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Documents\"/>
    </mc:Choice>
  </mc:AlternateContent>
  <xr:revisionPtr revIDLastSave="0" documentId="13_ncr:1_{54D199B7-0AA1-40CA-8DDD-CD9479EB3DF6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Dashboard" sheetId="1" r:id="rId1"/>
    <sheet name="Simulation" sheetId="2" r:id="rId2"/>
    <sheet name="Lookups and Calculations" sheetId="4" r:id="rId3"/>
  </sheets>
  <definedNames>
    <definedName name="_xleta.CEILING" hidden="1" xlm="1">#NAME?</definedName>
    <definedName name="_xleta.COLUMN" hidden="1" xlm="1">#NAME?</definedName>
    <definedName name="DynamicFrequencyBins" comment="Counts number of frequency values in Chart 1: Frequency">_xlfn.ANCHORARRAY('Lookups and Calculations'!$C$24)</definedName>
    <definedName name="DynamicRangeBins" comment="Counts number of bins in Chart 1: Frequency">_xlfn.ANCHORARRAY('Lookups and Calculations'!$B$24)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4" l="1"/>
  <c r="F5" i="4"/>
  <c r="F7" i="4" s="1"/>
  <c r="F9" i="4" s="1"/>
  <c r="M20" i="1" s="1"/>
  <c r="F18" i="4"/>
  <c r="F19" i="4"/>
  <c r="F20" i="4"/>
  <c r="F21" i="4"/>
  <c r="F22" i="4"/>
  <c r="F17" i="4"/>
  <c r="C20" i="4"/>
  <c r="D3" i="2"/>
  <c r="E3" i="2"/>
  <c r="F3" i="2"/>
  <c r="D4" i="2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20" i="2"/>
  <c r="E20" i="2"/>
  <c r="F20" i="2"/>
  <c r="D21" i="2"/>
  <c r="E21" i="2"/>
  <c r="F21" i="2"/>
  <c r="D22" i="2"/>
  <c r="E22" i="2"/>
  <c r="F22" i="2"/>
  <c r="D23" i="2"/>
  <c r="E23" i="2"/>
  <c r="F23" i="2"/>
  <c r="D24" i="2"/>
  <c r="E24" i="2"/>
  <c r="F24" i="2"/>
  <c r="D25" i="2"/>
  <c r="E25" i="2"/>
  <c r="F25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D33" i="2"/>
  <c r="E33" i="2"/>
  <c r="F33" i="2"/>
  <c r="D34" i="2"/>
  <c r="E34" i="2"/>
  <c r="F34" i="2"/>
  <c r="D35" i="2"/>
  <c r="E35" i="2"/>
  <c r="F35" i="2"/>
  <c r="D36" i="2"/>
  <c r="E36" i="2"/>
  <c r="F36" i="2"/>
  <c r="D37" i="2"/>
  <c r="E37" i="2"/>
  <c r="F37" i="2"/>
  <c r="D38" i="2"/>
  <c r="E38" i="2"/>
  <c r="F38" i="2"/>
  <c r="D39" i="2"/>
  <c r="E39" i="2"/>
  <c r="F39" i="2"/>
  <c r="D40" i="2"/>
  <c r="E40" i="2"/>
  <c r="F40" i="2"/>
  <c r="D41" i="2"/>
  <c r="E41" i="2"/>
  <c r="F41" i="2"/>
  <c r="D42" i="2"/>
  <c r="E42" i="2"/>
  <c r="F42" i="2"/>
  <c r="D43" i="2"/>
  <c r="E43" i="2"/>
  <c r="F43" i="2"/>
  <c r="D44" i="2"/>
  <c r="E44" i="2"/>
  <c r="F44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D50" i="2"/>
  <c r="E50" i="2"/>
  <c r="F50" i="2"/>
  <c r="D51" i="2"/>
  <c r="E51" i="2"/>
  <c r="F51" i="2"/>
  <c r="D52" i="2"/>
  <c r="E52" i="2"/>
  <c r="F52" i="2"/>
  <c r="D53" i="2"/>
  <c r="E53" i="2"/>
  <c r="F53" i="2" s="1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F62" i="2" s="1"/>
  <c r="D63" i="2"/>
  <c r="E63" i="2"/>
  <c r="D64" i="2"/>
  <c r="E64" i="2"/>
  <c r="D65" i="2"/>
  <c r="E65" i="2"/>
  <c r="F65" i="2" s="1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F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F82" i="2"/>
  <c r="D83" i="2"/>
  <c r="E83" i="2"/>
  <c r="D84" i="2"/>
  <c r="E84" i="2"/>
  <c r="F84" i="2"/>
  <c r="D85" i="2"/>
  <c r="E85" i="2"/>
  <c r="D86" i="2"/>
  <c r="E86" i="2"/>
  <c r="D87" i="2"/>
  <c r="E87" i="2"/>
  <c r="D88" i="2"/>
  <c r="E88" i="2"/>
  <c r="D89" i="2"/>
  <c r="E89" i="2"/>
  <c r="D90" i="2"/>
  <c r="E90" i="2"/>
  <c r="F90" i="2" s="1"/>
  <c r="D91" i="2"/>
  <c r="E91" i="2"/>
  <c r="F91" i="2" s="1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F105" i="2" s="1"/>
  <c r="D106" i="2"/>
  <c r="E106" i="2"/>
  <c r="D107" i="2"/>
  <c r="E107" i="2"/>
  <c r="D108" i="2"/>
  <c r="E108" i="2"/>
  <c r="D109" i="2"/>
  <c r="E109" i="2"/>
  <c r="D110" i="2"/>
  <c r="E110" i="2"/>
  <c r="F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F116" i="2"/>
  <c r="D117" i="2"/>
  <c r="E117" i="2"/>
  <c r="F117" i="2"/>
  <c r="D118" i="2"/>
  <c r="E118" i="2"/>
  <c r="D119" i="2"/>
  <c r="E119" i="2"/>
  <c r="D120" i="2"/>
  <c r="E120" i="2"/>
  <c r="D121" i="2"/>
  <c r="E121" i="2"/>
  <c r="D122" i="2"/>
  <c r="E122" i="2"/>
  <c r="F122" i="2" s="1"/>
  <c r="D123" i="2"/>
  <c r="E123" i="2"/>
  <c r="D124" i="2"/>
  <c r="E124" i="2"/>
  <c r="D125" i="2"/>
  <c r="E125" i="2"/>
  <c r="D126" i="2"/>
  <c r="E126" i="2"/>
  <c r="F126" i="2"/>
  <c r="D127" i="2"/>
  <c r="E127" i="2"/>
  <c r="F127" i="2"/>
  <c r="D128" i="2"/>
  <c r="E128" i="2"/>
  <c r="D129" i="2"/>
  <c r="E129" i="2"/>
  <c r="D130" i="2"/>
  <c r="E130" i="2"/>
  <c r="F130" i="2"/>
  <c r="D131" i="2"/>
  <c r="E131" i="2"/>
  <c r="F131" i="2" s="1"/>
  <c r="D132" i="2"/>
  <c r="E132" i="2"/>
  <c r="D133" i="2"/>
  <c r="E133" i="2"/>
  <c r="D134" i="2"/>
  <c r="E134" i="2"/>
  <c r="D135" i="2"/>
  <c r="E135" i="2"/>
  <c r="F135" i="2"/>
  <c r="D136" i="2"/>
  <c r="E136" i="2"/>
  <c r="D137" i="2"/>
  <c r="E137" i="2"/>
  <c r="D138" i="2"/>
  <c r="E138" i="2"/>
  <c r="F138" i="2" s="1"/>
  <c r="D139" i="2"/>
  <c r="E139" i="2"/>
  <c r="D140" i="2"/>
  <c r="E140" i="2"/>
  <c r="D141" i="2"/>
  <c r="E141" i="2"/>
  <c r="D142" i="2"/>
  <c r="E142" i="2"/>
  <c r="D143" i="2"/>
  <c r="E143" i="2"/>
  <c r="D144" i="2"/>
  <c r="E144" i="2"/>
  <c r="F144" i="2" s="1"/>
  <c r="D145" i="2"/>
  <c r="E145" i="2"/>
  <c r="D146" i="2"/>
  <c r="E146" i="2"/>
  <c r="D147" i="2"/>
  <c r="E147" i="2"/>
  <c r="D148" i="2"/>
  <c r="E148" i="2"/>
  <c r="D149" i="2"/>
  <c r="E149" i="2"/>
  <c r="F149" i="2"/>
  <c r="D150" i="2"/>
  <c r="E150" i="2"/>
  <c r="D151" i="2"/>
  <c r="E151" i="2"/>
  <c r="D152" i="2"/>
  <c r="E152" i="2"/>
  <c r="D153" i="2"/>
  <c r="E153" i="2"/>
  <c r="D154" i="2"/>
  <c r="E154" i="2"/>
  <c r="F154" i="2"/>
  <c r="D155" i="2"/>
  <c r="E155" i="2"/>
  <c r="F155" i="2" s="1"/>
  <c r="D156" i="2"/>
  <c r="E156" i="2"/>
  <c r="D157" i="2"/>
  <c r="E157" i="2"/>
  <c r="D158" i="2"/>
  <c r="E158" i="2"/>
  <c r="F158" i="2"/>
  <c r="D159" i="2"/>
  <c r="E159" i="2"/>
  <c r="D160" i="2"/>
  <c r="E160" i="2"/>
  <c r="D161" i="2"/>
  <c r="E161" i="2"/>
  <c r="F161" i="2" s="1"/>
  <c r="D162" i="2"/>
  <c r="E162" i="2"/>
  <c r="D163" i="2"/>
  <c r="E163" i="2"/>
  <c r="D164" i="2"/>
  <c r="E164" i="2"/>
  <c r="F164" i="2"/>
  <c r="D165" i="2"/>
  <c r="E165" i="2"/>
  <c r="D166" i="2"/>
  <c r="E166" i="2"/>
  <c r="D167" i="2"/>
  <c r="E167" i="2"/>
  <c r="D168" i="2"/>
  <c r="E168" i="2"/>
  <c r="D169" i="2"/>
  <c r="E169" i="2"/>
  <c r="F169" i="2"/>
  <c r="D170" i="2"/>
  <c r="E170" i="2"/>
  <c r="D171" i="2"/>
  <c r="E171" i="2"/>
  <c r="F171" i="2"/>
  <c r="D172" i="2"/>
  <c r="E172" i="2"/>
  <c r="F172" i="2"/>
  <c r="D173" i="2"/>
  <c r="E173" i="2"/>
  <c r="F173" i="2" s="1"/>
  <c r="D174" i="2"/>
  <c r="E174" i="2"/>
  <c r="D175" i="2"/>
  <c r="E175" i="2"/>
  <c r="D176" i="2"/>
  <c r="E176" i="2"/>
  <c r="D177" i="2"/>
  <c r="E177" i="2"/>
  <c r="F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F185" i="2" s="1"/>
  <c r="D186" i="2"/>
  <c r="E186" i="2"/>
  <c r="D187" i="2"/>
  <c r="E187" i="2"/>
  <c r="D188" i="2"/>
  <c r="E188" i="2"/>
  <c r="F188" i="2"/>
  <c r="D189" i="2"/>
  <c r="E189" i="2"/>
  <c r="D190" i="2"/>
  <c r="E190" i="2"/>
  <c r="F190" i="2"/>
  <c r="D191" i="2"/>
  <c r="E191" i="2"/>
  <c r="D192" i="2"/>
  <c r="E192" i="2"/>
  <c r="F192" i="2" s="1"/>
  <c r="D193" i="2"/>
  <c r="E193" i="2"/>
  <c r="F193" i="2"/>
  <c r="D194" i="2"/>
  <c r="E194" i="2"/>
  <c r="F194" i="2"/>
  <c r="D195" i="2"/>
  <c r="E195" i="2"/>
  <c r="D196" i="2"/>
  <c r="E196" i="2"/>
  <c r="D197" i="2"/>
  <c r="E197" i="2"/>
  <c r="D198" i="2"/>
  <c r="E198" i="2"/>
  <c r="F198" i="2"/>
  <c r="D199" i="2"/>
  <c r="E199" i="2"/>
  <c r="D200" i="2"/>
  <c r="E200" i="2"/>
  <c r="F200" i="2" s="1"/>
  <c r="D201" i="2"/>
  <c r="E201" i="2"/>
  <c r="F201" i="2"/>
  <c r="D202" i="2"/>
  <c r="E202" i="2"/>
  <c r="D203" i="2"/>
  <c r="E203" i="2"/>
  <c r="D204" i="2"/>
  <c r="E204" i="2"/>
  <c r="D205" i="2"/>
  <c r="E205" i="2"/>
  <c r="F205" i="2" s="1"/>
  <c r="D206" i="2"/>
  <c r="E206" i="2"/>
  <c r="F206" i="2" s="1"/>
  <c r="D207" i="2"/>
  <c r="E207" i="2"/>
  <c r="F207" i="2" s="1"/>
  <c r="D208" i="2"/>
  <c r="E208" i="2"/>
  <c r="D209" i="2"/>
  <c r="E209" i="2"/>
  <c r="F209" i="2" s="1"/>
  <c r="D210" i="2"/>
  <c r="E210" i="2"/>
  <c r="D211" i="2"/>
  <c r="E211" i="2"/>
  <c r="F211" i="2" s="1"/>
  <c r="D212" i="2"/>
  <c r="E212" i="2"/>
  <c r="D213" i="2"/>
  <c r="E213" i="2"/>
  <c r="D214" i="2"/>
  <c r="E214" i="2"/>
  <c r="F214" i="2" s="1"/>
  <c r="D215" i="2"/>
  <c r="E215" i="2"/>
  <c r="D216" i="2"/>
  <c r="E216" i="2"/>
  <c r="D217" i="2"/>
  <c r="E217" i="2"/>
  <c r="F217" i="2"/>
  <c r="D218" i="2"/>
  <c r="E218" i="2"/>
  <c r="F218" i="2"/>
  <c r="D219" i="2"/>
  <c r="E219" i="2"/>
  <c r="D220" i="2"/>
  <c r="E220" i="2"/>
  <c r="D221" i="2"/>
  <c r="E221" i="2"/>
  <c r="D222" i="2"/>
  <c r="E222" i="2"/>
  <c r="F222" i="2"/>
  <c r="D223" i="2"/>
  <c r="E223" i="2"/>
  <c r="F223" i="2"/>
  <c r="D224" i="2"/>
  <c r="E224" i="2"/>
  <c r="D225" i="2"/>
  <c r="E225" i="2"/>
  <c r="F225" i="2" s="1"/>
  <c r="D226" i="2"/>
  <c r="E226" i="2"/>
  <c r="D227" i="2"/>
  <c r="E227" i="2"/>
  <c r="D228" i="2"/>
  <c r="E228" i="2"/>
  <c r="D229" i="2"/>
  <c r="E229" i="2"/>
  <c r="D230" i="2"/>
  <c r="E230" i="2"/>
  <c r="D231" i="2"/>
  <c r="E231" i="2"/>
  <c r="F231" i="2"/>
  <c r="D232" i="2"/>
  <c r="E232" i="2"/>
  <c r="D233" i="2"/>
  <c r="E233" i="2"/>
  <c r="D234" i="2"/>
  <c r="E234" i="2"/>
  <c r="F234" i="2"/>
  <c r="D235" i="2"/>
  <c r="E235" i="2"/>
  <c r="F235" i="2"/>
  <c r="D236" i="2"/>
  <c r="E236" i="2"/>
  <c r="D237" i="2"/>
  <c r="E237" i="2"/>
  <c r="F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F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F257" i="2"/>
  <c r="D258" i="2"/>
  <c r="E258" i="2"/>
  <c r="D259" i="2"/>
  <c r="E259" i="2"/>
  <c r="F259" i="2"/>
  <c r="D260" i="2"/>
  <c r="E260" i="2"/>
  <c r="F260" i="2" s="1"/>
  <c r="D261" i="2"/>
  <c r="E261" i="2"/>
  <c r="D262" i="2"/>
  <c r="E262" i="2"/>
  <c r="D263" i="2"/>
  <c r="E263" i="2"/>
  <c r="F263" i="2"/>
  <c r="D264" i="2"/>
  <c r="E264" i="2"/>
  <c r="D265" i="2"/>
  <c r="E265" i="2"/>
  <c r="D266" i="2"/>
  <c r="E266" i="2"/>
  <c r="D267" i="2"/>
  <c r="E267" i="2"/>
  <c r="D268" i="2"/>
  <c r="E268" i="2"/>
  <c r="F268" i="2"/>
  <c r="D269" i="2"/>
  <c r="E269" i="2"/>
  <c r="D270" i="2"/>
  <c r="E270" i="2"/>
  <c r="F270" i="2"/>
  <c r="D271" i="2"/>
  <c r="E271" i="2"/>
  <c r="D272" i="2"/>
  <c r="E272" i="2"/>
  <c r="D273" i="2"/>
  <c r="E273" i="2"/>
  <c r="F273" i="2" s="1"/>
  <c r="D274" i="2"/>
  <c r="E274" i="2"/>
  <c r="D275" i="2"/>
  <c r="E275" i="2"/>
  <c r="D276" i="2"/>
  <c r="E276" i="2"/>
  <c r="D277" i="2"/>
  <c r="E277" i="2"/>
  <c r="D278" i="2"/>
  <c r="E278" i="2"/>
  <c r="F278" i="2"/>
  <c r="D279" i="2"/>
  <c r="E279" i="2"/>
  <c r="D280" i="2"/>
  <c r="E280" i="2"/>
  <c r="D281" i="2"/>
  <c r="E281" i="2"/>
  <c r="F281" i="2"/>
  <c r="D282" i="2"/>
  <c r="E282" i="2"/>
  <c r="D283" i="2"/>
  <c r="E283" i="2"/>
  <c r="D284" i="2"/>
  <c r="E284" i="2"/>
  <c r="F284" i="2" s="1"/>
  <c r="D285" i="2"/>
  <c r="E285" i="2"/>
  <c r="D286" i="2"/>
  <c r="E286" i="2"/>
  <c r="D287" i="2"/>
  <c r="E287" i="2"/>
  <c r="D288" i="2"/>
  <c r="E288" i="2"/>
  <c r="F288" i="2"/>
  <c r="D289" i="2"/>
  <c r="E289" i="2"/>
  <c r="F289" i="2" s="1"/>
  <c r="D290" i="2"/>
  <c r="E290" i="2"/>
  <c r="F290" i="2"/>
  <c r="D291" i="2"/>
  <c r="E291" i="2"/>
  <c r="F291" i="2" s="1"/>
  <c r="D292" i="2"/>
  <c r="E292" i="2"/>
  <c r="F292" i="2"/>
  <c r="D293" i="2"/>
  <c r="E293" i="2"/>
  <c r="F293" i="2"/>
  <c r="D294" i="2"/>
  <c r="E294" i="2"/>
  <c r="D295" i="2"/>
  <c r="E295" i="2"/>
  <c r="F295" i="2" s="1"/>
  <c r="D296" i="2"/>
  <c r="E296" i="2"/>
  <c r="F296" i="2" s="1"/>
  <c r="D297" i="2"/>
  <c r="E297" i="2"/>
  <c r="F297" i="2"/>
  <c r="D298" i="2"/>
  <c r="E298" i="2"/>
  <c r="D299" i="2"/>
  <c r="E299" i="2"/>
  <c r="F299" i="2"/>
  <c r="D300" i="2"/>
  <c r="E300" i="2"/>
  <c r="F300" i="2"/>
  <c r="D301" i="2"/>
  <c r="E301" i="2"/>
  <c r="F301" i="2"/>
  <c r="D302" i="2"/>
  <c r="E302" i="2"/>
  <c r="F302" i="2" s="1"/>
  <c r="D303" i="2"/>
  <c r="E303" i="2"/>
  <c r="F303" i="2" s="1"/>
  <c r="D304" i="2"/>
  <c r="E304" i="2"/>
  <c r="F304" i="2"/>
  <c r="D305" i="2"/>
  <c r="E305" i="2"/>
  <c r="F305" i="2"/>
  <c r="D306" i="2"/>
  <c r="E306" i="2"/>
  <c r="D307" i="2"/>
  <c r="E307" i="2"/>
  <c r="F307" i="2"/>
  <c r="D308" i="2"/>
  <c r="E308" i="2"/>
  <c r="F308" i="2" s="1"/>
  <c r="D309" i="2"/>
  <c r="E309" i="2"/>
  <c r="F309" i="2"/>
  <c r="D310" i="2"/>
  <c r="E310" i="2"/>
  <c r="F310" i="2"/>
  <c r="D311" i="2"/>
  <c r="E311" i="2"/>
  <c r="D312" i="2"/>
  <c r="E312" i="2"/>
  <c r="F312" i="2"/>
  <c r="D313" i="2"/>
  <c r="E313" i="2"/>
  <c r="F313" i="2"/>
  <c r="D314" i="2"/>
  <c r="E314" i="2"/>
  <c r="D315" i="2"/>
  <c r="E315" i="2"/>
  <c r="D316" i="2"/>
  <c r="E316" i="2"/>
  <c r="F316" i="2" s="1"/>
  <c r="D317" i="2"/>
  <c r="E317" i="2"/>
  <c r="F317" i="2"/>
  <c r="D318" i="2"/>
  <c r="E318" i="2"/>
  <c r="D319" i="2"/>
  <c r="E319" i="2"/>
  <c r="F319" i="2"/>
  <c r="D320" i="2"/>
  <c r="E320" i="2"/>
  <c r="D321" i="2"/>
  <c r="E321" i="2"/>
  <c r="F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F327" i="2"/>
  <c r="D328" i="2"/>
  <c r="E328" i="2"/>
  <c r="F328" i="2" s="1"/>
  <c r="D329" i="2"/>
  <c r="E329" i="2"/>
  <c r="F329" i="2" s="1"/>
  <c r="D330" i="2"/>
  <c r="E330" i="2"/>
  <c r="D331" i="2"/>
  <c r="E331" i="2"/>
  <c r="F331" i="2" s="1"/>
  <c r="D332" i="2"/>
  <c r="E332" i="2"/>
  <c r="F332" i="2" s="1"/>
  <c r="D333" i="2"/>
  <c r="E333" i="2"/>
  <c r="D334" i="2"/>
  <c r="E334" i="2"/>
  <c r="F334" i="2"/>
  <c r="D335" i="2"/>
  <c r="E335" i="2"/>
  <c r="F335" i="2"/>
  <c r="D336" i="2"/>
  <c r="E336" i="2"/>
  <c r="D337" i="2"/>
  <c r="E337" i="2"/>
  <c r="F337" i="2"/>
  <c r="D338" i="2"/>
  <c r="E338" i="2"/>
  <c r="F338" i="2"/>
  <c r="D339" i="2"/>
  <c r="E339" i="2"/>
  <c r="F339" i="2"/>
  <c r="D340" i="2"/>
  <c r="E340" i="2"/>
  <c r="F340" i="2"/>
  <c r="D341" i="2"/>
  <c r="E341" i="2"/>
  <c r="F341" i="2" s="1"/>
  <c r="D342" i="2"/>
  <c r="E342" i="2"/>
  <c r="F342" i="2"/>
  <c r="D343" i="2"/>
  <c r="E343" i="2"/>
  <c r="F343" i="2"/>
  <c r="D344" i="2"/>
  <c r="E344" i="2"/>
  <c r="D345" i="2"/>
  <c r="E345" i="2"/>
  <c r="F345" i="2"/>
  <c r="D346" i="2"/>
  <c r="E346" i="2"/>
  <c r="D347" i="2"/>
  <c r="E347" i="2"/>
  <c r="F347" i="2"/>
  <c r="D348" i="2"/>
  <c r="E348" i="2"/>
  <c r="D349" i="2"/>
  <c r="E349" i="2"/>
  <c r="F349" i="2" s="1"/>
  <c r="D350" i="2"/>
  <c r="E350" i="2"/>
  <c r="F350" i="2" s="1"/>
  <c r="D351" i="2"/>
  <c r="E351" i="2"/>
  <c r="F351" i="2" s="1"/>
  <c r="D352" i="2"/>
  <c r="E352" i="2"/>
  <c r="D353" i="2"/>
  <c r="E353" i="2"/>
  <c r="F353" i="2" s="1"/>
  <c r="D354" i="2"/>
  <c r="E354" i="2"/>
  <c r="D355" i="2"/>
  <c r="E355" i="2"/>
  <c r="F355" i="2"/>
  <c r="D356" i="2"/>
  <c r="E356" i="2"/>
  <c r="D357" i="2"/>
  <c r="E357" i="2"/>
  <c r="F357" i="2"/>
  <c r="D358" i="2"/>
  <c r="E358" i="2"/>
  <c r="F358" i="2" s="1"/>
  <c r="D359" i="2"/>
  <c r="E359" i="2"/>
  <c r="D360" i="2"/>
  <c r="E360" i="2"/>
  <c r="F360" i="2"/>
  <c r="D361" i="2"/>
  <c r="E361" i="2"/>
  <c r="D362" i="2"/>
  <c r="E362" i="2"/>
  <c r="F362" i="2"/>
  <c r="D363" i="2"/>
  <c r="E363" i="2"/>
  <c r="F363" i="2" s="1"/>
  <c r="D364" i="2"/>
  <c r="E364" i="2"/>
  <c r="D365" i="2"/>
  <c r="E365" i="2"/>
  <c r="F365" i="2"/>
  <c r="D366" i="2"/>
  <c r="E366" i="2"/>
  <c r="F366" i="2"/>
  <c r="D367" i="2"/>
  <c r="E367" i="2"/>
  <c r="F367" i="2"/>
  <c r="D368" i="2"/>
  <c r="E368" i="2"/>
  <c r="F368" i="2" s="1"/>
  <c r="D369" i="2"/>
  <c r="E369" i="2"/>
  <c r="D370" i="2"/>
  <c r="E370" i="2"/>
  <c r="F370" i="2"/>
  <c r="D371" i="2"/>
  <c r="E371" i="2"/>
  <c r="F371" i="2"/>
  <c r="D372" i="2"/>
  <c r="E372" i="2"/>
  <c r="D373" i="2"/>
  <c r="E373" i="2"/>
  <c r="F373" i="2"/>
  <c r="D374" i="2"/>
  <c r="E374" i="2"/>
  <c r="F374" i="2"/>
  <c r="D375" i="2"/>
  <c r="E375" i="2"/>
  <c r="F375" i="2" s="1"/>
  <c r="D376" i="2"/>
  <c r="E376" i="2"/>
  <c r="F376" i="2"/>
  <c r="D377" i="2"/>
  <c r="E377" i="2"/>
  <c r="D378" i="2"/>
  <c r="E378" i="2"/>
  <c r="F378" i="2"/>
  <c r="D379" i="2"/>
  <c r="E379" i="2"/>
  <c r="F379" i="2"/>
  <c r="D380" i="2"/>
  <c r="E380" i="2"/>
  <c r="F380" i="2"/>
  <c r="D381" i="2"/>
  <c r="E381" i="2"/>
  <c r="F381" i="2"/>
  <c r="D382" i="2"/>
  <c r="E382" i="2"/>
  <c r="F382" i="2"/>
  <c r="D383" i="2"/>
  <c r="E383" i="2"/>
  <c r="D384" i="2"/>
  <c r="E384" i="2"/>
  <c r="D385" i="2"/>
  <c r="E385" i="2"/>
  <c r="D386" i="2"/>
  <c r="E386" i="2"/>
  <c r="F386" i="2" s="1"/>
  <c r="D387" i="2"/>
  <c r="E387" i="2"/>
  <c r="D388" i="2"/>
  <c r="E388" i="2"/>
  <c r="D389" i="2"/>
  <c r="E389" i="2"/>
  <c r="D390" i="2"/>
  <c r="E390" i="2"/>
  <c r="F390" i="2"/>
  <c r="D391" i="2"/>
  <c r="E391" i="2"/>
  <c r="F391" i="2"/>
  <c r="D392" i="2"/>
  <c r="E392" i="2"/>
  <c r="D393" i="2"/>
  <c r="E393" i="2"/>
  <c r="F393" i="2" s="1"/>
  <c r="D394" i="2"/>
  <c r="E394" i="2"/>
  <c r="F394" i="2" s="1"/>
  <c r="D395" i="2"/>
  <c r="E395" i="2"/>
  <c r="F395" i="2" s="1"/>
  <c r="D396" i="2"/>
  <c r="E396" i="2"/>
  <c r="F396" i="2" s="1"/>
  <c r="D397" i="2"/>
  <c r="E397" i="2"/>
  <c r="D398" i="2"/>
  <c r="E398" i="2"/>
  <c r="F398" i="2" s="1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F408" i="2" s="1"/>
  <c r="D409" i="2"/>
  <c r="E409" i="2"/>
  <c r="D410" i="2"/>
  <c r="E410" i="2"/>
  <c r="D411" i="2"/>
  <c r="E411" i="2"/>
  <c r="D412" i="2"/>
  <c r="E412" i="2"/>
  <c r="D413" i="2"/>
  <c r="E413" i="2"/>
  <c r="F413" i="2" s="1"/>
  <c r="D414" i="2"/>
  <c r="E414" i="2"/>
  <c r="F414" i="2"/>
  <c r="D415" i="2"/>
  <c r="E415" i="2"/>
  <c r="D416" i="2"/>
  <c r="E416" i="2"/>
  <c r="F416" i="2"/>
  <c r="D417" i="2"/>
  <c r="E417" i="2"/>
  <c r="D418" i="2"/>
  <c r="E418" i="2"/>
  <c r="D419" i="2"/>
  <c r="E419" i="2"/>
  <c r="F419" i="2" s="1"/>
  <c r="D420" i="2"/>
  <c r="E420" i="2"/>
  <c r="D421" i="2"/>
  <c r="E421" i="2"/>
  <c r="F421" i="2"/>
  <c r="D422" i="2"/>
  <c r="E422" i="2"/>
  <c r="F422" i="2"/>
  <c r="D423" i="2"/>
  <c r="E423" i="2"/>
  <c r="F423" i="2" s="1"/>
  <c r="D424" i="2"/>
  <c r="E424" i="2"/>
  <c r="D425" i="2"/>
  <c r="E425" i="2"/>
  <c r="F425" i="2" s="1"/>
  <c r="D426" i="2"/>
  <c r="E426" i="2"/>
  <c r="F426" i="2" s="1"/>
  <c r="D427" i="2"/>
  <c r="E427" i="2"/>
  <c r="F427" i="2"/>
  <c r="D428" i="2"/>
  <c r="E428" i="2"/>
  <c r="F428" i="2"/>
  <c r="D429" i="2"/>
  <c r="E429" i="2"/>
  <c r="D430" i="2"/>
  <c r="E430" i="2"/>
  <c r="F430" i="2"/>
  <c r="D431" i="2"/>
  <c r="E431" i="2"/>
  <c r="D432" i="2"/>
  <c r="E432" i="2"/>
  <c r="F432" i="2"/>
  <c r="D433" i="2"/>
  <c r="E433" i="2"/>
  <c r="D434" i="2"/>
  <c r="E434" i="2"/>
  <c r="D435" i="2"/>
  <c r="E435" i="2"/>
  <c r="D436" i="2"/>
  <c r="E436" i="2"/>
  <c r="F436" i="2"/>
  <c r="D437" i="2"/>
  <c r="E437" i="2"/>
  <c r="D438" i="2"/>
  <c r="E438" i="2"/>
  <c r="D439" i="2"/>
  <c r="E439" i="2"/>
  <c r="F439" i="2"/>
  <c r="D440" i="2"/>
  <c r="E440" i="2"/>
  <c r="D441" i="2"/>
  <c r="E441" i="2"/>
  <c r="D442" i="2"/>
  <c r="E442" i="2"/>
  <c r="F442" i="2"/>
  <c r="D443" i="2"/>
  <c r="E443" i="2"/>
  <c r="F443" i="2"/>
  <c r="D444" i="2"/>
  <c r="E444" i="2"/>
  <c r="F444" i="2" s="1"/>
  <c r="D445" i="2"/>
  <c r="E445" i="2"/>
  <c r="F445" i="2"/>
  <c r="D446" i="2"/>
  <c r="E446" i="2"/>
  <c r="D447" i="2"/>
  <c r="E447" i="2"/>
  <c r="F447" i="2" s="1"/>
  <c r="D448" i="2"/>
  <c r="E448" i="2"/>
  <c r="D449" i="2"/>
  <c r="E449" i="2"/>
  <c r="D450" i="2"/>
  <c r="E450" i="2"/>
  <c r="D451" i="2"/>
  <c r="E451" i="2"/>
  <c r="F451" i="2"/>
  <c r="D452" i="2"/>
  <c r="E452" i="2"/>
  <c r="D453" i="2"/>
  <c r="E453" i="2"/>
  <c r="F453" i="2"/>
  <c r="D454" i="2"/>
  <c r="E454" i="2"/>
  <c r="D455" i="2"/>
  <c r="E455" i="2"/>
  <c r="D456" i="2"/>
  <c r="E456" i="2"/>
  <c r="D457" i="2"/>
  <c r="E457" i="2"/>
  <c r="F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F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F479" i="2" s="1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F486" i="2" s="1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F496" i="2" s="1"/>
  <c r="D497" i="2"/>
  <c r="E497" i="2"/>
  <c r="D498" i="2"/>
  <c r="E498" i="2"/>
  <c r="D499" i="2"/>
  <c r="E499" i="2"/>
  <c r="D500" i="2"/>
  <c r="E500" i="2"/>
  <c r="D501" i="2"/>
  <c r="E501" i="2"/>
  <c r="D502" i="2"/>
  <c r="E502" i="2"/>
  <c r="F502" i="2" s="1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F512" i="2" s="1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F524" i="2" s="1"/>
  <c r="D525" i="2"/>
  <c r="E525" i="2"/>
  <c r="F525" i="2" s="1"/>
  <c r="D526" i="2"/>
  <c r="E526" i="2"/>
  <c r="D527" i="2"/>
  <c r="E527" i="2"/>
  <c r="D528" i="2"/>
  <c r="E528" i="2"/>
  <c r="D529" i="2"/>
  <c r="E529" i="2"/>
  <c r="D530" i="2"/>
  <c r="E530" i="2"/>
  <c r="F530" i="2" s="1"/>
  <c r="D531" i="2"/>
  <c r="E531" i="2"/>
  <c r="F531" i="2" s="1"/>
  <c r="D532" i="2"/>
  <c r="E532" i="2"/>
  <c r="F532" i="2"/>
  <c r="D533" i="2"/>
  <c r="E533" i="2"/>
  <c r="F533" i="2" s="1"/>
  <c r="D534" i="2"/>
  <c r="E534" i="2"/>
  <c r="D535" i="2"/>
  <c r="E535" i="2"/>
  <c r="F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F544" i="2" s="1"/>
  <c r="D545" i="2"/>
  <c r="E545" i="2"/>
  <c r="D546" i="2"/>
  <c r="E546" i="2"/>
  <c r="D547" i="2"/>
  <c r="E547" i="2"/>
  <c r="D548" i="2"/>
  <c r="E548" i="2"/>
  <c r="D549" i="2"/>
  <c r="E549" i="2"/>
  <c r="F549" i="2" s="1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F562" i="2" s="1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F573" i="2" s="1"/>
  <c r="D574" i="2"/>
  <c r="E574" i="2"/>
  <c r="F574" i="2" s="1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F581" i="2" s="1"/>
  <c r="D582" i="2"/>
  <c r="E582" i="2"/>
  <c r="F582" i="2" s="1"/>
  <c r="D583" i="2"/>
  <c r="E583" i="2"/>
  <c r="F583" i="2" s="1"/>
  <c r="D584" i="2"/>
  <c r="E584" i="2"/>
  <c r="F584" i="2" s="1"/>
  <c r="D585" i="2"/>
  <c r="E585" i="2"/>
  <c r="D586" i="2"/>
  <c r="E586" i="2"/>
  <c r="D587" i="2"/>
  <c r="E587" i="2"/>
  <c r="F587" i="2" s="1"/>
  <c r="D588" i="2"/>
  <c r="E588" i="2"/>
  <c r="D589" i="2"/>
  <c r="E589" i="2"/>
  <c r="D590" i="2"/>
  <c r="E590" i="2"/>
  <c r="D591" i="2"/>
  <c r="E591" i="2"/>
  <c r="D592" i="2"/>
  <c r="E592" i="2"/>
  <c r="D593" i="2"/>
  <c r="E593" i="2"/>
  <c r="F593" i="2" s="1"/>
  <c r="D594" i="2"/>
  <c r="E594" i="2"/>
  <c r="F594" i="2" s="1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F608" i="2" s="1"/>
  <c r="D609" i="2"/>
  <c r="E609" i="2"/>
  <c r="F609" i="2" s="1"/>
  <c r="D610" i="2"/>
  <c r="E610" i="2"/>
  <c r="D611" i="2"/>
  <c r="E611" i="2"/>
  <c r="D612" i="2"/>
  <c r="E612" i="2"/>
  <c r="F612" i="2" s="1"/>
  <c r="D613" i="2"/>
  <c r="E613" i="2"/>
  <c r="F613" i="2" s="1"/>
  <c r="D614" i="2"/>
  <c r="E614" i="2"/>
  <c r="D615" i="2"/>
  <c r="E615" i="2"/>
  <c r="D616" i="2"/>
  <c r="E616" i="2"/>
  <c r="D617" i="2"/>
  <c r="E617" i="2"/>
  <c r="D618" i="2"/>
  <c r="E618" i="2"/>
  <c r="F618" i="2" s="1"/>
  <c r="D619" i="2"/>
  <c r="E619" i="2"/>
  <c r="D620" i="2"/>
  <c r="E620" i="2"/>
  <c r="F620" i="2" s="1"/>
  <c r="D621" i="2"/>
  <c r="E621" i="2"/>
  <c r="D622" i="2"/>
  <c r="E622" i="2"/>
  <c r="D623" i="2"/>
  <c r="E623" i="2"/>
  <c r="D624" i="2"/>
  <c r="E624" i="2"/>
  <c r="F624" i="2" s="1"/>
  <c r="D625" i="2"/>
  <c r="E625" i="2"/>
  <c r="D626" i="2"/>
  <c r="E626" i="2"/>
  <c r="F626" i="2" s="1"/>
  <c r="D627" i="2"/>
  <c r="E627" i="2"/>
  <c r="D628" i="2"/>
  <c r="E628" i="2"/>
  <c r="D629" i="2"/>
  <c r="E629" i="2"/>
  <c r="D630" i="2"/>
  <c r="E630" i="2"/>
  <c r="F630" i="2" s="1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F637" i="2" s="1"/>
  <c r="D638" i="2"/>
  <c r="E638" i="2"/>
  <c r="D639" i="2"/>
  <c r="E639" i="2"/>
  <c r="D640" i="2"/>
  <c r="E640" i="2"/>
  <c r="D641" i="2"/>
  <c r="E641" i="2"/>
  <c r="F641" i="2" s="1"/>
  <c r="D642" i="2"/>
  <c r="E642" i="2"/>
  <c r="F642" i="2" s="1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F656" i="2" s="1"/>
  <c r="D657" i="2"/>
  <c r="E657" i="2"/>
  <c r="D658" i="2"/>
  <c r="E658" i="2"/>
  <c r="F658" i="2" s="1"/>
  <c r="D659" i="2"/>
  <c r="E659" i="2"/>
  <c r="D660" i="2"/>
  <c r="E660" i="2"/>
  <c r="F660" i="2" s="1"/>
  <c r="D661" i="2"/>
  <c r="E661" i="2"/>
  <c r="D662" i="2"/>
  <c r="E662" i="2"/>
  <c r="D663" i="2"/>
  <c r="E663" i="2"/>
  <c r="D664" i="2"/>
  <c r="E664" i="2"/>
  <c r="D665" i="2"/>
  <c r="E665" i="2"/>
  <c r="F665" i="2" s="1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F674" i="2" s="1"/>
  <c r="D675" i="2"/>
  <c r="E675" i="2"/>
  <c r="F675" i="2" s="1"/>
  <c r="D676" i="2"/>
  <c r="E676" i="2"/>
  <c r="F676" i="2" s="1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F690" i="2" s="1"/>
  <c r="D691" i="2"/>
  <c r="E691" i="2"/>
  <c r="F691" i="2" s="1"/>
  <c r="D692" i="2"/>
  <c r="E692" i="2"/>
  <c r="D693" i="2"/>
  <c r="E693" i="2"/>
  <c r="D694" i="2"/>
  <c r="E694" i="2"/>
  <c r="D695" i="2"/>
  <c r="E695" i="2"/>
  <c r="F695" i="2" s="1"/>
  <c r="D696" i="2"/>
  <c r="E696" i="2"/>
  <c r="D697" i="2"/>
  <c r="E697" i="2"/>
  <c r="D698" i="2"/>
  <c r="E698" i="2"/>
  <c r="D699" i="2"/>
  <c r="E699" i="2"/>
  <c r="D700" i="2"/>
  <c r="E700" i="2"/>
  <c r="F700" i="2" s="1"/>
  <c r="D701" i="2"/>
  <c r="E701" i="2"/>
  <c r="D702" i="2"/>
  <c r="E702" i="2"/>
  <c r="F702" i="2" s="1"/>
  <c r="D703" i="2"/>
  <c r="E703" i="2"/>
  <c r="F703" i="2" s="1"/>
  <c r="D704" i="2"/>
  <c r="E704" i="2"/>
  <c r="D705" i="2"/>
  <c r="E705" i="2"/>
  <c r="F705" i="2" s="1"/>
  <c r="D706" i="2"/>
  <c r="E706" i="2"/>
  <c r="D707" i="2"/>
  <c r="E707" i="2"/>
  <c r="D708" i="2"/>
  <c r="E708" i="2"/>
  <c r="D709" i="2"/>
  <c r="E709" i="2"/>
  <c r="D710" i="2"/>
  <c r="E710" i="2"/>
  <c r="F710" i="2" s="1"/>
  <c r="D711" i="2"/>
  <c r="E711" i="2"/>
  <c r="D712" i="2"/>
  <c r="E712" i="2"/>
  <c r="D713" i="2"/>
  <c r="E713" i="2"/>
  <c r="F713" i="2" s="1"/>
  <c r="D714" i="2"/>
  <c r="E714" i="2"/>
  <c r="F714" i="2" s="1"/>
  <c r="D715" i="2"/>
  <c r="E715" i="2"/>
  <c r="D716" i="2"/>
  <c r="E716" i="2"/>
  <c r="D717" i="2"/>
  <c r="E717" i="2"/>
  <c r="D718" i="2"/>
  <c r="E718" i="2"/>
  <c r="F718" i="2" s="1"/>
  <c r="D719" i="2"/>
  <c r="E719" i="2"/>
  <c r="F719" i="2" s="1"/>
  <c r="D720" i="2"/>
  <c r="E720" i="2"/>
  <c r="F720" i="2"/>
  <c r="D721" i="2"/>
  <c r="E721" i="2"/>
  <c r="F721" i="2"/>
  <c r="D722" i="2"/>
  <c r="E722" i="2"/>
  <c r="F722" i="2"/>
  <c r="D723" i="2"/>
  <c r="E723" i="2"/>
  <c r="F723" i="2"/>
  <c r="D724" i="2"/>
  <c r="E724" i="2"/>
  <c r="F724" i="2"/>
  <c r="D725" i="2"/>
  <c r="E725" i="2"/>
  <c r="F725" i="2"/>
  <c r="D726" i="2"/>
  <c r="E726" i="2"/>
  <c r="F726" i="2"/>
  <c r="D727" i="2"/>
  <c r="E727" i="2"/>
  <c r="F727" i="2" s="1"/>
  <c r="D728" i="2"/>
  <c r="E728" i="2"/>
  <c r="F728" i="2"/>
  <c r="D729" i="2"/>
  <c r="E729" i="2"/>
  <c r="F729" i="2"/>
  <c r="D730" i="2"/>
  <c r="E730" i="2"/>
  <c r="F730" i="2"/>
  <c r="D731" i="2"/>
  <c r="E731" i="2"/>
  <c r="F731" i="2"/>
  <c r="D732" i="2"/>
  <c r="E732" i="2"/>
  <c r="F732" i="2" s="1"/>
  <c r="D733" i="2"/>
  <c r="E733" i="2"/>
  <c r="F733" i="2" s="1"/>
  <c r="D734" i="2"/>
  <c r="E734" i="2"/>
  <c r="F734" i="2"/>
  <c r="D735" i="2"/>
  <c r="E735" i="2"/>
  <c r="F735" i="2" s="1"/>
  <c r="D736" i="2"/>
  <c r="E736" i="2"/>
  <c r="F736" i="2" s="1"/>
  <c r="D737" i="2"/>
  <c r="E737" i="2"/>
  <c r="F737" i="2"/>
  <c r="D738" i="2"/>
  <c r="E738" i="2"/>
  <c r="F738" i="2" s="1"/>
  <c r="D739" i="2"/>
  <c r="E739" i="2"/>
  <c r="F739" i="2" s="1"/>
  <c r="D740" i="2"/>
  <c r="E740" i="2"/>
  <c r="F740" i="2" s="1"/>
  <c r="D741" i="2"/>
  <c r="E741" i="2"/>
  <c r="F741" i="2"/>
  <c r="D742" i="2"/>
  <c r="E742" i="2"/>
  <c r="F742" i="2" s="1"/>
  <c r="D743" i="2"/>
  <c r="E743" i="2"/>
  <c r="F743" i="2" s="1"/>
  <c r="D744" i="2"/>
  <c r="E744" i="2"/>
  <c r="F744" i="2" s="1"/>
  <c r="D745" i="2"/>
  <c r="E745" i="2"/>
  <c r="F745" i="2"/>
  <c r="D746" i="2"/>
  <c r="E746" i="2"/>
  <c r="F746" i="2" s="1"/>
  <c r="D747" i="2"/>
  <c r="E747" i="2"/>
  <c r="F747" i="2" s="1"/>
  <c r="D748" i="2"/>
  <c r="E748" i="2"/>
  <c r="F748" i="2" s="1"/>
  <c r="D749" i="2"/>
  <c r="E749" i="2"/>
  <c r="F749" i="2" s="1"/>
  <c r="D750" i="2"/>
  <c r="E750" i="2"/>
  <c r="F750" i="2"/>
  <c r="D751" i="2"/>
  <c r="E751" i="2"/>
  <c r="F751" i="2" s="1"/>
  <c r="D752" i="2"/>
  <c r="E752" i="2"/>
  <c r="F752" i="2"/>
  <c r="D753" i="2"/>
  <c r="E753" i="2"/>
  <c r="F753" i="2" s="1"/>
  <c r="D754" i="2"/>
  <c r="E754" i="2"/>
  <c r="F754" i="2" s="1"/>
  <c r="D755" i="2"/>
  <c r="E755" i="2"/>
  <c r="F755" i="2"/>
  <c r="D756" i="2"/>
  <c r="E756" i="2"/>
  <c r="F756" i="2" s="1"/>
  <c r="D757" i="2"/>
  <c r="E757" i="2"/>
  <c r="F757" i="2" s="1"/>
  <c r="D758" i="2"/>
  <c r="E758" i="2"/>
  <c r="F758" i="2" s="1"/>
  <c r="D759" i="2"/>
  <c r="E759" i="2"/>
  <c r="F759" i="2" s="1"/>
  <c r="D760" i="2"/>
  <c r="E760" i="2"/>
  <c r="F760" i="2"/>
  <c r="D761" i="2"/>
  <c r="E761" i="2"/>
  <c r="F761" i="2" s="1"/>
  <c r="D762" i="2"/>
  <c r="E762" i="2"/>
  <c r="F762" i="2" s="1"/>
  <c r="D763" i="2"/>
  <c r="E763" i="2"/>
  <c r="F763" i="2"/>
  <c r="D764" i="2"/>
  <c r="E764" i="2"/>
  <c r="F764" i="2" s="1"/>
  <c r="D765" i="2"/>
  <c r="E765" i="2"/>
  <c r="F765" i="2"/>
  <c r="D766" i="2"/>
  <c r="E766" i="2"/>
  <c r="F766" i="2" s="1"/>
  <c r="D767" i="2"/>
  <c r="E767" i="2"/>
  <c r="F767" i="2" s="1"/>
  <c r="D768" i="2"/>
  <c r="E768" i="2"/>
  <c r="F768" i="2"/>
  <c r="D769" i="2"/>
  <c r="E769" i="2"/>
  <c r="F769" i="2" s="1"/>
  <c r="D770" i="2"/>
  <c r="E770" i="2"/>
  <c r="F770" i="2" s="1"/>
  <c r="D771" i="2"/>
  <c r="E771" i="2"/>
  <c r="F771" i="2" s="1"/>
  <c r="D772" i="2"/>
  <c r="E772" i="2"/>
  <c r="F772" i="2" s="1"/>
  <c r="D773" i="2"/>
  <c r="E773" i="2"/>
  <c r="F773" i="2" s="1"/>
  <c r="D774" i="2"/>
  <c r="E774" i="2"/>
  <c r="F774" i="2" s="1"/>
  <c r="D775" i="2"/>
  <c r="E775" i="2"/>
  <c r="F775" i="2" s="1"/>
  <c r="D776" i="2"/>
  <c r="E776" i="2"/>
  <c r="F776" i="2" s="1"/>
  <c r="D777" i="2"/>
  <c r="E777" i="2"/>
  <c r="F777" i="2"/>
  <c r="D778" i="2"/>
  <c r="E778" i="2"/>
  <c r="F778" i="2" s="1"/>
  <c r="D779" i="2"/>
  <c r="E779" i="2"/>
  <c r="F779" i="2" s="1"/>
  <c r="D780" i="2"/>
  <c r="E780" i="2"/>
  <c r="F780" i="2" s="1"/>
  <c r="D781" i="2"/>
  <c r="E781" i="2"/>
  <c r="F781" i="2"/>
  <c r="D782" i="2"/>
  <c r="E782" i="2"/>
  <c r="F782" i="2"/>
  <c r="D783" i="2"/>
  <c r="E783" i="2"/>
  <c r="F783" i="2"/>
  <c r="D784" i="2"/>
  <c r="E784" i="2"/>
  <c r="F784" i="2" s="1"/>
  <c r="D785" i="2"/>
  <c r="E785" i="2"/>
  <c r="F785" i="2"/>
  <c r="D786" i="2"/>
  <c r="E786" i="2"/>
  <c r="F786" i="2"/>
  <c r="D787" i="2"/>
  <c r="E787" i="2"/>
  <c r="F787" i="2" s="1"/>
  <c r="D788" i="2"/>
  <c r="E788" i="2"/>
  <c r="F788" i="2" s="1"/>
  <c r="D789" i="2"/>
  <c r="E789" i="2"/>
  <c r="F789" i="2"/>
  <c r="D790" i="2"/>
  <c r="E790" i="2"/>
  <c r="F790" i="2" s="1"/>
  <c r="D791" i="2"/>
  <c r="E791" i="2"/>
  <c r="F791" i="2" s="1"/>
  <c r="D792" i="2"/>
  <c r="E792" i="2"/>
  <c r="F792" i="2" s="1"/>
  <c r="D793" i="2"/>
  <c r="E793" i="2"/>
  <c r="F793" i="2"/>
  <c r="D794" i="2"/>
  <c r="E794" i="2"/>
  <c r="F794" i="2" s="1"/>
  <c r="D795" i="2"/>
  <c r="E795" i="2"/>
  <c r="F795" i="2" s="1"/>
  <c r="D796" i="2"/>
  <c r="E796" i="2"/>
  <c r="F796" i="2" s="1"/>
  <c r="D797" i="2"/>
  <c r="E797" i="2"/>
  <c r="F797" i="2" s="1"/>
  <c r="D798" i="2"/>
  <c r="E798" i="2"/>
  <c r="F798" i="2" s="1"/>
  <c r="D799" i="2"/>
  <c r="E799" i="2"/>
  <c r="F799" i="2" s="1"/>
  <c r="D800" i="2"/>
  <c r="E800" i="2"/>
  <c r="F800" i="2" s="1"/>
  <c r="D801" i="2"/>
  <c r="E801" i="2"/>
  <c r="F801" i="2"/>
  <c r="D802" i="2"/>
  <c r="E802" i="2"/>
  <c r="F802" i="2"/>
  <c r="D803" i="2"/>
  <c r="E803" i="2"/>
  <c r="F803" i="2" s="1"/>
  <c r="D804" i="2"/>
  <c r="E804" i="2"/>
  <c r="F804" i="2" s="1"/>
  <c r="D805" i="2"/>
  <c r="E805" i="2"/>
  <c r="F805" i="2" s="1"/>
  <c r="D806" i="2"/>
  <c r="E806" i="2"/>
  <c r="F806" i="2" s="1"/>
  <c r="D807" i="2"/>
  <c r="E807" i="2"/>
  <c r="F807" i="2"/>
  <c r="D808" i="2"/>
  <c r="E808" i="2"/>
  <c r="F808" i="2" s="1"/>
  <c r="D809" i="2"/>
  <c r="E809" i="2"/>
  <c r="F809" i="2" s="1"/>
  <c r="D810" i="2"/>
  <c r="E810" i="2"/>
  <c r="F810" i="2" s="1"/>
  <c r="D811" i="2"/>
  <c r="E811" i="2"/>
  <c r="F811" i="2" s="1"/>
  <c r="D812" i="2"/>
  <c r="E812" i="2"/>
  <c r="F812" i="2" s="1"/>
  <c r="D813" i="2"/>
  <c r="E813" i="2"/>
  <c r="F813" i="2" s="1"/>
  <c r="D814" i="2"/>
  <c r="E814" i="2"/>
  <c r="F814" i="2" s="1"/>
  <c r="D815" i="2"/>
  <c r="E815" i="2"/>
  <c r="F815" i="2" s="1"/>
  <c r="D816" i="2"/>
  <c r="E816" i="2"/>
  <c r="F816" i="2" s="1"/>
  <c r="D817" i="2"/>
  <c r="E817" i="2"/>
  <c r="F817" i="2"/>
  <c r="D818" i="2"/>
  <c r="E818" i="2"/>
  <c r="F818" i="2" s="1"/>
  <c r="D819" i="2"/>
  <c r="E819" i="2"/>
  <c r="F819" i="2"/>
  <c r="D820" i="2"/>
  <c r="E820" i="2"/>
  <c r="F820" i="2" s="1"/>
  <c r="D821" i="2"/>
  <c r="E821" i="2"/>
  <c r="F821" i="2"/>
  <c r="D822" i="2"/>
  <c r="E822" i="2"/>
  <c r="F822" i="2" s="1"/>
  <c r="D823" i="2"/>
  <c r="E823" i="2"/>
  <c r="F823" i="2" s="1"/>
  <c r="D824" i="2"/>
  <c r="E824" i="2"/>
  <c r="F824" i="2"/>
  <c r="D825" i="2"/>
  <c r="E825" i="2"/>
  <c r="F825" i="2" s="1"/>
  <c r="D826" i="2"/>
  <c r="E826" i="2"/>
  <c r="F826" i="2" s="1"/>
  <c r="D827" i="2"/>
  <c r="E827" i="2"/>
  <c r="F827" i="2" s="1"/>
  <c r="D828" i="2"/>
  <c r="E828" i="2"/>
  <c r="F828" i="2" s="1"/>
  <c r="D829" i="2"/>
  <c r="E829" i="2"/>
  <c r="F829" i="2"/>
  <c r="D830" i="2"/>
  <c r="E830" i="2"/>
  <c r="F830" i="2"/>
  <c r="D831" i="2"/>
  <c r="E831" i="2"/>
  <c r="F831" i="2" s="1"/>
  <c r="D832" i="2"/>
  <c r="E832" i="2"/>
  <c r="F832" i="2" s="1"/>
  <c r="D833" i="2"/>
  <c r="E833" i="2"/>
  <c r="F833" i="2" s="1"/>
  <c r="D834" i="2"/>
  <c r="E834" i="2"/>
  <c r="F834" i="2" s="1"/>
  <c r="D835" i="2"/>
  <c r="E835" i="2"/>
  <c r="F835" i="2"/>
  <c r="D836" i="2"/>
  <c r="E836" i="2"/>
  <c r="F836" i="2" s="1"/>
  <c r="D837" i="2"/>
  <c r="E837" i="2"/>
  <c r="F837" i="2" s="1"/>
  <c r="D838" i="2"/>
  <c r="E838" i="2"/>
  <c r="F838" i="2"/>
  <c r="D839" i="2"/>
  <c r="E839" i="2"/>
  <c r="F839" i="2" s="1"/>
  <c r="D840" i="2"/>
  <c r="E840" i="2"/>
  <c r="F840" i="2" s="1"/>
  <c r="D841" i="2"/>
  <c r="E841" i="2"/>
  <c r="F841" i="2" s="1"/>
  <c r="D842" i="2"/>
  <c r="E842" i="2"/>
  <c r="F842" i="2"/>
  <c r="D843" i="2"/>
  <c r="E843" i="2"/>
  <c r="F843" i="2" s="1"/>
  <c r="D844" i="2"/>
  <c r="E844" i="2"/>
  <c r="F844" i="2"/>
  <c r="D845" i="2"/>
  <c r="E845" i="2"/>
  <c r="F845" i="2" s="1"/>
  <c r="D846" i="2"/>
  <c r="E846" i="2"/>
  <c r="F846" i="2" s="1"/>
  <c r="D847" i="2"/>
  <c r="E847" i="2"/>
  <c r="F847" i="2" s="1"/>
  <c r="D848" i="2"/>
  <c r="E848" i="2"/>
  <c r="F848" i="2" s="1"/>
  <c r="D849" i="2"/>
  <c r="E849" i="2"/>
  <c r="F849" i="2"/>
  <c r="D850" i="2"/>
  <c r="E850" i="2"/>
  <c r="F850" i="2" s="1"/>
  <c r="D851" i="2"/>
  <c r="E851" i="2"/>
  <c r="F851" i="2" s="1"/>
  <c r="D852" i="2"/>
  <c r="E852" i="2"/>
  <c r="F852" i="2" s="1"/>
  <c r="D853" i="2"/>
  <c r="E853" i="2"/>
  <c r="F853" i="2" s="1"/>
  <c r="D854" i="2"/>
  <c r="E854" i="2"/>
  <c r="F854" i="2"/>
  <c r="D855" i="2"/>
  <c r="E855" i="2"/>
  <c r="F855" i="2" s="1"/>
  <c r="D856" i="2"/>
  <c r="E856" i="2"/>
  <c r="F856" i="2" s="1"/>
  <c r="D857" i="2"/>
  <c r="E857" i="2"/>
  <c r="F857" i="2"/>
  <c r="D858" i="2"/>
  <c r="E858" i="2"/>
  <c r="F858" i="2"/>
  <c r="D859" i="2"/>
  <c r="E859" i="2"/>
  <c r="F859" i="2" s="1"/>
  <c r="D860" i="2"/>
  <c r="E860" i="2"/>
  <c r="F860" i="2" s="1"/>
  <c r="D861" i="2"/>
  <c r="E861" i="2"/>
  <c r="F861" i="2"/>
  <c r="D862" i="2"/>
  <c r="E862" i="2"/>
  <c r="F862" i="2" s="1"/>
  <c r="D863" i="2"/>
  <c r="E863" i="2"/>
  <c r="F863" i="2" s="1"/>
  <c r="D864" i="2"/>
  <c r="E864" i="2"/>
  <c r="F864" i="2" s="1"/>
  <c r="D865" i="2"/>
  <c r="E865" i="2"/>
  <c r="F865" i="2" s="1"/>
  <c r="D866" i="2"/>
  <c r="E866" i="2"/>
  <c r="F866" i="2" s="1"/>
  <c r="D867" i="2"/>
  <c r="E867" i="2"/>
  <c r="F867" i="2" s="1"/>
  <c r="D868" i="2"/>
  <c r="E868" i="2"/>
  <c r="F868" i="2" s="1"/>
  <c r="D869" i="2"/>
  <c r="E869" i="2"/>
  <c r="F869" i="2" s="1"/>
  <c r="D870" i="2"/>
  <c r="E870" i="2"/>
  <c r="F870" i="2" s="1"/>
  <c r="D871" i="2"/>
  <c r="E871" i="2"/>
  <c r="F871" i="2" s="1"/>
  <c r="D872" i="2"/>
  <c r="E872" i="2"/>
  <c r="F872" i="2" s="1"/>
  <c r="D873" i="2"/>
  <c r="E873" i="2"/>
  <c r="F873" i="2" s="1"/>
  <c r="D874" i="2"/>
  <c r="E874" i="2"/>
  <c r="F874" i="2" s="1"/>
  <c r="D875" i="2"/>
  <c r="E875" i="2"/>
  <c r="F875" i="2"/>
  <c r="D876" i="2"/>
  <c r="E876" i="2"/>
  <c r="F876" i="2" s="1"/>
  <c r="D877" i="2"/>
  <c r="E877" i="2"/>
  <c r="F877" i="2" s="1"/>
  <c r="D878" i="2"/>
  <c r="E878" i="2"/>
  <c r="F878" i="2" s="1"/>
  <c r="D879" i="2"/>
  <c r="E879" i="2"/>
  <c r="F879" i="2" s="1"/>
  <c r="D880" i="2"/>
  <c r="E880" i="2"/>
  <c r="F880" i="2" s="1"/>
  <c r="D881" i="2"/>
  <c r="E881" i="2"/>
  <c r="F881" i="2" s="1"/>
  <c r="D882" i="2"/>
  <c r="E882" i="2"/>
  <c r="F882" i="2" s="1"/>
  <c r="D883" i="2"/>
  <c r="E883" i="2"/>
  <c r="F883" i="2" s="1"/>
  <c r="D884" i="2"/>
  <c r="E884" i="2"/>
  <c r="F884" i="2" s="1"/>
  <c r="D885" i="2"/>
  <c r="E885" i="2"/>
  <c r="F885" i="2" s="1"/>
  <c r="D886" i="2"/>
  <c r="E886" i="2"/>
  <c r="F886" i="2" s="1"/>
  <c r="D887" i="2"/>
  <c r="E887" i="2"/>
  <c r="F887" i="2" s="1"/>
  <c r="D888" i="2"/>
  <c r="E888" i="2"/>
  <c r="F888" i="2" s="1"/>
  <c r="D889" i="2"/>
  <c r="E889" i="2"/>
  <c r="F889" i="2" s="1"/>
  <c r="D890" i="2"/>
  <c r="E890" i="2"/>
  <c r="F890" i="2" s="1"/>
  <c r="D891" i="2"/>
  <c r="E891" i="2"/>
  <c r="F891" i="2" s="1"/>
  <c r="D892" i="2"/>
  <c r="E892" i="2"/>
  <c r="F892" i="2" s="1"/>
  <c r="D893" i="2"/>
  <c r="E893" i="2"/>
  <c r="F893" i="2" s="1"/>
  <c r="D894" i="2"/>
  <c r="E894" i="2"/>
  <c r="F894" i="2" s="1"/>
  <c r="D895" i="2"/>
  <c r="E895" i="2"/>
  <c r="F895" i="2" s="1"/>
  <c r="D896" i="2"/>
  <c r="E896" i="2"/>
  <c r="F896" i="2" s="1"/>
  <c r="D897" i="2"/>
  <c r="E897" i="2"/>
  <c r="F897" i="2" s="1"/>
  <c r="D898" i="2"/>
  <c r="E898" i="2"/>
  <c r="F898" i="2" s="1"/>
  <c r="D899" i="2"/>
  <c r="E899" i="2"/>
  <c r="F899" i="2" s="1"/>
  <c r="D900" i="2"/>
  <c r="E900" i="2"/>
  <c r="F900" i="2" s="1"/>
  <c r="D901" i="2"/>
  <c r="E901" i="2"/>
  <c r="F901" i="2" s="1"/>
  <c r="D902" i="2"/>
  <c r="E902" i="2"/>
  <c r="F902" i="2" s="1"/>
  <c r="D903" i="2"/>
  <c r="E903" i="2"/>
  <c r="F903" i="2" s="1"/>
  <c r="D904" i="2"/>
  <c r="E904" i="2"/>
  <c r="F904" i="2" s="1"/>
  <c r="D905" i="2"/>
  <c r="E905" i="2"/>
  <c r="F905" i="2" s="1"/>
  <c r="D906" i="2"/>
  <c r="E906" i="2"/>
  <c r="F906" i="2" s="1"/>
  <c r="D907" i="2"/>
  <c r="E907" i="2"/>
  <c r="F907" i="2" s="1"/>
  <c r="D908" i="2"/>
  <c r="E908" i="2"/>
  <c r="F908" i="2" s="1"/>
  <c r="D909" i="2"/>
  <c r="E909" i="2"/>
  <c r="F909" i="2" s="1"/>
  <c r="D910" i="2"/>
  <c r="E910" i="2"/>
  <c r="F910" i="2" s="1"/>
  <c r="D911" i="2"/>
  <c r="E911" i="2"/>
  <c r="F911" i="2" s="1"/>
  <c r="D912" i="2"/>
  <c r="E912" i="2"/>
  <c r="F912" i="2" s="1"/>
  <c r="D913" i="2"/>
  <c r="E913" i="2"/>
  <c r="F913" i="2" s="1"/>
  <c r="D914" i="2"/>
  <c r="E914" i="2"/>
  <c r="F914" i="2"/>
  <c r="D915" i="2"/>
  <c r="E915" i="2"/>
  <c r="F915" i="2" s="1"/>
  <c r="D916" i="2"/>
  <c r="E916" i="2"/>
  <c r="F916" i="2" s="1"/>
  <c r="D917" i="2"/>
  <c r="E917" i="2"/>
  <c r="D918" i="2"/>
  <c r="E918" i="2"/>
  <c r="F918" i="2" s="1"/>
  <c r="D919" i="2"/>
  <c r="E919" i="2"/>
  <c r="F919" i="2" s="1"/>
  <c r="D920" i="2"/>
  <c r="E920" i="2"/>
  <c r="F920" i="2" s="1"/>
  <c r="D921" i="2"/>
  <c r="E921" i="2"/>
  <c r="F921" i="2" s="1"/>
  <c r="D922" i="2"/>
  <c r="E922" i="2"/>
  <c r="F922" i="2" s="1"/>
  <c r="D923" i="2"/>
  <c r="E923" i="2"/>
  <c r="F923" i="2" s="1"/>
  <c r="D924" i="2"/>
  <c r="E924" i="2"/>
  <c r="F924" i="2" s="1"/>
  <c r="D925" i="2"/>
  <c r="E925" i="2"/>
  <c r="F925" i="2" s="1"/>
  <c r="D926" i="2"/>
  <c r="E926" i="2"/>
  <c r="F926" i="2" s="1"/>
  <c r="D927" i="2"/>
  <c r="E927" i="2"/>
  <c r="F927" i="2" s="1"/>
  <c r="D928" i="2"/>
  <c r="E928" i="2"/>
  <c r="F928" i="2" s="1"/>
  <c r="D929" i="2"/>
  <c r="E929" i="2"/>
  <c r="F929" i="2" s="1"/>
  <c r="D930" i="2"/>
  <c r="E930" i="2"/>
  <c r="F930" i="2" s="1"/>
  <c r="D931" i="2"/>
  <c r="E931" i="2"/>
  <c r="F931" i="2"/>
  <c r="D932" i="2"/>
  <c r="E932" i="2"/>
  <c r="F932" i="2" s="1"/>
  <c r="D933" i="2"/>
  <c r="E933" i="2"/>
  <c r="F933" i="2"/>
  <c r="D934" i="2"/>
  <c r="E934" i="2"/>
  <c r="F934" i="2" s="1"/>
  <c r="D935" i="2"/>
  <c r="E935" i="2"/>
  <c r="F935" i="2" s="1"/>
  <c r="D936" i="2"/>
  <c r="E936" i="2"/>
  <c r="F936" i="2" s="1"/>
  <c r="D937" i="2"/>
  <c r="E937" i="2"/>
  <c r="F937" i="2" s="1"/>
  <c r="D938" i="2"/>
  <c r="E938" i="2"/>
  <c r="F938" i="2" s="1"/>
  <c r="D939" i="2"/>
  <c r="E939" i="2"/>
  <c r="F939" i="2" s="1"/>
  <c r="D940" i="2"/>
  <c r="E940" i="2"/>
  <c r="F940" i="2"/>
  <c r="D941" i="2"/>
  <c r="E941" i="2"/>
  <c r="F941" i="2"/>
  <c r="D942" i="2"/>
  <c r="E942" i="2"/>
  <c r="F942" i="2" s="1"/>
  <c r="D943" i="2"/>
  <c r="E943" i="2"/>
  <c r="F943" i="2" s="1"/>
  <c r="D944" i="2"/>
  <c r="E944" i="2"/>
  <c r="F944" i="2" s="1"/>
  <c r="D945" i="2"/>
  <c r="E945" i="2"/>
  <c r="F945" i="2" s="1"/>
  <c r="D946" i="2"/>
  <c r="E946" i="2"/>
  <c r="F946" i="2" s="1"/>
  <c r="D947" i="2"/>
  <c r="E947" i="2"/>
  <c r="F947" i="2" s="1"/>
  <c r="D948" i="2"/>
  <c r="E948" i="2"/>
  <c r="F948" i="2" s="1"/>
  <c r="D949" i="2"/>
  <c r="E949" i="2"/>
  <c r="F949" i="2" s="1"/>
  <c r="D950" i="2"/>
  <c r="E950" i="2"/>
  <c r="F950" i="2" s="1"/>
  <c r="D951" i="2"/>
  <c r="E951" i="2"/>
  <c r="F951" i="2" s="1"/>
  <c r="D952" i="2"/>
  <c r="E952" i="2"/>
  <c r="F952" i="2" s="1"/>
  <c r="D953" i="2"/>
  <c r="E953" i="2"/>
  <c r="F953" i="2"/>
  <c r="D954" i="2"/>
  <c r="E954" i="2"/>
  <c r="F954" i="2" s="1"/>
  <c r="D955" i="2"/>
  <c r="E955" i="2"/>
  <c r="F955" i="2"/>
  <c r="D956" i="2"/>
  <c r="E956" i="2"/>
  <c r="F956" i="2" s="1"/>
  <c r="D957" i="2"/>
  <c r="E957" i="2"/>
  <c r="F957" i="2" s="1"/>
  <c r="D958" i="2"/>
  <c r="E958" i="2"/>
  <c r="F958" i="2" s="1"/>
  <c r="D959" i="2"/>
  <c r="E959" i="2"/>
  <c r="F959" i="2" s="1"/>
  <c r="D960" i="2"/>
  <c r="E960" i="2"/>
  <c r="F960" i="2" s="1"/>
  <c r="D961" i="2"/>
  <c r="E961" i="2"/>
  <c r="F961" i="2" s="1"/>
  <c r="D962" i="2"/>
  <c r="E962" i="2"/>
  <c r="F962" i="2" s="1"/>
  <c r="D963" i="2"/>
  <c r="E963" i="2"/>
  <c r="F963" i="2"/>
  <c r="D964" i="2"/>
  <c r="E964" i="2"/>
  <c r="F964" i="2" s="1"/>
  <c r="D965" i="2"/>
  <c r="E965" i="2"/>
  <c r="F965" i="2" s="1"/>
  <c r="D966" i="2"/>
  <c r="E966" i="2"/>
  <c r="F966" i="2" s="1"/>
  <c r="D967" i="2"/>
  <c r="E967" i="2"/>
  <c r="F967" i="2" s="1"/>
  <c r="D968" i="2"/>
  <c r="E968" i="2"/>
  <c r="F968" i="2" s="1"/>
  <c r="D969" i="2"/>
  <c r="E969" i="2"/>
  <c r="F969" i="2" s="1"/>
  <c r="D970" i="2"/>
  <c r="E970" i="2"/>
  <c r="F970" i="2" s="1"/>
  <c r="D971" i="2"/>
  <c r="E971" i="2"/>
  <c r="F971" i="2"/>
  <c r="D972" i="2"/>
  <c r="E972" i="2"/>
  <c r="F972" i="2" s="1"/>
  <c r="D973" i="2"/>
  <c r="E973" i="2"/>
  <c r="F973" i="2" s="1"/>
  <c r="D974" i="2"/>
  <c r="E974" i="2"/>
  <c r="F974" i="2" s="1"/>
  <c r="D975" i="2"/>
  <c r="E975" i="2"/>
  <c r="F975" i="2" s="1"/>
  <c r="D976" i="2"/>
  <c r="E976" i="2"/>
  <c r="F976" i="2" s="1"/>
  <c r="D977" i="2"/>
  <c r="E977" i="2"/>
  <c r="F977" i="2"/>
  <c r="D978" i="2"/>
  <c r="E978" i="2"/>
  <c r="F978" i="2" s="1"/>
  <c r="D979" i="2"/>
  <c r="E979" i="2"/>
  <c r="F979" i="2" s="1"/>
  <c r="D980" i="2"/>
  <c r="E980" i="2"/>
  <c r="F980" i="2" s="1"/>
  <c r="D981" i="2"/>
  <c r="E981" i="2"/>
  <c r="F981" i="2" s="1"/>
  <c r="D982" i="2"/>
  <c r="E982" i="2"/>
  <c r="F982" i="2" s="1"/>
  <c r="D983" i="2"/>
  <c r="E983" i="2"/>
  <c r="F983" i="2" s="1"/>
  <c r="D984" i="2"/>
  <c r="E984" i="2"/>
  <c r="F984" i="2" s="1"/>
  <c r="D985" i="2"/>
  <c r="E985" i="2"/>
  <c r="F985" i="2" s="1"/>
  <c r="D986" i="2"/>
  <c r="E986" i="2"/>
  <c r="F986" i="2" s="1"/>
  <c r="D987" i="2"/>
  <c r="E987" i="2"/>
  <c r="F987" i="2" s="1"/>
  <c r="D988" i="2"/>
  <c r="E988" i="2"/>
  <c r="F988" i="2" s="1"/>
  <c r="D989" i="2"/>
  <c r="E989" i="2"/>
  <c r="F989" i="2" s="1"/>
  <c r="D990" i="2"/>
  <c r="E990" i="2"/>
  <c r="F990" i="2" s="1"/>
  <c r="D991" i="2"/>
  <c r="E991" i="2"/>
  <c r="F991" i="2" s="1"/>
  <c r="D992" i="2"/>
  <c r="E992" i="2"/>
  <c r="F992" i="2" s="1"/>
  <c r="D993" i="2"/>
  <c r="E993" i="2"/>
  <c r="F993" i="2" s="1"/>
  <c r="D994" i="2"/>
  <c r="E994" i="2"/>
  <c r="F994" i="2" s="1"/>
  <c r="D995" i="2"/>
  <c r="E995" i="2"/>
  <c r="F995" i="2" s="1"/>
  <c r="D996" i="2"/>
  <c r="E996" i="2"/>
  <c r="F996" i="2" s="1"/>
  <c r="D997" i="2"/>
  <c r="E997" i="2"/>
  <c r="F997" i="2" s="1"/>
  <c r="D998" i="2"/>
  <c r="E998" i="2"/>
  <c r="F998" i="2" s="1"/>
  <c r="D999" i="2"/>
  <c r="E999" i="2"/>
  <c r="F999" i="2" s="1"/>
  <c r="D1000" i="2"/>
  <c r="E1000" i="2"/>
  <c r="F1000" i="2" s="1"/>
  <c r="D1001" i="2"/>
  <c r="E1001" i="2"/>
  <c r="F1001" i="2" s="1"/>
  <c r="D1002" i="2"/>
  <c r="E1002" i="2"/>
  <c r="F1002" i="2" s="1"/>
  <c r="D1003" i="2"/>
  <c r="E1003" i="2"/>
  <c r="F1003" i="2" s="1"/>
  <c r="D1004" i="2"/>
  <c r="E1004" i="2"/>
  <c r="F1004" i="2"/>
  <c r="D1005" i="2"/>
  <c r="E1005" i="2"/>
  <c r="F1005" i="2" s="1"/>
  <c r="D1006" i="2"/>
  <c r="E1006" i="2"/>
  <c r="F1006" i="2" s="1"/>
  <c r="D1007" i="2"/>
  <c r="E1007" i="2"/>
  <c r="F1007" i="2" s="1"/>
  <c r="D1008" i="2"/>
  <c r="E1008" i="2"/>
  <c r="F1008" i="2" s="1"/>
  <c r="D1009" i="2"/>
  <c r="E1009" i="2"/>
  <c r="F1009" i="2" s="1"/>
  <c r="D1010" i="2"/>
  <c r="E1010" i="2"/>
  <c r="F1010" i="2" s="1"/>
  <c r="D1011" i="2"/>
  <c r="E1011" i="2"/>
  <c r="F1011" i="2" s="1"/>
  <c r="D1012" i="2"/>
  <c r="E1012" i="2"/>
  <c r="F1012" i="2" s="1"/>
  <c r="D1013" i="2"/>
  <c r="E1013" i="2"/>
  <c r="F1013" i="2" s="1"/>
  <c r="D1014" i="2"/>
  <c r="E1014" i="2"/>
  <c r="F1014" i="2" s="1"/>
  <c r="D1015" i="2"/>
  <c r="E1015" i="2"/>
  <c r="F1015" i="2" s="1"/>
  <c r="D1016" i="2"/>
  <c r="E1016" i="2"/>
  <c r="F1016" i="2" s="1"/>
  <c r="D1017" i="2"/>
  <c r="E1017" i="2"/>
  <c r="F1017" i="2" s="1"/>
  <c r="D1018" i="2"/>
  <c r="E1018" i="2"/>
  <c r="F1018" i="2" s="1"/>
  <c r="D1019" i="2"/>
  <c r="E1019" i="2"/>
  <c r="F1019" i="2" s="1"/>
  <c r="D1020" i="2"/>
  <c r="E1020" i="2"/>
  <c r="F1020" i="2" s="1"/>
  <c r="D1021" i="2"/>
  <c r="E1021" i="2"/>
  <c r="F1021" i="2" s="1"/>
  <c r="D1022" i="2"/>
  <c r="E1022" i="2"/>
  <c r="F1022" i="2" s="1"/>
  <c r="D1023" i="2"/>
  <c r="E1023" i="2"/>
  <c r="F1023" i="2" s="1"/>
  <c r="D1024" i="2"/>
  <c r="E1024" i="2"/>
  <c r="F1024" i="2" s="1"/>
  <c r="D1025" i="2"/>
  <c r="E1025" i="2"/>
  <c r="F1025" i="2" s="1"/>
  <c r="D1026" i="2"/>
  <c r="E1026" i="2"/>
  <c r="F1026" i="2" s="1"/>
  <c r="D1027" i="2"/>
  <c r="E1027" i="2"/>
  <c r="F1027" i="2" s="1"/>
  <c r="D1028" i="2"/>
  <c r="E1028" i="2"/>
  <c r="F1028" i="2" s="1"/>
  <c r="D1029" i="2"/>
  <c r="E1029" i="2"/>
  <c r="F1029" i="2" s="1"/>
  <c r="D1030" i="2"/>
  <c r="E1030" i="2"/>
  <c r="D1031" i="2"/>
  <c r="E1031" i="2"/>
  <c r="F1031" i="2" s="1"/>
  <c r="D1032" i="2"/>
  <c r="E1032" i="2"/>
  <c r="F1032" i="2" s="1"/>
  <c r="D1033" i="2"/>
  <c r="E1033" i="2"/>
  <c r="F1033" i="2" s="1"/>
  <c r="D1034" i="2"/>
  <c r="E1034" i="2"/>
  <c r="F1034" i="2" s="1"/>
  <c r="D1035" i="2"/>
  <c r="E1035" i="2"/>
  <c r="F1035" i="2" s="1"/>
  <c r="D1036" i="2"/>
  <c r="E1036" i="2"/>
  <c r="F1036" i="2" s="1"/>
  <c r="D1037" i="2"/>
  <c r="E1037" i="2"/>
  <c r="F1037" i="2" s="1"/>
  <c r="D1038" i="2"/>
  <c r="E1038" i="2"/>
  <c r="F1038" i="2" s="1"/>
  <c r="D1039" i="2"/>
  <c r="E1039" i="2"/>
  <c r="F1039" i="2" s="1"/>
  <c r="D1040" i="2"/>
  <c r="E1040" i="2"/>
  <c r="F1040" i="2" s="1"/>
  <c r="D1041" i="2"/>
  <c r="E1041" i="2"/>
  <c r="F1041" i="2" s="1"/>
  <c r="D1042" i="2"/>
  <c r="E1042" i="2"/>
  <c r="F1042" i="2" s="1"/>
  <c r="D1043" i="2"/>
  <c r="E1043" i="2"/>
  <c r="F1043" i="2" s="1"/>
  <c r="D1044" i="2"/>
  <c r="E1044" i="2"/>
  <c r="F1044" i="2" s="1"/>
  <c r="D1045" i="2"/>
  <c r="E1045" i="2"/>
  <c r="F1045" i="2"/>
  <c r="D1046" i="2"/>
  <c r="E1046" i="2"/>
  <c r="F1046" i="2" s="1"/>
  <c r="D1047" i="2"/>
  <c r="E1047" i="2"/>
  <c r="F1047" i="2" s="1"/>
  <c r="D1048" i="2"/>
  <c r="E1048" i="2"/>
  <c r="F1048" i="2" s="1"/>
  <c r="D1049" i="2"/>
  <c r="E1049" i="2"/>
  <c r="F1049" i="2" s="1"/>
  <c r="D1050" i="2"/>
  <c r="E1050" i="2"/>
  <c r="F1050" i="2" s="1"/>
  <c r="D1051" i="2"/>
  <c r="E1051" i="2"/>
  <c r="D1052" i="2"/>
  <c r="E1052" i="2"/>
  <c r="F1052" i="2" s="1"/>
  <c r="D1053" i="2"/>
  <c r="E1053" i="2"/>
  <c r="F1053" i="2" s="1"/>
  <c r="D1054" i="2"/>
  <c r="E1054" i="2"/>
  <c r="F1054" i="2" s="1"/>
  <c r="D1055" i="2"/>
  <c r="E1055" i="2"/>
  <c r="F1055" i="2" s="1"/>
  <c r="D1056" i="2"/>
  <c r="E1056" i="2"/>
  <c r="F1056" i="2" s="1"/>
  <c r="D1057" i="2"/>
  <c r="E1057" i="2"/>
  <c r="F1057" i="2" s="1"/>
  <c r="D1058" i="2"/>
  <c r="E1058" i="2"/>
  <c r="F1058" i="2" s="1"/>
  <c r="D1059" i="2"/>
  <c r="E1059" i="2"/>
  <c r="F1059" i="2" s="1"/>
  <c r="D1060" i="2"/>
  <c r="E1060" i="2"/>
  <c r="F1060" i="2" s="1"/>
  <c r="D1061" i="2"/>
  <c r="E1061" i="2"/>
  <c r="F1061" i="2" s="1"/>
  <c r="D1062" i="2"/>
  <c r="E1062" i="2"/>
  <c r="F1062" i="2"/>
  <c r="D1063" i="2"/>
  <c r="E1063" i="2"/>
  <c r="F1063" i="2" s="1"/>
  <c r="D1064" i="2"/>
  <c r="E1064" i="2"/>
  <c r="F1064" i="2" s="1"/>
  <c r="D1065" i="2"/>
  <c r="E1065" i="2"/>
  <c r="D1066" i="2"/>
  <c r="E1066" i="2"/>
  <c r="F1066" i="2" s="1"/>
  <c r="D1067" i="2"/>
  <c r="E1067" i="2"/>
  <c r="F1067" i="2" s="1"/>
  <c r="D1068" i="2"/>
  <c r="E1068" i="2"/>
  <c r="F1068" i="2" s="1"/>
  <c r="D1069" i="2"/>
  <c r="E1069" i="2"/>
  <c r="F1069" i="2" s="1"/>
  <c r="D1070" i="2"/>
  <c r="E1070" i="2"/>
  <c r="F1070" i="2" s="1"/>
  <c r="D1071" i="2"/>
  <c r="E1071" i="2"/>
  <c r="F1071" i="2" s="1"/>
  <c r="D1072" i="2"/>
  <c r="E1072" i="2"/>
  <c r="F1072" i="2" s="1"/>
  <c r="D1073" i="2"/>
  <c r="E1073" i="2"/>
  <c r="F1073" i="2" s="1"/>
  <c r="D1074" i="2"/>
  <c r="E1074" i="2"/>
  <c r="F1074" i="2" s="1"/>
  <c r="D1075" i="2"/>
  <c r="E1075" i="2"/>
  <c r="F1075" i="2" s="1"/>
  <c r="D1076" i="2"/>
  <c r="E1076" i="2"/>
  <c r="F1076" i="2" s="1"/>
  <c r="D1077" i="2"/>
  <c r="E1077" i="2"/>
  <c r="F1077" i="2" s="1"/>
  <c r="D1078" i="2"/>
  <c r="E1078" i="2"/>
  <c r="F1078" i="2" s="1"/>
  <c r="D1079" i="2"/>
  <c r="E1079" i="2"/>
  <c r="F1079" i="2" s="1"/>
  <c r="D1080" i="2"/>
  <c r="E1080" i="2"/>
  <c r="F1080" i="2" s="1"/>
  <c r="D1081" i="2"/>
  <c r="E1081" i="2"/>
  <c r="F1081" i="2" s="1"/>
  <c r="D1082" i="2"/>
  <c r="E1082" i="2"/>
  <c r="F1082" i="2" s="1"/>
  <c r="D1083" i="2"/>
  <c r="E1083" i="2"/>
  <c r="F1083" i="2" s="1"/>
  <c r="D1084" i="2"/>
  <c r="E1084" i="2"/>
  <c r="F1084" i="2" s="1"/>
  <c r="D1085" i="2"/>
  <c r="E1085" i="2"/>
  <c r="F1085" i="2" s="1"/>
  <c r="D1086" i="2"/>
  <c r="E1086" i="2"/>
  <c r="F1086" i="2" s="1"/>
  <c r="D1087" i="2"/>
  <c r="E1087" i="2"/>
  <c r="F1087" i="2" s="1"/>
  <c r="D1088" i="2"/>
  <c r="E1088" i="2"/>
  <c r="F1088" i="2" s="1"/>
  <c r="D1089" i="2"/>
  <c r="E1089" i="2"/>
  <c r="F1089" i="2" s="1"/>
  <c r="D1090" i="2"/>
  <c r="E1090" i="2"/>
  <c r="F1090" i="2" s="1"/>
  <c r="D1091" i="2"/>
  <c r="E1091" i="2"/>
  <c r="F1091" i="2" s="1"/>
  <c r="D1092" i="2"/>
  <c r="E1092" i="2"/>
  <c r="F1092" i="2" s="1"/>
  <c r="D1093" i="2"/>
  <c r="E1093" i="2"/>
  <c r="F1093" i="2" s="1"/>
  <c r="D1094" i="2"/>
  <c r="E1094" i="2"/>
  <c r="D1095" i="2"/>
  <c r="E1095" i="2"/>
  <c r="F1095" i="2" s="1"/>
  <c r="D1096" i="2"/>
  <c r="E1096" i="2"/>
  <c r="F1096" i="2" s="1"/>
  <c r="D1097" i="2"/>
  <c r="E1097" i="2"/>
  <c r="F1097" i="2"/>
  <c r="D1098" i="2"/>
  <c r="E1098" i="2"/>
  <c r="F1098" i="2" s="1"/>
  <c r="D1099" i="2"/>
  <c r="E1099" i="2"/>
  <c r="F1099" i="2" s="1"/>
  <c r="D1100" i="2"/>
  <c r="E1100" i="2"/>
  <c r="F1100" i="2"/>
  <c r="D1101" i="2"/>
  <c r="E1101" i="2"/>
  <c r="F1101" i="2" s="1"/>
  <c r="D1102" i="2"/>
  <c r="E1102" i="2"/>
  <c r="F1102" i="2"/>
  <c r="D1103" i="2"/>
  <c r="E1103" i="2"/>
  <c r="F1103" i="2" s="1"/>
  <c r="D1104" i="2"/>
  <c r="E1104" i="2"/>
  <c r="F1104" i="2" s="1"/>
  <c r="D1105" i="2"/>
  <c r="E1105" i="2"/>
  <c r="F1105" i="2" s="1"/>
  <c r="D1106" i="2"/>
  <c r="E1106" i="2"/>
  <c r="F1106" i="2" s="1"/>
  <c r="D1107" i="2"/>
  <c r="E1107" i="2"/>
  <c r="F1107" i="2"/>
  <c r="D1108" i="2"/>
  <c r="E1108" i="2"/>
  <c r="D1109" i="2"/>
  <c r="E1109" i="2"/>
  <c r="F1109" i="2" s="1"/>
  <c r="D1110" i="2"/>
  <c r="E1110" i="2"/>
  <c r="F1110" i="2" s="1"/>
  <c r="D1111" i="2"/>
  <c r="E1111" i="2"/>
  <c r="F1111" i="2" s="1"/>
  <c r="D1112" i="2"/>
  <c r="E1112" i="2"/>
  <c r="F1112" i="2" s="1"/>
  <c r="D1113" i="2"/>
  <c r="E1113" i="2"/>
  <c r="F1113" i="2" s="1"/>
  <c r="D1114" i="2"/>
  <c r="E1114" i="2"/>
  <c r="F1114" i="2" s="1"/>
  <c r="D1115" i="2"/>
  <c r="E1115" i="2"/>
  <c r="F1115" i="2" s="1"/>
  <c r="D1116" i="2"/>
  <c r="E1116" i="2"/>
  <c r="F1116" i="2" s="1"/>
  <c r="D1117" i="2"/>
  <c r="E1117" i="2"/>
  <c r="F1117" i="2" s="1"/>
  <c r="D1118" i="2"/>
  <c r="E1118" i="2"/>
  <c r="F1118" i="2" s="1"/>
  <c r="D1119" i="2"/>
  <c r="E1119" i="2"/>
  <c r="F1119" i="2" s="1"/>
  <c r="D1120" i="2"/>
  <c r="E1120" i="2"/>
  <c r="D1121" i="2"/>
  <c r="E1121" i="2"/>
  <c r="F1121" i="2" s="1"/>
  <c r="D1122" i="2"/>
  <c r="E1122" i="2"/>
  <c r="F1122" i="2" s="1"/>
  <c r="D1123" i="2"/>
  <c r="E1123" i="2"/>
  <c r="F1123" i="2" s="1"/>
  <c r="D1124" i="2"/>
  <c r="E1124" i="2"/>
  <c r="F1124" i="2" s="1"/>
  <c r="D1125" i="2"/>
  <c r="E1125" i="2"/>
  <c r="D1126" i="2"/>
  <c r="E1126" i="2"/>
  <c r="D1127" i="2"/>
  <c r="E1127" i="2"/>
  <c r="D1128" i="2"/>
  <c r="E1128" i="2"/>
  <c r="D1129" i="2"/>
  <c r="E1129" i="2"/>
  <c r="D1130" i="2"/>
  <c r="E1130" i="2"/>
  <c r="D1131" i="2"/>
  <c r="E1131" i="2"/>
  <c r="F1131" i="2" s="1"/>
  <c r="D1132" i="2"/>
  <c r="E1132" i="2"/>
  <c r="D1133" i="2"/>
  <c r="E1133" i="2"/>
  <c r="F1133" i="2"/>
  <c r="D1134" i="2"/>
  <c r="E1134" i="2"/>
  <c r="F1134" i="2" s="1"/>
  <c r="D1135" i="2"/>
  <c r="E1135" i="2"/>
  <c r="D1136" i="2"/>
  <c r="E1136" i="2"/>
  <c r="D1137" i="2"/>
  <c r="E1137" i="2"/>
  <c r="D1138" i="2"/>
  <c r="E1138" i="2"/>
  <c r="D1139" i="2"/>
  <c r="E1139" i="2"/>
  <c r="F1139" i="2" s="1"/>
  <c r="D1140" i="2"/>
  <c r="E1140" i="2"/>
  <c r="D1141" i="2"/>
  <c r="E1141" i="2"/>
  <c r="D1142" i="2"/>
  <c r="E1142" i="2"/>
  <c r="D1143" i="2"/>
  <c r="E1143" i="2"/>
  <c r="D1144" i="2"/>
  <c r="E1144" i="2"/>
  <c r="F1144" i="2" s="1"/>
  <c r="D1145" i="2"/>
  <c r="E1145" i="2"/>
  <c r="F1145" i="2" s="1"/>
  <c r="D1146" i="2"/>
  <c r="E1146" i="2"/>
  <c r="D1147" i="2"/>
  <c r="E1147" i="2"/>
  <c r="F1147" i="2" s="1"/>
  <c r="D1148" i="2"/>
  <c r="E1148" i="2"/>
  <c r="F1148" i="2" s="1"/>
  <c r="D1149" i="2"/>
  <c r="E1149" i="2"/>
  <c r="F1149" i="2" s="1"/>
  <c r="D1150" i="2"/>
  <c r="E1150" i="2"/>
  <c r="D1151" i="2"/>
  <c r="E1151" i="2"/>
  <c r="F1151" i="2" s="1"/>
  <c r="D1152" i="2"/>
  <c r="E1152" i="2"/>
  <c r="F1152" i="2"/>
  <c r="D1153" i="2"/>
  <c r="E1153" i="2"/>
  <c r="D1154" i="2"/>
  <c r="E1154" i="2"/>
  <c r="F1154" i="2" s="1"/>
  <c r="D1155" i="2"/>
  <c r="E1155" i="2"/>
  <c r="F1155" i="2" s="1"/>
  <c r="D1156" i="2"/>
  <c r="E1156" i="2"/>
  <c r="D1157" i="2"/>
  <c r="E1157" i="2"/>
  <c r="F1157" i="2" s="1"/>
  <c r="D1158" i="2"/>
  <c r="E1158" i="2"/>
  <c r="F1158" i="2" s="1"/>
  <c r="D1159" i="2"/>
  <c r="E1159" i="2"/>
  <c r="F1159" i="2" s="1"/>
  <c r="D1160" i="2"/>
  <c r="E1160" i="2"/>
  <c r="D1161" i="2"/>
  <c r="E1161" i="2"/>
  <c r="D1162" i="2"/>
  <c r="E1162" i="2"/>
  <c r="D1163" i="2"/>
  <c r="E1163" i="2"/>
  <c r="D1164" i="2"/>
  <c r="E1164" i="2"/>
  <c r="F1164" i="2" s="1"/>
  <c r="D1165" i="2"/>
  <c r="E1165" i="2"/>
  <c r="F1165" i="2"/>
  <c r="D1166" i="2"/>
  <c r="E1166" i="2"/>
  <c r="F1166" i="2" s="1"/>
  <c r="D1167" i="2"/>
  <c r="E1167" i="2"/>
  <c r="F1167" i="2" s="1"/>
  <c r="D1168" i="2"/>
  <c r="E1168" i="2"/>
  <c r="D1169" i="2"/>
  <c r="E1169" i="2"/>
  <c r="D1170" i="2"/>
  <c r="E1170" i="2"/>
  <c r="F1170" i="2" s="1"/>
  <c r="D1171" i="2"/>
  <c r="E1171" i="2"/>
  <c r="D1172" i="2"/>
  <c r="E1172" i="2"/>
  <c r="D1173" i="2"/>
  <c r="E1173" i="2"/>
  <c r="D1174" i="2"/>
  <c r="E1174" i="2"/>
  <c r="D1175" i="2"/>
  <c r="E1175" i="2"/>
  <c r="D1176" i="2"/>
  <c r="E1176" i="2"/>
  <c r="D1177" i="2"/>
  <c r="E1177" i="2"/>
  <c r="D1178" i="2"/>
  <c r="E1178" i="2"/>
  <c r="D1179" i="2"/>
  <c r="E1179" i="2"/>
  <c r="D1180" i="2"/>
  <c r="E1180" i="2"/>
  <c r="D1181" i="2"/>
  <c r="E1181" i="2"/>
  <c r="D1182" i="2"/>
  <c r="E1182" i="2"/>
  <c r="D1183" i="2"/>
  <c r="E1183" i="2"/>
  <c r="D1184" i="2"/>
  <c r="E1184" i="2"/>
  <c r="D1185" i="2"/>
  <c r="E1185" i="2"/>
  <c r="D1186" i="2"/>
  <c r="E1186" i="2"/>
  <c r="D1187" i="2"/>
  <c r="E1187" i="2"/>
  <c r="D1188" i="2"/>
  <c r="E1188" i="2"/>
  <c r="D1189" i="2"/>
  <c r="E1189" i="2"/>
  <c r="F1189" i="2" s="1"/>
  <c r="D1190" i="2"/>
  <c r="E1190" i="2"/>
  <c r="D1191" i="2"/>
  <c r="E1191" i="2"/>
  <c r="F1191" i="2" s="1"/>
  <c r="D1192" i="2"/>
  <c r="E1192" i="2"/>
  <c r="F1192" i="2" s="1"/>
  <c r="D1193" i="2"/>
  <c r="E1193" i="2"/>
  <c r="F1193" i="2" s="1"/>
  <c r="D1194" i="2"/>
  <c r="E1194" i="2"/>
  <c r="F1194" i="2" s="1"/>
  <c r="D1195" i="2"/>
  <c r="E1195" i="2"/>
  <c r="F1195" i="2" s="1"/>
  <c r="D1196" i="2"/>
  <c r="E1196" i="2"/>
  <c r="F1196" i="2" s="1"/>
  <c r="D1197" i="2"/>
  <c r="E1197" i="2"/>
  <c r="F1197" i="2" s="1"/>
  <c r="D1198" i="2"/>
  <c r="E1198" i="2"/>
  <c r="F1198" i="2" s="1"/>
  <c r="D1199" i="2"/>
  <c r="E1199" i="2"/>
  <c r="F1199" i="2" s="1"/>
  <c r="D1200" i="2"/>
  <c r="E1200" i="2"/>
  <c r="F1200" i="2" s="1"/>
  <c r="D1201" i="2"/>
  <c r="E1201" i="2"/>
  <c r="F1201" i="2" s="1"/>
  <c r="D1202" i="2"/>
  <c r="E1202" i="2"/>
  <c r="F1202" i="2" s="1"/>
  <c r="D1203" i="2"/>
  <c r="E1203" i="2"/>
  <c r="F1203" i="2" s="1"/>
  <c r="D1204" i="2"/>
  <c r="E1204" i="2"/>
  <c r="F1204" i="2" s="1"/>
  <c r="D1205" i="2"/>
  <c r="E1205" i="2"/>
  <c r="F1205" i="2" s="1"/>
  <c r="D1206" i="2"/>
  <c r="E1206" i="2"/>
  <c r="F1206" i="2" s="1"/>
  <c r="D1207" i="2"/>
  <c r="E1207" i="2"/>
  <c r="F1207" i="2" s="1"/>
  <c r="D1208" i="2"/>
  <c r="E1208" i="2"/>
  <c r="F1208" i="2" s="1"/>
  <c r="D1209" i="2"/>
  <c r="E1209" i="2"/>
  <c r="F1209" i="2" s="1"/>
  <c r="D1210" i="2"/>
  <c r="E1210" i="2"/>
  <c r="F1210" i="2" s="1"/>
  <c r="D1211" i="2"/>
  <c r="E1211" i="2"/>
  <c r="F1211" i="2" s="1"/>
  <c r="D1212" i="2"/>
  <c r="E1212" i="2"/>
  <c r="F1212" i="2" s="1"/>
  <c r="D1213" i="2"/>
  <c r="E1213" i="2"/>
  <c r="F1213" i="2" s="1"/>
  <c r="D1214" i="2"/>
  <c r="E1214" i="2"/>
  <c r="F1214" i="2" s="1"/>
  <c r="D1215" i="2"/>
  <c r="E1215" i="2"/>
  <c r="F1215" i="2" s="1"/>
  <c r="D1216" i="2"/>
  <c r="E1216" i="2"/>
  <c r="F1216" i="2" s="1"/>
  <c r="D1217" i="2"/>
  <c r="E1217" i="2"/>
  <c r="F1217" i="2" s="1"/>
  <c r="D1218" i="2"/>
  <c r="E1218" i="2"/>
  <c r="F1218" i="2" s="1"/>
  <c r="D1219" i="2"/>
  <c r="E1219" i="2"/>
  <c r="F1219" i="2" s="1"/>
  <c r="D1220" i="2"/>
  <c r="E1220" i="2"/>
  <c r="F1220" i="2" s="1"/>
  <c r="D1221" i="2"/>
  <c r="E1221" i="2"/>
  <c r="F1221" i="2" s="1"/>
  <c r="D1222" i="2"/>
  <c r="E1222" i="2"/>
  <c r="F1222" i="2" s="1"/>
  <c r="D1223" i="2"/>
  <c r="E1223" i="2"/>
  <c r="F1223" i="2" s="1"/>
  <c r="D1224" i="2"/>
  <c r="E1224" i="2"/>
  <c r="F1224" i="2" s="1"/>
  <c r="D1225" i="2"/>
  <c r="E1225" i="2"/>
  <c r="F1225" i="2" s="1"/>
  <c r="D1226" i="2"/>
  <c r="E1226" i="2"/>
  <c r="F1226" i="2" s="1"/>
  <c r="D1227" i="2"/>
  <c r="E1227" i="2"/>
  <c r="F1227" i="2" s="1"/>
  <c r="D1228" i="2"/>
  <c r="E1228" i="2"/>
  <c r="F1228" i="2" s="1"/>
  <c r="D1229" i="2"/>
  <c r="E1229" i="2"/>
  <c r="F1229" i="2" s="1"/>
  <c r="D1230" i="2"/>
  <c r="E1230" i="2"/>
  <c r="F1230" i="2" s="1"/>
  <c r="D1231" i="2"/>
  <c r="E1231" i="2"/>
  <c r="F1231" i="2" s="1"/>
  <c r="D1232" i="2"/>
  <c r="E1232" i="2"/>
  <c r="F1232" i="2" s="1"/>
  <c r="D1233" i="2"/>
  <c r="E1233" i="2"/>
  <c r="F1233" i="2" s="1"/>
  <c r="D1234" i="2"/>
  <c r="E1234" i="2"/>
  <c r="F1234" i="2" s="1"/>
  <c r="D1235" i="2"/>
  <c r="E1235" i="2"/>
  <c r="F1235" i="2" s="1"/>
  <c r="D1236" i="2"/>
  <c r="E1236" i="2"/>
  <c r="F1236" i="2" s="1"/>
  <c r="D1237" i="2"/>
  <c r="E1237" i="2"/>
  <c r="F1237" i="2" s="1"/>
  <c r="D1238" i="2"/>
  <c r="E1238" i="2"/>
  <c r="F1238" i="2" s="1"/>
  <c r="D1239" i="2"/>
  <c r="E1239" i="2"/>
  <c r="F1239" i="2" s="1"/>
  <c r="D1240" i="2"/>
  <c r="E1240" i="2"/>
  <c r="F1240" i="2" s="1"/>
  <c r="D1241" i="2"/>
  <c r="E1241" i="2"/>
  <c r="F1241" i="2" s="1"/>
  <c r="D1242" i="2"/>
  <c r="E1242" i="2"/>
  <c r="D1243" i="2"/>
  <c r="E1243" i="2"/>
  <c r="F1243" i="2" s="1"/>
  <c r="D1244" i="2"/>
  <c r="E1244" i="2"/>
  <c r="F1244" i="2" s="1"/>
  <c r="D1245" i="2"/>
  <c r="E1245" i="2"/>
  <c r="F1245" i="2" s="1"/>
  <c r="D1246" i="2"/>
  <c r="E1246" i="2"/>
  <c r="F1246" i="2" s="1"/>
  <c r="D1247" i="2"/>
  <c r="E1247" i="2"/>
  <c r="F1247" i="2" s="1"/>
  <c r="D1248" i="2"/>
  <c r="E1248" i="2"/>
  <c r="D1249" i="2"/>
  <c r="E1249" i="2"/>
  <c r="D1250" i="2"/>
  <c r="E1250" i="2"/>
  <c r="D1251" i="2"/>
  <c r="E1251" i="2"/>
  <c r="D1252" i="2"/>
  <c r="E1252" i="2"/>
  <c r="D1253" i="2"/>
  <c r="E1253" i="2"/>
  <c r="D1254" i="2"/>
  <c r="E1254" i="2"/>
  <c r="F1254" i="2" s="1"/>
  <c r="D1255" i="2"/>
  <c r="E1255" i="2"/>
  <c r="F1255" i="2" s="1"/>
  <c r="D1256" i="2"/>
  <c r="E1256" i="2"/>
  <c r="D1257" i="2"/>
  <c r="E1257" i="2"/>
  <c r="D1258" i="2"/>
  <c r="E1258" i="2"/>
  <c r="F1258" i="2" s="1"/>
  <c r="D1259" i="2"/>
  <c r="E1259" i="2"/>
  <c r="D1260" i="2"/>
  <c r="E1260" i="2"/>
  <c r="D1261" i="2"/>
  <c r="E1261" i="2"/>
  <c r="F1261" i="2" s="1"/>
  <c r="D1262" i="2"/>
  <c r="E1262" i="2"/>
  <c r="F1262" i="2" s="1"/>
  <c r="D1263" i="2"/>
  <c r="E1263" i="2"/>
  <c r="F1263" i="2" s="1"/>
  <c r="D1264" i="2"/>
  <c r="E1264" i="2"/>
  <c r="D1265" i="2"/>
  <c r="E1265" i="2"/>
  <c r="D1266" i="2"/>
  <c r="E1266" i="2"/>
  <c r="D1267" i="2"/>
  <c r="E1267" i="2"/>
  <c r="F1267" i="2" s="1"/>
  <c r="D1268" i="2"/>
  <c r="E1268" i="2"/>
  <c r="F1268" i="2" s="1"/>
  <c r="D1269" i="2"/>
  <c r="E1269" i="2"/>
  <c r="D1270" i="2"/>
  <c r="E1270" i="2"/>
  <c r="D1271" i="2"/>
  <c r="E1271" i="2"/>
  <c r="D1272" i="2"/>
  <c r="E1272" i="2"/>
  <c r="D1273" i="2"/>
  <c r="E1273" i="2"/>
  <c r="F1273" i="2" s="1"/>
  <c r="D1274" i="2"/>
  <c r="E1274" i="2"/>
  <c r="F1274" i="2" s="1"/>
  <c r="D1275" i="2"/>
  <c r="E1275" i="2"/>
  <c r="F1275" i="2" s="1"/>
  <c r="D1276" i="2"/>
  <c r="E1276" i="2"/>
  <c r="D1277" i="2"/>
  <c r="E1277" i="2"/>
  <c r="D1278" i="2"/>
  <c r="E1278" i="2"/>
  <c r="D1279" i="2"/>
  <c r="E1279" i="2"/>
  <c r="D1280" i="2"/>
  <c r="E1280" i="2"/>
  <c r="D1281" i="2"/>
  <c r="E1281" i="2"/>
  <c r="D1282" i="2"/>
  <c r="E1282" i="2"/>
  <c r="F1282" i="2" s="1"/>
  <c r="D1283" i="2"/>
  <c r="E1283" i="2"/>
  <c r="D1284" i="2"/>
  <c r="E1284" i="2"/>
  <c r="D1285" i="2"/>
  <c r="E1285" i="2"/>
  <c r="D1286" i="2"/>
  <c r="E1286" i="2"/>
  <c r="D1287" i="2"/>
  <c r="E1287" i="2"/>
  <c r="D1288" i="2"/>
  <c r="E1288" i="2"/>
  <c r="D1289" i="2"/>
  <c r="E1289" i="2"/>
  <c r="D1290" i="2"/>
  <c r="E1290" i="2"/>
  <c r="D1291" i="2"/>
  <c r="E1291" i="2"/>
  <c r="D1292" i="2"/>
  <c r="E1292" i="2"/>
  <c r="D1293" i="2"/>
  <c r="E1293" i="2"/>
  <c r="D1294" i="2"/>
  <c r="E1294" i="2"/>
  <c r="D1295" i="2"/>
  <c r="E1295" i="2"/>
  <c r="D1296" i="2"/>
  <c r="E1296" i="2"/>
  <c r="D1297" i="2"/>
  <c r="E1297" i="2"/>
  <c r="D1298" i="2"/>
  <c r="E1298" i="2"/>
  <c r="D1299" i="2"/>
  <c r="E1299" i="2"/>
  <c r="D1300" i="2"/>
  <c r="E1300" i="2"/>
  <c r="F1300" i="2" s="1"/>
  <c r="D1301" i="2"/>
  <c r="E1301" i="2"/>
  <c r="F1301" i="2" s="1"/>
  <c r="D1302" i="2"/>
  <c r="E1302" i="2"/>
  <c r="D1303" i="2"/>
  <c r="E1303" i="2"/>
  <c r="D1304" i="2"/>
  <c r="E1304" i="2"/>
  <c r="D1305" i="2"/>
  <c r="E1305" i="2"/>
  <c r="F1305" i="2" s="1"/>
  <c r="D1306" i="2"/>
  <c r="E1306" i="2"/>
  <c r="D1307" i="2"/>
  <c r="E1307" i="2"/>
  <c r="D1308" i="2"/>
  <c r="E1308" i="2"/>
  <c r="D1309" i="2"/>
  <c r="E1309" i="2"/>
  <c r="F1309" i="2" s="1"/>
  <c r="D1310" i="2"/>
  <c r="E1310" i="2"/>
  <c r="F1310" i="2" s="1"/>
  <c r="D1311" i="2"/>
  <c r="E1311" i="2"/>
  <c r="D1312" i="2"/>
  <c r="E1312" i="2"/>
  <c r="F1312" i="2" s="1"/>
  <c r="D1313" i="2"/>
  <c r="E1313" i="2"/>
  <c r="D1314" i="2"/>
  <c r="E1314" i="2"/>
  <c r="F1314" i="2" s="1"/>
  <c r="D1315" i="2"/>
  <c r="E1315" i="2"/>
  <c r="F1315" i="2" s="1"/>
  <c r="D1316" i="2"/>
  <c r="E1316" i="2"/>
  <c r="F1316" i="2" s="1"/>
  <c r="D1317" i="2"/>
  <c r="E1317" i="2"/>
  <c r="F1317" i="2" s="1"/>
  <c r="D1318" i="2"/>
  <c r="E1318" i="2"/>
  <c r="F1318" i="2" s="1"/>
  <c r="D1319" i="2"/>
  <c r="E1319" i="2"/>
  <c r="F1319" i="2" s="1"/>
  <c r="D1320" i="2"/>
  <c r="E1320" i="2"/>
  <c r="D1321" i="2"/>
  <c r="E1321" i="2"/>
  <c r="F1321" i="2" s="1"/>
  <c r="D1322" i="2"/>
  <c r="E1322" i="2"/>
  <c r="F1322" i="2" s="1"/>
  <c r="D1323" i="2"/>
  <c r="E1323" i="2"/>
  <c r="F1323" i="2" s="1"/>
  <c r="D1324" i="2"/>
  <c r="E1324" i="2"/>
  <c r="F1324" i="2" s="1"/>
  <c r="D1325" i="2"/>
  <c r="E1325" i="2"/>
  <c r="F1325" i="2" s="1"/>
  <c r="D1326" i="2"/>
  <c r="E1326" i="2"/>
  <c r="D1327" i="2"/>
  <c r="E1327" i="2"/>
  <c r="D1328" i="2"/>
  <c r="E1328" i="2"/>
  <c r="F1328" i="2" s="1"/>
  <c r="D1329" i="2"/>
  <c r="E1329" i="2"/>
  <c r="F1329" i="2" s="1"/>
  <c r="D1330" i="2"/>
  <c r="E1330" i="2"/>
  <c r="F1330" i="2" s="1"/>
  <c r="D1331" i="2"/>
  <c r="E1331" i="2"/>
  <c r="D1332" i="2"/>
  <c r="E1332" i="2"/>
  <c r="D1333" i="2"/>
  <c r="E1333" i="2"/>
  <c r="D1334" i="2"/>
  <c r="E1334" i="2"/>
  <c r="D1335" i="2"/>
  <c r="E1335" i="2"/>
  <c r="D1336" i="2"/>
  <c r="E1336" i="2"/>
  <c r="D1337" i="2"/>
  <c r="E1337" i="2"/>
  <c r="D1338" i="2"/>
  <c r="E1338" i="2"/>
  <c r="D1339" i="2"/>
  <c r="E1339" i="2"/>
  <c r="D1340" i="2"/>
  <c r="E1340" i="2"/>
  <c r="D1341" i="2"/>
  <c r="E1341" i="2"/>
  <c r="D1342" i="2"/>
  <c r="E1342" i="2"/>
  <c r="D1343" i="2"/>
  <c r="E1343" i="2"/>
  <c r="D1344" i="2"/>
  <c r="E1344" i="2"/>
  <c r="D1345" i="2"/>
  <c r="E1345" i="2"/>
  <c r="D1346" i="2"/>
  <c r="E1346" i="2"/>
  <c r="D1347" i="2"/>
  <c r="E1347" i="2"/>
  <c r="D1348" i="2"/>
  <c r="E1348" i="2"/>
  <c r="D1349" i="2"/>
  <c r="E1349" i="2"/>
  <c r="D1350" i="2"/>
  <c r="E1350" i="2"/>
  <c r="D1351" i="2"/>
  <c r="E1351" i="2"/>
  <c r="D1352" i="2"/>
  <c r="E1352" i="2"/>
  <c r="D1353" i="2"/>
  <c r="E1353" i="2"/>
  <c r="D1354" i="2"/>
  <c r="E1354" i="2"/>
  <c r="D1355" i="2"/>
  <c r="E1355" i="2"/>
  <c r="D1356" i="2"/>
  <c r="E1356" i="2"/>
  <c r="D1357" i="2"/>
  <c r="E1357" i="2"/>
  <c r="D1358" i="2"/>
  <c r="E1358" i="2"/>
  <c r="D1359" i="2"/>
  <c r="E1359" i="2"/>
  <c r="D1360" i="2"/>
  <c r="E1360" i="2"/>
  <c r="D1361" i="2"/>
  <c r="E1361" i="2"/>
  <c r="D1362" i="2"/>
  <c r="E1362" i="2"/>
  <c r="D1363" i="2"/>
  <c r="E1363" i="2"/>
  <c r="D1364" i="2"/>
  <c r="E1364" i="2"/>
  <c r="D1365" i="2"/>
  <c r="E1365" i="2"/>
  <c r="D1366" i="2"/>
  <c r="E1366" i="2"/>
  <c r="D1367" i="2"/>
  <c r="E1367" i="2"/>
  <c r="D1368" i="2"/>
  <c r="E1368" i="2"/>
  <c r="D1369" i="2"/>
  <c r="E1369" i="2"/>
  <c r="D1370" i="2"/>
  <c r="E1370" i="2"/>
  <c r="D1371" i="2"/>
  <c r="E1371" i="2"/>
  <c r="D1372" i="2"/>
  <c r="E1372" i="2"/>
  <c r="D1373" i="2"/>
  <c r="E1373" i="2"/>
  <c r="D1374" i="2"/>
  <c r="E1374" i="2"/>
  <c r="D1375" i="2"/>
  <c r="E1375" i="2"/>
  <c r="D1376" i="2"/>
  <c r="E1376" i="2"/>
  <c r="D1377" i="2"/>
  <c r="E1377" i="2"/>
  <c r="D1378" i="2"/>
  <c r="E1378" i="2"/>
  <c r="D1379" i="2"/>
  <c r="E1379" i="2"/>
  <c r="D1380" i="2"/>
  <c r="E1380" i="2"/>
  <c r="D1381" i="2"/>
  <c r="E1381" i="2"/>
  <c r="D1382" i="2"/>
  <c r="E1382" i="2"/>
  <c r="D1383" i="2"/>
  <c r="E1383" i="2"/>
  <c r="D1384" i="2"/>
  <c r="E1384" i="2"/>
  <c r="D1385" i="2"/>
  <c r="E1385" i="2"/>
  <c r="D1386" i="2"/>
  <c r="E1386" i="2"/>
  <c r="D1387" i="2"/>
  <c r="E1387" i="2"/>
  <c r="D1388" i="2"/>
  <c r="E1388" i="2"/>
  <c r="D1389" i="2"/>
  <c r="E1389" i="2"/>
  <c r="D1390" i="2"/>
  <c r="E1390" i="2"/>
  <c r="D1391" i="2"/>
  <c r="E1391" i="2"/>
  <c r="D1392" i="2"/>
  <c r="E1392" i="2"/>
  <c r="D1393" i="2"/>
  <c r="E1393" i="2"/>
  <c r="D1394" i="2"/>
  <c r="E1394" i="2"/>
  <c r="D1395" i="2"/>
  <c r="E1395" i="2"/>
  <c r="D1396" i="2"/>
  <c r="E1396" i="2"/>
  <c r="D1397" i="2"/>
  <c r="E1397" i="2"/>
  <c r="D1398" i="2"/>
  <c r="E1398" i="2"/>
  <c r="D1399" i="2"/>
  <c r="E1399" i="2"/>
  <c r="D1400" i="2"/>
  <c r="E1400" i="2"/>
  <c r="D1401" i="2"/>
  <c r="E1401" i="2"/>
  <c r="D1402" i="2"/>
  <c r="E1402" i="2"/>
  <c r="D1403" i="2"/>
  <c r="E1403" i="2"/>
  <c r="D1404" i="2"/>
  <c r="E1404" i="2"/>
  <c r="D1405" i="2"/>
  <c r="E1405" i="2"/>
  <c r="D1406" i="2"/>
  <c r="E1406" i="2"/>
  <c r="D1407" i="2"/>
  <c r="E1407" i="2"/>
  <c r="D1408" i="2"/>
  <c r="E1408" i="2"/>
  <c r="D1409" i="2"/>
  <c r="E1409" i="2"/>
  <c r="D1410" i="2"/>
  <c r="E1410" i="2"/>
  <c r="D1411" i="2"/>
  <c r="E1411" i="2"/>
  <c r="D1412" i="2"/>
  <c r="E1412" i="2"/>
  <c r="D1413" i="2"/>
  <c r="E1413" i="2"/>
  <c r="D1414" i="2"/>
  <c r="E1414" i="2"/>
  <c r="D1415" i="2"/>
  <c r="E1415" i="2"/>
  <c r="D1416" i="2"/>
  <c r="E1416" i="2"/>
  <c r="D1417" i="2"/>
  <c r="E1417" i="2"/>
  <c r="D1418" i="2"/>
  <c r="E1418" i="2"/>
  <c r="D1419" i="2"/>
  <c r="E1419" i="2"/>
  <c r="D1420" i="2"/>
  <c r="E1420" i="2"/>
  <c r="D1421" i="2"/>
  <c r="E1421" i="2"/>
  <c r="D1422" i="2"/>
  <c r="E1422" i="2"/>
  <c r="D1423" i="2"/>
  <c r="E1423" i="2"/>
  <c r="D1424" i="2"/>
  <c r="E1424" i="2"/>
  <c r="D1425" i="2"/>
  <c r="E1425" i="2"/>
  <c r="D1426" i="2"/>
  <c r="E1426" i="2"/>
  <c r="D1427" i="2"/>
  <c r="E1427" i="2"/>
  <c r="D1428" i="2"/>
  <c r="E1428" i="2"/>
  <c r="D1429" i="2"/>
  <c r="E1429" i="2"/>
  <c r="D1430" i="2"/>
  <c r="E1430" i="2"/>
  <c r="D1431" i="2"/>
  <c r="E1431" i="2"/>
  <c r="D1432" i="2"/>
  <c r="E1432" i="2"/>
  <c r="D1433" i="2"/>
  <c r="E1433" i="2"/>
  <c r="D1434" i="2"/>
  <c r="E1434" i="2"/>
  <c r="D1435" i="2"/>
  <c r="E1435" i="2"/>
  <c r="D1436" i="2"/>
  <c r="E1436" i="2"/>
  <c r="D1437" i="2"/>
  <c r="E1437" i="2"/>
  <c r="D1438" i="2"/>
  <c r="E1438" i="2"/>
  <c r="D1439" i="2"/>
  <c r="E1439" i="2"/>
  <c r="D1440" i="2"/>
  <c r="E1440" i="2"/>
  <c r="D1441" i="2"/>
  <c r="E1441" i="2"/>
  <c r="D1442" i="2"/>
  <c r="E1442" i="2"/>
  <c r="D1443" i="2"/>
  <c r="E1443" i="2"/>
  <c r="D1444" i="2"/>
  <c r="E1444" i="2"/>
  <c r="D1445" i="2"/>
  <c r="E1445" i="2"/>
  <c r="D1446" i="2"/>
  <c r="E1446" i="2"/>
  <c r="D1447" i="2"/>
  <c r="E1447" i="2"/>
  <c r="D1448" i="2"/>
  <c r="E1448" i="2"/>
  <c r="D1449" i="2"/>
  <c r="E1449" i="2"/>
  <c r="D1450" i="2"/>
  <c r="E1450" i="2"/>
  <c r="D1451" i="2"/>
  <c r="E1451" i="2"/>
  <c r="D1452" i="2"/>
  <c r="E1452" i="2"/>
  <c r="D1453" i="2"/>
  <c r="E1453" i="2"/>
  <c r="D1454" i="2"/>
  <c r="E1454" i="2"/>
  <c r="D1455" i="2"/>
  <c r="E1455" i="2"/>
  <c r="D1456" i="2"/>
  <c r="E1456" i="2"/>
  <c r="D1457" i="2"/>
  <c r="E1457" i="2"/>
  <c r="D1458" i="2"/>
  <c r="E1458" i="2"/>
  <c r="D1459" i="2"/>
  <c r="E1459" i="2"/>
  <c r="D1460" i="2"/>
  <c r="E1460" i="2"/>
  <c r="D1461" i="2"/>
  <c r="E1461" i="2"/>
  <c r="D1462" i="2"/>
  <c r="E1462" i="2"/>
  <c r="D1463" i="2"/>
  <c r="E1463" i="2"/>
  <c r="D1464" i="2"/>
  <c r="E1464" i="2"/>
  <c r="D1465" i="2"/>
  <c r="E1465" i="2"/>
  <c r="D1466" i="2"/>
  <c r="E1466" i="2"/>
  <c r="D1467" i="2"/>
  <c r="E1467" i="2"/>
  <c r="D1468" i="2"/>
  <c r="E1468" i="2"/>
  <c r="D1469" i="2"/>
  <c r="E1469" i="2"/>
  <c r="D1470" i="2"/>
  <c r="E1470" i="2"/>
  <c r="D1471" i="2"/>
  <c r="E1471" i="2"/>
  <c r="F1471" i="2" s="1"/>
  <c r="D1472" i="2"/>
  <c r="E1472" i="2"/>
  <c r="D1473" i="2"/>
  <c r="E1473" i="2"/>
  <c r="D1474" i="2"/>
  <c r="E1474" i="2"/>
  <c r="D1475" i="2"/>
  <c r="E1475" i="2"/>
  <c r="D1476" i="2"/>
  <c r="E1476" i="2"/>
  <c r="D1477" i="2"/>
  <c r="E1477" i="2"/>
  <c r="D1478" i="2"/>
  <c r="E1478" i="2"/>
  <c r="D1479" i="2"/>
  <c r="E1479" i="2"/>
  <c r="D1480" i="2"/>
  <c r="E1480" i="2"/>
  <c r="D1481" i="2"/>
  <c r="E1481" i="2"/>
  <c r="D1482" i="2"/>
  <c r="E1482" i="2"/>
  <c r="D1483" i="2"/>
  <c r="E1483" i="2"/>
  <c r="D1484" i="2"/>
  <c r="E1484" i="2"/>
  <c r="D1485" i="2"/>
  <c r="E1485" i="2"/>
  <c r="F1485" i="2" s="1"/>
  <c r="D1486" i="2"/>
  <c r="E1486" i="2"/>
  <c r="D1487" i="2"/>
  <c r="E1487" i="2"/>
  <c r="F1487" i="2" s="1"/>
  <c r="D1488" i="2"/>
  <c r="E1488" i="2"/>
  <c r="D1489" i="2"/>
  <c r="E1489" i="2"/>
  <c r="F1489" i="2" s="1"/>
  <c r="D1490" i="2"/>
  <c r="E1490" i="2"/>
  <c r="D1491" i="2"/>
  <c r="E1491" i="2"/>
  <c r="D1492" i="2"/>
  <c r="E1492" i="2"/>
  <c r="F1492" i="2" s="1"/>
  <c r="D1493" i="2"/>
  <c r="E1493" i="2"/>
  <c r="D1494" i="2"/>
  <c r="E1494" i="2"/>
  <c r="D1495" i="2"/>
  <c r="E1495" i="2"/>
  <c r="D1496" i="2"/>
  <c r="E1496" i="2"/>
  <c r="F1496" i="2" s="1"/>
  <c r="D1497" i="2"/>
  <c r="E1497" i="2"/>
  <c r="D1498" i="2"/>
  <c r="E1498" i="2"/>
  <c r="F1498" i="2" s="1"/>
  <c r="D1499" i="2"/>
  <c r="E1499" i="2"/>
  <c r="D1500" i="2"/>
  <c r="E1500" i="2"/>
  <c r="D1501" i="2"/>
  <c r="E1501" i="2"/>
  <c r="D1502" i="2"/>
  <c r="E1502" i="2"/>
  <c r="D1503" i="2"/>
  <c r="E1503" i="2"/>
  <c r="D1504" i="2"/>
  <c r="E1504" i="2"/>
  <c r="F1504" i="2" s="1"/>
  <c r="D1505" i="2"/>
  <c r="E1505" i="2"/>
  <c r="D1506" i="2"/>
  <c r="E1506" i="2"/>
  <c r="D1507" i="2"/>
  <c r="E1507" i="2"/>
  <c r="F1507" i="2" s="1"/>
  <c r="D1508" i="2"/>
  <c r="E1508" i="2"/>
  <c r="D1509" i="2"/>
  <c r="E1509" i="2"/>
  <c r="D1510" i="2"/>
  <c r="E1510" i="2"/>
  <c r="D1511" i="2"/>
  <c r="E1511" i="2"/>
  <c r="D1512" i="2"/>
  <c r="E1512" i="2"/>
  <c r="D1513" i="2"/>
  <c r="E1513" i="2"/>
  <c r="D1514" i="2"/>
  <c r="E1514" i="2"/>
  <c r="D1515" i="2"/>
  <c r="E1515" i="2"/>
  <c r="D1516" i="2"/>
  <c r="E1516" i="2"/>
  <c r="D1517" i="2"/>
  <c r="E1517" i="2"/>
  <c r="D1518" i="2"/>
  <c r="E1518" i="2"/>
  <c r="D1519" i="2"/>
  <c r="E1519" i="2"/>
  <c r="D1520" i="2"/>
  <c r="E1520" i="2"/>
  <c r="D1521" i="2"/>
  <c r="E1521" i="2"/>
  <c r="D1522" i="2"/>
  <c r="E1522" i="2"/>
  <c r="D1523" i="2"/>
  <c r="E1523" i="2"/>
  <c r="D1524" i="2"/>
  <c r="E1524" i="2"/>
  <c r="D1525" i="2"/>
  <c r="E1525" i="2"/>
  <c r="D1526" i="2"/>
  <c r="E1526" i="2"/>
  <c r="F1526" i="2" s="1"/>
  <c r="D1527" i="2"/>
  <c r="E1527" i="2"/>
  <c r="F1527" i="2" s="1"/>
  <c r="D1528" i="2"/>
  <c r="E1528" i="2"/>
  <c r="F1528" i="2" s="1"/>
  <c r="D1529" i="2"/>
  <c r="E1529" i="2"/>
  <c r="D1530" i="2"/>
  <c r="E1530" i="2"/>
  <c r="F1530" i="2" s="1"/>
  <c r="D1531" i="2"/>
  <c r="E1531" i="2"/>
  <c r="D1532" i="2"/>
  <c r="E1532" i="2"/>
  <c r="D1533" i="2"/>
  <c r="E1533" i="2"/>
  <c r="D1534" i="2"/>
  <c r="E1534" i="2"/>
  <c r="D1535" i="2"/>
  <c r="E1535" i="2"/>
  <c r="D1536" i="2"/>
  <c r="E1536" i="2"/>
  <c r="D1537" i="2"/>
  <c r="E1537" i="2"/>
  <c r="D1538" i="2"/>
  <c r="E1538" i="2"/>
  <c r="D1539" i="2"/>
  <c r="E1539" i="2"/>
  <c r="D1540" i="2"/>
  <c r="E1540" i="2"/>
  <c r="D1541" i="2"/>
  <c r="E1541" i="2"/>
  <c r="D1542" i="2"/>
  <c r="E1542" i="2"/>
  <c r="D1543" i="2"/>
  <c r="E1543" i="2"/>
  <c r="D1544" i="2"/>
  <c r="E1544" i="2"/>
  <c r="D1545" i="2"/>
  <c r="E1545" i="2"/>
  <c r="D1546" i="2"/>
  <c r="E1546" i="2"/>
  <c r="D1547" i="2"/>
  <c r="E1547" i="2"/>
  <c r="D1548" i="2"/>
  <c r="E1548" i="2"/>
  <c r="D1549" i="2"/>
  <c r="E1549" i="2"/>
  <c r="D1550" i="2"/>
  <c r="E1550" i="2"/>
  <c r="D1551" i="2"/>
  <c r="E1551" i="2"/>
  <c r="D1552" i="2"/>
  <c r="E1552" i="2"/>
  <c r="D1553" i="2"/>
  <c r="E1553" i="2"/>
  <c r="D1554" i="2"/>
  <c r="E1554" i="2"/>
  <c r="D1555" i="2"/>
  <c r="E1555" i="2"/>
  <c r="D1556" i="2"/>
  <c r="E1556" i="2"/>
  <c r="D1557" i="2"/>
  <c r="E1557" i="2"/>
  <c r="D1558" i="2"/>
  <c r="E1558" i="2"/>
  <c r="D1559" i="2"/>
  <c r="E1559" i="2"/>
  <c r="D1560" i="2"/>
  <c r="E1560" i="2"/>
  <c r="D1561" i="2"/>
  <c r="E1561" i="2"/>
  <c r="D1562" i="2"/>
  <c r="E1562" i="2"/>
  <c r="D1563" i="2"/>
  <c r="E1563" i="2"/>
  <c r="D1564" i="2"/>
  <c r="E1564" i="2"/>
  <c r="D1565" i="2"/>
  <c r="E1565" i="2"/>
  <c r="D1566" i="2"/>
  <c r="E1566" i="2"/>
  <c r="D1567" i="2"/>
  <c r="E1567" i="2"/>
  <c r="D1568" i="2"/>
  <c r="E1568" i="2"/>
  <c r="D1569" i="2"/>
  <c r="E1569" i="2"/>
  <c r="D1570" i="2"/>
  <c r="E1570" i="2"/>
  <c r="D1571" i="2"/>
  <c r="E1571" i="2"/>
  <c r="D1572" i="2"/>
  <c r="E1572" i="2"/>
  <c r="F1572" i="2" s="1"/>
  <c r="D1573" i="2"/>
  <c r="E1573" i="2"/>
  <c r="D1574" i="2"/>
  <c r="E1574" i="2"/>
  <c r="D1575" i="2"/>
  <c r="E1575" i="2"/>
  <c r="D1576" i="2"/>
  <c r="E1576" i="2"/>
  <c r="D1577" i="2"/>
  <c r="E1577" i="2"/>
  <c r="D1578" i="2"/>
  <c r="E1578" i="2"/>
  <c r="D1579" i="2"/>
  <c r="E1579" i="2"/>
  <c r="D1580" i="2"/>
  <c r="E1580" i="2"/>
  <c r="D1581" i="2"/>
  <c r="E1581" i="2"/>
  <c r="D1582" i="2"/>
  <c r="E1582" i="2"/>
  <c r="D1583" i="2"/>
  <c r="E1583" i="2"/>
  <c r="F1583" i="2" s="1"/>
  <c r="D1584" i="2"/>
  <c r="E1584" i="2"/>
  <c r="D1585" i="2"/>
  <c r="E1585" i="2"/>
  <c r="F1585" i="2" s="1"/>
  <c r="D1586" i="2"/>
  <c r="E1586" i="2"/>
  <c r="D1587" i="2"/>
  <c r="E1587" i="2"/>
  <c r="F1587" i="2" s="1"/>
  <c r="D1588" i="2"/>
  <c r="E1588" i="2"/>
  <c r="F1588" i="2" s="1"/>
  <c r="D1589" i="2"/>
  <c r="E1589" i="2"/>
  <c r="D1590" i="2"/>
  <c r="E1590" i="2"/>
  <c r="D1591" i="2"/>
  <c r="E1591" i="2"/>
  <c r="D1592" i="2"/>
  <c r="E1592" i="2"/>
  <c r="D1593" i="2"/>
  <c r="E1593" i="2"/>
  <c r="D1594" i="2"/>
  <c r="E1594" i="2"/>
  <c r="D1595" i="2"/>
  <c r="E1595" i="2"/>
  <c r="F1595" i="2" s="1"/>
  <c r="D1596" i="2"/>
  <c r="E1596" i="2"/>
  <c r="D1597" i="2"/>
  <c r="E1597" i="2"/>
  <c r="D1598" i="2"/>
  <c r="E1598" i="2"/>
  <c r="D1599" i="2"/>
  <c r="E1599" i="2"/>
  <c r="F1599" i="2" s="1"/>
  <c r="D1600" i="2"/>
  <c r="E1600" i="2"/>
  <c r="D1601" i="2"/>
  <c r="E1601" i="2"/>
  <c r="D1602" i="2"/>
  <c r="E1602" i="2"/>
  <c r="D1603" i="2"/>
  <c r="E1603" i="2"/>
  <c r="F1603" i="2" s="1"/>
  <c r="D1604" i="2"/>
  <c r="E1604" i="2"/>
  <c r="D1605" i="2"/>
  <c r="E1605" i="2"/>
  <c r="D1606" i="2"/>
  <c r="E1606" i="2"/>
  <c r="D1607" i="2"/>
  <c r="E1607" i="2"/>
  <c r="D1608" i="2"/>
  <c r="E1608" i="2"/>
  <c r="D1609" i="2"/>
  <c r="E1609" i="2"/>
  <c r="D1610" i="2"/>
  <c r="E1610" i="2"/>
  <c r="F1610" i="2" s="1"/>
  <c r="D1611" i="2"/>
  <c r="E1611" i="2"/>
  <c r="D1612" i="2"/>
  <c r="E1612" i="2"/>
  <c r="D1613" i="2"/>
  <c r="E1613" i="2"/>
  <c r="D1614" i="2"/>
  <c r="E1614" i="2"/>
  <c r="F1614" i="2" s="1"/>
  <c r="D1615" i="2"/>
  <c r="E1615" i="2"/>
  <c r="D1616" i="2"/>
  <c r="E1616" i="2"/>
  <c r="F1616" i="2" s="1"/>
  <c r="D1617" i="2"/>
  <c r="E1617" i="2"/>
  <c r="D1618" i="2"/>
  <c r="E1618" i="2"/>
  <c r="D1619" i="2"/>
  <c r="E1619" i="2"/>
  <c r="D1620" i="2"/>
  <c r="E1620" i="2"/>
  <c r="D1621" i="2"/>
  <c r="E1621" i="2"/>
  <c r="D1622" i="2"/>
  <c r="E1622" i="2"/>
  <c r="D1623" i="2"/>
  <c r="E1623" i="2"/>
  <c r="D1624" i="2"/>
  <c r="E1624" i="2"/>
  <c r="D1625" i="2"/>
  <c r="E1625" i="2"/>
  <c r="D1626" i="2"/>
  <c r="E1626" i="2"/>
  <c r="D1627" i="2"/>
  <c r="E1627" i="2"/>
  <c r="D1628" i="2"/>
  <c r="E1628" i="2"/>
  <c r="D1629" i="2"/>
  <c r="E1629" i="2"/>
  <c r="D1630" i="2"/>
  <c r="E1630" i="2"/>
  <c r="D1631" i="2"/>
  <c r="E1631" i="2"/>
  <c r="D1632" i="2"/>
  <c r="E1632" i="2"/>
  <c r="D1633" i="2"/>
  <c r="E1633" i="2"/>
  <c r="D1634" i="2"/>
  <c r="E1634" i="2"/>
  <c r="D1635" i="2"/>
  <c r="E1635" i="2"/>
  <c r="D1636" i="2"/>
  <c r="E1636" i="2"/>
  <c r="D1637" i="2"/>
  <c r="E1637" i="2"/>
  <c r="D1638" i="2"/>
  <c r="E1638" i="2"/>
  <c r="D1639" i="2"/>
  <c r="E1639" i="2"/>
  <c r="D1640" i="2"/>
  <c r="E1640" i="2"/>
  <c r="D1641" i="2"/>
  <c r="E1641" i="2"/>
  <c r="D1642" i="2"/>
  <c r="E1642" i="2"/>
  <c r="F1642" i="2" s="1"/>
  <c r="D1643" i="2"/>
  <c r="E1643" i="2"/>
  <c r="D1644" i="2"/>
  <c r="E1644" i="2"/>
  <c r="D1645" i="2"/>
  <c r="E1645" i="2"/>
  <c r="D1646" i="2"/>
  <c r="E1646" i="2"/>
  <c r="F1646" i="2" s="1"/>
  <c r="D1647" i="2"/>
  <c r="E1647" i="2"/>
  <c r="D1648" i="2"/>
  <c r="E1648" i="2"/>
  <c r="D1649" i="2"/>
  <c r="E1649" i="2"/>
  <c r="D1650" i="2"/>
  <c r="E1650" i="2"/>
  <c r="D1651" i="2"/>
  <c r="E1651" i="2"/>
  <c r="D1652" i="2"/>
  <c r="E1652" i="2"/>
  <c r="D1653" i="2"/>
  <c r="E1653" i="2"/>
  <c r="D1654" i="2"/>
  <c r="E1654" i="2"/>
  <c r="D1655" i="2"/>
  <c r="E1655" i="2"/>
  <c r="D1656" i="2"/>
  <c r="E1656" i="2"/>
  <c r="D1657" i="2"/>
  <c r="E1657" i="2"/>
  <c r="F1657" i="2" s="1"/>
  <c r="D1658" i="2"/>
  <c r="E1658" i="2"/>
  <c r="D1659" i="2"/>
  <c r="E1659" i="2"/>
  <c r="D1660" i="2"/>
  <c r="E1660" i="2"/>
  <c r="F1660" i="2" s="1"/>
  <c r="D1661" i="2"/>
  <c r="E1661" i="2"/>
  <c r="F1661" i="2" s="1"/>
  <c r="D1662" i="2"/>
  <c r="E1662" i="2"/>
  <c r="D1663" i="2"/>
  <c r="E1663" i="2"/>
  <c r="D1664" i="2"/>
  <c r="E1664" i="2"/>
  <c r="D1665" i="2"/>
  <c r="E1665" i="2"/>
  <c r="D1666" i="2"/>
  <c r="E1666" i="2"/>
  <c r="D1667" i="2"/>
  <c r="E1667" i="2"/>
  <c r="D1668" i="2"/>
  <c r="E1668" i="2"/>
  <c r="D1669" i="2"/>
  <c r="E1669" i="2"/>
  <c r="F1669" i="2" s="1"/>
  <c r="D1670" i="2"/>
  <c r="E1670" i="2"/>
  <c r="F1670" i="2" s="1"/>
  <c r="D1671" i="2"/>
  <c r="E1671" i="2"/>
  <c r="D1672" i="2"/>
  <c r="E1672" i="2"/>
  <c r="F1672" i="2" s="1"/>
  <c r="D1673" i="2"/>
  <c r="E1673" i="2"/>
  <c r="D1674" i="2"/>
  <c r="E1674" i="2"/>
  <c r="F1674" i="2" s="1"/>
  <c r="D1675" i="2"/>
  <c r="E1675" i="2"/>
  <c r="F1675" i="2" s="1"/>
  <c r="D1676" i="2"/>
  <c r="E1676" i="2"/>
  <c r="D1677" i="2"/>
  <c r="E1677" i="2"/>
  <c r="D1678" i="2"/>
  <c r="E1678" i="2"/>
  <c r="D1679" i="2"/>
  <c r="E1679" i="2"/>
  <c r="D1680" i="2"/>
  <c r="E1680" i="2"/>
  <c r="D1681" i="2"/>
  <c r="E1681" i="2"/>
  <c r="D1682" i="2"/>
  <c r="E1682" i="2"/>
  <c r="D1683" i="2"/>
  <c r="E1683" i="2"/>
  <c r="D1684" i="2"/>
  <c r="E1684" i="2"/>
  <c r="D1685" i="2"/>
  <c r="E1685" i="2"/>
  <c r="D1686" i="2"/>
  <c r="E1686" i="2"/>
  <c r="D1687" i="2"/>
  <c r="E1687" i="2"/>
  <c r="D1688" i="2"/>
  <c r="E1688" i="2"/>
  <c r="D1689" i="2"/>
  <c r="E1689" i="2"/>
  <c r="D1690" i="2"/>
  <c r="E1690" i="2"/>
  <c r="D1691" i="2"/>
  <c r="E1691" i="2"/>
  <c r="D1692" i="2"/>
  <c r="E1692" i="2"/>
  <c r="D1693" i="2"/>
  <c r="E1693" i="2"/>
  <c r="D1694" i="2"/>
  <c r="E1694" i="2"/>
  <c r="D1695" i="2"/>
  <c r="E1695" i="2"/>
  <c r="F1695" i="2" s="1"/>
  <c r="D1696" i="2"/>
  <c r="E1696" i="2"/>
  <c r="D1697" i="2"/>
  <c r="E1697" i="2"/>
  <c r="D1698" i="2"/>
  <c r="E1698" i="2"/>
  <c r="D1699" i="2"/>
  <c r="E1699" i="2"/>
  <c r="F1699" i="2" s="1"/>
  <c r="D1700" i="2"/>
  <c r="E1700" i="2"/>
  <c r="D1701" i="2"/>
  <c r="E1701" i="2"/>
  <c r="D1702" i="2"/>
  <c r="E1702" i="2"/>
  <c r="D1703" i="2"/>
  <c r="E1703" i="2"/>
  <c r="D1704" i="2"/>
  <c r="E1704" i="2"/>
  <c r="F1704" i="2" s="1"/>
  <c r="D1705" i="2"/>
  <c r="E1705" i="2"/>
  <c r="D1706" i="2"/>
  <c r="E1706" i="2"/>
  <c r="D1707" i="2"/>
  <c r="E1707" i="2"/>
  <c r="D1708" i="2"/>
  <c r="E1708" i="2"/>
  <c r="D1709" i="2"/>
  <c r="E1709" i="2"/>
  <c r="D1710" i="2"/>
  <c r="E1710" i="2"/>
  <c r="D1711" i="2"/>
  <c r="E1711" i="2"/>
  <c r="F1711" i="2" s="1"/>
  <c r="D1712" i="2"/>
  <c r="E1712" i="2"/>
  <c r="D1713" i="2"/>
  <c r="E1713" i="2"/>
  <c r="D1714" i="2"/>
  <c r="E1714" i="2"/>
  <c r="F1714" i="2" s="1"/>
  <c r="D1715" i="2"/>
  <c r="E1715" i="2"/>
  <c r="F1715" i="2" s="1"/>
  <c r="D1716" i="2"/>
  <c r="E1716" i="2"/>
  <c r="D1717" i="2"/>
  <c r="E1717" i="2"/>
  <c r="F1717" i="2" s="1"/>
  <c r="D1718" i="2"/>
  <c r="E1718" i="2"/>
  <c r="D1719" i="2"/>
  <c r="E1719" i="2"/>
  <c r="D1720" i="2"/>
  <c r="E1720" i="2"/>
  <c r="D1721" i="2"/>
  <c r="E1721" i="2"/>
  <c r="D1722" i="2"/>
  <c r="E1722" i="2"/>
  <c r="F1722" i="2" s="1"/>
  <c r="D1723" i="2"/>
  <c r="E1723" i="2"/>
  <c r="D1724" i="2"/>
  <c r="E1724" i="2"/>
  <c r="F1724" i="2" s="1"/>
  <c r="D1725" i="2"/>
  <c r="E1725" i="2"/>
  <c r="F1725" i="2" s="1"/>
  <c r="D1726" i="2"/>
  <c r="E1726" i="2"/>
  <c r="D1727" i="2"/>
  <c r="E1727" i="2"/>
  <c r="F1727" i="2" s="1"/>
  <c r="D1728" i="2"/>
  <c r="E1728" i="2"/>
  <c r="F1728" i="2" s="1"/>
  <c r="D1729" i="2"/>
  <c r="E1729" i="2"/>
  <c r="D1730" i="2"/>
  <c r="E1730" i="2"/>
  <c r="D1731" i="2"/>
  <c r="E1731" i="2"/>
  <c r="F1731" i="2" s="1"/>
  <c r="D1732" i="2"/>
  <c r="E1732" i="2"/>
  <c r="D1733" i="2"/>
  <c r="E1733" i="2"/>
  <c r="D1734" i="2"/>
  <c r="E1734" i="2"/>
  <c r="F1734" i="2" s="1"/>
  <c r="D1735" i="2"/>
  <c r="E1735" i="2"/>
  <c r="D1736" i="2"/>
  <c r="E1736" i="2"/>
  <c r="F1736" i="2" s="1"/>
  <c r="D1737" i="2"/>
  <c r="E1737" i="2"/>
  <c r="D1738" i="2"/>
  <c r="E1738" i="2"/>
  <c r="D1739" i="2"/>
  <c r="E1739" i="2"/>
  <c r="D1740" i="2"/>
  <c r="E1740" i="2"/>
  <c r="F1740" i="2" s="1"/>
  <c r="D1741" i="2"/>
  <c r="E1741" i="2"/>
  <c r="D1742" i="2"/>
  <c r="E1742" i="2"/>
  <c r="D1743" i="2"/>
  <c r="E1743" i="2"/>
  <c r="F1743" i="2" s="1"/>
  <c r="D1744" i="2"/>
  <c r="E1744" i="2"/>
  <c r="F1744" i="2" s="1"/>
  <c r="D1745" i="2"/>
  <c r="E1745" i="2"/>
  <c r="D1746" i="2"/>
  <c r="E1746" i="2"/>
  <c r="D1747" i="2"/>
  <c r="E1747" i="2"/>
  <c r="F1747" i="2" s="1"/>
  <c r="D1748" i="2"/>
  <c r="E1748" i="2"/>
  <c r="D1749" i="2"/>
  <c r="E1749" i="2"/>
  <c r="D1750" i="2"/>
  <c r="E1750" i="2"/>
  <c r="F1750" i="2" s="1"/>
  <c r="D1751" i="2"/>
  <c r="E1751" i="2"/>
  <c r="D1752" i="2"/>
  <c r="E1752" i="2"/>
  <c r="D1753" i="2"/>
  <c r="E1753" i="2"/>
  <c r="D1754" i="2"/>
  <c r="E1754" i="2"/>
  <c r="D1755" i="2"/>
  <c r="E1755" i="2"/>
  <c r="D1756" i="2"/>
  <c r="E1756" i="2"/>
  <c r="D1757" i="2"/>
  <c r="E1757" i="2"/>
  <c r="D1758" i="2"/>
  <c r="E1758" i="2"/>
  <c r="D1759" i="2"/>
  <c r="E1759" i="2"/>
  <c r="D1760" i="2"/>
  <c r="E1760" i="2"/>
  <c r="D1761" i="2"/>
  <c r="E1761" i="2"/>
  <c r="D1762" i="2"/>
  <c r="E1762" i="2"/>
  <c r="D1763" i="2"/>
  <c r="E1763" i="2"/>
  <c r="F1763" i="2" s="1"/>
  <c r="D1764" i="2"/>
  <c r="E1764" i="2"/>
  <c r="D1765" i="2"/>
  <c r="E1765" i="2"/>
  <c r="F1765" i="2" s="1"/>
  <c r="D1766" i="2"/>
  <c r="E1766" i="2"/>
  <c r="D1767" i="2"/>
  <c r="E1767" i="2"/>
  <c r="D1768" i="2"/>
  <c r="E1768" i="2"/>
  <c r="D1769" i="2"/>
  <c r="E1769" i="2"/>
  <c r="D1770" i="2"/>
  <c r="E1770" i="2"/>
  <c r="D1771" i="2"/>
  <c r="E1771" i="2"/>
  <c r="F1771" i="2" s="1"/>
  <c r="D1772" i="2"/>
  <c r="E1772" i="2"/>
  <c r="F1772" i="2" s="1"/>
  <c r="D1773" i="2"/>
  <c r="E1773" i="2"/>
  <c r="F1773" i="2" s="1"/>
  <c r="D1774" i="2"/>
  <c r="E1774" i="2"/>
  <c r="F1774" i="2" s="1"/>
  <c r="D1775" i="2"/>
  <c r="E1775" i="2"/>
  <c r="D1776" i="2"/>
  <c r="E1776" i="2"/>
  <c r="D1777" i="2"/>
  <c r="E1777" i="2"/>
  <c r="D1778" i="2"/>
  <c r="E1778" i="2"/>
  <c r="F1778" i="2" s="1"/>
  <c r="D1779" i="2"/>
  <c r="E1779" i="2"/>
  <c r="D1780" i="2"/>
  <c r="E1780" i="2"/>
  <c r="D1781" i="2"/>
  <c r="E1781" i="2"/>
  <c r="F1781" i="2" s="1"/>
  <c r="D1782" i="2"/>
  <c r="E1782" i="2"/>
  <c r="D1783" i="2"/>
  <c r="E1783" i="2"/>
  <c r="D1784" i="2"/>
  <c r="E1784" i="2"/>
  <c r="D1785" i="2"/>
  <c r="E1785" i="2"/>
  <c r="D1786" i="2"/>
  <c r="E1786" i="2"/>
  <c r="D1787" i="2"/>
  <c r="E1787" i="2"/>
  <c r="D1788" i="2"/>
  <c r="E1788" i="2"/>
  <c r="D1789" i="2"/>
  <c r="E1789" i="2"/>
  <c r="D1790" i="2"/>
  <c r="E1790" i="2"/>
  <c r="F1790" i="2" s="1"/>
  <c r="D1791" i="2"/>
  <c r="E1791" i="2"/>
  <c r="F1791" i="2" s="1"/>
  <c r="D1792" i="2"/>
  <c r="E1792" i="2"/>
  <c r="D1793" i="2"/>
  <c r="E1793" i="2"/>
  <c r="D1794" i="2"/>
  <c r="E1794" i="2"/>
  <c r="D1795" i="2"/>
  <c r="E1795" i="2"/>
  <c r="D1796" i="2"/>
  <c r="E1796" i="2"/>
  <c r="D1797" i="2"/>
  <c r="E1797" i="2"/>
  <c r="F1797" i="2" s="1"/>
  <c r="D1798" i="2"/>
  <c r="E1798" i="2"/>
  <c r="D1799" i="2"/>
  <c r="E1799" i="2"/>
  <c r="D1800" i="2"/>
  <c r="E1800" i="2"/>
  <c r="F1800" i="2" s="1"/>
  <c r="D1801" i="2"/>
  <c r="E1801" i="2"/>
  <c r="D1802" i="2"/>
  <c r="E1802" i="2"/>
  <c r="D1803" i="2"/>
  <c r="E1803" i="2"/>
  <c r="D1804" i="2"/>
  <c r="E1804" i="2"/>
  <c r="D1805" i="2"/>
  <c r="E1805" i="2"/>
  <c r="D1806" i="2"/>
  <c r="E1806" i="2"/>
  <c r="D1807" i="2"/>
  <c r="E1807" i="2"/>
  <c r="D1808" i="2"/>
  <c r="E1808" i="2"/>
  <c r="D1809" i="2"/>
  <c r="E1809" i="2"/>
  <c r="D1810" i="2"/>
  <c r="E1810" i="2"/>
  <c r="D1811" i="2"/>
  <c r="E1811" i="2"/>
  <c r="D1812" i="2"/>
  <c r="E1812" i="2"/>
  <c r="D1813" i="2"/>
  <c r="E1813" i="2"/>
  <c r="D1814" i="2"/>
  <c r="E1814" i="2"/>
  <c r="D1815" i="2"/>
  <c r="E1815" i="2"/>
  <c r="D1816" i="2"/>
  <c r="E1816" i="2"/>
  <c r="D1817" i="2"/>
  <c r="E1817" i="2"/>
  <c r="D1818" i="2"/>
  <c r="E1818" i="2"/>
  <c r="D1819" i="2"/>
  <c r="E1819" i="2"/>
  <c r="D1820" i="2"/>
  <c r="E1820" i="2"/>
  <c r="D1821" i="2"/>
  <c r="E1821" i="2"/>
  <c r="D1822" i="2"/>
  <c r="E1822" i="2"/>
  <c r="D1823" i="2"/>
  <c r="E1823" i="2"/>
  <c r="D1824" i="2"/>
  <c r="E1824" i="2"/>
  <c r="D1825" i="2"/>
  <c r="E1825" i="2"/>
  <c r="D1826" i="2"/>
  <c r="E1826" i="2"/>
  <c r="D1827" i="2"/>
  <c r="E1827" i="2"/>
  <c r="D1828" i="2"/>
  <c r="E1828" i="2"/>
  <c r="D1829" i="2"/>
  <c r="E1829" i="2"/>
  <c r="D1830" i="2"/>
  <c r="E1830" i="2"/>
  <c r="D1831" i="2"/>
  <c r="E1831" i="2"/>
  <c r="D1832" i="2"/>
  <c r="E1832" i="2"/>
  <c r="D1833" i="2"/>
  <c r="E1833" i="2"/>
  <c r="D1834" i="2"/>
  <c r="E1834" i="2"/>
  <c r="D1835" i="2"/>
  <c r="E1835" i="2"/>
  <c r="D1836" i="2"/>
  <c r="E1836" i="2"/>
  <c r="D1837" i="2"/>
  <c r="E1837" i="2"/>
  <c r="D1838" i="2"/>
  <c r="E1838" i="2"/>
  <c r="D1839" i="2"/>
  <c r="E1839" i="2"/>
  <c r="D1840" i="2"/>
  <c r="E1840" i="2"/>
  <c r="D1841" i="2"/>
  <c r="E1841" i="2"/>
  <c r="D1842" i="2"/>
  <c r="E1842" i="2"/>
  <c r="D1843" i="2"/>
  <c r="E1843" i="2"/>
  <c r="D1844" i="2"/>
  <c r="E1844" i="2"/>
  <c r="D1845" i="2"/>
  <c r="E1845" i="2"/>
  <c r="D1846" i="2"/>
  <c r="E1846" i="2"/>
  <c r="D1847" i="2"/>
  <c r="E1847" i="2"/>
  <c r="D1848" i="2"/>
  <c r="E1848" i="2"/>
  <c r="D1849" i="2"/>
  <c r="E1849" i="2"/>
  <c r="D1850" i="2"/>
  <c r="E1850" i="2"/>
  <c r="D1851" i="2"/>
  <c r="E1851" i="2"/>
  <c r="D1852" i="2"/>
  <c r="E1852" i="2"/>
  <c r="D1853" i="2"/>
  <c r="E1853" i="2"/>
  <c r="D1854" i="2"/>
  <c r="E1854" i="2"/>
  <c r="D1855" i="2"/>
  <c r="E1855" i="2"/>
  <c r="F1855" i="2" s="1"/>
  <c r="D1856" i="2"/>
  <c r="E1856" i="2"/>
  <c r="D1857" i="2"/>
  <c r="E1857" i="2"/>
  <c r="D1858" i="2"/>
  <c r="E1858" i="2"/>
  <c r="D1859" i="2"/>
  <c r="E1859" i="2"/>
  <c r="D1860" i="2"/>
  <c r="E1860" i="2"/>
  <c r="D1861" i="2"/>
  <c r="E1861" i="2"/>
  <c r="D1862" i="2"/>
  <c r="E1862" i="2"/>
  <c r="D1863" i="2"/>
  <c r="E1863" i="2"/>
  <c r="D1864" i="2"/>
  <c r="E1864" i="2"/>
  <c r="D1865" i="2"/>
  <c r="E1865" i="2"/>
  <c r="D1866" i="2"/>
  <c r="E1866" i="2"/>
  <c r="D1867" i="2"/>
  <c r="E1867" i="2"/>
  <c r="D1868" i="2"/>
  <c r="E1868" i="2"/>
  <c r="D1869" i="2"/>
  <c r="E1869" i="2"/>
  <c r="D1870" i="2"/>
  <c r="E1870" i="2"/>
  <c r="D1871" i="2"/>
  <c r="E1871" i="2"/>
  <c r="D1872" i="2"/>
  <c r="E1872" i="2"/>
  <c r="D1873" i="2"/>
  <c r="E1873" i="2"/>
  <c r="D1874" i="2"/>
  <c r="E1874" i="2"/>
  <c r="D1875" i="2"/>
  <c r="E1875" i="2"/>
  <c r="D1876" i="2"/>
  <c r="E1876" i="2"/>
  <c r="D1877" i="2"/>
  <c r="E1877" i="2"/>
  <c r="D1878" i="2"/>
  <c r="E1878" i="2"/>
  <c r="D1879" i="2"/>
  <c r="E1879" i="2"/>
  <c r="D1880" i="2"/>
  <c r="E1880" i="2"/>
  <c r="D1881" i="2"/>
  <c r="E1881" i="2"/>
  <c r="D1882" i="2"/>
  <c r="E1882" i="2"/>
  <c r="D1883" i="2"/>
  <c r="E1883" i="2"/>
  <c r="D1884" i="2"/>
  <c r="E1884" i="2"/>
  <c r="D1885" i="2"/>
  <c r="E1885" i="2"/>
  <c r="D1886" i="2"/>
  <c r="E1886" i="2"/>
  <c r="D1887" i="2"/>
  <c r="E1887" i="2"/>
  <c r="D1888" i="2"/>
  <c r="E1888" i="2"/>
  <c r="D1889" i="2"/>
  <c r="E1889" i="2"/>
  <c r="D1890" i="2"/>
  <c r="E1890" i="2"/>
  <c r="D1891" i="2"/>
  <c r="E1891" i="2"/>
  <c r="D1892" i="2"/>
  <c r="E1892" i="2"/>
  <c r="D1893" i="2"/>
  <c r="E1893" i="2"/>
  <c r="D1894" i="2"/>
  <c r="E1894" i="2"/>
  <c r="F1894" i="2" s="1"/>
  <c r="D1895" i="2"/>
  <c r="E1895" i="2"/>
  <c r="D1896" i="2"/>
  <c r="E1896" i="2"/>
  <c r="D1897" i="2"/>
  <c r="E1897" i="2"/>
  <c r="D1898" i="2"/>
  <c r="E1898" i="2"/>
  <c r="D1899" i="2"/>
  <c r="E1899" i="2"/>
  <c r="F1899" i="2" s="1"/>
  <c r="D1900" i="2"/>
  <c r="E1900" i="2"/>
  <c r="F1900" i="2" s="1"/>
  <c r="D1901" i="2"/>
  <c r="E1901" i="2"/>
  <c r="F1901" i="2" s="1"/>
  <c r="D1902" i="2"/>
  <c r="E1902" i="2"/>
  <c r="F1902" i="2" s="1"/>
  <c r="D1903" i="2"/>
  <c r="E1903" i="2"/>
  <c r="D1904" i="2"/>
  <c r="E1904" i="2"/>
  <c r="F1904" i="2" s="1"/>
  <c r="D1905" i="2"/>
  <c r="E1905" i="2"/>
  <c r="F1905" i="2" s="1"/>
  <c r="D1906" i="2"/>
  <c r="E1906" i="2"/>
  <c r="F1906" i="2" s="1"/>
  <c r="D1907" i="2"/>
  <c r="E1907" i="2"/>
  <c r="F1907" i="2" s="1"/>
  <c r="D1908" i="2"/>
  <c r="E1908" i="2"/>
  <c r="D1909" i="2"/>
  <c r="E1909" i="2"/>
  <c r="D1910" i="2"/>
  <c r="E1910" i="2"/>
  <c r="F1910" i="2" s="1"/>
  <c r="D1911" i="2"/>
  <c r="E1911" i="2"/>
  <c r="F1911" i="2" s="1"/>
  <c r="D1912" i="2"/>
  <c r="E1912" i="2"/>
  <c r="F1912" i="2" s="1"/>
  <c r="D1913" i="2"/>
  <c r="E1913" i="2"/>
  <c r="F1913" i="2" s="1"/>
  <c r="D1914" i="2"/>
  <c r="E1914" i="2"/>
  <c r="D1915" i="2"/>
  <c r="E1915" i="2"/>
  <c r="D1916" i="2"/>
  <c r="E1916" i="2"/>
  <c r="D1917" i="2"/>
  <c r="E1917" i="2"/>
  <c r="D1918" i="2"/>
  <c r="E1918" i="2"/>
  <c r="D1919" i="2"/>
  <c r="E1919" i="2"/>
  <c r="D1920" i="2"/>
  <c r="E1920" i="2"/>
  <c r="F1920" i="2" s="1"/>
  <c r="D1921" i="2"/>
  <c r="E1921" i="2"/>
  <c r="D1922" i="2"/>
  <c r="E1922" i="2"/>
  <c r="D1923" i="2"/>
  <c r="E1923" i="2"/>
  <c r="D1924" i="2"/>
  <c r="E1924" i="2"/>
  <c r="F1924" i="2" s="1"/>
  <c r="D1925" i="2"/>
  <c r="E1925" i="2"/>
  <c r="D1926" i="2"/>
  <c r="E1926" i="2"/>
  <c r="D1927" i="2"/>
  <c r="E1927" i="2"/>
  <c r="D1928" i="2"/>
  <c r="E1928" i="2"/>
  <c r="F1928" i="2" s="1"/>
  <c r="D1929" i="2"/>
  <c r="E1929" i="2"/>
  <c r="D1930" i="2"/>
  <c r="E1930" i="2"/>
  <c r="D1931" i="2"/>
  <c r="E1931" i="2"/>
  <c r="D1932" i="2"/>
  <c r="E1932" i="2"/>
  <c r="D1933" i="2"/>
  <c r="E1933" i="2"/>
  <c r="D1934" i="2"/>
  <c r="E1934" i="2"/>
  <c r="D1935" i="2"/>
  <c r="E1935" i="2"/>
  <c r="D1936" i="2"/>
  <c r="E1936" i="2"/>
  <c r="D1937" i="2"/>
  <c r="E1937" i="2"/>
  <c r="F1937" i="2" s="1"/>
  <c r="D1938" i="2"/>
  <c r="E1938" i="2"/>
  <c r="D1939" i="2"/>
  <c r="E1939" i="2"/>
  <c r="D1940" i="2"/>
  <c r="E1940" i="2"/>
  <c r="D1941" i="2"/>
  <c r="E1941" i="2"/>
  <c r="D1942" i="2"/>
  <c r="E1942" i="2"/>
  <c r="D1943" i="2"/>
  <c r="E1943" i="2"/>
  <c r="D1944" i="2"/>
  <c r="E1944" i="2"/>
  <c r="D1945" i="2"/>
  <c r="E1945" i="2"/>
  <c r="F1945" i="2" s="1"/>
  <c r="D1946" i="2"/>
  <c r="E1946" i="2"/>
  <c r="D1947" i="2"/>
  <c r="E1947" i="2"/>
  <c r="F1947" i="2" s="1"/>
  <c r="D1948" i="2"/>
  <c r="E1948" i="2"/>
  <c r="F1948" i="2" s="1"/>
  <c r="D1949" i="2"/>
  <c r="E1949" i="2"/>
  <c r="D1950" i="2"/>
  <c r="E1950" i="2"/>
  <c r="D1951" i="2"/>
  <c r="E1951" i="2"/>
  <c r="D1952" i="2"/>
  <c r="E1952" i="2"/>
  <c r="D1953" i="2"/>
  <c r="E1953" i="2"/>
  <c r="F1953" i="2" s="1"/>
  <c r="D1954" i="2"/>
  <c r="E1954" i="2"/>
  <c r="F1954" i="2" s="1"/>
  <c r="D1955" i="2"/>
  <c r="E1955" i="2"/>
  <c r="D1956" i="2"/>
  <c r="E1956" i="2"/>
  <c r="D1957" i="2"/>
  <c r="E1957" i="2"/>
  <c r="D1958" i="2"/>
  <c r="E1958" i="2"/>
  <c r="D1959" i="2"/>
  <c r="E1959" i="2"/>
  <c r="D1960" i="2"/>
  <c r="E1960" i="2"/>
  <c r="D1961" i="2"/>
  <c r="E1961" i="2"/>
  <c r="F1961" i="2" s="1"/>
  <c r="D1962" i="2"/>
  <c r="E1962" i="2"/>
  <c r="D1963" i="2"/>
  <c r="E1963" i="2"/>
  <c r="D1964" i="2"/>
  <c r="E1964" i="2"/>
  <c r="D1965" i="2"/>
  <c r="E1965" i="2"/>
  <c r="D1966" i="2"/>
  <c r="E1966" i="2"/>
  <c r="D1967" i="2"/>
  <c r="E1967" i="2"/>
  <c r="D1968" i="2"/>
  <c r="E1968" i="2"/>
  <c r="D1969" i="2"/>
  <c r="E1969" i="2"/>
  <c r="D1970" i="2"/>
  <c r="E1970" i="2"/>
  <c r="D1971" i="2"/>
  <c r="E1971" i="2"/>
  <c r="D1972" i="2"/>
  <c r="E1972" i="2"/>
  <c r="D1973" i="2"/>
  <c r="E1973" i="2"/>
  <c r="F1973" i="2" s="1"/>
  <c r="D1974" i="2"/>
  <c r="E1974" i="2"/>
  <c r="D1975" i="2"/>
  <c r="E1975" i="2"/>
  <c r="D1976" i="2"/>
  <c r="E1976" i="2"/>
  <c r="D1977" i="2"/>
  <c r="E1977" i="2"/>
  <c r="F1977" i="2" s="1"/>
  <c r="D1978" i="2"/>
  <c r="E1978" i="2"/>
  <c r="F1978" i="2" s="1"/>
  <c r="D1979" i="2"/>
  <c r="E1979" i="2"/>
  <c r="F1979" i="2" s="1"/>
  <c r="D1980" i="2"/>
  <c r="E1980" i="2"/>
  <c r="F1980" i="2" s="1"/>
  <c r="D1981" i="2"/>
  <c r="E1981" i="2"/>
  <c r="F1981" i="2" s="1"/>
  <c r="D1982" i="2"/>
  <c r="E1982" i="2"/>
  <c r="F1982" i="2" s="1"/>
  <c r="D1983" i="2"/>
  <c r="E1983" i="2"/>
  <c r="F1983" i="2" s="1"/>
  <c r="D1984" i="2"/>
  <c r="E1984" i="2"/>
  <c r="D1985" i="2"/>
  <c r="E1985" i="2"/>
  <c r="D1986" i="2"/>
  <c r="E1986" i="2"/>
  <c r="D1987" i="2"/>
  <c r="E1987" i="2"/>
  <c r="D1988" i="2"/>
  <c r="E1988" i="2"/>
  <c r="D1989" i="2"/>
  <c r="E1989" i="2"/>
  <c r="D1990" i="2"/>
  <c r="E1990" i="2"/>
  <c r="D1991" i="2"/>
  <c r="E1991" i="2"/>
  <c r="D1992" i="2"/>
  <c r="E1992" i="2"/>
  <c r="D1993" i="2"/>
  <c r="E1993" i="2"/>
  <c r="D1994" i="2"/>
  <c r="E1994" i="2"/>
  <c r="D1995" i="2"/>
  <c r="E1995" i="2"/>
  <c r="D1996" i="2"/>
  <c r="E1996" i="2"/>
  <c r="F1996" i="2" s="1"/>
  <c r="D1997" i="2"/>
  <c r="E1997" i="2"/>
  <c r="D1998" i="2"/>
  <c r="E1998" i="2"/>
  <c r="D1999" i="2"/>
  <c r="E1999" i="2"/>
  <c r="D2000" i="2"/>
  <c r="E2000" i="2"/>
  <c r="D2001" i="2"/>
  <c r="E2001" i="2"/>
  <c r="F2001" i="2" s="1"/>
  <c r="D2002" i="2"/>
  <c r="E2002" i="2"/>
  <c r="F2002" i="2" s="1"/>
  <c r="D2003" i="2"/>
  <c r="E2003" i="2"/>
  <c r="D2004" i="2"/>
  <c r="E2004" i="2"/>
  <c r="D2005" i="2"/>
  <c r="E2005" i="2"/>
  <c r="D2006" i="2"/>
  <c r="E2006" i="2"/>
  <c r="D2007" i="2"/>
  <c r="E2007" i="2"/>
  <c r="D2008" i="2"/>
  <c r="E2008" i="2"/>
  <c r="D2009" i="2"/>
  <c r="E2009" i="2"/>
  <c r="D2010" i="2"/>
  <c r="E2010" i="2"/>
  <c r="D2011" i="2"/>
  <c r="E2011" i="2"/>
  <c r="D2012" i="2"/>
  <c r="E2012" i="2"/>
  <c r="D2013" i="2"/>
  <c r="E2013" i="2"/>
  <c r="D2014" i="2"/>
  <c r="E2014" i="2"/>
  <c r="D2015" i="2"/>
  <c r="E2015" i="2"/>
  <c r="F2015" i="2" s="1"/>
  <c r="D2016" i="2"/>
  <c r="E2016" i="2"/>
  <c r="D2017" i="2"/>
  <c r="E2017" i="2"/>
  <c r="D2018" i="2"/>
  <c r="E2018" i="2"/>
  <c r="D2019" i="2"/>
  <c r="E2019" i="2"/>
  <c r="D2020" i="2"/>
  <c r="E2020" i="2"/>
  <c r="D2021" i="2"/>
  <c r="E2021" i="2"/>
  <c r="D2022" i="2"/>
  <c r="E2022" i="2"/>
  <c r="D2023" i="2"/>
  <c r="E2023" i="2"/>
  <c r="D2024" i="2"/>
  <c r="E2024" i="2"/>
  <c r="D2025" i="2"/>
  <c r="E2025" i="2"/>
  <c r="D2026" i="2"/>
  <c r="E2026" i="2"/>
  <c r="D2027" i="2"/>
  <c r="E2027" i="2"/>
  <c r="D2028" i="2"/>
  <c r="E2028" i="2"/>
  <c r="D2029" i="2"/>
  <c r="E2029" i="2"/>
  <c r="F2029" i="2" s="1"/>
  <c r="D2030" i="2"/>
  <c r="E2030" i="2"/>
  <c r="F2030" i="2" s="1"/>
  <c r="D2031" i="2"/>
  <c r="E2031" i="2"/>
  <c r="D2032" i="2"/>
  <c r="E2032" i="2"/>
  <c r="D2033" i="2"/>
  <c r="E2033" i="2"/>
  <c r="D2034" i="2"/>
  <c r="E2034" i="2"/>
  <c r="F2034" i="2" s="1"/>
  <c r="D2035" i="2"/>
  <c r="E2035" i="2"/>
  <c r="D2036" i="2"/>
  <c r="E2036" i="2"/>
  <c r="D2037" i="2"/>
  <c r="E2037" i="2"/>
  <c r="D2038" i="2"/>
  <c r="E2038" i="2"/>
  <c r="D2039" i="2"/>
  <c r="E2039" i="2"/>
  <c r="D2040" i="2"/>
  <c r="E2040" i="2"/>
  <c r="D2041" i="2"/>
  <c r="E2041" i="2"/>
  <c r="D2042" i="2"/>
  <c r="E2042" i="2"/>
  <c r="D2043" i="2"/>
  <c r="E2043" i="2"/>
  <c r="D2044" i="2"/>
  <c r="E2044" i="2"/>
  <c r="D2045" i="2"/>
  <c r="E2045" i="2"/>
  <c r="D2046" i="2"/>
  <c r="E2046" i="2"/>
  <c r="D2047" i="2"/>
  <c r="E2047" i="2"/>
  <c r="D2048" i="2"/>
  <c r="E2048" i="2"/>
  <c r="D2049" i="2"/>
  <c r="E2049" i="2"/>
  <c r="D2050" i="2"/>
  <c r="E2050" i="2"/>
  <c r="F2050" i="2" s="1"/>
  <c r="D2051" i="2"/>
  <c r="E2051" i="2"/>
  <c r="D2052" i="2"/>
  <c r="E2052" i="2"/>
  <c r="D2053" i="2"/>
  <c r="E2053" i="2"/>
  <c r="D2054" i="2"/>
  <c r="E2054" i="2"/>
  <c r="F2054" i="2" s="1"/>
  <c r="D2055" i="2"/>
  <c r="E2055" i="2"/>
  <c r="D2056" i="2"/>
  <c r="E2056" i="2"/>
  <c r="D2057" i="2"/>
  <c r="E2057" i="2"/>
  <c r="D2058" i="2"/>
  <c r="E2058" i="2"/>
  <c r="D2059" i="2"/>
  <c r="E2059" i="2"/>
  <c r="D2060" i="2"/>
  <c r="E2060" i="2"/>
  <c r="D2061" i="2"/>
  <c r="E2061" i="2"/>
  <c r="D2062" i="2"/>
  <c r="E2062" i="2"/>
  <c r="D2063" i="2"/>
  <c r="E2063" i="2"/>
  <c r="D2064" i="2"/>
  <c r="E2064" i="2"/>
  <c r="D2065" i="2"/>
  <c r="E2065" i="2"/>
  <c r="D2066" i="2"/>
  <c r="E2066" i="2"/>
  <c r="D2067" i="2"/>
  <c r="E2067" i="2"/>
  <c r="D2068" i="2"/>
  <c r="E2068" i="2"/>
  <c r="D2069" i="2"/>
  <c r="E2069" i="2"/>
  <c r="D2070" i="2"/>
  <c r="E2070" i="2"/>
  <c r="D2071" i="2"/>
  <c r="E2071" i="2"/>
  <c r="D2072" i="2"/>
  <c r="E2072" i="2"/>
  <c r="D2073" i="2"/>
  <c r="E2073" i="2"/>
  <c r="D2074" i="2"/>
  <c r="E2074" i="2"/>
  <c r="D2075" i="2"/>
  <c r="E2075" i="2"/>
  <c r="D2076" i="2"/>
  <c r="E2076" i="2"/>
  <c r="F2076" i="2" s="1"/>
  <c r="D2077" i="2"/>
  <c r="E2077" i="2"/>
  <c r="F2077" i="2" s="1"/>
  <c r="D2078" i="2"/>
  <c r="E2078" i="2"/>
  <c r="F2078" i="2" s="1"/>
  <c r="D2079" i="2"/>
  <c r="E2079" i="2"/>
  <c r="F2079" i="2" s="1"/>
  <c r="D2080" i="2"/>
  <c r="E2080" i="2"/>
  <c r="D2081" i="2"/>
  <c r="E2081" i="2"/>
  <c r="D2082" i="2"/>
  <c r="E2082" i="2"/>
  <c r="D2083" i="2"/>
  <c r="E2083" i="2"/>
  <c r="D2084" i="2"/>
  <c r="E2084" i="2"/>
  <c r="D2085" i="2"/>
  <c r="E2085" i="2"/>
  <c r="D2086" i="2"/>
  <c r="E2086" i="2"/>
  <c r="D2087" i="2"/>
  <c r="E2087" i="2"/>
  <c r="D2088" i="2"/>
  <c r="E2088" i="2"/>
  <c r="D2089" i="2"/>
  <c r="E2089" i="2"/>
  <c r="D2090" i="2"/>
  <c r="E2090" i="2"/>
  <c r="D2091" i="2"/>
  <c r="E2091" i="2"/>
  <c r="D2092" i="2"/>
  <c r="E2092" i="2"/>
  <c r="D2093" i="2"/>
  <c r="E2093" i="2"/>
  <c r="D2094" i="2"/>
  <c r="E2094" i="2"/>
  <c r="D2095" i="2"/>
  <c r="E2095" i="2"/>
  <c r="F2095" i="2" s="1"/>
  <c r="D2096" i="2"/>
  <c r="E2096" i="2"/>
  <c r="F2096" i="2" s="1"/>
  <c r="D2097" i="2"/>
  <c r="E2097" i="2"/>
  <c r="D2098" i="2"/>
  <c r="E2098" i="2"/>
  <c r="D2099" i="2"/>
  <c r="E2099" i="2"/>
  <c r="D2100" i="2"/>
  <c r="E2100" i="2"/>
  <c r="D2101" i="2"/>
  <c r="E2101" i="2"/>
  <c r="D2102" i="2"/>
  <c r="E2102" i="2"/>
  <c r="F2102" i="2" s="1"/>
  <c r="D2103" i="2"/>
  <c r="E2103" i="2"/>
  <c r="D2104" i="2"/>
  <c r="E2104" i="2"/>
  <c r="D2105" i="2"/>
  <c r="E2105" i="2"/>
  <c r="D2106" i="2"/>
  <c r="E2106" i="2"/>
  <c r="D2107" i="2"/>
  <c r="E2107" i="2"/>
  <c r="D2108" i="2"/>
  <c r="E2108" i="2"/>
  <c r="D2109" i="2"/>
  <c r="E2109" i="2"/>
  <c r="D2110" i="2"/>
  <c r="E2110" i="2"/>
  <c r="D2111" i="2"/>
  <c r="E2111" i="2"/>
  <c r="D2112" i="2"/>
  <c r="E2112" i="2"/>
  <c r="D2113" i="2"/>
  <c r="E2113" i="2"/>
  <c r="D2114" i="2"/>
  <c r="E2114" i="2"/>
  <c r="D2115" i="2"/>
  <c r="E2115" i="2"/>
  <c r="D2116" i="2"/>
  <c r="E2116" i="2"/>
  <c r="D2117" i="2"/>
  <c r="E2117" i="2"/>
  <c r="D2118" i="2"/>
  <c r="E2118" i="2"/>
  <c r="D2119" i="2"/>
  <c r="E2119" i="2"/>
  <c r="D2120" i="2"/>
  <c r="E2120" i="2"/>
  <c r="D2121" i="2"/>
  <c r="E2121" i="2"/>
  <c r="D2122" i="2"/>
  <c r="E2122" i="2"/>
  <c r="D2123" i="2"/>
  <c r="E2123" i="2"/>
  <c r="D2124" i="2"/>
  <c r="E2124" i="2"/>
  <c r="D2125" i="2"/>
  <c r="E2125" i="2"/>
  <c r="D2126" i="2"/>
  <c r="E2126" i="2"/>
  <c r="D2127" i="2"/>
  <c r="E2127" i="2"/>
  <c r="D2128" i="2"/>
  <c r="E2128" i="2"/>
  <c r="D2129" i="2"/>
  <c r="E2129" i="2"/>
  <c r="D2130" i="2"/>
  <c r="E2130" i="2"/>
  <c r="D2131" i="2"/>
  <c r="E2131" i="2"/>
  <c r="D2132" i="2"/>
  <c r="E2132" i="2"/>
  <c r="D2133" i="2"/>
  <c r="E2133" i="2"/>
  <c r="D2134" i="2"/>
  <c r="E2134" i="2"/>
  <c r="D2135" i="2"/>
  <c r="E2135" i="2"/>
  <c r="D2136" i="2"/>
  <c r="E2136" i="2"/>
  <c r="F2136" i="2" s="1"/>
  <c r="D2137" i="2"/>
  <c r="E2137" i="2"/>
  <c r="D2138" i="2"/>
  <c r="E2138" i="2"/>
  <c r="D2139" i="2"/>
  <c r="E2139" i="2"/>
  <c r="D2140" i="2"/>
  <c r="E2140" i="2"/>
  <c r="F2140" i="2" s="1"/>
  <c r="D2141" i="2"/>
  <c r="E2141" i="2"/>
  <c r="F2141" i="2" s="1"/>
  <c r="D2142" i="2"/>
  <c r="E2142" i="2"/>
  <c r="D2143" i="2"/>
  <c r="E2143" i="2"/>
  <c r="D2144" i="2"/>
  <c r="E2144" i="2"/>
  <c r="D2145" i="2"/>
  <c r="E2145" i="2"/>
  <c r="D2146" i="2"/>
  <c r="E2146" i="2"/>
  <c r="D2147" i="2"/>
  <c r="E2147" i="2"/>
  <c r="D2148" i="2"/>
  <c r="E2148" i="2"/>
  <c r="D2149" i="2"/>
  <c r="E2149" i="2"/>
  <c r="F2149" i="2" s="1"/>
  <c r="D2150" i="2"/>
  <c r="E2150" i="2"/>
  <c r="D2151" i="2"/>
  <c r="E2151" i="2"/>
  <c r="D2152" i="2"/>
  <c r="E2152" i="2"/>
  <c r="D2153" i="2"/>
  <c r="E2153" i="2"/>
  <c r="D2154" i="2"/>
  <c r="E2154" i="2"/>
  <c r="D2155" i="2"/>
  <c r="E2155" i="2"/>
  <c r="D2156" i="2"/>
  <c r="E2156" i="2"/>
  <c r="D2157" i="2"/>
  <c r="E2157" i="2"/>
  <c r="D2158" i="2"/>
  <c r="E2158" i="2"/>
  <c r="D2159" i="2"/>
  <c r="E2159" i="2"/>
  <c r="D2160" i="2"/>
  <c r="E2160" i="2"/>
  <c r="D2161" i="2"/>
  <c r="E2161" i="2"/>
  <c r="D2162" i="2"/>
  <c r="E2162" i="2"/>
  <c r="D2163" i="2"/>
  <c r="E2163" i="2"/>
  <c r="D2164" i="2"/>
  <c r="E2164" i="2"/>
  <c r="D2165" i="2"/>
  <c r="E2165" i="2"/>
  <c r="D2166" i="2"/>
  <c r="E2166" i="2"/>
  <c r="D2167" i="2"/>
  <c r="E2167" i="2"/>
  <c r="D2168" i="2"/>
  <c r="E2168" i="2"/>
  <c r="D2169" i="2"/>
  <c r="E2169" i="2"/>
  <c r="F2169" i="2" s="1"/>
  <c r="D2170" i="2"/>
  <c r="E2170" i="2"/>
  <c r="D2171" i="2"/>
  <c r="E2171" i="2"/>
  <c r="D2172" i="2"/>
  <c r="E2172" i="2"/>
  <c r="D2173" i="2"/>
  <c r="E2173" i="2"/>
  <c r="D2174" i="2"/>
  <c r="E2174" i="2"/>
  <c r="D2175" i="2"/>
  <c r="E2175" i="2"/>
  <c r="D2176" i="2"/>
  <c r="E2176" i="2"/>
  <c r="D2177" i="2"/>
  <c r="E2177" i="2"/>
  <c r="D2178" i="2"/>
  <c r="E2178" i="2"/>
  <c r="D2179" i="2"/>
  <c r="E2179" i="2"/>
  <c r="D2180" i="2"/>
  <c r="E2180" i="2"/>
  <c r="D2181" i="2"/>
  <c r="E2181" i="2"/>
  <c r="D2182" i="2"/>
  <c r="E2182" i="2"/>
  <c r="D2183" i="2"/>
  <c r="E2183" i="2"/>
  <c r="D2184" i="2"/>
  <c r="E2184" i="2"/>
  <c r="D2185" i="2"/>
  <c r="E2185" i="2"/>
  <c r="D2186" i="2"/>
  <c r="E2186" i="2"/>
  <c r="D2187" i="2"/>
  <c r="E2187" i="2"/>
  <c r="D2188" i="2"/>
  <c r="E2188" i="2"/>
  <c r="D2189" i="2"/>
  <c r="E2189" i="2"/>
  <c r="D2190" i="2"/>
  <c r="E2190" i="2"/>
  <c r="F2190" i="2" s="1"/>
  <c r="D2191" i="2"/>
  <c r="E2191" i="2"/>
  <c r="D2192" i="2"/>
  <c r="E2192" i="2"/>
  <c r="D2193" i="2"/>
  <c r="E2193" i="2"/>
  <c r="D2194" i="2"/>
  <c r="E2194" i="2"/>
  <c r="D2195" i="2"/>
  <c r="E2195" i="2"/>
  <c r="D2196" i="2"/>
  <c r="E2196" i="2"/>
  <c r="D2197" i="2"/>
  <c r="E2197" i="2"/>
  <c r="D2198" i="2"/>
  <c r="E2198" i="2"/>
  <c r="D2199" i="2"/>
  <c r="E2199" i="2"/>
  <c r="D2200" i="2"/>
  <c r="E2200" i="2"/>
  <c r="D2201" i="2"/>
  <c r="E2201" i="2"/>
  <c r="D2202" i="2"/>
  <c r="E2202" i="2"/>
  <c r="D2203" i="2"/>
  <c r="E2203" i="2"/>
  <c r="D2204" i="2"/>
  <c r="E2204" i="2"/>
  <c r="D2205" i="2"/>
  <c r="E2205" i="2"/>
  <c r="F2205" i="2" s="1"/>
  <c r="D2206" i="2"/>
  <c r="E2206" i="2"/>
  <c r="D2207" i="2"/>
  <c r="E2207" i="2"/>
  <c r="D2208" i="2"/>
  <c r="E2208" i="2"/>
  <c r="D2209" i="2"/>
  <c r="E2209" i="2"/>
  <c r="D2210" i="2"/>
  <c r="E2210" i="2"/>
  <c r="D2211" i="2"/>
  <c r="E2211" i="2"/>
  <c r="F2211" i="2" s="1"/>
  <c r="D2212" i="2"/>
  <c r="E2212" i="2"/>
  <c r="D2213" i="2"/>
  <c r="E2213" i="2"/>
  <c r="D2214" i="2"/>
  <c r="E2214" i="2"/>
  <c r="D2215" i="2"/>
  <c r="E2215" i="2"/>
  <c r="D2216" i="2"/>
  <c r="E2216" i="2"/>
  <c r="D2217" i="2"/>
  <c r="E2217" i="2"/>
  <c r="D2218" i="2"/>
  <c r="E2218" i="2"/>
  <c r="F2218" i="2" s="1"/>
  <c r="D2219" i="2"/>
  <c r="E2219" i="2"/>
  <c r="F2219" i="2" s="1"/>
  <c r="D2220" i="2"/>
  <c r="E2220" i="2"/>
  <c r="D2221" i="2"/>
  <c r="E2221" i="2"/>
  <c r="D2222" i="2"/>
  <c r="E2222" i="2"/>
  <c r="D2223" i="2"/>
  <c r="E2223" i="2"/>
  <c r="D2224" i="2"/>
  <c r="E2224" i="2"/>
  <c r="D2225" i="2"/>
  <c r="E2225" i="2"/>
  <c r="D2226" i="2"/>
  <c r="E2226" i="2"/>
  <c r="D2227" i="2"/>
  <c r="E2227" i="2"/>
  <c r="D2228" i="2"/>
  <c r="E2228" i="2"/>
  <c r="D2229" i="2"/>
  <c r="E2229" i="2"/>
  <c r="D2230" i="2"/>
  <c r="E2230" i="2"/>
  <c r="D2231" i="2"/>
  <c r="E2231" i="2"/>
  <c r="D2232" i="2"/>
  <c r="E2232" i="2"/>
  <c r="D2233" i="2"/>
  <c r="E2233" i="2"/>
  <c r="D2234" i="2"/>
  <c r="E2234" i="2"/>
  <c r="D2235" i="2"/>
  <c r="E2235" i="2"/>
  <c r="D2236" i="2"/>
  <c r="E2236" i="2"/>
  <c r="D2237" i="2"/>
  <c r="E2237" i="2"/>
  <c r="D2238" i="2"/>
  <c r="E2238" i="2"/>
  <c r="D2239" i="2"/>
  <c r="E2239" i="2"/>
  <c r="D2240" i="2"/>
  <c r="E2240" i="2"/>
  <c r="D2241" i="2"/>
  <c r="E2241" i="2"/>
  <c r="F2241" i="2" s="1"/>
  <c r="D2242" i="2"/>
  <c r="E2242" i="2"/>
  <c r="F2242" i="2" s="1"/>
  <c r="D2243" i="2"/>
  <c r="E2243" i="2"/>
  <c r="D2244" i="2"/>
  <c r="E2244" i="2"/>
  <c r="D2245" i="2"/>
  <c r="E2245" i="2"/>
  <c r="D2246" i="2"/>
  <c r="E2246" i="2"/>
  <c r="D2247" i="2"/>
  <c r="E2247" i="2"/>
  <c r="D2248" i="2"/>
  <c r="E2248" i="2"/>
  <c r="D2249" i="2"/>
  <c r="E2249" i="2"/>
  <c r="D2250" i="2"/>
  <c r="E2250" i="2"/>
  <c r="D2251" i="2"/>
  <c r="E2251" i="2"/>
  <c r="D2252" i="2"/>
  <c r="E2252" i="2"/>
  <c r="D2253" i="2"/>
  <c r="E2253" i="2"/>
  <c r="D2254" i="2"/>
  <c r="E2254" i="2"/>
  <c r="D2255" i="2"/>
  <c r="E2255" i="2"/>
  <c r="D2256" i="2"/>
  <c r="E2256" i="2"/>
  <c r="D2257" i="2"/>
  <c r="E2257" i="2"/>
  <c r="D2258" i="2"/>
  <c r="E2258" i="2"/>
  <c r="D2259" i="2"/>
  <c r="E2259" i="2"/>
  <c r="D2260" i="2"/>
  <c r="E2260" i="2"/>
  <c r="D2261" i="2"/>
  <c r="E2261" i="2"/>
  <c r="D2262" i="2"/>
  <c r="E2262" i="2"/>
  <c r="D2263" i="2"/>
  <c r="E2263" i="2"/>
  <c r="D2264" i="2"/>
  <c r="E2264" i="2"/>
  <c r="D2265" i="2"/>
  <c r="E2265" i="2"/>
  <c r="F2265" i="2" s="1"/>
  <c r="D2266" i="2"/>
  <c r="E2266" i="2"/>
  <c r="D2267" i="2"/>
  <c r="E2267" i="2"/>
  <c r="D2268" i="2"/>
  <c r="E2268" i="2"/>
  <c r="D2269" i="2"/>
  <c r="E2269" i="2"/>
  <c r="F2269" i="2" s="1"/>
  <c r="D2270" i="2"/>
  <c r="E2270" i="2"/>
  <c r="D2271" i="2"/>
  <c r="E2271" i="2"/>
  <c r="D2272" i="2"/>
  <c r="E2272" i="2"/>
  <c r="D2273" i="2"/>
  <c r="E2273" i="2"/>
  <c r="D2274" i="2"/>
  <c r="E2274" i="2"/>
  <c r="D2275" i="2"/>
  <c r="E2275" i="2"/>
  <c r="D2276" i="2"/>
  <c r="E2276" i="2"/>
  <c r="D2277" i="2"/>
  <c r="E2277" i="2"/>
  <c r="D2278" i="2"/>
  <c r="E2278" i="2"/>
  <c r="D2279" i="2"/>
  <c r="E2279" i="2"/>
  <c r="F2279" i="2" s="1"/>
  <c r="D2280" i="2"/>
  <c r="E2280" i="2"/>
  <c r="D2281" i="2"/>
  <c r="E2281" i="2"/>
  <c r="D2282" i="2"/>
  <c r="E2282" i="2"/>
  <c r="D2283" i="2"/>
  <c r="E2283" i="2"/>
  <c r="D2284" i="2"/>
  <c r="E2284" i="2"/>
  <c r="D2285" i="2"/>
  <c r="E2285" i="2"/>
  <c r="D2286" i="2"/>
  <c r="E2286" i="2"/>
  <c r="D2287" i="2"/>
  <c r="E2287" i="2"/>
  <c r="D2288" i="2"/>
  <c r="E2288" i="2"/>
  <c r="D2289" i="2"/>
  <c r="E2289" i="2"/>
  <c r="D2290" i="2"/>
  <c r="E2290" i="2"/>
  <c r="D2291" i="2"/>
  <c r="E2291" i="2"/>
  <c r="D2292" i="2"/>
  <c r="E2292" i="2"/>
  <c r="D2293" i="2"/>
  <c r="E2293" i="2"/>
  <c r="D2294" i="2"/>
  <c r="E2294" i="2"/>
  <c r="D2295" i="2"/>
  <c r="E2295" i="2"/>
  <c r="D2296" i="2"/>
  <c r="E2296" i="2"/>
  <c r="D2297" i="2"/>
  <c r="E2297" i="2"/>
  <c r="D2298" i="2"/>
  <c r="E2298" i="2"/>
  <c r="D2299" i="2"/>
  <c r="E2299" i="2"/>
  <c r="D2300" i="2"/>
  <c r="E2300" i="2"/>
  <c r="F2300" i="2" s="1"/>
  <c r="D2301" i="2"/>
  <c r="E2301" i="2"/>
  <c r="D2302" i="2"/>
  <c r="E2302" i="2"/>
  <c r="D2303" i="2"/>
  <c r="E2303" i="2"/>
  <c r="D2304" i="2"/>
  <c r="E2304" i="2"/>
  <c r="D2305" i="2"/>
  <c r="E2305" i="2"/>
  <c r="D2306" i="2"/>
  <c r="E2306" i="2"/>
  <c r="D2307" i="2"/>
  <c r="E2307" i="2"/>
  <c r="D2308" i="2"/>
  <c r="E2308" i="2"/>
  <c r="F2308" i="2" s="1"/>
  <c r="D2309" i="2"/>
  <c r="E2309" i="2"/>
  <c r="D2310" i="2"/>
  <c r="E2310" i="2"/>
  <c r="D2311" i="2"/>
  <c r="E2311" i="2"/>
  <c r="D2312" i="2"/>
  <c r="E2312" i="2"/>
  <c r="D2313" i="2"/>
  <c r="E2313" i="2"/>
  <c r="D2314" i="2"/>
  <c r="E2314" i="2"/>
  <c r="D2315" i="2"/>
  <c r="E2315" i="2"/>
  <c r="D2316" i="2"/>
  <c r="E2316" i="2"/>
  <c r="D2317" i="2"/>
  <c r="E2317" i="2"/>
  <c r="D2318" i="2"/>
  <c r="E2318" i="2"/>
  <c r="D2319" i="2"/>
  <c r="E2319" i="2"/>
  <c r="D2320" i="2"/>
  <c r="E2320" i="2"/>
  <c r="D2321" i="2"/>
  <c r="E2321" i="2"/>
  <c r="D2322" i="2"/>
  <c r="E2322" i="2"/>
  <c r="D2323" i="2"/>
  <c r="E2323" i="2"/>
  <c r="D2324" i="2"/>
  <c r="E2324" i="2"/>
  <c r="D2325" i="2"/>
  <c r="E2325" i="2"/>
  <c r="D2326" i="2"/>
  <c r="E2326" i="2"/>
  <c r="D2327" i="2"/>
  <c r="E2327" i="2"/>
  <c r="D2328" i="2"/>
  <c r="E2328" i="2"/>
  <c r="D2329" i="2"/>
  <c r="E2329" i="2"/>
  <c r="D2330" i="2"/>
  <c r="E2330" i="2"/>
  <c r="D2331" i="2"/>
  <c r="E2331" i="2"/>
  <c r="D2332" i="2"/>
  <c r="E2332" i="2"/>
  <c r="D2333" i="2"/>
  <c r="E2333" i="2"/>
  <c r="D2334" i="2"/>
  <c r="E2334" i="2"/>
  <c r="D2335" i="2"/>
  <c r="E2335" i="2"/>
  <c r="D2336" i="2"/>
  <c r="E2336" i="2"/>
  <c r="D2337" i="2"/>
  <c r="E2337" i="2"/>
  <c r="D2338" i="2"/>
  <c r="E2338" i="2"/>
  <c r="D2339" i="2"/>
  <c r="E2339" i="2"/>
  <c r="D2340" i="2"/>
  <c r="E2340" i="2"/>
  <c r="D2341" i="2"/>
  <c r="E2341" i="2"/>
  <c r="D2342" i="2"/>
  <c r="E2342" i="2"/>
  <c r="D2343" i="2"/>
  <c r="E2343" i="2"/>
  <c r="D2344" i="2"/>
  <c r="E2344" i="2"/>
  <c r="D2345" i="2"/>
  <c r="E2345" i="2"/>
  <c r="D2346" i="2"/>
  <c r="E2346" i="2"/>
  <c r="D2347" i="2"/>
  <c r="E2347" i="2"/>
  <c r="D2348" i="2"/>
  <c r="E2348" i="2"/>
  <c r="D2349" i="2"/>
  <c r="E2349" i="2"/>
  <c r="D2350" i="2"/>
  <c r="E2350" i="2"/>
  <c r="D2351" i="2"/>
  <c r="E2351" i="2"/>
  <c r="D2352" i="2"/>
  <c r="E2352" i="2"/>
  <c r="D2353" i="2"/>
  <c r="E2353" i="2"/>
  <c r="F2353" i="2" s="1"/>
  <c r="D2354" i="2"/>
  <c r="E2354" i="2"/>
  <c r="D2355" i="2"/>
  <c r="E2355" i="2"/>
  <c r="D2356" i="2"/>
  <c r="E2356" i="2"/>
  <c r="D2357" i="2"/>
  <c r="E2357" i="2"/>
  <c r="D2358" i="2"/>
  <c r="E2358" i="2"/>
  <c r="D2359" i="2"/>
  <c r="E2359" i="2"/>
  <c r="D2360" i="2"/>
  <c r="E2360" i="2"/>
  <c r="D2361" i="2"/>
  <c r="E2361" i="2"/>
  <c r="D2362" i="2"/>
  <c r="E2362" i="2"/>
  <c r="D2363" i="2"/>
  <c r="E2363" i="2"/>
  <c r="D2364" i="2"/>
  <c r="E2364" i="2"/>
  <c r="F2364" i="2" s="1"/>
  <c r="D2365" i="2"/>
  <c r="E2365" i="2"/>
  <c r="D2366" i="2"/>
  <c r="E2366" i="2"/>
  <c r="D2367" i="2"/>
  <c r="E2367" i="2"/>
  <c r="D2368" i="2"/>
  <c r="E2368" i="2"/>
  <c r="D2369" i="2"/>
  <c r="E2369" i="2"/>
  <c r="D2370" i="2"/>
  <c r="E2370" i="2"/>
  <c r="D2371" i="2"/>
  <c r="E2371" i="2"/>
  <c r="D2372" i="2"/>
  <c r="E2372" i="2"/>
  <c r="D2373" i="2"/>
  <c r="E2373" i="2"/>
  <c r="D2374" i="2"/>
  <c r="E2374" i="2"/>
  <c r="D2375" i="2"/>
  <c r="E2375" i="2"/>
  <c r="D2376" i="2"/>
  <c r="E2376" i="2"/>
  <c r="D2377" i="2"/>
  <c r="E2377" i="2"/>
  <c r="D2378" i="2"/>
  <c r="E2378" i="2"/>
  <c r="D2379" i="2"/>
  <c r="E2379" i="2"/>
  <c r="D2380" i="2"/>
  <c r="E2380" i="2"/>
  <c r="D2381" i="2"/>
  <c r="E2381" i="2"/>
  <c r="D2382" i="2"/>
  <c r="E2382" i="2"/>
  <c r="D2383" i="2"/>
  <c r="E2383" i="2"/>
  <c r="D2384" i="2"/>
  <c r="E2384" i="2"/>
  <c r="D2385" i="2"/>
  <c r="E2385" i="2"/>
  <c r="D2386" i="2"/>
  <c r="E2386" i="2"/>
  <c r="D2387" i="2"/>
  <c r="E2387" i="2"/>
  <c r="D2388" i="2"/>
  <c r="E2388" i="2"/>
  <c r="D2389" i="2"/>
  <c r="E2389" i="2"/>
  <c r="D2390" i="2"/>
  <c r="E2390" i="2"/>
  <c r="D2391" i="2"/>
  <c r="E2391" i="2"/>
  <c r="D2392" i="2"/>
  <c r="E2392" i="2"/>
  <c r="D2393" i="2"/>
  <c r="E2393" i="2"/>
  <c r="F2393" i="2" s="1"/>
  <c r="D2394" i="2"/>
  <c r="E2394" i="2"/>
  <c r="D2395" i="2"/>
  <c r="E2395" i="2"/>
  <c r="D2396" i="2"/>
  <c r="E2396" i="2"/>
  <c r="F2396" i="2" s="1"/>
  <c r="D2397" i="2"/>
  <c r="E2397" i="2"/>
  <c r="D2398" i="2"/>
  <c r="E2398" i="2"/>
  <c r="F2398" i="2" s="1"/>
  <c r="D2399" i="2"/>
  <c r="E2399" i="2"/>
  <c r="D2400" i="2"/>
  <c r="E2400" i="2"/>
  <c r="D2401" i="2"/>
  <c r="E2401" i="2"/>
  <c r="D2402" i="2"/>
  <c r="E2402" i="2"/>
  <c r="D2403" i="2"/>
  <c r="E2403" i="2"/>
  <c r="D2404" i="2"/>
  <c r="E2404" i="2"/>
  <c r="D2405" i="2"/>
  <c r="E2405" i="2"/>
  <c r="D2406" i="2"/>
  <c r="E2406" i="2"/>
  <c r="D2407" i="2"/>
  <c r="E2407" i="2"/>
  <c r="D2408" i="2"/>
  <c r="E2408" i="2"/>
  <c r="F2408" i="2" s="1"/>
  <c r="D2409" i="2"/>
  <c r="E2409" i="2"/>
  <c r="D2410" i="2"/>
  <c r="E2410" i="2"/>
  <c r="D2411" i="2"/>
  <c r="E2411" i="2"/>
  <c r="D2412" i="2"/>
  <c r="E2412" i="2"/>
  <c r="D2413" i="2"/>
  <c r="E2413" i="2"/>
  <c r="D2414" i="2"/>
  <c r="E2414" i="2"/>
  <c r="D2415" i="2"/>
  <c r="E2415" i="2"/>
  <c r="D2416" i="2"/>
  <c r="E2416" i="2"/>
  <c r="D2417" i="2"/>
  <c r="E2417" i="2"/>
  <c r="D2418" i="2"/>
  <c r="E2418" i="2"/>
  <c r="D2419" i="2"/>
  <c r="E2419" i="2"/>
  <c r="F2419" i="2" s="1"/>
  <c r="D2420" i="2"/>
  <c r="E2420" i="2"/>
  <c r="D2421" i="2"/>
  <c r="E2421" i="2"/>
  <c r="D2422" i="2"/>
  <c r="E2422" i="2"/>
  <c r="D2423" i="2"/>
  <c r="E2423" i="2"/>
  <c r="F2423" i="2" s="1"/>
  <c r="D2424" i="2"/>
  <c r="E2424" i="2"/>
  <c r="D2425" i="2"/>
  <c r="E2425" i="2"/>
  <c r="D2426" i="2"/>
  <c r="E2426" i="2"/>
  <c r="D2427" i="2"/>
  <c r="E2427" i="2"/>
  <c r="F2427" i="2" s="1"/>
  <c r="D2428" i="2"/>
  <c r="E2428" i="2"/>
  <c r="F2428" i="2" s="1"/>
  <c r="D2429" i="2"/>
  <c r="E2429" i="2"/>
  <c r="F2429" i="2" s="1"/>
  <c r="D2430" i="2"/>
  <c r="E2430" i="2"/>
  <c r="F2430" i="2" s="1"/>
  <c r="D2431" i="2"/>
  <c r="E2431" i="2"/>
  <c r="F2431" i="2" s="1"/>
  <c r="D2432" i="2"/>
  <c r="E2432" i="2"/>
  <c r="F2432" i="2" s="1"/>
  <c r="D2433" i="2"/>
  <c r="E2433" i="2"/>
  <c r="F2433" i="2" s="1"/>
  <c r="D2434" i="2"/>
  <c r="E2434" i="2"/>
  <c r="D2435" i="2"/>
  <c r="E2435" i="2"/>
  <c r="F2435" i="2" s="1"/>
  <c r="D2436" i="2"/>
  <c r="E2436" i="2"/>
  <c r="F2436" i="2" s="1"/>
  <c r="D2437" i="2"/>
  <c r="E2437" i="2"/>
  <c r="F2437" i="2" s="1"/>
  <c r="D2438" i="2"/>
  <c r="E2438" i="2"/>
  <c r="D2439" i="2"/>
  <c r="E2439" i="2"/>
  <c r="F2439" i="2" s="1"/>
  <c r="D2440" i="2"/>
  <c r="E2440" i="2"/>
  <c r="D2441" i="2"/>
  <c r="E2441" i="2"/>
  <c r="F2441" i="2" s="1"/>
  <c r="D2442" i="2"/>
  <c r="E2442" i="2"/>
  <c r="D2443" i="2"/>
  <c r="E2443" i="2"/>
  <c r="D2444" i="2"/>
  <c r="E2444" i="2"/>
  <c r="F2444" i="2" s="1"/>
  <c r="D2445" i="2"/>
  <c r="E2445" i="2"/>
  <c r="F2445" i="2" s="1"/>
  <c r="D2446" i="2"/>
  <c r="E2446" i="2"/>
  <c r="F2446" i="2" s="1"/>
  <c r="D2447" i="2"/>
  <c r="E2447" i="2"/>
  <c r="F2447" i="2" s="1"/>
  <c r="D2448" i="2"/>
  <c r="E2448" i="2"/>
  <c r="D2449" i="2"/>
  <c r="E2449" i="2"/>
  <c r="F2449" i="2" s="1"/>
  <c r="D2450" i="2"/>
  <c r="E2450" i="2"/>
  <c r="D2451" i="2"/>
  <c r="E2451" i="2"/>
  <c r="D2452" i="2"/>
  <c r="E2452" i="2"/>
  <c r="D2453" i="2"/>
  <c r="E2453" i="2"/>
  <c r="D2454" i="2"/>
  <c r="E2454" i="2"/>
  <c r="D2455" i="2"/>
  <c r="E2455" i="2"/>
  <c r="F2455" i="2" s="1"/>
  <c r="D2456" i="2"/>
  <c r="E2456" i="2"/>
  <c r="F2456" i="2" s="1"/>
  <c r="D2457" i="2"/>
  <c r="E2457" i="2"/>
  <c r="D2458" i="2"/>
  <c r="E2458" i="2"/>
  <c r="D2459" i="2"/>
  <c r="E2459" i="2"/>
  <c r="D2460" i="2"/>
  <c r="E2460" i="2"/>
  <c r="F2460" i="2" s="1"/>
  <c r="D2461" i="2"/>
  <c r="E2461" i="2"/>
  <c r="D2462" i="2"/>
  <c r="E2462" i="2"/>
  <c r="D2463" i="2"/>
  <c r="E2463" i="2"/>
  <c r="F2463" i="2" s="1"/>
  <c r="D2464" i="2"/>
  <c r="E2464" i="2"/>
  <c r="F2464" i="2" s="1"/>
  <c r="D2465" i="2"/>
  <c r="E2465" i="2"/>
  <c r="D2466" i="2"/>
  <c r="E2466" i="2"/>
  <c r="D2467" i="2"/>
  <c r="E2467" i="2"/>
  <c r="D2468" i="2"/>
  <c r="E2468" i="2"/>
  <c r="F2468" i="2" s="1"/>
  <c r="D2469" i="2"/>
  <c r="E2469" i="2"/>
  <c r="F2469" i="2" s="1"/>
  <c r="D2470" i="2"/>
  <c r="E2470" i="2"/>
  <c r="D2471" i="2"/>
  <c r="E2471" i="2"/>
  <c r="F2471" i="2" s="1"/>
  <c r="D2472" i="2"/>
  <c r="E2472" i="2"/>
  <c r="F2472" i="2" s="1"/>
  <c r="D2473" i="2"/>
  <c r="E2473" i="2"/>
  <c r="F2473" i="2" s="1"/>
  <c r="D2474" i="2"/>
  <c r="E2474" i="2"/>
  <c r="D2475" i="2"/>
  <c r="E2475" i="2"/>
  <c r="F2475" i="2" s="1"/>
  <c r="D2476" i="2"/>
  <c r="E2476" i="2"/>
  <c r="F2476" i="2" s="1"/>
  <c r="D2477" i="2"/>
  <c r="E2477" i="2"/>
  <c r="F2477" i="2" s="1"/>
  <c r="D2478" i="2"/>
  <c r="E2478" i="2"/>
  <c r="D2479" i="2"/>
  <c r="E2479" i="2"/>
  <c r="F2479" i="2" s="1"/>
  <c r="D2480" i="2"/>
  <c r="E2480" i="2"/>
  <c r="F2480" i="2" s="1"/>
  <c r="D2481" i="2"/>
  <c r="E2481" i="2"/>
  <c r="F2481" i="2" s="1"/>
  <c r="D2482" i="2"/>
  <c r="E2482" i="2"/>
  <c r="F2482" i="2" s="1"/>
  <c r="D2483" i="2"/>
  <c r="E2483" i="2"/>
  <c r="D2484" i="2"/>
  <c r="E2484" i="2"/>
  <c r="F2484" i="2" s="1"/>
  <c r="D2485" i="2"/>
  <c r="E2485" i="2"/>
  <c r="D2486" i="2"/>
  <c r="E2486" i="2"/>
  <c r="D2487" i="2"/>
  <c r="E2487" i="2"/>
  <c r="D2488" i="2"/>
  <c r="E2488" i="2"/>
  <c r="D2489" i="2"/>
  <c r="E2489" i="2"/>
  <c r="F2489" i="2" s="1"/>
  <c r="D2490" i="2"/>
  <c r="E2490" i="2"/>
  <c r="D2491" i="2"/>
  <c r="E2491" i="2"/>
  <c r="F2491" i="2" s="1"/>
  <c r="D2492" i="2"/>
  <c r="E2492" i="2"/>
  <c r="D2493" i="2"/>
  <c r="E2493" i="2"/>
  <c r="D2494" i="2"/>
  <c r="E2494" i="2"/>
  <c r="F2494" i="2" s="1"/>
  <c r="D2495" i="2"/>
  <c r="E2495" i="2"/>
  <c r="F2495" i="2" s="1"/>
  <c r="D2496" i="2"/>
  <c r="E2496" i="2"/>
  <c r="D2497" i="2"/>
  <c r="E2497" i="2"/>
  <c r="D2498" i="2"/>
  <c r="E2498" i="2"/>
  <c r="F2498" i="2" s="1"/>
  <c r="D2499" i="2"/>
  <c r="E2499" i="2"/>
  <c r="F2499" i="2" s="1"/>
  <c r="D2500" i="2"/>
  <c r="E2500" i="2"/>
  <c r="F2500" i="2" s="1"/>
  <c r="D2501" i="2"/>
  <c r="E2501" i="2"/>
  <c r="F2501" i="2" s="1"/>
  <c r="D2502" i="2"/>
  <c r="E2502" i="2"/>
  <c r="F2502" i="2" s="1"/>
  <c r="D2503" i="2"/>
  <c r="E2503" i="2"/>
  <c r="D2504" i="2"/>
  <c r="E2504" i="2"/>
  <c r="F2504" i="2" s="1"/>
  <c r="D2505" i="2"/>
  <c r="E2505" i="2"/>
  <c r="F2505" i="2" s="1"/>
  <c r="D2506" i="2"/>
  <c r="E2506" i="2"/>
  <c r="F2506" i="2" s="1"/>
  <c r="D2507" i="2"/>
  <c r="E2507" i="2"/>
  <c r="F2507" i="2" s="1"/>
  <c r="D2508" i="2"/>
  <c r="E2508" i="2"/>
  <c r="F2508" i="2" s="1"/>
  <c r="D2509" i="2"/>
  <c r="E2509" i="2"/>
  <c r="D2510" i="2"/>
  <c r="E2510" i="2"/>
  <c r="F2510" i="2" s="1"/>
  <c r="D2511" i="2"/>
  <c r="E2511" i="2"/>
  <c r="D2512" i="2"/>
  <c r="E2512" i="2"/>
  <c r="D2513" i="2"/>
  <c r="E2513" i="2"/>
  <c r="D2514" i="2"/>
  <c r="E2514" i="2"/>
  <c r="F2514" i="2" s="1"/>
  <c r="D2515" i="2"/>
  <c r="E2515" i="2"/>
  <c r="F2515" i="2" s="1"/>
  <c r="D2516" i="2"/>
  <c r="E2516" i="2"/>
  <c r="D2517" i="2"/>
  <c r="E2517" i="2"/>
  <c r="D2518" i="2"/>
  <c r="E2518" i="2"/>
  <c r="D2519" i="2"/>
  <c r="E2519" i="2"/>
  <c r="D2520" i="2"/>
  <c r="E2520" i="2"/>
  <c r="F2520" i="2" s="1"/>
  <c r="D2521" i="2"/>
  <c r="E2521" i="2"/>
  <c r="F2521" i="2" s="1"/>
  <c r="D2522" i="2"/>
  <c r="E2522" i="2"/>
  <c r="F2522" i="2" s="1"/>
  <c r="D2523" i="2"/>
  <c r="E2523" i="2"/>
  <c r="F2523" i="2" s="1"/>
  <c r="D2524" i="2"/>
  <c r="E2524" i="2"/>
  <c r="D2525" i="2"/>
  <c r="E2525" i="2"/>
  <c r="F2525" i="2" s="1"/>
  <c r="D2526" i="2"/>
  <c r="E2526" i="2"/>
  <c r="D2527" i="2"/>
  <c r="E2527" i="2"/>
  <c r="D2528" i="2"/>
  <c r="E2528" i="2"/>
  <c r="F2528" i="2" s="1"/>
  <c r="D2529" i="2"/>
  <c r="E2529" i="2"/>
  <c r="F2529" i="2" s="1"/>
  <c r="D2530" i="2"/>
  <c r="E2530" i="2"/>
  <c r="D2531" i="2"/>
  <c r="E2531" i="2"/>
  <c r="F2531" i="2" s="1"/>
  <c r="D2532" i="2"/>
  <c r="E2532" i="2"/>
  <c r="F2532" i="2" s="1"/>
  <c r="D2533" i="2"/>
  <c r="E2533" i="2"/>
  <c r="D2534" i="2"/>
  <c r="E2534" i="2"/>
  <c r="D2535" i="2"/>
  <c r="E2535" i="2"/>
  <c r="F2535" i="2" s="1"/>
  <c r="D2536" i="2"/>
  <c r="E2536" i="2"/>
  <c r="D2537" i="2"/>
  <c r="E2537" i="2"/>
  <c r="D2538" i="2"/>
  <c r="E2538" i="2"/>
  <c r="F2538" i="2" s="1"/>
  <c r="D2539" i="2"/>
  <c r="E2539" i="2"/>
  <c r="D2540" i="2"/>
  <c r="E2540" i="2"/>
  <c r="D2541" i="2"/>
  <c r="E2541" i="2"/>
  <c r="D2542" i="2"/>
  <c r="E2542" i="2"/>
  <c r="D2543" i="2"/>
  <c r="E2543" i="2"/>
  <c r="D2544" i="2"/>
  <c r="E2544" i="2"/>
  <c r="F2544" i="2" s="1"/>
  <c r="D2545" i="2"/>
  <c r="E2545" i="2"/>
  <c r="D2546" i="2"/>
  <c r="E2546" i="2"/>
  <c r="D2547" i="2"/>
  <c r="E2547" i="2"/>
  <c r="D2548" i="2"/>
  <c r="E2548" i="2"/>
  <c r="D2549" i="2"/>
  <c r="E2549" i="2"/>
  <c r="D2550" i="2"/>
  <c r="E2550" i="2"/>
  <c r="D2551" i="2"/>
  <c r="E2551" i="2"/>
  <c r="F2551" i="2" s="1"/>
  <c r="D2552" i="2"/>
  <c r="E2552" i="2"/>
  <c r="F2552" i="2" s="1"/>
  <c r="D2553" i="2"/>
  <c r="E2553" i="2"/>
  <c r="D2554" i="2"/>
  <c r="E2554" i="2"/>
  <c r="F2554" i="2" s="1"/>
  <c r="D2555" i="2"/>
  <c r="E2555" i="2"/>
  <c r="D2556" i="2"/>
  <c r="E2556" i="2"/>
  <c r="D2557" i="2"/>
  <c r="E2557" i="2"/>
  <c r="F2557" i="2" s="1"/>
  <c r="D2558" i="2"/>
  <c r="E2558" i="2"/>
  <c r="F2558" i="2" s="1"/>
  <c r="D2559" i="2"/>
  <c r="E2559" i="2"/>
  <c r="F2559" i="2" s="1"/>
  <c r="D2560" i="2"/>
  <c r="E2560" i="2"/>
  <c r="F2560" i="2" s="1"/>
  <c r="D2561" i="2"/>
  <c r="E2561" i="2"/>
  <c r="D2562" i="2"/>
  <c r="E2562" i="2"/>
  <c r="F2562" i="2" s="1"/>
  <c r="D2563" i="2"/>
  <c r="E2563" i="2"/>
  <c r="D2564" i="2"/>
  <c r="E2564" i="2"/>
  <c r="D2565" i="2"/>
  <c r="E2565" i="2"/>
  <c r="F2565" i="2" s="1"/>
  <c r="D2566" i="2"/>
  <c r="E2566" i="2"/>
  <c r="F2566" i="2" s="1"/>
  <c r="D2567" i="2"/>
  <c r="E2567" i="2"/>
  <c r="D2568" i="2"/>
  <c r="E2568" i="2"/>
  <c r="D2569" i="2"/>
  <c r="E2569" i="2"/>
  <c r="F2569" i="2" s="1"/>
  <c r="D2570" i="2"/>
  <c r="E2570" i="2"/>
  <c r="F2570" i="2" s="1"/>
  <c r="D2571" i="2"/>
  <c r="E2571" i="2"/>
  <c r="D2572" i="2"/>
  <c r="E2572" i="2"/>
  <c r="F2572" i="2" s="1"/>
  <c r="D2573" i="2"/>
  <c r="E2573" i="2"/>
  <c r="F2573" i="2" s="1"/>
  <c r="D2574" i="2"/>
  <c r="E2574" i="2"/>
  <c r="D2575" i="2"/>
  <c r="E2575" i="2"/>
  <c r="D2576" i="2"/>
  <c r="E2576" i="2"/>
  <c r="D2577" i="2"/>
  <c r="E2577" i="2"/>
  <c r="F2577" i="2" s="1"/>
  <c r="D2578" i="2"/>
  <c r="E2578" i="2"/>
  <c r="D2579" i="2"/>
  <c r="E2579" i="2"/>
  <c r="D2580" i="2"/>
  <c r="E2580" i="2"/>
  <c r="D2581" i="2"/>
  <c r="E2581" i="2"/>
  <c r="D2582" i="2"/>
  <c r="E2582" i="2"/>
  <c r="D2583" i="2"/>
  <c r="E2583" i="2"/>
  <c r="D2584" i="2"/>
  <c r="E2584" i="2"/>
  <c r="D2585" i="2"/>
  <c r="E2585" i="2"/>
  <c r="D2586" i="2"/>
  <c r="E2586" i="2"/>
  <c r="D2587" i="2"/>
  <c r="E2587" i="2"/>
  <c r="D2588" i="2"/>
  <c r="E2588" i="2"/>
  <c r="D2589" i="2"/>
  <c r="E2589" i="2"/>
  <c r="D2590" i="2"/>
  <c r="E2590" i="2"/>
  <c r="D2591" i="2"/>
  <c r="E2591" i="2"/>
  <c r="D2592" i="2"/>
  <c r="E2592" i="2"/>
  <c r="F2592" i="2" s="1"/>
  <c r="D2593" i="2"/>
  <c r="E2593" i="2"/>
  <c r="D2594" i="2"/>
  <c r="E2594" i="2"/>
  <c r="D2595" i="2"/>
  <c r="E2595" i="2"/>
  <c r="D2596" i="2"/>
  <c r="E2596" i="2"/>
  <c r="D2597" i="2"/>
  <c r="E2597" i="2"/>
  <c r="D2598" i="2"/>
  <c r="E2598" i="2"/>
  <c r="D2599" i="2"/>
  <c r="E2599" i="2"/>
  <c r="D2600" i="2"/>
  <c r="E2600" i="2"/>
  <c r="D2601" i="2"/>
  <c r="E2601" i="2"/>
  <c r="D2602" i="2"/>
  <c r="E2602" i="2"/>
  <c r="D2603" i="2"/>
  <c r="E2603" i="2"/>
  <c r="D2604" i="2"/>
  <c r="E2604" i="2"/>
  <c r="D2605" i="2"/>
  <c r="E2605" i="2"/>
  <c r="D2606" i="2"/>
  <c r="E2606" i="2"/>
  <c r="D2607" i="2"/>
  <c r="E2607" i="2"/>
  <c r="D2608" i="2"/>
  <c r="E2608" i="2"/>
  <c r="F2608" i="2" s="1"/>
  <c r="D2609" i="2"/>
  <c r="E2609" i="2"/>
  <c r="D2610" i="2"/>
  <c r="E2610" i="2"/>
  <c r="D2611" i="2"/>
  <c r="E2611" i="2"/>
  <c r="D2612" i="2"/>
  <c r="E2612" i="2"/>
  <c r="D2613" i="2"/>
  <c r="E2613" i="2"/>
  <c r="D2614" i="2"/>
  <c r="E2614" i="2"/>
  <c r="D2615" i="2"/>
  <c r="E2615" i="2"/>
  <c r="D2616" i="2"/>
  <c r="E2616" i="2"/>
  <c r="D2617" i="2"/>
  <c r="E2617" i="2"/>
  <c r="D2618" i="2"/>
  <c r="E2618" i="2"/>
  <c r="D2619" i="2"/>
  <c r="E2619" i="2"/>
  <c r="D2620" i="2"/>
  <c r="E2620" i="2"/>
  <c r="D2621" i="2"/>
  <c r="E2621" i="2"/>
  <c r="F2621" i="2" s="1"/>
  <c r="D2622" i="2"/>
  <c r="E2622" i="2"/>
  <c r="F2622" i="2" s="1"/>
  <c r="D2623" i="2"/>
  <c r="E2623" i="2"/>
  <c r="D2624" i="2"/>
  <c r="E2624" i="2"/>
  <c r="D2625" i="2"/>
  <c r="E2625" i="2"/>
  <c r="D2626" i="2"/>
  <c r="E2626" i="2"/>
  <c r="D2627" i="2"/>
  <c r="E2627" i="2"/>
  <c r="D2628" i="2"/>
  <c r="E2628" i="2"/>
  <c r="D2629" i="2"/>
  <c r="E2629" i="2"/>
  <c r="D2630" i="2"/>
  <c r="E2630" i="2"/>
  <c r="D2631" i="2"/>
  <c r="E2631" i="2"/>
  <c r="D2632" i="2"/>
  <c r="E2632" i="2"/>
  <c r="D2633" i="2"/>
  <c r="E2633" i="2"/>
  <c r="D2634" i="2"/>
  <c r="E2634" i="2"/>
  <c r="F2634" i="2" s="1"/>
  <c r="D2635" i="2"/>
  <c r="E2635" i="2"/>
  <c r="D2636" i="2"/>
  <c r="E2636" i="2"/>
  <c r="D2637" i="2"/>
  <c r="E2637" i="2"/>
  <c r="D2638" i="2"/>
  <c r="E2638" i="2"/>
  <c r="D2639" i="2"/>
  <c r="E2639" i="2"/>
  <c r="D2640" i="2"/>
  <c r="E2640" i="2"/>
  <c r="D2641" i="2"/>
  <c r="E2641" i="2"/>
  <c r="D2642" i="2"/>
  <c r="E2642" i="2"/>
  <c r="D2643" i="2"/>
  <c r="E2643" i="2"/>
  <c r="D2644" i="2"/>
  <c r="E2644" i="2"/>
  <c r="F2644" i="2" s="1"/>
  <c r="D2645" i="2"/>
  <c r="E2645" i="2"/>
  <c r="D2646" i="2"/>
  <c r="E2646" i="2"/>
  <c r="D2647" i="2"/>
  <c r="E2647" i="2"/>
  <c r="D2648" i="2"/>
  <c r="E2648" i="2"/>
  <c r="D2649" i="2"/>
  <c r="E2649" i="2"/>
  <c r="D2650" i="2"/>
  <c r="E2650" i="2"/>
  <c r="D2651" i="2"/>
  <c r="E2651" i="2"/>
  <c r="D2652" i="2"/>
  <c r="E2652" i="2"/>
  <c r="D2653" i="2"/>
  <c r="E2653" i="2"/>
  <c r="D2654" i="2"/>
  <c r="E2654" i="2"/>
  <c r="D2655" i="2"/>
  <c r="E2655" i="2"/>
  <c r="F2655" i="2" s="1"/>
  <c r="D2656" i="2"/>
  <c r="E2656" i="2"/>
  <c r="F2656" i="2" s="1"/>
  <c r="D2657" i="2"/>
  <c r="E2657" i="2"/>
  <c r="D2658" i="2"/>
  <c r="E2658" i="2"/>
  <c r="D2659" i="2"/>
  <c r="E2659" i="2"/>
  <c r="D2660" i="2"/>
  <c r="E2660" i="2"/>
  <c r="D2661" i="2"/>
  <c r="E2661" i="2"/>
  <c r="F2661" i="2" s="1"/>
  <c r="D2662" i="2"/>
  <c r="E2662" i="2"/>
  <c r="D2663" i="2"/>
  <c r="E2663" i="2"/>
  <c r="D2664" i="2"/>
  <c r="E2664" i="2"/>
  <c r="D2665" i="2"/>
  <c r="E2665" i="2"/>
  <c r="D2666" i="2"/>
  <c r="E2666" i="2"/>
  <c r="D2667" i="2"/>
  <c r="E2667" i="2"/>
  <c r="D2668" i="2"/>
  <c r="E2668" i="2"/>
  <c r="D2669" i="2"/>
  <c r="E2669" i="2"/>
  <c r="D2670" i="2"/>
  <c r="E2670" i="2"/>
  <c r="D2671" i="2"/>
  <c r="E2671" i="2"/>
  <c r="D2672" i="2"/>
  <c r="E2672" i="2"/>
  <c r="F2672" i="2" s="1"/>
  <c r="D2673" i="2"/>
  <c r="E2673" i="2"/>
  <c r="D2674" i="2"/>
  <c r="E2674" i="2"/>
  <c r="D2675" i="2"/>
  <c r="E2675" i="2"/>
  <c r="D2676" i="2"/>
  <c r="E2676" i="2"/>
  <c r="D2677" i="2"/>
  <c r="E2677" i="2"/>
  <c r="D2678" i="2"/>
  <c r="E2678" i="2"/>
  <c r="D2679" i="2"/>
  <c r="E2679" i="2"/>
  <c r="D2680" i="2"/>
  <c r="E2680" i="2"/>
  <c r="D2681" i="2"/>
  <c r="E2681" i="2"/>
  <c r="D2682" i="2"/>
  <c r="E2682" i="2"/>
  <c r="D2683" i="2"/>
  <c r="E2683" i="2"/>
  <c r="F2683" i="2" s="1"/>
  <c r="D2684" i="2"/>
  <c r="E2684" i="2"/>
  <c r="D2685" i="2"/>
  <c r="E2685" i="2"/>
  <c r="D2686" i="2"/>
  <c r="E2686" i="2"/>
  <c r="D2687" i="2"/>
  <c r="E2687" i="2"/>
  <c r="D2688" i="2"/>
  <c r="E2688" i="2"/>
  <c r="D2689" i="2"/>
  <c r="E2689" i="2"/>
  <c r="D2690" i="2"/>
  <c r="E2690" i="2"/>
  <c r="D2691" i="2"/>
  <c r="E2691" i="2"/>
  <c r="F2691" i="2" s="1"/>
  <c r="D2692" i="2"/>
  <c r="E2692" i="2"/>
  <c r="F2692" i="2" s="1"/>
  <c r="D2693" i="2"/>
  <c r="E2693" i="2"/>
  <c r="D2694" i="2"/>
  <c r="E2694" i="2"/>
  <c r="D2695" i="2"/>
  <c r="E2695" i="2"/>
  <c r="D2696" i="2"/>
  <c r="E2696" i="2"/>
  <c r="D2697" i="2"/>
  <c r="E2697" i="2"/>
  <c r="D2698" i="2"/>
  <c r="E2698" i="2"/>
  <c r="D2699" i="2"/>
  <c r="E2699" i="2"/>
  <c r="D2700" i="2"/>
  <c r="E2700" i="2"/>
  <c r="D2701" i="2"/>
  <c r="E2701" i="2"/>
  <c r="D2702" i="2"/>
  <c r="E2702" i="2"/>
  <c r="D2703" i="2"/>
  <c r="E2703" i="2"/>
  <c r="D2704" i="2"/>
  <c r="E2704" i="2"/>
  <c r="D2705" i="2"/>
  <c r="E2705" i="2"/>
  <c r="D2706" i="2"/>
  <c r="E2706" i="2"/>
  <c r="D2707" i="2"/>
  <c r="E2707" i="2"/>
  <c r="D2708" i="2"/>
  <c r="E2708" i="2"/>
  <c r="D2709" i="2"/>
  <c r="E2709" i="2"/>
  <c r="D2710" i="2"/>
  <c r="E2710" i="2"/>
  <c r="D2711" i="2"/>
  <c r="E2711" i="2"/>
  <c r="D2712" i="2"/>
  <c r="E2712" i="2"/>
  <c r="D2713" i="2"/>
  <c r="E2713" i="2"/>
  <c r="D2714" i="2"/>
  <c r="E2714" i="2"/>
  <c r="D2715" i="2"/>
  <c r="E2715" i="2"/>
  <c r="D2716" i="2"/>
  <c r="E2716" i="2"/>
  <c r="D2717" i="2"/>
  <c r="E2717" i="2"/>
  <c r="F2717" i="2" s="1"/>
  <c r="D2718" i="2"/>
  <c r="E2718" i="2"/>
  <c r="D2719" i="2"/>
  <c r="E2719" i="2"/>
  <c r="D2720" i="2"/>
  <c r="E2720" i="2"/>
  <c r="D2721" i="2"/>
  <c r="E2721" i="2"/>
  <c r="D2722" i="2"/>
  <c r="E2722" i="2"/>
  <c r="D2723" i="2"/>
  <c r="E2723" i="2"/>
  <c r="D2724" i="2"/>
  <c r="E2724" i="2"/>
  <c r="D2725" i="2"/>
  <c r="E2725" i="2"/>
  <c r="D2726" i="2"/>
  <c r="E2726" i="2"/>
  <c r="D2727" i="2"/>
  <c r="E2727" i="2"/>
  <c r="D2728" i="2"/>
  <c r="E2728" i="2"/>
  <c r="D2729" i="2"/>
  <c r="E2729" i="2"/>
  <c r="D2730" i="2"/>
  <c r="E2730" i="2"/>
  <c r="F2730" i="2" s="1"/>
  <c r="D2731" i="2"/>
  <c r="E2731" i="2"/>
  <c r="D2732" i="2"/>
  <c r="E2732" i="2"/>
  <c r="D2733" i="2"/>
  <c r="E2733" i="2"/>
  <c r="D2734" i="2"/>
  <c r="E2734" i="2"/>
  <c r="D2735" i="2"/>
  <c r="E2735" i="2"/>
  <c r="D2736" i="2"/>
  <c r="E2736" i="2"/>
  <c r="D2737" i="2"/>
  <c r="E2737" i="2"/>
  <c r="D2738" i="2"/>
  <c r="E2738" i="2"/>
  <c r="F2738" i="2" s="1"/>
  <c r="D2739" i="2"/>
  <c r="E2739" i="2"/>
  <c r="D2740" i="2"/>
  <c r="E2740" i="2"/>
  <c r="D2741" i="2"/>
  <c r="E2741" i="2"/>
  <c r="D2742" i="2"/>
  <c r="E2742" i="2"/>
  <c r="D2743" i="2"/>
  <c r="E2743" i="2"/>
  <c r="D2744" i="2"/>
  <c r="E2744" i="2"/>
  <c r="D2745" i="2"/>
  <c r="E2745" i="2"/>
  <c r="F2745" i="2" s="1"/>
  <c r="D2746" i="2"/>
  <c r="E2746" i="2"/>
  <c r="D2747" i="2"/>
  <c r="E2747" i="2"/>
  <c r="D2748" i="2"/>
  <c r="E2748" i="2"/>
  <c r="D2749" i="2"/>
  <c r="E2749" i="2"/>
  <c r="D2750" i="2"/>
  <c r="E2750" i="2"/>
  <c r="D2751" i="2"/>
  <c r="E2751" i="2"/>
  <c r="D2752" i="2"/>
  <c r="E2752" i="2"/>
  <c r="D2753" i="2"/>
  <c r="E2753" i="2"/>
  <c r="D2754" i="2"/>
  <c r="E2754" i="2"/>
  <c r="D2755" i="2"/>
  <c r="E2755" i="2"/>
  <c r="D2756" i="2"/>
  <c r="E2756" i="2"/>
  <c r="D2757" i="2"/>
  <c r="E2757" i="2"/>
  <c r="D2758" i="2"/>
  <c r="E2758" i="2"/>
  <c r="D2759" i="2"/>
  <c r="E2759" i="2"/>
  <c r="F2759" i="2" s="1"/>
  <c r="D2760" i="2"/>
  <c r="E2760" i="2"/>
  <c r="D2761" i="2"/>
  <c r="E2761" i="2"/>
  <c r="F2761" i="2" s="1"/>
  <c r="D2762" i="2"/>
  <c r="E2762" i="2"/>
  <c r="D2763" i="2"/>
  <c r="E2763" i="2"/>
  <c r="D2764" i="2"/>
  <c r="E2764" i="2"/>
  <c r="D2765" i="2"/>
  <c r="E2765" i="2"/>
  <c r="D2766" i="2"/>
  <c r="E2766" i="2"/>
  <c r="F2766" i="2" s="1"/>
  <c r="D2767" i="2"/>
  <c r="E2767" i="2"/>
  <c r="D2768" i="2"/>
  <c r="E2768" i="2"/>
  <c r="D2769" i="2"/>
  <c r="E2769" i="2"/>
  <c r="D2770" i="2"/>
  <c r="E2770" i="2"/>
  <c r="D2771" i="2"/>
  <c r="E2771" i="2"/>
  <c r="F2771" i="2" s="1"/>
  <c r="D2772" i="2"/>
  <c r="E2772" i="2"/>
  <c r="D2773" i="2"/>
  <c r="E2773" i="2"/>
  <c r="D2774" i="2"/>
  <c r="E2774" i="2"/>
  <c r="F2774" i="2" s="1"/>
  <c r="D2775" i="2"/>
  <c r="E2775" i="2"/>
  <c r="D2776" i="2"/>
  <c r="E2776" i="2"/>
  <c r="D2777" i="2"/>
  <c r="E2777" i="2"/>
  <c r="D2778" i="2"/>
  <c r="E2778" i="2"/>
  <c r="F2778" i="2" s="1"/>
  <c r="D2779" i="2"/>
  <c r="E2779" i="2"/>
  <c r="D2780" i="2"/>
  <c r="E2780" i="2"/>
  <c r="D2781" i="2"/>
  <c r="E2781" i="2"/>
  <c r="D2782" i="2"/>
  <c r="E2782" i="2"/>
  <c r="D2783" i="2"/>
  <c r="E2783" i="2"/>
  <c r="D2784" i="2"/>
  <c r="E2784" i="2"/>
  <c r="D2785" i="2"/>
  <c r="E2785" i="2"/>
  <c r="D2786" i="2"/>
  <c r="E2786" i="2"/>
  <c r="D2787" i="2"/>
  <c r="E2787" i="2"/>
  <c r="F2787" i="2" s="1"/>
  <c r="D2788" i="2"/>
  <c r="E2788" i="2"/>
  <c r="D2789" i="2"/>
  <c r="E2789" i="2"/>
  <c r="D2790" i="2"/>
  <c r="E2790" i="2"/>
  <c r="F2790" i="2" s="1"/>
  <c r="D2791" i="2"/>
  <c r="E2791" i="2"/>
  <c r="D2792" i="2"/>
  <c r="E2792" i="2"/>
  <c r="D2793" i="2"/>
  <c r="E2793" i="2"/>
  <c r="D2794" i="2"/>
  <c r="E2794" i="2"/>
  <c r="D2795" i="2"/>
  <c r="E2795" i="2"/>
  <c r="D2796" i="2"/>
  <c r="E2796" i="2"/>
  <c r="F2796" i="2" s="1"/>
  <c r="D2797" i="2"/>
  <c r="E2797" i="2"/>
  <c r="D2798" i="2"/>
  <c r="E2798" i="2"/>
  <c r="D2799" i="2"/>
  <c r="E2799" i="2"/>
  <c r="D2800" i="2"/>
  <c r="E2800" i="2"/>
  <c r="D2801" i="2"/>
  <c r="E2801" i="2"/>
  <c r="D2802" i="2"/>
  <c r="E2802" i="2"/>
  <c r="F2802" i="2" s="1"/>
  <c r="D2803" i="2"/>
  <c r="E2803" i="2"/>
  <c r="D2804" i="2"/>
  <c r="E2804" i="2"/>
  <c r="D2805" i="2"/>
  <c r="E2805" i="2"/>
  <c r="F2805" i="2" s="1"/>
  <c r="D2806" i="2"/>
  <c r="E2806" i="2"/>
  <c r="D2807" i="2"/>
  <c r="E2807" i="2"/>
  <c r="D2808" i="2"/>
  <c r="E2808" i="2"/>
  <c r="D2809" i="2"/>
  <c r="E2809" i="2"/>
  <c r="D2810" i="2"/>
  <c r="E2810" i="2"/>
  <c r="F2810" i="2" s="1"/>
  <c r="D2811" i="2"/>
  <c r="E2811" i="2"/>
  <c r="D2812" i="2"/>
  <c r="E2812" i="2"/>
  <c r="D2813" i="2"/>
  <c r="E2813" i="2"/>
  <c r="D2814" i="2"/>
  <c r="E2814" i="2"/>
  <c r="D2815" i="2"/>
  <c r="E2815" i="2"/>
  <c r="D2816" i="2"/>
  <c r="E2816" i="2"/>
  <c r="D2817" i="2"/>
  <c r="E2817" i="2"/>
  <c r="D2818" i="2"/>
  <c r="E2818" i="2"/>
  <c r="D2819" i="2"/>
  <c r="E2819" i="2"/>
  <c r="D2820" i="2"/>
  <c r="E2820" i="2"/>
  <c r="D2821" i="2"/>
  <c r="E2821" i="2"/>
  <c r="D2822" i="2"/>
  <c r="E2822" i="2"/>
  <c r="D2823" i="2"/>
  <c r="E2823" i="2"/>
  <c r="D2824" i="2"/>
  <c r="E2824" i="2"/>
  <c r="F2824" i="2" s="1"/>
  <c r="D2825" i="2"/>
  <c r="E2825" i="2"/>
  <c r="D2826" i="2"/>
  <c r="E2826" i="2"/>
  <c r="F2826" i="2" s="1"/>
  <c r="D2827" i="2"/>
  <c r="E2827" i="2"/>
  <c r="D2828" i="2"/>
  <c r="E2828" i="2"/>
  <c r="F2828" i="2" s="1"/>
  <c r="D2829" i="2"/>
  <c r="E2829" i="2"/>
  <c r="D2830" i="2"/>
  <c r="E2830" i="2"/>
  <c r="D2831" i="2"/>
  <c r="E2831" i="2"/>
  <c r="D2832" i="2"/>
  <c r="E2832" i="2"/>
  <c r="D2833" i="2"/>
  <c r="E2833" i="2"/>
  <c r="D2834" i="2"/>
  <c r="E2834" i="2"/>
  <c r="D2835" i="2"/>
  <c r="E2835" i="2"/>
  <c r="D2836" i="2"/>
  <c r="E2836" i="2"/>
  <c r="D2837" i="2"/>
  <c r="E2837" i="2"/>
  <c r="D2838" i="2"/>
  <c r="E2838" i="2"/>
  <c r="F2838" i="2" s="1"/>
  <c r="D2839" i="2"/>
  <c r="E2839" i="2"/>
  <c r="D2840" i="2"/>
  <c r="E2840" i="2"/>
  <c r="D2841" i="2"/>
  <c r="E2841" i="2"/>
  <c r="D2842" i="2"/>
  <c r="E2842" i="2"/>
  <c r="D2843" i="2"/>
  <c r="E2843" i="2"/>
  <c r="D2844" i="2"/>
  <c r="E2844" i="2"/>
  <c r="D2845" i="2"/>
  <c r="E2845" i="2"/>
  <c r="D2846" i="2"/>
  <c r="E2846" i="2"/>
  <c r="D2847" i="2"/>
  <c r="E2847" i="2"/>
  <c r="D2848" i="2"/>
  <c r="E2848" i="2"/>
  <c r="D2849" i="2"/>
  <c r="E2849" i="2"/>
  <c r="D2850" i="2"/>
  <c r="E2850" i="2"/>
  <c r="D2851" i="2"/>
  <c r="E2851" i="2"/>
  <c r="D2852" i="2"/>
  <c r="E2852" i="2"/>
  <c r="D2853" i="2"/>
  <c r="E2853" i="2"/>
  <c r="D2854" i="2"/>
  <c r="E2854" i="2"/>
  <c r="D2855" i="2"/>
  <c r="E2855" i="2"/>
  <c r="D2856" i="2"/>
  <c r="E2856" i="2"/>
  <c r="F2856" i="2" s="1"/>
  <c r="D2857" i="2"/>
  <c r="E2857" i="2"/>
  <c r="D2858" i="2"/>
  <c r="E2858" i="2"/>
  <c r="D2859" i="2"/>
  <c r="E2859" i="2"/>
  <c r="D2860" i="2"/>
  <c r="E2860" i="2"/>
  <c r="D2861" i="2"/>
  <c r="E2861" i="2"/>
  <c r="D2862" i="2"/>
  <c r="E2862" i="2"/>
  <c r="D2863" i="2"/>
  <c r="E2863" i="2"/>
  <c r="D2864" i="2"/>
  <c r="E2864" i="2"/>
  <c r="D2865" i="2"/>
  <c r="E2865" i="2"/>
  <c r="D2866" i="2"/>
  <c r="E2866" i="2"/>
  <c r="D2867" i="2"/>
  <c r="E2867" i="2"/>
  <c r="D2868" i="2"/>
  <c r="E2868" i="2"/>
  <c r="D2869" i="2"/>
  <c r="E2869" i="2"/>
  <c r="D2870" i="2"/>
  <c r="E2870" i="2"/>
  <c r="D2871" i="2"/>
  <c r="E2871" i="2"/>
  <c r="D2872" i="2"/>
  <c r="E2872" i="2"/>
  <c r="D2873" i="2"/>
  <c r="E2873" i="2"/>
  <c r="D2874" i="2"/>
  <c r="E2874" i="2"/>
  <c r="F2874" i="2" s="1"/>
  <c r="D2875" i="2"/>
  <c r="E2875" i="2"/>
  <c r="D2876" i="2"/>
  <c r="E2876" i="2"/>
  <c r="D2877" i="2"/>
  <c r="E2877" i="2"/>
  <c r="D2878" i="2"/>
  <c r="E2878" i="2"/>
  <c r="D2879" i="2"/>
  <c r="E2879" i="2"/>
  <c r="D2880" i="2"/>
  <c r="E2880" i="2"/>
  <c r="D2881" i="2"/>
  <c r="E2881" i="2"/>
  <c r="D2882" i="2"/>
  <c r="E2882" i="2"/>
  <c r="D2883" i="2"/>
  <c r="E2883" i="2"/>
  <c r="D2884" i="2"/>
  <c r="E2884" i="2"/>
  <c r="D2885" i="2"/>
  <c r="E2885" i="2"/>
  <c r="D2886" i="2"/>
  <c r="E2886" i="2"/>
  <c r="D2887" i="2"/>
  <c r="E2887" i="2"/>
  <c r="F2887" i="2" s="1"/>
  <c r="D2888" i="2"/>
  <c r="E2888" i="2"/>
  <c r="D2889" i="2"/>
  <c r="E2889" i="2"/>
  <c r="D2890" i="2"/>
  <c r="E2890" i="2"/>
  <c r="D2891" i="2"/>
  <c r="E2891" i="2"/>
  <c r="D2892" i="2"/>
  <c r="E2892" i="2"/>
  <c r="D2893" i="2"/>
  <c r="E2893" i="2"/>
  <c r="D2894" i="2"/>
  <c r="E2894" i="2"/>
  <c r="D2895" i="2"/>
  <c r="E2895" i="2"/>
  <c r="D2896" i="2"/>
  <c r="E2896" i="2"/>
  <c r="D2897" i="2"/>
  <c r="E2897" i="2"/>
  <c r="D2898" i="2"/>
  <c r="E2898" i="2"/>
  <c r="D2899" i="2"/>
  <c r="E2899" i="2"/>
  <c r="D2900" i="2"/>
  <c r="E2900" i="2"/>
  <c r="D2901" i="2"/>
  <c r="E2901" i="2"/>
  <c r="D2902" i="2"/>
  <c r="E2902" i="2"/>
  <c r="D2903" i="2"/>
  <c r="E2903" i="2"/>
  <c r="D2904" i="2"/>
  <c r="E2904" i="2"/>
  <c r="D2905" i="2"/>
  <c r="E2905" i="2"/>
  <c r="D2906" i="2"/>
  <c r="E2906" i="2"/>
  <c r="D2907" i="2"/>
  <c r="E2907" i="2"/>
  <c r="D2908" i="2"/>
  <c r="E2908" i="2"/>
  <c r="D2909" i="2"/>
  <c r="E2909" i="2"/>
  <c r="D2910" i="2"/>
  <c r="E2910" i="2"/>
  <c r="D2911" i="2"/>
  <c r="E2911" i="2"/>
  <c r="D2912" i="2"/>
  <c r="E2912" i="2"/>
  <c r="D2913" i="2"/>
  <c r="E2913" i="2"/>
  <c r="D2914" i="2"/>
  <c r="E2914" i="2"/>
  <c r="D2915" i="2"/>
  <c r="E2915" i="2"/>
  <c r="D2916" i="2"/>
  <c r="E2916" i="2"/>
  <c r="D2917" i="2"/>
  <c r="E2917" i="2"/>
  <c r="D2918" i="2"/>
  <c r="E2918" i="2"/>
  <c r="D2919" i="2"/>
  <c r="E2919" i="2"/>
  <c r="D2920" i="2"/>
  <c r="E2920" i="2"/>
  <c r="D2921" i="2"/>
  <c r="E2921" i="2"/>
  <c r="D2922" i="2"/>
  <c r="E2922" i="2"/>
  <c r="D2923" i="2"/>
  <c r="E2923" i="2"/>
  <c r="D2924" i="2"/>
  <c r="E2924" i="2"/>
  <c r="D2925" i="2"/>
  <c r="E2925" i="2"/>
  <c r="F2925" i="2" s="1"/>
  <c r="D2926" i="2"/>
  <c r="E2926" i="2"/>
  <c r="D2927" i="2"/>
  <c r="E2927" i="2"/>
  <c r="D2928" i="2"/>
  <c r="E2928" i="2"/>
  <c r="D2929" i="2"/>
  <c r="E2929" i="2"/>
  <c r="D2930" i="2"/>
  <c r="E2930" i="2"/>
  <c r="D2931" i="2"/>
  <c r="E2931" i="2"/>
  <c r="D2932" i="2"/>
  <c r="E2932" i="2"/>
  <c r="D2933" i="2"/>
  <c r="E2933" i="2"/>
  <c r="D2934" i="2"/>
  <c r="E2934" i="2"/>
  <c r="D2935" i="2"/>
  <c r="E2935" i="2"/>
  <c r="D2936" i="2"/>
  <c r="E2936" i="2"/>
  <c r="D2937" i="2"/>
  <c r="E2937" i="2"/>
  <c r="D2938" i="2"/>
  <c r="E2938" i="2"/>
  <c r="D2939" i="2"/>
  <c r="E2939" i="2"/>
  <c r="D2940" i="2"/>
  <c r="E2940" i="2"/>
  <c r="F2940" i="2" s="1"/>
  <c r="D2941" i="2"/>
  <c r="E2941" i="2"/>
  <c r="D2942" i="2"/>
  <c r="E2942" i="2"/>
  <c r="D2943" i="2"/>
  <c r="E2943" i="2"/>
  <c r="D2944" i="2"/>
  <c r="E2944" i="2"/>
  <c r="D2945" i="2"/>
  <c r="E2945" i="2"/>
  <c r="D2946" i="2"/>
  <c r="E2946" i="2"/>
  <c r="D2947" i="2"/>
  <c r="E2947" i="2"/>
  <c r="D2948" i="2"/>
  <c r="E2948" i="2"/>
  <c r="D2949" i="2"/>
  <c r="E2949" i="2"/>
  <c r="D2950" i="2"/>
  <c r="E2950" i="2"/>
  <c r="D2951" i="2"/>
  <c r="E2951" i="2"/>
  <c r="D2952" i="2"/>
  <c r="E2952" i="2"/>
  <c r="D2953" i="2"/>
  <c r="E2953" i="2"/>
  <c r="D2954" i="2"/>
  <c r="E2954" i="2"/>
  <c r="D2955" i="2"/>
  <c r="E2955" i="2"/>
  <c r="D2956" i="2"/>
  <c r="E2956" i="2"/>
  <c r="D2957" i="2"/>
  <c r="E2957" i="2"/>
  <c r="D2958" i="2"/>
  <c r="E2958" i="2"/>
  <c r="D2959" i="2"/>
  <c r="E2959" i="2"/>
  <c r="D2960" i="2"/>
  <c r="E2960" i="2"/>
  <c r="D2961" i="2"/>
  <c r="E2961" i="2"/>
  <c r="D2962" i="2"/>
  <c r="E2962" i="2"/>
  <c r="D2963" i="2"/>
  <c r="E2963" i="2"/>
  <c r="D2964" i="2"/>
  <c r="E2964" i="2"/>
  <c r="D2965" i="2"/>
  <c r="E2965" i="2"/>
  <c r="D2966" i="2"/>
  <c r="E2966" i="2"/>
  <c r="D2967" i="2"/>
  <c r="E2967" i="2"/>
  <c r="F2967" i="2" s="1"/>
  <c r="D2968" i="2"/>
  <c r="E2968" i="2"/>
  <c r="F2968" i="2" s="1"/>
  <c r="D2969" i="2"/>
  <c r="E2969" i="2"/>
  <c r="F2969" i="2" s="1"/>
  <c r="D2970" i="2"/>
  <c r="E2970" i="2"/>
  <c r="D2971" i="2"/>
  <c r="E2971" i="2"/>
  <c r="D2972" i="2"/>
  <c r="E2972" i="2"/>
  <c r="D2973" i="2"/>
  <c r="E2973" i="2"/>
  <c r="D2974" i="2"/>
  <c r="E2974" i="2"/>
  <c r="D2975" i="2"/>
  <c r="E2975" i="2"/>
  <c r="D2976" i="2"/>
  <c r="E2976" i="2"/>
  <c r="D2977" i="2"/>
  <c r="E2977" i="2"/>
  <c r="D2978" i="2"/>
  <c r="E2978" i="2"/>
  <c r="D2979" i="2"/>
  <c r="E2979" i="2"/>
  <c r="D2980" i="2"/>
  <c r="E2980" i="2"/>
  <c r="D2981" i="2"/>
  <c r="E2981" i="2"/>
  <c r="D2982" i="2"/>
  <c r="E2982" i="2"/>
  <c r="F2982" i="2" s="1"/>
  <c r="D2983" i="2"/>
  <c r="E2983" i="2"/>
  <c r="D2984" i="2"/>
  <c r="E2984" i="2"/>
  <c r="D2985" i="2"/>
  <c r="E2985" i="2"/>
  <c r="D2986" i="2"/>
  <c r="E2986" i="2"/>
  <c r="D2987" i="2"/>
  <c r="E2987" i="2"/>
  <c r="D2988" i="2"/>
  <c r="E2988" i="2"/>
  <c r="D2989" i="2"/>
  <c r="E2989" i="2"/>
  <c r="D2990" i="2"/>
  <c r="E2990" i="2"/>
  <c r="D2991" i="2"/>
  <c r="E2991" i="2"/>
  <c r="D2992" i="2"/>
  <c r="E2992" i="2"/>
  <c r="D2993" i="2"/>
  <c r="E2993" i="2"/>
  <c r="D2994" i="2"/>
  <c r="E2994" i="2"/>
  <c r="D2995" i="2"/>
  <c r="E2995" i="2"/>
  <c r="D2996" i="2"/>
  <c r="E2996" i="2"/>
  <c r="D2997" i="2"/>
  <c r="E2997" i="2"/>
  <c r="D2998" i="2"/>
  <c r="E2998" i="2"/>
  <c r="D2999" i="2"/>
  <c r="E2999" i="2"/>
  <c r="D3000" i="2"/>
  <c r="E3000" i="2"/>
  <c r="F3000" i="2" s="1"/>
  <c r="D3001" i="2"/>
  <c r="E3001" i="2"/>
  <c r="D3002" i="2"/>
  <c r="E3002" i="2"/>
  <c r="F3002" i="2" s="1"/>
  <c r="D3003" i="2"/>
  <c r="E3003" i="2"/>
  <c r="D3004" i="2"/>
  <c r="E3004" i="2"/>
  <c r="D3005" i="2"/>
  <c r="E3005" i="2"/>
  <c r="D3006" i="2"/>
  <c r="E3006" i="2"/>
  <c r="D3007" i="2"/>
  <c r="E3007" i="2"/>
  <c r="D3008" i="2"/>
  <c r="E3008" i="2"/>
  <c r="D3009" i="2"/>
  <c r="E3009" i="2"/>
  <c r="D3010" i="2"/>
  <c r="E3010" i="2"/>
  <c r="D3011" i="2"/>
  <c r="E3011" i="2"/>
  <c r="D3012" i="2"/>
  <c r="E3012" i="2"/>
  <c r="F3012" i="2" s="1"/>
  <c r="D3013" i="2"/>
  <c r="E3013" i="2"/>
  <c r="D3014" i="2"/>
  <c r="E3014" i="2"/>
  <c r="F3014" i="2" s="1"/>
  <c r="D3015" i="2"/>
  <c r="E3015" i="2"/>
  <c r="D3016" i="2"/>
  <c r="E3016" i="2"/>
  <c r="F3016" i="2" s="1"/>
  <c r="D3017" i="2"/>
  <c r="E3017" i="2"/>
  <c r="F3017" i="2" s="1"/>
  <c r="D3018" i="2"/>
  <c r="E3018" i="2"/>
  <c r="D3019" i="2"/>
  <c r="E3019" i="2"/>
  <c r="D3020" i="2"/>
  <c r="E3020" i="2"/>
  <c r="D3021" i="2"/>
  <c r="E3021" i="2"/>
  <c r="F3021" i="2" s="1"/>
  <c r="D3022" i="2"/>
  <c r="E3022" i="2"/>
  <c r="D3023" i="2"/>
  <c r="E3023" i="2"/>
  <c r="D3024" i="2"/>
  <c r="E3024" i="2"/>
  <c r="D3025" i="2"/>
  <c r="E3025" i="2"/>
  <c r="D3026" i="2"/>
  <c r="E3026" i="2"/>
  <c r="F3026" i="2" s="1"/>
  <c r="D3027" i="2"/>
  <c r="E3027" i="2"/>
  <c r="F3027" i="2" s="1"/>
  <c r="D3028" i="2"/>
  <c r="E3028" i="2"/>
  <c r="D3029" i="2"/>
  <c r="E3029" i="2"/>
  <c r="D3030" i="2"/>
  <c r="E3030" i="2"/>
  <c r="D3031" i="2"/>
  <c r="E3031" i="2"/>
  <c r="D3032" i="2"/>
  <c r="E3032" i="2"/>
  <c r="D3033" i="2"/>
  <c r="E3033" i="2"/>
  <c r="D3034" i="2"/>
  <c r="E3034" i="2"/>
  <c r="D3035" i="2"/>
  <c r="E3035" i="2"/>
  <c r="D3036" i="2"/>
  <c r="E3036" i="2"/>
  <c r="D3037" i="2"/>
  <c r="E3037" i="2"/>
  <c r="D3038" i="2"/>
  <c r="E3038" i="2"/>
  <c r="D3039" i="2"/>
  <c r="E3039" i="2"/>
  <c r="F3039" i="2" s="1"/>
  <c r="D3040" i="2"/>
  <c r="E3040" i="2"/>
  <c r="F3040" i="2" s="1"/>
  <c r="D3041" i="2"/>
  <c r="E3041" i="2"/>
  <c r="F3041" i="2" s="1"/>
  <c r="D3042" i="2"/>
  <c r="E3042" i="2"/>
  <c r="D3043" i="2"/>
  <c r="E3043" i="2"/>
  <c r="F3043" i="2" s="1"/>
  <c r="D3044" i="2"/>
  <c r="E3044" i="2"/>
  <c r="D3045" i="2"/>
  <c r="E3045" i="2"/>
  <c r="F3045" i="2" s="1"/>
  <c r="D3046" i="2"/>
  <c r="E3046" i="2"/>
  <c r="F3046" i="2" s="1"/>
  <c r="D3047" i="2"/>
  <c r="E3047" i="2"/>
  <c r="F3047" i="2" s="1"/>
  <c r="D3048" i="2"/>
  <c r="E3048" i="2"/>
  <c r="F3048" i="2" s="1"/>
  <c r="D3049" i="2"/>
  <c r="E3049" i="2"/>
  <c r="D3050" i="2"/>
  <c r="E3050" i="2"/>
  <c r="F3050" i="2" s="1"/>
  <c r="D3051" i="2"/>
  <c r="E3051" i="2"/>
  <c r="D3052" i="2"/>
  <c r="E3052" i="2"/>
  <c r="D3053" i="2"/>
  <c r="E3053" i="2"/>
  <c r="F3053" i="2" s="1"/>
  <c r="D3054" i="2"/>
  <c r="E3054" i="2"/>
  <c r="D3055" i="2"/>
  <c r="E3055" i="2"/>
  <c r="F3055" i="2" s="1"/>
  <c r="D3056" i="2"/>
  <c r="E3056" i="2"/>
  <c r="F3056" i="2" s="1"/>
  <c r="D3057" i="2"/>
  <c r="E3057" i="2"/>
  <c r="D3058" i="2"/>
  <c r="E3058" i="2"/>
  <c r="D3059" i="2"/>
  <c r="E3059" i="2"/>
  <c r="D3060" i="2"/>
  <c r="E3060" i="2"/>
  <c r="D3061" i="2"/>
  <c r="E3061" i="2"/>
  <c r="F3061" i="2" s="1"/>
  <c r="D3062" i="2"/>
  <c r="E3062" i="2"/>
  <c r="D3063" i="2"/>
  <c r="E3063" i="2"/>
  <c r="D3064" i="2"/>
  <c r="E3064" i="2"/>
  <c r="D3065" i="2"/>
  <c r="E3065" i="2"/>
  <c r="D3066" i="2"/>
  <c r="E3066" i="2"/>
  <c r="D3067" i="2"/>
  <c r="E3067" i="2"/>
  <c r="D3068" i="2"/>
  <c r="E3068" i="2"/>
  <c r="D3069" i="2"/>
  <c r="E3069" i="2"/>
  <c r="D3070" i="2"/>
  <c r="E3070" i="2"/>
  <c r="D3071" i="2"/>
  <c r="E3071" i="2"/>
  <c r="D3072" i="2"/>
  <c r="E3072" i="2"/>
  <c r="D3073" i="2"/>
  <c r="E3073" i="2"/>
  <c r="D3074" i="2"/>
  <c r="E3074" i="2"/>
  <c r="D3075" i="2"/>
  <c r="E3075" i="2"/>
  <c r="F3075" i="2" s="1"/>
  <c r="D3076" i="2"/>
  <c r="E3076" i="2"/>
  <c r="D3077" i="2"/>
  <c r="E3077" i="2"/>
  <c r="D3078" i="2"/>
  <c r="E3078" i="2"/>
  <c r="D3079" i="2"/>
  <c r="E3079" i="2"/>
  <c r="D3080" i="2"/>
  <c r="E3080" i="2"/>
  <c r="D3081" i="2"/>
  <c r="E3081" i="2"/>
  <c r="D3082" i="2"/>
  <c r="E3082" i="2"/>
  <c r="D3083" i="2"/>
  <c r="E3083" i="2"/>
  <c r="D3084" i="2"/>
  <c r="E3084" i="2"/>
  <c r="F3084" i="2" s="1"/>
  <c r="D3085" i="2"/>
  <c r="E3085" i="2"/>
  <c r="F3085" i="2" s="1"/>
  <c r="D3086" i="2"/>
  <c r="E3086" i="2"/>
  <c r="D3087" i="2"/>
  <c r="E3087" i="2"/>
  <c r="F3087" i="2" s="1"/>
  <c r="D3088" i="2"/>
  <c r="E3088" i="2"/>
  <c r="D3089" i="2"/>
  <c r="E3089" i="2"/>
  <c r="D3090" i="2"/>
  <c r="E3090" i="2"/>
  <c r="D3091" i="2"/>
  <c r="E3091" i="2"/>
  <c r="F3091" i="2" s="1"/>
  <c r="D3092" i="2"/>
  <c r="E3092" i="2"/>
  <c r="F3092" i="2" s="1"/>
  <c r="D3093" i="2"/>
  <c r="E3093" i="2"/>
  <c r="F3093" i="2" s="1"/>
  <c r="D3094" i="2"/>
  <c r="E3094" i="2"/>
  <c r="F3094" i="2" s="1"/>
  <c r="D3095" i="2"/>
  <c r="E3095" i="2"/>
  <c r="F3095" i="2" s="1"/>
  <c r="D3096" i="2"/>
  <c r="E3096" i="2"/>
  <c r="F3096" i="2" s="1"/>
  <c r="D3097" i="2"/>
  <c r="E3097" i="2"/>
  <c r="D3098" i="2"/>
  <c r="E3098" i="2"/>
  <c r="D3099" i="2"/>
  <c r="E3099" i="2"/>
  <c r="D3100" i="2"/>
  <c r="E3100" i="2"/>
  <c r="F3100" i="2" s="1"/>
  <c r="D3101" i="2"/>
  <c r="E3101" i="2"/>
  <c r="F3101" i="2" s="1"/>
  <c r="D3102" i="2"/>
  <c r="E3102" i="2"/>
  <c r="F3102" i="2" s="1"/>
  <c r="D3103" i="2"/>
  <c r="E3103" i="2"/>
  <c r="D3104" i="2"/>
  <c r="E3104" i="2"/>
  <c r="F3104" i="2" s="1"/>
  <c r="D3105" i="2"/>
  <c r="E3105" i="2"/>
  <c r="D3106" i="2"/>
  <c r="E3106" i="2"/>
  <c r="F3106" i="2" s="1"/>
  <c r="D3107" i="2"/>
  <c r="E3107" i="2"/>
  <c r="F3107" i="2" s="1"/>
  <c r="D3108" i="2"/>
  <c r="E3108" i="2"/>
  <c r="F3108" i="2" s="1"/>
  <c r="D3109" i="2"/>
  <c r="E3109" i="2"/>
  <c r="F3109" i="2" s="1"/>
  <c r="D3110" i="2"/>
  <c r="E3110" i="2"/>
  <c r="D3111" i="2"/>
  <c r="E3111" i="2"/>
  <c r="F3111" i="2" s="1"/>
  <c r="D3112" i="2"/>
  <c r="E3112" i="2"/>
  <c r="F3112" i="2" s="1"/>
  <c r="D3113" i="2"/>
  <c r="E3113" i="2"/>
  <c r="F3113" i="2" s="1"/>
  <c r="D3114" i="2"/>
  <c r="E3114" i="2"/>
  <c r="D3115" i="2"/>
  <c r="E3115" i="2"/>
  <c r="D3116" i="2"/>
  <c r="E3116" i="2"/>
  <c r="D3117" i="2"/>
  <c r="E3117" i="2"/>
  <c r="D3118" i="2"/>
  <c r="E3118" i="2"/>
  <c r="F3118" i="2" s="1"/>
  <c r="D3119" i="2"/>
  <c r="E3119" i="2"/>
  <c r="F3119" i="2" s="1"/>
  <c r="D3120" i="2"/>
  <c r="E3120" i="2"/>
  <c r="D3121" i="2"/>
  <c r="E3121" i="2"/>
  <c r="D3122" i="2"/>
  <c r="E3122" i="2"/>
  <c r="D3123" i="2"/>
  <c r="E3123" i="2"/>
  <c r="D3124" i="2"/>
  <c r="E3124" i="2"/>
  <c r="D3125" i="2"/>
  <c r="E3125" i="2"/>
  <c r="D3126" i="2"/>
  <c r="E3126" i="2"/>
  <c r="D3127" i="2"/>
  <c r="E3127" i="2"/>
  <c r="D3128" i="2"/>
  <c r="E3128" i="2"/>
  <c r="D3129" i="2"/>
  <c r="E3129" i="2"/>
  <c r="D3130" i="2"/>
  <c r="E3130" i="2"/>
  <c r="D3131" i="2"/>
  <c r="E3131" i="2"/>
  <c r="D3132" i="2"/>
  <c r="E3132" i="2"/>
  <c r="D3133" i="2"/>
  <c r="E3133" i="2"/>
  <c r="D3134" i="2"/>
  <c r="E3134" i="2"/>
  <c r="D3135" i="2"/>
  <c r="E3135" i="2"/>
  <c r="D3136" i="2"/>
  <c r="E3136" i="2"/>
  <c r="D3137" i="2"/>
  <c r="E3137" i="2"/>
  <c r="D3138" i="2"/>
  <c r="E3138" i="2"/>
  <c r="D3139" i="2"/>
  <c r="E3139" i="2"/>
  <c r="D3140" i="2"/>
  <c r="E3140" i="2"/>
  <c r="D3141" i="2"/>
  <c r="E3141" i="2"/>
  <c r="D3142" i="2"/>
  <c r="E3142" i="2"/>
  <c r="D3143" i="2"/>
  <c r="E3143" i="2"/>
  <c r="D3144" i="2"/>
  <c r="E3144" i="2"/>
  <c r="D3145" i="2"/>
  <c r="E3145" i="2"/>
  <c r="D3146" i="2"/>
  <c r="E3146" i="2"/>
  <c r="D3147" i="2"/>
  <c r="E3147" i="2"/>
  <c r="F3147" i="2" s="1"/>
  <c r="D3148" i="2"/>
  <c r="E3148" i="2"/>
  <c r="D3149" i="2"/>
  <c r="E3149" i="2"/>
  <c r="D3150" i="2"/>
  <c r="E3150" i="2"/>
  <c r="D3151" i="2"/>
  <c r="E3151" i="2"/>
  <c r="D3152" i="2"/>
  <c r="E3152" i="2"/>
  <c r="D3153" i="2"/>
  <c r="E3153" i="2"/>
  <c r="D3154" i="2"/>
  <c r="E3154" i="2"/>
  <c r="D3155" i="2"/>
  <c r="E3155" i="2"/>
  <c r="F3155" i="2" s="1"/>
  <c r="D3156" i="2"/>
  <c r="E3156" i="2"/>
  <c r="D3157" i="2"/>
  <c r="E3157" i="2"/>
  <c r="D3158" i="2"/>
  <c r="E3158" i="2"/>
  <c r="D3159" i="2"/>
  <c r="E3159" i="2"/>
  <c r="D3160" i="2"/>
  <c r="E3160" i="2"/>
  <c r="F3160" i="2" s="1"/>
  <c r="D3161" i="2"/>
  <c r="E3161" i="2"/>
  <c r="D3162" i="2"/>
  <c r="E3162" i="2"/>
  <c r="D3163" i="2"/>
  <c r="E3163" i="2"/>
  <c r="D3164" i="2"/>
  <c r="E3164" i="2"/>
  <c r="D3165" i="2"/>
  <c r="E3165" i="2"/>
  <c r="F3165" i="2" s="1"/>
  <c r="D3166" i="2"/>
  <c r="E3166" i="2"/>
  <c r="D3167" i="2"/>
  <c r="E3167" i="2"/>
  <c r="D3168" i="2"/>
  <c r="E3168" i="2"/>
  <c r="D3169" i="2"/>
  <c r="E3169" i="2"/>
  <c r="D3170" i="2"/>
  <c r="E3170" i="2"/>
  <c r="D3171" i="2"/>
  <c r="E3171" i="2"/>
  <c r="D3172" i="2"/>
  <c r="E3172" i="2"/>
  <c r="D3173" i="2"/>
  <c r="E3173" i="2"/>
  <c r="D3174" i="2"/>
  <c r="E3174" i="2"/>
  <c r="D3175" i="2"/>
  <c r="E3175" i="2"/>
  <c r="D3176" i="2"/>
  <c r="E3176" i="2"/>
  <c r="D3177" i="2"/>
  <c r="E3177" i="2"/>
  <c r="D3178" i="2"/>
  <c r="E3178" i="2"/>
  <c r="D3179" i="2"/>
  <c r="E3179" i="2"/>
  <c r="D3180" i="2"/>
  <c r="E3180" i="2"/>
  <c r="D3181" i="2"/>
  <c r="E3181" i="2"/>
  <c r="D3182" i="2"/>
  <c r="E3182" i="2"/>
  <c r="F3182" i="2" s="1"/>
  <c r="D3183" i="2"/>
  <c r="E3183" i="2"/>
  <c r="D3184" i="2"/>
  <c r="E3184" i="2"/>
  <c r="D3185" i="2"/>
  <c r="E3185" i="2"/>
  <c r="D3186" i="2"/>
  <c r="E3186" i="2"/>
  <c r="D3187" i="2"/>
  <c r="E3187" i="2"/>
  <c r="D3188" i="2"/>
  <c r="E3188" i="2"/>
  <c r="D3189" i="2"/>
  <c r="E3189" i="2"/>
  <c r="D3190" i="2"/>
  <c r="E3190" i="2"/>
  <c r="D3191" i="2"/>
  <c r="E3191" i="2"/>
  <c r="D3192" i="2"/>
  <c r="E3192" i="2"/>
  <c r="D3193" i="2"/>
  <c r="E3193" i="2"/>
  <c r="D3194" i="2"/>
  <c r="E3194" i="2"/>
  <c r="D3195" i="2"/>
  <c r="E3195" i="2"/>
  <c r="D3196" i="2"/>
  <c r="E3196" i="2"/>
  <c r="D3197" i="2"/>
  <c r="E3197" i="2"/>
  <c r="D3198" i="2"/>
  <c r="E3198" i="2"/>
  <c r="D3199" i="2"/>
  <c r="E3199" i="2"/>
  <c r="D3200" i="2"/>
  <c r="E3200" i="2"/>
  <c r="D3201" i="2"/>
  <c r="E3201" i="2"/>
  <c r="D3202" i="2"/>
  <c r="E3202" i="2"/>
  <c r="D3203" i="2"/>
  <c r="E3203" i="2"/>
  <c r="D3204" i="2"/>
  <c r="E3204" i="2"/>
  <c r="D3205" i="2"/>
  <c r="E3205" i="2"/>
  <c r="D3206" i="2"/>
  <c r="E3206" i="2"/>
  <c r="D3207" i="2"/>
  <c r="E3207" i="2"/>
  <c r="D3208" i="2"/>
  <c r="E3208" i="2"/>
  <c r="D3209" i="2"/>
  <c r="E3209" i="2"/>
  <c r="D3210" i="2"/>
  <c r="E3210" i="2"/>
  <c r="D3211" i="2"/>
  <c r="E3211" i="2"/>
  <c r="D3212" i="2"/>
  <c r="E3212" i="2"/>
  <c r="D3213" i="2"/>
  <c r="E3213" i="2"/>
  <c r="D3214" i="2"/>
  <c r="E3214" i="2"/>
  <c r="D3215" i="2"/>
  <c r="E3215" i="2"/>
  <c r="D3216" i="2"/>
  <c r="E3216" i="2"/>
  <c r="D3217" i="2"/>
  <c r="E3217" i="2"/>
  <c r="D3218" i="2"/>
  <c r="E3218" i="2"/>
  <c r="D3219" i="2"/>
  <c r="E3219" i="2"/>
  <c r="D3220" i="2"/>
  <c r="E3220" i="2"/>
  <c r="D3221" i="2"/>
  <c r="E3221" i="2"/>
  <c r="D3222" i="2"/>
  <c r="E3222" i="2"/>
  <c r="D3223" i="2"/>
  <c r="E3223" i="2"/>
  <c r="D3224" i="2"/>
  <c r="E3224" i="2"/>
  <c r="D3225" i="2"/>
  <c r="E3225" i="2"/>
  <c r="D3226" i="2"/>
  <c r="E3226" i="2"/>
  <c r="D3227" i="2"/>
  <c r="E3227" i="2"/>
  <c r="D3228" i="2"/>
  <c r="E3228" i="2"/>
  <c r="D3229" i="2"/>
  <c r="E3229" i="2"/>
  <c r="D3230" i="2"/>
  <c r="E3230" i="2"/>
  <c r="D3231" i="2"/>
  <c r="E3231" i="2"/>
  <c r="D3232" i="2"/>
  <c r="E3232" i="2"/>
  <c r="F3232" i="2" s="1"/>
  <c r="D3233" i="2"/>
  <c r="E3233" i="2"/>
  <c r="D3234" i="2"/>
  <c r="E3234" i="2"/>
  <c r="D3235" i="2"/>
  <c r="E3235" i="2"/>
  <c r="F3235" i="2" s="1"/>
  <c r="D3236" i="2"/>
  <c r="E3236" i="2"/>
  <c r="D3237" i="2"/>
  <c r="E3237" i="2"/>
  <c r="D3238" i="2"/>
  <c r="E3238" i="2"/>
  <c r="D3239" i="2"/>
  <c r="E3239" i="2"/>
  <c r="D3240" i="2"/>
  <c r="E3240" i="2"/>
  <c r="F3240" i="2" s="1"/>
  <c r="D3241" i="2"/>
  <c r="E3241" i="2"/>
  <c r="D3242" i="2"/>
  <c r="E3242" i="2"/>
  <c r="D3243" i="2"/>
  <c r="E3243" i="2"/>
  <c r="D3244" i="2"/>
  <c r="E3244" i="2"/>
  <c r="D3245" i="2"/>
  <c r="E3245" i="2"/>
  <c r="D3246" i="2"/>
  <c r="E3246" i="2"/>
  <c r="D3247" i="2"/>
  <c r="E3247" i="2"/>
  <c r="D3248" i="2"/>
  <c r="E3248" i="2"/>
  <c r="D3249" i="2"/>
  <c r="E3249" i="2"/>
  <c r="D3250" i="2"/>
  <c r="E3250" i="2"/>
  <c r="D3251" i="2"/>
  <c r="E3251" i="2"/>
  <c r="D3252" i="2"/>
  <c r="E3252" i="2"/>
  <c r="D3253" i="2"/>
  <c r="E3253" i="2"/>
  <c r="D3254" i="2"/>
  <c r="E3254" i="2"/>
  <c r="F3254" i="2" s="1"/>
  <c r="D3255" i="2"/>
  <c r="E3255" i="2"/>
  <c r="D3256" i="2"/>
  <c r="E3256" i="2"/>
  <c r="D3257" i="2"/>
  <c r="E3257" i="2"/>
  <c r="D3258" i="2"/>
  <c r="E3258" i="2"/>
  <c r="D3259" i="2"/>
  <c r="E3259" i="2"/>
  <c r="D3260" i="2"/>
  <c r="E3260" i="2"/>
  <c r="D3261" i="2"/>
  <c r="E3261" i="2"/>
  <c r="D3262" i="2"/>
  <c r="E3262" i="2"/>
  <c r="D3263" i="2"/>
  <c r="E3263" i="2"/>
  <c r="D3264" i="2"/>
  <c r="E3264" i="2"/>
  <c r="D3265" i="2"/>
  <c r="E3265" i="2"/>
  <c r="D3266" i="2"/>
  <c r="E3266" i="2"/>
  <c r="D3267" i="2"/>
  <c r="E3267" i="2"/>
  <c r="D3268" i="2"/>
  <c r="E3268" i="2"/>
  <c r="D3269" i="2"/>
  <c r="E3269" i="2"/>
  <c r="D3270" i="2"/>
  <c r="E3270" i="2"/>
  <c r="D3271" i="2"/>
  <c r="E3271" i="2"/>
  <c r="D3272" i="2"/>
  <c r="E3272" i="2"/>
  <c r="D3273" i="2"/>
  <c r="E3273" i="2"/>
  <c r="D3274" i="2"/>
  <c r="E3274" i="2"/>
  <c r="D3275" i="2"/>
  <c r="E3275" i="2"/>
  <c r="D3276" i="2"/>
  <c r="E3276" i="2"/>
  <c r="D3277" i="2"/>
  <c r="E3277" i="2"/>
  <c r="D3278" i="2"/>
  <c r="E3278" i="2"/>
  <c r="D3279" i="2"/>
  <c r="E3279" i="2"/>
  <c r="D3280" i="2"/>
  <c r="E3280" i="2"/>
  <c r="D3281" i="2"/>
  <c r="E3281" i="2"/>
  <c r="D3282" i="2"/>
  <c r="E3282" i="2"/>
  <c r="D3283" i="2"/>
  <c r="E3283" i="2"/>
  <c r="D3284" i="2"/>
  <c r="E3284" i="2"/>
  <c r="D3285" i="2"/>
  <c r="E3285" i="2"/>
  <c r="D3286" i="2"/>
  <c r="E3286" i="2"/>
  <c r="D3287" i="2"/>
  <c r="E3287" i="2"/>
  <c r="D3288" i="2"/>
  <c r="E3288" i="2"/>
  <c r="D3289" i="2"/>
  <c r="E3289" i="2"/>
  <c r="D3290" i="2"/>
  <c r="E3290" i="2"/>
  <c r="D3291" i="2"/>
  <c r="E3291" i="2"/>
  <c r="D3292" i="2"/>
  <c r="E3292" i="2"/>
  <c r="D3293" i="2"/>
  <c r="E3293" i="2"/>
  <c r="D3294" i="2"/>
  <c r="E3294" i="2"/>
  <c r="D3295" i="2"/>
  <c r="E3295" i="2"/>
  <c r="D3296" i="2"/>
  <c r="E3296" i="2"/>
  <c r="D3297" i="2"/>
  <c r="E3297" i="2"/>
  <c r="D3298" i="2"/>
  <c r="E3298" i="2"/>
  <c r="D3299" i="2"/>
  <c r="E3299" i="2"/>
  <c r="D3300" i="2"/>
  <c r="E3300" i="2"/>
  <c r="D3301" i="2"/>
  <c r="E3301" i="2"/>
  <c r="D3302" i="2"/>
  <c r="E3302" i="2"/>
  <c r="D3303" i="2"/>
  <c r="E3303" i="2"/>
  <c r="D3304" i="2"/>
  <c r="E3304" i="2"/>
  <c r="D3305" i="2"/>
  <c r="E3305" i="2"/>
  <c r="D3306" i="2"/>
  <c r="E3306" i="2"/>
  <c r="D3307" i="2"/>
  <c r="E3307" i="2"/>
  <c r="D3308" i="2"/>
  <c r="E3308" i="2"/>
  <c r="D3309" i="2"/>
  <c r="E3309" i="2"/>
  <c r="D3310" i="2"/>
  <c r="E3310" i="2"/>
  <c r="D3311" i="2"/>
  <c r="E3311" i="2"/>
  <c r="D3312" i="2"/>
  <c r="E3312" i="2"/>
  <c r="D3313" i="2"/>
  <c r="E3313" i="2"/>
  <c r="D3314" i="2"/>
  <c r="E3314" i="2"/>
  <c r="D3315" i="2"/>
  <c r="E3315" i="2"/>
  <c r="D3316" i="2"/>
  <c r="E3316" i="2"/>
  <c r="D3317" i="2"/>
  <c r="E3317" i="2"/>
  <c r="D3318" i="2"/>
  <c r="E3318" i="2"/>
  <c r="D3319" i="2"/>
  <c r="E3319" i="2"/>
  <c r="D3320" i="2"/>
  <c r="E3320" i="2"/>
  <c r="D3321" i="2"/>
  <c r="E3321" i="2"/>
  <c r="D3322" i="2"/>
  <c r="E3322" i="2"/>
  <c r="D3323" i="2"/>
  <c r="E3323" i="2"/>
  <c r="D3324" i="2"/>
  <c r="E3324" i="2"/>
  <c r="D3325" i="2"/>
  <c r="E3325" i="2"/>
  <c r="D3326" i="2"/>
  <c r="E3326" i="2"/>
  <c r="D3327" i="2"/>
  <c r="E3327" i="2"/>
  <c r="D3328" i="2"/>
  <c r="E3328" i="2"/>
  <c r="D3329" i="2"/>
  <c r="E3329" i="2"/>
  <c r="D3330" i="2"/>
  <c r="E3330" i="2"/>
  <c r="D3331" i="2"/>
  <c r="E3331" i="2"/>
  <c r="D3332" i="2"/>
  <c r="E3332" i="2"/>
  <c r="D3333" i="2"/>
  <c r="E3333" i="2"/>
  <c r="D3334" i="2"/>
  <c r="E3334" i="2"/>
  <c r="D3335" i="2"/>
  <c r="E3335" i="2"/>
  <c r="D3336" i="2"/>
  <c r="E3336" i="2"/>
  <c r="D3337" i="2"/>
  <c r="E3337" i="2"/>
  <c r="D3338" i="2"/>
  <c r="E3338" i="2"/>
  <c r="F3338" i="2" s="1"/>
  <c r="D3339" i="2"/>
  <c r="E3339" i="2"/>
  <c r="D3340" i="2"/>
  <c r="E3340" i="2"/>
  <c r="D3341" i="2"/>
  <c r="E3341" i="2"/>
  <c r="D3342" i="2"/>
  <c r="E3342" i="2"/>
  <c r="D3343" i="2"/>
  <c r="E3343" i="2"/>
  <c r="D3344" i="2"/>
  <c r="E3344" i="2"/>
  <c r="D3345" i="2"/>
  <c r="E3345" i="2"/>
  <c r="D3346" i="2"/>
  <c r="E3346" i="2"/>
  <c r="D3347" i="2"/>
  <c r="E3347" i="2"/>
  <c r="D3348" i="2"/>
  <c r="E3348" i="2"/>
  <c r="D3349" i="2"/>
  <c r="E3349" i="2"/>
  <c r="D3350" i="2"/>
  <c r="E3350" i="2"/>
  <c r="D3351" i="2"/>
  <c r="E3351" i="2"/>
  <c r="D3352" i="2"/>
  <c r="E3352" i="2"/>
  <c r="D3353" i="2"/>
  <c r="E3353" i="2"/>
  <c r="D3354" i="2"/>
  <c r="E3354" i="2"/>
  <c r="D3355" i="2"/>
  <c r="E3355" i="2"/>
  <c r="D3356" i="2"/>
  <c r="E3356" i="2"/>
  <c r="D3357" i="2"/>
  <c r="E3357" i="2"/>
  <c r="D3358" i="2"/>
  <c r="E3358" i="2"/>
  <c r="D3359" i="2"/>
  <c r="E3359" i="2"/>
  <c r="D3360" i="2"/>
  <c r="E3360" i="2"/>
  <c r="D3361" i="2"/>
  <c r="E3361" i="2"/>
  <c r="D3362" i="2"/>
  <c r="E3362" i="2"/>
  <c r="D3363" i="2"/>
  <c r="E3363" i="2"/>
  <c r="D3364" i="2"/>
  <c r="E3364" i="2"/>
  <c r="D3365" i="2"/>
  <c r="E3365" i="2"/>
  <c r="D3366" i="2"/>
  <c r="E3366" i="2"/>
  <c r="D3367" i="2"/>
  <c r="E3367" i="2"/>
  <c r="D3368" i="2"/>
  <c r="E3368" i="2"/>
  <c r="D3369" i="2"/>
  <c r="E3369" i="2"/>
  <c r="D3370" i="2"/>
  <c r="E3370" i="2"/>
  <c r="D3371" i="2"/>
  <c r="E3371" i="2"/>
  <c r="D3372" i="2"/>
  <c r="E3372" i="2"/>
  <c r="D3373" i="2"/>
  <c r="E3373" i="2"/>
  <c r="D3374" i="2"/>
  <c r="E3374" i="2"/>
  <c r="D3375" i="2"/>
  <c r="E3375" i="2"/>
  <c r="D3376" i="2"/>
  <c r="E3376" i="2"/>
  <c r="D3377" i="2"/>
  <c r="E3377" i="2"/>
  <c r="D3378" i="2"/>
  <c r="E3378" i="2"/>
  <c r="D3379" i="2"/>
  <c r="E3379" i="2"/>
  <c r="D3380" i="2"/>
  <c r="E3380" i="2"/>
  <c r="D3381" i="2"/>
  <c r="E3381" i="2"/>
  <c r="D3382" i="2"/>
  <c r="E3382" i="2"/>
  <c r="D3383" i="2"/>
  <c r="E3383" i="2"/>
  <c r="D3384" i="2"/>
  <c r="E3384" i="2"/>
  <c r="D3385" i="2"/>
  <c r="E3385" i="2"/>
  <c r="F3385" i="2" s="1"/>
  <c r="D3386" i="2"/>
  <c r="E3386" i="2"/>
  <c r="D3387" i="2"/>
  <c r="E3387" i="2"/>
  <c r="D3388" i="2"/>
  <c r="E3388" i="2"/>
  <c r="D3389" i="2"/>
  <c r="E3389" i="2"/>
  <c r="D3390" i="2"/>
  <c r="E3390" i="2"/>
  <c r="D3391" i="2"/>
  <c r="E3391" i="2"/>
  <c r="D3392" i="2"/>
  <c r="E3392" i="2"/>
  <c r="D3393" i="2"/>
  <c r="E3393" i="2"/>
  <c r="D3394" i="2"/>
  <c r="E3394" i="2"/>
  <c r="D3395" i="2"/>
  <c r="E3395" i="2"/>
  <c r="D3396" i="2"/>
  <c r="E3396" i="2"/>
  <c r="D3397" i="2"/>
  <c r="E3397" i="2"/>
  <c r="D3398" i="2"/>
  <c r="E3398" i="2"/>
  <c r="D3399" i="2"/>
  <c r="E3399" i="2"/>
  <c r="D3400" i="2"/>
  <c r="E3400" i="2"/>
  <c r="D3401" i="2"/>
  <c r="E3401" i="2"/>
  <c r="D3402" i="2"/>
  <c r="E3402" i="2"/>
  <c r="D3403" i="2"/>
  <c r="E3403" i="2"/>
  <c r="D3404" i="2"/>
  <c r="E3404" i="2"/>
  <c r="F3404" i="2" s="1"/>
  <c r="D3405" i="2"/>
  <c r="E3405" i="2"/>
  <c r="D3406" i="2"/>
  <c r="E3406" i="2"/>
  <c r="D3407" i="2"/>
  <c r="E3407" i="2"/>
  <c r="D3408" i="2"/>
  <c r="E3408" i="2"/>
  <c r="D3409" i="2"/>
  <c r="E3409" i="2"/>
  <c r="D3410" i="2"/>
  <c r="E3410" i="2"/>
  <c r="D3411" i="2"/>
  <c r="E3411" i="2"/>
  <c r="D3412" i="2"/>
  <c r="E3412" i="2"/>
  <c r="D3413" i="2"/>
  <c r="E3413" i="2"/>
  <c r="D3414" i="2"/>
  <c r="E3414" i="2"/>
  <c r="D3415" i="2"/>
  <c r="E3415" i="2"/>
  <c r="D3416" i="2"/>
  <c r="E3416" i="2"/>
  <c r="D3417" i="2"/>
  <c r="E3417" i="2"/>
  <c r="D3418" i="2"/>
  <c r="E3418" i="2"/>
  <c r="D3419" i="2"/>
  <c r="E3419" i="2"/>
  <c r="D3420" i="2"/>
  <c r="E3420" i="2"/>
  <c r="D3421" i="2"/>
  <c r="E3421" i="2"/>
  <c r="D3422" i="2"/>
  <c r="E3422" i="2"/>
  <c r="D3423" i="2"/>
  <c r="E3423" i="2"/>
  <c r="D3424" i="2"/>
  <c r="E3424" i="2"/>
  <c r="D3425" i="2"/>
  <c r="E3425" i="2"/>
  <c r="D3426" i="2"/>
  <c r="E3426" i="2"/>
  <c r="D3427" i="2"/>
  <c r="E3427" i="2"/>
  <c r="D3428" i="2"/>
  <c r="E3428" i="2"/>
  <c r="D3429" i="2"/>
  <c r="E3429" i="2"/>
  <c r="D3430" i="2"/>
  <c r="E3430" i="2"/>
  <c r="D3431" i="2"/>
  <c r="E3431" i="2"/>
  <c r="D3432" i="2"/>
  <c r="E3432" i="2"/>
  <c r="D3433" i="2"/>
  <c r="E3433" i="2"/>
  <c r="D3434" i="2"/>
  <c r="E3434" i="2"/>
  <c r="D3435" i="2"/>
  <c r="E3435" i="2"/>
  <c r="D3436" i="2"/>
  <c r="E3436" i="2"/>
  <c r="D3437" i="2"/>
  <c r="E3437" i="2"/>
  <c r="D3438" i="2"/>
  <c r="E3438" i="2"/>
  <c r="D3439" i="2"/>
  <c r="E3439" i="2"/>
  <c r="D3440" i="2"/>
  <c r="E3440" i="2"/>
  <c r="D3441" i="2"/>
  <c r="E3441" i="2"/>
  <c r="D3442" i="2"/>
  <c r="E3442" i="2"/>
  <c r="D3443" i="2"/>
  <c r="E3443" i="2"/>
  <c r="D3444" i="2"/>
  <c r="E3444" i="2"/>
  <c r="D3445" i="2"/>
  <c r="E3445" i="2"/>
  <c r="D3446" i="2"/>
  <c r="E3446" i="2"/>
  <c r="D3447" i="2"/>
  <c r="E3447" i="2"/>
  <c r="D3448" i="2"/>
  <c r="E3448" i="2"/>
  <c r="F3448" i="2" s="1"/>
  <c r="D3449" i="2"/>
  <c r="E3449" i="2"/>
  <c r="D3450" i="2"/>
  <c r="E3450" i="2"/>
  <c r="D3451" i="2"/>
  <c r="E3451" i="2"/>
  <c r="D3452" i="2"/>
  <c r="E3452" i="2"/>
  <c r="D3453" i="2"/>
  <c r="E3453" i="2"/>
  <c r="D3454" i="2"/>
  <c r="E3454" i="2"/>
  <c r="D3455" i="2"/>
  <c r="E3455" i="2"/>
  <c r="D3456" i="2"/>
  <c r="E3456" i="2"/>
  <c r="D3457" i="2"/>
  <c r="E3457" i="2"/>
  <c r="D3458" i="2"/>
  <c r="E3458" i="2"/>
  <c r="F3458" i="2" s="1"/>
  <c r="D3459" i="2"/>
  <c r="E3459" i="2"/>
  <c r="D3460" i="2"/>
  <c r="E3460" i="2"/>
  <c r="D3461" i="2"/>
  <c r="E3461" i="2"/>
  <c r="D3462" i="2"/>
  <c r="E3462" i="2"/>
  <c r="D3463" i="2"/>
  <c r="E3463" i="2"/>
  <c r="D3464" i="2"/>
  <c r="E3464" i="2"/>
  <c r="D3465" i="2"/>
  <c r="E3465" i="2"/>
  <c r="D3466" i="2"/>
  <c r="E3466" i="2"/>
  <c r="D3467" i="2"/>
  <c r="E3467" i="2"/>
  <c r="D3468" i="2"/>
  <c r="E3468" i="2"/>
  <c r="F3468" i="2" s="1"/>
  <c r="D3469" i="2"/>
  <c r="E3469" i="2"/>
  <c r="F3469" i="2" s="1"/>
  <c r="D3470" i="2"/>
  <c r="E3470" i="2"/>
  <c r="D3471" i="2"/>
  <c r="E3471" i="2"/>
  <c r="F3471" i="2" s="1"/>
  <c r="D3472" i="2"/>
  <c r="E3472" i="2"/>
  <c r="D3473" i="2"/>
  <c r="E3473" i="2"/>
  <c r="D3474" i="2"/>
  <c r="E3474" i="2"/>
  <c r="D3475" i="2"/>
  <c r="E3475" i="2"/>
  <c r="D3476" i="2"/>
  <c r="E3476" i="2"/>
  <c r="D3477" i="2"/>
  <c r="E3477" i="2"/>
  <c r="D3478" i="2"/>
  <c r="E3478" i="2"/>
  <c r="D3479" i="2"/>
  <c r="E3479" i="2"/>
  <c r="F3479" i="2" s="1"/>
  <c r="D3480" i="2"/>
  <c r="E3480" i="2"/>
  <c r="D3481" i="2"/>
  <c r="E3481" i="2"/>
  <c r="D3482" i="2"/>
  <c r="E3482" i="2"/>
  <c r="D3483" i="2"/>
  <c r="E3483" i="2"/>
  <c r="D3484" i="2"/>
  <c r="E3484" i="2"/>
  <c r="D3485" i="2"/>
  <c r="E3485" i="2"/>
  <c r="D3486" i="2"/>
  <c r="E3486" i="2"/>
  <c r="D3487" i="2"/>
  <c r="E3487" i="2"/>
  <c r="D3488" i="2"/>
  <c r="E3488" i="2"/>
  <c r="D3489" i="2"/>
  <c r="E3489" i="2"/>
  <c r="D3490" i="2"/>
  <c r="E3490" i="2"/>
  <c r="D3491" i="2"/>
  <c r="E3491" i="2"/>
  <c r="D3492" i="2"/>
  <c r="E3492" i="2"/>
  <c r="D3493" i="2"/>
  <c r="E3493" i="2"/>
  <c r="D3494" i="2"/>
  <c r="E3494" i="2"/>
  <c r="D3495" i="2"/>
  <c r="E3495" i="2"/>
  <c r="D3496" i="2"/>
  <c r="E3496" i="2"/>
  <c r="F3496" i="2" s="1"/>
  <c r="D3497" i="2"/>
  <c r="E3497" i="2"/>
  <c r="D3498" i="2"/>
  <c r="E3498" i="2"/>
  <c r="D3499" i="2"/>
  <c r="E3499" i="2"/>
  <c r="D3500" i="2"/>
  <c r="E3500" i="2"/>
  <c r="D3501" i="2"/>
  <c r="E3501" i="2"/>
  <c r="D3502" i="2"/>
  <c r="E3502" i="2"/>
  <c r="D3503" i="2"/>
  <c r="E3503" i="2"/>
  <c r="D3504" i="2"/>
  <c r="E3504" i="2"/>
  <c r="D3505" i="2"/>
  <c r="E3505" i="2"/>
  <c r="D3506" i="2"/>
  <c r="E3506" i="2"/>
  <c r="D3507" i="2"/>
  <c r="E3507" i="2"/>
  <c r="D3508" i="2"/>
  <c r="E3508" i="2"/>
  <c r="D3509" i="2"/>
  <c r="E3509" i="2"/>
  <c r="D3510" i="2"/>
  <c r="E3510" i="2"/>
  <c r="D3511" i="2"/>
  <c r="E3511" i="2"/>
  <c r="D3512" i="2"/>
  <c r="E3512" i="2"/>
  <c r="D3513" i="2"/>
  <c r="E3513" i="2"/>
  <c r="D3514" i="2"/>
  <c r="E3514" i="2"/>
  <c r="D3515" i="2"/>
  <c r="E3515" i="2"/>
  <c r="D3516" i="2"/>
  <c r="E3516" i="2"/>
  <c r="D3517" i="2"/>
  <c r="E3517" i="2"/>
  <c r="D3518" i="2"/>
  <c r="E3518" i="2"/>
  <c r="D3519" i="2"/>
  <c r="E3519" i="2"/>
  <c r="D3520" i="2"/>
  <c r="E3520" i="2"/>
  <c r="D3521" i="2"/>
  <c r="E3521" i="2"/>
  <c r="D3522" i="2"/>
  <c r="E3522" i="2"/>
  <c r="D3523" i="2"/>
  <c r="E3523" i="2"/>
  <c r="D3524" i="2"/>
  <c r="E3524" i="2"/>
  <c r="D3525" i="2"/>
  <c r="E3525" i="2"/>
  <c r="F3525" i="2" s="1"/>
  <c r="D3526" i="2"/>
  <c r="E3526" i="2"/>
  <c r="D3527" i="2"/>
  <c r="E3527" i="2"/>
  <c r="D3528" i="2"/>
  <c r="E3528" i="2"/>
  <c r="D3529" i="2"/>
  <c r="E3529" i="2"/>
  <c r="D3530" i="2"/>
  <c r="E3530" i="2"/>
  <c r="D3531" i="2"/>
  <c r="E3531" i="2"/>
  <c r="D3532" i="2"/>
  <c r="E3532" i="2"/>
  <c r="D3533" i="2"/>
  <c r="E3533" i="2"/>
  <c r="D3534" i="2"/>
  <c r="E3534" i="2"/>
  <c r="D3535" i="2"/>
  <c r="E3535" i="2"/>
  <c r="F3535" i="2" s="1"/>
  <c r="D3536" i="2"/>
  <c r="E3536" i="2"/>
  <c r="D3537" i="2"/>
  <c r="E3537" i="2"/>
  <c r="D3538" i="2"/>
  <c r="E3538" i="2"/>
  <c r="D3539" i="2"/>
  <c r="E3539" i="2"/>
  <c r="D3540" i="2"/>
  <c r="E3540" i="2"/>
  <c r="D3541" i="2"/>
  <c r="E3541" i="2"/>
  <c r="D3542" i="2"/>
  <c r="E3542" i="2"/>
  <c r="D3543" i="2"/>
  <c r="E3543" i="2"/>
  <c r="D3544" i="2"/>
  <c r="E3544" i="2"/>
  <c r="D3545" i="2"/>
  <c r="E3545" i="2"/>
  <c r="D3546" i="2"/>
  <c r="E3546" i="2"/>
  <c r="D3547" i="2"/>
  <c r="E3547" i="2"/>
  <c r="D3548" i="2"/>
  <c r="E3548" i="2"/>
  <c r="D3549" i="2"/>
  <c r="E3549" i="2"/>
  <c r="D3550" i="2"/>
  <c r="E3550" i="2"/>
  <c r="D3551" i="2"/>
  <c r="E3551" i="2"/>
  <c r="D3552" i="2"/>
  <c r="E3552" i="2"/>
  <c r="D3553" i="2"/>
  <c r="E3553" i="2"/>
  <c r="D3554" i="2"/>
  <c r="E3554" i="2"/>
  <c r="D3555" i="2"/>
  <c r="E3555" i="2"/>
  <c r="D3556" i="2"/>
  <c r="E3556" i="2"/>
  <c r="D3557" i="2"/>
  <c r="E3557" i="2"/>
  <c r="D3558" i="2"/>
  <c r="E3558" i="2"/>
  <c r="D3559" i="2"/>
  <c r="E3559" i="2"/>
  <c r="D3560" i="2"/>
  <c r="E3560" i="2"/>
  <c r="D3561" i="2"/>
  <c r="E3561" i="2"/>
  <c r="D3562" i="2"/>
  <c r="E3562" i="2"/>
  <c r="D3563" i="2"/>
  <c r="E3563" i="2"/>
  <c r="D3564" i="2"/>
  <c r="E3564" i="2"/>
  <c r="D3565" i="2"/>
  <c r="E3565" i="2"/>
  <c r="D3566" i="2"/>
  <c r="E3566" i="2"/>
  <c r="D3567" i="2"/>
  <c r="E3567" i="2"/>
  <c r="D3568" i="2"/>
  <c r="E3568" i="2"/>
  <c r="D3569" i="2"/>
  <c r="E3569" i="2"/>
  <c r="D3570" i="2"/>
  <c r="E3570" i="2"/>
  <c r="D3571" i="2"/>
  <c r="E3571" i="2"/>
  <c r="D3572" i="2"/>
  <c r="E3572" i="2"/>
  <c r="D3573" i="2"/>
  <c r="E3573" i="2"/>
  <c r="D3574" i="2"/>
  <c r="E3574" i="2"/>
  <c r="D3575" i="2"/>
  <c r="E3575" i="2"/>
  <c r="D3576" i="2"/>
  <c r="E3576" i="2"/>
  <c r="D3577" i="2"/>
  <c r="E3577" i="2"/>
  <c r="D3578" i="2"/>
  <c r="E3578" i="2"/>
  <c r="D3579" i="2"/>
  <c r="E3579" i="2"/>
  <c r="D3580" i="2"/>
  <c r="E3580" i="2"/>
  <c r="D3581" i="2"/>
  <c r="E3581" i="2"/>
  <c r="D3582" i="2"/>
  <c r="E3582" i="2"/>
  <c r="D3583" i="2"/>
  <c r="E3583" i="2"/>
  <c r="D3584" i="2"/>
  <c r="E3584" i="2"/>
  <c r="D3585" i="2"/>
  <c r="E3585" i="2"/>
  <c r="D3586" i="2"/>
  <c r="E3586" i="2"/>
  <c r="D3587" i="2"/>
  <c r="E3587" i="2"/>
  <c r="D3588" i="2"/>
  <c r="E3588" i="2"/>
  <c r="D3589" i="2"/>
  <c r="E3589" i="2"/>
  <c r="D3590" i="2"/>
  <c r="E3590" i="2"/>
  <c r="D3591" i="2"/>
  <c r="E3591" i="2"/>
  <c r="D3592" i="2"/>
  <c r="E3592" i="2"/>
  <c r="D3593" i="2"/>
  <c r="E3593" i="2"/>
  <c r="F3593" i="2" s="1"/>
  <c r="D3594" i="2"/>
  <c r="E3594" i="2"/>
  <c r="D3595" i="2"/>
  <c r="E3595" i="2"/>
  <c r="D3596" i="2"/>
  <c r="E3596" i="2"/>
  <c r="D3597" i="2"/>
  <c r="E3597" i="2"/>
  <c r="D3598" i="2"/>
  <c r="E3598" i="2"/>
  <c r="D3599" i="2"/>
  <c r="E3599" i="2"/>
  <c r="D3600" i="2"/>
  <c r="E3600" i="2"/>
  <c r="D3601" i="2"/>
  <c r="E3601" i="2"/>
  <c r="D3602" i="2"/>
  <c r="E3602" i="2"/>
  <c r="D3603" i="2"/>
  <c r="E3603" i="2"/>
  <c r="F3603" i="2" s="1"/>
  <c r="D3604" i="2"/>
  <c r="E3604" i="2"/>
  <c r="D3605" i="2"/>
  <c r="E3605" i="2"/>
  <c r="D3606" i="2"/>
  <c r="E3606" i="2"/>
  <c r="D3607" i="2"/>
  <c r="E3607" i="2"/>
  <c r="D3608" i="2"/>
  <c r="E3608" i="2"/>
  <c r="D3609" i="2"/>
  <c r="E3609" i="2"/>
  <c r="D3610" i="2"/>
  <c r="E3610" i="2"/>
  <c r="D3611" i="2"/>
  <c r="E3611" i="2"/>
  <c r="D3612" i="2"/>
  <c r="E3612" i="2"/>
  <c r="D3613" i="2"/>
  <c r="E3613" i="2"/>
  <c r="D3614" i="2"/>
  <c r="E3614" i="2"/>
  <c r="D3615" i="2"/>
  <c r="E3615" i="2"/>
  <c r="D3616" i="2"/>
  <c r="E3616" i="2"/>
  <c r="D3617" i="2"/>
  <c r="E3617" i="2"/>
  <c r="D3618" i="2"/>
  <c r="E3618" i="2"/>
  <c r="D3619" i="2"/>
  <c r="E3619" i="2"/>
  <c r="D3620" i="2"/>
  <c r="E3620" i="2"/>
  <c r="D3621" i="2"/>
  <c r="E3621" i="2"/>
  <c r="D3622" i="2"/>
  <c r="E3622" i="2"/>
  <c r="D3623" i="2"/>
  <c r="E3623" i="2"/>
  <c r="D3624" i="2"/>
  <c r="E3624" i="2"/>
  <c r="D3625" i="2"/>
  <c r="E3625" i="2"/>
  <c r="D3626" i="2"/>
  <c r="E3626" i="2"/>
  <c r="D3627" i="2"/>
  <c r="E3627" i="2"/>
  <c r="D3628" i="2"/>
  <c r="E3628" i="2"/>
  <c r="D3629" i="2"/>
  <c r="E3629" i="2"/>
  <c r="D3630" i="2"/>
  <c r="E3630" i="2"/>
  <c r="D3631" i="2"/>
  <c r="E3631" i="2"/>
  <c r="D3632" i="2"/>
  <c r="E3632" i="2"/>
  <c r="D3633" i="2"/>
  <c r="E3633" i="2"/>
  <c r="D3634" i="2"/>
  <c r="E3634" i="2"/>
  <c r="D3635" i="2"/>
  <c r="E3635" i="2"/>
  <c r="D3636" i="2"/>
  <c r="E3636" i="2"/>
  <c r="D3637" i="2"/>
  <c r="E3637" i="2"/>
  <c r="D3638" i="2"/>
  <c r="E3638" i="2"/>
  <c r="D3639" i="2"/>
  <c r="E3639" i="2"/>
  <c r="D3640" i="2"/>
  <c r="E3640" i="2"/>
  <c r="D3641" i="2"/>
  <c r="E3641" i="2"/>
  <c r="D3642" i="2"/>
  <c r="E3642" i="2"/>
  <c r="D3643" i="2"/>
  <c r="E3643" i="2"/>
  <c r="D3644" i="2"/>
  <c r="E3644" i="2"/>
  <c r="D3645" i="2"/>
  <c r="E3645" i="2"/>
  <c r="D3646" i="2"/>
  <c r="E3646" i="2"/>
  <c r="D3647" i="2"/>
  <c r="E3647" i="2"/>
  <c r="D3648" i="2"/>
  <c r="E3648" i="2"/>
  <c r="D3649" i="2"/>
  <c r="E3649" i="2"/>
  <c r="D3650" i="2"/>
  <c r="E3650" i="2"/>
  <c r="D3651" i="2"/>
  <c r="E3651" i="2"/>
  <c r="D3652" i="2"/>
  <c r="E3652" i="2"/>
  <c r="D3653" i="2"/>
  <c r="E3653" i="2"/>
  <c r="D3654" i="2"/>
  <c r="E3654" i="2"/>
  <c r="D3655" i="2"/>
  <c r="E3655" i="2"/>
  <c r="D3656" i="2"/>
  <c r="E3656" i="2"/>
  <c r="D3657" i="2"/>
  <c r="E3657" i="2"/>
  <c r="D3658" i="2"/>
  <c r="E3658" i="2"/>
  <c r="D3659" i="2"/>
  <c r="E3659" i="2"/>
  <c r="D3660" i="2"/>
  <c r="E3660" i="2"/>
  <c r="D3661" i="2"/>
  <c r="E3661" i="2"/>
  <c r="D3662" i="2"/>
  <c r="E3662" i="2"/>
  <c r="D3663" i="2"/>
  <c r="E3663" i="2"/>
  <c r="D3664" i="2"/>
  <c r="E3664" i="2"/>
  <c r="D3665" i="2"/>
  <c r="E3665" i="2"/>
  <c r="D3666" i="2"/>
  <c r="E3666" i="2"/>
  <c r="D3667" i="2"/>
  <c r="E3667" i="2"/>
  <c r="D3668" i="2"/>
  <c r="E3668" i="2"/>
  <c r="D3669" i="2"/>
  <c r="E3669" i="2"/>
  <c r="D3670" i="2"/>
  <c r="E3670" i="2"/>
  <c r="D3671" i="2"/>
  <c r="E3671" i="2"/>
  <c r="D3672" i="2"/>
  <c r="E3672" i="2"/>
  <c r="D3673" i="2"/>
  <c r="E3673" i="2"/>
  <c r="D3674" i="2"/>
  <c r="E3674" i="2"/>
  <c r="D3675" i="2"/>
  <c r="E3675" i="2"/>
  <c r="D3676" i="2"/>
  <c r="E3676" i="2"/>
  <c r="D3677" i="2"/>
  <c r="E3677" i="2"/>
  <c r="D3678" i="2"/>
  <c r="E3678" i="2"/>
  <c r="D3679" i="2"/>
  <c r="E3679" i="2"/>
  <c r="D3680" i="2"/>
  <c r="E3680" i="2"/>
  <c r="D3681" i="2"/>
  <c r="E3681" i="2"/>
  <c r="D3682" i="2"/>
  <c r="E3682" i="2"/>
  <c r="D3683" i="2"/>
  <c r="E3683" i="2"/>
  <c r="D3684" i="2"/>
  <c r="E3684" i="2"/>
  <c r="D3685" i="2"/>
  <c r="E3685" i="2"/>
  <c r="F3685" i="2" s="1"/>
  <c r="D3686" i="2"/>
  <c r="E3686" i="2"/>
  <c r="D3687" i="2"/>
  <c r="E3687" i="2"/>
  <c r="D3688" i="2"/>
  <c r="E3688" i="2"/>
  <c r="D3689" i="2"/>
  <c r="E3689" i="2"/>
  <c r="F3689" i="2" s="1"/>
  <c r="D3690" i="2"/>
  <c r="E3690" i="2"/>
  <c r="D3691" i="2"/>
  <c r="E3691" i="2"/>
  <c r="D3692" i="2"/>
  <c r="E3692" i="2"/>
  <c r="D3693" i="2"/>
  <c r="E3693" i="2"/>
  <c r="D3694" i="2"/>
  <c r="E3694" i="2"/>
  <c r="D3695" i="2"/>
  <c r="E3695" i="2"/>
  <c r="D3696" i="2"/>
  <c r="E3696" i="2"/>
  <c r="F3696" i="2" s="1"/>
  <c r="D3697" i="2"/>
  <c r="E3697" i="2"/>
  <c r="D3698" i="2"/>
  <c r="E3698" i="2"/>
  <c r="D3699" i="2"/>
  <c r="E3699" i="2"/>
  <c r="D3700" i="2"/>
  <c r="E3700" i="2"/>
  <c r="D3701" i="2"/>
  <c r="E3701" i="2"/>
  <c r="D3702" i="2"/>
  <c r="E3702" i="2"/>
  <c r="D3703" i="2"/>
  <c r="E3703" i="2"/>
  <c r="F3703" i="2" s="1"/>
  <c r="D3704" i="2"/>
  <c r="E3704" i="2"/>
  <c r="D3705" i="2"/>
  <c r="E3705" i="2"/>
  <c r="D3706" i="2"/>
  <c r="E3706" i="2"/>
  <c r="F3706" i="2" s="1"/>
  <c r="D3707" i="2"/>
  <c r="E3707" i="2"/>
  <c r="D3708" i="2"/>
  <c r="E3708" i="2"/>
  <c r="D3709" i="2"/>
  <c r="E3709" i="2"/>
  <c r="D3710" i="2"/>
  <c r="E3710" i="2"/>
  <c r="D3711" i="2"/>
  <c r="E3711" i="2"/>
  <c r="D3712" i="2"/>
  <c r="E3712" i="2"/>
  <c r="D3713" i="2"/>
  <c r="E3713" i="2"/>
  <c r="D3714" i="2"/>
  <c r="E3714" i="2"/>
  <c r="D3715" i="2"/>
  <c r="E3715" i="2"/>
  <c r="D3716" i="2"/>
  <c r="E3716" i="2"/>
  <c r="D3717" i="2"/>
  <c r="E3717" i="2"/>
  <c r="D3718" i="2"/>
  <c r="E3718" i="2"/>
  <c r="D3719" i="2"/>
  <c r="E3719" i="2"/>
  <c r="F3719" i="2" s="1"/>
  <c r="D3720" i="2"/>
  <c r="E3720" i="2"/>
  <c r="F3720" i="2" s="1"/>
  <c r="D3721" i="2"/>
  <c r="E3721" i="2"/>
  <c r="F3721" i="2" s="1"/>
  <c r="D3722" i="2"/>
  <c r="E3722" i="2"/>
  <c r="D3723" i="2"/>
  <c r="E3723" i="2"/>
  <c r="D3724" i="2"/>
  <c r="E3724" i="2"/>
  <c r="D3725" i="2"/>
  <c r="E3725" i="2"/>
  <c r="F3725" i="2" s="1"/>
  <c r="D3726" i="2"/>
  <c r="E3726" i="2"/>
  <c r="D3727" i="2"/>
  <c r="E3727" i="2"/>
  <c r="D3728" i="2"/>
  <c r="E3728" i="2"/>
  <c r="D3729" i="2"/>
  <c r="E3729" i="2"/>
  <c r="D3730" i="2"/>
  <c r="E3730" i="2"/>
  <c r="D3731" i="2"/>
  <c r="E3731" i="2"/>
  <c r="D3732" i="2"/>
  <c r="E3732" i="2"/>
  <c r="D3733" i="2"/>
  <c r="E3733" i="2"/>
  <c r="D3734" i="2"/>
  <c r="E3734" i="2"/>
  <c r="D3735" i="2"/>
  <c r="E3735" i="2"/>
  <c r="D3736" i="2"/>
  <c r="E3736" i="2"/>
  <c r="F3736" i="2" s="1"/>
  <c r="D3737" i="2"/>
  <c r="E3737" i="2"/>
  <c r="F3737" i="2" s="1"/>
  <c r="D3738" i="2"/>
  <c r="E3738" i="2"/>
  <c r="D3739" i="2"/>
  <c r="E3739" i="2"/>
  <c r="F3739" i="2" s="1"/>
  <c r="D3740" i="2"/>
  <c r="E3740" i="2"/>
  <c r="D3741" i="2"/>
  <c r="E3741" i="2"/>
  <c r="F3741" i="2" s="1"/>
  <c r="D3742" i="2"/>
  <c r="E3742" i="2"/>
  <c r="D3743" i="2"/>
  <c r="E3743" i="2"/>
  <c r="F3743" i="2" s="1"/>
  <c r="D3744" i="2"/>
  <c r="E3744" i="2"/>
  <c r="D3745" i="2"/>
  <c r="E3745" i="2"/>
  <c r="F3745" i="2" s="1"/>
  <c r="D3746" i="2"/>
  <c r="E3746" i="2"/>
  <c r="D3747" i="2"/>
  <c r="E3747" i="2"/>
  <c r="F3747" i="2" s="1"/>
  <c r="D3748" i="2"/>
  <c r="E3748" i="2"/>
  <c r="D3749" i="2"/>
  <c r="E3749" i="2"/>
  <c r="D3750" i="2"/>
  <c r="E3750" i="2"/>
  <c r="D3751" i="2"/>
  <c r="E3751" i="2"/>
  <c r="D3752" i="2"/>
  <c r="E3752" i="2"/>
  <c r="D3753" i="2"/>
  <c r="E3753" i="2"/>
  <c r="D3754" i="2"/>
  <c r="E3754" i="2"/>
  <c r="F3754" i="2" s="1"/>
  <c r="D3755" i="2"/>
  <c r="E3755" i="2"/>
  <c r="D3756" i="2"/>
  <c r="E3756" i="2"/>
  <c r="D3757" i="2"/>
  <c r="E3757" i="2"/>
  <c r="D3758" i="2"/>
  <c r="E3758" i="2"/>
  <c r="F3758" i="2" s="1"/>
  <c r="D3759" i="2"/>
  <c r="E3759" i="2"/>
  <c r="D3760" i="2"/>
  <c r="E3760" i="2"/>
  <c r="D3761" i="2"/>
  <c r="E3761" i="2"/>
  <c r="D3762" i="2"/>
  <c r="E3762" i="2"/>
  <c r="D3763" i="2"/>
  <c r="E3763" i="2"/>
  <c r="D3764" i="2"/>
  <c r="E3764" i="2"/>
  <c r="D3765" i="2"/>
  <c r="E3765" i="2"/>
  <c r="D3766" i="2"/>
  <c r="E3766" i="2"/>
  <c r="D3767" i="2"/>
  <c r="E3767" i="2"/>
  <c r="D3768" i="2"/>
  <c r="E3768" i="2"/>
  <c r="D3769" i="2"/>
  <c r="E3769" i="2"/>
  <c r="D3770" i="2"/>
  <c r="E3770" i="2"/>
  <c r="D3771" i="2"/>
  <c r="E3771" i="2"/>
  <c r="D3772" i="2"/>
  <c r="E3772" i="2"/>
  <c r="D3773" i="2"/>
  <c r="E3773" i="2"/>
  <c r="D3774" i="2"/>
  <c r="E3774" i="2"/>
  <c r="D3775" i="2"/>
  <c r="E3775" i="2"/>
  <c r="D3776" i="2"/>
  <c r="E3776" i="2"/>
  <c r="D3777" i="2"/>
  <c r="E3777" i="2"/>
  <c r="D3778" i="2"/>
  <c r="E3778" i="2"/>
  <c r="D3779" i="2"/>
  <c r="E3779" i="2"/>
  <c r="D3780" i="2"/>
  <c r="E3780" i="2"/>
  <c r="D3781" i="2"/>
  <c r="E3781" i="2"/>
  <c r="D3782" i="2"/>
  <c r="E3782" i="2"/>
  <c r="D3783" i="2"/>
  <c r="E3783" i="2"/>
  <c r="D3784" i="2"/>
  <c r="E3784" i="2"/>
  <c r="D3785" i="2"/>
  <c r="E3785" i="2"/>
  <c r="D3786" i="2"/>
  <c r="E3786" i="2"/>
  <c r="D3787" i="2"/>
  <c r="E3787" i="2"/>
  <c r="D3788" i="2"/>
  <c r="E3788" i="2"/>
  <c r="D3789" i="2"/>
  <c r="E3789" i="2"/>
  <c r="D3790" i="2"/>
  <c r="E3790" i="2"/>
  <c r="D3791" i="2"/>
  <c r="E3791" i="2"/>
  <c r="D3792" i="2"/>
  <c r="E3792" i="2"/>
  <c r="D3793" i="2"/>
  <c r="E3793" i="2"/>
  <c r="D3794" i="2"/>
  <c r="E3794" i="2"/>
  <c r="D3795" i="2"/>
  <c r="E3795" i="2"/>
  <c r="D3796" i="2"/>
  <c r="E3796" i="2"/>
  <c r="D3797" i="2"/>
  <c r="E3797" i="2"/>
  <c r="D3798" i="2"/>
  <c r="E3798" i="2"/>
  <c r="D3799" i="2"/>
  <c r="E3799" i="2"/>
  <c r="D3800" i="2"/>
  <c r="E3800" i="2"/>
  <c r="D3801" i="2"/>
  <c r="E3801" i="2"/>
  <c r="D3802" i="2"/>
  <c r="E3802" i="2"/>
  <c r="D3803" i="2"/>
  <c r="E3803" i="2"/>
  <c r="D3804" i="2"/>
  <c r="E3804" i="2"/>
  <c r="D3805" i="2"/>
  <c r="E3805" i="2"/>
  <c r="F3805" i="2" s="1"/>
  <c r="D3806" i="2"/>
  <c r="E3806" i="2"/>
  <c r="D3807" i="2"/>
  <c r="E3807" i="2"/>
  <c r="D3808" i="2"/>
  <c r="E3808" i="2"/>
  <c r="D3809" i="2"/>
  <c r="E3809" i="2"/>
  <c r="D3810" i="2"/>
  <c r="E3810" i="2"/>
  <c r="D3811" i="2"/>
  <c r="E3811" i="2"/>
  <c r="D3812" i="2"/>
  <c r="E3812" i="2"/>
  <c r="D3813" i="2"/>
  <c r="E3813" i="2"/>
  <c r="D3814" i="2"/>
  <c r="E3814" i="2"/>
  <c r="D3815" i="2"/>
  <c r="E3815" i="2"/>
  <c r="D3816" i="2"/>
  <c r="E3816" i="2"/>
  <c r="D3817" i="2"/>
  <c r="E3817" i="2"/>
  <c r="F3817" i="2" s="1"/>
  <c r="D3818" i="2"/>
  <c r="E3818" i="2"/>
  <c r="F3818" i="2" s="1"/>
  <c r="D3819" i="2"/>
  <c r="E3819" i="2"/>
  <c r="D3820" i="2"/>
  <c r="E3820" i="2"/>
  <c r="D3821" i="2"/>
  <c r="E3821" i="2"/>
  <c r="D3822" i="2"/>
  <c r="E3822" i="2"/>
  <c r="F3822" i="2" s="1"/>
  <c r="D3823" i="2"/>
  <c r="E3823" i="2"/>
  <c r="D3824" i="2"/>
  <c r="E3824" i="2"/>
  <c r="F3824" i="2" s="1"/>
  <c r="D3825" i="2"/>
  <c r="E3825" i="2"/>
  <c r="D3826" i="2"/>
  <c r="E3826" i="2"/>
  <c r="D3827" i="2"/>
  <c r="E3827" i="2"/>
  <c r="D3828" i="2"/>
  <c r="E3828" i="2"/>
  <c r="D3829" i="2"/>
  <c r="E3829" i="2"/>
  <c r="D3830" i="2"/>
  <c r="E3830" i="2"/>
  <c r="D3831" i="2"/>
  <c r="E3831" i="2"/>
  <c r="D3832" i="2"/>
  <c r="E3832" i="2"/>
  <c r="D3833" i="2"/>
  <c r="E3833" i="2"/>
  <c r="D3834" i="2"/>
  <c r="E3834" i="2"/>
  <c r="D3835" i="2"/>
  <c r="E3835" i="2"/>
  <c r="D3836" i="2"/>
  <c r="E3836" i="2"/>
  <c r="D3837" i="2"/>
  <c r="E3837" i="2"/>
  <c r="D3838" i="2"/>
  <c r="E3838" i="2"/>
  <c r="D3839" i="2"/>
  <c r="E3839" i="2"/>
  <c r="D3840" i="2"/>
  <c r="E3840" i="2"/>
  <c r="D3841" i="2"/>
  <c r="E3841" i="2"/>
  <c r="D3842" i="2"/>
  <c r="E3842" i="2"/>
  <c r="D3843" i="2"/>
  <c r="E3843" i="2"/>
  <c r="D3844" i="2"/>
  <c r="E3844" i="2"/>
  <c r="D3845" i="2"/>
  <c r="E3845" i="2"/>
  <c r="D3846" i="2"/>
  <c r="E3846" i="2"/>
  <c r="D3847" i="2"/>
  <c r="E3847" i="2"/>
  <c r="D3848" i="2"/>
  <c r="E3848" i="2"/>
  <c r="D3849" i="2"/>
  <c r="E3849" i="2"/>
  <c r="D3850" i="2"/>
  <c r="E3850" i="2"/>
  <c r="D3851" i="2"/>
  <c r="E3851" i="2"/>
  <c r="F3851" i="2" s="1"/>
  <c r="D3852" i="2"/>
  <c r="E3852" i="2"/>
  <c r="D3853" i="2"/>
  <c r="E3853" i="2"/>
  <c r="D3854" i="2"/>
  <c r="E3854" i="2"/>
  <c r="D3855" i="2"/>
  <c r="E3855" i="2"/>
  <c r="D3856" i="2"/>
  <c r="E3856" i="2"/>
  <c r="D3857" i="2"/>
  <c r="E3857" i="2"/>
  <c r="D3858" i="2"/>
  <c r="E3858" i="2"/>
  <c r="D3859" i="2"/>
  <c r="E3859" i="2"/>
  <c r="D3860" i="2"/>
  <c r="E3860" i="2"/>
  <c r="D3861" i="2"/>
  <c r="E3861" i="2"/>
  <c r="D3862" i="2"/>
  <c r="E3862" i="2"/>
  <c r="F3862" i="2" s="1"/>
  <c r="D3863" i="2"/>
  <c r="E3863" i="2"/>
  <c r="D3864" i="2"/>
  <c r="E3864" i="2"/>
  <c r="D3865" i="2"/>
  <c r="E3865" i="2"/>
  <c r="D3866" i="2"/>
  <c r="E3866" i="2"/>
  <c r="D3867" i="2"/>
  <c r="E3867" i="2"/>
  <c r="D3868" i="2"/>
  <c r="E3868" i="2"/>
  <c r="D3869" i="2"/>
  <c r="E3869" i="2"/>
  <c r="D3870" i="2"/>
  <c r="E3870" i="2"/>
  <c r="D3871" i="2"/>
  <c r="E3871" i="2"/>
  <c r="D3872" i="2"/>
  <c r="E3872" i="2"/>
  <c r="D3873" i="2"/>
  <c r="E3873" i="2"/>
  <c r="D3874" i="2"/>
  <c r="E3874" i="2"/>
  <c r="D3875" i="2"/>
  <c r="E3875" i="2"/>
  <c r="D3876" i="2"/>
  <c r="E3876" i="2"/>
  <c r="D3877" i="2"/>
  <c r="E3877" i="2"/>
  <c r="D3878" i="2"/>
  <c r="E3878" i="2"/>
  <c r="D3879" i="2"/>
  <c r="E3879" i="2"/>
  <c r="D3880" i="2"/>
  <c r="E3880" i="2"/>
  <c r="D3881" i="2"/>
  <c r="E3881" i="2"/>
  <c r="D3882" i="2"/>
  <c r="E3882" i="2"/>
  <c r="D3883" i="2"/>
  <c r="E3883" i="2"/>
  <c r="D3884" i="2"/>
  <c r="E3884" i="2"/>
  <c r="D3885" i="2"/>
  <c r="E3885" i="2"/>
  <c r="D3886" i="2"/>
  <c r="E3886" i="2"/>
  <c r="D3887" i="2"/>
  <c r="E3887" i="2"/>
  <c r="D3888" i="2"/>
  <c r="E3888" i="2"/>
  <c r="D3889" i="2"/>
  <c r="E3889" i="2"/>
  <c r="D3890" i="2"/>
  <c r="E3890" i="2"/>
  <c r="D3891" i="2"/>
  <c r="E3891" i="2"/>
  <c r="D3892" i="2"/>
  <c r="E3892" i="2"/>
  <c r="D3893" i="2"/>
  <c r="E3893" i="2"/>
  <c r="D3894" i="2"/>
  <c r="E3894" i="2"/>
  <c r="D3895" i="2"/>
  <c r="E3895" i="2"/>
  <c r="D3896" i="2"/>
  <c r="E3896" i="2"/>
  <c r="D3897" i="2"/>
  <c r="E3897" i="2"/>
  <c r="D3898" i="2"/>
  <c r="E3898" i="2"/>
  <c r="F3898" i="2" s="1"/>
  <c r="D3899" i="2"/>
  <c r="E3899" i="2"/>
  <c r="D3900" i="2"/>
  <c r="E3900" i="2"/>
  <c r="D3901" i="2"/>
  <c r="E3901" i="2"/>
  <c r="D3902" i="2"/>
  <c r="E3902" i="2"/>
  <c r="D3903" i="2"/>
  <c r="E3903" i="2"/>
  <c r="D3904" i="2"/>
  <c r="E3904" i="2"/>
  <c r="D3905" i="2"/>
  <c r="E3905" i="2"/>
  <c r="D3906" i="2"/>
  <c r="E3906" i="2"/>
  <c r="F3906" i="2" s="1"/>
  <c r="D3907" i="2"/>
  <c r="E3907" i="2"/>
  <c r="D3908" i="2"/>
  <c r="E3908" i="2"/>
  <c r="D3909" i="2"/>
  <c r="E3909" i="2"/>
  <c r="D3910" i="2"/>
  <c r="E3910" i="2"/>
  <c r="D3911" i="2"/>
  <c r="E3911" i="2"/>
  <c r="D3912" i="2"/>
  <c r="E3912" i="2"/>
  <c r="D3913" i="2"/>
  <c r="E3913" i="2"/>
  <c r="D3914" i="2"/>
  <c r="E3914" i="2"/>
  <c r="D3915" i="2"/>
  <c r="E3915" i="2"/>
  <c r="D3916" i="2"/>
  <c r="E3916" i="2"/>
  <c r="D3917" i="2"/>
  <c r="E3917" i="2"/>
  <c r="D3918" i="2"/>
  <c r="E3918" i="2"/>
  <c r="D3919" i="2"/>
  <c r="E3919" i="2"/>
  <c r="D3920" i="2"/>
  <c r="E3920" i="2"/>
  <c r="D3921" i="2"/>
  <c r="E3921" i="2"/>
  <c r="D3922" i="2"/>
  <c r="E3922" i="2"/>
  <c r="D3923" i="2"/>
  <c r="E3923" i="2"/>
  <c r="D3924" i="2"/>
  <c r="E3924" i="2"/>
  <c r="D3925" i="2"/>
  <c r="E3925" i="2"/>
  <c r="D3926" i="2"/>
  <c r="E3926" i="2"/>
  <c r="D3927" i="2"/>
  <c r="E3927" i="2"/>
  <c r="D3928" i="2"/>
  <c r="E3928" i="2"/>
  <c r="F3928" i="2" s="1"/>
  <c r="D3929" i="2"/>
  <c r="E3929" i="2"/>
  <c r="D3930" i="2"/>
  <c r="E3930" i="2"/>
  <c r="D3931" i="2"/>
  <c r="E3931" i="2"/>
  <c r="D3932" i="2"/>
  <c r="E3932" i="2"/>
  <c r="D3933" i="2"/>
  <c r="E3933" i="2"/>
  <c r="D3934" i="2"/>
  <c r="E3934" i="2"/>
  <c r="D3935" i="2"/>
  <c r="E3935" i="2"/>
  <c r="D3936" i="2"/>
  <c r="E3936" i="2"/>
  <c r="D3937" i="2"/>
  <c r="E3937" i="2"/>
  <c r="D3938" i="2"/>
  <c r="E3938" i="2"/>
  <c r="D3939" i="2"/>
  <c r="E3939" i="2"/>
  <c r="D3940" i="2"/>
  <c r="E3940" i="2"/>
  <c r="D3941" i="2"/>
  <c r="E3941" i="2"/>
  <c r="D3942" i="2"/>
  <c r="E3942" i="2"/>
  <c r="D3943" i="2"/>
  <c r="E3943" i="2"/>
  <c r="D3944" i="2"/>
  <c r="E3944" i="2"/>
  <c r="D3945" i="2"/>
  <c r="E3945" i="2"/>
  <c r="D3946" i="2"/>
  <c r="E3946" i="2"/>
  <c r="D3947" i="2"/>
  <c r="E3947" i="2"/>
  <c r="D3948" i="2"/>
  <c r="E3948" i="2"/>
  <c r="D3949" i="2"/>
  <c r="E3949" i="2"/>
  <c r="D3950" i="2"/>
  <c r="E3950" i="2"/>
  <c r="D3951" i="2"/>
  <c r="E3951" i="2"/>
  <c r="D3952" i="2"/>
  <c r="E3952" i="2"/>
  <c r="D3953" i="2"/>
  <c r="E3953" i="2"/>
  <c r="D3954" i="2"/>
  <c r="E3954" i="2"/>
  <c r="D3955" i="2"/>
  <c r="E3955" i="2"/>
  <c r="D3956" i="2"/>
  <c r="E3956" i="2"/>
  <c r="D3957" i="2"/>
  <c r="E3957" i="2"/>
  <c r="F3957" i="2" s="1"/>
  <c r="D3958" i="2"/>
  <c r="E3958" i="2"/>
  <c r="D3959" i="2"/>
  <c r="E3959" i="2"/>
  <c r="D3960" i="2"/>
  <c r="E3960" i="2"/>
  <c r="D3961" i="2"/>
  <c r="E3961" i="2"/>
  <c r="D3962" i="2"/>
  <c r="E3962" i="2"/>
  <c r="D3963" i="2"/>
  <c r="E3963" i="2"/>
  <c r="D3964" i="2"/>
  <c r="E3964" i="2"/>
  <c r="D3965" i="2"/>
  <c r="E3965" i="2"/>
  <c r="D3966" i="2"/>
  <c r="E3966" i="2"/>
  <c r="D3967" i="2"/>
  <c r="E3967" i="2"/>
  <c r="F3967" i="2" s="1"/>
  <c r="D3968" i="2"/>
  <c r="E3968" i="2"/>
  <c r="D3969" i="2"/>
  <c r="E3969" i="2"/>
  <c r="D3970" i="2"/>
  <c r="E3970" i="2"/>
  <c r="D3971" i="2"/>
  <c r="E3971" i="2"/>
  <c r="D3972" i="2"/>
  <c r="E3972" i="2"/>
  <c r="D3973" i="2"/>
  <c r="E3973" i="2"/>
  <c r="D3974" i="2"/>
  <c r="E3974" i="2"/>
  <c r="D3975" i="2"/>
  <c r="E3975" i="2"/>
  <c r="F3975" i="2" s="1"/>
  <c r="D3976" i="2"/>
  <c r="E3976" i="2"/>
  <c r="D3977" i="2"/>
  <c r="E3977" i="2"/>
  <c r="D3978" i="2"/>
  <c r="E3978" i="2"/>
  <c r="D3979" i="2"/>
  <c r="E3979" i="2"/>
  <c r="D3980" i="2"/>
  <c r="E3980" i="2"/>
  <c r="D3981" i="2"/>
  <c r="E3981" i="2"/>
  <c r="D3982" i="2"/>
  <c r="E3982" i="2"/>
  <c r="D3983" i="2"/>
  <c r="E3983" i="2"/>
  <c r="D3984" i="2"/>
  <c r="E3984" i="2"/>
  <c r="D3985" i="2"/>
  <c r="E3985" i="2"/>
  <c r="F3985" i="2" s="1"/>
  <c r="D3986" i="2"/>
  <c r="E3986" i="2"/>
  <c r="D3987" i="2"/>
  <c r="E3987" i="2"/>
  <c r="D3988" i="2"/>
  <c r="E3988" i="2"/>
  <c r="D3989" i="2"/>
  <c r="E3989" i="2"/>
  <c r="D3990" i="2"/>
  <c r="E3990" i="2"/>
  <c r="D3991" i="2"/>
  <c r="E3991" i="2"/>
  <c r="D3992" i="2"/>
  <c r="E3992" i="2"/>
  <c r="D3993" i="2"/>
  <c r="E3993" i="2"/>
  <c r="D3994" i="2"/>
  <c r="E3994" i="2"/>
  <c r="D3995" i="2"/>
  <c r="E3995" i="2"/>
  <c r="D3996" i="2"/>
  <c r="E3996" i="2"/>
  <c r="D3997" i="2"/>
  <c r="E3997" i="2"/>
  <c r="D3998" i="2"/>
  <c r="E3998" i="2"/>
  <c r="F3998" i="2" s="1"/>
  <c r="D3999" i="2"/>
  <c r="E3999" i="2"/>
  <c r="D4000" i="2"/>
  <c r="E4000" i="2"/>
  <c r="D4001" i="2"/>
  <c r="E4001" i="2"/>
  <c r="D4002" i="2"/>
  <c r="E4002" i="2"/>
  <c r="F4002" i="2" s="1"/>
  <c r="D4003" i="2"/>
  <c r="E4003" i="2"/>
  <c r="D4004" i="2"/>
  <c r="E4004" i="2"/>
  <c r="D4005" i="2"/>
  <c r="E4005" i="2"/>
  <c r="D4006" i="2"/>
  <c r="E4006" i="2"/>
  <c r="D4007" i="2"/>
  <c r="E4007" i="2"/>
  <c r="D4008" i="2"/>
  <c r="E4008" i="2"/>
  <c r="F4008" i="2" s="1"/>
  <c r="D4009" i="2"/>
  <c r="E4009" i="2"/>
  <c r="D4010" i="2"/>
  <c r="E4010" i="2"/>
  <c r="D4011" i="2"/>
  <c r="E4011" i="2"/>
  <c r="D4012" i="2"/>
  <c r="E4012" i="2"/>
  <c r="D4013" i="2"/>
  <c r="E4013" i="2"/>
  <c r="D4014" i="2"/>
  <c r="E4014" i="2"/>
  <c r="D4015" i="2"/>
  <c r="E4015" i="2"/>
  <c r="D4016" i="2"/>
  <c r="E4016" i="2"/>
  <c r="D4017" i="2"/>
  <c r="E4017" i="2"/>
  <c r="D4018" i="2"/>
  <c r="E4018" i="2"/>
  <c r="D4019" i="2"/>
  <c r="E4019" i="2"/>
  <c r="D4020" i="2"/>
  <c r="E4020" i="2"/>
  <c r="D4021" i="2"/>
  <c r="E4021" i="2"/>
  <c r="D4022" i="2"/>
  <c r="E4022" i="2"/>
  <c r="D4023" i="2"/>
  <c r="E4023" i="2"/>
  <c r="D4024" i="2"/>
  <c r="E4024" i="2"/>
  <c r="D4025" i="2"/>
  <c r="E4025" i="2"/>
  <c r="D4026" i="2"/>
  <c r="E4026" i="2"/>
  <c r="D4027" i="2"/>
  <c r="E4027" i="2"/>
  <c r="D4028" i="2"/>
  <c r="E4028" i="2"/>
  <c r="D4029" i="2"/>
  <c r="E4029" i="2"/>
  <c r="D4030" i="2"/>
  <c r="E4030" i="2"/>
  <c r="D4031" i="2"/>
  <c r="E4031" i="2"/>
  <c r="D4032" i="2"/>
  <c r="E4032" i="2"/>
  <c r="D4033" i="2"/>
  <c r="E4033" i="2"/>
  <c r="D4034" i="2"/>
  <c r="E4034" i="2"/>
  <c r="D4035" i="2"/>
  <c r="E4035" i="2"/>
  <c r="D4036" i="2"/>
  <c r="E4036" i="2"/>
  <c r="D4037" i="2"/>
  <c r="E4037" i="2"/>
  <c r="D4038" i="2"/>
  <c r="E4038" i="2"/>
  <c r="D4039" i="2"/>
  <c r="E4039" i="2"/>
  <c r="D4040" i="2"/>
  <c r="E4040" i="2"/>
  <c r="D4041" i="2"/>
  <c r="E4041" i="2"/>
  <c r="D4042" i="2"/>
  <c r="E4042" i="2"/>
  <c r="D4043" i="2"/>
  <c r="E4043" i="2"/>
  <c r="D4044" i="2"/>
  <c r="E4044" i="2"/>
  <c r="D4045" i="2"/>
  <c r="E4045" i="2"/>
  <c r="D4046" i="2"/>
  <c r="E4046" i="2"/>
  <c r="D4047" i="2"/>
  <c r="E4047" i="2"/>
  <c r="F4047" i="2" s="1"/>
  <c r="D4048" i="2"/>
  <c r="E4048" i="2"/>
  <c r="D4049" i="2"/>
  <c r="E4049" i="2"/>
  <c r="D4050" i="2"/>
  <c r="E4050" i="2"/>
  <c r="D4051" i="2"/>
  <c r="E4051" i="2"/>
  <c r="D4052" i="2"/>
  <c r="E4052" i="2"/>
  <c r="D4053" i="2"/>
  <c r="E4053" i="2"/>
  <c r="D4054" i="2"/>
  <c r="E4054" i="2"/>
  <c r="D4055" i="2"/>
  <c r="E4055" i="2"/>
  <c r="D4056" i="2"/>
  <c r="E4056" i="2"/>
  <c r="F4056" i="2" s="1"/>
  <c r="D4057" i="2"/>
  <c r="E4057" i="2"/>
  <c r="D4058" i="2"/>
  <c r="E4058" i="2"/>
  <c r="D4059" i="2"/>
  <c r="E4059" i="2"/>
  <c r="D4060" i="2"/>
  <c r="E4060" i="2"/>
  <c r="D4061" i="2"/>
  <c r="E4061" i="2"/>
  <c r="D4062" i="2"/>
  <c r="E4062" i="2"/>
  <c r="D4063" i="2"/>
  <c r="E4063" i="2"/>
  <c r="D4064" i="2"/>
  <c r="E4064" i="2"/>
  <c r="D4065" i="2"/>
  <c r="E4065" i="2"/>
  <c r="D4066" i="2"/>
  <c r="E4066" i="2"/>
  <c r="D4067" i="2"/>
  <c r="E4067" i="2"/>
  <c r="D4068" i="2"/>
  <c r="E4068" i="2"/>
  <c r="D4069" i="2"/>
  <c r="E4069" i="2"/>
  <c r="D4070" i="2"/>
  <c r="E4070" i="2"/>
  <c r="F4070" i="2" s="1"/>
  <c r="D4071" i="2"/>
  <c r="E4071" i="2"/>
  <c r="D4072" i="2"/>
  <c r="E4072" i="2"/>
  <c r="D4073" i="2"/>
  <c r="E4073" i="2"/>
  <c r="D4074" i="2"/>
  <c r="E4074" i="2"/>
  <c r="D4075" i="2"/>
  <c r="E4075" i="2"/>
  <c r="D4076" i="2"/>
  <c r="E4076" i="2"/>
  <c r="D4077" i="2"/>
  <c r="E4077" i="2"/>
  <c r="D4078" i="2"/>
  <c r="E4078" i="2"/>
  <c r="D4079" i="2"/>
  <c r="E4079" i="2"/>
  <c r="D4080" i="2"/>
  <c r="E4080" i="2"/>
  <c r="D4081" i="2"/>
  <c r="E4081" i="2"/>
  <c r="D4082" i="2"/>
  <c r="E4082" i="2"/>
  <c r="D4083" i="2"/>
  <c r="E4083" i="2"/>
  <c r="D4084" i="2"/>
  <c r="E4084" i="2"/>
  <c r="D4085" i="2"/>
  <c r="E4085" i="2"/>
  <c r="D4086" i="2"/>
  <c r="E4086" i="2"/>
  <c r="D4087" i="2"/>
  <c r="E4087" i="2"/>
  <c r="D4088" i="2"/>
  <c r="E4088" i="2"/>
  <c r="D4089" i="2"/>
  <c r="E4089" i="2"/>
  <c r="D4090" i="2"/>
  <c r="E4090" i="2"/>
  <c r="D4091" i="2"/>
  <c r="E4091" i="2"/>
  <c r="D4092" i="2"/>
  <c r="E4092" i="2"/>
  <c r="D4093" i="2"/>
  <c r="E4093" i="2"/>
  <c r="D4094" i="2"/>
  <c r="E4094" i="2"/>
  <c r="D4095" i="2"/>
  <c r="E4095" i="2"/>
  <c r="D4096" i="2"/>
  <c r="E4096" i="2"/>
  <c r="D4097" i="2"/>
  <c r="E4097" i="2"/>
  <c r="D4098" i="2"/>
  <c r="E4098" i="2"/>
  <c r="D4099" i="2"/>
  <c r="E4099" i="2"/>
  <c r="D4100" i="2"/>
  <c r="E4100" i="2"/>
  <c r="D4101" i="2"/>
  <c r="E4101" i="2"/>
  <c r="D4102" i="2"/>
  <c r="E4102" i="2"/>
  <c r="D4103" i="2"/>
  <c r="E4103" i="2"/>
  <c r="D4104" i="2"/>
  <c r="E4104" i="2"/>
  <c r="D4105" i="2"/>
  <c r="E4105" i="2"/>
  <c r="D4106" i="2"/>
  <c r="E4106" i="2"/>
  <c r="D4107" i="2"/>
  <c r="E4107" i="2"/>
  <c r="D4108" i="2"/>
  <c r="E4108" i="2"/>
  <c r="D4109" i="2"/>
  <c r="E4109" i="2"/>
  <c r="D4110" i="2"/>
  <c r="E4110" i="2"/>
  <c r="D4111" i="2"/>
  <c r="E4111" i="2"/>
  <c r="D4112" i="2"/>
  <c r="E4112" i="2"/>
  <c r="D4113" i="2"/>
  <c r="E4113" i="2"/>
  <c r="D4114" i="2"/>
  <c r="E4114" i="2"/>
  <c r="D4115" i="2"/>
  <c r="E4115" i="2"/>
  <c r="D4116" i="2"/>
  <c r="E4116" i="2"/>
  <c r="D4117" i="2"/>
  <c r="E4117" i="2"/>
  <c r="D4118" i="2"/>
  <c r="E4118" i="2"/>
  <c r="D4119" i="2"/>
  <c r="E4119" i="2"/>
  <c r="D4120" i="2"/>
  <c r="E4120" i="2"/>
  <c r="D4121" i="2"/>
  <c r="E4121" i="2"/>
  <c r="D4122" i="2"/>
  <c r="E4122" i="2"/>
  <c r="D4123" i="2"/>
  <c r="E4123" i="2"/>
  <c r="D4124" i="2"/>
  <c r="E4124" i="2"/>
  <c r="D4125" i="2"/>
  <c r="E4125" i="2"/>
  <c r="D4126" i="2"/>
  <c r="E4126" i="2"/>
  <c r="F4126" i="2" s="1"/>
  <c r="D4127" i="2"/>
  <c r="E4127" i="2"/>
  <c r="D4128" i="2"/>
  <c r="E4128" i="2"/>
  <c r="D4129" i="2"/>
  <c r="E4129" i="2"/>
  <c r="D4130" i="2"/>
  <c r="E4130" i="2"/>
  <c r="D4131" i="2"/>
  <c r="E4131" i="2"/>
  <c r="D4132" i="2"/>
  <c r="E4132" i="2"/>
  <c r="D4133" i="2"/>
  <c r="E4133" i="2"/>
  <c r="D4134" i="2"/>
  <c r="E4134" i="2"/>
  <c r="D4135" i="2"/>
  <c r="E4135" i="2"/>
  <c r="F4135" i="2" s="1"/>
  <c r="D4136" i="2"/>
  <c r="E4136" i="2"/>
  <c r="D4137" i="2"/>
  <c r="E4137" i="2"/>
  <c r="D4138" i="2"/>
  <c r="E4138" i="2"/>
  <c r="D4139" i="2"/>
  <c r="E4139" i="2"/>
  <c r="D4140" i="2"/>
  <c r="E4140" i="2"/>
  <c r="D4141" i="2"/>
  <c r="E4141" i="2"/>
  <c r="D4142" i="2"/>
  <c r="E4142" i="2"/>
  <c r="D4143" i="2"/>
  <c r="E4143" i="2"/>
  <c r="D4144" i="2"/>
  <c r="E4144" i="2"/>
  <c r="D4145" i="2"/>
  <c r="E4145" i="2"/>
  <c r="D4146" i="2"/>
  <c r="E4146" i="2"/>
  <c r="D4147" i="2"/>
  <c r="E4147" i="2"/>
  <c r="D4148" i="2"/>
  <c r="E4148" i="2"/>
  <c r="D4149" i="2"/>
  <c r="E4149" i="2"/>
  <c r="D4150" i="2"/>
  <c r="E4150" i="2"/>
  <c r="D4151" i="2"/>
  <c r="E4151" i="2"/>
  <c r="D4152" i="2"/>
  <c r="E4152" i="2"/>
  <c r="D4153" i="2"/>
  <c r="E4153" i="2"/>
  <c r="D4154" i="2"/>
  <c r="E4154" i="2"/>
  <c r="D4155" i="2"/>
  <c r="E4155" i="2"/>
  <c r="D4156" i="2"/>
  <c r="E4156" i="2"/>
  <c r="D4157" i="2"/>
  <c r="E4157" i="2"/>
  <c r="D4158" i="2"/>
  <c r="E4158" i="2"/>
  <c r="D4159" i="2"/>
  <c r="E4159" i="2"/>
  <c r="D4160" i="2"/>
  <c r="E4160" i="2"/>
  <c r="D4161" i="2"/>
  <c r="E4161" i="2"/>
  <c r="D4162" i="2"/>
  <c r="E4162" i="2"/>
  <c r="D4163" i="2"/>
  <c r="E4163" i="2"/>
  <c r="D4164" i="2"/>
  <c r="E4164" i="2"/>
  <c r="D4165" i="2"/>
  <c r="E4165" i="2"/>
  <c r="D4166" i="2"/>
  <c r="E4166" i="2"/>
  <c r="D4167" i="2"/>
  <c r="E4167" i="2"/>
  <c r="D4168" i="2"/>
  <c r="E4168" i="2"/>
  <c r="D4169" i="2"/>
  <c r="E4169" i="2"/>
  <c r="D4170" i="2"/>
  <c r="E4170" i="2"/>
  <c r="D4171" i="2"/>
  <c r="E4171" i="2"/>
  <c r="D4172" i="2"/>
  <c r="E4172" i="2"/>
  <c r="D4173" i="2"/>
  <c r="E4173" i="2"/>
  <c r="D4174" i="2"/>
  <c r="E4174" i="2"/>
  <c r="D4175" i="2"/>
  <c r="E4175" i="2"/>
  <c r="D4176" i="2"/>
  <c r="E4176" i="2"/>
  <c r="D4177" i="2"/>
  <c r="E4177" i="2"/>
  <c r="D4178" i="2"/>
  <c r="E4178" i="2"/>
  <c r="D4179" i="2"/>
  <c r="E4179" i="2"/>
  <c r="D4180" i="2"/>
  <c r="E4180" i="2"/>
  <c r="D4181" i="2"/>
  <c r="E4181" i="2"/>
  <c r="F4181" i="2" s="1"/>
  <c r="D4182" i="2"/>
  <c r="E4182" i="2"/>
  <c r="D4183" i="2"/>
  <c r="E4183" i="2"/>
  <c r="D4184" i="2"/>
  <c r="E4184" i="2"/>
  <c r="D4185" i="2"/>
  <c r="E4185" i="2"/>
  <c r="D4186" i="2"/>
  <c r="E4186" i="2"/>
  <c r="D4187" i="2"/>
  <c r="E4187" i="2"/>
  <c r="D4188" i="2"/>
  <c r="E4188" i="2"/>
  <c r="D4189" i="2"/>
  <c r="E4189" i="2"/>
  <c r="D4190" i="2"/>
  <c r="E4190" i="2"/>
  <c r="D4191" i="2"/>
  <c r="E4191" i="2"/>
  <c r="D4192" i="2"/>
  <c r="E4192" i="2"/>
  <c r="D4193" i="2"/>
  <c r="E4193" i="2"/>
  <c r="D4194" i="2"/>
  <c r="E4194" i="2"/>
  <c r="D4195" i="2"/>
  <c r="E4195" i="2"/>
  <c r="D4196" i="2"/>
  <c r="E4196" i="2"/>
  <c r="D4197" i="2"/>
  <c r="E4197" i="2"/>
  <c r="D4198" i="2"/>
  <c r="E4198" i="2"/>
  <c r="F4198" i="2" s="1"/>
  <c r="D4199" i="2"/>
  <c r="E4199" i="2"/>
  <c r="D4200" i="2"/>
  <c r="E4200" i="2"/>
  <c r="D4201" i="2"/>
  <c r="E4201" i="2"/>
  <c r="D4202" i="2"/>
  <c r="E4202" i="2"/>
  <c r="D4203" i="2"/>
  <c r="E4203" i="2"/>
  <c r="D4204" i="2"/>
  <c r="E4204" i="2"/>
  <c r="D4205" i="2"/>
  <c r="E4205" i="2"/>
  <c r="D4206" i="2"/>
  <c r="E4206" i="2"/>
  <c r="D4207" i="2"/>
  <c r="E4207" i="2"/>
  <c r="D4208" i="2"/>
  <c r="E4208" i="2"/>
  <c r="D4209" i="2"/>
  <c r="E4209" i="2"/>
  <c r="D4210" i="2"/>
  <c r="E4210" i="2"/>
  <c r="D4211" i="2"/>
  <c r="E4211" i="2"/>
  <c r="D4212" i="2"/>
  <c r="E4212" i="2"/>
  <c r="D4213" i="2"/>
  <c r="E4213" i="2"/>
  <c r="D4214" i="2"/>
  <c r="E4214" i="2"/>
  <c r="D4215" i="2"/>
  <c r="E4215" i="2"/>
  <c r="D4216" i="2"/>
  <c r="E4216" i="2"/>
  <c r="D4217" i="2"/>
  <c r="E4217" i="2"/>
  <c r="D4218" i="2"/>
  <c r="E4218" i="2"/>
  <c r="D4219" i="2"/>
  <c r="E4219" i="2"/>
  <c r="D4220" i="2"/>
  <c r="E4220" i="2"/>
  <c r="D4221" i="2"/>
  <c r="E4221" i="2"/>
  <c r="D4222" i="2"/>
  <c r="E4222" i="2"/>
  <c r="D4223" i="2"/>
  <c r="E4223" i="2"/>
  <c r="D4224" i="2"/>
  <c r="E4224" i="2"/>
  <c r="D4225" i="2"/>
  <c r="E4225" i="2"/>
  <c r="D4226" i="2"/>
  <c r="E4226" i="2"/>
  <c r="D4227" i="2"/>
  <c r="E4227" i="2"/>
  <c r="F4227" i="2" s="1"/>
  <c r="D4228" i="2"/>
  <c r="E4228" i="2"/>
  <c r="D4229" i="2"/>
  <c r="E4229" i="2"/>
  <c r="D4230" i="2"/>
  <c r="E4230" i="2"/>
  <c r="D4231" i="2"/>
  <c r="E4231" i="2"/>
  <c r="D4232" i="2"/>
  <c r="E4232" i="2"/>
  <c r="D4233" i="2"/>
  <c r="E4233" i="2"/>
  <c r="D4234" i="2"/>
  <c r="E4234" i="2"/>
  <c r="D4235" i="2"/>
  <c r="E4235" i="2"/>
  <c r="D4236" i="2"/>
  <c r="E4236" i="2"/>
  <c r="D4237" i="2"/>
  <c r="E4237" i="2"/>
  <c r="D4238" i="2"/>
  <c r="E4238" i="2"/>
  <c r="D4239" i="2"/>
  <c r="E4239" i="2"/>
  <c r="D4240" i="2"/>
  <c r="E4240" i="2"/>
  <c r="D4241" i="2"/>
  <c r="E4241" i="2"/>
  <c r="D4242" i="2"/>
  <c r="E4242" i="2"/>
  <c r="F4242" i="2" s="1"/>
  <c r="D4243" i="2"/>
  <c r="E4243" i="2"/>
  <c r="D4244" i="2"/>
  <c r="E4244" i="2"/>
  <c r="D4245" i="2"/>
  <c r="E4245" i="2"/>
  <c r="D4246" i="2"/>
  <c r="E4246" i="2"/>
  <c r="D4247" i="2"/>
  <c r="E4247" i="2"/>
  <c r="D4248" i="2"/>
  <c r="E4248" i="2"/>
  <c r="D4249" i="2"/>
  <c r="E4249" i="2"/>
  <c r="D4250" i="2"/>
  <c r="E4250" i="2"/>
  <c r="D4251" i="2"/>
  <c r="E4251" i="2"/>
  <c r="D4252" i="2"/>
  <c r="E4252" i="2"/>
  <c r="D4253" i="2"/>
  <c r="E4253" i="2"/>
  <c r="D4254" i="2"/>
  <c r="E4254" i="2"/>
  <c r="D4255" i="2"/>
  <c r="E4255" i="2"/>
  <c r="D4256" i="2"/>
  <c r="E4256" i="2"/>
  <c r="D4257" i="2"/>
  <c r="E4257" i="2"/>
  <c r="D4258" i="2"/>
  <c r="E4258" i="2"/>
  <c r="D4259" i="2"/>
  <c r="E4259" i="2"/>
  <c r="D4260" i="2"/>
  <c r="E4260" i="2"/>
  <c r="D4261" i="2"/>
  <c r="E4261" i="2"/>
  <c r="D4262" i="2"/>
  <c r="E4262" i="2"/>
  <c r="D4263" i="2"/>
  <c r="E4263" i="2"/>
  <c r="D4264" i="2"/>
  <c r="E4264" i="2"/>
  <c r="D4265" i="2"/>
  <c r="E4265" i="2"/>
  <c r="D4266" i="2"/>
  <c r="E4266" i="2"/>
  <c r="D4267" i="2"/>
  <c r="E4267" i="2"/>
  <c r="D4268" i="2"/>
  <c r="E4268" i="2"/>
  <c r="D4269" i="2"/>
  <c r="E4269" i="2"/>
  <c r="D4270" i="2"/>
  <c r="E4270" i="2"/>
  <c r="D4271" i="2"/>
  <c r="E4271" i="2"/>
  <c r="D4272" i="2"/>
  <c r="E4272" i="2"/>
  <c r="F4272" i="2" s="1"/>
  <c r="D4273" i="2"/>
  <c r="E4273" i="2"/>
  <c r="D4274" i="2"/>
  <c r="E4274" i="2"/>
  <c r="D4275" i="2"/>
  <c r="E4275" i="2"/>
  <c r="D4276" i="2"/>
  <c r="E4276" i="2"/>
  <c r="D4277" i="2"/>
  <c r="E4277" i="2"/>
  <c r="D4278" i="2"/>
  <c r="E4278" i="2"/>
  <c r="D4279" i="2"/>
  <c r="E4279" i="2"/>
  <c r="D4280" i="2"/>
  <c r="E4280" i="2"/>
  <c r="D4281" i="2"/>
  <c r="E4281" i="2"/>
  <c r="D4282" i="2"/>
  <c r="E4282" i="2"/>
  <c r="D4283" i="2"/>
  <c r="E4283" i="2"/>
  <c r="D4284" i="2"/>
  <c r="E4284" i="2"/>
  <c r="F4284" i="2" s="1"/>
  <c r="D4285" i="2"/>
  <c r="E4285" i="2"/>
  <c r="D4286" i="2"/>
  <c r="E4286" i="2"/>
  <c r="D4287" i="2"/>
  <c r="E4287" i="2"/>
  <c r="D4288" i="2"/>
  <c r="E4288" i="2"/>
  <c r="D4289" i="2"/>
  <c r="E4289" i="2"/>
  <c r="D4290" i="2"/>
  <c r="E4290" i="2"/>
  <c r="D4291" i="2"/>
  <c r="E4291" i="2"/>
  <c r="D4292" i="2"/>
  <c r="E4292" i="2"/>
  <c r="D4293" i="2"/>
  <c r="E4293" i="2"/>
  <c r="D4294" i="2"/>
  <c r="E4294" i="2"/>
  <c r="D4295" i="2"/>
  <c r="E4295" i="2"/>
  <c r="D4296" i="2"/>
  <c r="E4296" i="2"/>
  <c r="D4297" i="2"/>
  <c r="E4297" i="2"/>
  <c r="D4298" i="2"/>
  <c r="E4298" i="2"/>
  <c r="D4299" i="2"/>
  <c r="E4299" i="2"/>
  <c r="D4300" i="2"/>
  <c r="E4300" i="2"/>
  <c r="D4301" i="2"/>
  <c r="E4301" i="2"/>
  <c r="D4302" i="2"/>
  <c r="E4302" i="2"/>
  <c r="D4303" i="2"/>
  <c r="E4303" i="2"/>
  <c r="D4304" i="2"/>
  <c r="E4304" i="2"/>
  <c r="D4305" i="2"/>
  <c r="E4305" i="2"/>
  <c r="D4306" i="2"/>
  <c r="E4306" i="2"/>
  <c r="F4306" i="2" s="1"/>
  <c r="D4307" i="2"/>
  <c r="E4307" i="2"/>
  <c r="D4308" i="2"/>
  <c r="E4308" i="2"/>
  <c r="D4309" i="2"/>
  <c r="E4309" i="2"/>
  <c r="D4310" i="2"/>
  <c r="E4310" i="2"/>
  <c r="D4311" i="2"/>
  <c r="E4311" i="2"/>
  <c r="D4312" i="2"/>
  <c r="E4312" i="2"/>
  <c r="D4313" i="2"/>
  <c r="E4313" i="2"/>
  <c r="D4314" i="2"/>
  <c r="E4314" i="2"/>
  <c r="D4315" i="2"/>
  <c r="E4315" i="2"/>
  <c r="D4316" i="2"/>
  <c r="E4316" i="2"/>
  <c r="D4317" i="2"/>
  <c r="E4317" i="2"/>
  <c r="D4318" i="2"/>
  <c r="E4318" i="2"/>
  <c r="D4319" i="2"/>
  <c r="E4319" i="2"/>
  <c r="D4320" i="2"/>
  <c r="E4320" i="2"/>
  <c r="D4321" i="2"/>
  <c r="E4321" i="2"/>
  <c r="D4322" i="2"/>
  <c r="E4322" i="2"/>
  <c r="D4323" i="2"/>
  <c r="E4323" i="2"/>
  <c r="D4324" i="2"/>
  <c r="E4324" i="2"/>
  <c r="D4325" i="2"/>
  <c r="E4325" i="2"/>
  <c r="D4326" i="2"/>
  <c r="E4326" i="2"/>
  <c r="D4327" i="2"/>
  <c r="E4327" i="2"/>
  <c r="D4328" i="2"/>
  <c r="E4328" i="2"/>
  <c r="D4329" i="2"/>
  <c r="E4329" i="2"/>
  <c r="D4330" i="2"/>
  <c r="E4330" i="2"/>
  <c r="D4331" i="2"/>
  <c r="E4331" i="2"/>
  <c r="D4332" i="2"/>
  <c r="E4332" i="2"/>
  <c r="D4333" i="2"/>
  <c r="E4333" i="2"/>
  <c r="D4334" i="2"/>
  <c r="E4334" i="2"/>
  <c r="D4335" i="2"/>
  <c r="E4335" i="2"/>
  <c r="D4336" i="2"/>
  <c r="E4336" i="2"/>
  <c r="D4337" i="2"/>
  <c r="E4337" i="2"/>
  <c r="D4338" i="2"/>
  <c r="E4338" i="2"/>
  <c r="D4339" i="2"/>
  <c r="E4339" i="2"/>
  <c r="F4339" i="2" s="1"/>
  <c r="D4340" i="2"/>
  <c r="E4340" i="2"/>
  <c r="D4341" i="2"/>
  <c r="E4341" i="2"/>
  <c r="D4342" i="2"/>
  <c r="E4342" i="2"/>
  <c r="D4343" i="2"/>
  <c r="E4343" i="2"/>
  <c r="D4344" i="2"/>
  <c r="E4344" i="2"/>
  <c r="D4345" i="2"/>
  <c r="E4345" i="2"/>
  <c r="D4346" i="2"/>
  <c r="E4346" i="2"/>
  <c r="D4347" i="2"/>
  <c r="E4347" i="2"/>
  <c r="D4348" i="2"/>
  <c r="E4348" i="2"/>
  <c r="D4349" i="2"/>
  <c r="E4349" i="2"/>
  <c r="D4350" i="2"/>
  <c r="E4350" i="2"/>
  <c r="D4351" i="2"/>
  <c r="E4351" i="2"/>
  <c r="F4351" i="2" s="1"/>
  <c r="D4352" i="2"/>
  <c r="E4352" i="2"/>
  <c r="F4352" i="2" s="1"/>
  <c r="D4353" i="2"/>
  <c r="E4353" i="2"/>
  <c r="D4354" i="2"/>
  <c r="E4354" i="2"/>
  <c r="D4355" i="2"/>
  <c r="E4355" i="2"/>
  <c r="F4355" i="2" s="1"/>
  <c r="D4356" i="2"/>
  <c r="E4356" i="2"/>
  <c r="F4356" i="2" s="1"/>
  <c r="D4357" i="2"/>
  <c r="E4357" i="2"/>
  <c r="F4357" i="2" s="1"/>
  <c r="D4358" i="2"/>
  <c r="E4358" i="2"/>
  <c r="F4358" i="2" s="1"/>
  <c r="D4359" i="2"/>
  <c r="E4359" i="2"/>
  <c r="D4360" i="2"/>
  <c r="E4360" i="2"/>
  <c r="F4360" i="2" s="1"/>
  <c r="D4361" i="2"/>
  <c r="E4361" i="2"/>
  <c r="F4361" i="2" s="1"/>
  <c r="D4362" i="2"/>
  <c r="E4362" i="2"/>
  <c r="F4362" i="2" s="1"/>
  <c r="D4363" i="2"/>
  <c r="E4363" i="2"/>
  <c r="D4364" i="2"/>
  <c r="E4364" i="2"/>
  <c r="D4365" i="2"/>
  <c r="E4365" i="2"/>
  <c r="F4365" i="2" s="1"/>
  <c r="D4366" i="2"/>
  <c r="E4366" i="2"/>
  <c r="D4367" i="2"/>
  <c r="E4367" i="2"/>
  <c r="F4367" i="2" s="1"/>
  <c r="D4368" i="2"/>
  <c r="E4368" i="2"/>
  <c r="F4368" i="2" s="1"/>
  <c r="D4369" i="2"/>
  <c r="E4369" i="2"/>
  <c r="D4370" i="2"/>
  <c r="E4370" i="2"/>
  <c r="F4370" i="2" s="1"/>
  <c r="D4371" i="2"/>
  <c r="E4371" i="2"/>
  <c r="D4372" i="2"/>
  <c r="E4372" i="2"/>
  <c r="D4373" i="2"/>
  <c r="E4373" i="2"/>
  <c r="D4374" i="2"/>
  <c r="E4374" i="2"/>
  <c r="D4375" i="2"/>
  <c r="E4375" i="2"/>
  <c r="D4376" i="2"/>
  <c r="E4376" i="2"/>
  <c r="D4377" i="2"/>
  <c r="E4377" i="2"/>
  <c r="D4378" i="2"/>
  <c r="E4378" i="2"/>
  <c r="D4379" i="2"/>
  <c r="E4379" i="2"/>
  <c r="D4380" i="2"/>
  <c r="E4380" i="2"/>
  <c r="D4381" i="2"/>
  <c r="E4381" i="2"/>
  <c r="F4381" i="2" s="1"/>
  <c r="D4382" i="2"/>
  <c r="E4382" i="2"/>
  <c r="D4383" i="2"/>
  <c r="E4383" i="2"/>
  <c r="F4383" i="2" s="1"/>
  <c r="D4384" i="2"/>
  <c r="E4384" i="2"/>
  <c r="F4384" i="2" s="1"/>
  <c r="D4385" i="2"/>
  <c r="E4385" i="2"/>
  <c r="D4386" i="2"/>
  <c r="E4386" i="2"/>
  <c r="F4386" i="2" s="1"/>
  <c r="D4387" i="2"/>
  <c r="E4387" i="2"/>
  <c r="F4387" i="2" s="1"/>
  <c r="D4388" i="2"/>
  <c r="E4388" i="2"/>
  <c r="D4389" i="2"/>
  <c r="E4389" i="2"/>
  <c r="F4389" i="2" s="1"/>
  <c r="D4390" i="2"/>
  <c r="E4390" i="2"/>
  <c r="D4391" i="2"/>
  <c r="E4391" i="2"/>
  <c r="D4392" i="2"/>
  <c r="E4392" i="2"/>
  <c r="D4393" i="2"/>
  <c r="E4393" i="2"/>
  <c r="D4394" i="2"/>
  <c r="E4394" i="2"/>
  <c r="F4394" i="2" s="1"/>
  <c r="D4395" i="2"/>
  <c r="E4395" i="2"/>
  <c r="D4396" i="2"/>
  <c r="E4396" i="2"/>
  <c r="D4397" i="2"/>
  <c r="E4397" i="2"/>
  <c r="D4398" i="2"/>
  <c r="E4398" i="2"/>
  <c r="D4399" i="2"/>
  <c r="E4399" i="2"/>
  <c r="F4399" i="2" s="1"/>
  <c r="D4400" i="2"/>
  <c r="E4400" i="2"/>
  <c r="D4401" i="2"/>
  <c r="E4401" i="2"/>
  <c r="D4402" i="2"/>
  <c r="E4402" i="2"/>
  <c r="D4403" i="2"/>
  <c r="E4403" i="2"/>
  <c r="F4403" i="2" s="1"/>
  <c r="D4404" i="2"/>
  <c r="E4404" i="2"/>
  <c r="D4405" i="2"/>
  <c r="E4405" i="2"/>
  <c r="F4405" i="2" s="1"/>
  <c r="D4406" i="2"/>
  <c r="E4406" i="2"/>
  <c r="D4407" i="2"/>
  <c r="E4407" i="2"/>
  <c r="F4407" i="2" s="1"/>
  <c r="D4408" i="2"/>
  <c r="E4408" i="2"/>
  <c r="F4408" i="2" s="1"/>
  <c r="D4409" i="2"/>
  <c r="E4409" i="2"/>
  <c r="F4409" i="2" s="1"/>
  <c r="D4410" i="2"/>
  <c r="E4410" i="2"/>
  <c r="F4410" i="2" s="1"/>
  <c r="D4411" i="2"/>
  <c r="E4411" i="2"/>
  <c r="D4412" i="2"/>
  <c r="E4412" i="2"/>
  <c r="D4413" i="2"/>
  <c r="E4413" i="2"/>
  <c r="D4414" i="2"/>
  <c r="E4414" i="2"/>
  <c r="F4414" i="2" s="1"/>
  <c r="D4415" i="2"/>
  <c r="E4415" i="2"/>
  <c r="F4415" i="2" s="1"/>
  <c r="D4416" i="2"/>
  <c r="E4416" i="2"/>
  <c r="F4416" i="2" s="1"/>
  <c r="D4417" i="2"/>
  <c r="E4417" i="2"/>
  <c r="D4418" i="2"/>
  <c r="E4418" i="2"/>
  <c r="F4418" i="2" s="1"/>
  <c r="D4419" i="2"/>
  <c r="E4419" i="2"/>
  <c r="F4419" i="2" s="1"/>
  <c r="D4420" i="2"/>
  <c r="E4420" i="2"/>
  <c r="D4421" i="2"/>
  <c r="E4421" i="2"/>
  <c r="F4421" i="2" s="1"/>
  <c r="D4422" i="2"/>
  <c r="E4422" i="2"/>
  <c r="F4422" i="2" s="1"/>
  <c r="D4423" i="2"/>
  <c r="E4423" i="2"/>
  <c r="D4424" i="2"/>
  <c r="E4424" i="2"/>
  <c r="D4425" i="2"/>
  <c r="E4425" i="2"/>
  <c r="D4426" i="2"/>
  <c r="E4426" i="2"/>
  <c r="D4427" i="2"/>
  <c r="E4427" i="2"/>
  <c r="F4427" i="2" s="1"/>
  <c r="D4428" i="2"/>
  <c r="E4428" i="2"/>
  <c r="D4429" i="2"/>
  <c r="E4429" i="2"/>
  <c r="F4429" i="2" s="1"/>
  <c r="D4430" i="2"/>
  <c r="E4430" i="2"/>
  <c r="D4431" i="2"/>
  <c r="E4431" i="2"/>
  <c r="D4432" i="2"/>
  <c r="E4432" i="2"/>
  <c r="F4432" i="2" s="1"/>
  <c r="D4433" i="2"/>
  <c r="E4433" i="2"/>
  <c r="D4434" i="2"/>
  <c r="E4434" i="2"/>
  <c r="D4435" i="2"/>
  <c r="E4435" i="2"/>
  <c r="F4435" i="2" s="1"/>
  <c r="D4436" i="2"/>
  <c r="E4436" i="2"/>
  <c r="D4437" i="2"/>
  <c r="E4437" i="2"/>
  <c r="F4437" i="2" s="1"/>
  <c r="D4438" i="2"/>
  <c r="E4438" i="2"/>
  <c r="F4438" i="2" s="1"/>
  <c r="D4439" i="2"/>
  <c r="E4439" i="2"/>
  <c r="F4439" i="2" s="1"/>
  <c r="D4440" i="2"/>
  <c r="E4440" i="2"/>
  <c r="F4440" i="2" s="1"/>
  <c r="D4441" i="2"/>
  <c r="E4441" i="2"/>
  <c r="F4441" i="2" s="1"/>
  <c r="D4442" i="2"/>
  <c r="E4442" i="2"/>
  <c r="F4442" i="2" s="1"/>
  <c r="D4443" i="2"/>
  <c r="E4443" i="2"/>
  <c r="D4444" i="2"/>
  <c r="E4444" i="2"/>
  <c r="D4445" i="2"/>
  <c r="E4445" i="2"/>
  <c r="D4446" i="2"/>
  <c r="E4446" i="2"/>
  <c r="D4447" i="2"/>
  <c r="E4447" i="2"/>
  <c r="D4448" i="2"/>
  <c r="E4448" i="2"/>
  <c r="D4449" i="2"/>
  <c r="E4449" i="2"/>
  <c r="D4450" i="2"/>
  <c r="E4450" i="2"/>
  <c r="D4451" i="2"/>
  <c r="E4451" i="2"/>
  <c r="D4452" i="2"/>
  <c r="E4452" i="2"/>
  <c r="D4453" i="2"/>
  <c r="E4453" i="2"/>
  <c r="D4454" i="2"/>
  <c r="E4454" i="2"/>
  <c r="D4455" i="2"/>
  <c r="E4455" i="2"/>
  <c r="D4456" i="2"/>
  <c r="E4456" i="2"/>
  <c r="D4457" i="2"/>
  <c r="E4457" i="2"/>
  <c r="D4458" i="2"/>
  <c r="E4458" i="2"/>
  <c r="D4459" i="2"/>
  <c r="E4459" i="2"/>
  <c r="D4460" i="2"/>
  <c r="E4460" i="2"/>
  <c r="D4461" i="2"/>
  <c r="E4461" i="2"/>
  <c r="D4462" i="2"/>
  <c r="E4462" i="2"/>
  <c r="D4463" i="2"/>
  <c r="E4463" i="2"/>
  <c r="D4464" i="2"/>
  <c r="E4464" i="2"/>
  <c r="D4465" i="2"/>
  <c r="E4465" i="2"/>
  <c r="D4466" i="2"/>
  <c r="E4466" i="2"/>
  <c r="D4467" i="2"/>
  <c r="E4467" i="2"/>
  <c r="D4468" i="2"/>
  <c r="E4468" i="2"/>
  <c r="D4469" i="2"/>
  <c r="E4469" i="2"/>
  <c r="D4470" i="2"/>
  <c r="E4470" i="2"/>
  <c r="D4471" i="2"/>
  <c r="E4471" i="2"/>
  <c r="D4472" i="2"/>
  <c r="E4472" i="2"/>
  <c r="D4473" i="2"/>
  <c r="E4473" i="2"/>
  <c r="D4474" i="2"/>
  <c r="E4474" i="2"/>
  <c r="D4475" i="2"/>
  <c r="E4475" i="2"/>
  <c r="D4476" i="2"/>
  <c r="E4476" i="2"/>
  <c r="D4477" i="2"/>
  <c r="E4477" i="2"/>
  <c r="D4478" i="2"/>
  <c r="E4478" i="2"/>
  <c r="D4479" i="2"/>
  <c r="E4479" i="2"/>
  <c r="D4480" i="2"/>
  <c r="E4480" i="2"/>
  <c r="F4480" i="2" s="1"/>
  <c r="D4481" i="2"/>
  <c r="E4481" i="2"/>
  <c r="D4482" i="2"/>
  <c r="E4482" i="2"/>
  <c r="D4483" i="2"/>
  <c r="E4483" i="2"/>
  <c r="D4484" i="2"/>
  <c r="E4484" i="2"/>
  <c r="D4485" i="2"/>
  <c r="E4485" i="2"/>
  <c r="D4486" i="2"/>
  <c r="E4486" i="2"/>
  <c r="D4487" i="2"/>
  <c r="E4487" i="2"/>
  <c r="D4488" i="2"/>
  <c r="E4488" i="2"/>
  <c r="D4489" i="2"/>
  <c r="E4489" i="2"/>
  <c r="D4490" i="2"/>
  <c r="E4490" i="2"/>
  <c r="D4491" i="2"/>
  <c r="E4491" i="2"/>
  <c r="D4492" i="2"/>
  <c r="E4492" i="2"/>
  <c r="D4493" i="2"/>
  <c r="E4493" i="2"/>
  <c r="D4494" i="2"/>
  <c r="E4494" i="2"/>
  <c r="D4495" i="2"/>
  <c r="E4495" i="2"/>
  <c r="D4496" i="2"/>
  <c r="E4496" i="2"/>
  <c r="D4497" i="2"/>
  <c r="E4497" i="2"/>
  <c r="D4498" i="2"/>
  <c r="E4498" i="2"/>
  <c r="D4499" i="2"/>
  <c r="E4499" i="2"/>
  <c r="D4500" i="2"/>
  <c r="E4500" i="2"/>
  <c r="D4501" i="2"/>
  <c r="E4501" i="2"/>
  <c r="D4502" i="2"/>
  <c r="E4502" i="2"/>
  <c r="D4503" i="2"/>
  <c r="E4503" i="2"/>
  <c r="D4504" i="2"/>
  <c r="E4504" i="2"/>
  <c r="F4504" i="2" s="1"/>
  <c r="D4505" i="2"/>
  <c r="E4505" i="2"/>
  <c r="D4506" i="2"/>
  <c r="E4506" i="2"/>
  <c r="D4507" i="2"/>
  <c r="E4507" i="2"/>
  <c r="D4508" i="2"/>
  <c r="E4508" i="2"/>
  <c r="D4509" i="2"/>
  <c r="E4509" i="2"/>
  <c r="D4510" i="2"/>
  <c r="E4510" i="2"/>
  <c r="D4511" i="2"/>
  <c r="E4511" i="2"/>
  <c r="D4512" i="2"/>
  <c r="E4512" i="2"/>
  <c r="D4513" i="2"/>
  <c r="E4513" i="2"/>
  <c r="D4514" i="2"/>
  <c r="E4514" i="2"/>
  <c r="D4515" i="2"/>
  <c r="E4515" i="2"/>
  <c r="D4516" i="2"/>
  <c r="E4516" i="2"/>
  <c r="D4517" i="2"/>
  <c r="E4517" i="2"/>
  <c r="D4518" i="2"/>
  <c r="E4518" i="2"/>
  <c r="D4519" i="2"/>
  <c r="E4519" i="2"/>
  <c r="D4520" i="2"/>
  <c r="E4520" i="2"/>
  <c r="D4521" i="2"/>
  <c r="E4521" i="2"/>
  <c r="D4522" i="2"/>
  <c r="E4522" i="2"/>
  <c r="D4523" i="2"/>
  <c r="E4523" i="2"/>
  <c r="D4524" i="2"/>
  <c r="E4524" i="2"/>
  <c r="D4525" i="2"/>
  <c r="E4525" i="2"/>
  <c r="D4526" i="2"/>
  <c r="E4526" i="2"/>
  <c r="D4527" i="2"/>
  <c r="E4527" i="2"/>
  <c r="D4528" i="2"/>
  <c r="E4528" i="2"/>
  <c r="D4529" i="2"/>
  <c r="E4529" i="2"/>
  <c r="D4530" i="2"/>
  <c r="E4530" i="2"/>
  <c r="D4531" i="2"/>
  <c r="E4531" i="2"/>
  <c r="D4532" i="2"/>
  <c r="E4532" i="2"/>
  <c r="D4533" i="2"/>
  <c r="E4533" i="2"/>
  <c r="D4534" i="2"/>
  <c r="E4534" i="2"/>
  <c r="D4535" i="2"/>
  <c r="E4535" i="2"/>
  <c r="D4536" i="2"/>
  <c r="E4536" i="2"/>
  <c r="D4537" i="2"/>
  <c r="E4537" i="2"/>
  <c r="D4538" i="2"/>
  <c r="E4538" i="2"/>
  <c r="D4539" i="2"/>
  <c r="E4539" i="2"/>
  <c r="D4540" i="2"/>
  <c r="E4540" i="2"/>
  <c r="D4541" i="2"/>
  <c r="E4541" i="2"/>
  <c r="D4542" i="2"/>
  <c r="E4542" i="2"/>
  <c r="D4543" i="2"/>
  <c r="E4543" i="2"/>
  <c r="D4544" i="2"/>
  <c r="E4544" i="2"/>
  <c r="D4545" i="2"/>
  <c r="E4545" i="2"/>
  <c r="D4546" i="2"/>
  <c r="E4546" i="2"/>
  <c r="D4547" i="2"/>
  <c r="E4547" i="2"/>
  <c r="D4548" i="2"/>
  <c r="E4548" i="2"/>
  <c r="D4549" i="2"/>
  <c r="E4549" i="2"/>
  <c r="D4550" i="2"/>
  <c r="E4550" i="2"/>
  <c r="D4551" i="2"/>
  <c r="E4551" i="2"/>
  <c r="D4552" i="2"/>
  <c r="E4552" i="2"/>
  <c r="D4553" i="2"/>
  <c r="E4553" i="2"/>
  <c r="D4554" i="2"/>
  <c r="E4554" i="2"/>
  <c r="D4555" i="2"/>
  <c r="E4555" i="2"/>
  <c r="D4556" i="2"/>
  <c r="E4556" i="2"/>
  <c r="D4557" i="2"/>
  <c r="E4557" i="2"/>
  <c r="D4558" i="2"/>
  <c r="E4558" i="2"/>
  <c r="D4559" i="2"/>
  <c r="E4559" i="2"/>
  <c r="D4560" i="2"/>
  <c r="E4560" i="2"/>
  <c r="D4561" i="2"/>
  <c r="E4561" i="2"/>
  <c r="D4562" i="2"/>
  <c r="E4562" i="2"/>
  <c r="D4563" i="2"/>
  <c r="E4563" i="2"/>
  <c r="D4564" i="2"/>
  <c r="E4564" i="2"/>
  <c r="D4565" i="2"/>
  <c r="E4565" i="2"/>
  <c r="D4566" i="2"/>
  <c r="E4566" i="2"/>
  <c r="D4567" i="2"/>
  <c r="E4567" i="2"/>
  <c r="D4568" i="2"/>
  <c r="E4568" i="2"/>
  <c r="D4569" i="2"/>
  <c r="E4569" i="2"/>
  <c r="F4569" i="2" s="1"/>
  <c r="D4570" i="2"/>
  <c r="E4570" i="2"/>
  <c r="D4571" i="2"/>
  <c r="E4571" i="2"/>
  <c r="D4572" i="2"/>
  <c r="E4572" i="2"/>
  <c r="D4573" i="2"/>
  <c r="E4573" i="2"/>
  <c r="F4573" i="2" s="1"/>
  <c r="D4574" i="2"/>
  <c r="E4574" i="2"/>
  <c r="D4575" i="2"/>
  <c r="E4575" i="2"/>
  <c r="D4576" i="2"/>
  <c r="E4576" i="2"/>
  <c r="D4577" i="2"/>
  <c r="E4577" i="2"/>
  <c r="D4578" i="2"/>
  <c r="E4578" i="2"/>
  <c r="D4579" i="2"/>
  <c r="E4579" i="2"/>
  <c r="D4580" i="2"/>
  <c r="E4580" i="2"/>
  <c r="D4581" i="2"/>
  <c r="E4581" i="2"/>
  <c r="D4582" i="2"/>
  <c r="E4582" i="2"/>
  <c r="D4583" i="2"/>
  <c r="E4583" i="2"/>
  <c r="D4584" i="2"/>
  <c r="E4584" i="2"/>
  <c r="D4585" i="2"/>
  <c r="E4585" i="2"/>
  <c r="D4586" i="2"/>
  <c r="E4586" i="2"/>
  <c r="F4586" i="2" s="1"/>
  <c r="D4587" i="2"/>
  <c r="E4587" i="2"/>
  <c r="D4588" i="2"/>
  <c r="E4588" i="2"/>
  <c r="D4589" i="2"/>
  <c r="E4589" i="2"/>
  <c r="D4590" i="2"/>
  <c r="E4590" i="2"/>
  <c r="D4591" i="2"/>
  <c r="E4591" i="2"/>
  <c r="D4592" i="2"/>
  <c r="E4592" i="2"/>
  <c r="D4593" i="2"/>
  <c r="E4593" i="2"/>
  <c r="D4594" i="2"/>
  <c r="E4594" i="2"/>
  <c r="D4595" i="2"/>
  <c r="E4595" i="2"/>
  <c r="D4596" i="2"/>
  <c r="E4596" i="2"/>
  <c r="D4597" i="2"/>
  <c r="E4597" i="2"/>
  <c r="D4598" i="2"/>
  <c r="E4598" i="2"/>
  <c r="F4598" i="2" s="1"/>
  <c r="D4599" i="2"/>
  <c r="E4599" i="2"/>
  <c r="D4600" i="2"/>
  <c r="E4600" i="2"/>
  <c r="D4601" i="2"/>
  <c r="E4601" i="2"/>
  <c r="D4602" i="2"/>
  <c r="E4602" i="2"/>
  <c r="D4603" i="2"/>
  <c r="E4603" i="2"/>
  <c r="D4604" i="2"/>
  <c r="E4604" i="2"/>
  <c r="D4605" i="2"/>
  <c r="E4605" i="2"/>
  <c r="D4606" i="2"/>
  <c r="E4606" i="2"/>
  <c r="D4607" i="2"/>
  <c r="E4607" i="2"/>
  <c r="D4608" i="2"/>
  <c r="E4608" i="2"/>
  <c r="D4609" i="2"/>
  <c r="E4609" i="2"/>
  <c r="D4610" i="2"/>
  <c r="E4610" i="2"/>
  <c r="D4611" i="2"/>
  <c r="E4611" i="2"/>
  <c r="D4612" i="2"/>
  <c r="E4612" i="2"/>
  <c r="D4613" i="2"/>
  <c r="E4613" i="2"/>
  <c r="D4614" i="2"/>
  <c r="E4614" i="2"/>
  <c r="F4614" i="2" s="1"/>
  <c r="D4615" i="2"/>
  <c r="E4615" i="2"/>
  <c r="D4616" i="2"/>
  <c r="E4616" i="2"/>
  <c r="D4617" i="2"/>
  <c r="E4617" i="2"/>
  <c r="D4618" i="2"/>
  <c r="E4618" i="2"/>
  <c r="D4619" i="2"/>
  <c r="E4619" i="2"/>
  <c r="D4620" i="2"/>
  <c r="E4620" i="2"/>
  <c r="D4621" i="2"/>
  <c r="E4621" i="2"/>
  <c r="D4622" i="2"/>
  <c r="E4622" i="2"/>
  <c r="D4623" i="2"/>
  <c r="E4623" i="2"/>
  <c r="D4624" i="2"/>
  <c r="E4624" i="2"/>
  <c r="D4625" i="2"/>
  <c r="E4625" i="2"/>
  <c r="D4626" i="2"/>
  <c r="E4626" i="2"/>
  <c r="D4627" i="2"/>
  <c r="E4627" i="2"/>
  <c r="D4628" i="2"/>
  <c r="E4628" i="2"/>
  <c r="D4629" i="2"/>
  <c r="E4629" i="2"/>
  <c r="D4630" i="2"/>
  <c r="E4630" i="2"/>
  <c r="D4631" i="2"/>
  <c r="E4631" i="2"/>
  <c r="D4632" i="2"/>
  <c r="E4632" i="2"/>
  <c r="D4633" i="2"/>
  <c r="E4633" i="2"/>
  <c r="D4634" i="2"/>
  <c r="E4634" i="2"/>
  <c r="D4635" i="2"/>
  <c r="E4635" i="2"/>
  <c r="D4636" i="2"/>
  <c r="E4636" i="2"/>
  <c r="D4637" i="2"/>
  <c r="E4637" i="2"/>
  <c r="D4638" i="2"/>
  <c r="E4638" i="2"/>
  <c r="D4639" i="2"/>
  <c r="E4639" i="2"/>
  <c r="D4640" i="2"/>
  <c r="E4640" i="2"/>
  <c r="D4641" i="2"/>
  <c r="E4641" i="2"/>
  <c r="D4642" i="2"/>
  <c r="E4642" i="2"/>
  <c r="D4643" i="2"/>
  <c r="E4643" i="2"/>
  <c r="D4644" i="2"/>
  <c r="E4644" i="2"/>
  <c r="D4645" i="2"/>
  <c r="E4645" i="2"/>
  <c r="D4646" i="2"/>
  <c r="E4646" i="2"/>
  <c r="D4647" i="2"/>
  <c r="E4647" i="2"/>
  <c r="D4648" i="2"/>
  <c r="E4648" i="2"/>
  <c r="D4649" i="2"/>
  <c r="E4649" i="2"/>
  <c r="D4650" i="2"/>
  <c r="E4650" i="2"/>
  <c r="D4651" i="2"/>
  <c r="E4651" i="2"/>
  <c r="D4652" i="2"/>
  <c r="E4652" i="2"/>
  <c r="D4653" i="2"/>
  <c r="E4653" i="2"/>
  <c r="D4654" i="2"/>
  <c r="E4654" i="2"/>
  <c r="D4655" i="2"/>
  <c r="E4655" i="2"/>
  <c r="D4656" i="2"/>
  <c r="E4656" i="2"/>
  <c r="D4657" i="2"/>
  <c r="E4657" i="2"/>
  <c r="D4658" i="2"/>
  <c r="E4658" i="2"/>
  <c r="D4659" i="2"/>
  <c r="E4659" i="2"/>
  <c r="D4660" i="2"/>
  <c r="E4660" i="2"/>
  <c r="D4661" i="2"/>
  <c r="E4661" i="2"/>
  <c r="D4662" i="2"/>
  <c r="E4662" i="2"/>
  <c r="D4663" i="2"/>
  <c r="E4663" i="2"/>
  <c r="D4664" i="2"/>
  <c r="E4664" i="2"/>
  <c r="D4665" i="2"/>
  <c r="E4665" i="2"/>
  <c r="D4666" i="2"/>
  <c r="E4666" i="2"/>
  <c r="D4667" i="2"/>
  <c r="E4667" i="2"/>
  <c r="D4668" i="2"/>
  <c r="E4668" i="2"/>
  <c r="D4669" i="2"/>
  <c r="E4669" i="2"/>
  <c r="D4670" i="2"/>
  <c r="E4670" i="2"/>
  <c r="D4671" i="2"/>
  <c r="E4671" i="2"/>
  <c r="D4672" i="2"/>
  <c r="E4672" i="2"/>
  <c r="D4673" i="2"/>
  <c r="E4673" i="2"/>
  <c r="D4674" i="2"/>
  <c r="E4674" i="2"/>
  <c r="D4675" i="2"/>
  <c r="E4675" i="2"/>
  <c r="D4676" i="2"/>
  <c r="E4676" i="2"/>
  <c r="D4677" i="2"/>
  <c r="E4677" i="2"/>
  <c r="D4678" i="2"/>
  <c r="E4678" i="2"/>
  <c r="D4679" i="2"/>
  <c r="E4679" i="2"/>
  <c r="D4680" i="2"/>
  <c r="E4680" i="2"/>
  <c r="D4681" i="2"/>
  <c r="E4681" i="2"/>
  <c r="D4682" i="2"/>
  <c r="E4682" i="2"/>
  <c r="D4683" i="2"/>
  <c r="E4683" i="2"/>
  <c r="D4684" i="2"/>
  <c r="E4684" i="2"/>
  <c r="D4685" i="2"/>
  <c r="E4685" i="2"/>
  <c r="D4686" i="2"/>
  <c r="E4686" i="2"/>
  <c r="D4687" i="2"/>
  <c r="E4687" i="2"/>
  <c r="D4688" i="2"/>
  <c r="E4688" i="2"/>
  <c r="D4689" i="2"/>
  <c r="E4689" i="2"/>
  <c r="D4690" i="2"/>
  <c r="E4690" i="2"/>
  <c r="D4691" i="2"/>
  <c r="E4691" i="2"/>
  <c r="D4692" i="2"/>
  <c r="E4692" i="2"/>
  <c r="D4693" i="2"/>
  <c r="E4693" i="2"/>
  <c r="D4694" i="2"/>
  <c r="E4694" i="2"/>
  <c r="D4695" i="2"/>
  <c r="E4695" i="2"/>
  <c r="D4696" i="2"/>
  <c r="E4696" i="2"/>
  <c r="D4697" i="2"/>
  <c r="E4697" i="2"/>
  <c r="D4698" i="2"/>
  <c r="E4698" i="2"/>
  <c r="D4699" i="2"/>
  <c r="E4699" i="2"/>
  <c r="D4700" i="2"/>
  <c r="E4700" i="2"/>
  <c r="D4701" i="2"/>
  <c r="E4701" i="2"/>
  <c r="D4702" i="2"/>
  <c r="E4702" i="2"/>
  <c r="D4703" i="2"/>
  <c r="E4703" i="2"/>
  <c r="D4704" i="2"/>
  <c r="E4704" i="2"/>
  <c r="D4705" i="2"/>
  <c r="E4705" i="2"/>
  <c r="D4706" i="2"/>
  <c r="E4706" i="2"/>
  <c r="D4707" i="2"/>
  <c r="E4707" i="2"/>
  <c r="D4708" i="2"/>
  <c r="E4708" i="2"/>
  <c r="D4709" i="2"/>
  <c r="E4709" i="2"/>
  <c r="D4710" i="2"/>
  <c r="E4710" i="2"/>
  <c r="D4711" i="2"/>
  <c r="E4711" i="2"/>
  <c r="D4712" i="2"/>
  <c r="E4712" i="2"/>
  <c r="D4713" i="2"/>
  <c r="E4713" i="2"/>
  <c r="D4714" i="2"/>
  <c r="E4714" i="2"/>
  <c r="D4715" i="2"/>
  <c r="E4715" i="2"/>
  <c r="D4716" i="2"/>
  <c r="E4716" i="2"/>
  <c r="D4717" i="2"/>
  <c r="E4717" i="2"/>
  <c r="D4718" i="2"/>
  <c r="E4718" i="2"/>
  <c r="D4719" i="2"/>
  <c r="E4719" i="2"/>
  <c r="D4720" i="2"/>
  <c r="E4720" i="2"/>
  <c r="D4721" i="2"/>
  <c r="E4721" i="2"/>
  <c r="D4722" i="2"/>
  <c r="E4722" i="2"/>
  <c r="D4723" i="2"/>
  <c r="E4723" i="2"/>
  <c r="D4724" i="2"/>
  <c r="E4724" i="2"/>
  <c r="D4725" i="2"/>
  <c r="E4725" i="2"/>
  <c r="D4726" i="2"/>
  <c r="E4726" i="2"/>
  <c r="D4727" i="2"/>
  <c r="E4727" i="2"/>
  <c r="D4728" i="2"/>
  <c r="E4728" i="2"/>
  <c r="D4729" i="2"/>
  <c r="E4729" i="2"/>
  <c r="D4730" i="2"/>
  <c r="E4730" i="2"/>
  <c r="D4731" i="2"/>
  <c r="E4731" i="2"/>
  <c r="D4732" i="2"/>
  <c r="E4732" i="2"/>
  <c r="D4733" i="2"/>
  <c r="E4733" i="2"/>
  <c r="D4734" i="2"/>
  <c r="E4734" i="2"/>
  <c r="D4735" i="2"/>
  <c r="E4735" i="2"/>
  <c r="D4736" i="2"/>
  <c r="E4736" i="2"/>
  <c r="D4737" i="2"/>
  <c r="E4737" i="2"/>
  <c r="D4738" i="2"/>
  <c r="E4738" i="2"/>
  <c r="D4739" i="2"/>
  <c r="E4739" i="2"/>
  <c r="D4740" i="2"/>
  <c r="E4740" i="2"/>
  <c r="D4741" i="2"/>
  <c r="E4741" i="2"/>
  <c r="D4742" i="2"/>
  <c r="E4742" i="2"/>
  <c r="D4743" i="2"/>
  <c r="E4743" i="2"/>
  <c r="D4744" i="2"/>
  <c r="E4744" i="2"/>
  <c r="D4745" i="2"/>
  <c r="E4745" i="2"/>
  <c r="D4746" i="2"/>
  <c r="E4746" i="2"/>
  <c r="D4747" i="2"/>
  <c r="E4747" i="2"/>
  <c r="D4748" i="2"/>
  <c r="E4748" i="2"/>
  <c r="D4749" i="2"/>
  <c r="E4749" i="2"/>
  <c r="D4750" i="2"/>
  <c r="E4750" i="2"/>
  <c r="D4751" i="2"/>
  <c r="E4751" i="2"/>
  <c r="D4752" i="2"/>
  <c r="E4752" i="2"/>
  <c r="D4753" i="2"/>
  <c r="E4753" i="2"/>
  <c r="D4754" i="2"/>
  <c r="E4754" i="2"/>
  <c r="D4755" i="2"/>
  <c r="E4755" i="2"/>
  <c r="D4756" i="2"/>
  <c r="E4756" i="2"/>
  <c r="D4757" i="2"/>
  <c r="E4757" i="2"/>
  <c r="D4758" i="2"/>
  <c r="E4758" i="2"/>
  <c r="D4759" i="2"/>
  <c r="E4759" i="2"/>
  <c r="D4760" i="2"/>
  <c r="E4760" i="2"/>
  <c r="D4761" i="2"/>
  <c r="E4761" i="2"/>
  <c r="D4762" i="2"/>
  <c r="E4762" i="2"/>
  <c r="D4763" i="2"/>
  <c r="E4763" i="2"/>
  <c r="D4764" i="2"/>
  <c r="E4764" i="2"/>
  <c r="D4765" i="2"/>
  <c r="E4765" i="2"/>
  <c r="D4766" i="2"/>
  <c r="E4766" i="2"/>
  <c r="D4767" i="2"/>
  <c r="E4767" i="2"/>
  <c r="D4768" i="2"/>
  <c r="E4768" i="2"/>
  <c r="D4769" i="2"/>
  <c r="E4769" i="2"/>
  <c r="D4770" i="2"/>
  <c r="E4770" i="2"/>
  <c r="D4771" i="2"/>
  <c r="E4771" i="2"/>
  <c r="D4772" i="2"/>
  <c r="E4772" i="2"/>
  <c r="D4773" i="2"/>
  <c r="E4773" i="2"/>
  <c r="D4774" i="2"/>
  <c r="E4774" i="2"/>
  <c r="D4775" i="2"/>
  <c r="E4775" i="2"/>
  <c r="D4776" i="2"/>
  <c r="E4776" i="2"/>
  <c r="D4777" i="2"/>
  <c r="E4777" i="2"/>
  <c r="D4778" i="2"/>
  <c r="E4778" i="2"/>
  <c r="D4779" i="2"/>
  <c r="E4779" i="2"/>
  <c r="D4780" i="2"/>
  <c r="E4780" i="2"/>
  <c r="D4781" i="2"/>
  <c r="E4781" i="2"/>
  <c r="D4782" i="2"/>
  <c r="E4782" i="2"/>
  <c r="D4783" i="2"/>
  <c r="E4783" i="2"/>
  <c r="D4784" i="2"/>
  <c r="E4784" i="2"/>
  <c r="D4785" i="2"/>
  <c r="E4785" i="2"/>
  <c r="D4786" i="2"/>
  <c r="E4786" i="2"/>
  <c r="D4787" i="2"/>
  <c r="E4787" i="2"/>
  <c r="D4788" i="2"/>
  <c r="E4788" i="2"/>
  <c r="D4789" i="2"/>
  <c r="E4789" i="2"/>
  <c r="D4790" i="2"/>
  <c r="E4790" i="2"/>
  <c r="D4791" i="2"/>
  <c r="E4791" i="2"/>
  <c r="D4792" i="2"/>
  <c r="E4792" i="2"/>
  <c r="D4793" i="2"/>
  <c r="E4793" i="2"/>
  <c r="D4794" i="2"/>
  <c r="E4794" i="2"/>
  <c r="D4795" i="2"/>
  <c r="E4795" i="2"/>
  <c r="D4796" i="2"/>
  <c r="E4796" i="2"/>
  <c r="D4797" i="2"/>
  <c r="E4797" i="2"/>
  <c r="D4798" i="2"/>
  <c r="E4798" i="2"/>
  <c r="D4799" i="2"/>
  <c r="E4799" i="2"/>
  <c r="D4800" i="2"/>
  <c r="E4800" i="2"/>
  <c r="D4801" i="2"/>
  <c r="E4801" i="2"/>
  <c r="D4802" i="2"/>
  <c r="E4802" i="2"/>
  <c r="D4803" i="2"/>
  <c r="E4803" i="2"/>
  <c r="D4804" i="2"/>
  <c r="E4804" i="2"/>
  <c r="D4805" i="2"/>
  <c r="E4805" i="2"/>
  <c r="D4806" i="2"/>
  <c r="E4806" i="2"/>
  <c r="D4807" i="2"/>
  <c r="E4807" i="2"/>
  <c r="D4808" i="2"/>
  <c r="E4808" i="2"/>
  <c r="D4809" i="2"/>
  <c r="E4809" i="2"/>
  <c r="D4810" i="2"/>
  <c r="E4810" i="2"/>
  <c r="D4811" i="2"/>
  <c r="E4811" i="2"/>
  <c r="D4812" i="2"/>
  <c r="E4812" i="2"/>
  <c r="D4813" i="2"/>
  <c r="E4813" i="2"/>
  <c r="D4814" i="2"/>
  <c r="E4814" i="2"/>
  <c r="D4815" i="2"/>
  <c r="E4815" i="2"/>
  <c r="D4816" i="2"/>
  <c r="E4816" i="2"/>
  <c r="D4817" i="2"/>
  <c r="E4817" i="2"/>
  <c r="D4818" i="2"/>
  <c r="E4818" i="2"/>
  <c r="D4819" i="2"/>
  <c r="E4819" i="2"/>
  <c r="D4820" i="2"/>
  <c r="E4820" i="2"/>
  <c r="D4821" i="2"/>
  <c r="E4821" i="2"/>
  <c r="D4822" i="2"/>
  <c r="E4822" i="2"/>
  <c r="D4823" i="2"/>
  <c r="E4823" i="2"/>
  <c r="D4824" i="2"/>
  <c r="E4824" i="2"/>
  <c r="D4825" i="2"/>
  <c r="E4825" i="2"/>
  <c r="D4826" i="2"/>
  <c r="E4826" i="2"/>
  <c r="D4827" i="2"/>
  <c r="E4827" i="2"/>
  <c r="D4828" i="2"/>
  <c r="E4828" i="2"/>
  <c r="D4829" i="2"/>
  <c r="E4829" i="2"/>
  <c r="D4830" i="2"/>
  <c r="E4830" i="2"/>
  <c r="D4831" i="2"/>
  <c r="E4831" i="2"/>
  <c r="D4832" i="2"/>
  <c r="E4832" i="2"/>
  <c r="D4833" i="2"/>
  <c r="E4833" i="2"/>
  <c r="D4834" i="2"/>
  <c r="E4834" i="2"/>
  <c r="D4835" i="2"/>
  <c r="E4835" i="2"/>
  <c r="D4836" i="2"/>
  <c r="E4836" i="2"/>
  <c r="D4837" i="2"/>
  <c r="E4837" i="2"/>
  <c r="D4838" i="2"/>
  <c r="E4838" i="2"/>
  <c r="D4839" i="2"/>
  <c r="E4839" i="2"/>
  <c r="D4840" i="2"/>
  <c r="E4840" i="2"/>
  <c r="D4841" i="2"/>
  <c r="E4841" i="2"/>
  <c r="D4842" i="2"/>
  <c r="E4842" i="2"/>
  <c r="D4843" i="2"/>
  <c r="E4843" i="2"/>
  <c r="D4844" i="2"/>
  <c r="E4844" i="2"/>
  <c r="D4845" i="2"/>
  <c r="E4845" i="2"/>
  <c r="D4846" i="2"/>
  <c r="E4846" i="2"/>
  <c r="D4847" i="2"/>
  <c r="E4847" i="2"/>
  <c r="D4848" i="2"/>
  <c r="E4848" i="2"/>
  <c r="D4849" i="2"/>
  <c r="E4849" i="2"/>
  <c r="D4850" i="2"/>
  <c r="E4850" i="2"/>
  <c r="D4851" i="2"/>
  <c r="E4851" i="2"/>
  <c r="D4852" i="2"/>
  <c r="E4852" i="2"/>
  <c r="D4853" i="2"/>
  <c r="E4853" i="2"/>
  <c r="D4854" i="2"/>
  <c r="E4854" i="2"/>
  <c r="D4855" i="2"/>
  <c r="E4855" i="2"/>
  <c r="D4856" i="2"/>
  <c r="E4856" i="2"/>
  <c r="D4857" i="2"/>
  <c r="E4857" i="2"/>
  <c r="D4858" i="2"/>
  <c r="E4858" i="2"/>
  <c r="D4859" i="2"/>
  <c r="E4859" i="2"/>
  <c r="D4860" i="2"/>
  <c r="E4860" i="2"/>
  <c r="D4861" i="2"/>
  <c r="E4861" i="2"/>
  <c r="D4862" i="2"/>
  <c r="E4862" i="2"/>
  <c r="D4863" i="2"/>
  <c r="E4863" i="2"/>
  <c r="D4864" i="2"/>
  <c r="E4864" i="2"/>
  <c r="D4865" i="2"/>
  <c r="E4865" i="2"/>
  <c r="D4866" i="2"/>
  <c r="E4866" i="2"/>
  <c r="D4867" i="2"/>
  <c r="E4867" i="2"/>
  <c r="D4868" i="2"/>
  <c r="E4868" i="2"/>
  <c r="D4869" i="2"/>
  <c r="E4869" i="2"/>
  <c r="F4869" i="2" s="1"/>
  <c r="D4870" i="2"/>
  <c r="E4870" i="2"/>
  <c r="D4871" i="2"/>
  <c r="E4871" i="2"/>
  <c r="D4872" i="2"/>
  <c r="E4872" i="2"/>
  <c r="D4873" i="2"/>
  <c r="E4873" i="2"/>
  <c r="D4874" i="2"/>
  <c r="E4874" i="2"/>
  <c r="D4875" i="2"/>
  <c r="E4875" i="2"/>
  <c r="F4875" i="2" s="1"/>
  <c r="D4876" i="2"/>
  <c r="E4876" i="2"/>
  <c r="D4877" i="2"/>
  <c r="E4877" i="2"/>
  <c r="D4878" i="2"/>
  <c r="E4878" i="2"/>
  <c r="D4879" i="2"/>
  <c r="E4879" i="2"/>
  <c r="D4880" i="2"/>
  <c r="E4880" i="2"/>
  <c r="D4881" i="2"/>
  <c r="E4881" i="2"/>
  <c r="D4882" i="2"/>
  <c r="E4882" i="2"/>
  <c r="D4883" i="2"/>
  <c r="E4883" i="2"/>
  <c r="D4884" i="2"/>
  <c r="E4884" i="2"/>
  <c r="D4885" i="2"/>
  <c r="E4885" i="2"/>
  <c r="D4886" i="2"/>
  <c r="E4886" i="2"/>
  <c r="D4887" i="2"/>
  <c r="E4887" i="2"/>
  <c r="D4888" i="2"/>
  <c r="E4888" i="2"/>
  <c r="F4888" i="2" s="1"/>
  <c r="D4889" i="2"/>
  <c r="E4889" i="2"/>
  <c r="F4889" i="2" s="1"/>
  <c r="D4890" i="2"/>
  <c r="E4890" i="2"/>
  <c r="D4891" i="2"/>
  <c r="E4891" i="2"/>
  <c r="D4892" i="2"/>
  <c r="E4892" i="2"/>
  <c r="D4893" i="2"/>
  <c r="E4893" i="2"/>
  <c r="F4893" i="2" s="1"/>
  <c r="D4894" i="2"/>
  <c r="E4894" i="2"/>
  <c r="D4895" i="2"/>
  <c r="E4895" i="2"/>
  <c r="D4896" i="2"/>
  <c r="E4896" i="2"/>
  <c r="D4897" i="2"/>
  <c r="E4897" i="2"/>
  <c r="F4897" i="2" s="1"/>
  <c r="D4898" i="2"/>
  <c r="E4898" i="2"/>
  <c r="D4899" i="2"/>
  <c r="E4899" i="2"/>
  <c r="F4899" i="2" s="1"/>
  <c r="D4900" i="2"/>
  <c r="E4900" i="2"/>
  <c r="D4901" i="2"/>
  <c r="E4901" i="2"/>
  <c r="D4902" i="2"/>
  <c r="E4902" i="2"/>
  <c r="D4903" i="2"/>
  <c r="E4903" i="2"/>
  <c r="D4904" i="2"/>
  <c r="E4904" i="2"/>
  <c r="F4904" i="2" s="1"/>
  <c r="D4905" i="2"/>
  <c r="E4905" i="2"/>
  <c r="D4906" i="2"/>
  <c r="E4906" i="2"/>
  <c r="D4907" i="2"/>
  <c r="E4907" i="2"/>
  <c r="F4907" i="2" s="1"/>
  <c r="D4908" i="2"/>
  <c r="E4908" i="2"/>
  <c r="F4908" i="2" s="1"/>
  <c r="D4909" i="2"/>
  <c r="E4909" i="2"/>
  <c r="F4909" i="2" s="1"/>
  <c r="D4910" i="2"/>
  <c r="E4910" i="2"/>
  <c r="F4910" i="2" s="1"/>
  <c r="D4911" i="2"/>
  <c r="E4911" i="2"/>
  <c r="D4912" i="2"/>
  <c r="E4912" i="2"/>
  <c r="D4913" i="2"/>
  <c r="E4913" i="2"/>
  <c r="D4914" i="2"/>
  <c r="E4914" i="2"/>
  <c r="D4915" i="2"/>
  <c r="E4915" i="2"/>
  <c r="D4916" i="2"/>
  <c r="E4916" i="2"/>
  <c r="D4917" i="2"/>
  <c r="E4917" i="2"/>
  <c r="D4918" i="2"/>
  <c r="E4918" i="2"/>
  <c r="D4919" i="2"/>
  <c r="E4919" i="2"/>
  <c r="F4919" i="2" s="1"/>
  <c r="D4920" i="2"/>
  <c r="E4920" i="2"/>
  <c r="D4921" i="2"/>
  <c r="E4921" i="2"/>
  <c r="D4922" i="2"/>
  <c r="E4922" i="2"/>
  <c r="D4923" i="2"/>
  <c r="E4923" i="2"/>
  <c r="D4924" i="2"/>
  <c r="E4924" i="2"/>
  <c r="D4925" i="2"/>
  <c r="E4925" i="2"/>
  <c r="D4926" i="2"/>
  <c r="E4926" i="2"/>
  <c r="D4927" i="2"/>
  <c r="E4927" i="2"/>
  <c r="D4928" i="2"/>
  <c r="E4928" i="2"/>
  <c r="D4929" i="2"/>
  <c r="E4929" i="2"/>
  <c r="D4930" i="2"/>
  <c r="E4930" i="2"/>
  <c r="D4931" i="2"/>
  <c r="E4931" i="2"/>
  <c r="F4931" i="2" s="1"/>
  <c r="D4932" i="2"/>
  <c r="E4932" i="2"/>
  <c r="D4933" i="2"/>
  <c r="E4933" i="2"/>
  <c r="D4934" i="2"/>
  <c r="E4934" i="2"/>
  <c r="D4935" i="2"/>
  <c r="E4935" i="2"/>
  <c r="D4936" i="2"/>
  <c r="E4936" i="2"/>
  <c r="D4937" i="2"/>
  <c r="E4937" i="2"/>
  <c r="D4938" i="2"/>
  <c r="E4938" i="2"/>
  <c r="D4939" i="2"/>
  <c r="E4939" i="2"/>
  <c r="D4940" i="2"/>
  <c r="E4940" i="2"/>
  <c r="D4941" i="2"/>
  <c r="E4941" i="2"/>
  <c r="D4942" i="2"/>
  <c r="E4942" i="2"/>
  <c r="D4943" i="2"/>
  <c r="E4943" i="2"/>
  <c r="F4943" i="2" s="1"/>
  <c r="D4944" i="2"/>
  <c r="E4944" i="2"/>
  <c r="D4945" i="2"/>
  <c r="E4945" i="2"/>
  <c r="D4946" i="2"/>
  <c r="E4946" i="2"/>
  <c r="D4947" i="2"/>
  <c r="E4947" i="2"/>
  <c r="F4947" i="2" s="1"/>
  <c r="D4948" i="2"/>
  <c r="E4948" i="2"/>
  <c r="D4949" i="2"/>
  <c r="E4949" i="2"/>
  <c r="F4949" i="2" s="1"/>
  <c r="D4950" i="2"/>
  <c r="E4950" i="2"/>
  <c r="D4951" i="2"/>
  <c r="E4951" i="2"/>
  <c r="D4952" i="2"/>
  <c r="E4952" i="2"/>
  <c r="D4953" i="2"/>
  <c r="E4953" i="2"/>
  <c r="D4954" i="2"/>
  <c r="E4954" i="2"/>
  <c r="D4955" i="2"/>
  <c r="E4955" i="2"/>
  <c r="D4956" i="2"/>
  <c r="E4956" i="2"/>
  <c r="D4957" i="2"/>
  <c r="E4957" i="2"/>
  <c r="D4958" i="2"/>
  <c r="E4958" i="2"/>
  <c r="D4959" i="2"/>
  <c r="E4959" i="2"/>
  <c r="D4960" i="2"/>
  <c r="E4960" i="2"/>
  <c r="D4961" i="2"/>
  <c r="E4961" i="2"/>
  <c r="D4962" i="2"/>
  <c r="E4962" i="2"/>
  <c r="D4963" i="2"/>
  <c r="E4963" i="2"/>
  <c r="D4964" i="2"/>
  <c r="E4964" i="2"/>
  <c r="D4965" i="2"/>
  <c r="E4965" i="2"/>
  <c r="D4966" i="2"/>
  <c r="E4966" i="2"/>
  <c r="D4967" i="2"/>
  <c r="E4967" i="2"/>
  <c r="D4968" i="2"/>
  <c r="E4968" i="2"/>
  <c r="D4969" i="2"/>
  <c r="E4969" i="2"/>
  <c r="D4970" i="2"/>
  <c r="E4970" i="2"/>
  <c r="D4971" i="2"/>
  <c r="E4971" i="2"/>
  <c r="D4972" i="2"/>
  <c r="E4972" i="2"/>
  <c r="D4973" i="2"/>
  <c r="E4973" i="2"/>
  <c r="D4974" i="2"/>
  <c r="E4974" i="2"/>
  <c r="D4975" i="2"/>
  <c r="E4975" i="2"/>
  <c r="D4976" i="2"/>
  <c r="E4976" i="2"/>
  <c r="D4977" i="2"/>
  <c r="E4977" i="2"/>
  <c r="D4978" i="2"/>
  <c r="E4978" i="2"/>
  <c r="D4979" i="2"/>
  <c r="E4979" i="2"/>
  <c r="D4980" i="2"/>
  <c r="E4980" i="2"/>
  <c r="D4981" i="2"/>
  <c r="E4981" i="2"/>
  <c r="D4982" i="2"/>
  <c r="E4982" i="2"/>
  <c r="D4983" i="2"/>
  <c r="E4983" i="2"/>
  <c r="D4984" i="2"/>
  <c r="E4984" i="2"/>
  <c r="D4985" i="2"/>
  <c r="E4985" i="2"/>
  <c r="D4986" i="2"/>
  <c r="E4986" i="2"/>
  <c r="D4987" i="2"/>
  <c r="E4987" i="2"/>
  <c r="D4988" i="2"/>
  <c r="E4988" i="2"/>
  <c r="D4989" i="2"/>
  <c r="E4989" i="2"/>
  <c r="D4990" i="2"/>
  <c r="E4990" i="2"/>
  <c r="D4991" i="2"/>
  <c r="E4991" i="2"/>
  <c r="D4992" i="2"/>
  <c r="E4992" i="2"/>
  <c r="D4993" i="2"/>
  <c r="E4993" i="2"/>
  <c r="D4994" i="2"/>
  <c r="E4994" i="2"/>
  <c r="D4995" i="2"/>
  <c r="E4995" i="2"/>
  <c r="D4996" i="2"/>
  <c r="E4996" i="2"/>
  <c r="D4997" i="2"/>
  <c r="E4997" i="2"/>
  <c r="D4998" i="2"/>
  <c r="E4998" i="2"/>
  <c r="D4999" i="2"/>
  <c r="E4999" i="2"/>
  <c r="D5000" i="2"/>
  <c r="E5000" i="2"/>
  <c r="D5001" i="2"/>
  <c r="E5001" i="2"/>
  <c r="D5002" i="2"/>
  <c r="E5002" i="2"/>
  <c r="D5003" i="2"/>
  <c r="E5003" i="2"/>
  <c r="D5004" i="2"/>
  <c r="E5004" i="2"/>
  <c r="D5005" i="2"/>
  <c r="E5005" i="2"/>
  <c r="D5006" i="2"/>
  <c r="E5006" i="2"/>
  <c r="D5007" i="2"/>
  <c r="E5007" i="2"/>
  <c r="D5008" i="2"/>
  <c r="E5008" i="2"/>
  <c r="D5009" i="2"/>
  <c r="E5009" i="2"/>
  <c r="D5010" i="2"/>
  <c r="E5010" i="2"/>
  <c r="D5011" i="2"/>
  <c r="E5011" i="2"/>
  <c r="F5011" i="2" s="1"/>
  <c r="D5012" i="2"/>
  <c r="E5012" i="2"/>
  <c r="D5013" i="2"/>
  <c r="E5013" i="2"/>
  <c r="F5013" i="2" s="1"/>
  <c r="D5014" i="2"/>
  <c r="E5014" i="2"/>
  <c r="D5015" i="2"/>
  <c r="E5015" i="2"/>
  <c r="D5016" i="2"/>
  <c r="E5016" i="2"/>
  <c r="D5017" i="2"/>
  <c r="E5017" i="2"/>
  <c r="F5017" i="2" s="1"/>
  <c r="D5018" i="2"/>
  <c r="E5018" i="2"/>
  <c r="F5018" i="2" s="1"/>
  <c r="D5019" i="2"/>
  <c r="E5019" i="2"/>
  <c r="D5020" i="2"/>
  <c r="E5020" i="2"/>
  <c r="F5020" i="2" s="1"/>
  <c r="D5021" i="2"/>
  <c r="E5021" i="2"/>
  <c r="F5021" i="2" s="1"/>
  <c r="D5022" i="2"/>
  <c r="E5022" i="2"/>
  <c r="F5022" i="2" s="1"/>
  <c r="D5023" i="2"/>
  <c r="E5023" i="2"/>
  <c r="D5024" i="2"/>
  <c r="E5024" i="2"/>
  <c r="D5025" i="2"/>
  <c r="E5025" i="2"/>
  <c r="D5026" i="2"/>
  <c r="E5026" i="2"/>
  <c r="D5027" i="2"/>
  <c r="E5027" i="2"/>
  <c r="D5028" i="2"/>
  <c r="E5028" i="2"/>
  <c r="F5028" i="2" s="1"/>
  <c r="D5029" i="2"/>
  <c r="E5029" i="2"/>
  <c r="D5030" i="2"/>
  <c r="E5030" i="2"/>
  <c r="F5030" i="2" s="1"/>
  <c r="D5031" i="2"/>
  <c r="E5031" i="2"/>
  <c r="D5032" i="2"/>
  <c r="E5032" i="2"/>
  <c r="D5033" i="2"/>
  <c r="E5033" i="2"/>
  <c r="D5034" i="2"/>
  <c r="E5034" i="2"/>
  <c r="D5035" i="2"/>
  <c r="E5035" i="2"/>
  <c r="D5036" i="2"/>
  <c r="E5036" i="2"/>
  <c r="D5037" i="2"/>
  <c r="E5037" i="2"/>
  <c r="D5038" i="2"/>
  <c r="E5038" i="2"/>
  <c r="D5039" i="2"/>
  <c r="E5039" i="2"/>
  <c r="F5039" i="2" s="1"/>
  <c r="D5040" i="2"/>
  <c r="E5040" i="2"/>
  <c r="D5041" i="2"/>
  <c r="E5041" i="2"/>
  <c r="D5042" i="2"/>
  <c r="E5042" i="2"/>
  <c r="D5043" i="2"/>
  <c r="E5043" i="2"/>
  <c r="F5043" i="2" s="1"/>
  <c r="D5044" i="2"/>
  <c r="E5044" i="2"/>
  <c r="F5044" i="2" s="1"/>
  <c r="D5045" i="2"/>
  <c r="E5045" i="2"/>
  <c r="D5046" i="2"/>
  <c r="E5046" i="2"/>
  <c r="F5046" i="2" s="1"/>
  <c r="D5047" i="2"/>
  <c r="E5047" i="2"/>
  <c r="D5048" i="2"/>
  <c r="E5048" i="2"/>
  <c r="D5049" i="2"/>
  <c r="E5049" i="2"/>
  <c r="F5049" i="2" s="1"/>
  <c r="D5050" i="2"/>
  <c r="E5050" i="2"/>
  <c r="F5050" i="2" s="1"/>
  <c r="D5051" i="2"/>
  <c r="E5051" i="2"/>
  <c r="D5052" i="2"/>
  <c r="E5052" i="2"/>
  <c r="F5052" i="2" s="1"/>
  <c r="D5053" i="2"/>
  <c r="E5053" i="2"/>
  <c r="D5054" i="2"/>
  <c r="E5054" i="2"/>
  <c r="D5055" i="2"/>
  <c r="E5055" i="2"/>
  <c r="D5056" i="2"/>
  <c r="E5056" i="2"/>
  <c r="F5056" i="2" s="1"/>
  <c r="D5057" i="2"/>
  <c r="E5057" i="2"/>
  <c r="D5058" i="2"/>
  <c r="E5058" i="2"/>
  <c r="D5059" i="2"/>
  <c r="E5059" i="2"/>
  <c r="D5060" i="2"/>
  <c r="E5060" i="2"/>
  <c r="D5061" i="2"/>
  <c r="E5061" i="2"/>
  <c r="D5062" i="2"/>
  <c r="E5062" i="2"/>
  <c r="D5063" i="2"/>
  <c r="E5063" i="2"/>
  <c r="D5064" i="2"/>
  <c r="E5064" i="2"/>
  <c r="D5065" i="2"/>
  <c r="E5065" i="2"/>
  <c r="D5066" i="2"/>
  <c r="E5066" i="2"/>
  <c r="D5067" i="2"/>
  <c r="E5067" i="2"/>
  <c r="D5068" i="2"/>
  <c r="E5068" i="2"/>
  <c r="D5069" i="2"/>
  <c r="E5069" i="2"/>
  <c r="D5070" i="2"/>
  <c r="E5070" i="2"/>
  <c r="D5071" i="2"/>
  <c r="E5071" i="2"/>
  <c r="D5072" i="2"/>
  <c r="E5072" i="2"/>
  <c r="D5073" i="2"/>
  <c r="E5073" i="2"/>
  <c r="D5074" i="2"/>
  <c r="E5074" i="2"/>
  <c r="D5075" i="2"/>
  <c r="E5075" i="2"/>
  <c r="D5076" i="2"/>
  <c r="E5076" i="2"/>
  <c r="D5077" i="2"/>
  <c r="E5077" i="2"/>
  <c r="D5078" i="2"/>
  <c r="E5078" i="2"/>
  <c r="D5079" i="2"/>
  <c r="E5079" i="2"/>
  <c r="F5079" i="2" s="1"/>
  <c r="D5080" i="2"/>
  <c r="E5080" i="2"/>
  <c r="D5081" i="2"/>
  <c r="E5081" i="2"/>
  <c r="D5082" i="2"/>
  <c r="E5082" i="2"/>
  <c r="D5083" i="2"/>
  <c r="E5083" i="2"/>
  <c r="D5084" i="2"/>
  <c r="E5084" i="2"/>
  <c r="D5085" i="2"/>
  <c r="E5085" i="2"/>
  <c r="D5086" i="2"/>
  <c r="E5086" i="2"/>
  <c r="D5087" i="2"/>
  <c r="E5087" i="2"/>
  <c r="D5088" i="2"/>
  <c r="E5088" i="2"/>
  <c r="D5089" i="2"/>
  <c r="E5089" i="2"/>
  <c r="D5090" i="2"/>
  <c r="E5090" i="2"/>
  <c r="D5091" i="2"/>
  <c r="E5091" i="2"/>
  <c r="D5092" i="2"/>
  <c r="E5092" i="2"/>
  <c r="D5093" i="2"/>
  <c r="E5093" i="2"/>
  <c r="D5094" i="2"/>
  <c r="E5094" i="2"/>
  <c r="D5095" i="2"/>
  <c r="E5095" i="2"/>
  <c r="D5096" i="2"/>
  <c r="E5096" i="2"/>
  <c r="D5097" i="2"/>
  <c r="E5097" i="2"/>
  <c r="D5098" i="2"/>
  <c r="E5098" i="2"/>
  <c r="D5099" i="2"/>
  <c r="E5099" i="2"/>
  <c r="D5100" i="2"/>
  <c r="E5100" i="2"/>
  <c r="D5101" i="2"/>
  <c r="E5101" i="2"/>
  <c r="D5102" i="2"/>
  <c r="E5102" i="2"/>
  <c r="D5103" i="2"/>
  <c r="E5103" i="2"/>
  <c r="D5104" i="2"/>
  <c r="E5104" i="2"/>
  <c r="D5105" i="2"/>
  <c r="E5105" i="2"/>
  <c r="D5106" i="2"/>
  <c r="E5106" i="2"/>
  <c r="D5107" i="2"/>
  <c r="E5107" i="2"/>
  <c r="D5108" i="2"/>
  <c r="E5108" i="2"/>
  <c r="D5109" i="2"/>
  <c r="E5109" i="2"/>
  <c r="D5110" i="2"/>
  <c r="E5110" i="2"/>
  <c r="D5111" i="2"/>
  <c r="E5111" i="2"/>
  <c r="D5112" i="2"/>
  <c r="E5112" i="2"/>
  <c r="D5113" i="2"/>
  <c r="E5113" i="2"/>
  <c r="D5114" i="2"/>
  <c r="E5114" i="2"/>
  <c r="D5115" i="2"/>
  <c r="E5115" i="2"/>
  <c r="D5116" i="2"/>
  <c r="E5116" i="2"/>
  <c r="D5117" i="2"/>
  <c r="E5117" i="2"/>
  <c r="D5118" i="2"/>
  <c r="E5118" i="2"/>
  <c r="F5118" i="2" s="1"/>
  <c r="D5119" i="2"/>
  <c r="E5119" i="2"/>
  <c r="F5119" i="2"/>
  <c r="D5120" i="2"/>
  <c r="E5120" i="2"/>
  <c r="D5121" i="2"/>
  <c r="E5121" i="2"/>
  <c r="D5122" i="2"/>
  <c r="E5122" i="2"/>
  <c r="D5123" i="2"/>
  <c r="E5123" i="2"/>
  <c r="D5124" i="2"/>
  <c r="E5124" i="2"/>
  <c r="D5125" i="2"/>
  <c r="E5125" i="2"/>
  <c r="D5126" i="2"/>
  <c r="E5126" i="2"/>
  <c r="D5127" i="2"/>
  <c r="E5127" i="2"/>
  <c r="D5128" i="2"/>
  <c r="E5128" i="2"/>
  <c r="D5129" i="2"/>
  <c r="E5129" i="2"/>
  <c r="D5130" i="2"/>
  <c r="E5130" i="2"/>
  <c r="D5131" i="2"/>
  <c r="E5131" i="2"/>
  <c r="D5132" i="2"/>
  <c r="E5132" i="2"/>
  <c r="D5133" i="2"/>
  <c r="E5133" i="2"/>
  <c r="D5134" i="2"/>
  <c r="E5134" i="2"/>
  <c r="F5134" i="2" s="1"/>
  <c r="D5135" i="2"/>
  <c r="E5135" i="2"/>
  <c r="D5136" i="2"/>
  <c r="E5136" i="2"/>
  <c r="F5136" i="2" s="1"/>
  <c r="D5137" i="2"/>
  <c r="E5137" i="2"/>
  <c r="D5138" i="2"/>
  <c r="E5138" i="2"/>
  <c r="D5139" i="2"/>
  <c r="E5139" i="2"/>
  <c r="D5140" i="2"/>
  <c r="E5140" i="2"/>
  <c r="D5141" i="2"/>
  <c r="E5141" i="2"/>
  <c r="D5142" i="2"/>
  <c r="E5142" i="2"/>
  <c r="D5143" i="2"/>
  <c r="E5143" i="2"/>
  <c r="D5144" i="2"/>
  <c r="E5144" i="2"/>
  <c r="D5145" i="2"/>
  <c r="E5145" i="2"/>
  <c r="D5146" i="2"/>
  <c r="E5146" i="2"/>
  <c r="D5147" i="2"/>
  <c r="E5147" i="2"/>
  <c r="D5148" i="2"/>
  <c r="E5148" i="2"/>
  <c r="D5149" i="2"/>
  <c r="E5149" i="2"/>
  <c r="D5150" i="2"/>
  <c r="E5150" i="2"/>
  <c r="D5151" i="2"/>
  <c r="E5151" i="2"/>
  <c r="D5152" i="2"/>
  <c r="E5152" i="2"/>
  <c r="D5153" i="2"/>
  <c r="E5153" i="2"/>
  <c r="D5154" i="2"/>
  <c r="E5154" i="2"/>
  <c r="D5155" i="2"/>
  <c r="E5155" i="2"/>
  <c r="D5156" i="2"/>
  <c r="E5156" i="2"/>
  <c r="D5157" i="2"/>
  <c r="E5157" i="2"/>
  <c r="D5158" i="2"/>
  <c r="E5158" i="2"/>
  <c r="D5159" i="2"/>
  <c r="E5159" i="2"/>
  <c r="D5160" i="2"/>
  <c r="E5160" i="2"/>
  <c r="D5161" i="2"/>
  <c r="E5161" i="2"/>
  <c r="D5162" i="2"/>
  <c r="E5162" i="2"/>
  <c r="D5163" i="2"/>
  <c r="E5163" i="2"/>
  <c r="D5164" i="2"/>
  <c r="E5164" i="2"/>
  <c r="D5165" i="2"/>
  <c r="E5165" i="2"/>
  <c r="D5166" i="2"/>
  <c r="E5166" i="2"/>
  <c r="D5167" i="2"/>
  <c r="E5167" i="2"/>
  <c r="D5168" i="2"/>
  <c r="E5168" i="2"/>
  <c r="D5169" i="2"/>
  <c r="E5169" i="2"/>
  <c r="D5170" i="2"/>
  <c r="E5170" i="2"/>
  <c r="D5171" i="2"/>
  <c r="E5171" i="2"/>
  <c r="F5171" i="2" s="1"/>
  <c r="D5172" i="2"/>
  <c r="E5172" i="2"/>
  <c r="D5173" i="2"/>
  <c r="E5173" i="2"/>
  <c r="D5174" i="2"/>
  <c r="E5174" i="2"/>
  <c r="D5175" i="2"/>
  <c r="E5175" i="2"/>
  <c r="D5176" i="2"/>
  <c r="E5176" i="2"/>
  <c r="F5176" i="2" s="1"/>
  <c r="D5177" i="2"/>
  <c r="E5177" i="2"/>
  <c r="D5178" i="2"/>
  <c r="E5178" i="2"/>
  <c r="D5179" i="2"/>
  <c r="E5179" i="2"/>
  <c r="D5180" i="2"/>
  <c r="E5180" i="2"/>
  <c r="D5181" i="2"/>
  <c r="E5181" i="2"/>
  <c r="D5182" i="2"/>
  <c r="E5182" i="2"/>
  <c r="D5183" i="2"/>
  <c r="E5183" i="2"/>
  <c r="D5184" i="2"/>
  <c r="E5184" i="2"/>
  <c r="D5185" i="2"/>
  <c r="E5185" i="2"/>
  <c r="D5186" i="2"/>
  <c r="E5186" i="2"/>
  <c r="D5187" i="2"/>
  <c r="E5187" i="2"/>
  <c r="D5188" i="2"/>
  <c r="E5188" i="2"/>
  <c r="D5189" i="2"/>
  <c r="E5189" i="2"/>
  <c r="D5190" i="2"/>
  <c r="E5190" i="2"/>
  <c r="F5190" i="2" s="1"/>
  <c r="D5191" i="2"/>
  <c r="E5191" i="2"/>
  <c r="D5192" i="2"/>
  <c r="E5192" i="2"/>
  <c r="D5193" i="2"/>
  <c r="E5193" i="2"/>
  <c r="D5194" i="2"/>
  <c r="E5194" i="2"/>
  <c r="D5195" i="2"/>
  <c r="E5195" i="2"/>
  <c r="D5196" i="2"/>
  <c r="E5196" i="2"/>
  <c r="D5197" i="2"/>
  <c r="E5197" i="2"/>
  <c r="D5198" i="2"/>
  <c r="E5198" i="2"/>
  <c r="D5199" i="2"/>
  <c r="E5199" i="2"/>
  <c r="D5200" i="2"/>
  <c r="E5200" i="2"/>
  <c r="D5201" i="2"/>
  <c r="E5201" i="2"/>
  <c r="D5202" i="2"/>
  <c r="E5202" i="2"/>
  <c r="D5203" i="2"/>
  <c r="E5203" i="2"/>
  <c r="D5204" i="2"/>
  <c r="E5204" i="2"/>
  <c r="D5205" i="2"/>
  <c r="E5205" i="2"/>
  <c r="D5206" i="2"/>
  <c r="E5206" i="2"/>
  <c r="D5207" i="2"/>
  <c r="E5207" i="2"/>
  <c r="D5208" i="2"/>
  <c r="E5208" i="2"/>
  <c r="D5209" i="2"/>
  <c r="E5209" i="2"/>
  <c r="D5210" i="2"/>
  <c r="E5210" i="2"/>
  <c r="D5211" i="2"/>
  <c r="E5211" i="2"/>
  <c r="D5212" i="2"/>
  <c r="E5212" i="2"/>
  <c r="D5213" i="2"/>
  <c r="E5213" i="2"/>
  <c r="D5214" i="2"/>
  <c r="E5214" i="2"/>
  <c r="D5215" i="2"/>
  <c r="E5215" i="2"/>
  <c r="D5216" i="2"/>
  <c r="E5216" i="2"/>
  <c r="D5217" i="2"/>
  <c r="E5217" i="2"/>
  <c r="D5218" i="2"/>
  <c r="E5218" i="2"/>
  <c r="D5219" i="2"/>
  <c r="E5219" i="2"/>
  <c r="D5220" i="2"/>
  <c r="E5220" i="2"/>
  <c r="D5221" i="2"/>
  <c r="E5221" i="2"/>
  <c r="D5222" i="2"/>
  <c r="E5222" i="2"/>
  <c r="D5223" i="2"/>
  <c r="E5223" i="2"/>
  <c r="D5224" i="2"/>
  <c r="E5224" i="2"/>
  <c r="D5225" i="2"/>
  <c r="E5225" i="2"/>
  <c r="D5226" i="2"/>
  <c r="E5226" i="2"/>
  <c r="D5227" i="2"/>
  <c r="E5227" i="2"/>
  <c r="D5228" i="2"/>
  <c r="E5228" i="2"/>
  <c r="D5229" i="2"/>
  <c r="E5229" i="2"/>
  <c r="D5230" i="2"/>
  <c r="E5230" i="2"/>
  <c r="D5231" i="2"/>
  <c r="E5231" i="2"/>
  <c r="D5232" i="2"/>
  <c r="E5232" i="2"/>
  <c r="D5233" i="2"/>
  <c r="E5233" i="2"/>
  <c r="D5234" i="2"/>
  <c r="E5234" i="2"/>
  <c r="D5235" i="2"/>
  <c r="E5235" i="2"/>
  <c r="D5236" i="2"/>
  <c r="E5236" i="2"/>
  <c r="D5237" i="2"/>
  <c r="E5237" i="2"/>
  <c r="D5238" i="2"/>
  <c r="E5238" i="2"/>
  <c r="D5239" i="2"/>
  <c r="E5239" i="2"/>
  <c r="D5240" i="2"/>
  <c r="E5240" i="2"/>
  <c r="F5240" i="2" s="1"/>
  <c r="D5241" i="2"/>
  <c r="E5241" i="2"/>
  <c r="D5242" i="2"/>
  <c r="E5242" i="2"/>
  <c r="F5242" i="2" s="1"/>
  <c r="D5243" i="2"/>
  <c r="E5243" i="2"/>
  <c r="D5244" i="2"/>
  <c r="E5244" i="2"/>
  <c r="D5245" i="2"/>
  <c r="E5245" i="2"/>
  <c r="D5246" i="2"/>
  <c r="E5246" i="2"/>
  <c r="D5247" i="2"/>
  <c r="E5247" i="2"/>
  <c r="D5248" i="2"/>
  <c r="E5248" i="2"/>
  <c r="D5249" i="2"/>
  <c r="E5249" i="2"/>
  <c r="D5250" i="2"/>
  <c r="E5250" i="2"/>
  <c r="D5251" i="2"/>
  <c r="E5251" i="2"/>
  <c r="D5252" i="2"/>
  <c r="E5252" i="2"/>
  <c r="D5253" i="2"/>
  <c r="E5253" i="2"/>
  <c r="D5254" i="2"/>
  <c r="E5254" i="2"/>
  <c r="D5255" i="2"/>
  <c r="E5255" i="2"/>
  <c r="D5256" i="2"/>
  <c r="E5256" i="2"/>
  <c r="D5257" i="2"/>
  <c r="E5257" i="2"/>
  <c r="D5258" i="2"/>
  <c r="E5258" i="2"/>
  <c r="F5258" i="2" s="1"/>
  <c r="D5259" i="2"/>
  <c r="E5259" i="2"/>
  <c r="D5260" i="2"/>
  <c r="E5260" i="2"/>
  <c r="D5261" i="2"/>
  <c r="E5261" i="2"/>
  <c r="D5262" i="2"/>
  <c r="E5262" i="2"/>
  <c r="D5263" i="2"/>
  <c r="E5263" i="2"/>
  <c r="D5264" i="2"/>
  <c r="E5264" i="2"/>
  <c r="D5265" i="2"/>
  <c r="E5265" i="2"/>
  <c r="D5266" i="2"/>
  <c r="E5266" i="2"/>
  <c r="F5266" i="2" s="1"/>
  <c r="D5267" i="2"/>
  <c r="E5267" i="2"/>
  <c r="D5268" i="2"/>
  <c r="E5268" i="2"/>
  <c r="D5269" i="2"/>
  <c r="E5269" i="2"/>
  <c r="D5270" i="2"/>
  <c r="E5270" i="2"/>
  <c r="D5271" i="2"/>
  <c r="E5271" i="2"/>
  <c r="D5272" i="2"/>
  <c r="E5272" i="2"/>
  <c r="D5273" i="2"/>
  <c r="E5273" i="2"/>
  <c r="D5274" i="2"/>
  <c r="E5274" i="2"/>
  <c r="D5275" i="2"/>
  <c r="E5275" i="2"/>
  <c r="D5276" i="2"/>
  <c r="E5276" i="2"/>
  <c r="D5277" i="2"/>
  <c r="E5277" i="2"/>
  <c r="D5278" i="2"/>
  <c r="E5278" i="2"/>
  <c r="D5279" i="2"/>
  <c r="E5279" i="2"/>
  <c r="D5280" i="2"/>
  <c r="E5280" i="2"/>
  <c r="D5281" i="2"/>
  <c r="E5281" i="2"/>
  <c r="D5282" i="2"/>
  <c r="E5282" i="2"/>
  <c r="D5283" i="2"/>
  <c r="E5283" i="2"/>
  <c r="D5284" i="2"/>
  <c r="E5284" i="2"/>
  <c r="D5285" i="2"/>
  <c r="E5285" i="2"/>
  <c r="D5286" i="2"/>
  <c r="E5286" i="2"/>
  <c r="D5287" i="2"/>
  <c r="E5287" i="2"/>
  <c r="D5288" i="2"/>
  <c r="E5288" i="2"/>
  <c r="D5289" i="2"/>
  <c r="E5289" i="2"/>
  <c r="D5290" i="2"/>
  <c r="E5290" i="2"/>
  <c r="D5291" i="2"/>
  <c r="E5291" i="2"/>
  <c r="D5292" i="2"/>
  <c r="E5292" i="2"/>
  <c r="D5293" i="2"/>
  <c r="E5293" i="2"/>
  <c r="D5294" i="2"/>
  <c r="E5294" i="2"/>
  <c r="D5295" i="2"/>
  <c r="E5295" i="2"/>
  <c r="D5296" i="2"/>
  <c r="E5296" i="2"/>
  <c r="D5297" i="2"/>
  <c r="E5297" i="2"/>
  <c r="D5298" i="2"/>
  <c r="E5298" i="2"/>
  <c r="D5299" i="2"/>
  <c r="E5299" i="2"/>
  <c r="D5300" i="2"/>
  <c r="E5300" i="2"/>
  <c r="D5301" i="2"/>
  <c r="E5301" i="2"/>
  <c r="D5302" i="2"/>
  <c r="E5302" i="2"/>
  <c r="D5303" i="2"/>
  <c r="E5303" i="2"/>
  <c r="D5304" i="2"/>
  <c r="E5304" i="2"/>
  <c r="D5305" i="2"/>
  <c r="E5305" i="2"/>
  <c r="D5306" i="2"/>
  <c r="E5306" i="2"/>
  <c r="D5307" i="2"/>
  <c r="E5307" i="2"/>
  <c r="D5308" i="2"/>
  <c r="E5308" i="2"/>
  <c r="D5309" i="2"/>
  <c r="E5309" i="2"/>
  <c r="D5310" i="2"/>
  <c r="E5310" i="2"/>
  <c r="F5310" i="2" s="1"/>
  <c r="D5311" i="2"/>
  <c r="E5311" i="2"/>
  <c r="D5312" i="2"/>
  <c r="E5312" i="2"/>
  <c r="D5313" i="2"/>
  <c r="E5313" i="2"/>
  <c r="D5314" i="2"/>
  <c r="E5314" i="2"/>
  <c r="D5315" i="2"/>
  <c r="E5315" i="2"/>
  <c r="D5316" i="2"/>
  <c r="E5316" i="2"/>
  <c r="D5317" i="2"/>
  <c r="E5317" i="2"/>
  <c r="D5318" i="2"/>
  <c r="E5318" i="2"/>
  <c r="D5319" i="2"/>
  <c r="E5319" i="2"/>
  <c r="D5320" i="2"/>
  <c r="E5320" i="2"/>
  <c r="D5321" i="2"/>
  <c r="E5321" i="2"/>
  <c r="D5322" i="2"/>
  <c r="E5322" i="2"/>
  <c r="D5323" i="2"/>
  <c r="E5323" i="2"/>
  <c r="D5324" i="2"/>
  <c r="E5324" i="2"/>
  <c r="D5325" i="2"/>
  <c r="E5325" i="2"/>
  <c r="D5326" i="2"/>
  <c r="E5326" i="2"/>
  <c r="D5327" i="2"/>
  <c r="E5327" i="2"/>
  <c r="D5328" i="2"/>
  <c r="E5328" i="2"/>
  <c r="D5329" i="2"/>
  <c r="E5329" i="2"/>
  <c r="D5330" i="2"/>
  <c r="E5330" i="2"/>
  <c r="D5331" i="2"/>
  <c r="E5331" i="2"/>
  <c r="D5332" i="2"/>
  <c r="E5332" i="2"/>
  <c r="D5333" i="2"/>
  <c r="E5333" i="2"/>
  <c r="D5334" i="2"/>
  <c r="E5334" i="2"/>
  <c r="D5335" i="2"/>
  <c r="E5335" i="2"/>
  <c r="D5336" i="2"/>
  <c r="E5336" i="2"/>
  <c r="D5337" i="2"/>
  <c r="E5337" i="2"/>
  <c r="D5338" i="2"/>
  <c r="E5338" i="2"/>
  <c r="D5339" i="2"/>
  <c r="E5339" i="2"/>
  <c r="D5340" i="2"/>
  <c r="E5340" i="2"/>
  <c r="D5341" i="2"/>
  <c r="E5341" i="2"/>
  <c r="D5342" i="2"/>
  <c r="E5342" i="2"/>
  <c r="D5343" i="2"/>
  <c r="E5343" i="2"/>
  <c r="D5344" i="2"/>
  <c r="E5344" i="2"/>
  <c r="D5345" i="2"/>
  <c r="E5345" i="2"/>
  <c r="D5346" i="2"/>
  <c r="E5346" i="2"/>
  <c r="D5347" i="2"/>
  <c r="E5347" i="2"/>
  <c r="D5348" i="2"/>
  <c r="E5348" i="2"/>
  <c r="D5349" i="2"/>
  <c r="E5349" i="2"/>
  <c r="D5350" i="2"/>
  <c r="E5350" i="2"/>
  <c r="D5351" i="2"/>
  <c r="E5351" i="2"/>
  <c r="D5352" i="2"/>
  <c r="E5352" i="2"/>
  <c r="D5353" i="2"/>
  <c r="E5353" i="2"/>
  <c r="D5354" i="2"/>
  <c r="E5354" i="2"/>
  <c r="D5355" i="2"/>
  <c r="E5355" i="2"/>
  <c r="D5356" i="2"/>
  <c r="E5356" i="2"/>
  <c r="D5357" i="2"/>
  <c r="E5357" i="2"/>
  <c r="D5358" i="2"/>
  <c r="E5358" i="2"/>
  <c r="D5359" i="2"/>
  <c r="E5359" i="2"/>
  <c r="D5360" i="2"/>
  <c r="E5360" i="2"/>
  <c r="D5361" i="2"/>
  <c r="E5361" i="2"/>
  <c r="D5362" i="2"/>
  <c r="E5362" i="2"/>
  <c r="D5363" i="2"/>
  <c r="E5363" i="2"/>
  <c r="D5364" i="2"/>
  <c r="E5364" i="2"/>
  <c r="D5365" i="2"/>
  <c r="E5365" i="2"/>
  <c r="D5366" i="2"/>
  <c r="E5366" i="2"/>
  <c r="D5367" i="2"/>
  <c r="E5367" i="2"/>
  <c r="D5368" i="2"/>
  <c r="E5368" i="2"/>
  <c r="D5369" i="2"/>
  <c r="E5369" i="2"/>
  <c r="D5370" i="2"/>
  <c r="E5370" i="2"/>
  <c r="D5371" i="2"/>
  <c r="E5371" i="2"/>
  <c r="D5372" i="2"/>
  <c r="E5372" i="2"/>
  <c r="D5373" i="2"/>
  <c r="E5373" i="2"/>
  <c r="D5374" i="2"/>
  <c r="E5374" i="2"/>
  <c r="D5375" i="2"/>
  <c r="E5375" i="2"/>
  <c r="D5376" i="2"/>
  <c r="E5376" i="2"/>
  <c r="D5377" i="2"/>
  <c r="E5377" i="2"/>
  <c r="D5378" i="2"/>
  <c r="E5378" i="2"/>
  <c r="D5379" i="2"/>
  <c r="E5379" i="2"/>
  <c r="D5380" i="2"/>
  <c r="E5380" i="2"/>
  <c r="D5381" i="2"/>
  <c r="E5381" i="2"/>
  <c r="D5382" i="2"/>
  <c r="E5382" i="2"/>
  <c r="D5383" i="2"/>
  <c r="E5383" i="2"/>
  <c r="D5384" i="2"/>
  <c r="E5384" i="2"/>
  <c r="D5385" i="2"/>
  <c r="E5385" i="2"/>
  <c r="D5386" i="2"/>
  <c r="E5386" i="2"/>
  <c r="D5387" i="2"/>
  <c r="E5387" i="2"/>
  <c r="D5388" i="2"/>
  <c r="E5388" i="2"/>
  <c r="D5389" i="2"/>
  <c r="E5389" i="2"/>
  <c r="D5390" i="2"/>
  <c r="E5390" i="2"/>
  <c r="D5391" i="2"/>
  <c r="E5391" i="2"/>
  <c r="D5392" i="2"/>
  <c r="E5392" i="2"/>
  <c r="D5393" i="2"/>
  <c r="E5393" i="2"/>
  <c r="D5394" i="2"/>
  <c r="E5394" i="2"/>
  <c r="D5395" i="2"/>
  <c r="E5395" i="2"/>
  <c r="D5396" i="2"/>
  <c r="E5396" i="2"/>
  <c r="D5397" i="2"/>
  <c r="E5397" i="2"/>
  <c r="D5398" i="2"/>
  <c r="E5398" i="2"/>
  <c r="D5399" i="2"/>
  <c r="E5399" i="2"/>
  <c r="D5400" i="2"/>
  <c r="E5400" i="2"/>
  <c r="D5401" i="2"/>
  <c r="E5401" i="2"/>
  <c r="D5402" i="2"/>
  <c r="E5402" i="2"/>
  <c r="D5403" i="2"/>
  <c r="E5403" i="2"/>
  <c r="D5404" i="2"/>
  <c r="E5404" i="2"/>
  <c r="D5405" i="2"/>
  <c r="E5405" i="2"/>
  <c r="D5406" i="2"/>
  <c r="E5406" i="2"/>
  <c r="D5407" i="2"/>
  <c r="E5407" i="2"/>
  <c r="D5408" i="2"/>
  <c r="E5408" i="2"/>
  <c r="D5409" i="2"/>
  <c r="E5409" i="2"/>
  <c r="D5410" i="2"/>
  <c r="E5410" i="2"/>
  <c r="D5411" i="2"/>
  <c r="E5411" i="2"/>
  <c r="D5412" i="2"/>
  <c r="E5412" i="2"/>
  <c r="D5413" i="2"/>
  <c r="E5413" i="2"/>
  <c r="D5414" i="2"/>
  <c r="E5414" i="2"/>
  <c r="D5415" i="2"/>
  <c r="E5415" i="2"/>
  <c r="D5416" i="2"/>
  <c r="E5416" i="2"/>
  <c r="D5417" i="2"/>
  <c r="E5417" i="2"/>
  <c r="D5418" i="2"/>
  <c r="E5418" i="2"/>
  <c r="D5419" i="2"/>
  <c r="E5419" i="2"/>
  <c r="D5420" i="2"/>
  <c r="E5420" i="2"/>
  <c r="D5421" i="2"/>
  <c r="E5421" i="2"/>
  <c r="D5422" i="2"/>
  <c r="E5422" i="2"/>
  <c r="D5423" i="2"/>
  <c r="E5423" i="2"/>
  <c r="D5424" i="2"/>
  <c r="E5424" i="2"/>
  <c r="D5425" i="2"/>
  <c r="E5425" i="2"/>
  <c r="D5426" i="2"/>
  <c r="E5426" i="2"/>
  <c r="D5427" i="2"/>
  <c r="E5427" i="2"/>
  <c r="D5428" i="2"/>
  <c r="E5428" i="2"/>
  <c r="F5428" i="2" s="1"/>
  <c r="D5429" i="2"/>
  <c r="E5429" i="2"/>
  <c r="D5430" i="2"/>
  <c r="E5430" i="2"/>
  <c r="D5431" i="2"/>
  <c r="E5431" i="2"/>
  <c r="D5432" i="2"/>
  <c r="E5432" i="2"/>
  <c r="D5433" i="2"/>
  <c r="E5433" i="2"/>
  <c r="D5434" i="2"/>
  <c r="E5434" i="2"/>
  <c r="D5435" i="2"/>
  <c r="E5435" i="2"/>
  <c r="D5436" i="2"/>
  <c r="E5436" i="2"/>
  <c r="D5437" i="2"/>
  <c r="E5437" i="2"/>
  <c r="D5438" i="2"/>
  <c r="E5438" i="2"/>
  <c r="D5439" i="2"/>
  <c r="E5439" i="2"/>
  <c r="D5440" i="2"/>
  <c r="E5440" i="2"/>
  <c r="D5441" i="2"/>
  <c r="E5441" i="2"/>
  <c r="D5442" i="2"/>
  <c r="E5442" i="2"/>
  <c r="D5443" i="2"/>
  <c r="E5443" i="2"/>
  <c r="D5444" i="2"/>
  <c r="E5444" i="2"/>
  <c r="D5445" i="2"/>
  <c r="E5445" i="2"/>
  <c r="D5446" i="2"/>
  <c r="E5446" i="2"/>
  <c r="D5447" i="2"/>
  <c r="E5447" i="2"/>
  <c r="D5448" i="2"/>
  <c r="E5448" i="2"/>
  <c r="D5449" i="2"/>
  <c r="E5449" i="2"/>
  <c r="D5450" i="2"/>
  <c r="E5450" i="2"/>
  <c r="D5451" i="2"/>
  <c r="E5451" i="2"/>
  <c r="D5452" i="2"/>
  <c r="E5452" i="2"/>
  <c r="D5453" i="2"/>
  <c r="E5453" i="2"/>
  <c r="D5454" i="2"/>
  <c r="E5454" i="2"/>
  <c r="D5455" i="2"/>
  <c r="E5455" i="2"/>
  <c r="D5456" i="2"/>
  <c r="E5456" i="2"/>
  <c r="D5457" i="2"/>
  <c r="E5457" i="2"/>
  <c r="D5458" i="2"/>
  <c r="E5458" i="2"/>
  <c r="D5459" i="2"/>
  <c r="E5459" i="2"/>
  <c r="D5460" i="2"/>
  <c r="E5460" i="2"/>
  <c r="D5461" i="2"/>
  <c r="E5461" i="2"/>
  <c r="D5462" i="2"/>
  <c r="E5462" i="2"/>
  <c r="D5463" i="2"/>
  <c r="E5463" i="2"/>
  <c r="D5464" i="2"/>
  <c r="E5464" i="2"/>
  <c r="D5465" i="2"/>
  <c r="E5465" i="2"/>
  <c r="D5466" i="2"/>
  <c r="E5466" i="2"/>
  <c r="D5467" i="2"/>
  <c r="E5467" i="2"/>
  <c r="D5468" i="2"/>
  <c r="E5468" i="2"/>
  <c r="D5469" i="2"/>
  <c r="E5469" i="2"/>
  <c r="D5470" i="2"/>
  <c r="E5470" i="2"/>
  <c r="D5471" i="2"/>
  <c r="E5471" i="2"/>
  <c r="D5472" i="2"/>
  <c r="E5472" i="2"/>
  <c r="D5473" i="2"/>
  <c r="E5473" i="2"/>
  <c r="D5474" i="2"/>
  <c r="E5474" i="2"/>
  <c r="D5475" i="2"/>
  <c r="E5475" i="2"/>
  <c r="D5476" i="2"/>
  <c r="E5476" i="2"/>
  <c r="D5477" i="2"/>
  <c r="E5477" i="2"/>
  <c r="D5478" i="2"/>
  <c r="E5478" i="2"/>
  <c r="D5479" i="2"/>
  <c r="E5479" i="2"/>
  <c r="D5480" i="2"/>
  <c r="E5480" i="2"/>
  <c r="D5481" i="2"/>
  <c r="E5481" i="2"/>
  <c r="D5482" i="2"/>
  <c r="E5482" i="2"/>
  <c r="D5483" i="2"/>
  <c r="E5483" i="2"/>
  <c r="D5484" i="2"/>
  <c r="E5484" i="2"/>
  <c r="D5485" i="2"/>
  <c r="E5485" i="2"/>
  <c r="D5486" i="2"/>
  <c r="E5486" i="2"/>
  <c r="D5487" i="2"/>
  <c r="E5487" i="2"/>
  <c r="D5488" i="2"/>
  <c r="E5488" i="2"/>
  <c r="D5489" i="2"/>
  <c r="E5489" i="2"/>
  <c r="D5490" i="2"/>
  <c r="E5490" i="2"/>
  <c r="D5491" i="2"/>
  <c r="E5491" i="2"/>
  <c r="D5492" i="2"/>
  <c r="E5492" i="2"/>
  <c r="D5493" i="2"/>
  <c r="E5493" i="2"/>
  <c r="D5494" i="2"/>
  <c r="E5494" i="2"/>
  <c r="D5495" i="2"/>
  <c r="E5495" i="2"/>
  <c r="D5496" i="2"/>
  <c r="E5496" i="2"/>
  <c r="D5497" i="2"/>
  <c r="E5497" i="2"/>
  <c r="D5498" i="2"/>
  <c r="E5498" i="2"/>
  <c r="D5499" i="2"/>
  <c r="E5499" i="2"/>
  <c r="D5500" i="2"/>
  <c r="E5500" i="2"/>
  <c r="D5501" i="2"/>
  <c r="E5501" i="2"/>
  <c r="D5502" i="2"/>
  <c r="E5502" i="2"/>
  <c r="D5503" i="2"/>
  <c r="E5503" i="2"/>
  <c r="D5504" i="2"/>
  <c r="E5504" i="2"/>
  <c r="D5505" i="2"/>
  <c r="E5505" i="2"/>
  <c r="D5506" i="2"/>
  <c r="E5506" i="2"/>
  <c r="D5507" i="2"/>
  <c r="E5507" i="2"/>
  <c r="D5508" i="2"/>
  <c r="E5508" i="2"/>
  <c r="D5509" i="2"/>
  <c r="E5509" i="2"/>
  <c r="D5510" i="2"/>
  <c r="E5510" i="2"/>
  <c r="D5511" i="2"/>
  <c r="E5511" i="2"/>
  <c r="D5512" i="2"/>
  <c r="E5512" i="2"/>
  <c r="D5513" i="2"/>
  <c r="E5513" i="2"/>
  <c r="D5514" i="2"/>
  <c r="E5514" i="2"/>
  <c r="D5515" i="2"/>
  <c r="E5515" i="2"/>
  <c r="D5516" i="2"/>
  <c r="E5516" i="2"/>
  <c r="D5517" i="2"/>
  <c r="E5517" i="2"/>
  <c r="D5518" i="2"/>
  <c r="E5518" i="2"/>
  <c r="D5519" i="2"/>
  <c r="E5519" i="2"/>
  <c r="D5520" i="2"/>
  <c r="E5520" i="2"/>
  <c r="F5520" i="2" s="1"/>
  <c r="D5521" i="2"/>
  <c r="E5521" i="2"/>
  <c r="D5522" i="2"/>
  <c r="E5522" i="2"/>
  <c r="D5523" i="2"/>
  <c r="E5523" i="2"/>
  <c r="D5524" i="2"/>
  <c r="E5524" i="2"/>
  <c r="D5525" i="2"/>
  <c r="E5525" i="2"/>
  <c r="D5526" i="2"/>
  <c r="E5526" i="2"/>
  <c r="D5527" i="2"/>
  <c r="E5527" i="2"/>
  <c r="F5527" i="2" s="1"/>
  <c r="D5528" i="2"/>
  <c r="E5528" i="2"/>
  <c r="F5528" i="2" s="1"/>
  <c r="D5529" i="2"/>
  <c r="E5529" i="2"/>
  <c r="D5530" i="2"/>
  <c r="E5530" i="2"/>
  <c r="F5530" i="2" s="1"/>
  <c r="D5531" i="2"/>
  <c r="E5531" i="2"/>
  <c r="D5532" i="2"/>
  <c r="E5532" i="2"/>
  <c r="D5533" i="2"/>
  <c r="E5533" i="2"/>
  <c r="D5534" i="2"/>
  <c r="E5534" i="2"/>
  <c r="D5535" i="2"/>
  <c r="E5535" i="2"/>
  <c r="D5536" i="2"/>
  <c r="E5536" i="2"/>
  <c r="D5537" i="2"/>
  <c r="E5537" i="2"/>
  <c r="D5538" i="2"/>
  <c r="E5538" i="2"/>
  <c r="D5539" i="2"/>
  <c r="E5539" i="2"/>
  <c r="D5540" i="2"/>
  <c r="E5540" i="2"/>
  <c r="D5541" i="2"/>
  <c r="E5541" i="2"/>
  <c r="D5542" i="2"/>
  <c r="E5542" i="2"/>
  <c r="D5543" i="2"/>
  <c r="E5543" i="2"/>
  <c r="D5544" i="2"/>
  <c r="E5544" i="2"/>
  <c r="D5545" i="2"/>
  <c r="E5545" i="2"/>
  <c r="D5546" i="2"/>
  <c r="E5546" i="2"/>
  <c r="D5547" i="2"/>
  <c r="E5547" i="2"/>
  <c r="D5548" i="2"/>
  <c r="E5548" i="2"/>
  <c r="D5549" i="2"/>
  <c r="E5549" i="2"/>
  <c r="D5550" i="2"/>
  <c r="E5550" i="2"/>
  <c r="D5551" i="2"/>
  <c r="E5551" i="2"/>
  <c r="D5552" i="2"/>
  <c r="E5552" i="2"/>
  <c r="D5553" i="2"/>
  <c r="E5553" i="2"/>
  <c r="D5554" i="2"/>
  <c r="E5554" i="2"/>
  <c r="D5555" i="2"/>
  <c r="E5555" i="2"/>
  <c r="D5556" i="2"/>
  <c r="E5556" i="2"/>
  <c r="D5557" i="2"/>
  <c r="E5557" i="2"/>
  <c r="D5558" i="2"/>
  <c r="E5558" i="2"/>
  <c r="F5558" i="2" s="1"/>
  <c r="D5559" i="2"/>
  <c r="E5559" i="2"/>
  <c r="D5560" i="2"/>
  <c r="E5560" i="2"/>
  <c r="F5560" i="2" s="1"/>
  <c r="D5561" i="2"/>
  <c r="E5561" i="2"/>
  <c r="D5562" i="2"/>
  <c r="E5562" i="2"/>
  <c r="D5563" i="2"/>
  <c r="E5563" i="2"/>
  <c r="D5564" i="2"/>
  <c r="E5564" i="2"/>
  <c r="F5564" i="2" s="1"/>
  <c r="D5565" i="2"/>
  <c r="E5565" i="2"/>
  <c r="D5566" i="2"/>
  <c r="E5566" i="2"/>
  <c r="D5567" i="2"/>
  <c r="E5567" i="2"/>
  <c r="F5567" i="2" s="1"/>
  <c r="D5568" i="2"/>
  <c r="E5568" i="2"/>
  <c r="D5569" i="2"/>
  <c r="E5569" i="2"/>
  <c r="D5570" i="2"/>
  <c r="E5570" i="2"/>
  <c r="D5571" i="2"/>
  <c r="E5571" i="2"/>
  <c r="D5572" i="2"/>
  <c r="E5572" i="2"/>
  <c r="D5573" i="2"/>
  <c r="E5573" i="2"/>
  <c r="D5574" i="2"/>
  <c r="E5574" i="2"/>
  <c r="D5575" i="2"/>
  <c r="E5575" i="2"/>
  <c r="D5576" i="2"/>
  <c r="E5576" i="2"/>
  <c r="F5576" i="2" s="1"/>
  <c r="D5577" i="2"/>
  <c r="E5577" i="2"/>
  <c r="D5578" i="2"/>
  <c r="E5578" i="2"/>
  <c r="F5578" i="2" s="1"/>
  <c r="D5579" i="2"/>
  <c r="E5579" i="2"/>
  <c r="D5580" i="2"/>
  <c r="E5580" i="2"/>
  <c r="F5580" i="2" s="1"/>
  <c r="D5581" i="2"/>
  <c r="E5581" i="2"/>
  <c r="F5581" i="2" s="1"/>
  <c r="D5582" i="2"/>
  <c r="E5582" i="2"/>
  <c r="D5583" i="2"/>
  <c r="E5583" i="2"/>
  <c r="D5584" i="2"/>
  <c r="E5584" i="2"/>
  <c r="D5585" i="2"/>
  <c r="E5585" i="2"/>
  <c r="D5586" i="2"/>
  <c r="E5586" i="2"/>
  <c r="D5587" i="2"/>
  <c r="E5587" i="2"/>
  <c r="D5588" i="2"/>
  <c r="E5588" i="2"/>
  <c r="D5589" i="2"/>
  <c r="E5589" i="2"/>
  <c r="F5589" i="2" s="1"/>
  <c r="D5590" i="2"/>
  <c r="E5590" i="2"/>
  <c r="F5590" i="2" s="1"/>
  <c r="D5591" i="2"/>
  <c r="E5591" i="2"/>
  <c r="D5592" i="2"/>
  <c r="E5592" i="2"/>
  <c r="F5592" i="2" s="1"/>
  <c r="D5593" i="2"/>
  <c r="E5593" i="2"/>
  <c r="D5594" i="2"/>
  <c r="E5594" i="2"/>
  <c r="F5594" i="2" s="1"/>
  <c r="D5595" i="2"/>
  <c r="E5595" i="2"/>
  <c r="F5595" i="2" s="1"/>
  <c r="D5596" i="2"/>
  <c r="E5596" i="2"/>
  <c r="F5596" i="2" s="1"/>
  <c r="D5597" i="2"/>
  <c r="E5597" i="2"/>
  <c r="D5598" i="2"/>
  <c r="E5598" i="2"/>
  <c r="F5598" i="2" s="1"/>
  <c r="D5599" i="2"/>
  <c r="E5599" i="2"/>
  <c r="D5600" i="2"/>
  <c r="E5600" i="2"/>
  <c r="D5601" i="2"/>
  <c r="E5601" i="2"/>
  <c r="D5602" i="2"/>
  <c r="E5602" i="2"/>
  <c r="D5603" i="2"/>
  <c r="E5603" i="2"/>
  <c r="F5603" i="2" s="1"/>
  <c r="D5604" i="2"/>
  <c r="E5604" i="2"/>
  <c r="F5604" i="2" s="1"/>
  <c r="D5605" i="2"/>
  <c r="E5605" i="2"/>
  <c r="F5605" i="2" s="1"/>
  <c r="D5606" i="2"/>
  <c r="E5606" i="2"/>
  <c r="F5606" i="2" s="1"/>
  <c r="D5607" i="2"/>
  <c r="E5607" i="2"/>
  <c r="F5607" i="2" s="1"/>
  <c r="D5608" i="2"/>
  <c r="E5608" i="2"/>
  <c r="D5609" i="2"/>
  <c r="E5609" i="2"/>
  <c r="D5610" i="2"/>
  <c r="E5610" i="2"/>
  <c r="D5611" i="2"/>
  <c r="E5611" i="2"/>
  <c r="D5612" i="2"/>
  <c r="E5612" i="2"/>
  <c r="D5613" i="2"/>
  <c r="E5613" i="2"/>
  <c r="D5614" i="2"/>
  <c r="E5614" i="2"/>
  <c r="F5614" i="2" s="1"/>
  <c r="D5615" i="2"/>
  <c r="E5615" i="2"/>
  <c r="F5615" i="2" s="1"/>
  <c r="D5616" i="2"/>
  <c r="E5616" i="2"/>
  <c r="D5617" i="2"/>
  <c r="E5617" i="2"/>
  <c r="D5618" i="2"/>
  <c r="E5618" i="2"/>
  <c r="D5619" i="2"/>
  <c r="E5619" i="2"/>
  <c r="D5620" i="2"/>
  <c r="E5620" i="2"/>
  <c r="D5621" i="2"/>
  <c r="E5621" i="2"/>
  <c r="D5622" i="2"/>
  <c r="E5622" i="2"/>
  <c r="D5623" i="2"/>
  <c r="E5623" i="2"/>
  <c r="D5624" i="2"/>
  <c r="E5624" i="2"/>
  <c r="D5625" i="2"/>
  <c r="E5625" i="2"/>
  <c r="D5626" i="2"/>
  <c r="E5626" i="2"/>
  <c r="D5627" i="2"/>
  <c r="E5627" i="2"/>
  <c r="D5628" i="2"/>
  <c r="E5628" i="2"/>
  <c r="D5629" i="2"/>
  <c r="E5629" i="2"/>
  <c r="D5630" i="2"/>
  <c r="E5630" i="2"/>
  <c r="D5631" i="2"/>
  <c r="E5631" i="2"/>
  <c r="D5632" i="2"/>
  <c r="E5632" i="2"/>
  <c r="F5632" i="2" s="1"/>
  <c r="D5633" i="2"/>
  <c r="E5633" i="2"/>
  <c r="D5634" i="2"/>
  <c r="E5634" i="2"/>
  <c r="D5635" i="2"/>
  <c r="E5635" i="2"/>
  <c r="D5636" i="2"/>
  <c r="E5636" i="2"/>
  <c r="F5636" i="2" s="1"/>
  <c r="D5637" i="2"/>
  <c r="E5637" i="2"/>
  <c r="F5637" i="2" s="1"/>
  <c r="D5638" i="2"/>
  <c r="E5638" i="2"/>
  <c r="F5638" i="2" s="1"/>
  <c r="D5639" i="2"/>
  <c r="E5639" i="2"/>
  <c r="F5639" i="2" s="1"/>
  <c r="D5640" i="2"/>
  <c r="E5640" i="2"/>
  <c r="D5641" i="2"/>
  <c r="E5641" i="2"/>
  <c r="F5641" i="2" s="1"/>
  <c r="D5642" i="2"/>
  <c r="E5642" i="2"/>
  <c r="F5642" i="2" s="1"/>
  <c r="D5643" i="2"/>
  <c r="E5643" i="2"/>
  <c r="F5643" i="2" s="1"/>
  <c r="D5644" i="2"/>
  <c r="E5644" i="2"/>
  <c r="D5645" i="2"/>
  <c r="E5645" i="2"/>
  <c r="D5646" i="2"/>
  <c r="E5646" i="2"/>
  <c r="D5647" i="2"/>
  <c r="E5647" i="2"/>
  <c r="D5648" i="2"/>
  <c r="E5648" i="2"/>
  <c r="D5649" i="2"/>
  <c r="E5649" i="2"/>
  <c r="D5650" i="2"/>
  <c r="E5650" i="2"/>
  <c r="F5650" i="2" s="1"/>
  <c r="D5651" i="2"/>
  <c r="E5651" i="2"/>
  <c r="F5651" i="2" s="1"/>
  <c r="D5652" i="2"/>
  <c r="E5652" i="2"/>
  <c r="F5652" i="2" s="1"/>
  <c r="D5653" i="2"/>
  <c r="E5653" i="2"/>
  <c r="D5654" i="2"/>
  <c r="E5654" i="2"/>
  <c r="F5654" i="2" s="1"/>
  <c r="D5655" i="2"/>
  <c r="E5655" i="2"/>
  <c r="F5655" i="2" s="1"/>
  <c r="D5656" i="2"/>
  <c r="E5656" i="2"/>
  <c r="F5656" i="2" s="1"/>
  <c r="D5657" i="2"/>
  <c r="E5657" i="2"/>
  <c r="D5658" i="2"/>
  <c r="E5658" i="2"/>
  <c r="D5659" i="2"/>
  <c r="E5659" i="2"/>
  <c r="D5660" i="2"/>
  <c r="E5660" i="2"/>
  <c r="D5661" i="2"/>
  <c r="E5661" i="2"/>
  <c r="D5662" i="2"/>
  <c r="E5662" i="2"/>
  <c r="D5663" i="2"/>
  <c r="E5663" i="2"/>
  <c r="D5664" i="2"/>
  <c r="E5664" i="2"/>
  <c r="D5665" i="2"/>
  <c r="E5665" i="2"/>
  <c r="D5666" i="2"/>
  <c r="E5666" i="2"/>
  <c r="D5667" i="2"/>
  <c r="E5667" i="2"/>
  <c r="D5668" i="2"/>
  <c r="E5668" i="2"/>
  <c r="D5669" i="2"/>
  <c r="E5669" i="2"/>
  <c r="D5670" i="2"/>
  <c r="E5670" i="2"/>
  <c r="D5671" i="2"/>
  <c r="E5671" i="2"/>
  <c r="D5672" i="2"/>
  <c r="E5672" i="2"/>
  <c r="D5673" i="2"/>
  <c r="E5673" i="2"/>
  <c r="D5674" i="2"/>
  <c r="E5674" i="2"/>
  <c r="D5675" i="2"/>
  <c r="E5675" i="2"/>
  <c r="D5676" i="2"/>
  <c r="E5676" i="2"/>
  <c r="D5677" i="2"/>
  <c r="E5677" i="2"/>
  <c r="D5678" i="2"/>
  <c r="E5678" i="2"/>
  <c r="D5679" i="2"/>
  <c r="E5679" i="2"/>
  <c r="D5680" i="2"/>
  <c r="E5680" i="2"/>
  <c r="D5681" i="2"/>
  <c r="E5681" i="2"/>
  <c r="D5682" i="2"/>
  <c r="E5682" i="2"/>
  <c r="D5683" i="2"/>
  <c r="E5683" i="2"/>
  <c r="D5684" i="2"/>
  <c r="E5684" i="2"/>
  <c r="D5685" i="2"/>
  <c r="E5685" i="2"/>
  <c r="D5686" i="2"/>
  <c r="E5686" i="2"/>
  <c r="D5687" i="2"/>
  <c r="E5687" i="2"/>
  <c r="D5688" i="2"/>
  <c r="E5688" i="2"/>
  <c r="D5689" i="2"/>
  <c r="E5689" i="2"/>
  <c r="D5690" i="2"/>
  <c r="E5690" i="2"/>
  <c r="D5691" i="2"/>
  <c r="E5691" i="2"/>
  <c r="D5692" i="2"/>
  <c r="E5692" i="2"/>
  <c r="D5693" i="2"/>
  <c r="E5693" i="2"/>
  <c r="D5694" i="2"/>
  <c r="E5694" i="2"/>
  <c r="D5695" i="2"/>
  <c r="E5695" i="2"/>
  <c r="D5696" i="2"/>
  <c r="E5696" i="2"/>
  <c r="D5697" i="2"/>
  <c r="E5697" i="2"/>
  <c r="D5698" i="2"/>
  <c r="E5698" i="2"/>
  <c r="D5699" i="2"/>
  <c r="E5699" i="2"/>
  <c r="D5700" i="2"/>
  <c r="E5700" i="2"/>
  <c r="D5701" i="2"/>
  <c r="E5701" i="2"/>
  <c r="D5702" i="2"/>
  <c r="E5702" i="2"/>
  <c r="D5703" i="2"/>
  <c r="E5703" i="2"/>
  <c r="D5704" i="2"/>
  <c r="E5704" i="2"/>
  <c r="D5705" i="2"/>
  <c r="E5705" i="2"/>
  <c r="D5706" i="2"/>
  <c r="E5706" i="2"/>
  <c r="D5707" i="2"/>
  <c r="E5707" i="2"/>
  <c r="D5708" i="2"/>
  <c r="E5708" i="2"/>
  <c r="D5709" i="2"/>
  <c r="E5709" i="2"/>
  <c r="D5710" i="2"/>
  <c r="E5710" i="2"/>
  <c r="D5711" i="2"/>
  <c r="E5711" i="2"/>
  <c r="D5712" i="2"/>
  <c r="E5712" i="2"/>
  <c r="D5713" i="2"/>
  <c r="E5713" i="2"/>
  <c r="D5714" i="2"/>
  <c r="E5714" i="2"/>
  <c r="D5715" i="2"/>
  <c r="E5715" i="2"/>
  <c r="D5716" i="2"/>
  <c r="E5716" i="2"/>
  <c r="D5717" i="2"/>
  <c r="E5717" i="2"/>
  <c r="D5718" i="2"/>
  <c r="E5718" i="2"/>
  <c r="D5719" i="2"/>
  <c r="E5719" i="2"/>
  <c r="D5720" i="2"/>
  <c r="E5720" i="2"/>
  <c r="D5721" i="2"/>
  <c r="E5721" i="2"/>
  <c r="D5722" i="2"/>
  <c r="E5722" i="2"/>
  <c r="D5723" i="2"/>
  <c r="E5723" i="2"/>
  <c r="D5724" i="2"/>
  <c r="E5724" i="2"/>
  <c r="D5725" i="2"/>
  <c r="E5725" i="2"/>
  <c r="D5726" i="2"/>
  <c r="E5726" i="2"/>
  <c r="D5727" i="2"/>
  <c r="E5727" i="2"/>
  <c r="D5728" i="2"/>
  <c r="E5728" i="2"/>
  <c r="D5729" i="2"/>
  <c r="E5729" i="2"/>
  <c r="D5730" i="2"/>
  <c r="E5730" i="2"/>
  <c r="D5731" i="2"/>
  <c r="E5731" i="2"/>
  <c r="D5732" i="2"/>
  <c r="E5732" i="2"/>
  <c r="D5733" i="2"/>
  <c r="E5733" i="2"/>
  <c r="D5734" i="2"/>
  <c r="E5734" i="2"/>
  <c r="D5735" i="2"/>
  <c r="E5735" i="2"/>
  <c r="D5736" i="2"/>
  <c r="E5736" i="2"/>
  <c r="D5737" i="2"/>
  <c r="E5737" i="2"/>
  <c r="D5738" i="2"/>
  <c r="E5738" i="2"/>
  <c r="D5739" i="2"/>
  <c r="E5739" i="2"/>
  <c r="D5740" i="2"/>
  <c r="E5740" i="2"/>
  <c r="D5741" i="2"/>
  <c r="E5741" i="2"/>
  <c r="D5742" i="2"/>
  <c r="E5742" i="2"/>
  <c r="D5743" i="2"/>
  <c r="E5743" i="2"/>
  <c r="D5744" i="2"/>
  <c r="E5744" i="2"/>
  <c r="D5745" i="2"/>
  <c r="E5745" i="2"/>
  <c r="D5746" i="2"/>
  <c r="E5746" i="2"/>
  <c r="D5747" i="2"/>
  <c r="E5747" i="2"/>
  <c r="D5748" i="2"/>
  <c r="E5748" i="2"/>
  <c r="D5749" i="2"/>
  <c r="E5749" i="2"/>
  <c r="D5750" i="2"/>
  <c r="E5750" i="2"/>
  <c r="D5751" i="2"/>
  <c r="E5751" i="2"/>
  <c r="D5752" i="2"/>
  <c r="E5752" i="2"/>
  <c r="D5753" i="2"/>
  <c r="E5753" i="2"/>
  <c r="D5754" i="2"/>
  <c r="E5754" i="2"/>
  <c r="D5755" i="2"/>
  <c r="E5755" i="2"/>
  <c r="D5756" i="2"/>
  <c r="E5756" i="2"/>
  <c r="D5757" i="2"/>
  <c r="E5757" i="2"/>
  <c r="D5758" i="2"/>
  <c r="E5758" i="2"/>
  <c r="D5759" i="2"/>
  <c r="E5759" i="2"/>
  <c r="D5760" i="2"/>
  <c r="E5760" i="2"/>
  <c r="D5761" i="2"/>
  <c r="E5761" i="2"/>
  <c r="D5762" i="2"/>
  <c r="E5762" i="2"/>
  <c r="D5763" i="2"/>
  <c r="E5763" i="2"/>
  <c r="D5764" i="2"/>
  <c r="E5764" i="2"/>
  <c r="D5765" i="2"/>
  <c r="E5765" i="2"/>
  <c r="D5766" i="2"/>
  <c r="E5766" i="2"/>
  <c r="D5767" i="2"/>
  <c r="E5767" i="2"/>
  <c r="D5768" i="2"/>
  <c r="E5768" i="2"/>
  <c r="D5769" i="2"/>
  <c r="E5769" i="2"/>
  <c r="D5770" i="2"/>
  <c r="E5770" i="2"/>
  <c r="D5771" i="2"/>
  <c r="E5771" i="2"/>
  <c r="D5772" i="2"/>
  <c r="E5772" i="2"/>
  <c r="D5773" i="2"/>
  <c r="E5773" i="2"/>
  <c r="D5774" i="2"/>
  <c r="E5774" i="2"/>
  <c r="D5775" i="2"/>
  <c r="E5775" i="2"/>
  <c r="D5776" i="2"/>
  <c r="E5776" i="2"/>
  <c r="D5777" i="2"/>
  <c r="E5777" i="2"/>
  <c r="D5778" i="2"/>
  <c r="E5778" i="2"/>
  <c r="D5779" i="2"/>
  <c r="E5779" i="2"/>
  <c r="D5780" i="2"/>
  <c r="E5780" i="2"/>
  <c r="D5781" i="2"/>
  <c r="E5781" i="2"/>
  <c r="D5782" i="2"/>
  <c r="E5782" i="2"/>
  <c r="D5783" i="2"/>
  <c r="E5783" i="2"/>
  <c r="D5784" i="2"/>
  <c r="E5784" i="2"/>
  <c r="D5785" i="2"/>
  <c r="E5785" i="2"/>
  <c r="D5786" i="2"/>
  <c r="E5786" i="2"/>
  <c r="D5787" i="2"/>
  <c r="E5787" i="2"/>
  <c r="D5788" i="2"/>
  <c r="E5788" i="2"/>
  <c r="D5789" i="2"/>
  <c r="E5789" i="2"/>
  <c r="D5790" i="2"/>
  <c r="E5790" i="2"/>
  <c r="D5791" i="2"/>
  <c r="E5791" i="2"/>
  <c r="D5792" i="2"/>
  <c r="E5792" i="2"/>
  <c r="D5793" i="2"/>
  <c r="E5793" i="2"/>
  <c r="D5794" i="2"/>
  <c r="E5794" i="2"/>
  <c r="D5795" i="2"/>
  <c r="E5795" i="2"/>
  <c r="D5796" i="2"/>
  <c r="E5796" i="2"/>
  <c r="D5797" i="2"/>
  <c r="E5797" i="2"/>
  <c r="D5798" i="2"/>
  <c r="E5798" i="2"/>
  <c r="D5799" i="2"/>
  <c r="E5799" i="2"/>
  <c r="D5800" i="2"/>
  <c r="E5800" i="2"/>
  <c r="D5801" i="2"/>
  <c r="E5801" i="2"/>
  <c r="D5802" i="2"/>
  <c r="E5802" i="2"/>
  <c r="D5803" i="2"/>
  <c r="E5803" i="2"/>
  <c r="D5804" i="2"/>
  <c r="E5804" i="2"/>
  <c r="D5805" i="2"/>
  <c r="E5805" i="2"/>
  <c r="D5806" i="2"/>
  <c r="E5806" i="2"/>
  <c r="D5807" i="2"/>
  <c r="E5807" i="2"/>
  <c r="D5808" i="2"/>
  <c r="E5808" i="2"/>
  <c r="D5809" i="2"/>
  <c r="E5809" i="2"/>
  <c r="D5810" i="2"/>
  <c r="E5810" i="2"/>
  <c r="D5811" i="2"/>
  <c r="E5811" i="2"/>
  <c r="D5812" i="2"/>
  <c r="E5812" i="2"/>
  <c r="D5813" i="2"/>
  <c r="E5813" i="2"/>
  <c r="D5814" i="2"/>
  <c r="E5814" i="2"/>
  <c r="D5815" i="2"/>
  <c r="E5815" i="2"/>
  <c r="D5816" i="2"/>
  <c r="E5816" i="2"/>
  <c r="D5817" i="2"/>
  <c r="E5817" i="2"/>
  <c r="D5818" i="2"/>
  <c r="E5818" i="2"/>
  <c r="D5819" i="2"/>
  <c r="E5819" i="2"/>
  <c r="D5820" i="2"/>
  <c r="E5820" i="2"/>
  <c r="D5821" i="2"/>
  <c r="E5821" i="2"/>
  <c r="D5822" i="2"/>
  <c r="E5822" i="2"/>
  <c r="D5823" i="2"/>
  <c r="E5823" i="2"/>
  <c r="D5824" i="2"/>
  <c r="E5824" i="2"/>
  <c r="D5825" i="2"/>
  <c r="E5825" i="2"/>
  <c r="D5826" i="2"/>
  <c r="E5826" i="2"/>
  <c r="D5827" i="2"/>
  <c r="E5827" i="2"/>
  <c r="D5828" i="2"/>
  <c r="E5828" i="2"/>
  <c r="D5829" i="2"/>
  <c r="E5829" i="2"/>
  <c r="D5830" i="2"/>
  <c r="E5830" i="2"/>
  <c r="D5831" i="2"/>
  <c r="E5831" i="2"/>
  <c r="D5832" i="2"/>
  <c r="E5832" i="2"/>
  <c r="D5833" i="2"/>
  <c r="E5833" i="2"/>
  <c r="D5834" i="2"/>
  <c r="E5834" i="2"/>
  <c r="D5835" i="2"/>
  <c r="E5835" i="2"/>
  <c r="D5836" i="2"/>
  <c r="E5836" i="2"/>
  <c r="D5837" i="2"/>
  <c r="E5837" i="2"/>
  <c r="D5838" i="2"/>
  <c r="E5838" i="2"/>
  <c r="D5839" i="2"/>
  <c r="E5839" i="2"/>
  <c r="D5840" i="2"/>
  <c r="E5840" i="2"/>
  <c r="D5841" i="2"/>
  <c r="E5841" i="2"/>
  <c r="D5842" i="2"/>
  <c r="E5842" i="2"/>
  <c r="D5843" i="2"/>
  <c r="E5843" i="2"/>
  <c r="D5844" i="2"/>
  <c r="E5844" i="2"/>
  <c r="D5845" i="2"/>
  <c r="E5845" i="2"/>
  <c r="D5846" i="2"/>
  <c r="E5846" i="2"/>
  <c r="D5847" i="2"/>
  <c r="E5847" i="2"/>
  <c r="D5848" i="2"/>
  <c r="E5848" i="2"/>
  <c r="D5849" i="2"/>
  <c r="E5849" i="2"/>
  <c r="D5850" i="2"/>
  <c r="E5850" i="2"/>
  <c r="D5851" i="2"/>
  <c r="E5851" i="2"/>
  <c r="D5852" i="2"/>
  <c r="E5852" i="2"/>
  <c r="D5853" i="2"/>
  <c r="E5853" i="2"/>
  <c r="D5854" i="2"/>
  <c r="E5854" i="2"/>
  <c r="D5855" i="2"/>
  <c r="E5855" i="2"/>
  <c r="D5856" i="2"/>
  <c r="E5856" i="2"/>
  <c r="D5857" i="2"/>
  <c r="E5857" i="2"/>
  <c r="D5858" i="2"/>
  <c r="E5858" i="2"/>
  <c r="D5859" i="2"/>
  <c r="E5859" i="2"/>
  <c r="D5860" i="2"/>
  <c r="E5860" i="2"/>
  <c r="D5861" i="2"/>
  <c r="E5861" i="2"/>
  <c r="D5862" i="2"/>
  <c r="E5862" i="2"/>
  <c r="D5863" i="2"/>
  <c r="E5863" i="2"/>
  <c r="D5864" i="2"/>
  <c r="E5864" i="2"/>
  <c r="D5865" i="2"/>
  <c r="E5865" i="2"/>
  <c r="D5866" i="2"/>
  <c r="E5866" i="2"/>
  <c r="D5867" i="2"/>
  <c r="E5867" i="2"/>
  <c r="D5868" i="2"/>
  <c r="E5868" i="2"/>
  <c r="D5869" i="2"/>
  <c r="E5869" i="2"/>
  <c r="D5870" i="2"/>
  <c r="E5870" i="2"/>
  <c r="D5871" i="2"/>
  <c r="E5871" i="2"/>
  <c r="D5872" i="2"/>
  <c r="E5872" i="2"/>
  <c r="D5873" i="2"/>
  <c r="E5873" i="2"/>
  <c r="D5874" i="2"/>
  <c r="E5874" i="2"/>
  <c r="D5875" i="2"/>
  <c r="E5875" i="2"/>
  <c r="D5876" i="2"/>
  <c r="E5876" i="2"/>
  <c r="D5877" i="2"/>
  <c r="E5877" i="2"/>
  <c r="D5878" i="2"/>
  <c r="E5878" i="2"/>
  <c r="D5879" i="2"/>
  <c r="E5879" i="2"/>
  <c r="D5880" i="2"/>
  <c r="E5880" i="2"/>
  <c r="D5881" i="2"/>
  <c r="E5881" i="2"/>
  <c r="D5882" i="2"/>
  <c r="E5882" i="2"/>
  <c r="D5883" i="2"/>
  <c r="E5883" i="2"/>
  <c r="D5884" i="2"/>
  <c r="E5884" i="2"/>
  <c r="D5885" i="2"/>
  <c r="E5885" i="2"/>
  <c r="D5886" i="2"/>
  <c r="E5886" i="2"/>
  <c r="D5887" i="2"/>
  <c r="E5887" i="2"/>
  <c r="D5888" i="2"/>
  <c r="E5888" i="2"/>
  <c r="D5889" i="2"/>
  <c r="E5889" i="2"/>
  <c r="D5890" i="2"/>
  <c r="E5890" i="2"/>
  <c r="D5891" i="2"/>
  <c r="E5891" i="2"/>
  <c r="D5892" i="2"/>
  <c r="E5892" i="2"/>
  <c r="D5893" i="2"/>
  <c r="E5893" i="2"/>
  <c r="D5894" i="2"/>
  <c r="E5894" i="2"/>
  <c r="D5895" i="2"/>
  <c r="E5895" i="2"/>
  <c r="D5896" i="2"/>
  <c r="E5896" i="2"/>
  <c r="D5897" i="2"/>
  <c r="E5897" i="2"/>
  <c r="D5898" i="2"/>
  <c r="E5898" i="2"/>
  <c r="D5899" i="2"/>
  <c r="E5899" i="2"/>
  <c r="D5900" i="2"/>
  <c r="E5900" i="2"/>
  <c r="D5901" i="2"/>
  <c r="E5901" i="2"/>
  <c r="D5902" i="2"/>
  <c r="E5902" i="2"/>
  <c r="D5903" i="2"/>
  <c r="E5903" i="2"/>
  <c r="D5904" i="2"/>
  <c r="E5904" i="2"/>
  <c r="D5905" i="2"/>
  <c r="E5905" i="2"/>
  <c r="D5906" i="2"/>
  <c r="E5906" i="2"/>
  <c r="D5907" i="2"/>
  <c r="E5907" i="2"/>
  <c r="D5908" i="2"/>
  <c r="E5908" i="2"/>
  <c r="D5909" i="2"/>
  <c r="E5909" i="2"/>
  <c r="D5910" i="2"/>
  <c r="E5910" i="2"/>
  <c r="D5911" i="2"/>
  <c r="E5911" i="2"/>
  <c r="D5912" i="2"/>
  <c r="E5912" i="2"/>
  <c r="D5913" i="2"/>
  <c r="E5913" i="2"/>
  <c r="D5914" i="2"/>
  <c r="E5914" i="2"/>
  <c r="D5915" i="2"/>
  <c r="E5915" i="2"/>
  <c r="D5916" i="2"/>
  <c r="E5916" i="2"/>
  <c r="D5917" i="2"/>
  <c r="E5917" i="2"/>
  <c r="D5918" i="2"/>
  <c r="E5918" i="2"/>
  <c r="D5919" i="2"/>
  <c r="E5919" i="2"/>
  <c r="D5920" i="2"/>
  <c r="E5920" i="2"/>
  <c r="D5921" i="2"/>
  <c r="E5921" i="2"/>
  <c r="D5922" i="2"/>
  <c r="E5922" i="2"/>
  <c r="D5923" i="2"/>
  <c r="E5923" i="2"/>
  <c r="D5924" i="2"/>
  <c r="E5924" i="2"/>
  <c r="D5925" i="2"/>
  <c r="E5925" i="2"/>
  <c r="D5926" i="2"/>
  <c r="E5926" i="2"/>
  <c r="D5927" i="2"/>
  <c r="E5927" i="2"/>
  <c r="D5928" i="2"/>
  <c r="E5928" i="2"/>
  <c r="D5929" i="2"/>
  <c r="E5929" i="2"/>
  <c r="D5930" i="2"/>
  <c r="E5930" i="2"/>
  <c r="D5931" i="2"/>
  <c r="E5931" i="2"/>
  <c r="D5932" i="2"/>
  <c r="E5932" i="2"/>
  <c r="D5933" i="2"/>
  <c r="E5933" i="2"/>
  <c r="D5934" i="2"/>
  <c r="E5934" i="2"/>
  <c r="D5935" i="2"/>
  <c r="E5935" i="2"/>
  <c r="D5936" i="2"/>
  <c r="E5936" i="2"/>
  <c r="D5937" i="2"/>
  <c r="E5937" i="2"/>
  <c r="D5938" i="2"/>
  <c r="E5938" i="2"/>
  <c r="D5939" i="2"/>
  <c r="E5939" i="2"/>
  <c r="D5940" i="2"/>
  <c r="E5940" i="2"/>
  <c r="D5941" i="2"/>
  <c r="E5941" i="2"/>
  <c r="D5942" i="2"/>
  <c r="E5942" i="2"/>
  <c r="D5943" i="2"/>
  <c r="E5943" i="2"/>
  <c r="D5944" i="2"/>
  <c r="E5944" i="2"/>
  <c r="D5945" i="2"/>
  <c r="E5945" i="2"/>
  <c r="D5946" i="2"/>
  <c r="E5946" i="2"/>
  <c r="D5947" i="2"/>
  <c r="E5947" i="2"/>
  <c r="D5948" i="2"/>
  <c r="E5948" i="2"/>
  <c r="D5949" i="2"/>
  <c r="E5949" i="2"/>
  <c r="D5950" i="2"/>
  <c r="E5950" i="2"/>
  <c r="D5951" i="2"/>
  <c r="E5951" i="2"/>
  <c r="D5952" i="2"/>
  <c r="E5952" i="2"/>
  <c r="D5953" i="2"/>
  <c r="E5953" i="2"/>
  <c r="D5954" i="2"/>
  <c r="E5954" i="2"/>
  <c r="D5955" i="2"/>
  <c r="E5955" i="2"/>
  <c r="D5956" i="2"/>
  <c r="E5956" i="2"/>
  <c r="D5957" i="2"/>
  <c r="E5957" i="2"/>
  <c r="D5958" i="2"/>
  <c r="E5958" i="2"/>
  <c r="D5959" i="2"/>
  <c r="E5959" i="2"/>
  <c r="D5960" i="2"/>
  <c r="E5960" i="2"/>
  <c r="D5961" i="2"/>
  <c r="E5961" i="2"/>
  <c r="D5962" i="2"/>
  <c r="E5962" i="2"/>
  <c r="D5963" i="2"/>
  <c r="E5963" i="2"/>
  <c r="D5964" i="2"/>
  <c r="E5964" i="2"/>
  <c r="D5965" i="2"/>
  <c r="E5965" i="2"/>
  <c r="D5966" i="2"/>
  <c r="E5966" i="2"/>
  <c r="D5967" i="2"/>
  <c r="E5967" i="2"/>
  <c r="D5968" i="2"/>
  <c r="E5968" i="2"/>
  <c r="D5969" i="2"/>
  <c r="E5969" i="2"/>
  <c r="D5970" i="2"/>
  <c r="E5970" i="2"/>
  <c r="D5971" i="2"/>
  <c r="E5971" i="2"/>
  <c r="D5972" i="2"/>
  <c r="E5972" i="2"/>
  <c r="D5973" i="2"/>
  <c r="E5973" i="2"/>
  <c r="D5974" i="2"/>
  <c r="E5974" i="2"/>
  <c r="D5975" i="2"/>
  <c r="E5975" i="2"/>
  <c r="D5976" i="2"/>
  <c r="E5976" i="2"/>
  <c r="D5977" i="2"/>
  <c r="E5977" i="2"/>
  <c r="D5978" i="2"/>
  <c r="E5978" i="2"/>
  <c r="D5979" i="2"/>
  <c r="E5979" i="2"/>
  <c r="D5980" i="2"/>
  <c r="E5980" i="2"/>
  <c r="D5981" i="2"/>
  <c r="E5981" i="2"/>
  <c r="D5982" i="2"/>
  <c r="E5982" i="2"/>
  <c r="D5983" i="2"/>
  <c r="E5983" i="2"/>
  <c r="F5983" i="2" s="1"/>
  <c r="D5984" i="2"/>
  <c r="E5984" i="2"/>
  <c r="D5985" i="2"/>
  <c r="E5985" i="2"/>
  <c r="D5986" i="2"/>
  <c r="E5986" i="2"/>
  <c r="D5987" i="2"/>
  <c r="E5987" i="2"/>
  <c r="D5988" i="2"/>
  <c r="E5988" i="2"/>
  <c r="F5988" i="2" s="1"/>
  <c r="D5989" i="2"/>
  <c r="E5989" i="2"/>
  <c r="D5990" i="2"/>
  <c r="E5990" i="2"/>
  <c r="F5990" i="2" s="1"/>
  <c r="D5991" i="2"/>
  <c r="E5991" i="2"/>
  <c r="D5992" i="2"/>
  <c r="E5992" i="2"/>
  <c r="D5993" i="2"/>
  <c r="E5993" i="2"/>
  <c r="D5994" i="2"/>
  <c r="E5994" i="2"/>
  <c r="D5995" i="2"/>
  <c r="E5995" i="2"/>
  <c r="D5996" i="2"/>
  <c r="E5996" i="2"/>
  <c r="D5997" i="2"/>
  <c r="E5997" i="2"/>
  <c r="D5998" i="2"/>
  <c r="E5998" i="2"/>
  <c r="D5999" i="2"/>
  <c r="E5999" i="2"/>
  <c r="D6000" i="2"/>
  <c r="E6000" i="2"/>
  <c r="D6001" i="2"/>
  <c r="E6001" i="2"/>
  <c r="D6002" i="2"/>
  <c r="E6002" i="2"/>
  <c r="D6003" i="2"/>
  <c r="E6003" i="2"/>
  <c r="D6004" i="2"/>
  <c r="E6004" i="2"/>
  <c r="F6004" i="2" s="1"/>
  <c r="D6005" i="2"/>
  <c r="E6005" i="2"/>
  <c r="D6006" i="2"/>
  <c r="E6006" i="2"/>
  <c r="F6006" i="2" s="1"/>
  <c r="D6007" i="2"/>
  <c r="E6007" i="2"/>
  <c r="F6007" i="2" s="1"/>
  <c r="D6008" i="2"/>
  <c r="E6008" i="2"/>
  <c r="F6008" i="2" s="1"/>
  <c r="D6009" i="2"/>
  <c r="E6009" i="2"/>
  <c r="F6009" i="2" s="1"/>
  <c r="D6010" i="2"/>
  <c r="E6010" i="2"/>
  <c r="F6010" i="2" s="1"/>
  <c r="D6011" i="2"/>
  <c r="E6011" i="2"/>
  <c r="F6011" i="2" s="1"/>
  <c r="D6012" i="2"/>
  <c r="E6012" i="2"/>
  <c r="F6012" i="2" s="1"/>
  <c r="D6013" i="2"/>
  <c r="E6013" i="2"/>
  <c r="F6013" i="2" s="1"/>
  <c r="D6014" i="2"/>
  <c r="E6014" i="2"/>
  <c r="F6014" i="2" s="1"/>
  <c r="D6015" i="2"/>
  <c r="E6015" i="2"/>
  <c r="F6015" i="2" s="1"/>
  <c r="D6016" i="2"/>
  <c r="E6016" i="2"/>
  <c r="F6016" i="2" s="1"/>
  <c r="D6017" i="2"/>
  <c r="E6017" i="2"/>
  <c r="D6018" i="2"/>
  <c r="E6018" i="2"/>
  <c r="F6018" i="2" s="1"/>
  <c r="D6019" i="2"/>
  <c r="E6019" i="2"/>
  <c r="F6019" i="2" s="1"/>
  <c r="D6020" i="2"/>
  <c r="E6020" i="2"/>
  <c r="F6020" i="2" s="1"/>
  <c r="D6021" i="2"/>
  <c r="E6021" i="2"/>
  <c r="F6021" i="2" s="1"/>
  <c r="D6022" i="2"/>
  <c r="E6022" i="2"/>
  <c r="F6022" i="2" s="1"/>
  <c r="D6023" i="2"/>
  <c r="E6023" i="2"/>
  <c r="F6023" i="2" s="1"/>
  <c r="D6024" i="2"/>
  <c r="E6024" i="2"/>
  <c r="F6024" i="2" s="1"/>
  <c r="D6025" i="2"/>
  <c r="E6025" i="2"/>
  <c r="F6025" i="2" s="1"/>
  <c r="D6026" i="2"/>
  <c r="E6026" i="2"/>
  <c r="F6026" i="2" s="1"/>
  <c r="D6027" i="2"/>
  <c r="E6027" i="2"/>
  <c r="F6027" i="2" s="1"/>
  <c r="D6028" i="2"/>
  <c r="E6028" i="2"/>
  <c r="F6028" i="2" s="1"/>
  <c r="D6029" i="2"/>
  <c r="E6029" i="2"/>
  <c r="F6029" i="2" s="1"/>
  <c r="D6030" i="2"/>
  <c r="E6030" i="2"/>
  <c r="F6030" i="2" s="1"/>
  <c r="D6031" i="2"/>
  <c r="E6031" i="2"/>
  <c r="F6031" i="2" s="1"/>
  <c r="D6032" i="2"/>
  <c r="E6032" i="2"/>
  <c r="F6032" i="2" s="1"/>
  <c r="D6033" i="2"/>
  <c r="E6033" i="2"/>
  <c r="F6033" i="2" s="1"/>
  <c r="D6034" i="2"/>
  <c r="E6034" i="2"/>
  <c r="F6034" i="2" s="1"/>
  <c r="D6035" i="2"/>
  <c r="E6035" i="2"/>
  <c r="F6035" i="2" s="1"/>
  <c r="D6036" i="2"/>
  <c r="E6036" i="2"/>
  <c r="D6037" i="2"/>
  <c r="E6037" i="2"/>
  <c r="F6037" i="2" s="1"/>
  <c r="D6038" i="2"/>
  <c r="E6038" i="2"/>
  <c r="F6038" i="2" s="1"/>
  <c r="D6039" i="2"/>
  <c r="E6039" i="2"/>
  <c r="F6039" i="2" s="1"/>
  <c r="D6040" i="2"/>
  <c r="E6040" i="2"/>
  <c r="F6040" i="2" s="1"/>
  <c r="D6041" i="2"/>
  <c r="E6041" i="2"/>
  <c r="F6041" i="2" s="1"/>
  <c r="D6042" i="2"/>
  <c r="E6042" i="2"/>
  <c r="F6042" i="2" s="1"/>
  <c r="D6043" i="2"/>
  <c r="E6043" i="2"/>
  <c r="F6043" i="2" s="1"/>
  <c r="D6044" i="2"/>
  <c r="E6044" i="2"/>
  <c r="F6044" i="2" s="1"/>
  <c r="D6045" i="2"/>
  <c r="E6045" i="2"/>
  <c r="F6045" i="2" s="1"/>
  <c r="D6046" i="2"/>
  <c r="E6046" i="2"/>
  <c r="F6046" i="2" s="1"/>
  <c r="D6047" i="2"/>
  <c r="E6047" i="2"/>
  <c r="F6047" i="2" s="1"/>
  <c r="D6048" i="2"/>
  <c r="E6048" i="2"/>
  <c r="F6048" i="2" s="1"/>
  <c r="D6049" i="2"/>
  <c r="E6049" i="2"/>
  <c r="D6050" i="2"/>
  <c r="E6050" i="2"/>
  <c r="F6050" i="2" s="1"/>
  <c r="D6051" i="2"/>
  <c r="E6051" i="2"/>
  <c r="F6051" i="2" s="1"/>
  <c r="D6052" i="2"/>
  <c r="E6052" i="2"/>
  <c r="F6052" i="2" s="1"/>
  <c r="D6053" i="2"/>
  <c r="E6053" i="2"/>
  <c r="F6053" i="2" s="1"/>
  <c r="D6054" i="2"/>
  <c r="E6054" i="2"/>
  <c r="F6054" i="2" s="1"/>
  <c r="D6055" i="2"/>
  <c r="E6055" i="2"/>
  <c r="F6055" i="2" s="1"/>
  <c r="D6056" i="2"/>
  <c r="E6056" i="2"/>
  <c r="F6056" i="2" s="1"/>
  <c r="D6057" i="2"/>
  <c r="E6057" i="2"/>
  <c r="D6058" i="2"/>
  <c r="E6058" i="2"/>
  <c r="F6058" i="2" s="1"/>
  <c r="D6059" i="2"/>
  <c r="E6059" i="2"/>
  <c r="F6059" i="2" s="1"/>
  <c r="D6060" i="2"/>
  <c r="E6060" i="2"/>
  <c r="F6060" i="2" s="1"/>
  <c r="D6061" i="2"/>
  <c r="E6061" i="2"/>
  <c r="F6061" i="2" s="1"/>
  <c r="D6062" i="2"/>
  <c r="E6062" i="2"/>
  <c r="F6062" i="2" s="1"/>
  <c r="D6063" i="2"/>
  <c r="E6063" i="2"/>
  <c r="F6063" i="2" s="1"/>
  <c r="D6064" i="2"/>
  <c r="E6064" i="2"/>
  <c r="F6064" i="2" s="1"/>
  <c r="D6065" i="2"/>
  <c r="E6065" i="2"/>
  <c r="F6065" i="2" s="1"/>
  <c r="D6066" i="2"/>
  <c r="E6066" i="2"/>
  <c r="F6066" i="2" s="1"/>
  <c r="D6067" i="2"/>
  <c r="E6067" i="2"/>
  <c r="F6067" i="2" s="1"/>
  <c r="D6068" i="2"/>
  <c r="E6068" i="2"/>
  <c r="F6068" i="2" s="1"/>
  <c r="D6069" i="2"/>
  <c r="E6069" i="2"/>
  <c r="F6069" i="2" s="1"/>
  <c r="D6070" i="2"/>
  <c r="E6070" i="2"/>
  <c r="F6070" i="2" s="1"/>
  <c r="D6071" i="2"/>
  <c r="E6071" i="2"/>
  <c r="F6071" i="2" s="1"/>
  <c r="D6072" i="2"/>
  <c r="E6072" i="2"/>
  <c r="F6072" i="2" s="1"/>
  <c r="D6073" i="2"/>
  <c r="E6073" i="2"/>
  <c r="D6074" i="2"/>
  <c r="E6074" i="2"/>
  <c r="F6074" i="2" s="1"/>
  <c r="D6075" i="2"/>
  <c r="E6075" i="2"/>
  <c r="F6075" i="2" s="1"/>
  <c r="D6076" i="2"/>
  <c r="E6076" i="2"/>
  <c r="F6076" i="2" s="1"/>
  <c r="D6077" i="2"/>
  <c r="E6077" i="2"/>
  <c r="F6077" i="2" s="1"/>
  <c r="D6078" i="2"/>
  <c r="E6078" i="2"/>
  <c r="F6078" i="2" s="1"/>
  <c r="D6079" i="2"/>
  <c r="E6079" i="2"/>
  <c r="F6079" i="2" s="1"/>
  <c r="D6080" i="2"/>
  <c r="E6080" i="2"/>
  <c r="F6080" i="2" s="1"/>
  <c r="D6081" i="2"/>
  <c r="E6081" i="2"/>
  <c r="D6082" i="2"/>
  <c r="E6082" i="2"/>
  <c r="F6082" i="2" s="1"/>
  <c r="D6083" i="2"/>
  <c r="E6083" i="2"/>
  <c r="F6083" i="2" s="1"/>
  <c r="D6084" i="2"/>
  <c r="E6084" i="2"/>
  <c r="D6085" i="2"/>
  <c r="E6085" i="2"/>
  <c r="F6085" i="2" s="1"/>
  <c r="D6086" i="2"/>
  <c r="E6086" i="2"/>
  <c r="D6087" i="2"/>
  <c r="E6087" i="2"/>
  <c r="D6088" i="2"/>
  <c r="E6088" i="2"/>
  <c r="D6089" i="2"/>
  <c r="E6089" i="2"/>
  <c r="D6090" i="2"/>
  <c r="E6090" i="2"/>
  <c r="D6091" i="2"/>
  <c r="E6091" i="2"/>
  <c r="D6092" i="2"/>
  <c r="E6092" i="2"/>
  <c r="D6093" i="2"/>
  <c r="E6093" i="2"/>
  <c r="D6094" i="2"/>
  <c r="E6094" i="2"/>
  <c r="D6095" i="2"/>
  <c r="E6095" i="2"/>
  <c r="D6096" i="2"/>
  <c r="E6096" i="2"/>
  <c r="F6096" i="2" s="1"/>
  <c r="D6097" i="2"/>
  <c r="E6097" i="2"/>
  <c r="D6098" i="2"/>
  <c r="E6098" i="2"/>
  <c r="D6099" i="2"/>
  <c r="E6099" i="2"/>
  <c r="D6100" i="2"/>
  <c r="E6100" i="2"/>
  <c r="D6101" i="2"/>
  <c r="E6101" i="2"/>
  <c r="D6102" i="2"/>
  <c r="E6102" i="2"/>
  <c r="D6103" i="2"/>
  <c r="E6103" i="2"/>
  <c r="D6104" i="2"/>
  <c r="E6104" i="2"/>
  <c r="D6105" i="2"/>
  <c r="E6105" i="2"/>
  <c r="D6106" i="2"/>
  <c r="E6106" i="2"/>
  <c r="D6107" i="2"/>
  <c r="E6107" i="2"/>
  <c r="D6108" i="2"/>
  <c r="E6108" i="2"/>
  <c r="D6109" i="2"/>
  <c r="E6109" i="2"/>
  <c r="D6110" i="2"/>
  <c r="E6110" i="2"/>
  <c r="D6111" i="2"/>
  <c r="E6111" i="2"/>
  <c r="D6112" i="2"/>
  <c r="E6112" i="2"/>
  <c r="D6113" i="2"/>
  <c r="E6113" i="2"/>
  <c r="D6114" i="2"/>
  <c r="E6114" i="2"/>
  <c r="D6115" i="2"/>
  <c r="E6115" i="2"/>
  <c r="D6116" i="2"/>
  <c r="E6116" i="2"/>
  <c r="D6117" i="2"/>
  <c r="E6117" i="2"/>
  <c r="D6118" i="2"/>
  <c r="E6118" i="2"/>
  <c r="D6119" i="2"/>
  <c r="E6119" i="2"/>
  <c r="D6120" i="2"/>
  <c r="E6120" i="2"/>
  <c r="F6120" i="2" s="1"/>
  <c r="D6121" i="2"/>
  <c r="E6121" i="2"/>
  <c r="D6122" i="2"/>
  <c r="E6122" i="2"/>
  <c r="D6123" i="2"/>
  <c r="E6123" i="2"/>
  <c r="D6124" i="2"/>
  <c r="E6124" i="2"/>
  <c r="D6125" i="2"/>
  <c r="E6125" i="2"/>
  <c r="D6126" i="2"/>
  <c r="E6126" i="2"/>
  <c r="D6127" i="2"/>
  <c r="E6127" i="2"/>
  <c r="D6128" i="2"/>
  <c r="E6128" i="2"/>
  <c r="D6129" i="2"/>
  <c r="E6129" i="2"/>
  <c r="D6130" i="2"/>
  <c r="E6130" i="2"/>
  <c r="D6131" i="2"/>
  <c r="E6131" i="2"/>
  <c r="D6132" i="2"/>
  <c r="E6132" i="2"/>
  <c r="D6133" i="2"/>
  <c r="E6133" i="2"/>
  <c r="D6134" i="2"/>
  <c r="E6134" i="2"/>
  <c r="D6135" i="2"/>
  <c r="E6135" i="2"/>
  <c r="D6136" i="2"/>
  <c r="E6136" i="2"/>
  <c r="D6137" i="2"/>
  <c r="E6137" i="2"/>
  <c r="D6138" i="2"/>
  <c r="E6138" i="2"/>
  <c r="D6139" i="2"/>
  <c r="E6139" i="2"/>
  <c r="D6140" i="2"/>
  <c r="E6140" i="2"/>
  <c r="D6141" i="2"/>
  <c r="E6141" i="2"/>
  <c r="D6142" i="2"/>
  <c r="E6142" i="2"/>
  <c r="D6143" i="2"/>
  <c r="E6143" i="2"/>
  <c r="D6144" i="2"/>
  <c r="E6144" i="2"/>
  <c r="D6145" i="2"/>
  <c r="E6145" i="2"/>
  <c r="D6146" i="2"/>
  <c r="E6146" i="2"/>
  <c r="D6147" i="2"/>
  <c r="E6147" i="2"/>
  <c r="D6148" i="2"/>
  <c r="E6148" i="2"/>
  <c r="D6149" i="2"/>
  <c r="E6149" i="2"/>
  <c r="D6150" i="2"/>
  <c r="E6150" i="2"/>
  <c r="D6151" i="2"/>
  <c r="E6151" i="2"/>
  <c r="D6152" i="2"/>
  <c r="E6152" i="2"/>
  <c r="D6153" i="2"/>
  <c r="E6153" i="2"/>
  <c r="F6153" i="2" s="1"/>
  <c r="D6154" i="2"/>
  <c r="E6154" i="2"/>
  <c r="D6155" i="2"/>
  <c r="E6155" i="2"/>
  <c r="D6156" i="2"/>
  <c r="E6156" i="2"/>
  <c r="D6157" i="2"/>
  <c r="E6157" i="2"/>
  <c r="D6158" i="2"/>
  <c r="E6158" i="2"/>
  <c r="D6159" i="2"/>
  <c r="E6159" i="2"/>
  <c r="D6160" i="2"/>
  <c r="E6160" i="2"/>
  <c r="D6161" i="2"/>
  <c r="E6161" i="2"/>
  <c r="D6162" i="2"/>
  <c r="E6162" i="2"/>
  <c r="D6163" i="2"/>
  <c r="E6163" i="2"/>
  <c r="D6164" i="2"/>
  <c r="E6164" i="2"/>
  <c r="D6165" i="2"/>
  <c r="E6165" i="2"/>
  <c r="D6166" i="2"/>
  <c r="E6166" i="2"/>
  <c r="F6166" i="2" s="1"/>
  <c r="D6167" i="2"/>
  <c r="E6167" i="2"/>
  <c r="D6168" i="2"/>
  <c r="E6168" i="2"/>
  <c r="F6168" i="2" s="1"/>
  <c r="D6169" i="2"/>
  <c r="E6169" i="2"/>
  <c r="F6169" i="2" s="1"/>
  <c r="D6170" i="2"/>
  <c r="E6170" i="2"/>
  <c r="D6171" i="2"/>
  <c r="E6171" i="2"/>
  <c r="D6172" i="2"/>
  <c r="E6172" i="2"/>
  <c r="D6173" i="2"/>
  <c r="E6173" i="2"/>
  <c r="D6174" i="2"/>
  <c r="E6174" i="2"/>
  <c r="D6175" i="2"/>
  <c r="E6175" i="2"/>
  <c r="D6176" i="2"/>
  <c r="E6176" i="2"/>
  <c r="D6177" i="2"/>
  <c r="E6177" i="2"/>
  <c r="F6177" i="2" s="1"/>
  <c r="D6178" i="2"/>
  <c r="E6178" i="2"/>
  <c r="F6178" i="2" s="1"/>
  <c r="D6179" i="2"/>
  <c r="E6179" i="2"/>
  <c r="D6180" i="2"/>
  <c r="E6180" i="2"/>
  <c r="F6180" i="2" s="1"/>
  <c r="D6181" i="2"/>
  <c r="E6181" i="2"/>
  <c r="F6181" i="2" s="1"/>
  <c r="D6182" i="2"/>
  <c r="E6182" i="2"/>
  <c r="F6182" i="2" s="1"/>
  <c r="D6183" i="2"/>
  <c r="E6183" i="2"/>
  <c r="F6183" i="2" s="1"/>
  <c r="D6184" i="2"/>
  <c r="E6184" i="2"/>
  <c r="D6185" i="2"/>
  <c r="E6185" i="2"/>
  <c r="F6185" i="2" s="1"/>
  <c r="D6186" i="2"/>
  <c r="E6186" i="2"/>
  <c r="D6187" i="2"/>
  <c r="E6187" i="2"/>
  <c r="F6187" i="2" s="1"/>
  <c r="D6188" i="2"/>
  <c r="E6188" i="2"/>
  <c r="D6189" i="2"/>
  <c r="E6189" i="2"/>
  <c r="F6189" i="2" s="1"/>
  <c r="D6190" i="2"/>
  <c r="E6190" i="2"/>
  <c r="D6191" i="2"/>
  <c r="E6191" i="2"/>
  <c r="D6192" i="2"/>
  <c r="E6192" i="2"/>
  <c r="D6193" i="2"/>
  <c r="E6193" i="2"/>
  <c r="F6193" i="2" s="1"/>
  <c r="D6194" i="2"/>
  <c r="E6194" i="2"/>
  <c r="F6194" i="2" s="1"/>
  <c r="D6195" i="2"/>
  <c r="E6195" i="2"/>
  <c r="F6195" i="2" s="1"/>
  <c r="D6196" i="2"/>
  <c r="E6196" i="2"/>
  <c r="D6197" i="2"/>
  <c r="E6197" i="2"/>
  <c r="F6197" i="2" s="1"/>
  <c r="D6198" i="2"/>
  <c r="E6198" i="2"/>
  <c r="F6198" i="2" s="1"/>
  <c r="D6199" i="2"/>
  <c r="E6199" i="2"/>
  <c r="F6199" i="2" s="1"/>
  <c r="D6200" i="2"/>
  <c r="E6200" i="2"/>
  <c r="D6201" i="2"/>
  <c r="E6201" i="2"/>
  <c r="D6202" i="2"/>
  <c r="E6202" i="2"/>
  <c r="D6203" i="2"/>
  <c r="E6203" i="2"/>
  <c r="D6204" i="2"/>
  <c r="E6204" i="2"/>
  <c r="F6204" i="2" s="1"/>
  <c r="D6205" i="2"/>
  <c r="E6205" i="2"/>
  <c r="F6205" i="2" s="1"/>
  <c r="D6206" i="2"/>
  <c r="E6206" i="2"/>
  <c r="D6207" i="2"/>
  <c r="E6207" i="2"/>
  <c r="D6208" i="2"/>
  <c r="E6208" i="2"/>
  <c r="F6208" i="2" s="1"/>
  <c r="D6209" i="2"/>
  <c r="E6209" i="2"/>
  <c r="F6209" i="2" s="1"/>
  <c r="D6210" i="2"/>
  <c r="E6210" i="2"/>
  <c r="F6210" i="2" s="1"/>
  <c r="D6211" i="2"/>
  <c r="E6211" i="2"/>
  <c r="F6211" i="2" s="1"/>
  <c r="D6212" i="2"/>
  <c r="E6212" i="2"/>
  <c r="D6213" i="2"/>
  <c r="E6213" i="2"/>
  <c r="F6213" i="2" s="1"/>
  <c r="D6214" i="2"/>
  <c r="E6214" i="2"/>
  <c r="F6214" i="2" s="1"/>
  <c r="D6215" i="2"/>
  <c r="E6215" i="2"/>
  <c r="F6215" i="2" s="1"/>
  <c r="D6216" i="2"/>
  <c r="E6216" i="2"/>
  <c r="F6216" i="2" s="1"/>
  <c r="D6217" i="2"/>
  <c r="E6217" i="2"/>
  <c r="F6217" i="2" s="1"/>
  <c r="D6218" i="2"/>
  <c r="E6218" i="2"/>
  <c r="D6219" i="2"/>
  <c r="E6219" i="2"/>
  <c r="F6219" i="2" s="1"/>
  <c r="D6220" i="2"/>
  <c r="E6220" i="2"/>
  <c r="D6221" i="2"/>
  <c r="E6221" i="2"/>
  <c r="F6221" i="2" s="1"/>
  <c r="D6222" i="2"/>
  <c r="E6222" i="2"/>
  <c r="F6222" i="2" s="1"/>
  <c r="D6223" i="2"/>
  <c r="E6223" i="2"/>
  <c r="D6224" i="2"/>
  <c r="E6224" i="2"/>
  <c r="F6224" i="2" s="1"/>
  <c r="D6225" i="2"/>
  <c r="E6225" i="2"/>
  <c r="F6225" i="2" s="1"/>
  <c r="D6226" i="2"/>
  <c r="E6226" i="2"/>
  <c r="F6226" i="2" s="1"/>
  <c r="D6227" i="2"/>
  <c r="E6227" i="2"/>
  <c r="F6227" i="2" s="1"/>
  <c r="D6228" i="2"/>
  <c r="E6228" i="2"/>
  <c r="F6228" i="2" s="1"/>
  <c r="D6229" i="2"/>
  <c r="E6229" i="2"/>
  <c r="F6229" i="2" s="1"/>
  <c r="D6230" i="2"/>
  <c r="E6230" i="2"/>
  <c r="F6230" i="2" s="1"/>
  <c r="D6231" i="2"/>
  <c r="E6231" i="2"/>
  <c r="F6231" i="2" s="1"/>
  <c r="D6232" i="2"/>
  <c r="E6232" i="2"/>
  <c r="D6233" i="2"/>
  <c r="E6233" i="2"/>
  <c r="F6233" i="2" s="1"/>
  <c r="D6234" i="2"/>
  <c r="E6234" i="2"/>
  <c r="F6234" i="2" s="1"/>
  <c r="D6235" i="2"/>
  <c r="E6235" i="2"/>
  <c r="F6235" i="2" s="1"/>
  <c r="D6236" i="2"/>
  <c r="E6236" i="2"/>
  <c r="F6236" i="2" s="1"/>
  <c r="D6237" i="2"/>
  <c r="E6237" i="2"/>
  <c r="F6237" i="2" s="1"/>
  <c r="D6238" i="2"/>
  <c r="E6238" i="2"/>
  <c r="F6238" i="2" s="1"/>
  <c r="D6239" i="2"/>
  <c r="E6239" i="2"/>
  <c r="F6239" i="2" s="1"/>
  <c r="D6240" i="2"/>
  <c r="E6240" i="2"/>
  <c r="F6240" i="2" s="1"/>
  <c r="D6241" i="2"/>
  <c r="E6241" i="2"/>
  <c r="D6242" i="2"/>
  <c r="E6242" i="2"/>
  <c r="F6242" i="2" s="1"/>
  <c r="D6243" i="2"/>
  <c r="E6243" i="2"/>
  <c r="D6244" i="2"/>
  <c r="E6244" i="2"/>
  <c r="F6244" i="2" s="1"/>
  <c r="D6245" i="2"/>
  <c r="E6245" i="2"/>
  <c r="D6246" i="2"/>
  <c r="E6246" i="2"/>
  <c r="D6247" i="2"/>
  <c r="E6247" i="2"/>
  <c r="F6247" i="2" s="1"/>
  <c r="D6248" i="2"/>
  <c r="E6248" i="2"/>
  <c r="F6248" i="2" s="1"/>
  <c r="D6249" i="2"/>
  <c r="E6249" i="2"/>
  <c r="D6250" i="2"/>
  <c r="E6250" i="2"/>
  <c r="D6251" i="2"/>
  <c r="E6251" i="2"/>
  <c r="D6252" i="2"/>
  <c r="E6252" i="2"/>
  <c r="F6252" i="2" s="1"/>
  <c r="D6253" i="2"/>
  <c r="E6253" i="2"/>
  <c r="D6254" i="2"/>
  <c r="E6254" i="2"/>
  <c r="D6255" i="2"/>
  <c r="E6255" i="2"/>
  <c r="D6256" i="2"/>
  <c r="E6256" i="2"/>
  <c r="D6257" i="2"/>
  <c r="E6257" i="2"/>
  <c r="D6258" i="2"/>
  <c r="E6258" i="2"/>
  <c r="D6259" i="2"/>
  <c r="E6259" i="2"/>
  <c r="D6260" i="2"/>
  <c r="E6260" i="2"/>
  <c r="D6261" i="2"/>
  <c r="E6261" i="2"/>
  <c r="D6262" i="2"/>
  <c r="E6262" i="2"/>
  <c r="F6262" i="2" s="1"/>
  <c r="D6263" i="2"/>
  <c r="E6263" i="2"/>
  <c r="D6264" i="2"/>
  <c r="E6264" i="2"/>
  <c r="D6265" i="2"/>
  <c r="E6265" i="2"/>
  <c r="D6266" i="2"/>
  <c r="E6266" i="2"/>
  <c r="D6267" i="2"/>
  <c r="E6267" i="2"/>
  <c r="D6268" i="2"/>
  <c r="E6268" i="2"/>
  <c r="D6269" i="2"/>
  <c r="E6269" i="2"/>
  <c r="D6270" i="2"/>
  <c r="E6270" i="2"/>
  <c r="D6271" i="2"/>
  <c r="E6271" i="2"/>
  <c r="D6272" i="2"/>
  <c r="E6272" i="2"/>
  <c r="D6273" i="2"/>
  <c r="E6273" i="2"/>
  <c r="D6274" i="2"/>
  <c r="E6274" i="2"/>
  <c r="D6275" i="2"/>
  <c r="E6275" i="2"/>
  <c r="D6276" i="2"/>
  <c r="E6276" i="2"/>
  <c r="D6277" i="2"/>
  <c r="E6277" i="2"/>
  <c r="F6277" i="2" s="1"/>
  <c r="D6278" i="2"/>
  <c r="E6278" i="2"/>
  <c r="D6279" i="2"/>
  <c r="E6279" i="2"/>
  <c r="D6280" i="2"/>
  <c r="E6280" i="2"/>
  <c r="D6281" i="2"/>
  <c r="E6281" i="2"/>
  <c r="D6282" i="2"/>
  <c r="E6282" i="2"/>
  <c r="D6283" i="2"/>
  <c r="E6283" i="2"/>
  <c r="D6284" i="2"/>
  <c r="E6284" i="2"/>
  <c r="D6285" i="2"/>
  <c r="E6285" i="2"/>
  <c r="D6286" i="2"/>
  <c r="E6286" i="2"/>
  <c r="D6287" i="2"/>
  <c r="E6287" i="2"/>
  <c r="D6288" i="2"/>
  <c r="E6288" i="2"/>
  <c r="D6289" i="2"/>
  <c r="E6289" i="2"/>
  <c r="D6290" i="2"/>
  <c r="E6290" i="2"/>
  <c r="D6291" i="2"/>
  <c r="E6291" i="2"/>
  <c r="D6292" i="2"/>
  <c r="E6292" i="2"/>
  <c r="F6292" i="2" s="1"/>
  <c r="D6293" i="2"/>
  <c r="E6293" i="2"/>
  <c r="F6293" i="2" s="1"/>
  <c r="D6294" i="2"/>
  <c r="E6294" i="2"/>
  <c r="F6294" i="2" s="1"/>
  <c r="D6295" i="2"/>
  <c r="E6295" i="2"/>
  <c r="D6296" i="2"/>
  <c r="E6296" i="2"/>
  <c r="F6296" i="2" s="1"/>
  <c r="D6297" i="2"/>
  <c r="E6297" i="2"/>
  <c r="F6297" i="2" s="1"/>
  <c r="D6298" i="2"/>
  <c r="E6298" i="2"/>
  <c r="D6299" i="2"/>
  <c r="E6299" i="2"/>
  <c r="D6300" i="2"/>
  <c r="E6300" i="2"/>
  <c r="D6301" i="2"/>
  <c r="E6301" i="2"/>
  <c r="D6302" i="2"/>
  <c r="E6302" i="2"/>
  <c r="D6303" i="2"/>
  <c r="E6303" i="2"/>
  <c r="D6304" i="2"/>
  <c r="E6304" i="2"/>
  <c r="F6304" i="2" s="1"/>
  <c r="D6305" i="2"/>
  <c r="E6305" i="2"/>
  <c r="D6306" i="2"/>
  <c r="E6306" i="2"/>
  <c r="D6307" i="2"/>
  <c r="E6307" i="2"/>
  <c r="D6308" i="2"/>
  <c r="E6308" i="2"/>
  <c r="D6309" i="2"/>
  <c r="E6309" i="2"/>
  <c r="D6310" i="2"/>
  <c r="E6310" i="2"/>
  <c r="D6311" i="2"/>
  <c r="E6311" i="2"/>
  <c r="D6312" i="2"/>
  <c r="E6312" i="2"/>
  <c r="F6312" i="2" s="1"/>
  <c r="D6313" i="2"/>
  <c r="E6313" i="2"/>
  <c r="D6314" i="2"/>
  <c r="E6314" i="2"/>
  <c r="D6315" i="2"/>
  <c r="E6315" i="2"/>
  <c r="F6315" i="2" s="1"/>
  <c r="D6316" i="2"/>
  <c r="E6316" i="2"/>
  <c r="D6317" i="2"/>
  <c r="E6317" i="2"/>
  <c r="D6318" i="2"/>
  <c r="E6318" i="2"/>
  <c r="D6319" i="2"/>
  <c r="E6319" i="2"/>
  <c r="D6320" i="2"/>
  <c r="E6320" i="2"/>
  <c r="D6321" i="2"/>
  <c r="E6321" i="2"/>
  <c r="D6322" i="2"/>
  <c r="E6322" i="2"/>
  <c r="D6323" i="2"/>
  <c r="E6323" i="2"/>
  <c r="D6324" i="2"/>
  <c r="E6324" i="2"/>
  <c r="D6325" i="2"/>
  <c r="E6325" i="2"/>
  <c r="D6326" i="2"/>
  <c r="E6326" i="2"/>
  <c r="D6327" i="2"/>
  <c r="E6327" i="2"/>
  <c r="D6328" i="2"/>
  <c r="E6328" i="2"/>
  <c r="D6329" i="2"/>
  <c r="E6329" i="2"/>
  <c r="D6330" i="2"/>
  <c r="E6330" i="2"/>
  <c r="D6331" i="2"/>
  <c r="E6331" i="2"/>
  <c r="D6332" i="2"/>
  <c r="E6332" i="2"/>
  <c r="F6332" i="2" s="1"/>
  <c r="D6333" i="2"/>
  <c r="E6333" i="2"/>
  <c r="D6334" i="2"/>
  <c r="E6334" i="2"/>
  <c r="D6335" i="2"/>
  <c r="E6335" i="2"/>
  <c r="D6336" i="2"/>
  <c r="E6336" i="2"/>
  <c r="D6337" i="2"/>
  <c r="E6337" i="2"/>
  <c r="D6338" i="2"/>
  <c r="E6338" i="2"/>
  <c r="D6339" i="2"/>
  <c r="E6339" i="2"/>
  <c r="D6340" i="2"/>
  <c r="E6340" i="2"/>
  <c r="D6341" i="2"/>
  <c r="E6341" i="2"/>
  <c r="D6342" i="2"/>
  <c r="E6342" i="2"/>
  <c r="D6343" i="2"/>
  <c r="E6343" i="2"/>
  <c r="D6344" i="2"/>
  <c r="E6344" i="2"/>
  <c r="D6345" i="2"/>
  <c r="E6345" i="2"/>
  <c r="D6346" i="2"/>
  <c r="E6346" i="2"/>
  <c r="D6347" i="2"/>
  <c r="E6347" i="2"/>
  <c r="D6348" i="2"/>
  <c r="E6348" i="2"/>
  <c r="D6349" i="2"/>
  <c r="E6349" i="2"/>
  <c r="D6350" i="2"/>
  <c r="E6350" i="2"/>
  <c r="D6351" i="2"/>
  <c r="E6351" i="2"/>
  <c r="F6351" i="2" s="1"/>
  <c r="D6352" i="2"/>
  <c r="E6352" i="2"/>
  <c r="D6353" i="2"/>
  <c r="E6353" i="2"/>
  <c r="F6353" i="2" s="1"/>
  <c r="D6354" i="2"/>
  <c r="E6354" i="2"/>
  <c r="D6355" i="2"/>
  <c r="E6355" i="2"/>
  <c r="D6356" i="2"/>
  <c r="E6356" i="2"/>
  <c r="D6357" i="2"/>
  <c r="E6357" i="2"/>
  <c r="D6358" i="2"/>
  <c r="E6358" i="2"/>
  <c r="D6359" i="2"/>
  <c r="E6359" i="2"/>
  <c r="F6359" i="2" s="1"/>
  <c r="D6360" i="2"/>
  <c r="E6360" i="2"/>
  <c r="D6361" i="2"/>
  <c r="E6361" i="2"/>
  <c r="D6362" i="2"/>
  <c r="E6362" i="2"/>
  <c r="D6363" i="2"/>
  <c r="E6363" i="2"/>
  <c r="D6364" i="2"/>
  <c r="E6364" i="2"/>
  <c r="D6365" i="2"/>
  <c r="E6365" i="2"/>
  <c r="F6365" i="2" s="1"/>
  <c r="D6366" i="2"/>
  <c r="E6366" i="2"/>
  <c r="D6367" i="2"/>
  <c r="E6367" i="2"/>
  <c r="D6368" i="2"/>
  <c r="E6368" i="2"/>
  <c r="D6369" i="2"/>
  <c r="E6369" i="2"/>
  <c r="D6370" i="2"/>
  <c r="E6370" i="2"/>
  <c r="D6371" i="2"/>
  <c r="E6371" i="2"/>
  <c r="D6372" i="2"/>
  <c r="E6372" i="2"/>
  <c r="D6373" i="2"/>
  <c r="E6373" i="2"/>
  <c r="D6374" i="2"/>
  <c r="E6374" i="2"/>
  <c r="D6375" i="2"/>
  <c r="E6375" i="2"/>
  <c r="D6376" i="2"/>
  <c r="E6376" i="2"/>
  <c r="D6377" i="2"/>
  <c r="E6377" i="2"/>
  <c r="D6378" i="2"/>
  <c r="E6378" i="2"/>
  <c r="D6379" i="2"/>
  <c r="E6379" i="2"/>
  <c r="D6380" i="2"/>
  <c r="E6380" i="2"/>
  <c r="D6381" i="2"/>
  <c r="E6381" i="2"/>
  <c r="D6382" i="2"/>
  <c r="E6382" i="2"/>
  <c r="D6383" i="2"/>
  <c r="E6383" i="2"/>
  <c r="D6384" i="2"/>
  <c r="E6384" i="2"/>
  <c r="D6385" i="2"/>
  <c r="E6385" i="2"/>
  <c r="F6385" i="2" s="1"/>
  <c r="D6386" i="2"/>
  <c r="E6386" i="2"/>
  <c r="F6386" i="2" s="1"/>
  <c r="D6387" i="2"/>
  <c r="E6387" i="2"/>
  <c r="F6387" i="2" s="1"/>
  <c r="D6388" i="2"/>
  <c r="E6388" i="2"/>
  <c r="D6389" i="2"/>
  <c r="E6389" i="2"/>
  <c r="F6389" i="2" s="1"/>
  <c r="D6390" i="2"/>
  <c r="E6390" i="2"/>
  <c r="D6391" i="2"/>
  <c r="E6391" i="2"/>
  <c r="F6391" i="2" s="1"/>
  <c r="D6392" i="2"/>
  <c r="E6392" i="2"/>
  <c r="F6392" i="2" s="1"/>
  <c r="D6393" i="2"/>
  <c r="E6393" i="2"/>
  <c r="F6393" i="2" s="1"/>
  <c r="D6394" i="2"/>
  <c r="E6394" i="2"/>
  <c r="D6395" i="2"/>
  <c r="E6395" i="2"/>
  <c r="D6396" i="2"/>
  <c r="E6396" i="2"/>
  <c r="D6397" i="2"/>
  <c r="E6397" i="2"/>
  <c r="D6398" i="2"/>
  <c r="E6398" i="2"/>
  <c r="D6399" i="2"/>
  <c r="E6399" i="2"/>
  <c r="D6400" i="2"/>
  <c r="E6400" i="2"/>
  <c r="D6401" i="2"/>
  <c r="E6401" i="2"/>
  <c r="D6402" i="2"/>
  <c r="E6402" i="2"/>
  <c r="D6403" i="2"/>
  <c r="E6403" i="2"/>
  <c r="D6404" i="2"/>
  <c r="E6404" i="2"/>
  <c r="D6405" i="2"/>
  <c r="E6405" i="2"/>
  <c r="F6405" i="2" s="1"/>
  <c r="D6406" i="2"/>
  <c r="E6406" i="2"/>
  <c r="D6407" i="2"/>
  <c r="E6407" i="2"/>
  <c r="D6408" i="2"/>
  <c r="E6408" i="2"/>
  <c r="D6409" i="2"/>
  <c r="E6409" i="2"/>
  <c r="D6410" i="2"/>
  <c r="E6410" i="2"/>
  <c r="D6411" i="2"/>
  <c r="E6411" i="2"/>
  <c r="D6412" i="2"/>
  <c r="E6412" i="2"/>
  <c r="F6412" i="2" s="1"/>
  <c r="D6413" i="2"/>
  <c r="E6413" i="2"/>
  <c r="F6413" i="2" s="1"/>
  <c r="D6414" i="2"/>
  <c r="E6414" i="2"/>
  <c r="F6414" i="2" s="1"/>
  <c r="D6415" i="2"/>
  <c r="E6415" i="2"/>
  <c r="F6415" i="2" s="1"/>
  <c r="D6416" i="2"/>
  <c r="E6416" i="2"/>
  <c r="F6416" i="2" s="1"/>
  <c r="D6417" i="2"/>
  <c r="E6417" i="2"/>
  <c r="D6418" i="2"/>
  <c r="E6418" i="2"/>
  <c r="F6418" i="2" s="1"/>
  <c r="D6419" i="2"/>
  <c r="E6419" i="2"/>
  <c r="F6419" i="2" s="1"/>
  <c r="D6420" i="2"/>
  <c r="E6420" i="2"/>
  <c r="D6421" i="2"/>
  <c r="E6421" i="2"/>
  <c r="D6422" i="2"/>
  <c r="E6422" i="2"/>
  <c r="D6423" i="2"/>
  <c r="E6423" i="2"/>
  <c r="D6424" i="2"/>
  <c r="E6424" i="2"/>
  <c r="D6425" i="2"/>
  <c r="E6425" i="2"/>
  <c r="D6426" i="2"/>
  <c r="E6426" i="2"/>
  <c r="D6427" i="2"/>
  <c r="E6427" i="2"/>
  <c r="D6428" i="2"/>
  <c r="E6428" i="2"/>
  <c r="D6429" i="2"/>
  <c r="E6429" i="2"/>
  <c r="F6429" i="2" s="1"/>
  <c r="D6430" i="2"/>
  <c r="E6430" i="2"/>
  <c r="F6430" i="2" s="1"/>
  <c r="D6431" i="2"/>
  <c r="E6431" i="2"/>
  <c r="D6432" i="2"/>
  <c r="E6432" i="2"/>
  <c r="D6433" i="2"/>
  <c r="E6433" i="2"/>
  <c r="D6434" i="2"/>
  <c r="E6434" i="2"/>
  <c r="D6435" i="2"/>
  <c r="E6435" i="2"/>
  <c r="D6436" i="2"/>
  <c r="E6436" i="2"/>
  <c r="D6437" i="2"/>
  <c r="E6437" i="2"/>
  <c r="D6438" i="2"/>
  <c r="E6438" i="2"/>
  <c r="D6439" i="2"/>
  <c r="E6439" i="2"/>
  <c r="D6440" i="2"/>
  <c r="E6440" i="2"/>
  <c r="D6441" i="2"/>
  <c r="E6441" i="2"/>
  <c r="D6442" i="2"/>
  <c r="E6442" i="2"/>
  <c r="D6443" i="2"/>
  <c r="E6443" i="2"/>
  <c r="D6444" i="2"/>
  <c r="E6444" i="2"/>
  <c r="D6445" i="2"/>
  <c r="E6445" i="2"/>
  <c r="D6446" i="2"/>
  <c r="E6446" i="2"/>
  <c r="D6447" i="2"/>
  <c r="E6447" i="2"/>
  <c r="D6448" i="2"/>
  <c r="E6448" i="2"/>
  <c r="D6449" i="2"/>
  <c r="E6449" i="2"/>
  <c r="D6450" i="2"/>
  <c r="E6450" i="2"/>
  <c r="D6451" i="2"/>
  <c r="E6451" i="2"/>
  <c r="D6452" i="2"/>
  <c r="E6452" i="2"/>
  <c r="D6453" i="2"/>
  <c r="E6453" i="2"/>
  <c r="D6454" i="2"/>
  <c r="E6454" i="2"/>
  <c r="D6455" i="2"/>
  <c r="E6455" i="2"/>
  <c r="D6456" i="2"/>
  <c r="E6456" i="2"/>
  <c r="D6457" i="2"/>
  <c r="E6457" i="2"/>
  <c r="D6458" i="2"/>
  <c r="E6458" i="2"/>
  <c r="D6459" i="2"/>
  <c r="E6459" i="2"/>
  <c r="F6459" i="2" s="1"/>
  <c r="D6460" i="2"/>
  <c r="E6460" i="2"/>
  <c r="F6460" i="2" s="1"/>
  <c r="D6461" i="2"/>
  <c r="E6461" i="2"/>
  <c r="D6462" i="2"/>
  <c r="E6462" i="2"/>
  <c r="D6463" i="2"/>
  <c r="E6463" i="2"/>
  <c r="D6464" i="2"/>
  <c r="E6464" i="2"/>
  <c r="D6465" i="2"/>
  <c r="E6465" i="2"/>
  <c r="D6466" i="2"/>
  <c r="E6466" i="2"/>
  <c r="D6467" i="2"/>
  <c r="E6467" i="2"/>
  <c r="D6468" i="2"/>
  <c r="E6468" i="2"/>
  <c r="D6469" i="2"/>
  <c r="E6469" i="2"/>
  <c r="D6470" i="2"/>
  <c r="E6470" i="2"/>
  <c r="D6471" i="2"/>
  <c r="E6471" i="2"/>
  <c r="D6472" i="2"/>
  <c r="E6472" i="2"/>
  <c r="D6473" i="2"/>
  <c r="E6473" i="2"/>
  <c r="D6474" i="2"/>
  <c r="E6474" i="2"/>
  <c r="D6475" i="2"/>
  <c r="E6475" i="2"/>
  <c r="F6475" i="2" s="1"/>
  <c r="D6476" i="2"/>
  <c r="E6476" i="2"/>
  <c r="D6477" i="2"/>
  <c r="E6477" i="2"/>
  <c r="D6478" i="2"/>
  <c r="E6478" i="2"/>
  <c r="D6479" i="2"/>
  <c r="E6479" i="2"/>
  <c r="D6480" i="2"/>
  <c r="E6480" i="2"/>
  <c r="F6480" i="2" s="1"/>
  <c r="D6481" i="2"/>
  <c r="E6481" i="2"/>
  <c r="F6481" i="2" s="1"/>
  <c r="D6482" i="2"/>
  <c r="E6482" i="2"/>
  <c r="F6482" i="2" s="1"/>
  <c r="D6483" i="2"/>
  <c r="E6483" i="2"/>
  <c r="D6484" i="2"/>
  <c r="E6484" i="2"/>
  <c r="D6485" i="2"/>
  <c r="E6485" i="2"/>
  <c r="D6486" i="2"/>
  <c r="E6486" i="2"/>
  <c r="D6487" i="2"/>
  <c r="E6487" i="2"/>
  <c r="D6488" i="2"/>
  <c r="E6488" i="2"/>
  <c r="D6489" i="2"/>
  <c r="E6489" i="2"/>
  <c r="D6490" i="2"/>
  <c r="E6490" i="2"/>
  <c r="D6491" i="2"/>
  <c r="E6491" i="2"/>
  <c r="D6492" i="2"/>
  <c r="E6492" i="2"/>
  <c r="D6493" i="2"/>
  <c r="E6493" i="2"/>
  <c r="D6494" i="2"/>
  <c r="E6494" i="2"/>
  <c r="D6495" i="2"/>
  <c r="E6495" i="2"/>
  <c r="D6496" i="2"/>
  <c r="E6496" i="2"/>
  <c r="D6497" i="2"/>
  <c r="E6497" i="2"/>
  <c r="D6498" i="2"/>
  <c r="E6498" i="2"/>
  <c r="F6498" i="2" s="1"/>
  <c r="D6499" i="2"/>
  <c r="E6499" i="2"/>
  <c r="D6500" i="2"/>
  <c r="E6500" i="2"/>
  <c r="F6500" i="2" s="1"/>
  <c r="D6501" i="2"/>
  <c r="E6501" i="2"/>
  <c r="D6502" i="2"/>
  <c r="E6502" i="2"/>
  <c r="D6503" i="2"/>
  <c r="E6503" i="2"/>
  <c r="D6504" i="2"/>
  <c r="E6504" i="2"/>
  <c r="D6505" i="2"/>
  <c r="E6505" i="2"/>
  <c r="D6506" i="2"/>
  <c r="E6506" i="2"/>
  <c r="D6507" i="2"/>
  <c r="E6507" i="2"/>
  <c r="F6507" i="2" s="1"/>
  <c r="D6508" i="2"/>
  <c r="E6508" i="2"/>
  <c r="D6509" i="2"/>
  <c r="E6509" i="2"/>
  <c r="D6510" i="2"/>
  <c r="E6510" i="2"/>
  <c r="D6511" i="2"/>
  <c r="E6511" i="2"/>
  <c r="D6512" i="2"/>
  <c r="E6512" i="2"/>
  <c r="D6513" i="2"/>
  <c r="E6513" i="2"/>
  <c r="D6514" i="2"/>
  <c r="E6514" i="2"/>
  <c r="D6515" i="2"/>
  <c r="E6515" i="2"/>
  <c r="D6516" i="2"/>
  <c r="E6516" i="2"/>
  <c r="D6517" i="2"/>
  <c r="E6517" i="2"/>
  <c r="D6518" i="2"/>
  <c r="E6518" i="2"/>
  <c r="F6518" i="2" s="1"/>
  <c r="D6519" i="2"/>
  <c r="E6519" i="2"/>
  <c r="D6520" i="2"/>
  <c r="E6520" i="2"/>
  <c r="D6521" i="2"/>
  <c r="E6521" i="2"/>
  <c r="F6521" i="2" s="1"/>
  <c r="D6522" i="2"/>
  <c r="E6522" i="2"/>
  <c r="D6523" i="2"/>
  <c r="E6523" i="2"/>
  <c r="D6524" i="2"/>
  <c r="E6524" i="2"/>
  <c r="D6525" i="2"/>
  <c r="E6525" i="2"/>
  <c r="D6526" i="2"/>
  <c r="E6526" i="2"/>
  <c r="D6527" i="2"/>
  <c r="E6527" i="2"/>
  <c r="D6528" i="2"/>
  <c r="E6528" i="2"/>
  <c r="D6529" i="2"/>
  <c r="E6529" i="2"/>
  <c r="D6530" i="2"/>
  <c r="E6530" i="2"/>
  <c r="D6531" i="2"/>
  <c r="E6531" i="2"/>
  <c r="D6532" i="2"/>
  <c r="E6532" i="2"/>
  <c r="D6533" i="2"/>
  <c r="E6533" i="2"/>
  <c r="F6533" i="2" s="1"/>
  <c r="D6534" i="2"/>
  <c r="E6534" i="2"/>
  <c r="D6535" i="2"/>
  <c r="E6535" i="2"/>
  <c r="D6536" i="2"/>
  <c r="E6536" i="2"/>
  <c r="D6537" i="2"/>
  <c r="E6537" i="2"/>
  <c r="D6538" i="2"/>
  <c r="E6538" i="2"/>
  <c r="F6538" i="2" s="1"/>
  <c r="D6539" i="2"/>
  <c r="E6539" i="2"/>
  <c r="D6540" i="2"/>
  <c r="E6540" i="2"/>
  <c r="D6541" i="2"/>
  <c r="E6541" i="2"/>
  <c r="D6542" i="2"/>
  <c r="E6542" i="2"/>
  <c r="D6543" i="2"/>
  <c r="E6543" i="2"/>
  <c r="D6544" i="2"/>
  <c r="E6544" i="2"/>
  <c r="D6545" i="2"/>
  <c r="E6545" i="2"/>
  <c r="D6546" i="2"/>
  <c r="E6546" i="2"/>
  <c r="D6547" i="2"/>
  <c r="E6547" i="2"/>
  <c r="D6548" i="2"/>
  <c r="E6548" i="2"/>
  <c r="D6549" i="2"/>
  <c r="E6549" i="2"/>
  <c r="D6550" i="2"/>
  <c r="E6550" i="2"/>
  <c r="F6550" i="2" s="1"/>
  <c r="D6551" i="2"/>
  <c r="E6551" i="2"/>
  <c r="D6552" i="2"/>
  <c r="E6552" i="2"/>
  <c r="D6553" i="2"/>
  <c r="E6553" i="2"/>
  <c r="D6554" i="2"/>
  <c r="E6554" i="2"/>
  <c r="D6555" i="2"/>
  <c r="E6555" i="2"/>
  <c r="D6556" i="2"/>
  <c r="E6556" i="2"/>
  <c r="D6557" i="2"/>
  <c r="E6557" i="2"/>
  <c r="D6558" i="2"/>
  <c r="E6558" i="2"/>
  <c r="D6559" i="2"/>
  <c r="E6559" i="2"/>
  <c r="D6560" i="2"/>
  <c r="E6560" i="2"/>
  <c r="D6561" i="2"/>
  <c r="E6561" i="2"/>
  <c r="D6562" i="2"/>
  <c r="E6562" i="2"/>
  <c r="F6562" i="2" s="1"/>
  <c r="D6563" i="2"/>
  <c r="E6563" i="2"/>
  <c r="D6564" i="2"/>
  <c r="E6564" i="2"/>
  <c r="D6565" i="2"/>
  <c r="E6565" i="2"/>
  <c r="D6566" i="2"/>
  <c r="E6566" i="2"/>
  <c r="D6567" i="2"/>
  <c r="E6567" i="2"/>
  <c r="D6568" i="2"/>
  <c r="E6568" i="2"/>
  <c r="D6569" i="2"/>
  <c r="E6569" i="2"/>
  <c r="D6570" i="2"/>
  <c r="E6570" i="2"/>
  <c r="D6571" i="2"/>
  <c r="E6571" i="2"/>
  <c r="D6572" i="2"/>
  <c r="E6572" i="2"/>
  <c r="D6573" i="2"/>
  <c r="E6573" i="2"/>
  <c r="D6574" i="2"/>
  <c r="E6574" i="2"/>
  <c r="D6575" i="2"/>
  <c r="E6575" i="2"/>
  <c r="D6576" i="2"/>
  <c r="E6576" i="2"/>
  <c r="D6577" i="2"/>
  <c r="E6577" i="2"/>
  <c r="D6578" i="2"/>
  <c r="E6578" i="2"/>
  <c r="D6579" i="2"/>
  <c r="E6579" i="2"/>
  <c r="D6580" i="2"/>
  <c r="E6580" i="2"/>
  <c r="D6581" i="2"/>
  <c r="E6581" i="2"/>
  <c r="D6582" i="2"/>
  <c r="E6582" i="2"/>
  <c r="D6583" i="2"/>
  <c r="E6583" i="2"/>
  <c r="D6584" i="2"/>
  <c r="E6584" i="2"/>
  <c r="D6585" i="2"/>
  <c r="E6585" i="2"/>
  <c r="D6586" i="2"/>
  <c r="E6586" i="2"/>
  <c r="D6587" i="2"/>
  <c r="E6587" i="2"/>
  <c r="D6588" i="2"/>
  <c r="E6588" i="2"/>
  <c r="D6589" i="2"/>
  <c r="E6589" i="2"/>
  <c r="F6589" i="2" s="1"/>
  <c r="D6590" i="2"/>
  <c r="E6590" i="2"/>
  <c r="D6591" i="2"/>
  <c r="E6591" i="2"/>
  <c r="D6592" i="2"/>
  <c r="E6592" i="2"/>
  <c r="D6593" i="2"/>
  <c r="E6593" i="2"/>
  <c r="D6594" i="2"/>
  <c r="E6594" i="2"/>
  <c r="D6595" i="2"/>
  <c r="E6595" i="2"/>
  <c r="D6596" i="2"/>
  <c r="E6596" i="2"/>
  <c r="D6597" i="2"/>
  <c r="E6597" i="2"/>
  <c r="D6598" i="2"/>
  <c r="E6598" i="2"/>
  <c r="D6599" i="2"/>
  <c r="E6599" i="2"/>
  <c r="D6600" i="2"/>
  <c r="E6600" i="2"/>
  <c r="D6601" i="2"/>
  <c r="E6601" i="2"/>
  <c r="D6602" i="2"/>
  <c r="E6602" i="2"/>
  <c r="D6603" i="2"/>
  <c r="E6603" i="2"/>
  <c r="D6604" i="2"/>
  <c r="E6604" i="2"/>
  <c r="D6605" i="2"/>
  <c r="E6605" i="2"/>
  <c r="D6606" i="2"/>
  <c r="E6606" i="2"/>
  <c r="F6606" i="2" s="1"/>
  <c r="D6607" i="2"/>
  <c r="E6607" i="2"/>
  <c r="F6607" i="2" s="1"/>
  <c r="D6608" i="2"/>
  <c r="E6608" i="2"/>
  <c r="D6609" i="2"/>
  <c r="E6609" i="2"/>
  <c r="D6610" i="2"/>
  <c r="E6610" i="2"/>
  <c r="F6610" i="2" s="1"/>
  <c r="D6611" i="2"/>
  <c r="E6611" i="2"/>
  <c r="D6612" i="2"/>
  <c r="E6612" i="2"/>
  <c r="D6613" i="2"/>
  <c r="E6613" i="2"/>
  <c r="D6614" i="2"/>
  <c r="E6614" i="2"/>
  <c r="D6615" i="2"/>
  <c r="E6615" i="2"/>
  <c r="D6616" i="2"/>
  <c r="E6616" i="2"/>
  <c r="D6617" i="2"/>
  <c r="E6617" i="2"/>
  <c r="D6618" i="2"/>
  <c r="E6618" i="2"/>
  <c r="D6619" i="2"/>
  <c r="E6619" i="2"/>
  <c r="D6620" i="2"/>
  <c r="E6620" i="2"/>
  <c r="D6621" i="2"/>
  <c r="E6621" i="2"/>
  <c r="D6622" i="2"/>
  <c r="E6622" i="2"/>
  <c r="D6623" i="2"/>
  <c r="E6623" i="2"/>
  <c r="D6624" i="2"/>
  <c r="E6624" i="2"/>
  <c r="D6625" i="2"/>
  <c r="E6625" i="2"/>
  <c r="D6626" i="2"/>
  <c r="E6626" i="2"/>
  <c r="D6627" i="2"/>
  <c r="E6627" i="2"/>
  <c r="D6628" i="2"/>
  <c r="E6628" i="2"/>
  <c r="D6629" i="2"/>
  <c r="E6629" i="2"/>
  <c r="D6630" i="2"/>
  <c r="E6630" i="2"/>
  <c r="D6631" i="2"/>
  <c r="E6631" i="2"/>
  <c r="D6632" i="2"/>
  <c r="E6632" i="2"/>
  <c r="D6633" i="2"/>
  <c r="E6633" i="2"/>
  <c r="D6634" i="2"/>
  <c r="E6634" i="2"/>
  <c r="D6635" i="2"/>
  <c r="E6635" i="2"/>
  <c r="D6636" i="2"/>
  <c r="E6636" i="2"/>
  <c r="F6636" i="2" s="1"/>
  <c r="D6637" i="2"/>
  <c r="E6637" i="2"/>
  <c r="D6638" i="2"/>
  <c r="E6638" i="2"/>
  <c r="D6639" i="2"/>
  <c r="E6639" i="2"/>
  <c r="F6639" i="2" s="1"/>
  <c r="D6640" i="2"/>
  <c r="E6640" i="2"/>
  <c r="D6641" i="2"/>
  <c r="E6641" i="2"/>
  <c r="D6642" i="2"/>
  <c r="E6642" i="2"/>
  <c r="D6643" i="2"/>
  <c r="E6643" i="2"/>
  <c r="D6644" i="2"/>
  <c r="E6644" i="2"/>
  <c r="D6645" i="2"/>
  <c r="E6645" i="2"/>
  <c r="F6645" i="2" s="1"/>
  <c r="D6646" i="2"/>
  <c r="E6646" i="2"/>
  <c r="D6647" i="2"/>
  <c r="E6647" i="2"/>
  <c r="D6648" i="2"/>
  <c r="E6648" i="2"/>
  <c r="D6649" i="2"/>
  <c r="E6649" i="2"/>
  <c r="D6650" i="2"/>
  <c r="E6650" i="2"/>
  <c r="D6651" i="2"/>
  <c r="E6651" i="2"/>
  <c r="D6652" i="2"/>
  <c r="E6652" i="2"/>
  <c r="D6653" i="2"/>
  <c r="E6653" i="2"/>
  <c r="D6654" i="2"/>
  <c r="E6654" i="2"/>
  <c r="F6654" i="2" s="1"/>
  <c r="D6655" i="2"/>
  <c r="E6655" i="2"/>
  <c r="F6655" i="2" s="1"/>
  <c r="D6656" i="2"/>
  <c r="E6656" i="2"/>
  <c r="F6656" i="2" s="1"/>
  <c r="D6657" i="2"/>
  <c r="E6657" i="2"/>
  <c r="F6657" i="2" s="1"/>
  <c r="D6658" i="2"/>
  <c r="E6658" i="2"/>
  <c r="F6658" i="2" s="1"/>
  <c r="D6659" i="2"/>
  <c r="E6659" i="2"/>
  <c r="F6659" i="2" s="1"/>
  <c r="D6660" i="2"/>
  <c r="E6660" i="2"/>
  <c r="F6660" i="2" s="1"/>
  <c r="D6661" i="2"/>
  <c r="E6661" i="2"/>
  <c r="F6661" i="2" s="1"/>
  <c r="D6662" i="2"/>
  <c r="E6662" i="2"/>
  <c r="F6662" i="2" s="1"/>
  <c r="D6663" i="2"/>
  <c r="E6663" i="2"/>
  <c r="F6663" i="2" s="1"/>
  <c r="D6664" i="2"/>
  <c r="E6664" i="2"/>
  <c r="F6664" i="2" s="1"/>
  <c r="D6665" i="2"/>
  <c r="E6665" i="2"/>
  <c r="D6666" i="2"/>
  <c r="E6666" i="2"/>
  <c r="F6666" i="2" s="1"/>
  <c r="D6667" i="2"/>
  <c r="E6667" i="2"/>
  <c r="F6667" i="2" s="1"/>
  <c r="D6668" i="2"/>
  <c r="E6668" i="2"/>
  <c r="F6668" i="2" s="1"/>
  <c r="D6669" i="2"/>
  <c r="E6669" i="2"/>
  <c r="F6669" i="2" s="1"/>
  <c r="D6670" i="2"/>
  <c r="E6670" i="2"/>
  <c r="D6671" i="2"/>
  <c r="E6671" i="2"/>
  <c r="F6671" i="2" s="1"/>
  <c r="D6672" i="2"/>
  <c r="E6672" i="2"/>
  <c r="F6672" i="2" s="1"/>
  <c r="D6673" i="2"/>
  <c r="E6673" i="2"/>
  <c r="F6673" i="2" s="1"/>
  <c r="D6674" i="2"/>
  <c r="E6674" i="2"/>
  <c r="F6674" i="2" s="1"/>
  <c r="D6675" i="2"/>
  <c r="E6675" i="2"/>
  <c r="F6675" i="2" s="1"/>
  <c r="D6676" i="2"/>
  <c r="E6676" i="2"/>
  <c r="F6676" i="2" s="1"/>
  <c r="D6677" i="2"/>
  <c r="E6677" i="2"/>
  <c r="F6677" i="2" s="1"/>
  <c r="D6678" i="2"/>
  <c r="E6678" i="2"/>
  <c r="F6678" i="2" s="1"/>
  <c r="D6679" i="2"/>
  <c r="E6679" i="2"/>
  <c r="F6679" i="2" s="1"/>
  <c r="D6680" i="2"/>
  <c r="E6680" i="2"/>
  <c r="F6680" i="2" s="1"/>
  <c r="D6681" i="2"/>
  <c r="E6681" i="2"/>
  <c r="F6681" i="2" s="1"/>
  <c r="D6682" i="2"/>
  <c r="E6682" i="2"/>
  <c r="F6682" i="2" s="1"/>
  <c r="D6683" i="2"/>
  <c r="E6683" i="2"/>
  <c r="D6684" i="2"/>
  <c r="E6684" i="2"/>
  <c r="F6684" i="2" s="1"/>
  <c r="D6685" i="2"/>
  <c r="E6685" i="2"/>
  <c r="F6685" i="2" s="1"/>
  <c r="D6686" i="2"/>
  <c r="E6686" i="2"/>
  <c r="F6686" i="2" s="1"/>
  <c r="D6687" i="2"/>
  <c r="E6687" i="2"/>
  <c r="F6687" i="2" s="1"/>
  <c r="D6688" i="2"/>
  <c r="E6688" i="2"/>
  <c r="D6689" i="2"/>
  <c r="E6689" i="2"/>
  <c r="D6690" i="2"/>
  <c r="E6690" i="2"/>
  <c r="F6690" i="2" s="1"/>
  <c r="D6691" i="2"/>
  <c r="E6691" i="2"/>
  <c r="D6692" i="2"/>
  <c r="E6692" i="2"/>
  <c r="D6693" i="2"/>
  <c r="E6693" i="2"/>
  <c r="D6694" i="2"/>
  <c r="E6694" i="2"/>
  <c r="D6695" i="2"/>
  <c r="E6695" i="2"/>
  <c r="D6696" i="2"/>
  <c r="E6696" i="2"/>
  <c r="D6697" i="2"/>
  <c r="E6697" i="2"/>
  <c r="D6698" i="2"/>
  <c r="E6698" i="2"/>
  <c r="D6699" i="2"/>
  <c r="E6699" i="2"/>
  <c r="D6700" i="2"/>
  <c r="E6700" i="2"/>
  <c r="D6701" i="2"/>
  <c r="E6701" i="2"/>
  <c r="D6702" i="2"/>
  <c r="E6702" i="2"/>
  <c r="D6703" i="2"/>
  <c r="E6703" i="2"/>
  <c r="D6704" i="2"/>
  <c r="E6704" i="2"/>
  <c r="D6705" i="2"/>
  <c r="E6705" i="2"/>
  <c r="D6706" i="2"/>
  <c r="E6706" i="2"/>
  <c r="D6707" i="2"/>
  <c r="E6707" i="2"/>
  <c r="D6708" i="2"/>
  <c r="E6708" i="2"/>
  <c r="D6709" i="2"/>
  <c r="E6709" i="2"/>
  <c r="D6710" i="2"/>
  <c r="E6710" i="2"/>
  <c r="D6711" i="2"/>
  <c r="E6711" i="2"/>
  <c r="D6712" i="2"/>
  <c r="E6712" i="2"/>
  <c r="D6713" i="2"/>
  <c r="E6713" i="2"/>
  <c r="D6714" i="2"/>
  <c r="E6714" i="2"/>
  <c r="D6715" i="2"/>
  <c r="E6715" i="2"/>
  <c r="D6716" i="2"/>
  <c r="E6716" i="2"/>
  <c r="D6717" i="2"/>
  <c r="E6717" i="2"/>
  <c r="D6718" i="2"/>
  <c r="E6718" i="2"/>
  <c r="D6719" i="2"/>
  <c r="E6719" i="2"/>
  <c r="D6720" i="2"/>
  <c r="E6720" i="2"/>
  <c r="D6721" i="2"/>
  <c r="E6721" i="2"/>
  <c r="D6722" i="2"/>
  <c r="E6722" i="2"/>
  <c r="D6723" i="2"/>
  <c r="E6723" i="2"/>
  <c r="D6724" i="2"/>
  <c r="E6724" i="2"/>
  <c r="D6725" i="2"/>
  <c r="E6725" i="2"/>
  <c r="D6726" i="2"/>
  <c r="E6726" i="2"/>
  <c r="D6727" i="2"/>
  <c r="E6727" i="2"/>
  <c r="D6728" i="2"/>
  <c r="E6728" i="2"/>
  <c r="D6729" i="2"/>
  <c r="E6729" i="2"/>
  <c r="D6730" i="2"/>
  <c r="E6730" i="2"/>
  <c r="D6731" i="2"/>
  <c r="E6731" i="2"/>
  <c r="D6732" i="2"/>
  <c r="E6732" i="2"/>
  <c r="D6733" i="2"/>
  <c r="E6733" i="2"/>
  <c r="D6734" i="2"/>
  <c r="E6734" i="2"/>
  <c r="D6735" i="2"/>
  <c r="E6735" i="2"/>
  <c r="D6736" i="2"/>
  <c r="E6736" i="2"/>
  <c r="D6737" i="2"/>
  <c r="E6737" i="2"/>
  <c r="D6738" i="2"/>
  <c r="E6738" i="2"/>
  <c r="D6739" i="2"/>
  <c r="E6739" i="2"/>
  <c r="D6740" i="2"/>
  <c r="E6740" i="2"/>
  <c r="D6741" i="2"/>
  <c r="E6741" i="2"/>
  <c r="D6742" i="2"/>
  <c r="E6742" i="2"/>
  <c r="D6743" i="2"/>
  <c r="E6743" i="2"/>
  <c r="D6744" i="2"/>
  <c r="E6744" i="2"/>
  <c r="D6745" i="2"/>
  <c r="E6745" i="2"/>
  <c r="D6746" i="2"/>
  <c r="E6746" i="2"/>
  <c r="D6747" i="2"/>
  <c r="E6747" i="2"/>
  <c r="D6748" i="2"/>
  <c r="E6748" i="2"/>
  <c r="D6749" i="2"/>
  <c r="E6749" i="2"/>
  <c r="D6750" i="2"/>
  <c r="E6750" i="2"/>
  <c r="D6751" i="2"/>
  <c r="E6751" i="2"/>
  <c r="D6752" i="2"/>
  <c r="E6752" i="2"/>
  <c r="D6753" i="2"/>
  <c r="E6753" i="2"/>
  <c r="D6754" i="2"/>
  <c r="E6754" i="2"/>
  <c r="D6755" i="2"/>
  <c r="E6755" i="2"/>
  <c r="D6756" i="2"/>
  <c r="E6756" i="2"/>
  <c r="D6757" i="2"/>
  <c r="E6757" i="2"/>
  <c r="D6758" i="2"/>
  <c r="E6758" i="2"/>
  <c r="D6759" i="2"/>
  <c r="E6759" i="2"/>
  <c r="D6760" i="2"/>
  <c r="E6760" i="2"/>
  <c r="D6761" i="2"/>
  <c r="E6761" i="2"/>
  <c r="D6762" i="2"/>
  <c r="E6762" i="2"/>
  <c r="D6763" i="2"/>
  <c r="E6763" i="2"/>
  <c r="D6764" i="2"/>
  <c r="E6764" i="2"/>
  <c r="D6765" i="2"/>
  <c r="E6765" i="2"/>
  <c r="D6766" i="2"/>
  <c r="E6766" i="2"/>
  <c r="D6767" i="2"/>
  <c r="E6767" i="2"/>
  <c r="D6768" i="2"/>
  <c r="E6768" i="2"/>
  <c r="D6769" i="2"/>
  <c r="E6769" i="2"/>
  <c r="D6770" i="2"/>
  <c r="E6770" i="2"/>
  <c r="D6771" i="2"/>
  <c r="E6771" i="2"/>
  <c r="D6772" i="2"/>
  <c r="E6772" i="2"/>
  <c r="D6773" i="2"/>
  <c r="E6773" i="2"/>
  <c r="D6774" i="2"/>
  <c r="E6774" i="2"/>
  <c r="D6775" i="2"/>
  <c r="E6775" i="2"/>
  <c r="D6776" i="2"/>
  <c r="E6776" i="2"/>
  <c r="D6777" i="2"/>
  <c r="E6777" i="2"/>
  <c r="D6778" i="2"/>
  <c r="E6778" i="2"/>
  <c r="D6779" i="2"/>
  <c r="E6779" i="2"/>
  <c r="D6780" i="2"/>
  <c r="E6780" i="2"/>
  <c r="D6781" i="2"/>
  <c r="E6781" i="2"/>
  <c r="D6782" i="2"/>
  <c r="E6782" i="2"/>
  <c r="D6783" i="2"/>
  <c r="E6783" i="2"/>
  <c r="D6784" i="2"/>
  <c r="E6784" i="2"/>
  <c r="D6785" i="2"/>
  <c r="E6785" i="2"/>
  <c r="D6786" i="2"/>
  <c r="E6786" i="2"/>
  <c r="D6787" i="2"/>
  <c r="E6787" i="2"/>
  <c r="D6788" i="2"/>
  <c r="E6788" i="2"/>
  <c r="D6789" i="2"/>
  <c r="E6789" i="2"/>
  <c r="D6790" i="2"/>
  <c r="E6790" i="2"/>
  <c r="F6790" i="2" s="1"/>
  <c r="D6791" i="2"/>
  <c r="E6791" i="2"/>
  <c r="D6792" i="2"/>
  <c r="E6792" i="2"/>
  <c r="F6792" i="2" s="1"/>
  <c r="D6793" i="2"/>
  <c r="E6793" i="2"/>
  <c r="D6794" i="2"/>
  <c r="E6794" i="2"/>
  <c r="D6795" i="2"/>
  <c r="E6795" i="2"/>
  <c r="D6796" i="2"/>
  <c r="E6796" i="2"/>
  <c r="D6797" i="2"/>
  <c r="E6797" i="2"/>
  <c r="D6798" i="2"/>
  <c r="E6798" i="2"/>
  <c r="D6799" i="2"/>
  <c r="E6799" i="2"/>
  <c r="D6800" i="2"/>
  <c r="E6800" i="2"/>
  <c r="D6801" i="2"/>
  <c r="E6801" i="2"/>
  <c r="D6802" i="2"/>
  <c r="E6802" i="2"/>
  <c r="D6803" i="2"/>
  <c r="E6803" i="2"/>
  <c r="D6804" i="2"/>
  <c r="E6804" i="2"/>
  <c r="D6805" i="2"/>
  <c r="E6805" i="2"/>
  <c r="D6806" i="2"/>
  <c r="E6806" i="2"/>
  <c r="D6807" i="2"/>
  <c r="E6807" i="2"/>
  <c r="D6808" i="2"/>
  <c r="E6808" i="2"/>
  <c r="D6809" i="2"/>
  <c r="E6809" i="2"/>
  <c r="D6810" i="2"/>
  <c r="E6810" i="2"/>
  <c r="D6811" i="2"/>
  <c r="E6811" i="2"/>
  <c r="D6812" i="2"/>
  <c r="E6812" i="2"/>
  <c r="D6813" i="2"/>
  <c r="E6813" i="2"/>
  <c r="D6814" i="2"/>
  <c r="E6814" i="2"/>
  <c r="D6815" i="2"/>
  <c r="E6815" i="2"/>
  <c r="D6816" i="2"/>
  <c r="E6816" i="2"/>
  <c r="D6817" i="2"/>
  <c r="E6817" i="2"/>
  <c r="D6818" i="2"/>
  <c r="E6818" i="2"/>
  <c r="D6819" i="2"/>
  <c r="E6819" i="2"/>
  <c r="D6820" i="2"/>
  <c r="E6820" i="2"/>
  <c r="D6821" i="2"/>
  <c r="E6821" i="2"/>
  <c r="D6822" i="2"/>
  <c r="E6822" i="2"/>
  <c r="D6823" i="2"/>
  <c r="E6823" i="2"/>
  <c r="D6824" i="2"/>
  <c r="E6824" i="2"/>
  <c r="D6825" i="2"/>
  <c r="E6825" i="2"/>
  <c r="D6826" i="2"/>
  <c r="E6826" i="2"/>
  <c r="D6827" i="2"/>
  <c r="E6827" i="2"/>
  <c r="D6828" i="2"/>
  <c r="E6828" i="2"/>
  <c r="D6829" i="2"/>
  <c r="E6829" i="2"/>
  <c r="D6830" i="2"/>
  <c r="E6830" i="2"/>
  <c r="D6831" i="2"/>
  <c r="E6831" i="2"/>
  <c r="D6832" i="2"/>
  <c r="E6832" i="2"/>
  <c r="D6833" i="2"/>
  <c r="E6833" i="2"/>
  <c r="D6834" i="2"/>
  <c r="E6834" i="2"/>
  <c r="D6835" i="2"/>
  <c r="E6835" i="2"/>
  <c r="D6836" i="2"/>
  <c r="E6836" i="2"/>
  <c r="D6837" i="2"/>
  <c r="E6837" i="2"/>
  <c r="D6838" i="2"/>
  <c r="E6838" i="2"/>
  <c r="D6839" i="2"/>
  <c r="E6839" i="2"/>
  <c r="D6840" i="2"/>
  <c r="E6840" i="2"/>
  <c r="D6841" i="2"/>
  <c r="E6841" i="2"/>
  <c r="D6842" i="2"/>
  <c r="E6842" i="2"/>
  <c r="D6843" i="2"/>
  <c r="E6843" i="2"/>
  <c r="F6843" i="2" s="1"/>
  <c r="D6844" i="2"/>
  <c r="E6844" i="2"/>
  <c r="D6845" i="2"/>
  <c r="E6845" i="2"/>
  <c r="D6846" i="2"/>
  <c r="E6846" i="2"/>
  <c r="D6847" i="2"/>
  <c r="E6847" i="2"/>
  <c r="D6848" i="2"/>
  <c r="E6848" i="2"/>
  <c r="D6849" i="2"/>
  <c r="E6849" i="2"/>
  <c r="D6850" i="2"/>
  <c r="E6850" i="2"/>
  <c r="D6851" i="2"/>
  <c r="E6851" i="2"/>
  <c r="F6851" i="2" s="1"/>
  <c r="D6852" i="2"/>
  <c r="E6852" i="2"/>
  <c r="D6853" i="2"/>
  <c r="E6853" i="2"/>
  <c r="D6854" i="2"/>
  <c r="E6854" i="2"/>
  <c r="D6855" i="2"/>
  <c r="E6855" i="2"/>
  <c r="F6855" i="2" s="1"/>
  <c r="D6856" i="2"/>
  <c r="E6856" i="2"/>
  <c r="D6857" i="2"/>
  <c r="E6857" i="2"/>
  <c r="D6858" i="2"/>
  <c r="E6858" i="2"/>
  <c r="D6859" i="2"/>
  <c r="E6859" i="2"/>
  <c r="D6860" i="2"/>
  <c r="E6860" i="2"/>
  <c r="D6861" i="2"/>
  <c r="E6861" i="2"/>
  <c r="D6862" i="2"/>
  <c r="E6862" i="2"/>
  <c r="D6863" i="2"/>
  <c r="E6863" i="2"/>
  <c r="D6864" i="2"/>
  <c r="E6864" i="2"/>
  <c r="D6865" i="2"/>
  <c r="E6865" i="2"/>
  <c r="F6865" i="2" s="1"/>
  <c r="D6866" i="2"/>
  <c r="E6866" i="2"/>
  <c r="D6867" i="2"/>
  <c r="E6867" i="2"/>
  <c r="F6867" i="2" s="1"/>
  <c r="D6868" i="2"/>
  <c r="E6868" i="2"/>
  <c r="D6869" i="2"/>
  <c r="E6869" i="2"/>
  <c r="D6870" i="2"/>
  <c r="E6870" i="2"/>
  <c r="F6870" i="2" s="1"/>
  <c r="D6871" i="2"/>
  <c r="E6871" i="2"/>
  <c r="D6872" i="2"/>
  <c r="E6872" i="2"/>
  <c r="D6873" i="2"/>
  <c r="E6873" i="2"/>
  <c r="D6874" i="2"/>
  <c r="E6874" i="2"/>
  <c r="D6875" i="2"/>
  <c r="E6875" i="2"/>
  <c r="D6876" i="2"/>
  <c r="E6876" i="2"/>
  <c r="F6876" i="2" s="1"/>
  <c r="D6877" i="2"/>
  <c r="E6877" i="2"/>
  <c r="F6877" i="2" s="1"/>
  <c r="D6878" i="2"/>
  <c r="E6878" i="2"/>
  <c r="D6879" i="2"/>
  <c r="E6879" i="2"/>
  <c r="D6880" i="2"/>
  <c r="E6880" i="2"/>
  <c r="D6881" i="2"/>
  <c r="E6881" i="2"/>
  <c r="D6882" i="2"/>
  <c r="E6882" i="2"/>
  <c r="F6882" i="2" s="1"/>
  <c r="D6883" i="2"/>
  <c r="E6883" i="2"/>
  <c r="F6883" i="2" s="1"/>
  <c r="D6884" i="2"/>
  <c r="E6884" i="2"/>
  <c r="F6884" i="2" s="1"/>
  <c r="D6885" i="2"/>
  <c r="E6885" i="2"/>
  <c r="F6885" i="2" s="1"/>
  <c r="D6886" i="2"/>
  <c r="E6886" i="2"/>
  <c r="D6887" i="2"/>
  <c r="E6887" i="2"/>
  <c r="D6888" i="2"/>
  <c r="E6888" i="2"/>
  <c r="D6889" i="2"/>
  <c r="E6889" i="2"/>
  <c r="D6890" i="2"/>
  <c r="E6890" i="2"/>
  <c r="D6891" i="2"/>
  <c r="E6891" i="2"/>
  <c r="D6892" i="2"/>
  <c r="E6892" i="2"/>
  <c r="F6892" i="2" s="1"/>
  <c r="D6893" i="2"/>
  <c r="E6893" i="2"/>
  <c r="D6894" i="2"/>
  <c r="E6894" i="2"/>
  <c r="D6895" i="2"/>
  <c r="E6895" i="2"/>
  <c r="D6896" i="2"/>
  <c r="E6896" i="2"/>
  <c r="D6897" i="2"/>
  <c r="E6897" i="2"/>
  <c r="D6898" i="2"/>
  <c r="E6898" i="2"/>
  <c r="D6899" i="2"/>
  <c r="E6899" i="2"/>
  <c r="D6900" i="2"/>
  <c r="E6900" i="2"/>
  <c r="D6901" i="2"/>
  <c r="E6901" i="2"/>
  <c r="D6902" i="2"/>
  <c r="E6902" i="2"/>
  <c r="D6903" i="2"/>
  <c r="E6903" i="2"/>
  <c r="D6904" i="2"/>
  <c r="E6904" i="2"/>
  <c r="F6904" i="2" s="1"/>
  <c r="D6905" i="2"/>
  <c r="E6905" i="2"/>
  <c r="D6906" i="2"/>
  <c r="E6906" i="2"/>
  <c r="D6907" i="2"/>
  <c r="E6907" i="2"/>
  <c r="D6908" i="2"/>
  <c r="E6908" i="2"/>
  <c r="D6909" i="2"/>
  <c r="E6909" i="2"/>
  <c r="D6910" i="2"/>
  <c r="E6910" i="2"/>
  <c r="D6911" i="2"/>
  <c r="E6911" i="2"/>
  <c r="D6912" i="2"/>
  <c r="E6912" i="2"/>
  <c r="D6913" i="2"/>
  <c r="E6913" i="2"/>
  <c r="D6914" i="2"/>
  <c r="E6914" i="2"/>
  <c r="F6914" i="2" s="1"/>
  <c r="D6915" i="2"/>
  <c r="E6915" i="2"/>
  <c r="F6915" i="2" s="1"/>
  <c r="D6916" i="2"/>
  <c r="E6916" i="2"/>
  <c r="F6916" i="2" s="1"/>
  <c r="D6917" i="2"/>
  <c r="E6917" i="2"/>
  <c r="D6918" i="2"/>
  <c r="E6918" i="2"/>
  <c r="D6919" i="2"/>
  <c r="E6919" i="2"/>
  <c r="D6920" i="2"/>
  <c r="E6920" i="2"/>
  <c r="D6921" i="2"/>
  <c r="E6921" i="2"/>
  <c r="F6921" i="2" s="1"/>
  <c r="D6922" i="2"/>
  <c r="E6922" i="2"/>
  <c r="D6923" i="2"/>
  <c r="E6923" i="2"/>
  <c r="D6924" i="2"/>
  <c r="E6924" i="2"/>
  <c r="D6925" i="2"/>
  <c r="E6925" i="2"/>
  <c r="D6926" i="2"/>
  <c r="E6926" i="2"/>
  <c r="F6926" i="2" s="1"/>
  <c r="D6927" i="2"/>
  <c r="E6927" i="2"/>
  <c r="D6928" i="2"/>
  <c r="E6928" i="2"/>
  <c r="D6929" i="2"/>
  <c r="E6929" i="2"/>
  <c r="D6930" i="2"/>
  <c r="E6930" i="2"/>
  <c r="F6930" i="2" s="1"/>
  <c r="D6931" i="2"/>
  <c r="E6931" i="2"/>
  <c r="F6931" i="2" s="1"/>
  <c r="D6932" i="2"/>
  <c r="E6932" i="2"/>
  <c r="F6932" i="2" s="1"/>
  <c r="D6933" i="2"/>
  <c r="E6933" i="2"/>
  <c r="F6933" i="2" s="1"/>
  <c r="D6934" i="2"/>
  <c r="E6934" i="2"/>
  <c r="D6935" i="2"/>
  <c r="E6935" i="2"/>
  <c r="F6935" i="2" s="1"/>
  <c r="D6936" i="2"/>
  <c r="E6936" i="2"/>
  <c r="F6936" i="2" s="1"/>
  <c r="D6937" i="2"/>
  <c r="E6937" i="2"/>
  <c r="D6938" i="2"/>
  <c r="E6938" i="2"/>
  <c r="D6939" i="2"/>
  <c r="E6939" i="2"/>
  <c r="D6940" i="2"/>
  <c r="E6940" i="2"/>
  <c r="D6941" i="2"/>
  <c r="E6941" i="2"/>
  <c r="D6942" i="2"/>
  <c r="E6942" i="2"/>
  <c r="D6943" i="2"/>
  <c r="E6943" i="2"/>
  <c r="D6944" i="2"/>
  <c r="E6944" i="2"/>
  <c r="D6945" i="2"/>
  <c r="E6945" i="2"/>
  <c r="F6945" i="2" s="1"/>
  <c r="D6946" i="2"/>
  <c r="E6946" i="2"/>
  <c r="D6947" i="2"/>
  <c r="E6947" i="2"/>
  <c r="D6948" i="2"/>
  <c r="E6948" i="2"/>
  <c r="D6949" i="2"/>
  <c r="E6949" i="2"/>
  <c r="F6949" i="2" s="1"/>
  <c r="D6950" i="2"/>
  <c r="E6950" i="2"/>
  <c r="D6951" i="2"/>
  <c r="E6951" i="2"/>
  <c r="D6952" i="2"/>
  <c r="E6952" i="2"/>
  <c r="F6952" i="2" s="1"/>
  <c r="D6953" i="2"/>
  <c r="E6953" i="2"/>
  <c r="D6954" i="2"/>
  <c r="E6954" i="2"/>
  <c r="D6955" i="2"/>
  <c r="E6955" i="2"/>
  <c r="D6956" i="2"/>
  <c r="E6956" i="2"/>
  <c r="D6957" i="2"/>
  <c r="E6957" i="2"/>
  <c r="D6958" i="2"/>
  <c r="E6958" i="2"/>
  <c r="D6959" i="2"/>
  <c r="E6959" i="2"/>
  <c r="D6960" i="2"/>
  <c r="E6960" i="2"/>
  <c r="D6961" i="2"/>
  <c r="E6961" i="2"/>
  <c r="D6962" i="2"/>
  <c r="E6962" i="2"/>
  <c r="D6963" i="2"/>
  <c r="E6963" i="2"/>
  <c r="D6964" i="2"/>
  <c r="E6964" i="2"/>
  <c r="D6965" i="2"/>
  <c r="E6965" i="2"/>
  <c r="D6966" i="2"/>
  <c r="E6966" i="2"/>
  <c r="D6967" i="2"/>
  <c r="E6967" i="2"/>
  <c r="D6968" i="2"/>
  <c r="E6968" i="2"/>
  <c r="D6969" i="2"/>
  <c r="E6969" i="2"/>
  <c r="D6970" i="2"/>
  <c r="E6970" i="2"/>
  <c r="D6971" i="2"/>
  <c r="E6971" i="2"/>
  <c r="D6972" i="2"/>
  <c r="E6972" i="2"/>
  <c r="D6973" i="2"/>
  <c r="E6973" i="2"/>
  <c r="F6973" i="2" s="1"/>
  <c r="D6974" i="2"/>
  <c r="E6974" i="2"/>
  <c r="D6975" i="2"/>
  <c r="E6975" i="2"/>
  <c r="D6976" i="2"/>
  <c r="E6976" i="2"/>
  <c r="D6977" i="2"/>
  <c r="E6977" i="2"/>
  <c r="D6978" i="2"/>
  <c r="E6978" i="2"/>
  <c r="D6979" i="2"/>
  <c r="E6979" i="2"/>
  <c r="D6980" i="2"/>
  <c r="E6980" i="2"/>
  <c r="D6981" i="2"/>
  <c r="E6981" i="2"/>
  <c r="D6982" i="2"/>
  <c r="E6982" i="2"/>
  <c r="D6983" i="2"/>
  <c r="E6983" i="2"/>
  <c r="D6984" i="2"/>
  <c r="E6984" i="2"/>
  <c r="D6985" i="2"/>
  <c r="E6985" i="2"/>
  <c r="D6986" i="2"/>
  <c r="E6986" i="2"/>
  <c r="F6986" i="2" s="1"/>
  <c r="D6987" i="2"/>
  <c r="E6987" i="2"/>
  <c r="D6988" i="2"/>
  <c r="E6988" i="2"/>
  <c r="D6989" i="2"/>
  <c r="E6989" i="2"/>
  <c r="D6990" i="2"/>
  <c r="E6990" i="2"/>
  <c r="D6991" i="2"/>
  <c r="E6991" i="2"/>
  <c r="F6991" i="2" s="1"/>
  <c r="D6992" i="2"/>
  <c r="E6992" i="2"/>
  <c r="D6993" i="2"/>
  <c r="E6993" i="2"/>
  <c r="D6994" i="2"/>
  <c r="E6994" i="2"/>
  <c r="D6995" i="2"/>
  <c r="E6995" i="2"/>
  <c r="D6996" i="2"/>
  <c r="E6996" i="2"/>
  <c r="D6997" i="2"/>
  <c r="E6997" i="2"/>
  <c r="D6998" i="2"/>
  <c r="E6998" i="2"/>
  <c r="D6999" i="2"/>
  <c r="E6999" i="2"/>
  <c r="D7000" i="2"/>
  <c r="E7000" i="2"/>
  <c r="D7001" i="2"/>
  <c r="E7001" i="2"/>
  <c r="D7002" i="2"/>
  <c r="E7002" i="2"/>
  <c r="D7003" i="2"/>
  <c r="E7003" i="2"/>
  <c r="F7003" i="2" s="1"/>
  <c r="D7004" i="2"/>
  <c r="E7004" i="2"/>
  <c r="D7005" i="2"/>
  <c r="E7005" i="2"/>
  <c r="D7006" i="2"/>
  <c r="E7006" i="2"/>
  <c r="F7006" i="2" s="1"/>
  <c r="D7007" i="2"/>
  <c r="E7007" i="2"/>
  <c r="D7008" i="2"/>
  <c r="E7008" i="2"/>
  <c r="D7009" i="2"/>
  <c r="E7009" i="2"/>
  <c r="D7010" i="2"/>
  <c r="E7010" i="2"/>
  <c r="D7011" i="2"/>
  <c r="E7011" i="2"/>
  <c r="D7012" i="2"/>
  <c r="E7012" i="2"/>
  <c r="D7013" i="2"/>
  <c r="E7013" i="2"/>
  <c r="F7013" i="2" s="1"/>
  <c r="D7014" i="2"/>
  <c r="E7014" i="2"/>
  <c r="D7015" i="2"/>
  <c r="E7015" i="2"/>
  <c r="D7016" i="2"/>
  <c r="E7016" i="2"/>
  <c r="F7016" i="2" s="1"/>
  <c r="D7017" i="2"/>
  <c r="E7017" i="2"/>
  <c r="D7018" i="2"/>
  <c r="E7018" i="2"/>
  <c r="D7019" i="2"/>
  <c r="E7019" i="2"/>
  <c r="F7019" i="2" s="1"/>
  <c r="D7020" i="2"/>
  <c r="E7020" i="2"/>
  <c r="D7021" i="2"/>
  <c r="E7021" i="2"/>
  <c r="D7022" i="2"/>
  <c r="E7022" i="2"/>
  <c r="D7023" i="2"/>
  <c r="E7023" i="2"/>
  <c r="D7024" i="2"/>
  <c r="E7024" i="2"/>
  <c r="F7024" i="2" s="1"/>
  <c r="D7025" i="2"/>
  <c r="E7025" i="2"/>
  <c r="D7026" i="2"/>
  <c r="E7026" i="2"/>
  <c r="D7027" i="2"/>
  <c r="E7027" i="2"/>
  <c r="D7028" i="2"/>
  <c r="E7028" i="2"/>
  <c r="F7028" i="2" s="1"/>
  <c r="D7029" i="2"/>
  <c r="E7029" i="2"/>
  <c r="D7030" i="2"/>
  <c r="E7030" i="2"/>
  <c r="D7031" i="2"/>
  <c r="E7031" i="2"/>
  <c r="D7032" i="2"/>
  <c r="E7032" i="2"/>
  <c r="D7033" i="2"/>
  <c r="E7033" i="2"/>
  <c r="D7034" i="2"/>
  <c r="E7034" i="2"/>
  <c r="D7035" i="2"/>
  <c r="E7035" i="2"/>
  <c r="D7036" i="2"/>
  <c r="E7036" i="2"/>
  <c r="D7037" i="2"/>
  <c r="E7037" i="2"/>
  <c r="D7038" i="2"/>
  <c r="E7038" i="2"/>
  <c r="D7039" i="2"/>
  <c r="E7039" i="2"/>
  <c r="D7040" i="2"/>
  <c r="E7040" i="2"/>
  <c r="D7041" i="2"/>
  <c r="E7041" i="2"/>
  <c r="D7042" i="2"/>
  <c r="E7042" i="2"/>
  <c r="D7043" i="2"/>
  <c r="E7043" i="2"/>
  <c r="D7044" i="2"/>
  <c r="E7044" i="2"/>
  <c r="D7045" i="2"/>
  <c r="E7045" i="2"/>
  <c r="D7046" i="2"/>
  <c r="E7046" i="2"/>
  <c r="D7047" i="2"/>
  <c r="E7047" i="2"/>
  <c r="D7048" i="2"/>
  <c r="E7048" i="2"/>
  <c r="D7049" i="2"/>
  <c r="E7049" i="2"/>
  <c r="D7050" i="2"/>
  <c r="E7050" i="2"/>
  <c r="D7051" i="2"/>
  <c r="E7051" i="2"/>
  <c r="D7052" i="2"/>
  <c r="E7052" i="2"/>
  <c r="D7053" i="2"/>
  <c r="E7053" i="2"/>
  <c r="D7054" i="2"/>
  <c r="E7054" i="2"/>
  <c r="D7055" i="2"/>
  <c r="E7055" i="2"/>
  <c r="D7056" i="2"/>
  <c r="E7056" i="2"/>
  <c r="D7057" i="2"/>
  <c r="E7057" i="2"/>
  <c r="D7058" i="2"/>
  <c r="E7058" i="2"/>
  <c r="D7059" i="2"/>
  <c r="E7059" i="2"/>
  <c r="D7060" i="2"/>
  <c r="E7060" i="2"/>
  <c r="D7061" i="2"/>
  <c r="E7061" i="2"/>
  <c r="D7062" i="2"/>
  <c r="E7062" i="2"/>
  <c r="D7063" i="2"/>
  <c r="E7063" i="2"/>
  <c r="D7064" i="2"/>
  <c r="E7064" i="2"/>
  <c r="D7065" i="2"/>
  <c r="E7065" i="2"/>
  <c r="D7066" i="2"/>
  <c r="E7066" i="2"/>
  <c r="D7067" i="2"/>
  <c r="E7067" i="2"/>
  <c r="D7068" i="2"/>
  <c r="E7068" i="2"/>
  <c r="D7069" i="2"/>
  <c r="E7069" i="2"/>
  <c r="D7070" i="2"/>
  <c r="E7070" i="2"/>
  <c r="D7071" i="2"/>
  <c r="E7071" i="2"/>
  <c r="D7072" i="2"/>
  <c r="E7072" i="2"/>
  <c r="D7073" i="2"/>
  <c r="E7073" i="2"/>
  <c r="D7074" i="2"/>
  <c r="E7074" i="2"/>
  <c r="D7075" i="2"/>
  <c r="E7075" i="2"/>
  <c r="D7076" i="2"/>
  <c r="E7076" i="2"/>
  <c r="D7077" i="2"/>
  <c r="E7077" i="2"/>
  <c r="D7078" i="2"/>
  <c r="E7078" i="2"/>
  <c r="D7079" i="2"/>
  <c r="E7079" i="2"/>
  <c r="D7080" i="2"/>
  <c r="E7080" i="2"/>
  <c r="D7081" i="2"/>
  <c r="E7081" i="2"/>
  <c r="D7082" i="2"/>
  <c r="E7082" i="2"/>
  <c r="D7083" i="2"/>
  <c r="E7083" i="2"/>
  <c r="D7084" i="2"/>
  <c r="E7084" i="2"/>
  <c r="D7085" i="2"/>
  <c r="E7085" i="2"/>
  <c r="D7086" i="2"/>
  <c r="E7086" i="2"/>
  <c r="F7086" i="2" s="1"/>
  <c r="D7087" i="2"/>
  <c r="E7087" i="2"/>
  <c r="D7088" i="2"/>
  <c r="E7088" i="2"/>
  <c r="D7089" i="2"/>
  <c r="E7089" i="2"/>
  <c r="D7090" i="2"/>
  <c r="E7090" i="2"/>
  <c r="D7091" i="2"/>
  <c r="E7091" i="2"/>
  <c r="D7092" i="2"/>
  <c r="E7092" i="2"/>
  <c r="D7093" i="2"/>
  <c r="E7093" i="2"/>
  <c r="D7094" i="2"/>
  <c r="E7094" i="2"/>
  <c r="D7095" i="2"/>
  <c r="E7095" i="2"/>
  <c r="D7096" i="2"/>
  <c r="E7096" i="2"/>
  <c r="D7097" i="2"/>
  <c r="E7097" i="2"/>
  <c r="D7098" i="2"/>
  <c r="E7098" i="2"/>
  <c r="D7099" i="2"/>
  <c r="E7099" i="2"/>
  <c r="D7100" i="2"/>
  <c r="E7100" i="2"/>
  <c r="D7101" i="2"/>
  <c r="E7101" i="2"/>
  <c r="D7102" i="2"/>
  <c r="E7102" i="2"/>
  <c r="D7103" i="2"/>
  <c r="E7103" i="2"/>
  <c r="D7104" i="2"/>
  <c r="E7104" i="2"/>
  <c r="D7105" i="2"/>
  <c r="E7105" i="2"/>
  <c r="D7106" i="2"/>
  <c r="E7106" i="2"/>
  <c r="D7107" i="2"/>
  <c r="E7107" i="2"/>
  <c r="D7108" i="2"/>
  <c r="E7108" i="2"/>
  <c r="D7109" i="2"/>
  <c r="E7109" i="2"/>
  <c r="D7110" i="2"/>
  <c r="E7110" i="2"/>
  <c r="D7111" i="2"/>
  <c r="E7111" i="2"/>
  <c r="F7111" i="2" s="1"/>
  <c r="D7112" i="2"/>
  <c r="E7112" i="2"/>
  <c r="D7113" i="2"/>
  <c r="E7113" i="2"/>
  <c r="D7114" i="2"/>
  <c r="E7114" i="2"/>
  <c r="D7115" i="2"/>
  <c r="E7115" i="2"/>
  <c r="D7116" i="2"/>
  <c r="E7116" i="2"/>
  <c r="D7117" i="2"/>
  <c r="E7117" i="2"/>
  <c r="D7118" i="2"/>
  <c r="E7118" i="2"/>
  <c r="D7119" i="2"/>
  <c r="E7119" i="2"/>
  <c r="D7120" i="2"/>
  <c r="E7120" i="2"/>
  <c r="D7121" i="2"/>
  <c r="E7121" i="2"/>
  <c r="D7122" i="2"/>
  <c r="E7122" i="2"/>
  <c r="D7123" i="2"/>
  <c r="E7123" i="2"/>
  <c r="D7124" i="2"/>
  <c r="E7124" i="2"/>
  <c r="D7125" i="2"/>
  <c r="E7125" i="2"/>
  <c r="D7126" i="2"/>
  <c r="E7126" i="2"/>
  <c r="F7126" i="2" s="1"/>
  <c r="D7127" i="2"/>
  <c r="E7127" i="2"/>
  <c r="D7128" i="2"/>
  <c r="E7128" i="2"/>
  <c r="D7129" i="2"/>
  <c r="E7129" i="2"/>
  <c r="D7130" i="2"/>
  <c r="E7130" i="2"/>
  <c r="D7131" i="2"/>
  <c r="E7131" i="2"/>
  <c r="D7132" i="2"/>
  <c r="E7132" i="2"/>
  <c r="D7133" i="2"/>
  <c r="E7133" i="2"/>
  <c r="D7134" i="2"/>
  <c r="E7134" i="2"/>
  <c r="D7135" i="2"/>
  <c r="E7135" i="2"/>
  <c r="D7136" i="2"/>
  <c r="E7136" i="2"/>
  <c r="D7137" i="2"/>
  <c r="E7137" i="2"/>
  <c r="D7138" i="2"/>
  <c r="E7138" i="2"/>
  <c r="D7139" i="2"/>
  <c r="E7139" i="2"/>
  <c r="D7140" i="2"/>
  <c r="E7140" i="2"/>
  <c r="D7141" i="2"/>
  <c r="E7141" i="2"/>
  <c r="D7142" i="2"/>
  <c r="E7142" i="2"/>
  <c r="D7143" i="2"/>
  <c r="E7143" i="2"/>
  <c r="D7144" i="2"/>
  <c r="E7144" i="2"/>
  <c r="D7145" i="2"/>
  <c r="E7145" i="2"/>
  <c r="D7146" i="2"/>
  <c r="E7146" i="2"/>
  <c r="D7147" i="2"/>
  <c r="E7147" i="2"/>
  <c r="D7148" i="2"/>
  <c r="E7148" i="2"/>
  <c r="D7149" i="2"/>
  <c r="E7149" i="2"/>
  <c r="D7150" i="2"/>
  <c r="E7150" i="2"/>
  <c r="F7150" i="2" s="1"/>
  <c r="D7151" i="2"/>
  <c r="E7151" i="2"/>
  <c r="D7152" i="2"/>
  <c r="E7152" i="2"/>
  <c r="D7153" i="2"/>
  <c r="E7153" i="2"/>
  <c r="D7154" i="2"/>
  <c r="E7154" i="2"/>
  <c r="D7155" i="2"/>
  <c r="E7155" i="2"/>
  <c r="D7156" i="2"/>
  <c r="E7156" i="2"/>
  <c r="D7157" i="2"/>
  <c r="E7157" i="2"/>
  <c r="D7158" i="2"/>
  <c r="E7158" i="2"/>
  <c r="F7158" i="2" s="1"/>
  <c r="D7159" i="2"/>
  <c r="E7159" i="2"/>
  <c r="D7160" i="2"/>
  <c r="E7160" i="2"/>
  <c r="D7161" i="2"/>
  <c r="E7161" i="2"/>
  <c r="D7162" i="2"/>
  <c r="E7162" i="2"/>
  <c r="D7163" i="2"/>
  <c r="E7163" i="2"/>
  <c r="D7164" i="2"/>
  <c r="E7164" i="2"/>
  <c r="D7165" i="2"/>
  <c r="E7165" i="2"/>
  <c r="D7166" i="2"/>
  <c r="E7166" i="2"/>
  <c r="D7167" i="2"/>
  <c r="E7167" i="2"/>
  <c r="D7168" i="2"/>
  <c r="E7168" i="2"/>
  <c r="D7169" i="2"/>
  <c r="E7169" i="2"/>
  <c r="D7170" i="2"/>
  <c r="E7170" i="2"/>
  <c r="D7171" i="2"/>
  <c r="E7171" i="2"/>
  <c r="D7172" i="2"/>
  <c r="E7172" i="2"/>
  <c r="D7173" i="2"/>
  <c r="E7173" i="2"/>
  <c r="D7174" i="2"/>
  <c r="E7174" i="2"/>
  <c r="D7175" i="2"/>
  <c r="E7175" i="2"/>
  <c r="D7176" i="2"/>
  <c r="E7176" i="2"/>
  <c r="D7177" i="2"/>
  <c r="E7177" i="2"/>
  <c r="D7178" i="2"/>
  <c r="E7178" i="2"/>
  <c r="D7179" i="2"/>
  <c r="E7179" i="2"/>
  <c r="D7180" i="2"/>
  <c r="E7180" i="2"/>
  <c r="D7181" i="2"/>
  <c r="E7181" i="2"/>
  <c r="D7182" i="2"/>
  <c r="E7182" i="2"/>
  <c r="D7183" i="2"/>
  <c r="E7183" i="2"/>
  <c r="D7184" i="2"/>
  <c r="E7184" i="2"/>
  <c r="D7185" i="2"/>
  <c r="E7185" i="2"/>
  <c r="D7186" i="2"/>
  <c r="E7186" i="2"/>
  <c r="D7187" i="2"/>
  <c r="E7187" i="2"/>
  <c r="D7188" i="2"/>
  <c r="E7188" i="2"/>
  <c r="D7189" i="2"/>
  <c r="E7189" i="2"/>
  <c r="D7190" i="2"/>
  <c r="E7190" i="2"/>
  <c r="D7191" i="2"/>
  <c r="E7191" i="2"/>
  <c r="D7192" i="2"/>
  <c r="E7192" i="2"/>
  <c r="D7193" i="2"/>
  <c r="E7193" i="2"/>
  <c r="D7194" i="2"/>
  <c r="E7194" i="2"/>
  <c r="D7195" i="2"/>
  <c r="E7195" i="2"/>
  <c r="D7196" i="2"/>
  <c r="E7196" i="2"/>
  <c r="D7197" i="2"/>
  <c r="E7197" i="2"/>
  <c r="D7198" i="2"/>
  <c r="E7198" i="2"/>
  <c r="F7198" i="2" s="1"/>
  <c r="D7199" i="2"/>
  <c r="E7199" i="2"/>
  <c r="D7200" i="2"/>
  <c r="E7200" i="2"/>
  <c r="D7201" i="2"/>
  <c r="E7201" i="2"/>
  <c r="D7202" i="2"/>
  <c r="E7202" i="2"/>
  <c r="D7203" i="2"/>
  <c r="E7203" i="2"/>
  <c r="D7204" i="2"/>
  <c r="E7204" i="2"/>
  <c r="D7205" i="2"/>
  <c r="E7205" i="2"/>
  <c r="D7206" i="2"/>
  <c r="E7206" i="2"/>
  <c r="D7207" i="2"/>
  <c r="E7207" i="2"/>
  <c r="D7208" i="2"/>
  <c r="E7208" i="2"/>
  <c r="D7209" i="2"/>
  <c r="E7209" i="2"/>
  <c r="D7210" i="2"/>
  <c r="E7210" i="2"/>
  <c r="F7210" i="2" s="1"/>
  <c r="D7211" i="2"/>
  <c r="E7211" i="2"/>
  <c r="D7212" i="2"/>
  <c r="E7212" i="2"/>
  <c r="D7213" i="2"/>
  <c r="E7213" i="2"/>
  <c r="D7214" i="2"/>
  <c r="E7214" i="2"/>
  <c r="D7215" i="2"/>
  <c r="E7215" i="2"/>
  <c r="D7216" i="2"/>
  <c r="E7216" i="2"/>
  <c r="D7217" i="2"/>
  <c r="E7217" i="2"/>
  <c r="D7218" i="2"/>
  <c r="E7218" i="2"/>
  <c r="D7219" i="2"/>
  <c r="E7219" i="2"/>
  <c r="D7220" i="2"/>
  <c r="E7220" i="2"/>
  <c r="D7221" i="2"/>
  <c r="E7221" i="2"/>
  <c r="D7222" i="2"/>
  <c r="E7222" i="2"/>
  <c r="D7223" i="2"/>
  <c r="E7223" i="2"/>
  <c r="D7224" i="2"/>
  <c r="E7224" i="2"/>
  <c r="D7225" i="2"/>
  <c r="E7225" i="2"/>
  <c r="D7226" i="2"/>
  <c r="E7226" i="2"/>
  <c r="D7227" i="2"/>
  <c r="E7227" i="2"/>
  <c r="D7228" i="2"/>
  <c r="E7228" i="2"/>
  <c r="F7228" i="2" s="1"/>
  <c r="D7229" i="2"/>
  <c r="E7229" i="2"/>
  <c r="D7230" i="2"/>
  <c r="E7230" i="2"/>
  <c r="D7231" i="2"/>
  <c r="E7231" i="2"/>
  <c r="D7232" i="2"/>
  <c r="E7232" i="2"/>
  <c r="D7233" i="2"/>
  <c r="E7233" i="2"/>
  <c r="D7234" i="2"/>
  <c r="E7234" i="2"/>
  <c r="D7235" i="2"/>
  <c r="E7235" i="2"/>
  <c r="F7235" i="2" s="1"/>
  <c r="D7236" i="2"/>
  <c r="E7236" i="2"/>
  <c r="D7237" i="2"/>
  <c r="E7237" i="2"/>
  <c r="F7237" i="2" s="1"/>
  <c r="D7238" i="2"/>
  <c r="E7238" i="2"/>
  <c r="D7239" i="2"/>
  <c r="E7239" i="2"/>
  <c r="D7240" i="2"/>
  <c r="E7240" i="2"/>
  <c r="F7240" i="2" s="1"/>
  <c r="D7241" i="2"/>
  <c r="E7241" i="2"/>
  <c r="D7242" i="2"/>
  <c r="E7242" i="2"/>
  <c r="D7243" i="2"/>
  <c r="E7243" i="2"/>
  <c r="F7243" i="2" s="1"/>
  <c r="D7244" i="2"/>
  <c r="E7244" i="2"/>
  <c r="F7244" i="2" s="1"/>
  <c r="D7245" i="2"/>
  <c r="E7245" i="2"/>
  <c r="D7246" i="2"/>
  <c r="E7246" i="2"/>
  <c r="D7247" i="2"/>
  <c r="E7247" i="2"/>
  <c r="D7248" i="2"/>
  <c r="E7248" i="2"/>
  <c r="D7249" i="2"/>
  <c r="E7249" i="2"/>
  <c r="D7250" i="2"/>
  <c r="E7250" i="2"/>
  <c r="D7251" i="2"/>
  <c r="E7251" i="2"/>
  <c r="D7252" i="2"/>
  <c r="E7252" i="2"/>
  <c r="F7252" i="2" s="1"/>
  <c r="D7253" i="2"/>
  <c r="E7253" i="2"/>
  <c r="D7254" i="2"/>
  <c r="E7254" i="2"/>
  <c r="F7254" i="2" s="1"/>
  <c r="D7255" i="2"/>
  <c r="E7255" i="2"/>
  <c r="D7256" i="2"/>
  <c r="E7256" i="2"/>
  <c r="F7256" i="2" s="1"/>
  <c r="D7257" i="2"/>
  <c r="E7257" i="2"/>
  <c r="D7258" i="2"/>
  <c r="E7258" i="2"/>
  <c r="F7258" i="2" s="1"/>
  <c r="D7259" i="2"/>
  <c r="E7259" i="2"/>
  <c r="F7259" i="2" s="1"/>
  <c r="D7260" i="2"/>
  <c r="E7260" i="2"/>
  <c r="F7260" i="2" s="1"/>
  <c r="D7261" i="2"/>
  <c r="E7261" i="2"/>
  <c r="D7262" i="2"/>
  <c r="E7262" i="2"/>
  <c r="D7263" i="2"/>
  <c r="E7263" i="2"/>
  <c r="F7263" i="2" s="1"/>
  <c r="D7264" i="2"/>
  <c r="E7264" i="2"/>
  <c r="D7265" i="2"/>
  <c r="E7265" i="2"/>
  <c r="F7265" i="2" s="1"/>
  <c r="D7266" i="2"/>
  <c r="E7266" i="2"/>
  <c r="D7267" i="2"/>
  <c r="E7267" i="2"/>
  <c r="D7268" i="2"/>
  <c r="E7268" i="2"/>
  <c r="D7269" i="2"/>
  <c r="E7269" i="2"/>
  <c r="D7270" i="2"/>
  <c r="E7270" i="2"/>
  <c r="D7271" i="2"/>
  <c r="E7271" i="2"/>
  <c r="D7272" i="2"/>
  <c r="E7272" i="2"/>
  <c r="D7273" i="2"/>
  <c r="E7273" i="2"/>
  <c r="F7273" i="2" s="1"/>
  <c r="D7274" i="2"/>
  <c r="E7274" i="2"/>
  <c r="D7275" i="2"/>
  <c r="E7275" i="2"/>
  <c r="F7275" i="2" s="1"/>
  <c r="D7276" i="2"/>
  <c r="E7276" i="2"/>
  <c r="D7277" i="2"/>
  <c r="E7277" i="2"/>
  <c r="D7278" i="2"/>
  <c r="E7278" i="2"/>
  <c r="D7279" i="2"/>
  <c r="E7279" i="2"/>
  <c r="F7279" i="2" s="1"/>
  <c r="D7280" i="2"/>
  <c r="E7280" i="2"/>
  <c r="D7281" i="2"/>
  <c r="E7281" i="2"/>
  <c r="D7282" i="2"/>
  <c r="E7282" i="2"/>
  <c r="D7283" i="2"/>
  <c r="E7283" i="2"/>
  <c r="D7284" i="2"/>
  <c r="E7284" i="2"/>
  <c r="D7285" i="2"/>
  <c r="E7285" i="2"/>
  <c r="D7286" i="2"/>
  <c r="E7286" i="2"/>
  <c r="D7287" i="2"/>
  <c r="E7287" i="2"/>
  <c r="D7288" i="2"/>
  <c r="E7288" i="2"/>
  <c r="F7288" i="2" s="1"/>
  <c r="D7289" i="2"/>
  <c r="E7289" i="2"/>
  <c r="D7290" i="2"/>
  <c r="E7290" i="2"/>
  <c r="D7291" i="2"/>
  <c r="E7291" i="2"/>
  <c r="F7291" i="2" s="1"/>
  <c r="D7292" i="2"/>
  <c r="E7292" i="2"/>
  <c r="D7293" i="2"/>
  <c r="E7293" i="2"/>
  <c r="D7294" i="2"/>
  <c r="E7294" i="2"/>
  <c r="F7294" i="2" s="1"/>
  <c r="D7295" i="2"/>
  <c r="E7295" i="2"/>
  <c r="D7296" i="2"/>
  <c r="E7296" i="2"/>
  <c r="D7297" i="2"/>
  <c r="E7297" i="2"/>
  <c r="D7298" i="2"/>
  <c r="E7298" i="2"/>
  <c r="F7298" i="2" s="1"/>
  <c r="D7299" i="2"/>
  <c r="E7299" i="2"/>
  <c r="D7300" i="2"/>
  <c r="E7300" i="2"/>
  <c r="D7301" i="2"/>
  <c r="E7301" i="2"/>
  <c r="D7302" i="2"/>
  <c r="E7302" i="2"/>
  <c r="D7303" i="2"/>
  <c r="E7303" i="2"/>
  <c r="D7304" i="2"/>
  <c r="E7304" i="2"/>
  <c r="D7305" i="2"/>
  <c r="E7305" i="2"/>
  <c r="F7305" i="2" s="1"/>
  <c r="D7306" i="2"/>
  <c r="E7306" i="2"/>
  <c r="D7307" i="2"/>
  <c r="E7307" i="2"/>
  <c r="D7308" i="2"/>
  <c r="E7308" i="2"/>
  <c r="D7309" i="2"/>
  <c r="E7309" i="2"/>
  <c r="D7310" i="2"/>
  <c r="E7310" i="2"/>
  <c r="D7311" i="2"/>
  <c r="E7311" i="2"/>
  <c r="D7312" i="2"/>
  <c r="E7312" i="2"/>
  <c r="D7313" i="2"/>
  <c r="E7313" i="2"/>
  <c r="D7314" i="2"/>
  <c r="E7314" i="2"/>
  <c r="D7315" i="2"/>
  <c r="E7315" i="2"/>
  <c r="D7316" i="2"/>
  <c r="E7316" i="2"/>
  <c r="D7317" i="2"/>
  <c r="E7317" i="2"/>
  <c r="D7318" i="2"/>
  <c r="E7318" i="2"/>
  <c r="D7319" i="2"/>
  <c r="E7319" i="2"/>
  <c r="D7320" i="2"/>
  <c r="E7320" i="2"/>
  <c r="D7321" i="2"/>
  <c r="E7321" i="2"/>
  <c r="D7322" i="2"/>
  <c r="E7322" i="2"/>
  <c r="D7323" i="2"/>
  <c r="E7323" i="2"/>
  <c r="F7323" i="2" s="1"/>
  <c r="D7324" i="2"/>
  <c r="E7324" i="2"/>
  <c r="D7325" i="2"/>
  <c r="E7325" i="2"/>
  <c r="D7326" i="2"/>
  <c r="E7326" i="2"/>
  <c r="D7327" i="2"/>
  <c r="E7327" i="2"/>
  <c r="F7327" i="2" s="1"/>
  <c r="D7328" i="2"/>
  <c r="E7328" i="2"/>
  <c r="D7329" i="2"/>
  <c r="E7329" i="2"/>
  <c r="D7330" i="2"/>
  <c r="E7330" i="2"/>
  <c r="D7331" i="2"/>
  <c r="E7331" i="2"/>
  <c r="D7332" i="2"/>
  <c r="E7332" i="2"/>
  <c r="D7333" i="2"/>
  <c r="E7333" i="2"/>
  <c r="D7334" i="2"/>
  <c r="E7334" i="2"/>
  <c r="D7335" i="2"/>
  <c r="E7335" i="2"/>
  <c r="D7336" i="2"/>
  <c r="E7336" i="2"/>
  <c r="D7337" i="2"/>
  <c r="E7337" i="2"/>
  <c r="D7338" i="2"/>
  <c r="E7338" i="2"/>
  <c r="D7339" i="2"/>
  <c r="E7339" i="2"/>
  <c r="D7340" i="2"/>
  <c r="E7340" i="2"/>
  <c r="D7341" i="2"/>
  <c r="E7341" i="2"/>
  <c r="D7342" i="2"/>
  <c r="E7342" i="2"/>
  <c r="D7343" i="2"/>
  <c r="E7343" i="2"/>
  <c r="D7344" i="2"/>
  <c r="E7344" i="2"/>
  <c r="D7345" i="2"/>
  <c r="E7345" i="2"/>
  <c r="F7345" i="2" s="1"/>
  <c r="D7346" i="2"/>
  <c r="E7346" i="2"/>
  <c r="F7346" i="2" s="1"/>
  <c r="D7347" i="2"/>
  <c r="E7347" i="2"/>
  <c r="D7348" i="2"/>
  <c r="E7348" i="2"/>
  <c r="F7348" i="2" s="1"/>
  <c r="D7349" i="2"/>
  <c r="E7349" i="2"/>
  <c r="D7350" i="2"/>
  <c r="E7350" i="2"/>
  <c r="F7350" i="2" s="1"/>
  <c r="D7351" i="2"/>
  <c r="E7351" i="2"/>
  <c r="D7352" i="2"/>
  <c r="E7352" i="2"/>
  <c r="D7353" i="2"/>
  <c r="E7353" i="2"/>
  <c r="F7353" i="2" s="1"/>
  <c r="D7354" i="2"/>
  <c r="E7354" i="2"/>
  <c r="F7354" i="2" s="1"/>
  <c r="D7355" i="2"/>
  <c r="E7355" i="2"/>
  <c r="F7355" i="2" s="1"/>
  <c r="D7356" i="2"/>
  <c r="E7356" i="2"/>
  <c r="F7356" i="2" s="1"/>
  <c r="D7357" i="2"/>
  <c r="E7357" i="2"/>
  <c r="F7357" i="2" s="1"/>
  <c r="D7358" i="2"/>
  <c r="E7358" i="2"/>
  <c r="D7359" i="2"/>
  <c r="E7359" i="2"/>
  <c r="D7360" i="2"/>
  <c r="E7360" i="2"/>
  <c r="F7360" i="2" s="1"/>
  <c r="D7361" i="2"/>
  <c r="E7361" i="2"/>
  <c r="D7362" i="2"/>
  <c r="E7362" i="2"/>
  <c r="F7362" i="2" s="1"/>
  <c r="D7363" i="2"/>
  <c r="E7363" i="2"/>
  <c r="D7364" i="2"/>
  <c r="E7364" i="2"/>
  <c r="D7365" i="2"/>
  <c r="E7365" i="2"/>
  <c r="D7366" i="2"/>
  <c r="E7366" i="2"/>
  <c r="D7367" i="2"/>
  <c r="E7367" i="2"/>
  <c r="D7368" i="2"/>
  <c r="E7368" i="2"/>
  <c r="F7368" i="2" s="1"/>
  <c r="D7369" i="2"/>
  <c r="E7369" i="2"/>
  <c r="D7370" i="2"/>
  <c r="E7370" i="2"/>
  <c r="D7371" i="2"/>
  <c r="E7371" i="2"/>
  <c r="D7372" i="2"/>
  <c r="E7372" i="2"/>
  <c r="F7372" i="2" s="1"/>
  <c r="D7373" i="2"/>
  <c r="E7373" i="2"/>
  <c r="D7374" i="2"/>
  <c r="E7374" i="2"/>
  <c r="D7375" i="2"/>
  <c r="E7375" i="2"/>
  <c r="D7376" i="2"/>
  <c r="E7376" i="2"/>
  <c r="D7377" i="2"/>
  <c r="E7377" i="2"/>
  <c r="F7377" i="2" s="1"/>
  <c r="D7378" i="2"/>
  <c r="E7378" i="2"/>
  <c r="D7379" i="2"/>
  <c r="E7379" i="2"/>
  <c r="F7379" i="2" s="1"/>
  <c r="D7380" i="2"/>
  <c r="E7380" i="2"/>
  <c r="D7381" i="2"/>
  <c r="E7381" i="2"/>
  <c r="D7382" i="2"/>
  <c r="E7382" i="2"/>
  <c r="D7383" i="2"/>
  <c r="E7383" i="2"/>
  <c r="D7384" i="2"/>
  <c r="E7384" i="2"/>
  <c r="D7385" i="2"/>
  <c r="E7385" i="2"/>
  <c r="D7386" i="2"/>
  <c r="E7386" i="2"/>
  <c r="F7386" i="2" s="1"/>
  <c r="D7387" i="2"/>
  <c r="E7387" i="2"/>
  <c r="D7388" i="2"/>
  <c r="E7388" i="2"/>
  <c r="D7389" i="2"/>
  <c r="E7389" i="2"/>
  <c r="D7390" i="2"/>
  <c r="E7390" i="2"/>
  <c r="D7391" i="2"/>
  <c r="E7391" i="2"/>
  <c r="D7392" i="2"/>
  <c r="E7392" i="2"/>
  <c r="D7393" i="2"/>
  <c r="E7393" i="2"/>
  <c r="D7394" i="2"/>
  <c r="E7394" i="2"/>
  <c r="D7395" i="2"/>
  <c r="E7395" i="2"/>
  <c r="D7396" i="2"/>
  <c r="E7396" i="2"/>
  <c r="F7396" i="2" s="1"/>
  <c r="D7397" i="2"/>
  <c r="E7397" i="2"/>
  <c r="D7398" i="2"/>
  <c r="E7398" i="2"/>
  <c r="D7399" i="2"/>
  <c r="E7399" i="2"/>
  <c r="D7400" i="2"/>
  <c r="E7400" i="2"/>
  <c r="D7401" i="2"/>
  <c r="E7401" i="2"/>
  <c r="D7402" i="2"/>
  <c r="E7402" i="2"/>
  <c r="D7403" i="2"/>
  <c r="E7403" i="2"/>
  <c r="D7404" i="2"/>
  <c r="E7404" i="2"/>
  <c r="D7405" i="2"/>
  <c r="E7405" i="2"/>
  <c r="D7406" i="2"/>
  <c r="E7406" i="2"/>
  <c r="D7407" i="2"/>
  <c r="E7407" i="2"/>
  <c r="D7408" i="2"/>
  <c r="E7408" i="2"/>
  <c r="D7409" i="2"/>
  <c r="E7409" i="2"/>
  <c r="D7410" i="2"/>
  <c r="E7410" i="2"/>
  <c r="D7411" i="2"/>
  <c r="E7411" i="2"/>
  <c r="F7411" i="2" s="1"/>
  <c r="D7412" i="2"/>
  <c r="E7412" i="2"/>
  <c r="D7413" i="2"/>
  <c r="E7413" i="2"/>
  <c r="D7414" i="2"/>
  <c r="E7414" i="2"/>
  <c r="D7415" i="2"/>
  <c r="E7415" i="2"/>
  <c r="D7416" i="2"/>
  <c r="E7416" i="2"/>
  <c r="D7417" i="2"/>
  <c r="E7417" i="2"/>
  <c r="D7418" i="2"/>
  <c r="E7418" i="2"/>
  <c r="D7419" i="2"/>
  <c r="E7419" i="2"/>
  <c r="D7420" i="2"/>
  <c r="E7420" i="2"/>
  <c r="D7421" i="2"/>
  <c r="E7421" i="2"/>
  <c r="D7422" i="2"/>
  <c r="E7422" i="2"/>
  <c r="D7423" i="2"/>
  <c r="E7423" i="2"/>
  <c r="D7424" i="2"/>
  <c r="E7424" i="2"/>
  <c r="D7425" i="2"/>
  <c r="E7425" i="2"/>
  <c r="D7426" i="2"/>
  <c r="E7426" i="2"/>
  <c r="D7427" i="2"/>
  <c r="E7427" i="2"/>
  <c r="D7428" i="2"/>
  <c r="E7428" i="2"/>
  <c r="D7429" i="2"/>
  <c r="E7429" i="2"/>
  <c r="D7430" i="2"/>
  <c r="E7430" i="2"/>
  <c r="D7431" i="2"/>
  <c r="E7431" i="2"/>
  <c r="D7432" i="2"/>
  <c r="E7432" i="2"/>
  <c r="D7433" i="2"/>
  <c r="E7433" i="2"/>
  <c r="D7434" i="2"/>
  <c r="E7434" i="2"/>
  <c r="D7435" i="2"/>
  <c r="E7435" i="2"/>
  <c r="D7436" i="2"/>
  <c r="E7436" i="2"/>
  <c r="D7437" i="2"/>
  <c r="E7437" i="2"/>
  <c r="D7438" i="2"/>
  <c r="E7438" i="2"/>
  <c r="D7439" i="2"/>
  <c r="E7439" i="2"/>
  <c r="D7440" i="2"/>
  <c r="E7440" i="2"/>
  <c r="F7440" i="2" s="1"/>
  <c r="D7441" i="2"/>
  <c r="E7441" i="2"/>
  <c r="F7441" i="2" s="1"/>
  <c r="D7442" i="2"/>
  <c r="E7442" i="2"/>
  <c r="D7443" i="2"/>
  <c r="E7443" i="2"/>
  <c r="F7443" i="2" s="1"/>
  <c r="D7444" i="2"/>
  <c r="E7444" i="2"/>
  <c r="D7445" i="2"/>
  <c r="E7445" i="2"/>
  <c r="F7445" i="2" s="1"/>
  <c r="D7446" i="2"/>
  <c r="E7446" i="2"/>
  <c r="D7447" i="2"/>
  <c r="E7447" i="2"/>
  <c r="D7448" i="2"/>
  <c r="E7448" i="2"/>
  <c r="D7449" i="2"/>
  <c r="E7449" i="2"/>
  <c r="D7450" i="2"/>
  <c r="E7450" i="2"/>
  <c r="D7451" i="2"/>
  <c r="E7451" i="2"/>
  <c r="F7451" i="2" s="1"/>
  <c r="D7452" i="2"/>
  <c r="E7452" i="2"/>
  <c r="F7452" i="2" s="1"/>
  <c r="D7453" i="2"/>
  <c r="E7453" i="2"/>
  <c r="F7453" i="2" s="1"/>
  <c r="D7454" i="2"/>
  <c r="E7454" i="2"/>
  <c r="F7454" i="2" s="1"/>
  <c r="D7455" i="2"/>
  <c r="E7455" i="2"/>
  <c r="D7456" i="2"/>
  <c r="E7456" i="2"/>
  <c r="F7456" i="2" s="1"/>
  <c r="D7457" i="2"/>
  <c r="E7457" i="2"/>
  <c r="F7457" i="2" s="1"/>
  <c r="D7458" i="2"/>
  <c r="E7458" i="2"/>
  <c r="F7458" i="2" s="1"/>
  <c r="D7459" i="2"/>
  <c r="E7459" i="2"/>
  <c r="F7459" i="2" s="1"/>
  <c r="D7460" i="2"/>
  <c r="E7460" i="2"/>
  <c r="D7461" i="2"/>
  <c r="E7461" i="2"/>
  <c r="F7461" i="2" s="1"/>
  <c r="D7462" i="2"/>
  <c r="E7462" i="2"/>
  <c r="F7462" i="2" s="1"/>
  <c r="D7463" i="2"/>
  <c r="E7463" i="2"/>
  <c r="F7463" i="2" s="1"/>
  <c r="D7464" i="2"/>
  <c r="E7464" i="2"/>
  <c r="F7464" i="2" s="1"/>
  <c r="D7465" i="2"/>
  <c r="E7465" i="2"/>
  <c r="D7466" i="2"/>
  <c r="E7466" i="2"/>
  <c r="D7467" i="2"/>
  <c r="E7467" i="2"/>
  <c r="F7467" i="2" s="1"/>
  <c r="D7468" i="2"/>
  <c r="E7468" i="2"/>
  <c r="F7468" i="2" s="1"/>
  <c r="D7469" i="2"/>
  <c r="E7469" i="2"/>
  <c r="D7470" i="2"/>
  <c r="E7470" i="2"/>
  <c r="F7470" i="2" s="1"/>
  <c r="D7471" i="2"/>
  <c r="E7471" i="2"/>
  <c r="F7471" i="2" s="1"/>
  <c r="D7472" i="2"/>
  <c r="E7472" i="2"/>
  <c r="D7473" i="2"/>
  <c r="E7473" i="2"/>
  <c r="D7474" i="2"/>
  <c r="E7474" i="2"/>
  <c r="F7474" i="2" s="1"/>
  <c r="D7475" i="2"/>
  <c r="E7475" i="2"/>
  <c r="D7476" i="2"/>
  <c r="E7476" i="2"/>
  <c r="F7476" i="2" s="1"/>
  <c r="D7477" i="2"/>
  <c r="E7477" i="2"/>
  <c r="D7478" i="2"/>
  <c r="E7478" i="2"/>
  <c r="D7479" i="2"/>
  <c r="E7479" i="2"/>
  <c r="F7479" i="2" s="1"/>
  <c r="D7480" i="2"/>
  <c r="E7480" i="2"/>
  <c r="D7481" i="2"/>
  <c r="E7481" i="2"/>
  <c r="D7482" i="2"/>
  <c r="E7482" i="2"/>
  <c r="F7482" i="2" s="1"/>
  <c r="D7483" i="2"/>
  <c r="E7483" i="2"/>
  <c r="F7483" i="2" s="1"/>
  <c r="D7484" i="2"/>
  <c r="E7484" i="2"/>
  <c r="F7484" i="2" s="1"/>
  <c r="D7485" i="2"/>
  <c r="E7485" i="2"/>
  <c r="F7485" i="2" s="1"/>
  <c r="D7486" i="2"/>
  <c r="E7486" i="2"/>
  <c r="D7487" i="2"/>
  <c r="E7487" i="2"/>
  <c r="F7487" i="2" s="1"/>
  <c r="D7488" i="2"/>
  <c r="E7488" i="2"/>
  <c r="D7489" i="2"/>
  <c r="E7489" i="2"/>
  <c r="F7489" i="2" s="1"/>
  <c r="D7490" i="2"/>
  <c r="E7490" i="2"/>
  <c r="F7490" i="2" s="1"/>
  <c r="D7491" i="2"/>
  <c r="E7491" i="2"/>
  <c r="F7491" i="2" s="1"/>
  <c r="D7492" i="2"/>
  <c r="E7492" i="2"/>
  <c r="D7493" i="2"/>
  <c r="E7493" i="2"/>
  <c r="F7493" i="2" s="1"/>
  <c r="D7494" i="2"/>
  <c r="E7494" i="2"/>
  <c r="D7495" i="2"/>
  <c r="E7495" i="2"/>
  <c r="D7496" i="2"/>
  <c r="E7496" i="2"/>
  <c r="D7497" i="2"/>
  <c r="E7497" i="2"/>
  <c r="D7498" i="2"/>
  <c r="E7498" i="2"/>
  <c r="F7498" i="2" s="1"/>
  <c r="D7499" i="2"/>
  <c r="E7499" i="2"/>
  <c r="D7500" i="2"/>
  <c r="E7500" i="2"/>
  <c r="D7501" i="2"/>
  <c r="E7501" i="2"/>
  <c r="D7502" i="2"/>
  <c r="E7502" i="2"/>
  <c r="D7503" i="2"/>
  <c r="E7503" i="2"/>
  <c r="D7504" i="2"/>
  <c r="E7504" i="2"/>
  <c r="D7505" i="2"/>
  <c r="E7505" i="2"/>
  <c r="F7505" i="2" s="1"/>
  <c r="D7506" i="2"/>
  <c r="E7506" i="2"/>
  <c r="D7507" i="2"/>
  <c r="E7507" i="2"/>
  <c r="D7508" i="2"/>
  <c r="E7508" i="2"/>
  <c r="D7509" i="2"/>
  <c r="E7509" i="2"/>
  <c r="D7510" i="2"/>
  <c r="E7510" i="2"/>
  <c r="D7511" i="2"/>
  <c r="E7511" i="2"/>
  <c r="F7511" i="2" s="1"/>
  <c r="D7512" i="2"/>
  <c r="E7512" i="2"/>
  <c r="D7513" i="2"/>
  <c r="E7513" i="2"/>
  <c r="D7514" i="2"/>
  <c r="E7514" i="2"/>
  <c r="D7515" i="2"/>
  <c r="E7515" i="2"/>
  <c r="D7516" i="2"/>
  <c r="E7516" i="2"/>
  <c r="D7517" i="2"/>
  <c r="E7517" i="2"/>
  <c r="D7518" i="2"/>
  <c r="E7518" i="2"/>
  <c r="D7519" i="2"/>
  <c r="E7519" i="2"/>
  <c r="D7520" i="2"/>
  <c r="E7520" i="2"/>
  <c r="D7521" i="2"/>
  <c r="E7521" i="2"/>
  <c r="D7522" i="2"/>
  <c r="E7522" i="2"/>
  <c r="D7523" i="2"/>
  <c r="E7523" i="2"/>
  <c r="D7524" i="2"/>
  <c r="E7524" i="2"/>
  <c r="D7525" i="2"/>
  <c r="E7525" i="2"/>
  <c r="D7526" i="2"/>
  <c r="E7526" i="2"/>
  <c r="D7527" i="2"/>
  <c r="E7527" i="2"/>
  <c r="D7528" i="2"/>
  <c r="E7528" i="2"/>
  <c r="D7529" i="2"/>
  <c r="E7529" i="2"/>
  <c r="D7530" i="2"/>
  <c r="E7530" i="2"/>
  <c r="D7531" i="2"/>
  <c r="E7531" i="2"/>
  <c r="D7532" i="2"/>
  <c r="E7532" i="2"/>
  <c r="D7533" i="2"/>
  <c r="E7533" i="2"/>
  <c r="D7534" i="2"/>
  <c r="E7534" i="2"/>
  <c r="D7535" i="2"/>
  <c r="E7535" i="2"/>
  <c r="D7536" i="2"/>
  <c r="E7536" i="2"/>
  <c r="D7537" i="2"/>
  <c r="E7537" i="2"/>
  <c r="D7538" i="2"/>
  <c r="E7538" i="2"/>
  <c r="D7539" i="2"/>
  <c r="E7539" i="2"/>
  <c r="D7540" i="2"/>
  <c r="E7540" i="2"/>
  <c r="D7541" i="2"/>
  <c r="E7541" i="2"/>
  <c r="D7542" i="2"/>
  <c r="E7542" i="2"/>
  <c r="D7543" i="2"/>
  <c r="E7543" i="2"/>
  <c r="D7544" i="2"/>
  <c r="E7544" i="2"/>
  <c r="D7545" i="2"/>
  <c r="E7545" i="2"/>
  <c r="D7546" i="2"/>
  <c r="E7546" i="2"/>
  <c r="D7547" i="2"/>
  <c r="E7547" i="2"/>
  <c r="D7548" i="2"/>
  <c r="E7548" i="2"/>
  <c r="D7549" i="2"/>
  <c r="E7549" i="2"/>
  <c r="D7550" i="2"/>
  <c r="E7550" i="2"/>
  <c r="D7551" i="2"/>
  <c r="E7551" i="2"/>
  <c r="D7552" i="2"/>
  <c r="E7552" i="2"/>
  <c r="D7553" i="2"/>
  <c r="E7553" i="2"/>
  <c r="D7554" i="2"/>
  <c r="E7554" i="2"/>
  <c r="D7555" i="2"/>
  <c r="E7555" i="2"/>
  <c r="D7556" i="2"/>
  <c r="E7556" i="2"/>
  <c r="D7557" i="2"/>
  <c r="E7557" i="2"/>
  <c r="D7558" i="2"/>
  <c r="E7558" i="2"/>
  <c r="D7559" i="2"/>
  <c r="E7559" i="2"/>
  <c r="D7560" i="2"/>
  <c r="E7560" i="2"/>
  <c r="D7561" i="2"/>
  <c r="E7561" i="2"/>
  <c r="D7562" i="2"/>
  <c r="E7562" i="2"/>
  <c r="D7563" i="2"/>
  <c r="E7563" i="2"/>
  <c r="D7564" i="2"/>
  <c r="E7564" i="2"/>
  <c r="D7565" i="2"/>
  <c r="E7565" i="2"/>
  <c r="D7566" i="2"/>
  <c r="E7566" i="2"/>
  <c r="D7567" i="2"/>
  <c r="E7567" i="2"/>
  <c r="D7568" i="2"/>
  <c r="E7568" i="2"/>
  <c r="D7569" i="2"/>
  <c r="E7569" i="2"/>
  <c r="D7570" i="2"/>
  <c r="E7570" i="2"/>
  <c r="D7571" i="2"/>
  <c r="E7571" i="2"/>
  <c r="D7572" i="2"/>
  <c r="E7572" i="2"/>
  <c r="D7573" i="2"/>
  <c r="E7573" i="2"/>
  <c r="D7574" i="2"/>
  <c r="E7574" i="2"/>
  <c r="D7575" i="2"/>
  <c r="E7575" i="2"/>
  <c r="D7576" i="2"/>
  <c r="E7576" i="2"/>
  <c r="D7577" i="2"/>
  <c r="E7577" i="2"/>
  <c r="D7578" i="2"/>
  <c r="E7578" i="2"/>
  <c r="D7579" i="2"/>
  <c r="E7579" i="2"/>
  <c r="D7580" i="2"/>
  <c r="E7580" i="2"/>
  <c r="D7581" i="2"/>
  <c r="E7581" i="2"/>
  <c r="D7582" i="2"/>
  <c r="E7582" i="2"/>
  <c r="D7583" i="2"/>
  <c r="E7583" i="2"/>
  <c r="D7584" i="2"/>
  <c r="E7584" i="2"/>
  <c r="D7585" i="2"/>
  <c r="E7585" i="2"/>
  <c r="D7586" i="2"/>
  <c r="E7586" i="2"/>
  <c r="D7587" i="2"/>
  <c r="E7587" i="2"/>
  <c r="D7588" i="2"/>
  <c r="E7588" i="2"/>
  <c r="D7589" i="2"/>
  <c r="E7589" i="2"/>
  <c r="D7590" i="2"/>
  <c r="E7590" i="2"/>
  <c r="D7591" i="2"/>
  <c r="E7591" i="2"/>
  <c r="D7592" i="2"/>
  <c r="E7592" i="2"/>
  <c r="D7593" i="2"/>
  <c r="E7593" i="2"/>
  <c r="D7594" i="2"/>
  <c r="E7594" i="2"/>
  <c r="D7595" i="2"/>
  <c r="E7595" i="2"/>
  <c r="D7596" i="2"/>
  <c r="E7596" i="2"/>
  <c r="D7597" i="2"/>
  <c r="E7597" i="2"/>
  <c r="D7598" i="2"/>
  <c r="E7598" i="2"/>
  <c r="D7599" i="2"/>
  <c r="E7599" i="2"/>
  <c r="D7600" i="2"/>
  <c r="E7600" i="2"/>
  <c r="D7601" i="2"/>
  <c r="E7601" i="2"/>
  <c r="D7602" i="2"/>
  <c r="E7602" i="2"/>
  <c r="D7603" i="2"/>
  <c r="E7603" i="2"/>
  <c r="D7604" i="2"/>
  <c r="E7604" i="2"/>
  <c r="D7605" i="2"/>
  <c r="E7605" i="2"/>
  <c r="D7606" i="2"/>
  <c r="E7606" i="2"/>
  <c r="D7607" i="2"/>
  <c r="E7607" i="2"/>
  <c r="D7608" i="2"/>
  <c r="E7608" i="2"/>
  <c r="D7609" i="2"/>
  <c r="E7609" i="2"/>
  <c r="D7610" i="2"/>
  <c r="E7610" i="2"/>
  <c r="D7611" i="2"/>
  <c r="E7611" i="2"/>
  <c r="D7612" i="2"/>
  <c r="E7612" i="2"/>
  <c r="D7613" i="2"/>
  <c r="E7613" i="2"/>
  <c r="D7614" i="2"/>
  <c r="E7614" i="2"/>
  <c r="D7615" i="2"/>
  <c r="E7615" i="2"/>
  <c r="F7615" i="2" s="1"/>
  <c r="D7616" i="2"/>
  <c r="E7616" i="2"/>
  <c r="D7617" i="2"/>
  <c r="E7617" i="2"/>
  <c r="D7618" i="2"/>
  <c r="E7618" i="2"/>
  <c r="D7619" i="2"/>
  <c r="E7619" i="2"/>
  <c r="D7620" i="2"/>
  <c r="E7620" i="2"/>
  <c r="D7621" i="2"/>
  <c r="E7621" i="2"/>
  <c r="D7622" i="2"/>
  <c r="E7622" i="2"/>
  <c r="D7623" i="2"/>
  <c r="E7623" i="2"/>
  <c r="D7624" i="2"/>
  <c r="E7624" i="2"/>
  <c r="D7625" i="2"/>
  <c r="E7625" i="2"/>
  <c r="D7626" i="2"/>
  <c r="E7626" i="2"/>
  <c r="D7627" i="2"/>
  <c r="E7627" i="2"/>
  <c r="D7628" i="2"/>
  <c r="E7628" i="2"/>
  <c r="D7629" i="2"/>
  <c r="E7629" i="2"/>
  <c r="D7630" i="2"/>
  <c r="E7630" i="2"/>
  <c r="D7631" i="2"/>
  <c r="E7631" i="2"/>
  <c r="D7632" i="2"/>
  <c r="E7632" i="2"/>
  <c r="D7633" i="2"/>
  <c r="E7633" i="2"/>
  <c r="D7634" i="2"/>
  <c r="E7634" i="2"/>
  <c r="D7635" i="2"/>
  <c r="E7635" i="2"/>
  <c r="D7636" i="2"/>
  <c r="E7636" i="2"/>
  <c r="D7637" i="2"/>
  <c r="E7637" i="2"/>
  <c r="D7638" i="2"/>
  <c r="E7638" i="2"/>
  <c r="D7639" i="2"/>
  <c r="E7639" i="2"/>
  <c r="D7640" i="2"/>
  <c r="E7640" i="2"/>
  <c r="D7641" i="2"/>
  <c r="E7641" i="2"/>
  <c r="D7642" i="2"/>
  <c r="E7642" i="2"/>
  <c r="D7643" i="2"/>
  <c r="E7643" i="2"/>
  <c r="D7644" i="2"/>
  <c r="E7644" i="2"/>
  <c r="D7645" i="2"/>
  <c r="E7645" i="2"/>
  <c r="D7646" i="2"/>
  <c r="E7646" i="2"/>
  <c r="D7647" i="2"/>
  <c r="E7647" i="2"/>
  <c r="D7648" i="2"/>
  <c r="E7648" i="2"/>
  <c r="D7649" i="2"/>
  <c r="E7649" i="2"/>
  <c r="D7650" i="2"/>
  <c r="E7650" i="2"/>
  <c r="D7651" i="2"/>
  <c r="E7651" i="2"/>
  <c r="D7652" i="2"/>
  <c r="E7652" i="2"/>
  <c r="D7653" i="2"/>
  <c r="E7653" i="2"/>
  <c r="D7654" i="2"/>
  <c r="E7654" i="2"/>
  <c r="D7655" i="2"/>
  <c r="E7655" i="2"/>
  <c r="D7656" i="2"/>
  <c r="E7656" i="2"/>
  <c r="D7657" i="2"/>
  <c r="E7657" i="2"/>
  <c r="D7658" i="2"/>
  <c r="E7658" i="2"/>
  <c r="D7659" i="2"/>
  <c r="E7659" i="2"/>
  <c r="D7660" i="2"/>
  <c r="E7660" i="2"/>
  <c r="D7661" i="2"/>
  <c r="E7661" i="2"/>
  <c r="D7662" i="2"/>
  <c r="E7662" i="2"/>
  <c r="D7663" i="2"/>
  <c r="E7663" i="2"/>
  <c r="D7664" i="2"/>
  <c r="E7664" i="2"/>
  <c r="D7665" i="2"/>
  <c r="E7665" i="2"/>
  <c r="D7666" i="2"/>
  <c r="E7666" i="2"/>
  <c r="D7667" i="2"/>
  <c r="E7667" i="2"/>
  <c r="D7668" i="2"/>
  <c r="E7668" i="2"/>
  <c r="D7669" i="2"/>
  <c r="E7669" i="2"/>
  <c r="D7670" i="2"/>
  <c r="E7670" i="2"/>
  <c r="D7671" i="2"/>
  <c r="E7671" i="2"/>
  <c r="D7672" i="2"/>
  <c r="E7672" i="2"/>
  <c r="D7673" i="2"/>
  <c r="E7673" i="2"/>
  <c r="D7674" i="2"/>
  <c r="E7674" i="2"/>
  <c r="D7675" i="2"/>
  <c r="E7675" i="2"/>
  <c r="D7676" i="2"/>
  <c r="E7676" i="2"/>
  <c r="D7677" i="2"/>
  <c r="E7677" i="2"/>
  <c r="D7678" i="2"/>
  <c r="E7678" i="2"/>
  <c r="D7679" i="2"/>
  <c r="E7679" i="2"/>
  <c r="D7680" i="2"/>
  <c r="E7680" i="2"/>
  <c r="D7681" i="2"/>
  <c r="E7681" i="2"/>
  <c r="D7682" i="2"/>
  <c r="E7682" i="2"/>
  <c r="F7682" i="2" s="1"/>
  <c r="D7683" i="2"/>
  <c r="E7683" i="2"/>
  <c r="D7684" i="2"/>
  <c r="E7684" i="2"/>
  <c r="F7684" i="2" s="1"/>
  <c r="D7685" i="2"/>
  <c r="E7685" i="2"/>
  <c r="D7686" i="2"/>
  <c r="E7686" i="2"/>
  <c r="D7687" i="2"/>
  <c r="E7687" i="2"/>
  <c r="D7688" i="2"/>
  <c r="E7688" i="2"/>
  <c r="D7689" i="2"/>
  <c r="E7689" i="2"/>
  <c r="D7690" i="2"/>
  <c r="E7690" i="2"/>
  <c r="D7691" i="2"/>
  <c r="E7691" i="2"/>
  <c r="D7692" i="2"/>
  <c r="E7692" i="2"/>
  <c r="D7693" i="2"/>
  <c r="E7693" i="2"/>
  <c r="D7694" i="2"/>
  <c r="E7694" i="2"/>
  <c r="D7695" i="2"/>
  <c r="E7695" i="2"/>
  <c r="D7696" i="2"/>
  <c r="E7696" i="2"/>
  <c r="D7697" i="2"/>
  <c r="E7697" i="2"/>
  <c r="D7698" i="2"/>
  <c r="E7698" i="2"/>
  <c r="D7699" i="2"/>
  <c r="E7699" i="2"/>
  <c r="D7700" i="2"/>
  <c r="E7700" i="2"/>
  <c r="D7701" i="2"/>
  <c r="E7701" i="2"/>
  <c r="D7702" i="2"/>
  <c r="E7702" i="2"/>
  <c r="D7703" i="2"/>
  <c r="E7703" i="2"/>
  <c r="D7704" i="2"/>
  <c r="E7704" i="2"/>
  <c r="D7705" i="2"/>
  <c r="E7705" i="2"/>
  <c r="D7706" i="2"/>
  <c r="E7706" i="2"/>
  <c r="D7707" i="2"/>
  <c r="E7707" i="2"/>
  <c r="D7708" i="2"/>
  <c r="E7708" i="2"/>
  <c r="D7709" i="2"/>
  <c r="E7709" i="2"/>
  <c r="D7710" i="2"/>
  <c r="E7710" i="2"/>
  <c r="D7711" i="2"/>
  <c r="E7711" i="2"/>
  <c r="D7712" i="2"/>
  <c r="E7712" i="2"/>
  <c r="D7713" i="2"/>
  <c r="E7713" i="2"/>
  <c r="D7714" i="2"/>
  <c r="E7714" i="2"/>
  <c r="D7715" i="2"/>
  <c r="E7715" i="2"/>
  <c r="D7716" i="2"/>
  <c r="E7716" i="2"/>
  <c r="D7717" i="2"/>
  <c r="E7717" i="2"/>
  <c r="D7718" i="2"/>
  <c r="E7718" i="2"/>
  <c r="D7719" i="2"/>
  <c r="E7719" i="2"/>
  <c r="D7720" i="2"/>
  <c r="E7720" i="2"/>
  <c r="D7721" i="2"/>
  <c r="E7721" i="2"/>
  <c r="D7722" i="2"/>
  <c r="E7722" i="2"/>
  <c r="D7723" i="2"/>
  <c r="E7723" i="2"/>
  <c r="D7724" i="2"/>
  <c r="E7724" i="2"/>
  <c r="D7725" i="2"/>
  <c r="E7725" i="2"/>
  <c r="D7726" i="2"/>
  <c r="E7726" i="2"/>
  <c r="D7727" i="2"/>
  <c r="E7727" i="2"/>
  <c r="D7728" i="2"/>
  <c r="E7728" i="2"/>
  <c r="D7729" i="2"/>
  <c r="E7729" i="2"/>
  <c r="D7730" i="2"/>
  <c r="E7730" i="2"/>
  <c r="D7731" i="2"/>
  <c r="E7731" i="2"/>
  <c r="D7732" i="2"/>
  <c r="E7732" i="2"/>
  <c r="D7733" i="2"/>
  <c r="E7733" i="2"/>
  <c r="D7734" i="2"/>
  <c r="E7734" i="2"/>
  <c r="D7735" i="2"/>
  <c r="E7735" i="2"/>
  <c r="D7736" i="2"/>
  <c r="E7736" i="2"/>
  <c r="D7737" i="2"/>
  <c r="E7737" i="2"/>
  <c r="D7738" i="2"/>
  <c r="E7738" i="2"/>
  <c r="D7739" i="2"/>
  <c r="E7739" i="2"/>
  <c r="D7740" i="2"/>
  <c r="E7740" i="2"/>
  <c r="D7741" i="2"/>
  <c r="E7741" i="2"/>
  <c r="D7742" i="2"/>
  <c r="E7742" i="2"/>
  <c r="D7743" i="2"/>
  <c r="E7743" i="2"/>
  <c r="D7744" i="2"/>
  <c r="E7744" i="2"/>
  <c r="D7745" i="2"/>
  <c r="E7745" i="2"/>
  <c r="D7746" i="2"/>
  <c r="E7746" i="2"/>
  <c r="D7747" i="2"/>
  <c r="E7747" i="2"/>
  <c r="D7748" i="2"/>
  <c r="E7748" i="2"/>
  <c r="D7749" i="2"/>
  <c r="E7749" i="2"/>
  <c r="D7750" i="2"/>
  <c r="E7750" i="2"/>
  <c r="D7751" i="2"/>
  <c r="E7751" i="2"/>
  <c r="D7752" i="2"/>
  <c r="E7752" i="2"/>
  <c r="D7753" i="2"/>
  <c r="E7753" i="2"/>
  <c r="D7754" i="2"/>
  <c r="E7754" i="2"/>
  <c r="D7755" i="2"/>
  <c r="E7755" i="2"/>
  <c r="D7756" i="2"/>
  <c r="E7756" i="2"/>
  <c r="D7757" i="2"/>
  <c r="E7757" i="2"/>
  <c r="D7758" i="2"/>
  <c r="E7758" i="2"/>
  <c r="D7759" i="2"/>
  <c r="E7759" i="2"/>
  <c r="D7760" i="2"/>
  <c r="E7760" i="2"/>
  <c r="D7761" i="2"/>
  <c r="E7761" i="2"/>
  <c r="D7762" i="2"/>
  <c r="E7762" i="2"/>
  <c r="D7763" i="2"/>
  <c r="E7763" i="2"/>
  <c r="D7764" i="2"/>
  <c r="E7764" i="2"/>
  <c r="D7765" i="2"/>
  <c r="E7765" i="2"/>
  <c r="D7766" i="2"/>
  <c r="E7766" i="2"/>
  <c r="D7767" i="2"/>
  <c r="E7767" i="2"/>
  <c r="D7768" i="2"/>
  <c r="E7768" i="2"/>
  <c r="D7769" i="2"/>
  <c r="E7769" i="2"/>
  <c r="D7770" i="2"/>
  <c r="E7770" i="2"/>
  <c r="D7771" i="2"/>
  <c r="E7771" i="2"/>
  <c r="D7772" i="2"/>
  <c r="E7772" i="2"/>
  <c r="D7773" i="2"/>
  <c r="E7773" i="2"/>
  <c r="D7774" i="2"/>
  <c r="E7774" i="2"/>
  <c r="D7775" i="2"/>
  <c r="E7775" i="2"/>
  <c r="D7776" i="2"/>
  <c r="E7776" i="2"/>
  <c r="D7777" i="2"/>
  <c r="E7777" i="2"/>
  <c r="D7778" i="2"/>
  <c r="E7778" i="2"/>
  <c r="D7779" i="2"/>
  <c r="E7779" i="2"/>
  <c r="D7780" i="2"/>
  <c r="E7780" i="2"/>
  <c r="D7781" i="2"/>
  <c r="E7781" i="2"/>
  <c r="D7782" i="2"/>
  <c r="E7782" i="2"/>
  <c r="D7783" i="2"/>
  <c r="E7783" i="2"/>
  <c r="D7784" i="2"/>
  <c r="E7784" i="2"/>
  <c r="D7785" i="2"/>
  <c r="E7785" i="2"/>
  <c r="D7786" i="2"/>
  <c r="E7786" i="2"/>
  <c r="D7787" i="2"/>
  <c r="E7787" i="2"/>
  <c r="D7788" i="2"/>
  <c r="E7788" i="2"/>
  <c r="D7789" i="2"/>
  <c r="E7789" i="2"/>
  <c r="D7790" i="2"/>
  <c r="E7790" i="2"/>
  <c r="D7791" i="2"/>
  <c r="E7791" i="2"/>
  <c r="D7792" i="2"/>
  <c r="E7792" i="2"/>
  <c r="D7793" i="2"/>
  <c r="E7793" i="2"/>
  <c r="D7794" i="2"/>
  <c r="E7794" i="2"/>
  <c r="D7795" i="2"/>
  <c r="E7795" i="2"/>
  <c r="D7796" i="2"/>
  <c r="E7796" i="2"/>
  <c r="D7797" i="2"/>
  <c r="E7797" i="2"/>
  <c r="D7798" i="2"/>
  <c r="E7798" i="2"/>
  <c r="D7799" i="2"/>
  <c r="E7799" i="2"/>
  <c r="D7800" i="2"/>
  <c r="E7800" i="2"/>
  <c r="D7801" i="2"/>
  <c r="E7801" i="2"/>
  <c r="D7802" i="2"/>
  <c r="E7802" i="2"/>
  <c r="D7803" i="2"/>
  <c r="E7803" i="2"/>
  <c r="D7804" i="2"/>
  <c r="E7804" i="2"/>
  <c r="D7805" i="2"/>
  <c r="E7805" i="2"/>
  <c r="D7806" i="2"/>
  <c r="E7806" i="2"/>
  <c r="D7807" i="2"/>
  <c r="E7807" i="2"/>
  <c r="D7808" i="2"/>
  <c r="E7808" i="2"/>
  <c r="D7809" i="2"/>
  <c r="E7809" i="2"/>
  <c r="D7810" i="2"/>
  <c r="E7810" i="2"/>
  <c r="D7811" i="2"/>
  <c r="E7811" i="2"/>
  <c r="D7812" i="2"/>
  <c r="E7812" i="2"/>
  <c r="D7813" i="2"/>
  <c r="E7813" i="2"/>
  <c r="D7814" i="2"/>
  <c r="E7814" i="2"/>
  <c r="D7815" i="2"/>
  <c r="E7815" i="2"/>
  <c r="D7816" i="2"/>
  <c r="E7816" i="2"/>
  <c r="D7817" i="2"/>
  <c r="E7817" i="2"/>
  <c r="D7818" i="2"/>
  <c r="E7818" i="2"/>
  <c r="D7819" i="2"/>
  <c r="E7819" i="2"/>
  <c r="D7820" i="2"/>
  <c r="E7820" i="2"/>
  <c r="D7821" i="2"/>
  <c r="E7821" i="2"/>
  <c r="D7822" i="2"/>
  <c r="E7822" i="2"/>
  <c r="D7823" i="2"/>
  <c r="E7823" i="2"/>
  <c r="D7824" i="2"/>
  <c r="E7824" i="2"/>
  <c r="D7825" i="2"/>
  <c r="E7825" i="2"/>
  <c r="D7826" i="2"/>
  <c r="E7826" i="2"/>
  <c r="D7827" i="2"/>
  <c r="E7827" i="2"/>
  <c r="D7828" i="2"/>
  <c r="E7828" i="2"/>
  <c r="D7829" i="2"/>
  <c r="E7829" i="2"/>
  <c r="F7829" i="2" s="1"/>
  <c r="D7830" i="2"/>
  <c r="E7830" i="2"/>
  <c r="D7831" i="2"/>
  <c r="E7831" i="2"/>
  <c r="D7832" i="2"/>
  <c r="E7832" i="2"/>
  <c r="D7833" i="2"/>
  <c r="E7833" i="2"/>
  <c r="D7834" i="2"/>
  <c r="E7834" i="2"/>
  <c r="D7835" i="2"/>
  <c r="E7835" i="2"/>
  <c r="D7836" i="2"/>
  <c r="E7836" i="2"/>
  <c r="D7837" i="2"/>
  <c r="E7837" i="2"/>
  <c r="D7838" i="2"/>
  <c r="E7838" i="2"/>
  <c r="D7839" i="2"/>
  <c r="E7839" i="2"/>
  <c r="D7840" i="2"/>
  <c r="E7840" i="2"/>
  <c r="D7841" i="2"/>
  <c r="E7841" i="2"/>
  <c r="D7842" i="2"/>
  <c r="E7842" i="2"/>
  <c r="D7843" i="2"/>
  <c r="E7843" i="2"/>
  <c r="D7844" i="2"/>
  <c r="E7844" i="2"/>
  <c r="D7845" i="2"/>
  <c r="E7845" i="2"/>
  <c r="D7846" i="2"/>
  <c r="E7846" i="2"/>
  <c r="D7847" i="2"/>
  <c r="E7847" i="2"/>
  <c r="D7848" i="2"/>
  <c r="E7848" i="2"/>
  <c r="D7849" i="2"/>
  <c r="E7849" i="2"/>
  <c r="D7850" i="2"/>
  <c r="E7850" i="2"/>
  <c r="D7851" i="2"/>
  <c r="E7851" i="2"/>
  <c r="D7852" i="2"/>
  <c r="E7852" i="2"/>
  <c r="D7853" i="2"/>
  <c r="E7853" i="2"/>
  <c r="D7854" i="2"/>
  <c r="E7854" i="2"/>
  <c r="D7855" i="2"/>
  <c r="E7855" i="2"/>
  <c r="D7856" i="2"/>
  <c r="E7856" i="2"/>
  <c r="D7857" i="2"/>
  <c r="E7857" i="2"/>
  <c r="D7858" i="2"/>
  <c r="E7858" i="2"/>
  <c r="D7859" i="2"/>
  <c r="E7859" i="2"/>
  <c r="D7860" i="2"/>
  <c r="E7860" i="2"/>
  <c r="D7861" i="2"/>
  <c r="E7861" i="2"/>
  <c r="D7862" i="2"/>
  <c r="E7862" i="2"/>
  <c r="D7863" i="2"/>
  <c r="E7863" i="2"/>
  <c r="D7864" i="2"/>
  <c r="E7864" i="2"/>
  <c r="D7865" i="2"/>
  <c r="E7865" i="2"/>
  <c r="D7866" i="2"/>
  <c r="E7866" i="2"/>
  <c r="D7867" i="2"/>
  <c r="E7867" i="2"/>
  <c r="D7868" i="2"/>
  <c r="E7868" i="2"/>
  <c r="D7869" i="2"/>
  <c r="E7869" i="2"/>
  <c r="D7870" i="2"/>
  <c r="E7870" i="2"/>
  <c r="D7871" i="2"/>
  <c r="E7871" i="2"/>
  <c r="D7872" i="2"/>
  <c r="E7872" i="2"/>
  <c r="D7873" i="2"/>
  <c r="E7873" i="2"/>
  <c r="D7874" i="2"/>
  <c r="E7874" i="2"/>
  <c r="D7875" i="2"/>
  <c r="E7875" i="2"/>
  <c r="D7876" i="2"/>
  <c r="E7876" i="2"/>
  <c r="D7877" i="2"/>
  <c r="E7877" i="2"/>
  <c r="D7878" i="2"/>
  <c r="E7878" i="2"/>
  <c r="D7879" i="2"/>
  <c r="E7879" i="2"/>
  <c r="D7880" i="2"/>
  <c r="E7880" i="2"/>
  <c r="D7881" i="2"/>
  <c r="E7881" i="2"/>
  <c r="D7882" i="2"/>
  <c r="E7882" i="2"/>
  <c r="D7883" i="2"/>
  <c r="E7883" i="2"/>
  <c r="D7884" i="2"/>
  <c r="E7884" i="2"/>
  <c r="D7885" i="2"/>
  <c r="E7885" i="2"/>
  <c r="D7886" i="2"/>
  <c r="E7886" i="2"/>
  <c r="D7887" i="2"/>
  <c r="E7887" i="2"/>
  <c r="D7888" i="2"/>
  <c r="E7888" i="2"/>
  <c r="D7889" i="2"/>
  <c r="E7889" i="2"/>
  <c r="D7890" i="2"/>
  <c r="E7890" i="2"/>
  <c r="D7891" i="2"/>
  <c r="E7891" i="2"/>
  <c r="D7892" i="2"/>
  <c r="E7892" i="2"/>
  <c r="D7893" i="2"/>
  <c r="E7893" i="2"/>
  <c r="D7894" i="2"/>
  <c r="E7894" i="2"/>
  <c r="D7895" i="2"/>
  <c r="E7895" i="2"/>
  <c r="D7896" i="2"/>
  <c r="E7896" i="2"/>
  <c r="D7897" i="2"/>
  <c r="E7897" i="2"/>
  <c r="D7898" i="2"/>
  <c r="E7898" i="2"/>
  <c r="D7899" i="2"/>
  <c r="E7899" i="2"/>
  <c r="D7900" i="2"/>
  <c r="E7900" i="2"/>
  <c r="D7901" i="2"/>
  <c r="E7901" i="2"/>
  <c r="D7902" i="2"/>
  <c r="E7902" i="2"/>
  <c r="D7903" i="2"/>
  <c r="E7903" i="2"/>
  <c r="D7904" i="2"/>
  <c r="E7904" i="2"/>
  <c r="D7905" i="2"/>
  <c r="E7905" i="2"/>
  <c r="D7906" i="2"/>
  <c r="E7906" i="2"/>
  <c r="D7907" i="2"/>
  <c r="E7907" i="2"/>
  <c r="D7908" i="2"/>
  <c r="E7908" i="2"/>
  <c r="D7909" i="2"/>
  <c r="E7909" i="2"/>
  <c r="D7910" i="2"/>
  <c r="E7910" i="2"/>
  <c r="D7911" i="2"/>
  <c r="E7911" i="2"/>
  <c r="D7912" i="2"/>
  <c r="E7912" i="2"/>
  <c r="D7913" i="2"/>
  <c r="E7913" i="2"/>
  <c r="D7914" i="2"/>
  <c r="E7914" i="2"/>
  <c r="D7915" i="2"/>
  <c r="E7915" i="2"/>
  <c r="D7916" i="2"/>
  <c r="E7916" i="2"/>
  <c r="D7917" i="2"/>
  <c r="E7917" i="2"/>
  <c r="D7918" i="2"/>
  <c r="E7918" i="2"/>
  <c r="D7919" i="2"/>
  <c r="E7919" i="2"/>
  <c r="D7920" i="2"/>
  <c r="E7920" i="2"/>
  <c r="D7921" i="2"/>
  <c r="E7921" i="2"/>
  <c r="D7922" i="2"/>
  <c r="E7922" i="2"/>
  <c r="D7923" i="2"/>
  <c r="E7923" i="2"/>
  <c r="D7924" i="2"/>
  <c r="E7924" i="2"/>
  <c r="D7925" i="2"/>
  <c r="E7925" i="2"/>
  <c r="D7926" i="2"/>
  <c r="E7926" i="2"/>
  <c r="D7927" i="2"/>
  <c r="E7927" i="2"/>
  <c r="D7928" i="2"/>
  <c r="E7928" i="2"/>
  <c r="D7929" i="2"/>
  <c r="E7929" i="2"/>
  <c r="D7930" i="2"/>
  <c r="E7930" i="2"/>
  <c r="D7931" i="2"/>
  <c r="E7931" i="2"/>
  <c r="D7932" i="2"/>
  <c r="E7932" i="2"/>
  <c r="D7933" i="2"/>
  <c r="E7933" i="2"/>
  <c r="D7934" i="2"/>
  <c r="E7934" i="2"/>
  <c r="D7935" i="2"/>
  <c r="E7935" i="2"/>
  <c r="D7936" i="2"/>
  <c r="E7936" i="2"/>
  <c r="D7937" i="2"/>
  <c r="E7937" i="2"/>
  <c r="D7938" i="2"/>
  <c r="E7938" i="2"/>
  <c r="D7939" i="2"/>
  <c r="E7939" i="2"/>
  <c r="D7940" i="2"/>
  <c r="E7940" i="2"/>
  <c r="D7941" i="2"/>
  <c r="E7941" i="2"/>
  <c r="D7942" i="2"/>
  <c r="E7942" i="2"/>
  <c r="D7943" i="2"/>
  <c r="E7943" i="2"/>
  <c r="D7944" i="2"/>
  <c r="E7944" i="2"/>
  <c r="D7945" i="2"/>
  <c r="E7945" i="2"/>
  <c r="D7946" i="2"/>
  <c r="E7946" i="2"/>
  <c r="D7947" i="2"/>
  <c r="E7947" i="2"/>
  <c r="D7948" i="2"/>
  <c r="E7948" i="2"/>
  <c r="D7949" i="2"/>
  <c r="E7949" i="2"/>
  <c r="D7950" i="2"/>
  <c r="E7950" i="2"/>
  <c r="D7951" i="2"/>
  <c r="E7951" i="2"/>
  <c r="D7952" i="2"/>
  <c r="E7952" i="2"/>
  <c r="D7953" i="2"/>
  <c r="E7953" i="2"/>
  <c r="D7954" i="2"/>
  <c r="E7954" i="2"/>
  <c r="D7955" i="2"/>
  <c r="E7955" i="2"/>
  <c r="D7956" i="2"/>
  <c r="E7956" i="2"/>
  <c r="D7957" i="2"/>
  <c r="E7957" i="2"/>
  <c r="D7958" i="2"/>
  <c r="E7958" i="2"/>
  <c r="D7959" i="2"/>
  <c r="E7959" i="2"/>
  <c r="D7960" i="2"/>
  <c r="E7960" i="2"/>
  <c r="D7961" i="2"/>
  <c r="E7961" i="2"/>
  <c r="D7962" i="2"/>
  <c r="E7962" i="2"/>
  <c r="D7963" i="2"/>
  <c r="E7963" i="2"/>
  <c r="D7964" i="2"/>
  <c r="E7964" i="2"/>
  <c r="D7965" i="2"/>
  <c r="E7965" i="2"/>
  <c r="D7966" i="2"/>
  <c r="E7966" i="2"/>
  <c r="D7967" i="2"/>
  <c r="E7967" i="2"/>
  <c r="D7968" i="2"/>
  <c r="E7968" i="2"/>
  <c r="D7969" i="2"/>
  <c r="E7969" i="2"/>
  <c r="D7970" i="2"/>
  <c r="E7970" i="2"/>
  <c r="D7971" i="2"/>
  <c r="E7971" i="2"/>
  <c r="D7972" i="2"/>
  <c r="E7972" i="2"/>
  <c r="D7973" i="2"/>
  <c r="E7973" i="2"/>
  <c r="D7974" i="2"/>
  <c r="E7974" i="2"/>
  <c r="D7975" i="2"/>
  <c r="E7975" i="2"/>
  <c r="D7976" i="2"/>
  <c r="E7976" i="2"/>
  <c r="D7977" i="2"/>
  <c r="E7977" i="2"/>
  <c r="D7978" i="2"/>
  <c r="E7978" i="2"/>
  <c r="D7979" i="2"/>
  <c r="E7979" i="2"/>
  <c r="D7980" i="2"/>
  <c r="E7980" i="2"/>
  <c r="D7981" i="2"/>
  <c r="E7981" i="2"/>
  <c r="D7982" i="2"/>
  <c r="E7982" i="2"/>
  <c r="D7983" i="2"/>
  <c r="E7983" i="2"/>
  <c r="D7984" i="2"/>
  <c r="E7984" i="2"/>
  <c r="D7985" i="2"/>
  <c r="E7985" i="2"/>
  <c r="D7986" i="2"/>
  <c r="E7986" i="2"/>
  <c r="D7987" i="2"/>
  <c r="E7987" i="2"/>
  <c r="D7988" i="2"/>
  <c r="E7988" i="2"/>
  <c r="D7989" i="2"/>
  <c r="E7989" i="2"/>
  <c r="D7990" i="2"/>
  <c r="E7990" i="2"/>
  <c r="D7991" i="2"/>
  <c r="E7991" i="2"/>
  <c r="D7992" i="2"/>
  <c r="E7992" i="2"/>
  <c r="D7993" i="2"/>
  <c r="E7993" i="2"/>
  <c r="D7994" i="2"/>
  <c r="E7994" i="2"/>
  <c r="D7995" i="2"/>
  <c r="E7995" i="2"/>
  <c r="D7996" i="2"/>
  <c r="E7996" i="2"/>
  <c r="D7997" i="2"/>
  <c r="E7997" i="2"/>
  <c r="D7998" i="2"/>
  <c r="E7998" i="2"/>
  <c r="D7999" i="2"/>
  <c r="E7999" i="2"/>
  <c r="D8000" i="2"/>
  <c r="E8000" i="2"/>
  <c r="D8001" i="2"/>
  <c r="E8001" i="2"/>
  <c r="D8002" i="2"/>
  <c r="E8002" i="2"/>
  <c r="D8003" i="2"/>
  <c r="E8003" i="2"/>
  <c r="D8004" i="2"/>
  <c r="E8004" i="2"/>
  <c r="D8005" i="2"/>
  <c r="E8005" i="2"/>
  <c r="D8006" i="2"/>
  <c r="E8006" i="2"/>
  <c r="D8007" i="2"/>
  <c r="E8007" i="2"/>
  <c r="D8008" i="2"/>
  <c r="E8008" i="2"/>
  <c r="D8009" i="2"/>
  <c r="E8009" i="2"/>
  <c r="D8010" i="2"/>
  <c r="E8010" i="2"/>
  <c r="D8011" i="2"/>
  <c r="E8011" i="2"/>
  <c r="D8012" i="2"/>
  <c r="E8012" i="2"/>
  <c r="D8013" i="2"/>
  <c r="E8013" i="2"/>
  <c r="D8014" i="2"/>
  <c r="E8014" i="2"/>
  <c r="D8015" i="2"/>
  <c r="E8015" i="2"/>
  <c r="D8016" i="2"/>
  <c r="E8016" i="2"/>
  <c r="D8017" i="2"/>
  <c r="E8017" i="2"/>
  <c r="D8018" i="2"/>
  <c r="E8018" i="2"/>
  <c r="D8019" i="2"/>
  <c r="E8019" i="2"/>
  <c r="D8020" i="2"/>
  <c r="E8020" i="2"/>
  <c r="D8021" i="2"/>
  <c r="E8021" i="2"/>
  <c r="D8022" i="2"/>
  <c r="E8022" i="2"/>
  <c r="D8023" i="2"/>
  <c r="E8023" i="2"/>
  <c r="D8024" i="2"/>
  <c r="E8024" i="2"/>
  <c r="D8025" i="2"/>
  <c r="E8025" i="2"/>
  <c r="D8026" i="2"/>
  <c r="E8026" i="2"/>
  <c r="D8027" i="2"/>
  <c r="E8027" i="2"/>
  <c r="D8028" i="2"/>
  <c r="E8028" i="2"/>
  <c r="D8029" i="2"/>
  <c r="E8029" i="2"/>
  <c r="D8030" i="2"/>
  <c r="E8030" i="2"/>
  <c r="D8031" i="2"/>
  <c r="E8031" i="2"/>
  <c r="D8032" i="2"/>
  <c r="E8032" i="2"/>
  <c r="D8033" i="2"/>
  <c r="E8033" i="2"/>
  <c r="D8034" i="2"/>
  <c r="E8034" i="2"/>
  <c r="D8035" i="2"/>
  <c r="E8035" i="2"/>
  <c r="F8035" i="2" s="1"/>
  <c r="D8036" i="2"/>
  <c r="E8036" i="2"/>
  <c r="D8037" i="2"/>
  <c r="E8037" i="2"/>
  <c r="D8038" i="2"/>
  <c r="E8038" i="2"/>
  <c r="F8038" i="2" s="1"/>
  <c r="D8039" i="2"/>
  <c r="E8039" i="2"/>
  <c r="D8040" i="2"/>
  <c r="E8040" i="2"/>
  <c r="F8040" i="2" s="1"/>
  <c r="D8041" i="2"/>
  <c r="E8041" i="2"/>
  <c r="D8042" i="2"/>
  <c r="E8042" i="2"/>
  <c r="D8043" i="2"/>
  <c r="E8043" i="2"/>
  <c r="F8043" i="2" s="1"/>
  <c r="D8044" i="2"/>
  <c r="E8044" i="2"/>
  <c r="D8045" i="2"/>
  <c r="E8045" i="2"/>
  <c r="D8046" i="2"/>
  <c r="E8046" i="2"/>
  <c r="D8047" i="2"/>
  <c r="E8047" i="2"/>
  <c r="D8048" i="2"/>
  <c r="E8048" i="2"/>
  <c r="F8048" i="2" s="1"/>
  <c r="D8049" i="2"/>
  <c r="E8049" i="2"/>
  <c r="D8050" i="2"/>
  <c r="E8050" i="2"/>
  <c r="D8051" i="2"/>
  <c r="E8051" i="2"/>
  <c r="D8052" i="2"/>
  <c r="E8052" i="2"/>
  <c r="D8053" i="2"/>
  <c r="E8053" i="2"/>
  <c r="D8054" i="2"/>
  <c r="E8054" i="2"/>
  <c r="D8055" i="2"/>
  <c r="E8055" i="2"/>
  <c r="D8056" i="2"/>
  <c r="E8056" i="2"/>
  <c r="D8057" i="2"/>
  <c r="E8057" i="2"/>
  <c r="D8058" i="2"/>
  <c r="E8058" i="2"/>
  <c r="D8059" i="2"/>
  <c r="E8059" i="2"/>
  <c r="D8060" i="2"/>
  <c r="E8060" i="2"/>
  <c r="D8061" i="2"/>
  <c r="E8061" i="2"/>
  <c r="D8062" i="2"/>
  <c r="E8062" i="2"/>
  <c r="D8063" i="2"/>
  <c r="E8063" i="2"/>
  <c r="D8064" i="2"/>
  <c r="E8064" i="2"/>
  <c r="D8065" i="2"/>
  <c r="E8065" i="2"/>
  <c r="D8066" i="2"/>
  <c r="E8066" i="2"/>
  <c r="F8066" i="2" s="1"/>
  <c r="D8067" i="2"/>
  <c r="E8067" i="2"/>
  <c r="F8067" i="2" s="1"/>
  <c r="D8068" i="2"/>
  <c r="E8068" i="2"/>
  <c r="D8069" i="2"/>
  <c r="E8069" i="2"/>
  <c r="D8070" i="2"/>
  <c r="E8070" i="2"/>
  <c r="F8070" i="2" s="1"/>
  <c r="D8071" i="2"/>
  <c r="E8071" i="2"/>
  <c r="D8072" i="2"/>
  <c r="E8072" i="2"/>
  <c r="F8072" i="2" s="1"/>
  <c r="D8073" i="2"/>
  <c r="E8073" i="2"/>
  <c r="F8073" i="2" s="1"/>
  <c r="D8074" i="2"/>
  <c r="E8074" i="2"/>
  <c r="D8075" i="2"/>
  <c r="E8075" i="2"/>
  <c r="D8076" i="2"/>
  <c r="E8076" i="2"/>
  <c r="D8077" i="2"/>
  <c r="E8077" i="2"/>
  <c r="D8078" i="2"/>
  <c r="E8078" i="2"/>
  <c r="D8079" i="2"/>
  <c r="E8079" i="2"/>
  <c r="D8080" i="2"/>
  <c r="E8080" i="2"/>
  <c r="D8081" i="2"/>
  <c r="E8081" i="2"/>
  <c r="D8082" i="2"/>
  <c r="E8082" i="2"/>
  <c r="D8083" i="2"/>
  <c r="E8083" i="2"/>
  <c r="D8084" i="2"/>
  <c r="E8084" i="2"/>
  <c r="D8085" i="2"/>
  <c r="E8085" i="2"/>
  <c r="D8086" i="2"/>
  <c r="E8086" i="2"/>
  <c r="D8087" i="2"/>
  <c r="E8087" i="2"/>
  <c r="F8087" i="2" s="1"/>
  <c r="D8088" i="2"/>
  <c r="E8088" i="2"/>
  <c r="D8089" i="2"/>
  <c r="E8089" i="2"/>
  <c r="D8090" i="2"/>
  <c r="E8090" i="2"/>
  <c r="D8091" i="2"/>
  <c r="E8091" i="2"/>
  <c r="D8092" i="2"/>
  <c r="E8092" i="2"/>
  <c r="D8093" i="2"/>
  <c r="E8093" i="2"/>
  <c r="D8094" i="2"/>
  <c r="E8094" i="2"/>
  <c r="D8095" i="2"/>
  <c r="E8095" i="2"/>
  <c r="D8096" i="2"/>
  <c r="E8096" i="2"/>
  <c r="F8096" i="2" s="1"/>
  <c r="D8097" i="2"/>
  <c r="E8097" i="2"/>
  <c r="D8098" i="2"/>
  <c r="E8098" i="2"/>
  <c r="D8099" i="2"/>
  <c r="E8099" i="2"/>
  <c r="D8100" i="2"/>
  <c r="E8100" i="2"/>
  <c r="D8101" i="2"/>
  <c r="E8101" i="2"/>
  <c r="D8102" i="2"/>
  <c r="E8102" i="2"/>
  <c r="D8103" i="2"/>
  <c r="E8103" i="2"/>
  <c r="D8104" i="2"/>
  <c r="E8104" i="2"/>
  <c r="F8104" i="2" s="1"/>
  <c r="D8105" i="2"/>
  <c r="E8105" i="2"/>
  <c r="F8105" i="2" s="1"/>
  <c r="D8106" i="2"/>
  <c r="E8106" i="2"/>
  <c r="F8106" i="2" s="1"/>
  <c r="D8107" i="2"/>
  <c r="E8107" i="2"/>
  <c r="F8107" i="2" s="1"/>
  <c r="D8108" i="2"/>
  <c r="E8108" i="2"/>
  <c r="D8109" i="2"/>
  <c r="E8109" i="2"/>
  <c r="F8109" i="2" s="1"/>
  <c r="D8110" i="2"/>
  <c r="E8110" i="2"/>
  <c r="D8111" i="2"/>
  <c r="E8111" i="2"/>
  <c r="F8111" i="2" s="1"/>
  <c r="D8112" i="2"/>
  <c r="E8112" i="2"/>
  <c r="D8113" i="2"/>
  <c r="E8113" i="2"/>
  <c r="D8114" i="2"/>
  <c r="E8114" i="2"/>
  <c r="D8115" i="2"/>
  <c r="E8115" i="2"/>
  <c r="D8116" i="2"/>
  <c r="E8116" i="2"/>
  <c r="D8117" i="2"/>
  <c r="E8117" i="2"/>
  <c r="D8118" i="2"/>
  <c r="E8118" i="2"/>
  <c r="D8119" i="2"/>
  <c r="E8119" i="2"/>
  <c r="D8120" i="2"/>
  <c r="E8120" i="2"/>
  <c r="D8121" i="2"/>
  <c r="E8121" i="2"/>
  <c r="D8122" i="2"/>
  <c r="E8122" i="2"/>
  <c r="D8123" i="2"/>
  <c r="E8123" i="2"/>
  <c r="D8124" i="2"/>
  <c r="E8124" i="2"/>
  <c r="D8125" i="2"/>
  <c r="E8125" i="2"/>
  <c r="D8126" i="2"/>
  <c r="E8126" i="2"/>
  <c r="D8127" i="2"/>
  <c r="E8127" i="2"/>
  <c r="D8128" i="2"/>
  <c r="E8128" i="2"/>
  <c r="D8129" i="2"/>
  <c r="E8129" i="2"/>
  <c r="D8130" i="2"/>
  <c r="E8130" i="2"/>
  <c r="D8131" i="2"/>
  <c r="E8131" i="2"/>
  <c r="D8132" i="2"/>
  <c r="E8132" i="2"/>
  <c r="D8133" i="2"/>
  <c r="E8133" i="2"/>
  <c r="D8134" i="2"/>
  <c r="E8134" i="2"/>
  <c r="D8135" i="2"/>
  <c r="E8135" i="2"/>
  <c r="D8136" i="2"/>
  <c r="E8136" i="2"/>
  <c r="D8137" i="2"/>
  <c r="E8137" i="2"/>
  <c r="D8138" i="2"/>
  <c r="E8138" i="2"/>
  <c r="D8139" i="2"/>
  <c r="E8139" i="2"/>
  <c r="D8140" i="2"/>
  <c r="E8140" i="2"/>
  <c r="D8141" i="2"/>
  <c r="E8141" i="2"/>
  <c r="D8142" i="2"/>
  <c r="E8142" i="2"/>
  <c r="D8143" i="2"/>
  <c r="E8143" i="2"/>
  <c r="D8144" i="2"/>
  <c r="E8144" i="2"/>
  <c r="D8145" i="2"/>
  <c r="E8145" i="2"/>
  <c r="D8146" i="2"/>
  <c r="E8146" i="2"/>
  <c r="D8147" i="2"/>
  <c r="E8147" i="2"/>
  <c r="D8148" i="2"/>
  <c r="E8148" i="2"/>
  <c r="D8149" i="2"/>
  <c r="E8149" i="2"/>
  <c r="D8150" i="2"/>
  <c r="E8150" i="2"/>
  <c r="D8151" i="2"/>
  <c r="E8151" i="2"/>
  <c r="D8152" i="2"/>
  <c r="E8152" i="2"/>
  <c r="D8153" i="2"/>
  <c r="E8153" i="2"/>
  <c r="D8154" i="2"/>
  <c r="E8154" i="2"/>
  <c r="F8154" i="2" s="1"/>
  <c r="D8155" i="2"/>
  <c r="E8155" i="2"/>
  <c r="D8156" i="2"/>
  <c r="E8156" i="2"/>
  <c r="D8157" i="2"/>
  <c r="E8157" i="2"/>
  <c r="D8158" i="2"/>
  <c r="E8158" i="2"/>
  <c r="D8159" i="2"/>
  <c r="E8159" i="2"/>
  <c r="D8160" i="2"/>
  <c r="E8160" i="2"/>
  <c r="D8161" i="2"/>
  <c r="E8161" i="2"/>
  <c r="D8162" i="2"/>
  <c r="E8162" i="2"/>
  <c r="D8163" i="2"/>
  <c r="E8163" i="2"/>
  <c r="D8164" i="2"/>
  <c r="E8164" i="2"/>
  <c r="D8165" i="2"/>
  <c r="E8165" i="2"/>
  <c r="D8166" i="2"/>
  <c r="E8166" i="2"/>
  <c r="D8167" i="2"/>
  <c r="E8167" i="2"/>
  <c r="D8168" i="2"/>
  <c r="E8168" i="2"/>
  <c r="D8169" i="2"/>
  <c r="E8169" i="2"/>
  <c r="D8170" i="2"/>
  <c r="E8170" i="2"/>
  <c r="D8171" i="2"/>
  <c r="E8171" i="2"/>
  <c r="D8172" i="2"/>
  <c r="E8172" i="2"/>
  <c r="D8173" i="2"/>
  <c r="E8173" i="2"/>
  <c r="D8174" i="2"/>
  <c r="E8174" i="2"/>
  <c r="D8175" i="2"/>
  <c r="E8175" i="2"/>
  <c r="D8176" i="2"/>
  <c r="E8176" i="2"/>
  <c r="D8177" i="2"/>
  <c r="E8177" i="2"/>
  <c r="D8178" i="2"/>
  <c r="E8178" i="2"/>
  <c r="D8179" i="2"/>
  <c r="E8179" i="2"/>
  <c r="D8180" i="2"/>
  <c r="E8180" i="2"/>
  <c r="D8181" i="2"/>
  <c r="E8181" i="2"/>
  <c r="D8182" i="2"/>
  <c r="E8182" i="2"/>
  <c r="D8183" i="2"/>
  <c r="E8183" i="2"/>
  <c r="D8184" i="2"/>
  <c r="E8184" i="2"/>
  <c r="D8185" i="2"/>
  <c r="E8185" i="2"/>
  <c r="D8186" i="2"/>
  <c r="E8186" i="2"/>
  <c r="D8187" i="2"/>
  <c r="E8187" i="2"/>
  <c r="D8188" i="2"/>
  <c r="E8188" i="2"/>
  <c r="D8189" i="2"/>
  <c r="E8189" i="2"/>
  <c r="D8190" i="2"/>
  <c r="E8190" i="2"/>
  <c r="D8191" i="2"/>
  <c r="E8191" i="2"/>
  <c r="D8192" i="2"/>
  <c r="E8192" i="2"/>
  <c r="D8193" i="2"/>
  <c r="E8193" i="2"/>
  <c r="D8194" i="2"/>
  <c r="E8194" i="2"/>
  <c r="D8195" i="2"/>
  <c r="E8195" i="2"/>
  <c r="D8196" i="2"/>
  <c r="E8196" i="2"/>
  <c r="D8197" i="2"/>
  <c r="E8197" i="2"/>
  <c r="D8198" i="2"/>
  <c r="E8198" i="2"/>
  <c r="D8199" i="2"/>
  <c r="E8199" i="2"/>
  <c r="D8200" i="2"/>
  <c r="E8200" i="2"/>
  <c r="D8201" i="2"/>
  <c r="E8201" i="2"/>
  <c r="D8202" i="2"/>
  <c r="E8202" i="2"/>
  <c r="D8203" i="2"/>
  <c r="E8203" i="2"/>
  <c r="D8204" i="2"/>
  <c r="E8204" i="2"/>
  <c r="D8205" i="2"/>
  <c r="E8205" i="2"/>
  <c r="D8206" i="2"/>
  <c r="E8206" i="2"/>
  <c r="D8207" i="2"/>
  <c r="E8207" i="2"/>
  <c r="D8208" i="2"/>
  <c r="E8208" i="2"/>
  <c r="D8209" i="2"/>
  <c r="E8209" i="2"/>
  <c r="D8210" i="2"/>
  <c r="E8210" i="2"/>
  <c r="F8210" i="2" s="1"/>
  <c r="D8211" i="2"/>
  <c r="E8211" i="2"/>
  <c r="D8212" i="2"/>
  <c r="E8212" i="2"/>
  <c r="D8213" i="2"/>
  <c r="E8213" i="2"/>
  <c r="D8214" i="2"/>
  <c r="E8214" i="2"/>
  <c r="D8215" i="2"/>
  <c r="E8215" i="2"/>
  <c r="D8216" i="2"/>
  <c r="E8216" i="2"/>
  <c r="D8217" i="2"/>
  <c r="E8217" i="2"/>
  <c r="D8218" i="2"/>
  <c r="E8218" i="2"/>
  <c r="D8219" i="2"/>
  <c r="E8219" i="2"/>
  <c r="D8220" i="2"/>
  <c r="E8220" i="2"/>
  <c r="D8221" i="2"/>
  <c r="E8221" i="2"/>
  <c r="D8222" i="2"/>
  <c r="E8222" i="2"/>
  <c r="D8223" i="2"/>
  <c r="E8223" i="2"/>
  <c r="D8224" i="2"/>
  <c r="E8224" i="2"/>
  <c r="D8225" i="2"/>
  <c r="E8225" i="2"/>
  <c r="D8226" i="2"/>
  <c r="E8226" i="2"/>
  <c r="D8227" i="2"/>
  <c r="E8227" i="2"/>
  <c r="D8228" i="2"/>
  <c r="E8228" i="2"/>
  <c r="D8229" i="2"/>
  <c r="E8229" i="2"/>
  <c r="D8230" i="2"/>
  <c r="E8230" i="2"/>
  <c r="F8230" i="2" s="1"/>
  <c r="D8231" i="2"/>
  <c r="E8231" i="2"/>
  <c r="D8232" i="2"/>
  <c r="E8232" i="2"/>
  <c r="D8233" i="2"/>
  <c r="E8233" i="2"/>
  <c r="D8234" i="2"/>
  <c r="E8234" i="2"/>
  <c r="D8235" i="2"/>
  <c r="E8235" i="2"/>
  <c r="F8235" i="2" s="1"/>
  <c r="D8236" i="2"/>
  <c r="E8236" i="2"/>
  <c r="D8237" i="2"/>
  <c r="E8237" i="2"/>
  <c r="D8238" i="2"/>
  <c r="E8238" i="2"/>
  <c r="D8239" i="2"/>
  <c r="E8239" i="2"/>
  <c r="D8240" i="2"/>
  <c r="E8240" i="2"/>
  <c r="F8240" i="2" s="1"/>
  <c r="D8241" i="2"/>
  <c r="E8241" i="2"/>
  <c r="D8242" i="2"/>
  <c r="E8242" i="2"/>
  <c r="D8243" i="2"/>
  <c r="E8243" i="2"/>
  <c r="D8244" i="2"/>
  <c r="E8244" i="2"/>
  <c r="D8245" i="2"/>
  <c r="E8245" i="2"/>
  <c r="D8246" i="2"/>
  <c r="E8246" i="2"/>
  <c r="D8247" i="2"/>
  <c r="E8247" i="2"/>
  <c r="D8248" i="2"/>
  <c r="E8248" i="2"/>
  <c r="D8249" i="2"/>
  <c r="E8249" i="2"/>
  <c r="D8250" i="2"/>
  <c r="E8250" i="2"/>
  <c r="D8251" i="2"/>
  <c r="E8251" i="2"/>
  <c r="D8252" i="2"/>
  <c r="E8252" i="2"/>
  <c r="D8253" i="2"/>
  <c r="E8253" i="2"/>
  <c r="D8254" i="2"/>
  <c r="E8254" i="2"/>
  <c r="D8255" i="2"/>
  <c r="E8255" i="2"/>
  <c r="D8256" i="2"/>
  <c r="E8256" i="2"/>
  <c r="D8257" i="2"/>
  <c r="E8257" i="2"/>
  <c r="D8258" i="2"/>
  <c r="E8258" i="2"/>
  <c r="D8259" i="2"/>
  <c r="E8259" i="2"/>
  <c r="D8260" i="2"/>
  <c r="E8260" i="2"/>
  <c r="D8261" i="2"/>
  <c r="E8261" i="2"/>
  <c r="D8262" i="2"/>
  <c r="E8262" i="2"/>
  <c r="D8263" i="2"/>
  <c r="E8263" i="2"/>
  <c r="D8264" i="2"/>
  <c r="E8264" i="2"/>
  <c r="D8265" i="2"/>
  <c r="E8265" i="2"/>
  <c r="D8266" i="2"/>
  <c r="E8266" i="2"/>
  <c r="D8267" i="2"/>
  <c r="E8267" i="2"/>
  <c r="D8268" i="2"/>
  <c r="E8268" i="2"/>
  <c r="D8269" i="2"/>
  <c r="E8269" i="2"/>
  <c r="D8270" i="2"/>
  <c r="E8270" i="2"/>
  <c r="D8271" i="2"/>
  <c r="E8271" i="2"/>
  <c r="D8272" i="2"/>
  <c r="E8272" i="2"/>
  <c r="D8273" i="2"/>
  <c r="E8273" i="2"/>
  <c r="D8274" i="2"/>
  <c r="E8274" i="2"/>
  <c r="D8275" i="2"/>
  <c r="E8275" i="2"/>
  <c r="D8276" i="2"/>
  <c r="E8276" i="2"/>
  <c r="D8277" i="2"/>
  <c r="E8277" i="2"/>
  <c r="D8278" i="2"/>
  <c r="E8278" i="2"/>
  <c r="D8279" i="2"/>
  <c r="E8279" i="2"/>
  <c r="D8280" i="2"/>
  <c r="E8280" i="2"/>
  <c r="D8281" i="2"/>
  <c r="E8281" i="2"/>
  <c r="D8282" i="2"/>
  <c r="E8282" i="2"/>
  <c r="D8283" i="2"/>
  <c r="E8283" i="2"/>
  <c r="D8284" i="2"/>
  <c r="E8284" i="2"/>
  <c r="D8285" i="2"/>
  <c r="E8285" i="2"/>
  <c r="D8286" i="2"/>
  <c r="E8286" i="2"/>
  <c r="D8287" i="2"/>
  <c r="E8287" i="2"/>
  <c r="D8288" i="2"/>
  <c r="E8288" i="2"/>
  <c r="D8289" i="2"/>
  <c r="E8289" i="2"/>
  <c r="D8290" i="2"/>
  <c r="E8290" i="2"/>
  <c r="D8291" i="2"/>
  <c r="E8291" i="2"/>
  <c r="D8292" i="2"/>
  <c r="E8292" i="2"/>
  <c r="D8293" i="2"/>
  <c r="E8293" i="2"/>
  <c r="D8294" i="2"/>
  <c r="E8294" i="2"/>
  <c r="D8295" i="2"/>
  <c r="E8295" i="2"/>
  <c r="D8296" i="2"/>
  <c r="E8296" i="2"/>
  <c r="D8297" i="2"/>
  <c r="E8297" i="2"/>
  <c r="F8297" i="2" s="1"/>
  <c r="D8298" i="2"/>
  <c r="E8298" i="2"/>
  <c r="D8299" i="2"/>
  <c r="E8299" i="2"/>
  <c r="D8300" i="2"/>
  <c r="E8300" i="2"/>
  <c r="D8301" i="2"/>
  <c r="E8301" i="2"/>
  <c r="D8302" i="2"/>
  <c r="E8302" i="2"/>
  <c r="D8303" i="2"/>
  <c r="E8303" i="2"/>
  <c r="D8304" i="2"/>
  <c r="E8304" i="2"/>
  <c r="D8305" i="2"/>
  <c r="E8305" i="2"/>
  <c r="D8306" i="2"/>
  <c r="E8306" i="2"/>
  <c r="D8307" i="2"/>
  <c r="E8307" i="2"/>
  <c r="D8308" i="2"/>
  <c r="E8308" i="2"/>
  <c r="D8309" i="2"/>
  <c r="E8309" i="2"/>
  <c r="D8310" i="2"/>
  <c r="E8310" i="2"/>
  <c r="D8311" i="2"/>
  <c r="E8311" i="2"/>
  <c r="D8312" i="2"/>
  <c r="E8312" i="2"/>
  <c r="D8313" i="2"/>
  <c r="E8313" i="2"/>
  <c r="D8314" i="2"/>
  <c r="E8314" i="2"/>
  <c r="D8315" i="2"/>
  <c r="E8315" i="2"/>
  <c r="D8316" i="2"/>
  <c r="E8316" i="2"/>
  <c r="D8317" i="2"/>
  <c r="E8317" i="2"/>
  <c r="D8318" i="2"/>
  <c r="E8318" i="2"/>
  <c r="D8319" i="2"/>
  <c r="E8319" i="2"/>
  <c r="D8320" i="2"/>
  <c r="E8320" i="2"/>
  <c r="D8321" i="2"/>
  <c r="E8321" i="2"/>
  <c r="D8322" i="2"/>
  <c r="E8322" i="2"/>
  <c r="D8323" i="2"/>
  <c r="E8323" i="2"/>
  <c r="D8324" i="2"/>
  <c r="E8324" i="2"/>
  <c r="D8325" i="2"/>
  <c r="E8325" i="2"/>
  <c r="D8326" i="2"/>
  <c r="E8326" i="2"/>
  <c r="D8327" i="2"/>
  <c r="E8327" i="2"/>
  <c r="D8328" i="2"/>
  <c r="E8328" i="2"/>
  <c r="D8329" i="2"/>
  <c r="E8329" i="2"/>
  <c r="D8330" i="2"/>
  <c r="E8330" i="2"/>
  <c r="D8331" i="2"/>
  <c r="E8331" i="2"/>
  <c r="D8332" i="2"/>
  <c r="E8332" i="2"/>
  <c r="D8333" i="2"/>
  <c r="E8333" i="2"/>
  <c r="D8334" i="2"/>
  <c r="E8334" i="2"/>
  <c r="D8335" i="2"/>
  <c r="E8335" i="2"/>
  <c r="D8336" i="2"/>
  <c r="E8336" i="2"/>
  <c r="D8337" i="2"/>
  <c r="E8337" i="2"/>
  <c r="D8338" i="2"/>
  <c r="E8338" i="2"/>
  <c r="D8339" i="2"/>
  <c r="E8339" i="2"/>
  <c r="D8340" i="2"/>
  <c r="E8340" i="2"/>
  <c r="D8341" i="2"/>
  <c r="E8341" i="2"/>
  <c r="D8342" i="2"/>
  <c r="E8342" i="2"/>
  <c r="D8343" i="2"/>
  <c r="E8343" i="2"/>
  <c r="D8344" i="2"/>
  <c r="E8344" i="2"/>
  <c r="D8345" i="2"/>
  <c r="E8345" i="2"/>
  <c r="D8346" i="2"/>
  <c r="E8346" i="2"/>
  <c r="D8347" i="2"/>
  <c r="E8347" i="2"/>
  <c r="D8348" i="2"/>
  <c r="E8348" i="2"/>
  <c r="D8349" i="2"/>
  <c r="E8349" i="2"/>
  <c r="D8350" i="2"/>
  <c r="E8350" i="2"/>
  <c r="D8351" i="2"/>
  <c r="E8351" i="2"/>
  <c r="D8352" i="2"/>
  <c r="E8352" i="2"/>
  <c r="D8353" i="2"/>
  <c r="E8353" i="2"/>
  <c r="D8354" i="2"/>
  <c r="E8354" i="2"/>
  <c r="D8355" i="2"/>
  <c r="E8355" i="2"/>
  <c r="D8356" i="2"/>
  <c r="E8356" i="2"/>
  <c r="D8357" i="2"/>
  <c r="E8357" i="2"/>
  <c r="D8358" i="2"/>
  <c r="E8358" i="2"/>
  <c r="D8359" i="2"/>
  <c r="E8359" i="2"/>
  <c r="D8360" i="2"/>
  <c r="E8360" i="2"/>
  <c r="D8361" i="2"/>
  <c r="E8361" i="2"/>
  <c r="D8362" i="2"/>
  <c r="E8362" i="2"/>
  <c r="D8363" i="2"/>
  <c r="E8363" i="2"/>
  <c r="D8364" i="2"/>
  <c r="E8364" i="2"/>
  <c r="D8365" i="2"/>
  <c r="E8365" i="2"/>
  <c r="D8366" i="2"/>
  <c r="E8366" i="2"/>
  <c r="D8367" i="2"/>
  <c r="E8367" i="2"/>
  <c r="D8368" i="2"/>
  <c r="E8368" i="2"/>
  <c r="D8369" i="2"/>
  <c r="E8369" i="2"/>
  <c r="D8370" i="2"/>
  <c r="E8370" i="2"/>
  <c r="D8371" i="2"/>
  <c r="E8371" i="2"/>
  <c r="D8372" i="2"/>
  <c r="E8372" i="2"/>
  <c r="D8373" i="2"/>
  <c r="E8373" i="2"/>
  <c r="D8374" i="2"/>
  <c r="E8374" i="2"/>
  <c r="D8375" i="2"/>
  <c r="E8375" i="2"/>
  <c r="D8376" i="2"/>
  <c r="E8376" i="2"/>
  <c r="D8377" i="2"/>
  <c r="E8377" i="2"/>
  <c r="D8378" i="2"/>
  <c r="E8378" i="2"/>
  <c r="D8379" i="2"/>
  <c r="E8379" i="2"/>
  <c r="D8380" i="2"/>
  <c r="E8380" i="2"/>
  <c r="D8381" i="2"/>
  <c r="E8381" i="2"/>
  <c r="D8382" i="2"/>
  <c r="E8382" i="2"/>
  <c r="D8383" i="2"/>
  <c r="E8383" i="2"/>
  <c r="D8384" i="2"/>
  <c r="E8384" i="2"/>
  <c r="D8385" i="2"/>
  <c r="E8385" i="2"/>
  <c r="F8385" i="2" s="1"/>
  <c r="D8386" i="2"/>
  <c r="E8386" i="2"/>
  <c r="D8387" i="2"/>
  <c r="E8387" i="2"/>
  <c r="D8388" i="2"/>
  <c r="E8388" i="2"/>
  <c r="D8389" i="2"/>
  <c r="E8389" i="2"/>
  <c r="D8390" i="2"/>
  <c r="E8390" i="2"/>
  <c r="D8391" i="2"/>
  <c r="E8391" i="2"/>
  <c r="D8392" i="2"/>
  <c r="E8392" i="2"/>
  <c r="D8393" i="2"/>
  <c r="E8393" i="2"/>
  <c r="D8394" i="2"/>
  <c r="E8394" i="2"/>
  <c r="D8395" i="2"/>
  <c r="E8395" i="2"/>
  <c r="D8396" i="2"/>
  <c r="E8396" i="2"/>
  <c r="D8397" i="2"/>
  <c r="E8397" i="2"/>
  <c r="D8398" i="2"/>
  <c r="E8398" i="2"/>
  <c r="D8399" i="2"/>
  <c r="E8399" i="2"/>
  <c r="D8400" i="2"/>
  <c r="E8400" i="2"/>
  <c r="D8401" i="2"/>
  <c r="E8401" i="2"/>
  <c r="D8402" i="2"/>
  <c r="E8402" i="2"/>
  <c r="D8403" i="2"/>
  <c r="E8403" i="2"/>
  <c r="D8404" i="2"/>
  <c r="E8404" i="2"/>
  <c r="D8405" i="2"/>
  <c r="E8405" i="2"/>
  <c r="D8406" i="2"/>
  <c r="E8406" i="2"/>
  <c r="F8406" i="2" s="1"/>
  <c r="D8407" i="2"/>
  <c r="E8407" i="2"/>
  <c r="D8408" i="2"/>
  <c r="E8408" i="2"/>
  <c r="D8409" i="2"/>
  <c r="E8409" i="2"/>
  <c r="D8410" i="2"/>
  <c r="E8410" i="2"/>
  <c r="D8411" i="2"/>
  <c r="E8411" i="2"/>
  <c r="D8412" i="2"/>
  <c r="E8412" i="2"/>
  <c r="D8413" i="2"/>
  <c r="E8413" i="2"/>
  <c r="D8414" i="2"/>
  <c r="E8414" i="2"/>
  <c r="D8415" i="2"/>
  <c r="E8415" i="2"/>
  <c r="D8416" i="2"/>
  <c r="E8416" i="2"/>
  <c r="D8417" i="2"/>
  <c r="E8417" i="2"/>
  <c r="D8418" i="2"/>
  <c r="E8418" i="2"/>
  <c r="D8419" i="2"/>
  <c r="E8419" i="2"/>
  <c r="D8420" i="2"/>
  <c r="E8420" i="2"/>
  <c r="D8421" i="2"/>
  <c r="E8421" i="2"/>
  <c r="D8422" i="2"/>
  <c r="E8422" i="2"/>
  <c r="D8423" i="2"/>
  <c r="E8423" i="2"/>
  <c r="D8424" i="2"/>
  <c r="E8424" i="2"/>
  <c r="D8425" i="2"/>
  <c r="E8425" i="2"/>
  <c r="D8426" i="2"/>
  <c r="E8426" i="2"/>
  <c r="D8427" i="2"/>
  <c r="E8427" i="2"/>
  <c r="D8428" i="2"/>
  <c r="E8428" i="2"/>
  <c r="D8429" i="2"/>
  <c r="E8429" i="2"/>
  <c r="D8430" i="2"/>
  <c r="E8430" i="2"/>
  <c r="D8431" i="2"/>
  <c r="E8431" i="2"/>
  <c r="D8432" i="2"/>
  <c r="E8432" i="2"/>
  <c r="D8433" i="2"/>
  <c r="E8433" i="2"/>
  <c r="D8434" i="2"/>
  <c r="E8434" i="2"/>
  <c r="D8435" i="2"/>
  <c r="E8435" i="2"/>
  <c r="D8436" i="2"/>
  <c r="E8436" i="2"/>
  <c r="D8437" i="2"/>
  <c r="E8437" i="2"/>
  <c r="D8438" i="2"/>
  <c r="E8438" i="2"/>
  <c r="D8439" i="2"/>
  <c r="E8439" i="2"/>
  <c r="D8440" i="2"/>
  <c r="E8440" i="2"/>
  <c r="D8441" i="2"/>
  <c r="E8441" i="2"/>
  <c r="D8442" i="2"/>
  <c r="E8442" i="2"/>
  <c r="D8443" i="2"/>
  <c r="E8443" i="2"/>
  <c r="D8444" i="2"/>
  <c r="E8444" i="2"/>
  <c r="D8445" i="2"/>
  <c r="E8445" i="2"/>
  <c r="D8446" i="2"/>
  <c r="E8446" i="2"/>
  <c r="F8446" i="2" s="1"/>
  <c r="D8447" i="2"/>
  <c r="E8447" i="2"/>
  <c r="D8448" i="2"/>
  <c r="E8448" i="2"/>
  <c r="D8449" i="2"/>
  <c r="E8449" i="2"/>
  <c r="D8450" i="2"/>
  <c r="E8450" i="2"/>
  <c r="D8451" i="2"/>
  <c r="E8451" i="2"/>
  <c r="D8452" i="2"/>
  <c r="E8452" i="2"/>
  <c r="D8453" i="2"/>
  <c r="E8453" i="2"/>
  <c r="D8454" i="2"/>
  <c r="E8454" i="2"/>
  <c r="D8455" i="2"/>
  <c r="E8455" i="2"/>
  <c r="D8456" i="2"/>
  <c r="E8456" i="2"/>
  <c r="D8457" i="2"/>
  <c r="E8457" i="2"/>
  <c r="D8458" i="2"/>
  <c r="E8458" i="2"/>
  <c r="D8459" i="2"/>
  <c r="E8459" i="2"/>
  <c r="D8460" i="2"/>
  <c r="E8460" i="2"/>
  <c r="D8461" i="2"/>
  <c r="E8461" i="2"/>
  <c r="D8462" i="2"/>
  <c r="E8462" i="2"/>
  <c r="D8463" i="2"/>
  <c r="E8463" i="2"/>
  <c r="D8464" i="2"/>
  <c r="E8464" i="2"/>
  <c r="D8465" i="2"/>
  <c r="E8465" i="2"/>
  <c r="D8466" i="2"/>
  <c r="E8466" i="2"/>
  <c r="D8467" i="2"/>
  <c r="E8467" i="2"/>
  <c r="D8468" i="2"/>
  <c r="E8468" i="2"/>
  <c r="D8469" i="2"/>
  <c r="E8469" i="2"/>
  <c r="D8470" i="2"/>
  <c r="E8470" i="2"/>
  <c r="D8471" i="2"/>
  <c r="E8471" i="2"/>
  <c r="D8472" i="2"/>
  <c r="E8472" i="2"/>
  <c r="D8473" i="2"/>
  <c r="E8473" i="2"/>
  <c r="D8474" i="2"/>
  <c r="E8474" i="2"/>
  <c r="D8475" i="2"/>
  <c r="E8475" i="2"/>
  <c r="D8476" i="2"/>
  <c r="E8476" i="2"/>
  <c r="D8477" i="2"/>
  <c r="E8477" i="2"/>
  <c r="D8478" i="2"/>
  <c r="E8478" i="2"/>
  <c r="D8479" i="2"/>
  <c r="E8479" i="2"/>
  <c r="D8480" i="2"/>
  <c r="E8480" i="2"/>
  <c r="D8481" i="2"/>
  <c r="E8481" i="2"/>
  <c r="D8482" i="2"/>
  <c r="E8482" i="2"/>
  <c r="F8482" i="2" s="1"/>
  <c r="D8483" i="2"/>
  <c r="E8483" i="2"/>
  <c r="D8484" i="2"/>
  <c r="E8484" i="2"/>
  <c r="D8485" i="2"/>
  <c r="E8485" i="2"/>
  <c r="D8486" i="2"/>
  <c r="E8486" i="2"/>
  <c r="D8487" i="2"/>
  <c r="E8487" i="2"/>
  <c r="D8488" i="2"/>
  <c r="E8488" i="2"/>
  <c r="D8489" i="2"/>
  <c r="E8489" i="2"/>
  <c r="D8490" i="2"/>
  <c r="E8490" i="2"/>
  <c r="D8491" i="2"/>
  <c r="E8491" i="2"/>
  <c r="D8492" i="2"/>
  <c r="E8492" i="2"/>
  <c r="D8493" i="2"/>
  <c r="E8493" i="2"/>
  <c r="D8494" i="2"/>
  <c r="E8494" i="2"/>
  <c r="D8495" i="2"/>
  <c r="E8495" i="2"/>
  <c r="D8496" i="2"/>
  <c r="E8496" i="2"/>
  <c r="D8497" i="2"/>
  <c r="E8497" i="2"/>
  <c r="D8498" i="2"/>
  <c r="E8498" i="2"/>
  <c r="D8499" i="2"/>
  <c r="E8499" i="2"/>
  <c r="D8500" i="2"/>
  <c r="E8500" i="2"/>
  <c r="D8501" i="2"/>
  <c r="E8501" i="2"/>
  <c r="D8502" i="2"/>
  <c r="E8502" i="2"/>
  <c r="D8503" i="2"/>
  <c r="E8503" i="2"/>
  <c r="D8504" i="2"/>
  <c r="E8504" i="2"/>
  <c r="D8505" i="2"/>
  <c r="E8505" i="2"/>
  <c r="D8506" i="2"/>
  <c r="E8506" i="2"/>
  <c r="D8507" i="2"/>
  <c r="E8507" i="2"/>
  <c r="D8508" i="2"/>
  <c r="E8508" i="2"/>
  <c r="D8509" i="2"/>
  <c r="E8509" i="2"/>
  <c r="D8510" i="2"/>
  <c r="E8510" i="2"/>
  <c r="D8511" i="2"/>
  <c r="E8511" i="2"/>
  <c r="D8512" i="2"/>
  <c r="E8512" i="2"/>
  <c r="D8513" i="2"/>
  <c r="E8513" i="2"/>
  <c r="D8514" i="2"/>
  <c r="E8514" i="2"/>
  <c r="D8515" i="2"/>
  <c r="E8515" i="2"/>
  <c r="D8516" i="2"/>
  <c r="E8516" i="2"/>
  <c r="D8517" i="2"/>
  <c r="E8517" i="2"/>
  <c r="D8518" i="2"/>
  <c r="E8518" i="2"/>
  <c r="F8518" i="2" s="1"/>
  <c r="D8519" i="2"/>
  <c r="E8519" i="2"/>
  <c r="D8520" i="2"/>
  <c r="E8520" i="2"/>
  <c r="D8521" i="2"/>
  <c r="E8521" i="2"/>
  <c r="D8522" i="2"/>
  <c r="E8522" i="2"/>
  <c r="F8522" i="2" s="1"/>
  <c r="D8523" i="2"/>
  <c r="E8523" i="2"/>
  <c r="D8524" i="2"/>
  <c r="E8524" i="2"/>
  <c r="F8524" i="2" s="1"/>
  <c r="D8525" i="2"/>
  <c r="E8525" i="2"/>
  <c r="D8526" i="2"/>
  <c r="E8526" i="2"/>
  <c r="D8527" i="2"/>
  <c r="E8527" i="2"/>
  <c r="D8528" i="2"/>
  <c r="E8528" i="2"/>
  <c r="D8529" i="2"/>
  <c r="E8529" i="2"/>
  <c r="D8530" i="2"/>
  <c r="E8530" i="2"/>
  <c r="D8531" i="2"/>
  <c r="E8531" i="2"/>
  <c r="D8532" i="2"/>
  <c r="E8532" i="2"/>
  <c r="D8533" i="2"/>
  <c r="E8533" i="2"/>
  <c r="D8534" i="2"/>
  <c r="E8534" i="2"/>
  <c r="D8535" i="2"/>
  <c r="E8535" i="2"/>
  <c r="D8536" i="2"/>
  <c r="E8536" i="2"/>
  <c r="D8537" i="2"/>
  <c r="E8537" i="2"/>
  <c r="D8538" i="2"/>
  <c r="E8538" i="2"/>
  <c r="D8539" i="2"/>
  <c r="E8539" i="2"/>
  <c r="D8540" i="2"/>
  <c r="E8540" i="2"/>
  <c r="D8541" i="2"/>
  <c r="E8541" i="2"/>
  <c r="D8542" i="2"/>
  <c r="E8542" i="2"/>
  <c r="F8542" i="2" s="1"/>
  <c r="D8543" i="2"/>
  <c r="E8543" i="2"/>
  <c r="D8544" i="2"/>
  <c r="E8544" i="2"/>
  <c r="F8544" i="2" s="1"/>
  <c r="D8545" i="2"/>
  <c r="E8545" i="2"/>
  <c r="D8546" i="2"/>
  <c r="E8546" i="2"/>
  <c r="F8546" i="2" s="1"/>
  <c r="D8547" i="2"/>
  <c r="E8547" i="2"/>
  <c r="D8548" i="2"/>
  <c r="E8548" i="2"/>
  <c r="F8548" i="2" s="1"/>
  <c r="D8549" i="2"/>
  <c r="E8549" i="2"/>
  <c r="D8550" i="2"/>
  <c r="E8550" i="2"/>
  <c r="D8551" i="2"/>
  <c r="E8551" i="2"/>
  <c r="D8552" i="2"/>
  <c r="E8552" i="2"/>
  <c r="F8552" i="2" s="1"/>
  <c r="D8553" i="2"/>
  <c r="E8553" i="2"/>
  <c r="D8554" i="2"/>
  <c r="E8554" i="2"/>
  <c r="D8555" i="2"/>
  <c r="E8555" i="2"/>
  <c r="D8556" i="2"/>
  <c r="E8556" i="2"/>
  <c r="F8556" i="2" s="1"/>
  <c r="D8557" i="2"/>
  <c r="E8557" i="2"/>
  <c r="D8558" i="2"/>
  <c r="E8558" i="2"/>
  <c r="F8558" i="2" s="1"/>
  <c r="D8559" i="2"/>
  <c r="E8559" i="2"/>
  <c r="F8559" i="2" s="1"/>
  <c r="D8560" i="2"/>
  <c r="E8560" i="2"/>
  <c r="D8561" i="2"/>
  <c r="E8561" i="2"/>
  <c r="D8562" i="2"/>
  <c r="E8562" i="2"/>
  <c r="D8563" i="2"/>
  <c r="E8563" i="2"/>
  <c r="D8564" i="2"/>
  <c r="E8564" i="2"/>
  <c r="D8565" i="2"/>
  <c r="E8565" i="2"/>
  <c r="D8566" i="2"/>
  <c r="E8566" i="2"/>
  <c r="D8567" i="2"/>
  <c r="E8567" i="2"/>
  <c r="D8568" i="2"/>
  <c r="E8568" i="2"/>
  <c r="D8569" i="2"/>
  <c r="E8569" i="2"/>
  <c r="D8570" i="2"/>
  <c r="E8570" i="2"/>
  <c r="D8571" i="2"/>
  <c r="E8571" i="2"/>
  <c r="D8572" i="2"/>
  <c r="E8572" i="2"/>
  <c r="D8573" i="2"/>
  <c r="E8573" i="2"/>
  <c r="D8574" i="2"/>
  <c r="E8574" i="2"/>
  <c r="D8575" i="2"/>
  <c r="E8575" i="2"/>
  <c r="D8576" i="2"/>
  <c r="E8576" i="2"/>
  <c r="D8577" i="2"/>
  <c r="E8577" i="2"/>
  <c r="D8578" i="2"/>
  <c r="E8578" i="2"/>
  <c r="D8579" i="2"/>
  <c r="E8579" i="2"/>
  <c r="D8580" i="2"/>
  <c r="E8580" i="2"/>
  <c r="D8581" i="2"/>
  <c r="E8581" i="2"/>
  <c r="D8582" i="2"/>
  <c r="E8582" i="2"/>
  <c r="D8583" i="2"/>
  <c r="E8583" i="2"/>
  <c r="D8584" i="2"/>
  <c r="E8584" i="2"/>
  <c r="D8585" i="2"/>
  <c r="E8585" i="2"/>
  <c r="D8586" i="2"/>
  <c r="E8586" i="2"/>
  <c r="D8587" i="2"/>
  <c r="E8587" i="2"/>
  <c r="D8588" i="2"/>
  <c r="E8588" i="2"/>
  <c r="D8589" i="2"/>
  <c r="E8589" i="2"/>
  <c r="D8590" i="2"/>
  <c r="E8590" i="2"/>
  <c r="D8591" i="2"/>
  <c r="E8591" i="2"/>
  <c r="D8592" i="2"/>
  <c r="E8592" i="2"/>
  <c r="D8593" i="2"/>
  <c r="E8593" i="2"/>
  <c r="D8594" i="2"/>
  <c r="E8594" i="2"/>
  <c r="D8595" i="2"/>
  <c r="E8595" i="2"/>
  <c r="D8596" i="2"/>
  <c r="E8596" i="2"/>
  <c r="D8597" i="2"/>
  <c r="E8597" i="2"/>
  <c r="D8598" i="2"/>
  <c r="E8598" i="2"/>
  <c r="F8598" i="2" s="1"/>
  <c r="D8599" i="2"/>
  <c r="E8599" i="2"/>
  <c r="D8600" i="2"/>
  <c r="E8600" i="2"/>
  <c r="D8601" i="2"/>
  <c r="E8601" i="2"/>
  <c r="D8602" i="2"/>
  <c r="E8602" i="2"/>
  <c r="D8603" i="2"/>
  <c r="E8603" i="2"/>
  <c r="D8604" i="2"/>
  <c r="E8604" i="2"/>
  <c r="D8605" i="2"/>
  <c r="E8605" i="2"/>
  <c r="D8606" i="2"/>
  <c r="E8606" i="2"/>
  <c r="D8607" i="2"/>
  <c r="E8607" i="2"/>
  <c r="D8608" i="2"/>
  <c r="E8608" i="2"/>
  <c r="D8609" i="2"/>
  <c r="E8609" i="2"/>
  <c r="D8610" i="2"/>
  <c r="E8610" i="2"/>
  <c r="D8611" i="2"/>
  <c r="E8611" i="2"/>
  <c r="D8612" i="2"/>
  <c r="E8612" i="2"/>
  <c r="D8613" i="2"/>
  <c r="E8613" i="2"/>
  <c r="D8614" i="2"/>
  <c r="E8614" i="2"/>
  <c r="D8615" i="2"/>
  <c r="E8615" i="2"/>
  <c r="D8616" i="2"/>
  <c r="E8616" i="2"/>
  <c r="D8617" i="2"/>
  <c r="E8617" i="2"/>
  <c r="D8618" i="2"/>
  <c r="E8618" i="2"/>
  <c r="D8619" i="2"/>
  <c r="E8619" i="2"/>
  <c r="D8620" i="2"/>
  <c r="E8620" i="2"/>
  <c r="D8621" i="2"/>
  <c r="E8621" i="2"/>
  <c r="D8622" i="2"/>
  <c r="E8622" i="2"/>
  <c r="D8623" i="2"/>
  <c r="E8623" i="2"/>
  <c r="D8624" i="2"/>
  <c r="E8624" i="2"/>
  <c r="D8625" i="2"/>
  <c r="E8625" i="2"/>
  <c r="D8626" i="2"/>
  <c r="E8626" i="2"/>
  <c r="D8627" i="2"/>
  <c r="E8627" i="2"/>
  <c r="D8628" i="2"/>
  <c r="E8628" i="2"/>
  <c r="D8629" i="2"/>
  <c r="E8629" i="2"/>
  <c r="D8630" i="2"/>
  <c r="E8630" i="2"/>
  <c r="D8631" i="2"/>
  <c r="E8631" i="2"/>
  <c r="D8632" i="2"/>
  <c r="E8632" i="2"/>
  <c r="D8633" i="2"/>
  <c r="E8633" i="2"/>
  <c r="D8634" i="2"/>
  <c r="E8634" i="2"/>
  <c r="D8635" i="2"/>
  <c r="E8635" i="2"/>
  <c r="F8635" i="2" s="1"/>
  <c r="D8636" i="2"/>
  <c r="E8636" i="2"/>
  <c r="D8637" i="2"/>
  <c r="E8637" i="2"/>
  <c r="D8638" i="2"/>
  <c r="E8638" i="2"/>
  <c r="D8639" i="2"/>
  <c r="E8639" i="2"/>
  <c r="D8640" i="2"/>
  <c r="E8640" i="2"/>
  <c r="D8641" i="2"/>
  <c r="E8641" i="2"/>
  <c r="D8642" i="2"/>
  <c r="E8642" i="2"/>
  <c r="D8643" i="2"/>
  <c r="E8643" i="2"/>
  <c r="D8644" i="2"/>
  <c r="E8644" i="2"/>
  <c r="D8645" i="2"/>
  <c r="E8645" i="2"/>
  <c r="D8646" i="2"/>
  <c r="E8646" i="2"/>
  <c r="D8647" i="2"/>
  <c r="E8647" i="2"/>
  <c r="D8648" i="2"/>
  <c r="E8648" i="2"/>
  <c r="D8649" i="2"/>
  <c r="E8649" i="2"/>
  <c r="D8650" i="2"/>
  <c r="E8650" i="2"/>
  <c r="D8651" i="2"/>
  <c r="E8651" i="2"/>
  <c r="D8652" i="2"/>
  <c r="E8652" i="2"/>
  <c r="D8653" i="2"/>
  <c r="E8653" i="2"/>
  <c r="D8654" i="2"/>
  <c r="E8654" i="2"/>
  <c r="D8655" i="2"/>
  <c r="E8655" i="2"/>
  <c r="D8656" i="2"/>
  <c r="E8656" i="2"/>
  <c r="D8657" i="2"/>
  <c r="E8657" i="2"/>
  <c r="D8658" i="2"/>
  <c r="E8658" i="2"/>
  <c r="D8659" i="2"/>
  <c r="E8659" i="2"/>
  <c r="D8660" i="2"/>
  <c r="E8660" i="2"/>
  <c r="D8661" i="2"/>
  <c r="E8661" i="2"/>
  <c r="D8662" i="2"/>
  <c r="E8662" i="2"/>
  <c r="D8663" i="2"/>
  <c r="E8663" i="2"/>
  <c r="D8664" i="2"/>
  <c r="E8664" i="2"/>
  <c r="D8665" i="2"/>
  <c r="E8665" i="2"/>
  <c r="D8666" i="2"/>
  <c r="E8666" i="2"/>
  <c r="D8667" i="2"/>
  <c r="E8667" i="2"/>
  <c r="D8668" i="2"/>
  <c r="E8668" i="2"/>
  <c r="D8669" i="2"/>
  <c r="E8669" i="2"/>
  <c r="D8670" i="2"/>
  <c r="E8670" i="2"/>
  <c r="D8671" i="2"/>
  <c r="E8671" i="2"/>
  <c r="D8672" i="2"/>
  <c r="E8672" i="2"/>
  <c r="F8672" i="2" s="1"/>
  <c r="D8673" i="2"/>
  <c r="E8673" i="2"/>
  <c r="D8674" i="2"/>
  <c r="E8674" i="2"/>
  <c r="D8675" i="2"/>
  <c r="E8675" i="2"/>
  <c r="D8676" i="2"/>
  <c r="E8676" i="2"/>
  <c r="D8677" i="2"/>
  <c r="E8677" i="2"/>
  <c r="D8678" i="2"/>
  <c r="E8678" i="2"/>
  <c r="F8678" i="2" s="1"/>
  <c r="D8679" i="2"/>
  <c r="E8679" i="2"/>
  <c r="D8680" i="2"/>
  <c r="E8680" i="2"/>
  <c r="D8681" i="2"/>
  <c r="E8681" i="2"/>
  <c r="D8682" i="2"/>
  <c r="E8682" i="2"/>
  <c r="D8683" i="2"/>
  <c r="E8683" i="2"/>
  <c r="D8684" i="2"/>
  <c r="E8684" i="2"/>
  <c r="D8685" i="2"/>
  <c r="E8685" i="2"/>
  <c r="D8686" i="2"/>
  <c r="E8686" i="2"/>
  <c r="F8686" i="2" s="1"/>
  <c r="D8687" i="2"/>
  <c r="E8687" i="2"/>
  <c r="D8688" i="2"/>
  <c r="E8688" i="2"/>
  <c r="D8689" i="2"/>
  <c r="E8689" i="2"/>
  <c r="F8689" i="2" s="1"/>
  <c r="D8690" i="2"/>
  <c r="E8690" i="2"/>
  <c r="F8690" i="2" s="1"/>
  <c r="D8691" i="2"/>
  <c r="E8691" i="2"/>
  <c r="F8691" i="2" s="1"/>
  <c r="D8692" i="2"/>
  <c r="E8692" i="2"/>
  <c r="F8692" i="2" s="1"/>
  <c r="D8693" i="2"/>
  <c r="E8693" i="2"/>
  <c r="D8694" i="2"/>
  <c r="E8694" i="2"/>
  <c r="D8695" i="2"/>
  <c r="E8695" i="2"/>
  <c r="D8696" i="2"/>
  <c r="E8696" i="2"/>
  <c r="F8696" i="2" s="1"/>
  <c r="D8697" i="2"/>
  <c r="E8697" i="2"/>
  <c r="D8698" i="2"/>
  <c r="E8698" i="2"/>
  <c r="D8699" i="2"/>
  <c r="E8699" i="2"/>
  <c r="F8699" i="2" s="1"/>
  <c r="D8700" i="2"/>
  <c r="E8700" i="2"/>
  <c r="D8701" i="2"/>
  <c r="E8701" i="2"/>
  <c r="D8702" i="2"/>
  <c r="E8702" i="2"/>
  <c r="D8703" i="2"/>
  <c r="E8703" i="2"/>
  <c r="D8704" i="2"/>
  <c r="E8704" i="2"/>
  <c r="D8705" i="2"/>
  <c r="E8705" i="2"/>
  <c r="D8706" i="2"/>
  <c r="E8706" i="2"/>
  <c r="D8707" i="2"/>
  <c r="E8707" i="2"/>
  <c r="D8708" i="2"/>
  <c r="E8708" i="2"/>
  <c r="D8709" i="2"/>
  <c r="E8709" i="2"/>
  <c r="D8710" i="2"/>
  <c r="E8710" i="2"/>
  <c r="D8711" i="2"/>
  <c r="E8711" i="2"/>
  <c r="D8712" i="2"/>
  <c r="E8712" i="2"/>
  <c r="D8713" i="2"/>
  <c r="E8713" i="2"/>
  <c r="D8714" i="2"/>
  <c r="E8714" i="2"/>
  <c r="D8715" i="2"/>
  <c r="E8715" i="2"/>
  <c r="D8716" i="2"/>
  <c r="E8716" i="2"/>
  <c r="D8717" i="2"/>
  <c r="E8717" i="2"/>
  <c r="D8718" i="2"/>
  <c r="E8718" i="2"/>
  <c r="D8719" i="2"/>
  <c r="E8719" i="2"/>
  <c r="D8720" i="2"/>
  <c r="E8720" i="2"/>
  <c r="D8721" i="2"/>
  <c r="E8721" i="2"/>
  <c r="D8722" i="2"/>
  <c r="E8722" i="2"/>
  <c r="D8723" i="2"/>
  <c r="E8723" i="2"/>
  <c r="D8724" i="2"/>
  <c r="E8724" i="2"/>
  <c r="D8725" i="2"/>
  <c r="E8725" i="2"/>
  <c r="D8726" i="2"/>
  <c r="E8726" i="2"/>
  <c r="D8727" i="2"/>
  <c r="E8727" i="2"/>
  <c r="D8728" i="2"/>
  <c r="E8728" i="2"/>
  <c r="D8729" i="2"/>
  <c r="E8729" i="2"/>
  <c r="D8730" i="2"/>
  <c r="E8730" i="2"/>
  <c r="D8731" i="2"/>
  <c r="E8731" i="2"/>
  <c r="D8732" i="2"/>
  <c r="E8732" i="2"/>
  <c r="D8733" i="2"/>
  <c r="E8733" i="2"/>
  <c r="D8734" i="2"/>
  <c r="E8734" i="2"/>
  <c r="D8735" i="2"/>
  <c r="E8735" i="2"/>
  <c r="D8736" i="2"/>
  <c r="E8736" i="2"/>
  <c r="D8737" i="2"/>
  <c r="E8737" i="2"/>
  <c r="D8738" i="2"/>
  <c r="E8738" i="2"/>
  <c r="D8739" i="2"/>
  <c r="E8739" i="2"/>
  <c r="D8740" i="2"/>
  <c r="E8740" i="2"/>
  <c r="D8741" i="2"/>
  <c r="E8741" i="2"/>
  <c r="D8742" i="2"/>
  <c r="E8742" i="2"/>
  <c r="D8743" i="2"/>
  <c r="E8743" i="2"/>
  <c r="D8744" i="2"/>
  <c r="E8744" i="2"/>
  <c r="D8745" i="2"/>
  <c r="E8745" i="2"/>
  <c r="D8746" i="2"/>
  <c r="E8746" i="2"/>
  <c r="D8747" i="2"/>
  <c r="E8747" i="2"/>
  <c r="D8748" i="2"/>
  <c r="E8748" i="2"/>
  <c r="D8749" i="2"/>
  <c r="E8749" i="2"/>
  <c r="D8750" i="2"/>
  <c r="E8750" i="2"/>
  <c r="D8751" i="2"/>
  <c r="E8751" i="2"/>
  <c r="D8752" i="2"/>
  <c r="E8752" i="2"/>
  <c r="D8753" i="2"/>
  <c r="E8753" i="2"/>
  <c r="F8753" i="2" s="1"/>
  <c r="D8754" i="2"/>
  <c r="E8754" i="2"/>
  <c r="D8755" i="2"/>
  <c r="E8755" i="2"/>
  <c r="D8756" i="2"/>
  <c r="E8756" i="2"/>
  <c r="D8757" i="2"/>
  <c r="E8757" i="2"/>
  <c r="D8758" i="2"/>
  <c r="E8758" i="2"/>
  <c r="D8759" i="2"/>
  <c r="E8759" i="2"/>
  <c r="D8760" i="2"/>
  <c r="E8760" i="2"/>
  <c r="D8761" i="2"/>
  <c r="E8761" i="2"/>
  <c r="F8761" i="2" s="1"/>
  <c r="D8762" i="2"/>
  <c r="E8762" i="2"/>
  <c r="D8763" i="2"/>
  <c r="E8763" i="2"/>
  <c r="D8764" i="2"/>
  <c r="E8764" i="2"/>
  <c r="D8765" i="2"/>
  <c r="E8765" i="2"/>
  <c r="D8766" i="2"/>
  <c r="E8766" i="2"/>
  <c r="D8767" i="2"/>
  <c r="E8767" i="2"/>
  <c r="F8767" i="2" s="1"/>
  <c r="D8768" i="2"/>
  <c r="E8768" i="2"/>
  <c r="D8769" i="2"/>
  <c r="E8769" i="2"/>
  <c r="D8770" i="2"/>
  <c r="E8770" i="2"/>
  <c r="D8771" i="2"/>
  <c r="E8771" i="2"/>
  <c r="F8771" i="2" s="1"/>
  <c r="D8772" i="2"/>
  <c r="E8772" i="2"/>
  <c r="D8773" i="2"/>
  <c r="E8773" i="2"/>
  <c r="D8774" i="2"/>
  <c r="E8774" i="2"/>
  <c r="D8775" i="2"/>
  <c r="E8775" i="2"/>
  <c r="D8776" i="2"/>
  <c r="E8776" i="2"/>
  <c r="D8777" i="2"/>
  <c r="E8777" i="2"/>
  <c r="D8778" i="2"/>
  <c r="E8778" i="2"/>
  <c r="D8779" i="2"/>
  <c r="E8779" i="2"/>
  <c r="D8780" i="2"/>
  <c r="E8780" i="2"/>
  <c r="D8781" i="2"/>
  <c r="E8781" i="2"/>
  <c r="D8782" i="2"/>
  <c r="E8782" i="2"/>
  <c r="D8783" i="2"/>
  <c r="E8783" i="2"/>
  <c r="D8784" i="2"/>
  <c r="E8784" i="2"/>
  <c r="D8785" i="2"/>
  <c r="E8785" i="2"/>
  <c r="D8786" i="2"/>
  <c r="E8786" i="2"/>
  <c r="D8787" i="2"/>
  <c r="E8787" i="2"/>
  <c r="D8788" i="2"/>
  <c r="E8788" i="2"/>
  <c r="D8789" i="2"/>
  <c r="E8789" i="2"/>
  <c r="D8790" i="2"/>
  <c r="E8790" i="2"/>
  <c r="D8791" i="2"/>
  <c r="E8791" i="2"/>
  <c r="F8791" i="2" s="1"/>
  <c r="D8792" i="2"/>
  <c r="E8792" i="2"/>
  <c r="D8793" i="2"/>
  <c r="E8793" i="2"/>
  <c r="D8794" i="2"/>
  <c r="E8794" i="2"/>
  <c r="D8795" i="2"/>
  <c r="E8795" i="2"/>
  <c r="D8796" i="2"/>
  <c r="E8796" i="2"/>
  <c r="D8797" i="2"/>
  <c r="E8797" i="2"/>
  <c r="D8798" i="2"/>
  <c r="E8798" i="2"/>
  <c r="D8799" i="2"/>
  <c r="E8799" i="2"/>
  <c r="D8800" i="2"/>
  <c r="E8800" i="2"/>
  <c r="D8801" i="2"/>
  <c r="E8801" i="2"/>
  <c r="D8802" i="2"/>
  <c r="E8802" i="2"/>
  <c r="D8803" i="2"/>
  <c r="E8803" i="2"/>
  <c r="F8803" i="2" s="1"/>
  <c r="D8804" i="2"/>
  <c r="E8804" i="2"/>
  <c r="D8805" i="2"/>
  <c r="E8805" i="2"/>
  <c r="D8806" i="2"/>
  <c r="E8806" i="2"/>
  <c r="D8807" i="2"/>
  <c r="E8807" i="2"/>
  <c r="D8808" i="2"/>
  <c r="E8808" i="2"/>
  <c r="D8809" i="2"/>
  <c r="E8809" i="2"/>
  <c r="D8810" i="2"/>
  <c r="E8810" i="2"/>
  <c r="D8811" i="2"/>
  <c r="E8811" i="2"/>
  <c r="D8812" i="2"/>
  <c r="E8812" i="2"/>
  <c r="D8813" i="2"/>
  <c r="E8813" i="2"/>
  <c r="D8814" i="2"/>
  <c r="E8814" i="2"/>
  <c r="D8815" i="2"/>
  <c r="E8815" i="2"/>
  <c r="D8816" i="2"/>
  <c r="E8816" i="2"/>
  <c r="D8817" i="2"/>
  <c r="E8817" i="2"/>
  <c r="F8817" i="2" s="1"/>
  <c r="D8818" i="2"/>
  <c r="E8818" i="2"/>
  <c r="F8818" i="2" s="1"/>
  <c r="D8819" i="2"/>
  <c r="E8819" i="2"/>
  <c r="D8820" i="2"/>
  <c r="E8820" i="2"/>
  <c r="D8821" i="2"/>
  <c r="E8821" i="2"/>
  <c r="D8822" i="2"/>
  <c r="E8822" i="2"/>
  <c r="F8822" i="2" s="1"/>
  <c r="D8823" i="2"/>
  <c r="E8823" i="2"/>
  <c r="D8824" i="2"/>
  <c r="E8824" i="2"/>
  <c r="F8824" i="2" s="1"/>
  <c r="D8825" i="2"/>
  <c r="E8825" i="2"/>
  <c r="D8826" i="2"/>
  <c r="E8826" i="2"/>
  <c r="F8826" i="2" s="1"/>
  <c r="D8827" i="2"/>
  <c r="E8827" i="2"/>
  <c r="F8827" i="2" s="1"/>
  <c r="D8828" i="2"/>
  <c r="E8828" i="2"/>
  <c r="F8828" i="2" s="1"/>
  <c r="D8829" i="2"/>
  <c r="E8829" i="2"/>
  <c r="D8830" i="2"/>
  <c r="E8830" i="2"/>
  <c r="F8830" i="2" s="1"/>
  <c r="D8831" i="2"/>
  <c r="E8831" i="2"/>
  <c r="F8831" i="2" s="1"/>
  <c r="D8832" i="2"/>
  <c r="E8832" i="2"/>
  <c r="F8832" i="2" s="1"/>
  <c r="D8833" i="2"/>
  <c r="E8833" i="2"/>
  <c r="D8834" i="2"/>
  <c r="E8834" i="2"/>
  <c r="D8835" i="2"/>
  <c r="E8835" i="2"/>
  <c r="F8835" i="2" s="1"/>
  <c r="D8836" i="2"/>
  <c r="E8836" i="2"/>
  <c r="D8837" i="2"/>
  <c r="E8837" i="2"/>
  <c r="D8838" i="2"/>
  <c r="E8838" i="2"/>
  <c r="D8839" i="2"/>
  <c r="E8839" i="2"/>
  <c r="D8840" i="2"/>
  <c r="E8840" i="2"/>
  <c r="D8841" i="2"/>
  <c r="E8841" i="2"/>
  <c r="D8842" i="2"/>
  <c r="E8842" i="2"/>
  <c r="F8842" i="2" s="1"/>
  <c r="D8843" i="2"/>
  <c r="E8843" i="2"/>
  <c r="F8843" i="2" s="1"/>
  <c r="D8844" i="2"/>
  <c r="E8844" i="2"/>
  <c r="D8845" i="2"/>
  <c r="E8845" i="2"/>
  <c r="D8846" i="2"/>
  <c r="E8846" i="2"/>
  <c r="F8846" i="2" s="1"/>
  <c r="D8847" i="2"/>
  <c r="E8847" i="2"/>
  <c r="D8848" i="2"/>
  <c r="E8848" i="2"/>
  <c r="D8849" i="2"/>
  <c r="E8849" i="2"/>
  <c r="D8850" i="2"/>
  <c r="E8850" i="2"/>
  <c r="D8851" i="2"/>
  <c r="E8851" i="2"/>
  <c r="D8852" i="2"/>
  <c r="E8852" i="2"/>
  <c r="D8853" i="2"/>
  <c r="E8853" i="2"/>
  <c r="D8854" i="2"/>
  <c r="E8854" i="2"/>
  <c r="F8854" i="2" s="1"/>
  <c r="D8855" i="2"/>
  <c r="E8855" i="2"/>
  <c r="D8856" i="2"/>
  <c r="E8856" i="2"/>
  <c r="F8856" i="2" s="1"/>
  <c r="D8857" i="2"/>
  <c r="E8857" i="2"/>
  <c r="D8858" i="2"/>
  <c r="E8858" i="2"/>
  <c r="F8858" i="2" s="1"/>
  <c r="D8859" i="2"/>
  <c r="E8859" i="2"/>
  <c r="F8859" i="2" s="1"/>
  <c r="D8860" i="2"/>
  <c r="E8860" i="2"/>
  <c r="F8860" i="2" s="1"/>
  <c r="D8861" i="2"/>
  <c r="E8861" i="2"/>
  <c r="D8862" i="2"/>
  <c r="E8862" i="2"/>
  <c r="F8862" i="2" s="1"/>
  <c r="D8863" i="2"/>
  <c r="E8863" i="2"/>
  <c r="D8864" i="2"/>
  <c r="E8864" i="2"/>
  <c r="D8865" i="2"/>
  <c r="E8865" i="2"/>
  <c r="F8865" i="2" s="1"/>
  <c r="D8866" i="2"/>
  <c r="E8866" i="2"/>
  <c r="D8867" i="2"/>
  <c r="E8867" i="2"/>
  <c r="F8867" i="2" s="1"/>
  <c r="D8868" i="2"/>
  <c r="E8868" i="2"/>
  <c r="D8869" i="2"/>
  <c r="E8869" i="2"/>
  <c r="F8869" i="2" s="1"/>
  <c r="D8870" i="2"/>
  <c r="E8870" i="2"/>
  <c r="D8871" i="2"/>
  <c r="E8871" i="2"/>
  <c r="F8871" i="2" s="1"/>
  <c r="D8872" i="2"/>
  <c r="E8872" i="2"/>
  <c r="F8872" i="2" s="1"/>
  <c r="D8873" i="2"/>
  <c r="E8873" i="2"/>
  <c r="D8874" i="2"/>
  <c r="E8874" i="2"/>
  <c r="D8875" i="2"/>
  <c r="E8875" i="2"/>
  <c r="D8876" i="2"/>
  <c r="E8876" i="2"/>
  <c r="F8876" i="2" s="1"/>
  <c r="D8877" i="2"/>
  <c r="E8877" i="2"/>
  <c r="D8878" i="2"/>
  <c r="E8878" i="2"/>
  <c r="F8878" i="2" s="1"/>
  <c r="D8879" i="2"/>
  <c r="E8879" i="2"/>
  <c r="D8880" i="2"/>
  <c r="E8880" i="2"/>
  <c r="D8881" i="2"/>
  <c r="E8881" i="2"/>
  <c r="D8882" i="2"/>
  <c r="E8882" i="2"/>
  <c r="D8883" i="2"/>
  <c r="E8883" i="2"/>
  <c r="F8883" i="2" s="1"/>
  <c r="D8884" i="2"/>
  <c r="E8884" i="2"/>
  <c r="D8885" i="2"/>
  <c r="E8885" i="2"/>
  <c r="D8886" i="2"/>
  <c r="E8886" i="2"/>
  <c r="D8887" i="2"/>
  <c r="E8887" i="2"/>
  <c r="D8888" i="2"/>
  <c r="E8888" i="2"/>
  <c r="D8889" i="2"/>
  <c r="E8889" i="2"/>
  <c r="D8890" i="2"/>
  <c r="E8890" i="2"/>
  <c r="D8891" i="2"/>
  <c r="E8891" i="2"/>
  <c r="F8891" i="2" s="1"/>
  <c r="D8892" i="2"/>
  <c r="E8892" i="2"/>
  <c r="D8893" i="2"/>
  <c r="E8893" i="2"/>
  <c r="F8893" i="2" s="1"/>
  <c r="D8894" i="2"/>
  <c r="E8894" i="2"/>
  <c r="D8895" i="2"/>
  <c r="E8895" i="2"/>
  <c r="D8896" i="2"/>
  <c r="E8896" i="2"/>
  <c r="D8897" i="2"/>
  <c r="E8897" i="2"/>
  <c r="D8898" i="2"/>
  <c r="E8898" i="2"/>
  <c r="D8899" i="2"/>
  <c r="E8899" i="2"/>
  <c r="D8900" i="2"/>
  <c r="E8900" i="2"/>
  <c r="D8901" i="2"/>
  <c r="E8901" i="2"/>
  <c r="F8901" i="2" s="1"/>
  <c r="D8902" i="2"/>
  <c r="E8902" i="2"/>
  <c r="D8903" i="2"/>
  <c r="E8903" i="2"/>
  <c r="F8903" i="2" s="1"/>
  <c r="D8904" i="2"/>
  <c r="E8904" i="2"/>
  <c r="F8904" i="2" s="1"/>
  <c r="D8905" i="2"/>
  <c r="E8905" i="2"/>
  <c r="D8906" i="2"/>
  <c r="E8906" i="2"/>
  <c r="F8906" i="2" s="1"/>
  <c r="D8907" i="2"/>
  <c r="E8907" i="2"/>
  <c r="D8908" i="2"/>
  <c r="E8908" i="2"/>
  <c r="D8909" i="2"/>
  <c r="E8909" i="2"/>
  <c r="F8909" i="2" s="1"/>
  <c r="D8910" i="2"/>
  <c r="E8910" i="2"/>
  <c r="F8910" i="2" s="1"/>
  <c r="D8911" i="2"/>
  <c r="E8911" i="2"/>
  <c r="F8911" i="2" s="1"/>
  <c r="D8912" i="2"/>
  <c r="E8912" i="2"/>
  <c r="D8913" i="2"/>
  <c r="E8913" i="2"/>
  <c r="D8914" i="2"/>
  <c r="E8914" i="2"/>
  <c r="D8915" i="2"/>
  <c r="E8915" i="2"/>
  <c r="D8916" i="2"/>
  <c r="E8916" i="2"/>
  <c r="F8916" i="2" s="1"/>
  <c r="D8917" i="2"/>
  <c r="E8917" i="2"/>
  <c r="F8917" i="2" s="1"/>
  <c r="D8918" i="2"/>
  <c r="E8918" i="2"/>
  <c r="D8919" i="2"/>
  <c r="E8919" i="2"/>
  <c r="D8920" i="2"/>
  <c r="E8920" i="2"/>
  <c r="F8920" i="2" s="1"/>
  <c r="D8921" i="2"/>
  <c r="E8921" i="2"/>
  <c r="F8921" i="2" s="1"/>
  <c r="D8922" i="2"/>
  <c r="E8922" i="2"/>
  <c r="D8923" i="2"/>
  <c r="E8923" i="2"/>
  <c r="D8924" i="2"/>
  <c r="E8924" i="2"/>
  <c r="F8924" i="2" s="1"/>
  <c r="D8925" i="2"/>
  <c r="E8925" i="2"/>
  <c r="D8926" i="2"/>
  <c r="E8926" i="2"/>
  <c r="D8927" i="2"/>
  <c r="E8927" i="2"/>
  <c r="D8928" i="2"/>
  <c r="E8928" i="2"/>
  <c r="D8929" i="2"/>
  <c r="E8929" i="2"/>
  <c r="F8929" i="2" s="1"/>
  <c r="D8930" i="2"/>
  <c r="E8930" i="2"/>
  <c r="F8930" i="2" s="1"/>
  <c r="D8931" i="2"/>
  <c r="E8931" i="2"/>
  <c r="D8932" i="2"/>
  <c r="E8932" i="2"/>
  <c r="D8933" i="2"/>
  <c r="E8933" i="2"/>
  <c r="D8934" i="2"/>
  <c r="E8934" i="2"/>
  <c r="D8935" i="2"/>
  <c r="E8935" i="2"/>
  <c r="F8935" i="2" s="1"/>
  <c r="D8936" i="2"/>
  <c r="E8936" i="2"/>
  <c r="D8937" i="2"/>
  <c r="E8937" i="2"/>
  <c r="F8937" i="2" s="1"/>
  <c r="D8938" i="2"/>
  <c r="E8938" i="2"/>
  <c r="D8939" i="2"/>
  <c r="E8939" i="2"/>
  <c r="F8939" i="2" s="1"/>
  <c r="D8940" i="2"/>
  <c r="E8940" i="2"/>
  <c r="D8941" i="2"/>
  <c r="E8941" i="2"/>
  <c r="D8942" i="2"/>
  <c r="E8942" i="2"/>
  <c r="F8942" i="2" s="1"/>
  <c r="D8943" i="2"/>
  <c r="E8943" i="2"/>
  <c r="D8944" i="2"/>
  <c r="E8944" i="2"/>
  <c r="D8945" i="2"/>
  <c r="E8945" i="2"/>
  <c r="D8946" i="2"/>
  <c r="E8946" i="2"/>
  <c r="F8946" i="2" s="1"/>
  <c r="D8947" i="2"/>
  <c r="E8947" i="2"/>
  <c r="F8947" i="2" s="1"/>
  <c r="D8948" i="2"/>
  <c r="E8948" i="2"/>
  <c r="F8948" i="2" s="1"/>
  <c r="D8949" i="2"/>
  <c r="E8949" i="2"/>
  <c r="F8949" i="2" s="1"/>
  <c r="D8950" i="2"/>
  <c r="E8950" i="2"/>
  <c r="D8951" i="2"/>
  <c r="E8951" i="2"/>
  <c r="F8951" i="2" s="1"/>
  <c r="D8952" i="2"/>
  <c r="E8952" i="2"/>
  <c r="D8953" i="2"/>
  <c r="E8953" i="2"/>
  <c r="D8954" i="2"/>
  <c r="E8954" i="2"/>
  <c r="D8955" i="2"/>
  <c r="E8955" i="2"/>
  <c r="F8955" i="2" s="1"/>
  <c r="D8956" i="2"/>
  <c r="E8956" i="2"/>
  <c r="F8956" i="2" s="1"/>
  <c r="D8957" i="2"/>
  <c r="E8957" i="2"/>
  <c r="F8957" i="2" s="1"/>
  <c r="D8958" i="2"/>
  <c r="E8958" i="2"/>
  <c r="D8959" i="2"/>
  <c r="E8959" i="2"/>
  <c r="D8960" i="2"/>
  <c r="E8960" i="2"/>
  <c r="F8960" i="2" s="1"/>
  <c r="D8961" i="2"/>
  <c r="E8961" i="2"/>
  <c r="D8962" i="2"/>
  <c r="E8962" i="2"/>
  <c r="D8963" i="2"/>
  <c r="E8963" i="2"/>
  <c r="D8964" i="2"/>
  <c r="E8964" i="2"/>
  <c r="D8965" i="2"/>
  <c r="E8965" i="2"/>
  <c r="F8965" i="2" s="1"/>
  <c r="D8966" i="2"/>
  <c r="E8966" i="2"/>
  <c r="D8967" i="2"/>
  <c r="E8967" i="2"/>
  <c r="F8967" i="2" s="1"/>
  <c r="D8968" i="2"/>
  <c r="E8968" i="2"/>
  <c r="D8969" i="2"/>
  <c r="E8969" i="2"/>
  <c r="D8970" i="2"/>
  <c r="E8970" i="2"/>
  <c r="D8971" i="2"/>
  <c r="E8971" i="2"/>
  <c r="F8971" i="2" s="1"/>
  <c r="D8972" i="2"/>
  <c r="E8972" i="2"/>
  <c r="F8972" i="2" s="1"/>
  <c r="D8973" i="2"/>
  <c r="E8973" i="2"/>
  <c r="F8973" i="2" s="1"/>
  <c r="D8974" i="2"/>
  <c r="E8974" i="2"/>
  <c r="D8975" i="2"/>
  <c r="E8975" i="2"/>
  <c r="F8975" i="2" s="1"/>
  <c r="D8976" i="2"/>
  <c r="E8976" i="2"/>
  <c r="D8977" i="2"/>
  <c r="E8977" i="2"/>
  <c r="D8978" i="2"/>
  <c r="E8978" i="2"/>
  <c r="D8979" i="2"/>
  <c r="E8979" i="2"/>
  <c r="D8980" i="2"/>
  <c r="E8980" i="2"/>
  <c r="D8981" i="2"/>
  <c r="E8981" i="2"/>
  <c r="F8981" i="2" s="1"/>
  <c r="D8982" i="2"/>
  <c r="E8982" i="2"/>
  <c r="D8983" i="2"/>
  <c r="E8983" i="2"/>
  <c r="F8983" i="2" s="1"/>
  <c r="D8984" i="2"/>
  <c r="E8984" i="2"/>
  <c r="D8985" i="2"/>
  <c r="E8985" i="2"/>
  <c r="D8986" i="2"/>
  <c r="E8986" i="2"/>
  <c r="F8986" i="2" s="1"/>
  <c r="D8987" i="2"/>
  <c r="E8987" i="2"/>
  <c r="D8988" i="2"/>
  <c r="E8988" i="2"/>
  <c r="F8988" i="2" s="1"/>
  <c r="D8989" i="2"/>
  <c r="E8989" i="2"/>
  <c r="D8990" i="2"/>
  <c r="E8990" i="2"/>
  <c r="F8990" i="2" s="1"/>
  <c r="D8991" i="2"/>
  <c r="E8991" i="2"/>
  <c r="F8991" i="2" s="1"/>
  <c r="D8992" i="2"/>
  <c r="E8992" i="2"/>
  <c r="D8993" i="2"/>
  <c r="E8993" i="2"/>
  <c r="F8993" i="2" s="1"/>
  <c r="D8994" i="2"/>
  <c r="E8994" i="2"/>
  <c r="D8995" i="2"/>
  <c r="E8995" i="2"/>
  <c r="F8995" i="2" s="1"/>
  <c r="D8996" i="2"/>
  <c r="E8996" i="2"/>
  <c r="D8997" i="2"/>
  <c r="E8997" i="2"/>
  <c r="F8997" i="2" s="1"/>
  <c r="D8998" i="2"/>
  <c r="E8998" i="2"/>
  <c r="F8998" i="2" s="1"/>
  <c r="D8999" i="2"/>
  <c r="E8999" i="2"/>
  <c r="D9000" i="2"/>
  <c r="E9000" i="2"/>
  <c r="D9001" i="2"/>
  <c r="E9001" i="2"/>
  <c r="D9002" i="2"/>
  <c r="E9002" i="2"/>
  <c r="D9003" i="2"/>
  <c r="E9003" i="2"/>
  <c r="F9003" i="2" s="1"/>
  <c r="D9004" i="2"/>
  <c r="E9004" i="2"/>
  <c r="D9005" i="2"/>
  <c r="E9005" i="2"/>
  <c r="F9005" i="2" s="1"/>
  <c r="D9006" i="2"/>
  <c r="E9006" i="2"/>
  <c r="D9007" i="2"/>
  <c r="E9007" i="2"/>
  <c r="D9008" i="2"/>
  <c r="E9008" i="2"/>
  <c r="F9008" i="2" s="1"/>
  <c r="D9009" i="2"/>
  <c r="E9009" i="2"/>
  <c r="F9009" i="2" s="1"/>
  <c r="D9010" i="2"/>
  <c r="E9010" i="2"/>
  <c r="D9011" i="2"/>
  <c r="E9011" i="2"/>
  <c r="D9012" i="2"/>
  <c r="E9012" i="2"/>
  <c r="D9013" i="2"/>
  <c r="E9013" i="2"/>
  <c r="F9013" i="2" s="1"/>
  <c r="D9014" i="2"/>
  <c r="E9014" i="2"/>
  <c r="D9015" i="2"/>
  <c r="E9015" i="2"/>
  <c r="F9015" i="2" s="1"/>
  <c r="D9016" i="2"/>
  <c r="E9016" i="2"/>
  <c r="D9017" i="2"/>
  <c r="E9017" i="2"/>
  <c r="D9018" i="2"/>
  <c r="E9018" i="2"/>
  <c r="D9019" i="2"/>
  <c r="E9019" i="2"/>
  <c r="F9019" i="2" s="1"/>
  <c r="D9020" i="2"/>
  <c r="E9020" i="2"/>
  <c r="D9021" i="2"/>
  <c r="E9021" i="2"/>
  <c r="D9022" i="2"/>
  <c r="E9022" i="2"/>
  <c r="D9023" i="2"/>
  <c r="E9023" i="2"/>
  <c r="D9024" i="2"/>
  <c r="E9024" i="2"/>
  <c r="D9025" i="2"/>
  <c r="E9025" i="2"/>
  <c r="F9025" i="2" s="1"/>
  <c r="D9026" i="2"/>
  <c r="E9026" i="2"/>
  <c r="D9027" i="2"/>
  <c r="E9027" i="2"/>
  <c r="D9028" i="2"/>
  <c r="E9028" i="2"/>
  <c r="F9028" i="2" s="1"/>
  <c r="D9029" i="2"/>
  <c r="E9029" i="2"/>
  <c r="D9030" i="2"/>
  <c r="E9030" i="2"/>
  <c r="F9030" i="2" s="1"/>
  <c r="D9031" i="2"/>
  <c r="E9031" i="2"/>
  <c r="D9032" i="2"/>
  <c r="E9032" i="2"/>
  <c r="D9033" i="2"/>
  <c r="E9033" i="2"/>
  <c r="D9034" i="2"/>
  <c r="E9034" i="2"/>
  <c r="F9034" i="2" s="1"/>
  <c r="D9035" i="2"/>
  <c r="E9035" i="2"/>
  <c r="D9036" i="2"/>
  <c r="E9036" i="2"/>
  <c r="D9037" i="2"/>
  <c r="E9037" i="2"/>
  <c r="D9038" i="2"/>
  <c r="E9038" i="2"/>
  <c r="F9038" i="2" s="1"/>
  <c r="D9039" i="2"/>
  <c r="E9039" i="2"/>
  <c r="D9040" i="2"/>
  <c r="E9040" i="2"/>
  <c r="D9041" i="2"/>
  <c r="E9041" i="2"/>
  <c r="D9042" i="2"/>
  <c r="E9042" i="2"/>
  <c r="D9043" i="2"/>
  <c r="E9043" i="2"/>
  <c r="D9044" i="2"/>
  <c r="E9044" i="2"/>
  <c r="F9044" i="2" s="1"/>
  <c r="D9045" i="2"/>
  <c r="E9045" i="2"/>
  <c r="F9045" i="2" s="1"/>
  <c r="D9046" i="2"/>
  <c r="E9046" i="2"/>
  <c r="D9047" i="2"/>
  <c r="E9047" i="2"/>
  <c r="F9047" i="2" s="1"/>
  <c r="D9048" i="2"/>
  <c r="E9048" i="2"/>
  <c r="D9049" i="2"/>
  <c r="E9049" i="2"/>
  <c r="D9050" i="2"/>
  <c r="E9050" i="2"/>
  <c r="D9051" i="2"/>
  <c r="E9051" i="2"/>
  <c r="D9052" i="2"/>
  <c r="E9052" i="2"/>
  <c r="F9052" i="2" s="1"/>
  <c r="D9053" i="2"/>
  <c r="E9053" i="2"/>
  <c r="D9054" i="2"/>
  <c r="E9054" i="2"/>
  <c r="D9055" i="2"/>
  <c r="E9055" i="2"/>
  <c r="D9056" i="2"/>
  <c r="E9056" i="2"/>
  <c r="F9056" i="2" s="1"/>
  <c r="D9057" i="2"/>
  <c r="E9057" i="2"/>
  <c r="F9057" i="2" s="1"/>
  <c r="D9058" i="2"/>
  <c r="E9058" i="2"/>
  <c r="D9059" i="2"/>
  <c r="E9059" i="2"/>
  <c r="F9059" i="2" s="1"/>
  <c r="D9060" i="2"/>
  <c r="E9060" i="2"/>
  <c r="D9061" i="2"/>
  <c r="E9061" i="2"/>
  <c r="F9061" i="2" s="1"/>
  <c r="D9062" i="2"/>
  <c r="E9062" i="2"/>
  <c r="F9062" i="2" s="1"/>
  <c r="D9063" i="2"/>
  <c r="E9063" i="2"/>
  <c r="D9064" i="2"/>
  <c r="E9064" i="2"/>
  <c r="F9064" i="2" s="1"/>
  <c r="D9065" i="2"/>
  <c r="E9065" i="2"/>
  <c r="D9066" i="2"/>
  <c r="E9066" i="2"/>
  <c r="F9066" i="2" s="1"/>
  <c r="D9067" i="2"/>
  <c r="E9067" i="2"/>
  <c r="F9067" i="2" s="1"/>
  <c r="D9068" i="2"/>
  <c r="E9068" i="2"/>
  <c r="D9069" i="2"/>
  <c r="E9069" i="2"/>
  <c r="D9070" i="2"/>
  <c r="E9070" i="2"/>
  <c r="D9071" i="2"/>
  <c r="E9071" i="2"/>
  <c r="D9072" i="2"/>
  <c r="E9072" i="2"/>
  <c r="F9072" i="2" s="1"/>
  <c r="D9073" i="2"/>
  <c r="E9073" i="2"/>
  <c r="F9073" i="2" s="1"/>
  <c r="D9074" i="2"/>
  <c r="E9074" i="2"/>
  <c r="D9075" i="2"/>
  <c r="E9075" i="2"/>
  <c r="D9076" i="2"/>
  <c r="E9076" i="2"/>
  <c r="D9077" i="2"/>
  <c r="E9077" i="2"/>
  <c r="F9077" i="2" s="1"/>
  <c r="D9078" i="2"/>
  <c r="E9078" i="2"/>
  <c r="F9078" i="2" s="1"/>
  <c r="D9079" i="2"/>
  <c r="E9079" i="2"/>
  <c r="D9080" i="2"/>
  <c r="E9080" i="2"/>
  <c r="D9081" i="2"/>
  <c r="E9081" i="2"/>
  <c r="F9081" i="2" s="1"/>
  <c r="D9082" i="2"/>
  <c r="E9082" i="2"/>
  <c r="F9082" i="2" s="1"/>
  <c r="D9083" i="2"/>
  <c r="E9083" i="2"/>
  <c r="F9083" i="2" s="1"/>
  <c r="D9084" i="2"/>
  <c r="E9084" i="2"/>
  <c r="F9084" i="2" s="1"/>
  <c r="D9085" i="2"/>
  <c r="E9085" i="2"/>
  <c r="D9086" i="2"/>
  <c r="E9086" i="2"/>
  <c r="D9087" i="2"/>
  <c r="E9087" i="2"/>
  <c r="D9088" i="2"/>
  <c r="E9088" i="2"/>
  <c r="D9089" i="2"/>
  <c r="E9089" i="2"/>
  <c r="D9090" i="2"/>
  <c r="E9090" i="2"/>
  <c r="D9091" i="2"/>
  <c r="E9091" i="2"/>
  <c r="F9091" i="2" s="1"/>
  <c r="D9092" i="2"/>
  <c r="E9092" i="2"/>
  <c r="D9093" i="2"/>
  <c r="E9093" i="2"/>
  <c r="D9094" i="2"/>
  <c r="E9094" i="2"/>
  <c r="D9095" i="2"/>
  <c r="E9095" i="2"/>
  <c r="D9096" i="2"/>
  <c r="E9096" i="2"/>
  <c r="D9097" i="2"/>
  <c r="E9097" i="2"/>
  <c r="F9097" i="2" s="1"/>
  <c r="D9098" i="2"/>
  <c r="E9098" i="2"/>
  <c r="F9098" i="2" s="1"/>
  <c r="D9099" i="2"/>
  <c r="E9099" i="2"/>
  <c r="F9099" i="2" s="1"/>
  <c r="D9100" i="2"/>
  <c r="E9100" i="2"/>
  <c r="D9101" i="2"/>
  <c r="E9101" i="2"/>
  <c r="D9102" i="2"/>
  <c r="E9102" i="2"/>
  <c r="D9103" i="2"/>
  <c r="E9103" i="2"/>
  <c r="D9104" i="2"/>
  <c r="E9104" i="2"/>
  <c r="F9104" i="2" s="1"/>
  <c r="D9105" i="2"/>
  <c r="E9105" i="2"/>
  <c r="D9106" i="2"/>
  <c r="E9106" i="2"/>
  <c r="F9106" i="2" s="1"/>
  <c r="D9107" i="2"/>
  <c r="E9107" i="2"/>
  <c r="F9107" i="2" s="1"/>
  <c r="D9108" i="2"/>
  <c r="E9108" i="2"/>
  <c r="F9108" i="2" s="1"/>
  <c r="D9109" i="2"/>
  <c r="E9109" i="2"/>
  <c r="F9109" i="2" s="1"/>
  <c r="D9110" i="2"/>
  <c r="E9110" i="2"/>
  <c r="F9110" i="2" s="1"/>
  <c r="D9111" i="2"/>
  <c r="E9111" i="2"/>
  <c r="D9112" i="2"/>
  <c r="E9112" i="2"/>
  <c r="D9113" i="2"/>
  <c r="E9113" i="2"/>
  <c r="F9113" i="2" s="1"/>
  <c r="D9114" i="2"/>
  <c r="E9114" i="2"/>
  <c r="D9115" i="2"/>
  <c r="E9115" i="2"/>
  <c r="F9115" i="2" s="1"/>
  <c r="D9116" i="2"/>
  <c r="E9116" i="2"/>
  <c r="F9116" i="2" s="1"/>
  <c r="D9117" i="2"/>
  <c r="E9117" i="2"/>
  <c r="F9117" i="2" s="1"/>
  <c r="D9118" i="2"/>
  <c r="E9118" i="2"/>
  <c r="D9119" i="2"/>
  <c r="E9119" i="2"/>
  <c r="D9120" i="2"/>
  <c r="E9120" i="2"/>
  <c r="F9120" i="2" s="1"/>
  <c r="D9121" i="2"/>
  <c r="E9121" i="2"/>
  <c r="D9122" i="2"/>
  <c r="E9122" i="2"/>
  <c r="F9122" i="2" s="1"/>
  <c r="D9123" i="2"/>
  <c r="E9123" i="2"/>
  <c r="D9124" i="2"/>
  <c r="E9124" i="2"/>
  <c r="D9125" i="2"/>
  <c r="E9125" i="2"/>
  <c r="D9126" i="2"/>
  <c r="E9126" i="2"/>
  <c r="D9127" i="2"/>
  <c r="E9127" i="2"/>
  <c r="D9128" i="2"/>
  <c r="E9128" i="2"/>
  <c r="F9128" i="2" s="1"/>
  <c r="D9129" i="2"/>
  <c r="E9129" i="2"/>
  <c r="F9129" i="2" s="1"/>
  <c r="D9130" i="2"/>
  <c r="E9130" i="2"/>
  <c r="F9130" i="2" s="1"/>
  <c r="D9131" i="2"/>
  <c r="E9131" i="2"/>
  <c r="D9132" i="2"/>
  <c r="E9132" i="2"/>
  <c r="F9132" i="2" s="1"/>
  <c r="D9133" i="2"/>
  <c r="E9133" i="2"/>
  <c r="F9133" i="2" s="1"/>
  <c r="D9134" i="2"/>
  <c r="E9134" i="2"/>
  <c r="F9134" i="2" s="1"/>
  <c r="D9135" i="2"/>
  <c r="E9135" i="2"/>
  <c r="F9135" i="2" s="1"/>
  <c r="D9136" i="2"/>
  <c r="E9136" i="2"/>
  <c r="D9137" i="2"/>
  <c r="E9137" i="2"/>
  <c r="D9138" i="2"/>
  <c r="E9138" i="2"/>
  <c r="F9138" i="2" s="1"/>
  <c r="D9139" i="2"/>
  <c r="E9139" i="2"/>
  <c r="F9139" i="2" s="1"/>
  <c r="D9140" i="2"/>
  <c r="E9140" i="2"/>
  <c r="F9140" i="2" s="1"/>
  <c r="D9141" i="2"/>
  <c r="E9141" i="2"/>
  <c r="F9141" i="2" s="1"/>
  <c r="D9142" i="2"/>
  <c r="E9142" i="2"/>
  <c r="F9142" i="2" s="1"/>
  <c r="D9143" i="2"/>
  <c r="E9143" i="2"/>
  <c r="D9144" i="2"/>
  <c r="E9144" i="2"/>
  <c r="D9145" i="2"/>
  <c r="E9145" i="2"/>
  <c r="D9146" i="2"/>
  <c r="E9146" i="2"/>
  <c r="D9147" i="2"/>
  <c r="E9147" i="2"/>
  <c r="D9148" i="2"/>
  <c r="E9148" i="2"/>
  <c r="D9149" i="2"/>
  <c r="E9149" i="2"/>
  <c r="D9150" i="2"/>
  <c r="E9150" i="2"/>
  <c r="D9151" i="2"/>
  <c r="E9151" i="2"/>
  <c r="F9151" i="2" s="1"/>
  <c r="D9152" i="2"/>
  <c r="E9152" i="2"/>
  <c r="D9153" i="2"/>
  <c r="E9153" i="2"/>
  <c r="D9154" i="2"/>
  <c r="E9154" i="2"/>
  <c r="D9155" i="2"/>
  <c r="E9155" i="2"/>
  <c r="D9156" i="2"/>
  <c r="E9156" i="2"/>
  <c r="D9157" i="2"/>
  <c r="E9157" i="2"/>
  <c r="D9158" i="2"/>
  <c r="E9158" i="2"/>
  <c r="D9159" i="2"/>
  <c r="E9159" i="2"/>
  <c r="F9159" i="2" s="1"/>
  <c r="D9160" i="2"/>
  <c r="E9160" i="2"/>
  <c r="D9161" i="2"/>
  <c r="E9161" i="2"/>
  <c r="F9161" i="2" s="1"/>
  <c r="D9162" i="2"/>
  <c r="E9162" i="2"/>
  <c r="D9163" i="2"/>
  <c r="E9163" i="2"/>
  <c r="D9164" i="2"/>
  <c r="E9164" i="2"/>
  <c r="F9164" i="2" s="1"/>
  <c r="D9165" i="2"/>
  <c r="E9165" i="2"/>
  <c r="F9165" i="2" s="1"/>
  <c r="D9166" i="2"/>
  <c r="E9166" i="2"/>
  <c r="D9167" i="2"/>
  <c r="E9167" i="2"/>
  <c r="D9168" i="2"/>
  <c r="E9168" i="2"/>
  <c r="D9169" i="2"/>
  <c r="E9169" i="2"/>
  <c r="D9170" i="2"/>
  <c r="E9170" i="2"/>
  <c r="F9170" i="2" s="1"/>
  <c r="D9171" i="2"/>
  <c r="E9171" i="2"/>
  <c r="D9172" i="2"/>
  <c r="E9172" i="2"/>
  <c r="D9173" i="2"/>
  <c r="E9173" i="2"/>
  <c r="D9174" i="2"/>
  <c r="E9174" i="2"/>
  <c r="D9175" i="2"/>
  <c r="E9175" i="2"/>
  <c r="D9176" i="2"/>
  <c r="E9176" i="2"/>
  <c r="D9177" i="2"/>
  <c r="E9177" i="2"/>
  <c r="D9178" i="2"/>
  <c r="E9178" i="2"/>
  <c r="D9179" i="2"/>
  <c r="E9179" i="2"/>
  <c r="D9180" i="2"/>
  <c r="E9180" i="2"/>
  <c r="D9181" i="2"/>
  <c r="E9181" i="2"/>
  <c r="F9181" i="2" s="1"/>
  <c r="D9182" i="2"/>
  <c r="E9182" i="2"/>
  <c r="D9183" i="2"/>
  <c r="E9183" i="2"/>
  <c r="F9183" i="2" s="1"/>
  <c r="D9184" i="2"/>
  <c r="E9184" i="2"/>
  <c r="D9185" i="2"/>
  <c r="E9185" i="2"/>
  <c r="D9186" i="2"/>
  <c r="E9186" i="2"/>
  <c r="D9187" i="2"/>
  <c r="E9187" i="2"/>
  <c r="F9187" i="2" s="1"/>
  <c r="D9188" i="2"/>
  <c r="E9188" i="2"/>
  <c r="D9189" i="2"/>
  <c r="E9189" i="2"/>
  <c r="D9190" i="2"/>
  <c r="E9190" i="2"/>
  <c r="D9191" i="2"/>
  <c r="E9191" i="2"/>
  <c r="D9192" i="2"/>
  <c r="E9192" i="2"/>
  <c r="D9193" i="2"/>
  <c r="E9193" i="2"/>
  <c r="D9194" i="2"/>
  <c r="E9194" i="2"/>
  <c r="F9194" i="2" s="1"/>
  <c r="D9195" i="2"/>
  <c r="E9195" i="2"/>
  <c r="F9195" i="2" s="1"/>
  <c r="D9196" i="2"/>
  <c r="E9196" i="2"/>
  <c r="D9197" i="2"/>
  <c r="E9197" i="2"/>
  <c r="D9198" i="2"/>
  <c r="E9198" i="2"/>
  <c r="D9199" i="2"/>
  <c r="E9199" i="2"/>
  <c r="F9199" i="2" s="1"/>
  <c r="D9200" i="2"/>
  <c r="E9200" i="2"/>
  <c r="F9200" i="2" s="1"/>
  <c r="D9201" i="2"/>
  <c r="E9201" i="2"/>
  <c r="F9201" i="2" s="1"/>
  <c r="D9202" i="2"/>
  <c r="E9202" i="2"/>
  <c r="D9203" i="2"/>
  <c r="E9203" i="2"/>
  <c r="D9204" i="2"/>
  <c r="E9204" i="2"/>
  <c r="D9205" i="2"/>
  <c r="E9205" i="2"/>
  <c r="D9206" i="2"/>
  <c r="E9206" i="2"/>
  <c r="D9207" i="2"/>
  <c r="E9207" i="2"/>
  <c r="D9208" i="2"/>
  <c r="E9208" i="2"/>
  <c r="F9208" i="2" s="1"/>
  <c r="D9209" i="2"/>
  <c r="E9209" i="2"/>
  <c r="D9210" i="2"/>
  <c r="E9210" i="2"/>
  <c r="F9210" i="2" s="1"/>
  <c r="D9211" i="2"/>
  <c r="E9211" i="2"/>
  <c r="F9211" i="2" s="1"/>
  <c r="D9212" i="2"/>
  <c r="E9212" i="2"/>
  <c r="D9213" i="2"/>
  <c r="E9213" i="2"/>
  <c r="D9214" i="2"/>
  <c r="E9214" i="2"/>
  <c r="F9214" i="2" s="1"/>
  <c r="D9215" i="2"/>
  <c r="E9215" i="2"/>
  <c r="F9215" i="2" s="1"/>
  <c r="D9216" i="2"/>
  <c r="E9216" i="2"/>
  <c r="D9217" i="2"/>
  <c r="E9217" i="2"/>
  <c r="D9218" i="2"/>
  <c r="E9218" i="2"/>
  <c r="D9219" i="2"/>
  <c r="E9219" i="2"/>
  <c r="F9219" i="2" s="1"/>
  <c r="D9220" i="2"/>
  <c r="E9220" i="2"/>
  <c r="F9220" i="2" s="1"/>
  <c r="D9221" i="2"/>
  <c r="E9221" i="2"/>
  <c r="F9221" i="2" s="1"/>
  <c r="D9222" i="2"/>
  <c r="E9222" i="2"/>
  <c r="D9223" i="2"/>
  <c r="E9223" i="2"/>
  <c r="D9224" i="2"/>
  <c r="E9224" i="2"/>
  <c r="F9224" i="2" s="1"/>
  <c r="D9225" i="2"/>
  <c r="E9225" i="2"/>
  <c r="F9225" i="2" s="1"/>
  <c r="D9226" i="2"/>
  <c r="E9226" i="2"/>
  <c r="D9227" i="2"/>
  <c r="E9227" i="2"/>
  <c r="D9228" i="2"/>
  <c r="E9228" i="2"/>
  <c r="D9229" i="2"/>
  <c r="E9229" i="2"/>
  <c r="D9230" i="2"/>
  <c r="E9230" i="2"/>
  <c r="D9231" i="2"/>
  <c r="E9231" i="2"/>
  <c r="D9232" i="2"/>
  <c r="E9232" i="2"/>
  <c r="F9232" i="2" s="1"/>
  <c r="D9233" i="2"/>
  <c r="E9233" i="2"/>
  <c r="D9234" i="2"/>
  <c r="E9234" i="2"/>
  <c r="D9235" i="2"/>
  <c r="E9235" i="2"/>
  <c r="D9236" i="2"/>
  <c r="E9236" i="2"/>
  <c r="D9237" i="2"/>
  <c r="E9237" i="2"/>
  <c r="D9238" i="2"/>
  <c r="E9238" i="2"/>
  <c r="D9239" i="2"/>
  <c r="E9239" i="2"/>
  <c r="D9240" i="2"/>
  <c r="E9240" i="2"/>
  <c r="D9241" i="2"/>
  <c r="E9241" i="2"/>
  <c r="F9241" i="2" s="1"/>
  <c r="D9242" i="2"/>
  <c r="E9242" i="2"/>
  <c r="F9242" i="2" s="1"/>
  <c r="D9243" i="2"/>
  <c r="E9243" i="2"/>
  <c r="D9244" i="2"/>
  <c r="E9244" i="2"/>
  <c r="D9245" i="2"/>
  <c r="E9245" i="2"/>
  <c r="D9246" i="2"/>
  <c r="E9246" i="2"/>
  <c r="D9247" i="2"/>
  <c r="E9247" i="2"/>
  <c r="D9248" i="2"/>
  <c r="E9248" i="2"/>
  <c r="D9249" i="2"/>
  <c r="E9249" i="2"/>
  <c r="D9250" i="2"/>
  <c r="E9250" i="2"/>
  <c r="D9251" i="2"/>
  <c r="E9251" i="2"/>
  <c r="D9252" i="2"/>
  <c r="E9252" i="2"/>
  <c r="D9253" i="2"/>
  <c r="E9253" i="2"/>
  <c r="D9254" i="2"/>
  <c r="E9254" i="2"/>
  <c r="D9255" i="2"/>
  <c r="E9255" i="2"/>
  <c r="F9255" i="2" s="1"/>
  <c r="D9256" i="2"/>
  <c r="E9256" i="2"/>
  <c r="D9257" i="2"/>
  <c r="E9257" i="2"/>
  <c r="D9258" i="2"/>
  <c r="E9258" i="2"/>
  <c r="D9259" i="2"/>
  <c r="E9259" i="2"/>
  <c r="D9260" i="2"/>
  <c r="E9260" i="2"/>
  <c r="D9261" i="2"/>
  <c r="E9261" i="2"/>
  <c r="D9262" i="2"/>
  <c r="E9262" i="2"/>
  <c r="F9262" i="2" s="1"/>
  <c r="D9263" i="2"/>
  <c r="E9263" i="2"/>
  <c r="D9264" i="2"/>
  <c r="E9264" i="2"/>
  <c r="D9265" i="2"/>
  <c r="E9265" i="2"/>
  <c r="D9266" i="2"/>
  <c r="E9266" i="2"/>
  <c r="D9267" i="2"/>
  <c r="E9267" i="2"/>
  <c r="F9267" i="2" s="1"/>
  <c r="D9268" i="2"/>
  <c r="E9268" i="2"/>
  <c r="F9268" i="2" s="1"/>
  <c r="D9269" i="2"/>
  <c r="E9269" i="2"/>
  <c r="D9270" i="2"/>
  <c r="E9270" i="2"/>
  <c r="F9270" i="2" s="1"/>
  <c r="D9271" i="2"/>
  <c r="E9271" i="2"/>
  <c r="F9271" i="2" s="1"/>
  <c r="D9272" i="2"/>
  <c r="E9272" i="2"/>
  <c r="D9273" i="2"/>
  <c r="E9273" i="2"/>
  <c r="D9274" i="2"/>
  <c r="E9274" i="2"/>
  <c r="D9275" i="2"/>
  <c r="E9275" i="2"/>
  <c r="D9276" i="2"/>
  <c r="E9276" i="2"/>
  <c r="F9276" i="2" s="1"/>
  <c r="D9277" i="2"/>
  <c r="E9277" i="2"/>
  <c r="D9278" i="2"/>
  <c r="E9278" i="2"/>
  <c r="D9279" i="2"/>
  <c r="E9279" i="2"/>
  <c r="D9280" i="2"/>
  <c r="E9280" i="2"/>
  <c r="F9280" i="2" s="1"/>
  <c r="D9281" i="2"/>
  <c r="E9281" i="2"/>
  <c r="D9282" i="2"/>
  <c r="E9282" i="2"/>
  <c r="D9283" i="2"/>
  <c r="E9283" i="2"/>
  <c r="D9284" i="2"/>
  <c r="E9284" i="2"/>
  <c r="F9284" i="2" s="1"/>
  <c r="D9285" i="2"/>
  <c r="E9285" i="2"/>
  <c r="F9285" i="2" s="1"/>
  <c r="D9286" i="2"/>
  <c r="E9286" i="2"/>
  <c r="D9287" i="2"/>
  <c r="E9287" i="2"/>
  <c r="D9288" i="2"/>
  <c r="E9288" i="2"/>
  <c r="D9289" i="2"/>
  <c r="E9289" i="2"/>
  <c r="D9290" i="2"/>
  <c r="E9290" i="2"/>
  <c r="F9290" i="2" s="1"/>
  <c r="D9291" i="2"/>
  <c r="E9291" i="2"/>
  <c r="D9292" i="2"/>
  <c r="E9292" i="2"/>
  <c r="D9293" i="2"/>
  <c r="E9293" i="2"/>
  <c r="F9293" i="2" s="1"/>
  <c r="D9294" i="2"/>
  <c r="E9294" i="2"/>
  <c r="D9295" i="2"/>
  <c r="E9295" i="2"/>
  <c r="D9296" i="2"/>
  <c r="E9296" i="2"/>
  <c r="D9297" i="2"/>
  <c r="E9297" i="2"/>
  <c r="D9298" i="2"/>
  <c r="E9298" i="2"/>
  <c r="D9299" i="2"/>
  <c r="E9299" i="2"/>
  <c r="D9300" i="2"/>
  <c r="E9300" i="2"/>
  <c r="F9300" i="2" s="1"/>
  <c r="D9301" i="2"/>
  <c r="E9301" i="2"/>
  <c r="F9301" i="2" s="1"/>
  <c r="D9302" i="2"/>
  <c r="E9302" i="2"/>
  <c r="D9303" i="2"/>
  <c r="E9303" i="2"/>
  <c r="D9304" i="2"/>
  <c r="E9304" i="2"/>
  <c r="F9304" i="2" s="1"/>
  <c r="D9305" i="2"/>
  <c r="E9305" i="2"/>
  <c r="D9306" i="2"/>
  <c r="E9306" i="2"/>
  <c r="D9307" i="2"/>
  <c r="E9307" i="2"/>
  <c r="D9308" i="2"/>
  <c r="E9308" i="2"/>
  <c r="F9308" i="2" s="1"/>
  <c r="D9309" i="2"/>
  <c r="E9309" i="2"/>
  <c r="D9310" i="2"/>
  <c r="E9310" i="2"/>
  <c r="D9311" i="2"/>
  <c r="E9311" i="2"/>
  <c r="F9311" i="2" s="1"/>
  <c r="D9312" i="2"/>
  <c r="E9312" i="2"/>
  <c r="D9313" i="2"/>
  <c r="E9313" i="2"/>
  <c r="D9314" i="2"/>
  <c r="E9314" i="2"/>
  <c r="D9315" i="2"/>
  <c r="E9315" i="2"/>
  <c r="D9316" i="2"/>
  <c r="E9316" i="2"/>
  <c r="F9316" i="2" s="1"/>
  <c r="D9317" i="2"/>
  <c r="E9317" i="2"/>
  <c r="D9318" i="2"/>
  <c r="E9318" i="2"/>
  <c r="D9319" i="2"/>
  <c r="E9319" i="2"/>
  <c r="F9319" i="2" s="1"/>
  <c r="D9320" i="2"/>
  <c r="E9320" i="2"/>
  <c r="D9321" i="2"/>
  <c r="E9321" i="2"/>
  <c r="F9321" i="2" s="1"/>
  <c r="D9322" i="2"/>
  <c r="E9322" i="2"/>
  <c r="D9323" i="2"/>
  <c r="E9323" i="2"/>
  <c r="F9323" i="2" s="1"/>
  <c r="D9324" i="2"/>
  <c r="E9324" i="2"/>
  <c r="D9325" i="2"/>
  <c r="E9325" i="2"/>
  <c r="D9326" i="2"/>
  <c r="E9326" i="2"/>
  <c r="D9327" i="2"/>
  <c r="E9327" i="2"/>
  <c r="D9328" i="2"/>
  <c r="E9328" i="2"/>
  <c r="D9329" i="2"/>
  <c r="E9329" i="2"/>
  <c r="D9330" i="2"/>
  <c r="E9330" i="2"/>
  <c r="D9331" i="2"/>
  <c r="E9331" i="2"/>
  <c r="D9332" i="2"/>
  <c r="E9332" i="2"/>
  <c r="D9333" i="2"/>
  <c r="E9333" i="2"/>
  <c r="D9334" i="2"/>
  <c r="E9334" i="2"/>
  <c r="F9334" i="2" s="1"/>
  <c r="D9335" i="2"/>
  <c r="E9335" i="2"/>
  <c r="D9336" i="2"/>
  <c r="E9336" i="2"/>
  <c r="D9337" i="2"/>
  <c r="E9337" i="2"/>
  <c r="D9338" i="2"/>
  <c r="E9338" i="2"/>
  <c r="D9339" i="2"/>
  <c r="E9339" i="2"/>
  <c r="D9340" i="2"/>
  <c r="E9340" i="2"/>
  <c r="D9341" i="2"/>
  <c r="E9341" i="2"/>
  <c r="D9342" i="2"/>
  <c r="E9342" i="2"/>
  <c r="D9343" i="2"/>
  <c r="E9343" i="2"/>
  <c r="D9344" i="2"/>
  <c r="E9344" i="2"/>
  <c r="D9345" i="2"/>
  <c r="E9345" i="2"/>
  <c r="D9346" i="2"/>
  <c r="E9346" i="2"/>
  <c r="D9347" i="2"/>
  <c r="E9347" i="2"/>
  <c r="D9348" i="2"/>
  <c r="E9348" i="2"/>
  <c r="D9349" i="2"/>
  <c r="E9349" i="2"/>
  <c r="D9350" i="2"/>
  <c r="E9350" i="2"/>
  <c r="D9351" i="2"/>
  <c r="E9351" i="2"/>
  <c r="D9352" i="2"/>
  <c r="E9352" i="2"/>
  <c r="D9353" i="2"/>
  <c r="E9353" i="2"/>
  <c r="D9354" i="2"/>
  <c r="E9354" i="2"/>
  <c r="D9355" i="2"/>
  <c r="E9355" i="2"/>
  <c r="D9356" i="2"/>
  <c r="E9356" i="2"/>
  <c r="D9357" i="2"/>
  <c r="E9357" i="2"/>
  <c r="D9358" i="2"/>
  <c r="E9358" i="2"/>
  <c r="D9359" i="2"/>
  <c r="E9359" i="2"/>
  <c r="D9360" i="2"/>
  <c r="E9360" i="2"/>
  <c r="D9361" i="2"/>
  <c r="E9361" i="2"/>
  <c r="D9362" i="2"/>
  <c r="E9362" i="2"/>
  <c r="D9363" i="2"/>
  <c r="E9363" i="2"/>
  <c r="D9364" i="2"/>
  <c r="E9364" i="2"/>
  <c r="D9365" i="2"/>
  <c r="E9365" i="2"/>
  <c r="D9366" i="2"/>
  <c r="E9366" i="2"/>
  <c r="D9367" i="2"/>
  <c r="E9367" i="2"/>
  <c r="D9368" i="2"/>
  <c r="E9368" i="2"/>
  <c r="D9369" i="2"/>
  <c r="E9369" i="2"/>
  <c r="D9370" i="2"/>
  <c r="E9370" i="2"/>
  <c r="D9371" i="2"/>
  <c r="E9371" i="2"/>
  <c r="D9372" i="2"/>
  <c r="E9372" i="2"/>
  <c r="F9372" i="2" s="1"/>
  <c r="D9373" i="2"/>
  <c r="E9373" i="2"/>
  <c r="D9374" i="2"/>
  <c r="E9374" i="2"/>
  <c r="D9375" i="2"/>
  <c r="E9375" i="2"/>
  <c r="D9376" i="2"/>
  <c r="E9376" i="2"/>
  <c r="D9377" i="2"/>
  <c r="E9377" i="2"/>
  <c r="D9378" i="2"/>
  <c r="E9378" i="2"/>
  <c r="D9379" i="2"/>
  <c r="E9379" i="2"/>
  <c r="D9380" i="2"/>
  <c r="E9380" i="2"/>
  <c r="D9381" i="2"/>
  <c r="E9381" i="2"/>
  <c r="D9382" i="2"/>
  <c r="E9382" i="2"/>
  <c r="D9383" i="2"/>
  <c r="E9383" i="2"/>
  <c r="D9384" i="2"/>
  <c r="E9384" i="2"/>
  <c r="D9385" i="2"/>
  <c r="E9385" i="2"/>
  <c r="D9386" i="2"/>
  <c r="E9386" i="2"/>
  <c r="F9386" i="2" s="1"/>
  <c r="D9387" i="2"/>
  <c r="E9387" i="2"/>
  <c r="D9388" i="2"/>
  <c r="E9388" i="2"/>
  <c r="F9388" i="2" s="1"/>
  <c r="D9389" i="2"/>
  <c r="E9389" i="2"/>
  <c r="D9390" i="2"/>
  <c r="E9390" i="2"/>
  <c r="D9391" i="2"/>
  <c r="E9391" i="2"/>
  <c r="D9392" i="2"/>
  <c r="E9392" i="2"/>
  <c r="D9393" i="2"/>
  <c r="E9393" i="2"/>
  <c r="D9394" i="2"/>
  <c r="E9394" i="2"/>
  <c r="D9395" i="2"/>
  <c r="E9395" i="2"/>
  <c r="D9396" i="2"/>
  <c r="E9396" i="2"/>
  <c r="D9397" i="2"/>
  <c r="E9397" i="2"/>
  <c r="F9397" i="2" s="1"/>
  <c r="D9398" i="2"/>
  <c r="E9398" i="2"/>
  <c r="D9399" i="2"/>
  <c r="E9399" i="2"/>
  <c r="D9400" i="2"/>
  <c r="E9400" i="2"/>
  <c r="D9401" i="2"/>
  <c r="E9401" i="2"/>
  <c r="F9401" i="2" s="1"/>
  <c r="D9402" i="2"/>
  <c r="E9402" i="2"/>
  <c r="F9402" i="2" s="1"/>
  <c r="D9403" i="2"/>
  <c r="E9403" i="2"/>
  <c r="F9403" i="2" s="1"/>
  <c r="D9404" i="2"/>
  <c r="E9404" i="2"/>
  <c r="D9405" i="2"/>
  <c r="E9405" i="2"/>
  <c r="D9406" i="2"/>
  <c r="E9406" i="2"/>
  <c r="D9407" i="2"/>
  <c r="E9407" i="2"/>
  <c r="D9408" i="2"/>
  <c r="E9408" i="2"/>
  <c r="D9409" i="2"/>
  <c r="E9409" i="2"/>
  <c r="D9410" i="2"/>
  <c r="E9410" i="2"/>
  <c r="D9411" i="2"/>
  <c r="E9411" i="2"/>
  <c r="D9412" i="2"/>
  <c r="E9412" i="2"/>
  <c r="D9413" i="2"/>
  <c r="E9413" i="2"/>
  <c r="D9414" i="2"/>
  <c r="E9414" i="2"/>
  <c r="D9415" i="2"/>
  <c r="E9415" i="2"/>
  <c r="D9416" i="2"/>
  <c r="E9416" i="2"/>
  <c r="F9416" i="2" s="1"/>
  <c r="D9417" i="2"/>
  <c r="E9417" i="2"/>
  <c r="D9418" i="2"/>
  <c r="E9418" i="2"/>
  <c r="D9419" i="2"/>
  <c r="E9419" i="2"/>
  <c r="D9420" i="2"/>
  <c r="E9420" i="2"/>
  <c r="D9421" i="2"/>
  <c r="E9421" i="2"/>
  <c r="F9421" i="2" s="1"/>
  <c r="D9422" i="2"/>
  <c r="E9422" i="2"/>
  <c r="D9423" i="2"/>
  <c r="E9423" i="2"/>
  <c r="D9424" i="2"/>
  <c r="E9424" i="2"/>
  <c r="D9425" i="2"/>
  <c r="E9425" i="2"/>
  <c r="F9425" i="2" s="1"/>
  <c r="D9426" i="2"/>
  <c r="E9426" i="2"/>
  <c r="D9427" i="2"/>
  <c r="E9427" i="2"/>
  <c r="D9428" i="2"/>
  <c r="E9428" i="2"/>
  <c r="D9429" i="2"/>
  <c r="E9429" i="2"/>
  <c r="D9430" i="2"/>
  <c r="E9430" i="2"/>
  <c r="D9431" i="2"/>
  <c r="E9431" i="2"/>
  <c r="D9432" i="2"/>
  <c r="E9432" i="2"/>
  <c r="D9433" i="2"/>
  <c r="E9433" i="2"/>
  <c r="D9434" i="2"/>
  <c r="E9434" i="2"/>
  <c r="D9435" i="2"/>
  <c r="E9435" i="2"/>
  <c r="F9435" i="2" s="1"/>
  <c r="D9436" i="2"/>
  <c r="E9436" i="2"/>
  <c r="F9436" i="2" s="1"/>
  <c r="D9437" i="2"/>
  <c r="E9437" i="2"/>
  <c r="D9438" i="2"/>
  <c r="E9438" i="2"/>
  <c r="F9438" i="2" s="1"/>
  <c r="D9439" i="2"/>
  <c r="E9439" i="2"/>
  <c r="D9440" i="2"/>
  <c r="E9440" i="2"/>
  <c r="D9441" i="2"/>
  <c r="E9441" i="2"/>
  <c r="D9442" i="2"/>
  <c r="E9442" i="2"/>
  <c r="D9443" i="2"/>
  <c r="E9443" i="2"/>
  <c r="F9443" i="2" s="1"/>
  <c r="D9444" i="2"/>
  <c r="E9444" i="2"/>
  <c r="D9445" i="2"/>
  <c r="E9445" i="2"/>
  <c r="D9446" i="2"/>
  <c r="E9446" i="2"/>
  <c r="D9447" i="2"/>
  <c r="E9447" i="2"/>
  <c r="D9448" i="2"/>
  <c r="E9448" i="2"/>
  <c r="D9449" i="2"/>
  <c r="E9449" i="2"/>
  <c r="D9450" i="2"/>
  <c r="E9450" i="2"/>
  <c r="D9451" i="2"/>
  <c r="E9451" i="2"/>
  <c r="D9452" i="2"/>
  <c r="E9452" i="2"/>
  <c r="D9453" i="2"/>
  <c r="E9453" i="2"/>
  <c r="D9454" i="2"/>
  <c r="E9454" i="2"/>
  <c r="D9455" i="2"/>
  <c r="E9455" i="2"/>
  <c r="D9456" i="2"/>
  <c r="E9456" i="2"/>
  <c r="D9457" i="2"/>
  <c r="E9457" i="2"/>
  <c r="D9458" i="2"/>
  <c r="E9458" i="2"/>
  <c r="D9459" i="2"/>
  <c r="E9459" i="2"/>
  <c r="D9460" i="2"/>
  <c r="E9460" i="2"/>
  <c r="D9461" i="2"/>
  <c r="E9461" i="2"/>
  <c r="D9462" i="2"/>
  <c r="E9462" i="2"/>
  <c r="D9463" i="2"/>
  <c r="E9463" i="2"/>
  <c r="D9464" i="2"/>
  <c r="E9464" i="2"/>
  <c r="D9465" i="2"/>
  <c r="E9465" i="2"/>
  <c r="D9466" i="2"/>
  <c r="E9466" i="2"/>
  <c r="F9466" i="2" s="1"/>
  <c r="D9467" i="2"/>
  <c r="E9467" i="2"/>
  <c r="D9468" i="2"/>
  <c r="E9468" i="2"/>
  <c r="D9469" i="2"/>
  <c r="E9469" i="2"/>
  <c r="D9470" i="2"/>
  <c r="E9470" i="2"/>
  <c r="D9471" i="2"/>
  <c r="E9471" i="2"/>
  <c r="D9472" i="2"/>
  <c r="E9472" i="2"/>
  <c r="D9473" i="2"/>
  <c r="E9473" i="2"/>
  <c r="D9474" i="2"/>
  <c r="E9474" i="2"/>
  <c r="D9475" i="2"/>
  <c r="E9475" i="2"/>
  <c r="D9476" i="2"/>
  <c r="E9476" i="2"/>
  <c r="D9477" i="2"/>
  <c r="E9477" i="2"/>
  <c r="D9478" i="2"/>
  <c r="E9478" i="2"/>
  <c r="D9479" i="2"/>
  <c r="E9479" i="2"/>
  <c r="D9480" i="2"/>
  <c r="E9480" i="2"/>
  <c r="D9481" i="2"/>
  <c r="E9481" i="2"/>
  <c r="D9482" i="2"/>
  <c r="E9482" i="2"/>
  <c r="F9482" i="2" s="1"/>
  <c r="D9483" i="2"/>
  <c r="E9483" i="2"/>
  <c r="F9483" i="2" s="1"/>
  <c r="D9484" i="2"/>
  <c r="E9484" i="2"/>
  <c r="D9485" i="2"/>
  <c r="E9485" i="2"/>
  <c r="D9486" i="2"/>
  <c r="E9486" i="2"/>
  <c r="D9487" i="2"/>
  <c r="E9487" i="2"/>
  <c r="D9488" i="2"/>
  <c r="E9488" i="2"/>
  <c r="D9489" i="2"/>
  <c r="E9489" i="2"/>
  <c r="D9490" i="2"/>
  <c r="E9490" i="2"/>
  <c r="D9491" i="2"/>
  <c r="E9491" i="2"/>
  <c r="D9492" i="2"/>
  <c r="E9492" i="2"/>
  <c r="D9493" i="2"/>
  <c r="E9493" i="2"/>
  <c r="D9494" i="2"/>
  <c r="E9494" i="2"/>
  <c r="D9495" i="2"/>
  <c r="E9495" i="2"/>
  <c r="F9495" i="2" s="1"/>
  <c r="D9496" i="2"/>
  <c r="E9496" i="2"/>
  <c r="D9497" i="2"/>
  <c r="E9497" i="2"/>
  <c r="D9498" i="2"/>
  <c r="E9498" i="2"/>
  <c r="D9499" i="2"/>
  <c r="E9499" i="2"/>
  <c r="D9500" i="2"/>
  <c r="E9500" i="2"/>
  <c r="D9501" i="2"/>
  <c r="E9501" i="2"/>
  <c r="D9502" i="2"/>
  <c r="E9502" i="2"/>
  <c r="D9503" i="2"/>
  <c r="E9503" i="2"/>
  <c r="D9504" i="2"/>
  <c r="E9504" i="2"/>
  <c r="D9505" i="2"/>
  <c r="E9505" i="2"/>
  <c r="D9506" i="2"/>
  <c r="E9506" i="2"/>
  <c r="D9507" i="2"/>
  <c r="E9507" i="2"/>
  <c r="D9508" i="2"/>
  <c r="E9508" i="2"/>
  <c r="D9509" i="2"/>
  <c r="E9509" i="2"/>
  <c r="D9510" i="2"/>
  <c r="E9510" i="2"/>
  <c r="D9511" i="2"/>
  <c r="E9511" i="2"/>
  <c r="F9511" i="2" s="1"/>
  <c r="D9512" i="2"/>
  <c r="E9512" i="2"/>
  <c r="F9512" i="2" s="1"/>
  <c r="D9513" i="2"/>
  <c r="E9513" i="2"/>
  <c r="F9513" i="2" s="1"/>
  <c r="D9514" i="2"/>
  <c r="E9514" i="2"/>
  <c r="F9514" i="2" s="1"/>
  <c r="D9515" i="2"/>
  <c r="E9515" i="2"/>
  <c r="D9516" i="2"/>
  <c r="E9516" i="2"/>
  <c r="D9517" i="2"/>
  <c r="E9517" i="2"/>
  <c r="F9517" i="2" s="1"/>
  <c r="D9518" i="2"/>
  <c r="E9518" i="2"/>
  <c r="D9519" i="2"/>
  <c r="E9519" i="2"/>
  <c r="D9520" i="2"/>
  <c r="E9520" i="2"/>
  <c r="D9521" i="2"/>
  <c r="E9521" i="2"/>
  <c r="D9522" i="2"/>
  <c r="E9522" i="2"/>
  <c r="D9523" i="2"/>
  <c r="E9523" i="2"/>
  <c r="D9524" i="2"/>
  <c r="E9524" i="2"/>
  <c r="D9525" i="2"/>
  <c r="E9525" i="2"/>
  <c r="D9526" i="2"/>
  <c r="E9526" i="2"/>
  <c r="D9527" i="2"/>
  <c r="E9527" i="2"/>
  <c r="D9528" i="2"/>
  <c r="E9528" i="2"/>
  <c r="D9529" i="2"/>
  <c r="E9529" i="2"/>
  <c r="D9530" i="2"/>
  <c r="E9530" i="2"/>
  <c r="F9530" i="2" s="1"/>
  <c r="D9531" i="2"/>
  <c r="E9531" i="2"/>
  <c r="F9531" i="2" s="1"/>
  <c r="D9532" i="2"/>
  <c r="E9532" i="2"/>
  <c r="D9533" i="2"/>
  <c r="E9533" i="2"/>
  <c r="F9533" i="2" s="1"/>
  <c r="D9534" i="2"/>
  <c r="E9534" i="2"/>
  <c r="D9535" i="2"/>
  <c r="E9535" i="2"/>
  <c r="D9536" i="2"/>
  <c r="E9536" i="2"/>
  <c r="F9536" i="2" s="1"/>
  <c r="D9537" i="2"/>
  <c r="E9537" i="2"/>
  <c r="D9538" i="2"/>
  <c r="E9538" i="2"/>
  <c r="D9539" i="2"/>
  <c r="E9539" i="2"/>
  <c r="F9539" i="2" s="1"/>
  <c r="D9540" i="2"/>
  <c r="E9540" i="2"/>
  <c r="D9541" i="2"/>
  <c r="E9541" i="2"/>
  <c r="D9542" i="2"/>
  <c r="E9542" i="2"/>
  <c r="F9542" i="2" s="1"/>
  <c r="D9543" i="2"/>
  <c r="E9543" i="2"/>
  <c r="D9544" i="2"/>
  <c r="E9544" i="2"/>
  <c r="D9545" i="2"/>
  <c r="E9545" i="2"/>
  <c r="F9545" i="2" s="1"/>
  <c r="D9546" i="2"/>
  <c r="E9546" i="2"/>
  <c r="D9547" i="2"/>
  <c r="E9547" i="2"/>
  <c r="D9548" i="2"/>
  <c r="E9548" i="2"/>
  <c r="D9549" i="2"/>
  <c r="E9549" i="2"/>
  <c r="D9550" i="2"/>
  <c r="E9550" i="2"/>
  <c r="D9551" i="2"/>
  <c r="E9551" i="2"/>
  <c r="D9552" i="2"/>
  <c r="E9552" i="2"/>
  <c r="F9552" i="2" s="1"/>
  <c r="D9553" i="2"/>
  <c r="E9553" i="2"/>
  <c r="F9553" i="2" s="1"/>
  <c r="D9554" i="2"/>
  <c r="E9554" i="2"/>
  <c r="D9555" i="2"/>
  <c r="E9555" i="2"/>
  <c r="D9556" i="2"/>
  <c r="E9556" i="2"/>
  <c r="D9557" i="2"/>
  <c r="E9557" i="2"/>
  <c r="D9558" i="2"/>
  <c r="E9558" i="2"/>
  <c r="D9559" i="2"/>
  <c r="E9559" i="2"/>
  <c r="D9560" i="2"/>
  <c r="E9560" i="2"/>
  <c r="D9561" i="2"/>
  <c r="E9561" i="2"/>
  <c r="D9562" i="2"/>
  <c r="E9562" i="2"/>
  <c r="D9563" i="2"/>
  <c r="E9563" i="2"/>
  <c r="D9564" i="2"/>
  <c r="E9564" i="2"/>
  <c r="D9565" i="2"/>
  <c r="E9565" i="2"/>
  <c r="D9566" i="2"/>
  <c r="E9566" i="2"/>
  <c r="D9567" i="2"/>
  <c r="E9567" i="2"/>
  <c r="D9568" i="2"/>
  <c r="E9568" i="2"/>
  <c r="D9569" i="2"/>
  <c r="E9569" i="2"/>
  <c r="D9570" i="2"/>
  <c r="E9570" i="2"/>
  <c r="D9571" i="2"/>
  <c r="E9571" i="2"/>
  <c r="D9572" i="2"/>
  <c r="E9572" i="2"/>
  <c r="D9573" i="2"/>
  <c r="E9573" i="2"/>
  <c r="D9574" i="2"/>
  <c r="E9574" i="2"/>
  <c r="D9575" i="2"/>
  <c r="E9575" i="2"/>
  <c r="D9576" i="2"/>
  <c r="E9576" i="2"/>
  <c r="D9577" i="2"/>
  <c r="E9577" i="2"/>
  <c r="D9578" i="2"/>
  <c r="E9578" i="2"/>
  <c r="D9579" i="2"/>
  <c r="E9579" i="2"/>
  <c r="D9580" i="2"/>
  <c r="E9580" i="2"/>
  <c r="D9581" i="2"/>
  <c r="E9581" i="2"/>
  <c r="D9582" i="2"/>
  <c r="E9582" i="2"/>
  <c r="D9583" i="2"/>
  <c r="E9583" i="2"/>
  <c r="D9584" i="2"/>
  <c r="E9584" i="2"/>
  <c r="D9585" i="2"/>
  <c r="E9585" i="2"/>
  <c r="D9586" i="2"/>
  <c r="E9586" i="2"/>
  <c r="D9587" i="2"/>
  <c r="E9587" i="2"/>
  <c r="D9588" i="2"/>
  <c r="E9588" i="2"/>
  <c r="D9589" i="2"/>
  <c r="E9589" i="2"/>
  <c r="F9589" i="2" s="1"/>
  <c r="D9590" i="2"/>
  <c r="E9590" i="2"/>
  <c r="D9591" i="2"/>
  <c r="E9591" i="2"/>
  <c r="F9591" i="2" s="1"/>
  <c r="D9592" i="2"/>
  <c r="E9592" i="2"/>
  <c r="D9593" i="2"/>
  <c r="E9593" i="2"/>
  <c r="D9594" i="2"/>
  <c r="E9594" i="2"/>
  <c r="D9595" i="2"/>
  <c r="E9595" i="2"/>
  <c r="D9596" i="2"/>
  <c r="E9596" i="2"/>
  <c r="D9597" i="2"/>
  <c r="E9597" i="2"/>
  <c r="D9598" i="2"/>
  <c r="E9598" i="2"/>
  <c r="D9599" i="2"/>
  <c r="E9599" i="2"/>
  <c r="D9600" i="2"/>
  <c r="E9600" i="2"/>
  <c r="D9601" i="2"/>
  <c r="E9601" i="2"/>
  <c r="D9602" i="2"/>
  <c r="E9602" i="2"/>
  <c r="D9603" i="2"/>
  <c r="E9603" i="2"/>
  <c r="F9603" i="2" s="1"/>
  <c r="D9604" i="2"/>
  <c r="E9604" i="2"/>
  <c r="D9605" i="2"/>
  <c r="E9605" i="2"/>
  <c r="F9605" i="2" s="1"/>
  <c r="D9606" i="2"/>
  <c r="E9606" i="2"/>
  <c r="D9607" i="2"/>
  <c r="E9607" i="2"/>
  <c r="D9608" i="2"/>
  <c r="E9608" i="2"/>
  <c r="F9608" i="2" s="1"/>
  <c r="D9609" i="2"/>
  <c r="E9609" i="2"/>
  <c r="D9610" i="2"/>
  <c r="E9610" i="2"/>
  <c r="D9611" i="2"/>
  <c r="E9611" i="2"/>
  <c r="D9612" i="2"/>
  <c r="E9612" i="2"/>
  <c r="D9613" i="2"/>
  <c r="E9613" i="2"/>
  <c r="D9614" i="2"/>
  <c r="E9614" i="2"/>
  <c r="D9615" i="2"/>
  <c r="E9615" i="2"/>
  <c r="F9615" i="2" s="1"/>
  <c r="D9616" i="2"/>
  <c r="E9616" i="2"/>
  <c r="F9616" i="2" s="1"/>
  <c r="D9617" i="2"/>
  <c r="E9617" i="2"/>
  <c r="D9618" i="2"/>
  <c r="E9618" i="2"/>
  <c r="F9618" i="2" s="1"/>
  <c r="D9619" i="2"/>
  <c r="E9619" i="2"/>
  <c r="D9620" i="2"/>
  <c r="E9620" i="2"/>
  <c r="D9621" i="2"/>
  <c r="E9621" i="2"/>
  <c r="D9622" i="2"/>
  <c r="E9622" i="2"/>
  <c r="D9623" i="2"/>
  <c r="E9623" i="2"/>
  <c r="D9624" i="2"/>
  <c r="E9624" i="2"/>
  <c r="D9625" i="2"/>
  <c r="E9625" i="2"/>
  <c r="D9626" i="2"/>
  <c r="E9626" i="2"/>
  <c r="F9626" i="2" s="1"/>
  <c r="D9627" i="2"/>
  <c r="E9627" i="2"/>
  <c r="F9627" i="2" s="1"/>
  <c r="D9628" i="2"/>
  <c r="E9628" i="2"/>
  <c r="D9629" i="2"/>
  <c r="E9629" i="2"/>
  <c r="D9630" i="2"/>
  <c r="E9630" i="2"/>
  <c r="F9630" i="2" s="1"/>
  <c r="D9631" i="2"/>
  <c r="E9631" i="2"/>
  <c r="D9632" i="2"/>
  <c r="E9632" i="2"/>
  <c r="F9632" i="2" s="1"/>
  <c r="D9633" i="2"/>
  <c r="E9633" i="2"/>
  <c r="D9634" i="2"/>
  <c r="E9634" i="2"/>
  <c r="D9635" i="2"/>
  <c r="E9635" i="2"/>
  <c r="D9636" i="2"/>
  <c r="E9636" i="2"/>
  <c r="D9637" i="2"/>
  <c r="E9637" i="2"/>
  <c r="D9638" i="2"/>
  <c r="E9638" i="2"/>
  <c r="F9638" i="2" s="1"/>
  <c r="D9639" i="2"/>
  <c r="E9639" i="2"/>
  <c r="F9639" i="2" s="1"/>
  <c r="D9640" i="2"/>
  <c r="E9640" i="2"/>
  <c r="D9641" i="2"/>
  <c r="E9641" i="2"/>
  <c r="F9641" i="2" s="1"/>
  <c r="D9642" i="2"/>
  <c r="E9642" i="2"/>
  <c r="D9643" i="2"/>
  <c r="E9643" i="2"/>
  <c r="D9644" i="2"/>
  <c r="E9644" i="2"/>
  <c r="D9645" i="2"/>
  <c r="E9645" i="2"/>
  <c r="D9646" i="2"/>
  <c r="E9646" i="2"/>
  <c r="D9647" i="2"/>
  <c r="E9647" i="2"/>
  <c r="D9648" i="2"/>
  <c r="E9648" i="2"/>
  <c r="D9649" i="2"/>
  <c r="E9649" i="2"/>
  <c r="D9650" i="2"/>
  <c r="E9650" i="2"/>
  <c r="D9651" i="2"/>
  <c r="E9651" i="2"/>
  <c r="D9652" i="2"/>
  <c r="E9652" i="2"/>
  <c r="D9653" i="2"/>
  <c r="E9653" i="2"/>
  <c r="D9654" i="2"/>
  <c r="E9654" i="2"/>
  <c r="D9655" i="2"/>
  <c r="E9655" i="2"/>
  <c r="D9656" i="2"/>
  <c r="E9656" i="2"/>
  <c r="D9657" i="2"/>
  <c r="E9657" i="2"/>
  <c r="D9658" i="2"/>
  <c r="E9658" i="2"/>
  <c r="F9658" i="2" s="1"/>
  <c r="D9659" i="2"/>
  <c r="E9659" i="2"/>
  <c r="D9660" i="2"/>
  <c r="E9660" i="2"/>
  <c r="D9661" i="2"/>
  <c r="E9661" i="2"/>
  <c r="D9662" i="2"/>
  <c r="E9662" i="2"/>
  <c r="F9662" i="2" s="1"/>
  <c r="D9663" i="2"/>
  <c r="E9663" i="2"/>
  <c r="D9664" i="2"/>
  <c r="E9664" i="2"/>
  <c r="D9665" i="2"/>
  <c r="E9665" i="2"/>
  <c r="F9665" i="2" s="1"/>
  <c r="D9666" i="2"/>
  <c r="E9666" i="2"/>
  <c r="D9667" i="2"/>
  <c r="E9667" i="2"/>
  <c r="F9667" i="2" s="1"/>
  <c r="D9668" i="2"/>
  <c r="E9668" i="2"/>
  <c r="F9668" i="2" s="1"/>
  <c r="D9669" i="2"/>
  <c r="E9669" i="2"/>
  <c r="D9670" i="2"/>
  <c r="E9670" i="2"/>
  <c r="D9671" i="2"/>
  <c r="E9671" i="2"/>
  <c r="F9671" i="2" s="1"/>
  <c r="D9672" i="2"/>
  <c r="E9672" i="2"/>
  <c r="D9673" i="2"/>
  <c r="E9673" i="2"/>
  <c r="D9674" i="2"/>
  <c r="E9674" i="2"/>
  <c r="D9675" i="2"/>
  <c r="E9675" i="2"/>
  <c r="D9676" i="2"/>
  <c r="E9676" i="2"/>
  <c r="D9677" i="2"/>
  <c r="E9677" i="2"/>
  <c r="F9677" i="2" s="1"/>
  <c r="D9678" i="2"/>
  <c r="E9678" i="2"/>
  <c r="F9678" i="2" s="1"/>
  <c r="D9679" i="2"/>
  <c r="E9679" i="2"/>
  <c r="D9680" i="2"/>
  <c r="E9680" i="2"/>
  <c r="D9681" i="2"/>
  <c r="E9681" i="2"/>
  <c r="D9682" i="2"/>
  <c r="E9682" i="2"/>
  <c r="D9683" i="2"/>
  <c r="E9683" i="2"/>
  <c r="D9684" i="2"/>
  <c r="E9684" i="2"/>
  <c r="F9684" i="2" s="1"/>
  <c r="D9685" i="2"/>
  <c r="E9685" i="2"/>
  <c r="D9686" i="2"/>
  <c r="E9686" i="2"/>
  <c r="F9686" i="2" s="1"/>
  <c r="D9687" i="2"/>
  <c r="E9687" i="2"/>
  <c r="D9688" i="2"/>
  <c r="E9688" i="2"/>
  <c r="D9689" i="2"/>
  <c r="E9689" i="2"/>
  <c r="D9690" i="2"/>
  <c r="E9690" i="2"/>
  <c r="F9690" i="2" s="1"/>
  <c r="D9691" i="2"/>
  <c r="E9691" i="2"/>
  <c r="F9691" i="2" s="1"/>
  <c r="D9692" i="2"/>
  <c r="E9692" i="2"/>
  <c r="D9693" i="2"/>
  <c r="E9693" i="2"/>
  <c r="F9693" i="2" s="1"/>
  <c r="D9694" i="2"/>
  <c r="E9694" i="2"/>
  <c r="F9694" i="2" s="1"/>
  <c r="D9695" i="2"/>
  <c r="E9695" i="2"/>
  <c r="D9696" i="2"/>
  <c r="E9696" i="2"/>
  <c r="D9697" i="2"/>
  <c r="E9697" i="2"/>
  <c r="F9697" i="2" s="1"/>
  <c r="D9698" i="2"/>
  <c r="E9698" i="2"/>
  <c r="F9698" i="2" s="1"/>
  <c r="D9699" i="2"/>
  <c r="E9699" i="2"/>
  <c r="F9699" i="2" s="1"/>
  <c r="D9700" i="2"/>
  <c r="E9700" i="2"/>
  <c r="D9701" i="2"/>
  <c r="E9701" i="2"/>
  <c r="D9702" i="2"/>
  <c r="E9702" i="2"/>
  <c r="F9702" i="2" s="1"/>
  <c r="D9703" i="2"/>
  <c r="E9703" i="2"/>
  <c r="D9704" i="2"/>
  <c r="E9704" i="2"/>
  <c r="D9705" i="2"/>
  <c r="E9705" i="2"/>
  <c r="D9706" i="2"/>
  <c r="E9706" i="2"/>
  <c r="F9706" i="2" s="1"/>
  <c r="D9707" i="2"/>
  <c r="E9707" i="2"/>
  <c r="F9707" i="2" s="1"/>
  <c r="D9708" i="2"/>
  <c r="E9708" i="2"/>
  <c r="D9709" i="2"/>
  <c r="E9709" i="2"/>
  <c r="D9710" i="2"/>
  <c r="E9710" i="2"/>
  <c r="F9710" i="2" s="1"/>
  <c r="D9711" i="2"/>
  <c r="E9711" i="2"/>
  <c r="D9712" i="2"/>
  <c r="E9712" i="2"/>
  <c r="D9713" i="2"/>
  <c r="E9713" i="2"/>
  <c r="D9714" i="2"/>
  <c r="E9714" i="2"/>
  <c r="D9715" i="2"/>
  <c r="E9715" i="2"/>
  <c r="D9716" i="2"/>
  <c r="E9716" i="2"/>
  <c r="D9717" i="2"/>
  <c r="E9717" i="2"/>
  <c r="D9718" i="2"/>
  <c r="E9718" i="2"/>
  <c r="D9719" i="2"/>
  <c r="E9719" i="2"/>
  <c r="D9720" i="2"/>
  <c r="E9720" i="2"/>
  <c r="D9721" i="2"/>
  <c r="E9721" i="2"/>
  <c r="D9722" i="2"/>
  <c r="E9722" i="2"/>
  <c r="D9723" i="2"/>
  <c r="E9723" i="2"/>
  <c r="D9724" i="2"/>
  <c r="E9724" i="2"/>
  <c r="D9725" i="2"/>
  <c r="E9725" i="2"/>
  <c r="D9726" i="2"/>
  <c r="E9726" i="2"/>
  <c r="D9727" i="2"/>
  <c r="E9727" i="2"/>
  <c r="D9728" i="2"/>
  <c r="E9728" i="2"/>
  <c r="D9729" i="2"/>
  <c r="E9729" i="2"/>
  <c r="D9730" i="2"/>
  <c r="E9730" i="2"/>
  <c r="D9731" i="2"/>
  <c r="E9731" i="2"/>
  <c r="D9732" i="2"/>
  <c r="E9732" i="2"/>
  <c r="D9733" i="2"/>
  <c r="E9733" i="2"/>
  <c r="D9734" i="2"/>
  <c r="E9734" i="2"/>
  <c r="F9734" i="2" s="1"/>
  <c r="D9735" i="2"/>
  <c r="E9735" i="2"/>
  <c r="D9736" i="2"/>
  <c r="E9736" i="2"/>
  <c r="D9737" i="2"/>
  <c r="E9737" i="2"/>
  <c r="D9738" i="2"/>
  <c r="E9738" i="2"/>
  <c r="D9739" i="2"/>
  <c r="E9739" i="2"/>
  <c r="D9740" i="2"/>
  <c r="E9740" i="2"/>
  <c r="D9741" i="2"/>
  <c r="E9741" i="2"/>
  <c r="D9742" i="2"/>
  <c r="E9742" i="2"/>
  <c r="D9743" i="2"/>
  <c r="E9743" i="2"/>
  <c r="D9744" i="2"/>
  <c r="E9744" i="2"/>
  <c r="D9745" i="2"/>
  <c r="E9745" i="2"/>
  <c r="D9746" i="2"/>
  <c r="E9746" i="2"/>
  <c r="D9747" i="2"/>
  <c r="E9747" i="2"/>
  <c r="D9748" i="2"/>
  <c r="E9748" i="2"/>
  <c r="D9749" i="2"/>
  <c r="E9749" i="2"/>
  <c r="D9750" i="2"/>
  <c r="E9750" i="2"/>
  <c r="F9750" i="2" s="1"/>
  <c r="D9751" i="2"/>
  <c r="E9751" i="2"/>
  <c r="D9752" i="2"/>
  <c r="E9752" i="2"/>
  <c r="D9753" i="2"/>
  <c r="E9753" i="2"/>
  <c r="D9754" i="2"/>
  <c r="E9754" i="2"/>
  <c r="F9754" i="2" s="1"/>
  <c r="D9755" i="2"/>
  <c r="E9755" i="2"/>
  <c r="D9756" i="2"/>
  <c r="E9756" i="2"/>
  <c r="D9757" i="2"/>
  <c r="E9757" i="2"/>
  <c r="D9758" i="2"/>
  <c r="E9758" i="2"/>
  <c r="D9759" i="2"/>
  <c r="E9759" i="2"/>
  <c r="F9759" i="2" s="1"/>
  <c r="D9760" i="2"/>
  <c r="E9760" i="2"/>
  <c r="D9761" i="2"/>
  <c r="E9761" i="2"/>
  <c r="D9762" i="2"/>
  <c r="E9762" i="2"/>
  <c r="D9763" i="2"/>
  <c r="E9763" i="2"/>
  <c r="D9764" i="2"/>
  <c r="E9764" i="2"/>
  <c r="D9765" i="2"/>
  <c r="E9765" i="2"/>
  <c r="D9766" i="2"/>
  <c r="E9766" i="2"/>
  <c r="D9767" i="2"/>
  <c r="E9767" i="2"/>
  <c r="F9767" i="2" s="1"/>
  <c r="D9768" i="2"/>
  <c r="E9768" i="2"/>
  <c r="F9768" i="2" s="1"/>
  <c r="D9769" i="2"/>
  <c r="E9769" i="2"/>
  <c r="F9769" i="2" s="1"/>
  <c r="D9770" i="2"/>
  <c r="E9770" i="2"/>
  <c r="D9771" i="2"/>
  <c r="E9771" i="2"/>
  <c r="D9772" i="2"/>
  <c r="E9772" i="2"/>
  <c r="D9773" i="2"/>
  <c r="E9773" i="2"/>
  <c r="D9774" i="2"/>
  <c r="E9774" i="2"/>
  <c r="D9775" i="2"/>
  <c r="E9775" i="2"/>
  <c r="D9776" i="2"/>
  <c r="E9776" i="2"/>
  <c r="D9777" i="2"/>
  <c r="E9777" i="2"/>
  <c r="D9778" i="2"/>
  <c r="E9778" i="2"/>
  <c r="D9779" i="2"/>
  <c r="E9779" i="2"/>
  <c r="D9780" i="2"/>
  <c r="E9780" i="2"/>
  <c r="F9780" i="2" s="1"/>
  <c r="D9781" i="2"/>
  <c r="E9781" i="2"/>
  <c r="D9782" i="2"/>
  <c r="E9782" i="2"/>
  <c r="D9783" i="2"/>
  <c r="E9783" i="2"/>
  <c r="D9784" i="2"/>
  <c r="E9784" i="2"/>
  <c r="D9785" i="2"/>
  <c r="E9785" i="2"/>
  <c r="D9786" i="2"/>
  <c r="E9786" i="2"/>
  <c r="D9787" i="2"/>
  <c r="E9787" i="2"/>
  <c r="D9788" i="2"/>
  <c r="E9788" i="2"/>
  <c r="D9789" i="2"/>
  <c r="E9789" i="2"/>
  <c r="D9790" i="2"/>
  <c r="E9790" i="2"/>
  <c r="D9791" i="2"/>
  <c r="E9791" i="2"/>
  <c r="D9792" i="2"/>
  <c r="E9792" i="2"/>
  <c r="F9792" i="2" s="1"/>
  <c r="D9793" i="2"/>
  <c r="E9793" i="2"/>
  <c r="D9794" i="2"/>
  <c r="E9794" i="2"/>
  <c r="D9795" i="2"/>
  <c r="E9795" i="2"/>
  <c r="F9795" i="2" s="1"/>
  <c r="D9796" i="2"/>
  <c r="E9796" i="2"/>
  <c r="D9797" i="2"/>
  <c r="E9797" i="2"/>
  <c r="D9798" i="2"/>
  <c r="E9798" i="2"/>
  <c r="D9799" i="2"/>
  <c r="E9799" i="2"/>
  <c r="F9799" i="2" s="1"/>
  <c r="D9800" i="2"/>
  <c r="E9800" i="2"/>
  <c r="D9801" i="2"/>
  <c r="E9801" i="2"/>
  <c r="D9802" i="2"/>
  <c r="E9802" i="2"/>
  <c r="D9803" i="2"/>
  <c r="E9803" i="2"/>
  <c r="D9804" i="2"/>
  <c r="E9804" i="2"/>
  <c r="D9805" i="2"/>
  <c r="E9805" i="2"/>
  <c r="D9806" i="2"/>
  <c r="E9806" i="2"/>
  <c r="D9807" i="2"/>
  <c r="E9807" i="2"/>
  <c r="F9807" i="2" s="1"/>
  <c r="D9808" i="2"/>
  <c r="E9808" i="2"/>
  <c r="D9809" i="2"/>
  <c r="E9809" i="2"/>
  <c r="D9810" i="2"/>
  <c r="E9810" i="2"/>
  <c r="D9811" i="2"/>
  <c r="E9811" i="2"/>
  <c r="D9812" i="2"/>
  <c r="E9812" i="2"/>
  <c r="F9812" i="2" s="1"/>
  <c r="D9813" i="2"/>
  <c r="E9813" i="2"/>
  <c r="D9814" i="2"/>
  <c r="E9814" i="2"/>
  <c r="D9815" i="2"/>
  <c r="E9815" i="2"/>
  <c r="F9815" i="2" s="1"/>
  <c r="D9816" i="2"/>
  <c r="E9816" i="2"/>
  <c r="D9817" i="2"/>
  <c r="E9817" i="2"/>
  <c r="D9818" i="2"/>
  <c r="E9818" i="2"/>
  <c r="F9818" i="2" s="1"/>
  <c r="D9819" i="2"/>
  <c r="E9819" i="2"/>
  <c r="D9820" i="2"/>
  <c r="E9820" i="2"/>
  <c r="D9821" i="2"/>
  <c r="E9821" i="2"/>
  <c r="D9822" i="2"/>
  <c r="E9822" i="2"/>
  <c r="D9823" i="2"/>
  <c r="E9823" i="2"/>
  <c r="F9823" i="2" s="1"/>
  <c r="D9824" i="2"/>
  <c r="E9824" i="2"/>
  <c r="F9824" i="2" s="1"/>
  <c r="D9825" i="2"/>
  <c r="E9825" i="2"/>
  <c r="D9826" i="2"/>
  <c r="E9826" i="2"/>
  <c r="F9826" i="2" s="1"/>
  <c r="D9827" i="2"/>
  <c r="E9827" i="2"/>
  <c r="F9827" i="2" s="1"/>
  <c r="D9828" i="2"/>
  <c r="E9828" i="2"/>
  <c r="D9829" i="2"/>
  <c r="E9829" i="2"/>
  <c r="F9829" i="2" s="1"/>
  <c r="D9830" i="2"/>
  <c r="E9830" i="2"/>
  <c r="D9831" i="2"/>
  <c r="E9831" i="2"/>
  <c r="D9832" i="2"/>
  <c r="E9832" i="2"/>
  <c r="D9833" i="2"/>
  <c r="E9833" i="2"/>
  <c r="F9833" i="2" s="1"/>
  <c r="D9834" i="2"/>
  <c r="E9834" i="2"/>
  <c r="F9834" i="2" s="1"/>
  <c r="D9835" i="2"/>
  <c r="E9835" i="2"/>
  <c r="D9836" i="2"/>
  <c r="E9836" i="2"/>
  <c r="D9837" i="2"/>
  <c r="E9837" i="2"/>
  <c r="D9838" i="2"/>
  <c r="E9838" i="2"/>
  <c r="D9839" i="2"/>
  <c r="E9839" i="2"/>
  <c r="D9840" i="2"/>
  <c r="E9840" i="2"/>
  <c r="D9841" i="2"/>
  <c r="E9841" i="2"/>
  <c r="D9842" i="2"/>
  <c r="E9842" i="2"/>
  <c r="D9843" i="2"/>
  <c r="E9843" i="2"/>
  <c r="D9844" i="2"/>
  <c r="E9844" i="2"/>
  <c r="D9845" i="2"/>
  <c r="E9845" i="2"/>
  <c r="D9846" i="2"/>
  <c r="E9846" i="2"/>
  <c r="D9847" i="2"/>
  <c r="E9847" i="2"/>
  <c r="F9847" i="2" s="1"/>
  <c r="D9848" i="2"/>
  <c r="E9848" i="2"/>
  <c r="F9848" i="2" s="1"/>
  <c r="D9849" i="2"/>
  <c r="E9849" i="2"/>
  <c r="D9850" i="2"/>
  <c r="E9850" i="2"/>
  <c r="D9851" i="2"/>
  <c r="E9851" i="2"/>
  <c r="D9852" i="2"/>
  <c r="E9852" i="2"/>
  <c r="D9853" i="2"/>
  <c r="E9853" i="2"/>
  <c r="D9854" i="2"/>
  <c r="E9854" i="2"/>
  <c r="D9855" i="2"/>
  <c r="E9855" i="2"/>
  <c r="D9856" i="2"/>
  <c r="E9856" i="2"/>
  <c r="D9857" i="2"/>
  <c r="E9857" i="2"/>
  <c r="F9857" i="2" s="1"/>
  <c r="D9858" i="2"/>
  <c r="E9858" i="2"/>
  <c r="D9859" i="2"/>
  <c r="E9859" i="2"/>
  <c r="D9860" i="2"/>
  <c r="E9860" i="2"/>
  <c r="D9861" i="2"/>
  <c r="E9861" i="2"/>
  <c r="D9862" i="2"/>
  <c r="E9862" i="2"/>
  <c r="D9863" i="2"/>
  <c r="E9863" i="2"/>
  <c r="D9864" i="2"/>
  <c r="E9864" i="2"/>
  <c r="D9865" i="2"/>
  <c r="E9865" i="2"/>
  <c r="D9866" i="2"/>
  <c r="E9866" i="2"/>
  <c r="D9867" i="2"/>
  <c r="E9867" i="2"/>
  <c r="D9868" i="2"/>
  <c r="E9868" i="2"/>
  <c r="F9868" i="2" s="1"/>
  <c r="D9869" i="2"/>
  <c r="E9869" i="2"/>
  <c r="D9870" i="2"/>
  <c r="E9870" i="2"/>
  <c r="D9871" i="2"/>
  <c r="E9871" i="2"/>
  <c r="D9872" i="2"/>
  <c r="E9872" i="2"/>
  <c r="D9873" i="2"/>
  <c r="E9873" i="2"/>
  <c r="D9874" i="2"/>
  <c r="E9874" i="2"/>
  <c r="D9875" i="2"/>
  <c r="E9875" i="2"/>
  <c r="D9876" i="2"/>
  <c r="E9876" i="2"/>
  <c r="D9877" i="2"/>
  <c r="E9877" i="2"/>
  <c r="D9878" i="2"/>
  <c r="E9878" i="2"/>
  <c r="F9878" i="2" s="1"/>
  <c r="D9879" i="2"/>
  <c r="E9879" i="2"/>
  <c r="D9880" i="2"/>
  <c r="E9880" i="2"/>
  <c r="D9881" i="2"/>
  <c r="E9881" i="2"/>
  <c r="F9881" i="2" s="1"/>
  <c r="D9882" i="2"/>
  <c r="E9882" i="2"/>
  <c r="F9882" i="2" s="1"/>
  <c r="D9883" i="2"/>
  <c r="E9883" i="2"/>
  <c r="D9884" i="2"/>
  <c r="E9884" i="2"/>
  <c r="D9885" i="2"/>
  <c r="E9885" i="2"/>
  <c r="D9886" i="2"/>
  <c r="E9886" i="2"/>
  <c r="F9886" i="2" s="1"/>
  <c r="D9887" i="2"/>
  <c r="E9887" i="2"/>
  <c r="D9888" i="2"/>
  <c r="E9888" i="2"/>
  <c r="F9888" i="2" s="1"/>
  <c r="D9889" i="2"/>
  <c r="E9889" i="2"/>
  <c r="D9890" i="2"/>
  <c r="E9890" i="2"/>
  <c r="D9891" i="2"/>
  <c r="E9891" i="2"/>
  <c r="F9891" i="2" s="1"/>
  <c r="D9892" i="2"/>
  <c r="E9892" i="2"/>
  <c r="D9893" i="2"/>
  <c r="E9893" i="2"/>
  <c r="D9894" i="2"/>
  <c r="E9894" i="2"/>
  <c r="D9895" i="2"/>
  <c r="E9895" i="2"/>
  <c r="D9896" i="2"/>
  <c r="E9896" i="2"/>
  <c r="D9897" i="2"/>
  <c r="E9897" i="2"/>
  <c r="D9898" i="2"/>
  <c r="E9898" i="2"/>
  <c r="D9899" i="2"/>
  <c r="E9899" i="2"/>
  <c r="D9900" i="2"/>
  <c r="E9900" i="2"/>
  <c r="D9901" i="2"/>
  <c r="E9901" i="2"/>
  <c r="D9902" i="2"/>
  <c r="E9902" i="2"/>
  <c r="D9903" i="2"/>
  <c r="E9903" i="2"/>
  <c r="D9904" i="2"/>
  <c r="E9904" i="2"/>
  <c r="D9905" i="2"/>
  <c r="E9905" i="2"/>
  <c r="D9906" i="2"/>
  <c r="E9906" i="2"/>
  <c r="D9907" i="2"/>
  <c r="E9907" i="2"/>
  <c r="D9908" i="2"/>
  <c r="E9908" i="2"/>
  <c r="D9909" i="2"/>
  <c r="E9909" i="2"/>
  <c r="D9910" i="2"/>
  <c r="E9910" i="2"/>
  <c r="F9910" i="2" s="1"/>
  <c r="D9911" i="2"/>
  <c r="E9911" i="2"/>
  <c r="D9912" i="2"/>
  <c r="E9912" i="2"/>
  <c r="F9912" i="2" s="1"/>
  <c r="D9913" i="2"/>
  <c r="E9913" i="2"/>
  <c r="F9913" i="2" s="1"/>
  <c r="D9914" i="2"/>
  <c r="E9914" i="2"/>
  <c r="D9915" i="2"/>
  <c r="E9915" i="2"/>
  <c r="D9916" i="2"/>
  <c r="E9916" i="2"/>
  <c r="F9916" i="2" s="1"/>
  <c r="D9917" i="2"/>
  <c r="E9917" i="2"/>
  <c r="D9918" i="2"/>
  <c r="E9918" i="2"/>
  <c r="D9919" i="2"/>
  <c r="E9919" i="2"/>
  <c r="D9920" i="2"/>
  <c r="E9920" i="2"/>
  <c r="D9921" i="2"/>
  <c r="E9921" i="2"/>
  <c r="D9922" i="2"/>
  <c r="E9922" i="2"/>
  <c r="D9923" i="2"/>
  <c r="E9923" i="2"/>
  <c r="D9924" i="2"/>
  <c r="E9924" i="2"/>
  <c r="D9925" i="2"/>
  <c r="E9925" i="2"/>
  <c r="D9926" i="2"/>
  <c r="E9926" i="2"/>
  <c r="D9927" i="2"/>
  <c r="E9927" i="2"/>
  <c r="F9927" i="2" s="1"/>
  <c r="D9928" i="2"/>
  <c r="E9928" i="2"/>
  <c r="D9929" i="2"/>
  <c r="E9929" i="2"/>
  <c r="D9930" i="2"/>
  <c r="E9930" i="2"/>
  <c r="D9931" i="2"/>
  <c r="E9931" i="2"/>
  <c r="D9932" i="2"/>
  <c r="E9932" i="2"/>
  <c r="D9933" i="2"/>
  <c r="E9933" i="2"/>
  <c r="D9934" i="2"/>
  <c r="E9934" i="2"/>
  <c r="D9935" i="2"/>
  <c r="E9935" i="2"/>
  <c r="D9936" i="2"/>
  <c r="E9936" i="2"/>
  <c r="D9937" i="2"/>
  <c r="E9937" i="2"/>
  <c r="D9938" i="2"/>
  <c r="E9938" i="2"/>
  <c r="D9939" i="2"/>
  <c r="E9939" i="2"/>
  <c r="D9940" i="2"/>
  <c r="E9940" i="2"/>
  <c r="D9941" i="2"/>
  <c r="E9941" i="2"/>
  <c r="D9942" i="2"/>
  <c r="E9942" i="2"/>
  <c r="D9943" i="2"/>
  <c r="E9943" i="2"/>
  <c r="D9944" i="2"/>
  <c r="E9944" i="2"/>
  <c r="D9945" i="2"/>
  <c r="E9945" i="2"/>
  <c r="D9946" i="2"/>
  <c r="E9946" i="2"/>
  <c r="D9947" i="2"/>
  <c r="E9947" i="2"/>
  <c r="D9948" i="2"/>
  <c r="E9948" i="2"/>
  <c r="F9948" i="2" s="1"/>
  <c r="D9949" i="2"/>
  <c r="E9949" i="2"/>
  <c r="D9950" i="2"/>
  <c r="E9950" i="2"/>
  <c r="D9951" i="2"/>
  <c r="E9951" i="2"/>
  <c r="D9952" i="2"/>
  <c r="E9952" i="2"/>
  <c r="D9953" i="2"/>
  <c r="E9953" i="2"/>
  <c r="D9954" i="2"/>
  <c r="E9954" i="2"/>
  <c r="D9955" i="2"/>
  <c r="E9955" i="2"/>
  <c r="D9956" i="2"/>
  <c r="E9956" i="2"/>
  <c r="D9957" i="2"/>
  <c r="E9957" i="2"/>
  <c r="D9958" i="2"/>
  <c r="E9958" i="2"/>
  <c r="D9959" i="2"/>
  <c r="E9959" i="2"/>
  <c r="D9960" i="2"/>
  <c r="E9960" i="2"/>
  <c r="D9961" i="2"/>
  <c r="E9961" i="2"/>
  <c r="D9962" i="2"/>
  <c r="E9962" i="2"/>
  <c r="D9963" i="2"/>
  <c r="E9963" i="2"/>
  <c r="D9964" i="2"/>
  <c r="E9964" i="2"/>
  <c r="D9965" i="2"/>
  <c r="E9965" i="2"/>
  <c r="D9966" i="2"/>
  <c r="E9966" i="2"/>
  <c r="D9967" i="2"/>
  <c r="E9967" i="2"/>
  <c r="D9968" i="2"/>
  <c r="E9968" i="2"/>
  <c r="D9969" i="2"/>
  <c r="E9969" i="2"/>
  <c r="D9970" i="2"/>
  <c r="E9970" i="2"/>
  <c r="D9971" i="2"/>
  <c r="E9971" i="2"/>
  <c r="D9972" i="2"/>
  <c r="E9972" i="2"/>
  <c r="D9973" i="2"/>
  <c r="E9973" i="2"/>
  <c r="D9974" i="2"/>
  <c r="E9974" i="2"/>
  <c r="D9975" i="2"/>
  <c r="E9975" i="2"/>
  <c r="D9976" i="2"/>
  <c r="E9976" i="2"/>
  <c r="F9976" i="2" s="1"/>
  <c r="D9977" i="2"/>
  <c r="E9977" i="2"/>
  <c r="D9978" i="2"/>
  <c r="E9978" i="2"/>
  <c r="D9979" i="2"/>
  <c r="E9979" i="2"/>
  <c r="D9980" i="2"/>
  <c r="E9980" i="2"/>
  <c r="D9981" i="2"/>
  <c r="E9981" i="2"/>
  <c r="D9982" i="2"/>
  <c r="E9982" i="2"/>
  <c r="F9982" i="2" s="1"/>
  <c r="D9983" i="2"/>
  <c r="E9983" i="2"/>
  <c r="D9984" i="2"/>
  <c r="E9984" i="2"/>
  <c r="D9985" i="2"/>
  <c r="E9985" i="2"/>
  <c r="D9986" i="2"/>
  <c r="E9986" i="2"/>
  <c r="D9987" i="2"/>
  <c r="E9987" i="2"/>
  <c r="D9988" i="2"/>
  <c r="E9988" i="2"/>
  <c r="D9989" i="2"/>
  <c r="E9989" i="2"/>
  <c r="D9990" i="2"/>
  <c r="E9990" i="2"/>
  <c r="D9991" i="2"/>
  <c r="E9991" i="2"/>
  <c r="D9992" i="2"/>
  <c r="E9992" i="2"/>
  <c r="D9993" i="2"/>
  <c r="E9993" i="2"/>
  <c r="D9994" i="2"/>
  <c r="E9994" i="2"/>
  <c r="D9995" i="2"/>
  <c r="E9995" i="2"/>
  <c r="D9996" i="2"/>
  <c r="E9996" i="2"/>
  <c r="D9997" i="2"/>
  <c r="E9997" i="2"/>
  <c r="D9998" i="2"/>
  <c r="E9998" i="2"/>
  <c r="D9999" i="2"/>
  <c r="E9999" i="2"/>
  <c r="D10000" i="2"/>
  <c r="E10000" i="2"/>
  <c r="D10001" i="2"/>
  <c r="E10001" i="2"/>
  <c r="F12" i="4"/>
  <c r="E2" i="2"/>
  <c r="D2" i="2"/>
  <c r="E14" i="1"/>
  <c r="D14" i="1"/>
  <c r="F1051" i="2" l="1"/>
  <c r="F5074" i="2"/>
  <c r="F4232" i="2"/>
  <c r="F2568" i="2"/>
  <c r="F3110" i="2"/>
  <c r="F3801" i="2"/>
  <c r="F1065" i="2"/>
  <c r="F3162" i="2"/>
  <c r="F3163" i="2"/>
  <c r="F3262" i="2"/>
  <c r="F3687" i="2"/>
  <c r="F3705" i="2"/>
  <c r="F3707" i="2"/>
  <c r="F3722" i="2"/>
  <c r="F4253" i="2"/>
  <c r="F4420" i="2"/>
  <c r="F4903" i="2"/>
  <c r="F5023" i="2"/>
  <c r="F7227" i="2"/>
  <c r="F8156" i="2"/>
  <c r="F8820" i="2"/>
  <c r="F8836" i="2"/>
  <c r="F8850" i="2"/>
  <c r="F8861" i="2"/>
  <c r="F8897" i="2"/>
  <c r="F8931" i="2"/>
  <c r="F8982" i="2"/>
  <c r="F9055" i="2"/>
  <c r="F9070" i="2"/>
  <c r="F9075" i="2"/>
  <c r="F9086" i="2"/>
  <c r="F9092" i="2"/>
  <c r="F9111" i="2"/>
  <c r="F9157" i="2"/>
  <c r="F9256" i="2"/>
  <c r="F9391" i="2"/>
  <c r="F9520" i="2"/>
  <c r="F9532" i="2"/>
  <c r="F9543" i="2"/>
  <c r="F9549" i="2"/>
  <c r="F9556" i="2"/>
  <c r="F9736" i="2"/>
  <c r="F9745" i="2"/>
  <c r="F9760" i="2"/>
  <c r="F9775" i="2"/>
  <c r="F9791" i="2"/>
  <c r="F9905" i="2"/>
  <c r="F9914" i="2"/>
  <c r="F9920" i="2"/>
  <c r="F9926" i="2"/>
  <c r="F9972" i="2"/>
  <c r="F1652" i="2"/>
  <c r="F1655" i="2"/>
  <c r="F1663" i="2"/>
  <c r="F1678" i="2"/>
  <c r="F2203" i="2"/>
  <c r="F2991" i="2"/>
  <c r="F2999" i="2"/>
  <c r="F3001" i="2"/>
  <c r="F3031" i="2"/>
  <c r="F3088" i="2"/>
  <c r="F3099" i="2"/>
  <c r="F3236" i="2"/>
  <c r="F3538" i="2"/>
  <c r="F4354" i="2"/>
  <c r="F4366" i="2"/>
  <c r="F4397" i="2"/>
  <c r="F4412" i="2"/>
  <c r="F4417" i="2"/>
  <c r="F4428" i="2"/>
  <c r="F4430" i="2"/>
  <c r="F4868" i="2"/>
  <c r="F5016" i="2"/>
  <c r="F5029" i="2"/>
  <c r="F5045" i="2"/>
  <c r="F5207" i="2"/>
  <c r="F5252" i="2"/>
  <c r="F7250" i="2"/>
  <c r="F7338" i="2"/>
  <c r="F7374" i="2"/>
  <c r="F7391" i="2"/>
  <c r="F7408" i="2"/>
  <c r="F7442" i="2"/>
  <c r="F7449" i="2"/>
  <c r="F7465" i="2"/>
  <c r="F7475" i="2"/>
  <c r="F7477" i="2"/>
  <c r="F7737" i="2"/>
  <c r="F7771" i="2"/>
  <c r="F8033" i="2"/>
  <c r="F8064" i="2"/>
  <c r="F8074" i="2"/>
  <c r="F8229" i="2"/>
  <c r="F8682" i="2"/>
  <c r="F8756" i="2"/>
  <c r="F8834" i="2"/>
  <c r="F8838" i="2"/>
  <c r="F8844" i="2"/>
  <c r="F8864" i="2"/>
  <c r="F8874" i="2"/>
  <c r="F8938" i="2"/>
  <c r="F8976" i="2"/>
  <c r="F8999" i="2"/>
  <c r="F9033" i="2"/>
  <c r="F9040" i="2"/>
  <c r="F9051" i="2"/>
  <c r="F9119" i="2"/>
  <c r="F9149" i="2"/>
  <c r="F9167" i="2"/>
  <c r="F9169" i="2"/>
  <c r="F9273" i="2"/>
  <c r="F9279" i="2"/>
  <c r="F9292" i="2"/>
  <c r="F9296" i="2"/>
  <c r="F9314" i="2"/>
  <c r="F9336" i="2"/>
  <c r="F9398" i="2"/>
  <c r="F9446" i="2"/>
  <c r="F9521" i="2"/>
  <c r="F9585" i="2"/>
  <c r="F9595" i="2"/>
  <c r="F9597" i="2"/>
  <c r="F9617" i="2"/>
  <c r="F9621" i="2"/>
  <c r="F9651" i="2"/>
  <c r="F9748" i="2"/>
  <c r="F9779" i="2"/>
  <c r="F9841" i="2"/>
  <c r="F9887" i="2"/>
  <c r="F9904" i="2"/>
  <c r="F9907" i="2"/>
  <c r="F9925" i="2"/>
  <c r="F9938" i="2"/>
  <c r="F3083" i="2"/>
  <c r="F3105" i="2"/>
  <c r="F3120" i="2"/>
  <c r="F3122" i="2"/>
  <c r="F3231" i="2"/>
  <c r="F3740" i="2"/>
  <c r="F3744" i="2"/>
  <c r="F3757" i="2"/>
  <c r="F4363" i="2"/>
  <c r="F4400" i="2"/>
  <c r="F5012" i="2"/>
  <c r="F7178" i="2"/>
  <c r="F7306" i="2"/>
  <c r="F7320" i="2"/>
  <c r="F7342" i="2"/>
  <c r="F7361" i="2"/>
  <c r="F7472" i="2"/>
  <c r="F7486" i="2"/>
  <c r="F7488" i="2"/>
  <c r="F7510" i="2"/>
  <c r="F7524" i="2"/>
  <c r="F8036" i="2"/>
  <c r="F8112" i="2"/>
  <c r="F8151" i="2"/>
  <c r="F8248" i="2"/>
  <c r="F8543" i="2"/>
  <c r="F8676" i="2"/>
  <c r="F8889" i="2"/>
  <c r="F8905" i="2"/>
  <c r="F8974" i="2"/>
  <c r="F8985" i="2"/>
  <c r="F9037" i="2"/>
  <c r="F9127" i="2"/>
  <c r="F9137" i="2"/>
  <c r="F9186" i="2"/>
  <c r="F9250" i="2"/>
  <c r="F9253" i="2"/>
  <c r="F9260" i="2"/>
  <c r="F9291" i="2"/>
  <c r="F9299" i="2"/>
  <c r="F9433" i="2"/>
  <c r="F9462" i="2"/>
  <c r="F9465" i="2"/>
  <c r="F9504" i="2"/>
  <c r="F9594" i="2"/>
  <c r="F9606" i="2"/>
  <c r="F9653" i="2"/>
  <c r="F9720" i="2"/>
  <c r="F9744" i="2"/>
  <c r="F9784" i="2"/>
  <c r="F9787" i="2"/>
  <c r="F9790" i="2"/>
  <c r="F9796" i="2"/>
  <c r="F9821" i="2"/>
  <c r="F9837" i="2"/>
  <c r="F9852" i="2"/>
  <c r="F9858" i="2"/>
  <c r="F9870" i="2"/>
  <c r="F9876" i="2"/>
  <c r="F9909" i="2"/>
  <c r="F9933" i="2"/>
  <c r="F9946" i="2"/>
  <c r="F2823" i="2"/>
  <c r="F2994" i="2"/>
  <c r="F3030" i="2"/>
  <c r="F3054" i="2"/>
  <c r="F3181" i="2"/>
  <c r="F3470" i="2"/>
  <c r="F3472" i="2"/>
  <c r="F3756" i="2"/>
  <c r="F4364" i="2"/>
  <c r="F4369" i="2"/>
  <c r="F4402" i="2"/>
  <c r="F4535" i="2"/>
  <c r="F5025" i="2"/>
  <c r="F5301" i="2"/>
  <c r="F5591" i="2"/>
  <c r="F7147" i="2"/>
  <c r="F7312" i="2"/>
  <c r="F7322" i="2"/>
  <c r="F7343" i="2"/>
  <c r="F7351" i="2"/>
  <c r="F7359" i="2"/>
  <c r="F7436" i="2"/>
  <c r="F7469" i="2"/>
  <c r="F7481" i="2"/>
  <c r="F7501" i="2"/>
  <c r="F7773" i="2"/>
  <c r="F8013" i="2"/>
  <c r="F8037" i="2"/>
  <c r="F8049" i="2"/>
  <c r="F8069" i="2"/>
  <c r="F8071" i="2"/>
  <c r="F8076" i="2"/>
  <c r="F8693" i="2"/>
  <c r="F8762" i="2"/>
  <c r="F8829" i="2"/>
  <c r="F8841" i="2"/>
  <c r="F8885" i="2"/>
  <c r="F8902" i="2"/>
  <c r="F8919" i="2"/>
  <c r="F8925" i="2"/>
  <c r="F8945" i="2"/>
  <c r="F8963" i="2"/>
  <c r="F9068" i="2"/>
  <c r="F9118" i="2"/>
  <c r="F9124" i="2"/>
  <c r="F9148" i="2"/>
  <c r="F9152" i="2"/>
  <c r="F9158" i="2"/>
  <c r="F9197" i="2"/>
  <c r="F9222" i="2"/>
  <c r="F9227" i="2"/>
  <c r="F9309" i="2"/>
  <c r="F9415" i="2"/>
  <c r="F9447" i="2"/>
  <c r="F9456" i="2"/>
  <c r="F9494" i="2"/>
  <c r="F9519" i="2"/>
  <c r="F9550" i="2"/>
  <c r="F9567" i="2"/>
  <c r="F9602" i="2"/>
  <c r="F9609" i="2"/>
  <c r="F9614" i="2"/>
  <c r="F9675" i="2"/>
  <c r="F9714" i="2"/>
  <c r="F9728" i="2"/>
  <c r="F9842" i="2"/>
  <c r="F9853" i="2"/>
  <c r="F9863" i="2"/>
  <c r="F9890" i="2"/>
  <c r="F9911" i="2"/>
  <c r="F9924" i="2"/>
  <c r="F2679" i="2"/>
  <c r="F2844" i="2"/>
  <c r="F2944" i="2"/>
  <c r="F2992" i="2"/>
  <c r="F3038" i="2"/>
  <c r="F3044" i="2"/>
  <c r="F3161" i="2"/>
  <c r="F3169" i="2"/>
  <c r="F3187" i="2"/>
  <c r="F3684" i="2"/>
  <c r="F3728" i="2"/>
  <c r="F4086" i="2"/>
  <c r="F4236" i="2"/>
  <c r="F4270" i="2"/>
  <c r="F4380" i="2"/>
  <c r="F4413" i="2"/>
  <c r="F5031" i="2"/>
  <c r="F5334" i="2"/>
  <c r="F5529" i="2"/>
  <c r="F5563" i="2"/>
  <c r="F5577" i="2"/>
  <c r="F5593" i="2"/>
  <c r="F5597" i="2"/>
  <c r="F7234" i="2"/>
  <c r="F7337" i="2"/>
  <c r="F7389" i="2"/>
  <c r="F7401" i="2"/>
  <c r="F7421" i="2"/>
  <c r="F7439" i="2"/>
  <c r="F7450" i="2"/>
  <c r="F7466" i="2"/>
  <c r="F7473" i="2"/>
  <c r="F7478" i="2"/>
  <c r="F7480" i="2"/>
  <c r="F8032" i="2"/>
  <c r="F8045" i="2"/>
  <c r="F8075" i="2"/>
  <c r="F9424" i="2"/>
  <c r="F9489" i="2"/>
  <c r="F9538" i="2"/>
  <c r="F9590" i="2"/>
  <c r="F9672" i="2"/>
  <c r="F9680" i="2"/>
  <c r="F9715" i="2"/>
  <c r="F9740" i="2"/>
  <c r="F9743" i="2"/>
  <c r="F9802" i="2"/>
  <c r="F9816" i="2"/>
  <c r="F9866" i="2"/>
  <c r="F9874" i="2"/>
  <c r="F9954" i="2"/>
  <c r="F7709" i="2"/>
  <c r="F7859" i="2"/>
  <c r="F8679" i="2"/>
  <c r="F8695" i="2"/>
  <c r="F8815" i="2"/>
  <c r="F8839" i="2"/>
  <c r="F8882" i="2"/>
  <c r="F8933" i="2"/>
  <c r="F8968" i="2"/>
  <c r="F8970" i="2"/>
  <c r="F8978" i="2"/>
  <c r="F8996" i="2"/>
  <c r="F9001" i="2"/>
  <c r="F9016" i="2"/>
  <c r="F9018" i="2"/>
  <c r="F9036" i="2"/>
  <c r="F9043" i="2"/>
  <c r="F9060" i="2"/>
  <c r="F9065" i="2"/>
  <c r="F9074" i="2"/>
  <c r="F9080" i="2"/>
  <c r="F9093" i="2"/>
  <c r="F9095" i="2"/>
  <c r="F9100" i="2"/>
  <c r="F9123" i="2"/>
  <c r="F9136" i="2"/>
  <c r="F9155" i="2"/>
  <c r="F9230" i="2"/>
  <c r="F9257" i="2"/>
  <c r="F9278" i="2"/>
  <c r="F9283" i="2"/>
  <c r="F9287" i="2"/>
  <c r="F9307" i="2"/>
  <c r="F9328" i="2"/>
  <c r="F9457" i="2"/>
  <c r="F9735" i="2"/>
  <c r="F9758" i="2"/>
  <c r="F9786" i="2"/>
  <c r="F9806" i="2"/>
  <c r="F9811" i="2"/>
  <c r="F9819" i="2"/>
  <c r="F9856" i="2"/>
  <c r="F9877" i="2"/>
  <c r="F9906" i="2"/>
  <c r="F9917" i="2"/>
  <c r="F9922" i="2"/>
  <c r="F9944" i="2"/>
  <c r="F9974" i="2"/>
  <c r="F3556" i="2"/>
  <c r="F7278" i="2"/>
  <c r="F6881" i="2"/>
  <c r="F7367" i="2"/>
  <c r="F2638" i="2"/>
  <c r="F7318" i="2"/>
  <c r="F9797" i="2"/>
  <c r="F1680" i="2"/>
  <c r="F3347" i="2"/>
  <c r="F3349" i="2"/>
  <c r="F4091" i="2"/>
  <c r="F6600" i="2"/>
  <c r="F6863" i="2"/>
  <c r="F7140" i="2"/>
  <c r="F7578" i="2"/>
  <c r="F7581" i="2"/>
  <c r="F7671" i="2"/>
  <c r="F7674" i="2"/>
  <c r="F7677" i="2"/>
  <c r="F7736" i="2"/>
  <c r="F8529" i="2"/>
  <c r="F8796" i="2"/>
  <c r="F9427" i="2"/>
  <c r="F10" i="4"/>
  <c r="F2082" i="2"/>
  <c r="F3273" i="2"/>
  <c r="F3399" i="2"/>
  <c r="F3432" i="2"/>
  <c r="F4092" i="2"/>
  <c r="F6580" i="2"/>
  <c r="F7012" i="2"/>
  <c r="F7650" i="2"/>
  <c r="F7708" i="2"/>
  <c r="F8145" i="2"/>
  <c r="F8182" i="2"/>
  <c r="F8273" i="2"/>
  <c r="F8400" i="2"/>
  <c r="F8781" i="2"/>
  <c r="F8801" i="2"/>
  <c r="F9090" i="2"/>
  <c r="F9389" i="2"/>
  <c r="F3250" i="2"/>
  <c r="F3377" i="2"/>
  <c r="F3379" i="2"/>
  <c r="F6295" i="2"/>
  <c r="F7049" i="2"/>
  <c r="F7115" i="2"/>
  <c r="F7118" i="2"/>
  <c r="F7169" i="2"/>
  <c r="F7770" i="2"/>
  <c r="F8343" i="2"/>
  <c r="F8417" i="2"/>
  <c r="F8808" i="2"/>
  <c r="F8810" i="2"/>
  <c r="F4511" i="2"/>
  <c r="F4576" i="2"/>
  <c r="F5202" i="2"/>
  <c r="F5314" i="2"/>
  <c r="F7009" i="2"/>
  <c r="F7122" i="2"/>
  <c r="F7297" i="2"/>
  <c r="F7715" i="2"/>
  <c r="F7740" i="2"/>
  <c r="F7795" i="2"/>
  <c r="F7796" i="2"/>
  <c r="F8268" i="2"/>
  <c r="F8294" i="2"/>
  <c r="F8361" i="2"/>
  <c r="F7672" i="2"/>
  <c r="F7706" i="2"/>
  <c r="F9497" i="2"/>
  <c r="F1631" i="2"/>
  <c r="F1681" i="2"/>
  <c r="F4060" i="2"/>
  <c r="F8307" i="2"/>
  <c r="F8393" i="2"/>
  <c r="F8427" i="2"/>
  <c r="F8799" i="2"/>
  <c r="F7522" i="2"/>
  <c r="F7804" i="2"/>
  <c r="F7550" i="2"/>
  <c r="F8779" i="2"/>
  <c r="F2135" i="2"/>
  <c r="F2581" i="2"/>
  <c r="F2613" i="2"/>
  <c r="F2703" i="2"/>
  <c r="F2714" i="2"/>
  <c r="F3345" i="2"/>
  <c r="F3406" i="2"/>
  <c r="F3868" i="2"/>
  <c r="F4200" i="2"/>
  <c r="F1590" i="2"/>
  <c r="F1629" i="2"/>
  <c r="F1685" i="2"/>
  <c r="F2006" i="2"/>
  <c r="F2695" i="2"/>
  <c r="F3248" i="2"/>
  <c r="F3288" i="2"/>
  <c r="F3332" i="2"/>
  <c r="F3364" i="2"/>
  <c r="F3466" i="2"/>
  <c r="F4193" i="2"/>
  <c r="F6576" i="2"/>
  <c r="F6598" i="2"/>
  <c r="F6631" i="2"/>
  <c r="F6650" i="2"/>
  <c r="F6856" i="2"/>
  <c r="F6913" i="2"/>
  <c r="F6978" i="2"/>
  <c r="F7004" i="2"/>
  <c r="F7031" i="2"/>
  <c r="F7036" i="2"/>
  <c r="F7087" i="2"/>
  <c r="F7089" i="2"/>
  <c r="F7112" i="2"/>
  <c r="F7119" i="2"/>
  <c r="F7125" i="2"/>
  <c r="F7168" i="2"/>
  <c r="F7219" i="2"/>
  <c r="F7301" i="2"/>
  <c r="F7328" i="2"/>
  <c r="F7521" i="2"/>
  <c r="F7557" i="2"/>
  <c r="F7560" i="2"/>
  <c r="F7568" i="2"/>
  <c r="F7576" i="2"/>
  <c r="F7592" i="2"/>
  <c r="F7608" i="2"/>
  <c r="F7621" i="2"/>
  <c r="F7710" i="2"/>
  <c r="F7735" i="2"/>
  <c r="F7743" i="2"/>
  <c r="F7752" i="2"/>
  <c r="F7793" i="2"/>
  <c r="F8143" i="2"/>
  <c r="F8161" i="2"/>
  <c r="F8267" i="2"/>
  <c r="F8275" i="2"/>
  <c r="F8319" i="2"/>
  <c r="F8332" i="2"/>
  <c r="F8340" i="2"/>
  <c r="F8352" i="2"/>
  <c r="F8368" i="2"/>
  <c r="F8391" i="2"/>
  <c r="F8409" i="2"/>
  <c r="F8434" i="2"/>
  <c r="F8440" i="2"/>
  <c r="F8457" i="2"/>
  <c r="F8472" i="2"/>
  <c r="F8493" i="2"/>
  <c r="F8519" i="2"/>
  <c r="F8553" i="2"/>
  <c r="F8772" i="2"/>
  <c r="F8787" i="2"/>
  <c r="F8837" i="2"/>
  <c r="F8961" i="2"/>
  <c r="F9096" i="2"/>
  <c r="F6567" i="2"/>
  <c r="F6609" i="2"/>
  <c r="F6612" i="2"/>
  <c r="F6624" i="2"/>
  <c r="F6898" i="2"/>
  <c r="F6922" i="2"/>
  <c r="F6927" i="2"/>
  <c r="F6943" i="2"/>
  <c r="F7017" i="2"/>
  <c r="F7022" i="2"/>
  <c r="F7041" i="2"/>
  <c r="F7043" i="2"/>
  <c r="F7052" i="2"/>
  <c r="F7057" i="2"/>
  <c r="F7078" i="2"/>
  <c r="F7137" i="2"/>
  <c r="F7151" i="2"/>
  <c r="F7308" i="2"/>
  <c r="F7321" i="2"/>
  <c r="F7534" i="2"/>
  <c r="F7537" i="2"/>
  <c r="F7547" i="2"/>
  <c r="F7580" i="2"/>
  <c r="F7630" i="2"/>
  <c r="F7632" i="2"/>
  <c r="F7647" i="2"/>
  <c r="F7668" i="2"/>
  <c r="F7670" i="2"/>
  <c r="F7675" i="2"/>
  <c r="F7680" i="2"/>
  <c r="F7738" i="2"/>
  <c r="F7782" i="2"/>
  <c r="F7811" i="2"/>
  <c r="F8171" i="2"/>
  <c r="F8180" i="2"/>
  <c r="F8203" i="2"/>
  <c r="F8208" i="2"/>
  <c r="F8287" i="2"/>
  <c r="F8293" i="2"/>
  <c r="F8296" i="2"/>
  <c r="F8336" i="2"/>
  <c r="F8345" i="2"/>
  <c r="F8349" i="2"/>
  <c r="F8360" i="2"/>
  <c r="F8376" i="2"/>
  <c r="F8379" i="2"/>
  <c r="F8384" i="2"/>
  <c r="F8407" i="2"/>
  <c r="F8426" i="2"/>
  <c r="F8774" i="2"/>
  <c r="F8877" i="2"/>
  <c r="F8894" i="2"/>
  <c r="F8989" i="2"/>
  <c r="F9011" i="2"/>
  <c r="F9023" i="2"/>
  <c r="F9039" i="2"/>
  <c r="F9041" i="2"/>
  <c r="F9046" i="2"/>
  <c r="F9050" i="2"/>
  <c r="F9121" i="2"/>
  <c r="F9404" i="2"/>
  <c r="F2143" i="2"/>
  <c r="F2196" i="2"/>
  <c r="F3072" i="2"/>
  <c r="F3361" i="2"/>
  <c r="F3418" i="2"/>
  <c r="F3560" i="2"/>
  <c r="F4125" i="2"/>
  <c r="F6584" i="2"/>
  <c r="F6965" i="2"/>
  <c r="F6983" i="2"/>
  <c r="F7015" i="2"/>
  <c r="F7532" i="2"/>
  <c r="F7554" i="2"/>
  <c r="F8148" i="2"/>
  <c r="F8172" i="2"/>
  <c r="F8258" i="2"/>
  <c r="F8317" i="2"/>
  <c r="F8809" i="2"/>
  <c r="F8813" i="2"/>
  <c r="F1649" i="2"/>
  <c r="F2073" i="2"/>
  <c r="F3258" i="2"/>
  <c r="F3411" i="2"/>
  <c r="F4225" i="2"/>
  <c r="F6570" i="2"/>
  <c r="F6918" i="2"/>
  <c r="F7040" i="2"/>
  <c r="F7099" i="2"/>
  <c r="F7144" i="2"/>
  <c r="F7185" i="2"/>
  <c r="F7336" i="2"/>
  <c r="F7588" i="2"/>
  <c r="F7698" i="2"/>
  <c r="F7825" i="2"/>
  <c r="F8179" i="2"/>
  <c r="F8191" i="2"/>
  <c r="F8279" i="2"/>
  <c r="F8441" i="2"/>
  <c r="F8499" i="2"/>
  <c r="F1094" i="2"/>
  <c r="F1128" i="2"/>
  <c r="F1132" i="2"/>
  <c r="F1137" i="2"/>
  <c r="F1138" i="2"/>
  <c r="F1141" i="2"/>
  <c r="F1143" i="2"/>
  <c r="F1153" i="2"/>
  <c r="F1162" i="2"/>
  <c r="F1168" i="2"/>
  <c r="F1169" i="2"/>
  <c r="F1174" i="2"/>
  <c r="F1177" i="2"/>
  <c r="F1178" i="2"/>
  <c r="F1181" i="2"/>
  <c r="F1186" i="2"/>
  <c r="F1187" i="2"/>
  <c r="F1644" i="2"/>
  <c r="F2124" i="2"/>
  <c r="F3265" i="2"/>
  <c r="F7335" i="2"/>
  <c r="F7732" i="2"/>
  <c r="F7803" i="2"/>
  <c r="F6278" i="2"/>
  <c r="F6320" i="2"/>
  <c r="F6331" i="2"/>
  <c r="F6333" i="2"/>
  <c r="F6354" i="2"/>
  <c r="F6357" i="2"/>
  <c r="F6360" i="2"/>
  <c r="F6371" i="2"/>
  <c r="F6396" i="2"/>
  <c r="F6397" i="2"/>
  <c r="F6398" i="2"/>
  <c r="F6399" i="2"/>
  <c r="F6400" i="2"/>
  <c r="F6403" i="2"/>
  <c r="F6408" i="2"/>
  <c r="F6411" i="2"/>
  <c r="F6431" i="2"/>
  <c r="F6439" i="2"/>
  <c r="F6444" i="2"/>
  <c r="F6448" i="2"/>
  <c r="F6452" i="2"/>
  <c r="F6453" i="2"/>
  <c r="F6454" i="2"/>
  <c r="F6670" i="2"/>
  <c r="F6925" i="2"/>
  <c r="F7020" i="2"/>
  <c r="F7551" i="2"/>
  <c r="F7577" i="2"/>
  <c r="F7586" i="2"/>
  <c r="F7596" i="2"/>
  <c r="F7783" i="2"/>
  <c r="F8291" i="2"/>
  <c r="F8304" i="2"/>
  <c r="F8363" i="2"/>
  <c r="F8494" i="2"/>
  <c r="F8768" i="2"/>
  <c r="F1120" i="2"/>
  <c r="F1126" i="2"/>
  <c r="F1127" i="2"/>
  <c r="F1129" i="2"/>
  <c r="F1130" i="2"/>
  <c r="F1135" i="2"/>
  <c r="F1140" i="2"/>
  <c r="F1142" i="2"/>
  <c r="F1160" i="2"/>
  <c r="F1161" i="2"/>
  <c r="F1163" i="2"/>
  <c r="F1172" i="2"/>
  <c r="F1173" i="2"/>
  <c r="F1175" i="2"/>
  <c r="F1176" i="2"/>
  <c r="F1179" i="2"/>
  <c r="F1180" i="2"/>
  <c r="F1182" i="2"/>
  <c r="F1183" i="2"/>
  <c r="F1184" i="2"/>
  <c r="F1185" i="2"/>
  <c r="F1188" i="2"/>
  <c r="F1190" i="2"/>
  <c r="F1650" i="2"/>
  <c r="F2125" i="2"/>
  <c r="F2712" i="2"/>
  <c r="F3359" i="2"/>
  <c r="F3366" i="2"/>
  <c r="F3495" i="2"/>
  <c r="F3908" i="2"/>
  <c r="F3936" i="2"/>
  <c r="F4049" i="2"/>
  <c r="F4088" i="2"/>
  <c r="F4097" i="2"/>
  <c r="F4128" i="2"/>
  <c r="F4159" i="2"/>
  <c r="F6560" i="2"/>
  <c r="F7093" i="2"/>
  <c r="F7134" i="2"/>
  <c r="F7154" i="2"/>
  <c r="F7565" i="2"/>
  <c r="F7728" i="2"/>
  <c r="F8138" i="2"/>
  <c r="F8141" i="2"/>
  <c r="F8255" i="2"/>
  <c r="F1125" i="2"/>
  <c r="F1136" i="2"/>
  <c r="F1146" i="2"/>
  <c r="F1150" i="2"/>
  <c r="F1156" i="2"/>
  <c r="F1171" i="2"/>
  <c r="F1256" i="2"/>
  <c r="F2092" i="2"/>
  <c r="F3339" i="2"/>
  <c r="F3413" i="2"/>
  <c r="F4127" i="2"/>
  <c r="F6608" i="2"/>
  <c r="F6622" i="2"/>
  <c r="F6901" i="2"/>
  <c r="F6912" i="2"/>
  <c r="F6939" i="2"/>
  <c r="F7065" i="2"/>
  <c r="F7079" i="2"/>
  <c r="F7113" i="2"/>
  <c r="F7241" i="2"/>
  <c r="F7315" i="2"/>
  <c r="F7572" i="2"/>
  <c r="F7619" i="2"/>
  <c r="F7648" i="2"/>
  <c r="F7656" i="2"/>
  <c r="F7729" i="2"/>
  <c r="F7756" i="2"/>
  <c r="F7868" i="2"/>
  <c r="F8244" i="2"/>
  <c r="F8324" i="2"/>
  <c r="F8373" i="2"/>
  <c r="F8396" i="2"/>
  <c r="F8413" i="2"/>
  <c r="F8840" i="2"/>
  <c r="F8964" i="2"/>
  <c r="F8966" i="2"/>
  <c r="F1593" i="2"/>
  <c r="F3441" i="2"/>
  <c r="F3550" i="2"/>
  <c r="F4189" i="2"/>
  <c r="F7039" i="2"/>
  <c r="F7050" i="2"/>
  <c r="F7082" i="2"/>
  <c r="F7543" i="2"/>
  <c r="F7616" i="2"/>
  <c r="F7655" i="2"/>
  <c r="F7725" i="2"/>
  <c r="F7747" i="2"/>
  <c r="F8312" i="2"/>
  <c r="F8337" i="2"/>
  <c r="F8451" i="2"/>
  <c r="F8459" i="2"/>
  <c r="F8980" i="2"/>
  <c r="F9014" i="2"/>
  <c r="F9451" i="2"/>
  <c r="F9454" i="2"/>
  <c r="F6923" i="2"/>
  <c r="F6996" i="2"/>
  <c r="F7064" i="2"/>
  <c r="F7179" i="2"/>
  <c r="F7194" i="2"/>
  <c r="F7331" i="2"/>
  <c r="F7634" i="2"/>
  <c r="F7681" i="2"/>
  <c r="F7713" i="2"/>
  <c r="F8218" i="2"/>
  <c r="F8353" i="2"/>
  <c r="F8445" i="2"/>
  <c r="F8464" i="2"/>
  <c r="F1615" i="2"/>
  <c r="F1658" i="2"/>
  <c r="F1667" i="2"/>
  <c r="F1700" i="2"/>
  <c r="F1713" i="2"/>
  <c r="F2045" i="2"/>
  <c r="F3391" i="2"/>
  <c r="F3402" i="2"/>
  <c r="F3447" i="2"/>
  <c r="F3464" i="2"/>
  <c r="F3500" i="2"/>
  <c r="F3503" i="2"/>
  <c r="F3523" i="2"/>
  <c r="F3543" i="2"/>
  <c r="F3557" i="2"/>
  <c r="F3585" i="2"/>
  <c r="F3859" i="2"/>
  <c r="F3886" i="2"/>
  <c r="F4121" i="2"/>
  <c r="F4153" i="2"/>
  <c r="F4190" i="2"/>
  <c r="F4194" i="2"/>
  <c r="F6577" i="2"/>
  <c r="F6611" i="2"/>
  <c r="F6853" i="2"/>
  <c r="F6895" i="2"/>
  <c r="F6946" i="2"/>
  <c r="F6956" i="2"/>
  <c r="F6998" i="2"/>
  <c r="F7010" i="2"/>
  <c r="F7072" i="2"/>
  <c r="F7074" i="2"/>
  <c r="F7096" i="2"/>
  <c r="F7110" i="2"/>
  <c r="F7131" i="2"/>
  <c r="F7133" i="2"/>
  <c r="F7153" i="2"/>
  <c r="F7165" i="2"/>
  <c r="F7172" i="2"/>
  <c r="F7186" i="2"/>
  <c r="F7192" i="2"/>
  <c r="F7247" i="2"/>
  <c r="F7332" i="2"/>
  <c r="F7506" i="2"/>
  <c r="F7516" i="2"/>
  <c r="F7525" i="2"/>
  <c r="F7527" i="2"/>
  <c r="F7530" i="2"/>
  <c r="F7548" i="2"/>
  <c r="F7573" i="2"/>
  <c r="F7657" i="2"/>
  <c r="F7683" i="2"/>
  <c r="F7703" i="2"/>
  <c r="F7723" i="2"/>
  <c r="F7748" i="2"/>
  <c r="F7762" i="2"/>
  <c r="F7764" i="2"/>
  <c r="F7767" i="2"/>
  <c r="F7769" i="2"/>
  <c r="F7774" i="2"/>
  <c r="F7780" i="2"/>
  <c r="F7797" i="2"/>
  <c r="F8177" i="2"/>
  <c r="F8202" i="2"/>
  <c r="F8206" i="2"/>
  <c r="F8256" i="2"/>
  <c r="F8259" i="2"/>
  <c r="F8270" i="2"/>
  <c r="F8274" i="2"/>
  <c r="F8308" i="2"/>
  <c r="F8333" i="2"/>
  <c r="F8346" i="2"/>
  <c r="F8358" i="2"/>
  <c r="F8364" i="2"/>
  <c r="F8388" i="2"/>
  <c r="F8399" i="2"/>
  <c r="F8430" i="2"/>
  <c r="F8432" i="2"/>
  <c r="F8449" i="2"/>
  <c r="F8452" i="2"/>
  <c r="F8455" i="2"/>
  <c r="F8465" i="2"/>
  <c r="F8480" i="2"/>
  <c r="F8483" i="2"/>
  <c r="F8511" i="2"/>
  <c r="F8512" i="2"/>
  <c r="F8516" i="2"/>
  <c r="F8528" i="2"/>
  <c r="F9392" i="2"/>
  <c r="F917" i="2"/>
  <c r="F1597" i="2"/>
  <c r="F1690" i="2"/>
  <c r="F1706" i="2"/>
  <c r="F1770" i="2"/>
  <c r="F2333" i="2"/>
  <c r="F3246" i="2"/>
  <c r="F3289" i="2"/>
  <c r="F3409" i="2"/>
  <c r="F3431" i="2"/>
  <c r="F3439" i="2"/>
  <c r="F3486" i="2"/>
  <c r="F3532" i="2"/>
  <c r="F3574" i="2"/>
  <c r="F3582" i="2"/>
  <c r="F3866" i="2"/>
  <c r="F3867" i="2"/>
  <c r="F3899" i="2"/>
  <c r="F4034" i="2"/>
  <c r="F4059" i="2"/>
  <c r="F4172" i="2"/>
  <c r="F4257" i="2"/>
  <c r="F6575" i="2"/>
  <c r="F6614" i="2"/>
  <c r="F6647" i="2"/>
  <c r="F6864" i="2"/>
  <c r="F6868" i="2"/>
  <c r="F6909" i="2"/>
  <c r="F6944" i="2"/>
  <c r="F7044" i="2"/>
  <c r="F7047" i="2"/>
  <c r="F7054" i="2"/>
  <c r="F7069" i="2"/>
  <c r="F7071" i="2"/>
  <c r="F7073" i="2"/>
  <c r="F7076" i="2"/>
  <c r="F7081" i="2"/>
  <c r="F7094" i="2"/>
  <c r="F7100" i="2"/>
  <c r="F7104" i="2"/>
  <c r="F7164" i="2"/>
  <c r="F7170" i="2"/>
  <c r="F7183" i="2"/>
  <c r="F7191" i="2"/>
  <c r="F7215" i="2"/>
  <c r="F7257" i="2"/>
  <c r="F7280" i="2"/>
  <c r="F7531" i="2"/>
  <c r="F7587" i="2"/>
  <c r="F7589" i="2"/>
  <c r="F7610" i="2"/>
  <c r="F7661" i="2"/>
  <c r="F7689" i="2"/>
  <c r="F7692" i="2"/>
  <c r="F7702" i="2"/>
  <c r="F7716" i="2"/>
  <c r="F7719" i="2"/>
  <c r="F7733" i="2"/>
  <c r="F7745" i="2"/>
  <c r="F7759" i="2"/>
  <c r="F7761" i="2"/>
  <c r="F7765" i="2"/>
  <c r="F7802" i="2"/>
  <c r="F7808" i="2"/>
  <c r="F8136" i="2"/>
  <c r="F8144" i="2"/>
  <c r="F8205" i="2"/>
  <c r="F8241" i="2"/>
  <c r="F8251" i="2"/>
  <c r="F8263" i="2"/>
  <c r="F8269" i="2"/>
  <c r="F8283" i="2"/>
  <c r="F8298" i="2"/>
  <c r="F8325" i="2"/>
  <c r="F8334" i="2"/>
  <c r="F8338" i="2"/>
  <c r="F8354" i="2"/>
  <c r="F8369" i="2"/>
  <c r="F8392" i="2"/>
  <c r="F8411" i="2"/>
  <c r="F8418" i="2"/>
  <c r="F8423" i="2"/>
  <c r="F8424" i="2"/>
  <c r="F8435" i="2"/>
  <c r="F8447" i="2"/>
  <c r="F8456" i="2"/>
  <c r="F8491" i="2"/>
  <c r="F8496" i="2"/>
  <c r="F8503" i="2"/>
  <c r="F8504" i="2"/>
  <c r="F8523" i="2"/>
  <c r="F8532" i="2"/>
  <c r="F8537" i="2"/>
  <c r="F8545" i="2"/>
  <c r="F8895" i="2"/>
  <c r="F8934" i="2"/>
  <c r="F8984" i="2"/>
  <c r="F9449" i="2"/>
  <c r="F1108" i="2"/>
  <c r="F1618" i="2"/>
  <c r="F1630" i="2"/>
  <c r="F2351" i="2"/>
  <c r="F3387" i="2"/>
  <c r="F8766" i="2"/>
  <c r="F6574" i="2"/>
  <c r="F6604" i="2"/>
  <c r="F6929" i="2"/>
  <c r="F6950" i="2"/>
  <c r="F6951" i="2"/>
  <c r="F6958" i="2"/>
  <c r="F7027" i="2"/>
  <c r="F7075" i="2"/>
  <c r="F7132" i="2"/>
  <c r="F7289" i="2"/>
  <c r="F7311" i="2"/>
  <c r="F7515" i="2"/>
  <c r="F7552" i="2"/>
  <c r="F7569" i="2"/>
  <c r="F7593" i="2"/>
  <c r="F7602" i="2"/>
  <c r="F7609" i="2"/>
  <c r="F7685" i="2"/>
  <c r="F7687" i="2"/>
  <c r="F7753" i="2"/>
  <c r="F7758" i="2"/>
  <c r="F7760" i="2"/>
  <c r="F7763" i="2"/>
  <c r="F7766" i="2"/>
  <c r="F7776" i="2"/>
  <c r="F7794" i="2"/>
  <c r="F8149" i="2"/>
  <c r="F8162" i="2"/>
  <c r="F8204" i="2"/>
  <c r="F8216" i="2"/>
  <c r="F8282" i="2"/>
  <c r="F8305" i="2"/>
  <c r="F8309" i="2"/>
  <c r="F8350" i="2"/>
  <c r="F8355" i="2"/>
  <c r="F8365" i="2"/>
  <c r="F8374" i="2"/>
  <c r="F9042" i="2"/>
  <c r="F2138" i="2"/>
  <c r="F2148" i="2"/>
  <c r="F2153" i="2"/>
  <c r="F2224" i="2"/>
  <c r="F2229" i="2"/>
  <c r="F2230" i="2"/>
  <c r="F2329" i="2"/>
  <c r="F3241" i="2"/>
  <c r="F3242" i="2"/>
  <c r="F3249" i="2"/>
  <c r="F3271" i="2"/>
  <c r="F3281" i="2"/>
  <c r="F3292" i="2"/>
  <c r="F3294" i="2"/>
  <c r="F3302" i="2"/>
  <c r="F3304" i="2"/>
  <c r="F3315" i="2"/>
  <c r="F3316" i="2"/>
  <c r="F3326" i="2"/>
  <c r="F3370" i="2"/>
  <c r="F3375" i="2"/>
  <c r="F3383" i="2"/>
  <c r="F3388" i="2"/>
  <c r="F3393" i="2"/>
  <c r="F3395" i="2"/>
  <c r="F3483" i="2"/>
  <c r="F3578" i="2"/>
  <c r="F3587" i="2"/>
  <c r="F3853" i="2"/>
  <c r="F3855" i="2"/>
  <c r="F3857" i="2"/>
  <c r="F3860" i="2"/>
  <c r="F3889" i="2"/>
  <c r="F3912" i="2"/>
  <c r="F3916" i="2"/>
  <c r="F3930" i="2"/>
  <c r="F3932" i="2"/>
  <c r="F3939" i="2"/>
  <c r="F3946" i="2"/>
  <c r="F3961" i="2"/>
  <c r="F3977" i="2"/>
  <c r="F3982" i="2"/>
  <c r="F3983" i="2"/>
  <c r="F3987" i="2"/>
  <c r="F4016" i="2"/>
  <c r="F4026" i="2"/>
  <c r="F4120" i="2"/>
  <c r="F4149" i="2"/>
  <c r="F4152" i="2"/>
  <c r="F4161" i="2"/>
  <c r="F4169" i="2"/>
  <c r="F4180" i="2"/>
  <c r="F6587" i="2"/>
  <c r="F6601" i="2"/>
  <c r="F6637" i="2"/>
  <c r="F6947" i="2"/>
  <c r="F6954" i="2"/>
  <c r="F6966" i="2"/>
  <c r="F7008" i="2"/>
  <c r="F7053" i="2"/>
  <c r="F7059" i="2"/>
  <c r="F7070" i="2"/>
  <c r="F7214" i="2"/>
  <c r="F7232" i="2"/>
  <c r="F7286" i="2"/>
  <c r="F7334" i="2"/>
  <c r="F7339" i="2"/>
  <c r="F7567" i="2"/>
  <c r="F7582" i="2"/>
  <c r="F7603" i="2"/>
  <c r="F7614" i="2"/>
  <c r="F7623" i="2"/>
  <c r="F7651" i="2"/>
  <c r="F7694" i="2"/>
  <c r="F7700" i="2"/>
  <c r="F7712" i="2"/>
  <c r="F7720" i="2"/>
  <c r="F7727" i="2"/>
  <c r="F7768" i="2"/>
  <c r="F7777" i="2"/>
  <c r="F7860" i="2"/>
  <c r="F8158" i="2"/>
  <c r="F8226" i="2"/>
  <c r="F8237" i="2"/>
  <c r="F8272" i="2"/>
  <c r="F8341" i="2"/>
  <c r="F8380" i="2"/>
  <c r="F8422" i="2"/>
  <c r="F8477" i="2"/>
  <c r="F8500" i="2"/>
  <c r="F8521" i="2"/>
  <c r="F8525" i="2"/>
  <c r="F8534" i="2"/>
  <c r="F8551" i="2"/>
  <c r="F8821" i="2"/>
  <c r="F8825" i="2"/>
  <c r="F8849" i="2"/>
  <c r="F8962" i="2"/>
  <c r="F8977" i="2"/>
  <c r="F9010" i="2"/>
  <c r="F1691" i="2"/>
  <c r="F1749" i="2"/>
  <c r="F2152" i="2"/>
  <c r="F2927" i="2"/>
  <c r="F3346" i="2"/>
  <c r="F3369" i="2"/>
  <c r="F3579" i="2"/>
  <c r="F4030" i="2"/>
  <c r="F4041" i="2"/>
  <c r="F4066" i="2"/>
  <c r="F4157" i="2"/>
  <c r="F4205" i="2"/>
  <c r="F4208" i="2"/>
  <c r="F4221" i="2"/>
  <c r="F4222" i="2"/>
  <c r="F6568" i="2"/>
  <c r="F6629" i="2"/>
  <c r="F6640" i="2"/>
  <c r="F6903" i="2"/>
  <c r="F6969" i="2"/>
  <c r="F6989" i="2"/>
  <c r="F7007" i="2"/>
  <c r="F7032" i="2"/>
  <c r="F7080" i="2"/>
  <c r="F7124" i="2"/>
  <c r="F7129" i="2"/>
  <c r="F7284" i="2"/>
  <c r="F7314" i="2"/>
  <c r="F7544" i="2"/>
  <c r="F7570" i="2"/>
  <c r="F7583" i="2"/>
  <c r="F7606" i="2"/>
  <c r="F7690" i="2"/>
  <c r="F7695" i="2"/>
  <c r="F7726" i="2"/>
  <c r="F7749" i="2"/>
  <c r="F7790" i="2"/>
  <c r="F8147" i="2"/>
  <c r="F8175" i="2"/>
  <c r="F8192" i="2"/>
  <c r="F8278" i="2"/>
  <c r="F8375" i="2"/>
  <c r="F8401" i="2"/>
  <c r="F8454" i="2"/>
  <c r="F8462" i="2"/>
  <c r="F8487" i="2"/>
  <c r="F8495" i="2"/>
  <c r="F8501" i="2"/>
  <c r="F8506" i="2"/>
  <c r="F8513" i="2"/>
  <c r="F8530" i="2"/>
  <c r="F8533" i="2"/>
  <c r="F8536" i="2"/>
  <c r="F8760" i="2"/>
  <c r="F8784" i="2"/>
  <c r="F9053" i="2"/>
  <c r="F1259" i="2"/>
  <c r="F1265" i="2"/>
  <c r="F1266" i="2"/>
  <c r="F1584" i="2"/>
  <c r="F1612" i="2"/>
  <c r="F1637" i="2"/>
  <c r="F2144" i="2"/>
  <c r="F2215" i="2"/>
  <c r="F2292" i="2"/>
  <c r="F2347" i="2"/>
  <c r="F2440" i="2"/>
  <c r="F2902" i="2"/>
  <c r="F3259" i="2"/>
  <c r="F3275" i="2"/>
  <c r="F3329" i="2"/>
  <c r="F3333" i="2"/>
  <c r="F3353" i="2"/>
  <c r="F3382" i="2"/>
  <c r="F3488" i="2"/>
  <c r="F3493" i="2"/>
  <c r="F3561" i="2"/>
  <c r="F3600" i="2"/>
  <c r="F6590" i="2"/>
  <c r="F6649" i="2"/>
  <c r="F6893" i="2"/>
  <c r="F6902" i="2"/>
  <c r="F7033" i="2"/>
  <c r="F7058" i="2"/>
  <c r="F7120" i="2"/>
  <c r="F7136" i="2"/>
  <c r="F7138" i="2"/>
  <c r="F7141" i="2"/>
  <c r="F7195" i="2"/>
  <c r="F7270" i="2"/>
  <c r="F7517" i="2"/>
  <c r="F7523" i="2"/>
  <c r="F7535" i="2"/>
  <c r="F7564" i="2"/>
  <c r="F7600" i="2"/>
  <c r="F7652" i="2"/>
  <c r="F7658" i="2"/>
  <c r="F7699" i="2"/>
  <c r="F7731" i="2"/>
  <c r="F7741" i="2"/>
  <c r="F7754" i="2"/>
  <c r="F7812" i="2"/>
  <c r="F7823" i="2"/>
  <c r="F7861" i="2"/>
  <c r="F8193" i="2"/>
  <c r="F8290" i="2"/>
  <c r="F8321" i="2"/>
  <c r="F8362" i="2"/>
  <c r="F8381" i="2"/>
  <c r="F8398" i="2"/>
  <c r="F8429" i="2"/>
  <c r="F8481" i="2"/>
  <c r="F8488" i="2"/>
  <c r="F8535" i="2"/>
  <c r="F8547" i="2"/>
  <c r="F8763" i="2"/>
  <c r="F8804" i="2"/>
  <c r="F8806" i="2"/>
  <c r="F8814" i="2"/>
  <c r="F8823" i="2"/>
  <c r="F8833" i="2"/>
  <c r="F8969" i="2"/>
  <c r="F9085" i="2"/>
  <c r="F9087" i="2"/>
  <c r="F4446" i="2"/>
  <c r="F4449" i="2"/>
  <c r="F4453" i="2"/>
  <c r="F4456" i="2"/>
  <c r="F4459" i="2"/>
  <c r="F4465" i="2"/>
  <c r="F6483" i="2"/>
  <c r="F6486" i="2"/>
  <c r="F6487" i="2"/>
  <c r="F6489" i="2"/>
  <c r="F6490" i="2"/>
  <c r="F6492" i="2"/>
  <c r="F6493" i="2"/>
  <c r="F6497" i="2"/>
  <c r="F6501" i="2"/>
  <c r="F6503" i="2"/>
  <c r="F6508" i="2"/>
  <c r="F6511" i="2"/>
  <c r="F6515" i="2"/>
  <c r="F6516" i="2"/>
  <c r="F6520" i="2"/>
  <c r="F6528" i="2"/>
  <c r="F6532" i="2"/>
  <c r="F6537" i="2"/>
  <c r="F6539" i="2"/>
  <c r="F6545" i="2"/>
  <c r="F6546" i="2"/>
  <c r="F6554" i="2"/>
  <c r="F6555" i="2"/>
  <c r="F6556" i="2"/>
  <c r="F6561" i="2"/>
  <c r="F6585" i="2"/>
  <c r="F6602" i="2"/>
  <c r="F6641" i="2"/>
  <c r="F6924" i="2"/>
  <c r="F6990" i="2"/>
  <c r="F7002" i="2"/>
  <c r="F7011" i="2"/>
  <c r="F7018" i="2"/>
  <c r="F7092" i="2"/>
  <c r="F7105" i="2"/>
  <c r="F7142" i="2"/>
  <c r="F7146" i="2"/>
  <c r="F7163" i="2"/>
  <c r="F7190" i="2"/>
  <c r="F7333" i="2"/>
  <c r="F7518" i="2"/>
  <c r="F7529" i="2"/>
  <c r="F7553" i="2"/>
  <c r="F7563" i="2"/>
  <c r="F7611" i="2"/>
  <c r="F7638" i="2"/>
  <c r="F7663" i="2"/>
  <c r="F7669" i="2"/>
  <c r="F7730" i="2"/>
  <c r="F7789" i="2"/>
  <c r="F7798" i="2"/>
  <c r="F7807" i="2"/>
  <c r="F7813" i="2"/>
  <c r="F8168" i="2"/>
  <c r="F8301" i="2"/>
  <c r="F8316" i="2"/>
  <c r="F8326" i="2"/>
  <c r="F8347" i="2"/>
  <c r="F8397" i="2"/>
  <c r="F8444" i="2"/>
  <c r="F2024" i="2"/>
  <c r="F2084" i="2"/>
  <c r="F2093" i="2"/>
  <c r="F2163" i="2"/>
  <c r="F2221" i="2"/>
  <c r="F2611" i="2"/>
  <c r="F3238" i="2"/>
  <c r="F3252" i="2"/>
  <c r="F3266" i="2"/>
  <c r="F3269" i="2"/>
  <c r="F3276" i="2"/>
  <c r="F3279" i="2"/>
  <c r="F3285" i="2"/>
  <c r="F3290" i="2"/>
  <c r="F3297" i="2"/>
  <c r="F3306" i="2"/>
  <c r="F3312" i="2"/>
  <c r="F3324" i="2"/>
  <c r="F3371" i="2"/>
  <c r="F3397" i="2"/>
  <c r="F3400" i="2"/>
  <c r="F3425" i="2"/>
  <c r="F3428" i="2"/>
  <c r="F3430" i="2"/>
  <c r="F3463" i="2"/>
  <c r="F3477" i="2"/>
  <c r="F3502" i="2"/>
  <c r="F3513" i="2"/>
  <c r="F3514" i="2"/>
  <c r="F3515" i="2"/>
  <c r="F3516" i="2"/>
  <c r="F3521" i="2"/>
  <c r="F3526" i="2"/>
  <c r="F3527" i="2"/>
  <c r="F3528" i="2"/>
  <c r="F3530" i="2"/>
  <c r="F3536" i="2"/>
  <c r="F3539" i="2"/>
  <c r="F3544" i="2"/>
  <c r="F3546" i="2"/>
  <c r="F3548" i="2"/>
  <c r="F3555" i="2"/>
  <c r="F3558" i="2"/>
  <c r="F3573" i="2"/>
  <c r="F3581" i="2"/>
  <c r="F3588" i="2"/>
  <c r="F3863" i="2"/>
  <c r="F3864" i="2"/>
  <c r="F3880" i="2"/>
  <c r="F3885" i="2"/>
  <c r="F3915" i="2"/>
  <c r="F3935" i="2"/>
  <c r="F3944" i="2"/>
  <c r="F3956" i="2"/>
  <c r="F3958" i="2"/>
  <c r="F3981" i="2"/>
  <c r="F3986" i="2"/>
  <c r="F4009" i="2"/>
  <c r="F4015" i="2"/>
  <c r="F4027" i="2"/>
  <c r="F4028" i="2"/>
  <c r="F4029" i="2"/>
  <c r="F4032" i="2"/>
  <c r="F4037" i="2"/>
  <c r="F4061" i="2"/>
  <c r="F4062" i="2"/>
  <c r="F4063" i="2"/>
  <c r="F4065" i="2"/>
  <c r="F4072" i="2"/>
  <c r="F4075" i="2"/>
  <c r="F4077" i="2"/>
  <c r="F4080" i="2"/>
  <c r="F4083" i="2"/>
  <c r="F4084" i="2"/>
  <c r="F4087" i="2"/>
  <c r="F4089" i="2"/>
  <c r="F4102" i="2"/>
  <c r="F4103" i="2"/>
  <c r="F4107" i="2"/>
  <c r="F4108" i="2"/>
  <c r="F4118" i="2"/>
  <c r="F4119" i="2"/>
  <c r="F4123" i="2"/>
  <c r="F4124" i="2"/>
  <c r="F4131" i="2"/>
  <c r="F4136" i="2"/>
  <c r="F4141" i="2"/>
  <c r="F4147" i="2"/>
  <c r="F4148" i="2"/>
  <c r="F4150" i="2"/>
  <c r="F4156" i="2"/>
  <c r="F4171" i="2"/>
  <c r="F4214" i="2"/>
  <c r="F4229" i="2"/>
  <c r="F4244" i="2"/>
  <c r="F4246" i="2"/>
  <c r="F4249" i="2"/>
  <c r="F4250" i="2"/>
  <c r="F4252" i="2"/>
  <c r="F4254" i="2"/>
  <c r="F4256" i="2"/>
  <c r="F4259" i="2"/>
  <c r="F4271" i="2"/>
  <c r="F4316" i="2"/>
  <c r="F4353" i="2"/>
  <c r="F4457" i="2"/>
  <c r="F4464" i="2"/>
  <c r="F6484" i="2"/>
  <c r="F6499" i="2"/>
  <c r="F6504" i="2"/>
  <c r="F6512" i="2"/>
  <c r="F6517" i="2"/>
  <c r="F6525" i="2"/>
  <c r="F6543" i="2"/>
  <c r="F6549" i="2"/>
  <c r="F6557" i="2"/>
  <c r="F6565" i="2"/>
  <c r="F6569" i="2"/>
  <c r="F6582" i="2"/>
  <c r="F6595" i="2"/>
  <c r="F6597" i="2"/>
  <c r="F6603" i="2"/>
  <c r="F6615" i="2"/>
  <c r="F6618" i="2"/>
  <c r="F6644" i="2"/>
  <c r="F6651" i="2"/>
  <c r="F6857" i="2"/>
  <c r="F6861" i="2"/>
  <c r="F6896" i="2"/>
  <c r="F6900" i="2"/>
  <c r="F6937" i="2"/>
  <c r="F6940" i="2"/>
  <c r="F6948" i="2"/>
  <c r="F6960" i="2"/>
  <c r="F6972" i="2"/>
  <c r="F6976" i="2"/>
  <c r="F6979" i="2"/>
  <c r="F6992" i="2"/>
  <c r="F6994" i="2"/>
  <c r="F7021" i="2"/>
  <c r="F7034" i="2"/>
  <c r="F7038" i="2"/>
  <c r="F7042" i="2"/>
  <c r="F7063" i="2"/>
  <c r="F7068" i="2"/>
  <c r="F7103" i="2"/>
  <c r="F7114" i="2"/>
  <c r="F7159" i="2"/>
  <c r="F7162" i="2"/>
  <c r="F7193" i="2"/>
  <c r="F7216" i="2"/>
  <c r="F7300" i="2"/>
  <c r="F7496" i="2"/>
  <c r="F7503" i="2"/>
  <c r="F7541" i="2"/>
  <c r="F7549" i="2"/>
  <c r="F7584" i="2"/>
  <c r="F7590" i="2"/>
  <c r="F7604" i="2"/>
  <c r="F7626" i="2"/>
  <c r="F7654" i="2"/>
  <c r="F7660" i="2"/>
  <c r="F7696" i="2"/>
  <c r="F7722" i="2"/>
  <c r="F7739" i="2"/>
  <c r="F7744" i="2"/>
  <c r="F7775" i="2"/>
  <c r="F7814" i="2"/>
  <c r="F8139" i="2"/>
  <c r="F8140" i="2"/>
  <c r="F8165" i="2"/>
  <c r="F8169" i="2"/>
  <c r="F8173" i="2"/>
  <c r="F8176" i="2"/>
  <c r="F8183" i="2"/>
  <c r="F8186" i="2"/>
  <c r="F8187" i="2"/>
  <c r="F8190" i="2"/>
  <c r="F8199" i="2"/>
  <c r="F8200" i="2"/>
  <c r="F8207" i="2"/>
  <c r="F8211" i="2"/>
  <c r="F8215" i="2"/>
  <c r="F8217" i="2"/>
  <c r="F8220" i="2"/>
  <c r="F8223" i="2"/>
  <c r="F8236" i="2"/>
  <c r="F8238" i="2"/>
  <c r="F8243" i="2"/>
  <c r="F8246" i="2"/>
  <c r="F8302" i="2"/>
  <c r="F8310" i="2"/>
  <c r="F8329" i="2"/>
  <c r="F8357" i="2"/>
  <c r="F8367" i="2"/>
  <c r="F8372" i="2"/>
  <c r="F8412" i="2"/>
  <c r="F8416" i="2"/>
  <c r="F8460" i="2"/>
  <c r="F8469" i="2"/>
  <c r="F8471" i="2"/>
  <c r="F8476" i="2"/>
  <c r="F8492" i="2"/>
  <c r="F8502" i="2"/>
  <c r="F8539" i="2"/>
  <c r="F8764" i="2"/>
  <c r="F8778" i="2"/>
  <c r="F8786" i="2"/>
  <c r="F8790" i="2"/>
  <c r="F8807" i="2"/>
  <c r="F8819" i="2"/>
  <c r="F2094" i="2"/>
  <c r="F2216" i="2"/>
  <c r="F2220" i="2"/>
  <c r="F2285" i="2"/>
  <c r="F2596" i="2"/>
  <c r="F2667" i="2"/>
  <c r="F3239" i="2"/>
  <c r="F3267" i="2"/>
  <c r="F3274" i="2"/>
  <c r="F3278" i="2"/>
  <c r="F3284" i="2"/>
  <c r="F3309" i="2"/>
  <c r="F3311" i="2"/>
  <c r="F3317" i="2"/>
  <c r="F3356" i="2"/>
  <c r="F3372" i="2"/>
  <c r="F3396" i="2"/>
  <c r="F3398" i="2"/>
  <c r="F3420" i="2"/>
  <c r="F3446" i="2"/>
  <c r="F3453" i="2"/>
  <c r="F3482" i="2"/>
  <c r="F3494" i="2"/>
  <c r="F3497" i="2"/>
  <c r="F3505" i="2"/>
  <c r="F3510" i="2"/>
  <c r="F3537" i="2"/>
  <c r="F3541" i="2"/>
  <c r="F3553" i="2"/>
  <c r="F3577" i="2"/>
  <c r="F3599" i="2"/>
  <c r="F3604" i="2"/>
  <c r="F3605" i="2"/>
  <c r="F3888" i="2"/>
  <c r="F3902" i="2"/>
  <c r="F3910" i="2"/>
  <c r="F3925" i="2"/>
  <c r="F3929" i="2"/>
  <c r="F3937" i="2"/>
  <c r="F3950" i="2"/>
  <c r="F3952" i="2"/>
  <c r="F3968" i="2"/>
  <c r="F3969" i="2"/>
  <c r="F3974" i="2"/>
  <c r="F3976" i="2"/>
  <c r="F3991" i="2"/>
  <c r="F3992" i="2"/>
  <c r="F3996" i="2"/>
  <c r="F3999" i="2"/>
  <c r="F4001" i="2"/>
  <c r="F4003" i="2"/>
  <c r="F4025" i="2"/>
  <c r="F4040" i="2"/>
  <c r="F4068" i="2"/>
  <c r="F4095" i="2"/>
  <c r="F4116" i="2"/>
  <c r="F4130" i="2"/>
  <c r="F4155" i="2"/>
  <c r="F4165" i="2"/>
  <c r="F4175" i="2"/>
  <c r="F4177" i="2"/>
  <c r="F4183" i="2"/>
  <c r="F4187" i="2"/>
  <c r="F4188" i="2"/>
  <c r="F4192" i="2"/>
  <c r="F4206" i="2"/>
  <c r="F4211" i="2"/>
  <c r="F4220" i="2"/>
  <c r="F4223" i="2"/>
  <c r="F4226" i="2"/>
  <c r="F4235" i="2"/>
  <c r="F4237" i="2"/>
  <c r="F4238" i="2"/>
  <c r="F4241" i="2"/>
  <c r="F6860" i="2"/>
  <c r="F6899" i="2"/>
  <c r="F6928" i="2"/>
  <c r="F6934" i="2"/>
  <c r="F6959" i="2"/>
  <c r="F6961" i="2"/>
  <c r="F6967" i="2"/>
  <c r="F6970" i="2"/>
  <c r="F6974" i="2"/>
  <c r="F6977" i="2"/>
  <c r="F6981" i="2"/>
  <c r="F6984" i="2"/>
  <c r="F6988" i="2"/>
  <c r="F6993" i="2"/>
  <c r="F7026" i="2"/>
  <c r="F7030" i="2"/>
  <c r="F7035" i="2"/>
  <c r="F7051" i="2"/>
  <c r="F7055" i="2"/>
  <c r="F7109" i="2"/>
  <c r="F7121" i="2"/>
  <c r="F7149" i="2"/>
  <c r="F7157" i="2"/>
  <c r="F7167" i="2"/>
  <c r="F7174" i="2"/>
  <c r="F7182" i="2"/>
  <c r="F7269" i="2"/>
  <c r="F7295" i="2"/>
  <c r="F7324" i="2"/>
  <c r="F7528" i="2"/>
  <c r="F7559" i="2"/>
  <c r="F7591" i="2"/>
  <c r="F7595" i="2"/>
  <c r="F7601" i="2"/>
  <c r="F7664" i="2"/>
  <c r="F7673" i="2"/>
  <c r="F7707" i="2"/>
  <c r="F7784" i="2"/>
  <c r="F7805" i="2"/>
  <c r="F8150" i="2"/>
  <c r="F8157" i="2"/>
  <c r="F8166" i="2"/>
  <c r="F8222" i="2"/>
  <c r="F8239" i="2"/>
  <c r="F8245" i="2"/>
  <c r="F8262" i="2"/>
  <c r="F8266" i="2"/>
  <c r="F8280" i="2"/>
  <c r="F8286" i="2"/>
  <c r="F8306" i="2"/>
  <c r="F8366" i="2"/>
  <c r="F8389" i="2"/>
  <c r="F8420" i="2"/>
  <c r="F8436" i="2"/>
  <c r="F8450" i="2"/>
  <c r="F8461" i="2"/>
  <c r="F8486" i="2"/>
  <c r="F8508" i="2"/>
  <c r="F8510" i="2"/>
  <c r="F8531" i="2"/>
  <c r="F8769" i="2"/>
  <c r="F8782" i="2"/>
  <c r="F8794" i="2"/>
  <c r="F8800" i="2"/>
  <c r="F8954" i="2"/>
  <c r="F9420" i="2"/>
  <c r="F2083" i="2"/>
  <c r="F2091" i="2"/>
  <c r="F2217" i="2"/>
  <c r="F2612" i="2"/>
  <c r="F3244" i="2"/>
  <c r="F3251" i="2"/>
  <c r="F3268" i="2"/>
  <c r="F3286" i="2"/>
  <c r="F3296" i="2"/>
  <c r="F3307" i="2"/>
  <c r="F3310" i="2"/>
  <c r="F3313" i="2"/>
  <c r="F3357" i="2"/>
  <c r="F3373" i="2"/>
  <c r="F3376" i="2"/>
  <c r="F3390" i="2"/>
  <c r="F3416" i="2"/>
  <c r="F3421" i="2"/>
  <c r="F3429" i="2"/>
  <c r="F4269" i="2"/>
  <c r="F4444" i="2"/>
  <c r="F4445" i="2"/>
  <c r="F4447" i="2"/>
  <c r="F4448" i="2"/>
  <c r="F4450" i="2"/>
  <c r="F4451" i="2"/>
  <c r="F4455" i="2"/>
  <c r="F4466" i="2"/>
  <c r="F6495" i="2"/>
  <c r="F6505" i="2"/>
  <c r="F6529" i="2"/>
  <c r="F6541" i="2"/>
  <c r="F6548" i="2"/>
  <c r="F6558" i="2"/>
  <c r="F6571" i="2"/>
  <c r="F6588" i="2"/>
  <c r="F6592" i="2"/>
  <c r="F6620" i="2"/>
  <c r="F6626" i="2"/>
  <c r="F6862" i="2"/>
  <c r="F6905" i="2"/>
  <c r="F6907" i="2"/>
  <c r="F6910" i="2"/>
  <c r="F6917" i="2"/>
  <c r="F7029" i="2"/>
  <c r="F7046" i="2"/>
  <c r="F7048" i="2"/>
  <c r="F7083" i="2"/>
  <c r="F7095" i="2"/>
  <c r="F7108" i="2"/>
  <c r="F7116" i="2"/>
  <c r="F7127" i="2"/>
  <c r="F7130" i="2"/>
  <c r="F7135" i="2"/>
  <c r="F7139" i="2"/>
  <c r="F7143" i="2"/>
  <c r="F7145" i="2"/>
  <c r="F7166" i="2"/>
  <c r="F7171" i="2"/>
  <c r="F7175" i="2"/>
  <c r="F7223" i="2"/>
  <c r="F7285" i="2"/>
  <c r="F7303" i="2"/>
  <c r="F7536" i="2"/>
  <c r="F7594" i="2"/>
  <c r="F7627" i="2"/>
  <c r="F7633" i="2"/>
  <c r="F7637" i="2"/>
  <c r="F7653" i="2"/>
  <c r="F7693" i="2"/>
  <c r="F7704" i="2"/>
  <c r="F7781" i="2"/>
  <c r="F7785" i="2"/>
  <c r="F7788" i="2"/>
  <c r="F7801" i="2"/>
  <c r="F8281" i="2"/>
  <c r="F8299" i="2"/>
  <c r="F8311" i="2"/>
  <c r="F8320" i="2"/>
  <c r="F8328" i="2"/>
  <c r="F8342" i="2"/>
  <c r="F8356" i="2"/>
  <c r="F8371" i="2"/>
  <c r="F8377" i="2"/>
  <c r="F8404" i="2"/>
  <c r="F8415" i="2"/>
  <c r="F8428" i="2"/>
  <c r="F8437" i="2"/>
  <c r="F8466" i="2"/>
  <c r="F8468" i="2"/>
  <c r="F8478" i="2"/>
  <c r="F8485" i="2"/>
  <c r="F8489" i="2"/>
  <c r="F8507" i="2"/>
  <c r="F8540" i="2"/>
  <c r="F8783" i="2"/>
  <c r="F8880" i="2"/>
  <c r="F9419" i="2"/>
  <c r="F9488" i="2"/>
  <c r="F4468" i="2"/>
  <c r="F4469" i="2"/>
  <c r="F4470" i="2"/>
  <c r="F4471" i="2"/>
  <c r="F4472" i="2"/>
  <c r="F4473" i="2"/>
  <c r="F4476" i="2"/>
  <c r="F4478" i="2"/>
  <c r="F4479" i="2"/>
  <c r="F4481" i="2"/>
  <c r="F4482" i="2"/>
  <c r="F4483" i="2"/>
  <c r="F4485" i="2"/>
  <c r="F4487" i="2"/>
  <c r="F4488" i="2"/>
  <c r="F4491" i="2"/>
  <c r="F4493" i="2"/>
  <c r="F4494" i="2"/>
  <c r="F4497" i="2"/>
  <c r="F4498" i="2"/>
  <c r="F4499" i="2"/>
  <c r="F4501" i="2"/>
  <c r="F4506" i="2"/>
  <c r="F4510" i="2"/>
  <c r="F4512" i="2"/>
  <c r="F4513" i="2"/>
  <c r="F4514" i="2"/>
  <c r="F4516" i="2"/>
  <c r="F4518" i="2"/>
  <c r="F4519" i="2"/>
  <c r="F4520" i="2"/>
  <c r="F4522" i="2"/>
  <c r="F4523" i="2"/>
  <c r="F4526" i="2"/>
  <c r="F4528" i="2"/>
  <c r="F4529" i="2"/>
  <c r="F4531" i="2"/>
  <c r="F4532" i="2"/>
  <c r="F4533" i="2"/>
  <c r="F4536" i="2"/>
  <c r="F4537" i="2"/>
  <c r="F4538" i="2"/>
  <c r="F4539" i="2"/>
  <c r="F4540" i="2"/>
  <c r="F4541" i="2"/>
  <c r="F4542" i="2"/>
  <c r="F4544" i="2"/>
  <c r="F4546" i="2"/>
  <c r="F4547" i="2"/>
  <c r="F4548" i="2"/>
  <c r="F4549" i="2"/>
  <c r="F4550" i="2"/>
  <c r="F4553" i="2"/>
  <c r="F4554" i="2"/>
  <c r="F4556" i="2"/>
  <c r="F4559" i="2"/>
  <c r="F4560" i="2"/>
  <c r="F4561" i="2"/>
  <c r="F4564" i="2"/>
  <c r="F4565" i="2"/>
  <c r="F4567" i="2"/>
  <c r="F4570" i="2"/>
  <c r="F4571" i="2"/>
  <c r="F4578" i="2"/>
  <c r="F4579" i="2"/>
  <c r="F4580" i="2"/>
  <c r="F4582" i="2"/>
  <c r="F4584" i="2"/>
  <c r="F4585" i="2"/>
  <c r="F4587" i="2"/>
  <c r="F4588" i="2"/>
  <c r="F4589" i="2"/>
  <c r="F4590" i="2"/>
  <c r="F4591" i="2"/>
  <c r="F4592" i="2"/>
  <c r="F4593" i="2"/>
  <c r="F4595" i="2"/>
  <c r="F4596" i="2"/>
  <c r="F4599" i="2"/>
  <c r="F4600" i="2"/>
  <c r="F4601" i="2"/>
  <c r="F4602" i="2"/>
  <c r="F4605" i="2"/>
  <c r="F4608" i="2"/>
  <c r="F4609" i="2"/>
  <c r="F4611" i="2"/>
  <c r="F4612" i="2"/>
  <c r="F4615" i="2"/>
  <c r="F4616" i="2"/>
  <c r="F4617" i="2"/>
  <c r="F4618" i="2"/>
  <c r="F4622" i="2"/>
  <c r="F4623" i="2"/>
  <c r="F4625" i="2"/>
  <c r="F4626" i="2"/>
  <c r="F4627" i="2"/>
  <c r="F4628" i="2"/>
  <c r="F4629" i="2"/>
  <c r="F4632" i="2"/>
  <c r="F4633" i="2"/>
  <c r="F4636" i="2"/>
  <c r="F4639" i="2"/>
  <c r="F4640" i="2"/>
  <c r="F4642" i="2"/>
  <c r="F4643" i="2"/>
  <c r="F4645" i="2"/>
  <c r="F4646" i="2"/>
  <c r="F4650" i="2"/>
  <c r="F4651" i="2"/>
  <c r="F4652" i="2"/>
  <c r="F4653" i="2"/>
  <c r="F4654" i="2"/>
  <c r="F4655" i="2"/>
  <c r="F4656" i="2"/>
  <c r="F4659" i="2"/>
  <c r="F4660" i="2"/>
  <c r="F4661" i="2"/>
  <c r="F4664" i="2"/>
  <c r="F4665" i="2"/>
  <c r="F4667" i="2"/>
  <c r="F4668" i="2"/>
  <c r="F4669" i="2"/>
  <c r="F4670" i="2"/>
  <c r="F4671" i="2"/>
  <c r="F4672" i="2"/>
  <c r="F4673" i="2"/>
  <c r="F4675" i="2"/>
  <c r="F4676" i="2"/>
  <c r="F4679" i="2"/>
  <c r="F4680" i="2"/>
  <c r="F4682" i="2"/>
  <c r="F4683" i="2"/>
  <c r="F4684" i="2"/>
  <c r="F4687" i="2"/>
  <c r="F4688" i="2"/>
  <c r="F4689" i="2"/>
  <c r="F4691" i="2"/>
  <c r="F4695" i="2"/>
  <c r="F4697" i="2"/>
  <c r="F4703" i="2"/>
  <c r="F4705" i="2"/>
  <c r="F4706" i="2"/>
  <c r="F4709" i="2"/>
  <c r="F4710" i="2"/>
  <c r="F4711" i="2"/>
  <c r="F4712" i="2"/>
  <c r="F4714" i="2"/>
  <c r="F4715" i="2"/>
  <c r="F4716" i="2"/>
  <c r="F4717" i="2"/>
  <c r="F4719" i="2"/>
  <c r="F4720" i="2"/>
  <c r="F4721" i="2"/>
  <c r="F4722" i="2"/>
  <c r="F4724" i="2"/>
  <c r="F4726" i="2"/>
  <c r="F4727" i="2"/>
  <c r="F4728" i="2"/>
  <c r="F4731" i="2"/>
  <c r="F4732" i="2"/>
  <c r="F4736" i="2"/>
  <c r="F4737" i="2"/>
  <c r="F4745" i="2"/>
  <c r="F4746" i="2"/>
  <c r="F4748" i="2"/>
  <c r="F4749" i="2"/>
  <c r="F4750" i="2"/>
  <c r="F4751" i="2"/>
  <c r="F4753" i="2"/>
  <c r="F4754" i="2"/>
  <c r="F4755" i="2"/>
  <c r="F4758" i="2"/>
  <c r="F4759" i="2"/>
  <c r="F4760" i="2"/>
  <c r="F4763" i="2"/>
  <c r="F4766" i="2"/>
  <c r="F4768" i="2"/>
  <c r="F4769" i="2"/>
  <c r="F4770" i="2"/>
  <c r="F4771" i="2"/>
  <c r="F4773" i="2"/>
  <c r="F4785" i="2"/>
  <c r="F4786" i="2"/>
  <c r="F4788" i="2"/>
  <c r="F4789" i="2"/>
  <c r="F4800" i="2"/>
  <c r="F4805" i="2"/>
  <c r="F4809" i="2"/>
  <c r="F4811" i="2"/>
  <c r="F4812" i="2"/>
  <c r="F4813" i="2"/>
  <c r="F4816" i="2"/>
  <c r="F4819" i="2"/>
  <c r="F4821" i="2"/>
  <c r="F4822" i="2"/>
  <c r="F4823" i="2"/>
  <c r="F4826" i="2"/>
  <c r="F4827" i="2"/>
  <c r="F4831" i="2"/>
  <c r="F4832" i="2"/>
  <c r="F4833" i="2"/>
  <c r="F4835" i="2"/>
  <c r="F4837" i="2"/>
  <c r="F4839" i="2"/>
  <c r="F4840" i="2"/>
  <c r="F4841" i="2"/>
  <c r="F4842" i="2"/>
  <c r="F4844" i="2"/>
  <c r="F4845" i="2"/>
  <c r="F4846" i="2"/>
  <c r="F4847" i="2"/>
  <c r="F4948" i="2"/>
  <c r="F5040" i="2"/>
  <c r="F5041" i="2"/>
  <c r="F5055" i="2"/>
  <c r="F5061" i="2"/>
  <c r="F5064" i="2"/>
  <c r="F5068" i="2"/>
  <c r="F5070" i="2"/>
  <c r="F5072" i="2"/>
  <c r="F5073" i="2"/>
  <c r="F5076" i="2"/>
  <c r="F5081" i="2"/>
  <c r="F5091" i="2"/>
  <c r="F5094" i="2"/>
  <c r="F5095" i="2"/>
  <c r="F5098" i="2"/>
  <c r="F5101" i="2"/>
  <c r="F5105" i="2"/>
  <c r="F5108" i="2"/>
  <c r="F5110" i="2"/>
  <c r="F5111" i="2"/>
  <c r="F5112" i="2"/>
  <c r="F5114" i="2"/>
  <c r="F5115" i="2"/>
  <c r="F5124" i="2"/>
  <c r="F5125" i="2"/>
  <c r="F5131" i="2"/>
  <c r="F5132" i="2"/>
  <c r="F5135" i="2"/>
  <c r="F5137" i="2"/>
  <c r="F5141" i="2"/>
  <c r="F5145" i="2"/>
  <c r="F5149" i="2"/>
  <c r="F5151" i="2"/>
  <c r="F5153" i="2"/>
  <c r="F5154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9" i="2"/>
  <c r="F5172" i="2"/>
  <c r="F5177" i="2"/>
  <c r="F5182" i="2"/>
  <c r="F5183" i="2"/>
  <c r="F5185" i="2"/>
  <c r="F5187" i="2"/>
  <c r="F5188" i="2"/>
  <c r="F5191" i="2"/>
  <c r="F5195" i="2"/>
  <c r="F5196" i="2"/>
  <c r="F5200" i="2"/>
  <c r="F5201" i="2"/>
  <c r="F5203" i="2"/>
  <c r="F5204" i="2"/>
  <c r="F5205" i="2"/>
  <c r="F5206" i="2"/>
  <c r="F5208" i="2"/>
  <c r="F5210" i="2"/>
  <c r="F5212" i="2"/>
  <c r="F5216" i="2"/>
  <c r="F5217" i="2"/>
  <c r="F5218" i="2"/>
  <c r="F5219" i="2"/>
  <c r="F5220" i="2"/>
  <c r="F5223" i="2"/>
  <c r="F5224" i="2"/>
  <c r="F5225" i="2"/>
  <c r="F5228" i="2"/>
  <c r="F5229" i="2"/>
  <c r="F5233" i="2"/>
  <c r="F5235" i="2"/>
  <c r="F5237" i="2"/>
  <c r="F5238" i="2"/>
  <c r="F5239" i="2"/>
  <c r="F5241" i="2"/>
  <c r="F5243" i="2"/>
  <c r="F5246" i="2"/>
  <c r="F5249" i="2"/>
  <c r="F5250" i="2"/>
  <c r="F5251" i="2"/>
  <c r="F5253" i="2"/>
  <c r="F5257" i="2"/>
  <c r="F5259" i="2"/>
  <c r="F5262" i="2"/>
  <c r="F5264" i="2"/>
  <c r="F5265" i="2"/>
  <c r="F5277" i="2"/>
  <c r="F5279" i="2"/>
  <c r="F5280" i="2"/>
  <c r="F5281" i="2"/>
  <c r="F5282" i="2"/>
  <c r="F5283" i="2"/>
  <c r="F5284" i="2"/>
  <c r="F5285" i="2"/>
  <c r="F5286" i="2"/>
  <c r="F5288" i="2"/>
  <c r="F5289" i="2"/>
  <c r="F5292" i="2"/>
  <c r="F5293" i="2"/>
  <c r="F5296" i="2"/>
  <c r="F5297" i="2"/>
  <c r="F5298" i="2"/>
  <c r="F5300" i="2"/>
  <c r="F5304" i="2"/>
  <c r="F5305" i="2"/>
  <c r="F5306" i="2"/>
  <c r="F5308" i="2"/>
  <c r="F5311" i="2"/>
  <c r="F5313" i="2"/>
  <c r="F5315" i="2"/>
  <c r="F5316" i="2"/>
  <c r="F5317" i="2"/>
  <c r="F5318" i="2"/>
  <c r="F5319" i="2"/>
  <c r="F5320" i="2"/>
  <c r="F5322" i="2"/>
  <c r="F5323" i="2"/>
  <c r="F5326" i="2"/>
  <c r="F5327" i="2"/>
  <c r="F5328" i="2"/>
  <c r="F5329" i="2"/>
  <c r="F5336" i="2"/>
  <c r="F5339" i="2"/>
  <c r="F5340" i="2"/>
  <c r="F5341" i="2"/>
  <c r="F5342" i="2"/>
  <c r="F5343" i="2"/>
  <c r="F5344" i="2"/>
  <c r="F5345" i="2"/>
  <c r="F5346" i="2"/>
  <c r="F5350" i="2"/>
  <c r="F5351" i="2"/>
  <c r="F5352" i="2"/>
  <c r="F5355" i="2"/>
  <c r="F5356" i="2"/>
  <c r="F5357" i="2"/>
  <c r="F5364" i="2"/>
  <c r="F5371" i="2"/>
  <c r="F5375" i="2"/>
  <c r="F5376" i="2"/>
  <c r="F5378" i="2"/>
  <c r="F5380" i="2"/>
  <c r="F5381" i="2"/>
  <c r="F5383" i="2"/>
  <c r="F5384" i="2"/>
  <c r="F5385" i="2"/>
  <c r="F5387" i="2"/>
  <c r="F5390" i="2"/>
  <c r="F5391" i="2"/>
  <c r="F5392" i="2"/>
  <c r="F5393" i="2"/>
  <c r="F5394" i="2"/>
  <c r="F5395" i="2"/>
  <c r="F5397" i="2"/>
  <c r="F5398" i="2"/>
  <c r="F5399" i="2"/>
  <c r="F5400" i="2"/>
  <c r="F5401" i="2"/>
  <c r="F5404" i="2"/>
  <c r="F5405" i="2"/>
  <c r="F5406" i="2"/>
  <c r="F5407" i="2"/>
  <c r="F5409" i="2"/>
  <c r="F5410" i="2"/>
  <c r="F5411" i="2"/>
  <c r="F5412" i="2"/>
  <c r="F5413" i="2"/>
  <c r="F5416" i="2"/>
  <c r="F5417" i="2"/>
  <c r="F5419" i="2"/>
  <c r="F5420" i="2"/>
  <c r="F5422" i="2"/>
  <c r="F5423" i="2"/>
  <c r="F5425" i="2"/>
  <c r="F5426" i="2"/>
  <c r="F5427" i="2"/>
  <c r="F5429" i="2"/>
  <c r="F5432" i="2"/>
  <c r="F5435" i="2"/>
  <c r="F5438" i="2"/>
  <c r="F5439" i="2"/>
  <c r="F5440" i="2"/>
  <c r="F5441" i="2"/>
  <c r="F5442" i="2"/>
  <c r="F5443" i="2"/>
  <c r="F5445" i="2"/>
  <c r="F5446" i="2"/>
  <c r="F5449" i="2"/>
  <c r="F5451" i="2"/>
  <c r="F5455" i="2"/>
  <c r="F5479" i="2"/>
  <c r="F5480" i="2"/>
  <c r="F5504" i="2"/>
  <c r="F5514" i="2"/>
  <c r="F5515" i="2"/>
  <c r="F5519" i="2"/>
  <c r="F5711" i="2"/>
  <c r="F5718" i="2"/>
  <c r="F6057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8" i="2"/>
  <c r="F6299" i="2"/>
  <c r="F6300" i="2"/>
  <c r="F6301" i="2"/>
  <c r="F6302" i="2"/>
  <c r="F6303" i="2"/>
  <c r="F6305" i="2"/>
  <c r="F6306" i="2"/>
  <c r="F6307" i="2"/>
  <c r="F6308" i="2"/>
  <c r="F6309" i="2"/>
  <c r="F6310" i="2"/>
  <c r="F6311" i="2"/>
  <c r="F6313" i="2"/>
  <c r="F6314" i="2"/>
  <c r="F6316" i="2"/>
  <c r="F6317" i="2"/>
  <c r="F6318" i="2"/>
  <c r="F6319" i="2"/>
  <c r="F6321" i="2"/>
  <c r="F6322" i="2"/>
  <c r="F6323" i="2"/>
  <c r="F6324" i="2"/>
  <c r="F6325" i="2"/>
  <c r="F6326" i="2"/>
  <c r="F6327" i="2"/>
  <c r="F6328" i="2"/>
  <c r="F6329" i="2"/>
  <c r="F6330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2" i="2"/>
  <c r="F6355" i="2"/>
  <c r="F6356" i="2"/>
  <c r="F6358" i="2"/>
  <c r="F6361" i="2"/>
  <c r="F6362" i="2"/>
  <c r="F6363" i="2"/>
  <c r="F6364" i="2"/>
  <c r="F6366" i="2"/>
  <c r="F6367" i="2"/>
  <c r="F6368" i="2"/>
  <c r="F6369" i="2"/>
  <c r="F6370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8" i="2"/>
  <c r="F6390" i="2"/>
  <c r="F6394" i="2"/>
  <c r="F6395" i="2"/>
  <c r="F6401" i="2"/>
  <c r="F6402" i="2"/>
  <c r="F6404" i="2"/>
  <c r="F6406" i="2"/>
  <c r="F6407" i="2"/>
  <c r="F6409" i="2"/>
  <c r="F6410" i="2"/>
  <c r="F6417" i="2"/>
  <c r="F6420" i="2"/>
  <c r="F6421" i="2"/>
  <c r="F6422" i="2"/>
  <c r="F6423" i="2"/>
  <c r="F6424" i="2"/>
  <c r="F6425" i="2"/>
  <c r="F6426" i="2"/>
  <c r="F6427" i="2"/>
  <c r="F6428" i="2"/>
  <c r="F6432" i="2"/>
  <c r="F6433" i="2"/>
  <c r="F6434" i="2"/>
  <c r="F6435" i="2"/>
  <c r="F6436" i="2"/>
  <c r="F6437" i="2"/>
  <c r="F6438" i="2"/>
  <c r="F6440" i="2"/>
  <c r="F6441" i="2"/>
  <c r="F6442" i="2"/>
  <c r="F6443" i="2"/>
  <c r="F6445" i="2"/>
  <c r="F6446" i="2"/>
  <c r="F6447" i="2"/>
  <c r="F6449" i="2"/>
  <c r="F6450" i="2"/>
  <c r="F6451" i="2"/>
  <c r="F6455" i="2"/>
  <c r="F6456" i="2"/>
  <c r="F6457" i="2"/>
  <c r="F6458" i="2"/>
  <c r="F6461" i="2"/>
  <c r="F6462" i="2"/>
  <c r="F6464" i="2"/>
  <c r="F6465" i="2"/>
  <c r="F6466" i="2"/>
  <c r="F6468" i="2"/>
  <c r="F6469" i="2"/>
  <c r="F6470" i="2"/>
  <c r="F6471" i="2"/>
  <c r="F6472" i="2"/>
  <c r="F6476" i="2"/>
  <c r="F6478" i="2"/>
  <c r="F6479" i="2"/>
  <c r="F6519" i="2"/>
  <c r="F6524" i="2"/>
  <c r="F6542" i="2"/>
  <c r="F6547" i="2"/>
  <c r="F6551" i="2"/>
  <c r="F6564" i="2"/>
  <c r="F6572" i="2"/>
  <c r="F6579" i="2"/>
  <c r="F6581" i="2"/>
  <c r="F6586" i="2"/>
  <c r="F6593" i="2"/>
  <c r="F6596" i="2"/>
  <c r="F6599" i="2"/>
  <c r="F6613" i="2"/>
  <c r="F6617" i="2"/>
  <c r="F6619" i="2"/>
  <c r="F6638" i="2"/>
  <c r="F6665" i="2"/>
  <c r="F6683" i="2"/>
  <c r="F6911" i="2"/>
  <c r="F6920" i="2"/>
  <c r="F6955" i="2"/>
  <c r="F6962" i="2"/>
  <c r="F6971" i="2"/>
  <c r="F6980" i="2"/>
  <c r="F6987" i="2"/>
  <c r="F6999" i="2"/>
  <c r="F7014" i="2"/>
  <c r="F7148" i="2"/>
  <c r="F7161" i="2"/>
  <c r="F7187" i="2"/>
  <c r="F7253" i="2"/>
  <c r="F7292" i="2"/>
  <c r="F7329" i="2"/>
  <c r="F7514" i="2"/>
  <c r="F7519" i="2"/>
  <c r="F7540" i="2"/>
  <c r="F7545" i="2"/>
  <c r="F7558" i="2"/>
  <c r="F7566" i="2"/>
  <c r="F7579" i="2"/>
  <c r="F7585" i="2"/>
  <c r="F7617" i="2"/>
  <c r="F7629" i="2"/>
  <c r="F7667" i="2"/>
  <c r="F7717" i="2"/>
  <c r="F7755" i="2"/>
  <c r="F7787" i="2"/>
  <c r="F7792" i="2"/>
  <c r="F7800" i="2"/>
  <c r="F8137" i="2"/>
  <c r="F8152" i="2"/>
  <c r="F8155" i="2"/>
  <c r="F8164" i="2"/>
  <c r="F8167" i="2"/>
  <c r="F8174" i="2"/>
  <c r="F8178" i="2"/>
  <c r="F8181" i="2"/>
  <c r="F8194" i="2"/>
  <c r="F8198" i="2"/>
  <c r="F8209" i="2"/>
  <c r="F8213" i="2"/>
  <c r="F8221" i="2"/>
  <c r="F8225" i="2"/>
  <c r="F8228" i="2"/>
  <c r="F8233" i="2"/>
  <c r="F8242" i="2"/>
  <c r="F8247" i="2"/>
  <c r="F8252" i="2"/>
  <c r="F8257" i="2"/>
  <c r="F8289" i="2"/>
  <c r="F8313" i="2"/>
  <c r="F8335" i="2"/>
  <c r="F8339" i="2"/>
  <c r="F8390" i="2"/>
  <c r="F8425" i="2"/>
  <c r="F8433" i="2"/>
  <c r="F8439" i="2"/>
  <c r="F8463" i="2"/>
  <c r="F8467" i="2"/>
  <c r="F8470" i="2"/>
  <c r="F8479" i="2"/>
  <c r="F8765" i="2"/>
  <c r="F8770" i="2"/>
  <c r="F8775" i="2"/>
  <c r="F8785" i="2"/>
  <c r="F8795" i="2"/>
  <c r="F8811" i="2"/>
  <c r="F8953" i="2"/>
  <c r="F8994" i="2"/>
  <c r="F3253" i="2"/>
  <c r="F3263" i="2"/>
  <c r="F3300" i="2"/>
  <c r="F3303" i="2"/>
  <c r="F3308" i="2"/>
  <c r="F3314" i="2"/>
  <c r="F3340" i="2"/>
  <c r="F3343" i="2"/>
  <c r="F3351" i="2"/>
  <c r="F3355" i="2"/>
  <c r="F3362" i="2"/>
  <c r="F3368" i="2"/>
  <c r="F3378" i="2"/>
  <c r="F3384" i="2"/>
  <c r="F3392" i="2"/>
  <c r="F3394" i="2"/>
  <c r="F3403" i="2"/>
  <c r="F3410" i="2"/>
  <c r="F3415" i="2"/>
  <c r="F3417" i="2"/>
  <c r="F3422" i="2"/>
  <c r="F3436" i="2"/>
  <c r="F3443" i="2"/>
  <c r="F3450" i="2"/>
  <c r="F3452" i="2"/>
  <c r="F3459" i="2"/>
  <c r="F3465" i="2"/>
  <c r="F3473" i="2"/>
  <c r="F3475" i="2"/>
  <c r="F3485" i="2"/>
  <c r="F3489" i="2"/>
  <c r="F3499" i="2"/>
  <c r="F3507" i="2"/>
  <c r="F3509" i="2"/>
  <c r="F3517" i="2"/>
  <c r="F3531" i="2"/>
  <c r="F3549" i="2"/>
  <c r="F3562" i="2"/>
  <c r="F3569" i="2"/>
  <c r="F3572" i="2"/>
  <c r="F3590" i="2"/>
  <c r="F3592" i="2"/>
  <c r="F3606" i="2"/>
  <c r="F3850" i="2"/>
  <c r="F3852" i="2"/>
  <c r="F3875" i="2"/>
  <c r="F3878" i="2"/>
  <c r="F3881" i="2"/>
  <c r="F3891" i="2"/>
  <c r="F3903" i="2"/>
  <c r="F3919" i="2"/>
  <c r="F3922" i="2"/>
  <c r="F3926" i="2"/>
  <c r="F3927" i="2"/>
  <c r="F3945" i="2"/>
  <c r="F3949" i="2"/>
  <c r="F3951" i="2"/>
  <c r="F3955" i="2"/>
  <c r="F3963" i="2"/>
  <c r="F3970" i="2"/>
  <c r="F4000" i="2"/>
  <c r="F4007" i="2"/>
  <c r="F4012" i="2"/>
  <c r="F4020" i="2"/>
  <c r="F4024" i="2"/>
  <c r="F4045" i="2"/>
  <c r="F4051" i="2"/>
  <c r="F4057" i="2"/>
  <c r="F4071" i="2"/>
  <c r="F4076" i="2"/>
  <c r="F4090" i="2"/>
  <c r="F4094" i="2"/>
  <c r="F4096" i="2"/>
  <c r="F4098" i="2"/>
  <c r="F4111" i="2"/>
  <c r="F4113" i="2"/>
  <c r="F4115" i="2"/>
  <c r="F4122" i="2"/>
  <c r="F4133" i="2"/>
  <c r="F4139" i="2"/>
  <c r="F4144" i="2"/>
  <c r="F4146" i="2"/>
  <c r="F4160" i="2"/>
  <c r="F4164" i="2"/>
  <c r="F4191" i="2"/>
  <c r="F4195" i="2"/>
  <c r="F4202" i="2"/>
  <c r="F4204" i="2"/>
  <c r="F4209" i="2"/>
  <c r="F4216" i="2"/>
  <c r="F4219" i="2"/>
  <c r="F4224" i="2"/>
  <c r="F4234" i="2"/>
  <c r="F4240" i="2"/>
  <c r="F4258" i="2"/>
  <c r="F4264" i="2"/>
  <c r="F4267" i="2"/>
  <c r="F4317" i="2"/>
  <c r="F4452" i="2"/>
  <c r="F4477" i="2"/>
  <c r="F4492" i="2"/>
  <c r="F4581" i="2"/>
  <c r="F4583" i="2"/>
  <c r="F4603" i="2"/>
  <c r="F4607" i="2"/>
  <c r="F4620" i="2"/>
  <c r="F4734" i="2"/>
  <c r="F4762" i="2"/>
  <c r="F4772" i="2"/>
  <c r="F4804" i="2"/>
  <c r="F4814" i="2"/>
  <c r="F4820" i="2"/>
  <c r="F4830" i="2"/>
  <c r="F4836" i="2"/>
  <c r="F4843" i="2"/>
  <c r="F5047" i="2"/>
  <c r="F5123" i="2"/>
  <c r="F5127" i="2"/>
  <c r="F5138" i="2"/>
  <c r="F5146" i="2"/>
  <c r="F5150" i="2"/>
  <c r="F5194" i="2"/>
  <c r="F5211" i="2"/>
  <c r="F5263" i="2"/>
  <c r="F5267" i="2"/>
  <c r="F5270" i="2"/>
  <c r="F5287" i="2"/>
  <c r="F5291" i="2"/>
  <c r="F5295" i="2"/>
  <c r="F5299" i="2"/>
  <c r="F5309" i="2"/>
  <c r="F5361" i="2"/>
  <c r="F5363" i="2"/>
  <c r="F5367" i="2"/>
  <c r="F5370" i="2"/>
  <c r="F5372" i="2"/>
  <c r="F5377" i="2"/>
  <c r="F5379" i="2"/>
  <c r="F5402" i="2"/>
  <c r="F5418" i="2"/>
  <c r="F5437" i="2"/>
  <c r="F5447" i="2"/>
  <c r="F5518" i="2"/>
  <c r="F6496" i="2"/>
  <c r="F6509" i="2"/>
  <c r="F6522" i="2"/>
  <c r="F6526" i="2"/>
  <c r="F6540" i="2"/>
  <c r="F6552" i="2"/>
  <c r="F6563" i="2"/>
  <c r="F6583" i="2"/>
  <c r="F6633" i="2"/>
  <c r="F6635" i="2"/>
  <c r="F6642" i="2"/>
  <c r="F6646" i="2"/>
  <c r="F6652" i="2"/>
  <c r="F6653" i="2"/>
  <c r="F6859" i="2"/>
  <c r="F6919" i="2"/>
  <c r="F6963" i="2"/>
  <c r="F6975" i="2"/>
  <c r="F6982" i="2"/>
  <c r="F6995" i="2"/>
  <c r="F7023" i="2"/>
  <c r="F7025" i="2"/>
  <c r="F7037" i="2"/>
  <c r="F7045" i="2"/>
  <c r="F7061" i="2"/>
  <c r="F7067" i="2"/>
  <c r="F7102" i="2"/>
  <c r="F7152" i="2"/>
  <c r="F7156" i="2"/>
  <c r="F7173" i="2"/>
  <c r="F7181" i="2"/>
  <c r="F7189" i="2"/>
  <c r="F7231" i="2"/>
  <c r="F7287" i="2"/>
  <c r="F7293" i="2"/>
  <c r="F7539" i="2"/>
  <c r="F7605" i="2"/>
  <c r="F7618" i="2"/>
  <c r="F7635" i="2"/>
  <c r="F7639" i="2"/>
  <c r="F7641" i="2"/>
  <c r="F7645" i="2"/>
  <c r="F7649" i="2"/>
  <c r="F7662" i="2"/>
  <c r="F7679" i="2"/>
  <c r="F7686" i="2"/>
  <c r="F7688" i="2"/>
  <c r="F7701" i="2"/>
  <c r="F7714" i="2"/>
  <c r="F7724" i="2"/>
  <c r="F7751" i="2"/>
  <c r="F7809" i="2"/>
  <c r="F7862" i="2"/>
  <c r="F7864" i="2"/>
  <c r="F8153" i="2"/>
  <c r="F8163" i="2"/>
  <c r="F8188" i="2"/>
  <c r="F8232" i="2"/>
  <c r="F8234" i="2"/>
  <c r="F8254" i="2"/>
  <c r="F8265" i="2"/>
  <c r="F8277" i="2"/>
  <c r="F8285" i="2"/>
  <c r="F8295" i="2"/>
  <c r="F8315" i="2"/>
  <c r="F8331" i="2"/>
  <c r="F8344" i="2"/>
  <c r="F8348" i="2"/>
  <c r="F8383" i="2"/>
  <c r="F8395" i="2"/>
  <c r="F8403" i="2"/>
  <c r="F8405" i="2"/>
  <c r="F8408" i="2"/>
  <c r="F8410" i="2"/>
  <c r="F8419" i="2"/>
  <c r="F8421" i="2"/>
  <c r="F8473" i="2"/>
  <c r="F8484" i="2"/>
  <c r="F8497" i="2"/>
  <c r="F8505" i="2"/>
  <c r="F8509" i="2"/>
  <c r="F8517" i="2"/>
  <c r="F8527" i="2"/>
  <c r="F8549" i="2"/>
  <c r="F8773" i="2"/>
  <c r="F8802" i="2"/>
  <c r="F8958" i="2"/>
  <c r="F9103" i="2"/>
  <c r="F9393" i="2"/>
  <c r="F9493" i="2"/>
  <c r="F2990" i="2"/>
  <c r="F3234" i="2"/>
  <c r="F3245" i="2"/>
  <c r="F3287" i="2"/>
  <c r="F3291" i="2"/>
  <c r="F3298" i="2"/>
  <c r="F3318" i="2"/>
  <c r="F3319" i="2"/>
  <c r="F3320" i="2"/>
  <c r="F3322" i="2"/>
  <c r="F3330" i="2"/>
  <c r="F3334" i="2"/>
  <c r="F3336" i="2"/>
  <c r="F3337" i="2"/>
  <c r="F3342" i="2"/>
  <c r="F3348" i="2"/>
  <c r="F3350" i="2"/>
  <c r="F3352" i="2"/>
  <c r="F3358" i="2"/>
  <c r="F3360" i="2"/>
  <c r="F3367" i="2"/>
  <c r="F3374" i="2"/>
  <c r="F3380" i="2"/>
  <c r="F3386" i="2"/>
  <c r="F3389" i="2"/>
  <c r="F3401" i="2"/>
  <c r="F3405" i="2"/>
  <c r="F3407" i="2"/>
  <c r="F3408" i="2"/>
  <c r="F3412" i="2"/>
  <c r="F3426" i="2"/>
  <c r="F3433" i="2"/>
  <c r="F3435" i="2"/>
  <c r="F3438" i="2"/>
  <c r="F3449" i="2"/>
  <c r="F3456" i="2"/>
  <c r="F3467" i="2"/>
  <c r="F3487" i="2"/>
  <c r="F3491" i="2"/>
  <c r="F3501" i="2"/>
  <c r="F3506" i="2"/>
  <c r="F3519" i="2"/>
  <c r="F3529" i="2"/>
  <c r="F3533" i="2"/>
  <c r="F3552" i="2"/>
  <c r="F3563" i="2"/>
  <c r="F3565" i="2"/>
  <c r="F3570" i="2"/>
  <c r="F3575" i="2"/>
  <c r="F3580" i="2"/>
  <c r="F3583" i="2"/>
  <c r="F3595" i="2"/>
  <c r="F3597" i="2"/>
  <c r="F3602" i="2"/>
  <c r="F3870" i="2"/>
  <c r="F3872" i="2"/>
  <c r="F3874" i="2"/>
  <c r="F3877" i="2"/>
  <c r="F3879" i="2"/>
  <c r="F3883" i="2"/>
  <c r="F3893" i="2"/>
  <c r="F3896" i="2"/>
  <c r="F3905" i="2"/>
  <c r="F3918" i="2"/>
  <c r="F3920" i="2"/>
  <c r="F3923" i="2"/>
  <c r="F3953" i="2"/>
  <c r="F3964" i="2"/>
  <c r="F3966" i="2"/>
  <c r="F3972" i="2"/>
  <c r="F3979" i="2"/>
  <c r="F3989" i="2"/>
  <c r="F3994" i="2"/>
  <c r="F4005" i="2"/>
  <c r="F4011" i="2"/>
  <c r="F4017" i="2"/>
  <c r="F4019" i="2"/>
  <c r="F4022" i="2"/>
  <c r="F4031" i="2"/>
  <c r="F4033" i="2"/>
  <c r="F4035" i="2"/>
  <c r="F4038" i="2"/>
  <c r="F4043" i="2"/>
  <c r="F4048" i="2"/>
  <c r="F4054" i="2"/>
  <c r="F4064" i="2"/>
  <c r="F4067" i="2"/>
  <c r="F4069" i="2"/>
  <c r="F4074" i="2"/>
  <c r="F4078" i="2"/>
  <c r="F4081" i="2"/>
  <c r="F4085" i="2"/>
  <c r="F4100" i="2"/>
  <c r="F4105" i="2"/>
  <c r="F4110" i="2"/>
  <c r="F4129" i="2"/>
  <c r="F4134" i="2"/>
  <c r="F4137" i="2"/>
  <c r="F4163" i="2"/>
  <c r="F4166" i="2"/>
  <c r="F4176" i="2"/>
  <c r="F4182" i="2"/>
  <c r="F4185" i="2"/>
  <c r="F4186" i="2"/>
  <c r="F4197" i="2"/>
  <c r="F4199" i="2"/>
  <c r="F4207" i="2"/>
  <c r="F4217" i="2"/>
  <c r="F4228" i="2"/>
  <c r="F4230" i="2"/>
  <c r="F4239" i="2"/>
  <c r="F4243" i="2"/>
  <c r="F4245" i="2"/>
  <c r="F4260" i="2"/>
  <c r="F4262" i="2"/>
  <c r="F4266" i="2"/>
  <c r="F4268" i="2"/>
  <c r="F4460" i="2"/>
  <c r="F4474" i="2"/>
  <c r="F4507" i="2"/>
  <c r="F4515" i="2"/>
  <c r="F4621" i="2"/>
  <c r="F4704" i="2"/>
  <c r="F4708" i="2"/>
  <c r="F4730" i="2"/>
  <c r="F5062" i="2"/>
  <c r="F5113" i="2"/>
  <c r="F5128" i="2"/>
  <c r="F5133" i="2"/>
  <c r="F5197" i="2"/>
  <c r="F5245" i="2"/>
  <c r="F5269" i="2"/>
  <c r="F5274" i="2"/>
  <c r="F5276" i="2"/>
  <c r="F5312" i="2"/>
  <c r="F5353" i="2"/>
  <c r="F5354" i="2"/>
  <c r="F5360" i="2"/>
  <c r="F5366" i="2"/>
  <c r="F5386" i="2"/>
  <c r="F5430" i="2"/>
  <c r="F5436" i="2"/>
  <c r="F6463" i="2"/>
  <c r="F6467" i="2"/>
  <c r="F6473" i="2"/>
  <c r="F6485" i="2"/>
  <c r="F6491" i="2"/>
  <c r="F6506" i="2"/>
  <c r="F6523" i="2"/>
  <c r="F6553" i="2"/>
  <c r="F6594" i="2"/>
  <c r="F6628" i="2"/>
  <c r="F6632" i="2"/>
  <c r="F6643" i="2"/>
  <c r="F6648" i="2"/>
  <c r="F6854" i="2"/>
  <c r="F6897" i="2"/>
  <c r="F6906" i="2"/>
  <c r="F6908" i="2"/>
  <c r="F6938" i="2"/>
  <c r="F6953" i="2"/>
  <c r="F6957" i="2"/>
  <c r="F6964" i="2"/>
  <c r="F6968" i="2"/>
  <c r="F6985" i="2"/>
  <c r="F6997" i="2"/>
  <c r="F7005" i="2"/>
  <c r="F7077" i="2"/>
  <c r="F7085" i="2"/>
  <c r="F7091" i="2"/>
  <c r="F7107" i="2"/>
  <c r="F7117" i="2"/>
  <c r="F7155" i="2"/>
  <c r="F7180" i="2"/>
  <c r="F7184" i="2"/>
  <c r="F7188" i="2"/>
  <c r="F7296" i="2"/>
  <c r="F7326" i="2"/>
  <c r="F7347" i="2"/>
  <c r="F7542" i="2"/>
  <c r="F7556" i="2"/>
  <c r="F7597" i="2"/>
  <c r="F7599" i="2"/>
  <c r="F7607" i="2"/>
  <c r="F7613" i="2"/>
  <c r="F7620" i="2"/>
  <c r="F7622" i="2"/>
  <c r="F7624" i="2"/>
  <c r="F7628" i="2"/>
  <c r="F7640" i="2"/>
  <c r="F7643" i="2"/>
  <c r="F7659" i="2"/>
  <c r="F7666" i="2"/>
  <c r="F7676" i="2"/>
  <c r="F7711" i="2"/>
  <c r="F7721" i="2"/>
  <c r="F7742" i="2"/>
  <c r="F7778" i="2"/>
  <c r="F7806" i="2"/>
  <c r="F7810" i="2"/>
  <c r="F8142" i="2"/>
  <c r="F8146" i="2"/>
  <c r="F8170" i="2"/>
  <c r="F8184" i="2"/>
  <c r="F8189" i="2"/>
  <c r="F8212" i="2"/>
  <c r="F8214" i="2"/>
  <c r="F8250" i="2"/>
  <c r="F8260" i="2"/>
  <c r="F8264" i="2"/>
  <c r="F8303" i="2"/>
  <c r="F8323" i="2"/>
  <c r="F8327" i="2"/>
  <c r="F8359" i="2"/>
  <c r="F8414" i="2"/>
  <c r="F8443" i="2"/>
  <c r="F8474" i="2"/>
  <c r="F8520" i="2"/>
  <c r="F8538" i="2"/>
  <c r="F8550" i="2"/>
  <c r="F8776" i="2"/>
  <c r="F8780" i="2"/>
  <c r="F8792" i="2"/>
  <c r="F8797" i="2"/>
  <c r="F8884" i="2"/>
  <c r="F8941" i="2"/>
  <c r="F8987" i="2"/>
  <c r="F9058" i="2"/>
  <c r="F9069" i="2"/>
  <c r="F9102" i="2"/>
  <c r="F3243" i="2"/>
  <c r="F3247" i="2"/>
  <c r="F3255" i="2"/>
  <c r="F3256" i="2"/>
  <c r="F3257" i="2"/>
  <c r="F3261" i="2"/>
  <c r="F3272" i="2"/>
  <c r="F3277" i="2"/>
  <c r="F3280" i="2"/>
  <c r="F3299" i="2"/>
  <c r="F3327" i="2"/>
  <c r="F3328" i="2"/>
  <c r="F3354" i="2"/>
  <c r="F3419" i="2"/>
  <c r="F3423" i="2"/>
  <c r="F3434" i="2"/>
  <c r="F3437" i="2"/>
  <c r="F3440" i="2"/>
  <c r="F3442" i="2"/>
  <c r="F3451" i="2"/>
  <c r="F4443" i="2"/>
  <c r="F4557" i="2"/>
  <c r="F4562" i="2"/>
  <c r="F4566" i="2"/>
  <c r="F4575" i="2"/>
  <c r="F4666" i="2"/>
  <c r="F4729" i="2"/>
  <c r="F4740" i="2"/>
  <c r="F4743" i="2"/>
  <c r="F4761" i="2"/>
  <c r="F4793" i="2"/>
  <c r="F4815" i="2"/>
  <c r="F5053" i="2"/>
  <c r="F5066" i="2"/>
  <c r="F5077" i="2"/>
  <c r="F5089" i="2"/>
  <c r="F5142" i="2"/>
  <c r="F5189" i="2"/>
  <c r="F5222" i="2"/>
  <c r="F5260" i="2"/>
  <c r="F5271" i="2"/>
  <c r="F5325" i="2"/>
  <c r="F5331" i="2"/>
  <c r="F5333" i="2"/>
  <c r="F5348" i="2"/>
  <c r="F5521" i="2"/>
  <c r="F6488" i="2"/>
  <c r="F6513" i="2"/>
  <c r="F6530" i="2"/>
  <c r="F6534" i="2"/>
  <c r="F6536" i="2"/>
  <c r="F6566" i="2"/>
  <c r="F6591" i="2"/>
  <c r="F6605" i="2"/>
  <c r="F6616" i="2"/>
  <c r="F6623" i="2"/>
  <c r="F6627" i="2"/>
  <c r="F6858" i="2"/>
  <c r="F6894" i="2"/>
  <c r="F6942" i="2"/>
  <c r="F7001" i="2"/>
  <c r="F7056" i="2"/>
  <c r="F7062" i="2"/>
  <c r="F7066" i="2"/>
  <c r="F7084" i="2"/>
  <c r="F7097" i="2"/>
  <c r="F7101" i="2"/>
  <c r="F7177" i="2"/>
  <c r="F7290" i="2"/>
  <c r="F7310" i="2"/>
  <c r="F7330" i="2"/>
  <c r="F7520" i="2"/>
  <c r="F7538" i="2"/>
  <c r="F7546" i="2"/>
  <c r="F7555" i="2"/>
  <c r="F7561" i="2"/>
  <c r="F7571" i="2"/>
  <c r="F7575" i="2"/>
  <c r="F7598" i="2"/>
  <c r="F7612" i="2"/>
  <c r="F7625" i="2"/>
  <c r="F7631" i="2"/>
  <c r="F7642" i="2"/>
  <c r="F7644" i="2"/>
  <c r="F7646" i="2"/>
  <c r="F7678" i="2"/>
  <c r="F7697" i="2"/>
  <c r="F7705" i="2"/>
  <c r="F7718" i="2"/>
  <c r="F7734" i="2"/>
  <c r="F7786" i="2"/>
  <c r="F7799" i="2"/>
  <c r="F7821" i="2"/>
  <c r="F8133" i="2"/>
  <c r="F8159" i="2"/>
  <c r="F8196" i="2"/>
  <c r="F8227" i="2"/>
  <c r="F8253" i="2"/>
  <c r="F8261" i="2"/>
  <c r="F8271" i="2"/>
  <c r="F8276" i="2"/>
  <c r="F8284" i="2"/>
  <c r="F8288" i="2"/>
  <c r="F8300" i="2"/>
  <c r="F8318" i="2"/>
  <c r="F8322" i="2"/>
  <c r="F8330" i="2"/>
  <c r="F8351" i="2"/>
  <c r="F8378" i="2"/>
  <c r="F8387" i="2"/>
  <c r="F8438" i="2"/>
  <c r="F8458" i="2"/>
  <c r="F8475" i="2"/>
  <c r="F8490" i="2"/>
  <c r="F8515" i="2"/>
  <c r="F8526" i="2"/>
  <c r="F8541" i="2"/>
  <c r="F8777" i="2"/>
  <c r="F8789" i="2"/>
  <c r="F8798" i="2"/>
  <c r="F8812" i="2"/>
  <c r="F8816" i="2"/>
  <c r="F9007" i="2"/>
  <c r="F9076" i="2"/>
  <c r="F3498" i="2"/>
  <c r="F3504" i="2"/>
  <c r="F3508" i="2"/>
  <c r="F3511" i="2"/>
  <c r="F3534" i="2"/>
  <c r="F3571" i="2"/>
  <c r="F3589" i="2"/>
  <c r="F3591" i="2"/>
  <c r="F3594" i="2"/>
  <c r="F3596" i="2"/>
  <c r="F3601" i="2"/>
  <c r="F3812" i="2"/>
  <c r="F3854" i="2"/>
  <c r="F3858" i="2"/>
  <c r="F3861" i="2"/>
  <c r="F3865" i="2"/>
  <c r="F3869" i="2"/>
  <c r="F3871" i="2"/>
  <c r="F3873" i="2"/>
  <c r="F3876" i="2"/>
  <c r="F3892" i="2"/>
  <c r="F3900" i="2"/>
  <c r="F3904" i="2"/>
  <c r="F3911" i="2"/>
  <c r="F3913" i="2"/>
  <c r="F3924" i="2"/>
  <c r="F3941" i="2"/>
  <c r="F3947" i="2"/>
  <c r="F3954" i="2"/>
  <c r="F3959" i="2"/>
  <c r="F3965" i="2"/>
  <c r="F3971" i="2"/>
  <c r="F3988" i="2"/>
  <c r="F3997" i="2"/>
  <c r="F4006" i="2"/>
  <c r="F4018" i="2"/>
  <c r="F4093" i="2"/>
  <c r="F4104" i="2"/>
  <c r="F4109" i="2"/>
  <c r="F4112" i="2"/>
  <c r="F4114" i="2"/>
  <c r="F4132" i="2"/>
  <c r="F4162" i="2"/>
  <c r="F4167" i="2"/>
  <c r="F4168" i="2"/>
  <c r="F4170" i="2"/>
  <c r="F4173" i="2"/>
  <c r="F4179" i="2"/>
  <c r="F4196" i="2"/>
  <c r="F4201" i="2"/>
  <c r="F4247" i="2"/>
  <c r="F4261" i="2"/>
  <c r="F4263" i="2"/>
  <c r="F4502" i="2"/>
  <c r="F4558" i="2"/>
  <c r="F4563" i="2"/>
  <c r="F4604" i="2"/>
  <c r="F4647" i="2"/>
  <c r="F4690" i="2"/>
  <c r="F4692" i="2"/>
  <c r="F4696" i="2"/>
  <c r="F4701" i="2"/>
  <c r="F4723" i="2"/>
  <c r="F4741" i="2"/>
  <c r="F4744" i="2"/>
  <c r="F4764" i="2"/>
  <c r="F4767" i="2"/>
  <c r="F4783" i="2"/>
  <c r="F4849" i="2"/>
  <c r="F5063" i="2"/>
  <c r="F5099" i="2"/>
  <c r="F5173" i="2"/>
  <c r="F5198" i="2"/>
  <c r="F5221" i="2"/>
  <c r="F5232" i="2"/>
  <c r="F5236" i="2"/>
  <c r="F5244" i="2"/>
  <c r="F5254" i="2"/>
  <c r="F5261" i="2"/>
  <c r="F5278" i="2"/>
  <c r="F5290" i="2"/>
  <c r="F5324" i="2"/>
  <c r="F5330" i="2"/>
  <c r="F5332" i="2"/>
  <c r="F5349" i="2"/>
  <c r="F5365" i="2"/>
  <c r="F5368" i="2"/>
  <c r="F5389" i="2"/>
  <c r="F5433" i="2"/>
  <c r="F6474" i="2"/>
  <c r="F6477" i="2"/>
  <c r="F6494" i="2"/>
  <c r="F6502" i="2"/>
  <c r="F6510" i="2"/>
  <c r="F6514" i="2"/>
  <c r="F6527" i="2"/>
  <c r="F6531" i="2"/>
  <c r="F6535" i="2"/>
  <c r="F6544" i="2"/>
  <c r="F6559" i="2"/>
  <c r="F6573" i="2"/>
  <c r="F6578" i="2"/>
  <c r="F6621" i="2"/>
  <c r="F6625" i="2"/>
  <c r="F6630" i="2"/>
  <c r="F6634" i="2"/>
  <c r="F6887" i="2"/>
  <c r="F6941" i="2"/>
  <c r="F7000" i="2"/>
  <c r="F7060" i="2"/>
  <c r="F7088" i="2"/>
  <c r="F7090" i="2"/>
  <c r="F7098" i="2"/>
  <c r="F7106" i="2"/>
  <c r="F7123" i="2"/>
  <c r="F7128" i="2"/>
  <c r="F7176" i="2"/>
  <c r="F7211" i="2"/>
  <c r="F7220" i="2"/>
  <c r="F7526" i="2"/>
  <c r="F7533" i="2"/>
  <c r="F7562" i="2"/>
  <c r="F7574" i="2"/>
  <c r="F7636" i="2"/>
  <c r="F7665" i="2"/>
  <c r="F7691" i="2"/>
  <c r="F7746" i="2"/>
  <c r="F7750" i="2"/>
  <c r="F7757" i="2"/>
  <c r="F7772" i="2"/>
  <c r="F7779" i="2"/>
  <c r="F7791" i="2"/>
  <c r="F7822" i="2"/>
  <c r="F7863" i="2"/>
  <c r="F8160" i="2"/>
  <c r="F8185" i="2"/>
  <c r="F8195" i="2"/>
  <c r="F8197" i="2"/>
  <c r="F8201" i="2"/>
  <c r="F8219" i="2"/>
  <c r="F8224" i="2"/>
  <c r="F8231" i="2"/>
  <c r="F8249" i="2"/>
  <c r="F8292" i="2"/>
  <c r="F8314" i="2"/>
  <c r="F8370" i="2"/>
  <c r="F8382" i="2"/>
  <c r="F8386" i="2"/>
  <c r="F8394" i="2"/>
  <c r="F8402" i="2"/>
  <c r="F8431" i="2"/>
  <c r="F8442" i="2"/>
  <c r="F8448" i="2"/>
  <c r="F8453" i="2"/>
  <c r="F8498" i="2"/>
  <c r="F8514" i="2"/>
  <c r="F8788" i="2"/>
  <c r="F8793" i="2"/>
  <c r="F8805" i="2"/>
  <c r="F8915" i="2"/>
  <c r="F8918" i="2"/>
  <c r="F9017" i="2"/>
  <c r="F9094" i="2"/>
  <c r="F3282" i="2"/>
  <c r="F3295" i="2"/>
  <c r="F3301" i="2"/>
  <c r="F3427" i="2"/>
  <c r="F3445" i="2"/>
  <c r="F3455" i="2"/>
  <c r="F3492" i="2"/>
  <c r="F3568" i="2"/>
  <c r="F3921" i="2"/>
  <c r="F3942" i="2"/>
  <c r="F3948" i="2"/>
  <c r="F3984" i="2"/>
  <c r="F4004" i="2"/>
  <c r="F4053" i="2"/>
  <c r="F4101" i="2"/>
  <c r="F4117" i="2"/>
  <c r="F4142" i="2"/>
  <c r="F4203" i="2"/>
  <c r="F4210" i="2"/>
  <c r="F4213" i="2"/>
  <c r="F4248" i="2"/>
  <c r="F4251" i="2"/>
  <c r="F4404" i="2"/>
  <c r="F4436" i="2"/>
  <c r="F4454" i="2"/>
  <c r="F4458" i="2"/>
  <c r="F4462" i="2"/>
  <c r="F4475" i="2"/>
  <c r="F4496" i="2"/>
  <c r="F4509" i="2"/>
  <c r="F4524" i="2"/>
  <c r="F4530" i="2"/>
  <c r="F4551" i="2"/>
  <c r="F4568" i="2"/>
  <c r="F4635" i="2"/>
  <c r="F4637" i="2"/>
  <c r="F4641" i="2"/>
  <c r="F4649" i="2"/>
  <c r="F4658" i="2"/>
  <c r="F4693" i="2"/>
  <c r="F4739" i="2"/>
  <c r="F4765" i="2"/>
  <c r="F4775" i="2"/>
  <c r="F4778" i="2"/>
  <c r="F4825" i="2"/>
  <c r="F4829" i="2"/>
  <c r="F5058" i="2"/>
  <c r="F5065" i="2"/>
  <c r="F5067" i="2"/>
  <c r="F5069" i="2"/>
  <c r="F5075" i="2"/>
  <c r="F5084" i="2"/>
  <c r="F5086" i="2"/>
  <c r="F5093" i="2"/>
  <c r="F5103" i="2"/>
  <c r="F5121" i="2"/>
  <c r="F5126" i="2"/>
  <c r="F5140" i="2"/>
  <c r="F5144" i="2"/>
  <c r="F5148" i="2"/>
  <c r="F5152" i="2"/>
  <c r="F5175" i="2"/>
  <c r="F5179" i="2"/>
  <c r="F5193" i="2"/>
  <c r="F5226" i="2"/>
  <c r="F5230" i="2"/>
  <c r="F5273" i="2"/>
  <c r="F5275" i="2"/>
  <c r="F5302" i="2"/>
  <c r="F5373" i="2"/>
  <c r="F5382" i="2"/>
  <c r="F5415" i="2"/>
  <c r="F5421" i="2"/>
  <c r="F5444" i="2"/>
  <c r="F1030" i="2"/>
  <c r="F3325" i="2"/>
  <c r="F3335" i="2"/>
  <c r="F3381" i="2"/>
  <c r="F3414" i="2"/>
  <c r="F3522" i="2"/>
  <c r="F3545" i="2"/>
  <c r="F3551" i="2"/>
  <c r="F3564" i="2"/>
  <c r="F3566" i="2"/>
  <c r="F3901" i="2"/>
  <c r="F3909" i="2"/>
  <c r="F3914" i="2"/>
  <c r="F3917" i="2"/>
  <c r="F3931" i="2"/>
  <c r="F3934" i="2"/>
  <c r="F3973" i="2"/>
  <c r="F3978" i="2"/>
  <c r="F3995" i="2"/>
  <c r="F4042" i="2"/>
  <c r="F4050" i="2"/>
  <c r="F4106" i="2"/>
  <c r="F4138" i="2"/>
  <c r="F4178" i="2"/>
  <c r="F4398" i="2"/>
  <c r="F4486" i="2"/>
  <c r="F4490" i="2"/>
  <c r="F4505" i="2"/>
  <c r="F4517" i="2"/>
  <c r="F4525" i="2"/>
  <c r="F4594" i="2"/>
  <c r="F4597" i="2"/>
  <c r="F4630" i="2"/>
  <c r="F4634" i="2"/>
  <c r="F4638" i="2"/>
  <c r="F4648" i="2"/>
  <c r="F4657" i="2"/>
  <c r="F4681" i="2"/>
  <c r="F4686" i="2"/>
  <c r="F4699" i="2"/>
  <c r="F4742" i="2"/>
  <c r="F4752" i="2"/>
  <c r="F4756" i="2"/>
  <c r="F4802" i="2"/>
  <c r="F4806" i="2"/>
  <c r="F4810" i="2"/>
  <c r="F4817" i="2"/>
  <c r="F4828" i="2"/>
  <c r="F5054" i="2"/>
  <c r="F5057" i="2"/>
  <c r="F5060" i="2"/>
  <c r="F5071" i="2"/>
  <c r="F5083" i="2"/>
  <c r="F5085" i="2"/>
  <c r="F5088" i="2"/>
  <c r="F5100" i="2"/>
  <c r="F5102" i="2"/>
  <c r="F5106" i="2"/>
  <c r="F5130" i="2"/>
  <c r="F5181" i="2"/>
  <c r="F5209" i="2"/>
  <c r="F5231" i="2"/>
  <c r="F5255" i="2"/>
  <c r="F5303" i="2"/>
  <c r="F5338" i="2"/>
  <c r="F5362" i="2"/>
  <c r="F5396" i="2"/>
  <c r="F8952" i="2"/>
  <c r="F1248" i="2"/>
  <c r="F1502" i="2"/>
  <c r="F3323" i="2"/>
  <c r="F3331" i="2"/>
  <c r="F3344" i="2"/>
  <c r="F3363" i="2"/>
  <c r="F3460" i="2"/>
  <c r="F3461" i="2"/>
  <c r="F3474" i="2"/>
  <c r="F3481" i="2"/>
  <c r="F3547" i="2"/>
  <c r="F3554" i="2"/>
  <c r="F3567" i="2"/>
  <c r="F3890" i="2"/>
  <c r="F3933" i="2"/>
  <c r="F3940" i="2"/>
  <c r="F3960" i="2"/>
  <c r="F4021" i="2"/>
  <c r="F4099" i="2"/>
  <c r="F4145" i="2"/>
  <c r="F4158" i="2"/>
  <c r="F4484" i="2"/>
  <c r="F4489" i="2"/>
  <c r="F4500" i="2"/>
  <c r="F4555" i="2"/>
  <c r="F4572" i="2"/>
  <c r="F4574" i="2"/>
  <c r="F4613" i="2"/>
  <c r="F4624" i="2"/>
  <c r="F4631" i="2"/>
  <c r="F4662" i="2"/>
  <c r="F4674" i="2"/>
  <c r="F4678" i="2"/>
  <c r="F4685" i="2"/>
  <c r="F4694" i="2"/>
  <c r="F4698" i="2"/>
  <c r="F4713" i="2"/>
  <c r="F4718" i="2"/>
  <c r="F4733" i="2"/>
  <c r="F4735" i="2"/>
  <c r="F4757" i="2"/>
  <c r="F4774" i="2"/>
  <c r="F4777" i="2"/>
  <c r="F4779" i="2"/>
  <c r="F4781" i="2"/>
  <c r="F4784" i="2"/>
  <c r="F4787" i="2"/>
  <c r="F4790" i="2"/>
  <c r="F4791" i="2"/>
  <c r="F4792" i="2"/>
  <c r="F4794" i="2"/>
  <c r="F4795" i="2"/>
  <c r="F4796" i="2"/>
  <c r="F4797" i="2"/>
  <c r="F4798" i="2"/>
  <c r="F4799" i="2"/>
  <c r="F4803" i="2"/>
  <c r="F4808" i="2"/>
  <c r="F4824" i="2"/>
  <c r="F5097" i="2"/>
  <c r="F5104" i="2"/>
  <c r="F5107" i="2"/>
  <c r="F5109" i="2"/>
  <c r="F5116" i="2"/>
  <c r="F5120" i="2"/>
  <c r="F5147" i="2"/>
  <c r="F5174" i="2"/>
  <c r="F5178" i="2"/>
  <c r="F5180" i="2"/>
  <c r="F5186" i="2"/>
  <c r="F5192" i="2"/>
  <c r="F5199" i="2"/>
  <c r="F5213" i="2"/>
  <c r="F5215" i="2"/>
  <c r="F5227" i="2"/>
  <c r="F5248" i="2"/>
  <c r="F5256" i="2"/>
  <c r="F5268" i="2"/>
  <c r="F5294" i="2"/>
  <c r="F5307" i="2"/>
  <c r="F5335" i="2"/>
  <c r="F5337" i="2"/>
  <c r="F5347" i="2"/>
  <c r="F5359" i="2"/>
  <c r="F5369" i="2"/>
  <c r="F5374" i="2"/>
  <c r="F5388" i="2"/>
  <c r="F5403" i="2"/>
  <c r="F5414" i="2"/>
  <c r="F5431" i="2"/>
  <c r="F9079" i="2"/>
  <c r="F1997" i="2"/>
  <c r="F1998" i="2"/>
  <c r="F1999" i="2"/>
  <c r="F2000" i="2"/>
  <c r="F2003" i="2"/>
  <c r="F2004" i="2"/>
  <c r="F2005" i="2"/>
  <c r="F2007" i="2"/>
  <c r="F2008" i="2"/>
  <c r="F2009" i="2"/>
  <c r="F2010" i="2"/>
  <c r="F2011" i="2"/>
  <c r="F2012" i="2"/>
  <c r="F2013" i="2"/>
  <c r="F2014" i="2"/>
  <c r="F2016" i="2"/>
  <c r="F2017" i="2"/>
  <c r="F2018" i="2"/>
  <c r="F2019" i="2"/>
  <c r="F2020" i="2"/>
  <c r="F2021" i="2"/>
  <c r="F2022" i="2"/>
  <c r="F2023" i="2"/>
  <c r="F2025" i="2"/>
  <c r="F2026" i="2"/>
  <c r="F2027" i="2"/>
  <c r="F2028" i="2"/>
  <c r="F2031" i="2"/>
  <c r="F2032" i="2"/>
  <c r="F2033" i="2"/>
  <c r="F2035" i="2"/>
  <c r="F2036" i="2"/>
  <c r="F2037" i="2"/>
  <c r="F2038" i="2"/>
  <c r="F2039" i="2"/>
  <c r="F2040" i="2"/>
  <c r="F2041" i="2"/>
  <c r="F2042" i="2"/>
  <c r="F2043" i="2"/>
  <c r="F2044" i="2"/>
  <c r="F2046" i="2"/>
  <c r="F2047" i="2"/>
  <c r="F2048" i="2"/>
  <c r="F2049" i="2"/>
  <c r="F2051" i="2"/>
  <c r="F2052" i="2"/>
  <c r="F2053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4" i="2"/>
  <c r="F2075" i="2"/>
  <c r="F2080" i="2"/>
  <c r="F2081" i="2"/>
  <c r="F2085" i="2"/>
  <c r="F2086" i="2"/>
  <c r="F2087" i="2"/>
  <c r="F2088" i="2"/>
  <c r="F2089" i="2"/>
  <c r="F2090" i="2"/>
  <c r="F2097" i="2"/>
  <c r="F2098" i="2"/>
  <c r="F2099" i="2"/>
  <c r="F2100" i="2"/>
  <c r="F2101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6" i="2"/>
  <c r="F2127" i="2"/>
  <c r="F2128" i="2"/>
  <c r="F2129" i="2"/>
  <c r="F2130" i="2"/>
  <c r="F2131" i="2"/>
  <c r="F2132" i="2"/>
  <c r="F2133" i="2"/>
  <c r="F2134" i="2"/>
  <c r="F2137" i="2"/>
  <c r="F2139" i="2"/>
  <c r="F2142" i="2"/>
  <c r="F2145" i="2"/>
  <c r="F2146" i="2"/>
  <c r="F2147" i="2"/>
  <c r="F2150" i="2"/>
  <c r="F2151" i="2"/>
  <c r="F2154" i="2"/>
  <c r="F2155" i="2"/>
  <c r="F2156" i="2"/>
  <c r="F2157" i="2"/>
  <c r="F2158" i="2"/>
  <c r="F2159" i="2"/>
  <c r="F2160" i="2"/>
  <c r="F2161" i="2"/>
  <c r="F2162" i="2"/>
  <c r="F2164" i="2"/>
  <c r="F2165" i="2"/>
  <c r="F2166" i="2"/>
  <c r="F2167" i="2"/>
  <c r="F2168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1" i="2"/>
  <c r="F2192" i="2"/>
  <c r="F2193" i="2"/>
  <c r="F2194" i="2"/>
  <c r="F2195" i="2"/>
  <c r="F2197" i="2"/>
  <c r="F2198" i="2"/>
  <c r="F2199" i="2"/>
  <c r="F2200" i="2"/>
  <c r="F2201" i="2"/>
  <c r="F2202" i="2"/>
  <c r="F2204" i="2"/>
  <c r="F2206" i="2"/>
  <c r="F2207" i="2"/>
  <c r="F2208" i="2"/>
  <c r="F2209" i="2"/>
  <c r="F2210" i="2"/>
  <c r="F2212" i="2"/>
  <c r="F2213" i="2"/>
  <c r="F2214" i="2"/>
  <c r="F2222" i="2"/>
  <c r="F2223" i="2"/>
  <c r="F2225" i="2"/>
  <c r="F2226" i="2"/>
  <c r="F2227" i="2"/>
  <c r="F2228" i="2"/>
  <c r="F2231" i="2"/>
  <c r="F2232" i="2"/>
  <c r="F2233" i="2"/>
  <c r="F2234" i="2"/>
  <c r="F2235" i="2"/>
  <c r="F2236" i="2"/>
  <c r="F2237" i="2"/>
  <c r="F2238" i="2"/>
  <c r="F2239" i="2"/>
  <c r="F2240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6" i="2"/>
  <c r="F2267" i="2"/>
  <c r="F2268" i="2"/>
  <c r="F2270" i="2"/>
  <c r="F2271" i="2"/>
  <c r="F2272" i="2"/>
  <c r="F2273" i="2"/>
  <c r="F2274" i="2"/>
  <c r="F2275" i="2"/>
  <c r="F2276" i="2"/>
  <c r="F2277" i="2"/>
  <c r="F2278" i="2"/>
  <c r="F2280" i="2"/>
  <c r="F2281" i="2"/>
  <c r="F2282" i="2"/>
  <c r="F2283" i="2"/>
  <c r="F2284" i="2"/>
  <c r="F2286" i="2"/>
  <c r="F2287" i="2"/>
  <c r="F2288" i="2"/>
  <c r="F2289" i="2"/>
  <c r="F2290" i="2"/>
  <c r="F2291" i="2"/>
  <c r="F2293" i="2"/>
  <c r="F2294" i="2"/>
  <c r="F2295" i="2"/>
  <c r="F2296" i="2"/>
  <c r="F2297" i="2"/>
  <c r="F2298" i="2"/>
  <c r="F2299" i="2"/>
  <c r="F2301" i="2"/>
  <c r="F2302" i="2"/>
  <c r="F2303" i="2"/>
  <c r="F2304" i="2"/>
  <c r="F2305" i="2"/>
  <c r="F2306" i="2"/>
  <c r="F2307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30" i="2"/>
  <c r="F2331" i="2"/>
  <c r="F2332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8" i="2"/>
  <c r="F2349" i="2"/>
  <c r="F2350" i="2"/>
  <c r="F2352" i="2"/>
  <c r="F2354" i="2"/>
  <c r="F2355" i="2"/>
  <c r="F2356" i="2"/>
  <c r="F2357" i="2"/>
  <c r="F2358" i="2"/>
  <c r="F2359" i="2"/>
  <c r="F2360" i="2"/>
  <c r="F2361" i="2"/>
  <c r="F2362" i="2"/>
  <c r="F2363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4" i="2"/>
  <c r="F2395" i="2"/>
  <c r="F2397" i="2"/>
  <c r="F2399" i="2"/>
  <c r="F2400" i="2"/>
  <c r="F2401" i="2"/>
  <c r="F2402" i="2"/>
  <c r="F2403" i="2"/>
  <c r="F2404" i="2"/>
  <c r="F2405" i="2"/>
  <c r="F2406" i="2"/>
  <c r="F2407" i="2"/>
  <c r="F2409" i="2"/>
  <c r="F2410" i="2"/>
  <c r="F2411" i="2"/>
  <c r="F2412" i="2"/>
  <c r="F2413" i="2"/>
  <c r="F2414" i="2"/>
  <c r="F2415" i="2"/>
  <c r="F2416" i="2"/>
  <c r="F2417" i="2"/>
  <c r="F2426" i="2"/>
  <c r="F2438" i="2"/>
  <c r="F2442" i="2"/>
  <c r="F2461" i="2"/>
  <c r="F2478" i="2"/>
  <c r="F3237" i="2"/>
  <c r="F3260" i="2"/>
  <c r="F3305" i="2"/>
  <c r="F3457" i="2"/>
  <c r="F3478" i="2"/>
  <c r="F3480" i="2"/>
  <c r="F3484" i="2"/>
  <c r="F3520" i="2"/>
  <c r="F3584" i="2"/>
  <c r="F3598" i="2"/>
  <c r="F3884" i="2"/>
  <c r="F3894" i="2"/>
  <c r="F3897" i="2"/>
  <c r="F3907" i="2"/>
  <c r="F3943" i="2"/>
  <c r="F3980" i="2"/>
  <c r="F3990" i="2"/>
  <c r="F3993" i="2"/>
  <c r="F4014" i="2"/>
  <c r="F4044" i="2"/>
  <c r="F4073" i="2"/>
  <c r="F4174" i="2"/>
  <c r="F4184" i="2"/>
  <c r="F4212" i="2"/>
  <c r="F4233" i="2"/>
  <c r="F4265" i="2"/>
  <c r="F4461" i="2"/>
  <c r="F4463" i="2"/>
  <c r="F4467" i="2"/>
  <c r="F4495" i="2"/>
  <c r="F4503" i="2"/>
  <c r="F4508" i="2"/>
  <c r="F4521" i="2"/>
  <c r="F4527" i="2"/>
  <c r="F4534" i="2"/>
  <c r="F4543" i="2"/>
  <c r="F4545" i="2"/>
  <c r="F4552" i="2"/>
  <c r="F4577" i="2"/>
  <c r="F4606" i="2"/>
  <c r="F4610" i="2"/>
  <c r="F4619" i="2"/>
  <c r="F4644" i="2"/>
  <c r="F4663" i="2"/>
  <c r="F4677" i="2"/>
  <c r="F4700" i="2"/>
  <c r="F4702" i="2"/>
  <c r="F4707" i="2"/>
  <c r="F4725" i="2"/>
  <c r="F4738" i="2"/>
  <c r="F4747" i="2"/>
  <c r="F4776" i="2"/>
  <c r="F4780" i="2"/>
  <c r="F4782" i="2"/>
  <c r="F4801" i="2"/>
  <c r="F4807" i="2"/>
  <c r="F4818" i="2"/>
  <c r="F4834" i="2"/>
  <c r="F4838" i="2"/>
  <c r="F5059" i="2"/>
  <c r="F5078" i="2"/>
  <c r="F5080" i="2"/>
  <c r="F5082" i="2"/>
  <c r="F5087" i="2"/>
  <c r="F5090" i="2"/>
  <c r="F5092" i="2"/>
  <c r="F5096" i="2"/>
  <c r="F5117" i="2"/>
  <c r="F5122" i="2"/>
  <c r="F5129" i="2"/>
  <c r="F5139" i="2"/>
  <c r="F5143" i="2"/>
  <c r="F5155" i="2"/>
  <c r="F5168" i="2"/>
  <c r="F5170" i="2"/>
  <c r="F5184" i="2"/>
  <c r="F5214" i="2"/>
  <c r="F5234" i="2"/>
  <c r="F5247" i="2"/>
  <c r="F5272" i="2"/>
  <c r="F5321" i="2"/>
  <c r="F5358" i="2"/>
  <c r="F5408" i="2"/>
  <c r="F5424" i="2"/>
  <c r="F5434" i="2"/>
  <c r="F5448" i="2"/>
  <c r="F6880" i="2"/>
  <c r="F2571" i="2"/>
  <c r="F2575" i="2"/>
  <c r="F2576" i="2"/>
  <c r="F2578" i="2"/>
  <c r="F2579" i="2"/>
  <c r="F2580" i="2"/>
  <c r="F2582" i="2"/>
  <c r="F2583" i="2"/>
  <c r="F2584" i="2"/>
  <c r="F2585" i="2"/>
  <c r="F2586" i="2"/>
  <c r="F2587" i="2"/>
  <c r="F2588" i="2"/>
  <c r="F2589" i="2"/>
  <c r="F2590" i="2"/>
  <c r="F2591" i="2"/>
  <c r="F2593" i="2"/>
  <c r="F2594" i="2"/>
  <c r="F2595" i="2"/>
  <c r="F2597" i="2"/>
  <c r="F2598" i="2"/>
  <c r="F2599" i="2"/>
  <c r="F2600" i="2"/>
  <c r="F2601" i="2"/>
  <c r="F2602" i="2"/>
  <c r="F2603" i="2"/>
  <c r="F2604" i="2"/>
  <c r="F2605" i="2"/>
  <c r="F2606" i="2"/>
  <c r="F2607" i="2"/>
  <c r="F2609" i="2"/>
  <c r="F2610" i="2"/>
  <c r="F2614" i="2"/>
  <c r="F2615" i="2"/>
  <c r="F2616" i="2"/>
  <c r="F2617" i="2"/>
  <c r="F2618" i="2"/>
  <c r="F2619" i="2"/>
  <c r="F2620" i="2"/>
  <c r="F2623" i="2"/>
  <c r="F2624" i="2"/>
  <c r="F2625" i="2"/>
  <c r="F2626" i="2"/>
  <c r="F2627" i="2"/>
  <c r="F2628" i="2"/>
  <c r="F2629" i="2"/>
  <c r="F2630" i="2"/>
  <c r="F2631" i="2"/>
  <c r="F2632" i="2"/>
  <c r="F2633" i="2"/>
  <c r="F2635" i="2"/>
  <c r="F2636" i="2"/>
  <c r="F2637" i="2"/>
  <c r="F2639" i="2"/>
  <c r="F2640" i="2"/>
  <c r="F2641" i="2"/>
  <c r="F2642" i="2"/>
  <c r="F2643" i="2"/>
  <c r="F2645" i="2"/>
  <c r="F2646" i="2"/>
  <c r="F2647" i="2"/>
  <c r="F2648" i="2"/>
  <c r="F2649" i="2"/>
  <c r="F2650" i="2"/>
  <c r="F2651" i="2"/>
  <c r="F2652" i="2"/>
  <c r="F2653" i="2"/>
  <c r="F2654" i="2"/>
  <c r="F2657" i="2"/>
  <c r="F2658" i="2"/>
  <c r="F2659" i="2"/>
  <c r="F2660" i="2"/>
  <c r="F2662" i="2"/>
  <c r="F2663" i="2"/>
  <c r="F2664" i="2"/>
  <c r="F2665" i="2"/>
  <c r="F2666" i="2"/>
  <c r="F2668" i="2"/>
  <c r="F2669" i="2"/>
  <c r="F2670" i="2"/>
  <c r="F2671" i="2"/>
  <c r="F2673" i="2"/>
  <c r="F2674" i="2"/>
  <c r="F2675" i="2"/>
  <c r="F2676" i="2"/>
  <c r="F2677" i="2"/>
  <c r="F2678" i="2"/>
  <c r="F2680" i="2"/>
  <c r="F2681" i="2"/>
  <c r="F2682" i="2"/>
  <c r="F2684" i="2"/>
  <c r="F2685" i="2"/>
  <c r="F2686" i="2"/>
  <c r="F2687" i="2"/>
  <c r="F2688" i="2"/>
  <c r="F2689" i="2"/>
  <c r="F2690" i="2"/>
  <c r="F2693" i="2"/>
  <c r="F2694" i="2"/>
  <c r="F2696" i="2"/>
  <c r="F2697" i="2"/>
  <c r="F2698" i="2"/>
  <c r="F2699" i="2"/>
  <c r="F2700" i="2"/>
  <c r="F2701" i="2"/>
  <c r="F2702" i="2"/>
  <c r="F2704" i="2"/>
  <c r="F2705" i="2"/>
  <c r="F2706" i="2"/>
  <c r="F2707" i="2"/>
  <c r="F2708" i="2"/>
  <c r="F2709" i="2"/>
  <c r="F2710" i="2"/>
  <c r="F2711" i="2"/>
  <c r="F2713" i="2"/>
  <c r="F2715" i="2"/>
  <c r="F2716" i="2"/>
  <c r="F2718" i="2"/>
  <c r="F2719" i="2"/>
  <c r="F2720" i="2"/>
  <c r="F2721" i="2"/>
  <c r="F2722" i="2"/>
  <c r="F2723" i="2"/>
  <c r="F2728" i="2"/>
  <c r="F2729" i="2"/>
  <c r="F2739" i="2"/>
  <c r="F2746" i="2"/>
  <c r="F2747" i="2"/>
  <c r="F2752" i="2"/>
  <c r="F2768" i="2"/>
  <c r="F2769" i="2"/>
  <c r="F2772" i="2"/>
  <c r="F2773" i="2"/>
  <c r="F2777" i="2"/>
  <c r="F2782" i="2"/>
  <c r="F2783" i="2"/>
  <c r="F2791" i="2"/>
  <c r="F2794" i="2"/>
  <c r="F2807" i="2"/>
  <c r="F2809" i="2"/>
  <c r="F2815" i="2"/>
  <c r="F2817" i="2"/>
  <c r="F2819" i="2"/>
  <c r="F2822" i="2"/>
  <c r="F2832" i="2"/>
  <c r="F2833" i="2"/>
  <c r="F2834" i="2"/>
  <c r="F2835" i="2"/>
  <c r="F2836" i="2"/>
  <c r="F2847" i="2"/>
  <c r="F2853" i="2"/>
  <c r="F2854" i="2"/>
  <c r="F2858" i="2"/>
  <c r="F2861" i="2"/>
  <c r="F2865" i="2"/>
  <c r="F2870" i="2"/>
  <c r="F2872" i="2"/>
  <c r="F2880" i="2"/>
  <c r="F2883" i="2"/>
  <c r="F2888" i="2"/>
  <c r="F2889" i="2"/>
  <c r="F2893" i="2"/>
  <c r="F2905" i="2"/>
  <c r="F2906" i="2"/>
  <c r="F2908" i="2"/>
  <c r="F2911" i="2"/>
  <c r="F2913" i="2"/>
  <c r="F2914" i="2"/>
  <c r="F2919" i="2"/>
  <c r="F2941" i="2"/>
  <c r="F3233" i="2"/>
  <c r="F3264" i="2"/>
  <c r="F3270" i="2"/>
  <c r="F3283" i="2"/>
  <c r="F3293" i="2"/>
  <c r="F3321" i="2"/>
  <c r="F3341" i="2"/>
  <c r="F3365" i="2"/>
  <c r="F3424" i="2"/>
  <c r="F3444" i="2"/>
  <c r="F3454" i="2"/>
  <c r="F3462" i="2"/>
  <c r="F3476" i="2"/>
  <c r="F3490" i="2"/>
  <c r="F3512" i="2"/>
  <c r="F3518" i="2"/>
  <c r="F3524" i="2"/>
  <c r="F3540" i="2"/>
  <c r="F3542" i="2"/>
  <c r="F3559" i="2"/>
  <c r="F3576" i="2"/>
  <c r="F3586" i="2"/>
  <c r="F3856" i="2"/>
  <c r="F3882" i="2"/>
  <c r="F3887" i="2"/>
  <c r="F3895" i="2"/>
  <c r="F3938" i="2"/>
  <c r="F3962" i="2"/>
  <c r="F4010" i="2"/>
  <c r="F4013" i="2"/>
  <c r="F4023" i="2"/>
  <c r="F4036" i="2"/>
  <c r="F4039" i="2"/>
  <c r="F4046" i="2"/>
  <c r="F4052" i="2"/>
  <c r="F4055" i="2"/>
  <c r="F4058" i="2"/>
  <c r="F4079" i="2"/>
  <c r="F4082" i="2"/>
  <c r="F4140" i="2"/>
  <c r="F4143" i="2"/>
  <c r="F4151" i="2"/>
  <c r="F4154" i="2"/>
  <c r="F4215" i="2"/>
  <c r="F4218" i="2"/>
  <c r="F4231" i="2"/>
  <c r="F5635" i="2"/>
  <c r="F5658" i="2"/>
  <c r="F5660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2" i="2"/>
  <c r="F5713" i="2"/>
  <c r="F5714" i="2"/>
  <c r="F5715" i="2"/>
  <c r="F5716" i="2"/>
  <c r="F5717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4" i="2"/>
  <c r="F5985" i="2"/>
  <c r="F5986" i="2"/>
  <c r="F5987" i="2"/>
  <c r="F5989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5" i="2"/>
  <c r="F6036" i="2"/>
  <c r="F693" i="2"/>
  <c r="F1272" i="2"/>
  <c r="F2434" i="2"/>
  <c r="F2448" i="2"/>
  <c r="F2533" i="2"/>
  <c r="F2995" i="2"/>
  <c r="F3080" i="2"/>
  <c r="F3225" i="2"/>
  <c r="F4434" i="2"/>
  <c r="F6218" i="2"/>
  <c r="F2953" i="2"/>
  <c r="F3008" i="2"/>
  <c r="F4379" i="2"/>
  <c r="F6017" i="2"/>
  <c r="F3823" i="2"/>
  <c r="F4255" i="2"/>
  <c r="F4406" i="2"/>
  <c r="F6049" i="2"/>
  <c r="F6073" i="2"/>
  <c r="F9125" i="2"/>
  <c r="F9126" i="2"/>
  <c r="F9240" i="2"/>
  <c r="F9249" i="2"/>
  <c r="F1242" i="2"/>
  <c r="F2511" i="2"/>
  <c r="F1249" i="2"/>
  <c r="F2564" i="2"/>
  <c r="F6223" i="2"/>
  <c r="F9936" i="2"/>
  <c r="F1250" i="2"/>
  <c r="F3804" i="2"/>
  <c r="F3808" i="2"/>
  <c r="F3809" i="2"/>
  <c r="F3849" i="2"/>
  <c r="F643" i="2"/>
  <c r="F1251" i="2"/>
  <c r="F696" i="2"/>
  <c r="F1994" i="2"/>
  <c r="F3813" i="2"/>
  <c r="F3814" i="2"/>
  <c r="F3819" i="2"/>
  <c r="F3820" i="2"/>
  <c r="F3821" i="2"/>
  <c r="F9428" i="2"/>
  <c r="F9437" i="2"/>
  <c r="F9463" i="2"/>
  <c r="F9574" i="2"/>
  <c r="F9600" i="2"/>
  <c r="F9586" i="2"/>
  <c r="F9592" i="2"/>
  <c r="F1252" i="2"/>
  <c r="F3164" i="2"/>
  <c r="F3188" i="2"/>
  <c r="F2951" i="2"/>
  <c r="F2971" i="2"/>
  <c r="F2975" i="2"/>
  <c r="F2980" i="2"/>
  <c r="F2988" i="2"/>
  <c r="F2989" i="2"/>
  <c r="F3003" i="2"/>
  <c r="F3183" i="2"/>
  <c r="F3229" i="2"/>
  <c r="F4431" i="2"/>
  <c r="F9966" i="2"/>
  <c r="F7434" i="2"/>
  <c r="F1995" i="2"/>
  <c r="F9804" i="2"/>
  <c r="F2567" i="2"/>
  <c r="F9774" i="2"/>
  <c r="F9840" i="2"/>
  <c r="F8675" i="2"/>
  <c r="F1257" i="2"/>
  <c r="F1260" i="2"/>
  <c r="F1718" i="2"/>
  <c r="F1730" i="2"/>
  <c r="F1766" i="2"/>
  <c r="F1796" i="2"/>
  <c r="F1806" i="2"/>
  <c r="F1893" i="2"/>
  <c r="F1896" i="2"/>
  <c r="F3135" i="2"/>
  <c r="F3192" i="2"/>
  <c r="F3193" i="2"/>
  <c r="F3194" i="2"/>
  <c r="F3196" i="2"/>
  <c r="F3198" i="2"/>
  <c r="F3199" i="2"/>
  <c r="F3200" i="2"/>
  <c r="F3204" i="2"/>
  <c r="F3206" i="2"/>
  <c r="F3224" i="2"/>
  <c r="F3806" i="2"/>
  <c r="F3807" i="2"/>
  <c r="F3810" i="2"/>
  <c r="F3811" i="2"/>
  <c r="F3815" i="2"/>
  <c r="F3816" i="2"/>
  <c r="F3825" i="2"/>
  <c r="F3826" i="2"/>
  <c r="F3827" i="2"/>
  <c r="F3828" i="2"/>
  <c r="F3829" i="2"/>
  <c r="F3830" i="2"/>
  <c r="F3831" i="2"/>
  <c r="F3832" i="2"/>
  <c r="F3833" i="2"/>
  <c r="F3837" i="2"/>
  <c r="F4423" i="2"/>
  <c r="F4425" i="2"/>
  <c r="F5032" i="2"/>
  <c r="F5033" i="2"/>
  <c r="F2547" i="2"/>
  <c r="F6081" i="2"/>
  <c r="F6084" i="2"/>
  <c r="F6086" i="2"/>
  <c r="F6087" i="2"/>
  <c r="F6088" i="2"/>
  <c r="F6089" i="2"/>
  <c r="F6090" i="2"/>
  <c r="F6091" i="2"/>
  <c r="F6092" i="2"/>
  <c r="F6093" i="2"/>
  <c r="F6094" i="2"/>
  <c r="F6095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27" i="2"/>
  <c r="F6160" i="2"/>
  <c r="F6161" i="2"/>
  <c r="F6162" i="2"/>
  <c r="F6163" i="2"/>
  <c r="F6164" i="2"/>
  <c r="F6165" i="2"/>
  <c r="F6167" i="2"/>
  <c r="F6840" i="2"/>
  <c r="F6841" i="2"/>
  <c r="F6844" i="2"/>
  <c r="F2540" i="2"/>
  <c r="F7815" i="2"/>
  <c r="F7816" i="2"/>
  <c r="F7817" i="2"/>
  <c r="F7818" i="2"/>
  <c r="F7819" i="2"/>
  <c r="F7820" i="2"/>
  <c r="F7824" i="2"/>
  <c r="F7827" i="2"/>
  <c r="F7865" i="2"/>
  <c r="F7866" i="2"/>
  <c r="F8050" i="2"/>
  <c r="F8065" i="2"/>
  <c r="F2545" i="2"/>
  <c r="F629" i="2"/>
  <c r="F2542" i="2"/>
  <c r="F9390" i="2"/>
  <c r="F9400" i="2"/>
  <c r="F9413" i="2"/>
  <c r="F9430" i="2"/>
  <c r="F9468" i="2"/>
  <c r="F9492" i="2"/>
  <c r="F9524" i="2"/>
  <c r="F9528" i="2"/>
  <c r="F9547" i="2"/>
  <c r="F9551" i="2"/>
  <c r="F9555" i="2"/>
  <c r="F9581" i="2"/>
  <c r="F9596" i="2"/>
  <c r="F9685" i="2"/>
  <c r="F9718" i="2"/>
  <c r="F664" i="2"/>
  <c r="F1903" i="2"/>
  <c r="F1927" i="2"/>
  <c r="F1932" i="2"/>
  <c r="F1935" i="2"/>
  <c r="F1952" i="2"/>
  <c r="F1959" i="2"/>
  <c r="F1986" i="2"/>
  <c r="F1989" i="2"/>
  <c r="F1991" i="2"/>
  <c r="F1919" i="2"/>
  <c r="F1933" i="2"/>
  <c r="F1934" i="2"/>
  <c r="F1936" i="2"/>
  <c r="F1950" i="2"/>
  <c r="F1951" i="2"/>
  <c r="F1960" i="2"/>
  <c r="F1985" i="2"/>
  <c r="F1987" i="2"/>
  <c r="F1988" i="2"/>
  <c r="F1990" i="2"/>
  <c r="F1992" i="2"/>
  <c r="F3223" i="2"/>
  <c r="F3227" i="2"/>
  <c r="F8063" i="2"/>
  <c r="F7392" i="2"/>
  <c r="F7428" i="2"/>
  <c r="F7404" i="2"/>
  <c r="F9306" i="2"/>
  <c r="F679" i="2"/>
  <c r="F689" i="2"/>
  <c r="F9289" i="2"/>
  <c r="F1946" i="2"/>
  <c r="F1969" i="2"/>
  <c r="F1970" i="2"/>
  <c r="F2556" i="2"/>
  <c r="F3201" i="2"/>
  <c r="F3202" i="2"/>
  <c r="F3221" i="2"/>
  <c r="F1942" i="2"/>
  <c r="F1971" i="2"/>
  <c r="F1972" i="2"/>
  <c r="F1974" i="2"/>
  <c r="F2553" i="2"/>
  <c r="F3209" i="2"/>
  <c r="F3213" i="2"/>
  <c r="F3211" i="2"/>
  <c r="F3226" i="2"/>
  <c r="F5572" i="2"/>
  <c r="F5574" i="2"/>
  <c r="F5587" i="2"/>
  <c r="F5599" i="2"/>
  <c r="F5608" i="2"/>
  <c r="F5613" i="2"/>
  <c r="F5618" i="2"/>
  <c r="F5630" i="2"/>
  <c r="F7414" i="2"/>
  <c r="F7422" i="2"/>
  <c r="F8046" i="2"/>
  <c r="F5035" i="2"/>
  <c r="F5559" i="2"/>
  <c r="F5566" i="2"/>
  <c r="F5569" i="2"/>
  <c r="F5570" i="2"/>
  <c r="F5571" i="2"/>
  <c r="F5582" i="2"/>
  <c r="F5583" i="2"/>
  <c r="F5584" i="2"/>
  <c r="F5585" i="2"/>
  <c r="F5588" i="2"/>
  <c r="F5600" i="2"/>
  <c r="F5609" i="2"/>
  <c r="F5610" i="2"/>
  <c r="F5611" i="2"/>
  <c r="F6768" i="2"/>
  <c r="F6212" i="2"/>
  <c r="F7405" i="2"/>
  <c r="F8062" i="2"/>
  <c r="F628" i="2"/>
  <c r="F632" i="2"/>
  <c r="F634" i="2"/>
  <c r="F644" i="2"/>
  <c r="F649" i="2"/>
  <c r="F653" i="2"/>
  <c r="F663" i="2"/>
  <c r="F9302" i="2"/>
  <c r="F1746" i="2"/>
  <c r="F1754" i="2"/>
  <c r="F1756" i="2"/>
  <c r="F1758" i="2"/>
  <c r="F1760" i="2"/>
  <c r="F1810" i="2"/>
  <c r="F1897" i="2"/>
  <c r="F1898" i="2"/>
  <c r="F1908" i="2"/>
  <c r="F1914" i="2"/>
  <c r="F1915" i="2"/>
  <c r="F1917" i="2"/>
  <c r="F1923" i="2"/>
  <c r="F1931" i="2"/>
  <c r="F1955" i="2"/>
  <c r="F1958" i="2"/>
  <c r="F1965" i="2"/>
  <c r="F1966" i="2"/>
  <c r="F1975" i="2"/>
  <c r="F1976" i="2"/>
  <c r="F1984" i="2"/>
  <c r="F2512" i="2"/>
  <c r="F2519" i="2"/>
  <c r="F2524" i="2"/>
  <c r="F2530" i="2"/>
  <c r="F2539" i="2"/>
  <c r="F2546" i="2"/>
  <c r="F2549" i="2"/>
  <c r="F6201" i="2"/>
  <c r="F1742" i="2"/>
  <c r="F1752" i="2"/>
  <c r="F1759" i="2"/>
  <c r="F1767" i="2"/>
  <c r="F1795" i="2"/>
  <c r="F1916" i="2"/>
  <c r="F1918" i="2"/>
  <c r="F1956" i="2"/>
  <c r="F1957" i="2"/>
  <c r="F2555" i="2"/>
  <c r="F2537" i="2"/>
  <c r="F2541" i="2"/>
  <c r="F2543" i="2"/>
  <c r="F3760" i="2"/>
  <c r="F6200" i="2"/>
  <c r="F6203" i="2"/>
  <c r="F9286" i="2"/>
  <c r="F5009" i="2"/>
  <c r="F5019" i="2"/>
  <c r="F5621" i="2"/>
  <c r="F5623" i="2"/>
  <c r="F6179" i="2"/>
  <c r="F6188" i="2"/>
  <c r="F6192" i="2"/>
  <c r="F6196" i="2"/>
  <c r="F6202" i="2"/>
  <c r="F9272" i="2"/>
  <c r="F6119" i="2"/>
  <c r="F6172" i="2"/>
  <c r="F6174" i="2"/>
  <c r="F6173" i="2"/>
  <c r="F6175" i="2"/>
  <c r="F6186" i="2"/>
  <c r="F6191" i="2"/>
  <c r="F9297" i="2"/>
  <c r="F6206" i="2"/>
  <c r="F9247" i="2"/>
  <c r="F8060" i="2"/>
  <c r="F8594" i="2"/>
  <c r="F8671" i="2"/>
  <c r="F9303" i="2"/>
  <c r="F698" i="2"/>
  <c r="F699" i="2"/>
  <c r="F1925" i="2"/>
  <c r="F1926" i="2"/>
  <c r="F3115" i="2"/>
  <c r="F3133" i="2"/>
  <c r="F3134" i="2"/>
  <c r="F4426" i="2"/>
  <c r="F9295" i="2"/>
  <c r="F3117" i="2"/>
  <c r="F3126" i="2"/>
  <c r="F3127" i="2"/>
  <c r="F3131" i="2"/>
  <c r="F3132" i="2"/>
  <c r="F3217" i="2"/>
  <c r="F4424" i="2"/>
  <c r="F5620" i="2"/>
  <c r="F5626" i="2"/>
  <c r="F5627" i="2"/>
  <c r="F8042" i="2"/>
  <c r="F8052" i="2"/>
  <c r="F5622" i="2"/>
  <c r="F8053" i="2"/>
  <c r="F7365" i="2"/>
  <c r="F7371" i="2"/>
  <c r="F7378" i="2"/>
  <c r="F8057" i="2"/>
  <c r="F6207" i="2"/>
  <c r="F7390" i="2"/>
  <c r="F7395" i="2"/>
  <c r="F7400" i="2"/>
  <c r="F7366" i="2"/>
  <c r="F7370" i="2"/>
  <c r="F7388" i="2"/>
  <c r="F8047" i="2"/>
  <c r="F8051" i="2"/>
  <c r="F8056" i="2"/>
  <c r="F684" i="2"/>
  <c r="F701" i="2"/>
  <c r="F1892" i="2"/>
  <c r="F1940" i="2"/>
  <c r="F1941" i="2"/>
  <c r="F1943" i="2"/>
  <c r="F1962" i="2"/>
  <c r="F1963" i="2"/>
  <c r="F1264" i="2"/>
  <c r="F1922" i="2"/>
  <c r="F1944" i="2"/>
  <c r="F1964" i="2"/>
  <c r="F1967" i="2"/>
  <c r="F1968" i="2"/>
  <c r="F3215" i="2"/>
  <c r="F9862" i="2"/>
  <c r="F3207" i="2"/>
  <c r="F3220" i="2"/>
  <c r="F8061" i="2"/>
  <c r="F3222" i="2"/>
  <c r="F9880" i="2"/>
  <c r="F4930" i="2"/>
  <c r="F5006" i="2"/>
  <c r="F5036" i="2"/>
  <c r="F5037" i="2"/>
  <c r="F5038" i="2"/>
  <c r="F8041" i="2"/>
  <c r="F8044" i="2"/>
  <c r="F4433" i="2"/>
  <c r="F4921" i="2"/>
  <c r="F4939" i="2"/>
  <c r="F4994" i="2"/>
  <c r="F5005" i="2"/>
  <c r="F5014" i="2"/>
  <c r="F5015" i="2"/>
  <c r="F5034" i="2"/>
  <c r="F9788" i="2"/>
  <c r="F9808" i="2"/>
  <c r="F6810" i="2"/>
  <c r="F7410" i="2"/>
  <c r="F7430" i="2"/>
  <c r="F7433" i="2"/>
  <c r="F9781" i="2"/>
  <c r="F9851" i="2"/>
  <c r="F9776" i="2"/>
  <c r="F7403" i="2"/>
  <c r="F7418" i="2"/>
  <c r="F7424" i="2"/>
  <c r="F8068" i="2"/>
  <c r="F9534" i="2"/>
  <c r="F9535" i="2"/>
  <c r="F9541" i="2"/>
  <c r="F9577" i="2"/>
  <c r="F9593" i="2"/>
  <c r="F9613" i="2"/>
  <c r="F9674" i="2"/>
  <c r="F9676" i="2"/>
  <c r="F9683" i="2"/>
  <c r="F9708" i="2"/>
  <c r="F9711" i="2"/>
  <c r="F9717" i="2"/>
  <c r="F9722" i="2"/>
  <c r="F9724" i="2"/>
  <c r="F9915" i="2"/>
  <c r="F9930" i="2"/>
  <c r="F9442" i="2"/>
  <c r="F9601" i="2"/>
  <c r="F9628" i="2"/>
  <c r="F9689" i="2"/>
  <c r="F9726" i="2"/>
  <c r="F9730" i="2"/>
  <c r="F9782" i="2"/>
  <c r="F9394" i="2"/>
  <c r="F9395" i="2"/>
  <c r="F9399" i="2"/>
  <c r="F9474" i="2"/>
  <c r="F9475" i="2"/>
  <c r="F9502" i="2"/>
  <c r="F9503" i="2"/>
  <c r="F9516" i="2"/>
  <c r="F9544" i="2"/>
  <c r="F9558" i="2"/>
  <c r="F9619" i="2"/>
  <c r="F9682" i="2"/>
  <c r="F9741" i="2"/>
  <c r="F9752" i="2"/>
  <c r="F1993" i="2"/>
  <c r="F3191" i="2"/>
  <c r="F3195" i="2"/>
  <c r="F3197" i="2"/>
  <c r="F3216" i="2"/>
  <c r="F3218" i="2"/>
  <c r="F3219" i="2"/>
  <c r="F2574" i="2"/>
  <c r="F3175" i="2"/>
  <c r="F3178" i="2"/>
  <c r="F3179" i="2"/>
  <c r="F3180" i="2"/>
  <c r="F3184" i="2"/>
  <c r="F3185" i="2"/>
  <c r="F3186" i="2"/>
  <c r="F3189" i="2"/>
  <c r="F3190" i="2"/>
  <c r="F3203" i="2"/>
  <c r="F3205" i="2"/>
  <c r="F3208" i="2"/>
  <c r="F3210" i="2"/>
  <c r="F3212" i="2"/>
  <c r="F3214" i="2"/>
  <c r="F3228" i="2"/>
  <c r="F3230" i="2"/>
  <c r="F3848" i="2"/>
  <c r="F6839" i="2"/>
  <c r="F6793" i="2"/>
  <c r="F6794" i="2"/>
  <c r="F6816" i="2"/>
  <c r="F6818" i="2"/>
  <c r="F6825" i="2"/>
  <c r="F6845" i="2"/>
  <c r="F6847" i="2"/>
  <c r="F6849" i="2"/>
  <c r="F7448" i="2"/>
  <c r="F8077" i="2"/>
  <c r="F9405" i="2"/>
  <c r="F9408" i="2"/>
  <c r="F9409" i="2"/>
  <c r="F9410" i="2"/>
  <c r="F9411" i="2"/>
  <c r="F9412" i="2"/>
  <c r="F9426" i="2"/>
  <c r="F9429" i="2"/>
  <c r="F9431" i="2"/>
  <c r="F9441" i="2"/>
  <c r="F9445" i="2"/>
  <c r="F9448" i="2"/>
  <c r="F9452" i="2"/>
  <c r="F9453" i="2"/>
  <c r="F9455" i="2"/>
  <c r="F9458" i="2"/>
  <c r="F9459" i="2"/>
  <c r="F9460" i="2"/>
  <c r="F9461" i="2"/>
  <c r="F9464" i="2"/>
  <c r="F9467" i="2"/>
  <c r="F9469" i="2"/>
  <c r="F9471" i="2"/>
  <c r="F9472" i="2"/>
  <c r="F9473" i="2"/>
  <c r="F9476" i="2"/>
  <c r="F9477" i="2"/>
  <c r="F9478" i="2"/>
  <c r="F9479" i="2"/>
  <c r="F9480" i="2"/>
  <c r="F9481" i="2"/>
  <c r="F9485" i="2"/>
  <c r="F9486" i="2"/>
  <c r="F9487" i="2"/>
  <c r="F9491" i="2"/>
  <c r="F9496" i="2"/>
  <c r="F9498" i="2"/>
  <c r="F9500" i="2"/>
  <c r="F9501" i="2"/>
  <c r="F9507" i="2"/>
  <c r="F9508" i="2"/>
  <c r="F9509" i="2"/>
  <c r="F9510" i="2"/>
  <c r="F9515" i="2"/>
  <c r="F9522" i="2"/>
  <c r="F9523" i="2"/>
  <c r="F9525" i="2"/>
  <c r="F9527" i="2"/>
  <c r="F9529" i="2"/>
  <c r="F9548" i="2"/>
  <c r="F9604" i="2"/>
  <c r="F9610" i="2"/>
  <c r="F9643" i="2"/>
  <c r="F9663" i="2"/>
  <c r="F9709" i="2"/>
  <c r="F9414" i="2"/>
  <c r="F9444" i="2"/>
  <c r="F9423" i="2"/>
  <c r="F9499" i="2"/>
  <c r="F9566" i="2"/>
  <c r="F9666" i="2"/>
  <c r="F9757" i="2"/>
  <c r="F9407" i="2"/>
  <c r="F9418" i="2"/>
  <c r="F9712" i="2"/>
  <c r="F9396" i="2"/>
  <c r="F9540" i="2"/>
  <c r="F9554" i="2"/>
  <c r="F9688" i="2"/>
  <c r="F3834" i="2"/>
  <c r="F3835" i="2"/>
  <c r="F3836" i="2"/>
  <c r="F3838" i="2"/>
  <c r="F3839" i="2"/>
  <c r="F3840" i="2"/>
  <c r="F3841" i="2"/>
  <c r="F3842" i="2"/>
  <c r="F3843" i="2"/>
  <c r="F3844" i="2"/>
  <c r="F3845" i="2"/>
  <c r="F3846" i="2"/>
  <c r="F3847" i="2"/>
  <c r="F9450" i="2"/>
  <c r="F9578" i="2"/>
  <c r="F6848" i="2"/>
  <c r="F8707" i="2"/>
  <c r="F9505" i="2"/>
  <c r="F9518" i="2"/>
  <c r="F9526" i="2"/>
  <c r="F6850" i="2"/>
  <c r="F9422" i="2"/>
  <c r="F9434" i="2"/>
  <c r="F5051" i="2"/>
  <c r="F5647" i="2"/>
  <c r="F9470" i="2"/>
  <c r="F9692" i="2"/>
  <c r="F5653" i="2"/>
  <c r="F6232" i="2"/>
  <c r="F6846" i="2"/>
  <c r="F9417" i="2"/>
  <c r="F9440" i="2"/>
  <c r="F9537" i="2"/>
  <c r="F6852" i="2"/>
  <c r="F9575" i="2"/>
  <c r="F7455" i="2"/>
  <c r="F9406" i="2"/>
  <c r="F9432" i="2"/>
  <c r="F9439" i="2"/>
  <c r="F9490" i="2"/>
  <c r="F9484" i="2"/>
  <c r="F9506" i="2"/>
  <c r="F9546" i="2"/>
  <c r="F9657" i="2"/>
  <c r="F1776" i="2"/>
  <c r="F706" i="2"/>
  <c r="F707" i="2"/>
  <c r="F1768" i="2"/>
  <c r="F1777" i="2"/>
  <c r="F1779" i="2"/>
  <c r="F1783" i="2"/>
  <c r="F1788" i="2"/>
  <c r="F1801" i="2"/>
  <c r="F1802" i="2"/>
  <c r="F1803" i="2"/>
  <c r="F1811" i="2"/>
  <c r="F1814" i="2"/>
  <c r="F1817" i="2"/>
  <c r="F1819" i="2"/>
  <c r="F1822" i="2"/>
  <c r="F1825" i="2"/>
  <c r="F1827" i="2"/>
  <c r="F1830" i="2"/>
  <c r="F1831" i="2"/>
  <c r="F1834" i="2"/>
  <c r="F1837" i="2"/>
  <c r="F1841" i="2"/>
  <c r="F1844" i="2"/>
  <c r="F1847" i="2"/>
  <c r="F1848" i="2"/>
  <c r="F1849" i="2"/>
  <c r="F1853" i="2"/>
  <c r="F1854" i="2"/>
  <c r="F1856" i="2"/>
  <c r="F1858" i="2"/>
  <c r="F1859" i="2"/>
  <c r="F1863" i="2"/>
  <c r="F1879" i="2"/>
  <c r="F1883" i="2"/>
  <c r="F1884" i="2"/>
  <c r="F1888" i="2"/>
  <c r="F1889" i="2"/>
  <c r="F1890" i="2"/>
  <c r="F1327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6" i="2"/>
  <c r="F1488" i="2"/>
  <c r="F1490" i="2"/>
  <c r="F1491" i="2"/>
  <c r="F1493" i="2"/>
  <c r="F1494" i="2"/>
  <c r="F1495" i="2"/>
  <c r="F1497" i="2"/>
  <c r="F1499" i="2"/>
  <c r="F1500" i="2"/>
  <c r="F1501" i="2"/>
  <c r="F1503" i="2"/>
  <c r="F1505" i="2"/>
  <c r="F1506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9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3" i="2"/>
  <c r="F1574" i="2"/>
  <c r="F1575" i="2"/>
  <c r="F1576" i="2"/>
  <c r="F1577" i="2"/>
  <c r="F1578" i="2"/>
  <c r="F1579" i="2"/>
  <c r="F1580" i="2"/>
  <c r="F1581" i="2"/>
  <c r="F1582" i="2"/>
  <c r="F1586" i="2"/>
  <c r="F1589" i="2"/>
  <c r="F1591" i="2"/>
  <c r="F1592" i="2"/>
  <c r="F1594" i="2"/>
  <c r="F1596" i="2"/>
  <c r="F1598" i="2"/>
  <c r="F1600" i="2"/>
  <c r="F1601" i="2"/>
  <c r="F1602" i="2"/>
  <c r="F1604" i="2"/>
  <c r="F1605" i="2"/>
  <c r="F1606" i="2"/>
  <c r="F1607" i="2"/>
  <c r="F1608" i="2"/>
  <c r="F1609" i="2"/>
  <c r="F1611" i="2"/>
  <c r="F1613" i="2"/>
  <c r="F1617" i="2"/>
  <c r="F1619" i="2"/>
  <c r="F1620" i="2"/>
  <c r="F1621" i="2"/>
  <c r="F1622" i="2"/>
  <c r="F1623" i="2"/>
  <c r="F1624" i="2"/>
  <c r="F1625" i="2"/>
  <c r="F1626" i="2"/>
  <c r="F1627" i="2"/>
  <c r="F1628" i="2"/>
  <c r="F1632" i="2"/>
  <c r="F1633" i="2"/>
  <c r="F1634" i="2"/>
  <c r="F1635" i="2"/>
  <c r="F1636" i="2"/>
  <c r="F1638" i="2"/>
  <c r="F1639" i="2"/>
  <c r="F1640" i="2"/>
  <c r="F1641" i="2"/>
  <c r="F1643" i="2"/>
  <c r="F1645" i="2"/>
  <c r="F1647" i="2"/>
  <c r="F1648" i="2"/>
  <c r="F1651" i="2"/>
  <c r="F1653" i="2"/>
  <c r="F1654" i="2"/>
  <c r="F1656" i="2"/>
  <c r="F1659" i="2"/>
  <c r="F1662" i="2"/>
  <c r="F1664" i="2"/>
  <c r="F1665" i="2"/>
  <c r="F1666" i="2"/>
  <c r="F1668" i="2"/>
  <c r="F1671" i="2"/>
  <c r="F1673" i="2"/>
  <c r="F1676" i="2"/>
  <c r="F1677" i="2"/>
  <c r="F1679" i="2"/>
  <c r="F1682" i="2"/>
  <c r="F1683" i="2"/>
  <c r="F1684" i="2"/>
  <c r="F1686" i="2"/>
  <c r="F1687" i="2"/>
  <c r="F1688" i="2"/>
  <c r="F1689" i="2"/>
  <c r="F1692" i="2"/>
  <c r="F1693" i="2"/>
  <c r="F1694" i="2"/>
  <c r="F1696" i="2"/>
  <c r="F1697" i="2"/>
  <c r="F1698" i="2"/>
  <c r="F1701" i="2"/>
  <c r="F1702" i="2"/>
  <c r="F1703" i="2"/>
  <c r="F1705" i="2"/>
  <c r="F1707" i="2"/>
  <c r="F1708" i="2"/>
  <c r="F1709" i="2"/>
  <c r="F1710" i="2"/>
  <c r="F1712" i="2"/>
  <c r="F1716" i="2"/>
  <c r="F1719" i="2"/>
  <c r="F1720" i="2"/>
  <c r="F1721" i="2"/>
  <c r="F1723" i="2"/>
  <c r="F1726" i="2"/>
  <c r="F1729" i="2"/>
  <c r="F1732" i="2"/>
  <c r="F1733" i="2"/>
  <c r="F1735" i="2"/>
  <c r="F1737" i="2"/>
  <c r="F1738" i="2"/>
  <c r="F1739" i="2"/>
  <c r="F1741" i="2"/>
  <c r="F1745" i="2"/>
  <c r="F1751" i="2"/>
  <c r="F1753" i="2"/>
  <c r="F1755" i="2"/>
  <c r="F1757" i="2"/>
  <c r="F1761" i="2"/>
  <c r="F1762" i="2"/>
  <c r="F1764" i="2"/>
  <c r="F1769" i="2"/>
  <c r="F1775" i="2"/>
  <c r="F1784" i="2"/>
  <c r="F1785" i="2"/>
  <c r="F1786" i="2"/>
  <c r="F1787" i="2"/>
  <c r="F1789" i="2"/>
  <c r="F1792" i="2"/>
  <c r="F1793" i="2"/>
  <c r="F1794" i="2"/>
  <c r="F1798" i="2"/>
  <c r="F1799" i="2"/>
  <c r="F1804" i="2"/>
  <c r="F1805" i="2"/>
  <c r="F1807" i="2"/>
  <c r="F1808" i="2"/>
  <c r="F1809" i="2"/>
  <c r="F1812" i="2"/>
  <c r="F1813" i="2"/>
  <c r="F1815" i="2"/>
  <c r="F1816" i="2"/>
  <c r="F1820" i="2"/>
  <c r="F1821" i="2"/>
  <c r="F1823" i="2"/>
  <c r="F1824" i="2"/>
  <c r="F1826" i="2"/>
  <c r="F1828" i="2"/>
  <c r="F1829" i="2"/>
  <c r="F1832" i="2"/>
  <c r="F1833" i="2"/>
  <c r="F1835" i="2"/>
  <c r="F1836" i="2"/>
  <c r="F1838" i="2"/>
  <c r="F1839" i="2"/>
  <c r="F1840" i="2"/>
  <c r="F1842" i="2"/>
  <c r="F1843" i="2"/>
  <c r="F1845" i="2"/>
  <c r="F1850" i="2"/>
  <c r="F1851" i="2"/>
  <c r="F1852" i="2"/>
  <c r="F1860" i="2"/>
  <c r="F1861" i="2"/>
  <c r="F1880" i="2"/>
  <c r="F1881" i="2"/>
  <c r="F2724" i="2"/>
  <c r="F2725" i="2"/>
  <c r="F2726" i="2"/>
  <c r="F2727" i="2"/>
  <c r="F2731" i="2"/>
  <c r="F2732" i="2"/>
  <c r="F2733" i="2"/>
  <c r="F2734" i="2"/>
  <c r="F2735" i="2"/>
  <c r="F2736" i="2"/>
  <c r="F2737" i="2"/>
  <c r="F2740" i="2"/>
  <c r="F2741" i="2"/>
  <c r="F2742" i="2"/>
  <c r="F2743" i="2"/>
  <c r="F2744" i="2"/>
  <c r="F2748" i="2"/>
  <c r="F2749" i="2"/>
  <c r="F2750" i="2"/>
  <c r="F2751" i="2"/>
  <c r="F2753" i="2"/>
  <c r="F2754" i="2"/>
  <c r="F2755" i="2"/>
  <c r="F2756" i="2"/>
  <c r="F2757" i="2"/>
  <c r="F2758" i="2"/>
  <c r="F2760" i="2"/>
  <c r="F2762" i="2"/>
  <c r="F2763" i="2"/>
  <c r="F2764" i="2"/>
  <c r="F2765" i="2"/>
  <c r="F2767" i="2"/>
  <c r="F2770" i="2"/>
  <c r="F2775" i="2"/>
  <c r="F2776" i="2"/>
  <c r="F2779" i="2"/>
  <c r="F2780" i="2"/>
  <c r="F2781" i="2"/>
  <c r="F2784" i="2"/>
  <c r="F2785" i="2"/>
  <c r="F2786" i="2"/>
  <c r="F2788" i="2"/>
  <c r="F2789" i="2"/>
  <c r="F2792" i="2"/>
  <c r="F2793" i="2"/>
  <c r="F2795" i="2"/>
  <c r="F2797" i="2"/>
  <c r="F2798" i="2"/>
  <c r="F2799" i="2"/>
  <c r="F2800" i="2"/>
  <c r="F2801" i="2"/>
  <c r="F2803" i="2"/>
  <c r="F2804" i="2"/>
  <c r="F2806" i="2"/>
  <c r="F2808" i="2"/>
  <c r="F2811" i="2"/>
  <c r="F2812" i="2"/>
  <c r="F2813" i="2"/>
  <c r="F2814" i="2"/>
  <c r="F2816" i="2"/>
  <c r="F2818" i="2"/>
  <c r="F2820" i="2"/>
  <c r="F2821" i="2"/>
  <c r="F2825" i="2"/>
  <c r="F2827" i="2"/>
  <c r="F2829" i="2"/>
  <c r="F2830" i="2"/>
  <c r="F2831" i="2"/>
  <c r="F2837" i="2"/>
  <c r="F2839" i="2"/>
  <c r="F2840" i="2"/>
  <c r="F2841" i="2"/>
  <c r="F2842" i="2"/>
  <c r="F2843" i="2"/>
  <c r="F2845" i="2"/>
  <c r="F2846" i="2"/>
  <c r="F2848" i="2"/>
  <c r="F2849" i="2"/>
  <c r="F2850" i="2"/>
  <c r="F2851" i="2"/>
  <c r="F2852" i="2"/>
  <c r="F2855" i="2"/>
  <c r="F2857" i="2"/>
  <c r="F2859" i="2"/>
  <c r="F2860" i="2"/>
  <c r="F2862" i="2"/>
  <c r="F2863" i="2"/>
  <c r="F2864" i="2"/>
  <c r="F2866" i="2"/>
  <c r="F2867" i="2"/>
  <c r="F2868" i="2"/>
  <c r="F2869" i="2"/>
  <c r="F2871" i="2"/>
  <c r="F2873" i="2"/>
  <c r="F2875" i="2"/>
  <c r="F2876" i="2"/>
  <c r="F2877" i="2"/>
  <c r="F2878" i="2"/>
  <c r="F2879" i="2"/>
  <c r="F2881" i="2"/>
  <c r="F2882" i="2"/>
  <c r="F2884" i="2"/>
  <c r="F2885" i="2"/>
  <c r="F2886" i="2"/>
  <c r="F2890" i="2"/>
  <c r="F2891" i="2"/>
  <c r="F2892" i="2"/>
  <c r="F2894" i="2"/>
  <c r="F2895" i="2"/>
  <c r="F2896" i="2"/>
  <c r="F2897" i="2"/>
  <c r="F2898" i="2"/>
  <c r="F2899" i="2"/>
  <c r="F2900" i="2"/>
  <c r="F2901" i="2"/>
  <c r="F2903" i="2"/>
  <c r="F2904" i="2"/>
  <c r="F2907" i="2"/>
  <c r="F2909" i="2"/>
  <c r="F2910" i="2"/>
  <c r="F2912" i="2"/>
  <c r="F2915" i="2"/>
  <c r="F2916" i="2"/>
  <c r="F2917" i="2"/>
  <c r="F2918" i="2"/>
  <c r="F2920" i="2"/>
  <c r="F2921" i="2"/>
  <c r="F2922" i="2"/>
  <c r="F2923" i="2"/>
  <c r="F2924" i="2"/>
  <c r="F2926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2" i="2"/>
  <c r="F2943" i="2"/>
  <c r="F2945" i="2"/>
  <c r="F2946" i="2"/>
  <c r="F2947" i="2"/>
  <c r="F2948" i="2"/>
  <c r="F2949" i="2"/>
  <c r="F2950" i="2"/>
  <c r="F2952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70" i="2"/>
  <c r="F2972" i="2"/>
  <c r="F2973" i="2"/>
  <c r="F2974" i="2"/>
  <c r="F2976" i="2"/>
  <c r="F2977" i="2"/>
  <c r="F2978" i="2"/>
  <c r="F2979" i="2"/>
  <c r="F2981" i="2"/>
  <c r="F2983" i="2"/>
  <c r="F2984" i="2"/>
  <c r="F2985" i="2"/>
  <c r="F2986" i="2"/>
  <c r="F2987" i="2"/>
  <c r="F2993" i="2"/>
  <c r="F2996" i="2"/>
  <c r="F2997" i="2"/>
  <c r="F2998" i="2"/>
  <c r="F3004" i="2"/>
  <c r="F3005" i="2"/>
  <c r="F3006" i="2"/>
  <c r="F3011" i="2"/>
  <c r="F3015" i="2"/>
  <c r="F6118" i="2"/>
  <c r="F6123" i="2"/>
  <c r="F6124" i="2"/>
  <c r="F6125" i="2"/>
  <c r="F7380" i="2"/>
  <c r="F460" i="2"/>
  <c r="F462" i="2"/>
  <c r="F463" i="2"/>
  <c r="F466" i="2"/>
  <c r="F470" i="2"/>
  <c r="F472" i="2"/>
  <c r="F474" i="2"/>
  <c r="F476" i="2"/>
  <c r="F477" i="2"/>
  <c r="F483" i="2"/>
  <c r="F487" i="2"/>
  <c r="F493" i="2"/>
  <c r="F500" i="2"/>
  <c r="F504" i="2"/>
  <c r="F506" i="2"/>
  <c r="F507" i="2"/>
  <c r="F508" i="2"/>
  <c r="F514" i="2"/>
  <c r="F516" i="2"/>
  <c r="F522" i="2"/>
  <c r="F526" i="2"/>
  <c r="F537" i="2"/>
  <c r="F538" i="2"/>
  <c r="F542" i="2"/>
  <c r="F552" i="2"/>
  <c r="F553" i="2"/>
  <c r="F554" i="2"/>
  <c r="F555" i="2"/>
  <c r="F559" i="2"/>
  <c r="F567" i="2"/>
  <c r="F568" i="2"/>
  <c r="F569" i="2"/>
  <c r="F576" i="2"/>
  <c r="F578" i="2"/>
  <c r="F640" i="2"/>
  <c r="F648" i="2"/>
  <c r="F657" i="2"/>
  <c r="F659" i="2"/>
  <c r="F661" i="2"/>
  <c r="F662" i="2"/>
  <c r="F666" i="2"/>
  <c r="F667" i="2"/>
  <c r="F668" i="2"/>
  <c r="F670" i="2"/>
  <c r="F1281" i="2"/>
  <c r="F1780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6" i="2"/>
  <c r="F4901" i="2"/>
  <c r="F4273" i="2"/>
  <c r="F4274" i="2"/>
  <c r="F4275" i="2"/>
  <c r="F4277" i="2"/>
  <c r="F4278" i="2"/>
  <c r="F4281" i="2"/>
  <c r="F4282" i="2"/>
  <c r="F4283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1748" i="2"/>
  <c r="F5450" i="2"/>
  <c r="F5452" i="2"/>
  <c r="F5453" i="2"/>
  <c r="F5454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5" i="2"/>
  <c r="F5506" i="2"/>
  <c r="F5507" i="2"/>
  <c r="F5508" i="2"/>
  <c r="F5509" i="2"/>
  <c r="F5510" i="2"/>
  <c r="F5511" i="2"/>
  <c r="F5512" i="2"/>
  <c r="F5513" i="2"/>
  <c r="F5516" i="2"/>
  <c r="F5517" i="2"/>
  <c r="F5522" i="2"/>
  <c r="F5523" i="2"/>
  <c r="F5524" i="2"/>
  <c r="F5525" i="2"/>
  <c r="F5526" i="2"/>
  <c r="F6121" i="2"/>
  <c r="F6122" i="2"/>
  <c r="F6158" i="2"/>
  <c r="F3022" i="2"/>
  <c r="F6688" i="2"/>
  <c r="F6689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49" i="2"/>
  <c r="F1846" i="2"/>
  <c r="F7826" i="2"/>
  <c r="F7828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67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2" i="2"/>
  <c r="F8595" i="2"/>
  <c r="F3086" i="2"/>
  <c r="F1313" i="2"/>
  <c r="F1818" i="2"/>
  <c r="F9993" i="2"/>
  <c r="F1285" i="2"/>
  <c r="F1286" i="2"/>
  <c r="F1288" i="2"/>
  <c r="F1290" i="2"/>
  <c r="F1292" i="2"/>
  <c r="F1294" i="2"/>
  <c r="F9987" i="2"/>
  <c r="F1278" i="2"/>
  <c r="F1280" i="2"/>
  <c r="F1284" i="2"/>
  <c r="F1289" i="2"/>
  <c r="F1291" i="2"/>
  <c r="F1293" i="2"/>
  <c r="F1295" i="2"/>
  <c r="F1857" i="2"/>
  <c r="F1862" i="2"/>
  <c r="F9994" i="2"/>
  <c r="F1885" i="2"/>
  <c r="F1886" i="2"/>
  <c r="F1891" i="2"/>
  <c r="F3064" i="2"/>
  <c r="F3065" i="2"/>
  <c r="F3069" i="2"/>
  <c r="F3078" i="2"/>
  <c r="F3081" i="2"/>
  <c r="F6757" i="2"/>
  <c r="F2483" i="2"/>
  <c r="F3057" i="2"/>
  <c r="F3059" i="2"/>
  <c r="F3060" i="2"/>
  <c r="F3063" i="2"/>
  <c r="F3068" i="2"/>
  <c r="F3070" i="2"/>
  <c r="F3073" i="2"/>
  <c r="F3076" i="2"/>
  <c r="F3077" i="2"/>
  <c r="F3079" i="2"/>
  <c r="F3082" i="2"/>
  <c r="F9990" i="2"/>
  <c r="F6739" i="2"/>
  <c r="F9943" i="2"/>
  <c r="F9980" i="2"/>
  <c r="F9995" i="2"/>
  <c r="F6760" i="2"/>
  <c r="F9947" i="2"/>
  <c r="F9962" i="2"/>
  <c r="F6144" i="2"/>
  <c r="F10000" i="2"/>
  <c r="F6116" i="2"/>
  <c r="F6117" i="2"/>
  <c r="F6154" i="2"/>
  <c r="F6747" i="2"/>
  <c r="F8668" i="2"/>
  <c r="F9940" i="2"/>
  <c r="F9941" i="2"/>
  <c r="F9988" i="2"/>
  <c r="F8667" i="2"/>
  <c r="F9991" i="2"/>
  <c r="F8670" i="2"/>
  <c r="F9979" i="2"/>
  <c r="F9935" i="2"/>
  <c r="F465" i="2"/>
  <c r="F471" i="2"/>
  <c r="F473" i="2"/>
  <c r="F489" i="2"/>
  <c r="F492" i="2"/>
  <c r="F515" i="2"/>
  <c r="F519" i="2"/>
  <c r="F539" i="2"/>
  <c r="F543" i="2"/>
  <c r="F550" i="2"/>
  <c r="F564" i="2"/>
  <c r="F566" i="2"/>
  <c r="F571" i="2"/>
  <c r="F579" i="2"/>
  <c r="F597" i="2"/>
  <c r="F9327" i="2"/>
  <c r="F669" i="2"/>
  <c r="F631" i="2"/>
  <c r="F645" i="2"/>
  <c r="F655" i="2"/>
  <c r="F673" i="2"/>
  <c r="F7954" i="2"/>
  <c r="F7960" i="2"/>
  <c r="F8605" i="2"/>
  <c r="F610" i="2"/>
  <c r="F617" i="2"/>
  <c r="F623" i="2"/>
  <c r="F2459" i="2"/>
  <c r="F3647" i="2"/>
  <c r="F4280" i="2"/>
  <c r="F7950" i="2"/>
  <c r="F633" i="2"/>
  <c r="F635" i="2"/>
  <c r="F646" i="2"/>
  <c r="F652" i="2"/>
  <c r="F3062" i="2"/>
  <c r="F3624" i="2"/>
  <c r="F3625" i="2"/>
  <c r="F3644" i="2"/>
  <c r="F3681" i="2"/>
  <c r="F4276" i="2"/>
  <c r="F4279" i="2"/>
  <c r="F7920" i="2"/>
  <c r="F7938" i="2"/>
  <c r="F7947" i="2"/>
  <c r="F654" i="2"/>
  <c r="F7979" i="2"/>
  <c r="F8000" i="2"/>
  <c r="F8610" i="2"/>
  <c r="F8621" i="2"/>
  <c r="F647" i="2"/>
  <c r="F6148" i="2"/>
  <c r="F6727" i="2"/>
  <c r="F6731" i="2"/>
  <c r="F6738" i="2"/>
  <c r="F7921" i="2"/>
  <c r="F7946" i="2"/>
  <c r="F8024" i="2"/>
  <c r="F8640" i="2"/>
  <c r="F6729" i="2"/>
  <c r="F6750" i="2"/>
  <c r="F7955" i="2"/>
  <c r="F8011" i="2"/>
  <c r="F8655" i="2"/>
  <c r="F614" i="2"/>
  <c r="F616" i="2"/>
  <c r="F6752" i="2"/>
  <c r="F6753" i="2"/>
  <c r="F7924" i="2"/>
  <c r="F8632" i="2"/>
  <c r="F8649" i="2"/>
  <c r="F639" i="2"/>
  <c r="F671" i="2"/>
  <c r="F9326" i="2"/>
  <c r="F607" i="2"/>
  <c r="F627" i="2"/>
  <c r="F650" i="2"/>
  <c r="F8648" i="2"/>
  <c r="F636" i="2"/>
  <c r="F619" i="2"/>
  <c r="F651" i="2"/>
  <c r="F9329" i="2"/>
  <c r="F488" i="2"/>
  <c r="F490" i="2"/>
  <c r="F491" i="2"/>
  <c r="F494" i="2"/>
  <c r="F527" i="2"/>
  <c r="F556" i="2"/>
  <c r="F558" i="2"/>
  <c r="F560" i="2"/>
  <c r="F565" i="2"/>
  <c r="F570" i="2"/>
  <c r="F572" i="2"/>
  <c r="F596" i="2"/>
  <c r="F600" i="2"/>
  <c r="F602" i="2"/>
  <c r="F603" i="2"/>
  <c r="F611" i="2"/>
  <c r="F678" i="2"/>
  <c r="F1283" i="2"/>
  <c r="F2418" i="2"/>
  <c r="F2420" i="2"/>
  <c r="F2421" i="2"/>
  <c r="F2422" i="2"/>
  <c r="F2424" i="2"/>
  <c r="F2425" i="2"/>
  <c r="F2443" i="2"/>
  <c r="F2470" i="2"/>
  <c r="F3071" i="2"/>
  <c r="F6159" i="2"/>
  <c r="F6761" i="2"/>
  <c r="F9330" i="2"/>
  <c r="F681" i="2"/>
  <c r="F1882" i="2"/>
  <c r="F4313" i="2"/>
  <c r="F9281" i="2"/>
  <c r="F8034" i="2"/>
  <c r="F8582" i="2"/>
  <c r="F9325" i="2"/>
  <c r="F9557" i="2"/>
  <c r="F9582" i="2"/>
  <c r="F9584" i="2"/>
  <c r="F9599" i="2"/>
  <c r="F9814" i="2"/>
  <c r="F9846" i="2"/>
  <c r="F9850" i="2"/>
  <c r="F9854" i="2"/>
  <c r="F694" i="2"/>
  <c r="F2450" i="2"/>
  <c r="F2451" i="2"/>
  <c r="F2452" i="2"/>
  <c r="F2453" i="2"/>
  <c r="F2454" i="2"/>
  <c r="F2457" i="2"/>
  <c r="F2458" i="2"/>
  <c r="F2462" i="2"/>
  <c r="F2465" i="2"/>
  <c r="F2466" i="2"/>
  <c r="F2467" i="2"/>
  <c r="F9872" i="2"/>
  <c r="F3074" i="2"/>
  <c r="F8664" i="2"/>
  <c r="F6126" i="2"/>
  <c r="F6129" i="2"/>
  <c r="F6130" i="2"/>
  <c r="F6132" i="2"/>
  <c r="F6134" i="2"/>
  <c r="F6136" i="2"/>
  <c r="F6138" i="2"/>
  <c r="F6139" i="2"/>
  <c r="F6140" i="2"/>
  <c r="F6141" i="2"/>
  <c r="F6142" i="2"/>
  <c r="F6143" i="2"/>
  <c r="F6145" i="2"/>
  <c r="F6146" i="2"/>
  <c r="F6147" i="2"/>
  <c r="F6149" i="2"/>
  <c r="F6150" i="2"/>
  <c r="F6152" i="2"/>
  <c r="F6155" i="2"/>
  <c r="F6156" i="2"/>
  <c r="F6157" i="2"/>
  <c r="F9764" i="2"/>
  <c r="F6728" i="2"/>
  <c r="F6730" i="2"/>
  <c r="F6732" i="2"/>
  <c r="F6733" i="2"/>
  <c r="F6734" i="2"/>
  <c r="F6735" i="2"/>
  <c r="F6736" i="2"/>
  <c r="F6737" i="2"/>
  <c r="F6740" i="2"/>
  <c r="F6741" i="2"/>
  <c r="F6742" i="2"/>
  <c r="F6743" i="2"/>
  <c r="F6744" i="2"/>
  <c r="F6745" i="2"/>
  <c r="F6746" i="2"/>
  <c r="F6748" i="2"/>
  <c r="F6751" i="2"/>
  <c r="F6754" i="2"/>
  <c r="F6755" i="2"/>
  <c r="F9838" i="2"/>
  <c r="F3058" i="2"/>
  <c r="F1287" i="2"/>
  <c r="F2474" i="2"/>
  <c r="F3018" i="2"/>
  <c r="F3019" i="2"/>
  <c r="F3023" i="2"/>
  <c r="F3024" i="2"/>
  <c r="F4298" i="2"/>
  <c r="F4299" i="2"/>
  <c r="F4300" i="2"/>
  <c r="F4301" i="2"/>
  <c r="F4302" i="2"/>
  <c r="F4303" i="2"/>
  <c r="F4304" i="2"/>
  <c r="F4305" i="2"/>
  <c r="F4307" i="2"/>
  <c r="F4308" i="2"/>
  <c r="F4309" i="2"/>
  <c r="F4310" i="2"/>
  <c r="F4311" i="2"/>
  <c r="F4312" i="2"/>
  <c r="F4314" i="2"/>
  <c r="F4315" i="2"/>
  <c r="F6151" i="2"/>
  <c r="F6128" i="2"/>
  <c r="F6131" i="2"/>
  <c r="F6133" i="2"/>
  <c r="F6135" i="2"/>
  <c r="F6137" i="2"/>
  <c r="F7399" i="2"/>
  <c r="F7929" i="2"/>
  <c r="F7941" i="2"/>
  <c r="F7953" i="2"/>
  <c r="F9332" i="2"/>
  <c r="F3028" i="2"/>
  <c r="F3033" i="2"/>
  <c r="F3036" i="2"/>
  <c r="F1887" i="2"/>
  <c r="F1895" i="2"/>
  <c r="F3025" i="2"/>
  <c r="F3032" i="2"/>
  <c r="F3035" i="2"/>
  <c r="F3007" i="2"/>
  <c r="F3009" i="2"/>
  <c r="F3010" i="2"/>
  <c r="F3013" i="2"/>
  <c r="F3020" i="2"/>
  <c r="F3029" i="2"/>
  <c r="F3034" i="2"/>
  <c r="F3037" i="2"/>
  <c r="F3701" i="2"/>
  <c r="F4891" i="2"/>
  <c r="F4892" i="2"/>
  <c r="F4898" i="2"/>
  <c r="F4906" i="2"/>
  <c r="F4913" i="2"/>
  <c r="F4915" i="2"/>
  <c r="F4916" i="2"/>
  <c r="F4917" i="2"/>
  <c r="F4918" i="2"/>
  <c r="F4920" i="2"/>
  <c r="F4922" i="2"/>
  <c r="F4923" i="2"/>
  <c r="F4924" i="2"/>
  <c r="F4925" i="2"/>
  <c r="F4926" i="2"/>
  <c r="F4928" i="2"/>
  <c r="F4929" i="2"/>
  <c r="F4933" i="2"/>
  <c r="F4934" i="2"/>
  <c r="F4935" i="2"/>
  <c r="F4937" i="2"/>
  <c r="F6756" i="2"/>
  <c r="F6758" i="2"/>
  <c r="F6759" i="2"/>
  <c r="F9704" i="2"/>
  <c r="F9713" i="2"/>
  <c r="F9719" i="2"/>
  <c r="F9723" i="2"/>
  <c r="F9737" i="2"/>
  <c r="F9742" i="2"/>
  <c r="F9746" i="2"/>
  <c r="F9753" i="2"/>
  <c r="F9771" i="2"/>
  <c r="F9772" i="2"/>
  <c r="F9783" i="2"/>
  <c r="F9869" i="2"/>
  <c r="F2490" i="2"/>
  <c r="F2497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5" i="2"/>
  <c r="F3646" i="2"/>
  <c r="F3682" i="2"/>
  <c r="F4896" i="2"/>
  <c r="F4902" i="2"/>
  <c r="F4912" i="2"/>
  <c r="F4323" i="2"/>
  <c r="F4887" i="2"/>
  <c r="F4894" i="2"/>
  <c r="F4914" i="2"/>
  <c r="F4927" i="2"/>
  <c r="F4334" i="2"/>
  <c r="F4848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70" i="2"/>
  <c r="F4871" i="2"/>
  <c r="F4872" i="2"/>
  <c r="F4873" i="2"/>
  <c r="F4874" i="2"/>
  <c r="F4876" i="2"/>
  <c r="F4877" i="2"/>
  <c r="F4878" i="2"/>
  <c r="F4879" i="2"/>
  <c r="F4880" i="2"/>
  <c r="F4881" i="2"/>
  <c r="F4882" i="2"/>
  <c r="F4883" i="2"/>
  <c r="F4884" i="2"/>
  <c r="F4885" i="2"/>
  <c r="F4886" i="2"/>
  <c r="F4890" i="2"/>
  <c r="F4895" i="2"/>
  <c r="F4900" i="2"/>
  <c r="F4905" i="2"/>
  <c r="F4911" i="2"/>
  <c r="F4936" i="2"/>
  <c r="F4938" i="2"/>
  <c r="F4940" i="2"/>
  <c r="F4941" i="2"/>
  <c r="F4942" i="2"/>
  <c r="F4944" i="2"/>
  <c r="F4945" i="2"/>
  <c r="F4946" i="2"/>
  <c r="F6781" i="2"/>
  <c r="F7415" i="2"/>
  <c r="F7923" i="2"/>
  <c r="F7925" i="2"/>
  <c r="F7926" i="2"/>
  <c r="F7927" i="2"/>
  <c r="F7928" i="2"/>
  <c r="F7930" i="2"/>
  <c r="F7931" i="2"/>
  <c r="F7932" i="2"/>
  <c r="F7933" i="2"/>
  <c r="F7934" i="2"/>
  <c r="F7935" i="2"/>
  <c r="F7936" i="2"/>
  <c r="F7937" i="2"/>
  <c r="F7939" i="2"/>
  <c r="F7940" i="2"/>
  <c r="F7942" i="2"/>
  <c r="F7943" i="2"/>
  <c r="F7944" i="2"/>
  <c r="F7945" i="2"/>
  <c r="F7948" i="2"/>
  <c r="F7949" i="2"/>
  <c r="F7951" i="2"/>
  <c r="F7952" i="2"/>
  <c r="F7956" i="2"/>
  <c r="F7957" i="2"/>
  <c r="F7958" i="2"/>
  <c r="F7959" i="2"/>
  <c r="F7961" i="2"/>
  <c r="F7962" i="2"/>
  <c r="F7964" i="2"/>
  <c r="F7966" i="2"/>
  <c r="F7967" i="2"/>
  <c r="F7968" i="2"/>
  <c r="F7970" i="2"/>
  <c r="F7972" i="2"/>
  <c r="F7973" i="2"/>
  <c r="F7974" i="2"/>
  <c r="F7976" i="2"/>
  <c r="F7977" i="2"/>
  <c r="F7978" i="2"/>
  <c r="F7980" i="2"/>
  <c r="F7982" i="2"/>
  <c r="F7984" i="2"/>
  <c r="F7985" i="2"/>
  <c r="F7986" i="2"/>
  <c r="F7988" i="2"/>
  <c r="F7989" i="2"/>
  <c r="F7992" i="2"/>
  <c r="F7994" i="2"/>
  <c r="F7995" i="2"/>
  <c r="F7997" i="2"/>
  <c r="F7998" i="2"/>
  <c r="F1299" i="2"/>
  <c r="F4932" i="2"/>
  <c r="F3724" i="2"/>
  <c r="F4346" i="2"/>
  <c r="F7963" i="2"/>
  <c r="F7969" i="2"/>
  <c r="F7983" i="2"/>
  <c r="F9324" i="2"/>
  <c r="F6171" i="2"/>
  <c r="F7971" i="2"/>
  <c r="F7991" i="2"/>
  <c r="F7426" i="2"/>
  <c r="F7965" i="2"/>
  <c r="F7975" i="2"/>
  <c r="F7981" i="2"/>
  <c r="F7987" i="2"/>
  <c r="F7990" i="2"/>
  <c r="F7993" i="2"/>
  <c r="F7996" i="2"/>
  <c r="F9559" i="2"/>
  <c r="F9560" i="2"/>
  <c r="F9561" i="2"/>
  <c r="F9562" i="2"/>
  <c r="F9563" i="2"/>
  <c r="F9564" i="2"/>
  <c r="F9565" i="2"/>
  <c r="F9568" i="2"/>
  <c r="F9569" i="2"/>
  <c r="F9570" i="2"/>
  <c r="F9571" i="2"/>
  <c r="F9572" i="2"/>
  <c r="F9573" i="2"/>
  <c r="F9576" i="2"/>
  <c r="F9579" i="2"/>
  <c r="F9580" i="2"/>
  <c r="F9583" i="2"/>
  <c r="F9587" i="2"/>
  <c r="F9588" i="2"/>
  <c r="F9598" i="2"/>
  <c r="F9607" i="2"/>
  <c r="F9611" i="2"/>
  <c r="F9612" i="2"/>
  <c r="F9620" i="2"/>
  <c r="F9622" i="2"/>
  <c r="F9623" i="2"/>
  <c r="F9624" i="2"/>
  <c r="F9631" i="2"/>
  <c r="F9637" i="2"/>
  <c r="F9646" i="2"/>
  <c r="F9650" i="2"/>
  <c r="F9654" i="2"/>
  <c r="F9655" i="2"/>
  <c r="F9656" i="2"/>
  <c r="F9664" i="2"/>
  <c r="F9670" i="2"/>
  <c r="F9700" i="2"/>
  <c r="F9703" i="2"/>
  <c r="F9725" i="2"/>
  <c r="F9739" i="2"/>
  <c r="F9755" i="2"/>
  <c r="F9773" i="2"/>
  <c r="F9777" i="2"/>
  <c r="F9789" i="2"/>
  <c r="F9825" i="2"/>
  <c r="F9830" i="2"/>
  <c r="F9831" i="2"/>
  <c r="F9836" i="2"/>
  <c r="F9855" i="2"/>
  <c r="F9867" i="2"/>
  <c r="F9873" i="2"/>
  <c r="F9875" i="2"/>
  <c r="F9879" i="2"/>
  <c r="F9884" i="2"/>
  <c r="F9885" i="2"/>
  <c r="F9958" i="2"/>
  <c r="F4340" i="2"/>
  <c r="F4344" i="2"/>
  <c r="F4345" i="2"/>
  <c r="F4347" i="2"/>
  <c r="F4349" i="2"/>
  <c r="F6779" i="2"/>
  <c r="F7402" i="2"/>
  <c r="F8026" i="2"/>
  <c r="F8680" i="2"/>
  <c r="F1909" i="2"/>
  <c r="F4341" i="2"/>
  <c r="F4343" i="2"/>
  <c r="F4342" i="2"/>
  <c r="F4348" i="2"/>
  <c r="F3738" i="2"/>
  <c r="F4318" i="2"/>
  <c r="F4319" i="2"/>
  <c r="F4320" i="2"/>
  <c r="F4321" i="2"/>
  <c r="F4322" i="2"/>
  <c r="F4324" i="2"/>
  <c r="F4325" i="2"/>
  <c r="F4326" i="2"/>
  <c r="F4327" i="2"/>
  <c r="F4328" i="2"/>
  <c r="F4329" i="2"/>
  <c r="F4330" i="2"/>
  <c r="F4331" i="2"/>
  <c r="F4332" i="2"/>
  <c r="F4333" i="2"/>
  <c r="F4335" i="2"/>
  <c r="F4336" i="2"/>
  <c r="F4337" i="2"/>
  <c r="F4338" i="2"/>
  <c r="F9315" i="2"/>
  <c r="F5537" i="2"/>
  <c r="F5539" i="2"/>
  <c r="F5540" i="2"/>
  <c r="F5542" i="2"/>
  <c r="F5543" i="2"/>
  <c r="F5546" i="2"/>
  <c r="F5550" i="2"/>
  <c r="F5551" i="2"/>
  <c r="F5553" i="2"/>
  <c r="F5555" i="2"/>
  <c r="F5556" i="2"/>
  <c r="F5561" i="2"/>
  <c r="F9275" i="2"/>
  <c r="F6762" i="2"/>
  <c r="F6763" i="2"/>
  <c r="F6764" i="2"/>
  <c r="F6765" i="2"/>
  <c r="F6766" i="2"/>
  <c r="F6767" i="2"/>
  <c r="F6769" i="2"/>
  <c r="F6770" i="2"/>
  <c r="F6771" i="2"/>
  <c r="F6772" i="2"/>
  <c r="F6773" i="2"/>
  <c r="F6774" i="2"/>
  <c r="F6775" i="2"/>
  <c r="F6776" i="2"/>
  <c r="F6777" i="2"/>
  <c r="F6778" i="2"/>
  <c r="F6780" i="2"/>
  <c r="F6782" i="2"/>
  <c r="F6783" i="2"/>
  <c r="F6784" i="2"/>
  <c r="F6785" i="2"/>
  <c r="F6786" i="2"/>
  <c r="F6787" i="2"/>
  <c r="F6788" i="2"/>
  <c r="F6789" i="2"/>
  <c r="F8683" i="2"/>
  <c r="F9145" i="2"/>
  <c r="F9146" i="2"/>
  <c r="F9147" i="2"/>
  <c r="F9150" i="2"/>
  <c r="F9153" i="2"/>
  <c r="F9154" i="2"/>
  <c r="F9162" i="2"/>
  <c r="F9163" i="2"/>
  <c r="F9166" i="2"/>
  <c r="F9171" i="2"/>
  <c r="F9172" i="2"/>
  <c r="F9173" i="2"/>
  <c r="F9174" i="2"/>
  <c r="F9176" i="2"/>
  <c r="F9177" i="2"/>
  <c r="F9317" i="2"/>
  <c r="F9259" i="2"/>
  <c r="F2509" i="2"/>
  <c r="F3704" i="2"/>
  <c r="F3718" i="2"/>
  <c r="F3723" i="2"/>
  <c r="F3727" i="2"/>
  <c r="F9238" i="2"/>
  <c r="F4359" i="2"/>
  <c r="F5554" i="2"/>
  <c r="F5568" i="2"/>
  <c r="F9333" i="2"/>
  <c r="F5532" i="2"/>
  <c r="F5535" i="2"/>
  <c r="F5536" i="2"/>
  <c r="F5545" i="2"/>
  <c r="F5548" i="2"/>
  <c r="F5552" i="2"/>
  <c r="F5579" i="2"/>
  <c r="F6791" i="2"/>
  <c r="F7393" i="2"/>
  <c r="F7394" i="2"/>
  <c r="F7999" i="2"/>
  <c r="F8001" i="2"/>
  <c r="F8002" i="2"/>
  <c r="F8003" i="2"/>
  <c r="F8004" i="2"/>
  <c r="F8005" i="2"/>
  <c r="F8006" i="2"/>
  <c r="F8007" i="2"/>
  <c r="F8008" i="2"/>
  <c r="F8009" i="2"/>
  <c r="F8010" i="2"/>
  <c r="F8012" i="2"/>
  <c r="F8014" i="2"/>
  <c r="F8015" i="2"/>
  <c r="F8016" i="2"/>
  <c r="F8017" i="2"/>
  <c r="F8018" i="2"/>
  <c r="F8019" i="2"/>
  <c r="F8020" i="2"/>
  <c r="F8021" i="2"/>
  <c r="F8022" i="2"/>
  <c r="F8023" i="2"/>
  <c r="F8029" i="2"/>
  <c r="F8030" i="2"/>
  <c r="F8663" i="2"/>
  <c r="F8665" i="2"/>
  <c r="F8666" i="2"/>
  <c r="F8673" i="2"/>
  <c r="F9239" i="2"/>
  <c r="F9243" i="2"/>
  <c r="F9354" i="2"/>
  <c r="F9923" i="2"/>
  <c r="F9975" i="2"/>
  <c r="F10001" i="2"/>
  <c r="F704" i="2"/>
  <c r="F3717" i="2"/>
  <c r="F3742" i="2"/>
  <c r="F4350" i="2"/>
  <c r="F5533" i="2"/>
  <c r="F5538" i="2"/>
  <c r="F5541" i="2"/>
  <c r="F5547" i="2"/>
  <c r="F5549" i="2"/>
  <c r="F5557" i="2"/>
  <c r="F5565" i="2"/>
  <c r="F5531" i="2"/>
  <c r="F5534" i="2"/>
  <c r="F5544" i="2"/>
  <c r="F5562" i="2"/>
  <c r="F7425" i="2"/>
  <c r="F6184" i="2"/>
  <c r="F9184" i="2"/>
  <c r="F9185" i="2"/>
  <c r="F9188" i="2"/>
  <c r="F9189" i="2"/>
  <c r="F9190" i="2"/>
  <c r="F9192" i="2"/>
  <c r="F9198" i="2"/>
  <c r="F9202" i="2"/>
  <c r="F9205" i="2"/>
  <c r="F9206" i="2"/>
  <c r="F9207" i="2"/>
  <c r="F9282" i="2"/>
  <c r="F9986" i="2"/>
  <c r="F1311" i="2"/>
  <c r="F1921" i="2"/>
  <c r="F3097" i="2"/>
  <c r="F2526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3" i="2"/>
  <c r="F3686" i="2"/>
  <c r="F3688" i="2"/>
  <c r="F3690" i="2"/>
  <c r="F3691" i="2"/>
  <c r="F3692" i="2"/>
  <c r="F3693" i="2"/>
  <c r="F3694" i="2"/>
  <c r="F3695" i="2"/>
  <c r="F3697" i="2"/>
  <c r="F3698" i="2"/>
  <c r="F3700" i="2"/>
  <c r="F3702" i="2"/>
  <c r="F3708" i="2"/>
  <c r="F3709" i="2"/>
  <c r="F3710" i="2"/>
  <c r="F3711" i="2"/>
  <c r="F3712" i="2"/>
  <c r="F3713" i="2"/>
  <c r="F3714" i="2"/>
  <c r="F3715" i="2"/>
  <c r="F3716" i="2"/>
  <c r="F8674" i="2"/>
  <c r="F9193" i="2"/>
  <c r="F5573" i="2"/>
  <c r="F8031" i="2"/>
  <c r="F7435" i="2"/>
  <c r="F8025" i="2"/>
  <c r="F8027" i="2"/>
  <c r="F8028" i="2"/>
  <c r="F8039" i="2"/>
  <c r="F8054" i="2"/>
  <c r="F8055" i="2"/>
  <c r="F8058" i="2"/>
  <c r="F8059" i="2"/>
  <c r="F8685" i="2"/>
  <c r="F708" i="2"/>
  <c r="F1929" i="2"/>
  <c r="F2527" i="2"/>
  <c r="F2536" i="2"/>
  <c r="F3042" i="2"/>
  <c r="F3049" i="2"/>
  <c r="F3051" i="2"/>
  <c r="F3052" i="2"/>
  <c r="F3066" i="2"/>
  <c r="F3067" i="2"/>
  <c r="F3089" i="2"/>
  <c r="F3148" i="2"/>
  <c r="F6838" i="2"/>
  <c r="F9204" i="2"/>
  <c r="F7460" i="2"/>
  <c r="F9274" i="2"/>
  <c r="F8554" i="2"/>
  <c r="F8555" i="2"/>
  <c r="F8557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3" i="2"/>
  <c r="F8584" i="2"/>
  <c r="F8585" i="2"/>
  <c r="F8586" i="2"/>
  <c r="F8587" i="2"/>
  <c r="F8588" i="2"/>
  <c r="F8589" i="2"/>
  <c r="F8590" i="2"/>
  <c r="F8591" i="2"/>
  <c r="F8592" i="2"/>
  <c r="F8593" i="2"/>
  <c r="F8596" i="2"/>
  <c r="F8597" i="2"/>
  <c r="F8599" i="2"/>
  <c r="F8600" i="2"/>
  <c r="F8601" i="2"/>
  <c r="F8602" i="2"/>
  <c r="F8603" i="2"/>
  <c r="F8604" i="2"/>
  <c r="F8606" i="2"/>
  <c r="F8607" i="2"/>
  <c r="F8608" i="2"/>
  <c r="F8609" i="2"/>
  <c r="F8611" i="2"/>
  <c r="F8612" i="2"/>
  <c r="F8613" i="2"/>
  <c r="F8614" i="2"/>
  <c r="F8615" i="2"/>
  <c r="F8616" i="2"/>
  <c r="F8617" i="2"/>
  <c r="F8618" i="2"/>
  <c r="F8619" i="2"/>
  <c r="F8620" i="2"/>
  <c r="F8622" i="2"/>
  <c r="F8623" i="2"/>
  <c r="F8624" i="2"/>
  <c r="F8625" i="2"/>
  <c r="F8626" i="2"/>
  <c r="F8627" i="2"/>
  <c r="F8628" i="2"/>
  <c r="F8629" i="2"/>
  <c r="F8631" i="2"/>
  <c r="F8633" i="2"/>
  <c r="F8634" i="2"/>
  <c r="F8636" i="2"/>
  <c r="F8637" i="2"/>
  <c r="F8638" i="2"/>
  <c r="F8639" i="2"/>
  <c r="F8641" i="2"/>
  <c r="F8642" i="2"/>
  <c r="F8643" i="2"/>
  <c r="F8644" i="2"/>
  <c r="F8645" i="2"/>
  <c r="F8646" i="2"/>
  <c r="F8647" i="2"/>
  <c r="F8650" i="2"/>
  <c r="F8651" i="2"/>
  <c r="F8652" i="2"/>
  <c r="F8653" i="2"/>
  <c r="F8654" i="2"/>
  <c r="F8656" i="2"/>
  <c r="F8657" i="2"/>
  <c r="F8658" i="2"/>
  <c r="F8659" i="2"/>
  <c r="F8660" i="2"/>
  <c r="F8661" i="2"/>
  <c r="F8662" i="2"/>
  <c r="F8669" i="2"/>
  <c r="F8681" i="2"/>
  <c r="F8688" i="2"/>
  <c r="F686" i="2"/>
  <c r="F688" i="2"/>
  <c r="F9335" i="2"/>
  <c r="F6170" i="2"/>
  <c r="F5616" i="2"/>
  <c r="F6176" i="2"/>
  <c r="F6190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1" i="2"/>
  <c r="F6812" i="2"/>
  <c r="F6813" i="2"/>
  <c r="F6814" i="2"/>
  <c r="F6815" i="2"/>
  <c r="F6817" i="2"/>
  <c r="F6819" i="2"/>
  <c r="F6820" i="2"/>
  <c r="F6821" i="2"/>
  <c r="F6822" i="2"/>
  <c r="F6823" i="2"/>
  <c r="F6824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8630" i="2"/>
  <c r="F7419" i="2"/>
  <c r="F7431" i="2"/>
  <c r="F8709" i="2"/>
  <c r="F8845" i="2"/>
  <c r="F8847" i="2"/>
  <c r="F8848" i="2"/>
  <c r="F8851" i="2"/>
  <c r="F8852" i="2"/>
  <c r="F8853" i="2"/>
  <c r="F8855" i="2"/>
  <c r="F8857" i="2"/>
  <c r="F8863" i="2"/>
  <c r="F8866" i="2"/>
  <c r="F8868" i="2"/>
  <c r="F8870" i="2"/>
  <c r="F8873" i="2"/>
  <c r="F8875" i="2"/>
  <c r="F8879" i="2"/>
  <c r="F8881" i="2"/>
  <c r="F8886" i="2"/>
  <c r="F8887" i="2"/>
  <c r="F8888" i="2"/>
  <c r="F8890" i="2"/>
  <c r="F8892" i="2"/>
  <c r="F8896" i="2"/>
  <c r="F8898" i="2"/>
  <c r="F8899" i="2"/>
  <c r="F8900" i="2"/>
  <c r="F8907" i="2"/>
  <c r="F8908" i="2"/>
  <c r="F8912" i="2"/>
  <c r="F8913" i="2"/>
  <c r="F8914" i="2"/>
  <c r="F8922" i="2"/>
  <c r="F8923" i="2"/>
  <c r="F8926" i="2"/>
  <c r="F8927" i="2"/>
  <c r="F8928" i="2"/>
  <c r="F8932" i="2"/>
  <c r="F8936" i="2"/>
  <c r="F8940" i="2"/>
  <c r="F8943" i="2"/>
  <c r="F8944" i="2"/>
  <c r="F8950" i="2"/>
  <c r="F8959" i="2"/>
  <c r="F8979" i="2"/>
  <c r="F8992" i="2"/>
  <c r="F9000" i="2"/>
  <c r="F9002" i="2"/>
  <c r="F9004" i="2"/>
  <c r="F9006" i="2"/>
  <c r="F9012" i="2"/>
  <c r="F9020" i="2"/>
  <c r="F9021" i="2"/>
  <c r="F9022" i="2"/>
  <c r="F9024" i="2"/>
  <c r="F9026" i="2"/>
  <c r="F9027" i="2"/>
  <c r="F9029" i="2"/>
  <c r="F9031" i="2"/>
  <c r="F9032" i="2"/>
  <c r="F9035" i="2"/>
  <c r="F9048" i="2"/>
  <c r="F9049" i="2"/>
  <c r="F9054" i="2"/>
  <c r="F9063" i="2"/>
  <c r="F9071" i="2"/>
  <c r="F9088" i="2"/>
  <c r="F9089" i="2"/>
  <c r="F9101" i="2"/>
  <c r="F9105" i="2"/>
  <c r="F9112" i="2"/>
  <c r="F9114" i="2"/>
  <c r="F9131" i="2"/>
  <c r="F9143" i="2"/>
  <c r="F9144" i="2"/>
  <c r="F9156" i="2"/>
  <c r="F9160" i="2"/>
  <c r="F9168" i="2"/>
  <c r="F9175" i="2"/>
  <c r="F9178" i="2"/>
  <c r="F9179" i="2"/>
  <c r="F9180" i="2"/>
  <c r="F9182" i="2"/>
  <c r="F9191" i="2"/>
  <c r="F9196" i="2"/>
  <c r="F9203" i="2"/>
  <c r="F9318" i="2"/>
  <c r="F672" i="2"/>
  <c r="F677" i="2"/>
  <c r="F1320" i="2"/>
  <c r="F1930" i="2"/>
  <c r="F2485" i="2"/>
  <c r="F2486" i="2"/>
  <c r="F2487" i="2"/>
  <c r="F2488" i="2"/>
  <c r="F2492" i="2"/>
  <c r="F2493" i="2"/>
  <c r="F2496" i="2"/>
  <c r="F2513" i="2"/>
  <c r="F2516" i="2"/>
  <c r="F2517" i="2"/>
  <c r="F2518" i="2"/>
  <c r="F2534" i="2"/>
  <c r="F3103" i="2"/>
  <c r="F3116" i="2"/>
  <c r="F9212" i="2"/>
  <c r="F9237" i="2"/>
  <c r="F9277" i="2"/>
  <c r="F4382" i="2"/>
  <c r="F4385" i="2"/>
  <c r="F5007" i="2"/>
  <c r="F5010" i="2"/>
  <c r="F5612" i="2"/>
  <c r="F8694" i="2"/>
  <c r="F6842" i="2"/>
  <c r="F9288" i="2"/>
  <c r="F8706" i="2"/>
  <c r="F680" i="2"/>
  <c r="F682" i="2"/>
  <c r="F697" i="2"/>
  <c r="F588" i="2"/>
  <c r="F638" i="2"/>
  <c r="F709" i="2"/>
  <c r="F1938" i="2"/>
  <c r="F3090" i="2"/>
  <c r="F3098" i="2"/>
  <c r="F3150" i="2"/>
  <c r="F3156" i="2"/>
  <c r="F4401" i="2"/>
  <c r="F5027" i="2"/>
  <c r="F7512" i="2"/>
  <c r="F8697" i="2"/>
  <c r="F8701" i="2"/>
  <c r="F8702" i="2"/>
  <c r="F8703" i="2"/>
  <c r="F8705" i="2"/>
  <c r="F8708" i="2"/>
  <c r="F9209" i="2"/>
  <c r="F9216" i="2"/>
  <c r="F9217" i="2"/>
  <c r="F9218" i="2"/>
  <c r="F9223" i="2"/>
  <c r="F9226" i="2"/>
  <c r="F9228" i="2"/>
  <c r="F9229" i="2"/>
  <c r="F9231" i="2"/>
  <c r="F9233" i="2"/>
  <c r="F9234" i="2"/>
  <c r="F9235" i="2"/>
  <c r="F9236" i="2"/>
  <c r="F9244" i="2"/>
  <c r="F9245" i="2"/>
  <c r="F9246" i="2"/>
  <c r="F9248" i="2"/>
  <c r="F9252" i="2"/>
  <c r="F9261" i="2"/>
  <c r="F9263" i="2"/>
  <c r="F3152" i="2"/>
  <c r="F3154" i="2"/>
  <c r="F3153" i="2"/>
  <c r="F1939" i="2"/>
  <c r="F3142" i="2"/>
  <c r="F3157" i="2"/>
  <c r="F4388" i="2"/>
  <c r="F4390" i="2"/>
  <c r="F4391" i="2"/>
  <c r="F4392" i="2"/>
  <c r="F4393" i="2"/>
  <c r="F4395" i="2"/>
  <c r="F4396" i="2"/>
  <c r="F5024" i="2"/>
  <c r="F6866" i="2"/>
  <c r="F7507" i="2"/>
  <c r="F7508" i="2"/>
  <c r="F7509" i="2"/>
  <c r="F7513" i="2"/>
  <c r="F8700" i="2"/>
  <c r="F8135" i="2"/>
  <c r="F8677" i="2"/>
  <c r="F8684" i="2"/>
  <c r="F8687" i="2"/>
  <c r="F8698" i="2"/>
  <c r="F8704" i="2"/>
  <c r="F9213" i="2"/>
  <c r="F8758" i="2"/>
  <c r="F9625" i="2"/>
  <c r="F9629" i="2"/>
  <c r="F9633" i="2"/>
  <c r="F9634" i="2"/>
  <c r="F9635" i="2"/>
  <c r="F9636" i="2"/>
  <c r="F9640" i="2"/>
  <c r="F9642" i="2"/>
  <c r="F9644" i="2"/>
  <c r="F9645" i="2"/>
  <c r="F9647" i="2"/>
  <c r="F9648" i="2"/>
  <c r="F9649" i="2"/>
  <c r="F9652" i="2"/>
  <c r="F9659" i="2"/>
  <c r="F9660" i="2"/>
  <c r="F9661" i="2"/>
  <c r="F9669" i="2"/>
  <c r="F9673" i="2"/>
  <c r="F9679" i="2"/>
  <c r="F9681" i="2"/>
  <c r="F9687" i="2"/>
  <c r="F9695" i="2"/>
  <c r="F9696" i="2"/>
  <c r="F9701" i="2"/>
  <c r="F9705" i="2"/>
  <c r="F9716" i="2"/>
  <c r="F9721" i="2"/>
  <c r="F9727" i="2"/>
  <c r="F9729" i="2"/>
  <c r="F9731" i="2"/>
  <c r="F9732" i="2"/>
  <c r="F9733" i="2"/>
  <c r="F9738" i="2"/>
  <c r="F9747" i="2"/>
  <c r="F9749" i="2"/>
  <c r="F9751" i="2"/>
  <c r="F9756" i="2"/>
  <c r="F9761" i="2"/>
  <c r="F9762" i="2"/>
  <c r="F9763" i="2"/>
  <c r="F9765" i="2"/>
  <c r="F9766" i="2"/>
  <c r="F9770" i="2"/>
  <c r="F9778" i="2"/>
  <c r="F9785" i="2"/>
  <c r="F9793" i="2"/>
  <c r="F9794" i="2"/>
  <c r="F9798" i="2"/>
  <c r="F9800" i="2"/>
  <c r="F9801" i="2"/>
  <c r="F9803" i="2"/>
  <c r="F9805" i="2"/>
  <c r="F9809" i="2"/>
  <c r="F9810" i="2"/>
  <c r="F9813" i="2"/>
  <c r="F9817" i="2"/>
  <c r="F9820" i="2"/>
  <c r="F9822" i="2"/>
  <c r="F9828" i="2"/>
  <c r="F9832" i="2"/>
  <c r="F9835" i="2"/>
  <c r="F9839" i="2"/>
  <c r="F9843" i="2"/>
  <c r="F9844" i="2"/>
  <c r="F9845" i="2"/>
  <c r="F9849" i="2"/>
  <c r="F9859" i="2"/>
  <c r="F9860" i="2"/>
  <c r="F9861" i="2"/>
  <c r="F9864" i="2"/>
  <c r="F9865" i="2"/>
  <c r="F9871" i="2"/>
  <c r="F9889" i="2"/>
  <c r="F9892" i="2"/>
  <c r="F9893" i="2"/>
  <c r="F9898" i="2"/>
  <c r="F9901" i="2"/>
  <c r="F9902" i="2"/>
  <c r="F9908" i="2"/>
  <c r="F9918" i="2"/>
  <c r="F9919" i="2"/>
  <c r="F9921" i="2"/>
  <c r="F9929" i="2"/>
  <c r="F9931" i="2"/>
  <c r="F9932" i="2"/>
  <c r="F9934" i="2"/>
  <c r="F9937" i="2"/>
  <c r="F9942" i="2"/>
  <c r="F9945" i="2"/>
  <c r="F9949" i="2"/>
  <c r="F9963" i="2"/>
  <c r="F9965" i="2"/>
  <c r="F9973" i="2"/>
  <c r="F9977" i="2"/>
  <c r="F9997" i="2"/>
  <c r="F683" i="2"/>
  <c r="F685" i="2"/>
  <c r="F687" i="2"/>
  <c r="F692" i="2"/>
  <c r="F711" i="2"/>
  <c r="F9896" i="2"/>
  <c r="F9903" i="2"/>
  <c r="F712" i="2"/>
  <c r="F9900" i="2"/>
  <c r="F9928" i="2"/>
  <c r="F1326" i="2"/>
  <c r="F9883" i="2"/>
  <c r="F3151" i="2"/>
  <c r="F2548" i="2"/>
  <c r="F3114" i="2"/>
  <c r="F3121" i="2"/>
  <c r="F3123" i="2"/>
  <c r="F3124" i="2"/>
  <c r="F3125" i="2"/>
  <c r="F3129" i="2"/>
  <c r="F3130" i="2"/>
  <c r="F3136" i="2"/>
  <c r="F3137" i="2"/>
  <c r="F3138" i="2"/>
  <c r="F3139" i="2"/>
  <c r="F3140" i="2"/>
  <c r="F3141" i="2"/>
  <c r="F3143" i="2"/>
  <c r="F3144" i="2"/>
  <c r="F3145" i="2"/>
  <c r="F3146" i="2"/>
  <c r="F3149" i="2"/>
  <c r="F3158" i="2"/>
  <c r="F3159" i="2"/>
  <c r="F3748" i="2"/>
  <c r="F3749" i="2"/>
  <c r="F3750" i="2"/>
  <c r="F3751" i="2"/>
  <c r="F3755" i="2"/>
  <c r="F3759" i="2"/>
  <c r="F9897" i="2"/>
  <c r="F9895" i="2"/>
  <c r="F9899" i="2"/>
  <c r="F5026" i="2"/>
  <c r="F5586" i="2"/>
  <c r="F8078" i="2"/>
  <c r="F8079" i="2"/>
  <c r="F8095" i="2"/>
  <c r="F8131" i="2"/>
  <c r="F8132" i="2"/>
  <c r="F8134" i="2"/>
  <c r="F9894" i="2"/>
  <c r="F9387" i="2"/>
  <c r="F9996" i="2"/>
  <c r="F715" i="2"/>
  <c r="F2550" i="2"/>
  <c r="F3172" i="2"/>
  <c r="F3797" i="2"/>
  <c r="F3798" i="2"/>
  <c r="F3799" i="2"/>
  <c r="F3800" i="2"/>
  <c r="F3802" i="2"/>
  <c r="F3803" i="2"/>
  <c r="F5048" i="2"/>
  <c r="F5661" i="2"/>
  <c r="F6869" i="2"/>
  <c r="F6871" i="2"/>
  <c r="F6888" i="2"/>
  <c r="F6889" i="2"/>
  <c r="F6890" i="2"/>
  <c r="F6891" i="2"/>
  <c r="F7492" i="2"/>
  <c r="F7494" i="2"/>
  <c r="F7495" i="2"/>
  <c r="F7497" i="2"/>
  <c r="F7499" i="2"/>
  <c r="F7504" i="2"/>
  <c r="F9970" i="2"/>
  <c r="F9310" i="2"/>
  <c r="F9320" i="2"/>
  <c r="F9322" i="2"/>
  <c r="F9383" i="2"/>
  <c r="F9384" i="2"/>
  <c r="F9385" i="2"/>
  <c r="F9375" i="2"/>
  <c r="F716" i="2"/>
  <c r="F1303" i="2"/>
  <c r="F1308" i="2"/>
  <c r="F9337" i="2"/>
  <c r="F9352" i="2"/>
  <c r="F3796" i="2"/>
  <c r="F2561" i="2"/>
  <c r="F3794" i="2"/>
  <c r="F3795" i="2"/>
  <c r="F5601" i="2"/>
  <c r="F5602" i="2"/>
  <c r="F5617" i="2"/>
  <c r="F5619" i="2"/>
  <c r="F5624" i="2"/>
  <c r="F5625" i="2"/>
  <c r="F5628" i="2"/>
  <c r="F5633" i="2"/>
  <c r="F5634" i="2"/>
  <c r="F5640" i="2"/>
  <c r="F5644" i="2"/>
  <c r="F5645" i="2"/>
  <c r="F5646" i="2"/>
  <c r="F5648" i="2"/>
  <c r="F5649" i="2"/>
  <c r="F5659" i="2"/>
  <c r="F6243" i="2"/>
  <c r="F6245" i="2"/>
  <c r="F6253" i="2"/>
  <c r="F6255" i="2"/>
  <c r="F6257" i="2"/>
  <c r="F6263" i="2"/>
  <c r="F6266" i="2"/>
  <c r="F6267" i="2"/>
  <c r="F6268" i="2"/>
  <c r="F6269" i="2"/>
  <c r="F6270" i="2"/>
  <c r="F6272" i="2"/>
  <c r="F6273" i="2"/>
  <c r="F6274" i="2"/>
  <c r="F6275" i="2"/>
  <c r="F6276" i="2"/>
  <c r="F7160" i="2"/>
  <c r="F7196" i="2"/>
  <c r="F7197" i="2"/>
  <c r="F7199" i="2"/>
  <c r="F7200" i="2"/>
  <c r="F7201" i="2"/>
  <c r="F7202" i="2"/>
  <c r="F7203" i="2"/>
  <c r="F7204" i="2"/>
  <c r="F7205" i="2"/>
  <c r="F7206" i="2"/>
  <c r="F7207" i="2"/>
  <c r="F7208" i="2"/>
  <c r="F7209" i="2"/>
  <c r="F7212" i="2"/>
  <c r="F7213" i="2"/>
  <c r="F7217" i="2"/>
  <c r="F7218" i="2"/>
  <c r="F7221" i="2"/>
  <c r="F7222" i="2"/>
  <c r="F7224" i="2"/>
  <c r="F7225" i="2"/>
  <c r="F7226" i="2"/>
  <c r="F7229" i="2"/>
  <c r="F7230" i="2"/>
  <c r="F7233" i="2"/>
  <c r="F7236" i="2"/>
  <c r="F7238" i="2"/>
  <c r="F7239" i="2"/>
  <c r="F7242" i="2"/>
  <c r="F7245" i="2"/>
  <c r="F7246" i="2"/>
  <c r="F7248" i="2"/>
  <c r="F7249" i="2"/>
  <c r="F7251" i="2"/>
  <c r="F7255" i="2"/>
  <c r="F7261" i="2"/>
  <c r="F7262" i="2"/>
  <c r="F7264" i="2"/>
  <c r="F7266" i="2"/>
  <c r="F7267" i="2"/>
  <c r="F7268" i="2"/>
  <c r="F7271" i="2"/>
  <c r="F7272" i="2"/>
  <c r="F7274" i="2"/>
  <c r="F7276" i="2"/>
  <c r="F7277" i="2"/>
  <c r="F7281" i="2"/>
  <c r="F7282" i="2"/>
  <c r="F7283" i="2"/>
  <c r="F7299" i="2"/>
  <c r="F7302" i="2"/>
  <c r="F7304" i="2"/>
  <c r="F7307" i="2"/>
  <c r="F7309" i="2"/>
  <c r="F7313" i="2"/>
  <c r="F7316" i="2"/>
  <c r="F7317" i="2"/>
  <c r="F7319" i="2"/>
  <c r="F7325" i="2"/>
  <c r="F7340" i="2"/>
  <c r="F7341" i="2"/>
  <c r="F7344" i="2"/>
  <c r="F7349" i="2"/>
  <c r="F7352" i="2"/>
  <c r="F7358" i="2"/>
  <c r="F7363" i="2"/>
  <c r="F7364" i="2"/>
  <c r="F7369" i="2"/>
  <c r="F7373" i="2"/>
  <c r="F7375" i="2"/>
  <c r="F7376" i="2"/>
  <c r="F7381" i="2"/>
  <c r="F7382" i="2"/>
  <c r="F7383" i="2"/>
  <c r="F7384" i="2"/>
  <c r="F7385" i="2"/>
  <c r="F7387" i="2"/>
  <c r="F7397" i="2"/>
  <c r="F7398" i="2"/>
  <c r="F7406" i="2"/>
  <c r="F7407" i="2"/>
  <c r="F7409" i="2"/>
  <c r="F7412" i="2"/>
  <c r="F7413" i="2"/>
  <c r="F7416" i="2"/>
  <c r="F7417" i="2"/>
  <c r="F7420" i="2"/>
  <c r="F7423" i="2"/>
  <c r="F7427" i="2"/>
  <c r="F7429" i="2"/>
  <c r="F7432" i="2"/>
  <c r="F7437" i="2"/>
  <c r="F7438" i="2"/>
  <c r="F7444" i="2"/>
  <c r="F7446" i="2"/>
  <c r="F7447" i="2"/>
  <c r="F8129" i="2"/>
  <c r="F8757" i="2"/>
  <c r="F9294" i="2"/>
  <c r="F9298" i="2"/>
  <c r="F1302" i="2"/>
  <c r="F717" i="2"/>
  <c r="F1269" i="2"/>
  <c r="F1270" i="2"/>
  <c r="F1271" i="2"/>
  <c r="F1276" i="2"/>
  <c r="F1277" i="2"/>
  <c r="F1279" i="2"/>
  <c r="F1296" i="2"/>
  <c r="F1297" i="2"/>
  <c r="F1298" i="2"/>
  <c r="F1304" i="2"/>
  <c r="F1306" i="2"/>
  <c r="F1307" i="2"/>
  <c r="F1949" i="2"/>
  <c r="F2563" i="2"/>
  <c r="F3166" i="2"/>
  <c r="F3167" i="2"/>
  <c r="F3168" i="2"/>
  <c r="F3170" i="2"/>
  <c r="F3171" i="2"/>
  <c r="F3173" i="2"/>
  <c r="F3174" i="2"/>
  <c r="F3176" i="2"/>
  <c r="F3177" i="2"/>
  <c r="F6246" i="2"/>
  <c r="F5042" i="2"/>
  <c r="F6886" i="2"/>
  <c r="F9313" i="2"/>
  <c r="F9251" i="2"/>
  <c r="F9254" i="2"/>
  <c r="F9258" i="2"/>
  <c r="F9264" i="2"/>
  <c r="F9265" i="2"/>
  <c r="F9266" i="2"/>
  <c r="F9269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6256" i="2"/>
  <c r="F6260" i="2"/>
  <c r="F6265" i="2"/>
  <c r="F6258" i="2"/>
  <c r="F4411" i="2"/>
  <c r="F6241" i="2"/>
  <c r="F6249" i="2"/>
  <c r="F6251" i="2"/>
  <c r="F6259" i="2"/>
  <c r="F6261" i="2"/>
  <c r="F6264" i="2"/>
  <c r="F5657" i="2"/>
  <c r="F6220" i="2"/>
  <c r="F6250" i="2"/>
  <c r="F6271" i="2"/>
  <c r="F8110" i="2"/>
  <c r="F7500" i="2"/>
  <c r="F9331" i="2"/>
  <c r="F54" i="2"/>
  <c r="F55" i="2"/>
  <c r="F56" i="2"/>
  <c r="F57" i="2"/>
  <c r="F58" i="2"/>
  <c r="F59" i="2"/>
  <c r="F60" i="2"/>
  <c r="F61" i="2"/>
  <c r="F63" i="2"/>
  <c r="F64" i="2"/>
  <c r="F66" i="2"/>
  <c r="F67" i="2"/>
  <c r="F68" i="2"/>
  <c r="F69" i="2"/>
  <c r="F70" i="2"/>
  <c r="F71" i="2"/>
  <c r="F73" i="2"/>
  <c r="F74" i="2"/>
  <c r="F75" i="2"/>
  <c r="F76" i="2"/>
  <c r="F77" i="2"/>
  <c r="F78" i="2"/>
  <c r="F79" i="2"/>
  <c r="F80" i="2"/>
  <c r="F81" i="2"/>
  <c r="F83" i="2"/>
  <c r="F85" i="2"/>
  <c r="F86" i="2"/>
  <c r="F87" i="2"/>
  <c r="F88" i="2"/>
  <c r="F89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6" i="2"/>
  <c r="F107" i="2"/>
  <c r="F108" i="2"/>
  <c r="F109" i="2"/>
  <c r="F111" i="2"/>
  <c r="F112" i="2"/>
  <c r="F113" i="2"/>
  <c r="F114" i="2"/>
  <c r="F115" i="2"/>
  <c r="F118" i="2"/>
  <c r="F119" i="2"/>
  <c r="F120" i="2"/>
  <c r="F121" i="2"/>
  <c r="F123" i="2"/>
  <c r="F124" i="2"/>
  <c r="F125" i="2"/>
  <c r="F128" i="2"/>
  <c r="F129" i="2"/>
  <c r="F132" i="2"/>
  <c r="F133" i="2"/>
  <c r="F134" i="2"/>
  <c r="F136" i="2"/>
  <c r="F137" i="2"/>
  <c r="F139" i="2"/>
  <c r="F140" i="2"/>
  <c r="F141" i="2"/>
  <c r="F142" i="2"/>
  <c r="F143" i="2"/>
  <c r="F145" i="2"/>
  <c r="F146" i="2"/>
  <c r="F147" i="2"/>
  <c r="F148" i="2"/>
  <c r="F150" i="2"/>
  <c r="F151" i="2"/>
  <c r="F152" i="2"/>
  <c r="F153" i="2"/>
  <c r="F156" i="2"/>
  <c r="F157" i="2"/>
  <c r="F159" i="2"/>
  <c r="F160" i="2"/>
  <c r="F162" i="2"/>
  <c r="F163" i="2"/>
  <c r="F165" i="2"/>
  <c r="F166" i="2"/>
  <c r="F167" i="2"/>
  <c r="F168" i="2"/>
  <c r="F170" i="2"/>
  <c r="F174" i="2"/>
  <c r="F175" i="2"/>
  <c r="F176" i="2"/>
  <c r="F178" i="2"/>
  <c r="F179" i="2"/>
  <c r="F180" i="2"/>
  <c r="F181" i="2"/>
  <c r="F182" i="2"/>
  <c r="F183" i="2"/>
  <c r="F184" i="2"/>
  <c r="F186" i="2"/>
  <c r="F187" i="2"/>
  <c r="F189" i="2"/>
  <c r="F191" i="2"/>
  <c r="F195" i="2"/>
  <c r="F196" i="2"/>
  <c r="F197" i="2"/>
  <c r="F199" i="2"/>
  <c r="F202" i="2"/>
  <c r="F203" i="2"/>
  <c r="F204" i="2"/>
  <c r="F208" i="2"/>
  <c r="F210" i="2"/>
  <c r="F212" i="2"/>
  <c r="F213" i="2"/>
  <c r="F215" i="2"/>
  <c r="F216" i="2"/>
  <c r="F219" i="2"/>
  <c r="F220" i="2"/>
  <c r="F221" i="2"/>
  <c r="F224" i="2"/>
  <c r="F226" i="2"/>
  <c r="F227" i="2"/>
  <c r="F228" i="2"/>
  <c r="F229" i="2"/>
  <c r="F230" i="2"/>
  <c r="F232" i="2"/>
  <c r="F233" i="2"/>
  <c r="F236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2" i="2"/>
  <c r="F253" i="2"/>
  <c r="F254" i="2"/>
  <c r="F255" i="2"/>
  <c r="F256" i="2"/>
  <c r="F258" i="2"/>
  <c r="F261" i="2"/>
  <c r="F262" i="2"/>
  <c r="F264" i="2"/>
  <c r="F265" i="2"/>
  <c r="F266" i="2"/>
  <c r="F267" i="2"/>
  <c r="F269" i="2"/>
  <c r="F271" i="2"/>
  <c r="F272" i="2"/>
  <c r="F274" i="2"/>
  <c r="F275" i="2"/>
  <c r="F276" i="2"/>
  <c r="F277" i="2"/>
  <c r="F279" i="2"/>
  <c r="F280" i="2"/>
  <c r="F282" i="2"/>
  <c r="F283" i="2"/>
  <c r="F285" i="2"/>
  <c r="F286" i="2"/>
  <c r="F287" i="2"/>
  <c r="F294" i="2"/>
  <c r="F298" i="2"/>
  <c r="F306" i="2"/>
  <c r="F311" i="2"/>
  <c r="F314" i="2"/>
  <c r="F315" i="2"/>
  <c r="F318" i="2"/>
  <c r="F320" i="2"/>
  <c r="F322" i="2"/>
  <c r="F323" i="2"/>
  <c r="F324" i="2"/>
  <c r="F325" i="2"/>
  <c r="F326" i="2"/>
  <c r="F330" i="2"/>
  <c r="F333" i="2"/>
  <c r="F336" i="2"/>
  <c r="F344" i="2"/>
  <c r="F346" i="2"/>
  <c r="F348" i="2"/>
  <c r="F352" i="2"/>
  <c r="F354" i="2"/>
  <c r="F356" i="2"/>
  <c r="F359" i="2"/>
  <c r="F361" i="2"/>
  <c r="F364" i="2"/>
  <c r="F369" i="2"/>
  <c r="F372" i="2"/>
  <c r="F377" i="2"/>
  <c r="F383" i="2"/>
  <c r="F384" i="2"/>
  <c r="F385" i="2"/>
  <c r="F387" i="2"/>
  <c r="F388" i="2"/>
  <c r="F389" i="2"/>
  <c r="F392" i="2"/>
  <c r="F397" i="2"/>
  <c r="F399" i="2"/>
  <c r="F400" i="2"/>
  <c r="F401" i="2"/>
  <c r="F402" i="2"/>
  <c r="F403" i="2"/>
  <c r="F404" i="2"/>
  <c r="F405" i="2"/>
  <c r="F406" i="2"/>
  <c r="F407" i="2"/>
  <c r="F409" i="2"/>
  <c r="F410" i="2"/>
  <c r="F411" i="2"/>
  <c r="F412" i="2"/>
  <c r="F415" i="2"/>
  <c r="F417" i="2"/>
  <c r="F418" i="2"/>
  <c r="F420" i="2"/>
  <c r="F424" i="2"/>
  <c r="F429" i="2"/>
  <c r="F431" i="2"/>
  <c r="F433" i="2"/>
  <c r="F434" i="2"/>
  <c r="F435" i="2"/>
  <c r="F437" i="2"/>
  <c r="F438" i="2"/>
  <c r="F440" i="2"/>
  <c r="F441" i="2"/>
  <c r="F446" i="2"/>
  <c r="F448" i="2"/>
  <c r="F449" i="2"/>
  <c r="F450" i="2"/>
  <c r="F452" i="2"/>
  <c r="F454" i="2"/>
  <c r="F455" i="2"/>
  <c r="F456" i="2"/>
  <c r="F458" i="2"/>
  <c r="F459" i="2"/>
  <c r="F461" i="2"/>
  <c r="F464" i="2"/>
  <c r="F467" i="2"/>
  <c r="F469" i="2"/>
  <c r="F475" i="2"/>
  <c r="F478" i="2"/>
  <c r="F480" i="2"/>
  <c r="F481" i="2"/>
  <c r="F482" i="2"/>
  <c r="F484" i="2"/>
  <c r="F485" i="2"/>
  <c r="F495" i="2"/>
  <c r="F497" i="2"/>
  <c r="F498" i="2"/>
  <c r="F499" i="2"/>
  <c r="F501" i="2"/>
  <c r="F503" i="2"/>
  <c r="F505" i="2"/>
  <c r="F509" i="2"/>
  <c r="F510" i="2"/>
  <c r="F511" i="2"/>
  <c r="F513" i="2"/>
  <c r="F517" i="2"/>
  <c r="F518" i="2"/>
  <c r="F520" i="2"/>
  <c r="F521" i="2"/>
  <c r="F523" i="2"/>
  <c r="F528" i="2"/>
  <c r="F529" i="2"/>
  <c r="F534" i="2"/>
  <c r="F536" i="2"/>
  <c r="F540" i="2"/>
  <c r="F541" i="2"/>
  <c r="F545" i="2"/>
  <c r="F546" i="2"/>
  <c r="F547" i="2"/>
  <c r="F548" i="2"/>
  <c r="F551" i="2"/>
  <c r="F557" i="2"/>
  <c r="F561" i="2"/>
  <c r="F563" i="2"/>
  <c r="F575" i="2"/>
  <c r="F577" i="2"/>
  <c r="F580" i="2"/>
  <c r="F585" i="2"/>
  <c r="F586" i="2"/>
  <c r="F589" i="2"/>
  <c r="F590" i="2"/>
  <c r="F591" i="2"/>
  <c r="F592" i="2"/>
  <c r="F595" i="2"/>
  <c r="F598" i="2"/>
  <c r="F599" i="2"/>
  <c r="F601" i="2"/>
  <c r="F604" i="2"/>
  <c r="F605" i="2"/>
  <c r="F606" i="2"/>
  <c r="F615" i="2"/>
  <c r="F8084" i="2"/>
  <c r="F9305" i="2"/>
  <c r="F9359" i="2"/>
  <c r="F9369" i="2"/>
  <c r="F9371" i="2"/>
  <c r="F625" i="2"/>
  <c r="F8091" i="2"/>
  <c r="F9342" i="2"/>
  <c r="F9347" i="2"/>
  <c r="F9350" i="2"/>
  <c r="F9370" i="2"/>
  <c r="F1782" i="2"/>
  <c r="F8083" i="2"/>
  <c r="F8081" i="2"/>
  <c r="F8089" i="2"/>
  <c r="F8098" i="2"/>
  <c r="F8108" i="2"/>
  <c r="F9338" i="2"/>
  <c r="F8093" i="2"/>
  <c r="F8103" i="2"/>
  <c r="F9346" i="2"/>
  <c r="F3699" i="2"/>
  <c r="F3726" i="2"/>
  <c r="F3729" i="2"/>
  <c r="F3730" i="2"/>
  <c r="F3731" i="2"/>
  <c r="F3732" i="2"/>
  <c r="F3733" i="2"/>
  <c r="F3734" i="2"/>
  <c r="F3735" i="2"/>
  <c r="F8097" i="2"/>
  <c r="F8100" i="2"/>
  <c r="F9361" i="2"/>
  <c r="F9366" i="2"/>
  <c r="F3746" i="2"/>
  <c r="F9349" i="2"/>
  <c r="F9362" i="2"/>
  <c r="F9368" i="2"/>
  <c r="F9365" i="2"/>
  <c r="F5008" i="2"/>
  <c r="F5575" i="2"/>
  <c r="F8085" i="2"/>
  <c r="F8099" i="2"/>
  <c r="F9367" i="2"/>
  <c r="F9374" i="2"/>
  <c r="F5629" i="2"/>
  <c r="F5631" i="2"/>
  <c r="F8080" i="2"/>
  <c r="F8088" i="2"/>
  <c r="F8102" i="2"/>
  <c r="F9341" i="2"/>
  <c r="F9343" i="2"/>
  <c r="F8086" i="2"/>
  <c r="F9344" i="2"/>
  <c r="F9351" i="2"/>
  <c r="F9356" i="2"/>
  <c r="F9360" i="2"/>
  <c r="F9373" i="2"/>
  <c r="F8082" i="2"/>
  <c r="F8092" i="2"/>
  <c r="F9340" i="2"/>
  <c r="F9348" i="2"/>
  <c r="F9358" i="2"/>
  <c r="F9364" i="2"/>
  <c r="F7502" i="2"/>
  <c r="F8090" i="2"/>
  <c r="F8094" i="2"/>
  <c r="F8101" i="2"/>
  <c r="F9339" i="2"/>
  <c r="F9345" i="2"/>
  <c r="F9357" i="2"/>
  <c r="F9363" i="2"/>
  <c r="F9353" i="2"/>
  <c r="F8759" i="2"/>
  <c r="F9312" i="2"/>
  <c r="F9376" i="2"/>
  <c r="F9377" i="2"/>
  <c r="F9378" i="2"/>
  <c r="F9379" i="2"/>
  <c r="F9380" i="2"/>
  <c r="F9381" i="2"/>
  <c r="F9382" i="2"/>
  <c r="F9355" i="2"/>
  <c r="F1253" i="2"/>
  <c r="F1878" i="2"/>
  <c r="F2503" i="2"/>
  <c r="F3128" i="2"/>
  <c r="F4371" i="2"/>
  <c r="F4372" i="2"/>
  <c r="F4373" i="2"/>
  <c r="F4374" i="2"/>
  <c r="F4375" i="2"/>
  <c r="F4376" i="2"/>
  <c r="F4377" i="2"/>
  <c r="F4982" i="2"/>
  <c r="F4983" i="2"/>
  <c r="F4987" i="2"/>
  <c r="F4995" i="2"/>
  <c r="F4997" i="2"/>
  <c r="F5000" i="2"/>
  <c r="F5001" i="2"/>
  <c r="F5002" i="2"/>
  <c r="F5004" i="2"/>
  <c r="F6254" i="2"/>
  <c r="F6878" i="2"/>
  <c r="F8130" i="2"/>
  <c r="F6879" i="2"/>
  <c r="F8711" i="2"/>
  <c r="F8712" i="2"/>
  <c r="F8714" i="2"/>
  <c r="F8715" i="2"/>
  <c r="F8717" i="2"/>
  <c r="F8718" i="2"/>
  <c r="F8720" i="2"/>
  <c r="F8721" i="2"/>
  <c r="F8723" i="2"/>
  <c r="F8724" i="2"/>
  <c r="F8728" i="2"/>
  <c r="F8729" i="2"/>
  <c r="F8732" i="2"/>
  <c r="F8733" i="2"/>
  <c r="F8735" i="2"/>
  <c r="F8737" i="2"/>
  <c r="F8738" i="2"/>
  <c r="F8739" i="2"/>
  <c r="F8740" i="2"/>
  <c r="F8741" i="2"/>
  <c r="F8742" i="2"/>
  <c r="F8744" i="2"/>
  <c r="F8746" i="2"/>
  <c r="F8747" i="2"/>
  <c r="F8748" i="2"/>
  <c r="F8750" i="2"/>
  <c r="F8751" i="2"/>
  <c r="F8752" i="2"/>
  <c r="F8754" i="2"/>
  <c r="F8755" i="2"/>
  <c r="F9939" i="2"/>
  <c r="F9950" i="2"/>
  <c r="F9951" i="2"/>
  <c r="F9952" i="2"/>
  <c r="F9953" i="2"/>
  <c r="F9955" i="2"/>
  <c r="F9956" i="2"/>
  <c r="F9957" i="2"/>
  <c r="F9959" i="2"/>
  <c r="F9960" i="2"/>
  <c r="F9961" i="2"/>
  <c r="F9964" i="2"/>
  <c r="F9967" i="2"/>
  <c r="F9968" i="2"/>
  <c r="F9969" i="2"/>
  <c r="F9971" i="2"/>
  <c r="F9978" i="2"/>
  <c r="F9981" i="2"/>
  <c r="F9983" i="2"/>
  <c r="F9984" i="2"/>
  <c r="F9985" i="2"/>
  <c r="F9989" i="2"/>
  <c r="F9992" i="2"/>
  <c r="F9998" i="2"/>
  <c r="F9999" i="2"/>
  <c r="F621" i="2"/>
  <c r="F622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2" i="2"/>
  <c r="F3752" i="2"/>
  <c r="F3753" i="2"/>
  <c r="F4378" i="2"/>
  <c r="F4984" i="2"/>
  <c r="F4986" i="2"/>
  <c r="F4988" i="2"/>
  <c r="F4990" i="2"/>
  <c r="F4993" i="2"/>
  <c r="F4996" i="2"/>
  <c r="F4998" i="2"/>
  <c r="F4985" i="2"/>
  <c r="F4991" i="2"/>
  <c r="F5003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9" i="2"/>
  <c r="F4992" i="2"/>
  <c r="F4999" i="2"/>
  <c r="F8734" i="2"/>
  <c r="F8736" i="2"/>
  <c r="F6872" i="2"/>
  <c r="F6873" i="2"/>
  <c r="F6874" i="2"/>
  <c r="F6875" i="2"/>
  <c r="F8743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710" i="2"/>
  <c r="F8722" i="2"/>
  <c r="F8725" i="2"/>
  <c r="F8726" i="2"/>
  <c r="F8731" i="2"/>
  <c r="F8713" i="2"/>
  <c r="F8716" i="2"/>
  <c r="F8719" i="2"/>
  <c r="F8727" i="2"/>
  <c r="F8730" i="2"/>
  <c r="F8745" i="2"/>
  <c r="F8749" i="2"/>
  <c r="E22" i="1" l="1"/>
  <c r="E26" i="1" s="1"/>
  <c r="C17" i="4"/>
  <c r="C19" i="4" s="1"/>
  <c r="C16" i="4"/>
  <c r="C18" i="4" s="1"/>
  <c r="G1827" i="2"/>
  <c r="G1828" i="2"/>
  <c r="G1829" i="2"/>
  <c r="G1830" i="2"/>
  <c r="G1831" i="2"/>
  <c r="G1832" i="2"/>
  <c r="G1833" i="2"/>
  <c r="G1834" i="2"/>
  <c r="G1835" i="2"/>
  <c r="G1836" i="2"/>
  <c r="G1837" i="2"/>
  <c r="G4961" i="2"/>
  <c r="G4962" i="2"/>
  <c r="G4979" i="2"/>
  <c r="G4981" i="2"/>
  <c r="G4988" i="2"/>
  <c r="G4989" i="2"/>
  <c r="G4990" i="2"/>
  <c r="G4991" i="2"/>
  <c r="G4992" i="2"/>
  <c r="G4993" i="2"/>
  <c r="G4997" i="2"/>
  <c r="G4999" i="2"/>
  <c r="G5379" i="2"/>
  <c r="G5382" i="2"/>
  <c r="G5384" i="2"/>
  <c r="G5388" i="2"/>
  <c r="G5390" i="2"/>
  <c r="G5392" i="2"/>
  <c r="G5396" i="2"/>
  <c r="G5398" i="2"/>
  <c r="G5406" i="2"/>
  <c r="G5410" i="2"/>
  <c r="G5414" i="2"/>
  <c r="G5416" i="2"/>
  <c r="G5421" i="2"/>
  <c r="G5424" i="2"/>
  <c r="G5427" i="2"/>
  <c r="G5430" i="2"/>
  <c r="G5433" i="2"/>
  <c r="G5435" i="2"/>
  <c r="G5437" i="2"/>
  <c r="G5440" i="2"/>
  <c r="G5442" i="2"/>
  <c r="G5446" i="2"/>
  <c r="G5448" i="2"/>
  <c r="G5451" i="2"/>
  <c r="G5454" i="2"/>
  <c r="G5461" i="2"/>
  <c r="G5467" i="2"/>
  <c r="G5470" i="2"/>
  <c r="G5476" i="2"/>
  <c r="G5477" i="2"/>
  <c r="G5491" i="2"/>
  <c r="G5497" i="2"/>
  <c r="G5500" i="2"/>
  <c r="G5503" i="2"/>
  <c r="G5508" i="2"/>
  <c r="G5516" i="2"/>
  <c r="H5516" i="2" s="1"/>
  <c r="G5520" i="2"/>
  <c r="G5522" i="2"/>
  <c r="G5525" i="2"/>
  <c r="G5607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3" i="2"/>
  <c r="G4964" i="2"/>
  <c r="G4965" i="2"/>
  <c r="G4966" i="2"/>
  <c r="G4967" i="2"/>
  <c r="G4968" i="2"/>
  <c r="G4969" i="2"/>
  <c r="G4970" i="2"/>
  <c r="G5621" i="2"/>
  <c r="G5527" i="2"/>
  <c r="G5528" i="2"/>
  <c r="G5530" i="2"/>
  <c r="G5532" i="2"/>
  <c r="G5533" i="2"/>
  <c r="G5535" i="2"/>
  <c r="G5536" i="2"/>
  <c r="G7461" i="2"/>
  <c r="G7464" i="2"/>
  <c r="G7474" i="2"/>
  <c r="G7483" i="2"/>
  <c r="G7330" i="2"/>
  <c r="G7332" i="2"/>
  <c r="G7333" i="2"/>
  <c r="G7335" i="2"/>
  <c r="G7336" i="2"/>
  <c r="G7338" i="2"/>
  <c r="G7339" i="2"/>
  <c r="G7341" i="2"/>
  <c r="G7342" i="2"/>
  <c r="G7344" i="2"/>
  <c r="G7345" i="2"/>
  <c r="G1096" i="2"/>
  <c r="G1098" i="2"/>
  <c r="G1099" i="2"/>
  <c r="G1101" i="2"/>
  <c r="G1103" i="2"/>
  <c r="G1104" i="2"/>
  <c r="G1106" i="2"/>
  <c r="G1108" i="2"/>
  <c r="G1109" i="2"/>
  <c r="G1111" i="2"/>
  <c r="G1112" i="2"/>
  <c r="G1114" i="2"/>
  <c r="G1115" i="2"/>
  <c r="G1117" i="2"/>
  <c r="G1118" i="2"/>
  <c r="G1521" i="2"/>
  <c r="G1523" i="2"/>
  <c r="G1528" i="2"/>
  <c r="G1530" i="2"/>
  <c r="G1532" i="2"/>
  <c r="G1534" i="2"/>
  <c r="G1536" i="2"/>
  <c r="G1538" i="2"/>
  <c r="G1540" i="2"/>
  <c r="G1542" i="2"/>
  <c r="G1545" i="2"/>
  <c r="G1547" i="2"/>
  <c r="G1549" i="2"/>
  <c r="G1551" i="2"/>
  <c r="G1553" i="2"/>
  <c r="G1555" i="2"/>
  <c r="G1557" i="2"/>
  <c r="G1559" i="2"/>
  <c r="G1561" i="2"/>
  <c r="G1563" i="2"/>
  <c r="G1565" i="2"/>
  <c r="G1567" i="2"/>
  <c r="G1668" i="2"/>
  <c r="G1672" i="2"/>
  <c r="G1676" i="2"/>
  <c r="G1679" i="2"/>
  <c r="G1682" i="2"/>
  <c r="G1685" i="2"/>
  <c r="G1687" i="2"/>
  <c r="G1989" i="2"/>
  <c r="G1992" i="2"/>
  <c r="G1995" i="2"/>
  <c r="G1998" i="2"/>
  <c r="G2001" i="2"/>
  <c r="G2032" i="2"/>
  <c r="G6784" i="2"/>
  <c r="G6789" i="2"/>
  <c r="G6794" i="2"/>
  <c r="G6799" i="2"/>
  <c r="G6804" i="2"/>
  <c r="G6809" i="2"/>
  <c r="G6813" i="2"/>
  <c r="G6818" i="2"/>
  <c r="G6823" i="2"/>
  <c r="G6840" i="2"/>
  <c r="G6843" i="2"/>
  <c r="G6846" i="2"/>
  <c r="G6851" i="2"/>
  <c r="G6856" i="2"/>
  <c r="G6860" i="2"/>
  <c r="G7291" i="2"/>
  <c r="G4971" i="2"/>
  <c r="G4972" i="2"/>
  <c r="G4973" i="2"/>
  <c r="G4974" i="2"/>
  <c r="G4975" i="2"/>
  <c r="M4975" i="2" s="1"/>
  <c r="G5374" i="2"/>
  <c r="G5375" i="2"/>
  <c r="G5376" i="2"/>
  <c r="G5377" i="2"/>
  <c r="G5378" i="2"/>
  <c r="G5380" i="2"/>
  <c r="G5381" i="2"/>
  <c r="G5383" i="2"/>
  <c r="G5387" i="2"/>
  <c r="G5389" i="2"/>
  <c r="G5393" i="2"/>
  <c r="G5394" i="2"/>
  <c r="G5395" i="2"/>
  <c r="G5397" i="2"/>
  <c r="G5401" i="2"/>
  <c r="G5402" i="2"/>
  <c r="G5404" i="2"/>
  <c r="G5407" i="2"/>
  <c r="G5411" i="2"/>
  <c r="G5413" i="2"/>
  <c r="G5419" i="2"/>
  <c r="G5422" i="2"/>
  <c r="G5425" i="2"/>
  <c r="G5428" i="2"/>
  <c r="G5429" i="2"/>
  <c r="G5431" i="2"/>
  <c r="G5434" i="2"/>
  <c r="G5438" i="2"/>
  <c r="G5439" i="2"/>
  <c r="G5445" i="2"/>
  <c r="G5447" i="2"/>
  <c r="G5449" i="2"/>
  <c r="G5450" i="2"/>
  <c r="G5453" i="2"/>
  <c r="G5457" i="2"/>
  <c r="G5458" i="2"/>
  <c r="G5460" i="2"/>
  <c r="G5462" i="2"/>
  <c r="G5463" i="2"/>
  <c r="G5465" i="2"/>
  <c r="G5468" i="2"/>
  <c r="G5469" i="2"/>
  <c r="G5471" i="2"/>
  <c r="G5472" i="2"/>
  <c r="G5474" i="2"/>
  <c r="G5479" i="2"/>
  <c r="G5480" i="2"/>
  <c r="G5482" i="2"/>
  <c r="G5483" i="2"/>
  <c r="G5507" i="2"/>
  <c r="G5510" i="2"/>
  <c r="G5511" i="2"/>
  <c r="G5514" i="2"/>
  <c r="G5523" i="2"/>
  <c r="G5606" i="2"/>
  <c r="G5610" i="2"/>
  <c r="G5619" i="2"/>
  <c r="G5625" i="2"/>
  <c r="G5529" i="2"/>
  <c r="G5531" i="2"/>
  <c r="G5534" i="2"/>
  <c r="G7460" i="2"/>
  <c r="G7469" i="2"/>
  <c r="G7482" i="2"/>
  <c r="G7331" i="2"/>
  <c r="G7334" i="2"/>
  <c r="G7337" i="2"/>
  <c r="G7340" i="2"/>
  <c r="G7343" i="2"/>
  <c r="G7346" i="2"/>
  <c r="G1097" i="2"/>
  <c r="G1100" i="2"/>
  <c r="G1102" i="2"/>
  <c r="G1105" i="2"/>
  <c r="G1107" i="2"/>
  <c r="G1110" i="2"/>
  <c r="G1113" i="2"/>
  <c r="G1116" i="2"/>
  <c r="G1119" i="2"/>
  <c r="G1524" i="2"/>
  <c r="G1527" i="2"/>
  <c r="G1546" i="2"/>
  <c r="G1548" i="2"/>
  <c r="G1550" i="2"/>
  <c r="G1552" i="2"/>
  <c r="G1554" i="2"/>
  <c r="G1556" i="2"/>
  <c r="G1558" i="2"/>
  <c r="G1560" i="2"/>
  <c r="G1562" i="2"/>
  <c r="G1564" i="2"/>
  <c r="G1566" i="2"/>
  <c r="G1667" i="2"/>
  <c r="G1671" i="2"/>
  <c r="G1675" i="2"/>
  <c r="G1678" i="2"/>
  <c r="G1681" i="2"/>
  <c r="G1684" i="2"/>
  <c r="G1688" i="2"/>
  <c r="G1990" i="2"/>
  <c r="G1993" i="2"/>
  <c r="G1996" i="2"/>
  <c r="G1999" i="2"/>
  <c r="G2029" i="2"/>
  <c r="G2033" i="2"/>
  <c r="G6782" i="2"/>
  <c r="G6786" i="2"/>
  <c r="G6792" i="2"/>
  <c r="G6803" i="2"/>
  <c r="G6810" i="2"/>
  <c r="G6815" i="2"/>
  <c r="G6820" i="2"/>
  <c r="G6827" i="2"/>
  <c r="G6833" i="2"/>
  <c r="G6837" i="2"/>
  <c r="G6844" i="2"/>
  <c r="G6848" i="2"/>
  <c r="G6853" i="2"/>
  <c r="G6857" i="2"/>
  <c r="G7282" i="2"/>
  <c r="G7288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312" i="2"/>
  <c r="G1313" i="2"/>
  <c r="G1314" i="2"/>
  <c r="G1315" i="2"/>
  <c r="G1316" i="2"/>
  <c r="G1317" i="2"/>
  <c r="G1318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2" i="2"/>
  <c r="G1525" i="2"/>
  <c r="G1526" i="2"/>
  <c r="G1529" i="2"/>
  <c r="G1531" i="2"/>
  <c r="G1533" i="2"/>
  <c r="G1535" i="2"/>
  <c r="G1537" i="2"/>
  <c r="G1539" i="2"/>
  <c r="G1541" i="2"/>
  <c r="G1543" i="2"/>
  <c r="G1544" i="2"/>
  <c r="G1665" i="2"/>
  <c r="G1669" i="2"/>
  <c r="G1673" i="2"/>
  <c r="G1677" i="2"/>
  <c r="G1680" i="2"/>
  <c r="G1683" i="2"/>
  <c r="G1686" i="2"/>
  <c r="G1988" i="2"/>
  <c r="G1991" i="2"/>
  <c r="G1994" i="2"/>
  <c r="G1997" i="2"/>
  <c r="G2000" i="2"/>
  <c r="G2030" i="2"/>
  <c r="G2035" i="2"/>
  <c r="G6783" i="2"/>
  <c r="G6788" i="2"/>
  <c r="G6793" i="2"/>
  <c r="G6797" i="2"/>
  <c r="G6800" i="2"/>
  <c r="G6805" i="2"/>
  <c r="G6808" i="2"/>
  <c r="G6814" i="2"/>
  <c r="G6819" i="2"/>
  <c r="G6824" i="2"/>
  <c r="G6828" i="2"/>
  <c r="G6831" i="2"/>
  <c r="G6835" i="2"/>
  <c r="G6839" i="2"/>
  <c r="G6842" i="2"/>
  <c r="G6849" i="2"/>
  <c r="G6854" i="2"/>
  <c r="G6858" i="2"/>
  <c r="G6861" i="2"/>
  <c r="G7284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60" i="2"/>
  <c r="G1661" i="2"/>
  <c r="G1662" i="2"/>
  <c r="G1663" i="2"/>
  <c r="G1664" i="2"/>
  <c r="G1666" i="2"/>
  <c r="G1670" i="2"/>
  <c r="G1674" i="2"/>
  <c r="G2002" i="2"/>
  <c r="G2034" i="2"/>
  <c r="G6785" i="2"/>
  <c r="G6790" i="2"/>
  <c r="G6796" i="2"/>
  <c r="G6801" i="2"/>
  <c r="G6806" i="2"/>
  <c r="G6811" i="2"/>
  <c r="G6816" i="2"/>
  <c r="G6821" i="2"/>
  <c r="G6825" i="2"/>
  <c r="G6829" i="2"/>
  <c r="G6832" i="2"/>
  <c r="G6836" i="2"/>
  <c r="G6841" i="2"/>
  <c r="G6847" i="2"/>
  <c r="G6852" i="2"/>
  <c r="G6859" i="2"/>
  <c r="G6862" i="2"/>
  <c r="G7287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31" i="2"/>
  <c r="G6781" i="2"/>
  <c r="G6787" i="2"/>
  <c r="G6791" i="2"/>
  <c r="G6795" i="2"/>
  <c r="G6798" i="2"/>
  <c r="G6802" i="2"/>
  <c r="G6807" i="2"/>
  <c r="G6812" i="2"/>
  <c r="G6817" i="2"/>
  <c r="G6822" i="2"/>
  <c r="G6826" i="2"/>
  <c r="G6830" i="2"/>
  <c r="G6834" i="2"/>
  <c r="G6838" i="2"/>
  <c r="G6845" i="2"/>
  <c r="G6850" i="2"/>
  <c r="G6855" i="2"/>
  <c r="G7286" i="2"/>
  <c r="G7293" i="2"/>
  <c r="G7298" i="2"/>
  <c r="G7299" i="2"/>
  <c r="G7300" i="2"/>
  <c r="G7301" i="2"/>
  <c r="G7302" i="2"/>
  <c r="G7303" i="2"/>
  <c r="G7304" i="2"/>
  <c r="G7305" i="2"/>
  <c r="G7307" i="2"/>
  <c r="G7308" i="2"/>
  <c r="G7309" i="2"/>
  <c r="G7312" i="2"/>
  <c r="G7313" i="2"/>
  <c r="G7314" i="2"/>
  <c r="G7315" i="2"/>
  <c r="G7317" i="2"/>
  <c r="G7319" i="2"/>
  <c r="G7320" i="2"/>
  <c r="G7321" i="2"/>
  <c r="G7322" i="2"/>
  <c r="G7323" i="2"/>
  <c r="G7324" i="2"/>
  <c r="G7325" i="2"/>
  <c r="G7327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162" i="2"/>
  <c r="G163" i="2"/>
  <c r="G164" i="2"/>
  <c r="G165" i="2"/>
  <c r="G16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711" i="2"/>
  <c r="G7713" i="2"/>
  <c r="G7715" i="2"/>
  <c r="G7717" i="2"/>
  <c r="G7719" i="2"/>
  <c r="G7721" i="2"/>
  <c r="G7723" i="2"/>
  <c r="G7724" i="2"/>
  <c r="G7726" i="2"/>
  <c r="G7728" i="2"/>
  <c r="G7730" i="2"/>
  <c r="G7732" i="2"/>
  <c r="G7734" i="2"/>
  <c r="G7736" i="2"/>
  <c r="G7738" i="2"/>
  <c r="G7740" i="2"/>
  <c r="G774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2" i="2"/>
  <c r="G7714" i="2"/>
  <c r="G7716" i="2"/>
  <c r="G7718" i="2"/>
  <c r="G7720" i="2"/>
  <c r="G7722" i="2"/>
  <c r="G7725" i="2"/>
  <c r="G7727" i="2"/>
  <c r="G7729" i="2"/>
  <c r="G7731" i="2"/>
  <c r="G7733" i="2"/>
  <c r="G7735" i="2"/>
  <c r="G7737" i="2"/>
  <c r="G7739" i="2"/>
  <c r="G7741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8713" i="2"/>
  <c r="G8714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8715" i="2"/>
  <c r="G8788" i="2"/>
  <c r="G6863" i="2"/>
  <c r="G6864" i="2"/>
  <c r="G6865" i="2"/>
  <c r="G6866" i="2"/>
  <c r="G6867" i="2"/>
  <c r="G7249" i="2"/>
  <c r="G7251" i="2"/>
  <c r="G7253" i="2"/>
  <c r="G7254" i="2"/>
  <c r="G7255" i="2"/>
  <c r="G7258" i="2"/>
  <c r="G7259" i="2"/>
  <c r="G7260" i="2"/>
  <c r="G7262" i="2"/>
  <c r="G7263" i="2"/>
  <c r="G7265" i="2"/>
  <c r="G7266" i="2"/>
  <c r="G7267" i="2"/>
  <c r="G7268" i="2"/>
  <c r="G7269" i="2"/>
  <c r="G7271" i="2"/>
  <c r="G7272" i="2"/>
  <c r="G7276" i="2"/>
  <c r="G7277" i="2"/>
  <c r="G727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7359" i="2"/>
  <c r="G1095" i="2"/>
  <c r="G6779" i="2"/>
  <c r="G6780" i="2"/>
  <c r="G7281" i="2"/>
  <c r="G7279" i="2"/>
  <c r="G7280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622" i="2"/>
  <c r="G623" i="2"/>
  <c r="G624" i="2"/>
  <c r="G625" i="2"/>
  <c r="G626" i="2"/>
  <c r="G627" i="2"/>
  <c r="G628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805" i="2"/>
  <c r="G1806" i="2"/>
  <c r="G1809" i="2"/>
  <c r="G1810" i="2"/>
  <c r="G1812" i="2"/>
  <c r="G1816" i="2"/>
  <c r="G1818" i="2"/>
  <c r="G1851" i="2"/>
  <c r="G1853" i="2"/>
  <c r="G1858" i="2"/>
  <c r="G1861" i="2"/>
  <c r="G1864" i="2"/>
  <c r="G1867" i="2"/>
  <c r="G1870" i="2"/>
  <c r="G5604" i="2"/>
  <c r="G5612" i="2"/>
  <c r="G5616" i="2"/>
  <c r="G5618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803" i="2"/>
  <c r="G1804" i="2"/>
  <c r="G1807" i="2"/>
  <c r="G1808" i="2"/>
  <c r="G1811" i="2"/>
  <c r="G1813" i="2"/>
  <c r="G1814" i="2"/>
  <c r="G1815" i="2"/>
  <c r="G1817" i="2"/>
  <c r="G1819" i="2"/>
  <c r="G1850" i="2"/>
  <c r="G1854" i="2"/>
  <c r="G1856" i="2"/>
  <c r="G1857" i="2"/>
  <c r="G1863" i="2"/>
  <c r="G1865" i="2"/>
  <c r="G1868" i="2"/>
  <c r="G5518" i="2"/>
  <c r="G5526" i="2"/>
  <c r="G5605" i="2"/>
  <c r="G5617" i="2"/>
  <c r="G5620" i="2"/>
  <c r="G5623" i="2"/>
  <c r="G1820" i="2"/>
  <c r="G1821" i="2"/>
  <c r="G1822" i="2"/>
  <c r="G1823" i="2"/>
  <c r="G8558" i="2"/>
  <c r="G8559" i="2"/>
  <c r="G8560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2" i="2"/>
  <c r="G1855" i="2"/>
  <c r="G1859" i="2"/>
  <c r="G1860" i="2"/>
  <c r="G1862" i="2"/>
  <c r="G1866" i="2"/>
  <c r="G1869" i="2"/>
  <c r="G5602" i="2"/>
  <c r="G5608" i="2"/>
  <c r="G5613" i="2"/>
  <c r="G5624" i="2"/>
  <c r="G3620" i="2"/>
  <c r="G3623" i="2"/>
  <c r="G3627" i="2"/>
  <c r="G3630" i="2"/>
  <c r="G3632" i="2"/>
  <c r="G3637" i="2"/>
  <c r="G3638" i="2"/>
  <c r="G3640" i="2"/>
  <c r="G3641" i="2"/>
  <c r="G3642" i="2"/>
  <c r="G3643" i="2"/>
  <c r="G3644" i="2"/>
  <c r="G3645" i="2"/>
  <c r="G3646" i="2"/>
  <c r="G3648" i="2"/>
  <c r="G3649" i="2"/>
  <c r="G3650" i="2"/>
  <c r="G3652" i="2"/>
  <c r="G3654" i="2"/>
  <c r="G3655" i="2"/>
  <c r="G3656" i="2"/>
  <c r="G3657" i="2"/>
  <c r="G3658" i="2"/>
  <c r="G3660" i="2"/>
  <c r="G3662" i="2"/>
  <c r="G3665" i="2"/>
  <c r="G3667" i="2"/>
  <c r="G3668" i="2"/>
  <c r="G3671" i="2"/>
  <c r="G3672" i="2"/>
  <c r="G3699" i="2"/>
  <c r="G3701" i="2"/>
  <c r="G3702" i="2"/>
  <c r="G3703" i="2"/>
  <c r="G3704" i="2"/>
  <c r="G3711" i="2"/>
  <c r="G3713" i="2"/>
  <c r="G3715" i="2"/>
  <c r="G3717" i="2"/>
  <c r="G3719" i="2"/>
  <c r="G3721" i="2"/>
  <c r="G3724" i="2"/>
  <c r="G5492" i="2"/>
  <c r="G5494" i="2"/>
  <c r="G5498" i="2"/>
  <c r="G5502" i="2"/>
  <c r="G5505" i="2"/>
  <c r="G5509" i="2"/>
  <c r="G5515" i="2"/>
  <c r="G5601" i="2"/>
  <c r="G3618" i="2"/>
  <c r="G3619" i="2"/>
  <c r="G3621" i="2"/>
  <c r="G3622" i="2"/>
  <c r="G3624" i="2"/>
  <c r="G3625" i="2"/>
  <c r="G3626" i="2"/>
  <c r="G3628" i="2"/>
  <c r="G3629" i="2"/>
  <c r="G3631" i="2"/>
  <c r="G3633" i="2"/>
  <c r="G3634" i="2"/>
  <c r="G3635" i="2"/>
  <c r="G3636" i="2"/>
  <c r="G3639" i="2"/>
  <c r="G3647" i="2"/>
  <c r="G3651" i="2"/>
  <c r="G3653" i="2"/>
  <c r="G3659" i="2"/>
  <c r="G3661" i="2"/>
  <c r="G3663" i="2"/>
  <c r="G3664" i="2"/>
  <c r="G3666" i="2"/>
  <c r="G3669" i="2"/>
  <c r="G3670" i="2"/>
  <c r="G3673" i="2"/>
  <c r="G3674" i="2"/>
  <c r="G3675" i="2"/>
  <c r="G3676" i="2"/>
  <c r="G3677" i="2"/>
  <c r="G3678" i="2"/>
  <c r="G3679" i="2"/>
  <c r="G3680" i="2"/>
  <c r="G3681" i="2"/>
  <c r="G3728" i="2"/>
  <c r="G3729" i="2"/>
  <c r="G3730" i="2"/>
  <c r="G3731" i="2"/>
  <c r="G3732" i="2"/>
  <c r="G8561" i="2"/>
  <c r="G8562" i="2"/>
  <c r="G4976" i="2"/>
  <c r="G4977" i="2"/>
  <c r="G4978" i="2"/>
  <c r="G4980" i="2"/>
  <c r="G4982" i="2"/>
  <c r="G4983" i="2"/>
  <c r="G4984" i="2"/>
  <c r="G4985" i="2"/>
  <c r="G4986" i="2"/>
  <c r="G4987" i="2"/>
  <c r="G4994" i="2"/>
  <c r="G4995" i="2"/>
  <c r="G4996" i="2"/>
  <c r="G4998" i="2"/>
  <c r="G5000" i="2"/>
  <c r="G5001" i="2"/>
  <c r="G5002" i="2"/>
  <c r="G5003" i="2"/>
  <c r="G5004" i="2"/>
  <c r="G5005" i="2"/>
  <c r="G5006" i="2"/>
  <c r="G5007" i="2"/>
  <c r="G5008" i="2"/>
  <c r="G5385" i="2"/>
  <c r="G5386" i="2"/>
  <c r="G5391" i="2"/>
  <c r="G5399" i="2"/>
  <c r="G5400" i="2"/>
  <c r="G5403" i="2"/>
  <c r="G5405" i="2"/>
  <c r="G5408" i="2"/>
  <c r="G5409" i="2"/>
  <c r="G5412" i="2"/>
  <c r="G5415" i="2"/>
  <c r="G5417" i="2"/>
  <c r="G5418" i="2"/>
  <c r="G5420" i="2"/>
  <c r="G5423" i="2"/>
  <c r="G5426" i="2"/>
  <c r="G5432" i="2"/>
  <c r="G5436" i="2"/>
  <c r="G5441" i="2"/>
  <c r="G5443" i="2"/>
  <c r="G5444" i="2"/>
  <c r="G5452" i="2"/>
  <c r="G5455" i="2"/>
  <c r="G5456" i="2"/>
  <c r="G5459" i="2"/>
  <c r="G5464" i="2"/>
  <c r="G5466" i="2"/>
  <c r="G5473" i="2"/>
  <c r="G5475" i="2"/>
  <c r="G5478" i="2"/>
  <c r="G5481" i="2"/>
  <c r="G5484" i="2"/>
  <c r="G5485" i="2"/>
  <c r="G5488" i="2"/>
  <c r="G5490" i="2"/>
  <c r="G5493" i="2"/>
  <c r="G5495" i="2"/>
  <c r="G5501" i="2"/>
  <c r="G5504" i="2"/>
  <c r="G5506" i="2"/>
  <c r="G5512" i="2"/>
  <c r="G5513" i="2"/>
  <c r="G5517" i="2"/>
  <c r="G5519" i="2"/>
  <c r="G5521" i="2"/>
  <c r="G5524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8563" i="2"/>
  <c r="G8564" i="2"/>
  <c r="G7360" i="2"/>
  <c r="G7361" i="2"/>
  <c r="G7362" i="2"/>
  <c r="G7363" i="2"/>
  <c r="G7364" i="2"/>
  <c r="G7365" i="2"/>
  <c r="G7366" i="2"/>
  <c r="G7367" i="2"/>
  <c r="G7368" i="2"/>
  <c r="G7372" i="2"/>
  <c r="G7375" i="2"/>
  <c r="G7376" i="2"/>
  <c r="G7377" i="2"/>
  <c r="G7378" i="2"/>
  <c r="G7420" i="2"/>
  <c r="G7421" i="2"/>
  <c r="G7422" i="2"/>
  <c r="G7423" i="2"/>
  <c r="G7424" i="2"/>
  <c r="G7425" i="2"/>
  <c r="G7426" i="2"/>
  <c r="G7428" i="2"/>
  <c r="G7432" i="2"/>
  <c r="G7433" i="2"/>
  <c r="G7436" i="2"/>
  <c r="G7438" i="2"/>
  <c r="G7439" i="2"/>
  <c r="G7441" i="2"/>
  <c r="G7442" i="2"/>
  <c r="G7455" i="2"/>
  <c r="G7458" i="2"/>
  <c r="G7459" i="2"/>
  <c r="G7462" i="2"/>
  <c r="G7465" i="2"/>
  <c r="G7467" i="2"/>
  <c r="G7470" i="2"/>
  <c r="G7471" i="2"/>
  <c r="G7472" i="2"/>
  <c r="G7478" i="2"/>
  <c r="G7481" i="2"/>
  <c r="G7484" i="2"/>
  <c r="G7485" i="2"/>
  <c r="G748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7" i="2"/>
  <c r="G7429" i="2"/>
  <c r="G7430" i="2"/>
  <c r="G7434" i="2"/>
  <c r="G7435" i="2"/>
  <c r="G7437" i="2"/>
  <c r="G7440" i="2"/>
  <c r="G7443" i="2"/>
  <c r="G7444" i="2"/>
  <c r="G7445" i="2"/>
  <c r="G7448" i="2"/>
  <c r="G7449" i="2"/>
  <c r="G7450" i="2"/>
  <c r="G7451" i="2"/>
  <c r="G7453" i="2"/>
  <c r="G7454" i="2"/>
  <c r="G7456" i="2"/>
  <c r="G7457" i="2"/>
  <c r="G7463" i="2"/>
  <c r="G7466" i="2"/>
  <c r="G7468" i="2"/>
  <c r="G7473" i="2"/>
  <c r="G7475" i="2"/>
  <c r="G7476" i="2"/>
  <c r="G7477" i="2"/>
  <c r="G7479" i="2"/>
  <c r="G7480" i="2"/>
  <c r="G7486" i="2"/>
  <c r="G7487" i="2"/>
  <c r="G7488" i="2"/>
  <c r="G7490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1063" i="2"/>
  <c r="G1065" i="2"/>
  <c r="G1067" i="2"/>
  <c r="G1069" i="2"/>
  <c r="G1071" i="2"/>
  <c r="G1073" i="2"/>
  <c r="G1075" i="2"/>
  <c r="G1076" i="2"/>
  <c r="G1078" i="2"/>
  <c r="G1080" i="2"/>
  <c r="G1082" i="2"/>
  <c r="G1083" i="2"/>
  <c r="G1085" i="2"/>
  <c r="G1087" i="2"/>
  <c r="G1089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4" i="2"/>
  <c r="G1066" i="2"/>
  <c r="G1068" i="2"/>
  <c r="G1070" i="2"/>
  <c r="G1072" i="2"/>
  <c r="G1074" i="2"/>
  <c r="G1077" i="2"/>
  <c r="G1079" i="2"/>
  <c r="G1081" i="2"/>
  <c r="G1084" i="2"/>
  <c r="G1086" i="2"/>
  <c r="G1088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646" i="2"/>
  <c r="G1647" i="2"/>
  <c r="G1648" i="2"/>
  <c r="G1649" i="2"/>
  <c r="G1650" i="2"/>
  <c r="G1651" i="2"/>
  <c r="G1652" i="2"/>
  <c r="G1653" i="2"/>
  <c r="G1654" i="2"/>
  <c r="G1655" i="2"/>
  <c r="G1656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270" i="2"/>
  <c r="G7273" i="2"/>
  <c r="G7274" i="2"/>
  <c r="G7275" i="2"/>
  <c r="G7283" i="2"/>
  <c r="G7285" i="2"/>
  <c r="G7289" i="2"/>
  <c r="G7290" i="2"/>
  <c r="G7292" i="2"/>
  <c r="G7294" i="2"/>
  <c r="G7295" i="2"/>
  <c r="G7296" i="2"/>
  <c r="G7297" i="2"/>
  <c r="G7306" i="2"/>
  <c r="G7310" i="2"/>
  <c r="G7311" i="2"/>
  <c r="G7316" i="2"/>
  <c r="G7318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1824" i="2"/>
  <c r="G1825" i="2"/>
  <c r="G1826" i="2"/>
  <c r="G3733" i="2"/>
  <c r="G4358" i="2"/>
  <c r="G5372" i="2"/>
  <c r="G5373" i="2"/>
  <c r="G160" i="2"/>
  <c r="G161" i="2"/>
  <c r="G1193" i="2"/>
  <c r="G1194" i="2"/>
  <c r="G1092" i="2"/>
  <c r="G1091" i="2"/>
  <c r="G1093" i="2"/>
  <c r="G1657" i="2"/>
  <c r="G7554" i="2"/>
  <c r="G7555" i="2"/>
  <c r="G7556" i="2"/>
  <c r="G1658" i="2"/>
  <c r="G1659" i="2"/>
  <c r="G1094" i="2"/>
  <c r="G1090" i="2"/>
  <c r="G1192" i="2"/>
  <c r="G7326" i="2"/>
  <c r="G8565" i="2"/>
  <c r="G8566" i="2"/>
  <c r="G8567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603" i="2"/>
  <c r="G5611" i="2"/>
  <c r="G5614" i="2"/>
  <c r="G5622" i="2"/>
  <c r="G5627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8767" i="2"/>
  <c r="G8768" i="2"/>
  <c r="G8769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700" i="2"/>
  <c r="G3705" i="2"/>
  <c r="G3706" i="2"/>
  <c r="G3707" i="2"/>
  <c r="G3708" i="2"/>
  <c r="G3709" i="2"/>
  <c r="G3710" i="2"/>
  <c r="G3712" i="2"/>
  <c r="G3714" i="2"/>
  <c r="G3716" i="2"/>
  <c r="G3718" i="2"/>
  <c r="G3720" i="2"/>
  <c r="G3722" i="2"/>
  <c r="G3723" i="2"/>
  <c r="G8770" i="2"/>
  <c r="G8771" i="2"/>
  <c r="G8772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M5564" i="2" s="1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9" i="2"/>
  <c r="G5615" i="2"/>
  <c r="G5626" i="2"/>
  <c r="G6239" i="2"/>
  <c r="G6240" i="2"/>
  <c r="G6241" i="2"/>
  <c r="G6242" i="2"/>
  <c r="G6243" i="2"/>
  <c r="G6244" i="2"/>
  <c r="G6245" i="2"/>
  <c r="G6246" i="2"/>
  <c r="G6247" i="2"/>
  <c r="G7369" i="2"/>
  <c r="G7370" i="2"/>
  <c r="G7371" i="2"/>
  <c r="G7373" i="2"/>
  <c r="G7374" i="2"/>
  <c r="G7379" i="2"/>
  <c r="G7431" i="2"/>
  <c r="G7446" i="2"/>
  <c r="G7447" i="2"/>
  <c r="G8773" i="2"/>
  <c r="G1211" i="2"/>
  <c r="G1212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8774" i="2"/>
  <c r="G8775" i="2"/>
  <c r="G8776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8777" i="2"/>
  <c r="G8778" i="2"/>
  <c r="G8779" i="2"/>
  <c r="G87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8781" i="2"/>
  <c r="G8782" i="2"/>
  <c r="G8783" i="2"/>
  <c r="G7328" i="2"/>
  <c r="G7329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50" i="2"/>
  <c r="G7252" i="2"/>
  <c r="G7256" i="2"/>
  <c r="G7257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795" i="2"/>
  <c r="G7796" i="2"/>
  <c r="G7797" i="2"/>
  <c r="G7798" i="2"/>
  <c r="G7799" i="2"/>
  <c r="G7800" i="2"/>
  <c r="G7801" i="2"/>
  <c r="G7802" i="2"/>
  <c r="G7803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8113" i="2"/>
  <c r="G8114" i="2"/>
  <c r="G8115" i="2"/>
  <c r="G8116" i="2"/>
  <c r="G8117" i="2"/>
  <c r="G8118" i="2"/>
  <c r="M8118" i="2" s="1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H8192" i="2" s="1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9331" i="2"/>
  <c r="G9333" i="2"/>
  <c r="G9337" i="2"/>
  <c r="G9340" i="2"/>
  <c r="G9343" i="2"/>
  <c r="G9344" i="2"/>
  <c r="G9345" i="2"/>
  <c r="G9347" i="2"/>
  <c r="G9348" i="2"/>
  <c r="G9349" i="2"/>
  <c r="G9350" i="2"/>
  <c r="G9359" i="2"/>
  <c r="G9361" i="2"/>
  <c r="G9365" i="2"/>
  <c r="G9369" i="2"/>
  <c r="G9370" i="2"/>
  <c r="G9371" i="2"/>
  <c r="G9372" i="2"/>
  <c r="G9373" i="2"/>
  <c r="G9375" i="2"/>
  <c r="G9376" i="2"/>
  <c r="G9377" i="2"/>
  <c r="G9379" i="2"/>
  <c r="G9380" i="2"/>
  <c r="G9383" i="2"/>
  <c r="G9384" i="2"/>
  <c r="G9821" i="2"/>
  <c r="G9822" i="2"/>
  <c r="G9823" i="2"/>
  <c r="G9835" i="2"/>
  <c r="G9838" i="2"/>
  <c r="G9840" i="2"/>
  <c r="G9841" i="2"/>
  <c r="G9844" i="2"/>
  <c r="G9847" i="2"/>
  <c r="G9848" i="2"/>
  <c r="G9864" i="2"/>
  <c r="G9871" i="2"/>
  <c r="G9873" i="2"/>
  <c r="G9875" i="2"/>
  <c r="G9882" i="2"/>
  <c r="G9885" i="2"/>
  <c r="G9886" i="2"/>
  <c r="G9887" i="2"/>
  <c r="G9888" i="2"/>
  <c r="G9889" i="2"/>
  <c r="G9890" i="2"/>
  <c r="G9893" i="2"/>
  <c r="G9897" i="2"/>
  <c r="G9899" i="2"/>
  <c r="G9902" i="2"/>
  <c r="G9906" i="2"/>
  <c r="G9907" i="2"/>
  <c r="G9909" i="2"/>
  <c r="G9910" i="2"/>
  <c r="G9916" i="2"/>
  <c r="G9920" i="2"/>
  <c r="G9922" i="2"/>
  <c r="G9923" i="2"/>
  <c r="G9933" i="2"/>
  <c r="G9941" i="2"/>
  <c r="G9945" i="2"/>
  <c r="G9946" i="2"/>
  <c r="G9949" i="2"/>
  <c r="G9951" i="2"/>
  <c r="G9955" i="2"/>
  <c r="G9956" i="2"/>
  <c r="G9957" i="2"/>
  <c r="G9958" i="2"/>
  <c r="G9961" i="2"/>
  <c r="G9963" i="2"/>
  <c r="G9970" i="2"/>
  <c r="G9972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8765" i="2"/>
  <c r="G8766" i="2"/>
  <c r="G619" i="2"/>
  <c r="G620" i="2"/>
  <c r="G621" i="2"/>
  <c r="G3725" i="2"/>
  <c r="G3726" i="2"/>
  <c r="G3727" i="2"/>
  <c r="G7452" i="2"/>
  <c r="G1309" i="2"/>
  <c r="G1310" i="2"/>
  <c r="G1311" i="2"/>
  <c r="G1930" i="2"/>
  <c r="G1931" i="2"/>
  <c r="G1932" i="2"/>
  <c r="G1933" i="2"/>
  <c r="G6763" i="2"/>
  <c r="G6764" i="2"/>
  <c r="G6765" i="2"/>
  <c r="G7261" i="2"/>
  <c r="G8214" i="2"/>
  <c r="G8215" i="2"/>
  <c r="G8216" i="2"/>
  <c r="G7535" i="2"/>
  <c r="G7536" i="2"/>
  <c r="G7537" i="2"/>
  <c r="G8543" i="2"/>
  <c r="G8544" i="2"/>
  <c r="G8545" i="2"/>
  <c r="G7264" i="2"/>
  <c r="G8784" i="2"/>
  <c r="G8785" i="2"/>
  <c r="G8786" i="2"/>
  <c r="G8787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M497" i="2" s="1"/>
  <c r="G498" i="2"/>
  <c r="G499" i="2"/>
  <c r="G500" i="2"/>
  <c r="G501" i="2"/>
  <c r="G502" i="2"/>
  <c r="G503" i="2"/>
  <c r="G504" i="2"/>
  <c r="G505" i="2"/>
  <c r="G506" i="2"/>
  <c r="G507" i="2"/>
  <c r="G5486" i="2"/>
  <c r="G5487" i="2"/>
  <c r="G5489" i="2"/>
  <c r="G5496" i="2"/>
  <c r="G5499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3033" i="2"/>
  <c r="G3034" i="2"/>
  <c r="G3038" i="2"/>
  <c r="G3039" i="2"/>
  <c r="G3041" i="2"/>
  <c r="G3042" i="2"/>
  <c r="G3050" i="2"/>
  <c r="G3051" i="2"/>
  <c r="G3053" i="2"/>
  <c r="G3054" i="2"/>
  <c r="G3056" i="2"/>
  <c r="G3057" i="2"/>
  <c r="G3059" i="2"/>
  <c r="G3060" i="2"/>
  <c r="G3061" i="2"/>
  <c r="G3062" i="2"/>
  <c r="G3064" i="2"/>
  <c r="G3065" i="2"/>
  <c r="G3067" i="2"/>
  <c r="G3068" i="2"/>
  <c r="G3070" i="2"/>
  <c r="G3072" i="2"/>
  <c r="G3073" i="2"/>
  <c r="G3074" i="2"/>
  <c r="G3077" i="2"/>
  <c r="G3087" i="2"/>
  <c r="G3088" i="2"/>
  <c r="G3090" i="2"/>
  <c r="G3095" i="2"/>
  <c r="G3096" i="2"/>
  <c r="G3097" i="2"/>
  <c r="G3098" i="2"/>
  <c r="G3100" i="2"/>
  <c r="G3102" i="2"/>
  <c r="G3105" i="2"/>
  <c r="G3106" i="2"/>
  <c r="G3108" i="2"/>
  <c r="G3109" i="2"/>
  <c r="G3111" i="2"/>
  <c r="G3112" i="2"/>
  <c r="G3113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H2579" i="2" s="1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3266" i="2"/>
  <c r="G3268" i="2"/>
  <c r="G3270" i="2"/>
  <c r="G3272" i="2"/>
  <c r="G3274" i="2"/>
  <c r="G3276" i="2"/>
  <c r="G3278" i="2"/>
  <c r="G3280" i="2"/>
  <c r="G3282" i="2"/>
  <c r="G3284" i="2"/>
  <c r="G3286" i="2"/>
  <c r="G3288" i="2"/>
  <c r="G3290" i="2"/>
  <c r="G3292" i="2"/>
  <c r="G3312" i="2"/>
  <c r="G3314" i="2"/>
  <c r="G3316" i="2"/>
  <c r="G3317" i="2"/>
  <c r="G3319" i="2"/>
  <c r="G3321" i="2"/>
  <c r="G3323" i="2"/>
  <c r="G3325" i="2"/>
  <c r="G3327" i="2"/>
  <c r="G3329" i="2"/>
  <c r="G3331" i="2"/>
  <c r="G3333" i="2"/>
  <c r="G3335" i="2"/>
  <c r="G3337" i="2"/>
  <c r="G3339" i="2"/>
  <c r="G3341" i="2"/>
  <c r="G3343" i="2"/>
  <c r="G3345" i="2"/>
  <c r="G3347" i="2"/>
  <c r="G3349" i="2"/>
  <c r="G3351" i="2"/>
  <c r="G3353" i="2"/>
  <c r="G3355" i="2"/>
  <c r="G3357" i="2"/>
  <c r="G3358" i="2"/>
  <c r="G3360" i="2"/>
  <c r="G3362" i="2"/>
  <c r="G3364" i="2"/>
  <c r="G3366" i="2"/>
  <c r="G3369" i="2"/>
  <c r="G3371" i="2"/>
  <c r="G3373" i="2"/>
  <c r="G3375" i="2"/>
  <c r="G3377" i="2"/>
  <c r="G3379" i="2"/>
  <c r="G3381" i="2"/>
  <c r="G3383" i="2"/>
  <c r="G3385" i="2"/>
  <c r="G3387" i="2"/>
  <c r="G3389" i="2"/>
  <c r="G3391" i="2"/>
  <c r="G3393" i="2"/>
  <c r="G3881" i="2"/>
  <c r="G3884" i="2"/>
  <c r="G3886" i="2"/>
  <c r="G3889" i="2"/>
  <c r="G3892" i="2"/>
  <c r="G3894" i="2"/>
  <c r="G3897" i="2"/>
  <c r="G3898" i="2"/>
  <c r="G3901" i="2"/>
  <c r="G3903" i="2"/>
  <c r="G3906" i="2"/>
  <c r="G3908" i="2"/>
  <c r="G3911" i="2"/>
  <c r="G3913" i="2"/>
  <c r="G3916" i="2"/>
  <c r="G3918" i="2"/>
  <c r="G3921" i="2"/>
  <c r="G3923" i="2"/>
  <c r="G3926" i="2"/>
  <c r="G3929" i="2"/>
  <c r="G3931" i="2"/>
  <c r="G3934" i="2"/>
  <c r="G3936" i="2"/>
  <c r="G3939" i="2"/>
  <c r="G3942" i="2"/>
  <c r="G3944" i="2"/>
  <c r="G3946" i="2"/>
  <c r="G3949" i="2"/>
  <c r="G3951" i="2"/>
  <c r="G3954" i="2"/>
  <c r="G3956" i="2"/>
  <c r="G3959" i="2"/>
  <c r="G3961" i="2"/>
  <c r="G3964" i="2"/>
  <c r="G3966" i="2"/>
  <c r="G3969" i="2"/>
  <c r="G3972" i="2"/>
  <c r="G3974" i="2"/>
  <c r="G3977" i="2"/>
  <c r="G3981" i="2"/>
  <c r="G3983" i="2"/>
  <c r="G3985" i="2"/>
  <c r="G3988" i="2"/>
  <c r="G3990" i="2"/>
  <c r="G3993" i="2"/>
  <c r="G3995" i="2"/>
  <c r="G3998" i="2"/>
  <c r="G4001" i="2"/>
  <c r="G4007" i="2"/>
  <c r="G4010" i="2"/>
  <c r="G4014" i="2"/>
  <c r="G4017" i="2"/>
  <c r="G4021" i="2"/>
  <c r="G4025" i="2"/>
  <c r="G4028" i="2"/>
  <c r="G4031" i="2"/>
  <c r="G4035" i="2"/>
  <c r="G4038" i="2"/>
  <c r="G4041" i="2"/>
  <c r="G4045" i="2"/>
  <c r="G4049" i="2"/>
  <c r="G4052" i="2"/>
  <c r="G4054" i="2"/>
  <c r="G4056" i="2"/>
  <c r="G4059" i="2"/>
  <c r="G4061" i="2"/>
  <c r="G4063" i="2"/>
  <c r="G4065" i="2"/>
  <c r="G4068" i="2"/>
  <c r="G4071" i="2"/>
  <c r="G4074" i="2"/>
  <c r="G4079" i="2"/>
  <c r="G4082" i="2"/>
  <c r="G4086" i="2"/>
  <c r="G4089" i="2"/>
  <c r="G4092" i="2"/>
  <c r="G4095" i="2"/>
  <c r="G4099" i="2"/>
  <c r="G4102" i="2"/>
  <c r="G4105" i="2"/>
  <c r="G4108" i="2"/>
  <c r="G4112" i="2"/>
  <c r="G4115" i="2"/>
  <c r="G4118" i="2"/>
  <c r="G4122" i="2"/>
  <c r="G4126" i="2"/>
  <c r="G4131" i="2"/>
  <c r="G4135" i="2"/>
  <c r="G4138" i="2"/>
  <c r="G4141" i="2"/>
  <c r="G4144" i="2"/>
  <c r="G4147" i="2"/>
  <c r="G4151" i="2"/>
  <c r="G4153" i="2"/>
  <c r="G4157" i="2"/>
  <c r="G4159" i="2"/>
  <c r="G4162" i="2"/>
  <c r="G4165" i="2"/>
  <c r="G4167" i="2"/>
  <c r="G4170" i="2"/>
  <c r="G4173" i="2"/>
  <c r="G4176" i="2"/>
  <c r="G4178" i="2"/>
  <c r="G4569" i="2"/>
  <c r="G4573" i="2"/>
  <c r="G4577" i="2"/>
  <c r="G4582" i="2"/>
  <c r="G4585" i="2"/>
  <c r="G4589" i="2"/>
  <c r="G4593" i="2"/>
  <c r="G4598" i="2"/>
  <c r="G4603" i="2"/>
  <c r="G4607" i="2"/>
  <c r="G4611" i="2"/>
  <c r="G4616" i="2"/>
  <c r="G4621" i="2"/>
  <c r="G4625" i="2"/>
  <c r="G4630" i="2"/>
  <c r="G4634" i="2"/>
  <c r="G4638" i="2"/>
  <c r="G4643" i="2"/>
  <c r="G4647" i="2"/>
  <c r="G4651" i="2"/>
  <c r="G4655" i="2"/>
  <c r="G4659" i="2"/>
  <c r="G4664" i="2"/>
  <c r="G4668" i="2"/>
  <c r="G4672" i="2"/>
  <c r="G4677" i="2"/>
  <c r="G4680" i="2"/>
  <c r="G4684" i="2"/>
  <c r="G4689" i="2"/>
  <c r="G4695" i="2"/>
  <c r="G4700" i="2"/>
  <c r="G4704" i="2"/>
  <c r="G4709" i="2"/>
  <c r="G4714" i="2"/>
  <c r="G4718" i="2"/>
  <c r="G4723" i="2"/>
  <c r="G4727" i="2"/>
  <c r="G4731" i="2"/>
  <c r="G4735" i="2"/>
  <c r="G4740" i="2"/>
  <c r="G4744" i="2"/>
  <c r="G4749" i="2"/>
  <c r="G4754" i="2"/>
  <c r="G4759" i="2"/>
  <c r="G4763" i="2"/>
  <c r="G4768" i="2"/>
  <c r="G4773" i="2"/>
  <c r="G4777" i="2"/>
  <c r="G4782" i="2"/>
  <c r="G4786" i="2"/>
  <c r="G4791" i="2"/>
  <c r="G4796" i="2"/>
  <c r="G4800" i="2"/>
  <c r="G4805" i="2"/>
  <c r="G4810" i="2"/>
  <c r="G4814" i="2"/>
  <c r="G4819" i="2"/>
  <c r="G4824" i="2"/>
  <c r="G4828" i="2"/>
  <c r="G4833" i="2"/>
  <c r="G4838" i="2"/>
  <c r="G4842" i="2"/>
  <c r="G4844" i="2"/>
  <c r="G14" i="2"/>
  <c r="G21" i="2"/>
  <c r="G28" i="2"/>
  <c r="G37" i="2"/>
  <c r="G46" i="2"/>
  <c r="G53" i="2"/>
  <c r="G59" i="2"/>
  <c r="G66" i="2"/>
  <c r="G72" i="2"/>
  <c r="G79" i="2"/>
  <c r="G83" i="2"/>
  <c r="G87" i="2"/>
  <c r="G91" i="2"/>
  <c r="G6253" i="2"/>
  <c r="G6261" i="2"/>
  <c r="G6266" i="2"/>
  <c r="G6270" i="2"/>
  <c r="G6276" i="2"/>
  <c r="G6283" i="2"/>
  <c r="G6290" i="2"/>
  <c r="G6296" i="2"/>
  <c r="G6303" i="2"/>
  <c r="G6309" i="2"/>
  <c r="G6315" i="2"/>
  <c r="G6322" i="2"/>
  <c r="G6328" i="2"/>
  <c r="G6333" i="2"/>
  <c r="G6338" i="2"/>
  <c r="G6346" i="2"/>
  <c r="G6353" i="2"/>
  <c r="G6359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5" i="2"/>
  <c r="G3036" i="2"/>
  <c r="G3037" i="2"/>
  <c r="G3040" i="2"/>
  <c r="G3043" i="2"/>
  <c r="G3044" i="2"/>
  <c r="G3045" i="2"/>
  <c r="G3046" i="2"/>
  <c r="G3047" i="2"/>
  <c r="G3048" i="2"/>
  <c r="G3049" i="2"/>
  <c r="G3052" i="2"/>
  <c r="G3055" i="2"/>
  <c r="G3058" i="2"/>
  <c r="G3063" i="2"/>
  <c r="G3066" i="2"/>
  <c r="G3069" i="2"/>
  <c r="G3071" i="2"/>
  <c r="G3075" i="2"/>
  <c r="G3076" i="2"/>
  <c r="G3078" i="2"/>
  <c r="G3079" i="2"/>
  <c r="G3080" i="2"/>
  <c r="G3081" i="2"/>
  <c r="G3082" i="2"/>
  <c r="G3083" i="2"/>
  <c r="G3084" i="2"/>
  <c r="G3085" i="2"/>
  <c r="G3086" i="2"/>
  <c r="G3089" i="2"/>
  <c r="G3091" i="2"/>
  <c r="G3092" i="2"/>
  <c r="G3093" i="2"/>
  <c r="G3094" i="2"/>
  <c r="G3099" i="2"/>
  <c r="G3101" i="2"/>
  <c r="G3103" i="2"/>
  <c r="G3104" i="2"/>
  <c r="G3107" i="2"/>
  <c r="G3110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7" i="2"/>
  <c r="G3269" i="2"/>
  <c r="G3271" i="2"/>
  <c r="G3273" i="2"/>
  <c r="G3275" i="2"/>
  <c r="G3277" i="2"/>
  <c r="G3279" i="2"/>
  <c r="G3281" i="2"/>
  <c r="G3283" i="2"/>
  <c r="G3285" i="2"/>
  <c r="G3287" i="2"/>
  <c r="G3289" i="2"/>
  <c r="G3291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3" i="2"/>
  <c r="G3315" i="2"/>
  <c r="G3318" i="2"/>
  <c r="G3320" i="2"/>
  <c r="G3322" i="2"/>
  <c r="G3324" i="2"/>
  <c r="G3326" i="2"/>
  <c r="G3328" i="2"/>
  <c r="G3330" i="2"/>
  <c r="G3332" i="2"/>
  <c r="G3334" i="2"/>
  <c r="G3336" i="2"/>
  <c r="G3338" i="2"/>
  <c r="G3340" i="2"/>
  <c r="G3342" i="2"/>
  <c r="G3344" i="2"/>
  <c r="G3346" i="2"/>
  <c r="G3348" i="2"/>
  <c r="G3350" i="2"/>
  <c r="G3352" i="2"/>
  <c r="G3354" i="2"/>
  <c r="G3356" i="2"/>
  <c r="G3359" i="2"/>
  <c r="G3361" i="2"/>
  <c r="G3363" i="2"/>
  <c r="G3365" i="2"/>
  <c r="G3367" i="2"/>
  <c r="G3368" i="2"/>
  <c r="G3370" i="2"/>
  <c r="G3372" i="2"/>
  <c r="G3374" i="2"/>
  <c r="G3376" i="2"/>
  <c r="G3378" i="2"/>
  <c r="G3380" i="2"/>
  <c r="G3382" i="2"/>
  <c r="G3384" i="2"/>
  <c r="G3386" i="2"/>
  <c r="G3388" i="2"/>
  <c r="G3390" i="2"/>
  <c r="G3392" i="2"/>
  <c r="G3880" i="2"/>
  <c r="G3883" i="2"/>
  <c r="G3885" i="2"/>
  <c r="G3888" i="2"/>
  <c r="G3890" i="2"/>
  <c r="G3893" i="2"/>
  <c r="G3896" i="2"/>
  <c r="G3899" i="2"/>
  <c r="G3902" i="2"/>
  <c r="G3904" i="2"/>
  <c r="G3907" i="2"/>
  <c r="G3909" i="2"/>
  <c r="G3912" i="2"/>
  <c r="G3914" i="2"/>
  <c r="G3917" i="2"/>
  <c r="G3919" i="2"/>
  <c r="G3922" i="2"/>
  <c r="G3925" i="2"/>
  <c r="G3927" i="2"/>
  <c r="G3930" i="2"/>
  <c r="G3933" i="2"/>
  <c r="G3935" i="2"/>
  <c r="G3938" i="2"/>
  <c r="G3940" i="2"/>
  <c r="G3943" i="2"/>
  <c r="G3945" i="2"/>
  <c r="G3948" i="2"/>
  <c r="G3950" i="2"/>
  <c r="G3953" i="2"/>
  <c r="G3955" i="2"/>
  <c r="G3957" i="2"/>
  <c r="G3960" i="2"/>
  <c r="G3963" i="2"/>
  <c r="G3965" i="2"/>
  <c r="G3968" i="2"/>
  <c r="G3970" i="2"/>
  <c r="G3973" i="2"/>
  <c r="G3975" i="2"/>
  <c r="G3978" i="2"/>
  <c r="G3980" i="2"/>
  <c r="G3982" i="2"/>
  <c r="G3986" i="2"/>
  <c r="G3989" i="2"/>
  <c r="G3991" i="2"/>
  <c r="G3994" i="2"/>
  <c r="G3997" i="2"/>
  <c r="G3999" i="2"/>
  <c r="G4002" i="2"/>
  <c r="G4004" i="2"/>
  <c r="G4005" i="2"/>
  <c r="G4008" i="2"/>
  <c r="G4009" i="2"/>
  <c r="G4012" i="2"/>
  <c r="G4013" i="2"/>
  <c r="G4016" i="2"/>
  <c r="G4018" i="2"/>
  <c r="G4020" i="2"/>
  <c r="G4023" i="2"/>
  <c r="G4024" i="2"/>
  <c r="G4027" i="2"/>
  <c r="G4029" i="2"/>
  <c r="G4032" i="2"/>
  <c r="G4034" i="2"/>
  <c r="G4036" i="2"/>
  <c r="G4039" i="2"/>
  <c r="G4042" i="2"/>
  <c r="G4044" i="2"/>
  <c r="G4046" i="2"/>
  <c r="G4048" i="2"/>
  <c r="G4051" i="2"/>
  <c r="G4067" i="2"/>
  <c r="G4070" i="2"/>
  <c r="G4073" i="2"/>
  <c r="G4076" i="2"/>
  <c r="G4077" i="2"/>
  <c r="G4080" i="2"/>
  <c r="G4083" i="2"/>
  <c r="G4085" i="2"/>
  <c r="G4088" i="2"/>
  <c r="G4090" i="2"/>
  <c r="G4093" i="2"/>
  <c r="G4096" i="2"/>
  <c r="G4097" i="2"/>
  <c r="G4100" i="2"/>
  <c r="G4103" i="2"/>
  <c r="G4106" i="2"/>
  <c r="G4109" i="2"/>
  <c r="G4110" i="2"/>
  <c r="G4113" i="2"/>
  <c r="G4116" i="2"/>
  <c r="G4119" i="2"/>
  <c r="G4121" i="2"/>
  <c r="G4124" i="2"/>
  <c r="G4125" i="2"/>
  <c r="G4128" i="2"/>
  <c r="G4130" i="2"/>
  <c r="G4132" i="2"/>
  <c r="G4134" i="2"/>
  <c r="G4137" i="2"/>
  <c r="G4140" i="2"/>
  <c r="G4143" i="2"/>
  <c r="G4146" i="2"/>
  <c r="G4149" i="2"/>
  <c r="G4152" i="2"/>
  <c r="G4155" i="2"/>
  <c r="G4158" i="2"/>
  <c r="G4161" i="2"/>
  <c r="G4164" i="2"/>
  <c r="G4168" i="2"/>
  <c r="G4171" i="2"/>
  <c r="G4174" i="2"/>
  <c r="G4571" i="2"/>
  <c r="G4578" i="2"/>
  <c r="G4584" i="2"/>
  <c r="G4591" i="2"/>
  <c r="G4595" i="2"/>
  <c r="G4600" i="2"/>
  <c r="G4604" i="2"/>
  <c r="G4608" i="2"/>
  <c r="G4613" i="2"/>
  <c r="G4618" i="2"/>
  <c r="G4622" i="2"/>
  <c r="G4627" i="2"/>
  <c r="G4633" i="2"/>
  <c r="G4641" i="2"/>
  <c r="G4646" i="2"/>
  <c r="G4652" i="2"/>
  <c r="G4656" i="2"/>
  <c r="G4663" i="2"/>
  <c r="G4669" i="2"/>
  <c r="G4674" i="2"/>
  <c r="G4682" i="2"/>
  <c r="G4687" i="2"/>
  <c r="G4692" i="2"/>
  <c r="G4697" i="2"/>
  <c r="G4701" i="2"/>
  <c r="G4706" i="2"/>
  <c r="G4711" i="2"/>
  <c r="G4715" i="2"/>
  <c r="G4720" i="2"/>
  <c r="G4724" i="2"/>
  <c r="G4728" i="2"/>
  <c r="G4732" i="2"/>
  <c r="G4736" i="2"/>
  <c r="G4741" i="2"/>
  <c r="G4746" i="2"/>
  <c r="G4751" i="2"/>
  <c r="G4756" i="2"/>
  <c r="G4760" i="2"/>
  <c r="G4765" i="2"/>
  <c r="G4770" i="2"/>
  <c r="G4774" i="2"/>
  <c r="G4780" i="2"/>
  <c r="G4785" i="2"/>
  <c r="G4790" i="2"/>
  <c r="G4794" i="2"/>
  <c r="G4799" i="2"/>
  <c r="G4803" i="2"/>
  <c r="G4807" i="2"/>
  <c r="G4811" i="2"/>
  <c r="G4815" i="2"/>
  <c r="G4820" i="2"/>
  <c r="G4825" i="2"/>
  <c r="G4830" i="2"/>
  <c r="G4835" i="2"/>
  <c r="G4839" i="2"/>
  <c r="G4845" i="2"/>
  <c r="G16" i="2"/>
  <c r="G23" i="2"/>
  <c r="G29" i="2"/>
  <c r="G34" i="2"/>
  <c r="G40" i="2"/>
  <c r="G47" i="2"/>
  <c r="G54" i="2"/>
  <c r="G62" i="2"/>
  <c r="G68" i="2"/>
  <c r="G75" i="2"/>
  <c r="G85" i="2"/>
  <c r="G90" i="2"/>
  <c r="G6251" i="2"/>
  <c r="G6259" i="2"/>
  <c r="G6273" i="2"/>
  <c r="G6279" i="2"/>
  <c r="G6287" i="2"/>
  <c r="G6295" i="2"/>
  <c r="G6301" i="2"/>
  <c r="G6313" i="2"/>
  <c r="G6320" i="2"/>
  <c r="G6326" i="2"/>
  <c r="G6334" i="2"/>
  <c r="G6341" i="2"/>
  <c r="G6347" i="2"/>
  <c r="G6354" i="2"/>
  <c r="G6360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2" i="2"/>
  <c r="G3887" i="2"/>
  <c r="G3891" i="2"/>
  <c r="G3895" i="2"/>
  <c r="G3900" i="2"/>
  <c r="G3905" i="2"/>
  <c r="G3910" i="2"/>
  <c r="G3915" i="2"/>
  <c r="G3920" i="2"/>
  <c r="G3924" i="2"/>
  <c r="G3928" i="2"/>
  <c r="G3932" i="2"/>
  <c r="G3937" i="2"/>
  <c r="G3941" i="2"/>
  <c r="G3947" i="2"/>
  <c r="G3952" i="2"/>
  <c r="G3958" i="2"/>
  <c r="G3962" i="2"/>
  <c r="G3967" i="2"/>
  <c r="G3971" i="2"/>
  <c r="G3976" i="2"/>
  <c r="G3979" i="2"/>
  <c r="G3984" i="2"/>
  <c r="G3987" i="2"/>
  <c r="G3992" i="2"/>
  <c r="G3996" i="2"/>
  <c r="G4000" i="2"/>
  <c r="G4003" i="2"/>
  <c r="G4006" i="2"/>
  <c r="G4011" i="2"/>
  <c r="G4015" i="2"/>
  <c r="G4019" i="2"/>
  <c r="G4022" i="2"/>
  <c r="G4026" i="2"/>
  <c r="G4030" i="2"/>
  <c r="G4033" i="2"/>
  <c r="G4037" i="2"/>
  <c r="G4040" i="2"/>
  <c r="G4043" i="2"/>
  <c r="G4047" i="2"/>
  <c r="G4050" i="2"/>
  <c r="G4053" i="2"/>
  <c r="G4055" i="2"/>
  <c r="G4057" i="2"/>
  <c r="G4058" i="2"/>
  <c r="G4060" i="2"/>
  <c r="G4062" i="2"/>
  <c r="G4064" i="2"/>
  <c r="G4066" i="2"/>
  <c r="G4069" i="2"/>
  <c r="G4072" i="2"/>
  <c r="G4075" i="2"/>
  <c r="G4078" i="2"/>
  <c r="G4081" i="2"/>
  <c r="G4084" i="2"/>
  <c r="G4087" i="2"/>
  <c r="G4091" i="2"/>
  <c r="G4094" i="2"/>
  <c r="G4098" i="2"/>
  <c r="G4101" i="2"/>
  <c r="G4104" i="2"/>
  <c r="G4107" i="2"/>
  <c r="G4111" i="2"/>
  <c r="G4114" i="2"/>
  <c r="G4117" i="2"/>
  <c r="G4120" i="2"/>
  <c r="G4123" i="2"/>
  <c r="G4127" i="2"/>
  <c r="G4129" i="2"/>
  <c r="G4133" i="2"/>
  <c r="G4136" i="2"/>
  <c r="G4139" i="2"/>
  <c r="G4142" i="2"/>
  <c r="G4145" i="2"/>
  <c r="G4148" i="2"/>
  <c r="G4150" i="2"/>
  <c r="G4154" i="2"/>
  <c r="G4156" i="2"/>
  <c r="G4160" i="2"/>
  <c r="G4163" i="2"/>
  <c r="G4166" i="2"/>
  <c r="G4169" i="2"/>
  <c r="G4172" i="2"/>
  <c r="G4175" i="2"/>
  <c r="G4177" i="2"/>
  <c r="G4568" i="2"/>
  <c r="G4572" i="2"/>
  <c r="G4576" i="2"/>
  <c r="G4580" i="2"/>
  <c r="G4587" i="2"/>
  <c r="G4592" i="2"/>
  <c r="G4597" i="2"/>
  <c r="G4601" i="2"/>
  <c r="G4606" i="2"/>
  <c r="G4610" i="2"/>
  <c r="G4614" i="2"/>
  <c r="G4619" i="2"/>
  <c r="G4623" i="2"/>
  <c r="G4628" i="2"/>
  <c r="G4631" i="2"/>
  <c r="G4636" i="2"/>
  <c r="G4640" i="2"/>
  <c r="G4644" i="2"/>
  <c r="G4649" i="2"/>
  <c r="G4653" i="2"/>
  <c r="G4658" i="2"/>
  <c r="G4661" i="2"/>
  <c r="G4666" i="2"/>
  <c r="G4671" i="2"/>
  <c r="G4675" i="2"/>
  <c r="G4679" i="2"/>
  <c r="G4685" i="2"/>
  <c r="G4690" i="2"/>
  <c r="G4694" i="2"/>
  <c r="G4698" i="2"/>
  <c r="G4703" i="2"/>
  <c r="G4707" i="2"/>
  <c r="G4712" i="2"/>
  <c r="G4717" i="2"/>
  <c r="G4721" i="2"/>
  <c r="G4725" i="2"/>
  <c r="G4729" i="2"/>
  <c r="G4734" i="2"/>
  <c r="G4738" i="2"/>
  <c r="G4743" i="2"/>
  <c r="G4748" i="2"/>
  <c r="G4752" i="2"/>
  <c r="G4757" i="2"/>
  <c r="G4762" i="2"/>
  <c r="G4766" i="2"/>
  <c r="G4771" i="2"/>
  <c r="G4775" i="2"/>
  <c r="G4779" i="2"/>
  <c r="G4783" i="2"/>
  <c r="G4788" i="2"/>
  <c r="G4793" i="2"/>
  <c r="G4797" i="2"/>
  <c r="G4802" i="2"/>
  <c r="G4808" i="2"/>
  <c r="G4813" i="2"/>
  <c r="G4817" i="2"/>
  <c r="G4822" i="2"/>
  <c r="G4826" i="2"/>
  <c r="G4831" i="2"/>
  <c r="G4836" i="2"/>
  <c r="G4841" i="2"/>
  <c r="G4847" i="2"/>
  <c r="G17" i="2"/>
  <c r="G26" i="2"/>
  <c r="G32" i="2"/>
  <c r="G36" i="2"/>
  <c r="G42" i="2"/>
  <c r="G50" i="2"/>
  <c r="G57" i="2"/>
  <c r="G63" i="2"/>
  <c r="G71" i="2"/>
  <c r="G77" i="2"/>
  <c r="G82" i="2"/>
  <c r="G86" i="2"/>
  <c r="G6250" i="2"/>
  <c r="G6256" i="2"/>
  <c r="G6264" i="2"/>
  <c r="G6267" i="2"/>
  <c r="G6271" i="2"/>
  <c r="G6278" i="2"/>
  <c r="G6284" i="2"/>
  <c r="G6292" i="2"/>
  <c r="G6299" i="2"/>
  <c r="G6304" i="2"/>
  <c r="G6314" i="2"/>
  <c r="G6319" i="2"/>
  <c r="G6325" i="2"/>
  <c r="G6330" i="2"/>
  <c r="G6339" i="2"/>
  <c r="G6345" i="2"/>
  <c r="G6351" i="2"/>
  <c r="G635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70" i="2"/>
  <c r="G4574" i="2"/>
  <c r="G4575" i="2"/>
  <c r="G4579" i="2"/>
  <c r="G4581" i="2"/>
  <c r="G4583" i="2"/>
  <c r="G4586" i="2"/>
  <c r="G4588" i="2"/>
  <c r="G4590" i="2"/>
  <c r="G4594" i="2"/>
  <c r="G4596" i="2"/>
  <c r="G4599" i="2"/>
  <c r="G4602" i="2"/>
  <c r="G4605" i="2"/>
  <c r="G4609" i="2"/>
  <c r="G4612" i="2"/>
  <c r="G4615" i="2"/>
  <c r="G4617" i="2"/>
  <c r="G4620" i="2"/>
  <c r="G4624" i="2"/>
  <c r="G4626" i="2"/>
  <c r="G4629" i="2"/>
  <c r="G4632" i="2"/>
  <c r="G4635" i="2"/>
  <c r="G4637" i="2"/>
  <c r="G4639" i="2"/>
  <c r="G4642" i="2"/>
  <c r="G4645" i="2"/>
  <c r="G4648" i="2"/>
  <c r="G4650" i="2"/>
  <c r="G4654" i="2"/>
  <c r="G4657" i="2"/>
  <c r="G4660" i="2"/>
  <c r="G4662" i="2"/>
  <c r="G4665" i="2"/>
  <c r="G4667" i="2"/>
  <c r="G4670" i="2"/>
  <c r="G4673" i="2"/>
  <c r="G4676" i="2"/>
  <c r="G4678" i="2"/>
  <c r="G4681" i="2"/>
  <c r="G4683" i="2"/>
  <c r="G4686" i="2"/>
  <c r="G4688" i="2"/>
  <c r="G4691" i="2"/>
  <c r="G4693" i="2"/>
  <c r="G4696" i="2"/>
  <c r="G4699" i="2"/>
  <c r="G4702" i="2"/>
  <c r="G4705" i="2"/>
  <c r="G4708" i="2"/>
  <c r="G4710" i="2"/>
  <c r="G4713" i="2"/>
  <c r="G4716" i="2"/>
  <c r="G4719" i="2"/>
  <c r="G4722" i="2"/>
  <c r="G4726" i="2"/>
  <c r="G4730" i="2"/>
  <c r="G4733" i="2"/>
  <c r="G4737" i="2"/>
  <c r="G4739" i="2"/>
  <c r="G4742" i="2"/>
  <c r="G4745" i="2"/>
  <c r="G4747" i="2"/>
  <c r="G4750" i="2"/>
  <c r="G4753" i="2"/>
  <c r="G4755" i="2"/>
  <c r="G4758" i="2"/>
  <c r="G4761" i="2"/>
  <c r="G4764" i="2"/>
  <c r="G4767" i="2"/>
  <c r="G4769" i="2"/>
  <c r="G4772" i="2"/>
  <c r="G4776" i="2"/>
  <c r="G4778" i="2"/>
  <c r="G4781" i="2"/>
  <c r="G4784" i="2"/>
  <c r="G4787" i="2"/>
  <c r="G4789" i="2"/>
  <c r="G4792" i="2"/>
  <c r="G4795" i="2"/>
  <c r="G4798" i="2"/>
  <c r="G4801" i="2"/>
  <c r="G4804" i="2"/>
  <c r="G4806" i="2"/>
  <c r="G4809" i="2"/>
  <c r="G4812" i="2"/>
  <c r="G4816" i="2"/>
  <c r="G4818" i="2"/>
  <c r="G4821" i="2"/>
  <c r="G4823" i="2"/>
  <c r="G4827" i="2"/>
  <c r="G4829" i="2"/>
  <c r="G4832" i="2"/>
  <c r="G4834" i="2"/>
  <c r="G4837" i="2"/>
  <c r="G4840" i="2"/>
  <c r="G4843" i="2"/>
  <c r="G4846" i="2"/>
  <c r="G4848" i="2"/>
  <c r="G6223" i="2"/>
  <c r="G6226" i="2"/>
  <c r="G6229" i="2"/>
  <c r="G6231" i="2"/>
  <c r="G6233" i="2"/>
  <c r="G6236" i="2"/>
  <c r="G6238" i="2"/>
  <c r="G13" i="2"/>
  <c r="G18" i="2"/>
  <c r="G22" i="2"/>
  <c r="G25" i="2"/>
  <c r="G30" i="2"/>
  <c r="G33" i="2"/>
  <c r="G38" i="2"/>
  <c r="G43" i="2"/>
  <c r="G48" i="2"/>
  <c r="G51" i="2"/>
  <c r="G56" i="2"/>
  <c r="G61" i="2"/>
  <c r="G64" i="2"/>
  <c r="G69" i="2"/>
  <c r="G74" i="2"/>
  <c r="G78" i="2"/>
  <c r="G89" i="2"/>
  <c r="G6248" i="2"/>
  <c r="G6254" i="2"/>
  <c r="G6257" i="2"/>
  <c r="G6262" i="2"/>
  <c r="G6274" i="2"/>
  <c r="G6280" i="2"/>
  <c r="G6285" i="2"/>
  <c r="G6289" i="2"/>
  <c r="G6293" i="2"/>
  <c r="G6298" i="2"/>
  <c r="G6302" i="2"/>
  <c r="G6306" i="2"/>
  <c r="G6311" i="2"/>
  <c r="G6317" i="2"/>
  <c r="G6321" i="2"/>
  <c r="G6327" i="2"/>
  <c r="G6331" i="2"/>
  <c r="G6336" i="2"/>
  <c r="G6340" i="2"/>
  <c r="G6344" i="2"/>
  <c r="G6348" i="2"/>
  <c r="G6352" i="2"/>
  <c r="G6357" i="2"/>
  <c r="G6361" i="2"/>
  <c r="G6363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3" i="2"/>
  <c r="G4" i="2"/>
  <c r="G5" i="2"/>
  <c r="G6" i="2"/>
  <c r="G7" i="2"/>
  <c r="G8" i="2"/>
  <c r="G9" i="2"/>
  <c r="G10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993" i="2"/>
  <c r="G5995" i="2"/>
  <c r="G5997" i="2"/>
  <c r="G5998" i="2"/>
  <c r="G6000" i="2"/>
  <c r="G6002" i="2"/>
  <c r="G6003" i="2"/>
  <c r="G6005" i="2"/>
  <c r="G6006" i="2"/>
  <c r="G6008" i="2"/>
  <c r="G6010" i="2"/>
  <c r="G6011" i="2"/>
  <c r="G6013" i="2"/>
  <c r="G6014" i="2"/>
  <c r="G6024" i="2"/>
  <c r="G6026" i="2"/>
  <c r="G6027" i="2"/>
  <c r="G6029" i="2"/>
  <c r="G6031" i="2"/>
  <c r="G6033" i="2"/>
  <c r="G6034" i="2"/>
  <c r="G6036" i="2"/>
  <c r="G6038" i="2"/>
  <c r="G6039" i="2"/>
  <c r="G6041" i="2"/>
  <c r="G6043" i="2"/>
  <c r="G6044" i="2"/>
  <c r="G6046" i="2"/>
  <c r="G6047" i="2"/>
  <c r="G6049" i="2"/>
  <c r="G6050" i="2"/>
  <c r="G6052" i="2"/>
  <c r="G6053" i="2"/>
  <c r="G6055" i="2"/>
  <c r="G6057" i="2"/>
  <c r="G6059" i="2"/>
  <c r="G6060" i="2"/>
  <c r="G6061" i="2"/>
  <c r="G6062" i="2"/>
  <c r="G6076" i="2"/>
  <c r="G6078" i="2"/>
  <c r="G6079" i="2"/>
  <c r="G6081" i="2"/>
  <c r="G6083" i="2"/>
  <c r="G6084" i="2"/>
  <c r="G6086" i="2"/>
  <c r="G6087" i="2"/>
  <c r="G6089" i="2"/>
  <c r="G6091" i="2"/>
  <c r="G6092" i="2"/>
  <c r="G6094" i="2"/>
  <c r="G6095" i="2"/>
  <c r="G6097" i="2"/>
  <c r="G6099" i="2"/>
  <c r="G6100" i="2"/>
  <c r="G6102" i="2"/>
  <c r="G6104" i="2"/>
  <c r="G6106" i="2"/>
  <c r="G6107" i="2"/>
  <c r="G6109" i="2"/>
  <c r="G6111" i="2"/>
  <c r="G6112" i="2"/>
  <c r="G6114" i="2"/>
  <c r="G6116" i="2"/>
  <c r="G6117" i="2"/>
  <c r="G6119" i="2"/>
  <c r="G6121" i="2"/>
  <c r="G6122" i="2"/>
  <c r="G6124" i="2"/>
  <c r="G6126" i="2"/>
  <c r="G6127" i="2"/>
  <c r="G6129" i="2"/>
  <c r="G6131" i="2"/>
  <c r="G6133" i="2"/>
  <c r="G6134" i="2"/>
  <c r="G6136" i="2"/>
  <c r="G6137" i="2"/>
  <c r="G6139" i="2"/>
  <c r="G6140" i="2"/>
  <c r="G6142" i="2"/>
  <c r="G6144" i="2"/>
  <c r="G6145" i="2"/>
  <c r="G6147" i="2"/>
  <c r="G6148" i="2"/>
  <c r="G6150" i="2"/>
  <c r="G6152" i="2"/>
  <c r="G6153" i="2"/>
  <c r="G6155" i="2"/>
  <c r="G6157" i="2"/>
  <c r="G6158" i="2"/>
  <c r="G6160" i="2"/>
  <c r="G6161" i="2"/>
  <c r="G6163" i="2"/>
  <c r="G6165" i="2"/>
  <c r="G6166" i="2"/>
  <c r="G6168" i="2"/>
  <c r="G6170" i="2"/>
  <c r="G6171" i="2"/>
  <c r="G6173" i="2"/>
  <c r="G6175" i="2"/>
  <c r="G6176" i="2"/>
  <c r="G6178" i="2"/>
  <c r="G6180" i="2"/>
  <c r="G6182" i="2"/>
  <c r="G6183" i="2"/>
  <c r="G6185" i="2"/>
  <c r="G6187" i="2"/>
  <c r="G6188" i="2"/>
  <c r="G6190" i="2"/>
  <c r="G6192" i="2"/>
  <c r="G6193" i="2"/>
  <c r="G6195" i="2"/>
  <c r="G6196" i="2"/>
  <c r="G6198" i="2"/>
  <c r="G6200" i="2"/>
  <c r="G6201" i="2"/>
  <c r="G6203" i="2"/>
  <c r="G6205" i="2"/>
  <c r="G6207" i="2"/>
  <c r="G6208" i="2"/>
  <c r="G6210" i="2"/>
  <c r="G6211" i="2"/>
  <c r="G6213" i="2"/>
  <c r="G6214" i="2"/>
  <c r="G6216" i="2"/>
  <c r="G6217" i="2"/>
  <c r="G6219" i="2"/>
  <c r="G6221" i="2"/>
  <c r="G6222" i="2"/>
  <c r="G6225" i="2"/>
  <c r="G6227" i="2"/>
  <c r="G6230" i="2"/>
  <c r="G6234" i="2"/>
  <c r="G6237" i="2"/>
  <c r="G12" i="2"/>
  <c r="G15" i="2"/>
  <c r="G20" i="2"/>
  <c r="G27" i="2"/>
  <c r="G41" i="2"/>
  <c r="G45" i="2"/>
  <c r="G49" i="2"/>
  <c r="G55" i="2"/>
  <c r="G60" i="2"/>
  <c r="G65" i="2"/>
  <c r="G70" i="2"/>
  <c r="G76" i="2"/>
  <c r="G81" i="2"/>
  <c r="G84" i="2"/>
  <c r="G88" i="2"/>
  <c r="G6252" i="2"/>
  <c r="G6258" i="2"/>
  <c r="G6263" i="2"/>
  <c r="G6265" i="2"/>
  <c r="G6268" i="2"/>
  <c r="G6272" i="2"/>
  <c r="G6277" i="2"/>
  <c r="G6282" i="2"/>
  <c r="G6286" i="2"/>
  <c r="G6291" i="2"/>
  <c r="G6297" i="2"/>
  <c r="G6307" i="2"/>
  <c r="G6310" i="2"/>
  <c r="G6316" i="2"/>
  <c r="G6324" i="2"/>
  <c r="G6335" i="2"/>
  <c r="G6342" i="2"/>
  <c r="G6350" i="2"/>
  <c r="G6356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4" i="2"/>
  <c r="G5996" i="2"/>
  <c r="G5999" i="2"/>
  <c r="G6001" i="2"/>
  <c r="G6004" i="2"/>
  <c r="G6007" i="2"/>
  <c r="G6009" i="2"/>
  <c r="G6012" i="2"/>
  <c r="G6015" i="2"/>
  <c r="G6016" i="2"/>
  <c r="G6017" i="2"/>
  <c r="G6018" i="2"/>
  <c r="G6019" i="2"/>
  <c r="G6020" i="2"/>
  <c r="G6021" i="2"/>
  <c r="G6022" i="2"/>
  <c r="G6023" i="2"/>
  <c r="G6025" i="2"/>
  <c r="G6028" i="2"/>
  <c r="G6030" i="2"/>
  <c r="G6032" i="2"/>
  <c r="G6035" i="2"/>
  <c r="G6037" i="2"/>
  <c r="G6040" i="2"/>
  <c r="G6042" i="2"/>
  <c r="G6045" i="2"/>
  <c r="G6048" i="2"/>
  <c r="G6051" i="2"/>
  <c r="G6054" i="2"/>
  <c r="G6056" i="2"/>
  <c r="G6058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7" i="2"/>
  <c r="G6080" i="2"/>
  <c r="G6082" i="2"/>
  <c r="G6085" i="2"/>
  <c r="G6088" i="2"/>
  <c r="G6090" i="2"/>
  <c r="G6093" i="2"/>
  <c r="G6096" i="2"/>
  <c r="G6098" i="2"/>
  <c r="G6101" i="2"/>
  <c r="G6103" i="2"/>
  <c r="G6105" i="2"/>
  <c r="G6108" i="2"/>
  <c r="G6110" i="2"/>
  <c r="G6113" i="2"/>
  <c r="G6115" i="2"/>
  <c r="G6118" i="2"/>
  <c r="G6120" i="2"/>
  <c r="G6123" i="2"/>
  <c r="G6125" i="2"/>
  <c r="G6128" i="2"/>
  <c r="G6130" i="2"/>
  <c r="G6132" i="2"/>
  <c r="G6135" i="2"/>
  <c r="G6138" i="2"/>
  <c r="G6141" i="2"/>
  <c r="G6143" i="2"/>
  <c r="G6146" i="2"/>
  <c r="G6149" i="2"/>
  <c r="G6151" i="2"/>
  <c r="G6154" i="2"/>
  <c r="G6156" i="2"/>
  <c r="G6159" i="2"/>
  <c r="G6162" i="2"/>
  <c r="G6164" i="2"/>
  <c r="G6167" i="2"/>
  <c r="G6169" i="2"/>
  <c r="G6172" i="2"/>
  <c r="G6174" i="2"/>
  <c r="G6177" i="2"/>
  <c r="G6179" i="2"/>
  <c r="G6181" i="2"/>
  <c r="G6184" i="2"/>
  <c r="G6186" i="2"/>
  <c r="G6189" i="2"/>
  <c r="G6191" i="2"/>
  <c r="G6194" i="2"/>
  <c r="G6197" i="2"/>
  <c r="G6199" i="2"/>
  <c r="G6202" i="2"/>
  <c r="G6204" i="2"/>
  <c r="G6206" i="2"/>
  <c r="G6209" i="2"/>
  <c r="G6212" i="2"/>
  <c r="G6215" i="2"/>
  <c r="G6218" i="2"/>
  <c r="G6220" i="2"/>
  <c r="G6224" i="2"/>
  <c r="G6228" i="2"/>
  <c r="G6232" i="2"/>
  <c r="G6235" i="2"/>
  <c r="G11" i="2"/>
  <c r="G19" i="2"/>
  <c r="G24" i="2"/>
  <c r="G31" i="2"/>
  <c r="G35" i="2"/>
  <c r="G39" i="2"/>
  <c r="G44" i="2"/>
  <c r="G52" i="2"/>
  <c r="G58" i="2"/>
  <c r="G67" i="2"/>
  <c r="G73" i="2"/>
  <c r="G80" i="2"/>
  <c r="G6249" i="2"/>
  <c r="G6255" i="2"/>
  <c r="G6260" i="2"/>
  <c r="G6269" i="2"/>
  <c r="G6275" i="2"/>
  <c r="G6281" i="2"/>
  <c r="G6288" i="2"/>
  <c r="G6294" i="2"/>
  <c r="G6300" i="2"/>
  <c r="G6305" i="2"/>
  <c r="G6308" i="2"/>
  <c r="G6312" i="2"/>
  <c r="G6318" i="2"/>
  <c r="G6323" i="2"/>
  <c r="G6329" i="2"/>
  <c r="G6332" i="2"/>
  <c r="G6337" i="2"/>
  <c r="G6343" i="2"/>
  <c r="G6349" i="2"/>
  <c r="G6355" i="2"/>
  <c r="G6362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236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10001" i="2"/>
  <c r="G2" i="2"/>
  <c r="G410" i="2"/>
  <c r="G412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7857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2" i="2"/>
  <c r="G9334" i="2"/>
  <c r="G9335" i="2"/>
  <c r="G9336" i="2"/>
  <c r="G9338" i="2"/>
  <c r="G9339" i="2"/>
  <c r="G9341" i="2"/>
  <c r="G9342" i="2"/>
  <c r="G9346" i="2"/>
  <c r="G9351" i="2"/>
  <c r="G9352" i="2"/>
  <c r="G9353" i="2"/>
  <c r="G9354" i="2"/>
  <c r="G9355" i="2"/>
  <c r="G9356" i="2"/>
  <c r="G9357" i="2"/>
  <c r="G9358" i="2"/>
  <c r="G9360" i="2"/>
  <c r="G9362" i="2"/>
  <c r="G9363" i="2"/>
  <c r="G9364" i="2"/>
  <c r="G9366" i="2"/>
  <c r="G9367" i="2"/>
  <c r="G9368" i="2"/>
  <c r="G9374" i="2"/>
  <c r="G9378" i="2"/>
  <c r="G9381" i="2"/>
  <c r="G9382" i="2"/>
  <c r="G9826" i="2"/>
  <c r="G9829" i="2"/>
  <c r="G9830" i="2"/>
  <c r="G9831" i="2"/>
  <c r="G9833" i="2"/>
  <c r="G9834" i="2"/>
  <c r="G9837" i="2"/>
  <c r="G9839" i="2"/>
  <c r="G9842" i="2"/>
  <c r="G9843" i="2"/>
  <c r="G9845" i="2"/>
  <c r="G9846" i="2"/>
  <c r="G9850" i="2"/>
  <c r="G9851" i="2"/>
  <c r="G9852" i="2"/>
  <c r="G9853" i="2"/>
  <c r="G9858" i="2"/>
  <c r="G9859" i="2"/>
  <c r="G9860" i="2"/>
  <c r="G9862" i="2"/>
  <c r="G9863" i="2"/>
  <c r="G9865" i="2"/>
  <c r="G9869" i="2"/>
  <c r="G9870" i="2"/>
  <c r="G9872" i="2"/>
  <c r="G9876" i="2"/>
  <c r="G9879" i="2"/>
  <c r="G9881" i="2"/>
  <c r="G9884" i="2"/>
  <c r="G9892" i="2"/>
  <c r="G9896" i="2"/>
  <c r="G9900" i="2"/>
  <c r="G9908" i="2"/>
  <c r="G9911" i="2"/>
  <c r="G9912" i="2"/>
  <c r="G9919" i="2"/>
  <c r="G9921" i="2"/>
  <c r="G9924" i="2"/>
  <c r="G9925" i="2"/>
  <c r="G9926" i="2"/>
  <c r="G9927" i="2"/>
  <c r="G9929" i="2"/>
  <c r="G9935" i="2"/>
  <c r="G9936" i="2"/>
  <c r="G9937" i="2"/>
  <c r="G9950" i="2"/>
  <c r="G9952" i="2"/>
  <c r="G9960" i="2"/>
  <c r="G9965" i="2"/>
  <c r="G9969" i="2"/>
  <c r="G9974" i="2"/>
  <c r="G9975" i="2"/>
  <c r="G9977" i="2"/>
  <c r="G9978" i="2"/>
  <c r="G9980" i="2"/>
  <c r="G9981" i="2"/>
  <c r="G9983" i="2"/>
  <c r="G9984" i="2"/>
  <c r="G9985" i="2"/>
  <c r="G9986" i="2"/>
  <c r="G9990" i="2"/>
  <c r="G9992" i="2"/>
  <c r="G9993" i="2"/>
  <c r="G9994" i="2"/>
  <c r="G9996" i="2"/>
  <c r="G9999" i="2"/>
  <c r="G408" i="2"/>
  <c r="G409" i="2"/>
  <c r="G411" i="2"/>
  <c r="G413" i="2"/>
  <c r="G414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828" i="2"/>
  <c r="G830" i="2"/>
  <c r="G832" i="2"/>
  <c r="G834" i="2"/>
  <c r="G835" i="2"/>
  <c r="G837" i="2"/>
  <c r="G839" i="2"/>
  <c r="G841" i="2"/>
  <c r="G843" i="2"/>
  <c r="G845" i="2"/>
  <c r="G847" i="2"/>
  <c r="G849" i="2"/>
  <c r="G851" i="2"/>
  <c r="G853" i="2"/>
  <c r="G865" i="2"/>
  <c r="G867" i="2"/>
  <c r="G869" i="2"/>
  <c r="G871" i="2"/>
  <c r="G873" i="2"/>
  <c r="G875" i="2"/>
  <c r="G876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4" i="2"/>
  <c r="G9825" i="2"/>
  <c r="G9827" i="2"/>
  <c r="G9828" i="2"/>
  <c r="G9832" i="2"/>
  <c r="G9836" i="2"/>
  <c r="G9849" i="2"/>
  <c r="G9854" i="2"/>
  <c r="G9855" i="2"/>
  <c r="G9856" i="2"/>
  <c r="G9857" i="2"/>
  <c r="G9861" i="2"/>
  <c r="G9866" i="2"/>
  <c r="G9867" i="2"/>
  <c r="G9868" i="2"/>
  <c r="G9874" i="2"/>
  <c r="G9877" i="2"/>
  <c r="G9878" i="2"/>
  <c r="G9880" i="2"/>
  <c r="G9883" i="2"/>
  <c r="G9891" i="2"/>
  <c r="G9894" i="2"/>
  <c r="G9895" i="2"/>
  <c r="G9898" i="2"/>
  <c r="G9901" i="2"/>
  <c r="G9903" i="2"/>
  <c r="G9904" i="2"/>
  <c r="G9905" i="2"/>
  <c r="G9913" i="2"/>
  <c r="G9914" i="2"/>
  <c r="G9915" i="2"/>
  <c r="G9917" i="2"/>
  <c r="G9918" i="2"/>
  <c r="G9928" i="2"/>
  <c r="G9930" i="2"/>
  <c r="G9931" i="2"/>
  <c r="G9932" i="2"/>
  <c r="G9934" i="2"/>
  <c r="G9938" i="2"/>
  <c r="G9939" i="2"/>
  <c r="G9940" i="2"/>
  <c r="G9942" i="2"/>
  <c r="G9943" i="2"/>
  <c r="G9944" i="2"/>
  <c r="G9947" i="2"/>
  <c r="G9948" i="2"/>
  <c r="G9953" i="2"/>
  <c r="G9954" i="2"/>
  <c r="G9959" i="2"/>
  <c r="G9962" i="2"/>
  <c r="G9964" i="2"/>
  <c r="G9966" i="2"/>
  <c r="G9967" i="2"/>
  <c r="G9968" i="2"/>
  <c r="G9971" i="2"/>
  <c r="G9973" i="2"/>
  <c r="G9976" i="2"/>
  <c r="G9979" i="2"/>
  <c r="G9982" i="2"/>
  <c r="G9987" i="2"/>
  <c r="G9988" i="2"/>
  <c r="G9989" i="2"/>
  <c r="G9991" i="2"/>
  <c r="G9995" i="2"/>
  <c r="G9997" i="2"/>
  <c r="G9998" i="2"/>
  <c r="G10000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9" i="2"/>
  <c r="G831" i="2"/>
  <c r="G833" i="2"/>
  <c r="G836" i="2"/>
  <c r="G838" i="2"/>
  <c r="G840" i="2"/>
  <c r="G842" i="2"/>
  <c r="G844" i="2"/>
  <c r="G846" i="2"/>
  <c r="G848" i="2"/>
  <c r="G850" i="2"/>
  <c r="G852" i="2"/>
  <c r="G854" i="2"/>
  <c r="G855" i="2"/>
  <c r="G856" i="2"/>
  <c r="G857" i="2"/>
  <c r="G858" i="2"/>
  <c r="G859" i="2"/>
  <c r="G860" i="2"/>
  <c r="G861" i="2"/>
  <c r="G862" i="2"/>
  <c r="G863" i="2"/>
  <c r="G864" i="2"/>
  <c r="G866" i="2"/>
  <c r="G868" i="2"/>
  <c r="G870" i="2"/>
  <c r="G872" i="2"/>
  <c r="G874" i="2"/>
  <c r="G8834" i="2"/>
  <c r="M8713" i="2" l="1"/>
  <c r="H8713" i="2"/>
  <c r="I8713" i="2"/>
  <c r="K8713" i="2" s="1"/>
  <c r="M421" i="2"/>
  <c r="I421" i="2"/>
  <c r="K421" i="2" s="1"/>
  <c r="H421" i="2"/>
  <c r="I422" i="2"/>
  <c r="K422" i="2" s="1"/>
  <c r="H422" i="2"/>
  <c r="M422" i="2"/>
  <c r="I423" i="2"/>
  <c r="K423" i="2" s="1"/>
  <c r="H423" i="2"/>
  <c r="M423" i="2"/>
  <c r="I424" i="2"/>
  <c r="K424" i="2" s="1"/>
  <c r="M424" i="2"/>
  <c r="H424" i="2"/>
  <c r="M425" i="2"/>
  <c r="I425" i="2"/>
  <c r="K425" i="2" s="1"/>
  <c r="H425" i="2"/>
  <c r="I426" i="2"/>
  <c r="K426" i="2" s="1"/>
  <c r="H426" i="2"/>
  <c r="M426" i="2"/>
  <c r="M427" i="2"/>
  <c r="H427" i="2"/>
  <c r="I427" i="2"/>
  <c r="K427" i="2" s="1"/>
  <c r="I428" i="2"/>
  <c r="K428" i="2" s="1"/>
  <c r="H428" i="2"/>
  <c r="M428" i="2"/>
  <c r="H429" i="2"/>
  <c r="M429" i="2"/>
  <c r="I429" i="2"/>
  <c r="K429" i="2" s="1"/>
  <c r="H430" i="2"/>
  <c r="I430" i="2"/>
  <c r="K430" i="2" s="1"/>
  <c r="M430" i="2"/>
  <c r="I431" i="2"/>
  <c r="K431" i="2" s="1"/>
  <c r="H431" i="2"/>
  <c r="M431" i="2"/>
  <c r="H432" i="2"/>
  <c r="I432" i="2"/>
  <c r="K432" i="2" s="1"/>
  <c r="M432" i="2"/>
  <c r="E24" i="1"/>
  <c r="M417" i="2"/>
  <c r="I417" i="2"/>
  <c r="K417" i="2" s="1"/>
  <c r="H417" i="2"/>
  <c r="M418" i="2"/>
  <c r="H418" i="2"/>
  <c r="I418" i="2"/>
  <c r="K418" i="2" s="1"/>
  <c r="M419" i="2"/>
  <c r="H419" i="2"/>
  <c r="I419" i="2"/>
  <c r="K419" i="2" s="1"/>
  <c r="M420" i="2"/>
  <c r="I420" i="2"/>
  <c r="K420" i="2" s="1"/>
  <c r="H420" i="2"/>
  <c r="B24" i="4" a="1"/>
  <c r="M8710" i="2"/>
  <c r="H8710" i="2"/>
  <c r="I8710" i="2"/>
  <c r="K8710" i="2" s="1"/>
  <c r="H415" i="2"/>
  <c r="M415" i="2"/>
  <c r="I415" i="2"/>
  <c r="K415" i="2" s="1"/>
  <c r="M416" i="2"/>
  <c r="I416" i="2"/>
  <c r="K416" i="2" s="1"/>
  <c r="H416" i="2"/>
  <c r="M1827" i="2"/>
  <c r="I1827" i="2"/>
  <c r="K1827" i="2" s="1"/>
  <c r="H1827" i="2"/>
  <c r="I1828" i="2"/>
  <c r="K1828" i="2" s="1"/>
  <c r="H1828" i="2"/>
  <c r="M1828" i="2"/>
  <c r="M1829" i="2"/>
  <c r="I1829" i="2"/>
  <c r="K1829" i="2" s="1"/>
  <c r="H1829" i="2"/>
  <c r="H1830" i="2"/>
  <c r="I1830" i="2"/>
  <c r="K1830" i="2" s="1"/>
  <c r="M1830" i="2"/>
  <c r="I1831" i="2"/>
  <c r="K1831" i="2" s="1"/>
  <c r="M1831" i="2"/>
  <c r="H1831" i="2"/>
  <c r="H1832" i="2"/>
  <c r="I1832" i="2"/>
  <c r="K1832" i="2" s="1"/>
  <c r="M1832" i="2"/>
  <c r="M1833" i="2"/>
  <c r="H1833" i="2"/>
  <c r="I1833" i="2"/>
  <c r="K1833" i="2" s="1"/>
  <c r="H1834" i="2"/>
  <c r="I1834" i="2"/>
  <c r="K1834" i="2" s="1"/>
  <c r="M1834" i="2"/>
  <c r="M1835" i="2"/>
  <c r="H1835" i="2"/>
  <c r="I1835" i="2"/>
  <c r="K1835" i="2" s="1"/>
  <c r="I1836" i="2"/>
  <c r="K1836" i="2" s="1"/>
  <c r="M1836" i="2"/>
  <c r="H1836" i="2"/>
  <c r="I1837" i="2"/>
  <c r="K1837" i="2" s="1"/>
  <c r="M1837" i="2"/>
  <c r="H1837" i="2"/>
  <c r="M5379" i="2"/>
  <c r="I5379" i="2"/>
  <c r="K5379" i="2" s="1"/>
  <c r="H5379" i="2"/>
  <c r="I5382" i="2"/>
  <c r="K5382" i="2" s="1"/>
  <c r="M5382" i="2"/>
  <c r="H5382" i="2"/>
  <c r="H5410" i="2"/>
  <c r="M5410" i="2"/>
  <c r="I5410" i="2"/>
  <c r="K5410" i="2" s="1"/>
  <c r="I5414" i="2"/>
  <c r="K5414" i="2" s="1"/>
  <c r="M5414" i="2"/>
  <c r="H5414" i="2"/>
  <c r="H5416" i="2"/>
  <c r="M5416" i="2"/>
  <c r="I5416" i="2"/>
  <c r="K5416" i="2" s="1"/>
  <c r="M5421" i="2"/>
  <c r="I5421" i="2"/>
  <c r="K5421" i="2" s="1"/>
  <c r="H5421" i="2"/>
  <c r="M5424" i="2"/>
  <c r="H5424" i="2"/>
  <c r="I5424" i="2"/>
  <c r="K5424" i="2" s="1"/>
  <c r="M5427" i="2"/>
  <c r="I5427" i="2"/>
  <c r="K5427" i="2" s="1"/>
  <c r="H5427" i="2"/>
  <c r="H5430" i="2"/>
  <c r="M5430" i="2"/>
  <c r="I5430" i="2"/>
  <c r="K5430" i="2" s="1"/>
  <c r="M5433" i="2"/>
  <c r="H5433" i="2"/>
  <c r="I5433" i="2"/>
  <c r="K5433" i="2" s="1"/>
  <c r="M5435" i="2"/>
  <c r="H5435" i="2"/>
  <c r="I5435" i="2"/>
  <c r="K5435" i="2" s="1"/>
  <c r="M5437" i="2"/>
  <c r="H5437" i="2"/>
  <c r="I5437" i="2"/>
  <c r="K5437" i="2" s="1"/>
  <c r="I5440" i="2"/>
  <c r="K5440" i="2" s="1"/>
  <c r="M5440" i="2"/>
  <c r="H5440" i="2"/>
  <c r="M5442" i="2"/>
  <c r="I5442" i="2"/>
  <c r="K5442" i="2" s="1"/>
  <c r="H5442" i="2"/>
  <c r="H5446" i="2"/>
  <c r="I5446" i="2"/>
  <c r="K5446" i="2" s="1"/>
  <c r="M5446" i="2"/>
  <c r="H5448" i="2"/>
  <c r="I5448" i="2"/>
  <c r="K5448" i="2" s="1"/>
  <c r="M5448" i="2"/>
  <c r="H5451" i="2"/>
  <c r="M5451" i="2"/>
  <c r="I5451" i="2"/>
  <c r="K5451" i="2" s="1"/>
  <c r="H5454" i="2"/>
  <c r="M5454" i="2"/>
  <c r="I5454" i="2"/>
  <c r="K5454" i="2" s="1"/>
  <c r="H5461" i="2"/>
  <c r="M5461" i="2"/>
  <c r="I5461" i="2"/>
  <c r="K5461" i="2" s="1"/>
  <c r="H5467" i="2"/>
  <c r="I5467" i="2"/>
  <c r="K5467" i="2" s="1"/>
  <c r="M5467" i="2"/>
  <c r="I5470" i="2"/>
  <c r="K5470" i="2" s="1"/>
  <c r="H5470" i="2"/>
  <c r="M5470" i="2"/>
  <c r="H5476" i="2"/>
  <c r="I5476" i="2"/>
  <c r="K5476" i="2" s="1"/>
  <c r="M5476" i="2"/>
  <c r="M5477" i="2"/>
  <c r="I5477" i="2"/>
  <c r="K5477" i="2" s="1"/>
  <c r="H5477" i="2"/>
  <c r="I5491" i="2"/>
  <c r="K5491" i="2" s="1"/>
  <c r="M5491" i="2"/>
  <c r="H5491" i="2"/>
  <c r="I5497" i="2"/>
  <c r="K5497" i="2" s="1"/>
  <c r="H5497" i="2"/>
  <c r="M5497" i="2"/>
  <c r="H5500" i="2"/>
  <c r="I5500" i="2"/>
  <c r="K5500" i="2" s="1"/>
  <c r="M5500" i="2"/>
  <c r="I5503" i="2"/>
  <c r="K5503" i="2" s="1"/>
  <c r="M5503" i="2"/>
  <c r="H5503" i="2"/>
  <c r="I5508" i="2"/>
  <c r="K5508" i="2" s="1"/>
  <c r="H5508" i="2"/>
  <c r="M5508" i="2"/>
  <c r="I4949" i="2"/>
  <c r="K4949" i="2" s="1"/>
  <c r="M4949" i="2"/>
  <c r="H4949" i="2"/>
  <c r="H4950" i="2"/>
  <c r="I4950" i="2"/>
  <c r="K4950" i="2" s="1"/>
  <c r="M4950" i="2"/>
  <c r="M4951" i="2"/>
  <c r="I4951" i="2"/>
  <c r="K4951" i="2" s="1"/>
  <c r="H4951" i="2"/>
  <c r="I4952" i="2"/>
  <c r="K4952" i="2" s="1"/>
  <c r="H4952" i="2"/>
  <c r="M4952" i="2"/>
  <c r="H4953" i="2"/>
  <c r="I4953" i="2"/>
  <c r="K4953" i="2" s="1"/>
  <c r="M4953" i="2"/>
  <c r="H4954" i="2"/>
  <c r="I4954" i="2"/>
  <c r="K4954" i="2" s="1"/>
  <c r="M4954" i="2"/>
  <c r="H4955" i="2"/>
  <c r="M4955" i="2"/>
  <c r="I4955" i="2"/>
  <c r="K4955" i="2" s="1"/>
  <c r="H4956" i="2"/>
  <c r="M4956" i="2"/>
  <c r="I4956" i="2"/>
  <c r="K4956" i="2" s="1"/>
  <c r="I4957" i="2"/>
  <c r="K4957" i="2" s="1"/>
  <c r="H4957" i="2"/>
  <c r="M4957" i="2"/>
  <c r="H4958" i="2"/>
  <c r="M4958" i="2"/>
  <c r="I4958" i="2"/>
  <c r="K4958" i="2" s="1"/>
  <c r="I4959" i="2"/>
  <c r="K4959" i="2" s="1"/>
  <c r="H4959" i="2"/>
  <c r="M4959" i="2"/>
  <c r="M4960" i="2"/>
  <c r="I4960" i="2"/>
  <c r="K4960" i="2" s="1"/>
  <c r="H4960" i="2"/>
  <c r="M4963" i="2"/>
  <c r="H4963" i="2"/>
  <c r="I4963" i="2"/>
  <c r="K4963" i="2" s="1"/>
  <c r="M4964" i="2"/>
  <c r="I4964" i="2"/>
  <c r="K4964" i="2" s="1"/>
  <c r="H4964" i="2"/>
  <c r="M4965" i="2"/>
  <c r="H4965" i="2"/>
  <c r="I4965" i="2"/>
  <c r="K4965" i="2" s="1"/>
  <c r="H4966" i="2"/>
  <c r="I4966" i="2"/>
  <c r="K4966" i="2" s="1"/>
  <c r="M4966" i="2"/>
  <c r="H4967" i="2"/>
  <c r="I4967" i="2"/>
  <c r="K4967" i="2" s="1"/>
  <c r="M4967" i="2"/>
  <c r="M4968" i="2"/>
  <c r="H4968" i="2"/>
  <c r="I4968" i="2"/>
  <c r="K4968" i="2" s="1"/>
  <c r="I4969" i="2"/>
  <c r="K4969" i="2" s="1"/>
  <c r="H4969" i="2"/>
  <c r="M4969" i="2"/>
  <c r="I4970" i="2"/>
  <c r="K4970" i="2" s="1"/>
  <c r="M4970" i="2"/>
  <c r="H4970" i="2"/>
  <c r="I5621" i="2"/>
  <c r="K5621" i="2" s="1"/>
  <c r="M5621" i="2"/>
  <c r="H5621" i="2"/>
  <c r="I5533" i="2"/>
  <c r="K5533" i="2" s="1"/>
  <c r="H5533" i="2"/>
  <c r="M5533" i="2"/>
  <c r="H5535" i="2"/>
  <c r="I5535" i="2"/>
  <c r="K5535" i="2" s="1"/>
  <c r="M5535" i="2"/>
  <c r="M5536" i="2"/>
  <c r="I5536" i="2"/>
  <c r="K5536" i="2" s="1"/>
  <c r="H5536" i="2"/>
  <c r="I7461" i="2"/>
  <c r="K7461" i="2" s="1"/>
  <c r="M7461" i="2"/>
  <c r="H7461" i="2"/>
  <c r="I7474" i="2"/>
  <c r="K7474" i="2" s="1"/>
  <c r="M7474" i="2"/>
  <c r="H7474" i="2"/>
  <c r="H7483" i="2"/>
  <c r="M7483" i="2"/>
  <c r="I7483" i="2"/>
  <c r="K7483" i="2" s="1"/>
  <c r="M7333" i="2"/>
  <c r="I7333" i="2"/>
  <c r="K7333" i="2" s="1"/>
  <c r="H7333" i="2"/>
  <c r="H7335" i="2"/>
  <c r="M7335" i="2"/>
  <c r="I7335" i="2"/>
  <c r="K7335" i="2" s="1"/>
  <c r="H7339" i="2"/>
  <c r="I7339" i="2"/>
  <c r="K7339" i="2" s="1"/>
  <c r="M7339" i="2"/>
  <c r="I7341" i="2"/>
  <c r="K7341" i="2" s="1"/>
  <c r="M7341" i="2"/>
  <c r="H7341" i="2"/>
  <c r="H7342" i="2"/>
  <c r="M7342" i="2"/>
  <c r="I7342" i="2"/>
  <c r="K7342" i="2" s="1"/>
  <c r="I7344" i="2"/>
  <c r="K7344" i="2" s="1"/>
  <c r="M7344" i="2"/>
  <c r="H7344" i="2"/>
  <c r="I7345" i="2"/>
  <c r="K7345" i="2" s="1"/>
  <c r="M7345" i="2"/>
  <c r="H7345" i="2"/>
  <c r="H1545" i="2"/>
  <c r="I1545" i="2"/>
  <c r="K1545" i="2" s="1"/>
  <c r="M1545" i="2"/>
  <c r="H1547" i="2"/>
  <c r="M1547" i="2"/>
  <c r="I1547" i="2"/>
  <c r="K1547" i="2" s="1"/>
  <c r="I1549" i="2"/>
  <c r="K1549" i="2" s="1"/>
  <c r="M1549" i="2"/>
  <c r="H1549" i="2"/>
  <c r="H1551" i="2"/>
  <c r="I1551" i="2"/>
  <c r="K1551" i="2" s="1"/>
  <c r="M1551" i="2"/>
  <c r="M1553" i="2"/>
  <c r="H1553" i="2"/>
  <c r="I1553" i="2"/>
  <c r="K1553" i="2" s="1"/>
  <c r="H1555" i="2"/>
  <c r="I1555" i="2"/>
  <c r="K1555" i="2" s="1"/>
  <c r="M1555" i="2"/>
  <c r="M1557" i="2"/>
  <c r="H1557" i="2"/>
  <c r="I1557" i="2"/>
  <c r="K1557" i="2" s="1"/>
  <c r="H1559" i="2"/>
  <c r="M1559" i="2"/>
  <c r="I1559" i="2"/>
  <c r="K1559" i="2" s="1"/>
  <c r="I1561" i="2"/>
  <c r="K1561" i="2" s="1"/>
  <c r="H1561" i="2"/>
  <c r="M1561" i="2"/>
  <c r="M1563" i="2"/>
  <c r="I1563" i="2"/>
  <c r="K1563" i="2" s="1"/>
  <c r="H1563" i="2"/>
  <c r="H1565" i="2"/>
  <c r="M1565" i="2"/>
  <c r="I1565" i="2"/>
  <c r="K1565" i="2" s="1"/>
  <c r="H1567" i="2"/>
  <c r="M1567" i="2"/>
  <c r="I1567" i="2"/>
  <c r="K1567" i="2" s="1"/>
  <c r="M1989" i="2"/>
  <c r="I1989" i="2"/>
  <c r="K1989" i="2" s="1"/>
  <c r="H1989" i="2"/>
  <c r="H1992" i="2"/>
  <c r="I1992" i="2"/>
  <c r="K1992" i="2" s="1"/>
  <c r="M1992" i="2"/>
  <c r="H1995" i="2"/>
  <c r="I1995" i="2"/>
  <c r="K1995" i="2" s="1"/>
  <c r="M1995" i="2"/>
  <c r="H1998" i="2"/>
  <c r="I1998" i="2"/>
  <c r="K1998" i="2" s="1"/>
  <c r="M1998" i="2"/>
  <c r="H2001" i="2"/>
  <c r="I2001" i="2"/>
  <c r="K2001" i="2" s="1"/>
  <c r="M2001" i="2"/>
  <c r="H2032" i="2"/>
  <c r="I2032" i="2"/>
  <c r="K2032" i="2" s="1"/>
  <c r="M2032" i="2"/>
  <c r="H7291" i="2"/>
  <c r="M7291" i="2"/>
  <c r="I7291" i="2"/>
  <c r="K7291" i="2" s="1"/>
  <c r="M4971" i="2"/>
  <c r="H4971" i="2"/>
  <c r="I4971" i="2"/>
  <c r="K4971" i="2" s="1"/>
  <c r="H4972" i="2"/>
  <c r="I4972" i="2"/>
  <c r="K4972" i="2" s="1"/>
  <c r="M4972" i="2"/>
  <c r="M4973" i="2"/>
  <c r="H4973" i="2"/>
  <c r="I4973" i="2"/>
  <c r="K4973" i="2" s="1"/>
  <c r="I4974" i="2"/>
  <c r="K4974" i="2" s="1"/>
  <c r="M4974" i="2"/>
  <c r="H4974" i="2"/>
  <c r="M8716" i="2"/>
  <c r="H8716" i="2"/>
  <c r="I8716" i="2"/>
  <c r="K8716" i="2" s="1"/>
  <c r="M8719" i="2"/>
  <c r="I8719" i="2"/>
  <c r="K8719" i="2" s="1"/>
  <c r="H8719" i="2"/>
  <c r="M8726" i="2"/>
  <c r="H8726" i="2"/>
  <c r="I8726" i="2"/>
  <c r="K8726" i="2" s="1"/>
  <c r="M8727" i="2"/>
  <c r="I8727" i="2"/>
  <c r="K8727" i="2" s="1"/>
  <c r="H8727" i="2"/>
  <c r="M8730" i="2"/>
  <c r="I8730" i="2"/>
  <c r="K8730" i="2" s="1"/>
  <c r="H8730" i="2"/>
  <c r="M8731" i="2"/>
  <c r="I8731" i="2"/>
  <c r="K8731" i="2" s="1"/>
  <c r="H8731" i="2"/>
  <c r="I433" i="2"/>
  <c r="K433" i="2" s="1"/>
  <c r="H433" i="2"/>
  <c r="M433" i="2"/>
  <c r="I434" i="2"/>
  <c r="K434" i="2" s="1"/>
  <c r="H434" i="2"/>
  <c r="M434" i="2"/>
  <c r="I435" i="2"/>
  <c r="K435" i="2" s="1"/>
  <c r="M435" i="2"/>
  <c r="H435" i="2"/>
  <c r="M436" i="2"/>
  <c r="I436" i="2"/>
  <c r="K436" i="2" s="1"/>
  <c r="H436" i="2"/>
  <c r="M437" i="2"/>
  <c r="I437" i="2"/>
  <c r="K437" i="2" s="1"/>
  <c r="H437" i="2"/>
  <c r="M438" i="2"/>
  <c r="I438" i="2"/>
  <c r="K438" i="2" s="1"/>
  <c r="H438" i="2"/>
  <c r="I439" i="2"/>
  <c r="K439" i="2" s="1"/>
  <c r="M439" i="2"/>
  <c r="H439" i="2"/>
  <c r="M440" i="2"/>
  <c r="H440" i="2"/>
  <c r="I440" i="2"/>
  <c r="K440" i="2" s="1"/>
  <c r="H441" i="2"/>
  <c r="M441" i="2"/>
  <c r="I441" i="2"/>
  <c r="K441" i="2" s="1"/>
  <c r="M442" i="2"/>
  <c r="H442" i="2"/>
  <c r="I442" i="2"/>
  <c r="K442" i="2" s="1"/>
  <c r="H443" i="2"/>
  <c r="M443" i="2"/>
  <c r="I443" i="2"/>
  <c r="K443" i="2" s="1"/>
  <c r="M444" i="2"/>
  <c r="H444" i="2"/>
  <c r="I444" i="2"/>
  <c r="K444" i="2" s="1"/>
  <c r="H445" i="2"/>
  <c r="I445" i="2"/>
  <c r="K445" i="2" s="1"/>
  <c r="M445" i="2"/>
  <c r="I446" i="2"/>
  <c r="K446" i="2" s="1"/>
  <c r="H446" i="2"/>
  <c r="M446" i="2"/>
  <c r="H447" i="2"/>
  <c r="M447" i="2"/>
  <c r="I447" i="2"/>
  <c r="K447" i="2" s="1"/>
  <c r="M448" i="2"/>
  <c r="H448" i="2"/>
  <c r="I448" i="2"/>
  <c r="K448" i="2" s="1"/>
  <c r="M449" i="2"/>
  <c r="I449" i="2"/>
  <c r="K449" i="2" s="1"/>
  <c r="H449" i="2"/>
  <c r="I450" i="2"/>
  <c r="K450" i="2" s="1"/>
  <c r="H450" i="2"/>
  <c r="M450" i="2"/>
  <c r="M451" i="2"/>
  <c r="H451" i="2"/>
  <c r="I451" i="2"/>
  <c r="K451" i="2" s="1"/>
  <c r="I452" i="2"/>
  <c r="K452" i="2" s="1"/>
  <c r="H452" i="2"/>
  <c r="M452" i="2"/>
  <c r="H453" i="2"/>
  <c r="I453" i="2"/>
  <c r="K453" i="2" s="1"/>
  <c r="M453" i="2"/>
  <c r="M454" i="2"/>
  <c r="I454" i="2"/>
  <c r="K454" i="2" s="1"/>
  <c r="H454" i="2"/>
  <c r="M455" i="2"/>
  <c r="H455" i="2"/>
  <c r="I455" i="2"/>
  <c r="K455" i="2" s="1"/>
  <c r="M456" i="2"/>
  <c r="I456" i="2"/>
  <c r="K456" i="2" s="1"/>
  <c r="H456" i="2"/>
  <c r="I457" i="2"/>
  <c r="K457" i="2" s="1"/>
  <c r="H457" i="2"/>
  <c r="M457" i="2"/>
  <c r="I458" i="2"/>
  <c r="K458" i="2" s="1"/>
  <c r="M458" i="2"/>
  <c r="H458" i="2"/>
  <c r="I459" i="2"/>
  <c r="K459" i="2" s="1"/>
  <c r="M459" i="2"/>
  <c r="H459" i="2"/>
  <c r="H460" i="2"/>
  <c r="M460" i="2"/>
  <c r="I460" i="2"/>
  <c r="K460" i="2" s="1"/>
  <c r="H461" i="2"/>
  <c r="M461" i="2"/>
  <c r="I461" i="2"/>
  <c r="K461" i="2" s="1"/>
  <c r="H463" i="2"/>
  <c r="M463" i="2"/>
  <c r="I463" i="2"/>
  <c r="K463" i="2" s="1"/>
  <c r="H464" i="2"/>
  <c r="M464" i="2"/>
  <c r="I464" i="2"/>
  <c r="K464" i="2" s="1"/>
  <c r="H465" i="2"/>
  <c r="M465" i="2"/>
  <c r="I465" i="2"/>
  <c r="K465" i="2" s="1"/>
  <c r="M466" i="2"/>
  <c r="I466" i="2"/>
  <c r="K466" i="2" s="1"/>
  <c r="H466" i="2"/>
  <c r="M467" i="2"/>
  <c r="I467" i="2"/>
  <c r="K467" i="2" s="1"/>
  <c r="H467" i="2"/>
  <c r="M468" i="2"/>
  <c r="I468" i="2"/>
  <c r="K468" i="2" s="1"/>
  <c r="H468" i="2"/>
  <c r="H4975" i="2"/>
  <c r="I4975" i="2"/>
  <c r="K4975" i="2" s="1"/>
  <c r="H2036" i="2"/>
  <c r="I2036" i="2"/>
  <c r="K2036" i="2" s="1"/>
  <c r="M2036" i="2"/>
  <c r="H2037" i="2"/>
  <c r="I2037" i="2"/>
  <c r="K2037" i="2" s="1"/>
  <c r="M2037" i="2"/>
  <c r="M2038" i="2"/>
  <c r="H2038" i="2"/>
  <c r="I2038" i="2"/>
  <c r="K2038" i="2" s="1"/>
  <c r="I2039" i="2"/>
  <c r="K2039" i="2" s="1"/>
  <c r="H2039" i="2"/>
  <c r="M2039" i="2"/>
  <c r="I2040" i="2"/>
  <c r="K2040" i="2" s="1"/>
  <c r="M2040" i="2"/>
  <c r="H2040" i="2"/>
  <c r="I2041" i="2"/>
  <c r="K2041" i="2" s="1"/>
  <c r="M2041" i="2"/>
  <c r="H2041" i="2"/>
  <c r="M2042" i="2"/>
  <c r="I2042" i="2"/>
  <c r="K2042" i="2" s="1"/>
  <c r="H2042" i="2"/>
  <c r="H2043" i="2"/>
  <c r="I2043" i="2"/>
  <c r="K2043" i="2" s="1"/>
  <c r="M2043" i="2"/>
  <c r="M2044" i="2"/>
  <c r="I2044" i="2"/>
  <c r="K2044" i="2" s="1"/>
  <c r="H2044" i="2"/>
  <c r="M2045" i="2"/>
  <c r="I2045" i="2"/>
  <c r="K2045" i="2" s="1"/>
  <c r="H2045" i="2"/>
  <c r="M2046" i="2"/>
  <c r="I2046" i="2"/>
  <c r="K2046" i="2" s="1"/>
  <c r="H2046" i="2"/>
  <c r="H2047" i="2"/>
  <c r="M2047" i="2"/>
  <c r="I2047" i="2"/>
  <c r="K2047" i="2" s="1"/>
  <c r="I2048" i="2"/>
  <c r="K2048" i="2" s="1"/>
  <c r="H2048" i="2"/>
  <c r="M2048" i="2"/>
  <c r="M2049" i="2"/>
  <c r="I2049" i="2"/>
  <c r="K2049" i="2" s="1"/>
  <c r="H2049" i="2"/>
  <c r="M2050" i="2"/>
  <c r="I2050" i="2"/>
  <c r="K2050" i="2" s="1"/>
  <c r="H2050" i="2"/>
  <c r="I2051" i="2"/>
  <c r="K2051" i="2" s="1"/>
  <c r="M2051" i="2"/>
  <c r="H2051" i="2"/>
  <c r="H2052" i="2"/>
  <c r="I2052" i="2"/>
  <c r="K2052" i="2" s="1"/>
  <c r="M2052" i="2"/>
  <c r="H2053" i="2"/>
  <c r="I2053" i="2"/>
  <c r="K2053" i="2" s="1"/>
  <c r="M2053" i="2"/>
  <c r="M2054" i="2"/>
  <c r="I2054" i="2"/>
  <c r="K2054" i="2" s="1"/>
  <c r="H2054" i="2"/>
  <c r="H2055" i="2"/>
  <c r="M2055" i="2"/>
  <c r="I2055" i="2"/>
  <c r="K2055" i="2" s="1"/>
  <c r="M6364" i="2"/>
  <c r="I6364" i="2"/>
  <c r="K6364" i="2" s="1"/>
  <c r="H6364" i="2"/>
  <c r="M6365" i="2"/>
  <c r="I6365" i="2"/>
  <c r="K6365" i="2" s="1"/>
  <c r="H6365" i="2"/>
  <c r="M6366" i="2"/>
  <c r="H6366" i="2"/>
  <c r="I6366" i="2"/>
  <c r="K6366" i="2" s="1"/>
  <c r="M6367" i="2"/>
  <c r="I6367" i="2"/>
  <c r="K6367" i="2" s="1"/>
  <c r="H6367" i="2"/>
  <c r="I6368" i="2"/>
  <c r="K6368" i="2" s="1"/>
  <c r="H6368" i="2"/>
  <c r="M6368" i="2"/>
  <c r="H6369" i="2"/>
  <c r="I6369" i="2"/>
  <c r="K6369" i="2" s="1"/>
  <c r="M6369" i="2"/>
  <c r="M6370" i="2"/>
  <c r="H6370" i="2"/>
  <c r="I6370" i="2"/>
  <c r="K6370" i="2" s="1"/>
  <c r="I6371" i="2"/>
  <c r="K6371" i="2" s="1"/>
  <c r="H6371" i="2"/>
  <c r="M6371" i="2"/>
  <c r="M6372" i="2"/>
  <c r="I6372" i="2"/>
  <c r="K6372" i="2" s="1"/>
  <c r="H6372" i="2"/>
  <c r="H6373" i="2"/>
  <c r="I6373" i="2"/>
  <c r="K6373" i="2" s="1"/>
  <c r="M6373" i="2"/>
  <c r="H6374" i="2"/>
  <c r="I6374" i="2"/>
  <c r="K6374" i="2" s="1"/>
  <c r="M6374" i="2"/>
  <c r="M6375" i="2"/>
  <c r="H6375" i="2"/>
  <c r="I6375" i="2"/>
  <c r="K6375" i="2" s="1"/>
  <c r="H6376" i="2"/>
  <c r="I6376" i="2"/>
  <c r="K6376" i="2" s="1"/>
  <c r="M6376" i="2"/>
  <c r="H6377" i="2"/>
  <c r="I6377" i="2"/>
  <c r="K6377" i="2" s="1"/>
  <c r="M6377" i="2"/>
  <c r="M6378" i="2"/>
  <c r="I6378" i="2"/>
  <c r="K6378" i="2" s="1"/>
  <c r="H6378" i="2"/>
  <c r="M6379" i="2"/>
  <c r="H6379" i="2"/>
  <c r="I6379" i="2"/>
  <c r="K6379" i="2" s="1"/>
  <c r="M6380" i="2"/>
  <c r="I6380" i="2"/>
  <c r="K6380" i="2" s="1"/>
  <c r="H6380" i="2"/>
  <c r="M6766" i="2"/>
  <c r="I6766" i="2"/>
  <c r="K6766" i="2" s="1"/>
  <c r="H6766" i="2"/>
  <c r="M6863" i="2"/>
  <c r="I6863" i="2"/>
  <c r="K6863" i="2" s="1"/>
  <c r="H6863" i="2"/>
  <c r="M6864" i="2"/>
  <c r="I6864" i="2"/>
  <c r="K6864" i="2" s="1"/>
  <c r="H6864" i="2"/>
  <c r="M6865" i="2"/>
  <c r="I6865" i="2"/>
  <c r="K6865" i="2" s="1"/>
  <c r="H6865" i="2"/>
  <c r="M6866" i="2"/>
  <c r="I6866" i="2"/>
  <c r="K6866" i="2" s="1"/>
  <c r="H6866" i="2"/>
  <c r="I6867" i="2"/>
  <c r="K6867" i="2" s="1"/>
  <c r="M6867" i="2"/>
  <c r="H6867" i="2"/>
  <c r="M7249" i="2"/>
  <c r="H7249" i="2"/>
  <c r="I7249" i="2"/>
  <c r="K7249" i="2" s="1"/>
  <c r="I7251" i="2"/>
  <c r="K7251" i="2" s="1"/>
  <c r="M7251" i="2"/>
  <c r="H7251" i="2"/>
  <c r="H7253" i="2"/>
  <c r="I7253" i="2"/>
  <c r="K7253" i="2" s="1"/>
  <c r="M7253" i="2"/>
  <c r="I7254" i="2"/>
  <c r="K7254" i="2" s="1"/>
  <c r="M7254" i="2"/>
  <c r="H7254" i="2"/>
  <c r="H7255" i="2"/>
  <c r="I7255" i="2"/>
  <c r="K7255" i="2" s="1"/>
  <c r="M7255" i="2"/>
  <c r="H7258" i="2"/>
  <c r="I7258" i="2"/>
  <c r="K7258" i="2" s="1"/>
  <c r="M7258" i="2"/>
  <c r="I7259" i="2"/>
  <c r="K7259" i="2" s="1"/>
  <c r="H7259" i="2"/>
  <c r="M7259" i="2"/>
  <c r="M7260" i="2"/>
  <c r="I7260" i="2"/>
  <c r="K7260" i="2" s="1"/>
  <c r="H7260" i="2"/>
  <c r="H7262" i="2"/>
  <c r="M7262" i="2"/>
  <c r="I7262" i="2"/>
  <c r="K7262" i="2" s="1"/>
  <c r="M7263" i="2"/>
  <c r="I7263" i="2"/>
  <c r="K7263" i="2" s="1"/>
  <c r="H7263" i="2"/>
  <c r="H7265" i="2"/>
  <c r="I7265" i="2"/>
  <c r="K7265" i="2" s="1"/>
  <c r="M7265" i="2"/>
  <c r="I7266" i="2"/>
  <c r="K7266" i="2" s="1"/>
  <c r="M7266" i="2"/>
  <c r="H7266" i="2"/>
  <c r="H7267" i="2"/>
  <c r="M7267" i="2"/>
  <c r="I7267" i="2"/>
  <c r="K7267" i="2" s="1"/>
  <c r="H7268" i="2"/>
  <c r="I7268" i="2"/>
  <c r="K7268" i="2" s="1"/>
  <c r="M7268" i="2"/>
  <c r="H7269" i="2"/>
  <c r="M7269" i="2"/>
  <c r="I7269" i="2"/>
  <c r="K7269" i="2" s="1"/>
  <c r="H7271" i="2"/>
  <c r="I7271" i="2"/>
  <c r="K7271" i="2" s="1"/>
  <c r="M7271" i="2"/>
  <c r="H7272" i="2"/>
  <c r="M7272" i="2"/>
  <c r="I7272" i="2"/>
  <c r="K7272" i="2" s="1"/>
  <c r="M7276" i="2"/>
  <c r="H7276" i="2"/>
  <c r="I7276" i="2"/>
  <c r="K7276" i="2" s="1"/>
  <c r="M7277" i="2"/>
  <c r="I7277" i="2"/>
  <c r="K7277" i="2" s="1"/>
  <c r="H7277" i="2"/>
  <c r="I7278" i="2"/>
  <c r="K7278" i="2" s="1"/>
  <c r="H7278" i="2"/>
  <c r="M7278" i="2"/>
  <c r="H7281" i="2"/>
  <c r="I7281" i="2"/>
  <c r="K7281" i="2" s="1"/>
  <c r="M7281" i="2"/>
  <c r="H4976" i="2"/>
  <c r="I4976" i="2"/>
  <c r="K4976" i="2" s="1"/>
  <c r="M4976" i="2"/>
  <c r="I4977" i="2"/>
  <c r="K4977" i="2" s="1"/>
  <c r="H4977" i="2"/>
  <c r="M4977" i="2"/>
  <c r="I4978" i="2"/>
  <c r="K4978" i="2" s="1"/>
  <c r="M4978" i="2"/>
  <c r="H4978" i="2"/>
  <c r="I4980" i="2"/>
  <c r="K4980" i="2" s="1"/>
  <c r="H4980" i="2"/>
  <c r="M4980" i="2"/>
  <c r="M4982" i="2"/>
  <c r="H4982" i="2"/>
  <c r="I4982" i="2"/>
  <c r="K4982" i="2" s="1"/>
  <c r="M4983" i="2"/>
  <c r="H4983" i="2"/>
  <c r="I4983" i="2"/>
  <c r="K4983" i="2" s="1"/>
  <c r="H4984" i="2"/>
  <c r="M4984" i="2"/>
  <c r="I4984" i="2"/>
  <c r="K4984" i="2" s="1"/>
  <c r="M4985" i="2"/>
  <c r="I4985" i="2"/>
  <c r="K4985" i="2" s="1"/>
  <c r="H4985" i="2"/>
  <c r="M4986" i="2"/>
  <c r="H4986" i="2"/>
  <c r="I4986" i="2"/>
  <c r="K4986" i="2" s="1"/>
  <c r="H4987" i="2"/>
  <c r="I4987" i="2"/>
  <c r="K4987" i="2" s="1"/>
  <c r="M4987" i="2"/>
  <c r="H4994" i="2"/>
  <c r="I4994" i="2"/>
  <c r="K4994" i="2" s="1"/>
  <c r="M4994" i="2"/>
  <c r="M4995" i="2"/>
  <c r="H4995" i="2"/>
  <c r="I4995" i="2"/>
  <c r="K4995" i="2" s="1"/>
  <c r="M4996" i="2"/>
  <c r="I4996" i="2"/>
  <c r="K4996" i="2" s="1"/>
  <c r="H4996" i="2"/>
  <c r="M4998" i="2"/>
  <c r="H4998" i="2"/>
  <c r="I4998" i="2"/>
  <c r="K4998" i="2" s="1"/>
  <c r="M5000" i="2"/>
  <c r="I5000" i="2"/>
  <c r="K5000" i="2" s="1"/>
  <c r="H5000" i="2"/>
  <c r="M5001" i="2"/>
  <c r="H5001" i="2"/>
  <c r="I5001" i="2"/>
  <c r="K5001" i="2" s="1"/>
  <c r="M6946" i="2"/>
  <c r="I6946" i="2"/>
  <c r="K6946" i="2" s="1"/>
  <c r="H6946" i="2"/>
  <c r="H6947" i="2"/>
  <c r="M6947" i="2"/>
  <c r="I6947" i="2"/>
  <c r="K6947" i="2" s="1"/>
  <c r="M469" i="2"/>
  <c r="I469" i="2"/>
  <c r="K469" i="2" s="1"/>
  <c r="H469" i="2"/>
  <c r="M470" i="2"/>
  <c r="H470" i="2"/>
  <c r="I470" i="2"/>
  <c r="K470" i="2" s="1"/>
  <c r="M471" i="2"/>
  <c r="I471" i="2"/>
  <c r="K471" i="2" s="1"/>
  <c r="H471" i="2"/>
  <c r="H472" i="2"/>
  <c r="M472" i="2"/>
  <c r="I472" i="2"/>
  <c r="K472" i="2" s="1"/>
  <c r="M473" i="2"/>
  <c r="H473" i="2"/>
  <c r="I473" i="2"/>
  <c r="K473" i="2" s="1"/>
  <c r="M474" i="2"/>
  <c r="H474" i="2"/>
  <c r="I474" i="2"/>
  <c r="K474" i="2" s="1"/>
  <c r="M475" i="2"/>
  <c r="I475" i="2"/>
  <c r="K475" i="2" s="1"/>
  <c r="H475" i="2"/>
  <c r="M476" i="2"/>
  <c r="H476" i="2"/>
  <c r="I476" i="2"/>
  <c r="K476" i="2" s="1"/>
  <c r="M477" i="2"/>
  <c r="H477" i="2"/>
  <c r="I477" i="2"/>
  <c r="K477" i="2" s="1"/>
  <c r="M478" i="2"/>
  <c r="I478" i="2"/>
  <c r="K478" i="2" s="1"/>
  <c r="H478" i="2"/>
  <c r="M479" i="2"/>
  <c r="H479" i="2"/>
  <c r="I479" i="2"/>
  <c r="K479" i="2" s="1"/>
  <c r="H480" i="2"/>
  <c r="M480" i="2"/>
  <c r="I480" i="2"/>
  <c r="K480" i="2" s="1"/>
  <c r="M481" i="2"/>
  <c r="H481" i="2"/>
  <c r="I481" i="2"/>
  <c r="K481" i="2" s="1"/>
  <c r="H482" i="2"/>
  <c r="M482" i="2"/>
  <c r="I482" i="2"/>
  <c r="K482" i="2" s="1"/>
  <c r="M483" i="2"/>
  <c r="H483" i="2"/>
  <c r="I483" i="2"/>
  <c r="K483" i="2" s="1"/>
  <c r="I484" i="2"/>
  <c r="K484" i="2" s="1"/>
  <c r="M484" i="2"/>
  <c r="H484" i="2"/>
  <c r="I485" i="2"/>
  <c r="K485" i="2" s="1"/>
  <c r="H485" i="2"/>
  <c r="M485" i="2"/>
  <c r="M486" i="2"/>
  <c r="I486" i="2"/>
  <c r="K486" i="2" s="1"/>
  <c r="H486" i="2"/>
  <c r="H487" i="2"/>
  <c r="M487" i="2"/>
  <c r="I487" i="2"/>
  <c r="K487" i="2" s="1"/>
  <c r="H488" i="2"/>
  <c r="M488" i="2"/>
  <c r="I488" i="2"/>
  <c r="K488" i="2" s="1"/>
  <c r="M489" i="2"/>
  <c r="I489" i="2"/>
  <c r="K489" i="2" s="1"/>
  <c r="H489" i="2"/>
  <c r="M490" i="2"/>
  <c r="H490" i="2"/>
  <c r="I490" i="2"/>
  <c r="K490" i="2" s="1"/>
  <c r="M491" i="2"/>
  <c r="I491" i="2"/>
  <c r="K491" i="2" s="1"/>
  <c r="H491" i="2"/>
  <c r="M492" i="2"/>
  <c r="H492" i="2"/>
  <c r="I492" i="2"/>
  <c r="K492" i="2" s="1"/>
  <c r="M493" i="2"/>
  <c r="I493" i="2"/>
  <c r="K493" i="2" s="1"/>
  <c r="H493" i="2"/>
  <c r="M494" i="2"/>
  <c r="I494" i="2"/>
  <c r="K494" i="2" s="1"/>
  <c r="H494" i="2"/>
  <c r="I495" i="2"/>
  <c r="K495" i="2" s="1"/>
  <c r="H495" i="2"/>
  <c r="M495" i="2"/>
  <c r="M496" i="2"/>
  <c r="I496" i="2"/>
  <c r="K496" i="2" s="1"/>
  <c r="H496" i="2"/>
  <c r="M1952" i="2"/>
  <c r="I1952" i="2"/>
  <c r="K1952" i="2" s="1"/>
  <c r="H1952" i="2"/>
  <c r="H1953" i="2"/>
  <c r="M1953" i="2"/>
  <c r="I1953" i="2"/>
  <c r="K1953" i="2" s="1"/>
  <c r="H1954" i="2"/>
  <c r="I1954" i="2"/>
  <c r="K1954" i="2" s="1"/>
  <c r="M1954" i="2"/>
  <c r="H1955" i="2"/>
  <c r="I1955" i="2"/>
  <c r="K1955" i="2" s="1"/>
  <c r="M1955" i="2"/>
  <c r="H1956" i="2"/>
  <c r="I1956" i="2"/>
  <c r="K1956" i="2" s="1"/>
  <c r="M1956" i="2"/>
  <c r="I1957" i="2"/>
  <c r="K1957" i="2" s="1"/>
  <c r="M1957" i="2"/>
  <c r="H1957" i="2"/>
  <c r="M1958" i="2"/>
  <c r="I1958" i="2"/>
  <c r="K1958" i="2" s="1"/>
  <c r="H1958" i="2"/>
  <c r="I1959" i="2"/>
  <c r="K1959" i="2" s="1"/>
  <c r="M1959" i="2"/>
  <c r="H1959" i="2"/>
  <c r="M1960" i="2"/>
  <c r="I1960" i="2"/>
  <c r="K1960" i="2" s="1"/>
  <c r="H1960" i="2"/>
  <c r="I1961" i="2"/>
  <c r="K1961" i="2" s="1"/>
  <c r="M1961" i="2"/>
  <c r="H1961" i="2"/>
  <c r="M1962" i="2"/>
  <c r="I1962" i="2"/>
  <c r="K1962" i="2" s="1"/>
  <c r="H1962" i="2"/>
  <c r="M1963" i="2"/>
  <c r="I1963" i="2"/>
  <c r="K1963" i="2" s="1"/>
  <c r="H1963" i="2"/>
  <c r="M1964" i="2"/>
  <c r="I1964" i="2"/>
  <c r="K1964" i="2" s="1"/>
  <c r="H1964" i="2"/>
  <c r="I1965" i="2"/>
  <c r="K1965" i="2" s="1"/>
  <c r="M1965" i="2"/>
  <c r="H1965" i="2"/>
  <c r="H1966" i="2"/>
  <c r="I1966" i="2"/>
  <c r="K1966" i="2" s="1"/>
  <c r="M1966" i="2"/>
  <c r="M1967" i="2"/>
  <c r="I1967" i="2"/>
  <c r="K1967" i="2" s="1"/>
  <c r="H1967" i="2"/>
  <c r="M1968" i="2"/>
  <c r="I1968" i="2"/>
  <c r="K1968" i="2" s="1"/>
  <c r="H1968" i="2"/>
  <c r="M1969" i="2"/>
  <c r="H1969" i="2"/>
  <c r="I1969" i="2"/>
  <c r="K1969" i="2" s="1"/>
  <c r="M1970" i="2"/>
  <c r="I1970" i="2"/>
  <c r="K1970" i="2" s="1"/>
  <c r="H1970" i="2"/>
  <c r="I1971" i="2"/>
  <c r="K1971" i="2" s="1"/>
  <c r="H1971" i="2"/>
  <c r="M1971" i="2"/>
  <c r="I1972" i="2"/>
  <c r="K1972" i="2" s="1"/>
  <c r="M1972" i="2"/>
  <c r="H1972" i="2"/>
  <c r="M1973" i="2"/>
  <c r="I1973" i="2"/>
  <c r="K1973" i="2" s="1"/>
  <c r="H1973" i="2"/>
  <c r="M1974" i="2"/>
  <c r="I1974" i="2"/>
  <c r="K1974" i="2" s="1"/>
  <c r="H1974" i="2"/>
  <c r="I1975" i="2"/>
  <c r="K1975" i="2" s="1"/>
  <c r="H1975" i="2"/>
  <c r="M1975" i="2"/>
  <c r="M1976" i="2"/>
  <c r="I1976" i="2"/>
  <c r="K1976" i="2" s="1"/>
  <c r="H1976" i="2"/>
  <c r="M1977" i="2"/>
  <c r="I1977" i="2"/>
  <c r="K1977" i="2" s="1"/>
  <c r="H1977" i="2"/>
  <c r="M1978" i="2"/>
  <c r="I1978" i="2"/>
  <c r="K1978" i="2" s="1"/>
  <c r="H1978" i="2"/>
  <c r="M1979" i="2"/>
  <c r="I1979" i="2"/>
  <c r="K1979" i="2" s="1"/>
  <c r="H1979" i="2"/>
  <c r="M1980" i="2"/>
  <c r="I1980" i="2"/>
  <c r="K1980" i="2" s="1"/>
  <c r="H1980" i="2"/>
  <c r="H1981" i="2"/>
  <c r="M1981" i="2"/>
  <c r="I1981" i="2"/>
  <c r="K1981" i="2" s="1"/>
  <c r="M1982" i="2"/>
  <c r="I1982" i="2"/>
  <c r="K1982" i="2" s="1"/>
  <c r="H1982" i="2"/>
  <c r="H1983" i="2"/>
  <c r="I1983" i="2"/>
  <c r="K1983" i="2" s="1"/>
  <c r="M1983" i="2"/>
  <c r="I1984" i="2"/>
  <c r="K1984" i="2" s="1"/>
  <c r="M1984" i="2"/>
  <c r="H1984" i="2"/>
  <c r="H1985" i="2"/>
  <c r="M1985" i="2"/>
  <c r="I1985" i="2"/>
  <c r="K1985" i="2" s="1"/>
  <c r="M1986" i="2"/>
  <c r="I1986" i="2"/>
  <c r="K1986" i="2" s="1"/>
  <c r="H1986" i="2"/>
  <c r="H1987" i="2"/>
  <c r="M1987" i="2"/>
  <c r="I1987" i="2"/>
  <c r="K1987" i="2" s="1"/>
  <c r="H508" i="2"/>
  <c r="I508" i="2"/>
  <c r="K508" i="2" s="1"/>
  <c r="M508" i="2"/>
  <c r="I509" i="2"/>
  <c r="K509" i="2" s="1"/>
  <c r="M509" i="2"/>
  <c r="H509" i="2"/>
  <c r="I497" i="2"/>
  <c r="K497" i="2" s="1"/>
  <c r="H497" i="2"/>
  <c r="I498" i="2"/>
  <c r="K498" i="2" s="1"/>
  <c r="M498" i="2"/>
  <c r="H498" i="2"/>
  <c r="M499" i="2"/>
  <c r="I499" i="2"/>
  <c r="K499" i="2" s="1"/>
  <c r="H499" i="2"/>
  <c r="M500" i="2"/>
  <c r="H500" i="2"/>
  <c r="I500" i="2"/>
  <c r="K500" i="2" s="1"/>
  <c r="H501" i="2"/>
  <c r="M501" i="2"/>
  <c r="I501" i="2"/>
  <c r="K501" i="2" s="1"/>
  <c r="M502" i="2"/>
  <c r="I502" i="2"/>
  <c r="K502" i="2" s="1"/>
  <c r="H502" i="2"/>
  <c r="I503" i="2"/>
  <c r="K503" i="2" s="1"/>
  <c r="M503" i="2"/>
  <c r="H503" i="2"/>
  <c r="M504" i="2"/>
  <c r="I504" i="2"/>
  <c r="K504" i="2" s="1"/>
  <c r="H504" i="2"/>
  <c r="M505" i="2"/>
  <c r="H505" i="2"/>
  <c r="I505" i="2"/>
  <c r="K505" i="2" s="1"/>
  <c r="I506" i="2"/>
  <c r="K506" i="2" s="1"/>
  <c r="H506" i="2"/>
  <c r="M506" i="2"/>
  <c r="I507" i="2"/>
  <c r="K507" i="2" s="1"/>
  <c r="M507" i="2"/>
  <c r="H507" i="2"/>
  <c r="M5516" i="2"/>
  <c r="I5516" i="2"/>
  <c r="H5520" i="2"/>
  <c r="M5520" i="2"/>
  <c r="I5520" i="2"/>
  <c r="K5520" i="2" s="1"/>
  <c r="M5522" i="2"/>
  <c r="I5522" i="2"/>
  <c r="K5522" i="2" s="1"/>
  <c r="H5522" i="2"/>
  <c r="M5525" i="2"/>
  <c r="H5525" i="2"/>
  <c r="I5525" i="2"/>
  <c r="K5525" i="2" s="1"/>
  <c r="M5607" i="2"/>
  <c r="I5607" i="2"/>
  <c r="K5607" i="2" s="1"/>
  <c r="H5607" i="2"/>
  <c r="M4943" i="2"/>
  <c r="I4943" i="2"/>
  <c r="K4943" i="2" s="1"/>
  <c r="H4943" i="2"/>
  <c r="M4944" i="2"/>
  <c r="I4944" i="2"/>
  <c r="K4944" i="2" s="1"/>
  <c r="H4944" i="2"/>
  <c r="M4945" i="2"/>
  <c r="I4945" i="2"/>
  <c r="K4945" i="2" s="1"/>
  <c r="H4945" i="2"/>
  <c r="M4947" i="2"/>
  <c r="I4947" i="2"/>
  <c r="K4947" i="2" s="1"/>
  <c r="H4947" i="2"/>
  <c r="M4948" i="2"/>
  <c r="I4948" i="2"/>
  <c r="K4948" i="2" s="1"/>
  <c r="H4948" i="2"/>
  <c r="M5374" i="2"/>
  <c r="I5374" i="2"/>
  <c r="K5374" i="2" s="1"/>
  <c r="H5374" i="2"/>
  <c r="M5375" i="2"/>
  <c r="I5375" i="2"/>
  <c r="K5375" i="2" s="1"/>
  <c r="H5375" i="2"/>
  <c r="M5376" i="2"/>
  <c r="I5376" i="2"/>
  <c r="K5376" i="2" s="1"/>
  <c r="H5376" i="2"/>
  <c r="M5377" i="2"/>
  <c r="I5377" i="2"/>
  <c r="K5377" i="2" s="1"/>
  <c r="H5377" i="2"/>
  <c r="M5378" i="2"/>
  <c r="I5378" i="2"/>
  <c r="K5378" i="2" s="1"/>
  <c r="H5378" i="2"/>
  <c r="H5380" i="2"/>
  <c r="I5380" i="2"/>
  <c r="K5380" i="2" s="1"/>
  <c r="M5380" i="2"/>
  <c r="M5381" i="2"/>
  <c r="I5381" i="2"/>
  <c r="K5381" i="2" s="1"/>
  <c r="H5381" i="2"/>
  <c r="I5431" i="2"/>
  <c r="K5431" i="2" s="1"/>
  <c r="M5431" i="2"/>
  <c r="H5431" i="2"/>
  <c r="I5438" i="2"/>
  <c r="K5438" i="2" s="1"/>
  <c r="M5438" i="2"/>
  <c r="H5438" i="2"/>
  <c r="I5439" i="2"/>
  <c r="K5439" i="2" s="1"/>
  <c r="M5439" i="2"/>
  <c r="H5439" i="2"/>
  <c r="I5449" i="2"/>
  <c r="K5449" i="2" s="1"/>
  <c r="M5449" i="2"/>
  <c r="H5449" i="2"/>
  <c r="I5457" i="2"/>
  <c r="K5457" i="2" s="1"/>
  <c r="M5457" i="2"/>
  <c r="H5457" i="2"/>
  <c r="I5462" i="2"/>
  <c r="K5462" i="2" s="1"/>
  <c r="M5462" i="2"/>
  <c r="H5462" i="2"/>
  <c r="M5468" i="2"/>
  <c r="I5468" i="2"/>
  <c r="K5468" i="2" s="1"/>
  <c r="H5468" i="2"/>
  <c r="M5471" i="2"/>
  <c r="I5471" i="2"/>
  <c r="K5471" i="2" s="1"/>
  <c r="H5471" i="2"/>
  <c r="M5472" i="2"/>
  <c r="I5472" i="2"/>
  <c r="K5472" i="2" s="1"/>
  <c r="H5472" i="2"/>
  <c r="M5474" i="2"/>
  <c r="I5474" i="2"/>
  <c r="K5474" i="2" s="1"/>
  <c r="H5474" i="2"/>
  <c r="I5479" i="2"/>
  <c r="K5479" i="2" s="1"/>
  <c r="M5479" i="2"/>
  <c r="H5479" i="2"/>
  <c r="I5482" i="2"/>
  <c r="K5482" i="2" s="1"/>
  <c r="M5482" i="2"/>
  <c r="H5482" i="2"/>
  <c r="H5483" i="2"/>
  <c r="M5483" i="2"/>
  <c r="I5483" i="2"/>
  <c r="K5483" i="2" s="1"/>
  <c r="I5507" i="2"/>
  <c r="K5507" i="2" s="1"/>
  <c r="H5507" i="2"/>
  <c r="M5507" i="2"/>
  <c r="I5510" i="2"/>
  <c r="K5510" i="2" s="1"/>
  <c r="M5510" i="2"/>
  <c r="H5510" i="2"/>
  <c r="I5511" i="2"/>
  <c r="K5511" i="2" s="1"/>
  <c r="M5511" i="2"/>
  <c r="H5511" i="2"/>
  <c r="I5514" i="2"/>
  <c r="K5514" i="2" s="1"/>
  <c r="M5514" i="2"/>
  <c r="H5514" i="2"/>
  <c r="I5523" i="2"/>
  <c r="K5523" i="2" s="1"/>
  <c r="H5523" i="2"/>
  <c r="M5523" i="2"/>
  <c r="I5619" i="2"/>
  <c r="K5619" i="2" s="1"/>
  <c r="M5619" i="2"/>
  <c r="H5619" i="2"/>
  <c r="M5529" i="2"/>
  <c r="I5529" i="2"/>
  <c r="K5529" i="2" s="1"/>
  <c r="H5529" i="2"/>
  <c r="M5531" i="2"/>
  <c r="I5531" i="2"/>
  <c r="K5531" i="2" s="1"/>
  <c r="H5531" i="2"/>
  <c r="M5534" i="2"/>
  <c r="I5534" i="2"/>
  <c r="K5534" i="2" s="1"/>
  <c r="H5534" i="2"/>
  <c r="I7460" i="2"/>
  <c r="K7460" i="2" s="1"/>
  <c r="H7460" i="2"/>
  <c r="M7460" i="2"/>
  <c r="M7469" i="2"/>
  <c r="H7469" i="2"/>
  <c r="I7469" i="2"/>
  <c r="K7469" i="2" s="1"/>
  <c r="M7482" i="2"/>
  <c r="I7482" i="2"/>
  <c r="K7482" i="2" s="1"/>
  <c r="H7482" i="2"/>
  <c r="M7334" i="2"/>
  <c r="I7334" i="2"/>
  <c r="K7334" i="2" s="1"/>
  <c r="H7334" i="2"/>
  <c r="M7337" i="2"/>
  <c r="I7337" i="2"/>
  <c r="K7337" i="2" s="1"/>
  <c r="H7337" i="2"/>
  <c r="M7340" i="2"/>
  <c r="I7340" i="2"/>
  <c r="K7340" i="2" s="1"/>
  <c r="H7340" i="2"/>
  <c r="M7343" i="2"/>
  <c r="I7343" i="2"/>
  <c r="K7343" i="2" s="1"/>
  <c r="H7343" i="2"/>
  <c r="M7346" i="2"/>
  <c r="I7346" i="2"/>
  <c r="K7346" i="2" s="1"/>
  <c r="H7346" i="2"/>
  <c r="M7348" i="2"/>
  <c r="I7348" i="2"/>
  <c r="K7348" i="2" s="1"/>
  <c r="H7348" i="2"/>
  <c r="M7349" i="2"/>
  <c r="I7349" i="2"/>
  <c r="K7349" i="2" s="1"/>
  <c r="H7349" i="2"/>
  <c r="M7350" i="2"/>
  <c r="I7350" i="2"/>
  <c r="K7350" i="2" s="1"/>
  <c r="H7350" i="2"/>
  <c r="M7351" i="2"/>
  <c r="I7351" i="2"/>
  <c r="K7351" i="2" s="1"/>
  <c r="H7351" i="2"/>
  <c r="M7352" i="2"/>
  <c r="I7352" i="2"/>
  <c r="K7352" i="2" s="1"/>
  <c r="H7352" i="2"/>
  <c r="M7353" i="2"/>
  <c r="I7353" i="2"/>
  <c r="K7353" i="2" s="1"/>
  <c r="H7353" i="2"/>
  <c r="M7354" i="2"/>
  <c r="I7354" i="2"/>
  <c r="K7354" i="2" s="1"/>
  <c r="H7354" i="2"/>
  <c r="M1949" i="2"/>
  <c r="I1949" i="2"/>
  <c r="K1949" i="2" s="1"/>
  <c r="H1949" i="2"/>
  <c r="M1950" i="2"/>
  <c r="I1950" i="2"/>
  <c r="K1950" i="2" s="1"/>
  <c r="H1950" i="2"/>
  <c r="M1951" i="2"/>
  <c r="I1951" i="2"/>
  <c r="K1951" i="2" s="1"/>
  <c r="H1951" i="2"/>
  <c r="H8788" i="2"/>
  <c r="I8788" i="2"/>
  <c r="K8788" i="2" s="1"/>
  <c r="M8788" i="2"/>
  <c r="H8589" i="2"/>
  <c r="I8589" i="2"/>
  <c r="K8589" i="2" s="1"/>
  <c r="M8589" i="2"/>
  <c r="H8590" i="2"/>
  <c r="I8590" i="2"/>
  <c r="K8590" i="2" s="1"/>
  <c r="M8590" i="2"/>
  <c r="M8591" i="2"/>
  <c r="I8591" i="2"/>
  <c r="K8591" i="2" s="1"/>
  <c r="H8591" i="2"/>
  <c r="H8592" i="2"/>
  <c r="I8592" i="2"/>
  <c r="K8592" i="2" s="1"/>
  <c r="M8592" i="2"/>
  <c r="M8593" i="2"/>
  <c r="I8593" i="2"/>
  <c r="K8593" i="2" s="1"/>
  <c r="H8593" i="2"/>
  <c r="M8594" i="2"/>
  <c r="H8594" i="2"/>
  <c r="I8594" i="2"/>
  <c r="K8594" i="2" s="1"/>
  <c r="H8595" i="2"/>
  <c r="M8595" i="2"/>
  <c r="I8595" i="2"/>
  <c r="K8595" i="2" s="1"/>
  <c r="M8596" i="2"/>
  <c r="H8596" i="2"/>
  <c r="I8596" i="2"/>
  <c r="K8596" i="2" s="1"/>
  <c r="I8597" i="2"/>
  <c r="K8597" i="2" s="1"/>
  <c r="H8597" i="2"/>
  <c r="M8597" i="2"/>
  <c r="M8598" i="2"/>
  <c r="I8598" i="2"/>
  <c r="K8598" i="2" s="1"/>
  <c r="H8598" i="2"/>
  <c r="M8599" i="2"/>
  <c r="I8599" i="2"/>
  <c r="K8599" i="2" s="1"/>
  <c r="H8599" i="2"/>
  <c r="M8600" i="2"/>
  <c r="I8600" i="2"/>
  <c r="K8600" i="2" s="1"/>
  <c r="H8600" i="2"/>
  <c r="M8601" i="2"/>
  <c r="I8601" i="2"/>
  <c r="K8601" i="2" s="1"/>
  <c r="H8601" i="2"/>
  <c r="M8602" i="2"/>
  <c r="H8602" i="2"/>
  <c r="I8602" i="2"/>
  <c r="K8602" i="2" s="1"/>
  <c r="M8603" i="2"/>
  <c r="I8603" i="2"/>
  <c r="K8603" i="2" s="1"/>
  <c r="H8603" i="2"/>
  <c r="M8604" i="2"/>
  <c r="I8604" i="2"/>
  <c r="K8604" i="2" s="1"/>
  <c r="H8604" i="2"/>
  <c r="M8605" i="2"/>
  <c r="I8605" i="2"/>
  <c r="K8605" i="2" s="1"/>
  <c r="H8605" i="2"/>
  <c r="M8606" i="2"/>
  <c r="H8606" i="2"/>
  <c r="I8606" i="2"/>
  <c r="K8606" i="2" s="1"/>
  <c r="M8607" i="2"/>
  <c r="I8607" i="2"/>
  <c r="K8607" i="2" s="1"/>
  <c r="H8607" i="2"/>
  <c r="I8608" i="2"/>
  <c r="K8608" i="2" s="1"/>
  <c r="H8608" i="2"/>
  <c r="M8608" i="2"/>
  <c r="M8609" i="2"/>
  <c r="I8609" i="2"/>
  <c r="K8609" i="2" s="1"/>
  <c r="H8609" i="2"/>
  <c r="M8610" i="2"/>
  <c r="I8610" i="2"/>
  <c r="K8610" i="2" s="1"/>
  <c r="H8610" i="2"/>
  <c r="M8611" i="2"/>
  <c r="I8611" i="2"/>
  <c r="K8611" i="2" s="1"/>
  <c r="H8611" i="2"/>
  <c r="M8612" i="2"/>
  <c r="I8612" i="2"/>
  <c r="K8612" i="2" s="1"/>
  <c r="H8612" i="2"/>
  <c r="M8613" i="2"/>
  <c r="I8613" i="2"/>
  <c r="K8613" i="2" s="1"/>
  <c r="H8613" i="2"/>
  <c r="M8614" i="2"/>
  <c r="I8614" i="2"/>
  <c r="K8614" i="2" s="1"/>
  <c r="H8614" i="2"/>
  <c r="M8615" i="2"/>
  <c r="I8615" i="2"/>
  <c r="K8615" i="2" s="1"/>
  <c r="H8615" i="2"/>
  <c r="M8616" i="2"/>
  <c r="H8616" i="2"/>
  <c r="I8616" i="2"/>
  <c r="K8616" i="2" s="1"/>
  <c r="H8617" i="2"/>
  <c r="I8617" i="2"/>
  <c r="K8617" i="2" s="1"/>
  <c r="M8617" i="2"/>
  <c r="M8618" i="2"/>
  <c r="I8618" i="2"/>
  <c r="K8618" i="2" s="1"/>
  <c r="H8618" i="2"/>
  <c r="I8619" i="2"/>
  <c r="K8619" i="2" s="1"/>
  <c r="M8619" i="2"/>
  <c r="H8619" i="2"/>
  <c r="M8620" i="2"/>
  <c r="I8620" i="2"/>
  <c r="K8620" i="2" s="1"/>
  <c r="H8620" i="2"/>
  <c r="M8621" i="2"/>
  <c r="I8621" i="2"/>
  <c r="K8621" i="2" s="1"/>
  <c r="H8621" i="2"/>
  <c r="M8622" i="2"/>
  <c r="H8622" i="2"/>
  <c r="I8622" i="2"/>
  <c r="K8622" i="2" s="1"/>
  <c r="H8623" i="2"/>
  <c r="I8623" i="2"/>
  <c r="K8623" i="2" s="1"/>
  <c r="M8623" i="2"/>
  <c r="M8624" i="2"/>
  <c r="I8624" i="2"/>
  <c r="K8624" i="2" s="1"/>
  <c r="H8624" i="2"/>
  <c r="I8625" i="2"/>
  <c r="K8625" i="2" s="1"/>
  <c r="H8625" i="2"/>
  <c r="M8625" i="2"/>
  <c r="M8626" i="2"/>
  <c r="I8626" i="2"/>
  <c r="K8626" i="2" s="1"/>
  <c r="H8626" i="2"/>
  <c r="M8627" i="2"/>
  <c r="I8627" i="2"/>
  <c r="K8627" i="2" s="1"/>
  <c r="H8627" i="2"/>
  <c r="M8628" i="2"/>
  <c r="I8628" i="2"/>
  <c r="K8628" i="2" s="1"/>
  <c r="H8628" i="2"/>
  <c r="M8629" i="2"/>
  <c r="I8629" i="2"/>
  <c r="K8629" i="2" s="1"/>
  <c r="H8629" i="2"/>
  <c r="M8630" i="2"/>
  <c r="I8630" i="2"/>
  <c r="K8630" i="2" s="1"/>
  <c r="H8630" i="2"/>
  <c r="M8631" i="2"/>
  <c r="I8631" i="2"/>
  <c r="K8631" i="2" s="1"/>
  <c r="H8631" i="2"/>
  <c r="M8632" i="2"/>
  <c r="I8632" i="2"/>
  <c r="K8632" i="2" s="1"/>
  <c r="H8632" i="2"/>
  <c r="M8633" i="2"/>
  <c r="I8633" i="2"/>
  <c r="K8633" i="2" s="1"/>
  <c r="H8633" i="2"/>
  <c r="M8634" i="2"/>
  <c r="I8634" i="2"/>
  <c r="K8634" i="2" s="1"/>
  <c r="H8634" i="2"/>
  <c r="M8635" i="2"/>
  <c r="I8635" i="2"/>
  <c r="K8635" i="2" s="1"/>
  <c r="H8635" i="2"/>
  <c r="M8636" i="2"/>
  <c r="H8636" i="2"/>
  <c r="I8636" i="2"/>
  <c r="K8636" i="2" s="1"/>
  <c r="M8637" i="2"/>
  <c r="I8637" i="2"/>
  <c r="K8637" i="2" s="1"/>
  <c r="H8637" i="2"/>
  <c r="I8638" i="2"/>
  <c r="K8638" i="2" s="1"/>
  <c r="H8638" i="2"/>
  <c r="M8638" i="2"/>
  <c r="M8639" i="2"/>
  <c r="H8639" i="2"/>
  <c r="I8639" i="2"/>
  <c r="K8639" i="2" s="1"/>
  <c r="M8640" i="2"/>
  <c r="I8640" i="2"/>
  <c r="K8640" i="2" s="1"/>
  <c r="H8640" i="2"/>
  <c r="M8641" i="2"/>
  <c r="I8641" i="2"/>
  <c r="K8641" i="2" s="1"/>
  <c r="H8641" i="2"/>
  <c r="M8642" i="2"/>
  <c r="H8642" i="2"/>
  <c r="I8642" i="2"/>
  <c r="K8642" i="2" s="1"/>
  <c r="M8643" i="2"/>
  <c r="I8643" i="2"/>
  <c r="K8643" i="2" s="1"/>
  <c r="H8643" i="2"/>
  <c r="M8644" i="2"/>
  <c r="I8644" i="2"/>
  <c r="K8644" i="2" s="1"/>
  <c r="H8644" i="2"/>
  <c r="M8645" i="2"/>
  <c r="I8645" i="2"/>
  <c r="K8645" i="2" s="1"/>
  <c r="H8645" i="2"/>
  <c r="M8646" i="2"/>
  <c r="I8646" i="2"/>
  <c r="K8646" i="2" s="1"/>
  <c r="H8646" i="2"/>
  <c r="M8647" i="2"/>
  <c r="I8647" i="2"/>
  <c r="K8647" i="2" s="1"/>
  <c r="H8647" i="2"/>
  <c r="I8648" i="2"/>
  <c r="K8648" i="2" s="1"/>
  <c r="H8648" i="2"/>
  <c r="M8648" i="2"/>
  <c r="M8649" i="2"/>
  <c r="H8649" i="2"/>
  <c r="I8649" i="2"/>
  <c r="K8649" i="2" s="1"/>
  <c r="H8650" i="2"/>
  <c r="I8650" i="2"/>
  <c r="K8650" i="2" s="1"/>
  <c r="M8650" i="2"/>
  <c r="H8651" i="2"/>
  <c r="I8651" i="2"/>
  <c r="K8651" i="2" s="1"/>
  <c r="M8651" i="2"/>
  <c r="H8652" i="2"/>
  <c r="I8652" i="2"/>
  <c r="K8652" i="2" s="1"/>
  <c r="M8652" i="2"/>
  <c r="H8653" i="2"/>
  <c r="I8653" i="2"/>
  <c r="K8653" i="2" s="1"/>
  <c r="M8653" i="2"/>
  <c r="I8654" i="2"/>
  <c r="K8654" i="2" s="1"/>
  <c r="H8654" i="2"/>
  <c r="M8654" i="2"/>
  <c r="I8655" i="2"/>
  <c r="K8655" i="2" s="1"/>
  <c r="M8655" i="2"/>
  <c r="H8655" i="2"/>
  <c r="M8656" i="2"/>
  <c r="I8656" i="2"/>
  <c r="K8656" i="2" s="1"/>
  <c r="H8656" i="2"/>
  <c r="M8657" i="2"/>
  <c r="I8657" i="2"/>
  <c r="K8657" i="2" s="1"/>
  <c r="H8657" i="2"/>
  <c r="I8658" i="2"/>
  <c r="K8658" i="2" s="1"/>
  <c r="M8658" i="2"/>
  <c r="H8658" i="2"/>
  <c r="M8659" i="2"/>
  <c r="I8659" i="2"/>
  <c r="K8659" i="2" s="1"/>
  <c r="H8659" i="2"/>
  <c r="M8660" i="2"/>
  <c r="H8660" i="2"/>
  <c r="I8660" i="2"/>
  <c r="K8660" i="2" s="1"/>
  <c r="H8661" i="2"/>
  <c r="I8661" i="2"/>
  <c r="K8661" i="2" s="1"/>
  <c r="M8661" i="2"/>
  <c r="I8662" i="2"/>
  <c r="K8662" i="2" s="1"/>
  <c r="H8662" i="2"/>
  <c r="M8662" i="2"/>
  <c r="M8663" i="2"/>
  <c r="I8663" i="2"/>
  <c r="K8663" i="2" s="1"/>
  <c r="H8663" i="2"/>
  <c r="I8664" i="2"/>
  <c r="K8664" i="2" s="1"/>
  <c r="M8664" i="2"/>
  <c r="H8664" i="2"/>
  <c r="M8665" i="2"/>
  <c r="I8665" i="2"/>
  <c r="K8665" i="2" s="1"/>
  <c r="H8665" i="2"/>
  <c r="M8666" i="2"/>
  <c r="I8666" i="2"/>
  <c r="K8666" i="2" s="1"/>
  <c r="H8666" i="2"/>
  <c r="H8667" i="2"/>
  <c r="M8667" i="2"/>
  <c r="I8667" i="2"/>
  <c r="K8667" i="2" s="1"/>
  <c r="M8668" i="2"/>
  <c r="H8668" i="2"/>
  <c r="I8668" i="2"/>
  <c r="K8668" i="2" s="1"/>
  <c r="H8669" i="2"/>
  <c r="I8669" i="2"/>
  <c r="K8669" i="2" s="1"/>
  <c r="M8669" i="2"/>
  <c r="H8670" i="2"/>
  <c r="I8670" i="2"/>
  <c r="K8670" i="2" s="1"/>
  <c r="M8670" i="2"/>
  <c r="H8671" i="2"/>
  <c r="M8671" i="2"/>
  <c r="I8671" i="2"/>
  <c r="K8671" i="2" s="1"/>
  <c r="H8672" i="2"/>
  <c r="I8672" i="2"/>
  <c r="K8672" i="2" s="1"/>
  <c r="M8672" i="2"/>
  <c r="H8673" i="2"/>
  <c r="I8673" i="2"/>
  <c r="K8673" i="2" s="1"/>
  <c r="M8673" i="2"/>
  <c r="H8674" i="2"/>
  <c r="I8674" i="2"/>
  <c r="K8674" i="2" s="1"/>
  <c r="M8674" i="2"/>
  <c r="I8675" i="2"/>
  <c r="K8675" i="2" s="1"/>
  <c r="M8675" i="2"/>
  <c r="H8675" i="2"/>
  <c r="H8676" i="2"/>
  <c r="I8676" i="2"/>
  <c r="K8676" i="2" s="1"/>
  <c r="M8676" i="2"/>
  <c r="I8677" i="2"/>
  <c r="K8677" i="2" s="1"/>
  <c r="H8677" i="2"/>
  <c r="M8677" i="2"/>
  <c r="M8678" i="2"/>
  <c r="H8678" i="2"/>
  <c r="I8678" i="2"/>
  <c r="K8678" i="2" s="1"/>
  <c r="H8679" i="2"/>
  <c r="I8679" i="2"/>
  <c r="K8679" i="2" s="1"/>
  <c r="M8679" i="2"/>
  <c r="I8680" i="2"/>
  <c r="K8680" i="2" s="1"/>
  <c r="H8680" i="2"/>
  <c r="M8680" i="2"/>
  <c r="I8681" i="2"/>
  <c r="K8681" i="2" s="1"/>
  <c r="M8681" i="2"/>
  <c r="H8681" i="2"/>
  <c r="H8682" i="2"/>
  <c r="M8682" i="2"/>
  <c r="I8682" i="2"/>
  <c r="K8682" i="2" s="1"/>
  <c r="H8683" i="2"/>
  <c r="I8683" i="2"/>
  <c r="K8683" i="2" s="1"/>
  <c r="M8683" i="2"/>
  <c r="H8684" i="2"/>
  <c r="I8684" i="2"/>
  <c r="K8684" i="2" s="1"/>
  <c r="M8684" i="2"/>
  <c r="I8685" i="2"/>
  <c r="K8685" i="2" s="1"/>
  <c r="M8685" i="2"/>
  <c r="H8685" i="2"/>
  <c r="M8686" i="2"/>
  <c r="I8686" i="2"/>
  <c r="K8686" i="2" s="1"/>
  <c r="H8686" i="2"/>
  <c r="I8687" i="2"/>
  <c r="K8687" i="2" s="1"/>
  <c r="H8687" i="2"/>
  <c r="M8687" i="2"/>
  <c r="M8688" i="2"/>
  <c r="I8688" i="2"/>
  <c r="K8688" i="2" s="1"/>
  <c r="H8688" i="2"/>
  <c r="I8689" i="2"/>
  <c r="K8689" i="2" s="1"/>
  <c r="H8689" i="2"/>
  <c r="M8689" i="2"/>
  <c r="H8690" i="2"/>
  <c r="I8690" i="2"/>
  <c r="K8690" i="2" s="1"/>
  <c r="M8690" i="2"/>
  <c r="H8691" i="2"/>
  <c r="I8691" i="2"/>
  <c r="K8691" i="2" s="1"/>
  <c r="M8691" i="2"/>
  <c r="M8692" i="2"/>
  <c r="H8692" i="2"/>
  <c r="I8692" i="2"/>
  <c r="K8692" i="2" s="1"/>
  <c r="I8693" i="2"/>
  <c r="K8693" i="2" s="1"/>
  <c r="H8693" i="2"/>
  <c r="M8693" i="2"/>
  <c r="M8694" i="2"/>
  <c r="H8694" i="2"/>
  <c r="I8694" i="2"/>
  <c r="K8694" i="2" s="1"/>
  <c r="H8695" i="2"/>
  <c r="M8695" i="2"/>
  <c r="I8695" i="2"/>
  <c r="K8695" i="2" s="1"/>
  <c r="H8696" i="2"/>
  <c r="I8696" i="2"/>
  <c r="K8696" i="2" s="1"/>
  <c r="M8696" i="2"/>
  <c r="H8697" i="2"/>
  <c r="I8697" i="2"/>
  <c r="K8697" i="2" s="1"/>
  <c r="M8697" i="2"/>
  <c r="M8698" i="2"/>
  <c r="H8698" i="2"/>
  <c r="I8698" i="2"/>
  <c r="K8698" i="2" s="1"/>
  <c r="I8699" i="2"/>
  <c r="K8699" i="2" s="1"/>
  <c r="H8699" i="2"/>
  <c r="M8699" i="2"/>
  <c r="M8700" i="2"/>
  <c r="H8700" i="2"/>
  <c r="I8700" i="2"/>
  <c r="K8700" i="2" s="1"/>
  <c r="H8701" i="2"/>
  <c r="M8701" i="2"/>
  <c r="I8701" i="2"/>
  <c r="K8701" i="2" s="1"/>
  <c r="I8702" i="2"/>
  <c r="K8702" i="2" s="1"/>
  <c r="M8702" i="2"/>
  <c r="H8702" i="2"/>
  <c r="M8703" i="2"/>
  <c r="I8703" i="2"/>
  <c r="K8703" i="2" s="1"/>
  <c r="H8703" i="2"/>
  <c r="I8704" i="2"/>
  <c r="K8704" i="2" s="1"/>
  <c r="M8704" i="2"/>
  <c r="H8704" i="2"/>
  <c r="H8705" i="2"/>
  <c r="I8705" i="2"/>
  <c r="K8705" i="2" s="1"/>
  <c r="M8705" i="2"/>
  <c r="H8706" i="2"/>
  <c r="I8706" i="2"/>
  <c r="K8706" i="2" s="1"/>
  <c r="M8706" i="2"/>
  <c r="H8707" i="2"/>
  <c r="M8707" i="2"/>
  <c r="I8707" i="2"/>
  <c r="K8707" i="2" s="1"/>
  <c r="H8708" i="2"/>
  <c r="I8708" i="2"/>
  <c r="K8708" i="2" s="1"/>
  <c r="M8708" i="2"/>
  <c r="H8709" i="2"/>
  <c r="I8709" i="2"/>
  <c r="K8709" i="2" s="1"/>
  <c r="M8709" i="2"/>
  <c r="I6948" i="2"/>
  <c r="K6948" i="2" s="1"/>
  <c r="H6948" i="2"/>
  <c r="M6948" i="2"/>
  <c r="M6949" i="2"/>
  <c r="I6949" i="2"/>
  <c r="K6949" i="2" s="1"/>
  <c r="H6949" i="2"/>
  <c r="M6950" i="2"/>
  <c r="I6950" i="2"/>
  <c r="K6950" i="2" s="1"/>
  <c r="H6950" i="2"/>
  <c r="H6951" i="2"/>
  <c r="M6951" i="2"/>
  <c r="I6951" i="2"/>
  <c r="K6951" i="2" s="1"/>
  <c r="I6952" i="2"/>
  <c r="K6952" i="2" s="1"/>
  <c r="H6952" i="2"/>
  <c r="M6952" i="2"/>
  <c r="I6953" i="2"/>
  <c r="K6953" i="2" s="1"/>
  <c r="H6953" i="2"/>
  <c r="M6953" i="2"/>
  <c r="H6954" i="2"/>
  <c r="I6954" i="2"/>
  <c r="K6954" i="2" s="1"/>
  <c r="M6954" i="2"/>
  <c r="M6955" i="2"/>
  <c r="H6955" i="2"/>
  <c r="I6955" i="2"/>
  <c r="K6955" i="2" s="1"/>
  <c r="H6956" i="2"/>
  <c r="I6956" i="2"/>
  <c r="K6956" i="2" s="1"/>
  <c r="M6956" i="2"/>
  <c r="I6957" i="2"/>
  <c r="K6957" i="2" s="1"/>
  <c r="M6957" i="2"/>
  <c r="H6957" i="2"/>
  <c r="H6958" i="2"/>
  <c r="I6958" i="2"/>
  <c r="K6958" i="2" s="1"/>
  <c r="M6958" i="2"/>
  <c r="H6959" i="2"/>
  <c r="I6959" i="2"/>
  <c r="K6959" i="2" s="1"/>
  <c r="M6959" i="2"/>
  <c r="H6960" i="2"/>
  <c r="I6960" i="2"/>
  <c r="K6960" i="2" s="1"/>
  <c r="M6960" i="2"/>
  <c r="H6961" i="2"/>
  <c r="I6961" i="2"/>
  <c r="K6961" i="2" s="1"/>
  <c r="M6961" i="2"/>
  <c r="H6962" i="2"/>
  <c r="I6962" i="2"/>
  <c r="K6962" i="2" s="1"/>
  <c r="M6962" i="2"/>
  <c r="H6963" i="2"/>
  <c r="I6963" i="2"/>
  <c r="K6963" i="2" s="1"/>
  <c r="M6963" i="2"/>
  <c r="I6964" i="2"/>
  <c r="K6964" i="2" s="1"/>
  <c r="H6964" i="2"/>
  <c r="M6964" i="2"/>
  <c r="M6965" i="2"/>
  <c r="I6965" i="2"/>
  <c r="K6965" i="2" s="1"/>
  <c r="H6965" i="2"/>
  <c r="M6966" i="2"/>
  <c r="I6966" i="2"/>
  <c r="K6966" i="2" s="1"/>
  <c r="H6966" i="2"/>
  <c r="M6967" i="2"/>
  <c r="I6967" i="2"/>
  <c r="K6967" i="2" s="1"/>
  <c r="H6967" i="2"/>
  <c r="M6968" i="2"/>
  <c r="I6968" i="2"/>
  <c r="K6968" i="2" s="1"/>
  <c r="H6968" i="2"/>
  <c r="M6969" i="2"/>
  <c r="H6969" i="2"/>
  <c r="I6969" i="2"/>
  <c r="K6969" i="2" s="1"/>
  <c r="M6970" i="2"/>
  <c r="I6970" i="2"/>
  <c r="K6970" i="2" s="1"/>
  <c r="H6970" i="2"/>
  <c r="M6971" i="2"/>
  <c r="I6971" i="2"/>
  <c r="K6971" i="2" s="1"/>
  <c r="H6971" i="2"/>
  <c r="M6972" i="2"/>
  <c r="I6972" i="2"/>
  <c r="K6972" i="2" s="1"/>
  <c r="H6972" i="2"/>
  <c r="M6973" i="2"/>
  <c r="I6973" i="2"/>
  <c r="K6973" i="2" s="1"/>
  <c r="H6973" i="2"/>
  <c r="H6974" i="2"/>
  <c r="M6974" i="2"/>
  <c r="I6974" i="2"/>
  <c r="K6974" i="2" s="1"/>
  <c r="M6975" i="2"/>
  <c r="I6975" i="2"/>
  <c r="K6975" i="2" s="1"/>
  <c r="H6975" i="2"/>
  <c r="M6976" i="2"/>
  <c r="I6976" i="2"/>
  <c r="K6976" i="2" s="1"/>
  <c r="H6976" i="2"/>
  <c r="M6977" i="2"/>
  <c r="I6977" i="2"/>
  <c r="K6977" i="2" s="1"/>
  <c r="H6977" i="2"/>
  <c r="M6978" i="2"/>
  <c r="I6978" i="2"/>
  <c r="K6978" i="2" s="1"/>
  <c r="H6978" i="2"/>
  <c r="M6979" i="2"/>
  <c r="I6979" i="2"/>
  <c r="K6979" i="2" s="1"/>
  <c r="H6979" i="2"/>
  <c r="H6980" i="2"/>
  <c r="I6980" i="2"/>
  <c r="K6980" i="2" s="1"/>
  <c r="M6980" i="2"/>
  <c r="H6981" i="2"/>
  <c r="I6981" i="2"/>
  <c r="K6981" i="2" s="1"/>
  <c r="M6981" i="2"/>
  <c r="M6982" i="2"/>
  <c r="H6982" i="2"/>
  <c r="I6982" i="2"/>
  <c r="K6982" i="2" s="1"/>
  <c r="H6983" i="2"/>
  <c r="I6983" i="2"/>
  <c r="K6983" i="2" s="1"/>
  <c r="M6983" i="2"/>
  <c r="H6984" i="2"/>
  <c r="M6984" i="2"/>
  <c r="I6984" i="2"/>
  <c r="K6984" i="2" s="1"/>
  <c r="I6985" i="2"/>
  <c r="K6985" i="2" s="1"/>
  <c r="M6985" i="2"/>
  <c r="H6985" i="2"/>
  <c r="M6986" i="2"/>
  <c r="I6986" i="2"/>
  <c r="K6986" i="2" s="1"/>
  <c r="H6986" i="2"/>
  <c r="M6987" i="2"/>
  <c r="I6987" i="2"/>
  <c r="K6987" i="2" s="1"/>
  <c r="H6987" i="2"/>
  <c r="I6988" i="2"/>
  <c r="K6988" i="2" s="1"/>
  <c r="H6988" i="2"/>
  <c r="M6988" i="2"/>
  <c r="M6989" i="2"/>
  <c r="I6989" i="2"/>
  <c r="K6989" i="2" s="1"/>
  <c r="H6989" i="2"/>
  <c r="I6990" i="2"/>
  <c r="K6990" i="2" s="1"/>
  <c r="H6990" i="2"/>
  <c r="M6990" i="2"/>
  <c r="I6991" i="2"/>
  <c r="K6991" i="2" s="1"/>
  <c r="M6991" i="2"/>
  <c r="H6991" i="2"/>
  <c r="M6992" i="2"/>
  <c r="I6992" i="2"/>
  <c r="K6992" i="2" s="1"/>
  <c r="H6992" i="2"/>
  <c r="I6993" i="2"/>
  <c r="K6993" i="2" s="1"/>
  <c r="M6993" i="2"/>
  <c r="H6993" i="2"/>
  <c r="M6994" i="2"/>
  <c r="I6994" i="2"/>
  <c r="K6994" i="2" s="1"/>
  <c r="H6994" i="2"/>
  <c r="I6995" i="2"/>
  <c r="K6995" i="2" s="1"/>
  <c r="M6995" i="2"/>
  <c r="H6995" i="2"/>
  <c r="H6996" i="2"/>
  <c r="M6996" i="2"/>
  <c r="I6996" i="2"/>
  <c r="K6996" i="2" s="1"/>
  <c r="M6997" i="2"/>
  <c r="I6997" i="2"/>
  <c r="K6997" i="2" s="1"/>
  <c r="H6997" i="2"/>
  <c r="I6998" i="2"/>
  <c r="K6998" i="2" s="1"/>
  <c r="H6998" i="2"/>
  <c r="M6998" i="2"/>
  <c r="M6999" i="2"/>
  <c r="I6999" i="2"/>
  <c r="K6999" i="2" s="1"/>
  <c r="H6999" i="2"/>
  <c r="I7000" i="2"/>
  <c r="K7000" i="2" s="1"/>
  <c r="H7000" i="2"/>
  <c r="M7000" i="2"/>
  <c r="I7001" i="2"/>
  <c r="K7001" i="2" s="1"/>
  <c r="M7001" i="2"/>
  <c r="H7001" i="2"/>
  <c r="H7002" i="2"/>
  <c r="I7002" i="2"/>
  <c r="K7002" i="2" s="1"/>
  <c r="M7002" i="2"/>
  <c r="H7003" i="2"/>
  <c r="I7003" i="2"/>
  <c r="K7003" i="2" s="1"/>
  <c r="M7003" i="2"/>
  <c r="H7004" i="2"/>
  <c r="I7004" i="2"/>
  <c r="K7004" i="2" s="1"/>
  <c r="M7004" i="2"/>
  <c r="H7005" i="2"/>
  <c r="M7005" i="2"/>
  <c r="I7005" i="2"/>
  <c r="K7005" i="2" s="1"/>
  <c r="M7006" i="2"/>
  <c r="I7006" i="2"/>
  <c r="K7006" i="2" s="1"/>
  <c r="H7006" i="2"/>
  <c r="H7007" i="2"/>
  <c r="I7007" i="2"/>
  <c r="K7007" i="2" s="1"/>
  <c r="M7007" i="2"/>
  <c r="H7008" i="2"/>
  <c r="I7008" i="2"/>
  <c r="K7008" i="2" s="1"/>
  <c r="M7008" i="2"/>
  <c r="H7009" i="2"/>
  <c r="I7009" i="2"/>
  <c r="K7009" i="2" s="1"/>
  <c r="M7009" i="2"/>
  <c r="H7010" i="2"/>
  <c r="I7010" i="2"/>
  <c r="K7010" i="2" s="1"/>
  <c r="M7010" i="2"/>
  <c r="H7011" i="2"/>
  <c r="I7011" i="2"/>
  <c r="K7011" i="2" s="1"/>
  <c r="M7011" i="2"/>
  <c r="M7012" i="2"/>
  <c r="H7012" i="2"/>
  <c r="I7012" i="2"/>
  <c r="K7012" i="2" s="1"/>
  <c r="M7013" i="2"/>
  <c r="I7013" i="2"/>
  <c r="K7013" i="2" s="1"/>
  <c r="H7013" i="2"/>
  <c r="M7014" i="2"/>
  <c r="I7014" i="2"/>
  <c r="K7014" i="2" s="1"/>
  <c r="H7014" i="2"/>
  <c r="H7015" i="2"/>
  <c r="I7015" i="2"/>
  <c r="K7015" i="2" s="1"/>
  <c r="M7015" i="2"/>
  <c r="I7016" i="2"/>
  <c r="K7016" i="2" s="1"/>
  <c r="M7016" i="2"/>
  <c r="H7016" i="2"/>
  <c r="H7017" i="2"/>
  <c r="I7017" i="2"/>
  <c r="K7017" i="2" s="1"/>
  <c r="M7017" i="2"/>
  <c r="H4961" i="2"/>
  <c r="I4961" i="2"/>
  <c r="K4961" i="2" s="1"/>
  <c r="M4961" i="2"/>
  <c r="H4962" i="2"/>
  <c r="M4962" i="2"/>
  <c r="I4962" i="2"/>
  <c r="K4962" i="2" s="1"/>
  <c r="H4979" i="2"/>
  <c r="M4979" i="2"/>
  <c r="I4979" i="2"/>
  <c r="K4979" i="2" s="1"/>
  <c r="H4981" i="2"/>
  <c r="I4981" i="2"/>
  <c r="K4981" i="2" s="1"/>
  <c r="M4981" i="2"/>
  <c r="H4988" i="2"/>
  <c r="M4988" i="2"/>
  <c r="I4988" i="2"/>
  <c r="K4988" i="2" s="1"/>
  <c r="M4989" i="2"/>
  <c r="H4989" i="2"/>
  <c r="I4989" i="2"/>
  <c r="K4989" i="2" s="1"/>
  <c r="M4990" i="2"/>
  <c r="I4990" i="2"/>
  <c r="K4990" i="2" s="1"/>
  <c r="H4990" i="2"/>
  <c r="M4991" i="2"/>
  <c r="I4991" i="2"/>
  <c r="K4991" i="2" s="1"/>
  <c r="H4991" i="2"/>
  <c r="M4992" i="2"/>
  <c r="H4992" i="2"/>
  <c r="I4992" i="2"/>
  <c r="K4992" i="2" s="1"/>
  <c r="M4993" i="2"/>
  <c r="H4993" i="2"/>
  <c r="I4993" i="2"/>
  <c r="K4993" i="2" s="1"/>
  <c r="I4997" i="2"/>
  <c r="K4997" i="2" s="1"/>
  <c r="H4997" i="2"/>
  <c r="M4997" i="2"/>
  <c r="M4999" i="2"/>
  <c r="H4999" i="2"/>
  <c r="I4999" i="2"/>
  <c r="K4999" i="2" s="1"/>
  <c r="H5384" i="2"/>
  <c r="M5384" i="2"/>
  <c r="I5384" i="2"/>
  <c r="K5384" i="2" s="1"/>
  <c r="I5388" i="2"/>
  <c r="K5388" i="2" s="1"/>
  <c r="H5388" i="2"/>
  <c r="M5388" i="2"/>
  <c r="M5390" i="2"/>
  <c r="H5390" i="2"/>
  <c r="I5390" i="2"/>
  <c r="K5390" i="2" s="1"/>
  <c r="H5392" i="2"/>
  <c r="M5392" i="2"/>
  <c r="I5392" i="2"/>
  <c r="K5392" i="2" s="1"/>
  <c r="M5396" i="2"/>
  <c r="H5396" i="2"/>
  <c r="I5396" i="2"/>
  <c r="K5396" i="2" s="1"/>
  <c r="M5398" i="2"/>
  <c r="H5398" i="2"/>
  <c r="I5398" i="2"/>
  <c r="K5398" i="2" s="1"/>
  <c r="M5406" i="2"/>
  <c r="H5406" i="2"/>
  <c r="I5406" i="2"/>
  <c r="K5406" i="2" s="1"/>
  <c r="I4946" i="2"/>
  <c r="K4946" i="2" s="1"/>
  <c r="H4946" i="2"/>
  <c r="M4946" i="2"/>
  <c r="I5527" i="2"/>
  <c r="K5527" i="2" s="1"/>
  <c r="M5527" i="2"/>
  <c r="H5527" i="2"/>
  <c r="I5528" i="2"/>
  <c r="K5528" i="2" s="1"/>
  <c r="H5528" i="2"/>
  <c r="M5528" i="2"/>
  <c r="I5530" i="2"/>
  <c r="K5530" i="2" s="1"/>
  <c r="H5530" i="2"/>
  <c r="M5530" i="2"/>
  <c r="I5532" i="2"/>
  <c r="K5532" i="2" s="1"/>
  <c r="H5532" i="2"/>
  <c r="M5532" i="2"/>
  <c r="M7464" i="2"/>
  <c r="H7464" i="2"/>
  <c r="I7464" i="2"/>
  <c r="K7464" i="2" s="1"/>
  <c r="I7330" i="2"/>
  <c r="K7330" i="2" s="1"/>
  <c r="M7330" i="2"/>
  <c r="H7330" i="2"/>
  <c r="H7332" i="2"/>
  <c r="M7332" i="2"/>
  <c r="I7332" i="2"/>
  <c r="K7332" i="2" s="1"/>
  <c r="H7336" i="2"/>
  <c r="M7336" i="2"/>
  <c r="I7336" i="2"/>
  <c r="K7336" i="2" s="1"/>
  <c r="I7338" i="2"/>
  <c r="K7338" i="2" s="1"/>
  <c r="H7338" i="2"/>
  <c r="M7338" i="2"/>
  <c r="H1096" i="2"/>
  <c r="I1096" i="2"/>
  <c r="K1096" i="2" s="1"/>
  <c r="M1096" i="2"/>
  <c r="M1098" i="2"/>
  <c r="H1098" i="2"/>
  <c r="I1098" i="2"/>
  <c r="K1098" i="2" s="1"/>
  <c r="M1099" i="2"/>
  <c r="H1099" i="2"/>
  <c r="I1099" i="2"/>
  <c r="K1099" i="2" s="1"/>
  <c r="M1101" i="2"/>
  <c r="H1101" i="2"/>
  <c r="I1101" i="2"/>
  <c r="K1101" i="2" s="1"/>
  <c r="H1103" i="2"/>
  <c r="I1103" i="2"/>
  <c r="K1103" i="2" s="1"/>
  <c r="M1103" i="2"/>
  <c r="I1104" i="2"/>
  <c r="K1104" i="2" s="1"/>
  <c r="M1104" i="2"/>
  <c r="H1104" i="2"/>
  <c r="I1106" i="2"/>
  <c r="K1106" i="2" s="1"/>
  <c r="H1106" i="2"/>
  <c r="M1106" i="2"/>
  <c r="H1108" i="2"/>
  <c r="I1108" i="2"/>
  <c r="K1108" i="2" s="1"/>
  <c r="M1108" i="2"/>
  <c r="H1109" i="2"/>
  <c r="I1109" i="2"/>
  <c r="K1109" i="2" s="1"/>
  <c r="M1109" i="2"/>
  <c r="I1111" i="2"/>
  <c r="K1111" i="2" s="1"/>
  <c r="M1111" i="2"/>
  <c r="H1111" i="2"/>
  <c r="H1112" i="2"/>
  <c r="I1112" i="2"/>
  <c r="K1112" i="2" s="1"/>
  <c r="M1112" i="2"/>
  <c r="I1114" i="2"/>
  <c r="K1114" i="2" s="1"/>
  <c r="M1114" i="2"/>
  <c r="H1114" i="2"/>
  <c r="M1115" i="2"/>
  <c r="H1115" i="2"/>
  <c r="I1115" i="2"/>
  <c r="K1115" i="2" s="1"/>
  <c r="H1117" i="2"/>
  <c r="I1117" i="2"/>
  <c r="K1117" i="2" s="1"/>
  <c r="M1117" i="2"/>
  <c r="H1118" i="2"/>
  <c r="M1118" i="2"/>
  <c r="I1118" i="2"/>
  <c r="K1118" i="2" s="1"/>
  <c r="M1521" i="2"/>
  <c r="I1521" i="2"/>
  <c r="K1521" i="2" s="1"/>
  <c r="H1521" i="2"/>
  <c r="H1523" i="2"/>
  <c r="I1523" i="2"/>
  <c r="K1523" i="2" s="1"/>
  <c r="M1523" i="2"/>
  <c r="I1528" i="2"/>
  <c r="K1528" i="2" s="1"/>
  <c r="H1528" i="2"/>
  <c r="M1528" i="2"/>
  <c r="M1530" i="2"/>
  <c r="I1530" i="2"/>
  <c r="K1530" i="2" s="1"/>
  <c r="H1530" i="2"/>
  <c r="M1532" i="2"/>
  <c r="H1532" i="2"/>
  <c r="I1532" i="2"/>
  <c r="K1532" i="2" s="1"/>
  <c r="I1534" i="2"/>
  <c r="K1534" i="2" s="1"/>
  <c r="H1534" i="2"/>
  <c r="N1534" i="2" s="1"/>
  <c r="M1534" i="2"/>
  <c r="M1536" i="2"/>
  <c r="H1536" i="2"/>
  <c r="I1536" i="2"/>
  <c r="K1536" i="2" s="1"/>
  <c r="M1538" i="2"/>
  <c r="I1538" i="2"/>
  <c r="K1538" i="2" s="1"/>
  <c r="H1538" i="2"/>
  <c r="H1540" i="2"/>
  <c r="I1540" i="2"/>
  <c r="K1540" i="2" s="1"/>
  <c r="M1540" i="2"/>
  <c r="H1542" i="2"/>
  <c r="M1542" i="2"/>
  <c r="I1542" i="2"/>
  <c r="K1542" i="2" s="1"/>
  <c r="M1668" i="2"/>
  <c r="I1668" i="2"/>
  <c r="K1668" i="2" s="1"/>
  <c r="H1668" i="2"/>
  <c r="H1672" i="2"/>
  <c r="M1672" i="2"/>
  <c r="I1672" i="2"/>
  <c r="K1672" i="2" s="1"/>
  <c r="H1676" i="2"/>
  <c r="I1676" i="2"/>
  <c r="K1676" i="2" s="1"/>
  <c r="M1676" i="2"/>
  <c r="H1679" i="2"/>
  <c r="M1679" i="2"/>
  <c r="I1679" i="2"/>
  <c r="K1679" i="2" s="1"/>
  <c r="M1682" i="2"/>
  <c r="I1682" i="2"/>
  <c r="K1682" i="2" s="1"/>
  <c r="H1682" i="2"/>
  <c r="I1685" i="2"/>
  <c r="K1685" i="2" s="1"/>
  <c r="H1685" i="2"/>
  <c r="M1685" i="2"/>
  <c r="H1687" i="2"/>
  <c r="M1687" i="2"/>
  <c r="I1687" i="2"/>
  <c r="K1687" i="2" s="1"/>
  <c r="H6784" i="2"/>
  <c r="I6784" i="2"/>
  <c r="K6784" i="2" s="1"/>
  <c r="M6784" i="2"/>
  <c r="M6789" i="2"/>
  <c r="I6789" i="2"/>
  <c r="K6789" i="2" s="1"/>
  <c r="H6789" i="2"/>
  <c r="M6794" i="2"/>
  <c r="I6794" i="2"/>
  <c r="K6794" i="2" s="1"/>
  <c r="H6794" i="2"/>
  <c r="M6799" i="2"/>
  <c r="H6799" i="2"/>
  <c r="I6799" i="2"/>
  <c r="K6799" i="2" s="1"/>
  <c r="H6804" i="2"/>
  <c r="I6804" i="2"/>
  <c r="K6804" i="2" s="1"/>
  <c r="M6804" i="2"/>
  <c r="M6809" i="2"/>
  <c r="I6809" i="2"/>
  <c r="K6809" i="2" s="1"/>
  <c r="H6809" i="2"/>
  <c r="I6813" i="2"/>
  <c r="K6813" i="2" s="1"/>
  <c r="M6813" i="2"/>
  <c r="H6813" i="2"/>
  <c r="M6818" i="2"/>
  <c r="I6818" i="2"/>
  <c r="K6818" i="2" s="1"/>
  <c r="H6818" i="2"/>
  <c r="M6823" i="2"/>
  <c r="I6823" i="2"/>
  <c r="K6823" i="2" s="1"/>
  <c r="H6823" i="2"/>
  <c r="H6840" i="2"/>
  <c r="I6840" i="2"/>
  <c r="K6840" i="2" s="1"/>
  <c r="M6840" i="2"/>
  <c r="I6843" i="2"/>
  <c r="K6843" i="2" s="1"/>
  <c r="M6843" i="2"/>
  <c r="H6843" i="2"/>
  <c r="H6846" i="2"/>
  <c r="M6846" i="2"/>
  <c r="I6846" i="2"/>
  <c r="K6846" i="2" s="1"/>
  <c r="H6851" i="2"/>
  <c r="I6851" i="2"/>
  <c r="K6851" i="2" s="1"/>
  <c r="M6851" i="2"/>
  <c r="M6856" i="2"/>
  <c r="I6856" i="2"/>
  <c r="K6856" i="2" s="1"/>
  <c r="H6856" i="2"/>
  <c r="H6860" i="2"/>
  <c r="M6860" i="2"/>
  <c r="I6860" i="2"/>
  <c r="K6860" i="2" s="1"/>
  <c r="I5383" i="2"/>
  <c r="K5383" i="2" s="1"/>
  <c r="H5383" i="2"/>
  <c r="M5383" i="2"/>
  <c r="I5387" i="2"/>
  <c r="K5387" i="2" s="1"/>
  <c r="H5387" i="2"/>
  <c r="M5387" i="2"/>
  <c r="I5389" i="2"/>
  <c r="K5389" i="2" s="1"/>
  <c r="H5389" i="2"/>
  <c r="M5389" i="2"/>
  <c r="I5393" i="2"/>
  <c r="K5393" i="2" s="1"/>
  <c r="H5393" i="2"/>
  <c r="M5393" i="2"/>
  <c r="H5394" i="2"/>
  <c r="M5394" i="2"/>
  <c r="I5394" i="2"/>
  <c r="K5394" i="2" s="1"/>
  <c r="M5395" i="2"/>
  <c r="H5395" i="2"/>
  <c r="I5395" i="2"/>
  <c r="K5395" i="2" s="1"/>
  <c r="I5397" i="2"/>
  <c r="K5397" i="2" s="1"/>
  <c r="H5397" i="2"/>
  <c r="M5397" i="2"/>
  <c r="I5401" i="2"/>
  <c r="K5401" i="2" s="1"/>
  <c r="H5401" i="2"/>
  <c r="M5401" i="2"/>
  <c r="M5402" i="2"/>
  <c r="H5402" i="2"/>
  <c r="I5402" i="2"/>
  <c r="K5402" i="2" s="1"/>
  <c r="I5404" i="2"/>
  <c r="K5404" i="2" s="1"/>
  <c r="H5404" i="2"/>
  <c r="M5404" i="2"/>
  <c r="M5407" i="2"/>
  <c r="I5407" i="2"/>
  <c r="K5407" i="2" s="1"/>
  <c r="H5407" i="2"/>
  <c r="H5411" i="2"/>
  <c r="M5411" i="2"/>
  <c r="I5411" i="2"/>
  <c r="K5411" i="2" s="1"/>
  <c r="M5413" i="2"/>
  <c r="H5413" i="2"/>
  <c r="I5413" i="2"/>
  <c r="K5413" i="2" s="1"/>
  <c r="M5419" i="2"/>
  <c r="H5419" i="2"/>
  <c r="I5419" i="2"/>
  <c r="K5419" i="2" s="1"/>
  <c r="M5422" i="2"/>
  <c r="I5422" i="2"/>
  <c r="K5422" i="2" s="1"/>
  <c r="H5422" i="2"/>
  <c r="H5425" i="2"/>
  <c r="I5425" i="2"/>
  <c r="K5425" i="2" s="1"/>
  <c r="M5425" i="2"/>
  <c r="M5428" i="2"/>
  <c r="I5428" i="2"/>
  <c r="K5428" i="2" s="1"/>
  <c r="H5428" i="2"/>
  <c r="M5429" i="2"/>
  <c r="H5429" i="2"/>
  <c r="I5429" i="2"/>
  <c r="K5429" i="2" s="1"/>
  <c r="I5434" i="2"/>
  <c r="K5434" i="2" s="1"/>
  <c r="H5434" i="2"/>
  <c r="M5434" i="2"/>
  <c r="I5445" i="2"/>
  <c r="K5445" i="2" s="1"/>
  <c r="M5445" i="2"/>
  <c r="H5445" i="2"/>
  <c r="H5447" i="2"/>
  <c r="M5447" i="2"/>
  <c r="I5447" i="2"/>
  <c r="K5447" i="2" s="1"/>
  <c r="M5450" i="2"/>
  <c r="I5450" i="2"/>
  <c r="K5450" i="2" s="1"/>
  <c r="H5450" i="2"/>
  <c r="H5453" i="2"/>
  <c r="I5453" i="2"/>
  <c r="K5453" i="2" s="1"/>
  <c r="M5453" i="2"/>
  <c r="M5458" i="2"/>
  <c r="H5458" i="2"/>
  <c r="I5458" i="2"/>
  <c r="K5458" i="2" s="1"/>
  <c r="M5460" i="2"/>
  <c r="I5460" i="2"/>
  <c r="K5460" i="2" s="1"/>
  <c r="H5460" i="2"/>
  <c r="H5463" i="2"/>
  <c r="M5463" i="2"/>
  <c r="I5463" i="2"/>
  <c r="K5463" i="2" s="1"/>
  <c r="M5465" i="2"/>
  <c r="H5465" i="2"/>
  <c r="I5465" i="2"/>
  <c r="K5465" i="2" s="1"/>
  <c r="H5469" i="2"/>
  <c r="I5469" i="2"/>
  <c r="K5469" i="2" s="1"/>
  <c r="M5469" i="2"/>
  <c r="I5480" i="2"/>
  <c r="K5480" i="2" s="1"/>
  <c r="H5480" i="2"/>
  <c r="M5480" i="2"/>
  <c r="I5606" i="2"/>
  <c r="K5606" i="2" s="1"/>
  <c r="H5606" i="2"/>
  <c r="M5606" i="2"/>
  <c r="M5610" i="2"/>
  <c r="I5610" i="2"/>
  <c r="K5610" i="2" s="1"/>
  <c r="H5610" i="2"/>
  <c r="M5625" i="2"/>
  <c r="I5625" i="2"/>
  <c r="K5625" i="2" s="1"/>
  <c r="H5625" i="2"/>
  <c r="I7331" i="2"/>
  <c r="K7331" i="2" s="1"/>
  <c r="H7331" i="2"/>
  <c r="M7331" i="2"/>
  <c r="I1097" i="2"/>
  <c r="K1097" i="2" s="1"/>
  <c r="M1097" i="2"/>
  <c r="H1097" i="2"/>
  <c r="M1100" i="2"/>
  <c r="H1100" i="2"/>
  <c r="I1100" i="2"/>
  <c r="K1100" i="2" s="1"/>
  <c r="M1102" i="2"/>
  <c r="I1102" i="2"/>
  <c r="K1102" i="2" s="1"/>
  <c r="H1102" i="2"/>
  <c r="M1105" i="2"/>
  <c r="I1105" i="2"/>
  <c r="K1105" i="2" s="1"/>
  <c r="H1105" i="2"/>
  <c r="H1107" i="2"/>
  <c r="I1107" i="2"/>
  <c r="K1107" i="2" s="1"/>
  <c r="M1107" i="2"/>
  <c r="I1110" i="2"/>
  <c r="K1110" i="2" s="1"/>
  <c r="H1110" i="2"/>
  <c r="M1110" i="2"/>
  <c r="H1113" i="2"/>
  <c r="I1113" i="2"/>
  <c r="K1113" i="2" s="1"/>
  <c r="M1113" i="2"/>
  <c r="I1116" i="2"/>
  <c r="K1116" i="2" s="1"/>
  <c r="H1116" i="2"/>
  <c r="M1116" i="2"/>
  <c r="M1119" i="2"/>
  <c r="I1119" i="2"/>
  <c r="K1119" i="2" s="1"/>
  <c r="H1119" i="2"/>
  <c r="M1524" i="2"/>
  <c r="H1524" i="2"/>
  <c r="I1524" i="2"/>
  <c r="K1524" i="2" s="1"/>
  <c r="I1527" i="2"/>
  <c r="K1527" i="2" s="1"/>
  <c r="H1527" i="2"/>
  <c r="M1527" i="2"/>
  <c r="M1546" i="2"/>
  <c r="I1546" i="2"/>
  <c r="K1546" i="2" s="1"/>
  <c r="H1546" i="2"/>
  <c r="I1548" i="2"/>
  <c r="K1548" i="2" s="1"/>
  <c r="H1548" i="2"/>
  <c r="M1548" i="2"/>
  <c r="H1550" i="2"/>
  <c r="I1550" i="2"/>
  <c r="K1550" i="2" s="1"/>
  <c r="M1550" i="2"/>
  <c r="M1552" i="2"/>
  <c r="I1552" i="2"/>
  <c r="K1552" i="2" s="1"/>
  <c r="H1552" i="2"/>
  <c r="M1554" i="2"/>
  <c r="H1554" i="2"/>
  <c r="I1554" i="2"/>
  <c r="K1554" i="2" s="1"/>
  <c r="M1556" i="2"/>
  <c r="I1556" i="2"/>
  <c r="K1556" i="2" s="1"/>
  <c r="H1556" i="2"/>
  <c r="M1558" i="2"/>
  <c r="I1558" i="2"/>
  <c r="K1558" i="2" s="1"/>
  <c r="H1558" i="2"/>
  <c r="M1560" i="2"/>
  <c r="I1560" i="2"/>
  <c r="K1560" i="2" s="1"/>
  <c r="H1560" i="2"/>
  <c r="M1562" i="2"/>
  <c r="I1562" i="2"/>
  <c r="K1562" i="2" s="1"/>
  <c r="H1562" i="2"/>
  <c r="I1564" i="2"/>
  <c r="K1564" i="2" s="1"/>
  <c r="H1564" i="2"/>
  <c r="M1564" i="2"/>
  <c r="H1566" i="2"/>
  <c r="I1566" i="2"/>
  <c r="K1566" i="2" s="1"/>
  <c r="M1566" i="2"/>
  <c r="I1667" i="2"/>
  <c r="K1667" i="2" s="1"/>
  <c r="M1667" i="2"/>
  <c r="H1667" i="2"/>
  <c r="H1671" i="2"/>
  <c r="I1671" i="2"/>
  <c r="K1671" i="2" s="1"/>
  <c r="M1671" i="2"/>
  <c r="M1675" i="2"/>
  <c r="I1675" i="2"/>
  <c r="K1675" i="2" s="1"/>
  <c r="H1675" i="2"/>
  <c r="H1678" i="2"/>
  <c r="I1678" i="2"/>
  <c r="K1678" i="2" s="1"/>
  <c r="M1678" i="2"/>
  <c r="I1681" i="2"/>
  <c r="K1681" i="2" s="1"/>
  <c r="M1681" i="2"/>
  <c r="H1681" i="2"/>
  <c r="H1684" i="2"/>
  <c r="I1684" i="2"/>
  <c r="K1684" i="2" s="1"/>
  <c r="M1684" i="2"/>
  <c r="H1688" i="2"/>
  <c r="I1688" i="2"/>
  <c r="K1688" i="2" s="1"/>
  <c r="M1688" i="2"/>
  <c r="H1990" i="2"/>
  <c r="M1990" i="2"/>
  <c r="I1990" i="2"/>
  <c r="K1990" i="2" s="1"/>
  <c r="M1993" i="2"/>
  <c r="I1993" i="2"/>
  <c r="K1993" i="2" s="1"/>
  <c r="H1993" i="2"/>
  <c r="M1996" i="2"/>
  <c r="I1996" i="2"/>
  <c r="K1996" i="2" s="1"/>
  <c r="H1996" i="2"/>
  <c r="M1999" i="2"/>
  <c r="I1999" i="2"/>
  <c r="K1999" i="2" s="1"/>
  <c r="H1999" i="2"/>
  <c r="I2029" i="2"/>
  <c r="K2029" i="2" s="1"/>
  <c r="H2029" i="2"/>
  <c r="M2029" i="2"/>
  <c r="M2033" i="2"/>
  <c r="H2033" i="2"/>
  <c r="I2033" i="2"/>
  <c r="K2033" i="2" s="1"/>
  <c r="I6782" i="2"/>
  <c r="K6782" i="2" s="1"/>
  <c r="M6782" i="2"/>
  <c r="H6782" i="2"/>
  <c r="I6786" i="2"/>
  <c r="K6786" i="2" s="1"/>
  <c r="M6786" i="2"/>
  <c r="H6786" i="2"/>
  <c r="H6792" i="2"/>
  <c r="I6792" i="2"/>
  <c r="K6792" i="2" s="1"/>
  <c r="M6792" i="2"/>
  <c r="H6803" i="2"/>
  <c r="I6803" i="2"/>
  <c r="K6803" i="2" s="1"/>
  <c r="M6803" i="2"/>
  <c r="M6810" i="2"/>
  <c r="I6810" i="2"/>
  <c r="K6810" i="2" s="1"/>
  <c r="H6810" i="2"/>
  <c r="M6815" i="2"/>
  <c r="I6815" i="2"/>
  <c r="K6815" i="2" s="1"/>
  <c r="H6815" i="2"/>
  <c r="M6820" i="2"/>
  <c r="I6820" i="2"/>
  <c r="K6820" i="2" s="1"/>
  <c r="H6820" i="2"/>
  <c r="M6827" i="2"/>
  <c r="I6827" i="2"/>
  <c r="K6827" i="2" s="1"/>
  <c r="H6827" i="2"/>
  <c r="M6833" i="2"/>
  <c r="I6833" i="2"/>
  <c r="K6833" i="2" s="1"/>
  <c r="H6833" i="2"/>
  <c r="I6837" i="2"/>
  <c r="K6837" i="2" s="1"/>
  <c r="H6837" i="2"/>
  <c r="M6837" i="2"/>
  <c r="I6844" i="2"/>
  <c r="K6844" i="2" s="1"/>
  <c r="M6844" i="2"/>
  <c r="H6844" i="2"/>
  <c r="M6848" i="2"/>
  <c r="H6848" i="2"/>
  <c r="I6848" i="2"/>
  <c r="K6848" i="2" s="1"/>
  <c r="I6853" i="2"/>
  <c r="K6853" i="2" s="1"/>
  <c r="M6853" i="2"/>
  <c r="H6853" i="2"/>
  <c r="M6857" i="2"/>
  <c r="H6857" i="2"/>
  <c r="I6857" i="2"/>
  <c r="K6857" i="2" s="1"/>
  <c r="M7282" i="2"/>
  <c r="H7282" i="2"/>
  <c r="I7282" i="2"/>
  <c r="K7282" i="2" s="1"/>
  <c r="I7288" i="2"/>
  <c r="K7288" i="2" s="1"/>
  <c r="M7288" i="2"/>
  <c r="H7288" i="2"/>
  <c r="M1120" i="2"/>
  <c r="H1120" i="2"/>
  <c r="I1120" i="2"/>
  <c r="K1120" i="2" s="1"/>
  <c r="H1121" i="2"/>
  <c r="I1121" i="2"/>
  <c r="K1121" i="2" s="1"/>
  <c r="M1121" i="2"/>
  <c r="M1122" i="2"/>
  <c r="H1122" i="2"/>
  <c r="I1122" i="2"/>
  <c r="K1122" i="2" s="1"/>
  <c r="M1123" i="2"/>
  <c r="I1123" i="2"/>
  <c r="K1123" i="2" s="1"/>
  <c r="H1123" i="2"/>
  <c r="H1124" i="2"/>
  <c r="I1124" i="2"/>
  <c r="K1124" i="2" s="1"/>
  <c r="M1124" i="2"/>
  <c r="I1125" i="2"/>
  <c r="K1125" i="2" s="1"/>
  <c r="H1125" i="2"/>
  <c r="M1125" i="2"/>
  <c r="M1126" i="2"/>
  <c r="I1126" i="2"/>
  <c r="K1126" i="2" s="1"/>
  <c r="H1126" i="2"/>
  <c r="H1127" i="2"/>
  <c r="I1127" i="2"/>
  <c r="K1127" i="2" s="1"/>
  <c r="M1127" i="2"/>
  <c r="M1128" i="2"/>
  <c r="I1128" i="2"/>
  <c r="K1128" i="2" s="1"/>
  <c r="H1128" i="2"/>
  <c r="M1129" i="2"/>
  <c r="I1129" i="2"/>
  <c r="K1129" i="2" s="1"/>
  <c r="H1129" i="2"/>
  <c r="M1130" i="2"/>
  <c r="I1130" i="2"/>
  <c r="K1130" i="2" s="1"/>
  <c r="H1130" i="2"/>
  <c r="H1131" i="2"/>
  <c r="M1131" i="2"/>
  <c r="I1131" i="2"/>
  <c r="K1131" i="2" s="1"/>
  <c r="M1132" i="2"/>
  <c r="I1132" i="2"/>
  <c r="K1132" i="2" s="1"/>
  <c r="H1132" i="2"/>
  <c r="M1133" i="2"/>
  <c r="I1133" i="2"/>
  <c r="K1133" i="2" s="1"/>
  <c r="H1133" i="2"/>
  <c r="I1134" i="2"/>
  <c r="K1134" i="2" s="1"/>
  <c r="H1134" i="2"/>
  <c r="M1134" i="2"/>
  <c r="I1135" i="2"/>
  <c r="K1135" i="2" s="1"/>
  <c r="M1135" i="2"/>
  <c r="H1135" i="2"/>
  <c r="I1136" i="2"/>
  <c r="K1136" i="2" s="1"/>
  <c r="M1136" i="2"/>
  <c r="H1136" i="2"/>
  <c r="I1137" i="2"/>
  <c r="K1137" i="2" s="1"/>
  <c r="H1137" i="2"/>
  <c r="M1137" i="2"/>
  <c r="M1138" i="2"/>
  <c r="H1138" i="2"/>
  <c r="I1138" i="2"/>
  <c r="K1138" i="2" s="1"/>
  <c r="I1139" i="2"/>
  <c r="K1139" i="2" s="1"/>
  <c r="M1139" i="2"/>
  <c r="H1139" i="2"/>
  <c r="H1140" i="2"/>
  <c r="M1140" i="2"/>
  <c r="I1140" i="2"/>
  <c r="K1140" i="2" s="1"/>
  <c r="H1141" i="2"/>
  <c r="I1141" i="2"/>
  <c r="K1141" i="2" s="1"/>
  <c r="M1141" i="2"/>
  <c r="I1142" i="2"/>
  <c r="K1142" i="2" s="1"/>
  <c r="M1142" i="2"/>
  <c r="H1142" i="2"/>
  <c r="I1143" i="2"/>
  <c r="K1143" i="2" s="1"/>
  <c r="H1143" i="2"/>
  <c r="M1143" i="2"/>
  <c r="I1144" i="2"/>
  <c r="K1144" i="2" s="1"/>
  <c r="H1144" i="2"/>
  <c r="M1144" i="2"/>
  <c r="M1145" i="2"/>
  <c r="H1145" i="2"/>
  <c r="I1145" i="2"/>
  <c r="K1145" i="2" s="1"/>
  <c r="I1146" i="2"/>
  <c r="K1146" i="2" s="1"/>
  <c r="M1146" i="2"/>
  <c r="H1146" i="2"/>
  <c r="M1147" i="2"/>
  <c r="H1147" i="2"/>
  <c r="I1147" i="2"/>
  <c r="K1147" i="2" s="1"/>
  <c r="H1148" i="2"/>
  <c r="I1148" i="2"/>
  <c r="K1148" i="2" s="1"/>
  <c r="M1148" i="2"/>
  <c r="H1149" i="2"/>
  <c r="I1149" i="2"/>
  <c r="K1149" i="2" s="1"/>
  <c r="M1149" i="2"/>
  <c r="I1150" i="2"/>
  <c r="K1150" i="2" s="1"/>
  <c r="H1150" i="2"/>
  <c r="M1150" i="2"/>
  <c r="I1151" i="2"/>
  <c r="K1151" i="2" s="1"/>
  <c r="M1151" i="2"/>
  <c r="H1151" i="2"/>
  <c r="H1152" i="2"/>
  <c r="M1152" i="2"/>
  <c r="I1152" i="2"/>
  <c r="K1152" i="2" s="1"/>
  <c r="M1153" i="2"/>
  <c r="I1153" i="2"/>
  <c r="K1153" i="2" s="1"/>
  <c r="H1153" i="2"/>
  <c r="M1154" i="2"/>
  <c r="H1154" i="2"/>
  <c r="I1154" i="2"/>
  <c r="K1154" i="2" s="1"/>
  <c r="H1155" i="2"/>
  <c r="M1155" i="2"/>
  <c r="I1155" i="2"/>
  <c r="K1155" i="2" s="1"/>
  <c r="M1156" i="2"/>
  <c r="I1156" i="2"/>
  <c r="K1156" i="2" s="1"/>
  <c r="H1156" i="2"/>
  <c r="M1157" i="2"/>
  <c r="I1157" i="2"/>
  <c r="K1157" i="2" s="1"/>
  <c r="H1157" i="2"/>
  <c r="M1195" i="2"/>
  <c r="I1195" i="2"/>
  <c r="K1195" i="2" s="1"/>
  <c r="H1195" i="2"/>
  <c r="H1196" i="2"/>
  <c r="M1196" i="2"/>
  <c r="I1196" i="2"/>
  <c r="K1196" i="2" s="1"/>
  <c r="M1197" i="2"/>
  <c r="H1197" i="2"/>
  <c r="I1197" i="2"/>
  <c r="K1197" i="2" s="1"/>
  <c r="M1198" i="2"/>
  <c r="H1198" i="2"/>
  <c r="I1198" i="2"/>
  <c r="K1198" i="2" s="1"/>
  <c r="M1199" i="2"/>
  <c r="I1199" i="2"/>
  <c r="K1199" i="2" s="1"/>
  <c r="H1199" i="2"/>
  <c r="M1200" i="2"/>
  <c r="H1200" i="2"/>
  <c r="I1200" i="2"/>
  <c r="K1200" i="2" s="1"/>
  <c r="H1201" i="2"/>
  <c r="I1201" i="2"/>
  <c r="K1201" i="2" s="1"/>
  <c r="M1201" i="2"/>
  <c r="H1202" i="2"/>
  <c r="I1202" i="2"/>
  <c r="K1202" i="2" s="1"/>
  <c r="M1202" i="2"/>
  <c r="I1203" i="2"/>
  <c r="K1203" i="2" s="1"/>
  <c r="M1203" i="2"/>
  <c r="H1203" i="2"/>
  <c r="I1204" i="2"/>
  <c r="K1204" i="2" s="1"/>
  <c r="M1204" i="2"/>
  <c r="H1204" i="2"/>
  <c r="H1205" i="2"/>
  <c r="M1205" i="2"/>
  <c r="I1205" i="2"/>
  <c r="K1205" i="2" s="1"/>
  <c r="H1206" i="2"/>
  <c r="I1206" i="2"/>
  <c r="K1206" i="2" s="1"/>
  <c r="M1206" i="2"/>
  <c r="M1207" i="2"/>
  <c r="I1207" i="2"/>
  <c r="K1207" i="2" s="1"/>
  <c r="H1207" i="2"/>
  <c r="M1208" i="2"/>
  <c r="I1208" i="2"/>
  <c r="K1208" i="2" s="1"/>
  <c r="H1208" i="2"/>
  <c r="H1209" i="2"/>
  <c r="I1209" i="2"/>
  <c r="K1209" i="2" s="1"/>
  <c r="M1209" i="2"/>
  <c r="M1210" i="2"/>
  <c r="I1210" i="2"/>
  <c r="K1210" i="2" s="1"/>
  <c r="H1210" i="2"/>
  <c r="I1312" i="2"/>
  <c r="K1312" i="2" s="1"/>
  <c r="M1312" i="2"/>
  <c r="H1312" i="2"/>
  <c r="H1313" i="2"/>
  <c r="I1313" i="2"/>
  <c r="K1313" i="2" s="1"/>
  <c r="M1313" i="2"/>
  <c r="H1314" i="2"/>
  <c r="I1314" i="2"/>
  <c r="K1314" i="2" s="1"/>
  <c r="M1314" i="2"/>
  <c r="H1315" i="2"/>
  <c r="I1315" i="2"/>
  <c r="K1315" i="2" s="1"/>
  <c r="M1315" i="2"/>
  <c r="I1316" i="2"/>
  <c r="K1316" i="2" s="1"/>
  <c r="M1316" i="2"/>
  <c r="H1316" i="2"/>
  <c r="I1317" i="2"/>
  <c r="K1317" i="2" s="1"/>
  <c r="H1317" i="2"/>
  <c r="M1317" i="2"/>
  <c r="M1318" i="2"/>
  <c r="I1318" i="2"/>
  <c r="K1318" i="2" s="1"/>
  <c r="H1318" i="2"/>
  <c r="M1508" i="2"/>
  <c r="I1508" i="2"/>
  <c r="K1508" i="2" s="1"/>
  <c r="H1508" i="2"/>
  <c r="M1509" i="2"/>
  <c r="I1509" i="2"/>
  <c r="K1509" i="2" s="1"/>
  <c r="H1509" i="2"/>
  <c r="M1510" i="2"/>
  <c r="I1510" i="2"/>
  <c r="K1510" i="2" s="1"/>
  <c r="H1510" i="2"/>
  <c r="M1511" i="2"/>
  <c r="I1511" i="2"/>
  <c r="K1511" i="2" s="1"/>
  <c r="H1511" i="2"/>
  <c r="I1512" i="2"/>
  <c r="K1512" i="2" s="1"/>
  <c r="H1512" i="2"/>
  <c r="M1512" i="2"/>
  <c r="M1513" i="2"/>
  <c r="H1513" i="2"/>
  <c r="I1513" i="2"/>
  <c r="K1513" i="2" s="1"/>
  <c r="H1514" i="2"/>
  <c r="I1514" i="2"/>
  <c r="K1514" i="2" s="1"/>
  <c r="M1514" i="2"/>
  <c r="I1515" i="2"/>
  <c r="K1515" i="2" s="1"/>
  <c r="H1515" i="2"/>
  <c r="M1515" i="2"/>
  <c r="I1516" i="2"/>
  <c r="K1516" i="2" s="1"/>
  <c r="M1516" i="2"/>
  <c r="H1516" i="2"/>
  <c r="H1517" i="2"/>
  <c r="M1517" i="2"/>
  <c r="I1517" i="2"/>
  <c r="K1517" i="2" s="1"/>
  <c r="M1518" i="2"/>
  <c r="I1518" i="2"/>
  <c r="K1518" i="2" s="1"/>
  <c r="H1518" i="2"/>
  <c r="M1519" i="2"/>
  <c r="I1519" i="2"/>
  <c r="K1519" i="2" s="1"/>
  <c r="H1519" i="2"/>
  <c r="I1520" i="2"/>
  <c r="K1520" i="2" s="1"/>
  <c r="H1520" i="2"/>
  <c r="M1520" i="2"/>
  <c r="M1522" i="2"/>
  <c r="H1522" i="2"/>
  <c r="I1522" i="2"/>
  <c r="K1522" i="2" s="1"/>
  <c r="H1525" i="2"/>
  <c r="I1525" i="2"/>
  <c r="K1525" i="2" s="1"/>
  <c r="M1525" i="2"/>
  <c r="M1526" i="2"/>
  <c r="I1526" i="2"/>
  <c r="K1526" i="2" s="1"/>
  <c r="H1526" i="2"/>
  <c r="M1529" i="2"/>
  <c r="H1529" i="2"/>
  <c r="I1529" i="2"/>
  <c r="K1529" i="2" s="1"/>
  <c r="H1531" i="2"/>
  <c r="I1531" i="2"/>
  <c r="K1531" i="2" s="1"/>
  <c r="M1531" i="2"/>
  <c r="I1533" i="2"/>
  <c r="K1533" i="2" s="1"/>
  <c r="M1533" i="2"/>
  <c r="H1533" i="2"/>
  <c r="M1535" i="2"/>
  <c r="I1535" i="2"/>
  <c r="K1535" i="2" s="1"/>
  <c r="H1535" i="2"/>
  <c r="M1537" i="2"/>
  <c r="I1537" i="2"/>
  <c r="K1537" i="2" s="1"/>
  <c r="H1537" i="2"/>
  <c r="H1539" i="2"/>
  <c r="M1539" i="2"/>
  <c r="I1539" i="2"/>
  <c r="K1539" i="2" s="1"/>
  <c r="M1541" i="2"/>
  <c r="H1541" i="2"/>
  <c r="I1541" i="2"/>
  <c r="K1541" i="2" s="1"/>
  <c r="H1543" i="2"/>
  <c r="M1543" i="2"/>
  <c r="I1543" i="2"/>
  <c r="K1543" i="2" s="1"/>
  <c r="M1544" i="2"/>
  <c r="I1544" i="2"/>
  <c r="K1544" i="2" s="1"/>
  <c r="H1544" i="2"/>
  <c r="H1665" i="2"/>
  <c r="I1665" i="2"/>
  <c r="K1665" i="2" s="1"/>
  <c r="M1665" i="2"/>
  <c r="M1669" i="2"/>
  <c r="H1669" i="2"/>
  <c r="I1669" i="2"/>
  <c r="K1669" i="2" s="1"/>
  <c r="H1673" i="2"/>
  <c r="M1673" i="2"/>
  <c r="I1673" i="2"/>
  <c r="K1673" i="2" s="1"/>
  <c r="I1677" i="2"/>
  <c r="K1677" i="2" s="1"/>
  <c r="M1677" i="2"/>
  <c r="H1677" i="2"/>
  <c r="M1680" i="2"/>
  <c r="I1680" i="2"/>
  <c r="K1680" i="2" s="1"/>
  <c r="H1680" i="2"/>
  <c r="H1683" i="2"/>
  <c r="M1683" i="2"/>
  <c r="I1683" i="2"/>
  <c r="K1683" i="2" s="1"/>
  <c r="M1686" i="2"/>
  <c r="I1686" i="2"/>
  <c r="K1686" i="2" s="1"/>
  <c r="H1686" i="2"/>
  <c r="M1988" i="2"/>
  <c r="H1988" i="2"/>
  <c r="I1988" i="2"/>
  <c r="K1988" i="2" s="1"/>
  <c r="M1991" i="2"/>
  <c r="I1991" i="2"/>
  <c r="K1991" i="2" s="1"/>
  <c r="H1991" i="2"/>
  <c r="I1994" i="2"/>
  <c r="K1994" i="2" s="1"/>
  <c r="H1994" i="2"/>
  <c r="M1994" i="2"/>
  <c r="M1997" i="2"/>
  <c r="I1997" i="2"/>
  <c r="K1997" i="2" s="1"/>
  <c r="H1997" i="2"/>
  <c r="H2000" i="2"/>
  <c r="M2000" i="2"/>
  <c r="I2000" i="2"/>
  <c r="K2000" i="2" s="1"/>
  <c r="I2030" i="2"/>
  <c r="K2030" i="2" s="1"/>
  <c r="M2030" i="2"/>
  <c r="H2030" i="2"/>
  <c r="I2035" i="2"/>
  <c r="K2035" i="2" s="1"/>
  <c r="H2035" i="2"/>
  <c r="M2035" i="2"/>
  <c r="I6783" i="2"/>
  <c r="K6783" i="2" s="1"/>
  <c r="M6783" i="2"/>
  <c r="H6783" i="2"/>
  <c r="H6788" i="2"/>
  <c r="I6788" i="2"/>
  <c r="K6788" i="2" s="1"/>
  <c r="M6788" i="2"/>
  <c r="H6793" i="2"/>
  <c r="I6793" i="2"/>
  <c r="K6793" i="2" s="1"/>
  <c r="M6793" i="2"/>
  <c r="I6797" i="2"/>
  <c r="K6797" i="2" s="1"/>
  <c r="H6797" i="2"/>
  <c r="M6797" i="2"/>
  <c r="H6800" i="2"/>
  <c r="I6800" i="2"/>
  <c r="K6800" i="2" s="1"/>
  <c r="M6800" i="2"/>
  <c r="I6805" i="2"/>
  <c r="K6805" i="2" s="1"/>
  <c r="H6805" i="2"/>
  <c r="M6805" i="2"/>
  <c r="M6808" i="2"/>
  <c r="I6808" i="2"/>
  <c r="K6808" i="2" s="1"/>
  <c r="H6808" i="2"/>
  <c r="I6814" i="2"/>
  <c r="K6814" i="2" s="1"/>
  <c r="M6814" i="2"/>
  <c r="H6814" i="2"/>
  <c r="M6819" i="2"/>
  <c r="I6819" i="2"/>
  <c r="K6819" i="2" s="1"/>
  <c r="H6819" i="2"/>
  <c r="I6824" i="2"/>
  <c r="K6824" i="2" s="1"/>
  <c r="H6824" i="2"/>
  <c r="M6824" i="2"/>
  <c r="H6828" i="2"/>
  <c r="I6828" i="2"/>
  <c r="K6828" i="2" s="1"/>
  <c r="M6828" i="2"/>
  <c r="H6831" i="2"/>
  <c r="I6831" i="2"/>
  <c r="K6831" i="2" s="1"/>
  <c r="M6831" i="2"/>
  <c r="H6835" i="2"/>
  <c r="I6835" i="2"/>
  <c r="K6835" i="2" s="1"/>
  <c r="M6835" i="2"/>
  <c r="M6839" i="2"/>
  <c r="H6839" i="2"/>
  <c r="I6839" i="2"/>
  <c r="K6839" i="2" s="1"/>
  <c r="I6842" i="2"/>
  <c r="K6842" i="2" s="1"/>
  <c r="M6842" i="2"/>
  <c r="H6842" i="2"/>
  <c r="M6849" i="2"/>
  <c r="I6849" i="2"/>
  <c r="K6849" i="2" s="1"/>
  <c r="H6849" i="2"/>
  <c r="H6854" i="2"/>
  <c r="I6854" i="2"/>
  <c r="K6854" i="2" s="1"/>
  <c r="M6854" i="2"/>
  <c r="M6858" i="2"/>
  <c r="H6858" i="2"/>
  <c r="I6858" i="2"/>
  <c r="K6858" i="2" s="1"/>
  <c r="M6861" i="2"/>
  <c r="I6861" i="2"/>
  <c r="K6861" i="2" s="1"/>
  <c r="H6861" i="2"/>
  <c r="H7284" i="2"/>
  <c r="I7284" i="2"/>
  <c r="K7284" i="2" s="1"/>
  <c r="M7284" i="2"/>
  <c r="H1568" i="2"/>
  <c r="I1568" i="2"/>
  <c r="K1568" i="2" s="1"/>
  <c r="M1568" i="2"/>
  <c r="I1569" i="2"/>
  <c r="K1569" i="2" s="1"/>
  <c r="H1569" i="2"/>
  <c r="M1569" i="2"/>
  <c r="H1570" i="2"/>
  <c r="I1570" i="2"/>
  <c r="K1570" i="2" s="1"/>
  <c r="M1570" i="2"/>
  <c r="I1571" i="2"/>
  <c r="K1571" i="2" s="1"/>
  <c r="H1571" i="2"/>
  <c r="M1571" i="2"/>
  <c r="I1572" i="2"/>
  <c r="K1572" i="2" s="1"/>
  <c r="M1572" i="2"/>
  <c r="H1572" i="2"/>
  <c r="H1573" i="2"/>
  <c r="M1573" i="2"/>
  <c r="I1573" i="2"/>
  <c r="K1573" i="2" s="1"/>
  <c r="H1574" i="2"/>
  <c r="I1574" i="2"/>
  <c r="K1574" i="2" s="1"/>
  <c r="M1574" i="2"/>
  <c r="M1575" i="2"/>
  <c r="I1575" i="2"/>
  <c r="K1575" i="2" s="1"/>
  <c r="H1575" i="2"/>
  <c r="I1576" i="2"/>
  <c r="K1576" i="2" s="1"/>
  <c r="M1576" i="2"/>
  <c r="H1576" i="2"/>
  <c r="M1577" i="2"/>
  <c r="I1577" i="2"/>
  <c r="K1577" i="2" s="1"/>
  <c r="H1577" i="2"/>
  <c r="H1578" i="2"/>
  <c r="I1578" i="2"/>
  <c r="K1578" i="2" s="1"/>
  <c r="M1578" i="2"/>
  <c r="H1579" i="2"/>
  <c r="I1579" i="2"/>
  <c r="K1579" i="2" s="1"/>
  <c r="M1579" i="2"/>
  <c r="H1580" i="2"/>
  <c r="I1580" i="2"/>
  <c r="K1580" i="2" s="1"/>
  <c r="M1580" i="2"/>
  <c r="H1581" i="2"/>
  <c r="I1581" i="2"/>
  <c r="K1581" i="2" s="1"/>
  <c r="M1581" i="2"/>
  <c r="H1582" i="2"/>
  <c r="I1582" i="2"/>
  <c r="K1582" i="2" s="1"/>
  <c r="M1582" i="2"/>
  <c r="I1583" i="2"/>
  <c r="K1583" i="2" s="1"/>
  <c r="H1583" i="2"/>
  <c r="M1583" i="2"/>
  <c r="M1584" i="2"/>
  <c r="I1584" i="2"/>
  <c r="K1584" i="2" s="1"/>
  <c r="H1584" i="2"/>
  <c r="M1585" i="2"/>
  <c r="I1585" i="2"/>
  <c r="K1585" i="2" s="1"/>
  <c r="H1585" i="2"/>
  <c r="H1586" i="2"/>
  <c r="I1586" i="2"/>
  <c r="K1586" i="2" s="1"/>
  <c r="M1586" i="2"/>
  <c r="H1587" i="2"/>
  <c r="I1587" i="2"/>
  <c r="K1587" i="2" s="1"/>
  <c r="M1587" i="2"/>
  <c r="H1588" i="2"/>
  <c r="I1588" i="2"/>
  <c r="K1588" i="2" s="1"/>
  <c r="M1588" i="2"/>
  <c r="I1589" i="2"/>
  <c r="K1589" i="2" s="1"/>
  <c r="M1589" i="2"/>
  <c r="H1589" i="2"/>
  <c r="H1590" i="2"/>
  <c r="I1590" i="2"/>
  <c r="K1590" i="2" s="1"/>
  <c r="M1590" i="2"/>
  <c r="H1591" i="2"/>
  <c r="I1591" i="2"/>
  <c r="K1591" i="2" s="1"/>
  <c r="M1591" i="2"/>
  <c r="I1592" i="2"/>
  <c r="K1592" i="2" s="1"/>
  <c r="M1592" i="2"/>
  <c r="H1592" i="2"/>
  <c r="H1593" i="2"/>
  <c r="I1593" i="2"/>
  <c r="K1593" i="2" s="1"/>
  <c r="M1593" i="2"/>
  <c r="I1594" i="2"/>
  <c r="K1594" i="2" s="1"/>
  <c r="M1594" i="2"/>
  <c r="H1594" i="2"/>
  <c r="I1595" i="2"/>
  <c r="K1595" i="2" s="1"/>
  <c r="M1595" i="2"/>
  <c r="H1595" i="2"/>
  <c r="M1596" i="2"/>
  <c r="I1596" i="2"/>
  <c r="K1596" i="2" s="1"/>
  <c r="H1596" i="2"/>
  <c r="I1597" i="2"/>
  <c r="K1597" i="2" s="1"/>
  <c r="H1597" i="2"/>
  <c r="M1597" i="2"/>
  <c r="M1598" i="2"/>
  <c r="I1598" i="2"/>
  <c r="K1598" i="2" s="1"/>
  <c r="H1598" i="2"/>
  <c r="M1599" i="2"/>
  <c r="I1599" i="2"/>
  <c r="K1599" i="2" s="1"/>
  <c r="H1599" i="2"/>
  <c r="M1600" i="2"/>
  <c r="I1600" i="2"/>
  <c r="K1600" i="2" s="1"/>
  <c r="H1600" i="2"/>
  <c r="M1601" i="2"/>
  <c r="I1601" i="2"/>
  <c r="K1601" i="2" s="1"/>
  <c r="H1601" i="2"/>
  <c r="H1602" i="2"/>
  <c r="M1602" i="2"/>
  <c r="I1602" i="2"/>
  <c r="K1602" i="2" s="1"/>
  <c r="M1603" i="2"/>
  <c r="I1603" i="2"/>
  <c r="K1603" i="2" s="1"/>
  <c r="H1603" i="2"/>
  <c r="M1604" i="2"/>
  <c r="H1604" i="2"/>
  <c r="I1604" i="2"/>
  <c r="K1604" i="2" s="1"/>
  <c r="H1605" i="2"/>
  <c r="M1605" i="2"/>
  <c r="I1605" i="2"/>
  <c r="K1605" i="2" s="1"/>
  <c r="I1606" i="2"/>
  <c r="K1606" i="2" s="1"/>
  <c r="M1606" i="2"/>
  <c r="H1606" i="2"/>
  <c r="M1607" i="2"/>
  <c r="I1607" i="2"/>
  <c r="K1607" i="2" s="1"/>
  <c r="H1607" i="2"/>
  <c r="I1608" i="2"/>
  <c r="K1608" i="2" s="1"/>
  <c r="M1608" i="2"/>
  <c r="H1608" i="2"/>
  <c r="H1609" i="2"/>
  <c r="M1609" i="2"/>
  <c r="I1609" i="2"/>
  <c r="K1609" i="2" s="1"/>
  <c r="H1610" i="2"/>
  <c r="I1610" i="2"/>
  <c r="K1610" i="2" s="1"/>
  <c r="M1610" i="2"/>
  <c r="M1611" i="2"/>
  <c r="I1611" i="2"/>
  <c r="K1611" i="2" s="1"/>
  <c r="H1611" i="2"/>
  <c r="M1612" i="2"/>
  <c r="I1612" i="2"/>
  <c r="K1612" i="2" s="1"/>
  <c r="H1612" i="2"/>
  <c r="M1613" i="2"/>
  <c r="I1613" i="2"/>
  <c r="K1613" i="2" s="1"/>
  <c r="H1613" i="2"/>
  <c r="I1614" i="2"/>
  <c r="K1614" i="2" s="1"/>
  <c r="M1614" i="2"/>
  <c r="H1614" i="2"/>
  <c r="H1615" i="2"/>
  <c r="I1615" i="2"/>
  <c r="K1615" i="2" s="1"/>
  <c r="M1615" i="2"/>
  <c r="H1616" i="2"/>
  <c r="I1616" i="2"/>
  <c r="K1616" i="2" s="1"/>
  <c r="M1616" i="2"/>
  <c r="H1617" i="2"/>
  <c r="M1617" i="2"/>
  <c r="I1617" i="2"/>
  <c r="K1617" i="2" s="1"/>
  <c r="I1618" i="2"/>
  <c r="K1618" i="2" s="1"/>
  <c r="H1618" i="2"/>
  <c r="M1618" i="2"/>
  <c r="M1619" i="2"/>
  <c r="I1619" i="2"/>
  <c r="K1619" i="2" s="1"/>
  <c r="H1619" i="2"/>
  <c r="M1620" i="2"/>
  <c r="I1620" i="2"/>
  <c r="K1620" i="2" s="1"/>
  <c r="H1620" i="2"/>
  <c r="H1621" i="2"/>
  <c r="I1621" i="2"/>
  <c r="K1621" i="2" s="1"/>
  <c r="M1621" i="2"/>
  <c r="I1622" i="2"/>
  <c r="K1622" i="2" s="1"/>
  <c r="H1622" i="2"/>
  <c r="M1622" i="2"/>
  <c r="I1623" i="2"/>
  <c r="K1623" i="2" s="1"/>
  <c r="H1623" i="2"/>
  <c r="M1623" i="2"/>
  <c r="H1624" i="2"/>
  <c r="I1624" i="2"/>
  <c r="K1624" i="2" s="1"/>
  <c r="M1624" i="2"/>
  <c r="H1625" i="2"/>
  <c r="M1625" i="2"/>
  <c r="I1625" i="2"/>
  <c r="K1625" i="2" s="1"/>
  <c r="I1626" i="2"/>
  <c r="K1626" i="2" s="1"/>
  <c r="H1626" i="2"/>
  <c r="M1626" i="2"/>
  <c r="M1627" i="2"/>
  <c r="I1627" i="2"/>
  <c r="K1627" i="2" s="1"/>
  <c r="H1627" i="2"/>
  <c r="M1628" i="2"/>
  <c r="I1628" i="2"/>
  <c r="K1628" i="2" s="1"/>
  <c r="H1628" i="2"/>
  <c r="M1629" i="2"/>
  <c r="I1629" i="2"/>
  <c r="K1629" i="2" s="1"/>
  <c r="H1629" i="2"/>
  <c r="M1630" i="2"/>
  <c r="I1630" i="2"/>
  <c r="K1630" i="2" s="1"/>
  <c r="H1630" i="2"/>
  <c r="M1631" i="2"/>
  <c r="I1631" i="2"/>
  <c r="K1631" i="2" s="1"/>
  <c r="H1631" i="2"/>
  <c r="M1632" i="2"/>
  <c r="I1632" i="2"/>
  <c r="K1632" i="2" s="1"/>
  <c r="H1632" i="2"/>
  <c r="M1633" i="2"/>
  <c r="I1633" i="2"/>
  <c r="K1633" i="2" s="1"/>
  <c r="H1633" i="2"/>
  <c r="M1634" i="2"/>
  <c r="I1634" i="2"/>
  <c r="K1634" i="2" s="1"/>
  <c r="H1634" i="2"/>
  <c r="M1635" i="2"/>
  <c r="I1635" i="2"/>
  <c r="K1635" i="2" s="1"/>
  <c r="H1635" i="2"/>
  <c r="M1636" i="2"/>
  <c r="I1636" i="2"/>
  <c r="K1636" i="2" s="1"/>
  <c r="H1636" i="2"/>
  <c r="M1637" i="2"/>
  <c r="I1637" i="2"/>
  <c r="K1637" i="2" s="1"/>
  <c r="H1637" i="2"/>
  <c r="M1638" i="2"/>
  <c r="I1638" i="2"/>
  <c r="K1638" i="2" s="1"/>
  <c r="H1638" i="2"/>
  <c r="M1639" i="2"/>
  <c r="I1639" i="2"/>
  <c r="K1639" i="2" s="1"/>
  <c r="H1639" i="2"/>
  <c r="M1640" i="2"/>
  <c r="I1640" i="2"/>
  <c r="K1640" i="2" s="1"/>
  <c r="H1640" i="2"/>
  <c r="M1641" i="2"/>
  <c r="I1641" i="2"/>
  <c r="K1641" i="2" s="1"/>
  <c r="H1641" i="2"/>
  <c r="M1642" i="2"/>
  <c r="I1642" i="2"/>
  <c r="K1642" i="2" s="1"/>
  <c r="H1642" i="2"/>
  <c r="M1643" i="2"/>
  <c r="I1643" i="2"/>
  <c r="K1643" i="2" s="1"/>
  <c r="H1643" i="2"/>
  <c r="M1644" i="2"/>
  <c r="I1644" i="2"/>
  <c r="K1644" i="2" s="1"/>
  <c r="H1644" i="2"/>
  <c r="I1645" i="2"/>
  <c r="K1645" i="2" s="1"/>
  <c r="H1645" i="2"/>
  <c r="M1645" i="2"/>
  <c r="M1660" i="2"/>
  <c r="I1660" i="2"/>
  <c r="K1660" i="2" s="1"/>
  <c r="H1660" i="2"/>
  <c r="M1661" i="2"/>
  <c r="I1661" i="2"/>
  <c r="K1661" i="2" s="1"/>
  <c r="H1661" i="2"/>
  <c r="M1662" i="2"/>
  <c r="I1662" i="2"/>
  <c r="K1662" i="2" s="1"/>
  <c r="H1662" i="2"/>
  <c r="M1663" i="2"/>
  <c r="I1663" i="2"/>
  <c r="K1663" i="2" s="1"/>
  <c r="H1663" i="2"/>
  <c r="M1664" i="2"/>
  <c r="I1664" i="2"/>
  <c r="K1664" i="2" s="1"/>
  <c r="H1664" i="2"/>
  <c r="M1666" i="2"/>
  <c r="I1666" i="2"/>
  <c r="K1666" i="2" s="1"/>
  <c r="H1666" i="2"/>
  <c r="M1670" i="2"/>
  <c r="I1670" i="2"/>
  <c r="K1670" i="2" s="1"/>
  <c r="H1670" i="2"/>
  <c r="H1674" i="2"/>
  <c r="I1674" i="2"/>
  <c r="K1674" i="2" s="1"/>
  <c r="M1674" i="2"/>
  <c r="H2002" i="2"/>
  <c r="I2002" i="2"/>
  <c r="K2002" i="2" s="1"/>
  <c r="M2002" i="2"/>
  <c r="M2034" i="2"/>
  <c r="H2034" i="2"/>
  <c r="I2034" i="2"/>
  <c r="K2034" i="2" s="1"/>
  <c r="H6785" i="2"/>
  <c r="M6785" i="2"/>
  <c r="I6785" i="2"/>
  <c r="K6785" i="2" s="1"/>
  <c r="M6790" i="2"/>
  <c r="H6790" i="2"/>
  <c r="I6790" i="2"/>
  <c r="K6790" i="2" s="1"/>
  <c r="H6796" i="2"/>
  <c r="M6796" i="2"/>
  <c r="I6796" i="2"/>
  <c r="K6796" i="2" s="1"/>
  <c r="M6801" i="2"/>
  <c r="I6801" i="2"/>
  <c r="K6801" i="2" s="1"/>
  <c r="H6801" i="2"/>
  <c r="M6806" i="2"/>
  <c r="I6806" i="2"/>
  <c r="K6806" i="2" s="1"/>
  <c r="H6806" i="2"/>
  <c r="H6811" i="2"/>
  <c r="I6811" i="2"/>
  <c r="K6811" i="2" s="1"/>
  <c r="M6811" i="2"/>
  <c r="M6816" i="2"/>
  <c r="I6816" i="2"/>
  <c r="K6816" i="2" s="1"/>
  <c r="H6816" i="2"/>
  <c r="M6821" i="2"/>
  <c r="I6821" i="2"/>
  <c r="K6821" i="2" s="1"/>
  <c r="H6821" i="2"/>
  <c r="M6825" i="2"/>
  <c r="I6825" i="2"/>
  <c r="K6825" i="2" s="1"/>
  <c r="H6825" i="2"/>
  <c r="H6829" i="2"/>
  <c r="I6829" i="2"/>
  <c r="K6829" i="2" s="1"/>
  <c r="M6829" i="2"/>
  <c r="I6832" i="2"/>
  <c r="K6832" i="2" s="1"/>
  <c r="M6832" i="2"/>
  <c r="H6832" i="2"/>
  <c r="H6836" i="2"/>
  <c r="I6836" i="2"/>
  <c r="K6836" i="2" s="1"/>
  <c r="M6836" i="2"/>
  <c r="I6841" i="2"/>
  <c r="K6841" i="2" s="1"/>
  <c r="M6841" i="2"/>
  <c r="H6841" i="2"/>
  <c r="M6847" i="2"/>
  <c r="H6847" i="2"/>
  <c r="I6847" i="2"/>
  <c r="K6847" i="2" s="1"/>
  <c r="H6852" i="2"/>
  <c r="M6852" i="2"/>
  <c r="I6852" i="2"/>
  <c r="K6852" i="2" s="1"/>
  <c r="M6859" i="2"/>
  <c r="I6859" i="2"/>
  <c r="K6859" i="2" s="1"/>
  <c r="H6859" i="2"/>
  <c r="M6862" i="2"/>
  <c r="H6862" i="2"/>
  <c r="I6862" i="2"/>
  <c r="K6862" i="2" s="1"/>
  <c r="H7287" i="2"/>
  <c r="M7287" i="2"/>
  <c r="I7287" i="2"/>
  <c r="K7287" i="2" s="1"/>
  <c r="H2003" i="2"/>
  <c r="M2003" i="2"/>
  <c r="I2003" i="2"/>
  <c r="K2003" i="2" s="1"/>
  <c r="H2004" i="2"/>
  <c r="I2004" i="2"/>
  <c r="K2004" i="2" s="1"/>
  <c r="M2004" i="2"/>
  <c r="H2005" i="2"/>
  <c r="I2005" i="2"/>
  <c r="K2005" i="2" s="1"/>
  <c r="M2005" i="2"/>
  <c r="H2006" i="2"/>
  <c r="I2006" i="2"/>
  <c r="K2006" i="2" s="1"/>
  <c r="M2006" i="2"/>
  <c r="I2007" i="2"/>
  <c r="K2007" i="2" s="1"/>
  <c r="M2007" i="2"/>
  <c r="H2007" i="2"/>
  <c r="M2008" i="2"/>
  <c r="H2008" i="2"/>
  <c r="I2008" i="2"/>
  <c r="K2008" i="2" s="1"/>
  <c r="I2009" i="2"/>
  <c r="K2009" i="2" s="1"/>
  <c r="M2009" i="2"/>
  <c r="H2009" i="2"/>
  <c r="H2010" i="2"/>
  <c r="M2010" i="2"/>
  <c r="I2010" i="2"/>
  <c r="K2010" i="2" s="1"/>
  <c r="I2011" i="2"/>
  <c r="K2011" i="2" s="1"/>
  <c r="H2011" i="2"/>
  <c r="M2011" i="2"/>
  <c r="H2012" i="2"/>
  <c r="M2012" i="2"/>
  <c r="I2012" i="2"/>
  <c r="K2012" i="2" s="1"/>
  <c r="H2013" i="2"/>
  <c r="I2013" i="2"/>
  <c r="K2013" i="2" s="1"/>
  <c r="M2013" i="2"/>
  <c r="H2014" i="2"/>
  <c r="I2014" i="2"/>
  <c r="K2014" i="2" s="1"/>
  <c r="M2014" i="2"/>
  <c r="H2015" i="2"/>
  <c r="M2015" i="2"/>
  <c r="I2015" i="2"/>
  <c r="K2015" i="2" s="1"/>
  <c r="H2016" i="2"/>
  <c r="I2016" i="2"/>
  <c r="K2016" i="2" s="1"/>
  <c r="M2016" i="2"/>
  <c r="I2017" i="2"/>
  <c r="K2017" i="2" s="1"/>
  <c r="H2017" i="2"/>
  <c r="M2017" i="2"/>
  <c r="M2018" i="2"/>
  <c r="H2018" i="2"/>
  <c r="I2018" i="2"/>
  <c r="K2018" i="2" s="1"/>
  <c r="H2019" i="2"/>
  <c r="M2019" i="2"/>
  <c r="I2019" i="2"/>
  <c r="K2019" i="2" s="1"/>
  <c r="I2020" i="2"/>
  <c r="K2020" i="2" s="1"/>
  <c r="H2020" i="2"/>
  <c r="M2020" i="2"/>
  <c r="I2021" i="2"/>
  <c r="K2021" i="2" s="1"/>
  <c r="H2021" i="2"/>
  <c r="M2021" i="2"/>
  <c r="H2022" i="2"/>
  <c r="I2022" i="2"/>
  <c r="K2022" i="2" s="1"/>
  <c r="M2022" i="2"/>
  <c r="I2023" i="2"/>
  <c r="K2023" i="2" s="1"/>
  <c r="M2023" i="2"/>
  <c r="H2023" i="2"/>
  <c r="H2024" i="2"/>
  <c r="M2024" i="2"/>
  <c r="I2024" i="2"/>
  <c r="K2024" i="2" s="1"/>
  <c r="H2025" i="2"/>
  <c r="I2025" i="2"/>
  <c r="K2025" i="2" s="1"/>
  <c r="M2025" i="2"/>
  <c r="I2026" i="2"/>
  <c r="K2026" i="2" s="1"/>
  <c r="M2026" i="2"/>
  <c r="H2026" i="2"/>
  <c r="I2027" i="2"/>
  <c r="K2027" i="2" s="1"/>
  <c r="M2027" i="2"/>
  <c r="H2027" i="2"/>
  <c r="H2028" i="2"/>
  <c r="M2028" i="2"/>
  <c r="I2028" i="2"/>
  <c r="K2028" i="2" s="1"/>
  <c r="H2031" i="2"/>
  <c r="M2031" i="2"/>
  <c r="I2031" i="2"/>
  <c r="K2031" i="2" s="1"/>
  <c r="H6781" i="2"/>
  <c r="I6781" i="2"/>
  <c r="K6781" i="2" s="1"/>
  <c r="M6781" i="2"/>
  <c r="M6787" i="2"/>
  <c r="I6787" i="2"/>
  <c r="K6787" i="2" s="1"/>
  <c r="H6787" i="2"/>
  <c r="M6791" i="2"/>
  <c r="I6791" i="2"/>
  <c r="K6791" i="2" s="1"/>
  <c r="H6791" i="2"/>
  <c r="H6795" i="2"/>
  <c r="I6795" i="2"/>
  <c r="K6795" i="2" s="1"/>
  <c r="M6795" i="2"/>
  <c r="H6798" i="2"/>
  <c r="M6798" i="2"/>
  <c r="I6798" i="2"/>
  <c r="K6798" i="2" s="1"/>
  <c r="M6802" i="2"/>
  <c r="I6802" i="2"/>
  <c r="K6802" i="2" s="1"/>
  <c r="H6802" i="2"/>
  <c r="H6807" i="2"/>
  <c r="M6807" i="2"/>
  <c r="I6807" i="2"/>
  <c r="K6807" i="2" s="1"/>
  <c r="I6812" i="2"/>
  <c r="K6812" i="2" s="1"/>
  <c r="M6812" i="2"/>
  <c r="H6812" i="2"/>
  <c r="M6817" i="2"/>
  <c r="H6817" i="2"/>
  <c r="I6817" i="2"/>
  <c r="K6817" i="2" s="1"/>
  <c r="H6822" i="2"/>
  <c r="I6822" i="2"/>
  <c r="K6822" i="2" s="1"/>
  <c r="M6822" i="2"/>
  <c r="H6826" i="2"/>
  <c r="I6826" i="2"/>
  <c r="K6826" i="2" s="1"/>
  <c r="M6826" i="2"/>
  <c r="M6830" i="2"/>
  <c r="H6830" i="2"/>
  <c r="I6830" i="2"/>
  <c r="K6830" i="2" s="1"/>
  <c r="M6834" i="2"/>
  <c r="H6834" i="2"/>
  <c r="I6834" i="2"/>
  <c r="K6834" i="2" s="1"/>
  <c r="I6838" i="2"/>
  <c r="K6838" i="2" s="1"/>
  <c r="M6838" i="2"/>
  <c r="H6838" i="2"/>
  <c r="H6845" i="2"/>
  <c r="M6845" i="2"/>
  <c r="I6845" i="2"/>
  <c r="K6845" i="2" s="1"/>
  <c r="H6850" i="2"/>
  <c r="M6850" i="2"/>
  <c r="I6850" i="2"/>
  <c r="K6850" i="2" s="1"/>
  <c r="M6855" i="2"/>
  <c r="H6855" i="2"/>
  <c r="I6855" i="2"/>
  <c r="K6855" i="2" s="1"/>
  <c r="H7286" i="2"/>
  <c r="M7286" i="2"/>
  <c r="I7286" i="2"/>
  <c r="K7286" i="2" s="1"/>
  <c r="M7293" i="2"/>
  <c r="I7293" i="2"/>
  <c r="K7293" i="2" s="1"/>
  <c r="H7293" i="2"/>
  <c r="M7298" i="2"/>
  <c r="I7298" i="2"/>
  <c r="K7298" i="2" s="1"/>
  <c r="H7298" i="2"/>
  <c r="H7299" i="2"/>
  <c r="M7299" i="2"/>
  <c r="I7299" i="2"/>
  <c r="K7299" i="2" s="1"/>
  <c r="I7300" i="2"/>
  <c r="K7300" i="2" s="1"/>
  <c r="M7300" i="2"/>
  <c r="H7300" i="2"/>
  <c r="M7301" i="2"/>
  <c r="H7301" i="2"/>
  <c r="I7301" i="2"/>
  <c r="K7301" i="2" s="1"/>
  <c r="H7302" i="2"/>
  <c r="M7302" i="2"/>
  <c r="I7302" i="2"/>
  <c r="K7302" i="2" s="1"/>
  <c r="M7303" i="2"/>
  <c r="I7303" i="2"/>
  <c r="H7303" i="2"/>
  <c r="H7304" i="2"/>
  <c r="M7304" i="2"/>
  <c r="I7304" i="2"/>
  <c r="K7304" i="2" s="1"/>
  <c r="M7305" i="2"/>
  <c r="I7305" i="2"/>
  <c r="K7305" i="2" s="1"/>
  <c r="H7305" i="2"/>
  <c r="I7307" i="2"/>
  <c r="K7307" i="2" s="1"/>
  <c r="H7307" i="2"/>
  <c r="M7307" i="2"/>
  <c r="H7308" i="2"/>
  <c r="M7308" i="2"/>
  <c r="I7308" i="2"/>
  <c r="K7308" i="2" s="1"/>
  <c r="I7309" i="2"/>
  <c r="K7309" i="2" s="1"/>
  <c r="H7309" i="2"/>
  <c r="M7309" i="2"/>
  <c r="M7312" i="2"/>
  <c r="H7312" i="2"/>
  <c r="I7312" i="2"/>
  <c r="K7312" i="2" s="1"/>
  <c r="I7313" i="2"/>
  <c r="K7313" i="2" s="1"/>
  <c r="M7313" i="2"/>
  <c r="H7313" i="2"/>
  <c r="M7314" i="2"/>
  <c r="H7314" i="2"/>
  <c r="I7314" i="2"/>
  <c r="K7314" i="2" s="1"/>
  <c r="I7315" i="2"/>
  <c r="K7315" i="2" s="1"/>
  <c r="H7315" i="2"/>
  <c r="M7315" i="2"/>
  <c r="I7317" i="2"/>
  <c r="K7317" i="2" s="1"/>
  <c r="M7317" i="2"/>
  <c r="H7317" i="2"/>
  <c r="I7319" i="2"/>
  <c r="K7319" i="2" s="1"/>
  <c r="M7319" i="2"/>
  <c r="H7319" i="2"/>
  <c r="I7320" i="2"/>
  <c r="K7320" i="2" s="1"/>
  <c r="M7320" i="2"/>
  <c r="H7320" i="2"/>
  <c r="I7321" i="2"/>
  <c r="K7321" i="2" s="1"/>
  <c r="H7321" i="2"/>
  <c r="M7321" i="2"/>
  <c r="I7322" i="2"/>
  <c r="K7322" i="2" s="1"/>
  <c r="H7322" i="2"/>
  <c r="M7322" i="2"/>
  <c r="I7323" i="2"/>
  <c r="K7323" i="2" s="1"/>
  <c r="H7323" i="2"/>
  <c r="M7323" i="2"/>
  <c r="I7324" i="2"/>
  <c r="K7324" i="2" s="1"/>
  <c r="M7324" i="2"/>
  <c r="H7324" i="2"/>
  <c r="M7325" i="2"/>
  <c r="H7325" i="2"/>
  <c r="I7325" i="2"/>
  <c r="K7325" i="2" s="1"/>
  <c r="M7327" i="2"/>
  <c r="I7327" i="2"/>
  <c r="K7327" i="2" s="1"/>
  <c r="H7327" i="2"/>
  <c r="M6885" i="2"/>
  <c r="I6885" i="2"/>
  <c r="K6885" i="2" s="1"/>
  <c r="H6885" i="2"/>
  <c r="M6886" i="2"/>
  <c r="I6886" i="2"/>
  <c r="K6886" i="2" s="1"/>
  <c r="H6886" i="2"/>
  <c r="M6887" i="2"/>
  <c r="I6887" i="2"/>
  <c r="K6887" i="2" s="1"/>
  <c r="H6887" i="2"/>
  <c r="M6888" i="2"/>
  <c r="I6888" i="2"/>
  <c r="K6888" i="2" s="1"/>
  <c r="H6888" i="2"/>
  <c r="M6889" i="2"/>
  <c r="I6889" i="2"/>
  <c r="K6889" i="2" s="1"/>
  <c r="H6889" i="2"/>
  <c r="H6890" i="2"/>
  <c r="M6890" i="2"/>
  <c r="I6890" i="2"/>
  <c r="K6890" i="2" s="1"/>
  <c r="M6891" i="2"/>
  <c r="I6891" i="2"/>
  <c r="K6891" i="2" s="1"/>
  <c r="H6891" i="2"/>
  <c r="M6892" i="2"/>
  <c r="I6892" i="2"/>
  <c r="K6892" i="2" s="1"/>
  <c r="H6892" i="2"/>
  <c r="M6893" i="2"/>
  <c r="I6893" i="2"/>
  <c r="K6893" i="2" s="1"/>
  <c r="H6893" i="2"/>
  <c r="M6894" i="2"/>
  <c r="I6894" i="2"/>
  <c r="K6894" i="2" s="1"/>
  <c r="H6894" i="2"/>
  <c r="M6895" i="2"/>
  <c r="I6895" i="2"/>
  <c r="K6895" i="2" s="1"/>
  <c r="H6895" i="2"/>
  <c r="M6896" i="2"/>
  <c r="I6896" i="2"/>
  <c r="K6896" i="2" s="1"/>
  <c r="H6896" i="2"/>
  <c r="M6897" i="2"/>
  <c r="I6897" i="2"/>
  <c r="K6897" i="2" s="1"/>
  <c r="H6897" i="2"/>
  <c r="M6898" i="2"/>
  <c r="I6898" i="2"/>
  <c r="K6898" i="2" s="1"/>
  <c r="H6898" i="2"/>
  <c r="M6899" i="2"/>
  <c r="I6899" i="2"/>
  <c r="K6899" i="2" s="1"/>
  <c r="H6899" i="2"/>
  <c r="M6900" i="2"/>
  <c r="I6900" i="2"/>
  <c r="K6900" i="2" s="1"/>
  <c r="H6900" i="2"/>
  <c r="M6901" i="2"/>
  <c r="I6901" i="2"/>
  <c r="K6901" i="2" s="1"/>
  <c r="H6901" i="2"/>
  <c r="M6902" i="2"/>
  <c r="I6902" i="2"/>
  <c r="K6902" i="2" s="1"/>
  <c r="H6902" i="2"/>
  <c r="M6903" i="2"/>
  <c r="I6903" i="2"/>
  <c r="K6903" i="2" s="1"/>
  <c r="H6903" i="2"/>
  <c r="M6904" i="2"/>
  <c r="I6904" i="2"/>
  <c r="K6904" i="2" s="1"/>
  <c r="H6904" i="2"/>
  <c r="M6905" i="2"/>
  <c r="I6905" i="2"/>
  <c r="K6905" i="2" s="1"/>
  <c r="H6905" i="2"/>
  <c r="M6906" i="2"/>
  <c r="I6906" i="2"/>
  <c r="K6906" i="2" s="1"/>
  <c r="H6906" i="2"/>
  <c r="M6907" i="2"/>
  <c r="I6907" i="2"/>
  <c r="K6907" i="2" s="1"/>
  <c r="H6907" i="2"/>
  <c r="M6908" i="2"/>
  <c r="I6908" i="2"/>
  <c r="K6908" i="2" s="1"/>
  <c r="H6908" i="2"/>
  <c r="M6909" i="2"/>
  <c r="I6909" i="2"/>
  <c r="K6909" i="2" s="1"/>
  <c r="H6909" i="2"/>
  <c r="M6910" i="2"/>
  <c r="I6910" i="2"/>
  <c r="K6910" i="2" s="1"/>
  <c r="H6910" i="2"/>
  <c r="M162" i="2"/>
  <c r="I162" i="2"/>
  <c r="K162" i="2" s="1"/>
  <c r="H162" i="2"/>
  <c r="M163" i="2"/>
  <c r="I163" i="2"/>
  <c r="K163" i="2" s="1"/>
  <c r="H163" i="2"/>
  <c r="M164" i="2"/>
  <c r="I164" i="2"/>
  <c r="K164" i="2" s="1"/>
  <c r="H164" i="2"/>
  <c r="M165" i="2"/>
  <c r="I165" i="2"/>
  <c r="K165" i="2" s="1"/>
  <c r="H165" i="2"/>
  <c r="M166" i="2"/>
  <c r="I166" i="2"/>
  <c r="K166" i="2" s="1"/>
  <c r="H166" i="2"/>
  <c r="M7557" i="2"/>
  <c r="I7557" i="2"/>
  <c r="K7557" i="2" s="1"/>
  <c r="H7557" i="2"/>
  <c r="M7558" i="2"/>
  <c r="I7558" i="2"/>
  <c r="K7558" i="2" s="1"/>
  <c r="H7558" i="2"/>
  <c r="M7559" i="2"/>
  <c r="I7559" i="2"/>
  <c r="K7559" i="2" s="1"/>
  <c r="H7559" i="2"/>
  <c r="M7560" i="2"/>
  <c r="I7560" i="2"/>
  <c r="K7560" i="2" s="1"/>
  <c r="H7560" i="2"/>
  <c r="M7561" i="2"/>
  <c r="I7561" i="2"/>
  <c r="K7561" i="2" s="1"/>
  <c r="H7561" i="2"/>
  <c r="M7562" i="2"/>
  <c r="I7562" i="2"/>
  <c r="K7562" i="2" s="1"/>
  <c r="H7562" i="2"/>
  <c r="M7563" i="2"/>
  <c r="I7563" i="2"/>
  <c r="K7563" i="2" s="1"/>
  <c r="H7563" i="2"/>
  <c r="M7564" i="2"/>
  <c r="I7564" i="2"/>
  <c r="K7564" i="2" s="1"/>
  <c r="H7564" i="2"/>
  <c r="M7565" i="2"/>
  <c r="I7565" i="2"/>
  <c r="K7565" i="2" s="1"/>
  <c r="H7565" i="2"/>
  <c r="M7566" i="2"/>
  <c r="I7566" i="2"/>
  <c r="K7566" i="2" s="1"/>
  <c r="H7566" i="2"/>
  <c r="M7567" i="2"/>
  <c r="I7567" i="2"/>
  <c r="K7567" i="2" s="1"/>
  <c r="H7567" i="2"/>
  <c r="M7568" i="2"/>
  <c r="I7568" i="2"/>
  <c r="K7568" i="2" s="1"/>
  <c r="H7568" i="2"/>
  <c r="M7569" i="2"/>
  <c r="I7569" i="2"/>
  <c r="K7569" i="2" s="1"/>
  <c r="H7569" i="2"/>
  <c r="M7570" i="2"/>
  <c r="I7570" i="2"/>
  <c r="K7570" i="2" s="1"/>
  <c r="H7570" i="2"/>
  <c r="M7571" i="2"/>
  <c r="I7571" i="2"/>
  <c r="K7571" i="2" s="1"/>
  <c r="H7571" i="2"/>
  <c r="M7572" i="2"/>
  <c r="I7572" i="2"/>
  <c r="K7572" i="2" s="1"/>
  <c r="H7572" i="2"/>
  <c r="M7573" i="2"/>
  <c r="I7573" i="2"/>
  <c r="K7573" i="2" s="1"/>
  <c r="H7573" i="2"/>
  <c r="M7574" i="2"/>
  <c r="I7574" i="2"/>
  <c r="K7574" i="2" s="1"/>
  <c r="H7574" i="2"/>
  <c r="M7575" i="2"/>
  <c r="I7575" i="2"/>
  <c r="K7575" i="2" s="1"/>
  <c r="H7575" i="2"/>
  <c r="M7576" i="2"/>
  <c r="I7576" i="2"/>
  <c r="K7576" i="2" s="1"/>
  <c r="H7576" i="2"/>
  <c r="M7577" i="2"/>
  <c r="I7577" i="2"/>
  <c r="K7577" i="2" s="1"/>
  <c r="H7577" i="2"/>
  <c r="M7578" i="2"/>
  <c r="I7578" i="2"/>
  <c r="K7578" i="2" s="1"/>
  <c r="H7578" i="2"/>
  <c r="M7579" i="2"/>
  <c r="I7579" i="2"/>
  <c r="K7579" i="2" s="1"/>
  <c r="H7579" i="2"/>
  <c r="M7580" i="2"/>
  <c r="I7580" i="2"/>
  <c r="K7580" i="2" s="1"/>
  <c r="H7580" i="2"/>
  <c r="M7581" i="2"/>
  <c r="I7581" i="2"/>
  <c r="K7581" i="2" s="1"/>
  <c r="H7581" i="2"/>
  <c r="M7582" i="2"/>
  <c r="I7582" i="2"/>
  <c r="K7582" i="2" s="1"/>
  <c r="H7582" i="2"/>
  <c r="M7583" i="2"/>
  <c r="I7583" i="2"/>
  <c r="K7583" i="2" s="1"/>
  <c r="H7583" i="2"/>
  <c r="M7584" i="2"/>
  <c r="I7584" i="2"/>
  <c r="K7584" i="2" s="1"/>
  <c r="H7584" i="2"/>
  <c r="M7585" i="2"/>
  <c r="I7585" i="2"/>
  <c r="K7585" i="2" s="1"/>
  <c r="H7585" i="2"/>
  <c r="M7586" i="2"/>
  <c r="I7586" i="2"/>
  <c r="K7586" i="2" s="1"/>
  <c r="H7586" i="2"/>
  <c r="M7587" i="2"/>
  <c r="I7587" i="2"/>
  <c r="K7587" i="2" s="1"/>
  <c r="H7587" i="2"/>
  <c r="M7588" i="2"/>
  <c r="I7588" i="2"/>
  <c r="K7588" i="2" s="1"/>
  <c r="H7588" i="2"/>
  <c r="M7589" i="2"/>
  <c r="I7589" i="2"/>
  <c r="K7589" i="2" s="1"/>
  <c r="H7589" i="2"/>
  <c r="M7590" i="2"/>
  <c r="I7590" i="2"/>
  <c r="K7590" i="2" s="1"/>
  <c r="H7590" i="2"/>
  <c r="M7591" i="2"/>
  <c r="I7591" i="2"/>
  <c r="K7591" i="2" s="1"/>
  <c r="H7591" i="2"/>
  <c r="M7592" i="2"/>
  <c r="I7592" i="2"/>
  <c r="K7592" i="2" s="1"/>
  <c r="H7592" i="2"/>
  <c r="M7593" i="2"/>
  <c r="I7593" i="2"/>
  <c r="K7593" i="2" s="1"/>
  <c r="H7593" i="2"/>
  <c r="M7594" i="2"/>
  <c r="I7594" i="2"/>
  <c r="K7594" i="2" s="1"/>
  <c r="H7594" i="2"/>
  <c r="M7595" i="2"/>
  <c r="I7595" i="2"/>
  <c r="K7595" i="2" s="1"/>
  <c r="H7595" i="2"/>
  <c r="M7596" i="2"/>
  <c r="I7596" i="2"/>
  <c r="K7596" i="2" s="1"/>
  <c r="H7596" i="2"/>
  <c r="M7597" i="2"/>
  <c r="I7597" i="2"/>
  <c r="K7597" i="2" s="1"/>
  <c r="H7597" i="2"/>
  <c r="M7598" i="2"/>
  <c r="I7598" i="2"/>
  <c r="K7598" i="2" s="1"/>
  <c r="H7598" i="2"/>
  <c r="M7599" i="2"/>
  <c r="I7599" i="2"/>
  <c r="K7599" i="2" s="1"/>
  <c r="H7599" i="2"/>
  <c r="M7600" i="2"/>
  <c r="I7600" i="2"/>
  <c r="K7600" i="2" s="1"/>
  <c r="H7600" i="2"/>
  <c r="M7601" i="2"/>
  <c r="I7601" i="2"/>
  <c r="K7601" i="2" s="1"/>
  <c r="H7601" i="2"/>
  <c r="M7602" i="2"/>
  <c r="I7602" i="2"/>
  <c r="K7602" i="2" s="1"/>
  <c r="H7602" i="2"/>
  <c r="M7603" i="2"/>
  <c r="I7603" i="2"/>
  <c r="K7603" i="2" s="1"/>
  <c r="H7603" i="2"/>
  <c r="M7604" i="2"/>
  <c r="I7604" i="2"/>
  <c r="K7604" i="2" s="1"/>
  <c r="H7604" i="2"/>
  <c r="M7605" i="2"/>
  <c r="I7605" i="2"/>
  <c r="K7605" i="2" s="1"/>
  <c r="H7605" i="2"/>
  <c r="M7606" i="2"/>
  <c r="I7606" i="2"/>
  <c r="K7606" i="2" s="1"/>
  <c r="H7606" i="2"/>
  <c r="M7607" i="2"/>
  <c r="I7607" i="2"/>
  <c r="K7607" i="2" s="1"/>
  <c r="H7607" i="2"/>
  <c r="M7608" i="2"/>
  <c r="I7608" i="2"/>
  <c r="K7608" i="2" s="1"/>
  <c r="H7608" i="2"/>
  <c r="M7609" i="2"/>
  <c r="I7609" i="2"/>
  <c r="K7609" i="2" s="1"/>
  <c r="H7609" i="2"/>
  <c r="M7610" i="2"/>
  <c r="I7610" i="2"/>
  <c r="K7610" i="2" s="1"/>
  <c r="H7610" i="2"/>
  <c r="M7611" i="2"/>
  <c r="I7611" i="2"/>
  <c r="K7611" i="2" s="1"/>
  <c r="H7611" i="2"/>
  <c r="M7612" i="2"/>
  <c r="I7612" i="2"/>
  <c r="K7612" i="2" s="1"/>
  <c r="H7612" i="2"/>
  <c r="M7613" i="2"/>
  <c r="I7613" i="2"/>
  <c r="K7613" i="2" s="1"/>
  <c r="H7613" i="2"/>
  <c r="M7614" i="2"/>
  <c r="I7614" i="2"/>
  <c r="K7614" i="2" s="1"/>
  <c r="H7614" i="2"/>
  <c r="M7615" i="2"/>
  <c r="I7615" i="2"/>
  <c r="K7615" i="2" s="1"/>
  <c r="H7615" i="2"/>
  <c r="M7616" i="2"/>
  <c r="I7616" i="2"/>
  <c r="K7616" i="2" s="1"/>
  <c r="H7616" i="2"/>
  <c r="M7617" i="2"/>
  <c r="I7617" i="2"/>
  <c r="K7617" i="2" s="1"/>
  <c r="H7617" i="2"/>
  <c r="M7618" i="2"/>
  <c r="I7618" i="2"/>
  <c r="K7618" i="2" s="1"/>
  <c r="H7618" i="2"/>
  <c r="M7619" i="2"/>
  <c r="I7619" i="2"/>
  <c r="K7619" i="2" s="1"/>
  <c r="H7619" i="2"/>
  <c r="M7620" i="2"/>
  <c r="I7620" i="2"/>
  <c r="K7620" i="2" s="1"/>
  <c r="H7620" i="2"/>
  <c r="M7621" i="2"/>
  <c r="I7621" i="2"/>
  <c r="K7621" i="2" s="1"/>
  <c r="H7621" i="2"/>
  <c r="M7622" i="2"/>
  <c r="I7622" i="2"/>
  <c r="K7622" i="2" s="1"/>
  <c r="H7622" i="2"/>
  <c r="H7711" i="2"/>
  <c r="I7711" i="2"/>
  <c r="K7711" i="2" s="1"/>
  <c r="M7711" i="2"/>
  <c r="M7713" i="2"/>
  <c r="H7713" i="2"/>
  <c r="I7713" i="2"/>
  <c r="K7713" i="2" s="1"/>
  <c r="H7715" i="2"/>
  <c r="I7715" i="2"/>
  <c r="K7715" i="2" s="1"/>
  <c r="M7715" i="2"/>
  <c r="H7717" i="2"/>
  <c r="I7717" i="2"/>
  <c r="K7717" i="2" s="1"/>
  <c r="M7717" i="2"/>
  <c r="H7719" i="2"/>
  <c r="I7719" i="2"/>
  <c r="K7719" i="2" s="1"/>
  <c r="M7719" i="2"/>
  <c r="H7721" i="2"/>
  <c r="I7721" i="2"/>
  <c r="K7721" i="2" s="1"/>
  <c r="M7721" i="2"/>
  <c r="H7723" i="2"/>
  <c r="I7723" i="2"/>
  <c r="K7723" i="2" s="1"/>
  <c r="M7723" i="2"/>
  <c r="H7724" i="2"/>
  <c r="M7724" i="2"/>
  <c r="I7724" i="2"/>
  <c r="K7724" i="2" s="1"/>
  <c r="I7726" i="2"/>
  <c r="K7726" i="2" s="1"/>
  <c r="M7726" i="2"/>
  <c r="H7726" i="2"/>
  <c r="H7728" i="2"/>
  <c r="I7728" i="2"/>
  <c r="K7728" i="2" s="1"/>
  <c r="M7728" i="2"/>
  <c r="M7730" i="2"/>
  <c r="I7730" i="2"/>
  <c r="K7730" i="2" s="1"/>
  <c r="H7730" i="2"/>
  <c r="H7732" i="2"/>
  <c r="I7732" i="2"/>
  <c r="K7732" i="2" s="1"/>
  <c r="M7732" i="2"/>
  <c r="H7734" i="2"/>
  <c r="I7734" i="2"/>
  <c r="K7734" i="2" s="1"/>
  <c r="M7734" i="2"/>
  <c r="H7736" i="2"/>
  <c r="I7736" i="2"/>
  <c r="K7736" i="2" s="1"/>
  <c r="M7736" i="2"/>
  <c r="I7738" i="2"/>
  <c r="K7738" i="2" s="1"/>
  <c r="H7738" i="2"/>
  <c r="M7738" i="2"/>
  <c r="M7740" i="2"/>
  <c r="I7740" i="2"/>
  <c r="K7740" i="2" s="1"/>
  <c r="H7740" i="2"/>
  <c r="H7742" i="2"/>
  <c r="M7742" i="2"/>
  <c r="I7742" i="2"/>
  <c r="K7742" i="2" s="1"/>
  <c r="M7623" i="2"/>
  <c r="I7623" i="2"/>
  <c r="K7623" i="2" s="1"/>
  <c r="H7623" i="2"/>
  <c r="M7624" i="2"/>
  <c r="I7624" i="2"/>
  <c r="K7624" i="2" s="1"/>
  <c r="H7624" i="2"/>
  <c r="M7625" i="2"/>
  <c r="I7625" i="2"/>
  <c r="K7625" i="2" s="1"/>
  <c r="H7625" i="2"/>
  <c r="M7626" i="2"/>
  <c r="I7626" i="2"/>
  <c r="K7626" i="2" s="1"/>
  <c r="H7626" i="2"/>
  <c r="I7627" i="2"/>
  <c r="K7627" i="2" s="1"/>
  <c r="H7627" i="2"/>
  <c r="M7627" i="2"/>
  <c r="H7628" i="2"/>
  <c r="M7628" i="2"/>
  <c r="I7628" i="2"/>
  <c r="K7628" i="2" s="1"/>
  <c r="H7629" i="2"/>
  <c r="I7629" i="2"/>
  <c r="K7629" i="2" s="1"/>
  <c r="M7629" i="2"/>
  <c r="I7630" i="2"/>
  <c r="K7630" i="2" s="1"/>
  <c r="H7630" i="2"/>
  <c r="M7630" i="2"/>
  <c r="M7631" i="2"/>
  <c r="I7631" i="2"/>
  <c r="K7631" i="2" s="1"/>
  <c r="H7631" i="2"/>
  <c r="I7632" i="2"/>
  <c r="K7632" i="2" s="1"/>
  <c r="H7632" i="2"/>
  <c r="M7632" i="2"/>
  <c r="I7633" i="2"/>
  <c r="K7633" i="2" s="1"/>
  <c r="H7633" i="2"/>
  <c r="M7633" i="2"/>
  <c r="H7634" i="2"/>
  <c r="I7634" i="2"/>
  <c r="K7634" i="2" s="1"/>
  <c r="M7634" i="2"/>
  <c r="H7635" i="2"/>
  <c r="I7635" i="2"/>
  <c r="K7635" i="2" s="1"/>
  <c r="M7635" i="2"/>
  <c r="H7636" i="2"/>
  <c r="I7636" i="2"/>
  <c r="K7636" i="2" s="1"/>
  <c r="M7636" i="2"/>
  <c r="H7637" i="2"/>
  <c r="I7637" i="2"/>
  <c r="K7637" i="2" s="1"/>
  <c r="M7637" i="2"/>
  <c r="H7638" i="2"/>
  <c r="M7638" i="2"/>
  <c r="I7638" i="2"/>
  <c r="K7638" i="2" s="1"/>
  <c r="H7639" i="2"/>
  <c r="I7639" i="2"/>
  <c r="K7639" i="2" s="1"/>
  <c r="M7639" i="2"/>
  <c r="M7640" i="2"/>
  <c r="H7640" i="2"/>
  <c r="I7640" i="2"/>
  <c r="K7640" i="2" s="1"/>
  <c r="I7641" i="2"/>
  <c r="K7641" i="2" s="1"/>
  <c r="H7641" i="2"/>
  <c r="M7641" i="2"/>
  <c r="H7642" i="2"/>
  <c r="M7642" i="2"/>
  <c r="I7642" i="2"/>
  <c r="K7642" i="2" s="1"/>
  <c r="M7643" i="2"/>
  <c r="I7643" i="2"/>
  <c r="K7643" i="2" s="1"/>
  <c r="H7643" i="2"/>
  <c r="M7644" i="2"/>
  <c r="I7644" i="2"/>
  <c r="K7644" i="2" s="1"/>
  <c r="H7644" i="2"/>
  <c r="M7645" i="2"/>
  <c r="H7645" i="2"/>
  <c r="I7645" i="2"/>
  <c r="K7645" i="2" s="1"/>
  <c r="M7646" i="2"/>
  <c r="H7646" i="2"/>
  <c r="I7646" i="2"/>
  <c r="K7646" i="2" s="1"/>
  <c r="H7647" i="2"/>
  <c r="I7647" i="2"/>
  <c r="K7647" i="2" s="1"/>
  <c r="M7647" i="2"/>
  <c r="M7648" i="2"/>
  <c r="H7648" i="2"/>
  <c r="I7648" i="2"/>
  <c r="K7648" i="2" s="1"/>
  <c r="H7649" i="2"/>
  <c r="I7649" i="2"/>
  <c r="K7649" i="2" s="1"/>
  <c r="M7649" i="2"/>
  <c r="H7650" i="2"/>
  <c r="I7650" i="2"/>
  <c r="K7650" i="2" s="1"/>
  <c r="M7650" i="2"/>
  <c r="H7651" i="2"/>
  <c r="I7651" i="2"/>
  <c r="K7651" i="2" s="1"/>
  <c r="M7651" i="2"/>
  <c r="H7652" i="2"/>
  <c r="I7652" i="2"/>
  <c r="K7652" i="2" s="1"/>
  <c r="M7652" i="2"/>
  <c r="H7653" i="2"/>
  <c r="I7653" i="2"/>
  <c r="K7653" i="2" s="1"/>
  <c r="M7653" i="2"/>
  <c r="H7654" i="2"/>
  <c r="I7654" i="2"/>
  <c r="K7654" i="2" s="1"/>
  <c r="M7654" i="2"/>
  <c r="H7655" i="2"/>
  <c r="I7655" i="2"/>
  <c r="K7655" i="2" s="1"/>
  <c r="M7655" i="2"/>
  <c r="I7656" i="2"/>
  <c r="K7656" i="2" s="1"/>
  <c r="H7656" i="2"/>
  <c r="M7656" i="2"/>
  <c r="M7657" i="2"/>
  <c r="I7657" i="2"/>
  <c r="K7657" i="2" s="1"/>
  <c r="H7657" i="2"/>
  <c r="M7658" i="2"/>
  <c r="I7658" i="2"/>
  <c r="K7658" i="2" s="1"/>
  <c r="H7658" i="2"/>
  <c r="M7659" i="2"/>
  <c r="I7659" i="2"/>
  <c r="K7659" i="2" s="1"/>
  <c r="H7659" i="2"/>
  <c r="M7660" i="2"/>
  <c r="I7660" i="2"/>
  <c r="K7660" i="2" s="1"/>
  <c r="H7660" i="2"/>
  <c r="I7661" i="2"/>
  <c r="K7661" i="2" s="1"/>
  <c r="M7661" i="2"/>
  <c r="H7661" i="2"/>
  <c r="H7662" i="2"/>
  <c r="I7662" i="2"/>
  <c r="K7662" i="2" s="1"/>
  <c r="M7662" i="2"/>
  <c r="M7663" i="2"/>
  <c r="H7663" i="2"/>
  <c r="I7663" i="2"/>
  <c r="K7663" i="2" s="1"/>
  <c r="I7664" i="2"/>
  <c r="K7664" i="2" s="1"/>
  <c r="H7664" i="2"/>
  <c r="M7664" i="2"/>
  <c r="M7665" i="2"/>
  <c r="I7665" i="2"/>
  <c r="K7665" i="2" s="1"/>
  <c r="H7665" i="2"/>
  <c r="I7666" i="2"/>
  <c r="K7666" i="2" s="1"/>
  <c r="H7666" i="2"/>
  <c r="M7666" i="2"/>
  <c r="M7667" i="2"/>
  <c r="I7667" i="2"/>
  <c r="K7667" i="2" s="1"/>
  <c r="H7667" i="2"/>
  <c r="H7668" i="2"/>
  <c r="I7668" i="2"/>
  <c r="K7668" i="2" s="1"/>
  <c r="M7668" i="2"/>
  <c r="H7669" i="2"/>
  <c r="I7669" i="2"/>
  <c r="K7669" i="2" s="1"/>
  <c r="M7669" i="2"/>
  <c r="I7670" i="2"/>
  <c r="K7670" i="2" s="1"/>
  <c r="M7670" i="2"/>
  <c r="H7670" i="2"/>
  <c r="M7671" i="2"/>
  <c r="I7671" i="2"/>
  <c r="K7671" i="2" s="1"/>
  <c r="H7671" i="2"/>
  <c r="M7672" i="2"/>
  <c r="I7672" i="2"/>
  <c r="K7672" i="2" s="1"/>
  <c r="H7672" i="2"/>
  <c r="M7673" i="2"/>
  <c r="I7673" i="2"/>
  <c r="K7673" i="2" s="1"/>
  <c r="H7673" i="2"/>
  <c r="M7674" i="2"/>
  <c r="I7674" i="2"/>
  <c r="K7674" i="2" s="1"/>
  <c r="H7674" i="2"/>
  <c r="M7675" i="2"/>
  <c r="I7675" i="2"/>
  <c r="K7675" i="2" s="1"/>
  <c r="H7675" i="2"/>
  <c r="M7676" i="2"/>
  <c r="H7676" i="2"/>
  <c r="I7676" i="2"/>
  <c r="K7676" i="2" s="1"/>
  <c r="I7677" i="2"/>
  <c r="K7677" i="2" s="1"/>
  <c r="H7677" i="2"/>
  <c r="M7677" i="2"/>
  <c r="H7678" i="2"/>
  <c r="I7678" i="2"/>
  <c r="K7678" i="2" s="1"/>
  <c r="M7678" i="2"/>
  <c r="H7679" i="2"/>
  <c r="I7679" i="2"/>
  <c r="K7679" i="2" s="1"/>
  <c r="M7679" i="2"/>
  <c r="M7680" i="2"/>
  <c r="H7680" i="2"/>
  <c r="I7680" i="2"/>
  <c r="K7680" i="2" s="1"/>
  <c r="H7681" i="2"/>
  <c r="I7681" i="2"/>
  <c r="K7681" i="2" s="1"/>
  <c r="M7681" i="2"/>
  <c r="H7682" i="2"/>
  <c r="I7682" i="2"/>
  <c r="K7682" i="2" s="1"/>
  <c r="M7682" i="2"/>
  <c r="H7683" i="2"/>
  <c r="I7683" i="2"/>
  <c r="K7683" i="2" s="1"/>
  <c r="M7683" i="2"/>
  <c r="H7684" i="2"/>
  <c r="I7684" i="2"/>
  <c r="K7684" i="2" s="1"/>
  <c r="M7684" i="2"/>
  <c r="I7685" i="2"/>
  <c r="K7685" i="2" s="1"/>
  <c r="M7685" i="2"/>
  <c r="H7685" i="2"/>
  <c r="H7686" i="2"/>
  <c r="I7686" i="2"/>
  <c r="K7686" i="2" s="1"/>
  <c r="M7686" i="2"/>
  <c r="H7687" i="2"/>
  <c r="I7687" i="2"/>
  <c r="K7687" i="2" s="1"/>
  <c r="M7687" i="2"/>
  <c r="I7688" i="2"/>
  <c r="K7688" i="2" s="1"/>
  <c r="M7688" i="2"/>
  <c r="H7688" i="2"/>
  <c r="H7689" i="2"/>
  <c r="M7689" i="2"/>
  <c r="I7689" i="2"/>
  <c r="K7689" i="2" s="1"/>
  <c r="M7690" i="2"/>
  <c r="H7690" i="2"/>
  <c r="I7690" i="2"/>
  <c r="K7690" i="2" s="1"/>
  <c r="H7691" i="2"/>
  <c r="I7691" i="2"/>
  <c r="K7691" i="2" s="1"/>
  <c r="M7691" i="2"/>
  <c r="M7692" i="2"/>
  <c r="I7692" i="2"/>
  <c r="K7692" i="2" s="1"/>
  <c r="H7692" i="2"/>
  <c r="H7693" i="2"/>
  <c r="M7693" i="2"/>
  <c r="I7693" i="2"/>
  <c r="K7693" i="2" s="1"/>
  <c r="I7694" i="2"/>
  <c r="K7694" i="2" s="1"/>
  <c r="H7694" i="2"/>
  <c r="M7694" i="2"/>
  <c r="H7695" i="2"/>
  <c r="I7695" i="2"/>
  <c r="K7695" i="2" s="1"/>
  <c r="M7695" i="2"/>
  <c r="I7696" i="2"/>
  <c r="K7696" i="2" s="1"/>
  <c r="M7696" i="2"/>
  <c r="H7696" i="2"/>
  <c r="I7697" i="2"/>
  <c r="K7697" i="2" s="1"/>
  <c r="H7697" i="2"/>
  <c r="M7697" i="2"/>
  <c r="I7698" i="2"/>
  <c r="K7698" i="2" s="1"/>
  <c r="M7698" i="2"/>
  <c r="H7698" i="2"/>
  <c r="I7699" i="2"/>
  <c r="K7699" i="2" s="1"/>
  <c r="H7699" i="2"/>
  <c r="M7699" i="2"/>
  <c r="H7700" i="2"/>
  <c r="I7700" i="2"/>
  <c r="K7700" i="2" s="1"/>
  <c r="M7700" i="2"/>
  <c r="I7701" i="2"/>
  <c r="K7701" i="2" s="1"/>
  <c r="H7701" i="2"/>
  <c r="M7701" i="2"/>
  <c r="I7702" i="2"/>
  <c r="K7702" i="2" s="1"/>
  <c r="M7702" i="2"/>
  <c r="H7702" i="2"/>
  <c r="I7703" i="2"/>
  <c r="K7703" i="2" s="1"/>
  <c r="M7703" i="2"/>
  <c r="H7703" i="2"/>
  <c r="M7704" i="2"/>
  <c r="I7704" i="2"/>
  <c r="K7704" i="2" s="1"/>
  <c r="H7704" i="2"/>
  <c r="M7705" i="2"/>
  <c r="I7705" i="2"/>
  <c r="K7705" i="2" s="1"/>
  <c r="H7705" i="2"/>
  <c r="H7706" i="2"/>
  <c r="M7706" i="2"/>
  <c r="I7706" i="2"/>
  <c r="K7706" i="2" s="1"/>
  <c r="M7707" i="2"/>
  <c r="H7707" i="2"/>
  <c r="I7707" i="2"/>
  <c r="K7707" i="2" s="1"/>
  <c r="H7708" i="2"/>
  <c r="I7708" i="2"/>
  <c r="K7708" i="2" s="1"/>
  <c r="M7708" i="2"/>
  <c r="H7709" i="2"/>
  <c r="M7709" i="2"/>
  <c r="I7709" i="2"/>
  <c r="K7709" i="2" s="1"/>
  <c r="H7710" i="2"/>
  <c r="M7710" i="2"/>
  <c r="I7710" i="2"/>
  <c r="K7710" i="2" s="1"/>
  <c r="H7712" i="2"/>
  <c r="I7712" i="2"/>
  <c r="K7712" i="2" s="1"/>
  <c r="M7712" i="2"/>
  <c r="H7714" i="2"/>
  <c r="I7714" i="2"/>
  <c r="K7714" i="2" s="1"/>
  <c r="M7714" i="2"/>
  <c r="H7716" i="2"/>
  <c r="I7716" i="2"/>
  <c r="K7716" i="2" s="1"/>
  <c r="M7716" i="2"/>
  <c r="H7718" i="2"/>
  <c r="I7718" i="2"/>
  <c r="K7718" i="2" s="1"/>
  <c r="M7718" i="2"/>
  <c r="H7720" i="2"/>
  <c r="I7720" i="2"/>
  <c r="K7720" i="2" s="1"/>
  <c r="M7720" i="2"/>
  <c r="I7722" i="2"/>
  <c r="K7722" i="2" s="1"/>
  <c r="H7722" i="2"/>
  <c r="M7722" i="2"/>
  <c r="M7725" i="2"/>
  <c r="I7725" i="2"/>
  <c r="K7725" i="2" s="1"/>
  <c r="H7725" i="2"/>
  <c r="M7727" i="2"/>
  <c r="I7727" i="2"/>
  <c r="K7727" i="2" s="1"/>
  <c r="H7727" i="2"/>
  <c r="H7729" i="2"/>
  <c r="M7729" i="2"/>
  <c r="I7729" i="2"/>
  <c r="K7729" i="2" s="1"/>
  <c r="M7731" i="2"/>
  <c r="I7731" i="2"/>
  <c r="K7731" i="2" s="1"/>
  <c r="H7731" i="2"/>
  <c r="M7733" i="2"/>
  <c r="I7733" i="2"/>
  <c r="K7733" i="2" s="1"/>
  <c r="H7733" i="2"/>
  <c r="I7735" i="2"/>
  <c r="K7735" i="2" s="1"/>
  <c r="H7735" i="2"/>
  <c r="M7735" i="2"/>
  <c r="M7737" i="2"/>
  <c r="I7737" i="2"/>
  <c r="K7737" i="2" s="1"/>
  <c r="H7737" i="2"/>
  <c r="M7739" i="2"/>
  <c r="I7739" i="2"/>
  <c r="K7739" i="2" s="1"/>
  <c r="H7739" i="2"/>
  <c r="M7741" i="2"/>
  <c r="I7741" i="2"/>
  <c r="K7741" i="2" s="1"/>
  <c r="H7741" i="2"/>
  <c r="M7743" i="2"/>
  <c r="I7743" i="2"/>
  <c r="K7743" i="2" s="1"/>
  <c r="H7743" i="2"/>
  <c r="M7744" i="2"/>
  <c r="I7744" i="2"/>
  <c r="K7744" i="2" s="1"/>
  <c r="H7744" i="2"/>
  <c r="M7745" i="2"/>
  <c r="I7745" i="2"/>
  <c r="K7745" i="2" s="1"/>
  <c r="H7745" i="2"/>
  <c r="M7746" i="2"/>
  <c r="I7746" i="2"/>
  <c r="K7746" i="2" s="1"/>
  <c r="H7746" i="2"/>
  <c r="M7747" i="2"/>
  <c r="I7747" i="2"/>
  <c r="K7747" i="2" s="1"/>
  <c r="H7747" i="2"/>
  <c r="M7748" i="2"/>
  <c r="I7748" i="2"/>
  <c r="K7748" i="2" s="1"/>
  <c r="H7748" i="2"/>
  <c r="M7749" i="2"/>
  <c r="I7749" i="2"/>
  <c r="K7749" i="2" s="1"/>
  <c r="H7749" i="2"/>
  <c r="M7750" i="2"/>
  <c r="I7750" i="2"/>
  <c r="K7750" i="2" s="1"/>
  <c r="H7750" i="2"/>
  <c r="M7751" i="2"/>
  <c r="I7751" i="2"/>
  <c r="K7751" i="2" s="1"/>
  <c r="H7751" i="2"/>
  <c r="M7752" i="2"/>
  <c r="I7752" i="2"/>
  <c r="K7752" i="2" s="1"/>
  <c r="H7752" i="2"/>
  <c r="M7753" i="2"/>
  <c r="I7753" i="2"/>
  <c r="K7753" i="2" s="1"/>
  <c r="H7753" i="2"/>
  <c r="M7754" i="2"/>
  <c r="I7754" i="2"/>
  <c r="K7754" i="2" s="1"/>
  <c r="H7754" i="2"/>
  <c r="M7755" i="2"/>
  <c r="I7755" i="2"/>
  <c r="K7755" i="2" s="1"/>
  <c r="H7755" i="2"/>
  <c r="M7756" i="2"/>
  <c r="I7756" i="2"/>
  <c r="K7756" i="2" s="1"/>
  <c r="H7756" i="2"/>
  <c r="M7757" i="2"/>
  <c r="H7757" i="2"/>
  <c r="I7757" i="2"/>
  <c r="K7757" i="2" s="1"/>
  <c r="H7758" i="2"/>
  <c r="M7758" i="2"/>
  <c r="I7758" i="2"/>
  <c r="K7758" i="2" s="1"/>
  <c r="H7759" i="2"/>
  <c r="I7759" i="2"/>
  <c r="K7759" i="2" s="1"/>
  <c r="M7759" i="2"/>
  <c r="H7760" i="2"/>
  <c r="I7760" i="2"/>
  <c r="K7760" i="2" s="1"/>
  <c r="M7760" i="2"/>
  <c r="I7761" i="2"/>
  <c r="K7761" i="2" s="1"/>
  <c r="M7761" i="2"/>
  <c r="H7761" i="2"/>
  <c r="I7762" i="2"/>
  <c r="K7762" i="2" s="1"/>
  <c r="H7762" i="2"/>
  <c r="M7762" i="2"/>
  <c r="I7763" i="2"/>
  <c r="K7763" i="2" s="1"/>
  <c r="H7763" i="2"/>
  <c r="M7763" i="2"/>
  <c r="M7764" i="2"/>
  <c r="H7764" i="2"/>
  <c r="I7764" i="2"/>
  <c r="K7764" i="2" s="1"/>
  <c r="M7765" i="2"/>
  <c r="H7765" i="2"/>
  <c r="I7765" i="2"/>
  <c r="K7765" i="2" s="1"/>
  <c r="H7766" i="2"/>
  <c r="I7766" i="2"/>
  <c r="K7766" i="2" s="1"/>
  <c r="M7766" i="2"/>
  <c r="H7767" i="2"/>
  <c r="M7767" i="2"/>
  <c r="I7767" i="2"/>
  <c r="K7767" i="2" s="1"/>
  <c r="H7768" i="2"/>
  <c r="M7768" i="2"/>
  <c r="I7768" i="2"/>
  <c r="K7768" i="2" s="1"/>
  <c r="H7769" i="2"/>
  <c r="I7769" i="2"/>
  <c r="K7769" i="2" s="1"/>
  <c r="M7769" i="2"/>
  <c r="H7770" i="2"/>
  <c r="I7770" i="2"/>
  <c r="K7770" i="2" s="1"/>
  <c r="M7770" i="2"/>
  <c r="M7771" i="2"/>
  <c r="H7771" i="2"/>
  <c r="I7771" i="2"/>
  <c r="K7771" i="2" s="1"/>
  <c r="I7772" i="2"/>
  <c r="K7772" i="2" s="1"/>
  <c r="M7772" i="2"/>
  <c r="H7772" i="2"/>
  <c r="M7773" i="2"/>
  <c r="I7773" i="2"/>
  <c r="K7773" i="2" s="1"/>
  <c r="H7773" i="2"/>
  <c r="H7774" i="2"/>
  <c r="M7774" i="2"/>
  <c r="I7774" i="2"/>
  <c r="K7774" i="2" s="1"/>
  <c r="H7775" i="2"/>
  <c r="I7775" i="2"/>
  <c r="K7775" i="2" s="1"/>
  <c r="M7775" i="2"/>
  <c r="H7776" i="2"/>
  <c r="I7776" i="2"/>
  <c r="K7776" i="2" s="1"/>
  <c r="M7776" i="2"/>
  <c r="I7777" i="2"/>
  <c r="K7777" i="2" s="1"/>
  <c r="H7777" i="2"/>
  <c r="M7777" i="2"/>
  <c r="M7778" i="2"/>
  <c r="H7778" i="2"/>
  <c r="I7778" i="2"/>
  <c r="K7778" i="2" s="1"/>
  <c r="H7779" i="2"/>
  <c r="I7779" i="2"/>
  <c r="K7779" i="2" s="1"/>
  <c r="M7779" i="2"/>
  <c r="H7780" i="2"/>
  <c r="I7780" i="2"/>
  <c r="K7780" i="2" s="1"/>
  <c r="M7780" i="2"/>
  <c r="I7781" i="2"/>
  <c r="K7781" i="2" s="1"/>
  <c r="M7781" i="2"/>
  <c r="H7781" i="2"/>
  <c r="H7782" i="2"/>
  <c r="I7782" i="2"/>
  <c r="K7782" i="2" s="1"/>
  <c r="M7782" i="2"/>
  <c r="H7783" i="2"/>
  <c r="I7783" i="2"/>
  <c r="K7783" i="2" s="1"/>
  <c r="M7783" i="2"/>
  <c r="H7784" i="2"/>
  <c r="I7784" i="2"/>
  <c r="K7784" i="2" s="1"/>
  <c r="M7784" i="2"/>
  <c r="H7785" i="2"/>
  <c r="M7785" i="2"/>
  <c r="I7785" i="2"/>
  <c r="K7785" i="2" s="1"/>
  <c r="H7786" i="2"/>
  <c r="M7786" i="2"/>
  <c r="I7786" i="2"/>
  <c r="K7786" i="2" s="1"/>
  <c r="H7787" i="2"/>
  <c r="M7787" i="2"/>
  <c r="I7787" i="2"/>
  <c r="K7787" i="2" s="1"/>
  <c r="H7788" i="2"/>
  <c r="I7788" i="2"/>
  <c r="K7788" i="2" s="1"/>
  <c r="M7788" i="2"/>
  <c r="M7789" i="2"/>
  <c r="H7789" i="2"/>
  <c r="I7789" i="2"/>
  <c r="K7789" i="2" s="1"/>
  <c r="M7790" i="2"/>
  <c r="I7790" i="2"/>
  <c r="K7790" i="2" s="1"/>
  <c r="H7790" i="2"/>
  <c r="H7791" i="2"/>
  <c r="I7791" i="2"/>
  <c r="K7791" i="2" s="1"/>
  <c r="M7791" i="2"/>
  <c r="I7792" i="2"/>
  <c r="K7792" i="2" s="1"/>
  <c r="M7792" i="2"/>
  <c r="H7792" i="2"/>
  <c r="H7793" i="2"/>
  <c r="I7793" i="2"/>
  <c r="K7793" i="2" s="1"/>
  <c r="M7793" i="2"/>
  <c r="H7794" i="2"/>
  <c r="I7794" i="2"/>
  <c r="K7794" i="2" s="1"/>
  <c r="M7794" i="2"/>
  <c r="H8217" i="2"/>
  <c r="I8217" i="2"/>
  <c r="K8217" i="2" s="1"/>
  <c r="M8217" i="2"/>
  <c r="H8218" i="2"/>
  <c r="I8218" i="2"/>
  <c r="K8218" i="2" s="1"/>
  <c r="M8218" i="2"/>
  <c r="H8219" i="2"/>
  <c r="I8219" i="2"/>
  <c r="K8219" i="2" s="1"/>
  <c r="M8219" i="2"/>
  <c r="H8220" i="2"/>
  <c r="M8220" i="2"/>
  <c r="I8220" i="2"/>
  <c r="K8220" i="2" s="1"/>
  <c r="I8221" i="2"/>
  <c r="K8221" i="2" s="1"/>
  <c r="M8221" i="2"/>
  <c r="H8221" i="2"/>
  <c r="I8222" i="2"/>
  <c r="K8222" i="2" s="1"/>
  <c r="H8222" i="2"/>
  <c r="M8222" i="2"/>
  <c r="H8223" i="2"/>
  <c r="M8223" i="2"/>
  <c r="I8223" i="2"/>
  <c r="K8223" i="2" s="1"/>
  <c r="M8224" i="2"/>
  <c r="H8224" i="2"/>
  <c r="I8224" i="2"/>
  <c r="K8224" i="2" s="1"/>
  <c r="M8225" i="2"/>
  <c r="H8225" i="2"/>
  <c r="I8225" i="2"/>
  <c r="K8225" i="2" s="1"/>
  <c r="H8226" i="2"/>
  <c r="I8226" i="2"/>
  <c r="K8226" i="2" s="1"/>
  <c r="M8226" i="2"/>
  <c r="H8227" i="2"/>
  <c r="I8227" i="2"/>
  <c r="K8227" i="2" s="1"/>
  <c r="M8227" i="2"/>
  <c r="H8228" i="2"/>
  <c r="I8228" i="2"/>
  <c r="K8228" i="2" s="1"/>
  <c r="M8228" i="2"/>
  <c r="H8229" i="2"/>
  <c r="I8229" i="2"/>
  <c r="K8229" i="2" s="1"/>
  <c r="M8229" i="2"/>
  <c r="H8230" i="2"/>
  <c r="I8230" i="2"/>
  <c r="K8230" i="2" s="1"/>
  <c r="M8230" i="2"/>
  <c r="H8231" i="2"/>
  <c r="I8231" i="2"/>
  <c r="K8231" i="2" s="1"/>
  <c r="M8231" i="2"/>
  <c r="H8232" i="2"/>
  <c r="I8232" i="2"/>
  <c r="K8232" i="2" s="1"/>
  <c r="M8232" i="2"/>
  <c r="H8233" i="2"/>
  <c r="I8233" i="2"/>
  <c r="K8233" i="2" s="1"/>
  <c r="M8233" i="2"/>
  <c r="I8234" i="2"/>
  <c r="K8234" i="2" s="1"/>
  <c r="M8234" i="2"/>
  <c r="H8234" i="2"/>
  <c r="M8235" i="2"/>
  <c r="H8235" i="2"/>
  <c r="I8235" i="2"/>
  <c r="K8235" i="2" s="1"/>
  <c r="I8236" i="2"/>
  <c r="K8236" i="2" s="1"/>
  <c r="M8236" i="2"/>
  <c r="H8236" i="2"/>
  <c r="I8237" i="2"/>
  <c r="K8237" i="2" s="1"/>
  <c r="M8237" i="2"/>
  <c r="H8237" i="2"/>
  <c r="M8238" i="2"/>
  <c r="I8238" i="2"/>
  <c r="K8238" i="2" s="1"/>
  <c r="H8238" i="2"/>
  <c r="H8239" i="2"/>
  <c r="M8239" i="2"/>
  <c r="I8239" i="2"/>
  <c r="K8239" i="2" s="1"/>
  <c r="H8240" i="2"/>
  <c r="I8240" i="2"/>
  <c r="K8240" i="2" s="1"/>
  <c r="M8240" i="2"/>
  <c r="I8241" i="2"/>
  <c r="K8241" i="2" s="1"/>
  <c r="M8241" i="2"/>
  <c r="H8241" i="2"/>
  <c r="M8242" i="2"/>
  <c r="I8242" i="2"/>
  <c r="K8242" i="2" s="1"/>
  <c r="H8242" i="2"/>
  <c r="M8243" i="2"/>
  <c r="I8243" i="2"/>
  <c r="K8243" i="2" s="1"/>
  <c r="H8243" i="2"/>
  <c r="M8244" i="2"/>
  <c r="H8244" i="2"/>
  <c r="I8244" i="2"/>
  <c r="K8244" i="2" s="1"/>
  <c r="I8245" i="2"/>
  <c r="K8245" i="2" s="1"/>
  <c r="M8245" i="2"/>
  <c r="H8245" i="2"/>
  <c r="M8246" i="2"/>
  <c r="H8246" i="2"/>
  <c r="I8246" i="2"/>
  <c r="K8246" i="2" s="1"/>
  <c r="I8247" i="2"/>
  <c r="K8247" i="2" s="1"/>
  <c r="H8247" i="2"/>
  <c r="M8247" i="2"/>
  <c r="I8248" i="2"/>
  <c r="K8248" i="2" s="1"/>
  <c r="H8248" i="2"/>
  <c r="M8248" i="2"/>
  <c r="M8249" i="2"/>
  <c r="I8249" i="2"/>
  <c r="K8249" i="2" s="1"/>
  <c r="H8249" i="2"/>
  <c r="M8250" i="2"/>
  <c r="I8250" i="2"/>
  <c r="K8250" i="2" s="1"/>
  <c r="H8250" i="2"/>
  <c r="M8251" i="2"/>
  <c r="I8251" i="2"/>
  <c r="K8251" i="2" s="1"/>
  <c r="H8251" i="2"/>
  <c r="M8252" i="2"/>
  <c r="I8252" i="2"/>
  <c r="K8252" i="2" s="1"/>
  <c r="H8252" i="2"/>
  <c r="M8253" i="2"/>
  <c r="I8253" i="2"/>
  <c r="K8253" i="2" s="1"/>
  <c r="H8253" i="2"/>
  <c r="M8254" i="2"/>
  <c r="I8254" i="2"/>
  <c r="K8254" i="2" s="1"/>
  <c r="H8254" i="2"/>
  <c r="I8255" i="2"/>
  <c r="K8255" i="2" s="1"/>
  <c r="H8255" i="2"/>
  <c r="M8255" i="2"/>
  <c r="I8256" i="2"/>
  <c r="K8256" i="2" s="1"/>
  <c r="H8256" i="2"/>
  <c r="M8256" i="2"/>
  <c r="M8257" i="2"/>
  <c r="I8257" i="2"/>
  <c r="K8257" i="2" s="1"/>
  <c r="H8257" i="2"/>
  <c r="M8258" i="2"/>
  <c r="I8258" i="2"/>
  <c r="K8258" i="2" s="1"/>
  <c r="H8258" i="2"/>
  <c r="H8259" i="2"/>
  <c r="M8259" i="2"/>
  <c r="I8259" i="2"/>
  <c r="K8259" i="2" s="1"/>
  <c r="I8260" i="2"/>
  <c r="K8260" i="2" s="1"/>
  <c r="M8260" i="2"/>
  <c r="H8260" i="2"/>
  <c r="M8261" i="2"/>
  <c r="I8261" i="2"/>
  <c r="K8261" i="2" s="1"/>
  <c r="H8261" i="2"/>
  <c r="M8262" i="2"/>
  <c r="I8262" i="2"/>
  <c r="K8262" i="2" s="1"/>
  <c r="H8262" i="2"/>
  <c r="H8263" i="2"/>
  <c r="M8263" i="2"/>
  <c r="I8263" i="2"/>
  <c r="K8263" i="2" s="1"/>
  <c r="H8264" i="2"/>
  <c r="M8264" i="2"/>
  <c r="I8264" i="2"/>
  <c r="K8264" i="2" s="1"/>
  <c r="M8265" i="2"/>
  <c r="I8265" i="2"/>
  <c r="K8265" i="2" s="1"/>
  <c r="H8265" i="2"/>
  <c r="M8266" i="2"/>
  <c r="I8266" i="2"/>
  <c r="K8266" i="2" s="1"/>
  <c r="H8266" i="2"/>
  <c r="I8568" i="2"/>
  <c r="K8568" i="2" s="1"/>
  <c r="M8568" i="2"/>
  <c r="H8568" i="2"/>
  <c r="M8569" i="2"/>
  <c r="I8569" i="2"/>
  <c r="K8569" i="2" s="1"/>
  <c r="H8569" i="2"/>
  <c r="M8570" i="2"/>
  <c r="I8570" i="2"/>
  <c r="K8570" i="2" s="1"/>
  <c r="H8570" i="2"/>
  <c r="M8571" i="2"/>
  <c r="I8571" i="2"/>
  <c r="K8571" i="2" s="1"/>
  <c r="H8571" i="2"/>
  <c r="M8572" i="2"/>
  <c r="I8572" i="2"/>
  <c r="K8572" i="2" s="1"/>
  <c r="H8572" i="2"/>
  <c r="H8573" i="2"/>
  <c r="M8573" i="2"/>
  <c r="I8573" i="2"/>
  <c r="K8573" i="2" s="1"/>
  <c r="M8574" i="2"/>
  <c r="I8574" i="2"/>
  <c r="K8574" i="2" s="1"/>
  <c r="H8574" i="2"/>
  <c r="I8575" i="2"/>
  <c r="K8575" i="2" s="1"/>
  <c r="H8575" i="2"/>
  <c r="M8575" i="2"/>
  <c r="I8576" i="2"/>
  <c r="K8576" i="2" s="1"/>
  <c r="M8576" i="2"/>
  <c r="H8576" i="2"/>
  <c r="H8577" i="2"/>
  <c r="I8577" i="2"/>
  <c r="K8577" i="2" s="1"/>
  <c r="M8577" i="2"/>
  <c r="H8578" i="2"/>
  <c r="I8578" i="2"/>
  <c r="K8578" i="2" s="1"/>
  <c r="M8578" i="2"/>
  <c r="M8579" i="2"/>
  <c r="H8579" i="2"/>
  <c r="I8579" i="2"/>
  <c r="K8579" i="2" s="1"/>
  <c r="H8580" i="2"/>
  <c r="I8580" i="2"/>
  <c r="K8580" i="2" s="1"/>
  <c r="M8580" i="2"/>
  <c r="H8581" i="2"/>
  <c r="I8581" i="2"/>
  <c r="K8581" i="2" s="1"/>
  <c r="M8581" i="2"/>
  <c r="H8582" i="2"/>
  <c r="I8582" i="2"/>
  <c r="K8582" i="2" s="1"/>
  <c r="M8582" i="2"/>
  <c r="H8583" i="2"/>
  <c r="I8583" i="2"/>
  <c r="K8583" i="2" s="1"/>
  <c r="M8583" i="2"/>
  <c r="H8584" i="2"/>
  <c r="I8584" i="2"/>
  <c r="K8584" i="2" s="1"/>
  <c r="M8584" i="2"/>
  <c r="H8585" i="2"/>
  <c r="I8585" i="2"/>
  <c r="K8585" i="2" s="1"/>
  <c r="M8585" i="2"/>
  <c r="H8586" i="2"/>
  <c r="I8586" i="2"/>
  <c r="K8586" i="2" s="1"/>
  <c r="M8586" i="2"/>
  <c r="H8587" i="2"/>
  <c r="I8587" i="2"/>
  <c r="K8587" i="2" s="1"/>
  <c r="M8587" i="2"/>
  <c r="H8588" i="2"/>
  <c r="I8588" i="2"/>
  <c r="K8588" i="2" s="1"/>
  <c r="M8588" i="2"/>
  <c r="I7347" i="2"/>
  <c r="K7347" i="2" s="1"/>
  <c r="M7347" i="2"/>
  <c r="H7347" i="2"/>
  <c r="M7355" i="2"/>
  <c r="H7355" i="2"/>
  <c r="I7355" i="2"/>
  <c r="K7355" i="2" s="1"/>
  <c r="H7356" i="2"/>
  <c r="M7356" i="2"/>
  <c r="I7356" i="2"/>
  <c r="K7356" i="2" s="1"/>
  <c r="M7357" i="2"/>
  <c r="H7357" i="2"/>
  <c r="I7357" i="2"/>
  <c r="K7357" i="2" s="1"/>
  <c r="H7358" i="2"/>
  <c r="I7358" i="2"/>
  <c r="K7358" i="2" s="1"/>
  <c r="M7358" i="2"/>
  <c r="M8714" i="2"/>
  <c r="H8714" i="2"/>
  <c r="I8714" i="2"/>
  <c r="K8714" i="2" s="1"/>
  <c r="H1689" i="2"/>
  <c r="I1689" i="2"/>
  <c r="K1689" i="2" s="1"/>
  <c r="M1689" i="2"/>
  <c r="M1690" i="2"/>
  <c r="H1690" i="2"/>
  <c r="I1690" i="2"/>
  <c r="K1690" i="2" s="1"/>
  <c r="M1691" i="2"/>
  <c r="I1691" i="2"/>
  <c r="K1691" i="2" s="1"/>
  <c r="H1691" i="2"/>
  <c r="I1692" i="2"/>
  <c r="K1692" i="2" s="1"/>
  <c r="M1692" i="2"/>
  <c r="H1692" i="2"/>
  <c r="M1693" i="2"/>
  <c r="I1693" i="2"/>
  <c r="K1693" i="2" s="1"/>
  <c r="H1693" i="2"/>
  <c r="M1694" i="2"/>
  <c r="I1694" i="2"/>
  <c r="K1694" i="2" s="1"/>
  <c r="H1694" i="2"/>
  <c r="I1695" i="2"/>
  <c r="K1695" i="2" s="1"/>
  <c r="M1695" i="2"/>
  <c r="H1695" i="2"/>
  <c r="M1696" i="2"/>
  <c r="I1696" i="2"/>
  <c r="K1696" i="2" s="1"/>
  <c r="H1696" i="2"/>
  <c r="M1697" i="2"/>
  <c r="I1697" i="2"/>
  <c r="K1697" i="2" s="1"/>
  <c r="H1697" i="2"/>
  <c r="H1698" i="2"/>
  <c r="M1698" i="2"/>
  <c r="I1698" i="2"/>
  <c r="K1698" i="2" s="1"/>
  <c r="H1699" i="2"/>
  <c r="M1699" i="2"/>
  <c r="I1699" i="2"/>
  <c r="K1699" i="2" s="1"/>
  <c r="M1700" i="2"/>
  <c r="I1700" i="2"/>
  <c r="K1700" i="2" s="1"/>
  <c r="H1700" i="2"/>
  <c r="M1701" i="2"/>
  <c r="I1701" i="2"/>
  <c r="K1701" i="2" s="1"/>
  <c r="H1701" i="2"/>
  <c r="M1702" i="2"/>
  <c r="I1702" i="2"/>
  <c r="K1702" i="2" s="1"/>
  <c r="H1702" i="2"/>
  <c r="M1703" i="2"/>
  <c r="I1703" i="2"/>
  <c r="K1703" i="2" s="1"/>
  <c r="H1703" i="2"/>
  <c r="M1704" i="2"/>
  <c r="I1704" i="2"/>
  <c r="K1704" i="2" s="1"/>
  <c r="H1704" i="2"/>
  <c r="M1705" i="2"/>
  <c r="I1705" i="2"/>
  <c r="K1705" i="2" s="1"/>
  <c r="H1705" i="2"/>
  <c r="M1706" i="2"/>
  <c r="I1706" i="2"/>
  <c r="K1706" i="2" s="1"/>
  <c r="H1706" i="2"/>
  <c r="I1707" i="2"/>
  <c r="K1707" i="2" s="1"/>
  <c r="H1707" i="2"/>
  <c r="M1707" i="2"/>
  <c r="H1708" i="2"/>
  <c r="I1708" i="2"/>
  <c r="K1708" i="2" s="1"/>
  <c r="M1708" i="2"/>
  <c r="M1709" i="2"/>
  <c r="I1709" i="2"/>
  <c r="K1709" i="2" s="1"/>
  <c r="H1709" i="2"/>
  <c r="M1710" i="2"/>
  <c r="I1710" i="2"/>
  <c r="K1710" i="2" s="1"/>
  <c r="H1710" i="2"/>
  <c r="M1711" i="2"/>
  <c r="I1711" i="2"/>
  <c r="K1711" i="2" s="1"/>
  <c r="H1711" i="2"/>
  <c r="H1712" i="2"/>
  <c r="M1712" i="2"/>
  <c r="I1712" i="2"/>
  <c r="K1712" i="2" s="1"/>
  <c r="H1713" i="2"/>
  <c r="I1713" i="2"/>
  <c r="K1713" i="2" s="1"/>
  <c r="M1713" i="2"/>
  <c r="H1714" i="2"/>
  <c r="I1714" i="2"/>
  <c r="K1714" i="2" s="1"/>
  <c r="M1714" i="2"/>
  <c r="M1715" i="2"/>
  <c r="I1715" i="2"/>
  <c r="K1715" i="2" s="1"/>
  <c r="H1715" i="2"/>
  <c r="I1716" i="2"/>
  <c r="K1716" i="2" s="1"/>
  <c r="M1716" i="2"/>
  <c r="H1716" i="2"/>
  <c r="M1717" i="2"/>
  <c r="I1717" i="2"/>
  <c r="K1717" i="2" s="1"/>
  <c r="H1717" i="2"/>
  <c r="M1718" i="2"/>
  <c r="I1718" i="2"/>
  <c r="K1718" i="2" s="1"/>
  <c r="H1718" i="2"/>
  <c r="I1719" i="2"/>
  <c r="K1719" i="2" s="1"/>
  <c r="M1719" i="2"/>
  <c r="H1719" i="2"/>
  <c r="M1934" i="2"/>
  <c r="I1934" i="2"/>
  <c r="K1934" i="2" s="1"/>
  <c r="H1934" i="2"/>
  <c r="M1935" i="2"/>
  <c r="I1935" i="2"/>
  <c r="K1935" i="2" s="1"/>
  <c r="H1935" i="2"/>
  <c r="M1936" i="2"/>
  <c r="I1936" i="2"/>
  <c r="K1936" i="2" s="1"/>
  <c r="H1936" i="2"/>
  <c r="M1937" i="2"/>
  <c r="I1937" i="2"/>
  <c r="K1937" i="2" s="1"/>
  <c r="H1937" i="2"/>
  <c r="M1938" i="2"/>
  <c r="I1938" i="2"/>
  <c r="K1938" i="2" s="1"/>
  <c r="H1938" i="2"/>
  <c r="M1939" i="2"/>
  <c r="I1939" i="2"/>
  <c r="K1939" i="2" s="1"/>
  <c r="H1939" i="2"/>
  <c r="M1940" i="2"/>
  <c r="I1940" i="2"/>
  <c r="K1940" i="2" s="1"/>
  <c r="H1940" i="2"/>
  <c r="M1941" i="2"/>
  <c r="I1941" i="2"/>
  <c r="K1941" i="2" s="1"/>
  <c r="H1941" i="2"/>
  <c r="M1942" i="2"/>
  <c r="I1942" i="2"/>
  <c r="K1942" i="2" s="1"/>
  <c r="H1942" i="2"/>
  <c r="H1943" i="2"/>
  <c r="M1943" i="2"/>
  <c r="I1943" i="2"/>
  <c r="K1943" i="2" s="1"/>
  <c r="M1944" i="2"/>
  <c r="I1944" i="2"/>
  <c r="K1944" i="2" s="1"/>
  <c r="H1944" i="2"/>
  <c r="M1945" i="2"/>
  <c r="I1945" i="2"/>
  <c r="K1945" i="2" s="1"/>
  <c r="H1945" i="2"/>
  <c r="H1946" i="2"/>
  <c r="I1946" i="2"/>
  <c r="K1946" i="2" s="1"/>
  <c r="M1946" i="2"/>
  <c r="I1947" i="2"/>
  <c r="K1947" i="2" s="1"/>
  <c r="H1947" i="2"/>
  <c r="M1947" i="2"/>
  <c r="M1948" i="2"/>
  <c r="I1948" i="2"/>
  <c r="K1948" i="2" s="1"/>
  <c r="H1948" i="2"/>
  <c r="H6767" i="2"/>
  <c r="M6767" i="2"/>
  <c r="I6767" i="2"/>
  <c r="K6767" i="2" s="1"/>
  <c r="H6768" i="2"/>
  <c r="M6768" i="2"/>
  <c r="I6768" i="2"/>
  <c r="K6768" i="2" s="1"/>
  <c r="M6769" i="2"/>
  <c r="I6769" i="2"/>
  <c r="K6769" i="2" s="1"/>
  <c r="H6769" i="2"/>
  <c r="M6770" i="2"/>
  <c r="H6770" i="2"/>
  <c r="I6770" i="2"/>
  <c r="K6770" i="2" s="1"/>
  <c r="M6771" i="2"/>
  <c r="I6771" i="2"/>
  <c r="K6771" i="2" s="1"/>
  <c r="H6771" i="2"/>
  <c r="M6772" i="2"/>
  <c r="I6772" i="2"/>
  <c r="K6772" i="2" s="1"/>
  <c r="H6772" i="2"/>
  <c r="M6773" i="2"/>
  <c r="I6773" i="2"/>
  <c r="K6773" i="2" s="1"/>
  <c r="H6773" i="2"/>
  <c r="I6774" i="2"/>
  <c r="K6774" i="2" s="1"/>
  <c r="H6774" i="2"/>
  <c r="M6774" i="2"/>
  <c r="M6775" i="2"/>
  <c r="I6775" i="2"/>
  <c r="K6775" i="2" s="1"/>
  <c r="H6775" i="2"/>
  <c r="M6776" i="2"/>
  <c r="I6776" i="2"/>
  <c r="K6776" i="2" s="1"/>
  <c r="H6776" i="2"/>
  <c r="M6777" i="2"/>
  <c r="I6777" i="2"/>
  <c r="K6777" i="2" s="1"/>
  <c r="H6777" i="2"/>
  <c r="M6778" i="2"/>
  <c r="H6778" i="2"/>
  <c r="I6778" i="2"/>
  <c r="K6778" i="2" s="1"/>
  <c r="M8715" i="2"/>
  <c r="I8715" i="2"/>
  <c r="K8715" i="2" s="1"/>
  <c r="H8715" i="2"/>
  <c r="M8711" i="2"/>
  <c r="I8711" i="2"/>
  <c r="K8711" i="2" s="1"/>
  <c r="H8711" i="2"/>
  <c r="M8712" i="2"/>
  <c r="I8712" i="2"/>
  <c r="K8712" i="2" s="1"/>
  <c r="H8712" i="2"/>
  <c r="I7359" i="2"/>
  <c r="K7359" i="2" s="1"/>
  <c r="H7359" i="2"/>
  <c r="M7359" i="2"/>
  <c r="I1095" i="2"/>
  <c r="K1095" i="2" s="1"/>
  <c r="M1095" i="2"/>
  <c r="H1095" i="2"/>
  <c r="M6779" i="2"/>
  <c r="I6779" i="2"/>
  <c r="K6779" i="2" s="1"/>
  <c r="H6779" i="2"/>
  <c r="M6780" i="2"/>
  <c r="I6780" i="2"/>
  <c r="K6780" i="2" s="1"/>
  <c r="H6780" i="2"/>
  <c r="I7018" i="2"/>
  <c r="K7018" i="2" s="1"/>
  <c r="M7018" i="2"/>
  <c r="H7018" i="2"/>
  <c r="H7019" i="2"/>
  <c r="I7019" i="2"/>
  <c r="K7019" i="2" s="1"/>
  <c r="M7019" i="2"/>
  <c r="H7020" i="2"/>
  <c r="I7020" i="2"/>
  <c r="K7020" i="2" s="1"/>
  <c r="M7020" i="2"/>
  <c r="H7021" i="2"/>
  <c r="I7021" i="2"/>
  <c r="K7021" i="2" s="1"/>
  <c r="M7021" i="2"/>
  <c r="H7022" i="2"/>
  <c r="M7022" i="2"/>
  <c r="I7022" i="2"/>
  <c r="K7022" i="2" s="1"/>
  <c r="H7023" i="2"/>
  <c r="I7023" i="2"/>
  <c r="K7023" i="2" s="1"/>
  <c r="M7023" i="2"/>
  <c r="H7024" i="2"/>
  <c r="I7024" i="2"/>
  <c r="K7024" i="2" s="1"/>
  <c r="M7024" i="2"/>
  <c r="M7025" i="2"/>
  <c r="I7025" i="2"/>
  <c r="K7025" i="2" s="1"/>
  <c r="H7025" i="2"/>
  <c r="M7026" i="2"/>
  <c r="I7026" i="2"/>
  <c r="K7026" i="2" s="1"/>
  <c r="H7026" i="2"/>
  <c r="M7027" i="2"/>
  <c r="H7027" i="2"/>
  <c r="I7027" i="2"/>
  <c r="K7027" i="2" s="1"/>
  <c r="H7028" i="2"/>
  <c r="I7028" i="2"/>
  <c r="K7028" i="2" s="1"/>
  <c r="M7028" i="2"/>
  <c r="H7029" i="2"/>
  <c r="I7029" i="2"/>
  <c r="K7029" i="2" s="1"/>
  <c r="M7029" i="2"/>
  <c r="I7030" i="2"/>
  <c r="K7030" i="2" s="1"/>
  <c r="H7030" i="2"/>
  <c r="M7030" i="2"/>
  <c r="H7031" i="2"/>
  <c r="I7031" i="2"/>
  <c r="K7031" i="2" s="1"/>
  <c r="M7031" i="2"/>
  <c r="H7032" i="2"/>
  <c r="I7032" i="2"/>
  <c r="K7032" i="2" s="1"/>
  <c r="M7032" i="2"/>
  <c r="H7033" i="2"/>
  <c r="I7033" i="2"/>
  <c r="K7033" i="2" s="1"/>
  <c r="M7033" i="2"/>
  <c r="H7034" i="2"/>
  <c r="I7034" i="2"/>
  <c r="K7034" i="2" s="1"/>
  <c r="M7034" i="2"/>
  <c r="H7035" i="2"/>
  <c r="I7035" i="2"/>
  <c r="K7035" i="2" s="1"/>
  <c r="M7035" i="2"/>
  <c r="I7036" i="2"/>
  <c r="K7036" i="2" s="1"/>
  <c r="M7036" i="2"/>
  <c r="H7036" i="2"/>
  <c r="M7037" i="2"/>
  <c r="I7037" i="2"/>
  <c r="K7037" i="2" s="1"/>
  <c r="H7037" i="2"/>
  <c r="M7038" i="2"/>
  <c r="I7038" i="2"/>
  <c r="K7038" i="2" s="1"/>
  <c r="H7038" i="2"/>
  <c r="M7039" i="2"/>
  <c r="I7039" i="2"/>
  <c r="K7039" i="2" s="1"/>
  <c r="H7039" i="2"/>
  <c r="M7040" i="2"/>
  <c r="I7040" i="2"/>
  <c r="K7040" i="2" s="1"/>
  <c r="H7040" i="2"/>
  <c r="H7041" i="2"/>
  <c r="I7041" i="2"/>
  <c r="K7041" i="2" s="1"/>
  <c r="M7041" i="2"/>
  <c r="I7042" i="2"/>
  <c r="K7042" i="2" s="1"/>
  <c r="H7042" i="2"/>
  <c r="M7042" i="2"/>
  <c r="M7043" i="2"/>
  <c r="I7043" i="2"/>
  <c r="K7043" i="2" s="1"/>
  <c r="H7043" i="2"/>
  <c r="I7044" i="2"/>
  <c r="K7044" i="2" s="1"/>
  <c r="H7044" i="2"/>
  <c r="M7044" i="2"/>
  <c r="M7045" i="2"/>
  <c r="I7045" i="2"/>
  <c r="K7045" i="2" s="1"/>
  <c r="H7045" i="2"/>
  <c r="M7046" i="2"/>
  <c r="I7046" i="2"/>
  <c r="K7046" i="2" s="1"/>
  <c r="H7046" i="2"/>
  <c r="I7047" i="2"/>
  <c r="K7047" i="2" s="1"/>
  <c r="M7047" i="2"/>
  <c r="H7047" i="2"/>
  <c r="H7048" i="2"/>
  <c r="M7048" i="2"/>
  <c r="I7048" i="2"/>
  <c r="K7048" i="2" s="1"/>
  <c r="M7049" i="2"/>
  <c r="H7049" i="2"/>
  <c r="I7049" i="2"/>
  <c r="K7049" i="2" s="1"/>
  <c r="H7050" i="2"/>
  <c r="I7050" i="2"/>
  <c r="K7050" i="2" s="1"/>
  <c r="M7050" i="2"/>
  <c r="H1777" i="2"/>
  <c r="I1777" i="2"/>
  <c r="K1777" i="2" s="1"/>
  <c r="M1777" i="2"/>
  <c r="H1778" i="2"/>
  <c r="M1778" i="2"/>
  <c r="I1778" i="2"/>
  <c r="K1778" i="2" s="1"/>
  <c r="M1779" i="2"/>
  <c r="I1779" i="2"/>
  <c r="K1779" i="2" s="1"/>
  <c r="H1779" i="2"/>
  <c r="H1780" i="2"/>
  <c r="I1780" i="2"/>
  <c r="M1780" i="2"/>
  <c r="M1871" i="2"/>
  <c r="H1871" i="2"/>
  <c r="I1871" i="2"/>
  <c r="K1871" i="2" s="1"/>
  <c r="I1872" i="2"/>
  <c r="K1872" i="2" s="1"/>
  <c r="H1872" i="2"/>
  <c r="M1872" i="2"/>
  <c r="M1873" i="2"/>
  <c r="H1873" i="2"/>
  <c r="I1873" i="2"/>
  <c r="K1873" i="2" s="1"/>
  <c r="I1874" i="2"/>
  <c r="K1874" i="2" s="1"/>
  <c r="M1874" i="2"/>
  <c r="H1874" i="2"/>
  <c r="I1875" i="2"/>
  <c r="K1875" i="2" s="1"/>
  <c r="M1875" i="2"/>
  <c r="H1875" i="2"/>
  <c r="I1876" i="2"/>
  <c r="K1876" i="2" s="1"/>
  <c r="M1876" i="2"/>
  <c r="H1876" i="2"/>
  <c r="I1877" i="2"/>
  <c r="K1877" i="2" s="1"/>
  <c r="M1877" i="2"/>
  <c r="H1877" i="2"/>
  <c r="H1878" i="2"/>
  <c r="M1878" i="2"/>
  <c r="I1878" i="2"/>
  <c r="K1878" i="2" s="1"/>
  <c r="I8113" i="2"/>
  <c r="K8113" i="2" s="1"/>
  <c r="H8113" i="2"/>
  <c r="M8113" i="2"/>
  <c r="H8114" i="2"/>
  <c r="I8114" i="2"/>
  <c r="K8114" i="2" s="1"/>
  <c r="M8114" i="2"/>
  <c r="H8115" i="2"/>
  <c r="I8115" i="2"/>
  <c r="K8115" i="2" s="1"/>
  <c r="M8115" i="2"/>
  <c r="I8116" i="2"/>
  <c r="K8116" i="2" s="1"/>
  <c r="H8116" i="2"/>
  <c r="M8116" i="2"/>
  <c r="M8117" i="2"/>
  <c r="H8117" i="2"/>
  <c r="I8117" i="2"/>
  <c r="K8117" i="2" s="1"/>
  <c r="H9623" i="2"/>
  <c r="I9623" i="2"/>
  <c r="K9623" i="2" s="1"/>
  <c r="M9623" i="2"/>
  <c r="I9624" i="2"/>
  <c r="K9624" i="2" s="1"/>
  <c r="M9624" i="2"/>
  <c r="H9624" i="2"/>
  <c r="H9625" i="2"/>
  <c r="I9625" i="2"/>
  <c r="K9625" i="2" s="1"/>
  <c r="M9625" i="2"/>
  <c r="M9626" i="2"/>
  <c r="I9626" i="2"/>
  <c r="K9626" i="2" s="1"/>
  <c r="H9626" i="2"/>
  <c r="H9627" i="2"/>
  <c r="I9627" i="2"/>
  <c r="K9627" i="2" s="1"/>
  <c r="M9627" i="2"/>
  <c r="I9628" i="2"/>
  <c r="K9628" i="2" s="1"/>
  <c r="H9628" i="2"/>
  <c r="M9628" i="2"/>
  <c r="H9629" i="2"/>
  <c r="M9629" i="2"/>
  <c r="I9629" i="2"/>
  <c r="K9629" i="2" s="1"/>
  <c r="M9630" i="2"/>
  <c r="H9630" i="2"/>
  <c r="I9630" i="2"/>
  <c r="K9630" i="2" s="1"/>
  <c r="H9631" i="2"/>
  <c r="I9631" i="2"/>
  <c r="K9631" i="2" s="1"/>
  <c r="M9631" i="2"/>
  <c r="M7279" i="2"/>
  <c r="H7279" i="2"/>
  <c r="I7279" i="2"/>
  <c r="K7279" i="2" s="1"/>
  <c r="H7280" i="2"/>
  <c r="I7280" i="2"/>
  <c r="K7280" i="2" s="1"/>
  <c r="M7280" i="2"/>
  <c r="H510" i="2"/>
  <c r="M510" i="2"/>
  <c r="I510" i="2"/>
  <c r="K510" i="2" s="1"/>
  <c r="M511" i="2"/>
  <c r="I511" i="2"/>
  <c r="K511" i="2" s="1"/>
  <c r="H511" i="2"/>
  <c r="M512" i="2"/>
  <c r="H512" i="2"/>
  <c r="I512" i="2"/>
  <c r="K512" i="2" s="1"/>
  <c r="I513" i="2"/>
  <c r="K513" i="2" s="1"/>
  <c r="M513" i="2"/>
  <c r="H513" i="2"/>
  <c r="M514" i="2"/>
  <c r="H514" i="2"/>
  <c r="I514" i="2"/>
  <c r="K514" i="2" s="1"/>
  <c r="I515" i="2"/>
  <c r="K515" i="2" s="1"/>
  <c r="H515" i="2"/>
  <c r="M515" i="2"/>
  <c r="M516" i="2"/>
  <c r="H516" i="2"/>
  <c r="I516" i="2"/>
  <c r="K516" i="2" s="1"/>
  <c r="I517" i="2"/>
  <c r="K517" i="2" s="1"/>
  <c r="H517" i="2"/>
  <c r="M517" i="2"/>
  <c r="M518" i="2"/>
  <c r="I518" i="2"/>
  <c r="K518" i="2" s="1"/>
  <c r="H518" i="2"/>
  <c r="M519" i="2"/>
  <c r="H519" i="2"/>
  <c r="I519" i="2"/>
  <c r="K519" i="2" s="1"/>
  <c r="M520" i="2"/>
  <c r="I520" i="2"/>
  <c r="K520" i="2" s="1"/>
  <c r="H520" i="2"/>
  <c r="H521" i="2"/>
  <c r="M521" i="2"/>
  <c r="I521" i="2"/>
  <c r="K521" i="2" s="1"/>
  <c r="M522" i="2"/>
  <c r="I522" i="2"/>
  <c r="K522" i="2" s="1"/>
  <c r="H522" i="2"/>
  <c r="M523" i="2"/>
  <c r="I523" i="2"/>
  <c r="K523" i="2" s="1"/>
  <c r="H523" i="2"/>
  <c r="M524" i="2"/>
  <c r="I524" i="2"/>
  <c r="K524" i="2" s="1"/>
  <c r="H524" i="2"/>
  <c r="M525" i="2"/>
  <c r="H525" i="2"/>
  <c r="I525" i="2"/>
  <c r="K525" i="2" s="1"/>
  <c r="M526" i="2"/>
  <c r="H526" i="2"/>
  <c r="I526" i="2"/>
  <c r="K526" i="2" s="1"/>
  <c r="M527" i="2"/>
  <c r="I527" i="2"/>
  <c r="K527" i="2" s="1"/>
  <c r="H527" i="2"/>
  <c r="M528" i="2"/>
  <c r="I528" i="2"/>
  <c r="K528" i="2" s="1"/>
  <c r="H528" i="2"/>
  <c r="M529" i="2"/>
  <c r="I529" i="2"/>
  <c r="K529" i="2" s="1"/>
  <c r="H529" i="2"/>
  <c r="M530" i="2"/>
  <c r="H530" i="2"/>
  <c r="I530" i="2"/>
  <c r="K530" i="2" s="1"/>
  <c r="M531" i="2"/>
  <c r="H531" i="2"/>
  <c r="I531" i="2"/>
  <c r="K531" i="2" s="1"/>
  <c r="M532" i="2"/>
  <c r="H532" i="2"/>
  <c r="I532" i="2"/>
  <c r="K532" i="2" s="1"/>
  <c r="M533" i="2"/>
  <c r="H533" i="2"/>
  <c r="I533" i="2"/>
  <c r="K533" i="2" s="1"/>
  <c r="H534" i="2"/>
  <c r="I534" i="2"/>
  <c r="K534" i="2" s="1"/>
  <c r="M534" i="2"/>
  <c r="M535" i="2"/>
  <c r="I535" i="2"/>
  <c r="K535" i="2" s="1"/>
  <c r="H535" i="2"/>
  <c r="H536" i="2"/>
  <c r="M536" i="2"/>
  <c r="I536" i="2"/>
  <c r="K536" i="2" s="1"/>
  <c r="M537" i="2"/>
  <c r="H537" i="2"/>
  <c r="I537" i="2"/>
  <c r="K537" i="2" s="1"/>
  <c r="I538" i="2"/>
  <c r="K538" i="2" s="1"/>
  <c r="H538" i="2"/>
  <c r="M538" i="2"/>
  <c r="I539" i="2"/>
  <c r="K539" i="2" s="1"/>
  <c r="M539" i="2"/>
  <c r="H539" i="2"/>
  <c r="I540" i="2"/>
  <c r="K540" i="2" s="1"/>
  <c r="M540" i="2"/>
  <c r="H540" i="2"/>
  <c r="I541" i="2"/>
  <c r="K541" i="2" s="1"/>
  <c r="H541" i="2"/>
  <c r="M541" i="2"/>
  <c r="H542" i="2"/>
  <c r="I542" i="2"/>
  <c r="K542" i="2" s="1"/>
  <c r="M542" i="2"/>
  <c r="H543" i="2"/>
  <c r="M543" i="2"/>
  <c r="I543" i="2"/>
  <c r="K543" i="2" s="1"/>
  <c r="M544" i="2"/>
  <c r="H544" i="2"/>
  <c r="I544" i="2"/>
  <c r="K544" i="2" s="1"/>
  <c r="H545" i="2"/>
  <c r="M545" i="2"/>
  <c r="I545" i="2"/>
  <c r="K545" i="2" s="1"/>
  <c r="M546" i="2"/>
  <c r="H546" i="2"/>
  <c r="I546" i="2"/>
  <c r="K546" i="2" s="1"/>
  <c r="M547" i="2"/>
  <c r="H547" i="2"/>
  <c r="I547" i="2"/>
  <c r="K547" i="2" s="1"/>
  <c r="M548" i="2"/>
  <c r="I548" i="2"/>
  <c r="K548" i="2" s="1"/>
  <c r="H548" i="2"/>
  <c r="M549" i="2"/>
  <c r="H549" i="2"/>
  <c r="I549" i="2"/>
  <c r="K549" i="2" s="1"/>
  <c r="M550" i="2"/>
  <c r="H550" i="2"/>
  <c r="I550" i="2"/>
  <c r="K550" i="2" s="1"/>
  <c r="I622" i="2"/>
  <c r="K622" i="2" s="1"/>
  <c r="M622" i="2"/>
  <c r="H622" i="2"/>
  <c r="M623" i="2"/>
  <c r="I623" i="2"/>
  <c r="K623" i="2" s="1"/>
  <c r="H623" i="2"/>
  <c r="I625" i="2"/>
  <c r="K625" i="2" s="1"/>
  <c r="M625" i="2"/>
  <c r="H625" i="2"/>
  <c r="H626" i="2"/>
  <c r="I626" i="2"/>
  <c r="K626" i="2" s="1"/>
  <c r="M626" i="2"/>
  <c r="M627" i="2"/>
  <c r="I627" i="2"/>
  <c r="K627" i="2" s="1"/>
  <c r="H627" i="2"/>
  <c r="I1213" i="2"/>
  <c r="K1213" i="2" s="1"/>
  <c r="M1213" i="2"/>
  <c r="H1213" i="2"/>
  <c r="M1214" i="2"/>
  <c r="I1214" i="2"/>
  <c r="K1214" i="2" s="1"/>
  <c r="H1214" i="2"/>
  <c r="M1215" i="2"/>
  <c r="I1215" i="2"/>
  <c r="K1215" i="2" s="1"/>
  <c r="H1215" i="2"/>
  <c r="M1216" i="2"/>
  <c r="I1216" i="2"/>
  <c r="K1216" i="2" s="1"/>
  <c r="H1216" i="2"/>
  <c r="H1217" i="2"/>
  <c r="M1217" i="2"/>
  <c r="I1217" i="2"/>
  <c r="K1217" i="2" s="1"/>
  <c r="M1218" i="2"/>
  <c r="I1218" i="2"/>
  <c r="K1218" i="2" s="1"/>
  <c r="H1218" i="2"/>
  <c r="H1219" i="2"/>
  <c r="M1219" i="2"/>
  <c r="I1219" i="2"/>
  <c r="K1219" i="2" s="1"/>
  <c r="M1220" i="2"/>
  <c r="I1220" i="2"/>
  <c r="K1220" i="2" s="1"/>
  <c r="H1220" i="2"/>
  <c r="M1221" i="2"/>
  <c r="I1221" i="2"/>
  <c r="K1221" i="2" s="1"/>
  <c r="H1221" i="2"/>
  <c r="M1222" i="2"/>
  <c r="I1222" i="2"/>
  <c r="K1222" i="2" s="1"/>
  <c r="H1222" i="2"/>
  <c r="M1223" i="2"/>
  <c r="I1223" i="2"/>
  <c r="K1223" i="2" s="1"/>
  <c r="H1223" i="2"/>
  <c r="M1224" i="2"/>
  <c r="I1224" i="2"/>
  <c r="K1224" i="2" s="1"/>
  <c r="H1224" i="2"/>
  <c r="I1805" i="2"/>
  <c r="K1805" i="2" s="1"/>
  <c r="H1805" i="2"/>
  <c r="M1805" i="2"/>
  <c r="M1806" i="2"/>
  <c r="H1806" i="2"/>
  <c r="I1806" i="2"/>
  <c r="K1806" i="2" s="1"/>
  <c r="I1809" i="2"/>
  <c r="K1809" i="2" s="1"/>
  <c r="H1809" i="2"/>
  <c r="M1809" i="2"/>
  <c r="M1810" i="2"/>
  <c r="I1810" i="2"/>
  <c r="K1810" i="2" s="1"/>
  <c r="H1810" i="2"/>
  <c r="M1812" i="2"/>
  <c r="I1812" i="2"/>
  <c r="K1812" i="2" s="1"/>
  <c r="H1812" i="2"/>
  <c r="M1816" i="2"/>
  <c r="I1816" i="2"/>
  <c r="K1816" i="2" s="1"/>
  <c r="H1816" i="2"/>
  <c r="M1818" i="2"/>
  <c r="I1818" i="2"/>
  <c r="K1818" i="2" s="1"/>
  <c r="H1818" i="2"/>
  <c r="M1864" i="2"/>
  <c r="H1864" i="2"/>
  <c r="I1864" i="2"/>
  <c r="K1864" i="2" s="1"/>
  <c r="H1867" i="2"/>
  <c r="M1867" i="2"/>
  <c r="I1867" i="2"/>
  <c r="K1867" i="2" s="1"/>
  <c r="H1870" i="2"/>
  <c r="M1870" i="2"/>
  <c r="I1870" i="2"/>
  <c r="K1870" i="2" s="1"/>
  <c r="H5604" i="2"/>
  <c r="M5604" i="2"/>
  <c r="I5604" i="2"/>
  <c r="K5604" i="2" s="1"/>
  <c r="I5612" i="2"/>
  <c r="K5612" i="2" s="1"/>
  <c r="M5612" i="2"/>
  <c r="H5612" i="2"/>
  <c r="I5616" i="2"/>
  <c r="K5616" i="2" s="1"/>
  <c r="M5616" i="2"/>
  <c r="H5616" i="2"/>
  <c r="I5618" i="2"/>
  <c r="K5618" i="2" s="1"/>
  <c r="H5618" i="2"/>
  <c r="M5618" i="2"/>
  <c r="M1225" i="2"/>
  <c r="H1225" i="2"/>
  <c r="I1225" i="2"/>
  <c r="K1225" i="2" s="1"/>
  <c r="M1226" i="2"/>
  <c r="I1226" i="2"/>
  <c r="K1226" i="2" s="1"/>
  <c r="H1226" i="2"/>
  <c r="H1227" i="2"/>
  <c r="I1227" i="2"/>
  <c r="K1227" i="2" s="1"/>
  <c r="M1227" i="2"/>
  <c r="I1228" i="2"/>
  <c r="K1228" i="2" s="1"/>
  <c r="M1228" i="2"/>
  <c r="H1228" i="2"/>
  <c r="H1229" i="2"/>
  <c r="I1229" i="2"/>
  <c r="K1229" i="2" s="1"/>
  <c r="M1229" i="2"/>
  <c r="I1230" i="2"/>
  <c r="K1230" i="2" s="1"/>
  <c r="M1230" i="2"/>
  <c r="H1230" i="2"/>
  <c r="H1231" i="2"/>
  <c r="I1231" i="2"/>
  <c r="K1231" i="2" s="1"/>
  <c r="M1231" i="2"/>
  <c r="H1232" i="2"/>
  <c r="I1232" i="2"/>
  <c r="K1232" i="2" s="1"/>
  <c r="M1232" i="2"/>
  <c r="I1233" i="2"/>
  <c r="K1233" i="2" s="1"/>
  <c r="M1233" i="2"/>
  <c r="H1233" i="2"/>
  <c r="M1234" i="2"/>
  <c r="I1234" i="2"/>
  <c r="K1234" i="2" s="1"/>
  <c r="H1234" i="2"/>
  <c r="I1235" i="2"/>
  <c r="K1235" i="2" s="1"/>
  <c r="M1235" i="2"/>
  <c r="H1235" i="2"/>
  <c r="M1236" i="2"/>
  <c r="I1236" i="2"/>
  <c r="K1236" i="2" s="1"/>
  <c r="H1236" i="2"/>
  <c r="H1237" i="2"/>
  <c r="I1237" i="2"/>
  <c r="K1237" i="2" s="1"/>
  <c r="M1237" i="2"/>
  <c r="I1238" i="2"/>
  <c r="K1238" i="2" s="1"/>
  <c r="H1238" i="2"/>
  <c r="M1238" i="2"/>
  <c r="M1239" i="2"/>
  <c r="I1239" i="2"/>
  <c r="K1239" i="2" s="1"/>
  <c r="H1239" i="2"/>
  <c r="H1240" i="2"/>
  <c r="M1240" i="2"/>
  <c r="I1240" i="2"/>
  <c r="K1240" i="2" s="1"/>
  <c r="M1241" i="2"/>
  <c r="I1241" i="2"/>
  <c r="K1241" i="2" s="1"/>
  <c r="H1241" i="2"/>
  <c r="I1242" i="2"/>
  <c r="K1242" i="2" s="1"/>
  <c r="H1242" i="2"/>
  <c r="M1242" i="2"/>
  <c r="M1243" i="2"/>
  <c r="I1243" i="2"/>
  <c r="K1243" i="2" s="1"/>
  <c r="H1243" i="2"/>
  <c r="M1244" i="2"/>
  <c r="I1244" i="2"/>
  <c r="K1244" i="2" s="1"/>
  <c r="H1244" i="2"/>
  <c r="M1245" i="2"/>
  <c r="H1245" i="2"/>
  <c r="I1245" i="2"/>
  <c r="K1245" i="2" s="1"/>
  <c r="M1246" i="2"/>
  <c r="I1246" i="2"/>
  <c r="K1246" i="2" s="1"/>
  <c r="H1246" i="2"/>
  <c r="H1247" i="2"/>
  <c r="I1247" i="2"/>
  <c r="K1247" i="2" s="1"/>
  <c r="M1247" i="2"/>
  <c r="I1803" i="2"/>
  <c r="K1803" i="2" s="1"/>
  <c r="H1803" i="2"/>
  <c r="M1803" i="2"/>
  <c r="H1804" i="2"/>
  <c r="I1804" i="2"/>
  <c r="K1804" i="2" s="1"/>
  <c r="M1804" i="2"/>
  <c r="H1807" i="2"/>
  <c r="M1807" i="2"/>
  <c r="I1807" i="2"/>
  <c r="K1807" i="2" s="1"/>
  <c r="M1808" i="2"/>
  <c r="I1808" i="2"/>
  <c r="K1808" i="2" s="1"/>
  <c r="H1808" i="2"/>
  <c r="M1811" i="2"/>
  <c r="I1811" i="2"/>
  <c r="K1811" i="2" s="1"/>
  <c r="H1811" i="2"/>
  <c r="H1813" i="2"/>
  <c r="I1813" i="2"/>
  <c r="K1813" i="2" s="1"/>
  <c r="M1813" i="2"/>
  <c r="I1814" i="2"/>
  <c r="K1814" i="2" s="1"/>
  <c r="H1814" i="2"/>
  <c r="M1814" i="2"/>
  <c r="H1815" i="2"/>
  <c r="I1815" i="2"/>
  <c r="K1815" i="2" s="1"/>
  <c r="M1815" i="2"/>
  <c r="I1817" i="2"/>
  <c r="K1817" i="2" s="1"/>
  <c r="M1817" i="2"/>
  <c r="H1817" i="2"/>
  <c r="H1819" i="2"/>
  <c r="I1819" i="2"/>
  <c r="K1819" i="2" s="1"/>
  <c r="M1819" i="2"/>
  <c r="M1865" i="2"/>
  <c r="H1865" i="2"/>
  <c r="I1865" i="2"/>
  <c r="K1865" i="2" s="1"/>
  <c r="I1868" i="2"/>
  <c r="K1868" i="2" s="1"/>
  <c r="H1868" i="2"/>
  <c r="M1868" i="2"/>
  <c r="M5518" i="2"/>
  <c r="H5518" i="2"/>
  <c r="I5518" i="2"/>
  <c r="K5518" i="2" s="1"/>
  <c r="M5526" i="2"/>
  <c r="H5526" i="2"/>
  <c r="I5526" i="2"/>
  <c r="K5526" i="2" s="1"/>
  <c r="I5605" i="2"/>
  <c r="K5605" i="2" s="1"/>
  <c r="M5605" i="2"/>
  <c r="H5605" i="2"/>
  <c r="M5617" i="2"/>
  <c r="H5617" i="2"/>
  <c r="I5617" i="2"/>
  <c r="K5617" i="2" s="1"/>
  <c r="M5620" i="2"/>
  <c r="I5620" i="2"/>
  <c r="K5620" i="2" s="1"/>
  <c r="H5620" i="2"/>
  <c r="I5623" i="2"/>
  <c r="K5623" i="2" s="1"/>
  <c r="H5623" i="2"/>
  <c r="M5623" i="2"/>
  <c r="M1820" i="2"/>
  <c r="H1820" i="2"/>
  <c r="I1820" i="2"/>
  <c r="K1820" i="2" s="1"/>
  <c r="M1821" i="2"/>
  <c r="I1821" i="2"/>
  <c r="K1821" i="2" s="1"/>
  <c r="H1821" i="2"/>
  <c r="M1822" i="2"/>
  <c r="H1822" i="2"/>
  <c r="I1822" i="2"/>
  <c r="K1822" i="2" s="1"/>
  <c r="M1823" i="2"/>
  <c r="I1823" i="2"/>
  <c r="K1823" i="2" s="1"/>
  <c r="H1823" i="2"/>
  <c r="M1838" i="2"/>
  <c r="I1838" i="2"/>
  <c r="K1838" i="2" s="1"/>
  <c r="H1838" i="2"/>
  <c r="I1840" i="2"/>
  <c r="K1840" i="2" s="1"/>
  <c r="M1840" i="2"/>
  <c r="H1840" i="2"/>
  <c r="I1841" i="2"/>
  <c r="K1841" i="2" s="1"/>
  <c r="M1841" i="2"/>
  <c r="H1841" i="2"/>
  <c r="M1859" i="2"/>
  <c r="I1859" i="2"/>
  <c r="K1859" i="2" s="1"/>
  <c r="H1859" i="2"/>
  <c r="H1866" i="2"/>
  <c r="I1866" i="2"/>
  <c r="K1866" i="2" s="1"/>
  <c r="M1866" i="2"/>
  <c r="M1869" i="2"/>
  <c r="I1869" i="2"/>
  <c r="K1869" i="2" s="1"/>
  <c r="H1869" i="2"/>
  <c r="I5602" i="2"/>
  <c r="K5602" i="2" s="1"/>
  <c r="M5602" i="2"/>
  <c r="H5602" i="2"/>
  <c r="H5608" i="2"/>
  <c r="M5608" i="2"/>
  <c r="I5608" i="2"/>
  <c r="K5608" i="2" s="1"/>
  <c r="M5613" i="2"/>
  <c r="I5613" i="2"/>
  <c r="K5613" i="2" s="1"/>
  <c r="H5613" i="2"/>
  <c r="I5624" i="2"/>
  <c r="K5624" i="2" s="1"/>
  <c r="M5624" i="2"/>
  <c r="H5624" i="2"/>
  <c r="H3620" i="2"/>
  <c r="I3620" i="2"/>
  <c r="K3620" i="2" s="1"/>
  <c r="M3620" i="2"/>
  <c r="M3637" i="2"/>
  <c r="I3637" i="2"/>
  <c r="K3637" i="2" s="1"/>
  <c r="H3637" i="2"/>
  <c r="M3641" i="2"/>
  <c r="I3641" i="2"/>
  <c r="K3641" i="2" s="1"/>
  <c r="H3641" i="2"/>
  <c r="I3652" i="2"/>
  <c r="K3652" i="2" s="1"/>
  <c r="M3652" i="2"/>
  <c r="H3652" i="2"/>
  <c r="M3655" i="2"/>
  <c r="H3655" i="2"/>
  <c r="I3655" i="2"/>
  <c r="K3655" i="2" s="1"/>
  <c r="H3665" i="2"/>
  <c r="M3665" i="2"/>
  <c r="I3665" i="2"/>
  <c r="K3665" i="2" s="1"/>
  <c r="I3671" i="2"/>
  <c r="K3671" i="2" s="1"/>
  <c r="M3671" i="2"/>
  <c r="H3671" i="2"/>
  <c r="I3672" i="2"/>
  <c r="K3672" i="2" s="1"/>
  <c r="H3672" i="2"/>
  <c r="M3672" i="2"/>
  <c r="H3699" i="2"/>
  <c r="M3699" i="2"/>
  <c r="I3699" i="2"/>
  <c r="K3699" i="2" s="1"/>
  <c r="M3701" i="2"/>
  <c r="I3701" i="2"/>
  <c r="K3701" i="2" s="1"/>
  <c r="H3701" i="2"/>
  <c r="I3711" i="2"/>
  <c r="K3711" i="2" s="1"/>
  <c r="H3711" i="2"/>
  <c r="M3711" i="2"/>
  <c r="H3713" i="2"/>
  <c r="I3713" i="2"/>
  <c r="K3713" i="2" s="1"/>
  <c r="M3713" i="2"/>
  <c r="M3715" i="2"/>
  <c r="I3715" i="2"/>
  <c r="K3715" i="2" s="1"/>
  <c r="H3715" i="2"/>
  <c r="H3717" i="2"/>
  <c r="M3717" i="2"/>
  <c r="I3717" i="2"/>
  <c r="K3717" i="2" s="1"/>
  <c r="H3719" i="2"/>
  <c r="I3719" i="2"/>
  <c r="K3719" i="2" s="1"/>
  <c r="M3719" i="2"/>
  <c r="M3721" i="2"/>
  <c r="I3721" i="2"/>
  <c r="K3721" i="2" s="1"/>
  <c r="H3721" i="2"/>
  <c r="I3724" i="2"/>
  <c r="K3724" i="2" s="1"/>
  <c r="H3724" i="2"/>
  <c r="M3724" i="2"/>
  <c r="M5492" i="2"/>
  <c r="I5492" i="2"/>
  <c r="K5492" i="2" s="1"/>
  <c r="H5492" i="2"/>
  <c r="M5494" i="2"/>
  <c r="I5494" i="2"/>
  <c r="K5494" i="2" s="1"/>
  <c r="H5494" i="2"/>
  <c r="H5498" i="2"/>
  <c r="M5498" i="2"/>
  <c r="I5498" i="2"/>
  <c r="K5498" i="2" s="1"/>
  <c r="M5502" i="2"/>
  <c r="I5502" i="2"/>
  <c r="K5502" i="2" s="1"/>
  <c r="H5502" i="2"/>
  <c r="I5505" i="2"/>
  <c r="K5505" i="2" s="1"/>
  <c r="M5505" i="2"/>
  <c r="H5505" i="2"/>
  <c r="M5509" i="2"/>
  <c r="H5509" i="2"/>
  <c r="I5509" i="2"/>
  <c r="K5509" i="2" s="1"/>
  <c r="M5515" i="2"/>
  <c r="H5515" i="2"/>
  <c r="I5515" i="2"/>
  <c r="K5515" i="2" s="1"/>
  <c r="M5601" i="2"/>
  <c r="I5601" i="2"/>
  <c r="K5601" i="2" s="1"/>
  <c r="H5601" i="2"/>
  <c r="M3618" i="2"/>
  <c r="H3618" i="2"/>
  <c r="I3618" i="2"/>
  <c r="K3618" i="2" s="1"/>
  <c r="H3619" i="2"/>
  <c r="I3619" i="2"/>
  <c r="K3619" i="2" s="1"/>
  <c r="M3619" i="2"/>
  <c r="I3621" i="2"/>
  <c r="K3621" i="2" s="1"/>
  <c r="H3621" i="2"/>
  <c r="M3621" i="2"/>
  <c r="M3651" i="2"/>
  <c r="H3651" i="2"/>
  <c r="I3651" i="2"/>
  <c r="K3651" i="2" s="1"/>
  <c r="I3663" i="2"/>
  <c r="K3663" i="2" s="1"/>
  <c r="H3663" i="2"/>
  <c r="M3663" i="2"/>
  <c r="M3664" i="2"/>
  <c r="H3664" i="2"/>
  <c r="I3664" i="2"/>
  <c r="K3664" i="2" s="1"/>
  <c r="I3670" i="2"/>
  <c r="K3670" i="2" s="1"/>
  <c r="M3670" i="2"/>
  <c r="H3670" i="2"/>
  <c r="M3673" i="2"/>
  <c r="I3673" i="2"/>
  <c r="K3673" i="2" s="1"/>
  <c r="H3673" i="2"/>
  <c r="M3674" i="2"/>
  <c r="I3674" i="2"/>
  <c r="K3674" i="2" s="1"/>
  <c r="H3674" i="2"/>
  <c r="I3680" i="2"/>
  <c r="K3680" i="2" s="1"/>
  <c r="H3680" i="2"/>
  <c r="M3680" i="2"/>
  <c r="M3681" i="2"/>
  <c r="I3681" i="2"/>
  <c r="K3681" i="2" s="1"/>
  <c r="H3681" i="2"/>
  <c r="I3729" i="2"/>
  <c r="K3729" i="2" s="1"/>
  <c r="H3729" i="2"/>
  <c r="M3729" i="2"/>
  <c r="M3730" i="2"/>
  <c r="I3730" i="2"/>
  <c r="K3730" i="2" s="1"/>
  <c r="H3730" i="2"/>
  <c r="M5002" i="2"/>
  <c r="H5002" i="2"/>
  <c r="I5002" i="2"/>
  <c r="K5002" i="2" s="1"/>
  <c r="H5003" i="2"/>
  <c r="I5003" i="2"/>
  <c r="K5003" i="2" s="1"/>
  <c r="M5003" i="2"/>
  <c r="I5004" i="2"/>
  <c r="K5004" i="2" s="1"/>
  <c r="M5004" i="2"/>
  <c r="H5004" i="2"/>
  <c r="I5005" i="2"/>
  <c r="K5005" i="2" s="1"/>
  <c r="M5005" i="2"/>
  <c r="H5005" i="2"/>
  <c r="H5006" i="2"/>
  <c r="M5006" i="2"/>
  <c r="I5006" i="2"/>
  <c r="K5006" i="2" s="1"/>
  <c r="H5007" i="2"/>
  <c r="I5007" i="2"/>
  <c r="K5007" i="2" s="1"/>
  <c r="M5007" i="2"/>
  <c r="H5008" i="2"/>
  <c r="M5008" i="2"/>
  <c r="I5008" i="2"/>
  <c r="K5008" i="2" s="1"/>
  <c r="H5385" i="2"/>
  <c r="I5385" i="2"/>
  <c r="K5385" i="2" s="1"/>
  <c r="M5385" i="2"/>
  <c r="I5386" i="2"/>
  <c r="K5386" i="2" s="1"/>
  <c r="H5386" i="2"/>
  <c r="M5386" i="2"/>
  <c r="M5391" i="2"/>
  <c r="H5391" i="2"/>
  <c r="I5391" i="2"/>
  <c r="K5391" i="2" s="1"/>
  <c r="H5399" i="2"/>
  <c r="M5399" i="2"/>
  <c r="I5399" i="2"/>
  <c r="K5399" i="2" s="1"/>
  <c r="H5400" i="2"/>
  <c r="M5400" i="2"/>
  <c r="I5400" i="2"/>
  <c r="K5400" i="2" s="1"/>
  <c r="M5403" i="2"/>
  <c r="H5403" i="2"/>
  <c r="I5403" i="2"/>
  <c r="K5403" i="2" s="1"/>
  <c r="H5405" i="2"/>
  <c r="I5405" i="2"/>
  <c r="K5405" i="2" s="1"/>
  <c r="M5405" i="2"/>
  <c r="M5408" i="2"/>
  <c r="H5408" i="2"/>
  <c r="I5408" i="2"/>
  <c r="K5408" i="2" s="1"/>
  <c r="M5409" i="2"/>
  <c r="H5409" i="2"/>
  <c r="I5409" i="2"/>
  <c r="K5409" i="2" s="1"/>
  <c r="I5412" i="2"/>
  <c r="K5412" i="2" s="1"/>
  <c r="M5412" i="2"/>
  <c r="H5412" i="2"/>
  <c r="H5415" i="2"/>
  <c r="I5415" i="2"/>
  <c r="K5415" i="2" s="1"/>
  <c r="M5415" i="2"/>
  <c r="I5417" i="2"/>
  <c r="K5417" i="2" s="1"/>
  <c r="M5417" i="2"/>
  <c r="H5417" i="2"/>
  <c r="I5418" i="2"/>
  <c r="K5418" i="2" s="1"/>
  <c r="H5418" i="2"/>
  <c r="M5418" i="2"/>
  <c r="H5420" i="2"/>
  <c r="I5420" i="2"/>
  <c r="K5420" i="2" s="1"/>
  <c r="M5420" i="2"/>
  <c r="M5423" i="2"/>
  <c r="I5423" i="2"/>
  <c r="K5423" i="2" s="1"/>
  <c r="H5423" i="2"/>
  <c r="M5426" i="2"/>
  <c r="I5426" i="2"/>
  <c r="K5426" i="2" s="1"/>
  <c r="H5426" i="2"/>
  <c r="H5432" i="2"/>
  <c r="I5432" i="2"/>
  <c r="K5432" i="2" s="1"/>
  <c r="M5432" i="2"/>
  <c r="H5436" i="2"/>
  <c r="M5436" i="2"/>
  <c r="I5436" i="2"/>
  <c r="K5436" i="2" s="1"/>
  <c r="I5441" i="2"/>
  <c r="K5441" i="2" s="1"/>
  <c r="M5441" i="2"/>
  <c r="H5441" i="2"/>
  <c r="M5443" i="2"/>
  <c r="I5443" i="2"/>
  <c r="K5443" i="2" s="1"/>
  <c r="H5443" i="2"/>
  <c r="M5444" i="2"/>
  <c r="H5444" i="2"/>
  <c r="I5444" i="2"/>
  <c r="K5444" i="2" s="1"/>
  <c r="H5452" i="2"/>
  <c r="I5452" i="2"/>
  <c r="K5452" i="2" s="1"/>
  <c r="M5452" i="2"/>
  <c r="I5455" i="2"/>
  <c r="K5455" i="2" s="1"/>
  <c r="H5455" i="2"/>
  <c r="M5455" i="2"/>
  <c r="M5456" i="2"/>
  <c r="H5456" i="2"/>
  <c r="I5456" i="2"/>
  <c r="K5456" i="2" s="1"/>
  <c r="M5459" i="2"/>
  <c r="H5459" i="2"/>
  <c r="I5459" i="2"/>
  <c r="K5459" i="2" s="1"/>
  <c r="M5464" i="2"/>
  <c r="H5464" i="2"/>
  <c r="I5464" i="2"/>
  <c r="K5464" i="2" s="1"/>
  <c r="H5466" i="2"/>
  <c r="I5466" i="2"/>
  <c r="K5466" i="2" s="1"/>
  <c r="M5466" i="2"/>
  <c r="H5473" i="2"/>
  <c r="I5473" i="2"/>
  <c r="K5473" i="2" s="1"/>
  <c r="M5473" i="2"/>
  <c r="I5475" i="2"/>
  <c r="K5475" i="2" s="1"/>
  <c r="M5475" i="2"/>
  <c r="H5475" i="2"/>
  <c r="M5478" i="2"/>
  <c r="I5478" i="2"/>
  <c r="K5478" i="2" s="1"/>
  <c r="H5478" i="2"/>
  <c r="H5481" i="2"/>
  <c r="M5481" i="2"/>
  <c r="I5481" i="2"/>
  <c r="K5481" i="2" s="1"/>
  <c r="I5484" i="2"/>
  <c r="K5484" i="2" s="1"/>
  <c r="M5484" i="2"/>
  <c r="H5484" i="2"/>
  <c r="H5485" i="2"/>
  <c r="I5485" i="2"/>
  <c r="K5485" i="2" s="1"/>
  <c r="M5485" i="2"/>
  <c r="I5488" i="2"/>
  <c r="K5488" i="2" s="1"/>
  <c r="H5488" i="2"/>
  <c r="M5488" i="2"/>
  <c r="I5490" i="2"/>
  <c r="K5490" i="2" s="1"/>
  <c r="H5490" i="2"/>
  <c r="M5490" i="2"/>
  <c r="M5493" i="2"/>
  <c r="I5493" i="2"/>
  <c r="K5493" i="2" s="1"/>
  <c r="H5493" i="2"/>
  <c r="I5495" i="2"/>
  <c r="K5495" i="2" s="1"/>
  <c r="M5495" i="2"/>
  <c r="H5495" i="2"/>
  <c r="M5501" i="2"/>
  <c r="I5501" i="2"/>
  <c r="K5501" i="2" s="1"/>
  <c r="H5501" i="2"/>
  <c r="M5504" i="2"/>
  <c r="H5504" i="2"/>
  <c r="I5504" i="2"/>
  <c r="K5504" i="2" s="1"/>
  <c r="H5506" i="2"/>
  <c r="M5506" i="2"/>
  <c r="I5506" i="2"/>
  <c r="K5506" i="2" s="1"/>
  <c r="H5512" i="2"/>
  <c r="M5512" i="2"/>
  <c r="I5512" i="2"/>
  <c r="K5512" i="2" s="1"/>
  <c r="I5513" i="2"/>
  <c r="K5513" i="2" s="1"/>
  <c r="M5513" i="2"/>
  <c r="H5513" i="2"/>
  <c r="H5517" i="2"/>
  <c r="I5517" i="2"/>
  <c r="K5517" i="2" s="1"/>
  <c r="M5517" i="2"/>
  <c r="M5519" i="2"/>
  <c r="I5519" i="2"/>
  <c r="K5519" i="2" s="1"/>
  <c r="H5519" i="2"/>
  <c r="M5521" i="2"/>
  <c r="I5521" i="2"/>
  <c r="K5521" i="2" s="1"/>
  <c r="H5521" i="2"/>
  <c r="M5524" i="2"/>
  <c r="I5524" i="2"/>
  <c r="K5524" i="2" s="1"/>
  <c r="H5524" i="2"/>
  <c r="I5351" i="2"/>
  <c r="K5351" i="2" s="1"/>
  <c r="H5351" i="2"/>
  <c r="M5351" i="2"/>
  <c r="M5352" i="2"/>
  <c r="H5352" i="2"/>
  <c r="I5352" i="2"/>
  <c r="K5352" i="2" s="1"/>
  <c r="I5353" i="2"/>
  <c r="K5353" i="2" s="1"/>
  <c r="H5353" i="2"/>
  <c r="M5353" i="2"/>
  <c r="I5354" i="2"/>
  <c r="K5354" i="2" s="1"/>
  <c r="M5354" i="2"/>
  <c r="H5354" i="2"/>
  <c r="M5355" i="2"/>
  <c r="H5355" i="2"/>
  <c r="I5355" i="2"/>
  <c r="K5355" i="2" s="1"/>
  <c r="H5356" i="2"/>
  <c r="I5356" i="2"/>
  <c r="K5356" i="2" s="1"/>
  <c r="M5356" i="2"/>
  <c r="H5357" i="2"/>
  <c r="I5357" i="2"/>
  <c r="K5357" i="2" s="1"/>
  <c r="M5357" i="2"/>
  <c r="H5358" i="2"/>
  <c r="I5358" i="2"/>
  <c r="K5358" i="2" s="1"/>
  <c r="M5358" i="2"/>
  <c r="I5359" i="2"/>
  <c r="K5359" i="2" s="1"/>
  <c r="H5359" i="2"/>
  <c r="M5359" i="2"/>
  <c r="M5360" i="2"/>
  <c r="I5360" i="2"/>
  <c r="K5360" i="2" s="1"/>
  <c r="H5360" i="2"/>
  <c r="M5361" i="2"/>
  <c r="I5361" i="2"/>
  <c r="K5361" i="2" s="1"/>
  <c r="H5361" i="2"/>
  <c r="H5362" i="2"/>
  <c r="I5362" i="2"/>
  <c r="K5362" i="2" s="1"/>
  <c r="M5362" i="2"/>
  <c r="H5363" i="2"/>
  <c r="I5363" i="2"/>
  <c r="K5363" i="2" s="1"/>
  <c r="M5363" i="2"/>
  <c r="M5364" i="2"/>
  <c r="H5364" i="2"/>
  <c r="I5364" i="2"/>
  <c r="K5364" i="2" s="1"/>
  <c r="I5365" i="2"/>
  <c r="K5365" i="2" s="1"/>
  <c r="M5365" i="2"/>
  <c r="H5365" i="2"/>
  <c r="M5366" i="2"/>
  <c r="I5366" i="2"/>
  <c r="K5366" i="2" s="1"/>
  <c r="H5366" i="2"/>
  <c r="M5367" i="2"/>
  <c r="H5367" i="2"/>
  <c r="I5367" i="2"/>
  <c r="K5367" i="2" s="1"/>
  <c r="M5368" i="2"/>
  <c r="H5368" i="2"/>
  <c r="I5368" i="2"/>
  <c r="K5368" i="2" s="1"/>
  <c r="H5369" i="2"/>
  <c r="I5369" i="2"/>
  <c r="K5369" i="2" s="1"/>
  <c r="M5369" i="2"/>
  <c r="M5370" i="2"/>
  <c r="I5370" i="2"/>
  <c r="K5370" i="2" s="1"/>
  <c r="H5370" i="2"/>
  <c r="M5371" i="2"/>
  <c r="I5371" i="2"/>
  <c r="K5371" i="2" s="1"/>
  <c r="H5371" i="2"/>
  <c r="H7360" i="2"/>
  <c r="I7360" i="2"/>
  <c r="K7360" i="2" s="1"/>
  <c r="M7360" i="2"/>
  <c r="H7361" i="2"/>
  <c r="I7361" i="2"/>
  <c r="K7361" i="2" s="1"/>
  <c r="M7361" i="2"/>
  <c r="H7362" i="2"/>
  <c r="M7362" i="2"/>
  <c r="I7362" i="2"/>
  <c r="K7362" i="2" s="1"/>
  <c r="H7364" i="2"/>
  <c r="I7364" i="2"/>
  <c r="K7364" i="2" s="1"/>
  <c r="M7364" i="2"/>
  <c r="H7368" i="2"/>
  <c r="I7368" i="2"/>
  <c r="K7368" i="2" s="1"/>
  <c r="M7368" i="2"/>
  <c r="M7372" i="2"/>
  <c r="I7372" i="2"/>
  <c r="K7372" i="2" s="1"/>
  <c r="H7372" i="2"/>
  <c r="I7375" i="2"/>
  <c r="K7375" i="2" s="1"/>
  <c r="H7375" i="2"/>
  <c r="M7375" i="2"/>
  <c r="M7376" i="2"/>
  <c r="I7376" i="2"/>
  <c r="K7376" i="2" s="1"/>
  <c r="H7376" i="2"/>
  <c r="M7377" i="2"/>
  <c r="H7377" i="2"/>
  <c r="I7377" i="2"/>
  <c r="K7377" i="2" s="1"/>
  <c r="I7378" i="2"/>
  <c r="K7378" i="2" s="1"/>
  <c r="H7378" i="2"/>
  <c r="M7378" i="2"/>
  <c r="M7420" i="2"/>
  <c r="I7420" i="2"/>
  <c r="K7420" i="2" s="1"/>
  <c r="H7420" i="2"/>
  <c r="H7421" i="2"/>
  <c r="M7421" i="2"/>
  <c r="I7421" i="2"/>
  <c r="K7421" i="2" s="1"/>
  <c r="H7422" i="2"/>
  <c r="M7422" i="2"/>
  <c r="I7422" i="2"/>
  <c r="K7422" i="2" s="1"/>
  <c r="I7423" i="2"/>
  <c r="K7423" i="2" s="1"/>
  <c r="H7423" i="2"/>
  <c r="M7423" i="2"/>
  <c r="M7424" i="2"/>
  <c r="H7424" i="2"/>
  <c r="I7424" i="2"/>
  <c r="K7424" i="2" s="1"/>
  <c r="H7465" i="2"/>
  <c r="I7465" i="2"/>
  <c r="K7465" i="2" s="1"/>
  <c r="M7465" i="2"/>
  <c r="M7467" i="2"/>
  <c r="H7467" i="2"/>
  <c r="I7467" i="2"/>
  <c r="K7467" i="2" s="1"/>
  <c r="I7472" i="2"/>
  <c r="K7472" i="2" s="1"/>
  <c r="M7472" i="2"/>
  <c r="H7472" i="2"/>
  <c r="M7478" i="2"/>
  <c r="I7478" i="2"/>
  <c r="K7478" i="2" s="1"/>
  <c r="H7478" i="2"/>
  <c r="M7380" i="2"/>
  <c r="H7380" i="2"/>
  <c r="I7380" i="2"/>
  <c r="K7380" i="2" s="1"/>
  <c r="M7381" i="2"/>
  <c r="I7381" i="2"/>
  <c r="K7381" i="2" s="1"/>
  <c r="H7381" i="2"/>
  <c r="H7382" i="2"/>
  <c r="M7382" i="2"/>
  <c r="I7382" i="2"/>
  <c r="K7382" i="2" s="1"/>
  <c r="H7384" i="2"/>
  <c r="M7384" i="2"/>
  <c r="I7384" i="2"/>
  <c r="K7384" i="2" s="1"/>
  <c r="M7385" i="2"/>
  <c r="I7385" i="2"/>
  <c r="K7385" i="2" s="1"/>
  <c r="H7385" i="2"/>
  <c r="M7386" i="2"/>
  <c r="H7386" i="2"/>
  <c r="I7386" i="2"/>
  <c r="K7386" i="2" s="1"/>
  <c r="M7387" i="2"/>
  <c r="I7387" i="2"/>
  <c r="K7387" i="2" s="1"/>
  <c r="H7387" i="2"/>
  <c r="M7388" i="2"/>
  <c r="H7388" i="2"/>
  <c r="I7388" i="2"/>
  <c r="K7388" i="2" s="1"/>
  <c r="H7389" i="2"/>
  <c r="M7389" i="2"/>
  <c r="I7389" i="2"/>
  <c r="K7389" i="2" s="1"/>
  <c r="H7390" i="2"/>
  <c r="I7390" i="2"/>
  <c r="K7390" i="2" s="1"/>
  <c r="M7390" i="2"/>
  <c r="M7391" i="2"/>
  <c r="H7391" i="2"/>
  <c r="J7391" i="2" s="1"/>
  <c r="I7391" i="2"/>
  <c r="K7391" i="2" s="1"/>
  <c r="I7392" i="2"/>
  <c r="K7392" i="2" s="1"/>
  <c r="M7392" i="2"/>
  <c r="H7392" i="2"/>
  <c r="I7394" i="2"/>
  <c r="K7394" i="2" s="1"/>
  <c r="M7394" i="2"/>
  <c r="H7394" i="2"/>
  <c r="M7395" i="2"/>
  <c r="H7395" i="2"/>
  <c r="I7395" i="2"/>
  <c r="K7395" i="2" s="1"/>
  <c r="H7396" i="2"/>
  <c r="I7396" i="2"/>
  <c r="K7396" i="2" s="1"/>
  <c r="M7396" i="2"/>
  <c r="M7397" i="2"/>
  <c r="H7397" i="2"/>
  <c r="I7397" i="2"/>
  <c r="K7397" i="2" s="1"/>
  <c r="I7398" i="2"/>
  <c r="K7398" i="2" s="1"/>
  <c r="H7398" i="2"/>
  <c r="M7398" i="2"/>
  <c r="I7399" i="2"/>
  <c r="K7399" i="2" s="1"/>
  <c r="H7399" i="2"/>
  <c r="M7399" i="2"/>
  <c r="M7400" i="2"/>
  <c r="I7400" i="2"/>
  <c r="K7400" i="2" s="1"/>
  <c r="H7400" i="2"/>
  <c r="H7401" i="2"/>
  <c r="I7401" i="2"/>
  <c r="K7401" i="2" s="1"/>
  <c r="M7401" i="2"/>
  <c r="I7402" i="2"/>
  <c r="K7402" i="2" s="1"/>
  <c r="M7402" i="2"/>
  <c r="H7402" i="2"/>
  <c r="M7403" i="2"/>
  <c r="H7403" i="2"/>
  <c r="I7403" i="2"/>
  <c r="K7403" i="2" s="1"/>
  <c r="H7404" i="2"/>
  <c r="M7404" i="2"/>
  <c r="I7404" i="2"/>
  <c r="K7404" i="2" s="1"/>
  <c r="I7406" i="2"/>
  <c r="K7406" i="2" s="1"/>
  <c r="H7406" i="2"/>
  <c r="M7406" i="2"/>
  <c r="M7407" i="2"/>
  <c r="I7407" i="2"/>
  <c r="K7407" i="2" s="1"/>
  <c r="H7407" i="2"/>
  <c r="M7408" i="2"/>
  <c r="I7408" i="2"/>
  <c r="K7408" i="2" s="1"/>
  <c r="H7408" i="2"/>
  <c r="I7409" i="2"/>
  <c r="K7409" i="2" s="1"/>
  <c r="H7409" i="2"/>
  <c r="M7409" i="2"/>
  <c r="I7410" i="2"/>
  <c r="K7410" i="2" s="1"/>
  <c r="H7410" i="2"/>
  <c r="M7410" i="2"/>
  <c r="I7411" i="2"/>
  <c r="K7411" i="2" s="1"/>
  <c r="M7411" i="2"/>
  <c r="H7411" i="2"/>
  <c r="I7412" i="2"/>
  <c r="K7412" i="2" s="1"/>
  <c r="H7412" i="2"/>
  <c r="M7412" i="2"/>
  <c r="M7413" i="2"/>
  <c r="I7413" i="2"/>
  <c r="K7413" i="2" s="1"/>
  <c r="H7413" i="2"/>
  <c r="I7414" i="2"/>
  <c r="K7414" i="2" s="1"/>
  <c r="H7414" i="2"/>
  <c r="M7414" i="2"/>
  <c r="H7415" i="2"/>
  <c r="I7415" i="2"/>
  <c r="K7415" i="2" s="1"/>
  <c r="M7415" i="2"/>
  <c r="I7417" i="2"/>
  <c r="K7417" i="2" s="1"/>
  <c r="H7417" i="2"/>
  <c r="M7417" i="2"/>
  <c r="H7418" i="2"/>
  <c r="I7418" i="2"/>
  <c r="K7418" i="2" s="1"/>
  <c r="M7418" i="2"/>
  <c r="H7419" i="2"/>
  <c r="I7419" i="2"/>
  <c r="K7419" i="2" s="1"/>
  <c r="M7419" i="2"/>
  <c r="H7463" i="2"/>
  <c r="I7463" i="2"/>
  <c r="K7463" i="2" s="1"/>
  <c r="M7463" i="2"/>
  <c r="H7466" i="2"/>
  <c r="M7466" i="2"/>
  <c r="I7466" i="2"/>
  <c r="K7466" i="2" s="1"/>
  <c r="I7477" i="2"/>
  <c r="K7477" i="2" s="1"/>
  <c r="H7477" i="2"/>
  <c r="M7477" i="2"/>
  <c r="M7488" i="2"/>
  <c r="I7488" i="2"/>
  <c r="K7488" i="2" s="1"/>
  <c r="H7488" i="2"/>
  <c r="M6911" i="2"/>
  <c r="H6911" i="2"/>
  <c r="I6911" i="2"/>
  <c r="K6911" i="2" s="1"/>
  <c r="H6912" i="2"/>
  <c r="I6912" i="2"/>
  <c r="K6912" i="2" s="1"/>
  <c r="M6912" i="2"/>
  <c r="H6913" i="2"/>
  <c r="I6913" i="2"/>
  <c r="K6913" i="2" s="1"/>
  <c r="M6913" i="2"/>
  <c r="M6914" i="2"/>
  <c r="I6914" i="2"/>
  <c r="K6914" i="2" s="1"/>
  <c r="H6914" i="2"/>
  <c r="M6915" i="2"/>
  <c r="I6915" i="2"/>
  <c r="K6915" i="2" s="1"/>
  <c r="H6915" i="2"/>
  <c r="M6916" i="2"/>
  <c r="I6916" i="2"/>
  <c r="K6916" i="2" s="1"/>
  <c r="H6916" i="2"/>
  <c r="M6917" i="2"/>
  <c r="I6917" i="2"/>
  <c r="K6917" i="2" s="1"/>
  <c r="H6917" i="2"/>
  <c r="H6918" i="2"/>
  <c r="M6918" i="2"/>
  <c r="I6918" i="2"/>
  <c r="K6918" i="2" s="1"/>
  <c r="H6919" i="2"/>
  <c r="M6919" i="2"/>
  <c r="I6919" i="2"/>
  <c r="K6919" i="2" s="1"/>
  <c r="M6920" i="2"/>
  <c r="I6920" i="2"/>
  <c r="K6920" i="2" s="1"/>
  <c r="H6920" i="2"/>
  <c r="I6921" i="2"/>
  <c r="K6921" i="2" s="1"/>
  <c r="M6921" i="2"/>
  <c r="H6921" i="2"/>
  <c r="M6922" i="2"/>
  <c r="I6922" i="2"/>
  <c r="K6922" i="2" s="1"/>
  <c r="H6922" i="2"/>
  <c r="H6923" i="2"/>
  <c r="I6923" i="2"/>
  <c r="K6923" i="2" s="1"/>
  <c r="M6923" i="2"/>
  <c r="H6924" i="2"/>
  <c r="I6924" i="2"/>
  <c r="K6924" i="2" s="1"/>
  <c r="M6924" i="2"/>
  <c r="I6925" i="2"/>
  <c r="K6925" i="2" s="1"/>
  <c r="M6925" i="2"/>
  <c r="H6925" i="2"/>
  <c r="M6926" i="2"/>
  <c r="H6926" i="2"/>
  <c r="I6926" i="2"/>
  <c r="K6926" i="2" s="1"/>
  <c r="H6927" i="2"/>
  <c r="M6927" i="2"/>
  <c r="I6927" i="2"/>
  <c r="K6927" i="2" s="1"/>
  <c r="M6928" i="2"/>
  <c r="H6928" i="2"/>
  <c r="I6928" i="2"/>
  <c r="K6928" i="2" s="1"/>
  <c r="H6929" i="2"/>
  <c r="I6929" i="2"/>
  <c r="K6929" i="2" s="1"/>
  <c r="M6929" i="2"/>
  <c r="M6930" i="2"/>
  <c r="I6930" i="2"/>
  <c r="K6930" i="2" s="1"/>
  <c r="H6930" i="2"/>
  <c r="M6931" i="2"/>
  <c r="I6931" i="2"/>
  <c r="K6931" i="2" s="1"/>
  <c r="H6931" i="2"/>
  <c r="M6932" i="2"/>
  <c r="I6932" i="2"/>
  <c r="K6932" i="2" s="1"/>
  <c r="H6932" i="2"/>
  <c r="M6933" i="2"/>
  <c r="I6933" i="2"/>
  <c r="K6933" i="2" s="1"/>
  <c r="H6933" i="2"/>
  <c r="M6934" i="2"/>
  <c r="I6934" i="2"/>
  <c r="K6934" i="2" s="1"/>
  <c r="H6934" i="2"/>
  <c r="M6935" i="2"/>
  <c r="I6935" i="2"/>
  <c r="K6935" i="2" s="1"/>
  <c r="H6935" i="2"/>
  <c r="M6936" i="2"/>
  <c r="I6936" i="2"/>
  <c r="K6936" i="2" s="1"/>
  <c r="H6936" i="2"/>
  <c r="M6937" i="2"/>
  <c r="I6937" i="2"/>
  <c r="K6937" i="2" s="1"/>
  <c r="H6937" i="2"/>
  <c r="M6938" i="2"/>
  <c r="I6938" i="2"/>
  <c r="K6938" i="2" s="1"/>
  <c r="H6938" i="2"/>
  <c r="M6939" i="2"/>
  <c r="I6939" i="2"/>
  <c r="K6939" i="2" s="1"/>
  <c r="H6939" i="2"/>
  <c r="M6940" i="2"/>
  <c r="I6940" i="2"/>
  <c r="K6940" i="2" s="1"/>
  <c r="H6940" i="2"/>
  <c r="M6941" i="2"/>
  <c r="I6941" i="2"/>
  <c r="K6941" i="2" s="1"/>
  <c r="H6941" i="2"/>
  <c r="M6942" i="2"/>
  <c r="I6942" i="2"/>
  <c r="K6942" i="2" s="1"/>
  <c r="H6942" i="2"/>
  <c r="M6943" i="2"/>
  <c r="I6943" i="2"/>
  <c r="K6943" i="2" s="1"/>
  <c r="H6943" i="2"/>
  <c r="M6944" i="2"/>
  <c r="I6944" i="2"/>
  <c r="K6944" i="2" s="1"/>
  <c r="H6944" i="2"/>
  <c r="H6945" i="2"/>
  <c r="M6945" i="2"/>
  <c r="I6945" i="2"/>
  <c r="K6945" i="2" s="1"/>
  <c r="I551" i="2"/>
  <c r="K551" i="2" s="1"/>
  <c r="H551" i="2"/>
  <c r="M551" i="2"/>
  <c r="M552" i="2"/>
  <c r="I552" i="2"/>
  <c r="K552" i="2" s="1"/>
  <c r="H552" i="2"/>
  <c r="M553" i="2"/>
  <c r="H553" i="2"/>
  <c r="I553" i="2"/>
  <c r="K553" i="2" s="1"/>
  <c r="M554" i="2"/>
  <c r="H554" i="2"/>
  <c r="I554" i="2"/>
  <c r="K554" i="2" s="1"/>
  <c r="M556" i="2"/>
  <c r="H556" i="2"/>
  <c r="I556" i="2"/>
  <c r="K556" i="2" s="1"/>
  <c r="M557" i="2"/>
  <c r="I557" i="2"/>
  <c r="K557" i="2" s="1"/>
  <c r="H557" i="2"/>
  <c r="M560" i="2"/>
  <c r="H560" i="2"/>
  <c r="I560" i="2"/>
  <c r="K560" i="2" s="1"/>
  <c r="I561" i="2"/>
  <c r="K561" i="2" s="1"/>
  <c r="H561" i="2"/>
  <c r="M561" i="2"/>
  <c r="M563" i="2"/>
  <c r="I563" i="2"/>
  <c r="K563" i="2" s="1"/>
  <c r="H563" i="2"/>
  <c r="M564" i="2"/>
  <c r="H564" i="2"/>
  <c r="I564" i="2"/>
  <c r="K564" i="2" s="1"/>
  <c r="M565" i="2"/>
  <c r="H565" i="2"/>
  <c r="I565" i="2"/>
  <c r="K565" i="2" s="1"/>
  <c r="M566" i="2"/>
  <c r="I566" i="2"/>
  <c r="K566" i="2" s="1"/>
  <c r="H566" i="2"/>
  <c r="H567" i="2"/>
  <c r="M567" i="2"/>
  <c r="I567" i="2"/>
  <c r="K567" i="2" s="1"/>
  <c r="M568" i="2"/>
  <c r="H568" i="2"/>
  <c r="I568" i="2"/>
  <c r="K568" i="2" s="1"/>
  <c r="H569" i="2"/>
  <c r="M569" i="2"/>
  <c r="I569" i="2"/>
  <c r="K569" i="2" s="1"/>
  <c r="I570" i="2"/>
  <c r="K570" i="2" s="1"/>
  <c r="H570" i="2"/>
  <c r="M570" i="2"/>
  <c r="I571" i="2"/>
  <c r="K571" i="2" s="1"/>
  <c r="H571" i="2"/>
  <c r="M571" i="2"/>
  <c r="H572" i="2"/>
  <c r="I572" i="2"/>
  <c r="K572" i="2" s="1"/>
  <c r="M572" i="2"/>
  <c r="I573" i="2"/>
  <c r="K573" i="2" s="1"/>
  <c r="M573" i="2"/>
  <c r="H573" i="2"/>
  <c r="M574" i="2"/>
  <c r="I574" i="2"/>
  <c r="K574" i="2" s="1"/>
  <c r="H574" i="2"/>
  <c r="H575" i="2"/>
  <c r="I575" i="2"/>
  <c r="K575" i="2" s="1"/>
  <c r="M575" i="2"/>
  <c r="I576" i="2"/>
  <c r="K576" i="2" s="1"/>
  <c r="M576" i="2"/>
  <c r="H576" i="2"/>
  <c r="M577" i="2"/>
  <c r="I577" i="2"/>
  <c r="K577" i="2" s="1"/>
  <c r="H577" i="2"/>
  <c r="H578" i="2"/>
  <c r="M578" i="2"/>
  <c r="I578" i="2"/>
  <c r="K578" i="2" s="1"/>
  <c r="M581" i="2"/>
  <c r="I581" i="2"/>
  <c r="K581" i="2" s="1"/>
  <c r="H581" i="2"/>
  <c r="H582" i="2"/>
  <c r="M582" i="2"/>
  <c r="I582" i="2"/>
  <c r="K582" i="2" s="1"/>
  <c r="I583" i="2"/>
  <c r="K583" i="2" s="1"/>
  <c r="H583" i="2"/>
  <c r="M583" i="2"/>
  <c r="M5603" i="2"/>
  <c r="H5603" i="2"/>
  <c r="I5603" i="2"/>
  <c r="K5603" i="2" s="1"/>
  <c r="I5614" i="2"/>
  <c r="K5614" i="2" s="1"/>
  <c r="M5614" i="2"/>
  <c r="H5614" i="2"/>
  <c r="H584" i="2"/>
  <c r="I584" i="2"/>
  <c r="K584" i="2" s="1"/>
  <c r="M584" i="2"/>
  <c r="H585" i="2"/>
  <c r="M585" i="2"/>
  <c r="I585" i="2"/>
  <c r="K585" i="2" s="1"/>
  <c r="M586" i="2"/>
  <c r="H586" i="2"/>
  <c r="I586" i="2"/>
  <c r="K586" i="2" s="1"/>
  <c r="M587" i="2"/>
  <c r="I587" i="2"/>
  <c r="K587" i="2" s="1"/>
  <c r="H587" i="2"/>
  <c r="H588" i="2"/>
  <c r="M588" i="2"/>
  <c r="I588" i="2"/>
  <c r="K588" i="2" s="1"/>
  <c r="I589" i="2"/>
  <c r="K589" i="2" s="1"/>
  <c r="M589" i="2"/>
  <c r="H589" i="2"/>
  <c r="H590" i="2"/>
  <c r="I590" i="2"/>
  <c r="K590" i="2" s="1"/>
  <c r="M590" i="2"/>
  <c r="H591" i="2"/>
  <c r="I591" i="2"/>
  <c r="K591" i="2" s="1"/>
  <c r="M591" i="2"/>
  <c r="I592" i="2"/>
  <c r="K592" i="2" s="1"/>
  <c r="M592" i="2"/>
  <c r="H592" i="2"/>
  <c r="M593" i="2"/>
  <c r="H593" i="2"/>
  <c r="I593" i="2"/>
  <c r="K593" i="2" s="1"/>
  <c r="M5541" i="2"/>
  <c r="I5541" i="2"/>
  <c r="K5541" i="2" s="1"/>
  <c r="H5541" i="2"/>
  <c r="H5545" i="2"/>
  <c r="I5545" i="2"/>
  <c r="K5545" i="2" s="1"/>
  <c r="M5545" i="2"/>
  <c r="M5546" i="2"/>
  <c r="H5546" i="2"/>
  <c r="I5546" i="2"/>
  <c r="K5546" i="2" s="1"/>
  <c r="M5547" i="2"/>
  <c r="I5547" i="2"/>
  <c r="K5547" i="2" s="1"/>
  <c r="H5547" i="2"/>
  <c r="M5549" i="2"/>
  <c r="I5549" i="2"/>
  <c r="K5549" i="2" s="1"/>
  <c r="H5549" i="2"/>
  <c r="H5550" i="2"/>
  <c r="M5550" i="2"/>
  <c r="I5550" i="2"/>
  <c r="K5550" i="2" s="1"/>
  <c r="M5554" i="2"/>
  <c r="H5554" i="2"/>
  <c r="I5554" i="2"/>
  <c r="K5554" i="2" s="1"/>
  <c r="M5555" i="2"/>
  <c r="H5555" i="2"/>
  <c r="I5555" i="2"/>
  <c r="K5555" i="2" s="1"/>
  <c r="H5556" i="2"/>
  <c r="I5556" i="2"/>
  <c r="K5556" i="2" s="1"/>
  <c r="M5556" i="2"/>
  <c r="H5557" i="2"/>
  <c r="I5557" i="2"/>
  <c r="K5557" i="2" s="1"/>
  <c r="M5557" i="2"/>
  <c r="H5558" i="2"/>
  <c r="I5558" i="2"/>
  <c r="K5558" i="2" s="1"/>
  <c r="M5558" i="2"/>
  <c r="H5560" i="2"/>
  <c r="I5560" i="2"/>
  <c r="K5560" i="2" s="1"/>
  <c r="M5560" i="2"/>
  <c r="H5561" i="2"/>
  <c r="I5561" i="2"/>
  <c r="K5561" i="2" s="1"/>
  <c r="M5561" i="2"/>
  <c r="M5562" i="2"/>
  <c r="I5562" i="2"/>
  <c r="K5562" i="2" s="1"/>
  <c r="H5562" i="2"/>
  <c r="I1781" i="2"/>
  <c r="K1781" i="2" s="1"/>
  <c r="M1781" i="2"/>
  <c r="H1781" i="2"/>
  <c r="M1782" i="2"/>
  <c r="I1782" i="2"/>
  <c r="K1782" i="2" s="1"/>
  <c r="H1782" i="2"/>
  <c r="M1783" i="2"/>
  <c r="I1783" i="2"/>
  <c r="K1783" i="2" s="1"/>
  <c r="H1783" i="2"/>
  <c r="M1784" i="2"/>
  <c r="I1784" i="2"/>
  <c r="K1784" i="2" s="1"/>
  <c r="H1784" i="2"/>
  <c r="I1785" i="2"/>
  <c r="K1785" i="2" s="1"/>
  <c r="M1785" i="2"/>
  <c r="H1785" i="2"/>
  <c r="M1786" i="2"/>
  <c r="I1786" i="2"/>
  <c r="K1786" i="2" s="1"/>
  <c r="H1786" i="2"/>
  <c r="M1787" i="2"/>
  <c r="I1787" i="2"/>
  <c r="K1787" i="2" s="1"/>
  <c r="H1787" i="2"/>
  <c r="M1788" i="2"/>
  <c r="I1788" i="2"/>
  <c r="K1788" i="2" s="1"/>
  <c r="H1788" i="2"/>
  <c r="M1789" i="2"/>
  <c r="I1789" i="2"/>
  <c r="K1789" i="2" s="1"/>
  <c r="H1789" i="2"/>
  <c r="I1790" i="2"/>
  <c r="K1790" i="2" s="1"/>
  <c r="H1790" i="2"/>
  <c r="M1790" i="2"/>
  <c r="I1791" i="2"/>
  <c r="K1791" i="2" s="1"/>
  <c r="M1791" i="2"/>
  <c r="H1791" i="2"/>
  <c r="H1792" i="2"/>
  <c r="I1792" i="2"/>
  <c r="K1792" i="2" s="1"/>
  <c r="M1792" i="2"/>
  <c r="H1793" i="2"/>
  <c r="I1793" i="2"/>
  <c r="K1793" i="2" s="1"/>
  <c r="M1793" i="2"/>
  <c r="H1794" i="2"/>
  <c r="I1794" i="2"/>
  <c r="K1794" i="2" s="1"/>
  <c r="M1794" i="2"/>
  <c r="H1795" i="2"/>
  <c r="M1795" i="2"/>
  <c r="I1795" i="2"/>
  <c r="K1795" i="2" s="1"/>
  <c r="I1796" i="2"/>
  <c r="K1796" i="2" s="1"/>
  <c r="H1796" i="2"/>
  <c r="M1796" i="2"/>
  <c r="M1797" i="2"/>
  <c r="H1797" i="2"/>
  <c r="I1797" i="2"/>
  <c r="K1797" i="2" s="1"/>
  <c r="H1798" i="2"/>
  <c r="I1798" i="2"/>
  <c r="K1798" i="2" s="1"/>
  <c r="M1798" i="2"/>
  <c r="M1799" i="2"/>
  <c r="I1799" i="2"/>
  <c r="K1799" i="2" s="1"/>
  <c r="H1799" i="2"/>
  <c r="M1800" i="2"/>
  <c r="I1800" i="2"/>
  <c r="K1800" i="2" s="1"/>
  <c r="H1800" i="2"/>
  <c r="M1801" i="2"/>
  <c r="I1801" i="2"/>
  <c r="K1801" i="2" s="1"/>
  <c r="H1801" i="2"/>
  <c r="I1802" i="2"/>
  <c r="K1802" i="2" s="1"/>
  <c r="H1802" i="2"/>
  <c r="M1802" i="2"/>
  <c r="H1879" i="2"/>
  <c r="I1879" i="2"/>
  <c r="K1879" i="2" s="1"/>
  <c r="M1879" i="2"/>
  <c r="I1880" i="2"/>
  <c r="K1880" i="2" s="1"/>
  <c r="H1880" i="2"/>
  <c r="M1880" i="2"/>
  <c r="M1881" i="2"/>
  <c r="I1881" i="2"/>
  <c r="K1881" i="2" s="1"/>
  <c r="H1881" i="2"/>
  <c r="I1882" i="2"/>
  <c r="K1882" i="2" s="1"/>
  <c r="H1882" i="2"/>
  <c r="M1882" i="2"/>
  <c r="H1883" i="2"/>
  <c r="M1883" i="2"/>
  <c r="I1883" i="2"/>
  <c r="K1883" i="2" s="1"/>
  <c r="M1884" i="2"/>
  <c r="I1884" i="2"/>
  <c r="K1884" i="2" s="1"/>
  <c r="H1884" i="2"/>
  <c r="M1885" i="2"/>
  <c r="I1885" i="2"/>
  <c r="K1885" i="2" s="1"/>
  <c r="H1885" i="2"/>
  <c r="M1886" i="2"/>
  <c r="H1886" i="2"/>
  <c r="I1886" i="2"/>
  <c r="K1886" i="2" s="1"/>
  <c r="M1887" i="2"/>
  <c r="H1887" i="2"/>
  <c r="I1887" i="2"/>
  <c r="K1887" i="2" s="1"/>
  <c r="I1888" i="2"/>
  <c r="K1888" i="2" s="1"/>
  <c r="M1888" i="2"/>
  <c r="H1888" i="2"/>
  <c r="M1889" i="2"/>
  <c r="I1889" i="2"/>
  <c r="K1889" i="2" s="1"/>
  <c r="H1889" i="2"/>
  <c r="M1890" i="2"/>
  <c r="I1890" i="2"/>
  <c r="K1890" i="2" s="1"/>
  <c r="H1890" i="2"/>
  <c r="M1891" i="2"/>
  <c r="I1891" i="2"/>
  <c r="K1891" i="2" s="1"/>
  <c r="H1891" i="2"/>
  <c r="I1892" i="2"/>
  <c r="K1892" i="2" s="1"/>
  <c r="M1892" i="2"/>
  <c r="H1892" i="2"/>
  <c r="I1893" i="2"/>
  <c r="K1893" i="2" s="1"/>
  <c r="H1893" i="2"/>
  <c r="M1893" i="2"/>
  <c r="H1894" i="2"/>
  <c r="I1894" i="2"/>
  <c r="K1894" i="2" s="1"/>
  <c r="M1894" i="2"/>
  <c r="H1895" i="2"/>
  <c r="I1895" i="2"/>
  <c r="K1895" i="2" s="1"/>
  <c r="M1895" i="2"/>
  <c r="I1896" i="2"/>
  <c r="K1896" i="2" s="1"/>
  <c r="M1896" i="2"/>
  <c r="H1896" i="2"/>
  <c r="I1897" i="2"/>
  <c r="K1897" i="2" s="1"/>
  <c r="M1897" i="2"/>
  <c r="H1897" i="2"/>
  <c r="I1898" i="2"/>
  <c r="K1898" i="2" s="1"/>
  <c r="H1898" i="2"/>
  <c r="M1898" i="2"/>
  <c r="M1899" i="2"/>
  <c r="I1899" i="2"/>
  <c r="K1899" i="2" s="1"/>
  <c r="H1899" i="2"/>
  <c r="M1900" i="2"/>
  <c r="I1900" i="2"/>
  <c r="K1900" i="2" s="1"/>
  <c r="H1900" i="2"/>
  <c r="H1901" i="2"/>
  <c r="M1901" i="2"/>
  <c r="I1901" i="2"/>
  <c r="K1901" i="2" s="1"/>
  <c r="M1902" i="2"/>
  <c r="I1902" i="2"/>
  <c r="K1902" i="2" s="1"/>
  <c r="H1902" i="2"/>
  <c r="M1903" i="2"/>
  <c r="I1903" i="2"/>
  <c r="K1903" i="2" s="1"/>
  <c r="H1903" i="2"/>
  <c r="M1904" i="2"/>
  <c r="I1904" i="2"/>
  <c r="K1904" i="2" s="1"/>
  <c r="H1904" i="2"/>
  <c r="H1905" i="2"/>
  <c r="I1905" i="2"/>
  <c r="K1905" i="2" s="1"/>
  <c r="M1905" i="2"/>
  <c r="H1906" i="2"/>
  <c r="I1906" i="2"/>
  <c r="K1906" i="2" s="1"/>
  <c r="M1906" i="2"/>
  <c r="I1907" i="2"/>
  <c r="K1907" i="2" s="1"/>
  <c r="M1907" i="2"/>
  <c r="H1907" i="2"/>
  <c r="H1908" i="2"/>
  <c r="M1908" i="2"/>
  <c r="I1908" i="2"/>
  <c r="K1908" i="2" s="1"/>
  <c r="M1909" i="2"/>
  <c r="H1909" i="2"/>
  <c r="I1909" i="2"/>
  <c r="K1909" i="2" s="1"/>
  <c r="H1910" i="2"/>
  <c r="I1910" i="2"/>
  <c r="K1910" i="2" s="1"/>
  <c r="M1910" i="2"/>
  <c r="H1911" i="2"/>
  <c r="I1911" i="2"/>
  <c r="K1911" i="2" s="1"/>
  <c r="M1911" i="2"/>
  <c r="M1912" i="2"/>
  <c r="I1912" i="2"/>
  <c r="K1912" i="2" s="1"/>
  <c r="H1912" i="2"/>
  <c r="M1913" i="2"/>
  <c r="H1913" i="2"/>
  <c r="I1913" i="2"/>
  <c r="K1913" i="2" s="1"/>
  <c r="H1914" i="2"/>
  <c r="I1914" i="2"/>
  <c r="K1914" i="2" s="1"/>
  <c r="M1914" i="2"/>
  <c r="I1915" i="2"/>
  <c r="K1915" i="2" s="1"/>
  <c r="H1915" i="2"/>
  <c r="M1915" i="2"/>
  <c r="H1916" i="2"/>
  <c r="I1916" i="2"/>
  <c r="K1916" i="2" s="1"/>
  <c r="M1916" i="2"/>
  <c r="H1917" i="2"/>
  <c r="I1917" i="2"/>
  <c r="K1917" i="2" s="1"/>
  <c r="M1917" i="2"/>
  <c r="M1918" i="2"/>
  <c r="I1918" i="2"/>
  <c r="K1918" i="2" s="1"/>
  <c r="H1918" i="2"/>
  <c r="M1919" i="2"/>
  <c r="H1919" i="2"/>
  <c r="I1919" i="2"/>
  <c r="K1919" i="2" s="1"/>
  <c r="M1920" i="2"/>
  <c r="I1920" i="2"/>
  <c r="K1920" i="2" s="1"/>
  <c r="H1920" i="2"/>
  <c r="M1921" i="2"/>
  <c r="I1921" i="2"/>
  <c r="K1921" i="2" s="1"/>
  <c r="H1921" i="2"/>
  <c r="M1922" i="2"/>
  <c r="I1922" i="2"/>
  <c r="K1922" i="2" s="1"/>
  <c r="H1922" i="2"/>
  <c r="I1923" i="2"/>
  <c r="K1923" i="2" s="1"/>
  <c r="M1923" i="2"/>
  <c r="H1923" i="2"/>
  <c r="H1924" i="2"/>
  <c r="I1924" i="2"/>
  <c r="K1924" i="2" s="1"/>
  <c r="M1924" i="2"/>
  <c r="H1925" i="2"/>
  <c r="I1925" i="2"/>
  <c r="K1925" i="2" s="1"/>
  <c r="M1925" i="2"/>
  <c r="I1926" i="2"/>
  <c r="K1926" i="2" s="1"/>
  <c r="M1926" i="2"/>
  <c r="H1926" i="2"/>
  <c r="H1927" i="2"/>
  <c r="I1927" i="2"/>
  <c r="K1927" i="2" s="1"/>
  <c r="M1927" i="2"/>
  <c r="H1928" i="2"/>
  <c r="I1928" i="2"/>
  <c r="K1928" i="2" s="1"/>
  <c r="M1928" i="2"/>
  <c r="I1929" i="2"/>
  <c r="K1929" i="2" s="1"/>
  <c r="M1929" i="2"/>
  <c r="H1929" i="2"/>
  <c r="M8777" i="2"/>
  <c r="I8777" i="2"/>
  <c r="K8777" i="2" s="1"/>
  <c r="H8777" i="2"/>
  <c r="H8778" i="2"/>
  <c r="M8778" i="2"/>
  <c r="I8778" i="2"/>
  <c r="K8778" i="2" s="1"/>
  <c r="M8779" i="2"/>
  <c r="I8779" i="2"/>
  <c r="K8779" i="2" s="1"/>
  <c r="H8779" i="2"/>
  <c r="M8780" i="2"/>
  <c r="I8780" i="2"/>
  <c r="K8780" i="2" s="1"/>
  <c r="H8780" i="2"/>
  <c r="M8781" i="2"/>
  <c r="I8781" i="2"/>
  <c r="K8781" i="2" s="1"/>
  <c r="H8781" i="2"/>
  <c r="M8782" i="2"/>
  <c r="I8782" i="2"/>
  <c r="K8782" i="2" s="1"/>
  <c r="H8782" i="2"/>
  <c r="I8783" i="2"/>
  <c r="K8783" i="2" s="1"/>
  <c r="H8783" i="2"/>
  <c r="M8783" i="2"/>
  <c r="M8288" i="2"/>
  <c r="I8288" i="2"/>
  <c r="K8288" i="2" s="1"/>
  <c r="H8288" i="2"/>
  <c r="M8289" i="2"/>
  <c r="I8289" i="2"/>
  <c r="K8289" i="2" s="1"/>
  <c r="H8289" i="2"/>
  <c r="M8290" i="2"/>
  <c r="I8290" i="2"/>
  <c r="K8290" i="2" s="1"/>
  <c r="H8290" i="2"/>
  <c r="H8291" i="2"/>
  <c r="M8291" i="2"/>
  <c r="I8291" i="2"/>
  <c r="K8291" i="2" s="1"/>
  <c r="H8292" i="2"/>
  <c r="M8292" i="2"/>
  <c r="I8292" i="2"/>
  <c r="K8292" i="2" s="1"/>
  <c r="H8293" i="2"/>
  <c r="I8293" i="2"/>
  <c r="K8293" i="2" s="1"/>
  <c r="M8293" i="2"/>
  <c r="H8294" i="2"/>
  <c r="I8294" i="2"/>
  <c r="K8294" i="2" s="1"/>
  <c r="M8294" i="2"/>
  <c r="H8295" i="2"/>
  <c r="I8295" i="2"/>
  <c r="K8295" i="2" s="1"/>
  <c r="M8295" i="2"/>
  <c r="M8296" i="2"/>
  <c r="I8296" i="2"/>
  <c r="K8296" i="2" s="1"/>
  <c r="H8296" i="2"/>
  <c r="M8297" i="2"/>
  <c r="I8297" i="2"/>
  <c r="K8297" i="2" s="1"/>
  <c r="H8297" i="2"/>
  <c r="M8298" i="2"/>
  <c r="I8298" i="2"/>
  <c r="K8298" i="2" s="1"/>
  <c r="H8298" i="2"/>
  <c r="H8299" i="2"/>
  <c r="I8299" i="2"/>
  <c r="K8299" i="2" s="1"/>
  <c r="M8299" i="2"/>
  <c r="H8300" i="2"/>
  <c r="M8300" i="2"/>
  <c r="I8300" i="2"/>
  <c r="K8300" i="2" s="1"/>
  <c r="M8301" i="2"/>
  <c r="I8301" i="2"/>
  <c r="K8301" i="2" s="1"/>
  <c r="H8301" i="2"/>
  <c r="H8302" i="2"/>
  <c r="I8302" i="2"/>
  <c r="K8302" i="2" s="1"/>
  <c r="M8302" i="2"/>
  <c r="M8303" i="2"/>
  <c r="I8303" i="2"/>
  <c r="K8303" i="2" s="1"/>
  <c r="H8303" i="2"/>
  <c r="H8304" i="2"/>
  <c r="I8304" i="2"/>
  <c r="K8304" i="2" s="1"/>
  <c r="M8304" i="2"/>
  <c r="M8305" i="2"/>
  <c r="I8305" i="2"/>
  <c r="K8305" i="2" s="1"/>
  <c r="H8305" i="2"/>
  <c r="H8306" i="2"/>
  <c r="M8306" i="2"/>
  <c r="I8306" i="2"/>
  <c r="K8306" i="2" s="1"/>
  <c r="M8307" i="2"/>
  <c r="I8307" i="2"/>
  <c r="K8307" i="2" s="1"/>
  <c r="H8307" i="2"/>
  <c r="M8308" i="2"/>
  <c r="I8308" i="2"/>
  <c r="K8308" i="2" s="1"/>
  <c r="H8308" i="2"/>
  <c r="M8309" i="2"/>
  <c r="I8309" i="2"/>
  <c r="K8309" i="2" s="1"/>
  <c r="H8309" i="2"/>
  <c r="I8310" i="2"/>
  <c r="K8310" i="2" s="1"/>
  <c r="M8310" i="2"/>
  <c r="H8310" i="2"/>
  <c r="H8311" i="2"/>
  <c r="I8311" i="2"/>
  <c r="K8311" i="2" s="1"/>
  <c r="M8311" i="2"/>
  <c r="H8312" i="2"/>
  <c r="I8312" i="2"/>
  <c r="K8312" i="2" s="1"/>
  <c r="M8312" i="2"/>
  <c r="H8313" i="2"/>
  <c r="I8313" i="2"/>
  <c r="K8313" i="2" s="1"/>
  <c r="M8313" i="2"/>
  <c r="H8314" i="2"/>
  <c r="I8314" i="2"/>
  <c r="K8314" i="2" s="1"/>
  <c r="M8314" i="2"/>
  <c r="I8315" i="2"/>
  <c r="K8315" i="2" s="1"/>
  <c r="H8315" i="2"/>
  <c r="M8315" i="2"/>
  <c r="M8316" i="2"/>
  <c r="I8316" i="2"/>
  <c r="K8316" i="2" s="1"/>
  <c r="H8316" i="2"/>
  <c r="M8317" i="2"/>
  <c r="I8317" i="2"/>
  <c r="K8317" i="2" s="1"/>
  <c r="H8317" i="2"/>
  <c r="M8318" i="2"/>
  <c r="I8318" i="2"/>
  <c r="K8318" i="2" s="1"/>
  <c r="H8318" i="2"/>
  <c r="M8319" i="2"/>
  <c r="I8319" i="2"/>
  <c r="K8319" i="2" s="1"/>
  <c r="H8319" i="2"/>
  <c r="M8320" i="2"/>
  <c r="I8320" i="2"/>
  <c r="K8320" i="2" s="1"/>
  <c r="H8320" i="2"/>
  <c r="M8321" i="2"/>
  <c r="I8321" i="2"/>
  <c r="K8321" i="2" s="1"/>
  <c r="H8321" i="2"/>
  <c r="H8322" i="2"/>
  <c r="M8322" i="2"/>
  <c r="I8322" i="2"/>
  <c r="K8322" i="2" s="1"/>
  <c r="M8323" i="2"/>
  <c r="I8323" i="2"/>
  <c r="K8323" i="2" s="1"/>
  <c r="H8323" i="2"/>
  <c r="I8324" i="2"/>
  <c r="K8324" i="2" s="1"/>
  <c r="H8324" i="2"/>
  <c r="M8324" i="2"/>
  <c r="I8325" i="2"/>
  <c r="K8325" i="2" s="1"/>
  <c r="M8325" i="2"/>
  <c r="H8325" i="2"/>
  <c r="M8326" i="2"/>
  <c r="H8326" i="2"/>
  <c r="I8326" i="2"/>
  <c r="K8326" i="2" s="1"/>
  <c r="H8327" i="2"/>
  <c r="M8327" i="2"/>
  <c r="I8327" i="2"/>
  <c r="K8327" i="2" s="1"/>
  <c r="M8328" i="2"/>
  <c r="I8328" i="2"/>
  <c r="K8328" i="2" s="1"/>
  <c r="H8328" i="2"/>
  <c r="H8329" i="2"/>
  <c r="I8329" i="2"/>
  <c r="K8329" i="2" s="1"/>
  <c r="M8329" i="2"/>
  <c r="H8330" i="2"/>
  <c r="I8330" i="2"/>
  <c r="K8330" i="2" s="1"/>
  <c r="M8330" i="2"/>
  <c r="M8331" i="2"/>
  <c r="I8331" i="2"/>
  <c r="K8331" i="2" s="1"/>
  <c r="H8331" i="2"/>
  <c r="M8332" i="2"/>
  <c r="I8332" i="2"/>
  <c r="K8332" i="2" s="1"/>
  <c r="H8332" i="2"/>
  <c r="I8333" i="2"/>
  <c r="K8333" i="2" s="1"/>
  <c r="H8333" i="2"/>
  <c r="M8333" i="2"/>
  <c r="H8334" i="2"/>
  <c r="I8334" i="2"/>
  <c r="K8334" i="2" s="1"/>
  <c r="M8334" i="2"/>
  <c r="I8335" i="2"/>
  <c r="K8335" i="2" s="1"/>
  <c r="M8335" i="2"/>
  <c r="H8335" i="2"/>
  <c r="H8336" i="2"/>
  <c r="I8336" i="2"/>
  <c r="K8336" i="2" s="1"/>
  <c r="M8336" i="2"/>
  <c r="M8337" i="2"/>
  <c r="I8337" i="2"/>
  <c r="K8337" i="2" s="1"/>
  <c r="H8337" i="2"/>
  <c r="M8338" i="2"/>
  <c r="I8338" i="2"/>
  <c r="K8338" i="2" s="1"/>
  <c r="H8338" i="2"/>
  <c r="I8487" i="2"/>
  <c r="K8487" i="2" s="1"/>
  <c r="M8487" i="2"/>
  <c r="H8487" i="2"/>
  <c r="H8488" i="2"/>
  <c r="I8488" i="2"/>
  <c r="K8488" i="2" s="1"/>
  <c r="M8488" i="2"/>
  <c r="H8489" i="2"/>
  <c r="I8489" i="2"/>
  <c r="K8489" i="2" s="1"/>
  <c r="M8489" i="2"/>
  <c r="H8490" i="2"/>
  <c r="I8490" i="2"/>
  <c r="K8490" i="2" s="1"/>
  <c r="M8490" i="2"/>
  <c r="H8491" i="2"/>
  <c r="I8491" i="2"/>
  <c r="K8491" i="2" s="1"/>
  <c r="M8491" i="2"/>
  <c r="I8492" i="2"/>
  <c r="K8492" i="2" s="1"/>
  <c r="M8492" i="2"/>
  <c r="H8492" i="2"/>
  <c r="M8493" i="2"/>
  <c r="I8493" i="2"/>
  <c r="K8493" i="2" s="1"/>
  <c r="H8493" i="2"/>
  <c r="M8494" i="2"/>
  <c r="I8494" i="2"/>
  <c r="K8494" i="2" s="1"/>
  <c r="H8494" i="2"/>
  <c r="H8495" i="2"/>
  <c r="I8495" i="2"/>
  <c r="K8495" i="2" s="1"/>
  <c r="M8495" i="2"/>
  <c r="H8496" i="2"/>
  <c r="I8496" i="2"/>
  <c r="K8496" i="2" s="1"/>
  <c r="M8496" i="2"/>
  <c r="H8497" i="2"/>
  <c r="I8497" i="2"/>
  <c r="K8497" i="2" s="1"/>
  <c r="M8497" i="2"/>
  <c r="I8498" i="2"/>
  <c r="K8498" i="2" s="1"/>
  <c r="M8498" i="2"/>
  <c r="H8498" i="2"/>
  <c r="H8499" i="2"/>
  <c r="I8499" i="2"/>
  <c r="K8499" i="2" s="1"/>
  <c r="M8499" i="2"/>
  <c r="H8500" i="2"/>
  <c r="I8500" i="2"/>
  <c r="K8500" i="2" s="1"/>
  <c r="M8500" i="2"/>
  <c r="H8501" i="2"/>
  <c r="I8501" i="2"/>
  <c r="K8501" i="2" s="1"/>
  <c r="M8501" i="2"/>
  <c r="I8502" i="2"/>
  <c r="K8502" i="2" s="1"/>
  <c r="M8502" i="2"/>
  <c r="H8502" i="2"/>
  <c r="M8503" i="2"/>
  <c r="I8503" i="2"/>
  <c r="K8503" i="2" s="1"/>
  <c r="H8503" i="2"/>
  <c r="H8504" i="2"/>
  <c r="M8504" i="2"/>
  <c r="I8504" i="2"/>
  <c r="H624" i="2"/>
  <c r="M624" i="2"/>
  <c r="I624" i="2"/>
  <c r="K624" i="2" s="1"/>
  <c r="I628" i="2"/>
  <c r="K628" i="2" s="1"/>
  <c r="H628" i="2"/>
  <c r="M628" i="2"/>
  <c r="I1851" i="2"/>
  <c r="K1851" i="2" s="1"/>
  <c r="H1851" i="2"/>
  <c r="M1851" i="2"/>
  <c r="H1853" i="2"/>
  <c r="I1853" i="2"/>
  <c r="K1853" i="2" s="1"/>
  <c r="M1853" i="2"/>
  <c r="I1858" i="2"/>
  <c r="K1858" i="2" s="1"/>
  <c r="M1858" i="2"/>
  <c r="H1858" i="2"/>
  <c r="H1861" i="2"/>
  <c r="I1861" i="2"/>
  <c r="K1861" i="2" s="1"/>
  <c r="M1861" i="2"/>
  <c r="I1850" i="2"/>
  <c r="K1850" i="2" s="1"/>
  <c r="M1850" i="2"/>
  <c r="H1850" i="2"/>
  <c r="I1854" i="2"/>
  <c r="K1854" i="2" s="1"/>
  <c r="H1854" i="2"/>
  <c r="M1854" i="2"/>
  <c r="H1856" i="2"/>
  <c r="M1856" i="2"/>
  <c r="I1856" i="2"/>
  <c r="K1856" i="2" s="1"/>
  <c r="I1857" i="2"/>
  <c r="K1857" i="2" s="1"/>
  <c r="M1857" i="2"/>
  <c r="H1857" i="2"/>
  <c r="M1863" i="2"/>
  <c r="H1863" i="2"/>
  <c r="I1863" i="2"/>
  <c r="K1863" i="2" s="1"/>
  <c r="I8558" i="2"/>
  <c r="K8558" i="2" s="1"/>
  <c r="H8558" i="2"/>
  <c r="M8558" i="2"/>
  <c r="H8559" i="2"/>
  <c r="I8559" i="2"/>
  <c r="K8559" i="2" s="1"/>
  <c r="M8559" i="2"/>
  <c r="I8560" i="2"/>
  <c r="K8560" i="2" s="1"/>
  <c r="H8560" i="2"/>
  <c r="M8560" i="2"/>
  <c r="M1839" i="2"/>
  <c r="H1839" i="2"/>
  <c r="I1839" i="2"/>
  <c r="K1839" i="2" s="1"/>
  <c r="I1842" i="2"/>
  <c r="K1842" i="2" s="1"/>
  <c r="H1842" i="2"/>
  <c r="M1842" i="2"/>
  <c r="H1843" i="2"/>
  <c r="I1843" i="2"/>
  <c r="K1843" i="2" s="1"/>
  <c r="M1843" i="2"/>
  <c r="M1844" i="2"/>
  <c r="H1844" i="2"/>
  <c r="I1844" i="2"/>
  <c r="K1844" i="2" s="1"/>
  <c r="M1845" i="2"/>
  <c r="I1845" i="2"/>
  <c r="K1845" i="2" s="1"/>
  <c r="H1845" i="2"/>
  <c r="M1846" i="2"/>
  <c r="I1846" i="2"/>
  <c r="K1846" i="2" s="1"/>
  <c r="H1846" i="2"/>
  <c r="H1847" i="2"/>
  <c r="M1847" i="2"/>
  <c r="I1847" i="2"/>
  <c r="K1847" i="2" s="1"/>
  <c r="M1848" i="2"/>
  <c r="H1848" i="2"/>
  <c r="I1848" i="2"/>
  <c r="K1848" i="2" s="1"/>
  <c r="M1849" i="2"/>
  <c r="I1849" i="2"/>
  <c r="K1849" i="2" s="1"/>
  <c r="H1849" i="2"/>
  <c r="M1852" i="2"/>
  <c r="I1852" i="2"/>
  <c r="K1852" i="2" s="1"/>
  <c r="H1852" i="2"/>
  <c r="M1855" i="2"/>
  <c r="H1855" i="2"/>
  <c r="I1855" i="2"/>
  <c r="K1855" i="2" s="1"/>
  <c r="M1860" i="2"/>
  <c r="I1860" i="2"/>
  <c r="K1860" i="2" s="1"/>
  <c r="H1860" i="2"/>
  <c r="H1862" i="2"/>
  <c r="I1862" i="2"/>
  <c r="K1862" i="2" s="1"/>
  <c r="M1862" i="2"/>
  <c r="I3623" i="2"/>
  <c r="K3623" i="2" s="1"/>
  <c r="H3623" i="2"/>
  <c r="M3623" i="2"/>
  <c r="M3627" i="2"/>
  <c r="I3627" i="2"/>
  <c r="K3627" i="2" s="1"/>
  <c r="H3627" i="2"/>
  <c r="M3630" i="2"/>
  <c r="H3630" i="2"/>
  <c r="I3630" i="2"/>
  <c r="K3630" i="2" s="1"/>
  <c r="M3632" i="2"/>
  <c r="H3632" i="2"/>
  <c r="I3632" i="2"/>
  <c r="K3632" i="2" s="1"/>
  <c r="H3638" i="2"/>
  <c r="M3638" i="2"/>
  <c r="I3638" i="2"/>
  <c r="K3638" i="2" s="1"/>
  <c r="M3640" i="2"/>
  <c r="H3640" i="2"/>
  <c r="I3640" i="2"/>
  <c r="K3640" i="2" s="1"/>
  <c r="M3642" i="2"/>
  <c r="I3642" i="2"/>
  <c r="K3642" i="2" s="1"/>
  <c r="H3642" i="2"/>
  <c r="H3643" i="2"/>
  <c r="I3643" i="2"/>
  <c r="K3643" i="2" s="1"/>
  <c r="M3643" i="2"/>
  <c r="H3644" i="2"/>
  <c r="M3644" i="2"/>
  <c r="I3644" i="2"/>
  <c r="K3644" i="2" s="1"/>
  <c r="M3645" i="2"/>
  <c r="H3645" i="2"/>
  <c r="I3645" i="2"/>
  <c r="K3645" i="2" s="1"/>
  <c r="M3646" i="2"/>
  <c r="H3646" i="2"/>
  <c r="I3646" i="2"/>
  <c r="K3646" i="2" s="1"/>
  <c r="M3648" i="2"/>
  <c r="I3648" i="2"/>
  <c r="K3648" i="2" s="1"/>
  <c r="H3648" i="2"/>
  <c r="H3649" i="2"/>
  <c r="M3649" i="2"/>
  <c r="I3649" i="2"/>
  <c r="K3649" i="2" s="1"/>
  <c r="H3650" i="2"/>
  <c r="M3650" i="2"/>
  <c r="I3650" i="2"/>
  <c r="K3650" i="2" s="1"/>
  <c r="H3654" i="2"/>
  <c r="I3654" i="2"/>
  <c r="K3654" i="2" s="1"/>
  <c r="M3654" i="2"/>
  <c r="M3656" i="2"/>
  <c r="H3656" i="2"/>
  <c r="I3656" i="2"/>
  <c r="K3656" i="2" s="1"/>
  <c r="I3657" i="2"/>
  <c r="K3657" i="2" s="1"/>
  <c r="H3657" i="2"/>
  <c r="M3657" i="2"/>
  <c r="M3658" i="2"/>
  <c r="I3658" i="2"/>
  <c r="K3658" i="2" s="1"/>
  <c r="H3658" i="2"/>
  <c r="I3660" i="2"/>
  <c r="K3660" i="2" s="1"/>
  <c r="H3660" i="2"/>
  <c r="M3660" i="2"/>
  <c r="I3662" i="2"/>
  <c r="K3662" i="2" s="1"/>
  <c r="M3662" i="2"/>
  <c r="H3662" i="2"/>
  <c r="I3667" i="2"/>
  <c r="K3667" i="2" s="1"/>
  <c r="M3667" i="2"/>
  <c r="H3667" i="2"/>
  <c r="H3668" i="2"/>
  <c r="I3668" i="2"/>
  <c r="K3668" i="2" s="1"/>
  <c r="M3668" i="2"/>
  <c r="M3702" i="2"/>
  <c r="I3702" i="2"/>
  <c r="K3702" i="2" s="1"/>
  <c r="H3702" i="2"/>
  <c r="M3703" i="2"/>
  <c r="I3703" i="2"/>
  <c r="K3703" i="2" s="1"/>
  <c r="H3703" i="2"/>
  <c r="H3704" i="2"/>
  <c r="M3704" i="2"/>
  <c r="I3704" i="2"/>
  <c r="K3704" i="2" s="1"/>
  <c r="M3622" i="2"/>
  <c r="H3622" i="2"/>
  <c r="I3622" i="2"/>
  <c r="K3622" i="2" s="1"/>
  <c r="H3624" i="2"/>
  <c r="M3624" i="2"/>
  <c r="I3624" i="2"/>
  <c r="K3624" i="2" s="1"/>
  <c r="H3625" i="2"/>
  <c r="I3625" i="2"/>
  <c r="K3625" i="2" s="1"/>
  <c r="M3625" i="2"/>
  <c r="I3626" i="2"/>
  <c r="K3626" i="2" s="1"/>
  <c r="M3626" i="2"/>
  <c r="H3626" i="2"/>
  <c r="I3628" i="2"/>
  <c r="K3628" i="2" s="1"/>
  <c r="M3628" i="2"/>
  <c r="H3628" i="2"/>
  <c r="M3629" i="2"/>
  <c r="H3629" i="2"/>
  <c r="I3629" i="2"/>
  <c r="K3629" i="2" s="1"/>
  <c r="M3631" i="2"/>
  <c r="H3631" i="2"/>
  <c r="I3631" i="2"/>
  <c r="K3631" i="2" s="1"/>
  <c r="M3633" i="2"/>
  <c r="I3633" i="2"/>
  <c r="K3633" i="2" s="1"/>
  <c r="H3633" i="2"/>
  <c r="M3634" i="2"/>
  <c r="H3634" i="2"/>
  <c r="I3634" i="2"/>
  <c r="K3634" i="2" s="1"/>
  <c r="I3635" i="2"/>
  <c r="K3635" i="2" s="1"/>
  <c r="H3635" i="2"/>
  <c r="M3635" i="2"/>
  <c r="M3636" i="2"/>
  <c r="I3636" i="2"/>
  <c r="K3636" i="2" s="1"/>
  <c r="H3636" i="2"/>
  <c r="M3639" i="2"/>
  <c r="I3639" i="2"/>
  <c r="K3639" i="2" s="1"/>
  <c r="H3639" i="2"/>
  <c r="H3647" i="2"/>
  <c r="I3647" i="2"/>
  <c r="K3647" i="2" s="1"/>
  <c r="M3647" i="2"/>
  <c r="M3653" i="2"/>
  <c r="I3653" i="2"/>
  <c r="K3653" i="2" s="1"/>
  <c r="H3653" i="2"/>
  <c r="M3659" i="2"/>
  <c r="I3659" i="2"/>
  <c r="K3659" i="2" s="1"/>
  <c r="H3659" i="2"/>
  <c r="M3661" i="2"/>
  <c r="H3661" i="2"/>
  <c r="I3661" i="2"/>
  <c r="K3661" i="2" s="1"/>
  <c r="H3666" i="2"/>
  <c r="M3666" i="2"/>
  <c r="I3666" i="2"/>
  <c r="K3666" i="2" s="1"/>
  <c r="I3669" i="2"/>
  <c r="K3669" i="2" s="1"/>
  <c r="H3669" i="2"/>
  <c r="M3669" i="2"/>
  <c r="H3675" i="2"/>
  <c r="I3675" i="2"/>
  <c r="K3675" i="2" s="1"/>
  <c r="M3675" i="2"/>
  <c r="H3676" i="2"/>
  <c r="I3676" i="2"/>
  <c r="K3676" i="2" s="1"/>
  <c r="M3676" i="2"/>
  <c r="H3677" i="2"/>
  <c r="M3677" i="2"/>
  <c r="I3677" i="2"/>
  <c r="K3677" i="2" s="1"/>
  <c r="I3678" i="2"/>
  <c r="K3678" i="2" s="1"/>
  <c r="M3678" i="2"/>
  <c r="H3678" i="2"/>
  <c r="I3679" i="2"/>
  <c r="K3679" i="2" s="1"/>
  <c r="M3679" i="2"/>
  <c r="H3679" i="2"/>
  <c r="I3728" i="2"/>
  <c r="K3728" i="2" s="1"/>
  <c r="M3728" i="2"/>
  <c r="H3728" i="2"/>
  <c r="I3731" i="2"/>
  <c r="K3731" i="2" s="1"/>
  <c r="M3731" i="2"/>
  <c r="H3731" i="2"/>
  <c r="I3732" i="2"/>
  <c r="K3732" i="2" s="1"/>
  <c r="H3732" i="2"/>
  <c r="M3732" i="2"/>
  <c r="M8561" i="2"/>
  <c r="H8561" i="2"/>
  <c r="I8561" i="2"/>
  <c r="K8561" i="2" s="1"/>
  <c r="H8562" i="2"/>
  <c r="I8562" i="2"/>
  <c r="K8562" i="2" s="1"/>
  <c r="M8562" i="2"/>
  <c r="I8563" i="2"/>
  <c r="K8563" i="2" s="1"/>
  <c r="H8563" i="2"/>
  <c r="M8563" i="2"/>
  <c r="H8564" i="2"/>
  <c r="M8564" i="2"/>
  <c r="I8564" i="2"/>
  <c r="K8564" i="2" s="1"/>
  <c r="H7363" i="2"/>
  <c r="M7363" i="2"/>
  <c r="I7363" i="2"/>
  <c r="K7363" i="2" s="1"/>
  <c r="H7365" i="2"/>
  <c r="I7365" i="2"/>
  <c r="K7365" i="2" s="1"/>
  <c r="M7365" i="2"/>
  <c r="I7366" i="2"/>
  <c r="K7366" i="2" s="1"/>
  <c r="M7366" i="2"/>
  <c r="H7366" i="2"/>
  <c r="H7367" i="2"/>
  <c r="I7367" i="2"/>
  <c r="K7367" i="2" s="1"/>
  <c r="M7367" i="2"/>
  <c r="I7425" i="2"/>
  <c r="K7425" i="2" s="1"/>
  <c r="M7425" i="2"/>
  <c r="H7425" i="2"/>
  <c r="I7426" i="2"/>
  <c r="K7426" i="2" s="1"/>
  <c r="H7426" i="2"/>
  <c r="M7426" i="2"/>
  <c r="I7428" i="2"/>
  <c r="K7428" i="2" s="1"/>
  <c r="H7428" i="2"/>
  <c r="M7428" i="2"/>
  <c r="H7432" i="2"/>
  <c r="M7432" i="2"/>
  <c r="I7432" i="2"/>
  <c r="K7432" i="2" s="1"/>
  <c r="H7433" i="2"/>
  <c r="I7433" i="2"/>
  <c r="K7433" i="2" s="1"/>
  <c r="M7433" i="2"/>
  <c r="I7436" i="2"/>
  <c r="K7436" i="2" s="1"/>
  <c r="M7436" i="2"/>
  <c r="H7436" i="2"/>
  <c r="H7438" i="2"/>
  <c r="I7438" i="2"/>
  <c r="K7438" i="2" s="1"/>
  <c r="M7438" i="2"/>
  <c r="H7439" i="2"/>
  <c r="M7439" i="2"/>
  <c r="I7439" i="2"/>
  <c r="K7439" i="2" s="1"/>
  <c r="H7441" i="2"/>
  <c r="M7441" i="2"/>
  <c r="I7441" i="2"/>
  <c r="K7441" i="2" s="1"/>
  <c r="I7442" i="2"/>
  <c r="K7442" i="2" s="1"/>
  <c r="M7442" i="2"/>
  <c r="H7442" i="2"/>
  <c r="H7455" i="2"/>
  <c r="M7455" i="2"/>
  <c r="I7455" i="2"/>
  <c r="K7455" i="2" s="1"/>
  <c r="M7458" i="2"/>
  <c r="H7458" i="2"/>
  <c r="I7458" i="2"/>
  <c r="K7458" i="2" s="1"/>
  <c r="H7459" i="2"/>
  <c r="I7459" i="2"/>
  <c r="K7459" i="2" s="1"/>
  <c r="M7459" i="2"/>
  <c r="I7462" i="2"/>
  <c r="K7462" i="2" s="1"/>
  <c r="M7462" i="2"/>
  <c r="H7462" i="2"/>
  <c r="M7470" i="2"/>
  <c r="H7470" i="2"/>
  <c r="I7470" i="2"/>
  <c r="K7470" i="2" s="1"/>
  <c r="I7471" i="2"/>
  <c r="K7471" i="2" s="1"/>
  <c r="M7471" i="2"/>
  <c r="H7471" i="2"/>
  <c r="M7481" i="2"/>
  <c r="H7481" i="2"/>
  <c r="I7481" i="2"/>
  <c r="K7481" i="2" s="1"/>
  <c r="I7484" i="2"/>
  <c r="K7484" i="2" s="1"/>
  <c r="M7484" i="2"/>
  <c r="H7484" i="2"/>
  <c r="M7485" i="2"/>
  <c r="H7485" i="2"/>
  <c r="I7485" i="2"/>
  <c r="K7485" i="2" s="1"/>
  <c r="H7489" i="2"/>
  <c r="M7489" i="2"/>
  <c r="I7489" i="2"/>
  <c r="K7489" i="2" s="1"/>
  <c r="H7383" i="2"/>
  <c r="I7383" i="2"/>
  <c r="K7383" i="2" s="1"/>
  <c r="M7383" i="2"/>
  <c r="H7393" i="2"/>
  <c r="I7393" i="2"/>
  <c r="K7393" i="2" s="1"/>
  <c r="M7393" i="2"/>
  <c r="H7405" i="2"/>
  <c r="M7405" i="2"/>
  <c r="I7405" i="2"/>
  <c r="K7405" i="2" s="1"/>
  <c r="M7416" i="2"/>
  <c r="I7416" i="2"/>
  <c r="K7416" i="2" s="1"/>
  <c r="H7416" i="2"/>
  <c r="M7427" i="2"/>
  <c r="H7427" i="2"/>
  <c r="I7427" i="2"/>
  <c r="K7427" i="2" s="1"/>
  <c r="H7429" i="2"/>
  <c r="I7429" i="2"/>
  <c r="K7429" i="2" s="1"/>
  <c r="M7429" i="2"/>
  <c r="I7430" i="2"/>
  <c r="K7430" i="2" s="1"/>
  <c r="M7430" i="2"/>
  <c r="H7430" i="2"/>
  <c r="H7434" i="2"/>
  <c r="I7434" i="2"/>
  <c r="K7434" i="2" s="1"/>
  <c r="M7434" i="2"/>
  <c r="I7435" i="2"/>
  <c r="K7435" i="2" s="1"/>
  <c r="M7435" i="2"/>
  <c r="H7435" i="2"/>
  <c r="I7437" i="2"/>
  <c r="K7437" i="2" s="1"/>
  <c r="H7437" i="2"/>
  <c r="M7437" i="2"/>
  <c r="M7440" i="2"/>
  <c r="I7440" i="2"/>
  <c r="K7440" i="2" s="1"/>
  <c r="H7440" i="2"/>
  <c r="I7443" i="2"/>
  <c r="K7443" i="2" s="1"/>
  <c r="H7443" i="2"/>
  <c r="M7443" i="2"/>
  <c r="I7444" i="2"/>
  <c r="K7444" i="2" s="1"/>
  <c r="M7444" i="2"/>
  <c r="H7444" i="2"/>
  <c r="H7445" i="2"/>
  <c r="I7445" i="2"/>
  <c r="K7445" i="2" s="1"/>
  <c r="M7445" i="2"/>
  <c r="I7448" i="2"/>
  <c r="K7448" i="2" s="1"/>
  <c r="H7448" i="2"/>
  <c r="M7448" i="2"/>
  <c r="H7449" i="2"/>
  <c r="M7449" i="2"/>
  <c r="I7449" i="2"/>
  <c r="K7449" i="2" s="1"/>
  <c r="I7450" i="2"/>
  <c r="K7450" i="2" s="1"/>
  <c r="H7450" i="2"/>
  <c r="M7450" i="2"/>
  <c r="M7451" i="2"/>
  <c r="I7451" i="2"/>
  <c r="K7451" i="2" s="1"/>
  <c r="H7451" i="2"/>
  <c r="H7453" i="2"/>
  <c r="M7453" i="2"/>
  <c r="I7453" i="2"/>
  <c r="K7453" i="2" s="1"/>
  <c r="M7454" i="2"/>
  <c r="I7454" i="2"/>
  <c r="K7454" i="2" s="1"/>
  <c r="H7454" i="2"/>
  <c r="M7456" i="2"/>
  <c r="H7456" i="2"/>
  <c r="I7456" i="2"/>
  <c r="K7456" i="2" s="1"/>
  <c r="M7457" i="2"/>
  <c r="I7457" i="2"/>
  <c r="K7457" i="2" s="1"/>
  <c r="H7457" i="2"/>
  <c r="M7468" i="2"/>
  <c r="H7468" i="2"/>
  <c r="I7468" i="2"/>
  <c r="K7468" i="2" s="1"/>
  <c r="I7473" i="2"/>
  <c r="K7473" i="2" s="1"/>
  <c r="M7473" i="2"/>
  <c r="H7473" i="2"/>
  <c r="M7475" i="2"/>
  <c r="H7475" i="2"/>
  <c r="I7475" i="2"/>
  <c r="K7475" i="2" s="1"/>
  <c r="M7476" i="2"/>
  <c r="I7476" i="2"/>
  <c r="K7476" i="2" s="1"/>
  <c r="H7476" i="2"/>
  <c r="M7479" i="2"/>
  <c r="I7479" i="2"/>
  <c r="K7479" i="2" s="1"/>
  <c r="H7479" i="2"/>
  <c r="H7480" i="2"/>
  <c r="M7480" i="2"/>
  <c r="I7480" i="2"/>
  <c r="K7480" i="2" s="1"/>
  <c r="M7486" i="2"/>
  <c r="H7486" i="2"/>
  <c r="I7486" i="2"/>
  <c r="K7486" i="2" s="1"/>
  <c r="H7487" i="2"/>
  <c r="I7487" i="2"/>
  <c r="K7487" i="2" s="1"/>
  <c r="M7487" i="2"/>
  <c r="I7490" i="2"/>
  <c r="K7490" i="2" s="1"/>
  <c r="M7490" i="2"/>
  <c r="H7490" i="2"/>
  <c r="I877" i="2"/>
  <c r="K877" i="2" s="1"/>
  <c r="M877" i="2"/>
  <c r="H877" i="2"/>
  <c r="I878" i="2"/>
  <c r="K878" i="2" s="1"/>
  <c r="M878" i="2"/>
  <c r="H878" i="2"/>
  <c r="M879" i="2"/>
  <c r="I879" i="2"/>
  <c r="K879" i="2" s="1"/>
  <c r="H879" i="2"/>
  <c r="M880" i="2"/>
  <c r="I880" i="2"/>
  <c r="K880" i="2" s="1"/>
  <c r="H880" i="2"/>
  <c r="M881" i="2"/>
  <c r="H881" i="2"/>
  <c r="I881" i="2"/>
  <c r="K881" i="2" s="1"/>
  <c r="H882" i="2"/>
  <c r="I882" i="2"/>
  <c r="K882" i="2" s="1"/>
  <c r="M882" i="2"/>
  <c r="H883" i="2"/>
  <c r="I883" i="2"/>
  <c r="K883" i="2" s="1"/>
  <c r="M883" i="2"/>
  <c r="I884" i="2"/>
  <c r="K884" i="2" s="1"/>
  <c r="M884" i="2"/>
  <c r="H884" i="2"/>
  <c r="M885" i="2"/>
  <c r="H885" i="2"/>
  <c r="I885" i="2"/>
  <c r="K885" i="2" s="1"/>
  <c r="H886" i="2"/>
  <c r="I886" i="2"/>
  <c r="K886" i="2" s="1"/>
  <c r="M886" i="2"/>
  <c r="H887" i="2"/>
  <c r="I887" i="2"/>
  <c r="K887" i="2" s="1"/>
  <c r="M887" i="2"/>
  <c r="M888" i="2"/>
  <c r="I888" i="2"/>
  <c r="K888" i="2" s="1"/>
  <c r="H888" i="2"/>
  <c r="M889" i="2"/>
  <c r="I889" i="2"/>
  <c r="K889" i="2" s="1"/>
  <c r="H889" i="2"/>
  <c r="M890" i="2"/>
  <c r="I890" i="2"/>
  <c r="K890" i="2" s="1"/>
  <c r="H890" i="2"/>
  <c r="M891" i="2"/>
  <c r="I891" i="2"/>
  <c r="K891" i="2" s="1"/>
  <c r="H891" i="2"/>
  <c r="M892" i="2"/>
  <c r="I892" i="2"/>
  <c r="K892" i="2" s="1"/>
  <c r="H892" i="2"/>
  <c r="I893" i="2"/>
  <c r="K893" i="2" s="1"/>
  <c r="M893" i="2"/>
  <c r="H893" i="2"/>
  <c r="M894" i="2"/>
  <c r="I894" i="2"/>
  <c r="K894" i="2" s="1"/>
  <c r="H894" i="2"/>
  <c r="M895" i="2"/>
  <c r="H895" i="2"/>
  <c r="I895" i="2"/>
  <c r="K895" i="2" s="1"/>
  <c r="M896" i="2"/>
  <c r="I896" i="2"/>
  <c r="K896" i="2" s="1"/>
  <c r="H896" i="2"/>
  <c r="M897" i="2"/>
  <c r="I897" i="2"/>
  <c r="K897" i="2" s="1"/>
  <c r="H897" i="2"/>
  <c r="M898" i="2"/>
  <c r="I898" i="2"/>
  <c r="K898" i="2" s="1"/>
  <c r="H898" i="2"/>
  <c r="M899" i="2"/>
  <c r="H899" i="2"/>
  <c r="I899" i="2"/>
  <c r="K899" i="2" s="1"/>
  <c r="M900" i="2"/>
  <c r="I900" i="2"/>
  <c r="K900" i="2" s="1"/>
  <c r="H900" i="2"/>
  <c r="M901" i="2"/>
  <c r="I901" i="2"/>
  <c r="K901" i="2" s="1"/>
  <c r="H901" i="2"/>
  <c r="M902" i="2"/>
  <c r="I902" i="2"/>
  <c r="K902" i="2" s="1"/>
  <c r="H902" i="2"/>
  <c r="M903" i="2"/>
  <c r="I903" i="2"/>
  <c r="K903" i="2" s="1"/>
  <c r="H903" i="2"/>
  <c r="M904" i="2"/>
  <c r="I904" i="2"/>
  <c r="K904" i="2" s="1"/>
  <c r="H904" i="2"/>
  <c r="M905" i="2"/>
  <c r="I905" i="2"/>
  <c r="K905" i="2" s="1"/>
  <c r="H905" i="2"/>
  <c r="H906" i="2"/>
  <c r="M906" i="2"/>
  <c r="I906" i="2"/>
  <c r="K906" i="2" s="1"/>
  <c r="I907" i="2"/>
  <c r="K907" i="2" s="1"/>
  <c r="M907" i="2"/>
  <c r="H907" i="2"/>
  <c r="M908" i="2"/>
  <c r="I908" i="2"/>
  <c r="K908" i="2" s="1"/>
  <c r="H908" i="2"/>
  <c r="M909" i="2"/>
  <c r="I909" i="2"/>
  <c r="K909" i="2" s="1"/>
  <c r="H909" i="2"/>
  <c r="M910" i="2"/>
  <c r="H910" i="2"/>
  <c r="I910" i="2"/>
  <c r="K910" i="2" s="1"/>
  <c r="M911" i="2"/>
  <c r="I911" i="2"/>
  <c r="K911" i="2" s="1"/>
  <c r="H911" i="2"/>
  <c r="M912" i="2"/>
  <c r="I912" i="2"/>
  <c r="K912" i="2" s="1"/>
  <c r="H912" i="2"/>
  <c r="H913" i="2"/>
  <c r="M913" i="2"/>
  <c r="I913" i="2"/>
  <c r="K913" i="2" s="1"/>
  <c r="M914" i="2"/>
  <c r="I914" i="2"/>
  <c r="K914" i="2" s="1"/>
  <c r="H914" i="2"/>
  <c r="I915" i="2"/>
  <c r="K915" i="2" s="1"/>
  <c r="M915" i="2"/>
  <c r="H915" i="2"/>
  <c r="H916" i="2"/>
  <c r="I916" i="2"/>
  <c r="K916" i="2" s="1"/>
  <c r="M916" i="2"/>
  <c r="M917" i="2"/>
  <c r="H917" i="2"/>
  <c r="I917" i="2"/>
  <c r="K917" i="2" s="1"/>
  <c r="I918" i="2"/>
  <c r="K918" i="2" s="1"/>
  <c r="M918" i="2"/>
  <c r="H918" i="2"/>
  <c r="H919" i="2"/>
  <c r="I919" i="2"/>
  <c r="K919" i="2" s="1"/>
  <c r="M919" i="2"/>
  <c r="I920" i="2"/>
  <c r="K920" i="2" s="1"/>
  <c r="M920" i="2"/>
  <c r="H920" i="2"/>
  <c r="H921" i="2"/>
  <c r="I921" i="2"/>
  <c r="K921" i="2" s="1"/>
  <c r="M921" i="2"/>
  <c r="H922" i="2"/>
  <c r="I922" i="2"/>
  <c r="K922" i="2" s="1"/>
  <c r="M922" i="2"/>
  <c r="I923" i="2"/>
  <c r="K923" i="2" s="1"/>
  <c r="H923" i="2"/>
  <c r="M923" i="2"/>
  <c r="M924" i="2"/>
  <c r="H924" i="2"/>
  <c r="I924" i="2"/>
  <c r="K924" i="2" s="1"/>
  <c r="H925" i="2"/>
  <c r="I925" i="2"/>
  <c r="K925" i="2" s="1"/>
  <c r="M925" i="2"/>
  <c r="M926" i="2"/>
  <c r="H926" i="2"/>
  <c r="I926" i="2"/>
  <c r="K926" i="2" s="1"/>
  <c r="I927" i="2"/>
  <c r="K927" i="2" s="1"/>
  <c r="M927" i="2"/>
  <c r="H927" i="2"/>
  <c r="H928" i="2"/>
  <c r="M928" i="2"/>
  <c r="I928" i="2"/>
  <c r="K928" i="2" s="1"/>
  <c r="M929" i="2"/>
  <c r="I929" i="2"/>
  <c r="K929" i="2" s="1"/>
  <c r="H929" i="2"/>
  <c r="I930" i="2"/>
  <c r="K930" i="2" s="1"/>
  <c r="M930" i="2"/>
  <c r="H930" i="2"/>
  <c r="M931" i="2"/>
  <c r="H931" i="2"/>
  <c r="I931" i="2"/>
  <c r="K931" i="2" s="1"/>
  <c r="H932" i="2"/>
  <c r="M932" i="2"/>
  <c r="I932" i="2"/>
  <c r="K932" i="2" s="1"/>
  <c r="M933" i="2"/>
  <c r="I933" i="2"/>
  <c r="K933" i="2" s="1"/>
  <c r="H933" i="2"/>
  <c r="H934" i="2"/>
  <c r="M934" i="2"/>
  <c r="I934" i="2"/>
  <c r="K934" i="2" s="1"/>
  <c r="H935" i="2"/>
  <c r="M935" i="2"/>
  <c r="I935" i="2"/>
  <c r="K935" i="2" s="1"/>
  <c r="M936" i="2"/>
  <c r="H936" i="2"/>
  <c r="I936" i="2"/>
  <c r="K936" i="2" s="1"/>
  <c r="I937" i="2"/>
  <c r="K937" i="2" s="1"/>
  <c r="H937" i="2"/>
  <c r="M937" i="2"/>
  <c r="H938" i="2"/>
  <c r="I938" i="2"/>
  <c r="K938" i="2" s="1"/>
  <c r="M938" i="2"/>
  <c r="I939" i="2"/>
  <c r="K939" i="2" s="1"/>
  <c r="H939" i="2"/>
  <c r="M939" i="2"/>
  <c r="I940" i="2"/>
  <c r="K940" i="2" s="1"/>
  <c r="M940" i="2"/>
  <c r="H940" i="2"/>
  <c r="I941" i="2"/>
  <c r="K941" i="2" s="1"/>
  <c r="M941" i="2"/>
  <c r="H941" i="2"/>
  <c r="I942" i="2"/>
  <c r="K942" i="2" s="1"/>
  <c r="H942" i="2"/>
  <c r="M942" i="2"/>
  <c r="I943" i="2"/>
  <c r="K943" i="2" s="1"/>
  <c r="M943" i="2"/>
  <c r="H943" i="2"/>
  <c r="M944" i="2"/>
  <c r="I944" i="2"/>
  <c r="K944" i="2" s="1"/>
  <c r="H944" i="2"/>
  <c r="M945" i="2"/>
  <c r="I945" i="2"/>
  <c r="K945" i="2" s="1"/>
  <c r="H945" i="2"/>
  <c r="M946" i="2"/>
  <c r="H946" i="2"/>
  <c r="I946" i="2"/>
  <c r="K946" i="2" s="1"/>
  <c r="H947" i="2"/>
  <c r="M947" i="2"/>
  <c r="I947" i="2"/>
  <c r="K947" i="2" s="1"/>
  <c r="M948" i="2"/>
  <c r="I948" i="2"/>
  <c r="K948" i="2" s="1"/>
  <c r="H948" i="2"/>
  <c r="H949" i="2"/>
  <c r="M949" i="2"/>
  <c r="I949" i="2"/>
  <c r="K949" i="2" s="1"/>
  <c r="H950" i="2"/>
  <c r="I950" i="2"/>
  <c r="K950" i="2" s="1"/>
  <c r="M950" i="2"/>
  <c r="H951" i="2"/>
  <c r="I951" i="2"/>
  <c r="K951" i="2" s="1"/>
  <c r="M951" i="2"/>
  <c r="H952" i="2"/>
  <c r="I952" i="2"/>
  <c r="K952" i="2" s="1"/>
  <c r="M952" i="2"/>
  <c r="M953" i="2"/>
  <c r="I953" i="2"/>
  <c r="K953" i="2" s="1"/>
  <c r="H953" i="2"/>
  <c r="M954" i="2"/>
  <c r="I954" i="2"/>
  <c r="K954" i="2" s="1"/>
  <c r="H954" i="2"/>
  <c r="I955" i="2"/>
  <c r="K955" i="2" s="1"/>
  <c r="M955" i="2"/>
  <c r="H955" i="2"/>
  <c r="H956" i="2"/>
  <c r="I956" i="2"/>
  <c r="K956" i="2" s="1"/>
  <c r="M956" i="2"/>
  <c r="H957" i="2"/>
  <c r="I957" i="2"/>
  <c r="K957" i="2" s="1"/>
  <c r="M957" i="2"/>
  <c r="H958" i="2"/>
  <c r="I958" i="2"/>
  <c r="K958" i="2" s="1"/>
  <c r="M958" i="2"/>
  <c r="H959" i="2"/>
  <c r="I959" i="2"/>
  <c r="K959" i="2" s="1"/>
  <c r="M959" i="2"/>
  <c r="M960" i="2"/>
  <c r="I960" i="2"/>
  <c r="K960" i="2" s="1"/>
  <c r="H960" i="2"/>
  <c r="I1063" i="2"/>
  <c r="K1063" i="2" s="1"/>
  <c r="H1063" i="2"/>
  <c r="M1063" i="2"/>
  <c r="H1065" i="2"/>
  <c r="M1065" i="2"/>
  <c r="I1065" i="2"/>
  <c r="K1065" i="2" s="1"/>
  <c r="M1067" i="2"/>
  <c r="I1067" i="2"/>
  <c r="K1067" i="2" s="1"/>
  <c r="H1067" i="2"/>
  <c r="M1069" i="2"/>
  <c r="I1069" i="2"/>
  <c r="K1069" i="2" s="1"/>
  <c r="H1069" i="2"/>
  <c r="M1071" i="2"/>
  <c r="I1071" i="2"/>
  <c r="K1071" i="2" s="1"/>
  <c r="H1071" i="2"/>
  <c r="H1073" i="2"/>
  <c r="M1073" i="2"/>
  <c r="I1073" i="2"/>
  <c r="K1073" i="2" s="1"/>
  <c r="H1075" i="2"/>
  <c r="I1075" i="2"/>
  <c r="K1075" i="2" s="1"/>
  <c r="M1075" i="2"/>
  <c r="H1076" i="2"/>
  <c r="I1076" i="2"/>
  <c r="K1076" i="2" s="1"/>
  <c r="M1076" i="2"/>
  <c r="M1078" i="2"/>
  <c r="I1078" i="2"/>
  <c r="K1078" i="2" s="1"/>
  <c r="H1078" i="2"/>
  <c r="I1080" i="2"/>
  <c r="K1080" i="2" s="1"/>
  <c r="M1080" i="2"/>
  <c r="H1080" i="2"/>
  <c r="H1082" i="2"/>
  <c r="I1082" i="2"/>
  <c r="K1082" i="2" s="1"/>
  <c r="M1082" i="2"/>
  <c r="M1083" i="2"/>
  <c r="I1083" i="2"/>
  <c r="K1083" i="2" s="1"/>
  <c r="H1083" i="2"/>
  <c r="M1085" i="2"/>
  <c r="I1085" i="2"/>
  <c r="K1085" i="2" s="1"/>
  <c r="H1085" i="2"/>
  <c r="I1087" i="2"/>
  <c r="K1087" i="2" s="1"/>
  <c r="H1087" i="2"/>
  <c r="M1087" i="2"/>
  <c r="M1089" i="2"/>
  <c r="I1089" i="2"/>
  <c r="K1089" i="2" s="1"/>
  <c r="H1089" i="2"/>
  <c r="H961" i="2"/>
  <c r="I961" i="2"/>
  <c r="K961" i="2" s="1"/>
  <c r="M961" i="2"/>
  <c r="H962" i="2"/>
  <c r="M962" i="2"/>
  <c r="I962" i="2"/>
  <c r="K962" i="2" s="1"/>
  <c r="M963" i="2"/>
  <c r="I963" i="2"/>
  <c r="K963" i="2" s="1"/>
  <c r="H963" i="2"/>
  <c r="M964" i="2"/>
  <c r="I964" i="2"/>
  <c r="K964" i="2" s="1"/>
  <c r="H964" i="2"/>
  <c r="M965" i="2"/>
  <c r="I965" i="2"/>
  <c r="K965" i="2" s="1"/>
  <c r="H965" i="2"/>
  <c r="M966" i="2"/>
  <c r="I966" i="2"/>
  <c r="K966" i="2" s="1"/>
  <c r="H966" i="2"/>
  <c r="I967" i="2"/>
  <c r="K967" i="2" s="1"/>
  <c r="M967" i="2"/>
  <c r="H967" i="2"/>
  <c r="M968" i="2"/>
  <c r="I968" i="2"/>
  <c r="K968" i="2" s="1"/>
  <c r="H968" i="2"/>
  <c r="M969" i="2"/>
  <c r="I969" i="2"/>
  <c r="K969" i="2" s="1"/>
  <c r="H969" i="2"/>
  <c r="H970" i="2"/>
  <c r="M970" i="2"/>
  <c r="I970" i="2"/>
  <c r="K970" i="2" s="1"/>
  <c r="M971" i="2"/>
  <c r="I971" i="2"/>
  <c r="K971" i="2" s="1"/>
  <c r="H971" i="2"/>
  <c r="I972" i="2"/>
  <c r="K972" i="2" s="1"/>
  <c r="H972" i="2"/>
  <c r="M972" i="2"/>
  <c r="H973" i="2"/>
  <c r="I973" i="2"/>
  <c r="K973" i="2" s="1"/>
  <c r="M973" i="2"/>
  <c r="H974" i="2"/>
  <c r="I974" i="2"/>
  <c r="K974" i="2" s="1"/>
  <c r="M974" i="2"/>
  <c r="M975" i="2"/>
  <c r="I975" i="2"/>
  <c r="K975" i="2" s="1"/>
  <c r="H975" i="2"/>
  <c r="H976" i="2"/>
  <c r="M976" i="2"/>
  <c r="I976" i="2"/>
  <c r="K976" i="2" s="1"/>
  <c r="M977" i="2"/>
  <c r="H977" i="2"/>
  <c r="I977" i="2"/>
  <c r="K977" i="2" s="1"/>
  <c r="H978" i="2"/>
  <c r="M978" i="2"/>
  <c r="I978" i="2"/>
  <c r="K978" i="2" s="1"/>
  <c r="I979" i="2"/>
  <c r="K979" i="2" s="1"/>
  <c r="H979" i="2"/>
  <c r="M979" i="2"/>
  <c r="M980" i="2"/>
  <c r="H980" i="2"/>
  <c r="I980" i="2"/>
  <c r="K980" i="2" s="1"/>
  <c r="H981" i="2"/>
  <c r="I981" i="2"/>
  <c r="K981" i="2" s="1"/>
  <c r="M981" i="2"/>
  <c r="H982" i="2"/>
  <c r="M982" i="2"/>
  <c r="I982" i="2"/>
  <c r="K982" i="2" s="1"/>
  <c r="H983" i="2"/>
  <c r="I983" i="2"/>
  <c r="K983" i="2" s="1"/>
  <c r="M983" i="2"/>
  <c r="H984" i="2"/>
  <c r="I984" i="2"/>
  <c r="K984" i="2" s="1"/>
  <c r="M984" i="2"/>
  <c r="M985" i="2"/>
  <c r="I985" i="2"/>
  <c r="K985" i="2" s="1"/>
  <c r="H985" i="2"/>
  <c r="H986" i="2"/>
  <c r="I986" i="2"/>
  <c r="K986" i="2" s="1"/>
  <c r="M986" i="2"/>
  <c r="I987" i="2"/>
  <c r="K987" i="2" s="1"/>
  <c r="M987" i="2"/>
  <c r="H987" i="2"/>
  <c r="I988" i="2"/>
  <c r="K988" i="2" s="1"/>
  <c r="H988" i="2"/>
  <c r="M988" i="2"/>
  <c r="H989" i="2"/>
  <c r="I989" i="2"/>
  <c r="K989" i="2" s="1"/>
  <c r="M989" i="2"/>
  <c r="H990" i="2"/>
  <c r="I990" i="2"/>
  <c r="K990" i="2" s="1"/>
  <c r="M990" i="2"/>
  <c r="H991" i="2"/>
  <c r="I991" i="2"/>
  <c r="K991" i="2" s="1"/>
  <c r="M991" i="2"/>
  <c r="H992" i="2"/>
  <c r="I992" i="2"/>
  <c r="K992" i="2" s="1"/>
  <c r="M992" i="2"/>
  <c r="H993" i="2"/>
  <c r="I993" i="2"/>
  <c r="K993" i="2" s="1"/>
  <c r="M993" i="2"/>
  <c r="H994" i="2"/>
  <c r="I994" i="2"/>
  <c r="K994" i="2" s="1"/>
  <c r="M994" i="2"/>
  <c r="H995" i="2"/>
  <c r="M995" i="2"/>
  <c r="I995" i="2"/>
  <c r="K995" i="2" s="1"/>
  <c r="M996" i="2"/>
  <c r="H996" i="2"/>
  <c r="I996" i="2"/>
  <c r="K996" i="2" s="1"/>
  <c r="I997" i="2"/>
  <c r="K997" i="2" s="1"/>
  <c r="H997" i="2"/>
  <c r="M997" i="2"/>
  <c r="M998" i="2"/>
  <c r="I998" i="2"/>
  <c r="K998" i="2" s="1"/>
  <c r="H998" i="2"/>
  <c r="H999" i="2"/>
  <c r="I999" i="2"/>
  <c r="K999" i="2" s="1"/>
  <c r="M999" i="2"/>
  <c r="H1000" i="2"/>
  <c r="I1000" i="2"/>
  <c r="K1000" i="2" s="1"/>
  <c r="M1000" i="2"/>
  <c r="H1001" i="2"/>
  <c r="M1001" i="2"/>
  <c r="I1001" i="2"/>
  <c r="K1001" i="2" s="1"/>
  <c r="M1002" i="2"/>
  <c r="H1002" i="2"/>
  <c r="I1002" i="2"/>
  <c r="K1002" i="2" s="1"/>
  <c r="H1003" i="2"/>
  <c r="I1003" i="2"/>
  <c r="K1003" i="2" s="1"/>
  <c r="M1003" i="2"/>
  <c r="M1004" i="2"/>
  <c r="I1004" i="2"/>
  <c r="K1004" i="2" s="1"/>
  <c r="H1004" i="2"/>
  <c r="M1005" i="2"/>
  <c r="I1005" i="2"/>
  <c r="K1005" i="2" s="1"/>
  <c r="H1005" i="2"/>
  <c r="M1006" i="2"/>
  <c r="I1006" i="2"/>
  <c r="K1006" i="2" s="1"/>
  <c r="H1006" i="2"/>
  <c r="I1007" i="2"/>
  <c r="K1007" i="2" s="1"/>
  <c r="H1007" i="2"/>
  <c r="M1007" i="2"/>
  <c r="H1008" i="2"/>
  <c r="I1008" i="2"/>
  <c r="K1008" i="2" s="1"/>
  <c r="M1008" i="2"/>
  <c r="H1009" i="2"/>
  <c r="I1009" i="2"/>
  <c r="K1009" i="2" s="1"/>
  <c r="M1009" i="2"/>
  <c r="M1010" i="2"/>
  <c r="H1010" i="2"/>
  <c r="I1010" i="2"/>
  <c r="K1010" i="2" s="1"/>
  <c r="H1011" i="2"/>
  <c r="M1011" i="2"/>
  <c r="I1011" i="2"/>
  <c r="K1011" i="2" s="1"/>
  <c r="H1012" i="2"/>
  <c r="I1012" i="2"/>
  <c r="K1012" i="2" s="1"/>
  <c r="M1012" i="2"/>
  <c r="H1013" i="2"/>
  <c r="M1013" i="2"/>
  <c r="I1013" i="2"/>
  <c r="K1013" i="2" s="1"/>
  <c r="M1014" i="2"/>
  <c r="I1014" i="2"/>
  <c r="K1014" i="2" s="1"/>
  <c r="H1014" i="2"/>
  <c r="I1015" i="2"/>
  <c r="K1015" i="2" s="1"/>
  <c r="H1015" i="2"/>
  <c r="M1015" i="2"/>
  <c r="H1016" i="2"/>
  <c r="I1016" i="2"/>
  <c r="K1016" i="2" s="1"/>
  <c r="M1016" i="2"/>
  <c r="I1017" i="2"/>
  <c r="K1017" i="2" s="1"/>
  <c r="H1017" i="2"/>
  <c r="M1017" i="2"/>
  <c r="M1018" i="2"/>
  <c r="I1018" i="2"/>
  <c r="K1018" i="2" s="1"/>
  <c r="H1018" i="2"/>
  <c r="I1019" i="2"/>
  <c r="K1019" i="2" s="1"/>
  <c r="H1019" i="2"/>
  <c r="M1019" i="2"/>
  <c r="M1020" i="2"/>
  <c r="I1020" i="2"/>
  <c r="K1020" i="2" s="1"/>
  <c r="H1020" i="2"/>
  <c r="M1021" i="2"/>
  <c r="H1021" i="2"/>
  <c r="I1021" i="2"/>
  <c r="K1021" i="2" s="1"/>
  <c r="M1022" i="2"/>
  <c r="I1022" i="2"/>
  <c r="K1022" i="2" s="1"/>
  <c r="H1022" i="2"/>
  <c r="I1023" i="2"/>
  <c r="K1023" i="2" s="1"/>
  <c r="M1023" i="2"/>
  <c r="H1023" i="2"/>
  <c r="M1024" i="2"/>
  <c r="I1024" i="2"/>
  <c r="K1024" i="2" s="1"/>
  <c r="H1024" i="2"/>
  <c r="M1025" i="2"/>
  <c r="I1025" i="2"/>
  <c r="K1025" i="2" s="1"/>
  <c r="H1025" i="2"/>
  <c r="I1026" i="2"/>
  <c r="K1026" i="2" s="1"/>
  <c r="H1026" i="2"/>
  <c r="M1026" i="2"/>
  <c r="M1027" i="2"/>
  <c r="I1027" i="2"/>
  <c r="K1027" i="2" s="1"/>
  <c r="H1027" i="2"/>
  <c r="M1028" i="2"/>
  <c r="I1028" i="2"/>
  <c r="K1028" i="2" s="1"/>
  <c r="H1028" i="2"/>
  <c r="M1029" i="2"/>
  <c r="I1029" i="2"/>
  <c r="K1029" i="2" s="1"/>
  <c r="H1029" i="2"/>
  <c r="M1030" i="2"/>
  <c r="H1030" i="2"/>
  <c r="I1030" i="2"/>
  <c r="K1030" i="2" s="1"/>
  <c r="I1031" i="2"/>
  <c r="K1031" i="2" s="1"/>
  <c r="M1031" i="2"/>
  <c r="H1031" i="2"/>
  <c r="M1032" i="2"/>
  <c r="I1032" i="2"/>
  <c r="K1032" i="2" s="1"/>
  <c r="H1032" i="2"/>
  <c r="M1033" i="2"/>
  <c r="I1033" i="2"/>
  <c r="K1033" i="2" s="1"/>
  <c r="H1033" i="2"/>
  <c r="M1034" i="2"/>
  <c r="H1034" i="2"/>
  <c r="I1034" i="2"/>
  <c r="K1034" i="2" s="1"/>
  <c r="I1035" i="2"/>
  <c r="K1035" i="2" s="1"/>
  <c r="M1035" i="2"/>
  <c r="H1035" i="2"/>
  <c r="I1036" i="2"/>
  <c r="K1036" i="2" s="1"/>
  <c r="M1036" i="2"/>
  <c r="H1036" i="2"/>
  <c r="M1037" i="2"/>
  <c r="I1037" i="2"/>
  <c r="K1037" i="2" s="1"/>
  <c r="H1037" i="2"/>
  <c r="M1038" i="2"/>
  <c r="I1038" i="2"/>
  <c r="K1038" i="2" s="1"/>
  <c r="H1038" i="2"/>
  <c r="M1039" i="2"/>
  <c r="I1039" i="2"/>
  <c r="K1039" i="2" s="1"/>
  <c r="H1039" i="2"/>
  <c r="M1040" i="2"/>
  <c r="I1040" i="2"/>
  <c r="K1040" i="2" s="1"/>
  <c r="H1040" i="2"/>
  <c r="H1041" i="2"/>
  <c r="M1041" i="2"/>
  <c r="I1041" i="2"/>
  <c r="K1041" i="2" s="1"/>
  <c r="H1042" i="2"/>
  <c r="M1042" i="2"/>
  <c r="I1042" i="2"/>
  <c r="K1042" i="2" s="1"/>
  <c r="M1043" i="2"/>
  <c r="I1043" i="2"/>
  <c r="K1043" i="2" s="1"/>
  <c r="H1043" i="2"/>
  <c r="M1044" i="2"/>
  <c r="I1044" i="2"/>
  <c r="K1044" i="2" s="1"/>
  <c r="H1044" i="2"/>
  <c r="M1045" i="2"/>
  <c r="I1045" i="2"/>
  <c r="K1045" i="2" s="1"/>
  <c r="H1045" i="2"/>
  <c r="M1046" i="2"/>
  <c r="I1046" i="2"/>
  <c r="K1046" i="2" s="1"/>
  <c r="H1046" i="2"/>
  <c r="M1047" i="2"/>
  <c r="I1047" i="2"/>
  <c r="K1047" i="2" s="1"/>
  <c r="H1047" i="2"/>
  <c r="M1048" i="2"/>
  <c r="I1048" i="2"/>
  <c r="K1048" i="2" s="1"/>
  <c r="H1048" i="2"/>
  <c r="M1049" i="2"/>
  <c r="I1049" i="2"/>
  <c r="K1049" i="2" s="1"/>
  <c r="H1049" i="2"/>
  <c r="M1050" i="2"/>
  <c r="H1050" i="2"/>
  <c r="I1050" i="2"/>
  <c r="K1050" i="2" s="1"/>
  <c r="H1051" i="2"/>
  <c r="I1051" i="2"/>
  <c r="K1051" i="2" s="1"/>
  <c r="M1051" i="2"/>
  <c r="M1052" i="2"/>
  <c r="I1052" i="2"/>
  <c r="K1052" i="2" s="1"/>
  <c r="H1052" i="2"/>
  <c r="I1053" i="2"/>
  <c r="K1053" i="2" s="1"/>
  <c r="H1053" i="2"/>
  <c r="M1053" i="2"/>
  <c r="M1054" i="2"/>
  <c r="I1054" i="2"/>
  <c r="K1054" i="2" s="1"/>
  <c r="H1054" i="2"/>
  <c r="I1055" i="2"/>
  <c r="K1055" i="2" s="1"/>
  <c r="M1055" i="2"/>
  <c r="H1055" i="2"/>
  <c r="I1056" i="2"/>
  <c r="K1056" i="2" s="1"/>
  <c r="H1056" i="2"/>
  <c r="M1056" i="2"/>
  <c r="M1057" i="2"/>
  <c r="I1057" i="2"/>
  <c r="K1057" i="2" s="1"/>
  <c r="H1057" i="2"/>
  <c r="M1058" i="2"/>
  <c r="I1058" i="2"/>
  <c r="K1058" i="2" s="1"/>
  <c r="H1058" i="2"/>
  <c r="M1059" i="2"/>
  <c r="I1059" i="2"/>
  <c r="K1059" i="2" s="1"/>
  <c r="H1059" i="2"/>
  <c r="M1060" i="2"/>
  <c r="I1060" i="2"/>
  <c r="K1060" i="2" s="1"/>
  <c r="H1060" i="2"/>
  <c r="I1061" i="2"/>
  <c r="K1061" i="2" s="1"/>
  <c r="H1061" i="2"/>
  <c r="M1061" i="2"/>
  <c r="I1062" i="2"/>
  <c r="K1062" i="2" s="1"/>
  <c r="H1062" i="2"/>
  <c r="M1062" i="2"/>
  <c r="M1064" i="2"/>
  <c r="I1064" i="2"/>
  <c r="K1064" i="2" s="1"/>
  <c r="H1064" i="2"/>
  <c r="M1066" i="2"/>
  <c r="I1066" i="2"/>
  <c r="K1066" i="2" s="1"/>
  <c r="H1066" i="2"/>
  <c r="I1068" i="2"/>
  <c r="K1068" i="2" s="1"/>
  <c r="H1068" i="2"/>
  <c r="M1068" i="2"/>
  <c r="I1070" i="2"/>
  <c r="K1070" i="2" s="1"/>
  <c r="M1070" i="2"/>
  <c r="H1070" i="2"/>
  <c r="I1072" i="2"/>
  <c r="K1072" i="2" s="1"/>
  <c r="H1072" i="2"/>
  <c r="M1072" i="2"/>
  <c r="M1074" i="2"/>
  <c r="I1074" i="2"/>
  <c r="K1074" i="2" s="1"/>
  <c r="H1074" i="2"/>
  <c r="M1077" i="2"/>
  <c r="I1077" i="2"/>
  <c r="K1077" i="2" s="1"/>
  <c r="H1077" i="2"/>
  <c r="M1079" i="2"/>
  <c r="I1079" i="2"/>
  <c r="K1079" i="2" s="1"/>
  <c r="H1079" i="2"/>
  <c r="I1081" i="2"/>
  <c r="K1081" i="2" s="1"/>
  <c r="M1081" i="2"/>
  <c r="H1081" i="2"/>
  <c r="M1084" i="2"/>
  <c r="I1084" i="2"/>
  <c r="K1084" i="2" s="1"/>
  <c r="H1084" i="2"/>
  <c r="H1086" i="2"/>
  <c r="I1086" i="2"/>
  <c r="K1086" i="2" s="1"/>
  <c r="M1086" i="2"/>
  <c r="M1088" i="2"/>
  <c r="I1088" i="2"/>
  <c r="K1088" i="2" s="1"/>
  <c r="H1088" i="2"/>
  <c r="M1158" i="2"/>
  <c r="I1158" i="2"/>
  <c r="K1158" i="2" s="1"/>
  <c r="H1158" i="2"/>
  <c r="M1159" i="2"/>
  <c r="I1159" i="2"/>
  <c r="K1159" i="2" s="1"/>
  <c r="H1159" i="2"/>
  <c r="M1160" i="2"/>
  <c r="I1160" i="2"/>
  <c r="K1160" i="2" s="1"/>
  <c r="H1160" i="2"/>
  <c r="M1161" i="2"/>
  <c r="I1161" i="2"/>
  <c r="K1161" i="2" s="1"/>
  <c r="H1161" i="2"/>
  <c r="M1162" i="2"/>
  <c r="I1162" i="2"/>
  <c r="K1162" i="2" s="1"/>
  <c r="H1162" i="2"/>
  <c r="H1163" i="2"/>
  <c r="M1163" i="2"/>
  <c r="I1163" i="2"/>
  <c r="K1163" i="2" s="1"/>
  <c r="M1164" i="2"/>
  <c r="I1164" i="2"/>
  <c r="K1164" i="2" s="1"/>
  <c r="H1164" i="2"/>
  <c r="M1165" i="2"/>
  <c r="I1165" i="2"/>
  <c r="K1165" i="2" s="1"/>
  <c r="H1165" i="2"/>
  <c r="M1166" i="2"/>
  <c r="I1166" i="2"/>
  <c r="K1166" i="2" s="1"/>
  <c r="H1166" i="2"/>
  <c r="H1167" i="2"/>
  <c r="I1167" i="2"/>
  <c r="K1167" i="2" s="1"/>
  <c r="M1167" i="2"/>
  <c r="M1168" i="2"/>
  <c r="I1168" i="2"/>
  <c r="K1168" i="2" s="1"/>
  <c r="H1168" i="2"/>
  <c r="M1169" i="2"/>
  <c r="I1169" i="2"/>
  <c r="K1169" i="2" s="1"/>
  <c r="H1169" i="2"/>
  <c r="I1170" i="2"/>
  <c r="K1170" i="2" s="1"/>
  <c r="M1170" i="2"/>
  <c r="H1170" i="2"/>
  <c r="M1171" i="2"/>
  <c r="H1171" i="2"/>
  <c r="I1171" i="2"/>
  <c r="K1171" i="2" s="1"/>
  <c r="M1172" i="2"/>
  <c r="I1172" i="2"/>
  <c r="K1172" i="2" s="1"/>
  <c r="H1172" i="2"/>
  <c r="I1173" i="2"/>
  <c r="K1173" i="2" s="1"/>
  <c r="H1173" i="2"/>
  <c r="M1173" i="2"/>
  <c r="H1174" i="2"/>
  <c r="M1174" i="2"/>
  <c r="I1174" i="2"/>
  <c r="K1174" i="2" s="1"/>
  <c r="H1175" i="2"/>
  <c r="M1175" i="2"/>
  <c r="I1175" i="2"/>
  <c r="K1175" i="2" s="1"/>
  <c r="H1176" i="2"/>
  <c r="I1176" i="2"/>
  <c r="K1176" i="2" s="1"/>
  <c r="M1176" i="2"/>
  <c r="M1177" i="2"/>
  <c r="I1177" i="2"/>
  <c r="K1177" i="2" s="1"/>
  <c r="H1177" i="2"/>
  <c r="M1178" i="2"/>
  <c r="I1178" i="2"/>
  <c r="K1178" i="2" s="1"/>
  <c r="H1178" i="2"/>
  <c r="M1179" i="2"/>
  <c r="I1179" i="2"/>
  <c r="K1179" i="2" s="1"/>
  <c r="H1179" i="2"/>
  <c r="H1180" i="2"/>
  <c r="M1180" i="2"/>
  <c r="I1180" i="2"/>
  <c r="K1180" i="2" s="1"/>
  <c r="I1181" i="2"/>
  <c r="K1181" i="2" s="1"/>
  <c r="H1181" i="2"/>
  <c r="M1181" i="2"/>
  <c r="H1182" i="2"/>
  <c r="I1182" i="2"/>
  <c r="K1182" i="2" s="1"/>
  <c r="M1182" i="2"/>
  <c r="H1183" i="2"/>
  <c r="M1183" i="2"/>
  <c r="I1183" i="2"/>
  <c r="K1183" i="2" s="1"/>
  <c r="H1184" i="2"/>
  <c r="I1184" i="2"/>
  <c r="K1184" i="2" s="1"/>
  <c r="M1184" i="2"/>
  <c r="M1185" i="2"/>
  <c r="H1185" i="2"/>
  <c r="I1185" i="2"/>
  <c r="K1185" i="2" s="1"/>
  <c r="I1186" i="2"/>
  <c r="K1186" i="2" s="1"/>
  <c r="M1186" i="2"/>
  <c r="H1186" i="2"/>
  <c r="H1187" i="2"/>
  <c r="M1187" i="2"/>
  <c r="I1187" i="2"/>
  <c r="K1187" i="2" s="1"/>
  <c r="H1188" i="2"/>
  <c r="I1188" i="2"/>
  <c r="K1188" i="2" s="1"/>
  <c r="M1188" i="2"/>
  <c r="M1189" i="2"/>
  <c r="I1189" i="2"/>
  <c r="K1189" i="2" s="1"/>
  <c r="H1189" i="2"/>
  <c r="H1190" i="2"/>
  <c r="M1190" i="2"/>
  <c r="I1190" i="2"/>
  <c r="K1190" i="2" s="1"/>
  <c r="M1191" i="2"/>
  <c r="I1191" i="2"/>
  <c r="K1191" i="2" s="1"/>
  <c r="H1191" i="2"/>
  <c r="H1646" i="2"/>
  <c r="M1646" i="2"/>
  <c r="I1646" i="2"/>
  <c r="K1646" i="2" s="1"/>
  <c r="H1647" i="2"/>
  <c r="I1647" i="2"/>
  <c r="K1647" i="2" s="1"/>
  <c r="M1647" i="2"/>
  <c r="I1648" i="2"/>
  <c r="K1648" i="2" s="1"/>
  <c r="M1648" i="2"/>
  <c r="H1648" i="2"/>
  <c r="H1649" i="2"/>
  <c r="M1649" i="2"/>
  <c r="I1649" i="2"/>
  <c r="K1649" i="2" s="1"/>
  <c r="M1650" i="2"/>
  <c r="I1650" i="2"/>
  <c r="K1650" i="2" s="1"/>
  <c r="H1650" i="2"/>
  <c r="M1651" i="2"/>
  <c r="I1651" i="2"/>
  <c r="K1651" i="2" s="1"/>
  <c r="H1651" i="2"/>
  <c r="M1652" i="2"/>
  <c r="I1652" i="2"/>
  <c r="K1652" i="2" s="1"/>
  <c r="H1652" i="2"/>
  <c r="M1653" i="2"/>
  <c r="I1653" i="2"/>
  <c r="K1653" i="2" s="1"/>
  <c r="H1653" i="2"/>
  <c r="H1654" i="2"/>
  <c r="I1654" i="2"/>
  <c r="K1654" i="2" s="1"/>
  <c r="M1654" i="2"/>
  <c r="M1655" i="2"/>
  <c r="H1655" i="2"/>
  <c r="I1655" i="2"/>
  <c r="K1655" i="2" s="1"/>
  <c r="M1656" i="2"/>
  <c r="I1656" i="2"/>
  <c r="K1656" i="2" s="1"/>
  <c r="H1656" i="2"/>
  <c r="M7051" i="2"/>
  <c r="I7051" i="2"/>
  <c r="K7051" i="2" s="1"/>
  <c r="H7051" i="2"/>
  <c r="M7052" i="2"/>
  <c r="I7052" i="2"/>
  <c r="K7052" i="2" s="1"/>
  <c r="H7052" i="2"/>
  <c r="H7053" i="2"/>
  <c r="I7053" i="2"/>
  <c r="K7053" i="2" s="1"/>
  <c r="M7053" i="2"/>
  <c r="M7054" i="2"/>
  <c r="I7054" i="2"/>
  <c r="K7054" i="2" s="1"/>
  <c r="H7054" i="2"/>
  <c r="M7055" i="2"/>
  <c r="I7055" i="2"/>
  <c r="K7055" i="2" s="1"/>
  <c r="H7055" i="2"/>
  <c r="M7056" i="2"/>
  <c r="I7056" i="2"/>
  <c r="K7056" i="2" s="1"/>
  <c r="H7056" i="2"/>
  <c r="M7057" i="2"/>
  <c r="H7057" i="2"/>
  <c r="I7057" i="2"/>
  <c r="K7057" i="2" s="1"/>
  <c r="M7058" i="2"/>
  <c r="I7058" i="2"/>
  <c r="K7058" i="2" s="1"/>
  <c r="H7058" i="2"/>
  <c r="I7059" i="2"/>
  <c r="K7059" i="2" s="1"/>
  <c r="H7059" i="2"/>
  <c r="M7059" i="2"/>
  <c r="H7060" i="2"/>
  <c r="I7060" i="2"/>
  <c r="K7060" i="2" s="1"/>
  <c r="M7060" i="2"/>
  <c r="M7061" i="2"/>
  <c r="H7061" i="2"/>
  <c r="I7061" i="2"/>
  <c r="K7061" i="2" s="1"/>
  <c r="M7062" i="2"/>
  <c r="H7062" i="2"/>
  <c r="I7062" i="2"/>
  <c r="K7062" i="2" s="1"/>
  <c r="H7063" i="2"/>
  <c r="I7063" i="2"/>
  <c r="K7063" i="2" s="1"/>
  <c r="M7063" i="2"/>
  <c r="M7064" i="2"/>
  <c r="I7064" i="2"/>
  <c r="K7064" i="2" s="1"/>
  <c r="H7064" i="2"/>
  <c r="H7065" i="2"/>
  <c r="M7065" i="2"/>
  <c r="I7065" i="2"/>
  <c r="K7065" i="2" s="1"/>
  <c r="M7066" i="2"/>
  <c r="I7066" i="2"/>
  <c r="K7066" i="2" s="1"/>
  <c r="H7066" i="2"/>
  <c r="M7067" i="2"/>
  <c r="I7067" i="2"/>
  <c r="K7067" i="2" s="1"/>
  <c r="H7067" i="2"/>
  <c r="I7068" i="2"/>
  <c r="K7068" i="2" s="1"/>
  <c r="H7068" i="2"/>
  <c r="M7068" i="2"/>
  <c r="M7069" i="2"/>
  <c r="H7069" i="2"/>
  <c r="I7069" i="2"/>
  <c r="K7069" i="2" s="1"/>
  <c r="I7070" i="2"/>
  <c r="K7070" i="2" s="1"/>
  <c r="M7070" i="2"/>
  <c r="H7070" i="2"/>
  <c r="M7071" i="2"/>
  <c r="I7071" i="2"/>
  <c r="K7071" i="2" s="1"/>
  <c r="H7071" i="2"/>
  <c r="M7072" i="2"/>
  <c r="I7072" i="2"/>
  <c r="K7072" i="2" s="1"/>
  <c r="H7072" i="2"/>
  <c r="M7073" i="2"/>
  <c r="I7073" i="2"/>
  <c r="K7073" i="2" s="1"/>
  <c r="H7073" i="2"/>
  <c r="M7074" i="2"/>
  <c r="I7074" i="2"/>
  <c r="K7074" i="2" s="1"/>
  <c r="H7074" i="2"/>
  <c r="I7075" i="2"/>
  <c r="K7075" i="2" s="1"/>
  <c r="M7075" i="2"/>
  <c r="H7075" i="2"/>
  <c r="I7076" i="2"/>
  <c r="K7076" i="2" s="1"/>
  <c r="M7076" i="2"/>
  <c r="H7076" i="2"/>
  <c r="M7077" i="2"/>
  <c r="I7077" i="2"/>
  <c r="K7077" i="2" s="1"/>
  <c r="H7077" i="2"/>
  <c r="H7078" i="2"/>
  <c r="M7078" i="2"/>
  <c r="I7078" i="2"/>
  <c r="K7078" i="2" s="1"/>
  <c r="M7079" i="2"/>
  <c r="H7079" i="2"/>
  <c r="I7079" i="2"/>
  <c r="K7079" i="2" s="1"/>
  <c r="I7080" i="2"/>
  <c r="K7080" i="2" s="1"/>
  <c r="M7080" i="2"/>
  <c r="H7080" i="2"/>
  <c r="M7081" i="2"/>
  <c r="I7081" i="2"/>
  <c r="K7081" i="2" s="1"/>
  <c r="H7081" i="2"/>
  <c r="H7082" i="2"/>
  <c r="I7082" i="2"/>
  <c r="K7082" i="2" s="1"/>
  <c r="M7082" i="2"/>
  <c r="M7270" i="2"/>
  <c r="I7270" i="2"/>
  <c r="K7270" i="2" s="1"/>
  <c r="H7270" i="2"/>
  <c r="I7273" i="2"/>
  <c r="K7273" i="2" s="1"/>
  <c r="H7273" i="2"/>
  <c r="M7273" i="2"/>
  <c r="I7274" i="2"/>
  <c r="K7274" i="2" s="1"/>
  <c r="H7274" i="2"/>
  <c r="M7274" i="2"/>
  <c r="I7275" i="2"/>
  <c r="K7275" i="2" s="1"/>
  <c r="H7275" i="2"/>
  <c r="M7275" i="2"/>
  <c r="H7283" i="2"/>
  <c r="I7283" i="2"/>
  <c r="K7283" i="2" s="1"/>
  <c r="M7283" i="2"/>
  <c r="M7285" i="2"/>
  <c r="I7285" i="2"/>
  <c r="K7285" i="2" s="1"/>
  <c r="H7285" i="2"/>
  <c r="I7289" i="2"/>
  <c r="K7289" i="2" s="1"/>
  <c r="H7289" i="2"/>
  <c r="M7289" i="2"/>
  <c r="M7290" i="2"/>
  <c r="I7290" i="2"/>
  <c r="K7290" i="2" s="1"/>
  <c r="H7290" i="2"/>
  <c r="M7292" i="2"/>
  <c r="I7292" i="2"/>
  <c r="K7292" i="2" s="1"/>
  <c r="H7292" i="2"/>
  <c r="I7294" i="2"/>
  <c r="K7294" i="2" s="1"/>
  <c r="H7294" i="2"/>
  <c r="M7294" i="2"/>
  <c r="I7295" i="2"/>
  <c r="K7295" i="2" s="1"/>
  <c r="H7295" i="2"/>
  <c r="M7295" i="2"/>
  <c r="I7296" i="2"/>
  <c r="K7296" i="2" s="1"/>
  <c r="H7296" i="2"/>
  <c r="M7296" i="2"/>
  <c r="H7297" i="2"/>
  <c r="M7297" i="2"/>
  <c r="I7297" i="2"/>
  <c r="K7297" i="2" s="1"/>
  <c r="M7306" i="2"/>
  <c r="H7306" i="2"/>
  <c r="I7306" i="2"/>
  <c r="K7306" i="2" s="1"/>
  <c r="M7310" i="2"/>
  <c r="I7310" i="2"/>
  <c r="K7310" i="2" s="1"/>
  <c r="H7310" i="2"/>
  <c r="M7311" i="2"/>
  <c r="I7311" i="2"/>
  <c r="K7311" i="2" s="1"/>
  <c r="H7311" i="2"/>
  <c r="M7316" i="2"/>
  <c r="I7316" i="2"/>
  <c r="K7316" i="2" s="1"/>
  <c r="H7316" i="2"/>
  <c r="M7318" i="2"/>
  <c r="I7318" i="2"/>
  <c r="K7318" i="2" s="1"/>
  <c r="H7318" i="2"/>
  <c r="H167" i="2"/>
  <c r="M167" i="2"/>
  <c r="I167" i="2"/>
  <c r="K167" i="2" s="1"/>
  <c r="I168" i="2"/>
  <c r="K168" i="2" s="1"/>
  <c r="M168" i="2"/>
  <c r="H168" i="2"/>
  <c r="H169" i="2"/>
  <c r="M169" i="2"/>
  <c r="I169" i="2"/>
  <c r="K169" i="2" s="1"/>
  <c r="M170" i="2"/>
  <c r="I170" i="2"/>
  <c r="K170" i="2" s="1"/>
  <c r="H170" i="2"/>
  <c r="M171" i="2"/>
  <c r="I171" i="2"/>
  <c r="K171" i="2" s="1"/>
  <c r="H171" i="2"/>
  <c r="H172" i="2"/>
  <c r="M172" i="2"/>
  <c r="I172" i="2"/>
  <c r="K172" i="2" s="1"/>
  <c r="M173" i="2"/>
  <c r="I173" i="2"/>
  <c r="K173" i="2" s="1"/>
  <c r="H173" i="2"/>
  <c r="M174" i="2"/>
  <c r="I174" i="2"/>
  <c r="K174" i="2" s="1"/>
  <c r="H174" i="2"/>
  <c r="M175" i="2"/>
  <c r="I175" i="2"/>
  <c r="K175" i="2" s="1"/>
  <c r="H175" i="2"/>
  <c r="I176" i="2"/>
  <c r="K176" i="2" s="1"/>
  <c r="M176" i="2"/>
  <c r="H176" i="2"/>
  <c r="M177" i="2"/>
  <c r="I177" i="2"/>
  <c r="K177" i="2" s="1"/>
  <c r="H177" i="2"/>
  <c r="M178" i="2"/>
  <c r="I178" i="2"/>
  <c r="K178" i="2" s="1"/>
  <c r="H178" i="2"/>
  <c r="M179" i="2"/>
  <c r="I179" i="2"/>
  <c r="K179" i="2" s="1"/>
  <c r="H179" i="2"/>
  <c r="M180" i="2"/>
  <c r="I180" i="2"/>
  <c r="K180" i="2" s="1"/>
  <c r="H180" i="2"/>
  <c r="M181" i="2"/>
  <c r="I181" i="2"/>
  <c r="K181" i="2" s="1"/>
  <c r="H181" i="2"/>
  <c r="M182" i="2"/>
  <c r="I182" i="2"/>
  <c r="K182" i="2" s="1"/>
  <c r="H182" i="2"/>
  <c r="M183" i="2"/>
  <c r="I183" i="2"/>
  <c r="K183" i="2" s="1"/>
  <c r="H183" i="2"/>
  <c r="M184" i="2"/>
  <c r="I184" i="2"/>
  <c r="K184" i="2" s="1"/>
  <c r="H184" i="2"/>
  <c r="M185" i="2"/>
  <c r="I185" i="2"/>
  <c r="K185" i="2" s="1"/>
  <c r="H185" i="2"/>
  <c r="I186" i="2"/>
  <c r="K186" i="2" s="1"/>
  <c r="M186" i="2"/>
  <c r="H186" i="2"/>
  <c r="I187" i="2"/>
  <c r="K187" i="2" s="1"/>
  <c r="H187" i="2"/>
  <c r="M187" i="2"/>
  <c r="M188" i="2"/>
  <c r="I188" i="2"/>
  <c r="K188" i="2" s="1"/>
  <c r="H188" i="2"/>
  <c r="M189" i="2"/>
  <c r="I189" i="2"/>
  <c r="K189" i="2" s="1"/>
  <c r="H189" i="2"/>
  <c r="I190" i="2"/>
  <c r="K190" i="2" s="1"/>
  <c r="H190" i="2"/>
  <c r="M190" i="2"/>
  <c r="M191" i="2"/>
  <c r="I191" i="2"/>
  <c r="K191" i="2" s="1"/>
  <c r="H191" i="2"/>
  <c r="M192" i="2"/>
  <c r="I192" i="2"/>
  <c r="K192" i="2" s="1"/>
  <c r="H192" i="2"/>
  <c r="I193" i="2"/>
  <c r="K193" i="2" s="1"/>
  <c r="H193" i="2"/>
  <c r="M193" i="2"/>
  <c r="H194" i="2"/>
  <c r="M194" i="2"/>
  <c r="I194" i="2"/>
  <c r="K194" i="2" s="1"/>
  <c r="M195" i="2"/>
  <c r="I195" i="2"/>
  <c r="K195" i="2" s="1"/>
  <c r="H195" i="2"/>
  <c r="M196" i="2"/>
  <c r="I196" i="2"/>
  <c r="K196" i="2" s="1"/>
  <c r="H196" i="2"/>
  <c r="H197" i="2"/>
  <c r="M197" i="2"/>
  <c r="I197" i="2"/>
  <c r="K197" i="2" s="1"/>
  <c r="M198" i="2"/>
  <c r="I198" i="2"/>
  <c r="K198" i="2" s="1"/>
  <c r="H198" i="2"/>
  <c r="H199" i="2"/>
  <c r="I199" i="2"/>
  <c r="K199" i="2" s="1"/>
  <c r="M199" i="2"/>
  <c r="M200" i="2"/>
  <c r="H200" i="2"/>
  <c r="I200" i="2"/>
  <c r="K200" i="2" s="1"/>
  <c r="H201" i="2"/>
  <c r="I201" i="2"/>
  <c r="K201" i="2" s="1"/>
  <c r="M201" i="2"/>
  <c r="M202" i="2"/>
  <c r="I202" i="2"/>
  <c r="K202" i="2" s="1"/>
  <c r="H202" i="2"/>
  <c r="M203" i="2"/>
  <c r="I203" i="2"/>
  <c r="K203" i="2" s="1"/>
  <c r="H203" i="2"/>
  <c r="I204" i="2"/>
  <c r="K204" i="2" s="1"/>
  <c r="M204" i="2"/>
  <c r="H204" i="2"/>
  <c r="H205" i="2"/>
  <c r="I205" i="2"/>
  <c r="K205" i="2" s="1"/>
  <c r="M205" i="2"/>
  <c r="H206" i="2"/>
  <c r="I206" i="2"/>
  <c r="K206" i="2" s="1"/>
  <c r="M206" i="2"/>
  <c r="H207" i="2"/>
  <c r="M207" i="2"/>
  <c r="I207" i="2"/>
  <c r="K207" i="2" s="1"/>
  <c r="H208" i="2"/>
  <c r="I208" i="2"/>
  <c r="K208" i="2" s="1"/>
  <c r="M208" i="2"/>
  <c r="I209" i="2"/>
  <c r="K209" i="2" s="1"/>
  <c r="H209" i="2"/>
  <c r="M209" i="2"/>
  <c r="M210" i="2"/>
  <c r="I210" i="2"/>
  <c r="K210" i="2" s="1"/>
  <c r="H210" i="2"/>
  <c r="M211" i="2"/>
  <c r="I211" i="2"/>
  <c r="K211" i="2" s="1"/>
  <c r="H211" i="2"/>
  <c r="M212" i="2"/>
  <c r="I212" i="2"/>
  <c r="K212" i="2" s="1"/>
  <c r="H212" i="2"/>
  <c r="M213" i="2"/>
  <c r="I213" i="2"/>
  <c r="K213" i="2" s="1"/>
  <c r="H213" i="2"/>
  <c r="H214" i="2"/>
  <c r="I214" i="2"/>
  <c r="K214" i="2" s="1"/>
  <c r="M214" i="2"/>
  <c r="H215" i="2"/>
  <c r="M215" i="2"/>
  <c r="I215" i="2"/>
  <c r="K215" i="2" s="1"/>
  <c r="H216" i="2"/>
  <c r="I216" i="2"/>
  <c r="K216" i="2" s="1"/>
  <c r="M216" i="2"/>
  <c r="H217" i="2"/>
  <c r="I217" i="2"/>
  <c r="K217" i="2" s="1"/>
  <c r="M217" i="2"/>
  <c r="H218" i="2"/>
  <c r="I218" i="2"/>
  <c r="K218" i="2" s="1"/>
  <c r="M218" i="2"/>
  <c r="I219" i="2"/>
  <c r="K219" i="2" s="1"/>
  <c r="H219" i="2"/>
  <c r="M219" i="2"/>
  <c r="H220" i="2"/>
  <c r="I220" i="2"/>
  <c r="K220" i="2" s="1"/>
  <c r="M220" i="2"/>
  <c r="I221" i="2"/>
  <c r="K221" i="2" s="1"/>
  <c r="M221" i="2"/>
  <c r="H221" i="2"/>
  <c r="M222" i="2"/>
  <c r="H222" i="2"/>
  <c r="I222" i="2"/>
  <c r="K222" i="2" s="1"/>
  <c r="H223" i="2"/>
  <c r="I223" i="2"/>
  <c r="K223" i="2" s="1"/>
  <c r="M223" i="2"/>
  <c r="I224" i="2"/>
  <c r="K224" i="2" s="1"/>
  <c r="M224" i="2"/>
  <c r="H224" i="2"/>
  <c r="M225" i="2"/>
  <c r="I225" i="2"/>
  <c r="K225" i="2" s="1"/>
  <c r="H225" i="2"/>
  <c r="H226" i="2"/>
  <c r="I226" i="2"/>
  <c r="K226" i="2" s="1"/>
  <c r="M226" i="2"/>
  <c r="H227" i="2"/>
  <c r="I227" i="2"/>
  <c r="K227" i="2" s="1"/>
  <c r="M227" i="2"/>
  <c r="H228" i="2"/>
  <c r="M228" i="2"/>
  <c r="I228" i="2"/>
  <c r="K228" i="2" s="1"/>
  <c r="H229" i="2"/>
  <c r="I229" i="2"/>
  <c r="K229" i="2" s="1"/>
  <c r="M229" i="2"/>
  <c r="M230" i="2"/>
  <c r="H230" i="2"/>
  <c r="I230" i="2"/>
  <c r="K230" i="2" s="1"/>
  <c r="I231" i="2"/>
  <c r="K231" i="2" s="1"/>
  <c r="M231" i="2"/>
  <c r="H231" i="2"/>
  <c r="H232" i="2"/>
  <c r="M232" i="2"/>
  <c r="I232" i="2"/>
  <c r="K232" i="2" s="1"/>
  <c r="M233" i="2"/>
  <c r="I233" i="2"/>
  <c r="K233" i="2" s="1"/>
  <c r="H233" i="2"/>
  <c r="M234" i="2"/>
  <c r="I234" i="2"/>
  <c r="K234" i="2" s="1"/>
  <c r="H234" i="2"/>
  <c r="M235" i="2"/>
  <c r="I235" i="2"/>
  <c r="K235" i="2" s="1"/>
  <c r="H235" i="2"/>
  <c r="M7491" i="2"/>
  <c r="I7491" i="2"/>
  <c r="K7491" i="2" s="1"/>
  <c r="H7491" i="2"/>
  <c r="M7492" i="2"/>
  <c r="I7492" i="2"/>
  <c r="K7492" i="2" s="1"/>
  <c r="H7492" i="2"/>
  <c r="M7493" i="2"/>
  <c r="I7493" i="2"/>
  <c r="K7493" i="2" s="1"/>
  <c r="H7493" i="2"/>
  <c r="H7494" i="2"/>
  <c r="M7494" i="2"/>
  <c r="I7494" i="2"/>
  <c r="K7494" i="2" s="1"/>
  <c r="H7495" i="2"/>
  <c r="M7495" i="2"/>
  <c r="I7495" i="2"/>
  <c r="K7495" i="2" s="1"/>
  <c r="I7496" i="2"/>
  <c r="K7496" i="2" s="1"/>
  <c r="M7496" i="2"/>
  <c r="H7496" i="2"/>
  <c r="M7497" i="2"/>
  <c r="H7497" i="2"/>
  <c r="I7497" i="2"/>
  <c r="K7497" i="2" s="1"/>
  <c r="H7498" i="2"/>
  <c r="M7498" i="2"/>
  <c r="I7498" i="2"/>
  <c r="K7498" i="2" s="1"/>
  <c r="H7499" i="2"/>
  <c r="I7499" i="2"/>
  <c r="K7499" i="2" s="1"/>
  <c r="M7499" i="2"/>
  <c r="I7500" i="2"/>
  <c r="K7500" i="2" s="1"/>
  <c r="M7500" i="2"/>
  <c r="H7500" i="2"/>
  <c r="I7501" i="2"/>
  <c r="K7501" i="2" s="1"/>
  <c r="H7501" i="2"/>
  <c r="M7501" i="2"/>
  <c r="M7502" i="2"/>
  <c r="I7502" i="2"/>
  <c r="K7502" i="2" s="1"/>
  <c r="H7502" i="2"/>
  <c r="H7503" i="2"/>
  <c r="I7503" i="2"/>
  <c r="K7503" i="2" s="1"/>
  <c r="M7503" i="2"/>
  <c r="M7504" i="2"/>
  <c r="I7504" i="2"/>
  <c r="K7504" i="2" s="1"/>
  <c r="H7504" i="2"/>
  <c r="M7505" i="2"/>
  <c r="I7505" i="2"/>
  <c r="K7505" i="2" s="1"/>
  <c r="H7505" i="2"/>
  <c r="M7506" i="2"/>
  <c r="H7506" i="2"/>
  <c r="I7506" i="2"/>
  <c r="K7506" i="2" s="1"/>
  <c r="H7507" i="2"/>
  <c r="M7507" i="2"/>
  <c r="I7507" i="2"/>
  <c r="K7507" i="2" s="1"/>
  <c r="M7508" i="2"/>
  <c r="I7508" i="2"/>
  <c r="K7508" i="2" s="1"/>
  <c r="H7508" i="2"/>
  <c r="M7509" i="2"/>
  <c r="I7509" i="2"/>
  <c r="K7509" i="2" s="1"/>
  <c r="H7509" i="2"/>
  <c r="H7538" i="2"/>
  <c r="M7538" i="2"/>
  <c r="I7538" i="2"/>
  <c r="K7538" i="2" s="1"/>
  <c r="M7539" i="2"/>
  <c r="I7539" i="2"/>
  <c r="K7539" i="2" s="1"/>
  <c r="H7539" i="2"/>
  <c r="I7540" i="2"/>
  <c r="K7540" i="2" s="1"/>
  <c r="M7540" i="2"/>
  <c r="H7540" i="2"/>
  <c r="M7541" i="2"/>
  <c r="I7541" i="2"/>
  <c r="K7541" i="2" s="1"/>
  <c r="H7541" i="2"/>
  <c r="M7542" i="2"/>
  <c r="I7542" i="2"/>
  <c r="K7542" i="2" s="1"/>
  <c r="H7542" i="2"/>
  <c r="M7543" i="2"/>
  <c r="I7543" i="2"/>
  <c r="K7543" i="2" s="1"/>
  <c r="H7543" i="2"/>
  <c r="H7544" i="2"/>
  <c r="I7544" i="2"/>
  <c r="K7544" i="2" s="1"/>
  <c r="M7544" i="2"/>
  <c r="M7545" i="2"/>
  <c r="I7545" i="2"/>
  <c r="K7545" i="2" s="1"/>
  <c r="H7545" i="2"/>
  <c r="M7546" i="2"/>
  <c r="I7546" i="2"/>
  <c r="K7546" i="2" s="1"/>
  <c r="H7546" i="2"/>
  <c r="I7547" i="2"/>
  <c r="K7547" i="2" s="1"/>
  <c r="H7547" i="2"/>
  <c r="M7547" i="2"/>
  <c r="M7548" i="2"/>
  <c r="H7548" i="2"/>
  <c r="I7548" i="2"/>
  <c r="K7548" i="2" s="1"/>
  <c r="I7549" i="2"/>
  <c r="K7549" i="2" s="1"/>
  <c r="M7549" i="2"/>
  <c r="H7549" i="2"/>
  <c r="H7550" i="2"/>
  <c r="I7550" i="2"/>
  <c r="K7550" i="2" s="1"/>
  <c r="M7550" i="2"/>
  <c r="I7551" i="2"/>
  <c r="K7551" i="2" s="1"/>
  <c r="H7551" i="2"/>
  <c r="M7551" i="2"/>
  <c r="M7552" i="2"/>
  <c r="I7552" i="2"/>
  <c r="K7552" i="2" s="1"/>
  <c r="H7552" i="2"/>
  <c r="M7553" i="2"/>
  <c r="I7553" i="2"/>
  <c r="K7553" i="2" s="1"/>
  <c r="H7553" i="2"/>
  <c r="I8267" i="2"/>
  <c r="K8267" i="2" s="1"/>
  <c r="H8267" i="2"/>
  <c r="M8267" i="2"/>
  <c r="M8268" i="2"/>
  <c r="H8268" i="2"/>
  <c r="I8268" i="2"/>
  <c r="K8268" i="2" s="1"/>
  <c r="M8269" i="2"/>
  <c r="H8269" i="2"/>
  <c r="I8269" i="2"/>
  <c r="K8269" i="2" s="1"/>
  <c r="I8270" i="2"/>
  <c r="K8270" i="2" s="1"/>
  <c r="M8270" i="2"/>
  <c r="H8270" i="2"/>
  <c r="M8271" i="2"/>
  <c r="H8271" i="2"/>
  <c r="I8271" i="2"/>
  <c r="K8271" i="2" s="1"/>
  <c r="H8272" i="2"/>
  <c r="M8272" i="2"/>
  <c r="I8272" i="2"/>
  <c r="K8272" i="2" s="1"/>
  <c r="H8273" i="2"/>
  <c r="I8273" i="2"/>
  <c r="K8273" i="2" s="1"/>
  <c r="M8273" i="2"/>
  <c r="H8274" i="2"/>
  <c r="M8274" i="2"/>
  <c r="I8274" i="2"/>
  <c r="K8274" i="2" s="1"/>
  <c r="I8275" i="2"/>
  <c r="K8275" i="2" s="1"/>
  <c r="M8275" i="2"/>
  <c r="H8275" i="2"/>
  <c r="H8276" i="2"/>
  <c r="M8276" i="2"/>
  <c r="I8276" i="2"/>
  <c r="K8276" i="2" s="1"/>
  <c r="I8277" i="2"/>
  <c r="K8277" i="2" s="1"/>
  <c r="M8277" i="2"/>
  <c r="H8277" i="2"/>
  <c r="I8278" i="2"/>
  <c r="K8278" i="2" s="1"/>
  <c r="H8278" i="2"/>
  <c r="M8278" i="2"/>
  <c r="I8279" i="2"/>
  <c r="K8279" i="2" s="1"/>
  <c r="H8279" i="2"/>
  <c r="M8279" i="2"/>
  <c r="M8280" i="2"/>
  <c r="I8280" i="2"/>
  <c r="K8280" i="2" s="1"/>
  <c r="H8280" i="2"/>
  <c r="H8281" i="2"/>
  <c r="M8281" i="2"/>
  <c r="I8281" i="2"/>
  <c r="K8281" i="2" s="1"/>
  <c r="I8282" i="2"/>
  <c r="K8282" i="2" s="1"/>
  <c r="H8282" i="2"/>
  <c r="M8282" i="2"/>
  <c r="H8283" i="2"/>
  <c r="M8283" i="2"/>
  <c r="I8283" i="2"/>
  <c r="K8283" i="2" s="1"/>
  <c r="M8284" i="2"/>
  <c r="H8284" i="2"/>
  <c r="I8284" i="2"/>
  <c r="K8284" i="2" s="1"/>
  <c r="I8285" i="2"/>
  <c r="K8285" i="2" s="1"/>
  <c r="H8285" i="2"/>
  <c r="M8285" i="2"/>
  <c r="H8286" i="2"/>
  <c r="I8286" i="2"/>
  <c r="K8286" i="2" s="1"/>
  <c r="M8286" i="2"/>
  <c r="H8287" i="2"/>
  <c r="I8287" i="2"/>
  <c r="K8287" i="2" s="1"/>
  <c r="M8287" i="2"/>
  <c r="I8546" i="2"/>
  <c r="K8546" i="2" s="1"/>
  <c r="H8546" i="2"/>
  <c r="M8546" i="2"/>
  <c r="M8547" i="2"/>
  <c r="I8547" i="2"/>
  <c r="K8547" i="2" s="1"/>
  <c r="H8547" i="2"/>
  <c r="H8548" i="2"/>
  <c r="I8548" i="2"/>
  <c r="K8548" i="2" s="1"/>
  <c r="M8548" i="2"/>
  <c r="H8549" i="2"/>
  <c r="I8549" i="2"/>
  <c r="K8549" i="2" s="1"/>
  <c r="M8549" i="2"/>
  <c r="H8550" i="2"/>
  <c r="M8550" i="2"/>
  <c r="I8550" i="2"/>
  <c r="K8550" i="2" s="1"/>
  <c r="M8551" i="2"/>
  <c r="I8551" i="2"/>
  <c r="K8551" i="2" s="1"/>
  <c r="H8551" i="2"/>
  <c r="M8552" i="2"/>
  <c r="I8552" i="2"/>
  <c r="K8552" i="2" s="1"/>
  <c r="H8552" i="2"/>
  <c r="M8553" i="2"/>
  <c r="H8553" i="2"/>
  <c r="I8553" i="2"/>
  <c r="K8553" i="2" s="1"/>
  <c r="M8554" i="2"/>
  <c r="I8554" i="2"/>
  <c r="K8554" i="2" s="1"/>
  <c r="H8554" i="2"/>
  <c r="M8555" i="2"/>
  <c r="I8555" i="2"/>
  <c r="K8555" i="2" s="1"/>
  <c r="H8555" i="2"/>
  <c r="H8556" i="2"/>
  <c r="M8556" i="2"/>
  <c r="I8556" i="2"/>
  <c r="K8556" i="2" s="1"/>
  <c r="H8557" i="2"/>
  <c r="M8557" i="2"/>
  <c r="I8557" i="2"/>
  <c r="K8557" i="2" s="1"/>
  <c r="M1824" i="2"/>
  <c r="I1824" i="2"/>
  <c r="K1824" i="2" s="1"/>
  <c r="H1824" i="2"/>
  <c r="I1825" i="2"/>
  <c r="K1825" i="2" s="1"/>
  <c r="H1825" i="2"/>
  <c r="M1825" i="2"/>
  <c r="M1826" i="2"/>
  <c r="I1826" i="2"/>
  <c r="K1826" i="2" s="1"/>
  <c r="H1826" i="2"/>
  <c r="M3733" i="2"/>
  <c r="H3733" i="2"/>
  <c r="I3733" i="2"/>
  <c r="K3733" i="2" s="1"/>
  <c r="H4358" i="2"/>
  <c r="I4358" i="2"/>
  <c r="K4358" i="2" s="1"/>
  <c r="M4358" i="2"/>
  <c r="M5372" i="2"/>
  <c r="H5372" i="2"/>
  <c r="I5372" i="2"/>
  <c r="K5372" i="2" s="1"/>
  <c r="H5373" i="2"/>
  <c r="I5373" i="2"/>
  <c r="K5373" i="2" s="1"/>
  <c r="M5373" i="2"/>
  <c r="H160" i="2"/>
  <c r="M160" i="2"/>
  <c r="I160" i="2"/>
  <c r="K160" i="2" s="1"/>
  <c r="M161" i="2"/>
  <c r="I161" i="2"/>
  <c r="K161" i="2" s="1"/>
  <c r="H161" i="2"/>
  <c r="H1193" i="2"/>
  <c r="I1193" i="2"/>
  <c r="K1193" i="2" s="1"/>
  <c r="M1193" i="2"/>
  <c r="H1194" i="2"/>
  <c r="I1194" i="2"/>
  <c r="K1194" i="2" s="1"/>
  <c r="M1194" i="2"/>
  <c r="H1092" i="2"/>
  <c r="I1092" i="2"/>
  <c r="K1092" i="2" s="1"/>
  <c r="M1092" i="2"/>
  <c r="M1091" i="2"/>
  <c r="H1091" i="2"/>
  <c r="I1091" i="2"/>
  <c r="K1091" i="2" s="1"/>
  <c r="I1093" i="2"/>
  <c r="K1093" i="2" s="1"/>
  <c r="M1093" i="2"/>
  <c r="H1093" i="2"/>
  <c r="H1657" i="2"/>
  <c r="M1657" i="2"/>
  <c r="I1657" i="2"/>
  <c r="K1657" i="2" s="1"/>
  <c r="H7554" i="2"/>
  <c r="I7554" i="2"/>
  <c r="K7554" i="2" s="1"/>
  <c r="M7554" i="2"/>
  <c r="M7555" i="2"/>
  <c r="H7555" i="2"/>
  <c r="I7555" i="2"/>
  <c r="K7555" i="2" s="1"/>
  <c r="H7556" i="2"/>
  <c r="I7556" i="2"/>
  <c r="K7556" i="2" s="1"/>
  <c r="M7556" i="2"/>
  <c r="I1658" i="2"/>
  <c r="K1658" i="2" s="1"/>
  <c r="H1658" i="2"/>
  <c r="M1658" i="2"/>
  <c r="M1659" i="2"/>
  <c r="I1659" i="2"/>
  <c r="K1659" i="2" s="1"/>
  <c r="H1659" i="2"/>
  <c r="M1094" i="2"/>
  <c r="I1094" i="2"/>
  <c r="K1094" i="2" s="1"/>
  <c r="H1094" i="2"/>
  <c r="H1090" i="2"/>
  <c r="I1090" i="2"/>
  <c r="K1090" i="2" s="1"/>
  <c r="M1090" i="2"/>
  <c r="H1192" i="2"/>
  <c r="M1192" i="2"/>
  <c r="I1192" i="2"/>
  <c r="K1192" i="2" s="1"/>
  <c r="M7326" i="2"/>
  <c r="H7326" i="2"/>
  <c r="I7326" i="2"/>
  <c r="K7326" i="2" s="1"/>
  <c r="I8565" i="2"/>
  <c r="K8565" i="2" s="1"/>
  <c r="M8565" i="2"/>
  <c r="H8565" i="2"/>
  <c r="M8566" i="2"/>
  <c r="I8566" i="2"/>
  <c r="K8566" i="2" s="1"/>
  <c r="H8566" i="2"/>
  <c r="M8567" i="2"/>
  <c r="I8567" i="2"/>
  <c r="K8567" i="2" s="1"/>
  <c r="H8567" i="2"/>
  <c r="H555" i="2"/>
  <c r="I555" i="2"/>
  <c r="K555" i="2" s="1"/>
  <c r="M555" i="2"/>
  <c r="H558" i="2"/>
  <c r="M558" i="2"/>
  <c r="I558" i="2"/>
  <c r="K558" i="2" s="1"/>
  <c r="H559" i="2"/>
  <c r="M559" i="2"/>
  <c r="I559" i="2"/>
  <c r="K559" i="2" s="1"/>
  <c r="M562" i="2"/>
  <c r="I562" i="2"/>
  <c r="K562" i="2" s="1"/>
  <c r="H562" i="2"/>
  <c r="I579" i="2"/>
  <c r="K579" i="2" s="1"/>
  <c r="H579" i="2"/>
  <c r="M579" i="2"/>
  <c r="I580" i="2"/>
  <c r="K580" i="2" s="1"/>
  <c r="H580" i="2"/>
  <c r="M580" i="2"/>
  <c r="I5611" i="2"/>
  <c r="K5611" i="2" s="1"/>
  <c r="H5611" i="2"/>
  <c r="M5611" i="2"/>
  <c r="H5622" i="2"/>
  <c r="M5622" i="2"/>
  <c r="I5622" i="2"/>
  <c r="K5622" i="2" s="1"/>
  <c r="I5627" i="2"/>
  <c r="K5627" i="2" s="1"/>
  <c r="H5627" i="2"/>
  <c r="M5627" i="2"/>
  <c r="M594" i="2"/>
  <c r="H594" i="2"/>
  <c r="I594" i="2"/>
  <c r="K594" i="2" s="1"/>
  <c r="H595" i="2"/>
  <c r="I595" i="2"/>
  <c r="K595" i="2" s="1"/>
  <c r="M595" i="2"/>
  <c r="M596" i="2"/>
  <c r="H596" i="2"/>
  <c r="I596" i="2"/>
  <c r="K596" i="2" s="1"/>
  <c r="M597" i="2"/>
  <c r="I597" i="2"/>
  <c r="K597" i="2" s="1"/>
  <c r="H597" i="2"/>
  <c r="M610" i="2"/>
  <c r="I610" i="2"/>
  <c r="K610" i="2" s="1"/>
  <c r="H610" i="2"/>
  <c r="H613" i="2"/>
  <c r="I613" i="2"/>
  <c r="K613" i="2" s="1"/>
  <c r="M613" i="2"/>
  <c r="M616" i="2"/>
  <c r="H616" i="2"/>
  <c r="I616" i="2"/>
  <c r="K616" i="2" s="1"/>
  <c r="H617" i="2"/>
  <c r="M617" i="2"/>
  <c r="I617" i="2"/>
  <c r="K617" i="2" s="1"/>
  <c r="M8767" i="2"/>
  <c r="I8767" i="2"/>
  <c r="K8767" i="2" s="1"/>
  <c r="H8767" i="2"/>
  <c r="M8768" i="2"/>
  <c r="I8768" i="2"/>
  <c r="K8768" i="2" s="1"/>
  <c r="H8768" i="2"/>
  <c r="M8769" i="2"/>
  <c r="H8769" i="2"/>
  <c r="I8769" i="2"/>
  <c r="K8769" i="2" s="1"/>
  <c r="M3682" i="2"/>
  <c r="I3682" i="2"/>
  <c r="K3682" i="2" s="1"/>
  <c r="H3682" i="2"/>
  <c r="I3683" i="2"/>
  <c r="K3683" i="2" s="1"/>
  <c r="H3683" i="2"/>
  <c r="M3683" i="2"/>
  <c r="I3684" i="2"/>
  <c r="K3684" i="2" s="1"/>
  <c r="H3684" i="2"/>
  <c r="M3684" i="2"/>
  <c r="I3685" i="2"/>
  <c r="K3685" i="2" s="1"/>
  <c r="H3685" i="2"/>
  <c r="M3685" i="2"/>
  <c r="M3686" i="2"/>
  <c r="I3686" i="2"/>
  <c r="K3686" i="2" s="1"/>
  <c r="H3686" i="2"/>
  <c r="M3687" i="2"/>
  <c r="H3687" i="2"/>
  <c r="I3687" i="2"/>
  <c r="K3687" i="2" s="1"/>
  <c r="M3688" i="2"/>
  <c r="H3688" i="2"/>
  <c r="I3688" i="2"/>
  <c r="K3688" i="2" s="1"/>
  <c r="I3689" i="2"/>
  <c r="K3689" i="2" s="1"/>
  <c r="H3689" i="2"/>
  <c r="M3689" i="2"/>
  <c r="M3690" i="2"/>
  <c r="H3690" i="2"/>
  <c r="I3690" i="2"/>
  <c r="K3690" i="2" s="1"/>
  <c r="I3691" i="2"/>
  <c r="K3691" i="2" s="1"/>
  <c r="H3691" i="2"/>
  <c r="M3691" i="2"/>
  <c r="M3692" i="2"/>
  <c r="I3692" i="2"/>
  <c r="K3692" i="2" s="1"/>
  <c r="H3692" i="2"/>
  <c r="M3693" i="2"/>
  <c r="I3693" i="2"/>
  <c r="K3693" i="2" s="1"/>
  <c r="H3693" i="2"/>
  <c r="I3694" i="2"/>
  <c r="K3694" i="2" s="1"/>
  <c r="H3694" i="2"/>
  <c r="M3694" i="2"/>
  <c r="H3695" i="2"/>
  <c r="I3695" i="2"/>
  <c r="K3695" i="2" s="1"/>
  <c r="M3695" i="2"/>
  <c r="I3696" i="2"/>
  <c r="K3696" i="2" s="1"/>
  <c r="M3696" i="2"/>
  <c r="H3696" i="2"/>
  <c r="M3697" i="2"/>
  <c r="I3697" i="2"/>
  <c r="K3697" i="2" s="1"/>
  <c r="H3697" i="2"/>
  <c r="M3698" i="2"/>
  <c r="H3698" i="2"/>
  <c r="I3698" i="2"/>
  <c r="K3698" i="2" s="1"/>
  <c r="I3700" i="2"/>
  <c r="K3700" i="2" s="1"/>
  <c r="H3700" i="2"/>
  <c r="M3700" i="2"/>
  <c r="H3705" i="2"/>
  <c r="I3705" i="2"/>
  <c r="K3705" i="2" s="1"/>
  <c r="M3705" i="2"/>
  <c r="I3706" i="2"/>
  <c r="K3706" i="2" s="1"/>
  <c r="M3706" i="2"/>
  <c r="H3706" i="2"/>
  <c r="H3707" i="2"/>
  <c r="I3707" i="2"/>
  <c r="K3707" i="2" s="1"/>
  <c r="M3707" i="2"/>
  <c r="H3708" i="2"/>
  <c r="I3708" i="2"/>
  <c r="K3708" i="2" s="1"/>
  <c r="M3708" i="2"/>
  <c r="H3709" i="2"/>
  <c r="I3709" i="2"/>
  <c r="K3709" i="2" s="1"/>
  <c r="M3709" i="2"/>
  <c r="H3710" i="2"/>
  <c r="I3710" i="2"/>
  <c r="K3710" i="2" s="1"/>
  <c r="M3710" i="2"/>
  <c r="I3712" i="2"/>
  <c r="K3712" i="2" s="1"/>
  <c r="M3712" i="2"/>
  <c r="H3712" i="2"/>
  <c r="H3714" i="2"/>
  <c r="M3714" i="2"/>
  <c r="I3714" i="2"/>
  <c r="K3714" i="2" s="1"/>
  <c r="M3716" i="2"/>
  <c r="I3716" i="2"/>
  <c r="K3716" i="2" s="1"/>
  <c r="H3716" i="2"/>
  <c r="H3718" i="2"/>
  <c r="M3718" i="2"/>
  <c r="I3718" i="2"/>
  <c r="K3718" i="2" s="1"/>
  <c r="M3720" i="2"/>
  <c r="H3720" i="2"/>
  <c r="I3720" i="2"/>
  <c r="K3720" i="2" s="1"/>
  <c r="H3722" i="2"/>
  <c r="M3722" i="2"/>
  <c r="I3722" i="2"/>
  <c r="K3722" i="2" s="1"/>
  <c r="H3723" i="2"/>
  <c r="I3723" i="2"/>
  <c r="K3723" i="2" s="1"/>
  <c r="M3723" i="2"/>
  <c r="I8770" i="2"/>
  <c r="K8770" i="2" s="1"/>
  <c r="M8770" i="2"/>
  <c r="H8770" i="2"/>
  <c r="H8771" i="2"/>
  <c r="M8771" i="2"/>
  <c r="I8771" i="2"/>
  <c r="K8771" i="2" s="1"/>
  <c r="M8772" i="2"/>
  <c r="H8772" i="2"/>
  <c r="I8772" i="2"/>
  <c r="K8772" i="2" s="1"/>
  <c r="M5537" i="2"/>
  <c r="I5537" i="2"/>
  <c r="K5537" i="2" s="1"/>
  <c r="H5537" i="2"/>
  <c r="H5538" i="2"/>
  <c r="I5538" i="2"/>
  <c r="K5538" i="2" s="1"/>
  <c r="M5538" i="2"/>
  <c r="H5539" i="2"/>
  <c r="I5539" i="2"/>
  <c r="K5539" i="2" s="1"/>
  <c r="M5539" i="2"/>
  <c r="H5540" i="2"/>
  <c r="I5540" i="2"/>
  <c r="K5540" i="2" s="1"/>
  <c r="M5540" i="2"/>
  <c r="M5542" i="2"/>
  <c r="I5542" i="2"/>
  <c r="K5542" i="2" s="1"/>
  <c r="H5542" i="2"/>
  <c r="I5543" i="2"/>
  <c r="K5543" i="2" s="1"/>
  <c r="M5543" i="2"/>
  <c r="H5543" i="2"/>
  <c r="I5544" i="2"/>
  <c r="K5544" i="2" s="1"/>
  <c r="H5544" i="2"/>
  <c r="M5544" i="2"/>
  <c r="I5548" i="2"/>
  <c r="K5548" i="2" s="1"/>
  <c r="H5548" i="2"/>
  <c r="M5548" i="2"/>
  <c r="I5551" i="2"/>
  <c r="K5551" i="2" s="1"/>
  <c r="H5551" i="2"/>
  <c r="M5551" i="2"/>
  <c r="I5552" i="2"/>
  <c r="K5552" i="2" s="1"/>
  <c r="M5552" i="2"/>
  <c r="H5552" i="2"/>
  <c r="M5553" i="2"/>
  <c r="I5553" i="2"/>
  <c r="K5553" i="2" s="1"/>
  <c r="H5553" i="2"/>
  <c r="I5559" i="2"/>
  <c r="K5559" i="2" s="1"/>
  <c r="H5559" i="2"/>
  <c r="M5559" i="2"/>
  <c r="M5563" i="2"/>
  <c r="I5563" i="2"/>
  <c r="K5563" i="2" s="1"/>
  <c r="H5563" i="2"/>
  <c r="H5564" i="2"/>
  <c r="I5564" i="2"/>
  <c r="K5564" i="2" s="1"/>
  <c r="H5565" i="2"/>
  <c r="I5565" i="2"/>
  <c r="K5565" i="2" s="1"/>
  <c r="M5565" i="2"/>
  <c r="H5566" i="2"/>
  <c r="I5566" i="2"/>
  <c r="K5566" i="2" s="1"/>
  <c r="M5566" i="2"/>
  <c r="M5567" i="2"/>
  <c r="H5567" i="2"/>
  <c r="I5567" i="2"/>
  <c r="K5567" i="2" s="1"/>
  <c r="I5568" i="2"/>
  <c r="K5568" i="2" s="1"/>
  <c r="H5568" i="2"/>
  <c r="M5568" i="2"/>
  <c r="M5569" i="2"/>
  <c r="I5569" i="2"/>
  <c r="K5569" i="2" s="1"/>
  <c r="H5569" i="2"/>
  <c r="M5570" i="2"/>
  <c r="I5570" i="2"/>
  <c r="K5570" i="2" s="1"/>
  <c r="H5570" i="2"/>
  <c r="M5571" i="2"/>
  <c r="I5571" i="2"/>
  <c r="K5571" i="2" s="1"/>
  <c r="H5571" i="2"/>
  <c r="M5572" i="2"/>
  <c r="I5572" i="2"/>
  <c r="K5572" i="2" s="1"/>
  <c r="H5572" i="2"/>
  <c r="H5573" i="2"/>
  <c r="I5573" i="2"/>
  <c r="K5573" i="2" s="1"/>
  <c r="M5573" i="2"/>
  <c r="H5574" i="2"/>
  <c r="M5574" i="2"/>
  <c r="I5574" i="2"/>
  <c r="K5574" i="2" s="1"/>
  <c r="M5575" i="2"/>
  <c r="I5575" i="2"/>
  <c r="K5575" i="2" s="1"/>
  <c r="H5575" i="2"/>
  <c r="M5576" i="2"/>
  <c r="I5576" i="2"/>
  <c r="K5576" i="2" s="1"/>
  <c r="H5576" i="2"/>
  <c r="H5577" i="2"/>
  <c r="I5577" i="2"/>
  <c r="K5577" i="2" s="1"/>
  <c r="M5577" i="2"/>
  <c r="H5578" i="2"/>
  <c r="I5578" i="2"/>
  <c r="K5578" i="2" s="1"/>
  <c r="M5578" i="2"/>
  <c r="M5579" i="2"/>
  <c r="H5579" i="2"/>
  <c r="I5579" i="2"/>
  <c r="K5579" i="2" s="1"/>
  <c r="I5580" i="2"/>
  <c r="K5580" i="2" s="1"/>
  <c r="M5580" i="2"/>
  <c r="H5580" i="2"/>
  <c r="M5581" i="2"/>
  <c r="I5581" i="2"/>
  <c r="K5581" i="2" s="1"/>
  <c r="H5581" i="2"/>
  <c r="N5581" i="2" s="1"/>
  <c r="I5582" i="2"/>
  <c r="K5582" i="2" s="1"/>
  <c r="H5582" i="2"/>
  <c r="M5582" i="2"/>
  <c r="M5583" i="2"/>
  <c r="H5583" i="2"/>
  <c r="I5583" i="2"/>
  <c r="K5583" i="2" s="1"/>
  <c r="H5584" i="2"/>
  <c r="I5584" i="2"/>
  <c r="K5584" i="2" s="1"/>
  <c r="M5584" i="2"/>
  <c r="M5585" i="2"/>
  <c r="I5585" i="2"/>
  <c r="K5585" i="2" s="1"/>
  <c r="H5585" i="2"/>
  <c r="H5586" i="2"/>
  <c r="I5586" i="2"/>
  <c r="K5586" i="2" s="1"/>
  <c r="M5586" i="2"/>
  <c r="H5587" i="2"/>
  <c r="I5587" i="2"/>
  <c r="K5587" i="2" s="1"/>
  <c r="M5587" i="2"/>
  <c r="H5588" i="2"/>
  <c r="I5588" i="2"/>
  <c r="K5588" i="2" s="1"/>
  <c r="M5588" i="2"/>
  <c r="I5589" i="2"/>
  <c r="K5589" i="2" s="1"/>
  <c r="H5589" i="2"/>
  <c r="M5589" i="2"/>
  <c r="M5590" i="2"/>
  <c r="I5590" i="2"/>
  <c r="K5590" i="2" s="1"/>
  <c r="H5590" i="2"/>
  <c r="H5591" i="2"/>
  <c r="I5591" i="2"/>
  <c r="K5591" i="2" s="1"/>
  <c r="M5591" i="2"/>
  <c r="M5592" i="2"/>
  <c r="I5592" i="2"/>
  <c r="K5592" i="2" s="1"/>
  <c r="H5592" i="2"/>
  <c r="I5593" i="2"/>
  <c r="K5593" i="2" s="1"/>
  <c r="H5593" i="2"/>
  <c r="M5593" i="2"/>
  <c r="I5594" i="2"/>
  <c r="K5594" i="2" s="1"/>
  <c r="H5594" i="2"/>
  <c r="M5594" i="2"/>
  <c r="I5595" i="2"/>
  <c r="K5595" i="2" s="1"/>
  <c r="H5595" i="2"/>
  <c r="M5595" i="2"/>
  <c r="M5596" i="2"/>
  <c r="I5596" i="2"/>
  <c r="K5596" i="2" s="1"/>
  <c r="H5596" i="2"/>
  <c r="I5597" i="2"/>
  <c r="K5597" i="2" s="1"/>
  <c r="H5597" i="2"/>
  <c r="M5597" i="2"/>
  <c r="H5598" i="2"/>
  <c r="M5598" i="2"/>
  <c r="I5598" i="2"/>
  <c r="K5598" i="2" s="1"/>
  <c r="M5599" i="2"/>
  <c r="H5599" i="2"/>
  <c r="I5599" i="2"/>
  <c r="K5599" i="2" s="1"/>
  <c r="H5600" i="2"/>
  <c r="I5600" i="2"/>
  <c r="K5600" i="2" s="1"/>
  <c r="M5600" i="2"/>
  <c r="M5609" i="2"/>
  <c r="I5609" i="2"/>
  <c r="K5609" i="2" s="1"/>
  <c r="H5609" i="2"/>
  <c r="I5615" i="2"/>
  <c r="K5615" i="2" s="1"/>
  <c r="M5615" i="2"/>
  <c r="H5615" i="2"/>
  <c r="M5626" i="2"/>
  <c r="H5626" i="2"/>
  <c r="I5626" i="2"/>
  <c r="K5626" i="2" s="1"/>
  <c r="M6239" i="2"/>
  <c r="I6239" i="2"/>
  <c r="K6239" i="2" s="1"/>
  <c r="H6239" i="2"/>
  <c r="I6240" i="2"/>
  <c r="K6240" i="2" s="1"/>
  <c r="H6240" i="2"/>
  <c r="M6240" i="2"/>
  <c r="H6241" i="2"/>
  <c r="M6241" i="2"/>
  <c r="I6241" i="2"/>
  <c r="K6241" i="2" s="1"/>
  <c r="M6242" i="2"/>
  <c r="I6242" i="2"/>
  <c r="K6242" i="2" s="1"/>
  <c r="H6242" i="2"/>
  <c r="H6243" i="2"/>
  <c r="I6243" i="2"/>
  <c r="K6243" i="2" s="1"/>
  <c r="M6243" i="2"/>
  <c r="H6244" i="2"/>
  <c r="I6244" i="2"/>
  <c r="K6244" i="2" s="1"/>
  <c r="M6244" i="2"/>
  <c r="I6245" i="2"/>
  <c r="K6245" i="2" s="1"/>
  <c r="M6245" i="2"/>
  <c r="H6245" i="2"/>
  <c r="M6246" i="2"/>
  <c r="I6246" i="2"/>
  <c r="K6246" i="2" s="1"/>
  <c r="H6246" i="2"/>
  <c r="M6247" i="2"/>
  <c r="I6247" i="2"/>
  <c r="K6247" i="2" s="1"/>
  <c r="H6247" i="2"/>
  <c r="M7369" i="2"/>
  <c r="I7369" i="2"/>
  <c r="K7369" i="2" s="1"/>
  <c r="H7369" i="2"/>
  <c r="M7370" i="2"/>
  <c r="H7370" i="2"/>
  <c r="I7370" i="2"/>
  <c r="K7370" i="2" s="1"/>
  <c r="H7371" i="2"/>
  <c r="M7371" i="2"/>
  <c r="I7371" i="2"/>
  <c r="K7371" i="2" s="1"/>
  <c r="H7373" i="2"/>
  <c r="M7373" i="2"/>
  <c r="I7373" i="2"/>
  <c r="K7373" i="2" s="1"/>
  <c r="I7374" i="2"/>
  <c r="K7374" i="2" s="1"/>
  <c r="H7374" i="2"/>
  <c r="M7374" i="2"/>
  <c r="H7379" i="2"/>
  <c r="I7379" i="2"/>
  <c r="K7379" i="2" s="1"/>
  <c r="M7379" i="2"/>
  <c r="I7431" i="2"/>
  <c r="K7431" i="2" s="1"/>
  <c r="H7431" i="2"/>
  <c r="M7431" i="2"/>
  <c r="H7446" i="2"/>
  <c r="M7446" i="2"/>
  <c r="I7446" i="2"/>
  <c r="K7446" i="2" s="1"/>
  <c r="M7447" i="2"/>
  <c r="H7447" i="2"/>
  <c r="I7447" i="2"/>
  <c r="K7447" i="2" s="1"/>
  <c r="I8773" i="2"/>
  <c r="K8773" i="2" s="1"/>
  <c r="M8773" i="2"/>
  <c r="H8773" i="2"/>
  <c r="M1211" i="2"/>
  <c r="I1211" i="2"/>
  <c r="K1211" i="2" s="1"/>
  <c r="H1211" i="2"/>
  <c r="M1212" i="2"/>
  <c r="I1212" i="2"/>
  <c r="K1212" i="2" s="1"/>
  <c r="H1212" i="2"/>
  <c r="M1248" i="2"/>
  <c r="I1248" i="2"/>
  <c r="K1248" i="2" s="1"/>
  <c r="H1248" i="2"/>
  <c r="I1249" i="2"/>
  <c r="K1249" i="2" s="1"/>
  <c r="M1249" i="2"/>
  <c r="H1249" i="2"/>
  <c r="M1250" i="2"/>
  <c r="I1250" i="2"/>
  <c r="K1250" i="2" s="1"/>
  <c r="H1250" i="2"/>
  <c r="M1251" i="2"/>
  <c r="I1251" i="2"/>
  <c r="K1251" i="2" s="1"/>
  <c r="H1251" i="2"/>
  <c r="H1252" i="2"/>
  <c r="M1252" i="2"/>
  <c r="I1252" i="2"/>
  <c r="K1252" i="2" s="1"/>
  <c r="M1253" i="2"/>
  <c r="H1253" i="2"/>
  <c r="I1253" i="2"/>
  <c r="K1253" i="2" s="1"/>
  <c r="H1254" i="2"/>
  <c r="I1254" i="2"/>
  <c r="K1254" i="2" s="1"/>
  <c r="M1254" i="2"/>
  <c r="H1255" i="2"/>
  <c r="I1255" i="2"/>
  <c r="K1255" i="2" s="1"/>
  <c r="M1255" i="2"/>
  <c r="M1256" i="2"/>
  <c r="I1256" i="2"/>
  <c r="K1256" i="2" s="1"/>
  <c r="H1256" i="2"/>
  <c r="H1257" i="2"/>
  <c r="I1257" i="2"/>
  <c r="K1257" i="2" s="1"/>
  <c r="M1257" i="2"/>
  <c r="I1258" i="2"/>
  <c r="K1258" i="2" s="1"/>
  <c r="M1258" i="2"/>
  <c r="H1258" i="2"/>
  <c r="H1259" i="2"/>
  <c r="I1259" i="2"/>
  <c r="K1259" i="2" s="1"/>
  <c r="M1259" i="2"/>
  <c r="H1260" i="2"/>
  <c r="I1260" i="2"/>
  <c r="K1260" i="2" s="1"/>
  <c r="M1260" i="2"/>
  <c r="I1261" i="2"/>
  <c r="K1261" i="2" s="1"/>
  <c r="M1261" i="2"/>
  <c r="H1261" i="2"/>
  <c r="M1262" i="2"/>
  <c r="H1262" i="2"/>
  <c r="I1262" i="2"/>
  <c r="K1262" i="2" s="1"/>
  <c r="M1263" i="2"/>
  <c r="I1263" i="2"/>
  <c r="K1263" i="2" s="1"/>
  <c r="H1263" i="2"/>
  <c r="H1264" i="2"/>
  <c r="M1264" i="2"/>
  <c r="I1264" i="2"/>
  <c r="K1264" i="2" s="1"/>
  <c r="M1265" i="2"/>
  <c r="I1265" i="2"/>
  <c r="K1265" i="2" s="1"/>
  <c r="H1265" i="2"/>
  <c r="I1266" i="2"/>
  <c r="K1266" i="2" s="1"/>
  <c r="H1266" i="2"/>
  <c r="M1266" i="2"/>
  <c r="H1267" i="2"/>
  <c r="M1267" i="2"/>
  <c r="I1267" i="2"/>
  <c r="K1267" i="2" s="1"/>
  <c r="H1268" i="2"/>
  <c r="M1268" i="2"/>
  <c r="I1268" i="2"/>
  <c r="K1268" i="2" s="1"/>
  <c r="H1269" i="2"/>
  <c r="M1269" i="2"/>
  <c r="I1269" i="2"/>
  <c r="K1269" i="2" s="1"/>
  <c r="M1270" i="2"/>
  <c r="H1270" i="2"/>
  <c r="I1270" i="2"/>
  <c r="K1270" i="2" s="1"/>
  <c r="M1271" i="2"/>
  <c r="I1271" i="2"/>
  <c r="K1271" i="2" s="1"/>
  <c r="H1271" i="2"/>
  <c r="M1272" i="2"/>
  <c r="I1272" i="2"/>
  <c r="K1272" i="2" s="1"/>
  <c r="H1272" i="2"/>
  <c r="I1273" i="2"/>
  <c r="K1273" i="2" s="1"/>
  <c r="H1273" i="2"/>
  <c r="M1273" i="2"/>
  <c r="M1274" i="2"/>
  <c r="I1274" i="2"/>
  <c r="K1274" i="2" s="1"/>
  <c r="H1274" i="2"/>
  <c r="H1275" i="2"/>
  <c r="I1275" i="2"/>
  <c r="K1275" i="2" s="1"/>
  <c r="M1275" i="2"/>
  <c r="I1276" i="2"/>
  <c r="K1276" i="2" s="1"/>
  <c r="M1276" i="2"/>
  <c r="H1276" i="2"/>
  <c r="M1277" i="2"/>
  <c r="I1277" i="2"/>
  <c r="K1277" i="2" s="1"/>
  <c r="H1277" i="2"/>
  <c r="M1278" i="2"/>
  <c r="H1278" i="2"/>
  <c r="I1278" i="2"/>
  <c r="K1278" i="2" s="1"/>
  <c r="M1279" i="2"/>
  <c r="I1279" i="2"/>
  <c r="K1279" i="2" s="1"/>
  <c r="H1279" i="2"/>
  <c r="H1280" i="2"/>
  <c r="M1280" i="2"/>
  <c r="I1280" i="2"/>
  <c r="K1280" i="2" s="1"/>
  <c r="H1281" i="2"/>
  <c r="I1281" i="2"/>
  <c r="K1281" i="2" s="1"/>
  <c r="M1281" i="2"/>
  <c r="M1282" i="2"/>
  <c r="I1282" i="2"/>
  <c r="K1282" i="2" s="1"/>
  <c r="H1282" i="2"/>
  <c r="M1283" i="2"/>
  <c r="I1283" i="2"/>
  <c r="K1283" i="2" s="1"/>
  <c r="H1283" i="2"/>
  <c r="I1284" i="2"/>
  <c r="K1284" i="2" s="1"/>
  <c r="H1284" i="2"/>
  <c r="M1284" i="2"/>
  <c r="M1285" i="2"/>
  <c r="I1285" i="2"/>
  <c r="K1285" i="2" s="1"/>
  <c r="H1285" i="2"/>
  <c r="M1286" i="2"/>
  <c r="I1286" i="2"/>
  <c r="K1286" i="2" s="1"/>
  <c r="H1286" i="2"/>
  <c r="M1287" i="2"/>
  <c r="I1287" i="2"/>
  <c r="K1287" i="2" s="1"/>
  <c r="H1287" i="2"/>
  <c r="M1288" i="2"/>
  <c r="I1288" i="2"/>
  <c r="K1288" i="2" s="1"/>
  <c r="H1288" i="2"/>
  <c r="I1289" i="2"/>
  <c r="K1289" i="2" s="1"/>
  <c r="M1289" i="2"/>
  <c r="H1289" i="2"/>
  <c r="H1290" i="2"/>
  <c r="I1290" i="2"/>
  <c r="K1290" i="2" s="1"/>
  <c r="M1290" i="2"/>
  <c r="M1291" i="2"/>
  <c r="I1291" i="2"/>
  <c r="K1291" i="2" s="1"/>
  <c r="H1291" i="2"/>
  <c r="H1292" i="2"/>
  <c r="I1292" i="2"/>
  <c r="K1292" i="2" s="1"/>
  <c r="M1292" i="2"/>
  <c r="H1293" i="2"/>
  <c r="I1293" i="2"/>
  <c r="K1293" i="2" s="1"/>
  <c r="M1293" i="2"/>
  <c r="I1294" i="2"/>
  <c r="K1294" i="2" s="1"/>
  <c r="M1294" i="2"/>
  <c r="H1294" i="2"/>
  <c r="I1295" i="2"/>
  <c r="K1295" i="2" s="1"/>
  <c r="H1295" i="2"/>
  <c r="M1295" i="2"/>
  <c r="M1296" i="2"/>
  <c r="I1296" i="2"/>
  <c r="K1296" i="2" s="1"/>
  <c r="H1296" i="2"/>
  <c r="H1297" i="2"/>
  <c r="M1297" i="2"/>
  <c r="I1297" i="2"/>
  <c r="K1297" i="2" s="1"/>
  <c r="I1298" i="2"/>
  <c r="K1298" i="2" s="1"/>
  <c r="M1298" i="2"/>
  <c r="H1298" i="2"/>
  <c r="M1299" i="2"/>
  <c r="I1299" i="2"/>
  <c r="K1299" i="2" s="1"/>
  <c r="H1299" i="2"/>
  <c r="M1300" i="2"/>
  <c r="I1300" i="2"/>
  <c r="K1300" i="2" s="1"/>
  <c r="H1300" i="2"/>
  <c r="M1301" i="2"/>
  <c r="H1301" i="2"/>
  <c r="I1301" i="2"/>
  <c r="K1301" i="2" s="1"/>
  <c r="I1302" i="2"/>
  <c r="K1302" i="2" s="1"/>
  <c r="H1302" i="2"/>
  <c r="M1302" i="2"/>
  <c r="I1303" i="2"/>
  <c r="K1303" i="2" s="1"/>
  <c r="M1303" i="2"/>
  <c r="H1303" i="2"/>
  <c r="H1304" i="2"/>
  <c r="I1304" i="2"/>
  <c r="K1304" i="2" s="1"/>
  <c r="M1304" i="2"/>
  <c r="I1305" i="2"/>
  <c r="K1305" i="2" s="1"/>
  <c r="M1305" i="2"/>
  <c r="H1305" i="2"/>
  <c r="I1306" i="2"/>
  <c r="K1306" i="2" s="1"/>
  <c r="M1306" i="2"/>
  <c r="H1306" i="2"/>
  <c r="H1307" i="2"/>
  <c r="I1307" i="2"/>
  <c r="K1307" i="2" s="1"/>
  <c r="M1307" i="2"/>
  <c r="H1308" i="2"/>
  <c r="M1308" i="2"/>
  <c r="I1308" i="2"/>
  <c r="K1308" i="2" s="1"/>
  <c r="H8774" i="2"/>
  <c r="I8774" i="2"/>
  <c r="K8774" i="2" s="1"/>
  <c r="M8774" i="2"/>
  <c r="M8775" i="2"/>
  <c r="H8775" i="2"/>
  <c r="I8775" i="2"/>
  <c r="K8775" i="2" s="1"/>
  <c r="H8776" i="2"/>
  <c r="I8776" i="2"/>
  <c r="K8776" i="2" s="1"/>
  <c r="M8776" i="2"/>
  <c r="M1720" i="2"/>
  <c r="I1720" i="2"/>
  <c r="K1720" i="2" s="1"/>
  <c r="H1720" i="2"/>
  <c r="M1721" i="2"/>
  <c r="I1721" i="2"/>
  <c r="K1721" i="2" s="1"/>
  <c r="H1721" i="2"/>
  <c r="M1722" i="2"/>
  <c r="I1722" i="2"/>
  <c r="K1722" i="2" s="1"/>
  <c r="H1722" i="2"/>
  <c r="M1723" i="2"/>
  <c r="I1723" i="2"/>
  <c r="K1723" i="2" s="1"/>
  <c r="H1723" i="2"/>
  <c r="M1724" i="2"/>
  <c r="I1724" i="2"/>
  <c r="K1724" i="2" s="1"/>
  <c r="H1724" i="2"/>
  <c r="M1725" i="2"/>
  <c r="I1725" i="2"/>
  <c r="K1725" i="2" s="1"/>
  <c r="H1725" i="2"/>
  <c r="M1726" i="2"/>
  <c r="I1726" i="2"/>
  <c r="K1726" i="2" s="1"/>
  <c r="H1726" i="2"/>
  <c r="H1727" i="2"/>
  <c r="I1727" i="2"/>
  <c r="K1727" i="2" s="1"/>
  <c r="M1727" i="2"/>
  <c r="M1728" i="2"/>
  <c r="I1728" i="2"/>
  <c r="K1728" i="2" s="1"/>
  <c r="H1728" i="2"/>
  <c r="M1729" i="2"/>
  <c r="I1729" i="2"/>
  <c r="K1729" i="2" s="1"/>
  <c r="H1729" i="2"/>
  <c r="M1730" i="2"/>
  <c r="I1730" i="2"/>
  <c r="K1730" i="2" s="1"/>
  <c r="H1730" i="2"/>
  <c r="M1731" i="2"/>
  <c r="I1731" i="2"/>
  <c r="K1731" i="2" s="1"/>
  <c r="H1731" i="2"/>
  <c r="I1732" i="2"/>
  <c r="K1732" i="2" s="1"/>
  <c r="H1732" i="2"/>
  <c r="M1732" i="2"/>
  <c r="M1733" i="2"/>
  <c r="I1733" i="2"/>
  <c r="K1733" i="2" s="1"/>
  <c r="H1733" i="2"/>
  <c r="M1734" i="2"/>
  <c r="I1734" i="2"/>
  <c r="K1734" i="2" s="1"/>
  <c r="H1734" i="2"/>
  <c r="M1735" i="2"/>
  <c r="I1735" i="2"/>
  <c r="K1735" i="2" s="1"/>
  <c r="H1735" i="2"/>
  <c r="M1736" i="2"/>
  <c r="I1736" i="2"/>
  <c r="K1736" i="2" s="1"/>
  <c r="H1736" i="2"/>
  <c r="M1737" i="2"/>
  <c r="I1737" i="2"/>
  <c r="K1737" i="2" s="1"/>
  <c r="H1737" i="2"/>
  <c r="M1738" i="2"/>
  <c r="I1738" i="2"/>
  <c r="K1738" i="2" s="1"/>
  <c r="H1738" i="2"/>
  <c r="M1739" i="2"/>
  <c r="I1739" i="2"/>
  <c r="K1739" i="2" s="1"/>
  <c r="H1739" i="2"/>
  <c r="M1740" i="2"/>
  <c r="I1740" i="2"/>
  <c r="K1740" i="2" s="1"/>
  <c r="H1740" i="2"/>
  <c r="M1741" i="2"/>
  <c r="I1741" i="2"/>
  <c r="K1741" i="2" s="1"/>
  <c r="H1741" i="2"/>
  <c r="I1742" i="2"/>
  <c r="K1742" i="2" s="1"/>
  <c r="H1742" i="2"/>
  <c r="M1742" i="2"/>
  <c r="M1743" i="2"/>
  <c r="I1743" i="2"/>
  <c r="K1743" i="2" s="1"/>
  <c r="H1743" i="2"/>
  <c r="M1744" i="2"/>
  <c r="H1744" i="2"/>
  <c r="I1744" i="2"/>
  <c r="K1744" i="2" s="1"/>
  <c r="M1745" i="2"/>
  <c r="I1745" i="2"/>
  <c r="K1745" i="2" s="1"/>
  <c r="H1745" i="2"/>
  <c r="M1746" i="2"/>
  <c r="I1746" i="2"/>
  <c r="K1746" i="2" s="1"/>
  <c r="H1746" i="2"/>
  <c r="M1747" i="2"/>
  <c r="I1747" i="2"/>
  <c r="K1747" i="2" s="1"/>
  <c r="H1747" i="2"/>
  <c r="M1748" i="2"/>
  <c r="I1748" i="2"/>
  <c r="K1748" i="2" s="1"/>
  <c r="H1748" i="2"/>
  <c r="M1749" i="2"/>
  <c r="I1749" i="2"/>
  <c r="K1749" i="2" s="1"/>
  <c r="H1749" i="2"/>
  <c r="M1750" i="2"/>
  <c r="I1750" i="2"/>
  <c r="K1750" i="2" s="1"/>
  <c r="H1750" i="2"/>
  <c r="M1751" i="2"/>
  <c r="I1751" i="2"/>
  <c r="K1751" i="2" s="1"/>
  <c r="H1751" i="2"/>
  <c r="M1752" i="2"/>
  <c r="I1752" i="2"/>
  <c r="K1752" i="2" s="1"/>
  <c r="H1752" i="2"/>
  <c r="M1753" i="2"/>
  <c r="I1753" i="2"/>
  <c r="K1753" i="2" s="1"/>
  <c r="H1753" i="2"/>
  <c r="M1754" i="2"/>
  <c r="I1754" i="2"/>
  <c r="K1754" i="2" s="1"/>
  <c r="H1754" i="2"/>
  <c r="M1755" i="2"/>
  <c r="I1755" i="2"/>
  <c r="K1755" i="2" s="1"/>
  <c r="H1755" i="2"/>
  <c r="M1756" i="2"/>
  <c r="I1756" i="2"/>
  <c r="K1756" i="2" s="1"/>
  <c r="H1756" i="2"/>
  <c r="M1757" i="2"/>
  <c r="I1757" i="2"/>
  <c r="K1757" i="2" s="1"/>
  <c r="H1757" i="2"/>
  <c r="M1758" i="2"/>
  <c r="H1758" i="2"/>
  <c r="I1758" i="2"/>
  <c r="K1758" i="2" s="1"/>
  <c r="M1759" i="2"/>
  <c r="I1759" i="2"/>
  <c r="K1759" i="2" s="1"/>
  <c r="H1759" i="2"/>
  <c r="M1760" i="2"/>
  <c r="I1760" i="2"/>
  <c r="K1760" i="2" s="1"/>
  <c r="H1760" i="2"/>
  <c r="I1761" i="2"/>
  <c r="K1761" i="2" s="1"/>
  <c r="H1761" i="2"/>
  <c r="M1761" i="2"/>
  <c r="M1762" i="2"/>
  <c r="I1762" i="2"/>
  <c r="K1762" i="2" s="1"/>
  <c r="H1762" i="2"/>
  <c r="M1763" i="2"/>
  <c r="H1763" i="2"/>
  <c r="I1763" i="2"/>
  <c r="K1763" i="2" s="1"/>
  <c r="H1764" i="2"/>
  <c r="M1764" i="2"/>
  <c r="I1764" i="2"/>
  <c r="K1764" i="2" s="1"/>
  <c r="M1765" i="2"/>
  <c r="I1765" i="2"/>
  <c r="K1765" i="2" s="1"/>
  <c r="H1765" i="2"/>
  <c r="H1766" i="2"/>
  <c r="M1766" i="2"/>
  <c r="I1766" i="2"/>
  <c r="K1766" i="2" s="1"/>
  <c r="M1767" i="2"/>
  <c r="I1767" i="2"/>
  <c r="K1767" i="2" s="1"/>
  <c r="H1767" i="2"/>
  <c r="M1768" i="2"/>
  <c r="I1768" i="2"/>
  <c r="K1768" i="2" s="1"/>
  <c r="H1768" i="2"/>
  <c r="M1769" i="2"/>
  <c r="I1769" i="2"/>
  <c r="K1769" i="2" s="1"/>
  <c r="H1769" i="2"/>
  <c r="M1770" i="2"/>
  <c r="I1770" i="2"/>
  <c r="K1770" i="2" s="1"/>
  <c r="H1770" i="2"/>
  <c r="M1771" i="2"/>
  <c r="I1771" i="2"/>
  <c r="K1771" i="2" s="1"/>
  <c r="H1771" i="2"/>
  <c r="M1772" i="2"/>
  <c r="I1772" i="2"/>
  <c r="K1772" i="2" s="1"/>
  <c r="H1772" i="2"/>
  <c r="M1773" i="2"/>
  <c r="I1773" i="2"/>
  <c r="K1773" i="2" s="1"/>
  <c r="H1773" i="2"/>
  <c r="I1774" i="2"/>
  <c r="K1774" i="2" s="1"/>
  <c r="H1774" i="2"/>
  <c r="M1774" i="2"/>
  <c r="M1775" i="2"/>
  <c r="I1775" i="2"/>
  <c r="K1775" i="2" s="1"/>
  <c r="H1775" i="2"/>
  <c r="I1776" i="2"/>
  <c r="K1776" i="2" s="1"/>
  <c r="H1776" i="2"/>
  <c r="M1776" i="2"/>
  <c r="M7083" i="2"/>
  <c r="I7083" i="2"/>
  <c r="K7083" i="2" s="1"/>
  <c r="H7083" i="2"/>
  <c r="M7084" i="2"/>
  <c r="I7084" i="2"/>
  <c r="K7084" i="2" s="1"/>
  <c r="H7084" i="2"/>
  <c r="M7085" i="2"/>
  <c r="I7085" i="2"/>
  <c r="K7085" i="2" s="1"/>
  <c r="H7085" i="2"/>
  <c r="M7086" i="2"/>
  <c r="I7086" i="2"/>
  <c r="K7086" i="2" s="1"/>
  <c r="H7086" i="2"/>
  <c r="M7087" i="2"/>
  <c r="I7087" i="2"/>
  <c r="K7087" i="2" s="1"/>
  <c r="H7087" i="2"/>
  <c r="M7088" i="2"/>
  <c r="I7088" i="2"/>
  <c r="K7088" i="2" s="1"/>
  <c r="H7088" i="2"/>
  <c r="M7089" i="2"/>
  <c r="I7089" i="2"/>
  <c r="K7089" i="2" s="1"/>
  <c r="H7089" i="2"/>
  <c r="M7090" i="2"/>
  <c r="I7090" i="2"/>
  <c r="K7090" i="2" s="1"/>
  <c r="H7090" i="2"/>
  <c r="M7091" i="2"/>
  <c r="I7091" i="2"/>
  <c r="K7091" i="2" s="1"/>
  <c r="H7091" i="2"/>
  <c r="M7092" i="2"/>
  <c r="I7092" i="2"/>
  <c r="K7092" i="2" s="1"/>
  <c r="H7092" i="2"/>
  <c r="M7093" i="2"/>
  <c r="I7093" i="2"/>
  <c r="K7093" i="2" s="1"/>
  <c r="H7093" i="2"/>
  <c r="M7094" i="2"/>
  <c r="I7094" i="2"/>
  <c r="K7094" i="2" s="1"/>
  <c r="H7094" i="2"/>
  <c r="M7095" i="2"/>
  <c r="I7095" i="2"/>
  <c r="K7095" i="2" s="1"/>
  <c r="H7095" i="2"/>
  <c r="M7096" i="2"/>
  <c r="I7096" i="2"/>
  <c r="K7096" i="2" s="1"/>
  <c r="H7096" i="2"/>
  <c r="M7097" i="2"/>
  <c r="I7097" i="2"/>
  <c r="K7097" i="2" s="1"/>
  <c r="H7097" i="2"/>
  <c r="M7098" i="2"/>
  <c r="I7098" i="2"/>
  <c r="K7098" i="2" s="1"/>
  <c r="H7098" i="2"/>
  <c r="M7099" i="2"/>
  <c r="I7099" i="2"/>
  <c r="K7099" i="2" s="1"/>
  <c r="H7099" i="2"/>
  <c r="M7100" i="2"/>
  <c r="I7100" i="2"/>
  <c r="H7100" i="2"/>
  <c r="M7101" i="2"/>
  <c r="I7101" i="2"/>
  <c r="K7101" i="2" s="1"/>
  <c r="H7101" i="2"/>
  <c r="M7102" i="2"/>
  <c r="I7102" i="2"/>
  <c r="K7102" i="2" s="1"/>
  <c r="H7102" i="2"/>
  <c r="M7103" i="2"/>
  <c r="I7103" i="2"/>
  <c r="K7103" i="2" s="1"/>
  <c r="H7103" i="2"/>
  <c r="I7104" i="2"/>
  <c r="K7104" i="2" s="1"/>
  <c r="M7104" i="2"/>
  <c r="H7104" i="2"/>
  <c r="I7105" i="2"/>
  <c r="K7105" i="2" s="1"/>
  <c r="H7105" i="2"/>
  <c r="M7105" i="2"/>
  <c r="H7106" i="2"/>
  <c r="I7106" i="2"/>
  <c r="K7106" i="2" s="1"/>
  <c r="M7106" i="2"/>
  <c r="H7107" i="2"/>
  <c r="I7107" i="2"/>
  <c r="K7107" i="2" s="1"/>
  <c r="M7107" i="2"/>
  <c r="H7108" i="2"/>
  <c r="I7108" i="2"/>
  <c r="K7108" i="2" s="1"/>
  <c r="M7108" i="2"/>
  <c r="M7109" i="2"/>
  <c r="I7109" i="2"/>
  <c r="K7109" i="2" s="1"/>
  <c r="H7109" i="2"/>
  <c r="M7110" i="2"/>
  <c r="I7110" i="2"/>
  <c r="K7110" i="2" s="1"/>
  <c r="H7110" i="2"/>
  <c r="M7111" i="2"/>
  <c r="I7111" i="2"/>
  <c r="K7111" i="2" s="1"/>
  <c r="H7111" i="2"/>
  <c r="M7112" i="2"/>
  <c r="I7112" i="2"/>
  <c r="K7112" i="2" s="1"/>
  <c r="H7112" i="2"/>
  <c r="H7113" i="2"/>
  <c r="M7113" i="2"/>
  <c r="I7113" i="2"/>
  <c r="K7113" i="2" s="1"/>
  <c r="M7114" i="2"/>
  <c r="I7114" i="2"/>
  <c r="K7114" i="2" s="1"/>
  <c r="H7114" i="2"/>
  <c r="M7115" i="2"/>
  <c r="I7115" i="2"/>
  <c r="K7115" i="2" s="1"/>
  <c r="H7115" i="2"/>
  <c r="M7116" i="2"/>
  <c r="I7116" i="2"/>
  <c r="K7116" i="2" s="1"/>
  <c r="H7116" i="2"/>
  <c r="M7117" i="2"/>
  <c r="I7117" i="2"/>
  <c r="K7117" i="2" s="1"/>
  <c r="H7117" i="2"/>
  <c r="H7118" i="2"/>
  <c r="I7118" i="2"/>
  <c r="K7118" i="2" s="1"/>
  <c r="M7118" i="2"/>
  <c r="I7119" i="2"/>
  <c r="K7119" i="2" s="1"/>
  <c r="H7119" i="2"/>
  <c r="M7119" i="2"/>
  <c r="M7120" i="2"/>
  <c r="I7120" i="2"/>
  <c r="K7120" i="2" s="1"/>
  <c r="H7120" i="2"/>
  <c r="M7121" i="2"/>
  <c r="I7121" i="2"/>
  <c r="K7121" i="2" s="1"/>
  <c r="H7121" i="2"/>
  <c r="I7122" i="2"/>
  <c r="K7122" i="2" s="1"/>
  <c r="M7122" i="2"/>
  <c r="H7122" i="2"/>
  <c r="M7123" i="2"/>
  <c r="H7123" i="2"/>
  <c r="I7123" i="2"/>
  <c r="K7123" i="2" s="1"/>
  <c r="M7124" i="2"/>
  <c r="I7124" i="2"/>
  <c r="K7124" i="2" s="1"/>
  <c r="H7124" i="2"/>
  <c r="M7125" i="2"/>
  <c r="I7125" i="2"/>
  <c r="K7125" i="2" s="1"/>
  <c r="H7125" i="2"/>
  <c r="I7126" i="2"/>
  <c r="K7126" i="2" s="1"/>
  <c r="H7126" i="2"/>
  <c r="M7126" i="2"/>
  <c r="M7127" i="2"/>
  <c r="H7127" i="2"/>
  <c r="I7127" i="2"/>
  <c r="K7127" i="2" s="1"/>
  <c r="M7128" i="2"/>
  <c r="I7128" i="2"/>
  <c r="K7128" i="2" s="1"/>
  <c r="H7128" i="2"/>
  <c r="H7129" i="2"/>
  <c r="I7129" i="2"/>
  <c r="K7129" i="2" s="1"/>
  <c r="M7129" i="2"/>
  <c r="H7130" i="2"/>
  <c r="I7130" i="2"/>
  <c r="K7130" i="2" s="1"/>
  <c r="M7130" i="2"/>
  <c r="H7131" i="2"/>
  <c r="M7131" i="2"/>
  <c r="I7131" i="2"/>
  <c r="K7131" i="2" s="1"/>
  <c r="I7132" i="2"/>
  <c r="K7132" i="2" s="1"/>
  <c r="M7132" i="2"/>
  <c r="H7132" i="2"/>
  <c r="M7133" i="2"/>
  <c r="I7133" i="2"/>
  <c r="K7133" i="2" s="1"/>
  <c r="H7133" i="2"/>
  <c r="H7134" i="2"/>
  <c r="I7134" i="2"/>
  <c r="K7134" i="2" s="1"/>
  <c r="M7134" i="2"/>
  <c r="I7135" i="2"/>
  <c r="K7135" i="2" s="1"/>
  <c r="M7135" i="2"/>
  <c r="H7135" i="2"/>
  <c r="H7136" i="2"/>
  <c r="I7136" i="2"/>
  <c r="K7136" i="2" s="1"/>
  <c r="M7136" i="2"/>
  <c r="H7137" i="2"/>
  <c r="I7137" i="2"/>
  <c r="K7137" i="2" s="1"/>
  <c r="M7137" i="2"/>
  <c r="H7138" i="2"/>
  <c r="I7138" i="2"/>
  <c r="K7138" i="2" s="1"/>
  <c r="M7138" i="2"/>
  <c r="H7139" i="2"/>
  <c r="I7139" i="2"/>
  <c r="K7139" i="2" s="1"/>
  <c r="M7139" i="2"/>
  <c r="H7140" i="2"/>
  <c r="M7140" i="2"/>
  <c r="I7140" i="2"/>
  <c r="K7140" i="2" s="1"/>
  <c r="M7141" i="2"/>
  <c r="I7141" i="2"/>
  <c r="K7141" i="2" s="1"/>
  <c r="H7141" i="2"/>
  <c r="I7142" i="2"/>
  <c r="K7142" i="2" s="1"/>
  <c r="H7142" i="2"/>
  <c r="M7142" i="2"/>
  <c r="M7143" i="2"/>
  <c r="I7143" i="2"/>
  <c r="K7143" i="2" s="1"/>
  <c r="H7143" i="2"/>
  <c r="M7144" i="2"/>
  <c r="I7144" i="2"/>
  <c r="K7144" i="2" s="1"/>
  <c r="H7144" i="2"/>
  <c r="I7145" i="2"/>
  <c r="K7145" i="2" s="1"/>
  <c r="H7145" i="2"/>
  <c r="M7145" i="2"/>
  <c r="M7146" i="2"/>
  <c r="I7146" i="2"/>
  <c r="K7146" i="2" s="1"/>
  <c r="H7146" i="2"/>
  <c r="M7147" i="2"/>
  <c r="I7147" i="2"/>
  <c r="K7147" i="2" s="1"/>
  <c r="H7147" i="2"/>
  <c r="H7148" i="2"/>
  <c r="M7148" i="2"/>
  <c r="I7148" i="2"/>
  <c r="K7148" i="2" s="1"/>
  <c r="H7149" i="2"/>
  <c r="I7149" i="2"/>
  <c r="K7149" i="2" s="1"/>
  <c r="M7149" i="2"/>
  <c r="M7150" i="2"/>
  <c r="H7150" i="2"/>
  <c r="I7150" i="2"/>
  <c r="K7150" i="2" s="1"/>
  <c r="M7151" i="2"/>
  <c r="I7151" i="2"/>
  <c r="K7151" i="2" s="1"/>
  <c r="H7151" i="2"/>
  <c r="M7152" i="2"/>
  <c r="I7152" i="2"/>
  <c r="K7152" i="2" s="1"/>
  <c r="H7152" i="2"/>
  <c r="H7153" i="2"/>
  <c r="M7153" i="2"/>
  <c r="I7153" i="2"/>
  <c r="K7153" i="2" s="1"/>
  <c r="H7154" i="2"/>
  <c r="I7154" i="2"/>
  <c r="K7154" i="2" s="1"/>
  <c r="M7154" i="2"/>
  <c r="H7155" i="2"/>
  <c r="M7155" i="2"/>
  <c r="I7155" i="2"/>
  <c r="K7155" i="2" s="1"/>
  <c r="M7156" i="2"/>
  <c r="H7156" i="2"/>
  <c r="I7156" i="2"/>
  <c r="K7156" i="2" s="1"/>
  <c r="M7157" i="2"/>
  <c r="I7157" i="2"/>
  <c r="K7157" i="2" s="1"/>
  <c r="H7157" i="2"/>
  <c r="M7158" i="2"/>
  <c r="I7158" i="2"/>
  <c r="K7158" i="2" s="1"/>
  <c r="H7158" i="2"/>
  <c r="I7159" i="2"/>
  <c r="K7159" i="2" s="1"/>
  <c r="H7159" i="2"/>
  <c r="M7159" i="2"/>
  <c r="H7160" i="2"/>
  <c r="M7160" i="2"/>
  <c r="I7160" i="2"/>
  <c r="K7160" i="2" s="1"/>
  <c r="M7161" i="2"/>
  <c r="I7161" i="2"/>
  <c r="K7161" i="2" s="1"/>
  <c r="H7161" i="2"/>
  <c r="H7162" i="2"/>
  <c r="M7162" i="2"/>
  <c r="I7162" i="2"/>
  <c r="K7162" i="2" s="1"/>
  <c r="I7163" i="2"/>
  <c r="K7163" i="2" s="1"/>
  <c r="M7163" i="2"/>
  <c r="H7163" i="2"/>
  <c r="M7164" i="2"/>
  <c r="I7164" i="2"/>
  <c r="K7164" i="2" s="1"/>
  <c r="H7164" i="2"/>
  <c r="H7165" i="2"/>
  <c r="I7165" i="2"/>
  <c r="K7165" i="2" s="1"/>
  <c r="M7165" i="2"/>
  <c r="H7166" i="2"/>
  <c r="I7166" i="2"/>
  <c r="K7166" i="2" s="1"/>
  <c r="M7166" i="2"/>
  <c r="M7167" i="2"/>
  <c r="I7167" i="2"/>
  <c r="K7167" i="2" s="1"/>
  <c r="H7167" i="2"/>
  <c r="I7168" i="2"/>
  <c r="K7168" i="2" s="1"/>
  <c r="M7168" i="2"/>
  <c r="H7168" i="2"/>
  <c r="M7169" i="2"/>
  <c r="I7169" i="2"/>
  <c r="K7169" i="2" s="1"/>
  <c r="H7169" i="2"/>
  <c r="M7170" i="2"/>
  <c r="I7170" i="2"/>
  <c r="K7170" i="2" s="1"/>
  <c r="H7170" i="2"/>
  <c r="H7171" i="2"/>
  <c r="I7171" i="2"/>
  <c r="K7171" i="2" s="1"/>
  <c r="M7171" i="2"/>
  <c r="I7172" i="2"/>
  <c r="K7172" i="2" s="1"/>
  <c r="H7172" i="2"/>
  <c r="M7172" i="2"/>
  <c r="I7173" i="2"/>
  <c r="K7173" i="2" s="1"/>
  <c r="M7173" i="2"/>
  <c r="H7173" i="2"/>
  <c r="I7174" i="2"/>
  <c r="K7174" i="2" s="1"/>
  <c r="H7174" i="2"/>
  <c r="M7174" i="2"/>
  <c r="M7175" i="2"/>
  <c r="H7175" i="2"/>
  <c r="I7175" i="2"/>
  <c r="K7175" i="2" s="1"/>
  <c r="M7176" i="2"/>
  <c r="H7176" i="2"/>
  <c r="I7176" i="2"/>
  <c r="K7176" i="2" s="1"/>
  <c r="H7177" i="2"/>
  <c r="I7177" i="2"/>
  <c r="K7177" i="2" s="1"/>
  <c r="M7177" i="2"/>
  <c r="H7178" i="2"/>
  <c r="I7178" i="2"/>
  <c r="K7178" i="2" s="1"/>
  <c r="M7178" i="2"/>
  <c r="M7179" i="2"/>
  <c r="I7179" i="2"/>
  <c r="K7179" i="2" s="1"/>
  <c r="H7179" i="2"/>
  <c r="H7180" i="2"/>
  <c r="I7180" i="2"/>
  <c r="K7180" i="2" s="1"/>
  <c r="M7180" i="2"/>
  <c r="I7181" i="2"/>
  <c r="K7181" i="2" s="1"/>
  <c r="H7181" i="2"/>
  <c r="M7181" i="2"/>
  <c r="I7182" i="2"/>
  <c r="K7182" i="2" s="1"/>
  <c r="H7182" i="2"/>
  <c r="M7182" i="2"/>
  <c r="M7183" i="2"/>
  <c r="H7183" i="2"/>
  <c r="I7183" i="2"/>
  <c r="K7183" i="2" s="1"/>
  <c r="H7184" i="2"/>
  <c r="I7184" i="2"/>
  <c r="K7184" i="2" s="1"/>
  <c r="M7184" i="2"/>
  <c r="H7185" i="2"/>
  <c r="I7185" i="2"/>
  <c r="K7185" i="2" s="1"/>
  <c r="M7185" i="2"/>
  <c r="M7186" i="2"/>
  <c r="H7186" i="2"/>
  <c r="I7186" i="2"/>
  <c r="K7186" i="2" s="1"/>
  <c r="M7187" i="2"/>
  <c r="I7187" i="2"/>
  <c r="K7187" i="2" s="1"/>
  <c r="H7187" i="2"/>
  <c r="I7188" i="2"/>
  <c r="K7188" i="2" s="1"/>
  <c r="M7188" i="2"/>
  <c r="H7188" i="2"/>
  <c r="M7189" i="2"/>
  <c r="H7189" i="2"/>
  <c r="I7189" i="2"/>
  <c r="K7189" i="2" s="1"/>
  <c r="I7190" i="2"/>
  <c r="K7190" i="2" s="1"/>
  <c r="H7190" i="2"/>
  <c r="M7190" i="2"/>
  <c r="H7191" i="2"/>
  <c r="I7191" i="2"/>
  <c r="K7191" i="2" s="1"/>
  <c r="M7191" i="2"/>
  <c r="H7192" i="2"/>
  <c r="I7192" i="2"/>
  <c r="K7192" i="2" s="1"/>
  <c r="M7192" i="2"/>
  <c r="H7193" i="2"/>
  <c r="I7193" i="2"/>
  <c r="K7193" i="2" s="1"/>
  <c r="M7193" i="2"/>
  <c r="H7194" i="2"/>
  <c r="I7194" i="2"/>
  <c r="K7194" i="2" s="1"/>
  <c r="M7194" i="2"/>
  <c r="M7195" i="2"/>
  <c r="I7195" i="2"/>
  <c r="K7195" i="2" s="1"/>
  <c r="H7195" i="2"/>
  <c r="H7196" i="2"/>
  <c r="M7196" i="2"/>
  <c r="I7196" i="2"/>
  <c r="K7196" i="2" s="1"/>
  <c r="H7510" i="2"/>
  <c r="M7510" i="2"/>
  <c r="I7510" i="2"/>
  <c r="K7510" i="2" s="1"/>
  <c r="H7511" i="2"/>
  <c r="I7511" i="2"/>
  <c r="K7511" i="2" s="1"/>
  <c r="M7511" i="2"/>
  <c r="H7512" i="2"/>
  <c r="I7512" i="2"/>
  <c r="K7512" i="2" s="1"/>
  <c r="M7512" i="2"/>
  <c r="H7513" i="2"/>
  <c r="I7513" i="2"/>
  <c r="K7513" i="2" s="1"/>
  <c r="M7513" i="2"/>
  <c r="H7514" i="2"/>
  <c r="I7514" i="2"/>
  <c r="K7514" i="2" s="1"/>
  <c r="M7514" i="2"/>
  <c r="I7515" i="2"/>
  <c r="K7515" i="2" s="1"/>
  <c r="H7515" i="2"/>
  <c r="M7515" i="2"/>
  <c r="I7516" i="2"/>
  <c r="K7516" i="2" s="1"/>
  <c r="H7516" i="2"/>
  <c r="M7516" i="2"/>
  <c r="M7517" i="2"/>
  <c r="I7517" i="2"/>
  <c r="K7517" i="2" s="1"/>
  <c r="H7517" i="2"/>
  <c r="M7518" i="2"/>
  <c r="I7518" i="2"/>
  <c r="K7518" i="2" s="1"/>
  <c r="H7518" i="2"/>
  <c r="I7519" i="2"/>
  <c r="K7519" i="2" s="1"/>
  <c r="M7519" i="2"/>
  <c r="H7519" i="2"/>
  <c r="I7520" i="2"/>
  <c r="K7520" i="2" s="1"/>
  <c r="M7520" i="2"/>
  <c r="H7520" i="2"/>
  <c r="M7521" i="2"/>
  <c r="I7521" i="2"/>
  <c r="K7521" i="2" s="1"/>
  <c r="H7521" i="2"/>
  <c r="M7522" i="2"/>
  <c r="I7522" i="2"/>
  <c r="K7522" i="2" s="1"/>
  <c r="H7522" i="2"/>
  <c r="H7523" i="2"/>
  <c r="M7523" i="2"/>
  <c r="I7523" i="2"/>
  <c r="K7523" i="2" s="1"/>
  <c r="M7524" i="2"/>
  <c r="I7524" i="2"/>
  <c r="K7524" i="2" s="1"/>
  <c r="H7524" i="2"/>
  <c r="H7525" i="2"/>
  <c r="I7525" i="2"/>
  <c r="K7525" i="2" s="1"/>
  <c r="M7525" i="2"/>
  <c r="M7526" i="2"/>
  <c r="I7526" i="2"/>
  <c r="K7526" i="2" s="1"/>
  <c r="H7526" i="2"/>
  <c r="M7527" i="2"/>
  <c r="I7527" i="2"/>
  <c r="K7527" i="2" s="1"/>
  <c r="H7527" i="2"/>
  <c r="M7528" i="2"/>
  <c r="I7528" i="2"/>
  <c r="K7528" i="2" s="1"/>
  <c r="H7528" i="2"/>
  <c r="M7529" i="2"/>
  <c r="I7529" i="2"/>
  <c r="K7529" i="2" s="1"/>
  <c r="H7529" i="2"/>
  <c r="M7530" i="2"/>
  <c r="I7530" i="2"/>
  <c r="K7530" i="2" s="1"/>
  <c r="H7530" i="2"/>
  <c r="M7531" i="2"/>
  <c r="I7531" i="2"/>
  <c r="K7531" i="2" s="1"/>
  <c r="H7531" i="2"/>
  <c r="M7532" i="2"/>
  <c r="I7532" i="2"/>
  <c r="K7532" i="2" s="1"/>
  <c r="H7532" i="2"/>
  <c r="M7533" i="2"/>
  <c r="I7533" i="2"/>
  <c r="K7533" i="2" s="1"/>
  <c r="H7533" i="2"/>
  <c r="M7534" i="2"/>
  <c r="I7534" i="2"/>
  <c r="K7534" i="2" s="1"/>
  <c r="H7534" i="2"/>
  <c r="H8118" i="2"/>
  <c r="I8118" i="2"/>
  <c r="K8118" i="2" s="1"/>
  <c r="H8119" i="2"/>
  <c r="I8119" i="2"/>
  <c r="K8119" i="2" s="1"/>
  <c r="M8119" i="2"/>
  <c r="I8120" i="2"/>
  <c r="K8120" i="2" s="1"/>
  <c r="M8120" i="2"/>
  <c r="H8120" i="2"/>
  <c r="M8121" i="2"/>
  <c r="I8121" i="2"/>
  <c r="K8121" i="2" s="1"/>
  <c r="H8121" i="2"/>
  <c r="M8122" i="2"/>
  <c r="H8122" i="2"/>
  <c r="I8122" i="2"/>
  <c r="K8122" i="2" s="1"/>
  <c r="I8123" i="2"/>
  <c r="K8123" i="2" s="1"/>
  <c r="M8123" i="2"/>
  <c r="H8123" i="2"/>
  <c r="M8124" i="2"/>
  <c r="I8124" i="2"/>
  <c r="K8124" i="2" s="1"/>
  <c r="H8124" i="2"/>
  <c r="H8125" i="2"/>
  <c r="I8125" i="2"/>
  <c r="K8125" i="2" s="1"/>
  <c r="M8125" i="2"/>
  <c r="M8126" i="2"/>
  <c r="I8126" i="2"/>
  <c r="K8126" i="2" s="1"/>
  <c r="H8126" i="2"/>
  <c r="M8127" i="2"/>
  <c r="I8127" i="2"/>
  <c r="K8127" i="2" s="1"/>
  <c r="H8127" i="2"/>
  <c r="H8128" i="2"/>
  <c r="M8128" i="2"/>
  <c r="I8128" i="2"/>
  <c r="K8128" i="2" s="1"/>
  <c r="I8193" i="2"/>
  <c r="K8193" i="2" s="1"/>
  <c r="H8193" i="2"/>
  <c r="M8193" i="2"/>
  <c r="I8194" i="2"/>
  <c r="K8194" i="2" s="1"/>
  <c r="M8194" i="2"/>
  <c r="H8194" i="2"/>
  <c r="M8195" i="2"/>
  <c r="H8195" i="2"/>
  <c r="I8195" i="2"/>
  <c r="K8195" i="2" s="1"/>
  <c r="M8196" i="2"/>
  <c r="I8196" i="2"/>
  <c r="K8196" i="2" s="1"/>
  <c r="H8196" i="2"/>
  <c r="I8197" i="2"/>
  <c r="K8197" i="2" s="1"/>
  <c r="M8197" i="2"/>
  <c r="H8197" i="2"/>
  <c r="M8198" i="2"/>
  <c r="H8198" i="2"/>
  <c r="I8198" i="2"/>
  <c r="K8198" i="2" s="1"/>
  <c r="I8199" i="2"/>
  <c r="K8199" i="2" s="1"/>
  <c r="M8199" i="2"/>
  <c r="H8199" i="2"/>
  <c r="I8200" i="2"/>
  <c r="K8200" i="2" s="1"/>
  <c r="M8200" i="2"/>
  <c r="H8200" i="2"/>
  <c r="M8201" i="2"/>
  <c r="I8201" i="2"/>
  <c r="K8201" i="2" s="1"/>
  <c r="H8201" i="2"/>
  <c r="H8202" i="2"/>
  <c r="M8202" i="2"/>
  <c r="I8202" i="2"/>
  <c r="K8202" i="2" s="1"/>
  <c r="I8203" i="2"/>
  <c r="K8203" i="2" s="1"/>
  <c r="H8203" i="2"/>
  <c r="M8203" i="2"/>
  <c r="M8204" i="2"/>
  <c r="I8204" i="2"/>
  <c r="K8204" i="2" s="1"/>
  <c r="H8204" i="2"/>
  <c r="M8205" i="2"/>
  <c r="H8205" i="2"/>
  <c r="I8205" i="2"/>
  <c r="K8205" i="2" s="1"/>
  <c r="M8206" i="2"/>
  <c r="H8206" i="2"/>
  <c r="I8206" i="2"/>
  <c r="K8206" i="2" s="1"/>
  <c r="H8207" i="2"/>
  <c r="I8207" i="2"/>
  <c r="K8207" i="2" s="1"/>
  <c r="M8207" i="2"/>
  <c r="I8208" i="2"/>
  <c r="K8208" i="2" s="1"/>
  <c r="M8208" i="2"/>
  <c r="H8208" i="2"/>
  <c r="H8209" i="2"/>
  <c r="M8209" i="2"/>
  <c r="I8209" i="2"/>
  <c r="K8209" i="2" s="1"/>
  <c r="I8210" i="2"/>
  <c r="K8210" i="2" s="1"/>
  <c r="H8210" i="2"/>
  <c r="M8210" i="2"/>
  <c r="I8211" i="2"/>
  <c r="K8211" i="2" s="1"/>
  <c r="M8211" i="2"/>
  <c r="H8211" i="2"/>
  <c r="M8212" i="2"/>
  <c r="H8212" i="2"/>
  <c r="I8212" i="2"/>
  <c r="K8212" i="2" s="1"/>
  <c r="I8213" i="2"/>
  <c r="K8213" i="2" s="1"/>
  <c r="M8213" i="2"/>
  <c r="H8213" i="2"/>
  <c r="M8505" i="2"/>
  <c r="I8505" i="2"/>
  <c r="K8505" i="2" s="1"/>
  <c r="H8505" i="2"/>
  <c r="I8506" i="2"/>
  <c r="K8506" i="2" s="1"/>
  <c r="H8506" i="2"/>
  <c r="M8506" i="2"/>
  <c r="M8507" i="2"/>
  <c r="I8507" i="2"/>
  <c r="K8507" i="2" s="1"/>
  <c r="H8507" i="2"/>
  <c r="H8508" i="2"/>
  <c r="M8508" i="2"/>
  <c r="I8508" i="2"/>
  <c r="K8508" i="2" s="1"/>
  <c r="I8509" i="2"/>
  <c r="K8509" i="2" s="1"/>
  <c r="H8509" i="2"/>
  <c r="M8509" i="2"/>
  <c r="H8510" i="2"/>
  <c r="I8510" i="2"/>
  <c r="K8510" i="2" s="1"/>
  <c r="M8510" i="2"/>
  <c r="H8511" i="2"/>
  <c r="I8511" i="2"/>
  <c r="K8511" i="2" s="1"/>
  <c r="M8511" i="2"/>
  <c r="H8512" i="2"/>
  <c r="I8512" i="2"/>
  <c r="K8512" i="2" s="1"/>
  <c r="M8512" i="2"/>
  <c r="H8513" i="2"/>
  <c r="I8513" i="2"/>
  <c r="K8513" i="2" s="1"/>
  <c r="M8513" i="2"/>
  <c r="M8514" i="2"/>
  <c r="H8514" i="2"/>
  <c r="I8514" i="2"/>
  <c r="K8514" i="2" s="1"/>
  <c r="H8515" i="2"/>
  <c r="I8515" i="2"/>
  <c r="K8515" i="2" s="1"/>
  <c r="M8515" i="2"/>
  <c r="M8516" i="2"/>
  <c r="I8516" i="2"/>
  <c r="K8516" i="2" s="1"/>
  <c r="H8516" i="2"/>
  <c r="M8517" i="2"/>
  <c r="H8517" i="2"/>
  <c r="I8517" i="2"/>
  <c r="K8517" i="2" s="1"/>
  <c r="I8518" i="2"/>
  <c r="K8518" i="2" s="1"/>
  <c r="H8518" i="2"/>
  <c r="M8518" i="2"/>
  <c r="M8519" i="2"/>
  <c r="H8519" i="2"/>
  <c r="I8519" i="2"/>
  <c r="K8519" i="2" s="1"/>
  <c r="M8520" i="2"/>
  <c r="I8520" i="2"/>
  <c r="K8520" i="2" s="1"/>
  <c r="H8520" i="2"/>
  <c r="M8521" i="2"/>
  <c r="H8521" i="2"/>
  <c r="I8521" i="2"/>
  <c r="K8521" i="2" s="1"/>
  <c r="M8522" i="2"/>
  <c r="H8522" i="2"/>
  <c r="I8522" i="2"/>
  <c r="K8522" i="2" s="1"/>
  <c r="M8523" i="2"/>
  <c r="H8523" i="2"/>
  <c r="I8523" i="2"/>
  <c r="K8523" i="2" s="1"/>
  <c r="H8524" i="2"/>
  <c r="I8524" i="2"/>
  <c r="K8524" i="2" s="1"/>
  <c r="M8524" i="2"/>
  <c r="H8525" i="2"/>
  <c r="I8525" i="2"/>
  <c r="K8525" i="2" s="1"/>
  <c r="M8525" i="2"/>
  <c r="M8526" i="2"/>
  <c r="I8526" i="2"/>
  <c r="K8526" i="2" s="1"/>
  <c r="H8526" i="2"/>
  <c r="I8527" i="2"/>
  <c r="K8527" i="2" s="1"/>
  <c r="M8527" i="2"/>
  <c r="H8527" i="2"/>
  <c r="M8528" i="2"/>
  <c r="I8528" i="2"/>
  <c r="K8528" i="2" s="1"/>
  <c r="H8528" i="2"/>
  <c r="I8529" i="2"/>
  <c r="K8529" i="2" s="1"/>
  <c r="H8529" i="2"/>
  <c r="M8529" i="2"/>
  <c r="M8530" i="2"/>
  <c r="I8530" i="2"/>
  <c r="K8530" i="2" s="1"/>
  <c r="H8530" i="2"/>
  <c r="I8531" i="2"/>
  <c r="K8531" i="2" s="1"/>
  <c r="H8531" i="2"/>
  <c r="M8531" i="2"/>
  <c r="M8532" i="2"/>
  <c r="I8532" i="2"/>
  <c r="K8532" i="2" s="1"/>
  <c r="H8532" i="2"/>
  <c r="H8533" i="2"/>
  <c r="I8533" i="2"/>
  <c r="K8533" i="2" s="1"/>
  <c r="M8533" i="2"/>
  <c r="H8534" i="2"/>
  <c r="M8534" i="2"/>
  <c r="I8534" i="2"/>
  <c r="K8534" i="2" s="1"/>
  <c r="I8535" i="2"/>
  <c r="K8535" i="2" s="1"/>
  <c r="H8535" i="2"/>
  <c r="M8535" i="2"/>
  <c r="H8536" i="2"/>
  <c r="I8536" i="2"/>
  <c r="K8536" i="2" s="1"/>
  <c r="M8536" i="2"/>
  <c r="H8537" i="2"/>
  <c r="I8537" i="2"/>
  <c r="K8537" i="2" s="1"/>
  <c r="M8537" i="2"/>
  <c r="I8538" i="2"/>
  <c r="K8538" i="2" s="1"/>
  <c r="M8538" i="2"/>
  <c r="H8538" i="2"/>
  <c r="I8539" i="2"/>
  <c r="K8539" i="2" s="1"/>
  <c r="H8539" i="2"/>
  <c r="M8539" i="2"/>
  <c r="I8540" i="2"/>
  <c r="K8540" i="2" s="1"/>
  <c r="H8540" i="2"/>
  <c r="M8540" i="2"/>
  <c r="H8541" i="2"/>
  <c r="I8541" i="2"/>
  <c r="K8541" i="2" s="1"/>
  <c r="M8541" i="2"/>
  <c r="H8542" i="2"/>
  <c r="I8542" i="2"/>
  <c r="K8542" i="2" s="1"/>
  <c r="M8542" i="2"/>
  <c r="M8717" i="2"/>
  <c r="I8717" i="2"/>
  <c r="K8717" i="2" s="1"/>
  <c r="H8717" i="2"/>
  <c r="M8718" i="2"/>
  <c r="I8718" i="2"/>
  <c r="K8718" i="2" s="1"/>
  <c r="H8718" i="2"/>
  <c r="M8720" i="2"/>
  <c r="H8720" i="2"/>
  <c r="I8720" i="2"/>
  <c r="K8720" i="2" s="1"/>
  <c r="M8721" i="2"/>
  <c r="I8721" i="2"/>
  <c r="K8721" i="2" s="1"/>
  <c r="H8721" i="2"/>
  <c r="M8722" i="2"/>
  <c r="H8722" i="2"/>
  <c r="I8722" i="2"/>
  <c r="K8722" i="2" s="1"/>
  <c r="M8723" i="2"/>
  <c r="I8723" i="2"/>
  <c r="K8723" i="2" s="1"/>
  <c r="H8723" i="2"/>
  <c r="M8724" i="2"/>
  <c r="I8724" i="2"/>
  <c r="K8724" i="2" s="1"/>
  <c r="H8724" i="2"/>
  <c r="M8725" i="2"/>
  <c r="I8725" i="2"/>
  <c r="K8725" i="2" s="1"/>
  <c r="H8725" i="2"/>
  <c r="M8728" i="2"/>
  <c r="I8728" i="2"/>
  <c r="K8728" i="2" s="1"/>
  <c r="H8728" i="2"/>
  <c r="M8729" i="2"/>
  <c r="H8729" i="2"/>
  <c r="I8729" i="2"/>
  <c r="K8729" i="2" s="1"/>
  <c r="M8732" i="2"/>
  <c r="I8732" i="2"/>
  <c r="K8732" i="2" s="1"/>
  <c r="H8732" i="2"/>
  <c r="M8733" i="2"/>
  <c r="I8733" i="2"/>
  <c r="K8733" i="2" s="1"/>
  <c r="H8733" i="2"/>
  <c r="M8734" i="2"/>
  <c r="I8734" i="2"/>
  <c r="K8734" i="2" s="1"/>
  <c r="H8734" i="2"/>
  <c r="M8735" i="2"/>
  <c r="I8735" i="2"/>
  <c r="K8735" i="2" s="1"/>
  <c r="H8735" i="2"/>
  <c r="M8736" i="2"/>
  <c r="I8736" i="2"/>
  <c r="K8736" i="2" s="1"/>
  <c r="H8736" i="2"/>
  <c r="M8737" i="2"/>
  <c r="I8737" i="2"/>
  <c r="K8737" i="2" s="1"/>
  <c r="H8737" i="2"/>
  <c r="M8738" i="2"/>
  <c r="I8738" i="2"/>
  <c r="K8738" i="2" s="1"/>
  <c r="H8738" i="2"/>
  <c r="M8739" i="2"/>
  <c r="I8739" i="2"/>
  <c r="K8739" i="2" s="1"/>
  <c r="H8739" i="2"/>
  <c r="M8740" i="2"/>
  <c r="H8740" i="2"/>
  <c r="I8740" i="2"/>
  <c r="K8740" i="2" s="1"/>
  <c r="M8741" i="2"/>
  <c r="I8741" i="2"/>
  <c r="K8741" i="2" s="1"/>
  <c r="H8741" i="2"/>
  <c r="M8742" i="2"/>
  <c r="I8742" i="2"/>
  <c r="K8742" i="2" s="1"/>
  <c r="H8742" i="2"/>
  <c r="M8743" i="2"/>
  <c r="I8743" i="2"/>
  <c r="K8743" i="2" s="1"/>
  <c r="H8743" i="2"/>
  <c r="M8744" i="2"/>
  <c r="H8744" i="2"/>
  <c r="I8744" i="2"/>
  <c r="K8744" i="2" s="1"/>
  <c r="M8745" i="2"/>
  <c r="H8745" i="2"/>
  <c r="I8745" i="2"/>
  <c r="K8745" i="2" s="1"/>
  <c r="M8746" i="2"/>
  <c r="H8746" i="2"/>
  <c r="I8746" i="2"/>
  <c r="K8746" i="2" s="1"/>
  <c r="M8747" i="2"/>
  <c r="H8747" i="2"/>
  <c r="I8747" i="2"/>
  <c r="K8747" i="2" s="1"/>
  <c r="M8748" i="2"/>
  <c r="H8748" i="2"/>
  <c r="I8748" i="2"/>
  <c r="K8748" i="2" s="1"/>
  <c r="M8749" i="2"/>
  <c r="H8749" i="2"/>
  <c r="I8749" i="2"/>
  <c r="K8749" i="2" s="1"/>
  <c r="M8750" i="2"/>
  <c r="H8750" i="2"/>
  <c r="I8750" i="2"/>
  <c r="K8750" i="2" s="1"/>
  <c r="M8751" i="2"/>
  <c r="I8751" i="2"/>
  <c r="K8751" i="2" s="1"/>
  <c r="H8751" i="2"/>
  <c r="M8752" i="2"/>
  <c r="I8752" i="2"/>
  <c r="K8752" i="2" s="1"/>
  <c r="H8752" i="2"/>
  <c r="M7452" i="2"/>
  <c r="H7452" i="2"/>
  <c r="I7452" i="2"/>
  <c r="K7452" i="2" s="1"/>
  <c r="M1309" i="2"/>
  <c r="I1309" i="2"/>
  <c r="K1309" i="2" s="1"/>
  <c r="H1309" i="2"/>
  <c r="M1310" i="2"/>
  <c r="I1310" i="2"/>
  <c r="K1310" i="2" s="1"/>
  <c r="H1310" i="2"/>
  <c r="H1311" i="2"/>
  <c r="M1311" i="2"/>
  <c r="I1311" i="2"/>
  <c r="K1311" i="2" s="1"/>
  <c r="M1930" i="2"/>
  <c r="I1930" i="2"/>
  <c r="K1930" i="2" s="1"/>
  <c r="H1930" i="2"/>
  <c r="H1931" i="2"/>
  <c r="M1931" i="2"/>
  <c r="I1931" i="2"/>
  <c r="K1931" i="2" s="1"/>
  <c r="I1932" i="2"/>
  <c r="K1932" i="2" s="1"/>
  <c r="H1932" i="2"/>
  <c r="M1932" i="2"/>
  <c r="M1933" i="2"/>
  <c r="I1933" i="2"/>
  <c r="K1933" i="2" s="1"/>
  <c r="H1933" i="2"/>
  <c r="H8543" i="2"/>
  <c r="I8543" i="2"/>
  <c r="K8543" i="2" s="1"/>
  <c r="M8543" i="2"/>
  <c r="H8544" i="2"/>
  <c r="M8544" i="2"/>
  <c r="I8544" i="2"/>
  <c r="K8544" i="2" s="1"/>
  <c r="H8545" i="2"/>
  <c r="M8545" i="2"/>
  <c r="I8545" i="2"/>
  <c r="K8545" i="2" s="1"/>
  <c r="H5486" i="2"/>
  <c r="I5486" i="2"/>
  <c r="K5486" i="2" s="1"/>
  <c r="M5486" i="2"/>
  <c r="I5489" i="2"/>
  <c r="K5489" i="2" s="1"/>
  <c r="M5489" i="2"/>
  <c r="H5489" i="2"/>
  <c r="I5496" i="2"/>
  <c r="K5496" i="2" s="1"/>
  <c r="M5496" i="2"/>
  <c r="H5496" i="2"/>
  <c r="I5499" i="2"/>
  <c r="K5499" i="2" s="1"/>
  <c r="M5499" i="2"/>
  <c r="H5499" i="2"/>
  <c r="I1319" i="2"/>
  <c r="K1319" i="2" s="1"/>
  <c r="M1319" i="2"/>
  <c r="H1319" i="2"/>
  <c r="M1320" i="2"/>
  <c r="H1320" i="2"/>
  <c r="I1320" i="2"/>
  <c r="K1320" i="2" s="1"/>
  <c r="M1321" i="2"/>
  <c r="I1321" i="2"/>
  <c r="K1321" i="2" s="1"/>
  <c r="H1321" i="2"/>
  <c r="M1322" i="2"/>
  <c r="I1322" i="2"/>
  <c r="K1322" i="2" s="1"/>
  <c r="H1322" i="2"/>
  <c r="H1323" i="2"/>
  <c r="M1323" i="2"/>
  <c r="I1323" i="2"/>
  <c r="K1323" i="2" s="1"/>
  <c r="M1324" i="2"/>
  <c r="I1324" i="2"/>
  <c r="K1324" i="2" s="1"/>
  <c r="H1324" i="2"/>
  <c r="H1325" i="2"/>
  <c r="M1325" i="2"/>
  <c r="I1325" i="2"/>
  <c r="K1325" i="2" s="1"/>
  <c r="I1326" i="2"/>
  <c r="K1326" i="2" s="1"/>
  <c r="H1326" i="2"/>
  <c r="M1326" i="2"/>
  <c r="I1327" i="2"/>
  <c r="K1327" i="2" s="1"/>
  <c r="H1327" i="2"/>
  <c r="M1327" i="2"/>
  <c r="M1328" i="2"/>
  <c r="H1328" i="2"/>
  <c r="I1328" i="2"/>
  <c r="K1328" i="2" s="1"/>
  <c r="M1329" i="2"/>
  <c r="I1329" i="2"/>
  <c r="K1329" i="2" s="1"/>
  <c r="H1329" i="2"/>
  <c r="M1330" i="2"/>
  <c r="I1330" i="2"/>
  <c r="K1330" i="2" s="1"/>
  <c r="H1330" i="2"/>
  <c r="I1331" i="2"/>
  <c r="K1331" i="2" s="1"/>
  <c r="H1331" i="2"/>
  <c r="M1331" i="2"/>
  <c r="M1332" i="2"/>
  <c r="I1332" i="2"/>
  <c r="K1332" i="2" s="1"/>
  <c r="H1332" i="2"/>
  <c r="M1333" i="2"/>
  <c r="I1333" i="2"/>
  <c r="K1333" i="2" s="1"/>
  <c r="H1333" i="2"/>
  <c r="M1334" i="2"/>
  <c r="I1334" i="2"/>
  <c r="K1334" i="2" s="1"/>
  <c r="H1334" i="2"/>
  <c r="I1335" i="2"/>
  <c r="K1335" i="2" s="1"/>
  <c r="H1335" i="2"/>
  <c r="M1335" i="2"/>
  <c r="M1336" i="2"/>
  <c r="I1336" i="2"/>
  <c r="K1336" i="2" s="1"/>
  <c r="H1336" i="2"/>
  <c r="H1337" i="2"/>
  <c r="I1337" i="2"/>
  <c r="K1337" i="2" s="1"/>
  <c r="M1337" i="2"/>
  <c r="M1338" i="2"/>
  <c r="H1338" i="2"/>
  <c r="I1338" i="2"/>
  <c r="K1338" i="2" s="1"/>
  <c r="H1339" i="2"/>
  <c r="I1339" i="2"/>
  <c r="K1339" i="2" s="1"/>
  <c r="M1339" i="2"/>
  <c r="M1340" i="2"/>
  <c r="H1340" i="2"/>
  <c r="I1340" i="2"/>
  <c r="K1340" i="2" s="1"/>
  <c r="I1341" i="2"/>
  <c r="K1341" i="2" s="1"/>
  <c r="M1341" i="2"/>
  <c r="H1341" i="2"/>
  <c r="M1342" i="2"/>
  <c r="I1342" i="2"/>
  <c r="K1342" i="2" s="1"/>
  <c r="H1342" i="2"/>
  <c r="M1343" i="2"/>
  <c r="I1343" i="2"/>
  <c r="K1343" i="2" s="1"/>
  <c r="H1343" i="2"/>
  <c r="I1344" i="2"/>
  <c r="K1344" i="2" s="1"/>
  <c r="H1344" i="2"/>
  <c r="M1344" i="2"/>
  <c r="H1345" i="2"/>
  <c r="I1345" i="2"/>
  <c r="K1345" i="2" s="1"/>
  <c r="M1345" i="2"/>
  <c r="H1346" i="2"/>
  <c r="I1346" i="2"/>
  <c r="K1346" i="2" s="1"/>
  <c r="M1346" i="2"/>
  <c r="H1347" i="2"/>
  <c r="I1347" i="2"/>
  <c r="K1347" i="2" s="1"/>
  <c r="M1347" i="2"/>
  <c r="M1348" i="2"/>
  <c r="H1348" i="2"/>
  <c r="I1348" i="2"/>
  <c r="K1348" i="2" s="1"/>
  <c r="M1349" i="2"/>
  <c r="I1349" i="2"/>
  <c r="K1349" i="2" s="1"/>
  <c r="H1349" i="2"/>
  <c r="I1350" i="2"/>
  <c r="K1350" i="2" s="1"/>
  <c r="M1350" i="2"/>
  <c r="H1350" i="2"/>
  <c r="M1351" i="2"/>
  <c r="I1351" i="2"/>
  <c r="K1351" i="2" s="1"/>
  <c r="H1351" i="2"/>
  <c r="I1352" i="2"/>
  <c r="K1352" i="2" s="1"/>
  <c r="M1352" i="2"/>
  <c r="H1352" i="2"/>
  <c r="M1353" i="2"/>
  <c r="H1353" i="2"/>
  <c r="I1353" i="2"/>
  <c r="K1353" i="2" s="1"/>
  <c r="H1354" i="2"/>
  <c r="I1354" i="2"/>
  <c r="K1354" i="2" s="1"/>
  <c r="M1354" i="2"/>
  <c r="H1355" i="2"/>
  <c r="I1355" i="2"/>
  <c r="K1355" i="2" s="1"/>
  <c r="M1355" i="2"/>
  <c r="M1356" i="2"/>
  <c r="I1356" i="2"/>
  <c r="K1356" i="2" s="1"/>
  <c r="H1356" i="2"/>
  <c r="M1357" i="2"/>
  <c r="I1357" i="2"/>
  <c r="K1357" i="2" s="1"/>
  <c r="H1357" i="2"/>
  <c r="I1358" i="2"/>
  <c r="K1358" i="2" s="1"/>
  <c r="H1358" i="2"/>
  <c r="M1358" i="2"/>
  <c r="I1359" i="2"/>
  <c r="K1359" i="2" s="1"/>
  <c r="H1359" i="2"/>
  <c r="M1359" i="2"/>
  <c r="I1360" i="2"/>
  <c r="K1360" i="2" s="1"/>
  <c r="H1360" i="2"/>
  <c r="M1360" i="2"/>
  <c r="M1361" i="2"/>
  <c r="I1361" i="2"/>
  <c r="K1361" i="2" s="1"/>
  <c r="H1361" i="2"/>
  <c r="I1362" i="2"/>
  <c r="K1362" i="2" s="1"/>
  <c r="H1362" i="2"/>
  <c r="M1362" i="2"/>
  <c r="M1363" i="2"/>
  <c r="I1363" i="2"/>
  <c r="K1363" i="2" s="1"/>
  <c r="H1363" i="2"/>
  <c r="H1364" i="2"/>
  <c r="I1364" i="2"/>
  <c r="K1364" i="2" s="1"/>
  <c r="M1364" i="2"/>
  <c r="H1365" i="2"/>
  <c r="I1365" i="2"/>
  <c r="K1365" i="2" s="1"/>
  <c r="M1365" i="2"/>
  <c r="H1366" i="2"/>
  <c r="I1366" i="2"/>
  <c r="K1366" i="2" s="1"/>
  <c r="M1366" i="2"/>
  <c r="H1367" i="2"/>
  <c r="I1367" i="2"/>
  <c r="K1367" i="2" s="1"/>
  <c r="M1367" i="2"/>
  <c r="H1368" i="2"/>
  <c r="M1368" i="2"/>
  <c r="I1368" i="2"/>
  <c r="K1368" i="2" s="1"/>
  <c r="I1369" i="2"/>
  <c r="K1369" i="2" s="1"/>
  <c r="H1369" i="2"/>
  <c r="M1369" i="2"/>
  <c r="H1370" i="2"/>
  <c r="I1370" i="2"/>
  <c r="K1370" i="2" s="1"/>
  <c r="M1370" i="2"/>
  <c r="M1371" i="2"/>
  <c r="H1371" i="2"/>
  <c r="I1371" i="2"/>
  <c r="K1371" i="2" s="1"/>
  <c r="H1372" i="2"/>
  <c r="I1372" i="2"/>
  <c r="K1372" i="2" s="1"/>
  <c r="M1372" i="2"/>
  <c r="M1373" i="2"/>
  <c r="H1373" i="2"/>
  <c r="I1373" i="2"/>
  <c r="K1373" i="2" s="1"/>
  <c r="I1374" i="2"/>
  <c r="K1374" i="2" s="1"/>
  <c r="M1374" i="2"/>
  <c r="H1374" i="2"/>
  <c r="M1375" i="2"/>
  <c r="I1375" i="2"/>
  <c r="K1375" i="2" s="1"/>
  <c r="H1375" i="2"/>
  <c r="H1376" i="2"/>
  <c r="I1376" i="2"/>
  <c r="K1376" i="2" s="1"/>
  <c r="M1376" i="2"/>
  <c r="M1377" i="2"/>
  <c r="I1377" i="2"/>
  <c r="K1377" i="2" s="1"/>
  <c r="H1377" i="2"/>
  <c r="M1378" i="2"/>
  <c r="I1378" i="2"/>
  <c r="K1378" i="2" s="1"/>
  <c r="H1378" i="2"/>
  <c r="I1379" i="2"/>
  <c r="K1379" i="2" s="1"/>
  <c r="M1379" i="2"/>
  <c r="H1379" i="2"/>
  <c r="M1380" i="2"/>
  <c r="I1380" i="2"/>
  <c r="K1380" i="2" s="1"/>
  <c r="H1380" i="2"/>
  <c r="M1381" i="2"/>
  <c r="I1381" i="2"/>
  <c r="K1381" i="2" s="1"/>
  <c r="H1381" i="2"/>
  <c r="H1382" i="2"/>
  <c r="I1382" i="2"/>
  <c r="K1382" i="2" s="1"/>
  <c r="M1382" i="2"/>
  <c r="I1383" i="2"/>
  <c r="K1383" i="2" s="1"/>
  <c r="M1383" i="2"/>
  <c r="H1383" i="2"/>
  <c r="M1384" i="2"/>
  <c r="I1384" i="2"/>
  <c r="K1384" i="2" s="1"/>
  <c r="H1384" i="2"/>
  <c r="H1385" i="2"/>
  <c r="I1385" i="2"/>
  <c r="K1385" i="2" s="1"/>
  <c r="M1385" i="2"/>
  <c r="H1386" i="2"/>
  <c r="M1386" i="2"/>
  <c r="I1386" i="2"/>
  <c r="K1386" i="2" s="1"/>
  <c r="M1387" i="2"/>
  <c r="I1387" i="2"/>
  <c r="K1387" i="2" s="1"/>
  <c r="H1387" i="2"/>
  <c r="I1388" i="2"/>
  <c r="K1388" i="2" s="1"/>
  <c r="M1388" i="2"/>
  <c r="H1388" i="2"/>
  <c r="H1389" i="2"/>
  <c r="I1389" i="2"/>
  <c r="K1389" i="2" s="1"/>
  <c r="M1389" i="2"/>
  <c r="H1390" i="2"/>
  <c r="I1390" i="2"/>
  <c r="K1390" i="2" s="1"/>
  <c r="M1390" i="2"/>
  <c r="M1391" i="2"/>
  <c r="H1391" i="2"/>
  <c r="I1391" i="2"/>
  <c r="K1391" i="2" s="1"/>
  <c r="M1392" i="2"/>
  <c r="I1392" i="2"/>
  <c r="K1392" i="2" s="1"/>
  <c r="H1392" i="2"/>
  <c r="I1393" i="2"/>
  <c r="K1393" i="2" s="1"/>
  <c r="H1393" i="2"/>
  <c r="M1393" i="2"/>
  <c r="M1394" i="2"/>
  <c r="H1394" i="2"/>
  <c r="I1394" i="2"/>
  <c r="K1394" i="2" s="1"/>
  <c r="I1395" i="2"/>
  <c r="K1395" i="2" s="1"/>
  <c r="M1395" i="2"/>
  <c r="H1395" i="2"/>
  <c r="H1396" i="2"/>
  <c r="I1396" i="2"/>
  <c r="K1396" i="2" s="1"/>
  <c r="M1396" i="2"/>
  <c r="H1397" i="2"/>
  <c r="I1397" i="2"/>
  <c r="K1397" i="2" s="1"/>
  <c r="M1397" i="2"/>
  <c r="H1398" i="2"/>
  <c r="M1398" i="2"/>
  <c r="I1398" i="2"/>
  <c r="K1398" i="2" s="1"/>
  <c r="M1399" i="2"/>
  <c r="I1399" i="2"/>
  <c r="K1399" i="2" s="1"/>
  <c r="H1399" i="2"/>
  <c r="H1400" i="2"/>
  <c r="M1400" i="2"/>
  <c r="I1400" i="2"/>
  <c r="K1400" i="2" s="1"/>
  <c r="M1401" i="2"/>
  <c r="H1401" i="2"/>
  <c r="I1401" i="2"/>
  <c r="K1401" i="2" s="1"/>
  <c r="M1402" i="2"/>
  <c r="I1402" i="2"/>
  <c r="K1402" i="2" s="1"/>
  <c r="H1402" i="2"/>
  <c r="M1403" i="2"/>
  <c r="I1403" i="2"/>
  <c r="K1403" i="2" s="1"/>
  <c r="H1403" i="2"/>
  <c r="M1404" i="2"/>
  <c r="I1404" i="2"/>
  <c r="K1404" i="2" s="1"/>
  <c r="H1404" i="2"/>
  <c r="I1405" i="2"/>
  <c r="K1405" i="2" s="1"/>
  <c r="M1405" i="2"/>
  <c r="H1405" i="2"/>
  <c r="M1406" i="2"/>
  <c r="I1406" i="2"/>
  <c r="K1406" i="2" s="1"/>
  <c r="H1406" i="2"/>
  <c r="M1407" i="2"/>
  <c r="I1407" i="2"/>
  <c r="K1407" i="2" s="1"/>
  <c r="H1407" i="2"/>
  <c r="I1408" i="2"/>
  <c r="K1408" i="2" s="1"/>
  <c r="H1408" i="2"/>
  <c r="M1408" i="2"/>
  <c r="I1409" i="2"/>
  <c r="K1409" i="2" s="1"/>
  <c r="H1409" i="2"/>
  <c r="M1409" i="2"/>
  <c r="I1410" i="2"/>
  <c r="K1410" i="2" s="1"/>
  <c r="M1410" i="2"/>
  <c r="H1410" i="2"/>
  <c r="M1411" i="2"/>
  <c r="I1411" i="2"/>
  <c r="K1411" i="2" s="1"/>
  <c r="H1411" i="2"/>
  <c r="M1412" i="2"/>
  <c r="I1412" i="2"/>
  <c r="K1412" i="2" s="1"/>
  <c r="H1412" i="2"/>
  <c r="H1413" i="2"/>
  <c r="M1413" i="2"/>
  <c r="I1413" i="2"/>
  <c r="K1413" i="2" s="1"/>
  <c r="H1414" i="2"/>
  <c r="I1414" i="2"/>
  <c r="K1414" i="2" s="1"/>
  <c r="M1414" i="2"/>
  <c r="H1415" i="2"/>
  <c r="I1415" i="2"/>
  <c r="K1415" i="2" s="1"/>
  <c r="M1415" i="2"/>
  <c r="I1416" i="2"/>
  <c r="K1416" i="2" s="1"/>
  <c r="H1416" i="2"/>
  <c r="M1416" i="2"/>
  <c r="I1417" i="2"/>
  <c r="K1417" i="2" s="1"/>
  <c r="H1417" i="2"/>
  <c r="M1417" i="2"/>
  <c r="M1418" i="2"/>
  <c r="H1418" i="2"/>
  <c r="I1418" i="2"/>
  <c r="K1418" i="2" s="1"/>
  <c r="I1419" i="2"/>
  <c r="K1419" i="2" s="1"/>
  <c r="H1419" i="2"/>
  <c r="M1419" i="2"/>
  <c r="H1420" i="2"/>
  <c r="M1420" i="2"/>
  <c r="I1420" i="2"/>
  <c r="K1420" i="2" s="1"/>
  <c r="M1421" i="2"/>
  <c r="H1421" i="2"/>
  <c r="I1421" i="2"/>
  <c r="K1421" i="2" s="1"/>
  <c r="M1422" i="2"/>
  <c r="H1422" i="2"/>
  <c r="I1422" i="2"/>
  <c r="K1422" i="2" s="1"/>
  <c r="M1423" i="2"/>
  <c r="I1423" i="2"/>
  <c r="K1423" i="2" s="1"/>
  <c r="H1423" i="2"/>
  <c r="I1424" i="2"/>
  <c r="K1424" i="2" s="1"/>
  <c r="H1424" i="2"/>
  <c r="M1424" i="2"/>
  <c r="I1425" i="2"/>
  <c r="K1425" i="2" s="1"/>
  <c r="M1425" i="2"/>
  <c r="H1425" i="2"/>
  <c r="H1426" i="2"/>
  <c r="I1426" i="2"/>
  <c r="K1426" i="2" s="1"/>
  <c r="M1426" i="2"/>
  <c r="H1427" i="2"/>
  <c r="I1427" i="2"/>
  <c r="K1427" i="2" s="1"/>
  <c r="M1427" i="2"/>
  <c r="M1428" i="2"/>
  <c r="I1428" i="2"/>
  <c r="K1428" i="2" s="1"/>
  <c r="H1428" i="2"/>
  <c r="M1429" i="2"/>
  <c r="I1429" i="2"/>
  <c r="K1429" i="2" s="1"/>
  <c r="H1429" i="2"/>
  <c r="I1430" i="2"/>
  <c r="K1430" i="2" s="1"/>
  <c r="H1430" i="2"/>
  <c r="M1430" i="2"/>
  <c r="I1431" i="2"/>
  <c r="K1431" i="2" s="1"/>
  <c r="M1431" i="2"/>
  <c r="H1431" i="2"/>
  <c r="H1432" i="2"/>
  <c r="I1432" i="2"/>
  <c r="K1432" i="2" s="1"/>
  <c r="M1432" i="2"/>
  <c r="I1433" i="2"/>
  <c r="K1433" i="2" s="1"/>
  <c r="M1433" i="2"/>
  <c r="H1433" i="2"/>
  <c r="M1434" i="2"/>
  <c r="H1434" i="2"/>
  <c r="I1434" i="2"/>
  <c r="K1434" i="2" s="1"/>
  <c r="H1435" i="2"/>
  <c r="M1435" i="2"/>
  <c r="I1435" i="2"/>
  <c r="K1435" i="2" s="1"/>
  <c r="I1436" i="2"/>
  <c r="K1436" i="2" s="1"/>
  <c r="H1436" i="2"/>
  <c r="M1436" i="2"/>
  <c r="H1437" i="2"/>
  <c r="I1437" i="2"/>
  <c r="K1437" i="2" s="1"/>
  <c r="M1437" i="2"/>
  <c r="I1438" i="2"/>
  <c r="K1438" i="2" s="1"/>
  <c r="M1438" i="2"/>
  <c r="H1438" i="2"/>
  <c r="H1439" i="2"/>
  <c r="I1439" i="2"/>
  <c r="K1439" i="2" s="1"/>
  <c r="M1439" i="2"/>
  <c r="I1440" i="2"/>
  <c r="K1440" i="2" s="1"/>
  <c r="M1440" i="2"/>
  <c r="H1440" i="2"/>
  <c r="I1441" i="2"/>
  <c r="K1441" i="2" s="1"/>
  <c r="M1441" i="2"/>
  <c r="H1441" i="2"/>
  <c r="M1442" i="2"/>
  <c r="H1442" i="2"/>
  <c r="I1442" i="2"/>
  <c r="K1442" i="2" s="1"/>
  <c r="M1443" i="2"/>
  <c r="I1443" i="2"/>
  <c r="K1443" i="2" s="1"/>
  <c r="H1443" i="2"/>
  <c r="M1444" i="2"/>
  <c r="I1444" i="2"/>
  <c r="K1444" i="2" s="1"/>
  <c r="H1444" i="2"/>
  <c r="M1445" i="2"/>
  <c r="I1445" i="2"/>
  <c r="K1445" i="2" s="1"/>
  <c r="H1445" i="2"/>
  <c r="M1446" i="2"/>
  <c r="I1446" i="2"/>
  <c r="K1446" i="2" s="1"/>
  <c r="H1446" i="2"/>
  <c r="M1447" i="2"/>
  <c r="I1447" i="2"/>
  <c r="K1447" i="2" s="1"/>
  <c r="H1447" i="2"/>
  <c r="H1448" i="2"/>
  <c r="I1448" i="2"/>
  <c r="K1448" i="2" s="1"/>
  <c r="M1448" i="2"/>
  <c r="M1449" i="2"/>
  <c r="I1449" i="2"/>
  <c r="K1449" i="2" s="1"/>
  <c r="H1449" i="2"/>
  <c r="M1450" i="2"/>
  <c r="I1450" i="2"/>
  <c r="K1450" i="2" s="1"/>
  <c r="H1450" i="2"/>
  <c r="I1451" i="2"/>
  <c r="K1451" i="2" s="1"/>
  <c r="H1451" i="2"/>
  <c r="M1451" i="2"/>
  <c r="H1452" i="2"/>
  <c r="M1452" i="2"/>
  <c r="I1452" i="2"/>
  <c r="K1452" i="2" s="1"/>
  <c r="M1453" i="2"/>
  <c r="H1453" i="2"/>
  <c r="I1453" i="2"/>
  <c r="K1453" i="2" s="1"/>
  <c r="I1454" i="2"/>
  <c r="K1454" i="2" s="1"/>
  <c r="M1454" i="2"/>
  <c r="H1454" i="2"/>
  <c r="H1455" i="2"/>
  <c r="M1455" i="2"/>
  <c r="I1455" i="2"/>
  <c r="K1455" i="2" s="1"/>
  <c r="I1456" i="2"/>
  <c r="K1456" i="2" s="1"/>
  <c r="H1456" i="2"/>
  <c r="M1456" i="2"/>
  <c r="M1457" i="2"/>
  <c r="I1457" i="2"/>
  <c r="K1457" i="2" s="1"/>
  <c r="H1457" i="2"/>
  <c r="I1458" i="2"/>
  <c r="K1458" i="2" s="1"/>
  <c r="M1458" i="2"/>
  <c r="H1458" i="2"/>
  <c r="H1459" i="2"/>
  <c r="I1459" i="2"/>
  <c r="K1459" i="2" s="1"/>
  <c r="M1459" i="2"/>
  <c r="I1460" i="2"/>
  <c r="K1460" i="2" s="1"/>
  <c r="M1460" i="2"/>
  <c r="H1460" i="2"/>
  <c r="H1461" i="2"/>
  <c r="I1461" i="2"/>
  <c r="K1461" i="2" s="1"/>
  <c r="M1461" i="2"/>
  <c r="M1462" i="2"/>
  <c r="H1462" i="2"/>
  <c r="I1462" i="2"/>
  <c r="K1462" i="2" s="1"/>
  <c r="H1463" i="2"/>
  <c r="I1463" i="2"/>
  <c r="K1463" i="2" s="1"/>
  <c r="M1463" i="2"/>
  <c r="H1464" i="2"/>
  <c r="I1464" i="2"/>
  <c r="K1464" i="2" s="1"/>
  <c r="M1464" i="2"/>
  <c r="M1465" i="2"/>
  <c r="H1465" i="2"/>
  <c r="I1465" i="2"/>
  <c r="K1465" i="2" s="1"/>
  <c r="H1466" i="2"/>
  <c r="I1466" i="2"/>
  <c r="K1466" i="2" s="1"/>
  <c r="M1466" i="2"/>
  <c r="H1467" i="2"/>
  <c r="I1467" i="2"/>
  <c r="K1467" i="2" s="1"/>
  <c r="M1467" i="2"/>
  <c r="M1468" i="2"/>
  <c r="I1468" i="2"/>
  <c r="K1468" i="2" s="1"/>
  <c r="H1468" i="2"/>
  <c r="I1469" i="2"/>
  <c r="K1469" i="2" s="1"/>
  <c r="M1469" i="2"/>
  <c r="H1469" i="2"/>
  <c r="M1470" i="2"/>
  <c r="H1470" i="2"/>
  <c r="I1470" i="2"/>
  <c r="K1470" i="2" s="1"/>
  <c r="H1471" i="2"/>
  <c r="I1471" i="2"/>
  <c r="K1471" i="2" s="1"/>
  <c r="M1471" i="2"/>
  <c r="H1472" i="2"/>
  <c r="I1472" i="2"/>
  <c r="K1472" i="2" s="1"/>
  <c r="M1472" i="2"/>
  <c r="H1473" i="2"/>
  <c r="I1473" i="2"/>
  <c r="K1473" i="2" s="1"/>
  <c r="M1473" i="2"/>
  <c r="H1474" i="2"/>
  <c r="I1474" i="2"/>
  <c r="K1474" i="2" s="1"/>
  <c r="M1474" i="2"/>
  <c r="H1475" i="2"/>
  <c r="I1475" i="2"/>
  <c r="K1475" i="2" s="1"/>
  <c r="M1475" i="2"/>
  <c r="I1476" i="2"/>
  <c r="K1476" i="2" s="1"/>
  <c r="H1476" i="2"/>
  <c r="M1476" i="2"/>
  <c r="H1477" i="2"/>
  <c r="M1477" i="2"/>
  <c r="I1477" i="2"/>
  <c r="K1477" i="2" s="1"/>
  <c r="M1478" i="2"/>
  <c r="I1478" i="2"/>
  <c r="K1478" i="2" s="1"/>
  <c r="H1478" i="2"/>
  <c r="M1479" i="2"/>
  <c r="I1479" i="2"/>
  <c r="K1479" i="2" s="1"/>
  <c r="H1479" i="2"/>
  <c r="M1480" i="2"/>
  <c r="I1480" i="2"/>
  <c r="K1480" i="2" s="1"/>
  <c r="H1480" i="2"/>
  <c r="I1481" i="2"/>
  <c r="K1481" i="2" s="1"/>
  <c r="M1481" i="2"/>
  <c r="H1481" i="2"/>
  <c r="I1482" i="2"/>
  <c r="K1482" i="2" s="1"/>
  <c r="H1482" i="2"/>
  <c r="M1482" i="2"/>
  <c r="M1483" i="2"/>
  <c r="I1483" i="2"/>
  <c r="K1483" i="2" s="1"/>
  <c r="H1483" i="2"/>
  <c r="M1484" i="2"/>
  <c r="I1484" i="2"/>
  <c r="K1484" i="2" s="1"/>
  <c r="H1484" i="2"/>
  <c r="M1485" i="2"/>
  <c r="I1485" i="2"/>
  <c r="K1485" i="2" s="1"/>
  <c r="H1485" i="2"/>
  <c r="M1486" i="2"/>
  <c r="I1486" i="2"/>
  <c r="K1486" i="2" s="1"/>
  <c r="H1486" i="2"/>
  <c r="I1487" i="2"/>
  <c r="K1487" i="2" s="1"/>
  <c r="M1487" i="2"/>
  <c r="H1487" i="2"/>
  <c r="M1488" i="2"/>
  <c r="I1488" i="2"/>
  <c r="K1488" i="2" s="1"/>
  <c r="H1488" i="2"/>
  <c r="I1489" i="2"/>
  <c r="K1489" i="2" s="1"/>
  <c r="H1489" i="2"/>
  <c r="M1489" i="2"/>
  <c r="H1490" i="2"/>
  <c r="M1490" i="2"/>
  <c r="I1490" i="2"/>
  <c r="M6127" i="2"/>
  <c r="I6127" i="2"/>
  <c r="K6127" i="2" s="1"/>
  <c r="H6127" i="2"/>
  <c r="M6129" i="2"/>
  <c r="I6129" i="2"/>
  <c r="K6129" i="2" s="1"/>
  <c r="H6129" i="2"/>
  <c r="I6131" i="2"/>
  <c r="K6131" i="2" s="1"/>
  <c r="H6131" i="2"/>
  <c r="M6131" i="2"/>
  <c r="M9527" i="2"/>
  <c r="I9527" i="2"/>
  <c r="K9527" i="2" s="1"/>
  <c r="H9527" i="2"/>
  <c r="M9528" i="2"/>
  <c r="I9528" i="2"/>
  <c r="K9528" i="2" s="1"/>
  <c r="H9528" i="2"/>
  <c r="M9529" i="2"/>
  <c r="I9529" i="2"/>
  <c r="K9529" i="2" s="1"/>
  <c r="H9529" i="2"/>
  <c r="M9530" i="2"/>
  <c r="I9530" i="2"/>
  <c r="K9530" i="2" s="1"/>
  <c r="H9530" i="2"/>
  <c r="M9531" i="2"/>
  <c r="I9531" i="2"/>
  <c r="K9531" i="2" s="1"/>
  <c r="H9531" i="2"/>
  <c r="M9532" i="2"/>
  <c r="I9532" i="2"/>
  <c r="K9532" i="2" s="1"/>
  <c r="H9532" i="2"/>
  <c r="M9533" i="2"/>
  <c r="I9533" i="2"/>
  <c r="K9533" i="2" s="1"/>
  <c r="H9533" i="2"/>
  <c r="M9534" i="2"/>
  <c r="I9534" i="2"/>
  <c r="K9534" i="2" s="1"/>
  <c r="H9534" i="2"/>
  <c r="M9535" i="2"/>
  <c r="I9535" i="2"/>
  <c r="K9535" i="2" s="1"/>
  <c r="H9535" i="2"/>
  <c r="M9536" i="2"/>
  <c r="I9536" i="2"/>
  <c r="K9536" i="2" s="1"/>
  <c r="H9536" i="2"/>
  <c r="M9537" i="2"/>
  <c r="I9537" i="2"/>
  <c r="K9537" i="2" s="1"/>
  <c r="H9537" i="2"/>
  <c r="M9538" i="2"/>
  <c r="I9538" i="2"/>
  <c r="K9538" i="2" s="1"/>
  <c r="H9538" i="2"/>
  <c r="M9539" i="2"/>
  <c r="I9539" i="2"/>
  <c r="K9539" i="2" s="1"/>
  <c r="H9539" i="2"/>
  <c r="M9540" i="2"/>
  <c r="I9540" i="2"/>
  <c r="K9540" i="2" s="1"/>
  <c r="H9540" i="2"/>
  <c r="M9541" i="2"/>
  <c r="I9541" i="2"/>
  <c r="K9541" i="2" s="1"/>
  <c r="H9541" i="2"/>
  <c r="M9542" i="2"/>
  <c r="I9542" i="2"/>
  <c r="K9542" i="2" s="1"/>
  <c r="H9542" i="2"/>
  <c r="M9543" i="2"/>
  <c r="I9543" i="2"/>
  <c r="K9543" i="2" s="1"/>
  <c r="H9543" i="2"/>
  <c r="M9544" i="2"/>
  <c r="I9544" i="2"/>
  <c r="K9544" i="2" s="1"/>
  <c r="H9544" i="2"/>
  <c r="M9545" i="2"/>
  <c r="I9545" i="2"/>
  <c r="K9545" i="2" s="1"/>
  <c r="H9545" i="2"/>
  <c r="M9546" i="2"/>
  <c r="I9546" i="2"/>
  <c r="K9546" i="2" s="1"/>
  <c r="H9546" i="2"/>
  <c r="M9547" i="2"/>
  <c r="I9547" i="2"/>
  <c r="K9547" i="2" s="1"/>
  <c r="H9547" i="2"/>
  <c r="M9548" i="2"/>
  <c r="I9548" i="2"/>
  <c r="K9548" i="2" s="1"/>
  <c r="H9548" i="2"/>
  <c r="M9549" i="2"/>
  <c r="I9549" i="2"/>
  <c r="K9549" i="2" s="1"/>
  <c r="H9549" i="2"/>
  <c r="M9550" i="2"/>
  <c r="I9550" i="2"/>
  <c r="K9550" i="2" s="1"/>
  <c r="H9550" i="2"/>
  <c r="M9551" i="2"/>
  <c r="I9551" i="2"/>
  <c r="K9551" i="2" s="1"/>
  <c r="H9551" i="2"/>
  <c r="M9552" i="2"/>
  <c r="I9552" i="2"/>
  <c r="K9552" i="2" s="1"/>
  <c r="H9552" i="2"/>
  <c r="M9553" i="2"/>
  <c r="I9553" i="2"/>
  <c r="K9553" i="2" s="1"/>
  <c r="H9553" i="2"/>
  <c r="M9554" i="2"/>
  <c r="I9554" i="2"/>
  <c r="K9554" i="2" s="1"/>
  <c r="H9554" i="2"/>
  <c r="M9555" i="2"/>
  <c r="I9555" i="2"/>
  <c r="K9555" i="2" s="1"/>
  <c r="H9555" i="2"/>
  <c r="M9556" i="2"/>
  <c r="I9556" i="2"/>
  <c r="K9556" i="2" s="1"/>
  <c r="H9556" i="2"/>
  <c r="M9557" i="2"/>
  <c r="I9557" i="2"/>
  <c r="K9557" i="2" s="1"/>
  <c r="H9557" i="2"/>
  <c r="M9558" i="2"/>
  <c r="I9558" i="2"/>
  <c r="K9558" i="2" s="1"/>
  <c r="H9558" i="2"/>
  <c r="M9559" i="2"/>
  <c r="I9559" i="2"/>
  <c r="K9559" i="2" s="1"/>
  <c r="H9559" i="2"/>
  <c r="M9560" i="2"/>
  <c r="I9560" i="2"/>
  <c r="K9560" i="2" s="1"/>
  <c r="H9560" i="2"/>
  <c r="M9561" i="2"/>
  <c r="I9561" i="2"/>
  <c r="K9561" i="2" s="1"/>
  <c r="H9561" i="2"/>
  <c r="M9562" i="2"/>
  <c r="I9562" i="2"/>
  <c r="K9562" i="2" s="1"/>
  <c r="H9562" i="2"/>
  <c r="M9563" i="2"/>
  <c r="I9563" i="2"/>
  <c r="K9563" i="2" s="1"/>
  <c r="H9563" i="2"/>
  <c r="M9564" i="2"/>
  <c r="I9564" i="2"/>
  <c r="K9564" i="2" s="1"/>
  <c r="H9564" i="2"/>
  <c r="M9565" i="2"/>
  <c r="I9565" i="2"/>
  <c r="K9565" i="2" s="1"/>
  <c r="H9565" i="2"/>
  <c r="M9566" i="2"/>
  <c r="I9566" i="2"/>
  <c r="K9566" i="2" s="1"/>
  <c r="H9566" i="2"/>
  <c r="M9567" i="2"/>
  <c r="I9567" i="2"/>
  <c r="K9567" i="2" s="1"/>
  <c r="H9567" i="2"/>
  <c r="M9568" i="2"/>
  <c r="I9568" i="2"/>
  <c r="K9568" i="2" s="1"/>
  <c r="H9568" i="2"/>
  <c r="M9569" i="2"/>
  <c r="I9569" i="2"/>
  <c r="K9569" i="2" s="1"/>
  <c r="H9569" i="2"/>
  <c r="M9570" i="2"/>
  <c r="I9570" i="2"/>
  <c r="K9570" i="2" s="1"/>
  <c r="H9570" i="2"/>
  <c r="M9571" i="2"/>
  <c r="I9571" i="2"/>
  <c r="K9571" i="2" s="1"/>
  <c r="H9571" i="2"/>
  <c r="M9572" i="2"/>
  <c r="I9572" i="2"/>
  <c r="K9572" i="2" s="1"/>
  <c r="H9572" i="2"/>
  <c r="M9573" i="2"/>
  <c r="I9573" i="2"/>
  <c r="K9573" i="2" s="1"/>
  <c r="H9573" i="2"/>
  <c r="M9574" i="2"/>
  <c r="I9574" i="2"/>
  <c r="K9574" i="2" s="1"/>
  <c r="H9574" i="2"/>
  <c r="M9575" i="2"/>
  <c r="I9575" i="2"/>
  <c r="K9575" i="2" s="1"/>
  <c r="H9575" i="2"/>
  <c r="M9576" i="2"/>
  <c r="I9576" i="2"/>
  <c r="K9576" i="2" s="1"/>
  <c r="H9576" i="2"/>
  <c r="M9577" i="2"/>
  <c r="I9577" i="2"/>
  <c r="K9577" i="2" s="1"/>
  <c r="H9577" i="2"/>
  <c r="M9578" i="2"/>
  <c r="I9578" i="2"/>
  <c r="K9578" i="2" s="1"/>
  <c r="H9578" i="2"/>
  <c r="M9579" i="2"/>
  <c r="I9579" i="2"/>
  <c r="K9579" i="2" s="1"/>
  <c r="H9579" i="2"/>
  <c r="M9580" i="2"/>
  <c r="I9580" i="2"/>
  <c r="K9580" i="2" s="1"/>
  <c r="H9580" i="2"/>
  <c r="M9581" i="2"/>
  <c r="I9581" i="2"/>
  <c r="K9581" i="2" s="1"/>
  <c r="H9581" i="2"/>
  <c r="M9582" i="2"/>
  <c r="I9582" i="2"/>
  <c r="K9582" i="2" s="1"/>
  <c r="H9582" i="2"/>
  <c r="M9583" i="2"/>
  <c r="I9583" i="2"/>
  <c r="K9583" i="2" s="1"/>
  <c r="H9583" i="2"/>
  <c r="M9584" i="2"/>
  <c r="I9584" i="2"/>
  <c r="K9584" i="2" s="1"/>
  <c r="H9584" i="2"/>
  <c r="M9585" i="2"/>
  <c r="I9585" i="2"/>
  <c r="K9585" i="2" s="1"/>
  <c r="H9585" i="2"/>
  <c r="M9586" i="2"/>
  <c r="I9586" i="2"/>
  <c r="K9586" i="2" s="1"/>
  <c r="H9586" i="2"/>
  <c r="M9587" i="2"/>
  <c r="I9587" i="2"/>
  <c r="K9587" i="2" s="1"/>
  <c r="H9587" i="2"/>
  <c r="M9588" i="2"/>
  <c r="I9588" i="2"/>
  <c r="K9588" i="2" s="1"/>
  <c r="H9588" i="2"/>
  <c r="M9589" i="2"/>
  <c r="I9589" i="2"/>
  <c r="K9589" i="2" s="1"/>
  <c r="H9589" i="2"/>
  <c r="M9590" i="2"/>
  <c r="I9590" i="2"/>
  <c r="K9590" i="2" s="1"/>
  <c r="H9590" i="2"/>
  <c r="M9591" i="2"/>
  <c r="I9591" i="2"/>
  <c r="K9591" i="2" s="1"/>
  <c r="H9591" i="2"/>
  <c r="M9592" i="2"/>
  <c r="I9592" i="2"/>
  <c r="K9592" i="2" s="1"/>
  <c r="H9592" i="2"/>
  <c r="M9593" i="2"/>
  <c r="I9593" i="2"/>
  <c r="K9593" i="2" s="1"/>
  <c r="H9593" i="2"/>
  <c r="M9594" i="2"/>
  <c r="I9594" i="2"/>
  <c r="K9594" i="2" s="1"/>
  <c r="H9594" i="2"/>
  <c r="M9595" i="2"/>
  <c r="I9595" i="2"/>
  <c r="K9595" i="2" s="1"/>
  <c r="H9595" i="2"/>
  <c r="M9596" i="2"/>
  <c r="I9596" i="2"/>
  <c r="K9596" i="2" s="1"/>
  <c r="H9596" i="2"/>
  <c r="M9597" i="2"/>
  <c r="I9597" i="2"/>
  <c r="K9597" i="2" s="1"/>
  <c r="H9597" i="2"/>
  <c r="M9598" i="2"/>
  <c r="I9598" i="2"/>
  <c r="K9598" i="2" s="1"/>
  <c r="H9598" i="2"/>
  <c r="M9599" i="2"/>
  <c r="I9599" i="2"/>
  <c r="K9599" i="2" s="1"/>
  <c r="H9599" i="2"/>
  <c r="M9600" i="2"/>
  <c r="I9600" i="2"/>
  <c r="K9600" i="2" s="1"/>
  <c r="H9600" i="2"/>
  <c r="M9601" i="2"/>
  <c r="I9601" i="2"/>
  <c r="K9601" i="2" s="1"/>
  <c r="H9601" i="2"/>
  <c r="M9602" i="2"/>
  <c r="I9602" i="2"/>
  <c r="K9602" i="2" s="1"/>
  <c r="H9602" i="2"/>
  <c r="M9603" i="2"/>
  <c r="I9603" i="2"/>
  <c r="K9603" i="2" s="1"/>
  <c r="H9603" i="2"/>
  <c r="M9604" i="2"/>
  <c r="I9604" i="2"/>
  <c r="K9604" i="2" s="1"/>
  <c r="H9604" i="2"/>
  <c r="M9605" i="2"/>
  <c r="I9605" i="2"/>
  <c r="K9605" i="2" s="1"/>
  <c r="H9605" i="2"/>
  <c r="M9606" i="2"/>
  <c r="I9606" i="2"/>
  <c r="K9606" i="2" s="1"/>
  <c r="H9606" i="2"/>
  <c r="M9607" i="2"/>
  <c r="I9607" i="2"/>
  <c r="K9607" i="2" s="1"/>
  <c r="H9607" i="2"/>
  <c r="M9608" i="2"/>
  <c r="I9608" i="2"/>
  <c r="K9608" i="2" s="1"/>
  <c r="H9608" i="2"/>
  <c r="M9609" i="2"/>
  <c r="I9609" i="2"/>
  <c r="K9609" i="2" s="1"/>
  <c r="H9609" i="2"/>
  <c r="M9610" i="2"/>
  <c r="I9610" i="2"/>
  <c r="K9610" i="2" s="1"/>
  <c r="H9610" i="2"/>
  <c r="M9611" i="2"/>
  <c r="I9611" i="2"/>
  <c r="K9611" i="2" s="1"/>
  <c r="H9611" i="2"/>
  <c r="M9612" i="2"/>
  <c r="I9612" i="2"/>
  <c r="K9612" i="2" s="1"/>
  <c r="H9612" i="2"/>
  <c r="M9613" i="2"/>
  <c r="I9613" i="2"/>
  <c r="K9613" i="2" s="1"/>
  <c r="H9613" i="2"/>
  <c r="M9614" i="2"/>
  <c r="I9614" i="2"/>
  <c r="K9614" i="2" s="1"/>
  <c r="H9614" i="2"/>
  <c r="M9615" i="2"/>
  <c r="I9615" i="2"/>
  <c r="K9615" i="2" s="1"/>
  <c r="H9615" i="2"/>
  <c r="M9616" i="2"/>
  <c r="I9616" i="2"/>
  <c r="K9616" i="2" s="1"/>
  <c r="H9616" i="2"/>
  <c r="M9617" i="2"/>
  <c r="I9617" i="2"/>
  <c r="K9617" i="2" s="1"/>
  <c r="H9617" i="2"/>
  <c r="M9618" i="2"/>
  <c r="I9618" i="2"/>
  <c r="K9618" i="2" s="1"/>
  <c r="H9618" i="2"/>
  <c r="M9619" i="2"/>
  <c r="I9619" i="2"/>
  <c r="K9619" i="2" s="1"/>
  <c r="H9619" i="2"/>
  <c r="M9620" i="2"/>
  <c r="I9620" i="2"/>
  <c r="K9620" i="2" s="1"/>
  <c r="H9620" i="2"/>
  <c r="M9621" i="2"/>
  <c r="I9621" i="2"/>
  <c r="K9621" i="2" s="1"/>
  <c r="H9621" i="2"/>
  <c r="M9622" i="2"/>
  <c r="I9622" i="2"/>
  <c r="K9622" i="2" s="1"/>
  <c r="H9622" i="2"/>
  <c r="M598" i="2"/>
  <c r="H598" i="2"/>
  <c r="I598" i="2"/>
  <c r="K598" i="2" s="1"/>
  <c r="I599" i="2"/>
  <c r="K599" i="2" s="1"/>
  <c r="M599" i="2"/>
  <c r="H599" i="2"/>
  <c r="M600" i="2"/>
  <c r="H600" i="2"/>
  <c r="I600" i="2"/>
  <c r="K600" i="2" s="1"/>
  <c r="H601" i="2"/>
  <c r="M601" i="2"/>
  <c r="I601" i="2"/>
  <c r="K601" i="2" s="1"/>
  <c r="M602" i="2"/>
  <c r="H602" i="2"/>
  <c r="I602" i="2"/>
  <c r="K602" i="2" s="1"/>
  <c r="M603" i="2"/>
  <c r="I603" i="2"/>
  <c r="K603" i="2" s="1"/>
  <c r="H603" i="2"/>
  <c r="M604" i="2"/>
  <c r="I604" i="2"/>
  <c r="K604" i="2" s="1"/>
  <c r="H604" i="2"/>
  <c r="H605" i="2"/>
  <c r="M605" i="2"/>
  <c r="I605" i="2"/>
  <c r="K605" i="2" s="1"/>
  <c r="M606" i="2"/>
  <c r="H606" i="2"/>
  <c r="I606" i="2"/>
  <c r="K606" i="2" s="1"/>
  <c r="H607" i="2"/>
  <c r="M607" i="2"/>
  <c r="I607" i="2"/>
  <c r="K607" i="2" s="1"/>
  <c r="H608" i="2"/>
  <c r="I608" i="2"/>
  <c r="K608" i="2" s="1"/>
  <c r="M608" i="2"/>
  <c r="M609" i="2"/>
  <c r="I609" i="2"/>
  <c r="K609" i="2" s="1"/>
  <c r="H609" i="2"/>
  <c r="M611" i="2"/>
  <c r="H611" i="2"/>
  <c r="I611" i="2"/>
  <c r="K611" i="2" s="1"/>
  <c r="M612" i="2"/>
  <c r="I612" i="2"/>
  <c r="K612" i="2" s="1"/>
  <c r="H612" i="2"/>
  <c r="I614" i="2"/>
  <c r="K614" i="2" s="1"/>
  <c r="H614" i="2"/>
  <c r="M614" i="2"/>
  <c r="H615" i="2"/>
  <c r="M615" i="2"/>
  <c r="I615" i="2"/>
  <c r="K615" i="2" s="1"/>
  <c r="H618" i="2"/>
  <c r="I618" i="2"/>
  <c r="K618" i="2" s="1"/>
  <c r="M618" i="2"/>
  <c r="M6381" i="2"/>
  <c r="I6381" i="2"/>
  <c r="K6381" i="2" s="1"/>
  <c r="H6381" i="2"/>
  <c r="H6382" i="2"/>
  <c r="M6382" i="2"/>
  <c r="I6382" i="2"/>
  <c r="K6382" i="2" s="1"/>
  <c r="I6383" i="2"/>
  <c r="K6383" i="2" s="1"/>
  <c r="M6383" i="2"/>
  <c r="H6383" i="2"/>
  <c r="I6384" i="2"/>
  <c r="K6384" i="2" s="1"/>
  <c r="H6384" i="2"/>
  <c r="M6384" i="2"/>
  <c r="I6385" i="2"/>
  <c r="K6385" i="2" s="1"/>
  <c r="H6385" i="2"/>
  <c r="M6385" i="2"/>
  <c r="M6386" i="2"/>
  <c r="I6386" i="2"/>
  <c r="K6386" i="2" s="1"/>
  <c r="H6386" i="2"/>
  <c r="H6387" i="2"/>
  <c r="I6387" i="2"/>
  <c r="K6387" i="2" s="1"/>
  <c r="M6387" i="2"/>
  <c r="H6388" i="2"/>
  <c r="I6388" i="2"/>
  <c r="K6388" i="2" s="1"/>
  <c r="M6388" i="2"/>
  <c r="I6389" i="2"/>
  <c r="K6389" i="2" s="1"/>
  <c r="H6389" i="2"/>
  <c r="M6389" i="2"/>
  <c r="M6390" i="2"/>
  <c r="I6390" i="2"/>
  <c r="K6390" i="2" s="1"/>
  <c r="H6390" i="2"/>
  <c r="M6391" i="2"/>
  <c r="I6391" i="2"/>
  <c r="K6391" i="2" s="1"/>
  <c r="H6391" i="2"/>
  <c r="M6392" i="2"/>
  <c r="I6392" i="2"/>
  <c r="K6392" i="2" s="1"/>
  <c r="H6392" i="2"/>
  <c r="H6393" i="2"/>
  <c r="I6393" i="2"/>
  <c r="K6393" i="2" s="1"/>
  <c r="M6393" i="2"/>
  <c r="H6394" i="2"/>
  <c r="M6394" i="2"/>
  <c r="I6394" i="2"/>
  <c r="K6394" i="2" s="1"/>
  <c r="M6395" i="2"/>
  <c r="I6395" i="2"/>
  <c r="K6395" i="2" s="1"/>
  <c r="H6395" i="2"/>
  <c r="M6396" i="2"/>
  <c r="I6396" i="2"/>
  <c r="K6396" i="2" s="1"/>
  <c r="H6396" i="2"/>
  <c r="M6397" i="2"/>
  <c r="I6397" i="2"/>
  <c r="K6397" i="2" s="1"/>
  <c r="H6397" i="2"/>
  <c r="M6398" i="2"/>
  <c r="I6398" i="2"/>
  <c r="K6398" i="2" s="1"/>
  <c r="H6398" i="2"/>
  <c r="M6399" i="2"/>
  <c r="I6399" i="2"/>
  <c r="K6399" i="2" s="1"/>
  <c r="H6399" i="2"/>
  <c r="M6400" i="2"/>
  <c r="I6400" i="2"/>
  <c r="K6400" i="2" s="1"/>
  <c r="H6400" i="2"/>
  <c r="M6401" i="2"/>
  <c r="I6401" i="2"/>
  <c r="K6401" i="2" s="1"/>
  <c r="H6401" i="2"/>
  <c r="M6402" i="2"/>
  <c r="I6402" i="2"/>
  <c r="K6402" i="2" s="1"/>
  <c r="H6402" i="2"/>
  <c r="M6403" i="2"/>
  <c r="I6403" i="2"/>
  <c r="K6403" i="2" s="1"/>
  <c r="H6403" i="2"/>
  <c r="M6404" i="2"/>
  <c r="I6404" i="2"/>
  <c r="K6404" i="2" s="1"/>
  <c r="H6404" i="2"/>
  <c r="M6405" i="2"/>
  <c r="I6405" i="2"/>
  <c r="K6405" i="2" s="1"/>
  <c r="H6405" i="2"/>
  <c r="H6406" i="2"/>
  <c r="I6406" i="2"/>
  <c r="K6406" i="2" s="1"/>
  <c r="M6406" i="2"/>
  <c r="H6407" i="2"/>
  <c r="I6407" i="2"/>
  <c r="K6407" i="2" s="1"/>
  <c r="M6407" i="2"/>
  <c r="I6408" i="2"/>
  <c r="K6408" i="2" s="1"/>
  <c r="H6408" i="2"/>
  <c r="M6408" i="2"/>
  <c r="M6409" i="2"/>
  <c r="I6409" i="2"/>
  <c r="K6409" i="2" s="1"/>
  <c r="H6409" i="2"/>
  <c r="M6410" i="2"/>
  <c r="I6410" i="2"/>
  <c r="K6410" i="2" s="1"/>
  <c r="H6410" i="2"/>
  <c r="M6411" i="2"/>
  <c r="I6411" i="2"/>
  <c r="K6411" i="2" s="1"/>
  <c r="H6411" i="2"/>
  <c r="H6412" i="2"/>
  <c r="I6412" i="2"/>
  <c r="K6412" i="2" s="1"/>
  <c r="M6412" i="2"/>
  <c r="H6413" i="2"/>
  <c r="M6413" i="2"/>
  <c r="I6413" i="2"/>
  <c r="K6413" i="2" s="1"/>
  <c r="M6414" i="2"/>
  <c r="I6414" i="2"/>
  <c r="K6414" i="2" s="1"/>
  <c r="H6414" i="2"/>
  <c r="M6415" i="2"/>
  <c r="I6415" i="2"/>
  <c r="K6415" i="2" s="1"/>
  <c r="H6415" i="2"/>
  <c r="M6416" i="2"/>
  <c r="I6416" i="2"/>
  <c r="K6416" i="2" s="1"/>
  <c r="H6416" i="2"/>
  <c r="M6417" i="2"/>
  <c r="I6417" i="2"/>
  <c r="K6417" i="2" s="1"/>
  <c r="H6417" i="2"/>
  <c r="M6418" i="2"/>
  <c r="I6418" i="2"/>
  <c r="K6418" i="2" s="1"/>
  <c r="H6418" i="2"/>
  <c r="H6419" i="2"/>
  <c r="I6419" i="2"/>
  <c r="K6419" i="2" s="1"/>
  <c r="M6419" i="2"/>
  <c r="M6420" i="2"/>
  <c r="I6420" i="2"/>
  <c r="K6420" i="2" s="1"/>
  <c r="H6420" i="2"/>
  <c r="I6421" i="2"/>
  <c r="K6421" i="2" s="1"/>
  <c r="H6421" i="2"/>
  <c r="M6421" i="2"/>
  <c r="I6422" i="2"/>
  <c r="K6422" i="2" s="1"/>
  <c r="H6422" i="2"/>
  <c r="M6422" i="2"/>
  <c r="M6423" i="2"/>
  <c r="I6423" i="2"/>
  <c r="H6423" i="2"/>
  <c r="I6424" i="2"/>
  <c r="K6424" i="2" s="1"/>
  <c r="H6424" i="2"/>
  <c r="M6424" i="2"/>
  <c r="I6425" i="2"/>
  <c r="K6425" i="2" s="1"/>
  <c r="H6425" i="2"/>
  <c r="M6425" i="2"/>
  <c r="M6426" i="2"/>
  <c r="I6426" i="2"/>
  <c r="K6426" i="2" s="1"/>
  <c r="H6426" i="2"/>
  <c r="M6427" i="2"/>
  <c r="I6427" i="2"/>
  <c r="K6427" i="2" s="1"/>
  <c r="H6427" i="2"/>
  <c r="M6428" i="2"/>
  <c r="I6428" i="2"/>
  <c r="K6428" i="2" s="1"/>
  <c r="H6428" i="2"/>
  <c r="M6429" i="2"/>
  <c r="I6429" i="2"/>
  <c r="K6429" i="2" s="1"/>
  <c r="H6429" i="2"/>
  <c r="M6430" i="2"/>
  <c r="I6430" i="2"/>
  <c r="K6430" i="2" s="1"/>
  <c r="H6430" i="2"/>
  <c r="M6431" i="2"/>
  <c r="I6431" i="2"/>
  <c r="K6431" i="2" s="1"/>
  <c r="H6431" i="2"/>
  <c r="M6432" i="2"/>
  <c r="I6432" i="2"/>
  <c r="K6432" i="2" s="1"/>
  <c r="H6432" i="2"/>
  <c r="M6433" i="2"/>
  <c r="I6433" i="2"/>
  <c r="K6433" i="2" s="1"/>
  <c r="H6433" i="2"/>
  <c r="I6434" i="2"/>
  <c r="K6434" i="2" s="1"/>
  <c r="H6434" i="2"/>
  <c r="M6434" i="2"/>
  <c r="I6435" i="2"/>
  <c r="K6435" i="2" s="1"/>
  <c r="H6435" i="2"/>
  <c r="M6435" i="2"/>
  <c r="M6436" i="2"/>
  <c r="I6436" i="2"/>
  <c r="K6436" i="2" s="1"/>
  <c r="H6436" i="2"/>
  <c r="M6437" i="2"/>
  <c r="I6437" i="2"/>
  <c r="K6437" i="2" s="1"/>
  <c r="H6437" i="2"/>
  <c r="M6438" i="2"/>
  <c r="I6438" i="2"/>
  <c r="K6438" i="2" s="1"/>
  <c r="H6438" i="2"/>
  <c r="M6439" i="2"/>
  <c r="I6439" i="2"/>
  <c r="K6439" i="2" s="1"/>
  <c r="H6439" i="2"/>
  <c r="M6440" i="2"/>
  <c r="I6440" i="2"/>
  <c r="K6440" i="2" s="1"/>
  <c r="H6440" i="2"/>
  <c r="M6441" i="2"/>
  <c r="I6441" i="2"/>
  <c r="K6441" i="2" s="1"/>
  <c r="H6441" i="2"/>
  <c r="M6442" i="2"/>
  <c r="I6442" i="2"/>
  <c r="K6442" i="2" s="1"/>
  <c r="H6442" i="2"/>
  <c r="H6443" i="2"/>
  <c r="I6443" i="2"/>
  <c r="K6443" i="2" s="1"/>
  <c r="M6443" i="2"/>
  <c r="M6444" i="2"/>
  <c r="I6444" i="2"/>
  <c r="K6444" i="2" s="1"/>
  <c r="H6444" i="2"/>
  <c r="M6445" i="2"/>
  <c r="I6445" i="2"/>
  <c r="K6445" i="2" s="1"/>
  <c r="H6445" i="2"/>
  <c r="M6446" i="2"/>
  <c r="I6446" i="2"/>
  <c r="K6446" i="2" s="1"/>
  <c r="H6446" i="2"/>
  <c r="M6447" i="2"/>
  <c r="I6447" i="2"/>
  <c r="K6447" i="2" s="1"/>
  <c r="H6447" i="2"/>
  <c r="M6448" i="2"/>
  <c r="I6448" i="2"/>
  <c r="K6448" i="2" s="1"/>
  <c r="H6448" i="2"/>
  <c r="M6449" i="2"/>
  <c r="I6449" i="2"/>
  <c r="K6449" i="2" s="1"/>
  <c r="H6449" i="2"/>
  <c r="M6705" i="2"/>
  <c r="H6705" i="2"/>
  <c r="I6705" i="2"/>
  <c r="K6705" i="2" s="1"/>
  <c r="M6706" i="2"/>
  <c r="I6706" i="2"/>
  <c r="K6706" i="2" s="1"/>
  <c r="H6706" i="2"/>
  <c r="H6707" i="2"/>
  <c r="M6707" i="2"/>
  <c r="I6707" i="2"/>
  <c r="K6707" i="2" s="1"/>
  <c r="I6708" i="2"/>
  <c r="K6708" i="2" s="1"/>
  <c r="M6708" i="2"/>
  <c r="H6708" i="2"/>
  <c r="H6709" i="2"/>
  <c r="I6709" i="2"/>
  <c r="K6709" i="2" s="1"/>
  <c r="M6709" i="2"/>
  <c r="H6710" i="2"/>
  <c r="I6710" i="2"/>
  <c r="K6710" i="2" s="1"/>
  <c r="M6710" i="2"/>
  <c r="I6711" i="2"/>
  <c r="K6711" i="2" s="1"/>
  <c r="H6711" i="2"/>
  <c r="M6711" i="2"/>
  <c r="H6712" i="2"/>
  <c r="I6712" i="2"/>
  <c r="K6712" i="2" s="1"/>
  <c r="M6712" i="2"/>
  <c r="H6713" i="2"/>
  <c r="I6713" i="2"/>
  <c r="K6713" i="2" s="1"/>
  <c r="M6713" i="2"/>
  <c r="H6714" i="2"/>
  <c r="I6714" i="2"/>
  <c r="K6714" i="2" s="1"/>
  <c r="M6714" i="2"/>
  <c r="I6715" i="2"/>
  <c r="K6715" i="2" s="1"/>
  <c r="H6715" i="2"/>
  <c r="M6715" i="2"/>
  <c r="M6716" i="2"/>
  <c r="I6716" i="2"/>
  <c r="K6716" i="2" s="1"/>
  <c r="H6716" i="2"/>
  <c r="H6717" i="2"/>
  <c r="I6717" i="2"/>
  <c r="K6717" i="2" s="1"/>
  <c r="M6717" i="2"/>
  <c r="I6718" i="2"/>
  <c r="K6718" i="2" s="1"/>
  <c r="M6718" i="2"/>
  <c r="H6718" i="2"/>
  <c r="I6719" i="2"/>
  <c r="K6719" i="2" s="1"/>
  <c r="M6719" i="2"/>
  <c r="H6719" i="2"/>
  <c r="H6720" i="2"/>
  <c r="M6720" i="2"/>
  <c r="I6720" i="2"/>
  <c r="K6720" i="2" s="1"/>
  <c r="H6721" i="2"/>
  <c r="I6721" i="2"/>
  <c r="K6721" i="2" s="1"/>
  <c r="M6721" i="2"/>
  <c r="M6722" i="2"/>
  <c r="I6722" i="2"/>
  <c r="K6722" i="2" s="1"/>
  <c r="H6722" i="2"/>
  <c r="M6723" i="2"/>
  <c r="I6723" i="2"/>
  <c r="K6723" i="2" s="1"/>
  <c r="H6723" i="2"/>
  <c r="M6724" i="2"/>
  <c r="H6724" i="2"/>
  <c r="I6724" i="2"/>
  <c r="K6724" i="2" s="1"/>
  <c r="I6725" i="2"/>
  <c r="K6725" i="2" s="1"/>
  <c r="H6725" i="2"/>
  <c r="M6725" i="2"/>
  <c r="I6726" i="2"/>
  <c r="K6726" i="2" s="1"/>
  <c r="H6726" i="2"/>
  <c r="M6726" i="2"/>
  <c r="M6727" i="2"/>
  <c r="I6727" i="2"/>
  <c r="K6727" i="2" s="1"/>
  <c r="H6727" i="2"/>
  <c r="H6728" i="2"/>
  <c r="I6728" i="2"/>
  <c r="K6728" i="2" s="1"/>
  <c r="M6728" i="2"/>
  <c r="H6729" i="2"/>
  <c r="I6729" i="2"/>
  <c r="K6729" i="2" s="1"/>
  <c r="M6729" i="2"/>
  <c r="M6730" i="2"/>
  <c r="H6730" i="2"/>
  <c r="I6730" i="2"/>
  <c r="K6730" i="2" s="1"/>
  <c r="M6731" i="2"/>
  <c r="I6731" i="2"/>
  <c r="K6731" i="2" s="1"/>
  <c r="H6731" i="2"/>
  <c r="M6732" i="2"/>
  <c r="I6732" i="2"/>
  <c r="K6732" i="2" s="1"/>
  <c r="H6732" i="2"/>
  <c r="H6733" i="2"/>
  <c r="I6733" i="2"/>
  <c r="K6733" i="2" s="1"/>
  <c r="M6733" i="2"/>
  <c r="H6734" i="2"/>
  <c r="I6734" i="2"/>
  <c r="K6734" i="2" s="1"/>
  <c r="M6734" i="2"/>
  <c r="H6735" i="2"/>
  <c r="I6735" i="2"/>
  <c r="K6735" i="2" s="1"/>
  <c r="M6735" i="2"/>
  <c r="I6736" i="2"/>
  <c r="K6736" i="2" s="1"/>
  <c r="M6736" i="2"/>
  <c r="H6736" i="2"/>
  <c r="H6737" i="2"/>
  <c r="I6737" i="2"/>
  <c r="K6737" i="2" s="1"/>
  <c r="M6737" i="2"/>
  <c r="M6738" i="2"/>
  <c r="H6738" i="2"/>
  <c r="I6738" i="2"/>
  <c r="K6738" i="2" s="1"/>
  <c r="H6739" i="2"/>
  <c r="I6739" i="2"/>
  <c r="K6739" i="2" s="1"/>
  <c r="M6739" i="2"/>
  <c r="I6740" i="2"/>
  <c r="K6740" i="2" s="1"/>
  <c r="M6740" i="2"/>
  <c r="H6740" i="2"/>
  <c r="I6741" i="2"/>
  <c r="K6741" i="2" s="1"/>
  <c r="H6741" i="2"/>
  <c r="M6741" i="2"/>
  <c r="M6742" i="2"/>
  <c r="I6742" i="2"/>
  <c r="K6742" i="2" s="1"/>
  <c r="H6742" i="2"/>
  <c r="M6743" i="2"/>
  <c r="I6743" i="2"/>
  <c r="K6743" i="2" s="1"/>
  <c r="H6743" i="2"/>
  <c r="M6744" i="2"/>
  <c r="I6744" i="2"/>
  <c r="K6744" i="2" s="1"/>
  <c r="H6744" i="2"/>
  <c r="H6745" i="2"/>
  <c r="M6745" i="2"/>
  <c r="I6745" i="2"/>
  <c r="K6745" i="2" s="1"/>
  <c r="H6746" i="2"/>
  <c r="M6746" i="2"/>
  <c r="I6746" i="2"/>
  <c r="K6746" i="2" s="1"/>
  <c r="M6747" i="2"/>
  <c r="I6747" i="2"/>
  <c r="K6747" i="2" s="1"/>
  <c r="H6747" i="2"/>
  <c r="H6748" i="2"/>
  <c r="M6748" i="2"/>
  <c r="I6748" i="2"/>
  <c r="K6748" i="2" s="1"/>
  <c r="M6749" i="2"/>
  <c r="I6749" i="2"/>
  <c r="K6749" i="2" s="1"/>
  <c r="H6749" i="2"/>
  <c r="M6750" i="2"/>
  <c r="H6750" i="2"/>
  <c r="I6750" i="2"/>
  <c r="K6750" i="2" s="1"/>
  <c r="I6751" i="2"/>
  <c r="K6751" i="2" s="1"/>
  <c r="H6751" i="2"/>
  <c r="M6751" i="2"/>
  <c r="M6752" i="2"/>
  <c r="I6752" i="2"/>
  <c r="K6752" i="2" s="1"/>
  <c r="H6752" i="2"/>
  <c r="M6753" i="2"/>
  <c r="I6753" i="2"/>
  <c r="K6753" i="2" s="1"/>
  <c r="H6753" i="2"/>
  <c r="M6754" i="2"/>
  <c r="I6754" i="2"/>
  <c r="K6754" i="2" s="1"/>
  <c r="H6754" i="2"/>
  <c r="M6755" i="2"/>
  <c r="I6755" i="2"/>
  <c r="K6755" i="2" s="1"/>
  <c r="H6755" i="2"/>
  <c r="M6756" i="2"/>
  <c r="H6756" i="2"/>
  <c r="I6756" i="2"/>
  <c r="K6756" i="2" s="1"/>
  <c r="M6757" i="2"/>
  <c r="I6757" i="2"/>
  <c r="K6757" i="2" s="1"/>
  <c r="H6757" i="2"/>
  <c r="I6758" i="2"/>
  <c r="K6758" i="2" s="1"/>
  <c r="H6758" i="2"/>
  <c r="M6758" i="2"/>
  <c r="I6759" i="2"/>
  <c r="K6759" i="2" s="1"/>
  <c r="H6759" i="2"/>
  <c r="M6759" i="2"/>
  <c r="H6760" i="2"/>
  <c r="I6760" i="2"/>
  <c r="K6760" i="2" s="1"/>
  <c r="M6760" i="2"/>
  <c r="I6761" i="2"/>
  <c r="K6761" i="2" s="1"/>
  <c r="H6761" i="2"/>
  <c r="M6761" i="2"/>
  <c r="M6762" i="2"/>
  <c r="I6762" i="2"/>
  <c r="K6762" i="2" s="1"/>
  <c r="H6762" i="2"/>
  <c r="H7328" i="2"/>
  <c r="M7328" i="2"/>
  <c r="I7328" i="2"/>
  <c r="K7328" i="2" s="1"/>
  <c r="I7329" i="2"/>
  <c r="K7329" i="2" s="1"/>
  <c r="M7329" i="2"/>
  <c r="H7329" i="2"/>
  <c r="M92" i="2"/>
  <c r="I92" i="2"/>
  <c r="K92" i="2" s="1"/>
  <c r="H92" i="2"/>
  <c r="M93" i="2"/>
  <c r="I93" i="2"/>
  <c r="K93" i="2" s="1"/>
  <c r="H93" i="2"/>
  <c r="M94" i="2"/>
  <c r="I94" i="2"/>
  <c r="K94" i="2" s="1"/>
  <c r="H94" i="2"/>
  <c r="M95" i="2"/>
  <c r="I95" i="2"/>
  <c r="K95" i="2" s="1"/>
  <c r="H95" i="2"/>
  <c r="M96" i="2"/>
  <c r="I96" i="2"/>
  <c r="K96" i="2" s="1"/>
  <c r="H96" i="2"/>
  <c r="M97" i="2"/>
  <c r="I97" i="2"/>
  <c r="K97" i="2" s="1"/>
  <c r="H97" i="2"/>
  <c r="M98" i="2"/>
  <c r="I98" i="2"/>
  <c r="K98" i="2" s="1"/>
  <c r="H98" i="2"/>
  <c r="H99" i="2"/>
  <c r="M99" i="2"/>
  <c r="I99" i="2"/>
  <c r="K99" i="2" s="1"/>
  <c r="M100" i="2"/>
  <c r="H100" i="2"/>
  <c r="I100" i="2"/>
  <c r="K100" i="2" s="1"/>
  <c r="M101" i="2"/>
  <c r="I101" i="2"/>
  <c r="K101" i="2" s="1"/>
  <c r="H101" i="2"/>
  <c r="H102" i="2"/>
  <c r="M102" i="2"/>
  <c r="I102" i="2"/>
  <c r="K102" i="2" s="1"/>
  <c r="M103" i="2"/>
  <c r="I103" i="2"/>
  <c r="K103" i="2" s="1"/>
  <c r="H103" i="2"/>
  <c r="I104" i="2"/>
  <c r="K104" i="2" s="1"/>
  <c r="H104" i="2"/>
  <c r="M104" i="2"/>
  <c r="M105" i="2"/>
  <c r="I105" i="2"/>
  <c r="K105" i="2" s="1"/>
  <c r="H105" i="2"/>
  <c r="M106" i="2"/>
  <c r="I106" i="2"/>
  <c r="K106" i="2" s="1"/>
  <c r="H106" i="2"/>
  <c r="M107" i="2"/>
  <c r="I107" i="2"/>
  <c r="K107" i="2" s="1"/>
  <c r="H107" i="2"/>
  <c r="M108" i="2"/>
  <c r="I108" i="2"/>
  <c r="K108" i="2" s="1"/>
  <c r="H108" i="2"/>
  <c r="H109" i="2"/>
  <c r="M109" i="2"/>
  <c r="I109" i="2"/>
  <c r="K109" i="2" s="1"/>
  <c r="I110" i="2"/>
  <c r="K110" i="2" s="1"/>
  <c r="H110" i="2"/>
  <c r="M110" i="2"/>
  <c r="M111" i="2"/>
  <c r="I111" i="2"/>
  <c r="K111" i="2" s="1"/>
  <c r="H111" i="2"/>
  <c r="M112" i="2"/>
  <c r="I112" i="2"/>
  <c r="K112" i="2" s="1"/>
  <c r="H112" i="2"/>
  <c r="M113" i="2"/>
  <c r="I113" i="2"/>
  <c r="K113" i="2" s="1"/>
  <c r="H113" i="2"/>
  <c r="M114" i="2"/>
  <c r="I114" i="2"/>
  <c r="K114" i="2" s="1"/>
  <c r="H114" i="2"/>
  <c r="I115" i="2"/>
  <c r="K115" i="2" s="1"/>
  <c r="H115" i="2"/>
  <c r="M115" i="2"/>
  <c r="I116" i="2"/>
  <c r="K116" i="2" s="1"/>
  <c r="H116" i="2"/>
  <c r="M116" i="2"/>
  <c r="M117" i="2"/>
  <c r="I117" i="2"/>
  <c r="K117" i="2" s="1"/>
  <c r="H117" i="2"/>
  <c r="M118" i="2"/>
  <c r="I118" i="2"/>
  <c r="K118" i="2" s="1"/>
  <c r="H118" i="2"/>
  <c r="M119" i="2"/>
  <c r="H119" i="2"/>
  <c r="I119" i="2"/>
  <c r="K119" i="2" s="1"/>
  <c r="I120" i="2"/>
  <c r="K120" i="2" s="1"/>
  <c r="H120" i="2"/>
  <c r="M120" i="2"/>
  <c r="I121" i="2"/>
  <c r="K121" i="2" s="1"/>
  <c r="M121" i="2"/>
  <c r="H121" i="2"/>
  <c r="H122" i="2"/>
  <c r="M122" i="2"/>
  <c r="I122" i="2"/>
  <c r="K122" i="2" s="1"/>
  <c r="H123" i="2"/>
  <c r="I123" i="2"/>
  <c r="K123" i="2" s="1"/>
  <c r="M123" i="2"/>
  <c r="H124" i="2"/>
  <c r="I124" i="2"/>
  <c r="K124" i="2" s="1"/>
  <c r="M124" i="2"/>
  <c r="H125" i="2"/>
  <c r="I125" i="2"/>
  <c r="K125" i="2" s="1"/>
  <c r="M125" i="2"/>
  <c r="I126" i="2"/>
  <c r="K126" i="2" s="1"/>
  <c r="H126" i="2"/>
  <c r="M126" i="2"/>
  <c r="H127" i="2"/>
  <c r="I127" i="2"/>
  <c r="K127" i="2" s="1"/>
  <c r="M127" i="2"/>
  <c r="I128" i="2"/>
  <c r="K128" i="2" s="1"/>
  <c r="H128" i="2"/>
  <c r="M128" i="2"/>
  <c r="H129" i="2"/>
  <c r="I129" i="2"/>
  <c r="K129" i="2" s="1"/>
  <c r="M129" i="2"/>
  <c r="H130" i="2"/>
  <c r="I130" i="2"/>
  <c r="K130" i="2" s="1"/>
  <c r="M130" i="2"/>
  <c r="M131" i="2"/>
  <c r="H131" i="2"/>
  <c r="I131" i="2"/>
  <c r="K131" i="2" s="1"/>
  <c r="M132" i="2"/>
  <c r="H132" i="2"/>
  <c r="I132" i="2"/>
  <c r="K132" i="2" s="1"/>
  <c r="H133" i="2"/>
  <c r="I133" i="2"/>
  <c r="K133" i="2" s="1"/>
  <c r="M133" i="2"/>
  <c r="M134" i="2"/>
  <c r="H134" i="2"/>
  <c r="I134" i="2"/>
  <c r="K134" i="2" s="1"/>
  <c r="I135" i="2"/>
  <c r="K135" i="2" s="1"/>
  <c r="H135" i="2"/>
  <c r="M135" i="2"/>
  <c r="M136" i="2"/>
  <c r="I136" i="2"/>
  <c r="K136" i="2" s="1"/>
  <c r="H136" i="2"/>
  <c r="M137" i="2"/>
  <c r="H137" i="2"/>
  <c r="I137" i="2"/>
  <c r="K137" i="2" s="1"/>
  <c r="I138" i="2"/>
  <c r="K138" i="2" s="1"/>
  <c r="H138" i="2"/>
  <c r="M138" i="2"/>
  <c r="H139" i="2"/>
  <c r="I139" i="2"/>
  <c r="K139" i="2" s="1"/>
  <c r="M139" i="2"/>
  <c r="H140" i="2"/>
  <c r="I140" i="2"/>
  <c r="K140" i="2" s="1"/>
  <c r="M140" i="2"/>
  <c r="H141" i="2"/>
  <c r="I141" i="2"/>
  <c r="K141" i="2" s="1"/>
  <c r="M141" i="2"/>
  <c r="H142" i="2"/>
  <c r="I142" i="2"/>
  <c r="K142" i="2" s="1"/>
  <c r="M142" i="2"/>
  <c r="I143" i="2"/>
  <c r="K143" i="2" s="1"/>
  <c r="H143" i="2"/>
  <c r="M143" i="2"/>
  <c r="M144" i="2"/>
  <c r="I144" i="2"/>
  <c r="K144" i="2" s="1"/>
  <c r="H144" i="2"/>
  <c r="M145" i="2"/>
  <c r="I145" i="2"/>
  <c r="K145" i="2" s="1"/>
  <c r="H145" i="2"/>
  <c r="I146" i="2"/>
  <c r="K146" i="2" s="1"/>
  <c r="M146" i="2"/>
  <c r="H146" i="2"/>
  <c r="H147" i="2"/>
  <c r="I147" i="2"/>
  <c r="K147" i="2" s="1"/>
  <c r="M147" i="2"/>
  <c r="H148" i="2"/>
  <c r="I148" i="2"/>
  <c r="K148" i="2" s="1"/>
  <c r="M148" i="2"/>
  <c r="M149" i="2"/>
  <c r="H149" i="2"/>
  <c r="I149" i="2"/>
  <c r="K149" i="2" s="1"/>
  <c r="H150" i="2"/>
  <c r="I150" i="2"/>
  <c r="K150" i="2" s="1"/>
  <c r="M150" i="2"/>
  <c r="H151" i="2"/>
  <c r="M151" i="2"/>
  <c r="I151" i="2"/>
  <c r="K151" i="2" s="1"/>
  <c r="H152" i="2"/>
  <c r="I152" i="2"/>
  <c r="K152" i="2" s="1"/>
  <c r="M152" i="2"/>
  <c r="H153" i="2"/>
  <c r="I153" i="2"/>
  <c r="K153" i="2" s="1"/>
  <c r="M153" i="2"/>
  <c r="H154" i="2"/>
  <c r="M154" i="2"/>
  <c r="I154" i="2"/>
  <c r="K154" i="2" s="1"/>
  <c r="H155" i="2"/>
  <c r="I155" i="2"/>
  <c r="K155" i="2" s="1"/>
  <c r="M155" i="2"/>
  <c r="H156" i="2"/>
  <c r="M156" i="2"/>
  <c r="I156" i="2"/>
  <c r="K156" i="2" s="1"/>
  <c r="M157" i="2"/>
  <c r="I157" i="2"/>
  <c r="K157" i="2" s="1"/>
  <c r="H157" i="2"/>
  <c r="M158" i="2"/>
  <c r="H158" i="2"/>
  <c r="I158" i="2"/>
  <c r="K158" i="2" s="1"/>
  <c r="I159" i="2"/>
  <c r="K159" i="2" s="1"/>
  <c r="M159" i="2"/>
  <c r="H159" i="2"/>
  <c r="I6868" i="2"/>
  <c r="K6868" i="2" s="1"/>
  <c r="H6868" i="2"/>
  <c r="M6868" i="2"/>
  <c r="M6869" i="2"/>
  <c r="I6869" i="2"/>
  <c r="K6869" i="2" s="1"/>
  <c r="H6869" i="2"/>
  <c r="M6870" i="2"/>
  <c r="I6870" i="2"/>
  <c r="K6870" i="2" s="1"/>
  <c r="H6870" i="2"/>
  <c r="M6871" i="2"/>
  <c r="I6871" i="2"/>
  <c r="K6871" i="2" s="1"/>
  <c r="H6871" i="2"/>
  <c r="M6872" i="2"/>
  <c r="I6872" i="2"/>
  <c r="K6872" i="2" s="1"/>
  <c r="H6872" i="2"/>
  <c r="I6873" i="2"/>
  <c r="K6873" i="2" s="1"/>
  <c r="M6873" i="2"/>
  <c r="H6873" i="2"/>
  <c r="H6874" i="2"/>
  <c r="I6874" i="2"/>
  <c r="K6874" i="2" s="1"/>
  <c r="M6874" i="2"/>
  <c r="I6875" i="2"/>
  <c r="K6875" i="2" s="1"/>
  <c r="H6875" i="2"/>
  <c r="M6875" i="2"/>
  <c r="I6876" i="2"/>
  <c r="K6876" i="2" s="1"/>
  <c r="H6876" i="2"/>
  <c r="M6876" i="2"/>
  <c r="M6877" i="2"/>
  <c r="I6877" i="2"/>
  <c r="K6877" i="2" s="1"/>
  <c r="H6877" i="2"/>
  <c r="H6878" i="2"/>
  <c r="M6878" i="2"/>
  <c r="I6878" i="2"/>
  <c r="K6878" i="2" s="1"/>
  <c r="M6879" i="2"/>
  <c r="I6879" i="2"/>
  <c r="K6879" i="2" s="1"/>
  <c r="H6879" i="2"/>
  <c r="I6880" i="2"/>
  <c r="K6880" i="2" s="1"/>
  <c r="H6880" i="2"/>
  <c r="M6880" i="2"/>
  <c r="M6881" i="2"/>
  <c r="I6881" i="2"/>
  <c r="K6881" i="2" s="1"/>
  <c r="H6881" i="2"/>
  <c r="M6882" i="2"/>
  <c r="I6882" i="2"/>
  <c r="K6882" i="2" s="1"/>
  <c r="H6882" i="2"/>
  <c r="M6883" i="2"/>
  <c r="I6883" i="2"/>
  <c r="K6883" i="2" s="1"/>
  <c r="H6883" i="2"/>
  <c r="M6884" i="2"/>
  <c r="I6884" i="2"/>
  <c r="K6884" i="2" s="1"/>
  <c r="H6884" i="2"/>
  <c r="M7197" i="2"/>
  <c r="I7197" i="2"/>
  <c r="K7197" i="2" s="1"/>
  <c r="H7197" i="2"/>
  <c r="M7198" i="2"/>
  <c r="I7198" i="2"/>
  <c r="K7198" i="2" s="1"/>
  <c r="H7198" i="2"/>
  <c r="I7199" i="2"/>
  <c r="K7199" i="2" s="1"/>
  <c r="H7199" i="2"/>
  <c r="M7199" i="2"/>
  <c r="I7200" i="2"/>
  <c r="K7200" i="2" s="1"/>
  <c r="M7200" i="2"/>
  <c r="H7200" i="2"/>
  <c r="H7201" i="2"/>
  <c r="I7201" i="2"/>
  <c r="K7201" i="2" s="1"/>
  <c r="M7201" i="2"/>
  <c r="H7202" i="2"/>
  <c r="I7202" i="2"/>
  <c r="K7202" i="2" s="1"/>
  <c r="M7202" i="2"/>
  <c r="M7203" i="2"/>
  <c r="H7203" i="2"/>
  <c r="I7203" i="2"/>
  <c r="K7203" i="2" s="1"/>
  <c r="M7204" i="2"/>
  <c r="I7204" i="2"/>
  <c r="K7204" i="2" s="1"/>
  <c r="H7204" i="2"/>
  <c r="I7205" i="2"/>
  <c r="K7205" i="2" s="1"/>
  <c r="M7205" i="2"/>
  <c r="H7205" i="2"/>
  <c r="I7206" i="2"/>
  <c r="K7206" i="2" s="1"/>
  <c r="H7206" i="2"/>
  <c r="M7206" i="2"/>
  <c r="I7207" i="2"/>
  <c r="K7207" i="2" s="1"/>
  <c r="H7207" i="2"/>
  <c r="M7207" i="2"/>
  <c r="I7208" i="2"/>
  <c r="K7208" i="2" s="1"/>
  <c r="H7208" i="2"/>
  <c r="M7208" i="2"/>
  <c r="I7209" i="2"/>
  <c r="K7209" i="2" s="1"/>
  <c r="M7209" i="2"/>
  <c r="H7209" i="2"/>
  <c r="M7210" i="2"/>
  <c r="I7210" i="2"/>
  <c r="K7210" i="2" s="1"/>
  <c r="H7210" i="2"/>
  <c r="M7211" i="2"/>
  <c r="I7211" i="2"/>
  <c r="K7211" i="2" s="1"/>
  <c r="H7211" i="2"/>
  <c r="M7212" i="2"/>
  <c r="I7212" i="2"/>
  <c r="K7212" i="2" s="1"/>
  <c r="H7212" i="2"/>
  <c r="M7213" i="2"/>
  <c r="I7213" i="2"/>
  <c r="K7213" i="2" s="1"/>
  <c r="H7213" i="2"/>
  <c r="H7214" i="2"/>
  <c r="I7214" i="2"/>
  <c r="K7214" i="2" s="1"/>
  <c r="M7214" i="2"/>
  <c r="M7215" i="2"/>
  <c r="I7215" i="2"/>
  <c r="K7215" i="2" s="1"/>
  <c r="H7215" i="2"/>
  <c r="M7216" i="2"/>
  <c r="I7216" i="2"/>
  <c r="K7216" i="2" s="1"/>
  <c r="H7216" i="2"/>
  <c r="I7217" i="2"/>
  <c r="K7217" i="2" s="1"/>
  <c r="H7217" i="2"/>
  <c r="M7217" i="2"/>
  <c r="M7218" i="2"/>
  <c r="H7218" i="2"/>
  <c r="I7218" i="2"/>
  <c r="K7218" i="2" s="1"/>
  <c r="M7219" i="2"/>
  <c r="I7219" i="2"/>
  <c r="K7219" i="2" s="1"/>
  <c r="H7219" i="2"/>
  <c r="M7220" i="2"/>
  <c r="I7220" i="2"/>
  <c r="K7220" i="2" s="1"/>
  <c r="H7220" i="2"/>
  <c r="H7221" i="2"/>
  <c r="M7221" i="2"/>
  <c r="I7221" i="2"/>
  <c r="K7221" i="2" s="1"/>
  <c r="I7222" i="2"/>
  <c r="K7222" i="2" s="1"/>
  <c r="H7222" i="2"/>
  <c r="M7222" i="2"/>
  <c r="I7223" i="2"/>
  <c r="K7223" i="2" s="1"/>
  <c r="M7223" i="2"/>
  <c r="H7223" i="2"/>
  <c r="H7224" i="2"/>
  <c r="I7224" i="2"/>
  <c r="K7224" i="2" s="1"/>
  <c r="M7224" i="2"/>
  <c r="I7225" i="2"/>
  <c r="K7225" i="2" s="1"/>
  <c r="M7225" i="2"/>
  <c r="H7225" i="2"/>
  <c r="M7226" i="2"/>
  <c r="H7226" i="2"/>
  <c r="I7226" i="2"/>
  <c r="K7226" i="2" s="1"/>
  <c r="M7227" i="2"/>
  <c r="I7227" i="2"/>
  <c r="K7227" i="2" s="1"/>
  <c r="H7227" i="2"/>
  <c r="M7228" i="2"/>
  <c r="I7228" i="2"/>
  <c r="K7228" i="2" s="1"/>
  <c r="H7228" i="2"/>
  <c r="M7229" i="2"/>
  <c r="I7229" i="2"/>
  <c r="K7229" i="2" s="1"/>
  <c r="H7229" i="2"/>
  <c r="H7230" i="2"/>
  <c r="M7230" i="2"/>
  <c r="I7230" i="2"/>
  <c r="K7230" i="2" s="1"/>
  <c r="H7231" i="2"/>
  <c r="I7231" i="2"/>
  <c r="K7231" i="2" s="1"/>
  <c r="M7231" i="2"/>
  <c r="M7232" i="2"/>
  <c r="I7232" i="2"/>
  <c r="K7232" i="2" s="1"/>
  <c r="H7232" i="2"/>
  <c r="M7233" i="2"/>
  <c r="I7233" i="2"/>
  <c r="K7233" i="2" s="1"/>
  <c r="H7233" i="2"/>
  <c r="M7234" i="2"/>
  <c r="I7234" i="2"/>
  <c r="K7234" i="2" s="1"/>
  <c r="H7234" i="2"/>
  <c r="H7235" i="2"/>
  <c r="M7235" i="2"/>
  <c r="I7235" i="2"/>
  <c r="K7235" i="2" s="1"/>
  <c r="H7236" i="2"/>
  <c r="I7236" i="2"/>
  <c r="K7236" i="2" s="1"/>
  <c r="M7236" i="2"/>
  <c r="I7237" i="2"/>
  <c r="K7237" i="2" s="1"/>
  <c r="M7237" i="2"/>
  <c r="H7237" i="2"/>
  <c r="H7238" i="2"/>
  <c r="I7238" i="2"/>
  <c r="K7238" i="2" s="1"/>
  <c r="M7238" i="2"/>
  <c r="H7239" i="2"/>
  <c r="I7239" i="2"/>
  <c r="K7239" i="2" s="1"/>
  <c r="M7239" i="2"/>
  <c r="H7240" i="2"/>
  <c r="I7240" i="2"/>
  <c r="K7240" i="2" s="1"/>
  <c r="M7240" i="2"/>
  <c r="H7241" i="2"/>
  <c r="I7241" i="2"/>
  <c r="K7241" i="2" s="1"/>
  <c r="M7241" i="2"/>
  <c r="H7242" i="2"/>
  <c r="M7242" i="2"/>
  <c r="I7242" i="2"/>
  <c r="K7242" i="2" s="1"/>
  <c r="H7243" i="2"/>
  <c r="I7243" i="2"/>
  <c r="K7243" i="2" s="1"/>
  <c r="M7243" i="2"/>
  <c r="H7244" i="2"/>
  <c r="I7244" i="2"/>
  <c r="K7244" i="2" s="1"/>
  <c r="M7244" i="2"/>
  <c r="H7245" i="2"/>
  <c r="I7245" i="2"/>
  <c r="K7245" i="2" s="1"/>
  <c r="M7245" i="2"/>
  <c r="M7246" i="2"/>
  <c r="H7246" i="2"/>
  <c r="I7246" i="2"/>
  <c r="K7246" i="2" s="1"/>
  <c r="I7247" i="2"/>
  <c r="K7247" i="2" s="1"/>
  <c r="M7247" i="2"/>
  <c r="H7247" i="2"/>
  <c r="I7248" i="2"/>
  <c r="K7248" i="2" s="1"/>
  <c r="M7248" i="2"/>
  <c r="H7248" i="2"/>
  <c r="M7250" i="2"/>
  <c r="I7250" i="2"/>
  <c r="K7250" i="2" s="1"/>
  <c r="H7250" i="2"/>
  <c r="M7252" i="2"/>
  <c r="I7252" i="2"/>
  <c r="K7252" i="2" s="1"/>
  <c r="H7252" i="2"/>
  <c r="H7256" i="2"/>
  <c r="M7256" i="2"/>
  <c r="I7256" i="2"/>
  <c r="K7256" i="2" s="1"/>
  <c r="M7257" i="2"/>
  <c r="I7257" i="2"/>
  <c r="K7257" i="2" s="1"/>
  <c r="H7257" i="2"/>
  <c r="H7795" i="2"/>
  <c r="I7795" i="2"/>
  <c r="K7795" i="2" s="1"/>
  <c r="M7795" i="2"/>
  <c r="I7796" i="2"/>
  <c r="K7796" i="2" s="1"/>
  <c r="H7796" i="2"/>
  <c r="M7796" i="2"/>
  <c r="I7797" i="2"/>
  <c r="K7797" i="2" s="1"/>
  <c r="H7797" i="2"/>
  <c r="M7797" i="2"/>
  <c r="M7798" i="2"/>
  <c r="I7798" i="2"/>
  <c r="K7798" i="2" s="1"/>
  <c r="H7798" i="2"/>
  <c r="M7799" i="2"/>
  <c r="I7799" i="2"/>
  <c r="K7799" i="2" s="1"/>
  <c r="H7799" i="2"/>
  <c r="M7800" i="2"/>
  <c r="I7800" i="2"/>
  <c r="K7800" i="2" s="1"/>
  <c r="H7800" i="2"/>
  <c r="M7801" i="2"/>
  <c r="I7801" i="2"/>
  <c r="K7801" i="2" s="1"/>
  <c r="H7801" i="2"/>
  <c r="M7802" i="2"/>
  <c r="I7802" i="2"/>
  <c r="K7802" i="2" s="1"/>
  <c r="H7802" i="2"/>
  <c r="M7803" i="2"/>
  <c r="I7803" i="2"/>
  <c r="K7803" i="2" s="1"/>
  <c r="H7803" i="2"/>
  <c r="M265" i="2"/>
  <c r="I265" i="2"/>
  <c r="K265" i="2" s="1"/>
  <c r="H265" i="2"/>
  <c r="M266" i="2"/>
  <c r="I266" i="2"/>
  <c r="K266" i="2" s="1"/>
  <c r="H266" i="2"/>
  <c r="M267" i="2"/>
  <c r="I267" i="2"/>
  <c r="K267" i="2" s="1"/>
  <c r="H267" i="2"/>
  <c r="I268" i="2"/>
  <c r="K268" i="2" s="1"/>
  <c r="M268" i="2"/>
  <c r="H268" i="2"/>
  <c r="M269" i="2"/>
  <c r="I269" i="2"/>
  <c r="K269" i="2" s="1"/>
  <c r="H269" i="2"/>
  <c r="M270" i="2"/>
  <c r="I270" i="2"/>
  <c r="K270" i="2" s="1"/>
  <c r="H270" i="2"/>
  <c r="M271" i="2"/>
  <c r="I271" i="2"/>
  <c r="K271" i="2" s="1"/>
  <c r="H271" i="2"/>
  <c r="H272" i="2"/>
  <c r="M272" i="2"/>
  <c r="I272" i="2"/>
  <c r="K272" i="2" s="1"/>
  <c r="H273" i="2"/>
  <c r="I273" i="2"/>
  <c r="K273" i="2" s="1"/>
  <c r="M273" i="2"/>
  <c r="H274" i="2"/>
  <c r="I274" i="2"/>
  <c r="K274" i="2" s="1"/>
  <c r="M274" i="2"/>
  <c r="H275" i="2"/>
  <c r="I275" i="2"/>
  <c r="K275" i="2" s="1"/>
  <c r="M275" i="2"/>
  <c r="H276" i="2"/>
  <c r="I276" i="2"/>
  <c r="K276" i="2" s="1"/>
  <c r="M276" i="2"/>
  <c r="H277" i="2"/>
  <c r="I277" i="2"/>
  <c r="K277" i="2" s="1"/>
  <c r="M277" i="2"/>
  <c r="H278" i="2"/>
  <c r="I278" i="2"/>
  <c r="K278" i="2" s="1"/>
  <c r="M278" i="2"/>
  <c r="H279" i="2"/>
  <c r="M279" i="2"/>
  <c r="I279" i="2"/>
  <c r="K279" i="2" s="1"/>
  <c r="M280" i="2"/>
  <c r="I280" i="2"/>
  <c r="K280" i="2" s="1"/>
  <c r="H280" i="2"/>
  <c r="H281" i="2"/>
  <c r="M281" i="2"/>
  <c r="I281" i="2"/>
  <c r="K281" i="2" s="1"/>
  <c r="M282" i="2"/>
  <c r="H282" i="2"/>
  <c r="I282" i="2"/>
  <c r="K282" i="2" s="1"/>
  <c r="M283" i="2"/>
  <c r="H283" i="2"/>
  <c r="I283" i="2"/>
  <c r="K283" i="2" s="1"/>
  <c r="H284" i="2"/>
  <c r="I284" i="2"/>
  <c r="K284" i="2" s="1"/>
  <c r="M284" i="2"/>
  <c r="H285" i="2"/>
  <c r="I285" i="2"/>
  <c r="K285" i="2" s="1"/>
  <c r="M285" i="2"/>
  <c r="H286" i="2"/>
  <c r="I286" i="2"/>
  <c r="K286" i="2" s="1"/>
  <c r="M286" i="2"/>
  <c r="H287" i="2"/>
  <c r="M287" i="2"/>
  <c r="I287" i="2"/>
  <c r="K287" i="2" s="1"/>
  <c r="H288" i="2"/>
  <c r="I288" i="2"/>
  <c r="K288" i="2" s="1"/>
  <c r="M288" i="2"/>
  <c r="M289" i="2"/>
  <c r="I289" i="2"/>
  <c r="K289" i="2" s="1"/>
  <c r="H289" i="2"/>
  <c r="H290" i="2"/>
  <c r="M290" i="2"/>
  <c r="I290" i="2"/>
  <c r="K290" i="2" s="1"/>
  <c r="H291" i="2"/>
  <c r="I291" i="2"/>
  <c r="K291" i="2" s="1"/>
  <c r="M291" i="2"/>
  <c r="H292" i="2"/>
  <c r="M292" i="2"/>
  <c r="I292" i="2"/>
  <c r="K292" i="2" s="1"/>
  <c r="H293" i="2"/>
  <c r="I293" i="2"/>
  <c r="K293" i="2" s="1"/>
  <c r="M293" i="2"/>
  <c r="H294" i="2"/>
  <c r="I294" i="2"/>
  <c r="K294" i="2" s="1"/>
  <c r="M294" i="2"/>
  <c r="I295" i="2"/>
  <c r="K295" i="2" s="1"/>
  <c r="M295" i="2"/>
  <c r="H295" i="2"/>
  <c r="I296" i="2"/>
  <c r="K296" i="2" s="1"/>
  <c r="H296" i="2"/>
  <c r="M296" i="2"/>
  <c r="H297" i="2"/>
  <c r="M297" i="2"/>
  <c r="I297" i="2"/>
  <c r="K297" i="2" s="1"/>
  <c r="M298" i="2"/>
  <c r="I298" i="2"/>
  <c r="K298" i="2" s="1"/>
  <c r="H298" i="2"/>
  <c r="M299" i="2"/>
  <c r="I299" i="2"/>
  <c r="K299" i="2" s="1"/>
  <c r="H299" i="2"/>
  <c r="I300" i="2"/>
  <c r="K300" i="2" s="1"/>
  <c r="H300" i="2"/>
  <c r="M300" i="2"/>
  <c r="H301" i="2"/>
  <c r="I301" i="2"/>
  <c r="K301" i="2" s="1"/>
  <c r="M301" i="2"/>
  <c r="H302" i="2"/>
  <c r="I302" i="2"/>
  <c r="K302" i="2" s="1"/>
  <c r="M302" i="2"/>
  <c r="H303" i="2"/>
  <c r="I303" i="2"/>
  <c r="K303" i="2" s="1"/>
  <c r="M303" i="2"/>
  <c r="H304" i="2"/>
  <c r="I304" i="2"/>
  <c r="K304" i="2" s="1"/>
  <c r="M304" i="2"/>
  <c r="M305" i="2"/>
  <c r="I305" i="2"/>
  <c r="K305" i="2" s="1"/>
  <c r="H305" i="2"/>
  <c r="H306" i="2"/>
  <c r="M306" i="2"/>
  <c r="I306" i="2"/>
  <c r="K306" i="2" s="1"/>
  <c r="M307" i="2"/>
  <c r="H307" i="2"/>
  <c r="I307" i="2"/>
  <c r="K307" i="2" s="1"/>
  <c r="M308" i="2"/>
  <c r="H308" i="2"/>
  <c r="I308" i="2"/>
  <c r="K308" i="2" s="1"/>
  <c r="M309" i="2"/>
  <c r="I309" i="2"/>
  <c r="K309" i="2" s="1"/>
  <c r="H309" i="2"/>
  <c r="M310" i="2"/>
  <c r="I310" i="2"/>
  <c r="K310" i="2" s="1"/>
  <c r="H310" i="2"/>
  <c r="M311" i="2"/>
  <c r="I311" i="2"/>
  <c r="K311" i="2" s="1"/>
  <c r="H311" i="2"/>
  <c r="M312" i="2"/>
  <c r="I312" i="2"/>
  <c r="K312" i="2" s="1"/>
  <c r="H312" i="2"/>
  <c r="M313" i="2"/>
  <c r="I313" i="2"/>
  <c r="K313" i="2" s="1"/>
  <c r="H313" i="2"/>
  <c r="M314" i="2"/>
  <c r="I314" i="2"/>
  <c r="K314" i="2" s="1"/>
  <c r="H314" i="2"/>
  <c r="M315" i="2"/>
  <c r="I315" i="2"/>
  <c r="K315" i="2" s="1"/>
  <c r="H315" i="2"/>
  <c r="M316" i="2"/>
  <c r="I316" i="2"/>
  <c r="K316" i="2" s="1"/>
  <c r="H316" i="2"/>
  <c r="H317" i="2"/>
  <c r="M317" i="2"/>
  <c r="I317" i="2"/>
  <c r="K317" i="2" s="1"/>
  <c r="M318" i="2"/>
  <c r="I318" i="2"/>
  <c r="K318" i="2" s="1"/>
  <c r="H318" i="2"/>
  <c r="M319" i="2"/>
  <c r="I319" i="2"/>
  <c r="K319" i="2" s="1"/>
  <c r="H319" i="2"/>
  <c r="M320" i="2"/>
  <c r="I320" i="2"/>
  <c r="K320" i="2" s="1"/>
  <c r="H320" i="2"/>
  <c r="H321" i="2"/>
  <c r="M321" i="2"/>
  <c r="I321" i="2"/>
  <c r="K321" i="2" s="1"/>
  <c r="H322" i="2"/>
  <c r="I322" i="2"/>
  <c r="K322" i="2" s="1"/>
  <c r="M322" i="2"/>
  <c r="M323" i="2"/>
  <c r="H323" i="2"/>
  <c r="I323" i="2"/>
  <c r="K323" i="2" s="1"/>
  <c r="H324" i="2"/>
  <c r="I324" i="2"/>
  <c r="K324" i="2" s="1"/>
  <c r="M324" i="2"/>
  <c r="I325" i="2"/>
  <c r="K325" i="2" s="1"/>
  <c r="H325" i="2"/>
  <c r="M325" i="2"/>
  <c r="H326" i="2"/>
  <c r="I326" i="2"/>
  <c r="K326" i="2" s="1"/>
  <c r="M326" i="2"/>
  <c r="H327" i="2"/>
  <c r="I327" i="2"/>
  <c r="K327" i="2" s="1"/>
  <c r="M327" i="2"/>
  <c r="H328" i="2"/>
  <c r="M328" i="2"/>
  <c r="I328" i="2"/>
  <c r="K328" i="2" s="1"/>
  <c r="M329" i="2"/>
  <c r="I329" i="2"/>
  <c r="K329" i="2" s="1"/>
  <c r="H329" i="2"/>
  <c r="M330" i="2"/>
  <c r="H330" i="2"/>
  <c r="I330" i="2"/>
  <c r="K330" i="2" s="1"/>
  <c r="H331" i="2"/>
  <c r="M331" i="2"/>
  <c r="I331" i="2"/>
  <c r="K331" i="2" s="1"/>
  <c r="M332" i="2"/>
  <c r="I332" i="2"/>
  <c r="K332" i="2" s="1"/>
  <c r="H332" i="2"/>
  <c r="M333" i="2"/>
  <c r="I333" i="2"/>
  <c r="K333" i="2" s="1"/>
  <c r="H333" i="2"/>
  <c r="H334" i="2"/>
  <c r="M334" i="2"/>
  <c r="I334" i="2"/>
  <c r="K334" i="2" s="1"/>
  <c r="H335" i="2"/>
  <c r="I335" i="2"/>
  <c r="K335" i="2" s="1"/>
  <c r="M335" i="2"/>
  <c r="H336" i="2"/>
  <c r="I336" i="2"/>
  <c r="K336" i="2" s="1"/>
  <c r="M336" i="2"/>
  <c r="I337" i="2"/>
  <c r="K337" i="2" s="1"/>
  <c r="H337" i="2"/>
  <c r="M337" i="2"/>
  <c r="M338" i="2"/>
  <c r="H338" i="2"/>
  <c r="I338" i="2"/>
  <c r="K338" i="2" s="1"/>
  <c r="H339" i="2"/>
  <c r="I339" i="2"/>
  <c r="K339" i="2" s="1"/>
  <c r="M339" i="2"/>
  <c r="M340" i="2"/>
  <c r="I340" i="2"/>
  <c r="K340" i="2" s="1"/>
  <c r="H340" i="2"/>
  <c r="M341" i="2"/>
  <c r="I341" i="2"/>
  <c r="K341" i="2" s="1"/>
  <c r="H341" i="2"/>
  <c r="M342" i="2"/>
  <c r="I342" i="2"/>
  <c r="K342" i="2" s="1"/>
  <c r="H342" i="2"/>
  <c r="I343" i="2"/>
  <c r="K343" i="2" s="1"/>
  <c r="M343" i="2"/>
  <c r="H343" i="2"/>
  <c r="M344" i="2"/>
  <c r="I344" i="2"/>
  <c r="K344" i="2" s="1"/>
  <c r="H344" i="2"/>
  <c r="M345" i="2"/>
  <c r="I345" i="2"/>
  <c r="K345" i="2" s="1"/>
  <c r="H345" i="2"/>
  <c r="H346" i="2"/>
  <c r="M346" i="2"/>
  <c r="I346" i="2"/>
  <c r="K346" i="2" s="1"/>
  <c r="H347" i="2"/>
  <c r="I347" i="2"/>
  <c r="K347" i="2" s="1"/>
  <c r="M347" i="2"/>
  <c r="H348" i="2"/>
  <c r="I348" i="2"/>
  <c r="K348" i="2" s="1"/>
  <c r="M348" i="2"/>
  <c r="H349" i="2"/>
  <c r="M349" i="2"/>
  <c r="I349" i="2"/>
  <c r="K349" i="2" s="1"/>
  <c r="M350" i="2"/>
  <c r="H350" i="2"/>
  <c r="I350" i="2"/>
  <c r="K350" i="2" s="1"/>
  <c r="H351" i="2"/>
  <c r="I351" i="2"/>
  <c r="K351" i="2" s="1"/>
  <c r="M351" i="2"/>
  <c r="I352" i="2"/>
  <c r="K352" i="2" s="1"/>
  <c r="M352" i="2"/>
  <c r="H352" i="2"/>
  <c r="H353" i="2"/>
  <c r="M353" i="2"/>
  <c r="I353" i="2"/>
  <c r="K353" i="2" s="1"/>
  <c r="H354" i="2"/>
  <c r="I354" i="2"/>
  <c r="K354" i="2" s="1"/>
  <c r="M354" i="2"/>
  <c r="H355" i="2"/>
  <c r="I355" i="2"/>
  <c r="K355" i="2" s="1"/>
  <c r="M355" i="2"/>
  <c r="I356" i="2"/>
  <c r="K356" i="2" s="1"/>
  <c r="H356" i="2"/>
  <c r="M356" i="2"/>
  <c r="H357" i="2"/>
  <c r="I357" i="2"/>
  <c r="K357" i="2" s="1"/>
  <c r="M357" i="2"/>
  <c r="I358" i="2"/>
  <c r="K358" i="2" s="1"/>
  <c r="M358" i="2"/>
  <c r="H358" i="2"/>
  <c r="H359" i="2"/>
  <c r="I359" i="2"/>
  <c r="K359" i="2" s="1"/>
  <c r="M359" i="2"/>
  <c r="I360" i="2"/>
  <c r="K360" i="2" s="1"/>
  <c r="M360" i="2"/>
  <c r="H360" i="2"/>
  <c r="H361" i="2"/>
  <c r="M361" i="2"/>
  <c r="I361" i="2"/>
  <c r="K361" i="2" s="1"/>
  <c r="M362" i="2"/>
  <c r="I362" i="2"/>
  <c r="K362" i="2" s="1"/>
  <c r="H362" i="2"/>
  <c r="M363" i="2"/>
  <c r="I363" i="2"/>
  <c r="K363" i="2" s="1"/>
  <c r="H363" i="2"/>
  <c r="M364" i="2"/>
  <c r="I364" i="2"/>
  <c r="K364" i="2" s="1"/>
  <c r="H364" i="2"/>
  <c r="H365" i="2"/>
  <c r="M365" i="2"/>
  <c r="I365" i="2"/>
  <c r="K365" i="2" s="1"/>
  <c r="M366" i="2"/>
  <c r="I366" i="2"/>
  <c r="K366" i="2" s="1"/>
  <c r="H366" i="2"/>
  <c r="M8129" i="2"/>
  <c r="I8129" i="2"/>
  <c r="K8129" i="2" s="1"/>
  <c r="H8129" i="2"/>
  <c r="M8130" i="2"/>
  <c r="I8130" i="2"/>
  <c r="K8130" i="2" s="1"/>
  <c r="H8130" i="2"/>
  <c r="I8131" i="2"/>
  <c r="K8131" i="2" s="1"/>
  <c r="H8131" i="2"/>
  <c r="M8131" i="2"/>
  <c r="M8132" i="2"/>
  <c r="I8132" i="2"/>
  <c r="K8132" i="2" s="1"/>
  <c r="H8132" i="2"/>
  <c r="M8133" i="2"/>
  <c r="I8133" i="2"/>
  <c r="K8133" i="2" s="1"/>
  <c r="H8133" i="2"/>
  <c r="M8134" i="2"/>
  <c r="I8134" i="2"/>
  <c r="K8134" i="2" s="1"/>
  <c r="H8134" i="2"/>
  <c r="M8135" i="2"/>
  <c r="I8135" i="2"/>
  <c r="K8135" i="2" s="1"/>
  <c r="H8135" i="2"/>
  <c r="M8136" i="2"/>
  <c r="I8136" i="2"/>
  <c r="K8136" i="2" s="1"/>
  <c r="H8136" i="2"/>
  <c r="M8137" i="2"/>
  <c r="I8137" i="2"/>
  <c r="K8137" i="2" s="1"/>
  <c r="H8137" i="2"/>
  <c r="M8138" i="2"/>
  <c r="I8138" i="2"/>
  <c r="K8138" i="2" s="1"/>
  <c r="H8138" i="2"/>
  <c r="M8139" i="2"/>
  <c r="I8139" i="2"/>
  <c r="K8139" i="2" s="1"/>
  <c r="H8139" i="2"/>
  <c r="M8140" i="2"/>
  <c r="I8140" i="2"/>
  <c r="K8140" i="2" s="1"/>
  <c r="H8140" i="2"/>
  <c r="M8141" i="2"/>
  <c r="I8141" i="2"/>
  <c r="K8141" i="2" s="1"/>
  <c r="H8141" i="2"/>
  <c r="M8142" i="2"/>
  <c r="I8142" i="2"/>
  <c r="K8142" i="2" s="1"/>
  <c r="H8142" i="2"/>
  <c r="M8143" i="2"/>
  <c r="I8143" i="2"/>
  <c r="K8143" i="2" s="1"/>
  <c r="H8143" i="2"/>
  <c r="M8144" i="2"/>
  <c r="I8144" i="2"/>
  <c r="K8144" i="2" s="1"/>
  <c r="H8144" i="2"/>
  <c r="H8145" i="2"/>
  <c r="M8145" i="2"/>
  <c r="I8145" i="2"/>
  <c r="K8145" i="2" s="1"/>
  <c r="I8146" i="2"/>
  <c r="K8146" i="2" s="1"/>
  <c r="H8146" i="2"/>
  <c r="M8146" i="2"/>
  <c r="M8147" i="2"/>
  <c r="I8147" i="2"/>
  <c r="K8147" i="2" s="1"/>
  <c r="H8147" i="2"/>
  <c r="M8148" i="2"/>
  <c r="I8148" i="2"/>
  <c r="K8148" i="2" s="1"/>
  <c r="H8148" i="2"/>
  <c r="M8149" i="2"/>
  <c r="I8149" i="2"/>
  <c r="K8149" i="2" s="1"/>
  <c r="H8149" i="2"/>
  <c r="M8150" i="2"/>
  <c r="I8150" i="2"/>
  <c r="K8150" i="2" s="1"/>
  <c r="H8150" i="2"/>
  <c r="M8151" i="2"/>
  <c r="I8151" i="2"/>
  <c r="K8151" i="2" s="1"/>
  <c r="H8151" i="2"/>
  <c r="M8152" i="2"/>
  <c r="H8152" i="2"/>
  <c r="I8152" i="2"/>
  <c r="K8152" i="2" s="1"/>
  <c r="M8153" i="2"/>
  <c r="I8153" i="2"/>
  <c r="K8153" i="2" s="1"/>
  <c r="H8153" i="2"/>
  <c r="M8154" i="2"/>
  <c r="I8154" i="2"/>
  <c r="K8154" i="2" s="1"/>
  <c r="H8154" i="2"/>
  <c r="H8155" i="2"/>
  <c r="M8155" i="2"/>
  <c r="I8155" i="2"/>
  <c r="K8155" i="2" s="1"/>
  <c r="H8156" i="2"/>
  <c r="I8156" i="2"/>
  <c r="K8156" i="2" s="1"/>
  <c r="M8156" i="2"/>
  <c r="H8157" i="2"/>
  <c r="I8157" i="2"/>
  <c r="K8157" i="2" s="1"/>
  <c r="M8157" i="2"/>
  <c r="M8158" i="2"/>
  <c r="I8158" i="2"/>
  <c r="K8158" i="2" s="1"/>
  <c r="H8158" i="2"/>
  <c r="H8159" i="2"/>
  <c r="I8159" i="2"/>
  <c r="K8159" i="2" s="1"/>
  <c r="M8159" i="2"/>
  <c r="H8160" i="2"/>
  <c r="I8160" i="2"/>
  <c r="K8160" i="2" s="1"/>
  <c r="M8160" i="2"/>
  <c r="H8161" i="2"/>
  <c r="I8161" i="2"/>
  <c r="K8161" i="2" s="1"/>
  <c r="M8161" i="2"/>
  <c r="I8162" i="2"/>
  <c r="K8162" i="2" s="1"/>
  <c r="M8162" i="2"/>
  <c r="H8162" i="2"/>
  <c r="M8163" i="2"/>
  <c r="I8163" i="2"/>
  <c r="K8163" i="2" s="1"/>
  <c r="H8163" i="2"/>
  <c r="H8164" i="2"/>
  <c r="M8164" i="2"/>
  <c r="I8164" i="2"/>
  <c r="K8164" i="2" s="1"/>
  <c r="H8165" i="2"/>
  <c r="I8165" i="2"/>
  <c r="K8165" i="2" s="1"/>
  <c r="M8165" i="2"/>
  <c r="H8166" i="2"/>
  <c r="M8166" i="2"/>
  <c r="I8166" i="2"/>
  <c r="K8166" i="2" s="1"/>
  <c r="H8167" i="2"/>
  <c r="I8167" i="2"/>
  <c r="K8167" i="2" s="1"/>
  <c r="M8167" i="2"/>
  <c r="H8168" i="2"/>
  <c r="I8168" i="2"/>
  <c r="K8168" i="2" s="1"/>
  <c r="M8168" i="2"/>
  <c r="M8169" i="2"/>
  <c r="I8169" i="2"/>
  <c r="K8169" i="2" s="1"/>
  <c r="H8169" i="2"/>
  <c r="H8170" i="2"/>
  <c r="I8170" i="2"/>
  <c r="K8170" i="2" s="1"/>
  <c r="M8170" i="2"/>
  <c r="H8171" i="2"/>
  <c r="M8171" i="2"/>
  <c r="I8171" i="2"/>
  <c r="K8171" i="2" s="1"/>
  <c r="M8172" i="2"/>
  <c r="I8172" i="2"/>
  <c r="K8172" i="2" s="1"/>
  <c r="H8172" i="2"/>
  <c r="M8173" i="2"/>
  <c r="I8173" i="2"/>
  <c r="K8173" i="2" s="1"/>
  <c r="H8173" i="2"/>
  <c r="I8174" i="2"/>
  <c r="K8174" i="2" s="1"/>
  <c r="H8174" i="2"/>
  <c r="M8174" i="2"/>
  <c r="M8175" i="2"/>
  <c r="H8175" i="2"/>
  <c r="I8175" i="2"/>
  <c r="K8175" i="2" s="1"/>
  <c r="H8176" i="2"/>
  <c r="I8176" i="2"/>
  <c r="K8176" i="2" s="1"/>
  <c r="M8176" i="2"/>
  <c r="H8177" i="2"/>
  <c r="I8177" i="2"/>
  <c r="K8177" i="2" s="1"/>
  <c r="M8177" i="2"/>
  <c r="H8178" i="2"/>
  <c r="I8178" i="2"/>
  <c r="K8178" i="2" s="1"/>
  <c r="M8178" i="2"/>
  <c r="M8179" i="2"/>
  <c r="I8179" i="2"/>
  <c r="K8179" i="2" s="1"/>
  <c r="H8179" i="2"/>
  <c r="I8180" i="2"/>
  <c r="K8180" i="2" s="1"/>
  <c r="H8180" i="2"/>
  <c r="M8180" i="2"/>
  <c r="H8181" i="2"/>
  <c r="I8181" i="2"/>
  <c r="K8181" i="2" s="1"/>
  <c r="M8181" i="2"/>
  <c r="M8182" i="2"/>
  <c r="I8182" i="2"/>
  <c r="K8182" i="2" s="1"/>
  <c r="H8182" i="2"/>
  <c r="M8183" i="2"/>
  <c r="I8183" i="2"/>
  <c r="K8183" i="2" s="1"/>
  <c r="H8183" i="2"/>
  <c r="M8184" i="2"/>
  <c r="H8184" i="2"/>
  <c r="I8184" i="2"/>
  <c r="K8184" i="2" s="1"/>
  <c r="M8185" i="2"/>
  <c r="I8185" i="2"/>
  <c r="K8185" i="2" s="1"/>
  <c r="H8185" i="2"/>
  <c r="M8186" i="2"/>
  <c r="I8186" i="2"/>
  <c r="K8186" i="2" s="1"/>
  <c r="H8186" i="2"/>
  <c r="M8187" i="2"/>
  <c r="I8187" i="2"/>
  <c r="K8187" i="2" s="1"/>
  <c r="H8187" i="2"/>
  <c r="M8188" i="2"/>
  <c r="I8188" i="2"/>
  <c r="K8188" i="2" s="1"/>
  <c r="H8188" i="2"/>
  <c r="M8189" i="2"/>
  <c r="I8189" i="2"/>
  <c r="K8189" i="2" s="1"/>
  <c r="H8189" i="2"/>
  <c r="M8190" i="2"/>
  <c r="I8190" i="2"/>
  <c r="K8190" i="2" s="1"/>
  <c r="H8190" i="2"/>
  <c r="I8191" i="2"/>
  <c r="K8191" i="2" s="1"/>
  <c r="M8191" i="2"/>
  <c r="H8191" i="2"/>
  <c r="M8192" i="2"/>
  <c r="I8192" i="2"/>
  <c r="H8753" i="2"/>
  <c r="M8753" i="2"/>
  <c r="I8753" i="2"/>
  <c r="K8753" i="2" s="1"/>
  <c r="I8754" i="2"/>
  <c r="K8754" i="2" s="1"/>
  <c r="H8754" i="2"/>
  <c r="M8754" i="2"/>
  <c r="M8755" i="2"/>
  <c r="I8755" i="2"/>
  <c r="K8755" i="2" s="1"/>
  <c r="H8755" i="2"/>
  <c r="I8756" i="2"/>
  <c r="K8756" i="2" s="1"/>
  <c r="M8756" i="2"/>
  <c r="H8756" i="2"/>
  <c r="M8757" i="2"/>
  <c r="I8757" i="2"/>
  <c r="K8757" i="2" s="1"/>
  <c r="H8757" i="2"/>
  <c r="M8758" i="2"/>
  <c r="I8758" i="2"/>
  <c r="K8758" i="2" s="1"/>
  <c r="H8758" i="2"/>
  <c r="M8759" i="2"/>
  <c r="I8759" i="2"/>
  <c r="K8759" i="2" s="1"/>
  <c r="H8759" i="2"/>
  <c r="M8760" i="2"/>
  <c r="I8760" i="2"/>
  <c r="K8760" i="2" s="1"/>
  <c r="H8760" i="2"/>
  <c r="M8761" i="2"/>
  <c r="I8761" i="2"/>
  <c r="K8761" i="2" s="1"/>
  <c r="H8761" i="2"/>
  <c r="H8762" i="2"/>
  <c r="M8762" i="2"/>
  <c r="I8762" i="2"/>
  <c r="K8762" i="2" s="1"/>
  <c r="M8763" i="2"/>
  <c r="I8763" i="2"/>
  <c r="K8763" i="2" s="1"/>
  <c r="H8763" i="2"/>
  <c r="H8764" i="2"/>
  <c r="I8764" i="2"/>
  <c r="K8764" i="2" s="1"/>
  <c r="M8764" i="2"/>
  <c r="I9331" i="2"/>
  <c r="K9331" i="2" s="1"/>
  <c r="H9331" i="2"/>
  <c r="M9331" i="2"/>
  <c r="H9333" i="2"/>
  <c r="I9333" i="2"/>
  <c r="K9333" i="2" s="1"/>
  <c r="M9333" i="2"/>
  <c r="H9337" i="2"/>
  <c r="I9337" i="2"/>
  <c r="K9337" i="2" s="1"/>
  <c r="M9337" i="2"/>
  <c r="I9340" i="2"/>
  <c r="K9340" i="2" s="1"/>
  <c r="H9340" i="2"/>
  <c r="M9340" i="2"/>
  <c r="H9343" i="2"/>
  <c r="I9343" i="2"/>
  <c r="K9343" i="2" s="1"/>
  <c r="M9343" i="2"/>
  <c r="M9344" i="2"/>
  <c r="I9344" i="2"/>
  <c r="K9344" i="2" s="1"/>
  <c r="H9344" i="2"/>
  <c r="M9345" i="2"/>
  <c r="H9345" i="2"/>
  <c r="I9345" i="2"/>
  <c r="K9345" i="2" s="1"/>
  <c r="M9347" i="2"/>
  <c r="H9347" i="2"/>
  <c r="I9347" i="2"/>
  <c r="K9347" i="2" s="1"/>
  <c r="M9348" i="2"/>
  <c r="I9348" i="2"/>
  <c r="K9348" i="2" s="1"/>
  <c r="H9348" i="2"/>
  <c r="H9349" i="2"/>
  <c r="I9349" i="2"/>
  <c r="K9349" i="2" s="1"/>
  <c r="M9349" i="2"/>
  <c r="M9350" i="2"/>
  <c r="I9350" i="2"/>
  <c r="K9350" i="2" s="1"/>
  <c r="H9350" i="2"/>
  <c r="H9359" i="2"/>
  <c r="M9359" i="2"/>
  <c r="I9359" i="2"/>
  <c r="K9359" i="2" s="1"/>
  <c r="I9361" i="2"/>
  <c r="K9361" i="2" s="1"/>
  <c r="H9361" i="2"/>
  <c r="M9361" i="2"/>
  <c r="I9365" i="2"/>
  <c r="K9365" i="2" s="1"/>
  <c r="M9365" i="2"/>
  <c r="H9365" i="2"/>
  <c r="H9369" i="2"/>
  <c r="M9369" i="2"/>
  <c r="I9369" i="2"/>
  <c r="K9369" i="2" s="1"/>
  <c r="H9370" i="2"/>
  <c r="M9370" i="2"/>
  <c r="I9370" i="2"/>
  <c r="K9370" i="2" s="1"/>
  <c r="I9371" i="2"/>
  <c r="K9371" i="2" s="1"/>
  <c r="H9371" i="2"/>
  <c r="M9371" i="2"/>
  <c r="H9372" i="2"/>
  <c r="M9372" i="2"/>
  <c r="I9372" i="2"/>
  <c r="K9372" i="2" s="1"/>
  <c r="M9373" i="2"/>
  <c r="I9373" i="2"/>
  <c r="K9373" i="2" s="1"/>
  <c r="H9373" i="2"/>
  <c r="I9375" i="2"/>
  <c r="K9375" i="2" s="1"/>
  <c r="H9375" i="2"/>
  <c r="M9375" i="2"/>
  <c r="H9376" i="2"/>
  <c r="M9376" i="2"/>
  <c r="I9376" i="2"/>
  <c r="K9376" i="2" s="1"/>
  <c r="H9377" i="2"/>
  <c r="M9377" i="2"/>
  <c r="I9377" i="2"/>
  <c r="K9377" i="2" s="1"/>
  <c r="M9379" i="2"/>
  <c r="I9379" i="2"/>
  <c r="K9379" i="2" s="1"/>
  <c r="H9379" i="2"/>
  <c r="I9380" i="2"/>
  <c r="K9380" i="2" s="1"/>
  <c r="H9380" i="2"/>
  <c r="M9380" i="2"/>
  <c r="H9383" i="2"/>
  <c r="M9383" i="2"/>
  <c r="I9383" i="2"/>
  <c r="K9383" i="2" s="1"/>
  <c r="M9384" i="2"/>
  <c r="I9384" i="2"/>
  <c r="K9384" i="2" s="1"/>
  <c r="H9384" i="2"/>
  <c r="I9821" i="2"/>
  <c r="K9821" i="2" s="1"/>
  <c r="H9821" i="2"/>
  <c r="M9821" i="2"/>
  <c r="H9822" i="2"/>
  <c r="M9822" i="2"/>
  <c r="I9822" i="2"/>
  <c r="K9822" i="2" s="1"/>
  <c r="M9823" i="2"/>
  <c r="I9823" i="2"/>
  <c r="K9823" i="2" s="1"/>
  <c r="H9823" i="2"/>
  <c r="H9835" i="2"/>
  <c r="I9835" i="2"/>
  <c r="K9835" i="2" s="1"/>
  <c r="M9835" i="2"/>
  <c r="M9838" i="2"/>
  <c r="I9838" i="2"/>
  <c r="K9838" i="2" s="1"/>
  <c r="H9838" i="2"/>
  <c r="M9840" i="2"/>
  <c r="H9840" i="2"/>
  <c r="I9840" i="2"/>
  <c r="K9840" i="2" s="1"/>
  <c r="I9841" i="2"/>
  <c r="K9841" i="2" s="1"/>
  <c r="M9841" i="2"/>
  <c r="H9841" i="2"/>
  <c r="M9844" i="2"/>
  <c r="I9844" i="2"/>
  <c r="K9844" i="2" s="1"/>
  <c r="H9844" i="2"/>
  <c r="H9847" i="2"/>
  <c r="M9847" i="2"/>
  <c r="I9847" i="2"/>
  <c r="K9847" i="2" s="1"/>
  <c r="I9848" i="2"/>
  <c r="K9848" i="2" s="1"/>
  <c r="M9848" i="2"/>
  <c r="H9848" i="2"/>
  <c r="I9864" i="2"/>
  <c r="K9864" i="2" s="1"/>
  <c r="H9864" i="2"/>
  <c r="M9864" i="2"/>
  <c r="H9871" i="2"/>
  <c r="M9871" i="2"/>
  <c r="I9871" i="2"/>
  <c r="K9871" i="2" s="1"/>
  <c r="H9873" i="2"/>
  <c r="I9873" i="2"/>
  <c r="K9873" i="2" s="1"/>
  <c r="M9873" i="2"/>
  <c r="I9875" i="2"/>
  <c r="K9875" i="2" s="1"/>
  <c r="M9875" i="2"/>
  <c r="H9875" i="2"/>
  <c r="I9882" i="2"/>
  <c r="K9882" i="2" s="1"/>
  <c r="M9882" i="2"/>
  <c r="H9882" i="2"/>
  <c r="M9885" i="2"/>
  <c r="H9885" i="2"/>
  <c r="I9885" i="2"/>
  <c r="K9885" i="2" s="1"/>
  <c r="H9886" i="2"/>
  <c r="I9886" i="2"/>
  <c r="K9886" i="2" s="1"/>
  <c r="M9886" i="2"/>
  <c r="M9887" i="2"/>
  <c r="I9887" i="2"/>
  <c r="K9887" i="2" s="1"/>
  <c r="H9887" i="2"/>
  <c r="M9888" i="2"/>
  <c r="H9888" i="2"/>
  <c r="I9888" i="2"/>
  <c r="K9888" i="2" s="1"/>
  <c r="H9889" i="2"/>
  <c r="I9889" i="2"/>
  <c r="K9889" i="2" s="1"/>
  <c r="M9889" i="2"/>
  <c r="I9890" i="2"/>
  <c r="K9890" i="2" s="1"/>
  <c r="H9890" i="2"/>
  <c r="M9890" i="2"/>
  <c r="H9893" i="2"/>
  <c r="M9893" i="2"/>
  <c r="I9893" i="2"/>
  <c r="K9893" i="2" s="1"/>
  <c r="I9897" i="2"/>
  <c r="K9897" i="2" s="1"/>
  <c r="M9897" i="2"/>
  <c r="H9897" i="2"/>
  <c r="M9899" i="2"/>
  <c r="H9899" i="2"/>
  <c r="I9899" i="2"/>
  <c r="K9899" i="2" s="1"/>
  <c r="M9902" i="2"/>
  <c r="H9902" i="2"/>
  <c r="I9902" i="2"/>
  <c r="K9902" i="2" s="1"/>
  <c r="I9906" i="2"/>
  <c r="K9906" i="2" s="1"/>
  <c r="H9906" i="2"/>
  <c r="M9906" i="2"/>
  <c r="H9907" i="2"/>
  <c r="M9907" i="2"/>
  <c r="I9907" i="2"/>
  <c r="K9907" i="2" s="1"/>
  <c r="I9909" i="2"/>
  <c r="K9909" i="2" s="1"/>
  <c r="H9909" i="2"/>
  <c r="M9909" i="2"/>
  <c r="H9910" i="2"/>
  <c r="M9910" i="2"/>
  <c r="I9910" i="2"/>
  <c r="K9910" i="2" s="1"/>
  <c r="I9916" i="2"/>
  <c r="K9916" i="2" s="1"/>
  <c r="H9916" i="2"/>
  <c r="M9916" i="2"/>
  <c r="H9920" i="2"/>
  <c r="I9920" i="2"/>
  <c r="K9920" i="2" s="1"/>
  <c r="M9920" i="2"/>
  <c r="M9922" i="2"/>
  <c r="H9922" i="2"/>
  <c r="I9922" i="2"/>
  <c r="K9922" i="2" s="1"/>
  <c r="I9923" i="2"/>
  <c r="K9923" i="2" s="1"/>
  <c r="H9923" i="2"/>
  <c r="M9923" i="2"/>
  <c r="I9933" i="2"/>
  <c r="K9933" i="2" s="1"/>
  <c r="M9933" i="2"/>
  <c r="H9933" i="2"/>
  <c r="M9941" i="2"/>
  <c r="I9941" i="2"/>
  <c r="K9941" i="2" s="1"/>
  <c r="H9941" i="2"/>
  <c r="H9945" i="2"/>
  <c r="I9945" i="2"/>
  <c r="K9945" i="2" s="1"/>
  <c r="M9945" i="2"/>
  <c r="I9946" i="2"/>
  <c r="K9946" i="2" s="1"/>
  <c r="H9946" i="2"/>
  <c r="M9946" i="2"/>
  <c r="H9949" i="2"/>
  <c r="I9949" i="2"/>
  <c r="K9949" i="2" s="1"/>
  <c r="M9949" i="2"/>
  <c r="I9951" i="2"/>
  <c r="K9951" i="2" s="1"/>
  <c r="M9951" i="2"/>
  <c r="H9951" i="2"/>
  <c r="I9955" i="2"/>
  <c r="K9955" i="2" s="1"/>
  <c r="H9955" i="2"/>
  <c r="M9955" i="2"/>
  <c r="M9956" i="2"/>
  <c r="H9956" i="2"/>
  <c r="I9956" i="2"/>
  <c r="K9956" i="2" s="1"/>
  <c r="M9957" i="2"/>
  <c r="I9957" i="2"/>
  <c r="K9957" i="2" s="1"/>
  <c r="H9957" i="2"/>
  <c r="I9958" i="2"/>
  <c r="K9958" i="2" s="1"/>
  <c r="M9958" i="2"/>
  <c r="H9958" i="2"/>
  <c r="M9961" i="2"/>
  <c r="H9961" i="2"/>
  <c r="I9961" i="2"/>
  <c r="K9961" i="2" s="1"/>
  <c r="H9963" i="2"/>
  <c r="M9963" i="2"/>
  <c r="I9963" i="2"/>
  <c r="K9963" i="2" s="1"/>
  <c r="M9970" i="2"/>
  <c r="I9970" i="2"/>
  <c r="K9970" i="2" s="1"/>
  <c r="H9970" i="2"/>
  <c r="H9972" i="2"/>
  <c r="M9972" i="2"/>
  <c r="I9972" i="2"/>
  <c r="K9972" i="2" s="1"/>
  <c r="M367" i="2"/>
  <c r="I367" i="2"/>
  <c r="K367" i="2" s="1"/>
  <c r="H367" i="2"/>
  <c r="I368" i="2"/>
  <c r="K368" i="2" s="1"/>
  <c r="H368" i="2"/>
  <c r="M368" i="2"/>
  <c r="H369" i="2"/>
  <c r="I369" i="2"/>
  <c r="K369" i="2" s="1"/>
  <c r="M369" i="2"/>
  <c r="H370" i="2"/>
  <c r="I370" i="2"/>
  <c r="K370" i="2" s="1"/>
  <c r="M370" i="2"/>
  <c r="H371" i="2"/>
  <c r="I371" i="2"/>
  <c r="K371" i="2" s="1"/>
  <c r="M371" i="2"/>
  <c r="H372" i="2"/>
  <c r="I372" i="2"/>
  <c r="K372" i="2" s="1"/>
  <c r="M372" i="2"/>
  <c r="H373" i="2"/>
  <c r="M373" i="2"/>
  <c r="I373" i="2"/>
  <c r="K373" i="2" s="1"/>
  <c r="H374" i="2"/>
  <c r="M374" i="2"/>
  <c r="I374" i="2"/>
  <c r="K374" i="2" s="1"/>
  <c r="H375" i="2"/>
  <c r="I375" i="2"/>
  <c r="K375" i="2" s="1"/>
  <c r="M375" i="2"/>
  <c r="H376" i="2"/>
  <c r="I376" i="2"/>
  <c r="K376" i="2" s="1"/>
  <c r="M376" i="2"/>
  <c r="H377" i="2"/>
  <c r="M377" i="2"/>
  <c r="I377" i="2"/>
  <c r="K377" i="2" s="1"/>
  <c r="H378" i="2"/>
  <c r="I378" i="2"/>
  <c r="K378" i="2" s="1"/>
  <c r="M378" i="2"/>
  <c r="H379" i="2"/>
  <c r="I379" i="2"/>
  <c r="K379" i="2" s="1"/>
  <c r="M379" i="2"/>
  <c r="H380" i="2"/>
  <c r="I380" i="2"/>
  <c r="K380" i="2" s="1"/>
  <c r="M380" i="2"/>
  <c r="I381" i="2"/>
  <c r="K381" i="2" s="1"/>
  <c r="H381" i="2"/>
  <c r="M381" i="2"/>
  <c r="H382" i="2"/>
  <c r="I382" i="2"/>
  <c r="K382" i="2" s="1"/>
  <c r="M382" i="2"/>
  <c r="H383" i="2"/>
  <c r="I383" i="2"/>
  <c r="K383" i="2" s="1"/>
  <c r="M383" i="2"/>
  <c r="H384" i="2"/>
  <c r="I384" i="2"/>
  <c r="K384" i="2" s="1"/>
  <c r="M384" i="2"/>
  <c r="H385" i="2"/>
  <c r="I385" i="2"/>
  <c r="K385" i="2" s="1"/>
  <c r="M385" i="2"/>
  <c r="H386" i="2"/>
  <c r="I386" i="2"/>
  <c r="K386" i="2" s="1"/>
  <c r="M386" i="2"/>
  <c r="M387" i="2"/>
  <c r="I387" i="2"/>
  <c r="K387" i="2" s="1"/>
  <c r="H387" i="2"/>
  <c r="I388" i="2"/>
  <c r="K388" i="2" s="1"/>
  <c r="M388" i="2"/>
  <c r="H388" i="2"/>
  <c r="M389" i="2"/>
  <c r="I389" i="2"/>
  <c r="K389" i="2" s="1"/>
  <c r="H389" i="2"/>
  <c r="M390" i="2"/>
  <c r="I390" i="2"/>
  <c r="K390" i="2" s="1"/>
  <c r="H390" i="2"/>
  <c r="M391" i="2"/>
  <c r="I391" i="2"/>
  <c r="K391" i="2" s="1"/>
  <c r="H391" i="2"/>
  <c r="M392" i="2"/>
  <c r="I392" i="2"/>
  <c r="K392" i="2" s="1"/>
  <c r="H392" i="2"/>
  <c r="H393" i="2"/>
  <c r="I393" i="2"/>
  <c r="K393" i="2" s="1"/>
  <c r="M393" i="2"/>
  <c r="I394" i="2"/>
  <c r="K394" i="2" s="1"/>
  <c r="M394" i="2"/>
  <c r="H394" i="2"/>
  <c r="I395" i="2"/>
  <c r="K395" i="2" s="1"/>
  <c r="M395" i="2"/>
  <c r="H395" i="2"/>
  <c r="M396" i="2"/>
  <c r="I396" i="2"/>
  <c r="K396" i="2" s="1"/>
  <c r="H396" i="2"/>
  <c r="H397" i="2"/>
  <c r="I397" i="2"/>
  <c r="K397" i="2" s="1"/>
  <c r="M397" i="2"/>
  <c r="H398" i="2"/>
  <c r="M398" i="2"/>
  <c r="I398" i="2"/>
  <c r="K398" i="2" s="1"/>
  <c r="I399" i="2"/>
  <c r="K399" i="2" s="1"/>
  <c r="H399" i="2"/>
  <c r="M399" i="2"/>
  <c r="M400" i="2"/>
  <c r="I400" i="2"/>
  <c r="K400" i="2" s="1"/>
  <c r="H400" i="2"/>
  <c r="M401" i="2"/>
  <c r="H401" i="2"/>
  <c r="I401" i="2"/>
  <c r="K401" i="2" s="1"/>
  <c r="I402" i="2"/>
  <c r="K402" i="2" s="1"/>
  <c r="H402" i="2"/>
  <c r="M402" i="2"/>
  <c r="M403" i="2"/>
  <c r="I403" i="2"/>
  <c r="K403" i="2" s="1"/>
  <c r="H403" i="2"/>
  <c r="M404" i="2"/>
  <c r="I404" i="2"/>
  <c r="K404" i="2" s="1"/>
  <c r="H404" i="2"/>
  <c r="M405" i="2"/>
  <c r="I405" i="2"/>
  <c r="K405" i="2" s="1"/>
  <c r="H405" i="2"/>
  <c r="M406" i="2"/>
  <c r="H406" i="2"/>
  <c r="I406" i="2"/>
  <c r="K406" i="2" s="1"/>
  <c r="M407" i="2"/>
  <c r="I407" i="2"/>
  <c r="K407" i="2" s="1"/>
  <c r="H407" i="2"/>
  <c r="H629" i="2"/>
  <c r="M629" i="2"/>
  <c r="I629" i="2"/>
  <c r="K629" i="2" s="1"/>
  <c r="H630" i="2"/>
  <c r="M630" i="2"/>
  <c r="I630" i="2"/>
  <c r="K630" i="2" s="1"/>
  <c r="M631" i="2"/>
  <c r="I631" i="2"/>
  <c r="K631" i="2" s="1"/>
  <c r="H631" i="2"/>
  <c r="M632" i="2"/>
  <c r="I632" i="2"/>
  <c r="K632" i="2" s="1"/>
  <c r="H632" i="2"/>
  <c r="M633" i="2"/>
  <c r="I633" i="2"/>
  <c r="K633" i="2" s="1"/>
  <c r="H633" i="2"/>
  <c r="M634" i="2"/>
  <c r="I634" i="2"/>
  <c r="K634" i="2" s="1"/>
  <c r="H634" i="2"/>
  <c r="M635" i="2"/>
  <c r="I635" i="2"/>
  <c r="K635" i="2" s="1"/>
  <c r="H635" i="2"/>
  <c r="M636" i="2"/>
  <c r="I636" i="2"/>
  <c r="K636" i="2" s="1"/>
  <c r="H636" i="2"/>
  <c r="M637" i="2"/>
  <c r="I637" i="2"/>
  <c r="K637" i="2" s="1"/>
  <c r="H637" i="2"/>
  <c r="M638" i="2"/>
  <c r="I638" i="2"/>
  <c r="K638" i="2" s="1"/>
  <c r="H638" i="2"/>
  <c r="M639" i="2"/>
  <c r="I639" i="2"/>
  <c r="K639" i="2" s="1"/>
  <c r="H639" i="2"/>
  <c r="M640" i="2"/>
  <c r="I640" i="2"/>
  <c r="K640" i="2" s="1"/>
  <c r="H640" i="2"/>
  <c r="M641" i="2"/>
  <c r="I641" i="2"/>
  <c r="K641" i="2" s="1"/>
  <c r="H641" i="2"/>
  <c r="M642" i="2"/>
  <c r="I642" i="2"/>
  <c r="K642" i="2" s="1"/>
  <c r="H642" i="2"/>
  <c r="M643" i="2"/>
  <c r="I643" i="2"/>
  <c r="K643" i="2" s="1"/>
  <c r="H643" i="2"/>
  <c r="M644" i="2"/>
  <c r="I644" i="2"/>
  <c r="K644" i="2" s="1"/>
  <c r="H644" i="2"/>
  <c r="M645" i="2"/>
  <c r="I645" i="2"/>
  <c r="K645" i="2" s="1"/>
  <c r="H645" i="2"/>
  <c r="H646" i="2"/>
  <c r="I646" i="2"/>
  <c r="K646" i="2" s="1"/>
  <c r="M646" i="2"/>
  <c r="I647" i="2"/>
  <c r="K647" i="2" s="1"/>
  <c r="H647" i="2"/>
  <c r="M647" i="2"/>
  <c r="H648" i="2"/>
  <c r="I648" i="2"/>
  <c r="K648" i="2" s="1"/>
  <c r="M648" i="2"/>
  <c r="H649" i="2"/>
  <c r="I649" i="2"/>
  <c r="K649" i="2" s="1"/>
  <c r="M649" i="2"/>
  <c r="H650" i="2"/>
  <c r="I650" i="2"/>
  <c r="K650" i="2" s="1"/>
  <c r="M650" i="2"/>
  <c r="H651" i="2"/>
  <c r="I651" i="2"/>
  <c r="K651" i="2" s="1"/>
  <c r="M651" i="2"/>
  <c r="M652" i="2"/>
  <c r="I652" i="2"/>
  <c r="K652" i="2" s="1"/>
  <c r="H652" i="2"/>
  <c r="H653" i="2"/>
  <c r="I653" i="2"/>
  <c r="K653" i="2" s="1"/>
  <c r="M653" i="2"/>
  <c r="H654" i="2"/>
  <c r="M654" i="2"/>
  <c r="I654" i="2"/>
  <c r="K654" i="2" s="1"/>
  <c r="M655" i="2"/>
  <c r="H655" i="2"/>
  <c r="I655" i="2"/>
  <c r="K655" i="2" s="1"/>
  <c r="M656" i="2"/>
  <c r="I656" i="2"/>
  <c r="K656" i="2" s="1"/>
  <c r="H656" i="2"/>
  <c r="I657" i="2"/>
  <c r="K657" i="2" s="1"/>
  <c r="M657" i="2"/>
  <c r="H657" i="2"/>
  <c r="M658" i="2"/>
  <c r="I658" i="2"/>
  <c r="K658" i="2" s="1"/>
  <c r="H658" i="2"/>
  <c r="H659" i="2"/>
  <c r="I659" i="2"/>
  <c r="K659" i="2" s="1"/>
  <c r="M659" i="2"/>
  <c r="M660" i="2"/>
  <c r="I660" i="2"/>
  <c r="K660" i="2" s="1"/>
  <c r="H660" i="2"/>
  <c r="M661" i="2"/>
  <c r="I661" i="2"/>
  <c r="K661" i="2" s="1"/>
  <c r="H661" i="2"/>
  <c r="I662" i="2"/>
  <c r="K662" i="2" s="1"/>
  <c r="H662" i="2"/>
  <c r="M662" i="2"/>
  <c r="M663" i="2"/>
  <c r="I663" i="2"/>
  <c r="K663" i="2" s="1"/>
  <c r="H663" i="2"/>
  <c r="M664" i="2"/>
  <c r="I664" i="2"/>
  <c r="K664" i="2" s="1"/>
  <c r="H664" i="2"/>
  <c r="M665" i="2"/>
  <c r="I665" i="2"/>
  <c r="K665" i="2" s="1"/>
  <c r="H665" i="2"/>
  <c r="M666" i="2"/>
  <c r="I666" i="2"/>
  <c r="K666" i="2" s="1"/>
  <c r="H666" i="2"/>
  <c r="H667" i="2"/>
  <c r="M667" i="2"/>
  <c r="I667" i="2"/>
  <c r="K667" i="2" s="1"/>
  <c r="M668" i="2"/>
  <c r="H668" i="2"/>
  <c r="I668" i="2"/>
  <c r="K668" i="2" s="1"/>
  <c r="H669" i="2"/>
  <c r="I669" i="2"/>
  <c r="K669" i="2" s="1"/>
  <c r="M669" i="2"/>
  <c r="H670" i="2"/>
  <c r="I670" i="2"/>
  <c r="K670" i="2" s="1"/>
  <c r="M670" i="2"/>
  <c r="M671" i="2"/>
  <c r="I671" i="2"/>
  <c r="K671" i="2" s="1"/>
  <c r="H671" i="2"/>
  <c r="M672" i="2"/>
  <c r="H672" i="2"/>
  <c r="I672" i="2"/>
  <c r="K672" i="2" s="1"/>
  <c r="H673" i="2"/>
  <c r="I673" i="2"/>
  <c r="K673" i="2" s="1"/>
  <c r="M673" i="2"/>
  <c r="H674" i="2"/>
  <c r="I674" i="2"/>
  <c r="K674" i="2" s="1"/>
  <c r="M674" i="2"/>
  <c r="H675" i="2"/>
  <c r="I675" i="2"/>
  <c r="K675" i="2" s="1"/>
  <c r="M675" i="2"/>
  <c r="H676" i="2"/>
  <c r="I676" i="2"/>
  <c r="K676" i="2" s="1"/>
  <c r="M676" i="2"/>
  <c r="H677" i="2"/>
  <c r="I677" i="2"/>
  <c r="K677" i="2" s="1"/>
  <c r="M677" i="2"/>
  <c r="H678" i="2"/>
  <c r="M678" i="2"/>
  <c r="I678" i="2"/>
  <c r="K678" i="2" s="1"/>
  <c r="H679" i="2"/>
  <c r="M679" i="2"/>
  <c r="I679" i="2"/>
  <c r="K679" i="2" s="1"/>
  <c r="I680" i="2"/>
  <c r="K680" i="2" s="1"/>
  <c r="H680" i="2"/>
  <c r="M680" i="2"/>
  <c r="M681" i="2"/>
  <c r="H681" i="2"/>
  <c r="I681" i="2"/>
  <c r="K681" i="2" s="1"/>
  <c r="H682" i="2"/>
  <c r="M682" i="2"/>
  <c r="I682" i="2"/>
  <c r="K682" i="2" s="1"/>
  <c r="M683" i="2"/>
  <c r="I683" i="2"/>
  <c r="K683" i="2" s="1"/>
  <c r="H683" i="2"/>
  <c r="M684" i="2"/>
  <c r="I684" i="2"/>
  <c r="K684" i="2" s="1"/>
  <c r="H684" i="2"/>
  <c r="I685" i="2"/>
  <c r="K685" i="2" s="1"/>
  <c r="H685" i="2"/>
  <c r="M685" i="2"/>
  <c r="H686" i="2"/>
  <c r="I686" i="2"/>
  <c r="K686" i="2" s="1"/>
  <c r="M686" i="2"/>
  <c r="I687" i="2"/>
  <c r="K687" i="2" s="1"/>
  <c r="H687" i="2"/>
  <c r="M687" i="2"/>
  <c r="I688" i="2"/>
  <c r="K688" i="2" s="1"/>
  <c r="H688" i="2"/>
  <c r="M688" i="2"/>
  <c r="M689" i="2"/>
  <c r="I689" i="2"/>
  <c r="K689" i="2" s="1"/>
  <c r="H689" i="2"/>
  <c r="I8765" i="2"/>
  <c r="K8765" i="2" s="1"/>
  <c r="M8765" i="2"/>
  <c r="H8765" i="2"/>
  <c r="I8766" i="2"/>
  <c r="K8766" i="2" s="1"/>
  <c r="H8766" i="2"/>
  <c r="M8766" i="2"/>
  <c r="I619" i="2"/>
  <c r="K619" i="2" s="1"/>
  <c r="M619" i="2"/>
  <c r="H619" i="2"/>
  <c r="H620" i="2"/>
  <c r="I620" i="2"/>
  <c r="K620" i="2" s="1"/>
  <c r="M620" i="2"/>
  <c r="I621" i="2"/>
  <c r="K621" i="2" s="1"/>
  <c r="H621" i="2"/>
  <c r="M621" i="2"/>
  <c r="H3725" i="2"/>
  <c r="M3725" i="2"/>
  <c r="I3725" i="2"/>
  <c r="K3725" i="2" s="1"/>
  <c r="H3726" i="2"/>
  <c r="M3726" i="2"/>
  <c r="I3726" i="2"/>
  <c r="K3726" i="2" s="1"/>
  <c r="H3727" i="2"/>
  <c r="I3727" i="2"/>
  <c r="K3727" i="2" s="1"/>
  <c r="M3727" i="2"/>
  <c r="M6763" i="2"/>
  <c r="I6763" i="2"/>
  <c r="K6763" i="2" s="1"/>
  <c r="H6763" i="2"/>
  <c r="M6764" i="2"/>
  <c r="I6764" i="2"/>
  <c r="K6764" i="2" s="1"/>
  <c r="H6764" i="2"/>
  <c r="M6765" i="2"/>
  <c r="I6765" i="2"/>
  <c r="K6765" i="2" s="1"/>
  <c r="H6765" i="2"/>
  <c r="H7261" i="2"/>
  <c r="I7261" i="2"/>
  <c r="K7261" i="2" s="1"/>
  <c r="M7261" i="2"/>
  <c r="M8214" i="2"/>
  <c r="I8214" i="2"/>
  <c r="K8214" i="2" s="1"/>
  <c r="H8214" i="2"/>
  <c r="H8215" i="2"/>
  <c r="M8215" i="2"/>
  <c r="I8215" i="2"/>
  <c r="K8215" i="2" s="1"/>
  <c r="I8216" i="2"/>
  <c r="K8216" i="2" s="1"/>
  <c r="M8216" i="2"/>
  <c r="H8216" i="2"/>
  <c r="I7535" i="2"/>
  <c r="K7535" i="2" s="1"/>
  <c r="H7535" i="2"/>
  <c r="M7535" i="2"/>
  <c r="I7536" i="2"/>
  <c r="K7536" i="2" s="1"/>
  <c r="H7536" i="2"/>
  <c r="M7536" i="2"/>
  <c r="H7537" i="2"/>
  <c r="I7537" i="2"/>
  <c r="K7537" i="2" s="1"/>
  <c r="M7537" i="2"/>
  <c r="H7264" i="2"/>
  <c r="I7264" i="2"/>
  <c r="K7264" i="2" s="1"/>
  <c r="M7264" i="2"/>
  <c r="H8784" i="2"/>
  <c r="I8784" i="2"/>
  <c r="K8784" i="2" s="1"/>
  <c r="M8784" i="2"/>
  <c r="H8785" i="2"/>
  <c r="I8785" i="2"/>
  <c r="K8785" i="2" s="1"/>
  <c r="M8785" i="2"/>
  <c r="H8786" i="2"/>
  <c r="M8786" i="2"/>
  <c r="I8786" i="2"/>
  <c r="K8786" i="2" s="1"/>
  <c r="H8787" i="2"/>
  <c r="M8787" i="2"/>
  <c r="I8787" i="2"/>
  <c r="K8787" i="2" s="1"/>
  <c r="H462" i="2"/>
  <c r="I462" i="2"/>
  <c r="K462" i="2" s="1"/>
  <c r="M462" i="2"/>
  <c r="H5487" i="2"/>
  <c r="I5487" i="2"/>
  <c r="K5487" i="2" s="1"/>
  <c r="M5487" i="2"/>
  <c r="H1491" i="2"/>
  <c r="I1491" i="2"/>
  <c r="K1491" i="2" s="1"/>
  <c r="M1491" i="2"/>
  <c r="I1492" i="2"/>
  <c r="K1492" i="2" s="1"/>
  <c r="M1492" i="2"/>
  <c r="H1492" i="2"/>
  <c r="H1493" i="2"/>
  <c r="I1493" i="2"/>
  <c r="K1493" i="2" s="1"/>
  <c r="M1493" i="2"/>
  <c r="H1494" i="2"/>
  <c r="M1494" i="2"/>
  <c r="I1494" i="2"/>
  <c r="K1494" i="2" s="1"/>
  <c r="I1495" i="2"/>
  <c r="K1495" i="2" s="1"/>
  <c r="H1495" i="2"/>
  <c r="M1495" i="2"/>
  <c r="M1496" i="2"/>
  <c r="H1496" i="2"/>
  <c r="I1496" i="2"/>
  <c r="K1496" i="2" s="1"/>
  <c r="M1497" i="2"/>
  <c r="H1497" i="2"/>
  <c r="I1497" i="2"/>
  <c r="K1497" i="2" s="1"/>
  <c r="M1498" i="2"/>
  <c r="I1498" i="2"/>
  <c r="K1498" i="2" s="1"/>
  <c r="H1498" i="2"/>
  <c r="M1499" i="2"/>
  <c r="I1499" i="2"/>
  <c r="K1499" i="2" s="1"/>
  <c r="H1499" i="2"/>
  <c r="M1500" i="2"/>
  <c r="I1500" i="2"/>
  <c r="K1500" i="2" s="1"/>
  <c r="H1500" i="2"/>
  <c r="M1501" i="2"/>
  <c r="I1501" i="2"/>
  <c r="K1501" i="2" s="1"/>
  <c r="H1501" i="2"/>
  <c r="M1502" i="2"/>
  <c r="I1502" i="2"/>
  <c r="K1502" i="2" s="1"/>
  <c r="H1502" i="2"/>
  <c r="M1503" i="2"/>
  <c r="I1503" i="2"/>
  <c r="K1503" i="2" s="1"/>
  <c r="H1503" i="2"/>
  <c r="M1504" i="2"/>
  <c r="I1504" i="2"/>
  <c r="K1504" i="2" s="1"/>
  <c r="H1504" i="2"/>
  <c r="M1505" i="2"/>
  <c r="I1505" i="2"/>
  <c r="K1505" i="2" s="1"/>
  <c r="H1505" i="2"/>
  <c r="M1506" i="2"/>
  <c r="I1506" i="2"/>
  <c r="K1506" i="2" s="1"/>
  <c r="H1506" i="2"/>
  <c r="M1507" i="2"/>
  <c r="I1507" i="2"/>
  <c r="K1507" i="2" s="1"/>
  <c r="H1507" i="2"/>
  <c r="M2503" i="2"/>
  <c r="H2503" i="2"/>
  <c r="I2503" i="2"/>
  <c r="K2503" i="2" s="1"/>
  <c r="M2580" i="2"/>
  <c r="H2580" i="2"/>
  <c r="I2580" i="2"/>
  <c r="K2580" i="2" s="1"/>
  <c r="H2581" i="2"/>
  <c r="I2581" i="2"/>
  <c r="K2581" i="2" s="1"/>
  <c r="M2581" i="2"/>
  <c r="I2582" i="2"/>
  <c r="K2582" i="2" s="1"/>
  <c r="H2582" i="2"/>
  <c r="M2582" i="2"/>
  <c r="M2583" i="2"/>
  <c r="I2583" i="2"/>
  <c r="K2583" i="2" s="1"/>
  <c r="H2583" i="2"/>
  <c r="I2584" i="2"/>
  <c r="K2584" i="2" s="1"/>
  <c r="H2584" i="2"/>
  <c r="M2584" i="2"/>
  <c r="I2585" i="2"/>
  <c r="K2585" i="2" s="1"/>
  <c r="H2585" i="2"/>
  <c r="M2585" i="2"/>
  <c r="I2586" i="2"/>
  <c r="K2586" i="2" s="1"/>
  <c r="H2586" i="2"/>
  <c r="M2586" i="2"/>
  <c r="H2587" i="2"/>
  <c r="I2587" i="2"/>
  <c r="K2587" i="2" s="1"/>
  <c r="M2587" i="2"/>
  <c r="M2588" i="2"/>
  <c r="H2588" i="2"/>
  <c r="I2588" i="2"/>
  <c r="K2588" i="2" s="1"/>
  <c r="I2589" i="2"/>
  <c r="K2589" i="2" s="1"/>
  <c r="H2589" i="2"/>
  <c r="M2589" i="2"/>
  <c r="M2590" i="2"/>
  <c r="I2590" i="2"/>
  <c r="K2590" i="2" s="1"/>
  <c r="H2590" i="2"/>
  <c r="M2591" i="2"/>
  <c r="I2591" i="2"/>
  <c r="K2591" i="2" s="1"/>
  <c r="H2591" i="2"/>
  <c r="M2592" i="2"/>
  <c r="H2592" i="2"/>
  <c r="I2592" i="2"/>
  <c r="K2592" i="2" s="1"/>
  <c r="I2593" i="2"/>
  <c r="K2593" i="2" s="1"/>
  <c r="M2593" i="2"/>
  <c r="H2593" i="2"/>
  <c r="M2594" i="2"/>
  <c r="I2594" i="2"/>
  <c r="K2594" i="2" s="1"/>
  <c r="H2594" i="2"/>
  <c r="H2595" i="2"/>
  <c r="I2595" i="2"/>
  <c r="K2595" i="2" s="1"/>
  <c r="M2595" i="2"/>
  <c r="M2596" i="2"/>
  <c r="H2596" i="2"/>
  <c r="I2596" i="2"/>
  <c r="K2596" i="2" s="1"/>
  <c r="M2597" i="2"/>
  <c r="I2597" i="2"/>
  <c r="K2597" i="2" s="1"/>
  <c r="H2597" i="2"/>
  <c r="M2598" i="2"/>
  <c r="H2598" i="2"/>
  <c r="I2598" i="2"/>
  <c r="K2598" i="2" s="1"/>
  <c r="H2599" i="2"/>
  <c r="M2599" i="2"/>
  <c r="I2599" i="2"/>
  <c r="K2599" i="2" s="1"/>
  <c r="M2600" i="2"/>
  <c r="H2600" i="2"/>
  <c r="I2600" i="2"/>
  <c r="K2600" i="2" s="1"/>
  <c r="H2601" i="2"/>
  <c r="I2601" i="2"/>
  <c r="K2601" i="2" s="1"/>
  <c r="M2601" i="2"/>
  <c r="M2602" i="2"/>
  <c r="I2602" i="2"/>
  <c r="K2602" i="2" s="1"/>
  <c r="H2602" i="2"/>
  <c r="M2603" i="2"/>
  <c r="H2603" i="2"/>
  <c r="I2603" i="2"/>
  <c r="K2603" i="2" s="1"/>
  <c r="H2604" i="2"/>
  <c r="I2604" i="2"/>
  <c r="K2604" i="2" s="1"/>
  <c r="M2604" i="2"/>
  <c r="H2605" i="2"/>
  <c r="I2605" i="2"/>
  <c r="K2605" i="2" s="1"/>
  <c r="M2605" i="2"/>
  <c r="I2606" i="2"/>
  <c r="K2606" i="2" s="1"/>
  <c r="M2606" i="2"/>
  <c r="H2606" i="2"/>
  <c r="I2607" i="2"/>
  <c r="K2607" i="2" s="1"/>
  <c r="M2607" i="2"/>
  <c r="H2607" i="2"/>
  <c r="H2608" i="2"/>
  <c r="M2608" i="2"/>
  <c r="I2608" i="2"/>
  <c r="K2608" i="2" s="1"/>
  <c r="H2609" i="2"/>
  <c r="M2609" i="2"/>
  <c r="I2609" i="2"/>
  <c r="K2609" i="2" s="1"/>
  <c r="M2610" i="2"/>
  <c r="I2610" i="2"/>
  <c r="K2610" i="2" s="1"/>
  <c r="H2610" i="2"/>
  <c r="M2611" i="2"/>
  <c r="H2611" i="2"/>
  <c r="I2611" i="2"/>
  <c r="K2611" i="2" s="1"/>
  <c r="M2612" i="2"/>
  <c r="I2612" i="2"/>
  <c r="K2612" i="2" s="1"/>
  <c r="H2612" i="2"/>
  <c r="M2613" i="2"/>
  <c r="I2613" i="2"/>
  <c r="K2613" i="2" s="1"/>
  <c r="H2613" i="2"/>
  <c r="M2614" i="2"/>
  <c r="I2614" i="2"/>
  <c r="K2614" i="2" s="1"/>
  <c r="H2614" i="2"/>
  <c r="I2615" i="2"/>
  <c r="K2615" i="2" s="1"/>
  <c r="M2615" i="2"/>
  <c r="H2615" i="2"/>
  <c r="M2616" i="2"/>
  <c r="I2616" i="2"/>
  <c r="K2616" i="2" s="1"/>
  <c r="H2616" i="2"/>
  <c r="M2617" i="2"/>
  <c r="I2617" i="2"/>
  <c r="K2617" i="2" s="1"/>
  <c r="H2617" i="2"/>
  <c r="M2618" i="2"/>
  <c r="I2618" i="2"/>
  <c r="K2618" i="2" s="1"/>
  <c r="H2618" i="2"/>
  <c r="M2619" i="2"/>
  <c r="I2619" i="2"/>
  <c r="K2619" i="2" s="1"/>
  <c r="H2619" i="2"/>
  <c r="M2620" i="2"/>
  <c r="I2620" i="2"/>
  <c r="K2620" i="2" s="1"/>
  <c r="H2620" i="2"/>
  <c r="M2621" i="2"/>
  <c r="I2621" i="2"/>
  <c r="K2621" i="2" s="1"/>
  <c r="H2621" i="2"/>
  <c r="M2622" i="2"/>
  <c r="I2622" i="2"/>
  <c r="K2622" i="2" s="1"/>
  <c r="H2622" i="2"/>
  <c r="M2623" i="2"/>
  <c r="I2623" i="2"/>
  <c r="K2623" i="2" s="1"/>
  <c r="H2623" i="2"/>
  <c r="H2624" i="2"/>
  <c r="M2624" i="2"/>
  <c r="I2624" i="2"/>
  <c r="K2624" i="2" s="1"/>
  <c r="H2625" i="2"/>
  <c r="M2625" i="2"/>
  <c r="I2625" i="2"/>
  <c r="K2625" i="2" s="1"/>
  <c r="H2626" i="2"/>
  <c r="M2626" i="2"/>
  <c r="I2626" i="2"/>
  <c r="K2626" i="2" s="1"/>
  <c r="M2627" i="2"/>
  <c r="H2627" i="2"/>
  <c r="I2627" i="2"/>
  <c r="K2627" i="2" s="1"/>
  <c r="I2628" i="2"/>
  <c r="K2628" i="2" s="1"/>
  <c r="H2628" i="2"/>
  <c r="M2628" i="2"/>
  <c r="H2629" i="2"/>
  <c r="I2629" i="2"/>
  <c r="K2629" i="2" s="1"/>
  <c r="M2629" i="2"/>
  <c r="I2630" i="2"/>
  <c r="K2630" i="2" s="1"/>
  <c r="M2630" i="2"/>
  <c r="H2630" i="2"/>
  <c r="I2631" i="2"/>
  <c r="K2631" i="2" s="1"/>
  <c r="H2631" i="2"/>
  <c r="M2631" i="2"/>
  <c r="I2632" i="2"/>
  <c r="K2632" i="2" s="1"/>
  <c r="M2632" i="2"/>
  <c r="H2632" i="2"/>
  <c r="M2633" i="2"/>
  <c r="I2633" i="2"/>
  <c r="K2633" i="2" s="1"/>
  <c r="H2633" i="2"/>
  <c r="M2634" i="2"/>
  <c r="I2634" i="2"/>
  <c r="K2634" i="2" s="1"/>
  <c r="H2634" i="2"/>
  <c r="M2635" i="2"/>
  <c r="I2635" i="2"/>
  <c r="K2635" i="2" s="1"/>
  <c r="H2635" i="2"/>
  <c r="I2636" i="2"/>
  <c r="K2636" i="2" s="1"/>
  <c r="M2636" i="2"/>
  <c r="H2636" i="2"/>
  <c r="M2637" i="2"/>
  <c r="I2637" i="2"/>
  <c r="K2637" i="2" s="1"/>
  <c r="H2637" i="2"/>
  <c r="H2638" i="2"/>
  <c r="I2638" i="2"/>
  <c r="K2638" i="2" s="1"/>
  <c r="M2638" i="2"/>
  <c r="I2639" i="2"/>
  <c r="K2639" i="2" s="1"/>
  <c r="M2639" i="2"/>
  <c r="H2639" i="2"/>
  <c r="M2640" i="2"/>
  <c r="I2640" i="2"/>
  <c r="K2640" i="2" s="1"/>
  <c r="H2640" i="2"/>
  <c r="M2641" i="2"/>
  <c r="I2641" i="2"/>
  <c r="K2641" i="2" s="1"/>
  <c r="H2641" i="2"/>
  <c r="M2642" i="2"/>
  <c r="I2642" i="2"/>
  <c r="K2642" i="2" s="1"/>
  <c r="H2642" i="2"/>
  <c r="I2643" i="2"/>
  <c r="K2643" i="2" s="1"/>
  <c r="M2643" i="2"/>
  <c r="H2643" i="2"/>
  <c r="M2644" i="2"/>
  <c r="I2644" i="2"/>
  <c r="H2644" i="2"/>
  <c r="I2645" i="2"/>
  <c r="K2645" i="2" s="1"/>
  <c r="H2645" i="2"/>
  <c r="M2645" i="2"/>
  <c r="M2646" i="2"/>
  <c r="H2646" i="2"/>
  <c r="I2646" i="2"/>
  <c r="K2646" i="2" s="1"/>
  <c r="H2647" i="2"/>
  <c r="I2647" i="2"/>
  <c r="K2647" i="2" s="1"/>
  <c r="M2647" i="2"/>
  <c r="I2648" i="2"/>
  <c r="K2648" i="2" s="1"/>
  <c r="H2648" i="2"/>
  <c r="M2648" i="2"/>
  <c r="M2649" i="2"/>
  <c r="H2649" i="2"/>
  <c r="I2649" i="2"/>
  <c r="K2649" i="2" s="1"/>
  <c r="M2650" i="2"/>
  <c r="H2650" i="2"/>
  <c r="I2650" i="2"/>
  <c r="K2650" i="2" s="1"/>
  <c r="M2651" i="2"/>
  <c r="I2651" i="2"/>
  <c r="K2651" i="2" s="1"/>
  <c r="H2651" i="2"/>
  <c r="M2652" i="2"/>
  <c r="I2652" i="2"/>
  <c r="K2652" i="2" s="1"/>
  <c r="H2652" i="2"/>
  <c r="H2653" i="2"/>
  <c r="I2653" i="2"/>
  <c r="K2653" i="2" s="1"/>
  <c r="M2653" i="2"/>
  <c r="M2654" i="2"/>
  <c r="H2654" i="2"/>
  <c r="I2654" i="2"/>
  <c r="K2654" i="2" s="1"/>
  <c r="H2655" i="2"/>
  <c r="I2655" i="2"/>
  <c r="K2655" i="2" s="1"/>
  <c r="M2655" i="2"/>
  <c r="I2656" i="2"/>
  <c r="K2656" i="2" s="1"/>
  <c r="H2656" i="2"/>
  <c r="M2656" i="2"/>
  <c r="M2657" i="2"/>
  <c r="I2657" i="2"/>
  <c r="K2657" i="2" s="1"/>
  <c r="H2657" i="2"/>
  <c r="M2658" i="2"/>
  <c r="I2658" i="2"/>
  <c r="K2658" i="2" s="1"/>
  <c r="H2658" i="2"/>
  <c r="M2659" i="2"/>
  <c r="I2659" i="2"/>
  <c r="K2659" i="2" s="1"/>
  <c r="H2659" i="2"/>
  <c r="H2660" i="2"/>
  <c r="M2660" i="2"/>
  <c r="I2660" i="2"/>
  <c r="K2660" i="2" s="1"/>
  <c r="M2661" i="2"/>
  <c r="I2661" i="2"/>
  <c r="K2661" i="2" s="1"/>
  <c r="H2661" i="2"/>
  <c r="M2662" i="2"/>
  <c r="I2662" i="2"/>
  <c r="K2662" i="2" s="1"/>
  <c r="H2662" i="2"/>
  <c r="M2663" i="2"/>
  <c r="I2663" i="2"/>
  <c r="K2663" i="2" s="1"/>
  <c r="H2663" i="2"/>
  <c r="M2664" i="2"/>
  <c r="I2664" i="2"/>
  <c r="K2664" i="2" s="1"/>
  <c r="H2664" i="2"/>
  <c r="H2665" i="2"/>
  <c r="I2665" i="2"/>
  <c r="K2665" i="2" s="1"/>
  <c r="M2665" i="2"/>
  <c r="H2666" i="2"/>
  <c r="I2666" i="2"/>
  <c r="K2666" i="2" s="1"/>
  <c r="M2666" i="2"/>
  <c r="H2667" i="2"/>
  <c r="I2667" i="2"/>
  <c r="K2667" i="2" s="1"/>
  <c r="M2667" i="2"/>
  <c r="H2668" i="2"/>
  <c r="I2668" i="2"/>
  <c r="K2668" i="2" s="1"/>
  <c r="M2668" i="2"/>
  <c r="H2669" i="2"/>
  <c r="I2669" i="2"/>
  <c r="K2669" i="2" s="1"/>
  <c r="M2669" i="2"/>
  <c r="M2670" i="2"/>
  <c r="I2670" i="2"/>
  <c r="K2670" i="2" s="1"/>
  <c r="H2670" i="2"/>
  <c r="M2671" i="2"/>
  <c r="I2671" i="2"/>
  <c r="K2671" i="2" s="1"/>
  <c r="H2671" i="2"/>
  <c r="M2672" i="2"/>
  <c r="I2672" i="2"/>
  <c r="K2672" i="2" s="1"/>
  <c r="H2672" i="2"/>
  <c r="M2673" i="2"/>
  <c r="I2673" i="2"/>
  <c r="K2673" i="2" s="1"/>
  <c r="H2673" i="2"/>
  <c r="M2674" i="2"/>
  <c r="I2674" i="2"/>
  <c r="K2674" i="2" s="1"/>
  <c r="H2674" i="2"/>
  <c r="M2675" i="2"/>
  <c r="H2675" i="2"/>
  <c r="I2675" i="2"/>
  <c r="K2675" i="2" s="1"/>
  <c r="H2676" i="2"/>
  <c r="I2676" i="2"/>
  <c r="K2676" i="2" s="1"/>
  <c r="M2676" i="2"/>
  <c r="H2677" i="2"/>
  <c r="I2677" i="2"/>
  <c r="K2677" i="2" s="1"/>
  <c r="M2677" i="2"/>
  <c r="I2678" i="2"/>
  <c r="K2678" i="2" s="1"/>
  <c r="M2678" i="2"/>
  <c r="H2678" i="2"/>
  <c r="I2679" i="2"/>
  <c r="K2679" i="2" s="1"/>
  <c r="M2679" i="2"/>
  <c r="H2679" i="2"/>
  <c r="M2680" i="2"/>
  <c r="I2680" i="2"/>
  <c r="K2680" i="2" s="1"/>
  <c r="H2680" i="2"/>
  <c r="M2681" i="2"/>
  <c r="I2681" i="2"/>
  <c r="K2681" i="2" s="1"/>
  <c r="H2681" i="2"/>
  <c r="M2682" i="2"/>
  <c r="I2682" i="2"/>
  <c r="K2682" i="2" s="1"/>
  <c r="H2682" i="2"/>
  <c r="M2683" i="2"/>
  <c r="I2683" i="2"/>
  <c r="K2683" i="2" s="1"/>
  <c r="H2683" i="2"/>
  <c r="I6253" i="2"/>
  <c r="K6253" i="2" s="1"/>
  <c r="H6253" i="2"/>
  <c r="M6253" i="2"/>
  <c r="H2684" i="2"/>
  <c r="I2684" i="2"/>
  <c r="K2684" i="2" s="1"/>
  <c r="M2684" i="2"/>
  <c r="M2685" i="2"/>
  <c r="H2685" i="2"/>
  <c r="I2685" i="2"/>
  <c r="K2685" i="2" s="1"/>
  <c r="H2686" i="2"/>
  <c r="I2686" i="2"/>
  <c r="K2686" i="2" s="1"/>
  <c r="M2686" i="2"/>
  <c r="H2687" i="2"/>
  <c r="I2687" i="2"/>
  <c r="K2687" i="2" s="1"/>
  <c r="M2687" i="2"/>
  <c r="H2688" i="2"/>
  <c r="I2688" i="2"/>
  <c r="K2688" i="2" s="1"/>
  <c r="M2688" i="2"/>
  <c r="I2689" i="2"/>
  <c r="K2689" i="2" s="1"/>
  <c r="M2689" i="2"/>
  <c r="H2689" i="2"/>
  <c r="H2690" i="2"/>
  <c r="I2690" i="2"/>
  <c r="K2690" i="2" s="1"/>
  <c r="M2690" i="2"/>
  <c r="H2691" i="2"/>
  <c r="I2691" i="2"/>
  <c r="K2691" i="2" s="1"/>
  <c r="M2691" i="2"/>
  <c r="M2692" i="2"/>
  <c r="I2692" i="2"/>
  <c r="K2692" i="2" s="1"/>
  <c r="H2692" i="2"/>
  <c r="M2693" i="2"/>
  <c r="I2693" i="2"/>
  <c r="K2693" i="2" s="1"/>
  <c r="H2693" i="2"/>
  <c r="M2694" i="2"/>
  <c r="I2694" i="2"/>
  <c r="K2694" i="2" s="1"/>
  <c r="H2694" i="2"/>
  <c r="M2695" i="2"/>
  <c r="I2695" i="2"/>
  <c r="K2695" i="2" s="1"/>
  <c r="H2695" i="2"/>
  <c r="M2696" i="2"/>
  <c r="I2696" i="2"/>
  <c r="K2696" i="2" s="1"/>
  <c r="H2696" i="2"/>
  <c r="M2697" i="2"/>
  <c r="I2697" i="2"/>
  <c r="K2697" i="2" s="1"/>
  <c r="H2697" i="2"/>
  <c r="M2698" i="2"/>
  <c r="I2698" i="2"/>
  <c r="K2698" i="2" s="1"/>
  <c r="H2698" i="2"/>
  <c r="M2699" i="2"/>
  <c r="I2699" i="2"/>
  <c r="K2699" i="2" s="1"/>
  <c r="H2699" i="2"/>
  <c r="H2700" i="2"/>
  <c r="M2700" i="2"/>
  <c r="I2700" i="2"/>
  <c r="K2700" i="2" s="1"/>
  <c r="H2701" i="2"/>
  <c r="I2701" i="2"/>
  <c r="K2701" i="2" s="1"/>
  <c r="M2701" i="2"/>
  <c r="M2702" i="2"/>
  <c r="I2702" i="2"/>
  <c r="K2702" i="2" s="1"/>
  <c r="H2702" i="2"/>
  <c r="H2703" i="2"/>
  <c r="I2703" i="2"/>
  <c r="K2703" i="2" s="1"/>
  <c r="M2703" i="2"/>
  <c r="M2704" i="2"/>
  <c r="H2704" i="2"/>
  <c r="I2704" i="2"/>
  <c r="K2704" i="2" s="1"/>
  <c r="I2705" i="2"/>
  <c r="K2705" i="2" s="1"/>
  <c r="H2705" i="2"/>
  <c r="M2705" i="2"/>
  <c r="M2706" i="2"/>
  <c r="I2706" i="2"/>
  <c r="K2706" i="2" s="1"/>
  <c r="H2706" i="2"/>
  <c r="M2707" i="2"/>
  <c r="I2707" i="2"/>
  <c r="K2707" i="2" s="1"/>
  <c r="H2707" i="2"/>
  <c r="M2708" i="2"/>
  <c r="H2708" i="2"/>
  <c r="I2708" i="2"/>
  <c r="K2708" i="2" s="1"/>
  <c r="M2709" i="2"/>
  <c r="I2709" i="2"/>
  <c r="K2709" i="2" s="1"/>
  <c r="H2709" i="2"/>
  <c r="M2710" i="2"/>
  <c r="I2710" i="2"/>
  <c r="K2710" i="2" s="1"/>
  <c r="H2710" i="2"/>
  <c r="M2711" i="2"/>
  <c r="I2711" i="2"/>
  <c r="K2711" i="2" s="1"/>
  <c r="H2711" i="2"/>
  <c r="M2712" i="2"/>
  <c r="I2712" i="2"/>
  <c r="K2712" i="2" s="1"/>
  <c r="H2712" i="2"/>
  <c r="M2713" i="2"/>
  <c r="I2713" i="2"/>
  <c r="K2713" i="2" s="1"/>
  <c r="H2713" i="2"/>
  <c r="M2714" i="2"/>
  <c r="I2714" i="2"/>
  <c r="K2714" i="2" s="1"/>
  <c r="H2714" i="2"/>
  <c r="M2715" i="2"/>
  <c r="H2715" i="2"/>
  <c r="I2715" i="2"/>
  <c r="K2715" i="2" s="1"/>
  <c r="M2716" i="2"/>
  <c r="I2716" i="2"/>
  <c r="K2716" i="2" s="1"/>
  <c r="H2716" i="2"/>
  <c r="M2717" i="2"/>
  <c r="I2717" i="2"/>
  <c r="K2717" i="2" s="1"/>
  <c r="H2717" i="2"/>
  <c r="M2718" i="2"/>
  <c r="I2718" i="2"/>
  <c r="K2718" i="2" s="1"/>
  <c r="H2718" i="2"/>
  <c r="M2719" i="2"/>
  <c r="I2719" i="2"/>
  <c r="K2719" i="2" s="1"/>
  <c r="H2719" i="2"/>
  <c r="I2720" i="2"/>
  <c r="K2720" i="2" s="1"/>
  <c r="H2720" i="2"/>
  <c r="M2720" i="2"/>
  <c r="M2721" i="2"/>
  <c r="H2721" i="2"/>
  <c r="I2721" i="2"/>
  <c r="K2721" i="2" s="1"/>
  <c r="H2722" i="2"/>
  <c r="I2722" i="2"/>
  <c r="K2722" i="2" s="1"/>
  <c r="M2722" i="2"/>
  <c r="M2723" i="2"/>
  <c r="I2723" i="2"/>
  <c r="K2723" i="2" s="1"/>
  <c r="H2723" i="2"/>
  <c r="H2724" i="2"/>
  <c r="I2724" i="2"/>
  <c r="K2724" i="2" s="1"/>
  <c r="M2724" i="2"/>
  <c r="H2725" i="2"/>
  <c r="M2725" i="2"/>
  <c r="I2725" i="2"/>
  <c r="K2725" i="2" s="1"/>
  <c r="H3128" i="2"/>
  <c r="M3128" i="2"/>
  <c r="I3128" i="2"/>
  <c r="K3128" i="2" s="1"/>
  <c r="M4537" i="2"/>
  <c r="I4537" i="2"/>
  <c r="K4537" i="2" s="1"/>
  <c r="H4537" i="2"/>
  <c r="I4538" i="2"/>
  <c r="K4538" i="2" s="1"/>
  <c r="H4538" i="2"/>
  <c r="M4538" i="2"/>
  <c r="M4539" i="2"/>
  <c r="H4539" i="2"/>
  <c r="I4539" i="2"/>
  <c r="K4539" i="2" s="1"/>
  <c r="H4540" i="2"/>
  <c r="M4540" i="2"/>
  <c r="I4540" i="2"/>
  <c r="K4540" i="2" s="1"/>
  <c r="H4541" i="2"/>
  <c r="I4541" i="2"/>
  <c r="K4541" i="2" s="1"/>
  <c r="M4541" i="2"/>
  <c r="H4542" i="2"/>
  <c r="I4542" i="2"/>
  <c r="K4542" i="2" s="1"/>
  <c r="M4542" i="2"/>
  <c r="M4543" i="2"/>
  <c r="I4543" i="2"/>
  <c r="K4543" i="2" s="1"/>
  <c r="H4543" i="2"/>
  <c r="I4544" i="2"/>
  <c r="K4544" i="2" s="1"/>
  <c r="M4544" i="2"/>
  <c r="H4544" i="2"/>
  <c r="M4545" i="2"/>
  <c r="I4545" i="2"/>
  <c r="K4545" i="2" s="1"/>
  <c r="H4545" i="2"/>
  <c r="I4546" i="2"/>
  <c r="K4546" i="2" s="1"/>
  <c r="M4546" i="2"/>
  <c r="H4546" i="2"/>
  <c r="M4547" i="2"/>
  <c r="I4547" i="2"/>
  <c r="K4547" i="2" s="1"/>
  <c r="H4547" i="2"/>
  <c r="M4548" i="2"/>
  <c r="I4548" i="2"/>
  <c r="K4548" i="2" s="1"/>
  <c r="H4548" i="2"/>
  <c r="M4549" i="2"/>
  <c r="H4549" i="2"/>
  <c r="I4549" i="2"/>
  <c r="K4549" i="2" s="1"/>
  <c r="I4550" i="2"/>
  <c r="K4550" i="2" s="1"/>
  <c r="H4550" i="2"/>
  <c r="M4550" i="2"/>
  <c r="M4551" i="2"/>
  <c r="I4551" i="2"/>
  <c r="K4551" i="2" s="1"/>
  <c r="H4551" i="2"/>
  <c r="M4552" i="2"/>
  <c r="I4552" i="2"/>
  <c r="K4552" i="2" s="1"/>
  <c r="H4552" i="2"/>
  <c r="M4553" i="2"/>
  <c r="H4553" i="2"/>
  <c r="I4553" i="2"/>
  <c r="K4553" i="2" s="1"/>
  <c r="M4554" i="2"/>
  <c r="I4554" i="2"/>
  <c r="K4554" i="2" s="1"/>
  <c r="H4554" i="2"/>
  <c r="I4555" i="2"/>
  <c r="K4555" i="2" s="1"/>
  <c r="H4555" i="2"/>
  <c r="M4555" i="2"/>
  <c r="M4556" i="2"/>
  <c r="I4556" i="2"/>
  <c r="K4556" i="2" s="1"/>
  <c r="H4556" i="2"/>
  <c r="H4557" i="2"/>
  <c r="I4557" i="2"/>
  <c r="K4557" i="2" s="1"/>
  <c r="M4557" i="2"/>
  <c r="I4558" i="2"/>
  <c r="K4558" i="2" s="1"/>
  <c r="H4558" i="2"/>
  <c r="M4558" i="2"/>
  <c r="I4559" i="2"/>
  <c r="K4559" i="2" s="1"/>
  <c r="H4559" i="2"/>
  <c r="M4559" i="2"/>
  <c r="H4560" i="2"/>
  <c r="M4560" i="2"/>
  <c r="I4560" i="2"/>
  <c r="K4560" i="2" s="1"/>
  <c r="H4561" i="2"/>
  <c r="M4561" i="2"/>
  <c r="I4561" i="2"/>
  <c r="K4561" i="2" s="1"/>
  <c r="M4562" i="2"/>
  <c r="I4562" i="2"/>
  <c r="K4562" i="2" s="1"/>
  <c r="H4562" i="2"/>
  <c r="H4563" i="2"/>
  <c r="I4563" i="2"/>
  <c r="K4563" i="2" s="1"/>
  <c r="M4563" i="2"/>
  <c r="H4564" i="2"/>
  <c r="I4564" i="2"/>
  <c r="K4564" i="2" s="1"/>
  <c r="M4564" i="2"/>
  <c r="H4565" i="2"/>
  <c r="I4565" i="2"/>
  <c r="K4565" i="2" s="1"/>
  <c r="M4565" i="2"/>
  <c r="H4566" i="2"/>
  <c r="I4566" i="2"/>
  <c r="K4566" i="2" s="1"/>
  <c r="M4566" i="2"/>
  <c r="I4567" i="2"/>
  <c r="K4567" i="2" s="1"/>
  <c r="H4567" i="2"/>
  <c r="M4567" i="2"/>
  <c r="I4570" i="2"/>
  <c r="K4570" i="2" s="1"/>
  <c r="M4570" i="2"/>
  <c r="H4570" i="2"/>
  <c r="I4574" i="2"/>
  <c r="K4574" i="2" s="1"/>
  <c r="M4574" i="2"/>
  <c r="H4574" i="2"/>
  <c r="H4575" i="2"/>
  <c r="I4575" i="2"/>
  <c r="K4575" i="2" s="1"/>
  <c r="M4575" i="2"/>
  <c r="M4579" i="2"/>
  <c r="H4579" i="2"/>
  <c r="I4579" i="2"/>
  <c r="K4579" i="2" s="1"/>
  <c r="H4581" i="2"/>
  <c r="M4581" i="2"/>
  <c r="I4581" i="2"/>
  <c r="K4581" i="2" s="1"/>
  <c r="I4583" i="2"/>
  <c r="K4583" i="2" s="1"/>
  <c r="H4583" i="2"/>
  <c r="M4583" i="2"/>
  <c r="H4586" i="2"/>
  <c r="I4586" i="2"/>
  <c r="K4586" i="2" s="1"/>
  <c r="M4586" i="2"/>
  <c r="H4588" i="2"/>
  <c r="I4588" i="2"/>
  <c r="K4588" i="2" s="1"/>
  <c r="M4588" i="2"/>
  <c r="M4590" i="2"/>
  <c r="H4590" i="2"/>
  <c r="I4590" i="2"/>
  <c r="K4590" i="2" s="1"/>
  <c r="H4594" i="2"/>
  <c r="I4594" i="2"/>
  <c r="K4594" i="2" s="1"/>
  <c r="M4594" i="2"/>
  <c r="I4596" i="2"/>
  <c r="K4596" i="2" s="1"/>
  <c r="M4596" i="2"/>
  <c r="H4596" i="2"/>
  <c r="H4599" i="2"/>
  <c r="I4599" i="2"/>
  <c r="K4599" i="2" s="1"/>
  <c r="M4599" i="2"/>
  <c r="H4602" i="2"/>
  <c r="I4602" i="2"/>
  <c r="K4602" i="2" s="1"/>
  <c r="M4602" i="2"/>
  <c r="H4605" i="2"/>
  <c r="I4605" i="2"/>
  <c r="K4605" i="2" s="1"/>
  <c r="M4605" i="2"/>
  <c r="H4609" i="2"/>
  <c r="I4609" i="2"/>
  <c r="K4609" i="2" s="1"/>
  <c r="M4609" i="2"/>
  <c r="I4612" i="2"/>
  <c r="K4612" i="2" s="1"/>
  <c r="M4612" i="2"/>
  <c r="H4612" i="2"/>
  <c r="M4615" i="2"/>
  <c r="H4615" i="2"/>
  <c r="I4615" i="2"/>
  <c r="K4615" i="2" s="1"/>
  <c r="M4617" i="2"/>
  <c r="I4617" i="2"/>
  <c r="K4617" i="2" s="1"/>
  <c r="H4617" i="2"/>
  <c r="M4620" i="2"/>
  <c r="I4620" i="2"/>
  <c r="K4620" i="2" s="1"/>
  <c r="H4620" i="2"/>
  <c r="M4624" i="2"/>
  <c r="I4624" i="2"/>
  <c r="K4624" i="2" s="1"/>
  <c r="H4624" i="2"/>
  <c r="M4626" i="2"/>
  <c r="I4626" i="2"/>
  <c r="K4626" i="2" s="1"/>
  <c r="H4626" i="2"/>
  <c r="H4629" i="2"/>
  <c r="I4629" i="2"/>
  <c r="K4629" i="2" s="1"/>
  <c r="M4629" i="2"/>
  <c r="I4632" i="2"/>
  <c r="K4632" i="2" s="1"/>
  <c r="M4632" i="2"/>
  <c r="H4632" i="2"/>
  <c r="I4635" i="2"/>
  <c r="K4635" i="2" s="1"/>
  <c r="H4635" i="2"/>
  <c r="M4635" i="2"/>
  <c r="H4637" i="2"/>
  <c r="M4637" i="2"/>
  <c r="I4637" i="2"/>
  <c r="K4637" i="2" s="1"/>
  <c r="I4639" i="2"/>
  <c r="K4639" i="2" s="1"/>
  <c r="H4639" i="2"/>
  <c r="M4639" i="2"/>
  <c r="M4642" i="2"/>
  <c r="I4642" i="2"/>
  <c r="K4642" i="2" s="1"/>
  <c r="H4642" i="2"/>
  <c r="M4645" i="2"/>
  <c r="I4645" i="2"/>
  <c r="K4645" i="2" s="1"/>
  <c r="H4645" i="2"/>
  <c r="M4648" i="2"/>
  <c r="I4648" i="2"/>
  <c r="K4648" i="2" s="1"/>
  <c r="H4648" i="2"/>
  <c r="I4650" i="2"/>
  <c r="K4650" i="2" s="1"/>
  <c r="H4650" i="2"/>
  <c r="M4650" i="2"/>
  <c r="M4654" i="2"/>
  <c r="I4654" i="2"/>
  <c r="K4654" i="2" s="1"/>
  <c r="H4654" i="2"/>
  <c r="M4657" i="2"/>
  <c r="I4657" i="2"/>
  <c r="K4657" i="2" s="1"/>
  <c r="H4657" i="2"/>
  <c r="M4660" i="2"/>
  <c r="I4660" i="2"/>
  <c r="K4660" i="2" s="1"/>
  <c r="H4660" i="2"/>
  <c r="M4662" i="2"/>
  <c r="I4662" i="2"/>
  <c r="K4662" i="2" s="1"/>
  <c r="H4662" i="2"/>
  <c r="I4665" i="2"/>
  <c r="K4665" i="2" s="1"/>
  <c r="M4665" i="2"/>
  <c r="H4665" i="2"/>
  <c r="M4667" i="2"/>
  <c r="I4667" i="2"/>
  <c r="K4667" i="2" s="1"/>
  <c r="H4667" i="2"/>
  <c r="M4670" i="2"/>
  <c r="I4670" i="2"/>
  <c r="K4670" i="2" s="1"/>
  <c r="H4670" i="2"/>
  <c r="H4673" i="2"/>
  <c r="I4673" i="2"/>
  <c r="K4673" i="2" s="1"/>
  <c r="M4673" i="2"/>
  <c r="H4676" i="2"/>
  <c r="M4676" i="2"/>
  <c r="I4676" i="2"/>
  <c r="K4676" i="2" s="1"/>
  <c r="I4678" i="2"/>
  <c r="K4678" i="2" s="1"/>
  <c r="M4678" i="2"/>
  <c r="H4678" i="2"/>
  <c r="M4681" i="2"/>
  <c r="I4681" i="2"/>
  <c r="K4681" i="2" s="1"/>
  <c r="H4681" i="2"/>
  <c r="M4683" i="2"/>
  <c r="I4683" i="2"/>
  <c r="K4683" i="2" s="1"/>
  <c r="H4683" i="2"/>
  <c r="M4686" i="2"/>
  <c r="I4686" i="2"/>
  <c r="K4686" i="2" s="1"/>
  <c r="H4686" i="2"/>
  <c r="M4688" i="2"/>
  <c r="I4688" i="2"/>
  <c r="K4688" i="2" s="1"/>
  <c r="H4688" i="2"/>
  <c r="M4691" i="2"/>
  <c r="I4691" i="2"/>
  <c r="K4691" i="2" s="1"/>
  <c r="H4691" i="2"/>
  <c r="M4693" i="2"/>
  <c r="I4693" i="2"/>
  <c r="K4693" i="2" s="1"/>
  <c r="H4693" i="2"/>
  <c r="I4696" i="2"/>
  <c r="K4696" i="2" s="1"/>
  <c r="M4696" i="2"/>
  <c r="H4696" i="2"/>
  <c r="H4699" i="2"/>
  <c r="I4699" i="2"/>
  <c r="K4699" i="2" s="1"/>
  <c r="M4699" i="2"/>
  <c r="H4702" i="2"/>
  <c r="I4702" i="2"/>
  <c r="K4702" i="2" s="1"/>
  <c r="M4702" i="2"/>
  <c r="H4705" i="2"/>
  <c r="I4705" i="2"/>
  <c r="K4705" i="2" s="1"/>
  <c r="M4705" i="2"/>
  <c r="I4708" i="2"/>
  <c r="K4708" i="2" s="1"/>
  <c r="H4708" i="2"/>
  <c r="M4708" i="2"/>
  <c r="H4710" i="2"/>
  <c r="M4710" i="2"/>
  <c r="I4710" i="2"/>
  <c r="K4710" i="2" s="1"/>
  <c r="H4713" i="2"/>
  <c r="I4713" i="2"/>
  <c r="K4713" i="2" s="1"/>
  <c r="M4713" i="2"/>
  <c r="H4716" i="2"/>
  <c r="M4716" i="2"/>
  <c r="I4716" i="2"/>
  <c r="K4716" i="2" s="1"/>
  <c r="H4719" i="2"/>
  <c r="I4719" i="2"/>
  <c r="K4719" i="2" s="1"/>
  <c r="M4719" i="2"/>
  <c r="M4722" i="2"/>
  <c r="I4722" i="2"/>
  <c r="K4722" i="2" s="1"/>
  <c r="H4722" i="2"/>
  <c r="M4726" i="2"/>
  <c r="I4726" i="2"/>
  <c r="K4726" i="2" s="1"/>
  <c r="H4726" i="2"/>
  <c r="M4730" i="2"/>
  <c r="I4730" i="2"/>
  <c r="K4730" i="2" s="1"/>
  <c r="H4730" i="2"/>
  <c r="M4733" i="2"/>
  <c r="H4733" i="2"/>
  <c r="I4733" i="2"/>
  <c r="K4733" i="2" s="1"/>
  <c r="I4737" i="2"/>
  <c r="K4737" i="2" s="1"/>
  <c r="M4737" i="2"/>
  <c r="H4737" i="2"/>
  <c r="M4739" i="2"/>
  <c r="H4739" i="2"/>
  <c r="I4739" i="2"/>
  <c r="K4739" i="2" s="1"/>
  <c r="H4742" i="2"/>
  <c r="I4742" i="2"/>
  <c r="K4742" i="2" s="1"/>
  <c r="M4742" i="2"/>
  <c r="H4745" i="2"/>
  <c r="I4745" i="2"/>
  <c r="K4745" i="2" s="1"/>
  <c r="M4745" i="2"/>
  <c r="I4747" i="2"/>
  <c r="K4747" i="2" s="1"/>
  <c r="H4747" i="2"/>
  <c r="M4747" i="2"/>
  <c r="H4750" i="2"/>
  <c r="I4750" i="2"/>
  <c r="K4750" i="2" s="1"/>
  <c r="M4750" i="2"/>
  <c r="I4753" i="2"/>
  <c r="K4753" i="2" s="1"/>
  <c r="M4753" i="2"/>
  <c r="H4753" i="2"/>
  <c r="H4755" i="2"/>
  <c r="I4755" i="2"/>
  <c r="K4755" i="2" s="1"/>
  <c r="M4755" i="2"/>
  <c r="M4758" i="2"/>
  <c r="I4758" i="2"/>
  <c r="K4758" i="2" s="1"/>
  <c r="H4758" i="2"/>
  <c r="I4761" i="2"/>
  <c r="K4761" i="2" s="1"/>
  <c r="M4761" i="2"/>
  <c r="H4761" i="2"/>
  <c r="M4764" i="2"/>
  <c r="I4764" i="2"/>
  <c r="K4764" i="2" s="1"/>
  <c r="H4764" i="2"/>
  <c r="H4767" i="2"/>
  <c r="I4767" i="2"/>
  <c r="K4767" i="2" s="1"/>
  <c r="M4767" i="2"/>
  <c r="M4769" i="2"/>
  <c r="H4769" i="2"/>
  <c r="I4769" i="2"/>
  <c r="K4769" i="2" s="1"/>
  <c r="H4772" i="2"/>
  <c r="I4772" i="2"/>
  <c r="K4772" i="2" s="1"/>
  <c r="M4772" i="2"/>
  <c r="H4776" i="2"/>
  <c r="I4776" i="2"/>
  <c r="K4776" i="2" s="1"/>
  <c r="M4776" i="2"/>
  <c r="H4778" i="2"/>
  <c r="I4778" i="2"/>
  <c r="K4778" i="2" s="1"/>
  <c r="M4778" i="2"/>
  <c r="M4781" i="2"/>
  <c r="I4781" i="2"/>
  <c r="K4781" i="2" s="1"/>
  <c r="H4781" i="2"/>
  <c r="M4784" i="2"/>
  <c r="I4784" i="2"/>
  <c r="K4784" i="2" s="1"/>
  <c r="H4784" i="2"/>
  <c r="M4787" i="2"/>
  <c r="H4787" i="2"/>
  <c r="I4787" i="2"/>
  <c r="K4787" i="2" s="1"/>
  <c r="H4789" i="2"/>
  <c r="I4789" i="2"/>
  <c r="K4789" i="2" s="1"/>
  <c r="M4789" i="2"/>
  <c r="H4792" i="2"/>
  <c r="I4792" i="2"/>
  <c r="K4792" i="2" s="1"/>
  <c r="M4792" i="2"/>
  <c r="H4795" i="2"/>
  <c r="I4795" i="2"/>
  <c r="K4795" i="2" s="1"/>
  <c r="M4795" i="2"/>
  <c r="H4798" i="2"/>
  <c r="M4798" i="2"/>
  <c r="I4798" i="2"/>
  <c r="K4798" i="2" s="1"/>
  <c r="M4801" i="2"/>
  <c r="I4801" i="2"/>
  <c r="K4801" i="2" s="1"/>
  <c r="H4801" i="2"/>
  <c r="M4804" i="2"/>
  <c r="I4804" i="2"/>
  <c r="K4804" i="2" s="1"/>
  <c r="H4804" i="2"/>
  <c r="M4806" i="2"/>
  <c r="I4806" i="2"/>
  <c r="K4806" i="2" s="1"/>
  <c r="H4806" i="2"/>
  <c r="H4809" i="2"/>
  <c r="I4809" i="2"/>
  <c r="K4809" i="2" s="1"/>
  <c r="M4809" i="2"/>
  <c r="M4812" i="2"/>
  <c r="I4812" i="2"/>
  <c r="K4812" i="2" s="1"/>
  <c r="H4812" i="2"/>
  <c r="M4816" i="2"/>
  <c r="I4816" i="2"/>
  <c r="K4816" i="2" s="1"/>
  <c r="H4816" i="2"/>
  <c r="M4818" i="2"/>
  <c r="I4818" i="2"/>
  <c r="K4818" i="2" s="1"/>
  <c r="H4818" i="2"/>
  <c r="M4821" i="2"/>
  <c r="I4821" i="2"/>
  <c r="K4821" i="2" s="1"/>
  <c r="H4821" i="2"/>
  <c r="I4823" i="2"/>
  <c r="K4823" i="2" s="1"/>
  <c r="H4823" i="2"/>
  <c r="M4823" i="2"/>
  <c r="M4827" i="2"/>
  <c r="I4827" i="2"/>
  <c r="K4827" i="2" s="1"/>
  <c r="H4827" i="2"/>
  <c r="M4829" i="2"/>
  <c r="I4829" i="2"/>
  <c r="K4829" i="2" s="1"/>
  <c r="H4829" i="2"/>
  <c r="M4832" i="2"/>
  <c r="I4832" i="2"/>
  <c r="K4832" i="2" s="1"/>
  <c r="H4832" i="2"/>
  <c r="M4834" i="2"/>
  <c r="I4834" i="2"/>
  <c r="K4834" i="2" s="1"/>
  <c r="H4834" i="2"/>
  <c r="I4837" i="2"/>
  <c r="K4837" i="2" s="1"/>
  <c r="M4837" i="2"/>
  <c r="H4837" i="2"/>
  <c r="H4840" i="2"/>
  <c r="I4840" i="2"/>
  <c r="K4840" i="2" s="1"/>
  <c r="M4840" i="2"/>
  <c r="H4843" i="2"/>
  <c r="I4843" i="2"/>
  <c r="K4843" i="2" s="1"/>
  <c r="M4843" i="2"/>
  <c r="M4846" i="2"/>
  <c r="H4846" i="2"/>
  <c r="I4846" i="2"/>
  <c r="K4846" i="2" s="1"/>
  <c r="H4848" i="2"/>
  <c r="I4848" i="2"/>
  <c r="K4848" i="2" s="1"/>
  <c r="M4848" i="2"/>
  <c r="M38" i="2"/>
  <c r="I38" i="2"/>
  <c r="K38" i="2" s="1"/>
  <c r="H38" i="2"/>
  <c r="M43" i="2"/>
  <c r="H43" i="2"/>
  <c r="I43" i="2"/>
  <c r="K43" i="2" s="1"/>
  <c r="M48" i="2"/>
  <c r="I48" i="2"/>
  <c r="K48" i="2" s="1"/>
  <c r="H48" i="2"/>
  <c r="I51" i="2"/>
  <c r="K51" i="2" s="1"/>
  <c r="H51" i="2"/>
  <c r="M51" i="2"/>
  <c r="M56" i="2"/>
  <c r="I56" i="2"/>
  <c r="K56" i="2" s="1"/>
  <c r="H56" i="2"/>
  <c r="M61" i="2"/>
  <c r="I61" i="2"/>
  <c r="K61" i="2" s="1"/>
  <c r="H61" i="2"/>
  <c r="H64" i="2"/>
  <c r="M64" i="2"/>
  <c r="I64" i="2"/>
  <c r="K64" i="2" s="1"/>
  <c r="M69" i="2"/>
  <c r="I69" i="2"/>
  <c r="K69" i="2" s="1"/>
  <c r="H69" i="2"/>
  <c r="M74" i="2"/>
  <c r="I74" i="2"/>
  <c r="K74" i="2" s="1"/>
  <c r="H74" i="2"/>
  <c r="M78" i="2"/>
  <c r="I78" i="2"/>
  <c r="K78" i="2" s="1"/>
  <c r="H78" i="2"/>
  <c r="H89" i="2"/>
  <c r="M89" i="2"/>
  <c r="I89" i="2"/>
  <c r="K89" i="2" s="1"/>
  <c r="H6248" i="2"/>
  <c r="I6248" i="2"/>
  <c r="K6248" i="2" s="1"/>
  <c r="M6248" i="2"/>
  <c r="H6254" i="2"/>
  <c r="I6254" i="2"/>
  <c r="K6254" i="2" s="1"/>
  <c r="M6254" i="2"/>
  <c r="M6257" i="2"/>
  <c r="I6257" i="2"/>
  <c r="K6257" i="2" s="1"/>
  <c r="H6257" i="2"/>
  <c r="M6262" i="2"/>
  <c r="I6262" i="2"/>
  <c r="K6262" i="2" s="1"/>
  <c r="H6262" i="2"/>
  <c r="H6274" i="2"/>
  <c r="M6274" i="2"/>
  <c r="I6274" i="2"/>
  <c r="K6274" i="2" s="1"/>
  <c r="M6280" i="2"/>
  <c r="I6280" i="2"/>
  <c r="K6280" i="2" s="1"/>
  <c r="H6280" i="2"/>
  <c r="M6285" i="2"/>
  <c r="I6285" i="2"/>
  <c r="K6285" i="2" s="1"/>
  <c r="H6285" i="2"/>
  <c r="H6289" i="2"/>
  <c r="M6289" i="2"/>
  <c r="I6289" i="2"/>
  <c r="K6289" i="2" s="1"/>
  <c r="H6293" i="2"/>
  <c r="I6293" i="2"/>
  <c r="K6293" i="2" s="1"/>
  <c r="M6293" i="2"/>
  <c r="H6298" i="2"/>
  <c r="I6298" i="2"/>
  <c r="K6298" i="2" s="1"/>
  <c r="M6298" i="2"/>
  <c r="H6302" i="2"/>
  <c r="I6302" i="2"/>
  <c r="K6302" i="2" s="1"/>
  <c r="M6302" i="2"/>
  <c r="M6306" i="2"/>
  <c r="H6306" i="2"/>
  <c r="I6306" i="2"/>
  <c r="K6306" i="2" s="1"/>
  <c r="H6311" i="2"/>
  <c r="I6311" i="2"/>
  <c r="K6311" i="2" s="1"/>
  <c r="M6311" i="2"/>
  <c r="M6317" i="2"/>
  <c r="H6317" i="2"/>
  <c r="I6317" i="2"/>
  <c r="K6317" i="2" s="1"/>
  <c r="H6321" i="2"/>
  <c r="I6321" i="2"/>
  <c r="K6321" i="2" s="1"/>
  <c r="M6321" i="2"/>
  <c r="H6327" i="2"/>
  <c r="M6327" i="2"/>
  <c r="I6327" i="2"/>
  <c r="K6327" i="2" s="1"/>
  <c r="H6331" i="2"/>
  <c r="I6331" i="2"/>
  <c r="K6331" i="2" s="1"/>
  <c r="M6331" i="2"/>
  <c r="H6336" i="2"/>
  <c r="I6336" i="2"/>
  <c r="K6336" i="2" s="1"/>
  <c r="M6336" i="2"/>
  <c r="H6340" i="2"/>
  <c r="M6340" i="2"/>
  <c r="I6340" i="2"/>
  <c r="K6340" i="2" s="1"/>
  <c r="I6344" i="2"/>
  <c r="K6344" i="2" s="1"/>
  <c r="M6344" i="2"/>
  <c r="H6344" i="2"/>
  <c r="M6348" i="2"/>
  <c r="I6348" i="2"/>
  <c r="K6348" i="2" s="1"/>
  <c r="H6348" i="2"/>
  <c r="H6352" i="2"/>
  <c r="M6352" i="2"/>
  <c r="I6352" i="2"/>
  <c r="K6352" i="2" s="1"/>
  <c r="M6357" i="2"/>
  <c r="I6357" i="2"/>
  <c r="K6357" i="2" s="1"/>
  <c r="H6357" i="2"/>
  <c r="I6361" i="2"/>
  <c r="K6361" i="2" s="1"/>
  <c r="M6361" i="2"/>
  <c r="H6361" i="2"/>
  <c r="M6363" i="2"/>
  <c r="I6363" i="2"/>
  <c r="K6363" i="2" s="1"/>
  <c r="H6363" i="2"/>
  <c r="I4849" i="2"/>
  <c r="K4849" i="2" s="1"/>
  <c r="H4849" i="2"/>
  <c r="M4849" i="2"/>
  <c r="M4850" i="2"/>
  <c r="I4850" i="2"/>
  <c r="K4850" i="2" s="1"/>
  <c r="H4850" i="2"/>
  <c r="I4851" i="2"/>
  <c r="K4851" i="2" s="1"/>
  <c r="H4851" i="2"/>
  <c r="M4851" i="2"/>
  <c r="M4852" i="2"/>
  <c r="I4852" i="2"/>
  <c r="K4852" i="2" s="1"/>
  <c r="H4852" i="2"/>
  <c r="I4853" i="2"/>
  <c r="K4853" i="2" s="1"/>
  <c r="H4853" i="2"/>
  <c r="M4853" i="2"/>
  <c r="M4854" i="2"/>
  <c r="I4854" i="2"/>
  <c r="K4854" i="2" s="1"/>
  <c r="H4854" i="2"/>
  <c r="H4855" i="2"/>
  <c r="I4855" i="2"/>
  <c r="K4855" i="2" s="1"/>
  <c r="M4855" i="2"/>
  <c r="H4856" i="2"/>
  <c r="I4856" i="2"/>
  <c r="K4856" i="2" s="1"/>
  <c r="M4856" i="2"/>
  <c r="M4857" i="2"/>
  <c r="I4857" i="2"/>
  <c r="K4857" i="2" s="1"/>
  <c r="H4857" i="2"/>
  <c r="M4858" i="2"/>
  <c r="I4858" i="2"/>
  <c r="K4858" i="2" s="1"/>
  <c r="H4858" i="2"/>
  <c r="M4859" i="2"/>
  <c r="I4859" i="2"/>
  <c r="K4859" i="2" s="1"/>
  <c r="H4859" i="2"/>
  <c r="M4860" i="2"/>
  <c r="I4860" i="2"/>
  <c r="K4860" i="2" s="1"/>
  <c r="H4860" i="2"/>
  <c r="I4861" i="2"/>
  <c r="K4861" i="2" s="1"/>
  <c r="H4861" i="2"/>
  <c r="M4861" i="2"/>
  <c r="I4862" i="2"/>
  <c r="K4862" i="2" s="1"/>
  <c r="M4862" i="2"/>
  <c r="H4862" i="2"/>
  <c r="I4863" i="2"/>
  <c r="K4863" i="2" s="1"/>
  <c r="H4863" i="2"/>
  <c r="M4863" i="2"/>
  <c r="I4864" i="2"/>
  <c r="K4864" i="2" s="1"/>
  <c r="M4864" i="2"/>
  <c r="H4864" i="2"/>
  <c r="M4865" i="2"/>
  <c r="I4865" i="2"/>
  <c r="K4865" i="2" s="1"/>
  <c r="H4865" i="2"/>
  <c r="I4866" i="2"/>
  <c r="K4866" i="2" s="1"/>
  <c r="M4866" i="2"/>
  <c r="H4866" i="2"/>
  <c r="I4867" i="2"/>
  <c r="K4867" i="2" s="1"/>
  <c r="M4867" i="2"/>
  <c r="H4867" i="2"/>
  <c r="M4868" i="2"/>
  <c r="I4868" i="2"/>
  <c r="K4868" i="2" s="1"/>
  <c r="H4868" i="2"/>
  <c r="I4869" i="2"/>
  <c r="K4869" i="2" s="1"/>
  <c r="H4869" i="2"/>
  <c r="M4869" i="2"/>
  <c r="M4870" i="2"/>
  <c r="I4870" i="2"/>
  <c r="K4870" i="2" s="1"/>
  <c r="H4870" i="2"/>
  <c r="I4871" i="2"/>
  <c r="K4871" i="2" s="1"/>
  <c r="H4871" i="2"/>
  <c r="M4871" i="2"/>
  <c r="I4872" i="2"/>
  <c r="K4872" i="2" s="1"/>
  <c r="M4872" i="2"/>
  <c r="H4872" i="2"/>
  <c r="M4873" i="2"/>
  <c r="I4873" i="2"/>
  <c r="K4873" i="2" s="1"/>
  <c r="H4873" i="2"/>
  <c r="M4874" i="2"/>
  <c r="I4874" i="2"/>
  <c r="K4874" i="2" s="1"/>
  <c r="H4874" i="2"/>
  <c r="M4875" i="2"/>
  <c r="I4875" i="2"/>
  <c r="K4875" i="2" s="1"/>
  <c r="H4875" i="2"/>
  <c r="M4876" i="2"/>
  <c r="I4876" i="2"/>
  <c r="K4876" i="2" s="1"/>
  <c r="H4876" i="2"/>
  <c r="M4877" i="2"/>
  <c r="I4877" i="2"/>
  <c r="K4877" i="2" s="1"/>
  <c r="H4877" i="2"/>
  <c r="M4878" i="2"/>
  <c r="I4878" i="2"/>
  <c r="K4878" i="2" s="1"/>
  <c r="H4878" i="2"/>
  <c r="M4879" i="2"/>
  <c r="I4879" i="2"/>
  <c r="K4879" i="2" s="1"/>
  <c r="H4879" i="2"/>
  <c r="I4880" i="2"/>
  <c r="K4880" i="2" s="1"/>
  <c r="H4880" i="2"/>
  <c r="M4880" i="2"/>
  <c r="M4881" i="2"/>
  <c r="I4881" i="2"/>
  <c r="K4881" i="2" s="1"/>
  <c r="H4881" i="2"/>
  <c r="I4882" i="2"/>
  <c r="K4882" i="2" s="1"/>
  <c r="H4882" i="2"/>
  <c r="M4882" i="2"/>
  <c r="M4883" i="2"/>
  <c r="I4883" i="2"/>
  <c r="K4883" i="2" s="1"/>
  <c r="H4883" i="2"/>
  <c r="M4884" i="2"/>
  <c r="I4884" i="2"/>
  <c r="K4884" i="2" s="1"/>
  <c r="H4884" i="2"/>
  <c r="M4885" i="2"/>
  <c r="I4885" i="2"/>
  <c r="K4885" i="2" s="1"/>
  <c r="H4885" i="2"/>
  <c r="H4886" i="2"/>
  <c r="M4886" i="2"/>
  <c r="I4886" i="2"/>
  <c r="K4886" i="2" s="1"/>
  <c r="M4887" i="2"/>
  <c r="I4887" i="2"/>
  <c r="K4887" i="2" s="1"/>
  <c r="H4887" i="2"/>
  <c r="M4888" i="2"/>
  <c r="I4888" i="2"/>
  <c r="K4888" i="2" s="1"/>
  <c r="H4888" i="2"/>
  <c r="M4889" i="2"/>
  <c r="I4889" i="2"/>
  <c r="K4889" i="2" s="1"/>
  <c r="H4889" i="2"/>
  <c r="I4890" i="2"/>
  <c r="K4890" i="2" s="1"/>
  <c r="H4890" i="2"/>
  <c r="M4890" i="2"/>
  <c r="M4891" i="2"/>
  <c r="I4891" i="2"/>
  <c r="K4891" i="2" s="1"/>
  <c r="H4891" i="2"/>
  <c r="I4892" i="2"/>
  <c r="K4892" i="2" s="1"/>
  <c r="H4892" i="2"/>
  <c r="M4892" i="2"/>
  <c r="M4893" i="2"/>
  <c r="I4893" i="2"/>
  <c r="K4893" i="2" s="1"/>
  <c r="H4893" i="2"/>
  <c r="M4894" i="2"/>
  <c r="I4894" i="2"/>
  <c r="K4894" i="2" s="1"/>
  <c r="H4894" i="2"/>
  <c r="M4895" i="2"/>
  <c r="I4895" i="2"/>
  <c r="K4895" i="2" s="1"/>
  <c r="H4895" i="2"/>
  <c r="H4896" i="2"/>
  <c r="M4896" i="2"/>
  <c r="I4896" i="2"/>
  <c r="K4896" i="2" s="1"/>
  <c r="I4897" i="2"/>
  <c r="K4897" i="2" s="1"/>
  <c r="M4897" i="2"/>
  <c r="H4897" i="2"/>
  <c r="M4898" i="2"/>
  <c r="I4898" i="2"/>
  <c r="K4898" i="2" s="1"/>
  <c r="H4898" i="2"/>
  <c r="M4899" i="2"/>
  <c r="I4899" i="2"/>
  <c r="K4899" i="2" s="1"/>
  <c r="H4899" i="2"/>
  <c r="M4900" i="2"/>
  <c r="I4900" i="2"/>
  <c r="K4900" i="2" s="1"/>
  <c r="H4900" i="2"/>
  <c r="M4901" i="2"/>
  <c r="I4901" i="2"/>
  <c r="K4901" i="2" s="1"/>
  <c r="H4901" i="2"/>
  <c r="M4902" i="2"/>
  <c r="I4902" i="2"/>
  <c r="K4902" i="2" s="1"/>
  <c r="H4902" i="2"/>
  <c r="M4903" i="2"/>
  <c r="H4903" i="2"/>
  <c r="I4903" i="2"/>
  <c r="K4903" i="2" s="1"/>
  <c r="I4904" i="2"/>
  <c r="K4904" i="2" s="1"/>
  <c r="H4904" i="2"/>
  <c r="M4904" i="2"/>
  <c r="I4905" i="2"/>
  <c r="K4905" i="2" s="1"/>
  <c r="M4905" i="2"/>
  <c r="H4905" i="2"/>
  <c r="M4906" i="2"/>
  <c r="I4906" i="2"/>
  <c r="K4906" i="2" s="1"/>
  <c r="H4906" i="2"/>
  <c r="H4907" i="2"/>
  <c r="M4907" i="2"/>
  <c r="I4907" i="2"/>
  <c r="K4907" i="2" s="1"/>
  <c r="I4908" i="2"/>
  <c r="K4908" i="2" s="1"/>
  <c r="H4908" i="2"/>
  <c r="M4908" i="2"/>
  <c r="M4909" i="2"/>
  <c r="I4909" i="2"/>
  <c r="K4909" i="2" s="1"/>
  <c r="H4909" i="2"/>
  <c r="I4910" i="2"/>
  <c r="K4910" i="2" s="1"/>
  <c r="H4910" i="2"/>
  <c r="M4910" i="2"/>
  <c r="M4911" i="2"/>
  <c r="H4911" i="2"/>
  <c r="I4911" i="2"/>
  <c r="K4911" i="2" s="1"/>
  <c r="M4912" i="2"/>
  <c r="I4912" i="2"/>
  <c r="K4912" i="2" s="1"/>
  <c r="H4912" i="2"/>
  <c r="M4913" i="2"/>
  <c r="I4913" i="2"/>
  <c r="K4913" i="2" s="1"/>
  <c r="H4913" i="2"/>
  <c r="M4914" i="2"/>
  <c r="I4914" i="2"/>
  <c r="K4914" i="2" s="1"/>
  <c r="H4914" i="2"/>
  <c r="M4915" i="2"/>
  <c r="I4915" i="2"/>
  <c r="K4915" i="2" s="1"/>
  <c r="H4915" i="2"/>
  <c r="I4916" i="2"/>
  <c r="K4916" i="2" s="1"/>
  <c r="H4916" i="2"/>
  <c r="M4916" i="2"/>
  <c r="M4917" i="2"/>
  <c r="I4917" i="2"/>
  <c r="K4917" i="2" s="1"/>
  <c r="H4917" i="2"/>
  <c r="I4918" i="2"/>
  <c r="K4918" i="2" s="1"/>
  <c r="H4918" i="2"/>
  <c r="M4918" i="2"/>
  <c r="I4919" i="2"/>
  <c r="K4919" i="2" s="1"/>
  <c r="M4919" i="2"/>
  <c r="H4919" i="2"/>
  <c r="I4920" i="2"/>
  <c r="K4920" i="2" s="1"/>
  <c r="M4920" i="2"/>
  <c r="H4920" i="2"/>
  <c r="I4921" i="2"/>
  <c r="K4921" i="2" s="1"/>
  <c r="M4921" i="2"/>
  <c r="H4921" i="2"/>
  <c r="M4922" i="2"/>
  <c r="I4922" i="2"/>
  <c r="K4922" i="2" s="1"/>
  <c r="H4922" i="2"/>
  <c r="I4923" i="2"/>
  <c r="K4923" i="2" s="1"/>
  <c r="H4923" i="2"/>
  <c r="M4923" i="2"/>
  <c r="M4924" i="2"/>
  <c r="I4924" i="2"/>
  <c r="K4924" i="2" s="1"/>
  <c r="H4924" i="2"/>
  <c r="I4925" i="2"/>
  <c r="K4925" i="2" s="1"/>
  <c r="H4925" i="2"/>
  <c r="M4925" i="2"/>
  <c r="M4926" i="2"/>
  <c r="I4926" i="2"/>
  <c r="K4926" i="2" s="1"/>
  <c r="H4926" i="2"/>
  <c r="M4927" i="2"/>
  <c r="I4927" i="2"/>
  <c r="K4927" i="2" s="1"/>
  <c r="H4927" i="2"/>
  <c r="M4928" i="2"/>
  <c r="I4928" i="2"/>
  <c r="K4928" i="2" s="1"/>
  <c r="H4928" i="2"/>
  <c r="M4929" i="2"/>
  <c r="I4929" i="2"/>
  <c r="K4929" i="2" s="1"/>
  <c r="H4929" i="2"/>
  <c r="I4930" i="2"/>
  <c r="K4930" i="2" s="1"/>
  <c r="M4930" i="2"/>
  <c r="H4930" i="2"/>
  <c r="M4931" i="2"/>
  <c r="I4931" i="2"/>
  <c r="K4931" i="2" s="1"/>
  <c r="H4931" i="2"/>
  <c r="M4932" i="2"/>
  <c r="I4932" i="2"/>
  <c r="K4932" i="2" s="1"/>
  <c r="H4932" i="2"/>
  <c r="H4933" i="2"/>
  <c r="I4933" i="2"/>
  <c r="K4933" i="2" s="1"/>
  <c r="M4933" i="2"/>
  <c r="M4934" i="2"/>
  <c r="I4934" i="2"/>
  <c r="K4934" i="2" s="1"/>
  <c r="H4934" i="2"/>
  <c r="I4935" i="2"/>
  <c r="K4935" i="2" s="1"/>
  <c r="H4935" i="2"/>
  <c r="M4935" i="2"/>
  <c r="M4936" i="2"/>
  <c r="I4936" i="2"/>
  <c r="K4936" i="2" s="1"/>
  <c r="H4936" i="2"/>
  <c r="H4937" i="2"/>
  <c r="M4937" i="2"/>
  <c r="I4937" i="2"/>
  <c r="K4937" i="2" s="1"/>
  <c r="I4938" i="2"/>
  <c r="K4938" i="2" s="1"/>
  <c r="M4938" i="2"/>
  <c r="H4938" i="2"/>
  <c r="I4939" i="2"/>
  <c r="K4939" i="2" s="1"/>
  <c r="H4939" i="2"/>
  <c r="M4939" i="2"/>
  <c r="M4940" i="2"/>
  <c r="I4940" i="2"/>
  <c r="K4940" i="2" s="1"/>
  <c r="H4940" i="2"/>
  <c r="I4941" i="2"/>
  <c r="K4941" i="2" s="1"/>
  <c r="H4941" i="2"/>
  <c r="M4941" i="2"/>
  <c r="I4942" i="2"/>
  <c r="K4942" i="2" s="1"/>
  <c r="M4942" i="2"/>
  <c r="H4942" i="2"/>
  <c r="M5009" i="2"/>
  <c r="I5009" i="2"/>
  <c r="K5009" i="2" s="1"/>
  <c r="H5009" i="2"/>
  <c r="M5010" i="2"/>
  <c r="I5010" i="2"/>
  <c r="K5010" i="2" s="1"/>
  <c r="H5010" i="2"/>
  <c r="M5011" i="2"/>
  <c r="I5011" i="2"/>
  <c r="K5011" i="2" s="1"/>
  <c r="H5011" i="2"/>
  <c r="M5012" i="2"/>
  <c r="I5012" i="2"/>
  <c r="K5012" i="2" s="1"/>
  <c r="H5012" i="2"/>
  <c r="M5013" i="2"/>
  <c r="I5013" i="2"/>
  <c r="K5013" i="2" s="1"/>
  <c r="H5013" i="2"/>
  <c r="I5014" i="2"/>
  <c r="K5014" i="2" s="1"/>
  <c r="H5014" i="2"/>
  <c r="M5014" i="2"/>
  <c r="M5015" i="2"/>
  <c r="I5015" i="2"/>
  <c r="K5015" i="2" s="1"/>
  <c r="H5015" i="2"/>
  <c r="I5016" i="2"/>
  <c r="K5016" i="2" s="1"/>
  <c r="H5016" i="2"/>
  <c r="M5016" i="2"/>
  <c r="I5017" i="2"/>
  <c r="K5017" i="2" s="1"/>
  <c r="M5017" i="2"/>
  <c r="H5017" i="2"/>
  <c r="M5018" i="2"/>
  <c r="I5018" i="2"/>
  <c r="K5018" i="2" s="1"/>
  <c r="H5018" i="2"/>
  <c r="I5019" i="2"/>
  <c r="K5019" i="2" s="1"/>
  <c r="M5019" i="2"/>
  <c r="H5019" i="2"/>
  <c r="M5020" i="2"/>
  <c r="I5020" i="2"/>
  <c r="K5020" i="2" s="1"/>
  <c r="H5020" i="2"/>
  <c r="I5021" i="2"/>
  <c r="K5021" i="2" s="1"/>
  <c r="H5021" i="2"/>
  <c r="M5021" i="2"/>
  <c r="M5022" i="2"/>
  <c r="I5022" i="2"/>
  <c r="K5022" i="2" s="1"/>
  <c r="H5022" i="2"/>
  <c r="H5023" i="2"/>
  <c r="M5023" i="2"/>
  <c r="I5023" i="2"/>
  <c r="K5023" i="2" s="1"/>
  <c r="M5024" i="2"/>
  <c r="I5024" i="2"/>
  <c r="K5024" i="2" s="1"/>
  <c r="H5024" i="2"/>
  <c r="M5025" i="2"/>
  <c r="I5025" i="2"/>
  <c r="K5025" i="2" s="1"/>
  <c r="H5025" i="2"/>
  <c r="M5026" i="2"/>
  <c r="I5026" i="2"/>
  <c r="K5026" i="2" s="1"/>
  <c r="H5026" i="2"/>
  <c r="M5027" i="2"/>
  <c r="I5027" i="2"/>
  <c r="K5027" i="2" s="1"/>
  <c r="H5027" i="2"/>
  <c r="M5028" i="2"/>
  <c r="I5028" i="2"/>
  <c r="K5028" i="2" s="1"/>
  <c r="H5028" i="2"/>
  <c r="M5029" i="2"/>
  <c r="I5029" i="2"/>
  <c r="K5029" i="2" s="1"/>
  <c r="H5029" i="2"/>
  <c r="M5030" i="2"/>
  <c r="I5030" i="2"/>
  <c r="K5030" i="2" s="1"/>
  <c r="H5030" i="2"/>
  <c r="M5031" i="2"/>
  <c r="I5031" i="2"/>
  <c r="K5031" i="2" s="1"/>
  <c r="H5031" i="2"/>
  <c r="I5032" i="2"/>
  <c r="K5032" i="2" s="1"/>
  <c r="H5032" i="2"/>
  <c r="M5032" i="2"/>
  <c r="M5033" i="2"/>
  <c r="I5033" i="2"/>
  <c r="K5033" i="2" s="1"/>
  <c r="H5033" i="2"/>
  <c r="I5034" i="2"/>
  <c r="K5034" i="2" s="1"/>
  <c r="H5034" i="2"/>
  <c r="M5034" i="2"/>
  <c r="M5035" i="2"/>
  <c r="I5035" i="2"/>
  <c r="K5035" i="2" s="1"/>
  <c r="H5035" i="2"/>
  <c r="M5036" i="2"/>
  <c r="I5036" i="2"/>
  <c r="K5036" i="2" s="1"/>
  <c r="H5036" i="2"/>
  <c r="M5037" i="2"/>
  <c r="I5037" i="2"/>
  <c r="K5037" i="2" s="1"/>
  <c r="H5037" i="2"/>
  <c r="M5038" i="2"/>
  <c r="I5038" i="2"/>
  <c r="K5038" i="2" s="1"/>
  <c r="H5038" i="2"/>
  <c r="I5039" i="2"/>
  <c r="K5039" i="2" s="1"/>
  <c r="H5039" i="2"/>
  <c r="M5039" i="2"/>
  <c r="H5040" i="2"/>
  <c r="M5040" i="2"/>
  <c r="I5040" i="2"/>
  <c r="K5040" i="2" s="1"/>
  <c r="I5041" i="2"/>
  <c r="K5041" i="2" s="1"/>
  <c r="M5041" i="2"/>
  <c r="H5041" i="2"/>
  <c r="M5042" i="2"/>
  <c r="I5042" i="2"/>
  <c r="K5042" i="2" s="1"/>
  <c r="H5042" i="2"/>
  <c r="M5043" i="2"/>
  <c r="I5043" i="2"/>
  <c r="K5043" i="2" s="1"/>
  <c r="H5043" i="2"/>
  <c r="M5044" i="2"/>
  <c r="I5044" i="2"/>
  <c r="K5044" i="2" s="1"/>
  <c r="H5044" i="2"/>
  <c r="M5045" i="2"/>
  <c r="I5045" i="2"/>
  <c r="K5045" i="2" s="1"/>
  <c r="H5045" i="2"/>
  <c r="I5046" i="2"/>
  <c r="K5046" i="2" s="1"/>
  <c r="H5046" i="2"/>
  <c r="M5046" i="2"/>
  <c r="M5047" i="2"/>
  <c r="I5047" i="2"/>
  <c r="K5047" i="2" s="1"/>
  <c r="H5047" i="2"/>
  <c r="I5048" i="2"/>
  <c r="K5048" i="2" s="1"/>
  <c r="H5048" i="2"/>
  <c r="M5048" i="2"/>
  <c r="I5049" i="2"/>
  <c r="K5049" i="2" s="1"/>
  <c r="M5049" i="2"/>
  <c r="H5049" i="2"/>
  <c r="M5050" i="2"/>
  <c r="I5050" i="2"/>
  <c r="K5050" i="2" s="1"/>
  <c r="H5050" i="2"/>
  <c r="I5051" i="2"/>
  <c r="K5051" i="2" s="1"/>
  <c r="H5051" i="2"/>
  <c r="M5051" i="2"/>
  <c r="H5052" i="2"/>
  <c r="M5052" i="2"/>
  <c r="I5052" i="2"/>
  <c r="K5052" i="2" s="1"/>
  <c r="I5053" i="2"/>
  <c r="K5053" i="2" s="1"/>
  <c r="H5053" i="2"/>
  <c r="M5053" i="2"/>
  <c r="M5054" i="2"/>
  <c r="I5054" i="2"/>
  <c r="K5054" i="2" s="1"/>
  <c r="H5054" i="2"/>
  <c r="H5055" i="2"/>
  <c r="M5055" i="2"/>
  <c r="I5055" i="2"/>
  <c r="K5055" i="2" s="1"/>
  <c r="H5056" i="2"/>
  <c r="I5056" i="2"/>
  <c r="K5056" i="2" s="1"/>
  <c r="M5056" i="2"/>
  <c r="M5057" i="2"/>
  <c r="I5057" i="2"/>
  <c r="K5057" i="2" s="1"/>
  <c r="H5057" i="2"/>
  <c r="M5058" i="2"/>
  <c r="I5058" i="2"/>
  <c r="K5058" i="2" s="1"/>
  <c r="H5058" i="2"/>
  <c r="M5059" i="2"/>
  <c r="I5059" i="2"/>
  <c r="K5059" i="2" s="1"/>
  <c r="H5059" i="2"/>
  <c r="M5060" i="2"/>
  <c r="I5060" i="2"/>
  <c r="K5060" i="2" s="1"/>
  <c r="H5060" i="2"/>
  <c r="M5061" i="2"/>
  <c r="I5061" i="2"/>
  <c r="K5061" i="2" s="1"/>
  <c r="H5061" i="2"/>
  <c r="M5062" i="2"/>
  <c r="I5062" i="2"/>
  <c r="K5062" i="2" s="1"/>
  <c r="H5062" i="2"/>
  <c r="M5063" i="2"/>
  <c r="I5063" i="2"/>
  <c r="K5063" i="2" s="1"/>
  <c r="H5063" i="2"/>
  <c r="I5064" i="2"/>
  <c r="K5064" i="2" s="1"/>
  <c r="H5064" i="2"/>
  <c r="M5064" i="2"/>
  <c r="H5065" i="2"/>
  <c r="I5065" i="2"/>
  <c r="K5065" i="2" s="1"/>
  <c r="M5065" i="2"/>
  <c r="I5066" i="2"/>
  <c r="K5066" i="2" s="1"/>
  <c r="H5066" i="2"/>
  <c r="M5066" i="2"/>
  <c r="I5067" i="2"/>
  <c r="K5067" i="2" s="1"/>
  <c r="M5067" i="2"/>
  <c r="H5067" i="2"/>
  <c r="M5068" i="2"/>
  <c r="I5068" i="2"/>
  <c r="K5068" i="2" s="1"/>
  <c r="H5068" i="2"/>
  <c r="I5069" i="2"/>
  <c r="K5069" i="2" s="1"/>
  <c r="M5069" i="2"/>
  <c r="H5069" i="2"/>
  <c r="M5070" i="2"/>
  <c r="I5070" i="2"/>
  <c r="K5070" i="2" s="1"/>
  <c r="H5070" i="2"/>
  <c r="I5071" i="2"/>
  <c r="K5071" i="2" s="1"/>
  <c r="H5071" i="2"/>
  <c r="M5071" i="2"/>
  <c r="M5072" i="2"/>
  <c r="I5072" i="2"/>
  <c r="K5072" i="2" s="1"/>
  <c r="H5072" i="2"/>
  <c r="H5073" i="2"/>
  <c r="I5073" i="2"/>
  <c r="K5073" i="2" s="1"/>
  <c r="M5073" i="2"/>
  <c r="M5074" i="2"/>
  <c r="I5074" i="2"/>
  <c r="K5074" i="2" s="1"/>
  <c r="H5074" i="2"/>
  <c r="M5075" i="2"/>
  <c r="H5075" i="2"/>
  <c r="I5075" i="2"/>
  <c r="K5075" i="2" s="1"/>
  <c r="I5076" i="2"/>
  <c r="K5076" i="2" s="1"/>
  <c r="M5076" i="2"/>
  <c r="H5076" i="2"/>
  <c r="M5077" i="2"/>
  <c r="I5077" i="2"/>
  <c r="K5077" i="2" s="1"/>
  <c r="H5077" i="2"/>
  <c r="I5078" i="2"/>
  <c r="K5078" i="2" s="1"/>
  <c r="M5078" i="2"/>
  <c r="H5078" i="2"/>
  <c r="M5079" i="2"/>
  <c r="I5079" i="2"/>
  <c r="K5079" i="2" s="1"/>
  <c r="H5079" i="2"/>
  <c r="I5080" i="2"/>
  <c r="K5080" i="2" s="1"/>
  <c r="H5080" i="2"/>
  <c r="M5080" i="2"/>
  <c r="M5081" i="2"/>
  <c r="I5081" i="2"/>
  <c r="K5081" i="2" s="1"/>
  <c r="H5081" i="2"/>
  <c r="I5082" i="2"/>
  <c r="K5082" i="2" s="1"/>
  <c r="H5082" i="2"/>
  <c r="M5082" i="2"/>
  <c r="M5083" i="2"/>
  <c r="I5083" i="2"/>
  <c r="K5083" i="2" s="1"/>
  <c r="H5083" i="2"/>
  <c r="I5084" i="2"/>
  <c r="K5084" i="2" s="1"/>
  <c r="H5084" i="2"/>
  <c r="M5084" i="2"/>
  <c r="I5085" i="2"/>
  <c r="K5085" i="2" s="1"/>
  <c r="H5085" i="2"/>
  <c r="M5085" i="2"/>
  <c r="M5086" i="2"/>
  <c r="I5086" i="2"/>
  <c r="K5086" i="2" s="1"/>
  <c r="H5086" i="2"/>
  <c r="M5087" i="2"/>
  <c r="I5087" i="2"/>
  <c r="K5087" i="2" s="1"/>
  <c r="H5087" i="2"/>
  <c r="M5088" i="2"/>
  <c r="I5088" i="2"/>
  <c r="K5088" i="2" s="1"/>
  <c r="H5088" i="2"/>
  <c r="M5089" i="2"/>
  <c r="I5089" i="2"/>
  <c r="K5089" i="2" s="1"/>
  <c r="H5089" i="2"/>
  <c r="M5090" i="2"/>
  <c r="I5090" i="2"/>
  <c r="K5090" i="2" s="1"/>
  <c r="H5090" i="2"/>
  <c r="M5091" i="2"/>
  <c r="I5091" i="2"/>
  <c r="K5091" i="2" s="1"/>
  <c r="H5091" i="2"/>
  <c r="M5092" i="2"/>
  <c r="I5092" i="2"/>
  <c r="K5092" i="2" s="1"/>
  <c r="H5092" i="2"/>
  <c r="I5093" i="2"/>
  <c r="K5093" i="2" s="1"/>
  <c r="H5093" i="2"/>
  <c r="M5093" i="2"/>
  <c r="I5094" i="2"/>
  <c r="K5094" i="2" s="1"/>
  <c r="H5094" i="2"/>
  <c r="M5094" i="2"/>
  <c r="M5095" i="2"/>
  <c r="I5095" i="2"/>
  <c r="K5095" i="2" s="1"/>
  <c r="H5095" i="2"/>
  <c r="M5096" i="2"/>
  <c r="I5096" i="2"/>
  <c r="K5096" i="2" s="1"/>
  <c r="H5096" i="2"/>
  <c r="I5097" i="2"/>
  <c r="K5097" i="2" s="1"/>
  <c r="H5097" i="2"/>
  <c r="M5097" i="2"/>
  <c r="M5098" i="2"/>
  <c r="I5098" i="2"/>
  <c r="K5098" i="2" s="1"/>
  <c r="H5098" i="2"/>
  <c r="I5099" i="2"/>
  <c r="K5099" i="2" s="1"/>
  <c r="H5099" i="2"/>
  <c r="M5099" i="2"/>
  <c r="M5100" i="2"/>
  <c r="I5100" i="2"/>
  <c r="K5100" i="2" s="1"/>
  <c r="H5100" i="2"/>
  <c r="M5101" i="2"/>
  <c r="H5101" i="2"/>
  <c r="I5101" i="2"/>
  <c r="K5101" i="2" s="1"/>
  <c r="I5102" i="2"/>
  <c r="K5102" i="2" s="1"/>
  <c r="M5102" i="2"/>
  <c r="H5102" i="2"/>
  <c r="M5103" i="2"/>
  <c r="I5103" i="2"/>
  <c r="K5103" i="2" s="1"/>
  <c r="H5103" i="2"/>
  <c r="I5104" i="2"/>
  <c r="K5104" i="2" s="1"/>
  <c r="M5104" i="2"/>
  <c r="H5104" i="2"/>
  <c r="M5105" i="2"/>
  <c r="I5105" i="2"/>
  <c r="K5105" i="2" s="1"/>
  <c r="H5105" i="2"/>
  <c r="I5106" i="2"/>
  <c r="K5106" i="2" s="1"/>
  <c r="H5106" i="2"/>
  <c r="M5106" i="2"/>
  <c r="M5107" i="2"/>
  <c r="I5107" i="2"/>
  <c r="K5107" i="2" s="1"/>
  <c r="H5107" i="2"/>
  <c r="I5108" i="2"/>
  <c r="K5108" i="2" s="1"/>
  <c r="H5108" i="2"/>
  <c r="M5108" i="2"/>
  <c r="H5109" i="2"/>
  <c r="M5109" i="2"/>
  <c r="I5109" i="2"/>
  <c r="K5109" i="2" s="1"/>
  <c r="I5110" i="2"/>
  <c r="K5110" i="2" s="1"/>
  <c r="M5110" i="2"/>
  <c r="H5110" i="2"/>
  <c r="M5111" i="2"/>
  <c r="I5111" i="2"/>
  <c r="K5111" i="2" s="1"/>
  <c r="H5111" i="2"/>
  <c r="M5112" i="2"/>
  <c r="I5112" i="2"/>
  <c r="K5112" i="2" s="1"/>
  <c r="H5112" i="2"/>
  <c r="M5113" i="2"/>
  <c r="I5113" i="2"/>
  <c r="K5113" i="2" s="1"/>
  <c r="H5113" i="2"/>
  <c r="M5114" i="2"/>
  <c r="I5114" i="2"/>
  <c r="K5114" i="2" s="1"/>
  <c r="H5114" i="2"/>
  <c r="M5115" i="2"/>
  <c r="I5115" i="2"/>
  <c r="K5115" i="2" s="1"/>
  <c r="H5115" i="2"/>
  <c r="M5116" i="2"/>
  <c r="I5116" i="2"/>
  <c r="K5116" i="2" s="1"/>
  <c r="H5116" i="2"/>
  <c r="I5117" i="2"/>
  <c r="K5117" i="2" s="1"/>
  <c r="H5117" i="2"/>
  <c r="M5117" i="2"/>
  <c r="M5118" i="2"/>
  <c r="I5118" i="2"/>
  <c r="K5118" i="2" s="1"/>
  <c r="H5118" i="2"/>
  <c r="I5119" i="2"/>
  <c r="K5119" i="2" s="1"/>
  <c r="H5119" i="2"/>
  <c r="M5119" i="2"/>
  <c r="H5120" i="2"/>
  <c r="I5120" i="2"/>
  <c r="K5120" i="2" s="1"/>
  <c r="M5120" i="2"/>
  <c r="M5121" i="2"/>
  <c r="I5121" i="2"/>
  <c r="K5121" i="2" s="1"/>
  <c r="H5121" i="2"/>
  <c r="M5122" i="2"/>
  <c r="I5122" i="2"/>
  <c r="K5122" i="2" s="1"/>
  <c r="H5122" i="2"/>
  <c r="M5123" i="2"/>
  <c r="I5123" i="2"/>
  <c r="K5123" i="2" s="1"/>
  <c r="H5123" i="2"/>
  <c r="M5124" i="2"/>
  <c r="I5124" i="2"/>
  <c r="K5124" i="2" s="1"/>
  <c r="H5124" i="2"/>
  <c r="M5125" i="2"/>
  <c r="I5125" i="2"/>
  <c r="K5125" i="2" s="1"/>
  <c r="H5125" i="2"/>
  <c r="I5126" i="2"/>
  <c r="K5126" i="2" s="1"/>
  <c r="H5126" i="2"/>
  <c r="M5126" i="2"/>
  <c r="I5127" i="2"/>
  <c r="K5127" i="2" s="1"/>
  <c r="M5127" i="2"/>
  <c r="H5127" i="2"/>
  <c r="I5128" i="2"/>
  <c r="K5128" i="2" s="1"/>
  <c r="M5128" i="2"/>
  <c r="H5128" i="2"/>
  <c r="M5129" i="2"/>
  <c r="I5129" i="2"/>
  <c r="K5129" i="2" s="1"/>
  <c r="H5129" i="2"/>
  <c r="M5130" i="2"/>
  <c r="I5130" i="2"/>
  <c r="K5130" i="2" s="1"/>
  <c r="H5130" i="2"/>
  <c r="M5131" i="2"/>
  <c r="I5131" i="2"/>
  <c r="K5131" i="2" s="1"/>
  <c r="H5131" i="2"/>
  <c r="H5132" i="2"/>
  <c r="M5132" i="2"/>
  <c r="I5132" i="2"/>
  <c r="K5132" i="2" s="1"/>
  <c r="M5133" i="2"/>
  <c r="I5133" i="2"/>
  <c r="K5133" i="2" s="1"/>
  <c r="H5133" i="2"/>
  <c r="M5134" i="2"/>
  <c r="I5134" i="2"/>
  <c r="K5134" i="2" s="1"/>
  <c r="H5134" i="2"/>
  <c r="M5135" i="2"/>
  <c r="I5135" i="2"/>
  <c r="K5135" i="2" s="1"/>
  <c r="H5135" i="2"/>
  <c r="H5136" i="2"/>
  <c r="M5136" i="2"/>
  <c r="I5136" i="2"/>
  <c r="M5628" i="2"/>
  <c r="I5628" i="2"/>
  <c r="K5628" i="2" s="1"/>
  <c r="H5628" i="2"/>
  <c r="M6076" i="2"/>
  <c r="I6076" i="2"/>
  <c r="K6076" i="2" s="1"/>
  <c r="H6076" i="2"/>
  <c r="M6078" i="2"/>
  <c r="I6078" i="2"/>
  <c r="K6078" i="2" s="1"/>
  <c r="H6078" i="2"/>
  <c r="I6079" i="2"/>
  <c r="K6079" i="2" s="1"/>
  <c r="H6079" i="2"/>
  <c r="M6079" i="2"/>
  <c r="I6081" i="2"/>
  <c r="K6081" i="2" s="1"/>
  <c r="H6081" i="2"/>
  <c r="M6081" i="2"/>
  <c r="M6083" i="2"/>
  <c r="I6083" i="2"/>
  <c r="K6083" i="2" s="1"/>
  <c r="H6083" i="2"/>
  <c r="M6084" i="2"/>
  <c r="I6084" i="2"/>
  <c r="K6084" i="2" s="1"/>
  <c r="H6084" i="2"/>
  <c r="M6086" i="2"/>
  <c r="I6086" i="2"/>
  <c r="K6086" i="2" s="1"/>
  <c r="H6086" i="2"/>
  <c r="I6087" i="2"/>
  <c r="K6087" i="2" s="1"/>
  <c r="M6087" i="2"/>
  <c r="H6087" i="2"/>
  <c r="M6089" i="2"/>
  <c r="I6089" i="2"/>
  <c r="K6089" i="2" s="1"/>
  <c r="H6089" i="2"/>
  <c r="I6091" i="2"/>
  <c r="K6091" i="2" s="1"/>
  <c r="H6091" i="2"/>
  <c r="M6091" i="2"/>
  <c r="M6092" i="2"/>
  <c r="I6092" i="2"/>
  <c r="K6092" i="2" s="1"/>
  <c r="H6092" i="2"/>
  <c r="I6094" i="2"/>
  <c r="K6094" i="2" s="1"/>
  <c r="H6094" i="2"/>
  <c r="M6094" i="2"/>
  <c r="I6095" i="2"/>
  <c r="K6095" i="2" s="1"/>
  <c r="M6095" i="2"/>
  <c r="H6095" i="2"/>
  <c r="M6097" i="2"/>
  <c r="I6097" i="2"/>
  <c r="K6097" i="2" s="1"/>
  <c r="H6097" i="2"/>
  <c r="M6099" i="2"/>
  <c r="I6099" i="2"/>
  <c r="K6099" i="2" s="1"/>
  <c r="H6099" i="2"/>
  <c r="H6100" i="2"/>
  <c r="M6100" i="2"/>
  <c r="I6100" i="2"/>
  <c r="K6100" i="2" s="1"/>
  <c r="I6102" i="2"/>
  <c r="K6102" i="2" s="1"/>
  <c r="M6102" i="2"/>
  <c r="H6102" i="2"/>
  <c r="M6104" i="2"/>
  <c r="I6104" i="2"/>
  <c r="K6104" i="2" s="1"/>
  <c r="H6104" i="2"/>
  <c r="M6106" i="2"/>
  <c r="I6106" i="2"/>
  <c r="K6106" i="2" s="1"/>
  <c r="H6106" i="2"/>
  <c r="M6107" i="2"/>
  <c r="I6107" i="2"/>
  <c r="K6107" i="2" s="1"/>
  <c r="H6107" i="2"/>
  <c r="H6109" i="2"/>
  <c r="I6109" i="2"/>
  <c r="K6109" i="2" s="1"/>
  <c r="M6109" i="2"/>
  <c r="M6111" i="2"/>
  <c r="H6111" i="2"/>
  <c r="I6111" i="2"/>
  <c r="K6111" i="2" s="1"/>
  <c r="M6112" i="2"/>
  <c r="H6112" i="2"/>
  <c r="I6112" i="2"/>
  <c r="K6112" i="2" s="1"/>
  <c r="M6114" i="2"/>
  <c r="I6114" i="2"/>
  <c r="K6114" i="2" s="1"/>
  <c r="H6114" i="2"/>
  <c r="H6116" i="2"/>
  <c r="I6116" i="2"/>
  <c r="K6116" i="2" s="1"/>
  <c r="M6116" i="2"/>
  <c r="M6117" i="2"/>
  <c r="H6117" i="2"/>
  <c r="I6117" i="2"/>
  <c r="K6117" i="2" s="1"/>
  <c r="H6119" i="2"/>
  <c r="I6119" i="2"/>
  <c r="K6119" i="2" s="1"/>
  <c r="M6119" i="2"/>
  <c r="H6121" i="2"/>
  <c r="I6121" i="2"/>
  <c r="K6121" i="2" s="1"/>
  <c r="M6121" i="2"/>
  <c r="M6122" i="2"/>
  <c r="H6122" i="2"/>
  <c r="I6122" i="2"/>
  <c r="K6122" i="2" s="1"/>
  <c r="I6124" i="2"/>
  <c r="K6124" i="2" s="1"/>
  <c r="H6124" i="2"/>
  <c r="M6124" i="2"/>
  <c r="M6126" i="2"/>
  <c r="I6126" i="2"/>
  <c r="K6126" i="2" s="1"/>
  <c r="H6126" i="2"/>
  <c r="H8109" i="2"/>
  <c r="I8109" i="2"/>
  <c r="K8109" i="2" s="1"/>
  <c r="M8109" i="2"/>
  <c r="I8110" i="2"/>
  <c r="K8110" i="2" s="1"/>
  <c r="M8110" i="2"/>
  <c r="H8110" i="2"/>
  <c r="H8111" i="2"/>
  <c r="I8111" i="2"/>
  <c r="K8111" i="2" s="1"/>
  <c r="M8111" i="2"/>
  <c r="H8112" i="2"/>
  <c r="I8112" i="2"/>
  <c r="K8112" i="2" s="1"/>
  <c r="M8112" i="2"/>
  <c r="M9632" i="2"/>
  <c r="I9632" i="2"/>
  <c r="K9632" i="2" s="1"/>
  <c r="H9632" i="2"/>
  <c r="H9633" i="2"/>
  <c r="M9633" i="2"/>
  <c r="I9633" i="2"/>
  <c r="K9633" i="2" s="1"/>
  <c r="I9634" i="2"/>
  <c r="K9634" i="2" s="1"/>
  <c r="H9634" i="2"/>
  <c r="M9634" i="2"/>
  <c r="M9635" i="2"/>
  <c r="I9635" i="2"/>
  <c r="K9635" i="2" s="1"/>
  <c r="H9635" i="2"/>
  <c r="I9636" i="2"/>
  <c r="K9636" i="2" s="1"/>
  <c r="M9636" i="2"/>
  <c r="H9636" i="2"/>
  <c r="H9637" i="2"/>
  <c r="I9637" i="2"/>
  <c r="K9637" i="2" s="1"/>
  <c r="M9637" i="2"/>
  <c r="I9638" i="2"/>
  <c r="K9638" i="2" s="1"/>
  <c r="M9638" i="2"/>
  <c r="H9638" i="2"/>
  <c r="I9639" i="2"/>
  <c r="K9639" i="2" s="1"/>
  <c r="H9639" i="2"/>
  <c r="M9639" i="2"/>
  <c r="M9640" i="2"/>
  <c r="I9640" i="2"/>
  <c r="K9640" i="2" s="1"/>
  <c r="H9640" i="2"/>
  <c r="M9641" i="2"/>
  <c r="I9641" i="2"/>
  <c r="K9641" i="2" s="1"/>
  <c r="H9641" i="2"/>
  <c r="H9642" i="2"/>
  <c r="I9642" i="2"/>
  <c r="K9642" i="2" s="1"/>
  <c r="M9642" i="2"/>
  <c r="M9643" i="2"/>
  <c r="I9643" i="2"/>
  <c r="K9643" i="2" s="1"/>
  <c r="H9643" i="2"/>
  <c r="I9644" i="2"/>
  <c r="K9644" i="2" s="1"/>
  <c r="H9644" i="2"/>
  <c r="M9644" i="2"/>
  <c r="I9645" i="2"/>
  <c r="K9645" i="2" s="1"/>
  <c r="M9645" i="2"/>
  <c r="H9645" i="2"/>
  <c r="M9646" i="2"/>
  <c r="I9646" i="2"/>
  <c r="K9646" i="2" s="1"/>
  <c r="H9646" i="2"/>
  <c r="H9647" i="2"/>
  <c r="M9647" i="2"/>
  <c r="I9647" i="2"/>
  <c r="K9647" i="2" s="1"/>
  <c r="M9648" i="2"/>
  <c r="I9648" i="2"/>
  <c r="K9648" i="2" s="1"/>
  <c r="H9648" i="2"/>
  <c r="M9649" i="2"/>
  <c r="I9649" i="2"/>
  <c r="K9649" i="2" s="1"/>
  <c r="H9649" i="2"/>
  <c r="M9650" i="2"/>
  <c r="I9650" i="2"/>
  <c r="K9650" i="2" s="1"/>
  <c r="H9650" i="2"/>
  <c r="I9651" i="2"/>
  <c r="K9651" i="2" s="1"/>
  <c r="M9651" i="2"/>
  <c r="H9651" i="2"/>
  <c r="I9652" i="2"/>
  <c r="K9652" i="2" s="1"/>
  <c r="M9652" i="2"/>
  <c r="H9652" i="2"/>
  <c r="M9653" i="2"/>
  <c r="I9653" i="2"/>
  <c r="K9653" i="2" s="1"/>
  <c r="H9653" i="2"/>
  <c r="M9654" i="2"/>
  <c r="I9654" i="2"/>
  <c r="K9654" i="2" s="1"/>
  <c r="H9654" i="2"/>
  <c r="M9655" i="2"/>
  <c r="I9655" i="2"/>
  <c r="K9655" i="2" s="1"/>
  <c r="H9655" i="2"/>
  <c r="M9656" i="2"/>
  <c r="H9656" i="2"/>
  <c r="I9656" i="2"/>
  <c r="K9656" i="2" s="1"/>
  <c r="I9657" i="2"/>
  <c r="K9657" i="2" s="1"/>
  <c r="H9657" i="2"/>
  <c r="M9657" i="2"/>
  <c r="H9658" i="2"/>
  <c r="I9658" i="2"/>
  <c r="K9658" i="2" s="1"/>
  <c r="M9658" i="2"/>
  <c r="H9659" i="2"/>
  <c r="I9659" i="2"/>
  <c r="K9659" i="2" s="1"/>
  <c r="M9659" i="2"/>
  <c r="H9660" i="2"/>
  <c r="I9660" i="2"/>
  <c r="K9660" i="2" s="1"/>
  <c r="M9660" i="2"/>
  <c r="M9661" i="2"/>
  <c r="I9661" i="2"/>
  <c r="K9661" i="2" s="1"/>
  <c r="H9661" i="2"/>
  <c r="H9662" i="2"/>
  <c r="I9662" i="2"/>
  <c r="K9662" i="2" s="1"/>
  <c r="M9662" i="2"/>
  <c r="M9663" i="2"/>
  <c r="I9663" i="2"/>
  <c r="K9663" i="2" s="1"/>
  <c r="H9663" i="2"/>
  <c r="M9664" i="2"/>
  <c r="I9664" i="2"/>
  <c r="K9664" i="2" s="1"/>
  <c r="H9664" i="2"/>
  <c r="M9665" i="2"/>
  <c r="I9665" i="2"/>
  <c r="K9665" i="2" s="1"/>
  <c r="H9665" i="2"/>
  <c r="M9666" i="2"/>
  <c r="I9666" i="2"/>
  <c r="K9666" i="2" s="1"/>
  <c r="H9666" i="2"/>
  <c r="M9667" i="2"/>
  <c r="I9667" i="2"/>
  <c r="K9667" i="2" s="1"/>
  <c r="H9667" i="2"/>
  <c r="M9668" i="2"/>
  <c r="I9668" i="2"/>
  <c r="K9668" i="2" s="1"/>
  <c r="H9668" i="2"/>
  <c r="M9669" i="2"/>
  <c r="I9669" i="2"/>
  <c r="K9669" i="2" s="1"/>
  <c r="H9669" i="2"/>
  <c r="M9670" i="2"/>
  <c r="I9670" i="2"/>
  <c r="K9670" i="2" s="1"/>
  <c r="H9670" i="2"/>
  <c r="M9671" i="2"/>
  <c r="I9671" i="2"/>
  <c r="K9671" i="2" s="1"/>
  <c r="H9671" i="2"/>
  <c r="M9672" i="2"/>
  <c r="I9672" i="2"/>
  <c r="K9672" i="2" s="1"/>
  <c r="H9672" i="2"/>
  <c r="M9673" i="2"/>
  <c r="I9673" i="2"/>
  <c r="K9673" i="2" s="1"/>
  <c r="H9673" i="2"/>
  <c r="M9674" i="2"/>
  <c r="I9674" i="2"/>
  <c r="K9674" i="2" s="1"/>
  <c r="H9674" i="2"/>
  <c r="M9675" i="2"/>
  <c r="I9675" i="2"/>
  <c r="K9675" i="2" s="1"/>
  <c r="H9675" i="2"/>
  <c r="M9676" i="2"/>
  <c r="I9676" i="2"/>
  <c r="K9676" i="2" s="1"/>
  <c r="H9676" i="2"/>
  <c r="M9677" i="2"/>
  <c r="I9677" i="2"/>
  <c r="K9677" i="2" s="1"/>
  <c r="H9677" i="2"/>
  <c r="I9678" i="2"/>
  <c r="K9678" i="2" s="1"/>
  <c r="H9678" i="2"/>
  <c r="M9678" i="2"/>
  <c r="M9679" i="2"/>
  <c r="I9679" i="2"/>
  <c r="K9679" i="2" s="1"/>
  <c r="H9679" i="2"/>
  <c r="M9680" i="2"/>
  <c r="I9680" i="2"/>
  <c r="K9680" i="2" s="1"/>
  <c r="H9680" i="2"/>
  <c r="M9681" i="2"/>
  <c r="I9681" i="2"/>
  <c r="K9681" i="2" s="1"/>
  <c r="H9681" i="2"/>
  <c r="M9682" i="2"/>
  <c r="I9682" i="2"/>
  <c r="K9682" i="2" s="1"/>
  <c r="H9682" i="2"/>
  <c r="M9683" i="2"/>
  <c r="H9683" i="2"/>
  <c r="I9683" i="2"/>
  <c r="K9683" i="2" s="1"/>
  <c r="M9684" i="2"/>
  <c r="I9684" i="2"/>
  <c r="K9684" i="2" s="1"/>
  <c r="H9684" i="2"/>
  <c r="M9685" i="2"/>
  <c r="I9685" i="2"/>
  <c r="K9685" i="2" s="1"/>
  <c r="H9685" i="2"/>
  <c r="M9686" i="2"/>
  <c r="I9686" i="2"/>
  <c r="K9686" i="2" s="1"/>
  <c r="H9686" i="2"/>
  <c r="M9687" i="2"/>
  <c r="I9687" i="2"/>
  <c r="K9687" i="2" s="1"/>
  <c r="H9687" i="2"/>
  <c r="M9688" i="2"/>
  <c r="I9688" i="2"/>
  <c r="K9688" i="2" s="1"/>
  <c r="H9688" i="2"/>
  <c r="I9689" i="2"/>
  <c r="K9689" i="2" s="1"/>
  <c r="M9689" i="2"/>
  <c r="H9689" i="2"/>
  <c r="M9690" i="2"/>
  <c r="H9690" i="2"/>
  <c r="I9690" i="2"/>
  <c r="K9690" i="2" s="1"/>
  <c r="M9691" i="2"/>
  <c r="I9691" i="2"/>
  <c r="K9691" i="2" s="1"/>
  <c r="H9691" i="2"/>
  <c r="M9692" i="2"/>
  <c r="H9692" i="2"/>
  <c r="I9692" i="2"/>
  <c r="K9692" i="2" s="1"/>
  <c r="M9693" i="2"/>
  <c r="I9693" i="2"/>
  <c r="K9693" i="2" s="1"/>
  <c r="H9693" i="2"/>
  <c r="M9694" i="2"/>
  <c r="I9694" i="2"/>
  <c r="K9694" i="2" s="1"/>
  <c r="H9694" i="2"/>
  <c r="M9695" i="2"/>
  <c r="I9695" i="2"/>
  <c r="K9695" i="2" s="1"/>
  <c r="H9695" i="2"/>
  <c r="M9696" i="2"/>
  <c r="I9696" i="2"/>
  <c r="K9696" i="2" s="1"/>
  <c r="H9696" i="2"/>
  <c r="M9697" i="2"/>
  <c r="I9697" i="2"/>
  <c r="K9697" i="2" s="1"/>
  <c r="H9697" i="2"/>
  <c r="M9698" i="2"/>
  <c r="I9698" i="2"/>
  <c r="K9698" i="2" s="1"/>
  <c r="H9698" i="2"/>
  <c r="M9699" i="2"/>
  <c r="I9699" i="2"/>
  <c r="K9699" i="2" s="1"/>
  <c r="H9699" i="2"/>
  <c r="H9700" i="2"/>
  <c r="I9700" i="2"/>
  <c r="K9700" i="2" s="1"/>
  <c r="M9700" i="2"/>
  <c r="M9701" i="2"/>
  <c r="H9701" i="2"/>
  <c r="I9701" i="2"/>
  <c r="K9701" i="2" s="1"/>
  <c r="M9702" i="2"/>
  <c r="I9702" i="2"/>
  <c r="K9702" i="2" s="1"/>
  <c r="H9702" i="2"/>
  <c r="I9703" i="2"/>
  <c r="K9703" i="2" s="1"/>
  <c r="H9703" i="2"/>
  <c r="M9703" i="2"/>
  <c r="M9704" i="2"/>
  <c r="H9704" i="2"/>
  <c r="I9704" i="2"/>
  <c r="K9704" i="2" s="1"/>
  <c r="M9705" i="2"/>
  <c r="I9705" i="2"/>
  <c r="K9705" i="2" s="1"/>
  <c r="H9705" i="2"/>
  <c r="M9706" i="2"/>
  <c r="I9706" i="2"/>
  <c r="K9706" i="2" s="1"/>
  <c r="H9706" i="2"/>
  <c r="M9707" i="2"/>
  <c r="I9707" i="2"/>
  <c r="K9707" i="2" s="1"/>
  <c r="H9707" i="2"/>
  <c r="I9708" i="2"/>
  <c r="K9708" i="2" s="1"/>
  <c r="H9708" i="2"/>
  <c r="M9708" i="2"/>
  <c r="I9709" i="2"/>
  <c r="K9709" i="2" s="1"/>
  <c r="H9709" i="2"/>
  <c r="M9709" i="2"/>
  <c r="I9710" i="2"/>
  <c r="K9710" i="2" s="1"/>
  <c r="H9710" i="2"/>
  <c r="M9710" i="2"/>
  <c r="M9711" i="2"/>
  <c r="I9711" i="2"/>
  <c r="K9711" i="2" s="1"/>
  <c r="H9711" i="2"/>
  <c r="M9712" i="2"/>
  <c r="I9712" i="2"/>
  <c r="K9712" i="2" s="1"/>
  <c r="H9712" i="2"/>
  <c r="M9713" i="2"/>
  <c r="I9713" i="2"/>
  <c r="K9713" i="2" s="1"/>
  <c r="H9713" i="2"/>
  <c r="H9714" i="2"/>
  <c r="M9714" i="2"/>
  <c r="I9714" i="2"/>
  <c r="K9714" i="2" s="1"/>
  <c r="H9715" i="2"/>
  <c r="I9715" i="2"/>
  <c r="K9715" i="2" s="1"/>
  <c r="M9715" i="2"/>
  <c r="I9716" i="2"/>
  <c r="K9716" i="2" s="1"/>
  <c r="M9716" i="2"/>
  <c r="H9716" i="2"/>
  <c r="H9717" i="2"/>
  <c r="I9717" i="2"/>
  <c r="K9717" i="2" s="1"/>
  <c r="M9717" i="2"/>
  <c r="H9718" i="2"/>
  <c r="I9718" i="2"/>
  <c r="K9718" i="2" s="1"/>
  <c r="M9718" i="2"/>
  <c r="M9719" i="2"/>
  <c r="I9719" i="2"/>
  <c r="K9719" i="2" s="1"/>
  <c r="H9719" i="2"/>
  <c r="I9720" i="2"/>
  <c r="K9720" i="2" s="1"/>
  <c r="H9720" i="2"/>
  <c r="M9720" i="2"/>
  <c r="H9721" i="2"/>
  <c r="M9721" i="2"/>
  <c r="I9721" i="2"/>
  <c r="K9721" i="2" s="1"/>
  <c r="H9722" i="2"/>
  <c r="M9722" i="2"/>
  <c r="I9722" i="2"/>
  <c r="K9722" i="2" s="1"/>
  <c r="M9723" i="2"/>
  <c r="I9723" i="2"/>
  <c r="K9723" i="2" s="1"/>
  <c r="H9723" i="2"/>
  <c r="I9724" i="2"/>
  <c r="K9724" i="2" s="1"/>
  <c r="M9724" i="2"/>
  <c r="H9724" i="2"/>
  <c r="M9725" i="2"/>
  <c r="I9725" i="2"/>
  <c r="K9725" i="2" s="1"/>
  <c r="H9725" i="2"/>
  <c r="M9726" i="2"/>
  <c r="I9726" i="2"/>
  <c r="K9726" i="2" s="1"/>
  <c r="H9726" i="2"/>
  <c r="I9727" i="2"/>
  <c r="K9727" i="2" s="1"/>
  <c r="H9727" i="2"/>
  <c r="M9727" i="2"/>
  <c r="M9728" i="2"/>
  <c r="I9728" i="2"/>
  <c r="K9728" i="2" s="1"/>
  <c r="H9728" i="2"/>
  <c r="H9729" i="2"/>
  <c r="I9729" i="2"/>
  <c r="K9729" i="2" s="1"/>
  <c r="M9729" i="2"/>
  <c r="M9730" i="2"/>
  <c r="H9730" i="2"/>
  <c r="I9730" i="2"/>
  <c r="K9730" i="2" s="1"/>
  <c r="H9731" i="2"/>
  <c r="I9731" i="2"/>
  <c r="K9731" i="2" s="1"/>
  <c r="M9731" i="2"/>
  <c r="M9732" i="2"/>
  <c r="H9732" i="2"/>
  <c r="I9732" i="2"/>
  <c r="K9732" i="2" s="1"/>
  <c r="M9733" i="2"/>
  <c r="I9733" i="2"/>
  <c r="K9733" i="2" s="1"/>
  <c r="H9733" i="2"/>
  <c r="M9734" i="2"/>
  <c r="I9734" i="2"/>
  <c r="K9734" i="2" s="1"/>
  <c r="H9734" i="2"/>
  <c r="M9735" i="2"/>
  <c r="I9735" i="2"/>
  <c r="K9735" i="2" s="1"/>
  <c r="H9735" i="2"/>
  <c r="M9736" i="2"/>
  <c r="I9736" i="2"/>
  <c r="K9736" i="2" s="1"/>
  <c r="H9736" i="2"/>
  <c r="M9737" i="2"/>
  <c r="I9737" i="2"/>
  <c r="K9737" i="2" s="1"/>
  <c r="H9737" i="2"/>
  <c r="M9738" i="2"/>
  <c r="I9738" i="2"/>
  <c r="K9738" i="2" s="1"/>
  <c r="H9738" i="2"/>
  <c r="M9739" i="2"/>
  <c r="H9739" i="2"/>
  <c r="I9739" i="2"/>
  <c r="K9739" i="2" s="1"/>
  <c r="M9740" i="2"/>
  <c r="I9740" i="2"/>
  <c r="K9740" i="2" s="1"/>
  <c r="H9740" i="2"/>
  <c r="M9741" i="2"/>
  <c r="I9741" i="2"/>
  <c r="K9741" i="2" s="1"/>
  <c r="H9741" i="2"/>
  <c r="M9742" i="2"/>
  <c r="H9742" i="2"/>
  <c r="I9742" i="2"/>
  <c r="K9742" i="2" s="1"/>
  <c r="M9743" i="2"/>
  <c r="I9743" i="2"/>
  <c r="K9743" i="2" s="1"/>
  <c r="H9743" i="2"/>
  <c r="M9744" i="2"/>
  <c r="I9744" i="2"/>
  <c r="K9744" i="2" s="1"/>
  <c r="H9744" i="2"/>
  <c r="H9745" i="2"/>
  <c r="M9745" i="2"/>
  <c r="I9745" i="2"/>
  <c r="K9745" i="2" s="1"/>
  <c r="H9746" i="2"/>
  <c r="I9746" i="2"/>
  <c r="K9746" i="2" s="1"/>
  <c r="M9746" i="2"/>
  <c r="M9747" i="2"/>
  <c r="H9747" i="2"/>
  <c r="I9747" i="2"/>
  <c r="K9747" i="2" s="1"/>
  <c r="I9748" i="2"/>
  <c r="K9748" i="2" s="1"/>
  <c r="M9748" i="2"/>
  <c r="H9748" i="2"/>
  <c r="I9749" i="2"/>
  <c r="K9749" i="2" s="1"/>
  <c r="H9749" i="2"/>
  <c r="M9749" i="2"/>
  <c r="M9750" i="2"/>
  <c r="I9750" i="2"/>
  <c r="K9750" i="2" s="1"/>
  <c r="H9750" i="2"/>
  <c r="M9751" i="2"/>
  <c r="H9751" i="2"/>
  <c r="I9751" i="2"/>
  <c r="K9751" i="2" s="1"/>
  <c r="H9752" i="2"/>
  <c r="I9752" i="2"/>
  <c r="K9752" i="2" s="1"/>
  <c r="M9752" i="2"/>
  <c r="M9753" i="2"/>
  <c r="I9753" i="2"/>
  <c r="K9753" i="2" s="1"/>
  <c r="H9753" i="2"/>
  <c r="H9754" i="2"/>
  <c r="I9754" i="2"/>
  <c r="K9754" i="2" s="1"/>
  <c r="M9754" i="2"/>
  <c r="I9755" i="2"/>
  <c r="K9755" i="2" s="1"/>
  <c r="H9755" i="2"/>
  <c r="M9755" i="2"/>
  <c r="I9756" i="2"/>
  <c r="K9756" i="2" s="1"/>
  <c r="M9756" i="2"/>
  <c r="H9756" i="2"/>
  <c r="H9757" i="2"/>
  <c r="M9757" i="2"/>
  <c r="I9757" i="2"/>
  <c r="K9757" i="2" s="1"/>
  <c r="I9758" i="2"/>
  <c r="K9758" i="2" s="1"/>
  <c r="H9758" i="2"/>
  <c r="M9758" i="2"/>
  <c r="M9759" i="2"/>
  <c r="I9759" i="2"/>
  <c r="K9759" i="2" s="1"/>
  <c r="H9759" i="2"/>
  <c r="M9760" i="2"/>
  <c r="I9760" i="2"/>
  <c r="K9760" i="2" s="1"/>
  <c r="H9760" i="2"/>
  <c r="M9761" i="2"/>
  <c r="I9761" i="2"/>
  <c r="K9761" i="2" s="1"/>
  <c r="H9761" i="2"/>
  <c r="M9762" i="2"/>
  <c r="I9762" i="2"/>
  <c r="K9762" i="2" s="1"/>
  <c r="H9762" i="2"/>
  <c r="M9763" i="2"/>
  <c r="H9763" i="2"/>
  <c r="I9763" i="2"/>
  <c r="K9763" i="2" s="1"/>
  <c r="M9764" i="2"/>
  <c r="I9764" i="2"/>
  <c r="K9764" i="2" s="1"/>
  <c r="H9764" i="2"/>
  <c r="H9765" i="2"/>
  <c r="M9765" i="2"/>
  <c r="I9765" i="2"/>
  <c r="K9765" i="2" s="1"/>
  <c r="H9766" i="2"/>
  <c r="I9766" i="2"/>
  <c r="K9766" i="2" s="1"/>
  <c r="M9766" i="2"/>
  <c r="M9767" i="2"/>
  <c r="H9767" i="2"/>
  <c r="I9767" i="2"/>
  <c r="K9767" i="2" s="1"/>
  <c r="I9768" i="2"/>
  <c r="K9768" i="2" s="1"/>
  <c r="H9768" i="2"/>
  <c r="M9768" i="2"/>
  <c r="M9769" i="2"/>
  <c r="H9769" i="2"/>
  <c r="I9769" i="2"/>
  <c r="K9769" i="2" s="1"/>
  <c r="H9770" i="2"/>
  <c r="I9770" i="2"/>
  <c r="K9770" i="2" s="1"/>
  <c r="M9770" i="2"/>
  <c r="H9771" i="2"/>
  <c r="M9771" i="2"/>
  <c r="I9771" i="2"/>
  <c r="K9771" i="2" s="1"/>
  <c r="I9772" i="2"/>
  <c r="K9772" i="2" s="1"/>
  <c r="M9772" i="2"/>
  <c r="H9772" i="2"/>
  <c r="M9773" i="2"/>
  <c r="I9773" i="2"/>
  <c r="K9773" i="2" s="1"/>
  <c r="H9773" i="2"/>
  <c r="H9774" i="2"/>
  <c r="I9774" i="2"/>
  <c r="K9774" i="2" s="1"/>
  <c r="M9774" i="2"/>
  <c r="H9775" i="2"/>
  <c r="M9775" i="2"/>
  <c r="I9775" i="2"/>
  <c r="K9775" i="2" s="1"/>
  <c r="H9776" i="2"/>
  <c r="I9776" i="2"/>
  <c r="K9776" i="2" s="1"/>
  <c r="M9776" i="2"/>
  <c r="H9777" i="2"/>
  <c r="I9777" i="2"/>
  <c r="K9777" i="2" s="1"/>
  <c r="M9777" i="2"/>
  <c r="H9778" i="2"/>
  <c r="I9778" i="2"/>
  <c r="K9778" i="2" s="1"/>
  <c r="M9778" i="2"/>
  <c r="I9779" i="2"/>
  <c r="K9779" i="2" s="1"/>
  <c r="M9779" i="2"/>
  <c r="H9779" i="2"/>
  <c r="I9780" i="2"/>
  <c r="K9780" i="2" s="1"/>
  <c r="H9780" i="2"/>
  <c r="M9780" i="2"/>
  <c r="M9781" i="2"/>
  <c r="I9781" i="2"/>
  <c r="K9781" i="2" s="1"/>
  <c r="H9781" i="2"/>
  <c r="M9782" i="2"/>
  <c r="I9782" i="2"/>
  <c r="K9782" i="2" s="1"/>
  <c r="H9782" i="2"/>
  <c r="M9783" i="2"/>
  <c r="I9783" i="2"/>
  <c r="K9783" i="2" s="1"/>
  <c r="H9783" i="2"/>
  <c r="M9784" i="2"/>
  <c r="I9784" i="2"/>
  <c r="K9784" i="2" s="1"/>
  <c r="H9784" i="2"/>
  <c r="M9785" i="2"/>
  <c r="I9785" i="2"/>
  <c r="K9785" i="2" s="1"/>
  <c r="H9785" i="2"/>
  <c r="M9786" i="2"/>
  <c r="I9786" i="2"/>
  <c r="K9786" i="2" s="1"/>
  <c r="H9786" i="2"/>
  <c r="M9787" i="2"/>
  <c r="I9787" i="2"/>
  <c r="K9787" i="2" s="1"/>
  <c r="H9787" i="2"/>
  <c r="M9788" i="2"/>
  <c r="I9788" i="2"/>
  <c r="K9788" i="2" s="1"/>
  <c r="H9788" i="2"/>
  <c r="M9789" i="2"/>
  <c r="I9789" i="2"/>
  <c r="K9789" i="2" s="1"/>
  <c r="H9789" i="2"/>
  <c r="M9790" i="2"/>
  <c r="I9790" i="2"/>
  <c r="K9790" i="2" s="1"/>
  <c r="H9790" i="2"/>
  <c r="M9791" i="2"/>
  <c r="I9791" i="2"/>
  <c r="K9791" i="2" s="1"/>
  <c r="H9791" i="2"/>
  <c r="M9792" i="2"/>
  <c r="I9792" i="2"/>
  <c r="K9792" i="2" s="1"/>
  <c r="H9792" i="2"/>
  <c r="I9793" i="2"/>
  <c r="K9793" i="2" s="1"/>
  <c r="M9793" i="2"/>
  <c r="H9793" i="2"/>
  <c r="M9794" i="2"/>
  <c r="I9794" i="2"/>
  <c r="K9794" i="2" s="1"/>
  <c r="H9794" i="2"/>
  <c r="H9795" i="2"/>
  <c r="M9795" i="2"/>
  <c r="I9795" i="2"/>
  <c r="K9795" i="2" s="1"/>
  <c r="M9796" i="2"/>
  <c r="I9796" i="2"/>
  <c r="K9796" i="2" s="1"/>
  <c r="H9796" i="2"/>
  <c r="M9797" i="2"/>
  <c r="I9797" i="2"/>
  <c r="K9797" i="2" s="1"/>
  <c r="H9797" i="2"/>
  <c r="M9798" i="2"/>
  <c r="I9798" i="2"/>
  <c r="K9798" i="2" s="1"/>
  <c r="H9798" i="2"/>
  <c r="H9799" i="2"/>
  <c r="I9799" i="2"/>
  <c r="K9799" i="2" s="1"/>
  <c r="M9799" i="2"/>
  <c r="H9800" i="2"/>
  <c r="I9800" i="2"/>
  <c r="K9800" i="2" s="1"/>
  <c r="M9800" i="2"/>
  <c r="I9801" i="2"/>
  <c r="K9801" i="2" s="1"/>
  <c r="H9801" i="2"/>
  <c r="M9801" i="2"/>
  <c r="I9802" i="2"/>
  <c r="K9802" i="2" s="1"/>
  <c r="H9802" i="2"/>
  <c r="M9802" i="2"/>
  <c r="M9803" i="2"/>
  <c r="I9803" i="2"/>
  <c r="K9803" i="2" s="1"/>
  <c r="H9803" i="2"/>
  <c r="M9804" i="2"/>
  <c r="I9804" i="2"/>
  <c r="K9804" i="2" s="1"/>
  <c r="H9804" i="2"/>
  <c r="M9805" i="2"/>
  <c r="I9805" i="2"/>
  <c r="K9805" i="2" s="1"/>
  <c r="H9805" i="2"/>
  <c r="M9806" i="2"/>
  <c r="I9806" i="2"/>
  <c r="K9806" i="2" s="1"/>
  <c r="H9806" i="2"/>
  <c r="M9807" i="2"/>
  <c r="I9807" i="2"/>
  <c r="K9807" i="2" s="1"/>
  <c r="H9807" i="2"/>
  <c r="H9808" i="2"/>
  <c r="M9808" i="2"/>
  <c r="I9808" i="2"/>
  <c r="K9808" i="2" s="1"/>
  <c r="H9809" i="2"/>
  <c r="I9809" i="2"/>
  <c r="K9809" i="2" s="1"/>
  <c r="M9809" i="2"/>
  <c r="I9810" i="2"/>
  <c r="K9810" i="2" s="1"/>
  <c r="M9810" i="2"/>
  <c r="H9810" i="2"/>
  <c r="H9811" i="2"/>
  <c r="I9811" i="2"/>
  <c r="K9811" i="2" s="1"/>
  <c r="M9811" i="2"/>
  <c r="M9812" i="2"/>
  <c r="H9812" i="2"/>
  <c r="I9812" i="2"/>
  <c r="K9812" i="2" s="1"/>
  <c r="M9813" i="2"/>
  <c r="I9813" i="2"/>
  <c r="K9813" i="2" s="1"/>
  <c r="H9813" i="2"/>
  <c r="H9814" i="2"/>
  <c r="I9814" i="2"/>
  <c r="K9814" i="2" s="1"/>
  <c r="M9814" i="2"/>
  <c r="H9815" i="2"/>
  <c r="I9815" i="2"/>
  <c r="K9815" i="2" s="1"/>
  <c r="M9815" i="2"/>
  <c r="I9816" i="2"/>
  <c r="K9816" i="2" s="1"/>
  <c r="M9816" i="2"/>
  <c r="H9816" i="2"/>
  <c r="H9817" i="2"/>
  <c r="I9817" i="2"/>
  <c r="K9817" i="2" s="1"/>
  <c r="M9817" i="2"/>
  <c r="M9818" i="2"/>
  <c r="I9818" i="2"/>
  <c r="K9818" i="2" s="1"/>
  <c r="H9818" i="2"/>
  <c r="I9819" i="2"/>
  <c r="K9819" i="2" s="1"/>
  <c r="H9819" i="2"/>
  <c r="M9819" i="2"/>
  <c r="I9820" i="2"/>
  <c r="K9820" i="2" s="1"/>
  <c r="M9820" i="2"/>
  <c r="H9820" i="2"/>
  <c r="M9824" i="2"/>
  <c r="I9824" i="2"/>
  <c r="K9824" i="2" s="1"/>
  <c r="H9824" i="2"/>
  <c r="H9825" i="2"/>
  <c r="M9825" i="2"/>
  <c r="I9825" i="2"/>
  <c r="K9825" i="2" s="1"/>
  <c r="I9827" i="2"/>
  <c r="K9827" i="2" s="1"/>
  <c r="M9827" i="2"/>
  <c r="H9827" i="2"/>
  <c r="M9828" i="2"/>
  <c r="I9828" i="2"/>
  <c r="K9828" i="2" s="1"/>
  <c r="H9828" i="2"/>
  <c r="I9832" i="2"/>
  <c r="K9832" i="2" s="1"/>
  <c r="H9832" i="2"/>
  <c r="M9832" i="2"/>
  <c r="I9836" i="2"/>
  <c r="K9836" i="2" s="1"/>
  <c r="M9836" i="2"/>
  <c r="H9836" i="2"/>
  <c r="M9849" i="2"/>
  <c r="I9849" i="2"/>
  <c r="K9849" i="2" s="1"/>
  <c r="H9849" i="2"/>
  <c r="I9854" i="2"/>
  <c r="K9854" i="2" s="1"/>
  <c r="M9854" i="2"/>
  <c r="H9854" i="2"/>
  <c r="I9855" i="2"/>
  <c r="K9855" i="2" s="1"/>
  <c r="H9855" i="2"/>
  <c r="M9855" i="2"/>
  <c r="H9856" i="2"/>
  <c r="I9856" i="2"/>
  <c r="K9856" i="2" s="1"/>
  <c r="M9856" i="2"/>
  <c r="M9857" i="2"/>
  <c r="I9857" i="2"/>
  <c r="K9857" i="2" s="1"/>
  <c r="H9857" i="2"/>
  <c r="H9861" i="2"/>
  <c r="M9861" i="2"/>
  <c r="I9861" i="2"/>
  <c r="K9861" i="2" s="1"/>
  <c r="H9866" i="2"/>
  <c r="M9866" i="2"/>
  <c r="I9866" i="2"/>
  <c r="K9866" i="2" s="1"/>
  <c r="M9867" i="2"/>
  <c r="H9867" i="2"/>
  <c r="I9867" i="2"/>
  <c r="K9867" i="2" s="1"/>
  <c r="I9868" i="2"/>
  <c r="K9868" i="2" s="1"/>
  <c r="M9868" i="2"/>
  <c r="H9868" i="2"/>
  <c r="H9874" i="2"/>
  <c r="I9874" i="2"/>
  <c r="K9874" i="2" s="1"/>
  <c r="M9874" i="2"/>
  <c r="M9877" i="2"/>
  <c r="H9877" i="2"/>
  <c r="I9877" i="2"/>
  <c r="K9877" i="2" s="1"/>
  <c r="M9878" i="2"/>
  <c r="H9878" i="2"/>
  <c r="I9878" i="2"/>
  <c r="K9878" i="2" s="1"/>
  <c r="I9880" i="2"/>
  <c r="K9880" i="2" s="1"/>
  <c r="H9880" i="2"/>
  <c r="M9880" i="2"/>
  <c r="M9883" i="2"/>
  <c r="I9883" i="2"/>
  <c r="K9883" i="2" s="1"/>
  <c r="H9883" i="2"/>
  <c r="H9891" i="2"/>
  <c r="I9891" i="2"/>
  <c r="K9891" i="2" s="1"/>
  <c r="M9891" i="2"/>
  <c r="I9894" i="2"/>
  <c r="K9894" i="2" s="1"/>
  <c r="M9894" i="2"/>
  <c r="H9894" i="2"/>
  <c r="M9895" i="2"/>
  <c r="I9895" i="2"/>
  <c r="K9895" i="2" s="1"/>
  <c r="H9895" i="2"/>
  <c r="H9898" i="2"/>
  <c r="M9898" i="2"/>
  <c r="I9898" i="2"/>
  <c r="K9898" i="2" s="1"/>
  <c r="I9901" i="2"/>
  <c r="K9901" i="2" s="1"/>
  <c r="H9901" i="2"/>
  <c r="M9901" i="2"/>
  <c r="M9903" i="2"/>
  <c r="I9903" i="2"/>
  <c r="K9903" i="2" s="1"/>
  <c r="H9903" i="2"/>
  <c r="M9904" i="2"/>
  <c r="H9904" i="2"/>
  <c r="I9904" i="2"/>
  <c r="K9904" i="2" s="1"/>
  <c r="H9905" i="2"/>
  <c r="M9905" i="2"/>
  <c r="I9905" i="2"/>
  <c r="K9905" i="2" s="1"/>
  <c r="H9913" i="2"/>
  <c r="I9913" i="2"/>
  <c r="K9913" i="2" s="1"/>
  <c r="M9913" i="2"/>
  <c r="M9914" i="2"/>
  <c r="H9914" i="2"/>
  <c r="I9914" i="2"/>
  <c r="K9914" i="2" s="1"/>
  <c r="I9915" i="2"/>
  <c r="K9915" i="2" s="1"/>
  <c r="H9915" i="2"/>
  <c r="M9915" i="2"/>
  <c r="H9917" i="2"/>
  <c r="I9917" i="2"/>
  <c r="K9917" i="2" s="1"/>
  <c r="M9917" i="2"/>
  <c r="I9918" i="2"/>
  <c r="K9918" i="2" s="1"/>
  <c r="H9918" i="2"/>
  <c r="M9918" i="2"/>
  <c r="M9928" i="2"/>
  <c r="H9928" i="2"/>
  <c r="I9928" i="2"/>
  <c r="K9928" i="2" s="1"/>
  <c r="H9930" i="2"/>
  <c r="M9930" i="2"/>
  <c r="I9930" i="2"/>
  <c r="K9930" i="2" s="1"/>
  <c r="I9931" i="2"/>
  <c r="K9931" i="2" s="1"/>
  <c r="M9931" i="2"/>
  <c r="H9931" i="2"/>
  <c r="M9932" i="2"/>
  <c r="H9932" i="2"/>
  <c r="I9932" i="2"/>
  <c r="K9932" i="2" s="1"/>
  <c r="M9934" i="2"/>
  <c r="H9934" i="2"/>
  <c r="I9934" i="2"/>
  <c r="K9934" i="2" s="1"/>
  <c r="I9938" i="2"/>
  <c r="K9938" i="2" s="1"/>
  <c r="H9938" i="2"/>
  <c r="M9938" i="2"/>
  <c r="H9939" i="2"/>
  <c r="I9939" i="2"/>
  <c r="K9939" i="2" s="1"/>
  <c r="M9939" i="2"/>
  <c r="I9940" i="2"/>
  <c r="K9940" i="2" s="1"/>
  <c r="H9940" i="2"/>
  <c r="M9940" i="2"/>
  <c r="I9942" i="2"/>
  <c r="K9942" i="2" s="1"/>
  <c r="H9942" i="2"/>
  <c r="M9942" i="2"/>
  <c r="I9943" i="2"/>
  <c r="K9943" i="2" s="1"/>
  <c r="M9943" i="2"/>
  <c r="H9943" i="2"/>
  <c r="I9944" i="2"/>
  <c r="K9944" i="2" s="1"/>
  <c r="H9944" i="2"/>
  <c r="M9944" i="2"/>
  <c r="I9947" i="2"/>
  <c r="K9947" i="2" s="1"/>
  <c r="H9947" i="2"/>
  <c r="M9947" i="2"/>
  <c r="M9948" i="2"/>
  <c r="I9948" i="2"/>
  <c r="K9948" i="2" s="1"/>
  <c r="H9948" i="2"/>
  <c r="I9953" i="2"/>
  <c r="K9953" i="2" s="1"/>
  <c r="H9953" i="2"/>
  <c r="M9953" i="2"/>
  <c r="I9954" i="2"/>
  <c r="K9954" i="2" s="1"/>
  <c r="H9954" i="2"/>
  <c r="M9954" i="2"/>
  <c r="H9959" i="2"/>
  <c r="I9959" i="2"/>
  <c r="K9959" i="2" s="1"/>
  <c r="M9959" i="2"/>
  <c r="H9962" i="2"/>
  <c r="I9962" i="2"/>
  <c r="K9962" i="2" s="1"/>
  <c r="M9962" i="2"/>
  <c r="I9964" i="2"/>
  <c r="K9964" i="2" s="1"/>
  <c r="M9964" i="2"/>
  <c r="H9964" i="2"/>
  <c r="I9966" i="2"/>
  <c r="K9966" i="2" s="1"/>
  <c r="H9966" i="2"/>
  <c r="M9966" i="2"/>
  <c r="M9967" i="2"/>
  <c r="H9967" i="2"/>
  <c r="I9967" i="2"/>
  <c r="K9967" i="2" s="1"/>
  <c r="I9968" i="2"/>
  <c r="K9968" i="2" s="1"/>
  <c r="M9968" i="2"/>
  <c r="H9968" i="2"/>
  <c r="I9971" i="2"/>
  <c r="K9971" i="2" s="1"/>
  <c r="H9971" i="2"/>
  <c r="M9971" i="2"/>
  <c r="M9973" i="2"/>
  <c r="H9973" i="2"/>
  <c r="I9973" i="2"/>
  <c r="K9973" i="2" s="1"/>
  <c r="I9976" i="2"/>
  <c r="K9976" i="2" s="1"/>
  <c r="H9976" i="2"/>
  <c r="M9976" i="2"/>
  <c r="M9979" i="2"/>
  <c r="I9979" i="2"/>
  <c r="K9979" i="2" s="1"/>
  <c r="H9979" i="2"/>
  <c r="M9982" i="2"/>
  <c r="H9982" i="2"/>
  <c r="I9982" i="2"/>
  <c r="K9982" i="2" s="1"/>
  <c r="H9987" i="2"/>
  <c r="M9987" i="2"/>
  <c r="I9987" i="2"/>
  <c r="K9987" i="2" s="1"/>
  <c r="M9988" i="2"/>
  <c r="I9988" i="2"/>
  <c r="K9988" i="2" s="1"/>
  <c r="H9988" i="2"/>
  <c r="M9989" i="2"/>
  <c r="H9989" i="2"/>
  <c r="I9989" i="2"/>
  <c r="K9989" i="2" s="1"/>
  <c r="M9991" i="2"/>
  <c r="H9991" i="2"/>
  <c r="I9991" i="2"/>
  <c r="K9991" i="2" s="1"/>
  <c r="M9995" i="2"/>
  <c r="I9995" i="2"/>
  <c r="K9995" i="2" s="1"/>
  <c r="H9995" i="2"/>
  <c r="H9997" i="2"/>
  <c r="I9997" i="2"/>
  <c r="K9997" i="2" s="1"/>
  <c r="M9997" i="2"/>
  <c r="M9998" i="2"/>
  <c r="I9998" i="2"/>
  <c r="K9998" i="2" s="1"/>
  <c r="H9998" i="2"/>
  <c r="M10000" i="2"/>
  <c r="H10000" i="2"/>
  <c r="I10000" i="2"/>
  <c r="K10000" i="2" s="1"/>
  <c r="H750" i="2"/>
  <c r="M750" i="2"/>
  <c r="I750" i="2"/>
  <c r="K750" i="2" s="1"/>
  <c r="M751" i="2"/>
  <c r="I751" i="2"/>
  <c r="K751" i="2" s="1"/>
  <c r="H751" i="2"/>
  <c r="M752" i="2"/>
  <c r="I752" i="2"/>
  <c r="K752" i="2" s="1"/>
  <c r="H752" i="2"/>
  <c r="M753" i="2"/>
  <c r="I753" i="2"/>
  <c r="K753" i="2" s="1"/>
  <c r="H753" i="2"/>
  <c r="I754" i="2"/>
  <c r="K754" i="2" s="1"/>
  <c r="H754" i="2"/>
  <c r="M754" i="2"/>
  <c r="M755" i="2"/>
  <c r="H755" i="2"/>
  <c r="I755" i="2"/>
  <c r="K755" i="2" s="1"/>
  <c r="I756" i="2"/>
  <c r="K756" i="2" s="1"/>
  <c r="H756" i="2"/>
  <c r="M756" i="2"/>
  <c r="M757" i="2"/>
  <c r="I757" i="2"/>
  <c r="K757" i="2" s="1"/>
  <c r="H757" i="2"/>
  <c r="H758" i="2"/>
  <c r="M758" i="2"/>
  <c r="I758" i="2"/>
  <c r="K758" i="2" s="1"/>
  <c r="M759" i="2"/>
  <c r="I759" i="2"/>
  <c r="K759" i="2" s="1"/>
  <c r="H759" i="2"/>
  <c r="I760" i="2"/>
  <c r="K760" i="2" s="1"/>
  <c r="M760" i="2"/>
  <c r="H760" i="2"/>
  <c r="H761" i="2"/>
  <c r="I761" i="2"/>
  <c r="K761" i="2" s="1"/>
  <c r="M761" i="2"/>
  <c r="H762" i="2"/>
  <c r="I762" i="2"/>
  <c r="K762" i="2" s="1"/>
  <c r="M762" i="2"/>
  <c r="M763" i="2"/>
  <c r="I763" i="2"/>
  <c r="K763" i="2" s="1"/>
  <c r="H763" i="2"/>
  <c r="M764" i="2"/>
  <c r="I764" i="2"/>
  <c r="K764" i="2" s="1"/>
  <c r="H764" i="2"/>
  <c r="H765" i="2"/>
  <c r="I765" i="2"/>
  <c r="K765" i="2" s="1"/>
  <c r="M765" i="2"/>
  <c r="I766" i="2"/>
  <c r="K766" i="2" s="1"/>
  <c r="M766" i="2"/>
  <c r="H766" i="2"/>
  <c r="H767" i="2"/>
  <c r="M767" i="2"/>
  <c r="I767" i="2"/>
  <c r="K767" i="2" s="1"/>
  <c r="M768" i="2"/>
  <c r="I768" i="2"/>
  <c r="K768" i="2" s="1"/>
  <c r="H768" i="2"/>
  <c r="M769" i="2"/>
  <c r="H769" i="2"/>
  <c r="I769" i="2"/>
  <c r="K769" i="2" s="1"/>
  <c r="H770" i="2"/>
  <c r="I770" i="2"/>
  <c r="K770" i="2" s="1"/>
  <c r="M770" i="2"/>
  <c r="I771" i="2"/>
  <c r="K771" i="2" s="1"/>
  <c r="M771" i="2"/>
  <c r="H771" i="2"/>
  <c r="H772" i="2"/>
  <c r="I772" i="2"/>
  <c r="K772" i="2" s="1"/>
  <c r="M772" i="2"/>
  <c r="H773" i="2"/>
  <c r="I773" i="2"/>
  <c r="K773" i="2" s="1"/>
  <c r="M773" i="2"/>
  <c r="I774" i="2"/>
  <c r="K774" i="2" s="1"/>
  <c r="M774" i="2"/>
  <c r="H774" i="2"/>
  <c r="H775" i="2"/>
  <c r="I775" i="2"/>
  <c r="K775" i="2" s="1"/>
  <c r="M775" i="2"/>
  <c r="H776" i="2"/>
  <c r="I776" i="2"/>
  <c r="K776" i="2" s="1"/>
  <c r="M776" i="2"/>
  <c r="H777" i="2"/>
  <c r="M777" i="2"/>
  <c r="I777" i="2"/>
  <c r="K777" i="2" s="1"/>
  <c r="M778" i="2"/>
  <c r="I778" i="2"/>
  <c r="K778" i="2" s="1"/>
  <c r="H778" i="2"/>
  <c r="M779" i="2"/>
  <c r="I779" i="2"/>
  <c r="K779" i="2" s="1"/>
  <c r="H779" i="2"/>
  <c r="H780" i="2"/>
  <c r="I780" i="2"/>
  <c r="K780" i="2" s="1"/>
  <c r="M780" i="2"/>
  <c r="M781" i="2"/>
  <c r="I781" i="2"/>
  <c r="K781" i="2" s="1"/>
  <c r="H781" i="2"/>
  <c r="H782" i="2"/>
  <c r="I782" i="2"/>
  <c r="K782" i="2" s="1"/>
  <c r="M782" i="2"/>
  <c r="M783" i="2"/>
  <c r="H783" i="2"/>
  <c r="I783" i="2"/>
  <c r="K783" i="2" s="1"/>
  <c r="M784" i="2"/>
  <c r="I784" i="2"/>
  <c r="K784" i="2" s="1"/>
  <c r="H784" i="2"/>
  <c r="M785" i="2"/>
  <c r="H785" i="2"/>
  <c r="I785" i="2"/>
  <c r="K785" i="2" s="1"/>
  <c r="M786" i="2"/>
  <c r="I786" i="2"/>
  <c r="K786" i="2" s="1"/>
  <c r="H786" i="2"/>
  <c r="I787" i="2"/>
  <c r="K787" i="2" s="1"/>
  <c r="H787" i="2"/>
  <c r="M787" i="2"/>
  <c r="M788" i="2"/>
  <c r="I788" i="2"/>
  <c r="K788" i="2" s="1"/>
  <c r="H788" i="2"/>
  <c r="M789" i="2"/>
  <c r="H789" i="2"/>
  <c r="I789" i="2"/>
  <c r="K789" i="2" s="1"/>
  <c r="M790" i="2"/>
  <c r="I790" i="2"/>
  <c r="K790" i="2" s="1"/>
  <c r="H790" i="2"/>
  <c r="I791" i="2"/>
  <c r="K791" i="2" s="1"/>
  <c r="H791" i="2"/>
  <c r="M791" i="2"/>
  <c r="H792" i="2"/>
  <c r="M792" i="2"/>
  <c r="I792" i="2"/>
  <c r="K792" i="2" s="1"/>
  <c r="H793" i="2"/>
  <c r="I793" i="2"/>
  <c r="K793" i="2" s="1"/>
  <c r="M793" i="2"/>
  <c r="M794" i="2"/>
  <c r="H794" i="2"/>
  <c r="I794" i="2"/>
  <c r="K794" i="2" s="1"/>
  <c r="H795" i="2"/>
  <c r="I795" i="2"/>
  <c r="K795" i="2" s="1"/>
  <c r="M795" i="2"/>
  <c r="M796" i="2"/>
  <c r="I796" i="2"/>
  <c r="K796" i="2" s="1"/>
  <c r="H796" i="2"/>
  <c r="M797" i="2"/>
  <c r="I797" i="2"/>
  <c r="K797" i="2" s="1"/>
  <c r="H797" i="2"/>
  <c r="M798" i="2"/>
  <c r="I798" i="2"/>
  <c r="K798" i="2" s="1"/>
  <c r="H798" i="2"/>
  <c r="M799" i="2"/>
  <c r="I799" i="2"/>
  <c r="K799" i="2" s="1"/>
  <c r="H799" i="2"/>
  <c r="M800" i="2"/>
  <c r="H800" i="2"/>
  <c r="I800" i="2"/>
  <c r="K800" i="2" s="1"/>
  <c r="M801" i="2"/>
  <c r="I801" i="2"/>
  <c r="K801" i="2" s="1"/>
  <c r="H801" i="2"/>
  <c r="H802" i="2"/>
  <c r="I802" i="2"/>
  <c r="K802" i="2" s="1"/>
  <c r="M802" i="2"/>
  <c r="M803" i="2"/>
  <c r="I803" i="2"/>
  <c r="K803" i="2" s="1"/>
  <c r="H803" i="2"/>
  <c r="I804" i="2"/>
  <c r="K804" i="2" s="1"/>
  <c r="M804" i="2"/>
  <c r="H804" i="2"/>
  <c r="H805" i="2"/>
  <c r="M805" i="2"/>
  <c r="I805" i="2"/>
  <c r="K805" i="2" s="1"/>
  <c r="H806" i="2"/>
  <c r="I806" i="2"/>
  <c r="K806" i="2" s="1"/>
  <c r="M806" i="2"/>
  <c r="I807" i="2"/>
  <c r="K807" i="2" s="1"/>
  <c r="M807" i="2"/>
  <c r="H807" i="2"/>
  <c r="H808" i="2"/>
  <c r="M808" i="2"/>
  <c r="I808" i="2"/>
  <c r="K808" i="2" s="1"/>
  <c r="I809" i="2"/>
  <c r="K809" i="2" s="1"/>
  <c r="M809" i="2"/>
  <c r="H809" i="2"/>
  <c r="H810" i="2"/>
  <c r="I810" i="2"/>
  <c r="K810" i="2" s="1"/>
  <c r="M810" i="2"/>
  <c r="M811" i="2"/>
  <c r="I811" i="2"/>
  <c r="K811" i="2" s="1"/>
  <c r="H811" i="2"/>
  <c r="I812" i="2"/>
  <c r="K812" i="2" s="1"/>
  <c r="H812" i="2"/>
  <c r="M812" i="2"/>
  <c r="H813" i="2"/>
  <c r="I813" i="2"/>
  <c r="K813" i="2" s="1"/>
  <c r="M813" i="2"/>
  <c r="H814" i="2"/>
  <c r="I814" i="2"/>
  <c r="K814" i="2" s="1"/>
  <c r="M814" i="2"/>
  <c r="H815" i="2"/>
  <c r="I815" i="2"/>
  <c r="K815" i="2" s="1"/>
  <c r="M815" i="2"/>
  <c r="M816" i="2"/>
  <c r="I816" i="2"/>
  <c r="K816" i="2" s="1"/>
  <c r="H816" i="2"/>
  <c r="M817" i="2"/>
  <c r="I817" i="2"/>
  <c r="K817" i="2" s="1"/>
  <c r="H817" i="2"/>
  <c r="I818" i="2"/>
  <c r="K818" i="2" s="1"/>
  <c r="H818" i="2"/>
  <c r="M818" i="2"/>
  <c r="H819" i="2"/>
  <c r="I819" i="2"/>
  <c r="K819" i="2" s="1"/>
  <c r="M819" i="2"/>
  <c r="H820" i="2"/>
  <c r="I820" i="2"/>
  <c r="K820" i="2" s="1"/>
  <c r="M820" i="2"/>
  <c r="H821" i="2"/>
  <c r="I821" i="2"/>
  <c r="K821" i="2" s="1"/>
  <c r="M821" i="2"/>
  <c r="H822" i="2"/>
  <c r="I822" i="2"/>
  <c r="K822" i="2" s="1"/>
  <c r="M822" i="2"/>
  <c r="H823" i="2"/>
  <c r="I823" i="2"/>
  <c r="K823" i="2" s="1"/>
  <c r="M823" i="2"/>
  <c r="H824" i="2"/>
  <c r="I824" i="2"/>
  <c r="K824" i="2" s="1"/>
  <c r="M824" i="2"/>
  <c r="H825" i="2"/>
  <c r="I825" i="2"/>
  <c r="K825" i="2" s="1"/>
  <c r="M825" i="2"/>
  <c r="I826" i="2"/>
  <c r="K826" i="2" s="1"/>
  <c r="M826" i="2"/>
  <c r="H826" i="2"/>
  <c r="I827" i="2"/>
  <c r="K827" i="2" s="1"/>
  <c r="H827" i="2"/>
  <c r="M827" i="2"/>
  <c r="I829" i="2"/>
  <c r="K829" i="2" s="1"/>
  <c r="H829" i="2"/>
  <c r="M829" i="2"/>
  <c r="M831" i="2"/>
  <c r="I831" i="2"/>
  <c r="K831" i="2" s="1"/>
  <c r="H831" i="2"/>
  <c r="H833" i="2"/>
  <c r="I833" i="2"/>
  <c r="K833" i="2" s="1"/>
  <c r="M833" i="2"/>
  <c r="M836" i="2"/>
  <c r="I836" i="2"/>
  <c r="K836" i="2" s="1"/>
  <c r="H836" i="2"/>
  <c r="H838" i="2"/>
  <c r="I838" i="2"/>
  <c r="K838" i="2" s="1"/>
  <c r="M838" i="2"/>
  <c r="H840" i="2"/>
  <c r="I840" i="2"/>
  <c r="K840" i="2" s="1"/>
  <c r="M840" i="2"/>
  <c r="H842" i="2"/>
  <c r="I842" i="2"/>
  <c r="K842" i="2" s="1"/>
  <c r="M842" i="2"/>
  <c r="H844" i="2"/>
  <c r="I844" i="2"/>
  <c r="K844" i="2" s="1"/>
  <c r="M844" i="2"/>
  <c r="H846" i="2"/>
  <c r="I846" i="2"/>
  <c r="K846" i="2" s="1"/>
  <c r="M846" i="2"/>
  <c r="H848" i="2"/>
  <c r="I848" i="2"/>
  <c r="K848" i="2" s="1"/>
  <c r="M848" i="2"/>
  <c r="H850" i="2"/>
  <c r="I850" i="2"/>
  <c r="K850" i="2" s="1"/>
  <c r="M850" i="2"/>
  <c r="I852" i="2"/>
  <c r="K852" i="2" s="1"/>
  <c r="H852" i="2"/>
  <c r="M852" i="2"/>
  <c r="M854" i="2"/>
  <c r="H854" i="2"/>
  <c r="I854" i="2"/>
  <c r="K854" i="2" s="1"/>
  <c r="M855" i="2"/>
  <c r="I855" i="2"/>
  <c r="K855" i="2" s="1"/>
  <c r="H855" i="2"/>
  <c r="M856" i="2"/>
  <c r="I856" i="2"/>
  <c r="K856" i="2" s="1"/>
  <c r="H856" i="2"/>
  <c r="M857" i="2"/>
  <c r="I857" i="2"/>
  <c r="K857" i="2" s="1"/>
  <c r="H857" i="2"/>
  <c r="M858" i="2"/>
  <c r="I858" i="2"/>
  <c r="K858" i="2" s="1"/>
  <c r="H858" i="2"/>
  <c r="M859" i="2"/>
  <c r="I859" i="2"/>
  <c r="K859" i="2" s="1"/>
  <c r="H859" i="2"/>
  <c r="M860" i="2"/>
  <c r="I860" i="2"/>
  <c r="K860" i="2" s="1"/>
  <c r="H860" i="2"/>
  <c r="M861" i="2"/>
  <c r="I861" i="2"/>
  <c r="K861" i="2" s="1"/>
  <c r="H861" i="2"/>
  <c r="M862" i="2"/>
  <c r="I862" i="2"/>
  <c r="K862" i="2" s="1"/>
  <c r="H862" i="2"/>
  <c r="M863" i="2"/>
  <c r="I863" i="2"/>
  <c r="K863" i="2" s="1"/>
  <c r="H863" i="2"/>
  <c r="M864" i="2"/>
  <c r="I864" i="2"/>
  <c r="K864" i="2" s="1"/>
  <c r="H864" i="2"/>
  <c r="M866" i="2"/>
  <c r="I866" i="2"/>
  <c r="K866" i="2" s="1"/>
  <c r="H866" i="2"/>
  <c r="M868" i="2"/>
  <c r="I868" i="2"/>
  <c r="K868" i="2" s="1"/>
  <c r="H868" i="2"/>
  <c r="M870" i="2"/>
  <c r="I870" i="2"/>
  <c r="K870" i="2" s="1"/>
  <c r="H870" i="2"/>
  <c r="M872" i="2"/>
  <c r="I872" i="2"/>
  <c r="K872" i="2" s="1"/>
  <c r="H872" i="2"/>
  <c r="M874" i="2"/>
  <c r="I874" i="2"/>
  <c r="K874" i="2" s="1"/>
  <c r="H874" i="2"/>
  <c r="M8834" i="2"/>
  <c r="I8834" i="2"/>
  <c r="K8834" i="2" s="1"/>
  <c r="H8834" i="2"/>
  <c r="H2056" i="2"/>
  <c r="I2056" i="2"/>
  <c r="K2056" i="2" s="1"/>
  <c r="M2056" i="2"/>
  <c r="M2057" i="2"/>
  <c r="H2057" i="2"/>
  <c r="I2057" i="2"/>
  <c r="K2057" i="2" s="1"/>
  <c r="H2058" i="2"/>
  <c r="I2058" i="2"/>
  <c r="K2058" i="2" s="1"/>
  <c r="M2058" i="2"/>
  <c r="M2059" i="2"/>
  <c r="H2059" i="2"/>
  <c r="I2059" i="2"/>
  <c r="K2059" i="2" s="1"/>
  <c r="H2060" i="2"/>
  <c r="I2060" i="2"/>
  <c r="K2060" i="2" s="1"/>
  <c r="M2060" i="2"/>
  <c r="H2061" i="2"/>
  <c r="M2061" i="2"/>
  <c r="I2061" i="2"/>
  <c r="K2061" i="2" s="1"/>
  <c r="M2062" i="2"/>
  <c r="I2062" i="2"/>
  <c r="K2062" i="2" s="1"/>
  <c r="H2062" i="2"/>
  <c r="M2063" i="2"/>
  <c r="I2063" i="2"/>
  <c r="K2063" i="2" s="1"/>
  <c r="H2063" i="2"/>
  <c r="M2064" i="2"/>
  <c r="I2064" i="2"/>
  <c r="K2064" i="2" s="1"/>
  <c r="H2064" i="2"/>
  <c r="M2065" i="2"/>
  <c r="I2065" i="2"/>
  <c r="K2065" i="2" s="1"/>
  <c r="H2065" i="2"/>
  <c r="M2066" i="2"/>
  <c r="H2066" i="2"/>
  <c r="I2066" i="2"/>
  <c r="K2066" i="2" s="1"/>
  <c r="H2067" i="2"/>
  <c r="I2067" i="2"/>
  <c r="K2067" i="2" s="1"/>
  <c r="M2067" i="2"/>
  <c r="H2068" i="2"/>
  <c r="I2068" i="2"/>
  <c r="K2068" i="2" s="1"/>
  <c r="M2068" i="2"/>
  <c r="H2069" i="2"/>
  <c r="I2069" i="2"/>
  <c r="K2069" i="2" s="1"/>
  <c r="M2069" i="2"/>
  <c r="M2070" i="2"/>
  <c r="I2070" i="2"/>
  <c r="K2070" i="2" s="1"/>
  <c r="H2070" i="2"/>
  <c r="I2071" i="2"/>
  <c r="K2071" i="2" s="1"/>
  <c r="M2071" i="2"/>
  <c r="H2071" i="2"/>
  <c r="M2072" i="2"/>
  <c r="I2072" i="2"/>
  <c r="K2072" i="2" s="1"/>
  <c r="H2072" i="2"/>
  <c r="M2073" i="2"/>
  <c r="H2073" i="2"/>
  <c r="I2073" i="2"/>
  <c r="K2073" i="2" s="1"/>
  <c r="H2074" i="2"/>
  <c r="I2074" i="2"/>
  <c r="K2074" i="2" s="1"/>
  <c r="M2074" i="2"/>
  <c r="I2075" i="2"/>
  <c r="K2075" i="2" s="1"/>
  <c r="M2075" i="2"/>
  <c r="H2075" i="2"/>
  <c r="I2076" i="2"/>
  <c r="K2076" i="2" s="1"/>
  <c r="M2076" i="2"/>
  <c r="H2076" i="2"/>
  <c r="M2077" i="2"/>
  <c r="I2077" i="2"/>
  <c r="K2077" i="2" s="1"/>
  <c r="H2077" i="2"/>
  <c r="M2078" i="2"/>
  <c r="I2078" i="2"/>
  <c r="K2078" i="2" s="1"/>
  <c r="H2078" i="2"/>
  <c r="M2079" i="2"/>
  <c r="I2079" i="2"/>
  <c r="K2079" i="2" s="1"/>
  <c r="H2079" i="2"/>
  <c r="M2080" i="2"/>
  <c r="I2080" i="2"/>
  <c r="K2080" i="2" s="1"/>
  <c r="H2080" i="2"/>
  <c r="I2081" i="2"/>
  <c r="K2081" i="2" s="1"/>
  <c r="H2081" i="2"/>
  <c r="M2081" i="2"/>
  <c r="I2082" i="2"/>
  <c r="K2082" i="2" s="1"/>
  <c r="M2082" i="2"/>
  <c r="H2082" i="2"/>
  <c r="I2083" i="2"/>
  <c r="K2083" i="2" s="1"/>
  <c r="M2083" i="2"/>
  <c r="H2083" i="2"/>
  <c r="M2084" i="2"/>
  <c r="I2084" i="2"/>
  <c r="K2084" i="2" s="1"/>
  <c r="H2084" i="2"/>
  <c r="I2085" i="2"/>
  <c r="K2085" i="2" s="1"/>
  <c r="H2085" i="2"/>
  <c r="M2085" i="2"/>
  <c r="M2086" i="2"/>
  <c r="H2086" i="2"/>
  <c r="I2086" i="2"/>
  <c r="K2086" i="2" s="1"/>
  <c r="M2087" i="2"/>
  <c r="I2087" i="2"/>
  <c r="K2087" i="2" s="1"/>
  <c r="H2087" i="2"/>
  <c r="H2088" i="2"/>
  <c r="M2088" i="2"/>
  <c r="I2088" i="2"/>
  <c r="K2088" i="2" s="1"/>
  <c r="M2089" i="2"/>
  <c r="I2089" i="2"/>
  <c r="K2089" i="2" s="1"/>
  <c r="H2089" i="2"/>
  <c r="M2090" i="2"/>
  <c r="I2090" i="2"/>
  <c r="K2090" i="2" s="1"/>
  <c r="H2090" i="2"/>
  <c r="M2091" i="2"/>
  <c r="I2091" i="2"/>
  <c r="K2091" i="2" s="1"/>
  <c r="H2091" i="2"/>
  <c r="H2092" i="2"/>
  <c r="M2092" i="2"/>
  <c r="I2092" i="2"/>
  <c r="K2092" i="2" s="1"/>
  <c r="M2093" i="2"/>
  <c r="I2093" i="2"/>
  <c r="K2093" i="2" s="1"/>
  <c r="H2093" i="2"/>
  <c r="M2094" i="2"/>
  <c r="I2094" i="2"/>
  <c r="K2094" i="2" s="1"/>
  <c r="H2094" i="2"/>
  <c r="M2095" i="2"/>
  <c r="I2095" i="2"/>
  <c r="K2095" i="2" s="1"/>
  <c r="H2095" i="2"/>
  <c r="H2096" i="2"/>
  <c r="M2096" i="2"/>
  <c r="I2096" i="2"/>
  <c r="K2096" i="2" s="1"/>
  <c r="H2097" i="2"/>
  <c r="I2097" i="2"/>
  <c r="K2097" i="2" s="1"/>
  <c r="M2097" i="2"/>
  <c r="H2098" i="2"/>
  <c r="I2098" i="2"/>
  <c r="K2098" i="2" s="1"/>
  <c r="M2098" i="2"/>
  <c r="H2099" i="2"/>
  <c r="I2099" i="2"/>
  <c r="K2099" i="2" s="1"/>
  <c r="M2099" i="2"/>
  <c r="H2100" i="2"/>
  <c r="I2100" i="2"/>
  <c r="K2100" i="2" s="1"/>
  <c r="M2100" i="2"/>
  <c r="M2101" i="2"/>
  <c r="H2101" i="2"/>
  <c r="I2101" i="2"/>
  <c r="K2101" i="2" s="1"/>
  <c r="H2102" i="2"/>
  <c r="I2102" i="2"/>
  <c r="K2102" i="2" s="1"/>
  <c r="M2102" i="2"/>
  <c r="H2103" i="2"/>
  <c r="I2103" i="2"/>
  <c r="K2103" i="2" s="1"/>
  <c r="M2103" i="2"/>
  <c r="M2104" i="2"/>
  <c r="H2104" i="2"/>
  <c r="I2104" i="2"/>
  <c r="K2104" i="2" s="1"/>
  <c r="I2105" i="2"/>
  <c r="K2105" i="2" s="1"/>
  <c r="H2105" i="2"/>
  <c r="M2105" i="2"/>
  <c r="M2106" i="2"/>
  <c r="I2106" i="2"/>
  <c r="K2106" i="2" s="1"/>
  <c r="H2106" i="2"/>
  <c r="J2106" i="2" s="1"/>
  <c r="I2107" i="2"/>
  <c r="K2107" i="2" s="1"/>
  <c r="M2107" i="2"/>
  <c r="H2107" i="2"/>
  <c r="H2108" i="2"/>
  <c r="M2108" i="2"/>
  <c r="I2108" i="2"/>
  <c r="K2108" i="2" s="1"/>
  <c r="H2109" i="2"/>
  <c r="I2109" i="2"/>
  <c r="K2109" i="2" s="1"/>
  <c r="M2109" i="2"/>
  <c r="M2110" i="2"/>
  <c r="H2110" i="2"/>
  <c r="I2110" i="2"/>
  <c r="K2110" i="2" s="1"/>
  <c r="M2111" i="2"/>
  <c r="H2111" i="2"/>
  <c r="I2111" i="2"/>
  <c r="K2111" i="2" s="1"/>
  <c r="H2112" i="2"/>
  <c r="I2112" i="2"/>
  <c r="K2112" i="2" s="1"/>
  <c r="M2112" i="2"/>
  <c r="H2113" i="2"/>
  <c r="I2113" i="2"/>
  <c r="K2113" i="2" s="1"/>
  <c r="M2113" i="2"/>
  <c r="M2114" i="2"/>
  <c r="I2114" i="2"/>
  <c r="K2114" i="2" s="1"/>
  <c r="H2114" i="2"/>
  <c r="H2115" i="2"/>
  <c r="I2115" i="2"/>
  <c r="K2115" i="2" s="1"/>
  <c r="M2115" i="2"/>
  <c r="H2116" i="2"/>
  <c r="I2116" i="2"/>
  <c r="K2116" i="2" s="1"/>
  <c r="M2116" i="2"/>
  <c r="H2117" i="2"/>
  <c r="I2117" i="2"/>
  <c r="K2117" i="2" s="1"/>
  <c r="M2117" i="2"/>
  <c r="H2118" i="2"/>
  <c r="I2118" i="2"/>
  <c r="K2118" i="2" s="1"/>
  <c r="M2118" i="2"/>
  <c r="H2119" i="2"/>
  <c r="I2119" i="2"/>
  <c r="K2119" i="2" s="1"/>
  <c r="M2119" i="2"/>
  <c r="H2120" i="2"/>
  <c r="I2120" i="2"/>
  <c r="K2120" i="2" s="1"/>
  <c r="M2120" i="2"/>
  <c r="H2121" i="2"/>
  <c r="M2121" i="2"/>
  <c r="I2121" i="2"/>
  <c r="K2121" i="2" s="1"/>
  <c r="H2122" i="2"/>
  <c r="M2122" i="2"/>
  <c r="I2122" i="2"/>
  <c r="K2122" i="2" s="1"/>
  <c r="M2123" i="2"/>
  <c r="I2123" i="2"/>
  <c r="K2123" i="2" s="1"/>
  <c r="H2123" i="2"/>
  <c r="M2124" i="2"/>
  <c r="I2124" i="2"/>
  <c r="K2124" i="2" s="1"/>
  <c r="H2124" i="2"/>
  <c r="M2125" i="2"/>
  <c r="I2125" i="2"/>
  <c r="K2125" i="2" s="1"/>
  <c r="H2125" i="2"/>
  <c r="H2126" i="2"/>
  <c r="M2126" i="2"/>
  <c r="I2126" i="2"/>
  <c r="K2126" i="2" s="1"/>
  <c r="M2127" i="2"/>
  <c r="I2127" i="2"/>
  <c r="K2127" i="2" s="1"/>
  <c r="H2127" i="2"/>
  <c r="M2128" i="2"/>
  <c r="I2128" i="2"/>
  <c r="K2128" i="2" s="1"/>
  <c r="H2128" i="2"/>
  <c r="M2129" i="2"/>
  <c r="I2129" i="2"/>
  <c r="K2129" i="2" s="1"/>
  <c r="H2129" i="2"/>
  <c r="M2130" i="2"/>
  <c r="I2130" i="2"/>
  <c r="K2130" i="2" s="1"/>
  <c r="H2130" i="2"/>
  <c r="I2131" i="2"/>
  <c r="K2131" i="2" s="1"/>
  <c r="M2131" i="2"/>
  <c r="H2131" i="2"/>
  <c r="M2132" i="2"/>
  <c r="H2132" i="2"/>
  <c r="I2132" i="2"/>
  <c r="K2132" i="2" s="1"/>
  <c r="I2133" i="2"/>
  <c r="K2133" i="2" s="1"/>
  <c r="H2133" i="2"/>
  <c r="M2133" i="2"/>
  <c r="I2134" i="2"/>
  <c r="K2134" i="2" s="1"/>
  <c r="M2134" i="2"/>
  <c r="H2134" i="2"/>
  <c r="H2135" i="2"/>
  <c r="I2135" i="2"/>
  <c r="K2135" i="2" s="1"/>
  <c r="M2135" i="2"/>
  <c r="M2136" i="2"/>
  <c r="H2136" i="2"/>
  <c r="I2136" i="2"/>
  <c r="K2136" i="2" s="1"/>
  <c r="H2137" i="2"/>
  <c r="I2137" i="2"/>
  <c r="K2137" i="2" s="1"/>
  <c r="M2137" i="2"/>
  <c r="M2138" i="2"/>
  <c r="H2138" i="2"/>
  <c r="I2138" i="2"/>
  <c r="K2138" i="2" s="1"/>
  <c r="H2139" i="2"/>
  <c r="I2139" i="2"/>
  <c r="K2139" i="2" s="1"/>
  <c r="M2139" i="2"/>
  <c r="M2140" i="2"/>
  <c r="I2140" i="2"/>
  <c r="K2140" i="2" s="1"/>
  <c r="H2140" i="2"/>
  <c r="M2141" i="2"/>
  <c r="I2141" i="2"/>
  <c r="K2141" i="2" s="1"/>
  <c r="H2141" i="2"/>
  <c r="M2142" i="2"/>
  <c r="I2142" i="2"/>
  <c r="K2142" i="2" s="1"/>
  <c r="H2142" i="2"/>
  <c r="M2143" i="2"/>
  <c r="I2143" i="2"/>
  <c r="K2143" i="2" s="1"/>
  <c r="H2143" i="2"/>
  <c r="M2144" i="2"/>
  <c r="I2144" i="2"/>
  <c r="K2144" i="2" s="1"/>
  <c r="H2144" i="2"/>
  <c r="M2145" i="2"/>
  <c r="I2145" i="2"/>
  <c r="K2145" i="2" s="1"/>
  <c r="H2145" i="2"/>
  <c r="M2146" i="2"/>
  <c r="I2146" i="2"/>
  <c r="K2146" i="2" s="1"/>
  <c r="H2146" i="2"/>
  <c r="M2147" i="2"/>
  <c r="I2147" i="2"/>
  <c r="K2147" i="2" s="1"/>
  <c r="H2147" i="2"/>
  <c r="M2148" i="2"/>
  <c r="I2148" i="2"/>
  <c r="K2148" i="2" s="1"/>
  <c r="H2148" i="2"/>
  <c r="M2149" i="2"/>
  <c r="I2149" i="2"/>
  <c r="K2149" i="2" s="1"/>
  <c r="H2149" i="2"/>
  <c r="M2150" i="2"/>
  <c r="I2150" i="2"/>
  <c r="K2150" i="2" s="1"/>
  <c r="H2150" i="2"/>
  <c r="M2151" i="2"/>
  <c r="I2151" i="2"/>
  <c r="K2151" i="2" s="1"/>
  <c r="H2151" i="2"/>
  <c r="M2152" i="2"/>
  <c r="I2152" i="2"/>
  <c r="K2152" i="2" s="1"/>
  <c r="H2152" i="2"/>
  <c r="M2153" i="2"/>
  <c r="I2153" i="2"/>
  <c r="K2153" i="2" s="1"/>
  <c r="H2153" i="2"/>
  <c r="M2154" i="2"/>
  <c r="I2154" i="2"/>
  <c r="K2154" i="2" s="1"/>
  <c r="H2154" i="2"/>
  <c r="M2155" i="2"/>
  <c r="I2155" i="2"/>
  <c r="K2155" i="2" s="1"/>
  <c r="H2155" i="2"/>
  <c r="M2156" i="2"/>
  <c r="I2156" i="2"/>
  <c r="K2156" i="2" s="1"/>
  <c r="H2156" i="2"/>
  <c r="I2157" i="2"/>
  <c r="K2157" i="2" s="1"/>
  <c r="M2157" i="2"/>
  <c r="H2157" i="2"/>
  <c r="I2158" i="2"/>
  <c r="K2158" i="2" s="1"/>
  <c r="M2158" i="2"/>
  <c r="H2158" i="2"/>
  <c r="I2159" i="2"/>
  <c r="K2159" i="2" s="1"/>
  <c r="H2159" i="2"/>
  <c r="M2159" i="2"/>
  <c r="H2160" i="2"/>
  <c r="I2160" i="2"/>
  <c r="K2160" i="2" s="1"/>
  <c r="M2160" i="2"/>
  <c r="H2161" i="2"/>
  <c r="I2161" i="2"/>
  <c r="K2161" i="2" s="1"/>
  <c r="M2161" i="2"/>
  <c r="H2162" i="2"/>
  <c r="I2162" i="2"/>
  <c r="K2162" i="2" s="1"/>
  <c r="M2162" i="2"/>
  <c r="H2163" i="2"/>
  <c r="I2163" i="2"/>
  <c r="K2163" i="2" s="1"/>
  <c r="M2163" i="2"/>
  <c r="H2164" i="2"/>
  <c r="I2164" i="2"/>
  <c r="K2164" i="2" s="1"/>
  <c r="M2164" i="2"/>
  <c r="I2165" i="2"/>
  <c r="K2165" i="2" s="1"/>
  <c r="M2165" i="2"/>
  <c r="H2165" i="2"/>
  <c r="I2166" i="2"/>
  <c r="K2166" i="2" s="1"/>
  <c r="M2166" i="2"/>
  <c r="H2166" i="2"/>
  <c r="I2167" i="2"/>
  <c r="K2167" i="2" s="1"/>
  <c r="H2167" i="2"/>
  <c r="M2167" i="2"/>
  <c r="M2168" i="2"/>
  <c r="I2168" i="2"/>
  <c r="K2168" i="2" s="1"/>
  <c r="H2168" i="2"/>
  <c r="M2169" i="2"/>
  <c r="I2169" i="2"/>
  <c r="K2169" i="2" s="1"/>
  <c r="H2169" i="2"/>
  <c r="M2170" i="2"/>
  <c r="I2170" i="2"/>
  <c r="K2170" i="2" s="1"/>
  <c r="H2170" i="2"/>
  <c r="M2171" i="2"/>
  <c r="H2171" i="2"/>
  <c r="I2171" i="2"/>
  <c r="K2171" i="2" s="1"/>
  <c r="M2172" i="2"/>
  <c r="I2172" i="2"/>
  <c r="K2172" i="2" s="1"/>
  <c r="H2172" i="2"/>
  <c r="I2173" i="2"/>
  <c r="K2173" i="2" s="1"/>
  <c r="M2173" i="2"/>
  <c r="H2173" i="2"/>
  <c r="M2174" i="2"/>
  <c r="H2174" i="2"/>
  <c r="I2174" i="2"/>
  <c r="K2174" i="2" s="1"/>
  <c r="M2175" i="2"/>
  <c r="I2175" i="2"/>
  <c r="K2175" i="2" s="1"/>
  <c r="H2175" i="2"/>
  <c r="I2176" i="2"/>
  <c r="K2176" i="2" s="1"/>
  <c r="M2176" i="2"/>
  <c r="H2176" i="2"/>
  <c r="M2177" i="2"/>
  <c r="H2177" i="2"/>
  <c r="I2177" i="2"/>
  <c r="K2177" i="2" s="1"/>
  <c r="H2178" i="2"/>
  <c r="M2178" i="2"/>
  <c r="I2178" i="2"/>
  <c r="K2178" i="2" s="1"/>
  <c r="I2179" i="2"/>
  <c r="K2179" i="2" s="1"/>
  <c r="H2179" i="2"/>
  <c r="M2179" i="2"/>
  <c r="M2180" i="2"/>
  <c r="I2180" i="2"/>
  <c r="K2180" i="2" s="1"/>
  <c r="H2180" i="2"/>
  <c r="H2181" i="2"/>
  <c r="M2181" i="2"/>
  <c r="I2181" i="2"/>
  <c r="K2181" i="2" s="1"/>
  <c r="M2182" i="2"/>
  <c r="I2182" i="2"/>
  <c r="K2182" i="2" s="1"/>
  <c r="H2182" i="2"/>
  <c r="H2183" i="2"/>
  <c r="I2183" i="2"/>
  <c r="K2183" i="2" s="1"/>
  <c r="M2183" i="2"/>
  <c r="M2184" i="2"/>
  <c r="H2184" i="2"/>
  <c r="I2184" i="2"/>
  <c r="K2184" i="2" s="1"/>
  <c r="I2185" i="2"/>
  <c r="K2185" i="2" s="1"/>
  <c r="H2185" i="2"/>
  <c r="M2185" i="2"/>
  <c r="M2186" i="2"/>
  <c r="I2186" i="2"/>
  <c r="K2186" i="2" s="1"/>
  <c r="H2186" i="2"/>
  <c r="I2187" i="2"/>
  <c r="K2187" i="2" s="1"/>
  <c r="H2187" i="2"/>
  <c r="M2187" i="2"/>
  <c r="M2188" i="2"/>
  <c r="I2188" i="2"/>
  <c r="K2188" i="2" s="1"/>
  <c r="H2188" i="2"/>
  <c r="H2189" i="2"/>
  <c r="I2189" i="2"/>
  <c r="K2189" i="2" s="1"/>
  <c r="M2189" i="2"/>
  <c r="M2190" i="2"/>
  <c r="I2190" i="2"/>
  <c r="K2190" i="2" s="1"/>
  <c r="H2190" i="2"/>
  <c r="H2191" i="2"/>
  <c r="M2191" i="2"/>
  <c r="I2191" i="2"/>
  <c r="K2191" i="2" s="1"/>
  <c r="M2192" i="2"/>
  <c r="I2192" i="2"/>
  <c r="K2192" i="2" s="1"/>
  <c r="H2192" i="2"/>
  <c r="M2193" i="2"/>
  <c r="I2193" i="2"/>
  <c r="K2193" i="2" s="1"/>
  <c r="H2193" i="2"/>
  <c r="H2194" i="2"/>
  <c r="I2194" i="2"/>
  <c r="K2194" i="2" s="1"/>
  <c r="M2194" i="2"/>
  <c r="H2195" i="2"/>
  <c r="I2195" i="2"/>
  <c r="K2195" i="2" s="1"/>
  <c r="M2195" i="2"/>
  <c r="I2196" i="2"/>
  <c r="K2196" i="2" s="1"/>
  <c r="H2196" i="2"/>
  <c r="M2196" i="2"/>
  <c r="H2197" i="2"/>
  <c r="I2197" i="2"/>
  <c r="K2197" i="2" s="1"/>
  <c r="M2197" i="2"/>
  <c r="M2198" i="2"/>
  <c r="H2198" i="2"/>
  <c r="I2198" i="2"/>
  <c r="K2198" i="2" s="1"/>
  <c r="M2199" i="2"/>
  <c r="I2199" i="2"/>
  <c r="K2199" i="2" s="1"/>
  <c r="H2199" i="2"/>
  <c r="M2200" i="2"/>
  <c r="I2200" i="2"/>
  <c r="K2200" i="2" s="1"/>
  <c r="H2200" i="2"/>
  <c r="M2201" i="2"/>
  <c r="H2201" i="2"/>
  <c r="I2201" i="2"/>
  <c r="K2201" i="2" s="1"/>
  <c r="M2202" i="2"/>
  <c r="I2202" i="2"/>
  <c r="K2202" i="2" s="1"/>
  <c r="H2202" i="2"/>
  <c r="H2203" i="2"/>
  <c r="I2203" i="2"/>
  <c r="K2203" i="2" s="1"/>
  <c r="M2203" i="2"/>
  <c r="I2204" i="2"/>
  <c r="K2204" i="2" s="1"/>
  <c r="M2204" i="2"/>
  <c r="H2204" i="2"/>
  <c r="M2205" i="2"/>
  <c r="I2205" i="2"/>
  <c r="K2205" i="2" s="1"/>
  <c r="H2205" i="2"/>
  <c r="M2206" i="2"/>
  <c r="I2206" i="2"/>
  <c r="K2206" i="2" s="1"/>
  <c r="H2206" i="2"/>
  <c r="M2207" i="2"/>
  <c r="I2207" i="2"/>
  <c r="K2207" i="2" s="1"/>
  <c r="H2207" i="2"/>
  <c r="M2208" i="2"/>
  <c r="I2208" i="2"/>
  <c r="K2208" i="2" s="1"/>
  <c r="H2208" i="2"/>
  <c r="M2209" i="2"/>
  <c r="I2209" i="2"/>
  <c r="K2209" i="2" s="1"/>
  <c r="H2209" i="2"/>
  <c r="M2210" i="2"/>
  <c r="I2210" i="2"/>
  <c r="K2210" i="2" s="1"/>
  <c r="H2210" i="2"/>
  <c r="M2211" i="2"/>
  <c r="I2211" i="2"/>
  <c r="K2211" i="2" s="1"/>
  <c r="H2211" i="2"/>
  <c r="M2212" i="2"/>
  <c r="I2212" i="2"/>
  <c r="K2212" i="2" s="1"/>
  <c r="H2212" i="2"/>
  <c r="M2213" i="2"/>
  <c r="I2213" i="2"/>
  <c r="K2213" i="2" s="1"/>
  <c r="H2213" i="2"/>
  <c r="M2214" i="2"/>
  <c r="I2214" i="2"/>
  <c r="K2214" i="2" s="1"/>
  <c r="H2214" i="2"/>
  <c r="M2215" i="2"/>
  <c r="I2215" i="2"/>
  <c r="K2215" i="2" s="1"/>
  <c r="H2215" i="2"/>
  <c r="M2216" i="2"/>
  <c r="I2216" i="2"/>
  <c r="K2216" i="2" s="1"/>
  <c r="H2216" i="2"/>
  <c r="M2217" i="2"/>
  <c r="I2217" i="2"/>
  <c r="K2217" i="2" s="1"/>
  <c r="H2217" i="2"/>
  <c r="I2218" i="2"/>
  <c r="K2218" i="2" s="1"/>
  <c r="M2218" i="2"/>
  <c r="H2218" i="2"/>
  <c r="I2219" i="2"/>
  <c r="K2219" i="2" s="1"/>
  <c r="M2219" i="2"/>
  <c r="H2219" i="2"/>
  <c r="M2220" i="2"/>
  <c r="H2220" i="2"/>
  <c r="I2220" i="2"/>
  <c r="K2220" i="2" s="1"/>
  <c r="H2221" i="2"/>
  <c r="I2221" i="2"/>
  <c r="K2221" i="2" s="1"/>
  <c r="M2221" i="2"/>
  <c r="H2222" i="2"/>
  <c r="I2222" i="2"/>
  <c r="K2222" i="2" s="1"/>
  <c r="M2222" i="2"/>
  <c r="H2223" i="2"/>
  <c r="M2223" i="2"/>
  <c r="I2223" i="2"/>
  <c r="K2223" i="2" s="1"/>
  <c r="M2224" i="2"/>
  <c r="I2224" i="2"/>
  <c r="K2224" i="2" s="1"/>
  <c r="H2224" i="2"/>
  <c r="M2225" i="2"/>
  <c r="I2225" i="2"/>
  <c r="K2225" i="2" s="1"/>
  <c r="H2225" i="2"/>
  <c r="H2226" i="2"/>
  <c r="I2226" i="2"/>
  <c r="K2226" i="2" s="1"/>
  <c r="M2226" i="2"/>
  <c r="H2227" i="2"/>
  <c r="I2227" i="2"/>
  <c r="K2227" i="2" s="1"/>
  <c r="M2227" i="2"/>
  <c r="H2228" i="2"/>
  <c r="I2228" i="2"/>
  <c r="K2228" i="2" s="1"/>
  <c r="M2228" i="2"/>
  <c r="H2229" i="2"/>
  <c r="I2229" i="2"/>
  <c r="K2229" i="2" s="1"/>
  <c r="M2229" i="2"/>
  <c r="M2230" i="2"/>
  <c r="I2230" i="2"/>
  <c r="K2230" i="2" s="1"/>
  <c r="H2230" i="2"/>
  <c r="M2231" i="2"/>
  <c r="I2231" i="2"/>
  <c r="K2231" i="2" s="1"/>
  <c r="H2231" i="2"/>
  <c r="I2232" i="2"/>
  <c r="K2232" i="2" s="1"/>
  <c r="H2232" i="2"/>
  <c r="M2232" i="2"/>
  <c r="I2233" i="2"/>
  <c r="K2233" i="2" s="1"/>
  <c r="H2233" i="2"/>
  <c r="M2233" i="2"/>
  <c r="M2234" i="2"/>
  <c r="I2234" i="2"/>
  <c r="K2234" i="2" s="1"/>
  <c r="H2234" i="2"/>
  <c r="M2235" i="2"/>
  <c r="I2235" i="2"/>
  <c r="K2235" i="2" s="1"/>
  <c r="H2235" i="2"/>
  <c r="I2236" i="2"/>
  <c r="K2236" i="2" s="1"/>
  <c r="M2236" i="2"/>
  <c r="H2236" i="2"/>
  <c r="M2237" i="2"/>
  <c r="I2237" i="2"/>
  <c r="K2237" i="2" s="1"/>
  <c r="H2237" i="2"/>
  <c r="M2238" i="2"/>
  <c r="I2238" i="2"/>
  <c r="K2238" i="2" s="1"/>
  <c r="H2238" i="2"/>
  <c r="M2239" i="2"/>
  <c r="I2239" i="2"/>
  <c r="K2239" i="2" s="1"/>
  <c r="H2239" i="2"/>
  <c r="M2240" i="2"/>
  <c r="I2240" i="2"/>
  <c r="K2240" i="2" s="1"/>
  <c r="H2240" i="2"/>
  <c r="M2241" i="2"/>
  <c r="I2241" i="2"/>
  <c r="K2241" i="2" s="1"/>
  <c r="H2241" i="2"/>
  <c r="M2242" i="2"/>
  <c r="I2242" i="2"/>
  <c r="K2242" i="2" s="1"/>
  <c r="H2242" i="2"/>
  <c r="M2243" i="2"/>
  <c r="I2243" i="2"/>
  <c r="K2243" i="2" s="1"/>
  <c r="H2243" i="2"/>
  <c r="M2244" i="2"/>
  <c r="I2244" i="2"/>
  <c r="K2244" i="2" s="1"/>
  <c r="H2244" i="2"/>
  <c r="H2245" i="2"/>
  <c r="M2245" i="2"/>
  <c r="I2245" i="2"/>
  <c r="K2245" i="2" s="1"/>
  <c r="M2246" i="2"/>
  <c r="I2246" i="2"/>
  <c r="K2246" i="2" s="1"/>
  <c r="H2246" i="2"/>
  <c r="H2247" i="2"/>
  <c r="I2247" i="2"/>
  <c r="K2247" i="2" s="1"/>
  <c r="M2247" i="2"/>
  <c r="H2248" i="2"/>
  <c r="I2248" i="2"/>
  <c r="K2248" i="2" s="1"/>
  <c r="M2248" i="2"/>
  <c r="H2249" i="2"/>
  <c r="I2249" i="2"/>
  <c r="K2249" i="2" s="1"/>
  <c r="M2249" i="2"/>
  <c r="H2250" i="2"/>
  <c r="I2250" i="2"/>
  <c r="K2250" i="2" s="1"/>
  <c r="M2250" i="2"/>
  <c r="I2251" i="2"/>
  <c r="K2251" i="2" s="1"/>
  <c r="M2251" i="2"/>
  <c r="H2251" i="2"/>
  <c r="H2252" i="2"/>
  <c r="M2252" i="2"/>
  <c r="I2252" i="2"/>
  <c r="K2252" i="2" s="1"/>
  <c r="M2253" i="2"/>
  <c r="H2253" i="2"/>
  <c r="I2253" i="2"/>
  <c r="K2253" i="2" s="1"/>
  <c r="M2254" i="2"/>
  <c r="I2254" i="2"/>
  <c r="K2254" i="2" s="1"/>
  <c r="H2254" i="2"/>
  <c r="H2255" i="2"/>
  <c r="M2255" i="2"/>
  <c r="I2255" i="2"/>
  <c r="K2255" i="2" s="1"/>
  <c r="M2256" i="2"/>
  <c r="I2256" i="2"/>
  <c r="K2256" i="2" s="1"/>
  <c r="H2256" i="2"/>
  <c r="M2257" i="2"/>
  <c r="I2257" i="2"/>
  <c r="K2257" i="2" s="1"/>
  <c r="H2257" i="2"/>
  <c r="M2258" i="2"/>
  <c r="I2258" i="2"/>
  <c r="K2258" i="2" s="1"/>
  <c r="H2258" i="2"/>
  <c r="H2259" i="2"/>
  <c r="M2259" i="2"/>
  <c r="I2259" i="2"/>
  <c r="K2259" i="2" s="1"/>
  <c r="M2260" i="2"/>
  <c r="I2260" i="2"/>
  <c r="K2260" i="2" s="1"/>
  <c r="H2260" i="2"/>
  <c r="I2261" i="2"/>
  <c r="K2261" i="2" s="1"/>
  <c r="M2261" i="2"/>
  <c r="H2261" i="2"/>
  <c r="H2262" i="2"/>
  <c r="I2262" i="2"/>
  <c r="K2262" i="2" s="1"/>
  <c r="M2262" i="2"/>
  <c r="M2263" i="2"/>
  <c r="H2263" i="2"/>
  <c r="I2263" i="2"/>
  <c r="K2263" i="2" s="1"/>
  <c r="H2264" i="2"/>
  <c r="I2264" i="2"/>
  <c r="K2264" i="2" s="1"/>
  <c r="M2264" i="2"/>
  <c r="H2265" i="2"/>
  <c r="I2265" i="2"/>
  <c r="K2265" i="2" s="1"/>
  <c r="M2265" i="2"/>
  <c r="I2266" i="2"/>
  <c r="K2266" i="2" s="1"/>
  <c r="H2266" i="2"/>
  <c r="M2266" i="2"/>
  <c r="M2267" i="2"/>
  <c r="I2267" i="2"/>
  <c r="K2267" i="2" s="1"/>
  <c r="H2267" i="2"/>
  <c r="M2268" i="2"/>
  <c r="I2268" i="2"/>
  <c r="K2268" i="2" s="1"/>
  <c r="H2268" i="2"/>
  <c r="I2269" i="2"/>
  <c r="K2269" i="2" s="1"/>
  <c r="H2269" i="2"/>
  <c r="M2269" i="2"/>
  <c r="I2270" i="2"/>
  <c r="K2270" i="2" s="1"/>
  <c r="H2270" i="2"/>
  <c r="M2270" i="2"/>
  <c r="H2271" i="2"/>
  <c r="I2271" i="2"/>
  <c r="K2271" i="2" s="1"/>
  <c r="M2271" i="2"/>
  <c r="I2272" i="2"/>
  <c r="K2272" i="2" s="1"/>
  <c r="M2272" i="2"/>
  <c r="H2272" i="2"/>
  <c r="H2273" i="2"/>
  <c r="M2273" i="2"/>
  <c r="I2273" i="2"/>
  <c r="K2273" i="2" s="1"/>
  <c r="I2274" i="2"/>
  <c r="K2274" i="2" s="1"/>
  <c r="M2274" i="2"/>
  <c r="H2274" i="2"/>
  <c r="H2275" i="2"/>
  <c r="I2275" i="2"/>
  <c r="K2275" i="2" s="1"/>
  <c r="M2275" i="2"/>
  <c r="M2276" i="2"/>
  <c r="I2276" i="2"/>
  <c r="K2276" i="2" s="1"/>
  <c r="H2276" i="2"/>
  <c r="H2277" i="2"/>
  <c r="M2277" i="2"/>
  <c r="I2277" i="2"/>
  <c r="K2277" i="2" s="1"/>
  <c r="H2278" i="2"/>
  <c r="I2278" i="2"/>
  <c r="K2278" i="2" s="1"/>
  <c r="M2278" i="2"/>
  <c r="H2279" i="2"/>
  <c r="I2279" i="2"/>
  <c r="K2279" i="2" s="1"/>
  <c r="M2279" i="2"/>
  <c r="M2280" i="2"/>
  <c r="I2280" i="2"/>
  <c r="K2280" i="2" s="1"/>
  <c r="H2280" i="2"/>
  <c r="M2281" i="2"/>
  <c r="I2281" i="2"/>
  <c r="K2281" i="2" s="1"/>
  <c r="H2281" i="2"/>
  <c r="I2282" i="2"/>
  <c r="K2282" i="2" s="1"/>
  <c r="M2282" i="2"/>
  <c r="H2282" i="2"/>
  <c r="M2283" i="2"/>
  <c r="I2283" i="2"/>
  <c r="K2283" i="2" s="1"/>
  <c r="H2283" i="2"/>
  <c r="I2284" i="2"/>
  <c r="K2284" i="2" s="1"/>
  <c r="H2284" i="2"/>
  <c r="M2284" i="2"/>
  <c r="M2285" i="2"/>
  <c r="I2285" i="2"/>
  <c r="K2285" i="2" s="1"/>
  <c r="H2285" i="2"/>
  <c r="I2286" i="2"/>
  <c r="K2286" i="2" s="1"/>
  <c r="M2286" i="2"/>
  <c r="H2286" i="2"/>
  <c r="M2287" i="2"/>
  <c r="I2287" i="2"/>
  <c r="K2287" i="2" s="1"/>
  <c r="H2287" i="2"/>
  <c r="M2288" i="2"/>
  <c r="I2288" i="2"/>
  <c r="K2288" i="2" s="1"/>
  <c r="H2288" i="2"/>
  <c r="M2289" i="2"/>
  <c r="I2289" i="2"/>
  <c r="K2289" i="2" s="1"/>
  <c r="H2289" i="2"/>
  <c r="M2290" i="2"/>
  <c r="I2290" i="2"/>
  <c r="K2290" i="2" s="1"/>
  <c r="H2290" i="2"/>
  <c r="M2291" i="2"/>
  <c r="I2291" i="2"/>
  <c r="K2291" i="2" s="1"/>
  <c r="H2291" i="2"/>
  <c r="H2292" i="2"/>
  <c r="M2292" i="2"/>
  <c r="I2292" i="2"/>
  <c r="K2292" i="2" s="1"/>
  <c r="M2293" i="2"/>
  <c r="I2293" i="2"/>
  <c r="K2293" i="2" s="1"/>
  <c r="H2293" i="2"/>
  <c r="M2294" i="2"/>
  <c r="I2294" i="2"/>
  <c r="K2294" i="2" s="1"/>
  <c r="H2294" i="2"/>
  <c r="M2295" i="2"/>
  <c r="I2295" i="2"/>
  <c r="K2295" i="2" s="1"/>
  <c r="H2295" i="2"/>
  <c r="M2296" i="2"/>
  <c r="I2296" i="2"/>
  <c r="K2296" i="2" s="1"/>
  <c r="H2296" i="2"/>
  <c r="M2297" i="2"/>
  <c r="I2297" i="2"/>
  <c r="K2297" i="2" s="1"/>
  <c r="H2297" i="2"/>
  <c r="I2298" i="2"/>
  <c r="K2298" i="2" s="1"/>
  <c r="M2298" i="2"/>
  <c r="H2298" i="2"/>
  <c r="H2299" i="2"/>
  <c r="I2299" i="2"/>
  <c r="K2299" i="2" s="1"/>
  <c r="M2299" i="2"/>
  <c r="H2300" i="2"/>
  <c r="I2300" i="2"/>
  <c r="K2300" i="2" s="1"/>
  <c r="M2300" i="2"/>
  <c r="H2301" i="2"/>
  <c r="I2301" i="2"/>
  <c r="K2301" i="2" s="1"/>
  <c r="M2301" i="2"/>
  <c r="H2302" i="2"/>
  <c r="M2302" i="2"/>
  <c r="I2302" i="2"/>
  <c r="K2302" i="2" s="1"/>
  <c r="M2303" i="2"/>
  <c r="I2303" i="2"/>
  <c r="K2303" i="2" s="1"/>
  <c r="H2303" i="2"/>
  <c r="M2304" i="2"/>
  <c r="I2304" i="2"/>
  <c r="K2304" i="2" s="1"/>
  <c r="H2304" i="2"/>
  <c r="I2305" i="2"/>
  <c r="K2305" i="2" s="1"/>
  <c r="H2305" i="2"/>
  <c r="M2305" i="2"/>
  <c r="I2306" i="2"/>
  <c r="K2306" i="2" s="1"/>
  <c r="H2306" i="2"/>
  <c r="M2306" i="2"/>
  <c r="I2307" i="2"/>
  <c r="K2307" i="2" s="1"/>
  <c r="H2307" i="2"/>
  <c r="M2307" i="2"/>
  <c r="M2308" i="2"/>
  <c r="H2308" i="2"/>
  <c r="I2308" i="2"/>
  <c r="K2308" i="2" s="1"/>
  <c r="H2309" i="2"/>
  <c r="I2309" i="2"/>
  <c r="K2309" i="2" s="1"/>
  <c r="M2309" i="2"/>
  <c r="H2310" i="2"/>
  <c r="I2310" i="2"/>
  <c r="K2310" i="2" s="1"/>
  <c r="M2310" i="2"/>
  <c r="H2311" i="2"/>
  <c r="I2311" i="2"/>
  <c r="K2311" i="2" s="1"/>
  <c r="M2311" i="2"/>
  <c r="M2312" i="2"/>
  <c r="I2312" i="2"/>
  <c r="K2312" i="2" s="1"/>
  <c r="H2312" i="2"/>
  <c r="H2313" i="2"/>
  <c r="I2313" i="2"/>
  <c r="K2313" i="2" s="1"/>
  <c r="M2313" i="2"/>
  <c r="M2314" i="2"/>
  <c r="H2314" i="2"/>
  <c r="I2314" i="2"/>
  <c r="K2314" i="2" s="1"/>
  <c r="M2315" i="2"/>
  <c r="H2315" i="2"/>
  <c r="I2315" i="2"/>
  <c r="K2315" i="2" s="1"/>
  <c r="H2316" i="2"/>
  <c r="I2316" i="2"/>
  <c r="K2316" i="2" s="1"/>
  <c r="M2316" i="2"/>
  <c r="I2317" i="2"/>
  <c r="K2317" i="2" s="1"/>
  <c r="H2317" i="2"/>
  <c r="M2317" i="2"/>
  <c r="H2318" i="2"/>
  <c r="I2318" i="2"/>
  <c r="K2318" i="2" s="1"/>
  <c r="M2318" i="2"/>
  <c r="I2319" i="2"/>
  <c r="K2319" i="2" s="1"/>
  <c r="M2319" i="2"/>
  <c r="H2319" i="2"/>
  <c r="H2320" i="2"/>
  <c r="I2320" i="2"/>
  <c r="K2320" i="2" s="1"/>
  <c r="M2320" i="2"/>
  <c r="H2321" i="2"/>
  <c r="M2321" i="2"/>
  <c r="I2321" i="2"/>
  <c r="K2321" i="2" s="1"/>
  <c r="M2322" i="2"/>
  <c r="I2322" i="2"/>
  <c r="K2322" i="2" s="1"/>
  <c r="H2322" i="2"/>
  <c r="H2323" i="2"/>
  <c r="I2323" i="2"/>
  <c r="K2323" i="2" s="1"/>
  <c r="M2323" i="2"/>
  <c r="H2324" i="2"/>
  <c r="I2324" i="2"/>
  <c r="K2324" i="2" s="1"/>
  <c r="M2324" i="2"/>
  <c r="H2325" i="2"/>
  <c r="I2325" i="2"/>
  <c r="K2325" i="2" s="1"/>
  <c r="M2325" i="2"/>
  <c r="H2326" i="2"/>
  <c r="I2326" i="2"/>
  <c r="K2326" i="2" s="1"/>
  <c r="M2326" i="2"/>
  <c r="H2327" i="2"/>
  <c r="I2327" i="2"/>
  <c r="K2327" i="2" s="1"/>
  <c r="M2327" i="2"/>
  <c r="H2328" i="2"/>
  <c r="I2328" i="2"/>
  <c r="K2328" i="2" s="1"/>
  <c r="M2328" i="2"/>
  <c r="I2329" i="2"/>
  <c r="K2329" i="2" s="1"/>
  <c r="M2329" i="2"/>
  <c r="H2329" i="2"/>
  <c r="I2330" i="2"/>
  <c r="K2330" i="2" s="1"/>
  <c r="M2330" i="2"/>
  <c r="H2330" i="2"/>
  <c r="M2331" i="2"/>
  <c r="I2331" i="2"/>
  <c r="K2331" i="2" s="1"/>
  <c r="H2331" i="2"/>
  <c r="H2332" i="2"/>
  <c r="I2332" i="2"/>
  <c r="K2332" i="2" s="1"/>
  <c r="M2332" i="2"/>
  <c r="M2333" i="2"/>
  <c r="I2333" i="2"/>
  <c r="K2333" i="2" s="1"/>
  <c r="H2333" i="2"/>
  <c r="H2334" i="2"/>
  <c r="I2334" i="2"/>
  <c r="K2334" i="2" s="1"/>
  <c r="M2334" i="2"/>
  <c r="I2335" i="2"/>
  <c r="K2335" i="2" s="1"/>
  <c r="M2335" i="2"/>
  <c r="H2335" i="2"/>
  <c r="H2336" i="2"/>
  <c r="I2336" i="2"/>
  <c r="K2336" i="2" s="1"/>
  <c r="M2336" i="2"/>
  <c r="I2337" i="2"/>
  <c r="K2337" i="2" s="1"/>
  <c r="M2337" i="2"/>
  <c r="H2337" i="2"/>
  <c r="M2338" i="2"/>
  <c r="I2338" i="2"/>
  <c r="K2338" i="2" s="1"/>
  <c r="H2338" i="2"/>
  <c r="M2339" i="2"/>
  <c r="I2339" i="2"/>
  <c r="K2339" i="2" s="1"/>
  <c r="H2339" i="2"/>
  <c r="H2340" i="2"/>
  <c r="M2340" i="2"/>
  <c r="I2340" i="2"/>
  <c r="K2340" i="2" s="1"/>
  <c r="H2341" i="2"/>
  <c r="I2341" i="2"/>
  <c r="K2341" i="2" s="1"/>
  <c r="M2341" i="2"/>
  <c r="H2342" i="2"/>
  <c r="I2342" i="2"/>
  <c r="K2342" i="2" s="1"/>
  <c r="M2342" i="2"/>
  <c r="M2343" i="2"/>
  <c r="H2343" i="2"/>
  <c r="I2343" i="2"/>
  <c r="K2343" i="2" s="1"/>
  <c r="M2344" i="2"/>
  <c r="I2344" i="2"/>
  <c r="K2344" i="2" s="1"/>
  <c r="H2344" i="2"/>
  <c r="I2345" i="2"/>
  <c r="K2345" i="2" s="1"/>
  <c r="M2345" i="2"/>
  <c r="H2345" i="2"/>
  <c r="M2346" i="2"/>
  <c r="I2346" i="2"/>
  <c r="K2346" i="2" s="1"/>
  <c r="H2346" i="2"/>
  <c r="M2347" i="2"/>
  <c r="I2347" i="2"/>
  <c r="K2347" i="2" s="1"/>
  <c r="H2347" i="2"/>
  <c r="M2348" i="2"/>
  <c r="I2348" i="2"/>
  <c r="K2348" i="2" s="1"/>
  <c r="H2348" i="2"/>
  <c r="M2349" i="2"/>
  <c r="I2349" i="2"/>
  <c r="K2349" i="2" s="1"/>
  <c r="H2349" i="2"/>
  <c r="M2350" i="2"/>
  <c r="I2350" i="2"/>
  <c r="K2350" i="2" s="1"/>
  <c r="H2350" i="2"/>
  <c r="M2351" i="2"/>
  <c r="I2351" i="2"/>
  <c r="K2351" i="2" s="1"/>
  <c r="H2351" i="2"/>
  <c r="M2352" i="2"/>
  <c r="I2352" i="2"/>
  <c r="K2352" i="2" s="1"/>
  <c r="H2352" i="2"/>
  <c r="I2353" i="2"/>
  <c r="K2353" i="2" s="1"/>
  <c r="M2353" i="2"/>
  <c r="H2353" i="2"/>
  <c r="M2354" i="2"/>
  <c r="H2354" i="2"/>
  <c r="I2354" i="2"/>
  <c r="K2354" i="2" s="1"/>
  <c r="M2355" i="2"/>
  <c r="I2355" i="2"/>
  <c r="K2355" i="2" s="1"/>
  <c r="H2355" i="2"/>
  <c r="M2356" i="2"/>
  <c r="I2356" i="2"/>
  <c r="K2356" i="2" s="1"/>
  <c r="H2356" i="2"/>
  <c r="H2357" i="2"/>
  <c r="M2357" i="2"/>
  <c r="I2357" i="2"/>
  <c r="K2357" i="2" s="1"/>
  <c r="H2358" i="2"/>
  <c r="I2358" i="2"/>
  <c r="K2358" i="2" s="1"/>
  <c r="M2358" i="2"/>
  <c r="H2359" i="2"/>
  <c r="I2359" i="2"/>
  <c r="K2359" i="2" s="1"/>
  <c r="M2359" i="2"/>
  <c r="H2360" i="2"/>
  <c r="I2360" i="2"/>
  <c r="K2360" i="2" s="1"/>
  <c r="M2360" i="2"/>
  <c r="H2361" i="2"/>
  <c r="I2361" i="2"/>
  <c r="K2361" i="2" s="1"/>
  <c r="M2361" i="2"/>
  <c r="I2362" i="2"/>
  <c r="K2362" i="2" s="1"/>
  <c r="H2362" i="2"/>
  <c r="M2362" i="2"/>
  <c r="H2363" i="2"/>
  <c r="I2363" i="2"/>
  <c r="K2363" i="2" s="1"/>
  <c r="M2363" i="2"/>
  <c r="I2364" i="2"/>
  <c r="K2364" i="2" s="1"/>
  <c r="H2364" i="2"/>
  <c r="M2364" i="2"/>
  <c r="M2365" i="2"/>
  <c r="H2365" i="2"/>
  <c r="I2365" i="2"/>
  <c r="K2365" i="2" s="1"/>
  <c r="M2366" i="2"/>
  <c r="I2366" i="2"/>
  <c r="K2366" i="2" s="1"/>
  <c r="H2366" i="2"/>
  <c r="M2367" i="2"/>
  <c r="I2367" i="2"/>
  <c r="K2367" i="2" s="1"/>
  <c r="H2367" i="2"/>
  <c r="M2368" i="2"/>
  <c r="H2368" i="2"/>
  <c r="I2368" i="2"/>
  <c r="K2368" i="2" s="1"/>
  <c r="M2369" i="2"/>
  <c r="I2369" i="2"/>
  <c r="K2369" i="2" s="1"/>
  <c r="H2369" i="2"/>
  <c r="H2370" i="2"/>
  <c r="I2370" i="2"/>
  <c r="K2370" i="2" s="1"/>
  <c r="M2370" i="2"/>
  <c r="M2371" i="2"/>
  <c r="H2371" i="2"/>
  <c r="I2371" i="2"/>
  <c r="K2371" i="2" s="1"/>
  <c r="M2372" i="2"/>
  <c r="I2372" i="2"/>
  <c r="K2372" i="2" s="1"/>
  <c r="H2372" i="2"/>
  <c r="M2373" i="2"/>
  <c r="H2373" i="2"/>
  <c r="I2373" i="2"/>
  <c r="K2373" i="2" s="1"/>
  <c r="M2374" i="2"/>
  <c r="H2374" i="2"/>
  <c r="I2374" i="2"/>
  <c r="K2374" i="2" s="1"/>
  <c r="M2375" i="2"/>
  <c r="I2375" i="2"/>
  <c r="K2375" i="2" s="1"/>
  <c r="H2375" i="2"/>
  <c r="M2376" i="2"/>
  <c r="I2376" i="2"/>
  <c r="K2376" i="2" s="1"/>
  <c r="H2376" i="2"/>
  <c r="M2377" i="2"/>
  <c r="I2377" i="2"/>
  <c r="K2377" i="2" s="1"/>
  <c r="H2377" i="2"/>
  <c r="M2378" i="2"/>
  <c r="I2378" i="2"/>
  <c r="K2378" i="2" s="1"/>
  <c r="H2378" i="2"/>
  <c r="I2379" i="2"/>
  <c r="K2379" i="2" s="1"/>
  <c r="M2379" i="2"/>
  <c r="H2379" i="2"/>
  <c r="H2380" i="2"/>
  <c r="I2380" i="2"/>
  <c r="K2380" i="2" s="1"/>
  <c r="M2380" i="2"/>
  <c r="M2381" i="2"/>
  <c r="I2381" i="2"/>
  <c r="K2381" i="2" s="1"/>
  <c r="H2381" i="2"/>
  <c r="I2382" i="2"/>
  <c r="K2382" i="2" s="1"/>
  <c r="M2382" i="2"/>
  <c r="H2382" i="2"/>
  <c r="M2383" i="2"/>
  <c r="H2383" i="2"/>
  <c r="I2383" i="2"/>
  <c r="K2383" i="2" s="1"/>
  <c r="H2384" i="2"/>
  <c r="I2384" i="2"/>
  <c r="K2384" i="2" s="1"/>
  <c r="M2384" i="2"/>
  <c r="H2385" i="2"/>
  <c r="I2385" i="2"/>
  <c r="K2385" i="2" s="1"/>
  <c r="M2385" i="2"/>
  <c r="M2386" i="2"/>
  <c r="I2386" i="2"/>
  <c r="K2386" i="2" s="1"/>
  <c r="H2386" i="2"/>
  <c r="M2387" i="2"/>
  <c r="H2387" i="2"/>
  <c r="I2387" i="2"/>
  <c r="K2387" i="2" s="1"/>
  <c r="M2388" i="2"/>
  <c r="I2388" i="2"/>
  <c r="K2388" i="2" s="1"/>
  <c r="H2388" i="2"/>
  <c r="M2389" i="2"/>
  <c r="I2389" i="2"/>
  <c r="K2389" i="2" s="1"/>
  <c r="H2389" i="2"/>
  <c r="M2390" i="2"/>
  <c r="I2390" i="2"/>
  <c r="K2390" i="2" s="1"/>
  <c r="H2390" i="2"/>
  <c r="H2391" i="2"/>
  <c r="M2391" i="2"/>
  <c r="I2391" i="2"/>
  <c r="K2391" i="2" s="1"/>
  <c r="H2392" i="2"/>
  <c r="I2392" i="2"/>
  <c r="K2392" i="2" s="1"/>
  <c r="M2392" i="2"/>
  <c r="H2393" i="2"/>
  <c r="I2393" i="2"/>
  <c r="K2393" i="2" s="1"/>
  <c r="M2393" i="2"/>
  <c r="I2394" i="2"/>
  <c r="K2394" i="2" s="1"/>
  <c r="M2394" i="2"/>
  <c r="H2394" i="2"/>
  <c r="M2395" i="2"/>
  <c r="I2395" i="2"/>
  <c r="K2395" i="2" s="1"/>
  <c r="H2395" i="2"/>
  <c r="M2396" i="2"/>
  <c r="H2396" i="2"/>
  <c r="I2396" i="2"/>
  <c r="K2396" i="2" s="1"/>
  <c r="H2397" i="2"/>
  <c r="I2397" i="2"/>
  <c r="K2397" i="2" s="1"/>
  <c r="M2397" i="2"/>
  <c r="H2398" i="2"/>
  <c r="I2398" i="2"/>
  <c r="K2398" i="2" s="1"/>
  <c r="M2398" i="2"/>
  <c r="H2399" i="2"/>
  <c r="I2399" i="2"/>
  <c r="K2399" i="2" s="1"/>
  <c r="M2399" i="2"/>
  <c r="M2400" i="2"/>
  <c r="H2400" i="2"/>
  <c r="I2400" i="2"/>
  <c r="K2400" i="2" s="1"/>
  <c r="H2401" i="2"/>
  <c r="I2401" i="2"/>
  <c r="K2401" i="2" s="1"/>
  <c r="M2401" i="2"/>
  <c r="H2402" i="2"/>
  <c r="M2402" i="2"/>
  <c r="I2402" i="2"/>
  <c r="K2402" i="2" s="1"/>
  <c r="M2403" i="2"/>
  <c r="I2403" i="2"/>
  <c r="K2403" i="2" s="1"/>
  <c r="H2403" i="2"/>
  <c r="M2404" i="2"/>
  <c r="I2404" i="2"/>
  <c r="K2404" i="2" s="1"/>
  <c r="H2404" i="2"/>
  <c r="H2405" i="2"/>
  <c r="I2405" i="2"/>
  <c r="K2405" i="2" s="1"/>
  <c r="M2405" i="2"/>
  <c r="H2406" i="2"/>
  <c r="I2406" i="2"/>
  <c r="K2406" i="2" s="1"/>
  <c r="M2406" i="2"/>
  <c r="I2407" i="2"/>
  <c r="K2407" i="2" s="1"/>
  <c r="M2407" i="2"/>
  <c r="H2407" i="2"/>
  <c r="M2408" i="2"/>
  <c r="I2408" i="2"/>
  <c r="K2408" i="2" s="1"/>
  <c r="H2408" i="2"/>
  <c r="H2409" i="2"/>
  <c r="M2409" i="2"/>
  <c r="I2409" i="2"/>
  <c r="K2409" i="2" s="1"/>
  <c r="I2410" i="2"/>
  <c r="K2410" i="2" s="1"/>
  <c r="M2410" i="2"/>
  <c r="H2410" i="2"/>
  <c r="M2411" i="2"/>
  <c r="H2411" i="2"/>
  <c r="I2411" i="2"/>
  <c r="K2411" i="2" s="1"/>
  <c r="M2412" i="2"/>
  <c r="I2412" i="2"/>
  <c r="K2412" i="2" s="1"/>
  <c r="H2412" i="2"/>
  <c r="M2413" i="2"/>
  <c r="I2413" i="2"/>
  <c r="K2413" i="2" s="1"/>
  <c r="H2413" i="2"/>
  <c r="M2414" i="2"/>
  <c r="I2414" i="2"/>
  <c r="K2414" i="2" s="1"/>
  <c r="H2414" i="2"/>
  <c r="M2415" i="2"/>
  <c r="I2415" i="2"/>
  <c r="K2415" i="2" s="1"/>
  <c r="H2415" i="2"/>
  <c r="M2416" i="2"/>
  <c r="I2416" i="2"/>
  <c r="K2416" i="2" s="1"/>
  <c r="H2416" i="2"/>
  <c r="M2417" i="2"/>
  <c r="I2417" i="2"/>
  <c r="K2417" i="2" s="1"/>
  <c r="H2417" i="2"/>
  <c r="M2418" i="2"/>
  <c r="I2418" i="2"/>
  <c r="K2418" i="2" s="1"/>
  <c r="H2418" i="2"/>
  <c r="M2419" i="2"/>
  <c r="I2419" i="2"/>
  <c r="K2419" i="2" s="1"/>
  <c r="H2419" i="2"/>
  <c r="M2420" i="2"/>
  <c r="I2420" i="2"/>
  <c r="K2420" i="2" s="1"/>
  <c r="H2420" i="2"/>
  <c r="M2421" i="2"/>
  <c r="I2421" i="2"/>
  <c r="K2421" i="2" s="1"/>
  <c r="H2421" i="2"/>
  <c r="M2422" i="2"/>
  <c r="I2422" i="2"/>
  <c r="K2422" i="2" s="1"/>
  <c r="H2422" i="2"/>
  <c r="M2423" i="2"/>
  <c r="I2423" i="2"/>
  <c r="K2423" i="2" s="1"/>
  <c r="H2423" i="2"/>
  <c r="M2424" i="2"/>
  <c r="I2424" i="2"/>
  <c r="K2424" i="2" s="1"/>
  <c r="H2424" i="2"/>
  <c r="I2425" i="2"/>
  <c r="K2425" i="2" s="1"/>
  <c r="M2425" i="2"/>
  <c r="H2425" i="2"/>
  <c r="H2426" i="2"/>
  <c r="I2426" i="2"/>
  <c r="K2426" i="2" s="1"/>
  <c r="M2426" i="2"/>
  <c r="H2427" i="2"/>
  <c r="I2427" i="2"/>
  <c r="K2427" i="2" s="1"/>
  <c r="M2427" i="2"/>
  <c r="H2428" i="2"/>
  <c r="I2428" i="2"/>
  <c r="K2428" i="2" s="1"/>
  <c r="M2428" i="2"/>
  <c r="M2429" i="2"/>
  <c r="I2429" i="2"/>
  <c r="K2429" i="2" s="1"/>
  <c r="H2429" i="2"/>
  <c r="M2430" i="2"/>
  <c r="I2430" i="2"/>
  <c r="K2430" i="2" s="1"/>
  <c r="H2430" i="2"/>
  <c r="H2431" i="2"/>
  <c r="M2431" i="2"/>
  <c r="I2431" i="2"/>
  <c r="K2431" i="2" s="1"/>
  <c r="I2432" i="2"/>
  <c r="K2432" i="2" s="1"/>
  <c r="M2432" i="2"/>
  <c r="H2432" i="2"/>
  <c r="M2433" i="2"/>
  <c r="I2433" i="2"/>
  <c r="K2433" i="2" s="1"/>
  <c r="H2433" i="2"/>
  <c r="M2434" i="2"/>
  <c r="H2434" i="2"/>
  <c r="I2434" i="2"/>
  <c r="K2434" i="2" s="1"/>
  <c r="M2435" i="2"/>
  <c r="I2435" i="2"/>
  <c r="K2435" i="2" s="1"/>
  <c r="H2435" i="2"/>
  <c r="H2436" i="2"/>
  <c r="M2436" i="2"/>
  <c r="I2436" i="2"/>
  <c r="K2436" i="2" s="1"/>
  <c r="M2437" i="2"/>
  <c r="I2437" i="2"/>
  <c r="K2437" i="2" s="1"/>
  <c r="H2437" i="2"/>
  <c r="I2438" i="2"/>
  <c r="K2438" i="2" s="1"/>
  <c r="H2438" i="2"/>
  <c r="M2438" i="2"/>
  <c r="H2439" i="2"/>
  <c r="M2439" i="2"/>
  <c r="I2439" i="2"/>
  <c r="K2439" i="2" s="1"/>
  <c r="M2440" i="2"/>
  <c r="I2440" i="2"/>
  <c r="K2440" i="2" s="1"/>
  <c r="H2440" i="2"/>
  <c r="M2441" i="2"/>
  <c r="I2441" i="2"/>
  <c r="K2441" i="2" s="1"/>
  <c r="H2441" i="2"/>
  <c r="M2442" i="2"/>
  <c r="I2442" i="2"/>
  <c r="K2442" i="2" s="1"/>
  <c r="H2442" i="2"/>
  <c r="H2443" i="2"/>
  <c r="M2443" i="2"/>
  <c r="I2443" i="2"/>
  <c r="K2443" i="2" s="1"/>
  <c r="H2444" i="2"/>
  <c r="I2444" i="2"/>
  <c r="K2444" i="2" s="1"/>
  <c r="M2444" i="2"/>
  <c r="H2445" i="2"/>
  <c r="I2445" i="2"/>
  <c r="K2445" i="2" s="1"/>
  <c r="M2445" i="2"/>
  <c r="H2446" i="2"/>
  <c r="I2446" i="2"/>
  <c r="K2446" i="2" s="1"/>
  <c r="M2446" i="2"/>
  <c r="I2447" i="2"/>
  <c r="K2447" i="2" s="1"/>
  <c r="H2447" i="2"/>
  <c r="M2447" i="2"/>
  <c r="H2448" i="2"/>
  <c r="I2448" i="2"/>
  <c r="K2448" i="2" s="1"/>
  <c r="M2448" i="2"/>
  <c r="H2449" i="2"/>
  <c r="I2449" i="2"/>
  <c r="K2449" i="2" s="1"/>
  <c r="M2449" i="2"/>
  <c r="H2450" i="2"/>
  <c r="I2450" i="2"/>
  <c r="K2450" i="2" s="1"/>
  <c r="M2450" i="2"/>
  <c r="M2451" i="2"/>
  <c r="I2451" i="2"/>
  <c r="K2451" i="2" s="1"/>
  <c r="H2451" i="2"/>
  <c r="H2452" i="2"/>
  <c r="I2452" i="2"/>
  <c r="K2452" i="2" s="1"/>
  <c r="M2452" i="2"/>
  <c r="H2453" i="2"/>
  <c r="I2453" i="2"/>
  <c r="K2453" i="2" s="1"/>
  <c r="M2453" i="2"/>
  <c r="I2454" i="2"/>
  <c r="K2454" i="2" s="1"/>
  <c r="H2454" i="2"/>
  <c r="M2454" i="2"/>
  <c r="H2455" i="2"/>
  <c r="I2455" i="2"/>
  <c r="K2455" i="2" s="1"/>
  <c r="M2455" i="2"/>
  <c r="H2456" i="2"/>
  <c r="M2456" i="2"/>
  <c r="I2456" i="2"/>
  <c r="K2456" i="2" s="1"/>
  <c r="M2457" i="2"/>
  <c r="H2457" i="2"/>
  <c r="I2457" i="2"/>
  <c r="K2457" i="2" s="1"/>
  <c r="M2458" i="2"/>
  <c r="I2458" i="2"/>
  <c r="K2458" i="2" s="1"/>
  <c r="H2458" i="2"/>
  <c r="H2459" i="2"/>
  <c r="I2459" i="2"/>
  <c r="K2459" i="2" s="1"/>
  <c r="M2459" i="2"/>
  <c r="H2460" i="2"/>
  <c r="I2460" i="2"/>
  <c r="K2460" i="2" s="1"/>
  <c r="M2460" i="2"/>
  <c r="M2461" i="2"/>
  <c r="H2461" i="2"/>
  <c r="I2461" i="2"/>
  <c r="K2461" i="2" s="1"/>
  <c r="H2462" i="2"/>
  <c r="M2462" i="2"/>
  <c r="I2462" i="2"/>
  <c r="K2462" i="2" s="1"/>
  <c r="M2463" i="2"/>
  <c r="I2463" i="2"/>
  <c r="K2463" i="2" s="1"/>
  <c r="H2463" i="2"/>
  <c r="I2464" i="2"/>
  <c r="K2464" i="2" s="1"/>
  <c r="M2464" i="2"/>
  <c r="H2464" i="2"/>
  <c r="M2465" i="2"/>
  <c r="I2465" i="2"/>
  <c r="K2465" i="2" s="1"/>
  <c r="H2465" i="2"/>
  <c r="H2466" i="2"/>
  <c r="M2466" i="2"/>
  <c r="I2466" i="2"/>
  <c r="K2466" i="2" s="1"/>
  <c r="I2467" i="2"/>
  <c r="K2467" i="2" s="1"/>
  <c r="H2467" i="2"/>
  <c r="M2467" i="2"/>
  <c r="H2468" i="2"/>
  <c r="I2468" i="2"/>
  <c r="K2468" i="2" s="1"/>
  <c r="M2468" i="2"/>
  <c r="H2469" i="2"/>
  <c r="I2469" i="2"/>
  <c r="K2469" i="2" s="1"/>
  <c r="M2469" i="2"/>
  <c r="H2470" i="2"/>
  <c r="I2470" i="2"/>
  <c r="K2470" i="2" s="1"/>
  <c r="M2470" i="2"/>
  <c r="H2471" i="2"/>
  <c r="I2471" i="2"/>
  <c r="K2471" i="2" s="1"/>
  <c r="M2471" i="2"/>
  <c r="I2472" i="2"/>
  <c r="K2472" i="2" s="1"/>
  <c r="M2472" i="2"/>
  <c r="H2472" i="2"/>
  <c r="M2473" i="2"/>
  <c r="I2473" i="2"/>
  <c r="K2473" i="2" s="1"/>
  <c r="H2473" i="2"/>
  <c r="M2474" i="2"/>
  <c r="I2474" i="2"/>
  <c r="K2474" i="2" s="1"/>
  <c r="H2474" i="2"/>
  <c r="H2475" i="2"/>
  <c r="I2475" i="2"/>
  <c r="K2475" i="2" s="1"/>
  <c r="M2475" i="2"/>
  <c r="H2476" i="2"/>
  <c r="I2476" i="2"/>
  <c r="K2476" i="2" s="1"/>
  <c r="M2476" i="2"/>
  <c r="I2477" i="2"/>
  <c r="K2477" i="2" s="1"/>
  <c r="H2477" i="2"/>
  <c r="M2477" i="2"/>
  <c r="M2478" i="2"/>
  <c r="I2478" i="2"/>
  <c r="K2478" i="2" s="1"/>
  <c r="H2478" i="2"/>
  <c r="M2479" i="2"/>
  <c r="I2479" i="2"/>
  <c r="K2479" i="2" s="1"/>
  <c r="H2479" i="2"/>
  <c r="M2480" i="2"/>
  <c r="I2480" i="2"/>
  <c r="K2480" i="2" s="1"/>
  <c r="H2480" i="2"/>
  <c r="I2481" i="2"/>
  <c r="K2481" i="2" s="1"/>
  <c r="H2481" i="2"/>
  <c r="M2481" i="2"/>
  <c r="M2482" i="2"/>
  <c r="I2482" i="2"/>
  <c r="K2482" i="2" s="1"/>
  <c r="H2482" i="2"/>
  <c r="M2483" i="2"/>
  <c r="I2483" i="2"/>
  <c r="K2483" i="2" s="1"/>
  <c r="H2483" i="2"/>
  <c r="M2484" i="2"/>
  <c r="I2484" i="2"/>
  <c r="K2484" i="2" s="1"/>
  <c r="H2484" i="2"/>
  <c r="M2485" i="2"/>
  <c r="I2485" i="2"/>
  <c r="K2485" i="2" s="1"/>
  <c r="H2485" i="2"/>
  <c r="M2486" i="2"/>
  <c r="I2486" i="2"/>
  <c r="K2486" i="2" s="1"/>
  <c r="H2486" i="2"/>
  <c r="M2487" i="2"/>
  <c r="I2487" i="2"/>
  <c r="K2487" i="2" s="1"/>
  <c r="H2487" i="2"/>
  <c r="M2488" i="2"/>
  <c r="I2488" i="2"/>
  <c r="K2488" i="2" s="1"/>
  <c r="H2488" i="2"/>
  <c r="H2489" i="2"/>
  <c r="M2489" i="2"/>
  <c r="I2489" i="2"/>
  <c r="K2489" i="2" s="1"/>
  <c r="H2490" i="2"/>
  <c r="I2490" i="2"/>
  <c r="K2490" i="2" s="1"/>
  <c r="M2490" i="2"/>
  <c r="H2491" i="2"/>
  <c r="I2491" i="2"/>
  <c r="K2491" i="2" s="1"/>
  <c r="M2491" i="2"/>
  <c r="H2492" i="2"/>
  <c r="I2492" i="2"/>
  <c r="K2492" i="2" s="1"/>
  <c r="M2492" i="2"/>
  <c r="M2493" i="2"/>
  <c r="H2493" i="2"/>
  <c r="I2493" i="2"/>
  <c r="K2493" i="2" s="1"/>
  <c r="M2494" i="2"/>
  <c r="I2494" i="2"/>
  <c r="K2494" i="2" s="1"/>
  <c r="H2494" i="2"/>
  <c r="M3033" i="2"/>
  <c r="H3033" i="2"/>
  <c r="I3033" i="2"/>
  <c r="K3033" i="2" s="1"/>
  <c r="I3034" i="2"/>
  <c r="K3034" i="2" s="1"/>
  <c r="H3034" i="2"/>
  <c r="M3034" i="2"/>
  <c r="M3038" i="2"/>
  <c r="H3038" i="2"/>
  <c r="I3038" i="2"/>
  <c r="K3038" i="2" s="1"/>
  <c r="M3039" i="2"/>
  <c r="H3039" i="2"/>
  <c r="I3039" i="2"/>
  <c r="K3039" i="2" s="1"/>
  <c r="H3041" i="2"/>
  <c r="M3041" i="2"/>
  <c r="I3041" i="2"/>
  <c r="K3041" i="2" s="1"/>
  <c r="I3042" i="2"/>
  <c r="K3042" i="2" s="1"/>
  <c r="H3042" i="2"/>
  <c r="M3042" i="2"/>
  <c r="I3050" i="2"/>
  <c r="K3050" i="2" s="1"/>
  <c r="H3050" i="2"/>
  <c r="M3050" i="2"/>
  <c r="M3051" i="2"/>
  <c r="H3051" i="2"/>
  <c r="I3051" i="2"/>
  <c r="K3051" i="2" s="1"/>
  <c r="H3053" i="2"/>
  <c r="M3053" i="2"/>
  <c r="I3053" i="2"/>
  <c r="K3053" i="2" s="1"/>
  <c r="M3054" i="2"/>
  <c r="I3054" i="2"/>
  <c r="K3054" i="2" s="1"/>
  <c r="H3054" i="2"/>
  <c r="M3056" i="2"/>
  <c r="H3056" i="2"/>
  <c r="I3056" i="2"/>
  <c r="K3056" i="2" s="1"/>
  <c r="M3057" i="2"/>
  <c r="I3057" i="2"/>
  <c r="K3057" i="2" s="1"/>
  <c r="H3057" i="2"/>
  <c r="I3059" i="2"/>
  <c r="K3059" i="2" s="1"/>
  <c r="M3059" i="2"/>
  <c r="H3059" i="2"/>
  <c r="H3060" i="2"/>
  <c r="I3060" i="2"/>
  <c r="K3060" i="2" s="1"/>
  <c r="M3060" i="2"/>
  <c r="M3061" i="2"/>
  <c r="H3061" i="2"/>
  <c r="I3061" i="2"/>
  <c r="K3061" i="2" s="1"/>
  <c r="M3062" i="2"/>
  <c r="I3062" i="2"/>
  <c r="K3062" i="2" s="1"/>
  <c r="H3062" i="2"/>
  <c r="M3064" i="2"/>
  <c r="I3064" i="2"/>
  <c r="K3064" i="2" s="1"/>
  <c r="H3064" i="2"/>
  <c r="I3065" i="2"/>
  <c r="K3065" i="2" s="1"/>
  <c r="M3065" i="2"/>
  <c r="H3065" i="2"/>
  <c r="H3067" i="2"/>
  <c r="M3067" i="2"/>
  <c r="I3067" i="2"/>
  <c r="K3067" i="2" s="1"/>
  <c r="H3068" i="2"/>
  <c r="I3068" i="2"/>
  <c r="K3068" i="2" s="1"/>
  <c r="M3068" i="2"/>
  <c r="I3070" i="2"/>
  <c r="K3070" i="2" s="1"/>
  <c r="H3070" i="2"/>
  <c r="M3070" i="2"/>
  <c r="I3072" i="2"/>
  <c r="K3072" i="2" s="1"/>
  <c r="H3072" i="2"/>
  <c r="M3072" i="2"/>
  <c r="H3073" i="2"/>
  <c r="M3073" i="2"/>
  <c r="I3073" i="2"/>
  <c r="K3073" i="2" s="1"/>
  <c r="H3074" i="2"/>
  <c r="M3074" i="2"/>
  <c r="I3074" i="2"/>
  <c r="K3074" i="2" s="1"/>
  <c r="M3077" i="2"/>
  <c r="I3077" i="2"/>
  <c r="K3077" i="2" s="1"/>
  <c r="H3077" i="2"/>
  <c r="I3087" i="2"/>
  <c r="K3087" i="2" s="1"/>
  <c r="H3087" i="2"/>
  <c r="M3087" i="2"/>
  <c r="M3088" i="2"/>
  <c r="I3088" i="2"/>
  <c r="K3088" i="2" s="1"/>
  <c r="H3088" i="2"/>
  <c r="M3090" i="2"/>
  <c r="I3090" i="2"/>
  <c r="K3090" i="2" s="1"/>
  <c r="H3090" i="2"/>
  <c r="I3095" i="2"/>
  <c r="K3095" i="2" s="1"/>
  <c r="H3095" i="2"/>
  <c r="M3095" i="2"/>
  <c r="M3096" i="2"/>
  <c r="H3096" i="2"/>
  <c r="I3096" i="2"/>
  <c r="K3096" i="2" s="1"/>
  <c r="I3097" i="2"/>
  <c r="K3097" i="2" s="1"/>
  <c r="H3097" i="2"/>
  <c r="M3097" i="2"/>
  <c r="H3098" i="2"/>
  <c r="M3098" i="2"/>
  <c r="I3098" i="2"/>
  <c r="K3098" i="2" s="1"/>
  <c r="H3100" i="2"/>
  <c r="I3100" i="2"/>
  <c r="K3100" i="2" s="1"/>
  <c r="M3100" i="2"/>
  <c r="H3102" i="2"/>
  <c r="I3102" i="2"/>
  <c r="K3102" i="2" s="1"/>
  <c r="M3102" i="2"/>
  <c r="I3105" i="2"/>
  <c r="K3105" i="2" s="1"/>
  <c r="M3105" i="2"/>
  <c r="H3105" i="2"/>
  <c r="H3106" i="2"/>
  <c r="M3106" i="2"/>
  <c r="I3106" i="2"/>
  <c r="K3106" i="2" s="1"/>
  <c r="M3108" i="2"/>
  <c r="H3108" i="2"/>
  <c r="I3108" i="2"/>
  <c r="K3108" i="2" s="1"/>
  <c r="M3109" i="2"/>
  <c r="H3109" i="2"/>
  <c r="I3109" i="2"/>
  <c r="K3109" i="2" s="1"/>
  <c r="M3111" i="2"/>
  <c r="H3111" i="2"/>
  <c r="I3111" i="2"/>
  <c r="K3111" i="2" s="1"/>
  <c r="H3112" i="2"/>
  <c r="I3112" i="2"/>
  <c r="K3112" i="2" s="1"/>
  <c r="M3112" i="2"/>
  <c r="H3113" i="2"/>
  <c r="I3113" i="2"/>
  <c r="K3113" i="2" s="1"/>
  <c r="M3113" i="2"/>
  <c r="M2495" i="2"/>
  <c r="I2495" i="2"/>
  <c r="K2495" i="2" s="1"/>
  <c r="H2495" i="2"/>
  <c r="I2496" i="2"/>
  <c r="K2496" i="2" s="1"/>
  <c r="M2496" i="2"/>
  <c r="H2496" i="2"/>
  <c r="H2497" i="2"/>
  <c r="M2497" i="2"/>
  <c r="I2497" i="2"/>
  <c r="K2497" i="2" s="1"/>
  <c r="H2498" i="2"/>
  <c r="I2498" i="2"/>
  <c r="K2498" i="2" s="1"/>
  <c r="M2498" i="2"/>
  <c r="M2499" i="2"/>
  <c r="H2499" i="2"/>
  <c r="I2499" i="2"/>
  <c r="K2499" i="2" s="1"/>
  <c r="H2500" i="2"/>
  <c r="I2500" i="2"/>
  <c r="K2500" i="2" s="1"/>
  <c r="M2500" i="2"/>
  <c r="H2501" i="2"/>
  <c r="I2501" i="2"/>
  <c r="K2501" i="2" s="1"/>
  <c r="M2501" i="2"/>
  <c r="H2502" i="2"/>
  <c r="I2502" i="2"/>
  <c r="K2502" i="2" s="1"/>
  <c r="M2502" i="2"/>
  <c r="I2504" i="2"/>
  <c r="K2504" i="2" s="1"/>
  <c r="M2504" i="2"/>
  <c r="H2504" i="2"/>
  <c r="I2505" i="2"/>
  <c r="K2505" i="2" s="1"/>
  <c r="H2505" i="2"/>
  <c r="M2505" i="2"/>
  <c r="M2506" i="2"/>
  <c r="I2506" i="2"/>
  <c r="K2506" i="2" s="1"/>
  <c r="H2506" i="2"/>
  <c r="M2507" i="2"/>
  <c r="I2507" i="2"/>
  <c r="K2507" i="2" s="1"/>
  <c r="H2507" i="2"/>
  <c r="M2508" i="2"/>
  <c r="I2508" i="2"/>
  <c r="K2508" i="2" s="1"/>
  <c r="H2508" i="2"/>
  <c r="M2509" i="2"/>
  <c r="I2509" i="2"/>
  <c r="K2509" i="2" s="1"/>
  <c r="H2509" i="2"/>
  <c r="M2510" i="2"/>
  <c r="I2510" i="2"/>
  <c r="K2510" i="2" s="1"/>
  <c r="H2510" i="2"/>
  <c r="H2511" i="2"/>
  <c r="I2511" i="2"/>
  <c r="K2511" i="2" s="1"/>
  <c r="M2511" i="2"/>
  <c r="I2512" i="2"/>
  <c r="K2512" i="2" s="1"/>
  <c r="H2512" i="2"/>
  <c r="M2512" i="2"/>
  <c r="M2513" i="2"/>
  <c r="H2513" i="2"/>
  <c r="I2513" i="2"/>
  <c r="K2513" i="2" s="1"/>
  <c r="M2514" i="2"/>
  <c r="I2514" i="2"/>
  <c r="K2514" i="2" s="1"/>
  <c r="H2514" i="2"/>
  <c r="M2515" i="2"/>
  <c r="I2515" i="2"/>
  <c r="K2515" i="2" s="1"/>
  <c r="H2515" i="2"/>
  <c r="M2516" i="2"/>
  <c r="I2516" i="2"/>
  <c r="K2516" i="2" s="1"/>
  <c r="H2516" i="2"/>
  <c r="M2517" i="2"/>
  <c r="H2517" i="2"/>
  <c r="I2517" i="2"/>
  <c r="K2517" i="2" s="1"/>
  <c r="M2518" i="2"/>
  <c r="I2518" i="2"/>
  <c r="K2518" i="2" s="1"/>
  <c r="H2518" i="2"/>
  <c r="M2519" i="2"/>
  <c r="I2519" i="2"/>
  <c r="K2519" i="2" s="1"/>
  <c r="H2519" i="2"/>
  <c r="M2520" i="2"/>
  <c r="I2520" i="2"/>
  <c r="K2520" i="2" s="1"/>
  <c r="H2520" i="2"/>
  <c r="M2521" i="2"/>
  <c r="I2521" i="2"/>
  <c r="K2521" i="2" s="1"/>
  <c r="H2521" i="2"/>
  <c r="M2522" i="2"/>
  <c r="I2522" i="2"/>
  <c r="K2522" i="2" s="1"/>
  <c r="H2522" i="2"/>
  <c r="M2523" i="2"/>
  <c r="I2523" i="2"/>
  <c r="K2523" i="2" s="1"/>
  <c r="H2523" i="2"/>
  <c r="M2524" i="2"/>
  <c r="I2524" i="2"/>
  <c r="K2524" i="2" s="1"/>
  <c r="H2524" i="2"/>
  <c r="M2525" i="2"/>
  <c r="I2525" i="2"/>
  <c r="K2525" i="2" s="1"/>
  <c r="H2525" i="2"/>
  <c r="M2526" i="2"/>
  <c r="I2526" i="2"/>
  <c r="K2526" i="2" s="1"/>
  <c r="H2526" i="2"/>
  <c r="M2527" i="2"/>
  <c r="I2527" i="2"/>
  <c r="K2527" i="2" s="1"/>
  <c r="H2527" i="2"/>
  <c r="M2528" i="2"/>
  <c r="I2528" i="2"/>
  <c r="K2528" i="2" s="1"/>
  <c r="H2528" i="2"/>
  <c r="M2529" i="2"/>
  <c r="I2529" i="2"/>
  <c r="K2529" i="2" s="1"/>
  <c r="H2529" i="2"/>
  <c r="H2530" i="2"/>
  <c r="M2530" i="2"/>
  <c r="I2530" i="2"/>
  <c r="K2530" i="2" s="1"/>
  <c r="M2531" i="2"/>
  <c r="H2531" i="2"/>
  <c r="I2531" i="2"/>
  <c r="K2531" i="2" s="1"/>
  <c r="H2532" i="2"/>
  <c r="I2532" i="2"/>
  <c r="K2532" i="2" s="1"/>
  <c r="M2532" i="2"/>
  <c r="H2533" i="2"/>
  <c r="I2533" i="2"/>
  <c r="K2533" i="2" s="1"/>
  <c r="M2533" i="2"/>
  <c r="H2534" i="2"/>
  <c r="I2534" i="2"/>
  <c r="K2534" i="2" s="1"/>
  <c r="M2534" i="2"/>
  <c r="M2535" i="2"/>
  <c r="H2535" i="2"/>
  <c r="I2535" i="2"/>
  <c r="K2535" i="2" s="1"/>
  <c r="H2536" i="2"/>
  <c r="I2536" i="2"/>
  <c r="K2536" i="2" s="1"/>
  <c r="M2536" i="2"/>
  <c r="I2537" i="2"/>
  <c r="K2537" i="2" s="1"/>
  <c r="M2537" i="2"/>
  <c r="H2537" i="2"/>
  <c r="M2538" i="2"/>
  <c r="H2538" i="2"/>
  <c r="I2538" i="2"/>
  <c r="K2538" i="2" s="1"/>
  <c r="M2539" i="2"/>
  <c r="I2539" i="2"/>
  <c r="K2539" i="2" s="1"/>
  <c r="H2539" i="2"/>
  <c r="I2540" i="2"/>
  <c r="K2540" i="2" s="1"/>
  <c r="M2540" i="2"/>
  <c r="H2540" i="2"/>
  <c r="M2541" i="2"/>
  <c r="I2541" i="2"/>
  <c r="K2541" i="2" s="1"/>
  <c r="H2541" i="2"/>
  <c r="M2542" i="2"/>
  <c r="I2542" i="2"/>
  <c r="K2542" i="2" s="1"/>
  <c r="H2542" i="2"/>
  <c r="M2543" i="2"/>
  <c r="I2543" i="2"/>
  <c r="K2543" i="2" s="1"/>
  <c r="H2543" i="2"/>
  <c r="M2544" i="2"/>
  <c r="H2544" i="2"/>
  <c r="I2544" i="2"/>
  <c r="K2544" i="2" s="1"/>
  <c r="H2545" i="2"/>
  <c r="M2545" i="2"/>
  <c r="I2545" i="2"/>
  <c r="K2545" i="2" s="1"/>
  <c r="M2546" i="2"/>
  <c r="I2546" i="2"/>
  <c r="K2546" i="2" s="1"/>
  <c r="H2546" i="2"/>
  <c r="H2547" i="2"/>
  <c r="M2547" i="2"/>
  <c r="I2547" i="2"/>
  <c r="K2547" i="2" s="1"/>
  <c r="M2548" i="2"/>
  <c r="I2548" i="2"/>
  <c r="K2548" i="2" s="1"/>
  <c r="H2548" i="2"/>
  <c r="M2549" i="2"/>
  <c r="I2549" i="2"/>
  <c r="K2549" i="2" s="1"/>
  <c r="H2549" i="2"/>
  <c r="M2550" i="2"/>
  <c r="I2550" i="2"/>
  <c r="K2550" i="2" s="1"/>
  <c r="H2550" i="2"/>
  <c r="M2551" i="2"/>
  <c r="I2551" i="2"/>
  <c r="K2551" i="2" s="1"/>
  <c r="H2551" i="2"/>
  <c r="M2552" i="2"/>
  <c r="I2552" i="2"/>
  <c r="K2552" i="2" s="1"/>
  <c r="H2552" i="2"/>
  <c r="M2553" i="2"/>
  <c r="I2553" i="2"/>
  <c r="K2553" i="2" s="1"/>
  <c r="H2553" i="2"/>
  <c r="M2554" i="2"/>
  <c r="I2554" i="2"/>
  <c r="K2554" i="2" s="1"/>
  <c r="H2554" i="2"/>
  <c r="I2555" i="2"/>
  <c r="K2555" i="2" s="1"/>
  <c r="H2555" i="2"/>
  <c r="M2555" i="2"/>
  <c r="M2556" i="2"/>
  <c r="I2556" i="2"/>
  <c r="K2556" i="2" s="1"/>
  <c r="H2556" i="2"/>
  <c r="I2557" i="2"/>
  <c r="K2557" i="2" s="1"/>
  <c r="H2557" i="2"/>
  <c r="M2557" i="2"/>
  <c r="H2558" i="2"/>
  <c r="I2558" i="2"/>
  <c r="K2558" i="2" s="1"/>
  <c r="M2558" i="2"/>
  <c r="H2559" i="2"/>
  <c r="I2559" i="2"/>
  <c r="K2559" i="2" s="1"/>
  <c r="M2559" i="2"/>
  <c r="H2560" i="2"/>
  <c r="I2560" i="2"/>
  <c r="K2560" i="2" s="1"/>
  <c r="M2560" i="2"/>
  <c r="H2561" i="2"/>
  <c r="I2561" i="2"/>
  <c r="K2561" i="2" s="1"/>
  <c r="M2561" i="2"/>
  <c r="I2562" i="2"/>
  <c r="K2562" i="2" s="1"/>
  <c r="H2562" i="2"/>
  <c r="M2562" i="2"/>
  <c r="H2563" i="2"/>
  <c r="I2563" i="2"/>
  <c r="K2563" i="2" s="1"/>
  <c r="M2563" i="2"/>
  <c r="M2564" i="2"/>
  <c r="I2564" i="2"/>
  <c r="K2564" i="2" s="1"/>
  <c r="H2564" i="2"/>
  <c r="M2565" i="2"/>
  <c r="I2565" i="2"/>
  <c r="K2565" i="2" s="1"/>
  <c r="H2565" i="2"/>
  <c r="M2566" i="2"/>
  <c r="I2566" i="2"/>
  <c r="K2566" i="2" s="1"/>
  <c r="H2566" i="2"/>
  <c r="M2567" i="2"/>
  <c r="I2567" i="2"/>
  <c r="K2567" i="2" s="1"/>
  <c r="H2567" i="2"/>
  <c r="M2568" i="2"/>
  <c r="I2568" i="2"/>
  <c r="K2568" i="2" s="1"/>
  <c r="H2568" i="2"/>
  <c r="H2569" i="2"/>
  <c r="I2569" i="2"/>
  <c r="K2569" i="2" s="1"/>
  <c r="M2569" i="2"/>
  <c r="M2570" i="2"/>
  <c r="I2570" i="2"/>
  <c r="K2570" i="2" s="1"/>
  <c r="H2570" i="2"/>
  <c r="M2571" i="2"/>
  <c r="I2571" i="2"/>
  <c r="K2571" i="2" s="1"/>
  <c r="H2571" i="2"/>
  <c r="M2572" i="2"/>
  <c r="I2572" i="2"/>
  <c r="K2572" i="2" s="1"/>
  <c r="H2572" i="2"/>
  <c r="H2573" i="2"/>
  <c r="I2573" i="2"/>
  <c r="K2573" i="2" s="1"/>
  <c r="M2573" i="2"/>
  <c r="H2574" i="2"/>
  <c r="I2574" i="2"/>
  <c r="K2574" i="2" s="1"/>
  <c r="M2574" i="2"/>
  <c r="I2575" i="2"/>
  <c r="K2575" i="2" s="1"/>
  <c r="H2575" i="2"/>
  <c r="M2575" i="2"/>
  <c r="H2576" i="2"/>
  <c r="I2576" i="2"/>
  <c r="K2576" i="2" s="1"/>
  <c r="M2576" i="2"/>
  <c r="H2577" i="2"/>
  <c r="M2577" i="2"/>
  <c r="I2577" i="2"/>
  <c r="K2577" i="2" s="1"/>
  <c r="M2578" i="2"/>
  <c r="I2578" i="2"/>
  <c r="K2578" i="2" s="1"/>
  <c r="H2578" i="2"/>
  <c r="M2579" i="2"/>
  <c r="I2579" i="2"/>
  <c r="I3266" i="2"/>
  <c r="K3266" i="2" s="1"/>
  <c r="H3266" i="2"/>
  <c r="M3266" i="2"/>
  <c r="I3268" i="2"/>
  <c r="K3268" i="2" s="1"/>
  <c r="H3268" i="2"/>
  <c r="M3268" i="2"/>
  <c r="M3270" i="2"/>
  <c r="I3270" i="2"/>
  <c r="K3270" i="2" s="1"/>
  <c r="H3270" i="2"/>
  <c r="H3272" i="2"/>
  <c r="I3272" i="2"/>
  <c r="K3272" i="2" s="1"/>
  <c r="M3272" i="2"/>
  <c r="I3274" i="2"/>
  <c r="K3274" i="2" s="1"/>
  <c r="H3274" i="2"/>
  <c r="M3274" i="2"/>
  <c r="M3276" i="2"/>
  <c r="I3276" i="2"/>
  <c r="K3276" i="2" s="1"/>
  <c r="H3276" i="2"/>
  <c r="H3278" i="2"/>
  <c r="I3278" i="2"/>
  <c r="K3278" i="2" s="1"/>
  <c r="M3278" i="2"/>
  <c r="I3280" i="2"/>
  <c r="K3280" i="2" s="1"/>
  <c r="H3280" i="2"/>
  <c r="M3280" i="2"/>
  <c r="M3282" i="2"/>
  <c r="H3282" i="2"/>
  <c r="I3282" i="2"/>
  <c r="K3282" i="2" s="1"/>
  <c r="H3284" i="2"/>
  <c r="I3284" i="2"/>
  <c r="K3284" i="2" s="1"/>
  <c r="M3284" i="2"/>
  <c r="I3286" i="2"/>
  <c r="K3286" i="2" s="1"/>
  <c r="M3286" i="2"/>
  <c r="H3286" i="2"/>
  <c r="I3288" i="2"/>
  <c r="K3288" i="2" s="1"/>
  <c r="H3288" i="2"/>
  <c r="M3288" i="2"/>
  <c r="M3290" i="2"/>
  <c r="I3290" i="2"/>
  <c r="K3290" i="2" s="1"/>
  <c r="H3290" i="2"/>
  <c r="M3292" i="2"/>
  <c r="I3292" i="2"/>
  <c r="K3292" i="2" s="1"/>
  <c r="H3292" i="2"/>
  <c r="I3312" i="2"/>
  <c r="K3312" i="2" s="1"/>
  <c r="M3312" i="2"/>
  <c r="H3312" i="2"/>
  <c r="H3314" i="2"/>
  <c r="I3314" i="2"/>
  <c r="K3314" i="2" s="1"/>
  <c r="M3314" i="2"/>
  <c r="I3316" i="2"/>
  <c r="K3316" i="2" s="1"/>
  <c r="M3316" i="2"/>
  <c r="H3316" i="2"/>
  <c r="I3317" i="2"/>
  <c r="K3317" i="2" s="1"/>
  <c r="H3317" i="2"/>
  <c r="M3317" i="2"/>
  <c r="M3319" i="2"/>
  <c r="I3319" i="2"/>
  <c r="K3319" i="2" s="1"/>
  <c r="H3319" i="2"/>
  <c r="M3321" i="2"/>
  <c r="I3321" i="2"/>
  <c r="K3321" i="2" s="1"/>
  <c r="H3321" i="2"/>
  <c r="M3323" i="2"/>
  <c r="I3323" i="2"/>
  <c r="K3323" i="2" s="1"/>
  <c r="H3323" i="2"/>
  <c r="M3325" i="2"/>
  <c r="I3325" i="2"/>
  <c r="K3325" i="2" s="1"/>
  <c r="H3325" i="2"/>
  <c r="M3327" i="2"/>
  <c r="I3327" i="2"/>
  <c r="K3327" i="2" s="1"/>
  <c r="H3327" i="2"/>
  <c r="M3329" i="2"/>
  <c r="I3329" i="2"/>
  <c r="K3329" i="2" s="1"/>
  <c r="H3329" i="2"/>
  <c r="M3331" i="2"/>
  <c r="I3331" i="2"/>
  <c r="K3331" i="2" s="1"/>
  <c r="H3331" i="2"/>
  <c r="M3333" i="2"/>
  <c r="I3333" i="2"/>
  <c r="K3333" i="2" s="1"/>
  <c r="H3333" i="2"/>
  <c r="H3335" i="2"/>
  <c r="I3335" i="2"/>
  <c r="K3335" i="2" s="1"/>
  <c r="M3335" i="2"/>
  <c r="H3337" i="2"/>
  <c r="I3337" i="2"/>
  <c r="K3337" i="2" s="1"/>
  <c r="M3337" i="2"/>
  <c r="M3339" i="2"/>
  <c r="I3339" i="2"/>
  <c r="K3339" i="2" s="1"/>
  <c r="H3339" i="2"/>
  <c r="M3341" i="2"/>
  <c r="I3341" i="2"/>
  <c r="K3341" i="2" s="1"/>
  <c r="H3341" i="2"/>
  <c r="M3343" i="2"/>
  <c r="I3343" i="2"/>
  <c r="K3343" i="2" s="1"/>
  <c r="H3343" i="2"/>
  <c r="M3345" i="2"/>
  <c r="H3345" i="2"/>
  <c r="I3345" i="2"/>
  <c r="K3345" i="2" s="1"/>
  <c r="M3347" i="2"/>
  <c r="I3347" i="2"/>
  <c r="K3347" i="2" s="1"/>
  <c r="H3347" i="2"/>
  <c r="M3349" i="2"/>
  <c r="I3349" i="2"/>
  <c r="K3349" i="2" s="1"/>
  <c r="H3349" i="2"/>
  <c r="M3351" i="2"/>
  <c r="I3351" i="2"/>
  <c r="K3351" i="2" s="1"/>
  <c r="H3351" i="2"/>
  <c r="M3353" i="2"/>
  <c r="I3353" i="2"/>
  <c r="K3353" i="2" s="1"/>
  <c r="H3353" i="2"/>
  <c r="M3355" i="2"/>
  <c r="I3355" i="2"/>
  <c r="K3355" i="2" s="1"/>
  <c r="H3355" i="2"/>
  <c r="M3357" i="2"/>
  <c r="I3357" i="2"/>
  <c r="K3357" i="2" s="1"/>
  <c r="H3357" i="2"/>
  <c r="H3358" i="2"/>
  <c r="M3358" i="2"/>
  <c r="I3358" i="2"/>
  <c r="K3358" i="2" s="1"/>
  <c r="M3360" i="2"/>
  <c r="I3360" i="2"/>
  <c r="K3360" i="2" s="1"/>
  <c r="H3360" i="2"/>
  <c r="M3362" i="2"/>
  <c r="I3362" i="2"/>
  <c r="K3362" i="2" s="1"/>
  <c r="H3362" i="2"/>
  <c r="M3364" i="2"/>
  <c r="I3364" i="2"/>
  <c r="K3364" i="2" s="1"/>
  <c r="H3364" i="2"/>
  <c r="M3366" i="2"/>
  <c r="I3366" i="2"/>
  <c r="K3366" i="2" s="1"/>
  <c r="H3366" i="2"/>
  <c r="I3369" i="2"/>
  <c r="K3369" i="2" s="1"/>
  <c r="H3369" i="2"/>
  <c r="M3369" i="2"/>
  <c r="I3371" i="2"/>
  <c r="K3371" i="2" s="1"/>
  <c r="H3371" i="2"/>
  <c r="M3371" i="2"/>
  <c r="H3373" i="2"/>
  <c r="I3373" i="2"/>
  <c r="K3373" i="2" s="1"/>
  <c r="M3373" i="2"/>
  <c r="H3375" i="2"/>
  <c r="I3375" i="2"/>
  <c r="K3375" i="2" s="1"/>
  <c r="M3375" i="2"/>
  <c r="H3377" i="2"/>
  <c r="I3377" i="2"/>
  <c r="K3377" i="2" s="1"/>
  <c r="M3377" i="2"/>
  <c r="H3379" i="2"/>
  <c r="I3379" i="2"/>
  <c r="K3379" i="2" s="1"/>
  <c r="M3379" i="2"/>
  <c r="H3381" i="2"/>
  <c r="M3381" i="2"/>
  <c r="I3381" i="2"/>
  <c r="K3381" i="2" s="1"/>
  <c r="H3383" i="2"/>
  <c r="I3383" i="2"/>
  <c r="K3383" i="2" s="1"/>
  <c r="M3383" i="2"/>
  <c r="I3385" i="2"/>
  <c r="K3385" i="2" s="1"/>
  <c r="H3385" i="2"/>
  <c r="M3385" i="2"/>
  <c r="M3387" i="2"/>
  <c r="I3387" i="2"/>
  <c r="K3387" i="2" s="1"/>
  <c r="H3387" i="2"/>
  <c r="M3389" i="2"/>
  <c r="I3389" i="2"/>
  <c r="K3389" i="2" s="1"/>
  <c r="H3389" i="2"/>
  <c r="H3391" i="2"/>
  <c r="I3391" i="2"/>
  <c r="K3391" i="2" s="1"/>
  <c r="M3391" i="2"/>
  <c r="H3393" i="2"/>
  <c r="I3393" i="2"/>
  <c r="K3393" i="2" s="1"/>
  <c r="M3393" i="2"/>
  <c r="H3881" i="2"/>
  <c r="I3881" i="2"/>
  <c r="K3881" i="2" s="1"/>
  <c r="M3881" i="2"/>
  <c r="H3884" i="2"/>
  <c r="I3884" i="2"/>
  <c r="K3884" i="2" s="1"/>
  <c r="M3884" i="2"/>
  <c r="I3886" i="2"/>
  <c r="K3886" i="2" s="1"/>
  <c r="H3886" i="2"/>
  <c r="M3886" i="2"/>
  <c r="M3889" i="2"/>
  <c r="I3889" i="2"/>
  <c r="K3889" i="2" s="1"/>
  <c r="H3889" i="2"/>
  <c r="M3892" i="2"/>
  <c r="I3892" i="2"/>
  <c r="K3892" i="2" s="1"/>
  <c r="H3892" i="2"/>
  <c r="I3894" i="2"/>
  <c r="K3894" i="2" s="1"/>
  <c r="H3894" i="2"/>
  <c r="M3894" i="2"/>
  <c r="H3897" i="2"/>
  <c r="I3897" i="2"/>
  <c r="K3897" i="2" s="1"/>
  <c r="M3897" i="2"/>
  <c r="M3898" i="2"/>
  <c r="I3898" i="2"/>
  <c r="K3898" i="2" s="1"/>
  <c r="H3898" i="2"/>
  <c r="M3901" i="2"/>
  <c r="I3901" i="2"/>
  <c r="K3901" i="2" s="1"/>
  <c r="H3901" i="2"/>
  <c r="M3903" i="2"/>
  <c r="I3903" i="2"/>
  <c r="K3903" i="2" s="1"/>
  <c r="H3903" i="2"/>
  <c r="H3906" i="2"/>
  <c r="I3906" i="2"/>
  <c r="K3906" i="2" s="1"/>
  <c r="M3906" i="2"/>
  <c r="M3908" i="2"/>
  <c r="I3908" i="2"/>
  <c r="K3908" i="2" s="1"/>
  <c r="H3908" i="2"/>
  <c r="H3911" i="2"/>
  <c r="I3911" i="2"/>
  <c r="K3911" i="2" s="1"/>
  <c r="M3911" i="2"/>
  <c r="H3913" i="2"/>
  <c r="I3913" i="2"/>
  <c r="K3913" i="2" s="1"/>
  <c r="M3913" i="2"/>
  <c r="M3916" i="2"/>
  <c r="H3916" i="2"/>
  <c r="I3916" i="2"/>
  <c r="K3916" i="2" s="1"/>
  <c r="H3918" i="2"/>
  <c r="I3918" i="2"/>
  <c r="K3918" i="2" s="1"/>
  <c r="M3918" i="2"/>
  <c r="I3921" i="2"/>
  <c r="K3921" i="2" s="1"/>
  <c r="M3921" i="2"/>
  <c r="H3921" i="2"/>
  <c r="H3923" i="2"/>
  <c r="I3923" i="2"/>
  <c r="K3923" i="2" s="1"/>
  <c r="M3923" i="2"/>
  <c r="M3926" i="2"/>
  <c r="I3926" i="2"/>
  <c r="K3926" i="2" s="1"/>
  <c r="H3926" i="2"/>
  <c r="H3929" i="2"/>
  <c r="I3929" i="2"/>
  <c r="K3929" i="2" s="1"/>
  <c r="M3929" i="2"/>
  <c r="M3931" i="2"/>
  <c r="I3931" i="2"/>
  <c r="K3931" i="2" s="1"/>
  <c r="H3931" i="2"/>
  <c r="H3934" i="2"/>
  <c r="M3934" i="2"/>
  <c r="I3934" i="2"/>
  <c r="K3934" i="2" s="1"/>
  <c r="M3936" i="2"/>
  <c r="I3936" i="2"/>
  <c r="K3936" i="2" s="1"/>
  <c r="H3936" i="2"/>
  <c r="M3939" i="2"/>
  <c r="I3939" i="2"/>
  <c r="K3939" i="2" s="1"/>
  <c r="H3939" i="2"/>
  <c r="I3942" i="2"/>
  <c r="K3942" i="2" s="1"/>
  <c r="M3942" i="2"/>
  <c r="H3942" i="2"/>
  <c r="M3944" i="2"/>
  <c r="I3944" i="2"/>
  <c r="K3944" i="2" s="1"/>
  <c r="H3944" i="2"/>
  <c r="H3946" i="2"/>
  <c r="M3946" i="2"/>
  <c r="I3946" i="2"/>
  <c r="K3946" i="2" s="1"/>
  <c r="M3949" i="2"/>
  <c r="I3949" i="2"/>
  <c r="K3949" i="2" s="1"/>
  <c r="H3949" i="2"/>
  <c r="M3951" i="2"/>
  <c r="I3951" i="2"/>
  <c r="K3951" i="2" s="1"/>
  <c r="H3951" i="2"/>
  <c r="H3954" i="2"/>
  <c r="M3954" i="2"/>
  <c r="I3954" i="2"/>
  <c r="K3954" i="2" s="1"/>
  <c r="M3956" i="2"/>
  <c r="I3956" i="2"/>
  <c r="K3956" i="2" s="1"/>
  <c r="H3956" i="2"/>
  <c r="M3959" i="2"/>
  <c r="I3959" i="2"/>
  <c r="K3959" i="2" s="1"/>
  <c r="H3959" i="2"/>
  <c r="H3961" i="2"/>
  <c r="M3961" i="2"/>
  <c r="I3961" i="2"/>
  <c r="K3961" i="2" s="1"/>
  <c r="M3964" i="2"/>
  <c r="H3964" i="2"/>
  <c r="I3964" i="2"/>
  <c r="K3964" i="2" s="1"/>
  <c r="H3966" i="2"/>
  <c r="I3966" i="2"/>
  <c r="K3966" i="2" s="1"/>
  <c r="M3966" i="2"/>
  <c r="M3969" i="2"/>
  <c r="I3969" i="2"/>
  <c r="K3969" i="2" s="1"/>
  <c r="H3969" i="2"/>
  <c r="M3972" i="2"/>
  <c r="I3972" i="2"/>
  <c r="K3972" i="2" s="1"/>
  <c r="H3972" i="2"/>
  <c r="M3974" i="2"/>
  <c r="I3974" i="2"/>
  <c r="K3974" i="2" s="1"/>
  <c r="H3974" i="2"/>
  <c r="H3977" i="2"/>
  <c r="M3977" i="2"/>
  <c r="I3977" i="2"/>
  <c r="K3977" i="2" s="1"/>
  <c r="I3981" i="2"/>
  <c r="K3981" i="2" s="1"/>
  <c r="M3981" i="2"/>
  <c r="H3981" i="2"/>
  <c r="H3983" i="2"/>
  <c r="I3983" i="2"/>
  <c r="K3983" i="2" s="1"/>
  <c r="M3983" i="2"/>
  <c r="M3985" i="2"/>
  <c r="I3985" i="2"/>
  <c r="K3985" i="2" s="1"/>
  <c r="H3985" i="2"/>
  <c r="M3988" i="2"/>
  <c r="I3988" i="2"/>
  <c r="K3988" i="2" s="1"/>
  <c r="H3988" i="2"/>
  <c r="M3990" i="2"/>
  <c r="I3990" i="2"/>
  <c r="K3990" i="2" s="1"/>
  <c r="H3990" i="2"/>
  <c r="M3993" i="2"/>
  <c r="I3993" i="2"/>
  <c r="K3993" i="2" s="1"/>
  <c r="H3993" i="2"/>
  <c r="H3995" i="2"/>
  <c r="M3995" i="2"/>
  <c r="I3995" i="2"/>
  <c r="K3995" i="2" s="1"/>
  <c r="H3998" i="2"/>
  <c r="I3998" i="2"/>
  <c r="K3998" i="2" s="1"/>
  <c r="M3998" i="2"/>
  <c r="I4001" i="2"/>
  <c r="K4001" i="2" s="1"/>
  <c r="M4001" i="2"/>
  <c r="H4001" i="2"/>
  <c r="M4007" i="2"/>
  <c r="I4007" i="2"/>
  <c r="K4007" i="2" s="1"/>
  <c r="H4007" i="2"/>
  <c r="M4010" i="2"/>
  <c r="I4010" i="2"/>
  <c r="K4010" i="2" s="1"/>
  <c r="H4010" i="2"/>
  <c r="H4014" i="2"/>
  <c r="M4014" i="2"/>
  <c r="I4014" i="2"/>
  <c r="K4014" i="2" s="1"/>
  <c r="M4017" i="2"/>
  <c r="I4017" i="2"/>
  <c r="K4017" i="2" s="1"/>
  <c r="H4017" i="2"/>
  <c r="H4021" i="2"/>
  <c r="I4021" i="2"/>
  <c r="K4021" i="2" s="1"/>
  <c r="M4021" i="2"/>
  <c r="H4025" i="2"/>
  <c r="I4025" i="2"/>
  <c r="K4025" i="2" s="1"/>
  <c r="M4025" i="2"/>
  <c r="H4028" i="2"/>
  <c r="M4028" i="2"/>
  <c r="I4028" i="2"/>
  <c r="K4028" i="2" s="1"/>
  <c r="H4031" i="2"/>
  <c r="M4031" i="2"/>
  <c r="I4031" i="2"/>
  <c r="K4031" i="2" s="1"/>
  <c r="M4035" i="2"/>
  <c r="I4035" i="2"/>
  <c r="K4035" i="2" s="1"/>
  <c r="H4035" i="2"/>
  <c r="H4038" i="2"/>
  <c r="I4038" i="2"/>
  <c r="K4038" i="2" s="1"/>
  <c r="M4038" i="2"/>
  <c r="H4041" i="2"/>
  <c r="I4041" i="2"/>
  <c r="K4041" i="2" s="1"/>
  <c r="M4041" i="2"/>
  <c r="H4045" i="2"/>
  <c r="I4045" i="2"/>
  <c r="K4045" i="2" s="1"/>
  <c r="M4045" i="2"/>
  <c r="H4049" i="2"/>
  <c r="I4049" i="2"/>
  <c r="K4049" i="2" s="1"/>
  <c r="M4049" i="2"/>
  <c r="H4052" i="2"/>
  <c r="I4052" i="2"/>
  <c r="K4052" i="2" s="1"/>
  <c r="M4052" i="2"/>
  <c r="H4054" i="2"/>
  <c r="M4054" i="2"/>
  <c r="I4054" i="2"/>
  <c r="K4054" i="2" s="1"/>
  <c r="H4056" i="2"/>
  <c r="I4056" i="2"/>
  <c r="K4056" i="2" s="1"/>
  <c r="M4056" i="2"/>
  <c r="I4059" i="2"/>
  <c r="K4059" i="2" s="1"/>
  <c r="H4059" i="2"/>
  <c r="M4059" i="2"/>
  <c r="M4061" i="2"/>
  <c r="I4061" i="2"/>
  <c r="K4061" i="2" s="1"/>
  <c r="H4061" i="2"/>
  <c r="M4063" i="2"/>
  <c r="I4063" i="2"/>
  <c r="K4063" i="2" s="1"/>
  <c r="H4063" i="2"/>
  <c r="H4065" i="2"/>
  <c r="M4065" i="2"/>
  <c r="I4065" i="2"/>
  <c r="K4065" i="2" s="1"/>
  <c r="H4068" i="2"/>
  <c r="M4068" i="2"/>
  <c r="I4068" i="2"/>
  <c r="K4068" i="2" s="1"/>
  <c r="H4071" i="2"/>
  <c r="M4071" i="2"/>
  <c r="I4071" i="2"/>
  <c r="K4071" i="2" s="1"/>
  <c r="M4074" i="2"/>
  <c r="H4074" i="2"/>
  <c r="I4074" i="2"/>
  <c r="K4074" i="2" s="1"/>
  <c r="M4079" i="2"/>
  <c r="I4079" i="2"/>
  <c r="K4079" i="2" s="1"/>
  <c r="H4079" i="2"/>
  <c r="I4082" i="2"/>
  <c r="K4082" i="2" s="1"/>
  <c r="H4082" i="2"/>
  <c r="M4082" i="2"/>
  <c r="M4086" i="2"/>
  <c r="I4086" i="2"/>
  <c r="K4086" i="2" s="1"/>
  <c r="H4086" i="2"/>
  <c r="H4089" i="2"/>
  <c r="M4089" i="2"/>
  <c r="I4089" i="2"/>
  <c r="K4089" i="2" s="1"/>
  <c r="H4092" i="2"/>
  <c r="M4092" i="2"/>
  <c r="I4092" i="2"/>
  <c r="K4092" i="2" s="1"/>
  <c r="M4095" i="2"/>
  <c r="I4095" i="2"/>
  <c r="K4095" i="2" s="1"/>
  <c r="H4095" i="2"/>
  <c r="I4099" i="2"/>
  <c r="K4099" i="2" s="1"/>
  <c r="M4099" i="2"/>
  <c r="H4099" i="2"/>
  <c r="H4102" i="2"/>
  <c r="M4102" i="2"/>
  <c r="I4102" i="2"/>
  <c r="K4102" i="2" s="1"/>
  <c r="M4105" i="2"/>
  <c r="I4105" i="2"/>
  <c r="K4105" i="2" s="1"/>
  <c r="H4105" i="2"/>
  <c r="M4108" i="2"/>
  <c r="I4108" i="2"/>
  <c r="K4108" i="2" s="1"/>
  <c r="H4108" i="2"/>
  <c r="M4112" i="2"/>
  <c r="I4112" i="2"/>
  <c r="K4112" i="2" s="1"/>
  <c r="H4112" i="2"/>
  <c r="I4115" i="2"/>
  <c r="K4115" i="2" s="1"/>
  <c r="H4115" i="2"/>
  <c r="M4115" i="2"/>
  <c r="M4118" i="2"/>
  <c r="I4118" i="2"/>
  <c r="K4118" i="2" s="1"/>
  <c r="H4118" i="2"/>
  <c r="I4122" i="2"/>
  <c r="K4122" i="2" s="1"/>
  <c r="H4122" i="2"/>
  <c r="M4122" i="2"/>
  <c r="M4126" i="2"/>
  <c r="I4126" i="2"/>
  <c r="K4126" i="2" s="1"/>
  <c r="H4126" i="2"/>
  <c r="M4131" i="2"/>
  <c r="I4131" i="2"/>
  <c r="K4131" i="2" s="1"/>
  <c r="H4131" i="2"/>
  <c r="M4135" i="2"/>
  <c r="I4135" i="2"/>
  <c r="K4135" i="2" s="1"/>
  <c r="H4135" i="2"/>
  <c r="M4138" i="2"/>
  <c r="I4138" i="2"/>
  <c r="K4138" i="2" s="1"/>
  <c r="H4138" i="2"/>
  <c r="I4141" i="2"/>
  <c r="K4141" i="2" s="1"/>
  <c r="M4141" i="2"/>
  <c r="H4141" i="2"/>
  <c r="I4144" i="2"/>
  <c r="K4144" i="2" s="1"/>
  <c r="M4144" i="2"/>
  <c r="H4144" i="2"/>
  <c r="M4147" i="2"/>
  <c r="I4147" i="2"/>
  <c r="K4147" i="2" s="1"/>
  <c r="H4147" i="2"/>
  <c r="M4151" i="2"/>
  <c r="I4151" i="2"/>
  <c r="K4151" i="2" s="1"/>
  <c r="H4151" i="2"/>
  <c r="M4153" i="2"/>
  <c r="I4153" i="2"/>
  <c r="K4153" i="2" s="1"/>
  <c r="H4153" i="2"/>
  <c r="M4157" i="2"/>
  <c r="H4157" i="2"/>
  <c r="I4157" i="2"/>
  <c r="K4157" i="2" s="1"/>
  <c r="I4159" i="2"/>
  <c r="K4159" i="2" s="1"/>
  <c r="M4159" i="2"/>
  <c r="H4159" i="2"/>
  <c r="M4162" i="2"/>
  <c r="H4162" i="2"/>
  <c r="I4162" i="2"/>
  <c r="K4162" i="2" s="1"/>
  <c r="I4165" i="2"/>
  <c r="K4165" i="2" s="1"/>
  <c r="M4165" i="2"/>
  <c r="H4165" i="2"/>
  <c r="M4167" i="2"/>
  <c r="H4167" i="2"/>
  <c r="I4167" i="2"/>
  <c r="K4167" i="2" s="1"/>
  <c r="I4170" i="2"/>
  <c r="K4170" i="2" s="1"/>
  <c r="H4170" i="2"/>
  <c r="M4170" i="2"/>
  <c r="M4173" i="2"/>
  <c r="I4173" i="2"/>
  <c r="K4173" i="2" s="1"/>
  <c r="H4173" i="2"/>
  <c r="I4176" i="2"/>
  <c r="K4176" i="2" s="1"/>
  <c r="M4176" i="2"/>
  <c r="H4176" i="2"/>
  <c r="H4178" i="2"/>
  <c r="I4178" i="2"/>
  <c r="K4178" i="2" s="1"/>
  <c r="M4178" i="2"/>
  <c r="H4569" i="2"/>
  <c r="M4569" i="2"/>
  <c r="I4569" i="2"/>
  <c r="K4569" i="2" s="1"/>
  <c r="H4573" i="2"/>
  <c r="I4573" i="2"/>
  <c r="K4573" i="2" s="1"/>
  <c r="M4573" i="2"/>
  <c r="I4577" i="2"/>
  <c r="K4577" i="2" s="1"/>
  <c r="M4577" i="2"/>
  <c r="H4577" i="2"/>
  <c r="M4582" i="2"/>
  <c r="H4582" i="2"/>
  <c r="I4582" i="2"/>
  <c r="K4582" i="2" s="1"/>
  <c r="I4585" i="2"/>
  <c r="K4585" i="2" s="1"/>
  <c r="H4585" i="2"/>
  <c r="M4585" i="2"/>
  <c r="I4589" i="2"/>
  <c r="K4589" i="2" s="1"/>
  <c r="H4589" i="2"/>
  <c r="M4589" i="2"/>
  <c r="I4593" i="2"/>
  <c r="K4593" i="2" s="1"/>
  <c r="H4593" i="2"/>
  <c r="M4593" i="2"/>
  <c r="M4598" i="2"/>
  <c r="I4598" i="2"/>
  <c r="K4598" i="2" s="1"/>
  <c r="H4598" i="2"/>
  <c r="I4603" i="2"/>
  <c r="K4603" i="2" s="1"/>
  <c r="M4603" i="2"/>
  <c r="H4603" i="2"/>
  <c r="M4607" i="2"/>
  <c r="I4607" i="2"/>
  <c r="K4607" i="2" s="1"/>
  <c r="H4607" i="2"/>
  <c r="M4611" i="2"/>
  <c r="I4611" i="2"/>
  <c r="K4611" i="2" s="1"/>
  <c r="H4611" i="2"/>
  <c r="M4616" i="2"/>
  <c r="I4616" i="2"/>
  <c r="K4616" i="2" s="1"/>
  <c r="H4616" i="2"/>
  <c r="M4621" i="2"/>
  <c r="I4621" i="2"/>
  <c r="K4621" i="2" s="1"/>
  <c r="H4621" i="2"/>
  <c r="I4625" i="2"/>
  <c r="K4625" i="2" s="1"/>
  <c r="M4625" i="2"/>
  <c r="H4625" i="2"/>
  <c r="M4630" i="2"/>
  <c r="I4630" i="2"/>
  <c r="K4630" i="2" s="1"/>
  <c r="H4630" i="2"/>
  <c r="H4634" i="2"/>
  <c r="I4634" i="2"/>
  <c r="K4634" i="2" s="1"/>
  <c r="M4634" i="2"/>
  <c r="M4638" i="2"/>
  <c r="I4638" i="2"/>
  <c r="K4638" i="2" s="1"/>
  <c r="H4638" i="2"/>
  <c r="M4643" i="2"/>
  <c r="I4643" i="2"/>
  <c r="K4643" i="2" s="1"/>
  <c r="H4643" i="2"/>
  <c r="M4647" i="2"/>
  <c r="I4647" i="2"/>
  <c r="K4647" i="2" s="1"/>
  <c r="H4647" i="2"/>
  <c r="M4651" i="2"/>
  <c r="I4651" i="2"/>
  <c r="K4651" i="2" s="1"/>
  <c r="H4651" i="2"/>
  <c r="H4655" i="2"/>
  <c r="I4655" i="2"/>
  <c r="K4655" i="2" s="1"/>
  <c r="M4655" i="2"/>
  <c r="H4659" i="2"/>
  <c r="I4659" i="2"/>
  <c r="K4659" i="2" s="1"/>
  <c r="M4659" i="2"/>
  <c r="I4664" i="2"/>
  <c r="K4664" i="2" s="1"/>
  <c r="H4664" i="2"/>
  <c r="M4664" i="2"/>
  <c r="H4668" i="2"/>
  <c r="I4668" i="2"/>
  <c r="K4668" i="2" s="1"/>
  <c r="M4668" i="2"/>
  <c r="M4672" i="2"/>
  <c r="I4672" i="2"/>
  <c r="K4672" i="2" s="1"/>
  <c r="H4672" i="2"/>
  <c r="M4677" i="2"/>
  <c r="H4677" i="2"/>
  <c r="I4677" i="2"/>
  <c r="K4677" i="2" s="1"/>
  <c r="I4680" i="2"/>
  <c r="K4680" i="2" s="1"/>
  <c r="H4680" i="2"/>
  <c r="M4680" i="2"/>
  <c r="I4684" i="2"/>
  <c r="K4684" i="2" s="1"/>
  <c r="M4684" i="2"/>
  <c r="H4684" i="2"/>
  <c r="H4689" i="2"/>
  <c r="M4689" i="2"/>
  <c r="I4689" i="2"/>
  <c r="K4689" i="2" s="1"/>
  <c r="I4695" i="2"/>
  <c r="K4695" i="2" s="1"/>
  <c r="H4695" i="2"/>
  <c r="M4695" i="2"/>
  <c r="H4700" i="2"/>
  <c r="M4700" i="2"/>
  <c r="I4700" i="2"/>
  <c r="K4700" i="2" s="1"/>
  <c r="M4704" i="2"/>
  <c r="I4704" i="2"/>
  <c r="K4704" i="2" s="1"/>
  <c r="H4704" i="2"/>
  <c r="I4709" i="2"/>
  <c r="K4709" i="2" s="1"/>
  <c r="M4709" i="2"/>
  <c r="H4709" i="2"/>
  <c r="M4714" i="2"/>
  <c r="H4714" i="2"/>
  <c r="I4714" i="2"/>
  <c r="K4714" i="2" s="1"/>
  <c r="I4718" i="2"/>
  <c r="K4718" i="2" s="1"/>
  <c r="H4718" i="2"/>
  <c r="M4718" i="2"/>
  <c r="H4723" i="2"/>
  <c r="M4723" i="2"/>
  <c r="I4723" i="2"/>
  <c r="K4723" i="2" s="1"/>
  <c r="H4727" i="2"/>
  <c r="I4727" i="2"/>
  <c r="K4727" i="2" s="1"/>
  <c r="M4727" i="2"/>
  <c r="H4731" i="2"/>
  <c r="M4731" i="2"/>
  <c r="I4731" i="2"/>
  <c r="K4731" i="2" s="1"/>
  <c r="M4735" i="2"/>
  <c r="H4735" i="2"/>
  <c r="I4735" i="2"/>
  <c r="K4735" i="2" s="1"/>
  <c r="I4740" i="2"/>
  <c r="K4740" i="2" s="1"/>
  <c r="M4740" i="2"/>
  <c r="H4740" i="2"/>
  <c r="I4744" i="2"/>
  <c r="K4744" i="2" s="1"/>
  <c r="M4744" i="2"/>
  <c r="H4744" i="2"/>
  <c r="H4749" i="2"/>
  <c r="M4749" i="2"/>
  <c r="I4749" i="2"/>
  <c r="K4749" i="2" s="1"/>
  <c r="H4754" i="2"/>
  <c r="M4754" i="2"/>
  <c r="I4754" i="2"/>
  <c r="K4754" i="2" s="1"/>
  <c r="M4759" i="2"/>
  <c r="H4759" i="2"/>
  <c r="I4759" i="2"/>
  <c r="K4759" i="2" s="1"/>
  <c r="H4763" i="2"/>
  <c r="M4763" i="2"/>
  <c r="I4763" i="2"/>
  <c r="K4763" i="2" s="1"/>
  <c r="M4768" i="2"/>
  <c r="H4768" i="2"/>
  <c r="I4768" i="2"/>
  <c r="K4768" i="2" s="1"/>
  <c r="I4773" i="2"/>
  <c r="K4773" i="2" s="1"/>
  <c r="M4773" i="2"/>
  <c r="H4773" i="2"/>
  <c r="M4777" i="2"/>
  <c r="H4777" i="2"/>
  <c r="I4777" i="2"/>
  <c r="K4777" i="2" s="1"/>
  <c r="I4782" i="2"/>
  <c r="K4782" i="2" s="1"/>
  <c r="M4782" i="2"/>
  <c r="H4782" i="2"/>
  <c r="I4786" i="2"/>
  <c r="K4786" i="2" s="1"/>
  <c r="M4786" i="2"/>
  <c r="H4786" i="2"/>
  <c r="I4791" i="2"/>
  <c r="K4791" i="2" s="1"/>
  <c r="M4791" i="2"/>
  <c r="H4791" i="2"/>
  <c r="I4796" i="2"/>
  <c r="K4796" i="2" s="1"/>
  <c r="H4796" i="2"/>
  <c r="M4796" i="2"/>
  <c r="H4800" i="2"/>
  <c r="M4800" i="2"/>
  <c r="I4800" i="2"/>
  <c r="K4800" i="2" s="1"/>
  <c r="M4805" i="2"/>
  <c r="H4805" i="2"/>
  <c r="I4805" i="2"/>
  <c r="K4805" i="2" s="1"/>
  <c r="I4810" i="2"/>
  <c r="K4810" i="2" s="1"/>
  <c r="M4810" i="2"/>
  <c r="H4810" i="2"/>
  <c r="H4814" i="2"/>
  <c r="I4814" i="2"/>
  <c r="K4814" i="2" s="1"/>
  <c r="M4814" i="2"/>
  <c r="M4819" i="2"/>
  <c r="I4819" i="2"/>
  <c r="K4819" i="2" s="1"/>
  <c r="H4819" i="2"/>
  <c r="I4824" i="2"/>
  <c r="K4824" i="2" s="1"/>
  <c r="M4824" i="2"/>
  <c r="H4824" i="2"/>
  <c r="H4828" i="2"/>
  <c r="I4828" i="2"/>
  <c r="K4828" i="2" s="1"/>
  <c r="M4828" i="2"/>
  <c r="H4833" i="2"/>
  <c r="M4833" i="2"/>
  <c r="I4833" i="2"/>
  <c r="K4833" i="2" s="1"/>
  <c r="M4838" i="2"/>
  <c r="I4838" i="2"/>
  <c r="K4838" i="2" s="1"/>
  <c r="H4838" i="2"/>
  <c r="I4842" i="2"/>
  <c r="K4842" i="2" s="1"/>
  <c r="M4842" i="2"/>
  <c r="H4842" i="2"/>
  <c r="M4844" i="2"/>
  <c r="I4844" i="2"/>
  <c r="K4844" i="2" s="1"/>
  <c r="H4844" i="2"/>
  <c r="I14" i="2"/>
  <c r="K14" i="2" s="1"/>
  <c r="H14" i="2"/>
  <c r="M14" i="2"/>
  <c r="M21" i="2"/>
  <c r="H21" i="2"/>
  <c r="I21" i="2"/>
  <c r="K21" i="2" s="1"/>
  <c r="H28" i="2"/>
  <c r="M28" i="2"/>
  <c r="I28" i="2"/>
  <c r="K28" i="2" s="1"/>
  <c r="H37" i="2"/>
  <c r="M37" i="2"/>
  <c r="I37" i="2"/>
  <c r="K37" i="2" s="1"/>
  <c r="H46" i="2"/>
  <c r="I46" i="2"/>
  <c r="K46" i="2" s="1"/>
  <c r="M46" i="2"/>
  <c r="M53" i="2"/>
  <c r="I53" i="2"/>
  <c r="K53" i="2" s="1"/>
  <c r="H53" i="2"/>
  <c r="M59" i="2"/>
  <c r="I59" i="2"/>
  <c r="K59" i="2" s="1"/>
  <c r="H59" i="2"/>
  <c r="M66" i="2"/>
  <c r="H66" i="2"/>
  <c r="I66" i="2"/>
  <c r="K66" i="2" s="1"/>
  <c r="I72" i="2"/>
  <c r="K72" i="2" s="1"/>
  <c r="H72" i="2"/>
  <c r="M72" i="2"/>
  <c r="I79" i="2"/>
  <c r="K79" i="2" s="1"/>
  <c r="H79" i="2"/>
  <c r="M79" i="2"/>
  <c r="I83" i="2"/>
  <c r="K83" i="2" s="1"/>
  <c r="M83" i="2"/>
  <c r="H83" i="2"/>
  <c r="H87" i="2"/>
  <c r="I87" i="2"/>
  <c r="K87" i="2" s="1"/>
  <c r="M87" i="2"/>
  <c r="H91" i="2"/>
  <c r="M91" i="2"/>
  <c r="I91" i="2"/>
  <c r="K91" i="2" s="1"/>
  <c r="M6261" i="2"/>
  <c r="I6261" i="2"/>
  <c r="K6261" i="2" s="1"/>
  <c r="H6261" i="2"/>
  <c r="H6266" i="2"/>
  <c r="I6266" i="2"/>
  <c r="K6266" i="2" s="1"/>
  <c r="M6266" i="2"/>
  <c r="I6270" i="2"/>
  <c r="K6270" i="2" s="1"/>
  <c r="M6270" i="2"/>
  <c r="H6270" i="2"/>
  <c r="M6276" i="2"/>
  <c r="I6276" i="2"/>
  <c r="K6276" i="2" s="1"/>
  <c r="H6276" i="2"/>
  <c r="M6283" i="2"/>
  <c r="I6283" i="2"/>
  <c r="K6283" i="2" s="1"/>
  <c r="H6283" i="2"/>
  <c r="M6290" i="2"/>
  <c r="I6290" i="2"/>
  <c r="K6290" i="2" s="1"/>
  <c r="H6290" i="2"/>
  <c r="I6296" i="2"/>
  <c r="K6296" i="2" s="1"/>
  <c r="M6296" i="2"/>
  <c r="H6296" i="2"/>
  <c r="H6303" i="2"/>
  <c r="I6303" i="2"/>
  <c r="K6303" i="2" s="1"/>
  <c r="M6303" i="2"/>
  <c r="I6309" i="2"/>
  <c r="K6309" i="2" s="1"/>
  <c r="H6309" i="2"/>
  <c r="M6309" i="2"/>
  <c r="M6315" i="2"/>
  <c r="I6315" i="2"/>
  <c r="K6315" i="2" s="1"/>
  <c r="H6315" i="2"/>
  <c r="I6322" i="2"/>
  <c r="K6322" i="2" s="1"/>
  <c r="M6322" i="2"/>
  <c r="H6322" i="2"/>
  <c r="H6328" i="2"/>
  <c r="I6328" i="2"/>
  <c r="K6328" i="2" s="1"/>
  <c r="M6328" i="2"/>
  <c r="M6333" i="2"/>
  <c r="H6333" i="2"/>
  <c r="I6333" i="2"/>
  <c r="K6333" i="2" s="1"/>
  <c r="H6338" i="2"/>
  <c r="I6338" i="2"/>
  <c r="K6338" i="2" s="1"/>
  <c r="M6338" i="2"/>
  <c r="M6346" i="2"/>
  <c r="H6346" i="2"/>
  <c r="I6346" i="2"/>
  <c r="K6346" i="2" s="1"/>
  <c r="H6353" i="2"/>
  <c r="I6353" i="2"/>
  <c r="K6353" i="2" s="1"/>
  <c r="M6353" i="2"/>
  <c r="I6359" i="2"/>
  <c r="K6359" i="2" s="1"/>
  <c r="M6359" i="2"/>
  <c r="H6359" i="2"/>
  <c r="H2726" i="2"/>
  <c r="I2726" i="2"/>
  <c r="K2726" i="2" s="1"/>
  <c r="M2726" i="2"/>
  <c r="H2727" i="2"/>
  <c r="I2727" i="2"/>
  <c r="K2727" i="2" s="1"/>
  <c r="M2727" i="2"/>
  <c r="M2728" i="2"/>
  <c r="I2728" i="2"/>
  <c r="K2728" i="2" s="1"/>
  <c r="H2728" i="2"/>
  <c r="H2729" i="2"/>
  <c r="I2729" i="2"/>
  <c r="K2729" i="2" s="1"/>
  <c r="M2729" i="2"/>
  <c r="H2730" i="2"/>
  <c r="I2730" i="2"/>
  <c r="K2730" i="2" s="1"/>
  <c r="M2730" i="2"/>
  <c r="H2731" i="2"/>
  <c r="I2731" i="2"/>
  <c r="K2731" i="2" s="1"/>
  <c r="M2731" i="2"/>
  <c r="M2732" i="2"/>
  <c r="I2732" i="2"/>
  <c r="K2732" i="2" s="1"/>
  <c r="H2732" i="2"/>
  <c r="M2733" i="2"/>
  <c r="I2733" i="2"/>
  <c r="K2733" i="2" s="1"/>
  <c r="H2733" i="2"/>
  <c r="M2734" i="2"/>
  <c r="I2734" i="2"/>
  <c r="K2734" i="2" s="1"/>
  <c r="H2734" i="2"/>
  <c r="I2735" i="2"/>
  <c r="K2735" i="2" s="1"/>
  <c r="M2735" i="2"/>
  <c r="H2735" i="2"/>
  <c r="M2736" i="2"/>
  <c r="H2736" i="2"/>
  <c r="I2736" i="2"/>
  <c r="K2736" i="2" s="1"/>
  <c r="H2737" i="2"/>
  <c r="M2737" i="2"/>
  <c r="I2737" i="2"/>
  <c r="K2737" i="2" s="1"/>
  <c r="M2738" i="2"/>
  <c r="I2738" i="2"/>
  <c r="K2738" i="2" s="1"/>
  <c r="H2738" i="2"/>
  <c r="M2739" i="2"/>
  <c r="H2739" i="2"/>
  <c r="I2739" i="2"/>
  <c r="K2739" i="2" s="1"/>
  <c r="H2740" i="2"/>
  <c r="I2740" i="2"/>
  <c r="K2740" i="2" s="1"/>
  <c r="M2740" i="2"/>
  <c r="H2741" i="2"/>
  <c r="I2741" i="2"/>
  <c r="K2741" i="2" s="1"/>
  <c r="M2741" i="2"/>
  <c r="I2742" i="2"/>
  <c r="K2742" i="2" s="1"/>
  <c r="H2742" i="2"/>
  <c r="M2742" i="2"/>
  <c r="H2743" i="2"/>
  <c r="M2743" i="2"/>
  <c r="I2743" i="2"/>
  <c r="K2743" i="2" s="1"/>
  <c r="I2744" i="2"/>
  <c r="K2744" i="2" s="1"/>
  <c r="M2744" i="2"/>
  <c r="H2744" i="2"/>
  <c r="M2745" i="2"/>
  <c r="H2745" i="2"/>
  <c r="I2745" i="2"/>
  <c r="K2745" i="2" s="1"/>
  <c r="H2746" i="2"/>
  <c r="I2746" i="2"/>
  <c r="K2746" i="2" s="1"/>
  <c r="M2746" i="2"/>
  <c r="M2747" i="2"/>
  <c r="H2747" i="2"/>
  <c r="I2747" i="2"/>
  <c r="K2747" i="2" s="1"/>
  <c r="I2748" i="2"/>
  <c r="K2748" i="2" s="1"/>
  <c r="H2748" i="2"/>
  <c r="M2748" i="2"/>
  <c r="M2749" i="2"/>
  <c r="I2749" i="2"/>
  <c r="K2749" i="2" s="1"/>
  <c r="H2749" i="2"/>
  <c r="H2750" i="2"/>
  <c r="I2750" i="2"/>
  <c r="K2750" i="2" s="1"/>
  <c r="M2750" i="2"/>
  <c r="H2751" i="2"/>
  <c r="I2751" i="2"/>
  <c r="K2751" i="2" s="1"/>
  <c r="M2751" i="2"/>
  <c r="H2752" i="2"/>
  <c r="I2752" i="2"/>
  <c r="K2752" i="2" s="1"/>
  <c r="M2752" i="2"/>
  <c r="M2753" i="2"/>
  <c r="I2753" i="2"/>
  <c r="K2753" i="2" s="1"/>
  <c r="H2753" i="2"/>
  <c r="I2754" i="2"/>
  <c r="K2754" i="2" s="1"/>
  <c r="M2754" i="2"/>
  <c r="H2754" i="2"/>
  <c r="H2755" i="2"/>
  <c r="M2755" i="2"/>
  <c r="I2755" i="2"/>
  <c r="K2755" i="2" s="1"/>
  <c r="H2756" i="2"/>
  <c r="M2756" i="2"/>
  <c r="I2756" i="2"/>
  <c r="K2756" i="2" s="1"/>
  <c r="H2757" i="2"/>
  <c r="M2757" i="2"/>
  <c r="I2757" i="2"/>
  <c r="K2757" i="2" s="1"/>
  <c r="M2758" i="2"/>
  <c r="I2758" i="2"/>
  <c r="K2758" i="2" s="1"/>
  <c r="H2758" i="2"/>
  <c r="H2759" i="2"/>
  <c r="M2759" i="2"/>
  <c r="I2759" i="2"/>
  <c r="K2759" i="2" s="1"/>
  <c r="M2760" i="2"/>
  <c r="I2760" i="2"/>
  <c r="K2760" i="2" s="1"/>
  <c r="H2760" i="2"/>
  <c r="I2761" i="2"/>
  <c r="K2761" i="2" s="1"/>
  <c r="H2761" i="2"/>
  <c r="M2761" i="2"/>
  <c r="H2762" i="2"/>
  <c r="M2762" i="2"/>
  <c r="I2762" i="2"/>
  <c r="K2762" i="2" s="1"/>
  <c r="H2763" i="2"/>
  <c r="I2763" i="2"/>
  <c r="K2763" i="2" s="1"/>
  <c r="M2763" i="2"/>
  <c r="M2764" i="2"/>
  <c r="I2764" i="2"/>
  <c r="K2764" i="2" s="1"/>
  <c r="H2764" i="2"/>
  <c r="M2765" i="2"/>
  <c r="H2765" i="2"/>
  <c r="I2765" i="2"/>
  <c r="K2765" i="2" s="1"/>
  <c r="I2766" i="2"/>
  <c r="K2766" i="2" s="1"/>
  <c r="M2766" i="2"/>
  <c r="H2766" i="2"/>
  <c r="I2767" i="2"/>
  <c r="K2767" i="2" s="1"/>
  <c r="M2767" i="2"/>
  <c r="H2767" i="2"/>
  <c r="M2768" i="2"/>
  <c r="I2768" i="2"/>
  <c r="K2768" i="2" s="1"/>
  <c r="H2768" i="2"/>
  <c r="M2769" i="2"/>
  <c r="I2769" i="2"/>
  <c r="K2769" i="2" s="1"/>
  <c r="H2769" i="2"/>
  <c r="M2770" i="2"/>
  <c r="I2770" i="2"/>
  <c r="K2770" i="2" s="1"/>
  <c r="H2770" i="2"/>
  <c r="M2771" i="2"/>
  <c r="I2771" i="2"/>
  <c r="K2771" i="2" s="1"/>
  <c r="H2771" i="2"/>
  <c r="H2772" i="2"/>
  <c r="M2772" i="2"/>
  <c r="I2772" i="2"/>
  <c r="K2772" i="2" s="1"/>
  <c r="H2773" i="2"/>
  <c r="M2773" i="2"/>
  <c r="I2773" i="2"/>
  <c r="K2773" i="2" s="1"/>
  <c r="M2774" i="2"/>
  <c r="I2774" i="2"/>
  <c r="K2774" i="2" s="1"/>
  <c r="H2774" i="2"/>
  <c r="M2775" i="2"/>
  <c r="I2775" i="2"/>
  <c r="K2775" i="2" s="1"/>
  <c r="H2775" i="2"/>
  <c r="H2776" i="2"/>
  <c r="M2776" i="2"/>
  <c r="I2776" i="2"/>
  <c r="K2776" i="2" s="1"/>
  <c r="H2777" i="2"/>
  <c r="I2777" i="2"/>
  <c r="K2777" i="2" s="1"/>
  <c r="M2777" i="2"/>
  <c r="I2778" i="2"/>
  <c r="K2778" i="2" s="1"/>
  <c r="M2778" i="2"/>
  <c r="H2778" i="2"/>
  <c r="H2779" i="2"/>
  <c r="I2779" i="2"/>
  <c r="K2779" i="2" s="1"/>
  <c r="M2779" i="2"/>
  <c r="M2780" i="2"/>
  <c r="H2780" i="2"/>
  <c r="I2780" i="2"/>
  <c r="K2780" i="2" s="1"/>
  <c r="M2781" i="2"/>
  <c r="H2781" i="2"/>
  <c r="I2781" i="2"/>
  <c r="K2781" i="2" s="1"/>
  <c r="M2782" i="2"/>
  <c r="I2782" i="2"/>
  <c r="K2782" i="2" s="1"/>
  <c r="H2782" i="2"/>
  <c r="M2783" i="2"/>
  <c r="I2783" i="2"/>
  <c r="K2783" i="2" s="1"/>
  <c r="H2783" i="2"/>
  <c r="M2784" i="2"/>
  <c r="I2784" i="2"/>
  <c r="K2784" i="2" s="1"/>
  <c r="H2784" i="2"/>
  <c r="M2785" i="2"/>
  <c r="H2785" i="2"/>
  <c r="I2785" i="2"/>
  <c r="K2785" i="2" s="1"/>
  <c r="M2786" i="2"/>
  <c r="I2786" i="2"/>
  <c r="K2786" i="2" s="1"/>
  <c r="H2786" i="2"/>
  <c r="M2787" i="2"/>
  <c r="I2787" i="2"/>
  <c r="K2787" i="2" s="1"/>
  <c r="H2787" i="2"/>
  <c r="I2788" i="2"/>
  <c r="K2788" i="2" s="1"/>
  <c r="M2788" i="2"/>
  <c r="H2788" i="2"/>
  <c r="M2789" i="2"/>
  <c r="I2789" i="2"/>
  <c r="K2789" i="2" s="1"/>
  <c r="H2789" i="2"/>
  <c r="I2790" i="2"/>
  <c r="K2790" i="2" s="1"/>
  <c r="M2790" i="2"/>
  <c r="H2790" i="2"/>
  <c r="M2791" i="2"/>
  <c r="I2791" i="2"/>
  <c r="K2791" i="2" s="1"/>
  <c r="H2791" i="2"/>
  <c r="M2792" i="2"/>
  <c r="I2792" i="2"/>
  <c r="K2792" i="2" s="1"/>
  <c r="H2792" i="2"/>
  <c r="M2793" i="2"/>
  <c r="I2793" i="2"/>
  <c r="K2793" i="2" s="1"/>
  <c r="H2793" i="2"/>
  <c r="H2794" i="2"/>
  <c r="I2794" i="2"/>
  <c r="K2794" i="2" s="1"/>
  <c r="M2794" i="2"/>
  <c r="M2795" i="2"/>
  <c r="I2795" i="2"/>
  <c r="K2795" i="2" s="1"/>
  <c r="H2795" i="2"/>
  <c r="M2796" i="2"/>
  <c r="I2796" i="2"/>
  <c r="K2796" i="2" s="1"/>
  <c r="H2796" i="2"/>
  <c r="M2797" i="2"/>
  <c r="I2797" i="2"/>
  <c r="K2797" i="2" s="1"/>
  <c r="H2797" i="2"/>
  <c r="M2798" i="2"/>
  <c r="I2798" i="2"/>
  <c r="K2798" i="2" s="1"/>
  <c r="H2798" i="2"/>
  <c r="M2799" i="2"/>
  <c r="I2799" i="2"/>
  <c r="K2799" i="2" s="1"/>
  <c r="H2799" i="2"/>
  <c r="M2800" i="2"/>
  <c r="I2800" i="2"/>
  <c r="K2800" i="2" s="1"/>
  <c r="H2800" i="2"/>
  <c r="M2801" i="2"/>
  <c r="I2801" i="2"/>
  <c r="K2801" i="2" s="1"/>
  <c r="H2801" i="2"/>
  <c r="I2802" i="2"/>
  <c r="K2802" i="2" s="1"/>
  <c r="H2802" i="2"/>
  <c r="M2802" i="2"/>
  <c r="M2803" i="2"/>
  <c r="H2803" i="2"/>
  <c r="I2803" i="2"/>
  <c r="K2803" i="2" s="1"/>
  <c r="H2804" i="2"/>
  <c r="I2804" i="2"/>
  <c r="K2804" i="2" s="1"/>
  <c r="M2804" i="2"/>
  <c r="H2805" i="2"/>
  <c r="M2805" i="2"/>
  <c r="I2805" i="2"/>
  <c r="K2805" i="2" s="1"/>
  <c r="M2806" i="2"/>
  <c r="I2806" i="2"/>
  <c r="K2806" i="2" s="1"/>
  <c r="H2806" i="2"/>
  <c r="I2807" i="2"/>
  <c r="K2807" i="2" s="1"/>
  <c r="M2807" i="2"/>
  <c r="H2807" i="2"/>
  <c r="M2808" i="2"/>
  <c r="I2808" i="2"/>
  <c r="K2808" i="2" s="1"/>
  <c r="H2808" i="2"/>
  <c r="H2809" i="2"/>
  <c r="M2809" i="2"/>
  <c r="I2809" i="2"/>
  <c r="K2809" i="2" s="1"/>
  <c r="I2810" i="2"/>
  <c r="K2810" i="2" s="1"/>
  <c r="H2810" i="2"/>
  <c r="M2810" i="2"/>
  <c r="H2811" i="2"/>
  <c r="M2811" i="2"/>
  <c r="I2811" i="2"/>
  <c r="K2811" i="2" s="1"/>
  <c r="H2812" i="2"/>
  <c r="I2812" i="2"/>
  <c r="K2812" i="2" s="1"/>
  <c r="M2812" i="2"/>
  <c r="M2813" i="2"/>
  <c r="H2813" i="2"/>
  <c r="I2813" i="2"/>
  <c r="K2813" i="2" s="1"/>
  <c r="H2814" i="2"/>
  <c r="I2814" i="2"/>
  <c r="K2814" i="2" s="1"/>
  <c r="M2814" i="2"/>
  <c r="H2815" i="2"/>
  <c r="I2815" i="2"/>
  <c r="K2815" i="2" s="1"/>
  <c r="M2815" i="2"/>
  <c r="I2816" i="2"/>
  <c r="K2816" i="2" s="1"/>
  <c r="M2816" i="2"/>
  <c r="H2816" i="2"/>
  <c r="H2817" i="2"/>
  <c r="I2817" i="2"/>
  <c r="K2817" i="2" s="1"/>
  <c r="M2817" i="2"/>
  <c r="H2818" i="2"/>
  <c r="I2818" i="2"/>
  <c r="K2818" i="2" s="1"/>
  <c r="M2818" i="2"/>
  <c r="H2819" i="2"/>
  <c r="I2819" i="2"/>
  <c r="K2819" i="2" s="1"/>
  <c r="M2819" i="2"/>
  <c r="I2820" i="2"/>
  <c r="K2820" i="2" s="1"/>
  <c r="M2820" i="2"/>
  <c r="H2820" i="2"/>
  <c r="M2821" i="2"/>
  <c r="I2821" i="2"/>
  <c r="K2821" i="2" s="1"/>
  <c r="H2821" i="2"/>
  <c r="I2822" i="2"/>
  <c r="K2822" i="2" s="1"/>
  <c r="M2822" i="2"/>
  <c r="H2822" i="2"/>
  <c r="M2823" i="2"/>
  <c r="H2823" i="2"/>
  <c r="I2823" i="2"/>
  <c r="K2823" i="2" s="1"/>
  <c r="H2824" i="2"/>
  <c r="I2824" i="2"/>
  <c r="K2824" i="2" s="1"/>
  <c r="M2824" i="2"/>
  <c r="H2825" i="2"/>
  <c r="I2825" i="2"/>
  <c r="K2825" i="2" s="1"/>
  <c r="M2825" i="2"/>
  <c r="H2826" i="2"/>
  <c r="I2826" i="2"/>
  <c r="K2826" i="2" s="1"/>
  <c r="M2826" i="2"/>
  <c r="M2827" i="2"/>
  <c r="H2827" i="2"/>
  <c r="I2827" i="2"/>
  <c r="K2827" i="2" s="1"/>
  <c r="I2828" i="2"/>
  <c r="K2828" i="2" s="1"/>
  <c r="M2828" i="2"/>
  <c r="H2828" i="2"/>
  <c r="I2829" i="2"/>
  <c r="K2829" i="2" s="1"/>
  <c r="H2829" i="2"/>
  <c r="M2829" i="2"/>
  <c r="I2830" i="2"/>
  <c r="K2830" i="2" s="1"/>
  <c r="H2830" i="2"/>
  <c r="M2830" i="2"/>
  <c r="M2831" i="2"/>
  <c r="I2831" i="2"/>
  <c r="K2831" i="2" s="1"/>
  <c r="H2831" i="2"/>
  <c r="H2832" i="2"/>
  <c r="I2832" i="2"/>
  <c r="K2832" i="2" s="1"/>
  <c r="M2832" i="2"/>
  <c r="I2833" i="2"/>
  <c r="K2833" i="2" s="1"/>
  <c r="H2833" i="2"/>
  <c r="M2833" i="2"/>
  <c r="H2834" i="2"/>
  <c r="I2834" i="2"/>
  <c r="K2834" i="2" s="1"/>
  <c r="M2834" i="2"/>
  <c r="I2835" i="2"/>
  <c r="K2835" i="2" s="1"/>
  <c r="M2835" i="2"/>
  <c r="H2835" i="2"/>
  <c r="M2836" i="2"/>
  <c r="H2836" i="2"/>
  <c r="I2836" i="2"/>
  <c r="K2836" i="2" s="1"/>
  <c r="H2837" i="2"/>
  <c r="I2837" i="2"/>
  <c r="K2837" i="2" s="1"/>
  <c r="M2837" i="2"/>
  <c r="M2838" i="2"/>
  <c r="I2838" i="2"/>
  <c r="K2838" i="2" s="1"/>
  <c r="H2838" i="2"/>
  <c r="H2839" i="2"/>
  <c r="M2839" i="2"/>
  <c r="I2839" i="2"/>
  <c r="K2839" i="2" s="1"/>
  <c r="M2840" i="2"/>
  <c r="I2840" i="2"/>
  <c r="K2840" i="2" s="1"/>
  <c r="H2840" i="2"/>
  <c r="I2841" i="2"/>
  <c r="K2841" i="2" s="1"/>
  <c r="H2841" i="2"/>
  <c r="M2841" i="2"/>
  <c r="M2842" i="2"/>
  <c r="I2842" i="2"/>
  <c r="K2842" i="2" s="1"/>
  <c r="H2842" i="2"/>
  <c r="M2843" i="2"/>
  <c r="I2843" i="2"/>
  <c r="K2843" i="2" s="1"/>
  <c r="H2843" i="2"/>
  <c r="M2844" i="2"/>
  <c r="I2844" i="2"/>
  <c r="K2844" i="2" s="1"/>
  <c r="H2844" i="2"/>
  <c r="M2845" i="2"/>
  <c r="I2845" i="2"/>
  <c r="K2845" i="2" s="1"/>
  <c r="H2845" i="2"/>
  <c r="H2846" i="2"/>
  <c r="M2846" i="2"/>
  <c r="I2846" i="2"/>
  <c r="K2846" i="2" s="1"/>
  <c r="H2847" i="2"/>
  <c r="I2847" i="2"/>
  <c r="K2847" i="2" s="1"/>
  <c r="M2847" i="2"/>
  <c r="H2848" i="2"/>
  <c r="I2848" i="2"/>
  <c r="K2848" i="2" s="1"/>
  <c r="M2848" i="2"/>
  <c r="H2849" i="2"/>
  <c r="I2849" i="2"/>
  <c r="K2849" i="2" s="1"/>
  <c r="M2849" i="2"/>
  <c r="H2850" i="2"/>
  <c r="I2850" i="2"/>
  <c r="K2850" i="2" s="1"/>
  <c r="M2850" i="2"/>
  <c r="H2851" i="2"/>
  <c r="I2851" i="2"/>
  <c r="K2851" i="2" s="1"/>
  <c r="M2851" i="2"/>
  <c r="H2852" i="2"/>
  <c r="M2852" i="2"/>
  <c r="I2852" i="2"/>
  <c r="K2852" i="2" s="1"/>
  <c r="I2853" i="2"/>
  <c r="K2853" i="2" s="1"/>
  <c r="M2853" i="2"/>
  <c r="H2853" i="2"/>
  <c r="H2854" i="2"/>
  <c r="I2854" i="2"/>
  <c r="K2854" i="2" s="1"/>
  <c r="M2854" i="2"/>
  <c r="M2855" i="2"/>
  <c r="I2855" i="2"/>
  <c r="K2855" i="2" s="1"/>
  <c r="H2855" i="2"/>
  <c r="M2856" i="2"/>
  <c r="I2856" i="2"/>
  <c r="K2856" i="2" s="1"/>
  <c r="H2856" i="2"/>
  <c r="M2857" i="2"/>
  <c r="I2857" i="2"/>
  <c r="K2857" i="2" s="1"/>
  <c r="H2857" i="2"/>
  <c r="M2858" i="2"/>
  <c r="I2858" i="2"/>
  <c r="K2858" i="2" s="1"/>
  <c r="H2858" i="2"/>
  <c r="H2859" i="2"/>
  <c r="M2859" i="2"/>
  <c r="I2859" i="2"/>
  <c r="K2859" i="2" s="1"/>
  <c r="H2860" i="2"/>
  <c r="M2860" i="2"/>
  <c r="I2860" i="2"/>
  <c r="K2860" i="2" s="1"/>
  <c r="H2861" i="2"/>
  <c r="I2861" i="2"/>
  <c r="K2861" i="2" s="1"/>
  <c r="M2861" i="2"/>
  <c r="H2862" i="2"/>
  <c r="I2862" i="2"/>
  <c r="K2862" i="2" s="1"/>
  <c r="M2862" i="2"/>
  <c r="H2863" i="2"/>
  <c r="I2863" i="2"/>
  <c r="K2863" i="2" s="1"/>
  <c r="M2863" i="2"/>
  <c r="H2864" i="2"/>
  <c r="I2864" i="2"/>
  <c r="K2864" i="2" s="1"/>
  <c r="M2864" i="2"/>
  <c r="H2865" i="2"/>
  <c r="I2865" i="2"/>
  <c r="K2865" i="2" s="1"/>
  <c r="M2865" i="2"/>
  <c r="M2866" i="2"/>
  <c r="I2866" i="2"/>
  <c r="K2866" i="2" s="1"/>
  <c r="H2866" i="2"/>
  <c r="M2867" i="2"/>
  <c r="I2867" i="2"/>
  <c r="K2867" i="2" s="1"/>
  <c r="H2867" i="2"/>
  <c r="M2868" i="2"/>
  <c r="I2868" i="2"/>
  <c r="K2868" i="2" s="1"/>
  <c r="H2868" i="2"/>
  <c r="H2869" i="2"/>
  <c r="I2869" i="2"/>
  <c r="K2869" i="2" s="1"/>
  <c r="M2869" i="2"/>
  <c r="M2870" i="2"/>
  <c r="I2870" i="2"/>
  <c r="K2870" i="2" s="1"/>
  <c r="H2870" i="2"/>
  <c r="M2871" i="2"/>
  <c r="I2871" i="2"/>
  <c r="K2871" i="2" s="1"/>
  <c r="H2871" i="2"/>
  <c r="I2872" i="2"/>
  <c r="K2872" i="2" s="1"/>
  <c r="H2872" i="2"/>
  <c r="M2872" i="2"/>
  <c r="M2873" i="2"/>
  <c r="H2873" i="2"/>
  <c r="I2873" i="2"/>
  <c r="K2873" i="2" s="1"/>
  <c r="M2874" i="2"/>
  <c r="I2874" i="2"/>
  <c r="K2874" i="2" s="1"/>
  <c r="H2874" i="2"/>
  <c r="M2875" i="2"/>
  <c r="I2875" i="2"/>
  <c r="K2875" i="2" s="1"/>
  <c r="H2875" i="2"/>
  <c r="M2876" i="2"/>
  <c r="I2876" i="2"/>
  <c r="K2876" i="2" s="1"/>
  <c r="H2876" i="2"/>
  <c r="I2877" i="2"/>
  <c r="K2877" i="2" s="1"/>
  <c r="M2877" i="2"/>
  <c r="H2877" i="2"/>
  <c r="H2878" i="2"/>
  <c r="I2878" i="2"/>
  <c r="K2878" i="2" s="1"/>
  <c r="M2878" i="2"/>
  <c r="M2879" i="2"/>
  <c r="H2879" i="2"/>
  <c r="I2879" i="2"/>
  <c r="K2879" i="2" s="1"/>
  <c r="H2880" i="2"/>
  <c r="I2880" i="2"/>
  <c r="K2880" i="2" s="1"/>
  <c r="M2880" i="2"/>
  <c r="M2881" i="2"/>
  <c r="H2881" i="2"/>
  <c r="I2881" i="2"/>
  <c r="K2881" i="2" s="1"/>
  <c r="M2882" i="2"/>
  <c r="I2882" i="2"/>
  <c r="K2882" i="2" s="1"/>
  <c r="H2882" i="2"/>
  <c r="M2883" i="2"/>
  <c r="I2883" i="2"/>
  <c r="K2883" i="2" s="1"/>
  <c r="H2883" i="2"/>
  <c r="M2884" i="2"/>
  <c r="I2884" i="2"/>
  <c r="K2884" i="2" s="1"/>
  <c r="H2884" i="2"/>
  <c r="M2885" i="2"/>
  <c r="I2885" i="2"/>
  <c r="K2885" i="2" s="1"/>
  <c r="H2885" i="2"/>
  <c r="I2886" i="2"/>
  <c r="K2886" i="2" s="1"/>
  <c r="M2886" i="2"/>
  <c r="H2886" i="2"/>
  <c r="H2887" i="2"/>
  <c r="M2887" i="2"/>
  <c r="I2887" i="2"/>
  <c r="K2887" i="2" s="1"/>
  <c r="H2888" i="2"/>
  <c r="I2888" i="2"/>
  <c r="K2888" i="2" s="1"/>
  <c r="M2888" i="2"/>
  <c r="H2889" i="2"/>
  <c r="I2889" i="2"/>
  <c r="K2889" i="2" s="1"/>
  <c r="M2889" i="2"/>
  <c r="H2890" i="2"/>
  <c r="M2890" i="2"/>
  <c r="I2890" i="2"/>
  <c r="K2890" i="2" s="1"/>
  <c r="I2891" i="2"/>
  <c r="K2891" i="2" s="1"/>
  <c r="M2891" i="2"/>
  <c r="H2891" i="2"/>
  <c r="H2892" i="2"/>
  <c r="I2892" i="2"/>
  <c r="K2892" i="2" s="1"/>
  <c r="M2892" i="2"/>
  <c r="H2893" i="2"/>
  <c r="I2893" i="2"/>
  <c r="K2893" i="2" s="1"/>
  <c r="M2893" i="2"/>
  <c r="M2894" i="2"/>
  <c r="H2894" i="2"/>
  <c r="I2894" i="2"/>
  <c r="K2894" i="2" s="1"/>
  <c r="H2895" i="2"/>
  <c r="I2895" i="2"/>
  <c r="K2895" i="2" s="1"/>
  <c r="M2895" i="2"/>
  <c r="M2896" i="2"/>
  <c r="I2896" i="2"/>
  <c r="K2896" i="2" s="1"/>
  <c r="H2896" i="2"/>
  <c r="M2897" i="2"/>
  <c r="I2897" i="2"/>
  <c r="K2897" i="2" s="1"/>
  <c r="H2897" i="2"/>
  <c r="M2898" i="2"/>
  <c r="I2898" i="2"/>
  <c r="K2898" i="2" s="1"/>
  <c r="H2898" i="2"/>
  <c r="M2899" i="2"/>
  <c r="H2899" i="2"/>
  <c r="I2899" i="2"/>
  <c r="K2899" i="2" s="1"/>
  <c r="I2900" i="2"/>
  <c r="K2900" i="2" s="1"/>
  <c r="H2900" i="2"/>
  <c r="M2900" i="2"/>
  <c r="M2901" i="2"/>
  <c r="I2901" i="2"/>
  <c r="K2901" i="2" s="1"/>
  <c r="H2901" i="2"/>
  <c r="M2902" i="2"/>
  <c r="H2902" i="2"/>
  <c r="I2902" i="2"/>
  <c r="K2902" i="2" s="1"/>
  <c r="H2903" i="2"/>
  <c r="I2903" i="2"/>
  <c r="K2903" i="2" s="1"/>
  <c r="M2903" i="2"/>
  <c r="H2904" i="2"/>
  <c r="M2904" i="2"/>
  <c r="I2904" i="2"/>
  <c r="K2904" i="2" s="1"/>
  <c r="M2905" i="2"/>
  <c r="H2905" i="2"/>
  <c r="I2905" i="2"/>
  <c r="K2905" i="2" s="1"/>
  <c r="H2906" i="2"/>
  <c r="I2906" i="2"/>
  <c r="K2906" i="2" s="1"/>
  <c r="M2906" i="2"/>
  <c r="I2907" i="2"/>
  <c r="K2907" i="2" s="1"/>
  <c r="H2907" i="2"/>
  <c r="M2907" i="2"/>
  <c r="H2908" i="2"/>
  <c r="I2908" i="2"/>
  <c r="K2908" i="2" s="1"/>
  <c r="M2908" i="2"/>
  <c r="H2909" i="2"/>
  <c r="I2909" i="2"/>
  <c r="K2909" i="2" s="1"/>
  <c r="M2909" i="2"/>
  <c r="H2910" i="2"/>
  <c r="M2910" i="2"/>
  <c r="I2910" i="2"/>
  <c r="K2910" i="2" s="1"/>
  <c r="H2911" i="2"/>
  <c r="M2911" i="2"/>
  <c r="I2911" i="2"/>
  <c r="K2911" i="2" s="1"/>
  <c r="I2912" i="2"/>
  <c r="K2912" i="2" s="1"/>
  <c r="H2912" i="2"/>
  <c r="M2912" i="2"/>
  <c r="M2913" i="2"/>
  <c r="I2913" i="2"/>
  <c r="K2913" i="2" s="1"/>
  <c r="H2913" i="2"/>
  <c r="H2914" i="2"/>
  <c r="M2914" i="2"/>
  <c r="I2914" i="2"/>
  <c r="K2914" i="2" s="1"/>
  <c r="M2915" i="2"/>
  <c r="I2915" i="2"/>
  <c r="K2915" i="2" s="1"/>
  <c r="H2915" i="2"/>
  <c r="I2916" i="2"/>
  <c r="K2916" i="2" s="1"/>
  <c r="H2916" i="2"/>
  <c r="M2916" i="2"/>
  <c r="M2917" i="2"/>
  <c r="I2917" i="2"/>
  <c r="K2917" i="2" s="1"/>
  <c r="H2917" i="2"/>
  <c r="H2918" i="2"/>
  <c r="M2918" i="2"/>
  <c r="I2918" i="2"/>
  <c r="K2918" i="2" s="1"/>
  <c r="M2919" i="2"/>
  <c r="I2919" i="2"/>
  <c r="K2919" i="2" s="1"/>
  <c r="H2919" i="2"/>
  <c r="M2920" i="2"/>
  <c r="I2920" i="2"/>
  <c r="K2920" i="2" s="1"/>
  <c r="H2920" i="2"/>
  <c r="M2921" i="2"/>
  <c r="I2921" i="2"/>
  <c r="K2921" i="2" s="1"/>
  <c r="H2921" i="2"/>
  <c r="M2922" i="2"/>
  <c r="I2922" i="2"/>
  <c r="K2922" i="2" s="1"/>
  <c r="H2922" i="2"/>
  <c r="M2923" i="2"/>
  <c r="I2923" i="2"/>
  <c r="K2923" i="2" s="1"/>
  <c r="H2923" i="2"/>
  <c r="M2924" i="2"/>
  <c r="I2924" i="2"/>
  <c r="K2924" i="2" s="1"/>
  <c r="H2924" i="2"/>
  <c r="M2925" i="2"/>
  <c r="I2925" i="2"/>
  <c r="K2925" i="2" s="1"/>
  <c r="H2925" i="2"/>
  <c r="H2926" i="2"/>
  <c r="I2926" i="2"/>
  <c r="K2926" i="2" s="1"/>
  <c r="M2926" i="2"/>
  <c r="M2927" i="2"/>
  <c r="I2927" i="2"/>
  <c r="K2927" i="2" s="1"/>
  <c r="H2927" i="2"/>
  <c r="M2928" i="2"/>
  <c r="I2928" i="2"/>
  <c r="K2928" i="2" s="1"/>
  <c r="H2928" i="2"/>
  <c r="M2929" i="2"/>
  <c r="I2929" i="2"/>
  <c r="K2929" i="2" s="1"/>
  <c r="H2929" i="2"/>
  <c r="H2930" i="2"/>
  <c r="M2930" i="2"/>
  <c r="I2930" i="2"/>
  <c r="K2930" i="2" s="1"/>
  <c r="M2931" i="2"/>
  <c r="I2931" i="2"/>
  <c r="K2931" i="2" s="1"/>
  <c r="H2931" i="2"/>
  <c r="H2932" i="2"/>
  <c r="M2932" i="2"/>
  <c r="I2932" i="2"/>
  <c r="K2932" i="2" s="1"/>
  <c r="I2933" i="2"/>
  <c r="K2933" i="2" s="1"/>
  <c r="H2933" i="2"/>
  <c r="M2933" i="2"/>
  <c r="I2934" i="2"/>
  <c r="K2934" i="2" s="1"/>
  <c r="H2934" i="2"/>
  <c r="M2934" i="2"/>
  <c r="M2935" i="2"/>
  <c r="I2935" i="2"/>
  <c r="K2935" i="2" s="1"/>
  <c r="H2935" i="2"/>
  <c r="M2936" i="2"/>
  <c r="I2936" i="2"/>
  <c r="K2936" i="2" s="1"/>
  <c r="H2936" i="2"/>
  <c r="H2937" i="2"/>
  <c r="I2937" i="2"/>
  <c r="K2937" i="2" s="1"/>
  <c r="M2937" i="2"/>
  <c r="H2938" i="2"/>
  <c r="I2938" i="2"/>
  <c r="K2938" i="2" s="1"/>
  <c r="M2938" i="2"/>
  <c r="I2939" i="2"/>
  <c r="K2939" i="2" s="1"/>
  <c r="M2939" i="2"/>
  <c r="H2939" i="2"/>
  <c r="M2940" i="2"/>
  <c r="I2940" i="2"/>
  <c r="K2940" i="2" s="1"/>
  <c r="H2940" i="2"/>
  <c r="M2941" i="2"/>
  <c r="I2941" i="2"/>
  <c r="K2941" i="2" s="1"/>
  <c r="H2941" i="2"/>
  <c r="M2942" i="2"/>
  <c r="I2942" i="2"/>
  <c r="K2942" i="2" s="1"/>
  <c r="H2942" i="2"/>
  <c r="M2943" i="2"/>
  <c r="H2943" i="2"/>
  <c r="I2943" i="2"/>
  <c r="K2943" i="2" s="1"/>
  <c r="M2944" i="2"/>
  <c r="H2944" i="2"/>
  <c r="I2944" i="2"/>
  <c r="K2944" i="2" s="1"/>
  <c r="M2945" i="2"/>
  <c r="I2945" i="2"/>
  <c r="K2945" i="2" s="1"/>
  <c r="H2945" i="2"/>
  <c r="M2946" i="2"/>
  <c r="I2946" i="2"/>
  <c r="K2946" i="2" s="1"/>
  <c r="H2946" i="2"/>
  <c r="M2947" i="2"/>
  <c r="I2947" i="2"/>
  <c r="K2947" i="2" s="1"/>
  <c r="H2947" i="2"/>
  <c r="H2948" i="2"/>
  <c r="I2948" i="2"/>
  <c r="K2948" i="2" s="1"/>
  <c r="M2948" i="2"/>
  <c r="I2949" i="2"/>
  <c r="K2949" i="2" s="1"/>
  <c r="H2949" i="2"/>
  <c r="M2949" i="2"/>
  <c r="M2950" i="2"/>
  <c r="I2950" i="2"/>
  <c r="K2950" i="2" s="1"/>
  <c r="H2950" i="2"/>
  <c r="I2951" i="2"/>
  <c r="K2951" i="2" s="1"/>
  <c r="H2951" i="2"/>
  <c r="M2951" i="2"/>
  <c r="M2952" i="2"/>
  <c r="I2952" i="2"/>
  <c r="K2952" i="2" s="1"/>
  <c r="H2952" i="2"/>
  <c r="M2953" i="2"/>
  <c r="H2953" i="2"/>
  <c r="I2953" i="2"/>
  <c r="K2953" i="2" s="1"/>
  <c r="H2954" i="2"/>
  <c r="I2954" i="2"/>
  <c r="K2954" i="2" s="1"/>
  <c r="M2954" i="2"/>
  <c r="I2955" i="2"/>
  <c r="K2955" i="2" s="1"/>
  <c r="M2955" i="2"/>
  <c r="H2955" i="2"/>
  <c r="H2956" i="2"/>
  <c r="M2956" i="2"/>
  <c r="I2956" i="2"/>
  <c r="K2956" i="2" s="1"/>
  <c r="M2957" i="2"/>
  <c r="H2957" i="2"/>
  <c r="I2957" i="2"/>
  <c r="K2957" i="2" s="1"/>
  <c r="H2958" i="2"/>
  <c r="I2958" i="2"/>
  <c r="K2958" i="2" s="1"/>
  <c r="M2958" i="2"/>
  <c r="I2959" i="2"/>
  <c r="K2959" i="2" s="1"/>
  <c r="H2959" i="2"/>
  <c r="M2959" i="2"/>
  <c r="H2960" i="2"/>
  <c r="I2960" i="2"/>
  <c r="K2960" i="2" s="1"/>
  <c r="M2960" i="2"/>
  <c r="M2961" i="2"/>
  <c r="H2961" i="2"/>
  <c r="I2961" i="2"/>
  <c r="K2961" i="2" s="1"/>
  <c r="I2962" i="2"/>
  <c r="K2962" i="2" s="1"/>
  <c r="H2962" i="2"/>
  <c r="M2962" i="2"/>
  <c r="H2963" i="2"/>
  <c r="I2963" i="2"/>
  <c r="K2963" i="2" s="1"/>
  <c r="M2963" i="2"/>
  <c r="H2964" i="2"/>
  <c r="I2964" i="2"/>
  <c r="K2964" i="2" s="1"/>
  <c r="M2964" i="2"/>
  <c r="H2965" i="2"/>
  <c r="I2965" i="2"/>
  <c r="K2965" i="2" s="1"/>
  <c r="M2965" i="2"/>
  <c r="H2966" i="2"/>
  <c r="I2966" i="2"/>
  <c r="K2966" i="2" s="1"/>
  <c r="M2966" i="2"/>
  <c r="I2967" i="2"/>
  <c r="K2967" i="2" s="1"/>
  <c r="H2967" i="2"/>
  <c r="M2967" i="2"/>
  <c r="M2968" i="2"/>
  <c r="H2968" i="2"/>
  <c r="I2968" i="2"/>
  <c r="K2968" i="2" s="1"/>
  <c r="M2969" i="2"/>
  <c r="I2969" i="2"/>
  <c r="K2969" i="2" s="1"/>
  <c r="H2969" i="2"/>
  <c r="I2970" i="2"/>
  <c r="K2970" i="2" s="1"/>
  <c r="M2970" i="2"/>
  <c r="H2970" i="2"/>
  <c r="H2971" i="2"/>
  <c r="M2971" i="2"/>
  <c r="I2971" i="2"/>
  <c r="K2971" i="2" s="1"/>
  <c r="H2972" i="2"/>
  <c r="I2972" i="2"/>
  <c r="K2972" i="2" s="1"/>
  <c r="M2972" i="2"/>
  <c r="H2973" i="2"/>
  <c r="I2973" i="2"/>
  <c r="K2973" i="2" s="1"/>
  <c r="M2973" i="2"/>
  <c r="M2974" i="2"/>
  <c r="H2974" i="2"/>
  <c r="I2974" i="2"/>
  <c r="K2974" i="2" s="1"/>
  <c r="M2975" i="2"/>
  <c r="I2975" i="2"/>
  <c r="K2975" i="2" s="1"/>
  <c r="H2975" i="2"/>
  <c r="M2976" i="2"/>
  <c r="I2976" i="2"/>
  <c r="K2976" i="2" s="1"/>
  <c r="H2976" i="2"/>
  <c r="M2977" i="2"/>
  <c r="I2977" i="2"/>
  <c r="K2977" i="2" s="1"/>
  <c r="H2977" i="2"/>
  <c r="M2978" i="2"/>
  <c r="I2978" i="2"/>
  <c r="K2978" i="2" s="1"/>
  <c r="H2978" i="2"/>
  <c r="I2979" i="2"/>
  <c r="K2979" i="2" s="1"/>
  <c r="M2979" i="2"/>
  <c r="H2979" i="2"/>
  <c r="H2980" i="2"/>
  <c r="M2980" i="2"/>
  <c r="I2980" i="2"/>
  <c r="K2980" i="2" s="1"/>
  <c r="M2981" i="2"/>
  <c r="H2981" i="2"/>
  <c r="I2981" i="2"/>
  <c r="K2981" i="2" s="1"/>
  <c r="M2982" i="2"/>
  <c r="I2982" i="2"/>
  <c r="K2982" i="2" s="1"/>
  <c r="H2982" i="2"/>
  <c r="M2983" i="2"/>
  <c r="I2983" i="2"/>
  <c r="K2983" i="2" s="1"/>
  <c r="H2983" i="2"/>
  <c r="M2984" i="2"/>
  <c r="H2984" i="2"/>
  <c r="I2984" i="2"/>
  <c r="K2984" i="2" s="1"/>
  <c r="H2985" i="2"/>
  <c r="I2985" i="2"/>
  <c r="K2985" i="2" s="1"/>
  <c r="M2985" i="2"/>
  <c r="H2986" i="2"/>
  <c r="I2986" i="2"/>
  <c r="K2986" i="2" s="1"/>
  <c r="M2986" i="2"/>
  <c r="I2987" i="2"/>
  <c r="K2987" i="2" s="1"/>
  <c r="M2987" i="2"/>
  <c r="H2987" i="2"/>
  <c r="M2988" i="2"/>
  <c r="I2988" i="2"/>
  <c r="K2988" i="2" s="1"/>
  <c r="H2988" i="2"/>
  <c r="H2989" i="2"/>
  <c r="M2989" i="2"/>
  <c r="I2989" i="2"/>
  <c r="K2989" i="2" s="1"/>
  <c r="H2990" i="2"/>
  <c r="M2990" i="2"/>
  <c r="I2990" i="2"/>
  <c r="K2990" i="2" s="1"/>
  <c r="M2991" i="2"/>
  <c r="I2991" i="2"/>
  <c r="K2991" i="2" s="1"/>
  <c r="H2991" i="2"/>
  <c r="H2992" i="2"/>
  <c r="M2992" i="2"/>
  <c r="I2992" i="2"/>
  <c r="K2992" i="2" s="1"/>
  <c r="M2993" i="2"/>
  <c r="I2993" i="2"/>
  <c r="K2993" i="2" s="1"/>
  <c r="H2993" i="2"/>
  <c r="M2994" i="2"/>
  <c r="I2994" i="2"/>
  <c r="K2994" i="2" s="1"/>
  <c r="H2994" i="2"/>
  <c r="H2995" i="2"/>
  <c r="M2995" i="2"/>
  <c r="I2995" i="2"/>
  <c r="K2995" i="2" s="1"/>
  <c r="H2996" i="2"/>
  <c r="I2996" i="2"/>
  <c r="K2996" i="2" s="1"/>
  <c r="M2996" i="2"/>
  <c r="H2997" i="2"/>
  <c r="I2997" i="2"/>
  <c r="K2997" i="2" s="1"/>
  <c r="M2997" i="2"/>
  <c r="H2998" i="2"/>
  <c r="I2998" i="2"/>
  <c r="K2998" i="2" s="1"/>
  <c r="M2998" i="2"/>
  <c r="H2999" i="2"/>
  <c r="I2999" i="2"/>
  <c r="K2999" i="2" s="1"/>
  <c r="M2999" i="2"/>
  <c r="M3000" i="2"/>
  <c r="I3000" i="2"/>
  <c r="K3000" i="2" s="1"/>
  <c r="H3000" i="2"/>
  <c r="H3001" i="2"/>
  <c r="I3001" i="2"/>
  <c r="K3001" i="2" s="1"/>
  <c r="M3001" i="2"/>
  <c r="M3002" i="2"/>
  <c r="H3002" i="2"/>
  <c r="I3002" i="2"/>
  <c r="K3002" i="2" s="1"/>
  <c r="M3003" i="2"/>
  <c r="H3003" i="2"/>
  <c r="I3003" i="2"/>
  <c r="K3003" i="2" s="1"/>
  <c r="M3004" i="2"/>
  <c r="H3004" i="2"/>
  <c r="I3004" i="2"/>
  <c r="K3004" i="2" s="1"/>
  <c r="I3005" i="2"/>
  <c r="K3005" i="2" s="1"/>
  <c r="H3005" i="2"/>
  <c r="M3005" i="2"/>
  <c r="I3006" i="2"/>
  <c r="K3006" i="2" s="1"/>
  <c r="M3006" i="2"/>
  <c r="H3006" i="2"/>
  <c r="I3007" i="2"/>
  <c r="K3007" i="2" s="1"/>
  <c r="H3007" i="2"/>
  <c r="M3007" i="2"/>
  <c r="I3008" i="2"/>
  <c r="K3008" i="2" s="1"/>
  <c r="H3008" i="2"/>
  <c r="M3008" i="2"/>
  <c r="I3009" i="2"/>
  <c r="K3009" i="2" s="1"/>
  <c r="M3009" i="2"/>
  <c r="H3009" i="2"/>
  <c r="M3010" i="2"/>
  <c r="I3010" i="2"/>
  <c r="K3010" i="2" s="1"/>
  <c r="H3010" i="2"/>
  <c r="M3011" i="2"/>
  <c r="I3011" i="2"/>
  <c r="K3011" i="2" s="1"/>
  <c r="H3011" i="2"/>
  <c r="H3012" i="2"/>
  <c r="M3012" i="2"/>
  <c r="I3012" i="2"/>
  <c r="K3012" i="2" s="1"/>
  <c r="H3013" i="2"/>
  <c r="I3013" i="2"/>
  <c r="K3013" i="2" s="1"/>
  <c r="M3013" i="2"/>
  <c r="H3014" i="2"/>
  <c r="I3014" i="2"/>
  <c r="K3014" i="2" s="1"/>
  <c r="M3014" i="2"/>
  <c r="H3015" i="2"/>
  <c r="I3015" i="2"/>
  <c r="K3015" i="2" s="1"/>
  <c r="M3015" i="2"/>
  <c r="M3016" i="2"/>
  <c r="H3016" i="2"/>
  <c r="I3016" i="2"/>
  <c r="K3016" i="2" s="1"/>
  <c r="M3017" i="2"/>
  <c r="H3017" i="2"/>
  <c r="I3017" i="2"/>
  <c r="K3017" i="2" s="1"/>
  <c r="H3018" i="2"/>
  <c r="I3018" i="2"/>
  <c r="K3018" i="2" s="1"/>
  <c r="M3018" i="2"/>
  <c r="H3019" i="2"/>
  <c r="I3019" i="2"/>
  <c r="K3019" i="2" s="1"/>
  <c r="M3019" i="2"/>
  <c r="I3020" i="2"/>
  <c r="K3020" i="2" s="1"/>
  <c r="H3020" i="2"/>
  <c r="M3020" i="2"/>
  <c r="M3021" i="2"/>
  <c r="H3021" i="2"/>
  <c r="I3021" i="2"/>
  <c r="K3021" i="2" s="1"/>
  <c r="M3022" i="2"/>
  <c r="I3022" i="2"/>
  <c r="K3022" i="2" s="1"/>
  <c r="H3022" i="2"/>
  <c r="M3023" i="2"/>
  <c r="I3023" i="2"/>
  <c r="K3023" i="2" s="1"/>
  <c r="H3023" i="2"/>
  <c r="I3024" i="2"/>
  <c r="K3024" i="2" s="1"/>
  <c r="H3024" i="2"/>
  <c r="M3024" i="2"/>
  <c r="H3025" i="2"/>
  <c r="I3025" i="2"/>
  <c r="K3025" i="2" s="1"/>
  <c r="M3025" i="2"/>
  <c r="H3026" i="2"/>
  <c r="I3026" i="2"/>
  <c r="K3026" i="2" s="1"/>
  <c r="M3026" i="2"/>
  <c r="H3027" i="2"/>
  <c r="I3027" i="2"/>
  <c r="K3027" i="2" s="1"/>
  <c r="M3027" i="2"/>
  <c r="M3028" i="2"/>
  <c r="I3028" i="2"/>
  <c r="K3028" i="2" s="1"/>
  <c r="H3028" i="2"/>
  <c r="H3029" i="2"/>
  <c r="I3029" i="2"/>
  <c r="K3029" i="2" s="1"/>
  <c r="M3029" i="2"/>
  <c r="I3030" i="2"/>
  <c r="K3030" i="2" s="1"/>
  <c r="H3030" i="2"/>
  <c r="M3030" i="2"/>
  <c r="I3031" i="2"/>
  <c r="K3031" i="2" s="1"/>
  <c r="M3031" i="2"/>
  <c r="H3031" i="2"/>
  <c r="H3032" i="2"/>
  <c r="M3032" i="2"/>
  <c r="I3032" i="2"/>
  <c r="K3032" i="2" s="1"/>
  <c r="I3035" i="2"/>
  <c r="K3035" i="2" s="1"/>
  <c r="H3035" i="2"/>
  <c r="M3035" i="2"/>
  <c r="I3036" i="2"/>
  <c r="K3036" i="2" s="1"/>
  <c r="M3036" i="2"/>
  <c r="H3036" i="2"/>
  <c r="I3037" i="2"/>
  <c r="K3037" i="2" s="1"/>
  <c r="H3037" i="2"/>
  <c r="M3037" i="2"/>
  <c r="I3040" i="2"/>
  <c r="K3040" i="2" s="1"/>
  <c r="M3040" i="2"/>
  <c r="H3040" i="2"/>
  <c r="I3043" i="2"/>
  <c r="K3043" i="2" s="1"/>
  <c r="M3043" i="2"/>
  <c r="H3043" i="2"/>
  <c r="M3044" i="2"/>
  <c r="H3044" i="2"/>
  <c r="I3044" i="2"/>
  <c r="K3044" i="2" s="1"/>
  <c r="H3045" i="2"/>
  <c r="I3045" i="2"/>
  <c r="K3045" i="2" s="1"/>
  <c r="M3045" i="2"/>
  <c r="H3046" i="2"/>
  <c r="M3046" i="2"/>
  <c r="I3046" i="2"/>
  <c r="K3046" i="2" s="1"/>
  <c r="H3047" i="2"/>
  <c r="M3047" i="2"/>
  <c r="I3047" i="2"/>
  <c r="K3047" i="2" s="1"/>
  <c r="M3048" i="2"/>
  <c r="H3048" i="2"/>
  <c r="I3048" i="2"/>
  <c r="K3048" i="2" s="1"/>
  <c r="M3049" i="2"/>
  <c r="I3049" i="2"/>
  <c r="K3049" i="2" s="1"/>
  <c r="H3049" i="2"/>
  <c r="M3052" i="2"/>
  <c r="I3052" i="2"/>
  <c r="K3052" i="2" s="1"/>
  <c r="H3052" i="2"/>
  <c r="M3055" i="2"/>
  <c r="H3055" i="2"/>
  <c r="I3055" i="2"/>
  <c r="K3055" i="2" s="1"/>
  <c r="I3058" i="2"/>
  <c r="K3058" i="2" s="1"/>
  <c r="M3058" i="2"/>
  <c r="H3058" i="2"/>
  <c r="I3063" i="2"/>
  <c r="K3063" i="2" s="1"/>
  <c r="H3063" i="2"/>
  <c r="M3063" i="2"/>
  <c r="H3066" i="2"/>
  <c r="I3066" i="2"/>
  <c r="K3066" i="2" s="1"/>
  <c r="M3066" i="2"/>
  <c r="H3069" i="2"/>
  <c r="I3069" i="2"/>
  <c r="K3069" i="2" s="1"/>
  <c r="M3069" i="2"/>
  <c r="M3071" i="2"/>
  <c r="I3071" i="2"/>
  <c r="K3071" i="2" s="1"/>
  <c r="H3071" i="2"/>
  <c r="I3075" i="2"/>
  <c r="K3075" i="2" s="1"/>
  <c r="M3075" i="2"/>
  <c r="H3075" i="2"/>
  <c r="M3076" i="2"/>
  <c r="I3076" i="2"/>
  <c r="K3076" i="2" s="1"/>
  <c r="H3076" i="2"/>
  <c r="M3078" i="2"/>
  <c r="I3078" i="2"/>
  <c r="K3078" i="2" s="1"/>
  <c r="H3078" i="2"/>
  <c r="I3079" i="2"/>
  <c r="K3079" i="2" s="1"/>
  <c r="M3079" i="2"/>
  <c r="H3079" i="2"/>
  <c r="M3080" i="2"/>
  <c r="H3080" i="2"/>
  <c r="I3080" i="2"/>
  <c r="K3080" i="2" s="1"/>
  <c r="H3081" i="2"/>
  <c r="M3081" i="2"/>
  <c r="I3081" i="2"/>
  <c r="K3081" i="2" s="1"/>
  <c r="H3082" i="2"/>
  <c r="I3082" i="2"/>
  <c r="K3082" i="2" s="1"/>
  <c r="M3082" i="2"/>
  <c r="I3083" i="2"/>
  <c r="K3083" i="2" s="1"/>
  <c r="M3083" i="2"/>
  <c r="H3083" i="2"/>
  <c r="H3084" i="2"/>
  <c r="M3084" i="2"/>
  <c r="I3084" i="2"/>
  <c r="K3084" i="2" s="1"/>
  <c r="I3085" i="2"/>
  <c r="K3085" i="2" s="1"/>
  <c r="M3085" i="2"/>
  <c r="H3085" i="2"/>
  <c r="I3086" i="2"/>
  <c r="K3086" i="2" s="1"/>
  <c r="M3086" i="2"/>
  <c r="H3086" i="2"/>
  <c r="M3089" i="2"/>
  <c r="H3089" i="2"/>
  <c r="I3089" i="2"/>
  <c r="K3089" i="2" s="1"/>
  <c r="I3091" i="2"/>
  <c r="K3091" i="2" s="1"/>
  <c r="H3091" i="2"/>
  <c r="M3091" i="2"/>
  <c r="H3092" i="2"/>
  <c r="M3092" i="2"/>
  <c r="I3092" i="2"/>
  <c r="K3092" i="2" s="1"/>
  <c r="I3093" i="2"/>
  <c r="K3093" i="2" s="1"/>
  <c r="H3093" i="2"/>
  <c r="M3093" i="2"/>
  <c r="M3094" i="2"/>
  <c r="I3094" i="2"/>
  <c r="K3094" i="2" s="1"/>
  <c r="H3094" i="2"/>
  <c r="H3099" i="2"/>
  <c r="I3099" i="2"/>
  <c r="K3099" i="2" s="1"/>
  <c r="M3099" i="2"/>
  <c r="M3101" i="2"/>
  <c r="I3101" i="2"/>
  <c r="K3101" i="2" s="1"/>
  <c r="H3101" i="2"/>
  <c r="H3103" i="2"/>
  <c r="I3103" i="2"/>
  <c r="K3103" i="2" s="1"/>
  <c r="M3103" i="2"/>
  <c r="H3104" i="2"/>
  <c r="I3104" i="2"/>
  <c r="K3104" i="2" s="1"/>
  <c r="M3104" i="2"/>
  <c r="I3107" i="2"/>
  <c r="K3107" i="2" s="1"/>
  <c r="H3107" i="2"/>
  <c r="M3107" i="2"/>
  <c r="M3110" i="2"/>
  <c r="H3110" i="2"/>
  <c r="I3110" i="2"/>
  <c r="K3110" i="2" s="1"/>
  <c r="M3114" i="2"/>
  <c r="I3114" i="2"/>
  <c r="K3114" i="2" s="1"/>
  <c r="H3114" i="2"/>
  <c r="H3115" i="2"/>
  <c r="I3115" i="2"/>
  <c r="K3115" i="2" s="1"/>
  <c r="M3115" i="2"/>
  <c r="H3116" i="2"/>
  <c r="M3116" i="2"/>
  <c r="I3116" i="2"/>
  <c r="K3116" i="2" s="1"/>
  <c r="M3117" i="2"/>
  <c r="I3117" i="2"/>
  <c r="K3117" i="2" s="1"/>
  <c r="H3117" i="2"/>
  <c r="M3118" i="2"/>
  <c r="H3118" i="2"/>
  <c r="I3118" i="2"/>
  <c r="K3118" i="2" s="1"/>
  <c r="I3119" i="2"/>
  <c r="K3119" i="2" s="1"/>
  <c r="M3119" i="2"/>
  <c r="H3119" i="2"/>
  <c r="H3120" i="2"/>
  <c r="I3120" i="2"/>
  <c r="K3120" i="2" s="1"/>
  <c r="M3120" i="2"/>
  <c r="H3121" i="2"/>
  <c r="I3121" i="2"/>
  <c r="K3121" i="2" s="1"/>
  <c r="M3121" i="2"/>
  <c r="H3122" i="2"/>
  <c r="M3122" i="2"/>
  <c r="I3122" i="2"/>
  <c r="K3122" i="2" s="1"/>
  <c r="H3123" i="2"/>
  <c r="M3123" i="2"/>
  <c r="I3123" i="2"/>
  <c r="K3123" i="2" s="1"/>
  <c r="M3124" i="2"/>
  <c r="H3124" i="2"/>
  <c r="I3124" i="2"/>
  <c r="K3124" i="2" s="1"/>
  <c r="H3125" i="2"/>
  <c r="M3125" i="2"/>
  <c r="I3125" i="2"/>
  <c r="K3125" i="2" s="1"/>
  <c r="H3126" i="2"/>
  <c r="I3126" i="2"/>
  <c r="K3126" i="2" s="1"/>
  <c r="M3126" i="2"/>
  <c r="H3127" i="2"/>
  <c r="I3127" i="2"/>
  <c r="K3127" i="2" s="1"/>
  <c r="M3127" i="2"/>
  <c r="H3129" i="2"/>
  <c r="I3129" i="2"/>
  <c r="K3129" i="2" s="1"/>
  <c r="M3129" i="2"/>
  <c r="M3130" i="2"/>
  <c r="I3130" i="2"/>
  <c r="K3130" i="2" s="1"/>
  <c r="H3130" i="2"/>
  <c r="M3131" i="2"/>
  <c r="I3131" i="2"/>
  <c r="K3131" i="2" s="1"/>
  <c r="H3131" i="2"/>
  <c r="H3132" i="2"/>
  <c r="M3132" i="2"/>
  <c r="I3132" i="2"/>
  <c r="K3132" i="2" s="1"/>
  <c r="I3133" i="2"/>
  <c r="K3133" i="2" s="1"/>
  <c r="M3133" i="2"/>
  <c r="H3133" i="2"/>
  <c r="I3134" i="2"/>
  <c r="K3134" i="2" s="1"/>
  <c r="H3134" i="2"/>
  <c r="M3134" i="2"/>
  <c r="I3135" i="2"/>
  <c r="K3135" i="2" s="1"/>
  <c r="M3135" i="2"/>
  <c r="H3135" i="2"/>
  <c r="I3136" i="2"/>
  <c r="K3136" i="2" s="1"/>
  <c r="M3136" i="2"/>
  <c r="H3136" i="2"/>
  <c r="I3137" i="2"/>
  <c r="K3137" i="2" s="1"/>
  <c r="M3137" i="2"/>
  <c r="H3137" i="2"/>
  <c r="H3138" i="2"/>
  <c r="M3138" i="2"/>
  <c r="I3138" i="2"/>
  <c r="K3138" i="2" s="1"/>
  <c r="M3139" i="2"/>
  <c r="I3139" i="2"/>
  <c r="K3139" i="2" s="1"/>
  <c r="H3139" i="2"/>
  <c r="M3140" i="2"/>
  <c r="H3140" i="2"/>
  <c r="I3140" i="2"/>
  <c r="K3140" i="2" s="1"/>
  <c r="I3141" i="2"/>
  <c r="K3141" i="2" s="1"/>
  <c r="H3141" i="2"/>
  <c r="M3141" i="2"/>
  <c r="H3142" i="2"/>
  <c r="I3142" i="2"/>
  <c r="K3142" i="2" s="1"/>
  <c r="M3142" i="2"/>
  <c r="H3143" i="2"/>
  <c r="M3143" i="2"/>
  <c r="I3143" i="2"/>
  <c r="K3143" i="2" s="1"/>
  <c r="H3144" i="2"/>
  <c r="I3144" i="2"/>
  <c r="K3144" i="2" s="1"/>
  <c r="M3144" i="2"/>
  <c r="H3145" i="2"/>
  <c r="I3145" i="2"/>
  <c r="K3145" i="2" s="1"/>
  <c r="M3145" i="2"/>
  <c r="M3146" i="2"/>
  <c r="I3146" i="2"/>
  <c r="K3146" i="2" s="1"/>
  <c r="H3146" i="2"/>
  <c r="M3147" i="2"/>
  <c r="H3147" i="2"/>
  <c r="I3147" i="2"/>
  <c r="K3147" i="2" s="1"/>
  <c r="I3148" i="2"/>
  <c r="K3148" i="2" s="1"/>
  <c r="H3148" i="2"/>
  <c r="M3148" i="2"/>
  <c r="H3149" i="2"/>
  <c r="I3149" i="2"/>
  <c r="K3149" i="2" s="1"/>
  <c r="M3149" i="2"/>
  <c r="H3150" i="2"/>
  <c r="I3150" i="2"/>
  <c r="K3150" i="2" s="1"/>
  <c r="M3150" i="2"/>
  <c r="H3151" i="2"/>
  <c r="I3151" i="2"/>
  <c r="K3151" i="2" s="1"/>
  <c r="M3151" i="2"/>
  <c r="M3152" i="2"/>
  <c r="I3152" i="2"/>
  <c r="K3152" i="2" s="1"/>
  <c r="H3152" i="2"/>
  <c r="M3153" i="2"/>
  <c r="H3153" i="2"/>
  <c r="I3153" i="2"/>
  <c r="K3153" i="2" s="1"/>
  <c r="I3154" i="2"/>
  <c r="K3154" i="2" s="1"/>
  <c r="M3154" i="2"/>
  <c r="H3154" i="2"/>
  <c r="H3155" i="2"/>
  <c r="M3155" i="2"/>
  <c r="I3155" i="2"/>
  <c r="K3155" i="2" s="1"/>
  <c r="H3156" i="2"/>
  <c r="I3156" i="2"/>
  <c r="K3156" i="2" s="1"/>
  <c r="M3156" i="2"/>
  <c r="H3157" i="2"/>
  <c r="I3157" i="2"/>
  <c r="K3157" i="2" s="1"/>
  <c r="M3157" i="2"/>
  <c r="H3158" i="2"/>
  <c r="I3158" i="2"/>
  <c r="K3158" i="2" s="1"/>
  <c r="M3158" i="2"/>
  <c r="H3159" i="2"/>
  <c r="I3159" i="2"/>
  <c r="K3159" i="2" s="1"/>
  <c r="M3159" i="2"/>
  <c r="H3160" i="2"/>
  <c r="I3160" i="2"/>
  <c r="K3160" i="2" s="1"/>
  <c r="M3160" i="2"/>
  <c r="I3161" i="2"/>
  <c r="K3161" i="2" s="1"/>
  <c r="H3161" i="2"/>
  <c r="M3161" i="2"/>
  <c r="H3162" i="2"/>
  <c r="I3162" i="2"/>
  <c r="K3162" i="2" s="1"/>
  <c r="M3162" i="2"/>
  <c r="I3163" i="2"/>
  <c r="K3163" i="2" s="1"/>
  <c r="H3163" i="2"/>
  <c r="M3163" i="2"/>
  <c r="M3164" i="2"/>
  <c r="I3164" i="2"/>
  <c r="K3164" i="2" s="1"/>
  <c r="H3164" i="2"/>
  <c r="H3165" i="2"/>
  <c r="I3165" i="2"/>
  <c r="K3165" i="2" s="1"/>
  <c r="M3165" i="2"/>
  <c r="H3166" i="2"/>
  <c r="I3166" i="2"/>
  <c r="K3166" i="2" s="1"/>
  <c r="M3166" i="2"/>
  <c r="I3167" i="2"/>
  <c r="K3167" i="2" s="1"/>
  <c r="H3167" i="2"/>
  <c r="M3167" i="2"/>
  <c r="H3168" i="2"/>
  <c r="I3168" i="2"/>
  <c r="K3168" i="2" s="1"/>
  <c r="M3168" i="2"/>
  <c r="I3169" i="2"/>
  <c r="K3169" i="2" s="1"/>
  <c r="M3169" i="2"/>
  <c r="H3169" i="2"/>
  <c r="H3170" i="2"/>
  <c r="I3170" i="2"/>
  <c r="K3170" i="2" s="1"/>
  <c r="M3170" i="2"/>
  <c r="I3171" i="2"/>
  <c r="K3171" i="2" s="1"/>
  <c r="M3171" i="2"/>
  <c r="H3171" i="2"/>
  <c r="H3172" i="2"/>
  <c r="M3172" i="2"/>
  <c r="I3172" i="2"/>
  <c r="K3172" i="2" s="1"/>
  <c r="M3173" i="2"/>
  <c r="I3173" i="2"/>
  <c r="K3173" i="2" s="1"/>
  <c r="H3173" i="2"/>
  <c r="M3174" i="2"/>
  <c r="H3174" i="2"/>
  <c r="I3174" i="2"/>
  <c r="K3174" i="2" s="1"/>
  <c r="M3175" i="2"/>
  <c r="H3175" i="2"/>
  <c r="I3175" i="2"/>
  <c r="K3175" i="2" s="1"/>
  <c r="H3176" i="2"/>
  <c r="I3176" i="2"/>
  <c r="K3176" i="2" s="1"/>
  <c r="M3176" i="2"/>
  <c r="H3177" i="2"/>
  <c r="I3177" i="2"/>
  <c r="K3177" i="2" s="1"/>
  <c r="M3177" i="2"/>
  <c r="H3178" i="2"/>
  <c r="I3178" i="2"/>
  <c r="K3178" i="2" s="1"/>
  <c r="M3178" i="2"/>
  <c r="H3179" i="2"/>
  <c r="I3179" i="2"/>
  <c r="K3179" i="2" s="1"/>
  <c r="M3179" i="2"/>
  <c r="H3180" i="2"/>
  <c r="I3180" i="2"/>
  <c r="K3180" i="2" s="1"/>
  <c r="M3180" i="2"/>
  <c r="M3181" i="2"/>
  <c r="I3181" i="2"/>
  <c r="K3181" i="2" s="1"/>
  <c r="H3181" i="2"/>
  <c r="M3182" i="2"/>
  <c r="I3182" i="2"/>
  <c r="K3182" i="2" s="1"/>
  <c r="H3182" i="2"/>
  <c r="H3183" i="2"/>
  <c r="M3183" i="2"/>
  <c r="I3183" i="2"/>
  <c r="K3183" i="2" s="1"/>
  <c r="M3184" i="2"/>
  <c r="H3184" i="2"/>
  <c r="I3184" i="2"/>
  <c r="K3184" i="2" s="1"/>
  <c r="H3185" i="2"/>
  <c r="I3185" i="2"/>
  <c r="K3185" i="2" s="1"/>
  <c r="M3185" i="2"/>
  <c r="H3186" i="2"/>
  <c r="M3186" i="2"/>
  <c r="I3186" i="2"/>
  <c r="K3186" i="2" s="1"/>
  <c r="H3187" i="2"/>
  <c r="I3187" i="2"/>
  <c r="K3187" i="2" s="1"/>
  <c r="M3187" i="2"/>
  <c r="H3188" i="2"/>
  <c r="I3188" i="2"/>
  <c r="K3188" i="2" s="1"/>
  <c r="M3188" i="2"/>
  <c r="H3189" i="2"/>
  <c r="I3189" i="2"/>
  <c r="K3189" i="2" s="1"/>
  <c r="M3189" i="2"/>
  <c r="M3190" i="2"/>
  <c r="H3190" i="2"/>
  <c r="I3190" i="2"/>
  <c r="K3190" i="2" s="1"/>
  <c r="I3191" i="2"/>
  <c r="K3191" i="2" s="1"/>
  <c r="H3191" i="2"/>
  <c r="M3191" i="2"/>
  <c r="M3192" i="2"/>
  <c r="I3192" i="2"/>
  <c r="K3192" i="2" s="1"/>
  <c r="H3192" i="2"/>
  <c r="I3193" i="2"/>
  <c r="K3193" i="2" s="1"/>
  <c r="M3193" i="2"/>
  <c r="H3193" i="2"/>
  <c r="H3194" i="2"/>
  <c r="I3194" i="2"/>
  <c r="K3194" i="2" s="1"/>
  <c r="M3194" i="2"/>
  <c r="H3195" i="2"/>
  <c r="M3195" i="2"/>
  <c r="I3195" i="2"/>
  <c r="K3195" i="2" s="1"/>
  <c r="I3196" i="2"/>
  <c r="K3196" i="2" s="1"/>
  <c r="H3196" i="2"/>
  <c r="M3196" i="2"/>
  <c r="I3197" i="2"/>
  <c r="K3197" i="2" s="1"/>
  <c r="M3197" i="2"/>
  <c r="H3197" i="2"/>
  <c r="I3198" i="2"/>
  <c r="K3198" i="2" s="1"/>
  <c r="M3198" i="2"/>
  <c r="H3198" i="2"/>
  <c r="M3199" i="2"/>
  <c r="I3199" i="2"/>
  <c r="K3199" i="2" s="1"/>
  <c r="H3199" i="2"/>
  <c r="I3200" i="2"/>
  <c r="K3200" i="2" s="1"/>
  <c r="H3200" i="2"/>
  <c r="M3200" i="2"/>
  <c r="M3201" i="2"/>
  <c r="I3201" i="2"/>
  <c r="K3201" i="2" s="1"/>
  <c r="H3201" i="2"/>
  <c r="M3202" i="2"/>
  <c r="I3202" i="2"/>
  <c r="K3202" i="2" s="1"/>
  <c r="H3202" i="2"/>
  <c r="M3203" i="2"/>
  <c r="I3203" i="2"/>
  <c r="K3203" i="2" s="1"/>
  <c r="H3203" i="2"/>
  <c r="M3204" i="2"/>
  <c r="I3204" i="2"/>
  <c r="K3204" i="2" s="1"/>
  <c r="H3204" i="2"/>
  <c r="M3205" i="2"/>
  <c r="I3205" i="2"/>
  <c r="K3205" i="2" s="1"/>
  <c r="H3205" i="2"/>
  <c r="I3206" i="2"/>
  <c r="K3206" i="2" s="1"/>
  <c r="H3206" i="2"/>
  <c r="M3206" i="2"/>
  <c r="M3207" i="2"/>
  <c r="I3207" i="2"/>
  <c r="K3207" i="2" s="1"/>
  <c r="H3207" i="2"/>
  <c r="H3208" i="2"/>
  <c r="M3208" i="2"/>
  <c r="I3208" i="2"/>
  <c r="K3208" i="2" s="1"/>
  <c r="M3209" i="2"/>
  <c r="H3209" i="2"/>
  <c r="I3209" i="2"/>
  <c r="K3209" i="2" s="1"/>
  <c r="M3210" i="2"/>
  <c r="I3210" i="2"/>
  <c r="K3210" i="2" s="1"/>
  <c r="H3210" i="2"/>
  <c r="H3211" i="2"/>
  <c r="M3211" i="2"/>
  <c r="I3211" i="2"/>
  <c r="K3211" i="2" s="1"/>
  <c r="H3212" i="2"/>
  <c r="I3212" i="2"/>
  <c r="K3212" i="2" s="1"/>
  <c r="M3212" i="2"/>
  <c r="H3213" i="2"/>
  <c r="I3213" i="2"/>
  <c r="K3213" i="2" s="1"/>
  <c r="M3213" i="2"/>
  <c r="H3214" i="2"/>
  <c r="I3214" i="2"/>
  <c r="K3214" i="2" s="1"/>
  <c r="M3214" i="2"/>
  <c r="M3215" i="2"/>
  <c r="I3215" i="2"/>
  <c r="K3215" i="2" s="1"/>
  <c r="H3215" i="2"/>
  <c r="H3216" i="2"/>
  <c r="I3216" i="2"/>
  <c r="K3216" i="2" s="1"/>
  <c r="M3216" i="2"/>
  <c r="I3217" i="2"/>
  <c r="K3217" i="2" s="1"/>
  <c r="M3217" i="2"/>
  <c r="H3217" i="2"/>
  <c r="M3218" i="2"/>
  <c r="I3218" i="2"/>
  <c r="K3218" i="2" s="1"/>
  <c r="H3218" i="2"/>
  <c r="M3219" i="2"/>
  <c r="I3219" i="2"/>
  <c r="K3219" i="2" s="1"/>
  <c r="H3219" i="2"/>
  <c r="M3220" i="2"/>
  <c r="I3220" i="2"/>
  <c r="K3220" i="2" s="1"/>
  <c r="H3220" i="2"/>
  <c r="H3221" i="2"/>
  <c r="M3221" i="2"/>
  <c r="I3221" i="2"/>
  <c r="K3221" i="2" s="1"/>
  <c r="M3222" i="2"/>
  <c r="I3222" i="2"/>
  <c r="K3222" i="2" s="1"/>
  <c r="H3222" i="2"/>
  <c r="M3223" i="2"/>
  <c r="I3223" i="2"/>
  <c r="K3223" i="2" s="1"/>
  <c r="H3223" i="2"/>
  <c r="I3224" i="2"/>
  <c r="K3224" i="2" s="1"/>
  <c r="H3224" i="2"/>
  <c r="M3224" i="2"/>
  <c r="H3225" i="2"/>
  <c r="M3225" i="2"/>
  <c r="I3225" i="2"/>
  <c r="K3225" i="2" s="1"/>
  <c r="I3226" i="2"/>
  <c r="K3226" i="2" s="1"/>
  <c r="H3226" i="2"/>
  <c r="M3226" i="2"/>
  <c r="M3227" i="2"/>
  <c r="I3227" i="2"/>
  <c r="K3227" i="2" s="1"/>
  <c r="H3227" i="2"/>
  <c r="M3228" i="2"/>
  <c r="H3228" i="2"/>
  <c r="I3228" i="2"/>
  <c r="K3228" i="2" s="1"/>
  <c r="H3229" i="2"/>
  <c r="M3229" i="2"/>
  <c r="I3229" i="2"/>
  <c r="K3229" i="2" s="1"/>
  <c r="M3230" i="2"/>
  <c r="H3230" i="2"/>
  <c r="I3230" i="2"/>
  <c r="K3230" i="2" s="1"/>
  <c r="M3231" i="2"/>
  <c r="H3231" i="2"/>
  <c r="I3231" i="2"/>
  <c r="K3231" i="2" s="1"/>
  <c r="H3232" i="2"/>
  <c r="I3232" i="2"/>
  <c r="K3232" i="2" s="1"/>
  <c r="M3232" i="2"/>
  <c r="M3233" i="2"/>
  <c r="H3233" i="2"/>
  <c r="I3233" i="2"/>
  <c r="K3233" i="2" s="1"/>
  <c r="M3234" i="2"/>
  <c r="H3234" i="2"/>
  <c r="I3234" i="2"/>
  <c r="K3234" i="2" s="1"/>
  <c r="M3235" i="2"/>
  <c r="I3235" i="2"/>
  <c r="K3235" i="2" s="1"/>
  <c r="H3235" i="2"/>
  <c r="M3236" i="2"/>
  <c r="I3236" i="2"/>
  <c r="K3236" i="2" s="1"/>
  <c r="H3236" i="2"/>
  <c r="I3237" i="2"/>
  <c r="K3237" i="2" s="1"/>
  <c r="H3237" i="2"/>
  <c r="M3237" i="2"/>
  <c r="M3238" i="2"/>
  <c r="I3238" i="2"/>
  <c r="K3238" i="2" s="1"/>
  <c r="H3238" i="2"/>
  <c r="H3239" i="2"/>
  <c r="I3239" i="2"/>
  <c r="K3239" i="2" s="1"/>
  <c r="M3239" i="2"/>
  <c r="H3240" i="2"/>
  <c r="I3240" i="2"/>
  <c r="K3240" i="2" s="1"/>
  <c r="M3240" i="2"/>
  <c r="H3241" i="2"/>
  <c r="I3241" i="2"/>
  <c r="K3241" i="2" s="1"/>
  <c r="M3241" i="2"/>
  <c r="I3242" i="2"/>
  <c r="K3242" i="2" s="1"/>
  <c r="M3242" i="2"/>
  <c r="H3242" i="2"/>
  <c r="M3243" i="2"/>
  <c r="H3243" i="2"/>
  <c r="I3243" i="2"/>
  <c r="K3243" i="2" s="1"/>
  <c r="M3244" i="2"/>
  <c r="H3244" i="2"/>
  <c r="I3244" i="2"/>
  <c r="K3244" i="2" s="1"/>
  <c r="I3245" i="2"/>
  <c r="K3245" i="2" s="1"/>
  <c r="H3245" i="2"/>
  <c r="M3245" i="2"/>
  <c r="H3246" i="2"/>
  <c r="I3246" i="2"/>
  <c r="K3246" i="2" s="1"/>
  <c r="M3246" i="2"/>
  <c r="I3247" i="2"/>
  <c r="K3247" i="2" s="1"/>
  <c r="H3247" i="2"/>
  <c r="M3247" i="2"/>
  <c r="H3248" i="2"/>
  <c r="M3248" i="2"/>
  <c r="I3248" i="2"/>
  <c r="K3248" i="2" s="1"/>
  <c r="M3249" i="2"/>
  <c r="I3249" i="2"/>
  <c r="K3249" i="2" s="1"/>
  <c r="H3249" i="2"/>
  <c r="H3250" i="2"/>
  <c r="I3250" i="2"/>
  <c r="K3250" i="2" s="1"/>
  <c r="M3250" i="2"/>
  <c r="I3251" i="2"/>
  <c r="K3251" i="2" s="1"/>
  <c r="M3251" i="2"/>
  <c r="H3251" i="2"/>
  <c r="I3252" i="2"/>
  <c r="K3252" i="2" s="1"/>
  <c r="M3252" i="2"/>
  <c r="H3252" i="2"/>
  <c r="I3253" i="2"/>
  <c r="K3253" i="2" s="1"/>
  <c r="H3253" i="2"/>
  <c r="M3253" i="2"/>
  <c r="M3254" i="2"/>
  <c r="I3254" i="2"/>
  <c r="K3254" i="2" s="1"/>
  <c r="H3254" i="2"/>
  <c r="M3255" i="2"/>
  <c r="I3255" i="2"/>
  <c r="K3255" i="2" s="1"/>
  <c r="H3255" i="2"/>
  <c r="M3256" i="2"/>
  <c r="I3256" i="2"/>
  <c r="K3256" i="2" s="1"/>
  <c r="H3256" i="2"/>
  <c r="M3257" i="2"/>
  <c r="I3257" i="2"/>
  <c r="K3257" i="2" s="1"/>
  <c r="H3257" i="2"/>
  <c r="I3258" i="2"/>
  <c r="K3258" i="2" s="1"/>
  <c r="M3258" i="2"/>
  <c r="H3258" i="2"/>
  <c r="H3259" i="2"/>
  <c r="I3259" i="2"/>
  <c r="K3259" i="2" s="1"/>
  <c r="M3259" i="2"/>
  <c r="M3260" i="2"/>
  <c r="H3260" i="2"/>
  <c r="I3260" i="2"/>
  <c r="K3260" i="2" s="1"/>
  <c r="M3261" i="2"/>
  <c r="H3261" i="2"/>
  <c r="I3261" i="2"/>
  <c r="K3261" i="2" s="1"/>
  <c r="M3262" i="2"/>
  <c r="I3262" i="2"/>
  <c r="K3262" i="2" s="1"/>
  <c r="H3262" i="2"/>
  <c r="I3263" i="2"/>
  <c r="K3263" i="2" s="1"/>
  <c r="M3263" i="2"/>
  <c r="H3263" i="2"/>
  <c r="I3264" i="2"/>
  <c r="K3264" i="2" s="1"/>
  <c r="M3264" i="2"/>
  <c r="H3264" i="2"/>
  <c r="M3265" i="2"/>
  <c r="H3265" i="2"/>
  <c r="I3265" i="2"/>
  <c r="K3265" i="2" s="1"/>
  <c r="I3267" i="2"/>
  <c r="K3267" i="2" s="1"/>
  <c r="M3267" i="2"/>
  <c r="H3267" i="2"/>
  <c r="H3269" i="2"/>
  <c r="M3269" i="2"/>
  <c r="I3269" i="2"/>
  <c r="K3269" i="2" s="1"/>
  <c r="M3271" i="2"/>
  <c r="H3271" i="2"/>
  <c r="I3271" i="2"/>
  <c r="K3271" i="2" s="1"/>
  <c r="I3273" i="2"/>
  <c r="K3273" i="2" s="1"/>
  <c r="H3273" i="2"/>
  <c r="M3273" i="2"/>
  <c r="M3275" i="2"/>
  <c r="I3275" i="2"/>
  <c r="K3275" i="2" s="1"/>
  <c r="H3275" i="2"/>
  <c r="M3277" i="2"/>
  <c r="I3277" i="2"/>
  <c r="K3277" i="2" s="1"/>
  <c r="H3277" i="2"/>
  <c r="M3279" i="2"/>
  <c r="I3279" i="2"/>
  <c r="K3279" i="2" s="1"/>
  <c r="H3279" i="2"/>
  <c r="M3281" i="2"/>
  <c r="I3281" i="2"/>
  <c r="K3281" i="2" s="1"/>
  <c r="H3281" i="2"/>
  <c r="H3283" i="2"/>
  <c r="M3283" i="2"/>
  <c r="I3283" i="2"/>
  <c r="K3283" i="2" s="1"/>
  <c r="H3285" i="2"/>
  <c r="I3285" i="2"/>
  <c r="K3285" i="2" s="1"/>
  <c r="M3285" i="2"/>
  <c r="H3287" i="2"/>
  <c r="I3287" i="2"/>
  <c r="K3287" i="2" s="1"/>
  <c r="M3287" i="2"/>
  <c r="I3289" i="2"/>
  <c r="K3289" i="2" s="1"/>
  <c r="M3289" i="2"/>
  <c r="H3289" i="2"/>
  <c r="M3291" i="2"/>
  <c r="H3291" i="2"/>
  <c r="I3291" i="2"/>
  <c r="K3291" i="2" s="1"/>
  <c r="H3293" i="2"/>
  <c r="I3293" i="2"/>
  <c r="K3293" i="2" s="1"/>
  <c r="M3293" i="2"/>
  <c r="M3294" i="2"/>
  <c r="I3294" i="2"/>
  <c r="K3294" i="2" s="1"/>
  <c r="H3294" i="2"/>
  <c r="H3295" i="2"/>
  <c r="M3295" i="2"/>
  <c r="I3295" i="2"/>
  <c r="K3295" i="2" s="1"/>
  <c r="I3296" i="2"/>
  <c r="K3296" i="2" s="1"/>
  <c r="H3296" i="2"/>
  <c r="M3296" i="2"/>
  <c r="M3297" i="2"/>
  <c r="I3297" i="2"/>
  <c r="K3297" i="2" s="1"/>
  <c r="H3297" i="2"/>
  <c r="H3298" i="2"/>
  <c r="I3298" i="2"/>
  <c r="K3298" i="2" s="1"/>
  <c r="M3298" i="2"/>
  <c r="H3299" i="2"/>
  <c r="I3299" i="2"/>
  <c r="K3299" i="2" s="1"/>
  <c r="M3299" i="2"/>
  <c r="H3300" i="2"/>
  <c r="I3300" i="2"/>
  <c r="K3300" i="2" s="1"/>
  <c r="M3300" i="2"/>
  <c r="H3301" i="2"/>
  <c r="I3301" i="2"/>
  <c r="K3301" i="2" s="1"/>
  <c r="M3301" i="2"/>
  <c r="M3302" i="2"/>
  <c r="I3302" i="2"/>
  <c r="K3302" i="2" s="1"/>
  <c r="H3302" i="2"/>
  <c r="M3303" i="2"/>
  <c r="I3303" i="2"/>
  <c r="K3303" i="2" s="1"/>
  <c r="H3303" i="2"/>
  <c r="M3304" i="2"/>
  <c r="I3304" i="2"/>
  <c r="K3304" i="2" s="1"/>
  <c r="H3304" i="2"/>
  <c r="I3305" i="2"/>
  <c r="K3305" i="2" s="1"/>
  <c r="M3305" i="2"/>
  <c r="H3305" i="2"/>
  <c r="M3306" i="2"/>
  <c r="I3306" i="2"/>
  <c r="K3306" i="2" s="1"/>
  <c r="H3306" i="2"/>
  <c r="I3307" i="2"/>
  <c r="K3307" i="2" s="1"/>
  <c r="M3307" i="2"/>
  <c r="H3307" i="2"/>
  <c r="H3308" i="2"/>
  <c r="M3308" i="2"/>
  <c r="I3308" i="2"/>
  <c r="K3308" i="2" s="1"/>
  <c r="M3309" i="2"/>
  <c r="H3309" i="2"/>
  <c r="I3309" i="2"/>
  <c r="K3309" i="2" s="1"/>
  <c r="I3310" i="2"/>
  <c r="K3310" i="2" s="1"/>
  <c r="H3310" i="2"/>
  <c r="M3310" i="2"/>
  <c r="I3311" i="2"/>
  <c r="K3311" i="2" s="1"/>
  <c r="H3311" i="2"/>
  <c r="M3311" i="2"/>
  <c r="H3313" i="2"/>
  <c r="I3313" i="2"/>
  <c r="K3313" i="2" s="1"/>
  <c r="M3313" i="2"/>
  <c r="H3315" i="2"/>
  <c r="M3315" i="2"/>
  <c r="I3315" i="2"/>
  <c r="K3315" i="2" s="1"/>
  <c r="H3318" i="2"/>
  <c r="I3318" i="2"/>
  <c r="K3318" i="2" s="1"/>
  <c r="M3318" i="2"/>
  <c r="H3320" i="2"/>
  <c r="I3320" i="2"/>
  <c r="K3320" i="2" s="1"/>
  <c r="M3320" i="2"/>
  <c r="I3322" i="2"/>
  <c r="K3322" i="2" s="1"/>
  <c r="H3322" i="2"/>
  <c r="M3322" i="2"/>
  <c r="I3324" i="2"/>
  <c r="K3324" i="2" s="1"/>
  <c r="H3324" i="2"/>
  <c r="M3324" i="2"/>
  <c r="I3326" i="2"/>
  <c r="K3326" i="2" s="1"/>
  <c r="H3326" i="2"/>
  <c r="M3326" i="2"/>
  <c r="H3328" i="2"/>
  <c r="I3328" i="2"/>
  <c r="K3328" i="2" s="1"/>
  <c r="M3328" i="2"/>
  <c r="H3330" i="2"/>
  <c r="I3330" i="2"/>
  <c r="K3330" i="2" s="1"/>
  <c r="M3330" i="2"/>
  <c r="M3332" i="2"/>
  <c r="I3332" i="2"/>
  <c r="K3332" i="2" s="1"/>
  <c r="H3332" i="2"/>
  <c r="I3334" i="2"/>
  <c r="K3334" i="2" s="1"/>
  <c r="H3334" i="2"/>
  <c r="M3334" i="2"/>
  <c r="M3336" i="2"/>
  <c r="H3336" i="2"/>
  <c r="I3336" i="2"/>
  <c r="K3336" i="2" s="1"/>
  <c r="H3338" i="2"/>
  <c r="I3338" i="2"/>
  <c r="K3338" i="2" s="1"/>
  <c r="M3338" i="2"/>
  <c r="M3340" i="2"/>
  <c r="H3340" i="2"/>
  <c r="I3340" i="2"/>
  <c r="K3340" i="2" s="1"/>
  <c r="H3342" i="2"/>
  <c r="I3342" i="2"/>
  <c r="K3342" i="2" s="1"/>
  <c r="M3342" i="2"/>
  <c r="M3344" i="2"/>
  <c r="H3344" i="2"/>
  <c r="I3344" i="2"/>
  <c r="K3344" i="2" s="1"/>
  <c r="H3346" i="2"/>
  <c r="I3346" i="2"/>
  <c r="K3346" i="2" s="1"/>
  <c r="M3346" i="2"/>
  <c r="M3348" i="2"/>
  <c r="H3348" i="2"/>
  <c r="I3348" i="2"/>
  <c r="K3348" i="2" s="1"/>
  <c r="M3350" i="2"/>
  <c r="I3350" i="2"/>
  <c r="K3350" i="2" s="1"/>
  <c r="H3350" i="2"/>
  <c r="M3352" i="2"/>
  <c r="H3352" i="2"/>
  <c r="I3352" i="2"/>
  <c r="K3352" i="2" s="1"/>
  <c r="H3354" i="2"/>
  <c r="I3354" i="2"/>
  <c r="K3354" i="2" s="1"/>
  <c r="M3354" i="2"/>
  <c r="H3356" i="2"/>
  <c r="I3356" i="2"/>
  <c r="K3356" i="2" s="1"/>
  <c r="M3356" i="2"/>
  <c r="H3359" i="2"/>
  <c r="I3359" i="2"/>
  <c r="K3359" i="2" s="1"/>
  <c r="M3359" i="2"/>
  <c r="I3361" i="2"/>
  <c r="K3361" i="2" s="1"/>
  <c r="M3361" i="2"/>
  <c r="H3361" i="2"/>
  <c r="M3363" i="2"/>
  <c r="I3363" i="2"/>
  <c r="K3363" i="2" s="1"/>
  <c r="H3363" i="2"/>
  <c r="H3365" i="2"/>
  <c r="M3365" i="2"/>
  <c r="I3365" i="2"/>
  <c r="K3365" i="2" s="1"/>
  <c r="I3367" i="2"/>
  <c r="K3367" i="2" s="1"/>
  <c r="M3367" i="2"/>
  <c r="H3367" i="2"/>
  <c r="M3368" i="2"/>
  <c r="H3368" i="2"/>
  <c r="I3368" i="2"/>
  <c r="K3368" i="2" s="1"/>
  <c r="I3370" i="2"/>
  <c r="K3370" i="2" s="1"/>
  <c r="M3370" i="2"/>
  <c r="H3370" i="2"/>
  <c r="M3372" i="2"/>
  <c r="I3372" i="2"/>
  <c r="K3372" i="2" s="1"/>
  <c r="H3372" i="2"/>
  <c r="M3374" i="2"/>
  <c r="H3374" i="2"/>
  <c r="I3374" i="2"/>
  <c r="K3374" i="2" s="1"/>
  <c r="M3376" i="2"/>
  <c r="I3376" i="2"/>
  <c r="K3376" i="2" s="1"/>
  <c r="H3376" i="2"/>
  <c r="I3378" i="2"/>
  <c r="K3378" i="2" s="1"/>
  <c r="M3378" i="2"/>
  <c r="H3378" i="2"/>
  <c r="H3380" i="2"/>
  <c r="M3380" i="2"/>
  <c r="I3380" i="2"/>
  <c r="K3380" i="2" s="1"/>
  <c r="H3382" i="2"/>
  <c r="I3382" i="2"/>
  <c r="K3382" i="2" s="1"/>
  <c r="M3382" i="2"/>
  <c r="M3384" i="2"/>
  <c r="I3384" i="2"/>
  <c r="K3384" i="2" s="1"/>
  <c r="H3384" i="2"/>
  <c r="M3386" i="2"/>
  <c r="I3386" i="2"/>
  <c r="K3386" i="2" s="1"/>
  <c r="H3386" i="2"/>
  <c r="M3388" i="2"/>
  <c r="I3388" i="2"/>
  <c r="K3388" i="2" s="1"/>
  <c r="H3388" i="2"/>
  <c r="M3390" i="2"/>
  <c r="H3390" i="2"/>
  <c r="I3390" i="2"/>
  <c r="K3390" i="2" s="1"/>
  <c r="M3392" i="2"/>
  <c r="I3392" i="2"/>
  <c r="K3392" i="2" s="1"/>
  <c r="H3392" i="2"/>
  <c r="H3880" i="2"/>
  <c r="I3880" i="2"/>
  <c r="K3880" i="2" s="1"/>
  <c r="M3880" i="2"/>
  <c r="H3883" i="2"/>
  <c r="M3883" i="2"/>
  <c r="I3883" i="2"/>
  <c r="K3883" i="2" s="1"/>
  <c r="M3885" i="2"/>
  <c r="I3885" i="2"/>
  <c r="K3885" i="2" s="1"/>
  <c r="H3885" i="2"/>
  <c r="H3888" i="2"/>
  <c r="I3888" i="2"/>
  <c r="K3888" i="2" s="1"/>
  <c r="M3888" i="2"/>
  <c r="H3890" i="2"/>
  <c r="M3890" i="2"/>
  <c r="I3890" i="2"/>
  <c r="K3890" i="2" s="1"/>
  <c r="I3893" i="2"/>
  <c r="K3893" i="2" s="1"/>
  <c r="H3893" i="2"/>
  <c r="M3893" i="2"/>
  <c r="H3896" i="2"/>
  <c r="M3896" i="2"/>
  <c r="I3896" i="2"/>
  <c r="K3896" i="2" s="1"/>
  <c r="I3899" i="2"/>
  <c r="K3899" i="2" s="1"/>
  <c r="M3899" i="2"/>
  <c r="H3899" i="2"/>
  <c r="I3902" i="2"/>
  <c r="K3902" i="2" s="1"/>
  <c r="M3902" i="2"/>
  <c r="H3902" i="2"/>
  <c r="H3904" i="2"/>
  <c r="I3904" i="2"/>
  <c r="K3904" i="2" s="1"/>
  <c r="M3904" i="2"/>
  <c r="H3907" i="2"/>
  <c r="M3907" i="2"/>
  <c r="I3907" i="2"/>
  <c r="K3907" i="2" s="1"/>
  <c r="M3909" i="2"/>
  <c r="H3909" i="2"/>
  <c r="I3909" i="2"/>
  <c r="K3909" i="2" s="1"/>
  <c r="M3912" i="2"/>
  <c r="I3912" i="2"/>
  <c r="K3912" i="2" s="1"/>
  <c r="H3912" i="2"/>
  <c r="I3914" i="2"/>
  <c r="K3914" i="2" s="1"/>
  <c r="M3914" i="2"/>
  <c r="H3914" i="2"/>
  <c r="M3917" i="2"/>
  <c r="I3917" i="2"/>
  <c r="K3917" i="2" s="1"/>
  <c r="H3917" i="2"/>
  <c r="M3919" i="2"/>
  <c r="I3919" i="2"/>
  <c r="K3919" i="2" s="1"/>
  <c r="H3919" i="2"/>
  <c r="H3922" i="2"/>
  <c r="I3922" i="2"/>
  <c r="K3922" i="2" s="1"/>
  <c r="M3922" i="2"/>
  <c r="I3925" i="2"/>
  <c r="K3925" i="2" s="1"/>
  <c r="H3925" i="2"/>
  <c r="M3925" i="2"/>
  <c r="M3927" i="2"/>
  <c r="I3927" i="2"/>
  <c r="K3927" i="2" s="1"/>
  <c r="H3927" i="2"/>
  <c r="M3930" i="2"/>
  <c r="I3930" i="2"/>
  <c r="K3930" i="2" s="1"/>
  <c r="H3930" i="2"/>
  <c r="M3933" i="2"/>
  <c r="I3933" i="2"/>
  <c r="K3933" i="2" s="1"/>
  <c r="H3933" i="2"/>
  <c r="H3935" i="2"/>
  <c r="M3935" i="2"/>
  <c r="I3935" i="2"/>
  <c r="K3935" i="2" s="1"/>
  <c r="M3938" i="2"/>
  <c r="I3938" i="2"/>
  <c r="K3938" i="2" s="1"/>
  <c r="H3938" i="2"/>
  <c r="I3940" i="2"/>
  <c r="K3940" i="2" s="1"/>
  <c r="M3940" i="2"/>
  <c r="H3940" i="2"/>
  <c r="M3943" i="2"/>
  <c r="I3943" i="2"/>
  <c r="K3943" i="2" s="1"/>
  <c r="H3943" i="2"/>
  <c r="M3945" i="2"/>
  <c r="I3945" i="2"/>
  <c r="K3945" i="2" s="1"/>
  <c r="H3945" i="2"/>
  <c r="M3948" i="2"/>
  <c r="I3948" i="2"/>
  <c r="K3948" i="2" s="1"/>
  <c r="H3948" i="2"/>
  <c r="M3950" i="2"/>
  <c r="I3950" i="2"/>
  <c r="K3950" i="2" s="1"/>
  <c r="H3950" i="2"/>
  <c r="H3953" i="2"/>
  <c r="M3953" i="2"/>
  <c r="I3953" i="2"/>
  <c r="K3953" i="2" s="1"/>
  <c r="M3955" i="2"/>
  <c r="I3955" i="2"/>
  <c r="K3955" i="2" s="1"/>
  <c r="H3955" i="2"/>
  <c r="M3957" i="2"/>
  <c r="I3957" i="2"/>
  <c r="K3957" i="2" s="1"/>
  <c r="H3957" i="2"/>
  <c r="H3960" i="2"/>
  <c r="I3960" i="2"/>
  <c r="K3960" i="2" s="1"/>
  <c r="M3960" i="2"/>
  <c r="I3963" i="2"/>
  <c r="K3963" i="2" s="1"/>
  <c r="H3963" i="2"/>
  <c r="M3963" i="2"/>
  <c r="M3965" i="2"/>
  <c r="I3965" i="2"/>
  <c r="K3965" i="2" s="1"/>
  <c r="H3965" i="2"/>
  <c r="H3968" i="2"/>
  <c r="M3968" i="2"/>
  <c r="I3968" i="2"/>
  <c r="K3968" i="2" s="1"/>
  <c r="M3970" i="2"/>
  <c r="I3970" i="2"/>
  <c r="K3970" i="2" s="1"/>
  <c r="H3970" i="2"/>
  <c r="M3973" i="2"/>
  <c r="I3973" i="2"/>
  <c r="K3973" i="2" s="1"/>
  <c r="H3973" i="2"/>
  <c r="H3975" i="2"/>
  <c r="I3975" i="2"/>
  <c r="K3975" i="2" s="1"/>
  <c r="M3975" i="2"/>
  <c r="H3978" i="2"/>
  <c r="M3978" i="2"/>
  <c r="I3978" i="2"/>
  <c r="K3978" i="2" s="1"/>
  <c r="H3980" i="2"/>
  <c r="I3980" i="2"/>
  <c r="K3980" i="2" s="1"/>
  <c r="M3980" i="2"/>
  <c r="I3982" i="2"/>
  <c r="K3982" i="2" s="1"/>
  <c r="M3982" i="2"/>
  <c r="H3982" i="2"/>
  <c r="M3986" i="2"/>
  <c r="H3986" i="2"/>
  <c r="I3986" i="2"/>
  <c r="K3986" i="2" s="1"/>
  <c r="I3989" i="2"/>
  <c r="K3989" i="2" s="1"/>
  <c r="H3989" i="2"/>
  <c r="M3989" i="2"/>
  <c r="I3991" i="2"/>
  <c r="K3991" i="2" s="1"/>
  <c r="H3991" i="2"/>
  <c r="M3991" i="2"/>
  <c r="M3994" i="2"/>
  <c r="H3994" i="2"/>
  <c r="I3994" i="2"/>
  <c r="K3994" i="2" s="1"/>
  <c r="M3997" i="2"/>
  <c r="I3997" i="2"/>
  <c r="K3997" i="2" s="1"/>
  <c r="H3997" i="2"/>
  <c r="M3999" i="2"/>
  <c r="I3999" i="2"/>
  <c r="K3999" i="2" s="1"/>
  <c r="H3999" i="2"/>
  <c r="I4002" i="2"/>
  <c r="K4002" i="2" s="1"/>
  <c r="M4002" i="2"/>
  <c r="H4002" i="2"/>
  <c r="M4004" i="2"/>
  <c r="I4004" i="2"/>
  <c r="K4004" i="2" s="1"/>
  <c r="H4004" i="2"/>
  <c r="H4005" i="2"/>
  <c r="I4005" i="2"/>
  <c r="K4005" i="2" s="1"/>
  <c r="M4005" i="2"/>
  <c r="H4008" i="2"/>
  <c r="I4008" i="2"/>
  <c r="K4008" i="2" s="1"/>
  <c r="M4008" i="2"/>
  <c r="I4009" i="2"/>
  <c r="K4009" i="2" s="1"/>
  <c r="M4009" i="2"/>
  <c r="H4009" i="2"/>
  <c r="H4012" i="2"/>
  <c r="I4012" i="2"/>
  <c r="K4012" i="2" s="1"/>
  <c r="M4012" i="2"/>
  <c r="M4013" i="2"/>
  <c r="I4013" i="2"/>
  <c r="K4013" i="2" s="1"/>
  <c r="H4013" i="2"/>
  <c r="I4016" i="2"/>
  <c r="K4016" i="2" s="1"/>
  <c r="M4016" i="2"/>
  <c r="H4016" i="2"/>
  <c r="M4018" i="2"/>
  <c r="I4018" i="2"/>
  <c r="K4018" i="2" s="1"/>
  <c r="H4018" i="2"/>
  <c r="I4020" i="2"/>
  <c r="K4020" i="2" s="1"/>
  <c r="M4020" i="2"/>
  <c r="H4020" i="2"/>
  <c r="H4023" i="2"/>
  <c r="I4023" i="2"/>
  <c r="K4023" i="2" s="1"/>
  <c r="M4023" i="2"/>
  <c r="M4024" i="2"/>
  <c r="I4024" i="2"/>
  <c r="K4024" i="2" s="1"/>
  <c r="H4024" i="2"/>
  <c r="M4027" i="2"/>
  <c r="I4027" i="2"/>
  <c r="K4027" i="2" s="1"/>
  <c r="H4027" i="2"/>
  <c r="M4029" i="2"/>
  <c r="I4029" i="2"/>
  <c r="K4029" i="2" s="1"/>
  <c r="H4029" i="2"/>
  <c r="M4032" i="2"/>
  <c r="I4032" i="2"/>
  <c r="K4032" i="2" s="1"/>
  <c r="H4032" i="2"/>
  <c r="M4034" i="2"/>
  <c r="I4034" i="2"/>
  <c r="K4034" i="2" s="1"/>
  <c r="H4034" i="2"/>
  <c r="M4036" i="2"/>
  <c r="I4036" i="2"/>
  <c r="K4036" i="2" s="1"/>
  <c r="H4036" i="2"/>
  <c r="I4039" i="2"/>
  <c r="K4039" i="2" s="1"/>
  <c r="H4039" i="2"/>
  <c r="M4039" i="2"/>
  <c r="H4042" i="2"/>
  <c r="I4042" i="2"/>
  <c r="K4042" i="2" s="1"/>
  <c r="M4042" i="2"/>
  <c r="H4044" i="2"/>
  <c r="I4044" i="2"/>
  <c r="K4044" i="2" s="1"/>
  <c r="M4044" i="2"/>
  <c r="M4046" i="2"/>
  <c r="I4046" i="2"/>
  <c r="K4046" i="2" s="1"/>
  <c r="H4046" i="2"/>
  <c r="M4048" i="2"/>
  <c r="I4048" i="2"/>
  <c r="K4048" i="2" s="1"/>
  <c r="H4048" i="2"/>
  <c r="I4051" i="2"/>
  <c r="K4051" i="2" s="1"/>
  <c r="M4051" i="2"/>
  <c r="H4051" i="2"/>
  <c r="M4067" i="2"/>
  <c r="H4067" i="2"/>
  <c r="I4067" i="2"/>
  <c r="K4067" i="2" s="1"/>
  <c r="I4070" i="2"/>
  <c r="K4070" i="2" s="1"/>
  <c r="H4070" i="2"/>
  <c r="M4070" i="2"/>
  <c r="M4073" i="2"/>
  <c r="I4073" i="2"/>
  <c r="K4073" i="2" s="1"/>
  <c r="H4073" i="2"/>
  <c r="M4076" i="2"/>
  <c r="I4076" i="2"/>
  <c r="K4076" i="2" s="1"/>
  <c r="H4076" i="2"/>
  <c r="H4077" i="2"/>
  <c r="I4077" i="2"/>
  <c r="K4077" i="2" s="1"/>
  <c r="M4077" i="2"/>
  <c r="M4080" i="2"/>
  <c r="H4080" i="2"/>
  <c r="I4080" i="2"/>
  <c r="K4080" i="2" s="1"/>
  <c r="H4083" i="2"/>
  <c r="I4083" i="2"/>
  <c r="K4083" i="2" s="1"/>
  <c r="M4083" i="2"/>
  <c r="M4085" i="2"/>
  <c r="H4085" i="2"/>
  <c r="I4085" i="2"/>
  <c r="K4085" i="2" s="1"/>
  <c r="I4088" i="2"/>
  <c r="K4088" i="2" s="1"/>
  <c r="H4088" i="2"/>
  <c r="M4088" i="2"/>
  <c r="M4090" i="2"/>
  <c r="H4090" i="2"/>
  <c r="I4090" i="2"/>
  <c r="K4090" i="2" s="1"/>
  <c r="I4093" i="2"/>
  <c r="K4093" i="2" s="1"/>
  <c r="M4093" i="2"/>
  <c r="H4093" i="2"/>
  <c r="M4096" i="2"/>
  <c r="H4096" i="2"/>
  <c r="I4096" i="2"/>
  <c r="K4096" i="2" s="1"/>
  <c r="M4097" i="2"/>
  <c r="I4097" i="2"/>
  <c r="K4097" i="2" s="1"/>
  <c r="H4097" i="2"/>
  <c r="I4100" i="2"/>
  <c r="K4100" i="2" s="1"/>
  <c r="H4100" i="2"/>
  <c r="M4100" i="2"/>
  <c r="M4103" i="2"/>
  <c r="I4103" i="2"/>
  <c r="K4103" i="2" s="1"/>
  <c r="H4103" i="2"/>
  <c r="M4106" i="2"/>
  <c r="I4106" i="2"/>
  <c r="K4106" i="2" s="1"/>
  <c r="H4106" i="2"/>
  <c r="M4109" i="2"/>
  <c r="H4109" i="2"/>
  <c r="I4109" i="2"/>
  <c r="K4109" i="2" s="1"/>
  <c r="I4110" i="2"/>
  <c r="K4110" i="2" s="1"/>
  <c r="H4110" i="2"/>
  <c r="M4110" i="2"/>
  <c r="H4113" i="2"/>
  <c r="I4113" i="2"/>
  <c r="K4113" i="2" s="1"/>
  <c r="M4113" i="2"/>
  <c r="H4116" i="2"/>
  <c r="I4116" i="2"/>
  <c r="K4116" i="2" s="1"/>
  <c r="M4116" i="2"/>
  <c r="H4119" i="2"/>
  <c r="I4119" i="2"/>
  <c r="K4119" i="2" s="1"/>
  <c r="M4119" i="2"/>
  <c r="I4121" i="2"/>
  <c r="K4121" i="2" s="1"/>
  <c r="M4121" i="2"/>
  <c r="H4121" i="2"/>
  <c r="I4124" i="2"/>
  <c r="K4124" i="2" s="1"/>
  <c r="H4124" i="2"/>
  <c r="M4124" i="2"/>
  <c r="H4125" i="2"/>
  <c r="I4125" i="2"/>
  <c r="K4125" i="2" s="1"/>
  <c r="M4125" i="2"/>
  <c r="I4128" i="2"/>
  <c r="K4128" i="2" s="1"/>
  <c r="H4128" i="2"/>
  <c r="M4128" i="2"/>
  <c r="M4130" i="2"/>
  <c r="I4130" i="2"/>
  <c r="K4130" i="2" s="1"/>
  <c r="H4130" i="2"/>
  <c r="I4132" i="2"/>
  <c r="K4132" i="2" s="1"/>
  <c r="M4132" i="2"/>
  <c r="H4132" i="2"/>
  <c r="M4134" i="2"/>
  <c r="I4134" i="2"/>
  <c r="K4134" i="2" s="1"/>
  <c r="H4134" i="2"/>
  <c r="H4137" i="2"/>
  <c r="M4137" i="2"/>
  <c r="I4137" i="2"/>
  <c r="K4137" i="2" s="1"/>
  <c r="M4140" i="2"/>
  <c r="H4140" i="2"/>
  <c r="I4140" i="2"/>
  <c r="K4140" i="2" s="1"/>
  <c r="H4143" i="2"/>
  <c r="I4143" i="2"/>
  <c r="K4143" i="2" s="1"/>
  <c r="M4143" i="2"/>
  <c r="M4146" i="2"/>
  <c r="H4146" i="2"/>
  <c r="I4146" i="2"/>
  <c r="K4146" i="2" s="1"/>
  <c r="H4149" i="2"/>
  <c r="I4149" i="2"/>
  <c r="K4149" i="2" s="1"/>
  <c r="M4149" i="2"/>
  <c r="M4152" i="2"/>
  <c r="I4152" i="2"/>
  <c r="K4152" i="2" s="1"/>
  <c r="H4152" i="2"/>
  <c r="M4155" i="2"/>
  <c r="H4155" i="2"/>
  <c r="I4155" i="2"/>
  <c r="K4155" i="2" s="1"/>
  <c r="M4158" i="2"/>
  <c r="I4158" i="2"/>
  <c r="K4158" i="2" s="1"/>
  <c r="H4158" i="2"/>
  <c r="I4161" i="2"/>
  <c r="K4161" i="2" s="1"/>
  <c r="H4161" i="2"/>
  <c r="M4161" i="2"/>
  <c r="I4164" i="2"/>
  <c r="K4164" i="2" s="1"/>
  <c r="M4164" i="2"/>
  <c r="H4164" i="2"/>
  <c r="H4168" i="2"/>
  <c r="M4168" i="2"/>
  <c r="I4168" i="2"/>
  <c r="K4168" i="2" s="1"/>
  <c r="I4171" i="2"/>
  <c r="K4171" i="2" s="1"/>
  <c r="M4171" i="2"/>
  <c r="H4171" i="2"/>
  <c r="M4174" i="2"/>
  <c r="I4174" i="2"/>
  <c r="K4174" i="2" s="1"/>
  <c r="H4174" i="2"/>
  <c r="M4571" i="2"/>
  <c r="I4571" i="2"/>
  <c r="K4571" i="2" s="1"/>
  <c r="H4571" i="2"/>
  <c r="M4578" i="2"/>
  <c r="I4578" i="2"/>
  <c r="K4578" i="2" s="1"/>
  <c r="H4578" i="2"/>
  <c r="M4584" i="2"/>
  <c r="I4584" i="2"/>
  <c r="K4584" i="2" s="1"/>
  <c r="H4584" i="2"/>
  <c r="I4591" i="2"/>
  <c r="K4591" i="2" s="1"/>
  <c r="M4591" i="2"/>
  <c r="H4591" i="2"/>
  <c r="I4595" i="2"/>
  <c r="K4595" i="2" s="1"/>
  <c r="H4595" i="2"/>
  <c r="M4595" i="2"/>
  <c r="M4600" i="2"/>
  <c r="I4600" i="2"/>
  <c r="K4600" i="2" s="1"/>
  <c r="H4600" i="2"/>
  <c r="M4604" i="2"/>
  <c r="I4604" i="2"/>
  <c r="K4604" i="2" s="1"/>
  <c r="H4604" i="2"/>
  <c r="H4608" i="2"/>
  <c r="I4608" i="2"/>
  <c r="K4608" i="2" s="1"/>
  <c r="M4608" i="2"/>
  <c r="I4613" i="2"/>
  <c r="K4613" i="2" s="1"/>
  <c r="M4613" i="2"/>
  <c r="H4613" i="2"/>
  <c r="I4618" i="2"/>
  <c r="K4618" i="2" s="1"/>
  <c r="H4618" i="2"/>
  <c r="M4618" i="2"/>
  <c r="M4622" i="2"/>
  <c r="H4622" i="2"/>
  <c r="I4622" i="2"/>
  <c r="K4622" i="2" s="1"/>
  <c r="M4627" i="2"/>
  <c r="H4627" i="2"/>
  <c r="I4627" i="2"/>
  <c r="K4627" i="2" s="1"/>
  <c r="H4633" i="2"/>
  <c r="I4633" i="2"/>
  <c r="K4633" i="2" s="1"/>
  <c r="M4633" i="2"/>
  <c r="H4641" i="2"/>
  <c r="I4641" i="2"/>
  <c r="K4641" i="2" s="1"/>
  <c r="M4641" i="2"/>
  <c r="M4646" i="2"/>
  <c r="H4646" i="2"/>
  <c r="I4646" i="2"/>
  <c r="K4646" i="2" s="1"/>
  <c r="H4652" i="2"/>
  <c r="M4652" i="2"/>
  <c r="I4652" i="2"/>
  <c r="K4652" i="2" s="1"/>
  <c r="M4656" i="2"/>
  <c r="H4656" i="2"/>
  <c r="I4656" i="2"/>
  <c r="K4656" i="2" s="1"/>
  <c r="I4663" i="2"/>
  <c r="K4663" i="2" s="1"/>
  <c r="H4663" i="2"/>
  <c r="M4663" i="2"/>
  <c r="H4669" i="2"/>
  <c r="I4669" i="2"/>
  <c r="K4669" i="2" s="1"/>
  <c r="M4669" i="2"/>
  <c r="I4674" i="2"/>
  <c r="K4674" i="2" s="1"/>
  <c r="M4674" i="2"/>
  <c r="H4674" i="2"/>
  <c r="I4682" i="2"/>
  <c r="K4682" i="2" s="1"/>
  <c r="M4682" i="2"/>
  <c r="H4682" i="2"/>
  <c r="I4687" i="2"/>
  <c r="K4687" i="2" s="1"/>
  <c r="H4687" i="2"/>
  <c r="M4687" i="2"/>
  <c r="I4692" i="2"/>
  <c r="K4692" i="2" s="1"/>
  <c r="M4692" i="2"/>
  <c r="H4692" i="2"/>
  <c r="I4697" i="2"/>
  <c r="K4697" i="2" s="1"/>
  <c r="H4697" i="2"/>
  <c r="M4697" i="2"/>
  <c r="H4701" i="2"/>
  <c r="M4701" i="2"/>
  <c r="I4701" i="2"/>
  <c r="K4701" i="2" s="1"/>
  <c r="M4706" i="2"/>
  <c r="H4706" i="2"/>
  <c r="I4706" i="2"/>
  <c r="K4706" i="2" s="1"/>
  <c r="M4711" i="2"/>
  <c r="H4711" i="2"/>
  <c r="I4711" i="2"/>
  <c r="K4711" i="2" s="1"/>
  <c r="H4715" i="2"/>
  <c r="I4715" i="2"/>
  <c r="K4715" i="2" s="1"/>
  <c r="M4715" i="2"/>
  <c r="M4720" i="2"/>
  <c r="H4720" i="2"/>
  <c r="I4720" i="2"/>
  <c r="K4720" i="2" s="1"/>
  <c r="I4724" i="2"/>
  <c r="K4724" i="2" s="1"/>
  <c r="M4724" i="2"/>
  <c r="H4724" i="2"/>
  <c r="M4728" i="2"/>
  <c r="H4728" i="2"/>
  <c r="I4728" i="2"/>
  <c r="K4728" i="2" s="1"/>
  <c r="H4732" i="2"/>
  <c r="I4732" i="2"/>
  <c r="K4732" i="2" s="1"/>
  <c r="M4732" i="2"/>
  <c r="H4736" i="2"/>
  <c r="M4736" i="2"/>
  <c r="I4736" i="2"/>
  <c r="K4736" i="2" s="1"/>
  <c r="H4741" i="2"/>
  <c r="I4741" i="2"/>
  <c r="K4741" i="2" s="1"/>
  <c r="M4741" i="2"/>
  <c r="M4746" i="2"/>
  <c r="H4746" i="2"/>
  <c r="I4746" i="2"/>
  <c r="K4746" i="2" s="1"/>
  <c r="H4751" i="2"/>
  <c r="M4751" i="2"/>
  <c r="I4751" i="2"/>
  <c r="K4751" i="2" s="1"/>
  <c r="I4756" i="2"/>
  <c r="K4756" i="2" s="1"/>
  <c r="M4756" i="2"/>
  <c r="H4756" i="2"/>
  <c r="I4760" i="2"/>
  <c r="K4760" i="2" s="1"/>
  <c r="H4760" i="2"/>
  <c r="M4760" i="2"/>
  <c r="I4765" i="2"/>
  <c r="K4765" i="2" s="1"/>
  <c r="M4765" i="2"/>
  <c r="H4765" i="2"/>
  <c r="I4770" i="2"/>
  <c r="K4770" i="2" s="1"/>
  <c r="M4770" i="2"/>
  <c r="H4770" i="2"/>
  <c r="I4774" i="2"/>
  <c r="K4774" i="2" s="1"/>
  <c r="M4774" i="2"/>
  <c r="H4774" i="2"/>
  <c r="H4780" i="2"/>
  <c r="I4780" i="2"/>
  <c r="K4780" i="2" s="1"/>
  <c r="M4780" i="2"/>
  <c r="H4785" i="2"/>
  <c r="M4785" i="2"/>
  <c r="I4785" i="2"/>
  <c r="K4785" i="2" s="1"/>
  <c r="M4790" i="2"/>
  <c r="I4790" i="2"/>
  <c r="K4790" i="2" s="1"/>
  <c r="H4790" i="2"/>
  <c r="H4794" i="2"/>
  <c r="I4794" i="2"/>
  <c r="K4794" i="2" s="1"/>
  <c r="M4794" i="2"/>
  <c r="H4799" i="2"/>
  <c r="I4799" i="2"/>
  <c r="K4799" i="2" s="1"/>
  <c r="M4799" i="2"/>
  <c r="M4803" i="2"/>
  <c r="I4803" i="2"/>
  <c r="K4803" i="2" s="1"/>
  <c r="H4803" i="2"/>
  <c r="M4807" i="2"/>
  <c r="I4807" i="2"/>
  <c r="K4807" i="2" s="1"/>
  <c r="H4807" i="2"/>
  <c r="H4811" i="2"/>
  <c r="M4811" i="2"/>
  <c r="I4811" i="2"/>
  <c r="K4811" i="2" s="1"/>
  <c r="H4815" i="2"/>
  <c r="I4815" i="2"/>
  <c r="K4815" i="2" s="1"/>
  <c r="M4815" i="2"/>
  <c r="I4820" i="2"/>
  <c r="K4820" i="2" s="1"/>
  <c r="M4820" i="2"/>
  <c r="H4820" i="2"/>
  <c r="M4825" i="2"/>
  <c r="I4825" i="2"/>
  <c r="K4825" i="2" s="1"/>
  <c r="H4825" i="2"/>
  <c r="M4830" i="2"/>
  <c r="H4830" i="2"/>
  <c r="I4830" i="2"/>
  <c r="K4830" i="2" s="1"/>
  <c r="M4835" i="2"/>
  <c r="H4835" i="2"/>
  <c r="I4835" i="2"/>
  <c r="K4835" i="2" s="1"/>
  <c r="H4839" i="2"/>
  <c r="M4839" i="2"/>
  <c r="I4839" i="2"/>
  <c r="K4839" i="2" s="1"/>
  <c r="M4845" i="2"/>
  <c r="I4845" i="2"/>
  <c r="K4845" i="2" s="1"/>
  <c r="H4845" i="2"/>
  <c r="H16" i="2"/>
  <c r="I16" i="2"/>
  <c r="K16" i="2" s="1"/>
  <c r="M16" i="2"/>
  <c r="H23" i="2"/>
  <c r="I23" i="2"/>
  <c r="K23" i="2" s="1"/>
  <c r="M23" i="2"/>
  <c r="H29" i="2"/>
  <c r="I29" i="2"/>
  <c r="K29" i="2" s="1"/>
  <c r="M29" i="2"/>
  <c r="H34" i="2"/>
  <c r="I34" i="2"/>
  <c r="K34" i="2" s="1"/>
  <c r="M34" i="2"/>
  <c r="H40" i="2"/>
  <c r="I40" i="2"/>
  <c r="K40" i="2" s="1"/>
  <c r="M40" i="2"/>
  <c r="M47" i="2"/>
  <c r="I47" i="2"/>
  <c r="K47" i="2" s="1"/>
  <c r="H47" i="2"/>
  <c r="M54" i="2"/>
  <c r="I54" i="2"/>
  <c r="K54" i="2" s="1"/>
  <c r="H54" i="2"/>
  <c r="M62" i="2"/>
  <c r="I62" i="2"/>
  <c r="K62" i="2" s="1"/>
  <c r="H62" i="2"/>
  <c r="M68" i="2"/>
  <c r="I68" i="2"/>
  <c r="K68" i="2" s="1"/>
  <c r="H68" i="2"/>
  <c r="I75" i="2"/>
  <c r="K75" i="2" s="1"/>
  <c r="H75" i="2"/>
  <c r="M75" i="2"/>
  <c r="I85" i="2"/>
  <c r="K85" i="2" s="1"/>
  <c r="M85" i="2"/>
  <c r="H85" i="2"/>
  <c r="M90" i="2"/>
  <c r="I90" i="2"/>
  <c r="K90" i="2" s="1"/>
  <c r="H90" i="2"/>
  <c r="H6251" i="2"/>
  <c r="I6251" i="2"/>
  <c r="K6251" i="2" s="1"/>
  <c r="M6251" i="2"/>
  <c r="I6259" i="2"/>
  <c r="K6259" i="2" s="1"/>
  <c r="M6259" i="2"/>
  <c r="H6259" i="2"/>
  <c r="H6273" i="2"/>
  <c r="M6273" i="2"/>
  <c r="I6273" i="2"/>
  <c r="K6273" i="2" s="1"/>
  <c r="H6279" i="2"/>
  <c r="I6279" i="2"/>
  <c r="K6279" i="2" s="1"/>
  <c r="M6279" i="2"/>
  <c r="M6287" i="2"/>
  <c r="I6287" i="2"/>
  <c r="K6287" i="2" s="1"/>
  <c r="H6287" i="2"/>
  <c r="H6295" i="2"/>
  <c r="I6295" i="2"/>
  <c r="K6295" i="2" s="1"/>
  <c r="M6295" i="2"/>
  <c r="I6301" i="2"/>
  <c r="K6301" i="2" s="1"/>
  <c r="M6301" i="2"/>
  <c r="H6301" i="2"/>
  <c r="M6313" i="2"/>
  <c r="I6313" i="2"/>
  <c r="K6313" i="2" s="1"/>
  <c r="H6313" i="2"/>
  <c r="M6320" i="2"/>
  <c r="I6320" i="2"/>
  <c r="K6320" i="2" s="1"/>
  <c r="H6320" i="2"/>
  <c r="I6326" i="2"/>
  <c r="K6326" i="2" s="1"/>
  <c r="H6326" i="2"/>
  <c r="M6326" i="2"/>
  <c r="I6334" i="2"/>
  <c r="K6334" i="2" s="1"/>
  <c r="H6334" i="2"/>
  <c r="M6334" i="2"/>
  <c r="M6341" i="2"/>
  <c r="H6341" i="2"/>
  <c r="I6341" i="2"/>
  <c r="K6341" i="2" s="1"/>
  <c r="M6347" i="2"/>
  <c r="I6347" i="2"/>
  <c r="K6347" i="2" s="1"/>
  <c r="H6347" i="2"/>
  <c r="M6354" i="2"/>
  <c r="I6354" i="2"/>
  <c r="K6354" i="2" s="1"/>
  <c r="H6354" i="2"/>
  <c r="I6360" i="2"/>
  <c r="K6360" i="2" s="1"/>
  <c r="H6360" i="2"/>
  <c r="M6360" i="2"/>
  <c r="M3394" i="2"/>
  <c r="I3394" i="2"/>
  <c r="K3394" i="2" s="1"/>
  <c r="H3394" i="2"/>
  <c r="I3395" i="2"/>
  <c r="K3395" i="2" s="1"/>
  <c r="H3395" i="2"/>
  <c r="M3395" i="2"/>
  <c r="M3396" i="2"/>
  <c r="I3396" i="2"/>
  <c r="K3396" i="2" s="1"/>
  <c r="H3396" i="2"/>
  <c r="I3397" i="2"/>
  <c r="K3397" i="2" s="1"/>
  <c r="M3397" i="2"/>
  <c r="H3397" i="2"/>
  <c r="H3398" i="2"/>
  <c r="I3398" i="2"/>
  <c r="K3398" i="2" s="1"/>
  <c r="M3398" i="2"/>
  <c r="M3399" i="2"/>
  <c r="H3399" i="2"/>
  <c r="I3399" i="2"/>
  <c r="K3399" i="2" s="1"/>
  <c r="M3400" i="2"/>
  <c r="I3400" i="2"/>
  <c r="K3400" i="2" s="1"/>
  <c r="H3400" i="2"/>
  <c r="I3401" i="2"/>
  <c r="K3401" i="2" s="1"/>
  <c r="M3401" i="2"/>
  <c r="H3401" i="2"/>
  <c r="M3402" i="2"/>
  <c r="H3402" i="2"/>
  <c r="I3402" i="2"/>
  <c r="K3402" i="2" s="1"/>
  <c r="H3403" i="2"/>
  <c r="I3403" i="2"/>
  <c r="K3403" i="2" s="1"/>
  <c r="M3403" i="2"/>
  <c r="M3404" i="2"/>
  <c r="I3404" i="2"/>
  <c r="K3404" i="2" s="1"/>
  <c r="H3404" i="2"/>
  <c r="H3405" i="2"/>
  <c r="I3405" i="2"/>
  <c r="K3405" i="2" s="1"/>
  <c r="M3405" i="2"/>
  <c r="M3406" i="2"/>
  <c r="I3406" i="2"/>
  <c r="K3406" i="2" s="1"/>
  <c r="H3406" i="2"/>
  <c r="M3407" i="2"/>
  <c r="H3407" i="2"/>
  <c r="I3407" i="2"/>
  <c r="K3407" i="2" s="1"/>
  <c r="M3408" i="2"/>
  <c r="I3408" i="2"/>
  <c r="K3408" i="2" s="1"/>
  <c r="H3408" i="2"/>
  <c r="H3409" i="2"/>
  <c r="M3409" i="2"/>
  <c r="I3409" i="2"/>
  <c r="K3409" i="2" s="1"/>
  <c r="M3410" i="2"/>
  <c r="I3410" i="2"/>
  <c r="K3410" i="2" s="1"/>
  <c r="H3410" i="2"/>
  <c r="M3411" i="2"/>
  <c r="I3411" i="2"/>
  <c r="K3411" i="2" s="1"/>
  <c r="H3411" i="2"/>
  <c r="H3412" i="2"/>
  <c r="I3412" i="2"/>
  <c r="K3412" i="2" s="1"/>
  <c r="M3412" i="2"/>
  <c r="H3413" i="2"/>
  <c r="I3413" i="2"/>
  <c r="K3413" i="2" s="1"/>
  <c r="M3413" i="2"/>
  <c r="M3414" i="2"/>
  <c r="I3414" i="2"/>
  <c r="K3414" i="2" s="1"/>
  <c r="H3414" i="2"/>
  <c r="H3415" i="2"/>
  <c r="M3415" i="2"/>
  <c r="I3415" i="2"/>
  <c r="K3415" i="2" s="1"/>
  <c r="I3416" i="2"/>
  <c r="K3416" i="2" s="1"/>
  <c r="M3416" i="2"/>
  <c r="H3416" i="2"/>
  <c r="H3417" i="2"/>
  <c r="M3417" i="2"/>
  <c r="I3417" i="2"/>
  <c r="K3417" i="2" s="1"/>
  <c r="M3418" i="2"/>
  <c r="I3418" i="2"/>
  <c r="K3418" i="2" s="1"/>
  <c r="H3418" i="2"/>
  <c r="I3419" i="2"/>
  <c r="K3419" i="2" s="1"/>
  <c r="H3419" i="2"/>
  <c r="M3419" i="2"/>
  <c r="M3420" i="2"/>
  <c r="I3420" i="2"/>
  <c r="K3420" i="2" s="1"/>
  <c r="H3420" i="2"/>
  <c r="M3421" i="2"/>
  <c r="I3421" i="2"/>
  <c r="K3421" i="2" s="1"/>
  <c r="H3421" i="2"/>
  <c r="I3422" i="2"/>
  <c r="K3422" i="2" s="1"/>
  <c r="M3422" i="2"/>
  <c r="H3422" i="2"/>
  <c r="H3423" i="2"/>
  <c r="I3423" i="2"/>
  <c r="K3423" i="2" s="1"/>
  <c r="M3423" i="2"/>
  <c r="I3424" i="2"/>
  <c r="K3424" i="2" s="1"/>
  <c r="H3424" i="2"/>
  <c r="M3424" i="2"/>
  <c r="M3425" i="2"/>
  <c r="H3425" i="2"/>
  <c r="I3425" i="2"/>
  <c r="K3425" i="2" s="1"/>
  <c r="M3426" i="2"/>
  <c r="I3426" i="2"/>
  <c r="K3426" i="2" s="1"/>
  <c r="H3426" i="2"/>
  <c r="M3427" i="2"/>
  <c r="I3427" i="2"/>
  <c r="K3427" i="2" s="1"/>
  <c r="H3427" i="2"/>
  <c r="M3428" i="2"/>
  <c r="I3428" i="2"/>
  <c r="K3428" i="2" s="1"/>
  <c r="H3428" i="2"/>
  <c r="M3429" i="2"/>
  <c r="H3429" i="2"/>
  <c r="I3429" i="2"/>
  <c r="K3429" i="2" s="1"/>
  <c r="I3430" i="2"/>
  <c r="K3430" i="2" s="1"/>
  <c r="M3430" i="2"/>
  <c r="H3430" i="2"/>
  <c r="H3431" i="2"/>
  <c r="M3431" i="2"/>
  <c r="I3431" i="2"/>
  <c r="K3431" i="2" s="1"/>
  <c r="M3432" i="2"/>
  <c r="H3432" i="2"/>
  <c r="I3432" i="2"/>
  <c r="K3432" i="2" s="1"/>
  <c r="H3433" i="2"/>
  <c r="I3433" i="2"/>
  <c r="K3433" i="2" s="1"/>
  <c r="M3433" i="2"/>
  <c r="I3434" i="2"/>
  <c r="K3434" i="2" s="1"/>
  <c r="H3434" i="2"/>
  <c r="M3434" i="2"/>
  <c r="I3435" i="2"/>
  <c r="K3435" i="2" s="1"/>
  <c r="H3435" i="2"/>
  <c r="M3435" i="2"/>
  <c r="I3436" i="2"/>
  <c r="K3436" i="2" s="1"/>
  <c r="M3436" i="2"/>
  <c r="H3436" i="2"/>
  <c r="H3437" i="2"/>
  <c r="I3437" i="2"/>
  <c r="K3437" i="2" s="1"/>
  <c r="M3437" i="2"/>
  <c r="M3438" i="2"/>
  <c r="H3438" i="2"/>
  <c r="I3438" i="2"/>
  <c r="K3438" i="2" s="1"/>
  <c r="I3439" i="2"/>
  <c r="K3439" i="2" s="1"/>
  <c r="M3439" i="2"/>
  <c r="H3439" i="2"/>
  <c r="M3440" i="2"/>
  <c r="I3440" i="2"/>
  <c r="K3440" i="2" s="1"/>
  <c r="H3440" i="2"/>
  <c r="M3441" i="2"/>
  <c r="I3441" i="2"/>
  <c r="K3441" i="2" s="1"/>
  <c r="H3441" i="2"/>
  <c r="M3442" i="2"/>
  <c r="I3442" i="2"/>
  <c r="K3442" i="2" s="1"/>
  <c r="H3442" i="2"/>
  <c r="H3443" i="2"/>
  <c r="I3443" i="2"/>
  <c r="K3443" i="2" s="1"/>
  <c r="M3443" i="2"/>
  <c r="H3444" i="2"/>
  <c r="I3444" i="2"/>
  <c r="K3444" i="2" s="1"/>
  <c r="M3444" i="2"/>
  <c r="I3445" i="2"/>
  <c r="K3445" i="2" s="1"/>
  <c r="H3445" i="2"/>
  <c r="M3445" i="2"/>
  <c r="H3446" i="2"/>
  <c r="I3446" i="2"/>
  <c r="K3446" i="2" s="1"/>
  <c r="M3446" i="2"/>
  <c r="I3447" i="2"/>
  <c r="K3447" i="2" s="1"/>
  <c r="H3447" i="2"/>
  <c r="M3447" i="2"/>
  <c r="H3448" i="2"/>
  <c r="M3448" i="2"/>
  <c r="I3448" i="2"/>
  <c r="K3448" i="2" s="1"/>
  <c r="H3449" i="2"/>
  <c r="I3449" i="2"/>
  <c r="K3449" i="2" s="1"/>
  <c r="M3449" i="2"/>
  <c r="H3450" i="2"/>
  <c r="M3450" i="2"/>
  <c r="I3450" i="2"/>
  <c r="K3450" i="2" s="1"/>
  <c r="M3451" i="2"/>
  <c r="I3451" i="2"/>
  <c r="K3451" i="2" s="1"/>
  <c r="H3451" i="2"/>
  <c r="M3452" i="2"/>
  <c r="I3452" i="2"/>
  <c r="K3452" i="2" s="1"/>
  <c r="H3452" i="2"/>
  <c r="I3453" i="2"/>
  <c r="K3453" i="2" s="1"/>
  <c r="M3453" i="2"/>
  <c r="H3453" i="2"/>
  <c r="H3454" i="2"/>
  <c r="I3454" i="2"/>
  <c r="K3454" i="2" s="1"/>
  <c r="M3454" i="2"/>
  <c r="M3455" i="2"/>
  <c r="H3455" i="2"/>
  <c r="I3455" i="2"/>
  <c r="K3455" i="2" s="1"/>
  <c r="I3456" i="2"/>
  <c r="K3456" i="2" s="1"/>
  <c r="M3456" i="2"/>
  <c r="H3456" i="2"/>
  <c r="I3457" i="2"/>
  <c r="K3457" i="2" s="1"/>
  <c r="M3457" i="2"/>
  <c r="H3457" i="2"/>
  <c r="H3458" i="2"/>
  <c r="M3458" i="2"/>
  <c r="I3458" i="2"/>
  <c r="K3458" i="2" s="1"/>
  <c r="I3459" i="2"/>
  <c r="K3459" i="2" s="1"/>
  <c r="M3459" i="2"/>
  <c r="H3459" i="2"/>
  <c r="H3460" i="2"/>
  <c r="I3460" i="2"/>
  <c r="K3460" i="2" s="1"/>
  <c r="M3460" i="2"/>
  <c r="H3461" i="2"/>
  <c r="M3461" i="2"/>
  <c r="I3461" i="2"/>
  <c r="K3461" i="2" s="1"/>
  <c r="H3462" i="2"/>
  <c r="I3462" i="2"/>
  <c r="K3462" i="2" s="1"/>
  <c r="M3462" i="2"/>
  <c r="M3463" i="2"/>
  <c r="H3463" i="2"/>
  <c r="I3463" i="2"/>
  <c r="K3463" i="2" s="1"/>
  <c r="M3464" i="2"/>
  <c r="I3464" i="2"/>
  <c r="K3464" i="2" s="1"/>
  <c r="H3464" i="2"/>
  <c r="M3465" i="2"/>
  <c r="H3465" i="2"/>
  <c r="I3465" i="2"/>
  <c r="K3465" i="2" s="1"/>
  <c r="M3466" i="2"/>
  <c r="H3466" i="2"/>
  <c r="I3466" i="2"/>
  <c r="K3466" i="2" s="1"/>
  <c r="M3467" i="2"/>
  <c r="I3467" i="2"/>
  <c r="K3467" i="2" s="1"/>
  <c r="H3467" i="2"/>
  <c r="I3468" i="2"/>
  <c r="K3468" i="2" s="1"/>
  <c r="H3468" i="2"/>
  <c r="M3468" i="2"/>
  <c r="M3469" i="2"/>
  <c r="H3469" i="2"/>
  <c r="I3469" i="2"/>
  <c r="K3469" i="2" s="1"/>
  <c r="H3470" i="2"/>
  <c r="M3470" i="2"/>
  <c r="I3470" i="2"/>
  <c r="K3470" i="2" s="1"/>
  <c r="M3471" i="2"/>
  <c r="I3471" i="2"/>
  <c r="K3471" i="2" s="1"/>
  <c r="H3471" i="2"/>
  <c r="H3472" i="2"/>
  <c r="M3472" i="2"/>
  <c r="I3472" i="2"/>
  <c r="K3472" i="2" s="1"/>
  <c r="M3473" i="2"/>
  <c r="I3473" i="2"/>
  <c r="K3473" i="2" s="1"/>
  <c r="H3473" i="2"/>
  <c r="H3474" i="2"/>
  <c r="I3474" i="2"/>
  <c r="K3474" i="2" s="1"/>
  <c r="M3474" i="2"/>
  <c r="M3475" i="2"/>
  <c r="I3475" i="2"/>
  <c r="K3475" i="2" s="1"/>
  <c r="H3475" i="2"/>
  <c r="H3476" i="2"/>
  <c r="I3476" i="2"/>
  <c r="K3476" i="2" s="1"/>
  <c r="M3476" i="2"/>
  <c r="M3477" i="2"/>
  <c r="H3477" i="2"/>
  <c r="I3477" i="2"/>
  <c r="K3477" i="2" s="1"/>
  <c r="H3478" i="2"/>
  <c r="I3478" i="2"/>
  <c r="K3478" i="2" s="1"/>
  <c r="M3478" i="2"/>
  <c r="I3479" i="2"/>
  <c r="K3479" i="2" s="1"/>
  <c r="H3479" i="2"/>
  <c r="M3479" i="2"/>
  <c r="M3480" i="2"/>
  <c r="I3480" i="2"/>
  <c r="K3480" i="2" s="1"/>
  <c r="H3480" i="2"/>
  <c r="H3481" i="2"/>
  <c r="I3481" i="2"/>
  <c r="K3481" i="2" s="1"/>
  <c r="M3481" i="2"/>
  <c r="H3482" i="2"/>
  <c r="M3482" i="2"/>
  <c r="I3482" i="2"/>
  <c r="K3482" i="2" s="1"/>
  <c r="M3483" i="2"/>
  <c r="I3483" i="2"/>
  <c r="K3483" i="2" s="1"/>
  <c r="H3483" i="2"/>
  <c r="M3484" i="2"/>
  <c r="I3484" i="2"/>
  <c r="K3484" i="2" s="1"/>
  <c r="H3484" i="2"/>
  <c r="M3485" i="2"/>
  <c r="H3485" i="2"/>
  <c r="I3485" i="2"/>
  <c r="K3485" i="2" s="1"/>
  <c r="I3486" i="2"/>
  <c r="K3486" i="2" s="1"/>
  <c r="H3486" i="2"/>
  <c r="M3486" i="2"/>
  <c r="M3487" i="2"/>
  <c r="I3487" i="2"/>
  <c r="K3487" i="2" s="1"/>
  <c r="H3487" i="2"/>
  <c r="H3488" i="2"/>
  <c r="M3488" i="2"/>
  <c r="I3488" i="2"/>
  <c r="K3488" i="2" s="1"/>
  <c r="I3489" i="2"/>
  <c r="K3489" i="2" s="1"/>
  <c r="H3489" i="2"/>
  <c r="M3489" i="2"/>
  <c r="M3490" i="2"/>
  <c r="I3490" i="2"/>
  <c r="K3490" i="2" s="1"/>
  <c r="H3490" i="2"/>
  <c r="M3491" i="2"/>
  <c r="I3491" i="2"/>
  <c r="K3491" i="2" s="1"/>
  <c r="H3491" i="2"/>
  <c r="M3492" i="2"/>
  <c r="I3492" i="2"/>
  <c r="K3492" i="2" s="1"/>
  <c r="H3492" i="2"/>
  <c r="M3493" i="2"/>
  <c r="H3493" i="2"/>
  <c r="I3493" i="2"/>
  <c r="K3493" i="2" s="1"/>
  <c r="H3494" i="2"/>
  <c r="I3494" i="2"/>
  <c r="K3494" i="2" s="1"/>
  <c r="M3494" i="2"/>
  <c r="I3495" i="2"/>
  <c r="K3495" i="2" s="1"/>
  <c r="H3495" i="2"/>
  <c r="M3495" i="2"/>
  <c r="M3496" i="2"/>
  <c r="I3496" i="2"/>
  <c r="K3496" i="2" s="1"/>
  <c r="H3496" i="2"/>
  <c r="I3497" i="2"/>
  <c r="K3497" i="2" s="1"/>
  <c r="M3497" i="2"/>
  <c r="H3497" i="2"/>
  <c r="H3498" i="2"/>
  <c r="M3498" i="2"/>
  <c r="I3498" i="2"/>
  <c r="K3498" i="2" s="1"/>
  <c r="M3499" i="2"/>
  <c r="I3499" i="2"/>
  <c r="K3499" i="2" s="1"/>
  <c r="H3499" i="2"/>
  <c r="M3500" i="2"/>
  <c r="I3500" i="2"/>
  <c r="K3500" i="2" s="1"/>
  <c r="H3500" i="2"/>
  <c r="M3501" i="2"/>
  <c r="I3501" i="2"/>
  <c r="K3501" i="2" s="1"/>
  <c r="H3501" i="2"/>
  <c r="H3502" i="2"/>
  <c r="M3502" i="2"/>
  <c r="I3502" i="2"/>
  <c r="K3502" i="2" s="1"/>
  <c r="H3503" i="2"/>
  <c r="I3503" i="2"/>
  <c r="K3503" i="2" s="1"/>
  <c r="M3503" i="2"/>
  <c r="I3504" i="2"/>
  <c r="K3504" i="2" s="1"/>
  <c r="H3504" i="2"/>
  <c r="M3504" i="2"/>
  <c r="M3505" i="2"/>
  <c r="I3505" i="2"/>
  <c r="K3505" i="2" s="1"/>
  <c r="H3505" i="2"/>
  <c r="H3506" i="2"/>
  <c r="M3506" i="2"/>
  <c r="I3506" i="2"/>
  <c r="K3506" i="2" s="1"/>
  <c r="M3507" i="2"/>
  <c r="H3507" i="2"/>
  <c r="I3507" i="2"/>
  <c r="K3507" i="2" s="1"/>
  <c r="H3508" i="2"/>
  <c r="I3508" i="2"/>
  <c r="K3508" i="2" s="1"/>
  <c r="M3508" i="2"/>
  <c r="I3509" i="2"/>
  <c r="K3509" i="2" s="1"/>
  <c r="H3509" i="2"/>
  <c r="M3509" i="2"/>
  <c r="M3510" i="2"/>
  <c r="I3510" i="2"/>
  <c r="K3510" i="2" s="1"/>
  <c r="H3510" i="2"/>
  <c r="M3511" i="2"/>
  <c r="I3511" i="2"/>
  <c r="K3511" i="2" s="1"/>
  <c r="H3511" i="2"/>
  <c r="M3512" i="2"/>
  <c r="I3512" i="2"/>
  <c r="K3512" i="2" s="1"/>
  <c r="H3512" i="2"/>
  <c r="M3513" i="2"/>
  <c r="I3513" i="2"/>
  <c r="K3513" i="2" s="1"/>
  <c r="H3513" i="2"/>
  <c r="M3514" i="2"/>
  <c r="I3514" i="2"/>
  <c r="K3514" i="2" s="1"/>
  <c r="H3514" i="2"/>
  <c r="M3515" i="2"/>
  <c r="I3515" i="2"/>
  <c r="K3515" i="2" s="1"/>
  <c r="H3515" i="2"/>
  <c r="M3516" i="2"/>
  <c r="I3516" i="2"/>
  <c r="K3516" i="2" s="1"/>
  <c r="H3516" i="2"/>
  <c r="H3517" i="2"/>
  <c r="M3517" i="2"/>
  <c r="I3517" i="2"/>
  <c r="K3517" i="2" s="1"/>
  <c r="H3518" i="2"/>
  <c r="M3518" i="2"/>
  <c r="I3518" i="2"/>
  <c r="K3518" i="2" s="1"/>
  <c r="M3519" i="2"/>
  <c r="I3519" i="2"/>
  <c r="K3519" i="2" s="1"/>
  <c r="H3519" i="2"/>
  <c r="M3520" i="2"/>
  <c r="I3520" i="2"/>
  <c r="K3520" i="2" s="1"/>
  <c r="H3520" i="2"/>
  <c r="M3521" i="2"/>
  <c r="I3521" i="2"/>
  <c r="K3521" i="2" s="1"/>
  <c r="H3521" i="2"/>
  <c r="H3522" i="2"/>
  <c r="M3522" i="2"/>
  <c r="I3522" i="2"/>
  <c r="K3522" i="2" s="1"/>
  <c r="M3523" i="2"/>
  <c r="I3523" i="2"/>
  <c r="K3523" i="2" s="1"/>
  <c r="H3523" i="2"/>
  <c r="M3524" i="2"/>
  <c r="I3524" i="2"/>
  <c r="K3524" i="2" s="1"/>
  <c r="H3524" i="2"/>
  <c r="H3525" i="2"/>
  <c r="M3525" i="2"/>
  <c r="I3525" i="2"/>
  <c r="K3525" i="2" s="1"/>
  <c r="M3526" i="2"/>
  <c r="I3526" i="2"/>
  <c r="K3526" i="2" s="1"/>
  <c r="H3526" i="2"/>
  <c r="H3527" i="2"/>
  <c r="M3527" i="2"/>
  <c r="I3527" i="2"/>
  <c r="K3527" i="2" s="1"/>
  <c r="H3528" i="2"/>
  <c r="I3528" i="2"/>
  <c r="K3528" i="2" s="1"/>
  <c r="M3528" i="2"/>
  <c r="H3529" i="2"/>
  <c r="I3529" i="2"/>
  <c r="K3529" i="2" s="1"/>
  <c r="M3529" i="2"/>
  <c r="H3530" i="2"/>
  <c r="I3530" i="2"/>
  <c r="K3530" i="2" s="1"/>
  <c r="M3530" i="2"/>
  <c r="I3531" i="2"/>
  <c r="K3531" i="2" s="1"/>
  <c r="M3531" i="2"/>
  <c r="H3531" i="2"/>
  <c r="M3532" i="2"/>
  <c r="H3532" i="2"/>
  <c r="I3532" i="2"/>
  <c r="K3532" i="2" s="1"/>
  <c r="M3533" i="2"/>
  <c r="I3533" i="2"/>
  <c r="K3533" i="2" s="1"/>
  <c r="H3533" i="2"/>
  <c r="M3534" i="2"/>
  <c r="I3534" i="2"/>
  <c r="K3534" i="2" s="1"/>
  <c r="H3534" i="2"/>
  <c r="M3535" i="2"/>
  <c r="I3535" i="2"/>
  <c r="K3535" i="2" s="1"/>
  <c r="H3535" i="2"/>
  <c r="M3536" i="2"/>
  <c r="I3536" i="2"/>
  <c r="K3536" i="2" s="1"/>
  <c r="H3536" i="2"/>
  <c r="I3537" i="2"/>
  <c r="K3537" i="2" s="1"/>
  <c r="H3537" i="2"/>
  <c r="M3537" i="2"/>
  <c r="M3538" i="2"/>
  <c r="I3538" i="2"/>
  <c r="K3538" i="2" s="1"/>
  <c r="H3538" i="2"/>
  <c r="H3539" i="2"/>
  <c r="M3539" i="2"/>
  <c r="I3539" i="2"/>
  <c r="K3539" i="2" s="1"/>
  <c r="I3540" i="2"/>
  <c r="K3540" i="2" s="1"/>
  <c r="H3540" i="2"/>
  <c r="M3540" i="2"/>
  <c r="I3541" i="2"/>
  <c r="K3541" i="2" s="1"/>
  <c r="M3541" i="2"/>
  <c r="H3541" i="2"/>
  <c r="H3542" i="2"/>
  <c r="M3542" i="2"/>
  <c r="I3542" i="2"/>
  <c r="K3542" i="2" s="1"/>
  <c r="H3543" i="2"/>
  <c r="M3543" i="2"/>
  <c r="I3543" i="2"/>
  <c r="K3543" i="2" s="1"/>
  <c r="I3544" i="2"/>
  <c r="K3544" i="2" s="1"/>
  <c r="M3544" i="2"/>
  <c r="H3544" i="2"/>
  <c r="H3545" i="2"/>
  <c r="M3545" i="2"/>
  <c r="I3545" i="2"/>
  <c r="K3545" i="2" s="1"/>
  <c r="H3546" i="2"/>
  <c r="M3546" i="2"/>
  <c r="I3546" i="2"/>
  <c r="K3546" i="2" s="1"/>
  <c r="M3547" i="2"/>
  <c r="I3547" i="2"/>
  <c r="K3547" i="2" s="1"/>
  <c r="H3547" i="2"/>
  <c r="I3548" i="2"/>
  <c r="K3548" i="2" s="1"/>
  <c r="H3548" i="2"/>
  <c r="M3548" i="2"/>
  <c r="I3549" i="2"/>
  <c r="K3549" i="2" s="1"/>
  <c r="H3549" i="2"/>
  <c r="M3549" i="2"/>
  <c r="I3550" i="2"/>
  <c r="K3550" i="2" s="1"/>
  <c r="M3550" i="2"/>
  <c r="H3550" i="2"/>
  <c r="M3551" i="2"/>
  <c r="I3551" i="2"/>
  <c r="K3551" i="2" s="1"/>
  <c r="H3551" i="2"/>
  <c r="M3552" i="2"/>
  <c r="H3552" i="2"/>
  <c r="I3552" i="2"/>
  <c r="K3552" i="2" s="1"/>
  <c r="H3553" i="2"/>
  <c r="M3553" i="2"/>
  <c r="I3553" i="2"/>
  <c r="K3553" i="2" s="1"/>
  <c r="H3554" i="2"/>
  <c r="I3554" i="2"/>
  <c r="K3554" i="2" s="1"/>
  <c r="M3554" i="2"/>
  <c r="I3555" i="2"/>
  <c r="K3555" i="2" s="1"/>
  <c r="M3555" i="2"/>
  <c r="H3555" i="2"/>
  <c r="I3556" i="2"/>
  <c r="K3556" i="2" s="1"/>
  <c r="M3556" i="2"/>
  <c r="H3556" i="2"/>
  <c r="M3557" i="2"/>
  <c r="H3557" i="2"/>
  <c r="I3557" i="2"/>
  <c r="K3557" i="2" s="1"/>
  <c r="M3558" i="2"/>
  <c r="I3558" i="2"/>
  <c r="K3558" i="2" s="1"/>
  <c r="H3558" i="2"/>
  <c r="H3559" i="2"/>
  <c r="M3559" i="2"/>
  <c r="I3559" i="2"/>
  <c r="K3559" i="2" s="1"/>
  <c r="M3560" i="2"/>
  <c r="I3560" i="2"/>
  <c r="K3560" i="2" s="1"/>
  <c r="H3560" i="2"/>
  <c r="H3561" i="2"/>
  <c r="M3561" i="2"/>
  <c r="I3561" i="2"/>
  <c r="K3561" i="2" s="1"/>
  <c r="M3562" i="2"/>
  <c r="H3562" i="2"/>
  <c r="I3562" i="2"/>
  <c r="K3562" i="2" s="1"/>
  <c r="I3563" i="2"/>
  <c r="K3563" i="2" s="1"/>
  <c r="H3563" i="2"/>
  <c r="M3563" i="2"/>
  <c r="M3564" i="2"/>
  <c r="H3564" i="2"/>
  <c r="I3564" i="2"/>
  <c r="K3564" i="2" s="1"/>
  <c r="H3565" i="2"/>
  <c r="M3565" i="2"/>
  <c r="I3565" i="2"/>
  <c r="K3565" i="2" s="1"/>
  <c r="I3566" i="2"/>
  <c r="K3566" i="2" s="1"/>
  <c r="M3566" i="2"/>
  <c r="H3566" i="2"/>
  <c r="M3567" i="2"/>
  <c r="I3567" i="2"/>
  <c r="K3567" i="2" s="1"/>
  <c r="H3567" i="2"/>
  <c r="H3568" i="2"/>
  <c r="I3568" i="2"/>
  <c r="K3568" i="2" s="1"/>
  <c r="M3568" i="2"/>
  <c r="M3569" i="2"/>
  <c r="H3569" i="2"/>
  <c r="I3569" i="2"/>
  <c r="K3569" i="2" s="1"/>
  <c r="H3570" i="2"/>
  <c r="I3570" i="2"/>
  <c r="K3570" i="2" s="1"/>
  <c r="M3570" i="2"/>
  <c r="H3571" i="2"/>
  <c r="M3571" i="2"/>
  <c r="I3571" i="2"/>
  <c r="K3571" i="2" s="1"/>
  <c r="M3572" i="2"/>
  <c r="I3572" i="2"/>
  <c r="K3572" i="2" s="1"/>
  <c r="H3572" i="2"/>
  <c r="M3573" i="2"/>
  <c r="H3573" i="2"/>
  <c r="I3573" i="2"/>
  <c r="K3573" i="2" s="1"/>
  <c r="H3574" i="2"/>
  <c r="I3574" i="2"/>
  <c r="K3574" i="2" s="1"/>
  <c r="M3574" i="2"/>
  <c r="H3575" i="2"/>
  <c r="M3575" i="2"/>
  <c r="I3575" i="2"/>
  <c r="K3575" i="2" s="1"/>
  <c r="M3576" i="2"/>
  <c r="H3576" i="2"/>
  <c r="I3576" i="2"/>
  <c r="K3576" i="2" s="1"/>
  <c r="M3577" i="2"/>
  <c r="I3577" i="2"/>
  <c r="K3577" i="2" s="1"/>
  <c r="H3577" i="2"/>
  <c r="M3578" i="2"/>
  <c r="I3578" i="2"/>
  <c r="K3578" i="2" s="1"/>
  <c r="H3578" i="2"/>
  <c r="M3579" i="2"/>
  <c r="I3579" i="2"/>
  <c r="K3579" i="2" s="1"/>
  <c r="H3579" i="2"/>
  <c r="M3580" i="2"/>
  <c r="I3580" i="2"/>
  <c r="K3580" i="2" s="1"/>
  <c r="H3580" i="2"/>
  <c r="H3581" i="2"/>
  <c r="I3581" i="2"/>
  <c r="K3581" i="2" s="1"/>
  <c r="M3581" i="2"/>
  <c r="I3582" i="2"/>
  <c r="K3582" i="2" s="1"/>
  <c r="M3582" i="2"/>
  <c r="H3582" i="2"/>
  <c r="I3583" i="2"/>
  <c r="K3583" i="2" s="1"/>
  <c r="H3583" i="2"/>
  <c r="M3583" i="2"/>
  <c r="M3584" i="2"/>
  <c r="I3584" i="2"/>
  <c r="K3584" i="2" s="1"/>
  <c r="H3584" i="2"/>
  <c r="M3585" i="2"/>
  <c r="I3585" i="2"/>
  <c r="K3585" i="2" s="1"/>
  <c r="H3585" i="2"/>
  <c r="M3586" i="2"/>
  <c r="I3586" i="2"/>
  <c r="K3586" i="2" s="1"/>
  <c r="H3586" i="2"/>
  <c r="M3587" i="2"/>
  <c r="I3587" i="2"/>
  <c r="K3587" i="2" s="1"/>
  <c r="H3587" i="2"/>
  <c r="H3588" i="2"/>
  <c r="I3588" i="2"/>
  <c r="K3588" i="2" s="1"/>
  <c r="M3588" i="2"/>
  <c r="M3589" i="2"/>
  <c r="I3589" i="2"/>
  <c r="K3589" i="2" s="1"/>
  <c r="H3589" i="2"/>
  <c r="M3590" i="2"/>
  <c r="I3590" i="2"/>
  <c r="K3590" i="2" s="1"/>
  <c r="H3590" i="2"/>
  <c r="I3591" i="2"/>
  <c r="K3591" i="2" s="1"/>
  <c r="H3591" i="2"/>
  <c r="M3591" i="2"/>
  <c r="I3592" i="2"/>
  <c r="K3592" i="2" s="1"/>
  <c r="M3592" i="2"/>
  <c r="H3592" i="2"/>
  <c r="M3593" i="2"/>
  <c r="H3593" i="2"/>
  <c r="I3593" i="2"/>
  <c r="K3593" i="2" s="1"/>
  <c r="M3594" i="2"/>
  <c r="H3594" i="2"/>
  <c r="I3594" i="2"/>
  <c r="K3594" i="2" s="1"/>
  <c r="I3595" i="2"/>
  <c r="K3595" i="2" s="1"/>
  <c r="M3595" i="2"/>
  <c r="H3595" i="2"/>
  <c r="M3596" i="2"/>
  <c r="I3596" i="2"/>
  <c r="K3596" i="2" s="1"/>
  <c r="H3596" i="2"/>
  <c r="I3597" i="2"/>
  <c r="K3597" i="2" s="1"/>
  <c r="H3597" i="2"/>
  <c r="M3597" i="2"/>
  <c r="H3598" i="2"/>
  <c r="I3598" i="2"/>
  <c r="K3598" i="2" s="1"/>
  <c r="M3598" i="2"/>
  <c r="I3599" i="2"/>
  <c r="K3599" i="2" s="1"/>
  <c r="M3599" i="2"/>
  <c r="H3599" i="2"/>
  <c r="H3600" i="2"/>
  <c r="I3600" i="2"/>
  <c r="K3600" i="2" s="1"/>
  <c r="M3600" i="2"/>
  <c r="M3601" i="2"/>
  <c r="I3601" i="2"/>
  <c r="K3601" i="2" s="1"/>
  <c r="H3601" i="2"/>
  <c r="M3602" i="2"/>
  <c r="I3602" i="2"/>
  <c r="K3602" i="2" s="1"/>
  <c r="H3602" i="2"/>
  <c r="H3603" i="2"/>
  <c r="M3603" i="2"/>
  <c r="I3603" i="2"/>
  <c r="K3603" i="2" s="1"/>
  <c r="M3604" i="2"/>
  <c r="I3604" i="2"/>
  <c r="K3604" i="2" s="1"/>
  <c r="H3604" i="2"/>
  <c r="I3605" i="2"/>
  <c r="K3605" i="2" s="1"/>
  <c r="M3605" i="2"/>
  <c r="H3605" i="2"/>
  <c r="M3606" i="2"/>
  <c r="H3606" i="2"/>
  <c r="I3606" i="2"/>
  <c r="K3606" i="2" s="1"/>
  <c r="H3607" i="2"/>
  <c r="M3607" i="2"/>
  <c r="I3607" i="2"/>
  <c r="K3607" i="2" s="1"/>
  <c r="I3608" i="2"/>
  <c r="K3608" i="2" s="1"/>
  <c r="H3608" i="2"/>
  <c r="M3608" i="2"/>
  <c r="M3609" i="2"/>
  <c r="I3609" i="2"/>
  <c r="K3609" i="2" s="1"/>
  <c r="H3609" i="2"/>
  <c r="H3610" i="2"/>
  <c r="M3610" i="2"/>
  <c r="I3610" i="2"/>
  <c r="K3610" i="2" s="1"/>
  <c r="M3611" i="2"/>
  <c r="I3611" i="2"/>
  <c r="K3611" i="2" s="1"/>
  <c r="H3611" i="2"/>
  <c r="M3612" i="2"/>
  <c r="I3612" i="2"/>
  <c r="K3612" i="2" s="1"/>
  <c r="H3612" i="2"/>
  <c r="M3613" i="2"/>
  <c r="H3613" i="2"/>
  <c r="I3613" i="2"/>
  <c r="K3613" i="2" s="1"/>
  <c r="M3614" i="2"/>
  <c r="I3614" i="2"/>
  <c r="K3614" i="2" s="1"/>
  <c r="H3614" i="2"/>
  <c r="M3615" i="2"/>
  <c r="H3615" i="2"/>
  <c r="I3615" i="2"/>
  <c r="K3615" i="2" s="1"/>
  <c r="M3616" i="2"/>
  <c r="I3616" i="2"/>
  <c r="K3616" i="2" s="1"/>
  <c r="H3616" i="2"/>
  <c r="H3617" i="2"/>
  <c r="I3617" i="2"/>
  <c r="K3617" i="2" s="1"/>
  <c r="M3617" i="2"/>
  <c r="H3734" i="2"/>
  <c r="I3734" i="2"/>
  <c r="K3734" i="2" s="1"/>
  <c r="M3734" i="2"/>
  <c r="H3735" i="2"/>
  <c r="M3735" i="2"/>
  <c r="I3735" i="2"/>
  <c r="K3735" i="2" s="1"/>
  <c r="H3736" i="2"/>
  <c r="I3736" i="2"/>
  <c r="K3736" i="2" s="1"/>
  <c r="M3736" i="2"/>
  <c r="H3737" i="2"/>
  <c r="I3737" i="2"/>
  <c r="K3737" i="2" s="1"/>
  <c r="M3737" i="2"/>
  <c r="I3738" i="2"/>
  <c r="K3738" i="2" s="1"/>
  <c r="H3738" i="2"/>
  <c r="M3738" i="2"/>
  <c r="H3739" i="2"/>
  <c r="I3739" i="2"/>
  <c r="K3739" i="2" s="1"/>
  <c r="M3739" i="2"/>
  <c r="H3740" i="2"/>
  <c r="I3740" i="2"/>
  <c r="K3740" i="2" s="1"/>
  <c r="M3740" i="2"/>
  <c r="H3741" i="2"/>
  <c r="M3741" i="2"/>
  <c r="I3741" i="2"/>
  <c r="K3741" i="2" s="1"/>
  <c r="M3742" i="2"/>
  <c r="I3742" i="2"/>
  <c r="K3742" i="2" s="1"/>
  <c r="H3742" i="2"/>
  <c r="H3743" i="2"/>
  <c r="M3743" i="2"/>
  <c r="I3743" i="2"/>
  <c r="K3743" i="2" s="1"/>
  <c r="H3744" i="2"/>
  <c r="I3744" i="2"/>
  <c r="K3744" i="2" s="1"/>
  <c r="M3744" i="2"/>
  <c r="M3745" i="2"/>
  <c r="I3745" i="2"/>
  <c r="K3745" i="2" s="1"/>
  <c r="H3745" i="2"/>
  <c r="M3746" i="2"/>
  <c r="H3746" i="2"/>
  <c r="I3746" i="2"/>
  <c r="K3746" i="2" s="1"/>
  <c r="M3747" i="2"/>
  <c r="H3747" i="2"/>
  <c r="I3747" i="2"/>
  <c r="K3747" i="2" s="1"/>
  <c r="I3748" i="2"/>
  <c r="K3748" i="2" s="1"/>
  <c r="M3748" i="2"/>
  <c r="H3748" i="2"/>
  <c r="H3749" i="2"/>
  <c r="I3749" i="2"/>
  <c r="K3749" i="2" s="1"/>
  <c r="M3749" i="2"/>
  <c r="M3750" i="2"/>
  <c r="H3750" i="2"/>
  <c r="I3750" i="2"/>
  <c r="K3750" i="2" s="1"/>
  <c r="I3751" i="2"/>
  <c r="K3751" i="2" s="1"/>
  <c r="H3751" i="2"/>
  <c r="M3751" i="2"/>
  <c r="H3752" i="2"/>
  <c r="I3752" i="2"/>
  <c r="K3752" i="2" s="1"/>
  <c r="M3752" i="2"/>
  <c r="I3753" i="2"/>
  <c r="K3753" i="2" s="1"/>
  <c r="H3753" i="2"/>
  <c r="M3753" i="2"/>
  <c r="M3754" i="2"/>
  <c r="I3754" i="2"/>
  <c r="K3754" i="2" s="1"/>
  <c r="H3754" i="2"/>
  <c r="M3755" i="2"/>
  <c r="I3755" i="2"/>
  <c r="K3755" i="2" s="1"/>
  <c r="H3755" i="2"/>
  <c r="M3756" i="2"/>
  <c r="I3756" i="2"/>
  <c r="K3756" i="2" s="1"/>
  <c r="H3756" i="2"/>
  <c r="H3757" i="2"/>
  <c r="I3757" i="2"/>
  <c r="K3757" i="2" s="1"/>
  <c r="M3757" i="2"/>
  <c r="I3758" i="2"/>
  <c r="K3758" i="2" s="1"/>
  <c r="M3758" i="2"/>
  <c r="H3758" i="2"/>
  <c r="M3759" i="2"/>
  <c r="I3759" i="2"/>
  <c r="K3759" i="2" s="1"/>
  <c r="H3759" i="2"/>
  <c r="M3760" i="2"/>
  <c r="H3760" i="2"/>
  <c r="I3760" i="2"/>
  <c r="K3760" i="2" s="1"/>
  <c r="M3761" i="2"/>
  <c r="I3761" i="2"/>
  <c r="K3761" i="2" s="1"/>
  <c r="H3761" i="2"/>
  <c r="M3762" i="2"/>
  <c r="I3762" i="2"/>
  <c r="K3762" i="2" s="1"/>
  <c r="H3762" i="2"/>
  <c r="M3763" i="2"/>
  <c r="I3763" i="2"/>
  <c r="K3763" i="2" s="1"/>
  <c r="H3763" i="2"/>
  <c r="M3764" i="2"/>
  <c r="H3764" i="2"/>
  <c r="I3764" i="2"/>
  <c r="K3764" i="2" s="1"/>
  <c r="M3765" i="2"/>
  <c r="I3765" i="2"/>
  <c r="K3765" i="2" s="1"/>
  <c r="H3765" i="2"/>
  <c r="H3766" i="2"/>
  <c r="I3766" i="2"/>
  <c r="K3766" i="2" s="1"/>
  <c r="M3766" i="2"/>
  <c r="I3767" i="2"/>
  <c r="K3767" i="2" s="1"/>
  <c r="H3767" i="2"/>
  <c r="M3767" i="2"/>
  <c r="M3768" i="2"/>
  <c r="H3768" i="2"/>
  <c r="I3768" i="2"/>
  <c r="K3768" i="2" s="1"/>
  <c r="M3769" i="2"/>
  <c r="I3769" i="2"/>
  <c r="K3769" i="2" s="1"/>
  <c r="H3769" i="2"/>
  <c r="M3770" i="2"/>
  <c r="H3770" i="2"/>
  <c r="I3770" i="2"/>
  <c r="K3770" i="2" s="1"/>
  <c r="I3771" i="2"/>
  <c r="K3771" i="2" s="1"/>
  <c r="H3771" i="2"/>
  <c r="M3771" i="2"/>
  <c r="H3772" i="2"/>
  <c r="I3772" i="2"/>
  <c r="K3772" i="2" s="1"/>
  <c r="M3772" i="2"/>
  <c r="M3773" i="2"/>
  <c r="H3773" i="2"/>
  <c r="I3773" i="2"/>
  <c r="K3773" i="2" s="1"/>
  <c r="H3774" i="2"/>
  <c r="M3774" i="2"/>
  <c r="I3774" i="2"/>
  <c r="K3774" i="2" s="1"/>
  <c r="M3775" i="2"/>
  <c r="I3775" i="2"/>
  <c r="K3775" i="2" s="1"/>
  <c r="H3775" i="2"/>
  <c r="I3776" i="2"/>
  <c r="K3776" i="2" s="1"/>
  <c r="H3776" i="2"/>
  <c r="M3776" i="2"/>
  <c r="H3777" i="2"/>
  <c r="I3777" i="2"/>
  <c r="K3777" i="2" s="1"/>
  <c r="M3777" i="2"/>
  <c r="I3778" i="2"/>
  <c r="K3778" i="2" s="1"/>
  <c r="H3778" i="2"/>
  <c r="M3778" i="2"/>
  <c r="H3779" i="2"/>
  <c r="M3779" i="2"/>
  <c r="I3779" i="2"/>
  <c r="K3779" i="2" s="1"/>
  <c r="I3780" i="2"/>
  <c r="K3780" i="2" s="1"/>
  <c r="H3780" i="2"/>
  <c r="M3780" i="2"/>
  <c r="M3781" i="2"/>
  <c r="I3781" i="2"/>
  <c r="K3781" i="2" s="1"/>
  <c r="H3781" i="2"/>
  <c r="M3782" i="2"/>
  <c r="I3782" i="2"/>
  <c r="K3782" i="2" s="1"/>
  <c r="H3782" i="2"/>
  <c r="H3783" i="2"/>
  <c r="I3783" i="2"/>
  <c r="K3783" i="2" s="1"/>
  <c r="M3783" i="2"/>
  <c r="H3784" i="2"/>
  <c r="I3784" i="2"/>
  <c r="K3784" i="2" s="1"/>
  <c r="M3784" i="2"/>
  <c r="H3785" i="2"/>
  <c r="I3785" i="2"/>
  <c r="K3785" i="2" s="1"/>
  <c r="M3785" i="2"/>
  <c r="M3786" i="2"/>
  <c r="H3786" i="2"/>
  <c r="I3786" i="2"/>
  <c r="K3786" i="2" s="1"/>
  <c r="H3787" i="2"/>
  <c r="M3787" i="2"/>
  <c r="I3787" i="2"/>
  <c r="K3787" i="2" s="1"/>
  <c r="I3788" i="2"/>
  <c r="K3788" i="2" s="1"/>
  <c r="M3788" i="2"/>
  <c r="H3788" i="2"/>
  <c r="M3789" i="2"/>
  <c r="I3789" i="2"/>
  <c r="K3789" i="2" s="1"/>
  <c r="H3789" i="2"/>
  <c r="I3790" i="2"/>
  <c r="K3790" i="2" s="1"/>
  <c r="H3790" i="2"/>
  <c r="M3790" i="2"/>
  <c r="H3791" i="2"/>
  <c r="I3791" i="2"/>
  <c r="K3791" i="2" s="1"/>
  <c r="M3791" i="2"/>
  <c r="M3792" i="2"/>
  <c r="I3792" i="2"/>
  <c r="K3792" i="2" s="1"/>
  <c r="H3792" i="2"/>
  <c r="H3793" i="2"/>
  <c r="I3793" i="2"/>
  <c r="K3793" i="2" s="1"/>
  <c r="M3793" i="2"/>
  <c r="M3794" i="2"/>
  <c r="H3794" i="2"/>
  <c r="I3794" i="2"/>
  <c r="K3794" i="2" s="1"/>
  <c r="H3795" i="2"/>
  <c r="M3795" i="2"/>
  <c r="I3795" i="2"/>
  <c r="K3795" i="2" s="1"/>
  <c r="M3796" i="2"/>
  <c r="H3796" i="2"/>
  <c r="I3796" i="2"/>
  <c r="K3796" i="2" s="1"/>
  <c r="I3797" i="2"/>
  <c r="K3797" i="2" s="1"/>
  <c r="M3797" i="2"/>
  <c r="H3797" i="2"/>
  <c r="M3798" i="2"/>
  <c r="I3798" i="2"/>
  <c r="K3798" i="2" s="1"/>
  <c r="H3798" i="2"/>
  <c r="H3799" i="2"/>
  <c r="M3799" i="2"/>
  <c r="I3799" i="2"/>
  <c r="K3799" i="2" s="1"/>
  <c r="I3800" i="2"/>
  <c r="K3800" i="2" s="1"/>
  <c r="M3800" i="2"/>
  <c r="H3800" i="2"/>
  <c r="H3801" i="2"/>
  <c r="I3801" i="2"/>
  <c r="K3801" i="2" s="1"/>
  <c r="M3801" i="2"/>
  <c r="I3802" i="2"/>
  <c r="K3802" i="2" s="1"/>
  <c r="H3802" i="2"/>
  <c r="M3802" i="2"/>
  <c r="H3803" i="2"/>
  <c r="M3803" i="2"/>
  <c r="I3803" i="2"/>
  <c r="K3803" i="2" s="1"/>
  <c r="I3804" i="2"/>
  <c r="K3804" i="2" s="1"/>
  <c r="M3804" i="2"/>
  <c r="H3804" i="2"/>
  <c r="M3805" i="2"/>
  <c r="H3805" i="2"/>
  <c r="I3805" i="2"/>
  <c r="K3805" i="2" s="1"/>
  <c r="M3806" i="2"/>
  <c r="H3806" i="2"/>
  <c r="I3806" i="2"/>
  <c r="K3806" i="2" s="1"/>
  <c r="H3807" i="2"/>
  <c r="I3807" i="2"/>
  <c r="K3807" i="2" s="1"/>
  <c r="M3807" i="2"/>
  <c r="M3808" i="2"/>
  <c r="H3808" i="2"/>
  <c r="I3808" i="2"/>
  <c r="K3808" i="2" s="1"/>
  <c r="I3809" i="2"/>
  <c r="K3809" i="2" s="1"/>
  <c r="H3809" i="2"/>
  <c r="M3809" i="2"/>
  <c r="H3810" i="2"/>
  <c r="M3810" i="2"/>
  <c r="I3810" i="2"/>
  <c r="K3810" i="2" s="1"/>
  <c r="M3811" i="2"/>
  <c r="I3811" i="2"/>
  <c r="K3811" i="2" s="1"/>
  <c r="H3811" i="2"/>
  <c r="I3812" i="2"/>
  <c r="K3812" i="2" s="1"/>
  <c r="H3812" i="2"/>
  <c r="M3812" i="2"/>
  <c r="H3813" i="2"/>
  <c r="I3813" i="2"/>
  <c r="K3813" i="2" s="1"/>
  <c r="M3813" i="2"/>
  <c r="H3814" i="2"/>
  <c r="I3814" i="2"/>
  <c r="K3814" i="2" s="1"/>
  <c r="M3814" i="2"/>
  <c r="I3815" i="2"/>
  <c r="K3815" i="2" s="1"/>
  <c r="H3815" i="2"/>
  <c r="M3815" i="2"/>
  <c r="M3816" i="2"/>
  <c r="H3816" i="2"/>
  <c r="I3816" i="2"/>
  <c r="K3816" i="2" s="1"/>
  <c r="H3817" i="2"/>
  <c r="I3817" i="2"/>
  <c r="K3817" i="2" s="1"/>
  <c r="M3817" i="2"/>
  <c r="H3818" i="2"/>
  <c r="I3818" i="2"/>
  <c r="K3818" i="2" s="1"/>
  <c r="M3818" i="2"/>
  <c r="I3819" i="2"/>
  <c r="K3819" i="2" s="1"/>
  <c r="H3819" i="2"/>
  <c r="M3819" i="2"/>
  <c r="I3820" i="2"/>
  <c r="K3820" i="2" s="1"/>
  <c r="H3820" i="2"/>
  <c r="M3820" i="2"/>
  <c r="H3821" i="2"/>
  <c r="M3821" i="2"/>
  <c r="I3821" i="2"/>
  <c r="K3821" i="2" s="1"/>
  <c r="M3822" i="2"/>
  <c r="I3822" i="2"/>
  <c r="K3822" i="2" s="1"/>
  <c r="H3822" i="2"/>
  <c r="M3823" i="2"/>
  <c r="I3823" i="2"/>
  <c r="K3823" i="2" s="1"/>
  <c r="H3823" i="2"/>
  <c r="M3824" i="2"/>
  <c r="H3824" i="2"/>
  <c r="I3824" i="2"/>
  <c r="K3824" i="2" s="1"/>
  <c r="I3825" i="2"/>
  <c r="K3825" i="2" s="1"/>
  <c r="H3825" i="2"/>
  <c r="M3825" i="2"/>
  <c r="M3826" i="2"/>
  <c r="I3826" i="2"/>
  <c r="K3826" i="2" s="1"/>
  <c r="H3826" i="2"/>
  <c r="H3827" i="2"/>
  <c r="I3827" i="2"/>
  <c r="K3827" i="2" s="1"/>
  <c r="M3827" i="2"/>
  <c r="M3828" i="2"/>
  <c r="H3828" i="2"/>
  <c r="I3828" i="2"/>
  <c r="K3828" i="2" s="1"/>
  <c r="I3829" i="2"/>
  <c r="K3829" i="2" s="1"/>
  <c r="M3829" i="2"/>
  <c r="H3829" i="2"/>
  <c r="M3830" i="2"/>
  <c r="H3830" i="2"/>
  <c r="I3830" i="2"/>
  <c r="K3830" i="2" s="1"/>
  <c r="M3831" i="2"/>
  <c r="I3831" i="2"/>
  <c r="K3831" i="2" s="1"/>
  <c r="H3831" i="2"/>
  <c r="I3832" i="2"/>
  <c r="K3832" i="2" s="1"/>
  <c r="M3832" i="2"/>
  <c r="H3832" i="2"/>
  <c r="M3833" i="2"/>
  <c r="I3833" i="2"/>
  <c r="K3833" i="2" s="1"/>
  <c r="H3833" i="2"/>
  <c r="H3834" i="2"/>
  <c r="M3834" i="2"/>
  <c r="I3834" i="2"/>
  <c r="K3834" i="2" s="1"/>
  <c r="H3835" i="2"/>
  <c r="I3835" i="2"/>
  <c r="K3835" i="2" s="1"/>
  <c r="M3835" i="2"/>
  <c r="I3836" i="2"/>
  <c r="K3836" i="2" s="1"/>
  <c r="M3836" i="2"/>
  <c r="H3836" i="2"/>
  <c r="M3837" i="2"/>
  <c r="I3837" i="2"/>
  <c r="K3837" i="2" s="1"/>
  <c r="H3837" i="2"/>
  <c r="M3838" i="2"/>
  <c r="H3838" i="2"/>
  <c r="I3838" i="2"/>
  <c r="K3838" i="2" s="1"/>
  <c r="M3839" i="2"/>
  <c r="I3839" i="2"/>
  <c r="K3839" i="2" s="1"/>
  <c r="H3839" i="2"/>
  <c r="M3840" i="2"/>
  <c r="I3840" i="2"/>
  <c r="K3840" i="2" s="1"/>
  <c r="H3840" i="2"/>
  <c r="M3841" i="2"/>
  <c r="I3841" i="2"/>
  <c r="K3841" i="2" s="1"/>
  <c r="H3841" i="2"/>
  <c r="M3842" i="2"/>
  <c r="I3842" i="2"/>
  <c r="K3842" i="2" s="1"/>
  <c r="H3842" i="2"/>
  <c r="H3843" i="2"/>
  <c r="M3843" i="2"/>
  <c r="I3843" i="2"/>
  <c r="K3843" i="2" s="1"/>
  <c r="I3844" i="2"/>
  <c r="K3844" i="2" s="1"/>
  <c r="H3844" i="2"/>
  <c r="M3844" i="2"/>
  <c r="M3845" i="2"/>
  <c r="I3845" i="2"/>
  <c r="K3845" i="2" s="1"/>
  <c r="H3845" i="2"/>
  <c r="M3846" i="2"/>
  <c r="H3846" i="2"/>
  <c r="I3846" i="2"/>
  <c r="K3846" i="2" s="1"/>
  <c r="I3847" i="2"/>
  <c r="K3847" i="2" s="1"/>
  <c r="H3847" i="2"/>
  <c r="M3847" i="2"/>
  <c r="M3848" i="2"/>
  <c r="I3848" i="2"/>
  <c r="K3848" i="2" s="1"/>
  <c r="H3848" i="2"/>
  <c r="M3849" i="2"/>
  <c r="I3849" i="2"/>
  <c r="K3849" i="2" s="1"/>
  <c r="H3849" i="2"/>
  <c r="M3850" i="2"/>
  <c r="I3850" i="2"/>
  <c r="K3850" i="2" s="1"/>
  <c r="H3850" i="2"/>
  <c r="H3851" i="2"/>
  <c r="M3851" i="2"/>
  <c r="I3851" i="2"/>
  <c r="K3851" i="2" s="1"/>
  <c r="I3852" i="2"/>
  <c r="K3852" i="2" s="1"/>
  <c r="M3852" i="2"/>
  <c r="H3852" i="2"/>
  <c r="M3853" i="2"/>
  <c r="I3853" i="2"/>
  <c r="K3853" i="2" s="1"/>
  <c r="H3853" i="2"/>
  <c r="H3854" i="2"/>
  <c r="I3854" i="2"/>
  <c r="K3854" i="2" s="1"/>
  <c r="M3854" i="2"/>
  <c r="H3855" i="2"/>
  <c r="I3855" i="2"/>
  <c r="K3855" i="2" s="1"/>
  <c r="M3855" i="2"/>
  <c r="I3856" i="2"/>
  <c r="K3856" i="2" s="1"/>
  <c r="H3856" i="2"/>
  <c r="M3856" i="2"/>
  <c r="H3857" i="2"/>
  <c r="I3857" i="2"/>
  <c r="K3857" i="2" s="1"/>
  <c r="M3857" i="2"/>
  <c r="I3858" i="2"/>
  <c r="K3858" i="2" s="1"/>
  <c r="H3858" i="2"/>
  <c r="M3858" i="2"/>
  <c r="M3859" i="2"/>
  <c r="H3859" i="2"/>
  <c r="I3859" i="2"/>
  <c r="K3859" i="2" s="1"/>
  <c r="M3860" i="2"/>
  <c r="I3860" i="2"/>
  <c r="K3860" i="2" s="1"/>
  <c r="H3860" i="2"/>
  <c r="H3861" i="2"/>
  <c r="M3861" i="2"/>
  <c r="I3861" i="2"/>
  <c r="K3861" i="2" s="1"/>
  <c r="H3862" i="2"/>
  <c r="I3862" i="2"/>
  <c r="K3862" i="2" s="1"/>
  <c r="M3862" i="2"/>
  <c r="H3863" i="2"/>
  <c r="I3863" i="2"/>
  <c r="K3863" i="2" s="1"/>
  <c r="M3863" i="2"/>
  <c r="M3864" i="2"/>
  <c r="I3864" i="2"/>
  <c r="K3864" i="2" s="1"/>
  <c r="H3864" i="2"/>
  <c r="H3865" i="2"/>
  <c r="I3865" i="2"/>
  <c r="K3865" i="2" s="1"/>
  <c r="M3865" i="2"/>
  <c r="I3866" i="2"/>
  <c r="K3866" i="2" s="1"/>
  <c r="M3866" i="2"/>
  <c r="H3866" i="2"/>
  <c r="M3867" i="2"/>
  <c r="H3867" i="2"/>
  <c r="I3867" i="2"/>
  <c r="K3867" i="2" s="1"/>
  <c r="M3868" i="2"/>
  <c r="I3868" i="2"/>
  <c r="K3868" i="2" s="1"/>
  <c r="H3868" i="2"/>
  <c r="H3869" i="2"/>
  <c r="M3869" i="2"/>
  <c r="I3869" i="2"/>
  <c r="K3869" i="2" s="1"/>
  <c r="H3870" i="2"/>
  <c r="I3870" i="2"/>
  <c r="K3870" i="2" s="1"/>
  <c r="M3870" i="2"/>
  <c r="M3871" i="2"/>
  <c r="H3871" i="2"/>
  <c r="I3871" i="2"/>
  <c r="K3871" i="2" s="1"/>
  <c r="I3872" i="2"/>
  <c r="K3872" i="2" s="1"/>
  <c r="M3872" i="2"/>
  <c r="H3872" i="2"/>
  <c r="M3873" i="2"/>
  <c r="I3873" i="2"/>
  <c r="K3873" i="2" s="1"/>
  <c r="H3873" i="2"/>
  <c r="M3874" i="2"/>
  <c r="I3874" i="2"/>
  <c r="K3874" i="2" s="1"/>
  <c r="H3874" i="2"/>
  <c r="M3875" i="2"/>
  <c r="I3875" i="2"/>
  <c r="K3875" i="2" s="1"/>
  <c r="H3875" i="2"/>
  <c r="H3876" i="2"/>
  <c r="I3876" i="2"/>
  <c r="K3876" i="2" s="1"/>
  <c r="M3876" i="2"/>
  <c r="H3877" i="2"/>
  <c r="I3877" i="2"/>
  <c r="K3877" i="2" s="1"/>
  <c r="M3877" i="2"/>
  <c r="I3878" i="2"/>
  <c r="K3878" i="2" s="1"/>
  <c r="H3878" i="2"/>
  <c r="M3878" i="2"/>
  <c r="M3879" i="2"/>
  <c r="I3879" i="2"/>
  <c r="K3879" i="2" s="1"/>
  <c r="H3879" i="2"/>
  <c r="M3882" i="2"/>
  <c r="I3882" i="2"/>
  <c r="K3882" i="2" s="1"/>
  <c r="H3882" i="2"/>
  <c r="M3887" i="2"/>
  <c r="I3887" i="2"/>
  <c r="K3887" i="2" s="1"/>
  <c r="H3887" i="2"/>
  <c r="M3891" i="2"/>
  <c r="I3891" i="2"/>
  <c r="K3891" i="2" s="1"/>
  <c r="H3891" i="2"/>
  <c r="M3895" i="2"/>
  <c r="I3895" i="2"/>
  <c r="K3895" i="2" s="1"/>
  <c r="H3895" i="2"/>
  <c r="M3900" i="2"/>
  <c r="H3900" i="2"/>
  <c r="I3900" i="2"/>
  <c r="K3900" i="2" s="1"/>
  <c r="M3905" i="2"/>
  <c r="I3905" i="2"/>
  <c r="K3905" i="2" s="1"/>
  <c r="H3905" i="2"/>
  <c r="H3910" i="2"/>
  <c r="I3910" i="2"/>
  <c r="K3910" i="2" s="1"/>
  <c r="M3910" i="2"/>
  <c r="M3915" i="2"/>
  <c r="I3915" i="2"/>
  <c r="K3915" i="2" s="1"/>
  <c r="H3915" i="2"/>
  <c r="M3920" i="2"/>
  <c r="I3920" i="2"/>
  <c r="K3920" i="2" s="1"/>
  <c r="H3920" i="2"/>
  <c r="M3924" i="2"/>
  <c r="I3924" i="2"/>
  <c r="K3924" i="2" s="1"/>
  <c r="H3924" i="2"/>
  <c r="M3928" i="2"/>
  <c r="I3928" i="2"/>
  <c r="K3928" i="2" s="1"/>
  <c r="H3928" i="2"/>
  <c r="M3932" i="2"/>
  <c r="I3932" i="2"/>
  <c r="K3932" i="2" s="1"/>
  <c r="H3932" i="2"/>
  <c r="M3937" i="2"/>
  <c r="I3937" i="2"/>
  <c r="K3937" i="2" s="1"/>
  <c r="H3937" i="2"/>
  <c r="M3941" i="2"/>
  <c r="I3941" i="2"/>
  <c r="K3941" i="2" s="1"/>
  <c r="H3941" i="2"/>
  <c r="M3947" i="2"/>
  <c r="I3947" i="2"/>
  <c r="K3947" i="2" s="1"/>
  <c r="H3947" i="2"/>
  <c r="I3952" i="2"/>
  <c r="K3952" i="2" s="1"/>
  <c r="H3952" i="2"/>
  <c r="M3952" i="2"/>
  <c r="M3958" i="2"/>
  <c r="I3958" i="2"/>
  <c r="K3958" i="2" s="1"/>
  <c r="H3958" i="2"/>
  <c r="M3962" i="2"/>
  <c r="I3962" i="2"/>
  <c r="K3962" i="2" s="1"/>
  <c r="H3962" i="2"/>
  <c r="M3967" i="2"/>
  <c r="I3967" i="2"/>
  <c r="K3967" i="2" s="1"/>
  <c r="H3967" i="2"/>
  <c r="M3971" i="2"/>
  <c r="I3971" i="2"/>
  <c r="K3971" i="2" s="1"/>
  <c r="H3971" i="2"/>
  <c r="M3976" i="2"/>
  <c r="I3976" i="2"/>
  <c r="K3976" i="2" s="1"/>
  <c r="H3976" i="2"/>
  <c r="M3979" i="2"/>
  <c r="H3979" i="2"/>
  <c r="I3979" i="2"/>
  <c r="K3979" i="2" s="1"/>
  <c r="M3984" i="2"/>
  <c r="I3984" i="2"/>
  <c r="K3984" i="2" s="1"/>
  <c r="H3984" i="2"/>
  <c r="H3987" i="2"/>
  <c r="I3987" i="2"/>
  <c r="K3987" i="2" s="1"/>
  <c r="M3987" i="2"/>
  <c r="M3992" i="2"/>
  <c r="I3992" i="2"/>
  <c r="K3992" i="2" s="1"/>
  <c r="H3992" i="2"/>
  <c r="M3996" i="2"/>
  <c r="I3996" i="2"/>
  <c r="K3996" i="2" s="1"/>
  <c r="H3996" i="2"/>
  <c r="M4000" i="2"/>
  <c r="I4000" i="2"/>
  <c r="K4000" i="2" s="1"/>
  <c r="H4000" i="2"/>
  <c r="M4003" i="2"/>
  <c r="H4003" i="2"/>
  <c r="I4003" i="2"/>
  <c r="K4003" i="2" s="1"/>
  <c r="M4006" i="2"/>
  <c r="I4006" i="2"/>
  <c r="K4006" i="2" s="1"/>
  <c r="H4006" i="2"/>
  <c r="M4011" i="2"/>
  <c r="H4011" i="2"/>
  <c r="I4011" i="2"/>
  <c r="K4011" i="2" s="1"/>
  <c r="M4015" i="2"/>
  <c r="I4015" i="2"/>
  <c r="K4015" i="2" s="1"/>
  <c r="H4015" i="2"/>
  <c r="M4019" i="2"/>
  <c r="I4019" i="2"/>
  <c r="K4019" i="2" s="1"/>
  <c r="H4019" i="2"/>
  <c r="I4022" i="2"/>
  <c r="K4022" i="2" s="1"/>
  <c r="M4022" i="2"/>
  <c r="H4022" i="2"/>
  <c r="H4026" i="2"/>
  <c r="I4026" i="2"/>
  <c r="K4026" i="2" s="1"/>
  <c r="M4026" i="2"/>
  <c r="H4030" i="2"/>
  <c r="I4030" i="2"/>
  <c r="K4030" i="2" s="1"/>
  <c r="M4030" i="2"/>
  <c r="H4033" i="2"/>
  <c r="I4033" i="2"/>
  <c r="K4033" i="2" s="1"/>
  <c r="M4033" i="2"/>
  <c r="M4037" i="2"/>
  <c r="I4037" i="2"/>
  <c r="K4037" i="2" s="1"/>
  <c r="H4037" i="2"/>
  <c r="H4040" i="2"/>
  <c r="I4040" i="2"/>
  <c r="K4040" i="2" s="1"/>
  <c r="M4040" i="2"/>
  <c r="H4043" i="2"/>
  <c r="M4043" i="2"/>
  <c r="I4043" i="2"/>
  <c r="K4043" i="2" s="1"/>
  <c r="I4047" i="2"/>
  <c r="K4047" i="2" s="1"/>
  <c r="M4047" i="2"/>
  <c r="H4047" i="2"/>
  <c r="M4050" i="2"/>
  <c r="I4050" i="2"/>
  <c r="K4050" i="2" s="1"/>
  <c r="H4050" i="2"/>
  <c r="M4053" i="2"/>
  <c r="I4053" i="2"/>
  <c r="K4053" i="2" s="1"/>
  <c r="H4053" i="2"/>
  <c r="M4055" i="2"/>
  <c r="I4055" i="2"/>
  <c r="K4055" i="2" s="1"/>
  <c r="H4055" i="2"/>
  <c r="I4057" i="2"/>
  <c r="K4057" i="2" s="1"/>
  <c r="M4057" i="2"/>
  <c r="H4057" i="2"/>
  <c r="M4058" i="2"/>
  <c r="I4058" i="2"/>
  <c r="K4058" i="2" s="1"/>
  <c r="H4058" i="2"/>
  <c r="I4060" i="2"/>
  <c r="K4060" i="2" s="1"/>
  <c r="H4060" i="2"/>
  <c r="M4060" i="2"/>
  <c r="M4062" i="2"/>
  <c r="H4062" i="2"/>
  <c r="I4062" i="2"/>
  <c r="K4062" i="2" s="1"/>
  <c r="M4064" i="2"/>
  <c r="I4064" i="2"/>
  <c r="K4064" i="2" s="1"/>
  <c r="H4064" i="2"/>
  <c r="H4066" i="2"/>
  <c r="M4066" i="2"/>
  <c r="I4066" i="2"/>
  <c r="K4066" i="2" s="1"/>
  <c r="M4069" i="2"/>
  <c r="I4069" i="2"/>
  <c r="K4069" i="2" s="1"/>
  <c r="H4069" i="2"/>
  <c r="M4072" i="2"/>
  <c r="I4072" i="2"/>
  <c r="K4072" i="2" s="1"/>
  <c r="H4072" i="2"/>
  <c r="I4075" i="2"/>
  <c r="K4075" i="2" s="1"/>
  <c r="M4075" i="2"/>
  <c r="H4075" i="2"/>
  <c r="M4078" i="2"/>
  <c r="I4078" i="2"/>
  <c r="K4078" i="2" s="1"/>
  <c r="H4078" i="2"/>
  <c r="H4081" i="2"/>
  <c r="M4081" i="2"/>
  <c r="I4081" i="2"/>
  <c r="K4081" i="2" s="1"/>
  <c r="I4084" i="2"/>
  <c r="K4084" i="2" s="1"/>
  <c r="H4084" i="2"/>
  <c r="M4084" i="2"/>
  <c r="H4087" i="2"/>
  <c r="M4087" i="2"/>
  <c r="I4087" i="2"/>
  <c r="K4087" i="2" s="1"/>
  <c r="H4091" i="2"/>
  <c r="I4091" i="2"/>
  <c r="K4091" i="2" s="1"/>
  <c r="M4091" i="2"/>
  <c r="H4094" i="2"/>
  <c r="I4094" i="2"/>
  <c r="K4094" i="2" s="1"/>
  <c r="M4094" i="2"/>
  <c r="I4098" i="2"/>
  <c r="K4098" i="2" s="1"/>
  <c r="H4098" i="2"/>
  <c r="M4098" i="2"/>
  <c r="H4101" i="2"/>
  <c r="I4101" i="2"/>
  <c r="K4101" i="2" s="1"/>
  <c r="M4101" i="2"/>
  <c r="M4104" i="2"/>
  <c r="I4104" i="2"/>
  <c r="K4104" i="2" s="1"/>
  <c r="H4104" i="2"/>
  <c r="M4107" i="2"/>
  <c r="H4107" i="2"/>
  <c r="I4107" i="2"/>
  <c r="K4107" i="2" s="1"/>
  <c r="H4111" i="2"/>
  <c r="I4111" i="2"/>
  <c r="K4111" i="2" s="1"/>
  <c r="M4111" i="2"/>
  <c r="M4114" i="2"/>
  <c r="I4114" i="2"/>
  <c r="K4114" i="2" s="1"/>
  <c r="H4114" i="2"/>
  <c r="M4117" i="2"/>
  <c r="I4117" i="2"/>
  <c r="K4117" i="2" s="1"/>
  <c r="H4117" i="2"/>
  <c r="H4120" i="2"/>
  <c r="I4120" i="2"/>
  <c r="K4120" i="2" s="1"/>
  <c r="M4120" i="2"/>
  <c r="H4123" i="2"/>
  <c r="I4123" i="2"/>
  <c r="K4123" i="2" s="1"/>
  <c r="M4123" i="2"/>
  <c r="I4127" i="2"/>
  <c r="K4127" i="2" s="1"/>
  <c r="M4127" i="2"/>
  <c r="H4127" i="2"/>
  <c r="M4129" i="2"/>
  <c r="I4129" i="2"/>
  <c r="K4129" i="2" s="1"/>
  <c r="H4129" i="2"/>
  <c r="M4133" i="2"/>
  <c r="I4133" i="2"/>
  <c r="K4133" i="2" s="1"/>
  <c r="H4133" i="2"/>
  <c r="M4136" i="2"/>
  <c r="H4136" i="2"/>
  <c r="I4136" i="2"/>
  <c r="K4136" i="2" s="1"/>
  <c r="M4139" i="2"/>
  <c r="I4139" i="2"/>
  <c r="K4139" i="2" s="1"/>
  <c r="H4139" i="2"/>
  <c r="H4142" i="2"/>
  <c r="M4142" i="2"/>
  <c r="I4142" i="2"/>
  <c r="K4142" i="2" s="1"/>
  <c r="H4145" i="2"/>
  <c r="M4145" i="2"/>
  <c r="I4145" i="2"/>
  <c r="K4145" i="2" s="1"/>
  <c r="M4148" i="2"/>
  <c r="I4148" i="2"/>
  <c r="K4148" i="2" s="1"/>
  <c r="H4148" i="2"/>
  <c r="M4150" i="2"/>
  <c r="I4150" i="2"/>
  <c r="K4150" i="2" s="1"/>
  <c r="H4150" i="2"/>
  <c r="I4154" i="2"/>
  <c r="K4154" i="2" s="1"/>
  <c r="M4154" i="2"/>
  <c r="H4154" i="2"/>
  <c r="H4156" i="2"/>
  <c r="I4156" i="2"/>
  <c r="K4156" i="2" s="1"/>
  <c r="M4156" i="2"/>
  <c r="H4160" i="2"/>
  <c r="I4160" i="2"/>
  <c r="K4160" i="2" s="1"/>
  <c r="M4160" i="2"/>
  <c r="H4163" i="2"/>
  <c r="I4163" i="2"/>
  <c r="K4163" i="2" s="1"/>
  <c r="M4163" i="2"/>
  <c r="I4166" i="2"/>
  <c r="K4166" i="2" s="1"/>
  <c r="H4166" i="2"/>
  <c r="M4166" i="2"/>
  <c r="I4169" i="2"/>
  <c r="K4169" i="2" s="1"/>
  <c r="H4169" i="2"/>
  <c r="M4169" i="2"/>
  <c r="M4172" i="2"/>
  <c r="I4172" i="2"/>
  <c r="K4172" i="2" s="1"/>
  <c r="H4172" i="2"/>
  <c r="M4175" i="2"/>
  <c r="I4175" i="2"/>
  <c r="K4175" i="2" s="1"/>
  <c r="H4175" i="2"/>
  <c r="H4177" i="2"/>
  <c r="I4177" i="2"/>
  <c r="K4177" i="2" s="1"/>
  <c r="M4177" i="2"/>
  <c r="H4568" i="2"/>
  <c r="I4568" i="2"/>
  <c r="K4568" i="2" s="1"/>
  <c r="M4568" i="2"/>
  <c r="I4572" i="2"/>
  <c r="K4572" i="2" s="1"/>
  <c r="H4572" i="2"/>
  <c r="M4572" i="2"/>
  <c r="I4576" i="2"/>
  <c r="K4576" i="2" s="1"/>
  <c r="M4576" i="2"/>
  <c r="H4576" i="2"/>
  <c r="I4580" i="2"/>
  <c r="K4580" i="2" s="1"/>
  <c r="H4580" i="2"/>
  <c r="M4580" i="2"/>
  <c r="I4587" i="2"/>
  <c r="K4587" i="2" s="1"/>
  <c r="H4587" i="2"/>
  <c r="M4587" i="2"/>
  <c r="M4592" i="2"/>
  <c r="I4592" i="2"/>
  <c r="K4592" i="2" s="1"/>
  <c r="H4592" i="2"/>
  <c r="I4597" i="2"/>
  <c r="K4597" i="2" s="1"/>
  <c r="H4597" i="2"/>
  <c r="M4597" i="2"/>
  <c r="M4601" i="2"/>
  <c r="I4601" i="2"/>
  <c r="K4601" i="2" s="1"/>
  <c r="H4601" i="2"/>
  <c r="M4606" i="2"/>
  <c r="H4606" i="2"/>
  <c r="I4606" i="2"/>
  <c r="K4606" i="2" s="1"/>
  <c r="H4610" i="2"/>
  <c r="I4610" i="2"/>
  <c r="K4610" i="2" s="1"/>
  <c r="M4610" i="2"/>
  <c r="I4614" i="2"/>
  <c r="K4614" i="2" s="1"/>
  <c r="M4614" i="2"/>
  <c r="H4614" i="2"/>
  <c r="H4619" i="2"/>
  <c r="I4619" i="2"/>
  <c r="K4619" i="2" s="1"/>
  <c r="M4619" i="2"/>
  <c r="M4623" i="2"/>
  <c r="H4623" i="2"/>
  <c r="I4623" i="2"/>
  <c r="K4623" i="2" s="1"/>
  <c r="M4628" i="2"/>
  <c r="I4628" i="2"/>
  <c r="K4628" i="2" s="1"/>
  <c r="H4628" i="2"/>
  <c r="I4631" i="2"/>
  <c r="K4631" i="2" s="1"/>
  <c r="M4631" i="2"/>
  <c r="H4631" i="2"/>
  <c r="H4636" i="2"/>
  <c r="I4636" i="2"/>
  <c r="K4636" i="2" s="1"/>
  <c r="M4636" i="2"/>
  <c r="I4640" i="2"/>
  <c r="K4640" i="2" s="1"/>
  <c r="H4640" i="2"/>
  <c r="M4640" i="2"/>
  <c r="M4644" i="2"/>
  <c r="H4644" i="2"/>
  <c r="I4644" i="2"/>
  <c r="K4644" i="2" s="1"/>
  <c r="H4649" i="2"/>
  <c r="I4649" i="2"/>
  <c r="K4649" i="2" s="1"/>
  <c r="M4649" i="2"/>
  <c r="I4653" i="2"/>
  <c r="K4653" i="2" s="1"/>
  <c r="M4653" i="2"/>
  <c r="H4653" i="2"/>
  <c r="I4658" i="2"/>
  <c r="K4658" i="2" s="1"/>
  <c r="H4658" i="2"/>
  <c r="M4658" i="2"/>
  <c r="H4661" i="2"/>
  <c r="M4661" i="2"/>
  <c r="I4661" i="2"/>
  <c r="K4661" i="2" s="1"/>
  <c r="I4666" i="2"/>
  <c r="K4666" i="2" s="1"/>
  <c r="M4666" i="2"/>
  <c r="H4666" i="2"/>
  <c r="H4671" i="2"/>
  <c r="I4671" i="2"/>
  <c r="K4671" i="2" s="1"/>
  <c r="M4671" i="2"/>
  <c r="M4675" i="2"/>
  <c r="I4675" i="2"/>
  <c r="K4675" i="2" s="1"/>
  <c r="H4675" i="2"/>
  <c r="M4679" i="2"/>
  <c r="I4679" i="2"/>
  <c r="K4679" i="2" s="1"/>
  <c r="H4679" i="2"/>
  <c r="I4685" i="2"/>
  <c r="K4685" i="2" s="1"/>
  <c r="H4685" i="2"/>
  <c r="M4685" i="2"/>
  <c r="I4690" i="2"/>
  <c r="K4690" i="2" s="1"/>
  <c r="H4690" i="2"/>
  <c r="M4690" i="2"/>
  <c r="H4694" i="2"/>
  <c r="I4694" i="2"/>
  <c r="K4694" i="2" s="1"/>
  <c r="M4694" i="2"/>
  <c r="H4698" i="2"/>
  <c r="I4698" i="2"/>
  <c r="K4698" i="2" s="1"/>
  <c r="M4698" i="2"/>
  <c r="I4703" i="2"/>
  <c r="K4703" i="2" s="1"/>
  <c r="M4703" i="2"/>
  <c r="H4703" i="2"/>
  <c r="H4707" i="2"/>
  <c r="M4707" i="2"/>
  <c r="I4707" i="2"/>
  <c r="K4707" i="2" s="1"/>
  <c r="H4712" i="2"/>
  <c r="M4712" i="2"/>
  <c r="I4712" i="2"/>
  <c r="K4712" i="2" s="1"/>
  <c r="H4717" i="2"/>
  <c r="M4717" i="2"/>
  <c r="I4717" i="2"/>
  <c r="K4717" i="2" s="1"/>
  <c r="M4721" i="2"/>
  <c r="I4721" i="2"/>
  <c r="K4721" i="2" s="1"/>
  <c r="H4721" i="2"/>
  <c r="M4725" i="2"/>
  <c r="H4725" i="2"/>
  <c r="I4725" i="2"/>
  <c r="K4725" i="2" s="1"/>
  <c r="I4729" i="2"/>
  <c r="K4729" i="2" s="1"/>
  <c r="M4729" i="2"/>
  <c r="H4729" i="2"/>
  <c r="I4734" i="2"/>
  <c r="K4734" i="2" s="1"/>
  <c r="H4734" i="2"/>
  <c r="M4734" i="2"/>
  <c r="M4738" i="2"/>
  <c r="H4738" i="2"/>
  <c r="I4738" i="2"/>
  <c r="K4738" i="2" s="1"/>
  <c r="M4743" i="2"/>
  <c r="H4743" i="2"/>
  <c r="I4743" i="2"/>
  <c r="K4743" i="2" s="1"/>
  <c r="H4748" i="2"/>
  <c r="M4748" i="2"/>
  <c r="I4748" i="2"/>
  <c r="K4748" i="2" s="1"/>
  <c r="I4752" i="2"/>
  <c r="K4752" i="2" s="1"/>
  <c r="H4752" i="2"/>
  <c r="M4752" i="2"/>
  <c r="M4757" i="2"/>
  <c r="H4757" i="2"/>
  <c r="I4757" i="2"/>
  <c r="K4757" i="2" s="1"/>
  <c r="I4762" i="2"/>
  <c r="K4762" i="2" s="1"/>
  <c r="M4762" i="2"/>
  <c r="H4762" i="2"/>
  <c r="I4766" i="2"/>
  <c r="K4766" i="2" s="1"/>
  <c r="M4766" i="2"/>
  <c r="H4766" i="2"/>
  <c r="I4771" i="2"/>
  <c r="K4771" i="2" s="1"/>
  <c r="M4771" i="2"/>
  <c r="H4771" i="2"/>
  <c r="M4775" i="2"/>
  <c r="I4775" i="2"/>
  <c r="K4775" i="2" s="1"/>
  <c r="H4775" i="2"/>
  <c r="I4779" i="2"/>
  <c r="K4779" i="2" s="1"/>
  <c r="M4779" i="2"/>
  <c r="H4779" i="2"/>
  <c r="I4783" i="2"/>
  <c r="K4783" i="2" s="1"/>
  <c r="M4783" i="2"/>
  <c r="H4783" i="2"/>
  <c r="M4788" i="2"/>
  <c r="I4788" i="2"/>
  <c r="K4788" i="2" s="1"/>
  <c r="H4788" i="2"/>
  <c r="M4793" i="2"/>
  <c r="H4793" i="2"/>
  <c r="I4793" i="2"/>
  <c r="K4793" i="2" s="1"/>
  <c r="H4797" i="2"/>
  <c r="M4797" i="2"/>
  <c r="I4797" i="2"/>
  <c r="K4797" i="2" s="1"/>
  <c r="H4802" i="2"/>
  <c r="I4802" i="2"/>
  <c r="K4802" i="2" s="1"/>
  <c r="M4802" i="2"/>
  <c r="M4808" i="2"/>
  <c r="H4808" i="2"/>
  <c r="I4808" i="2"/>
  <c r="K4808" i="2" s="1"/>
  <c r="I4813" i="2"/>
  <c r="K4813" i="2" s="1"/>
  <c r="M4813" i="2"/>
  <c r="H4813" i="2"/>
  <c r="M4817" i="2"/>
  <c r="I4817" i="2"/>
  <c r="K4817" i="2" s="1"/>
  <c r="H4817" i="2"/>
  <c r="H4822" i="2"/>
  <c r="M4822" i="2"/>
  <c r="I4822" i="2"/>
  <c r="K4822" i="2" s="1"/>
  <c r="M4826" i="2"/>
  <c r="H4826" i="2"/>
  <c r="I4826" i="2"/>
  <c r="K4826" i="2" s="1"/>
  <c r="I4831" i="2"/>
  <c r="K4831" i="2" s="1"/>
  <c r="M4831" i="2"/>
  <c r="H4831" i="2"/>
  <c r="I4836" i="2"/>
  <c r="K4836" i="2" s="1"/>
  <c r="H4836" i="2"/>
  <c r="M4836" i="2"/>
  <c r="H4841" i="2"/>
  <c r="M4841" i="2"/>
  <c r="I4841" i="2"/>
  <c r="K4841" i="2" s="1"/>
  <c r="M4847" i="2"/>
  <c r="I4847" i="2"/>
  <c r="K4847" i="2" s="1"/>
  <c r="H4847" i="2"/>
  <c r="H17" i="2"/>
  <c r="I17" i="2"/>
  <c r="K17" i="2" s="1"/>
  <c r="M17" i="2"/>
  <c r="M26" i="2"/>
  <c r="H26" i="2"/>
  <c r="I26" i="2"/>
  <c r="K26" i="2" s="1"/>
  <c r="H32" i="2"/>
  <c r="I32" i="2"/>
  <c r="K32" i="2" s="1"/>
  <c r="M32" i="2"/>
  <c r="H36" i="2"/>
  <c r="M36" i="2"/>
  <c r="I36" i="2"/>
  <c r="K36" i="2" s="1"/>
  <c r="M42" i="2"/>
  <c r="H42" i="2"/>
  <c r="I42" i="2"/>
  <c r="K42" i="2" s="1"/>
  <c r="M50" i="2"/>
  <c r="I50" i="2"/>
  <c r="K50" i="2" s="1"/>
  <c r="H50" i="2"/>
  <c r="H57" i="2"/>
  <c r="I57" i="2"/>
  <c r="K57" i="2" s="1"/>
  <c r="M57" i="2"/>
  <c r="I63" i="2"/>
  <c r="K63" i="2" s="1"/>
  <c r="H63" i="2"/>
  <c r="M63" i="2"/>
  <c r="M71" i="2"/>
  <c r="H71" i="2"/>
  <c r="I71" i="2"/>
  <c r="K71" i="2" s="1"/>
  <c r="I77" i="2"/>
  <c r="K77" i="2" s="1"/>
  <c r="H77" i="2"/>
  <c r="M77" i="2"/>
  <c r="H82" i="2"/>
  <c r="I82" i="2"/>
  <c r="K82" i="2" s="1"/>
  <c r="M82" i="2"/>
  <c r="H86" i="2"/>
  <c r="I86" i="2"/>
  <c r="K86" i="2" s="1"/>
  <c r="M86" i="2"/>
  <c r="M6250" i="2"/>
  <c r="I6250" i="2"/>
  <c r="K6250" i="2" s="1"/>
  <c r="H6250" i="2"/>
  <c r="H6256" i="2"/>
  <c r="I6256" i="2"/>
  <c r="K6256" i="2" s="1"/>
  <c r="M6256" i="2"/>
  <c r="H6264" i="2"/>
  <c r="I6264" i="2"/>
  <c r="K6264" i="2" s="1"/>
  <c r="M6264" i="2"/>
  <c r="M6267" i="2"/>
  <c r="H6267" i="2"/>
  <c r="I6267" i="2"/>
  <c r="K6267" i="2" s="1"/>
  <c r="I6271" i="2"/>
  <c r="K6271" i="2" s="1"/>
  <c r="M6271" i="2"/>
  <c r="H6271" i="2"/>
  <c r="M6278" i="2"/>
  <c r="I6278" i="2"/>
  <c r="K6278" i="2" s="1"/>
  <c r="H6278" i="2"/>
  <c r="H6284" i="2"/>
  <c r="I6284" i="2"/>
  <c r="K6284" i="2" s="1"/>
  <c r="M6284" i="2"/>
  <c r="H6292" i="2"/>
  <c r="I6292" i="2"/>
  <c r="K6292" i="2" s="1"/>
  <c r="M6292" i="2"/>
  <c r="I6299" i="2"/>
  <c r="K6299" i="2" s="1"/>
  <c r="H6299" i="2"/>
  <c r="M6299" i="2"/>
  <c r="I6304" i="2"/>
  <c r="K6304" i="2" s="1"/>
  <c r="H6304" i="2"/>
  <c r="M6304" i="2"/>
  <c r="I6314" i="2"/>
  <c r="K6314" i="2" s="1"/>
  <c r="H6314" i="2"/>
  <c r="M6314" i="2"/>
  <c r="I6319" i="2"/>
  <c r="K6319" i="2" s="1"/>
  <c r="M6319" i="2"/>
  <c r="H6319" i="2"/>
  <c r="M6325" i="2"/>
  <c r="I6325" i="2"/>
  <c r="K6325" i="2" s="1"/>
  <c r="H6325" i="2"/>
  <c r="M6330" i="2"/>
  <c r="I6330" i="2"/>
  <c r="K6330" i="2" s="1"/>
  <c r="H6330" i="2"/>
  <c r="M6339" i="2"/>
  <c r="I6339" i="2"/>
  <c r="K6339" i="2" s="1"/>
  <c r="H6339" i="2"/>
  <c r="M6345" i="2"/>
  <c r="I6345" i="2"/>
  <c r="K6345" i="2" s="1"/>
  <c r="H6345" i="2"/>
  <c r="M6351" i="2"/>
  <c r="I6351" i="2"/>
  <c r="K6351" i="2" s="1"/>
  <c r="H6351" i="2"/>
  <c r="I6358" i="2"/>
  <c r="K6358" i="2" s="1"/>
  <c r="M6358" i="2"/>
  <c r="H6358" i="2"/>
  <c r="I4179" i="2"/>
  <c r="K4179" i="2" s="1"/>
  <c r="M4179" i="2"/>
  <c r="H4179" i="2"/>
  <c r="H4180" i="2"/>
  <c r="M4180" i="2"/>
  <c r="I4180" i="2"/>
  <c r="K4180" i="2" s="1"/>
  <c r="I4181" i="2"/>
  <c r="K4181" i="2" s="1"/>
  <c r="H4181" i="2"/>
  <c r="M4181" i="2"/>
  <c r="M4182" i="2"/>
  <c r="I4182" i="2"/>
  <c r="K4182" i="2" s="1"/>
  <c r="H4182" i="2"/>
  <c r="H4183" i="2"/>
  <c r="M4183" i="2"/>
  <c r="I4183" i="2"/>
  <c r="K4183" i="2" s="1"/>
  <c r="M4184" i="2"/>
  <c r="I4184" i="2"/>
  <c r="K4184" i="2" s="1"/>
  <c r="H4184" i="2"/>
  <c r="H4185" i="2"/>
  <c r="I4185" i="2"/>
  <c r="K4185" i="2" s="1"/>
  <c r="M4185" i="2"/>
  <c r="M4186" i="2"/>
  <c r="H4186" i="2"/>
  <c r="I4186" i="2"/>
  <c r="K4186" i="2" s="1"/>
  <c r="M4187" i="2"/>
  <c r="H4187" i="2"/>
  <c r="I4187" i="2"/>
  <c r="K4187" i="2" s="1"/>
  <c r="M4188" i="2"/>
  <c r="I4188" i="2"/>
  <c r="K4188" i="2" s="1"/>
  <c r="H4188" i="2"/>
  <c r="H4189" i="2"/>
  <c r="I4189" i="2"/>
  <c r="K4189" i="2" s="1"/>
  <c r="M4189" i="2"/>
  <c r="I4190" i="2"/>
  <c r="K4190" i="2" s="1"/>
  <c r="H4190" i="2"/>
  <c r="M4190" i="2"/>
  <c r="M4191" i="2"/>
  <c r="I4191" i="2"/>
  <c r="K4191" i="2" s="1"/>
  <c r="H4191" i="2"/>
  <c r="M4192" i="2"/>
  <c r="I4192" i="2"/>
  <c r="K4192" i="2" s="1"/>
  <c r="H4192" i="2"/>
  <c r="M4193" i="2"/>
  <c r="H4193" i="2"/>
  <c r="I4193" i="2"/>
  <c r="K4193" i="2" s="1"/>
  <c r="H4194" i="2"/>
  <c r="I4194" i="2"/>
  <c r="K4194" i="2" s="1"/>
  <c r="M4194" i="2"/>
  <c r="M4195" i="2"/>
  <c r="I4195" i="2"/>
  <c r="K4195" i="2" s="1"/>
  <c r="H4195" i="2"/>
  <c r="H4196" i="2"/>
  <c r="I4196" i="2"/>
  <c r="K4196" i="2" s="1"/>
  <c r="M4196" i="2"/>
  <c r="M4197" i="2"/>
  <c r="H4197" i="2"/>
  <c r="I4197" i="2"/>
  <c r="K4197" i="2" s="1"/>
  <c r="H4198" i="2"/>
  <c r="M4198" i="2"/>
  <c r="I4198" i="2"/>
  <c r="K4198" i="2" s="1"/>
  <c r="H4199" i="2"/>
  <c r="I4199" i="2"/>
  <c r="K4199" i="2" s="1"/>
  <c r="M4199" i="2"/>
  <c r="I4200" i="2"/>
  <c r="K4200" i="2" s="1"/>
  <c r="H4200" i="2"/>
  <c r="M4200" i="2"/>
  <c r="M4201" i="2"/>
  <c r="H4201" i="2"/>
  <c r="I4201" i="2"/>
  <c r="K4201" i="2" s="1"/>
  <c r="M4202" i="2"/>
  <c r="I4202" i="2"/>
  <c r="K4202" i="2" s="1"/>
  <c r="H4202" i="2"/>
  <c r="M4203" i="2"/>
  <c r="H4203" i="2"/>
  <c r="I4203" i="2"/>
  <c r="K4203" i="2" s="1"/>
  <c r="H4204" i="2"/>
  <c r="I4204" i="2"/>
  <c r="K4204" i="2" s="1"/>
  <c r="M4204" i="2"/>
  <c r="H4205" i="2"/>
  <c r="I4205" i="2"/>
  <c r="K4205" i="2" s="1"/>
  <c r="M4205" i="2"/>
  <c r="H4206" i="2"/>
  <c r="I4206" i="2"/>
  <c r="K4206" i="2" s="1"/>
  <c r="M4206" i="2"/>
  <c r="M4207" i="2"/>
  <c r="I4207" i="2"/>
  <c r="K4207" i="2" s="1"/>
  <c r="H4207" i="2"/>
  <c r="H4208" i="2"/>
  <c r="I4208" i="2"/>
  <c r="K4208" i="2" s="1"/>
  <c r="M4208" i="2"/>
  <c r="H4209" i="2"/>
  <c r="I4209" i="2"/>
  <c r="K4209" i="2" s="1"/>
  <c r="M4209" i="2"/>
  <c r="H4210" i="2"/>
  <c r="I4210" i="2"/>
  <c r="K4210" i="2" s="1"/>
  <c r="M4210" i="2"/>
  <c r="I4211" i="2"/>
  <c r="K4211" i="2" s="1"/>
  <c r="H4211" i="2"/>
  <c r="M4211" i="2"/>
  <c r="H4212" i="2"/>
  <c r="M4212" i="2"/>
  <c r="I4212" i="2"/>
  <c r="K4212" i="2" s="1"/>
  <c r="M4213" i="2"/>
  <c r="H4213" i="2"/>
  <c r="I4213" i="2"/>
  <c r="K4213" i="2" s="1"/>
  <c r="I4214" i="2"/>
  <c r="K4214" i="2" s="1"/>
  <c r="M4214" i="2"/>
  <c r="H4214" i="2"/>
  <c r="H4215" i="2"/>
  <c r="I4215" i="2"/>
  <c r="K4215" i="2" s="1"/>
  <c r="M4215" i="2"/>
  <c r="H4216" i="2"/>
  <c r="I4216" i="2"/>
  <c r="K4216" i="2" s="1"/>
  <c r="M4216" i="2"/>
  <c r="H4217" i="2"/>
  <c r="M4217" i="2"/>
  <c r="I4217" i="2"/>
  <c r="K4217" i="2" s="1"/>
  <c r="M4218" i="2"/>
  <c r="I4218" i="2"/>
  <c r="K4218" i="2" s="1"/>
  <c r="H4218" i="2"/>
  <c r="H4219" i="2"/>
  <c r="M4219" i="2"/>
  <c r="I4219" i="2"/>
  <c r="K4219" i="2" s="1"/>
  <c r="M4220" i="2"/>
  <c r="H4220" i="2"/>
  <c r="I4220" i="2"/>
  <c r="K4220" i="2" s="1"/>
  <c r="M4221" i="2"/>
  <c r="I4221" i="2"/>
  <c r="K4221" i="2" s="1"/>
  <c r="H4221" i="2"/>
  <c r="H4222" i="2"/>
  <c r="I4222" i="2"/>
  <c r="K4222" i="2" s="1"/>
  <c r="M4222" i="2"/>
  <c r="I4223" i="2"/>
  <c r="K4223" i="2" s="1"/>
  <c r="H4223" i="2"/>
  <c r="M4223" i="2"/>
  <c r="H4224" i="2"/>
  <c r="I4224" i="2"/>
  <c r="K4224" i="2" s="1"/>
  <c r="M4224" i="2"/>
  <c r="I4225" i="2"/>
  <c r="K4225" i="2" s="1"/>
  <c r="M4225" i="2"/>
  <c r="H4225" i="2"/>
  <c r="H4226" i="2"/>
  <c r="M4226" i="2"/>
  <c r="I4226" i="2"/>
  <c r="K4226" i="2" s="1"/>
  <c r="H4227" i="2"/>
  <c r="I4227" i="2"/>
  <c r="K4227" i="2" s="1"/>
  <c r="M4227" i="2"/>
  <c r="M4228" i="2"/>
  <c r="I4228" i="2"/>
  <c r="K4228" i="2" s="1"/>
  <c r="H4228" i="2"/>
  <c r="M4229" i="2"/>
  <c r="I4229" i="2"/>
  <c r="K4229" i="2" s="1"/>
  <c r="H4229" i="2"/>
  <c r="M4230" i="2"/>
  <c r="I4230" i="2"/>
  <c r="K4230" i="2" s="1"/>
  <c r="H4230" i="2"/>
  <c r="H4231" i="2"/>
  <c r="M4231" i="2"/>
  <c r="I4231" i="2"/>
  <c r="K4231" i="2" s="1"/>
  <c r="H4232" i="2"/>
  <c r="I4232" i="2"/>
  <c r="K4232" i="2" s="1"/>
  <c r="M4232" i="2"/>
  <c r="H4233" i="2"/>
  <c r="I4233" i="2"/>
  <c r="K4233" i="2" s="1"/>
  <c r="M4233" i="2"/>
  <c r="H4234" i="2"/>
  <c r="M4234" i="2"/>
  <c r="I4234" i="2"/>
  <c r="K4234" i="2" s="1"/>
  <c r="I4235" i="2"/>
  <c r="K4235" i="2" s="1"/>
  <c r="M4235" i="2"/>
  <c r="H4235" i="2"/>
  <c r="H4236" i="2"/>
  <c r="I4236" i="2"/>
  <c r="K4236" i="2" s="1"/>
  <c r="M4236" i="2"/>
  <c r="M4237" i="2"/>
  <c r="I4237" i="2"/>
  <c r="K4237" i="2" s="1"/>
  <c r="H4237" i="2"/>
  <c r="M4238" i="2"/>
  <c r="I4238" i="2"/>
  <c r="K4238" i="2" s="1"/>
  <c r="H4238" i="2"/>
  <c r="H4239" i="2"/>
  <c r="M4239" i="2"/>
  <c r="I4239" i="2"/>
  <c r="K4239" i="2" s="1"/>
  <c r="I4240" i="2"/>
  <c r="K4240" i="2" s="1"/>
  <c r="H4240" i="2"/>
  <c r="M4240" i="2"/>
  <c r="M4241" i="2"/>
  <c r="I4241" i="2"/>
  <c r="K4241" i="2" s="1"/>
  <c r="H4241" i="2"/>
  <c r="M4242" i="2"/>
  <c r="I4242" i="2"/>
  <c r="K4242" i="2" s="1"/>
  <c r="H4242" i="2"/>
  <c r="M4243" i="2"/>
  <c r="I4243" i="2"/>
  <c r="K4243" i="2" s="1"/>
  <c r="H4243" i="2"/>
  <c r="M4244" i="2"/>
  <c r="I4244" i="2"/>
  <c r="K4244" i="2" s="1"/>
  <c r="H4244" i="2"/>
  <c r="M4245" i="2"/>
  <c r="I4245" i="2"/>
  <c r="K4245" i="2" s="1"/>
  <c r="H4245" i="2"/>
  <c r="M4246" i="2"/>
  <c r="I4246" i="2"/>
  <c r="K4246" i="2" s="1"/>
  <c r="H4246" i="2"/>
  <c r="M4247" i="2"/>
  <c r="I4247" i="2"/>
  <c r="K4247" i="2" s="1"/>
  <c r="H4247" i="2"/>
  <c r="I4248" i="2"/>
  <c r="K4248" i="2" s="1"/>
  <c r="M4248" i="2"/>
  <c r="H4248" i="2"/>
  <c r="I4249" i="2"/>
  <c r="K4249" i="2" s="1"/>
  <c r="H4249" i="2"/>
  <c r="M4249" i="2"/>
  <c r="M4250" i="2"/>
  <c r="I4250" i="2"/>
  <c r="K4250" i="2" s="1"/>
  <c r="H4250" i="2"/>
  <c r="I4251" i="2"/>
  <c r="K4251" i="2" s="1"/>
  <c r="M4251" i="2"/>
  <c r="H4251" i="2"/>
  <c r="H4252" i="2"/>
  <c r="M4252" i="2"/>
  <c r="I4252" i="2"/>
  <c r="K4252" i="2" s="1"/>
  <c r="H4253" i="2"/>
  <c r="I4253" i="2"/>
  <c r="K4253" i="2" s="1"/>
  <c r="M4253" i="2"/>
  <c r="M4254" i="2"/>
  <c r="I4254" i="2"/>
  <c r="K4254" i="2" s="1"/>
  <c r="H4254" i="2"/>
  <c r="M4255" i="2"/>
  <c r="I4255" i="2"/>
  <c r="K4255" i="2" s="1"/>
  <c r="H4255" i="2"/>
  <c r="H4256" i="2"/>
  <c r="M4256" i="2"/>
  <c r="I4256" i="2"/>
  <c r="K4256" i="2" s="1"/>
  <c r="M4257" i="2"/>
  <c r="I4257" i="2"/>
  <c r="K4257" i="2" s="1"/>
  <c r="H4257" i="2"/>
  <c r="H4258" i="2"/>
  <c r="M4258" i="2"/>
  <c r="I4258" i="2"/>
  <c r="K4258" i="2" s="1"/>
  <c r="I4259" i="2"/>
  <c r="K4259" i="2" s="1"/>
  <c r="H4259" i="2"/>
  <c r="M4259" i="2"/>
  <c r="H4260" i="2"/>
  <c r="I4260" i="2"/>
  <c r="K4260" i="2" s="1"/>
  <c r="M4260" i="2"/>
  <c r="H4261" i="2"/>
  <c r="I4261" i="2"/>
  <c r="K4261" i="2" s="1"/>
  <c r="M4261" i="2"/>
  <c r="H4262" i="2"/>
  <c r="M4262" i="2"/>
  <c r="I4262" i="2"/>
  <c r="K4262" i="2" s="1"/>
  <c r="H4263" i="2"/>
  <c r="M4263" i="2"/>
  <c r="I4263" i="2"/>
  <c r="K4263" i="2" s="1"/>
  <c r="M4264" i="2"/>
  <c r="I4264" i="2"/>
  <c r="K4264" i="2" s="1"/>
  <c r="H4264" i="2"/>
  <c r="H4265" i="2"/>
  <c r="M4265" i="2"/>
  <c r="I4265" i="2"/>
  <c r="K4265" i="2" s="1"/>
  <c r="I4266" i="2"/>
  <c r="K4266" i="2" s="1"/>
  <c r="H4266" i="2"/>
  <c r="M4266" i="2"/>
  <c r="M4267" i="2"/>
  <c r="I4267" i="2"/>
  <c r="K4267" i="2" s="1"/>
  <c r="H4267" i="2"/>
  <c r="H4268" i="2"/>
  <c r="M4268" i="2"/>
  <c r="I4268" i="2"/>
  <c r="K4268" i="2" s="1"/>
  <c r="M4269" i="2"/>
  <c r="I4269" i="2"/>
  <c r="K4269" i="2" s="1"/>
  <c r="H4269" i="2"/>
  <c r="M4270" i="2"/>
  <c r="H4270" i="2"/>
  <c r="I4270" i="2"/>
  <c r="K4270" i="2" s="1"/>
  <c r="M4271" i="2"/>
  <c r="I4271" i="2"/>
  <c r="K4271" i="2" s="1"/>
  <c r="H4271" i="2"/>
  <c r="H4272" i="2"/>
  <c r="M4272" i="2"/>
  <c r="I4272" i="2"/>
  <c r="K4272" i="2" s="1"/>
  <c r="M4273" i="2"/>
  <c r="I4273" i="2"/>
  <c r="K4273" i="2" s="1"/>
  <c r="H4273" i="2"/>
  <c r="H4274" i="2"/>
  <c r="M4274" i="2"/>
  <c r="I4274" i="2"/>
  <c r="K4274" i="2" s="1"/>
  <c r="H4275" i="2"/>
  <c r="I4275" i="2"/>
  <c r="K4275" i="2" s="1"/>
  <c r="M4275" i="2"/>
  <c r="H4276" i="2"/>
  <c r="I4276" i="2"/>
  <c r="K4276" i="2" s="1"/>
  <c r="M4276" i="2"/>
  <c r="I4277" i="2"/>
  <c r="K4277" i="2" s="1"/>
  <c r="M4277" i="2"/>
  <c r="H4277" i="2"/>
  <c r="H4278" i="2"/>
  <c r="I4278" i="2"/>
  <c r="K4278" i="2" s="1"/>
  <c r="M4278" i="2"/>
  <c r="H4279" i="2"/>
  <c r="I4279" i="2"/>
  <c r="K4279" i="2" s="1"/>
  <c r="M4279" i="2"/>
  <c r="H4280" i="2"/>
  <c r="I4280" i="2"/>
  <c r="K4280" i="2" s="1"/>
  <c r="M4280" i="2"/>
  <c r="M4281" i="2"/>
  <c r="I4281" i="2"/>
  <c r="K4281" i="2" s="1"/>
  <c r="H4281" i="2"/>
  <c r="M4282" i="2"/>
  <c r="I4282" i="2"/>
  <c r="K4282" i="2" s="1"/>
  <c r="H4282" i="2"/>
  <c r="M4283" i="2"/>
  <c r="I4283" i="2"/>
  <c r="K4283" i="2" s="1"/>
  <c r="H4283" i="2"/>
  <c r="M4284" i="2"/>
  <c r="H4284" i="2"/>
  <c r="I4284" i="2"/>
  <c r="K4284" i="2" s="1"/>
  <c r="M4285" i="2"/>
  <c r="I4285" i="2"/>
  <c r="K4285" i="2" s="1"/>
  <c r="H4285" i="2"/>
  <c r="H4286" i="2"/>
  <c r="I4286" i="2"/>
  <c r="K4286" i="2" s="1"/>
  <c r="M4286" i="2"/>
  <c r="H4287" i="2"/>
  <c r="I4287" i="2"/>
  <c r="K4287" i="2" s="1"/>
  <c r="M4287" i="2"/>
  <c r="M4288" i="2"/>
  <c r="I4288" i="2"/>
  <c r="K4288" i="2" s="1"/>
  <c r="H4288" i="2"/>
  <c r="M4289" i="2"/>
  <c r="I4289" i="2"/>
  <c r="K4289" i="2" s="1"/>
  <c r="H4289" i="2"/>
  <c r="M4290" i="2"/>
  <c r="H4290" i="2"/>
  <c r="I4290" i="2"/>
  <c r="K4290" i="2" s="1"/>
  <c r="H4291" i="2"/>
  <c r="M4291" i="2"/>
  <c r="I4291" i="2"/>
  <c r="K4291" i="2" s="1"/>
  <c r="I4292" i="2"/>
  <c r="K4292" i="2" s="1"/>
  <c r="H4292" i="2"/>
  <c r="M4292" i="2"/>
  <c r="I4293" i="2"/>
  <c r="K4293" i="2" s="1"/>
  <c r="M4293" i="2"/>
  <c r="H4293" i="2"/>
  <c r="I4294" i="2"/>
  <c r="K4294" i="2" s="1"/>
  <c r="M4294" i="2"/>
  <c r="H4294" i="2"/>
  <c r="M4295" i="2"/>
  <c r="I4295" i="2"/>
  <c r="K4295" i="2" s="1"/>
  <c r="H4295" i="2"/>
  <c r="M4296" i="2"/>
  <c r="I4296" i="2"/>
  <c r="K4296" i="2" s="1"/>
  <c r="H4296" i="2"/>
  <c r="H4297" i="2"/>
  <c r="I4297" i="2"/>
  <c r="K4297" i="2" s="1"/>
  <c r="M4297" i="2"/>
  <c r="M4298" i="2"/>
  <c r="I4298" i="2"/>
  <c r="K4298" i="2" s="1"/>
  <c r="H4298" i="2"/>
  <c r="H4299" i="2"/>
  <c r="I4299" i="2"/>
  <c r="K4299" i="2" s="1"/>
  <c r="M4299" i="2"/>
  <c r="M4300" i="2"/>
  <c r="I4300" i="2"/>
  <c r="K4300" i="2" s="1"/>
  <c r="H4300" i="2"/>
  <c r="I4301" i="2"/>
  <c r="K4301" i="2" s="1"/>
  <c r="H4301" i="2"/>
  <c r="M4301" i="2"/>
  <c r="H4302" i="2"/>
  <c r="I4302" i="2"/>
  <c r="K4302" i="2" s="1"/>
  <c r="M4302" i="2"/>
  <c r="H4303" i="2"/>
  <c r="M4303" i="2"/>
  <c r="I4303" i="2"/>
  <c r="K4303" i="2" s="1"/>
  <c r="M4304" i="2"/>
  <c r="H4304" i="2"/>
  <c r="I4304" i="2"/>
  <c r="K4304" i="2" s="1"/>
  <c r="M4305" i="2"/>
  <c r="I4305" i="2"/>
  <c r="K4305" i="2" s="1"/>
  <c r="H4305" i="2"/>
  <c r="M4306" i="2"/>
  <c r="I4306" i="2"/>
  <c r="K4306" i="2" s="1"/>
  <c r="H4306" i="2"/>
  <c r="M4307" i="2"/>
  <c r="I4307" i="2"/>
  <c r="K4307" i="2" s="1"/>
  <c r="H4307" i="2"/>
  <c r="M4308" i="2"/>
  <c r="H4308" i="2"/>
  <c r="I4308" i="2"/>
  <c r="K4308" i="2" s="1"/>
  <c r="H4309" i="2"/>
  <c r="I4309" i="2"/>
  <c r="K4309" i="2" s="1"/>
  <c r="M4309" i="2"/>
  <c r="M4310" i="2"/>
  <c r="H4310" i="2"/>
  <c r="I4310" i="2"/>
  <c r="K4310" i="2" s="1"/>
  <c r="H4311" i="2"/>
  <c r="M4311" i="2"/>
  <c r="I4311" i="2"/>
  <c r="K4311" i="2" s="1"/>
  <c r="M4312" i="2"/>
  <c r="I4312" i="2"/>
  <c r="K4312" i="2" s="1"/>
  <c r="H4312" i="2"/>
  <c r="H4313" i="2"/>
  <c r="M4313" i="2"/>
  <c r="I4313" i="2"/>
  <c r="K4313" i="2" s="1"/>
  <c r="I4314" i="2"/>
  <c r="K4314" i="2" s="1"/>
  <c r="H4314" i="2"/>
  <c r="M4314" i="2"/>
  <c r="H4315" i="2"/>
  <c r="I4315" i="2"/>
  <c r="K4315" i="2" s="1"/>
  <c r="M4315" i="2"/>
  <c r="M4316" i="2"/>
  <c r="H4316" i="2"/>
  <c r="I4316" i="2"/>
  <c r="K4316" i="2" s="1"/>
  <c r="M4317" i="2"/>
  <c r="H4317" i="2"/>
  <c r="I4317" i="2"/>
  <c r="K4317" i="2" s="1"/>
  <c r="H4318" i="2"/>
  <c r="I4318" i="2"/>
  <c r="K4318" i="2" s="1"/>
  <c r="M4318" i="2"/>
  <c r="I4319" i="2"/>
  <c r="K4319" i="2" s="1"/>
  <c r="H4319" i="2"/>
  <c r="M4319" i="2"/>
  <c r="H4320" i="2"/>
  <c r="M4320" i="2"/>
  <c r="I4320" i="2"/>
  <c r="K4320" i="2" s="1"/>
  <c r="H4321" i="2"/>
  <c r="I4321" i="2"/>
  <c r="K4321" i="2" s="1"/>
  <c r="M4321" i="2"/>
  <c r="I4322" i="2"/>
  <c r="K4322" i="2" s="1"/>
  <c r="H4322" i="2"/>
  <c r="M4322" i="2"/>
  <c r="H4323" i="2"/>
  <c r="M4323" i="2"/>
  <c r="I4323" i="2"/>
  <c r="K4323" i="2" s="1"/>
  <c r="M4324" i="2"/>
  <c r="H4324" i="2"/>
  <c r="I4324" i="2"/>
  <c r="K4324" i="2" s="1"/>
  <c r="I4325" i="2"/>
  <c r="K4325" i="2" s="1"/>
  <c r="H4325" i="2"/>
  <c r="M4325" i="2"/>
  <c r="I4326" i="2"/>
  <c r="K4326" i="2" s="1"/>
  <c r="M4326" i="2"/>
  <c r="H4326" i="2"/>
  <c r="I4327" i="2"/>
  <c r="K4327" i="2" s="1"/>
  <c r="M4327" i="2"/>
  <c r="H4327" i="2"/>
  <c r="H4328" i="2"/>
  <c r="M4328" i="2"/>
  <c r="I4328" i="2"/>
  <c r="K4328" i="2" s="1"/>
  <c r="I4329" i="2"/>
  <c r="K4329" i="2" s="1"/>
  <c r="M4329" i="2"/>
  <c r="H4329" i="2"/>
  <c r="M4330" i="2"/>
  <c r="H4330" i="2"/>
  <c r="I4330" i="2"/>
  <c r="K4330" i="2" s="1"/>
  <c r="H4331" i="2"/>
  <c r="M4331" i="2"/>
  <c r="I4331" i="2"/>
  <c r="K4331" i="2" s="1"/>
  <c r="I4332" i="2"/>
  <c r="K4332" i="2" s="1"/>
  <c r="H4332" i="2"/>
  <c r="M4332" i="2"/>
  <c r="I4333" i="2"/>
  <c r="K4333" i="2" s="1"/>
  <c r="H4333" i="2"/>
  <c r="M4333" i="2"/>
  <c r="I4334" i="2"/>
  <c r="K4334" i="2" s="1"/>
  <c r="M4334" i="2"/>
  <c r="H4334" i="2"/>
  <c r="M4335" i="2"/>
  <c r="I4335" i="2"/>
  <c r="K4335" i="2" s="1"/>
  <c r="H4335" i="2"/>
  <c r="M4336" i="2"/>
  <c r="H4336" i="2"/>
  <c r="I4336" i="2"/>
  <c r="K4336" i="2" s="1"/>
  <c r="I4337" i="2"/>
  <c r="K4337" i="2" s="1"/>
  <c r="H4337" i="2"/>
  <c r="M4337" i="2"/>
  <c r="M4338" i="2"/>
  <c r="H4338" i="2"/>
  <c r="I4338" i="2"/>
  <c r="K4338" i="2" s="1"/>
  <c r="H4339" i="2"/>
  <c r="M4339" i="2"/>
  <c r="I4339" i="2"/>
  <c r="K4339" i="2" s="1"/>
  <c r="M4340" i="2"/>
  <c r="I4340" i="2"/>
  <c r="K4340" i="2" s="1"/>
  <c r="H4340" i="2"/>
  <c r="H4341" i="2"/>
  <c r="M4341" i="2"/>
  <c r="I4341" i="2"/>
  <c r="K4341" i="2" s="1"/>
  <c r="I4342" i="2"/>
  <c r="K4342" i="2" s="1"/>
  <c r="M4342" i="2"/>
  <c r="H4342" i="2"/>
  <c r="I4343" i="2"/>
  <c r="K4343" i="2" s="1"/>
  <c r="H4343" i="2"/>
  <c r="M4343" i="2"/>
  <c r="M4344" i="2"/>
  <c r="I4344" i="2"/>
  <c r="K4344" i="2" s="1"/>
  <c r="H4344" i="2"/>
  <c r="M4345" i="2"/>
  <c r="I4345" i="2"/>
  <c r="K4345" i="2" s="1"/>
  <c r="H4345" i="2"/>
  <c r="M4346" i="2"/>
  <c r="I4346" i="2"/>
  <c r="K4346" i="2" s="1"/>
  <c r="H4346" i="2"/>
  <c r="M4347" i="2"/>
  <c r="H4347" i="2"/>
  <c r="I4347" i="2"/>
  <c r="K4347" i="2" s="1"/>
  <c r="I4348" i="2"/>
  <c r="K4348" i="2" s="1"/>
  <c r="M4348" i="2"/>
  <c r="H4348" i="2"/>
  <c r="M4349" i="2"/>
  <c r="I4349" i="2"/>
  <c r="K4349" i="2" s="1"/>
  <c r="H4349" i="2"/>
  <c r="I4350" i="2"/>
  <c r="K4350" i="2" s="1"/>
  <c r="H4350" i="2"/>
  <c r="M4350" i="2"/>
  <c r="I4351" i="2"/>
  <c r="K4351" i="2" s="1"/>
  <c r="M4351" i="2"/>
  <c r="H4351" i="2"/>
  <c r="H4352" i="2"/>
  <c r="M4352" i="2"/>
  <c r="I4352" i="2"/>
  <c r="K4352" i="2" s="1"/>
  <c r="M4353" i="2"/>
  <c r="I4353" i="2"/>
  <c r="K4353" i="2" s="1"/>
  <c r="H4353" i="2"/>
  <c r="I4354" i="2"/>
  <c r="K4354" i="2" s="1"/>
  <c r="H4354" i="2"/>
  <c r="M4354" i="2"/>
  <c r="M4355" i="2"/>
  <c r="I4355" i="2"/>
  <c r="K4355" i="2" s="1"/>
  <c r="H4355" i="2"/>
  <c r="I4356" i="2"/>
  <c r="K4356" i="2" s="1"/>
  <c r="H4356" i="2"/>
  <c r="M4356" i="2"/>
  <c r="H4357" i="2"/>
  <c r="M4357" i="2"/>
  <c r="I4357" i="2"/>
  <c r="K4357" i="2" s="1"/>
  <c r="M4359" i="2"/>
  <c r="I4359" i="2"/>
  <c r="K4359" i="2" s="1"/>
  <c r="H4359" i="2"/>
  <c r="M4360" i="2"/>
  <c r="I4360" i="2"/>
  <c r="K4360" i="2" s="1"/>
  <c r="H4360" i="2"/>
  <c r="I4361" i="2"/>
  <c r="K4361" i="2" s="1"/>
  <c r="M4361" i="2"/>
  <c r="H4361" i="2"/>
  <c r="H4362" i="2"/>
  <c r="I4362" i="2"/>
  <c r="K4362" i="2" s="1"/>
  <c r="M4362" i="2"/>
  <c r="I4363" i="2"/>
  <c r="K4363" i="2" s="1"/>
  <c r="M4363" i="2"/>
  <c r="H4363" i="2"/>
  <c r="M4364" i="2"/>
  <c r="H4364" i="2"/>
  <c r="I4364" i="2"/>
  <c r="K4364" i="2" s="1"/>
  <c r="M4365" i="2"/>
  <c r="I4365" i="2"/>
  <c r="K4365" i="2" s="1"/>
  <c r="H4365" i="2"/>
  <c r="M4366" i="2"/>
  <c r="I4366" i="2"/>
  <c r="K4366" i="2" s="1"/>
  <c r="H4366" i="2"/>
  <c r="H4367" i="2"/>
  <c r="M4367" i="2"/>
  <c r="I4367" i="2"/>
  <c r="K4367" i="2" s="1"/>
  <c r="M4368" i="2"/>
  <c r="H4368" i="2"/>
  <c r="I4368" i="2"/>
  <c r="K4368" i="2" s="1"/>
  <c r="H4369" i="2"/>
  <c r="I4369" i="2"/>
  <c r="K4369" i="2" s="1"/>
  <c r="M4369" i="2"/>
  <c r="H4370" i="2"/>
  <c r="I4370" i="2"/>
  <c r="K4370" i="2" s="1"/>
  <c r="M4370" i="2"/>
  <c r="H4371" i="2"/>
  <c r="I4371" i="2"/>
  <c r="K4371" i="2" s="1"/>
  <c r="M4371" i="2"/>
  <c r="M4372" i="2"/>
  <c r="I4372" i="2"/>
  <c r="K4372" i="2" s="1"/>
  <c r="H4372" i="2"/>
  <c r="H4373" i="2"/>
  <c r="M4373" i="2"/>
  <c r="I4373" i="2"/>
  <c r="K4373" i="2" s="1"/>
  <c r="H4374" i="2"/>
  <c r="I4374" i="2"/>
  <c r="K4374" i="2" s="1"/>
  <c r="M4374" i="2"/>
  <c r="H4375" i="2"/>
  <c r="I4375" i="2"/>
  <c r="K4375" i="2" s="1"/>
  <c r="M4375" i="2"/>
  <c r="H4376" i="2"/>
  <c r="I4376" i="2"/>
  <c r="K4376" i="2" s="1"/>
  <c r="M4376" i="2"/>
  <c r="M4377" i="2"/>
  <c r="H4377" i="2"/>
  <c r="I4377" i="2"/>
  <c r="K4377" i="2" s="1"/>
  <c r="H4378" i="2"/>
  <c r="I4378" i="2"/>
  <c r="K4378" i="2" s="1"/>
  <c r="M4378" i="2"/>
  <c r="I4379" i="2"/>
  <c r="M4379" i="2"/>
  <c r="H4379" i="2"/>
  <c r="M4380" i="2"/>
  <c r="I4380" i="2"/>
  <c r="K4380" i="2" s="1"/>
  <c r="H4380" i="2"/>
  <c r="N4380" i="2" s="1"/>
  <c r="M4381" i="2"/>
  <c r="I4381" i="2"/>
  <c r="K4381" i="2" s="1"/>
  <c r="H4381" i="2"/>
  <c r="M4382" i="2"/>
  <c r="I4382" i="2"/>
  <c r="K4382" i="2" s="1"/>
  <c r="H4382" i="2"/>
  <c r="I4383" i="2"/>
  <c r="K4383" i="2" s="1"/>
  <c r="H4383" i="2"/>
  <c r="M4383" i="2"/>
  <c r="M4384" i="2"/>
  <c r="I4384" i="2"/>
  <c r="K4384" i="2" s="1"/>
  <c r="H4384" i="2"/>
  <c r="M4385" i="2"/>
  <c r="I4385" i="2"/>
  <c r="K4385" i="2" s="1"/>
  <c r="H4385" i="2"/>
  <c r="H4386" i="2"/>
  <c r="I4386" i="2"/>
  <c r="K4386" i="2" s="1"/>
  <c r="M4386" i="2"/>
  <c r="H4387" i="2"/>
  <c r="I4387" i="2"/>
  <c r="K4387" i="2" s="1"/>
  <c r="M4387" i="2"/>
  <c r="M4388" i="2"/>
  <c r="I4388" i="2"/>
  <c r="K4388" i="2" s="1"/>
  <c r="H4388" i="2"/>
  <c r="M4389" i="2"/>
  <c r="I4389" i="2"/>
  <c r="K4389" i="2" s="1"/>
  <c r="H4389" i="2"/>
  <c r="M4390" i="2"/>
  <c r="I4390" i="2"/>
  <c r="K4390" i="2" s="1"/>
  <c r="H4390" i="2"/>
  <c r="M4391" i="2"/>
  <c r="H4391" i="2"/>
  <c r="I4391" i="2"/>
  <c r="K4391" i="2" s="1"/>
  <c r="M4392" i="2"/>
  <c r="I4392" i="2"/>
  <c r="K4392" i="2" s="1"/>
  <c r="H4392" i="2"/>
  <c r="I4393" i="2"/>
  <c r="K4393" i="2" s="1"/>
  <c r="H4393" i="2"/>
  <c r="M4393" i="2"/>
  <c r="M4394" i="2"/>
  <c r="H4394" i="2"/>
  <c r="I4394" i="2"/>
  <c r="K4394" i="2" s="1"/>
  <c r="H4395" i="2"/>
  <c r="I4395" i="2"/>
  <c r="K4395" i="2" s="1"/>
  <c r="M4395" i="2"/>
  <c r="I4396" i="2"/>
  <c r="K4396" i="2" s="1"/>
  <c r="M4396" i="2"/>
  <c r="H4396" i="2"/>
  <c r="I4397" i="2"/>
  <c r="K4397" i="2" s="1"/>
  <c r="H4397" i="2"/>
  <c r="M4397" i="2"/>
  <c r="M4398" i="2"/>
  <c r="I4398" i="2"/>
  <c r="K4398" i="2" s="1"/>
  <c r="H4398" i="2"/>
  <c r="M4399" i="2"/>
  <c r="H4399" i="2"/>
  <c r="I4399" i="2"/>
  <c r="K4399" i="2" s="1"/>
  <c r="M4400" i="2"/>
  <c r="I4400" i="2"/>
  <c r="K4400" i="2" s="1"/>
  <c r="H4400" i="2"/>
  <c r="M4401" i="2"/>
  <c r="I4401" i="2"/>
  <c r="K4401" i="2" s="1"/>
  <c r="H4401" i="2"/>
  <c r="M4402" i="2"/>
  <c r="I4402" i="2"/>
  <c r="K4402" i="2" s="1"/>
  <c r="H4402" i="2"/>
  <c r="M4403" i="2"/>
  <c r="I4403" i="2"/>
  <c r="K4403" i="2" s="1"/>
  <c r="H4403" i="2"/>
  <c r="M4404" i="2"/>
  <c r="I4404" i="2"/>
  <c r="K4404" i="2" s="1"/>
  <c r="H4404" i="2"/>
  <c r="M4405" i="2"/>
  <c r="I4405" i="2"/>
  <c r="K4405" i="2" s="1"/>
  <c r="H4405" i="2"/>
  <c r="M4406" i="2"/>
  <c r="I4406" i="2"/>
  <c r="K4406" i="2" s="1"/>
  <c r="H4406" i="2"/>
  <c r="M4407" i="2"/>
  <c r="I4407" i="2"/>
  <c r="K4407" i="2" s="1"/>
  <c r="H4407" i="2"/>
  <c r="M4408" i="2"/>
  <c r="I4408" i="2"/>
  <c r="K4408" i="2" s="1"/>
  <c r="H4408" i="2"/>
  <c r="M4409" i="2"/>
  <c r="I4409" i="2"/>
  <c r="K4409" i="2" s="1"/>
  <c r="H4409" i="2"/>
  <c r="M4410" i="2"/>
  <c r="I4410" i="2"/>
  <c r="K4410" i="2" s="1"/>
  <c r="H4410" i="2"/>
  <c r="M4411" i="2"/>
  <c r="I4411" i="2"/>
  <c r="K4411" i="2" s="1"/>
  <c r="H4411" i="2"/>
  <c r="M4412" i="2"/>
  <c r="I4412" i="2"/>
  <c r="K4412" i="2" s="1"/>
  <c r="H4412" i="2"/>
  <c r="M4413" i="2"/>
  <c r="I4413" i="2"/>
  <c r="K4413" i="2" s="1"/>
  <c r="H4413" i="2"/>
  <c r="M4414" i="2"/>
  <c r="I4414" i="2"/>
  <c r="K4414" i="2" s="1"/>
  <c r="H4414" i="2"/>
  <c r="M4415" i="2"/>
  <c r="I4415" i="2"/>
  <c r="K4415" i="2" s="1"/>
  <c r="H4415" i="2"/>
  <c r="M4416" i="2"/>
  <c r="I4416" i="2"/>
  <c r="K4416" i="2" s="1"/>
  <c r="H4416" i="2"/>
  <c r="M4417" i="2"/>
  <c r="I4417" i="2"/>
  <c r="K4417" i="2" s="1"/>
  <c r="H4417" i="2"/>
  <c r="M4418" i="2"/>
  <c r="I4418" i="2"/>
  <c r="K4418" i="2" s="1"/>
  <c r="H4418" i="2"/>
  <c r="M4419" i="2"/>
  <c r="I4419" i="2"/>
  <c r="K4419" i="2" s="1"/>
  <c r="H4419" i="2"/>
  <c r="H4420" i="2"/>
  <c r="M4420" i="2"/>
  <c r="I4420" i="2"/>
  <c r="K4420" i="2" s="1"/>
  <c r="M4421" i="2"/>
  <c r="I4421" i="2"/>
  <c r="K4421" i="2" s="1"/>
  <c r="H4421" i="2"/>
  <c r="H4422" i="2"/>
  <c r="M4422" i="2"/>
  <c r="I4422" i="2"/>
  <c r="K4422" i="2" s="1"/>
  <c r="M4423" i="2"/>
  <c r="I4423" i="2"/>
  <c r="K4423" i="2" s="1"/>
  <c r="H4423" i="2"/>
  <c r="M4424" i="2"/>
  <c r="I4424" i="2"/>
  <c r="K4424" i="2" s="1"/>
  <c r="H4424" i="2"/>
  <c r="M4425" i="2"/>
  <c r="I4425" i="2"/>
  <c r="K4425" i="2" s="1"/>
  <c r="H4425" i="2"/>
  <c r="M4426" i="2"/>
  <c r="I4426" i="2"/>
  <c r="K4426" i="2" s="1"/>
  <c r="H4426" i="2"/>
  <c r="M4427" i="2"/>
  <c r="I4427" i="2"/>
  <c r="K4427" i="2" s="1"/>
  <c r="H4427" i="2"/>
  <c r="M4428" i="2"/>
  <c r="I4428" i="2"/>
  <c r="K4428" i="2" s="1"/>
  <c r="H4428" i="2"/>
  <c r="M4429" i="2"/>
  <c r="I4429" i="2"/>
  <c r="K4429" i="2" s="1"/>
  <c r="H4429" i="2"/>
  <c r="M4430" i="2"/>
  <c r="I4430" i="2"/>
  <c r="K4430" i="2" s="1"/>
  <c r="H4430" i="2"/>
  <c r="M4431" i="2"/>
  <c r="H4431" i="2"/>
  <c r="I4431" i="2"/>
  <c r="K4431" i="2" s="1"/>
  <c r="H4432" i="2"/>
  <c r="I4432" i="2"/>
  <c r="K4432" i="2" s="1"/>
  <c r="M4432" i="2"/>
  <c r="H4433" i="2"/>
  <c r="I4433" i="2"/>
  <c r="K4433" i="2" s="1"/>
  <c r="M4433" i="2"/>
  <c r="M4434" i="2"/>
  <c r="I4434" i="2"/>
  <c r="K4434" i="2" s="1"/>
  <c r="H4434" i="2"/>
  <c r="H4435" i="2"/>
  <c r="M4435" i="2"/>
  <c r="I4435" i="2"/>
  <c r="K4435" i="2" s="1"/>
  <c r="H4436" i="2"/>
  <c r="I4436" i="2"/>
  <c r="K4436" i="2" s="1"/>
  <c r="M4436" i="2"/>
  <c r="M4437" i="2"/>
  <c r="I4437" i="2"/>
  <c r="K4437" i="2" s="1"/>
  <c r="H4437" i="2"/>
  <c r="M4438" i="2"/>
  <c r="H4438" i="2"/>
  <c r="I4438" i="2"/>
  <c r="K4438" i="2" s="1"/>
  <c r="H4439" i="2"/>
  <c r="I4439" i="2"/>
  <c r="K4439" i="2" s="1"/>
  <c r="M4439" i="2"/>
  <c r="H4440" i="2"/>
  <c r="I4440" i="2"/>
  <c r="K4440" i="2" s="1"/>
  <c r="M4440" i="2"/>
  <c r="I4441" i="2"/>
  <c r="K4441" i="2" s="1"/>
  <c r="M4441" i="2"/>
  <c r="H4441" i="2"/>
  <c r="H4442" i="2"/>
  <c r="I4442" i="2"/>
  <c r="K4442" i="2" s="1"/>
  <c r="M4442" i="2"/>
  <c r="M4443" i="2"/>
  <c r="I4443" i="2"/>
  <c r="K4443" i="2" s="1"/>
  <c r="H4443" i="2"/>
  <c r="H4444" i="2"/>
  <c r="I4444" i="2"/>
  <c r="K4444" i="2" s="1"/>
  <c r="M4444" i="2"/>
  <c r="H4445" i="2"/>
  <c r="I4445" i="2"/>
  <c r="K4445" i="2" s="1"/>
  <c r="M4445" i="2"/>
  <c r="H4446" i="2"/>
  <c r="I4446" i="2"/>
  <c r="K4446" i="2" s="1"/>
  <c r="M4446" i="2"/>
  <c r="I4447" i="2"/>
  <c r="K4447" i="2" s="1"/>
  <c r="M4447" i="2"/>
  <c r="H4447" i="2"/>
  <c r="H4448" i="2"/>
  <c r="I4448" i="2"/>
  <c r="K4448" i="2" s="1"/>
  <c r="M4448" i="2"/>
  <c r="H4449" i="2"/>
  <c r="M4449" i="2"/>
  <c r="I4449" i="2"/>
  <c r="K4449" i="2" s="1"/>
  <c r="M4450" i="2"/>
  <c r="I4450" i="2"/>
  <c r="K4450" i="2" s="1"/>
  <c r="H4450" i="2"/>
  <c r="H4451" i="2"/>
  <c r="M4451" i="2"/>
  <c r="I4451" i="2"/>
  <c r="K4451" i="2" s="1"/>
  <c r="M4452" i="2"/>
  <c r="H4452" i="2"/>
  <c r="I4452" i="2"/>
  <c r="K4452" i="2" s="1"/>
  <c r="H4453" i="2"/>
  <c r="I4453" i="2"/>
  <c r="K4453" i="2" s="1"/>
  <c r="M4453" i="2"/>
  <c r="H4454" i="2"/>
  <c r="I4454" i="2"/>
  <c r="K4454" i="2" s="1"/>
  <c r="M4454" i="2"/>
  <c r="M4455" i="2"/>
  <c r="I4455" i="2"/>
  <c r="K4455" i="2" s="1"/>
  <c r="H4455" i="2"/>
  <c r="H4456" i="2"/>
  <c r="M4456" i="2"/>
  <c r="I4456" i="2"/>
  <c r="K4456" i="2" s="1"/>
  <c r="H4457" i="2"/>
  <c r="I4457" i="2"/>
  <c r="K4457" i="2" s="1"/>
  <c r="M4457" i="2"/>
  <c r="H4458" i="2"/>
  <c r="I4458" i="2"/>
  <c r="K4458" i="2" s="1"/>
  <c r="M4458" i="2"/>
  <c r="H4459" i="2"/>
  <c r="I4459" i="2"/>
  <c r="K4459" i="2" s="1"/>
  <c r="M4459" i="2"/>
  <c r="H4460" i="2"/>
  <c r="I4460" i="2"/>
  <c r="K4460" i="2" s="1"/>
  <c r="M4460" i="2"/>
  <c r="H4461" i="2"/>
  <c r="I4461" i="2"/>
  <c r="K4461" i="2" s="1"/>
  <c r="M4461" i="2"/>
  <c r="H4462" i="2"/>
  <c r="I4462" i="2"/>
  <c r="K4462" i="2" s="1"/>
  <c r="M4462" i="2"/>
  <c r="H4463" i="2"/>
  <c r="I4463" i="2"/>
  <c r="K4463" i="2" s="1"/>
  <c r="M4463" i="2"/>
  <c r="M4464" i="2"/>
  <c r="H4464" i="2"/>
  <c r="I4464" i="2"/>
  <c r="K4464" i="2" s="1"/>
  <c r="I4465" i="2"/>
  <c r="K4465" i="2" s="1"/>
  <c r="H4465" i="2"/>
  <c r="M4465" i="2"/>
  <c r="M4466" i="2"/>
  <c r="H4466" i="2"/>
  <c r="I4466" i="2"/>
  <c r="K4466" i="2" s="1"/>
  <c r="H4467" i="2"/>
  <c r="I4467" i="2"/>
  <c r="K4467" i="2" s="1"/>
  <c r="M4467" i="2"/>
  <c r="H4468" i="2"/>
  <c r="I4468" i="2"/>
  <c r="K4468" i="2" s="1"/>
  <c r="M4468" i="2"/>
  <c r="H4469" i="2"/>
  <c r="I4469" i="2"/>
  <c r="K4469" i="2" s="1"/>
  <c r="M4469" i="2"/>
  <c r="I4470" i="2"/>
  <c r="K4470" i="2" s="1"/>
  <c r="H4470" i="2"/>
  <c r="M4470" i="2"/>
  <c r="H4471" i="2"/>
  <c r="M4471" i="2"/>
  <c r="I4471" i="2"/>
  <c r="K4471" i="2" s="1"/>
  <c r="M4472" i="2"/>
  <c r="I4472" i="2"/>
  <c r="K4472" i="2" s="1"/>
  <c r="H4472" i="2"/>
  <c r="M4473" i="2"/>
  <c r="I4473" i="2"/>
  <c r="K4473" i="2" s="1"/>
  <c r="H4473" i="2"/>
  <c r="M4474" i="2"/>
  <c r="I4474" i="2"/>
  <c r="K4474" i="2" s="1"/>
  <c r="H4474" i="2"/>
  <c r="I4475" i="2"/>
  <c r="K4475" i="2" s="1"/>
  <c r="H4475" i="2"/>
  <c r="M4475" i="2"/>
  <c r="M4476" i="2"/>
  <c r="I4476" i="2"/>
  <c r="K4476" i="2" s="1"/>
  <c r="H4476" i="2"/>
  <c r="I4477" i="2"/>
  <c r="K4477" i="2" s="1"/>
  <c r="H4477" i="2"/>
  <c r="M4477" i="2"/>
  <c r="M4478" i="2"/>
  <c r="I4478" i="2"/>
  <c r="K4478" i="2" s="1"/>
  <c r="H4478" i="2"/>
  <c r="M4479" i="2"/>
  <c r="H4479" i="2"/>
  <c r="I4479" i="2"/>
  <c r="K4479" i="2" s="1"/>
  <c r="M4480" i="2"/>
  <c r="I4480" i="2"/>
  <c r="K4480" i="2" s="1"/>
  <c r="H4480" i="2"/>
  <c r="M4481" i="2"/>
  <c r="I4481" i="2"/>
  <c r="K4481" i="2" s="1"/>
  <c r="H4481" i="2"/>
  <c r="M4482" i="2"/>
  <c r="I4482" i="2"/>
  <c r="K4482" i="2" s="1"/>
  <c r="H4482" i="2"/>
  <c r="H4483" i="2"/>
  <c r="M4483" i="2"/>
  <c r="I4483" i="2"/>
  <c r="K4483" i="2" s="1"/>
  <c r="I4484" i="2"/>
  <c r="K4484" i="2" s="1"/>
  <c r="H4484" i="2"/>
  <c r="M4484" i="2"/>
  <c r="M4485" i="2"/>
  <c r="I4485" i="2"/>
  <c r="K4485" i="2" s="1"/>
  <c r="H4485" i="2"/>
  <c r="M4486" i="2"/>
  <c r="I4486" i="2"/>
  <c r="K4486" i="2" s="1"/>
  <c r="H4486" i="2"/>
  <c r="H4487" i="2"/>
  <c r="M4487" i="2"/>
  <c r="I4487" i="2"/>
  <c r="K4487" i="2" s="1"/>
  <c r="M4488" i="2"/>
  <c r="I4488" i="2"/>
  <c r="K4488" i="2" s="1"/>
  <c r="H4488" i="2"/>
  <c r="M4489" i="2"/>
  <c r="I4489" i="2"/>
  <c r="K4489" i="2" s="1"/>
  <c r="H4489" i="2"/>
  <c r="M4490" i="2"/>
  <c r="I4490" i="2"/>
  <c r="K4490" i="2" s="1"/>
  <c r="H4490" i="2"/>
  <c r="I4491" i="2"/>
  <c r="K4491" i="2" s="1"/>
  <c r="H4491" i="2"/>
  <c r="M4491" i="2"/>
  <c r="M4492" i="2"/>
  <c r="I4492" i="2"/>
  <c r="K4492" i="2" s="1"/>
  <c r="H4492" i="2"/>
  <c r="I4493" i="2"/>
  <c r="K4493" i="2" s="1"/>
  <c r="M4493" i="2"/>
  <c r="H4493" i="2"/>
  <c r="M4494" i="2"/>
  <c r="I4494" i="2"/>
  <c r="K4494" i="2" s="1"/>
  <c r="H4494" i="2"/>
  <c r="M4495" i="2"/>
  <c r="I4495" i="2"/>
  <c r="K4495" i="2" s="1"/>
  <c r="H4495" i="2"/>
  <c r="M4496" i="2"/>
  <c r="I4496" i="2"/>
  <c r="K4496" i="2" s="1"/>
  <c r="H4496" i="2"/>
  <c r="M4497" i="2"/>
  <c r="I4497" i="2"/>
  <c r="K4497" i="2" s="1"/>
  <c r="H4497" i="2"/>
  <c r="M4498" i="2"/>
  <c r="I4498" i="2"/>
  <c r="K4498" i="2" s="1"/>
  <c r="H4498" i="2"/>
  <c r="M4499" i="2"/>
  <c r="I4499" i="2"/>
  <c r="K4499" i="2" s="1"/>
  <c r="H4499" i="2"/>
  <c r="M4500" i="2"/>
  <c r="I4500" i="2"/>
  <c r="K4500" i="2" s="1"/>
  <c r="H4500" i="2"/>
  <c r="M4501" i="2"/>
  <c r="I4501" i="2"/>
  <c r="K4501" i="2" s="1"/>
  <c r="H4501" i="2"/>
  <c r="H4502" i="2"/>
  <c r="M4502" i="2"/>
  <c r="I4502" i="2"/>
  <c r="K4502" i="2" s="1"/>
  <c r="M4503" i="2"/>
  <c r="I4503" i="2"/>
  <c r="K4503" i="2" s="1"/>
  <c r="H4503" i="2"/>
  <c r="M4504" i="2"/>
  <c r="I4504" i="2"/>
  <c r="K4504" i="2" s="1"/>
  <c r="H4504" i="2"/>
  <c r="I4505" i="2"/>
  <c r="K4505" i="2" s="1"/>
  <c r="M4505" i="2"/>
  <c r="H4505" i="2"/>
  <c r="I4506" i="2"/>
  <c r="K4506" i="2" s="1"/>
  <c r="M4506" i="2"/>
  <c r="H4506" i="2"/>
  <c r="M4507" i="2"/>
  <c r="I4507" i="2"/>
  <c r="K4507" i="2" s="1"/>
  <c r="H4507" i="2"/>
  <c r="M4508" i="2"/>
  <c r="I4508" i="2"/>
  <c r="K4508" i="2" s="1"/>
  <c r="H4508" i="2"/>
  <c r="I4509" i="2"/>
  <c r="K4509" i="2" s="1"/>
  <c r="M4509" i="2"/>
  <c r="H4509" i="2"/>
  <c r="H4510" i="2"/>
  <c r="I4510" i="2"/>
  <c r="K4510" i="2" s="1"/>
  <c r="M4510" i="2"/>
  <c r="H4511" i="2"/>
  <c r="I4511" i="2"/>
  <c r="K4511" i="2" s="1"/>
  <c r="M4511" i="2"/>
  <c r="H4512" i="2"/>
  <c r="M4512" i="2"/>
  <c r="I4512" i="2"/>
  <c r="K4512" i="2" s="1"/>
  <c r="H4513" i="2"/>
  <c r="I4513" i="2"/>
  <c r="K4513" i="2" s="1"/>
  <c r="M4513" i="2"/>
  <c r="H4514" i="2"/>
  <c r="I4514" i="2"/>
  <c r="K4514" i="2" s="1"/>
  <c r="M4514" i="2"/>
  <c r="M4515" i="2"/>
  <c r="H4515" i="2"/>
  <c r="I4515" i="2"/>
  <c r="K4515" i="2" s="1"/>
  <c r="M4516" i="2"/>
  <c r="H4516" i="2"/>
  <c r="I4516" i="2"/>
  <c r="K4516" i="2" s="1"/>
  <c r="I4517" i="2"/>
  <c r="K4517" i="2" s="1"/>
  <c r="H4517" i="2"/>
  <c r="M4517" i="2"/>
  <c r="M4518" i="2"/>
  <c r="I4518" i="2"/>
  <c r="K4518" i="2" s="1"/>
  <c r="H4518" i="2"/>
  <c r="H4519" i="2"/>
  <c r="I4519" i="2"/>
  <c r="K4519" i="2" s="1"/>
  <c r="M4519" i="2"/>
  <c r="H4520" i="2"/>
  <c r="I4520" i="2"/>
  <c r="K4520" i="2" s="1"/>
  <c r="M4520" i="2"/>
  <c r="H4521" i="2"/>
  <c r="I4521" i="2"/>
  <c r="K4521" i="2" s="1"/>
  <c r="M4521" i="2"/>
  <c r="H4522" i="2"/>
  <c r="M4522" i="2"/>
  <c r="I4522" i="2"/>
  <c r="K4522" i="2" s="1"/>
  <c r="M4523" i="2"/>
  <c r="I4523" i="2"/>
  <c r="K4523" i="2" s="1"/>
  <c r="H4523" i="2"/>
  <c r="I4524" i="2"/>
  <c r="K4524" i="2" s="1"/>
  <c r="H4524" i="2"/>
  <c r="M4524" i="2"/>
  <c r="H4525" i="2"/>
  <c r="I4525" i="2"/>
  <c r="K4525" i="2" s="1"/>
  <c r="M4525" i="2"/>
  <c r="M4526" i="2"/>
  <c r="I4526" i="2"/>
  <c r="K4526" i="2" s="1"/>
  <c r="H4526" i="2"/>
  <c r="H4527" i="2"/>
  <c r="I4527" i="2"/>
  <c r="K4527" i="2" s="1"/>
  <c r="M4527" i="2"/>
  <c r="H4528" i="2"/>
  <c r="I4528" i="2"/>
  <c r="K4528" i="2" s="1"/>
  <c r="M4528" i="2"/>
  <c r="H4529" i="2"/>
  <c r="M4529" i="2"/>
  <c r="I4529" i="2"/>
  <c r="K4529" i="2" s="1"/>
  <c r="H4530" i="2"/>
  <c r="I4530" i="2"/>
  <c r="K4530" i="2" s="1"/>
  <c r="M4530" i="2"/>
  <c r="H4531" i="2"/>
  <c r="I4531" i="2"/>
  <c r="K4531" i="2" s="1"/>
  <c r="M4531" i="2"/>
  <c r="I4532" i="2"/>
  <c r="K4532" i="2" s="1"/>
  <c r="M4532" i="2"/>
  <c r="H4532" i="2"/>
  <c r="H4533" i="2"/>
  <c r="I4533" i="2"/>
  <c r="K4533" i="2" s="1"/>
  <c r="M4533" i="2"/>
  <c r="I4534" i="2"/>
  <c r="K4534" i="2" s="1"/>
  <c r="H4534" i="2"/>
  <c r="M4534" i="2"/>
  <c r="I4535" i="2"/>
  <c r="K4535" i="2" s="1"/>
  <c r="H4535" i="2"/>
  <c r="M4535" i="2"/>
  <c r="H4536" i="2"/>
  <c r="M4536" i="2"/>
  <c r="I4536" i="2"/>
  <c r="K4536" i="2" s="1"/>
  <c r="M6223" i="2"/>
  <c r="I6223" i="2"/>
  <c r="K6223" i="2" s="1"/>
  <c r="H6223" i="2"/>
  <c r="M6226" i="2"/>
  <c r="I6226" i="2"/>
  <c r="K6226" i="2" s="1"/>
  <c r="H6226" i="2"/>
  <c r="M6229" i="2"/>
  <c r="I6229" i="2"/>
  <c r="K6229" i="2" s="1"/>
  <c r="H6229" i="2"/>
  <c r="H6231" i="2"/>
  <c r="M6231" i="2"/>
  <c r="I6231" i="2"/>
  <c r="K6231" i="2" s="1"/>
  <c r="M6233" i="2"/>
  <c r="I6233" i="2"/>
  <c r="K6233" i="2" s="1"/>
  <c r="H6233" i="2"/>
  <c r="H6236" i="2"/>
  <c r="M6236" i="2"/>
  <c r="I6236" i="2"/>
  <c r="K6236" i="2" s="1"/>
  <c r="M6238" i="2"/>
  <c r="I6238" i="2"/>
  <c r="K6238" i="2" s="1"/>
  <c r="H6238" i="2"/>
  <c r="H13" i="2"/>
  <c r="I13" i="2"/>
  <c r="K13" i="2" s="1"/>
  <c r="M13" i="2"/>
  <c r="I18" i="2"/>
  <c r="K18" i="2" s="1"/>
  <c r="H18" i="2"/>
  <c r="M18" i="2"/>
  <c r="H22" i="2"/>
  <c r="M22" i="2"/>
  <c r="I22" i="2"/>
  <c r="K22" i="2" s="1"/>
  <c r="H25" i="2"/>
  <c r="I25" i="2"/>
  <c r="K25" i="2" s="1"/>
  <c r="M25" i="2"/>
  <c r="H30" i="2"/>
  <c r="I30" i="2"/>
  <c r="K30" i="2" s="1"/>
  <c r="M30" i="2"/>
  <c r="I33" i="2"/>
  <c r="K33" i="2" s="1"/>
  <c r="M33" i="2"/>
  <c r="H33" i="2"/>
  <c r="I5137" i="2"/>
  <c r="K5137" i="2" s="1"/>
  <c r="H5137" i="2"/>
  <c r="M5137" i="2"/>
  <c r="M5138" i="2"/>
  <c r="I5138" i="2"/>
  <c r="K5138" i="2" s="1"/>
  <c r="H5138" i="2"/>
  <c r="H5139" i="2"/>
  <c r="M5139" i="2"/>
  <c r="I5139" i="2"/>
  <c r="K5139" i="2" s="1"/>
  <c r="H5140" i="2"/>
  <c r="I5140" i="2"/>
  <c r="K5140" i="2" s="1"/>
  <c r="M5140" i="2"/>
  <c r="H5141" i="2"/>
  <c r="I5141" i="2"/>
  <c r="K5141" i="2" s="1"/>
  <c r="M5141" i="2"/>
  <c r="H5142" i="2"/>
  <c r="I5142" i="2"/>
  <c r="K5142" i="2" s="1"/>
  <c r="M5142" i="2"/>
  <c r="H5143" i="2"/>
  <c r="I5143" i="2"/>
  <c r="K5143" i="2" s="1"/>
  <c r="M5143" i="2"/>
  <c r="M5144" i="2"/>
  <c r="I5144" i="2"/>
  <c r="K5144" i="2" s="1"/>
  <c r="H5144" i="2"/>
  <c r="H5145" i="2"/>
  <c r="I5145" i="2"/>
  <c r="K5145" i="2" s="1"/>
  <c r="M5145" i="2"/>
  <c r="M5146" i="2"/>
  <c r="I5146" i="2"/>
  <c r="K5146" i="2" s="1"/>
  <c r="H5146" i="2"/>
  <c r="M5147" i="2"/>
  <c r="I5147" i="2"/>
  <c r="K5147" i="2" s="1"/>
  <c r="H5147" i="2"/>
  <c r="I5148" i="2"/>
  <c r="K5148" i="2" s="1"/>
  <c r="M5148" i="2"/>
  <c r="H5148" i="2"/>
  <c r="M5149" i="2"/>
  <c r="H5149" i="2"/>
  <c r="I5149" i="2"/>
  <c r="K5149" i="2" s="1"/>
  <c r="M5150" i="2"/>
  <c r="I5150" i="2"/>
  <c r="K5150" i="2" s="1"/>
  <c r="H5150" i="2"/>
  <c r="M5151" i="2"/>
  <c r="I5151" i="2"/>
  <c r="K5151" i="2" s="1"/>
  <c r="H5151" i="2"/>
  <c r="M5152" i="2"/>
  <c r="I5152" i="2"/>
  <c r="K5152" i="2" s="1"/>
  <c r="H5152" i="2"/>
  <c r="H5153" i="2"/>
  <c r="I5153" i="2"/>
  <c r="K5153" i="2" s="1"/>
  <c r="M5153" i="2"/>
  <c r="M5154" i="2"/>
  <c r="I5154" i="2"/>
  <c r="K5154" i="2" s="1"/>
  <c r="H5154" i="2"/>
  <c r="I5155" i="2"/>
  <c r="K5155" i="2" s="1"/>
  <c r="H5155" i="2"/>
  <c r="M5155" i="2"/>
  <c r="I5156" i="2"/>
  <c r="K5156" i="2" s="1"/>
  <c r="M5156" i="2"/>
  <c r="H5156" i="2"/>
  <c r="I5157" i="2"/>
  <c r="K5157" i="2" s="1"/>
  <c r="H5157" i="2"/>
  <c r="M5157" i="2"/>
  <c r="I5158" i="2"/>
  <c r="K5158" i="2" s="1"/>
  <c r="H5158" i="2"/>
  <c r="M5158" i="2"/>
  <c r="H5159" i="2"/>
  <c r="I5159" i="2"/>
  <c r="K5159" i="2" s="1"/>
  <c r="M5159" i="2"/>
  <c r="I5160" i="2"/>
  <c r="K5160" i="2" s="1"/>
  <c r="M5160" i="2"/>
  <c r="H5160" i="2"/>
  <c r="I5161" i="2"/>
  <c r="K5161" i="2" s="1"/>
  <c r="H5161" i="2"/>
  <c r="M5161" i="2"/>
  <c r="H5162" i="2"/>
  <c r="I5162" i="2"/>
  <c r="K5162" i="2" s="1"/>
  <c r="M5162" i="2"/>
  <c r="H5163" i="2"/>
  <c r="I5163" i="2"/>
  <c r="K5163" i="2" s="1"/>
  <c r="M5163" i="2"/>
  <c r="I5164" i="2"/>
  <c r="K5164" i="2" s="1"/>
  <c r="H5164" i="2"/>
  <c r="M5164" i="2"/>
  <c r="M5165" i="2"/>
  <c r="H5165" i="2"/>
  <c r="I5165" i="2"/>
  <c r="K5165" i="2" s="1"/>
  <c r="M5166" i="2"/>
  <c r="I5166" i="2"/>
  <c r="K5166" i="2" s="1"/>
  <c r="H5166" i="2"/>
  <c r="H5167" i="2"/>
  <c r="M5167" i="2"/>
  <c r="I5167" i="2"/>
  <c r="K5167" i="2" s="1"/>
  <c r="H5168" i="2"/>
  <c r="I5168" i="2"/>
  <c r="K5168" i="2" s="1"/>
  <c r="M5168" i="2"/>
  <c r="H5169" i="2"/>
  <c r="I5169" i="2"/>
  <c r="K5169" i="2" s="1"/>
  <c r="M5169" i="2"/>
  <c r="M5170" i="2"/>
  <c r="I5170" i="2"/>
  <c r="K5170" i="2" s="1"/>
  <c r="H5170" i="2"/>
  <c r="I5171" i="2"/>
  <c r="K5171" i="2" s="1"/>
  <c r="H5171" i="2"/>
  <c r="M5171" i="2"/>
  <c r="M5172" i="2"/>
  <c r="I5172" i="2"/>
  <c r="K5172" i="2" s="1"/>
  <c r="H5172" i="2"/>
  <c r="M5173" i="2"/>
  <c r="I5173" i="2"/>
  <c r="K5173" i="2" s="1"/>
  <c r="H5173" i="2"/>
  <c r="I5174" i="2"/>
  <c r="K5174" i="2" s="1"/>
  <c r="M5174" i="2"/>
  <c r="H5174" i="2"/>
  <c r="H5175" i="2"/>
  <c r="I5175" i="2"/>
  <c r="K5175" i="2" s="1"/>
  <c r="M5175" i="2"/>
  <c r="M5176" i="2"/>
  <c r="I5176" i="2"/>
  <c r="K5176" i="2" s="1"/>
  <c r="H5176" i="2"/>
  <c r="M5177" i="2"/>
  <c r="I5177" i="2"/>
  <c r="K5177" i="2" s="1"/>
  <c r="H5177" i="2"/>
  <c r="H5178" i="2"/>
  <c r="M5178" i="2"/>
  <c r="I5178" i="2"/>
  <c r="K5178" i="2" s="1"/>
  <c r="H5179" i="2"/>
  <c r="M5179" i="2"/>
  <c r="I5179" i="2"/>
  <c r="K5179" i="2" s="1"/>
  <c r="H5180" i="2"/>
  <c r="I5180" i="2"/>
  <c r="K5180" i="2" s="1"/>
  <c r="M5180" i="2"/>
  <c r="M5181" i="2"/>
  <c r="H5181" i="2"/>
  <c r="I5181" i="2"/>
  <c r="K5181" i="2" s="1"/>
  <c r="M5182" i="2"/>
  <c r="H5182" i="2"/>
  <c r="I5182" i="2"/>
  <c r="K5182" i="2" s="1"/>
  <c r="H5183" i="2"/>
  <c r="M5183" i="2"/>
  <c r="I5183" i="2"/>
  <c r="K5183" i="2" s="1"/>
  <c r="M5184" i="2"/>
  <c r="I5184" i="2"/>
  <c r="K5184" i="2" s="1"/>
  <c r="H5184" i="2"/>
  <c r="H5185" i="2"/>
  <c r="I5185" i="2"/>
  <c r="K5185" i="2" s="1"/>
  <c r="M5185" i="2"/>
  <c r="M5186" i="2"/>
  <c r="I5186" i="2"/>
  <c r="K5186" i="2" s="1"/>
  <c r="H5186" i="2"/>
  <c r="H5187" i="2"/>
  <c r="I5187" i="2"/>
  <c r="K5187" i="2" s="1"/>
  <c r="M5187" i="2"/>
  <c r="H5188" i="2"/>
  <c r="I5188" i="2"/>
  <c r="K5188" i="2" s="1"/>
  <c r="M5188" i="2"/>
  <c r="H5189" i="2"/>
  <c r="I5189" i="2"/>
  <c r="K5189" i="2" s="1"/>
  <c r="M5189" i="2"/>
  <c r="H5190" i="2"/>
  <c r="M5190" i="2"/>
  <c r="I5190" i="2"/>
  <c r="K5190" i="2" s="1"/>
  <c r="H5191" i="2"/>
  <c r="M5191" i="2"/>
  <c r="I5191" i="2"/>
  <c r="K5191" i="2" s="1"/>
  <c r="M5192" i="2"/>
  <c r="H5192" i="2"/>
  <c r="I5192" i="2"/>
  <c r="K5192" i="2" s="1"/>
  <c r="H5193" i="2"/>
  <c r="I5193" i="2"/>
  <c r="K5193" i="2" s="1"/>
  <c r="M5193" i="2"/>
  <c r="H5194" i="2"/>
  <c r="I5194" i="2"/>
  <c r="K5194" i="2" s="1"/>
  <c r="M5194" i="2"/>
  <c r="H5195" i="2"/>
  <c r="M5195" i="2"/>
  <c r="I5195" i="2"/>
  <c r="K5195" i="2" s="1"/>
  <c r="H5196" i="2"/>
  <c r="M5196" i="2"/>
  <c r="I5196" i="2"/>
  <c r="K5196" i="2" s="1"/>
  <c r="H5197" i="2"/>
  <c r="M5197" i="2"/>
  <c r="I5197" i="2"/>
  <c r="K5197" i="2" s="1"/>
  <c r="M5198" i="2"/>
  <c r="I5198" i="2"/>
  <c r="K5198" i="2" s="1"/>
  <c r="H5198" i="2"/>
  <c r="I5199" i="2"/>
  <c r="K5199" i="2" s="1"/>
  <c r="H5199" i="2"/>
  <c r="M5199" i="2"/>
  <c r="I5200" i="2"/>
  <c r="K5200" i="2" s="1"/>
  <c r="H5200" i="2"/>
  <c r="M5200" i="2"/>
  <c r="M5201" i="2"/>
  <c r="I5201" i="2"/>
  <c r="K5201" i="2" s="1"/>
  <c r="H5201" i="2"/>
  <c r="I5202" i="2"/>
  <c r="K5202" i="2" s="1"/>
  <c r="H5202" i="2"/>
  <c r="M5202" i="2"/>
  <c r="M5203" i="2"/>
  <c r="I5203" i="2"/>
  <c r="K5203" i="2" s="1"/>
  <c r="H5203" i="2"/>
  <c r="M5204" i="2"/>
  <c r="I5204" i="2"/>
  <c r="K5204" i="2" s="1"/>
  <c r="H5204" i="2"/>
  <c r="M5205" i="2"/>
  <c r="H5205" i="2"/>
  <c r="I5205" i="2"/>
  <c r="K5205" i="2" s="1"/>
  <c r="H5206" i="2"/>
  <c r="I5206" i="2"/>
  <c r="K5206" i="2" s="1"/>
  <c r="M5206" i="2"/>
  <c r="M5207" i="2"/>
  <c r="H5207" i="2"/>
  <c r="I5207" i="2"/>
  <c r="K5207" i="2" s="1"/>
  <c r="H5208" i="2"/>
  <c r="I5208" i="2"/>
  <c r="K5208" i="2" s="1"/>
  <c r="M5208" i="2"/>
  <c r="H5209" i="2"/>
  <c r="I5209" i="2"/>
  <c r="K5209" i="2" s="1"/>
  <c r="M5209" i="2"/>
  <c r="H5210" i="2"/>
  <c r="I5210" i="2"/>
  <c r="K5210" i="2" s="1"/>
  <c r="M5210" i="2"/>
  <c r="I5211" i="2"/>
  <c r="K5211" i="2" s="1"/>
  <c r="H5211" i="2"/>
  <c r="M5211" i="2"/>
  <c r="M5212" i="2"/>
  <c r="H5212" i="2"/>
  <c r="I5212" i="2"/>
  <c r="K5212" i="2" s="1"/>
  <c r="M5213" i="2"/>
  <c r="H5213" i="2"/>
  <c r="I5213" i="2"/>
  <c r="K5213" i="2" s="1"/>
  <c r="H5214" i="2"/>
  <c r="I5214" i="2"/>
  <c r="K5214" i="2" s="1"/>
  <c r="M5214" i="2"/>
  <c r="H5215" i="2"/>
  <c r="I5215" i="2"/>
  <c r="K5215" i="2" s="1"/>
  <c r="M5215" i="2"/>
  <c r="H5216" i="2"/>
  <c r="I5216" i="2"/>
  <c r="K5216" i="2" s="1"/>
  <c r="M5216" i="2"/>
  <c r="I5217" i="2"/>
  <c r="K5217" i="2" s="1"/>
  <c r="M5217" i="2"/>
  <c r="H5217" i="2"/>
  <c r="I5218" i="2"/>
  <c r="K5218" i="2" s="1"/>
  <c r="H5218" i="2"/>
  <c r="M5218" i="2"/>
  <c r="M5219" i="2"/>
  <c r="I5219" i="2"/>
  <c r="K5219" i="2" s="1"/>
  <c r="H5219" i="2"/>
  <c r="H5220" i="2"/>
  <c r="I5220" i="2"/>
  <c r="K5220" i="2" s="1"/>
  <c r="M5220" i="2"/>
  <c r="I5221" i="2"/>
  <c r="K5221" i="2" s="1"/>
  <c r="H5221" i="2"/>
  <c r="M5221" i="2"/>
  <c r="I5222" i="2"/>
  <c r="K5222" i="2" s="1"/>
  <c r="H5222" i="2"/>
  <c r="M5222" i="2"/>
  <c r="H5223" i="2"/>
  <c r="M5223" i="2"/>
  <c r="I5223" i="2"/>
  <c r="K5223" i="2" s="1"/>
  <c r="I5224" i="2"/>
  <c r="K5224" i="2" s="1"/>
  <c r="H5224" i="2"/>
  <c r="M5224" i="2"/>
  <c r="M5225" i="2"/>
  <c r="I5225" i="2"/>
  <c r="K5225" i="2" s="1"/>
  <c r="H5225" i="2"/>
  <c r="I5226" i="2"/>
  <c r="K5226" i="2" s="1"/>
  <c r="M5226" i="2"/>
  <c r="H5226" i="2"/>
  <c r="M5227" i="2"/>
  <c r="H5227" i="2"/>
  <c r="I5227" i="2"/>
  <c r="K5227" i="2" s="1"/>
  <c r="H5228" i="2"/>
  <c r="I5228" i="2"/>
  <c r="K5228" i="2" s="1"/>
  <c r="M5228" i="2"/>
  <c r="H5229" i="2"/>
  <c r="M5229" i="2"/>
  <c r="I5229" i="2"/>
  <c r="K5229" i="2" s="1"/>
  <c r="M5230" i="2"/>
  <c r="I5230" i="2"/>
  <c r="K5230" i="2" s="1"/>
  <c r="H5230" i="2"/>
  <c r="M5231" i="2"/>
  <c r="I5231" i="2"/>
  <c r="K5231" i="2" s="1"/>
  <c r="H5231" i="2"/>
  <c r="H5232" i="2"/>
  <c r="M5232" i="2"/>
  <c r="I5232" i="2"/>
  <c r="K5232" i="2" s="1"/>
  <c r="I5233" i="2"/>
  <c r="K5233" i="2" s="1"/>
  <c r="M5233" i="2"/>
  <c r="H5233" i="2"/>
  <c r="M5234" i="2"/>
  <c r="I5234" i="2"/>
  <c r="K5234" i="2" s="1"/>
  <c r="H5234" i="2"/>
  <c r="M5235" i="2"/>
  <c r="H5235" i="2"/>
  <c r="I5235" i="2"/>
  <c r="K5235" i="2" s="1"/>
  <c r="M5236" i="2"/>
  <c r="I5236" i="2"/>
  <c r="K5236" i="2" s="1"/>
  <c r="H5236" i="2"/>
  <c r="M5237" i="2"/>
  <c r="I5237" i="2"/>
  <c r="K5237" i="2" s="1"/>
  <c r="H5237" i="2"/>
  <c r="M5238" i="2"/>
  <c r="I5238" i="2"/>
  <c r="K5238" i="2" s="1"/>
  <c r="H5238" i="2"/>
  <c r="I5239" i="2"/>
  <c r="K5239" i="2" s="1"/>
  <c r="M5239" i="2"/>
  <c r="H5239" i="2"/>
  <c r="I5240" i="2"/>
  <c r="K5240" i="2" s="1"/>
  <c r="H5240" i="2"/>
  <c r="M5240" i="2"/>
  <c r="I5241" i="2"/>
  <c r="K5241" i="2" s="1"/>
  <c r="M5241" i="2"/>
  <c r="H5241" i="2"/>
  <c r="M5242" i="2"/>
  <c r="I5242" i="2"/>
  <c r="K5242" i="2" s="1"/>
  <c r="H5242" i="2"/>
  <c r="I5243" i="2"/>
  <c r="K5243" i="2" s="1"/>
  <c r="H5243" i="2"/>
  <c r="M5243" i="2"/>
  <c r="H5244" i="2"/>
  <c r="I5244" i="2"/>
  <c r="K5244" i="2" s="1"/>
  <c r="M5244" i="2"/>
  <c r="H5245" i="2"/>
  <c r="M5245" i="2"/>
  <c r="I5245" i="2"/>
  <c r="K5245" i="2" s="1"/>
  <c r="I5246" i="2"/>
  <c r="K5246" i="2" s="1"/>
  <c r="M5246" i="2"/>
  <c r="H5246" i="2"/>
  <c r="M5247" i="2"/>
  <c r="I5247" i="2"/>
  <c r="K5247" i="2" s="1"/>
  <c r="H5247" i="2"/>
  <c r="I5248" i="2"/>
  <c r="K5248" i="2" s="1"/>
  <c r="H5248" i="2"/>
  <c r="M5248" i="2"/>
  <c r="M5249" i="2"/>
  <c r="H5249" i="2"/>
  <c r="I5249" i="2"/>
  <c r="K5249" i="2" s="1"/>
  <c r="I5250" i="2"/>
  <c r="K5250" i="2" s="1"/>
  <c r="H5250" i="2"/>
  <c r="M5250" i="2"/>
  <c r="M5251" i="2"/>
  <c r="I5251" i="2"/>
  <c r="K5251" i="2" s="1"/>
  <c r="H5251" i="2"/>
  <c r="I5252" i="2"/>
  <c r="K5252" i="2" s="1"/>
  <c r="H5252" i="2"/>
  <c r="M5252" i="2"/>
  <c r="M5253" i="2"/>
  <c r="I5253" i="2"/>
  <c r="K5253" i="2" s="1"/>
  <c r="H5253" i="2"/>
  <c r="M5254" i="2"/>
  <c r="I5254" i="2"/>
  <c r="K5254" i="2" s="1"/>
  <c r="H5254" i="2"/>
  <c r="H5255" i="2"/>
  <c r="M5255" i="2"/>
  <c r="I5255" i="2"/>
  <c r="K5255" i="2" s="1"/>
  <c r="M5256" i="2"/>
  <c r="I5256" i="2"/>
  <c r="K5256" i="2" s="1"/>
  <c r="H5256" i="2"/>
  <c r="M5257" i="2"/>
  <c r="H5257" i="2"/>
  <c r="I5257" i="2"/>
  <c r="K5257" i="2" s="1"/>
  <c r="I5258" i="2"/>
  <c r="K5258" i="2" s="1"/>
  <c r="H5258" i="2"/>
  <c r="M5258" i="2"/>
  <c r="H5259" i="2"/>
  <c r="M5259" i="2"/>
  <c r="I5259" i="2"/>
  <c r="K5259" i="2" s="1"/>
  <c r="H5260" i="2"/>
  <c r="I5260" i="2"/>
  <c r="K5260" i="2" s="1"/>
  <c r="M5260" i="2"/>
  <c r="M5261" i="2"/>
  <c r="I5261" i="2"/>
  <c r="K5261" i="2" s="1"/>
  <c r="H5261" i="2"/>
  <c r="M5262" i="2"/>
  <c r="I5262" i="2"/>
  <c r="K5262" i="2" s="1"/>
  <c r="H5262" i="2"/>
  <c r="M5263" i="2"/>
  <c r="H5263" i="2"/>
  <c r="I5263" i="2"/>
  <c r="K5263" i="2" s="1"/>
  <c r="M5264" i="2"/>
  <c r="I5264" i="2"/>
  <c r="K5264" i="2" s="1"/>
  <c r="H5264" i="2"/>
  <c r="M5265" i="2"/>
  <c r="I5265" i="2"/>
  <c r="K5265" i="2" s="1"/>
  <c r="H5265" i="2"/>
  <c r="I5266" i="2"/>
  <c r="K5266" i="2" s="1"/>
  <c r="H5266" i="2"/>
  <c r="M5266" i="2"/>
  <c r="M5267" i="2"/>
  <c r="I5267" i="2"/>
  <c r="K5267" i="2" s="1"/>
  <c r="H5267" i="2"/>
  <c r="M5268" i="2"/>
  <c r="I5268" i="2"/>
  <c r="K5268" i="2" s="1"/>
  <c r="H5268" i="2"/>
  <c r="H5269" i="2"/>
  <c r="M5269" i="2"/>
  <c r="I5269" i="2"/>
  <c r="K5269" i="2" s="1"/>
  <c r="M5270" i="2"/>
  <c r="H5270" i="2"/>
  <c r="I5270" i="2"/>
  <c r="K5270" i="2" s="1"/>
  <c r="I5271" i="2"/>
  <c r="K5271" i="2" s="1"/>
  <c r="H5271" i="2"/>
  <c r="M5271" i="2"/>
  <c r="H5272" i="2"/>
  <c r="M5272" i="2"/>
  <c r="I5272" i="2"/>
  <c r="K5272" i="2" s="1"/>
  <c r="M5273" i="2"/>
  <c r="I5273" i="2"/>
  <c r="K5273" i="2" s="1"/>
  <c r="H5273" i="2"/>
  <c r="H5274" i="2"/>
  <c r="M5274" i="2"/>
  <c r="I5274" i="2"/>
  <c r="K5274" i="2" s="1"/>
  <c r="M5275" i="2"/>
  <c r="I5275" i="2"/>
  <c r="K5275" i="2" s="1"/>
  <c r="H5275" i="2"/>
  <c r="H5276" i="2"/>
  <c r="M5276" i="2"/>
  <c r="I5276" i="2"/>
  <c r="K5276" i="2" s="1"/>
  <c r="H5277" i="2"/>
  <c r="M5277" i="2"/>
  <c r="I5277" i="2"/>
  <c r="K5277" i="2" s="1"/>
  <c r="M5278" i="2"/>
  <c r="I5278" i="2"/>
  <c r="K5278" i="2" s="1"/>
  <c r="H5278" i="2"/>
  <c r="H5279" i="2"/>
  <c r="M5279" i="2"/>
  <c r="I5279" i="2"/>
  <c r="K5279" i="2" s="1"/>
  <c r="H5280" i="2"/>
  <c r="I5280" i="2"/>
  <c r="K5280" i="2" s="1"/>
  <c r="M5280" i="2"/>
  <c r="H5281" i="2"/>
  <c r="I5281" i="2"/>
  <c r="K5281" i="2" s="1"/>
  <c r="M5281" i="2"/>
  <c r="M5282" i="2"/>
  <c r="I5282" i="2"/>
  <c r="K5282" i="2" s="1"/>
  <c r="H5282" i="2"/>
  <c r="M5283" i="2"/>
  <c r="I5283" i="2"/>
  <c r="K5283" i="2" s="1"/>
  <c r="H5283" i="2"/>
  <c r="M5284" i="2"/>
  <c r="I5284" i="2"/>
  <c r="K5284" i="2" s="1"/>
  <c r="H5284" i="2"/>
  <c r="M5285" i="2"/>
  <c r="I5285" i="2"/>
  <c r="K5285" i="2" s="1"/>
  <c r="H5285" i="2"/>
  <c r="I5286" i="2"/>
  <c r="K5286" i="2" s="1"/>
  <c r="M5286" i="2"/>
  <c r="H5286" i="2"/>
  <c r="M5287" i="2"/>
  <c r="I5287" i="2"/>
  <c r="K5287" i="2" s="1"/>
  <c r="H5287" i="2"/>
  <c r="H5288" i="2"/>
  <c r="M5288" i="2"/>
  <c r="I5288" i="2"/>
  <c r="K5288" i="2" s="1"/>
  <c r="I5289" i="2"/>
  <c r="K5289" i="2" s="1"/>
  <c r="H5289" i="2"/>
  <c r="M5289" i="2"/>
  <c r="M5290" i="2"/>
  <c r="I5290" i="2"/>
  <c r="K5290" i="2" s="1"/>
  <c r="H5290" i="2"/>
  <c r="I5291" i="2"/>
  <c r="K5291" i="2" s="1"/>
  <c r="H5291" i="2"/>
  <c r="M5291" i="2"/>
  <c r="M5292" i="2"/>
  <c r="I5292" i="2"/>
  <c r="K5292" i="2" s="1"/>
  <c r="H5292" i="2"/>
  <c r="I5293" i="2"/>
  <c r="K5293" i="2" s="1"/>
  <c r="M5293" i="2"/>
  <c r="H5293" i="2"/>
  <c r="H5294" i="2"/>
  <c r="I5294" i="2"/>
  <c r="K5294" i="2" s="1"/>
  <c r="M5294" i="2"/>
  <c r="M5295" i="2"/>
  <c r="I5295" i="2"/>
  <c r="K5295" i="2" s="1"/>
  <c r="H5295" i="2"/>
  <c r="H5296" i="2"/>
  <c r="M5296" i="2"/>
  <c r="I5296" i="2"/>
  <c r="K5296" i="2" s="1"/>
  <c r="I5297" i="2"/>
  <c r="K5297" i="2" s="1"/>
  <c r="H5297" i="2"/>
  <c r="M5297" i="2"/>
  <c r="H5298" i="2"/>
  <c r="M5298" i="2"/>
  <c r="I5298" i="2"/>
  <c r="K5298" i="2" s="1"/>
  <c r="M5299" i="2"/>
  <c r="I5299" i="2"/>
  <c r="K5299" i="2" s="1"/>
  <c r="H5299" i="2"/>
  <c r="H5300" i="2"/>
  <c r="I5300" i="2"/>
  <c r="K5300" i="2" s="1"/>
  <c r="M5300" i="2"/>
  <c r="H5301" i="2"/>
  <c r="I5301" i="2"/>
  <c r="K5301" i="2" s="1"/>
  <c r="M5301" i="2"/>
  <c r="H5302" i="2"/>
  <c r="I5302" i="2"/>
  <c r="K5302" i="2" s="1"/>
  <c r="M5302" i="2"/>
  <c r="M5303" i="2"/>
  <c r="I5303" i="2"/>
  <c r="K5303" i="2" s="1"/>
  <c r="H5303" i="2"/>
  <c r="M5304" i="2"/>
  <c r="I5304" i="2"/>
  <c r="K5304" i="2" s="1"/>
  <c r="H5304" i="2"/>
  <c r="M5305" i="2"/>
  <c r="I5305" i="2"/>
  <c r="K5305" i="2" s="1"/>
  <c r="H5305" i="2"/>
  <c r="I5306" i="2"/>
  <c r="K5306" i="2" s="1"/>
  <c r="H5306" i="2"/>
  <c r="M5306" i="2"/>
  <c r="I5307" i="2"/>
  <c r="K5307" i="2" s="1"/>
  <c r="M5307" i="2"/>
  <c r="H5307" i="2"/>
  <c r="M5308" i="2"/>
  <c r="H5308" i="2"/>
  <c r="I5308" i="2"/>
  <c r="K5308" i="2" s="1"/>
  <c r="I5309" i="2"/>
  <c r="K5309" i="2" s="1"/>
  <c r="H5309" i="2"/>
  <c r="M5309" i="2"/>
  <c r="I5310" i="2"/>
  <c r="K5310" i="2" s="1"/>
  <c r="H5310" i="2"/>
  <c r="M5310" i="2"/>
  <c r="M5311" i="2"/>
  <c r="I5311" i="2"/>
  <c r="K5311" i="2" s="1"/>
  <c r="H5311" i="2"/>
  <c r="M5312" i="2"/>
  <c r="I5312" i="2"/>
  <c r="K5312" i="2" s="1"/>
  <c r="H5312" i="2"/>
  <c r="M5313" i="2"/>
  <c r="I5313" i="2"/>
  <c r="K5313" i="2" s="1"/>
  <c r="H5313" i="2"/>
  <c r="M5314" i="2"/>
  <c r="I5314" i="2"/>
  <c r="K5314" i="2" s="1"/>
  <c r="H5314" i="2"/>
  <c r="H5315" i="2"/>
  <c r="M5315" i="2"/>
  <c r="I5315" i="2"/>
  <c r="K5315" i="2" s="1"/>
  <c r="M5316" i="2"/>
  <c r="I5316" i="2"/>
  <c r="K5316" i="2" s="1"/>
  <c r="H5316" i="2"/>
  <c r="M5317" i="2"/>
  <c r="I5317" i="2"/>
  <c r="K5317" i="2" s="1"/>
  <c r="H5317" i="2"/>
  <c r="H5318" i="2"/>
  <c r="M5318" i="2"/>
  <c r="I5318" i="2"/>
  <c r="K5318" i="2" s="1"/>
  <c r="M5319" i="2"/>
  <c r="I5319" i="2"/>
  <c r="K5319" i="2" s="1"/>
  <c r="H5319" i="2"/>
  <c r="H5320" i="2"/>
  <c r="M5320" i="2"/>
  <c r="I5320" i="2"/>
  <c r="K5320" i="2" s="1"/>
  <c r="M5321" i="2"/>
  <c r="I5321" i="2"/>
  <c r="K5321" i="2" s="1"/>
  <c r="H5321" i="2"/>
  <c r="M5322" i="2"/>
  <c r="I5322" i="2"/>
  <c r="K5322" i="2" s="1"/>
  <c r="H5322" i="2"/>
  <c r="M5323" i="2"/>
  <c r="H5323" i="2"/>
  <c r="I5323" i="2"/>
  <c r="K5323" i="2" s="1"/>
  <c r="H5324" i="2"/>
  <c r="I5324" i="2"/>
  <c r="K5324" i="2" s="1"/>
  <c r="M5324" i="2"/>
  <c r="M5325" i="2"/>
  <c r="I5325" i="2"/>
  <c r="K5325" i="2" s="1"/>
  <c r="H5325" i="2"/>
  <c r="M5326" i="2"/>
  <c r="I5326" i="2"/>
  <c r="K5326" i="2" s="1"/>
  <c r="H5326" i="2"/>
  <c r="I5327" i="2"/>
  <c r="K5327" i="2" s="1"/>
  <c r="H5327" i="2"/>
  <c r="M5327" i="2"/>
  <c r="I5328" i="2"/>
  <c r="K5328" i="2" s="1"/>
  <c r="H5328" i="2"/>
  <c r="M5328" i="2"/>
  <c r="M5329" i="2"/>
  <c r="I5329" i="2"/>
  <c r="K5329" i="2" s="1"/>
  <c r="H5329" i="2"/>
  <c r="I5330" i="2"/>
  <c r="K5330" i="2" s="1"/>
  <c r="H5330" i="2"/>
  <c r="M5330" i="2"/>
  <c r="M5331" i="2"/>
  <c r="H5331" i="2"/>
  <c r="I5331" i="2"/>
  <c r="K5331" i="2" s="1"/>
  <c r="M5332" i="2"/>
  <c r="H5332" i="2"/>
  <c r="I5332" i="2"/>
  <c r="K5332" i="2" s="1"/>
  <c r="H5333" i="2"/>
  <c r="I5333" i="2"/>
  <c r="K5333" i="2" s="1"/>
  <c r="M5333" i="2"/>
  <c r="I5334" i="2"/>
  <c r="K5334" i="2" s="1"/>
  <c r="H5334" i="2"/>
  <c r="M5334" i="2"/>
  <c r="I5335" i="2"/>
  <c r="K5335" i="2" s="1"/>
  <c r="H5335" i="2"/>
  <c r="M5335" i="2"/>
  <c r="M5336" i="2"/>
  <c r="I5336" i="2"/>
  <c r="K5336" i="2" s="1"/>
  <c r="H5336" i="2"/>
  <c r="H5337" i="2"/>
  <c r="M5337" i="2"/>
  <c r="I5337" i="2"/>
  <c r="K5337" i="2" s="1"/>
  <c r="M5338" i="2"/>
  <c r="H5338" i="2"/>
  <c r="I5338" i="2"/>
  <c r="K5338" i="2" s="1"/>
  <c r="I5339" i="2"/>
  <c r="K5339" i="2" s="1"/>
  <c r="M5339" i="2"/>
  <c r="H5339" i="2"/>
  <c r="H5340" i="2"/>
  <c r="I5340" i="2"/>
  <c r="K5340" i="2" s="1"/>
  <c r="M5340" i="2"/>
  <c r="H5341" i="2"/>
  <c r="I5341" i="2"/>
  <c r="K5341" i="2" s="1"/>
  <c r="M5341" i="2"/>
  <c r="M5342" i="2"/>
  <c r="H5342" i="2"/>
  <c r="I5342" i="2"/>
  <c r="K5342" i="2" s="1"/>
  <c r="H5343" i="2"/>
  <c r="M5343" i="2"/>
  <c r="I5343" i="2"/>
  <c r="K5343" i="2" s="1"/>
  <c r="M5344" i="2"/>
  <c r="I5344" i="2"/>
  <c r="K5344" i="2" s="1"/>
  <c r="H5344" i="2"/>
  <c r="I5345" i="2"/>
  <c r="K5345" i="2" s="1"/>
  <c r="M5345" i="2"/>
  <c r="H5345" i="2"/>
  <c r="I5346" i="2"/>
  <c r="K5346" i="2" s="1"/>
  <c r="H5346" i="2"/>
  <c r="M5346" i="2"/>
  <c r="I5347" i="2"/>
  <c r="K5347" i="2" s="1"/>
  <c r="M5347" i="2"/>
  <c r="H5347" i="2"/>
  <c r="M5348" i="2"/>
  <c r="I5348" i="2"/>
  <c r="K5348" i="2" s="1"/>
  <c r="H5348" i="2"/>
  <c r="M5349" i="2"/>
  <c r="I5349" i="2"/>
  <c r="K5349" i="2" s="1"/>
  <c r="H5349" i="2"/>
  <c r="M5350" i="2"/>
  <c r="I5350" i="2"/>
  <c r="K5350" i="2" s="1"/>
  <c r="H5350" i="2"/>
  <c r="I3" i="2"/>
  <c r="K3" i="2" s="1"/>
  <c r="H3" i="2"/>
  <c r="M3" i="2"/>
  <c r="M4" i="2"/>
  <c r="I4" i="2"/>
  <c r="K4" i="2" s="1"/>
  <c r="H4" i="2"/>
  <c r="I5" i="2"/>
  <c r="K5" i="2" s="1"/>
  <c r="M5" i="2"/>
  <c r="H5" i="2"/>
  <c r="M6" i="2"/>
  <c r="I6" i="2"/>
  <c r="K6" i="2" s="1"/>
  <c r="H6" i="2"/>
  <c r="I7" i="2"/>
  <c r="K7" i="2" s="1"/>
  <c r="M7" i="2"/>
  <c r="H7" i="2"/>
  <c r="H8" i="2"/>
  <c r="I8" i="2"/>
  <c r="K8" i="2" s="1"/>
  <c r="M8" i="2"/>
  <c r="M9" i="2"/>
  <c r="I9" i="2"/>
  <c r="K9" i="2" s="1"/>
  <c r="H9" i="2"/>
  <c r="H10" i="2"/>
  <c r="I10" i="2"/>
  <c r="K10" i="2" s="1"/>
  <c r="M10" i="2"/>
  <c r="H5629" i="2"/>
  <c r="M5629" i="2"/>
  <c r="I5629" i="2"/>
  <c r="K5629" i="2" s="1"/>
  <c r="H5630" i="2"/>
  <c r="I5630" i="2"/>
  <c r="K5630" i="2" s="1"/>
  <c r="M5630" i="2"/>
  <c r="M5631" i="2"/>
  <c r="H5631" i="2"/>
  <c r="I5631" i="2"/>
  <c r="K5631" i="2" s="1"/>
  <c r="M5632" i="2"/>
  <c r="I5632" i="2"/>
  <c r="K5632" i="2" s="1"/>
  <c r="H5632" i="2"/>
  <c r="I5633" i="2"/>
  <c r="K5633" i="2" s="1"/>
  <c r="H5633" i="2"/>
  <c r="M5633" i="2"/>
  <c r="I5634" i="2"/>
  <c r="K5634" i="2" s="1"/>
  <c r="H5634" i="2"/>
  <c r="M5634" i="2"/>
  <c r="H5635" i="2"/>
  <c r="M5635" i="2"/>
  <c r="I5635" i="2"/>
  <c r="K5635" i="2" s="1"/>
  <c r="I5636" i="2"/>
  <c r="K5636" i="2" s="1"/>
  <c r="M5636" i="2"/>
  <c r="H5636" i="2"/>
  <c r="M5637" i="2"/>
  <c r="I5637" i="2"/>
  <c r="K5637" i="2" s="1"/>
  <c r="H5637" i="2"/>
  <c r="I5638" i="2"/>
  <c r="K5638" i="2" s="1"/>
  <c r="H5638" i="2"/>
  <c r="M5638" i="2"/>
  <c r="M5639" i="2"/>
  <c r="I5639" i="2"/>
  <c r="K5639" i="2" s="1"/>
  <c r="H5639" i="2"/>
  <c r="M5640" i="2"/>
  <c r="I5640" i="2"/>
  <c r="K5640" i="2" s="1"/>
  <c r="H5640" i="2"/>
  <c r="M5641" i="2"/>
  <c r="I5641" i="2"/>
  <c r="K5641" i="2" s="1"/>
  <c r="H5641" i="2"/>
  <c r="M5642" i="2"/>
  <c r="I5642" i="2"/>
  <c r="K5642" i="2" s="1"/>
  <c r="H5642" i="2"/>
  <c r="M5643" i="2"/>
  <c r="I5643" i="2"/>
  <c r="K5643" i="2" s="1"/>
  <c r="H5643" i="2"/>
  <c r="M5644" i="2"/>
  <c r="I5644" i="2"/>
  <c r="K5644" i="2" s="1"/>
  <c r="H5644" i="2"/>
  <c r="M5645" i="2"/>
  <c r="I5645" i="2"/>
  <c r="K5645" i="2" s="1"/>
  <c r="H5645" i="2"/>
  <c r="M5646" i="2"/>
  <c r="I5646" i="2"/>
  <c r="K5646" i="2" s="1"/>
  <c r="H5646" i="2"/>
  <c r="M5647" i="2"/>
  <c r="I5647" i="2"/>
  <c r="K5647" i="2" s="1"/>
  <c r="H5647" i="2"/>
  <c r="M5648" i="2"/>
  <c r="I5648" i="2"/>
  <c r="K5648" i="2" s="1"/>
  <c r="H5648" i="2"/>
  <c r="M5649" i="2"/>
  <c r="I5649" i="2"/>
  <c r="K5649" i="2" s="1"/>
  <c r="H5649" i="2"/>
  <c r="M5650" i="2"/>
  <c r="I5650" i="2"/>
  <c r="K5650" i="2" s="1"/>
  <c r="H5650" i="2"/>
  <c r="M5651" i="2"/>
  <c r="I5651" i="2"/>
  <c r="K5651" i="2" s="1"/>
  <c r="H5651" i="2"/>
  <c r="M5652" i="2"/>
  <c r="I5652" i="2"/>
  <c r="K5652" i="2" s="1"/>
  <c r="H5652" i="2"/>
  <c r="M5653" i="2"/>
  <c r="I5653" i="2"/>
  <c r="K5653" i="2" s="1"/>
  <c r="H5653" i="2"/>
  <c r="M5654" i="2"/>
  <c r="I5654" i="2"/>
  <c r="K5654" i="2" s="1"/>
  <c r="H5654" i="2"/>
  <c r="M5655" i="2"/>
  <c r="I5655" i="2"/>
  <c r="K5655" i="2" s="1"/>
  <c r="H5655" i="2"/>
  <c r="M5656" i="2"/>
  <c r="I5656" i="2"/>
  <c r="K5656" i="2" s="1"/>
  <c r="H5656" i="2"/>
  <c r="M5657" i="2"/>
  <c r="I5657" i="2"/>
  <c r="K5657" i="2" s="1"/>
  <c r="H5657" i="2"/>
  <c r="M5658" i="2"/>
  <c r="I5658" i="2"/>
  <c r="K5658" i="2" s="1"/>
  <c r="H5658" i="2"/>
  <c r="M5659" i="2"/>
  <c r="I5659" i="2"/>
  <c r="K5659" i="2" s="1"/>
  <c r="H5659" i="2"/>
  <c r="M5660" i="2"/>
  <c r="I5660" i="2"/>
  <c r="K5660" i="2" s="1"/>
  <c r="H5660" i="2"/>
  <c r="M5661" i="2"/>
  <c r="I5661" i="2"/>
  <c r="K5661" i="2" s="1"/>
  <c r="H5661" i="2"/>
  <c r="M5662" i="2"/>
  <c r="I5662" i="2"/>
  <c r="K5662" i="2" s="1"/>
  <c r="H5662" i="2"/>
  <c r="M5663" i="2"/>
  <c r="I5663" i="2"/>
  <c r="K5663" i="2" s="1"/>
  <c r="H5663" i="2"/>
  <c r="M5664" i="2"/>
  <c r="I5664" i="2"/>
  <c r="K5664" i="2" s="1"/>
  <c r="H5664" i="2"/>
  <c r="M5665" i="2"/>
  <c r="I5665" i="2"/>
  <c r="K5665" i="2" s="1"/>
  <c r="H5665" i="2"/>
  <c r="M5666" i="2"/>
  <c r="I5666" i="2"/>
  <c r="K5666" i="2" s="1"/>
  <c r="H5666" i="2"/>
  <c r="M5667" i="2"/>
  <c r="I5667" i="2"/>
  <c r="K5667" i="2" s="1"/>
  <c r="H5667" i="2"/>
  <c r="M5668" i="2"/>
  <c r="I5668" i="2"/>
  <c r="K5668" i="2" s="1"/>
  <c r="H5668" i="2"/>
  <c r="M5669" i="2"/>
  <c r="I5669" i="2"/>
  <c r="K5669" i="2" s="1"/>
  <c r="H5669" i="2"/>
  <c r="M5670" i="2"/>
  <c r="I5670" i="2"/>
  <c r="K5670" i="2" s="1"/>
  <c r="H5670" i="2"/>
  <c r="M5671" i="2"/>
  <c r="I5671" i="2"/>
  <c r="K5671" i="2" s="1"/>
  <c r="H5671" i="2"/>
  <c r="M5672" i="2"/>
  <c r="I5672" i="2"/>
  <c r="K5672" i="2" s="1"/>
  <c r="H5672" i="2"/>
  <c r="M5673" i="2"/>
  <c r="I5673" i="2"/>
  <c r="K5673" i="2" s="1"/>
  <c r="H5673" i="2"/>
  <c r="M5674" i="2"/>
  <c r="I5674" i="2"/>
  <c r="K5674" i="2" s="1"/>
  <c r="H5674" i="2"/>
  <c r="M5675" i="2"/>
  <c r="I5675" i="2"/>
  <c r="K5675" i="2" s="1"/>
  <c r="H5675" i="2"/>
  <c r="M5676" i="2"/>
  <c r="I5676" i="2"/>
  <c r="K5676" i="2" s="1"/>
  <c r="H5676" i="2"/>
  <c r="M5677" i="2"/>
  <c r="I5677" i="2"/>
  <c r="K5677" i="2" s="1"/>
  <c r="H5677" i="2"/>
  <c r="M5678" i="2"/>
  <c r="I5678" i="2"/>
  <c r="K5678" i="2" s="1"/>
  <c r="H5678" i="2"/>
  <c r="M5679" i="2"/>
  <c r="I5679" i="2"/>
  <c r="K5679" i="2" s="1"/>
  <c r="H5679" i="2"/>
  <c r="M5680" i="2"/>
  <c r="I5680" i="2"/>
  <c r="K5680" i="2" s="1"/>
  <c r="H5680" i="2"/>
  <c r="M5681" i="2"/>
  <c r="I5681" i="2"/>
  <c r="K5681" i="2" s="1"/>
  <c r="H5681" i="2"/>
  <c r="M5682" i="2"/>
  <c r="H5682" i="2"/>
  <c r="I5682" i="2"/>
  <c r="K5682" i="2" s="1"/>
  <c r="H5683" i="2"/>
  <c r="I5683" i="2"/>
  <c r="K5683" i="2" s="1"/>
  <c r="M5683" i="2"/>
  <c r="H5684" i="2"/>
  <c r="I5684" i="2"/>
  <c r="K5684" i="2" s="1"/>
  <c r="M5684" i="2"/>
  <c r="H5685" i="2"/>
  <c r="I5685" i="2"/>
  <c r="K5685" i="2" s="1"/>
  <c r="M5685" i="2"/>
  <c r="H5686" i="2"/>
  <c r="M5686" i="2"/>
  <c r="I5686" i="2"/>
  <c r="K5686" i="2" s="1"/>
  <c r="I5687" i="2"/>
  <c r="K5687" i="2" s="1"/>
  <c r="M5687" i="2"/>
  <c r="H5687" i="2"/>
  <c r="H5688" i="2"/>
  <c r="I5688" i="2"/>
  <c r="K5688" i="2" s="1"/>
  <c r="M5688" i="2"/>
  <c r="M5689" i="2"/>
  <c r="I5689" i="2"/>
  <c r="K5689" i="2" s="1"/>
  <c r="H5689" i="2"/>
  <c r="H5690" i="2"/>
  <c r="I5690" i="2"/>
  <c r="K5690" i="2" s="1"/>
  <c r="M5690" i="2"/>
  <c r="H5691" i="2"/>
  <c r="I5691" i="2"/>
  <c r="K5691" i="2" s="1"/>
  <c r="M5691" i="2"/>
  <c r="H5692" i="2"/>
  <c r="I5692" i="2"/>
  <c r="K5692" i="2" s="1"/>
  <c r="M5692" i="2"/>
  <c r="H5693" i="2"/>
  <c r="M5693" i="2"/>
  <c r="I5693" i="2"/>
  <c r="K5693" i="2" s="1"/>
  <c r="H5694" i="2"/>
  <c r="M5694" i="2"/>
  <c r="I5694" i="2"/>
  <c r="K5694" i="2" s="1"/>
  <c r="M5695" i="2"/>
  <c r="I5695" i="2"/>
  <c r="K5695" i="2" s="1"/>
  <c r="H5695" i="2"/>
  <c r="H5696" i="2"/>
  <c r="M5696" i="2"/>
  <c r="I5696" i="2"/>
  <c r="K5696" i="2" s="1"/>
  <c r="I5697" i="2"/>
  <c r="K5697" i="2" s="1"/>
  <c r="H5697" i="2"/>
  <c r="M5697" i="2"/>
  <c r="M5698" i="2"/>
  <c r="I5698" i="2"/>
  <c r="K5698" i="2" s="1"/>
  <c r="H5698" i="2"/>
  <c r="H5699" i="2"/>
  <c r="I5699" i="2"/>
  <c r="K5699" i="2" s="1"/>
  <c r="M5699" i="2"/>
  <c r="M5700" i="2"/>
  <c r="I5700" i="2"/>
  <c r="K5700" i="2" s="1"/>
  <c r="H5700" i="2"/>
  <c r="H5701" i="2"/>
  <c r="I5701" i="2"/>
  <c r="K5701" i="2" s="1"/>
  <c r="M5701" i="2"/>
  <c r="M5702" i="2"/>
  <c r="I5702" i="2"/>
  <c r="K5702" i="2" s="1"/>
  <c r="H5702" i="2"/>
  <c r="M5703" i="2"/>
  <c r="I5703" i="2"/>
  <c r="K5703" i="2" s="1"/>
  <c r="H5703" i="2"/>
  <c r="I5704" i="2"/>
  <c r="K5704" i="2" s="1"/>
  <c r="M5704" i="2"/>
  <c r="H5704" i="2"/>
  <c r="I5705" i="2"/>
  <c r="K5705" i="2" s="1"/>
  <c r="M5705" i="2"/>
  <c r="H5705" i="2"/>
  <c r="H5706" i="2"/>
  <c r="M5706" i="2"/>
  <c r="I5706" i="2"/>
  <c r="K5706" i="2" s="1"/>
  <c r="M5707" i="2"/>
  <c r="I5707" i="2"/>
  <c r="K5707" i="2" s="1"/>
  <c r="H5707" i="2"/>
  <c r="M5708" i="2"/>
  <c r="H5708" i="2"/>
  <c r="I5708" i="2"/>
  <c r="K5708" i="2" s="1"/>
  <c r="M5709" i="2"/>
  <c r="I5709" i="2"/>
  <c r="K5709" i="2" s="1"/>
  <c r="H5709" i="2"/>
  <c r="M5710" i="2"/>
  <c r="I5710" i="2"/>
  <c r="K5710" i="2" s="1"/>
  <c r="H5710" i="2"/>
  <c r="I5711" i="2"/>
  <c r="K5711" i="2" s="1"/>
  <c r="M5711" i="2"/>
  <c r="H5711" i="2"/>
  <c r="M5712" i="2"/>
  <c r="I5712" i="2"/>
  <c r="K5712" i="2" s="1"/>
  <c r="H5712" i="2"/>
  <c r="M5713" i="2"/>
  <c r="I5713" i="2"/>
  <c r="K5713" i="2" s="1"/>
  <c r="H5713" i="2"/>
  <c r="M5714" i="2"/>
  <c r="I5714" i="2"/>
  <c r="K5714" i="2" s="1"/>
  <c r="H5714" i="2"/>
  <c r="M5715" i="2"/>
  <c r="I5715" i="2"/>
  <c r="K5715" i="2" s="1"/>
  <c r="H5715" i="2"/>
  <c r="M5716" i="2"/>
  <c r="I5716" i="2"/>
  <c r="K5716" i="2" s="1"/>
  <c r="H5716" i="2"/>
  <c r="M5717" i="2"/>
  <c r="I5717" i="2"/>
  <c r="K5717" i="2" s="1"/>
  <c r="H5717" i="2"/>
  <c r="H5718" i="2"/>
  <c r="I5718" i="2"/>
  <c r="K5718" i="2" s="1"/>
  <c r="M5718" i="2"/>
  <c r="H5719" i="2"/>
  <c r="I5719" i="2"/>
  <c r="K5719" i="2" s="1"/>
  <c r="M5719" i="2"/>
  <c r="H5720" i="2"/>
  <c r="I5720" i="2"/>
  <c r="K5720" i="2" s="1"/>
  <c r="M5720" i="2"/>
  <c r="H5721" i="2"/>
  <c r="I5721" i="2"/>
  <c r="K5721" i="2" s="1"/>
  <c r="M5721" i="2"/>
  <c r="M5722" i="2"/>
  <c r="H5722" i="2"/>
  <c r="I5722" i="2"/>
  <c r="K5722" i="2" s="1"/>
  <c r="I5723" i="2"/>
  <c r="K5723" i="2" s="1"/>
  <c r="H5723" i="2"/>
  <c r="M5723" i="2"/>
  <c r="H5724" i="2"/>
  <c r="I5724" i="2"/>
  <c r="K5724" i="2" s="1"/>
  <c r="M5724" i="2"/>
  <c r="H5725" i="2"/>
  <c r="I5725" i="2"/>
  <c r="K5725" i="2" s="1"/>
  <c r="M5725" i="2"/>
  <c r="H5726" i="2"/>
  <c r="I5726" i="2"/>
  <c r="K5726" i="2" s="1"/>
  <c r="M5726" i="2"/>
  <c r="I5727" i="2"/>
  <c r="K5727" i="2" s="1"/>
  <c r="M5727" i="2"/>
  <c r="H5727" i="2"/>
  <c r="H5728" i="2"/>
  <c r="M5728" i="2"/>
  <c r="I5728" i="2"/>
  <c r="K5728" i="2" s="1"/>
  <c r="H5729" i="2"/>
  <c r="M5729" i="2"/>
  <c r="I5729" i="2"/>
  <c r="K5729" i="2" s="1"/>
  <c r="M5730" i="2"/>
  <c r="H5730" i="2"/>
  <c r="I5730" i="2"/>
  <c r="K5730" i="2" s="1"/>
  <c r="H5731" i="2"/>
  <c r="M5731" i="2"/>
  <c r="I5731" i="2"/>
  <c r="K5731" i="2" s="1"/>
  <c r="M5732" i="2"/>
  <c r="I5732" i="2"/>
  <c r="K5732" i="2" s="1"/>
  <c r="H5732" i="2"/>
  <c r="H5733" i="2"/>
  <c r="M5733" i="2"/>
  <c r="I5733" i="2"/>
  <c r="K5733" i="2" s="1"/>
  <c r="M5734" i="2"/>
  <c r="H5734" i="2"/>
  <c r="I5734" i="2"/>
  <c r="K5734" i="2" s="1"/>
  <c r="M5735" i="2"/>
  <c r="I5735" i="2"/>
  <c r="K5735" i="2" s="1"/>
  <c r="H5735" i="2"/>
  <c r="I5736" i="2"/>
  <c r="K5736" i="2" s="1"/>
  <c r="H5736" i="2"/>
  <c r="M5736" i="2"/>
  <c r="M5737" i="2"/>
  <c r="I5737" i="2"/>
  <c r="K5737" i="2" s="1"/>
  <c r="H5737" i="2"/>
  <c r="M5738" i="2"/>
  <c r="I5738" i="2"/>
  <c r="K5738" i="2" s="1"/>
  <c r="H5738" i="2"/>
  <c r="H5739" i="2"/>
  <c r="I5739" i="2"/>
  <c r="K5739" i="2" s="1"/>
  <c r="M5739" i="2"/>
  <c r="M5740" i="2"/>
  <c r="I5740" i="2"/>
  <c r="K5740" i="2" s="1"/>
  <c r="H5740" i="2"/>
  <c r="M5741" i="2"/>
  <c r="I5741" i="2"/>
  <c r="K5741" i="2" s="1"/>
  <c r="H5741" i="2"/>
  <c r="I5742" i="2"/>
  <c r="K5742" i="2" s="1"/>
  <c r="H5742" i="2"/>
  <c r="M5742" i="2"/>
  <c r="M5743" i="2"/>
  <c r="H5743" i="2"/>
  <c r="I5743" i="2"/>
  <c r="K5743" i="2" s="1"/>
  <c r="I5744" i="2"/>
  <c r="K5744" i="2" s="1"/>
  <c r="M5744" i="2"/>
  <c r="H5744" i="2"/>
  <c r="H5745" i="2"/>
  <c r="M5745" i="2"/>
  <c r="I5745" i="2"/>
  <c r="K5745" i="2" s="1"/>
  <c r="M5746" i="2"/>
  <c r="H5746" i="2"/>
  <c r="I5746" i="2"/>
  <c r="K5746" i="2" s="1"/>
  <c r="H5747" i="2"/>
  <c r="I5747" i="2"/>
  <c r="K5747" i="2" s="1"/>
  <c r="M5747" i="2"/>
  <c r="M5748" i="2"/>
  <c r="H5748" i="2"/>
  <c r="I5748" i="2"/>
  <c r="K5748" i="2" s="1"/>
  <c r="I5749" i="2"/>
  <c r="K5749" i="2" s="1"/>
  <c r="H5749" i="2"/>
  <c r="M5749" i="2"/>
  <c r="M5750" i="2"/>
  <c r="I5750" i="2"/>
  <c r="K5750" i="2" s="1"/>
  <c r="H5750" i="2"/>
  <c r="H5751" i="2"/>
  <c r="M5751" i="2"/>
  <c r="I5751" i="2"/>
  <c r="K5751" i="2" s="1"/>
  <c r="M5752" i="2"/>
  <c r="H5752" i="2"/>
  <c r="I5752" i="2"/>
  <c r="K5752" i="2" s="1"/>
  <c r="H5753" i="2"/>
  <c r="I5753" i="2"/>
  <c r="K5753" i="2" s="1"/>
  <c r="M5753" i="2"/>
  <c r="H5754" i="2"/>
  <c r="I5754" i="2"/>
  <c r="K5754" i="2" s="1"/>
  <c r="M5754" i="2"/>
  <c r="I5755" i="2"/>
  <c r="K5755" i="2" s="1"/>
  <c r="H5755" i="2"/>
  <c r="M5755" i="2"/>
  <c r="M5756" i="2"/>
  <c r="I5756" i="2"/>
  <c r="K5756" i="2" s="1"/>
  <c r="H5756" i="2"/>
  <c r="H5757" i="2"/>
  <c r="M5757" i="2"/>
  <c r="I5757" i="2"/>
  <c r="K5757" i="2" s="1"/>
  <c r="H5758" i="2"/>
  <c r="I5758" i="2"/>
  <c r="K5758" i="2" s="1"/>
  <c r="M5758" i="2"/>
  <c r="H5759" i="2"/>
  <c r="I5759" i="2"/>
  <c r="K5759" i="2" s="1"/>
  <c r="M5759" i="2"/>
  <c r="I5760" i="2"/>
  <c r="K5760" i="2" s="1"/>
  <c r="M5760" i="2"/>
  <c r="H5760" i="2"/>
  <c r="M5761" i="2"/>
  <c r="I5761" i="2"/>
  <c r="K5761" i="2" s="1"/>
  <c r="H5761" i="2"/>
  <c r="M5762" i="2"/>
  <c r="I5762" i="2"/>
  <c r="K5762" i="2" s="1"/>
  <c r="H5762" i="2"/>
  <c r="I5763" i="2"/>
  <c r="K5763" i="2" s="1"/>
  <c r="H5763" i="2"/>
  <c r="M5763" i="2"/>
  <c r="M5764" i="2"/>
  <c r="H5764" i="2"/>
  <c r="I5764" i="2"/>
  <c r="K5764" i="2" s="1"/>
  <c r="H5765" i="2"/>
  <c r="I5765" i="2"/>
  <c r="K5765" i="2" s="1"/>
  <c r="M5765" i="2"/>
  <c r="H5766" i="2"/>
  <c r="I5766" i="2"/>
  <c r="K5766" i="2" s="1"/>
  <c r="M5766" i="2"/>
  <c r="H5767" i="2"/>
  <c r="I5767" i="2"/>
  <c r="K5767" i="2" s="1"/>
  <c r="M5767" i="2"/>
  <c r="H5768" i="2"/>
  <c r="I5768" i="2"/>
  <c r="K5768" i="2" s="1"/>
  <c r="M5768" i="2"/>
  <c r="I5769" i="2"/>
  <c r="K5769" i="2" s="1"/>
  <c r="M5769" i="2"/>
  <c r="H5769" i="2"/>
  <c r="I5770" i="2"/>
  <c r="K5770" i="2" s="1"/>
  <c r="H5770" i="2"/>
  <c r="M5770" i="2"/>
  <c r="M5771" i="2"/>
  <c r="I5771" i="2"/>
  <c r="K5771" i="2" s="1"/>
  <c r="H5771" i="2"/>
  <c r="M5772" i="2"/>
  <c r="H5772" i="2"/>
  <c r="I5772" i="2"/>
  <c r="K5772" i="2" s="1"/>
  <c r="M5773" i="2"/>
  <c r="I5773" i="2"/>
  <c r="K5773" i="2" s="1"/>
  <c r="H5773" i="2"/>
  <c r="H5774" i="2"/>
  <c r="I5774" i="2"/>
  <c r="K5774" i="2" s="1"/>
  <c r="M5774" i="2"/>
  <c r="H5775" i="2"/>
  <c r="I5775" i="2"/>
  <c r="K5775" i="2" s="1"/>
  <c r="M5775" i="2"/>
  <c r="I5776" i="2"/>
  <c r="K5776" i="2" s="1"/>
  <c r="M5776" i="2"/>
  <c r="H5776" i="2"/>
  <c r="M5777" i="2"/>
  <c r="I5777" i="2"/>
  <c r="K5777" i="2" s="1"/>
  <c r="H5777" i="2"/>
  <c r="I5778" i="2"/>
  <c r="K5778" i="2" s="1"/>
  <c r="H5778" i="2"/>
  <c r="M5778" i="2"/>
  <c r="H5779" i="2"/>
  <c r="I5779" i="2"/>
  <c r="K5779" i="2" s="1"/>
  <c r="M5779" i="2"/>
  <c r="H5780" i="2"/>
  <c r="I5780" i="2"/>
  <c r="K5780" i="2" s="1"/>
  <c r="M5780" i="2"/>
  <c r="H5781" i="2"/>
  <c r="I5781" i="2"/>
  <c r="K5781" i="2" s="1"/>
  <c r="M5781" i="2"/>
  <c r="H5782" i="2"/>
  <c r="I5782" i="2"/>
  <c r="K5782" i="2" s="1"/>
  <c r="M5782" i="2"/>
  <c r="M5783" i="2"/>
  <c r="I5783" i="2"/>
  <c r="K5783" i="2" s="1"/>
  <c r="H5783" i="2"/>
  <c r="M5784" i="2"/>
  <c r="I5784" i="2"/>
  <c r="K5784" i="2" s="1"/>
  <c r="H5784" i="2"/>
  <c r="M5785" i="2"/>
  <c r="I5785" i="2"/>
  <c r="K5785" i="2" s="1"/>
  <c r="H5785" i="2"/>
  <c r="I5786" i="2"/>
  <c r="K5786" i="2" s="1"/>
  <c r="H5786" i="2"/>
  <c r="M5786" i="2"/>
  <c r="M5787" i="2"/>
  <c r="I5787" i="2"/>
  <c r="K5787" i="2" s="1"/>
  <c r="H5787" i="2"/>
  <c r="M5788" i="2"/>
  <c r="I5788" i="2"/>
  <c r="K5788" i="2" s="1"/>
  <c r="H5788" i="2"/>
  <c r="M5789" i="2"/>
  <c r="I5789" i="2"/>
  <c r="K5789" i="2" s="1"/>
  <c r="H5789" i="2"/>
  <c r="M5790" i="2"/>
  <c r="I5790" i="2"/>
  <c r="K5790" i="2" s="1"/>
  <c r="H5790" i="2"/>
  <c r="M5791" i="2"/>
  <c r="I5791" i="2"/>
  <c r="K5791" i="2" s="1"/>
  <c r="H5791" i="2"/>
  <c r="M5792" i="2"/>
  <c r="I5792" i="2"/>
  <c r="K5792" i="2" s="1"/>
  <c r="H5792" i="2"/>
  <c r="H5793" i="2"/>
  <c r="I5793" i="2"/>
  <c r="K5793" i="2" s="1"/>
  <c r="M5793" i="2"/>
  <c r="M5794" i="2"/>
  <c r="I5794" i="2"/>
  <c r="K5794" i="2" s="1"/>
  <c r="H5794" i="2"/>
  <c r="M5795" i="2"/>
  <c r="I5795" i="2"/>
  <c r="K5795" i="2" s="1"/>
  <c r="H5795" i="2"/>
  <c r="I5796" i="2"/>
  <c r="K5796" i="2" s="1"/>
  <c r="H5796" i="2"/>
  <c r="M5796" i="2"/>
  <c r="M5797" i="2"/>
  <c r="I5797" i="2"/>
  <c r="K5797" i="2" s="1"/>
  <c r="H5797" i="2"/>
  <c r="M5798" i="2"/>
  <c r="I5798" i="2"/>
  <c r="K5798" i="2" s="1"/>
  <c r="H5798" i="2"/>
  <c r="I5799" i="2"/>
  <c r="K5799" i="2" s="1"/>
  <c r="H5799" i="2"/>
  <c r="M5799" i="2"/>
  <c r="H5800" i="2"/>
  <c r="M5800" i="2"/>
  <c r="I5800" i="2"/>
  <c r="K5800" i="2" s="1"/>
  <c r="M5801" i="2"/>
  <c r="H5801" i="2"/>
  <c r="I5801" i="2"/>
  <c r="K5801" i="2" s="1"/>
  <c r="I5802" i="2"/>
  <c r="K5802" i="2" s="1"/>
  <c r="M5802" i="2"/>
  <c r="H5802" i="2"/>
  <c r="H5803" i="2"/>
  <c r="I5803" i="2"/>
  <c r="K5803" i="2" s="1"/>
  <c r="M5803" i="2"/>
  <c r="M5804" i="2"/>
  <c r="H5804" i="2"/>
  <c r="I5804" i="2"/>
  <c r="K5804" i="2" s="1"/>
  <c r="I5805" i="2"/>
  <c r="K5805" i="2" s="1"/>
  <c r="H5805" i="2"/>
  <c r="M5805" i="2"/>
  <c r="I5806" i="2"/>
  <c r="K5806" i="2" s="1"/>
  <c r="H5806" i="2"/>
  <c r="M5806" i="2"/>
  <c r="M5807" i="2"/>
  <c r="I5807" i="2"/>
  <c r="K5807" i="2" s="1"/>
  <c r="H5807" i="2"/>
  <c r="M5808" i="2"/>
  <c r="I5808" i="2"/>
  <c r="K5808" i="2" s="1"/>
  <c r="H5808" i="2"/>
  <c r="M5809" i="2"/>
  <c r="I5809" i="2"/>
  <c r="K5809" i="2" s="1"/>
  <c r="H5809" i="2"/>
  <c r="M5810" i="2"/>
  <c r="H5810" i="2"/>
  <c r="I5810" i="2"/>
  <c r="K5810" i="2" s="1"/>
  <c r="M5811" i="2"/>
  <c r="I5811" i="2"/>
  <c r="K5811" i="2" s="1"/>
  <c r="H5811" i="2"/>
  <c r="H5812" i="2"/>
  <c r="M5812" i="2"/>
  <c r="I5812" i="2"/>
  <c r="K5812" i="2" s="1"/>
  <c r="M5813" i="2"/>
  <c r="I5813" i="2"/>
  <c r="K5813" i="2" s="1"/>
  <c r="H5813" i="2"/>
  <c r="H5814" i="2"/>
  <c r="I5814" i="2"/>
  <c r="K5814" i="2" s="1"/>
  <c r="M5814" i="2"/>
  <c r="I5815" i="2"/>
  <c r="K5815" i="2" s="1"/>
  <c r="H5815" i="2"/>
  <c r="M5815" i="2"/>
  <c r="M5816" i="2"/>
  <c r="I5816" i="2"/>
  <c r="K5816" i="2" s="1"/>
  <c r="H5816" i="2"/>
  <c r="M5817" i="2"/>
  <c r="I5817" i="2"/>
  <c r="K5817" i="2" s="1"/>
  <c r="H5817" i="2"/>
  <c r="M5818" i="2"/>
  <c r="I5818" i="2"/>
  <c r="K5818" i="2" s="1"/>
  <c r="H5818" i="2"/>
  <c r="H5819" i="2"/>
  <c r="I5819" i="2"/>
  <c r="K5819" i="2" s="1"/>
  <c r="M5819" i="2"/>
  <c r="I5820" i="2"/>
  <c r="K5820" i="2" s="1"/>
  <c r="M5820" i="2"/>
  <c r="H5820" i="2"/>
  <c r="H5821" i="2"/>
  <c r="I5821" i="2"/>
  <c r="K5821" i="2" s="1"/>
  <c r="M5821" i="2"/>
  <c r="I5822" i="2"/>
  <c r="K5822" i="2" s="1"/>
  <c r="H5822" i="2"/>
  <c r="M5822" i="2"/>
  <c r="H5823" i="2"/>
  <c r="I5823" i="2"/>
  <c r="K5823" i="2" s="1"/>
  <c r="M5823" i="2"/>
  <c r="H5824" i="2"/>
  <c r="I5824" i="2"/>
  <c r="K5824" i="2" s="1"/>
  <c r="M5824" i="2"/>
  <c r="H5825" i="2"/>
  <c r="I5825" i="2"/>
  <c r="K5825" i="2" s="1"/>
  <c r="M5825" i="2"/>
  <c r="H5826" i="2"/>
  <c r="I5826" i="2"/>
  <c r="K5826" i="2" s="1"/>
  <c r="M5826" i="2"/>
  <c r="H5827" i="2"/>
  <c r="M5827" i="2"/>
  <c r="I5827" i="2"/>
  <c r="K5827" i="2" s="1"/>
  <c r="H5828" i="2"/>
  <c r="I5828" i="2"/>
  <c r="K5828" i="2" s="1"/>
  <c r="M5828" i="2"/>
  <c r="I5829" i="2"/>
  <c r="K5829" i="2" s="1"/>
  <c r="M5829" i="2"/>
  <c r="H5829" i="2"/>
  <c r="H5830" i="2"/>
  <c r="I5830" i="2"/>
  <c r="K5830" i="2" s="1"/>
  <c r="M5830" i="2"/>
  <c r="M5831" i="2"/>
  <c r="I5831" i="2"/>
  <c r="K5831" i="2" s="1"/>
  <c r="H5831" i="2"/>
  <c r="M5832" i="2"/>
  <c r="I5832" i="2"/>
  <c r="K5832" i="2" s="1"/>
  <c r="H5832" i="2"/>
  <c r="H5833" i="2"/>
  <c r="I5833" i="2"/>
  <c r="K5833" i="2" s="1"/>
  <c r="M5833" i="2"/>
  <c r="I5834" i="2"/>
  <c r="K5834" i="2" s="1"/>
  <c r="M5834" i="2"/>
  <c r="H5834" i="2"/>
  <c r="H5835" i="2"/>
  <c r="I5835" i="2"/>
  <c r="K5835" i="2" s="1"/>
  <c r="M5835" i="2"/>
  <c r="M5836" i="2"/>
  <c r="H5836" i="2"/>
  <c r="I5836" i="2"/>
  <c r="K5836" i="2" s="1"/>
  <c r="H5837" i="2"/>
  <c r="I5837" i="2"/>
  <c r="K5837" i="2" s="1"/>
  <c r="M5837" i="2"/>
  <c r="I5838" i="2"/>
  <c r="K5838" i="2" s="1"/>
  <c r="M5838" i="2"/>
  <c r="H5838" i="2"/>
  <c r="H5839" i="2"/>
  <c r="M5839" i="2"/>
  <c r="I5839" i="2"/>
  <c r="K5839" i="2" s="1"/>
  <c r="M5840" i="2"/>
  <c r="I5840" i="2"/>
  <c r="K5840" i="2" s="1"/>
  <c r="H5840" i="2"/>
  <c r="H5841" i="2"/>
  <c r="M5841" i="2"/>
  <c r="I5841" i="2"/>
  <c r="K5841" i="2" s="1"/>
  <c r="M5842" i="2"/>
  <c r="I5842" i="2"/>
  <c r="K5842" i="2" s="1"/>
  <c r="H5842" i="2"/>
  <c r="H5843" i="2"/>
  <c r="I5843" i="2"/>
  <c r="K5843" i="2" s="1"/>
  <c r="M5843" i="2"/>
  <c r="H5844" i="2"/>
  <c r="I5844" i="2"/>
  <c r="K5844" i="2" s="1"/>
  <c r="M5844" i="2"/>
  <c r="M5845" i="2"/>
  <c r="H5845" i="2"/>
  <c r="I5845" i="2"/>
  <c r="K5845" i="2" s="1"/>
  <c r="I5846" i="2"/>
  <c r="K5846" i="2" s="1"/>
  <c r="M5846" i="2"/>
  <c r="H5846" i="2"/>
  <c r="I5847" i="2"/>
  <c r="K5847" i="2" s="1"/>
  <c r="H5847" i="2"/>
  <c r="M5847" i="2"/>
  <c r="M5848" i="2"/>
  <c r="I5848" i="2"/>
  <c r="K5848" i="2" s="1"/>
  <c r="H5848" i="2"/>
  <c r="M5849" i="2"/>
  <c r="I5849" i="2"/>
  <c r="K5849" i="2" s="1"/>
  <c r="H5849" i="2"/>
  <c r="H5850" i="2"/>
  <c r="M5850" i="2"/>
  <c r="I5850" i="2"/>
  <c r="K5850" i="2" s="1"/>
  <c r="H5851" i="2"/>
  <c r="M5851" i="2"/>
  <c r="I5851" i="2"/>
  <c r="K5851" i="2" s="1"/>
  <c r="M5852" i="2"/>
  <c r="I5852" i="2"/>
  <c r="K5852" i="2" s="1"/>
  <c r="H5852" i="2"/>
  <c r="H5993" i="2"/>
  <c r="M5993" i="2"/>
  <c r="I5993" i="2"/>
  <c r="K5993" i="2" s="1"/>
  <c r="M5995" i="2"/>
  <c r="I5995" i="2"/>
  <c r="K5995" i="2" s="1"/>
  <c r="H5995" i="2"/>
  <c r="M5997" i="2"/>
  <c r="I5997" i="2"/>
  <c r="K5997" i="2" s="1"/>
  <c r="H5997" i="2"/>
  <c r="M5998" i="2"/>
  <c r="I5998" i="2"/>
  <c r="K5998" i="2" s="1"/>
  <c r="H5998" i="2"/>
  <c r="M6000" i="2"/>
  <c r="I6000" i="2"/>
  <c r="K6000" i="2" s="1"/>
  <c r="H6000" i="2"/>
  <c r="H6002" i="2"/>
  <c r="I6002" i="2"/>
  <c r="K6002" i="2" s="1"/>
  <c r="M6002" i="2"/>
  <c r="H6003" i="2"/>
  <c r="I6003" i="2"/>
  <c r="K6003" i="2" s="1"/>
  <c r="M6003" i="2"/>
  <c r="H6005" i="2"/>
  <c r="I6005" i="2"/>
  <c r="K6005" i="2" s="1"/>
  <c r="M6005" i="2"/>
  <c r="H6006" i="2"/>
  <c r="I6006" i="2"/>
  <c r="K6006" i="2" s="1"/>
  <c r="M6006" i="2"/>
  <c r="H6008" i="2"/>
  <c r="M6008" i="2"/>
  <c r="I6008" i="2"/>
  <c r="K6008" i="2" s="1"/>
  <c r="I6010" i="2"/>
  <c r="K6010" i="2" s="1"/>
  <c r="H6010" i="2"/>
  <c r="M6010" i="2"/>
  <c r="M6011" i="2"/>
  <c r="I6011" i="2"/>
  <c r="K6011" i="2" s="1"/>
  <c r="H6011" i="2"/>
  <c r="H6013" i="2"/>
  <c r="I6013" i="2"/>
  <c r="K6013" i="2" s="1"/>
  <c r="M6013" i="2"/>
  <c r="H6014" i="2"/>
  <c r="I6014" i="2"/>
  <c r="K6014" i="2" s="1"/>
  <c r="M6014" i="2"/>
  <c r="I6024" i="2"/>
  <c r="K6024" i="2" s="1"/>
  <c r="M6024" i="2"/>
  <c r="H6024" i="2"/>
  <c r="M6026" i="2"/>
  <c r="I6026" i="2"/>
  <c r="K6026" i="2" s="1"/>
  <c r="H6026" i="2"/>
  <c r="H6027" i="2"/>
  <c r="M6027" i="2"/>
  <c r="I6027" i="2"/>
  <c r="K6027" i="2" s="1"/>
  <c r="H6029" i="2"/>
  <c r="I6029" i="2"/>
  <c r="K6029" i="2" s="1"/>
  <c r="M6029" i="2"/>
  <c r="H6031" i="2"/>
  <c r="M6031" i="2"/>
  <c r="I6031" i="2"/>
  <c r="K6031" i="2" s="1"/>
  <c r="H6033" i="2"/>
  <c r="I6033" i="2"/>
  <c r="K6033" i="2" s="1"/>
  <c r="M6033" i="2"/>
  <c r="I6034" i="2"/>
  <c r="K6034" i="2" s="1"/>
  <c r="H6034" i="2"/>
  <c r="M6034" i="2"/>
  <c r="I6036" i="2"/>
  <c r="K6036" i="2" s="1"/>
  <c r="H6036" i="2"/>
  <c r="M6036" i="2"/>
  <c r="H6038" i="2"/>
  <c r="I6038" i="2"/>
  <c r="K6038" i="2" s="1"/>
  <c r="M6038" i="2"/>
  <c r="M6039" i="2"/>
  <c r="H6039" i="2"/>
  <c r="I6039" i="2"/>
  <c r="K6039" i="2" s="1"/>
  <c r="H6041" i="2"/>
  <c r="M6041" i="2"/>
  <c r="I6041" i="2"/>
  <c r="K6041" i="2" s="1"/>
  <c r="H6043" i="2"/>
  <c r="I6043" i="2"/>
  <c r="K6043" i="2" s="1"/>
  <c r="M6043" i="2"/>
  <c r="I6044" i="2"/>
  <c r="K6044" i="2" s="1"/>
  <c r="M6044" i="2"/>
  <c r="H6044" i="2"/>
  <c r="H6046" i="2"/>
  <c r="I6046" i="2"/>
  <c r="K6046" i="2" s="1"/>
  <c r="M6046" i="2"/>
  <c r="H6047" i="2"/>
  <c r="I6047" i="2"/>
  <c r="K6047" i="2" s="1"/>
  <c r="M6047" i="2"/>
  <c r="I6049" i="2"/>
  <c r="K6049" i="2" s="1"/>
  <c r="M6049" i="2"/>
  <c r="H6049" i="2"/>
  <c r="H6050" i="2"/>
  <c r="I6050" i="2"/>
  <c r="K6050" i="2" s="1"/>
  <c r="M6050" i="2"/>
  <c r="H6052" i="2"/>
  <c r="I6052" i="2"/>
  <c r="K6052" i="2" s="1"/>
  <c r="M6052" i="2"/>
  <c r="M6053" i="2"/>
  <c r="I6053" i="2"/>
  <c r="K6053" i="2" s="1"/>
  <c r="H6053" i="2"/>
  <c r="M6055" i="2"/>
  <c r="I6055" i="2"/>
  <c r="K6055" i="2" s="1"/>
  <c r="H6055" i="2"/>
  <c r="M6057" i="2"/>
  <c r="I6057" i="2"/>
  <c r="K6057" i="2" s="1"/>
  <c r="H6057" i="2"/>
  <c r="H6059" i="2"/>
  <c r="I6059" i="2"/>
  <c r="K6059" i="2" s="1"/>
  <c r="M6059" i="2"/>
  <c r="M6060" i="2"/>
  <c r="I6060" i="2"/>
  <c r="K6060" i="2" s="1"/>
  <c r="H6060" i="2"/>
  <c r="M6061" i="2"/>
  <c r="I6061" i="2"/>
  <c r="K6061" i="2" s="1"/>
  <c r="H6061" i="2"/>
  <c r="M6062" i="2"/>
  <c r="I6062" i="2"/>
  <c r="K6062" i="2" s="1"/>
  <c r="H6062" i="2"/>
  <c r="H6133" i="2"/>
  <c r="I6133" i="2"/>
  <c r="K6133" i="2" s="1"/>
  <c r="M6133" i="2"/>
  <c r="M6134" i="2"/>
  <c r="I6134" i="2"/>
  <c r="K6134" i="2" s="1"/>
  <c r="H6134" i="2"/>
  <c r="M6136" i="2"/>
  <c r="I6136" i="2"/>
  <c r="K6136" i="2" s="1"/>
  <c r="H6136" i="2"/>
  <c r="M6137" i="2"/>
  <c r="I6137" i="2"/>
  <c r="K6137" i="2" s="1"/>
  <c r="H6137" i="2"/>
  <c r="M6139" i="2"/>
  <c r="I6139" i="2"/>
  <c r="K6139" i="2" s="1"/>
  <c r="H6139" i="2"/>
  <c r="H6140" i="2"/>
  <c r="I6140" i="2"/>
  <c r="K6140" i="2" s="1"/>
  <c r="M6140" i="2"/>
  <c r="M6142" i="2"/>
  <c r="H6142" i="2"/>
  <c r="I6142" i="2"/>
  <c r="K6142" i="2" s="1"/>
  <c r="M6144" i="2"/>
  <c r="H6144" i="2"/>
  <c r="I6144" i="2"/>
  <c r="K6144" i="2" s="1"/>
  <c r="M6145" i="2"/>
  <c r="I6145" i="2"/>
  <c r="K6145" i="2" s="1"/>
  <c r="H6145" i="2"/>
  <c r="I6147" i="2"/>
  <c r="K6147" i="2" s="1"/>
  <c r="H6147" i="2"/>
  <c r="M6147" i="2"/>
  <c r="H6148" i="2"/>
  <c r="M6148" i="2"/>
  <c r="I6148" i="2"/>
  <c r="K6148" i="2" s="1"/>
  <c r="I6150" i="2"/>
  <c r="K6150" i="2" s="1"/>
  <c r="M6150" i="2"/>
  <c r="H6150" i="2"/>
  <c r="H6152" i="2"/>
  <c r="M6152" i="2"/>
  <c r="I6152" i="2"/>
  <c r="K6152" i="2" s="1"/>
  <c r="M6153" i="2"/>
  <c r="I6153" i="2"/>
  <c r="K6153" i="2" s="1"/>
  <c r="H6153" i="2"/>
  <c r="H6155" i="2"/>
  <c r="I6155" i="2"/>
  <c r="K6155" i="2" s="1"/>
  <c r="M6155" i="2"/>
  <c r="H6157" i="2"/>
  <c r="I6157" i="2"/>
  <c r="K6157" i="2" s="1"/>
  <c r="M6157" i="2"/>
  <c r="M6158" i="2"/>
  <c r="I6158" i="2"/>
  <c r="K6158" i="2" s="1"/>
  <c r="H6158" i="2"/>
  <c r="I6160" i="2"/>
  <c r="K6160" i="2" s="1"/>
  <c r="M6160" i="2"/>
  <c r="H6160" i="2"/>
  <c r="M6161" i="2"/>
  <c r="I6161" i="2"/>
  <c r="K6161" i="2" s="1"/>
  <c r="H6161" i="2"/>
  <c r="H6163" i="2"/>
  <c r="M6163" i="2"/>
  <c r="I6163" i="2"/>
  <c r="K6163" i="2" s="1"/>
  <c r="H6165" i="2"/>
  <c r="I6165" i="2"/>
  <c r="K6165" i="2" s="1"/>
  <c r="M6165" i="2"/>
  <c r="M6166" i="2"/>
  <c r="H6166" i="2"/>
  <c r="I6166" i="2"/>
  <c r="K6166" i="2" s="1"/>
  <c r="I6168" i="2"/>
  <c r="K6168" i="2" s="1"/>
  <c r="H6168" i="2"/>
  <c r="M6168" i="2"/>
  <c r="H6170" i="2"/>
  <c r="M6170" i="2"/>
  <c r="I6170" i="2"/>
  <c r="K6170" i="2" s="1"/>
  <c r="I6171" i="2"/>
  <c r="K6171" i="2" s="1"/>
  <c r="M6171" i="2"/>
  <c r="H6171" i="2"/>
  <c r="I6173" i="2"/>
  <c r="K6173" i="2" s="1"/>
  <c r="M6173" i="2"/>
  <c r="H6173" i="2"/>
  <c r="M6175" i="2"/>
  <c r="I6175" i="2"/>
  <c r="K6175" i="2" s="1"/>
  <c r="H6175" i="2"/>
  <c r="H6176" i="2"/>
  <c r="I6176" i="2"/>
  <c r="K6176" i="2" s="1"/>
  <c r="M6176" i="2"/>
  <c r="H6178" i="2"/>
  <c r="M6178" i="2"/>
  <c r="I6178" i="2"/>
  <c r="K6178" i="2" s="1"/>
  <c r="H6180" i="2"/>
  <c r="M6180" i="2"/>
  <c r="I6180" i="2"/>
  <c r="K6180" i="2" s="1"/>
  <c r="I6182" i="2"/>
  <c r="K6182" i="2" s="1"/>
  <c r="M6182" i="2"/>
  <c r="H6182" i="2"/>
  <c r="H6183" i="2"/>
  <c r="I6183" i="2"/>
  <c r="K6183" i="2" s="1"/>
  <c r="M6183" i="2"/>
  <c r="H6185" i="2"/>
  <c r="M6185" i="2"/>
  <c r="I6185" i="2"/>
  <c r="K6185" i="2" s="1"/>
  <c r="M6187" i="2"/>
  <c r="I6187" i="2"/>
  <c r="K6187" i="2" s="1"/>
  <c r="H6187" i="2"/>
  <c r="H6188" i="2"/>
  <c r="M6188" i="2"/>
  <c r="I6188" i="2"/>
  <c r="K6188" i="2" s="1"/>
  <c r="H6190" i="2"/>
  <c r="M6190" i="2"/>
  <c r="I6190" i="2"/>
  <c r="K6190" i="2" s="1"/>
  <c r="H6192" i="2"/>
  <c r="I6192" i="2"/>
  <c r="K6192" i="2" s="1"/>
  <c r="M6192" i="2"/>
  <c r="M6193" i="2"/>
  <c r="I6193" i="2"/>
  <c r="K6193" i="2" s="1"/>
  <c r="H6193" i="2"/>
  <c r="I6195" i="2"/>
  <c r="K6195" i="2" s="1"/>
  <c r="H6195" i="2"/>
  <c r="M6195" i="2"/>
  <c r="M6196" i="2"/>
  <c r="I6196" i="2"/>
  <c r="K6196" i="2" s="1"/>
  <c r="H6196" i="2"/>
  <c r="M6198" i="2"/>
  <c r="I6198" i="2"/>
  <c r="K6198" i="2" s="1"/>
  <c r="H6198" i="2"/>
  <c r="M6200" i="2"/>
  <c r="I6200" i="2"/>
  <c r="K6200" i="2" s="1"/>
  <c r="H6200" i="2"/>
  <c r="M6201" i="2"/>
  <c r="I6201" i="2"/>
  <c r="K6201" i="2" s="1"/>
  <c r="H6201" i="2"/>
  <c r="M6203" i="2"/>
  <c r="I6203" i="2"/>
  <c r="K6203" i="2" s="1"/>
  <c r="H6203" i="2"/>
  <c r="H6205" i="2"/>
  <c r="M6205" i="2"/>
  <c r="I6205" i="2"/>
  <c r="K6205" i="2" s="1"/>
  <c r="M6207" i="2"/>
  <c r="I6207" i="2"/>
  <c r="K6207" i="2" s="1"/>
  <c r="H6207" i="2"/>
  <c r="H6208" i="2"/>
  <c r="I6208" i="2"/>
  <c r="K6208" i="2" s="1"/>
  <c r="M6208" i="2"/>
  <c r="H6210" i="2"/>
  <c r="I6210" i="2"/>
  <c r="K6210" i="2" s="1"/>
  <c r="M6210" i="2"/>
  <c r="I6211" i="2"/>
  <c r="K6211" i="2" s="1"/>
  <c r="M6211" i="2"/>
  <c r="H6211" i="2"/>
  <c r="H6213" i="2"/>
  <c r="I6213" i="2"/>
  <c r="K6213" i="2" s="1"/>
  <c r="M6213" i="2"/>
  <c r="M6214" i="2"/>
  <c r="I6214" i="2"/>
  <c r="K6214" i="2" s="1"/>
  <c r="H6214" i="2"/>
  <c r="M6216" i="2"/>
  <c r="I6216" i="2"/>
  <c r="K6216" i="2" s="1"/>
  <c r="H6216" i="2"/>
  <c r="I6217" i="2"/>
  <c r="K6217" i="2" s="1"/>
  <c r="H6217" i="2"/>
  <c r="M6217" i="2"/>
  <c r="M6219" i="2"/>
  <c r="I6219" i="2"/>
  <c r="K6219" i="2" s="1"/>
  <c r="H6219" i="2"/>
  <c r="M6221" i="2"/>
  <c r="I6221" i="2"/>
  <c r="K6221" i="2" s="1"/>
  <c r="H6221" i="2"/>
  <c r="H6222" i="2"/>
  <c r="I6222" i="2"/>
  <c r="K6222" i="2" s="1"/>
  <c r="M6222" i="2"/>
  <c r="H6225" i="2"/>
  <c r="I6225" i="2"/>
  <c r="K6225" i="2" s="1"/>
  <c r="M6225" i="2"/>
  <c r="I6227" i="2"/>
  <c r="K6227" i="2" s="1"/>
  <c r="H6227" i="2"/>
  <c r="M6227" i="2"/>
  <c r="H6230" i="2"/>
  <c r="I6230" i="2"/>
  <c r="K6230" i="2" s="1"/>
  <c r="M6230" i="2"/>
  <c r="I6234" i="2"/>
  <c r="K6234" i="2" s="1"/>
  <c r="M6234" i="2"/>
  <c r="H6234" i="2"/>
  <c r="M6237" i="2"/>
  <c r="I6237" i="2"/>
  <c r="K6237" i="2" s="1"/>
  <c r="H6237" i="2"/>
  <c r="I12" i="2"/>
  <c r="H12" i="2"/>
  <c r="M12" i="2"/>
  <c r="H15" i="2"/>
  <c r="I15" i="2"/>
  <c r="K15" i="2" s="1"/>
  <c r="M15" i="2"/>
  <c r="H20" i="2"/>
  <c r="I20" i="2"/>
  <c r="K20" i="2" s="1"/>
  <c r="M20" i="2"/>
  <c r="H27" i="2"/>
  <c r="I27" i="2"/>
  <c r="K27" i="2" s="1"/>
  <c r="M27" i="2"/>
  <c r="H41" i="2"/>
  <c r="I41" i="2"/>
  <c r="K41" i="2" s="1"/>
  <c r="M41" i="2"/>
  <c r="H45" i="2"/>
  <c r="M45" i="2"/>
  <c r="I45" i="2"/>
  <c r="K45" i="2" s="1"/>
  <c r="H49" i="2"/>
  <c r="I49" i="2"/>
  <c r="K49" i="2" s="1"/>
  <c r="M49" i="2"/>
  <c r="I55" i="2"/>
  <c r="K55" i="2" s="1"/>
  <c r="M55" i="2"/>
  <c r="H55" i="2"/>
  <c r="M60" i="2"/>
  <c r="I60" i="2"/>
  <c r="K60" i="2" s="1"/>
  <c r="H60" i="2"/>
  <c r="M65" i="2"/>
  <c r="I65" i="2"/>
  <c r="K65" i="2" s="1"/>
  <c r="H65" i="2"/>
  <c r="I70" i="2"/>
  <c r="K70" i="2" s="1"/>
  <c r="M70" i="2"/>
  <c r="H70" i="2"/>
  <c r="H76" i="2"/>
  <c r="M76" i="2"/>
  <c r="I76" i="2"/>
  <c r="K76" i="2" s="1"/>
  <c r="M81" i="2"/>
  <c r="H81" i="2"/>
  <c r="I81" i="2"/>
  <c r="K81" i="2" s="1"/>
  <c r="M84" i="2"/>
  <c r="I84" i="2"/>
  <c r="K84" i="2" s="1"/>
  <c r="H84" i="2"/>
  <c r="M88" i="2"/>
  <c r="H88" i="2"/>
  <c r="I88" i="2"/>
  <c r="K88" i="2" s="1"/>
  <c r="H6252" i="2"/>
  <c r="I6252" i="2"/>
  <c r="K6252" i="2" s="1"/>
  <c r="M6252" i="2"/>
  <c r="M6258" i="2"/>
  <c r="H6258" i="2"/>
  <c r="I6258" i="2"/>
  <c r="K6258" i="2" s="1"/>
  <c r="M6263" i="2"/>
  <c r="H6263" i="2"/>
  <c r="I6263" i="2"/>
  <c r="K6263" i="2" s="1"/>
  <c r="H6265" i="2"/>
  <c r="I6265" i="2"/>
  <c r="K6265" i="2" s="1"/>
  <c r="M6265" i="2"/>
  <c r="I6268" i="2"/>
  <c r="K6268" i="2" s="1"/>
  <c r="H6268" i="2"/>
  <c r="M6268" i="2"/>
  <c r="I6272" i="2"/>
  <c r="K6272" i="2" s="1"/>
  <c r="H6272" i="2"/>
  <c r="M6272" i="2"/>
  <c r="M6277" i="2"/>
  <c r="I6277" i="2"/>
  <c r="K6277" i="2" s="1"/>
  <c r="H6277" i="2"/>
  <c r="M6282" i="2"/>
  <c r="I6282" i="2"/>
  <c r="K6282" i="2" s="1"/>
  <c r="H6282" i="2"/>
  <c r="H6286" i="2"/>
  <c r="M6286" i="2"/>
  <c r="I6286" i="2"/>
  <c r="K6286" i="2" s="1"/>
  <c r="M6291" i="2"/>
  <c r="H6291" i="2"/>
  <c r="I6291" i="2"/>
  <c r="K6291" i="2" s="1"/>
  <c r="M6297" i="2"/>
  <c r="I6297" i="2"/>
  <c r="K6297" i="2" s="1"/>
  <c r="H6297" i="2"/>
  <c r="M6307" i="2"/>
  <c r="H6307" i="2"/>
  <c r="I6307" i="2"/>
  <c r="K6307" i="2" s="1"/>
  <c r="M6310" i="2"/>
  <c r="I6310" i="2"/>
  <c r="K6310" i="2" s="1"/>
  <c r="H6310" i="2"/>
  <c r="I6316" i="2"/>
  <c r="K6316" i="2" s="1"/>
  <c r="M6316" i="2"/>
  <c r="H6316" i="2"/>
  <c r="M6324" i="2"/>
  <c r="I6324" i="2"/>
  <c r="K6324" i="2" s="1"/>
  <c r="H6324" i="2"/>
  <c r="I6335" i="2"/>
  <c r="K6335" i="2" s="1"/>
  <c r="M6335" i="2"/>
  <c r="H6335" i="2"/>
  <c r="M6342" i="2"/>
  <c r="I6342" i="2"/>
  <c r="K6342" i="2" s="1"/>
  <c r="H6342" i="2"/>
  <c r="M6350" i="2"/>
  <c r="I6350" i="2"/>
  <c r="K6350" i="2" s="1"/>
  <c r="H6350" i="2"/>
  <c r="H6356" i="2"/>
  <c r="M6356" i="2"/>
  <c r="I6356" i="2"/>
  <c r="K6356" i="2" s="1"/>
  <c r="M5853" i="2"/>
  <c r="H5853" i="2"/>
  <c r="I5853" i="2"/>
  <c r="K5853" i="2" s="1"/>
  <c r="H5854" i="2"/>
  <c r="I5854" i="2"/>
  <c r="K5854" i="2" s="1"/>
  <c r="M5854" i="2"/>
  <c r="M5855" i="2"/>
  <c r="I5855" i="2"/>
  <c r="K5855" i="2" s="1"/>
  <c r="H5855" i="2"/>
  <c r="H5856" i="2"/>
  <c r="I5856" i="2"/>
  <c r="K5856" i="2" s="1"/>
  <c r="M5856" i="2"/>
  <c r="H5857" i="2"/>
  <c r="I5857" i="2"/>
  <c r="K5857" i="2" s="1"/>
  <c r="M5857" i="2"/>
  <c r="H5858" i="2"/>
  <c r="I5858" i="2"/>
  <c r="K5858" i="2" s="1"/>
  <c r="M5858" i="2"/>
  <c r="I5859" i="2"/>
  <c r="K5859" i="2" s="1"/>
  <c r="M5859" i="2"/>
  <c r="H5859" i="2"/>
  <c r="M5860" i="2"/>
  <c r="H5860" i="2"/>
  <c r="I5860" i="2"/>
  <c r="K5860" i="2" s="1"/>
  <c r="H5861" i="2"/>
  <c r="I5861" i="2"/>
  <c r="K5861" i="2" s="1"/>
  <c r="M5861" i="2"/>
  <c r="H5862" i="2"/>
  <c r="I5862" i="2"/>
  <c r="K5862" i="2" s="1"/>
  <c r="M5862" i="2"/>
  <c r="I5863" i="2"/>
  <c r="K5863" i="2" s="1"/>
  <c r="M5863" i="2"/>
  <c r="H5863" i="2"/>
  <c r="H5864" i="2"/>
  <c r="I5864" i="2"/>
  <c r="K5864" i="2" s="1"/>
  <c r="M5864" i="2"/>
  <c r="H5865" i="2"/>
  <c r="I5865" i="2"/>
  <c r="K5865" i="2" s="1"/>
  <c r="M5865" i="2"/>
  <c r="H5866" i="2"/>
  <c r="I5866" i="2"/>
  <c r="K5866" i="2" s="1"/>
  <c r="M5866" i="2"/>
  <c r="I5867" i="2"/>
  <c r="K5867" i="2" s="1"/>
  <c r="M5867" i="2"/>
  <c r="H5867" i="2"/>
  <c r="M5868" i="2"/>
  <c r="I5868" i="2"/>
  <c r="K5868" i="2" s="1"/>
  <c r="H5868" i="2"/>
  <c r="M5869" i="2"/>
  <c r="I5869" i="2"/>
  <c r="K5869" i="2" s="1"/>
  <c r="H5869" i="2"/>
  <c r="M5870" i="2"/>
  <c r="I5870" i="2"/>
  <c r="K5870" i="2" s="1"/>
  <c r="H5870" i="2"/>
  <c r="M5871" i="2"/>
  <c r="I5871" i="2"/>
  <c r="K5871" i="2" s="1"/>
  <c r="H5871" i="2"/>
  <c r="M5872" i="2"/>
  <c r="I5872" i="2"/>
  <c r="K5872" i="2" s="1"/>
  <c r="H5872" i="2"/>
  <c r="H5873" i="2"/>
  <c r="M5873" i="2"/>
  <c r="I5873" i="2"/>
  <c r="K5873" i="2" s="1"/>
  <c r="H5874" i="2"/>
  <c r="M5874" i="2"/>
  <c r="I5874" i="2"/>
  <c r="K5874" i="2" s="1"/>
  <c r="M5875" i="2"/>
  <c r="I5875" i="2"/>
  <c r="K5875" i="2" s="1"/>
  <c r="H5875" i="2"/>
  <c r="H5876" i="2"/>
  <c r="M5876" i="2"/>
  <c r="I5876" i="2"/>
  <c r="K5876" i="2" s="1"/>
  <c r="M5877" i="2"/>
  <c r="I5877" i="2"/>
  <c r="H5877" i="2"/>
  <c r="H5878" i="2"/>
  <c r="I5878" i="2"/>
  <c r="K5878" i="2" s="1"/>
  <c r="M5878" i="2"/>
  <c r="M5879" i="2"/>
  <c r="H5879" i="2"/>
  <c r="I5879" i="2"/>
  <c r="K5879" i="2" s="1"/>
  <c r="I5880" i="2"/>
  <c r="K5880" i="2" s="1"/>
  <c r="M5880" i="2"/>
  <c r="H5880" i="2"/>
  <c r="M5881" i="2"/>
  <c r="I5881" i="2"/>
  <c r="K5881" i="2" s="1"/>
  <c r="H5881" i="2"/>
  <c r="M5882" i="2"/>
  <c r="I5882" i="2"/>
  <c r="K5882" i="2" s="1"/>
  <c r="H5882" i="2"/>
  <c r="I5883" i="2"/>
  <c r="K5883" i="2" s="1"/>
  <c r="M5883" i="2"/>
  <c r="H5883" i="2"/>
  <c r="H5884" i="2"/>
  <c r="I5884" i="2"/>
  <c r="K5884" i="2" s="1"/>
  <c r="M5884" i="2"/>
  <c r="H5885" i="2"/>
  <c r="I5885" i="2"/>
  <c r="K5885" i="2" s="1"/>
  <c r="M5885" i="2"/>
  <c r="M5886" i="2"/>
  <c r="H5886" i="2"/>
  <c r="I5886" i="2"/>
  <c r="K5886" i="2" s="1"/>
  <c r="I5887" i="2"/>
  <c r="K5887" i="2" s="1"/>
  <c r="H5887" i="2"/>
  <c r="M5887" i="2"/>
  <c r="H5888" i="2"/>
  <c r="I5888" i="2"/>
  <c r="K5888" i="2" s="1"/>
  <c r="M5888" i="2"/>
  <c r="H5889" i="2"/>
  <c r="I5889" i="2"/>
  <c r="K5889" i="2" s="1"/>
  <c r="M5889" i="2"/>
  <c r="H5890" i="2"/>
  <c r="M5890" i="2"/>
  <c r="I5890" i="2"/>
  <c r="K5890" i="2" s="1"/>
  <c r="H5891" i="2"/>
  <c r="I5891" i="2"/>
  <c r="K5891" i="2" s="1"/>
  <c r="M5891" i="2"/>
  <c r="I5892" i="2"/>
  <c r="K5892" i="2" s="1"/>
  <c r="H5892" i="2"/>
  <c r="M5892" i="2"/>
  <c r="M5893" i="2"/>
  <c r="I5893" i="2"/>
  <c r="K5893" i="2" s="1"/>
  <c r="H5893" i="2"/>
  <c r="M5894" i="2"/>
  <c r="H5894" i="2"/>
  <c r="I5894" i="2"/>
  <c r="K5894" i="2" s="1"/>
  <c r="M5895" i="2"/>
  <c r="H5895" i="2"/>
  <c r="I5895" i="2"/>
  <c r="K5895" i="2" s="1"/>
  <c r="H5896" i="2"/>
  <c r="M5896" i="2"/>
  <c r="I5896" i="2"/>
  <c r="K5896" i="2" s="1"/>
  <c r="M5897" i="2"/>
  <c r="H5897" i="2"/>
  <c r="I5897" i="2"/>
  <c r="K5897" i="2" s="1"/>
  <c r="I5898" i="2"/>
  <c r="K5898" i="2" s="1"/>
  <c r="M5898" i="2"/>
  <c r="H5898" i="2"/>
  <c r="H5899" i="2"/>
  <c r="I5899" i="2"/>
  <c r="K5899" i="2" s="1"/>
  <c r="M5899" i="2"/>
  <c r="I5900" i="2"/>
  <c r="K5900" i="2" s="1"/>
  <c r="M5900" i="2"/>
  <c r="H5900" i="2"/>
  <c r="H5901" i="2"/>
  <c r="M5901" i="2"/>
  <c r="I5901" i="2"/>
  <c r="K5901" i="2" s="1"/>
  <c r="I5902" i="2"/>
  <c r="K5902" i="2" s="1"/>
  <c r="M5902" i="2"/>
  <c r="H5902" i="2"/>
  <c r="I5903" i="2"/>
  <c r="K5903" i="2" s="1"/>
  <c r="H5903" i="2"/>
  <c r="M5903" i="2"/>
  <c r="M5904" i="2"/>
  <c r="H5904" i="2"/>
  <c r="I5904" i="2"/>
  <c r="K5904" i="2" s="1"/>
  <c r="I5905" i="2"/>
  <c r="K5905" i="2" s="1"/>
  <c r="M5905" i="2"/>
  <c r="H5905" i="2"/>
  <c r="H5906" i="2"/>
  <c r="M5906" i="2"/>
  <c r="I5906" i="2"/>
  <c r="K5906" i="2" s="1"/>
  <c r="M5907" i="2"/>
  <c r="H5907" i="2"/>
  <c r="I5907" i="2"/>
  <c r="K5907" i="2" s="1"/>
  <c r="M5908" i="2"/>
  <c r="I5908" i="2"/>
  <c r="K5908" i="2" s="1"/>
  <c r="H5908" i="2"/>
  <c r="M5909" i="2"/>
  <c r="I5909" i="2"/>
  <c r="K5909" i="2" s="1"/>
  <c r="H5909" i="2"/>
  <c r="M5910" i="2"/>
  <c r="I5910" i="2"/>
  <c r="K5910" i="2" s="1"/>
  <c r="H5910" i="2"/>
  <c r="M5911" i="2"/>
  <c r="I5911" i="2"/>
  <c r="K5911" i="2" s="1"/>
  <c r="H5911" i="2"/>
  <c r="M5912" i="2"/>
  <c r="I5912" i="2"/>
  <c r="K5912" i="2" s="1"/>
  <c r="H5912" i="2"/>
  <c r="M5913" i="2"/>
  <c r="I5913" i="2"/>
  <c r="K5913" i="2" s="1"/>
  <c r="H5913" i="2"/>
  <c r="M5914" i="2"/>
  <c r="I5914" i="2"/>
  <c r="K5914" i="2" s="1"/>
  <c r="H5914" i="2"/>
  <c r="M5915" i="2"/>
  <c r="I5915" i="2"/>
  <c r="K5915" i="2" s="1"/>
  <c r="H5915" i="2"/>
  <c r="M5916" i="2"/>
  <c r="I5916" i="2"/>
  <c r="K5916" i="2" s="1"/>
  <c r="H5916" i="2"/>
  <c r="M5917" i="2"/>
  <c r="I5917" i="2"/>
  <c r="K5917" i="2" s="1"/>
  <c r="H5917" i="2"/>
  <c r="M5918" i="2"/>
  <c r="I5918" i="2"/>
  <c r="K5918" i="2" s="1"/>
  <c r="H5918" i="2"/>
  <c r="M5919" i="2"/>
  <c r="I5919" i="2"/>
  <c r="K5919" i="2" s="1"/>
  <c r="H5919" i="2"/>
  <c r="M5920" i="2"/>
  <c r="I5920" i="2"/>
  <c r="K5920" i="2" s="1"/>
  <c r="H5920" i="2"/>
  <c r="M5921" i="2"/>
  <c r="I5921" i="2"/>
  <c r="K5921" i="2" s="1"/>
  <c r="H5921" i="2"/>
  <c r="M5922" i="2"/>
  <c r="I5922" i="2"/>
  <c r="K5922" i="2" s="1"/>
  <c r="H5922" i="2"/>
  <c r="M5923" i="2"/>
  <c r="I5923" i="2"/>
  <c r="K5923" i="2" s="1"/>
  <c r="H5923" i="2"/>
  <c r="M5924" i="2"/>
  <c r="I5924" i="2"/>
  <c r="K5924" i="2" s="1"/>
  <c r="H5924" i="2"/>
  <c r="M5925" i="2"/>
  <c r="I5925" i="2"/>
  <c r="K5925" i="2" s="1"/>
  <c r="H5925" i="2"/>
  <c r="M5926" i="2"/>
  <c r="I5926" i="2"/>
  <c r="K5926" i="2" s="1"/>
  <c r="H5926" i="2"/>
  <c r="M5927" i="2"/>
  <c r="I5927" i="2"/>
  <c r="K5927" i="2" s="1"/>
  <c r="H5927" i="2"/>
  <c r="M5928" i="2"/>
  <c r="I5928" i="2"/>
  <c r="K5928" i="2" s="1"/>
  <c r="H5928" i="2"/>
  <c r="M5929" i="2"/>
  <c r="I5929" i="2"/>
  <c r="K5929" i="2" s="1"/>
  <c r="H5929" i="2"/>
  <c r="M5930" i="2"/>
  <c r="I5930" i="2"/>
  <c r="K5930" i="2" s="1"/>
  <c r="H5930" i="2"/>
  <c r="M5931" i="2"/>
  <c r="I5931" i="2"/>
  <c r="K5931" i="2" s="1"/>
  <c r="H5931" i="2"/>
  <c r="M5932" i="2"/>
  <c r="I5932" i="2"/>
  <c r="K5932" i="2" s="1"/>
  <c r="H5932" i="2"/>
  <c r="M5933" i="2"/>
  <c r="I5933" i="2"/>
  <c r="K5933" i="2" s="1"/>
  <c r="H5933" i="2"/>
  <c r="M5934" i="2"/>
  <c r="I5934" i="2"/>
  <c r="K5934" i="2" s="1"/>
  <c r="H5934" i="2"/>
  <c r="M5935" i="2"/>
  <c r="I5935" i="2"/>
  <c r="K5935" i="2" s="1"/>
  <c r="H5935" i="2"/>
  <c r="M5936" i="2"/>
  <c r="I5936" i="2"/>
  <c r="K5936" i="2" s="1"/>
  <c r="H5936" i="2"/>
  <c r="M5937" i="2"/>
  <c r="I5937" i="2"/>
  <c r="K5937" i="2" s="1"/>
  <c r="H5937" i="2"/>
  <c r="M5938" i="2"/>
  <c r="I5938" i="2"/>
  <c r="K5938" i="2" s="1"/>
  <c r="H5938" i="2"/>
  <c r="M5939" i="2"/>
  <c r="I5939" i="2"/>
  <c r="K5939" i="2" s="1"/>
  <c r="H5939" i="2"/>
  <c r="M5940" i="2"/>
  <c r="I5940" i="2"/>
  <c r="K5940" i="2" s="1"/>
  <c r="H5940" i="2"/>
  <c r="M5941" i="2"/>
  <c r="I5941" i="2"/>
  <c r="K5941" i="2" s="1"/>
  <c r="H5941" i="2"/>
  <c r="M5942" i="2"/>
  <c r="I5942" i="2"/>
  <c r="K5942" i="2" s="1"/>
  <c r="H5942" i="2"/>
  <c r="M5943" i="2"/>
  <c r="I5943" i="2"/>
  <c r="K5943" i="2" s="1"/>
  <c r="H5943" i="2"/>
  <c r="M5944" i="2"/>
  <c r="I5944" i="2"/>
  <c r="K5944" i="2" s="1"/>
  <c r="H5944" i="2"/>
  <c r="M5945" i="2"/>
  <c r="I5945" i="2"/>
  <c r="K5945" i="2" s="1"/>
  <c r="H5945" i="2"/>
  <c r="M5946" i="2"/>
  <c r="I5946" i="2"/>
  <c r="K5946" i="2" s="1"/>
  <c r="H5946" i="2"/>
  <c r="M5947" i="2"/>
  <c r="I5947" i="2"/>
  <c r="K5947" i="2" s="1"/>
  <c r="H5947" i="2"/>
  <c r="M5948" i="2"/>
  <c r="I5948" i="2"/>
  <c r="K5948" i="2" s="1"/>
  <c r="H5948" i="2"/>
  <c r="M5949" i="2"/>
  <c r="I5949" i="2"/>
  <c r="K5949" i="2" s="1"/>
  <c r="H5949" i="2"/>
  <c r="M5950" i="2"/>
  <c r="I5950" i="2"/>
  <c r="K5950" i="2" s="1"/>
  <c r="H5950" i="2"/>
  <c r="M5951" i="2"/>
  <c r="I5951" i="2"/>
  <c r="K5951" i="2" s="1"/>
  <c r="H5951" i="2"/>
  <c r="M5952" i="2"/>
  <c r="I5952" i="2"/>
  <c r="K5952" i="2" s="1"/>
  <c r="H5952" i="2"/>
  <c r="M5953" i="2"/>
  <c r="I5953" i="2"/>
  <c r="K5953" i="2" s="1"/>
  <c r="H5953" i="2"/>
  <c r="M5954" i="2"/>
  <c r="I5954" i="2"/>
  <c r="K5954" i="2" s="1"/>
  <c r="H5954" i="2"/>
  <c r="M5955" i="2"/>
  <c r="I5955" i="2"/>
  <c r="K5955" i="2" s="1"/>
  <c r="H5955" i="2"/>
  <c r="M5956" i="2"/>
  <c r="I5956" i="2"/>
  <c r="K5956" i="2" s="1"/>
  <c r="H5956" i="2"/>
  <c r="M5957" i="2"/>
  <c r="I5957" i="2"/>
  <c r="K5957" i="2" s="1"/>
  <c r="H5957" i="2"/>
  <c r="M5958" i="2"/>
  <c r="I5958" i="2"/>
  <c r="K5958" i="2" s="1"/>
  <c r="H5958" i="2"/>
  <c r="M5959" i="2"/>
  <c r="I5959" i="2"/>
  <c r="K5959" i="2" s="1"/>
  <c r="H5959" i="2"/>
  <c r="I5960" i="2"/>
  <c r="K5960" i="2" s="1"/>
  <c r="H5960" i="2"/>
  <c r="M5960" i="2"/>
  <c r="H5961" i="2"/>
  <c r="I5961" i="2"/>
  <c r="K5961" i="2" s="1"/>
  <c r="M5961" i="2"/>
  <c r="I5962" i="2"/>
  <c r="K5962" i="2" s="1"/>
  <c r="M5962" i="2"/>
  <c r="H5962" i="2"/>
  <c r="M5963" i="2"/>
  <c r="I5963" i="2"/>
  <c r="K5963" i="2" s="1"/>
  <c r="H5963" i="2"/>
  <c r="M5964" i="2"/>
  <c r="I5964" i="2"/>
  <c r="K5964" i="2" s="1"/>
  <c r="H5964" i="2"/>
  <c r="M5965" i="2"/>
  <c r="I5965" i="2"/>
  <c r="K5965" i="2" s="1"/>
  <c r="H5965" i="2"/>
  <c r="M5966" i="2"/>
  <c r="I5966" i="2"/>
  <c r="K5966" i="2" s="1"/>
  <c r="H5966" i="2"/>
  <c r="M5967" i="2"/>
  <c r="I5967" i="2"/>
  <c r="K5967" i="2" s="1"/>
  <c r="H5967" i="2"/>
  <c r="M5968" i="2"/>
  <c r="I5968" i="2"/>
  <c r="K5968" i="2" s="1"/>
  <c r="H5968" i="2"/>
  <c r="M5969" i="2"/>
  <c r="I5969" i="2"/>
  <c r="K5969" i="2" s="1"/>
  <c r="H5969" i="2"/>
  <c r="M5970" i="2"/>
  <c r="I5970" i="2"/>
  <c r="K5970" i="2" s="1"/>
  <c r="H5970" i="2"/>
  <c r="M5971" i="2"/>
  <c r="I5971" i="2"/>
  <c r="K5971" i="2" s="1"/>
  <c r="H5971" i="2"/>
  <c r="M5972" i="2"/>
  <c r="I5972" i="2"/>
  <c r="K5972" i="2" s="1"/>
  <c r="H5972" i="2"/>
  <c r="M5973" i="2"/>
  <c r="I5973" i="2"/>
  <c r="K5973" i="2" s="1"/>
  <c r="H5973" i="2"/>
  <c r="M5974" i="2"/>
  <c r="I5974" i="2"/>
  <c r="K5974" i="2" s="1"/>
  <c r="H5974" i="2"/>
  <c r="M5975" i="2"/>
  <c r="I5975" i="2"/>
  <c r="K5975" i="2" s="1"/>
  <c r="H5975" i="2"/>
  <c r="M5976" i="2"/>
  <c r="I5976" i="2"/>
  <c r="K5976" i="2" s="1"/>
  <c r="H5976" i="2"/>
  <c r="M5977" i="2"/>
  <c r="I5977" i="2"/>
  <c r="K5977" i="2" s="1"/>
  <c r="H5977" i="2"/>
  <c r="M5978" i="2"/>
  <c r="I5978" i="2"/>
  <c r="K5978" i="2" s="1"/>
  <c r="H5978" i="2"/>
  <c r="M5979" i="2"/>
  <c r="I5979" i="2"/>
  <c r="K5979" i="2" s="1"/>
  <c r="H5979" i="2"/>
  <c r="I5980" i="2"/>
  <c r="K5980" i="2" s="1"/>
  <c r="M5980" i="2"/>
  <c r="H5980" i="2"/>
  <c r="H5981" i="2"/>
  <c r="I5981" i="2"/>
  <c r="K5981" i="2" s="1"/>
  <c r="M5981" i="2"/>
  <c r="M5982" i="2"/>
  <c r="I5982" i="2"/>
  <c r="K5982" i="2" s="1"/>
  <c r="H5982" i="2"/>
  <c r="M5983" i="2"/>
  <c r="I5983" i="2"/>
  <c r="K5983" i="2" s="1"/>
  <c r="H5983" i="2"/>
  <c r="M5984" i="2"/>
  <c r="H5984" i="2"/>
  <c r="I5984" i="2"/>
  <c r="K5984" i="2" s="1"/>
  <c r="M5985" i="2"/>
  <c r="H5985" i="2"/>
  <c r="I5985" i="2"/>
  <c r="K5985" i="2" s="1"/>
  <c r="H5986" i="2"/>
  <c r="M5986" i="2"/>
  <c r="I5986" i="2"/>
  <c r="K5986" i="2" s="1"/>
  <c r="H5987" i="2"/>
  <c r="I5987" i="2"/>
  <c r="K5987" i="2" s="1"/>
  <c r="M5987" i="2"/>
  <c r="M5988" i="2"/>
  <c r="H5988" i="2"/>
  <c r="I5988" i="2"/>
  <c r="K5988" i="2" s="1"/>
  <c r="M5989" i="2"/>
  <c r="I5989" i="2"/>
  <c r="K5989" i="2" s="1"/>
  <c r="H5989" i="2"/>
  <c r="I5990" i="2"/>
  <c r="K5990" i="2" s="1"/>
  <c r="H5990" i="2"/>
  <c r="M5990" i="2"/>
  <c r="I5991" i="2"/>
  <c r="K5991" i="2" s="1"/>
  <c r="H5991" i="2"/>
  <c r="M5991" i="2"/>
  <c r="M5992" i="2"/>
  <c r="I5992" i="2"/>
  <c r="K5992" i="2" s="1"/>
  <c r="H5992" i="2"/>
  <c r="M5994" i="2"/>
  <c r="I5994" i="2"/>
  <c r="K5994" i="2" s="1"/>
  <c r="H5994" i="2"/>
  <c r="H5996" i="2"/>
  <c r="I5996" i="2"/>
  <c r="K5996" i="2" s="1"/>
  <c r="M5996" i="2"/>
  <c r="H5999" i="2"/>
  <c r="I5999" i="2"/>
  <c r="K5999" i="2" s="1"/>
  <c r="M5999" i="2"/>
  <c r="H6001" i="2"/>
  <c r="I6001" i="2"/>
  <c r="K6001" i="2" s="1"/>
  <c r="M6001" i="2"/>
  <c r="H6004" i="2"/>
  <c r="I6004" i="2"/>
  <c r="K6004" i="2" s="1"/>
  <c r="M6004" i="2"/>
  <c r="H6007" i="2"/>
  <c r="M6007" i="2"/>
  <c r="I6007" i="2"/>
  <c r="K6007" i="2" s="1"/>
  <c r="H6009" i="2"/>
  <c r="I6009" i="2"/>
  <c r="K6009" i="2" s="1"/>
  <c r="M6009" i="2"/>
  <c r="H6012" i="2"/>
  <c r="I6012" i="2"/>
  <c r="K6012" i="2" s="1"/>
  <c r="M6012" i="2"/>
  <c r="H6015" i="2"/>
  <c r="I6015" i="2"/>
  <c r="K6015" i="2" s="1"/>
  <c r="M6015" i="2"/>
  <c r="H6016" i="2"/>
  <c r="I6016" i="2"/>
  <c r="K6016" i="2" s="1"/>
  <c r="M6016" i="2"/>
  <c r="I6017" i="2"/>
  <c r="K6017" i="2" s="1"/>
  <c r="M6017" i="2"/>
  <c r="H6017" i="2"/>
  <c r="M6018" i="2"/>
  <c r="I6018" i="2"/>
  <c r="K6018" i="2" s="1"/>
  <c r="H6018" i="2"/>
  <c r="M6019" i="2"/>
  <c r="I6019" i="2"/>
  <c r="K6019" i="2" s="1"/>
  <c r="H6019" i="2"/>
  <c r="M6020" i="2"/>
  <c r="I6020" i="2"/>
  <c r="K6020" i="2" s="1"/>
  <c r="H6020" i="2"/>
  <c r="M6021" i="2"/>
  <c r="I6021" i="2"/>
  <c r="K6021" i="2" s="1"/>
  <c r="H6021" i="2"/>
  <c r="M6022" i="2"/>
  <c r="I6022" i="2"/>
  <c r="K6022" i="2" s="1"/>
  <c r="H6022" i="2"/>
  <c r="H6023" i="2"/>
  <c r="M6023" i="2"/>
  <c r="I6023" i="2"/>
  <c r="K6023" i="2" s="1"/>
  <c r="M6025" i="2"/>
  <c r="I6025" i="2"/>
  <c r="K6025" i="2" s="1"/>
  <c r="H6025" i="2"/>
  <c r="H6028" i="2"/>
  <c r="I6028" i="2"/>
  <c r="K6028" i="2" s="1"/>
  <c r="M6028" i="2"/>
  <c r="H6030" i="2"/>
  <c r="I6030" i="2"/>
  <c r="K6030" i="2" s="1"/>
  <c r="M6030" i="2"/>
  <c r="M6032" i="2"/>
  <c r="H6032" i="2"/>
  <c r="I6032" i="2"/>
  <c r="K6032" i="2" s="1"/>
  <c r="H6035" i="2"/>
  <c r="I6035" i="2"/>
  <c r="K6035" i="2" s="1"/>
  <c r="M6035" i="2"/>
  <c r="I6037" i="2"/>
  <c r="K6037" i="2" s="1"/>
  <c r="M6037" i="2"/>
  <c r="H6037" i="2"/>
  <c r="H6040" i="2"/>
  <c r="I6040" i="2"/>
  <c r="K6040" i="2" s="1"/>
  <c r="M6040" i="2"/>
  <c r="H6042" i="2"/>
  <c r="I6042" i="2"/>
  <c r="K6042" i="2" s="1"/>
  <c r="M6042" i="2"/>
  <c r="M6045" i="2"/>
  <c r="H6045" i="2"/>
  <c r="I6045" i="2"/>
  <c r="K6045" i="2" s="1"/>
  <c r="M6048" i="2"/>
  <c r="I6048" i="2"/>
  <c r="K6048" i="2" s="1"/>
  <c r="H6048" i="2"/>
  <c r="H6051" i="2"/>
  <c r="I6051" i="2"/>
  <c r="K6051" i="2" s="1"/>
  <c r="M6051" i="2"/>
  <c r="I6054" i="2"/>
  <c r="K6054" i="2" s="1"/>
  <c r="M6054" i="2"/>
  <c r="H6054" i="2"/>
  <c r="I6056" i="2"/>
  <c r="K6056" i="2" s="1"/>
  <c r="M6056" i="2"/>
  <c r="H6056" i="2"/>
  <c r="H6058" i="2"/>
  <c r="I6058" i="2"/>
  <c r="K6058" i="2" s="1"/>
  <c r="M6058" i="2"/>
  <c r="H6063" i="2"/>
  <c r="I6063" i="2"/>
  <c r="K6063" i="2" s="1"/>
  <c r="M6063" i="2"/>
  <c r="M6064" i="2"/>
  <c r="H6064" i="2"/>
  <c r="I6064" i="2"/>
  <c r="K6064" i="2" s="1"/>
  <c r="M6065" i="2"/>
  <c r="I6065" i="2"/>
  <c r="K6065" i="2" s="1"/>
  <c r="H6065" i="2"/>
  <c r="M6066" i="2"/>
  <c r="I6066" i="2"/>
  <c r="K6066" i="2" s="1"/>
  <c r="H6066" i="2"/>
  <c r="H6067" i="2"/>
  <c r="M6067" i="2"/>
  <c r="I6067" i="2"/>
  <c r="K6067" i="2" s="1"/>
  <c r="H6068" i="2"/>
  <c r="I6068" i="2"/>
  <c r="K6068" i="2" s="1"/>
  <c r="M6068" i="2"/>
  <c r="H6069" i="2"/>
  <c r="I6069" i="2"/>
  <c r="K6069" i="2" s="1"/>
  <c r="M6069" i="2"/>
  <c r="H6070" i="2"/>
  <c r="I6070" i="2"/>
  <c r="K6070" i="2" s="1"/>
  <c r="M6070" i="2"/>
  <c r="I6071" i="2"/>
  <c r="K6071" i="2" s="1"/>
  <c r="M6071" i="2"/>
  <c r="H6071" i="2"/>
  <c r="H6072" i="2"/>
  <c r="I6072" i="2"/>
  <c r="K6072" i="2" s="1"/>
  <c r="M6072" i="2"/>
  <c r="I6073" i="2"/>
  <c r="K6073" i="2" s="1"/>
  <c r="M6073" i="2"/>
  <c r="H6073" i="2"/>
  <c r="H6074" i="2"/>
  <c r="M6074" i="2"/>
  <c r="I6074" i="2"/>
  <c r="K6074" i="2" s="1"/>
  <c r="M6075" i="2"/>
  <c r="I6075" i="2"/>
  <c r="K6075" i="2" s="1"/>
  <c r="H6075" i="2"/>
  <c r="H6077" i="2"/>
  <c r="I6077" i="2"/>
  <c r="K6077" i="2" s="1"/>
  <c r="M6077" i="2"/>
  <c r="H6080" i="2"/>
  <c r="I6080" i="2"/>
  <c r="K6080" i="2" s="1"/>
  <c r="M6080" i="2"/>
  <c r="H6082" i="2"/>
  <c r="I6082" i="2"/>
  <c r="K6082" i="2" s="1"/>
  <c r="M6082" i="2"/>
  <c r="H6085" i="2"/>
  <c r="I6085" i="2"/>
  <c r="K6085" i="2" s="1"/>
  <c r="M6085" i="2"/>
  <c r="H6088" i="2"/>
  <c r="I6088" i="2"/>
  <c r="K6088" i="2" s="1"/>
  <c r="M6088" i="2"/>
  <c r="M6090" i="2"/>
  <c r="I6090" i="2"/>
  <c r="K6090" i="2" s="1"/>
  <c r="H6090" i="2"/>
  <c r="H6093" i="2"/>
  <c r="M6093" i="2"/>
  <c r="I6093" i="2"/>
  <c r="K6093" i="2" s="1"/>
  <c r="M6096" i="2"/>
  <c r="I6096" i="2"/>
  <c r="K6096" i="2" s="1"/>
  <c r="H6096" i="2"/>
  <c r="H6098" i="2"/>
  <c r="I6098" i="2"/>
  <c r="K6098" i="2" s="1"/>
  <c r="M6098" i="2"/>
  <c r="I6101" i="2"/>
  <c r="K6101" i="2" s="1"/>
  <c r="M6101" i="2"/>
  <c r="H6101" i="2"/>
  <c r="I6103" i="2"/>
  <c r="K6103" i="2" s="1"/>
  <c r="M6103" i="2"/>
  <c r="H6103" i="2"/>
  <c r="M6105" i="2"/>
  <c r="I6105" i="2"/>
  <c r="K6105" i="2" s="1"/>
  <c r="H6105" i="2"/>
  <c r="I6108" i="2"/>
  <c r="K6108" i="2" s="1"/>
  <c r="M6108" i="2"/>
  <c r="H6108" i="2"/>
  <c r="H6110" i="2"/>
  <c r="I6110" i="2"/>
  <c r="K6110" i="2" s="1"/>
  <c r="M6110" i="2"/>
  <c r="H6113" i="2"/>
  <c r="I6113" i="2"/>
  <c r="K6113" i="2" s="1"/>
  <c r="M6113" i="2"/>
  <c r="M6115" i="2"/>
  <c r="H6115" i="2"/>
  <c r="I6115" i="2"/>
  <c r="K6115" i="2" s="1"/>
  <c r="I6118" i="2"/>
  <c r="K6118" i="2" s="1"/>
  <c r="H6118" i="2"/>
  <c r="M6118" i="2"/>
  <c r="M6120" i="2"/>
  <c r="H6120" i="2"/>
  <c r="I6120" i="2"/>
  <c r="K6120" i="2" s="1"/>
  <c r="I6123" i="2"/>
  <c r="K6123" i="2" s="1"/>
  <c r="M6123" i="2"/>
  <c r="H6123" i="2"/>
  <c r="H6125" i="2"/>
  <c r="I6125" i="2"/>
  <c r="K6125" i="2" s="1"/>
  <c r="M6125" i="2"/>
  <c r="I6128" i="2"/>
  <c r="K6128" i="2" s="1"/>
  <c r="M6128" i="2"/>
  <c r="H6128" i="2"/>
  <c r="H6130" i="2"/>
  <c r="M6130" i="2"/>
  <c r="I6130" i="2"/>
  <c r="K6130" i="2" s="1"/>
  <c r="H6132" i="2"/>
  <c r="I6132" i="2"/>
  <c r="K6132" i="2" s="1"/>
  <c r="M6132" i="2"/>
  <c r="M6135" i="2"/>
  <c r="H6135" i="2"/>
  <c r="I6135" i="2"/>
  <c r="K6135" i="2" s="1"/>
  <c r="M6138" i="2"/>
  <c r="I6138" i="2"/>
  <c r="K6138" i="2" s="1"/>
  <c r="H6138" i="2"/>
  <c r="I6141" i="2"/>
  <c r="K6141" i="2" s="1"/>
  <c r="M6141" i="2"/>
  <c r="H6141" i="2"/>
  <c r="I6143" i="2"/>
  <c r="K6143" i="2" s="1"/>
  <c r="M6143" i="2"/>
  <c r="H6143" i="2"/>
  <c r="M6146" i="2"/>
  <c r="I6146" i="2"/>
  <c r="K6146" i="2" s="1"/>
  <c r="H6146" i="2"/>
  <c r="H6149" i="2"/>
  <c r="I6149" i="2"/>
  <c r="K6149" i="2" s="1"/>
  <c r="M6149" i="2"/>
  <c r="M6151" i="2"/>
  <c r="I6151" i="2"/>
  <c r="K6151" i="2" s="1"/>
  <c r="H6151" i="2"/>
  <c r="H6154" i="2"/>
  <c r="I6154" i="2"/>
  <c r="K6154" i="2" s="1"/>
  <c r="M6154" i="2"/>
  <c r="M6156" i="2"/>
  <c r="I6156" i="2"/>
  <c r="K6156" i="2" s="1"/>
  <c r="H6156" i="2"/>
  <c r="I6159" i="2"/>
  <c r="K6159" i="2" s="1"/>
  <c r="M6159" i="2"/>
  <c r="H6159" i="2"/>
  <c r="M6162" i="2"/>
  <c r="I6162" i="2"/>
  <c r="K6162" i="2" s="1"/>
  <c r="H6162" i="2"/>
  <c r="M6164" i="2"/>
  <c r="I6164" i="2"/>
  <c r="K6164" i="2" s="1"/>
  <c r="H6164" i="2"/>
  <c r="M6167" i="2"/>
  <c r="I6167" i="2"/>
  <c r="K6167" i="2" s="1"/>
  <c r="H6167" i="2"/>
  <c r="M6169" i="2"/>
  <c r="I6169" i="2"/>
  <c r="K6169" i="2" s="1"/>
  <c r="H6169" i="2"/>
  <c r="M6172" i="2"/>
  <c r="I6172" i="2"/>
  <c r="K6172" i="2" s="1"/>
  <c r="H6172" i="2"/>
  <c r="M6174" i="2"/>
  <c r="I6174" i="2"/>
  <c r="K6174" i="2" s="1"/>
  <c r="H6174" i="2"/>
  <c r="M6177" i="2"/>
  <c r="I6177" i="2"/>
  <c r="K6177" i="2" s="1"/>
  <c r="H6177" i="2"/>
  <c r="M6179" i="2"/>
  <c r="I6179" i="2"/>
  <c r="K6179" i="2" s="1"/>
  <c r="H6179" i="2"/>
  <c r="M6181" i="2"/>
  <c r="I6181" i="2"/>
  <c r="K6181" i="2" s="1"/>
  <c r="H6181" i="2"/>
  <c r="M6184" i="2"/>
  <c r="I6184" i="2"/>
  <c r="K6184" i="2" s="1"/>
  <c r="H6184" i="2"/>
  <c r="H6186" i="2"/>
  <c r="I6186" i="2"/>
  <c r="K6186" i="2" s="1"/>
  <c r="M6186" i="2"/>
  <c r="H6189" i="2"/>
  <c r="I6189" i="2"/>
  <c r="K6189" i="2" s="1"/>
  <c r="M6189" i="2"/>
  <c r="I6191" i="2"/>
  <c r="K6191" i="2" s="1"/>
  <c r="M6191" i="2"/>
  <c r="H6191" i="2"/>
  <c r="I6194" i="2"/>
  <c r="K6194" i="2" s="1"/>
  <c r="H6194" i="2"/>
  <c r="M6194" i="2"/>
  <c r="M6197" i="2"/>
  <c r="I6197" i="2"/>
  <c r="K6197" i="2" s="1"/>
  <c r="H6197" i="2"/>
  <c r="H6199" i="2"/>
  <c r="I6199" i="2"/>
  <c r="K6199" i="2" s="1"/>
  <c r="M6199" i="2"/>
  <c r="M6202" i="2"/>
  <c r="I6202" i="2"/>
  <c r="K6202" i="2" s="1"/>
  <c r="H6202" i="2"/>
  <c r="I6204" i="2"/>
  <c r="K6204" i="2" s="1"/>
  <c r="M6204" i="2"/>
  <c r="H6204" i="2"/>
  <c r="H6206" i="2"/>
  <c r="M6206" i="2"/>
  <c r="I6206" i="2"/>
  <c r="K6206" i="2" s="1"/>
  <c r="H6209" i="2"/>
  <c r="I6209" i="2"/>
  <c r="K6209" i="2" s="1"/>
  <c r="M6209" i="2"/>
  <c r="I6212" i="2"/>
  <c r="K6212" i="2" s="1"/>
  <c r="M6212" i="2"/>
  <c r="H6212" i="2"/>
  <c r="M6215" i="2"/>
  <c r="I6215" i="2"/>
  <c r="K6215" i="2" s="1"/>
  <c r="H6215" i="2"/>
  <c r="M6218" i="2"/>
  <c r="H6218" i="2"/>
  <c r="I6218" i="2"/>
  <c r="K6218" i="2" s="1"/>
  <c r="H6220" i="2"/>
  <c r="M6220" i="2"/>
  <c r="I6220" i="2"/>
  <c r="K6220" i="2" s="1"/>
  <c r="I6224" i="2"/>
  <c r="K6224" i="2" s="1"/>
  <c r="H6224" i="2"/>
  <c r="M6224" i="2"/>
  <c r="M6228" i="2"/>
  <c r="H6228" i="2"/>
  <c r="I6228" i="2"/>
  <c r="K6228" i="2" s="1"/>
  <c r="H6232" i="2"/>
  <c r="M6232" i="2"/>
  <c r="I6232" i="2"/>
  <c r="K6232" i="2" s="1"/>
  <c r="H6235" i="2"/>
  <c r="M6235" i="2"/>
  <c r="I6235" i="2"/>
  <c r="K6235" i="2" s="1"/>
  <c r="I11" i="2"/>
  <c r="K11" i="2" s="1"/>
  <c r="H11" i="2"/>
  <c r="M11" i="2"/>
  <c r="M19" i="2"/>
  <c r="I19" i="2"/>
  <c r="K19" i="2" s="1"/>
  <c r="H19" i="2"/>
  <c r="I24" i="2"/>
  <c r="K24" i="2" s="1"/>
  <c r="H24" i="2"/>
  <c r="M24" i="2"/>
  <c r="H31" i="2"/>
  <c r="M31" i="2"/>
  <c r="I31" i="2"/>
  <c r="K31" i="2" s="1"/>
  <c r="I35" i="2"/>
  <c r="K35" i="2" s="1"/>
  <c r="M35" i="2"/>
  <c r="H35" i="2"/>
  <c r="H39" i="2"/>
  <c r="I39" i="2"/>
  <c r="K39" i="2" s="1"/>
  <c r="M39" i="2"/>
  <c r="H44" i="2"/>
  <c r="I44" i="2"/>
  <c r="K44" i="2" s="1"/>
  <c r="M44" i="2"/>
  <c r="M52" i="2"/>
  <c r="I52" i="2"/>
  <c r="K52" i="2" s="1"/>
  <c r="H52" i="2"/>
  <c r="M58" i="2"/>
  <c r="H58" i="2"/>
  <c r="I58" i="2"/>
  <c r="K58" i="2" s="1"/>
  <c r="M67" i="2"/>
  <c r="H67" i="2"/>
  <c r="I67" i="2"/>
  <c r="K67" i="2" s="1"/>
  <c r="M73" i="2"/>
  <c r="I73" i="2"/>
  <c r="K73" i="2" s="1"/>
  <c r="H73" i="2"/>
  <c r="H80" i="2"/>
  <c r="I80" i="2"/>
  <c r="K80" i="2" s="1"/>
  <c r="M80" i="2"/>
  <c r="M6249" i="2"/>
  <c r="I6249" i="2"/>
  <c r="K6249" i="2" s="1"/>
  <c r="H6249" i="2"/>
  <c r="H6255" i="2"/>
  <c r="M6255" i="2"/>
  <c r="I6255" i="2"/>
  <c r="K6255" i="2" s="1"/>
  <c r="I6260" i="2"/>
  <c r="K6260" i="2" s="1"/>
  <c r="M6260" i="2"/>
  <c r="H6260" i="2"/>
  <c r="M6269" i="2"/>
  <c r="I6269" i="2"/>
  <c r="K6269" i="2" s="1"/>
  <c r="H6269" i="2"/>
  <c r="H6275" i="2"/>
  <c r="M6275" i="2"/>
  <c r="I6275" i="2"/>
  <c r="K6275" i="2" s="1"/>
  <c r="M6281" i="2"/>
  <c r="I6281" i="2"/>
  <c r="K6281" i="2" s="1"/>
  <c r="H6281" i="2"/>
  <c r="I6288" i="2"/>
  <c r="K6288" i="2" s="1"/>
  <c r="M6288" i="2"/>
  <c r="H6288" i="2"/>
  <c r="H6294" i="2"/>
  <c r="M6294" i="2"/>
  <c r="I6294" i="2"/>
  <c r="K6294" i="2" s="1"/>
  <c r="M6300" i="2"/>
  <c r="H6300" i="2"/>
  <c r="I6300" i="2"/>
  <c r="K6300" i="2" s="1"/>
  <c r="I6305" i="2"/>
  <c r="K6305" i="2" s="1"/>
  <c r="M6305" i="2"/>
  <c r="H6305" i="2"/>
  <c r="H6308" i="2"/>
  <c r="I6308" i="2"/>
  <c r="K6308" i="2" s="1"/>
  <c r="M6308" i="2"/>
  <c r="H6312" i="2"/>
  <c r="M6312" i="2"/>
  <c r="I6312" i="2"/>
  <c r="K6312" i="2" s="1"/>
  <c r="H6318" i="2"/>
  <c r="I6318" i="2"/>
  <c r="K6318" i="2" s="1"/>
  <c r="M6318" i="2"/>
  <c r="H6323" i="2"/>
  <c r="I6323" i="2"/>
  <c r="K6323" i="2" s="1"/>
  <c r="M6323" i="2"/>
  <c r="I6329" i="2"/>
  <c r="K6329" i="2" s="1"/>
  <c r="M6329" i="2"/>
  <c r="H6329" i="2"/>
  <c r="I6332" i="2"/>
  <c r="K6332" i="2" s="1"/>
  <c r="M6332" i="2"/>
  <c r="H6332" i="2"/>
  <c r="I6337" i="2"/>
  <c r="K6337" i="2" s="1"/>
  <c r="H6337" i="2"/>
  <c r="M6337" i="2"/>
  <c r="H6343" i="2"/>
  <c r="I6343" i="2"/>
  <c r="K6343" i="2" s="1"/>
  <c r="M6343" i="2"/>
  <c r="M6349" i="2"/>
  <c r="H6349" i="2"/>
  <c r="I6349" i="2"/>
  <c r="K6349" i="2" s="1"/>
  <c r="H6355" i="2"/>
  <c r="I6355" i="2"/>
  <c r="K6355" i="2" s="1"/>
  <c r="M6355" i="2"/>
  <c r="I6362" i="2"/>
  <c r="K6362" i="2" s="1"/>
  <c r="H6362" i="2"/>
  <c r="M6362" i="2"/>
  <c r="I6450" i="2"/>
  <c r="K6450" i="2" s="1"/>
  <c r="H6450" i="2"/>
  <c r="M6450" i="2"/>
  <c r="I6451" i="2"/>
  <c r="K6451" i="2" s="1"/>
  <c r="M6451" i="2"/>
  <c r="H6451" i="2"/>
  <c r="M6452" i="2"/>
  <c r="I6452" i="2"/>
  <c r="K6452" i="2" s="1"/>
  <c r="H6452" i="2"/>
  <c r="H6453" i="2"/>
  <c r="M6453" i="2"/>
  <c r="I6453" i="2"/>
  <c r="K6453" i="2" s="1"/>
  <c r="I6454" i="2"/>
  <c r="K6454" i="2" s="1"/>
  <c r="M6454" i="2"/>
  <c r="H6454" i="2"/>
  <c r="M6455" i="2"/>
  <c r="I6455" i="2"/>
  <c r="K6455" i="2" s="1"/>
  <c r="H6455" i="2"/>
  <c r="H6456" i="2"/>
  <c r="M6456" i="2"/>
  <c r="I6456" i="2"/>
  <c r="K6456" i="2" s="1"/>
  <c r="H6457" i="2"/>
  <c r="M6457" i="2"/>
  <c r="I6457" i="2"/>
  <c r="K6457" i="2" s="1"/>
  <c r="M6458" i="2"/>
  <c r="H6458" i="2"/>
  <c r="I6458" i="2"/>
  <c r="K6458" i="2" s="1"/>
  <c r="M6459" i="2"/>
  <c r="I6459" i="2"/>
  <c r="K6459" i="2" s="1"/>
  <c r="H6459" i="2"/>
  <c r="M6460" i="2"/>
  <c r="I6460" i="2"/>
  <c r="K6460" i="2" s="1"/>
  <c r="H6460" i="2"/>
  <c r="H6461" i="2"/>
  <c r="M6461" i="2"/>
  <c r="I6461" i="2"/>
  <c r="K6461" i="2" s="1"/>
  <c r="M6462" i="2"/>
  <c r="I6462" i="2"/>
  <c r="K6462" i="2" s="1"/>
  <c r="H6462" i="2"/>
  <c r="M6463" i="2"/>
  <c r="I6463" i="2"/>
  <c r="K6463" i="2" s="1"/>
  <c r="H6463" i="2"/>
  <c r="M6464" i="2"/>
  <c r="I6464" i="2"/>
  <c r="K6464" i="2" s="1"/>
  <c r="H6464" i="2"/>
  <c r="M6465" i="2"/>
  <c r="I6465" i="2"/>
  <c r="K6465" i="2" s="1"/>
  <c r="H6465" i="2"/>
  <c r="M6466" i="2"/>
  <c r="I6466" i="2"/>
  <c r="K6466" i="2" s="1"/>
  <c r="H6466" i="2"/>
  <c r="M6467" i="2"/>
  <c r="I6467" i="2"/>
  <c r="K6467" i="2" s="1"/>
  <c r="H6467" i="2"/>
  <c r="M6468" i="2"/>
  <c r="I6468" i="2"/>
  <c r="K6468" i="2" s="1"/>
  <c r="H6468" i="2"/>
  <c r="M6469" i="2"/>
  <c r="I6469" i="2"/>
  <c r="K6469" i="2" s="1"/>
  <c r="H6469" i="2"/>
  <c r="M6470" i="2"/>
  <c r="I6470" i="2"/>
  <c r="K6470" i="2" s="1"/>
  <c r="H6470" i="2"/>
  <c r="M6471" i="2"/>
  <c r="I6471" i="2"/>
  <c r="K6471" i="2" s="1"/>
  <c r="H6471" i="2"/>
  <c r="M6472" i="2"/>
  <c r="I6472" i="2"/>
  <c r="K6472" i="2" s="1"/>
  <c r="H6472" i="2"/>
  <c r="M6473" i="2"/>
  <c r="I6473" i="2"/>
  <c r="K6473" i="2" s="1"/>
  <c r="H6473" i="2"/>
  <c r="M6474" i="2"/>
  <c r="I6474" i="2"/>
  <c r="K6474" i="2" s="1"/>
  <c r="H6474" i="2"/>
  <c r="M6475" i="2"/>
  <c r="I6475" i="2"/>
  <c r="K6475" i="2" s="1"/>
  <c r="H6475" i="2"/>
  <c r="M6476" i="2"/>
  <c r="I6476" i="2"/>
  <c r="K6476" i="2" s="1"/>
  <c r="H6476" i="2"/>
  <c r="M6477" i="2"/>
  <c r="I6477" i="2"/>
  <c r="K6477" i="2" s="1"/>
  <c r="H6477" i="2"/>
  <c r="M6478" i="2"/>
  <c r="I6478" i="2"/>
  <c r="K6478" i="2" s="1"/>
  <c r="H6478" i="2"/>
  <c r="M6479" i="2"/>
  <c r="I6479" i="2"/>
  <c r="K6479" i="2" s="1"/>
  <c r="H6479" i="2"/>
  <c r="M6480" i="2"/>
  <c r="I6480" i="2"/>
  <c r="K6480" i="2" s="1"/>
  <c r="H6480" i="2"/>
  <c r="M6481" i="2"/>
  <c r="I6481" i="2"/>
  <c r="K6481" i="2" s="1"/>
  <c r="H6481" i="2"/>
  <c r="M6482" i="2"/>
  <c r="I6482" i="2"/>
  <c r="K6482" i="2" s="1"/>
  <c r="H6482" i="2"/>
  <c r="M6483" i="2"/>
  <c r="I6483" i="2"/>
  <c r="K6483" i="2" s="1"/>
  <c r="H6483" i="2"/>
  <c r="M6484" i="2"/>
  <c r="I6484" i="2"/>
  <c r="K6484" i="2" s="1"/>
  <c r="H6484" i="2"/>
  <c r="M6485" i="2"/>
  <c r="I6485" i="2"/>
  <c r="K6485" i="2" s="1"/>
  <c r="H6485" i="2"/>
  <c r="M6486" i="2"/>
  <c r="I6486" i="2"/>
  <c r="K6486" i="2" s="1"/>
  <c r="H6486" i="2"/>
  <c r="M6487" i="2"/>
  <c r="I6487" i="2"/>
  <c r="K6487" i="2" s="1"/>
  <c r="H6487" i="2"/>
  <c r="M6488" i="2"/>
  <c r="I6488" i="2"/>
  <c r="K6488" i="2" s="1"/>
  <c r="H6488" i="2"/>
  <c r="M6489" i="2"/>
  <c r="I6489" i="2"/>
  <c r="K6489" i="2" s="1"/>
  <c r="H6489" i="2"/>
  <c r="M6490" i="2"/>
  <c r="I6490" i="2"/>
  <c r="K6490" i="2" s="1"/>
  <c r="H6490" i="2"/>
  <c r="M6491" i="2"/>
  <c r="I6491" i="2"/>
  <c r="K6491" i="2" s="1"/>
  <c r="H6491" i="2"/>
  <c r="M6492" i="2"/>
  <c r="I6492" i="2"/>
  <c r="K6492" i="2" s="1"/>
  <c r="H6492" i="2"/>
  <c r="M6493" i="2"/>
  <c r="I6493" i="2"/>
  <c r="K6493" i="2" s="1"/>
  <c r="H6493" i="2"/>
  <c r="M6494" i="2"/>
  <c r="I6494" i="2"/>
  <c r="K6494" i="2" s="1"/>
  <c r="H6494" i="2"/>
  <c r="M6495" i="2"/>
  <c r="I6495" i="2"/>
  <c r="K6495" i="2" s="1"/>
  <c r="H6495" i="2"/>
  <c r="M6496" i="2"/>
  <c r="I6496" i="2"/>
  <c r="K6496" i="2" s="1"/>
  <c r="H6496" i="2"/>
  <c r="M6497" i="2"/>
  <c r="I6497" i="2"/>
  <c r="K6497" i="2" s="1"/>
  <c r="H6497" i="2"/>
  <c r="I6498" i="2"/>
  <c r="K6498" i="2" s="1"/>
  <c r="M6498" i="2"/>
  <c r="H6498" i="2"/>
  <c r="M6499" i="2"/>
  <c r="I6499" i="2"/>
  <c r="K6499" i="2" s="1"/>
  <c r="H6499" i="2"/>
  <c r="I6500" i="2"/>
  <c r="K6500" i="2" s="1"/>
  <c r="H6500" i="2"/>
  <c r="M6500" i="2"/>
  <c r="M6501" i="2"/>
  <c r="H6501" i="2"/>
  <c r="I6501" i="2"/>
  <c r="K6501" i="2" s="1"/>
  <c r="I6502" i="2"/>
  <c r="K6502" i="2" s="1"/>
  <c r="H6502" i="2"/>
  <c r="M6502" i="2"/>
  <c r="I6503" i="2"/>
  <c r="K6503" i="2" s="1"/>
  <c r="M6503" i="2"/>
  <c r="H6503" i="2"/>
  <c r="M6504" i="2"/>
  <c r="I6504" i="2"/>
  <c r="K6504" i="2" s="1"/>
  <c r="H6504" i="2"/>
  <c r="M6505" i="2"/>
  <c r="I6505" i="2"/>
  <c r="K6505" i="2" s="1"/>
  <c r="H6505" i="2"/>
  <c r="H6506" i="2"/>
  <c r="I6506" i="2"/>
  <c r="K6506" i="2" s="1"/>
  <c r="M6506" i="2"/>
  <c r="I6507" i="2"/>
  <c r="K6507" i="2" s="1"/>
  <c r="M6507" i="2"/>
  <c r="H6507" i="2"/>
  <c r="H6508" i="2"/>
  <c r="I6508" i="2"/>
  <c r="K6508" i="2" s="1"/>
  <c r="M6508" i="2"/>
  <c r="M6509" i="2"/>
  <c r="I6509" i="2"/>
  <c r="K6509" i="2" s="1"/>
  <c r="H6509" i="2"/>
  <c r="M6510" i="2"/>
  <c r="I6510" i="2"/>
  <c r="K6510" i="2" s="1"/>
  <c r="H6510" i="2"/>
  <c r="H6511" i="2"/>
  <c r="M6511" i="2"/>
  <c r="I6511" i="2"/>
  <c r="K6511" i="2" s="1"/>
  <c r="M6512" i="2"/>
  <c r="I6512" i="2"/>
  <c r="K6512" i="2" s="1"/>
  <c r="H6512" i="2"/>
  <c r="M6513" i="2"/>
  <c r="I6513" i="2"/>
  <c r="K6513" i="2" s="1"/>
  <c r="H6513" i="2"/>
  <c r="M6514" i="2"/>
  <c r="I6514" i="2"/>
  <c r="K6514" i="2" s="1"/>
  <c r="H6514" i="2"/>
  <c r="H6515" i="2"/>
  <c r="I6515" i="2"/>
  <c r="K6515" i="2" s="1"/>
  <c r="M6515" i="2"/>
  <c r="I6516" i="2"/>
  <c r="K6516" i="2" s="1"/>
  <c r="M6516" i="2"/>
  <c r="H6516" i="2"/>
  <c r="M6517" i="2"/>
  <c r="I6517" i="2"/>
  <c r="K6517" i="2" s="1"/>
  <c r="H6517" i="2"/>
  <c r="M6518" i="2"/>
  <c r="I6518" i="2"/>
  <c r="K6518" i="2" s="1"/>
  <c r="H6518" i="2"/>
  <c r="I6519" i="2"/>
  <c r="K6519" i="2" s="1"/>
  <c r="H6519" i="2"/>
  <c r="M6519" i="2"/>
  <c r="M6520" i="2"/>
  <c r="I6520" i="2"/>
  <c r="K6520" i="2" s="1"/>
  <c r="H6520" i="2"/>
  <c r="M6521" i="2"/>
  <c r="I6521" i="2"/>
  <c r="K6521" i="2" s="1"/>
  <c r="H6521" i="2"/>
  <c r="I6522" i="2"/>
  <c r="K6522" i="2" s="1"/>
  <c r="M6522" i="2"/>
  <c r="H6522" i="2"/>
  <c r="H6523" i="2"/>
  <c r="M6523" i="2"/>
  <c r="I6523" i="2"/>
  <c r="K6523" i="2" s="1"/>
  <c r="I6524" i="2"/>
  <c r="K6524" i="2" s="1"/>
  <c r="M6524" i="2"/>
  <c r="H6524" i="2"/>
  <c r="I6525" i="2"/>
  <c r="K6525" i="2" s="1"/>
  <c r="H6525" i="2"/>
  <c r="M6525" i="2"/>
  <c r="M6526" i="2"/>
  <c r="I6526" i="2"/>
  <c r="K6526" i="2" s="1"/>
  <c r="H6526" i="2"/>
  <c r="I6527" i="2"/>
  <c r="K6527" i="2" s="1"/>
  <c r="M6527" i="2"/>
  <c r="H6527" i="2"/>
  <c r="M6528" i="2"/>
  <c r="I6528" i="2"/>
  <c r="K6528" i="2" s="1"/>
  <c r="H6528" i="2"/>
  <c r="M6529" i="2"/>
  <c r="H6529" i="2"/>
  <c r="I6529" i="2"/>
  <c r="K6529" i="2" s="1"/>
  <c r="M6530" i="2"/>
  <c r="I6530" i="2"/>
  <c r="K6530" i="2" s="1"/>
  <c r="H6530" i="2"/>
  <c r="M6531" i="2"/>
  <c r="H6531" i="2"/>
  <c r="I6531" i="2"/>
  <c r="K6531" i="2" s="1"/>
  <c r="M6532" i="2"/>
  <c r="H6532" i="2"/>
  <c r="I6532" i="2"/>
  <c r="K6532" i="2" s="1"/>
  <c r="M6533" i="2"/>
  <c r="I6533" i="2"/>
  <c r="K6533" i="2" s="1"/>
  <c r="H6533" i="2"/>
  <c r="M6534" i="2"/>
  <c r="I6534" i="2"/>
  <c r="K6534" i="2" s="1"/>
  <c r="H6534" i="2"/>
  <c r="H6535" i="2"/>
  <c r="I6535" i="2"/>
  <c r="K6535" i="2" s="1"/>
  <c r="M6535" i="2"/>
  <c r="M6536" i="2"/>
  <c r="I6536" i="2"/>
  <c r="K6536" i="2" s="1"/>
  <c r="H6536" i="2"/>
  <c r="M6537" i="2"/>
  <c r="H6537" i="2"/>
  <c r="I6537" i="2"/>
  <c r="K6537" i="2" s="1"/>
  <c r="I6538" i="2"/>
  <c r="K6538" i="2" s="1"/>
  <c r="M6538" i="2"/>
  <c r="H6538" i="2"/>
  <c r="M6539" i="2"/>
  <c r="I6539" i="2"/>
  <c r="K6539" i="2" s="1"/>
  <c r="H6539" i="2"/>
  <c r="H6540" i="2"/>
  <c r="M6540" i="2"/>
  <c r="I6540" i="2"/>
  <c r="K6540" i="2" s="1"/>
  <c r="M6541" i="2"/>
  <c r="I6541" i="2"/>
  <c r="K6541" i="2" s="1"/>
  <c r="H6541" i="2"/>
  <c r="M6542" i="2"/>
  <c r="I6542" i="2"/>
  <c r="K6542" i="2" s="1"/>
  <c r="H6542" i="2"/>
  <c r="M6543" i="2"/>
  <c r="I6543" i="2"/>
  <c r="K6543" i="2" s="1"/>
  <c r="H6543" i="2"/>
  <c r="M6544" i="2"/>
  <c r="H6544" i="2"/>
  <c r="I6544" i="2"/>
  <c r="K6544" i="2" s="1"/>
  <c r="M6545" i="2"/>
  <c r="I6545" i="2"/>
  <c r="K6545" i="2" s="1"/>
  <c r="H6545" i="2"/>
  <c r="M6546" i="2"/>
  <c r="I6546" i="2"/>
  <c r="K6546" i="2" s="1"/>
  <c r="H6546" i="2"/>
  <c r="H6547" i="2"/>
  <c r="M6547" i="2"/>
  <c r="I6547" i="2"/>
  <c r="K6547" i="2" s="1"/>
  <c r="H6548" i="2"/>
  <c r="I6548" i="2"/>
  <c r="K6548" i="2" s="1"/>
  <c r="M6548" i="2"/>
  <c r="H6549" i="2"/>
  <c r="M6549" i="2"/>
  <c r="I6549" i="2"/>
  <c r="K6549" i="2" s="1"/>
  <c r="I6550" i="2"/>
  <c r="K6550" i="2" s="1"/>
  <c r="H6550" i="2"/>
  <c r="M6550" i="2"/>
  <c r="I6551" i="2"/>
  <c r="K6551" i="2" s="1"/>
  <c r="H6551" i="2"/>
  <c r="M6551" i="2"/>
  <c r="M6552" i="2"/>
  <c r="I6552" i="2"/>
  <c r="K6552" i="2" s="1"/>
  <c r="H6552" i="2"/>
  <c r="M6553" i="2"/>
  <c r="H6553" i="2"/>
  <c r="I6553" i="2"/>
  <c r="K6553" i="2" s="1"/>
  <c r="H6554" i="2"/>
  <c r="M6554" i="2"/>
  <c r="I6554" i="2"/>
  <c r="K6554" i="2" s="1"/>
  <c r="H6555" i="2"/>
  <c r="I6555" i="2"/>
  <c r="K6555" i="2" s="1"/>
  <c r="M6555" i="2"/>
  <c r="I6556" i="2"/>
  <c r="K6556" i="2" s="1"/>
  <c r="H6556" i="2"/>
  <c r="M6556" i="2"/>
  <c r="I6557" i="2"/>
  <c r="K6557" i="2" s="1"/>
  <c r="M6557" i="2"/>
  <c r="H6557" i="2"/>
  <c r="H6558" i="2"/>
  <c r="M6558" i="2"/>
  <c r="I6558" i="2"/>
  <c r="K6558" i="2" s="1"/>
  <c r="M6559" i="2"/>
  <c r="I6559" i="2"/>
  <c r="K6559" i="2" s="1"/>
  <c r="H6559" i="2"/>
  <c r="M6560" i="2"/>
  <c r="H6560" i="2"/>
  <c r="I6560" i="2"/>
  <c r="K6560" i="2" s="1"/>
  <c r="M6561" i="2"/>
  <c r="I6561" i="2"/>
  <c r="K6561" i="2" s="1"/>
  <c r="H6561" i="2"/>
  <c r="I6562" i="2"/>
  <c r="K6562" i="2" s="1"/>
  <c r="H6562" i="2"/>
  <c r="M6562" i="2"/>
  <c r="I6563" i="2"/>
  <c r="K6563" i="2" s="1"/>
  <c r="M6563" i="2"/>
  <c r="H6563" i="2"/>
  <c r="M6564" i="2"/>
  <c r="I6564" i="2"/>
  <c r="K6564" i="2" s="1"/>
  <c r="H6564" i="2"/>
  <c r="M6565" i="2"/>
  <c r="I6565" i="2"/>
  <c r="K6565" i="2" s="1"/>
  <c r="H6565" i="2"/>
  <c r="I6566" i="2"/>
  <c r="K6566" i="2" s="1"/>
  <c r="H6566" i="2"/>
  <c r="M6566" i="2"/>
  <c r="H6567" i="2"/>
  <c r="I6567" i="2"/>
  <c r="K6567" i="2" s="1"/>
  <c r="M6567" i="2"/>
  <c r="H6568" i="2"/>
  <c r="I6568" i="2"/>
  <c r="K6568" i="2" s="1"/>
  <c r="M6568" i="2"/>
  <c r="H6569" i="2"/>
  <c r="M6569" i="2"/>
  <c r="I6569" i="2"/>
  <c r="K6569" i="2" s="1"/>
  <c r="M6570" i="2"/>
  <c r="I6570" i="2"/>
  <c r="K6570" i="2" s="1"/>
  <c r="H6570" i="2"/>
  <c r="M6571" i="2"/>
  <c r="H6571" i="2"/>
  <c r="I6571" i="2"/>
  <c r="K6571" i="2" s="1"/>
  <c r="I6572" i="2"/>
  <c r="K6572" i="2" s="1"/>
  <c r="M6572" i="2"/>
  <c r="H6572" i="2"/>
  <c r="H6573" i="2"/>
  <c r="I6573" i="2"/>
  <c r="K6573" i="2" s="1"/>
  <c r="M6573" i="2"/>
  <c r="H6574" i="2"/>
  <c r="M6574" i="2"/>
  <c r="I6574" i="2"/>
  <c r="K6574" i="2" s="1"/>
  <c r="M6575" i="2"/>
  <c r="I6575" i="2"/>
  <c r="K6575" i="2" s="1"/>
  <c r="H6575" i="2"/>
  <c r="H6576" i="2"/>
  <c r="I6576" i="2"/>
  <c r="K6576" i="2" s="1"/>
  <c r="M6576" i="2"/>
  <c r="I6577" i="2"/>
  <c r="K6577" i="2" s="1"/>
  <c r="H6577" i="2"/>
  <c r="M6577" i="2"/>
  <c r="H6578" i="2"/>
  <c r="M6578" i="2"/>
  <c r="I6578" i="2"/>
  <c r="K6578" i="2" s="1"/>
  <c r="H6579" i="2"/>
  <c r="M6579" i="2"/>
  <c r="I6579" i="2"/>
  <c r="K6579" i="2" s="1"/>
  <c r="H6580" i="2"/>
  <c r="M6580" i="2"/>
  <c r="I6580" i="2"/>
  <c r="K6580" i="2" s="1"/>
  <c r="M6581" i="2"/>
  <c r="H6581" i="2"/>
  <c r="I6581" i="2"/>
  <c r="K6581" i="2" s="1"/>
  <c r="H6582" i="2"/>
  <c r="I6582" i="2"/>
  <c r="K6582" i="2" s="1"/>
  <c r="M6582" i="2"/>
  <c r="I6583" i="2"/>
  <c r="K6583" i="2" s="1"/>
  <c r="H6583" i="2"/>
  <c r="M6583" i="2"/>
  <c r="I6584" i="2"/>
  <c r="K6584" i="2" s="1"/>
  <c r="M6584" i="2"/>
  <c r="H6584" i="2"/>
  <c r="M6585" i="2"/>
  <c r="H6585" i="2"/>
  <c r="I6585" i="2"/>
  <c r="K6585" i="2" s="1"/>
  <c r="I6586" i="2"/>
  <c r="K6586" i="2" s="1"/>
  <c r="M6586" i="2"/>
  <c r="H6586" i="2"/>
  <c r="M6587" i="2"/>
  <c r="H6587" i="2"/>
  <c r="I6587" i="2"/>
  <c r="K6587" i="2" s="1"/>
  <c r="I6588" i="2"/>
  <c r="K6588" i="2" s="1"/>
  <c r="M6588" i="2"/>
  <c r="H6588" i="2"/>
  <c r="I6589" i="2"/>
  <c r="K6589" i="2" s="1"/>
  <c r="H6589" i="2"/>
  <c r="M6589" i="2"/>
  <c r="I6590" i="2"/>
  <c r="K6590" i="2" s="1"/>
  <c r="H6590" i="2"/>
  <c r="M6590" i="2"/>
  <c r="I6591" i="2"/>
  <c r="K6591" i="2" s="1"/>
  <c r="H6591" i="2"/>
  <c r="M6591" i="2"/>
  <c r="M6592" i="2"/>
  <c r="I6592" i="2"/>
  <c r="K6592" i="2" s="1"/>
  <c r="H6592" i="2"/>
  <c r="M6593" i="2"/>
  <c r="H6593" i="2"/>
  <c r="I6593" i="2"/>
  <c r="K6593" i="2" s="1"/>
  <c r="M6594" i="2"/>
  <c r="I6594" i="2"/>
  <c r="K6594" i="2" s="1"/>
  <c r="H6594" i="2"/>
  <c r="M6595" i="2"/>
  <c r="I6595" i="2"/>
  <c r="K6595" i="2" s="1"/>
  <c r="H6595" i="2"/>
  <c r="I6596" i="2"/>
  <c r="K6596" i="2" s="1"/>
  <c r="H6596" i="2"/>
  <c r="M6596" i="2"/>
  <c r="M6597" i="2"/>
  <c r="H6597" i="2"/>
  <c r="I6597" i="2"/>
  <c r="K6597" i="2" s="1"/>
  <c r="H6598" i="2"/>
  <c r="I6598" i="2"/>
  <c r="K6598" i="2" s="1"/>
  <c r="M6598" i="2"/>
  <c r="H6599" i="2"/>
  <c r="I6599" i="2"/>
  <c r="K6599" i="2" s="1"/>
  <c r="M6599" i="2"/>
  <c r="I6600" i="2"/>
  <c r="K6600" i="2" s="1"/>
  <c r="H6600" i="2"/>
  <c r="M6600" i="2"/>
  <c r="I6601" i="2"/>
  <c r="K6601" i="2" s="1"/>
  <c r="M6601" i="2"/>
  <c r="H6601" i="2"/>
  <c r="H6602" i="2"/>
  <c r="I6602" i="2"/>
  <c r="K6602" i="2" s="1"/>
  <c r="M6602" i="2"/>
  <c r="I6603" i="2"/>
  <c r="K6603" i="2" s="1"/>
  <c r="H6603" i="2"/>
  <c r="M6603" i="2"/>
  <c r="H6604" i="2"/>
  <c r="M6604" i="2"/>
  <c r="I6604" i="2"/>
  <c r="K6604" i="2" s="1"/>
  <c r="I6605" i="2"/>
  <c r="K6605" i="2" s="1"/>
  <c r="H6605" i="2"/>
  <c r="M6605" i="2"/>
  <c r="I6606" i="2"/>
  <c r="K6606" i="2" s="1"/>
  <c r="H6606" i="2"/>
  <c r="M6606" i="2"/>
  <c r="M6607" i="2"/>
  <c r="I6607" i="2"/>
  <c r="K6607" i="2" s="1"/>
  <c r="H6607" i="2"/>
  <c r="I6608" i="2"/>
  <c r="K6608" i="2" s="1"/>
  <c r="M6608" i="2"/>
  <c r="H6608" i="2"/>
  <c r="I6609" i="2"/>
  <c r="K6609" i="2" s="1"/>
  <c r="M6609" i="2"/>
  <c r="H6609" i="2"/>
  <c r="I6610" i="2"/>
  <c r="K6610" i="2" s="1"/>
  <c r="H6610" i="2"/>
  <c r="M6610" i="2"/>
  <c r="H6611" i="2"/>
  <c r="I6611" i="2"/>
  <c r="K6611" i="2" s="1"/>
  <c r="M6611" i="2"/>
  <c r="M6612" i="2"/>
  <c r="H6612" i="2"/>
  <c r="I6612" i="2"/>
  <c r="K6612" i="2" s="1"/>
  <c r="I6613" i="2"/>
  <c r="K6613" i="2" s="1"/>
  <c r="M6613" i="2"/>
  <c r="H6613" i="2"/>
  <c r="I6614" i="2"/>
  <c r="K6614" i="2" s="1"/>
  <c r="H6614" i="2"/>
  <c r="M6614" i="2"/>
  <c r="I6615" i="2"/>
  <c r="K6615" i="2" s="1"/>
  <c r="H6615" i="2"/>
  <c r="M6615" i="2"/>
  <c r="I6616" i="2"/>
  <c r="K6616" i="2" s="1"/>
  <c r="H6616" i="2"/>
  <c r="M6616" i="2"/>
  <c r="I6617" i="2"/>
  <c r="K6617" i="2" s="1"/>
  <c r="H6617" i="2"/>
  <c r="M6617" i="2"/>
  <c r="I6618" i="2"/>
  <c r="K6618" i="2" s="1"/>
  <c r="H6618" i="2"/>
  <c r="M6618" i="2"/>
  <c r="I6619" i="2"/>
  <c r="K6619" i="2" s="1"/>
  <c r="M6619" i="2"/>
  <c r="H6619" i="2"/>
  <c r="H6620" i="2"/>
  <c r="I6620" i="2"/>
  <c r="K6620" i="2" s="1"/>
  <c r="M6620" i="2"/>
  <c r="I6621" i="2"/>
  <c r="K6621" i="2" s="1"/>
  <c r="H6621" i="2"/>
  <c r="M6621" i="2"/>
  <c r="H6622" i="2"/>
  <c r="M6622" i="2"/>
  <c r="I6622" i="2"/>
  <c r="K6622" i="2" s="1"/>
  <c r="H6623" i="2"/>
  <c r="I6623" i="2"/>
  <c r="K6623" i="2" s="1"/>
  <c r="M6623" i="2"/>
  <c r="M6624" i="2"/>
  <c r="I6624" i="2"/>
  <c r="K6624" i="2" s="1"/>
  <c r="H6624" i="2"/>
  <c r="M6625" i="2"/>
  <c r="H6625" i="2"/>
  <c r="I6625" i="2"/>
  <c r="K6625" i="2" s="1"/>
  <c r="I6626" i="2"/>
  <c r="K6626" i="2" s="1"/>
  <c r="H6626" i="2"/>
  <c r="M6626" i="2"/>
  <c r="H6627" i="2"/>
  <c r="I6627" i="2"/>
  <c r="K6627" i="2" s="1"/>
  <c r="M6627" i="2"/>
  <c r="I6628" i="2"/>
  <c r="K6628" i="2" s="1"/>
  <c r="M6628" i="2"/>
  <c r="H6628" i="2"/>
  <c r="M6629" i="2"/>
  <c r="H6629" i="2"/>
  <c r="I6629" i="2"/>
  <c r="K6629" i="2" s="1"/>
  <c r="M6630" i="2"/>
  <c r="I6630" i="2"/>
  <c r="K6630" i="2" s="1"/>
  <c r="H6630" i="2"/>
  <c r="I6631" i="2"/>
  <c r="K6631" i="2" s="1"/>
  <c r="M6631" i="2"/>
  <c r="H6631" i="2"/>
  <c r="M6632" i="2"/>
  <c r="H6632" i="2"/>
  <c r="I6632" i="2"/>
  <c r="K6632" i="2" s="1"/>
  <c r="M6633" i="2"/>
  <c r="I6633" i="2"/>
  <c r="K6633" i="2" s="1"/>
  <c r="H6633" i="2"/>
  <c r="H6634" i="2"/>
  <c r="M6634" i="2"/>
  <c r="I6634" i="2"/>
  <c r="K6634" i="2" s="1"/>
  <c r="I6635" i="2"/>
  <c r="K6635" i="2" s="1"/>
  <c r="M6635" i="2"/>
  <c r="H6635" i="2"/>
  <c r="M6636" i="2"/>
  <c r="H6636" i="2"/>
  <c r="I6636" i="2"/>
  <c r="K6636" i="2" s="1"/>
  <c r="I6637" i="2"/>
  <c r="K6637" i="2" s="1"/>
  <c r="M6637" i="2"/>
  <c r="H6637" i="2"/>
  <c r="M6638" i="2"/>
  <c r="H6638" i="2"/>
  <c r="I6638" i="2"/>
  <c r="K6638" i="2" s="1"/>
  <c r="I6639" i="2"/>
  <c r="K6639" i="2" s="1"/>
  <c r="M6639" i="2"/>
  <c r="H6639" i="2"/>
  <c r="M6640" i="2"/>
  <c r="H6640" i="2"/>
  <c r="I6640" i="2"/>
  <c r="K6640" i="2" s="1"/>
  <c r="I6641" i="2"/>
  <c r="K6641" i="2" s="1"/>
  <c r="H6641" i="2"/>
  <c r="M6641" i="2"/>
  <c r="I6642" i="2"/>
  <c r="K6642" i="2" s="1"/>
  <c r="H6642" i="2"/>
  <c r="M6642" i="2"/>
  <c r="M6643" i="2"/>
  <c r="H6643" i="2"/>
  <c r="I6643" i="2"/>
  <c r="K6643" i="2" s="1"/>
  <c r="M6644" i="2"/>
  <c r="H6644" i="2"/>
  <c r="I6644" i="2"/>
  <c r="K6644" i="2" s="1"/>
  <c r="I6645" i="2"/>
  <c r="K6645" i="2" s="1"/>
  <c r="M6645" i="2"/>
  <c r="H6645" i="2"/>
  <c r="I6646" i="2"/>
  <c r="K6646" i="2" s="1"/>
  <c r="H6646" i="2"/>
  <c r="M6646" i="2"/>
  <c r="I6647" i="2"/>
  <c r="K6647" i="2" s="1"/>
  <c r="M6647" i="2"/>
  <c r="H6647" i="2"/>
  <c r="I6648" i="2"/>
  <c r="K6648" i="2" s="1"/>
  <c r="H6648" i="2"/>
  <c r="M6648" i="2"/>
  <c r="H6649" i="2"/>
  <c r="M6649" i="2"/>
  <c r="I6649" i="2"/>
  <c r="K6649" i="2" s="1"/>
  <c r="I6650" i="2"/>
  <c r="K6650" i="2" s="1"/>
  <c r="H6650" i="2"/>
  <c r="M6650" i="2"/>
  <c r="I6651" i="2"/>
  <c r="K6651" i="2" s="1"/>
  <c r="H6651" i="2"/>
  <c r="M6651" i="2"/>
  <c r="I6652" i="2"/>
  <c r="K6652" i="2" s="1"/>
  <c r="M6652" i="2"/>
  <c r="H6652" i="2"/>
  <c r="M6653" i="2"/>
  <c r="I6653" i="2"/>
  <c r="K6653" i="2" s="1"/>
  <c r="H6653" i="2"/>
  <c r="M6654" i="2"/>
  <c r="H6654" i="2"/>
  <c r="I6654" i="2"/>
  <c r="K6654" i="2" s="1"/>
  <c r="I6655" i="2"/>
  <c r="K6655" i="2" s="1"/>
  <c r="M6655" i="2"/>
  <c r="H6655" i="2"/>
  <c r="M6656" i="2"/>
  <c r="H6656" i="2"/>
  <c r="I6656" i="2"/>
  <c r="K6656" i="2" s="1"/>
  <c r="M6657" i="2"/>
  <c r="I6657" i="2"/>
  <c r="K6657" i="2" s="1"/>
  <c r="H6657" i="2"/>
  <c r="M6658" i="2"/>
  <c r="H6658" i="2"/>
  <c r="I6658" i="2"/>
  <c r="K6658" i="2" s="1"/>
  <c r="I6659" i="2"/>
  <c r="K6659" i="2" s="1"/>
  <c r="M6659" i="2"/>
  <c r="H6659" i="2"/>
  <c r="M6660" i="2"/>
  <c r="H6660" i="2"/>
  <c r="I6660" i="2"/>
  <c r="K6660" i="2" s="1"/>
  <c r="I6661" i="2"/>
  <c r="K6661" i="2" s="1"/>
  <c r="M6661" i="2"/>
  <c r="H6661" i="2"/>
  <c r="M6662" i="2"/>
  <c r="H6662" i="2"/>
  <c r="I6662" i="2"/>
  <c r="K6662" i="2" s="1"/>
  <c r="I6663" i="2"/>
  <c r="K6663" i="2" s="1"/>
  <c r="H6663" i="2"/>
  <c r="M6663" i="2"/>
  <c r="I6664" i="2"/>
  <c r="K6664" i="2" s="1"/>
  <c r="M6664" i="2"/>
  <c r="H6664" i="2"/>
  <c r="M6665" i="2"/>
  <c r="H6665" i="2"/>
  <c r="I6665" i="2"/>
  <c r="K6665" i="2" s="1"/>
  <c r="H6666" i="2"/>
  <c r="M6666" i="2"/>
  <c r="I6666" i="2"/>
  <c r="K6666" i="2" s="1"/>
  <c r="I6667" i="2"/>
  <c r="K6667" i="2" s="1"/>
  <c r="H6667" i="2"/>
  <c r="M6667" i="2"/>
  <c r="H6668" i="2"/>
  <c r="I6668" i="2"/>
  <c r="K6668" i="2" s="1"/>
  <c r="M6668" i="2"/>
  <c r="I6669" i="2"/>
  <c r="K6669" i="2" s="1"/>
  <c r="H6669" i="2"/>
  <c r="M6669" i="2"/>
  <c r="M6670" i="2"/>
  <c r="H6670" i="2"/>
  <c r="I6670" i="2"/>
  <c r="K6670" i="2" s="1"/>
  <c r="I6671" i="2"/>
  <c r="K6671" i="2" s="1"/>
  <c r="H6671" i="2"/>
  <c r="M6671" i="2"/>
  <c r="M6672" i="2"/>
  <c r="H6672" i="2"/>
  <c r="I6672" i="2"/>
  <c r="K6672" i="2" s="1"/>
  <c r="I6673" i="2"/>
  <c r="K6673" i="2" s="1"/>
  <c r="H6673" i="2"/>
  <c r="M6673" i="2"/>
  <c r="I6674" i="2"/>
  <c r="K6674" i="2" s="1"/>
  <c r="M6674" i="2"/>
  <c r="H6674" i="2"/>
  <c r="H6675" i="2"/>
  <c r="M6675" i="2"/>
  <c r="I6675" i="2"/>
  <c r="K6675" i="2" s="1"/>
  <c r="H6676" i="2"/>
  <c r="M6676" i="2"/>
  <c r="I6676" i="2"/>
  <c r="K6676" i="2" s="1"/>
  <c r="I6677" i="2"/>
  <c r="K6677" i="2" s="1"/>
  <c r="M6677" i="2"/>
  <c r="H6677" i="2"/>
  <c r="H6678" i="2"/>
  <c r="M6678" i="2"/>
  <c r="I6678" i="2"/>
  <c r="K6678" i="2" s="1"/>
  <c r="I6679" i="2"/>
  <c r="K6679" i="2" s="1"/>
  <c r="M6679" i="2"/>
  <c r="H6679" i="2"/>
  <c r="H6680" i="2"/>
  <c r="M6680" i="2"/>
  <c r="I6680" i="2"/>
  <c r="K6680" i="2" s="1"/>
  <c r="H6681" i="2"/>
  <c r="I6681" i="2"/>
  <c r="K6681" i="2" s="1"/>
  <c r="M6681" i="2"/>
  <c r="I6682" i="2"/>
  <c r="K6682" i="2" s="1"/>
  <c r="M6682" i="2"/>
  <c r="H6682" i="2"/>
  <c r="H6683" i="2"/>
  <c r="M6683" i="2"/>
  <c r="I6683" i="2"/>
  <c r="K6683" i="2" s="1"/>
  <c r="H6684" i="2"/>
  <c r="I6684" i="2"/>
  <c r="K6684" i="2" s="1"/>
  <c r="M6684" i="2"/>
  <c r="I6685" i="2"/>
  <c r="K6685" i="2" s="1"/>
  <c r="M6685" i="2"/>
  <c r="H6685" i="2"/>
  <c r="M6686" i="2"/>
  <c r="I6686" i="2"/>
  <c r="K6686" i="2" s="1"/>
  <c r="H6686" i="2"/>
  <c r="H6687" i="2"/>
  <c r="M6687" i="2"/>
  <c r="I6687" i="2"/>
  <c r="K6687" i="2" s="1"/>
  <c r="M6688" i="2"/>
  <c r="H6688" i="2"/>
  <c r="I6688" i="2"/>
  <c r="K6688" i="2" s="1"/>
  <c r="H6689" i="2"/>
  <c r="M6689" i="2"/>
  <c r="I6689" i="2"/>
  <c r="K6689" i="2" s="1"/>
  <c r="I6690" i="2"/>
  <c r="K6690" i="2" s="1"/>
  <c r="H6690" i="2"/>
  <c r="M6690" i="2"/>
  <c r="M6691" i="2"/>
  <c r="H6691" i="2"/>
  <c r="I6691" i="2"/>
  <c r="K6691" i="2" s="1"/>
  <c r="I6692" i="2"/>
  <c r="K6692" i="2" s="1"/>
  <c r="M6692" i="2"/>
  <c r="H6692" i="2"/>
  <c r="M6693" i="2"/>
  <c r="H6693" i="2"/>
  <c r="I6693" i="2"/>
  <c r="K6693" i="2" s="1"/>
  <c r="I6694" i="2"/>
  <c r="K6694" i="2" s="1"/>
  <c r="M6694" i="2"/>
  <c r="H6694" i="2"/>
  <c r="M6695" i="2"/>
  <c r="I6695" i="2"/>
  <c r="K6695" i="2" s="1"/>
  <c r="H6695" i="2"/>
  <c r="M6696" i="2"/>
  <c r="I6696" i="2"/>
  <c r="K6696" i="2" s="1"/>
  <c r="H6696" i="2"/>
  <c r="M6697" i="2"/>
  <c r="I6697" i="2"/>
  <c r="K6697" i="2" s="1"/>
  <c r="H6697" i="2"/>
  <c r="I6698" i="2"/>
  <c r="K6698" i="2" s="1"/>
  <c r="M6698" i="2"/>
  <c r="H6698" i="2"/>
  <c r="I6699" i="2"/>
  <c r="K6699" i="2" s="1"/>
  <c r="M6699" i="2"/>
  <c r="H6699" i="2"/>
  <c r="M6700" i="2"/>
  <c r="I6700" i="2"/>
  <c r="K6700" i="2" s="1"/>
  <c r="H6700" i="2"/>
  <c r="M6701" i="2"/>
  <c r="I6701" i="2"/>
  <c r="K6701" i="2" s="1"/>
  <c r="H6701" i="2"/>
  <c r="M6702" i="2"/>
  <c r="I6702" i="2"/>
  <c r="K6702" i="2" s="1"/>
  <c r="H6702" i="2"/>
  <c r="H6703" i="2"/>
  <c r="I6703" i="2"/>
  <c r="K6703" i="2" s="1"/>
  <c r="M6703" i="2"/>
  <c r="H6704" i="2"/>
  <c r="I6704" i="2"/>
  <c r="K6704" i="2" s="1"/>
  <c r="M6704" i="2"/>
  <c r="M7804" i="2"/>
  <c r="I7804" i="2"/>
  <c r="K7804" i="2" s="1"/>
  <c r="H7804" i="2"/>
  <c r="M7805" i="2"/>
  <c r="I7805" i="2"/>
  <c r="K7805" i="2" s="1"/>
  <c r="H7805" i="2"/>
  <c r="M7806" i="2"/>
  <c r="I7806" i="2"/>
  <c r="K7806" i="2" s="1"/>
  <c r="H7806" i="2"/>
  <c r="M7807" i="2"/>
  <c r="I7807" i="2"/>
  <c r="K7807" i="2" s="1"/>
  <c r="H7807" i="2"/>
  <c r="M7808" i="2"/>
  <c r="I7808" i="2"/>
  <c r="K7808" i="2" s="1"/>
  <c r="H7808" i="2"/>
  <c r="M7809" i="2"/>
  <c r="I7809" i="2"/>
  <c r="K7809" i="2" s="1"/>
  <c r="H7809" i="2"/>
  <c r="M7810" i="2"/>
  <c r="I7810" i="2"/>
  <c r="K7810" i="2" s="1"/>
  <c r="H7810" i="2"/>
  <c r="M7811" i="2"/>
  <c r="I7811" i="2"/>
  <c r="K7811" i="2" s="1"/>
  <c r="H7811" i="2"/>
  <c r="M7812" i="2"/>
  <c r="I7812" i="2"/>
  <c r="K7812" i="2" s="1"/>
  <c r="H7812" i="2"/>
  <c r="M7813" i="2"/>
  <c r="I7813" i="2"/>
  <c r="K7813" i="2" s="1"/>
  <c r="H7813" i="2"/>
  <c r="M7814" i="2"/>
  <c r="I7814" i="2"/>
  <c r="K7814" i="2" s="1"/>
  <c r="H7814" i="2"/>
  <c r="M7815" i="2"/>
  <c r="I7815" i="2"/>
  <c r="K7815" i="2" s="1"/>
  <c r="H7815" i="2"/>
  <c r="M7816" i="2"/>
  <c r="I7816" i="2"/>
  <c r="K7816" i="2" s="1"/>
  <c r="H7816" i="2"/>
  <c r="M7817" i="2"/>
  <c r="I7817" i="2"/>
  <c r="K7817" i="2" s="1"/>
  <c r="H7817" i="2"/>
  <c r="M7818" i="2"/>
  <c r="I7818" i="2"/>
  <c r="K7818" i="2" s="1"/>
  <c r="H7818" i="2"/>
  <c r="M7819" i="2"/>
  <c r="I7819" i="2"/>
  <c r="K7819" i="2" s="1"/>
  <c r="H7819" i="2"/>
  <c r="M7820" i="2"/>
  <c r="I7820" i="2"/>
  <c r="K7820" i="2" s="1"/>
  <c r="H7820" i="2"/>
  <c r="M7821" i="2"/>
  <c r="I7821" i="2"/>
  <c r="K7821" i="2" s="1"/>
  <c r="H7821" i="2"/>
  <c r="M7822" i="2"/>
  <c r="I7822" i="2"/>
  <c r="K7822" i="2" s="1"/>
  <c r="H7822" i="2"/>
  <c r="M7823" i="2"/>
  <c r="I7823" i="2"/>
  <c r="K7823" i="2" s="1"/>
  <c r="H7823" i="2"/>
  <c r="M7824" i="2"/>
  <c r="I7824" i="2"/>
  <c r="K7824" i="2" s="1"/>
  <c r="H7824" i="2"/>
  <c r="M7825" i="2"/>
  <c r="I7825" i="2"/>
  <c r="K7825" i="2" s="1"/>
  <c r="H7825" i="2"/>
  <c r="M7826" i="2"/>
  <c r="I7826" i="2"/>
  <c r="K7826" i="2" s="1"/>
  <c r="H7826" i="2"/>
  <c r="M7827" i="2"/>
  <c r="I7827" i="2"/>
  <c r="K7827" i="2" s="1"/>
  <c r="H7827" i="2"/>
  <c r="M7828" i="2"/>
  <c r="I7828" i="2"/>
  <c r="K7828" i="2" s="1"/>
  <c r="H7828" i="2"/>
  <c r="M7829" i="2"/>
  <c r="I7829" i="2"/>
  <c r="K7829" i="2" s="1"/>
  <c r="H7829" i="2"/>
  <c r="M7830" i="2"/>
  <c r="I7830" i="2"/>
  <c r="K7830" i="2" s="1"/>
  <c r="H7830" i="2"/>
  <c r="M7831" i="2"/>
  <c r="I7831" i="2"/>
  <c r="K7831" i="2" s="1"/>
  <c r="H7831" i="2"/>
  <c r="M7832" i="2"/>
  <c r="I7832" i="2"/>
  <c r="K7832" i="2" s="1"/>
  <c r="H7832" i="2"/>
  <c r="M7833" i="2"/>
  <c r="I7833" i="2"/>
  <c r="K7833" i="2" s="1"/>
  <c r="H7833" i="2"/>
  <c r="M7834" i="2"/>
  <c r="I7834" i="2"/>
  <c r="K7834" i="2" s="1"/>
  <c r="H7834" i="2"/>
  <c r="M7835" i="2"/>
  <c r="I7835" i="2"/>
  <c r="K7835" i="2" s="1"/>
  <c r="H7835" i="2"/>
  <c r="M7836" i="2"/>
  <c r="I7836" i="2"/>
  <c r="K7836" i="2" s="1"/>
  <c r="H7836" i="2"/>
  <c r="M7837" i="2"/>
  <c r="I7837" i="2"/>
  <c r="K7837" i="2" s="1"/>
  <c r="H7837" i="2"/>
  <c r="M7838" i="2"/>
  <c r="I7838" i="2"/>
  <c r="K7838" i="2" s="1"/>
  <c r="H7838" i="2"/>
  <c r="M7839" i="2"/>
  <c r="I7839" i="2"/>
  <c r="K7839" i="2" s="1"/>
  <c r="H7839" i="2"/>
  <c r="M7840" i="2"/>
  <c r="I7840" i="2"/>
  <c r="K7840" i="2" s="1"/>
  <c r="H7840" i="2"/>
  <c r="M7841" i="2"/>
  <c r="I7841" i="2"/>
  <c r="K7841" i="2" s="1"/>
  <c r="H7841" i="2"/>
  <c r="M7842" i="2"/>
  <c r="I7842" i="2"/>
  <c r="K7842" i="2" s="1"/>
  <c r="H7842" i="2"/>
  <c r="M7843" i="2"/>
  <c r="I7843" i="2"/>
  <c r="K7843" i="2" s="1"/>
  <c r="H7843" i="2"/>
  <c r="M7844" i="2"/>
  <c r="I7844" i="2"/>
  <c r="K7844" i="2" s="1"/>
  <c r="H7844" i="2"/>
  <c r="M7845" i="2"/>
  <c r="I7845" i="2"/>
  <c r="K7845" i="2" s="1"/>
  <c r="H7845" i="2"/>
  <c r="M7846" i="2"/>
  <c r="I7846" i="2"/>
  <c r="K7846" i="2" s="1"/>
  <c r="H7846" i="2"/>
  <c r="M7847" i="2"/>
  <c r="I7847" i="2"/>
  <c r="K7847" i="2" s="1"/>
  <c r="H7847" i="2"/>
  <c r="M7848" i="2"/>
  <c r="I7848" i="2"/>
  <c r="K7848" i="2" s="1"/>
  <c r="H7848" i="2"/>
  <c r="M7849" i="2"/>
  <c r="I7849" i="2"/>
  <c r="K7849" i="2" s="1"/>
  <c r="H7849" i="2"/>
  <c r="M7850" i="2"/>
  <c r="I7850" i="2"/>
  <c r="K7850" i="2" s="1"/>
  <c r="H7850" i="2"/>
  <c r="M7851" i="2"/>
  <c r="I7851" i="2"/>
  <c r="K7851" i="2" s="1"/>
  <c r="H7851" i="2"/>
  <c r="M7852" i="2"/>
  <c r="I7852" i="2"/>
  <c r="K7852" i="2" s="1"/>
  <c r="H7852" i="2"/>
  <c r="M7853" i="2"/>
  <c r="I7853" i="2"/>
  <c r="K7853" i="2" s="1"/>
  <c r="H7853" i="2"/>
  <c r="M7854" i="2"/>
  <c r="I7854" i="2"/>
  <c r="K7854" i="2" s="1"/>
  <c r="H7854" i="2"/>
  <c r="M7855" i="2"/>
  <c r="I7855" i="2"/>
  <c r="K7855" i="2" s="1"/>
  <c r="H7855" i="2"/>
  <c r="M7856" i="2"/>
  <c r="I7856" i="2"/>
  <c r="K7856" i="2" s="1"/>
  <c r="H7856" i="2"/>
  <c r="M236" i="2"/>
  <c r="I236" i="2"/>
  <c r="K236" i="2" s="1"/>
  <c r="H236" i="2"/>
  <c r="M7858" i="2"/>
  <c r="I7858" i="2"/>
  <c r="K7858" i="2" s="1"/>
  <c r="H7858" i="2"/>
  <c r="M7859" i="2"/>
  <c r="I7859" i="2"/>
  <c r="K7859" i="2" s="1"/>
  <c r="H7859" i="2"/>
  <c r="M7860" i="2"/>
  <c r="I7860" i="2"/>
  <c r="K7860" i="2" s="1"/>
  <c r="H7860" i="2"/>
  <c r="M7861" i="2"/>
  <c r="I7861" i="2"/>
  <c r="K7861" i="2" s="1"/>
  <c r="H7861" i="2"/>
  <c r="M7862" i="2"/>
  <c r="I7862" i="2"/>
  <c r="K7862" i="2" s="1"/>
  <c r="H7862" i="2"/>
  <c r="M7863" i="2"/>
  <c r="I7863" i="2"/>
  <c r="K7863" i="2" s="1"/>
  <c r="H7863" i="2"/>
  <c r="M7864" i="2"/>
  <c r="I7864" i="2"/>
  <c r="K7864" i="2" s="1"/>
  <c r="H7864" i="2"/>
  <c r="M7865" i="2"/>
  <c r="I7865" i="2"/>
  <c r="K7865" i="2" s="1"/>
  <c r="H7865" i="2"/>
  <c r="M7866" i="2"/>
  <c r="I7866" i="2"/>
  <c r="K7866" i="2" s="1"/>
  <c r="H7866" i="2"/>
  <c r="M7867" i="2"/>
  <c r="I7867" i="2"/>
  <c r="K7867" i="2" s="1"/>
  <c r="H7867" i="2"/>
  <c r="M7868" i="2"/>
  <c r="I7868" i="2"/>
  <c r="K7868" i="2" s="1"/>
  <c r="H7868" i="2"/>
  <c r="M7869" i="2"/>
  <c r="I7869" i="2"/>
  <c r="K7869" i="2" s="1"/>
  <c r="H7869" i="2"/>
  <c r="M7870" i="2"/>
  <c r="I7870" i="2"/>
  <c r="K7870" i="2" s="1"/>
  <c r="H7870" i="2"/>
  <c r="M7871" i="2"/>
  <c r="I7871" i="2"/>
  <c r="K7871" i="2" s="1"/>
  <c r="H7871" i="2"/>
  <c r="M7872" i="2"/>
  <c r="I7872" i="2"/>
  <c r="K7872" i="2" s="1"/>
  <c r="H7872" i="2"/>
  <c r="M7873" i="2"/>
  <c r="I7873" i="2"/>
  <c r="K7873" i="2" s="1"/>
  <c r="H7873" i="2"/>
  <c r="M7874" i="2"/>
  <c r="I7874" i="2"/>
  <c r="K7874" i="2" s="1"/>
  <c r="H7874" i="2"/>
  <c r="M7875" i="2"/>
  <c r="I7875" i="2"/>
  <c r="K7875" i="2" s="1"/>
  <c r="H7875" i="2"/>
  <c r="M7876" i="2"/>
  <c r="I7876" i="2"/>
  <c r="K7876" i="2" s="1"/>
  <c r="H7876" i="2"/>
  <c r="M7877" i="2"/>
  <c r="I7877" i="2"/>
  <c r="K7877" i="2" s="1"/>
  <c r="H7877" i="2"/>
  <c r="M7878" i="2"/>
  <c r="I7878" i="2"/>
  <c r="K7878" i="2" s="1"/>
  <c r="H7878" i="2"/>
  <c r="M7879" i="2"/>
  <c r="I7879" i="2"/>
  <c r="K7879" i="2" s="1"/>
  <c r="H7879" i="2"/>
  <c r="M7880" i="2"/>
  <c r="I7880" i="2"/>
  <c r="K7880" i="2" s="1"/>
  <c r="H7880" i="2"/>
  <c r="M7881" i="2"/>
  <c r="I7881" i="2"/>
  <c r="K7881" i="2" s="1"/>
  <c r="H7881" i="2"/>
  <c r="M7882" i="2"/>
  <c r="I7882" i="2"/>
  <c r="K7882" i="2" s="1"/>
  <c r="H7882" i="2"/>
  <c r="M7883" i="2"/>
  <c r="I7883" i="2"/>
  <c r="K7883" i="2" s="1"/>
  <c r="H7883" i="2"/>
  <c r="M7884" i="2"/>
  <c r="I7884" i="2"/>
  <c r="K7884" i="2" s="1"/>
  <c r="H7884" i="2"/>
  <c r="M7885" i="2"/>
  <c r="I7885" i="2"/>
  <c r="K7885" i="2" s="1"/>
  <c r="H7885" i="2"/>
  <c r="M7886" i="2"/>
  <c r="I7886" i="2"/>
  <c r="K7886" i="2" s="1"/>
  <c r="H7886" i="2"/>
  <c r="M7887" i="2"/>
  <c r="I7887" i="2"/>
  <c r="K7887" i="2" s="1"/>
  <c r="H7887" i="2"/>
  <c r="M7888" i="2"/>
  <c r="I7888" i="2"/>
  <c r="K7888" i="2" s="1"/>
  <c r="H7888" i="2"/>
  <c r="M7889" i="2"/>
  <c r="I7889" i="2"/>
  <c r="K7889" i="2" s="1"/>
  <c r="H7889" i="2"/>
  <c r="M7890" i="2"/>
  <c r="I7890" i="2"/>
  <c r="K7890" i="2" s="1"/>
  <c r="H7890" i="2"/>
  <c r="M7891" i="2"/>
  <c r="I7891" i="2"/>
  <c r="K7891" i="2" s="1"/>
  <c r="H7891" i="2"/>
  <c r="M7892" i="2"/>
  <c r="I7892" i="2"/>
  <c r="K7892" i="2" s="1"/>
  <c r="H7892" i="2"/>
  <c r="M7893" i="2"/>
  <c r="I7893" i="2"/>
  <c r="K7893" i="2" s="1"/>
  <c r="H7893" i="2"/>
  <c r="M7894" i="2"/>
  <c r="I7894" i="2"/>
  <c r="K7894" i="2" s="1"/>
  <c r="H7894" i="2"/>
  <c r="M7895" i="2"/>
  <c r="I7895" i="2"/>
  <c r="K7895" i="2" s="1"/>
  <c r="H7895" i="2"/>
  <c r="M7896" i="2"/>
  <c r="I7896" i="2"/>
  <c r="K7896" i="2" s="1"/>
  <c r="H7896" i="2"/>
  <c r="M7897" i="2"/>
  <c r="I7897" i="2"/>
  <c r="K7897" i="2" s="1"/>
  <c r="H7897" i="2"/>
  <c r="M7898" i="2"/>
  <c r="I7898" i="2"/>
  <c r="K7898" i="2" s="1"/>
  <c r="H7898" i="2"/>
  <c r="M7899" i="2"/>
  <c r="I7899" i="2"/>
  <c r="K7899" i="2" s="1"/>
  <c r="H7899" i="2"/>
  <c r="M7900" i="2"/>
  <c r="I7900" i="2"/>
  <c r="K7900" i="2" s="1"/>
  <c r="H7900" i="2"/>
  <c r="M7901" i="2"/>
  <c r="I7901" i="2"/>
  <c r="K7901" i="2" s="1"/>
  <c r="H7901" i="2"/>
  <c r="M7902" i="2"/>
  <c r="I7902" i="2"/>
  <c r="K7902" i="2" s="1"/>
  <c r="H7902" i="2"/>
  <c r="M7903" i="2"/>
  <c r="I7903" i="2"/>
  <c r="K7903" i="2" s="1"/>
  <c r="H7903" i="2"/>
  <c r="M7904" i="2"/>
  <c r="I7904" i="2"/>
  <c r="K7904" i="2" s="1"/>
  <c r="H7904" i="2"/>
  <c r="M7905" i="2"/>
  <c r="I7905" i="2"/>
  <c r="K7905" i="2" s="1"/>
  <c r="H7905" i="2"/>
  <c r="M7906" i="2"/>
  <c r="I7906" i="2"/>
  <c r="K7906" i="2" s="1"/>
  <c r="H7906" i="2"/>
  <c r="M7907" i="2"/>
  <c r="I7907" i="2"/>
  <c r="K7907" i="2" s="1"/>
  <c r="H7907" i="2"/>
  <c r="M7908" i="2"/>
  <c r="I7908" i="2"/>
  <c r="K7908" i="2" s="1"/>
  <c r="H7908" i="2"/>
  <c r="M7909" i="2"/>
  <c r="I7909" i="2"/>
  <c r="K7909" i="2" s="1"/>
  <c r="H7909" i="2"/>
  <c r="M7910" i="2"/>
  <c r="I7910" i="2"/>
  <c r="K7910" i="2" s="1"/>
  <c r="H7910" i="2"/>
  <c r="M7911" i="2"/>
  <c r="I7911" i="2"/>
  <c r="K7911" i="2" s="1"/>
  <c r="H7911" i="2"/>
  <c r="M7912" i="2"/>
  <c r="I7912" i="2"/>
  <c r="K7912" i="2" s="1"/>
  <c r="H7912" i="2"/>
  <c r="M7913" i="2"/>
  <c r="I7913" i="2"/>
  <c r="K7913" i="2" s="1"/>
  <c r="H7913" i="2"/>
  <c r="M7914" i="2"/>
  <c r="I7914" i="2"/>
  <c r="K7914" i="2" s="1"/>
  <c r="H7914" i="2"/>
  <c r="M7915" i="2"/>
  <c r="I7915" i="2"/>
  <c r="K7915" i="2" s="1"/>
  <c r="H7915" i="2"/>
  <c r="M7916" i="2"/>
  <c r="I7916" i="2"/>
  <c r="K7916" i="2" s="1"/>
  <c r="H7916" i="2"/>
  <c r="M7917" i="2"/>
  <c r="I7917" i="2"/>
  <c r="K7917" i="2" s="1"/>
  <c r="H7917" i="2"/>
  <c r="M7918" i="2"/>
  <c r="I7918" i="2"/>
  <c r="K7918" i="2" s="1"/>
  <c r="H7918" i="2"/>
  <c r="M7919" i="2"/>
  <c r="I7919" i="2"/>
  <c r="K7919" i="2" s="1"/>
  <c r="H7919" i="2"/>
  <c r="M7920" i="2"/>
  <c r="I7920" i="2"/>
  <c r="K7920" i="2" s="1"/>
  <c r="H7920" i="2"/>
  <c r="M7921" i="2"/>
  <c r="I7921" i="2"/>
  <c r="K7921" i="2" s="1"/>
  <c r="H7921" i="2"/>
  <c r="M7922" i="2"/>
  <c r="I7922" i="2"/>
  <c r="K7922" i="2" s="1"/>
  <c r="H7922" i="2"/>
  <c r="M7923" i="2"/>
  <c r="I7923" i="2"/>
  <c r="K7923" i="2" s="1"/>
  <c r="H7923" i="2"/>
  <c r="M7924" i="2"/>
  <c r="I7924" i="2"/>
  <c r="K7924" i="2" s="1"/>
  <c r="H7924" i="2"/>
  <c r="M7925" i="2"/>
  <c r="I7925" i="2"/>
  <c r="K7925" i="2" s="1"/>
  <c r="H7925" i="2"/>
  <c r="M7926" i="2"/>
  <c r="I7926" i="2"/>
  <c r="K7926" i="2" s="1"/>
  <c r="H7926" i="2"/>
  <c r="M7927" i="2"/>
  <c r="I7927" i="2"/>
  <c r="K7927" i="2" s="1"/>
  <c r="H7927" i="2"/>
  <c r="M7928" i="2"/>
  <c r="I7928" i="2"/>
  <c r="K7928" i="2" s="1"/>
  <c r="H7928" i="2"/>
  <c r="M7929" i="2"/>
  <c r="I7929" i="2"/>
  <c r="K7929" i="2" s="1"/>
  <c r="H7929" i="2"/>
  <c r="M7930" i="2"/>
  <c r="I7930" i="2"/>
  <c r="K7930" i="2" s="1"/>
  <c r="H7930" i="2"/>
  <c r="M7931" i="2"/>
  <c r="I7931" i="2"/>
  <c r="K7931" i="2" s="1"/>
  <c r="H7931" i="2"/>
  <c r="M7932" i="2"/>
  <c r="I7932" i="2"/>
  <c r="K7932" i="2" s="1"/>
  <c r="H7932" i="2"/>
  <c r="M7933" i="2"/>
  <c r="I7933" i="2"/>
  <c r="K7933" i="2" s="1"/>
  <c r="H7933" i="2"/>
  <c r="M7934" i="2"/>
  <c r="I7934" i="2"/>
  <c r="K7934" i="2" s="1"/>
  <c r="H7934" i="2"/>
  <c r="M7935" i="2"/>
  <c r="I7935" i="2"/>
  <c r="K7935" i="2" s="1"/>
  <c r="H7935" i="2"/>
  <c r="M7936" i="2"/>
  <c r="I7936" i="2"/>
  <c r="K7936" i="2" s="1"/>
  <c r="H7936" i="2"/>
  <c r="M7937" i="2"/>
  <c r="I7937" i="2"/>
  <c r="K7937" i="2" s="1"/>
  <c r="H7937" i="2"/>
  <c r="M7938" i="2"/>
  <c r="I7938" i="2"/>
  <c r="K7938" i="2" s="1"/>
  <c r="H7938" i="2"/>
  <c r="M7939" i="2"/>
  <c r="I7939" i="2"/>
  <c r="K7939" i="2" s="1"/>
  <c r="H7939" i="2"/>
  <c r="M7940" i="2"/>
  <c r="I7940" i="2"/>
  <c r="K7940" i="2" s="1"/>
  <c r="H7940" i="2"/>
  <c r="M7941" i="2"/>
  <c r="I7941" i="2"/>
  <c r="K7941" i="2" s="1"/>
  <c r="H7941" i="2"/>
  <c r="M7942" i="2"/>
  <c r="I7942" i="2"/>
  <c r="K7942" i="2" s="1"/>
  <c r="H7942" i="2"/>
  <c r="M7943" i="2"/>
  <c r="I7943" i="2"/>
  <c r="K7943" i="2" s="1"/>
  <c r="H7943" i="2"/>
  <c r="M7944" i="2"/>
  <c r="I7944" i="2"/>
  <c r="K7944" i="2" s="1"/>
  <c r="H7944" i="2"/>
  <c r="M7945" i="2"/>
  <c r="I7945" i="2"/>
  <c r="K7945" i="2" s="1"/>
  <c r="H7945" i="2"/>
  <c r="M7946" i="2"/>
  <c r="I7946" i="2"/>
  <c r="K7946" i="2" s="1"/>
  <c r="H7946" i="2"/>
  <c r="M7947" i="2"/>
  <c r="I7947" i="2"/>
  <c r="K7947" i="2" s="1"/>
  <c r="H7947" i="2"/>
  <c r="M7948" i="2"/>
  <c r="I7948" i="2"/>
  <c r="K7948" i="2" s="1"/>
  <c r="H7948" i="2"/>
  <c r="M7949" i="2"/>
  <c r="I7949" i="2"/>
  <c r="K7949" i="2" s="1"/>
  <c r="H7949" i="2"/>
  <c r="M7950" i="2"/>
  <c r="I7950" i="2"/>
  <c r="K7950" i="2" s="1"/>
  <c r="H7950" i="2"/>
  <c r="M7951" i="2"/>
  <c r="I7951" i="2"/>
  <c r="K7951" i="2" s="1"/>
  <c r="H7951" i="2"/>
  <c r="M7952" i="2"/>
  <c r="I7952" i="2"/>
  <c r="K7952" i="2" s="1"/>
  <c r="H7952" i="2"/>
  <c r="M7953" i="2"/>
  <c r="I7953" i="2"/>
  <c r="K7953" i="2" s="1"/>
  <c r="H7953" i="2"/>
  <c r="M7954" i="2"/>
  <c r="I7954" i="2"/>
  <c r="K7954" i="2" s="1"/>
  <c r="H7954" i="2"/>
  <c r="M7955" i="2"/>
  <c r="I7955" i="2"/>
  <c r="K7955" i="2" s="1"/>
  <c r="H7955" i="2"/>
  <c r="M7956" i="2"/>
  <c r="I7956" i="2"/>
  <c r="K7956" i="2" s="1"/>
  <c r="H7956" i="2"/>
  <c r="M7957" i="2"/>
  <c r="I7957" i="2"/>
  <c r="K7957" i="2" s="1"/>
  <c r="H7957" i="2"/>
  <c r="M7958" i="2"/>
  <c r="I7958" i="2"/>
  <c r="K7958" i="2" s="1"/>
  <c r="H7958" i="2"/>
  <c r="M7959" i="2"/>
  <c r="I7959" i="2"/>
  <c r="K7959" i="2" s="1"/>
  <c r="H7959" i="2"/>
  <c r="M7960" i="2"/>
  <c r="I7960" i="2"/>
  <c r="K7960" i="2" s="1"/>
  <c r="H7960" i="2"/>
  <c r="M7961" i="2"/>
  <c r="I7961" i="2"/>
  <c r="K7961" i="2" s="1"/>
  <c r="H7961" i="2"/>
  <c r="M7962" i="2"/>
  <c r="I7962" i="2"/>
  <c r="K7962" i="2" s="1"/>
  <c r="H7962" i="2"/>
  <c r="M7963" i="2"/>
  <c r="I7963" i="2"/>
  <c r="K7963" i="2" s="1"/>
  <c r="H7963" i="2"/>
  <c r="M7964" i="2"/>
  <c r="I7964" i="2"/>
  <c r="K7964" i="2" s="1"/>
  <c r="H7964" i="2"/>
  <c r="M7965" i="2"/>
  <c r="I7965" i="2"/>
  <c r="K7965" i="2" s="1"/>
  <c r="H7965" i="2"/>
  <c r="M7966" i="2"/>
  <c r="I7966" i="2"/>
  <c r="K7966" i="2" s="1"/>
  <c r="H7966" i="2"/>
  <c r="M7967" i="2"/>
  <c r="I7967" i="2"/>
  <c r="K7967" i="2" s="1"/>
  <c r="H7967" i="2"/>
  <c r="M7968" i="2"/>
  <c r="I7968" i="2"/>
  <c r="K7968" i="2" s="1"/>
  <c r="H7968" i="2"/>
  <c r="M7969" i="2"/>
  <c r="I7969" i="2"/>
  <c r="K7969" i="2" s="1"/>
  <c r="H7969" i="2"/>
  <c r="M7970" i="2"/>
  <c r="I7970" i="2"/>
  <c r="K7970" i="2" s="1"/>
  <c r="H7970" i="2"/>
  <c r="M7971" i="2"/>
  <c r="I7971" i="2"/>
  <c r="K7971" i="2" s="1"/>
  <c r="H7971" i="2"/>
  <c r="M7972" i="2"/>
  <c r="I7972" i="2"/>
  <c r="K7972" i="2" s="1"/>
  <c r="H7972" i="2"/>
  <c r="M7973" i="2"/>
  <c r="I7973" i="2"/>
  <c r="K7973" i="2" s="1"/>
  <c r="H7973" i="2"/>
  <c r="M7974" i="2"/>
  <c r="I7974" i="2"/>
  <c r="K7974" i="2" s="1"/>
  <c r="H7974" i="2"/>
  <c r="M7975" i="2"/>
  <c r="I7975" i="2"/>
  <c r="K7975" i="2" s="1"/>
  <c r="H7975" i="2"/>
  <c r="M7976" i="2"/>
  <c r="I7976" i="2"/>
  <c r="K7976" i="2" s="1"/>
  <c r="H7976" i="2"/>
  <c r="M7977" i="2"/>
  <c r="I7977" i="2"/>
  <c r="K7977" i="2" s="1"/>
  <c r="H7977" i="2"/>
  <c r="M7978" i="2"/>
  <c r="I7978" i="2"/>
  <c r="K7978" i="2" s="1"/>
  <c r="H7978" i="2"/>
  <c r="M7979" i="2"/>
  <c r="I7979" i="2"/>
  <c r="K7979" i="2" s="1"/>
  <c r="H7979" i="2"/>
  <c r="M7980" i="2"/>
  <c r="I7980" i="2"/>
  <c r="K7980" i="2" s="1"/>
  <c r="H7980" i="2"/>
  <c r="M7981" i="2"/>
  <c r="I7981" i="2"/>
  <c r="K7981" i="2" s="1"/>
  <c r="H7981" i="2"/>
  <c r="M7982" i="2"/>
  <c r="I7982" i="2"/>
  <c r="K7982" i="2" s="1"/>
  <c r="H7982" i="2"/>
  <c r="M7983" i="2"/>
  <c r="I7983" i="2"/>
  <c r="K7983" i="2" s="1"/>
  <c r="H7983" i="2"/>
  <c r="M7984" i="2"/>
  <c r="I7984" i="2"/>
  <c r="K7984" i="2" s="1"/>
  <c r="H7984" i="2"/>
  <c r="M7985" i="2"/>
  <c r="I7985" i="2"/>
  <c r="K7985" i="2" s="1"/>
  <c r="H7985" i="2"/>
  <c r="M7986" i="2"/>
  <c r="I7986" i="2"/>
  <c r="K7986" i="2" s="1"/>
  <c r="H7986" i="2"/>
  <c r="M7987" i="2"/>
  <c r="I7987" i="2"/>
  <c r="K7987" i="2" s="1"/>
  <c r="H7987" i="2"/>
  <c r="M7988" i="2"/>
  <c r="I7988" i="2"/>
  <c r="K7988" i="2" s="1"/>
  <c r="H7988" i="2"/>
  <c r="M7989" i="2"/>
  <c r="I7989" i="2"/>
  <c r="K7989" i="2" s="1"/>
  <c r="H7989" i="2"/>
  <c r="M7990" i="2"/>
  <c r="I7990" i="2"/>
  <c r="K7990" i="2" s="1"/>
  <c r="H7990" i="2"/>
  <c r="M7991" i="2"/>
  <c r="I7991" i="2"/>
  <c r="K7991" i="2" s="1"/>
  <c r="H7991" i="2"/>
  <c r="M7992" i="2"/>
  <c r="I7992" i="2"/>
  <c r="K7992" i="2" s="1"/>
  <c r="H7992" i="2"/>
  <c r="M7993" i="2"/>
  <c r="I7993" i="2"/>
  <c r="K7993" i="2" s="1"/>
  <c r="H7993" i="2"/>
  <c r="M7994" i="2"/>
  <c r="I7994" i="2"/>
  <c r="K7994" i="2" s="1"/>
  <c r="H7994" i="2"/>
  <c r="M7995" i="2"/>
  <c r="I7995" i="2"/>
  <c r="K7995" i="2" s="1"/>
  <c r="H7995" i="2"/>
  <c r="M7996" i="2"/>
  <c r="I7996" i="2"/>
  <c r="K7996" i="2" s="1"/>
  <c r="H7996" i="2"/>
  <c r="M7997" i="2"/>
  <c r="I7997" i="2"/>
  <c r="K7997" i="2" s="1"/>
  <c r="H7997" i="2"/>
  <c r="M7998" i="2"/>
  <c r="I7998" i="2"/>
  <c r="K7998" i="2" s="1"/>
  <c r="H7998" i="2"/>
  <c r="M7999" i="2"/>
  <c r="I7999" i="2"/>
  <c r="K7999" i="2" s="1"/>
  <c r="H7999" i="2"/>
  <c r="M8000" i="2"/>
  <c r="I8000" i="2"/>
  <c r="K8000" i="2" s="1"/>
  <c r="H8000" i="2"/>
  <c r="M8001" i="2"/>
  <c r="I8001" i="2"/>
  <c r="K8001" i="2" s="1"/>
  <c r="H8001" i="2"/>
  <c r="M8002" i="2"/>
  <c r="I8002" i="2"/>
  <c r="K8002" i="2" s="1"/>
  <c r="H8002" i="2"/>
  <c r="M8003" i="2"/>
  <c r="I8003" i="2"/>
  <c r="K8003" i="2" s="1"/>
  <c r="H8003" i="2"/>
  <c r="M8004" i="2"/>
  <c r="I8004" i="2"/>
  <c r="K8004" i="2" s="1"/>
  <c r="H8004" i="2"/>
  <c r="M8005" i="2"/>
  <c r="I8005" i="2"/>
  <c r="K8005" i="2" s="1"/>
  <c r="H8005" i="2"/>
  <c r="M8006" i="2"/>
  <c r="I8006" i="2"/>
  <c r="K8006" i="2" s="1"/>
  <c r="H8006" i="2"/>
  <c r="M8007" i="2"/>
  <c r="I8007" i="2"/>
  <c r="K8007" i="2" s="1"/>
  <c r="H8007" i="2"/>
  <c r="M8008" i="2"/>
  <c r="I8008" i="2"/>
  <c r="K8008" i="2" s="1"/>
  <c r="H8008" i="2"/>
  <c r="M8009" i="2"/>
  <c r="I8009" i="2"/>
  <c r="K8009" i="2" s="1"/>
  <c r="H8009" i="2"/>
  <c r="M8010" i="2"/>
  <c r="I8010" i="2"/>
  <c r="K8010" i="2" s="1"/>
  <c r="H8010" i="2"/>
  <c r="M8011" i="2"/>
  <c r="I8011" i="2"/>
  <c r="K8011" i="2" s="1"/>
  <c r="H8011" i="2"/>
  <c r="M8012" i="2"/>
  <c r="I8012" i="2"/>
  <c r="K8012" i="2" s="1"/>
  <c r="H8012" i="2"/>
  <c r="M8013" i="2"/>
  <c r="I8013" i="2"/>
  <c r="K8013" i="2" s="1"/>
  <c r="H8013" i="2"/>
  <c r="M8014" i="2"/>
  <c r="I8014" i="2"/>
  <c r="K8014" i="2" s="1"/>
  <c r="H8014" i="2"/>
  <c r="M8015" i="2"/>
  <c r="I8015" i="2"/>
  <c r="K8015" i="2" s="1"/>
  <c r="H8015" i="2"/>
  <c r="M8016" i="2"/>
  <c r="I8016" i="2"/>
  <c r="K8016" i="2" s="1"/>
  <c r="H8016" i="2"/>
  <c r="M8017" i="2"/>
  <c r="I8017" i="2"/>
  <c r="K8017" i="2" s="1"/>
  <c r="H8017" i="2"/>
  <c r="M8018" i="2"/>
  <c r="I8018" i="2"/>
  <c r="K8018" i="2" s="1"/>
  <c r="H8018" i="2"/>
  <c r="M8019" i="2"/>
  <c r="I8019" i="2"/>
  <c r="K8019" i="2" s="1"/>
  <c r="H8019" i="2"/>
  <c r="M8020" i="2"/>
  <c r="I8020" i="2"/>
  <c r="K8020" i="2" s="1"/>
  <c r="H8020" i="2"/>
  <c r="M8021" i="2"/>
  <c r="I8021" i="2"/>
  <c r="K8021" i="2" s="1"/>
  <c r="H8021" i="2"/>
  <c r="M8022" i="2"/>
  <c r="I8022" i="2"/>
  <c r="K8022" i="2" s="1"/>
  <c r="H8022" i="2"/>
  <c r="M8023" i="2"/>
  <c r="I8023" i="2"/>
  <c r="K8023" i="2" s="1"/>
  <c r="H8023" i="2"/>
  <c r="M8024" i="2"/>
  <c r="I8024" i="2"/>
  <c r="K8024" i="2" s="1"/>
  <c r="H8024" i="2"/>
  <c r="M8025" i="2"/>
  <c r="I8025" i="2"/>
  <c r="K8025" i="2" s="1"/>
  <c r="H8025" i="2"/>
  <c r="M8026" i="2"/>
  <c r="I8026" i="2"/>
  <c r="K8026" i="2" s="1"/>
  <c r="H8026" i="2"/>
  <c r="M8027" i="2"/>
  <c r="I8027" i="2"/>
  <c r="K8027" i="2" s="1"/>
  <c r="H8027" i="2"/>
  <c r="M8028" i="2"/>
  <c r="I8028" i="2"/>
  <c r="K8028" i="2" s="1"/>
  <c r="H8028" i="2"/>
  <c r="M8029" i="2"/>
  <c r="I8029" i="2"/>
  <c r="K8029" i="2" s="1"/>
  <c r="H8029" i="2"/>
  <c r="M8030" i="2"/>
  <c r="I8030" i="2"/>
  <c r="K8030" i="2" s="1"/>
  <c r="H8030" i="2"/>
  <c r="M8031" i="2"/>
  <c r="I8031" i="2"/>
  <c r="K8031" i="2" s="1"/>
  <c r="H8031" i="2"/>
  <c r="M8032" i="2"/>
  <c r="I8032" i="2"/>
  <c r="K8032" i="2" s="1"/>
  <c r="H8032" i="2"/>
  <c r="M8033" i="2"/>
  <c r="I8033" i="2"/>
  <c r="K8033" i="2" s="1"/>
  <c r="H8033" i="2"/>
  <c r="M8034" i="2"/>
  <c r="I8034" i="2"/>
  <c r="K8034" i="2" s="1"/>
  <c r="H8034" i="2"/>
  <c r="M8035" i="2"/>
  <c r="I8035" i="2"/>
  <c r="K8035" i="2" s="1"/>
  <c r="H8035" i="2"/>
  <c r="M8036" i="2"/>
  <c r="I8036" i="2"/>
  <c r="K8036" i="2" s="1"/>
  <c r="H8036" i="2"/>
  <c r="M8037" i="2"/>
  <c r="I8037" i="2"/>
  <c r="K8037" i="2" s="1"/>
  <c r="H8037" i="2"/>
  <c r="M8038" i="2"/>
  <c r="I8038" i="2"/>
  <c r="K8038" i="2" s="1"/>
  <c r="H8038" i="2"/>
  <c r="M8039" i="2"/>
  <c r="I8039" i="2"/>
  <c r="K8039" i="2" s="1"/>
  <c r="H8039" i="2"/>
  <c r="M8040" i="2"/>
  <c r="I8040" i="2"/>
  <c r="K8040" i="2" s="1"/>
  <c r="H8040" i="2"/>
  <c r="M8041" i="2"/>
  <c r="I8041" i="2"/>
  <c r="K8041" i="2" s="1"/>
  <c r="H8041" i="2"/>
  <c r="M8042" i="2"/>
  <c r="I8042" i="2"/>
  <c r="K8042" i="2" s="1"/>
  <c r="H8042" i="2"/>
  <c r="M8043" i="2"/>
  <c r="I8043" i="2"/>
  <c r="K8043" i="2" s="1"/>
  <c r="H8043" i="2"/>
  <c r="M8044" i="2"/>
  <c r="I8044" i="2"/>
  <c r="K8044" i="2" s="1"/>
  <c r="H8044" i="2"/>
  <c r="M8045" i="2"/>
  <c r="I8045" i="2"/>
  <c r="K8045" i="2" s="1"/>
  <c r="H8045" i="2"/>
  <c r="M8046" i="2"/>
  <c r="I8046" i="2"/>
  <c r="K8046" i="2" s="1"/>
  <c r="H8046" i="2"/>
  <c r="M8047" i="2"/>
  <c r="I8047" i="2"/>
  <c r="K8047" i="2" s="1"/>
  <c r="H8047" i="2"/>
  <c r="M8048" i="2"/>
  <c r="I8048" i="2"/>
  <c r="K8048" i="2" s="1"/>
  <c r="H8048" i="2"/>
  <c r="M8049" i="2"/>
  <c r="I8049" i="2"/>
  <c r="K8049" i="2" s="1"/>
  <c r="H8049" i="2"/>
  <c r="M8050" i="2"/>
  <c r="I8050" i="2"/>
  <c r="K8050" i="2" s="1"/>
  <c r="H8050" i="2"/>
  <c r="M8051" i="2"/>
  <c r="I8051" i="2"/>
  <c r="K8051" i="2" s="1"/>
  <c r="H8051" i="2"/>
  <c r="M8052" i="2"/>
  <c r="I8052" i="2"/>
  <c r="K8052" i="2" s="1"/>
  <c r="H8052" i="2"/>
  <c r="M8053" i="2"/>
  <c r="I8053" i="2"/>
  <c r="K8053" i="2" s="1"/>
  <c r="H8053" i="2"/>
  <c r="M8054" i="2"/>
  <c r="I8054" i="2"/>
  <c r="K8054" i="2" s="1"/>
  <c r="H8054" i="2"/>
  <c r="M8055" i="2"/>
  <c r="I8055" i="2"/>
  <c r="K8055" i="2" s="1"/>
  <c r="H8055" i="2"/>
  <c r="M8056" i="2"/>
  <c r="I8056" i="2"/>
  <c r="K8056" i="2" s="1"/>
  <c r="H8056" i="2"/>
  <c r="M8057" i="2"/>
  <c r="I8057" i="2"/>
  <c r="K8057" i="2" s="1"/>
  <c r="H8057" i="2"/>
  <c r="M8058" i="2"/>
  <c r="I8058" i="2"/>
  <c r="K8058" i="2" s="1"/>
  <c r="H8058" i="2"/>
  <c r="M8059" i="2"/>
  <c r="I8059" i="2"/>
  <c r="K8059" i="2" s="1"/>
  <c r="H8059" i="2"/>
  <c r="M8060" i="2"/>
  <c r="I8060" i="2"/>
  <c r="K8060" i="2" s="1"/>
  <c r="H8060" i="2"/>
  <c r="M8061" i="2"/>
  <c r="I8061" i="2"/>
  <c r="K8061" i="2" s="1"/>
  <c r="H8061" i="2"/>
  <c r="M8062" i="2"/>
  <c r="I8062" i="2"/>
  <c r="K8062" i="2" s="1"/>
  <c r="H8062" i="2"/>
  <c r="M8063" i="2"/>
  <c r="I8063" i="2"/>
  <c r="K8063" i="2" s="1"/>
  <c r="H8063" i="2"/>
  <c r="M8064" i="2"/>
  <c r="I8064" i="2"/>
  <c r="K8064" i="2" s="1"/>
  <c r="H8064" i="2"/>
  <c r="M8065" i="2"/>
  <c r="I8065" i="2"/>
  <c r="K8065" i="2" s="1"/>
  <c r="H8065" i="2"/>
  <c r="M8066" i="2"/>
  <c r="I8066" i="2"/>
  <c r="K8066" i="2" s="1"/>
  <c r="H8066" i="2"/>
  <c r="M8067" i="2"/>
  <c r="I8067" i="2"/>
  <c r="K8067" i="2" s="1"/>
  <c r="H8067" i="2"/>
  <c r="M8068" i="2"/>
  <c r="I8068" i="2"/>
  <c r="K8068" i="2" s="1"/>
  <c r="H8068" i="2"/>
  <c r="M8069" i="2"/>
  <c r="I8069" i="2"/>
  <c r="K8069" i="2" s="1"/>
  <c r="H8069" i="2"/>
  <c r="M8070" i="2"/>
  <c r="I8070" i="2"/>
  <c r="H8070" i="2"/>
  <c r="M8071" i="2"/>
  <c r="I8071" i="2"/>
  <c r="K8071" i="2" s="1"/>
  <c r="H8071" i="2"/>
  <c r="M8072" i="2"/>
  <c r="I8072" i="2"/>
  <c r="K8072" i="2" s="1"/>
  <c r="H8072" i="2"/>
  <c r="M8073" i="2"/>
  <c r="I8073" i="2"/>
  <c r="K8073" i="2" s="1"/>
  <c r="H8073" i="2"/>
  <c r="M8074" i="2"/>
  <c r="I8074" i="2"/>
  <c r="K8074" i="2" s="1"/>
  <c r="H8074" i="2"/>
  <c r="M8075" i="2"/>
  <c r="I8075" i="2"/>
  <c r="K8075" i="2" s="1"/>
  <c r="H8075" i="2"/>
  <c r="M8076" i="2"/>
  <c r="I8076" i="2"/>
  <c r="K8076" i="2" s="1"/>
  <c r="H8076" i="2"/>
  <c r="M8077" i="2"/>
  <c r="I8077" i="2"/>
  <c r="K8077" i="2" s="1"/>
  <c r="H8077" i="2"/>
  <c r="M8078" i="2"/>
  <c r="I8078" i="2"/>
  <c r="K8078" i="2" s="1"/>
  <c r="H8078" i="2"/>
  <c r="M8079" i="2"/>
  <c r="I8079" i="2"/>
  <c r="K8079" i="2" s="1"/>
  <c r="H8079" i="2"/>
  <c r="M8080" i="2"/>
  <c r="I8080" i="2"/>
  <c r="K8080" i="2" s="1"/>
  <c r="H8080" i="2"/>
  <c r="M8081" i="2"/>
  <c r="I8081" i="2"/>
  <c r="K8081" i="2" s="1"/>
  <c r="H8081" i="2"/>
  <c r="M8082" i="2"/>
  <c r="I8082" i="2"/>
  <c r="K8082" i="2" s="1"/>
  <c r="H8082" i="2"/>
  <c r="M8083" i="2"/>
  <c r="I8083" i="2"/>
  <c r="K8083" i="2" s="1"/>
  <c r="H8083" i="2"/>
  <c r="M8084" i="2"/>
  <c r="I8084" i="2"/>
  <c r="K8084" i="2" s="1"/>
  <c r="H8084" i="2"/>
  <c r="M8085" i="2"/>
  <c r="I8085" i="2"/>
  <c r="K8085" i="2" s="1"/>
  <c r="H8085" i="2"/>
  <c r="M8086" i="2"/>
  <c r="I8086" i="2"/>
  <c r="K8086" i="2" s="1"/>
  <c r="H8086" i="2"/>
  <c r="M8087" i="2"/>
  <c r="I8087" i="2"/>
  <c r="K8087" i="2" s="1"/>
  <c r="H8087" i="2"/>
  <c r="M8088" i="2"/>
  <c r="I8088" i="2"/>
  <c r="K8088" i="2" s="1"/>
  <c r="H8088" i="2"/>
  <c r="M8089" i="2"/>
  <c r="I8089" i="2"/>
  <c r="K8089" i="2" s="1"/>
  <c r="H8089" i="2"/>
  <c r="N8089" i="2" s="1"/>
  <c r="M8090" i="2"/>
  <c r="I8090" i="2"/>
  <c r="K8090" i="2" s="1"/>
  <c r="H8090" i="2"/>
  <c r="M8091" i="2"/>
  <c r="I8091" i="2"/>
  <c r="K8091" i="2" s="1"/>
  <c r="H8091" i="2"/>
  <c r="M8092" i="2"/>
  <c r="I8092" i="2"/>
  <c r="K8092" i="2" s="1"/>
  <c r="H8092" i="2"/>
  <c r="M8093" i="2"/>
  <c r="I8093" i="2"/>
  <c r="K8093" i="2" s="1"/>
  <c r="H8093" i="2"/>
  <c r="M8094" i="2"/>
  <c r="I8094" i="2"/>
  <c r="K8094" i="2" s="1"/>
  <c r="H8094" i="2"/>
  <c r="M8095" i="2"/>
  <c r="I8095" i="2"/>
  <c r="K8095" i="2" s="1"/>
  <c r="H8095" i="2"/>
  <c r="M8096" i="2"/>
  <c r="I8096" i="2"/>
  <c r="K8096" i="2" s="1"/>
  <c r="H8096" i="2"/>
  <c r="M8097" i="2"/>
  <c r="I8097" i="2"/>
  <c r="K8097" i="2" s="1"/>
  <c r="H8097" i="2"/>
  <c r="M8098" i="2"/>
  <c r="I8098" i="2"/>
  <c r="K8098" i="2" s="1"/>
  <c r="H8098" i="2"/>
  <c r="M8099" i="2"/>
  <c r="I8099" i="2"/>
  <c r="K8099" i="2" s="1"/>
  <c r="H8099" i="2"/>
  <c r="M8100" i="2"/>
  <c r="I8100" i="2"/>
  <c r="K8100" i="2" s="1"/>
  <c r="H8100" i="2"/>
  <c r="M8101" i="2"/>
  <c r="I8101" i="2"/>
  <c r="K8101" i="2" s="1"/>
  <c r="H8101" i="2"/>
  <c r="M8102" i="2"/>
  <c r="I8102" i="2"/>
  <c r="K8102" i="2" s="1"/>
  <c r="H8102" i="2"/>
  <c r="M8103" i="2"/>
  <c r="I8103" i="2"/>
  <c r="K8103" i="2" s="1"/>
  <c r="H8103" i="2"/>
  <c r="M8104" i="2"/>
  <c r="I8104" i="2"/>
  <c r="K8104" i="2" s="1"/>
  <c r="H8104" i="2"/>
  <c r="M8105" i="2"/>
  <c r="I8105" i="2"/>
  <c r="K8105" i="2" s="1"/>
  <c r="H8105" i="2"/>
  <c r="M8106" i="2"/>
  <c r="I8106" i="2"/>
  <c r="K8106" i="2" s="1"/>
  <c r="H8106" i="2"/>
  <c r="M8107" i="2"/>
  <c r="I8107" i="2"/>
  <c r="K8107" i="2" s="1"/>
  <c r="H8107" i="2"/>
  <c r="M8108" i="2"/>
  <c r="I8108" i="2"/>
  <c r="K8108" i="2" s="1"/>
  <c r="H8108" i="2"/>
  <c r="H10001" i="2"/>
  <c r="I10001" i="2"/>
  <c r="K10001" i="2" s="1"/>
  <c r="M10001" i="2"/>
  <c r="M2" i="2"/>
  <c r="I2" i="2"/>
  <c r="H2" i="2"/>
  <c r="H410" i="2"/>
  <c r="I410" i="2"/>
  <c r="K410" i="2" s="1"/>
  <c r="M410" i="2"/>
  <c r="I412" i="2"/>
  <c r="K412" i="2" s="1"/>
  <c r="M412" i="2"/>
  <c r="H412" i="2"/>
  <c r="M237" i="2"/>
  <c r="I237" i="2"/>
  <c r="K237" i="2" s="1"/>
  <c r="H237" i="2"/>
  <c r="M238" i="2"/>
  <c r="I238" i="2"/>
  <c r="K238" i="2" s="1"/>
  <c r="H238" i="2"/>
  <c r="M239" i="2"/>
  <c r="I239" i="2"/>
  <c r="K239" i="2" s="1"/>
  <c r="H239" i="2"/>
  <c r="M240" i="2"/>
  <c r="I240" i="2"/>
  <c r="K240" i="2" s="1"/>
  <c r="H240" i="2"/>
  <c r="M241" i="2"/>
  <c r="I241" i="2"/>
  <c r="K241" i="2" s="1"/>
  <c r="H241" i="2"/>
  <c r="M242" i="2"/>
  <c r="I242" i="2"/>
  <c r="K242" i="2" s="1"/>
  <c r="H242" i="2"/>
  <c r="M243" i="2"/>
  <c r="I243" i="2"/>
  <c r="K243" i="2" s="1"/>
  <c r="H243" i="2"/>
  <c r="M244" i="2"/>
  <c r="I244" i="2"/>
  <c r="K244" i="2" s="1"/>
  <c r="H244" i="2"/>
  <c r="M245" i="2"/>
  <c r="I245" i="2"/>
  <c r="K245" i="2" s="1"/>
  <c r="H245" i="2"/>
  <c r="M246" i="2"/>
  <c r="I246" i="2"/>
  <c r="K246" i="2" s="1"/>
  <c r="H246" i="2"/>
  <c r="M247" i="2"/>
  <c r="I247" i="2"/>
  <c r="K247" i="2" s="1"/>
  <c r="H247" i="2"/>
  <c r="M248" i="2"/>
  <c r="I248" i="2"/>
  <c r="K248" i="2" s="1"/>
  <c r="H248" i="2"/>
  <c r="M249" i="2"/>
  <c r="I249" i="2"/>
  <c r="K249" i="2" s="1"/>
  <c r="H249" i="2"/>
  <c r="M250" i="2"/>
  <c r="I250" i="2"/>
  <c r="K250" i="2" s="1"/>
  <c r="H250" i="2"/>
  <c r="M251" i="2"/>
  <c r="I251" i="2"/>
  <c r="K251" i="2" s="1"/>
  <c r="H251" i="2"/>
  <c r="M252" i="2"/>
  <c r="I252" i="2"/>
  <c r="K252" i="2" s="1"/>
  <c r="H252" i="2"/>
  <c r="M253" i="2"/>
  <c r="I253" i="2"/>
  <c r="K253" i="2" s="1"/>
  <c r="H253" i="2"/>
  <c r="M254" i="2"/>
  <c r="I254" i="2"/>
  <c r="K254" i="2" s="1"/>
  <c r="H254" i="2"/>
  <c r="M255" i="2"/>
  <c r="I255" i="2"/>
  <c r="K255" i="2" s="1"/>
  <c r="H255" i="2"/>
  <c r="M256" i="2"/>
  <c r="I256" i="2"/>
  <c r="K256" i="2" s="1"/>
  <c r="H256" i="2"/>
  <c r="M257" i="2"/>
  <c r="I257" i="2"/>
  <c r="K257" i="2" s="1"/>
  <c r="H257" i="2"/>
  <c r="M258" i="2"/>
  <c r="I258" i="2"/>
  <c r="K258" i="2" s="1"/>
  <c r="H258" i="2"/>
  <c r="M259" i="2"/>
  <c r="I259" i="2"/>
  <c r="K259" i="2" s="1"/>
  <c r="H259" i="2"/>
  <c r="M260" i="2"/>
  <c r="I260" i="2"/>
  <c r="K260" i="2" s="1"/>
  <c r="H260" i="2"/>
  <c r="M261" i="2"/>
  <c r="I261" i="2"/>
  <c r="K261" i="2" s="1"/>
  <c r="H261" i="2"/>
  <c r="M262" i="2"/>
  <c r="I262" i="2"/>
  <c r="K262" i="2" s="1"/>
  <c r="H262" i="2"/>
  <c r="M263" i="2"/>
  <c r="I263" i="2"/>
  <c r="K263" i="2" s="1"/>
  <c r="H263" i="2"/>
  <c r="M264" i="2"/>
  <c r="I264" i="2"/>
  <c r="K264" i="2" s="1"/>
  <c r="H264" i="2"/>
  <c r="M8339" i="2"/>
  <c r="I8339" i="2"/>
  <c r="K8339" i="2" s="1"/>
  <c r="H8339" i="2"/>
  <c r="M8340" i="2"/>
  <c r="I8340" i="2"/>
  <c r="K8340" i="2" s="1"/>
  <c r="H8340" i="2"/>
  <c r="M8341" i="2"/>
  <c r="I8341" i="2"/>
  <c r="K8341" i="2" s="1"/>
  <c r="H8341" i="2"/>
  <c r="M8342" i="2"/>
  <c r="I8342" i="2"/>
  <c r="K8342" i="2" s="1"/>
  <c r="H8342" i="2"/>
  <c r="M8343" i="2"/>
  <c r="I8343" i="2"/>
  <c r="K8343" i="2" s="1"/>
  <c r="H8343" i="2"/>
  <c r="M8344" i="2"/>
  <c r="I8344" i="2"/>
  <c r="K8344" i="2" s="1"/>
  <c r="H8344" i="2"/>
  <c r="M8345" i="2"/>
  <c r="I8345" i="2"/>
  <c r="K8345" i="2" s="1"/>
  <c r="H8345" i="2"/>
  <c r="M8346" i="2"/>
  <c r="I8346" i="2"/>
  <c r="K8346" i="2" s="1"/>
  <c r="H8346" i="2"/>
  <c r="M8347" i="2"/>
  <c r="I8347" i="2"/>
  <c r="K8347" i="2" s="1"/>
  <c r="H8347" i="2"/>
  <c r="M8348" i="2"/>
  <c r="I8348" i="2"/>
  <c r="K8348" i="2" s="1"/>
  <c r="H8348" i="2"/>
  <c r="M8349" i="2"/>
  <c r="I8349" i="2"/>
  <c r="K8349" i="2" s="1"/>
  <c r="H8349" i="2"/>
  <c r="M8350" i="2"/>
  <c r="I8350" i="2"/>
  <c r="K8350" i="2" s="1"/>
  <c r="H8350" i="2"/>
  <c r="M8351" i="2"/>
  <c r="I8351" i="2"/>
  <c r="K8351" i="2" s="1"/>
  <c r="H8351" i="2"/>
  <c r="M8352" i="2"/>
  <c r="I8352" i="2"/>
  <c r="K8352" i="2" s="1"/>
  <c r="H8352" i="2"/>
  <c r="M8353" i="2"/>
  <c r="I8353" i="2"/>
  <c r="K8353" i="2" s="1"/>
  <c r="H8353" i="2"/>
  <c r="M8354" i="2"/>
  <c r="I8354" i="2"/>
  <c r="K8354" i="2" s="1"/>
  <c r="H8354" i="2"/>
  <c r="M8355" i="2"/>
  <c r="I8355" i="2"/>
  <c r="K8355" i="2" s="1"/>
  <c r="H8355" i="2"/>
  <c r="M8356" i="2"/>
  <c r="I8356" i="2"/>
  <c r="K8356" i="2" s="1"/>
  <c r="H8356" i="2"/>
  <c r="M8357" i="2"/>
  <c r="I8357" i="2"/>
  <c r="K8357" i="2" s="1"/>
  <c r="H8357" i="2"/>
  <c r="M8358" i="2"/>
  <c r="I8358" i="2"/>
  <c r="K8358" i="2" s="1"/>
  <c r="H8358" i="2"/>
  <c r="M8359" i="2"/>
  <c r="I8359" i="2"/>
  <c r="K8359" i="2" s="1"/>
  <c r="H8359" i="2"/>
  <c r="M8360" i="2"/>
  <c r="I8360" i="2"/>
  <c r="K8360" i="2" s="1"/>
  <c r="H8360" i="2"/>
  <c r="M8361" i="2"/>
  <c r="I8361" i="2"/>
  <c r="K8361" i="2" s="1"/>
  <c r="H8361" i="2"/>
  <c r="M8362" i="2"/>
  <c r="I8362" i="2"/>
  <c r="K8362" i="2" s="1"/>
  <c r="H8362" i="2"/>
  <c r="M8363" i="2"/>
  <c r="I8363" i="2"/>
  <c r="K8363" i="2" s="1"/>
  <c r="H8363" i="2"/>
  <c r="M8364" i="2"/>
  <c r="I8364" i="2"/>
  <c r="K8364" i="2" s="1"/>
  <c r="H8364" i="2"/>
  <c r="M8365" i="2"/>
  <c r="I8365" i="2"/>
  <c r="K8365" i="2" s="1"/>
  <c r="H8365" i="2"/>
  <c r="M8366" i="2"/>
  <c r="I8366" i="2"/>
  <c r="K8366" i="2" s="1"/>
  <c r="H8366" i="2"/>
  <c r="M8367" i="2"/>
  <c r="I8367" i="2"/>
  <c r="K8367" i="2" s="1"/>
  <c r="H8367" i="2"/>
  <c r="M8368" i="2"/>
  <c r="I8368" i="2"/>
  <c r="K8368" i="2" s="1"/>
  <c r="H8368" i="2"/>
  <c r="M8369" i="2"/>
  <c r="I8369" i="2"/>
  <c r="K8369" i="2" s="1"/>
  <c r="H8369" i="2"/>
  <c r="M8370" i="2"/>
  <c r="I8370" i="2"/>
  <c r="K8370" i="2" s="1"/>
  <c r="H8370" i="2"/>
  <c r="M8371" i="2"/>
  <c r="I8371" i="2"/>
  <c r="K8371" i="2" s="1"/>
  <c r="H8371" i="2"/>
  <c r="M8372" i="2"/>
  <c r="I8372" i="2"/>
  <c r="K8372" i="2" s="1"/>
  <c r="H8372" i="2"/>
  <c r="M8373" i="2"/>
  <c r="I8373" i="2"/>
  <c r="K8373" i="2" s="1"/>
  <c r="H8373" i="2"/>
  <c r="M8374" i="2"/>
  <c r="I8374" i="2"/>
  <c r="K8374" i="2" s="1"/>
  <c r="H8374" i="2"/>
  <c r="M8375" i="2"/>
  <c r="I8375" i="2"/>
  <c r="K8375" i="2" s="1"/>
  <c r="H8375" i="2"/>
  <c r="M8376" i="2"/>
  <c r="I8376" i="2"/>
  <c r="K8376" i="2" s="1"/>
  <c r="H8376" i="2"/>
  <c r="M8377" i="2"/>
  <c r="I8377" i="2"/>
  <c r="K8377" i="2" s="1"/>
  <c r="H8377" i="2"/>
  <c r="M8378" i="2"/>
  <c r="I8378" i="2"/>
  <c r="K8378" i="2" s="1"/>
  <c r="H8378" i="2"/>
  <c r="M8379" i="2"/>
  <c r="I8379" i="2"/>
  <c r="K8379" i="2" s="1"/>
  <c r="H8379" i="2"/>
  <c r="M8380" i="2"/>
  <c r="I8380" i="2"/>
  <c r="K8380" i="2" s="1"/>
  <c r="H8380" i="2"/>
  <c r="M8381" i="2"/>
  <c r="I8381" i="2"/>
  <c r="K8381" i="2" s="1"/>
  <c r="H8381" i="2"/>
  <c r="M8382" i="2"/>
  <c r="I8382" i="2"/>
  <c r="K8382" i="2" s="1"/>
  <c r="H8382" i="2"/>
  <c r="M8383" i="2"/>
  <c r="I8383" i="2"/>
  <c r="K8383" i="2" s="1"/>
  <c r="H8383" i="2"/>
  <c r="M8384" i="2"/>
  <c r="I8384" i="2"/>
  <c r="K8384" i="2" s="1"/>
  <c r="H8384" i="2"/>
  <c r="M8385" i="2"/>
  <c r="I8385" i="2"/>
  <c r="K8385" i="2" s="1"/>
  <c r="H8385" i="2"/>
  <c r="M8386" i="2"/>
  <c r="I8386" i="2"/>
  <c r="K8386" i="2" s="1"/>
  <c r="H8386" i="2"/>
  <c r="M8387" i="2"/>
  <c r="I8387" i="2"/>
  <c r="K8387" i="2" s="1"/>
  <c r="H8387" i="2"/>
  <c r="M8388" i="2"/>
  <c r="I8388" i="2"/>
  <c r="K8388" i="2" s="1"/>
  <c r="H8388" i="2"/>
  <c r="M8389" i="2"/>
  <c r="I8389" i="2"/>
  <c r="K8389" i="2" s="1"/>
  <c r="H8389" i="2"/>
  <c r="M8390" i="2"/>
  <c r="I8390" i="2"/>
  <c r="K8390" i="2" s="1"/>
  <c r="H8390" i="2"/>
  <c r="M8391" i="2"/>
  <c r="I8391" i="2"/>
  <c r="K8391" i="2" s="1"/>
  <c r="H8391" i="2"/>
  <c r="M8392" i="2"/>
  <c r="I8392" i="2"/>
  <c r="K8392" i="2" s="1"/>
  <c r="H8392" i="2"/>
  <c r="M8393" i="2"/>
  <c r="I8393" i="2"/>
  <c r="K8393" i="2" s="1"/>
  <c r="H8393" i="2"/>
  <c r="M8394" i="2"/>
  <c r="I8394" i="2"/>
  <c r="K8394" i="2" s="1"/>
  <c r="H8394" i="2"/>
  <c r="M8395" i="2"/>
  <c r="I8395" i="2"/>
  <c r="K8395" i="2" s="1"/>
  <c r="H8395" i="2"/>
  <c r="M8396" i="2"/>
  <c r="I8396" i="2"/>
  <c r="K8396" i="2" s="1"/>
  <c r="H8396" i="2"/>
  <c r="M8397" i="2"/>
  <c r="I8397" i="2"/>
  <c r="K8397" i="2" s="1"/>
  <c r="H8397" i="2"/>
  <c r="M8398" i="2"/>
  <c r="I8398" i="2"/>
  <c r="K8398" i="2" s="1"/>
  <c r="H8398" i="2"/>
  <c r="M8399" i="2"/>
  <c r="I8399" i="2"/>
  <c r="K8399" i="2" s="1"/>
  <c r="H8399" i="2"/>
  <c r="M8400" i="2"/>
  <c r="I8400" i="2"/>
  <c r="K8400" i="2" s="1"/>
  <c r="H8400" i="2"/>
  <c r="M8401" i="2"/>
  <c r="I8401" i="2"/>
  <c r="K8401" i="2" s="1"/>
  <c r="H8401" i="2"/>
  <c r="M8402" i="2"/>
  <c r="I8402" i="2"/>
  <c r="K8402" i="2" s="1"/>
  <c r="H8402" i="2"/>
  <c r="M8403" i="2"/>
  <c r="I8403" i="2"/>
  <c r="K8403" i="2" s="1"/>
  <c r="H8403" i="2"/>
  <c r="M8404" i="2"/>
  <c r="I8404" i="2"/>
  <c r="K8404" i="2" s="1"/>
  <c r="H8404" i="2"/>
  <c r="M8405" i="2"/>
  <c r="I8405" i="2"/>
  <c r="K8405" i="2" s="1"/>
  <c r="H8405" i="2"/>
  <c r="M8406" i="2"/>
  <c r="I8406" i="2"/>
  <c r="K8406" i="2" s="1"/>
  <c r="H8406" i="2"/>
  <c r="M8407" i="2"/>
  <c r="I8407" i="2"/>
  <c r="K8407" i="2" s="1"/>
  <c r="H8407" i="2"/>
  <c r="M8408" i="2"/>
  <c r="I8408" i="2"/>
  <c r="K8408" i="2" s="1"/>
  <c r="H8408" i="2"/>
  <c r="M8409" i="2"/>
  <c r="I8409" i="2"/>
  <c r="K8409" i="2" s="1"/>
  <c r="H8409" i="2"/>
  <c r="M8410" i="2"/>
  <c r="I8410" i="2"/>
  <c r="K8410" i="2" s="1"/>
  <c r="H8410" i="2"/>
  <c r="M8411" i="2"/>
  <c r="I8411" i="2"/>
  <c r="K8411" i="2" s="1"/>
  <c r="H8411" i="2"/>
  <c r="M8412" i="2"/>
  <c r="I8412" i="2"/>
  <c r="K8412" i="2" s="1"/>
  <c r="H8412" i="2"/>
  <c r="M8413" i="2"/>
  <c r="I8413" i="2"/>
  <c r="K8413" i="2" s="1"/>
  <c r="H8413" i="2"/>
  <c r="M8414" i="2"/>
  <c r="I8414" i="2"/>
  <c r="K8414" i="2" s="1"/>
  <c r="H8414" i="2"/>
  <c r="M8415" i="2"/>
  <c r="I8415" i="2"/>
  <c r="K8415" i="2" s="1"/>
  <c r="H8415" i="2"/>
  <c r="M8416" i="2"/>
  <c r="I8416" i="2"/>
  <c r="K8416" i="2" s="1"/>
  <c r="H8416" i="2"/>
  <c r="M8417" i="2"/>
  <c r="I8417" i="2"/>
  <c r="K8417" i="2" s="1"/>
  <c r="H8417" i="2"/>
  <c r="M8418" i="2"/>
  <c r="I8418" i="2"/>
  <c r="K8418" i="2" s="1"/>
  <c r="H8418" i="2"/>
  <c r="M8419" i="2"/>
  <c r="I8419" i="2"/>
  <c r="K8419" i="2" s="1"/>
  <c r="H8419" i="2"/>
  <c r="M8420" i="2"/>
  <c r="I8420" i="2"/>
  <c r="K8420" i="2" s="1"/>
  <c r="H8420" i="2"/>
  <c r="M8421" i="2"/>
  <c r="I8421" i="2"/>
  <c r="K8421" i="2" s="1"/>
  <c r="H8421" i="2"/>
  <c r="M8422" i="2"/>
  <c r="I8422" i="2"/>
  <c r="K8422" i="2" s="1"/>
  <c r="H8422" i="2"/>
  <c r="M8423" i="2"/>
  <c r="I8423" i="2"/>
  <c r="K8423" i="2" s="1"/>
  <c r="H8423" i="2"/>
  <c r="M8424" i="2"/>
  <c r="I8424" i="2"/>
  <c r="K8424" i="2" s="1"/>
  <c r="H8424" i="2"/>
  <c r="M8425" i="2"/>
  <c r="I8425" i="2"/>
  <c r="K8425" i="2" s="1"/>
  <c r="H8425" i="2"/>
  <c r="M8426" i="2"/>
  <c r="I8426" i="2"/>
  <c r="K8426" i="2" s="1"/>
  <c r="H8426" i="2"/>
  <c r="M8427" i="2"/>
  <c r="I8427" i="2"/>
  <c r="K8427" i="2" s="1"/>
  <c r="H8427" i="2"/>
  <c r="M8428" i="2"/>
  <c r="I8428" i="2"/>
  <c r="K8428" i="2" s="1"/>
  <c r="H8428" i="2"/>
  <c r="M8429" i="2"/>
  <c r="I8429" i="2"/>
  <c r="K8429" i="2" s="1"/>
  <c r="H8429" i="2"/>
  <c r="M8430" i="2"/>
  <c r="I8430" i="2"/>
  <c r="K8430" i="2" s="1"/>
  <c r="H8430" i="2"/>
  <c r="M8431" i="2"/>
  <c r="I8431" i="2"/>
  <c r="K8431" i="2" s="1"/>
  <c r="H8431" i="2"/>
  <c r="M8432" i="2"/>
  <c r="I8432" i="2"/>
  <c r="K8432" i="2" s="1"/>
  <c r="H8432" i="2"/>
  <c r="M8433" i="2"/>
  <c r="I8433" i="2"/>
  <c r="K8433" i="2" s="1"/>
  <c r="H8433" i="2"/>
  <c r="M8434" i="2"/>
  <c r="I8434" i="2"/>
  <c r="K8434" i="2" s="1"/>
  <c r="H8434" i="2"/>
  <c r="M8435" i="2"/>
  <c r="I8435" i="2"/>
  <c r="K8435" i="2" s="1"/>
  <c r="H8435" i="2"/>
  <c r="M8436" i="2"/>
  <c r="I8436" i="2"/>
  <c r="K8436" i="2" s="1"/>
  <c r="H8436" i="2"/>
  <c r="M8437" i="2"/>
  <c r="I8437" i="2"/>
  <c r="K8437" i="2" s="1"/>
  <c r="H8437" i="2"/>
  <c r="M8438" i="2"/>
  <c r="I8438" i="2"/>
  <c r="K8438" i="2" s="1"/>
  <c r="H8438" i="2"/>
  <c r="M8439" i="2"/>
  <c r="I8439" i="2"/>
  <c r="K8439" i="2" s="1"/>
  <c r="H8439" i="2"/>
  <c r="M8440" i="2"/>
  <c r="I8440" i="2"/>
  <c r="K8440" i="2" s="1"/>
  <c r="H8440" i="2"/>
  <c r="M8441" i="2"/>
  <c r="I8441" i="2"/>
  <c r="K8441" i="2" s="1"/>
  <c r="H8441" i="2"/>
  <c r="M8442" i="2"/>
  <c r="I8442" i="2"/>
  <c r="K8442" i="2" s="1"/>
  <c r="H8442" i="2"/>
  <c r="M8443" i="2"/>
  <c r="I8443" i="2"/>
  <c r="K8443" i="2" s="1"/>
  <c r="H8443" i="2"/>
  <c r="M8444" i="2"/>
  <c r="I8444" i="2"/>
  <c r="K8444" i="2" s="1"/>
  <c r="H8444" i="2"/>
  <c r="M8445" i="2"/>
  <c r="I8445" i="2"/>
  <c r="K8445" i="2" s="1"/>
  <c r="H8445" i="2"/>
  <c r="M8446" i="2"/>
  <c r="I8446" i="2"/>
  <c r="K8446" i="2" s="1"/>
  <c r="H8446" i="2"/>
  <c r="M8447" i="2"/>
  <c r="I8447" i="2"/>
  <c r="K8447" i="2" s="1"/>
  <c r="H8447" i="2"/>
  <c r="M8448" i="2"/>
  <c r="I8448" i="2"/>
  <c r="K8448" i="2" s="1"/>
  <c r="H8448" i="2"/>
  <c r="M8449" i="2"/>
  <c r="I8449" i="2"/>
  <c r="K8449" i="2" s="1"/>
  <c r="H8449" i="2"/>
  <c r="M8450" i="2"/>
  <c r="I8450" i="2"/>
  <c r="K8450" i="2" s="1"/>
  <c r="H8450" i="2"/>
  <c r="M8451" i="2"/>
  <c r="I8451" i="2"/>
  <c r="K8451" i="2" s="1"/>
  <c r="H8451" i="2"/>
  <c r="M8452" i="2"/>
  <c r="I8452" i="2"/>
  <c r="K8452" i="2" s="1"/>
  <c r="H8452" i="2"/>
  <c r="M8453" i="2"/>
  <c r="I8453" i="2"/>
  <c r="K8453" i="2" s="1"/>
  <c r="H8453" i="2"/>
  <c r="M8454" i="2"/>
  <c r="I8454" i="2"/>
  <c r="K8454" i="2" s="1"/>
  <c r="H8454" i="2"/>
  <c r="M8455" i="2"/>
  <c r="I8455" i="2"/>
  <c r="K8455" i="2" s="1"/>
  <c r="H8455" i="2"/>
  <c r="M8456" i="2"/>
  <c r="I8456" i="2"/>
  <c r="K8456" i="2" s="1"/>
  <c r="H8456" i="2"/>
  <c r="M8457" i="2"/>
  <c r="I8457" i="2"/>
  <c r="K8457" i="2" s="1"/>
  <c r="H8457" i="2"/>
  <c r="M8458" i="2"/>
  <c r="I8458" i="2"/>
  <c r="K8458" i="2" s="1"/>
  <c r="H8458" i="2"/>
  <c r="M8459" i="2"/>
  <c r="I8459" i="2"/>
  <c r="K8459" i="2" s="1"/>
  <c r="H8459" i="2"/>
  <c r="M8460" i="2"/>
  <c r="I8460" i="2"/>
  <c r="K8460" i="2" s="1"/>
  <c r="H8460" i="2"/>
  <c r="M8461" i="2"/>
  <c r="I8461" i="2"/>
  <c r="K8461" i="2" s="1"/>
  <c r="H8461" i="2"/>
  <c r="M8462" i="2"/>
  <c r="I8462" i="2"/>
  <c r="K8462" i="2" s="1"/>
  <c r="H8462" i="2"/>
  <c r="M8463" i="2"/>
  <c r="I8463" i="2"/>
  <c r="K8463" i="2" s="1"/>
  <c r="H8463" i="2"/>
  <c r="M8464" i="2"/>
  <c r="I8464" i="2"/>
  <c r="K8464" i="2" s="1"/>
  <c r="H8464" i="2"/>
  <c r="M8465" i="2"/>
  <c r="I8465" i="2"/>
  <c r="K8465" i="2" s="1"/>
  <c r="H8465" i="2"/>
  <c r="M8466" i="2"/>
  <c r="I8466" i="2"/>
  <c r="K8466" i="2" s="1"/>
  <c r="H8466" i="2"/>
  <c r="M8467" i="2"/>
  <c r="I8467" i="2"/>
  <c r="K8467" i="2" s="1"/>
  <c r="H8467" i="2"/>
  <c r="M8468" i="2"/>
  <c r="I8468" i="2"/>
  <c r="K8468" i="2" s="1"/>
  <c r="H8468" i="2"/>
  <c r="M8469" i="2"/>
  <c r="I8469" i="2"/>
  <c r="K8469" i="2" s="1"/>
  <c r="H8469" i="2"/>
  <c r="M8470" i="2"/>
  <c r="I8470" i="2"/>
  <c r="K8470" i="2" s="1"/>
  <c r="H8470" i="2"/>
  <c r="M8471" i="2"/>
  <c r="I8471" i="2"/>
  <c r="K8471" i="2" s="1"/>
  <c r="H8471" i="2"/>
  <c r="M8472" i="2"/>
  <c r="I8472" i="2"/>
  <c r="K8472" i="2" s="1"/>
  <c r="H8472" i="2"/>
  <c r="M8473" i="2"/>
  <c r="I8473" i="2"/>
  <c r="K8473" i="2" s="1"/>
  <c r="H8473" i="2"/>
  <c r="M8474" i="2"/>
  <c r="I8474" i="2"/>
  <c r="K8474" i="2" s="1"/>
  <c r="H8474" i="2"/>
  <c r="M8475" i="2"/>
  <c r="I8475" i="2"/>
  <c r="K8475" i="2" s="1"/>
  <c r="H8475" i="2"/>
  <c r="M8476" i="2"/>
  <c r="I8476" i="2"/>
  <c r="K8476" i="2" s="1"/>
  <c r="H8476" i="2"/>
  <c r="M8477" i="2"/>
  <c r="I8477" i="2"/>
  <c r="K8477" i="2" s="1"/>
  <c r="H8477" i="2"/>
  <c r="M8478" i="2"/>
  <c r="I8478" i="2"/>
  <c r="K8478" i="2" s="1"/>
  <c r="H8478" i="2"/>
  <c r="M8479" i="2"/>
  <c r="I8479" i="2"/>
  <c r="K8479" i="2" s="1"/>
  <c r="H8479" i="2"/>
  <c r="M8480" i="2"/>
  <c r="I8480" i="2"/>
  <c r="K8480" i="2" s="1"/>
  <c r="H8480" i="2"/>
  <c r="M8481" i="2"/>
  <c r="I8481" i="2"/>
  <c r="K8481" i="2" s="1"/>
  <c r="H8481" i="2"/>
  <c r="M8482" i="2"/>
  <c r="I8482" i="2"/>
  <c r="K8482" i="2" s="1"/>
  <c r="H8482" i="2"/>
  <c r="M8483" i="2"/>
  <c r="I8483" i="2"/>
  <c r="K8483" i="2" s="1"/>
  <c r="H8483" i="2"/>
  <c r="M8484" i="2"/>
  <c r="I8484" i="2"/>
  <c r="K8484" i="2" s="1"/>
  <c r="H8484" i="2"/>
  <c r="M8485" i="2"/>
  <c r="I8485" i="2"/>
  <c r="K8485" i="2" s="1"/>
  <c r="H8485" i="2"/>
  <c r="M8486" i="2"/>
  <c r="I8486" i="2"/>
  <c r="K8486" i="2" s="1"/>
  <c r="H8486" i="2"/>
  <c r="M8789" i="2"/>
  <c r="I8789" i="2"/>
  <c r="K8789" i="2" s="1"/>
  <c r="H8789" i="2"/>
  <c r="M8790" i="2"/>
  <c r="I8790" i="2"/>
  <c r="K8790" i="2" s="1"/>
  <c r="H8790" i="2"/>
  <c r="M8791" i="2"/>
  <c r="I8791" i="2"/>
  <c r="K8791" i="2" s="1"/>
  <c r="H8791" i="2"/>
  <c r="M8792" i="2"/>
  <c r="I8792" i="2"/>
  <c r="K8792" i="2" s="1"/>
  <c r="H8792" i="2"/>
  <c r="M8793" i="2"/>
  <c r="I8793" i="2"/>
  <c r="K8793" i="2" s="1"/>
  <c r="H8793" i="2"/>
  <c r="M8794" i="2"/>
  <c r="I8794" i="2"/>
  <c r="K8794" i="2" s="1"/>
  <c r="H8794" i="2"/>
  <c r="M8795" i="2"/>
  <c r="I8795" i="2"/>
  <c r="K8795" i="2" s="1"/>
  <c r="H8795" i="2"/>
  <c r="M8796" i="2"/>
  <c r="I8796" i="2"/>
  <c r="K8796" i="2" s="1"/>
  <c r="H8796" i="2"/>
  <c r="M8797" i="2"/>
  <c r="I8797" i="2"/>
  <c r="K8797" i="2" s="1"/>
  <c r="H8797" i="2"/>
  <c r="M8798" i="2"/>
  <c r="I8798" i="2"/>
  <c r="K8798" i="2" s="1"/>
  <c r="H8798" i="2"/>
  <c r="M8799" i="2"/>
  <c r="I8799" i="2"/>
  <c r="K8799" i="2" s="1"/>
  <c r="H8799" i="2"/>
  <c r="M8800" i="2"/>
  <c r="I8800" i="2"/>
  <c r="K8800" i="2" s="1"/>
  <c r="H8800" i="2"/>
  <c r="M8801" i="2"/>
  <c r="I8801" i="2"/>
  <c r="K8801" i="2" s="1"/>
  <c r="H8801" i="2"/>
  <c r="M8802" i="2"/>
  <c r="I8802" i="2"/>
  <c r="K8802" i="2" s="1"/>
  <c r="H8802" i="2"/>
  <c r="M8803" i="2"/>
  <c r="I8803" i="2"/>
  <c r="K8803" i="2" s="1"/>
  <c r="H8803" i="2"/>
  <c r="M8804" i="2"/>
  <c r="I8804" i="2"/>
  <c r="K8804" i="2" s="1"/>
  <c r="H8804" i="2"/>
  <c r="M8805" i="2"/>
  <c r="I8805" i="2"/>
  <c r="K8805" i="2" s="1"/>
  <c r="H8805" i="2"/>
  <c r="M8806" i="2"/>
  <c r="I8806" i="2"/>
  <c r="K8806" i="2" s="1"/>
  <c r="H8806" i="2"/>
  <c r="M8807" i="2"/>
  <c r="I8807" i="2"/>
  <c r="K8807" i="2" s="1"/>
  <c r="H8807" i="2"/>
  <c r="M8808" i="2"/>
  <c r="I8808" i="2"/>
  <c r="K8808" i="2" s="1"/>
  <c r="H8808" i="2"/>
  <c r="M8809" i="2"/>
  <c r="I8809" i="2"/>
  <c r="K8809" i="2" s="1"/>
  <c r="H8809" i="2"/>
  <c r="M8810" i="2"/>
  <c r="I8810" i="2"/>
  <c r="K8810" i="2" s="1"/>
  <c r="H8810" i="2"/>
  <c r="M8811" i="2"/>
  <c r="I8811" i="2"/>
  <c r="K8811" i="2" s="1"/>
  <c r="H8811" i="2"/>
  <c r="M8812" i="2"/>
  <c r="I8812" i="2"/>
  <c r="K8812" i="2" s="1"/>
  <c r="H8812" i="2"/>
  <c r="M8813" i="2"/>
  <c r="I8813" i="2"/>
  <c r="K8813" i="2" s="1"/>
  <c r="H8813" i="2"/>
  <c r="M8814" i="2"/>
  <c r="I8814" i="2"/>
  <c r="K8814" i="2" s="1"/>
  <c r="H8814" i="2"/>
  <c r="M8815" i="2"/>
  <c r="I8815" i="2"/>
  <c r="K8815" i="2" s="1"/>
  <c r="H8815" i="2"/>
  <c r="M8816" i="2"/>
  <c r="I8816" i="2"/>
  <c r="K8816" i="2" s="1"/>
  <c r="H8816" i="2"/>
  <c r="M8817" i="2"/>
  <c r="I8817" i="2"/>
  <c r="K8817" i="2" s="1"/>
  <c r="H8817" i="2"/>
  <c r="M8818" i="2"/>
  <c r="I8818" i="2"/>
  <c r="K8818" i="2" s="1"/>
  <c r="H8818" i="2"/>
  <c r="M8819" i="2"/>
  <c r="I8819" i="2"/>
  <c r="K8819" i="2" s="1"/>
  <c r="H8819" i="2"/>
  <c r="M8820" i="2"/>
  <c r="I8820" i="2"/>
  <c r="K8820" i="2" s="1"/>
  <c r="H8820" i="2"/>
  <c r="M8821" i="2"/>
  <c r="I8821" i="2"/>
  <c r="K8821" i="2" s="1"/>
  <c r="H8821" i="2"/>
  <c r="M8822" i="2"/>
  <c r="I8822" i="2"/>
  <c r="K8822" i="2" s="1"/>
  <c r="H8822" i="2"/>
  <c r="M8823" i="2"/>
  <c r="I8823" i="2"/>
  <c r="K8823" i="2" s="1"/>
  <c r="H8823" i="2"/>
  <c r="M8824" i="2"/>
  <c r="I8824" i="2"/>
  <c r="K8824" i="2" s="1"/>
  <c r="H8824" i="2"/>
  <c r="M8825" i="2"/>
  <c r="I8825" i="2"/>
  <c r="K8825" i="2" s="1"/>
  <c r="H8825" i="2"/>
  <c r="M8826" i="2"/>
  <c r="I8826" i="2"/>
  <c r="K8826" i="2" s="1"/>
  <c r="H8826" i="2"/>
  <c r="M8827" i="2"/>
  <c r="I8827" i="2"/>
  <c r="K8827" i="2" s="1"/>
  <c r="H8827" i="2"/>
  <c r="M8828" i="2"/>
  <c r="I8828" i="2"/>
  <c r="K8828" i="2" s="1"/>
  <c r="H8828" i="2"/>
  <c r="M8829" i="2"/>
  <c r="I8829" i="2"/>
  <c r="K8829" i="2" s="1"/>
  <c r="H8829" i="2"/>
  <c r="M8830" i="2"/>
  <c r="I8830" i="2"/>
  <c r="K8830" i="2" s="1"/>
  <c r="H8830" i="2"/>
  <c r="M8831" i="2"/>
  <c r="I8831" i="2"/>
  <c r="K8831" i="2" s="1"/>
  <c r="H8831" i="2"/>
  <c r="M8832" i="2"/>
  <c r="I8832" i="2"/>
  <c r="K8832" i="2" s="1"/>
  <c r="H8832" i="2"/>
  <c r="M8833" i="2"/>
  <c r="I8833" i="2"/>
  <c r="K8833" i="2" s="1"/>
  <c r="H8833" i="2"/>
  <c r="M7857" i="2"/>
  <c r="I7857" i="2"/>
  <c r="K7857" i="2" s="1"/>
  <c r="H7857" i="2"/>
  <c r="M8835" i="2"/>
  <c r="I8835" i="2"/>
  <c r="K8835" i="2" s="1"/>
  <c r="H8835" i="2"/>
  <c r="M8836" i="2"/>
  <c r="I8836" i="2"/>
  <c r="K8836" i="2" s="1"/>
  <c r="H8836" i="2"/>
  <c r="M8837" i="2"/>
  <c r="I8837" i="2"/>
  <c r="K8837" i="2" s="1"/>
  <c r="H8837" i="2"/>
  <c r="M8838" i="2"/>
  <c r="I8838" i="2"/>
  <c r="K8838" i="2" s="1"/>
  <c r="H8838" i="2"/>
  <c r="M8839" i="2"/>
  <c r="I8839" i="2"/>
  <c r="K8839" i="2" s="1"/>
  <c r="H8839" i="2"/>
  <c r="M8840" i="2"/>
  <c r="I8840" i="2"/>
  <c r="K8840" i="2" s="1"/>
  <c r="H8840" i="2"/>
  <c r="M8841" i="2"/>
  <c r="I8841" i="2"/>
  <c r="K8841" i="2" s="1"/>
  <c r="H8841" i="2"/>
  <c r="M8842" i="2"/>
  <c r="I8842" i="2"/>
  <c r="K8842" i="2" s="1"/>
  <c r="H8842" i="2"/>
  <c r="M8843" i="2"/>
  <c r="I8843" i="2"/>
  <c r="K8843" i="2" s="1"/>
  <c r="H8843" i="2"/>
  <c r="M8844" i="2"/>
  <c r="I8844" i="2"/>
  <c r="K8844" i="2" s="1"/>
  <c r="H8844" i="2"/>
  <c r="M8845" i="2"/>
  <c r="I8845" i="2"/>
  <c r="K8845" i="2" s="1"/>
  <c r="H8845" i="2"/>
  <c r="M8846" i="2"/>
  <c r="I8846" i="2"/>
  <c r="K8846" i="2" s="1"/>
  <c r="H8846" i="2"/>
  <c r="M8847" i="2"/>
  <c r="I8847" i="2"/>
  <c r="K8847" i="2" s="1"/>
  <c r="H8847" i="2"/>
  <c r="M8848" i="2"/>
  <c r="I8848" i="2"/>
  <c r="K8848" i="2" s="1"/>
  <c r="H8848" i="2"/>
  <c r="M8849" i="2"/>
  <c r="I8849" i="2"/>
  <c r="K8849" i="2" s="1"/>
  <c r="H8849" i="2"/>
  <c r="M8850" i="2"/>
  <c r="I8850" i="2"/>
  <c r="K8850" i="2" s="1"/>
  <c r="H8850" i="2"/>
  <c r="M8851" i="2"/>
  <c r="I8851" i="2"/>
  <c r="K8851" i="2" s="1"/>
  <c r="H8851" i="2"/>
  <c r="M8852" i="2"/>
  <c r="I8852" i="2"/>
  <c r="K8852" i="2" s="1"/>
  <c r="H8852" i="2"/>
  <c r="M8853" i="2"/>
  <c r="I8853" i="2"/>
  <c r="K8853" i="2" s="1"/>
  <c r="H8853" i="2"/>
  <c r="M8854" i="2"/>
  <c r="I8854" i="2"/>
  <c r="K8854" i="2" s="1"/>
  <c r="H8854" i="2"/>
  <c r="M8855" i="2"/>
  <c r="I8855" i="2"/>
  <c r="K8855" i="2" s="1"/>
  <c r="H8855" i="2"/>
  <c r="M8856" i="2"/>
  <c r="I8856" i="2"/>
  <c r="K8856" i="2" s="1"/>
  <c r="H8856" i="2"/>
  <c r="M8857" i="2"/>
  <c r="I8857" i="2"/>
  <c r="K8857" i="2" s="1"/>
  <c r="H8857" i="2"/>
  <c r="M8858" i="2"/>
  <c r="I8858" i="2"/>
  <c r="K8858" i="2" s="1"/>
  <c r="H8858" i="2"/>
  <c r="M8859" i="2"/>
  <c r="I8859" i="2"/>
  <c r="K8859" i="2" s="1"/>
  <c r="H8859" i="2"/>
  <c r="M8860" i="2"/>
  <c r="I8860" i="2"/>
  <c r="K8860" i="2" s="1"/>
  <c r="H8860" i="2"/>
  <c r="M8861" i="2"/>
  <c r="I8861" i="2"/>
  <c r="K8861" i="2" s="1"/>
  <c r="H8861" i="2"/>
  <c r="M8862" i="2"/>
  <c r="I8862" i="2"/>
  <c r="K8862" i="2" s="1"/>
  <c r="H8862" i="2"/>
  <c r="M8863" i="2"/>
  <c r="I8863" i="2"/>
  <c r="K8863" i="2" s="1"/>
  <c r="H8863" i="2"/>
  <c r="M8864" i="2"/>
  <c r="I8864" i="2"/>
  <c r="K8864" i="2" s="1"/>
  <c r="H8864" i="2"/>
  <c r="M8865" i="2"/>
  <c r="I8865" i="2"/>
  <c r="K8865" i="2" s="1"/>
  <c r="H8865" i="2"/>
  <c r="M8866" i="2"/>
  <c r="I8866" i="2"/>
  <c r="K8866" i="2" s="1"/>
  <c r="H8866" i="2"/>
  <c r="M8867" i="2"/>
  <c r="I8867" i="2"/>
  <c r="K8867" i="2" s="1"/>
  <c r="H8867" i="2"/>
  <c r="M8868" i="2"/>
  <c r="I8868" i="2"/>
  <c r="K8868" i="2" s="1"/>
  <c r="H8868" i="2"/>
  <c r="M8869" i="2"/>
  <c r="I8869" i="2"/>
  <c r="K8869" i="2" s="1"/>
  <c r="H8869" i="2"/>
  <c r="M8870" i="2"/>
  <c r="I8870" i="2"/>
  <c r="K8870" i="2" s="1"/>
  <c r="H8870" i="2"/>
  <c r="M8871" i="2"/>
  <c r="I8871" i="2"/>
  <c r="K8871" i="2" s="1"/>
  <c r="H8871" i="2"/>
  <c r="M8872" i="2"/>
  <c r="I8872" i="2"/>
  <c r="K8872" i="2" s="1"/>
  <c r="H8872" i="2"/>
  <c r="M8873" i="2"/>
  <c r="I8873" i="2"/>
  <c r="K8873" i="2" s="1"/>
  <c r="H8873" i="2"/>
  <c r="M8874" i="2"/>
  <c r="I8874" i="2"/>
  <c r="K8874" i="2" s="1"/>
  <c r="H8874" i="2"/>
  <c r="M8875" i="2"/>
  <c r="I8875" i="2"/>
  <c r="K8875" i="2" s="1"/>
  <c r="H8875" i="2"/>
  <c r="M8876" i="2"/>
  <c r="I8876" i="2"/>
  <c r="K8876" i="2" s="1"/>
  <c r="H8876" i="2"/>
  <c r="M8877" i="2"/>
  <c r="I8877" i="2"/>
  <c r="K8877" i="2" s="1"/>
  <c r="H8877" i="2"/>
  <c r="M8878" i="2"/>
  <c r="I8878" i="2"/>
  <c r="K8878" i="2" s="1"/>
  <c r="H8878" i="2"/>
  <c r="M8879" i="2"/>
  <c r="I8879" i="2"/>
  <c r="K8879" i="2" s="1"/>
  <c r="H8879" i="2"/>
  <c r="M8880" i="2"/>
  <c r="I8880" i="2"/>
  <c r="K8880" i="2" s="1"/>
  <c r="H8880" i="2"/>
  <c r="M8881" i="2"/>
  <c r="I8881" i="2"/>
  <c r="K8881" i="2" s="1"/>
  <c r="H8881" i="2"/>
  <c r="M8882" i="2"/>
  <c r="I8882" i="2"/>
  <c r="K8882" i="2" s="1"/>
  <c r="H8882" i="2"/>
  <c r="M8883" i="2"/>
  <c r="I8883" i="2"/>
  <c r="K8883" i="2" s="1"/>
  <c r="H8883" i="2"/>
  <c r="M8884" i="2"/>
  <c r="I8884" i="2"/>
  <c r="K8884" i="2" s="1"/>
  <c r="H8884" i="2"/>
  <c r="M8885" i="2"/>
  <c r="I8885" i="2"/>
  <c r="K8885" i="2" s="1"/>
  <c r="H8885" i="2"/>
  <c r="M8886" i="2"/>
  <c r="I8886" i="2"/>
  <c r="K8886" i="2" s="1"/>
  <c r="H8886" i="2"/>
  <c r="M8887" i="2"/>
  <c r="I8887" i="2"/>
  <c r="K8887" i="2" s="1"/>
  <c r="H8887" i="2"/>
  <c r="M8888" i="2"/>
  <c r="I8888" i="2"/>
  <c r="K8888" i="2" s="1"/>
  <c r="H8888" i="2"/>
  <c r="M8889" i="2"/>
  <c r="I8889" i="2"/>
  <c r="K8889" i="2" s="1"/>
  <c r="H8889" i="2"/>
  <c r="M8890" i="2"/>
  <c r="I8890" i="2"/>
  <c r="K8890" i="2" s="1"/>
  <c r="H8890" i="2"/>
  <c r="M8891" i="2"/>
  <c r="I8891" i="2"/>
  <c r="K8891" i="2" s="1"/>
  <c r="H8891" i="2"/>
  <c r="M8892" i="2"/>
  <c r="I8892" i="2"/>
  <c r="K8892" i="2" s="1"/>
  <c r="H8892" i="2"/>
  <c r="M8893" i="2"/>
  <c r="I8893" i="2"/>
  <c r="K8893" i="2" s="1"/>
  <c r="H8893" i="2"/>
  <c r="M8894" i="2"/>
  <c r="I8894" i="2"/>
  <c r="K8894" i="2" s="1"/>
  <c r="H8894" i="2"/>
  <c r="M8895" i="2"/>
  <c r="I8895" i="2"/>
  <c r="K8895" i="2" s="1"/>
  <c r="H8895" i="2"/>
  <c r="M8896" i="2"/>
  <c r="I8896" i="2"/>
  <c r="K8896" i="2" s="1"/>
  <c r="H8896" i="2"/>
  <c r="M8897" i="2"/>
  <c r="I8897" i="2"/>
  <c r="K8897" i="2" s="1"/>
  <c r="H8897" i="2"/>
  <c r="M8898" i="2"/>
  <c r="I8898" i="2"/>
  <c r="K8898" i="2" s="1"/>
  <c r="H8898" i="2"/>
  <c r="M8899" i="2"/>
  <c r="I8899" i="2"/>
  <c r="K8899" i="2" s="1"/>
  <c r="H8899" i="2"/>
  <c r="M8900" i="2"/>
  <c r="I8900" i="2"/>
  <c r="K8900" i="2" s="1"/>
  <c r="H8900" i="2"/>
  <c r="M8901" i="2"/>
  <c r="I8901" i="2"/>
  <c r="K8901" i="2" s="1"/>
  <c r="H8901" i="2"/>
  <c r="M8902" i="2"/>
  <c r="I8902" i="2"/>
  <c r="K8902" i="2" s="1"/>
  <c r="H8902" i="2"/>
  <c r="M8903" i="2"/>
  <c r="I8903" i="2"/>
  <c r="K8903" i="2" s="1"/>
  <c r="H8903" i="2"/>
  <c r="M8904" i="2"/>
  <c r="I8904" i="2"/>
  <c r="K8904" i="2" s="1"/>
  <c r="H8904" i="2"/>
  <c r="M8905" i="2"/>
  <c r="I8905" i="2"/>
  <c r="K8905" i="2" s="1"/>
  <c r="H8905" i="2"/>
  <c r="M8906" i="2"/>
  <c r="I8906" i="2"/>
  <c r="K8906" i="2" s="1"/>
  <c r="H8906" i="2"/>
  <c r="M8907" i="2"/>
  <c r="I8907" i="2"/>
  <c r="K8907" i="2" s="1"/>
  <c r="H8907" i="2"/>
  <c r="M8908" i="2"/>
  <c r="I8908" i="2"/>
  <c r="K8908" i="2" s="1"/>
  <c r="H8908" i="2"/>
  <c r="M8909" i="2"/>
  <c r="I8909" i="2"/>
  <c r="K8909" i="2" s="1"/>
  <c r="H8909" i="2"/>
  <c r="M8910" i="2"/>
  <c r="I8910" i="2"/>
  <c r="K8910" i="2" s="1"/>
  <c r="H8910" i="2"/>
  <c r="M8911" i="2"/>
  <c r="I8911" i="2"/>
  <c r="K8911" i="2" s="1"/>
  <c r="H8911" i="2"/>
  <c r="M8912" i="2"/>
  <c r="I8912" i="2"/>
  <c r="K8912" i="2" s="1"/>
  <c r="H8912" i="2"/>
  <c r="M8913" i="2"/>
  <c r="I8913" i="2"/>
  <c r="K8913" i="2" s="1"/>
  <c r="H8913" i="2"/>
  <c r="M8914" i="2"/>
  <c r="I8914" i="2"/>
  <c r="K8914" i="2" s="1"/>
  <c r="H8914" i="2"/>
  <c r="M8915" i="2"/>
  <c r="I8915" i="2"/>
  <c r="K8915" i="2" s="1"/>
  <c r="H8915" i="2"/>
  <c r="M8916" i="2"/>
  <c r="I8916" i="2"/>
  <c r="K8916" i="2" s="1"/>
  <c r="H8916" i="2"/>
  <c r="M8917" i="2"/>
  <c r="I8917" i="2"/>
  <c r="K8917" i="2" s="1"/>
  <c r="H8917" i="2"/>
  <c r="M8918" i="2"/>
  <c r="I8918" i="2"/>
  <c r="K8918" i="2" s="1"/>
  <c r="H8918" i="2"/>
  <c r="M8919" i="2"/>
  <c r="I8919" i="2"/>
  <c r="K8919" i="2" s="1"/>
  <c r="H8919" i="2"/>
  <c r="M8920" i="2"/>
  <c r="I8920" i="2"/>
  <c r="K8920" i="2" s="1"/>
  <c r="H8920" i="2"/>
  <c r="M8921" i="2"/>
  <c r="I8921" i="2"/>
  <c r="K8921" i="2" s="1"/>
  <c r="H8921" i="2"/>
  <c r="M8922" i="2"/>
  <c r="I8922" i="2"/>
  <c r="K8922" i="2" s="1"/>
  <c r="H8922" i="2"/>
  <c r="M8923" i="2"/>
  <c r="I8923" i="2"/>
  <c r="K8923" i="2" s="1"/>
  <c r="H8923" i="2"/>
  <c r="M8924" i="2"/>
  <c r="I8924" i="2"/>
  <c r="K8924" i="2" s="1"/>
  <c r="H8924" i="2"/>
  <c r="M8925" i="2"/>
  <c r="I8925" i="2"/>
  <c r="K8925" i="2" s="1"/>
  <c r="H8925" i="2"/>
  <c r="M8926" i="2"/>
  <c r="I8926" i="2"/>
  <c r="K8926" i="2" s="1"/>
  <c r="H8926" i="2"/>
  <c r="M8927" i="2"/>
  <c r="I8927" i="2"/>
  <c r="K8927" i="2" s="1"/>
  <c r="H8927" i="2"/>
  <c r="M8928" i="2"/>
  <c r="I8928" i="2"/>
  <c r="K8928" i="2" s="1"/>
  <c r="H8928" i="2"/>
  <c r="M8929" i="2"/>
  <c r="I8929" i="2"/>
  <c r="K8929" i="2" s="1"/>
  <c r="H8929" i="2"/>
  <c r="M8930" i="2"/>
  <c r="I8930" i="2"/>
  <c r="K8930" i="2" s="1"/>
  <c r="H8930" i="2"/>
  <c r="M8931" i="2"/>
  <c r="I8931" i="2"/>
  <c r="K8931" i="2" s="1"/>
  <c r="H8931" i="2"/>
  <c r="M8932" i="2"/>
  <c r="I8932" i="2"/>
  <c r="K8932" i="2" s="1"/>
  <c r="H8932" i="2"/>
  <c r="M8933" i="2"/>
  <c r="I8933" i="2"/>
  <c r="K8933" i="2" s="1"/>
  <c r="H8933" i="2"/>
  <c r="M8934" i="2"/>
  <c r="I8934" i="2"/>
  <c r="K8934" i="2" s="1"/>
  <c r="H8934" i="2"/>
  <c r="M8935" i="2"/>
  <c r="I8935" i="2"/>
  <c r="K8935" i="2" s="1"/>
  <c r="H8935" i="2"/>
  <c r="M8936" i="2"/>
  <c r="I8936" i="2"/>
  <c r="K8936" i="2" s="1"/>
  <c r="H8936" i="2"/>
  <c r="M8937" i="2"/>
  <c r="I8937" i="2"/>
  <c r="K8937" i="2" s="1"/>
  <c r="H8937" i="2"/>
  <c r="M8938" i="2"/>
  <c r="I8938" i="2"/>
  <c r="K8938" i="2" s="1"/>
  <c r="H8938" i="2"/>
  <c r="M8939" i="2"/>
  <c r="I8939" i="2"/>
  <c r="K8939" i="2" s="1"/>
  <c r="H8939" i="2"/>
  <c r="M8940" i="2"/>
  <c r="I8940" i="2"/>
  <c r="K8940" i="2" s="1"/>
  <c r="H8940" i="2"/>
  <c r="M8941" i="2"/>
  <c r="I8941" i="2"/>
  <c r="K8941" i="2" s="1"/>
  <c r="H8941" i="2"/>
  <c r="M8942" i="2"/>
  <c r="I8942" i="2"/>
  <c r="K8942" i="2" s="1"/>
  <c r="H8942" i="2"/>
  <c r="M8943" i="2"/>
  <c r="I8943" i="2"/>
  <c r="K8943" i="2" s="1"/>
  <c r="H8943" i="2"/>
  <c r="M8944" i="2"/>
  <c r="I8944" i="2"/>
  <c r="K8944" i="2" s="1"/>
  <c r="H8944" i="2"/>
  <c r="M8945" i="2"/>
  <c r="I8945" i="2"/>
  <c r="K8945" i="2" s="1"/>
  <c r="H8945" i="2"/>
  <c r="M8946" i="2"/>
  <c r="I8946" i="2"/>
  <c r="K8946" i="2" s="1"/>
  <c r="H8946" i="2"/>
  <c r="M8947" i="2"/>
  <c r="I8947" i="2"/>
  <c r="K8947" i="2" s="1"/>
  <c r="H8947" i="2"/>
  <c r="M8948" i="2"/>
  <c r="I8948" i="2"/>
  <c r="K8948" i="2" s="1"/>
  <c r="H8948" i="2"/>
  <c r="M8949" i="2"/>
  <c r="I8949" i="2"/>
  <c r="K8949" i="2" s="1"/>
  <c r="H8949" i="2"/>
  <c r="M8950" i="2"/>
  <c r="I8950" i="2"/>
  <c r="K8950" i="2" s="1"/>
  <c r="H8950" i="2"/>
  <c r="M8951" i="2"/>
  <c r="I8951" i="2"/>
  <c r="K8951" i="2" s="1"/>
  <c r="H8951" i="2"/>
  <c r="M8952" i="2"/>
  <c r="I8952" i="2"/>
  <c r="K8952" i="2" s="1"/>
  <c r="H8952" i="2"/>
  <c r="M8953" i="2"/>
  <c r="I8953" i="2"/>
  <c r="K8953" i="2" s="1"/>
  <c r="H8953" i="2"/>
  <c r="M8954" i="2"/>
  <c r="I8954" i="2"/>
  <c r="K8954" i="2" s="1"/>
  <c r="H8954" i="2"/>
  <c r="M8955" i="2"/>
  <c r="I8955" i="2"/>
  <c r="K8955" i="2" s="1"/>
  <c r="H8955" i="2"/>
  <c r="M8956" i="2"/>
  <c r="I8956" i="2"/>
  <c r="K8956" i="2" s="1"/>
  <c r="H8956" i="2"/>
  <c r="M8957" i="2"/>
  <c r="I8957" i="2"/>
  <c r="K8957" i="2" s="1"/>
  <c r="H8957" i="2"/>
  <c r="M8958" i="2"/>
  <c r="I8958" i="2"/>
  <c r="K8958" i="2" s="1"/>
  <c r="H8958" i="2"/>
  <c r="M8959" i="2"/>
  <c r="I8959" i="2"/>
  <c r="K8959" i="2" s="1"/>
  <c r="H8959" i="2"/>
  <c r="M8960" i="2"/>
  <c r="I8960" i="2"/>
  <c r="K8960" i="2" s="1"/>
  <c r="H8960" i="2"/>
  <c r="M8961" i="2"/>
  <c r="I8961" i="2"/>
  <c r="K8961" i="2" s="1"/>
  <c r="H8961" i="2"/>
  <c r="M8962" i="2"/>
  <c r="I8962" i="2"/>
  <c r="K8962" i="2" s="1"/>
  <c r="H8962" i="2"/>
  <c r="M8963" i="2"/>
  <c r="I8963" i="2"/>
  <c r="K8963" i="2" s="1"/>
  <c r="H8963" i="2"/>
  <c r="M8964" i="2"/>
  <c r="I8964" i="2"/>
  <c r="K8964" i="2" s="1"/>
  <c r="H8964" i="2"/>
  <c r="M8965" i="2"/>
  <c r="I8965" i="2"/>
  <c r="K8965" i="2" s="1"/>
  <c r="H8965" i="2"/>
  <c r="M8966" i="2"/>
  <c r="I8966" i="2"/>
  <c r="K8966" i="2" s="1"/>
  <c r="H8966" i="2"/>
  <c r="M8967" i="2"/>
  <c r="I8967" i="2"/>
  <c r="K8967" i="2" s="1"/>
  <c r="H8967" i="2"/>
  <c r="M8968" i="2"/>
  <c r="I8968" i="2"/>
  <c r="K8968" i="2" s="1"/>
  <c r="H8968" i="2"/>
  <c r="M8969" i="2"/>
  <c r="I8969" i="2"/>
  <c r="K8969" i="2" s="1"/>
  <c r="H8969" i="2"/>
  <c r="M8970" i="2"/>
  <c r="I8970" i="2"/>
  <c r="K8970" i="2" s="1"/>
  <c r="H8970" i="2"/>
  <c r="M8971" i="2"/>
  <c r="I8971" i="2"/>
  <c r="K8971" i="2" s="1"/>
  <c r="H8971" i="2"/>
  <c r="M8972" i="2"/>
  <c r="I8972" i="2"/>
  <c r="K8972" i="2" s="1"/>
  <c r="H8972" i="2"/>
  <c r="M8973" i="2"/>
  <c r="I8973" i="2"/>
  <c r="K8973" i="2" s="1"/>
  <c r="H8973" i="2"/>
  <c r="M8974" i="2"/>
  <c r="I8974" i="2"/>
  <c r="K8974" i="2" s="1"/>
  <c r="H8974" i="2"/>
  <c r="M8975" i="2"/>
  <c r="I8975" i="2"/>
  <c r="K8975" i="2" s="1"/>
  <c r="H8975" i="2"/>
  <c r="M8976" i="2"/>
  <c r="I8976" i="2"/>
  <c r="K8976" i="2" s="1"/>
  <c r="H8976" i="2"/>
  <c r="M8977" i="2"/>
  <c r="I8977" i="2"/>
  <c r="K8977" i="2" s="1"/>
  <c r="H8977" i="2"/>
  <c r="M8978" i="2"/>
  <c r="I8978" i="2"/>
  <c r="K8978" i="2" s="1"/>
  <c r="H8978" i="2"/>
  <c r="M8979" i="2"/>
  <c r="I8979" i="2"/>
  <c r="K8979" i="2" s="1"/>
  <c r="H8979" i="2"/>
  <c r="M8980" i="2"/>
  <c r="I8980" i="2"/>
  <c r="K8980" i="2" s="1"/>
  <c r="H8980" i="2"/>
  <c r="M8981" i="2"/>
  <c r="I8981" i="2"/>
  <c r="K8981" i="2" s="1"/>
  <c r="H8981" i="2"/>
  <c r="M8982" i="2"/>
  <c r="I8982" i="2"/>
  <c r="K8982" i="2" s="1"/>
  <c r="H8982" i="2"/>
  <c r="M8983" i="2"/>
  <c r="I8983" i="2"/>
  <c r="K8983" i="2" s="1"/>
  <c r="H8983" i="2"/>
  <c r="M8984" i="2"/>
  <c r="I8984" i="2"/>
  <c r="K8984" i="2" s="1"/>
  <c r="H8984" i="2"/>
  <c r="M8985" i="2"/>
  <c r="I8985" i="2"/>
  <c r="K8985" i="2" s="1"/>
  <c r="H8985" i="2"/>
  <c r="M8986" i="2"/>
  <c r="I8986" i="2"/>
  <c r="K8986" i="2" s="1"/>
  <c r="H8986" i="2"/>
  <c r="M8987" i="2"/>
  <c r="I8987" i="2"/>
  <c r="K8987" i="2" s="1"/>
  <c r="H8987" i="2"/>
  <c r="M8988" i="2"/>
  <c r="I8988" i="2"/>
  <c r="K8988" i="2" s="1"/>
  <c r="H8988" i="2"/>
  <c r="M8989" i="2"/>
  <c r="I8989" i="2"/>
  <c r="K8989" i="2" s="1"/>
  <c r="H8989" i="2"/>
  <c r="M8990" i="2"/>
  <c r="I8990" i="2"/>
  <c r="K8990" i="2" s="1"/>
  <c r="H8990" i="2"/>
  <c r="M8991" i="2"/>
  <c r="I8991" i="2"/>
  <c r="K8991" i="2" s="1"/>
  <c r="H8991" i="2"/>
  <c r="M8992" i="2"/>
  <c r="I8992" i="2"/>
  <c r="K8992" i="2" s="1"/>
  <c r="H8992" i="2"/>
  <c r="M8993" i="2"/>
  <c r="I8993" i="2"/>
  <c r="K8993" i="2" s="1"/>
  <c r="H8993" i="2"/>
  <c r="M8994" i="2"/>
  <c r="I8994" i="2"/>
  <c r="K8994" i="2" s="1"/>
  <c r="H8994" i="2"/>
  <c r="M8995" i="2"/>
  <c r="I8995" i="2"/>
  <c r="K8995" i="2" s="1"/>
  <c r="H8995" i="2"/>
  <c r="M8996" i="2"/>
  <c r="I8996" i="2"/>
  <c r="K8996" i="2" s="1"/>
  <c r="H8996" i="2"/>
  <c r="M8997" i="2"/>
  <c r="I8997" i="2"/>
  <c r="K8997" i="2" s="1"/>
  <c r="H8997" i="2"/>
  <c r="M8998" i="2"/>
  <c r="I8998" i="2"/>
  <c r="K8998" i="2" s="1"/>
  <c r="H8998" i="2"/>
  <c r="M8999" i="2"/>
  <c r="I8999" i="2"/>
  <c r="K8999" i="2" s="1"/>
  <c r="H8999" i="2"/>
  <c r="M9000" i="2"/>
  <c r="I9000" i="2"/>
  <c r="K9000" i="2" s="1"/>
  <c r="H9000" i="2"/>
  <c r="M9001" i="2"/>
  <c r="I9001" i="2"/>
  <c r="K9001" i="2" s="1"/>
  <c r="H9001" i="2"/>
  <c r="M9002" i="2"/>
  <c r="I9002" i="2"/>
  <c r="K9002" i="2" s="1"/>
  <c r="H9002" i="2"/>
  <c r="M9003" i="2"/>
  <c r="I9003" i="2"/>
  <c r="K9003" i="2" s="1"/>
  <c r="H9003" i="2"/>
  <c r="M9004" i="2"/>
  <c r="I9004" i="2"/>
  <c r="K9004" i="2" s="1"/>
  <c r="H9004" i="2"/>
  <c r="M9005" i="2"/>
  <c r="I9005" i="2"/>
  <c r="K9005" i="2" s="1"/>
  <c r="H9005" i="2"/>
  <c r="M9006" i="2"/>
  <c r="I9006" i="2"/>
  <c r="K9006" i="2" s="1"/>
  <c r="H9006" i="2"/>
  <c r="M9007" i="2"/>
  <c r="I9007" i="2"/>
  <c r="K9007" i="2" s="1"/>
  <c r="H9007" i="2"/>
  <c r="M9008" i="2"/>
  <c r="I9008" i="2"/>
  <c r="K9008" i="2" s="1"/>
  <c r="H9008" i="2"/>
  <c r="M9009" i="2"/>
  <c r="I9009" i="2"/>
  <c r="K9009" i="2" s="1"/>
  <c r="H9009" i="2"/>
  <c r="M9010" i="2"/>
  <c r="I9010" i="2"/>
  <c r="K9010" i="2" s="1"/>
  <c r="H9010" i="2"/>
  <c r="M9011" i="2"/>
  <c r="I9011" i="2"/>
  <c r="K9011" i="2" s="1"/>
  <c r="H9011" i="2"/>
  <c r="M9012" i="2"/>
  <c r="I9012" i="2"/>
  <c r="K9012" i="2" s="1"/>
  <c r="H9012" i="2"/>
  <c r="M9013" i="2"/>
  <c r="I9013" i="2"/>
  <c r="K9013" i="2" s="1"/>
  <c r="H9013" i="2"/>
  <c r="M9014" i="2"/>
  <c r="I9014" i="2"/>
  <c r="K9014" i="2" s="1"/>
  <c r="H9014" i="2"/>
  <c r="M9015" i="2"/>
  <c r="I9015" i="2"/>
  <c r="K9015" i="2" s="1"/>
  <c r="H9015" i="2"/>
  <c r="M9016" i="2"/>
  <c r="I9016" i="2"/>
  <c r="K9016" i="2" s="1"/>
  <c r="H9016" i="2"/>
  <c r="M9017" i="2"/>
  <c r="I9017" i="2"/>
  <c r="K9017" i="2" s="1"/>
  <c r="H9017" i="2"/>
  <c r="M9018" i="2"/>
  <c r="I9018" i="2"/>
  <c r="K9018" i="2" s="1"/>
  <c r="H9018" i="2"/>
  <c r="M9019" i="2"/>
  <c r="I9019" i="2"/>
  <c r="K9019" i="2" s="1"/>
  <c r="H9019" i="2"/>
  <c r="M9020" i="2"/>
  <c r="I9020" i="2"/>
  <c r="K9020" i="2" s="1"/>
  <c r="H9020" i="2"/>
  <c r="M9021" i="2"/>
  <c r="I9021" i="2"/>
  <c r="K9021" i="2" s="1"/>
  <c r="H9021" i="2"/>
  <c r="M9022" i="2"/>
  <c r="I9022" i="2"/>
  <c r="K9022" i="2" s="1"/>
  <c r="H9022" i="2"/>
  <c r="M9023" i="2"/>
  <c r="I9023" i="2"/>
  <c r="K9023" i="2" s="1"/>
  <c r="H9023" i="2"/>
  <c r="M9024" i="2"/>
  <c r="I9024" i="2"/>
  <c r="K9024" i="2" s="1"/>
  <c r="H9024" i="2"/>
  <c r="M9025" i="2"/>
  <c r="I9025" i="2"/>
  <c r="K9025" i="2" s="1"/>
  <c r="H9025" i="2"/>
  <c r="M9026" i="2"/>
  <c r="I9026" i="2"/>
  <c r="K9026" i="2" s="1"/>
  <c r="H9026" i="2"/>
  <c r="M9027" i="2"/>
  <c r="I9027" i="2"/>
  <c r="K9027" i="2" s="1"/>
  <c r="H9027" i="2"/>
  <c r="M9028" i="2"/>
  <c r="I9028" i="2"/>
  <c r="K9028" i="2" s="1"/>
  <c r="H9028" i="2"/>
  <c r="M9029" i="2"/>
  <c r="I9029" i="2"/>
  <c r="K9029" i="2" s="1"/>
  <c r="H9029" i="2"/>
  <c r="M9030" i="2"/>
  <c r="I9030" i="2"/>
  <c r="K9030" i="2" s="1"/>
  <c r="H9030" i="2"/>
  <c r="M9031" i="2"/>
  <c r="I9031" i="2"/>
  <c r="K9031" i="2" s="1"/>
  <c r="H9031" i="2"/>
  <c r="M9032" i="2"/>
  <c r="I9032" i="2"/>
  <c r="K9032" i="2" s="1"/>
  <c r="H9032" i="2"/>
  <c r="M9033" i="2"/>
  <c r="I9033" i="2"/>
  <c r="K9033" i="2" s="1"/>
  <c r="H9033" i="2"/>
  <c r="M9034" i="2"/>
  <c r="I9034" i="2"/>
  <c r="K9034" i="2" s="1"/>
  <c r="H9034" i="2"/>
  <c r="M9035" i="2"/>
  <c r="I9035" i="2"/>
  <c r="K9035" i="2" s="1"/>
  <c r="H9035" i="2"/>
  <c r="M9036" i="2"/>
  <c r="I9036" i="2"/>
  <c r="K9036" i="2" s="1"/>
  <c r="H9036" i="2"/>
  <c r="M9037" i="2"/>
  <c r="I9037" i="2"/>
  <c r="K9037" i="2" s="1"/>
  <c r="H9037" i="2"/>
  <c r="M9038" i="2"/>
  <c r="I9038" i="2"/>
  <c r="K9038" i="2" s="1"/>
  <c r="H9038" i="2"/>
  <c r="M9039" i="2"/>
  <c r="I9039" i="2"/>
  <c r="K9039" i="2" s="1"/>
  <c r="H9039" i="2"/>
  <c r="M9040" i="2"/>
  <c r="I9040" i="2"/>
  <c r="K9040" i="2" s="1"/>
  <c r="H9040" i="2"/>
  <c r="M9041" i="2"/>
  <c r="I9041" i="2"/>
  <c r="K9041" i="2" s="1"/>
  <c r="H9041" i="2"/>
  <c r="M9042" i="2"/>
  <c r="I9042" i="2"/>
  <c r="K9042" i="2" s="1"/>
  <c r="H9042" i="2"/>
  <c r="M9043" i="2"/>
  <c r="I9043" i="2"/>
  <c r="K9043" i="2" s="1"/>
  <c r="H9043" i="2"/>
  <c r="M9044" i="2"/>
  <c r="I9044" i="2"/>
  <c r="K9044" i="2" s="1"/>
  <c r="H9044" i="2"/>
  <c r="M9045" i="2"/>
  <c r="I9045" i="2"/>
  <c r="K9045" i="2" s="1"/>
  <c r="H9045" i="2"/>
  <c r="M9046" i="2"/>
  <c r="I9046" i="2"/>
  <c r="K9046" i="2" s="1"/>
  <c r="H9046" i="2"/>
  <c r="M9047" i="2"/>
  <c r="I9047" i="2"/>
  <c r="K9047" i="2" s="1"/>
  <c r="H9047" i="2"/>
  <c r="M9048" i="2"/>
  <c r="I9048" i="2"/>
  <c r="K9048" i="2" s="1"/>
  <c r="H9048" i="2"/>
  <c r="M9049" i="2"/>
  <c r="I9049" i="2"/>
  <c r="K9049" i="2" s="1"/>
  <c r="H9049" i="2"/>
  <c r="M9050" i="2"/>
  <c r="I9050" i="2"/>
  <c r="K9050" i="2" s="1"/>
  <c r="H9050" i="2"/>
  <c r="M9051" i="2"/>
  <c r="I9051" i="2"/>
  <c r="K9051" i="2" s="1"/>
  <c r="H9051" i="2"/>
  <c r="M9052" i="2"/>
  <c r="I9052" i="2"/>
  <c r="K9052" i="2" s="1"/>
  <c r="H9052" i="2"/>
  <c r="M9053" i="2"/>
  <c r="I9053" i="2"/>
  <c r="K9053" i="2" s="1"/>
  <c r="H9053" i="2"/>
  <c r="M9054" i="2"/>
  <c r="I9054" i="2"/>
  <c r="K9054" i="2" s="1"/>
  <c r="H9054" i="2"/>
  <c r="M9055" i="2"/>
  <c r="I9055" i="2"/>
  <c r="K9055" i="2" s="1"/>
  <c r="H9055" i="2"/>
  <c r="M9056" i="2"/>
  <c r="I9056" i="2"/>
  <c r="K9056" i="2" s="1"/>
  <c r="H9056" i="2"/>
  <c r="M9057" i="2"/>
  <c r="I9057" i="2"/>
  <c r="K9057" i="2" s="1"/>
  <c r="H9057" i="2"/>
  <c r="M9058" i="2"/>
  <c r="I9058" i="2"/>
  <c r="K9058" i="2" s="1"/>
  <c r="H9058" i="2"/>
  <c r="M9059" i="2"/>
  <c r="I9059" i="2"/>
  <c r="K9059" i="2" s="1"/>
  <c r="H9059" i="2"/>
  <c r="M9060" i="2"/>
  <c r="I9060" i="2"/>
  <c r="K9060" i="2" s="1"/>
  <c r="H9060" i="2"/>
  <c r="M9061" i="2"/>
  <c r="I9061" i="2"/>
  <c r="K9061" i="2" s="1"/>
  <c r="H9061" i="2"/>
  <c r="M9062" i="2"/>
  <c r="I9062" i="2"/>
  <c r="K9062" i="2" s="1"/>
  <c r="H9062" i="2"/>
  <c r="M9063" i="2"/>
  <c r="I9063" i="2"/>
  <c r="K9063" i="2" s="1"/>
  <c r="H9063" i="2"/>
  <c r="M9064" i="2"/>
  <c r="I9064" i="2"/>
  <c r="K9064" i="2" s="1"/>
  <c r="H9064" i="2"/>
  <c r="M9065" i="2"/>
  <c r="I9065" i="2"/>
  <c r="K9065" i="2" s="1"/>
  <c r="H9065" i="2"/>
  <c r="M9066" i="2"/>
  <c r="I9066" i="2"/>
  <c r="K9066" i="2" s="1"/>
  <c r="H9066" i="2"/>
  <c r="M9067" i="2"/>
  <c r="I9067" i="2"/>
  <c r="K9067" i="2" s="1"/>
  <c r="H9067" i="2"/>
  <c r="M9068" i="2"/>
  <c r="I9068" i="2"/>
  <c r="K9068" i="2" s="1"/>
  <c r="H9068" i="2"/>
  <c r="M9069" i="2"/>
  <c r="I9069" i="2"/>
  <c r="K9069" i="2" s="1"/>
  <c r="H9069" i="2"/>
  <c r="M9070" i="2"/>
  <c r="I9070" i="2"/>
  <c r="K9070" i="2" s="1"/>
  <c r="H9070" i="2"/>
  <c r="M9071" i="2"/>
  <c r="I9071" i="2"/>
  <c r="K9071" i="2" s="1"/>
  <c r="H9071" i="2"/>
  <c r="M9072" i="2"/>
  <c r="I9072" i="2"/>
  <c r="K9072" i="2" s="1"/>
  <c r="H9072" i="2"/>
  <c r="M9073" i="2"/>
  <c r="I9073" i="2"/>
  <c r="K9073" i="2" s="1"/>
  <c r="H9073" i="2"/>
  <c r="M9074" i="2"/>
  <c r="I9074" i="2"/>
  <c r="K9074" i="2" s="1"/>
  <c r="H9074" i="2"/>
  <c r="M9075" i="2"/>
  <c r="I9075" i="2"/>
  <c r="K9075" i="2" s="1"/>
  <c r="H9075" i="2"/>
  <c r="M9076" i="2"/>
  <c r="I9076" i="2"/>
  <c r="K9076" i="2" s="1"/>
  <c r="H9076" i="2"/>
  <c r="M9077" i="2"/>
  <c r="I9077" i="2"/>
  <c r="K9077" i="2" s="1"/>
  <c r="H9077" i="2"/>
  <c r="M9078" i="2"/>
  <c r="I9078" i="2"/>
  <c r="K9078" i="2" s="1"/>
  <c r="H9078" i="2"/>
  <c r="M9079" i="2"/>
  <c r="I9079" i="2"/>
  <c r="K9079" i="2" s="1"/>
  <c r="H9079" i="2"/>
  <c r="M9080" i="2"/>
  <c r="I9080" i="2"/>
  <c r="K9080" i="2" s="1"/>
  <c r="H9080" i="2"/>
  <c r="M9081" i="2"/>
  <c r="I9081" i="2"/>
  <c r="K9081" i="2" s="1"/>
  <c r="H9081" i="2"/>
  <c r="M9082" i="2"/>
  <c r="I9082" i="2"/>
  <c r="K9082" i="2" s="1"/>
  <c r="H9082" i="2"/>
  <c r="M9083" i="2"/>
  <c r="I9083" i="2"/>
  <c r="K9083" i="2" s="1"/>
  <c r="H9083" i="2"/>
  <c r="M9084" i="2"/>
  <c r="I9084" i="2"/>
  <c r="K9084" i="2" s="1"/>
  <c r="H9084" i="2"/>
  <c r="M9085" i="2"/>
  <c r="I9085" i="2"/>
  <c r="K9085" i="2" s="1"/>
  <c r="H9085" i="2"/>
  <c r="M9086" i="2"/>
  <c r="I9086" i="2"/>
  <c r="K9086" i="2" s="1"/>
  <c r="H9086" i="2"/>
  <c r="M9087" i="2"/>
  <c r="I9087" i="2"/>
  <c r="K9087" i="2" s="1"/>
  <c r="H9087" i="2"/>
  <c r="M9088" i="2"/>
  <c r="I9088" i="2"/>
  <c r="K9088" i="2" s="1"/>
  <c r="H9088" i="2"/>
  <c r="M9089" i="2"/>
  <c r="I9089" i="2"/>
  <c r="K9089" i="2" s="1"/>
  <c r="H9089" i="2"/>
  <c r="M9090" i="2"/>
  <c r="I9090" i="2"/>
  <c r="K9090" i="2" s="1"/>
  <c r="H9090" i="2"/>
  <c r="M9091" i="2"/>
  <c r="I9091" i="2"/>
  <c r="K9091" i="2" s="1"/>
  <c r="H9091" i="2"/>
  <c r="M9092" i="2"/>
  <c r="I9092" i="2"/>
  <c r="K9092" i="2" s="1"/>
  <c r="H9092" i="2"/>
  <c r="M9093" i="2"/>
  <c r="I9093" i="2"/>
  <c r="K9093" i="2" s="1"/>
  <c r="H9093" i="2"/>
  <c r="M9094" i="2"/>
  <c r="I9094" i="2"/>
  <c r="K9094" i="2" s="1"/>
  <c r="H9094" i="2"/>
  <c r="M9095" i="2"/>
  <c r="I9095" i="2"/>
  <c r="K9095" i="2" s="1"/>
  <c r="H9095" i="2"/>
  <c r="M9096" i="2"/>
  <c r="I9096" i="2"/>
  <c r="K9096" i="2" s="1"/>
  <c r="H9096" i="2"/>
  <c r="M9097" i="2"/>
  <c r="I9097" i="2"/>
  <c r="K9097" i="2" s="1"/>
  <c r="H9097" i="2"/>
  <c r="M9098" i="2"/>
  <c r="I9098" i="2"/>
  <c r="K9098" i="2" s="1"/>
  <c r="H9098" i="2"/>
  <c r="M9099" i="2"/>
  <c r="I9099" i="2"/>
  <c r="K9099" i="2" s="1"/>
  <c r="H9099" i="2"/>
  <c r="M9100" i="2"/>
  <c r="I9100" i="2"/>
  <c r="K9100" i="2" s="1"/>
  <c r="H9100" i="2"/>
  <c r="M9101" i="2"/>
  <c r="I9101" i="2"/>
  <c r="K9101" i="2" s="1"/>
  <c r="H9101" i="2"/>
  <c r="M9102" i="2"/>
  <c r="I9102" i="2"/>
  <c r="K9102" i="2" s="1"/>
  <c r="H9102" i="2"/>
  <c r="M9103" i="2"/>
  <c r="I9103" i="2"/>
  <c r="K9103" i="2" s="1"/>
  <c r="H9103" i="2"/>
  <c r="M9104" i="2"/>
  <c r="I9104" i="2"/>
  <c r="K9104" i="2" s="1"/>
  <c r="H9104" i="2"/>
  <c r="M9105" i="2"/>
  <c r="I9105" i="2"/>
  <c r="K9105" i="2" s="1"/>
  <c r="H9105" i="2"/>
  <c r="M9106" i="2"/>
  <c r="I9106" i="2"/>
  <c r="K9106" i="2" s="1"/>
  <c r="H9106" i="2"/>
  <c r="M9107" i="2"/>
  <c r="I9107" i="2"/>
  <c r="K9107" i="2" s="1"/>
  <c r="H9107" i="2"/>
  <c r="M9108" i="2"/>
  <c r="I9108" i="2"/>
  <c r="K9108" i="2" s="1"/>
  <c r="H9108" i="2"/>
  <c r="M9109" i="2"/>
  <c r="I9109" i="2"/>
  <c r="K9109" i="2" s="1"/>
  <c r="H9109" i="2"/>
  <c r="M9110" i="2"/>
  <c r="I9110" i="2"/>
  <c r="K9110" i="2" s="1"/>
  <c r="H9110" i="2"/>
  <c r="M9111" i="2"/>
  <c r="I9111" i="2"/>
  <c r="K9111" i="2" s="1"/>
  <c r="H9111" i="2"/>
  <c r="M9112" i="2"/>
  <c r="I9112" i="2"/>
  <c r="K9112" i="2" s="1"/>
  <c r="H9112" i="2"/>
  <c r="M9113" i="2"/>
  <c r="I9113" i="2"/>
  <c r="K9113" i="2" s="1"/>
  <c r="H9113" i="2"/>
  <c r="M9114" i="2"/>
  <c r="I9114" i="2"/>
  <c r="K9114" i="2" s="1"/>
  <c r="H9114" i="2"/>
  <c r="M9115" i="2"/>
  <c r="I9115" i="2"/>
  <c r="K9115" i="2" s="1"/>
  <c r="H9115" i="2"/>
  <c r="M9116" i="2"/>
  <c r="I9116" i="2"/>
  <c r="K9116" i="2" s="1"/>
  <c r="H9116" i="2"/>
  <c r="M9117" i="2"/>
  <c r="I9117" i="2"/>
  <c r="K9117" i="2" s="1"/>
  <c r="H9117" i="2"/>
  <c r="M9118" i="2"/>
  <c r="I9118" i="2"/>
  <c r="K9118" i="2" s="1"/>
  <c r="H9118" i="2"/>
  <c r="M9119" i="2"/>
  <c r="I9119" i="2"/>
  <c r="K9119" i="2" s="1"/>
  <c r="H9119" i="2"/>
  <c r="M9120" i="2"/>
  <c r="I9120" i="2"/>
  <c r="K9120" i="2" s="1"/>
  <c r="H9120" i="2"/>
  <c r="M9121" i="2"/>
  <c r="I9121" i="2"/>
  <c r="K9121" i="2" s="1"/>
  <c r="H9121" i="2"/>
  <c r="M9122" i="2"/>
  <c r="I9122" i="2"/>
  <c r="K9122" i="2" s="1"/>
  <c r="H9122" i="2"/>
  <c r="M9123" i="2"/>
  <c r="I9123" i="2"/>
  <c r="K9123" i="2" s="1"/>
  <c r="H9123" i="2"/>
  <c r="M9124" i="2"/>
  <c r="I9124" i="2"/>
  <c r="K9124" i="2" s="1"/>
  <c r="H9124" i="2"/>
  <c r="M9125" i="2"/>
  <c r="I9125" i="2"/>
  <c r="K9125" i="2" s="1"/>
  <c r="H9125" i="2"/>
  <c r="M9126" i="2"/>
  <c r="I9126" i="2"/>
  <c r="K9126" i="2" s="1"/>
  <c r="H9126" i="2"/>
  <c r="M9127" i="2"/>
  <c r="I9127" i="2"/>
  <c r="K9127" i="2" s="1"/>
  <c r="H9127" i="2"/>
  <c r="M9128" i="2"/>
  <c r="I9128" i="2"/>
  <c r="K9128" i="2" s="1"/>
  <c r="H9128" i="2"/>
  <c r="M9129" i="2"/>
  <c r="I9129" i="2"/>
  <c r="K9129" i="2" s="1"/>
  <c r="H9129" i="2"/>
  <c r="M9130" i="2"/>
  <c r="I9130" i="2"/>
  <c r="K9130" i="2" s="1"/>
  <c r="H9130" i="2"/>
  <c r="M9131" i="2"/>
  <c r="I9131" i="2"/>
  <c r="K9131" i="2" s="1"/>
  <c r="H9131" i="2"/>
  <c r="M9132" i="2"/>
  <c r="I9132" i="2"/>
  <c r="K9132" i="2" s="1"/>
  <c r="H9132" i="2"/>
  <c r="M9133" i="2"/>
  <c r="I9133" i="2"/>
  <c r="K9133" i="2" s="1"/>
  <c r="H9133" i="2"/>
  <c r="M9134" i="2"/>
  <c r="I9134" i="2"/>
  <c r="K9134" i="2" s="1"/>
  <c r="H9134" i="2"/>
  <c r="M9135" i="2"/>
  <c r="I9135" i="2"/>
  <c r="K9135" i="2" s="1"/>
  <c r="H9135" i="2"/>
  <c r="M9136" i="2"/>
  <c r="I9136" i="2"/>
  <c r="K9136" i="2" s="1"/>
  <c r="H9136" i="2"/>
  <c r="M9137" i="2"/>
  <c r="I9137" i="2"/>
  <c r="K9137" i="2" s="1"/>
  <c r="H9137" i="2"/>
  <c r="M9138" i="2"/>
  <c r="I9138" i="2"/>
  <c r="K9138" i="2" s="1"/>
  <c r="H9138" i="2"/>
  <c r="M9139" i="2"/>
  <c r="I9139" i="2"/>
  <c r="K9139" i="2" s="1"/>
  <c r="H9139" i="2"/>
  <c r="M9140" i="2"/>
  <c r="I9140" i="2"/>
  <c r="K9140" i="2" s="1"/>
  <c r="H9140" i="2"/>
  <c r="M9141" i="2"/>
  <c r="I9141" i="2"/>
  <c r="K9141" i="2" s="1"/>
  <c r="H9141" i="2"/>
  <c r="M9142" i="2"/>
  <c r="I9142" i="2"/>
  <c r="K9142" i="2" s="1"/>
  <c r="H9142" i="2"/>
  <c r="M9143" i="2"/>
  <c r="I9143" i="2"/>
  <c r="K9143" i="2" s="1"/>
  <c r="H9143" i="2"/>
  <c r="M9144" i="2"/>
  <c r="I9144" i="2"/>
  <c r="K9144" i="2" s="1"/>
  <c r="H9144" i="2"/>
  <c r="M9145" i="2"/>
  <c r="I9145" i="2"/>
  <c r="K9145" i="2" s="1"/>
  <c r="H9145" i="2"/>
  <c r="M9146" i="2"/>
  <c r="I9146" i="2"/>
  <c r="K9146" i="2" s="1"/>
  <c r="H9146" i="2"/>
  <c r="M9147" i="2"/>
  <c r="I9147" i="2"/>
  <c r="K9147" i="2" s="1"/>
  <c r="H9147" i="2"/>
  <c r="M9148" i="2"/>
  <c r="I9148" i="2"/>
  <c r="K9148" i="2" s="1"/>
  <c r="H9148" i="2"/>
  <c r="M9149" i="2"/>
  <c r="I9149" i="2"/>
  <c r="K9149" i="2" s="1"/>
  <c r="H9149" i="2"/>
  <c r="M9150" i="2"/>
  <c r="I9150" i="2"/>
  <c r="K9150" i="2" s="1"/>
  <c r="H9150" i="2"/>
  <c r="M9151" i="2"/>
  <c r="I9151" i="2"/>
  <c r="K9151" i="2" s="1"/>
  <c r="H9151" i="2"/>
  <c r="M9152" i="2"/>
  <c r="I9152" i="2"/>
  <c r="K9152" i="2" s="1"/>
  <c r="H9152" i="2"/>
  <c r="M9153" i="2"/>
  <c r="I9153" i="2"/>
  <c r="K9153" i="2" s="1"/>
  <c r="H9153" i="2"/>
  <c r="M9154" i="2"/>
  <c r="I9154" i="2"/>
  <c r="K9154" i="2" s="1"/>
  <c r="H9154" i="2"/>
  <c r="M9155" i="2"/>
  <c r="I9155" i="2"/>
  <c r="K9155" i="2" s="1"/>
  <c r="H9155" i="2"/>
  <c r="M9156" i="2"/>
  <c r="I9156" i="2"/>
  <c r="K9156" i="2" s="1"/>
  <c r="H9156" i="2"/>
  <c r="M9157" i="2"/>
  <c r="I9157" i="2"/>
  <c r="K9157" i="2" s="1"/>
  <c r="H9157" i="2"/>
  <c r="M9158" i="2"/>
  <c r="I9158" i="2"/>
  <c r="K9158" i="2" s="1"/>
  <c r="H9158" i="2"/>
  <c r="M9159" i="2"/>
  <c r="I9159" i="2"/>
  <c r="K9159" i="2" s="1"/>
  <c r="H9159" i="2"/>
  <c r="M9160" i="2"/>
  <c r="I9160" i="2"/>
  <c r="K9160" i="2" s="1"/>
  <c r="H9160" i="2"/>
  <c r="M9161" i="2"/>
  <c r="I9161" i="2"/>
  <c r="K9161" i="2" s="1"/>
  <c r="H9161" i="2"/>
  <c r="M9162" i="2"/>
  <c r="I9162" i="2"/>
  <c r="K9162" i="2" s="1"/>
  <c r="H9162" i="2"/>
  <c r="M9163" i="2"/>
  <c r="I9163" i="2"/>
  <c r="K9163" i="2" s="1"/>
  <c r="H9163" i="2"/>
  <c r="M9164" i="2"/>
  <c r="I9164" i="2"/>
  <c r="K9164" i="2" s="1"/>
  <c r="H9164" i="2"/>
  <c r="M9165" i="2"/>
  <c r="I9165" i="2"/>
  <c r="K9165" i="2" s="1"/>
  <c r="H9165" i="2"/>
  <c r="M9166" i="2"/>
  <c r="I9166" i="2"/>
  <c r="K9166" i="2" s="1"/>
  <c r="H9166" i="2"/>
  <c r="M9167" i="2"/>
  <c r="I9167" i="2"/>
  <c r="K9167" i="2" s="1"/>
  <c r="H9167" i="2"/>
  <c r="M9168" i="2"/>
  <c r="I9168" i="2"/>
  <c r="K9168" i="2" s="1"/>
  <c r="H9168" i="2"/>
  <c r="M9169" i="2"/>
  <c r="I9169" i="2"/>
  <c r="K9169" i="2" s="1"/>
  <c r="H9169" i="2"/>
  <c r="M9170" i="2"/>
  <c r="I9170" i="2"/>
  <c r="K9170" i="2" s="1"/>
  <c r="H9170" i="2"/>
  <c r="M9171" i="2"/>
  <c r="I9171" i="2"/>
  <c r="K9171" i="2" s="1"/>
  <c r="H9171" i="2"/>
  <c r="M9172" i="2"/>
  <c r="I9172" i="2"/>
  <c r="K9172" i="2" s="1"/>
  <c r="H9172" i="2"/>
  <c r="M9173" i="2"/>
  <c r="I9173" i="2"/>
  <c r="K9173" i="2" s="1"/>
  <c r="H9173" i="2"/>
  <c r="M9174" i="2"/>
  <c r="I9174" i="2"/>
  <c r="K9174" i="2" s="1"/>
  <c r="H9174" i="2"/>
  <c r="M9175" i="2"/>
  <c r="I9175" i="2"/>
  <c r="K9175" i="2" s="1"/>
  <c r="H9175" i="2"/>
  <c r="M9176" i="2"/>
  <c r="I9176" i="2"/>
  <c r="K9176" i="2" s="1"/>
  <c r="H9176" i="2"/>
  <c r="M9177" i="2"/>
  <c r="I9177" i="2"/>
  <c r="K9177" i="2" s="1"/>
  <c r="H9177" i="2"/>
  <c r="M9178" i="2"/>
  <c r="I9178" i="2"/>
  <c r="K9178" i="2" s="1"/>
  <c r="H9178" i="2"/>
  <c r="M9179" i="2"/>
  <c r="I9179" i="2"/>
  <c r="K9179" i="2" s="1"/>
  <c r="H9179" i="2"/>
  <c r="M9180" i="2"/>
  <c r="I9180" i="2"/>
  <c r="K9180" i="2" s="1"/>
  <c r="H9180" i="2"/>
  <c r="M9181" i="2"/>
  <c r="I9181" i="2"/>
  <c r="K9181" i="2" s="1"/>
  <c r="H9181" i="2"/>
  <c r="M9182" i="2"/>
  <c r="I9182" i="2"/>
  <c r="K9182" i="2" s="1"/>
  <c r="H9182" i="2"/>
  <c r="M9183" i="2"/>
  <c r="I9183" i="2"/>
  <c r="K9183" i="2" s="1"/>
  <c r="H9183" i="2"/>
  <c r="M9184" i="2"/>
  <c r="I9184" i="2"/>
  <c r="K9184" i="2" s="1"/>
  <c r="H9184" i="2"/>
  <c r="M9185" i="2"/>
  <c r="I9185" i="2"/>
  <c r="K9185" i="2" s="1"/>
  <c r="H9185" i="2"/>
  <c r="M9186" i="2"/>
  <c r="I9186" i="2"/>
  <c r="K9186" i="2" s="1"/>
  <c r="H9186" i="2"/>
  <c r="M9187" i="2"/>
  <c r="I9187" i="2"/>
  <c r="K9187" i="2" s="1"/>
  <c r="H9187" i="2"/>
  <c r="M9188" i="2"/>
  <c r="I9188" i="2"/>
  <c r="K9188" i="2" s="1"/>
  <c r="H9188" i="2"/>
  <c r="M9189" i="2"/>
  <c r="I9189" i="2"/>
  <c r="K9189" i="2" s="1"/>
  <c r="H9189" i="2"/>
  <c r="M9190" i="2"/>
  <c r="I9190" i="2"/>
  <c r="K9190" i="2" s="1"/>
  <c r="H9190" i="2"/>
  <c r="M9191" i="2"/>
  <c r="I9191" i="2"/>
  <c r="K9191" i="2" s="1"/>
  <c r="H9191" i="2"/>
  <c r="M9192" i="2"/>
  <c r="I9192" i="2"/>
  <c r="K9192" i="2" s="1"/>
  <c r="H9192" i="2"/>
  <c r="M9193" i="2"/>
  <c r="I9193" i="2"/>
  <c r="K9193" i="2" s="1"/>
  <c r="H9193" i="2"/>
  <c r="M9194" i="2"/>
  <c r="I9194" i="2"/>
  <c r="K9194" i="2" s="1"/>
  <c r="H9194" i="2"/>
  <c r="M9195" i="2"/>
  <c r="I9195" i="2"/>
  <c r="K9195" i="2" s="1"/>
  <c r="H9195" i="2"/>
  <c r="M9196" i="2"/>
  <c r="I9196" i="2"/>
  <c r="K9196" i="2" s="1"/>
  <c r="H9196" i="2"/>
  <c r="M9197" i="2"/>
  <c r="I9197" i="2"/>
  <c r="K9197" i="2" s="1"/>
  <c r="H9197" i="2"/>
  <c r="M9198" i="2"/>
  <c r="I9198" i="2"/>
  <c r="K9198" i="2" s="1"/>
  <c r="H9198" i="2"/>
  <c r="M9199" i="2"/>
  <c r="I9199" i="2"/>
  <c r="K9199" i="2" s="1"/>
  <c r="H9199" i="2"/>
  <c r="M9200" i="2"/>
  <c r="I9200" i="2"/>
  <c r="K9200" i="2" s="1"/>
  <c r="H9200" i="2"/>
  <c r="M9201" i="2"/>
  <c r="I9201" i="2"/>
  <c r="K9201" i="2" s="1"/>
  <c r="H9201" i="2"/>
  <c r="M9202" i="2"/>
  <c r="I9202" i="2"/>
  <c r="K9202" i="2" s="1"/>
  <c r="H9202" i="2"/>
  <c r="M9203" i="2"/>
  <c r="I9203" i="2"/>
  <c r="K9203" i="2" s="1"/>
  <c r="H9203" i="2"/>
  <c r="M9204" i="2"/>
  <c r="I9204" i="2"/>
  <c r="K9204" i="2" s="1"/>
  <c r="H9204" i="2"/>
  <c r="M9205" i="2"/>
  <c r="I9205" i="2"/>
  <c r="K9205" i="2" s="1"/>
  <c r="H9205" i="2"/>
  <c r="M9206" i="2"/>
  <c r="I9206" i="2"/>
  <c r="K9206" i="2" s="1"/>
  <c r="H9206" i="2"/>
  <c r="M9207" i="2"/>
  <c r="I9207" i="2"/>
  <c r="K9207" i="2" s="1"/>
  <c r="H9207" i="2"/>
  <c r="M9208" i="2"/>
  <c r="I9208" i="2"/>
  <c r="K9208" i="2" s="1"/>
  <c r="H9208" i="2"/>
  <c r="M9209" i="2"/>
  <c r="I9209" i="2"/>
  <c r="K9209" i="2" s="1"/>
  <c r="H9209" i="2"/>
  <c r="M9210" i="2"/>
  <c r="I9210" i="2"/>
  <c r="K9210" i="2" s="1"/>
  <c r="H9210" i="2"/>
  <c r="M9211" i="2"/>
  <c r="I9211" i="2"/>
  <c r="K9211" i="2" s="1"/>
  <c r="H9211" i="2"/>
  <c r="M9212" i="2"/>
  <c r="I9212" i="2"/>
  <c r="K9212" i="2" s="1"/>
  <c r="H9212" i="2"/>
  <c r="M9213" i="2"/>
  <c r="I9213" i="2"/>
  <c r="K9213" i="2" s="1"/>
  <c r="H9213" i="2"/>
  <c r="M9214" i="2"/>
  <c r="I9214" i="2"/>
  <c r="K9214" i="2" s="1"/>
  <c r="H9214" i="2"/>
  <c r="M9215" i="2"/>
  <c r="I9215" i="2"/>
  <c r="K9215" i="2" s="1"/>
  <c r="H9215" i="2"/>
  <c r="M9216" i="2"/>
  <c r="I9216" i="2"/>
  <c r="K9216" i="2" s="1"/>
  <c r="H9216" i="2"/>
  <c r="M9217" i="2"/>
  <c r="I9217" i="2"/>
  <c r="K9217" i="2" s="1"/>
  <c r="H9217" i="2"/>
  <c r="M9218" i="2"/>
  <c r="I9218" i="2"/>
  <c r="K9218" i="2" s="1"/>
  <c r="H9218" i="2"/>
  <c r="M9219" i="2"/>
  <c r="I9219" i="2"/>
  <c r="K9219" i="2" s="1"/>
  <c r="H9219" i="2"/>
  <c r="M9220" i="2"/>
  <c r="I9220" i="2"/>
  <c r="K9220" i="2" s="1"/>
  <c r="H9220" i="2"/>
  <c r="M9221" i="2"/>
  <c r="I9221" i="2"/>
  <c r="K9221" i="2" s="1"/>
  <c r="H9221" i="2"/>
  <c r="M9222" i="2"/>
  <c r="I9222" i="2"/>
  <c r="K9222" i="2" s="1"/>
  <c r="H9222" i="2"/>
  <c r="M9223" i="2"/>
  <c r="I9223" i="2"/>
  <c r="K9223" i="2" s="1"/>
  <c r="H9223" i="2"/>
  <c r="M9224" i="2"/>
  <c r="I9224" i="2"/>
  <c r="K9224" i="2" s="1"/>
  <c r="H9224" i="2"/>
  <c r="M9225" i="2"/>
  <c r="I9225" i="2"/>
  <c r="K9225" i="2" s="1"/>
  <c r="H9225" i="2"/>
  <c r="M9226" i="2"/>
  <c r="I9226" i="2"/>
  <c r="K9226" i="2" s="1"/>
  <c r="H9226" i="2"/>
  <c r="M9227" i="2"/>
  <c r="I9227" i="2"/>
  <c r="K9227" i="2" s="1"/>
  <c r="H9227" i="2"/>
  <c r="M9228" i="2"/>
  <c r="I9228" i="2"/>
  <c r="K9228" i="2" s="1"/>
  <c r="H9228" i="2"/>
  <c r="M9229" i="2"/>
  <c r="I9229" i="2"/>
  <c r="K9229" i="2" s="1"/>
  <c r="H9229" i="2"/>
  <c r="M9230" i="2"/>
  <c r="I9230" i="2"/>
  <c r="K9230" i="2" s="1"/>
  <c r="H9230" i="2"/>
  <c r="M9231" i="2"/>
  <c r="I9231" i="2"/>
  <c r="K9231" i="2" s="1"/>
  <c r="H9231" i="2"/>
  <c r="M9232" i="2"/>
  <c r="I9232" i="2"/>
  <c r="K9232" i="2" s="1"/>
  <c r="H9232" i="2"/>
  <c r="M9233" i="2"/>
  <c r="I9233" i="2"/>
  <c r="K9233" i="2" s="1"/>
  <c r="H9233" i="2"/>
  <c r="M9234" i="2"/>
  <c r="I9234" i="2"/>
  <c r="K9234" i="2" s="1"/>
  <c r="H9234" i="2"/>
  <c r="M9235" i="2"/>
  <c r="I9235" i="2"/>
  <c r="K9235" i="2" s="1"/>
  <c r="H9235" i="2"/>
  <c r="M9236" i="2"/>
  <c r="I9236" i="2"/>
  <c r="K9236" i="2" s="1"/>
  <c r="H9236" i="2"/>
  <c r="M9237" i="2"/>
  <c r="I9237" i="2"/>
  <c r="K9237" i="2" s="1"/>
  <c r="H9237" i="2"/>
  <c r="M9238" i="2"/>
  <c r="I9238" i="2"/>
  <c r="K9238" i="2" s="1"/>
  <c r="H9238" i="2"/>
  <c r="M9239" i="2"/>
  <c r="I9239" i="2"/>
  <c r="K9239" i="2" s="1"/>
  <c r="H9239" i="2"/>
  <c r="M9240" i="2"/>
  <c r="I9240" i="2"/>
  <c r="K9240" i="2" s="1"/>
  <c r="H9240" i="2"/>
  <c r="M9241" i="2"/>
  <c r="I9241" i="2"/>
  <c r="K9241" i="2" s="1"/>
  <c r="H9241" i="2"/>
  <c r="M9242" i="2"/>
  <c r="I9242" i="2"/>
  <c r="K9242" i="2" s="1"/>
  <c r="H9242" i="2"/>
  <c r="M9243" i="2"/>
  <c r="I9243" i="2"/>
  <c r="K9243" i="2" s="1"/>
  <c r="H9243" i="2"/>
  <c r="M9244" i="2"/>
  <c r="I9244" i="2"/>
  <c r="K9244" i="2" s="1"/>
  <c r="H9244" i="2"/>
  <c r="M9245" i="2"/>
  <c r="I9245" i="2"/>
  <c r="K9245" i="2" s="1"/>
  <c r="H9245" i="2"/>
  <c r="M9246" i="2"/>
  <c r="I9246" i="2"/>
  <c r="K9246" i="2" s="1"/>
  <c r="H9246" i="2"/>
  <c r="M9247" i="2"/>
  <c r="I9247" i="2"/>
  <c r="K9247" i="2" s="1"/>
  <c r="H9247" i="2"/>
  <c r="M9248" i="2"/>
  <c r="I9248" i="2"/>
  <c r="K9248" i="2" s="1"/>
  <c r="H9248" i="2"/>
  <c r="M9249" i="2"/>
  <c r="I9249" i="2"/>
  <c r="K9249" i="2" s="1"/>
  <c r="H9249" i="2"/>
  <c r="M9250" i="2"/>
  <c r="I9250" i="2"/>
  <c r="K9250" i="2" s="1"/>
  <c r="H9250" i="2"/>
  <c r="M9251" i="2"/>
  <c r="I9251" i="2"/>
  <c r="K9251" i="2" s="1"/>
  <c r="H9251" i="2"/>
  <c r="M9252" i="2"/>
  <c r="I9252" i="2"/>
  <c r="K9252" i="2" s="1"/>
  <c r="H9252" i="2"/>
  <c r="M9253" i="2"/>
  <c r="I9253" i="2"/>
  <c r="K9253" i="2" s="1"/>
  <c r="H9253" i="2"/>
  <c r="M9254" i="2"/>
  <c r="I9254" i="2"/>
  <c r="K9254" i="2" s="1"/>
  <c r="H9254" i="2"/>
  <c r="M9255" i="2"/>
  <c r="I9255" i="2"/>
  <c r="K9255" i="2" s="1"/>
  <c r="H9255" i="2"/>
  <c r="M9256" i="2"/>
  <c r="I9256" i="2"/>
  <c r="K9256" i="2" s="1"/>
  <c r="H9256" i="2"/>
  <c r="M9257" i="2"/>
  <c r="I9257" i="2"/>
  <c r="K9257" i="2" s="1"/>
  <c r="H9257" i="2"/>
  <c r="M9258" i="2"/>
  <c r="I9258" i="2"/>
  <c r="K9258" i="2" s="1"/>
  <c r="H9258" i="2"/>
  <c r="M9259" i="2"/>
  <c r="I9259" i="2"/>
  <c r="K9259" i="2" s="1"/>
  <c r="H9259" i="2"/>
  <c r="M9260" i="2"/>
  <c r="I9260" i="2"/>
  <c r="K9260" i="2" s="1"/>
  <c r="H9260" i="2"/>
  <c r="M9261" i="2"/>
  <c r="I9261" i="2"/>
  <c r="K9261" i="2" s="1"/>
  <c r="H9261" i="2"/>
  <c r="M9262" i="2"/>
  <c r="I9262" i="2"/>
  <c r="K9262" i="2" s="1"/>
  <c r="H9262" i="2"/>
  <c r="M9263" i="2"/>
  <c r="I9263" i="2"/>
  <c r="K9263" i="2" s="1"/>
  <c r="H9263" i="2"/>
  <c r="M9264" i="2"/>
  <c r="I9264" i="2"/>
  <c r="K9264" i="2" s="1"/>
  <c r="H9264" i="2"/>
  <c r="M9265" i="2"/>
  <c r="I9265" i="2"/>
  <c r="K9265" i="2" s="1"/>
  <c r="H9265" i="2"/>
  <c r="M9266" i="2"/>
  <c r="I9266" i="2"/>
  <c r="K9266" i="2" s="1"/>
  <c r="H9266" i="2"/>
  <c r="M9267" i="2"/>
  <c r="I9267" i="2"/>
  <c r="K9267" i="2" s="1"/>
  <c r="H9267" i="2"/>
  <c r="M9268" i="2"/>
  <c r="I9268" i="2"/>
  <c r="K9268" i="2" s="1"/>
  <c r="H9268" i="2"/>
  <c r="M9269" i="2"/>
  <c r="I9269" i="2"/>
  <c r="K9269" i="2" s="1"/>
  <c r="H9269" i="2"/>
  <c r="M9270" i="2"/>
  <c r="I9270" i="2"/>
  <c r="K9270" i="2" s="1"/>
  <c r="H9270" i="2"/>
  <c r="M9271" i="2"/>
  <c r="I9271" i="2"/>
  <c r="K9271" i="2" s="1"/>
  <c r="H9271" i="2"/>
  <c r="M9272" i="2"/>
  <c r="I9272" i="2"/>
  <c r="K9272" i="2" s="1"/>
  <c r="H9272" i="2"/>
  <c r="M9273" i="2"/>
  <c r="I9273" i="2"/>
  <c r="K9273" i="2" s="1"/>
  <c r="H9273" i="2"/>
  <c r="M9274" i="2"/>
  <c r="I9274" i="2"/>
  <c r="K9274" i="2" s="1"/>
  <c r="H9274" i="2"/>
  <c r="M9275" i="2"/>
  <c r="I9275" i="2"/>
  <c r="K9275" i="2" s="1"/>
  <c r="H9275" i="2"/>
  <c r="M9276" i="2"/>
  <c r="I9276" i="2"/>
  <c r="K9276" i="2" s="1"/>
  <c r="H9276" i="2"/>
  <c r="M9277" i="2"/>
  <c r="I9277" i="2"/>
  <c r="K9277" i="2" s="1"/>
  <c r="H9277" i="2"/>
  <c r="M9278" i="2"/>
  <c r="I9278" i="2"/>
  <c r="K9278" i="2" s="1"/>
  <c r="H9278" i="2"/>
  <c r="M9279" i="2"/>
  <c r="I9279" i="2"/>
  <c r="K9279" i="2" s="1"/>
  <c r="H9279" i="2"/>
  <c r="M9280" i="2"/>
  <c r="I9280" i="2"/>
  <c r="K9280" i="2" s="1"/>
  <c r="H9280" i="2"/>
  <c r="M9281" i="2"/>
  <c r="I9281" i="2"/>
  <c r="K9281" i="2" s="1"/>
  <c r="H9281" i="2"/>
  <c r="M9282" i="2"/>
  <c r="I9282" i="2"/>
  <c r="K9282" i="2" s="1"/>
  <c r="H9282" i="2"/>
  <c r="M9283" i="2"/>
  <c r="I9283" i="2"/>
  <c r="K9283" i="2" s="1"/>
  <c r="H9283" i="2"/>
  <c r="M9284" i="2"/>
  <c r="I9284" i="2"/>
  <c r="K9284" i="2" s="1"/>
  <c r="H9284" i="2"/>
  <c r="M9285" i="2"/>
  <c r="I9285" i="2"/>
  <c r="K9285" i="2" s="1"/>
  <c r="H9285" i="2"/>
  <c r="M9286" i="2"/>
  <c r="I9286" i="2"/>
  <c r="K9286" i="2" s="1"/>
  <c r="H9286" i="2"/>
  <c r="M9287" i="2"/>
  <c r="I9287" i="2"/>
  <c r="K9287" i="2" s="1"/>
  <c r="H9287" i="2"/>
  <c r="M9288" i="2"/>
  <c r="I9288" i="2"/>
  <c r="K9288" i="2" s="1"/>
  <c r="H9288" i="2"/>
  <c r="M9289" i="2"/>
  <c r="I9289" i="2"/>
  <c r="K9289" i="2" s="1"/>
  <c r="H9289" i="2"/>
  <c r="M9290" i="2"/>
  <c r="I9290" i="2"/>
  <c r="K9290" i="2" s="1"/>
  <c r="H9290" i="2"/>
  <c r="M9291" i="2"/>
  <c r="I9291" i="2"/>
  <c r="K9291" i="2" s="1"/>
  <c r="H9291" i="2"/>
  <c r="M9292" i="2"/>
  <c r="I9292" i="2"/>
  <c r="K9292" i="2" s="1"/>
  <c r="H9292" i="2"/>
  <c r="M9293" i="2"/>
  <c r="I9293" i="2"/>
  <c r="K9293" i="2" s="1"/>
  <c r="H9293" i="2"/>
  <c r="M9294" i="2"/>
  <c r="I9294" i="2"/>
  <c r="K9294" i="2" s="1"/>
  <c r="H9294" i="2"/>
  <c r="M9295" i="2"/>
  <c r="I9295" i="2"/>
  <c r="K9295" i="2" s="1"/>
  <c r="H9295" i="2"/>
  <c r="M9296" i="2"/>
  <c r="I9296" i="2"/>
  <c r="K9296" i="2" s="1"/>
  <c r="H9296" i="2"/>
  <c r="M9297" i="2"/>
  <c r="I9297" i="2"/>
  <c r="K9297" i="2" s="1"/>
  <c r="H9297" i="2"/>
  <c r="M9298" i="2"/>
  <c r="I9298" i="2"/>
  <c r="K9298" i="2" s="1"/>
  <c r="H9298" i="2"/>
  <c r="M9299" i="2"/>
  <c r="I9299" i="2"/>
  <c r="K9299" i="2" s="1"/>
  <c r="H9299" i="2"/>
  <c r="M9300" i="2"/>
  <c r="I9300" i="2"/>
  <c r="K9300" i="2" s="1"/>
  <c r="H9300" i="2"/>
  <c r="M9301" i="2"/>
  <c r="I9301" i="2"/>
  <c r="K9301" i="2" s="1"/>
  <c r="H9301" i="2"/>
  <c r="M9302" i="2"/>
  <c r="I9302" i="2"/>
  <c r="K9302" i="2" s="1"/>
  <c r="H9302" i="2"/>
  <c r="M9303" i="2"/>
  <c r="I9303" i="2"/>
  <c r="K9303" i="2" s="1"/>
  <c r="H9303" i="2"/>
  <c r="M9304" i="2"/>
  <c r="I9304" i="2"/>
  <c r="K9304" i="2" s="1"/>
  <c r="H9304" i="2"/>
  <c r="M9305" i="2"/>
  <c r="I9305" i="2"/>
  <c r="K9305" i="2" s="1"/>
  <c r="H9305" i="2"/>
  <c r="M9306" i="2"/>
  <c r="I9306" i="2"/>
  <c r="K9306" i="2" s="1"/>
  <c r="H9306" i="2"/>
  <c r="M9307" i="2"/>
  <c r="I9307" i="2"/>
  <c r="K9307" i="2" s="1"/>
  <c r="H9307" i="2"/>
  <c r="M9308" i="2"/>
  <c r="I9308" i="2"/>
  <c r="K9308" i="2" s="1"/>
  <c r="H9308" i="2"/>
  <c r="M9309" i="2"/>
  <c r="I9309" i="2"/>
  <c r="K9309" i="2" s="1"/>
  <c r="H9309" i="2"/>
  <c r="M9310" i="2"/>
  <c r="I9310" i="2"/>
  <c r="K9310" i="2" s="1"/>
  <c r="H9310" i="2"/>
  <c r="M9311" i="2"/>
  <c r="I9311" i="2"/>
  <c r="K9311" i="2" s="1"/>
  <c r="H9311" i="2"/>
  <c r="M9312" i="2"/>
  <c r="I9312" i="2"/>
  <c r="K9312" i="2" s="1"/>
  <c r="H9312" i="2"/>
  <c r="M9313" i="2"/>
  <c r="I9313" i="2"/>
  <c r="K9313" i="2" s="1"/>
  <c r="H9313" i="2"/>
  <c r="M9314" i="2"/>
  <c r="I9314" i="2"/>
  <c r="K9314" i="2" s="1"/>
  <c r="H9314" i="2"/>
  <c r="M9315" i="2"/>
  <c r="I9315" i="2"/>
  <c r="K9315" i="2" s="1"/>
  <c r="H9315" i="2"/>
  <c r="M9316" i="2"/>
  <c r="I9316" i="2"/>
  <c r="K9316" i="2" s="1"/>
  <c r="H9316" i="2"/>
  <c r="M9317" i="2"/>
  <c r="I9317" i="2"/>
  <c r="K9317" i="2" s="1"/>
  <c r="H9317" i="2"/>
  <c r="M9318" i="2"/>
  <c r="I9318" i="2"/>
  <c r="K9318" i="2" s="1"/>
  <c r="H9318" i="2"/>
  <c r="M9319" i="2"/>
  <c r="I9319" i="2"/>
  <c r="K9319" i="2" s="1"/>
  <c r="H9319" i="2"/>
  <c r="M9320" i="2"/>
  <c r="I9320" i="2"/>
  <c r="K9320" i="2" s="1"/>
  <c r="H9320" i="2"/>
  <c r="M9321" i="2"/>
  <c r="I9321" i="2"/>
  <c r="K9321" i="2" s="1"/>
  <c r="H9321" i="2"/>
  <c r="M9322" i="2"/>
  <c r="I9322" i="2"/>
  <c r="K9322" i="2" s="1"/>
  <c r="H9322" i="2"/>
  <c r="M9323" i="2"/>
  <c r="I9323" i="2"/>
  <c r="K9323" i="2" s="1"/>
  <c r="H9323" i="2"/>
  <c r="M9324" i="2"/>
  <c r="I9324" i="2"/>
  <c r="K9324" i="2" s="1"/>
  <c r="H9324" i="2"/>
  <c r="M9325" i="2"/>
  <c r="I9325" i="2"/>
  <c r="K9325" i="2" s="1"/>
  <c r="H9325" i="2"/>
  <c r="M9326" i="2"/>
  <c r="I9326" i="2"/>
  <c r="K9326" i="2" s="1"/>
  <c r="H9326" i="2"/>
  <c r="M9327" i="2"/>
  <c r="I9327" i="2"/>
  <c r="K9327" i="2" s="1"/>
  <c r="H9327" i="2"/>
  <c r="M9328" i="2"/>
  <c r="I9328" i="2"/>
  <c r="K9328" i="2" s="1"/>
  <c r="H9328" i="2"/>
  <c r="M9329" i="2"/>
  <c r="I9329" i="2"/>
  <c r="K9329" i="2" s="1"/>
  <c r="H9329" i="2"/>
  <c r="M9330" i="2"/>
  <c r="I9330" i="2"/>
  <c r="K9330" i="2" s="1"/>
  <c r="H9330" i="2"/>
  <c r="H9332" i="2"/>
  <c r="M9332" i="2"/>
  <c r="I9332" i="2"/>
  <c r="K9332" i="2" s="1"/>
  <c r="H9334" i="2"/>
  <c r="M9334" i="2"/>
  <c r="I9334" i="2"/>
  <c r="K9334" i="2" s="1"/>
  <c r="H9335" i="2"/>
  <c r="M9335" i="2"/>
  <c r="I9335" i="2"/>
  <c r="K9335" i="2" s="1"/>
  <c r="M9336" i="2"/>
  <c r="I9336" i="2"/>
  <c r="K9336" i="2" s="1"/>
  <c r="H9336" i="2"/>
  <c r="I9338" i="2"/>
  <c r="K9338" i="2" s="1"/>
  <c r="H9338" i="2"/>
  <c r="M9338" i="2"/>
  <c r="M9339" i="2"/>
  <c r="I9339" i="2"/>
  <c r="K9339" i="2" s="1"/>
  <c r="H9339" i="2"/>
  <c r="I9341" i="2"/>
  <c r="K9341" i="2" s="1"/>
  <c r="H9341" i="2"/>
  <c r="M9341" i="2"/>
  <c r="M9342" i="2"/>
  <c r="I9342" i="2"/>
  <c r="K9342" i="2" s="1"/>
  <c r="H9342" i="2"/>
  <c r="H9346" i="2"/>
  <c r="M9346" i="2"/>
  <c r="I9346" i="2"/>
  <c r="K9346" i="2" s="1"/>
  <c r="M9351" i="2"/>
  <c r="I9351" i="2"/>
  <c r="K9351" i="2" s="1"/>
  <c r="H9351" i="2"/>
  <c r="I9352" i="2"/>
  <c r="K9352" i="2" s="1"/>
  <c r="H9352" i="2"/>
  <c r="M9352" i="2"/>
  <c r="H9353" i="2"/>
  <c r="M9353" i="2"/>
  <c r="I9353" i="2"/>
  <c r="K9353" i="2" s="1"/>
  <c r="H9354" i="2"/>
  <c r="M9354" i="2"/>
  <c r="I9354" i="2"/>
  <c r="K9354" i="2" s="1"/>
  <c r="M9355" i="2"/>
  <c r="I9355" i="2"/>
  <c r="K9355" i="2" s="1"/>
  <c r="H9355" i="2"/>
  <c r="M9356" i="2"/>
  <c r="I9356" i="2"/>
  <c r="K9356" i="2" s="1"/>
  <c r="H9356" i="2"/>
  <c r="M9357" i="2"/>
  <c r="I9357" i="2"/>
  <c r="H9357" i="2"/>
  <c r="M9358" i="2"/>
  <c r="I9358" i="2"/>
  <c r="K9358" i="2" s="1"/>
  <c r="H9358" i="2"/>
  <c r="I9360" i="2"/>
  <c r="K9360" i="2" s="1"/>
  <c r="H9360" i="2"/>
  <c r="M9360" i="2"/>
  <c r="I9362" i="2"/>
  <c r="K9362" i="2" s="1"/>
  <c r="H9362" i="2"/>
  <c r="M9362" i="2"/>
  <c r="M9363" i="2"/>
  <c r="H9363" i="2"/>
  <c r="I9363" i="2"/>
  <c r="K9363" i="2" s="1"/>
  <c r="M9364" i="2"/>
  <c r="I9364" i="2"/>
  <c r="K9364" i="2" s="1"/>
  <c r="H9364" i="2"/>
  <c r="I9366" i="2"/>
  <c r="K9366" i="2" s="1"/>
  <c r="H9366" i="2"/>
  <c r="M9366" i="2"/>
  <c r="H9367" i="2"/>
  <c r="M9367" i="2"/>
  <c r="I9367" i="2"/>
  <c r="K9367" i="2" s="1"/>
  <c r="M9368" i="2"/>
  <c r="I9368" i="2"/>
  <c r="K9368" i="2" s="1"/>
  <c r="H9368" i="2"/>
  <c r="M9374" i="2"/>
  <c r="I9374" i="2"/>
  <c r="K9374" i="2" s="1"/>
  <c r="H9374" i="2"/>
  <c r="I9378" i="2"/>
  <c r="K9378" i="2" s="1"/>
  <c r="H9378" i="2"/>
  <c r="M9378" i="2"/>
  <c r="I9381" i="2"/>
  <c r="K9381" i="2" s="1"/>
  <c r="H9381" i="2"/>
  <c r="M9381" i="2"/>
  <c r="M9382" i="2"/>
  <c r="I9382" i="2"/>
  <c r="K9382" i="2" s="1"/>
  <c r="H9382" i="2"/>
  <c r="M9826" i="2"/>
  <c r="H9826" i="2"/>
  <c r="I9826" i="2"/>
  <c r="K9826" i="2" s="1"/>
  <c r="I9829" i="2"/>
  <c r="K9829" i="2" s="1"/>
  <c r="M9829" i="2"/>
  <c r="H9829" i="2"/>
  <c r="I9830" i="2"/>
  <c r="K9830" i="2" s="1"/>
  <c r="M9830" i="2"/>
  <c r="H9830" i="2"/>
  <c r="M9831" i="2"/>
  <c r="H9831" i="2"/>
  <c r="I9831" i="2"/>
  <c r="K9831" i="2" s="1"/>
  <c r="I9833" i="2"/>
  <c r="K9833" i="2" s="1"/>
  <c r="H9833" i="2"/>
  <c r="M9833" i="2"/>
  <c r="M9834" i="2"/>
  <c r="H9834" i="2"/>
  <c r="I9834" i="2"/>
  <c r="K9834" i="2" s="1"/>
  <c r="M9837" i="2"/>
  <c r="I9837" i="2"/>
  <c r="K9837" i="2" s="1"/>
  <c r="H9837" i="2"/>
  <c r="H9839" i="2"/>
  <c r="M9839" i="2"/>
  <c r="I9839" i="2"/>
  <c r="K9839" i="2" s="1"/>
  <c r="H9842" i="2"/>
  <c r="M9842" i="2"/>
  <c r="I9842" i="2"/>
  <c r="K9842" i="2" s="1"/>
  <c r="I9843" i="2"/>
  <c r="K9843" i="2" s="1"/>
  <c r="H9843" i="2"/>
  <c r="M9843" i="2"/>
  <c r="M9845" i="2"/>
  <c r="H9845" i="2"/>
  <c r="I9845" i="2"/>
  <c r="K9845" i="2" s="1"/>
  <c r="M9846" i="2"/>
  <c r="I9846" i="2"/>
  <c r="K9846" i="2" s="1"/>
  <c r="H9846" i="2"/>
  <c r="M9850" i="2"/>
  <c r="I9850" i="2"/>
  <c r="K9850" i="2" s="1"/>
  <c r="H9850" i="2"/>
  <c r="H9851" i="2"/>
  <c r="M9851" i="2"/>
  <c r="I9851" i="2"/>
  <c r="K9851" i="2" s="1"/>
  <c r="I9852" i="2"/>
  <c r="K9852" i="2" s="1"/>
  <c r="H9852" i="2"/>
  <c r="M9852" i="2"/>
  <c r="H9853" i="2"/>
  <c r="M9853" i="2"/>
  <c r="I9853" i="2"/>
  <c r="K9853" i="2" s="1"/>
  <c r="I9858" i="2"/>
  <c r="K9858" i="2" s="1"/>
  <c r="H9858" i="2"/>
  <c r="M9858" i="2"/>
  <c r="H9859" i="2"/>
  <c r="M9859" i="2"/>
  <c r="I9859" i="2"/>
  <c r="K9859" i="2" s="1"/>
  <c r="M9860" i="2"/>
  <c r="I9860" i="2"/>
  <c r="K9860" i="2" s="1"/>
  <c r="H9860" i="2"/>
  <c r="I9862" i="2"/>
  <c r="K9862" i="2" s="1"/>
  <c r="H9862" i="2"/>
  <c r="M9862" i="2"/>
  <c r="I9863" i="2"/>
  <c r="K9863" i="2" s="1"/>
  <c r="M9863" i="2"/>
  <c r="H9863" i="2"/>
  <c r="H9865" i="2"/>
  <c r="M9865" i="2"/>
  <c r="I9865" i="2"/>
  <c r="K9865" i="2" s="1"/>
  <c r="I9869" i="2"/>
  <c r="K9869" i="2" s="1"/>
  <c r="M9869" i="2"/>
  <c r="H9869" i="2"/>
  <c r="I9870" i="2"/>
  <c r="K9870" i="2" s="1"/>
  <c r="M9870" i="2"/>
  <c r="H9870" i="2"/>
  <c r="I9872" i="2"/>
  <c r="K9872" i="2" s="1"/>
  <c r="M9872" i="2"/>
  <c r="H9872" i="2"/>
  <c r="H9876" i="2"/>
  <c r="I9876" i="2"/>
  <c r="K9876" i="2" s="1"/>
  <c r="M9876" i="2"/>
  <c r="M9879" i="2"/>
  <c r="H9879" i="2"/>
  <c r="I9879" i="2"/>
  <c r="K9879" i="2" s="1"/>
  <c r="I9881" i="2"/>
  <c r="K9881" i="2" s="1"/>
  <c r="H9881" i="2"/>
  <c r="M9881" i="2"/>
  <c r="M9884" i="2"/>
  <c r="I9884" i="2"/>
  <c r="K9884" i="2" s="1"/>
  <c r="H9884" i="2"/>
  <c r="M9892" i="2"/>
  <c r="H9892" i="2"/>
  <c r="I9892" i="2"/>
  <c r="K9892" i="2" s="1"/>
  <c r="M9896" i="2"/>
  <c r="H9896" i="2"/>
  <c r="I9896" i="2"/>
  <c r="K9896" i="2" s="1"/>
  <c r="I9900" i="2"/>
  <c r="K9900" i="2" s="1"/>
  <c r="M9900" i="2"/>
  <c r="H9900" i="2"/>
  <c r="M9908" i="2"/>
  <c r="I9908" i="2"/>
  <c r="K9908" i="2" s="1"/>
  <c r="H9908" i="2"/>
  <c r="H9911" i="2"/>
  <c r="M9911" i="2"/>
  <c r="I9911" i="2"/>
  <c r="K9911" i="2" s="1"/>
  <c r="I9912" i="2"/>
  <c r="K9912" i="2" s="1"/>
  <c r="M9912" i="2"/>
  <c r="H9912" i="2"/>
  <c r="M9919" i="2"/>
  <c r="H9919" i="2"/>
  <c r="I9919" i="2"/>
  <c r="K9919" i="2" s="1"/>
  <c r="M9921" i="2"/>
  <c r="I9921" i="2"/>
  <c r="K9921" i="2" s="1"/>
  <c r="H9921" i="2"/>
  <c r="M9924" i="2"/>
  <c r="I9924" i="2"/>
  <c r="K9924" i="2" s="1"/>
  <c r="H9924" i="2"/>
  <c r="H9925" i="2"/>
  <c r="M9925" i="2"/>
  <c r="I9925" i="2"/>
  <c r="K9925" i="2" s="1"/>
  <c r="I9926" i="2"/>
  <c r="K9926" i="2" s="1"/>
  <c r="H9926" i="2"/>
  <c r="M9926" i="2"/>
  <c r="M9927" i="2"/>
  <c r="H9927" i="2"/>
  <c r="I9927" i="2"/>
  <c r="K9927" i="2" s="1"/>
  <c r="I9929" i="2"/>
  <c r="K9929" i="2" s="1"/>
  <c r="H9929" i="2"/>
  <c r="M9929" i="2"/>
  <c r="M9935" i="2"/>
  <c r="H9935" i="2"/>
  <c r="I9935" i="2"/>
  <c r="K9935" i="2" s="1"/>
  <c r="H9936" i="2"/>
  <c r="I9936" i="2"/>
  <c r="K9936" i="2" s="1"/>
  <c r="M9936" i="2"/>
  <c r="M9937" i="2"/>
  <c r="H9937" i="2"/>
  <c r="I9937" i="2"/>
  <c r="K9937" i="2" s="1"/>
  <c r="H9950" i="2"/>
  <c r="I9950" i="2"/>
  <c r="K9950" i="2" s="1"/>
  <c r="M9950" i="2"/>
  <c r="M9952" i="2"/>
  <c r="H9952" i="2"/>
  <c r="I9952" i="2"/>
  <c r="K9952" i="2" s="1"/>
  <c r="M9960" i="2"/>
  <c r="I9960" i="2"/>
  <c r="K9960" i="2" s="1"/>
  <c r="H9960" i="2"/>
  <c r="M9965" i="2"/>
  <c r="H9965" i="2"/>
  <c r="I9965" i="2"/>
  <c r="K9965" i="2" s="1"/>
  <c r="M9969" i="2"/>
  <c r="H9969" i="2"/>
  <c r="I9969" i="2"/>
  <c r="K9969" i="2" s="1"/>
  <c r="I9974" i="2"/>
  <c r="K9974" i="2" s="1"/>
  <c r="H9974" i="2"/>
  <c r="M9974" i="2"/>
  <c r="I9975" i="2"/>
  <c r="K9975" i="2" s="1"/>
  <c r="H9975" i="2"/>
  <c r="M9975" i="2"/>
  <c r="M9977" i="2"/>
  <c r="I9977" i="2"/>
  <c r="K9977" i="2" s="1"/>
  <c r="H9977" i="2"/>
  <c r="M9978" i="2"/>
  <c r="I9978" i="2"/>
  <c r="K9978" i="2" s="1"/>
  <c r="H9978" i="2"/>
  <c r="H9980" i="2"/>
  <c r="M9980" i="2"/>
  <c r="I9980" i="2"/>
  <c r="K9980" i="2" s="1"/>
  <c r="M9981" i="2"/>
  <c r="I9981" i="2"/>
  <c r="K9981" i="2" s="1"/>
  <c r="H9981" i="2"/>
  <c r="H9983" i="2"/>
  <c r="M9983" i="2"/>
  <c r="I9983" i="2"/>
  <c r="K9983" i="2" s="1"/>
  <c r="H9984" i="2"/>
  <c r="M9984" i="2"/>
  <c r="I9984" i="2"/>
  <c r="K9984" i="2" s="1"/>
  <c r="H9985" i="2"/>
  <c r="M9985" i="2"/>
  <c r="I9985" i="2"/>
  <c r="K9985" i="2" s="1"/>
  <c r="M9986" i="2"/>
  <c r="I9986" i="2"/>
  <c r="K9986" i="2" s="1"/>
  <c r="H9986" i="2"/>
  <c r="H9990" i="2"/>
  <c r="M9990" i="2"/>
  <c r="I9990" i="2"/>
  <c r="K9990" i="2" s="1"/>
  <c r="H9992" i="2"/>
  <c r="M9992" i="2"/>
  <c r="I9992" i="2"/>
  <c r="K9992" i="2" s="1"/>
  <c r="H9993" i="2"/>
  <c r="M9993" i="2"/>
  <c r="I9993" i="2"/>
  <c r="K9993" i="2" s="1"/>
  <c r="H9994" i="2"/>
  <c r="M9994" i="2"/>
  <c r="I9994" i="2"/>
  <c r="K9994" i="2" s="1"/>
  <c r="I9996" i="2"/>
  <c r="K9996" i="2" s="1"/>
  <c r="M9996" i="2"/>
  <c r="H9996" i="2"/>
  <c r="M9999" i="2"/>
  <c r="H9999" i="2"/>
  <c r="I9999" i="2"/>
  <c r="K9999" i="2" s="1"/>
  <c r="H408" i="2"/>
  <c r="M408" i="2"/>
  <c r="I408" i="2"/>
  <c r="K408" i="2" s="1"/>
  <c r="M409" i="2"/>
  <c r="H409" i="2"/>
  <c r="I409" i="2"/>
  <c r="K409" i="2" s="1"/>
  <c r="M411" i="2"/>
  <c r="I411" i="2"/>
  <c r="K411" i="2" s="1"/>
  <c r="H411" i="2"/>
  <c r="M413" i="2"/>
  <c r="H413" i="2"/>
  <c r="I413" i="2"/>
  <c r="K413" i="2" s="1"/>
  <c r="H414" i="2"/>
  <c r="I414" i="2"/>
  <c r="K414" i="2" s="1"/>
  <c r="M414" i="2"/>
  <c r="M690" i="2"/>
  <c r="I690" i="2"/>
  <c r="K690" i="2" s="1"/>
  <c r="H690" i="2"/>
  <c r="M691" i="2"/>
  <c r="I691" i="2"/>
  <c r="K691" i="2" s="1"/>
  <c r="H691" i="2"/>
  <c r="M692" i="2"/>
  <c r="I692" i="2"/>
  <c r="K692" i="2" s="1"/>
  <c r="H692" i="2"/>
  <c r="M693" i="2"/>
  <c r="I693" i="2"/>
  <c r="K693" i="2" s="1"/>
  <c r="H693" i="2"/>
  <c r="M694" i="2"/>
  <c r="I694" i="2"/>
  <c r="K694" i="2" s="1"/>
  <c r="H694" i="2"/>
  <c r="M695" i="2"/>
  <c r="I695" i="2"/>
  <c r="K695" i="2" s="1"/>
  <c r="H695" i="2"/>
  <c r="M696" i="2"/>
  <c r="I696" i="2"/>
  <c r="K696" i="2" s="1"/>
  <c r="H696" i="2"/>
  <c r="M697" i="2"/>
  <c r="I697" i="2"/>
  <c r="K697" i="2" s="1"/>
  <c r="H697" i="2"/>
  <c r="M698" i="2"/>
  <c r="I698" i="2"/>
  <c r="K698" i="2" s="1"/>
  <c r="H698" i="2"/>
  <c r="M699" i="2"/>
  <c r="I699" i="2"/>
  <c r="K699" i="2" s="1"/>
  <c r="H699" i="2"/>
  <c r="M700" i="2"/>
  <c r="I700" i="2"/>
  <c r="K700" i="2" s="1"/>
  <c r="H700" i="2"/>
  <c r="M701" i="2"/>
  <c r="I701" i="2"/>
  <c r="K701" i="2" s="1"/>
  <c r="H701" i="2"/>
  <c r="M702" i="2"/>
  <c r="I702" i="2"/>
  <c r="K702" i="2" s="1"/>
  <c r="H702" i="2"/>
  <c r="M703" i="2"/>
  <c r="I703" i="2"/>
  <c r="K703" i="2" s="1"/>
  <c r="H703" i="2"/>
  <c r="M704" i="2"/>
  <c r="I704" i="2"/>
  <c r="K704" i="2" s="1"/>
  <c r="H704" i="2"/>
  <c r="M705" i="2"/>
  <c r="I705" i="2"/>
  <c r="K705" i="2" s="1"/>
  <c r="H705" i="2"/>
  <c r="M706" i="2"/>
  <c r="I706" i="2"/>
  <c r="K706" i="2" s="1"/>
  <c r="H706" i="2"/>
  <c r="M707" i="2"/>
  <c r="I707" i="2"/>
  <c r="K707" i="2" s="1"/>
  <c r="H707" i="2"/>
  <c r="M708" i="2"/>
  <c r="I708" i="2"/>
  <c r="K708" i="2" s="1"/>
  <c r="H708" i="2"/>
  <c r="M709" i="2"/>
  <c r="I709" i="2"/>
  <c r="K709" i="2" s="1"/>
  <c r="H709" i="2"/>
  <c r="M710" i="2"/>
  <c r="I710" i="2"/>
  <c r="K710" i="2" s="1"/>
  <c r="H710" i="2"/>
  <c r="M711" i="2"/>
  <c r="I711" i="2"/>
  <c r="K711" i="2" s="1"/>
  <c r="H711" i="2"/>
  <c r="M712" i="2"/>
  <c r="I712" i="2"/>
  <c r="K712" i="2" s="1"/>
  <c r="H712" i="2"/>
  <c r="M713" i="2"/>
  <c r="I713" i="2"/>
  <c r="K713" i="2" s="1"/>
  <c r="H713" i="2"/>
  <c r="M714" i="2"/>
  <c r="I714" i="2"/>
  <c r="K714" i="2" s="1"/>
  <c r="H714" i="2"/>
  <c r="M715" i="2"/>
  <c r="I715" i="2"/>
  <c r="K715" i="2" s="1"/>
  <c r="H715" i="2"/>
  <c r="M716" i="2"/>
  <c r="I716" i="2"/>
  <c r="K716" i="2" s="1"/>
  <c r="H716" i="2"/>
  <c r="M717" i="2"/>
  <c r="I717" i="2"/>
  <c r="K717" i="2" s="1"/>
  <c r="H717" i="2"/>
  <c r="I828" i="2"/>
  <c r="K828" i="2" s="1"/>
  <c r="M828" i="2"/>
  <c r="H828" i="2"/>
  <c r="M830" i="2"/>
  <c r="H830" i="2"/>
  <c r="I830" i="2"/>
  <c r="K830" i="2" s="1"/>
  <c r="H832" i="2"/>
  <c r="M832" i="2"/>
  <c r="I832" i="2"/>
  <c r="K832" i="2" s="1"/>
  <c r="I834" i="2"/>
  <c r="K834" i="2" s="1"/>
  <c r="M834" i="2"/>
  <c r="H834" i="2"/>
  <c r="M835" i="2"/>
  <c r="H835" i="2"/>
  <c r="I835" i="2"/>
  <c r="K835" i="2" s="1"/>
  <c r="I837" i="2"/>
  <c r="K837" i="2" s="1"/>
  <c r="M837" i="2"/>
  <c r="H837" i="2"/>
  <c r="I839" i="2"/>
  <c r="K839" i="2" s="1"/>
  <c r="M839" i="2"/>
  <c r="H839" i="2"/>
  <c r="I841" i="2"/>
  <c r="K841" i="2" s="1"/>
  <c r="H841" i="2"/>
  <c r="M841" i="2"/>
  <c r="I843" i="2"/>
  <c r="K843" i="2" s="1"/>
  <c r="M843" i="2"/>
  <c r="H843" i="2"/>
  <c r="I845" i="2"/>
  <c r="K845" i="2" s="1"/>
  <c r="M845" i="2"/>
  <c r="H845" i="2"/>
  <c r="H847" i="2"/>
  <c r="I847" i="2"/>
  <c r="K847" i="2" s="1"/>
  <c r="M847" i="2"/>
  <c r="H849" i="2"/>
  <c r="M849" i="2"/>
  <c r="I849" i="2"/>
  <c r="K849" i="2" s="1"/>
  <c r="H851" i="2"/>
  <c r="M851" i="2"/>
  <c r="I851" i="2"/>
  <c r="K851" i="2" s="1"/>
  <c r="H853" i="2"/>
  <c r="M853" i="2"/>
  <c r="I853" i="2"/>
  <c r="K853" i="2" s="1"/>
  <c r="I865" i="2"/>
  <c r="K865" i="2" s="1"/>
  <c r="M865" i="2"/>
  <c r="H865" i="2"/>
  <c r="I867" i="2"/>
  <c r="K867" i="2" s="1"/>
  <c r="M867" i="2"/>
  <c r="H867" i="2"/>
  <c r="I869" i="2"/>
  <c r="K869" i="2" s="1"/>
  <c r="M869" i="2"/>
  <c r="H869" i="2"/>
  <c r="M871" i="2"/>
  <c r="H871" i="2"/>
  <c r="I871" i="2"/>
  <c r="K871" i="2" s="1"/>
  <c r="M873" i="2"/>
  <c r="H873" i="2"/>
  <c r="I873" i="2"/>
  <c r="K873" i="2" s="1"/>
  <c r="M875" i="2"/>
  <c r="H875" i="2"/>
  <c r="I875" i="2"/>
  <c r="K875" i="2" s="1"/>
  <c r="M876" i="2"/>
  <c r="H876" i="2"/>
  <c r="I876" i="2"/>
  <c r="K876" i="2" s="1"/>
  <c r="H718" i="2"/>
  <c r="M718" i="2"/>
  <c r="I718" i="2"/>
  <c r="K718" i="2" s="1"/>
  <c r="H719" i="2"/>
  <c r="I719" i="2"/>
  <c r="K719" i="2" s="1"/>
  <c r="M719" i="2"/>
  <c r="M720" i="2"/>
  <c r="I720" i="2"/>
  <c r="K720" i="2" s="1"/>
  <c r="H720" i="2"/>
  <c r="M721" i="2"/>
  <c r="H721" i="2"/>
  <c r="I721" i="2"/>
  <c r="K721" i="2" s="1"/>
  <c r="H722" i="2"/>
  <c r="I722" i="2"/>
  <c r="K722" i="2" s="1"/>
  <c r="M722" i="2"/>
  <c r="M723" i="2"/>
  <c r="I723" i="2"/>
  <c r="K723" i="2" s="1"/>
  <c r="H723" i="2"/>
  <c r="M724" i="2"/>
  <c r="I724" i="2"/>
  <c r="K724" i="2" s="1"/>
  <c r="H724" i="2"/>
  <c r="I725" i="2"/>
  <c r="K725" i="2" s="1"/>
  <c r="H725" i="2"/>
  <c r="M725" i="2"/>
  <c r="I726" i="2"/>
  <c r="K726" i="2" s="1"/>
  <c r="M726" i="2"/>
  <c r="H726" i="2"/>
  <c r="I727" i="2"/>
  <c r="K727" i="2" s="1"/>
  <c r="H727" i="2"/>
  <c r="M727" i="2"/>
  <c r="M728" i="2"/>
  <c r="H728" i="2"/>
  <c r="I728" i="2"/>
  <c r="K728" i="2" s="1"/>
  <c r="M729" i="2"/>
  <c r="H729" i="2"/>
  <c r="I729" i="2"/>
  <c r="K729" i="2" s="1"/>
  <c r="H730" i="2"/>
  <c r="M730" i="2"/>
  <c r="I730" i="2"/>
  <c r="K730" i="2" s="1"/>
  <c r="M731" i="2"/>
  <c r="I731" i="2"/>
  <c r="K731" i="2" s="1"/>
  <c r="H731" i="2"/>
  <c r="M732" i="2"/>
  <c r="H732" i="2"/>
  <c r="I732" i="2"/>
  <c r="K732" i="2" s="1"/>
  <c r="I733" i="2"/>
  <c r="K733" i="2" s="1"/>
  <c r="M733" i="2"/>
  <c r="H733" i="2"/>
  <c r="I734" i="2"/>
  <c r="K734" i="2" s="1"/>
  <c r="M734" i="2"/>
  <c r="H734" i="2"/>
  <c r="M735" i="2"/>
  <c r="I735" i="2"/>
  <c r="K735" i="2" s="1"/>
  <c r="H735" i="2"/>
  <c r="M736" i="2"/>
  <c r="I736" i="2"/>
  <c r="K736" i="2" s="1"/>
  <c r="H736" i="2"/>
  <c r="H737" i="2"/>
  <c r="M737" i="2"/>
  <c r="I737" i="2"/>
  <c r="K737" i="2" s="1"/>
  <c r="M738" i="2"/>
  <c r="I738" i="2"/>
  <c r="K738" i="2" s="1"/>
  <c r="H738" i="2"/>
  <c r="M739" i="2"/>
  <c r="H739" i="2"/>
  <c r="I739" i="2"/>
  <c r="K739" i="2" s="1"/>
  <c r="H740" i="2"/>
  <c r="I740" i="2"/>
  <c r="K740" i="2" s="1"/>
  <c r="M740" i="2"/>
  <c r="H741" i="2"/>
  <c r="M741" i="2"/>
  <c r="I741" i="2"/>
  <c r="K741" i="2" s="1"/>
  <c r="M742" i="2"/>
  <c r="I742" i="2"/>
  <c r="K742" i="2" s="1"/>
  <c r="H742" i="2"/>
  <c r="H743" i="2"/>
  <c r="M743" i="2"/>
  <c r="I743" i="2"/>
  <c r="K743" i="2" s="1"/>
  <c r="M744" i="2"/>
  <c r="I744" i="2"/>
  <c r="K744" i="2" s="1"/>
  <c r="H744" i="2"/>
  <c r="M745" i="2"/>
  <c r="I745" i="2"/>
  <c r="K745" i="2" s="1"/>
  <c r="H745" i="2"/>
  <c r="I746" i="2"/>
  <c r="K746" i="2" s="1"/>
  <c r="M746" i="2"/>
  <c r="H746" i="2"/>
  <c r="M747" i="2"/>
  <c r="I747" i="2"/>
  <c r="K747" i="2" s="1"/>
  <c r="H747" i="2"/>
  <c r="M748" i="2"/>
  <c r="I748" i="2"/>
  <c r="K748" i="2" s="1"/>
  <c r="H748" i="2"/>
  <c r="M749" i="2"/>
  <c r="I749" i="2"/>
  <c r="K749" i="2" s="1"/>
  <c r="H749" i="2"/>
  <c r="H9385" i="2"/>
  <c r="M9385" i="2"/>
  <c r="I9385" i="2"/>
  <c r="K9385" i="2" s="1"/>
  <c r="M9386" i="2"/>
  <c r="I9386" i="2"/>
  <c r="K9386" i="2" s="1"/>
  <c r="H9386" i="2"/>
  <c r="M9387" i="2"/>
  <c r="I9387" i="2"/>
  <c r="K9387" i="2" s="1"/>
  <c r="H9387" i="2"/>
  <c r="M9388" i="2"/>
  <c r="I9388" i="2"/>
  <c r="K9388" i="2" s="1"/>
  <c r="H9388" i="2"/>
  <c r="H9389" i="2"/>
  <c r="M9389" i="2"/>
  <c r="I9389" i="2"/>
  <c r="K9389" i="2" s="1"/>
  <c r="H9390" i="2"/>
  <c r="M9390" i="2"/>
  <c r="I9390" i="2"/>
  <c r="K9390" i="2" s="1"/>
  <c r="I9391" i="2"/>
  <c r="K9391" i="2" s="1"/>
  <c r="H9391" i="2"/>
  <c r="M9391" i="2"/>
  <c r="M9392" i="2"/>
  <c r="I9392" i="2"/>
  <c r="K9392" i="2" s="1"/>
  <c r="H9392" i="2"/>
  <c r="I9393" i="2"/>
  <c r="K9393" i="2" s="1"/>
  <c r="M9393" i="2"/>
  <c r="H9393" i="2"/>
  <c r="M9394" i="2"/>
  <c r="I9394" i="2"/>
  <c r="K9394" i="2" s="1"/>
  <c r="H9394" i="2"/>
  <c r="M9395" i="2"/>
  <c r="I9395" i="2"/>
  <c r="K9395" i="2" s="1"/>
  <c r="H9395" i="2"/>
  <c r="I9396" i="2"/>
  <c r="K9396" i="2" s="1"/>
  <c r="H9396" i="2"/>
  <c r="M9396" i="2"/>
  <c r="M9397" i="2"/>
  <c r="I9397" i="2"/>
  <c r="K9397" i="2" s="1"/>
  <c r="H9397" i="2"/>
  <c r="I9398" i="2"/>
  <c r="K9398" i="2" s="1"/>
  <c r="M9398" i="2"/>
  <c r="H9398" i="2"/>
  <c r="M9399" i="2"/>
  <c r="H9399" i="2"/>
  <c r="I9399" i="2"/>
  <c r="K9399" i="2" s="1"/>
  <c r="M9400" i="2"/>
  <c r="I9400" i="2"/>
  <c r="K9400" i="2" s="1"/>
  <c r="H9400" i="2"/>
  <c r="M9401" i="2"/>
  <c r="I9401" i="2"/>
  <c r="K9401" i="2" s="1"/>
  <c r="H9401" i="2"/>
  <c r="M9402" i="2"/>
  <c r="H9402" i="2"/>
  <c r="I9402" i="2"/>
  <c r="K9402" i="2" s="1"/>
  <c r="H9403" i="2"/>
  <c r="M9403" i="2"/>
  <c r="I9403" i="2"/>
  <c r="K9403" i="2" s="1"/>
  <c r="H9404" i="2"/>
  <c r="I9404" i="2"/>
  <c r="K9404" i="2" s="1"/>
  <c r="M9404" i="2"/>
  <c r="H9405" i="2"/>
  <c r="I9405" i="2"/>
  <c r="K9405" i="2" s="1"/>
  <c r="M9405" i="2"/>
  <c r="M9406" i="2"/>
  <c r="H9406" i="2"/>
  <c r="I9406" i="2"/>
  <c r="K9406" i="2" s="1"/>
  <c r="H9407" i="2"/>
  <c r="I9407" i="2"/>
  <c r="K9407" i="2" s="1"/>
  <c r="M9407" i="2"/>
  <c r="H9408" i="2"/>
  <c r="I9408" i="2"/>
  <c r="K9408" i="2" s="1"/>
  <c r="M9408" i="2"/>
  <c r="H9409" i="2"/>
  <c r="I9409" i="2"/>
  <c r="K9409" i="2" s="1"/>
  <c r="M9409" i="2"/>
  <c r="M9410" i="2"/>
  <c r="H9410" i="2"/>
  <c r="I9410" i="2"/>
  <c r="K9410" i="2" s="1"/>
  <c r="M9411" i="2"/>
  <c r="I9411" i="2"/>
  <c r="K9411" i="2" s="1"/>
  <c r="H9411" i="2"/>
  <c r="M9412" i="2"/>
  <c r="I9412" i="2"/>
  <c r="K9412" i="2" s="1"/>
  <c r="H9412" i="2"/>
  <c r="M9413" i="2"/>
  <c r="I9413" i="2"/>
  <c r="K9413" i="2" s="1"/>
  <c r="H9413" i="2"/>
  <c r="M9414" i="2"/>
  <c r="I9414" i="2"/>
  <c r="K9414" i="2" s="1"/>
  <c r="H9414" i="2"/>
  <c r="M9415" i="2"/>
  <c r="I9415" i="2"/>
  <c r="K9415" i="2" s="1"/>
  <c r="H9415" i="2"/>
  <c r="M9416" i="2"/>
  <c r="I9416" i="2"/>
  <c r="K9416" i="2" s="1"/>
  <c r="H9416" i="2"/>
  <c r="M9417" i="2"/>
  <c r="I9417" i="2"/>
  <c r="K9417" i="2" s="1"/>
  <c r="H9417" i="2"/>
  <c r="M9418" i="2"/>
  <c r="I9418" i="2"/>
  <c r="K9418" i="2" s="1"/>
  <c r="H9418" i="2"/>
  <c r="M9419" i="2"/>
  <c r="I9419" i="2"/>
  <c r="K9419" i="2" s="1"/>
  <c r="H9419" i="2"/>
  <c r="M9420" i="2"/>
  <c r="I9420" i="2"/>
  <c r="K9420" i="2" s="1"/>
  <c r="H9420" i="2"/>
  <c r="M9421" i="2"/>
  <c r="I9421" i="2"/>
  <c r="K9421" i="2" s="1"/>
  <c r="H9421" i="2"/>
  <c r="M9422" i="2"/>
  <c r="I9422" i="2"/>
  <c r="K9422" i="2" s="1"/>
  <c r="H9422" i="2"/>
  <c r="M9423" i="2"/>
  <c r="I9423" i="2"/>
  <c r="K9423" i="2" s="1"/>
  <c r="H9423" i="2"/>
  <c r="M9424" i="2"/>
  <c r="I9424" i="2"/>
  <c r="K9424" i="2" s="1"/>
  <c r="H9424" i="2"/>
  <c r="M9425" i="2"/>
  <c r="I9425" i="2"/>
  <c r="K9425" i="2" s="1"/>
  <c r="H9425" i="2"/>
  <c r="M9426" i="2"/>
  <c r="I9426" i="2"/>
  <c r="K9426" i="2" s="1"/>
  <c r="H9426" i="2"/>
  <c r="M9427" i="2"/>
  <c r="I9427" i="2"/>
  <c r="K9427" i="2" s="1"/>
  <c r="H9427" i="2"/>
  <c r="M9428" i="2"/>
  <c r="I9428" i="2"/>
  <c r="K9428" i="2" s="1"/>
  <c r="H9428" i="2"/>
  <c r="M9429" i="2"/>
  <c r="I9429" i="2"/>
  <c r="K9429" i="2" s="1"/>
  <c r="H9429" i="2"/>
  <c r="M9430" i="2"/>
  <c r="H9430" i="2"/>
  <c r="I9430" i="2"/>
  <c r="K9430" i="2" s="1"/>
  <c r="H9431" i="2"/>
  <c r="I9431" i="2"/>
  <c r="K9431" i="2" s="1"/>
  <c r="M9431" i="2"/>
  <c r="I9432" i="2"/>
  <c r="K9432" i="2" s="1"/>
  <c r="M9432" i="2"/>
  <c r="H9432" i="2"/>
  <c r="H9433" i="2"/>
  <c r="I9433" i="2"/>
  <c r="K9433" i="2" s="1"/>
  <c r="M9433" i="2"/>
  <c r="M9434" i="2"/>
  <c r="I9434" i="2"/>
  <c r="K9434" i="2" s="1"/>
  <c r="H9434" i="2"/>
  <c r="M9435" i="2"/>
  <c r="H9435" i="2"/>
  <c r="I9435" i="2"/>
  <c r="K9435" i="2" s="1"/>
  <c r="M9436" i="2"/>
  <c r="H9436" i="2"/>
  <c r="I9436" i="2"/>
  <c r="K9436" i="2" s="1"/>
  <c r="H9437" i="2"/>
  <c r="I9437" i="2"/>
  <c r="K9437" i="2" s="1"/>
  <c r="M9437" i="2"/>
  <c r="H9438" i="2"/>
  <c r="I9438" i="2"/>
  <c r="K9438" i="2" s="1"/>
  <c r="M9438" i="2"/>
  <c r="M9439" i="2"/>
  <c r="H9439" i="2"/>
  <c r="I9439" i="2"/>
  <c r="K9439" i="2" s="1"/>
  <c r="I9440" i="2"/>
  <c r="K9440" i="2" s="1"/>
  <c r="M9440" i="2"/>
  <c r="H9440" i="2"/>
  <c r="H9441" i="2"/>
  <c r="M9441" i="2"/>
  <c r="I9441" i="2"/>
  <c r="K9441" i="2" s="1"/>
  <c r="H9442" i="2"/>
  <c r="I9442" i="2"/>
  <c r="K9442" i="2" s="1"/>
  <c r="M9442" i="2"/>
  <c r="M9443" i="2"/>
  <c r="I9443" i="2"/>
  <c r="K9443" i="2" s="1"/>
  <c r="H9443" i="2"/>
  <c r="I9444" i="2"/>
  <c r="K9444" i="2" s="1"/>
  <c r="H9444" i="2"/>
  <c r="M9444" i="2"/>
  <c r="H9445" i="2"/>
  <c r="M9445" i="2"/>
  <c r="I9445" i="2"/>
  <c r="K9445" i="2" s="1"/>
  <c r="H9446" i="2"/>
  <c r="I9446" i="2"/>
  <c r="K9446" i="2" s="1"/>
  <c r="M9446" i="2"/>
  <c r="H9447" i="2"/>
  <c r="M9447" i="2"/>
  <c r="I9447" i="2"/>
  <c r="K9447" i="2" s="1"/>
  <c r="H9448" i="2"/>
  <c r="I9448" i="2"/>
  <c r="K9448" i="2" s="1"/>
  <c r="M9448" i="2"/>
  <c r="M9449" i="2"/>
  <c r="H9449" i="2"/>
  <c r="I9449" i="2"/>
  <c r="K9449" i="2" s="1"/>
  <c r="H9450" i="2"/>
  <c r="M9450" i="2"/>
  <c r="I9450" i="2"/>
  <c r="K9450" i="2" s="1"/>
  <c r="M9451" i="2"/>
  <c r="I9451" i="2"/>
  <c r="K9451" i="2" s="1"/>
  <c r="H9451" i="2"/>
  <c r="I9452" i="2"/>
  <c r="K9452" i="2" s="1"/>
  <c r="H9452" i="2"/>
  <c r="M9452" i="2"/>
  <c r="M9453" i="2"/>
  <c r="I9453" i="2"/>
  <c r="K9453" i="2" s="1"/>
  <c r="H9453" i="2"/>
  <c r="H9454" i="2"/>
  <c r="I9454" i="2"/>
  <c r="K9454" i="2" s="1"/>
  <c r="M9454" i="2"/>
  <c r="M9455" i="2"/>
  <c r="H9455" i="2"/>
  <c r="I9455" i="2"/>
  <c r="K9455" i="2" s="1"/>
  <c r="H9456" i="2"/>
  <c r="I9456" i="2"/>
  <c r="K9456" i="2" s="1"/>
  <c r="M9456" i="2"/>
  <c r="H9457" i="2"/>
  <c r="I9457" i="2"/>
  <c r="K9457" i="2" s="1"/>
  <c r="M9457" i="2"/>
  <c r="H9458" i="2"/>
  <c r="I9458" i="2"/>
  <c r="K9458" i="2" s="1"/>
  <c r="M9458" i="2"/>
  <c r="H9459" i="2"/>
  <c r="M9459" i="2"/>
  <c r="I9459" i="2"/>
  <c r="K9459" i="2" s="1"/>
  <c r="M9460" i="2"/>
  <c r="I9460" i="2"/>
  <c r="K9460" i="2" s="1"/>
  <c r="H9460" i="2"/>
  <c r="H9461" i="2"/>
  <c r="M9461" i="2"/>
  <c r="I9461" i="2"/>
  <c r="K9461" i="2" s="1"/>
  <c r="M9462" i="2"/>
  <c r="I9462" i="2"/>
  <c r="K9462" i="2" s="1"/>
  <c r="H9462" i="2"/>
  <c r="M9463" i="2"/>
  <c r="I9463" i="2"/>
  <c r="K9463" i="2" s="1"/>
  <c r="H9463" i="2"/>
  <c r="H9464" i="2"/>
  <c r="I9464" i="2"/>
  <c r="K9464" i="2" s="1"/>
  <c r="M9464" i="2"/>
  <c r="H9465" i="2"/>
  <c r="M9465" i="2"/>
  <c r="I9465" i="2"/>
  <c r="K9465" i="2" s="1"/>
  <c r="H9466" i="2"/>
  <c r="I9466" i="2"/>
  <c r="K9466" i="2" s="1"/>
  <c r="M9466" i="2"/>
  <c r="H9467" i="2"/>
  <c r="I9467" i="2"/>
  <c r="K9467" i="2" s="1"/>
  <c r="M9467" i="2"/>
  <c r="M9468" i="2"/>
  <c r="H9468" i="2"/>
  <c r="I9468" i="2"/>
  <c r="K9468" i="2" s="1"/>
  <c r="H9469" i="2"/>
  <c r="M9469" i="2"/>
  <c r="I9469" i="2"/>
  <c r="K9469" i="2" s="1"/>
  <c r="M9470" i="2"/>
  <c r="I9470" i="2"/>
  <c r="K9470" i="2" s="1"/>
  <c r="H9470" i="2"/>
  <c r="H9471" i="2"/>
  <c r="I9471" i="2"/>
  <c r="K9471" i="2" s="1"/>
  <c r="M9471" i="2"/>
  <c r="I9472" i="2"/>
  <c r="K9472" i="2" s="1"/>
  <c r="M9472" i="2"/>
  <c r="H9472" i="2"/>
  <c r="H9473" i="2"/>
  <c r="I9473" i="2"/>
  <c r="K9473" i="2" s="1"/>
  <c r="M9473" i="2"/>
  <c r="H9474" i="2"/>
  <c r="I9474" i="2"/>
  <c r="K9474" i="2" s="1"/>
  <c r="M9474" i="2"/>
  <c r="M9475" i="2"/>
  <c r="I9475" i="2"/>
  <c r="K9475" i="2" s="1"/>
  <c r="H9475" i="2"/>
  <c r="M9476" i="2"/>
  <c r="I9476" i="2"/>
  <c r="K9476" i="2" s="1"/>
  <c r="H9476" i="2"/>
  <c r="H9477" i="2"/>
  <c r="I9477" i="2"/>
  <c r="K9477" i="2" s="1"/>
  <c r="M9477" i="2"/>
  <c r="H9478" i="2"/>
  <c r="I9478" i="2"/>
  <c r="K9478" i="2" s="1"/>
  <c r="M9478" i="2"/>
  <c r="H9479" i="2"/>
  <c r="I9479" i="2"/>
  <c r="K9479" i="2" s="1"/>
  <c r="M9479" i="2"/>
  <c r="H9480" i="2"/>
  <c r="I9480" i="2"/>
  <c r="K9480" i="2" s="1"/>
  <c r="M9480" i="2"/>
  <c r="M9481" i="2"/>
  <c r="I9481" i="2"/>
  <c r="K9481" i="2" s="1"/>
  <c r="H9481" i="2"/>
  <c r="I9482" i="2"/>
  <c r="K9482" i="2" s="1"/>
  <c r="H9482" i="2"/>
  <c r="M9482" i="2"/>
  <c r="H9483" i="2"/>
  <c r="I9483" i="2"/>
  <c r="K9483" i="2" s="1"/>
  <c r="M9483" i="2"/>
  <c r="M9484" i="2"/>
  <c r="H9484" i="2"/>
  <c r="I9484" i="2"/>
  <c r="K9484" i="2" s="1"/>
  <c r="M9485" i="2"/>
  <c r="H9485" i="2"/>
  <c r="I9485" i="2"/>
  <c r="K9485" i="2" s="1"/>
  <c r="M9486" i="2"/>
  <c r="I9486" i="2"/>
  <c r="K9486" i="2" s="1"/>
  <c r="H9486" i="2"/>
  <c r="M9487" i="2"/>
  <c r="I9487" i="2"/>
  <c r="K9487" i="2" s="1"/>
  <c r="H9487" i="2"/>
  <c r="M9488" i="2"/>
  <c r="I9488" i="2"/>
  <c r="K9488" i="2" s="1"/>
  <c r="H9488" i="2"/>
  <c r="M9489" i="2"/>
  <c r="I9489" i="2"/>
  <c r="K9489" i="2" s="1"/>
  <c r="H9489" i="2"/>
  <c r="M9490" i="2"/>
  <c r="I9490" i="2"/>
  <c r="K9490" i="2" s="1"/>
  <c r="H9490" i="2"/>
  <c r="H9491" i="2"/>
  <c r="M9491" i="2"/>
  <c r="I9491" i="2"/>
  <c r="K9491" i="2" s="1"/>
  <c r="M9492" i="2"/>
  <c r="I9492" i="2"/>
  <c r="K9492" i="2" s="1"/>
  <c r="H9492" i="2"/>
  <c r="I9493" i="2"/>
  <c r="K9493" i="2" s="1"/>
  <c r="H9493" i="2"/>
  <c r="M9493" i="2"/>
  <c r="M9494" i="2"/>
  <c r="I9494" i="2"/>
  <c r="K9494" i="2" s="1"/>
  <c r="H9494" i="2"/>
  <c r="I9495" i="2"/>
  <c r="K9495" i="2" s="1"/>
  <c r="H9495" i="2"/>
  <c r="M9495" i="2"/>
  <c r="M9496" i="2"/>
  <c r="I9496" i="2"/>
  <c r="K9496" i="2" s="1"/>
  <c r="H9496" i="2"/>
  <c r="M9497" i="2"/>
  <c r="H9497" i="2"/>
  <c r="I9497" i="2"/>
  <c r="K9497" i="2" s="1"/>
  <c r="M9498" i="2"/>
  <c r="I9498" i="2"/>
  <c r="K9498" i="2" s="1"/>
  <c r="H9498" i="2"/>
  <c r="H9499" i="2"/>
  <c r="I9499" i="2"/>
  <c r="K9499" i="2" s="1"/>
  <c r="M9499" i="2"/>
  <c r="H9500" i="2"/>
  <c r="I9500" i="2"/>
  <c r="K9500" i="2" s="1"/>
  <c r="M9500" i="2"/>
  <c r="M9501" i="2"/>
  <c r="I9501" i="2"/>
  <c r="K9501" i="2" s="1"/>
  <c r="H9501" i="2"/>
  <c r="M9502" i="2"/>
  <c r="H9502" i="2"/>
  <c r="I9502" i="2"/>
  <c r="K9502" i="2" s="1"/>
  <c r="M9503" i="2"/>
  <c r="H9503" i="2"/>
  <c r="I9503" i="2"/>
  <c r="K9503" i="2" s="1"/>
  <c r="H9504" i="2"/>
  <c r="I9504" i="2"/>
  <c r="K9504" i="2" s="1"/>
  <c r="M9504" i="2"/>
  <c r="M9505" i="2"/>
  <c r="I9505" i="2"/>
  <c r="K9505" i="2" s="1"/>
  <c r="H9505" i="2"/>
  <c r="H9506" i="2"/>
  <c r="I9506" i="2"/>
  <c r="K9506" i="2" s="1"/>
  <c r="M9506" i="2"/>
  <c r="H9507" i="2"/>
  <c r="M9507" i="2"/>
  <c r="I9507" i="2"/>
  <c r="K9507" i="2" s="1"/>
  <c r="M9508" i="2"/>
  <c r="H9508" i="2"/>
  <c r="I9508" i="2"/>
  <c r="K9508" i="2" s="1"/>
  <c r="H9509" i="2"/>
  <c r="M9509" i="2"/>
  <c r="I9509" i="2"/>
  <c r="K9509" i="2" s="1"/>
  <c r="M9510" i="2"/>
  <c r="I9510" i="2"/>
  <c r="K9510" i="2" s="1"/>
  <c r="H9510" i="2"/>
  <c r="M9511" i="2"/>
  <c r="I9511" i="2"/>
  <c r="K9511" i="2" s="1"/>
  <c r="H9511" i="2"/>
  <c r="I9512" i="2"/>
  <c r="K9512" i="2" s="1"/>
  <c r="H9512" i="2"/>
  <c r="M9512" i="2"/>
  <c r="H9513" i="2"/>
  <c r="I9513" i="2"/>
  <c r="K9513" i="2" s="1"/>
  <c r="M9513" i="2"/>
  <c r="H9514" i="2"/>
  <c r="I9514" i="2"/>
  <c r="K9514" i="2" s="1"/>
  <c r="M9514" i="2"/>
  <c r="H9515" i="2"/>
  <c r="I9515" i="2"/>
  <c r="K9515" i="2" s="1"/>
  <c r="M9515" i="2"/>
  <c r="H9516" i="2"/>
  <c r="I9516" i="2"/>
  <c r="K9516" i="2" s="1"/>
  <c r="M9516" i="2"/>
  <c r="H9517" i="2"/>
  <c r="I9517" i="2"/>
  <c r="K9517" i="2" s="1"/>
  <c r="M9517" i="2"/>
  <c r="I9518" i="2"/>
  <c r="K9518" i="2" s="1"/>
  <c r="H9518" i="2"/>
  <c r="M9518" i="2"/>
  <c r="M9519" i="2"/>
  <c r="I9519" i="2"/>
  <c r="K9519" i="2" s="1"/>
  <c r="H9519" i="2"/>
  <c r="H9520" i="2"/>
  <c r="I9520" i="2"/>
  <c r="K9520" i="2" s="1"/>
  <c r="M9520" i="2"/>
  <c r="H9521" i="2"/>
  <c r="I9521" i="2"/>
  <c r="K9521" i="2" s="1"/>
  <c r="M9521" i="2"/>
  <c r="I9522" i="2"/>
  <c r="K9522" i="2" s="1"/>
  <c r="M9522" i="2"/>
  <c r="H9522" i="2"/>
  <c r="H9523" i="2"/>
  <c r="M9523" i="2"/>
  <c r="I9523" i="2"/>
  <c r="K9523" i="2" s="1"/>
  <c r="H9524" i="2"/>
  <c r="I9524" i="2"/>
  <c r="K9524" i="2" s="1"/>
  <c r="M9524" i="2"/>
  <c r="H9525" i="2"/>
  <c r="I9525" i="2"/>
  <c r="K9525" i="2" s="1"/>
  <c r="M9525" i="2"/>
  <c r="M9526" i="2"/>
  <c r="H9526" i="2"/>
  <c r="I9526" i="2"/>
  <c r="K9526" i="2" s="1"/>
  <c r="N5516" i="2"/>
  <c r="J5516" i="2"/>
  <c r="N2579" i="2"/>
  <c r="J2579" i="2"/>
  <c r="N8192" i="2"/>
  <c r="J8192" i="2"/>
  <c r="N8713" i="2" l="1"/>
  <c r="L8713" i="2"/>
  <c r="J8713" i="2"/>
  <c r="N421" i="2"/>
  <c r="L421" i="2"/>
  <c r="J421" i="2"/>
  <c r="N422" i="2"/>
  <c r="J422" i="2"/>
  <c r="L422" i="2"/>
  <c r="N423" i="2"/>
  <c r="L423" i="2"/>
  <c r="J423" i="2"/>
  <c r="L424" i="2"/>
  <c r="N424" i="2"/>
  <c r="J424" i="2"/>
  <c r="N425" i="2"/>
  <c r="L425" i="2"/>
  <c r="J425" i="2"/>
  <c r="N426" i="2"/>
  <c r="L426" i="2"/>
  <c r="J426" i="2"/>
  <c r="N427" i="2"/>
  <c r="L427" i="2"/>
  <c r="J427" i="2"/>
  <c r="N428" i="2"/>
  <c r="L428" i="2"/>
  <c r="J428" i="2"/>
  <c r="L429" i="2"/>
  <c r="J429" i="2"/>
  <c r="N429" i="2"/>
  <c r="N430" i="2"/>
  <c r="L430" i="2"/>
  <c r="J430" i="2"/>
  <c r="J431" i="2"/>
  <c r="L431" i="2"/>
  <c r="N431" i="2"/>
  <c r="N432" i="2"/>
  <c r="J432" i="2"/>
  <c r="L432" i="2"/>
  <c r="L417" i="2"/>
  <c r="J417" i="2"/>
  <c r="N417" i="2"/>
  <c r="J418" i="2"/>
  <c r="N418" i="2"/>
  <c r="L418" i="2"/>
  <c r="L419" i="2"/>
  <c r="N419" i="2"/>
  <c r="J419" i="2"/>
  <c r="J420" i="2"/>
  <c r="N420" i="2"/>
  <c r="L420" i="2"/>
  <c r="L8710" i="2"/>
  <c r="J8710" i="2"/>
  <c r="N8710" i="2"/>
  <c r="L415" i="2"/>
  <c r="J415" i="2"/>
  <c r="N415" i="2"/>
  <c r="N416" i="2"/>
  <c r="L416" i="2"/>
  <c r="J416" i="2"/>
  <c r="N510" i="2"/>
  <c r="L510" i="2"/>
  <c r="J510" i="2"/>
  <c r="N511" i="2"/>
  <c r="L511" i="2"/>
  <c r="J511" i="2"/>
  <c r="N512" i="2"/>
  <c r="L512" i="2"/>
  <c r="J512" i="2"/>
  <c r="N513" i="2"/>
  <c r="J513" i="2"/>
  <c r="L513" i="2"/>
  <c r="N514" i="2"/>
  <c r="L514" i="2"/>
  <c r="J514" i="2"/>
  <c r="J515" i="2"/>
  <c r="L515" i="2"/>
  <c r="N515" i="2"/>
  <c r="L516" i="2"/>
  <c r="J516" i="2"/>
  <c r="N516" i="2"/>
  <c r="N517" i="2"/>
  <c r="L517" i="2"/>
  <c r="J517" i="2"/>
  <c r="J518" i="2"/>
  <c r="L518" i="2"/>
  <c r="N518" i="2"/>
  <c r="J519" i="2"/>
  <c r="L519" i="2"/>
  <c r="N519" i="2"/>
  <c r="J520" i="2"/>
  <c r="L520" i="2"/>
  <c r="N520" i="2"/>
  <c r="L521" i="2"/>
  <c r="J521" i="2"/>
  <c r="N521" i="2"/>
  <c r="N522" i="2"/>
  <c r="L522" i="2"/>
  <c r="J522" i="2"/>
  <c r="L523" i="2"/>
  <c r="N523" i="2"/>
  <c r="J523" i="2"/>
  <c r="N524" i="2"/>
  <c r="J524" i="2"/>
  <c r="L524" i="2"/>
  <c r="L525" i="2"/>
  <c r="J525" i="2"/>
  <c r="N525" i="2"/>
  <c r="L526" i="2"/>
  <c r="J526" i="2"/>
  <c r="N526" i="2"/>
  <c r="N527" i="2"/>
  <c r="L527" i="2"/>
  <c r="J527" i="2"/>
  <c r="J528" i="2"/>
  <c r="L528" i="2"/>
  <c r="N528" i="2"/>
  <c r="L529" i="2"/>
  <c r="J529" i="2"/>
  <c r="N529" i="2"/>
  <c r="N530" i="2"/>
  <c r="L530" i="2"/>
  <c r="J530" i="2"/>
  <c r="L531" i="2"/>
  <c r="N531" i="2"/>
  <c r="J531" i="2"/>
  <c r="J532" i="2"/>
  <c r="N532" i="2"/>
  <c r="L532" i="2"/>
  <c r="L533" i="2"/>
  <c r="N533" i="2"/>
  <c r="J533" i="2"/>
  <c r="J534" i="2"/>
  <c r="L534" i="2"/>
  <c r="N534" i="2"/>
  <c r="N535" i="2"/>
  <c r="L535" i="2"/>
  <c r="J535" i="2"/>
  <c r="N536" i="2"/>
  <c r="L536" i="2"/>
  <c r="J536" i="2"/>
  <c r="J537" i="2"/>
  <c r="N537" i="2"/>
  <c r="L537" i="2"/>
  <c r="L538" i="2"/>
  <c r="J538" i="2"/>
  <c r="N538" i="2"/>
  <c r="J539" i="2"/>
  <c r="N539" i="2"/>
  <c r="L539" i="2"/>
  <c r="N540" i="2"/>
  <c r="L540" i="2"/>
  <c r="J540" i="2"/>
  <c r="L541" i="2"/>
  <c r="N541" i="2"/>
  <c r="J541" i="2"/>
  <c r="N542" i="2"/>
  <c r="L542" i="2"/>
  <c r="J542" i="2"/>
  <c r="N543" i="2"/>
  <c r="J543" i="2"/>
  <c r="L543" i="2"/>
  <c r="L544" i="2"/>
  <c r="J544" i="2"/>
  <c r="N544" i="2"/>
  <c r="J545" i="2"/>
  <c r="N545" i="2"/>
  <c r="L545" i="2"/>
  <c r="L546" i="2"/>
  <c r="N546" i="2"/>
  <c r="J546" i="2"/>
  <c r="J547" i="2"/>
  <c r="L547" i="2"/>
  <c r="N547" i="2"/>
  <c r="J548" i="2"/>
  <c r="L548" i="2"/>
  <c r="N548" i="2"/>
  <c r="L549" i="2"/>
  <c r="N549" i="2"/>
  <c r="J549" i="2"/>
  <c r="N550" i="2"/>
  <c r="J550" i="2"/>
  <c r="L550" i="2"/>
  <c r="N622" i="2"/>
  <c r="J622" i="2"/>
  <c r="L622" i="2"/>
  <c r="N623" i="2"/>
  <c r="L623" i="2"/>
  <c r="J623" i="2"/>
  <c r="L625" i="2"/>
  <c r="N625" i="2"/>
  <c r="J625" i="2"/>
  <c r="J626" i="2"/>
  <c r="N626" i="2"/>
  <c r="L626" i="2"/>
  <c r="N627" i="2"/>
  <c r="L627" i="2"/>
  <c r="J627" i="2"/>
  <c r="L1213" i="2"/>
  <c r="J1213" i="2"/>
  <c r="N1213" i="2"/>
  <c r="N1214" i="2"/>
  <c r="L1214" i="2"/>
  <c r="J1214" i="2"/>
  <c r="N1215" i="2"/>
  <c r="L1215" i="2"/>
  <c r="J1215" i="2"/>
  <c r="N1216" i="2"/>
  <c r="L1216" i="2"/>
  <c r="J1216" i="2"/>
  <c r="L1217" i="2"/>
  <c r="J1217" i="2"/>
  <c r="N1217" i="2"/>
  <c r="N1218" i="2"/>
  <c r="L1218" i="2"/>
  <c r="J1218" i="2"/>
  <c r="N1219" i="2"/>
  <c r="L1219" i="2"/>
  <c r="J1219" i="2"/>
  <c r="N1220" i="2"/>
  <c r="L1220" i="2"/>
  <c r="J1220" i="2"/>
  <c r="N1221" i="2"/>
  <c r="L1221" i="2"/>
  <c r="J1221" i="2"/>
  <c r="N1222" i="2"/>
  <c r="L1222" i="2"/>
  <c r="J1222" i="2"/>
  <c r="N1223" i="2"/>
  <c r="L1223" i="2"/>
  <c r="J1223" i="2"/>
  <c r="L1224" i="2"/>
  <c r="J1224" i="2"/>
  <c r="N1224" i="2"/>
  <c r="J1805" i="2"/>
  <c r="N1805" i="2"/>
  <c r="L1805" i="2"/>
  <c r="N1806" i="2"/>
  <c r="L1806" i="2"/>
  <c r="J1806" i="2"/>
  <c r="L1809" i="2"/>
  <c r="N1809" i="2"/>
  <c r="J1809" i="2"/>
  <c r="J1810" i="2"/>
  <c r="L1810" i="2"/>
  <c r="N1810" i="2"/>
  <c r="N1812" i="2"/>
  <c r="L1812" i="2"/>
  <c r="J1812" i="2"/>
  <c r="L1816" i="2"/>
  <c r="J1816" i="2"/>
  <c r="N1816" i="2"/>
  <c r="J1818" i="2"/>
  <c r="L1818" i="2"/>
  <c r="N1818" i="2"/>
  <c r="L1864" i="2"/>
  <c r="J1864" i="2"/>
  <c r="N1864" i="2"/>
  <c r="L1867" i="2"/>
  <c r="N1867" i="2"/>
  <c r="J1867" i="2"/>
  <c r="L1870" i="2"/>
  <c r="N1870" i="2"/>
  <c r="J1870" i="2"/>
  <c r="N5604" i="2"/>
  <c r="J5604" i="2"/>
  <c r="L5604" i="2"/>
  <c r="N5612" i="2"/>
  <c r="J5612" i="2"/>
  <c r="L5612" i="2"/>
  <c r="J5616" i="2"/>
  <c r="N5616" i="2"/>
  <c r="L5616" i="2"/>
  <c r="N1225" i="2"/>
  <c r="L1225" i="2"/>
  <c r="J1225" i="2"/>
  <c r="N1226" i="2"/>
  <c r="L1226" i="2"/>
  <c r="J1226" i="2"/>
  <c r="N1227" i="2"/>
  <c r="L1227" i="2"/>
  <c r="J1227" i="2"/>
  <c r="N1228" i="2"/>
  <c r="L1228" i="2"/>
  <c r="J1228" i="2"/>
  <c r="N1229" i="2"/>
  <c r="L1229" i="2"/>
  <c r="J1229" i="2"/>
  <c r="N1230" i="2"/>
  <c r="L1230" i="2"/>
  <c r="J1230" i="2"/>
  <c r="N1231" i="2"/>
  <c r="L1231" i="2"/>
  <c r="J1231" i="2"/>
  <c r="L1232" i="2"/>
  <c r="J1232" i="2"/>
  <c r="N1232" i="2"/>
  <c r="L1233" i="2"/>
  <c r="N1233" i="2"/>
  <c r="J1233" i="2"/>
  <c r="J1234" i="2"/>
  <c r="L1234" i="2"/>
  <c r="N1234" i="2"/>
  <c r="J1235" i="2"/>
  <c r="L1235" i="2"/>
  <c r="N1235" i="2"/>
  <c r="L1236" i="2"/>
  <c r="J1236" i="2"/>
  <c r="N1236" i="2"/>
  <c r="L1237" i="2"/>
  <c r="J1237" i="2"/>
  <c r="N1237" i="2"/>
  <c r="N1238" i="2"/>
  <c r="L1238" i="2"/>
  <c r="J1238" i="2"/>
  <c r="N1239" i="2"/>
  <c r="L1239" i="2"/>
  <c r="J1239" i="2"/>
  <c r="L1240" i="2"/>
  <c r="J1240" i="2"/>
  <c r="N1240" i="2"/>
  <c r="L1241" i="2"/>
  <c r="J1241" i="2"/>
  <c r="N1241" i="2"/>
  <c r="N1242" i="2"/>
  <c r="L1242" i="2"/>
  <c r="J1242" i="2"/>
  <c r="N1243" i="2"/>
  <c r="L1243" i="2"/>
  <c r="J1243" i="2"/>
  <c r="L1244" i="2"/>
  <c r="J1244" i="2"/>
  <c r="N1244" i="2"/>
  <c r="J1245" i="2"/>
  <c r="L1245" i="2"/>
  <c r="N1245" i="2"/>
  <c r="J1246" i="2"/>
  <c r="L1246" i="2"/>
  <c r="N1246" i="2"/>
  <c r="L1247" i="2"/>
  <c r="N1247" i="2"/>
  <c r="J1247" i="2"/>
  <c r="N1803" i="2"/>
  <c r="L1803" i="2"/>
  <c r="J1803" i="2"/>
  <c r="N1804" i="2"/>
  <c r="L1804" i="2"/>
  <c r="J1804" i="2"/>
  <c r="L1807" i="2"/>
  <c r="J1807" i="2"/>
  <c r="N1807" i="2"/>
  <c r="N1808" i="2"/>
  <c r="J1808" i="2"/>
  <c r="L1808" i="2"/>
  <c r="N1811" i="2"/>
  <c r="J1811" i="2"/>
  <c r="L1811" i="2"/>
  <c r="J1813" i="2"/>
  <c r="L1813" i="2"/>
  <c r="N1813" i="2"/>
  <c r="L1814" i="2"/>
  <c r="J1814" i="2"/>
  <c r="N1814" i="2"/>
  <c r="N1815" i="2"/>
  <c r="L1815" i="2"/>
  <c r="J1815" i="2"/>
  <c r="N1817" i="2"/>
  <c r="L1817" i="2"/>
  <c r="J1817" i="2"/>
  <c r="L1819" i="2"/>
  <c r="N1819" i="2"/>
  <c r="J1819" i="2"/>
  <c r="L1865" i="2"/>
  <c r="J1865" i="2"/>
  <c r="N1865" i="2"/>
  <c r="J1868" i="2"/>
  <c r="L1868" i="2"/>
  <c r="N1868" i="2"/>
  <c r="L5526" i="2"/>
  <c r="N5526" i="2"/>
  <c r="J5526" i="2"/>
  <c r="L5605" i="2"/>
  <c r="J5605" i="2"/>
  <c r="N5605" i="2"/>
  <c r="L5623" i="2"/>
  <c r="J5623" i="2"/>
  <c r="N5623" i="2"/>
  <c r="L1820" i="2"/>
  <c r="J1820" i="2"/>
  <c r="N1820" i="2"/>
  <c r="N1821" i="2"/>
  <c r="L1821" i="2"/>
  <c r="J1821" i="2"/>
  <c r="L1822" i="2"/>
  <c r="J1822" i="2"/>
  <c r="N1822" i="2"/>
  <c r="N1823" i="2"/>
  <c r="L1823" i="2"/>
  <c r="J1823" i="2"/>
  <c r="N1838" i="2"/>
  <c r="L1838" i="2"/>
  <c r="J1838" i="2"/>
  <c r="L1840" i="2"/>
  <c r="N1840" i="2"/>
  <c r="J1840" i="2"/>
  <c r="L1841" i="2"/>
  <c r="J1841" i="2"/>
  <c r="N1841" i="2"/>
  <c r="L1859" i="2"/>
  <c r="N1859" i="2"/>
  <c r="J1859" i="2"/>
  <c r="N1866" i="2"/>
  <c r="J1866" i="2"/>
  <c r="L1866" i="2"/>
  <c r="L1869" i="2"/>
  <c r="J1869" i="2"/>
  <c r="N1869" i="2"/>
  <c r="N5602" i="2"/>
  <c r="L5602" i="2"/>
  <c r="J5602" i="2"/>
  <c r="N5608" i="2"/>
  <c r="L5608" i="2"/>
  <c r="J5608" i="2"/>
  <c r="N5624" i="2"/>
  <c r="L5624" i="2"/>
  <c r="J5624" i="2"/>
  <c r="N3620" i="2"/>
  <c r="L3620" i="2"/>
  <c r="J3620" i="2"/>
  <c r="N1824" i="2"/>
  <c r="J1824" i="2"/>
  <c r="L1824" i="2"/>
  <c r="J1825" i="2"/>
  <c r="N1825" i="2"/>
  <c r="L1825" i="2"/>
  <c r="L1826" i="2"/>
  <c r="N1826" i="2"/>
  <c r="J1826" i="2"/>
  <c r="G18" i="4"/>
  <c r="G19" i="4"/>
  <c r="G20" i="4"/>
  <c r="G21" i="4"/>
  <c r="G22" i="4"/>
  <c r="G17" i="4"/>
  <c r="J6911" i="2"/>
  <c r="N6911" i="2"/>
  <c r="L6911" i="2"/>
  <c r="J6912" i="2"/>
  <c r="L6912" i="2"/>
  <c r="N6912" i="2"/>
  <c r="L6913" i="2"/>
  <c r="N6913" i="2"/>
  <c r="J6913" i="2"/>
  <c r="N6914" i="2"/>
  <c r="L6914" i="2"/>
  <c r="J6914" i="2"/>
  <c r="L6915" i="2"/>
  <c r="J6915" i="2"/>
  <c r="N6915" i="2"/>
  <c r="N6916" i="2"/>
  <c r="J6916" i="2"/>
  <c r="L6916" i="2"/>
  <c r="N6917" i="2"/>
  <c r="L6917" i="2"/>
  <c r="J6917" i="2"/>
  <c r="L6918" i="2"/>
  <c r="N6918" i="2"/>
  <c r="J6918" i="2"/>
  <c r="N6919" i="2"/>
  <c r="L6919" i="2"/>
  <c r="J6919" i="2"/>
  <c r="N6920" i="2"/>
  <c r="J6920" i="2"/>
  <c r="L6920" i="2"/>
  <c r="J6921" i="2"/>
  <c r="L6921" i="2"/>
  <c r="N6921" i="2"/>
  <c r="J6922" i="2"/>
  <c r="L6922" i="2"/>
  <c r="N6922" i="2"/>
  <c r="J6923" i="2"/>
  <c r="L6923" i="2"/>
  <c r="N6923" i="2"/>
  <c r="J6924" i="2"/>
  <c r="L6924" i="2"/>
  <c r="N6924" i="2"/>
  <c r="N6925" i="2"/>
  <c r="L6925" i="2"/>
  <c r="J6925" i="2"/>
  <c r="N6926" i="2"/>
  <c r="J6926" i="2"/>
  <c r="L6926" i="2"/>
  <c r="N6927" i="2"/>
  <c r="J6927" i="2"/>
  <c r="L6927" i="2"/>
  <c r="N6928" i="2"/>
  <c r="L6928" i="2"/>
  <c r="J6928" i="2"/>
  <c r="L6929" i="2"/>
  <c r="N6929" i="2"/>
  <c r="J6929" i="2"/>
  <c r="J6930" i="2"/>
  <c r="N6930" i="2"/>
  <c r="L6930" i="2"/>
  <c r="N6931" i="2"/>
  <c r="J6931" i="2"/>
  <c r="L6931" i="2"/>
  <c r="L6932" i="2"/>
  <c r="J6932" i="2"/>
  <c r="N6932" i="2"/>
  <c r="L6933" i="2"/>
  <c r="J6933" i="2"/>
  <c r="N6933" i="2"/>
  <c r="J6934" i="2"/>
  <c r="N6934" i="2"/>
  <c r="L6934" i="2"/>
  <c r="N6253" i="2"/>
  <c r="L6253" i="2"/>
  <c r="J6253" i="2"/>
  <c r="M10003" i="2"/>
  <c r="H10003" i="2"/>
  <c r="K2" i="2"/>
  <c r="I10003" i="2"/>
  <c r="C24" i="4" a="1"/>
  <c r="N7303" i="2"/>
  <c r="J7303" i="2"/>
  <c r="N7304" i="2"/>
  <c r="L7304" i="2"/>
  <c r="J7304" i="2"/>
  <c r="N7305" i="2"/>
  <c r="L7305" i="2"/>
  <c r="J7305" i="2"/>
  <c r="L7307" i="2"/>
  <c r="J7307" i="2"/>
  <c r="N7307" i="2"/>
  <c r="L7308" i="2"/>
  <c r="J7308" i="2"/>
  <c r="N7308" i="2"/>
  <c r="N7309" i="2"/>
  <c r="L7309" i="2"/>
  <c r="J7309" i="2"/>
  <c r="L7312" i="2"/>
  <c r="J7312" i="2"/>
  <c r="N7312" i="2"/>
  <c r="N7313" i="2"/>
  <c r="L7313" i="2"/>
  <c r="J7313" i="2"/>
  <c r="N7314" i="2"/>
  <c r="L7314" i="2"/>
  <c r="J7314" i="2"/>
  <c r="N7315" i="2"/>
  <c r="L7315" i="2"/>
  <c r="J7315" i="2"/>
  <c r="N7317" i="2"/>
  <c r="L7317" i="2"/>
  <c r="J7317" i="2"/>
  <c r="N7319" i="2"/>
  <c r="L7319" i="2"/>
  <c r="J7319" i="2"/>
  <c r="L7320" i="2"/>
  <c r="J7320" i="2"/>
  <c r="N7320" i="2"/>
  <c r="N7321" i="2"/>
  <c r="L7321" i="2"/>
  <c r="J7321" i="2"/>
  <c r="L7322" i="2"/>
  <c r="J7322" i="2"/>
  <c r="N7322" i="2"/>
  <c r="L7323" i="2"/>
  <c r="J7323" i="2"/>
  <c r="N7323" i="2"/>
  <c r="N7324" i="2"/>
  <c r="L7324" i="2"/>
  <c r="J7324" i="2"/>
  <c r="N7325" i="2"/>
  <c r="L7325" i="2"/>
  <c r="J7325" i="2"/>
  <c r="N7327" i="2"/>
  <c r="L7327" i="2"/>
  <c r="J7327" i="2"/>
  <c r="N6885" i="2"/>
  <c r="L6885" i="2"/>
  <c r="J6885" i="2"/>
  <c r="N6886" i="2"/>
  <c r="L6886" i="2"/>
  <c r="J6886" i="2"/>
  <c r="N6887" i="2"/>
  <c r="L6887" i="2"/>
  <c r="J6887" i="2"/>
  <c r="N6888" i="2"/>
  <c r="L6888" i="2"/>
  <c r="J6888" i="2"/>
  <c r="N6889" i="2"/>
  <c r="L6889" i="2"/>
  <c r="J6889" i="2"/>
  <c r="N6890" i="2"/>
  <c r="L6890" i="2"/>
  <c r="J6890" i="2"/>
  <c r="N6891" i="2"/>
  <c r="L6891" i="2"/>
  <c r="J6891" i="2"/>
  <c r="N6892" i="2"/>
  <c r="L6892" i="2"/>
  <c r="J6892" i="2"/>
  <c r="N6893" i="2"/>
  <c r="L6893" i="2"/>
  <c r="J6893" i="2"/>
  <c r="N6894" i="2"/>
  <c r="L6894" i="2"/>
  <c r="J6894" i="2"/>
  <c r="N6895" i="2"/>
  <c r="L6895" i="2"/>
  <c r="J6895" i="2"/>
  <c r="N6896" i="2"/>
  <c r="L6896" i="2"/>
  <c r="J6896" i="2"/>
  <c r="N6897" i="2"/>
  <c r="L6897" i="2"/>
  <c r="J6897" i="2"/>
  <c r="N6898" i="2"/>
  <c r="L6898" i="2"/>
  <c r="J6898" i="2"/>
  <c r="N6899" i="2"/>
  <c r="L6899" i="2"/>
  <c r="J6899" i="2"/>
  <c r="N6900" i="2"/>
  <c r="L6900" i="2"/>
  <c r="J6900" i="2"/>
  <c r="N6901" i="2"/>
  <c r="L6901" i="2"/>
  <c r="J6901" i="2"/>
  <c r="N6902" i="2"/>
  <c r="L6902" i="2"/>
  <c r="J6902" i="2"/>
  <c r="N6903" i="2"/>
  <c r="L6903" i="2"/>
  <c r="J6903" i="2"/>
  <c r="N6904" i="2"/>
  <c r="L6904" i="2"/>
  <c r="J6904" i="2"/>
  <c r="N6905" i="2"/>
  <c r="L6905" i="2"/>
  <c r="J6905" i="2"/>
  <c r="N6906" i="2"/>
  <c r="L6906" i="2"/>
  <c r="J6906" i="2"/>
  <c r="N6907" i="2"/>
  <c r="L6907" i="2"/>
  <c r="J6907" i="2"/>
  <c r="N6908" i="2"/>
  <c r="L6908" i="2"/>
  <c r="J6908" i="2"/>
  <c r="N6909" i="2"/>
  <c r="L6909" i="2"/>
  <c r="J6909" i="2"/>
  <c r="N6910" i="2"/>
  <c r="L6910" i="2"/>
  <c r="J6910" i="2"/>
  <c r="L1827" i="2"/>
  <c r="N1827" i="2"/>
  <c r="J1827" i="2"/>
  <c r="N1828" i="2"/>
  <c r="J1828" i="2"/>
  <c r="L1828" i="2"/>
  <c r="J1829" i="2"/>
  <c r="L1829" i="2"/>
  <c r="N1829" i="2"/>
  <c r="L1830" i="2"/>
  <c r="N1830" i="2"/>
  <c r="J1830" i="2"/>
  <c r="J1831" i="2"/>
  <c r="N1831" i="2"/>
  <c r="L1831" i="2"/>
  <c r="J1832" i="2"/>
  <c r="L1832" i="2"/>
  <c r="N1832" i="2"/>
  <c r="J1833" i="2"/>
  <c r="N1833" i="2"/>
  <c r="L1833" i="2"/>
  <c r="J1834" i="2"/>
  <c r="N1834" i="2"/>
  <c r="L1834" i="2"/>
  <c r="N1835" i="2"/>
  <c r="J1835" i="2"/>
  <c r="L1835" i="2"/>
  <c r="L1836" i="2"/>
  <c r="J1836" i="2"/>
  <c r="N1836" i="2"/>
  <c r="J1837" i="2"/>
  <c r="L1837" i="2"/>
  <c r="N1837" i="2"/>
  <c r="L5379" i="2"/>
  <c r="J5379" i="2"/>
  <c r="N5379" i="2"/>
  <c r="N5382" i="2"/>
  <c r="L5382" i="2"/>
  <c r="J5382" i="2"/>
  <c r="L5410" i="2"/>
  <c r="N5410" i="2"/>
  <c r="J5410" i="2"/>
  <c r="L5414" i="2"/>
  <c r="N5414" i="2"/>
  <c r="J5414" i="2"/>
  <c r="L5416" i="2"/>
  <c r="J5416" i="2"/>
  <c r="N5416" i="2"/>
  <c r="L5421" i="2"/>
  <c r="J5421" i="2"/>
  <c r="N5421" i="2"/>
  <c r="J5424" i="2"/>
  <c r="L5424" i="2"/>
  <c r="N5424" i="2"/>
  <c r="J5427" i="2"/>
  <c r="N5427" i="2"/>
  <c r="L5427" i="2"/>
  <c r="L5430" i="2"/>
  <c r="N5430" i="2"/>
  <c r="J5430" i="2"/>
  <c r="J5433" i="2"/>
  <c r="N5433" i="2"/>
  <c r="L5433" i="2"/>
  <c r="N5435" i="2"/>
  <c r="L5435" i="2"/>
  <c r="J5435" i="2"/>
  <c r="L5437" i="2"/>
  <c r="J5437" i="2"/>
  <c r="N5437" i="2"/>
  <c r="L5440" i="2"/>
  <c r="N5440" i="2"/>
  <c r="J5440" i="2"/>
  <c r="J5442" i="2"/>
  <c r="N5442" i="2"/>
  <c r="L5442" i="2"/>
  <c r="L5446" i="2"/>
  <c r="N5446" i="2"/>
  <c r="J5446" i="2"/>
  <c r="L5448" i="2"/>
  <c r="N5448" i="2"/>
  <c r="J5448" i="2"/>
  <c r="L5451" i="2"/>
  <c r="N5451" i="2"/>
  <c r="J5451" i="2"/>
  <c r="L5454" i="2"/>
  <c r="J5454" i="2"/>
  <c r="N5454" i="2"/>
  <c r="J5461" i="2"/>
  <c r="L5461" i="2"/>
  <c r="N5461" i="2"/>
  <c r="L5467" i="2"/>
  <c r="J5467" i="2"/>
  <c r="N5467" i="2"/>
  <c r="L5470" i="2"/>
  <c r="J5470" i="2"/>
  <c r="N5470" i="2"/>
  <c r="N5476" i="2"/>
  <c r="L5476" i="2"/>
  <c r="J5476" i="2"/>
  <c r="N5477" i="2"/>
  <c r="L5477" i="2"/>
  <c r="J5477" i="2"/>
  <c r="N5491" i="2"/>
  <c r="J5491" i="2"/>
  <c r="L5491" i="2"/>
  <c r="N5497" i="2"/>
  <c r="J5497" i="2"/>
  <c r="L5497" i="2"/>
  <c r="L5500" i="2"/>
  <c r="N5500" i="2"/>
  <c r="J5500" i="2"/>
  <c r="J5503" i="2"/>
  <c r="L5503" i="2"/>
  <c r="N5503" i="2"/>
  <c r="N5508" i="2"/>
  <c r="J5508" i="2"/>
  <c r="L5508" i="2"/>
  <c r="N4949" i="2"/>
  <c r="L4949" i="2"/>
  <c r="J4949" i="2"/>
  <c r="L4950" i="2"/>
  <c r="N4950" i="2"/>
  <c r="J4950" i="2"/>
  <c r="J4951" i="2"/>
  <c r="N4951" i="2"/>
  <c r="L4951" i="2"/>
  <c r="L4952" i="2"/>
  <c r="N4952" i="2"/>
  <c r="J4952" i="2"/>
  <c r="N4953" i="2"/>
  <c r="J4953" i="2"/>
  <c r="L4953" i="2"/>
  <c r="N4954" i="2"/>
  <c r="J4954" i="2"/>
  <c r="L4954" i="2"/>
  <c r="N4955" i="2"/>
  <c r="L4955" i="2"/>
  <c r="J4955" i="2"/>
  <c r="J4956" i="2"/>
  <c r="N4956" i="2"/>
  <c r="L4956" i="2"/>
  <c r="N4957" i="2"/>
  <c r="L4957" i="2"/>
  <c r="J4957" i="2"/>
  <c r="N4958" i="2"/>
  <c r="J4958" i="2"/>
  <c r="L4958" i="2"/>
  <c r="N4959" i="2"/>
  <c r="L4959" i="2"/>
  <c r="J4959" i="2"/>
  <c r="N4960" i="2"/>
  <c r="L4960" i="2"/>
  <c r="J4960" i="2"/>
  <c r="L4963" i="2"/>
  <c r="N4963" i="2"/>
  <c r="J4963" i="2"/>
  <c r="L4964" i="2"/>
  <c r="N4964" i="2"/>
  <c r="J4964" i="2"/>
  <c r="N4965" i="2"/>
  <c r="J4965" i="2"/>
  <c r="L4965" i="2"/>
  <c r="L4966" i="2"/>
  <c r="J4966" i="2"/>
  <c r="N4966" i="2"/>
  <c r="J4967" i="2"/>
  <c r="L4967" i="2"/>
  <c r="N4967" i="2"/>
  <c r="L4968" i="2"/>
  <c r="N4968" i="2"/>
  <c r="J4968" i="2"/>
  <c r="L4969" i="2"/>
  <c r="N4969" i="2"/>
  <c r="J4969" i="2"/>
  <c r="L4970" i="2"/>
  <c r="J4970" i="2"/>
  <c r="N4970" i="2"/>
  <c r="J5621" i="2"/>
  <c r="N5621" i="2"/>
  <c r="L5621" i="2"/>
  <c r="N5533" i="2"/>
  <c r="L5533" i="2"/>
  <c r="J5533" i="2"/>
  <c r="N5535" i="2"/>
  <c r="J5535" i="2"/>
  <c r="L5535" i="2"/>
  <c r="N5536" i="2"/>
  <c r="J5536" i="2"/>
  <c r="L5536" i="2"/>
  <c r="J7461" i="2"/>
  <c r="N7461" i="2"/>
  <c r="L7461" i="2"/>
  <c r="J7474" i="2"/>
  <c r="N7474" i="2"/>
  <c r="L7474" i="2"/>
  <c r="J7483" i="2"/>
  <c r="N7483" i="2"/>
  <c r="L7483" i="2"/>
  <c r="L7333" i="2"/>
  <c r="J7333" i="2"/>
  <c r="N7333" i="2"/>
  <c r="N7335" i="2"/>
  <c r="J7335" i="2"/>
  <c r="L7335" i="2"/>
  <c r="L7339" i="2"/>
  <c r="J7339" i="2"/>
  <c r="N7339" i="2"/>
  <c r="J7341" i="2"/>
  <c r="N7341" i="2"/>
  <c r="L7341" i="2"/>
  <c r="J7342" i="2"/>
  <c r="L7342" i="2"/>
  <c r="N7342" i="2"/>
  <c r="L7344" i="2"/>
  <c r="N7344" i="2"/>
  <c r="J7344" i="2"/>
  <c r="N7345" i="2"/>
  <c r="J7345" i="2"/>
  <c r="L7345" i="2"/>
  <c r="N1545" i="2"/>
  <c r="J1545" i="2"/>
  <c r="L1545" i="2"/>
  <c r="J1547" i="2"/>
  <c r="N1547" i="2"/>
  <c r="L1547" i="2"/>
  <c r="N1549" i="2"/>
  <c r="J1549" i="2"/>
  <c r="L1549" i="2"/>
  <c r="J1551" i="2"/>
  <c r="L1551" i="2"/>
  <c r="N1551" i="2"/>
  <c r="N1553" i="2"/>
  <c r="J1553" i="2"/>
  <c r="L1553" i="2"/>
  <c r="N1555" i="2"/>
  <c r="L1555" i="2"/>
  <c r="J1555" i="2"/>
  <c r="L1557" i="2"/>
  <c r="J1557" i="2"/>
  <c r="N1557" i="2"/>
  <c r="J1559" i="2"/>
  <c r="N1559" i="2"/>
  <c r="L1559" i="2"/>
  <c r="L1561" i="2"/>
  <c r="N1561" i="2"/>
  <c r="J1561" i="2"/>
  <c r="N1563" i="2"/>
  <c r="J1563" i="2"/>
  <c r="L1563" i="2"/>
  <c r="L1565" i="2"/>
  <c r="N1565" i="2"/>
  <c r="J1565" i="2"/>
  <c r="N1567" i="2"/>
  <c r="J1567" i="2"/>
  <c r="L1567" i="2"/>
  <c r="L1989" i="2"/>
  <c r="N1989" i="2"/>
  <c r="J1989" i="2"/>
  <c r="J1992" i="2"/>
  <c r="N1992" i="2"/>
  <c r="L1992" i="2"/>
  <c r="L1995" i="2"/>
  <c r="N1995" i="2"/>
  <c r="J1995" i="2"/>
  <c r="N1998" i="2"/>
  <c r="J1998" i="2"/>
  <c r="L1998" i="2"/>
  <c r="J2001" i="2"/>
  <c r="L2001" i="2"/>
  <c r="N2001" i="2"/>
  <c r="N2032" i="2"/>
  <c r="J2032" i="2"/>
  <c r="L2032" i="2"/>
  <c r="L7291" i="2"/>
  <c r="J7291" i="2"/>
  <c r="N7291" i="2"/>
  <c r="J4971" i="2"/>
  <c r="L4971" i="2"/>
  <c r="N4971" i="2"/>
  <c r="L4972" i="2"/>
  <c r="N4972" i="2"/>
  <c r="J4972" i="2"/>
  <c r="L4973" i="2"/>
  <c r="J4973" i="2"/>
  <c r="N4973" i="2"/>
  <c r="L4974" i="2"/>
  <c r="J4974" i="2"/>
  <c r="N4974" i="2"/>
  <c r="J8716" i="2"/>
  <c r="L8716" i="2"/>
  <c r="N8716" i="2"/>
  <c r="L8719" i="2"/>
  <c r="N8719" i="2"/>
  <c r="J8719" i="2"/>
  <c r="L8726" i="2"/>
  <c r="J8726" i="2"/>
  <c r="N8726" i="2"/>
  <c r="N8727" i="2"/>
  <c r="J8727" i="2"/>
  <c r="L8727" i="2"/>
  <c r="J8730" i="2"/>
  <c r="L8730" i="2"/>
  <c r="N8730" i="2"/>
  <c r="L8731" i="2"/>
  <c r="J8731" i="2"/>
  <c r="N8731" i="2"/>
  <c r="N433" i="2"/>
  <c r="J433" i="2"/>
  <c r="L433" i="2"/>
  <c r="L434" i="2"/>
  <c r="N434" i="2"/>
  <c r="J434" i="2"/>
  <c r="J435" i="2"/>
  <c r="L435" i="2"/>
  <c r="N435" i="2"/>
  <c r="N436" i="2"/>
  <c r="L436" i="2"/>
  <c r="J436" i="2"/>
  <c r="L437" i="2"/>
  <c r="J437" i="2"/>
  <c r="N437" i="2"/>
  <c r="J438" i="2"/>
  <c r="N438" i="2"/>
  <c r="L438" i="2"/>
  <c r="J439" i="2"/>
  <c r="L439" i="2"/>
  <c r="N439" i="2"/>
  <c r="N440" i="2"/>
  <c r="J440" i="2"/>
  <c r="L440" i="2"/>
  <c r="L441" i="2"/>
  <c r="J441" i="2"/>
  <c r="N441" i="2"/>
  <c r="J442" i="2"/>
  <c r="L442" i="2"/>
  <c r="N442" i="2"/>
  <c r="J443" i="2"/>
  <c r="L443" i="2"/>
  <c r="N443" i="2"/>
  <c r="J444" i="2"/>
  <c r="N444" i="2"/>
  <c r="L444" i="2"/>
  <c r="J445" i="2"/>
  <c r="N445" i="2"/>
  <c r="L445" i="2"/>
  <c r="N446" i="2"/>
  <c r="J446" i="2"/>
  <c r="L446" i="2"/>
  <c r="N447" i="2"/>
  <c r="L447" i="2"/>
  <c r="J447" i="2"/>
  <c r="J448" i="2"/>
  <c r="N448" i="2"/>
  <c r="L448" i="2"/>
  <c r="N449" i="2"/>
  <c r="L449" i="2"/>
  <c r="J449" i="2"/>
  <c r="N450" i="2"/>
  <c r="L450" i="2"/>
  <c r="J450" i="2"/>
  <c r="J451" i="2"/>
  <c r="L451" i="2"/>
  <c r="N451" i="2"/>
  <c r="J452" i="2"/>
  <c r="N452" i="2"/>
  <c r="L452" i="2"/>
  <c r="J453" i="2"/>
  <c r="L453" i="2"/>
  <c r="N453" i="2"/>
  <c r="J454" i="2"/>
  <c r="L454" i="2"/>
  <c r="N454" i="2"/>
  <c r="J455" i="2"/>
  <c r="L455" i="2"/>
  <c r="N455" i="2"/>
  <c r="L456" i="2"/>
  <c r="J456" i="2"/>
  <c r="N456" i="2"/>
  <c r="J457" i="2"/>
  <c r="N457" i="2"/>
  <c r="L457" i="2"/>
  <c r="L458" i="2"/>
  <c r="N458" i="2"/>
  <c r="J458" i="2"/>
  <c r="J459" i="2"/>
  <c r="L459" i="2"/>
  <c r="N459" i="2"/>
  <c r="N460" i="2"/>
  <c r="J460" i="2"/>
  <c r="L460" i="2"/>
  <c r="L461" i="2"/>
  <c r="N461" i="2"/>
  <c r="J461" i="2"/>
  <c r="N463" i="2"/>
  <c r="L463" i="2"/>
  <c r="J463" i="2"/>
  <c r="J464" i="2"/>
  <c r="L464" i="2"/>
  <c r="N464" i="2"/>
  <c r="L465" i="2"/>
  <c r="N465" i="2"/>
  <c r="J465" i="2"/>
  <c r="N466" i="2"/>
  <c r="L466" i="2"/>
  <c r="J466" i="2"/>
  <c r="L467" i="2"/>
  <c r="N467" i="2"/>
  <c r="J467" i="2"/>
  <c r="L468" i="2"/>
  <c r="N468" i="2"/>
  <c r="J468" i="2"/>
  <c r="N4975" i="2"/>
  <c r="J4975" i="2"/>
  <c r="L4975" i="2"/>
  <c r="L2036" i="2"/>
  <c r="N2036" i="2"/>
  <c r="J2036" i="2"/>
  <c r="J2037" i="2"/>
  <c r="N2037" i="2"/>
  <c r="L2037" i="2"/>
  <c r="J2038" i="2"/>
  <c r="L2038" i="2"/>
  <c r="N2038" i="2"/>
  <c r="J2039" i="2"/>
  <c r="L2039" i="2"/>
  <c r="N2039" i="2"/>
  <c r="J2040" i="2"/>
  <c r="N2040" i="2"/>
  <c r="L2040" i="2"/>
  <c r="J2041" i="2"/>
  <c r="L2041" i="2"/>
  <c r="N2041" i="2"/>
  <c r="N2042" i="2"/>
  <c r="L2042" i="2"/>
  <c r="J2042" i="2"/>
  <c r="L2043" i="2"/>
  <c r="J2043" i="2"/>
  <c r="N2043" i="2"/>
  <c r="J2044" i="2"/>
  <c r="N2044" i="2"/>
  <c r="L2044" i="2"/>
  <c r="N2045" i="2"/>
  <c r="L2045" i="2"/>
  <c r="J2045" i="2"/>
  <c r="N2046" i="2"/>
  <c r="J2046" i="2"/>
  <c r="L2046" i="2"/>
  <c r="L2047" i="2"/>
  <c r="N2047" i="2"/>
  <c r="J2047" i="2"/>
  <c r="N2048" i="2"/>
  <c r="J2048" i="2"/>
  <c r="L2048" i="2"/>
  <c r="L2049" i="2"/>
  <c r="J2049" i="2"/>
  <c r="N2049" i="2"/>
  <c r="J2050" i="2"/>
  <c r="L2050" i="2"/>
  <c r="N2050" i="2"/>
  <c r="N2051" i="2"/>
  <c r="J2051" i="2"/>
  <c r="L2051" i="2"/>
  <c r="N2052" i="2"/>
  <c r="J2052" i="2"/>
  <c r="L2052" i="2"/>
  <c r="L2053" i="2"/>
  <c r="N2053" i="2"/>
  <c r="J2053" i="2"/>
  <c r="L2054" i="2"/>
  <c r="J2054" i="2"/>
  <c r="N2054" i="2"/>
  <c r="N2055" i="2"/>
  <c r="L2055" i="2"/>
  <c r="J2055" i="2"/>
  <c r="N6364" i="2"/>
  <c r="L6364" i="2"/>
  <c r="J6364" i="2"/>
  <c r="N6365" i="2"/>
  <c r="J6365" i="2"/>
  <c r="L6365" i="2"/>
  <c r="J6366" i="2"/>
  <c r="N6366" i="2"/>
  <c r="L6366" i="2"/>
  <c r="L6367" i="2"/>
  <c r="J6367" i="2"/>
  <c r="N6367" i="2"/>
  <c r="J6368" i="2"/>
  <c r="L6368" i="2"/>
  <c r="N6368" i="2"/>
  <c r="L6369" i="2"/>
  <c r="N6369" i="2"/>
  <c r="J6369" i="2"/>
  <c r="L6370" i="2"/>
  <c r="J6370" i="2"/>
  <c r="N6370" i="2"/>
  <c r="L6371" i="2"/>
  <c r="J6371" i="2"/>
  <c r="N6371" i="2"/>
  <c r="J6372" i="2"/>
  <c r="L6372" i="2"/>
  <c r="N6372" i="2"/>
  <c r="J6373" i="2"/>
  <c r="N6373" i="2"/>
  <c r="L6373" i="2"/>
  <c r="N6374" i="2"/>
  <c r="L6374" i="2"/>
  <c r="J6374" i="2"/>
  <c r="N6375" i="2"/>
  <c r="L6375" i="2"/>
  <c r="J6375" i="2"/>
  <c r="J6376" i="2"/>
  <c r="L6376" i="2"/>
  <c r="N6376" i="2"/>
  <c r="L6377" i="2"/>
  <c r="J6377" i="2"/>
  <c r="N6377" i="2"/>
  <c r="N6378" i="2"/>
  <c r="J6378" i="2"/>
  <c r="L6378" i="2"/>
  <c r="J6379" i="2"/>
  <c r="L6379" i="2"/>
  <c r="N6379" i="2"/>
  <c r="L6380" i="2"/>
  <c r="N6380" i="2"/>
  <c r="J6380" i="2"/>
  <c r="J6766" i="2"/>
  <c r="L6766" i="2"/>
  <c r="N6766" i="2"/>
  <c r="J6863" i="2"/>
  <c r="L6863" i="2"/>
  <c r="N6863" i="2"/>
  <c r="L6864" i="2"/>
  <c r="J6864" i="2"/>
  <c r="N6864" i="2"/>
  <c r="N6865" i="2"/>
  <c r="J6865" i="2"/>
  <c r="L6865" i="2"/>
  <c r="N6866" i="2"/>
  <c r="L6866" i="2"/>
  <c r="J6866" i="2"/>
  <c r="N6867" i="2"/>
  <c r="J6867" i="2"/>
  <c r="L6867" i="2"/>
  <c r="J7249" i="2"/>
  <c r="L7249" i="2"/>
  <c r="N7249" i="2"/>
  <c r="L7251" i="2"/>
  <c r="N7251" i="2"/>
  <c r="J7251" i="2"/>
  <c r="L7253" i="2"/>
  <c r="J7253" i="2"/>
  <c r="N7253" i="2"/>
  <c r="N7254" i="2"/>
  <c r="J7254" i="2"/>
  <c r="L7254" i="2"/>
  <c r="L7255" i="2"/>
  <c r="N7255" i="2"/>
  <c r="J7255" i="2"/>
  <c r="N7258" i="2"/>
  <c r="L7258" i="2"/>
  <c r="J7258" i="2"/>
  <c r="L7259" i="2"/>
  <c r="N7259" i="2"/>
  <c r="J7259" i="2"/>
  <c r="J7260" i="2"/>
  <c r="L7260" i="2"/>
  <c r="N7260" i="2"/>
  <c r="N7262" i="2"/>
  <c r="J7262" i="2"/>
  <c r="L7262" i="2"/>
  <c r="N7263" i="2"/>
  <c r="J7263" i="2"/>
  <c r="L7263" i="2"/>
  <c r="L7265" i="2"/>
  <c r="N7265" i="2"/>
  <c r="J7265" i="2"/>
  <c r="N7266" i="2"/>
  <c r="J7266" i="2"/>
  <c r="L7266" i="2"/>
  <c r="J7267" i="2"/>
  <c r="N7267" i="2"/>
  <c r="L7267" i="2"/>
  <c r="J7268" i="2"/>
  <c r="L7268" i="2"/>
  <c r="N7268" i="2"/>
  <c r="L7269" i="2"/>
  <c r="J7269" i="2"/>
  <c r="N7269" i="2"/>
  <c r="N7271" i="2"/>
  <c r="J7271" i="2"/>
  <c r="L7271" i="2"/>
  <c r="L7272" i="2"/>
  <c r="J7272" i="2"/>
  <c r="N7272" i="2"/>
  <c r="J7276" i="2"/>
  <c r="N7276" i="2"/>
  <c r="L7276" i="2"/>
  <c r="N7277" i="2"/>
  <c r="L7277" i="2"/>
  <c r="J7277" i="2"/>
  <c r="N7278" i="2"/>
  <c r="L7278" i="2"/>
  <c r="J7278" i="2"/>
  <c r="L7281" i="2"/>
  <c r="J7281" i="2"/>
  <c r="N7281" i="2"/>
  <c r="L4976" i="2"/>
  <c r="J4976" i="2"/>
  <c r="N4976" i="2"/>
  <c r="J4977" i="2"/>
  <c r="L4977" i="2"/>
  <c r="N4977" i="2"/>
  <c r="J4978" i="2"/>
  <c r="N4978" i="2"/>
  <c r="L4978" i="2"/>
  <c r="N4980" i="2"/>
  <c r="L4980" i="2"/>
  <c r="J4980" i="2"/>
  <c r="L4982" i="2"/>
  <c r="N4982" i="2"/>
  <c r="J4982" i="2"/>
  <c r="J4983" i="2"/>
  <c r="L4983" i="2"/>
  <c r="N4983" i="2"/>
  <c r="N4984" i="2"/>
  <c r="L4984" i="2"/>
  <c r="J4984" i="2"/>
  <c r="N4985" i="2"/>
  <c r="L4985" i="2"/>
  <c r="J4985" i="2"/>
  <c r="L4986" i="2"/>
  <c r="N4986" i="2"/>
  <c r="J4986" i="2"/>
  <c r="N4987" i="2"/>
  <c r="L4987" i="2"/>
  <c r="J4987" i="2"/>
  <c r="N4994" i="2"/>
  <c r="L4994" i="2"/>
  <c r="J4994" i="2"/>
  <c r="L4995" i="2"/>
  <c r="N4995" i="2"/>
  <c r="J4995" i="2"/>
  <c r="L4996" i="2"/>
  <c r="N4996" i="2"/>
  <c r="J4996" i="2"/>
  <c r="L4998" i="2"/>
  <c r="J4998" i="2"/>
  <c r="N4998" i="2"/>
  <c r="J5000" i="2"/>
  <c r="L5000" i="2"/>
  <c r="N5000" i="2"/>
  <c r="N5001" i="2"/>
  <c r="J5001" i="2"/>
  <c r="L5001" i="2"/>
  <c r="L6946" i="2"/>
  <c r="N6946" i="2"/>
  <c r="J6946" i="2"/>
  <c r="J6947" i="2"/>
  <c r="L6947" i="2"/>
  <c r="N6947" i="2"/>
  <c r="N469" i="2"/>
  <c r="J469" i="2"/>
  <c r="L469" i="2"/>
  <c r="J470" i="2"/>
  <c r="N470" i="2"/>
  <c r="L470" i="2"/>
  <c r="J471" i="2"/>
  <c r="N471" i="2"/>
  <c r="L471" i="2"/>
  <c r="L472" i="2"/>
  <c r="J472" i="2"/>
  <c r="N472" i="2"/>
  <c r="L473" i="2"/>
  <c r="J473" i="2"/>
  <c r="N473" i="2"/>
  <c r="J474" i="2"/>
  <c r="N474" i="2"/>
  <c r="L474" i="2"/>
  <c r="J475" i="2"/>
  <c r="L475" i="2"/>
  <c r="N475" i="2"/>
  <c r="N476" i="2"/>
  <c r="J476" i="2"/>
  <c r="L476" i="2"/>
  <c r="N477" i="2"/>
  <c r="L477" i="2"/>
  <c r="J477" i="2"/>
  <c r="L478" i="2"/>
  <c r="J478" i="2"/>
  <c r="N478" i="2"/>
  <c r="N479" i="2"/>
  <c r="L479" i="2"/>
  <c r="J479" i="2"/>
  <c r="J480" i="2"/>
  <c r="N480" i="2"/>
  <c r="L480" i="2"/>
  <c r="N481" i="2"/>
  <c r="J481" i="2"/>
  <c r="L481" i="2"/>
  <c r="N482" i="2"/>
  <c r="J482" i="2"/>
  <c r="L482" i="2"/>
  <c r="J483" i="2"/>
  <c r="L483" i="2"/>
  <c r="N483" i="2"/>
  <c r="J484" i="2"/>
  <c r="L484" i="2"/>
  <c r="N484" i="2"/>
  <c r="J485" i="2"/>
  <c r="N485" i="2"/>
  <c r="L485" i="2"/>
  <c r="N486" i="2"/>
  <c r="L486" i="2"/>
  <c r="J486" i="2"/>
  <c r="L487" i="2"/>
  <c r="J487" i="2"/>
  <c r="N487" i="2"/>
  <c r="N488" i="2"/>
  <c r="L488" i="2"/>
  <c r="J488" i="2"/>
  <c r="N489" i="2"/>
  <c r="L489" i="2"/>
  <c r="J489" i="2"/>
  <c r="L490" i="2"/>
  <c r="J490" i="2"/>
  <c r="N490" i="2"/>
  <c r="L491" i="2"/>
  <c r="N491" i="2"/>
  <c r="J491" i="2"/>
  <c r="N492" i="2"/>
  <c r="J492" i="2"/>
  <c r="L492" i="2"/>
  <c r="J493" i="2"/>
  <c r="L493" i="2"/>
  <c r="N493" i="2"/>
  <c r="L494" i="2"/>
  <c r="N494" i="2"/>
  <c r="J494" i="2"/>
  <c r="L495" i="2"/>
  <c r="N495" i="2"/>
  <c r="J495" i="2"/>
  <c r="L496" i="2"/>
  <c r="N496" i="2"/>
  <c r="J496" i="2"/>
  <c r="J1952" i="2"/>
  <c r="L1952" i="2"/>
  <c r="N1952" i="2"/>
  <c r="L1953" i="2"/>
  <c r="J1953" i="2"/>
  <c r="N1953" i="2"/>
  <c r="L1954" i="2"/>
  <c r="N1954" i="2"/>
  <c r="J1954" i="2"/>
  <c r="N1955" i="2"/>
  <c r="L1955" i="2"/>
  <c r="J1955" i="2"/>
  <c r="L1956" i="2"/>
  <c r="N1956" i="2"/>
  <c r="J1956" i="2"/>
  <c r="L1957" i="2"/>
  <c r="J1957" i="2"/>
  <c r="N1957" i="2"/>
  <c r="L1958" i="2"/>
  <c r="N1958" i="2"/>
  <c r="J1958" i="2"/>
  <c r="L1959" i="2"/>
  <c r="N1959" i="2"/>
  <c r="J1959" i="2"/>
  <c r="L1960" i="2"/>
  <c r="N1960" i="2"/>
  <c r="J1960" i="2"/>
  <c r="J1961" i="2"/>
  <c r="N1961" i="2"/>
  <c r="L1961" i="2"/>
  <c r="L1962" i="2"/>
  <c r="J1962" i="2"/>
  <c r="N1962" i="2"/>
  <c r="N1963" i="2"/>
  <c r="L1963" i="2"/>
  <c r="J1963" i="2"/>
  <c r="J1964" i="2"/>
  <c r="L1964" i="2"/>
  <c r="N1964" i="2"/>
  <c r="L1965" i="2"/>
  <c r="N1965" i="2"/>
  <c r="J1965" i="2"/>
  <c r="L1966" i="2"/>
  <c r="J1966" i="2"/>
  <c r="N1966" i="2"/>
  <c r="J1967" i="2"/>
  <c r="L1967" i="2"/>
  <c r="N1967" i="2"/>
  <c r="J1968" i="2"/>
  <c r="L1968" i="2"/>
  <c r="N1968" i="2"/>
  <c r="L1969" i="2"/>
  <c r="J1969" i="2"/>
  <c r="N1969" i="2"/>
  <c r="J1970" i="2"/>
  <c r="N1970" i="2"/>
  <c r="L1970" i="2"/>
  <c r="J1971" i="2"/>
  <c r="L1971" i="2"/>
  <c r="N1971" i="2"/>
  <c r="J1972" i="2"/>
  <c r="N1972" i="2"/>
  <c r="L1972" i="2"/>
  <c r="N1973" i="2"/>
  <c r="L1973" i="2"/>
  <c r="J1973" i="2"/>
  <c r="N1974" i="2"/>
  <c r="J1974" i="2"/>
  <c r="L1974" i="2"/>
  <c r="L1975" i="2"/>
  <c r="N1975" i="2"/>
  <c r="J1975" i="2"/>
  <c r="L1976" i="2"/>
  <c r="N1976" i="2"/>
  <c r="J1976" i="2"/>
  <c r="J1977" i="2"/>
  <c r="L1977" i="2"/>
  <c r="N1977" i="2"/>
  <c r="N1978" i="2"/>
  <c r="L1978" i="2"/>
  <c r="J1978" i="2"/>
  <c r="L1979" i="2"/>
  <c r="J1979" i="2"/>
  <c r="N1979" i="2"/>
  <c r="L1980" i="2"/>
  <c r="J1980" i="2"/>
  <c r="N1980" i="2"/>
  <c r="N1981" i="2"/>
  <c r="J1981" i="2"/>
  <c r="L1981" i="2"/>
  <c r="N1982" i="2"/>
  <c r="J1982" i="2"/>
  <c r="L1982" i="2"/>
  <c r="L1983" i="2"/>
  <c r="J1983" i="2"/>
  <c r="N1983" i="2"/>
  <c r="L1984" i="2"/>
  <c r="N1984" i="2"/>
  <c r="J1984" i="2"/>
  <c r="L1985" i="2"/>
  <c r="N1985" i="2"/>
  <c r="J1985" i="2"/>
  <c r="J1986" i="2"/>
  <c r="N1986" i="2"/>
  <c r="L1986" i="2"/>
  <c r="J1987" i="2"/>
  <c r="N1987" i="2"/>
  <c r="L1987" i="2"/>
  <c r="L508" i="2"/>
  <c r="J508" i="2"/>
  <c r="N508" i="2"/>
  <c r="J509" i="2"/>
  <c r="L509" i="2"/>
  <c r="N509" i="2"/>
  <c r="L497" i="2"/>
  <c r="N497" i="2"/>
  <c r="J497" i="2"/>
  <c r="L498" i="2"/>
  <c r="J498" i="2"/>
  <c r="N498" i="2"/>
  <c r="L499" i="2"/>
  <c r="N499" i="2"/>
  <c r="J499" i="2"/>
  <c r="N500" i="2"/>
  <c r="L500" i="2"/>
  <c r="J500" i="2"/>
  <c r="L501" i="2"/>
  <c r="N501" i="2"/>
  <c r="J501" i="2"/>
  <c r="N502" i="2"/>
  <c r="J502" i="2"/>
  <c r="L502" i="2"/>
  <c r="N503" i="2"/>
  <c r="L503" i="2"/>
  <c r="J503" i="2"/>
  <c r="J504" i="2"/>
  <c r="L504" i="2"/>
  <c r="N504" i="2"/>
  <c r="L505" i="2"/>
  <c r="N505" i="2"/>
  <c r="J505" i="2"/>
  <c r="J506" i="2"/>
  <c r="N506" i="2"/>
  <c r="L506" i="2"/>
  <c r="N507" i="2"/>
  <c r="L507" i="2"/>
  <c r="J507" i="2"/>
  <c r="L8788" i="2"/>
  <c r="J8788" i="2"/>
  <c r="N8788" i="2"/>
  <c r="L8589" i="2"/>
  <c r="N8589" i="2"/>
  <c r="J8589" i="2"/>
  <c r="N8590" i="2"/>
  <c r="L8590" i="2"/>
  <c r="J8590" i="2"/>
  <c r="J8591" i="2"/>
  <c r="L8591" i="2"/>
  <c r="N8591" i="2"/>
  <c r="J8592" i="2"/>
  <c r="L8592" i="2"/>
  <c r="N8592" i="2"/>
  <c r="J8593" i="2"/>
  <c r="N8593" i="2"/>
  <c r="L8593" i="2"/>
  <c r="N8594" i="2"/>
  <c r="J8594" i="2"/>
  <c r="L8594" i="2"/>
  <c r="N8595" i="2"/>
  <c r="J8595" i="2"/>
  <c r="L8595" i="2"/>
  <c r="N8596" i="2"/>
  <c r="L8596" i="2"/>
  <c r="J8596" i="2"/>
  <c r="J8597" i="2"/>
  <c r="N8597" i="2"/>
  <c r="L8597" i="2"/>
  <c r="J8598" i="2"/>
  <c r="N8598" i="2"/>
  <c r="L8598" i="2"/>
  <c r="J8599" i="2"/>
  <c r="N8599" i="2"/>
  <c r="L8599" i="2"/>
  <c r="N8600" i="2"/>
  <c r="J8600" i="2"/>
  <c r="L8600" i="2"/>
  <c r="L8601" i="2"/>
  <c r="J8601" i="2"/>
  <c r="N8601" i="2"/>
  <c r="L8602" i="2"/>
  <c r="J8602" i="2"/>
  <c r="N8602" i="2"/>
  <c r="N8603" i="2"/>
  <c r="J8603" i="2"/>
  <c r="L8603" i="2"/>
  <c r="J8604" i="2"/>
  <c r="L8604" i="2"/>
  <c r="N8604" i="2"/>
  <c r="J8605" i="2"/>
  <c r="L8605" i="2"/>
  <c r="N8605" i="2"/>
  <c r="N8606" i="2"/>
  <c r="J8606" i="2"/>
  <c r="L8606" i="2"/>
  <c r="J8607" i="2"/>
  <c r="L8607" i="2"/>
  <c r="N8607" i="2"/>
  <c r="J8608" i="2"/>
  <c r="N8608" i="2"/>
  <c r="L8608" i="2"/>
  <c r="J8609" i="2"/>
  <c r="L8609" i="2"/>
  <c r="N8609" i="2"/>
  <c r="L8610" i="2"/>
  <c r="N8610" i="2"/>
  <c r="J8610" i="2"/>
  <c r="J8611" i="2"/>
  <c r="L8611" i="2"/>
  <c r="N8611" i="2"/>
  <c r="J8612" i="2"/>
  <c r="L8612" i="2"/>
  <c r="N8612" i="2"/>
  <c r="L8613" i="2"/>
  <c r="N8613" i="2"/>
  <c r="J8613" i="2"/>
  <c r="L8614" i="2"/>
  <c r="N8614" i="2"/>
  <c r="J8614" i="2"/>
  <c r="N8615" i="2"/>
  <c r="J8615" i="2"/>
  <c r="L8615" i="2"/>
  <c r="N8616" i="2"/>
  <c r="J8616" i="2"/>
  <c r="L8616" i="2"/>
  <c r="N8617" i="2"/>
  <c r="L8617" i="2"/>
  <c r="J8617" i="2"/>
  <c r="J8618" i="2"/>
  <c r="L8618" i="2"/>
  <c r="N8618" i="2"/>
  <c r="L8619" i="2"/>
  <c r="J8619" i="2"/>
  <c r="N8619" i="2"/>
  <c r="L8620" i="2"/>
  <c r="N8620" i="2"/>
  <c r="J8620" i="2"/>
  <c r="L8621" i="2"/>
  <c r="J8621" i="2"/>
  <c r="N8621" i="2"/>
  <c r="N8622" i="2"/>
  <c r="J8622" i="2"/>
  <c r="L8622" i="2"/>
  <c r="N8623" i="2"/>
  <c r="L8623" i="2"/>
  <c r="J8623" i="2"/>
  <c r="J8624" i="2"/>
  <c r="L8624" i="2"/>
  <c r="N8624" i="2"/>
  <c r="L8625" i="2"/>
  <c r="N8625" i="2"/>
  <c r="J8625" i="2"/>
  <c r="L8626" i="2"/>
  <c r="N8626" i="2"/>
  <c r="J8626" i="2"/>
  <c r="N8627" i="2"/>
  <c r="L8627" i="2"/>
  <c r="J8627" i="2"/>
  <c r="L8628" i="2"/>
  <c r="N8628" i="2"/>
  <c r="J8628" i="2"/>
  <c r="N8629" i="2"/>
  <c r="L8629" i="2"/>
  <c r="J8629" i="2"/>
  <c r="N8630" i="2"/>
  <c r="L8630" i="2"/>
  <c r="J8630" i="2"/>
  <c r="L8631" i="2"/>
  <c r="N8631" i="2"/>
  <c r="J8631" i="2"/>
  <c r="J8632" i="2"/>
  <c r="L8632" i="2"/>
  <c r="N8632" i="2"/>
  <c r="L8633" i="2"/>
  <c r="N8633" i="2"/>
  <c r="J8633" i="2"/>
  <c r="N8634" i="2"/>
  <c r="J8634" i="2"/>
  <c r="L8634" i="2"/>
  <c r="J8635" i="2"/>
  <c r="N8635" i="2"/>
  <c r="L8635" i="2"/>
  <c r="J8636" i="2"/>
  <c r="L8636" i="2"/>
  <c r="N8636" i="2"/>
  <c r="L8637" i="2"/>
  <c r="J8637" i="2"/>
  <c r="N8637" i="2"/>
  <c r="L8638" i="2"/>
  <c r="J8638" i="2"/>
  <c r="N8638" i="2"/>
  <c r="L8639" i="2"/>
  <c r="J8639" i="2"/>
  <c r="N8639" i="2"/>
  <c r="L8640" i="2"/>
  <c r="J8640" i="2"/>
  <c r="N8640" i="2"/>
  <c r="N8641" i="2"/>
  <c r="L8641" i="2"/>
  <c r="J8641" i="2"/>
  <c r="L8642" i="2"/>
  <c r="J8642" i="2"/>
  <c r="N8642" i="2"/>
  <c r="N8643" i="2"/>
  <c r="L8643" i="2"/>
  <c r="J8643" i="2"/>
  <c r="L8644" i="2"/>
  <c r="J8644" i="2"/>
  <c r="N8644" i="2"/>
  <c r="N8645" i="2"/>
  <c r="L8645" i="2"/>
  <c r="J8645" i="2"/>
  <c r="J8646" i="2"/>
  <c r="L8646" i="2"/>
  <c r="N8646" i="2"/>
  <c r="J8647" i="2"/>
  <c r="L8647" i="2"/>
  <c r="N8647" i="2"/>
  <c r="L8648" i="2"/>
  <c r="J8648" i="2"/>
  <c r="N8648" i="2"/>
  <c r="N8649" i="2"/>
  <c r="L8649" i="2"/>
  <c r="J8649" i="2"/>
  <c r="N8650" i="2"/>
  <c r="J8650" i="2"/>
  <c r="L8650" i="2"/>
  <c r="J8651" i="2"/>
  <c r="N8651" i="2"/>
  <c r="L8651" i="2"/>
  <c r="L8652" i="2"/>
  <c r="N8652" i="2"/>
  <c r="J8652" i="2"/>
  <c r="N8653" i="2"/>
  <c r="L8653" i="2"/>
  <c r="J8653" i="2"/>
  <c r="N8654" i="2"/>
  <c r="J8654" i="2"/>
  <c r="L8654" i="2"/>
  <c r="L8655" i="2"/>
  <c r="J8655" i="2"/>
  <c r="N8655" i="2"/>
  <c r="L8656" i="2"/>
  <c r="J8656" i="2"/>
  <c r="N8656" i="2"/>
  <c r="L8657" i="2"/>
  <c r="N8657" i="2"/>
  <c r="J8657" i="2"/>
  <c r="L8658" i="2"/>
  <c r="J8658" i="2"/>
  <c r="N8658" i="2"/>
  <c r="N8659" i="2"/>
  <c r="L8659" i="2"/>
  <c r="J8659" i="2"/>
  <c r="L8660" i="2"/>
  <c r="N8660" i="2"/>
  <c r="J8660" i="2"/>
  <c r="N8661" i="2"/>
  <c r="J8661" i="2"/>
  <c r="L8661" i="2"/>
  <c r="N8662" i="2"/>
  <c r="J8662" i="2"/>
  <c r="L8662" i="2"/>
  <c r="J8663" i="2"/>
  <c r="L8663" i="2"/>
  <c r="N8663" i="2"/>
  <c r="N8664" i="2"/>
  <c r="L8664" i="2"/>
  <c r="J8664" i="2"/>
  <c r="N8665" i="2"/>
  <c r="J8665" i="2"/>
  <c r="L8665" i="2"/>
  <c r="L8666" i="2"/>
  <c r="N8666" i="2"/>
  <c r="J8666" i="2"/>
  <c r="N8667" i="2"/>
  <c r="L8667" i="2"/>
  <c r="J8667" i="2"/>
  <c r="L8668" i="2"/>
  <c r="N8668" i="2"/>
  <c r="J8668" i="2"/>
  <c r="J8669" i="2"/>
  <c r="L8669" i="2"/>
  <c r="N8669" i="2"/>
  <c r="J8670" i="2"/>
  <c r="L8670" i="2"/>
  <c r="N8670" i="2"/>
  <c r="N8671" i="2"/>
  <c r="J8671" i="2"/>
  <c r="L8671" i="2"/>
  <c r="J8672" i="2"/>
  <c r="N8672" i="2"/>
  <c r="L8672" i="2"/>
  <c r="J8673" i="2"/>
  <c r="N8673" i="2"/>
  <c r="L8673" i="2"/>
  <c r="J8674" i="2"/>
  <c r="N8674" i="2"/>
  <c r="L8674" i="2"/>
  <c r="J8675" i="2"/>
  <c r="N8675" i="2"/>
  <c r="L8675" i="2"/>
  <c r="J8676" i="2"/>
  <c r="N8676" i="2"/>
  <c r="L8676" i="2"/>
  <c r="L8677" i="2"/>
  <c r="J8677" i="2"/>
  <c r="N8677" i="2"/>
  <c r="N8678" i="2"/>
  <c r="L8678" i="2"/>
  <c r="J8678" i="2"/>
  <c r="J8679" i="2"/>
  <c r="L8679" i="2"/>
  <c r="N8679" i="2"/>
  <c r="J8680" i="2"/>
  <c r="N8680" i="2"/>
  <c r="L8680" i="2"/>
  <c r="J8681" i="2"/>
  <c r="L8681" i="2"/>
  <c r="N8681" i="2"/>
  <c r="L8682" i="2"/>
  <c r="J8682" i="2"/>
  <c r="N8682" i="2"/>
  <c r="L8683" i="2"/>
  <c r="J8683" i="2"/>
  <c r="N8683" i="2"/>
  <c r="N8684" i="2"/>
  <c r="L8684" i="2"/>
  <c r="J8684" i="2"/>
  <c r="N8685" i="2"/>
  <c r="J8685" i="2"/>
  <c r="L8685" i="2"/>
  <c r="L8686" i="2"/>
  <c r="J8686" i="2"/>
  <c r="N8686" i="2"/>
  <c r="L8687" i="2"/>
  <c r="J8687" i="2"/>
  <c r="N8687" i="2"/>
  <c r="J8688" i="2"/>
  <c r="L8688" i="2"/>
  <c r="N8688" i="2"/>
  <c r="N8689" i="2"/>
  <c r="J8689" i="2"/>
  <c r="L8689" i="2"/>
  <c r="J8690" i="2"/>
  <c r="N8690" i="2"/>
  <c r="L8690" i="2"/>
  <c r="N8691" i="2"/>
  <c r="J8691" i="2"/>
  <c r="L8691" i="2"/>
  <c r="J8692" i="2"/>
  <c r="N8692" i="2"/>
  <c r="L8692" i="2"/>
  <c r="J8693" i="2"/>
  <c r="N8693" i="2"/>
  <c r="L8693" i="2"/>
  <c r="J8694" i="2"/>
  <c r="L8694" i="2"/>
  <c r="N8694" i="2"/>
  <c r="J8695" i="2"/>
  <c r="N8695" i="2"/>
  <c r="L8695" i="2"/>
  <c r="N8696" i="2"/>
  <c r="J8696" i="2"/>
  <c r="L8696" i="2"/>
  <c r="N8697" i="2"/>
  <c r="J8697" i="2"/>
  <c r="L8697" i="2"/>
  <c r="L8698" i="2"/>
  <c r="N8698" i="2"/>
  <c r="J8698" i="2"/>
  <c r="N8699" i="2"/>
  <c r="L8699" i="2"/>
  <c r="J8699" i="2"/>
  <c r="J8700" i="2"/>
  <c r="N8700" i="2"/>
  <c r="L8700" i="2"/>
  <c r="L8701" i="2"/>
  <c r="J8701" i="2"/>
  <c r="N8701" i="2"/>
  <c r="J8702" i="2"/>
  <c r="N8702" i="2"/>
  <c r="L8702" i="2"/>
  <c r="N8703" i="2"/>
  <c r="J8703" i="2"/>
  <c r="L8703" i="2"/>
  <c r="J8704" i="2"/>
  <c r="N8704" i="2"/>
  <c r="L8704" i="2"/>
  <c r="J8705" i="2"/>
  <c r="N8705" i="2"/>
  <c r="L8705" i="2"/>
  <c r="L8706" i="2"/>
  <c r="J8706" i="2"/>
  <c r="N8706" i="2"/>
  <c r="J8707" i="2"/>
  <c r="L8707" i="2"/>
  <c r="N8707" i="2"/>
  <c r="J8708" i="2"/>
  <c r="L8708" i="2"/>
  <c r="N8708" i="2"/>
  <c r="N8709" i="2"/>
  <c r="L8709" i="2"/>
  <c r="J8709" i="2"/>
  <c r="N6948" i="2"/>
  <c r="J6948" i="2"/>
  <c r="L6948" i="2"/>
  <c r="J6949" i="2"/>
  <c r="N6949" i="2"/>
  <c r="L6949" i="2"/>
  <c r="N6950" i="2"/>
  <c r="J6950" i="2"/>
  <c r="L6950" i="2"/>
  <c r="N6951" i="2"/>
  <c r="L6951" i="2"/>
  <c r="J6951" i="2"/>
  <c r="L6952" i="2"/>
  <c r="J6952" i="2"/>
  <c r="N6952" i="2"/>
  <c r="L6953" i="2"/>
  <c r="N6953" i="2"/>
  <c r="J6953" i="2"/>
  <c r="N6954" i="2"/>
  <c r="L6954" i="2"/>
  <c r="J6954" i="2"/>
  <c r="L6955" i="2"/>
  <c r="J6955" i="2"/>
  <c r="N6955" i="2"/>
  <c r="N6956" i="2"/>
  <c r="L6956" i="2"/>
  <c r="J6956" i="2"/>
  <c r="J6957" i="2"/>
  <c r="N6957" i="2"/>
  <c r="L6957" i="2"/>
  <c r="N6958" i="2"/>
  <c r="J6958" i="2"/>
  <c r="L6958" i="2"/>
  <c r="J6959" i="2"/>
  <c r="L6959" i="2"/>
  <c r="N6959" i="2"/>
  <c r="L6960" i="2"/>
  <c r="N6960" i="2"/>
  <c r="J6960" i="2"/>
  <c r="L6961" i="2"/>
  <c r="J6961" i="2"/>
  <c r="N6961" i="2"/>
  <c r="L6962" i="2"/>
  <c r="N6962" i="2"/>
  <c r="J6962" i="2"/>
  <c r="J6963" i="2"/>
  <c r="N6963" i="2"/>
  <c r="L6963" i="2"/>
  <c r="J6964" i="2"/>
  <c r="L6964" i="2"/>
  <c r="N6964" i="2"/>
  <c r="L6965" i="2"/>
  <c r="N6965" i="2"/>
  <c r="J6965" i="2"/>
  <c r="N6966" i="2"/>
  <c r="L6966" i="2"/>
  <c r="J6966" i="2"/>
  <c r="N6967" i="2"/>
  <c r="J6967" i="2"/>
  <c r="L6967" i="2"/>
  <c r="N6968" i="2"/>
  <c r="L6968" i="2"/>
  <c r="J6968" i="2"/>
  <c r="L6969" i="2"/>
  <c r="N6969" i="2"/>
  <c r="J6969" i="2"/>
  <c r="L6970" i="2"/>
  <c r="N6970" i="2"/>
  <c r="J6970" i="2"/>
  <c r="N6971" i="2"/>
  <c r="J6971" i="2"/>
  <c r="L6971" i="2"/>
  <c r="N6972" i="2"/>
  <c r="L6972" i="2"/>
  <c r="J6972" i="2"/>
  <c r="L6973" i="2"/>
  <c r="N6973" i="2"/>
  <c r="J6973" i="2"/>
  <c r="N6974" i="2"/>
  <c r="J6974" i="2"/>
  <c r="L6974" i="2"/>
  <c r="L6975" i="2"/>
  <c r="N6975" i="2"/>
  <c r="J6975" i="2"/>
  <c r="J6976" i="2"/>
  <c r="N6976" i="2"/>
  <c r="L6976" i="2"/>
  <c r="N6977" i="2"/>
  <c r="J6977" i="2"/>
  <c r="L6977" i="2"/>
  <c r="J6978" i="2"/>
  <c r="N6978" i="2"/>
  <c r="L6978" i="2"/>
  <c r="J6979" i="2"/>
  <c r="N6979" i="2"/>
  <c r="L6979" i="2"/>
  <c r="N6980" i="2"/>
  <c r="L6980" i="2"/>
  <c r="J6980" i="2"/>
  <c r="L6981" i="2"/>
  <c r="N6981" i="2"/>
  <c r="J6981" i="2"/>
  <c r="N6982" i="2"/>
  <c r="L6982" i="2"/>
  <c r="J6982" i="2"/>
  <c r="N6983" i="2"/>
  <c r="L6983" i="2"/>
  <c r="J6983" i="2"/>
  <c r="N6984" i="2"/>
  <c r="J6984" i="2"/>
  <c r="L6984" i="2"/>
  <c r="L6985" i="2"/>
  <c r="J6985" i="2"/>
  <c r="N6985" i="2"/>
  <c r="L6986" i="2"/>
  <c r="J6986" i="2"/>
  <c r="N6986" i="2"/>
  <c r="L6987" i="2"/>
  <c r="J6987" i="2"/>
  <c r="N6987" i="2"/>
  <c r="N6988" i="2"/>
  <c r="L6988" i="2"/>
  <c r="J6988" i="2"/>
  <c r="N6989" i="2"/>
  <c r="J6989" i="2"/>
  <c r="L6989" i="2"/>
  <c r="N6990" i="2"/>
  <c r="L6990" i="2"/>
  <c r="J6990" i="2"/>
  <c r="J6991" i="2"/>
  <c r="L6991" i="2"/>
  <c r="N6991" i="2"/>
  <c r="J6992" i="2"/>
  <c r="N6992" i="2"/>
  <c r="L6992" i="2"/>
  <c r="N6993" i="2"/>
  <c r="L6993" i="2"/>
  <c r="J6993" i="2"/>
  <c r="N6994" i="2"/>
  <c r="L6994" i="2"/>
  <c r="J6994" i="2"/>
  <c r="N6995" i="2"/>
  <c r="J6995" i="2"/>
  <c r="L6995" i="2"/>
  <c r="L6996" i="2"/>
  <c r="J6996" i="2"/>
  <c r="N6996" i="2"/>
  <c r="L6997" i="2"/>
  <c r="N6997" i="2"/>
  <c r="J6997" i="2"/>
  <c r="J6998" i="2"/>
  <c r="L6998" i="2"/>
  <c r="N6998" i="2"/>
  <c r="L6999" i="2"/>
  <c r="J6999" i="2"/>
  <c r="N6999" i="2"/>
  <c r="J7000" i="2"/>
  <c r="L7000" i="2"/>
  <c r="N7000" i="2"/>
  <c r="N7001" i="2"/>
  <c r="J7001" i="2"/>
  <c r="L7001" i="2"/>
  <c r="L7002" i="2"/>
  <c r="N7002" i="2"/>
  <c r="J7002" i="2"/>
  <c r="J7003" i="2"/>
  <c r="L7003" i="2"/>
  <c r="N7003" i="2"/>
  <c r="J7004" i="2"/>
  <c r="L7004" i="2"/>
  <c r="N7004" i="2"/>
  <c r="N7005" i="2"/>
  <c r="J7005" i="2"/>
  <c r="L7005" i="2"/>
  <c r="N7006" i="2"/>
  <c r="J7006" i="2"/>
  <c r="L7006" i="2"/>
  <c r="L7007" i="2"/>
  <c r="N7007" i="2"/>
  <c r="J7007" i="2"/>
  <c r="J7008" i="2"/>
  <c r="L7008" i="2"/>
  <c r="N7008" i="2"/>
  <c r="J7009" i="2"/>
  <c r="L7009" i="2"/>
  <c r="N7009" i="2"/>
  <c r="L7010" i="2"/>
  <c r="N7010" i="2"/>
  <c r="J7010" i="2"/>
  <c r="J7011" i="2"/>
  <c r="L7011" i="2"/>
  <c r="N7011" i="2"/>
  <c r="L7012" i="2"/>
  <c r="J7012" i="2"/>
  <c r="N7012" i="2"/>
  <c r="J7013" i="2"/>
  <c r="L7013" i="2"/>
  <c r="N7013" i="2"/>
  <c r="J7014" i="2"/>
  <c r="N7014" i="2"/>
  <c r="L7014" i="2"/>
  <c r="J7015" i="2"/>
  <c r="L7015" i="2"/>
  <c r="N7015" i="2"/>
  <c r="N7016" i="2"/>
  <c r="L7016" i="2"/>
  <c r="J7016" i="2"/>
  <c r="N7017" i="2"/>
  <c r="J7017" i="2"/>
  <c r="L7017" i="2"/>
  <c r="L854" i="2"/>
  <c r="N854" i="2"/>
  <c r="J854" i="2"/>
  <c r="J855" i="2"/>
  <c r="L855" i="2"/>
  <c r="N855" i="2"/>
  <c r="N856" i="2"/>
  <c r="L856" i="2"/>
  <c r="J856" i="2"/>
  <c r="J857" i="2"/>
  <c r="L857" i="2"/>
  <c r="N857" i="2"/>
  <c r="L858" i="2"/>
  <c r="J858" i="2"/>
  <c r="N858" i="2"/>
  <c r="N859" i="2"/>
  <c r="L859" i="2"/>
  <c r="J859" i="2"/>
  <c r="J860" i="2"/>
  <c r="L860" i="2"/>
  <c r="N860" i="2"/>
  <c r="L861" i="2"/>
  <c r="N861" i="2"/>
  <c r="J861" i="2"/>
  <c r="L862" i="2"/>
  <c r="J862" i="2"/>
  <c r="N862" i="2"/>
  <c r="J863" i="2"/>
  <c r="N863" i="2"/>
  <c r="L863" i="2"/>
  <c r="N864" i="2"/>
  <c r="L864" i="2"/>
  <c r="J864" i="2"/>
  <c r="N866" i="2"/>
  <c r="L866" i="2"/>
  <c r="J866" i="2"/>
  <c r="L868" i="2"/>
  <c r="J868" i="2"/>
  <c r="N868" i="2"/>
  <c r="N870" i="2"/>
  <c r="L870" i="2"/>
  <c r="J870" i="2"/>
  <c r="L872" i="2"/>
  <c r="N872" i="2"/>
  <c r="J872" i="2"/>
  <c r="N874" i="2"/>
  <c r="J874" i="2"/>
  <c r="L874" i="2"/>
  <c r="N8834" i="2"/>
  <c r="L8834" i="2"/>
  <c r="J8834" i="2"/>
  <c r="J551" i="2"/>
  <c r="N551" i="2"/>
  <c r="L551" i="2"/>
  <c r="N552" i="2"/>
  <c r="L552" i="2"/>
  <c r="J552" i="2"/>
  <c r="N553" i="2"/>
  <c r="L553" i="2"/>
  <c r="J553" i="2"/>
  <c r="N554" i="2"/>
  <c r="L554" i="2"/>
  <c r="J554" i="2"/>
  <c r="N556" i="2"/>
  <c r="J556" i="2"/>
  <c r="L556" i="2"/>
  <c r="L557" i="2"/>
  <c r="N557" i="2"/>
  <c r="J557" i="2"/>
  <c r="L560" i="2"/>
  <c r="N560" i="2"/>
  <c r="J560" i="2"/>
  <c r="N561" i="2"/>
  <c r="J561" i="2"/>
  <c r="L561" i="2"/>
  <c r="L563" i="2"/>
  <c r="N563" i="2"/>
  <c r="J563" i="2"/>
  <c r="L564" i="2"/>
  <c r="N564" i="2"/>
  <c r="J564" i="2"/>
  <c r="N565" i="2"/>
  <c r="L565" i="2"/>
  <c r="J565" i="2"/>
  <c r="J566" i="2"/>
  <c r="L566" i="2"/>
  <c r="N566" i="2"/>
  <c r="N567" i="2"/>
  <c r="L567" i="2"/>
  <c r="J567" i="2"/>
  <c r="N568" i="2"/>
  <c r="L568" i="2"/>
  <c r="J568" i="2"/>
  <c r="N569" i="2"/>
  <c r="L569" i="2"/>
  <c r="J569" i="2"/>
  <c r="J570" i="2"/>
  <c r="N570" i="2"/>
  <c r="L570" i="2"/>
  <c r="L571" i="2"/>
  <c r="J571" i="2"/>
  <c r="N571" i="2"/>
  <c r="N572" i="2"/>
  <c r="L572" i="2"/>
  <c r="J572" i="2"/>
  <c r="J573" i="2"/>
  <c r="L573" i="2"/>
  <c r="N573" i="2"/>
  <c r="N574" i="2"/>
  <c r="L574" i="2"/>
  <c r="J574" i="2"/>
  <c r="N575" i="2"/>
  <c r="L575" i="2"/>
  <c r="J575" i="2"/>
  <c r="N576" i="2"/>
  <c r="L576" i="2"/>
  <c r="J576" i="2"/>
  <c r="J577" i="2"/>
  <c r="L577" i="2"/>
  <c r="N577" i="2"/>
  <c r="J578" i="2"/>
  <c r="L578" i="2"/>
  <c r="N578" i="2"/>
  <c r="J581" i="2"/>
  <c r="N581" i="2"/>
  <c r="L581" i="2"/>
  <c r="N582" i="2"/>
  <c r="L582" i="2"/>
  <c r="J582" i="2"/>
  <c r="N583" i="2"/>
  <c r="L583" i="2"/>
  <c r="J583" i="2"/>
  <c r="J5603" i="2"/>
  <c r="L5603" i="2"/>
  <c r="N5603" i="2"/>
  <c r="L5614" i="2"/>
  <c r="N5614" i="2"/>
  <c r="J5614" i="2"/>
  <c r="N584" i="2"/>
  <c r="J584" i="2"/>
  <c r="L584" i="2"/>
  <c r="N585" i="2"/>
  <c r="L585" i="2"/>
  <c r="J585" i="2"/>
  <c r="N586" i="2"/>
  <c r="L586" i="2"/>
  <c r="J586" i="2"/>
  <c r="N587" i="2"/>
  <c r="L587" i="2"/>
  <c r="J587" i="2"/>
  <c r="L588" i="2"/>
  <c r="N588" i="2"/>
  <c r="J588" i="2"/>
  <c r="N589" i="2"/>
  <c r="L589" i="2"/>
  <c r="J589" i="2"/>
  <c r="J590" i="2"/>
  <c r="L590" i="2"/>
  <c r="N590" i="2"/>
  <c r="J591" i="2"/>
  <c r="N591" i="2"/>
  <c r="L591" i="2"/>
  <c r="J592" i="2"/>
  <c r="N592" i="2"/>
  <c r="L592" i="2"/>
  <c r="N593" i="2"/>
  <c r="L593" i="2"/>
  <c r="J593" i="2"/>
  <c r="L624" i="2"/>
  <c r="J555" i="2"/>
  <c r="N555" i="2"/>
  <c r="L555" i="2"/>
  <c r="J558" i="2"/>
  <c r="L558" i="2"/>
  <c r="N558" i="2"/>
  <c r="J559" i="2"/>
  <c r="N559" i="2"/>
  <c r="L559" i="2"/>
  <c r="L562" i="2"/>
  <c r="J562" i="2"/>
  <c r="N562" i="2"/>
  <c r="N579" i="2"/>
  <c r="L579" i="2"/>
  <c r="J579" i="2"/>
  <c r="L580" i="2"/>
  <c r="J580" i="2"/>
  <c r="N580" i="2"/>
  <c r="L5611" i="2"/>
  <c r="J5611" i="2"/>
  <c r="N5611" i="2"/>
  <c r="L5622" i="2"/>
  <c r="J5622" i="2"/>
  <c r="N5622" i="2"/>
  <c r="N5627" i="2"/>
  <c r="L5627" i="2"/>
  <c r="J5627" i="2"/>
  <c r="N594" i="2"/>
  <c r="L594" i="2"/>
  <c r="J594" i="2"/>
  <c r="L595" i="2"/>
  <c r="J595" i="2"/>
  <c r="N595" i="2"/>
  <c r="N596" i="2"/>
  <c r="L596" i="2"/>
  <c r="J596" i="2"/>
  <c r="L597" i="2"/>
  <c r="J597" i="2"/>
  <c r="N597" i="2"/>
  <c r="J610" i="2"/>
  <c r="L610" i="2"/>
  <c r="N610" i="2"/>
  <c r="J613" i="2"/>
  <c r="L613" i="2"/>
  <c r="N613" i="2"/>
  <c r="N616" i="2"/>
  <c r="J616" i="2"/>
  <c r="L616" i="2"/>
  <c r="J617" i="2"/>
  <c r="L617" i="2"/>
  <c r="N617" i="2"/>
  <c r="N3684" i="2"/>
  <c r="L3684" i="2"/>
  <c r="J3684" i="2"/>
  <c r="L3685" i="2"/>
  <c r="J3685" i="2"/>
  <c r="N3685" i="2"/>
  <c r="N3686" i="2"/>
  <c r="L3686" i="2"/>
  <c r="J3686" i="2"/>
  <c r="L3687" i="2"/>
  <c r="N3687" i="2"/>
  <c r="J3687" i="2"/>
  <c r="J3688" i="2"/>
  <c r="L3688" i="2"/>
  <c r="N3688" i="2"/>
  <c r="N3689" i="2"/>
  <c r="J3689" i="2"/>
  <c r="L3689" i="2"/>
  <c r="L3690" i="2"/>
  <c r="J3690" i="2"/>
  <c r="N3690" i="2"/>
  <c r="N3691" i="2"/>
  <c r="J3691" i="2"/>
  <c r="L3691" i="2"/>
  <c r="L3692" i="2"/>
  <c r="J3692" i="2"/>
  <c r="N3692" i="2"/>
  <c r="J3693" i="2"/>
  <c r="L3693" i="2"/>
  <c r="N3693" i="2"/>
  <c r="N3694" i="2"/>
  <c r="J3694" i="2"/>
  <c r="L3694" i="2"/>
  <c r="N3695" i="2"/>
  <c r="L3695" i="2"/>
  <c r="J3695" i="2"/>
  <c r="J3696" i="2"/>
  <c r="N3696" i="2"/>
  <c r="L3696" i="2"/>
  <c r="N3705" i="2"/>
  <c r="L3705" i="2"/>
  <c r="J3705" i="2"/>
  <c r="J3706" i="2"/>
  <c r="L3706" i="2"/>
  <c r="N3706" i="2"/>
  <c r="J3707" i="2"/>
  <c r="L3707" i="2"/>
  <c r="N3707" i="2"/>
  <c r="J3708" i="2"/>
  <c r="L3708" i="2"/>
  <c r="N3708" i="2"/>
  <c r="N3709" i="2"/>
  <c r="J3709" i="2"/>
  <c r="L3709" i="2"/>
  <c r="J628" i="2"/>
  <c r="N628" i="2"/>
  <c r="L628" i="2"/>
  <c r="N1851" i="2"/>
  <c r="L1851" i="2"/>
  <c r="J1851" i="2"/>
  <c r="J1853" i="2"/>
  <c r="N1853" i="2"/>
  <c r="L1853" i="2"/>
  <c r="N1858" i="2"/>
  <c r="J1858" i="2"/>
  <c r="L1858" i="2"/>
  <c r="N1861" i="2"/>
  <c r="J1861" i="2"/>
  <c r="L1861" i="2"/>
  <c r="J1850" i="2"/>
  <c r="L1850" i="2"/>
  <c r="N1850" i="2"/>
  <c r="N1854" i="2"/>
  <c r="L1854" i="2"/>
  <c r="J1854" i="2"/>
  <c r="L1856" i="2"/>
  <c r="J1856" i="2"/>
  <c r="N1856" i="2"/>
  <c r="L1857" i="2"/>
  <c r="J1857" i="2"/>
  <c r="N1857" i="2"/>
  <c r="N1863" i="2"/>
  <c r="J1863" i="2"/>
  <c r="L1863" i="2"/>
  <c r="N1839" i="2"/>
  <c r="L1839" i="2"/>
  <c r="J1839" i="2"/>
  <c r="N1842" i="2"/>
  <c r="J1842" i="2"/>
  <c r="L1842" i="2"/>
  <c r="N1843" i="2"/>
  <c r="L1843" i="2"/>
  <c r="J1843" i="2"/>
  <c r="L1844" i="2"/>
  <c r="J1844" i="2"/>
  <c r="N1844" i="2"/>
  <c r="N1845" i="2"/>
  <c r="L1845" i="2"/>
  <c r="J1845" i="2"/>
  <c r="J1846" i="2"/>
  <c r="N1846" i="2"/>
  <c r="L1846" i="2"/>
  <c r="L1847" i="2"/>
  <c r="J1847" i="2"/>
  <c r="N1847" i="2"/>
  <c r="L1848" i="2"/>
  <c r="J1848" i="2"/>
  <c r="N1848" i="2"/>
  <c r="N1849" i="2"/>
  <c r="J1849" i="2"/>
  <c r="L1849" i="2"/>
  <c r="J1852" i="2"/>
  <c r="L1852" i="2"/>
  <c r="N1852" i="2"/>
  <c r="N1855" i="2"/>
  <c r="L1855" i="2"/>
  <c r="J1855" i="2"/>
  <c r="L1860" i="2"/>
  <c r="J1860" i="2"/>
  <c r="N1860" i="2"/>
  <c r="L1862" i="2"/>
  <c r="J1862" i="2"/>
  <c r="N1862" i="2"/>
  <c r="J3623" i="2"/>
  <c r="L3623" i="2"/>
  <c r="N3623" i="2"/>
  <c r="N3627" i="2"/>
  <c r="L3627" i="2"/>
  <c r="J3627" i="2"/>
  <c r="N3630" i="2"/>
  <c r="L3630" i="2"/>
  <c r="J3630" i="2"/>
  <c r="J3632" i="2"/>
  <c r="L3632" i="2"/>
  <c r="N3632" i="2"/>
  <c r="J3638" i="2"/>
  <c r="L3638" i="2"/>
  <c r="N3638" i="2"/>
  <c r="J3640" i="2"/>
  <c r="L3640" i="2"/>
  <c r="N3640" i="2"/>
  <c r="J3642" i="2"/>
  <c r="N3642" i="2"/>
  <c r="L3642" i="2"/>
  <c r="N3643" i="2"/>
  <c r="J3643" i="2"/>
  <c r="L3643" i="2"/>
  <c r="N3644" i="2"/>
  <c r="J3644" i="2"/>
  <c r="L3644" i="2"/>
  <c r="J3645" i="2"/>
  <c r="L3645" i="2"/>
  <c r="N3645" i="2"/>
  <c r="J3646" i="2"/>
  <c r="L3646" i="2"/>
  <c r="N3646" i="2"/>
  <c r="J3648" i="2"/>
  <c r="L3648" i="2"/>
  <c r="N3648" i="2"/>
  <c r="J3649" i="2"/>
  <c r="N3649" i="2"/>
  <c r="L3649" i="2"/>
  <c r="L3650" i="2"/>
  <c r="N3650" i="2"/>
  <c r="J3650" i="2"/>
  <c r="N3654" i="2"/>
  <c r="J3654" i="2"/>
  <c r="L3654" i="2"/>
  <c r="N3656" i="2"/>
  <c r="L3656" i="2"/>
  <c r="J3656" i="2"/>
  <c r="N3657" i="2"/>
  <c r="L3657" i="2"/>
  <c r="J3657" i="2"/>
  <c r="N3658" i="2"/>
  <c r="L3658" i="2"/>
  <c r="J3658" i="2"/>
  <c r="N3660" i="2"/>
  <c r="L3660" i="2"/>
  <c r="J3660" i="2"/>
  <c r="N3662" i="2"/>
  <c r="L3662" i="2"/>
  <c r="J3662" i="2"/>
  <c r="J3667" i="2"/>
  <c r="L3667" i="2"/>
  <c r="N3667" i="2"/>
  <c r="J3668" i="2"/>
  <c r="N3668" i="2"/>
  <c r="L3668" i="2"/>
  <c r="N3702" i="2"/>
  <c r="J3702" i="2"/>
  <c r="L3702" i="2"/>
  <c r="J3703" i="2"/>
  <c r="L3703" i="2"/>
  <c r="N3703" i="2"/>
  <c r="J3704" i="2"/>
  <c r="L3704" i="2"/>
  <c r="N3704" i="2"/>
  <c r="N3622" i="2"/>
  <c r="L3622" i="2"/>
  <c r="J3622" i="2"/>
  <c r="L3624" i="2"/>
  <c r="J3624" i="2"/>
  <c r="N3624" i="2"/>
  <c r="N3625" i="2"/>
  <c r="L3625" i="2"/>
  <c r="J3625" i="2"/>
  <c r="L3626" i="2"/>
  <c r="N3626" i="2"/>
  <c r="J3626" i="2"/>
  <c r="N3628" i="2"/>
  <c r="L3628" i="2"/>
  <c r="J3628" i="2"/>
  <c r="J3629" i="2"/>
  <c r="N3629" i="2"/>
  <c r="L3629" i="2"/>
  <c r="N3631" i="2"/>
  <c r="L3631" i="2"/>
  <c r="J3631" i="2"/>
  <c r="N3633" i="2"/>
  <c r="L3633" i="2"/>
  <c r="J3633" i="2"/>
  <c r="N3634" i="2"/>
  <c r="L3634" i="2"/>
  <c r="J3634" i="2"/>
  <c r="N3635" i="2"/>
  <c r="L3635" i="2"/>
  <c r="J3635" i="2"/>
  <c r="J3636" i="2"/>
  <c r="L3636" i="2"/>
  <c r="N3636" i="2"/>
  <c r="J3639" i="2"/>
  <c r="L3639" i="2"/>
  <c r="N3639" i="2"/>
  <c r="J3647" i="2"/>
  <c r="N3647" i="2"/>
  <c r="L3647" i="2"/>
  <c r="N3653" i="2"/>
  <c r="L3653" i="2"/>
  <c r="J3653" i="2"/>
  <c r="J3659" i="2"/>
  <c r="N3659" i="2"/>
  <c r="L3659" i="2"/>
  <c r="N3661" i="2"/>
  <c r="L3661" i="2"/>
  <c r="J3661" i="2"/>
  <c r="N3666" i="2"/>
  <c r="L3666" i="2"/>
  <c r="J3666" i="2"/>
  <c r="L3669" i="2"/>
  <c r="J3669" i="2"/>
  <c r="N3669" i="2"/>
  <c r="N3675" i="2"/>
  <c r="L3675" i="2"/>
  <c r="J3675" i="2"/>
  <c r="L3676" i="2"/>
  <c r="J3676" i="2"/>
  <c r="N3676" i="2"/>
  <c r="N3677" i="2"/>
  <c r="J3677" i="2"/>
  <c r="L3677" i="2"/>
  <c r="N3678" i="2"/>
  <c r="L3678" i="2"/>
  <c r="J3678" i="2"/>
  <c r="J3679" i="2"/>
  <c r="N3679" i="2"/>
  <c r="L3679" i="2"/>
  <c r="L3710" i="2"/>
  <c r="K5516" i="2"/>
  <c r="L5516" i="2"/>
  <c r="J5520" i="2"/>
  <c r="N5520" i="2"/>
  <c r="L5520" i="2"/>
  <c r="L5522" i="2"/>
  <c r="N5522" i="2"/>
  <c r="J5522" i="2"/>
  <c r="N5525" i="2"/>
  <c r="J5525" i="2"/>
  <c r="L5525" i="2"/>
  <c r="N5607" i="2"/>
  <c r="J5607" i="2"/>
  <c r="L5607" i="2"/>
  <c r="J4943" i="2"/>
  <c r="L4943" i="2"/>
  <c r="N4943" i="2"/>
  <c r="L4944" i="2"/>
  <c r="J4944" i="2"/>
  <c r="N4944" i="2"/>
  <c r="J4945" i="2"/>
  <c r="L4945" i="2"/>
  <c r="N4945" i="2"/>
  <c r="N4947" i="2"/>
  <c r="L4947" i="2"/>
  <c r="J4947" i="2"/>
  <c r="J4948" i="2"/>
  <c r="L4948" i="2"/>
  <c r="N4948" i="2"/>
  <c r="J5374" i="2"/>
  <c r="L5374" i="2"/>
  <c r="N5374" i="2"/>
  <c r="J5375" i="2"/>
  <c r="L5375" i="2"/>
  <c r="N5375" i="2"/>
  <c r="J5376" i="2"/>
  <c r="L5376" i="2"/>
  <c r="N5376" i="2"/>
  <c r="J5377" i="2"/>
  <c r="L5377" i="2"/>
  <c r="N5377" i="2"/>
  <c r="J5378" i="2"/>
  <c r="L5378" i="2"/>
  <c r="N5378" i="2"/>
  <c r="N5380" i="2"/>
  <c r="L5380" i="2"/>
  <c r="J5380" i="2"/>
  <c r="L5381" i="2"/>
  <c r="J5381" i="2"/>
  <c r="N5381" i="2"/>
  <c r="J5431" i="2"/>
  <c r="L5431" i="2"/>
  <c r="N5431" i="2"/>
  <c r="N5438" i="2"/>
  <c r="J5438" i="2"/>
  <c r="L5438" i="2"/>
  <c r="N5439" i="2"/>
  <c r="L5439" i="2"/>
  <c r="J5439" i="2"/>
  <c r="J5449" i="2"/>
  <c r="L5449" i="2"/>
  <c r="N5449" i="2"/>
  <c r="L5457" i="2"/>
  <c r="N5457" i="2"/>
  <c r="J5457" i="2"/>
  <c r="J5462" i="2"/>
  <c r="L5462" i="2"/>
  <c r="N5462" i="2"/>
  <c r="L5468" i="2"/>
  <c r="N5468" i="2"/>
  <c r="J5468" i="2"/>
  <c r="L5471" i="2"/>
  <c r="N5471" i="2"/>
  <c r="J5471" i="2"/>
  <c r="J5472" i="2"/>
  <c r="N5472" i="2"/>
  <c r="L5472" i="2"/>
  <c r="L5474" i="2"/>
  <c r="J5474" i="2"/>
  <c r="N5474" i="2"/>
  <c r="L5479" i="2"/>
  <c r="J5479" i="2"/>
  <c r="N5479" i="2"/>
  <c r="N5482" i="2"/>
  <c r="J5482" i="2"/>
  <c r="L5482" i="2"/>
  <c r="J5483" i="2"/>
  <c r="L5483" i="2"/>
  <c r="N5483" i="2"/>
  <c r="J5507" i="2"/>
  <c r="N5507" i="2"/>
  <c r="L5507" i="2"/>
  <c r="J5510" i="2"/>
  <c r="N5510" i="2"/>
  <c r="L5510" i="2"/>
  <c r="J5511" i="2"/>
  <c r="L5511" i="2"/>
  <c r="N5511" i="2"/>
  <c r="N5514" i="2"/>
  <c r="J5514" i="2"/>
  <c r="L5514" i="2"/>
  <c r="N5523" i="2"/>
  <c r="J5523" i="2"/>
  <c r="L5523" i="2"/>
  <c r="N5619" i="2"/>
  <c r="J5619" i="2"/>
  <c r="L5619" i="2"/>
  <c r="L5529" i="2"/>
  <c r="N5529" i="2"/>
  <c r="J5529" i="2"/>
  <c r="J5531" i="2"/>
  <c r="L5531" i="2"/>
  <c r="N5531" i="2"/>
  <c r="J5534" i="2"/>
  <c r="L5534" i="2"/>
  <c r="N5534" i="2"/>
  <c r="L1949" i="2"/>
  <c r="J1949" i="2"/>
  <c r="N1949" i="2"/>
  <c r="J1950" i="2"/>
  <c r="N1950" i="2"/>
  <c r="L1950" i="2"/>
  <c r="N1951" i="2"/>
  <c r="L1951" i="2"/>
  <c r="J1951" i="2"/>
  <c r="L6784" i="2"/>
  <c r="N6784" i="2"/>
  <c r="J6784" i="2"/>
  <c r="N6789" i="2"/>
  <c r="L6789" i="2"/>
  <c r="J6789" i="2"/>
  <c r="N6794" i="2"/>
  <c r="J6794" i="2"/>
  <c r="L6794" i="2"/>
  <c r="L6799" i="2"/>
  <c r="J6799" i="2"/>
  <c r="N6799" i="2"/>
  <c r="J6804" i="2"/>
  <c r="L6804" i="2"/>
  <c r="N6804" i="2"/>
  <c r="J6809" i="2"/>
  <c r="L6809" i="2"/>
  <c r="N6809" i="2"/>
  <c r="J6813" i="2"/>
  <c r="L6813" i="2"/>
  <c r="N6813" i="2"/>
  <c r="J6818" i="2"/>
  <c r="L6818" i="2"/>
  <c r="N6818" i="2"/>
  <c r="J6823" i="2"/>
  <c r="L6823" i="2"/>
  <c r="N6823" i="2"/>
  <c r="N6840" i="2"/>
  <c r="L6840" i="2"/>
  <c r="J6840" i="2"/>
  <c r="N6843" i="2"/>
  <c r="L6843" i="2"/>
  <c r="J6843" i="2"/>
  <c r="J6846" i="2"/>
  <c r="L6846" i="2"/>
  <c r="N6846" i="2"/>
  <c r="N6851" i="2"/>
  <c r="L6851" i="2"/>
  <c r="J6851" i="2"/>
  <c r="J6856" i="2"/>
  <c r="L6856" i="2"/>
  <c r="N6856" i="2"/>
  <c r="J6860" i="2"/>
  <c r="L6860" i="2"/>
  <c r="N6860" i="2"/>
  <c r="N6853" i="2"/>
  <c r="L6853" i="2"/>
  <c r="J6853" i="2"/>
  <c r="L6857" i="2"/>
  <c r="J6857" i="2"/>
  <c r="N6857" i="2"/>
  <c r="L7282" i="2"/>
  <c r="J7282" i="2"/>
  <c r="N7282" i="2"/>
  <c r="L7288" i="2"/>
  <c r="N7288" i="2"/>
  <c r="J7288" i="2"/>
  <c r="J7788" i="2"/>
  <c r="N7788" i="2"/>
  <c r="L7788" i="2"/>
  <c r="N7789" i="2"/>
  <c r="L7789" i="2"/>
  <c r="J7789" i="2"/>
  <c r="N7790" i="2"/>
  <c r="L7790" i="2"/>
  <c r="J7790" i="2"/>
  <c r="N7791" i="2"/>
  <c r="L7791" i="2"/>
  <c r="J7791" i="2"/>
  <c r="J7792" i="2"/>
  <c r="L7792" i="2"/>
  <c r="N7792" i="2"/>
  <c r="J7793" i="2"/>
  <c r="N7793" i="2"/>
  <c r="L7793" i="2"/>
  <c r="J7794" i="2"/>
  <c r="L7794" i="2"/>
  <c r="N7794" i="2"/>
  <c r="N8217" i="2"/>
  <c r="L8217" i="2"/>
  <c r="J8217" i="2"/>
  <c r="L8218" i="2"/>
  <c r="N8218" i="2"/>
  <c r="J8218" i="2"/>
  <c r="N8219" i="2"/>
  <c r="L8219" i="2"/>
  <c r="J8219" i="2"/>
  <c r="J8220" i="2"/>
  <c r="L8220" i="2"/>
  <c r="N8220" i="2"/>
  <c r="N8221" i="2"/>
  <c r="L8221" i="2"/>
  <c r="J8221" i="2"/>
  <c r="J8222" i="2"/>
  <c r="L8222" i="2"/>
  <c r="N8222" i="2"/>
  <c r="N8223" i="2"/>
  <c r="J8223" i="2"/>
  <c r="L8223" i="2"/>
  <c r="N8224" i="2"/>
  <c r="J8224" i="2"/>
  <c r="L8224" i="2"/>
  <c r="N8225" i="2"/>
  <c r="J8225" i="2"/>
  <c r="L8225" i="2"/>
  <c r="J8226" i="2"/>
  <c r="N8226" i="2"/>
  <c r="L8226" i="2"/>
  <c r="N8227" i="2"/>
  <c r="L8227" i="2"/>
  <c r="J8227" i="2"/>
  <c r="L8228" i="2"/>
  <c r="N8228" i="2"/>
  <c r="J8228" i="2"/>
  <c r="L8229" i="2"/>
  <c r="J8229" i="2"/>
  <c r="N8229" i="2"/>
  <c r="J8230" i="2"/>
  <c r="N8230" i="2"/>
  <c r="L8230" i="2"/>
  <c r="J8231" i="2"/>
  <c r="L8231" i="2"/>
  <c r="N8231" i="2"/>
  <c r="N8232" i="2"/>
  <c r="L8232" i="2"/>
  <c r="J8232" i="2"/>
  <c r="N8233" i="2"/>
  <c r="L8233" i="2"/>
  <c r="J8233" i="2"/>
  <c r="J8234" i="2"/>
  <c r="L8234" i="2"/>
  <c r="N8234" i="2"/>
  <c r="N8235" i="2"/>
  <c r="J8235" i="2"/>
  <c r="L8235" i="2"/>
  <c r="N8236" i="2"/>
  <c r="L8236" i="2"/>
  <c r="J8236" i="2"/>
  <c r="J8237" i="2"/>
  <c r="N8237" i="2"/>
  <c r="L8237" i="2"/>
  <c r="L8238" i="2"/>
  <c r="J8238" i="2"/>
  <c r="N8238" i="2"/>
  <c r="L8239" i="2"/>
  <c r="N8239" i="2"/>
  <c r="J8239" i="2"/>
  <c r="J8240" i="2"/>
  <c r="N8240" i="2"/>
  <c r="L8240" i="2"/>
  <c r="N8241" i="2"/>
  <c r="L8241" i="2"/>
  <c r="J8241" i="2"/>
  <c r="J8242" i="2"/>
  <c r="N8242" i="2"/>
  <c r="L8242" i="2"/>
  <c r="N8243" i="2"/>
  <c r="L8243" i="2"/>
  <c r="J8243" i="2"/>
  <c r="N8244" i="2"/>
  <c r="L8244" i="2"/>
  <c r="J8244" i="2"/>
  <c r="L8245" i="2"/>
  <c r="J8245" i="2"/>
  <c r="N8245" i="2"/>
  <c r="N8246" i="2"/>
  <c r="L8246" i="2"/>
  <c r="J8246" i="2"/>
  <c r="N8247" i="2"/>
  <c r="L8247" i="2"/>
  <c r="J8247" i="2"/>
  <c r="N8248" i="2"/>
  <c r="L8248" i="2"/>
  <c r="J8248" i="2"/>
  <c r="L8249" i="2"/>
  <c r="J8249" i="2"/>
  <c r="N8249" i="2"/>
  <c r="N8250" i="2"/>
  <c r="L8250" i="2"/>
  <c r="J8250" i="2"/>
  <c r="N8251" i="2"/>
  <c r="L8251" i="2"/>
  <c r="J8251" i="2"/>
  <c r="N8252" i="2"/>
  <c r="L8252" i="2"/>
  <c r="J8252" i="2"/>
  <c r="N8253" i="2"/>
  <c r="L8253" i="2"/>
  <c r="J8253" i="2"/>
  <c r="L8254" i="2"/>
  <c r="J8254" i="2"/>
  <c r="N8254" i="2"/>
  <c r="J8255" i="2"/>
  <c r="L8255" i="2"/>
  <c r="N8255" i="2"/>
  <c r="J8256" i="2"/>
  <c r="L8256" i="2"/>
  <c r="N8256" i="2"/>
  <c r="N8257" i="2"/>
  <c r="J8257" i="2"/>
  <c r="L8257" i="2"/>
  <c r="J8258" i="2"/>
  <c r="L8258" i="2"/>
  <c r="N8258" i="2"/>
  <c r="J8259" i="2"/>
  <c r="L8259" i="2"/>
  <c r="N8259" i="2"/>
  <c r="J8260" i="2"/>
  <c r="L8260" i="2"/>
  <c r="N8260" i="2"/>
  <c r="N8261" i="2"/>
  <c r="L8261" i="2"/>
  <c r="J8261" i="2"/>
  <c r="N8262" i="2"/>
  <c r="J8262" i="2"/>
  <c r="L8262" i="2"/>
  <c r="N8263" i="2"/>
  <c r="L8263" i="2"/>
  <c r="J8263" i="2"/>
  <c r="N8264" i="2"/>
  <c r="L8264" i="2"/>
  <c r="J8264" i="2"/>
  <c r="N8265" i="2"/>
  <c r="J8265" i="2"/>
  <c r="L8265" i="2"/>
  <c r="J8266" i="2"/>
  <c r="L8266" i="2"/>
  <c r="N8266" i="2"/>
  <c r="J8568" i="2"/>
  <c r="N8568" i="2"/>
  <c r="L8568" i="2"/>
  <c r="J8569" i="2"/>
  <c r="N8569" i="2"/>
  <c r="L8569" i="2"/>
  <c r="J8570" i="2"/>
  <c r="L8570" i="2"/>
  <c r="N8570" i="2"/>
  <c r="L8571" i="2"/>
  <c r="N8571" i="2"/>
  <c r="J8571" i="2"/>
  <c r="N8572" i="2"/>
  <c r="J8572" i="2"/>
  <c r="L8572" i="2"/>
  <c r="J8573" i="2"/>
  <c r="N8573" i="2"/>
  <c r="L8573" i="2"/>
  <c r="J8574" i="2"/>
  <c r="N8574" i="2"/>
  <c r="L8574" i="2"/>
  <c r="N8575" i="2"/>
  <c r="L8575" i="2"/>
  <c r="J8575" i="2"/>
  <c r="J8576" i="2"/>
  <c r="N8576" i="2"/>
  <c r="L8576" i="2"/>
  <c r="J8577" i="2"/>
  <c r="N8577" i="2"/>
  <c r="L8577" i="2"/>
  <c r="N8578" i="2"/>
  <c r="L8578" i="2"/>
  <c r="J8578" i="2"/>
  <c r="J8579" i="2"/>
  <c r="L8579" i="2"/>
  <c r="N8579" i="2"/>
  <c r="J8580" i="2"/>
  <c r="N8580" i="2"/>
  <c r="L8580" i="2"/>
  <c r="J8581" i="2"/>
  <c r="L8581" i="2"/>
  <c r="N8581" i="2"/>
  <c r="N8582" i="2"/>
  <c r="L8582" i="2"/>
  <c r="J8582" i="2"/>
  <c r="N8583" i="2"/>
  <c r="J8583" i="2"/>
  <c r="L8583" i="2"/>
  <c r="J8584" i="2"/>
  <c r="L8584" i="2"/>
  <c r="N8584" i="2"/>
  <c r="J8585" i="2"/>
  <c r="L8585" i="2"/>
  <c r="N8585" i="2"/>
  <c r="J8586" i="2"/>
  <c r="N8586" i="2"/>
  <c r="L8586" i="2"/>
  <c r="J8587" i="2"/>
  <c r="L8587" i="2"/>
  <c r="N8587" i="2"/>
  <c r="N8588" i="2"/>
  <c r="L8588" i="2"/>
  <c r="J8588" i="2"/>
  <c r="N9623" i="2"/>
  <c r="L9623" i="2"/>
  <c r="J9623" i="2"/>
  <c r="J9624" i="2"/>
  <c r="L9624" i="2"/>
  <c r="N9624" i="2"/>
  <c r="N9625" i="2"/>
  <c r="J9625" i="2"/>
  <c r="L9625" i="2"/>
  <c r="J9626" i="2"/>
  <c r="L9626" i="2"/>
  <c r="N9626" i="2"/>
  <c r="J9627" i="2"/>
  <c r="L9627" i="2"/>
  <c r="N9627" i="2"/>
  <c r="J9628" i="2"/>
  <c r="N9628" i="2"/>
  <c r="L9628" i="2"/>
  <c r="L9629" i="2"/>
  <c r="N9629" i="2"/>
  <c r="J9629" i="2"/>
  <c r="L9630" i="2"/>
  <c r="J9630" i="2"/>
  <c r="N9630" i="2"/>
  <c r="N9631" i="2"/>
  <c r="L9631" i="2"/>
  <c r="J9631" i="2"/>
  <c r="N3637" i="2"/>
  <c r="J3637" i="2"/>
  <c r="L3637" i="2"/>
  <c r="N3641" i="2"/>
  <c r="L3641" i="2"/>
  <c r="J3641" i="2"/>
  <c r="N3652" i="2"/>
  <c r="J3652" i="2"/>
  <c r="L3652" i="2"/>
  <c r="L3655" i="2"/>
  <c r="N3655" i="2"/>
  <c r="J3655" i="2"/>
  <c r="N3665" i="2"/>
  <c r="L3665" i="2"/>
  <c r="J3665" i="2"/>
  <c r="L3671" i="2"/>
  <c r="J3671" i="2"/>
  <c r="N3671" i="2"/>
  <c r="J3672" i="2"/>
  <c r="N3672" i="2"/>
  <c r="L3672" i="2"/>
  <c r="L3699" i="2"/>
  <c r="J3699" i="2"/>
  <c r="N3699" i="2"/>
  <c r="N3701" i="2"/>
  <c r="L3701" i="2"/>
  <c r="J3701" i="2"/>
  <c r="J3711" i="2"/>
  <c r="N3711" i="2"/>
  <c r="L3711" i="2"/>
  <c r="L3713" i="2"/>
  <c r="J3713" i="2"/>
  <c r="N3713" i="2"/>
  <c r="J3715" i="2"/>
  <c r="N3715" i="2"/>
  <c r="L3715" i="2"/>
  <c r="N3717" i="2"/>
  <c r="L3717" i="2"/>
  <c r="J3717" i="2"/>
  <c r="N3719" i="2"/>
  <c r="L3719" i="2"/>
  <c r="J3719" i="2"/>
  <c r="N3721" i="2"/>
  <c r="L3721" i="2"/>
  <c r="J3721" i="2"/>
  <c r="J3724" i="2"/>
  <c r="L3724" i="2"/>
  <c r="N3724" i="2"/>
  <c r="N5492" i="2"/>
  <c r="J5492" i="2"/>
  <c r="L5492" i="2"/>
  <c r="L5494" i="2"/>
  <c r="J5494" i="2"/>
  <c r="N5494" i="2"/>
  <c r="L5498" i="2"/>
  <c r="N5498" i="2"/>
  <c r="J5498" i="2"/>
  <c r="J5502" i="2"/>
  <c r="L5502" i="2"/>
  <c r="N5502" i="2"/>
  <c r="N5505" i="2"/>
  <c r="L5505" i="2"/>
  <c r="J5505" i="2"/>
  <c r="N5509" i="2"/>
  <c r="J5509" i="2"/>
  <c r="L5509" i="2"/>
  <c r="J5515" i="2"/>
  <c r="N5515" i="2"/>
  <c r="L5515" i="2"/>
  <c r="L5601" i="2"/>
  <c r="J5601" i="2"/>
  <c r="N5601" i="2"/>
  <c r="N3618" i="2"/>
  <c r="L3618" i="2"/>
  <c r="J3618" i="2"/>
  <c r="J3619" i="2"/>
  <c r="L3619" i="2"/>
  <c r="N3619" i="2"/>
  <c r="N3621" i="2"/>
  <c r="J3621" i="2"/>
  <c r="L3621" i="2"/>
  <c r="J3651" i="2"/>
  <c r="L3651" i="2"/>
  <c r="N3651" i="2"/>
  <c r="L3663" i="2"/>
  <c r="J3663" i="2"/>
  <c r="N3663" i="2"/>
  <c r="L3664" i="2"/>
  <c r="N3664" i="2"/>
  <c r="J3664" i="2"/>
  <c r="N3670" i="2"/>
  <c r="L3670" i="2"/>
  <c r="J3670" i="2"/>
  <c r="L3673" i="2"/>
  <c r="J3673" i="2"/>
  <c r="N3673" i="2"/>
  <c r="N3674" i="2"/>
  <c r="L3674" i="2"/>
  <c r="J3674" i="2"/>
  <c r="J3680" i="2"/>
  <c r="L3680" i="2"/>
  <c r="N3680" i="2"/>
  <c r="N3681" i="2"/>
  <c r="J3681" i="2"/>
  <c r="L3681" i="2"/>
  <c r="J3729" i="2"/>
  <c r="N3729" i="2"/>
  <c r="L3729" i="2"/>
  <c r="L3730" i="2"/>
  <c r="J3730" i="2"/>
  <c r="N3730" i="2"/>
  <c r="L5004" i="2"/>
  <c r="N5004" i="2"/>
  <c r="J5004" i="2"/>
  <c r="N5005" i="2"/>
  <c r="J5005" i="2"/>
  <c r="L5005" i="2"/>
  <c r="N5006" i="2"/>
  <c r="L5006" i="2"/>
  <c r="J5006" i="2"/>
  <c r="L5007" i="2"/>
  <c r="N5007" i="2"/>
  <c r="J5007" i="2"/>
  <c r="J5008" i="2"/>
  <c r="L5008" i="2"/>
  <c r="N5008" i="2"/>
  <c r="L5385" i="2"/>
  <c r="N5385" i="2"/>
  <c r="J5385" i="2"/>
  <c r="L5386" i="2"/>
  <c r="J5386" i="2"/>
  <c r="N5386" i="2"/>
  <c r="J5391" i="2"/>
  <c r="L5391" i="2"/>
  <c r="N5391" i="2"/>
  <c r="J5399" i="2"/>
  <c r="N5399" i="2"/>
  <c r="L5399" i="2"/>
  <c r="N5400" i="2"/>
  <c r="L5400" i="2"/>
  <c r="J5400" i="2"/>
  <c r="J5403" i="2"/>
  <c r="N5403" i="2"/>
  <c r="L5403" i="2"/>
  <c r="L5405" i="2"/>
  <c r="N5405" i="2"/>
  <c r="J5405" i="2"/>
  <c r="N5408" i="2"/>
  <c r="L5408" i="2"/>
  <c r="J5408" i="2"/>
  <c r="J5409" i="2"/>
  <c r="N5409" i="2"/>
  <c r="L5409" i="2"/>
  <c r="L5412" i="2"/>
  <c r="J5412" i="2"/>
  <c r="N5412" i="2"/>
  <c r="J5415" i="2"/>
  <c r="N5415" i="2"/>
  <c r="L5415" i="2"/>
  <c r="N5417" i="2"/>
  <c r="L5417" i="2"/>
  <c r="J5417" i="2"/>
  <c r="L5418" i="2"/>
  <c r="J5418" i="2"/>
  <c r="N5418" i="2"/>
  <c r="L5420" i="2"/>
  <c r="J5420" i="2"/>
  <c r="N5420" i="2"/>
  <c r="L5423" i="2"/>
  <c r="J5423" i="2"/>
  <c r="N5423" i="2"/>
  <c r="N5426" i="2"/>
  <c r="J5426" i="2"/>
  <c r="L5426" i="2"/>
  <c r="J5432" i="2"/>
  <c r="N5432" i="2"/>
  <c r="L5432" i="2"/>
  <c r="L5436" i="2"/>
  <c r="N5436" i="2"/>
  <c r="J5436" i="2"/>
  <c r="J5441" i="2"/>
  <c r="N5441" i="2"/>
  <c r="L5441" i="2"/>
  <c r="J5443" i="2"/>
  <c r="N5443" i="2"/>
  <c r="L5443" i="2"/>
  <c r="N5444" i="2"/>
  <c r="J5444" i="2"/>
  <c r="L5444" i="2"/>
  <c r="L5452" i="2"/>
  <c r="J5452" i="2"/>
  <c r="N5452" i="2"/>
  <c r="L5455" i="2"/>
  <c r="N5455" i="2"/>
  <c r="J5455" i="2"/>
  <c r="L5456" i="2"/>
  <c r="N5456" i="2"/>
  <c r="J5456" i="2"/>
  <c r="J5459" i="2"/>
  <c r="N5459" i="2"/>
  <c r="L5459" i="2"/>
  <c r="J5464" i="2"/>
  <c r="N5464" i="2"/>
  <c r="L5464" i="2"/>
  <c r="L5466" i="2"/>
  <c r="J5466" i="2"/>
  <c r="N5466" i="2"/>
  <c r="N5473" i="2"/>
  <c r="J5473" i="2"/>
  <c r="L5473" i="2"/>
  <c r="J5481" i="2"/>
  <c r="L5481" i="2"/>
  <c r="N5481" i="2"/>
  <c r="L5485" i="2"/>
  <c r="N5485" i="2"/>
  <c r="J5485" i="2"/>
  <c r="N5490" i="2"/>
  <c r="J5490" i="2"/>
  <c r="L5490" i="2"/>
  <c r="N5493" i="2"/>
  <c r="L5493" i="2"/>
  <c r="J5493" i="2"/>
  <c r="J5495" i="2"/>
  <c r="N5495" i="2"/>
  <c r="L5495" i="2"/>
  <c r="J5501" i="2"/>
  <c r="N5501" i="2"/>
  <c r="L5501" i="2"/>
  <c r="N5512" i="2"/>
  <c r="J5512" i="2"/>
  <c r="L5512" i="2"/>
  <c r="L5521" i="2"/>
  <c r="N5521" i="2"/>
  <c r="J5521" i="2"/>
  <c r="N5351" i="2"/>
  <c r="L5351" i="2"/>
  <c r="J5351" i="2"/>
  <c r="J5352" i="2"/>
  <c r="L5352" i="2"/>
  <c r="N5352" i="2"/>
  <c r="L5353" i="2"/>
  <c r="J5353" i="2"/>
  <c r="N5353" i="2"/>
  <c r="L5355" i="2"/>
  <c r="J5355" i="2"/>
  <c r="N5355" i="2"/>
  <c r="J5356" i="2"/>
  <c r="L5356" i="2"/>
  <c r="N5356" i="2"/>
  <c r="N5357" i="2"/>
  <c r="L5357" i="2"/>
  <c r="J5357" i="2"/>
  <c r="J5358" i="2"/>
  <c r="N5358" i="2"/>
  <c r="L5358" i="2"/>
  <c r="N5359" i="2"/>
  <c r="J5359" i="2"/>
  <c r="L5359" i="2"/>
  <c r="J5360" i="2"/>
  <c r="N5360" i="2"/>
  <c r="L5360" i="2"/>
  <c r="L5361" i="2"/>
  <c r="N5361" i="2"/>
  <c r="J5361" i="2"/>
  <c r="N5362" i="2"/>
  <c r="J5362" i="2"/>
  <c r="L5362" i="2"/>
  <c r="L5363" i="2"/>
  <c r="J5363" i="2"/>
  <c r="N5363" i="2"/>
  <c r="J5364" i="2"/>
  <c r="L5364" i="2"/>
  <c r="N5364" i="2"/>
  <c r="J5365" i="2"/>
  <c r="N5365" i="2"/>
  <c r="L5365" i="2"/>
  <c r="J5366" i="2"/>
  <c r="L5366" i="2"/>
  <c r="N5366" i="2"/>
  <c r="J5367" i="2"/>
  <c r="L5367" i="2"/>
  <c r="N5367" i="2"/>
  <c r="L5368" i="2"/>
  <c r="J5368" i="2"/>
  <c r="N5368" i="2"/>
  <c r="J5369" i="2"/>
  <c r="N5369" i="2"/>
  <c r="L5369" i="2"/>
  <c r="J5370" i="2"/>
  <c r="N5370" i="2"/>
  <c r="L5370" i="2"/>
  <c r="N5371" i="2"/>
  <c r="L5371" i="2"/>
  <c r="J5371" i="2"/>
  <c r="N5541" i="2"/>
  <c r="J5541" i="2"/>
  <c r="L5541" i="2"/>
  <c r="N5545" i="2"/>
  <c r="L5545" i="2"/>
  <c r="J5545" i="2"/>
  <c r="L5546" i="2"/>
  <c r="N5546" i="2"/>
  <c r="J5546" i="2"/>
  <c r="J5547" i="2"/>
  <c r="L5547" i="2"/>
  <c r="N5547" i="2"/>
  <c r="L5549" i="2"/>
  <c r="J5549" i="2"/>
  <c r="N5549" i="2"/>
  <c r="L5550" i="2"/>
  <c r="J5550" i="2"/>
  <c r="N5550" i="2"/>
  <c r="L5554" i="2"/>
  <c r="N5554" i="2"/>
  <c r="J5554" i="2"/>
  <c r="J5555" i="2"/>
  <c r="L5555" i="2"/>
  <c r="N5555" i="2"/>
  <c r="L5556" i="2"/>
  <c r="J5556" i="2"/>
  <c r="N5556" i="2"/>
  <c r="N5557" i="2"/>
  <c r="L5557" i="2"/>
  <c r="J5557" i="2"/>
  <c r="J5558" i="2"/>
  <c r="N5558" i="2"/>
  <c r="L5558" i="2"/>
  <c r="N5560" i="2"/>
  <c r="L5560" i="2"/>
  <c r="J5560" i="2"/>
  <c r="N5561" i="2"/>
  <c r="L5561" i="2"/>
  <c r="J5561" i="2"/>
  <c r="L5562" i="2"/>
  <c r="N5562" i="2"/>
  <c r="J5562" i="2"/>
  <c r="N8504" i="2"/>
  <c r="J8504" i="2"/>
  <c r="N4358" i="2"/>
  <c r="L4358" i="2"/>
  <c r="J4358" i="2"/>
  <c r="N5372" i="2"/>
  <c r="L5372" i="2"/>
  <c r="J5372" i="2"/>
  <c r="N5373" i="2"/>
  <c r="L5373" i="2"/>
  <c r="J5373" i="2"/>
  <c r="L3682" i="2"/>
  <c r="J3682" i="2"/>
  <c r="N3682" i="2"/>
  <c r="J3683" i="2"/>
  <c r="N3683" i="2"/>
  <c r="L3683" i="2"/>
  <c r="J3697" i="2"/>
  <c r="N3697" i="2"/>
  <c r="L3697" i="2"/>
  <c r="L3698" i="2"/>
  <c r="N3698" i="2"/>
  <c r="J3698" i="2"/>
  <c r="N3700" i="2"/>
  <c r="L3700" i="2"/>
  <c r="J3700" i="2"/>
  <c r="N3718" i="2"/>
  <c r="L3718" i="2"/>
  <c r="J3718" i="2"/>
  <c r="L3720" i="2"/>
  <c r="J3720" i="2"/>
  <c r="N3720" i="2"/>
  <c r="N3722" i="2"/>
  <c r="L3722" i="2"/>
  <c r="J3722" i="2"/>
  <c r="N3723" i="2"/>
  <c r="L3723" i="2"/>
  <c r="J3723" i="2"/>
  <c r="L5538" i="2"/>
  <c r="J5538" i="2"/>
  <c r="N5538" i="2"/>
  <c r="J5539" i="2"/>
  <c r="N5539" i="2"/>
  <c r="L5539" i="2"/>
  <c r="J5540" i="2"/>
  <c r="N5540" i="2"/>
  <c r="L5540" i="2"/>
  <c r="L5564" i="2"/>
  <c r="J5564" i="2"/>
  <c r="N5564" i="2"/>
  <c r="J5565" i="2"/>
  <c r="N5565" i="2"/>
  <c r="L5565" i="2"/>
  <c r="J5566" i="2"/>
  <c r="N5566" i="2"/>
  <c r="L5566" i="2"/>
  <c r="L5567" i="2"/>
  <c r="N5567" i="2"/>
  <c r="J5567" i="2"/>
  <c r="J5568" i="2"/>
  <c r="N5568" i="2"/>
  <c r="L5568" i="2"/>
  <c r="N5569" i="2"/>
  <c r="L5569" i="2"/>
  <c r="J5569" i="2"/>
  <c r="J5570" i="2"/>
  <c r="N5570" i="2"/>
  <c r="L5570" i="2"/>
  <c r="N5571" i="2"/>
  <c r="L5571" i="2"/>
  <c r="J5571" i="2"/>
  <c r="N5572" i="2"/>
  <c r="J5572" i="2"/>
  <c r="L5572" i="2"/>
  <c r="J5574" i="2"/>
  <c r="L5574" i="2"/>
  <c r="N5574" i="2"/>
  <c r="N5575" i="2"/>
  <c r="J5575" i="2"/>
  <c r="L5575" i="2"/>
  <c r="N5577" i="2"/>
  <c r="J5577" i="2"/>
  <c r="L5577" i="2"/>
  <c r="J5579" i="2"/>
  <c r="N5579" i="2"/>
  <c r="L5579" i="2"/>
  <c r="N5580" i="2"/>
  <c r="L5580" i="2"/>
  <c r="J5580" i="2"/>
  <c r="L5486" i="2"/>
  <c r="J5486" i="2"/>
  <c r="N5486" i="2"/>
  <c r="N5489" i="2"/>
  <c r="L5489" i="2"/>
  <c r="J5489" i="2"/>
  <c r="L5496" i="2"/>
  <c r="N5496" i="2"/>
  <c r="J5496" i="2"/>
  <c r="L5499" i="2"/>
  <c r="J5499" i="2"/>
  <c r="N5499" i="2"/>
  <c r="N2726" i="2"/>
  <c r="L2726" i="2"/>
  <c r="J2726" i="2"/>
  <c r="N2727" i="2"/>
  <c r="L2727" i="2"/>
  <c r="J2727" i="2"/>
  <c r="N2728" i="2"/>
  <c r="L2728" i="2"/>
  <c r="J2728" i="2"/>
  <c r="L2729" i="2"/>
  <c r="N2729" i="2"/>
  <c r="J2729" i="2"/>
  <c r="N2730" i="2"/>
  <c r="J2730" i="2"/>
  <c r="L2730" i="2"/>
  <c r="N2731" i="2"/>
  <c r="L2731" i="2"/>
  <c r="J2731" i="2"/>
  <c r="L2732" i="2"/>
  <c r="N2732" i="2"/>
  <c r="J2732" i="2"/>
  <c r="J2733" i="2"/>
  <c r="L2733" i="2"/>
  <c r="N2733" i="2"/>
  <c r="J2734" i="2"/>
  <c r="L2734" i="2"/>
  <c r="N2734" i="2"/>
  <c r="J2735" i="2"/>
  <c r="N2735" i="2"/>
  <c r="L2735" i="2"/>
  <c r="J2736" i="2"/>
  <c r="L2736" i="2"/>
  <c r="N2736" i="2"/>
  <c r="J2737" i="2"/>
  <c r="L2737" i="2"/>
  <c r="N2737" i="2"/>
  <c r="N2738" i="2"/>
  <c r="L2738" i="2"/>
  <c r="J2738" i="2"/>
  <c r="N2739" i="2"/>
  <c r="L2739" i="2"/>
  <c r="J2739" i="2"/>
  <c r="N2740" i="2"/>
  <c r="L2740" i="2"/>
  <c r="J2740" i="2"/>
  <c r="J2741" i="2"/>
  <c r="L2741" i="2"/>
  <c r="N2741" i="2"/>
  <c r="N2742" i="2"/>
  <c r="L2742" i="2"/>
  <c r="J2742" i="2"/>
  <c r="J2743" i="2"/>
  <c r="L2743" i="2"/>
  <c r="N2743" i="2"/>
  <c r="L2744" i="2"/>
  <c r="J2744" i="2"/>
  <c r="N2744" i="2"/>
  <c r="J2745" i="2"/>
  <c r="L2745" i="2"/>
  <c r="N2745" i="2"/>
  <c r="J2746" i="2"/>
  <c r="L2746" i="2"/>
  <c r="N2746" i="2"/>
  <c r="J2747" i="2"/>
  <c r="L2747" i="2"/>
  <c r="N2747" i="2"/>
  <c r="N2748" i="2"/>
  <c r="L2748" i="2"/>
  <c r="J2748" i="2"/>
  <c r="N2749" i="2"/>
  <c r="L2749" i="2"/>
  <c r="J2749" i="2"/>
  <c r="N2750" i="2"/>
  <c r="L2750" i="2"/>
  <c r="J2750" i="2"/>
  <c r="J2751" i="2"/>
  <c r="L2751" i="2"/>
  <c r="N2751" i="2"/>
  <c r="J2752" i="2"/>
  <c r="L2752" i="2"/>
  <c r="N2752" i="2"/>
  <c r="J2753" i="2"/>
  <c r="L2753" i="2"/>
  <c r="N2753" i="2"/>
  <c r="L2754" i="2"/>
  <c r="N2754" i="2"/>
  <c r="J2754" i="2"/>
  <c r="J2755" i="2"/>
  <c r="L2755" i="2"/>
  <c r="N2755" i="2"/>
  <c r="N2756" i="2"/>
  <c r="J2756" i="2"/>
  <c r="L2756" i="2"/>
  <c r="N2757" i="2"/>
  <c r="L2757" i="2"/>
  <c r="J2757" i="2"/>
  <c r="J2758" i="2"/>
  <c r="L2758" i="2"/>
  <c r="N2758" i="2"/>
  <c r="J2759" i="2"/>
  <c r="L2759" i="2"/>
  <c r="N2759" i="2"/>
  <c r="J2760" i="2"/>
  <c r="N2760" i="2"/>
  <c r="L2760" i="2"/>
  <c r="J2761" i="2"/>
  <c r="N2761" i="2"/>
  <c r="L2761" i="2"/>
  <c r="N2762" i="2"/>
  <c r="L2762" i="2"/>
  <c r="J2762" i="2"/>
  <c r="L2763" i="2"/>
  <c r="J2763" i="2"/>
  <c r="N2763" i="2"/>
  <c r="L2764" i="2"/>
  <c r="N2764" i="2"/>
  <c r="J2764" i="2"/>
  <c r="N2765" i="2"/>
  <c r="L2765" i="2"/>
  <c r="J2765" i="2"/>
  <c r="N2766" i="2"/>
  <c r="L2766" i="2"/>
  <c r="J2766" i="2"/>
  <c r="L2767" i="2"/>
  <c r="J2767" i="2"/>
  <c r="N2767" i="2"/>
  <c r="N2768" i="2"/>
  <c r="L2768" i="2"/>
  <c r="J2768" i="2"/>
  <c r="N2769" i="2"/>
  <c r="L2769" i="2"/>
  <c r="J2769" i="2"/>
  <c r="J2770" i="2"/>
  <c r="N2770" i="2"/>
  <c r="L2770" i="2"/>
  <c r="N2771" i="2"/>
  <c r="L2771" i="2"/>
  <c r="J2771" i="2"/>
  <c r="J2772" i="2"/>
  <c r="N2772" i="2"/>
  <c r="L2772" i="2"/>
  <c r="J2773" i="2"/>
  <c r="L2773" i="2"/>
  <c r="N2773" i="2"/>
  <c r="N2774" i="2"/>
  <c r="L2774" i="2"/>
  <c r="J2774" i="2"/>
  <c r="N2775" i="2"/>
  <c r="J2775" i="2"/>
  <c r="L2775" i="2"/>
  <c r="J2776" i="2"/>
  <c r="N2776" i="2"/>
  <c r="L2776" i="2"/>
  <c r="N2777" i="2"/>
  <c r="J2777" i="2"/>
  <c r="L2777" i="2"/>
  <c r="J2778" i="2"/>
  <c r="L2778" i="2"/>
  <c r="N2778" i="2"/>
  <c r="N2779" i="2"/>
  <c r="L2779" i="2"/>
  <c r="J2779" i="2"/>
  <c r="N2780" i="2"/>
  <c r="L2780" i="2"/>
  <c r="J2780" i="2"/>
  <c r="J2781" i="2"/>
  <c r="L2781" i="2"/>
  <c r="N2781" i="2"/>
  <c r="J2782" i="2"/>
  <c r="L2782" i="2"/>
  <c r="N2782" i="2"/>
  <c r="N2783" i="2"/>
  <c r="L2783" i="2"/>
  <c r="J2783" i="2"/>
  <c r="J2784" i="2"/>
  <c r="L2784" i="2"/>
  <c r="N2784" i="2"/>
  <c r="N2785" i="2"/>
  <c r="L2785" i="2"/>
  <c r="J2785" i="2"/>
  <c r="N2786" i="2"/>
  <c r="L2786" i="2"/>
  <c r="J2786" i="2"/>
  <c r="L2787" i="2"/>
  <c r="J2787" i="2"/>
  <c r="N2787" i="2"/>
  <c r="N2788" i="2"/>
  <c r="L2788" i="2"/>
  <c r="J2788" i="2"/>
  <c r="J2789" i="2"/>
  <c r="L2789" i="2"/>
  <c r="N2789" i="2"/>
  <c r="J2790" i="2"/>
  <c r="N2790" i="2"/>
  <c r="L2790" i="2"/>
  <c r="N2791" i="2"/>
  <c r="L2791" i="2"/>
  <c r="J2791" i="2"/>
  <c r="J2792" i="2"/>
  <c r="N2792" i="2"/>
  <c r="L2792" i="2"/>
  <c r="L2793" i="2"/>
  <c r="N2793" i="2"/>
  <c r="J2793" i="2"/>
  <c r="N2794" i="2"/>
  <c r="L2794" i="2"/>
  <c r="J2794" i="2"/>
  <c r="N2795" i="2"/>
  <c r="L2795" i="2"/>
  <c r="J2795" i="2"/>
  <c r="N2796" i="2"/>
  <c r="L2796" i="2"/>
  <c r="J2796" i="2"/>
  <c r="J2797" i="2"/>
  <c r="L2797" i="2"/>
  <c r="N2797" i="2"/>
  <c r="J2798" i="2"/>
  <c r="L2798" i="2"/>
  <c r="N2798" i="2"/>
  <c r="J2799" i="2"/>
  <c r="L2799" i="2"/>
  <c r="N2799" i="2"/>
  <c r="N2800" i="2"/>
  <c r="L2800" i="2"/>
  <c r="J2800" i="2"/>
  <c r="N2801" i="2"/>
  <c r="L2801" i="2"/>
  <c r="J2801" i="2"/>
  <c r="N2802" i="2"/>
  <c r="J2802" i="2"/>
  <c r="L2802" i="2"/>
  <c r="N2803" i="2"/>
  <c r="L2803" i="2"/>
  <c r="J2803" i="2"/>
  <c r="N2804" i="2"/>
  <c r="L2804" i="2"/>
  <c r="J2804" i="2"/>
  <c r="L2805" i="2"/>
  <c r="J2805" i="2"/>
  <c r="N2805" i="2"/>
  <c r="N2806" i="2"/>
  <c r="L2806" i="2"/>
  <c r="J2806" i="2"/>
  <c r="N2807" i="2"/>
  <c r="L2807" i="2"/>
  <c r="J2807" i="2"/>
  <c r="N2808" i="2"/>
  <c r="L2808" i="2"/>
  <c r="J2808" i="2"/>
  <c r="J2809" i="2"/>
  <c r="L2809" i="2"/>
  <c r="N2809" i="2"/>
  <c r="L2810" i="2"/>
  <c r="N2810" i="2"/>
  <c r="J2810" i="2"/>
  <c r="J2811" i="2"/>
  <c r="L2811" i="2"/>
  <c r="N2811" i="2"/>
  <c r="J2812" i="2"/>
  <c r="L2812" i="2"/>
  <c r="N2812" i="2"/>
  <c r="L2813" i="2"/>
  <c r="N2813" i="2"/>
  <c r="J2813" i="2"/>
  <c r="J2814" i="2"/>
  <c r="L2814" i="2"/>
  <c r="N2814" i="2"/>
  <c r="J2815" i="2"/>
  <c r="L2815" i="2"/>
  <c r="N2815" i="2"/>
  <c r="N2816" i="2"/>
  <c r="J2816" i="2"/>
  <c r="L2816" i="2"/>
  <c r="J2817" i="2"/>
  <c r="L2817" i="2"/>
  <c r="N2817" i="2"/>
  <c r="J2818" i="2"/>
  <c r="L2818" i="2"/>
  <c r="N2818" i="2"/>
  <c r="J2819" i="2"/>
  <c r="N2819" i="2"/>
  <c r="L2819" i="2"/>
  <c r="N2820" i="2"/>
  <c r="L2820" i="2"/>
  <c r="J2820" i="2"/>
  <c r="J2821" i="2"/>
  <c r="L2821" i="2"/>
  <c r="N2821" i="2"/>
  <c r="J2822" i="2"/>
  <c r="L2822" i="2"/>
  <c r="N2822" i="2"/>
  <c r="N2823" i="2"/>
  <c r="L2823" i="2"/>
  <c r="J2823" i="2"/>
  <c r="N2824" i="2"/>
  <c r="L2824" i="2"/>
  <c r="J2824" i="2"/>
  <c r="L2825" i="2"/>
  <c r="J2825" i="2"/>
  <c r="N2825" i="2"/>
  <c r="N2826" i="2"/>
  <c r="L2826" i="2"/>
  <c r="J2826" i="2"/>
  <c r="N2827" i="2"/>
  <c r="J2827" i="2"/>
  <c r="L2827" i="2"/>
  <c r="J2828" i="2"/>
  <c r="L2828" i="2"/>
  <c r="N2828" i="2"/>
  <c r="L2829" i="2"/>
  <c r="J2829" i="2"/>
  <c r="N2829" i="2"/>
  <c r="N2830" i="2"/>
  <c r="L2830" i="2"/>
  <c r="J2830" i="2"/>
  <c r="N2831" i="2"/>
  <c r="J2831" i="2"/>
  <c r="L2831" i="2"/>
  <c r="J2832" i="2"/>
  <c r="L2832" i="2"/>
  <c r="N2832" i="2"/>
  <c r="J2833" i="2"/>
  <c r="L2833" i="2"/>
  <c r="N2833" i="2"/>
  <c r="J2834" i="2"/>
  <c r="L2834" i="2"/>
  <c r="N2834" i="2"/>
  <c r="J2835" i="2"/>
  <c r="L2835" i="2"/>
  <c r="N2835" i="2"/>
  <c r="L2836" i="2"/>
  <c r="N2836" i="2"/>
  <c r="J2836" i="2"/>
  <c r="N2837" i="2"/>
  <c r="L2837" i="2"/>
  <c r="J2837" i="2"/>
  <c r="N2838" i="2"/>
  <c r="L2838" i="2"/>
  <c r="J2838" i="2"/>
  <c r="L2839" i="2"/>
  <c r="N2839" i="2"/>
  <c r="J2839" i="2"/>
  <c r="J2840" i="2"/>
  <c r="N2840" i="2"/>
  <c r="L2840" i="2"/>
  <c r="L2841" i="2"/>
  <c r="N2841" i="2"/>
  <c r="J2841" i="2"/>
  <c r="L2842" i="2"/>
  <c r="N2842" i="2"/>
  <c r="J2842" i="2"/>
  <c r="L2843" i="2"/>
  <c r="N2843" i="2"/>
  <c r="J2843" i="2"/>
  <c r="J2844" i="2"/>
  <c r="N2844" i="2"/>
  <c r="L2844" i="2"/>
  <c r="N2845" i="2"/>
  <c r="J2845" i="2"/>
  <c r="L2845" i="2"/>
  <c r="L2846" i="2"/>
  <c r="N2846" i="2"/>
  <c r="J2846" i="2"/>
  <c r="N2847" i="2"/>
  <c r="L2847" i="2"/>
  <c r="J2847" i="2"/>
  <c r="J2848" i="2"/>
  <c r="L2848" i="2"/>
  <c r="N2848" i="2"/>
  <c r="J2849" i="2"/>
  <c r="N2849" i="2"/>
  <c r="L2849" i="2"/>
  <c r="J2850" i="2"/>
  <c r="N2850" i="2"/>
  <c r="L2850" i="2"/>
  <c r="N2851" i="2"/>
  <c r="L2851" i="2"/>
  <c r="J2851" i="2"/>
  <c r="L2852" i="2"/>
  <c r="J2852" i="2"/>
  <c r="N2852" i="2"/>
  <c r="J2853" i="2"/>
  <c r="L2853" i="2"/>
  <c r="N2853" i="2"/>
  <c r="J2854" i="2"/>
  <c r="L2854" i="2"/>
  <c r="N2854" i="2"/>
  <c r="L2855" i="2"/>
  <c r="J2855" i="2"/>
  <c r="N2855" i="2"/>
  <c r="J2856" i="2"/>
  <c r="N2856" i="2"/>
  <c r="L2856" i="2"/>
  <c r="J2857" i="2"/>
  <c r="L2857" i="2"/>
  <c r="N2857" i="2"/>
  <c r="N2858" i="2"/>
  <c r="L2858" i="2"/>
  <c r="J2858" i="2"/>
  <c r="J3394" i="2"/>
  <c r="L3394" i="2"/>
  <c r="N3394" i="2"/>
  <c r="J3395" i="2"/>
  <c r="L3395" i="2"/>
  <c r="N3395" i="2"/>
  <c r="L3396" i="2"/>
  <c r="N3396" i="2"/>
  <c r="J3396" i="2"/>
  <c r="N3397" i="2"/>
  <c r="L3397" i="2"/>
  <c r="J3397" i="2"/>
  <c r="N3398" i="2"/>
  <c r="L3398" i="2"/>
  <c r="J3398" i="2"/>
  <c r="N3399" i="2"/>
  <c r="J3399" i="2"/>
  <c r="L3399" i="2"/>
  <c r="L3400" i="2"/>
  <c r="J3400" i="2"/>
  <c r="N3400" i="2"/>
  <c r="N3401" i="2"/>
  <c r="L3401" i="2"/>
  <c r="J3401" i="2"/>
  <c r="N3402" i="2"/>
  <c r="L3402" i="2"/>
  <c r="J3402" i="2"/>
  <c r="N3403" i="2"/>
  <c r="L3403" i="2"/>
  <c r="J3403" i="2"/>
  <c r="N3404" i="2"/>
  <c r="J3404" i="2"/>
  <c r="L3404" i="2"/>
  <c r="J3405" i="2"/>
  <c r="N3405" i="2"/>
  <c r="L3405" i="2"/>
  <c r="N3406" i="2"/>
  <c r="L3406" i="2"/>
  <c r="J3406" i="2"/>
  <c r="J3407" i="2"/>
  <c r="L3407" i="2"/>
  <c r="N3407" i="2"/>
  <c r="N3408" i="2"/>
  <c r="L3408" i="2"/>
  <c r="J3408" i="2"/>
  <c r="J3409" i="2"/>
  <c r="L3409" i="2"/>
  <c r="N3409" i="2"/>
  <c r="L3410" i="2"/>
  <c r="N3410" i="2"/>
  <c r="J3410" i="2"/>
  <c r="L3411" i="2"/>
  <c r="J3411" i="2"/>
  <c r="N3411" i="2"/>
  <c r="J3412" i="2"/>
  <c r="L3412" i="2"/>
  <c r="N3412" i="2"/>
  <c r="J3413" i="2"/>
  <c r="L3413" i="2"/>
  <c r="N3413" i="2"/>
  <c r="J3414" i="2"/>
  <c r="L3414" i="2"/>
  <c r="N3414" i="2"/>
  <c r="L3415" i="2"/>
  <c r="J3415" i="2"/>
  <c r="N3415" i="2"/>
  <c r="J3416" i="2"/>
  <c r="L3416" i="2"/>
  <c r="N3416" i="2"/>
  <c r="N3417" i="2"/>
  <c r="J3417" i="2"/>
  <c r="L3417" i="2"/>
  <c r="N3418" i="2"/>
  <c r="L3418" i="2"/>
  <c r="J3418" i="2"/>
  <c r="L3419" i="2"/>
  <c r="N3419" i="2"/>
  <c r="J3419" i="2"/>
  <c r="N3420" i="2"/>
  <c r="L3420" i="2"/>
  <c r="J3420" i="2"/>
  <c r="L3421" i="2"/>
  <c r="J3421" i="2"/>
  <c r="N3421" i="2"/>
  <c r="N3422" i="2"/>
  <c r="L3422" i="2"/>
  <c r="J3422" i="2"/>
  <c r="J3423" i="2"/>
  <c r="L3423" i="2"/>
  <c r="N3423" i="2"/>
  <c r="J3424" i="2"/>
  <c r="L3424" i="2"/>
  <c r="N3424" i="2"/>
  <c r="L3425" i="2"/>
  <c r="J3425" i="2"/>
  <c r="N3425" i="2"/>
  <c r="N3426" i="2"/>
  <c r="L3426" i="2"/>
  <c r="J3426" i="2"/>
  <c r="L3427" i="2"/>
  <c r="N3427" i="2"/>
  <c r="J3427" i="2"/>
  <c r="J3428" i="2"/>
  <c r="L3428" i="2"/>
  <c r="N3428" i="2"/>
  <c r="N3429" i="2"/>
  <c r="L3429" i="2"/>
  <c r="J3429" i="2"/>
  <c r="J3430" i="2"/>
  <c r="L3430" i="2"/>
  <c r="N3430" i="2"/>
  <c r="L3431" i="2"/>
  <c r="J3431" i="2"/>
  <c r="N3431" i="2"/>
  <c r="N3432" i="2"/>
  <c r="L3432" i="2"/>
  <c r="J3432" i="2"/>
  <c r="N3433" i="2"/>
  <c r="J3433" i="2"/>
  <c r="L3433" i="2"/>
  <c r="L3434" i="2"/>
  <c r="J3434" i="2"/>
  <c r="N3434" i="2"/>
  <c r="N3435" i="2"/>
  <c r="L3435" i="2"/>
  <c r="J3435" i="2"/>
  <c r="N3436" i="2"/>
  <c r="J3436" i="2"/>
  <c r="L3436" i="2"/>
  <c r="L3437" i="2"/>
  <c r="N3437" i="2"/>
  <c r="J3437" i="2"/>
  <c r="L3438" i="2"/>
  <c r="N3438" i="2"/>
  <c r="J3438" i="2"/>
  <c r="N3439" i="2"/>
  <c r="L3439" i="2"/>
  <c r="J3439" i="2"/>
  <c r="N3440" i="2"/>
  <c r="J3440" i="2"/>
  <c r="L3440" i="2"/>
  <c r="N3441" i="2"/>
  <c r="L3441" i="2"/>
  <c r="J3441" i="2"/>
  <c r="L3442" i="2"/>
  <c r="J3442" i="2"/>
  <c r="N3442" i="2"/>
  <c r="L3443" i="2"/>
  <c r="J3443" i="2"/>
  <c r="N3443" i="2"/>
  <c r="N3444" i="2"/>
  <c r="L3444" i="2"/>
  <c r="J3444" i="2"/>
  <c r="J3445" i="2"/>
  <c r="L3445" i="2"/>
  <c r="N3445" i="2"/>
  <c r="N3446" i="2"/>
  <c r="J3446" i="2"/>
  <c r="L3446" i="2"/>
  <c r="N3447" i="2"/>
  <c r="J3447" i="2"/>
  <c r="L3447" i="2"/>
  <c r="L3448" i="2"/>
  <c r="N3448" i="2"/>
  <c r="J3448" i="2"/>
  <c r="J3449" i="2"/>
  <c r="L3449" i="2"/>
  <c r="N3449" i="2"/>
  <c r="N3450" i="2"/>
  <c r="J3450" i="2"/>
  <c r="L3450" i="2"/>
  <c r="N7460" i="2"/>
  <c r="L7460" i="2"/>
  <c r="J7460" i="2"/>
  <c r="N7469" i="2"/>
  <c r="J7469" i="2"/>
  <c r="L7469" i="2"/>
  <c r="L7482" i="2"/>
  <c r="N7482" i="2"/>
  <c r="J7482" i="2"/>
  <c r="L7334" i="2"/>
  <c r="J7334" i="2"/>
  <c r="N7334" i="2"/>
  <c r="L7337" i="2"/>
  <c r="J7337" i="2"/>
  <c r="N7337" i="2"/>
  <c r="N7340" i="2"/>
  <c r="J7340" i="2"/>
  <c r="L7340" i="2"/>
  <c r="J7343" i="2"/>
  <c r="L7343" i="2"/>
  <c r="N7343" i="2"/>
  <c r="J7346" i="2"/>
  <c r="L7346" i="2"/>
  <c r="N7346" i="2"/>
  <c r="L7348" i="2"/>
  <c r="N7348" i="2"/>
  <c r="J7348" i="2"/>
  <c r="J7349" i="2"/>
  <c r="L7349" i="2"/>
  <c r="N7349" i="2"/>
  <c r="J7350" i="2"/>
  <c r="N7350" i="2"/>
  <c r="L7350" i="2"/>
  <c r="J7351" i="2"/>
  <c r="L7351" i="2"/>
  <c r="N7351" i="2"/>
  <c r="L7352" i="2"/>
  <c r="N7352" i="2"/>
  <c r="J7352" i="2"/>
  <c r="J7353" i="2"/>
  <c r="L7353" i="2"/>
  <c r="N7353" i="2"/>
  <c r="N7354" i="2"/>
  <c r="L7354" i="2"/>
  <c r="J7354" i="2"/>
  <c r="J5384" i="2"/>
  <c r="L5384" i="2"/>
  <c r="N5384" i="2"/>
  <c r="L5388" i="2"/>
  <c r="N5388" i="2"/>
  <c r="J5388" i="2"/>
  <c r="N5390" i="2"/>
  <c r="L5390" i="2"/>
  <c r="J5390" i="2"/>
  <c r="N5392" i="2"/>
  <c r="J5392" i="2"/>
  <c r="L5392" i="2"/>
  <c r="L5396" i="2"/>
  <c r="J5396" i="2"/>
  <c r="N5396" i="2"/>
  <c r="J5398" i="2"/>
  <c r="L5398" i="2"/>
  <c r="N5398" i="2"/>
  <c r="N5406" i="2"/>
  <c r="J5406" i="2"/>
  <c r="L5406" i="2"/>
  <c r="J4946" i="2"/>
  <c r="L4946" i="2"/>
  <c r="N4946" i="2"/>
  <c r="N1521" i="2"/>
  <c r="L1521" i="2"/>
  <c r="J1521" i="2"/>
  <c r="N1523" i="2"/>
  <c r="L1523" i="2"/>
  <c r="J1523" i="2"/>
  <c r="J1528" i="2"/>
  <c r="L1528" i="2"/>
  <c r="N1528" i="2"/>
  <c r="J1530" i="2"/>
  <c r="N1530" i="2"/>
  <c r="L1530" i="2"/>
  <c r="J1532" i="2"/>
  <c r="L1532" i="2"/>
  <c r="N1532" i="2"/>
  <c r="N5383" i="2"/>
  <c r="L5383" i="2"/>
  <c r="J5383" i="2"/>
  <c r="J5387" i="2"/>
  <c r="L5387" i="2"/>
  <c r="N5387" i="2"/>
  <c r="J5389" i="2"/>
  <c r="N5389" i="2"/>
  <c r="L5389" i="2"/>
  <c r="J5393" i="2"/>
  <c r="N5393" i="2"/>
  <c r="L5393" i="2"/>
  <c r="J5394" i="2"/>
  <c r="L5394" i="2"/>
  <c r="N5394" i="2"/>
  <c r="J5395" i="2"/>
  <c r="N5395" i="2"/>
  <c r="L5395" i="2"/>
  <c r="J5397" i="2"/>
  <c r="L5397" i="2"/>
  <c r="N5397" i="2"/>
  <c r="J5401" i="2"/>
  <c r="L5401" i="2"/>
  <c r="N5401" i="2"/>
  <c r="J5402" i="2"/>
  <c r="N5402" i="2"/>
  <c r="L5402" i="2"/>
  <c r="N5404" i="2"/>
  <c r="L5404" i="2"/>
  <c r="J5404" i="2"/>
  <c r="L5407" i="2"/>
  <c r="N5407" i="2"/>
  <c r="J5407" i="2"/>
  <c r="J5411" i="2"/>
  <c r="L5411" i="2"/>
  <c r="N5411" i="2"/>
  <c r="N5413" i="2"/>
  <c r="L5413" i="2"/>
  <c r="J5413" i="2"/>
  <c r="N5419" i="2"/>
  <c r="L5419" i="2"/>
  <c r="J5419" i="2"/>
  <c r="L5422" i="2"/>
  <c r="N5422" i="2"/>
  <c r="J5422" i="2"/>
  <c r="N5425" i="2"/>
  <c r="L5425" i="2"/>
  <c r="J5425" i="2"/>
  <c r="J5428" i="2"/>
  <c r="N5428" i="2"/>
  <c r="L5428" i="2"/>
  <c r="L5429" i="2"/>
  <c r="N5429" i="2"/>
  <c r="J5429" i="2"/>
  <c r="J5434" i="2"/>
  <c r="N5434" i="2"/>
  <c r="L5434" i="2"/>
  <c r="N5445" i="2"/>
  <c r="L5445" i="2"/>
  <c r="J5445" i="2"/>
  <c r="N5447" i="2"/>
  <c r="J5447" i="2"/>
  <c r="L5447" i="2"/>
  <c r="J5450" i="2"/>
  <c r="L5450" i="2"/>
  <c r="N5450" i="2"/>
  <c r="J5453" i="2"/>
  <c r="N5453" i="2"/>
  <c r="L5453" i="2"/>
  <c r="L5458" i="2"/>
  <c r="N5458" i="2"/>
  <c r="J5458" i="2"/>
  <c r="L5460" i="2"/>
  <c r="J5460" i="2"/>
  <c r="N5460" i="2"/>
  <c r="N5463" i="2"/>
  <c r="J5463" i="2"/>
  <c r="L5463" i="2"/>
  <c r="J5465" i="2"/>
  <c r="L5465" i="2"/>
  <c r="N5465" i="2"/>
  <c r="N5469" i="2"/>
  <c r="L5469" i="2"/>
  <c r="J5469" i="2"/>
  <c r="J5480" i="2"/>
  <c r="L5480" i="2"/>
  <c r="N5480" i="2"/>
  <c r="L5606" i="2"/>
  <c r="J5606" i="2"/>
  <c r="N5606" i="2"/>
  <c r="L5610" i="2"/>
  <c r="J5610" i="2"/>
  <c r="N5610" i="2"/>
  <c r="N5625" i="2"/>
  <c r="J5625" i="2"/>
  <c r="L5625" i="2"/>
  <c r="L8714" i="2"/>
  <c r="N8714" i="2"/>
  <c r="J8714" i="2"/>
  <c r="J8715" i="2"/>
  <c r="N8715" i="2"/>
  <c r="L8715" i="2"/>
  <c r="L8711" i="2"/>
  <c r="J8711" i="2"/>
  <c r="N8711" i="2"/>
  <c r="N8712" i="2"/>
  <c r="L8712" i="2"/>
  <c r="J8712" i="2"/>
  <c r="L5618" i="2"/>
  <c r="J5618" i="2"/>
  <c r="N5618" i="2"/>
  <c r="J5518" i="2"/>
  <c r="L5518" i="2"/>
  <c r="N5518" i="2"/>
  <c r="J5617" i="2"/>
  <c r="N5617" i="2"/>
  <c r="L5617" i="2"/>
  <c r="L5620" i="2"/>
  <c r="J5620" i="2"/>
  <c r="N5620" i="2"/>
  <c r="J5613" i="2"/>
  <c r="N5613" i="2"/>
  <c r="L5613" i="2"/>
  <c r="L5475" i="2"/>
  <c r="J5475" i="2"/>
  <c r="N5475" i="2"/>
  <c r="J5478" i="2"/>
  <c r="L5478" i="2"/>
  <c r="N5478" i="2"/>
  <c r="N5484" i="2"/>
  <c r="L5484" i="2"/>
  <c r="J5484" i="2"/>
  <c r="J5488" i="2"/>
  <c r="L5488" i="2"/>
  <c r="N5488" i="2"/>
  <c r="N5504" i="2"/>
  <c r="J5504" i="2"/>
  <c r="L5504" i="2"/>
  <c r="L5506" i="2"/>
  <c r="N5506" i="2"/>
  <c r="J5506" i="2"/>
  <c r="J5513" i="2"/>
  <c r="N5513" i="2"/>
  <c r="L5513" i="2"/>
  <c r="J5517" i="2"/>
  <c r="N5517" i="2"/>
  <c r="L5517" i="2"/>
  <c r="J5519" i="2"/>
  <c r="N5519" i="2"/>
  <c r="L5519" i="2"/>
  <c r="J5524" i="2"/>
  <c r="N5524" i="2"/>
  <c r="L5524" i="2"/>
  <c r="L5354" i="2"/>
  <c r="J5354" i="2"/>
  <c r="N5354" i="2"/>
  <c r="N3728" i="2"/>
  <c r="L3728" i="2"/>
  <c r="J3728" i="2"/>
  <c r="N3731" i="2"/>
  <c r="L3731" i="2"/>
  <c r="J3731" i="2"/>
  <c r="N3732" i="2"/>
  <c r="J3732" i="2"/>
  <c r="L3732" i="2"/>
  <c r="J7363" i="2"/>
  <c r="N7363" i="2"/>
  <c r="L7363" i="2"/>
  <c r="J7365" i="2"/>
  <c r="L7365" i="2"/>
  <c r="N7365" i="2"/>
  <c r="N7366" i="2"/>
  <c r="L7366" i="2"/>
  <c r="J7366" i="2"/>
  <c r="N7367" i="2"/>
  <c r="L7367" i="2"/>
  <c r="J7367" i="2"/>
  <c r="J7425" i="2"/>
  <c r="L7425" i="2"/>
  <c r="N7425" i="2"/>
  <c r="J7426" i="2"/>
  <c r="L7426" i="2"/>
  <c r="N7426" i="2"/>
  <c r="L7428" i="2"/>
  <c r="N7428" i="2"/>
  <c r="J7428" i="2"/>
  <c r="L7432" i="2"/>
  <c r="N7432" i="2"/>
  <c r="J7432" i="2"/>
  <c r="J7433" i="2"/>
  <c r="N7433" i="2"/>
  <c r="L7433" i="2"/>
  <c r="J7436" i="2"/>
  <c r="L7436" i="2"/>
  <c r="N7436" i="2"/>
  <c r="N7438" i="2"/>
  <c r="J7438" i="2"/>
  <c r="L7438" i="2"/>
  <c r="N7439" i="2"/>
  <c r="L7439" i="2"/>
  <c r="J7439" i="2"/>
  <c r="J7441" i="2"/>
  <c r="N7441" i="2"/>
  <c r="L7441" i="2"/>
  <c r="J7442" i="2"/>
  <c r="L7442" i="2"/>
  <c r="N7442" i="2"/>
  <c r="N7455" i="2"/>
  <c r="J7455" i="2"/>
  <c r="L7455" i="2"/>
  <c r="J7458" i="2"/>
  <c r="L7458" i="2"/>
  <c r="N7458" i="2"/>
  <c r="N7459" i="2"/>
  <c r="L7459" i="2"/>
  <c r="J7459" i="2"/>
  <c r="J7462" i="2"/>
  <c r="N7462" i="2"/>
  <c r="L7462" i="2"/>
  <c r="N7470" i="2"/>
  <c r="L7470" i="2"/>
  <c r="J7470" i="2"/>
  <c r="J7471" i="2"/>
  <c r="N7471" i="2"/>
  <c r="L7471" i="2"/>
  <c r="J7481" i="2"/>
  <c r="L7481" i="2"/>
  <c r="N7481" i="2"/>
  <c r="J7484" i="2"/>
  <c r="L7484" i="2"/>
  <c r="N7484" i="2"/>
  <c r="N7485" i="2"/>
  <c r="J7485" i="2"/>
  <c r="L7485" i="2"/>
  <c r="J7489" i="2"/>
  <c r="N7489" i="2"/>
  <c r="L7489" i="2"/>
  <c r="J7383" i="2"/>
  <c r="L7383" i="2"/>
  <c r="N7383" i="2"/>
  <c r="N7393" i="2"/>
  <c r="L7393" i="2"/>
  <c r="J7393" i="2"/>
  <c r="N7405" i="2"/>
  <c r="L7405" i="2"/>
  <c r="J7405" i="2"/>
  <c r="N7416" i="2"/>
  <c r="L7416" i="2"/>
  <c r="J7416" i="2"/>
  <c r="L7427" i="2"/>
  <c r="N7427" i="2"/>
  <c r="J7427" i="2"/>
  <c r="J7429" i="2"/>
  <c r="L7429" i="2"/>
  <c r="N7429" i="2"/>
  <c r="L7430" i="2"/>
  <c r="N7430" i="2"/>
  <c r="J7430" i="2"/>
  <c r="N7434" i="2"/>
  <c r="L7434" i="2"/>
  <c r="J7434" i="2"/>
  <c r="L7435" i="2"/>
  <c r="J7435" i="2"/>
  <c r="N7435" i="2"/>
  <c r="L7437" i="2"/>
  <c r="N7437" i="2"/>
  <c r="J7437" i="2"/>
  <c r="N7440" i="2"/>
  <c r="L7440" i="2"/>
  <c r="J7440" i="2"/>
  <c r="J7443" i="2"/>
  <c r="L7443" i="2"/>
  <c r="N7443" i="2"/>
  <c r="L7444" i="2"/>
  <c r="N7444" i="2"/>
  <c r="J7444" i="2"/>
  <c r="J7445" i="2"/>
  <c r="L7445" i="2"/>
  <c r="N7445" i="2"/>
  <c r="J7448" i="2"/>
  <c r="N7448" i="2"/>
  <c r="L7448" i="2"/>
  <c r="L7449" i="2"/>
  <c r="J7449" i="2"/>
  <c r="N7449" i="2"/>
  <c r="N7450" i="2"/>
  <c r="L7450" i="2"/>
  <c r="J7450" i="2"/>
  <c r="J7451" i="2"/>
  <c r="N7451" i="2"/>
  <c r="L7451" i="2"/>
  <c r="L7453" i="2"/>
  <c r="N7453" i="2"/>
  <c r="J7453" i="2"/>
  <c r="L7454" i="2"/>
  <c r="N7454" i="2"/>
  <c r="J7454" i="2"/>
  <c r="J7456" i="2"/>
  <c r="N7456" i="2"/>
  <c r="L7456" i="2"/>
  <c r="N7457" i="2"/>
  <c r="J7457" i="2"/>
  <c r="L7457" i="2"/>
  <c r="L7468" i="2"/>
  <c r="J7468" i="2"/>
  <c r="N7468" i="2"/>
  <c r="J7473" i="2"/>
  <c r="L7473" i="2"/>
  <c r="N7473" i="2"/>
  <c r="J7475" i="2"/>
  <c r="L7475" i="2"/>
  <c r="N7475" i="2"/>
  <c r="J7476" i="2"/>
  <c r="N7476" i="2"/>
  <c r="L7476" i="2"/>
  <c r="L7479" i="2"/>
  <c r="N7479" i="2"/>
  <c r="J7479" i="2"/>
  <c r="J7480" i="2"/>
  <c r="N7480" i="2"/>
  <c r="L7480" i="2"/>
  <c r="N7486" i="2"/>
  <c r="J7486" i="2"/>
  <c r="L7486" i="2"/>
  <c r="J7487" i="2"/>
  <c r="N7487" i="2"/>
  <c r="L7487" i="2"/>
  <c r="N7490" i="2"/>
  <c r="L7490" i="2"/>
  <c r="J7490" i="2"/>
  <c r="N3733" i="2"/>
  <c r="L3733" i="2"/>
  <c r="J3733" i="2"/>
  <c r="J3712" i="2"/>
  <c r="N3712" i="2"/>
  <c r="L3712" i="2"/>
  <c r="L3714" i="2"/>
  <c r="J3714" i="2"/>
  <c r="N3714" i="2"/>
  <c r="N3716" i="2"/>
  <c r="J3716" i="2"/>
  <c r="L3716" i="2"/>
  <c r="J5581" i="2"/>
  <c r="L5581" i="2"/>
  <c r="J5585" i="2"/>
  <c r="L5585" i="2"/>
  <c r="N5585" i="2"/>
  <c r="J5587" i="2"/>
  <c r="N5587" i="2"/>
  <c r="L5587" i="2"/>
  <c r="J5588" i="2"/>
  <c r="N5588" i="2"/>
  <c r="L5588" i="2"/>
  <c r="N5589" i="2"/>
  <c r="J5589" i="2"/>
  <c r="L5589" i="2"/>
  <c r="N5590" i="2"/>
  <c r="J5590" i="2"/>
  <c r="L5590" i="2"/>
  <c r="J5591" i="2"/>
  <c r="N5591" i="2"/>
  <c r="L5591" i="2"/>
  <c r="N5592" i="2"/>
  <c r="J5592" i="2"/>
  <c r="L5592" i="2"/>
  <c r="L5593" i="2"/>
  <c r="J5593" i="2"/>
  <c r="N5593" i="2"/>
  <c r="L5596" i="2"/>
  <c r="N5596" i="2"/>
  <c r="J5596" i="2"/>
  <c r="N5598" i="2"/>
  <c r="J5598" i="2"/>
  <c r="L5598" i="2"/>
  <c r="N5600" i="2"/>
  <c r="J5600" i="2"/>
  <c r="L5600" i="2"/>
  <c r="N5609" i="2"/>
  <c r="J5609" i="2"/>
  <c r="L5609" i="2"/>
  <c r="N5615" i="2"/>
  <c r="L5615" i="2"/>
  <c r="J5615" i="2"/>
  <c r="N5626" i="2"/>
  <c r="L5626" i="2"/>
  <c r="J5626" i="2"/>
  <c r="N6239" i="2"/>
  <c r="J6239" i="2"/>
  <c r="L6239" i="2"/>
  <c r="J6240" i="2"/>
  <c r="L6240" i="2"/>
  <c r="N6240" i="2"/>
  <c r="N6241" i="2"/>
  <c r="J6241" i="2"/>
  <c r="L6241" i="2"/>
  <c r="L6242" i="2"/>
  <c r="J6242" i="2"/>
  <c r="N6242" i="2"/>
  <c r="N6243" i="2"/>
  <c r="L6243" i="2"/>
  <c r="J6243" i="2"/>
  <c r="L6244" i="2"/>
  <c r="J6244" i="2"/>
  <c r="N6244" i="2"/>
  <c r="L6245" i="2"/>
  <c r="J6245" i="2"/>
  <c r="N6245" i="2"/>
  <c r="J6246" i="2"/>
  <c r="L6246" i="2"/>
  <c r="N6246" i="2"/>
  <c r="N6247" i="2"/>
  <c r="J6247" i="2"/>
  <c r="L6247" i="2"/>
  <c r="L7431" i="2"/>
  <c r="J7431" i="2"/>
  <c r="N7431" i="2"/>
  <c r="J7446" i="2"/>
  <c r="N7446" i="2"/>
  <c r="L7446" i="2"/>
  <c r="L7447" i="2"/>
  <c r="N7447" i="2"/>
  <c r="J7447" i="2"/>
  <c r="J7452" i="2"/>
  <c r="L7452" i="2"/>
  <c r="N7452" i="2"/>
  <c r="L1534" i="2"/>
  <c r="J1534" i="2"/>
  <c r="N1536" i="2"/>
  <c r="L1536" i="2"/>
  <c r="J1536" i="2"/>
  <c r="N1538" i="2"/>
  <c r="L1538" i="2"/>
  <c r="J1538" i="2"/>
  <c r="N1540" i="2"/>
  <c r="L1540" i="2"/>
  <c r="J1540" i="2"/>
  <c r="N1542" i="2"/>
  <c r="L1542" i="2"/>
  <c r="J1542" i="2"/>
  <c r="N1668" i="2"/>
  <c r="L1668" i="2"/>
  <c r="J1668" i="2"/>
  <c r="N1672" i="2"/>
  <c r="L1672" i="2"/>
  <c r="J1672" i="2"/>
  <c r="N1676" i="2"/>
  <c r="L1676" i="2"/>
  <c r="J1676" i="2"/>
  <c r="N1679" i="2"/>
  <c r="L1679" i="2"/>
  <c r="J1679" i="2"/>
  <c r="N1682" i="2"/>
  <c r="L1682" i="2"/>
  <c r="J1682" i="2"/>
  <c r="N1685" i="2"/>
  <c r="L1685" i="2"/>
  <c r="J1685" i="2"/>
  <c r="N1687" i="2"/>
  <c r="L1687" i="2"/>
  <c r="J1687" i="2"/>
  <c r="N1684" i="2"/>
  <c r="L1684" i="2"/>
  <c r="J1684" i="2"/>
  <c r="N1688" i="2"/>
  <c r="L1688" i="2"/>
  <c r="J1688" i="2"/>
  <c r="L1990" i="2"/>
  <c r="J1990" i="2"/>
  <c r="N1990" i="2"/>
  <c r="N1993" i="2"/>
  <c r="L1993" i="2"/>
  <c r="J1993" i="2"/>
  <c r="L1996" i="2"/>
  <c r="N1996" i="2"/>
  <c r="J1996" i="2"/>
  <c r="N1999" i="2"/>
  <c r="L1999" i="2"/>
  <c r="J1999" i="2"/>
  <c r="N2029" i="2"/>
  <c r="L2029" i="2"/>
  <c r="J2029" i="2"/>
  <c r="J2033" i="2"/>
  <c r="L2033" i="2"/>
  <c r="N2033" i="2"/>
  <c r="N6782" i="2"/>
  <c r="L6782" i="2"/>
  <c r="J6782" i="2"/>
  <c r="L6786" i="2"/>
  <c r="N6786" i="2"/>
  <c r="J6786" i="2"/>
  <c r="N6792" i="2"/>
  <c r="L6792" i="2"/>
  <c r="J6792" i="2"/>
  <c r="N6803" i="2"/>
  <c r="L6803" i="2"/>
  <c r="J6803" i="2"/>
  <c r="N6810" i="2"/>
  <c r="L6810" i="2"/>
  <c r="J6810" i="2"/>
  <c r="L6815" i="2"/>
  <c r="N6815" i="2"/>
  <c r="J6815" i="2"/>
  <c r="N6820" i="2"/>
  <c r="J6820" i="2"/>
  <c r="L6820" i="2"/>
  <c r="N6827" i="2"/>
  <c r="J6827" i="2"/>
  <c r="L6827" i="2"/>
  <c r="N6833" i="2"/>
  <c r="L6833" i="2"/>
  <c r="J6833" i="2"/>
  <c r="N6837" i="2"/>
  <c r="L6837" i="2"/>
  <c r="J6837" i="2"/>
  <c r="L6844" i="2"/>
  <c r="N6844" i="2"/>
  <c r="J6844" i="2"/>
  <c r="J6848" i="2"/>
  <c r="N6848" i="2"/>
  <c r="L6848" i="2"/>
  <c r="N6783" i="2"/>
  <c r="L6783" i="2"/>
  <c r="J6783" i="2"/>
  <c r="J6788" i="2"/>
  <c r="N6788" i="2"/>
  <c r="L6788" i="2"/>
  <c r="N6793" i="2"/>
  <c r="L6793" i="2"/>
  <c r="J6793" i="2"/>
  <c r="L6797" i="2"/>
  <c r="N6797" i="2"/>
  <c r="J6797" i="2"/>
  <c r="N6800" i="2"/>
  <c r="J6800" i="2"/>
  <c r="L6800" i="2"/>
  <c r="J6805" i="2"/>
  <c r="N6805" i="2"/>
  <c r="L6805" i="2"/>
  <c r="J6808" i="2"/>
  <c r="N6808" i="2"/>
  <c r="L6808" i="2"/>
  <c r="N6814" i="2"/>
  <c r="J6814" i="2"/>
  <c r="L6814" i="2"/>
  <c r="N6819" i="2"/>
  <c r="L6819" i="2"/>
  <c r="J6819" i="2"/>
  <c r="N6824" i="2"/>
  <c r="L6824" i="2"/>
  <c r="J6824" i="2"/>
  <c r="J6828" i="2"/>
  <c r="N6828" i="2"/>
  <c r="L6828" i="2"/>
  <c r="J6831" i="2"/>
  <c r="N6831" i="2"/>
  <c r="L6831" i="2"/>
  <c r="N6835" i="2"/>
  <c r="J6835" i="2"/>
  <c r="L6835" i="2"/>
  <c r="N6839" i="2"/>
  <c r="L6839" i="2"/>
  <c r="J6839" i="2"/>
  <c r="N6842" i="2"/>
  <c r="L6842" i="2"/>
  <c r="J6842" i="2"/>
  <c r="N6849" i="2"/>
  <c r="J6849" i="2"/>
  <c r="L6849" i="2"/>
  <c r="J6854" i="2"/>
  <c r="N6854" i="2"/>
  <c r="L6854" i="2"/>
  <c r="N6858" i="2"/>
  <c r="L6858" i="2"/>
  <c r="J6858" i="2"/>
  <c r="N6861" i="2"/>
  <c r="L6861" i="2"/>
  <c r="J6861" i="2"/>
  <c r="J7284" i="2"/>
  <c r="L7284" i="2"/>
  <c r="N7284" i="2"/>
  <c r="J6785" i="2"/>
  <c r="L6785" i="2"/>
  <c r="N6785" i="2"/>
  <c r="N6790" i="2"/>
  <c r="J6790" i="2"/>
  <c r="L6790" i="2"/>
  <c r="J6796" i="2"/>
  <c r="L6796" i="2"/>
  <c r="N6796" i="2"/>
  <c r="L6801" i="2"/>
  <c r="N6801" i="2"/>
  <c r="J6801" i="2"/>
  <c r="J6806" i="2"/>
  <c r="L6806" i="2"/>
  <c r="N6806" i="2"/>
  <c r="L6811" i="2"/>
  <c r="N6811" i="2"/>
  <c r="J6811" i="2"/>
  <c r="N6816" i="2"/>
  <c r="L6816" i="2"/>
  <c r="J6816" i="2"/>
  <c r="N6821" i="2"/>
  <c r="L6821" i="2"/>
  <c r="J6821" i="2"/>
  <c r="L6825" i="2"/>
  <c r="N6825" i="2"/>
  <c r="J6825" i="2"/>
  <c r="N6829" i="2"/>
  <c r="L6829" i="2"/>
  <c r="J6829" i="2"/>
  <c r="N6832" i="2"/>
  <c r="J6832" i="2"/>
  <c r="L6832" i="2"/>
  <c r="J6836" i="2"/>
  <c r="L6836" i="2"/>
  <c r="N6836" i="2"/>
  <c r="N6841" i="2"/>
  <c r="L6841" i="2"/>
  <c r="J6841" i="2"/>
  <c r="N6847" i="2"/>
  <c r="L6847" i="2"/>
  <c r="J6847" i="2"/>
  <c r="L6852" i="2"/>
  <c r="J6852" i="2"/>
  <c r="N6852" i="2"/>
  <c r="N6859" i="2"/>
  <c r="L6859" i="2"/>
  <c r="J6859" i="2"/>
  <c r="J6862" i="2"/>
  <c r="N6862" i="2"/>
  <c r="L6862" i="2"/>
  <c r="N7287" i="2"/>
  <c r="L7287" i="2"/>
  <c r="J7287" i="2"/>
  <c r="J6781" i="2"/>
  <c r="N6781" i="2"/>
  <c r="L6781" i="2"/>
  <c r="L6787" i="2"/>
  <c r="N6787" i="2"/>
  <c r="J6787" i="2"/>
  <c r="L6791" i="2"/>
  <c r="N6791" i="2"/>
  <c r="J6791" i="2"/>
  <c r="L6795" i="2"/>
  <c r="N6795" i="2"/>
  <c r="J6795" i="2"/>
  <c r="L6798" i="2"/>
  <c r="N6798" i="2"/>
  <c r="J6798" i="2"/>
  <c r="L6802" i="2"/>
  <c r="N6802" i="2"/>
  <c r="J6802" i="2"/>
  <c r="J6807" i="2"/>
  <c r="N6807" i="2"/>
  <c r="L6807" i="2"/>
  <c r="L6812" i="2"/>
  <c r="J6812" i="2"/>
  <c r="N6812" i="2"/>
  <c r="J6817" i="2"/>
  <c r="L6817" i="2"/>
  <c r="N6817" i="2"/>
  <c r="L6822" i="2"/>
  <c r="N6822" i="2"/>
  <c r="J6822" i="2"/>
  <c r="N6826" i="2"/>
  <c r="L6826" i="2"/>
  <c r="J6826" i="2"/>
  <c r="N6830" i="2"/>
  <c r="L6830" i="2"/>
  <c r="J6830" i="2"/>
  <c r="J6834" i="2"/>
  <c r="L6834" i="2"/>
  <c r="N6834" i="2"/>
  <c r="J6838" i="2"/>
  <c r="N6838" i="2"/>
  <c r="L6838" i="2"/>
  <c r="N6845" i="2"/>
  <c r="L6845" i="2"/>
  <c r="J6845" i="2"/>
  <c r="J6850" i="2"/>
  <c r="L6850" i="2"/>
  <c r="N6850" i="2"/>
  <c r="L6855" i="2"/>
  <c r="N6855" i="2"/>
  <c r="J6855" i="2"/>
  <c r="N7286" i="2"/>
  <c r="J7286" i="2"/>
  <c r="L7286" i="2"/>
  <c r="J7293" i="2"/>
  <c r="L7293" i="2"/>
  <c r="N7293" i="2"/>
  <c r="N7298" i="2"/>
  <c r="L7298" i="2"/>
  <c r="J7298" i="2"/>
  <c r="N7299" i="2"/>
  <c r="L7299" i="2"/>
  <c r="J7299" i="2"/>
  <c r="L7300" i="2"/>
  <c r="N7300" i="2"/>
  <c r="J7300" i="2"/>
  <c r="L7301" i="2"/>
  <c r="J7301" i="2"/>
  <c r="N7301" i="2"/>
  <c r="N7302" i="2"/>
  <c r="L7302" i="2"/>
  <c r="J7302" i="2"/>
  <c r="K7303" i="2"/>
  <c r="L7303" i="2"/>
  <c r="N1689" i="2"/>
  <c r="J1689" i="2"/>
  <c r="L1689" i="2"/>
  <c r="L1690" i="2"/>
  <c r="N1690" i="2"/>
  <c r="J1690" i="2"/>
  <c r="N1691" i="2"/>
  <c r="L1691" i="2"/>
  <c r="J1691" i="2"/>
  <c r="L1692" i="2"/>
  <c r="N1692" i="2"/>
  <c r="J1692" i="2"/>
  <c r="J1693" i="2"/>
  <c r="L1693" i="2"/>
  <c r="N1693" i="2"/>
  <c r="J1694" i="2"/>
  <c r="L1694" i="2"/>
  <c r="N1694" i="2"/>
  <c r="N1695" i="2"/>
  <c r="J1695" i="2"/>
  <c r="L1695" i="2"/>
  <c r="L1696" i="2"/>
  <c r="J1696" i="2"/>
  <c r="N1696" i="2"/>
  <c r="L1697" i="2"/>
  <c r="J1697" i="2"/>
  <c r="N1697" i="2"/>
  <c r="N1698" i="2"/>
  <c r="L1698" i="2"/>
  <c r="J1698" i="2"/>
  <c r="L1699" i="2"/>
  <c r="J1699" i="2"/>
  <c r="N1699" i="2"/>
  <c r="N1700" i="2"/>
  <c r="L1700" i="2"/>
  <c r="J1700" i="2"/>
  <c r="N1701" i="2"/>
  <c r="L1701" i="2"/>
  <c r="J1701" i="2"/>
  <c r="N1702" i="2"/>
  <c r="J1702" i="2"/>
  <c r="L1702" i="2"/>
  <c r="N1703" i="2"/>
  <c r="J1703" i="2"/>
  <c r="L1703" i="2"/>
  <c r="J1704" i="2"/>
  <c r="L1704" i="2"/>
  <c r="N1704" i="2"/>
  <c r="N1705" i="2"/>
  <c r="J1705" i="2"/>
  <c r="L1705" i="2"/>
  <c r="N1706" i="2"/>
  <c r="L1706" i="2"/>
  <c r="J1706" i="2"/>
  <c r="L1707" i="2"/>
  <c r="J1707" i="2"/>
  <c r="N1707" i="2"/>
  <c r="N1708" i="2"/>
  <c r="L1708" i="2"/>
  <c r="J1708" i="2"/>
  <c r="N1709" i="2"/>
  <c r="L1709" i="2"/>
  <c r="J1709" i="2"/>
  <c r="L1710" i="2"/>
  <c r="N1710" i="2"/>
  <c r="J1710" i="2"/>
  <c r="J1711" i="2"/>
  <c r="N1711" i="2"/>
  <c r="L1711" i="2"/>
  <c r="N1712" i="2"/>
  <c r="L1712" i="2"/>
  <c r="J1712" i="2"/>
  <c r="J1713" i="2"/>
  <c r="N1713" i="2"/>
  <c r="L1713" i="2"/>
  <c r="N1714" i="2"/>
  <c r="J1714" i="2"/>
  <c r="L1714" i="2"/>
  <c r="N1715" i="2"/>
  <c r="L1715" i="2"/>
  <c r="J1715" i="2"/>
  <c r="N1716" i="2"/>
  <c r="L1716" i="2"/>
  <c r="J1716" i="2"/>
  <c r="J1717" i="2"/>
  <c r="L1717" i="2"/>
  <c r="N1717" i="2"/>
  <c r="L1718" i="2"/>
  <c r="N1718" i="2"/>
  <c r="J1718" i="2"/>
  <c r="N1719" i="2"/>
  <c r="J1719" i="2"/>
  <c r="L1719" i="2"/>
  <c r="J1934" i="2"/>
  <c r="L1934" i="2"/>
  <c r="N1934" i="2"/>
  <c r="N1935" i="2"/>
  <c r="L1935" i="2"/>
  <c r="J1935" i="2"/>
  <c r="N1936" i="2"/>
  <c r="L1936" i="2"/>
  <c r="J1936" i="2"/>
  <c r="L1937" i="2"/>
  <c r="J1937" i="2"/>
  <c r="N1937" i="2"/>
  <c r="N1938" i="2"/>
  <c r="L1938" i="2"/>
  <c r="J1938" i="2"/>
  <c r="L1939" i="2"/>
  <c r="N1939" i="2"/>
  <c r="J1939" i="2"/>
  <c r="J1940" i="2"/>
  <c r="L1940" i="2"/>
  <c r="N1940" i="2"/>
  <c r="N1941" i="2"/>
  <c r="J1941" i="2"/>
  <c r="L1941" i="2"/>
  <c r="J1942" i="2"/>
  <c r="L1942" i="2"/>
  <c r="N1942" i="2"/>
  <c r="L1943" i="2"/>
  <c r="J1943" i="2"/>
  <c r="N1943" i="2"/>
  <c r="L1944" i="2"/>
  <c r="J1944" i="2"/>
  <c r="N1944" i="2"/>
  <c r="L1945" i="2"/>
  <c r="N1945" i="2"/>
  <c r="J1945" i="2"/>
  <c r="J1946" i="2"/>
  <c r="L1946" i="2"/>
  <c r="N1946" i="2"/>
  <c r="L1947" i="2"/>
  <c r="J1947" i="2"/>
  <c r="N1947" i="2"/>
  <c r="J1948" i="2"/>
  <c r="L1948" i="2"/>
  <c r="N1948" i="2"/>
  <c r="J6767" i="2"/>
  <c r="L6767" i="2"/>
  <c r="N6767" i="2"/>
  <c r="J6768" i="2"/>
  <c r="L6768" i="2"/>
  <c r="N6768" i="2"/>
  <c r="J6769" i="2"/>
  <c r="L6769" i="2"/>
  <c r="N6769" i="2"/>
  <c r="N6770" i="2"/>
  <c r="J6770" i="2"/>
  <c r="L6770" i="2"/>
  <c r="J6771" i="2"/>
  <c r="N6771" i="2"/>
  <c r="L6771" i="2"/>
  <c r="L6772" i="2"/>
  <c r="N6772" i="2"/>
  <c r="J6772" i="2"/>
  <c r="N6773" i="2"/>
  <c r="L6773" i="2"/>
  <c r="J6773" i="2"/>
  <c r="L6774" i="2"/>
  <c r="J6774" i="2"/>
  <c r="N6774" i="2"/>
  <c r="N6775" i="2"/>
  <c r="L6775" i="2"/>
  <c r="J6775" i="2"/>
  <c r="N6776" i="2"/>
  <c r="L6776" i="2"/>
  <c r="J6776" i="2"/>
  <c r="N6777" i="2"/>
  <c r="L6777" i="2"/>
  <c r="J6777" i="2"/>
  <c r="L6778" i="2"/>
  <c r="N6778" i="2"/>
  <c r="J6778" i="2"/>
  <c r="J6779" i="2"/>
  <c r="L6779" i="2"/>
  <c r="N6779" i="2"/>
  <c r="J6780" i="2"/>
  <c r="L6780" i="2"/>
  <c r="N6780" i="2"/>
  <c r="J1780" i="2"/>
  <c r="N1780" i="2"/>
  <c r="N7279" i="2"/>
  <c r="J7279" i="2"/>
  <c r="L7279" i="2"/>
  <c r="N7280" i="2"/>
  <c r="L7280" i="2"/>
  <c r="J7280" i="2"/>
  <c r="J7795" i="2"/>
  <c r="L7795" i="2"/>
  <c r="N7795" i="2"/>
  <c r="J7796" i="2"/>
  <c r="L7796" i="2"/>
  <c r="N7796" i="2"/>
  <c r="L7797" i="2"/>
  <c r="N7797" i="2"/>
  <c r="J7797" i="2"/>
  <c r="N7798" i="2"/>
  <c r="J7798" i="2"/>
  <c r="L7798" i="2"/>
  <c r="L7799" i="2"/>
  <c r="J7799" i="2"/>
  <c r="N7799" i="2"/>
  <c r="J7800" i="2"/>
  <c r="L7800" i="2"/>
  <c r="N7800" i="2"/>
  <c r="N7801" i="2"/>
  <c r="L7801" i="2"/>
  <c r="J7801" i="2"/>
  <c r="N7802" i="2"/>
  <c r="L7802" i="2"/>
  <c r="J7802" i="2"/>
  <c r="L7803" i="2"/>
  <c r="J7803" i="2"/>
  <c r="N7803" i="2"/>
  <c r="N2056" i="2"/>
  <c r="L2056" i="2"/>
  <c r="J2056" i="2"/>
  <c r="J2057" i="2"/>
  <c r="L2057" i="2"/>
  <c r="N2057" i="2"/>
  <c r="J2058" i="2"/>
  <c r="L2058" i="2"/>
  <c r="N2058" i="2"/>
  <c r="J2059" i="2"/>
  <c r="L2059" i="2"/>
  <c r="N2059" i="2"/>
  <c r="N2060" i="2"/>
  <c r="L2060" i="2"/>
  <c r="J2060" i="2"/>
  <c r="J2061" i="2"/>
  <c r="L2061" i="2"/>
  <c r="N2061" i="2"/>
  <c r="N2062" i="2"/>
  <c r="L2062" i="2"/>
  <c r="J2062" i="2"/>
  <c r="N2063" i="2"/>
  <c r="L2063" i="2"/>
  <c r="J2063" i="2"/>
  <c r="L2064" i="2"/>
  <c r="N2064" i="2"/>
  <c r="J2064" i="2"/>
  <c r="L2065" i="2"/>
  <c r="N2065" i="2"/>
  <c r="J2065" i="2"/>
  <c r="J2066" i="2"/>
  <c r="L2066" i="2"/>
  <c r="N2066" i="2"/>
  <c r="N2067" i="2"/>
  <c r="L2067" i="2"/>
  <c r="J2067" i="2"/>
  <c r="N2068" i="2"/>
  <c r="L2068" i="2"/>
  <c r="J2068" i="2"/>
  <c r="N2069" i="2"/>
  <c r="L2069" i="2"/>
  <c r="J2069" i="2"/>
  <c r="L2070" i="2"/>
  <c r="N2070" i="2"/>
  <c r="J2070" i="2"/>
  <c r="L2071" i="2"/>
  <c r="J2071" i="2"/>
  <c r="N2071" i="2"/>
  <c r="N2072" i="2"/>
  <c r="L2072" i="2"/>
  <c r="J2072" i="2"/>
  <c r="N2073" i="2"/>
  <c r="J2073" i="2"/>
  <c r="L2073" i="2"/>
  <c r="J2074" i="2"/>
  <c r="N2074" i="2"/>
  <c r="L2074" i="2"/>
  <c r="N2075" i="2"/>
  <c r="L2075" i="2"/>
  <c r="J2075" i="2"/>
  <c r="J2076" i="2"/>
  <c r="L2076" i="2"/>
  <c r="N2076" i="2"/>
  <c r="J2077" i="2"/>
  <c r="L2077" i="2"/>
  <c r="N2077" i="2"/>
  <c r="L2078" i="2"/>
  <c r="N2078" i="2"/>
  <c r="J2078" i="2"/>
  <c r="J2079" i="2"/>
  <c r="N2079" i="2"/>
  <c r="L2079" i="2"/>
  <c r="N2080" i="2"/>
  <c r="L2080" i="2"/>
  <c r="J2080" i="2"/>
  <c r="N2081" i="2"/>
  <c r="L2081" i="2"/>
  <c r="J2081" i="2"/>
  <c r="N2082" i="2"/>
  <c r="L2082" i="2"/>
  <c r="J2082" i="2"/>
  <c r="N2083" i="2"/>
  <c r="L2083" i="2"/>
  <c r="J2083" i="2"/>
  <c r="N2084" i="2"/>
  <c r="L2084" i="2"/>
  <c r="J2084" i="2"/>
  <c r="N2085" i="2"/>
  <c r="L2085" i="2"/>
  <c r="J2085" i="2"/>
  <c r="N2086" i="2"/>
  <c r="L2086" i="2"/>
  <c r="J2086" i="2"/>
  <c r="L2087" i="2"/>
  <c r="J2087" i="2"/>
  <c r="N2087" i="2"/>
  <c r="J2088" i="2"/>
  <c r="L2088" i="2"/>
  <c r="N2088" i="2"/>
  <c r="N2089" i="2"/>
  <c r="L2089" i="2"/>
  <c r="J2089" i="2"/>
  <c r="N2090" i="2"/>
  <c r="L2090" i="2"/>
  <c r="J2090" i="2"/>
  <c r="L2091" i="2"/>
  <c r="N2091" i="2"/>
  <c r="J2091" i="2"/>
  <c r="N2092" i="2"/>
  <c r="L2092" i="2"/>
  <c r="J2092" i="2"/>
  <c r="J2093" i="2"/>
  <c r="N2093" i="2"/>
  <c r="L2093" i="2"/>
  <c r="N2094" i="2"/>
  <c r="J2094" i="2"/>
  <c r="L2094" i="2"/>
  <c r="J2095" i="2"/>
  <c r="L2095" i="2"/>
  <c r="N2095" i="2"/>
  <c r="J2096" i="2"/>
  <c r="N2096" i="2"/>
  <c r="L2096" i="2"/>
  <c r="J2097" i="2"/>
  <c r="N2097" i="2"/>
  <c r="L2097" i="2"/>
  <c r="J2098" i="2"/>
  <c r="L2098" i="2"/>
  <c r="N2098" i="2"/>
  <c r="N2099" i="2"/>
  <c r="L2099" i="2"/>
  <c r="J2099" i="2"/>
  <c r="J2100" i="2"/>
  <c r="L2100" i="2"/>
  <c r="N2100" i="2"/>
  <c r="J2101" i="2"/>
  <c r="N2101" i="2"/>
  <c r="L2101" i="2"/>
  <c r="N2102" i="2"/>
  <c r="J2102" i="2"/>
  <c r="L2102" i="2"/>
  <c r="N2103" i="2"/>
  <c r="J2103" i="2"/>
  <c r="L2103" i="2"/>
  <c r="J2104" i="2"/>
  <c r="L2104" i="2"/>
  <c r="N2104" i="2"/>
  <c r="L2105" i="2"/>
  <c r="N2105" i="2"/>
  <c r="J2105" i="2"/>
  <c r="N4961" i="2"/>
  <c r="J4961" i="2"/>
  <c r="L4961" i="2"/>
  <c r="J4962" i="2"/>
  <c r="N4962" i="2"/>
  <c r="L4962" i="2"/>
  <c r="L4979" i="2"/>
  <c r="J4979" i="2"/>
  <c r="N4979" i="2"/>
  <c r="J4981" i="2"/>
  <c r="L4981" i="2"/>
  <c r="N4981" i="2"/>
  <c r="J4988" i="2"/>
  <c r="N4988" i="2"/>
  <c r="L4988" i="2"/>
  <c r="J4989" i="2"/>
  <c r="L4989" i="2"/>
  <c r="N4989" i="2"/>
  <c r="L4990" i="2"/>
  <c r="J4990" i="2"/>
  <c r="N4990" i="2"/>
  <c r="J4991" i="2"/>
  <c r="L4991" i="2"/>
  <c r="N4991" i="2"/>
  <c r="J4992" i="2"/>
  <c r="N4992" i="2"/>
  <c r="L4992" i="2"/>
  <c r="L4993" i="2"/>
  <c r="J4993" i="2"/>
  <c r="N4993" i="2"/>
  <c r="J4997" i="2"/>
  <c r="L4997" i="2"/>
  <c r="N4997" i="2"/>
  <c r="N4999" i="2"/>
  <c r="J4999" i="2"/>
  <c r="L4999" i="2"/>
  <c r="L1871" i="2"/>
  <c r="J1871" i="2"/>
  <c r="N1871" i="2"/>
  <c r="J1872" i="2"/>
  <c r="N1872" i="2"/>
  <c r="L1872" i="2"/>
  <c r="J1873" i="2"/>
  <c r="N1873" i="2"/>
  <c r="L1873" i="2"/>
  <c r="N1874" i="2"/>
  <c r="L1874" i="2"/>
  <c r="J1874" i="2"/>
  <c r="J1875" i="2"/>
  <c r="N1875" i="2"/>
  <c r="L1875" i="2"/>
  <c r="L1876" i="2"/>
  <c r="N1876" i="2"/>
  <c r="J1876" i="2"/>
  <c r="L1877" i="2"/>
  <c r="J1877" i="2"/>
  <c r="N1877" i="2"/>
  <c r="L1878" i="2"/>
  <c r="N1878" i="2"/>
  <c r="J1878" i="2"/>
  <c r="L7326" i="2"/>
  <c r="L5527" i="2"/>
  <c r="J5527" i="2"/>
  <c r="N5527" i="2"/>
  <c r="N5528" i="2"/>
  <c r="L5528" i="2"/>
  <c r="J5528" i="2"/>
  <c r="L5530" i="2"/>
  <c r="N5530" i="2"/>
  <c r="J5530" i="2"/>
  <c r="L5532" i="2"/>
  <c r="N5532" i="2"/>
  <c r="J5532" i="2"/>
  <c r="L7464" i="2"/>
  <c r="N7464" i="2"/>
  <c r="J7464" i="2"/>
  <c r="N7330" i="2"/>
  <c r="L7330" i="2"/>
  <c r="J7330" i="2"/>
  <c r="J7332" i="2"/>
  <c r="L7332" i="2"/>
  <c r="N7332" i="2"/>
  <c r="J7336" i="2"/>
  <c r="L7336" i="2"/>
  <c r="N7336" i="2"/>
  <c r="N7338" i="2"/>
  <c r="L7338" i="2"/>
  <c r="J7338" i="2"/>
  <c r="L1096" i="2"/>
  <c r="J1096" i="2"/>
  <c r="N1096" i="2"/>
  <c r="N1098" i="2"/>
  <c r="L1098" i="2"/>
  <c r="J1098" i="2"/>
  <c r="N1099" i="2"/>
  <c r="J1099" i="2"/>
  <c r="L1099" i="2"/>
  <c r="N1101" i="2"/>
  <c r="J1101" i="2"/>
  <c r="L1101" i="2"/>
  <c r="N1103" i="2"/>
  <c r="L1103" i="2"/>
  <c r="J1103" i="2"/>
  <c r="J1104" i="2"/>
  <c r="N1104" i="2"/>
  <c r="L1104" i="2"/>
  <c r="N1106" i="2"/>
  <c r="L1106" i="2"/>
  <c r="J1106" i="2"/>
  <c r="N1108" i="2"/>
  <c r="L1108" i="2"/>
  <c r="J1108" i="2"/>
  <c r="N1109" i="2"/>
  <c r="L1109" i="2"/>
  <c r="J1109" i="2"/>
  <c r="J1111" i="2"/>
  <c r="L1111" i="2"/>
  <c r="N1111" i="2"/>
  <c r="L1112" i="2"/>
  <c r="N1112" i="2"/>
  <c r="J1112" i="2"/>
  <c r="L1114" i="2"/>
  <c r="J1114" i="2"/>
  <c r="N1114" i="2"/>
  <c r="N1115" i="2"/>
  <c r="L1115" i="2"/>
  <c r="J1115" i="2"/>
  <c r="N1117" i="2"/>
  <c r="J1117" i="2"/>
  <c r="L1117" i="2"/>
  <c r="N1118" i="2"/>
  <c r="L1118" i="2"/>
  <c r="J1118" i="2"/>
  <c r="J7331" i="2"/>
  <c r="N7331" i="2"/>
  <c r="L7331" i="2"/>
  <c r="N1097" i="2"/>
  <c r="J1097" i="2"/>
  <c r="L1097" i="2"/>
  <c r="J1100" i="2"/>
  <c r="N1100" i="2"/>
  <c r="L1100" i="2"/>
  <c r="N1102" i="2"/>
  <c r="L1102" i="2"/>
  <c r="J1102" i="2"/>
  <c r="J1105" i="2"/>
  <c r="N1105" i="2"/>
  <c r="L1105" i="2"/>
  <c r="L1107" i="2"/>
  <c r="N1107" i="2"/>
  <c r="J1107" i="2"/>
  <c r="J1110" i="2"/>
  <c r="L1110" i="2"/>
  <c r="N1110" i="2"/>
  <c r="L1113" i="2"/>
  <c r="J1113" i="2"/>
  <c r="N1113" i="2"/>
  <c r="J1116" i="2"/>
  <c r="N1116" i="2"/>
  <c r="L1116" i="2"/>
  <c r="N1119" i="2"/>
  <c r="L1119" i="2"/>
  <c r="J1119" i="2"/>
  <c r="J1524" i="2"/>
  <c r="L1524" i="2"/>
  <c r="N1524" i="2"/>
  <c r="L1527" i="2"/>
  <c r="N1527" i="2"/>
  <c r="J1527" i="2"/>
  <c r="N1546" i="2"/>
  <c r="L1546" i="2"/>
  <c r="J1546" i="2"/>
  <c r="N1548" i="2"/>
  <c r="L1548" i="2"/>
  <c r="J1548" i="2"/>
  <c r="J1550" i="2"/>
  <c r="L1550" i="2"/>
  <c r="N1550" i="2"/>
  <c r="J1552" i="2"/>
  <c r="N1552" i="2"/>
  <c r="L1552" i="2"/>
  <c r="N1554" i="2"/>
  <c r="L1554" i="2"/>
  <c r="J1554" i="2"/>
  <c r="J1556" i="2"/>
  <c r="L1556" i="2"/>
  <c r="N1556" i="2"/>
  <c r="J1558" i="2"/>
  <c r="L1558" i="2"/>
  <c r="N1558" i="2"/>
  <c r="N1560" i="2"/>
  <c r="L1560" i="2"/>
  <c r="J1560" i="2"/>
  <c r="J1562" i="2"/>
  <c r="N1562" i="2"/>
  <c r="L1562" i="2"/>
  <c r="J1564" i="2"/>
  <c r="L1564" i="2"/>
  <c r="N1564" i="2"/>
  <c r="N1566" i="2"/>
  <c r="J1566" i="2"/>
  <c r="L1566" i="2"/>
  <c r="L1667" i="2"/>
  <c r="J1667" i="2"/>
  <c r="N1667" i="2"/>
  <c r="L1671" i="2"/>
  <c r="N1671" i="2"/>
  <c r="J1671" i="2"/>
  <c r="L1675" i="2"/>
  <c r="J1675" i="2"/>
  <c r="N1675" i="2"/>
  <c r="L1678" i="2"/>
  <c r="J1678" i="2"/>
  <c r="N1678" i="2"/>
  <c r="N1681" i="2"/>
  <c r="J1681" i="2"/>
  <c r="L1681" i="2"/>
  <c r="J1120" i="2"/>
  <c r="L1120" i="2"/>
  <c r="N1120" i="2"/>
  <c r="N1121" i="2"/>
  <c r="J1121" i="2"/>
  <c r="L1121" i="2"/>
  <c r="J1122" i="2"/>
  <c r="N1122" i="2"/>
  <c r="L1122" i="2"/>
  <c r="J1123" i="2"/>
  <c r="L1123" i="2"/>
  <c r="N1123" i="2"/>
  <c r="J1124" i="2"/>
  <c r="L1124" i="2"/>
  <c r="N1124" i="2"/>
  <c r="L1125" i="2"/>
  <c r="J1125" i="2"/>
  <c r="N1125" i="2"/>
  <c r="N1126" i="2"/>
  <c r="L1126" i="2"/>
  <c r="J1126" i="2"/>
  <c r="L1127" i="2"/>
  <c r="J1127" i="2"/>
  <c r="N1127" i="2"/>
  <c r="N1128" i="2"/>
  <c r="L1128" i="2"/>
  <c r="J1128" i="2"/>
  <c r="J1129" i="2"/>
  <c r="L1129" i="2"/>
  <c r="N1129" i="2"/>
  <c r="N1130" i="2"/>
  <c r="J1130" i="2"/>
  <c r="L1130" i="2"/>
  <c r="N1131" i="2"/>
  <c r="L1131" i="2"/>
  <c r="J1131" i="2"/>
  <c r="N1132" i="2"/>
  <c r="L1132" i="2"/>
  <c r="J1132" i="2"/>
  <c r="J1133" i="2"/>
  <c r="N1133" i="2"/>
  <c r="L1133" i="2"/>
  <c r="N1134" i="2"/>
  <c r="L1134" i="2"/>
  <c r="J1134" i="2"/>
  <c r="N1135" i="2"/>
  <c r="L1135" i="2"/>
  <c r="J1135" i="2"/>
  <c r="L1136" i="2"/>
  <c r="J1136" i="2"/>
  <c r="N1136" i="2"/>
  <c r="N1137" i="2"/>
  <c r="L1137" i="2"/>
  <c r="J1137" i="2"/>
  <c r="N1138" i="2"/>
  <c r="L1138" i="2"/>
  <c r="J1138" i="2"/>
  <c r="N1139" i="2"/>
  <c r="L1139" i="2"/>
  <c r="J1139" i="2"/>
  <c r="N1140" i="2"/>
  <c r="L1140" i="2"/>
  <c r="J1140" i="2"/>
  <c r="L1141" i="2"/>
  <c r="J1141" i="2"/>
  <c r="N1141" i="2"/>
  <c r="N1142" i="2"/>
  <c r="L1142" i="2"/>
  <c r="J1142" i="2"/>
  <c r="N1143" i="2"/>
  <c r="L1143" i="2"/>
  <c r="J1143" i="2"/>
  <c r="J1144" i="2"/>
  <c r="N1144" i="2"/>
  <c r="L1144" i="2"/>
  <c r="N1145" i="2"/>
  <c r="L1145" i="2"/>
  <c r="J1145" i="2"/>
  <c r="N1146" i="2"/>
  <c r="L1146" i="2"/>
  <c r="J1146" i="2"/>
  <c r="J1147" i="2"/>
  <c r="N1147" i="2"/>
  <c r="L1147" i="2"/>
  <c r="L1148" i="2"/>
  <c r="J1148" i="2"/>
  <c r="N1148" i="2"/>
  <c r="J1149" i="2"/>
  <c r="L1149" i="2"/>
  <c r="N1149" i="2"/>
  <c r="J1150" i="2"/>
  <c r="L1150" i="2"/>
  <c r="N1150" i="2"/>
  <c r="J1151" i="2"/>
  <c r="L1151" i="2"/>
  <c r="N1151" i="2"/>
  <c r="N1152" i="2"/>
  <c r="L1152" i="2"/>
  <c r="J1152" i="2"/>
  <c r="N1153" i="2"/>
  <c r="L1153" i="2"/>
  <c r="J1153" i="2"/>
  <c r="N1154" i="2"/>
  <c r="L1154" i="2"/>
  <c r="J1154" i="2"/>
  <c r="L1155" i="2"/>
  <c r="N1155" i="2"/>
  <c r="J1155" i="2"/>
  <c r="N1156" i="2"/>
  <c r="L1156" i="2"/>
  <c r="J1156" i="2"/>
  <c r="N1157" i="2"/>
  <c r="L1157" i="2"/>
  <c r="J1157" i="2"/>
  <c r="J1195" i="2"/>
  <c r="N1195" i="2"/>
  <c r="L1195" i="2"/>
  <c r="J1196" i="2"/>
  <c r="L1196" i="2"/>
  <c r="N1196" i="2"/>
  <c r="L1197" i="2"/>
  <c r="J1197" i="2"/>
  <c r="N1197" i="2"/>
  <c r="L1198" i="2"/>
  <c r="J1198" i="2"/>
  <c r="N1198" i="2"/>
  <c r="N1199" i="2"/>
  <c r="L1199" i="2"/>
  <c r="J1199" i="2"/>
  <c r="J1200" i="2"/>
  <c r="N1200" i="2"/>
  <c r="L1200" i="2"/>
  <c r="N1201" i="2"/>
  <c r="L1201" i="2"/>
  <c r="J1201" i="2"/>
  <c r="J1202" i="2"/>
  <c r="N1202" i="2"/>
  <c r="L1202" i="2"/>
  <c r="N1203" i="2"/>
  <c r="L1203" i="2"/>
  <c r="J1203" i="2"/>
  <c r="J1204" i="2"/>
  <c r="L1204" i="2"/>
  <c r="N1204" i="2"/>
  <c r="L1205" i="2"/>
  <c r="N1205" i="2"/>
  <c r="J1205" i="2"/>
  <c r="N1206" i="2"/>
  <c r="L1206" i="2"/>
  <c r="J1206" i="2"/>
  <c r="J1207" i="2"/>
  <c r="L1207" i="2"/>
  <c r="N1207" i="2"/>
  <c r="J1208" i="2"/>
  <c r="L1208" i="2"/>
  <c r="N1208" i="2"/>
  <c r="L1209" i="2"/>
  <c r="N1209" i="2"/>
  <c r="J1209" i="2"/>
  <c r="L1210" i="2"/>
  <c r="J1210" i="2"/>
  <c r="N1210" i="2"/>
  <c r="N1312" i="2"/>
  <c r="J1312" i="2"/>
  <c r="L1312" i="2"/>
  <c r="J1313" i="2"/>
  <c r="L1313" i="2"/>
  <c r="N1313" i="2"/>
  <c r="J1314" i="2"/>
  <c r="L1314" i="2"/>
  <c r="N1314" i="2"/>
  <c r="J1315" i="2"/>
  <c r="N1315" i="2"/>
  <c r="L1315" i="2"/>
  <c r="L1316" i="2"/>
  <c r="N1316" i="2"/>
  <c r="J1316" i="2"/>
  <c r="J1317" i="2"/>
  <c r="L1317" i="2"/>
  <c r="N1317" i="2"/>
  <c r="J1318" i="2"/>
  <c r="N1318" i="2"/>
  <c r="L1318" i="2"/>
  <c r="J1508" i="2"/>
  <c r="L1508" i="2"/>
  <c r="N1508" i="2"/>
  <c r="J1509" i="2"/>
  <c r="L1509" i="2"/>
  <c r="N1509" i="2"/>
  <c r="J1510" i="2"/>
  <c r="L1510" i="2"/>
  <c r="N1510" i="2"/>
  <c r="J1511" i="2"/>
  <c r="L1511" i="2"/>
  <c r="N1511" i="2"/>
  <c r="J1512" i="2"/>
  <c r="L1512" i="2"/>
  <c r="N1512" i="2"/>
  <c r="N1513" i="2"/>
  <c r="L1513" i="2"/>
  <c r="J1513" i="2"/>
  <c r="N1514" i="2"/>
  <c r="J1514" i="2"/>
  <c r="L1514" i="2"/>
  <c r="N1515" i="2"/>
  <c r="J1515" i="2"/>
  <c r="L1515" i="2"/>
  <c r="L1516" i="2"/>
  <c r="N1516" i="2"/>
  <c r="J1516" i="2"/>
  <c r="J1517" i="2"/>
  <c r="N1517" i="2"/>
  <c r="L1517" i="2"/>
  <c r="J1518" i="2"/>
  <c r="L1518" i="2"/>
  <c r="N1518" i="2"/>
  <c r="J1519" i="2"/>
  <c r="N1519" i="2"/>
  <c r="L1519" i="2"/>
  <c r="J1520" i="2"/>
  <c r="L1520" i="2"/>
  <c r="N1520" i="2"/>
  <c r="N1522" i="2"/>
  <c r="J1522" i="2"/>
  <c r="L1522" i="2"/>
  <c r="L1525" i="2"/>
  <c r="N1525" i="2"/>
  <c r="J1525" i="2"/>
  <c r="J1526" i="2"/>
  <c r="N1526" i="2"/>
  <c r="L1526" i="2"/>
  <c r="J1529" i="2"/>
  <c r="L1529" i="2"/>
  <c r="N1529" i="2"/>
  <c r="L1531" i="2"/>
  <c r="J1531" i="2"/>
  <c r="N1531" i="2"/>
  <c r="J1533" i="2"/>
  <c r="L1533" i="2"/>
  <c r="N1533" i="2"/>
  <c r="L1535" i="2"/>
  <c r="N1535" i="2"/>
  <c r="J1535" i="2"/>
  <c r="N1537" i="2"/>
  <c r="L1537" i="2"/>
  <c r="J1537" i="2"/>
  <c r="L1539" i="2"/>
  <c r="N1539" i="2"/>
  <c r="J1539" i="2"/>
  <c r="N1541" i="2"/>
  <c r="J1541" i="2"/>
  <c r="L1541" i="2"/>
  <c r="J1543" i="2"/>
  <c r="N1543" i="2"/>
  <c r="L1543" i="2"/>
  <c r="L1544" i="2"/>
  <c r="N1544" i="2"/>
  <c r="J1544" i="2"/>
  <c r="J1665" i="2"/>
  <c r="L1665" i="2"/>
  <c r="N1665" i="2"/>
  <c r="L1669" i="2"/>
  <c r="N1669" i="2"/>
  <c r="J1669" i="2"/>
  <c r="N1673" i="2"/>
  <c r="L1673" i="2"/>
  <c r="J1673" i="2"/>
  <c r="N1677" i="2"/>
  <c r="L1677" i="2"/>
  <c r="J1677" i="2"/>
  <c r="N1680" i="2"/>
  <c r="J1680" i="2"/>
  <c r="L1680" i="2"/>
  <c r="J1683" i="2"/>
  <c r="L1683" i="2"/>
  <c r="N1683" i="2"/>
  <c r="J1686" i="2"/>
  <c r="L1686" i="2"/>
  <c r="N1686" i="2"/>
  <c r="J1988" i="2"/>
  <c r="L1988" i="2"/>
  <c r="N1988" i="2"/>
  <c r="N1991" i="2"/>
  <c r="L1991" i="2"/>
  <c r="J1991" i="2"/>
  <c r="N1994" i="2"/>
  <c r="L1994" i="2"/>
  <c r="J1994" i="2"/>
  <c r="N1997" i="2"/>
  <c r="L1997" i="2"/>
  <c r="J1997" i="2"/>
  <c r="N2000" i="2"/>
  <c r="J2000" i="2"/>
  <c r="L2000" i="2"/>
  <c r="L2030" i="2"/>
  <c r="J2030" i="2"/>
  <c r="N2030" i="2"/>
  <c r="J2035" i="2"/>
  <c r="L2035" i="2"/>
  <c r="N2035" i="2"/>
  <c r="L1568" i="2"/>
  <c r="J1568" i="2"/>
  <c r="N1568" i="2"/>
  <c r="J1569" i="2"/>
  <c r="N1569" i="2"/>
  <c r="L1569" i="2"/>
  <c r="N1570" i="2"/>
  <c r="L1570" i="2"/>
  <c r="J1570" i="2"/>
  <c r="N1571" i="2"/>
  <c r="L1571" i="2"/>
  <c r="J1571" i="2"/>
  <c r="N1572" i="2"/>
  <c r="L1572" i="2"/>
  <c r="J1572" i="2"/>
  <c r="J1573" i="2"/>
  <c r="N1573" i="2"/>
  <c r="L1573" i="2"/>
  <c r="L1574" i="2"/>
  <c r="N1574" i="2"/>
  <c r="J1574" i="2"/>
  <c r="N1575" i="2"/>
  <c r="L1575" i="2"/>
  <c r="J1575" i="2"/>
  <c r="N1576" i="2"/>
  <c r="L1576" i="2"/>
  <c r="J1576" i="2"/>
  <c r="N1577" i="2"/>
  <c r="L1577" i="2"/>
  <c r="J1577" i="2"/>
  <c r="J1578" i="2"/>
  <c r="L1578" i="2"/>
  <c r="N1578" i="2"/>
  <c r="N1579" i="2"/>
  <c r="L1579" i="2"/>
  <c r="J1579" i="2"/>
  <c r="N1580" i="2"/>
  <c r="J1580" i="2"/>
  <c r="L1580" i="2"/>
  <c r="J1581" i="2"/>
  <c r="L1581" i="2"/>
  <c r="N1581" i="2"/>
  <c r="J1582" i="2"/>
  <c r="L1582" i="2"/>
  <c r="N1582" i="2"/>
  <c r="J1583" i="2"/>
  <c r="L1583" i="2"/>
  <c r="N1583" i="2"/>
  <c r="L1584" i="2"/>
  <c r="J1584" i="2"/>
  <c r="N1584" i="2"/>
  <c r="N1585" i="2"/>
  <c r="L1585" i="2"/>
  <c r="J1585" i="2"/>
  <c r="N1586" i="2"/>
  <c r="L1586" i="2"/>
  <c r="J1586" i="2"/>
  <c r="L1587" i="2"/>
  <c r="N1587" i="2"/>
  <c r="J1587" i="2"/>
  <c r="N1588" i="2"/>
  <c r="L1588" i="2"/>
  <c r="J1588" i="2"/>
  <c r="J1589" i="2"/>
  <c r="N1589" i="2"/>
  <c r="L1589" i="2"/>
  <c r="N1590" i="2"/>
  <c r="L1590" i="2"/>
  <c r="J1590" i="2"/>
  <c r="N1591" i="2"/>
  <c r="J1591" i="2"/>
  <c r="L1591" i="2"/>
  <c r="N1592" i="2"/>
  <c r="L1592" i="2"/>
  <c r="J1592" i="2"/>
  <c r="J1593" i="2"/>
  <c r="N1593" i="2"/>
  <c r="L1593" i="2"/>
  <c r="L1594" i="2"/>
  <c r="N1594" i="2"/>
  <c r="J1594" i="2"/>
  <c r="N1595" i="2"/>
  <c r="L1595" i="2"/>
  <c r="J1595" i="2"/>
  <c r="J1596" i="2"/>
  <c r="L1596" i="2"/>
  <c r="N1596" i="2"/>
  <c r="J1597" i="2"/>
  <c r="L1597" i="2"/>
  <c r="N1597" i="2"/>
  <c r="L1598" i="2"/>
  <c r="J1598" i="2"/>
  <c r="N1598" i="2"/>
  <c r="N1599" i="2"/>
  <c r="J1599" i="2"/>
  <c r="L1599" i="2"/>
  <c r="L1600" i="2"/>
  <c r="J1600" i="2"/>
  <c r="N1600" i="2"/>
  <c r="J1601" i="2"/>
  <c r="L1601" i="2"/>
  <c r="N1601" i="2"/>
  <c r="J1602" i="2"/>
  <c r="L1602" i="2"/>
  <c r="N1602" i="2"/>
  <c r="L1603" i="2"/>
  <c r="N1603" i="2"/>
  <c r="J1603" i="2"/>
  <c r="J1604" i="2"/>
  <c r="L1604" i="2"/>
  <c r="N1604" i="2"/>
  <c r="N1605" i="2"/>
  <c r="L1605" i="2"/>
  <c r="J1605" i="2"/>
  <c r="N1606" i="2"/>
  <c r="L1606" i="2"/>
  <c r="J1606" i="2"/>
  <c r="L1607" i="2"/>
  <c r="N1607" i="2"/>
  <c r="J1607" i="2"/>
  <c r="N1608" i="2"/>
  <c r="L1608" i="2"/>
  <c r="J1608" i="2"/>
  <c r="N1609" i="2"/>
  <c r="L1609" i="2"/>
  <c r="J1609" i="2"/>
  <c r="J1610" i="2"/>
  <c r="N1610" i="2"/>
  <c r="L1610" i="2"/>
  <c r="N1611" i="2"/>
  <c r="J1611" i="2"/>
  <c r="L1611" i="2"/>
  <c r="N1612" i="2"/>
  <c r="L1612" i="2"/>
  <c r="J1612" i="2"/>
  <c r="L1613" i="2"/>
  <c r="J1613" i="2"/>
  <c r="N1613" i="2"/>
  <c r="N1614" i="2"/>
  <c r="L1614" i="2"/>
  <c r="J1614" i="2"/>
  <c r="J1615" i="2"/>
  <c r="L1615" i="2"/>
  <c r="N1615" i="2"/>
  <c r="L1616" i="2"/>
  <c r="N1616" i="2"/>
  <c r="J1616" i="2"/>
  <c r="J1617" i="2"/>
  <c r="L1617" i="2"/>
  <c r="N1617" i="2"/>
  <c r="N1618" i="2"/>
  <c r="L1618" i="2"/>
  <c r="J1618" i="2"/>
  <c r="L1619" i="2"/>
  <c r="N1619" i="2"/>
  <c r="J1619" i="2"/>
  <c r="N1620" i="2"/>
  <c r="L1620" i="2"/>
  <c r="J1620" i="2"/>
  <c r="N1621" i="2"/>
  <c r="L1621" i="2"/>
  <c r="J1621" i="2"/>
  <c r="N1622" i="2"/>
  <c r="L1622" i="2"/>
  <c r="J1622" i="2"/>
  <c r="J1623" i="2"/>
  <c r="N1623" i="2"/>
  <c r="L1623" i="2"/>
  <c r="N1624" i="2"/>
  <c r="J1624" i="2"/>
  <c r="L1624" i="2"/>
  <c r="L1625" i="2"/>
  <c r="J1625" i="2"/>
  <c r="N1625" i="2"/>
  <c r="J1626" i="2"/>
  <c r="L1626" i="2"/>
  <c r="N1626" i="2"/>
  <c r="J1627" i="2"/>
  <c r="L1627" i="2"/>
  <c r="N1627" i="2"/>
  <c r="J1628" i="2"/>
  <c r="N1628" i="2"/>
  <c r="L1628" i="2"/>
  <c r="J1629" i="2"/>
  <c r="N1629" i="2"/>
  <c r="L1629" i="2"/>
  <c r="J1630" i="2"/>
  <c r="L1630" i="2"/>
  <c r="N1630" i="2"/>
  <c r="L1631" i="2"/>
  <c r="N1631" i="2"/>
  <c r="J1631" i="2"/>
  <c r="J1632" i="2"/>
  <c r="L1632" i="2"/>
  <c r="N1632" i="2"/>
  <c r="J1633" i="2"/>
  <c r="L1633" i="2"/>
  <c r="N1633" i="2"/>
  <c r="L1634" i="2"/>
  <c r="N1634" i="2"/>
  <c r="J1634" i="2"/>
  <c r="J1635" i="2"/>
  <c r="L1635" i="2"/>
  <c r="N1635" i="2"/>
  <c r="J1636" i="2"/>
  <c r="L1636" i="2"/>
  <c r="N1636" i="2"/>
  <c r="L1637" i="2"/>
  <c r="N1637" i="2"/>
  <c r="J1637" i="2"/>
  <c r="J1638" i="2"/>
  <c r="N1638" i="2"/>
  <c r="L1638" i="2"/>
  <c r="N1639" i="2"/>
  <c r="L1639" i="2"/>
  <c r="J1639" i="2"/>
  <c r="N1640" i="2"/>
  <c r="L1640" i="2"/>
  <c r="J1640" i="2"/>
  <c r="N1641" i="2"/>
  <c r="L1641" i="2"/>
  <c r="J1641" i="2"/>
  <c r="L1642" i="2"/>
  <c r="N1642" i="2"/>
  <c r="J1642" i="2"/>
  <c r="L1643" i="2"/>
  <c r="J1643" i="2"/>
  <c r="N1643" i="2"/>
  <c r="N1644" i="2"/>
  <c r="L1644" i="2"/>
  <c r="J1644" i="2"/>
  <c r="N1645" i="2"/>
  <c r="L1645" i="2"/>
  <c r="J1645" i="2"/>
  <c r="N1660" i="2"/>
  <c r="J1660" i="2"/>
  <c r="L1660" i="2"/>
  <c r="J1661" i="2"/>
  <c r="L1661" i="2"/>
  <c r="N1661" i="2"/>
  <c r="J1662" i="2"/>
  <c r="L1662" i="2"/>
  <c r="N1662" i="2"/>
  <c r="L1663" i="2"/>
  <c r="N1663" i="2"/>
  <c r="J1663" i="2"/>
  <c r="N1664" i="2"/>
  <c r="J1664" i="2"/>
  <c r="L1664" i="2"/>
  <c r="J1666" i="2"/>
  <c r="N1666" i="2"/>
  <c r="L1666" i="2"/>
  <c r="J1670" i="2"/>
  <c r="N1670" i="2"/>
  <c r="L1670" i="2"/>
  <c r="L1674" i="2"/>
  <c r="J1674" i="2"/>
  <c r="N1674" i="2"/>
  <c r="N2002" i="2"/>
  <c r="L2002" i="2"/>
  <c r="J2002" i="2"/>
  <c r="N2034" i="2"/>
  <c r="J2034" i="2"/>
  <c r="L2034" i="2"/>
  <c r="N2003" i="2"/>
  <c r="J2003" i="2"/>
  <c r="L2003" i="2"/>
  <c r="N2004" i="2"/>
  <c r="L2004" i="2"/>
  <c r="J2004" i="2"/>
  <c r="N2005" i="2"/>
  <c r="L2005" i="2"/>
  <c r="J2005" i="2"/>
  <c r="N2006" i="2"/>
  <c r="L2006" i="2"/>
  <c r="J2006" i="2"/>
  <c r="J2007" i="2"/>
  <c r="L2007" i="2"/>
  <c r="N2007" i="2"/>
  <c r="J2008" i="2"/>
  <c r="L2008" i="2"/>
  <c r="N2008" i="2"/>
  <c r="J2009" i="2"/>
  <c r="L2009" i="2"/>
  <c r="N2009" i="2"/>
  <c r="L2010" i="2"/>
  <c r="N2010" i="2"/>
  <c r="J2010" i="2"/>
  <c r="J2011" i="2"/>
  <c r="N2011" i="2"/>
  <c r="L2011" i="2"/>
  <c r="J2012" i="2"/>
  <c r="L2012" i="2"/>
  <c r="N2012" i="2"/>
  <c r="J2013" i="2"/>
  <c r="L2013" i="2"/>
  <c r="N2013" i="2"/>
  <c r="J2014" i="2"/>
  <c r="L2014" i="2"/>
  <c r="N2014" i="2"/>
  <c r="J2015" i="2"/>
  <c r="L2015" i="2"/>
  <c r="N2015" i="2"/>
  <c r="J2016" i="2"/>
  <c r="L2016" i="2"/>
  <c r="N2016" i="2"/>
  <c r="J2017" i="2"/>
  <c r="L2017" i="2"/>
  <c r="N2017" i="2"/>
  <c r="L2018" i="2"/>
  <c r="J2018" i="2"/>
  <c r="N2018" i="2"/>
  <c r="J2019" i="2"/>
  <c r="L2019" i="2"/>
  <c r="N2019" i="2"/>
  <c r="J2020" i="2"/>
  <c r="L2020" i="2"/>
  <c r="N2020" i="2"/>
  <c r="J2021" i="2"/>
  <c r="L2021" i="2"/>
  <c r="N2021" i="2"/>
  <c r="J2022" i="2"/>
  <c r="L2022" i="2"/>
  <c r="N2022" i="2"/>
  <c r="J2023" i="2"/>
  <c r="L2023" i="2"/>
  <c r="N2023" i="2"/>
  <c r="L2024" i="2"/>
  <c r="J2024" i="2"/>
  <c r="N2024" i="2"/>
  <c r="J2025" i="2"/>
  <c r="L2025" i="2"/>
  <c r="N2025" i="2"/>
  <c r="J2026" i="2"/>
  <c r="N2026" i="2"/>
  <c r="L2026" i="2"/>
  <c r="J2027" i="2"/>
  <c r="L2027" i="2"/>
  <c r="N2027" i="2"/>
  <c r="J2028" i="2"/>
  <c r="L2028" i="2"/>
  <c r="N2028" i="2"/>
  <c r="N2031" i="2"/>
  <c r="J2031" i="2"/>
  <c r="L2031" i="2"/>
  <c r="N162" i="2"/>
  <c r="L162" i="2"/>
  <c r="J162" i="2"/>
  <c r="J163" i="2"/>
  <c r="L163" i="2"/>
  <c r="N163" i="2"/>
  <c r="J164" i="2"/>
  <c r="L164" i="2"/>
  <c r="N164" i="2"/>
  <c r="L165" i="2"/>
  <c r="N165" i="2"/>
  <c r="J165" i="2"/>
  <c r="N166" i="2"/>
  <c r="L166" i="2"/>
  <c r="J166" i="2"/>
  <c r="N7557" i="2"/>
  <c r="L7557" i="2"/>
  <c r="J7557" i="2"/>
  <c r="J7558" i="2"/>
  <c r="N7558" i="2"/>
  <c r="L7558" i="2"/>
  <c r="N7559" i="2"/>
  <c r="L7559" i="2"/>
  <c r="J7559" i="2"/>
  <c r="N7560" i="2"/>
  <c r="L7560" i="2"/>
  <c r="J7560" i="2"/>
  <c r="N7561" i="2"/>
  <c r="J7561" i="2"/>
  <c r="L7561" i="2"/>
  <c r="N7562" i="2"/>
  <c r="J7562" i="2"/>
  <c r="L7562" i="2"/>
  <c r="J7563" i="2"/>
  <c r="N7563" i="2"/>
  <c r="L7563" i="2"/>
  <c r="J7564" i="2"/>
  <c r="L7564" i="2"/>
  <c r="N7564" i="2"/>
  <c r="J7565" i="2"/>
  <c r="N7565" i="2"/>
  <c r="L7565" i="2"/>
  <c r="J7566" i="2"/>
  <c r="L7566" i="2"/>
  <c r="N7566" i="2"/>
  <c r="N7567" i="2"/>
  <c r="L7567" i="2"/>
  <c r="J7567" i="2"/>
  <c r="J7568" i="2"/>
  <c r="N7568" i="2"/>
  <c r="L7568" i="2"/>
  <c r="J7569" i="2"/>
  <c r="L7569" i="2"/>
  <c r="N7569" i="2"/>
  <c r="J7570" i="2"/>
  <c r="L7570" i="2"/>
  <c r="N7570" i="2"/>
  <c r="L7571" i="2"/>
  <c r="J7571" i="2"/>
  <c r="N7571" i="2"/>
  <c r="J7572" i="2"/>
  <c r="L7572" i="2"/>
  <c r="N7572" i="2"/>
  <c r="J7573" i="2"/>
  <c r="L7573" i="2"/>
  <c r="N7573" i="2"/>
  <c r="L7574" i="2"/>
  <c r="J7574" i="2"/>
  <c r="N7574" i="2"/>
  <c r="J7575" i="2"/>
  <c r="L7575" i="2"/>
  <c r="N7575" i="2"/>
  <c r="N7576" i="2"/>
  <c r="L7576" i="2"/>
  <c r="J7576" i="2"/>
  <c r="L7577" i="2"/>
  <c r="N7577" i="2"/>
  <c r="J7577" i="2"/>
  <c r="N7578" i="2"/>
  <c r="L7578" i="2"/>
  <c r="J7578" i="2"/>
  <c r="L7579" i="2"/>
  <c r="J7579" i="2"/>
  <c r="N7579" i="2"/>
  <c r="N7580" i="2"/>
  <c r="L7580" i="2"/>
  <c r="J7580" i="2"/>
  <c r="L7581" i="2"/>
  <c r="J7581" i="2"/>
  <c r="N7581" i="2"/>
  <c r="N7582" i="2"/>
  <c r="L7582" i="2"/>
  <c r="J7582" i="2"/>
  <c r="L7583" i="2"/>
  <c r="N7583" i="2"/>
  <c r="J7583" i="2"/>
  <c r="J7584" i="2"/>
  <c r="L7584" i="2"/>
  <c r="N7584" i="2"/>
  <c r="J7585" i="2"/>
  <c r="N7585" i="2"/>
  <c r="L7585" i="2"/>
  <c r="N7586" i="2"/>
  <c r="J7586" i="2"/>
  <c r="L7586" i="2"/>
  <c r="J7587" i="2"/>
  <c r="L7587" i="2"/>
  <c r="N7587" i="2"/>
  <c r="N7588" i="2"/>
  <c r="L7588" i="2"/>
  <c r="J7588" i="2"/>
  <c r="N7589" i="2"/>
  <c r="L7589" i="2"/>
  <c r="J7589" i="2"/>
  <c r="N7590" i="2"/>
  <c r="L7590" i="2"/>
  <c r="J7590" i="2"/>
  <c r="L7591" i="2"/>
  <c r="J7591" i="2"/>
  <c r="N7591" i="2"/>
  <c r="N7592" i="2"/>
  <c r="L7592" i="2"/>
  <c r="J7592" i="2"/>
  <c r="N7593" i="2"/>
  <c r="J7593" i="2"/>
  <c r="L7593" i="2"/>
  <c r="N7594" i="2"/>
  <c r="L7594" i="2"/>
  <c r="J7594" i="2"/>
  <c r="N7595" i="2"/>
  <c r="L7595" i="2"/>
  <c r="J7595" i="2"/>
  <c r="L7596" i="2"/>
  <c r="N7596" i="2"/>
  <c r="J7596" i="2"/>
  <c r="N7597" i="2"/>
  <c r="L7597" i="2"/>
  <c r="J7597" i="2"/>
  <c r="J7598" i="2"/>
  <c r="N7598" i="2"/>
  <c r="L7598" i="2"/>
  <c r="N7599" i="2"/>
  <c r="L7599" i="2"/>
  <c r="J7599" i="2"/>
  <c r="N7600" i="2"/>
  <c r="L7600" i="2"/>
  <c r="J7600" i="2"/>
  <c r="L7601" i="2"/>
  <c r="N7601" i="2"/>
  <c r="J7601" i="2"/>
  <c r="N7602" i="2"/>
  <c r="L7602" i="2"/>
  <c r="J7602" i="2"/>
  <c r="N7603" i="2"/>
  <c r="L7603" i="2"/>
  <c r="J7603" i="2"/>
  <c r="N7604" i="2"/>
  <c r="L7604" i="2"/>
  <c r="J7604" i="2"/>
  <c r="J7605" i="2"/>
  <c r="N7605" i="2"/>
  <c r="L7605" i="2"/>
  <c r="J7606" i="2"/>
  <c r="L7606" i="2"/>
  <c r="N7606" i="2"/>
  <c r="N7607" i="2"/>
  <c r="J7607" i="2"/>
  <c r="L7607" i="2"/>
  <c r="J7608" i="2"/>
  <c r="L7608" i="2"/>
  <c r="N7608" i="2"/>
  <c r="L7609" i="2"/>
  <c r="N7609" i="2"/>
  <c r="J7609" i="2"/>
  <c r="J7610" i="2"/>
  <c r="L7610" i="2"/>
  <c r="N7610" i="2"/>
  <c r="J7611" i="2"/>
  <c r="L7611" i="2"/>
  <c r="N7611" i="2"/>
  <c r="N7612" i="2"/>
  <c r="J7612" i="2"/>
  <c r="L7612" i="2"/>
  <c r="L7613" i="2"/>
  <c r="J7613" i="2"/>
  <c r="N7613" i="2"/>
  <c r="L7614" i="2"/>
  <c r="N7614" i="2"/>
  <c r="J7614" i="2"/>
  <c r="L7615" i="2"/>
  <c r="N7615" i="2"/>
  <c r="J7615" i="2"/>
  <c r="N7616" i="2"/>
  <c r="J7616" i="2"/>
  <c r="L7616" i="2"/>
  <c r="J7617" i="2"/>
  <c r="L7617" i="2"/>
  <c r="N7617" i="2"/>
  <c r="J7618" i="2"/>
  <c r="L7618" i="2"/>
  <c r="N7618" i="2"/>
  <c r="J7619" i="2"/>
  <c r="L7619" i="2"/>
  <c r="N7619" i="2"/>
  <c r="N7620" i="2"/>
  <c r="L7620" i="2"/>
  <c r="J7620" i="2"/>
  <c r="L7621" i="2"/>
  <c r="J7621" i="2"/>
  <c r="N7621" i="2"/>
  <c r="L7622" i="2"/>
  <c r="N7622" i="2"/>
  <c r="J7622" i="2"/>
  <c r="L7711" i="2"/>
  <c r="J7711" i="2"/>
  <c r="N7711" i="2"/>
  <c r="N7713" i="2"/>
  <c r="J7713" i="2"/>
  <c r="L7713" i="2"/>
  <c r="J7715" i="2"/>
  <c r="N7715" i="2"/>
  <c r="L7715" i="2"/>
  <c r="L7717" i="2"/>
  <c r="N7717" i="2"/>
  <c r="J7717" i="2"/>
  <c r="N7719" i="2"/>
  <c r="J7719" i="2"/>
  <c r="L7719" i="2"/>
  <c r="J7721" i="2"/>
  <c r="L7721" i="2"/>
  <c r="N7721" i="2"/>
  <c r="L7723" i="2"/>
  <c r="J7723" i="2"/>
  <c r="N7723" i="2"/>
  <c r="L7724" i="2"/>
  <c r="J7724" i="2"/>
  <c r="N7724" i="2"/>
  <c r="N7726" i="2"/>
  <c r="J7726" i="2"/>
  <c r="L7726" i="2"/>
  <c r="J7728" i="2"/>
  <c r="L7728" i="2"/>
  <c r="N7728" i="2"/>
  <c r="L7730" i="2"/>
  <c r="J7730" i="2"/>
  <c r="N7730" i="2"/>
  <c r="J7732" i="2"/>
  <c r="L7732" i="2"/>
  <c r="N7732" i="2"/>
  <c r="J7734" i="2"/>
  <c r="N7734" i="2"/>
  <c r="L7734" i="2"/>
  <c r="J7736" i="2"/>
  <c r="L7736" i="2"/>
  <c r="N7736" i="2"/>
  <c r="J7738" i="2"/>
  <c r="N7738" i="2"/>
  <c r="L7738" i="2"/>
  <c r="J7740" i="2"/>
  <c r="L7740" i="2"/>
  <c r="N7740" i="2"/>
  <c r="N7742" i="2"/>
  <c r="L7742" i="2"/>
  <c r="J7742" i="2"/>
  <c r="N7623" i="2"/>
  <c r="J7623" i="2"/>
  <c r="L7623" i="2"/>
  <c r="L7624" i="2"/>
  <c r="J7624" i="2"/>
  <c r="N7624" i="2"/>
  <c r="N7625" i="2"/>
  <c r="L7625" i="2"/>
  <c r="J7625" i="2"/>
  <c r="L7626" i="2"/>
  <c r="J7626" i="2"/>
  <c r="N7626" i="2"/>
  <c r="L7627" i="2"/>
  <c r="N7627" i="2"/>
  <c r="J7627" i="2"/>
  <c r="N7628" i="2"/>
  <c r="L7628" i="2"/>
  <c r="J7628" i="2"/>
  <c r="N7629" i="2"/>
  <c r="L7629" i="2"/>
  <c r="J7629" i="2"/>
  <c r="N7630" i="2"/>
  <c r="L7630" i="2"/>
  <c r="J7630" i="2"/>
  <c r="L7631" i="2"/>
  <c r="N7631" i="2"/>
  <c r="J7631" i="2"/>
  <c r="J7632" i="2"/>
  <c r="L7632" i="2"/>
  <c r="N7632" i="2"/>
  <c r="L7633" i="2"/>
  <c r="J7633" i="2"/>
  <c r="N7633" i="2"/>
  <c r="J7634" i="2"/>
  <c r="N7634" i="2"/>
  <c r="L7634" i="2"/>
  <c r="J7635" i="2"/>
  <c r="N7635" i="2"/>
  <c r="L7635" i="2"/>
  <c r="J7636" i="2"/>
  <c r="L7636" i="2"/>
  <c r="N7636" i="2"/>
  <c r="N7637" i="2"/>
  <c r="J7637" i="2"/>
  <c r="L7637" i="2"/>
  <c r="L7638" i="2"/>
  <c r="N7638" i="2"/>
  <c r="J7638" i="2"/>
  <c r="L7639" i="2"/>
  <c r="N7639" i="2"/>
  <c r="J7639" i="2"/>
  <c r="N7640" i="2"/>
  <c r="L7640" i="2"/>
  <c r="J7640" i="2"/>
  <c r="L7641" i="2"/>
  <c r="N7641" i="2"/>
  <c r="J7641" i="2"/>
  <c r="J7642" i="2"/>
  <c r="L7642" i="2"/>
  <c r="N7642" i="2"/>
  <c r="L7643" i="2"/>
  <c r="N7643" i="2"/>
  <c r="J7643" i="2"/>
  <c r="L7644" i="2"/>
  <c r="N7644" i="2"/>
  <c r="J7644" i="2"/>
  <c r="N7645" i="2"/>
  <c r="L7645" i="2"/>
  <c r="J7645" i="2"/>
  <c r="N7646" i="2"/>
  <c r="L7646" i="2"/>
  <c r="J7646" i="2"/>
  <c r="N7647" i="2"/>
  <c r="L7647" i="2"/>
  <c r="J7647" i="2"/>
  <c r="L7648" i="2"/>
  <c r="J7648" i="2"/>
  <c r="N7648" i="2"/>
  <c r="L7649" i="2"/>
  <c r="N7649" i="2"/>
  <c r="J7649" i="2"/>
  <c r="J7650" i="2"/>
  <c r="L7650" i="2"/>
  <c r="N7650" i="2"/>
  <c r="J7651" i="2"/>
  <c r="L7651" i="2"/>
  <c r="N7651" i="2"/>
  <c r="N7652" i="2"/>
  <c r="J7652" i="2"/>
  <c r="L7652" i="2"/>
  <c r="N7653" i="2"/>
  <c r="L7653" i="2"/>
  <c r="J7653" i="2"/>
  <c r="N7654" i="2"/>
  <c r="L7654" i="2"/>
  <c r="J7654" i="2"/>
  <c r="L7655" i="2"/>
  <c r="N7655" i="2"/>
  <c r="J7655" i="2"/>
  <c r="J7656" i="2"/>
  <c r="N7656" i="2"/>
  <c r="L7656" i="2"/>
  <c r="J7657" i="2"/>
  <c r="N7657" i="2"/>
  <c r="L7657" i="2"/>
  <c r="J7658" i="2"/>
  <c r="N7658" i="2"/>
  <c r="L7658" i="2"/>
  <c r="J7659" i="2"/>
  <c r="L7659" i="2"/>
  <c r="N7659" i="2"/>
  <c r="J7660" i="2"/>
  <c r="L7660" i="2"/>
  <c r="N7660" i="2"/>
  <c r="N7661" i="2"/>
  <c r="J7661" i="2"/>
  <c r="L7661" i="2"/>
  <c r="L7662" i="2"/>
  <c r="J7662" i="2"/>
  <c r="N7662" i="2"/>
  <c r="N7663" i="2"/>
  <c r="L7663" i="2"/>
  <c r="J7663" i="2"/>
  <c r="N7664" i="2"/>
  <c r="L7664" i="2"/>
  <c r="J7664" i="2"/>
  <c r="J7665" i="2"/>
  <c r="N7665" i="2"/>
  <c r="L7665" i="2"/>
  <c r="N7666" i="2"/>
  <c r="L7666" i="2"/>
  <c r="J7666" i="2"/>
  <c r="N7667" i="2"/>
  <c r="L7667" i="2"/>
  <c r="J7667" i="2"/>
  <c r="N7668" i="2"/>
  <c r="L7668" i="2"/>
  <c r="J7668" i="2"/>
  <c r="N7669" i="2"/>
  <c r="L7669" i="2"/>
  <c r="J7669" i="2"/>
  <c r="N7670" i="2"/>
  <c r="J7670" i="2"/>
  <c r="L7670" i="2"/>
  <c r="L7671" i="2"/>
  <c r="J7671" i="2"/>
  <c r="N7671" i="2"/>
  <c r="J7672" i="2"/>
  <c r="L7672" i="2"/>
  <c r="N7672" i="2"/>
  <c r="L7673" i="2"/>
  <c r="N7673" i="2"/>
  <c r="J7673" i="2"/>
  <c r="L7674" i="2"/>
  <c r="N7674" i="2"/>
  <c r="J7674" i="2"/>
  <c r="J7675" i="2"/>
  <c r="L7675" i="2"/>
  <c r="N7675" i="2"/>
  <c r="J7676" i="2"/>
  <c r="L7676" i="2"/>
  <c r="N7676" i="2"/>
  <c r="J7677" i="2"/>
  <c r="L7677" i="2"/>
  <c r="N7677" i="2"/>
  <c r="N7678" i="2"/>
  <c r="L7678" i="2"/>
  <c r="J7678" i="2"/>
  <c r="J7679" i="2"/>
  <c r="L7679" i="2"/>
  <c r="N7679" i="2"/>
  <c r="J7680" i="2"/>
  <c r="L7680" i="2"/>
  <c r="N7680" i="2"/>
  <c r="N7681" i="2"/>
  <c r="J7681" i="2"/>
  <c r="L7681" i="2"/>
  <c r="N7682" i="2"/>
  <c r="L7682" i="2"/>
  <c r="J7682" i="2"/>
  <c r="L7683" i="2"/>
  <c r="N7683" i="2"/>
  <c r="J7683" i="2"/>
  <c r="N7684" i="2"/>
  <c r="J7684" i="2"/>
  <c r="L7684" i="2"/>
  <c r="N7685" i="2"/>
  <c r="L7685" i="2"/>
  <c r="J7685" i="2"/>
  <c r="N7686" i="2"/>
  <c r="L7686" i="2"/>
  <c r="J7686" i="2"/>
  <c r="J7687" i="2"/>
  <c r="N7687" i="2"/>
  <c r="L7687" i="2"/>
  <c r="L7688" i="2"/>
  <c r="N7688" i="2"/>
  <c r="J7688" i="2"/>
  <c r="J7689" i="2"/>
  <c r="L7689" i="2"/>
  <c r="N7689" i="2"/>
  <c r="N7690" i="2"/>
  <c r="J7690" i="2"/>
  <c r="L7690" i="2"/>
  <c r="L7691" i="2"/>
  <c r="J7691" i="2"/>
  <c r="N7691" i="2"/>
  <c r="N7692" i="2"/>
  <c r="L7692" i="2"/>
  <c r="J7692" i="2"/>
  <c r="L7693" i="2"/>
  <c r="N7693" i="2"/>
  <c r="J7693" i="2"/>
  <c r="N7694" i="2"/>
  <c r="L7694" i="2"/>
  <c r="J7694" i="2"/>
  <c r="L7695" i="2"/>
  <c r="N7695" i="2"/>
  <c r="J7695" i="2"/>
  <c r="L7696" i="2"/>
  <c r="J7696" i="2"/>
  <c r="N7696" i="2"/>
  <c r="J7697" i="2"/>
  <c r="L7697" i="2"/>
  <c r="N7697" i="2"/>
  <c r="J7698" i="2"/>
  <c r="L7698" i="2"/>
  <c r="N7698" i="2"/>
  <c r="N7699" i="2"/>
  <c r="L7699" i="2"/>
  <c r="J7699" i="2"/>
  <c r="L7700" i="2"/>
  <c r="N7700" i="2"/>
  <c r="J7700" i="2"/>
  <c r="N7701" i="2"/>
  <c r="L7701" i="2"/>
  <c r="J7701" i="2"/>
  <c r="J7702" i="2"/>
  <c r="L7702" i="2"/>
  <c r="N7702" i="2"/>
  <c r="N7703" i="2"/>
  <c r="L7703" i="2"/>
  <c r="J7703" i="2"/>
  <c r="N7704" i="2"/>
  <c r="J7704" i="2"/>
  <c r="L7704" i="2"/>
  <c r="N7705" i="2"/>
  <c r="L7705" i="2"/>
  <c r="J7705" i="2"/>
  <c r="L7706" i="2"/>
  <c r="J7706" i="2"/>
  <c r="N7706" i="2"/>
  <c r="N7707" i="2"/>
  <c r="L7707" i="2"/>
  <c r="J7707" i="2"/>
  <c r="N7708" i="2"/>
  <c r="J7708" i="2"/>
  <c r="L7708" i="2"/>
  <c r="L7709" i="2"/>
  <c r="J7709" i="2"/>
  <c r="N7709" i="2"/>
  <c r="J7710" i="2"/>
  <c r="L7710" i="2"/>
  <c r="N7710" i="2"/>
  <c r="N7712" i="2"/>
  <c r="J7712" i="2"/>
  <c r="L7712" i="2"/>
  <c r="L7714" i="2"/>
  <c r="N7714" i="2"/>
  <c r="J7714" i="2"/>
  <c r="N7716" i="2"/>
  <c r="J7716" i="2"/>
  <c r="L7716" i="2"/>
  <c r="J7718" i="2"/>
  <c r="N7718" i="2"/>
  <c r="L7718" i="2"/>
  <c r="J7720" i="2"/>
  <c r="N7720" i="2"/>
  <c r="L7720" i="2"/>
  <c r="L7722" i="2"/>
  <c r="J7722" i="2"/>
  <c r="N7722" i="2"/>
  <c r="N7725" i="2"/>
  <c r="L7725" i="2"/>
  <c r="J7725" i="2"/>
  <c r="J7727" i="2"/>
  <c r="L7727" i="2"/>
  <c r="N7727" i="2"/>
  <c r="N7729" i="2"/>
  <c r="L7729" i="2"/>
  <c r="J7729" i="2"/>
  <c r="N7731" i="2"/>
  <c r="L7731" i="2"/>
  <c r="J7731" i="2"/>
  <c r="N7733" i="2"/>
  <c r="L7733" i="2"/>
  <c r="J7733" i="2"/>
  <c r="N7735" i="2"/>
  <c r="L7735" i="2"/>
  <c r="J7735" i="2"/>
  <c r="N7737" i="2"/>
  <c r="L7737" i="2"/>
  <c r="J7737" i="2"/>
  <c r="J7739" i="2"/>
  <c r="L7739" i="2"/>
  <c r="N7739" i="2"/>
  <c r="J7741" i="2"/>
  <c r="L7741" i="2"/>
  <c r="N7741" i="2"/>
  <c r="L7743" i="2"/>
  <c r="J7743" i="2"/>
  <c r="N7743" i="2"/>
  <c r="J7744" i="2"/>
  <c r="L7744" i="2"/>
  <c r="N7744" i="2"/>
  <c r="L7745" i="2"/>
  <c r="N7745" i="2"/>
  <c r="J7745" i="2"/>
  <c r="J7746" i="2"/>
  <c r="N7746" i="2"/>
  <c r="L7746" i="2"/>
  <c r="J7747" i="2"/>
  <c r="L7747" i="2"/>
  <c r="N7747" i="2"/>
  <c r="L7748" i="2"/>
  <c r="N7748" i="2"/>
  <c r="J7748" i="2"/>
  <c r="N7749" i="2"/>
  <c r="J7749" i="2"/>
  <c r="L7749" i="2"/>
  <c r="L7750" i="2"/>
  <c r="N7750" i="2"/>
  <c r="J7750" i="2"/>
  <c r="L7751" i="2"/>
  <c r="N7751" i="2"/>
  <c r="J7751" i="2"/>
  <c r="N7752" i="2"/>
  <c r="J7752" i="2"/>
  <c r="L7752" i="2"/>
  <c r="L7753" i="2"/>
  <c r="N7753" i="2"/>
  <c r="J7753" i="2"/>
  <c r="N7754" i="2"/>
  <c r="J7754" i="2"/>
  <c r="L7754" i="2"/>
  <c r="L7755" i="2"/>
  <c r="J7755" i="2"/>
  <c r="N7755" i="2"/>
  <c r="J7756" i="2"/>
  <c r="L7756" i="2"/>
  <c r="N7756" i="2"/>
  <c r="J7757" i="2"/>
  <c r="L7757" i="2"/>
  <c r="N7757" i="2"/>
  <c r="J7758" i="2"/>
  <c r="L7758" i="2"/>
  <c r="N7758" i="2"/>
  <c r="J7759" i="2"/>
  <c r="L7759" i="2"/>
  <c r="N7759" i="2"/>
  <c r="L7760" i="2"/>
  <c r="N7760" i="2"/>
  <c r="J7760" i="2"/>
  <c r="J7761" i="2"/>
  <c r="L7761" i="2"/>
  <c r="N7761" i="2"/>
  <c r="J7762" i="2"/>
  <c r="L7762" i="2"/>
  <c r="N7762" i="2"/>
  <c r="N7763" i="2"/>
  <c r="L7763" i="2"/>
  <c r="J7763" i="2"/>
  <c r="L7764" i="2"/>
  <c r="N7764" i="2"/>
  <c r="J7764" i="2"/>
  <c r="J7765" i="2"/>
  <c r="N7765" i="2"/>
  <c r="L7765" i="2"/>
  <c r="N7766" i="2"/>
  <c r="L7766" i="2"/>
  <c r="J7766" i="2"/>
  <c r="J7767" i="2"/>
  <c r="N7767" i="2"/>
  <c r="L7767" i="2"/>
  <c r="N7768" i="2"/>
  <c r="J7768" i="2"/>
  <c r="L7768" i="2"/>
  <c r="N7769" i="2"/>
  <c r="L7769" i="2"/>
  <c r="J7769" i="2"/>
  <c r="L7770" i="2"/>
  <c r="J7770" i="2"/>
  <c r="N7770" i="2"/>
  <c r="L7771" i="2"/>
  <c r="N7771" i="2"/>
  <c r="J7771" i="2"/>
  <c r="N7772" i="2"/>
  <c r="L7772" i="2"/>
  <c r="J7772" i="2"/>
  <c r="L7773" i="2"/>
  <c r="N7773" i="2"/>
  <c r="J7773" i="2"/>
  <c r="N7774" i="2"/>
  <c r="L7774" i="2"/>
  <c r="J7774" i="2"/>
  <c r="N7775" i="2"/>
  <c r="J7775" i="2"/>
  <c r="L7775" i="2"/>
  <c r="L7776" i="2"/>
  <c r="N7776" i="2"/>
  <c r="J7776" i="2"/>
  <c r="N7777" i="2"/>
  <c r="L7777" i="2"/>
  <c r="J7777" i="2"/>
  <c r="L7778" i="2"/>
  <c r="N7778" i="2"/>
  <c r="J7778" i="2"/>
  <c r="N7779" i="2"/>
  <c r="L7779" i="2"/>
  <c r="J7779" i="2"/>
  <c r="J7780" i="2"/>
  <c r="L7780" i="2"/>
  <c r="N7780" i="2"/>
  <c r="L7781" i="2"/>
  <c r="N7781" i="2"/>
  <c r="J7781" i="2"/>
  <c r="J7782" i="2"/>
  <c r="L7782" i="2"/>
  <c r="N7782" i="2"/>
  <c r="J7783" i="2"/>
  <c r="L7783" i="2"/>
  <c r="N7783" i="2"/>
  <c r="L7784" i="2"/>
  <c r="N7784" i="2"/>
  <c r="J7784" i="2"/>
  <c r="J7785" i="2"/>
  <c r="L7785" i="2"/>
  <c r="N7785" i="2"/>
  <c r="J7786" i="2"/>
  <c r="L7786" i="2"/>
  <c r="N7786" i="2"/>
  <c r="J7787" i="2"/>
  <c r="L7787" i="2"/>
  <c r="N7787" i="2"/>
  <c r="J7347" i="2"/>
  <c r="N7347" i="2"/>
  <c r="L7347" i="2"/>
  <c r="L7355" i="2"/>
  <c r="J7355" i="2"/>
  <c r="N7355" i="2"/>
  <c r="N7356" i="2"/>
  <c r="L7356" i="2"/>
  <c r="J7356" i="2"/>
  <c r="L7357" i="2"/>
  <c r="N7357" i="2"/>
  <c r="J7357" i="2"/>
  <c r="N7358" i="2"/>
  <c r="J7358" i="2"/>
  <c r="L7358" i="2"/>
  <c r="L7359" i="2"/>
  <c r="J7359" i="2"/>
  <c r="N7359" i="2"/>
  <c r="J1095" i="2"/>
  <c r="N1095" i="2"/>
  <c r="L1095" i="2"/>
  <c r="J7018" i="2"/>
  <c r="L7018" i="2"/>
  <c r="N7018" i="2"/>
  <c r="N7019" i="2"/>
  <c r="L7019" i="2"/>
  <c r="J7019" i="2"/>
  <c r="J7020" i="2"/>
  <c r="L7020" i="2"/>
  <c r="N7020" i="2"/>
  <c r="L7021" i="2"/>
  <c r="N7021" i="2"/>
  <c r="J7021" i="2"/>
  <c r="L7022" i="2"/>
  <c r="J7022" i="2"/>
  <c r="N7022" i="2"/>
  <c r="N7023" i="2"/>
  <c r="J7023" i="2"/>
  <c r="L7023" i="2"/>
  <c r="L7024" i="2"/>
  <c r="N7024" i="2"/>
  <c r="J7024" i="2"/>
  <c r="L7025" i="2"/>
  <c r="N7025" i="2"/>
  <c r="J7025" i="2"/>
  <c r="N7026" i="2"/>
  <c r="J7026" i="2"/>
  <c r="L7026" i="2"/>
  <c r="N7027" i="2"/>
  <c r="L7027" i="2"/>
  <c r="J7027" i="2"/>
  <c r="J7028" i="2"/>
  <c r="L7028" i="2"/>
  <c r="N7028" i="2"/>
  <c r="J7029" i="2"/>
  <c r="L7029" i="2"/>
  <c r="N7029" i="2"/>
  <c r="N7030" i="2"/>
  <c r="J7030" i="2"/>
  <c r="L7030" i="2"/>
  <c r="L7031" i="2"/>
  <c r="N7031" i="2"/>
  <c r="J7031" i="2"/>
  <c r="N7032" i="2"/>
  <c r="L7032" i="2"/>
  <c r="J7032" i="2"/>
  <c r="J7033" i="2"/>
  <c r="L7033" i="2"/>
  <c r="N7033" i="2"/>
  <c r="J7034" i="2"/>
  <c r="L7034" i="2"/>
  <c r="N7034" i="2"/>
  <c r="J7035" i="2"/>
  <c r="N7035" i="2"/>
  <c r="L7035" i="2"/>
  <c r="J7036" i="2"/>
  <c r="L7036" i="2"/>
  <c r="N7036" i="2"/>
  <c r="J7037" i="2"/>
  <c r="L7037" i="2"/>
  <c r="N7037" i="2"/>
  <c r="N7038" i="2"/>
  <c r="J7038" i="2"/>
  <c r="L7038" i="2"/>
  <c r="N7039" i="2"/>
  <c r="L7039" i="2"/>
  <c r="J7039" i="2"/>
  <c r="J7040" i="2"/>
  <c r="L7040" i="2"/>
  <c r="N7040" i="2"/>
  <c r="N7041" i="2"/>
  <c r="J7041" i="2"/>
  <c r="L7041" i="2"/>
  <c r="J7042" i="2"/>
  <c r="L7042" i="2"/>
  <c r="N7042" i="2"/>
  <c r="N7043" i="2"/>
  <c r="L7043" i="2"/>
  <c r="J7043" i="2"/>
  <c r="N7044" i="2"/>
  <c r="L7044" i="2"/>
  <c r="J7044" i="2"/>
  <c r="J7045" i="2"/>
  <c r="N7045" i="2"/>
  <c r="L7045" i="2"/>
  <c r="N7046" i="2"/>
  <c r="L7046" i="2"/>
  <c r="J7046" i="2"/>
  <c r="N7047" i="2"/>
  <c r="L7047" i="2"/>
  <c r="J7047" i="2"/>
  <c r="N7048" i="2"/>
  <c r="L7048" i="2"/>
  <c r="J7048" i="2"/>
  <c r="J7049" i="2"/>
  <c r="L7049" i="2"/>
  <c r="N7049" i="2"/>
  <c r="J7050" i="2"/>
  <c r="L7050" i="2"/>
  <c r="N7050" i="2"/>
  <c r="L1777" i="2"/>
  <c r="N1777" i="2"/>
  <c r="J1777" i="2"/>
  <c r="N1778" i="2"/>
  <c r="L1778" i="2"/>
  <c r="J1778" i="2"/>
  <c r="J1779" i="2"/>
  <c r="L1779" i="2"/>
  <c r="N1779" i="2"/>
  <c r="K1780" i="2"/>
  <c r="L1780" i="2"/>
  <c r="L8113" i="2"/>
  <c r="J8113" i="2"/>
  <c r="N8113" i="2"/>
  <c r="N8114" i="2"/>
  <c r="L8114" i="2"/>
  <c r="J8114" i="2"/>
  <c r="J8115" i="2"/>
  <c r="L8115" i="2"/>
  <c r="N8115" i="2"/>
  <c r="J8116" i="2"/>
  <c r="L8116" i="2"/>
  <c r="N8116" i="2"/>
  <c r="L8117" i="2"/>
  <c r="N8117" i="2"/>
  <c r="J8117" i="2"/>
  <c r="L7360" i="2"/>
  <c r="J7360" i="2"/>
  <c r="N7360" i="2"/>
  <c r="L7361" i="2"/>
  <c r="N7361" i="2"/>
  <c r="J7361" i="2"/>
  <c r="J7362" i="2"/>
  <c r="L7362" i="2"/>
  <c r="N7362" i="2"/>
  <c r="L7364" i="2"/>
  <c r="N7364" i="2"/>
  <c r="J7364" i="2"/>
  <c r="L7368" i="2"/>
  <c r="N7368" i="2"/>
  <c r="J7368" i="2"/>
  <c r="J7372" i="2"/>
  <c r="N7372" i="2"/>
  <c r="L7372" i="2"/>
  <c r="N7375" i="2"/>
  <c r="J7375" i="2"/>
  <c r="L7375" i="2"/>
  <c r="J7376" i="2"/>
  <c r="N7376" i="2"/>
  <c r="L7376" i="2"/>
  <c r="J7377" i="2"/>
  <c r="N7377" i="2"/>
  <c r="L7377" i="2"/>
  <c r="J7378" i="2"/>
  <c r="L7378" i="2"/>
  <c r="N7378" i="2"/>
  <c r="L7420" i="2"/>
  <c r="N7420" i="2"/>
  <c r="J7420" i="2"/>
  <c r="J7421" i="2"/>
  <c r="L7421" i="2"/>
  <c r="N7421" i="2"/>
  <c r="L7422" i="2"/>
  <c r="J7422" i="2"/>
  <c r="N7422" i="2"/>
  <c r="J7423" i="2"/>
  <c r="L7423" i="2"/>
  <c r="N7423" i="2"/>
  <c r="N7424" i="2"/>
  <c r="L7424" i="2"/>
  <c r="J7424" i="2"/>
  <c r="J7465" i="2"/>
  <c r="L7465" i="2"/>
  <c r="N7465" i="2"/>
  <c r="J7467" i="2"/>
  <c r="N7467" i="2"/>
  <c r="L7467" i="2"/>
  <c r="J7472" i="2"/>
  <c r="L7472" i="2"/>
  <c r="N7472" i="2"/>
  <c r="J7478" i="2"/>
  <c r="L7478" i="2"/>
  <c r="N7478" i="2"/>
  <c r="J7380" i="2"/>
  <c r="N7380" i="2"/>
  <c r="L7380" i="2"/>
  <c r="J7381" i="2"/>
  <c r="N7381" i="2"/>
  <c r="L7381" i="2"/>
  <c r="L7382" i="2"/>
  <c r="N7382" i="2"/>
  <c r="J7382" i="2"/>
  <c r="N7384" i="2"/>
  <c r="L7384" i="2"/>
  <c r="J7384" i="2"/>
  <c r="N7385" i="2"/>
  <c r="L7385" i="2"/>
  <c r="J7385" i="2"/>
  <c r="J7386" i="2"/>
  <c r="N7386" i="2"/>
  <c r="L7386" i="2"/>
  <c r="L7387" i="2"/>
  <c r="J7387" i="2"/>
  <c r="N7387" i="2"/>
  <c r="N7388" i="2"/>
  <c r="L7388" i="2"/>
  <c r="J7388" i="2"/>
  <c r="L7389" i="2"/>
  <c r="J7389" i="2"/>
  <c r="N7389" i="2"/>
  <c r="L7390" i="2"/>
  <c r="N7390" i="2"/>
  <c r="J7390" i="2"/>
  <c r="J6935" i="2"/>
  <c r="L6935" i="2"/>
  <c r="N6935" i="2"/>
  <c r="J6936" i="2"/>
  <c r="L6936" i="2"/>
  <c r="N6936" i="2"/>
  <c r="J6937" i="2"/>
  <c r="L6937" i="2"/>
  <c r="N6937" i="2"/>
  <c r="J6938" i="2"/>
  <c r="L6938" i="2"/>
  <c r="N6938" i="2"/>
  <c r="N6939" i="2"/>
  <c r="L6939" i="2"/>
  <c r="J6939" i="2"/>
  <c r="N6940" i="2"/>
  <c r="J6940" i="2"/>
  <c r="L6940" i="2"/>
  <c r="N6941" i="2"/>
  <c r="J6941" i="2"/>
  <c r="L6941" i="2"/>
  <c r="N6942" i="2"/>
  <c r="L6942" i="2"/>
  <c r="J6942" i="2"/>
  <c r="N6943" i="2"/>
  <c r="L6943" i="2"/>
  <c r="J6943" i="2"/>
  <c r="N6944" i="2"/>
  <c r="L6944" i="2"/>
  <c r="J6944" i="2"/>
  <c r="N6945" i="2"/>
  <c r="J6945" i="2"/>
  <c r="L6945" i="2"/>
  <c r="L8777" i="2"/>
  <c r="N8777" i="2"/>
  <c r="J8777" i="2"/>
  <c r="J8778" i="2"/>
  <c r="L8778" i="2"/>
  <c r="N8778" i="2"/>
  <c r="J8779" i="2"/>
  <c r="L8779" i="2"/>
  <c r="N8779" i="2"/>
  <c r="L8780" i="2"/>
  <c r="N8780" i="2"/>
  <c r="J8780" i="2"/>
  <c r="N8781" i="2"/>
  <c r="J8781" i="2"/>
  <c r="L8781" i="2"/>
  <c r="L8782" i="2"/>
  <c r="J8782" i="2"/>
  <c r="N8782" i="2"/>
  <c r="J8783" i="2"/>
  <c r="L8783" i="2"/>
  <c r="N8783" i="2"/>
  <c r="L1646" i="2"/>
  <c r="N1646" i="2"/>
  <c r="J1646" i="2"/>
  <c r="J1647" i="2"/>
  <c r="L1647" i="2"/>
  <c r="N1647" i="2"/>
  <c r="N1648" i="2"/>
  <c r="J1648" i="2"/>
  <c r="L1648" i="2"/>
  <c r="J1649" i="2"/>
  <c r="L1649" i="2"/>
  <c r="N1649" i="2"/>
  <c r="N1650" i="2"/>
  <c r="J1650" i="2"/>
  <c r="L1650" i="2"/>
  <c r="N1651" i="2"/>
  <c r="L1651" i="2"/>
  <c r="J1651" i="2"/>
  <c r="J1652" i="2"/>
  <c r="N1652" i="2"/>
  <c r="L1652" i="2"/>
  <c r="J1653" i="2"/>
  <c r="L1653" i="2"/>
  <c r="N1653" i="2"/>
  <c r="J1654" i="2"/>
  <c r="L1654" i="2"/>
  <c r="N1654" i="2"/>
  <c r="J1655" i="2"/>
  <c r="L1655" i="2"/>
  <c r="N1655" i="2"/>
  <c r="N1656" i="2"/>
  <c r="J1656" i="2"/>
  <c r="L1656" i="2"/>
  <c r="J7051" i="2"/>
  <c r="L7051" i="2"/>
  <c r="N7051" i="2"/>
  <c r="N7052" i="2"/>
  <c r="L7052" i="2"/>
  <c r="J7052" i="2"/>
  <c r="L7053" i="2"/>
  <c r="J7053" i="2"/>
  <c r="N7053" i="2"/>
  <c r="L7054" i="2"/>
  <c r="N7054" i="2"/>
  <c r="J7054" i="2"/>
  <c r="N7055" i="2"/>
  <c r="L7055" i="2"/>
  <c r="J7055" i="2"/>
  <c r="N7056" i="2"/>
  <c r="L7056" i="2"/>
  <c r="J7056" i="2"/>
  <c r="N7057" i="2"/>
  <c r="L7057" i="2"/>
  <c r="J7057" i="2"/>
  <c r="L7058" i="2"/>
  <c r="J7058" i="2"/>
  <c r="N7058" i="2"/>
  <c r="J7059" i="2"/>
  <c r="L7059" i="2"/>
  <c r="N7059" i="2"/>
  <c r="J7060" i="2"/>
  <c r="L7060" i="2"/>
  <c r="N7060" i="2"/>
  <c r="J7061" i="2"/>
  <c r="N7061" i="2"/>
  <c r="L7061" i="2"/>
  <c r="J7062" i="2"/>
  <c r="L7062" i="2"/>
  <c r="N7062" i="2"/>
  <c r="J7063" i="2"/>
  <c r="L7063" i="2"/>
  <c r="N7063" i="2"/>
  <c r="L7064" i="2"/>
  <c r="N7064" i="2"/>
  <c r="J7064" i="2"/>
  <c r="L7065" i="2"/>
  <c r="N7065" i="2"/>
  <c r="J7065" i="2"/>
  <c r="N7066" i="2"/>
  <c r="J7066" i="2"/>
  <c r="L7066" i="2"/>
  <c r="N7067" i="2"/>
  <c r="L7067" i="2"/>
  <c r="J7067" i="2"/>
  <c r="J7068" i="2"/>
  <c r="L7068" i="2"/>
  <c r="N7068" i="2"/>
  <c r="N7069" i="2"/>
  <c r="L7069" i="2"/>
  <c r="J7069" i="2"/>
  <c r="L7070" i="2"/>
  <c r="N7070" i="2"/>
  <c r="J7070" i="2"/>
  <c r="L7071" i="2"/>
  <c r="N7071" i="2"/>
  <c r="J7071" i="2"/>
  <c r="J7072" i="2"/>
  <c r="L7072" i="2"/>
  <c r="N7072" i="2"/>
  <c r="N7073" i="2"/>
  <c r="L7073" i="2"/>
  <c r="J7073" i="2"/>
  <c r="N7074" i="2"/>
  <c r="J7074" i="2"/>
  <c r="L7074" i="2"/>
  <c r="L7075" i="2"/>
  <c r="J7075" i="2"/>
  <c r="N7075" i="2"/>
  <c r="N7076" i="2"/>
  <c r="J7076" i="2"/>
  <c r="L7076" i="2"/>
  <c r="J7077" i="2"/>
  <c r="L7077" i="2"/>
  <c r="N7077" i="2"/>
  <c r="N7078" i="2"/>
  <c r="L7078" i="2"/>
  <c r="J7078" i="2"/>
  <c r="L7079" i="2"/>
  <c r="J7079" i="2"/>
  <c r="N7079" i="2"/>
  <c r="N7080" i="2"/>
  <c r="L7080" i="2"/>
  <c r="J7080" i="2"/>
  <c r="N7081" i="2"/>
  <c r="L7081" i="2"/>
  <c r="J7081" i="2"/>
  <c r="L7082" i="2"/>
  <c r="J7082" i="2"/>
  <c r="N7082" i="2"/>
  <c r="N7270" i="2"/>
  <c r="J7270" i="2"/>
  <c r="L7270" i="2"/>
  <c r="N7273" i="2"/>
  <c r="J7273" i="2"/>
  <c r="L7273" i="2"/>
  <c r="L7274" i="2"/>
  <c r="N7274" i="2"/>
  <c r="J7274" i="2"/>
  <c r="L7275" i="2"/>
  <c r="J7275" i="2"/>
  <c r="N7275" i="2"/>
  <c r="L7283" i="2"/>
  <c r="J7283" i="2"/>
  <c r="N7283" i="2"/>
  <c r="J7285" i="2"/>
  <c r="L7285" i="2"/>
  <c r="N7285" i="2"/>
  <c r="J7289" i="2"/>
  <c r="N7289" i="2"/>
  <c r="L7289" i="2"/>
  <c r="N7290" i="2"/>
  <c r="L7290" i="2"/>
  <c r="J7290" i="2"/>
  <c r="N7292" i="2"/>
  <c r="J7292" i="2"/>
  <c r="L7292" i="2"/>
  <c r="J7294" i="2"/>
  <c r="L7294" i="2"/>
  <c r="N7294" i="2"/>
  <c r="L7295" i="2"/>
  <c r="N7295" i="2"/>
  <c r="J7295" i="2"/>
  <c r="J7296" i="2"/>
  <c r="L7296" i="2"/>
  <c r="N7296" i="2"/>
  <c r="J7297" i="2"/>
  <c r="N7297" i="2"/>
  <c r="L7297" i="2"/>
  <c r="N7306" i="2"/>
  <c r="J7306" i="2"/>
  <c r="L7306" i="2"/>
  <c r="J7310" i="2"/>
  <c r="N7310" i="2"/>
  <c r="L7310" i="2"/>
  <c r="J7311" i="2"/>
  <c r="N7311" i="2"/>
  <c r="L7311" i="2"/>
  <c r="L7316" i="2"/>
  <c r="J7316" i="2"/>
  <c r="N7316" i="2"/>
  <c r="J7318" i="2"/>
  <c r="N7318" i="2"/>
  <c r="L7318" i="2"/>
  <c r="J7326" i="2"/>
  <c r="N7326" i="2"/>
  <c r="L5537" i="2"/>
  <c r="J5537" i="2"/>
  <c r="N5537" i="2"/>
  <c r="L5542" i="2"/>
  <c r="J5542" i="2"/>
  <c r="N5542" i="2"/>
  <c r="N5543" i="2"/>
  <c r="L5543" i="2"/>
  <c r="J5543" i="2"/>
  <c r="N5544" i="2"/>
  <c r="J5544" i="2"/>
  <c r="L5544" i="2"/>
  <c r="L5548" i="2"/>
  <c r="J5548" i="2"/>
  <c r="N5548" i="2"/>
  <c r="N5551" i="2"/>
  <c r="L5551" i="2"/>
  <c r="J5551" i="2"/>
  <c r="N5552" i="2"/>
  <c r="J5552" i="2"/>
  <c r="L5552" i="2"/>
  <c r="L5553" i="2"/>
  <c r="N5553" i="2"/>
  <c r="J5553" i="2"/>
  <c r="J5559" i="2"/>
  <c r="L5559" i="2"/>
  <c r="N5559" i="2"/>
  <c r="J5563" i="2"/>
  <c r="N5563" i="2"/>
  <c r="L5563" i="2"/>
  <c r="J5573" i="2"/>
  <c r="N5573" i="2"/>
  <c r="L5573" i="2"/>
  <c r="N5576" i="2"/>
  <c r="J5576" i="2"/>
  <c r="L5576" i="2"/>
  <c r="N5578" i="2"/>
  <c r="J5578" i="2"/>
  <c r="L5578" i="2"/>
  <c r="J5582" i="2"/>
  <c r="L5582" i="2"/>
  <c r="N5582" i="2"/>
  <c r="L5583" i="2"/>
  <c r="J5583" i="2"/>
  <c r="N5583" i="2"/>
  <c r="J5584" i="2"/>
  <c r="N5584" i="2"/>
  <c r="L5584" i="2"/>
  <c r="J5586" i="2"/>
  <c r="L5586" i="2"/>
  <c r="N5586" i="2"/>
  <c r="N5594" i="2"/>
  <c r="J5594" i="2"/>
  <c r="L5594" i="2"/>
  <c r="J5595" i="2"/>
  <c r="L5595" i="2"/>
  <c r="N5595" i="2"/>
  <c r="L5597" i="2"/>
  <c r="J5597" i="2"/>
  <c r="N5597" i="2"/>
  <c r="L5599" i="2"/>
  <c r="J5599" i="2"/>
  <c r="N5599" i="2"/>
  <c r="J7369" i="2"/>
  <c r="L7369" i="2"/>
  <c r="N7369" i="2"/>
  <c r="L7370" i="2"/>
  <c r="J7370" i="2"/>
  <c r="N7370" i="2"/>
  <c r="N7371" i="2"/>
  <c r="L7371" i="2"/>
  <c r="J7371" i="2"/>
  <c r="J7373" i="2"/>
  <c r="L7373" i="2"/>
  <c r="N7373" i="2"/>
  <c r="N7374" i="2"/>
  <c r="J7374" i="2"/>
  <c r="L7374" i="2"/>
  <c r="J7379" i="2"/>
  <c r="L7379" i="2"/>
  <c r="N7379" i="2"/>
  <c r="N7100" i="2"/>
  <c r="J7100" i="2"/>
  <c r="J7101" i="2"/>
  <c r="N7101" i="2"/>
  <c r="L7101" i="2"/>
  <c r="N7102" i="2"/>
  <c r="J7102" i="2"/>
  <c r="L7102" i="2"/>
  <c r="N7103" i="2"/>
  <c r="J7103" i="2"/>
  <c r="L7103" i="2"/>
  <c r="N7104" i="2"/>
  <c r="J7104" i="2"/>
  <c r="L7104" i="2"/>
  <c r="J7105" i="2"/>
  <c r="L7105" i="2"/>
  <c r="N7105" i="2"/>
  <c r="L7106" i="2"/>
  <c r="N7106" i="2"/>
  <c r="J7106" i="2"/>
  <c r="J7107" i="2"/>
  <c r="N7107" i="2"/>
  <c r="L7107" i="2"/>
  <c r="L7108" i="2"/>
  <c r="N7108" i="2"/>
  <c r="J7108" i="2"/>
  <c r="L7109" i="2"/>
  <c r="N7109" i="2"/>
  <c r="J7109" i="2"/>
  <c r="J7110" i="2"/>
  <c r="L7110" i="2"/>
  <c r="N7110" i="2"/>
  <c r="J7111" i="2"/>
  <c r="L7111" i="2"/>
  <c r="N7111" i="2"/>
  <c r="N7112" i="2"/>
  <c r="J7112" i="2"/>
  <c r="L7112" i="2"/>
  <c r="L7113" i="2"/>
  <c r="J7113" i="2"/>
  <c r="N7113" i="2"/>
  <c r="J7114" i="2"/>
  <c r="L7114" i="2"/>
  <c r="N7114" i="2"/>
  <c r="J7115" i="2"/>
  <c r="L7115" i="2"/>
  <c r="N7115" i="2"/>
  <c r="N7116" i="2"/>
  <c r="L7116" i="2"/>
  <c r="J7116" i="2"/>
  <c r="N7117" i="2"/>
  <c r="L7117" i="2"/>
  <c r="J7117" i="2"/>
  <c r="J7118" i="2"/>
  <c r="N7118" i="2"/>
  <c r="L7118" i="2"/>
  <c r="L7119" i="2"/>
  <c r="J7119" i="2"/>
  <c r="N7119" i="2"/>
  <c r="J7120" i="2"/>
  <c r="L7120" i="2"/>
  <c r="N7120" i="2"/>
  <c r="N7121" i="2"/>
  <c r="J7121" i="2"/>
  <c r="L7121" i="2"/>
  <c r="N7122" i="2"/>
  <c r="L7122" i="2"/>
  <c r="J7122" i="2"/>
  <c r="N7123" i="2"/>
  <c r="L7123" i="2"/>
  <c r="J7123" i="2"/>
  <c r="L7124" i="2"/>
  <c r="J7124" i="2"/>
  <c r="N7124" i="2"/>
  <c r="N7125" i="2"/>
  <c r="L7125" i="2"/>
  <c r="J7125" i="2"/>
  <c r="N7126" i="2"/>
  <c r="L7126" i="2"/>
  <c r="J7126" i="2"/>
  <c r="L7127" i="2"/>
  <c r="N7127" i="2"/>
  <c r="J7127" i="2"/>
  <c r="L7128" i="2"/>
  <c r="N7128" i="2"/>
  <c r="J7128" i="2"/>
  <c r="J7129" i="2"/>
  <c r="N7129" i="2"/>
  <c r="L7129" i="2"/>
  <c r="J7130" i="2"/>
  <c r="N7130" i="2"/>
  <c r="L7130" i="2"/>
  <c r="N7131" i="2"/>
  <c r="L7131" i="2"/>
  <c r="J7131" i="2"/>
  <c r="N7132" i="2"/>
  <c r="L7132" i="2"/>
  <c r="J7132" i="2"/>
  <c r="N7133" i="2"/>
  <c r="L7133" i="2"/>
  <c r="J7133" i="2"/>
  <c r="N7134" i="2"/>
  <c r="L7134" i="2"/>
  <c r="J7134" i="2"/>
  <c r="N7135" i="2"/>
  <c r="L7135" i="2"/>
  <c r="J7135" i="2"/>
  <c r="N7136" i="2"/>
  <c r="L7136" i="2"/>
  <c r="J7136" i="2"/>
  <c r="L7137" i="2"/>
  <c r="J7137" i="2"/>
  <c r="N7137" i="2"/>
  <c r="N7138" i="2"/>
  <c r="L7138" i="2"/>
  <c r="J7138" i="2"/>
  <c r="L7139" i="2"/>
  <c r="J7139" i="2"/>
  <c r="N7139" i="2"/>
  <c r="N7140" i="2"/>
  <c r="L7140" i="2"/>
  <c r="J7140" i="2"/>
  <c r="N7141" i="2"/>
  <c r="L7141" i="2"/>
  <c r="J7141" i="2"/>
  <c r="N7142" i="2"/>
  <c r="L7142" i="2"/>
  <c r="J7142" i="2"/>
  <c r="N7143" i="2"/>
  <c r="J7143" i="2"/>
  <c r="L7143" i="2"/>
  <c r="L7144" i="2"/>
  <c r="J7144" i="2"/>
  <c r="N7144" i="2"/>
  <c r="L7145" i="2"/>
  <c r="N7145" i="2"/>
  <c r="J7145" i="2"/>
  <c r="L7146" i="2"/>
  <c r="J7146" i="2"/>
  <c r="N7146" i="2"/>
  <c r="N7147" i="2"/>
  <c r="L7147" i="2"/>
  <c r="J7147" i="2"/>
  <c r="N7148" i="2"/>
  <c r="L7148" i="2"/>
  <c r="J7148" i="2"/>
  <c r="N7149" i="2"/>
  <c r="L7149" i="2"/>
  <c r="J7149" i="2"/>
  <c r="N7150" i="2"/>
  <c r="L7150" i="2"/>
  <c r="J7150" i="2"/>
  <c r="N7151" i="2"/>
  <c r="L7151" i="2"/>
  <c r="J7151" i="2"/>
  <c r="N7152" i="2"/>
  <c r="L7152" i="2"/>
  <c r="J7152" i="2"/>
  <c r="N7153" i="2"/>
  <c r="J7153" i="2"/>
  <c r="L7153" i="2"/>
  <c r="J7154" i="2"/>
  <c r="N7154" i="2"/>
  <c r="L7154" i="2"/>
  <c r="N7155" i="2"/>
  <c r="L7155" i="2"/>
  <c r="J7155" i="2"/>
  <c r="L7156" i="2"/>
  <c r="J7156" i="2"/>
  <c r="N7156" i="2"/>
  <c r="N7157" i="2"/>
  <c r="L7157" i="2"/>
  <c r="J7157" i="2"/>
  <c r="L7158" i="2"/>
  <c r="J7158" i="2"/>
  <c r="N7158" i="2"/>
  <c r="J7159" i="2"/>
  <c r="N7159" i="2"/>
  <c r="L7159" i="2"/>
  <c r="N7160" i="2"/>
  <c r="L7160" i="2"/>
  <c r="J7160" i="2"/>
  <c r="N7161" i="2"/>
  <c r="L7161" i="2"/>
  <c r="J7161" i="2"/>
  <c r="N7162" i="2"/>
  <c r="L7162" i="2"/>
  <c r="J7162" i="2"/>
  <c r="N7163" i="2"/>
  <c r="L7163" i="2"/>
  <c r="J7163" i="2"/>
  <c r="N7164" i="2"/>
  <c r="L7164" i="2"/>
  <c r="J7164" i="2"/>
  <c r="N7165" i="2"/>
  <c r="L7165" i="2"/>
  <c r="J7165" i="2"/>
  <c r="N7166" i="2"/>
  <c r="L7166" i="2"/>
  <c r="J7166" i="2"/>
  <c r="N7167" i="2"/>
  <c r="L7167" i="2"/>
  <c r="J7167" i="2"/>
  <c r="J7168" i="2"/>
  <c r="N7168" i="2"/>
  <c r="L7168" i="2"/>
  <c r="J7169" i="2"/>
  <c r="N7169" i="2"/>
  <c r="L7169" i="2"/>
  <c r="N7170" i="2"/>
  <c r="L7170" i="2"/>
  <c r="J7170" i="2"/>
  <c r="N7171" i="2"/>
  <c r="L7171" i="2"/>
  <c r="J7171" i="2"/>
  <c r="N7172" i="2"/>
  <c r="J7172" i="2"/>
  <c r="L7172" i="2"/>
  <c r="L7173" i="2"/>
  <c r="N7173" i="2"/>
  <c r="J7173" i="2"/>
  <c r="N7174" i="2"/>
  <c r="L7174" i="2"/>
  <c r="J7174" i="2"/>
  <c r="N7175" i="2"/>
  <c r="L7175" i="2"/>
  <c r="J7175" i="2"/>
  <c r="L7176" i="2"/>
  <c r="J7176" i="2"/>
  <c r="N7176" i="2"/>
  <c r="J7177" i="2"/>
  <c r="L7177" i="2"/>
  <c r="N7177" i="2"/>
  <c r="N7178" i="2"/>
  <c r="J7178" i="2"/>
  <c r="L7178" i="2"/>
  <c r="J7179" i="2"/>
  <c r="L7179" i="2"/>
  <c r="N7179" i="2"/>
  <c r="J7180" i="2"/>
  <c r="L7180" i="2"/>
  <c r="N7180" i="2"/>
  <c r="L7181" i="2"/>
  <c r="J7181" i="2"/>
  <c r="N7181" i="2"/>
  <c r="L7182" i="2"/>
  <c r="N7182" i="2"/>
  <c r="J7182" i="2"/>
  <c r="N7183" i="2"/>
  <c r="J7183" i="2"/>
  <c r="L7183" i="2"/>
  <c r="L7184" i="2"/>
  <c r="N7184" i="2"/>
  <c r="J7184" i="2"/>
  <c r="J7185" i="2"/>
  <c r="L7185" i="2"/>
  <c r="N7185" i="2"/>
  <c r="J7186" i="2"/>
  <c r="L7186" i="2"/>
  <c r="N7186" i="2"/>
  <c r="J7187" i="2"/>
  <c r="L7187" i="2"/>
  <c r="N7187" i="2"/>
  <c r="J7188" i="2"/>
  <c r="L7188" i="2"/>
  <c r="N7188" i="2"/>
  <c r="J7189" i="2"/>
  <c r="N7189" i="2"/>
  <c r="L7189" i="2"/>
  <c r="L7190" i="2"/>
  <c r="N7190" i="2"/>
  <c r="J7190" i="2"/>
  <c r="L7191" i="2"/>
  <c r="N7191" i="2"/>
  <c r="J7191" i="2"/>
  <c r="N7192" i="2"/>
  <c r="L7192" i="2"/>
  <c r="J7192" i="2"/>
  <c r="J7193" i="2"/>
  <c r="N7193" i="2"/>
  <c r="L7193" i="2"/>
  <c r="J7194" i="2"/>
  <c r="N7194" i="2"/>
  <c r="L7194" i="2"/>
  <c r="N7195" i="2"/>
  <c r="L7195" i="2"/>
  <c r="J7195" i="2"/>
  <c r="J7196" i="2"/>
  <c r="L7196" i="2"/>
  <c r="N7196" i="2"/>
  <c r="J8505" i="2"/>
  <c r="L8505" i="2"/>
  <c r="N8505" i="2"/>
  <c r="N8506" i="2"/>
  <c r="J8506" i="2"/>
  <c r="L8506" i="2"/>
  <c r="J8507" i="2"/>
  <c r="N8507" i="2"/>
  <c r="L8507" i="2"/>
  <c r="N8508" i="2"/>
  <c r="J8508" i="2"/>
  <c r="L8508" i="2"/>
  <c r="N8509" i="2"/>
  <c r="L8509" i="2"/>
  <c r="J8509" i="2"/>
  <c r="J8510" i="2"/>
  <c r="N8510" i="2"/>
  <c r="L8510" i="2"/>
  <c r="J8511" i="2"/>
  <c r="N8511" i="2"/>
  <c r="L8511" i="2"/>
  <c r="N8512" i="2"/>
  <c r="L8512" i="2"/>
  <c r="J8512" i="2"/>
  <c r="J8513" i="2"/>
  <c r="N8513" i="2"/>
  <c r="L8513" i="2"/>
  <c r="N8514" i="2"/>
  <c r="L8514" i="2"/>
  <c r="J8514" i="2"/>
  <c r="N8515" i="2"/>
  <c r="L8515" i="2"/>
  <c r="J8515" i="2"/>
  <c r="N8516" i="2"/>
  <c r="L8516" i="2"/>
  <c r="J8516" i="2"/>
  <c r="N8517" i="2"/>
  <c r="L8517" i="2"/>
  <c r="J8517" i="2"/>
  <c r="N8518" i="2"/>
  <c r="L8518" i="2"/>
  <c r="J8518" i="2"/>
  <c r="N8519" i="2"/>
  <c r="L8519" i="2"/>
  <c r="J8519" i="2"/>
  <c r="N8520" i="2"/>
  <c r="L8520" i="2"/>
  <c r="J8520" i="2"/>
  <c r="N8521" i="2"/>
  <c r="L8521" i="2"/>
  <c r="J8521" i="2"/>
  <c r="N8522" i="2"/>
  <c r="L8522" i="2"/>
  <c r="J8522" i="2"/>
  <c r="N8523" i="2"/>
  <c r="L8523" i="2"/>
  <c r="J8523" i="2"/>
  <c r="N8524" i="2"/>
  <c r="L8524" i="2"/>
  <c r="J8524" i="2"/>
  <c r="N8525" i="2"/>
  <c r="L8525" i="2"/>
  <c r="J8525" i="2"/>
  <c r="N8526" i="2"/>
  <c r="L8526" i="2"/>
  <c r="J8526" i="2"/>
  <c r="N8527" i="2"/>
  <c r="L8527" i="2"/>
  <c r="J8527" i="2"/>
  <c r="J8528" i="2"/>
  <c r="N8528" i="2"/>
  <c r="L8528" i="2"/>
  <c r="J8529" i="2"/>
  <c r="L8529" i="2"/>
  <c r="N8529" i="2"/>
  <c r="N8530" i="2"/>
  <c r="J8530" i="2"/>
  <c r="L8530" i="2"/>
  <c r="N8531" i="2"/>
  <c r="J8531" i="2"/>
  <c r="L8531" i="2"/>
  <c r="J8532" i="2"/>
  <c r="N8532" i="2"/>
  <c r="L8532" i="2"/>
  <c r="J8533" i="2"/>
  <c r="N8533" i="2"/>
  <c r="L8533" i="2"/>
  <c r="N8534" i="2"/>
  <c r="L8534" i="2"/>
  <c r="J8534" i="2"/>
  <c r="N8535" i="2"/>
  <c r="L8535" i="2"/>
  <c r="J8535" i="2"/>
  <c r="N8536" i="2"/>
  <c r="L8536" i="2"/>
  <c r="J8536" i="2"/>
  <c r="N8537" i="2"/>
  <c r="L8537" i="2"/>
  <c r="J8537" i="2"/>
  <c r="L8538" i="2"/>
  <c r="J8538" i="2"/>
  <c r="N8538" i="2"/>
  <c r="N8539" i="2"/>
  <c r="L8539" i="2"/>
  <c r="J8539" i="2"/>
  <c r="J8540" i="2"/>
  <c r="L8540" i="2"/>
  <c r="N8540" i="2"/>
  <c r="N8541" i="2"/>
  <c r="L8541" i="2"/>
  <c r="J8541" i="2"/>
  <c r="N8542" i="2"/>
  <c r="J8542" i="2"/>
  <c r="L8542" i="2"/>
  <c r="N8543" i="2"/>
  <c r="L8543" i="2"/>
  <c r="J8543" i="2"/>
  <c r="N8544" i="2"/>
  <c r="L8544" i="2"/>
  <c r="J8544" i="2"/>
  <c r="L8545" i="2"/>
  <c r="N8545" i="2"/>
  <c r="J8545" i="2"/>
  <c r="J9527" i="2"/>
  <c r="N9527" i="2"/>
  <c r="L9527" i="2"/>
  <c r="L9528" i="2"/>
  <c r="J9528" i="2"/>
  <c r="N9528" i="2"/>
  <c r="N9529" i="2"/>
  <c r="L9529" i="2"/>
  <c r="J9529" i="2"/>
  <c r="N9530" i="2"/>
  <c r="J9530" i="2"/>
  <c r="L9530" i="2"/>
  <c r="N9531" i="2"/>
  <c r="L9531" i="2"/>
  <c r="J9531" i="2"/>
  <c r="N9532" i="2"/>
  <c r="L9532" i="2"/>
  <c r="J9532" i="2"/>
  <c r="L9533" i="2"/>
  <c r="J9533" i="2"/>
  <c r="N9533" i="2"/>
  <c r="J9534" i="2"/>
  <c r="N9534" i="2"/>
  <c r="L9534" i="2"/>
  <c r="L9535" i="2"/>
  <c r="N9535" i="2"/>
  <c r="J9535" i="2"/>
  <c r="N9536" i="2"/>
  <c r="L9536" i="2"/>
  <c r="J9536" i="2"/>
  <c r="N9537" i="2"/>
  <c r="L9537" i="2"/>
  <c r="J9537" i="2"/>
  <c r="N9538" i="2"/>
  <c r="L9538" i="2"/>
  <c r="J9538" i="2"/>
  <c r="N9539" i="2"/>
  <c r="L9539" i="2"/>
  <c r="J9539" i="2"/>
  <c r="L9540" i="2"/>
  <c r="J9540" i="2"/>
  <c r="N9540" i="2"/>
  <c r="N9541" i="2"/>
  <c r="J9541" i="2"/>
  <c r="L9541" i="2"/>
  <c r="J9542" i="2"/>
  <c r="L9542" i="2"/>
  <c r="N9542" i="2"/>
  <c r="N9543" i="2"/>
  <c r="J9543" i="2"/>
  <c r="L9543" i="2"/>
  <c r="J9544" i="2"/>
  <c r="L9544" i="2"/>
  <c r="N9544" i="2"/>
  <c r="L9545" i="2"/>
  <c r="J9545" i="2"/>
  <c r="N9545" i="2"/>
  <c r="J9546" i="2"/>
  <c r="N9546" i="2"/>
  <c r="L9546" i="2"/>
  <c r="N9547" i="2"/>
  <c r="L9547" i="2"/>
  <c r="J9547" i="2"/>
  <c r="N9548" i="2"/>
  <c r="J9548" i="2"/>
  <c r="L9548" i="2"/>
  <c r="N9549" i="2"/>
  <c r="L9549" i="2"/>
  <c r="J9549" i="2"/>
  <c r="N9550" i="2"/>
  <c r="J9550" i="2"/>
  <c r="L9550" i="2"/>
  <c r="J9551" i="2"/>
  <c r="L9551" i="2"/>
  <c r="N9551" i="2"/>
  <c r="L9552" i="2"/>
  <c r="J9552" i="2"/>
  <c r="N9552" i="2"/>
  <c r="N9553" i="2"/>
  <c r="L9553" i="2"/>
  <c r="J9553" i="2"/>
  <c r="L9554" i="2"/>
  <c r="J9554" i="2"/>
  <c r="N9554" i="2"/>
  <c r="J9555" i="2"/>
  <c r="L9555" i="2"/>
  <c r="N9555" i="2"/>
  <c r="L9556" i="2"/>
  <c r="N9556" i="2"/>
  <c r="J9556" i="2"/>
  <c r="J9557" i="2"/>
  <c r="N9557" i="2"/>
  <c r="L9557" i="2"/>
  <c r="L9558" i="2"/>
  <c r="J9558" i="2"/>
  <c r="N9558" i="2"/>
  <c r="N9559" i="2"/>
  <c r="L9559" i="2"/>
  <c r="J9559" i="2"/>
  <c r="N9560" i="2"/>
  <c r="L9560" i="2"/>
  <c r="J9560" i="2"/>
  <c r="N9561" i="2"/>
  <c r="L9561" i="2"/>
  <c r="J9561" i="2"/>
  <c r="N9562" i="2"/>
  <c r="L9562" i="2"/>
  <c r="J9562" i="2"/>
  <c r="N9563" i="2"/>
  <c r="L9563" i="2"/>
  <c r="J9563" i="2"/>
  <c r="N9564" i="2"/>
  <c r="L9564" i="2"/>
  <c r="J9564" i="2"/>
  <c r="N9565" i="2"/>
  <c r="L9565" i="2"/>
  <c r="J9565" i="2"/>
  <c r="N9566" i="2"/>
  <c r="L9566" i="2"/>
  <c r="J9566" i="2"/>
  <c r="N9567" i="2"/>
  <c r="L9567" i="2"/>
  <c r="J9567" i="2"/>
  <c r="N9568" i="2"/>
  <c r="L9568" i="2"/>
  <c r="J9568" i="2"/>
  <c r="N9569" i="2"/>
  <c r="L9569" i="2"/>
  <c r="J9569" i="2"/>
  <c r="N9570" i="2"/>
  <c r="L9570" i="2"/>
  <c r="J9570" i="2"/>
  <c r="N9571" i="2"/>
  <c r="L9571" i="2"/>
  <c r="J9571" i="2"/>
  <c r="N9572" i="2"/>
  <c r="L9572" i="2"/>
  <c r="J9572" i="2"/>
  <c r="N9573" i="2"/>
  <c r="L9573" i="2"/>
  <c r="J9573" i="2"/>
  <c r="N9574" i="2"/>
  <c r="L9574" i="2"/>
  <c r="J9574" i="2"/>
  <c r="N9575" i="2"/>
  <c r="L9575" i="2"/>
  <c r="J9575" i="2"/>
  <c r="N9576" i="2"/>
  <c r="L9576" i="2"/>
  <c r="J9576" i="2"/>
  <c r="N9577" i="2"/>
  <c r="L9577" i="2"/>
  <c r="J9577" i="2"/>
  <c r="N9578" i="2"/>
  <c r="L9578" i="2"/>
  <c r="J9578" i="2"/>
  <c r="N9579" i="2"/>
  <c r="L9579" i="2"/>
  <c r="J9579" i="2"/>
  <c r="N9580" i="2"/>
  <c r="L9580" i="2"/>
  <c r="J9580" i="2"/>
  <c r="N9581" i="2"/>
  <c r="L9581" i="2"/>
  <c r="J9581" i="2"/>
  <c r="N9582" i="2"/>
  <c r="L9582" i="2"/>
  <c r="J9582" i="2"/>
  <c r="N9583" i="2"/>
  <c r="L9583" i="2"/>
  <c r="J9583" i="2"/>
  <c r="N9584" i="2"/>
  <c r="L9584" i="2"/>
  <c r="J9584" i="2"/>
  <c r="N9585" i="2"/>
  <c r="L9585" i="2"/>
  <c r="J9585" i="2"/>
  <c r="N9586" i="2"/>
  <c r="L9586" i="2"/>
  <c r="J9586" i="2"/>
  <c r="N9587" i="2"/>
  <c r="L9587" i="2"/>
  <c r="J9587" i="2"/>
  <c r="N9588" i="2"/>
  <c r="L9588" i="2"/>
  <c r="J9588" i="2"/>
  <c r="N9589" i="2"/>
  <c r="L9589" i="2"/>
  <c r="J9589" i="2"/>
  <c r="N9590" i="2"/>
  <c r="L9590" i="2"/>
  <c r="J9590" i="2"/>
  <c r="N9591" i="2"/>
  <c r="L9591" i="2"/>
  <c r="J9591" i="2"/>
  <c r="N9592" i="2"/>
  <c r="L9592" i="2"/>
  <c r="J9592" i="2"/>
  <c r="N9593" i="2"/>
  <c r="L9593" i="2"/>
  <c r="J9593" i="2"/>
  <c r="N9594" i="2"/>
  <c r="L9594" i="2"/>
  <c r="J9594" i="2"/>
  <c r="N9595" i="2"/>
  <c r="L9595" i="2"/>
  <c r="J9595" i="2"/>
  <c r="N9596" i="2"/>
  <c r="L9596" i="2"/>
  <c r="J9596" i="2"/>
  <c r="N9597" i="2"/>
  <c r="L9597" i="2"/>
  <c r="J9597" i="2"/>
  <c r="N9598" i="2"/>
  <c r="L9598" i="2"/>
  <c r="J9598" i="2"/>
  <c r="N9599" i="2"/>
  <c r="L9599" i="2"/>
  <c r="J9599" i="2"/>
  <c r="N9600" i="2"/>
  <c r="L9600" i="2"/>
  <c r="J9600" i="2"/>
  <c r="N9601" i="2"/>
  <c r="L9601" i="2"/>
  <c r="J9601" i="2"/>
  <c r="N9602" i="2"/>
  <c r="L9602" i="2"/>
  <c r="J9602" i="2"/>
  <c r="N9603" i="2"/>
  <c r="L9603" i="2"/>
  <c r="J9603" i="2"/>
  <c r="N9604" i="2"/>
  <c r="L9604" i="2"/>
  <c r="J9604" i="2"/>
  <c r="N9605" i="2"/>
  <c r="L9605" i="2"/>
  <c r="J9605" i="2"/>
  <c r="N9606" i="2"/>
  <c r="L9606" i="2"/>
  <c r="J9606" i="2"/>
  <c r="N9607" i="2"/>
  <c r="L9607" i="2"/>
  <c r="J9607" i="2"/>
  <c r="J9608" i="2"/>
  <c r="N9608" i="2"/>
  <c r="L9608" i="2"/>
  <c r="J9609" i="2"/>
  <c r="N9609" i="2"/>
  <c r="L9609" i="2"/>
  <c r="N9610" i="2"/>
  <c r="L9610" i="2"/>
  <c r="J9610" i="2"/>
  <c r="N9611" i="2"/>
  <c r="L9611" i="2"/>
  <c r="J9611" i="2"/>
  <c r="N9612" i="2"/>
  <c r="J9612" i="2"/>
  <c r="L9612" i="2"/>
  <c r="J9613" i="2"/>
  <c r="L9613" i="2"/>
  <c r="N9613" i="2"/>
  <c r="N9614" i="2"/>
  <c r="J9614" i="2"/>
  <c r="L9614" i="2"/>
  <c r="L9615" i="2"/>
  <c r="J9615" i="2"/>
  <c r="N9615" i="2"/>
  <c r="L9616" i="2"/>
  <c r="J9616" i="2"/>
  <c r="N9616" i="2"/>
  <c r="N9617" i="2"/>
  <c r="L9617" i="2"/>
  <c r="J9617" i="2"/>
  <c r="J9618" i="2"/>
  <c r="L9618" i="2"/>
  <c r="N9618" i="2"/>
  <c r="N9619" i="2"/>
  <c r="L9619" i="2"/>
  <c r="J9619" i="2"/>
  <c r="N9620" i="2"/>
  <c r="L9620" i="2"/>
  <c r="J9620" i="2"/>
  <c r="J9621" i="2"/>
  <c r="N9621" i="2"/>
  <c r="L9621" i="2"/>
  <c r="N9622" i="2"/>
  <c r="L9622" i="2"/>
  <c r="J9622" i="2"/>
  <c r="N7197" i="2"/>
  <c r="L7197" i="2"/>
  <c r="J7197" i="2"/>
  <c r="N7198" i="2"/>
  <c r="J7198" i="2"/>
  <c r="L7198" i="2"/>
  <c r="N7199" i="2"/>
  <c r="J7199" i="2"/>
  <c r="L7199" i="2"/>
  <c r="J7200" i="2"/>
  <c r="L7200" i="2"/>
  <c r="N7200" i="2"/>
  <c r="N7201" i="2"/>
  <c r="L7201" i="2"/>
  <c r="J7201" i="2"/>
  <c r="N7202" i="2"/>
  <c r="L7202" i="2"/>
  <c r="J7202" i="2"/>
  <c r="J7203" i="2"/>
  <c r="L7203" i="2"/>
  <c r="N7203" i="2"/>
  <c r="L7204" i="2"/>
  <c r="N7204" i="2"/>
  <c r="J7204" i="2"/>
  <c r="L7205" i="2"/>
  <c r="J7205" i="2"/>
  <c r="N7205" i="2"/>
  <c r="N7206" i="2"/>
  <c r="L7206" i="2"/>
  <c r="J7206" i="2"/>
  <c r="N7207" i="2"/>
  <c r="L7207" i="2"/>
  <c r="J7207" i="2"/>
  <c r="L7208" i="2"/>
  <c r="N7208" i="2"/>
  <c r="J7208" i="2"/>
  <c r="J7209" i="2"/>
  <c r="L7209" i="2"/>
  <c r="N7209" i="2"/>
  <c r="J7210" i="2"/>
  <c r="L7210" i="2"/>
  <c r="N7210" i="2"/>
  <c r="L7211" i="2"/>
  <c r="N7211" i="2"/>
  <c r="J7211" i="2"/>
  <c r="J7212" i="2"/>
  <c r="N7212" i="2"/>
  <c r="L7212" i="2"/>
  <c r="J7213" i="2"/>
  <c r="L7213" i="2"/>
  <c r="N7213" i="2"/>
  <c r="J7214" i="2"/>
  <c r="N7214" i="2"/>
  <c r="L7214" i="2"/>
  <c r="L7215" i="2"/>
  <c r="N7215" i="2"/>
  <c r="J7215" i="2"/>
  <c r="J7216" i="2"/>
  <c r="N7216" i="2"/>
  <c r="L7216" i="2"/>
  <c r="N7217" i="2"/>
  <c r="J7217" i="2"/>
  <c r="L7217" i="2"/>
  <c r="N7218" i="2"/>
  <c r="L7218" i="2"/>
  <c r="J7218" i="2"/>
  <c r="L7219" i="2"/>
  <c r="N7219" i="2"/>
  <c r="J7219" i="2"/>
  <c r="J7220" i="2"/>
  <c r="L7220" i="2"/>
  <c r="N7220" i="2"/>
  <c r="L7221" i="2"/>
  <c r="J7221" i="2"/>
  <c r="N7221" i="2"/>
  <c r="J7222" i="2"/>
  <c r="L7222" i="2"/>
  <c r="N7222" i="2"/>
  <c r="L7223" i="2"/>
  <c r="J7223" i="2"/>
  <c r="N7223" i="2"/>
  <c r="N7224" i="2"/>
  <c r="L7224" i="2"/>
  <c r="J7224" i="2"/>
  <c r="N7225" i="2"/>
  <c r="L7225" i="2"/>
  <c r="J7225" i="2"/>
  <c r="J7226" i="2"/>
  <c r="N7226" i="2"/>
  <c r="L7226" i="2"/>
  <c r="J7227" i="2"/>
  <c r="L7227" i="2"/>
  <c r="N7227" i="2"/>
  <c r="L7228" i="2"/>
  <c r="N7228" i="2"/>
  <c r="J7228" i="2"/>
  <c r="N7229" i="2"/>
  <c r="J7229" i="2"/>
  <c r="L7229" i="2"/>
  <c r="J7230" i="2"/>
  <c r="L7230" i="2"/>
  <c r="N7230" i="2"/>
  <c r="N7231" i="2"/>
  <c r="L7231" i="2"/>
  <c r="J7231" i="2"/>
  <c r="N7232" i="2"/>
  <c r="L7232" i="2"/>
  <c r="J7232" i="2"/>
  <c r="N7233" i="2"/>
  <c r="L7233" i="2"/>
  <c r="J7233" i="2"/>
  <c r="N7234" i="2"/>
  <c r="J7234" i="2"/>
  <c r="L7234" i="2"/>
  <c r="N7235" i="2"/>
  <c r="L7235" i="2"/>
  <c r="J7235" i="2"/>
  <c r="L7236" i="2"/>
  <c r="J7236" i="2"/>
  <c r="N7236" i="2"/>
  <c r="N7237" i="2"/>
  <c r="L7237" i="2"/>
  <c r="J7237" i="2"/>
  <c r="J7238" i="2"/>
  <c r="N7238" i="2"/>
  <c r="L7238" i="2"/>
  <c r="N7239" i="2"/>
  <c r="L7239" i="2"/>
  <c r="J7239" i="2"/>
  <c r="N7240" i="2"/>
  <c r="L7240" i="2"/>
  <c r="J7240" i="2"/>
  <c r="L7241" i="2"/>
  <c r="J7241" i="2"/>
  <c r="N7241" i="2"/>
  <c r="N7242" i="2"/>
  <c r="L7242" i="2"/>
  <c r="J7242" i="2"/>
  <c r="N7243" i="2"/>
  <c r="L7243" i="2"/>
  <c r="J7243" i="2"/>
  <c r="N7244" i="2"/>
  <c r="L7244" i="2"/>
  <c r="J7244" i="2"/>
  <c r="L7245" i="2"/>
  <c r="N7245" i="2"/>
  <c r="J7245" i="2"/>
  <c r="N7246" i="2"/>
  <c r="J7246" i="2"/>
  <c r="L7246" i="2"/>
  <c r="N7247" i="2"/>
  <c r="J7247" i="2"/>
  <c r="L7247" i="2"/>
  <c r="L7248" i="2"/>
  <c r="J7248" i="2"/>
  <c r="N7248" i="2"/>
  <c r="N7250" i="2"/>
  <c r="L7250" i="2"/>
  <c r="J7250" i="2"/>
  <c r="N7252" i="2"/>
  <c r="L7252" i="2"/>
  <c r="J7252" i="2"/>
  <c r="N7256" i="2"/>
  <c r="L7256" i="2"/>
  <c r="J7256" i="2"/>
  <c r="L7257" i="2"/>
  <c r="N7257" i="2"/>
  <c r="J7257" i="2"/>
  <c r="N828" i="2"/>
  <c r="L828" i="2"/>
  <c r="J828" i="2"/>
  <c r="N830" i="2"/>
  <c r="L830" i="2"/>
  <c r="J830" i="2"/>
  <c r="N832" i="2"/>
  <c r="L832" i="2"/>
  <c r="J832" i="2"/>
  <c r="N834" i="2"/>
  <c r="L834" i="2"/>
  <c r="J834" i="2"/>
  <c r="N835" i="2"/>
  <c r="L835" i="2"/>
  <c r="J835" i="2"/>
  <c r="N837" i="2"/>
  <c r="L837" i="2"/>
  <c r="J837" i="2"/>
  <c r="N839" i="2"/>
  <c r="L839" i="2"/>
  <c r="J839" i="2"/>
  <c r="N841" i="2"/>
  <c r="L841" i="2"/>
  <c r="J841" i="2"/>
  <c r="N843" i="2"/>
  <c r="L843" i="2"/>
  <c r="J843" i="2"/>
  <c r="N845" i="2"/>
  <c r="L845" i="2"/>
  <c r="J845" i="2"/>
  <c r="N847" i="2"/>
  <c r="L847" i="2"/>
  <c r="J847" i="2"/>
  <c r="N849" i="2"/>
  <c r="L849" i="2"/>
  <c r="J849" i="2"/>
  <c r="N851" i="2"/>
  <c r="L851" i="2"/>
  <c r="J851" i="2"/>
  <c r="N853" i="2"/>
  <c r="L853" i="2"/>
  <c r="J853" i="2"/>
  <c r="N865" i="2"/>
  <c r="L865" i="2"/>
  <c r="J865" i="2"/>
  <c r="N867" i="2"/>
  <c r="L867" i="2"/>
  <c r="J867" i="2"/>
  <c r="N869" i="2"/>
  <c r="L869" i="2"/>
  <c r="J869" i="2"/>
  <c r="N871" i="2"/>
  <c r="L871" i="2"/>
  <c r="J871" i="2"/>
  <c r="N873" i="2"/>
  <c r="L873" i="2"/>
  <c r="J873" i="2"/>
  <c r="N875" i="2"/>
  <c r="L875" i="2"/>
  <c r="J875" i="2"/>
  <c r="N876" i="2"/>
  <c r="L876" i="2"/>
  <c r="J876" i="2"/>
  <c r="J5002" i="2"/>
  <c r="L5002" i="2"/>
  <c r="N5002" i="2"/>
  <c r="N5003" i="2"/>
  <c r="L5003" i="2"/>
  <c r="J5003" i="2"/>
  <c r="L7391" i="2"/>
  <c r="N7391" i="2"/>
  <c r="J7392" i="2"/>
  <c r="L7392" i="2"/>
  <c r="N7392" i="2"/>
  <c r="L7394" i="2"/>
  <c r="J7394" i="2"/>
  <c r="N7394" i="2"/>
  <c r="L7395" i="2"/>
  <c r="N7395" i="2"/>
  <c r="J7395" i="2"/>
  <c r="J7396" i="2"/>
  <c r="N7396" i="2"/>
  <c r="L7396" i="2"/>
  <c r="J7397" i="2"/>
  <c r="L7397" i="2"/>
  <c r="N7397" i="2"/>
  <c r="L7398" i="2"/>
  <c r="N7398" i="2"/>
  <c r="J7398" i="2"/>
  <c r="J7399" i="2"/>
  <c r="L7399" i="2"/>
  <c r="N7399" i="2"/>
  <c r="J7400" i="2"/>
  <c r="L7400" i="2"/>
  <c r="N7400" i="2"/>
  <c r="J7401" i="2"/>
  <c r="L7401" i="2"/>
  <c r="N7401" i="2"/>
  <c r="J7402" i="2"/>
  <c r="L7402" i="2"/>
  <c r="N7402" i="2"/>
  <c r="J7403" i="2"/>
  <c r="L7403" i="2"/>
  <c r="N7403" i="2"/>
  <c r="J7404" i="2"/>
  <c r="L7404" i="2"/>
  <c r="N7404" i="2"/>
  <c r="L7406" i="2"/>
  <c r="N7406" i="2"/>
  <c r="J7406" i="2"/>
  <c r="N7407" i="2"/>
  <c r="J7407" i="2"/>
  <c r="L7407" i="2"/>
  <c r="J7408" i="2"/>
  <c r="L7408" i="2"/>
  <c r="N7408" i="2"/>
  <c r="L7409" i="2"/>
  <c r="J7409" i="2"/>
  <c r="N7409" i="2"/>
  <c r="N7410" i="2"/>
  <c r="L7410" i="2"/>
  <c r="J7410" i="2"/>
  <c r="N7411" i="2"/>
  <c r="J7411" i="2"/>
  <c r="L7411" i="2"/>
  <c r="L7412" i="2"/>
  <c r="N7412" i="2"/>
  <c r="J7412" i="2"/>
  <c r="J7413" i="2"/>
  <c r="L7413" i="2"/>
  <c r="N7413" i="2"/>
  <c r="J7414" i="2"/>
  <c r="L7414" i="2"/>
  <c r="N7414" i="2"/>
  <c r="J7415" i="2"/>
  <c r="N7415" i="2"/>
  <c r="L7415" i="2"/>
  <c r="J7417" i="2"/>
  <c r="N7417" i="2"/>
  <c r="L7417" i="2"/>
  <c r="L7418" i="2"/>
  <c r="N7418" i="2"/>
  <c r="J7418" i="2"/>
  <c r="N7419" i="2"/>
  <c r="L7419" i="2"/>
  <c r="J7419" i="2"/>
  <c r="L7463" i="2"/>
  <c r="J7463" i="2"/>
  <c r="N7463" i="2"/>
  <c r="L7466" i="2"/>
  <c r="N7466" i="2"/>
  <c r="J7466" i="2"/>
  <c r="J7477" i="2"/>
  <c r="N7477" i="2"/>
  <c r="L7477" i="2"/>
  <c r="N7488" i="2"/>
  <c r="L7488" i="2"/>
  <c r="J7488" i="2"/>
  <c r="N1781" i="2"/>
  <c r="J1781" i="2"/>
  <c r="L1781" i="2"/>
  <c r="J1782" i="2"/>
  <c r="L1782" i="2"/>
  <c r="N1782" i="2"/>
  <c r="L1783" i="2"/>
  <c r="J1783" i="2"/>
  <c r="N1783" i="2"/>
  <c r="L1784" i="2"/>
  <c r="J1784" i="2"/>
  <c r="N1784" i="2"/>
  <c r="N1785" i="2"/>
  <c r="L1785" i="2"/>
  <c r="J1785" i="2"/>
  <c r="L1786" i="2"/>
  <c r="J1786" i="2"/>
  <c r="N1786" i="2"/>
  <c r="L1787" i="2"/>
  <c r="J1787" i="2"/>
  <c r="N1787" i="2"/>
  <c r="N1788" i="2"/>
  <c r="L1788" i="2"/>
  <c r="J1788" i="2"/>
  <c r="N1789" i="2"/>
  <c r="L1789" i="2"/>
  <c r="J1789" i="2"/>
  <c r="J1790" i="2"/>
  <c r="N1790" i="2"/>
  <c r="L1790" i="2"/>
  <c r="N1791" i="2"/>
  <c r="L1791" i="2"/>
  <c r="J1791" i="2"/>
  <c r="L1792" i="2"/>
  <c r="J1792" i="2"/>
  <c r="N1792" i="2"/>
  <c r="N1793" i="2"/>
  <c r="L1793" i="2"/>
  <c r="J1793" i="2"/>
  <c r="J1794" i="2"/>
  <c r="N1794" i="2"/>
  <c r="L1794" i="2"/>
  <c r="L1795" i="2"/>
  <c r="J1795" i="2"/>
  <c r="N1795" i="2"/>
  <c r="N1796" i="2"/>
  <c r="L1796" i="2"/>
  <c r="J1796" i="2"/>
  <c r="N1797" i="2"/>
  <c r="L1797" i="2"/>
  <c r="J1797" i="2"/>
  <c r="N1798" i="2"/>
  <c r="L1798" i="2"/>
  <c r="J1798" i="2"/>
  <c r="N1799" i="2"/>
  <c r="L1799" i="2"/>
  <c r="J1799" i="2"/>
  <c r="N1800" i="2"/>
  <c r="J1800" i="2"/>
  <c r="L1800" i="2"/>
  <c r="J1801" i="2"/>
  <c r="L1801" i="2"/>
  <c r="N1801" i="2"/>
  <c r="N1802" i="2"/>
  <c r="J1802" i="2"/>
  <c r="L1802" i="2"/>
  <c r="J1879" i="2"/>
  <c r="L1879" i="2"/>
  <c r="N1879" i="2"/>
  <c r="J1880" i="2"/>
  <c r="L1880" i="2"/>
  <c r="N1880" i="2"/>
  <c r="N1881" i="2"/>
  <c r="L1881" i="2"/>
  <c r="J1881" i="2"/>
  <c r="N1882" i="2"/>
  <c r="L1882" i="2"/>
  <c r="J1882" i="2"/>
  <c r="J1883" i="2"/>
  <c r="N1883" i="2"/>
  <c r="L1883" i="2"/>
  <c r="N1884" i="2"/>
  <c r="L1884" i="2"/>
  <c r="J1884" i="2"/>
  <c r="N1885" i="2"/>
  <c r="L1885" i="2"/>
  <c r="J1885" i="2"/>
  <c r="N1886" i="2"/>
  <c r="J1886" i="2"/>
  <c r="L1886" i="2"/>
  <c r="J1887" i="2"/>
  <c r="L1887" i="2"/>
  <c r="N1887" i="2"/>
  <c r="J1888" i="2"/>
  <c r="L1888" i="2"/>
  <c r="N1888" i="2"/>
  <c r="N1889" i="2"/>
  <c r="J1889" i="2"/>
  <c r="L1889" i="2"/>
  <c r="N1890" i="2"/>
  <c r="J1890" i="2"/>
  <c r="L1890" i="2"/>
  <c r="N1891" i="2"/>
  <c r="L1891" i="2"/>
  <c r="J1891" i="2"/>
  <c r="N1892" i="2"/>
  <c r="L1892" i="2"/>
  <c r="J1892" i="2"/>
  <c r="N1893" i="2"/>
  <c r="J1893" i="2"/>
  <c r="L1893" i="2"/>
  <c r="L1894" i="2"/>
  <c r="J1894" i="2"/>
  <c r="N1894" i="2"/>
  <c r="J1895" i="2"/>
  <c r="L1895" i="2"/>
  <c r="N1895" i="2"/>
  <c r="J1896" i="2"/>
  <c r="L1896" i="2"/>
  <c r="N1896" i="2"/>
  <c r="J1897" i="2"/>
  <c r="L1897" i="2"/>
  <c r="N1897" i="2"/>
  <c r="J1898" i="2"/>
  <c r="N1898" i="2"/>
  <c r="L1898" i="2"/>
  <c r="N1899" i="2"/>
  <c r="L1899" i="2"/>
  <c r="J1899" i="2"/>
  <c r="J1900" i="2"/>
  <c r="L1900" i="2"/>
  <c r="N1900" i="2"/>
  <c r="L1901" i="2"/>
  <c r="N1901" i="2"/>
  <c r="J1901" i="2"/>
  <c r="J1902" i="2"/>
  <c r="N1902" i="2"/>
  <c r="L1902" i="2"/>
  <c r="N1903" i="2"/>
  <c r="L1903" i="2"/>
  <c r="J1903" i="2"/>
  <c r="L1904" i="2"/>
  <c r="N1904" i="2"/>
  <c r="J1904" i="2"/>
  <c r="J1905" i="2"/>
  <c r="N1905" i="2"/>
  <c r="L1905" i="2"/>
  <c r="N1906" i="2"/>
  <c r="L1906" i="2"/>
  <c r="J1906" i="2"/>
  <c r="N1907" i="2"/>
  <c r="L1907" i="2"/>
  <c r="J1907" i="2"/>
  <c r="N1908" i="2"/>
  <c r="L1908" i="2"/>
  <c r="J1908" i="2"/>
  <c r="L1909" i="2"/>
  <c r="J1909" i="2"/>
  <c r="N1909" i="2"/>
  <c r="L1910" i="2"/>
  <c r="N1910" i="2"/>
  <c r="J1910" i="2"/>
  <c r="J1911" i="2"/>
  <c r="L1911" i="2"/>
  <c r="N1911" i="2"/>
  <c r="J1912" i="2"/>
  <c r="N1912" i="2"/>
  <c r="L1912" i="2"/>
  <c r="N1913" i="2"/>
  <c r="L1913" i="2"/>
  <c r="J1913" i="2"/>
  <c r="J1914" i="2"/>
  <c r="L1914" i="2"/>
  <c r="N1914" i="2"/>
  <c r="J1915" i="2"/>
  <c r="L1915" i="2"/>
  <c r="N1915" i="2"/>
  <c r="J1916" i="2"/>
  <c r="L1916" i="2"/>
  <c r="N1916" i="2"/>
  <c r="J1917" i="2"/>
  <c r="L1917" i="2"/>
  <c r="N1917" i="2"/>
  <c r="J1918" i="2"/>
  <c r="N1918" i="2"/>
  <c r="L1918" i="2"/>
  <c r="J1919" i="2"/>
  <c r="L1919" i="2"/>
  <c r="N1919" i="2"/>
  <c r="J1920" i="2"/>
  <c r="L1920" i="2"/>
  <c r="N1920" i="2"/>
  <c r="J1921" i="2"/>
  <c r="L1921" i="2"/>
  <c r="N1921" i="2"/>
  <c r="N1922" i="2"/>
  <c r="J1922" i="2"/>
  <c r="L1922" i="2"/>
  <c r="N1923" i="2"/>
  <c r="L1923" i="2"/>
  <c r="J1923" i="2"/>
  <c r="N1924" i="2"/>
  <c r="L1924" i="2"/>
  <c r="J1924" i="2"/>
  <c r="N1925" i="2"/>
  <c r="L1925" i="2"/>
  <c r="J1925" i="2"/>
  <c r="N1926" i="2"/>
  <c r="L1926" i="2"/>
  <c r="J1926" i="2"/>
  <c r="J1927" i="2"/>
  <c r="N1927" i="2"/>
  <c r="L1927" i="2"/>
  <c r="N1928" i="2"/>
  <c r="J1928" i="2"/>
  <c r="L1928" i="2"/>
  <c r="N1929" i="2"/>
  <c r="L1929" i="2"/>
  <c r="J1929" i="2"/>
  <c r="N8288" i="2"/>
  <c r="L8288" i="2"/>
  <c r="J8288" i="2"/>
  <c r="N8289" i="2"/>
  <c r="J8289" i="2"/>
  <c r="L8289" i="2"/>
  <c r="N8290" i="2"/>
  <c r="L8290" i="2"/>
  <c r="J8290" i="2"/>
  <c r="L8291" i="2"/>
  <c r="N8291" i="2"/>
  <c r="J8291" i="2"/>
  <c r="N8292" i="2"/>
  <c r="L8292" i="2"/>
  <c r="J8292" i="2"/>
  <c r="J8293" i="2"/>
  <c r="N8293" i="2"/>
  <c r="L8293" i="2"/>
  <c r="J8294" i="2"/>
  <c r="L8294" i="2"/>
  <c r="N8294" i="2"/>
  <c r="J8295" i="2"/>
  <c r="L8295" i="2"/>
  <c r="N8295" i="2"/>
  <c r="L8296" i="2"/>
  <c r="J8296" i="2"/>
  <c r="N8296" i="2"/>
  <c r="L8297" i="2"/>
  <c r="J8297" i="2"/>
  <c r="N8297" i="2"/>
  <c r="N8298" i="2"/>
  <c r="L8298" i="2"/>
  <c r="J8298" i="2"/>
  <c r="N8299" i="2"/>
  <c r="L8299" i="2"/>
  <c r="J8299" i="2"/>
  <c r="J8300" i="2"/>
  <c r="N8300" i="2"/>
  <c r="L8300" i="2"/>
  <c r="N8301" i="2"/>
  <c r="J8301" i="2"/>
  <c r="L8301" i="2"/>
  <c r="J8302" i="2"/>
  <c r="N8302" i="2"/>
  <c r="L8302" i="2"/>
  <c r="L8303" i="2"/>
  <c r="N8303" i="2"/>
  <c r="J8303" i="2"/>
  <c r="J8304" i="2"/>
  <c r="L8304" i="2"/>
  <c r="N8304" i="2"/>
  <c r="J8305" i="2"/>
  <c r="N8305" i="2"/>
  <c r="L8305" i="2"/>
  <c r="N8306" i="2"/>
  <c r="L8306" i="2"/>
  <c r="J8306" i="2"/>
  <c r="J8307" i="2"/>
  <c r="L8307" i="2"/>
  <c r="N8307" i="2"/>
  <c r="N8308" i="2"/>
  <c r="J8308" i="2"/>
  <c r="L8308" i="2"/>
  <c r="N8309" i="2"/>
  <c r="J8309" i="2"/>
  <c r="L8309" i="2"/>
  <c r="L8310" i="2"/>
  <c r="N8310" i="2"/>
  <c r="J8310" i="2"/>
  <c r="J8311" i="2"/>
  <c r="N8311" i="2"/>
  <c r="L8311" i="2"/>
  <c r="N8312" i="2"/>
  <c r="L8312" i="2"/>
  <c r="J8312" i="2"/>
  <c r="J8313" i="2"/>
  <c r="L8313" i="2"/>
  <c r="N8313" i="2"/>
  <c r="J8314" i="2"/>
  <c r="L8314" i="2"/>
  <c r="N8314" i="2"/>
  <c r="J8315" i="2"/>
  <c r="L8315" i="2"/>
  <c r="N8315" i="2"/>
  <c r="N8316" i="2"/>
  <c r="L8316" i="2"/>
  <c r="J8316" i="2"/>
  <c r="N8317" i="2"/>
  <c r="L8317" i="2"/>
  <c r="J8317" i="2"/>
  <c r="N8318" i="2"/>
  <c r="L8318" i="2"/>
  <c r="J8318" i="2"/>
  <c r="N8319" i="2"/>
  <c r="L8319" i="2"/>
  <c r="J8319" i="2"/>
  <c r="J8320" i="2"/>
  <c r="N8320" i="2"/>
  <c r="L8320" i="2"/>
  <c r="N8321" i="2"/>
  <c r="J8321" i="2"/>
  <c r="L8321" i="2"/>
  <c r="N8322" i="2"/>
  <c r="L8322" i="2"/>
  <c r="J8322" i="2"/>
  <c r="N8323" i="2"/>
  <c r="L8323" i="2"/>
  <c r="J8323" i="2"/>
  <c r="N8324" i="2"/>
  <c r="L8324" i="2"/>
  <c r="J8324" i="2"/>
  <c r="J8325" i="2"/>
  <c r="N8325" i="2"/>
  <c r="L8325" i="2"/>
  <c r="N8326" i="2"/>
  <c r="J8326" i="2"/>
  <c r="L8326" i="2"/>
  <c r="L8327" i="2"/>
  <c r="N8327" i="2"/>
  <c r="J8327" i="2"/>
  <c r="N8328" i="2"/>
  <c r="L8328" i="2"/>
  <c r="J8328" i="2"/>
  <c r="N8329" i="2"/>
  <c r="J8329" i="2"/>
  <c r="L8329" i="2"/>
  <c r="J8330" i="2"/>
  <c r="L8330" i="2"/>
  <c r="N8330" i="2"/>
  <c r="J8331" i="2"/>
  <c r="L8331" i="2"/>
  <c r="N8331" i="2"/>
  <c r="N8332" i="2"/>
  <c r="L8332" i="2"/>
  <c r="J8332" i="2"/>
  <c r="J8333" i="2"/>
  <c r="L8333" i="2"/>
  <c r="N8333" i="2"/>
  <c r="N8334" i="2"/>
  <c r="J8334" i="2"/>
  <c r="L8334" i="2"/>
  <c r="J8335" i="2"/>
  <c r="L8335" i="2"/>
  <c r="N8335" i="2"/>
  <c r="N8336" i="2"/>
  <c r="J8336" i="2"/>
  <c r="L8336" i="2"/>
  <c r="N8337" i="2"/>
  <c r="L8337" i="2"/>
  <c r="J8337" i="2"/>
  <c r="L8338" i="2"/>
  <c r="N8338" i="2"/>
  <c r="J8338" i="2"/>
  <c r="J8487" i="2"/>
  <c r="L8487" i="2"/>
  <c r="N8487" i="2"/>
  <c r="L8488" i="2"/>
  <c r="J8488" i="2"/>
  <c r="N8488" i="2"/>
  <c r="N8489" i="2"/>
  <c r="J8489" i="2"/>
  <c r="L8489" i="2"/>
  <c r="N8490" i="2"/>
  <c r="L8490" i="2"/>
  <c r="J8490" i="2"/>
  <c r="N8491" i="2"/>
  <c r="L8491" i="2"/>
  <c r="J8491" i="2"/>
  <c r="N8492" i="2"/>
  <c r="L8492" i="2"/>
  <c r="J8492" i="2"/>
  <c r="N8493" i="2"/>
  <c r="L8493" i="2"/>
  <c r="J8493" i="2"/>
  <c r="N8494" i="2"/>
  <c r="L8494" i="2"/>
  <c r="J8494" i="2"/>
  <c r="L8495" i="2"/>
  <c r="N8495" i="2"/>
  <c r="J8495" i="2"/>
  <c r="L8496" i="2"/>
  <c r="J8496" i="2"/>
  <c r="N8496" i="2"/>
  <c r="N8497" i="2"/>
  <c r="L8497" i="2"/>
  <c r="J8497" i="2"/>
  <c r="L8498" i="2"/>
  <c r="J8498" i="2"/>
  <c r="N8498" i="2"/>
  <c r="J8499" i="2"/>
  <c r="N8499" i="2"/>
  <c r="L8499" i="2"/>
  <c r="J8500" i="2"/>
  <c r="N8500" i="2"/>
  <c r="L8500" i="2"/>
  <c r="N8501" i="2"/>
  <c r="L8501" i="2"/>
  <c r="J8501" i="2"/>
  <c r="N8502" i="2"/>
  <c r="L8502" i="2"/>
  <c r="J8502" i="2"/>
  <c r="N8503" i="2"/>
  <c r="L8503" i="2"/>
  <c r="J8503" i="2"/>
  <c r="K8504" i="2"/>
  <c r="L8504" i="2"/>
  <c r="J624" i="2"/>
  <c r="N624" i="2"/>
  <c r="N8558" i="2"/>
  <c r="J8558" i="2"/>
  <c r="L8558" i="2"/>
  <c r="N8559" i="2"/>
  <c r="L8559" i="2"/>
  <c r="J8559" i="2"/>
  <c r="N8560" i="2"/>
  <c r="J8560" i="2"/>
  <c r="L8560" i="2"/>
  <c r="L8561" i="2"/>
  <c r="N8561" i="2"/>
  <c r="J8561" i="2"/>
  <c r="N8562" i="2"/>
  <c r="J8562" i="2"/>
  <c r="L8562" i="2"/>
  <c r="J8563" i="2"/>
  <c r="L8563" i="2"/>
  <c r="N8563" i="2"/>
  <c r="J8564" i="2"/>
  <c r="N8564" i="2"/>
  <c r="L8564" i="2"/>
  <c r="J167" i="2"/>
  <c r="L167" i="2"/>
  <c r="N167" i="2"/>
  <c r="N168" i="2"/>
  <c r="J168" i="2"/>
  <c r="L168" i="2"/>
  <c r="N169" i="2"/>
  <c r="J169" i="2"/>
  <c r="L169" i="2"/>
  <c r="N170" i="2"/>
  <c r="J170" i="2"/>
  <c r="L170" i="2"/>
  <c r="J171" i="2"/>
  <c r="L171" i="2"/>
  <c r="N171" i="2"/>
  <c r="N172" i="2"/>
  <c r="L172" i="2"/>
  <c r="J172" i="2"/>
  <c r="N173" i="2"/>
  <c r="L173" i="2"/>
  <c r="J173" i="2"/>
  <c r="N174" i="2"/>
  <c r="J174" i="2"/>
  <c r="L174" i="2"/>
  <c r="N175" i="2"/>
  <c r="L175" i="2"/>
  <c r="J175" i="2"/>
  <c r="N176" i="2"/>
  <c r="J176" i="2"/>
  <c r="L176" i="2"/>
  <c r="J177" i="2"/>
  <c r="L177" i="2"/>
  <c r="N177" i="2"/>
  <c r="L178" i="2"/>
  <c r="N178" i="2"/>
  <c r="J178" i="2"/>
  <c r="N179" i="2"/>
  <c r="L179" i="2"/>
  <c r="J179" i="2"/>
  <c r="L180" i="2"/>
  <c r="N180" i="2"/>
  <c r="J180" i="2"/>
  <c r="N181" i="2"/>
  <c r="L181" i="2"/>
  <c r="J181" i="2"/>
  <c r="L182" i="2"/>
  <c r="N182" i="2"/>
  <c r="J182" i="2"/>
  <c r="N183" i="2"/>
  <c r="J183" i="2"/>
  <c r="L183" i="2"/>
  <c r="L184" i="2"/>
  <c r="N184" i="2"/>
  <c r="J184" i="2"/>
  <c r="N185" i="2"/>
  <c r="J185" i="2"/>
  <c r="L185" i="2"/>
  <c r="L186" i="2"/>
  <c r="J186" i="2"/>
  <c r="N186" i="2"/>
  <c r="N187" i="2"/>
  <c r="L187" i="2"/>
  <c r="J187" i="2"/>
  <c r="N188" i="2"/>
  <c r="L188" i="2"/>
  <c r="J188" i="2"/>
  <c r="L189" i="2"/>
  <c r="J189" i="2"/>
  <c r="N189" i="2"/>
  <c r="N190" i="2"/>
  <c r="L190" i="2"/>
  <c r="J190" i="2"/>
  <c r="L191" i="2"/>
  <c r="N191" i="2"/>
  <c r="J191" i="2"/>
  <c r="J192" i="2"/>
  <c r="L192" i="2"/>
  <c r="N192" i="2"/>
  <c r="J193" i="2"/>
  <c r="L193" i="2"/>
  <c r="N193" i="2"/>
  <c r="N194" i="2"/>
  <c r="J194" i="2"/>
  <c r="L194" i="2"/>
  <c r="N195" i="2"/>
  <c r="L195" i="2"/>
  <c r="J195" i="2"/>
  <c r="J196" i="2"/>
  <c r="N196" i="2"/>
  <c r="L196" i="2"/>
  <c r="N197" i="2"/>
  <c r="L197" i="2"/>
  <c r="J197" i="2"/>
  <c r="N198" i="2"/>
  <c r="L198" i="2"/>
  <c r="J198" i="2"/>
  <c r="N199" i="2"/>
  <c r="J199" i="2"/>
  <c r="L199" i="2"/>
  <c r="N200" i="2"/>
  <c r="L200" i="2"/>
  <c r="J200" i="2"/>
  <c r="N201" i="2"/>
  <c r="L201" i="2"/>
  <c r="J201" i="2"/>
  <c r="N202" i="2"/>
  <c r="L202" i="2"/>
  <c r="J202" i="2"/>
  <c r="N203" i="2"/>
  <c r="L203" i="2"/>
  <c r="J203" i="2"/>
  <c r="L204" i="2"/>
  <c r="N204" i="2"/>
  <c r="J204" i="2"/>
  <c r="J205" i="2"/>
  <c r="L205" i="2"/>
  <c r="N205" i="2"/>
  <c r="L206" i="2"/>
  <c r="N206" i="2"/>
  <c r="J206" i="2"/>
  <c r="N207" i="2"/>
  <c r="L207" i="2"/>
  <c r="J207" i="2"/>
  <c r="J208" i="2"/>
  <c r="N208" i="2"/>
  <c r="L208" i="2"/>
  <c r="N209" i="2"/>
  <c r="L209" i="2"/>
  <c r="J209" i="2"/>
  <c r="L210" i="2"/>
  <c r="J210" i="2"/>
  <c r="N210" i="2"/>
  <c r="J211" i="2"/>
  <c r="L211" i="2"/>
  <c r="N211" i="2"/>
  <c r="J212" i="2"/>
  <c r="N212" i="2"/>
  <c r="L212" i="2"/>
  <c r="N213" i="2"/>
  <c r="J213" i="2"/>
  <c r="L213" i="2"/>
  <c r="L214" i="2"/>
  <c r="J214" i="2"/>
  <c r="N214" i="2"/>
  <c r="N215" i="2"/>
  <c r="L215" i="2"/>
  <c r="J215" i="2"/>
  <c r="L216" i="2"/>
  <c r="J216" i="2"/>
  <c r="N216" i="2"/>
  <c r="L217" i="2"/>
  <c r="J217" i="2"/>
  <c r="N217" i="2"/>
  <c r="L218" i="2"/>
  <c r="J218" i="2"/>
  <c r="N218" i="2"/>
  <c r="N219" i="2"/>
  <c r="L219" i="2"/>
  <c r="J219" i="2"/>
  <c r="N220" i="2"/>
  <c r="L220" i="2"/>
  <c r="J220" i="2"/>
  <c r="L221" i="2"/>
  <c r="N221" i="2"/>
  <c r="J221" i="2"/>
  <c r="N222" i="2"/>
  <c r="J222" i="2"/>
  <c r="L222" i="2"/>
  <c r="J223" i="2"/>
  <c r="L223" i="2"/>
  <c r="N223" i="2"/>
  <c r="J224" i="2"/>
  <c r="L224" i="2"/>
  <c r="N224" i="2"/>
  <c r="J225" i="2"/>
  <c r="L225" i="2"/>
  <c r="N225" i="2"/>
  <c r="N226" i="2"/>
  <c r="J226" i="2"/>
  <c r="L226" i="2"/>
  <c r="J227" i="2"/>
  <c r="L227" i="2"/>
  <c r="N227" i="2"/>
  <c r="J228" i="2"/>
  <c r="L228" i="2"/>
  <c r="N228" i="2"/>
  <c r="J229" i="2"/>
  <c r="L229" i="2"/>
  <c r="N229" i="2"/>
  <c r="J230" i="2"/>
  <c r="L230" i="2"/>
  <c r="N230" i="2"/>
  <c r="N231" i="2"/>
  <c r="L231" i="2"/>
  <c r="J231" i="2"/>
  <c r="N232" i="2"/>
  <c r="L232" i="2"/>
  <c r="J232" i="2"/>
  <c r="N233" i="2"/>
  <c r="L233" i="2"/>
  <c r="J233" i="2"/>
  <c r="J234" i="2"/>
  <c r="L234" i="2"/>
  <c r="N234" i="2"/>
  <c r="J235" i="2"/>
  <c r="L235" i="2"/>
  <c r="N235" i="2"/>
  <c r="L7491" i="2"/>
  <c r="N7491" i="2"/>
  <c r="J7491" i="2"/>
  <c r="J7492" i="2"/>
  <c r="L7492" i="2"/>
  <c r="N7492" i="2"/>
  <c r="N7493" i="2"/>
  <c r="J7493" i="2"/>
  <c r="L7493" i="2"/>
  <c r="J7494" i="2"/>
  <c r="L7494" i="2"/>
  <c r="N7494" i="2"/>
  <c r="J7495" i="2"/>
  <c r="L7495" i="2"/>
  <c r="N7495" i="2"/>
  <c r="J7496" i="2"/>
  <c r="N7496" i="2"/>
  <c r="L7496" i="2"/>
  <c r="J7497" i="2"/>
  <c r="L7497" i="2"/>
  <c r="N7497" i="2"/>
  <c r="J7498" i="2"/>
  <c r="L7498" i="2"/>
  <c r="N7498" i="2"/>
  <c r="N7499" i="2"/>
  <c r="L7499" i="2"/>
  <c r="J7499" i="2"/>
  <c r="J7500" i="2"/>
  <c r="N7500" i="2"/>
  <c r="L7500" i="2"/>
  <c r="N7501" i="2"/>
  <c r="L7501" i="2"/>
  <c r="J7501" i="2"/>
  <c r="N7502" i="2"/>
  <c r="L7502" i="2"/>
  <c r="J7502" i="2"/>
  <c r="N7504" i="2"/>
  <c r="L7504" i="2"/>
  <c r="J7504" i="2"/>
  <c r="N7505" i="2"/>
  <c r="L7505" i="2"/>
  <c r="J7505" i="2"/>
  <c r="N7506" i="2"/>
  <c r="J7506" i="2"/>
  <c r="L7506" i="2"/>
  <c r="L7507" i="2"/>
  <c r="J7507" i="2"/>
  <c r="N7507" i="2"/>
  <c r="N7508" i="2"/>
  <c r="L7508" i="2"/>
  <c r="J7508" i="2"/>
  <c r="N7509" i="2"/>
  <c r="J7509" i="2"/>
  <c r="L7509" i="2"/>
  <c r="J7538" i="2"/>
  <c r="L7538" i="2"/>
  <c r="N7538" i="2"/>
  <c r="J7539" i="2"/>
  <c r="L7539" i="2"/>
  <c r="N7539" i="2"/>
  <c r="N7540" i="2"/>
  <c r="L7540" i="2"/>
  <c r="J7540" i="2"/>
  <c r="J7541" i="2"/>
  <c r="N7541" i="2"/>
  <c r="L7541" i="2"/>
  <c r="N7542" i="2"/>
  <c r="L7542" i="2"/>
  <c r="J7542" i="2"/>
  <c r="N7543" i="2"/>
  <c r="J7543" i="2"/>
  <c r="L7543" i="2"/>
  <c r="J7544" i="2"/>
  <c r="L7544" i="2"/>
  <c r="N7544" i="2"/>
  <c r="J7545" i="2"/>
  <c r="L7545" i="2"/>
  <c r="N7545" i="2"/>
  <c r="N7546" i="2"/>
  <c r="L7546" i="2"/>
  <c r="J7546" i="2"/>
  <c r="J7547" i="2"/>
  <c r="L7547" i="2"/>
  <c r="N7547" i="2"/>
  <c r="J7548" i="2"/>
  <c r="L7548" i="2"/>
  <c r="N7548" i="2"/>
  <c r="L7549" i="2"/>
  <c r="N7549" i="2"/>
  <c r="J7549" i="2"/>
  <c r="J7550" i="2"/>
  <c r="L7550" i="2"/>
  <c r="N7550" i="2"/>
  <c r="L160" i="2"/>
  <c r="N160" i="2"/>
  <c r="J160" i="2"/>
  <c r="J161" i="2"/>
  <c r="N161" i="2"/>
  <c r="L161" i="2"/>
  <c r="N8773" i="2"/>
  <c r="J8773" i="2"/>
  <c r="L8773" i="2"/>
  <c r="J1211" i="2"/>
  <c r="L1211" i="2"/>
  <c r="N1211" i="2"/>
  <c r="L1212" i="2"/>
  <c r="N1212" i="2"/>
  <c r="J1212" i="2"/>
  <c r="L1248" i="2"/>
  <c r="N1248" i="2"/>
  <c r="J1248" i="2"/>
  <c r="N1249" i="2"/>
  <c r="L1249" i="2"/>
  <c r="J1249" i="2"/>
  <c r="J1250" i="2"/>
  <c r="L1250" i="2"/>
  <c r="N1250" i="2"/>
  <c r="N1251" i="2"/>
  <c r="J1251" i="2"/>
  <c r="L1251" i="2"/>
  <c r="J1252" i="2"/>
  <c r="L1252" i="2"/>
  <c r="N1252" i="2"/>
  <c r="L1253" i="2"/>
  <c r="N1253" i="2"/>
  <c r="J1253" i="2"/>
  <c r="J1254" i="2"/>
  <c r="N1254" i="2"/>
  <c r="L1254" i="2"/>
  <c r="J1255" i="2"/>
  <c r="N1255" i="2"/>
  <c r="L1255" i="2"/>
  <c r="J1256" i="2"/>
  <c r="L1256" i="2"/>
  <c r="N1256" i="2"/>
  <c r="L1257" i="2"/>
  <c r="J1257" i="2"/>
  <c r="N1257" i="2"/>
  <c r="J1258" i="2"/>
  <c r="L1258" i="2"/>
  <c r="N1258" i="2"/>
  <c r="L1259" i="2"/>
  <c r="N1259" i="2"/>
  <c r="J1259" i="2"/>
  <c r="J1260" i="2"/>
  <c r="L1260" i="2"/>
  <c r="N1260" i="2"/>
  <c r="J1261" i="2"/>
  <c r="N1261" i="2"/>
  <c r="L1261" i="2"/>
  <c r="L1262" i="2"/>
  <c r="N1262" i="2"/>
  <c r="J1262" i="2"/>
  <c r="L1263" i="2"/>
  <c r="J1263" i="2"/>
  <c r="N1263" i="2"/>
  <c r="N1264" i="2"/>
  <c r="J1264" i="2"/>
  <c r="L1264" i="2"/>
  <c r="N1265" i="2"/>
  <c r="L1265" i="2"/>
  <c r="J1265" i="2"/>
  <c r="L1266" i="2"/>
  <c r="J1266" i="2"/>
  <c r="N1266" i="2"/>
  <c r="N1267" i="2"/>
  <c r="L1267" i="2"/>
  <c r="J1267" i="2"/>
  <c r="N1268" i="2"/>
  <c r="L1268" i="2"/>
  <c r="J1268" i="2"/>
  <c r="N1269" i="2"/>
  <c r="L1269" i="2"/>
  <c r="J1269" i="2"/>
  <c r="N1270" i="2"/>
  <c r="L1270" i="2"/>
  <c r="J1270" i="2"/>
  <c r="N1271" i="2"/>
  <c r="L1271" i="2"/>
  <c r="J1271" i="2"/>
  <c r="L1272" i="2"/>
  <c r="J1272" i="2"/>
  <c r="N1272" i="2"/>
  <c r="N1273" i="2"/>
  <c r="L1273" i="2"/>
  <c r="J1273" i="2"/>
  <c r="N1274" i="2"/>
  <c r="L1274" i="2"/>
  <c r="J1274" i="2"/>
  <c r="N1275" i="2"/>
  <c r="L1275" i="2"/>
  <c r="J1275" i="2"/>
  <c r="N1276" i="2"/>
  <c r="L1276" i="2"/>
  <c r="J1276" i="2"/>
  <c r="N1277" i="2"/>
  <c r="L1277" i="2"/>
  <c r="J1277" i="2"/>
  <c r="N1278" i="2"/>
  <c r="L1278" i="2"/>
  <c r="J1278" i="2"/>
  <c r="N1279" i="2"/>
  <c r="L1279" i="2"/>
  <c r="J1279" i="2"/>
  <c r="N1280" i="2"/>
  <c r="L1280" i="2"/>
  <c r="J1280" i="2"/>
  <c r="N1281" i="2"/>
  <c r="J1281" i="2"/>
  <c r="L1281" i="2"/>
  <c r="L1282" i="2"/>
  <c r="J1282" i="2"/>
  <c r="N1282" i="2"/>
  <c r="N1283" i="2"/>
  <c r="L1283" i="2"/>
  <c r="J1283" i="2"/>
  <c r="N1284" i="2"/>
  <c r="L1284" i="2"/>
  <c r="J1284" i="2"/>
  <c r="N1285" i="2"/>
  <c r="L1285" i="2"/>
  <c r="J1285" i="2"/>
  <c r="N1286" i="2"/>
  <c r="L1286" i="2"/>
  <c r="J1286" i="2"/>
  <c r="N1287" i="2"/>
  <c r="L1287" i="2"/>
  <c r="J1287" i="2"/>
  <c r="L1288" i="2"/>
  <c r="J1288" i="2"/>
  <c r="N1288" i="2"/>
  <c r="N1289" i="2"/>
  <c r="J1289" i="2"/>
  <c r="L1289" i="2"/>
  <c r="J1290" i="2"/>
  <c r="N1290" i="2"/>
  <c r="L1290" i="2"/>
  <c r="J1291" i="2"/>
  <c r="N1291" i="2"/>
  <c r="L1291" i="2"/>
  <c r="N1292" i="2"/>
  <c r="L1292" i="2"/>
  <c r="J1292" i="2"/>
  <c r="N1293" i="2"/>
  <c r="L1293" i="2"/>
  <c r="J1293" i="2"/>
  <c r="L1294" i="2"/>
  <c r="N1294" i="2"/>
  <c r="J1294" i="2"/>
  <c r="L1295" i="2"/>
  <c r="N1295" i="2"/>
  <c r="J1295" i="2"/>
  <c r="J1296" i="2"/>
  <c r="L1296" i="2"/>
  <c r="N1296" i="2"/>
  <c r="L1297" i="2"/>
  <c r="J1297" i="2"/>
  <c r="N1297" i="2"/>
  <c r="N1298" i="2"/>
  <c r="L1298" i="2"/>
  <c r="J1298" i="2"/>
  <c r="L1299" i="2"/>
  <c r="J1299" i="2"/>
  <c r="N1299" i="2"/>
  <c r="N1300" i="2"/>
  <c r="L1300" i="2"/>
  <c r="J1300" i="2"/>
  <c r="N1301" i="2"/>
  <c r="L1301" i="2"/>
  <c r="J1301" i="2"/>
  <c r="N1302" i="2"/>
  <c r="L1302" i="2"/>
  <c r="J1302" i="2"/>
  <c r="N1303" i="2"/>
  <c r="L1303" i="2"/>
  <c r="J1303" i="2"/>
  <c r="J1304" i="2"/>
  <c r="N1304" i="2"/>
  <c r="L1304" i="2"/>
  <c r="N1305" i="2"/>
  <c r="J1305" i="2"/>
  <c r="L1305" i="2"/>
  <c r="N1306" i="2"/>
  <c r="J1306" i="2"/>
  <c r="L1306" i="2"/>
  <c r="N1307" i="2"/>
  <c r="L1307" i="2"/>
  <c r="J1307" i="2"/>
  <c r="L1308" i="2"/>
  <c r="N1308" i="2"/>
  <c r="J1308" i="2"/>
  <c r="N8774" i="2"/>
  <c r="L8774" i="2"/>
  <c r="J8774" i="2"/>
  <c r="L8775" i="2"/>
  <c r="J8775" i="2"/>
  <c r="N8775" i="2"/>
  <c r="N8776" i="2"/>
  <c r="L8776" i="2"/>
  <c r="J8776" i="2"/>
  <c r="J1720" i="2"/>
  <c r="L1720" i="2"/>
  <c r="N1720" i="2"/>
  <c r="N1721" i="2"/>
  <c r="L1721" i="2"/>
  <c r="J1721" i="2"/>
  <c r="N1722" i="2"/>
  <c r="L1722" i="2"/>
  <c r="J1722" i="2"/>
  <c r="L1723" i="2"/>
  <c r="J1723" i="2"/>
  <c r="N1723" i="2"/>
  <c r="J1724" i="2"/>
  <c r="N1724" i="2"/>
  <c r="L1724" i="2"/>
  <c r="N1725" i="2"/>
  <c r="J1725" i="2"/>
  <c r="L1725" i="2"/>
  <c r="N1726" i="2"/>
  <c r="J1726" i="2"/>
  <c r="L1726" i="2"/>
  <c r="J1727" i="2"/>
  <c r="L1727" i="2"/>
  <c r="N1727" i="2"/>
  <c r="J1728" i="2"/>
  <c r="L1728" i="2"/>
  <c r="N1728" i="2"/>
  <c r="L1729" i="2"/>
  <c r="J1729" i="2"/>
  <c r="N1729" i="2"/>
  <c r="L1730" i="2"/>
  <c r="N1730" i="2"/>
  <c r="J1730" i="2"/>
  <c r="L1731" i="2"/>
  <c r="J1731" i="2"/>
  <c r="N1731" i="2"/>
  <c r="L1732" i="2"/>
  <c r="J1732" i="2"/>
  <c r="N1732" i="2"/>
  <c r="J1733" i="2"/>
  <c r="N1733" i="2"/>
  <c r="L1733" i="2"/>
  <c r="J1734" i="2"/>
  <c r="L1734" i="2"/>
  <c r="N1734" i="2"/>
  <c r="N1735" i="2"/>
  <c r="J1735" i="2"/>
  <c r="L1735" i="2"/>
  <c r="N1736" i="2"/>
  <c r="J1736" i="2"/>
  <c r="L1736" i="2"/>
  <c r="N1737" i="2"/>
  <c r="L1737" i="2"/>
  <c r="J1737" i="2"/>
  <c r="N1738" i="2"/>
  <c r="L1738" i="2"/>
  <c r="J1738" i="2"/>
  <c r="J1739" i="2"/>
  <c r="N1739" i="2"/>
  <c r="L1739" i="2"/>
  <c r="N1740" i="2"/>
  <c r="L1740" i="2"/>
  <c r="J1740" i="2"/>
  <c r="N1741" i="2"/>
  <c r="L1741" i="2"/>
  <c r="J1741" i="2"/>
  <c r="N1742" i="2"/>
  <c r="L1742" i="2"/>
  <c r="J1742" i="2"/>
  <c r="N1743" i="2"/>
  <c r="J1743" i="2"/>
  <c r="L1743" i="2"/>
  <c r="N1744" i="2"/>
  <c r="L1744" i="2"/>
  <c r="J1744" i="2"/>
  <c r="N1745" i="2"/>
  <c r="L1745" i="2"/>
  <c r="J1745" i="2"/>
  <c r="N1746" i="2"/>
  <c r="L1746" i="2"/>
  <c r="J1746" i="2"/>
  <c r="L1747" i="2"/>
  <c r="J1747" i="2"/>
  <c r="N1747" i="2"/>
  <c r="N1748" i="2"/>
  <c r="L1748" i="2"/>
  <c r="J1748" i="2"/>
  <c r="N1749" i="2"/>
  <c r="L1749" i="2"/>
  <c r="J1749" i="2"/>
  <c r="L1750" i="2"/>
  <c r="N1750" i="2"/>
  <c r="J1750" i="2"/>
  <c r="L1751" i="2"/>
  <c r="J1751" i="2"/>
  <c r="N1751" i="2"/>
  <c r="L1752" i="2"/>
  <c r="J1752" i="2"/>
  <c r="N1752" i="2"/>
  <c r="L1753" i="2"/>
  <c r="N1753" i="2"/>
  <c r="J1753" i="2"/>
  <c r="N1754" i="2"/>
  <c r="L1754" i="2"/>
  <c r="J1754" i="2"/>
  <c r="N1755" i="2"/>
  <c r="L1755" i="2"/>
  <c r="J1755" i="2"/>
  <c r="N1756" i="2"/>
  <c r="L1756" i="2"/>
  <c r="J1756" i="2"/>
  <c r="N1757" i="2"/>
  <c r="L1757" i="2"/>
  <c r="J1757" i="2"/>
  <c r="L1758" i="2"/>
  <c r="J1758" i="2"/>
  <c r="N1758" i="2"/>
  <c r="L1759" i="2"/>
  <c r="J1759" i="2"/>
  <c r="N1759" i="2"/>
  <c r="N1760" i="2"/>
  <c r="L1760" i="2"/>
  <c r="J1760" i="2"/>
  <c r="N1761" i="2"/>
  <c r="L1761" i="2"/>
  <c r="J1761" i="2"/>
  <c r="N1762" i="2"/>
  <c r="L1762" i="2"/>
  <c r="J1762" i="2"/>
  <c r="N1763" i="2"/>
  <c r="L1763" i="2"/>
  <c r="J1763" i="2"/>
  <c r="J1764" i="2"/>
  <c r="N1764" i="2"/>
  <c r="L1764" i="2"/>
  <c r="L1765" i="2"/>
  <c r="N1765" i="2"/>
  <c r="J1765" i="2"/>
  <c r="N1766" i="2"/>
  <c r="L1766" i="2"/>
  <c r="J1766" i="2"/>
  <c r="J1767" i="2"/>
  <c r="N1767" i="2"/>
  <c r="L1767" i="2"/>
  <c r="N1768" i="2"/>
  <c r="L1768" i="2"/>
  <c r="J1768" i="2"/>
  <c r="N1769" i="2"/>
  <c r="L1769" i="2"/>
  <c r="J1769" i="2"/>
  <c r="N1770" i="2"/>
  <c r="L1770" i="2"/>
  <c r="J1770" i="2"/>
  <c r="J1771" i="2"/>
  <c r="L1771" i="2"/>
  <c r="N1771" i="2"/>
  <c r="L1772" i="2"/>
  <c r="J1772" i="2"/>
  <c r="N1772" i="2"/>
  <c r="N1773" i="2"/>
  <c r="L1773" i="2"/>
  <c r="J1773" i="2"/>
  <c r="N1774" i="2"/>
  <c r="L1774" i="2"/>
  <c r="J1774" i="2"/>
  <c r="L1775" i="2"/>
  <c r="N1775" i="2"/>
  <c r="J1775" i="2"/>
  <c r="N1776" i="2"/>
  <c r="L1776" i="2"/>
  <c r="J1776" i="2"/>
  <c r="L7083" i="2"/>
  <c r="J7083" i="2"/>
  <c r="N7083" i="2"/>
  <c r="L7084" i="2"/>
  <c r="N7084" i="2"/>
  <c r="J7084" i="2"/>
  <c r="J7085" i="2"/>
  <c r="N7085" i="2"/>
  <c r="L7085" i="2"/>
  <c r="J7086" i="2"/>
  <c r="N7086" i="2"/>
  <c r="L7086" i="2"/>
  <c r="J7087" i="2"/>
  <c r="N7087" i="2"/>
  <c r="L7087" i="2"/>
  <c r="L7088" i="2"/>
  <c r="N7088" i="2"/>
  <c r="J7088" i="2"/>
  <c r="L7089" i="2"/>
  <c r="N7089" i="2"/>
  <c r="J7089" i="2"/>
  <c r="L7090" i="2"/>
  <c r="N7090" i="2"/>
  <c r="J7090" i="2"/>
  <c r="J7091" i="2"/>
  <c r="N7091" i="2"/>
  <c r="L7091" i="2"/>
  <c r="L7092" i="2"/>
  <c r="N7092" i="2"/>
  <c r="J7092" i="2"/>
  <c r="N7093" i="2"/>
  <c r="L7093" i="2"/>
  <c r="J7093" i="2"/>
  <c r="J7094" i="2"/>
  <c r="N7094" i="2"/>
  <c r="L7094" i="2"/>
  <c r="N7095" i="2"/>
  <c r="L7095" i="2"/>
  <c r="J7095" i="2"/>
  <c r="L7096" i="2"/>
  <c r="J7096" i="2"/>
  <c r="N7096" i="2"/>
  <c r="J7097" i="2"/>
  <c r="L7097" i="2"/>
  <c r="N7097" i="2"/>
  <c r="J7098" i="2"/>
  <c r="L7098" i="2"/>
  <c r="N7098" i="2"/>
  <c r="J7099" i="2"/>
  <c r="L7099" i="2"/>
  <c r="N7099" i="2"/>
  <c r="K7100" i="2"/>
  <c r="L7100" i="2"/>
  <c r="J7510" i="2"/>
  <c r="L7510" i="2"/>
  <c r="N7510" i="2"/>
  <c r="J7511" i="2"/>
  <c r="L7511" i="2"/>
  <c r="N7511" i="2"/>
  <c r="J7512" i="2"/>
  <c r="L7512" i="2"/>
  <c r="N7512" i="2"/>
  <c r="J7513" i="2"/>
  <c r="L7513" i="2"/>
  <c r="N7513" i="2"/>
  <c r="N7514" i="2"/>
  <c r="J7514" i="2"/>
  <c r="L7514" i="2"/>
  <c r="N7515" i="2"/>
  <c r="J7515" i="2"/>
  <c r="L7515" i="2"/>
  <c r="J7516" i="2"/>
  <c r="L7516" i="2"/>
  <c r="N7516" i="2"/>
  <c r="L7517" i="2"/>
  <c r="J7517" i="2"/>
  <c r="N7517" i="2"/>
  <c r="J7518" i="2"/>
  <c r="L7518" i="2"/>
  <c r="N7518" i="2"/>
  <c r="J7519" i="2"/>
  <c r="L7519" i="2"/>
  <c r="N7519" i="2"/>
  <c r="L7520" i="2"/>
  <c r="J7520" i="2"/>
  <c r="N7520" i="2"/>
  <c r="J7521" i="2"/>
  <c r="L7521" i="2"/>
  <c r="N7521" i="2"/>
  <c r="L7522" i="2"/>
  <c r="N7522" i="2"/>
  <c r="J7522" i="2"/>
  <c r="J7523" i="2"/>
  <c r="L7523" i="2"/>
  <c r="N7523" i="2"/>
  <c r="J7524" i="2"/>
  <c r="L7524" i="2"/>
  <c r="N7524" i="2"/>
  <c r="N7525" i="2"/>
  <c r="J7525" i="2"/>
  <c r="L7525" i="2"/>
  <c r="J7526" i="2"/>
  <c r="L7526" i="2"/>
  <c r="N7526" i="2"/>
  <c r="J7527" i="2"/>
  <c r="L7527" i="2"/>
  <c r="N7527" i="2"/>
  <c r="J7528" i="2"/>
  <c r="L7528" i="2"/>
  <c r="N7528" i="2"/>
  <c r="J7529" i="2"/>
  <c r="L7529" i="2"/>
  <c r="N7529" i="2"/>
  <c r="J7530" i="2"/>
  <c r="N7530" i="2"/>
  <c r="L7530" i="2"/>
  <c r="J7531" i="2"/>
  <c r="L7531" i="2"/>
  <c r="N7531" i="2"/>
  <c r="L7532" i="2"/>
  <c r="J7532" i="2"/>
  <c r="N7532" i="2"/>
  <c r="J7533" i="2"/>
  <c r="L7533" i="2"/>
  <c r="N7533" i="2"/>
  <c r="J7534" i="2"/>
  <c r="L7534" i="2"/>
  <c r="N7534" i="2"/>
  <c r="J1490" i="2"/>
  <c r="N1490" i="2"/>
  <c r="N6423" i="2"/>
  <c r="J6423" i="2"/>
  <c r="L6424" i="2"/>
  <c r="J6424" i="2"/>
  <c r="N6424" i="2"/>
  <c r="N6425" i="2"/>
  <c r="L6425" i="2"/>
  <c r="J6425" i="2"/>
  <c r="J6426" i="2"/>
  <c r="L6426" i="2"/>
  <c r="N6426" i="2"/>
  <c r="L6427" i="2"/>
  <c r="N6427" i="2"/>
  <c r="J6427" i="2"/>
  <c r="J6428" i="2"/>
  <c r="L6428" i="2"/>
  <c r="N6428" i="2"/>
  <c r="N6429" i="2"/>
  <c r="L6429" i="2"/>
  <c r="J6429" i="2"/>
  <c r="N6430" i="2"/>
  <c r="J6430" i="2"/>
  <c r="L6430" i="2"/>
  <c r="N6431" i="2"/>
  <c r="J6431" i="2"/>
  <c r="L6431" i="2"/>
  <c r="J6432" i="2"/>
  <c r="N6432" i="2"/>
  <c r="L6432" i="2"/>
  <c r="N6433" i="2"/>
  <c r="L6433" i="2"/>
  <c r="J6433" i="2"/>
  <c r="N6434" i="2"/>
  <c r="L6434" i="2"/>
  <c r="J6434" i="2"/>
  <c r="N6435" i="2"/>
  <c r="L6435" i="2"/>
  <c r="J6435" i="2"/>
  <c r="J6436" i="2"/>
  <c r="N6436" i="2"/>
  <c r="L6436" i="2"/>
  <c r="L6437" i="2"/>
  <c r="N6437" i="2"/>
  <c r="J6437" i="2"/>
  <c r="J6438" i="2"/>
  <c r="L6438" i="2"/>
  <c r="N6438" i="2"/>
  <c r="N6439" i="2"/>
  <c r="J6439" i="2"/>
  <c r="L6439" i="2"/>
  <c r="N6440" i="2"/>
  <c r="J6440" i="2"/>
  <c r="L6440" i="2"/>
  <c r="N6441" i="2"/>
  <c r="L6441" i="2"/>
  <c r="J6441" i="2"/>
  <c r="N6442" i="2"/>
  <c r="L6442" i="2"/>
  <c r="J6442" i="2"/>
  <c r="J6443" i="2"/>
  <c r="L6443" i="2"/>
  <c r="N6443" i="2"/>
  <c r="J6444" i="2"/>
  <c r="L6444" i="2"/>
  <c r="N6444" i="2"/>
  <c r="N6445" i="2"/>
  <c r="L6445" i="2"/>
  <c r="J6445" i="2"/>
  <c r="J6446" i="2"/>
  <c r="L6446" i="2"/>
  <c r="N6446" i="2"/>
  <c r="N6447" i="2"/>
  <c r="L6447" i="2"/>
  <c r="J6447" i="2"/>
  <c r="L6448" i="2"/>
  <c r="N6448" i="2"/>
  <c r="J6448" i="2"/>
  <c r="N6449" i="2"/>
  <c r="L6449" i="2"/>
  <c r="J6449" i="2"/>
  <c r="L6705" i="2"/>
  <c r="J6705" i="2"/>
  <c r="N6705" i="2"/>
  <c r="J6706" i="2"/>
  <c r="N6706" i="2"/>
  <c r="L6706" i="2"/>
  <c r="J6707" i="2"/>
  <c r="L6707" i="2"/>
  <c r="N6707" i="2"/>
  <c r="J6708" i="2"/>
  <c r="L6708" i="2"/>
  <c r="N6708" i="2"/>
  <c r="J6709" i="2"/>
  <c r="L6709" i="2"/>
  <c r="N6709" i="2"/>
  <c r="N6710" i="2"/>
  <c r="J6710" i="2"/>
  <c r="L6710" i="2"/>
  <c r="N6711" i="2"/>
  <c r="L6711" i="2"/>
  <c r="J6711" i="2"/>
  <c r="J6712" i="2"/>
  <c r="L6712" i="2"/>
  <c r="N6712" i="2"/>
  <c r="J6713" i="2"/>
  <c r="N6713" i="2"/>
  <c r="L6713" i="2"/>
  <c r="J6714" i="2"/>
  <c r="L6714" i="2"/>
  <c r="N6714" i="2"/>
  <c r="J6715" i="2"/>
  <c r="L6715" i="2"/>
  <c r="N6715" i="2"/>
  <c r="N6716" i="2"/>
  <c r="L6716" i="2"/>
  <c r="J6716" i="2"/>
  <c r="N6717" i="2"/>
  <c r="J6717" i="2"/>
  <c r="L6717" i="2"/>
  <c r="J6718" i="2"/>
  <c r="L6718" i="2"/>
  <c r="N6718" i="2"/>
  <c r="N6719" i="2"/>
  <c r="J6719" i="2"/>
  <c r="L6719" i="2"/>
  <c r="N6720" i="2"/>
  <c r="L6720" i="2"/>
  <c r="J6720" i="2"/>
  <c r="J6721" i="2"/>
  <c r="L6721" i="2"/>
  <c r="N6721" i="2"/>
  <c r="L6722" i="2"/>
  <c r="N6722" i="2"/>
  <c r="J6722" i="2"/>
  <c r="L6723" i="2"/>
  <c r="J6723" i="2"/>
  <c r="N6723" i="2"/>
  <c r="N6724" i="2"/>
  <c r="L6724" i="2"/>
  <c r="J6724" i="2"/>
  <c r="N6725" i="2"/>
  <c r="L6725" i="2"/>
  <c r="J6725" i="2"/>
  <c r="N6726" i="2"/>
  <c r="L6726" i="2"/>
  <c r="J6726" i="2"/>
  <c r="N6727" i="2"/>
  <c r="L6727" i="2"/>
  <c r="J6727" i="2"/>
  <c r="N6728" i="2"/>
  <c r="J6728" i="2"/>
  <c r="L6728" i="2"/>
  <c r="N6729" i="2"/>
  <c r="L6729" i="2"/>
  <c r="J6729" i="2"/>
  <c r="N6730" i="2"/>
  <c r="L6730" i="2"/>
  <c r="J6730" i="2"/>
  <c r="J6731" i="2"/>
  <c r="L6731" i="2"/>
  <c r="N6731" i="2"/>
  <c r="L6732" i="2"/>
  <c r="J6732" i="2"/>
  <c r="N6732" i="2"/>
  <c r="N6733" i="2"/>
  <c r="L6733" i="2"/>
  <c r="J6733" i="2"/>
  <c r="J6734" i="2"/>
  <c r="L6734" i="2"/>
  <c r="N6734" i="2"/>
  <c r="N6735" i="2"/>
  <c r="L6735" i="2"/>
  <c r="J6735" i="2"/>
  <c r="N6736" i="2"/>
  <c r="L6736" i="2"/>
  <c r="J6736" i="2"/>
  <c r="N6737" i="2"/>
  <c r="L6737" i="2"/>
  <c r="J6737" i="2"/>
  <c r="N6738" i="2"/>
  <c r="L6738" i="2"/>
  <c r="J6738" i="2"/>
  <c r="L6739" i="2"/>
  <c r="J6739" i="2"/>
  <c r="N6739" i="2"/>
  <c r="N6740" i="2"/>
  <c r="L6740" i="2"/>
  <c r="J6740" i="2"/>
  <c r="N6741" i="2"/>
  <c r="L6741" i="2"/>
  <c r="J6741" i="2"/>
  <c r="N6742" i="2"/>
  <c r="L6742" i="2"/>
  <c r="J6742" i="2"/>
  <c r="N6743" i="2"/>
  <c r="L6743" i="2"/>
  <c r="J6743" i="2"/>
  <c r="L6744" i="2"/>
  <c r="N6744" i="2"/>
  <c r="J6744" i="2"/>
  <c r="J6745" i="2"/>
  <c r="L6745" i="2"/>
  <c r="N6745" i="2"/>
  <c r="L6746" i="2"/>
  <c r="N6746" i="2"/>
  <c r="J6746" i="2"/>
  <c r="L6747" i="2"/>
  <c r="N6747" i="2"/>
  <c r="J6747" i="2"/>
  <c r="N6748" i="2"/>
  <c r="L6748" i="2"/>
  <c r="J6748" i="2"/>
  <c r="J6749" i="2"/>
  <c r="N6749" i="2"/>
  <c r="L6749" i="2"/>
  <c r="L6750" i="2"/>
  <c r="J6750" i="2"/>
  <c r="N6750" i="2"/>
  <c r="N6751" i="2"/>
  <c r="L6751" i="2"/>
  <c r="J6751" i="2"/>
  <c r="N6752" i="2"/>
  <c r="L6752" i="2"/>
  <c r="J6752" i="2"/>
  <c r="N6753" i="2"/>
  <c r="L6753" i="2"/>
  <c r="J6753" i="2"/>
  <c r="N6754" i="2"/>
  <c r="L6754" i="2"/>
  <c r="J6754" i="2"/>
  <c r="L6755" i="2"/>
  <c r="J6755" i="2"/>
  <c r="N6755" i="2"/>
  <c r="J6756" i="2"/>
  <c r="L6756" i="2"/>
  <c r="N6756" i="2"/>
  <c r="J6757" i="2"/>
  <c r="L6757" i="2"/>
  <c r="N6757" i="2"/>
  <c r="N6758" i="2"/>
  <c r="L6758" i="2"/>
  <c r="J6758" i="2"/>
  <c r="L6759" i="2"/>
  <c r="J6759" i="2"/>
  <c r="N6759" i="2"/>
  <c r="N6760" i="2"/>
  <c r="L6760" i="2"/>
  <c r="J6760" i="2"/>
  <c r="N6761" i="2"/>
  <c r="L6761" i="2"/>
  <c r="J6761" i="2"/>
  <c r="N6762" i="2"/>
  <c r="L6762" i="2"/>
  <c r="J6762" i="2"/>
  <c r="N2670" i="2"/>
  <c r="L2670" i="2"/>
  <c r="J2670" i="2"/>
  <c r="J2671" i="2"/>
  <c r="L2671" i="2"/>
  <c r="N2671" i="2"/>
  <c r="J2672" i="2"/>
  <c r="L2672" i="2"/>
  <c r="N2672" i="2"/>
  <c r="J2673" i="2"/>
  <c r="L2673" i="2"/>
  <c r="N2673" i="2"/>
  <c r="N2674" i="2"/>
  <c r="L2674" i="2"/>
  <c r="J2674" i="2"/>
  <c r="N2675" i="2"/>
  <c r="L2675" i="2"/>
  <c r="J2675" i="2"/>
  <c r="N2676" i="2"/>
  <c r="J2676" i="2"/>
  <c r="L2676" i="2"/>
  <c r="L2677" i="2"/>
  <c r="N2677" i="2"/>
  <c r="J2677" i="2"/>
  <c r="L2678" i="2"/>
  <c r="J2678" i="2"/>
  <c r="N2678" i="2"/>
  <c r="J2679" i="2"/>
  <c r="L2679" i="2"/>
  <c r="N2679" i="2"/>
  <c r="N2680" i="2"/>
  <c r="J2680" i="2"/>
  <c r="L2680" i="2"/>
  <c r="N2681" i="2"/>
  <c r="L2681" i="2"/>
  <c r="J2681" i="2"/>
  <c r="L2682" i="2"/>
  <c r="N2682" i="2"/>
  <c r="J2682" i="2"/>
  <c r="J2683" i="2"/>
  <c r="L2683" i="2"/>
  <c r="N2683" i="2"/>
  <c r="L2684" i="2"/>
  <c r="N2684" i="2"/>
  <c r="J2684" i="2"/>
  <c r="N2685" i="2"/>
  <c r="L2685" i="2"/>
  <c r="J2685" i="2"/>
  <c r="N2686" i="2"/>
  <c r="L2686" i="2"/>
  <c r="J2686" i="2"/>
  <c r="J2687" i="2"/>
  <c r="N2687" i="2"/>
  <c r="L2687" i="2"/>
  <c r="J2688" i="2"/>
  <c r="N2688" i="2"/>
  <c r="L2688" i="2"/>
  <c r="J2689" i="2"/>
  <c r="L2689" i="2"/>
  <c r="N2689" i="2"/>
  <c r="N2690" i="2"/>
  <c r="J2690" i="2"/>
  <c r="L2690" i="2"/>
  <c r="N2691" i="2"/>
  <c r="L2691" i="2"/>
  <c r="J2691" i="2"/>
  <c r="N2692" i="2"/>
  <c r="L2692" i="2"/>
  <c r="J2692" i="2"/>
  <c r="L2693" i="2"/>
  <c r="J2693" i="2"/>
  <c r="N2693" i="2"/>
  <c r="N2694" i="2"/>
  <c r="L2694" i="2"/>
  <c r="J2694" i="2"/>
  <c r="J2695" i="2"/>
  <c r="L2695" i="2"/>
  <c r="N2695" i="2"/>
  <c r="J2696" i="2"/>
  <c r="L2696" i="2"/>
  <c r="N2696" i="2"/>
  <c r="N2697" i="2"/>
  <c r="L2697" i="2"/>
  <c r="J2697" i="2"/>
  <c r="N2698" i="2"/>
  <c r="J2698" i="2"/>
  <c r="L2698" i="2"/>
  <c r="N2699" i="2"/>
  <c r="L2699" i="2"/>
  <c r="J2699" i="2"/>
  <c r="N2700" i="2"/>
  <c r="L2700" i="2"/>
  <c r="J2700" i="2"/>
  <c r="L2701" i="2"/>
  <c r="J2701" i="2"/>
  <c r="N2701" i="2"/>
  <c r="N2702" i="2"/>
  <c r="J2702" i="2"/>
  <c r="L2702" i="2"/>
  <c r="N2703" i="2"/>
  <c r="L2703" i="2"/>
  <c r="J2703" i="2"/>
  <c r="N2704" i="2"/>
  <c r="L2704" i="2"/>
  <c r="J2704" i="2"/>
  <c r="N2705" i="2"/>
  <c r="L2705" i="2"/>
  <c r="J2705" i="2"/>
  <c r="N2706" i="2"/>
  <c r="L2706" i="2"/>
  <c r="J2706" i="2"/>
  <c r="L2707" i="2"/>
  <c r="J2707" i="2"/>
  <c r="N2707" i="2"/>
  <c r="L2708" i="2"/>
  <c r="J2708" i="2"/>
  <c r="N2708" i="2"/>
  <c r="N2709" i="2"/>
  <c r="L2709" i="2"/>
  <c r="J2709" i="2"/>
  <c r="N2710" i="2"/>
  <c r="L2710" i="2"/>
  <c r="J2710" i="2"/>
  <c r="N2711" i="2"/>
  <c r="L2711" i="2"/>
  <c r="J2711" i="2"/>
  <c r="N2712" i="2"/>
  <c r="L2712" i="2"/>
  <c r="J2712" i="2"/>
  <c r="N2713" i="2"/>
  <c r="L2713" i="2"/>
  <c r="J2713" i="2"/>
  <c r="N2714" i="2"/>
  <c r="L2714" i="2"/>
  <c r="J2714" i="2"/>
  <c r="J2715" i="2"/>
  <c r="N2715" i="2"/>
  <c r="L2715" i="2"/>
  <c r="J2716" i="2"/>
  <c r="L2716" i="2"/>
  <c r="N2716" i="2"/>
  <c r="J2717" i="2"/>
  <c r="L2717" i="2"/>
  <c r="N2717" i="2"/>
  <c r="J2718" i="2"/>
  <c r="L2718" i="2"/>
  <c r="N2718" i="2"/>
  <c r="J2719" i="2"/>
  <c r="L2719" i="2"/>
  <c r="N2719" i="2"/>
  <c r="N2720" i="2"/>
  <c r="J2720" i="2"/>
  <c r="L2720" i="2"/>
  <c r="N2721" i="2"/>
  <c r="L2721" i="2"/>
  <c r="J2721" i="2"/>
  <c r="J2722" i="2"/>
  <c r="N2722" i="2"/>
  <c r="L2722" i="2"/>
  <c r="J2723" i="2"/>
  <c r="L2723" i="2"/>
  <c r="N2723" i="2"/>
  <c r="J2724" i="2"/>
  <c r="L2724" i="2"/>
  <c r="N2724" i="2"/>
  <c r="J2725" i="2"/>
  <c r="L2725" i="2"/>
  <c r="N2725" i="2"/>
  <c r="L9987" i="2"/>
  <c r="N9987" i="2"/>
  <c r="J9987" i="2"/>
  <c r="L9988" i="2"/>
  <c r="J9988" i="2"/>
  <c r="N9988" i="2"/>
  <c r="N9989" i="2"/>
  <c r="L9989" i="2"/>
  <c r="J9989" i="2"/>
  <c r="N9991" i="2"/>
  <c r="L9991" i="2"/>
  <c r="J9991" i="2"/>
  <c r="J9995" i="2"/>
  <c r="L9995" i="2"/>
  <c r="N9995" i="2"/>
  <c r="L9997" i="2"/>
  <c r="N9997" i="2"/>
  <c r="J9997" i="2"/>
  <c r="J9998" i="2"/>
  <c r="N9998" i="2"/>
  <c r="L9998" i="2"/>
  <c r="J10000" i="2"/>
  <c r="N10000" i="2"/>
  <c r="L10000" i="2"/>
  <c r="J750" i="2"/>
  <c r="L750" i="2"/>
  <c r="N750" i="2"/>
  <c r="J751" i="2"/>
  <c r="L751" i="2"/>
  <c r="N751" i="2"/>
  <c r="J752" i="2"/>
  <c r="L752" i="2"/>
  <c r="N752" i="2"/>
  <c r="L753" i="2"/>
  <c r="N753" i="2"/>
  <c r="J753" i="2"/>
  <c r="J754" i="2"/>
  <c r="N754" i="2"/>
  <c r="L754" i="2"/>
  <c r="N755" i="2"/>
  <c r="J755" i="2"/>
  <c r="L755" i="2"/>
  <c r="N756" i="2"/>
  <c r="L756" i="2"/>
  <c r="J756" i="2"/>
  <c r="J757" i="2"/>
  <c r="N757" i="2"/>
  <c r="L757" i="2"/>
  <c r="N758" i="2"/>
  <c r="L758" i="2"/>
  <c r="J758" i="2"/>
  <c r="N759" i="2"/>
  <c r="L759" i="2"/>
  <c r="J759" i="2"/>
  <c r="J760" i="2"/>
  <c r="N760" i="2"/>
  <c r="L760" i="2"/>
  <c r="J761" i="2"/>
  <c r="N761" i="2"/>
  <c r="L761" i="2"/>
  <c r="L762" i="2"/>
  <c r="J762" i="2"/>
  <c r="N762" i="2"/>
  <c r="N763" i="2"/>
  <c r="L763" i="2"/>
  <c r="J763" i="2"/>
  <c r="N764" i="2"/>
  <c r="L764" i="2"/>
  <c r="J764" i="2"/>
  <c r="N765" i="2"/>
  <c r="L765" i="2"/>
  <c r="J765" i="2"/>
  <c r="N766" i="2"/>
  <c r="L766" i="2"/>
  <c r="J766" i="2"/>
  <c r="N767" i="2"/>
  <c r="L767" i="2"/>
  <c r="J767" i="2"/>
  <c r="J768" i="2"/>
  <c r="N768" i="2"/>
  <c r="L768" i="2"/>
  <c r="J769" i="2"/>
  <c r="L769" i="2"/>
  <c r="N769" i="2"/>
  <c r="L770" i="2"/>
  <c r="J770" i="2"/>
  <c r="N770" i="2"/>
  <c r="J771" i="2"/>
  <c r="N771" i="2"/>
  <c r="L771" i="2"/>
  <c r="N772" i="2"/>
  <c r="L772" i="2"/>
  <c r="J772" i="2"/>
  <c r="J773" i="2"/>
  <c r="N773" i="2"/>
  <c r="L773" i="2"/>
  <c r="N774" i="2"/>
  <c r="J774" i="2"/>
  <c r="L774" i="2"/>
  <c r="N775" i="2"/>
  <c r="L775" i="2"/>
  <c r="J775" i="2"/>
  <c r="N776" i="2"/>
  <c r="L776" i="2"/>
  <c r="J776" i="2"/>
  <c r="N777" i="2"/>
  <c r="L777" i="2"/>
  <c r="J777" i="2"/>
  <c r="N778" i="2"/>
  <c r="L778" i="2"/>
  <c r="J778" i="2"/>
  <c r="N779" i="2"/>
  <c r="J779" i="2"/>
  <c r="L779" i="2"/>
  <c r="J780" i="2"/>
  <c r="N780" i="2"/>
  <c r="L780" i="2"/>
  <c r="N781" i="2"/>
  <c r="L781" i="2"/>
  <c r="J781" i="2"/>
  <c r="J782" i="2"/>
  <c r="N782" i="2"/>
  <c r="L782" i="2"/>
  <c r="N783" i="2"/>
  <c r="L783" i="2"/>
  <c r="J783" i="2"/>
  <c r="L784" i="2"/>
  <c r="J784" i="2"/>
  <c r="N784" i="2"/>
  <c r="N785" i="2"/>
  <c r="L785" i="2"/>
  <c r="J785" i="2"/>
  <c r="L786" i="2"/>
  <c r="J786" i="2"/>
  <c r="N786" i="2"/>
  <c r="L787" i="2"/>
  <c r="N787" i="2"/>
  <c r="J787" i="2"/>
  <c r="N788" i="2"/>
  <c r="J788" i="2"/>
  <c r="L788" i="2"/>
  <c r="L789" i="2"/>
  <c r="J789" i="2"/>
  <c r="N789" i="2"/>
  <c r="N790" i="2"/>
  <c r="L790" i="2"/>
  <c r="J790" i="2"/>
  <c r="N791" i="2"/>
  <c r="L791" i="2"/>
  <c r="J791" i="2"/>
  <c r="N792" i="2"/>
  <c r="L792" i="2"/>
  <c r="J792" i="2"/>
  <c r="N793" i="2"/>
  <c r="L793" i="2"/>
  <c r="J793" i="2"/>
  <c r="N794" i="2"/>
  <c r="L794" i="2"/>
  <c r="J794" i="2"/>
  <c r="L795" i="2"/>
  <c r="N795" i="2"/>
  <c r="J795" i="2"/>
  <c r="L796" i="2"/>
  <c r="J796" i="2"/>
  <c r="N796" i="2"/>
  <c r="N797" i="2"/>
  <c r="L797" i="2"/>
  <c r="J797" i="2"/>
  <c r="N798" i="2"/>
  <c r="L798" i="2"/>
  <c r="J798" i="2"/>
  <c r="N799" i="2"/>
  <c r="L799" i="2"/>
  <c r="J799" i="2"/>
  <c r="N800" i="2"/>
  <c r="J800" i="2"/>
  <c r="L800" i="2"/>
  <c r="N801" i="2"/>
  <c r="L801" i="2"/>
  <c r="J801" i="2"/>
  <c r="L802" i="2"/>
  <c r="J802" i="2"/>
  <c r="N802" i="2"/>
  <c r="J803" i="2"/>
  <c r="N803" i="2"/>
  <c r="L803" i="2"/>
  <c r="J804" i="2"/>
  <c r="N804" i="2"/>
  <c r="L804" i="2"/>
  <c r="N805" i="2"/>
  <c r="L805" i="2"/>
  <c r="J805" i="2"/>
  <c r="N806" i="2"/>
  <c r="L806" i="2"/>
  <c r="J806" i="2"/>
  <c r="N807" i="2"/>
  <c r="L807" i="2"/>
  <c r="J807" i="2"/>
  <c r="L808" i="2"/>
  <c r="J808" i="2"/>
  <c r="N808" i="2"/>
  <c r="L809" i="2"/>
  <c r="J809" i="2"/>
  <c r="N809" i="2"/>
  <c r="N810" i="2"/>
  <c r="L810" i="2"/>
  <c r="J810" i="2"/>
  <c r="L811" i="2"/>
  <c r="N811" i="2"/>
  <c r="J811" i="2"/>
  <c r="L812" i="2"/>
  <c r="J812" i="2"/>
  <c r="N812" i="2"/>
  <c r="N813" i="2"/>
  <c r="L813" i="2"/>
  <c r="J813" i="2"/>
  <c r="L814" i="2"/>
  <c r="J814" i="2"/>
  <c r="N814" i="2"/>
  <c r="N815" i="2"/>
  <c r="J815" i="2"/>
  <c r="L815" i="2"/>
  <c r="N816" i="2"/>
  <c r="J816" i="2"/>
  <c r="L816" i="2"/>
  <c r="N817" i="2"/>
  <c r="J817" i="2"/>
  <c r="L817" i="2"/>
  <c r="L818" i="2"/>
  <c r="J818" i="2"/>
  <c r="N818" i="2"/>
  <c r="L819" i="2"/>
  <c r="N819" i="2"/>
  <c r="J819" i="2"/>
  <c r="J820" i="2"/>
  <c r="N820" i="2"/>
  <c r="L820" i="2"/>
  <c r="L821" i="2"/>
  <c r="N821" i="2"/>
  <c r="J821" i="2"/>
  <c r="L822" i="2"/>
  <c r="J822" i="2"/>
  <c r="N822" i="2"/>
  <c r="L823" i="2"/>
  <c r="J823" i="2"/>
  <c r="N823" i="2"/>
  <c r="L824" i="2"/>
  <c r="N824" i="2"/>
  <c r="J824" i="2"/>
  <c r="J825" i="2"/>
  <c r="L825" i="2"/>
  <c r="N825" i="2"/>
  <c r="J826" i="2"/>
  <c r="L826" i="2"/>
  <c r="N826" i="2"/>
  <c r="J827" i="2"/>
  <c r="L827" i="2"/>
  <c r="N827" i="2"/>
  <c r="L829" i="2"/>
  <c r="J829" i="2"/>
  <c r="N829" i="2"/>
  <c r="J831" i="2"/>
  <c r="N831" i="2"/>
  <c r="L831" i="2"/>
  <c r="N833" i="2"/>
  <c r="J833" i="2"/>
  <c r="L833" i="2"/>
  <c r="N836" i="2"/>
  <c r="J836" i="2"/>
  <c r="L836" i="2"/>
  <c r="L838" i="2"/>
  <c r="N838" i="2"/>
  <c r="J838" i="2"/>
  <c r="J840" i="2"/>
  <c r="L840" i="2"/>
  <c r="N840" i="2"/>
  <c r="J842" i="2"/>
  <c r="L842" i="2"/>
  <c r="N842" i="2"/>
  <c r="L844" i="2"/>
  <c r="N844" i="2"/>
  <c r="J844" i="2"/>
  <c r="N846" i="2"/>
  <c r="L846" i="2"/>
  <c r="J846" i="2"/>
  <c r="L848" i="2"/>
  <c r="J848" i="2"/>
  <c r="N848" i="2"/>
  <c r="N850" i="2"/>
  <c r="L850" i="2"/>
  <c r="J850" i="2"/>
  <c r="J852" i="2"/>
  <c r="L852" i="2"/>
  <c r="N852" i="2"/>
  <c r="L3451" i="2"/>
  <c r="J3451" i="2"/>
  <c r="N3451" i="2"/>
  <c r="N3452" i="2"/>
  <c r="J3452" i="2"/>
  <c r="L3452" i="2"/>
  <c r="J3453" i="2"/>
  <c r="L3453" i="2"/>
  <c r="N3453" i="2"/>
  <c r="N3454" i="2"/>
  <c r="L3454" i="2"/>
  <c r="J3454" i="2"/>
  <c r="L3455" i="2"/>
  <c r="J3455" i="2"/>
  <c r="N3455" i="2"/>
  <c r="J3456" i="2"/>
  <c r="L3456" i="2"/>
  <c r="N3456" i="2"/>
  <c r="N3457" i="2"/>
  <c r="L3457" i="2"/>
  <c r="J3457" i="2"/>
  <c r="N3458" i="2"/>
  <c r="J3458" i="2"/>
  <c r="L3458" i="2"/>
  <c r="J3459" i="2"/>
  <c r="N3459" i="2"/>
  <c r="L3459" i="2"/>
  <c r="J3460" i="2"/>
  <c r="L3460" i="2"/>
  <c r="N3460" i="2"/>
  <c r="N3461" i="2"/>
  <c r="J3461" i="2"/>
  <c r="L3461" i="2"/>
  <c r="J3462" i="2"/>
  <c r="L3462" i="2"/>
  <c r="N3462" i="2"/>
  <c r="L3463" i="2"/>
  <c r="N3463" i="2"/>
  <c r="J3463" i="2"/>
  <c r="L3464" i="2"/>
  <c r="J3464" i="2"/>
  <c r="N3464" i="2"/>
  <c r="J3465" i="2"/>
  <c r="L3465" i="2"/>
  <c r="N3465" i="2"/>
  <c r="N3466" i="2"/>
  <c r="J3466" i="2"/>
  <c r="L3466" i="2"/>
  <c r="L3467" i="2"/>
  <c r="J3467" i="2"/>
  <c r="N3467" i="2"/>
  <c r="N3468" i="2"/>
  <c r="L3468" i="2"/>
  <c r="J3468" i="2"/>
  <c r="N3469" i="2"/>
  <c r="L3469" i="2"/>
  <c r="J3469" i="2"/>
  <c r="N3470" i="2"/>
  <c r="L3470" i="2"/>
  <c r="J3470" i="2"/>
  <c r="N3471" i="2"/>
  <c r="L3471" i="2"/>
  <c r="J3471" i="2"/>
  <c r="N3472" i="2"/>
  <c r="L3472" i="2"/>
  <c r="J3472" i="2"/>
  <c r="N3473" i="2"/>
  <c r="L3473" i="2"/>
  <c r="J3473" i="2"/>
  <c r="N3474" i="2"/>
  <c r="J3474" i="2"/>
  <c r="L3474" i="2"/>
  <c r="N3475" i="2"/>
  <c r="L3475" i="2"/>
  <c r="J3475" i="2"/>
  <c r="N3476" i="2"/>
  <c r="L3476" i="2"/>
  <c r="J3476" i="2"/>
  <c r="N3477" i="2"/>
  <c r="L3477" i="2"/>
  <c r="J3477" i="2"/>
  <c r="N3478" i="2"/>
  <c r="L3478" i="2"/>
  <c r="J3478" i="2"/>
  <c r="N3479" i="2"/>
  <c r="L3479" i="2"/>
  <c r="J3479" i="2"/>
  <c r="L3480" i="2"/>
  <c r="J3480" i="2"/>
  <c r="N3480" i="2"/>
  <c r="L3481" i="2"/>
  <c r="J3481" i="2"/>
  <c r="N3481" i="2"/>
  <c r="N3482" i="2"/>
  <c r="L3482" i="2"/>
  <c r="J3482" i="2"/>
  <c r="N3483" i="2"/>
  <c r="L3483" i="2"/>
  <c r="J3483" i="2"/>
  <c r="N3484" i="2"/>
  <c r="L3484" i="2"/>
  <c r="J3484" i="2"/>
  <c r="N3485" i="2"/>
  <c r="L3485" i="2"/>
  <c r="J3485" i="2"/>
  <c r="N3486" i="2"/>
  <c r="L3486" i="2"/>
  <c r="J3486" i="2"/>
  <c r="N3487" i="2"/>
  <c r="L3487" i="2"/>
  <c r="J3487" i="2"/>
  <c r="L3488" i="2"/>
  <c r="N3488" i="2"/>
  <c r="J3488" i="2"/>
  <c r="J3489" i="2"/>
  <c r="N3489" i="2"/>
  <c r="L3489" i="2"/>
  <c r="N3490" i="2"/>
  <c r="L3490" i="2"/>
  <c r="J3490" i="2"/>
  <c r="N3491" i="2"/>
  <c r="L3491" i="2"/>
  <c r="J3491" i="2"/>
  <c r="L3492" i="2"/>
  <c r="J3492" i="2"/>
  <c r="N3492" i="2"/>
  <c r="N3493" i="2"/>
  <c r="L3493" i="2"/>
  <c r="J3493" i="2"/>
  <c r="N3494" i="2"/>
  <c r="L3494" i="2"/>
  <c r="J3494" i="2"/>
  <c r="N3495" i="2"/>
  <c r="L3495" i="2"/>
  <c r="J3495" i="2"/>
  <c r="N3496" i="2"/>
  <c r="L3496" i="2"/>
  <c r="J3496" i="2"/>
  <c r="J3497" i="2"/>
  <c r="N3497" i="2"/>
  <c r="L3497" i="2"/>
  <c r="N3498" i="2"/>
  <c r="L3498" i="2"/>
  <c r="J3498" i="2"/>
  <c r="N3499" i="2"/>
  <c r="L3499" i="2"/>
  <c r="J3499" i="2"/>
  <c r="N3500" i="2"/>
  <c r="J3500" i="2"/>
  <c r="L3500" i="2"/>
  <c r="L3501" i="2"/>
  <c r="J3501" i="2"/>
  <c r="N3501" i="2"/>
  <c r="L3502" i="2"/>
  <c r="J3502" i="2"/>
  <c r="N3502" i="2"/>
  <c r="N3503" i="2"/>
  <c r="L3503" i="2"/>
  <c r="J3503" i="2"/>
  <c r="N3504" i="2"/>
  <c r="L3504" i="2"/>
  <c r="J3504" i="2"/>
  <c r="J3505" i="2"/>
  <c r="N3505" i="2"/>
  <c r="L3505" i="2"/>
  <c r="N3506" i="2"/>
  <c r="L3506" i="2"/>
  <c r="J3506" i="2"/>
  <c r="N3507" i="2"/>
  <c r="J3507" i="2"/>
  <c r="L3507" i="2"/>
  <c r="N3508" i="2"/>
  <c r="L3508" i="2"/>
  <c r="J3508" i="2"/>
  <c r="N3509" i="2"/>
  <c r="J3509" i="2"/>
  <c r="L3509" i="2"/>
  <c r="L3510" i="2"/>
  <c r="N3510" i="2"/>
  <c r="J3510" i="2"/>
  <c r="N3511" i="2"/>
  <c r="L3511" i="2"/>
  <c r="J3511" i="2"/>
  <c r="L3512" i="2"/>
  <c r="J3512" i="2"/>
  <c r="N3512" i="2"/>
  <c r="N3513" i="2"/>
  <c r="L3513" i="2"/>
  <c r="J3513" i="2"/>
  <c r="J3514" i="2"/>
  <c r="N3514" i="2"/>
  <c r="L3514" i="2"/>
  <c r="L3515" i="2"/>
  <c r="N3515" i="2"/>
  <c r="J3515" i="2"/>
  <c r="L3516" i="2"/>
  <c r="J3516" i="2"/>
  <c r="N3516" i="2"/>
  <c r="J3517" i="2"/>
  <c r="N3517" i="2"/>
  <c r="L3517" i="2"/>
  <c r="N3518" i="2"/>
  <c r="L3518" i="2"/>
  <c r="J3518" i="2"/>
  <c r="L3519" i="2"/>
  <c r="N3519" i="2"/>
  <c r="J3519" i="2"/>
  <c r="N3520" i="2"/>
  <c r="L3520" i="2"/>
  <c r="J3520" i="2"/>
  <c r="N3521" i="2"/>
  <c r="L3521" i="2"/>
  <c r="J3521" i="2"/>
  <c r="L3522" i="2"/>
  <c r="N3522" i="2"/>
  <c r="J3522" i="2"/>
  <c r="J3523" i="2"/>
  <c r="L3523" i="2"/>
  <c r="N3523" i="2"/>
  <c r="L3524" i="2"/>
  <c r="J3524" i="2"/>
  <c r="N3524" i="2"/>
  <c r="N3525" i="2"/>
  <c r="L3525" i="2"/>
  <c r="J3525" i="2"/>
  <c r="N3526" i="2"/>
  <c r="L3526" i="2"/>
  <c r="J3526" i="2"/>
  <c r="L3527" i="2"/>
  <c r="J3527" i="2"/>
  <c r="N3527" i="2"/>
  <c r="J3528" i="2"/>
  <c r="L3528" i="2"/>
  <c r="N3528" i="2"/>
  <c r="J3529" i="2"/>
  <c r="L3529" i="2"/>
  <c r="N3529" i="2"/>
  <c r="J3530" i="2"/>
  <c r="N3530" i="2"/>
  <c r="L3530" i="2"/>
  <c r="N3531" i="2"/>
  <c r="L3531" i="2"/>
  <c r="J3531" i="2"/>
  <c r="L3532" i="2"/>
  <c r="N3532" i="2"/>
  <c r="J3532" i="2"/>
  <c r="L3533" i="2"/>
  <c r="N3533" i="2"/>
  <c r="J3533" i="2"/>
  <c r="N3534" i="2"/>
  <c r="L3534" i="2"/>
  <c r="J3534" i="2"/>
  <c r="N3535" i="2"/>
  <c r="L3535" i="2"/>
  <c r="J3535" i="2"/>
  <c r="L3536" i="2"/>
  <c r="J3536" i="2"/>
  <c r="N3536" i="2"/>
  <c r="J3537" i="2"/>
  <c r="L3537" i="2"/>
  <c r="N3537" i="2"/>
  <c r="L3538" i="2"/>
  <c r="J3538" i="2"/>
  <c r="N3538" i="2"/>
  <c r="J3539" i="2"/>
  <c r="L3539" i="2"/>
  <c r="N3539" i="2"/>
  <c r="J3540" i="2"/>
  <c r="N3540" i="2"/>
  <c r="L3540" i="2"/>
  <c r="L3541" i="2"/>
  <c r="N3541" i="2"/>
  <c r="J3541" i="2"/>
  <c r="J3542" i="2"/>
  <c r="L3542" i="2"/>
  <c r="N3542" i="2"/>
  <c r="J3543" i="2"/>
  <c r="L3543" i="2"/>
  <c r="N3543" i="2"/>
  <c r="L3544" i="2"/>
  <c r="J3544" i="2"/>
  <c r="N3544" i="2"/>
  <c r="L3545" i="2"/>
  <c r="N3545" i="2"/>
  <c r="J3545" i="2"/>
  <c r="L3546" i="2"/>
  <c r="N3546" i="2"/>
  <c r="J3546" i="2"/>
  <c r="J3547" i="2"/>
  <c r="L3547" i="2"/>
  <c r="N3547" i="2"/>
  <c r="L3548" i="2"/>
  <c r="N3548" i="2"/>
  <c r="J3548" i="2"/>
  <c r="N3549" i="2"/>
  <c r="L3549" i="2"/>
  <c r="J3549" i="2"/>
  <c r="N3550" i="2"/>
  <c r="L3550" i="2"/>
  <c r="J3550" i="2"/>
  <c r="N3551" i="2"/>
  <c r="L3551" i="2"/>
  <c r="J3551" i="2"/>
  <c r="N3552" i="2"/>
  <c r="L3552" i="2"/>
  <c r="J3552" i="2"/>
  <c r="N3553" i="2"/>
  <c r="L3553" i="2"/>
  <c r="J3553" i="2"/>
  <c r="N3554" i="2"/>
  <c r="L3554" i="2"/>
  <c r="J3554" i="2"/>
  <c r="L3555" i="2"/>
  <c r="J3555" i="2"/>
  <c r="N3555" i="2"/>
  <c r="J3556" i="2"/>
  <c r="L3556" i="2"/>
  <c r="N3556" i="2"/>
  <c r="J3557" i="2"/>
  <c r="L3557" i="2"/>
  <c r="N3557" i="2"/>
  <c r="N3558" i="2"/>
  <c r="L3558" i="2"/>
  <c r="J3558" i="2"/>
  <c r="L3559" i="2"/>
  <c r="J3559" i="2"/>
  <c r="N3559" i="2"/>
  <c r="L3560" i="2"/>
  <c r="J3560" i="2"/>
  <c r="N3560" i="2"/>
  <c r="N3561" i="2"/>
  <c r="L3561" i="2"/>
  <c r="J3561" i="2"/>
  <c r="N3562" i="2"/>
  <c r="J3562" i="2"/>
  <c r="L3562" i="2"/>
  <c r="N3563" i="2"/>
  <c r="L3563" i="2"/>
  <c r="J3563" i="2"/>
  <c r="L3564" i="2"/>
  <c r="J3564" i="2"/>
  <c r="N3564" i="2"/>
  <c r="J3565" i="2"/>
  <c r="L3565" i="2"/>
  <c r="N3565" i="2"/>
  <c r="J3566" i="2"/>
  <c r="L3566" i="2"/>
  <c r="N3566" i="2"/>
  <c r="J3567" i="2"/>
  <c r="N3567" i="2"/>
  <c r="L3567" i="2"/>
  <c r="J3568" i="2"/>
  <c r="N3568" i="2"/>
  <c r="L3568" i="2"/>
  <c r="J3569" i="2"/>
  <c r="L3569" i="2"/>
  <c r="N3569" i="2"/>
  <c r="L3570" i="2"/>
  <c r="N3570" i="2"/>
  <c r="J3570" i="2"/>
  <c r="J3571" i="2"/>
  <c r="L3571" i="2"/>
  <c r="N3571" i="2"/>
  <c r="J3572" i="2"/>
  <c r="L3572" i="2"/>
  <c r="N3572" i="2"/>
  <c r="N3573" i="2"/>
  <c r="J3573" i="2"/>
  <c r="L3573" i="2"/>
  <c r="L3574" i="2"/>
  <c r="N3574" i="2"/>
  <c r="J3574" i="2"/>
  <c r="J3575" i="2"/>
  <c r="N3575" i="2"/>
  <c r="L3575" i="2"/>
  <c r="N3576" i="2"/>
  <c r="L3576" i="2"/>
  <c r="J3576" i="2"/>
  <c r="N3577" i="2"/>
  <c r="J3577" i="2"/>
  <c r="L3577" i="2"/>
  <c r="J3578" i="2"/>
  <c r="L3578" i="2"/>
  <c r="N3578" i="2"/>
  <c r="J3579" i="2"/>
  <c r="L3579" i="2"/>
  <c r="N3579" i="2"/>
  <c r="N3580" i="2"/>
  <c r="L3580" i="2"/>
  <c r="J3580" i="2"/>
  <c r="N3581" i="2"/>
  <c r="L3581" i="2"/>
  <c r="J3581" i="2"/>
  <c r="L3582" i="2"/>
  <c r="J3582" i="2"/>
  <c r="N3582" i="2"/>
  <c r="N3583" i="2"/>
  <c r="J3583" i="2"/>
  <c r="L3583" i="2"/>
  <c r="J3584" i="2"/>
  <c r="L3584" i="2"/>
  <c r="N3584" i="2"/>
  <c r="N3585" i="2"/>
  <c r="J3585" i="2"/>
  <c r="L3585" i="2"/>
  <c r="N3586" i="2"/>
  <c r="J3586" i="2"/>
  <c r="L3586" i="2"/>
  <c r="J3587" i="2"/>
  <c r="L3587" i="2"/>
  <c r="N3587" i="2"/>
  <c r="J3588" i="2"/>
  <c r="L3588" i="2"/>
  <c r="N3588" i="2"/>
  <c r="N3589" i="2"/>
  <c r="J3589" i="2"/>
  <c r="L3589" i="2"/>
  <c r="J3590" i="2"/>
  <c r="L3590" i="2"/>
  <c r="N3590" i="2"/>
  <c r="N3591" i="2"/>
  <c r="L3591" i="2"/>
  <c r="J3591" i="2"/>
  <c r="N3592" i="2"/>
  <c r="J3592" i="2"/>
  <c r="L3592" i="2"/>
  <c r="J3593" i="2"/>
  <c r="N3593" i="2"/>
  <c r="L3593" i="2"/>
  <c r="J3594" i="2"/>
  <c r="L3594" i="2"/>
  <c r="N3594" i="2"/>
  <c r="J3595" i="2"/>
  <c r="L3595" i="2"/>
  <c r="N3595" i="2"/>
  <c r="J3596" i="2"/>
  <c r="L3596" i="2"/>
  <c r="N3596" i="2"/>
  <c r="N3597" i="2"/>
  <c r="L3597" i="2"/>
  <c r="J3597" i="2"/>
  <c r="N3598" i="2"/>
  <c r="L3598" i="2"/>
  <c r="J3598" i="2"/>
  <c r="N3599" i="2"/>
  <c r="L3599" i="2"/>
  <c r="J3599" i="2"/>
  <c r="N3600" i="2"/>
  <c r="L3600" i="2"/>
  <c r="J3600" i="2"/>
  <c r="N3601" i="2"/>
  <c r="J3601" i="2"/>
  <c r="L3601" i="2"/>
  <c r="J3602" i="2"/>
  <c r="N3602" i="2"/>
  <c r="L3602" i="2"/>
  <c r="N3603" i="2"/>
  <c r="L3603" i="2"/>
  <c r="J3603" i="2"/>
  <c r="J3604" i="2"/>
  <c r="L3604" i="2"/>
  <c r="N3604" i="2"/>
  <c r="J3605" i="2"/>
  <c r="L3605" i="2"/>
  <c r="N3605" i="2"/>
  <c r="J3606" i="2"/>
  <c r="L3606" i="2"/>
  <c r="N3606" i="2"/>
  <c r="N3607" i="2"/>
  <c r="J3607" i="2"/>
  <c r="L3607" i="2"/>
  <c r="J3608" i="2"/>
  <c r="L3608" i="2"/>
  <c r="N3608" i="2"/>
  <c r="N3609" i="2"/>
  <c r="J3609" i="2"/>
  <c r="L3609" i="2"/>
  <c r="L3610" i="2"/>
  <c r="N3610" i="2"/>
  <c r="J3610" i="2"/>
  <c r="L3611" i="2"/>
  <c r="N3611" i="2"/>
  <c r="J3611" i="2"/>
  <c r="J3612" i="2"/>
  <c r="L3612" i="2"/>
  <c r="N3612" i="2"/>
  <c r="N3613" i="2"/>
  <c r="L3613" i="2"/>
  <c r="J3613" i="2"/>
  <c r="N3614" i="2"/>
  <c r="L3614" i="2"/>
  <c r="J3614" i="2"/>
  <c r="N3615" i="2"/>
  <c r="L3615" i="2"/>
  <c r="J3615" i="2"/>
  <c r="N3616" i="2"/>
  <c r="L3616" i="2"/>
  <c r="J3616" i="2"/>
  <c r="J3617" i="2"/>
  <c r="N3617" i="2"/>
  <c r="L3617" i="2"/>
  <c r="J3734" i="2"/>
  <c r="L3734" i="2"/>
  <c r="N3734" i="2"/>
  <c r="N3735" i="2"/>
  <c r="L3735" i="2"/>
  <c r="J3735" i="2"/>
  <c r="J3736" i="2"/>
  <c r="L3736" i="2"/>
  <c r="N3736" i="2"/>
  <c r="J3737" i="2"/>
  <c r="L3737" i="2"/>
  <c r="N3737" i="2"/>
  <c r="L3738" i="2"/>
  <c r="N3738" i="2"/>
  <c r="J3738" i="2"/>
  <c r="J3739" i="2"/>
  <c r="L3739" i="2"/>
  <c r="N3739" i="2"/>
  <c r="N3740" i="2"/>
  <c r="L3740" i="2"/>
  <c r="J3740" i="2"/>
  <c r="N3744" i="2"/>
  <c r="L3744" i="2"/>
  <c r="J3744" i="2"/>
  <c r="L3746" i="2"/>
  <c r="J3746" i="2"/>
  <c r="N3746" i="2"/>
  <c r="L3747" i="2"/>
  <c r="N3747" i="2"/>
  <c r="J3747" i="2"/>
  <c r="J3748" i="2"/>
  <c r="N3748" i="2"/>
  <c r="L3748" i="2"/>
  <c r="N3751" i="2"/>
  <c r="L3751" i="2"/>
  <c r="J3751" i="2"/>
  <c r="J3754" i="2"/>
  <c r="L3754" i="2"/>
  <c r="N3754" i="2"/>
  <c r="J3755" i="2"/>
  <c r="L3755" i="2"/>
  <c r="N3755" i="2"/>
  <c r="L3756" i="2"/>
  <c r="N3756" i="2"/>
  <c r="J3756" i="2"/>
  <c r="L3757" i="2"/>
  <c r="J3757" i="2"/>
  <c r="N3757" i="2"/>
  <c r="N3758" i="2"/>
  <c r="L3758" i="2"/>
  <c r="J3758" i="2"/>
  <c r="N3759" i="2"/>
  <c r="L3759" i="2"/>
  <c r="J3759" i="2"/>
  <c r="J3760" i="2"/>
  <c r="N3760" i="2"/>
  <c r="L3760" i="2"/>
  <c r="J3761" i="2"/>
  <c r="L3761" i="2"/>
  <c r="N3761" i="2"/>
  <c r="L3762" i="2"/>
  <c r="N3762" i="2"/>
  <c r="J3762" i="2"/>
  <c r="N3763" i="2"/>
  <c r="L3763" i="2"/>
  <c r="J3763" i="2"/>
  <c r="L3764" i="2"/>
  <c r="J3764" i="2"/>
  <c r="N3764" i="2"/>
  <c r="J3765" i="2"/>
  <c r="L3765" i="2"/>
  <c r="N3765" i="2"/>
  <c r="L3766" i="2"/>
  <c r="J3766" i="2"/>
  <c r="N3766" i="2"/>
  <c r="N3767" i="2"/>
  <c r="L3767" i="2"/>
  <c r="J3767" i="2"/>
  <c r="J3768" i="2"/>
  <c r="L3768" i="2"/>
  <c r="N3768" i="2"/>
  <c r="L3769" i="2"/>
  <c r="J3769" i="2"/>
  <c r="N3769" i="2"/>
  <c r="N3770" i="2"/>
  <c r="L3770" i="2"/>
  <c r="J3770" i="2"/>
  <c r="L3771" i="2"/>
  <c r="J3771" i="2"/>
  <c r="N3771" i="2"/>
  <c r="L3772" i="2"/>
  <c r="J3772" i="2"/>
  <c r="N3772" i="2"/>
  <c r="J3773" i="2"/>
  <c r="N3773" i="2"/>
  <c r="L3773" i="2"/>
  <c r="N3774" i="2"/>
  <c r="L3774" i="2"/>
  <c r="J3774" i="2"/>
  <c r="N3775" i="2"/>
  <c r="L3775" i="2"/>
  <c r="J3775" i="2"/>
  <c r="J3776" i="2"/>
  <c r="L3776" i="2"/>
  <c r="N3776" i="2"/>
  <c r="J3777" i="2"/>
  <c r="L3777" i="2"/>
  <c r="N3777" i="2"/>
  <c r="J3778" i="2"/>
  <c r="L3778" i="2"/>
  <c r="N3778" i="2"/>
  <c r="N3779" i="2"/>
  <c r="J3779" i="2"/>
  <c r="L3779" i="2"/>
  <c r="J3780" i="2"/>
  <c r="L3780" i="2"/>
  <c r="N3780" i="2"/>
  <c r="L3781" i="2"/>
  <c r="N3781" i="2"/>
  <c r="J3781" i="2"/>
  <c r="L3782" i="2"/>
  <c r="N3782" i="2"/>
  <c r="J3782" i="2"/>
  <c r="J3783" i="2"/>
  <c r="L3783" i="2"/>
  <c r="N3783" i="2"/>
  <c r="L3784" i="2"/>
  <c r="J3784" i="2"/>
  <c r="N3784" i="2"/>
  <c r="L3785" i="2"/>
  <c r="N3785" i="2"/>
  <c r="J3785" i="2"/>
  <c r="N3786" i="2"/>
  <c r="L3786" i="2"/>
  <c r="J3786" i="2"/>
  <c r="J3787" i="2"/>
  <c r="L3787" i="2"/>
  <c r="N3787" i="2"/>
  <c r="N3788" i="2"/>
  <c r="L3788" i="2"/>
  <c r="J3788" i="2"/>
  <c r="N3789" i="2"/>
  <c r="L3789" i="2"/>
  <c r="J3789" i="2"/>
  <c r="N3790" i="2"/>
  <c r="L3790" i="2"/>
  <c r="J3790" i="2"/>
  <c r="L3791" i="2"/>
  <c r="N3791" i="2"/>
  <c r="J3791" i="2"/>
  <c r="N3792" i="2"/>
  <c r="J3792" i="2"/>
  <c r="L3792" i="2"/>
  <c r="N3793" i="2"/>
  <c r="L3793" i="2"/>
  <c r="J3793" i="2"/>
  <c r="J3794" i="2"/>
  <c r="L3794" i="2"/>
  <c r="N3794" i="2"/>
  <c r="J3795" i="2"/>
  <c r="L3795" i="2"/>
  <c r="N3795" i="2"/>
  <c r="J3796" i="2"/>
  <c r="L3796" i="2"/>
  <c r="N3796" i="2"/>
  <c r="N3797" i="2"/>
  <c r="L3797" i="2"/>
  <c r="J3797" i="2"/>
  <c r="N3798" i="2"/>
  <c r="J3798" i="2"/>
  <c r="L3798" i="2"/>
  <c r="J3799" i="2"/>
  <c r="L3799" i="2"/>
  <c r="N3799" i="2"/>
  <c r="N3800" i="2"/>
  <c r="J3800" i="2"/>
  <c r="L3800" i="2"/>
  <c r="N3801" i="2"/>
  <c r="L3801" i="2"/>
  <c r="J3801" i="2"/>
  <c r="N3802" i="2"/>
  <c r="L3802" i="2"/>
  <c r="J3802" i="2"/>
  <c r="N3803" i="2"/>
  <c r="L3803" i="2"/>
  <c r="J3803" i="2"/>
  <c r="N3804" i="2"/>
  <c r="L3804" i="2"/>
  <c r="J3804" i="2"/>
  <c r="J3805" i="2"/>
  <c r="N3805" i="2"/>
  <c r="L3805" i="2"/>
  <c r="N3806" i="2"/>
  <c r="L3806" i="2"/>
  <c r="J3806" i="2"/>
  <c r="N3807" i="2"/>
  <c r="L3807" i="2"/>
  <c r="J3807" i="2"/>
  <c r="N3808" i="2"/>
  <c r="L3808" i="2"/>
  <c r="J3808" i="2"/>
  <c r="N3809" i="2"/>
  <c r="L3809" i="2"/>
  <c r="J3809" i="2"/>
  <c r="L3810" i="2"/>
  <c r="J3810" i="2"/>
  <c r="N3810" i="2"/>
  <c r="N3811" i="2"/>
  <c r="J3811" i="2"/>
  <c r="L3811" i="2"/>
  <c r="N3812" i="2"/>
  <c r="J3812" i="2"/>
  <c r="L3812" i="2"/>
  <c r="J3813" i="2"/>
  <c r="L3813" i="2"/>
  <c r="N3813" i="2"/>
  <c r="N3814" i="2"/>
  <c r="J3814" i="2"/>
  <c r="L3814" i="2"/>
  <c r="L3815" i="2"/>
  <c r="N3815" i="2"/>
  <c r="J3815" i="2"/>
  <c r="J3816" i="2"/>
  <c r="L3816" i="2"/>
  <c r="N3816" i="2"/>
  <c r="N3817" i="2"/>
  <c r="J3817" i="2"/>
  <c r="L3817" i="2"/>
  <c r="N3818" i="2"/>
  <c r="L3818" i="2"/>
  <c r="J3818" i="2"/>
  <c r="L3819" i="2"/>
  <c r="N3819" i="2"/>
  <c r="J3819" i="2"/>
  <c r="J3820" i="2"/>
  <c r="N3820" i="2"/>
  <c r="L3820" i="2"/>
  <c r="N3821" i="2"/>
  <c r="L3821" i="2"/>
  <c r="J3821" i="2"/>
  <c r="N3822" i="2"/>
  <c r="J3822" i="2"/>
  <c r="L3822" i="2"/>
  <c r="J3823" i="2"/>
  <c r="N3823" i="2"/>
  <c r="L3823" i="2"/>
  <c r="L3824" i="2"/>
  <c r="J3824" i="2"/>
  <c r="N3824" i="2"/>
  <c r="N3825" i="2"/>
  <c r="L3825" i="2"/>
  <c r="J3825" i="2"/>
  <c r="N3826" i="2"/>
  <c r="L3826" i="2"/>
  <c r="J3826" i="2"/>
  <c r="N3827" i="2"/>
  <c r="L3827" i="2"/>
  <c r="J3827" i="2"/>
  <c r="N3828" i="2"/>
  <c r="L3828" i="2"/>
  <c r="J3828" i="2"/>
  <c r="J3829" i="2"/>
  <c r="N3829" i="2"/>
  <c r="L3829" i="2"/>
  <c r="N3830" i="2"/>
  <c r="L3830" i="2"/>
  <c r="J3830" i="2"/>
  <c r="N3831" i="2"/>
  <c r="L3831" i="2"/>
  <c r="J3831" i="2"/>
  <c r="N3832" i="2"/>
  <c r="L3832" i="2"/>
  <c r="J3832" i="2"/>
  <c r="N3833" i="2"/>
  <c r="L3833" i="2"/>
  <c r="J3833" i="2"/>
  <c r="J3834" i="2"/>
  <c r="L3834" i="2"/>
  <c r="N3834" i="2"/>
  <c r="J3835" i="2"/>
  <c r="L3835" i="2"/>
  <c r="N3835" i="2"/>
  <c r="L3836" i="2"/>
  <c r="N3836" i="2"/>
  <c r="J3836" i="2"/>
  <c r="J3837" i="2"/>
  <c r="L3837" i="2"/>
  <c r="N3837" i="2"/>
  <c r="N3838" i="2"/>
  <c r="L3838" i="2"/>
  <c r="J3838" i="2"/>
  <c r="N3839" i="2"/>
  <c r="L3839" i="2"/>
  <c r="J3839" i="2"/>
  <c r="N3840" i="2"/>
  <c r="L3840" i="2"/>
  <c r="J3840" i="2"/>
  <c r="J3841" i="2"/>
  <c r="N3841" i="2"/>
  <c r="L3841" i="2"/>
  <c r="N3842" i="2"/>
  <c r="L3842" i="2"/>
  <c r="J3842" i="2"/>
  <c r="N3843" i="2"/>
  <c r="L3843" i="2"/>
  <c r="J3843" i="2"/>
  <c r="L3844" i="2"/>
  <c r="N3844" i="2"/>
  <c r="J3844" i="2"/>
  <c r="N3845" i="2"/>
  <c r="L3845" i="2"/>
  <c r="J3845" i="2"/>
  <c r="N3846" i="2"/>
  <c r="L3846" i="2"/>
  <c r="J3846" i="2"/>
  <c r="L3847" i="2"/>
  <c r="J3847" i="2"/>
  <c r="N3847" i="2"/>
  <c r="N3848" i="2"/>
  <c r="L3848" i="2"/>
  <c r="J3848" i="2"/>
  <c r="N3849" i="2"/>
  <c r="L3849" i="2"/>
  <c r="J3849" i="2"/>
  <c r="N3850" i="2"/>
  <c r="L3850" i="2"/>
  <c r="J3850" i="2"/>
  <c r="N3851" i="2"/>
  <c r="L3851" i="2"/>
  <c r="J3851" i="2"/>
  <c r="J3852" i="2"/>
  <c r="N3852" i="2"/>
  <c r="L3852" i="2"/>
  <c r="N3853" i="2"/>
  <c r="L3853" i="2"/>
  <c r="J3853" i="2"/>
  <c r="J3854" i="2"/>
  <c r="L3854" i="2"/>
  <c r="N3854" i="2"/>
  <c r="N3855" i="2"/>
  <c r="J3855" i="2"/>
  <c r="L3855" i="2"/>
  <c r="J3856" i="2"/>
  <c r="L3856" i="2"/>
  <c r="N3856" i="2"/>
  <c r="L3857" i="2"/>
  <c r="J3857" i="2"/>
  <c r="N3857" i="2"/>
  <c r="N3858" i="2"/>
  <c r="J3858" i="2"/>
  <c r="L3858" i="2"/>
  <c r="J3859" i="2"/>
  <c r="L3859" i="2"/>
  <c r="N3859" i="2"/>
  <c r="N3860" i="2"/>
  <c r="J3860" i="2"/>
  <c r="L3860" i="2"/>
  <c r="J3861" i="2"/>
  <c r="L3861" i="2"/>
  <c r="N3861" i="2"/>
  <c r="L3862" i="2"/>
  <c r="N3862" i="2"/>
  <c r="J3862" i="2"/>
  <c r="L3863" i="2"/>
  <c r="N3863" i="2"/>
  <c r="J3863" i="2"/>
  <c r="J3864" i="2"/>
  <c r="N3864" i="2"/>
  <c r="L3864" i="2"/>
  <c r="N3865" i="2"/>
  <c r="L3865" i="2"/>
  <c r="J3865" i="2"/>
  <c r="N3866" i="2"/>
  <c r="L3866" i="2"/>
  <c r="J3866" i="2"/>
  <c r="L3867" i="2"/>
  <c r="J3867" i="2"/>
  <c r="N3867" i="2"/>
  <c r="J3868" i="2"/>
  <c r="L3868" i="2"/>
  <c r="N3868" i="2"/>
  <c r="L3869" i="2"/>
  <c r="J3869" i="2"/>
  <c r="N3869" i="2"/>
  <c r="N3870" i="2"/>
  <c r="L3870" i="2"/>
  <c r="J3870" i="2"/>
  <c r="N4379" i="2"/>
  <c r="J4379" i="2"/>
  <c r="N3710" i="2"/>
  <c r="J3710" i="2"/>
  <c r="N877" i="2"/>
  <c r="L877" i="2"/>
  <c r="J877" i="2"/>
  <c r="J878" i="2"/>
  <c r="N878" i="2"/>
  <c r="L878" i="2"/>
  <c r="N879" i="2"/>
  <c r="L879" i="2"/>
  <c r="J879" i="2"/>
  <c r="J880" i="2"/>
  <c r="N880" i="2"/>
  <c r="L880" i="2"/>
  <c r="N881" i="2"/>
  <c r="L881" i="2"/>
  <c r="J881" i="2"/>
  <c r="J882" i="2"/>
  <c r="N882" i="2"/>
  <c r="L882" i="2"/>
  <c r="N883" i="2"/>
  <c r="J883" i="2"/>
  <c r="L883" i="2"/>
  <c r="J884" i="2"/>
  <c r="L884" i="2"/>
  <c r="N884" i="2"/>
  <c r="N885" i="2"/>
  <c r="J885" i="2"/>
  <c r="L885" i="2"/>
  <c r="N886" i="2"/>
  <c r="L886" i="2"/>
  <c r="J886" i="2"/>
  <c r="J887" i="2"/>
  <c r="N887" i="2"/>
  <c r="L887" i="2"/>
  <c r="N888" i="2"/>
  <c r="L888" i="2"/>
  <c r="J888" i="2"/>
  <c r="L889" i="2"/>
  <c r="N889" i="2"/>
  <c r="J889" i="2"/>
  <c r="N890" i="2"/>
  <c r="L890" i="2"/>
  <c r="J890" i="2"/>
  <c r="N891" i="2"/>
  <c r="L891" i="2"/>
  <c r="J891" i="2"/>
  <c r="N892" i="2"/>
  <c r="L892" i="2"/>
  <c r="J892" i="2"/>
  <c r="N893" i="2"/>
  <c r="L893" i="2"/>
  <c r="J893" i="2"/>
  <c r="N894" i="2"/>
  <c r="J894" i="2"/>
  <c r="L894" i="2"/>
  <c r="N895" i="2"/>
  <c r="L895" i="2"/>
  <c r="J895" i="2"/>
  <c r="L896" i="2"/>
  <c r="J896" i="2"/>
  <c r="N896" i="2"/>
  <c r="N897" i="2"/>
  <c r="L897" i="2"/>
  <c r="J897" i="2"/>
  <c r="N898" i="2"/>
  <c r="L898" i="2"/>
  <c r="J898" i="2"/>
  <c r="N899" i="2"/>
  <c r="L899" i="2"/>
  <c r="J899" i="2"/>
  <c r="L900" i="2"/>
  <c r="N900" i="2"/>
  <c r="J900" i="2"/>
  <c r="N901" i="2"/>
  <c r="L901" i="2"/>
  <c r="J901" i="2"/>
  <c r="J902" i="2"/>
  <c r="L902" i="2"/>
  <c r="N902" i="2"/>
  <c r="J903" i="2"/>
  <c r="L903" i="2"/>
  <c r="N903" i="2"/>
  <c r="J904" i="2"/>
  <c r="N904" i="2"/>
  <c r="L904" i="2"/>
  <c r="J905" i="2"/>
  <c r="L905" i="2"/>
  <c r="N905" i="2"/>
  <c r="J906" i="2"/>
  <c r="L906" i="2"/>
  <c r="N906" i="2"/>
  <c r="J907" i="2"/>
  <c r="L907" i="2"/>
  <c r="N907" i="2"/>
  <c r="L908" i="2"/>
  <c r="N908" i="2"/>
  <c r="J908" i="2"/>
  <c r="N909" i="2"/>
  <c r="J909" i="2"/>
  <c r="L909" i="2"/>
  <c r="N910" i="2"/>
  <c r="J910" i="2"/>
  <c r="L910" i="2"/>
  <c r="L911" i="2"/>
  <c r="J911" i="2"/>
  <c r="N911" i="2"/>
  <c r="L912" i="2"/>
  <c r="J912" i="2"/>
  <c r="N912" i="2"/>
  <c r="N913" i="2"/>
  <c r="J913" i="2"/>
  <c r="L913" i="2"/>
  <c r="N914" i="2"/>
  <c r="J914" i="2"/>
  <c r="L914" i="2"/>
  <c r="J915" i="2"/>
  <c r="L915" i="2"/>
  <c r="N915" i="2"/>
  <c r="L916" i="2"/>
  <c r="J916" i="2"/>
  <c r="N916" i="2"/>
  <c r="J917" i="2"/>
  <c r="N917" i="2"/>
  <c r="L917" i="2"/>
  <c r="N918" i="2"/>
  <c r="L918" i="2"/>
  <c r="J918" i="2"/>
  <c r="N919" i="2"/>
  <c r="L919" i="2"/>
  <c r="J919" i="2"/>
  <c r="N920" i="2"/>
  <c r="L920" i="2"/>
  <c r="J920" i="2"/>
  <c r="N921" i="2"/>
  <c r="L921" i="2"/>
  <c r="J921" i="2"/>
  <c r="J922" i="2"/>
  <c r="L922" i="2"/>
  <c r="N922" i="2"/>
  <c r="J923" i="2"/>
  <c r="L923" i="2"/>
  <c r="N923" i="2"/>
  <c r="J924" i="2"/>
  <c r="L924" i="2"/>
  <c r="N924" i="2"/>
  <c r="J925" i="2"/>
  <c r="L925" i="2"/>
  <c r="N925" i="2"/>
  <c r="N926" i="2"/>
  <c r="J926" i="2"/>
  <c r="L926" i="2"/>
  <c r="J927" i="2"/>
  <c r="L927" i="2"/>
  <c r="N927" i="2"/>
  <c r="N928" i="2"/>
  <c r="J928" i="2"/>
  <c r="L928" i="2"/>
  <c r="J929" i="2"/>
  <c r="L929" i="2"/>
  <c r="N929" i="2"/>
  <c r="J930" i="2"/>
  <c r="L930" i="2"/>
  <c r="N930" i="2"/>
  <c r="J931" i="2"/>
  <c r="N931" i="2"/>
  <c r="L931" i="2"/>
  <c r="N932" i="2"/>
  <c r="L932" i="2"/>
  <c r="J932" i="2"/>
  <c r="J933" i="2"/>
  <c r="N933" i="2"/>
  <c r="L933" i="2"/>
  <c r="N934" i="2"/>
  <c r="L934" i="2"/>
  <c r="J934" i="2"/>
  <c r="J935" i="2"/>
  <c r="L935" i="2"/>
  <c r="N935" i="2"/>
  <c r="L936" i="2"/>
  <c r="N936" i="2"/>
  <c r="J936" i="2"/>
  <c r="J937" i="2"/>
  <c r="L937" i="2"/>
  <c r="N937" i="2"/>
  <c r="J938" i="2"/>
  <c r="N938" i="2"/>
  <c r="L938" i="2"/>
  <c r="J939" i="2"/>
  <c r="L939" i="2"/>
  <c r="N939" i="2"/>
  <c r="L940" i="2"/>
  <c r="N940" i="2"/>
  <c r="J940" i="2"/>
  <c r="L941" i="2"/>
  <c r="J941" i="2"/>
  <c r="N941" i="2"/>
  <c r="J942" i="2"/>
  <c r="L942" i="2"/>
  <c r="N942" i="2"/>
  <c r="N943" i="2"/>
  <c r="J943" i="2"/>
  <c r="L943" i="2"/>
  <c r="L944" i="2"/>
  <c r="N944" i="2"/>
  <c r="J944" i="2"/>
  <c r="L945" i="2"/>
  <c r="N945" i="2"/>
  <c r="J945" i="2"/>
  <c r="N946" i="2"/>
  <c r="J946" i="2"/>
  <c r="L946" i="2"/>
  <c r="N947" i="2"/>
  <c r="L947" i="2"/>
  <c r="J947" i="2"/>
  <c r="J948" i="2"/>
  <c r="N948" i="2"/>
  <c r="L948" i="2"/>
  <c r="J949" i="2"/>
  <c r="L949" i="2"/>
  <c r="N949" i="2"/>
  <c r="J950" i="2"/>
  <c r="N950" i="2"/>
  <c r="L950" i="2"/>
  <c r="L951" i="2"/>
  <c r="J951" i="2"/>
  <c r="N951" i="2"/>
  <c r="N952" i="2"/>
  <c r="L952" i="2"/>
  <c r="J952" i="2"/>
  <c r="N953" i="2"/>
  <c r="L953" i="2"/>
  <c r="J953" i="2"/>
  <c r="N954" i="2"/>
  <c r="J954" i="2"/>
  <c r="L954" i="2"/>
  <c r="L955" i="2"/>
  <c r="J955" i="2"/>
  <c r="N955" i="2"/>
  <c r="L956" i="2"/>
  <c r="J956" i="2"/>
  <c r="N956" i="2"/>
  <c r="L957" i="2"/>
  <c r="J957" i="2"/>
  <c r="N957" i="2"/>
  <c r="N958" i="2"/>
  <c r="L958" i="2"/>
  <c r="J958" i="2"/>
  <c r="J959" i="2"/>
  <c r="N959" i="2"/>
  <c r="L959" i="2"/>
  <c r="L960" i="2"/>
  <c r="N960" i="2"/>
  <c r="J960" i="2"/>
  <c r="J1063" i="2"/>
  <c r="N1063" i="2"/>
  <c r="L1063" i="2"/>
  <c r="L1065" i="2"/>
  <c r="N1065" i="2"/>
  <c r="J1065" i="2"/>
  <c r="N1067" i="2"/>
  <c r="L1067" i="2"/>
  <c r="J1067" i="2"/>
  <c r="N1069" i="2"/>
  <c r="L1069" i="2"/>
  <c r="J1069" i="2"/>
  <c r="J1071" i="2"/>
  <c r="L1071" i="2"/>
  <c r="N1071" i="2"/>
  <c r="L1073" i="2"/>
  <c r="J1073" i="2"/>
  <c r="N1073" i="2"/>
  <c r="N1075" i="2"/>
  <c r="J1075" i="2"/>
  <c r="L1075" i="2"/>
  <c r="J1076" i="2"/>
  <c r="L1076" i="2"/>
  <c r="N1076" i="2"/>
  <c r="L1078" i="2"/>
  <c r="N1078" i="2"/>
  <c r="J1078" i="2"/>
  <c r="L1080" i="2"/>
  <c r="J1080" i="2"/>
  <c r="N1080" i="2"/>
  <c r="J1082" i="2"/>
  <c r="N1082" i="2"/>
  <c r="L1082" i="2"/>
  <c r="J1083" i="2"/>
  <c r="L1083" i="2"/>
  <c r="N1083" i="2"/>
  <c r="J1085" i="2"/>
  <c r="L1085" i="2"/>
  <c r="N1085" i="2"/>
  <c r="L1087" i="2"/>
  <c r="J1087" i="2"/>
  <c r="N1087" i="2"/>
  <c r="L1089" i="2"/>
  <c r="J1089" i="2"/>
  <c r="N1089" i="2"/>
  <c r="N961" i="2"/>
  <c r="L961" i="2"/>
  <c r="J961" i="2"/>
  <c r="N962" i="2"/>
  <c r="J962" i="2"/>
  <c r="L962" i="2"/>
  <c r="J963" i="2"/>
  <c r="N963" i="2"/>
  <c r="L963" i="2"/>
  <c r="N964" i="2"/>
  <c r="L964" i="2"/>
  <c r="J964" i="2"/>
  <c r="J965" i="2"/>
  <c r="L965" i="2"/>
  <c r="N965" i="2"/>
  <c r="J966" i="2"/>
  <c r="L966" i="2"/>
  <c r="N966" i="2"/>
  <c r="J967" i="2"/>
  <c r="N967" i="2"/>
  <c r="L967" i="2"/>
  <c r="N968" i="2"/>
  <c r="L968" i="2"/>
  <c r="J968" i="2"/>
  <c r="J969" i="2"/>
  <c r="L969" i="2"/>
  <c r="N969" i="2"/>
  <c r="J970" i="2"/>
  <c r="L970" i="2"/>
  <c r="N970" i="2"/>
  <c r="J971" i="2"/>
  <c r="L971" i="2"/>
  <c r="N971" i="2"/>
  <c r="J972" i="2"/>
  <c r="L972" i="2"/>
  <c r="N972" i="2"/>
  <c r="J973" i="2"/>
  <c r="L973" i="2"/>
  <c r="N973" i="2"/>
  <c r="J974" i="2"/>
  <c r="L974" i="2"/>
  <c r="N974" i="2"/>
  <c r="J975" i="2"/>
  <c r="L975" i="2"/>
  <c r="N975" i="2"/>
  <c r="J976" i="2"/>
  <c r="L976" i="2"/>
  <c r="N976" i="2"/>
  <c r="J977" i="2"/>
  <c r="L977" i="2"/>
  <c r="N977" i="2"/>
  <c r="L978" i="2"/>
  <c r="N978" i="2"/>
  <c r="J978" i="2"/>
  <c r="J979" i="2"/>
  <c r="L979" i="2"/>
  <c r="N979" i="2"/>
  <c r="J980" i="2"/>
  <c r="N980" i="2"/>
  <c r="L980" i="2"/>
  <c r="J981" i="2"/>
  <c r="L981" i="2"/>
  <c r="N981" i="2"/>
  <c r="N982" i="2"/>
  <c r="J982" i="2"/>
  <c r="L982" i="2"/>
  <c r="L983" i="2"/>
  <c r="J983" i="2"/>
  <c r="N983" i="2"/>
  <c r="L984" i="2"/>
  <c r="J984" i="2"/>
  <c r="N984" i="2"/>
  <c r="N985" i="2"/>
  <c r="J985" i="2"/>
  <c r="L985" i="2"/>
  <c r="N986" i="2"/>
  <c r="J986" i="2"/>
  <c r="L986" i="2"/>
  <c r="N987" i="2"/>
  <c r="J987" i="2"/>
  <c r="L987" i="2"/>
  <c r="N988" i="2"/>
  <c r="L988" i="2"/>
  <c r="J988" i="2"/>
  <c r="N989" i="2"/>
  <c r="L989" i="2"/>
  <c r="J989" i="2"/>
  <c r="N990" i="2"/>
  <c r="L990" i="2"/>
  <c r="J990" i="2"/>
  <c r="N991" i="2"/>
  <c r="L991" i="2"/>
  <c r="J991" i="2"/>
  <c r="J992" i="2"/>
  <c r="N992" i="2"/>
  <c r="L992" i="2"/>
  <c r="N993" i="2"/>
  <c r="L993" i="2"/>
  <c r="J993" i="2"/>
  <c r="L994" i="2"/>
  <c r="N994" i="2"/>
  <c r="J994" i="2"/>
  <c r="N995" i="2"/>
  <c r="J995" i="2"/>
  <c r="L995" i="2"/>
  <c r="N996" i="2"/>
  <c r="J996" i="2"/>
  <c r="L996" i="2"/>
  <c r="L997" i="2"/>
  <c r="N997" i="2"/>
  <c r="J997" i="2"/>
  <c r="J998" i="2"/>
  <c r="N998" i="2"/>
  <c r="L998" i="2"/>
  <c r="J999" i="2"/>
  <c r="L999" i="2"/>
  <c r="N999" i="2"/>
  <c r="N1000" i="2"/>
  <c r="L1000" i="2"/>
  <c r="J1000" i="2"/>
  <c r="N1001" i="2"/>
  <c r="J1001" i="2"/>
  <c r="L1001" i="2"/>
  <c r="N1002" i="2"/>
  <c r="L1002" i="2"/>
  <c r="J1002" i="2"/>
  <c r="L1003" i="2"/>
  <c r="N1003" i="2"/>
  <c r="J1003" i="2"/>
  <c r="J1004" i="2"/>
  <c r="N1004" i="2"/>
  <c r="L1004" i="2"/>
  <c r="N1005" i="2"/>
  <c r="L1005" i="2"/>
  <c r="J1005" i="2"/>
  <c r="N1006" i="2"/>
  <c r="L1006" i="2"/>
  <c r="J1006" i="2"/>
  <c r="N1007" i="2"/>
  <c r="L1007" i="2"/>
  <c r="J1007" i="2"/>
  <c r="J1008" i="2"/>
  <c r="L1008" i="2"/>
  <c r="N1008" i="2"/>
  <c r="J1009" i="2"/>
  <c r="L1009" i="2"/>
  <c r="N1009" i="2"/>
  <c r="L1010" i="2"/>
  <c r="J1010" i="2"/>
  <c r="N1010" i="2"/>
  <c r="N1011" i="2"/>
  <c r="L1011" i="2"/>
  <c r="J1011" i="2"/>
  <c r="J1012" i="2"/>
  <c r="N1012" i="2"/>
  <c r="L1012" i="2"/>
  <c r="J1013" i="2"/>
  <c r="L1013" i="2"/>
  <c r="N1013" i="2"/>
  <c r="J1014" i="2"/>
  <c r="L1014" i="2"/>
  <c r="N1014" i="2"/>
  <c r="J1015" i="2"/>
  <c r="N1015" i="2"/>
  <c r="L1015" i="2"/>
  <c r="N1016" i="2"/>
  <c r="L1016" i="2"/>
  <c r="J1016" i="2"/>
  <c r="J1017" i="2"/>
  <c r="L1017" i="2"/>
  <c r="N1017" i="2"/>
  <c r="N1018" i="2"/>
  <c r="L1018" i="2"/>
  <c r="J1018" i="2"/>
  <c r="L1019" i="2"/>
  <c r="N1019" i="2"/>
  <c r="J1019" i="2"/>
  <c r="L1020" i="2"/>
  <c r="J1020" i="2"/>
  <c r="N1020" i="2"/>
  <c r="N1021" i="2"/>
  <c r="L1021" i="2"/>
  <c r="J1021" i="2"/>
  <c r="J1022" i="2"/>
  <c r="L1022" i="2"/>
  <c r="N1022" i="2"/>
  <c r="J1023" i="2"/>
  <c r="L1023" i="2"/>
  <c r="N1023" i="2"/>
  <c r="J1024" i="2"/>
  <c r="L1024" i="2"/>
  <c r="N1024" i="2"/>
  <c r="J1025" i="2"/>
  <c r="L1025" i="2"/>
  <c r="N1025" i="2"/>
  <c r="J1026" i="2"/>
  <c r="L1026" i="2"/>
  <c r="N1026" i="2"/>
  <c r="L1027" i="2"/>
  <c r="N1027" i="2"/>
  <c r="J1027" i="2"/>
  <c r="L1028" i="2"/>
  <c r="N1028" i="2"/>
  <c r="J1028" i="2"/>
  <c r="J1029" i="2"/>
  <c r="L1029" i="2"/>
  <c r="N1029" i="2"/>
  <c r="J1030" i="2"/>
  <c r="N1030" i="2"/>
  <c r="L1030" i="2"/>
  <c r="L1031" i="2"/>
  <c r="N1031" i="2"/>
  <c r="J1031" i="2"/>
  <c r="N1032" i="2"/>
  <c r="L1032" i="2"/>
  <c r="J1032" i="2"/>
  <c r="L1033" i="2"/>
  <c r="N1033" i="2"/>
  <c r="J1033" i="2"/>
  <c r="N1034" i="2"/>
  <c r="L1034" i="2"/>
  <c r="J1034" i="2"/>
  <c r="N1035" i="2"/>
  <c r="L1035" i="2"/>
  <c r="J1035" i="2"/>
  <c r="J1036" i="2"/>
  <c r="L1036" i="2"/>
  <c r="N1036" i="2"/>
  <c r="N1037" i="2"/>
  <c r="L1037" i="2"/>
  <c r="J1037" i="2"/>
  <c r="L1038" i="2"/>
  <c r="J1038" i="2"/>
  <c r="N1038" i="2"/>
  <c r="J1039" i="2"/>
  <c r="L1039" i="2"/>
  <c r="N1039" i="2"/>
  <c r="J1040" i="2"/>
  <c r="L1040" i="2"/>
  <c r="N1040" i="2"/>
  <c r="J1041" i="2"/>
  <c r="L1041" i="2"/>
  <c r="N1041" i="2"/>
  <c r="J1042" i="2"/>
  <c r="L1042" i="2"/>
  <c r="N1042" i="2"/>
  <c r="L1043" i="2"/>
  <c r="N1043" i="2"/>
  <c r="J1043" i="2"/>
  <c r="J1044" i="2"/>
  <c r="L1044" i="2"/>
  <c r="N1044" i="2"/>
  <c r="L1045" i="2"/>
  <c r="J1045" i="2"/>
  <c r="N1045" i="2"/>
  <c r="J1046" i="2"/>
  <c r="L1046" i="2"/>
  <c r="N1046" i="2"/>
  <c r="N1047" i="2"/>
  <c r="J1047" i="2"/>
  <c r="L1047" i="2"/>
  <c r="J1048" i="2"/>
  <c r="L1048" i="2"/>
  <c r="N1048" i="2"/>
  <c r="J1049" i="2"/>
  <c r="L1049" i="2"/>
  <c r="N1049" i="2"/>
  <c r="N1050" i="2"/>
  <c r="L1050" i="2"/>
  <c r="J1050" i="2"/>
  <c r="N1051" i="2"/>
  <c r="L1051" i="2"/>
  <c r="J1051" i="2"/>
  <c r="N1052" i="2"/>
  <c r="L1052" i="2"/>
  <c r="J1052" i="2"/>
  <c r="N1053" i="2"/>
  <c r="L1053" i="2"/>
  <c r="J1053" i="2"/>
  <c r="N1054" i="2"/>
  <c r="L1054" i="2"/>
  <c r="J1054" i="2"/>
  <c r="J1055" i="2"/>
  <c r="N1055" i="2"/>
  <c r="L1055" i="2"/>
  <c r="N1056" i="2"/>
  <c r="L1056" i="2"/>
  <c r="J1056" i="2"/>
  <c r="N1057" i="2"/>
  <c r="L1057" i="2"/>
  <c r="J1057" i="2"/>
  <c r="J1058" i="2"/>
  <c r="L1058" i="2"/>
  <c r="N1058" i="2"/>
  <c r="N1059" i="2"/>
  <c r="L1059" i="2"/>
  <c r="J1059" i="2"/>
  <c r="N1060" i="2"/>
  <c r="L1060" i="2"/>
  <c r="J1060" i="2"/>
  <c r="L1061" i="2"/>
  <c r="N1061" i="2"/>
  <c r="J1061" i="2"/>
  <c r="L1062" i="2"/>
  <c r="J1062" i="2"/>
  <c r="N1062" i="2"/>
  <c r="N1064" i="2"/>
  <c r="L1064" i="2"/>
  <c r="J1064" i="2"/>
  <c r="J1066" i="2"/>
  <c r="N1066" i="2"/>
  <c r="L1066" i="2"/>
  <c r="N1068" i="2"/>
  <c r="J1068" i="2"/>
  <c r="L1068" i="2"/>
  <c r="N1070" i="2"/>
  <c r="L1070" i="2"/>
  <c r="J1070" i="2"/>
  <c r="J1072" i="2"/>
  <c r="N1072" i="2"/>
  <c r="L1072" i="2"/>
  <c r="L1074" i="2"/>
  <c r="J1074" i="2"/>
  <c r="N1074" i="2"/>
  <c r="N1077" i="2"/>
  <c r="L1077" i="2"/>
  <c r="J1077" i="2"/>
  <c r="J1079" i="2"/>
  <c r="N1079" i="2"/>
  <c r="L1079" i="2"/>
  <c r="N1081" i="2"/>
  <c r="L1081" i="2"/>
  <c r="J1081" i="2"/>
  <c r="N1084" i="2"/>
  <c r="L1084" i="2"/>
  <c r="J1084" i="2"/>
  <c r="L1086" i="2"/>
  <c r="J1086" i="2"/>
  <c r="N1086" i="2"/>
  <c r="J1088" i="2"/>
  <c r="L1088" i="2"/>
  <c r="N1088" i="2"/>
  <c r="L1158" i="2"/>
  <c r="J1158" i="2"/>
  <c r="N1158" i="2"/>
  <c r="N1159" i="2"/>
  <c r="J1159" i="2"/>
  <c r="L1159" i="2"/>
  <c r="J1160" i="2"/>
  <c r="N1160" i="2"/>
  <c r="L1160" i="2"/>
  <c r="L1161" i="2"/>
  <c r="J1161" i="2"/>
  <c r="N1161" i="2"/>
  <c r="N1162" i="2"/>
  <c r="J1162" i="2"/>
  <c r="L1162" i="2"/>
  <c r="J1163" i="2"/>
  <c r="N1163" i="2"/>
  <c r="L1163" i="2"/>
  <c r="J1164" i="2"/>
  <c r="N1164" i="2"/>
  <c r="L1164" i="2"/>
  <c r="J1165" i="2"/>
  <c r="L1165" i="2"/>
  <c r="N1165" i="2"/>
  <c r="N1166" i="2"/>
  <c r="J1166" i="2"/>
  <c r="L1166" i="2"/>
  <c r="N1167" i="2"/>
  <c r="L1167" i="2"/>
  <c r="J1167" i="2"/>
  <c r="N1168" i="2"/>
  <c r="L1168" i="2"/>
  <c r="J1168" i="2"/>
  <c r="N1169" i="2"/>
  <c r="L1169" i="2"/>
  <c r="J1169" i="2"/>
  <c r="J1170" i="2"/>
  <c r="L1170" i="2"/>
  <c r="N1170" i="2"/>
  <c r="N1171" i="2"/>
  <c r="L1171" i="2"/>
  <c r="J1171" i="2"/>
  <c r="J1172" i="2"/>
  <c r="L1172" i="2"/>
  <c r="N1172" i="2"/>
  <c r="J1173" i="2"/>
  <c r="N1173" i="2"/>
  <c r="L1173" i="2"/>
  <c r="J1174" i="2"/>
  <c r="L1174" i="2"/>
  <c r="N1174" i="2"/>
  <c r="J1175" i="2"/>
  <c r="L1175" i="2"/>
  <c r="N1175" i="2"/>
  <c r="L1176" i="2"/>
  <c r="N1176" i="2"/>
  <c r="J1176" i="2"/>
  <c r="J1177" i="2"/>
  <c r="L1177" i="2"/>
  <c r="N1177" i="2"/>
  <c r="L1178" i="2"/>
  <c r="J1178" i="2"/>
  <c r="N1178" i="2"/>
  <c r="J1179" i="2"/>
  <c r="L1179" i="2"/>
  <c r="N1179" i="2"/>
  <c r="J1180" i="2"/>
  <c r="L1180" i="2"/>
  <c r="N1180" i="2"/>
  <c r="L1181" i="2"/>
  <c r="N1181" i="2"/>
  <c r="J1181" i="2"/>
  <c r="N1182" i="2"/>
  <c r="L1182" i="2"/>
  <c r="J1182" i="2"/>
  <c r="N1183" i="2"/>
  <c r="L1183" i="2"/>
  <c r="J1183" i="2"/>
  <c r="N1184" i="2"/>
  <c r="J1184" i="2"/>
  <c r="L1184" i="2"/>
  <c r="J1185" i="2"/>
  <c r="L1185" i="2"/>
  <c r="N1185" i="2"/>
  <c r="N1186" i="2"/>
  <c r="J1186" i="2"/>
  <c r="L1186" i="2"/>
  <c r="J1187" i="2"/>
  <c r="L1187" i="2"/>
  <c r="N1187" i="2"/>
  <c r="J1188" i="2"/>
  <c r="L1188" i="2"/>
  <c r="N1188" i="2"/>
  <c r="J1189" i="2"/>
  <c r="L1189" i="2"/>
  <c r="N1189" i="2"/>
  <c r="J1190" i="2"/>
  <c r="L1190" i="2"/>
  <c r="N1190" i="2"/>
  <c r="J1191" i="2"/>
  <c r="N1191" i="2"/>
  <c r="L1191" i="2"/>
  <c r="J7503" i="2"/>
  <c r="N7503" i="2"/>
  <c r="L7503" i="2"/>
  <c r="N7551" i="2"/>
  <c r="L7551" i="2"/>
  <c r="J7551" i="2"/>
  <c r="N7552" i="2"/>
  <c r="J7552" i="2"/>
  <c r="L7552" i="2"/>
  <c r="J7553" i="2"/>
  <c r="L7553" i="2"/>
  <c r="N7553" i="2"/>
  <c r="J8267" i="2"/>
  <c r="L8267" i="2"/>
  <c r="N8267" i="2"/>
  <c r="L8268" i="2"/>
  <c r="N8268" i="2"/>
  <c r="J8268" i="2"/>
  <c r="L8269" i="2"/>
  <c r="J8269" i="2"/>
  <c r="N8269" i="2"/>
  <c r="N8270" i="2"/>
  <c r="L8270" i="2"/>
  <c r="J8270" i="2"/>
  <c r="J8271" i="2"/>
  <c r="N8271" i="2"/>
  <c r="L8271" i="2"/>
  <c r="N8272" i="2"/>
  <c r="L8272" i="2"/>
  <c r="J8272" i="2"/>
  <c r="N8273" i="2"/>
  <c r="L8273" i="2"/>
  <c r="J8273" i="2"/>
  <c r="J8274" i="2"/>
  <c r="L8274" i="2"/>
  <c r="N8274" i="2"/>
  <c r="N8275" i="2"/>
  <c r="L8275" i="2"/>
  <c r="J8275" i="2"/>
  <c r="J8276" i="2"/>
  <c r="N8276" i="2"/>
  <c r="L8276" i="2"/>
  <c r="N8277" i="2"/>
  <c r="L8277" i="2"/>
  <c r="J8277" i="2"/>
  <c r="N8278" i="2"/>
  <c r="L8278" i="2"/>
  <c r="J8278" i="2"/>
  <c r="L8279" i="2"/>
  <c r="J8279" i="2"/>
  <c r="N8279" i="2"/>
  <c r="N8280" i="2"/>
  <c r="L8280" i="2"/>
  <c r="J8280" i="2"/>
  <c r="N8281" i="2"/>
  <c r="L8281" i="2"/>
  <c r="J8281" i="2"/>
  <c r="N8282" i="2"/>
  <c r="L8282" i="2"/>
  <c r="J8282" i="2"/>
  <c r="J8283" i="2"/>
  <c r="L8283" i="2"/>
  <c r="N8283" i="2"/>
  <c r="L8284" i="2"/>
  <c r="J8284" i="2"/>
  <c r="N8284" i="2"/>
  <c r="N8285" i="2"/>
  <c r="L8285" i="2"/>
  <c r="J8285" i="2"/>
  <c r="N8286" i="2"/>
  <c r="L8286" i="2"/>
  <c r="J8286" i="2"/>
  <c r="J8287" i="2"/>
  <c r="L8287" i="2"/>
  <c r="N8287" i="2"/>
  <c r="J8546" i="2"/>
  <c r="L8546" i="2"/>
  <c r="N8546" i="2"/>
  <c r="L8547" i="2"/>
  <c r="N8547" i="2"/>
  <c r="J8547" i="2"/>
  <c r="N8548" i="2"/>
  <c r="L8548" i="2"/>
  <c r="J8548" i="2"/>
  <c r="J8549" i="2"/>
  <c r="L8549" i="2"/>
  <c r="N8549" i="2"/>
  <c r="J8550" i="2"/>
  <c r="L8550" i="2"/>
  <c r="N8550" i="2"/>
  <c r="N8551" i="2"/>
  <c r="L8551" i="2"/>
  <c r="J8551" i="2"/>
  <c r="J8552" i="2"/>
  <c r="L8552" i="2"/>
  <c r="N8552" i="2"/>
  <c r="N8553" i="2"/>
  <c r="L8553" i="2"/>
  <c r="J8553" i="2"/>
  <c r="N8554" i="2"/>
  <c r="J8554" i="2"/>
  <c r="L8554" i="2"/>
  <c r="L8555" i="2"/>
  <c r="N8555" i="2"/>
  <c r="J8555" i="2"/>
  <c r="N8556" i="2"/>
  <c r="L8556" i="2"/>
  <c r="J8556" i="2"/>
  <c r="J8557" i="2"/>
  <c r="N8557" i="2"/>
  <c r="L8557" i="2"/>
  <c r="N1193" i="2"/>
  <c r="J1193" i="2"/>
  <c r="L1193" i="2"/>
  <c r="N1194" i="2"/>
  <c r="L1194" i="2"/>
  <c r="J1194" i="2"/>
  <c r="N1092" i="2"/>
  <c r="L1092" i="2"/>
  <c r="J1092" i="2"/>
  <c r="J1091" i="2"/>
  <c r="L1091" i="2"/>
  <c r="N1091" i="2"/>
  <c r="J1093" i="2"/>
  <c r="L1093" i="2"/>
  <c r="N1093" i="2"/>
  <c r="N1657" i="2"/>
  <c r="L1657" i="2"/>
  <c r="J1657" i="2"/>
  <c r="L7554" i="2"/>
  <c r="N7554" i="2"/>
  <c r="J7554" i="2"/>
  <c r="J7555" i="2"/>
  <c r="L7555" i="2"/>
  <c r="N7555" i="2"/>
  <c r="J7556" i="2"/>
  <c r="L7556" i="2"/>
  <c r="N7556" i="2"/>
  <c r="L1658" i="2"/>
  <c r="J1658" i="2"/>
  <c r="N1658" i="2"/>
  <c r="L1659" i="2"/>
  <c r="J1659" i="2"/>
  <c r="N1659" i="2"/>
  <c r="J1094" i="2"/>
  <c r="N1094" i="2"/>
  <c r="L1094" i="2"/>
  <c r="N1090" i="2"/>
  <c r="L1090" i="2"/>
  <c r="J1090" i="2"/>
  <c r="N1192" i="2"/>
  <c r="L1192" i="2"/>
  <c r="J1192" i="2"/>
  <c r="J8565" i="2"/>
  <c r="N8565" i="2"/>
  <c r="L8565" i="2"/>
  <c r="L8566" i="2"/>
  <c r="J8566" i="2"/>
  <c r="N8566" i="2"/>
  <c r="J8567" i="2"/>
  <c r="N8567" i="2"/>
  <c r="L8567" i="2"/>
  <c r="N8767" i="2"/>
  <c r="J8767" i="2"/>
  <c r="L8767" i="2"/>
  <c r="J8768" i="2"/>
  <c r="L8768" i="2"/>
  <c r="N8768" i="2"/>
  <c r="J8769" i="2"/>
  <c r="N8769" i="2"/>
  <c r="L8769" i="2"/>
  <c r="N8770" i="2"/>
  <c r="J8770" i="2"/>
  <c r="L8770" i="2"/>
  <c r="J8771" i="2"/>
  <c r="L8771" i="2"/>
  <c r="N8771" i="2"/>
  <c r="N8772" i="2"/>
  <c r="L8772" i="2"/>
  <c r="J8772" i="2"/>
  <c r="L8118" i="2"/>
  <c r="N8118" i="2"/>
  <c r="J8118" i="2"/>
  <c r="J8119" i="2"/>
  <c r="N8119" i="2"/>
  <c r="L8119" i="2"/>
  <c r="L8120" i="2"/>
  <c r="J8120" i="2"/>
  <c r="N8120" i="2"/>
  <c r="J8121" i="2"/>
  <c r="L8121" i="2"/>
  <c r="N8121" i="2"/>
  <c r="J8122" i="2"/>
  <c r="N8122" i="2"/>
  <c r="L8122" i="2"/>
  <c r="N8123" i="2"/>
  <c r="J8123" i="2"/>
  <c r="L8123" i="2"/>
  <c r="L8124" i="2"/>
  <c r="N8124" i="2"/>
  <c r="J8124" i="2"/>
  <c r="L8125" i="2"/>
  <c r="N8125" i="2"/>
  <c r="J8125" i="2"/>
  <c r="L8126" i="2"/>
  <c r="N8126" i="2"/>
  <c r="J8126" i="2"/>
  <c r="L8127" i="2"/>
  <c r="N8127" i="2"/>
  <c r="J8127" i="2"/>
  <c r="L8128" i="2"/>
  <c r="N8128" i="2"/>
  <c r="J8128" i="2"/>
  <c r="J8193" i="2"/>
  <c r="L8193" i="2"/>
  <c r="N8193" i="2"/>
  <c r="J8194" i="2"/>
  <c r="L8194" i="2"/>
  <c r="N8194" i="2"/>
  <c r="L8195" i="2"/>
  <c r="N8195" i="2"/>
  <c r="J8195" i="2"/>
  <c r="N8196" i="2"/>
  <c r="L8196" i="2"/>
  <c r="J8196" i="2"/>
  <c r="N8197" i="2"/>
  <c r="L8197" i="2"/>
  <c r="J8197" i="2"/>
  <c r="J8198" i="2"/>
  <c r="N8198" i="2"/>
  <c r="L8198" i="2"/>
  <c r="L8199" i="2"/>
  <c r="J8199" i="2"/>
  <c r="N8199" i="2"/>
  <c r="J8200" i="2"/>
  <c r="L8200" i="2"/>
  <c r="N8200" i="2"/>
  <c r="N8201" i="2"/>
  <c r="L8201" i="2"/>
  <c r="J8201" i="2"/>
  <c r="J8202" i="2"/>
  <c r="L8202" i="2"/>
  <c r="N8202" i="2"/>
  <c r="L8203" i="2"/>
  <c r="J8203" i="2"/>
  <c r="N8203" i="2"/>
  <c r="N8204" i="2"/>
  <c r="L8204" i="2"/>
  <c r="J8204" i="2"/>
  <c r="L8205" i="2"/>
  <c r="J8205" i="2"/>
  <c r="N8205" i="2"/>
  <c r="N8206" i="2"/>
  <c r="L8206" i="2"/>
  <c r="J8206" i="2"/>
  <c r="N8207" i="2"/>
  <c r="L8207" i="2"/>
  <c r="J8207" i="2"/>
  <c r="J8208" i="2"/>
  <c r="N8208" i="2"/>
  <c r="L8208" i="2"/>
  <c r="J8209" i="2"/>
  <c r="N8209" i="2"/>
  <c r="L8209" i="2"/>
  <c r="N8210" i="2"/>
  <c r="J8210" i="2"/>
  <c r="L8210" i="2"/>
  <c r="L8211" i="2"/>
  <c r="J8211" i="2"/>
  <c r="N8211" i="2"/>
  <c r="N8212" i="2"/>
  <c r="L8212" i="2"/>
  <c r="J8212" i="2"/>
  <c r="N8213" i="2"/>
  <c r="L8213" i="2"/>
  <c r="J8213" i="2"/>
  <c r="J8717" i="2"/>
  <c r="L8717" i="2"/>
  <c r="N8717" i="2"/>
  <c r="N8718" i="2"/>
  <c r="L8718" i="2"/>
  <c r="J8718" i="2"/>
  <c r="J8720" i="2"/>
  <c r="L8720" i="2"/>
  <c r="N8720" i="2"/>
  <c r="L8721" i="2"/>
  <c r="N8721" i="2"/>
  <c r="J8721" i="2"/>
  <c r="L8722" i="2"/>
  <c r="N8722" i="2"/>
  <c r="J8722" i="2"/>
  <c r="J8723" i="2"/>
  <c r="N8723" i="2"/>
  <c r="L8723" i="2"/>
  <c r="L8724" i="2"/>
  <c r="J8724" i="2"/>
  <c r="N8724" i="2"/>
  <c r="L8725" i="2"/>
  <c r="N8725" i="2"/>
  <c r="J8725" i="2"/>
  <c r="L8728" i="2"/>
  <c r="N8728" i="2"/>
  <c r="J8728" i="2"/>
  <c r="N8729" i="2"/>
  <c r="J8729" i="2"/>
  <c r="L8729" i="2"/>
  <c r="L8732" i="2"/>
  <c r="J8732" i="2"/>
  <c r="N8732" i="2"/>
  <c r="L8733" i="2"/>
  <c r="N8733" i="2"/>
  <c r="J8733" i="2"/>
  <c r="N8734" i="2"/>
  <c r="J8734" i="2"/>
  <c r="L8734" i="2"/>
  <c r="J8735" i="2"/>
  <c r="L8735" i="2"/>
  <c r="N8735" i="2"/>
  <c r="L8736" i="2"/>
  <c r="J8736" i="2"/>
  <c r="N8736" i="2"/>
  <c r="N8737" i="2"/>
  <c r="L8737" i="2"/>
  <c r="J8737" i="2"/>
  <c r="J8738" i="2"/>
  <c r="L8738" i="2"/>
  <c r="N8738" i="2"/>
  <c r="J8739" i="2"/>
  <c r="N8739" i="2"/>
  <c r="L8739" i="2"/>
  <c r="J8740" i="2"/>
  <c r="N8740" i="2"/>
  <c r="L8740" i="2"/>
  <c r="L8741" i="2"/>
  <c r="N8741" i="2"/>
  <c r="J8741" i="2"/>
  <c r="J8742" i="2"/>
  <c r="L8742" i="2"/>
  <c r="N8742" i="2"/>
  <c r="J8743" i="2"/>
  <c r="L8743" i="2"/>
  <c r="N8743" i="2"/>
  <c r="L8744" i="2"/>
  <c r="N8744" i="2"/>
  <c r="J8744" i="2"/>
  <c r="L8745" i="2"/>
  <c r="J8745" i="2"/>
  <c r="N8745" i="2"/>
  <c r="L8746" i="2"/>
  <c r="J8746" i="2"/>
  <c r="N8746" i="2"/>
  <c r="J8747" i="2"/>
  <c r="L8747" i="2"/>
  <c r="N8747" i="2"/>
  <c r="N8748" i="2"/>
  <c r="J8748" i="2"/>
  <c r="L8748" i="2"/>
  <c r="N8749" i="2"/>
  <c r="J8749" i="2"/>
  <c r="L8749" i="2"/>
  <c r="L8750" i="2"/>
  <c r="J8750" i="2"/>
  <c r="N8750" i="2"/>
  <c r="J8751" i="2"/>
  <c r="N8751" i="2"/>
  <c r="L8751" i="2"/>
  <c r="N8752" i="2"/>
  <c r="L8752" i="2"/>
  <c r="J8752" i="2"/>
  <c r="N1309" i="2"/>
  <c r="L1309" i="2"/>
  <c r="J1309" i="2"/>
  <c r="N1310" i="2"/>
  <c r="J1310" i="2"/>
  <c r="L1310" i="2"/>
  <c r="L1311" i="2"/>
  <c r="N1311" i="2"/>
  <c r="J1311" i="2"/>
  <c r="J1930" i="2"/>
  <c r="N1930" i="2"/>
  <c r="L1930" i="2"/>
  <c r="N1931" i="2"/>
  <c r="L1931" i="2"/>
  <c r="J1931" i="2"/>
  <c r="N1932" i="2"/>
  <c r="L1932" i="2"/>
  <c r="J1932" i="2"/>
  <c r="N1933" i="2"/>
  <c r="L1933" i="2"/>
  <c r="J1933" i="2"/>
  <c r="L1319" i="2"/>
  <c r="J1319" i="2"/>
  <c r="N1319" i="2"/>
  <c r="J1320" i="2"/>
  <c r="L1320" i="2"/>
  <c r="N1320" i="2"/>
  <c r="N1321" i="2"/>
  <c r="L1321" i="2"/>
  <c r="J1321" i="2"/>
  <c r="L1322" i="2"/>
  <c r="J1322" i="2"/>
  <c r="N1322" i="2"/>
  <c r="J1323" i="2"/>
  <c r="L1323" i="2"/>
  <c r="N1323" i="2"/>
  <c r="J1324" i="2"/>
  <c r="N1324" i="2"/>
  <c r="L1324" i="2"/>
  <c r="J1325" i="2"/>
  <c r="N1325" i="2"/>
  <c r="L1325" i="2"/>
  <c r="J1326" i="2"/>
  <c r="L1326" i="2"/>
  <c r="N1326" i="2"/>
  <c r="J1327" i="2"/>
  <c r="L1327" i="2"/>
  <c r="N1327" i="2"/>
  <c r="J1328" i="2"/>
  <c r="N1328" i="2"/>
  <c r="L1328" i="2"/>
  <c r="J1329" i="2"/>
  <c r="L1329" i="2"/>
  <c r="N1329" i="2"/>
  <c r="L1330" i="2"/>
  <c r="N1330" i="2"/>
  <c r="J1330" i="2"/>
  <c r="N1331" i="2"/>
  <c r="L1331" i="2"/>
  <c r="J1331" i="2"/>
  <c r="L1332" i="2"/>
  <c r="J1332" i="2"/>
  <c r="N1332" i="2"/>
  <c r="L1333" i="2"/>
  <c r="J1333" i="2"/>
  <c r="N1333" i="2"/>
  <c r="J1334" i="2"/>
  <c r="L1334" i="2"/>
  <c r="N1334" i="2"/>
  <c r="J1335" i="2"/>
  <c r="L1335" i="2"/>
  <c r="N1335" i="2"/>
  <c r="L1336" i="2"/>
  <c r="N1336" i="2"/>
  <c r="J1336" i="2"/>
  <c r="J1337" i="2"/>
  <c r="L1337" i="2"/>
  <c r="N1337" i="2"/>
  <c r="L1338" i="2"/>
  <c r="J1338" i="2"/>
  <c r="N1338" i="2"/>
  <c r="J1339" i="2"/>
  <c r="L1339" i="2"/>
  <c r="N1339" i="2"/>
  <c r="J1340" i="2"/>
  <c r="N1340" i="2"/>
  <c r="L1340" i="2"/>
  <c r="J1341" i="2"/>
  <c r="L1341" i="2"/>
  <c r="N1341" i="2"/>
  <c r="L1342" i="2"/>
  <c r="N1342" i="2"/>
  <c r="J1342" i="2"/>
  <c r="L1343" i="2"/>
  <c r="J1343" i="2"/>
  <c r="N1343" i="2"/>
  <c r="N1344" i="2"/>
  <c r="J1344" i="2"/>
  <c r="L1344" i="2"/>
  <c r="N1345" i="2"/>
  <c r="L1345" i="2"/>
  <c r="J1345" i="2"/>
  <c r="N1346" i="2"/>
  <c r="L1346" i="2"/>
  <c r="J1346" i="2"/>
  <c r="J1347" i="2"/>
  <c r="L1347" i="2"/>
  <c r="N1347" i="2"/>
  <c r="L1348" i="2"/>
  <c r="J1348" i="2"/>
  <c r="N1348" i="2"/>
  <c r="N1349" i="2"/>
  <c r="J1349" i="2"/>
  <c r="L1349" i="2"/>
  <c r="J1350" i="2"/>
  <c r="L1350" i="2"/>
  <c r="N1350" i="2"/>
  <c r="J1351" i="2"/>
  <c r="L1351" i="2"/>
  <c r="N1351" i="2"/>
  <c r="L1352" i="2"/>
  <c r="N1352" i="2"/>
  <c r="J1352" i="2"/>
  <c r="L1353" i="2"/>
  <c r="J1353" i="2"/>
  <c r="N1353" i="2"/>
  <c r="N1354" i="2"/>
  <c r="L1354" i="2"/>
  <c r="J1354" i="2"/>
  <c r="L1355" i="2"/>
  <c r="J1355" i="2"/>
  <c r="N1355" i="2"/>
  <c r="L1356" i="2"/>
  <c r="N1356" i="2"/>
  <c r="J1356" i="2"/>
  <c r="N1357" i="2"/>
  <c r="L1357" i="2"/>
  <c r="J1357" i="2"/>
  <c r="J1358" i="2"/>
  <c r="N1358" i="2"/>
  <c r="L1358" i="2"/>
  <c r="L1359" i="2"/>
  <c r="N1359" i="2"/>
  <c r="J1359" i="2"/>
  <c r="J1360" i="2"/>
  <c r="L1360" i="2"/>
  <c r="N1360" i="2"/>
  <c r="N1361" i="2"/>
  <c r="L1361" i="2"/>
  <c r="J1361" i="2"/>
  <c r="N1362" i="2"/>
  <c r="L1362" i="2"/>
  <c r="J1362" i="2"/>
  <c r="N1363" i="2"/>
  <c r="L1363" i="2"/>
  <c r="J1363" i="2"/>
  <c r="N1364" i="2"/>
  <c r="L1364" i="2"/>
  <c r="J1364" i="2"/>
  <c r="N1365" i="2"/>
  <c r="L1365" i="2"/>
  <c r="J1365" i="2"/>
  <c r="N1366" i="2"/>
  <c r="L1366" i="2"/>
  <c r="J1366" i="2"/>
  <c r="L1367" i="2"/>
  <c r="J1367" i="2"/>
  <c r="N1367" i="2"/>
  <c r="L1368" i="2"/>
  <c r="J1368" i="2"/>
  <c r="N1368" i="2"/>
  <c r="J1369" i="2"/>
  <c r="L1369" i="2"/>
  <c r="N1369" i="2"/>
  <c r="N1370" i="2"/>
  <c r="L1370" i="2"/>
  <c r="J1370" i="2"/>
  <c r="N1371" i="2"/>
  <c r="L1371" i="2"/>
  <c r="J1371" i="2"/>
  <c r="N1372" i="2"/>
  <c r="L1372" i="2"/>
  <c r="J1372" i="2"/>
  <c r="L1373" i="2"/>
  <c r="J1373" i="2"/>
  <c r="N1373" i="2"/>
  <c r="L1374" i="2"/>
  <c r="N1374" i="2"/>
  <c r="J1374" i="2"/>
  <c r="J1375" i="2"/>
  <c r="L1375" i="2"/>
  <c r="N1375" i="2"/>
  <c r="J1376" i="2"/>
  <c r="L1376" i="2"/>
  <c r="N1376" i="2"/>
  <c r="N1377" i="2"/>
  <c r="L1377" i="2"/>
  <c r="J1377" i="2"/>
  <c r="N1378" i="2"/>
  <c r="L1378" i="2"/>
  <c r="J1378" i="2"/>
  <c r="J1379" i="2"/>
  <c r="L1379" i="2"/>
  <c r="N1379" i="2"/>
  <c r="L1380" i="2"/>
  <c r="J1380" i="2"/>
  <c r="N1380" i="2"/>
  <c r="L1381" i="2"/>
  <c r="J1381" i="2"/>
  <c r="N1381" i="2"/>
  <c r="N1382" i="2"/>
  <c r="L1382" i="2"/>
  <c r="J1382" i="2"/>
  <c r="L1383" i="2"/>
  <c r="N1383" i="2"/>
  <c r="J1383" i="2"/>
  <c r="N1384" i="2"/>
  <c r="L1384" i="2"/>
  <c r="J1384" i="2"/>
  <c r="N1385" i="2"/>
  <c r="L1385" i="2"/>
  <c r="J1385" i="2"/>
  <c r="N1386" i="2"/>
  <c r="L1386" i="2"/>
  <c r="J1386" i="2"/>
  <c r="L1387" i="2"/>
  <c r="J1387" i="2"/>
  <c r="N1387" i="2"/>
  <c r="N1388" i="2"/>
  <c r="L1388" i="2"/>
  <c r="J1388" i="2"/>
  <c r="J1389" i="2"/>
  <c r="L1389" i="2"/>
  <c r="N1389" i="2"/>
  <c r="J1390" i="2"/>
  <c r="L1390" i="2"/>
  <c r="N1390" i="2"/>
  <c r="J1391" i="2"/>
  <c r="L1391" i="2"/>
  <c r="N1391" i="2"/>
  <c r="L1392" i="2"/>
  <c r="N1392" i="2"/>
  <c r="J1392" i="2"/>
  <c r="N1393" i="2"/>
  <c r="L1393" i="2"/>
  <c r="J1393" i="2"/>
  <c r="N1394" i="2"/>
  <c r="L1394" i="2"/>
  <c r="J1394" i="2"/>
  <c r="L1395" i="2"/>
  <c r="J1395" i="2"/>
  <c r="N1395" i="2"/>
  <c r="L1396" i="2"/>
  <c r="J1396" i="2"/>
  <c r="N1396" i="2"/>
  <c r="L1397" i="2"/>
  <c r="J1397" i="2"/>
  <c r="N1397" i="2"/>
  <c r="N1398" i="2"/>
  <c r="L1398" i="2"/>
  <c r="J1398" i="2"/>
  <c r="N1399" i="2"/>
  <c r="L1399" i="2"/>
  <c r="J1399" i="2"/>
  <c r="N1400" i="2"/>
  <c r="L1400" i="2"/>
  <c r="J1400" i="2"/>
  <c r="J1401" i="2"/>
  <c r="L1401" i="2"/>
  <c r="N1401" i="2"/>
  <c r="L1402" i="2"/>
  <c r="J1402" i="2"/>
  <c r="N1402" i="2"/>
  <c r="N1403" i="2"/>
  <c r="J1403" i="2"/>
  <c r="L1403" i="2"/>
  <c r="L1404" i="2"/>
  <c r="J1404" i="2"/>
  <c r="N1404" i="2"/>
  <c r="N1405" i="2"/>
  <c r="L1405" i="2"/>
  <c r="J1405" i="2"/>
  <c r="N1406" i="2"/>
  <c r="L1406" i="2"/>
  <c r="J1406" i="2"/>
  <c r="N1407" i="2"/>
  <c r="L1407" i="2"/>
  <c r="J1407" i="2"/>
  <c r="J1408" i="2"/>
  <c r="N1408" i="2"/>
  <c r="L1408" i="2"/>
  <c r="N1409" i="2"/>
  <c r="L1409" i="2"/>
  <c r="J1409" i="2"/>
  <c r="N1410" i="2"/>
  <c r="L1410" i="2"/>
  <c r="J1410" i="2"/>
  <c r="N1411" i="2"/>
  <c r="L1411" i="2"/>
  <c r="J1411" i="2"/>
  <c r="N1412" i="2"/>
  <c r="L1412" i="2"/>
  <c r="J1412" i="2"/>
  <c r="J1413" i="2"/>
  <c r="L1413" i="2"/>
  <c r="N1413" i="2"/>
  <c r="N1414" i="2"/>
  <c r="J1414" i="2"/>
  <c r="L1414" i="2"/>
  <c r="J1415" i="2"/>
  <c r="L1415" i="2"/>
  <c r="N1415" i="2"/>
  <c r="J1416" i="2"/>
  <c r="L1416" i="2"/>
  <c r="N1416" i="2"/>
  <c r="L1417" i="2"/>
  <c r="J1417" i="2"/>
  <c r="N1417" i="2"/>
  <c r="N1418" i="2"/>
  <c r="L1418" i="2"/>
  <c r="J1418" i="2"/>
  <c r="N1419" i="2"/>
  <c r="L1419" i="2"/>
  <c r="J1419" i="2"/>
  <c r="N1420" i="2"/>
  <c r="L1420" i="2"/>
  <c r="J1420" i="2"/>
  <c r="N1421" i="2"/>
  <c r="J1421" i="2"/>
  <c r="L1421" i="2"/>
  <c r="N1422" i="2"/>
  <c r="L1422" i="2"/>
  <c r="J1422" i="2"/>
  <c r="N1423" i="2"/>
  <c r="L1423" i="2"/>
  <c r="J1423" i="2"/>
  <c r="N1424" i="2"/>
  <c r="J1424" i="2"/>
  <c r="L1424" i="2"/>
  <c r="J1425" i="2"/>
  <c r="N1425" i="2"/>
  <c r="L1425" i="2"/>
  <c r="N1426" i="2"/>
  <c r="L1426" i="2"/>
  <c r="J1426" i="2"/>
  <c r="L1427" i="2"/>
  <c r="N1427" i="2"/>
  <c r="J1427" i="2"/>
  <c r="N1428" i="2"/>
  <c r="L1428" i="2"/>
  <c r="J1428" i="2"/>
  <c r="L1429" i="2"/>
  <c r="N1429" i="2"/>
  <c r="J1429" i="2"/>
  <c r="J1430" i="2"/>
  <c r="L1430" i="2"/>
  <c r="N1430" i="2"/>
  <c r="J1431" i="2"/>
  <c r="N1431" i="2"/>
  <c r="L1431" i="2"/>
  <c r="N1432" i="2"/>
  <c r="L1432" i="2"/>
  <c r="J1432" i="2"/>
  <c r="N1433" i="2"/>
  <c r="J1433" i="2"/>
  <c r="L1433" i="2"/>
  <c r="N1434" i="2"/>
  <c r="J1434" i="2"/>
  <c r="L1434" i="2"/>
  <c r="N1435" i="2"/>
  <c r="L1435" i="2"/>
  <c r="J1435" i="2"/>
  <c r="J1436" i="2"/>
  <c r="L1436" i="2"/>
  <c r="N1436" i="2"/>
  <c r="N1437" i="2"/>
  <c r="L1437" i="2"/>
  <c r="J1437" i="2"/>
  <c r="N1438" i="2"/>
  <c r="L1438" i="2"/>
  <c r="J1438" i="2"/>
  <c r="N1439" i="2"/>
  <c r="J1439" i="2"/>
  <c r="L1439" i="2"/>
  <c r="N1440" i="2"/>
  <c r="L1440" i="2"/>
  <c r="J1440" i="2"/>
  <c r="J1441" i="2"/>
  <c r="L1441" i="2"/>
  <c r="N1441" i="2"/>
  <c r="J1442" i="2"/>
  <c r="L1442" i="2"/>
  <c r="N1442" i="2"/>
  <c r="L1443" i="2"/>
  <c r="N1443" i="2"/>
  <c r="J1443" i="2"/>
  <c r="N1444" i="2"/>
  <c r="L1444" i="2"/>
  <c r="J1444" i="2"/>
  <c r="N1445" i="2"/>
  <c r="L1445" i="2"/>
  <c r="J1445" i="2"/>
  <c r="N1446" i="2"/>
  <c r="L1446" i="2"/>
  <c r="J1446" i="2"/>
  <c r="N1447" i="2"/>
  <c r="L1447" i="2"/>
  <c r="J1447" i="2"/>
  <c r="N1448" i="2"/>
  <c r="L1448" i="2"/>
  <c r="J1448" i="2"/>
  <c r="N1449" i="2"/>
  <c r="L1449" i="2"/>
  <c r="J1449" i="2"/>
  <c r="L1450" i="2"/>
  <c r="J1450" i="2"/>
  <c r="N1450" i="2"/>
  <c r="N1451" i="2"/>
  <c r="L1451" i="2"/>
  <c r="J1451" i="2"/>
  <c r="N1452" i="2"/>
  <c r="L1452" i="2"/>
  <c r="J1452" i="2"/>
  <c r="N1453" i="2"/>
  <c r="L1453" i="2"/>
  <c r="J1453" i="2"/>
  <c r="N1454" i="2"/>
  <c r="L1454" i="2"/>
  <c r="J1454" i="2"/>
  <c r="N1455" i="2"/>
  <c r="L1455" i="2"/>
  <c r="J1455" i="2"/>
  <c r="N1456" i="2"/>
  <c r="L1456" i="2"/>
  <c r="J1456" i="2"/>
  <c r="N1457" i="2"/>
  <c r="L1457" i="2"/>
  <c r="J1457" i="2"/>
  <c r="N1458" i="2"/>
  <c r="L1458" i="2"/>
  <c r="J1458" i="2"/>
  <c r="N1459" i="2"/>
  <c r="L1459" i="2"/>
  <c r="J1459" i="2"/>
  <c r="L1460" i="2"/>
  <c r="N1460" i="2"/>
  <c r="J1460" i="2"/>
  <c r="N1461" i="2"/>
  <c r="L1461" i="2"/>
  <c r="J1461" i="2"/>
  <c r="J1462" i="2"/>
  <c r="N1462" i="2"/>
  <c r="L1462" i="2"/>
  <c r="N1463" i="2"/>
  <c r="L1463" i="2"/>
  <c r="J1463" i="2"/>
  <c r="N1464" i="2"/>
  <c r="L1464" i="2"/>
  <c r="J1464" i="2"/>
  <c r="N1465" i="2"/>
  <c r="L1465" i="2"/>
  <c r="J1465" i="2"/>
  <c r="J1466" i="2"/>
  <c r="N1466" i="2"/>
  <c r="L1466" i="2"/>
  <c r="N1467" i="2"/>
  <c r="L1467" i="2"/>
  <c r="J1467" i="2"/>
  <c r="N1468" i="2"/>
  <c r="L1468" i="2"/>
  <c r="J1468" i="2"/>
  <c r="N1469" i="2"/>
  <c r="L1469" i="2"/>
  <c r="J1469" i="2"/>
  <c r="N1470" i="2"/>
  <c r="L1470" i="2"/>
  <c r="J1470" i="2"/>
  <c r="N1471" i="2"/>
  <c r="L1471" i="2"/>
  <c r="J1471" i="2"/>
  <c r="L1472" i="2"/>
  <c r="J1472" i="2"/>
  <c r="N1472" i="2"/>
  <c r="N1473" i="2"/>
  <c r="L1473" i="2"/>
  <c r="J1473" i="2"/>
  <c r="L1474" i="2"/>
  <c r="J1474" i="2"/>
  <c r="N1474" i="2"/>
  <c r="L1475" i="2"/>
  <c r="N1475" i="2"/>
  <c r="J1475" i="2"/>
  <c r="N1476" i="2"/>
  <c r="L1476" i="2"/>
  <c r="J1476" i="2"/>
  <c r="L1477" i="2"/>
  <c r="N1477" i="2"/>
  <c r="J1477" i="2"/>
  <c r="L1478" i="2"/>
  <c r="J1478" i="2"/>
  <c r="N1478" i="2"/>
  <c r="L1479" i="2"/>
  <c r="J1479" i="2"/>
  <c r="N1479" i="2"/>
  <c r="N1480" i="2"/>
  <c r="J1480" i="2"/>
  <c r="L1480" i="2"/>
  <c r="L1481" i="2"/>
  <c r="N1481" i="2"/>
  <c r="J1481" i="2"/>
  <c r="N1482" i="2"/>
  <c r="L1482" i="2"/>
  <c r="J1482" i="2"/>
  <c r="N1483" i="2"/>
  <c r="L1483" i="2"/>
  <c r="J1483" i="2"/>
  <c r="L1484" i="2"/>
  <c r="N1484" i="2"/>
  <c r="J1484" i="2"/>
  <c r="N1485" i="2"/>
  <c r="L1485" i="2"/>
  <c r="J1485" i="2"/>
  <c r="N1486" i="2"/>
  <c r="L1486" i="2"/>
  <c r="J1486" i="2"/>
  <c r="N1487" i="2"/>
  <c r="L1487" i="2"/>
  <c r="J1487" i="2"/>
  <c r="J1488" i="2"/>
  <c r="N1488" i="2"/>
  <c r="L1488" i="2"/>
  <c r="N1489" i="2"/>
  <c r="L1489" i="2"/>
  <c r="J1489" i="2"/>
  <c r="K1490" i="2"/>
  <c r="L1490" i="2"/>
  <c r="N6127" i="2"/>
  <c r="J6127" i="2"/>
  <c r="L6127" i="2"/>
  <c r="L6129" i="2"/>
  <c r="J6129" i="2"/>
  <c r="N6129" i="2"/>
  <c r="N6131" i="2"/>
  <c r="L6131" i="2"/>
  <c r="J6131" i="2"/>
  <c r="J6381" i="2"/>
  <c r="L6381" i="2"/>
  <c r="N6381" i="2"/>
  <c r="N6382" i="2"/>
  <c r="L6382" i="2"/>
  <c r="J6382" i="2"/>
  <c r="J6383" i="2"/>
  <c r="L6383" i="2"/>
  <c r="N6383" i="2"/>
  <c r="N6384" i="2"/>
  <c r="J6384" i="2"/>
  <c r="L6384" i="2"/>
  <c r="J6385" i="2"/>
  <c r="L6385" i="2"/>
  <c r="N6385" i="2"/>
  <c r="J6386" i="2"/>
  <c r="L6386" i="2"/>
  <c r="N6386" i="2"/>
  <c r="N6387" i="2"/>
  <c r="L6387" i="2"/>
  <c r="J6387" i="2"/>
  <c r="N6388" i="2"/>
  <c r="L6388" i="2"/>
  <c r="J6388" i="2"/>
  <c r="N6389" i="2"/>
  <c r="L6389" i="2"/>
  <c r="J6389" i="2"/>
  <c r="L6390" i="2"/>
  <c r="N6390" i="2"/>
  <c r="J6390" i="2"/>
  <c r="N6391" i="2"/>
  <c r="L6391" i="2"/>
  <c r="J6391" i="2"/>
  <c r="N6392" i="2"/>
  <c r="L6392" i="2"/>
  <c r="J6392" i="2"/>
  <c r="J6393" i="2"/>
  <c r="N6393" i="2"/>
  <c r="L6393" i="2"/>
  <c r="J6394" i="2"/>
  <c r="L6394" i="2"/>
  <c r="N6394" i="2"/>
  <c r="N6395" i="2"/>
  <c r="L6395" i="2"/>
  <c r="J6395" i="2"/>
  <c r="N6396" i="2"/>
  <c r="J6396" i="2"/>
  <c r="L6396" i="2"/>
  <c r="N6397" i="2"/>
  <c r="J6397" i="2"/>
  <c r="L6397" i="2"/>
  <c r="L6398" i="2"/>
  <c r="N6398" i="2"/>
  <c r="J6398" i="2"/>
  <c r="N6399" i="2"/>
  <c r="L6399" i="2"/>
  <c r="J6399" i="2"/>
  <c r="N6400" i="2"/>
  <c r="L6400" i="2"/>
  <c r="J6400" i="2"/>
  <c r="N6401" i="2"/>
  <c r="J6401" i="2"/>
  <c r="L6401" i="2"/>
  <c r="N6402" i="2"/>
  <c r="L6402" i="2"/>
  <c r="J6402" i="2"/>
  <c r="N6403" i="2"/>
  <c r="L6403" i="2"/>
  <c r="J6403" i="2"/>
  <c r="N6404" i="2"/>
  <c r="L6404" i="2"/>
  <c r="J6404" i="2"/>
  <c r="L6405" i="2"/>
  <c r="J6405" i="2"/>
  <c r="N6405" i="2"/>
  <c r="L6406" i="2"/>
  <c r="J6406" i="2"/>
  <c r="N6406" i="2"/>
  <c r="N6407" i="2"/>
  <c r="L6407" i="2"/>
  <c r="J6407" i="2"/>
  <c r="N6408" i="2"/>
  <c r="L6408" i="2"/>
  <c r="J6408" i="2"/>
  <c r="N6409" i="2"/>
  <c r="L6409" i="2"/>
  <c r="J6409" i="2"/>
  <c r="N6410" i="2"/>
  <c r="L6410" i="2"/>
  <c r="J6410" i="2"/>
  <c r="N6411" i="2"/>
  <c r="L6411" i="2"/>
  <c r="J6411" i="2"/>
  <c r="J6412" i="2"/>
  <c r="N6412" i="2"/>
  <c r="L6412" i="2"/>
  <c r="J6413" i="2"/>
  <c r="N6413" i="2"/>
  <c r="L6413" i="2"/>
  <c r="N6414" i="2"/>
  <c r="J6414" i="2"/>
  <c r="L6414" i="2"/>
  <c r="J6415" i="2"/>
  <c r="L6415" i="2"/>
  <c r="N6415" i="2"/>
  <c r="J6416" i="2"/>
  <c r="L6416" i="2"/>
  <c r="N6416" i="2"/>
  <c r="J6417" i="2"/>
  <c r="L6417" i="2"/>
  <c r="N6417" i="2"/>
  <c r="J6418" i="2"/>
  <c r="L6418" i="2"/>
  <c r="N6418" i="2"/>
  <c r="N6419" i="2"/>
  <c r="L6419" i="2"/>
  <c r="J6419" i="2"/>
  <c r="J6420" i="2"/>
  <c r="L6420" i="2"/>
  <c r="N6420" i="2"/>
  <c r="N6421" i="2"/>
  <c r="J6421" i="2"/>
  <c r="L6421" i="2"/>
  <c r="L6422" i="2"/>
  <c r="N6422" i="2"/>
  <c r="J6422" i="2"/>
  <c r="K6423" i="2"/>
  <c r="L6423" i="2"/>
  <c r="J2644" i="2"/>
  <c r="N2644" i="2"/>
  <c r="L2645" i="2"/>
  <c r="N2645" i="2"/>
  <c r="J2645" i="2"/>
  <c r="J2646" i="2"/>
  <c r="L2646" i="2"/>
  <c r="N2646" i="2"/>
  <c r="L2647" i="2"/>
  <c r="N2647" i="2"/>
  <c r="J2647" i="2"/>
  <c r="J2648" i="2"/>
  <c r="L2648" i="2"/>
  <c r="N2648" i="2"/>
  <c r="N2649" i="2"/>
  <c r="L2649" i="2"/>
  <c r="J2649" i="2"/>
  <c r="L2650" i="2"/>
  <c r="J2650" i="2"/>
  <c r="N2650" i="2"/>
  <c r="N2651" i="2"/>
  <c r="L2651" i="2"/>
  <c r="J2651" i="2"/>
  <c r="J2652" i="2"/>
  <c r="L2652" i="2"/>
  <c r="N2652" i="2"/>
  <c r="N2653" i="2"/>
  <c r="J2653" i="2"/>
  <c r="L2653" i="2"/>
  <c r="J2654" i="2"/>
  <c r="L2654" i="2"/>
  <c r="N2654" i="2"/>
  <c r="L2655" i="2"/>
  <c r="N2655" i="2"/>
  <c r="J2655" i="2"/>
  <c r="J2656" i="2"/>
  <c r="L2656" i="2"/>
  <c r="N2656" i="2"/>
  <c r="L2657" i="2"/>
  <c r="J2657" i="2"/>
  <c r="N2657" i="2"/>
  <c r="N2658" i="2"/>
  <c r="L2658" i="2"/>
  <c r="J2658" i="2"/>
  <c r="N2659" i="2"/>
  <c r="L2659" i="2"/>
  <c r="J2659" i="2"/>
  <c r="J2660" i="2"/>
  <c r="N2660" i="2"/>
  <c r="L2660" i="2"/>
  <c r="N2661" i="2"/>
  <c r="L2661" i="2"/>
  <c r="J2661" i="2"/>
  <c r="N2662" i="2"/>
  <c r="L2662" i="2"/>
  <c r="J2662" i="2"/>
  <c r="N2663" i="2"/>
  <c r="L2663" i="2"/>
  <c r="J2663" i="2"/>
  <c r="L2664" i="2"/>
  <c r="J2664" i="2"/>
  <c r="N2664" i="2"/>
  <c r="N2665" i="2"/>
  <c r="L2665" i="2"/>
  <c r="J2665" i="2"/>
  <c r="J2666" i="2"/>
  <c r="L2666" i="2"/>
  <c r="N2666" i="2"/>
  <c r="N2667" i="2"/>
  <c r="L2667" i="2"/>
  <c r="J2667" i="2"/>
  <c r="N2668" i="2"/>
  <c r="L2668" i="2"/>
  <c r="J2668" i="2"/>
  <c r="N2669" i="2"/>
  <c r="L2669" i="2"/>
  <c r="J2669" i="2"/>
  <c r="N38" i="2"/>
  <c r="L38" i="2"/>
  <c r="J38" i="2"/>
  <c r="L43" i="2"/>
  <c r="J43" i="2"/>
  <c r="N43" i="2"/>
  <c r="N48" i="2"/>
  <c r="L48" i="2"/>
  <c r="J48" i="2"/>
  <c r="N51" i="2"/>
  <c r="L51" i="2"/>
  <c r="J51" i="2"/>
  <c r="N56" i="2"/>
  <c r="L56" i="2"/>
  <c r="J56" i="2"/>
  <c r="J61" i="2"/>
  <c r="N61" i="2"/>
  <c r="L61" i="2"/>
  <c r="J64" i="2"/>
  <c r="L64" i="2"/>
  <c r="N64" i="2"/>
  <c r="N69" i="2"/>
  <c r="L69" i="2"/>
  <c r="J69" i="2"/>
  <c r="N74" i="2"/>
  <c r="L74" i="2"/>
  <c r="J74" i="2"/>
  <c r="N78" i="2"/>
  <c r="J78" i="2"/>
  <c r="L78" i="2"/>
  <c r="N89" i="2"/>
  <c r="L89" i="2"/>
  <c r="J89" i="2"/>
  <c r="J6248" i="2"/>
  <c r="L6248" i="2"/>
  <c r="N6248" i="2"/>
  <c r="J6254" i="2"/>
  <c r="L6254" i="2"/>
  <c r="N6254" i="2"/>
  <c r="J6257" i="2"/>
  <c r="L6257" i="2"/>
  <c r="N6257" i="2"/>
  <c r="J6262" i="2"/>
  <c r="L6262" i="2"/>
  <c r="N6262" i="2"/>
  <c r="J6274" i="2"/>
  <c r="L6274" i="2"/>
  <c r="N6274" i="2"/>
  <c r="J6280" i="2"/>
  <c r="N6280" i="2"/>
  <c r="L6280" i="2"/>
  <c r="J6285" i="2"/>
  <c r="L6285" i="2"/>
  <c r="N6285" i="2"/>
  <c r="J6289" i="2"/>
  <c r="L6289" i="2"/>
  <c r="N6289" i="2"/>
  <c r="J6293" i="2"/>
  <c r="L6293" i="2"/>
  <c r="N6293" i="2"/>
  <c r="L6298" i="2"/>
  <c r="J6298" i="2"/>
  <c r="N6298" i="2"/>
  <c r="J6302" i="2"/>
  <c r="N6302" i="2"/>
  <c r="L6302" i="2"/>
  <c r="N6306" i="2"/>
  <c r="L6306" i="2"/>
  <c r="J6306" i="2"/>
  <c r="N6311" i="2"/>
  <c r="L6311" i="2"/>
  <c r="J6311" i="2"/>
  <c r="N6317" i="2"/>
  <c r="L6317" i="2"/>
  <c r="J6317" i="2"/>
  <c r="N6321" i="2"/>
  <c r="L6321" i="2"/>
  <c r="J6321" i="2"/>
  <c r="J6327" i="2"/>
  <c r="N6327" i="2"/>
  <c r="L6327" i="2"/>
  <c r="N6331" i="2"/>
  <c r="L6331" i="2"/>
  <c r="J6331" i="2"/>
  <c r="J6336" i="2"/>
  <c r="L6336" i="2"/>
  <c r="N6336" i="2"/>
  <c r="L6340" i="2"/>
  <c r="J6340" i="2"/>
  <c r="N6340" i="2"/>
  <c r="N6344" i="2"/>
  <c r="L6344" i="2"/>
  <c r="J6344" i="2"/>
  <c r="L6348" i="2"/>
  <c r="N6348" i="2"/>
  <c r="J6348" i="2"/>
  <c r="N6352" i="2"/>
  <c r="L6352" i="2"/>
  <c r="J6352" i="2"/>
  <c r="N6357" i="2"/>
  <c r="J6357" i="2"/>
  <c r="L6357" i="2"/>
  <c r="J6361" i="2"/>
  <c r="L6361" i="2"/>
  <c r="N6361" i="2"/>
  <c r="N6363" i="2"/>
  <c r="L6363" i="2"/>
  <c r="J6363" i="2"/>
  <c r="J5136" i="2"/>
  <c r="N5136" i="2"/>
  <c r="J5628" i="2"/>
  <c r="L5628" i="2"/>
  <c r="N5628" i="2"/>
  <c r="N2106" i="2"/>
  <c r="L2106" i="2"/>
  <c r="J2107" i="2"/>
  <c r="L2107" i="2"/>
  <c r="N2107" i="2"/>
  <c r="N2108" i="2"/>
  <c r="L2108" i="2"/>
  <c r="J2108" i="2"/>
  <c r="N2109" i="2"/>
  <c r="L2109" i="2"/>
  <c r="J2109" i="2"/>
  <c r="N2110" i="2"/>
  <c r="J2110" i="2"/>
  <c r="L2110" i="2"/>
  <c r="J2111" i="2"/>
  <c r="L2111" i="2"/>
  <c r="N2111" i="2"/>
  <c r="N2112" i="2"/>
  <c r="J2112" i="2"/>
  <c r="L2112" i="2"/>
  <c r="J2113" i="2"/>
  <c r="L2113" i="2"/>
  <c r="N2113" i="2"/>
  <c r="J2114" i="2"/>
  <c r="L2114" i="2"/>
  <c r="N2114" i="2"/>
  <c r="N2115" i="2"/>
  <c r="J2115" i="2"/>
  <c r="L2115" i="2"/>
  <c r="N2116" i="2"/>
  <c r="L2116" i="2"/>
  <c r="J2116" i="2"/>
  <c r="N2117" i="2"/>
  <c r="L2117" i="2"/>
  <c r="J2117" i="2"/>
  <c r="L2118" i="2"/>
  <c r="J2118" i="2"/>
  <c r="N2118" i="2"/>
  <c r="N2119" i="2"/>
  <c r="L2119" i="2"/>
  <c r="J2119" i="2"/>
  <c r="N2120" i="2"/>
  <c r="J2120" i="2"/>
  <c r="L2120" i="2"/>
  <c r="N2121" i="2"/>
  <c r="L2121" i="2"/>
  <c r="J2121" i="2"/>
  <c r="N2122" i="2"/>
  <c r="L2122" i="2"/>
  <c r="J2122" i="2"/>
  <c r="N2123" i="2"/>
  <c r="L2123" i="2"/>
  <c r="J2123" i="2"/>
  <c r="N2124" i="2"/>
  <c r="L2124" i="2"/>
  <c r="J2124" i="2"/>
  <c r="N2125" i="2"/>
  <c r="L2125" i="2"/>
  <c r="J2125" i="2"/>
  <c r="N2126" i="2"/>
  <c r="L2126" i="2"/>
  <c r="J2126" i="2"/>
  <c r="N2127" i="2"/>
  <c r="L2127" i="2"/>
  <c r="J2127" i="2"/>
  <c r="N2128" i="2"/>
  <c r="L2128" i="2"/>
  <c r="J2128" i="2"/>
  <c r="J2129" i="2"/>
  <c r="N2129" i="2"/>
  <c r="L2129" i="2"/>
  <c r="N2130" i="2"/>
  <c r="L2130" i="2"/>
  <c r="J2130" i="2"/>
  <c r="N2131" i="2"/>
  <c r="L2131" i="2"/>
  <c r="J2131" i="2"/>
  <c r="N2132" i="2"/>
  <c r="L2132" i="2"/>
  <c r="J2132" i="2"/>
  <c r="N2133" i="2"/>
  <c r="L2133" i="2"/>
  <c r="J2133" i="2"/>
  <c r="N2134" i="2"/>
  <c r="J2134" i="2"/>
  <c r="L2134" i="2"/>
  <c r="N2135" i="2"/>
  <c r="J2135" i="2"/>
  <c r="L2135" i="2"/>
  <c r="N2136" i="2"/>
  <c r="L2136" i="2"/>
  <c r="J2136" i="2"/>
  <c r="N2137" i="2"/>
  <c r="J2137" i="2"/>
  <c r="L2137" i="2"/>
  <c r="N2138" i="2"/>
  <c r="L2138" i="2"/>
  <c r="J2138" i="2"/>
  <c r="J2139" i="2"/>
  <c r="L2139" i="2"/>
  <c r="N2139" i="2"/>
  <c r="J2140" i="2"/>
  <c r="L2140" i="2"/>
  <c r="N2140" i="2"/>
  <c r="J2141" i="2"/>
  <c r="L2141" i="2"/>
  <c r="N2141" i="2"/>
  <c r="L2142" i="2"/>
  <c r="N2142" i="2"/>
  <c r="J2142" i="2"/>
  <c r="N2143" i="2"/>
  <c r="L2143" i="2"/>
  <c r="J2143" i="2"/>
  <c r="N2144" i="2"/>
  <c r="L2144" i="2"/>
  <c r="J2144" i="2"/>
  <c r="N2145" i="2"/>
  <c r="L2145" i="2"/>
  <c r="J2145" i="2"/>
  <c r="N2146" i="2"/>
  <c r="L2146" i="2"/>
  <c r="J2146" i="2"/>
  <c r="J2147" i="2"/>
  <c r="L2147" i="2"/>
  <c r="N2147" i="2"/>
  <c r="J2148" i="2"/>
  <c r="L2148" i="2"/>
  <c r="N2148" i="2"/>
  <c r="J2149" i="2"/>
  <c r="L2149" i="2"/>
  <c r="N2149" i="2"/>
  <c r="J2150" i="2"/>
  <c r="N2150" i="2"/>
  <c r="L2150" i="2"/>
  <c r="N2151" i="2"/>
  <c r="L2151" i="2"/>
  <c r="J2151" i="2"/>
  <c r="N2152" i="2"/>
  <c r="L2152" i="2"/>
  <c r="J2152" i="2"/>
  <c r="N2153" i="2"/>
  <c r="L2153" i="2"/>
  <c r="J2153" i="2"/>
  <c r="L2154" i="2"/>
  <c r="J2154" i="2"/>
  <c r="N2154" i="2"/>
  <c r="J2155" i="2"/>
  <c r="L2155" i="2"/>
  <c r="N2155" i="2"/>
  <c r="N2156" i="2"/>
  <c r="L2156" i="2"/>
  <c r="J2156" i="2"/>
  <c r="L2157" i="2"/>
  <c r="N2157" i="2"/>
  <c r="J2157" i="2"/>
  <c r="J2158" i="2"/>
  <c r="L2158" i="2"/>
  <c r="N2158" i="2"/>
  <c r="N2159" i="2"/>
  <c r="J2159" i="2"/>
  <c r="L2159" i="2"/>
  <c r="N2160" i="2"/>
  <c r="J2160" i="2"/>
  <c r="L2160" i="2"/>
  <c r="J2161" i="2"/>
  <c r="L2161" i="2"/>
  <c r="N2161" i="2"/>
  <c r="N2162" i="2"/>
  <c r="L2162" i="2"/>
  <c r="J2162" i="2"/>
  <c r="L2163" i="2"/>
  <c r="N2163" i="2"/>
  <c r="J2163" i="2"/>
  <c r="J2164" i="2"/>
  <c r="L2164" i="2"/>
  <c r="N2164" i="2"/>
  <c r="N2165" i="2"/>
  <c r="L2165" i="2"/>
  <c r="J2165" i="2"/>
  <c r="J2166" i="2"/>
  <c r="L2166" i="2"/>
  <c r="N2166" i="2"/>
  <c r="N2167" i="2"/>
  <c r="J2167" i="2"/>
  <c r="L2167" i="2"/>
  <c r="N2168" i="2"/>
  <c r="L2168" i="2"/>
  <c r="J2168" i="2"/>
  <c r="N2169" i="2"/>
  <c r="L2169" i="2"/>
  <c r="J2169" i="2"/>
  <c r="J2170" i="2"/>
  <c r="N2170" i="2"/>
  <c r="L2170" i="2"/>
  <c r="N2171" i="2"/>
  <c r="L2171" i="2"/>
  <c r="J2171" i="2"/>
  <c r="J2172" i="2"/>
  <c r="N2172" i="2"/>
  <c r="L2172" i="2"/>
  <c r="J2173" i="2"/>
  <c r="L2173" i="2"/>
  <c r="N2173" i="2"/>
  <c r="L2174" i="2"/>
  <c r="N2174" i="2"/>
  <c r="J2174" i="2"/>
  <c r="N2175" i="2"/>
  <c r="L2175" i="2"/>
  <c r="J2175" i="2"/>
  <c r="N2176" i="2"/>
  <c r="L2176" i="2"/>
  <c r="J2176" i="2"/>
  <c r="N2177" i="2"/>
  <c r="L2177" i="2"/>
  <c r="J2177" i="2"/>
  <c r="J2178" i="2"/>
  <c r="N2178" i="2"/>
  <c r="L2178" i="2"/>
  <c r="J2179" i="2"/>
  <c r="N2179" i="2"/>
  <c r="L2179" i="2"/>
  <c r="N2180" i="2"/>
  <c r="J2180" i="2"/>
  <c r="L2180" i="2"/>
  <c r="N2181" i="2"/>
  <c r="L2181" i="2"/>
  <c r="J2181" i="2"/>
  <c r="J2182" i="2"/>
  <c r="L2182" i="2"/>
  <c r="N2182" i="2"/>
  <c r="N2183" i="2"/>
  <c r="J2183" i="2"/>
  <c r="L2183" i="2"/>
  <c r="N2184" i="2"/>
  <c r="L2184" i="2"/>
  <c r="J2184" i="2"/>
  <c r="J2185" i="2"/>
  <c r="N2185" i="2"/>
  <c r="L2185" i="2"/>
  <c r="L2186" i="2"/>
  <c r="N2186" i="2"/>
  <c r="J2186" i="2"/>
  <c r="N2187" i="2"/>
  <c r="L2187" i="2"/>
  <c r="J2187" i="2"/>
  <c r="N2188" i="2"/>
  <c r="L2188" i="2"/>
  <c r="J2188" i="2"/>
  <c r="L2189" i="2"/>
  <c r="J2189" i="2"/>
  <c r="N2189" i="2"/>
  <c r="L2190" i="2"/>
  <c r="J2190" i="2"/>
  <c r="N2190" i="2"/>
  <c r="J2191" i="2"/>
  <c r="L2191" i="2"/>
  <c r="N2191" i="2"/>
  <c r="N2192" i="2"/>
  <c r="L2192" i="2"/>
  <c r="J2192" i="2"/>
  <c r="L2193" i="2"/>
  <c r="J2193" i="2"/>
  <c r="N2193" i="2"/>
  <c r="N2194" i="2"/>
  <c r="J2194" i="2"/>
  <c r="L2194" i="2"/>
  <c r="J2195" i="2"/>
  <c r="L2195" i="2"/>
  <c r="N2195" i="2"/>
  <c r="J2196" i="2"/>
  <c r="L2196" i="2"/>
  <c r="N2196" i="2"/>
  <c r="N2197" i="2"/>
  <c r="J2197" i="2"/>
  <c r="L2197" i="2"/>
  <c r="N2198" i="2"/>
  <c r="L2198" i="2"/>
  <c r="J2198" i="2"/>
  <c r="N2199" i="2"/>
  <c r="L2199" i="2"/>
  <c r="J2199" i="2"/>
  <c r="L2200" i="2"/>
  <c r="J2200" i="2"/>
  <c r="N2200" i="2"/>
  <c r="N2201" i="2"/>
  <c r="J2201" i="2"/>
  <c r="L2201" i="2"/>
  <c r="J2202" i="2"/>
  <c r="L2202" i="2"/>
  <c r="N2202" i="2"/>
  <c r="J2203" i="2"/>
  <c r="N2203" i="2"/>
  <c r="L2203" i="2"/>
  <c r="N2204" i="2"/>
  <c r="L2204" i="2"/>
  <c r="J2204" i="2"/>
  <c r="N2205" i="2"/>
  <c r="L2205" i="2"/>
  <c r="J2205" i="2"/>
  <c r="L2206" i="2"/>
  <c r="J2206" i="2"/>
  <c r="N2206" i="2"/>
  <c r="J2207" i="2"/>
  <c r="L2207" i="2"/>
  <c r="N2207" i="2"/>
  <c r="N2208" i="2"/>
  <c r="L2208" i="2"/>
  <c r="J2208" i="2"/>
  <c r="J2209" i="2"/>
  <c r="N2209" i="2"/>
  <c r="L2209" i="2"/>
  <c r="J2210" i="2"/>
  <c r="N2210" i="2"/>
  <c r="L2210" i="2"/>
  <c r="N2211" i="2"/>
  <c r="L2211" i="2"/>
  <c r="J2211" i="2"/>
  <c r="N2212" i="2"/>
  <c r="L2212" i="2"/>
  <c r="J2212" i="2"/>
  <c r="J2213" i="2"/>
  <c r="N2213" i="2"/>
  <c r="L2213" i="2"/>
  <c r="N2214" i="2"/>
  <c r="L2214" i="2"/>
  <c r="J2214" i="2"/>
  <c r="J2215" i="2"/>
  <c r="N2215" i="2"/>
  <c r="L2215" i="2"/>
  <c r="J2216" i="2"/>
  <c r="L2216" i="2"/>
  <c r="N2216" i="2"/>
  <c r="L2217" i="2"/>
  <c r="N2217" i="2"/>
  <c r="J2217" i="2"/>
  <c r="J2218" i="2"/>
  <c r="N2218" i="2"/>
  <c r="L2218" i="2"/>
  <c r="L2219" i="2"/>
  <c r="J2219" i="2"/>
  <c r="N2219" i="2"/>
  <c r="N2220" i="2"/>
  <c r="J2220" i="2"/>
  <c r="L2220" i="2"/>
  <c r="J2221" i="2"/>
  <c r="N2221" i="2"/>
  <c r="L2221" i="2"/>
  <c r="J2222" i="2"/>
  <c r="N2222" i="2"/>
  <c r="L2222" i="2"/>
  <c r="J2223" i="2"/>
  <c r="N2223" i="2"/>
  <c r="L2223" i="2"/>
  <c r="J2224" i="2"/>
  <c r="L2224" i="2"/>
  <c r="N2224" i="2"/>
  <c r="J2225" i="2"/>
  <c r="L2225" i="2"/>
  <c r="N2225" i="2"/>
  <c r="J2226" i="2"/>
  <c r="L2226" i="2"/>
  <c r="N2226" i="2"/>
  <c r="J2227" i="2"/>
  <c r="L2227" i="2"/>
  <c r="N2227" i="2"/>
  <c r="J2228" i="2"/>
  <c r="L2228" i="2"/>
  <c r="N2228" i="2"/>
  <c r="L2229" i="2"/>
  <c r="N2229" i="2"/>
  <c r="J2229" i="2"/>
  <c r="J2230" i="2"/>
  <c r="N2230" i="2"/>
  <c r="L2230" i="2"/>
  <c r="N2231" i="2"/>
  <c r="J2231" i="2"/>
  <c r="L2231" i="2"/>
  <c r="L2232" i="2"/>
  <c r="N2232" i="2"/>
  <c r="J2232" i="2"/>
  <c r="J2233" i="2"/>
  <c r="L2233" i="2"/>
  <c r="N2233" i="2"/>
  <c r="N2234" i="2"/>
  <c r="L2234" i="2"/>
  <c r="J2234" i="2"/>
  <c r="N2235" i="2"/>
  <c r="L2235" i="2"/>
  <c r="J2235" i="2"/>
  <c r="J2236" i="2"/>
  <c r="L2236" i="2"/>
  <c r="N2236" i="2"/>
  <c r="L2237" i="2"/>
  <c r="J2237" i="2"/>
  <c r="N2237" i="2"/>
  <c r="N2238" i="2"/>
  <c r="L2238" i="2"/>
  <c r="J2238" i="2"/>
  <c r="N2239" i="2"/>
  <c r="L2239" i="2"/>
  <c r="J2239" i="2"/>
  <c r="J2240" i="2"/>
  <c r="N2240" i="2"/>
  <c r="L2240" i="2"/>
  <c r="J2241" i="2"/>
  <c r="L2241" i="2"/>
  <c r="N2241" i="2"/>
  <c r="J2242" i="2"/>
  <c r="L2242" i="2"/>
  <c r="N2242" i="2"/>
  <c r="N2243" i="2"/>
  <c r="J2243" i="2"/>
  <c r="L2243" i="2"/>
  <c r="L2244" i="2"/>
  <c r="N2244" i="2"/>
  <c r="J2244" i="2"/>
  <c r="J2245" i="2"/>
  <c r="N2245" i="2"/>
  <c r="L2245" i="2"/>
  <c r="L2246" i="2"/>
  <c r="N2246" i="2"/>
  <c r="J2246" i="2"/>
  <c r="J2247" i="2"/>
  <c r="L2247" i="2"/>
  <c r="N2247" i="2"/>
  <c r="N2248" i="2"/>
  <c r="L2248" i="2"/>
  <c r="J2248" i="2"/>
  <c r="N2249" i="2"/>
  <c r="L2249" i="2"/>
  <c r="J2249" i="2"/>
  <c r="L2250" i="2"/>
  <c r="J2250" i="2"/>
  <c r="N2250" i="2"/>
  <c r="J2251" i="2"/>
  <c r="N2251" i="2"/>
  <c r="L2251" i="2"/>
  <c r="J2252" i="2"/>
  <c r="L2252" i="2"/>
  <c r="N2252" i="2"/>
  <c r="L2253" i="2"/>
  <c r="N2253" i="2"/>
  <c r="J2253" i="2"/>
  <c r="N2254" i="2"/>
  <c r="L2254" i="2"/>
  <c r="J2254" i="2"/>
  <c r="N2255" i="2"/>
  <c r="L2255" i="2"/>
  <c r="J2255" i="2"/>
  <c r="J2256" i="2"/>
  <c r="N2256" i="2"/>
  <c r="L2256" i="2"/>
  <c r="N2257" i="2"/>
  <c r="L2257" i="2"/>
  <c r="J2257" i="2"/>
  <c r="N2258" i="2"/>
  <c r="J2258" i="2"/>
  <c r="L2258" i="2"/>
  <c r="L2259" i="2"/>
  <c r="J2259" i="2"/>
  <c r="N2259" i="2"/>
  <c r="J2260" i="2"/>
  <c r="L2260" i="2"/>
  <c r="N2260" i="2"/>
  <c r="J2261" i="2"/>
  <c r="L2261" i="2"/>
  <c r="N2261" i="2"/>
  <c r="J2262" i="2"/>
  <c r="L2262" i="2"/>
  <c r="N2262" i="2"/>
  <c r="L2263" i="2"/>
  <c r="N2263" i="2"/>
  <c r="J2263" i="2"/>
  <c r="N2264" i="2"/>
  <c r="L2264" i="2"/>
  <c r="J2264" i="2"/>
  <c r="J2265" i="2"/>
  <c r="N2265" i="2"/>
  <c r="L2265" i="2"/>
  <c r="L2266" i="2"/>
  <c r="J2266" i="2"/>
  <c r="N2266" i="2"/>
  <c r="N2267" i="2"/>
  <c r="L2267" i="2"/>
  <c r="J2267" i="2"/>
  <c r="J2268" i="2"/>
  <c r="N2268" i="2"/>
  <c r="L2268" i="2"/>
  <c r="N2269" i="2"/>
  <c r="L2269" i="2"/>
  <c r="J2269" i="2"/>
  <c r="N2270" i="2"/>
  <c r="L2270" i="2"/>
  <c r="J2270" i="2"/>
  <c r="J2271" i="2"/>
  <c r="N2271" i="2"/>
  <c r="L2271" i="2"/>
  <c r="L2272" i="2"/>
  <c r="N2272" i="2"/>
  <c r="J2272" i="2"/>
  <c r="L2273" i="2"/>
  <c r="J2273" i="2"/>
  <c r="N2273" i="2"/>
  <c r="J2274" i="2"/>
  <c r="L2274" i="2"/>
  <c r="N2274" i="2"/>
  <c r="N2275" i="2"/>
  <c r="J2275" i="2"/>
  <c r="L2275" i="2"/>
  <c r="L2276" i="2"/>
  <c r="J2276" i="2"/>
  <c r="N2276" i="2"/>
  <c r="N2277" i="2"/>
  <c r="J2277" i="2"/>
  <c r="L2277" i="2"/>
  <c r="N2278" i="2"/>
  <c r="L2278" i="2"/>
  <c r="J2278" i="2"/>
  <c r="N2279" i="2"/>
  <c r="J2279" i="2"/>
  <c r="L2279" i="2"/>
  <c r="J2280" i="2"/>
  <c r="L2280" i="2"/>
  <c r="N2280" i="2"/>
  <c r="J2281" i="2"/>
  <c r="L2281" i="2"/>
  <c r="N2281" i="2"/>
  <c r="J2282" i="2"/>
  <c r="L2282" i="2"/>
  <c r="N2282" i="2"/>
  <c r="L2283" i="2"/>
  <c r="N2283" i="2"/>
  <c r="J2283" i="2"/>
  <c r="J2284" i="2"/>
  <c r="L2284" i="2"/>
  <c r="N2284" i="2"/>
  <c r="J2285" i="2"/>
  <c r="L2285" i="2"/>
  <c r="N2285" i="2"/>
  <c r="N2286" i="2"/>
  <c r="L2286" i="2"/>
  <c r="J2286" i="2"/>
  <c r="N2287" i="2"/>
  <c r="L2287" i="2"/>
  <c r="J2287" i="2"/>
  <c r="N2288" i="2"/>
  <c r="L2288" i="2"/>
  <c r="J2288" i="2"/>
  <c r="J2289" i="2"/>
  <c r="N2289" i="2"/>
  <c r="L2289" i="2"/>
  <c r="J2290" i="2"/>
  <c r="L2290" i="2"/>
  <c r="N2290" i="2"/>
  <c r="J2291" i="2"/>
  <c r="N2291" i="2"/>
  <c r="L2291" i="2"/>
  <c r="J2292" i="2"/>
  <c r="L2292" i="2"/>
  <c r="N2292" i="2"/>
  <c r="J2293" i="2"/>
  <c r="L2293" i="2"/>
  <c r="N2293" i="2"/>
  <c r="J2294" i="2"/>
  <c r="L2294" i="2"/>
  <c r="N2294" i="2"/>
  <c r="L2295" i="2"/>
  <c r="N2295" i="2"/>
  <c r="J2295" i="2"/>
  <c r="L14" i="2"/>
  <c r="J14" i="2"/>
  <c r="N14" i="2"/>
  <c r="L21" i="2"/>
  <c r="N21" i="2"/>
  <c r="J21" i="2"/>
  <c r="J28" i="2"/>
  <c r="L28" i="2"/>
  <c r="N28" i="2"/>
  <c r="J37" i="2"/>
  <c r="L37" i="2"/>
  <c r="N37" i="2"/>
  <c r="N46" i="2"/>
  <c r="L46" i="2"/>
  <c r="J46" i="2"/>
  <c r="L72" i="2"/>
  <c r="J72" i="2"/>
  <c r="N72" i="2"/>
  <c r="N79" i="2"/>
  <c r="J79" i="2"/>
  <c r="L79" i="2"/>
  <c r="J83" i="2"/>
  <c r="L83" i="2"/>
  <c r="N83" i="2"/>
  <c r="J87" i="2"/>
  <c r="N87" i="2"/>
  <c r="L87" i="2"/>
  <c r="N91" i="2"/>
  <c r="L91" i="2"/>
  <c r="J91" i="2"/>
  <c r="J6261" i="2"/>
  <c r="L6261" i="2"/>
  <c r="N6261" i="2"/>
  <c r="N6266" i="2"/>
  <c r="L6266" i="2"/>
  <c r="J6266" i="2"/>
  <c r="N6270" i="2"/>
  <c r="L6270" i="2"/>
  <c r="J6270" i="2"/>
  <c r="L6276" i="2"/>
  <c r="N6276" i="2"/>
  <c r="J6276" i="2"/>
  <c r="L6283" i="2"/>
  <c r="J6283" i="2"/>
  <c r="N6283" i="2"/>
  <c r="J6290" i="2"/>
  <c r="L6290" i="2"/>
  <c r="N6290" i="2"/>
  <c r="N6296" i="2"/>
  <c r="L6296" i="2"/>
  <c r="J6296" i="2"/>
  <c r="L6303" i="2"/>
  <c r="N6303" i="2"/>
  <c r="J6303" i="2"/>
  <c r="N6309" i="2"/>
  <c r="L6309" i="2"/>
  <c r="J6309" i="2"/>
  <c r="N6315" i="2"/>
  <c r="L6315" i="2"/>
  <c r="J6315" i="2"/>
  <c r="L6322" i="2"/>
  <c r="J6322" i="2"/>
  <c r="N6322" i="2"/>
  <c r="N6328" i="2"/>
  <c r="J6328" i="2"/>
  <c r="L6328" i="2"/>
  <c r="J6333" i="2"/>
  <c r="N6333" i="2"/>
  <c r="L6333" i="2"/>
  <c r="L6338" i="2"/>
  <c r="N6338" i="2"/>
  <c r="J6338" i="2"/>
  <c r="N6346" i="2"/>
  <c r="J6346" i="2"/>
  <c r="L6346" i="2"/>
  <c r="L6353" i="2"/>
  <c r="N6353" i="2"/>
  <c r="J6353" i="2"/>
  <c r="J6359" i="2"/>
  <c r="L6359" i="2"/>
  <c r="N6359" i="2"/>
  <c r="N16" i="2"/>
  <c r="J16" i="2"/>
  <c r="L16" i="2"/>
  <c r="N23" i="2"/>
  <c r="L23" i="2"/>
  <c r="J23" i="2"/>
  <c r="N29" i="2"/>
  <c r="L29" i="2"/>
  <c r="J29" i="2"/>
  <c r="L34" i="2"/>
  <c r="J34" i="2"/>
  <c r="N34" i="2"/>
  <c r="N40" i="2"/>
  <c r="L40" i="2"/>
  <c r="J40" i="2"/>
  <c r="L47" i="2"/>
  <c r="N47" i="2"/>
  <c r="J47" i="2"/>
  <c r="J68" i="2"/>
  <c r="N68" i="2"/>
  <c r="L68" i="2"/>
  <c r="L75" i="2"/>
  <c r="J75" i="2"/>
  <c r="N75" i="2"/>
  <c r="J85" i="2"/>
  <c r="L85" i="2"/>
  <c r="N85" i="2"/>
  <c r="J90" i="2"/>
  <c r="N90" i="2"/>
  <c r="L90" i="2"/>
  <c r="L6251" i="2"/>
  <c r="J6251" i="2"/>
  <c r="N6251" i="2"/>
  <c r="N6259" i="2"/>
  <c r="L6259" i="2"/>
  <c r="J6259" i="2"/>
  <c r="N6273" i="2"/>
  <c r="L6273" i="2"/>
  <c r="J6273" i="2"/>
  <c r="N6279" i="2"/>
  <c r="L6279" i="2"/>
  <c r="J6279" i="2"/>
  <c r="N6287" i="2"/>
  <c r="L6287" i="2"/>
  <c r="J6287" i="2"/>
  <c r="N6295" i="2"/>
  <c r="L6295" i="2"/>
  <c r="J6295" i="2"/>
  <c r="J6301" i="2"/>
  <c r="L6301" i="2"/>
  <c r="N6301" i="2"/>
  <c r="J6313" i="2"/>
  <c r="L6313" i="2"/>
  <c r="N6313" i="2"/>
  <c r="N6320" i="2"/>
  <c r="J6320" i="2"/>
  <c r="L6320" i="2"/>
  <c r="N6326" i="2"/>
  <c r="L6326" i="2"/>
  <c r="J6326" i="2"/>
  <c r="J6334" i="2"/>
  <c r="N6334" i="2"/>
  <c r="L6334" i="2"/>
  <c r="N6341" i="2"/>
  <c r="L6341" i="2"/>
  <c r="J6341" i="2"/>
  <c r="N6347" i="2"/>
  <c r="L6347" i="2"/>
  <c r="J6347" i="2"/>
  <c r="N6354" i="2"/>
  <c r="L6354" i="2"/>
  <c r="J6354" i="2"/>
  <c r="L6360" i="2"/>
  <c r="N6360" i="2"/>
  <c r="J6360" i="2"/>
  <c r="N3741" i="2"/>
  <c r="L3741" i="2"/>
  <c r="J3741" i="2"/>
  <c r="L3742" i="2"/>
  <c r="N3742" i="2"/>
  <c r="J3742" i="2"/>
  <c r="J3743" i="2"/>
  <c r="L3743" i="2"/>
  <c r="N3743" i="2"/>
  <c r="J3745" i="2"/>
  <c r="L3745" i="2"/>
  <c r="N3745" i="2"/>
  <c r="N3749" i="2"/>
  <c r="L3749" i="2"/>
  <c r="J3749" i="2"/>
  <c r="L3750" i="2"/>
  <c r="J3750" i="2"/>
  <c r="N3750" i="2"/>
  <c r="J3752" i="2"/>
  <c r="L3752" i="2"/>
  <c r="N3752" i="2"/>
  <c r="J3753" i="2"/>
  <c r="L3753" i="2"/>
  <c r="N3753" i="2"/>
  <c r="L4380" i="2"/>
  <c r="J4380" i="2"/>
  <c r="N4381" i="2"/>
  <c r="L4381" i="2"/>
  <c r="J4381" i="2"/>
  <c r="L4382" i="2"/>
  <c r="N4382" i="2"/>
  <c r="J4382" i="2"/>
  <c r="J4383" i="2"/>
  <c r="N4383" i="2"/>
  <c r="L4383" i="2"/>
  <c r="J4384" i="2"/>
  <c r="L4384" i="2"/>
  <c r="N4384" i="2"/>
  <c r="L4385" i="2"/>
  <c r="N4385" i="2"/>
  <c r="J4385" i="2"/>
  <c r="L4386" i="2"/>
  <c r="N4386" i="2"/>
  <c r="J4386" i="2"/>
  <c r="N4387" i="2"/>
  <c r="L4387" i="2"/>
  <c r="J4387" i="2"/>
  <c r="L4388" i="2"/>
  <c r="J4388" i="2"/>
  <c r="N4388" i="2"/>
  <c r="N4389" i="2"/>
  <c r="J4389" i="2"/>
  <c r="L4389" i="2"/>
  <c r="L4390" i="2"/>
  <c r="J4390" i="2"/>
  <c r="N4390" i="2"/>
  <c r="N4391" i="2"/>
  <c r="L4391" i="2"/>
  <c r="J4391" i="2"/>
  <c r="J4392" i="2"/>
  <c r="N4392" i="2"/>
  <c r="L4392" i="2"/>
  <c r="N4393" i="2"/>
  <c r="L4393" i="2"/>
  <c r="J4393" i="2"/>
  <c r="N4394" i="2"/>
  <c r="L4394" i="2"/>
  <c r="J4394" i="2"/>
  <c r="J4395" i="2"/>
  <c r="N4395" i="2"/>
  <c r="L4395" i="2"/>
  <c r="N4396" i="2"/>
  <c r="J4396" i="2"/>
  <c r="L4396" i="2"/>
  <c r="J4397" i="2"/>
  <c r="L4397" i="2"/>
  <c r="N4397" i="2"/>
  <c r="N4398" i="2"/>
  <c r="L4398" i="2"/>
  <c r="J4398" i="2"/>
  <c r="N4399" i="2"/>
  <c r="L4399" i="2"/>
  <c r="J4399" i="2"/>
  <c r="N4400" i="2"/>
  <c r="L4400" i="2"/>
  <c r="J4400" i="2"/>
  <c r="N4401" i="2"/>
  <c r="L4401" i="2"/>
  <c r="J4401" i="2"/>
  <c r="N4402" i="2"/>
  <c r="L4402" i="2"/>
  <c r="J4402" i="2"/>
  <c r="N4403" i="2"/>
  <c r="L4403" i="2"/>
  <c r="J4403" i="2"/>
  <c r="N4404" i="2"/>
  <c r="L4404" i="2"/>
  <c r="J4404" i="2"/>
  <c r="N4405" i="2"/>
  <c r="J4405" i="2"/>
  <c r="L4405" i="2"/>
  <c r="N4406" i="2"/>
  <c r="L4406" i="2"/>
  <c r="J4406" i="2"/>
  <c r="N4407" i="2"/>
  <c r="L4407" i="2"/>
  <c r="J4407" i="2"/>
  <c r="N4408" i="2"/>
  <c r="L4408" i="2"/>
  <c r="J4408" i="2"/>
  <c r="J4409" i="2"/>
  <c r="L4409" i="2"/>
  <c r="N4409" i="2"/>
  <c r="N4410" i="2"/>
  <c r="J4410" i="2"/>
  <c r="L4410" i="2"/>
  <c r="J4411" i="2"/>
  <c r="L4411" i="2"/>
  <c r="N4411" i="2"/>
  <c r="J4412" i="2"/>
  <c r="L4412" i="2"/>
  <c r="N4412" i="2"/>
  <c r="J4413" i="2"/>
  <c r="L4413" i="2"/>
  <c r="N4413" i="2"/>
  <c r="J4414" i="2"/>
  <c r="L4414" i="2"/>
  <c r="N4414" i="2"/>
  <c r="N4415" i="2"/>
  <c r="L4415" i="2"/>
  <c r="J4415" i="2"/>
  <c r="J4416" i="2"/>
  <c r="N4416" i="2"/>
  <c r="L4416" i="2"/>
  <c r="L4417" i="2"/>
  <c r="J4417" i="2"/>
  <c r="N4417" i="2"/>
  <c r="N4418" i="2"/>
  <c r="L4418" i="2"/>
  <c r="J4418" i="2"/>
  <c r="N4419" i="2"/>
  <c r="L4419" i="2"/>
  <c r="J4419" i="2"/>
  <c r="N4420" i="2"/>
  <c r="L4420" i="2"/>
  <c r="J4420" i="2"/>
  <c r="N4421" i="2"/>
  <c r="L4421" i="2"/>
  <c r="J4421" i="2"/>
  <c r="N4422" i="2"/>
  <c r="L4422" i="2"/>
  <c r="J4422" i="2"/>
  <c r="J4423" i="2"/>
  <c r="L4423" i="2"/>
  <c r="N4423" i="2"/>
  <c r="L4424" i="2"/>
  <c r="J4424" i="2"/>
  <c r="N4424" i="2"/>
  <c r="J4425" i="2"/>
  <c r="L4425" i="2"/>
  <c r="N4425" i="2"/>
  <c r="L4426" i="2"/>
  <c r="N4426" i="2"/>
  <c r="J4426" i="2"/>
  <c r="J4427" i="2"/>
  <c r="L4427" i="2"/>
  <c r="N4427" i="2"/>
  <c r="J4428" i="2"/>
  <c r="N4428" i="2"/>
  <c r="L4428" i="2"/>
  <c r="L4429" i="2"/>
  <c r="N4429" i="2"/>
  <c r="J4429" i="2"/>
  <c r="L4430" i="2"/>
  <c r="N4430" i="2"/>
  <c r="J4430" i="2"/>
  <c r="J4431" i="2"/>
  <c r="L4431" i="2"/>
  <c r="N4431" i="2"/>
  <c r="N8070" i="2"/>
  <c r="J8070" i="2"/>
  <c r="N8071" i="2"/>
  <c r="L8071" i="2"/>
  <c r="J8071" i="2"/>
  <c r="N8072" i="2"/>
  <c r="L8072" i="2"/>
  <c r="J8072" i="2"/>
  <c r="N8073" i="2"/>
  <c r="L8073" i="2"/>
  <c r="J8073" i="2"/>
  <c r="N8074" i="2"/>
  <c r="L8074" i="2"/>
  <c r="J8074" i="2"/>
  <c r="N8075" i="2"/>
  <c r="L8075" i="2"/>
  <c r="J8075" i="2"/>
  <c r="N8076" i="2"/>
  <c r="L8076" i="2"/>
  <c r="J8076" i="2"/>
  <c r="N8077" i="2"/>
  <c r="L8077" i="2"/>
  <c r="J8077" i="2"/>
  <c r="N8078" i="2"/>
  <c r="L8078" i="2"/>
  <c r="J8078" i="2"/>
  <c r="N8079" i="2"/>
  <c r="J8079" i="2"/>
  <c r="L8079" i="2"/>
  <c r="J8080" i="2"/>
  <c r="L8080" i="2"/>
  <c r="N8080" i="2"/>
  <c r="J8081" i="2"/>
  <c r="L8081" i="2"/>
  <c r="N8081" i="2"/>
  <c r="L8082" i="2"/>
  <c r="J8082" i="2"/>
  <c r="N8082" i="2"/>
  <c r="L8083" i="2"/>
  <c r="N8083" i="2"/>
  <c r="J8083" i="2"/>
  <c r="L8084" i="2"/>
  <c r="N8084" i="2"/>
  <c r="J8084" i="2"/>
  <c r="J8085" i="2"/>
  <c r="L8085" i="2"/>
  <c r="N8085" i="2"/>
  <c r="L8086" i="2"/>
  <c r="J8086" i="2"/>
  <c r="N8086" i="2"/>
  <c r="J8087" i="2"/>
  <c r="L8087" i="2"/>
  <c r="N8087" i="2"/>
  <c r="N8088" i="2"/>
  <c r="J8088" i="2"/>
  <c r="L8088" i="2"/>
  <c r="N8789" i="2"/>
  <c r="L8789" i="2"/>
  <c r="J8789" i="2"/>
  <c r="N8790" i="2"/>
  <c r="L8790" i="2"/>
  <c r="J8790" i="2"/>
  <c r="N8791" i="2"/>
  <c r="L8791" i="2"/>
  <c r="J8791" i="2"/>
  <c r="N8792" i="2"/>
  <c r="L8792" i="2"/>
  <c r="J8792" i="2"/>
  <c r="N8793" i="2"/>
  <c r="L8793" i="2"/>
  <c r="J8793" i="2"/>
  <c r="N8794" i="2"/>
  <c r="L8794" i="2"/>
  <c r="J8794" i="2"/>
  <c r="N8795" i="2"/>
  <c r="L8795" i="2"/>
  <c r="J8795" i="2"/>
  <c r="N8796" i="2"/>
  <c r="L8796" i="2"/>
  <c r="J8796" i="2"/>
  <c r="N8797" i="2"/>
  <c r="L8797" i="2"/>
  <c r="J8797" i="2"/>
  <c r="N8798" i="2"/>
  <c r="L8798" i="2"/>
  <c r="J8798" i="2"/>
  <c r="N8799" i="2"/>
  <c r="L8799" i="2"/>
  <c r="J8799" i="2"/>
  <c r="N8800" i="2"/>
  <c r="L8800" i="2"/>
  <c r="J8800" i="2"/>
  <c r="N8801" i="2"/>
  <c r="L8801" i="2"/>
  <c r="J8801" i="2"/>
  <c r="N8802" i="2"/>
  <c r="L8802" i="2"/>
  <c r="J8802" i="2"/>
  <c r="N8803" i="2"/>
  <c r="L8803" i="2"/>
  <c r="J8803" i="2"/>
  <c r="N8804" i="2"/>
  <c r="L8804" i="2"/>
  <c r="J8804" i="2"/>
  <c r="N8805" i="2"/>
  <c r="L8805" i="2"/>
  <c r="J8805" i="2"/>
  <c r="N8806" i="2"/>
  <c r="L8806" i="2"/>
  <c r="J8806" i="2"/>
  <c r="N8807" i="2"/>
  <c r="L8807" i="2"/>
  <c r="J8807" i="2"/>
  <c r="N8808" i="2"/>
  <c r="L8808" i="2"/>
  <c r="J8808" i="2"/>
  <c r="N8809" i="2"/>
  <c r="L8809" i="2"/>
  <c r="J8809" i="2"/>
  <c r="N8810" i="2"/>
  <c r="L8810" i="2"/>
  <c r="J8810" i="2"/>
  <c r="N8811" i="2"/>
  <c r="L8811" i="2"/>
  <c r="J8811" i="2"/>
  <c r="N8812" i="2"/>
  <c r="L8812" i="2"/>
  <c r="J8812" i="2"/>
  <c r="N8813" i="2"/>
  <c r="L8813" i="2"/>
  <c r="J8813" i="2"/>
  <c r="N8814" i="2"/>
  <c r="L8814" i="2"/>
  <c r="J8814" i="2"/>
  <c r="N8815" i="2"/>
  <c r="L8815" i="2"/>
  <c r="J8815" i="2"/>
  <c r="N8816" i="2"/>
  <c r="L8816" i="2"/>
  <c r="J8816" i="2"/>
  <c r="N8817" i="2"/>
  <c r="L8817" i="2"/>
  <c r="J8817" i="2"/>
  <c r="N8818" i="2"/>
  <c r="L8818" i="2"/>
  <c r="J8818" i="2"/>
  <c r="N8819" i="2"/>
  <c r="L8819" i="2"/>
  <c r="J8819" i="2"/>
  <c r="N8820" i="2"/>
  <c r="L8820" i="2"/>
  <c r="J8820" i="2"/>
  <c r="N8821" i="2"/>
  <c r="L8821" i="2"/>
  <c r="J8821" i="2"/>
  <c r="N8822" i="2"/>
  <c r="L8822" i="2"/>
  <c r="J8822" i="2"/>
  <c r="N8823" i="2"/>
  <c r="L8823" i="2"/>
  <c r="J8823" i="2"/>
  <c r="N8824" i="2"/>
  <c r="L8824" i="2"/>
  <c r="J8824" i="2"/>
  <c r="N8825" i="2"/>
  <c r="L8825" i="2"/>
  <c r="J8825" i="2"/>
  <c r="N8826" i="2"/>
  <c r="L8826" i="2"/>
  <c r="J8826" i="2"/>
  <c r="N8827" i="2"/>
  <c r="L8827" i="2"/>
  <c r="J8827" i="2"/>
  <c r="N8828" i="2"/>
  <c r="L8828" i="2"/>
  <c r="J8828" i="2"/>
  <c r="N8829" i="2"/>
  <c r="L8829" i="2"/>
  <c r="J8829" i="2"/>
  <c r="N8830" i="2"/>
  <c r="L8830" i="2"/>
  <c r="J8830" i="2"/>
  <c r="N8831" i="2"/>
  <c r="L8831" i="2"/>
  <c r="J8831" i="2"/>
  <c r="N8832" i="2"/>
  <c r="L8832" i="2"/>
  <c r="J8832" i="2"/>
  <c r="N8833" i="2"/>
  <c r="L8833" i="2"/>
  <c r="J8833" i="2"/>
  <c r="N7857" i="2"/>
  <c r="L7857" i="2"/>
  <c r="J7857" i="2"/>
  <c r="N8835" i="2"/>
  <c r="L8835" i="2"/>
  <c r="J8835" i="2"/>
  <c r="N8836" i="2"/>
  <c r="L8836" i="2"/>
  <c r="J8836" i="2"/>
  <c r="N8837" i="2"/>
  <c r="L8837" i="2"/>
  <c r="J8837" i="2"/>
  <c r="N8838" i="2"/>
  <c r="L8838" i="2"/>
  <c r="J8838" i="2"/>
  <c r="N8839" i="2"/>
  <c r="L8839" i="2"/>
  <c r="J8839" i="2"/>
  <c r="N8840" i="2"/>
  <c r="L8840" i="2"/>
  <c r="J8840" i="2"/>
  <c r="N8841" i="2"/>
  <c r="L8841" i="2"/>
  <c r="J8841" i="2"/>
  <c r="N8842" i="2"/>
  <c r="L8842" i="2"/>
  <c r="J8842" i="2"/>
  <c r="N8843" i="2"/>
  <c r="L8843" i="2"/>
  <c r="J8843" i="2"/>
  <c r="N8844" i="2"/>
  <c r="L8844" i="2"/>
  <c r="J8844" i="2"/>
  <c r="N8845" i="2"/>
  <c r="L8845" i="2"/>
  <c r="J8845" i="2"/>
  <c r="N8846" i="2"/>
  <c r="L8846" i="2"/>
  <c r="J8846" i="2"/>
  <c r="N8847" i="2"/>
  <c r="L8847" i="2"/>
  <c r="J8847" i="2"/>
  <c r="N8848" i="2"/>
  <c r="L8848" i="2"/>
  <c r="J8848" i="2"/>
  <c r="N8849" i="2"/>
  <c r="L8849" i="2"/>
  <c r="J8849" i="2"/>
  <c r="N8850" i="2"/>
  <c r="L8850" i="2"/>
  <c r="J8850" i="2"/>
  <c r="N8851" i="2"/>
  <c r="L8851" i="2"/>
  <c r="J8851" i="2"/>
  <c r="N8852" i="2"/>
  <c r="L8852" i="2"/>
  <c r="J8852" i="2"/>
  <c r="J6872" i="2"/>
  <c r="N6872" i="2"/>
  <c r="L6872" i="2"/>
  <c r="J6873" i="2"/>
  <c r="L6873" i="2"/>
  <c r="N6873" i="2"/>
  <c r="J6874" i="2"/>
  <c r="L6874" i="2"/>
  <c r="N6874" i="2"/>
  <c r="J6875" i="2"/>
  <c r="L6875" i="2"/>
  <c r="N6875" i="2"/>
  <c r="J6876" i="2"/>
  <c r="L6876" i="2"/>
  <c r="N6876" i="2"/>
  <c r="J6877" i="2"/>
  <c r="L6877" i="2"/>
  <c r="N6877" i="2"/>
  <c r="J6878" i="2"/>
  <c r="L6878" i="2"/>
  <c r="N6878" i="2"/>
  <c r="J8753" i="2"/>
  <c r="L8753" i="2"/>
  <c r="N8753" i="2"/>
  <c r="J2503" i="2"/>
  <c r="L2503" i="2"/>
  <c r="N2503" i="2"/>
  <c r="J3128" i="2"/>
  <c r="L3128" i="2"/>
  <c r="N3128" i="2"/>
  <c r="J8109" i="2"/>
  <c r="L8109" i="2"/>
  <c r="N8109" i="2"/>
  <c r="J8110" i="2"/>
  <c r="L8110" i="2"/>
  <c r="N8110" i="2"/>
  <c r="J8111" i="2"/>
  <c r="L8111" i="2"/>
  <c r="N8111" i="2"/>
  <c r="J8112" i="2"/>
  <c r="L8112" i="2"/>
  <c r="N8112" i="2"/>
  <c r="M10004" i="2"/>
  <c r="N598" i="2"/>
  <c r="L598" i="2"/>
  <c r="J598" i="2"/>
  <c r="J599" i="2"/>
  <c r="L599" i="2"/>
  <c r="N599" i="2"/>
  <c r="L600" i="2"/>
  <c r="J600" i="2"/>
  <c r="N600" i="2"/>
  <c r="L601" i="2"/>
  <c r="N601" i="2"/>
  <c r="J601" i="2"/>
  <c r="L602" i="2"/>
  <c r="N602" i="2"/>
  <c r="J602" i="2"/>
  <c r="N603" i="2"/>
  <c r="L603" i="2"/>
  <c r="J603" i="2"/>
  <c r="L604" i="2"/>
  <c r="N604" i="2"/>
  <c r="J604" i="2"/>
  <c r="N605" i="2"/>
  <c r="L605" i="2"/>
  <c r="J605" i="2"/>
  <c r="J606" i="2"/>
  <c r="L606" i="2"/>
  <c r="N606" i="2"/>
  <c r="L607" i="2"/>
  <c r="N607" i="2"/>
  <c r="J607" i="2"/>
  <c r="L608" i="2"/>
  <c r="J608" i="2"/>
  <c r="N608" i="2"/>
  <c r="N609" i="2"/>
  <c r="L609" i="2"/>
  <c r="J609" i="2"/>
  <c r="L611" i="2"/>
  <c r="N611" i="2"/>
  <c r="J611" i="2"/>
  <c r="N612" i="2"/>
  <c r="L612" i="2"/>
  <c r="J612" i="2"/>
  <c r="L614" i="2"/>
  <c r="J614" i="2"/>
  <c r="N614" i="2"/>
  <c r="N615" i="2"/>
  <c r="L615" i="2"/>
  <c r="J615" i="2"/>
  <c r="J618" i="2"/>
  <c r="N618" i="2"/>
  <c r="L618" i="2"/>
  <c r="N7328" i="2"/>
  <c r="L7328" i="2"/>
  <c r="J7328" i="2"/>
  <c r="N7329" i="2"/>
  <c r="L7329" i="2"/>
  <c r="J7329" i="2"/>
  <c r="J92" i="2"/>
  <c r="L92" i="2"/>
  <c r="N92" i="2"/>
  <c r="J93" i="2"/>
  <c r="L93" i="2"/>
  <c r="N93" i="2"/>
  <c r="J94" i="2"/>
  <c r="L94" i="2"/>
  <c r="N94" i="2"/>
  <c r="N95" i="2"/>
  <c r="J95" i="2"/>
  <c r="L95" i="2"/>
  <c r="L96" i="2"/>
  <c r="J96" i="2"/>
  <c r="N96" i="2"/>
  <c r="J97" i="2"/>
  <c r="L97" i="2"/>
  <c r="N97" i="2"/>
  <c r="J98" i="2"/>
  <c r="L98" i="2"/>
  <c r="N98" i="2"/>
  <c r="L99" i="2"/>
  <c r="N99" i="2"/>
  <c r="J99" i="2"/>
  <c r="J100" i="2"/>
  <c r="L100" i="2"/>
  <c r="N100" i="2"/>
  <c r="L101" i="2"/>
  <c r="N101" i="2"/>
  <c r="J101" i="2"/>
  <c r="J102" i="2"/>
  <c r="L102" i="2"/>
  <c r="N102" i="2"/>
  <c r="J103" i="2"/>
  <c r="N103" i="2"/>
  <c r="L103" i="2"/>
  <c r="L104" i="2"/>
  <c r="J104" i="2"/>
  <c r="N104" i="2"/>
  <c r="J105" i="2"/>
  <c r="L105" i="2"/>
  <c r="N105" i="2"/>
  <c r="J106" i="2"/>
  <c r="L106" i="2"/>
  <c r="N106" i="2"/>
  <c r="J107" i="2"/>
  <c r="L107" i="2"/>
  <c r="N107" i="2"/>
  <c r="J108" i="2"/>
  <c r="L108" i="2"/>
  <c r="N108" i="2"/>
  <c r="J109" i="2"/>
  <c r="L109" i="2"/>
  <c r="N109" i="2"/>
  <c r="L110" i="2"/>
  <c r="N110" i="2"/>
  <c r="J110" i="2"/>
  <c r="J111" i="2"/>
  <c r="L111" i="2"/>
  <c r="N111" i="2"/>
  <c r="N112" i="2"/>
  <c r="J112" i="2"/>
  <c r="L112" i="2"/>
  <c r="J113" i="2"/>
  <c r="L113" i="2"/>
  <c r="N113" i="2"/>
  <c r="J114" i="2"/>
  <c r="L114" i="2"/>
  <c r="N114" i="2"/>
  <c r="L115" i="2"/>
  <c r="J115" i="2"/>
  <c r="N115" i="2"/>
  <c r="J116" i="2"/>
  <c r="L116" i="2"/>
  <c r="N116" i="2"/>
  <c r="J117" i="2"/>
  <c r="L117" i="2"/>
  <c r="N117" i="2"/>
  <c r="L118" i="2"/>
  <c r="N118" i="2"/>
  <c r="J118" i="2"/>
  <c r="N119" i="2"/>
  <c r="J119" i="2"/>
  <c r="L119" i="2"/>
  <c r="J120" i="2"/>
  <c r="L120" i="2"/>
  <c r="N120" i="2"/>
  <c r="N121" i="2"/>
  <c r="L121" i="2"/>
  <c r="J121" i="2"/>
  <c r="N122" i="2"/>
  <c r="L122" i="2"/>
  <c r="J122" i="2"/>
  <c r="N123" i="2"/>
  <c r="L123" i="2"/>
  <c r="J123" i="2"/>
  <c r="N124" i="2"/>
  <c r="L124" i="2"/>
  <c r="J124" i="2"/>
  <c r="N125" i="2"/>
  <c r="L125" i="2"/>
  <c r="J125" i="2"/>
  <c r="J126" i="2"/>
  <c r="N126" i="2"/>
  <c r="L126" i="2"/>
  <c r="L127" i="2"/>
  <c r="J127" i="2"/>
  <c r="N127" i="2"/>
  <c r="N128" i="2"/>
  <c r="L128" i="2"/>
  <c r="J128" i="2"/>
  <c r="N129" i="2"/>
  <c r="L129" i="2"/>
  <c r="J129" i="2"/>
  <c r="N130" i="2"/>
  <c r="L130" i="2"/>
  <c r="J130" i="2"/>
  <c r="N131" i="2"/>
  <c r="J131" i="2"/>
  <c r="L131" i="2"/>
  <c r="N132" i="2"/>
  <c r="L132" i="2"/>
  <c r="J132" i="2"/>
  <c r="J133" i="2"/>
  <c r="L133" i="2"/>
  <c r="N133" i="2"/>
  <c r="N134" i="2"/>
  <c r="L134" i="2"/>
  <c r="J134" i="2"/>
  <c r="N135" i="2"/>
  <c r="L135" i="2"/>
  <c r="J135" i="2"/>
  <c r="N136" i="2"/>
  <c r="L136" i="2"/>
  <c r="J136" i="2"/>
  <c r="N137" i="2"/>
  <c r="L137" i="2"/>
  <c r="J137" i="2"/>
  <c r="J138" i="2"/>
  <c r="L138" i="2"/>
  <c r="N138" i="2"/>
  <c r="L139" i="2"/>
  <c r="N139" i="2"/>
  <c r="J139" i="2"/>
  <c r="J140" i="2"/>
  <c r="L140" i="2"/>
  <c r="N140" i="2"/>
  <c r="N141" i="2"/>
  <c r="J141" i="2"/>
  <c r="L141" i="2"/>
  <c r="N142" i="2"/>
  <c r="J142" i="2"/>
  <c r="L142" i="2"/>
  <c r="J143" i="2"/>
  <c r="L143" i="2"/>
  <c r="N143" i="2"/>
  <c r="N144" i="2"/>
  <c r="L144" i="2"/>
  <c r="J144" i="2"/>
  <c r="N145" i="2"/>
  <c r="L145" i="2"/>
  <c r="J145" i="2"/>
  <c r="N146" i="2"/>
  <c r="L146" i="2"/>
  <c r="J146" i="2"/>
  <c r="N147" i="2"/>
  <c r="J147" i="2"/>
  <c r="L147" i="2"/>
  <c r="L148" i="2"/>
  <c r="J148" i="2"/>
  <c r="N148" i="2"/>
  <c r="J149" i="2"/>
  <c r="L149" i="2"/>
  <c r="N149" i="2"/>
  <c r="L150" i="2"/>
  <c r="N150" i="2"/>
  <c r="J150" i="2"/>
  <c r="N151" i="2"/>
  <c r="L151" i="2"/>
  <c r="J151" i="2"/>
  <c r="N152" i="2"/>
  <c r="L152" i="2"/>
  <c r="J152" i="2"/>
  <c r="N153" i="2"/>
  <c r="L153" i="2"/>
  <c r="J153" i="2"/>
  <c r="N154" i="2"/>
  <c r="L154" i="2"/>
  <c r="J154" i="2"/>
  <c r="N155" i="2"/>
  <c r="L155" i="2"/>
  <c r="J155" i="2"/>
  <c r="N156" i="2"/>
  <c r="L156" i="2"/>
  <c r="J156" i="2"/>
  <c r="N157" i="2"/>
  <c r="L157" i="2"/>
  <c r="J157" i="2"/>
  <c r="N158" i="2"/>
  <c r="L158" i="2"/>
  <c r="J158" i="2"/>
  <c r="N159" i="2"/>
  <c r="L159" i="2"/>
  <c r="J159" i="2"/>
  <c r="L6868" i="2"/>
  <c r="J6868" i="2"/>
  <c r="N6868" i="2"/>
  <c r="J6869" i="2"/>
  <c r="N6869" i="2"/>
  <c r="L6869" i="2"/>
  <c r="N6870" i="2"/>
  <c r="L6870" i="2"/>
  <c r="J6870" i="2"/>
  <c r="J6871" i="2"/>
  <c r="L6871" i="2"/>
  <c r="N6871" i="2"/>
  <c r="J6879" i="2"/>
  <c r="L6879" i="2"/>
  <c r="N6879" i="2"/>
  <c r="L6880" i="2"/>
  <c r="J6880" i="2"/>
  <c r="N6880" i="2"/>
  <c r="N6881" i="2"/>
  <c r="L6881" i="2"/>
  <c r="J6881" i="2"/>
  <c r="J6882" i="2"/>
  <c r="N6882" i="2"/>
  <c r="L6882" i="2"/>
  <c r="N6883" i="2"/>
  <c r="L6883" i="2"/>
  <c r="J6883" i="2"/>
  <c r="N6884" i="2"/>
  <c r="L6884" i="2"/>
  <c r="J6884" i="2"/>
  <c r="J265" i="2"/>
  <c r="L265" i="2"/>
  <c r="N265" i="2"/>
  <c r="J266" i="2"/>
  <c r="L266" i="2"/>
  <c r="N266" i="2"/>
  <c r="J267" i="2"/>
  <c r="N267" i="2"/>
  <c r="L267" i="2"/>
  <c r="N268" i="2"/>
  <c r="J268" i="2"/>
  <c r="L268" i="2"/>
  <c r="L269" i="2"/>
  <c r="N269" i="2"/>
  <c r="J269" i="2"/>
  <c r="N270" i="2"/>
  <c r="L270" i="2"/>
  <c r="J270" i="2"/>
  <c r="J271" i="2"/>
  <c r="N271" i="2"/>
  <c r="L271" i="2"/>
  <c r="N272" i="2"/>
  <c r="L272" i="2"/>
  <c r="J272" i="2"/>
  <c r="L273" i="2"/>
  <c r="N273" i="2"/>
  <c r="J273" i="2"/>
  <c r="L274" i="2"/>
  <c r="J274" i="2"/>
  <c r="N274" i="2"/>
  <c r="N275" i="2"/>
  <c r="J275" i="2"/>
  <c r="L275" i="2"/>
  <c r="J276" i="2"/>
  <c r="L276" i="2"/>
  <c r="N276" i="2"/>
  <c r="L277" i="2"/>
  <c r="N277" i="2"/>
  <c r="J277" i="2"/>
  <c r="N278" i="2"/>
  <c r="L278" i="2"/>
  <c r="J278" i="2"/>
  <c r="N279" i="2"/>
  <c r="L279" i="2"/>
  <c r="J279" i="2"/>
  <c r="N280" i="2"/>
  <c r="L280" i="2"/>
  <c r="J280" i="2"/>
  <c r="N281" i="2"/>
  <c r="L281" i="2"/>
  <c r="J281" i="2"/>
  <c r="N282" i="2"/>
  <c r="L282" i="2"/>
  <c r="J282" i="2"/>
  <c r="N283" i="2"/>
  <c r="L283" i="2"/>
  <c r="J283" i="2"/>
  <c r="N284" i="2"/>
  <c r="L284" i="2"/>
  <c r="J284" i="2"/>
  <c r="N285" i="2"/>
  <c r="L285" i="2"/>
  <c r="J285" i="2"/>
  <c r="L286" i="2"/>
  <c r="N286" i="2"/>
  <c r="J286" i="2"/>
  <c r="N287" i="2"/>
  <c r="L287" i="2"/>
  <c r="J287" i="2"/>
  <c r="N288" i="2"/>
  <c r="L288" i="2"/>
  <c r="J288" i="2"/>
  <c r="N289" i="2"/>
  <c r="L289" i="2"/>
  <c r="J289" i="2"/>
  <c r="N290" i="2"/>
  <c r="L290" i="2"/>
  <c r="J290" i="2"/>
  <c r="L291" i="2"/>
  <c r="J291" i="2"/>
  <c r="N291" i="2"/>
  <c r="J292" i="2"/>
  <c r="L292" i="2"/>
  <c r="N292" i="2"/>
  <c r="J293" i="2"/>
  <c r="L293" i="2"/>
  <c r="N293" i="2"/>
  <c r="J294" i="2"/>
  <c r="L294" i="2"/>
  <c r="N294" i="2"/>
  <c r="J295" i="2"/>
  <c r="L295" i="2"/>
  <c r="N295" i="2"/>
  <c r="N296" i="2"/>
  <c r="J296" i="2"/>
  <c r="L296" i="2"/>
  <c r="J297" i="2"/>
  <c r="L297" i="2"/>
  <c r="N297" i="2"/>
  <c r="N298" i="2"/>
  <c r="L298" i="2"/>
  <c r="J298" i="2"/>
  <c r="J299" i="2"/>
  <c r="L299" i="2"/>
  <c r="N299" i="2"/>
  <c r="N300" i="2"/>
  <c r="L300" i="2"/>
  <c r="J300" i="2"/>
  <c r="N301" i="2"/>
  <c r="L301" i="2"/>
  <c r="J301" i="2"/>
  <c r="N302" i="2"/>
  <c r="L302" i="2"/>
  <c r="J302" i="2"/>
  <c r="N303" i="2"/>
  <c r="L303" i="2"/>
  <c r="J303" i="2"/>
  <c r="N304" i="2"/>
  <c r="L304" i="2"/>
  <c r="J304" i="2"/>
  <c r="N305" i="2"/>
  <c r="L305" i="2"/>
  <c r="J305" i="2"/>
  <c r="N306" i="2"/>
  <c r="L306" i="2"/>
  <c r="J306" i="2"/>
  <c r="N307" i="2"/>
  <c r="L307" i="2"/>
  <c r="J307" i="2"/>
  <c r="N308" i="2"/>
  <c r="L308" i="2"/>
  <c r="J308" i="2"/>
  <c r="N309" i="2"/>
  <c r="J309" i="2"/>
  <c r="L309" i="2"/>
  <c r="L310" i="2"/>
  <c r="N310" i="2"/>
  <c r="J310" i="2"/>
  <c r="N311" i="2"/>
  <c r="L311" i="2"/>
  <c r="J311" i="2"/>
  <c r="J312" i="2"/>
  <c r="L312" i="2"/>
  <c r="N312" i="2"/>
  <c r="N313" i="2"/>
  <c r="L313" i="2"/>
  <c r="J313" i="2"/>
  <c r="J314" i="2"/>
  <c r="N314" i="2"/>
  <c r="L314" i="2"/>
  <c r="L315" i="2"/>
  <c r="J315" i="2"/>
  <c r="N315" i="2"/>
  <c r="L316" i="2"/>
  <c r="N316" i="2"/>
  <c r="J316" i="2"/>
  <c r="N317" i="2"/>
  <c r="J317" i="2"/>
  <c r="L317" i="2"/>
  <c r="J318" i="2"/>
  <c r="L318" i="2"/>
  <c r="N318" i="2"/>
  <c r="L319" i="2"/>
  <c r="J319" i="2"/>
  <c r="N319" i="2"/>
  <c r="N320" i="2"/>
  <c r="L320" i="2"/>
  <c r="J320" i="2"/>
  <c r="J321" i="2"/>
  <c r="L321" i="2"/>
  <c r="N321" i="2"/>
  <c r="N322" i="2"/>
  <c r="J322" i="2"/>
  <c r="L322" i="2"/>
  <c r="L323" i="2"/>
  <c r="N323" i="2"/>
  <c r="J323" i="2"/>
  <c r="N324" i="2"/>
  <c r="J324" i="2"/>
  <c r="L324" i="2"/>
  <c r="N325" i="2"/>
  <c r="L325" i="2"/>
  <c r="J325" i="2"/>
  <c r="L326" i="2"/>
  <c r="J326" i="2"/>
  <c r="N326" i="2"/>
  <c r="N327" i="2"/>
  <c r="L327" i="2"/>
  <c r="J327" i="2"/>
  <c r="N328" i="2"/>
  <c r="J328" i="2"/>
  <c r="L328" i="2"/>
  <c r="N329" i="2"/>
  <c r="L329" i="2"/>
  <c r="J329" i="2"/>
  <c r="N330" i="2"/>
  <c r="L330" i="2"/>
  <c r="J330" i="2"/>
  <c r="N331" i="2"/>
  <c r="L331" i="2"/>
  <c r="J331" i="2"/>
  <c r="N332" i="2"/>
  <c r="J332" i="2"/>
  <c r="L332" i="2"/>
  <c r="J333" i="2"/>
  <c r="N333" i="2"/>
  <c r="L333" i="2"/>
  <c r="J334" i="2"/>
  <c r="L334" i="2"/>
  <c r="N334" i="2"/>
  <c r="J335" i="2"/>
  <c r="L335" i="2"/>
  <c r="N335" i="2"/>
  <c r="J336" i="2"/>
  <c r="N336" i="2"/>
  <c r="L336" i="2"/>
  <c r="J337" i="2"/>
  <c r="L337" i="2"/>
  <c r="N337" i="2"/>
  <c r="N338" i="2"/>
  <c r="L338" i="2"/>
  <c r="J338" i="2"/>
  <c r="N339" i="2"/>
  <c r="J339" i="2"/>
  <c r="L339" i="2"/>
  <c r="L340" i="2"/>
  <c r="N340" i="2"/>
  <c r="J340" i="2"/>
  <c r="N341" i="2"/>
  <c r="L341" i="2"/>
  <c r="J341" i="2"/>
  <c r="J342" i="2"/>
  <c r="N342" i="2"/>
  <c r="L342" i="2"/>
  <c r="N343" i="2"/>
  <c r="L343" i="2"/>
  <c r="J343" i="2"/>
  <c r="N344" i="2"/>
  <c r="J344" i="2"/>
  <c r="L344" i="2"/>
  <c r="N345" i="2"/>
  <c r="L345" i="2"/>
  <c r="J345" i="2"/>
  <c r="J346" i="2"/>
  <c r="L346" i="2"/>
  <c r="N346" i="2"/>
  <c r="N347" i="2"/>
  <c r="L347" i="2"/>
  <c r="J347" i="2"/>
  <c r="N348" i="2"/>
  <c r="L348" i="2"/>
  <c r="J348" i="2"/>
  <c r="L349" i="2"/>
  <c r="J349" i="2"/>
  <c r="N349" i="2"/>
  <c r="N350" i="2"/>
  <c r="L350" i="2"/>
  <c r="J350" i="2"/>
  <c r="N351" i="2"/>
  <c r="L351" i="2"/>
  <c r="J351" i="2"/>
  <c r="L352" i="2"/>
  <c r="J352" i="2"/>
  <c r="N352" i="2"/>
  <c r="N353" i="2"/>
  <c r="L353" i="2"/>
  <c r="J353" i="2"/>
  <c r="L354" i="2"/>
  <c r="N354" i="2"/>
  <c r="J354" i="2"/>
  <c r="N355" i="2"/>
  <c r="L355" i="2"/>
  <c r="J355" i="2"/>
  <c r="N356" i="2"/>
  <c r="L356" i="2"/>
  <c r="J356" i="2"/>
  <c r="J357" i="2"/>
  <c r="N357" i="2"/>
  <c r="L357" i="2"/>
  <c r="N358" i="2"/>
  <c r="J358" i="2"/>
  <c r="L358" i="2"/>
  <c r="J359" i="2"/>
  <c r="L359" i="2"/>
  <c r="N359" i="2"/>
  <c r="L360" i="2"/>
  <c r="J360" i="2"/>
  <c r="N360" i="2"/>
  <c r="N361" i="2"/>
  <c r="L361" i="2"/>
  <c r="J361" i="2"/>
  <c r="L362" i="2"/>
  <c r="J362" i="2"/>
  <c r="N362" i="2"/>
  <c r="N363" i="2"/>
  <c r="L363" i="2"/>
  <c r="J363" i="2"/>
  <c r="N364" i="2"/>
  <c r="L364" i="2"/>
  <c r="J364" i="2"/>
  <c r="N365" i="2"/>
  <c r="J365" i="2"/>
  <c r="L365" i="2"/>
  <c r="J366" i="2"/>
  <c r="L366" i="2"/>
  <c r="N366" i="2"/>
  <c r="J8129" i="2"/>
  <c r="N8129" i="2"/>
  <c r="L8129" i="2"/>
  <c r="N8130" i="2"/>
  <c r="L8130" i="2"/>
  <c r="J8130" i="2"/>
  <c r="N8131" i="2"/>
  <c r="L8131" i="2"/>
  <c r="J8131" i="2"/>
  <c r="N8132" i="2"/>
  <c r="L8132" i="2"/>
  <c r="J8132" i="2"/>
  <c r="N8133" i="2"/>
  <c r="L8133" i="2"/>
  <c r="J8133" i="2"/>
  <c r="L8134" i="2"/>
  <c r="J8134" i="2"/>
  <c r="N8134" i="2"/>
  <c r="N8135" i="2"/>
  <c r="L8135" i="2"/>
  <c r="J8135" i="2"/>
  <c r="N8136" i="2"/>
  <c r="L8136" i="2"/>
  <c r="J8136" i="2"/>
  <c r="L8137" i="2"/>
  <c r="J8137" i="2"/>
  <c r="N8137" i="2"/>
  <c r="N8138" i="2"/>
  <c r="L8138" i="2"/>
  <c r="J8138" i="2"/>
  <c r="N8139" i="2"/>
  <c r="L8139" i="2"/>
  <c r="J8139" i="2"/>
  <c r="L8140" i="2"/>
  <c r="J8140" i="2"/>
  <c r="N8140" i="2"/>
  <c r="N8141" i="2"/>
  <c r="L8141" i="2"/>
  <c r="J8141" i="2"/>
  <c r="N8142" i="2"/>
  <c r="L8142" i="2"/>
  <c r="J8142" i="2"/>
  <c r="L8143" i="2"/>
  <c r="J8143" i="2"/>
  <c r="N8143" i="2"/>
  <c r="L8144" i="2"/>
  <c r="J8144" i="2"/>
  <c r="N8144" i="2"/>
  <c r="J8145" i="2"/>
  <c r="L8145" i="2"/>
  <c r="N8145" i="2"/>
  <c r="J8146" i="2"/>
  <c r="L8146" i="2"/>
  <c r="N8146" i="2"/>
  <c r="L8147" i="2"/>
  <c r="J8147" i="2"/>
  <c r="N8147" i="2"/>
  <c r="N8148" i="2"/>
  <c r="L8148" i="2"/>
  <c r="J8148" i="2"/>
  <c r="N8149" i="2"/>
  <c r="L8149" i="2"/>
  <c r="J8149" i="2"/>
  <c r="N8150" i="2"/>
  <c r="L8150" i="2"/>
  <c r="J8150" i="2"/>
  <c r="N8151" i="2"/>
  <c r="J8151" i="2"/>
  <c r="L8151" i="2"/>
  <c r="J8152" i="2"/>
  <c r="L8152" i="2"/>
  <c r="N8152" i="2"/>
  <c r="L8153" i="2"/>
  <c r="N8153" i="2"/>
  <c r="J8153" i="2"/>
  <c r="N8154" i="2"/>
  <c r="L8154" i="2"/>
  <c r="J8154" i="2"/>
  <c r="N8155" i="2"/>
  <c r="L8155" i="2"/>
  <c r="J8155" i="2"/>
  <c r="N8156" i="2"/>
  <c r="L8156" i="2"/>
  <c r="J8156" i="2"/>
  <c r="J8157" i="2"/>
  <c r="N8157" i="2"/>
  <c r="L8157" i="2"/>
  <c r="N8158" i="2"/>
  <c r="L8158" i="2"/>
  <c r="J8158" i="2"/>
  <c r="N8159" i="2"/>
  <c r="L8159" i="2"/>
  <c r="J8159" i="2"/>
  <c r="J8160" i="2"/>
  <c r="N8160" i="2"/>
  <c r="L8160" i="2"/>
  <c r="L8161" i="2"/>
  <c r="J8161" i="2"/>
  <c r="N8161" i="2"/>
  <c r="N8162" i="2"/>
  <c r="L8162" i="2"/>
  <c r="J8162" i="2"/>
  <c r="N8163" i="2"/>
  <c r="L8163" i="2"/>
  <c r="J8163" i="2"/>
  <c r="J8164" i="2"/>
  <c r="N8164" i="2"/>
  <c r="L8164" i="2"/>
  <c r="N8165" i="2"/>
  <c r="J8165" i="2"/>
  <c r="L8165" i="2"/>
  <c r="N8166" i="2"/>
  <c r="L8166" i="2"/>
  <c r="J8166" i="2"/>
  <c r="J8167" i="2"/>
  <c r="N8167" i="2"/>
  <c r="L8167" i="2"/>
  <c r="N8168" i="2"/>
  <c r="L8168" i="2"/>
  <c r="J8168" i="2"/>
  <c r="N8169" i="2"/>
  <c r="L8169" i="2"/>
  <c r="J8169" i="2"/>
  <c r="J8170" i="2"/>
  <c r="L8170" i="2"/>
  <c r="N8170" i="2"/>
  <c r="N8171" i="2"/>
  <c r="L8171" i="2"/>
  <c r="J8171" i="2"/>
  <c r="N8172" i="2"/>
  <c r="L8172" i="2"/>
  <c r="J8172" i="2"/>
  <c r="N8173" i="2"/>
  <c r="L8173" i="2"/>
  <c r="J8173" i="2"/>
  <c r="N8174" i="2"/>
  <c r="L8174" i="2"/>
  <c r="J8174" i="2"/>
  <c r="J8175" i="2"/>
  <c r="N8175" i="2"/>
  <c r="L8175" i="2"/>
  <c r="J8176" i="2"/>
  <c r="L8176" i="2"/>
  <c r="N8176" i="2"/>
  <c r="L8177" i="2"/>
  <c r="N8177" i="2"/>
  <c r="J8177" i="2"/>
  <c r="N8178" i="2"/>
  <c r="L8178" i="2"/>
  <c r="J8178" i="2"/>
  <c r="N8179" i="2"/>
  <c r="L8179" i="2"/>
  <c r="J8179" i="2"/>
  <c r="N8180" i="2"/>
  <c r="L8180" i="2"/>
  <c r="J8180" i="2"/>
  <c r="N8181" i="2"/>
  <c r="L8181" i="2"/>
  <c r="J8181" i="2"/>
  <c r="N8182" i="2"/>
  <c r="L8182" i="2"/>
  <c r="J8182" i="2"/>
  <c r="N8183" i="2"/>
  <c r="L8183" i="2"/>
  <c r="J8183" i="2"/>
  <c r="J8184" i="2"/>
  <c r="L8184" i="2"/>
  <c r="N8184" i="2"/>
  <c r="J8185" i="2"/>
  <c r="L8185" i="2"/>
  <c r="N8185" i="2"/>
  <c r="L8186" i="2"/>
  <c r="J8186" i="2"/>
  <c r="N8186" i="2"/>
  <c r="J8187" i="2"/>
  <c r="L8187" i="2"/>
  <c r="N8187" i="2"/>
  <c r="N8188" i="2"/>
  <c r="L8188" i="2"/>
  <c r="J8188" i="2"/>
  <c r="L8189" i="2"/>
  <c r="N8189" i="2"/>
  <c r="J8189" i="2"/>
  <c r="N8190" i="2"/>
  <c r="L8190" i="2"/>
  <c r="J8190" i="2"/>
  <c r="L8191" i="2"/>
  <c r="J8191" i="2"/>
  <c r="N8191" i="2"/>
  <c r="K8192" i="2"/>
  <c r="L8192" i="2"/>
  <c r="N8754" i="2"/>
  <c r="L8754" i="2"/>
  <c r="J8754" i="2"/>
  <c r="N8755" i="2"/>
  <c r="L8755" i="2"/>
  <c r="J8755" i="2"/>
  <c r="N8756" i="2"/>
  <c r="L8756" i="2"/>
  <c r="J8756" i="2"/>
  <c r="N8757" i="2"/>
  <c r="L8757" i="2"/>
  <c r="J8757" i="2"/>
  <c r="N8758" i="2"/>
  <c r="L8758" i="2"/>
  <c r="J8758" i="2"/>
  <c r="N8759" i="2"/>
  <c r="L8759" i="2"/>
  <c r="J8759" i="2"/>
  <c r="N8760" i="2"/>
  <c r="L8760" i="2"/>
  <c r="J8760" i="2"/>
  <c r="N8761" i="2"/>
  <c r="L8761" i="2"/>
  <c r="J8761" i="2"/>
  <c r="L8762" i="2"/>
  <c r="N8762" i="2"/>
  <c r="J8762" i="2"/>
  <c r="L8763" i="2"/>
  <c r="J8763" i="2"/>
  <c r="N8763" i="2"/>
  <c r="N8764" i="2"/>
  <c r="L8764" i="2"/>
  <c r="J8764" i="2"/>
  <c r="N9331" i="2"/>
  <c r="J9331" i="2"/>
  <c r="L9331" i="2"/>
  <c r="N9333" i="2"/>
  <c r="L9333" i="2"/>
  <c r="J9333" i="2"/>
  <c r="N9337" i="2"/>
  <c r="L9337" i="2"/>
  <c r="J9337" i="2"/>
  <c r="N9340" i="2"/>
  <c r="L9340" i="2"/>
  <c r="J9340" i="2"/>
  <c r="L9343" i="2"/>
  <c r="J9343" i="2"/>
  <c r="N9343" i="2"/>
  <c r="N9344" i="2"/>
  <c r="J9344" i="2"/>
  <c r="L9344" i="2"/>
  <c r="N9345" i="2"/>
  <c r="J9345" i="2"/>
  <c r="L9345" i="2"/>
  <c r="L9347" i="2"/>
  <c r="N9347" i="2"/>
  <c r="J9347" i="2"/>
  <c r="J9348" i="2"/>
  <c r="N9348" i="2"/>
  <c r="L9348" i="2"/>
  <c r="N9349" i="2"/>
  <c r="L9349" i="2"/>
  <c r="J9349" i="2"/>
  <c r="N9350" i="2"/>
  <c r="L9350" i="2"/>
  <c r="J9350" i="2"/>
  <c r="L9359" i="2"/>
  <c r="J9359" i="2"/>
  <c r="N9359" i="2"/>
  <c r="L9361" i="2"/>
  <c r="N9361" i="2"/>
  <c r="J9361" i="2"/>
  <c r="J9365" i="2"/>
  <c r="N9365" i="2"/>
  <c r="L9365" i="2"/>
  <c r="N9369" i="2"/>
  <c r="L9369" i="2"/>
  <c r="J9369" i="2"/>
  <c r="N9370" i="2"/>
  <c r="L9370" i="2"/>
  <c r="J9370" i="2"/>
  <c r="N9371" i="2"/>
  <c r="J9371" i="2"/>
  <c r="L9371" i="2"/>
  <c r="N9372" i="2"/>
  <c r="L9372" i="2"/>
  <c r="J9372" i="2"/>
  <c r="L9373" i="2"/>
  <c r="N9373" i="2"/>
  <c r="J9373" i="2"/>
  <c r="L9375" i="2"/>
  <c r="N9375" i="2"/>
  <c r="J9375" i="2"/>
  <c r="J9376" i="2"/>
  <c r="N9376" i="2"/>
  <c r="L9376" i="2"/>
  <c r="N9377" i="2"/>
  <c r="L9377" i="2"/>
  <c r="J9377" i="2"/>
  <c r="J9379" i="2"/>
  <c r="N9379" i="2"/>
  <c r="L9379" i="2"/>
  <c r="N9380" i="2"/>
  <c r="J9380" i="2"/>
  <c r="L9380" i="2"/>
  <c r="N9383" i="2"/>
  <c r="L9383" i="2"/>
  <c r="J9383" i="2"/>
  <c r="L9384" i="2"/>
  <c r="N9384" i="2"/>
  <c r="J9384" i="2"/>
  <c r="N9821" i="2"/>
  <c r="J9821" i="2"/>
  <c r="L9821" i="2"/>
  <c r="L9822" i="2"/>
  <c r="J9822" i="2"/>
  <c r="N9822" i="2"/>
  <c r="N9823" i="2"/>
  <c r="L9823" i="2"/>
  <c r="J9823" i="2"/>
  <c r="N9835" i="2"/>
  <c r="L9835" i="2"/>
  <c r="J9835" i="2"/>
  <c r="N9838" i="2"/>
  <c r="L9838" i="2"/>
  <c r="J9838" i="2"/>
  <c r="L9840" i="2"/>
  <c r="N9840" i="2"/>
  <c r="J9840" i="2"/>
  <c r="J9841" i="2"/>
  <c r="N9841" i="2"/>
  <c r="L9841" i="2"/>
  <c r="N9844" i="2"/>
  <c r="L9844" i="2"/>
  <c r="J9844" i="2"/>
  <c r="J9847" i="2"/>
  <c r="N9847" i="2"/>
  <c r="L9847" i="2"/>
  <c r="N9848" i="2"/>
  <c r="L9848" i="2"/>
  <c r="J9848" i="2"/>
  <c r="J9864" i="2"/>
  <c r="N9864" i="2"/>
  <c r="L9864" i="2"/>
  <c r="N9871" i="2"/>
  <c r="J9871" i="2"/>
  <c r="L9871" i="2"/>
  <c r="L9873" i="2"/>
  <c r="N9873" i="2"/>
  <c r="J9873" i="2"/>
  <c r="N9875" i="2"/>
  <c r="L9875" i="2"/>
  <c r="J9875" i="2"/>
  <c r="N9882" i="2"/>
  <c r="L9882" i="2"/>
  <c r="J9882" i="2"/>
  <c r="J9885" i="2"/>
  <c r="L9885" i="2"/>
  <c r="N9885" i="2"/>
  <c r="N9886" i="2"/>
  <c r="L9886" i="2"/>
  <c r="J9886" i="2"/>
  <c r="N9887" i="2"/>
  <c r="J9887" i="2"/>
  <c r="L9887" i="2"/>
  <c r="L9888" i="2"/>
  <c r="N9888" i="2"/>
  <c r="J9888" i="2"/>
  <c r="J9889" i="2"/>
  <c r="N9889" i="2"/>
  <c r="L9889" i="2"/>
  <c r="J9890" i="2"/>
  <c r="L9890" i="2"/>
  <c r="N9890" i="2"/>
  <c r="J9893" i="2"/>
  <c r="L9893" i="2"/>
  <c r="N9893" i="2"/>
  <c r="J9897" i="2"/>
  <c r="N9897" i="2"/>
  <c r="L9897" i="2"/>
  <c r="J9899" i="2"/>
  <c r="L9899" i="2"/>
  <c r="N9899" i="2"/>
  <c r="L9902" i="2"/>
  <c r="N9902" i="2"/>
  <c r="J9902" i="2"/>
  <c r="N9906" i="2"/>
  <c r="J9906" i="2"/>
  <c r="L9906" i="2"/>
  <c r="L9907" i="2"/>
  <c r="N9907" i="2"/>
  <c r="J9907" i="2"/>
  <c r="N9909" i="2"/>
  <c r="L9909" i="2"/>
  <c r="J9909" i="2"/>
  <c r="L9910" i="2"/>
  <c r="J9910" i="2"/>
  <c r="N9910" i="2"/>
  <c r="N9916" i="2"/>
  <c r="L9916" i="2"/>
  <c r="J9916" i="2"/>
  <c r="L9920" i="2"/>
  <c r="J9920" i="2"/>
  <c r="N9920" i="2"/>
  <c r="J9922" i="2"/>
  <c r="N9922" i="2"/>
  <c r="L9922" i="2"/>
  <c r="N9923" i="2"/>
  <c r="L9923" i="2"/>
  <c r="J9923" i="2"/>
  <c r="N9933" i="2"/>
  <c r="L9933" i="2"/>
  <c r="J9933" i="2"/>
  <c r="N9941" i="2"/>
  <c r="J9941" i="2"/>
  <c r="L9941" i="2"/>
  <c r="N9945" i="2"/>
  <c r="L9945" i="2"/>
  <c r="J9945" i="2"/>
  <c r="J9946" i="2"/>
  <c r="L9946" i="2"/>
  <c r="N9946" i="2"/>
  <c r="L9949" i="2"/>
  <c r="N9949" i="2"/>
  <c r="J9949" i="2"/>
  <c r="L9951" i="2"/>
  <c r="N9951" i="2"/>
  <c r="J9951" i="2"/>
  <c r="J9955" i="2"/>
  <c r="L9955" i="2"/>
  <c r="N9955" i="2"/>
  <c r="N9956" i="2"/>
  <c r="L9956" i="2"/>
  <c r="J9956" i="2"/>
  <c r="L9957" i="2"/>
  <c r="J9957" i="2"/>
  <c r="N9957" i="2"/>
  <c r="J9958" i="2"/>
  <c r="L9958" i="2"/>
  <c r="N9958" i="2"/>
  <c r="J9961" i="2"/>
  <c r="N9961" i="2"/>
  <c r="L9961" i="2"/>
  <c r="N9963" i="2"/>
  <c r="L9963" i="2"/>
  <c r="J9963" i="2"/>
  <c r="N9970" i="2"/>
  <c r="L9970" i="2"/>
  <c r="J9970" i="2"/>
  <c r="J9972" i="2"/>
  <c r="N9972" i="2"/>
  <c r="L9972" i="2"/>
  <c r="N367" i="2"/>
  <c r="L367" i="2"/>
  <c r="J367" i="2"/>
  <c r="N368" i="2"/>
  <c r="L368" i="2"/>
  <c r="J368" i="2"/>
  <c r="J369" i="2"/>
  <c r="N369" i="2"/>
  <c r="L369" i="2"/>
  <c r="N370" i="2"/>
  <c r="L370" i="2"/>
  <c r="J370" i="2"/>
  <c r="N371" i="2"/>
  <c r="L371" i="2"/>
  <c r="J371" i="2"/>
  <c r="N372" i="2"/>
  <c r="L372" i="2"/>
  <c r="J372" i="2"/>
  <c r="N373" i="2"/>
  <c r="L373" i="2"/>
  <c r="J373" i="2"/>
  <c r="N374" i="2"/>
  <c r="L374" i="2"/>
  <c r="J374" i="2"/>
  <c r="N375" i="2"/>
  <c r="L375" i="2"/>
  <c r="J375" i="2"/>
  <c r="N376" i="2"/>
  <c r="L376" i="2"/>
  <c r="J376" i="2"/>
  <c r="N377" i="2"/>
  <c r="L377" i="2"/>
  <c r="J377" i="2"/>
  <c r="J378" i="2"/>
  <c r="L378" i="2"/>
  <c r="N378" i="2"/>
  <c r="J379" i="2"/>
  <c r="L379" i="2"/>
  <c r="N379" i="2"/>
  <c r="J380" i="2"/>
  <c r="L380" i="2"/>
  <c r="N380" i="2"/>
  <c r="N381" i="2"/>
  <c r="L381" i="2"/>
  <c r="J381" i="2"/>
  <c r="J382" i="2"/>
  <c r="L382" i="2"/>
  <c r="N382" i="2"/>
  <c r="N383" i="2"/>
  <c r="L383" i="2"/>
  <c r="J383" i="2"/>
  <c r="L384" i="2"/>
  <c r="N384" i="2"/>
  <c r="J384" i="2"/>
  <c r="J385" i="2"/>
  <c r="L385" i="2"/>
  <c r="N385" i="2"/>
  <c r="J386" i="2"/>
  <c r="L386" i="2"/>
  <c r="N386" i="2"/>
  <c r="L387" i="2"/>
  <c r="J387" i="2"/>
  <c r="N387" i="2"/>
  <c r="N388" i="2"/>
  <c r="L388" i="2"/>
  <c r="J388" i="2"/>
  <c r="N389" i="2"/>
  <c r="L389" i="2"/>
  <c r="J389" i="2"/>
  <c r="L390" i="2"/>
  <c r="N390" i="2"/>
  <c r="J390" i="2"/>
  <c r="J391" i="2"/>
  <c r="L391" i="2"/>
  <c r="N391" i="2"/>
  <c r="J392" i="2"/>
  <c r="L392" i="2"/>
  <c r="N392" i="2"/>
  <c r="N393" i="2"/>
  <c r="J393" i="2"/>
  <c r="L393" i="2"/>
  <c r="J394" i="2"/>
  <c r="L394" i="2"/>
  <c r="N394" i="2"/>
  <c r="J395" i="2"/>
  <c r="L395" i="2"/>
  <c r="N395" i="2"/>
  <c r="N396" i="2"/>
  <c r="J396" i="2"/>
  <c r="L396" i="2"/>
  <c r="L397" i="2"/>
  <c r="J397" i="2"/>
  <c r="N397" i="2"/>
  <c r="N398" i="2"/>
  <c r="L398" i="2"/>
  <c r="J398" i="2"/>
  <c r="N399" i="2"/>
  <c r="L399" i="2"/>
  <c r="J399" i="2"/>
  <c r="L400" i="2"/>
  <c r="J400" i="2"/>
  <c r="N400" i="2"/>
  <c r="L401" i="2"/>
  <c r="J401" i="2"/>
  <c r="N401" i="2"/>
  <c r="J402" i="2"/>
  <c r="L402" i="2"/>
  <c r="N402" i="2"/>
  <c r="J403" i="2"/>
  <c r="L403" i="2"/>
  <c r="N403" i="2"/>
  <c r="J404" i="2"/>
  <c r="L404" i="2"/>
  <c r="N404" i="2"/>
  <c r="J405" i="2"/>
  <c r="L405" i="2"/>
  <c r="N405" i="2"/>
  <c r="J406" i="2"/>
  <c r="L406" i="2"/>
  <c r="N406" i="2"/>
  <c r="L407" i="2"/>
  <c r="N407" i="2"/>
  <c r="J407" i="2"/>
  <c r="N629" i="2"/>
  <c r="L629" i="2"/>
  <c r="J629" i="2"/>
  <c r="L630" i="2"/>
  <c r="J630" i="2"/>
  <c r="N630" i="2"/>
  <c r="N631" i="2"/>
  <c r="J631" i="2"/>
  <c r="L631" i="2"/>
  <c r="N632" i="2"/>
  <c r="L632" i="2"/>
  <c r="J632" i="2"/>
  <c r="N633" i="2"/>
  <c r="J633" i="2"/>
  <c r="L633" i="2"/>
  <c r="J634" i="2"/>
  <c r="L634" i="2"/>
  <c r="N634" i="2"/>
  <c r="J635" i="2"/>
  <c r="L635" i="2"/>
  <c r="N635" i="2"/>
  <c r="J636" i="2"/>
  <c r="L636" i="2"/>
  <c r="N636" i="2"/>
  <c r="N637" i="2"/>
  <c r="J637" i="2"/>
  <c r="L637" i="2"/>
  <c r="J638" i="2"/>
  <c r="N638" i="2"/>
  <c r="L638" i="2"/>
  <c r="N639" i="2"/>
  <c r="J639" i="2"/>
  <c r="L639" i="2"/>
  <c r="J640" i="2"/>
  <c r="L640" i="2"/>
  <c r="N640" i="2"/>
  <c r="J641" i="2"/>
  <c r="L641" i="2"/>
  <c r="N641" i="2"/>
  <c r="L642" i="2"/>
  <c r="J642" i="2"/>
  <c r="N642" i="2"/>
  <c r="J643" i="2"/>
  <c r="N643" i="2"/>
  <c r="L643" i="2"/>
  <c r="L644" i="2"/>
  <c r="J644" i="2"/>
  <c r="N644" i="2"/>
  <c r="L645" i="2"/>
  <c r="J645" i="2"/>
  <c r="N645" i="2"/>
  <c r="J646" i="2"/>
  <c r="L646" i="2"/>
  <c r="N646" i="2"/>
  <c r="N647" i="2"/>
  <c r="J647" i="2"/>
  <c r="L647" i="2"/>
  <c r="N648" i="2"/>
  <c r="J648" i="2"/>
  <c r="L648" i="2"/>
  <c r="J649" i="2"/>
  <c r="L649" i="2"/>
  <c r="N649" i="2"/>
  <c r="L650" i="2"/>
  <c r="J650" i="2"/>
  <c r="N650" i="2"/>
  <c r="N651" i="2"/>
  <c r="L651" i="2"/>
  <c r="J651" i="2"/>
  <c r="N652" i="2"/>
  <c r="L652" i="2"/>
  <c r="J652" i="2"/>
  <c r="N653" i="2"/>
  <c r="L653" i="2"/>
  <c r="J653" i="2"/>
  <c r="J654" i="2"/>
  <c r="N654" i="2"/>
  <c r="L654" i="2"/>
  <c r="L655" i="2"/>
  <c r="J655" i="2"/>
  <c r="N655" i="2"/>
  <c r="J656" i="2"/>
  <c r="L656" i="2"/>
  <c r="N656" i="2"/>
  <c r="L657" i="2"/>
  <c r="N657" i="2"/>
  <c r="J657" i="2"/>
  <c r="N658" i="2"/>
  <c r="L658" i="2"/>
  <c r="J658" i="2"/>
  <c r="L659" i="2"/>
  <c r="N659" i="2"/>
  <c r="J659" i="2"/>
  <c r="N660" i="2"/>
  <c r="L660" i="2"/>
  <c r="J660" i="2"/>
  <c r="J661" i="2"/>
  <c r="L661" i="2"/>
  <c r="N661" i="2"/>
  <c r="N662" i="2"/>
  <c r="L662" i="2"/>
  <c r="J662" i="2"/>
  <c r="N663" i="2"/>
  <c r="L663" i="2"/>
  <c r="J663" i="2"/>
  <c r="J664" i="2"/>
  <c r="L664" i="2"/>
  <c r="N664" i="2"/>
  <c r="J665" i="2"/>
  <c r="L665" i="2"/>
  <c r="N665" i="2"/>
  <c r="J666" i="2"/>
  <c r="L666" i="2"/>
  <c r="N666" i="2"/>
  <c r="J667" i="2"/>
  <c r="N667" i="2"/>
  <c r="L667" i="2"/>
  <c r="N668" i="2"/>
  <c r="L668" i="2"/>
  <c r="J668" i="2"/>
  <c r="L669" i="2"/>
  <c r="N669" i="2"/>
  <c r="J669" i="2"/>
  <c r="L670" i="2"/>
  <c r="N670" i="2"/>
  <c r="J670" i="2"/>
  <c r="J671" i="2"/>
  <c r="N671" i="2"/>
  <c r="L671" i="2"/>
  <c r="N672" i="2"/>
  <c r="L672" i="2"/>
  <c r="J672" i="2"/>
  <c r="N673" i="2"/>
  <c r="J673" i="2"/>
  <c r="L673" i="2"/>
  <c r="N674" i="2"/>
  <c r="J674" i="2"/>
  <c r="L674" i="2"/>
  <c r="L675" i="2"/>
  <c r="J675" i="2"/>
  <c r="N675" i="2"/>
  <c r="L676" i="2"/>
  <c r="J676" i="2"/>
  <c r="N676" i="2"/>
  <c r="N677" i="2"/>
  <c r="L677" i="2"/>
  <c r="J677" i="2"/>
  <c r="J678" i="2"/>
  <c r="L678" i="2"/>
  <c r="N678" i="2"/>
  <c r="L679" i="2"/>
  <c r="J679" i="2"/>
  <c r="N679" i="2"/>
  <c r="J680" i="2"/>
  <c r="L680" i="2"/>
  <c r="N680" i="2"/>
  <c r="J681" i="2"/>
  <c r="L681" i="2"/>
  <c r="N681" i="2"/>
  <c r="L682" i="2"/>
  <c r="J682" i="2"/>
  <c r="N682" i="2"/>
  <c r="J683" i="2"/>
  <c r="L683" i="2"/>
  <c r="N683" i="2"/>
  <c r="N684" i="2"/>
  <c r="J684" i="2"/>
  <c r="L684" i="2"/>
  <c r="L685" i="2"/>
  <c r="J685" i="2"/>
  <c r="N685" i="2"/>
  <c r="N686" i="2"/>
  <c r="L686" i="2"/>
  <c r="J686" i="2"/>
  <c r="J687" i="2"/>
  <c r="L687" i="2"/>
  <c r="N687" i="2"/>
  <c r="N688" i="2"/>
  <c r="J688" i="2"/>
  <c r="L688" i="2"/>
  <c r="J689" i="2"/>
  <c r="L689" i="2"/>
  <c r="N689" i="2"/>
  <c r="J8765" i="2"/>
  <c r="L8765" i="2"/>
  <c r="N8765" i="2"/>
  <c r="N8766" i="2"/>
  <c r="J8766" i="2"/>
  <c r="L8766" i="2"/>
  <c r="N619" i="2"/>
  <c r="L619" i="2"/>
  <c r="J619" i="2"/>
  <c r="L620" i="2"/>
  <c r="J620" i="2"/>
  <c r="N620" i="2"/>
  <c r="N621" i="2"/>
  <c r="J621" i="2"/>
  <c r="L621" i="2"/>
  <c r="L3725" i="2"/>
  <c r="N3725" i="2"/>
  <c r="J3725" i="2"/>
  <c r="N3726" i="2"/>
  <c r="L3726" i="2"/>
  <c r="J3726" i="2"/>
  <c r="N3727" i="2"/>
  <c r="L3727" i="2"/>
  <c r="J3727" i="2"/>
  <c r="N6763" i="2"/>
  <c r="J6763" i="2"/>
  <c r="L6763" i="2"/>
  <c r="J6764" i="2"/>
  <c r="L6764" i="2"/>
  <c r="N6764" i="2"/>
  <c r="J6765" i="2"/>
  <c r="L6765" i="2"/>
  <c r="N6765" i="2"/>
  <c r="N7261" i="2"/>
  <c r="J7261" i="2"/>
  <c r="L7261" i="2"/>
  <c r="N8214" i="2"/>
  <c r="L8214" i="2"/>
  <c r="J8214" i="2"/>
  <c r="N8215" i="2"/>
  <c r="J8215" i="2"/>
  <c r="L8215" i="2"/>
  <c r="N8216" i="2"/>
  <c r="L8216" i="2"/>
  <c r="J8216" i="2"/>
  <c r="L7535" i="2"/>
  <c r="J7535" i="2"/>
  <c r="N7535" i="2"/>
  <c r="N7536" i="2"/>
  <c r="J7536" i="2"/>
  <c r="L7536" i="2"/>
  <c r="N7537" i="2"/>
  <c r="L7537" i="2"/>
  <c r="J7537" i="2"/>
  <c r="J7264" i="2"/>
  <c r="L7264" i="2"/>
  <c r="N7264" i="2"/>
  <c r="J8784" i="2"/>
  <c r="L8784" i="2"/>
  <c r="N8784" i="2"/>
  <c r="J8785" i="2"/>
  <c r="N8785" i="2"/>
  <c r="L8785" i="2"/>
  <c r="L8786" i="2"/>
  <c r="J8786" i="2"/>
  <c r="N8786" i="2"/>
  <c r="L8787" i="2"/>
  <c r="N8787" i="2"/>
  <c r="J8787" i="2"/>
  <c r="N462" i="2"/>
  <c r="L462" i="2"/>
  <c r="J462" i="2"/>
  <c r="L5487" i="2"/>
  <c r="N5487" i="2"/>
  <c r="J5487" i="2"/>
  <c r="J1491" i="2"/>
  <c r="L1491" i="2"/>
  <c r="N1491" i="2"/>
  <c r="N1492" i="2"/>
  <c r="J1492" i="2"/>
  <c r="L1492" i="2"/>
  <c r="L1493" i="2"/>
  <c r="N1493" i="2"/>
  <c r="J1493" i="2"/>
  <c r="J1494" i="2"/>
  <c r="L1494" i="2"/>
  <c r="N1494" i="2"/>
  <c r="J1495" i="2"/>
  <c r="L1495" i="2"/>
  <c r="N1495" i="2"/>
  <c r="J1496" i="2"/>
  <c r="L1496" i="2"/>
  <c r="N1496" i="2"/>
  <c r="L1497" i="2"/>
  <c r="N1497" i="2"/>
  <c r="J1497" i="2"/>
  <c r="J1498" i="2"/>
  <c r="L1498" i="2"/>
  <c r="N1498" i="2"/>
  <c r="J1499" i="2"/>
  <c r="L1499" i="2"/>
  <c r="N1499" i="2"/>
  <c r="J1500" i="2"/>
  <c r="L1500" i="2"/>
  <c r="N1500" i="2"/>
  <c r="N1501" i="2"/>
  <c r="J1501" i="2"/>
  <c r="L1501" i="2"/>
  <c r="J1502" i="2"/>
  <c r="L1502" i="2"/>
  <c r="N1502" i="2"/>
  <c r="L1503" i="2"/>
  <c r="J1503" i="2"/>
  <c r="N1503" i="2"/>
  <c r="N1504" i="2"/>
  <c r="L1504" i="2"/>
  <c r="J1504" i="2"/>
  <c r="N1505" i="2"/>
  <c r="L1505" i="2"/>
  <c r="J1505" i="2"/>
  <c r="J1506" i="2"/>
  <c r="L1506" i="2"/>
  <c r="N1506" i="2"/>
  <c r="L1507" i="2"/>
  <c r="J1507" i="2"/>
  <c r="N1507" i="2"/>
  <c r="N2580" i="2"/>
  <c r="J2580" i="2"/>
  <c r="L2580" i="2"/>
  <c r="N2581" i="2"/>
  <c r="L2581" i="2"/>
  <c r="J2581" i="2"/>
  <c r="J2582" i="2"/>
  <c r="N2582" i="2"/>
  <c r="L2582" i="2"/>
  <c r="J2583" i="2"/>
  <c r="L2583" i="2"/>
  <c r="N2583" i="2"/>
  <c r="L2584" i="2"/>
  <c r="N2584" i="2"/>
  <c r="J2584" i="2"/>
  <c r="J2585" i="2"/>
  <c r="L2585" i="2"/>
  <c r="N2585" i="2"/>
  <c r="J2586" i="2"/>
  <c r="N2586" i="2"/>
  <c r="L2586" i="2"/>
  <c r="L2587" i="2"/>
  <c r="J2587" i="2"/>
  <c r="N2587" i="2"/>
  <c r="L2588" i="2"/>
  <c r="N2588" i="2"/>
  <c r="J2588" i="2"/>
  <c r="N2589" i="2"/>
  <c r="J2589" i="2"/>
  <c r="L2589" i="2"/>
  <c r="J2590" i="2"/>
  <c r="N2590" i="2"/>
  <c r="L2590" i="2"/>
  <c r="N2591" i="2"/>
  <c r="L2591" i="2"/>
  <c r="J2591" i="2"/>
  <c r="J2592" i="2"/>
  <c r="L2592" i="2"/>
  <c r="N2592" i="2"/>
  <c r="L2593" i="2"/>
  <c r="J2593" i="2"/>
  <c r="N2593" i="2"/>
  <c r="L2594" i="2"/>
  <c r="N2594" i="2"/>
  <c r="J2594" i="2"/>
  <c r="L2595" i="2"/>
  <c r="N2595" i="2"/>
  <c r="J2595" i="2"/>
  <c r="L2596" i="2"/>
  <c r="J2596" i="2"/>
  <c r="N2596" i="2"/>
  <c r="J2597" i="2"/>
  <c r="L2597" i="2"/>
  <c r="N2597" i="2"/>
  <c r="N2598" i="2"/>
  <c r="J2598" i="2"/>
  <c r="L2598" i="2"/>
  <c r="N2599" i="2"/>
  <c r="J2599" i="2"/>
  <c r="L2599" i="2"/>
  <c r="J2600" i="2"/>
  <c r="N2600" i="2"/>
  <c r="L2600" i="2"/>
  <c r="J2601" i="2"/>
  <c r="L2601" i="2"/>
  <c r="N2601" i="2"/>
  <c r="J2602" i="2"/>
  <c r="L2602" i="2"/>
  <c r="N2602" i="2"/>
  <c r="J2603" i="2"/>
  <c r="L2603" i="2"/>
  <c r="N2603" i="2"/>
  <c r="L2604" i="2"/>
  <c r="N2604" i="2"/>
  <c r="J2604" i="2"/>
  <c r="N2605" i="2"/>
  <c r="L2605" i="2"/>
  <c r="J2605" i="2"/>
  <c r="N2606" i="2"/>
  <c r="L2606" i="2"/>
  <c r="J2606" i="2"/>
  <c r="J2607" i="2"/>
  <c r="N2607" i="2"/>
  <c r="L2607" i="2"/>
  <c r="N2608" i="2"/>
  <c r="L2608" i="2"/>
  <c r="J2608" i="2"/>
  <c r="L2609" i="2"/>
  <c r="N2609" i="2"/>
  <c r="J2609" i="2"/>
  <c r="J2610" i="2"/>
  <c r="L2610" i="2"/>
  <c r="N2610" i="2"/>
  <c r="J2611" i="2"/>
  <c r="L2611" i="2"/>
  <c r="N2611" i="2"/>
  <c r="J2612" i="2"/>
  <c r="L2612" i="2"/>
  <c r="N2612" i="2"/>
  <c r="J2613" i="2"/>
  <c r="L2613" i="2"/>
  <c r="N2613" i="2"/>
  <c r="J2614" i="2"/>
  <c r="L2614" i="2"/>
  <c r="N2614" i="2"/>
  <c r="N2615" i="2"/>
  <c r="J2615" i="2"/>
  <c r="L2615" i="2"/>
  <c r="L2616" i="2"/>
  <c r="J2616" i="2"/>
  <c r="N2616" i="2"/>
  <c r="J2617" i="2"/>
  <c r="L2617" i="2"/>
  <c r="N2617" i="2"/>
  <c r="N2618" i="2"/>
  <c r="L2618" i="2"/>
  <c r="J2618" i="2"/>
  <c r="N2619" i="2"/>
  <c r="L2619" i="2"/>
  <c r="J2619" i="2"/>
  <c r="N2620" i="2"/>
  <c r="J2620" i="2"/>
  <c r="L2620" i="2"/>
  <c r="N2621" i="2"/>
  <c r="J2621" i="2"/>
  <c r="L2621" i="2"/>
  <c r="J2622" i="2"/>
  <c r="L2622" i="2"/>
  <c r="N2622" i="2"/>
  <c r="J2623" i="2"/>
  <c r="L2623" i="2"/>
  <c r="N2623" i="2"/>
  <c r="J2624" i="2"/>
  <c r="L2624" i="2"/>
  <c r="N2624" i="2"/>
  <c r="J2625" i="2"/>
  <c r="L2625" i="2"/>
  <c r="N2625" i="2"/>
  <c r="J2626" i="2"/>
  <c r="N2626" i="2"/>
  <c r="L2626" i="2"/>
  <c r="J2627" i="2"/>
  <c r="L2627" i="2"/>
  <c r="N2627" i="2"/>
  <c r="L2628" i="2"/>
  <c r="N2628" i="2"/>
  <c r="J2628" i="2"/>
  <c r="N2629" i="2"/>
  <c r="L2629" i="2"/>
  <c r="J2629" i="2"/>
  <c r="N2630" i="2"/>
  <c r="L2630" i="2"/>
  <c r="J2630" i="2"/>
  <c r="L2631" i="2"/>
  <c r="J2631" i="2"/>
  <c r="N2631" i="2"/>
  <c r="L2632" i="2"/>
  <c r="J2632" i="2"/>
  <c r="N2632" i="2"/>
  <c r="J2633" i="2"/>
  <c r="L2633" i="2"/>
  <c r="N2633" i="2"/>
  <c r="N2634" i="2"/>
  <c r="L2634" i="2"/>
  <c r="J2634" i="2"/>
  <c r="N2635" i="2"/>
  <c r="J2635" i="2"/>
  <c r="L2635" i="2"/>
  <c r="N2636" i="2"/>
  <c r="L2636" i="2"/>
  <c r="J2636" i="2"/>
  <c r="N2637" i="2"/>
  <c r="L2637" i="2"/>
  <c r="J2637" i="2"/>
  <c r="J2638" i="2"/>
  <c r="N2638" i="2"/>
  <c r="L2638" i="2"/>
  <c r="N2639" i="2"/>
  <c r="J2639" i="2"/>
  <c r="L2639" i="2"/>
  <c r="J2640" i="2"/>
  <c r="L2640" i="2"/>
  <c r="N2640" i="2"/>
  <c r="L2641" i="2"/>
  <c r="J2641" i="2"/>
  <c r="N2641" i="2"/>
  <c r="N2642" i="2"/>
  <c r="L2642" i="2"/>
  <c r="J2642" i="2"/>
  <c r="L2643" i="2"/>
  <c r="N2643" i="2"/>
  <c r="J2643" i="2"/>
  <c r="K2644" i="2"/>
  <c r="L2644" i="2"/>
  <c r="J4537" i="2"/>
  <c r="N4537" i="2"/>
  <c r="L4537" i="2"/>
  <c r="N4538" i="2"/>
  <c r="J4538" i="2"/>
  <c r="L4538" i="2"/>
  <c r="N4539" i="2"/>
  <c r="L4539" i="2"/>
  <c r="J4539" i="2"/>
  <c r="L4540" i="2"/>
  <c r="N4540" i="2"/>
  <c r="J4540" i="2"/>
  <c r="L4541" i="2"/>
  <c r="N4541" i="2"/>
  <c r="J4541" i="2"/>
  <c r="L4542" i="2"/>
  <c r="J4542" i="2"/>
  <c r="N4542" i="2"/>
  <c r="J4543" i="2"/>
  <c r="L4543" i="2"/>
  <c r="N4543" i="2"/>
  <c r="L4544" i="2"/>
  <c r="J4544" i="2"/>
  <c r="N4544" i="2"/>
  <c r="J4545" i="2"/>
  <c r="L4545" i="2"/>
  <c r="N4545" i="2"/>
  <c r="J4546" i="2"/>
  <c r="L4546" i="2"/>
  <c r="N4546" i="2"/>
  <c r="J4547" i="2"/>
  <c r="L4547" i="2"/>
  <c r="N4547" i="2"/>
  <c r="J4548" i="2"/>
  <c r="L4548" i="2"/>
  <c r="N4548" i="2"/>
  <c r="J4549" i="2"/>
  <c r="L4549" i="2"/>
  <c r="N4549" i="2"/>
  <c r="J4550" i="2"/>
  <c r="L4550" i="2"/>
  <c r="N4550" i="2"/>
  <c r="J4551" i="2"/>
  <c r="L4551" i="2"/>
  <c r="N4551" i="2"/>
  <c r="N4552" i="2"/>
  <c r="L4552" i="2"/>
  <c r="J4552" i="2"/>
  <c r="N4553" i="2"/>
  <c r="L4553" i="2"/>
  <c r="J4553" i="2"/>
  <c r="N4554" i="2"/>
  <c r="L4554" i="2"/>
  <c r="J4554" i="2"/>
  <c r="N4555" i="2"/>
  <c r="L4555" i="2"/>
  <c r="J4555" i="2"/>
  <c r="N4556" i="2"/>
  <c r="L4556" i="2"/>
  <c r="J4556" i="2"/>
  <c r="L4557" i="2"/>
  <c r="N4557" i="2"/>
  <c r="J4557" i="2"/>
  <c r="J4558" i="2"/>
  <c r="L4558" i="2"/>
  <c r="N4558" i="2"/>
  <c r="L4559" i="2"/>
  <c r="J4559" i="2"/>
  <c r="N4559" i="2"/>
  <c r="N4560" i="2"/>
  <c r="L4560" i="2"/>
  <c r="J4560" i="2"/>
  <c r="J4561" i="2"/>
  <c r="L4561" i="2"/>
  <c r="N4561" i="2"/>
  <c r="N4562" i="2"/>
  <c r="L4562" i="2"/>
  <c r="J4562" i="2"/>
  <c r="N4563" i="2"/>
  <c r="J4563" i="2"/>
  <c r="L4563" i="2"/>
  <c r="L4564" i="2"/>
  <c r="J4564" i="2"/>
  <c r="N4564" i="2"/>
  <c r="J4565" i="2"/>
  <c r="L4565" i="2"/>
  <c r="N4565" i="2"/>
  <c r="J4566" i="2"/>
  <c r="L4566" i="2"/>
  <c r="N4566" i="2"/>
  <c r="L4567" i="2"/>
  <c r="N4567" i="2"/>
  <c r="J4567" i="2"/>
  <c r="N4570" i="2"/>
  <c r="L4570" i="2"/>
  <c r="J4570" i="2"/>
  <c r="J4574" i="2"/>
  <c r="N4574" i="2"/>
  <c r="L4574" i="2"/>
  <c r="J4575" i="2"/>
  <c r="N4575" i="2"/>
  <c r="L4575" i="2"/>
  <c r="N4579" i="2"/>
  <c r="L4579" i="2"/>
  <c r="J4579" i="2"/>
  <c r="N4581" i="2"/>
  <c r="L4581" i="2"/>
  <c r="J4581" i="2"/>
  <c r="N4583" i="2"/>
  <c r="J4583" i="2"/>
  <c r="L4583" i="2"/>
  <c r="L4586" i="2"/>
  <c r="N4586" i="2"/>
  <c r="J4586" i="2"/>
  <c r="N4588" i="2"/>
  <c r="L4588" i="2"/>
  <c r="J4588" i="2"/>
  <c r="N4590" i="2"/>
  <c r="L4590" i="2"/>
  <c r="J4590" i="2"/>
  <c r="J4594" i="2"/>
  <c r="L4594" i="2"/>
  <c r="N4594" i="2"/>
  <c r="L4596" i="2"/>
  <c r="J4596" i="2"/>
  <c r="N4596" i="2"/>
  <c r="J4599" i="2"/>
  <c r="L4599" i="2"/>
  <c r="N4599" i="2"/>
  <c r="J4602" i="2"/>
  <c r="L4602" i="2"/>
  <c r="N4602" i="2"/>
  <c r="J4605" i="2"/>
  <c r="L4605" i="2"/>
  <c r="N4605" i="2"/>
  <c r="J4609" i="2"/>
  <c r="L4609" i="2"/>
  <c r="N4609" i="2"/>
  <c r="J4612" i="2"/>
  <c r="L4612" i="2"/>
  <c r="N4612" i="2"/>
  <c r="L4615" i="2"/>
  <c r="N4615" i="2"/>
  <c r="J4615" i="2"/>
  <c r="J4617" i="2"/>
  <c r="N4617" i="2"/>
  <c r="L4617" i="2"/>
  <c r="J4620" i="2"/>
  <c r="L4620" i="2"/>
  <c r="N4620" i="2"/>
  <c r="L4624" i="2"/>
  <c r="N4624" i="2"/>
  <c r="J4624" i="2"/>
  <c r="L4626" i="2"/>
  <c r="J4626" i="2"/>
  <c r="N4626" i="2"/>
  <c r="N4629" i="2"/>
  <c r="L4629" i="2"/>
  <c r="J4629" i="2"/>
  <c r="N4632" i="2"/>
  <c r="L4632" i="2"/>
  <c r="J4632" i="2"/>
  <c r="N4635" i="2"/>
  <c r="J4635" i="2"/>
  <c r="L4635" i="2"/>
  <c r="N4637" i="2"/>
  <c r="L4637" i="2"/>
  <c r="J4637" i="2"/>
  <c r="N4639" i="2"/>
  <c r="L4639" i="2"/>
  <c r="J4639" i="2"/>
  <c r="N4642" i="2"/>
  <c r="L4642" i="2"/>
  <c r="J4642" i="2"/>
  <c r="N4645" i="2"/>
  <c r="L4645" i="2"/>
  <c r="J4645" i="2"/>
  <c r="N4648" i="2"/>
  <c r="L4648" i="2"/>
  <c r="J4648" i="2"/>
  <c r="L4650" i="2"/>
  <c r="N4650" i="2"/>
  <c r="J4650" i="2"/>
  <c r="L4654" i="2"/>
  <c r="N4654" i="2"/>
  <c r="J4654" i="2"/>
  <c r="J4657" i="2"/>
  <c r="L4657" i="2"/>
  <c r="N4657" i="2"/>
  <c r="N4660" i="2"/>
  <c r="L4660" i="2"/>
  <c r="J4660" i="2"/>
  <c r="N4662" i="2"/>
  <c r="L4662" i="2"/>
  <c r="J4662" i="2"/>
  <c r="N4665" i="2"/>
  <c r="L4665" i="2"/>
  <c r="J4665" i="2"/>
  <c r="N4667" i="2"/>
  <c r="L4667" i="2"/>
  <c r="J4667" i="2"/>
  <c r="N4670" i="2"/>
  <c r="L4670" i="2"/>
  <c r="J4670" i="2"/>
  <c r="J4673" i="2"/>
  <c r="N4673" i="2"/>
  <c r="L4673" i="2"/>
  <c r="N4676" i="2"/>
  <c r="L4676" i="2"/>
  <c r="J4676" i="2"/>
  <c r="N4678" i="2"/>
  <c r="L4678" i="2"/>
  <c r="J4678" i="2"/>
  <c r="J4681" i="2"/>
  <c r="L4681" i="2"/>
  <c r="N4681" i="2"/>
  <c r="N4683" i="2"/>
  <c r="L4683" i="2"/>
  <c r="J4683" i="2"/>
  <c r="J4686" i="2"/>
  <c r="L4686" i="2"/>
  <c r="N4686" i="2"/>
  <c r="N4688" i="2"/>
  <c r="J4688" i="2"/>
  <c r="L4688" i="2"/>
  <c r="L4691" i="2"/>
  <c r="J4691" i="2"/>
  <c r="N4691" i="2"/>
  <c r="J4693" i="2"/>
  <c r="L4693" i="2"/>
  <c r="N4693" i="2"/>
  <c r="L4696" i="2"/>
  <c r="J4696" i="2"/>
  <c r="N4696" i="2"/>
  <c r="L4699" i="2"/>
  <c r="N4699" i="2"/>
  <c r="J4699" i="2"/>
  <c r="N4702" i="2"/>
  <c r="L4702" i="2"/>
  <c r="J4702" i="2"/>
  <c r="N4705" i="2"/>
  <c r="L4705" i="2"/>
  <c r="J4705" i="2"/>
  <c r="J4708" i="2"/>
  <c r="N4708" i="2"/>
  <c r="L4708" i="2"/>
  <c r="L4710" i="2"/>
  <c r="J4710" i="2"/>
  <c r="N4710" i="2"/>
  <c r="N4713" i="2"/>
  <c r="J4713" i="2"/>
  <c r="L4713" i="2"/>
  <c r="J4716" i="2"/>
  <c r="L4716" i="2"/>
  <c r="N4716" i="2"/>
  <c r="N4719" i="2"/>
  <c r="L4719" i="2"/>
  <c r="J4719" i="2"/>
  <c r="J4722" i="2"/>
  <c r="N4722" i="2"/>
  <c r="L4722" i="2"/>
  <c r="J4726" i="2"/>
  <c r="L4726" i="2"/>
  <c r="N4726" i="2"/>
  <c r="J4730" i="2"/>
  <c r="L4730" i="2"/>
  <c r="N4730" i="2"/>
  <c r="N4733" i="2"/>
  <c r="L4733" i="2"/>
  <c r="J4733" i="2"/>
  <c r="L4737" i="2"/>
  <c r="J4737" i="2"/>
  <c r="N4737" i="2"/>
  <c r="N4739" i="2"/>
  <c r="L4739" i="2"/>
  <c r="J4739" i="2"/>
  <c r="N4742" i="2"/>
  <c r="J4742" i="2"/>
  <c r="L4742" i="2"/>
  <c r="L4745" i="2"/>
  <c r="N4745" i="2"/>
  <c r="J4745" i="2"/>
  <c r="L4747" i="2"/>
  <c r="N4747" i="2"/>
  <c r="J4747" i="2"/>
  <c r="J4750" i="2"/>
  <c r="L4750" i="2"/>
  <c r="N4750" i="2"/>
  <c r="N4753" i="2"/>
  <c r="L4753" i="2"/>
  <c r="J4753" i="2"/>
  <c r="N4755" i="2"/>
  <c r="L4755" i="2"/>
  <c r="J4755" i="2"/>
  <c r="N4758" i="2"/>
  <c r="L4758" i="2"/>
  <c r="J4758" i="2"/>
  <c r="J4761" i="2"/>
  <c r="L4761" i="2"/>
  <c r="N4761" i="2"/>
  <c r="L4764" i="2"/>
  <c r="J4764" i="2"/>
  <c r="N4764" i="2"/>
  <c r="N4767" i="2"/>
  <c r="L4767" i="2"/>
  <c r="J4767" i="2"/>
  <c r="N4769" i="2"/>
  <c r="L4769" i="2"/>
  <c r="J4769" i="2"/>
  <c r="N4772" i="2"/>
  <c r="L4772" i="2"/>
  <c r="J4772" i="2"/>
  <c r="N4776" i="2"/>
  <c r="L4776" i="2"/>
  <c r="J4776" i="2"/>
  <c r="J4778" i="2"/>
  <c r="L4778" i="2"/>
  <c r="N4778" i="2"/>
  <c r="N4781" i="2"/>
  <c r="J4781" i="2"/>
  <c r="L4781" i="2"/>
  <c r="N4784" i="2"/>
  <c r="L4784" i="2"/>
  <c r="J4784" i="2"/>
  <c r="N4787" i="2"/>
  <c r="L4787" i="2"/>
  <c r="J4787" i="2"/>
  <c r="N4789" i="2"/>
  <c r="L4789" i="2"/>
  <c r="J4789" i="2"/>
  <c r="N4792" i="2"/>
  <c r="L4792" i="2"/>
  <c r="J4792" i="2"/>
  <c r="N4795" i="2"/>
  <c r="L4795" i="2"/>
  <c r="J4795" i="2"/>
  <c r="N4798" i="2"/>
  <c r="L4798" i="2"/>
  <c r="J4798" i="2"/>
  <c r="N4801" i="2"/>
  <c r="L4801" i="2"/>
  <c r="J4801" i="2"/>
  <c r="N4804" i="2"/>
  <c r="L4804" i="2"/>
  <c r="J4804" i="2"/>
  <c r="N4806" i="2"/>
  <c r="L4806" i="2"/>
  <c r="J4806" i="2"/>
  <c r="L4809" i="2"/>
  <c r="J4809" i="2"/>
  <c r="N4809" i="2"/>
  <c r="L4812" i="2"/>
  <c r="J4812" i="2"/>
  <c r="N4812" i="2"/>
  <c r="N4816" i="2"/>
  <c r="L4816" i="2"/>
  <c r="J4816" i="2"/>
  <c r="N4818" i="2"/>
  <c r="L4818" i="2"/>
  <c r="J4818" i="2"/>
  <c r="N4821" i="2"/>
  <c r="L4821" i="2"/>
  <c r="J4821" i="2"/>
  <c r="L4823" i="2"/>
  <c r="J4823" i="2"/>
  <c r="N4823" i="2"/>
  <c r="N4827" i="2"/>
  <c r="L4827" i="2"/>
  <c r="J4827" i="2"/>
  <c r="N4829" i="2"/>
  <c r="J4829" i="2"/>
  <c r="L4829" i="2"/>
  <c r="N4832" i="2"/>
  <c r="L4832" i="2"/>
  <c r="J4832" i="2"/>
  <c r="N4834" i="2"/>
  <c r="J4834" i="2"/>
  <c r="L4834" i="2"/>
  <c r="N4837" i="2"/>
  <c r="L4837" i="2"/>
  <c r="J4837" i="2"/>
  <c r="J4840" i="2"/>
  <c r="L4840" i="2"/>
  <c r="N4840" i="2"/>
  <c r="N4843" i="2"/>
  <c r="L4843" i="2"/>
  <c r="J4843" i="2"/>
  <c r="L4846" i="2"/>
  <c r="J4846" i="2"/>
  <c r="N4846" i="2"/>
  <c r="N4848" i="2"/>
  <c r="L4848" i="2"/>
  <c r="J4848" i="2"/>
  <c r="J4849" i="2"/>
  <c r="N4849" i="2"/>
  <c r="L4849" i="2"/>
  <c r="N4850" i="2"/>
  <c r="L4850" i="2"/>
  <c r="J4850" i="2"/>
  <c r="L4851" i="2"/>
  <c r="J4851" i="2"/>
  <c r="N4851" i="2"/>
  <c r="N4852" i="2"/>
  <c r="L4852" i="2"/>
  <c r="J4852" i="2"/>
  <c r="J4853" i="2"/>
  <c r="L4853" i="2"/>
  <c r="N4853" i="2"/>
  <c r="J4854" i="2"/>
  <c r="L4854" i="2"/>
  <c r="N4854" i="2"/>
  <c r="J4855" i="2"/>
  <c r="L4855" i="2"/>
  <c r="N4855" i="2"/>
  <c r="J4856" i="2"/>
  <c r="L4856" i="2"/>
  <c r="N4856" i="2"/>
  <c r="L4857" i="2"/>
  <c r="N4857" i="2"/>
  <c r="J4857" i="2"/>
  <c r="J4858" i="2"/>
  <c r="L4858" i="2"/>
  <c r="N4858" i="2"/>
  <c r="J4859" i="2"/>
  <c r="N4859" i="2"/>
  <c r="L4859" i="2"/>
  <c r="N4860" i="2"/>
  <c r="L4860" i="2"/>
  <c r="J4860" i="2"/>
  <c r="L4861" i="2"/>
  <c r="J4861" i="2"/>
  <c r="N4861" i="2"/>
  <c r="J4862" i="2"/>
  <c r="N4862" i="2"/>
  <c r="L4862" i="2"/>
  <c r="L4863" i="2"/>
  <c r="N4863" i="2"/>
  <c r="J4863" i="2"/>
  <c r="J4864" i="2"/>
  <c r="L4864" i="2"/>
  <c r="N4864" i="2"/>
  <c r="J4865" i="2"/>
  <c r="L4865" i="2"/>
  <c r="N4865" i="2"/>
  <c r="J4866" i="2"/>
  <c r="L4866" i="2"/>
  <c r="N4866" i="2"/>
  <c r="N4867" i="2"/>
  <c r="J4867" i="2"/>
  <c r="L4867" i="2"/>
  <c r="N4868" i="2"/>
  <c r="J4868" i="2"/>
  <c r="L4868" i="2"/>
  <c r="L4869" i="2"/>
  <c r="J4869" i="2"/>
  <c r="N4869" i="2"/>
  <c r="N4870" i="2"/>
  <c r="L4870" i="2"/>
  <c r="J4870" i="2"/>
  <c r="N4871" i="2"/>
  <c r="L4871" i="2"/>
  <c r="J4871" i="2"/>
  <c r="N4872" i="2"/>
  <c r="L4872" i="2"/>
  <c r="J4872" i="2"/>
  <c r="N4873" i="2"/>
  <c r="L4873" i="2"/>
  <c r="J4873" i="2"/>
  <c r="N4874" i="2"/>
  <c r="L4874" i="2"/>
  <c r="J4874" i="2"/>
  <c r="N4875" i="2"/>
  <c r="L4875" i="2"/>
  <c r="J4875" i="2"/>
  <c r="J4876" i="2"/>
  <c r="N4876" i="2"/>
  <c r="L4876" i="2"/>
  <c r="N4877" i="2"/>
  <c r="J4877" i="2"/>
  <c r="L4877" i="2"/>
  <c r="N4878" i="2"/>
  <c r="L4878" i="2"/>
  <c r="J4878" i="2"/>
  <c r="L4879" i="2"/>
  <c r="J4879" i="2"/>
  <c r="N4879" i="2"/>
  <c r="N4880" i="2"/>
  <c r="J4880" i="2"/>
  <c r="L4880" i="2"/>
  <c r="J4881" i="2"/>
  <c r="L4881" i="2"/>
  <c r="N4881" i="2"/>
  <c r="J4882" i="2"/>
  <c r="L4882" i="2"/>
  <c r="N4882" i="2"/>
  <c r="L4883" i="2"/>
  <c r="J4883" i="2"/>
  <c r="N4883" i="2"/>
  <c r="N4884" i="2"/>
  <c r="L4884" i="2"/>
  <c r="J4884" i="2"/>
  <c r="L4885" i="2"/>
  <c r="J4885" i="2"/>
  <c r="N4885" i="2"/>
  <c r="N4886" i="2"/>
  <c r="J4886" i="2"/>
  <c r="L4886" i="2"/>
  <c r="N4887" i="2"/>
  <c r="J4887" i="2"/>
  <c r="L4887" i="2"/>
  <c r="J4888" i="2"/>
  <c r="L4888" i="2"/>
  <c r="N4888" i="2"/>
  <c r="J4889" i="2"/>
  <c r="L4889" i="2"/>
  <c r="N4889" i="2"/>
  <c r="J4890" i="2"/>
  <c r="L4890" i="2"/>
  <c r="N4890" i="2"/>
  <c r="J4891" i="2"/>
  <c r="N4891" i="2"/>
  <c r="L4891" i="2"/>
  <c r="N4892" i="2"/>
  <c r="L4892" i="2"/>
  <c r="J4892" i="2"/>
  <c r="N4893" i="2"/>
  <c r="L4893" i="2"/>
  <c r="J4893" i="2"/>
  <c r="N4894" i="2"/>
  <c r="L4894" i="2"/>
  <c r="J4894" i="2"/>
  <c r="L4895" i="2"/>
  <c r="N4895" i="2"/>
  <c r="J4895" i="2"/>
  <c r="N4896" i="2"/>
  <c r="L4896" i="2"/>
  <c r="J4896" i="2"/>
  <c r="N4897" i="2"/>
  <c r="L4897" i="2"/>
  <c r="J4897" i="2"/>
  <c r="N4898" i="2"/>
  <c r="L4898" i="2"/>
  <c r="J4898" i="2"/>
  <c r="N4899" i="2"/>
  <c r="L4899" i="2"/>
  <c r="J4899" i="2"/>
  <c r="N4900" i="2"/>
  <c r="L4900" i="2"/>
  <c r="J4900" i="2"/>
  <c r="N4901" i="2"/>
  <c r="L4901" i="2"/>
  <c r="J4901" i="2"/>
  <c r="N4902" i="2"/>
  <c r="L4902" i="2"/>
  <c r="J4902" i="2"/>
  <c r="N4903" i="2"/>
  <c r="L4903" i="2"/>
  <c r="J4903" i="2"/>
  <c r="N4904" i="2"/>
  <c r="L4904" i="2"/>
  <c r="J4904" i="2"/>
  <c r="N4905" i="2"/>
  <c r="L4905" i="2"/>
  <c r="J4905" i="2"/>
  <c r="N4906" i="2"/>
  <c r="L4906" i="2"/>
  <c r="J4906" i="2"/>
  <c r="J4907" i="2"/>
  <c r="L4907" i="2"/>
  <c r="N4907" i="2"/>
  <c r="N4908" i="2"/>
  <c r="L4908" i="2"/>
  <c r="J4908" i="2"/>
  <c r="N4909" i="2"/>
  <c r="J4909" i="2"/>
  <c r="L4909" i="2"/>
  <c r="J4910" i="2"/>
  <c r="L4910" i="2"/>
  <c r="N4910" i="2"/>
  <c r="L4911" i="2"/>
  <c r="N4911" i="2"/>
  <c r="J4911" i="2"/>
  <c r="J4912" i="2"/>
  <c r="L4912" i="2"/>
  <c r="N4912" i="2"/>
  <c r="N4913" i="2"/>
  <c r="L4913" i="2"/>
  <c r="J4913" i="2"/>
  <c r="J4914" i="2"/>
  <c r="L4914" i="2"/>
  <c r="N4914" i="2"/>
  <c r="J4915" i="2"/>
  <c r="N4915" i="2"/>
  <c r="L4915" i="2"/>
  <c r="N4916" i="2"/>
  <c r="L4916" i="2"/>
  <c r="J4916" i="2"/>
  <c r="L4917" i="2"/>
  <c r="J4917" i="2"/>
  <c r="N4917" i="2"/>
  <c r="N4918" i="2"/>
  <c r="L4918" i="2"/>
  <c r="J4918" i="2"/>
  <c r="L4919" i="2"/>
  <c r="J4919" i="2"/>
  <c r="N4919" i="2"/>
  <c r="J4920" i="2"/>
  <c r="N4920" i="2"/>
  <c r="L4920" i="2"/>
  <c r="N4921" i="2"/>
  <c r="L4921" i="2"/>
  <c r="J4921" i="2"/>
  <c r="N4922" i="2"/>
  <c r="L4922" i="2"/>
  <c r="J4922" i="2"/>
  <c r="N4923" i="2"/>
  <c r="L4923" i="2"/>
  <c r="J4923" i="2"/>
  <c r="L4924" i="2"/>
  <c r="N4924" i="2"/>
  <c r="J4924" i="2"/>
  <c r="L4925" i="2"/>
  <c r="N4925" i="2"/>
  <c r="J4925" i="2"/>
  <c r="N4926" i="2"/>
  <c r="L4926" i="2"/>
  <c r="J4926" i="2"/>
  <c r="L4927" i="2"/>
  <c r="N4927" i="2"/>
  <c r="J4927" i="2"/>
  <c r="L4928" i="2"/>
  <c r="J4928" i="2"/>
  <c r="N4928" i="2"/>
  <c r="J4929" i="2"/>
  <c r="L4929" i="2"/>
  <c r="N4929" i="2"/>
  <c r="J4930" i="2"/>
  <c r="L4930" i="2"/>
  <c r="N4930" i="2"/>
  <c r="J4931" i="2"/>
  <c r="L4931" i="2"/>
  <c r="N4931" i="2"/>
  <c r="J4932" i="2"/>
  <c r="L4932" i="2"/>
  <c r="N4932" i="2"/>
  <c r="L4933" i="2"/>
  <c r="J4933" i="2"/>
  <c r="N4933" i="2"/>
  <c r="J4934" i="2"/>
  <c r="L4934" i="2"/>
  <c r="N4934" i="2"/>
  <c r="J4935" i="2"/>
  <c r="L4935" i="2"/>
  <c r="N4935" i="2"/>
  <c r="L4936" i="2"/>
  <c r="J4936" i="2"/>
  <c r="N4936" i="2"/>
  <c r="N4937" i="2"/>
  <c r="L4937" i="2"/>
  <c r="J4937" i="2"/>
  <c r="N4938" i="2"/>
  <c r="L4938" i="2"/>
  <c r="J4938" i="2"/>
  <c r="L4939" i="2"/>
  <c r="J4939" i="2"/>
  <c r="N4939" i="2"/>
  <c r="N4940" i="2"/>
  <c r="J4940" i="2"/>
  <c r="L4940" i="2"/>
  <c r="J4941" i="2"/>
  <c r="L4941" i="2"/>
  <c r="N4941" i="2"/>
  <c r="J4942" i="2"/>
  <c r="L4942" i="2"/>
  <c r="N4942" i="2"/>
  <c r="J5009" i="2"/>
  <c r="L5009" i="2"/>
  <c r="N5009" i="2"/>
  <c r="J5010" i="2"/>
  <c r="L5010" i="2"/>
  <c r="N5010" i="2"/>
  <c r="J5011" i="2"/>
  <c r="N5011" i="2"/>
  <c r="L5011" i="2"/>
  <c r="J5012" i="2"/>
  <c r="L5012" i="2"/>
  <c r="N5012" i="2"/>
  <c r="J5013" i="2"/>
  <c r="L5013" i="2"/>
  <c r="N5013" i="2"/>
  <c r="N5014" i="2"/>
  <c r="L5014" i="2"/>
  <c r="J5014" i="2"/>
  <c r="N5015" i="2"/>
  <c r="L5015" i="2"/>
  <c r="J5015" i="2"/>
  <c r="N5016" i="2"/>
  <c r="L5016" i="2"/>
  <c r="J5016" i="2"/>
  <c r="L5017" i="2"/>
  <c r="J5017" i="2"/>
  <c r="N5017" i="2"/>
  <c r="N5018" i="2"/>
  <c r="L5018" i="2"/>
  <c r="J5018" i="2"/>
  <c r="N5019" i="2"/>
  <c r="L5019" i="2"/>
  <c r="J5019" i="2"/>
  <c r="N5020" i="2"/>
  <c r="L5020" i="2"/>
  <c r="J5020" i="2"/>
  <c r="N5021" i="2"/>
  <c r="L5021" i="2"/>
  <c r="J5021" i="2"/>
  <c r="J5022" i="2"/>
  <c r="N5022" i="2"/>
  <c r="L5022" i="2"/>
  <c r="N5023" i="2"/>
  <c r="L5023" i="2"/>
  <c r="J5023" i="2"/>
  <c r="N5024" i="2"/>
  <c r="L5024" i="2"/>
  <c r="J5024" i="2"/>
  <c r="L5025" i="2"/>
  <c r="J5025" i="2"/>
  <c r="N5025" i="2"/>
  <c r="J5026" i="2"/>
  <c r="N5026" i="2"/>
  <c r="L5026" i="2"/>
  <c r="N5027" i="2"/>
  <c r="L5027" i="2"/>
  <c r="J5027" i="2"/>
  <c r="N5028" i="2"/>
  <c r="L5028" i="2"/>
  <c r="J5028" i="2"/>
  <c r="N5029" i="2"/>
  <c r="L5029" i="2"/>
  <c r="J5029" i="2"/>
  <c r="J5030" i="2"/>
  <c r="L5030" i="2"/>
  <c r="N5030" i="2"/>
  <c r="J5031" i="2"/>
  <c r="L5031" i="2"/>
  <c r="N5031" i="2"/>
  <c r="J5032" i="2"/>
  <c r="L5032" i="2"/>
  <c r="N5032" i="2"/>
  <c r="J5033" i="2"/>
  <c r="N5033" i="2"/>
  <c r="L5033" i="2"/>
  <c r="N5034" i="2"/>
  <c r="L5034" i="2"/>
  <c r="J5034" i="2"/>
  <c r="N5035" i="2"/>
  <c r="L5035" i="2"/>
  <c r="J5035" i="2"/>
  <c r="N5036" i="2"/>
  <c r="J5036" i="2"/>
  <c r="L5036" i="2"/>
  <c r="J5037" i="2"/>
  <c r="L5037" i="2"/>
  <c r="N5037" i="2"/>
  <c r="J5038" i="2"/>
  <c r="L5038" i="2"/>
  <c r="N5038" i="2"/>
  <c r="N5039" i="2"/>
  <c r="J5039" i="2"/>
  <c r="L5039" i="2"/>
  <c r="N5040" i="2"/>
  <c r="L5040" i="2"/>
  <c r="J5040" i="2"/>
  <c r="N5041" i="2"/>
  <c r="L5041" i="2"/>
  <c r="J5041" i="2"/>
  <c r="N5042" i="2"/>
  <c r="L5042" i="2"/>
  <c r="J5042" i="2"/>
  <c r="N5043" i="2"/>
  <c r="L5043" i="2"/>
  <c r="J5043" i="2"/>
  <c r="N5044" i="2"/>
  <c r="L5044" i="2"/>
  <c r="J5044" i="2"/>
  <c r="N5045" i="2"/>
  <c r="L5045" i="2"/>
  <c r="J5045" i="2"/>
  <c r="N5046" i="2"/>
  <c r="L5046" i="2"/>
  <c r="J5046" i="2"/>
  <c r="N5047" i="2"/>
  <c r="L5047" i="2"/>
  <c r="J5047" i="2"/>
  <c r="N5048" i="2"/>
  <c r="L5048" i="2"/>
  <c r="J5048" i="2"/>
  <c r="N5049" i="2"/>
  <c r="L5049" i="2"/>
  <c r="J5049" i="2"/>
  <c r="N5050" i="2"/>
  <c r="L5050" i="2"/>
  <c r="J5050" i="2"/>
  <c r="J5051" i="2"/>
  <c r="L5051" i="2"/>
  <c r="N5051" i="2"/>
  <c r="N5052" i="2"/>
  <c r="L5052" i="2"/>
  <c r="J5052" i="2"/>
  <c r="L5053" i="2"/>
  <c r="J5053" i="2"/>
  <c r="N5053" i="2"/>
  <c r="N5054" i="2"/>
  <c r="J5054" i="2"/>
  <c r="L5054" i="2"/>
  <c r="J5055" i="2"/>
  <c r="L5055" i="2"/>
  <c r="N5055" i="2"/>
  <c r="J5056" i="2"/>
  <c r="N5056" i="2"/>
  <c r="L5056" i="2"/>
  <c r="N5057" i="2"/>
  <c r="L5057" i="2"/>
  <c r="J5057" i="2"/>
  <c r="J5058" i="2"/>
  <c r="L5058" i="2"/>
  <c r="N5058" i="2"/>
  <c r="N5059" i="2"/>
  <c r="J5059" i="2"/>
  <c r="L5059" i="2"/>
  <c r="N5060" i="2"/>
  <c r="L5060" i="2"/>
  <c r="J5060" i="2"/>
  <c r="L5061" i="2"/>
  <c r="J5061" i="2"/>
  <c r="N5061" i="2"/>
  <c r="N5062" i="2"/>
  <c r="L5062" i="2"/>
  <c r="J5062" i="2"/>
  <c r="N5063" i="2"/>
  <c r="L5063" i="2"/>
  <c r="J5063" i="2"/>
  <c r="L5064" i="2"/>
  <c r="J5064" i="2"/>
  <c r="N5064" i="2"/>
  <c r="L5065" i="2"/>
  <c r="J5065" i="2"/>
  <c r="N5065" i="2"/>
  <c r="N5066" i="2"/>
  <c r="L5066" i="2"/>
  <c r="J5066" i="2"/>
  <c r="N5067" i="2"/>
  <c r="L5067" i="2"/>
  <c r="J5067" i="2"/>
  <c r="N5068" i="2"/>
  <c r="L5068" i="2"/>
  <c r="J5068" i="2"/>
  <c r="N5069" i="2"/>
  <c r="L5069" i="2"/>
  <c r="J5069" i="2"/>
  <c r="N5070" i="2"/>
  <c r="L5070" i="2"/>
  <c r="J5070" i="2"/>
  <c r="N5071" i="2"/>
  <c r="L5071" i="2"/>
  <c r="J5071" i="2"/>
  <c r="L5072" i="2"/>
  <c r="J5072" i="2"/>
  <c r="N5072" i="2"/>
  <c r="L5073" i="2"/>
  <c r="J5073" i="2"/>
  <c r="N5073" i="2"/>
  <c r="L5074" i="2"/>
  <c r="J5074" i="2"/>
  <c r="N5074" i="2"/>
  <c r="J5075" i="2"/>
  <c r="L5075" i="2"/>
  <c r="N5075" i="2"/>
  <c r="J5076" i="2"/>
  <c r="L5076" i="2"/>
  <c r="N5076" i="2"/>
  <c r="J5077" i="2"/>
  <c r="L5077" i="2"/>
  <c r="N5077" i="2"/>
  <c r="L5078" i="2"/>
  <c r="J5078" i="2"/>
  <c r="N5078" i="2"/>
  <c r="L5079" i="2"/>
  <c r="J5079" i="2"/>
  <c r="N5079" i="2"/>
  <c r="J5080" i="2"/>
  <c r="L5080" i="2"/>
  <c r="N5080" i="2"/>
  <c r="J5081" i="2"/>
  <c r="L5081" i="2"/>
  <c r="N5081" i="2"/>
  <c r="L5082" i="2"/>
  <c r="J5082" i="2"/>
  <c r="N5082" i="2"/>
  <c r="N5083" i="2"/>
  <c r="L5083" i="2"/>
  <c r="J5083" i="2"/>
  <c r="N5084" i="2"/>
  <c r="L5084" i="2"/>
  <c r="J5084" i="2"/>
  <c r="L5085" i="2"/>
  <c r="J5085" i="2"/>
  <c r="N5085" i="2"/>
  <c r="N5086" i="2"/>
  <c r="L5086" i="2"/>
  <c r="J5086" i="2"/>
  <c r="L5087" i="2"/>
  <c r="J5087" i="2"/>
  <c r="N5087" i="2"/>
  <c r="N5088" i="2"/>
  <c r="L5088" i="2"/>
  <c r="J5088" i="2"/>
  <c r="N5089" i="2"/>
  <c r="L5089" i="2"/>
  <c r="J5089" i="2"/>
  <c r="N5090" i="2"/>
  <c r="L5090" i="2"/>
  <c r="J5090" i="2"/>
  <c r="J5091" i="2"/>
  <c r="N5091" i="2"/>
  <c r="L5091" i="2"/>
  <c r="L5092" i="2"/>
  <c r="N5092" i="2"/>
  <c r="J5092" i="2"/>
  <c r="J5093" i="2"/>
  <c r="L5093" i="2"/>
  <c r="N5093" i="2"/>
  <c r="J5094" i="2"/>
  <c r="L5094" i="2"/>
  <c r="N5094" i="2"/>
  <c r="N5095" i="2"/>
  <c r="J5095" i="2"/>
  <c r="L5095" i="2"/>
  <c r="J5096" i="2"/>
  <c r="L5096" i="2"/>
  <c r="N5096" i="2"/>
  <c r="J5097" i="2"/>
  <c r="L5097" i="2"/>
  <c r="N5097" i="2"/>
  <c r="L5098" i="2"/>
  <c r="J5098" i="2"/>
  <c r="N5098" i="2"/>
  <c r="L5099" i="2"/>
  <c r="J5099" i="2"/>
  <c r="N5099" i="2"/>
  <c r="N5100" i="2"/>
  <c r="L5100" i="2"/>
  <c r="J5100" i="2"/>
  <c r="N5101" i="2"/>
  <c r="L5101" i="2"/>
  <c r="J5101" i="2"/>
  <c r="N5102" i="2"/>
  <c r="L5102" i="2"/>
  <c r="J5102" i="2"/>
  <c r="N5103" i="2"/>
  <c r="L5103" i="2"/>
  <c r="J5103" i="2"/>
  <c r="N5104" i="2"/>
  <c r="L5104" i="2"/>
  <c r="J5104" i="2"/>
  <c r="N5105" i="2"/>
  <c r="L5105" i="2"/>
  <c r="J5105" i="2"/>
  <c r="L5106" i="2"/>
  <c r="J5106" i="2"/>
  <c r="N5106" i="2"/>
  <c r="L5107" i="2"/>
  <c r="J5107" i="2"/>
  <c r="N5107" i="2"/>
  <c r="L5108" i="2"/>
  <c r="J5108" i="2"/>
  <c r="N5108" i="2"/>
  <c r="N5109" i="2"/>
  <c r="L5109" i="2"/>
  <c r="J5109" i="2"/>
  <c r="J5110" i="2"/>
  <c r="N5110" i="2"/>
  <c r="L5110" i="2"/>
  <c r="J5111" i="2"/>
  <c r="L5111" i="2"/>
  <c r="N5111" i="2"/>
  <c r="L5112" i="2"/>
  <c r="J5112" i="2"/>
  <c r="N5112" i="2"/>
  <c r="J5113" i="2"/>
  <c r="L5113" i="2"/>
  <c r="N5113" i="2"/>
  <c r="N5114" i="2"/>
  <c r="J5114" i="2"/>
  <c r="L5114" i="2"/>
  <c r="J5115" i="2"/>
  <c r="L5115" i="2"/>
  <c r="N5115" i="2"/>
  <c r="L5116" i="2"/>
  <c r="J5116" i="2"/>
  <c r="N5116" i="2"/>
  <c r="N5117" i="2"/>
  <c r="L5117" i="2"/>
  <c r="J5117" i="2"/>
  <c r="N5118" i="2"/>
  <c r="L5118" i="2"/>
  <c r="J5118" i="2"/>
  <c r="N5119" i="2"/>
  <c r="J5119" i="2"/>
  <c r="L5119" i="2"/>
  <c r="N5120" i="2"/>
  <c r="L5120" i="2"/>
  <c r="J5120" i="2"/>
  <c r="N5121" i="2"/>
  <c r="L5121" i="2"/>
  <c r="J5121" i="2"/>
  <c r="J5122" i="2"/>
  <c r="L5122" i="2"/>
  <c r="N5122" i="2"/>
  <c r="L5123" i="2"/>
  <c r="N5123" i="2"/>
  <c r="J5123" i="2"/>
  <c r="N5124" i="2"/>
  <c r="L5124" i="2"/>
  <c r="J5124" i="2"/>
  <c r="N5125" i="2"/>
  <c r="L5125" i="2"/>
  <c r="J5125" i="2"/>
  <c r="N5126" i="2"/>
  <c r="J5126" i="2"/>
  <c r="L5126" i="2"/>
  <c r="N5127" i="2"/>
  <c r="L5127" i="2"/>
  <c r="J5127" i="2"/>
  <c r="N5128" i="2"/>
  <c r="J5128" i="2"/>
  <c r="L5128" i="2"/>
  <c r="J5129" i="2"/>
  <c r="N5129" i="2"/>
  <c r="L5129" i="2"/>
  <c r="J5130" i="2"/>
  <c r="L5130" i="2"/>
  <c r="N5130" i="2"/>
  <c r="J5131" i="2"/>
  <c r="L5131" i="2"/>
  <c r="N5131" i="2"/>
  <c r="N5132" i="2"/>
  <c r="L5132" i="2"/>
  <c r="J5132" i="2"/>
  <c r="J5133" i="2"/>
  <c r="L5133" i="2"/>
  <c r="N5133" i="2"/>
  <c r="L5134" i="2"/>
  <c r="N5134" i="2"/>
  <c r="J5134" i="2"/>
  <c r="L5135" i="2"/>
  <c r="J5135" i="2"/>
  <c r="N5135" i="2"/>
  <c r="K5136" i="2"/>
  <c r="L5136" i="2"/>
  <c r="J6076" i="2"/>
  <c r="L6076" i="2"/>
  <c r="N6076" i="2"/>
  <c r="J6078" i="2"/>
  <c r="L6078" i="2"/>
  <c r="N6078" i="2"/>
  <c r="N6079" i="2"/>
  <c r="L6079" i="2"/>
  <c r="J6079" i="2"/>
  <c r="J6081" i="2"/>
  <c r="L6081" i="2"/>
  <c r="N6081" i="2"/>
  <c r="J6083" i="2"/>
  <c r="L6083" i="2"/>
  <c r="N6083" i="2"/>
  <c r="N6084" i="2"/>
  <c r="L6084" i="2"/>
  <c r="J6084" i="2"/>
  <c r="N6086" i="2"/>
  <c r="L6086" i="2"/>
  <c r="J6086" i="2"/>
  <c r="N6087" i="2"/>
  <c r="L6087" i="2"/>
  <c r="J6087" i="2"/>
  <c r="L6089" i="2"/>
  <c r="J6089" i="2"/>
  <c r="N6089" i="2"/>
  <c r="N6091" i="2"/>
  <c r="L6091" i="2"/>
  <c r="J6091" i="2"/>
  <c r="L6092" i="2"/>
  <c r="N6092" i="2"/>
  <c r="J6092" i="2"/>
  <c r="J6094" i="2"/>
  <c r="L6094" i="2"/>
  <c r="N6094" i="2"/>
  <c r="J6095" i="2"/>
  <c r="L6095" i="2"/>
  <c r="N6095" i="2"/>
  <c r="J6097" i="2"/>
  <c r="N6097" i="2"/>
  <c r="L6097" i="2"/>
  <c r="J6099" i="2"/>
  <c r="L6099" i="2"/>
  <c r="N6099" i="2"/>
  <c r="L6100" i="2"/>
  <c r="N6100" i="2"/>
  <c r="J6100" i="2"/>
  <c r="L6102" i="2"/>
  <c r="N6102" i="2"/>
  <c r="J6102" i="2"/>
  <c r="N6104" i="2"/>
  <c r="L6104" i="2"/>
  <c r="J6104" i="2"/>
  <c r="N6106" i="2"/>
  <c r="L6106" i="2"/>
  <c r="J6106" i="2"/>
  <c r="L6107" i="2"/>
  <c r="N6107" i="2"/>
  <c r="J6107" i="2"/>
  <c r="N6109" i="2"/>
  <c r="J6109" i="2"/>
  <c r="L6109" i="2"/>
  <c r="N6111" i="2"/>
  <c r="J6111" i="2"/>
  <c r="L6111" i="2"/>
  <c r="J6112" i="2"/>
  <c r="L6112" i="2"/>
  <c r="N6112" i="2"/>
  <c r="L6114" i="2"/>
  <c r="N6114" i="2"/>
  <c r="J6114" i="2"/>
  <c r="J6116" i="2"/>
  <c r="L6116" i="2"/>
  <c r="N6116" i="2"/>
  <c r="J6117" i="2"/>
  <c r="L6117" i="2"/>
  <c r="N6117" i="2"/>
  <c r="J6119" i="2"/>
  <c r="N6119" i="2"/>
  <c r="L6119" i="2"/>
  <c r="N6121" i="2"/>
  <c r="J6121" i="2"/>
  <c r="L6121" i="2"/>
  <c r="L6122" i="2"/>
  <c r="J6122" i="2"/>
  <c r="N6122" i="2"/>
  <c r="L6124" i="2"/>
  <c r="N6124" i="2"/>
  <c r="J6124" i="2"/>
  <c r="N6126" i="2"/>
  <c r="J6126" i="2"/>
  <c r="L6126" i="2"/>
  <c r="L9632" i="2"/>
  <c r="J9632" i="2"/>
  <c r="N9632" i="2"/>
  <c r="N9633" i="2"/>
  <c r="L9633" i="2"/>
  <c r="J9633" i="2"/>
  <c r="L9634" i="2"/>
  <c r="N9634" i="2"/>
  <c r="J9634" i="2"/>
  <c r="J9635" i="2"/>
  <c r="L9635" i="2"/>
  <c r="N9635" i="2"/>
  <c r="J9636" i="2"/>
  <c r="L9636" i="2"/>
  <c r="N9636" i="2"/>
  <c r="N9637" i="2"/>
  <c r="J9637" i="2"/>
  <c r="L9637" i="2"/>
  <c r="J9638" i="2"/>
  <c r="L9638" i="2"/>
  <c r="N9638" i="2"/>
  <c r="J9639" i="2"/>
  <c r="L9639" i="2"/>
  <c r="N9639" i="2"/>
  <c r="J9640" i="2"/>
  <c r="L9640" i="2"/>
  <c r="N9640" i="2"/>
  <c r="L9641" i="2"/>
  <c r="N9641" i="2"/>
  <c r="J9641" i="2"/>
  <c r="N9642" i="2"/>
  <c r="L9642" i="2"/>
  <c r="J9642" i="2"/>
  <c r="N9643" i="2"/>
  <c r="L9643" i="2"/>
  <c r="J9643" i="2"/>
  <c r="L9644" i="2"/>
  <c r="J9644" i="2"/>
  <c r="N9644" i="2"/>
  <c r="J9645" i="2"/>
  <c r="L9645" i="2"/>
  <c r="N9645" i="2"/>
  <c r="J9646" i="2"/>
  <c r="L9646" i="2"/>
  <c r="N9646" i="2"/>
  <c r="L9647" i="2"/>
  <c r="J9647" i="2"/>
  <c r="N9647" i="2"/>
  <c r="J9648" i="2"/>
  <c r="L9648" i="2"/>
  <c r="N9648" i="2"/>
  <c r="L9649" i="2"/>
  <c r="N9649" i="2"/>
  <c r="J9649" i="2"/>
  <c r="J9650" i="2"/>
  <c r="L9650" i="2"/>
  <c r="N9650" i="2"/>
  <c r="N9651" i="2"/>
  <c r="L9651" i="2"/>
  <c r="J9651" i="2"/>
  <c r="N9652" i="2"/>
  <c r="L9652" i="2"/>
  <c r="J9652" i="2"/>
  <c r="J9653" i="2"/>
  <c r="L9653" i="2"/>
  <c r="N9653" i="2"/>
  <c r="J9654" i="2"/>
  <c r="L9654" i="2"/>
  <c r="N9654" i="2"/>
  <c r="J9655" i="2"/>
  <c r="L9655" i="2"/>
  <c r="N9655" i="2"/>
  <c r="J9656" i="2"/>
  <c r="L9656" i="2"/>
  <c r="N9656" i="2"/>
  <c r="J9657" i="2"/>
  <c r="L9657" i="2"/>
  <c r="N9657" i="2"/>
  <c r="L9658" i="2"/>
  <c r="N9658" i="2"/>
  <c r="J9658" i="2"/>
  <c r="L9659" i="2"/>
  <c r="J9659" i="2"/>
  <c r="N9659" i="2"/>
  <c r="L9660" i="2"/>
  <c r="J9660" i="2"/>
  <c r="N9660" i="2"/>
  <c r="J9661" i="2"/>
  <c r="N9661" i="2"/>
  <c r="L9661" i="2"/>
  <c r="N9662" i="2"/>
  <c r="L9662" i="2"/>
  <c r="J9662" i="2"/>
  <c r="J9663" i="2"/>
  <c r="N9663" i="2"/>
  <c r="L9663" i="2"/>
  <c r="L9664" i="2"/>
  <c r="N9664" i="2"/>
  <c r="J9664" i="2"/>
  <c r="N9665" i="2"/>
  <c r="J9665" i="2"/>
  <c r="L9665" i="2"/>
  <c r="J9666" i="2"/>
  <c r="L9666" i="2"/>
  <c r="N9666" i="2"/>
  <c r="J9667" i="2"/>
  <c r="L9667" i="2"/>
  <c r="N9667" i="2"/>
  <c r="N9668" i="2"/>
  <c r="L9668" i="2"/>
  <c r="J9668" i="2"/>
  <c r="L9669" i="2"/>
  <c r="J9669" i="2"/>
  <c r="N9669" i="2"/>
  <c r="L9670" i="2"/>
  <c r="J9670" i="2"/>
  <c r="N9670" i="2"/>
  <c r="J9671" i="2"/>
  <c r="N9671" i="2"/>
  <c r="L9671" i="2"/>
  <c r="N9672" i="2"/>
  <c r="J9672" i="2"/>
  <c r="L9672" i="2"/>
  <c r="N9673" i="2"/>
  <c r="L9673" i="2"/>
  <c r="J9673" i="2"/>
  <c r="J9674" i="2"/>
  <c r="N9674" i="2"/>
  <c r="L9674" i="2"/>
  <c r="N9675" i="2"/>
  <c r="L9675" i="2"/>
  <c r="J9675" i="2"/>
  <c r="N9676" i="2"/>
  <c r="L9676" i="2"/>
  <c r="J9676" i="2"/>
  <c r="N9677" i="2"/>
  <c r="L9677" i="2"/>
  <c r="J9677" i="2"/>
  <c r="N9678" i="2"/>
  <c r="L9678" i="2"/>
  <c r="J9678" i="2"/>
  <c r="N9679" i="2"/>
  <c r="L9679" i="2"/>
  <c r="J9679" i="2"/>
  <c r="N9680" i="2"/>
  <c r="L9680" i="2"/>
  <c r="J9680" i="2"/>
  <c r="L9681" i="2"/>
  <c r="N9681" i="2"/>
  <c r="J9681" i="2"/>
  <c r="N9682" i="2"/>
  <c r="L9682" i="2"/>
  <c r="J9682" i="2"/>
  <c r="N9683" i="2"/>
  <c r="L9683" i="2"/>
  <c r="J9683" i="2"/>
  <c r="N9684" i="2"/>
  <c r="L9684" i="2"/>
  <c r="J9684" i="2"/>
  <c r="J9685" i="2"/>
  <c r="L9685" i="2"/>
  <c r="N9685" i="2"/>
  <c r="L9686" i="2"/>
  <c r="N9686" i="2"/>
  <c r="J9686" i="2"/>
  <c r="J9687" i="2"/>
  <c r="L9687" i="2"/>
  <c r="N9687" i="2"/>
  <c r="J9688" i="2"/>
  <c r="L9688" i="2"/>
  <c r="N9688" i="2"/>
  <c r="N9689" i="2"/>
  <c r="J9689" i="2"/>
  <c r="L9689" i="2"/>
  <c r="J9690" i="2"/>
  <c r="L9690" i="2"/>
  <c r="N9690" i="2"/>
  <c r="J9691" i="2"/>
  <c r="N9691" i="2"/>
  <c r="L9691" i="2"/>
  <c r="L9692" i="2"/>
  <c r="J9692" i="2"/>
  <c r="N9692" i="2"/>
  <c r="L9693" i="2"/>
  <c r="J9693" i="2"/>
  <c r="N9693" i="2"/>
  <c r="L9694" i="2"/>
  <c r="J9694" i="2"/>
  <c r="N9694" i="2"/>
  <c r="J9695" i="2"/>
  <c r="L9695" i="2"/>
  <c r="N9695" i="2"/>
  <c r="L9696" i="2"/>
  <c r="N9696" i="2"/>
  <c r="J9696" i="2"/>
  <c r="N9697" i="2"/>
  <c r="L9697" i="2"/>
  <c r="J9697" i="2"/>
  <c r="J9698" i="2"/>
  <c r="N9698" i="2"/>
  <c r="L9698" i="2"/>
  <c r="J9699" i="2"/>
  <c r="L9699" i="2"/>
  <c r="N9699" i="2"/>
  <c r="J9700" i="2"/>
  <c r="L9700" i="2"/>
  <c r="N9700" i="2"/>
  <c r="J9701" i="2"/>
  <c r="L9701" i="2"/>
  <c r="N9701" i="2"/>
  <c r="J9702" i="2"/>
  <c r="N9702" i="2"/>
  <c r="L9702" i="2"/>
  <c r="J9703" i="2"/>
  <c r="N9703" i="2"/>
  <c r="L9703" i="2"/>
  <c r="N9704" i="2"/>
  <c r="L9704" i="2"/>
  <c r="J9704" i="2"/>
  <c r="N9705" i="2"/>
  <c r="L9705" i="2"/>
  <c r="J9705" i="2"/>
  <c r="N9706" i="2"/>
  <c r="L9706" i="2"/>
  <c r="J9706" i="2"/>
  <c r="N9707" i="2"/>
  <c r="L9707" i="2"/>
  <c r="J9707" i="2"/>
  <c r="N9708" i="2"/>
  <c r="L9708" i="2"/>
  <c r="J9708" i="2"/>
  <c r="N9709" i="2"/>
  <c r="L9709" i="2"/>
  <c r="J9709" i="2"/>
  <c r="N9710" i="2"/>
  <c r="L9710" i="2"/>
  <c r="J9710" i="2"/>
  <c r="J9711" i="2"/>
  <c r="L9711" i="2"/>
  <c r="N9711" i="2"/>
  <c r="J9712" i="2"/>
  <c r="L9712" i="2"/>
  <c r="N9712" i="2"/>
  <c r="J9713" i="2"/>
  <c r="L9713" i="2"/>
  <c r="N9713" i="2"/>
  <c r="N9714" i="2"/>
  <c r="J9714" i="2"/>
  <c r="L9714" i="2"/>
  <c r="J9715" i="2"/>
  <c r="L9715" i="2"/>
  <c r="N9715" i="2"/>
  <c r="J9716" i="2"/>
  <c r="L9716" i="2"/>
  <c r="N9716" i="2"/>
  <c r="J9717" i="2"/>
  <c r="L9717" i="2"/>
  <c r="N9717" i="2"/>
  <c r="L9718" i="2"/>
  <c r="J9718" i="2"/>
  <c r="N9718" i="2"/>
  <c r="J9719" i="2"/>
  <c r="L9719" i="2"/>
  <c r="N9719" i="2"/>
  <c r="J9720" i="2"/>
  <c r="L9720" i="2"/>
  <c r="N9720" i="2"/>
  <c r="J9721" i="2"/>
  <c r="L9721" i="2"/>
  <c r="N9721" i="2"/>
  <c r="J9722" i="2"/>
  <c r="L9722" i="2"/>
  <c r="N9722" i="2"/>
  <c r="J9723" i="2"/>
  <c r="L9723" i="2"/>
  <c r="N9723" i="2"/>
  <c r="N9724" i="2"/>
  <c r="J9724" i="2"/>
  <c r="L9724" i="2"/>
  <c r="J9725" i="2"/>
  <c r="N9725" i="2"/>
  <c r="L9725" i="2"/>
  <c r="L9726" i="2"/>
  <c r="J9726" i="2"/>
  <c r="N9726" i="2"/>
  <c r="N9727" i="2"/>
  <c r="L9727" i="2"/>
  <c r="J9727" i="2"/>
  <c r="N9728" i="2"/>
  <c r="L9728" i="2"/>
  <c r="J9728" i="2"/>
  <c r="N9729" i="2"/>
  <c r="L9729" i="2"/>
  <c r="J9729" i="2"/>
  <c r="N9730" i="2"/>
  <c r="L9730" i="2"/>
  <c r="J9730" i="2"/>
  <c r="L9731" i="2"/>
  <c r="J9731" i="2"/>
  <c r="N9731" i="2"/>
  <c r="L9732" i="2"/>
  <c r="J9732" i="2"/>
  <c r="N9732" i="2"/>
  <c r="L9733" i="2"/>
  <c r="J9733" i="2"/>
  <c r="N9733" i="2"/>
  <c r="N9734" i="2"/>
  <c r="L9734" i="2"/>
  <c r="J9734" i="2"/>
  <c r="L9735" i="2"/>
  <c r="J9735" i="2"/>
  <c r="N9735" i="2"/>
  <c r="N9736" i="2"/>
  <c r="L9736" i="2"/>
  <c r="J9736" i="2"/>
  <c r="N9737" i="2"/>
  <c r="L9737" i="2"/>
  <c r="J9737" i="2"/>
  <c r="N9738" i="2"/>
  <c r="L9738" i="2"/>
  <c r="J9738" i="2"/>
  <c r="N9739" i="2"/>
  <c r="L9739" i="2"/>
  <c r="J9739" i="2"/>
  <c r="N9740" i="2"/>
  <c r="L9740" i="2"/>
  <c r="J9740" i="2"/>
  <c r="N9741" i="2"/>
  <c r="L9741" i="2"/>
  <c r="J9741" i="2"/>
  <c r="N9742" i="2"/>
  <c r="L9742" i="2"/>
  <c r="J9742" i="2"/>
  <c r="N9743" i="2"/>
  <c r="L9743" i="2"/>
  <c r="J9743" i="2"/>
  <c r="N9744" i="2"/>
  <c r="L9744" i="2"/>
  <c r="J9744" i="2"/>
  <c r="L9745" i="2"/>
  <c r="N9745" i="2"/>
  <c r="J9745" i="2"/>
  <c r="J9746" i="2"/>
  <c r="L9746" i="2"/>
  <c r="N9746" i="2"/>
  <c r="N9747" i="2"/>
  <c r="J9747" i="2"/>
  <c r="L9747" i="2"/>
  <c r="J9748" i="2"/>
  <c r="L9748" i="2"/>
  <c r="N9748" i="2"/>
  <c r="J9749" i="2"/>
  <c r="L9749" i="2"/>
  <c r="N9749" i="2"/>
  <c r="J9750" i="2"/>
  <c r="L9750" i="2"/>
  <c r="N9750" i="2"/>
  <c r="N9751" i="2"/>
  <c r="L9751" i="2"/>
  <c r="J9751" i="2"/>
  <c r="N9752" i="2"/>
  <c r="L9752" i="2"/>
  <c r="J9752" i="2"/>
  <c r="N9753" i="2"/>
  <c r="L9753" i="2"/>
  <c r="J9753" i="2"/>
  <c r="N9754" i="2"/>
  <c r="L9754" i="2"/>
  <c r="J9754" i="2"/>
  <c r="L9755" i="2"/>
  <c r="N9755" i="2"/>
  <c r="J9755" i="2"/>
  <c r="N9756" i="2"/>
  <c r="J9756" i="2"/>
  <c r="L9756" i="2"/>
  <c r="L9757" i="2"/>
  <c r="N9757" i="2"/>
  <c r="J9757" i="2"/>
  <c r="L9758" i="2"/>
  <c r="J9758" i="2"/>
  <c r="N9758" i="2"/>
  <c r="J9759" i="2"/>
  <c r="N9759" i="2"/>
  <c r="L9759" i="2"/>
  <c r="J9760" i="2"/>
  <c r="L9760" i="2"/>
  <c r="N9760" i="2"/>
  <c r="N9761" i="2"/>
  <c r="J9761" i="2"/>
  <c r="L9761" i="2"/>
  <c r="N9762" i="2"/>
  <c r="L9762" i="2"/>
  <c r="J9762" i="2"/>
  <c r="L9763" i="2"/>
  <c r="N9763" i="2"/>
  <c r="J9763" i="2"/>
  <c r="J9764" i="2"/>
  <c r="N9764" i="2"/>
  <c r="L9764" i="2"/>
  <c r="N9765" i="2"/>
  <c r="L9765" i="2"/>
  <c r="J9765" i="2"/>
  <c r="N9766" i="2"/>
  <c r="L9766" i="2"/>
  <c r="J9766" i="2"/>
  <c r="N9767" i="2"/>
  <c r="L9767" i="2"/>
  <c r="J9767" i="2"/>
  <c r="N9768" i="2"/>
  <c r="L9768" i="2"/>
  <c r="J9768" i="2"/>
  <c r="J9769" i="2"/>
  <c r="N9769" i="2"/>
  <c r="L9769" i="2"/>
  <c r="N9770" i="2"/>
  <c r="L9770" i="2"/>
  <c r="J9770" i="2"/>
  <c r="N9771" i="2"/>
  <c r="L9771" i="2"/>
  <c r="J9771" i="2"/>
  <c r="J9772" i="2"/>
  <c r="L9772" i="2"/>
  <c r="N9772" i="2"/>
  <c r="J9773" i="2"/>
  <c r="L9773" i="2"/>
  <c r="N9773" i="2"/>
  <c r="J9774" i="2"/>
  <c r="N9774" i="2"/>
  <c r="L9774" i="2"/>
  <c r="J9775" i="2"/>
  <c r="L9775" i="2"/>
  <c r="N9775" i="2"/>
  <c r="J9776" i="2"/>
  <c r="L9776" i="2"/>
  <c r="N9776" i="2"/>
  <c r="N9777" i="2"/>
  <c r="J9777" i="2"/>
  <c r="L9777" i="2"/>
  <c r="J9778" i="2"/>
  <c r="L9778" i="2"/>
  <c r="N9778" i="2"/>
  <c r="L9779" i="2"/>
  <c r="J9779" i="2"/>
  <c r="N9779" i="2"/>
  <c r="N9780" i="2"/>
  <c r="L9780" i="2"/>
  <c r="J9780" i="2"/>
  <c r="N9781" i="2"/>
  <c r="L9781" i="2"/>
  <c r="J9781" i="2"/>
  <c r="N9782" i="2"/>
  <c r="L9782" i="2"/>
  <c r="J9782" i="2"/>
  <c r="N9783" i="2"/>
  <c r="L9783" i="2"/>
  <c r="J9783" i="2"/>
  <c r="L9784" i="2"/>
  <c r="N9784" i="2"/>
  <c r="J9784" i="2"/>
  <c r="J9785" i="2"/>
  <c r="L9785" i="2"/>
  <c r="N9785" i="2"/>
  <c r="J9786" i="2"/>
  <c r="L9786" i="2"/>
  <c r="N9786" i="2"/>
  <c r="L9787" i="2"/>
  <c r="N9787" i="2"/>
  <c r="J9787" i="2"/>
  <c r="J9788" i="2"/>
  <c r="L9788" i="2"/>
  <c r="N9788" i="2"/>
  <c r="N9789" i="2"/>
  <c r="L9789" i="2"/>
  <c r="J9789" i="2"/>
  <c r="L9790" i="2"/>
  <c r="J9790" i="2"/>
  <c r="N9790" i="2"/>
  <c r="L9791" i="2"/>
  <c r="N9791" i="2"/>
  <c r="J9791" i="2"/>
  <c r="N9792" i="2"/>
  <c r="L9792" i="2"/>
  <c r="J9792" i="2"/>
  <c r="N9793" i="2"/>
  <c r="L9793" i="2"/>
  <c r="J9793" i="2"/>
  <c r="N9794" i="2"/>
  <c r="L9794" i="2"/>
  <c r="J9794" i="2"/>
  <c r="N9795" i="2"/>
  <c r="L9795" i="2"/>
  <c r="J9795" i="2"/>
  <c r="N9796" i="2"/>
  <c r="L9796" i="2"/>
  <c r="J9796" i="2"/>
  <c r="N9797" i="2"/>
  <c r="L9797" i="2"/>
  <c r="J9797" i="2"/>
  <c r="N9798" i="2"/>
  <c r="L9798" i="2"/>
  <c r="J9798" i="2"/>
  <c r="N9799" i="2"/>
  <c r="L9799" i="2"/>
  <c r="J9799" i="2"/>
  <c r="N9800" i="2"/>
  <c r="L9800" i="2"/>
  <c r="J9800" i="2"/>
  <c r="N9801" i="2"/>
  <c r="L9801" i="2"/>
  <c r="J9801" i="2"/>
  <c r="N9802" i="2"/>
  <c r="L9802" i="2"/>
  <c r="J9802" i="2"/>
  <c r="J9803" i="2"/>
  <c r="N9803" i="2"/>
  <c r="L9803" i="2"/>
  <c r="J9804" i="2"/>
  <c r="L9804" i="2"/>
  <c r="N9804" i="2"/>
  <c r="J9805" i="2"/>
  <c r="L9805" i="2"/>
  <c r="N9805" i="2"/>
  <c r="J9806" i="2"/>
  <c r="L9806" i="2"/>
  <c r="N9806" i="2"/>
  <c r="J9807" i="2"/>
  <c r="L9807" i="2"/>
  <c r="N9807" i="2"/>
  <c r="N9808" i="2"/>
  <c r="L9808" i="2"/>
  <c r="J9808" i="2"/>
  <c r="J9809" i="2"/>
  <c r="L9809" i="2"/>
  <c r="N9809" i="2"/>
  <c r="N9810" i="2"/>
  <c r="L9810" i="2"/>
  <c r="J9810" i="2"/>
  <c r="N9811" i="2"/>
  <c r="L9811" i="2"/>
  <c r="J9811" i="2"/>
  <c r="N9812" i="2"/>
  <c r="L9812" i="2"/>
  <c r="J9812" i="2"/>
  <c r="N9813" i="2"/>
  <c r="L9813" i="2"/>
  <c r="J9813" i="2"/>
  <c r="N9814" i="2"/>
  <c r="L9814" i="2"/>
  <c r="J9814" i="2"/>
  <c r="L9815" i="2"/>
  <c r="J9815" i="2"/>
  <c r="N9815" i="2"/>
  <c r="N9816" i="2"/>
  <c r="J9816" i="2"/>
  <c r="L9816" i="2"/>
  <c r="N9817" i="2"/>
  <c r="L9817" i="2"/>
  <c r="J9817" i="2"/>
  <c r="L9818" i="2"/>
  <c r="J9818" i="2"/>
  <c r="N9818" i="2"/>
  <c r="J9819" i="2"/>
  <c r="N9819" i="2"/>
  <c r="L9819" i="2"/>
  <c r="L9820" i="2"/>
  <c r="J9820" i="2"/>
  <c r="N9820" i="2"/>
  <c r="J9824" i="2"/>
  <c r="L9824" i="2"/>
  <c r="N9824" i="2"/>
  <c r="L9825" i="2"/>
  <c r="J9825" i="2"/>
  <c r="N9825" i="2"/>
  <c r="L9827" i="2"/>
  <c r="J9827" i="2"/>
  <c r="N9827" i="2"/>
  <c r="J9828" i="2"/>
  <c r="N9828" i="2"/>
  <c r="L9828" i="2"/>
  <c r="N9832" i="2"/>
  <c r="L9832" i="2"/>
  <c r="J9832" i="2"/>
  <c r="N9836" i="2"/>
  <c r="J9836" i="2"/>
  <c r="L9836" i="2"/>
  <c r="L9849" i="2"/>
  <c r="J9849" i="2"/>
  <c r="N9849" i="2"/>
  <c r="N9854" i="2"/>
  <c r="L9854" i="2"/>
  <c r="J9854" i="2"/>
  <c r="L9855" i="2"/>
  <c r="J9855" i="2"/>
  <c r="N9855" i="2"/>
  <c r="N9856" i="2"/>
  <c r="L9856" i="2"/>
  <c r="J9856" i="2"/>
  <c r="J9857" i="2"/>
  <c r="N9857" i="2"/>
  <c r="L9857" i="2"/>
  <c r="N9861" i="2"/>
  <c r="L9861" i="2"/>
  <c r="J9861" i="2"/>
  <c r="N9866" i="2"/>
  <c r="J9866" i="2"/>
  <c r="L9866" i="2"/>
  <c r="N9867" i="2"/>
  <c r="L9867" i="2"/>
  <c r="J9867" i="2"/>
  <c r="N9868" i="2"/>
  <c r="L9868" i="2"/>
  <c r="J9868" i="2"/>
  <c r="J9874" i="2"/>
  <c r="N9874" i="2"/>
  <c r="L9874" i="2"/>
  <c r="J9877" i="2"/>
  <c r="L9877" i="2"/>
  <c r="N9877" i="2"/>
  <c r="J9878" i="2"/>
  <c r="N9878" i="2"/>
  <c r="L9878" i="2"/>
  <c r="J9880" i="2"/>
  <c r="N9880" i="2"/>
  <c r="L9880" i="2"/>
  <c r="J9883" i="2"/>
  <c r="L9883" i="2"/>
  <c r="N9883" i="2"/>
  <c r="N9891" i="2"/>
  <c r="J9891" i="2"/>
  <c r="L9891" i="2"/>
  <c r="J9894" i="2"/>
  <c r="L9894" i="2"/>
  <c r="N9894" i="2"/>
  <c r="J9895" i="2"/>
  <c r="L9895" i="2"/>
  <c r="N9895" i="2"/>
  <c r="N9898" i="2"/>
  <c r="L9898" i="2"/>
  <c r="J9898" i="2"/>
  <c r="N9901" i="2"/>
  <c r="L9901" i="2"/>
  <c r="J9901" i="2"/>
  <c r="L9903" i="2"/>
  <c r="N9903" i="2"/>
  <c r="J9903" i="2"/>
  <c r="L9904" i="2"/>
  <c r="N9904" i="2"/>
  <c r="J9904" i="2"/>
  <c r="L9905" i="2"/>
  <c r="N9905" i="2"/>
  <c r="J9905" i="2"/>
  <c r="L9913" i="2"/>
  <c r="J9913" i="2"/>
  <c r="N9913" i="2"/>
  <c r="N9914" i="2"/>
  <c r="L9914" i="2"/>
  <c r="J9914" i="2"/>
  <c r="L9915" i="2"/>
  <c r="J9915" i="2"/>
  <c r="N9915" i="2"/>
  <c r="L9917" i="2"/>
  <c r="J9917" i="2"/>
  <c r="N9917" i="2"/>
  <c r="L9918" i="2"/>
  <c r="N9918" i="2"/>
  <c r="J9918" i="2"/>
  <c r="N9928" i="2"/>
  <c r="L9928" i="2"/>
  <c r="J9928" i="2"/>
  <c r="L9930" i="2"/>
  <c r="J9930" i="2"/>
  <c r="N9930" i="2"/>
  <c r="L9931" i="2"/>
  <c r="J9931" i="2"/>
  <c r="N9931" i="2"/>
  <c r="N9932" i="2"/>
  <c r="J9932" i="2"/>
  <c r="L9932" i="2"/>
  <c r="J9934" i="2"/>
  <c r="L9934" i="2"/>
  <c r="N9934" i="2"/>
  <c r="N9938" i="2"/>
  <c r="L9938" i="2"/>
  <c r="J9938" i="2"/>
  <c r="J9939" i="2"/>
  <c r="L9939" i="2"/>
  <c r="N9939" i="2"/>
  <c r="J9940" i="2"/>
  <c r="L9940" i="2"/>
  <c r="N9940" i="2"/>
  <c r="L9942" i="2"/>
  <c r="N9942" i="2"/>
  <c r="J9942" i="2"/>
  <c r="L9943" i="2"/>
  <c r="J9943" i="2"/>
  <c r="N9943" i="2"/>
  <c r="J9944" i="2"/>
  <c r="N9944" i="2"/>
  <c r="L9944" i="2"/>
  <c r="N9947" i="2"/>
  <c r="L9947" i="2"/>
  <c r="J9947" i="2"/>
  <c r="N9948" i="2"/>
  <c r="L9948" i="2"/>
  <c r="J9948" i="2"/>
  <c r="N9953" i="2"/>
  <c r="J9953" i="2"/>
  <c r="L9953" i="2"/>
  <c r="N9954" i="2"/>
  <c r="L9954" i="2"/>
  <c r="J9954" i="2"/>
  <c r="N9959" i="2"/>
  <c r="L9959" i="2"/>
  <c r="J9959" i="2"/>
  <c r="N9962" i="2"/>
  <c r="L9962" i="2"/>
  <c r="J9962" i="2"/>
  <c r="N9964" i="2"/>
  <c r="L9964" i="2"/>
  <c r="J9964" i="2"/>
  <c r="J9966" i="2"/>
  <c r="N9966" i="2"/>
  <c r="L9966" i="2"/>
  <c r="J9967" i="2"/>
  <c r="L9967" i="2"/>
  <c r="N9967" i="2"/>
  <c r="J9968" i="2"/>
  <c r="N9968" i="2"/>
  <c r="L9968" i="2"/>
  <c r="L9971" i="2"/>
  <c r="N9971" i="2"/>
  <c r="J9971" i="2"/>
  <c r="N9973" i="2"/>
  <c r="L9973" i="2"/>
  <c r="J9973" i="2"/>
  <c r="J9976" i="2"/>
  <c r="N9976" i="2"/>
  <c r="L9976" i="2"/>
  <c r="J9979" i="2"/>
  <c r="N9979" i="2"/>
  <c r="L9979" i="2"/>
  <c r="J9982" i="2"/>
  <c r="L9982" i="2"/>
  <c r="N9982" i="2"/>
  <c r="J2296" i="2"/>
  <c r="N2296" i="2"/>
  <c r="L2296" i="2"/>
  <c r="J2297" i="2"/>
  <c r="L2297" i="2"/>
  <c r="N2297" i="2"/>
  <c r="J2298" i="2"/>
  <c r="L2298" i="2"/>
  <c r="N2298" i="2"/>
  <c r="J2299" i="2"/>
  <c r="L2299" i="2"/>
  <c r="N2299" i="2"/>
  <c r="J2300" i="2"/>
  <c r="N2300" i="2"/>
  <c r="L2300" i="2"/>
  <c r="J2301" i="2"/>
  <c r="N2301" i="2"/>
  <c r="L2301" i="2"/>
  <c r="J2302" i="2"/>
  <c r="N2302" i="2"/>
  <c r="L2302" i="2"/>
  <c r="J2303" i="2"/>
  <c r="N2303" i="2"/>
  <c r="L2303" i="2"/>
  <c r="L2304" i="2"/>
  <c r="N2304" i="2"/>
  <c r="J2304" i="2"/>
  <c r="J2305" i="2"/>
  <c r="L2305" i="2"/>
  <c r="N2305" i="2"/>
  <c r="J2306" i="2"/>
  <c r="L2306" i="2"/>
  <c r="N2306" i="2"/>
  <c r="L2307" i="2"/>
  <c r="N2307" i="2"/>
  <c r="J2307" i="2"/>
  <c r="J2308" i="2"/>
  <c r="L2308" i="2"/>
  <c r="N2308" i="2"/>
  <c r="N2309" i="2"/>
  <c r="L2309" i="2"/>
  <c r="J2309" i="2"/>
  <c r="N2310" i="2"/>
  <c r="L2310" i="2"/>
  <c r="J2310" i="2"/>
  <c r="L2311" i="2"/>
  <c r="J2311" i="2"/>
  <c r="N2311" i="2"/>
  <c r="N2312" i="2"/>
  <c r="L2312" i="2"/>
  <c r="J2312" i="2"/>
  <c r="N2313" i="2"/>
  <c r="L2313" i="2"/>
  <c r="J2313" i="2"/>
  <c r="N2314" i="2"/>
  <c r="L2314" i="2"/>
  <c r="J2314" i="2"/>
  <c r="N2315" i="2"/>
  <c r="L2315" i="2"/>
  <c r="J2315" i="2"/>
  <c r="J2316" i="2"/>
  <c r="N2316" i="2"/>
  <c r="L2316" i="2"/>
  <c r="L2317" i="2"/>
  <c r="J2317" i="2"/>
  <c r="N2317" i="2"/>
  <c r="N2318" i="2"/>
  <c r="J2318" i="2"/>
  <c r="L2318" i="2"/>
  <c r="J2319" i="2"/>
  <c r="N2319" i="2"/>
  <c r="L2319" i="2"/>
  <c r="N2320" i="2"/>
  <c r="L2320" i="2"/>
  <c r="J2320" i="2"/>
  <c r="J2321" i="2"/>
  <c r="L2321" i="2"/>
  <c r="N2321" i="2"/>
  <c r="J2322" i="2"/>
  <c r="L2322" i="2"/>
  <c r="N2322" i="2"/>
  <c r="J2323" i="2"/>
  <c r="N2323" i="2"/>
  <c r="L2323" i="2"/>
  <c r="L2324" i="2"/>
  <c r="N2324" i="2"/>
  <c r="J2324" i="2"/>
  <c r="N2325" i="2"/>
  <c r="L2325" i="2"/>
  <c r="J2325" i="2"/>
  <c r="L2326" i="2"/>
  <c r="J2326" i="2"/>
  <c r="N2326" i="2"/>
  <c r="N2327" i="2"/>
  <c r="L2327" i="2"/>
  <c r="J2327" i="2"/>
  <c r="N2328" i="2"/>
  <c r="L2328" i="2"/>
  <c r="J2328" i="2"/>
  <c r="N2329" i="2"/>
  <c r="L2329" i="2"/>
  <c r="J2329" i="2"/>
  <c r="N2330" i="2"/>
  <c r="L2330" i="2"/>
  <c r="J2330" i="2"/>
  <c r="L2331" i="2"/>
  <c r="J2331" i="2"/>
  <c r="N2331" i="2"/>
  <c r="N2332" i="2"/>
  <c r="L2332" i="2"/>
  <c r="J2332" i="2"/>
  <c r="N2333" i="2"/>
  <c r="L2333" i="2"/>
  <c r="J2333" i="2"/>
  <c r="N2334" i="2"/>
  <c r="L2334" i="2"/>
  <c r="J2334" i="2"/>
  <c r="N2335" i="2"/>
  <c r="J2335" i="2"/>
  <c r="L2335" i="2"/>
  <c r="N2336" i="2"/>
  <c r="L2336" i="2"/>
  <c r="J2336" i="2"/>
  <c r="L2337" i="2"/>
  <c r="J2337" i="2"/>
  <c r="N2337" i="2"/>
  <c r="N2338" i="2"/>
  <c r="L2338" i="2"/>
  <c r="J2338" i="2"/>
  <c r="N2339" i="2"/>
  <c r="L2339" i="2"/>
  <c r="J2339" i="2"/>
  <c r="L2340" i="2"/>
  <c r="J2340" i="2"/>
  <c r="N2340" i="2"/>
  <c r="J2341" i="2"/>
  <c r="L2341" i="2"/>
  <c r="N2341" i="2"/>
  <c r="J2342" i="2"/>
  <c r="L2342" i="2"/>
  <c r="N2342" i="2"/>
  <c r="J2343" i="2"/>
  <c r="L2343" i="2"/>
  <c r="N2343" i="2"/>
  <c r="J2344" i="2"/>
  <c r="L2344" i="2"/>
  <c r="N2344" i="2"/>
  <c r="L2345" i="2"/>
  <c r="J2345" i="2"/>
  <c r="N2345" i="2"/>
  <c r="N2346" i="2"/>
  <c r="L2346" i="2"/>
  <c r="J2346" i="2"/>
  <c r="N2347" i="2"/>
  <c r="J2347" i="2"/>
  <c r="L2347" i="2"/>
  <c r="N2348" i="2"/>
  <c r="L2348" i="2"/>
  <c r="J2348" i="2"/>
  <c r="N2349" i="2"/>
  <c r="L2349" i="2"/>
  <c r="J2349" i="2"/>
  <c r="N2350" i="2"/>
  <c r="J2350" i="2"/>
  <c r="L2350" i="2"/>
  <c r="J2351" i="2"/>
  <c r="L2351" i="2"/>
  <c r="N2351" i="2"/>
  <c r="J2352" i="2"/>
  <c r="L2352" i="2"/>
  <c r="N2352" i="2"/>
  <c r="J2353" i="2"/>
  <c r="L2353" i="2"/>
  <c r="N2353" i="2"/>
  <c r="J2354" i="2"/>
  <c r="N2354" i="2"/>
  <c r="L2354" i="2"/>
  <c r="N2355" i="2"/>
  <c r="L2355" i="2"/>
  <c r="J2355" i="2"/>
  <c r="N2356" i="2"/>
  <c r="L2356" i="2"/>
  <c r="J2356" i="2"/>
  <c r="L2357" i="2"/>
  <c r="J2357" i="2"/>
  <c r="N2357" i="2"/>
  <c r="L2358" i="2"/>
  <c r="J2358" i="2"/>
  <c r="N2358" i="2"/>
  <c r="L2359" i="2"/>
  <c r="J2359" i="2"/>
  <c r="N2359" i="2"/>
  <c r="N2360" i="2"/>
  <c r="L2360" i="2"/>
  <c r="J2360" i="2"/>
  <c r="N2361" i="2"/>
  <c r="L2361" i="2"/>
  <c r="J2361" i="2"/>
  <c r="N2362" i="2"/>
  <c r="L2362" i="2"/>
  <c r="J2362" i="2"/>
  <c r="N2363" i="2"/>
  <c r="L2363" i="2"/>
  <c r="J2363" i="2"/>
  <c r="L2364" i="2"/>
  <c r="J2364" i="2"/>
  <c r="N2364" i="2"/>
  <c r="L2365" i="2"/>
  <c r="J2365" i="2"/>
  <c r="N2365" i="2"/>
  <c r="N2366" i="2"/>
  <c r="J2366" i="2"/>
  <c r="L2366" i="2"/>
  <c r="N2367" i="2"/>
  <c r="L2367" i="2"/>
  <c r="J2367" i="2"/>
  <c r="N2368" i="2"/>
  <c r="L2368" i="2"/>
  <c r="J2368" i="2"/>
  <c r="L2369" i="2"/>
  <c r="J2369" i="2"/>
  <c r="N2369" i="2"/>
  <c r="J2370" i="2"/>
  <c r="L2370" i="2"/>
  <c r="N2370" i="2"/>
  <c r="J2371" i="2"/>
  <c r="L2371" i="2"/>
  <c r="N2371" i="2"/>
  <c r="J2372" i="2"/>
  <c r="L2372" i="2"/>
  <c r="N2372" i="2"/>
  <c r="J2373" i="2"/>
  <c r="L2373" i="2"/>
  <c r="N2373" i="2"/>
  <c r="L2374" i="2"/>
  <c r="J2374" i="2"/>
  <c r="N2374" i="2"/>
  <c r="N2375" i="2"/>
  <c r="L2375" i="2"/>
  <c r="J2375" i="2"/>
  <c r="N2376" i="2"/>
  <c r="L2376" i="2"/>
  <c r="J2376" i="2"/>
  <c r="N2377" i="2"/>
  <c r="L2377" i="2"/>
  <c r="J2377" i="2"/>
  <c r="N2378" i="2"/>
  <c r="J2378" i="2"/>
  <c r="L2378" i="2"/>
  <c r="N2379" i="2"/>
  <c r="L2379" i="2"/>
  <c r="J2379" i="2"/>
  <c r="N2380" i="2"/>
  <c r="L2380" i="2"/>
  <c r="J2380" i="2"/>
  <c r="N2381" i="2"/>
  <c r="L2381" i="2"/>
  <c r="J2381" i="2"/>
  <c r="N2382" i="2"/>
  <c r="L2382" i="2"/>
  <c r="J2382" i="2"/>
  <c r="N2383" i="2"/>
  <c r="L2383" i="2"/>
  <c r="J2383" i="2"/>
  <c r="N2384" i="2"/>
  <c r="L2384" i="2"/>
  <c r="J2384" i="2"/>
  <c r="N2385" i="2"/>
  <c r="L2385" i="2"/>
  <c r="J2385" i="2"/>
  <c r="N2386" i="2"/>
  <c r="L2386" i="2"/>
  <c r="J2386" i="2"/>
  <c r="J2387" i="2"/>
  <c r="L2387" i="2"/>
  <c r="N2387" i="2"/>
  <c r="N2388" i="2"/>
  <c r="L2388" i="2"/>
  <c r="J2388" i="2"/>
  <c r="J2389" i="2"/>
  <c r="L2389" i="2"/>
  <c r="N2389" i="2"/>
  <c r="N2390" i="2"/>
  <c r="J2390" i="2"/>
  <c r="L2390" i="2"/>
  <c r="N2391" i="2"/>
  <c r="L2391" i="2"/>
  <c r="J2391" i="2"/>
  <c r="N2392" i="2"/>
  <c r="L2392" i="2"/>
  <c r="J2392" i="2"/>
  <c r="L2393" i="2"/>
  <c r="J2393" i="2"/>
  <c r="N2393" i="2"/>
  <c r="L2394" i="2"/>
  <c r="J2394" i="2"/>
  <c r="N2394" i="2"/>
  <c r="L2395" i="2"/>
  <c r="J2395" i="2"/>
  <c r="N2395" i="2"/>
  <c r="N2396" i="2"/>
  <c r="L2396" i="2"/>
  <c r="J2396" i="2"/>
  <c r="N2397" i="2"/>
  <c r="L2397" i="2"/>
  <c r="J2397" i="2"/>
  <c r="N2398" i="2"/>
  <c r="L2398" i="2"/>
  <c r="J2398" i="2"/>
  <c r="L2399" i="2"/>
  <c r="J2399" i="2"/>
  <c r="N2399" i="2"/>
  <c r="N2400" i="2"/>
  <c r="L2400" i="2"/>
  <c r="J2400" i="2"/>
  <c r="N2401" i="2"/>
  <c r="L2401" i="2"/>
  <c r="J2401" i="2"/>
  <c r="L2402" i="2"/>
  <c r="J2402" i="2"/>
  <c r="N2402" i="2"/>
  <c r="J2403" i="2"/>
  <c r="L2403" i="2"/>
  <c r="N2403" i="2"/>
  <c r="J2404" i="2"/>
  <c r="L2404" i="2"/>
  <c r="N2404" i="2"/>
  <c r="L2405" i="2"/>
  <c r="J2405" i="2"/>
  <c r="N2405" i="2"/>
  <c r="J2406" i="2"/>
  <c r="L2406" i="2"/>
  <c r="N2406" i="2"/>
  <c r="L2407" i="2"/>
  <c r="J2407" i="2"/>
  <c r="N2407" i="2"/>
  <c r="N2408" i="2"/>
  <c r="L2408" i="2"/>
  <c r="J2408" i="2"/>
  <c r="L2409" i="2"/>
  <c r="J2409" i="2"/>
  <c r="N2409" i="2"/>
  <c r="N2410" i="2"/>
  <c r="L2410" i="2"/>
  <c r="J2410" i="2"/>
  <c r="J2411" i="2"/>
  <c r="L2411" i="2"/>
  <c r="N2411" i="2"/>
  <c r="J2412" i="2"/>
  <c r="L2412" i="2"/>
  <c r="N2412" i="2"/>
  <c r="J2413" i="2"/>
  <c r="L2413" i="2"/>
  <c r="N2413" i="2"/>
  <c r="L2414" i="2"/>
  <c r="N2414" i="2"/>
  <c r="J2414" i="2"/>
  <c r="L2415" i="2"/>
  <c r="J2415" i="2"/>
  <c r="N2415" i="2"/>
  <c r="N2416" i="2"/>
  <c r="L2416" i="2"/>
  <c r="J2416" i="2"/>
  <c r="N2417" i="2"/>
  <c r="L2417" i="2"/>
  <c r="J2417" i="2"/>
  <c r="L2418" i="2"/>
  <c r="J2418" i="2"/>
  <c r="N2418" i="2"/>
  <c r="N2419" i="2"/>
  <c r="L2419" i="2"/>
  <c r="J2419" i="2"/>
  <c r="N2420" i="2"/>
  <c r="J2420" i="2"/>
  <c r="L2420" i="2"/>
  <c r="N2421" i="2"/>
  <c r="L2421" i="2"/>
  <c r="J2421" i="2"/>
  <c r="N2422" i="2"/>
  <c r="L2422" i="2"/>
  <c r="J2422" i="2"/>
  <c r="L2423" i="2"/>
  <c r="J2423" i="2"/>
  <c r="N2423" i="2"/>
  <c r="L2424" i="2"/>
  <c r="N2424" i="2"/>
  <c r="J2424" i="2"/>
  <c r="N2425" i="2"/>
  <c r="L2425" i="2"/>
  <c r="J2425" i="2"/>
  <c r="L2426" i="2"/>
  <c r="J2426" i="2"/>
  <c r="N2426" i="2"/>
  <c r="L2427" i="2"/>
  <c r="N2427" i="2"/>
  <c r="J2427" i="2"/>
  <c r="J2428" i="2"/>
  <c r="L2428" i="2"/>
  <c r="N2428" i="2"/>
  <c r="J2429" i="2"/>
  <c r="L2429" i="2"/>
  <c r="N2429" i="2"/>
  <c r="J2430" i="2"/>
  <c r="L2430" i="2"/>
  <c r="N2430" i="2"/>
  <c r="L2431" i="2"/>
  <c r="J2431" i="2"/>
  <c r="N2431" i="2"/>
  <c r="N2432" i="2"/>
  <c r="L2432" i="2"/>
  <c r="J2432" i="2"/>
  <c r="N2433" i="2"/>
  <c r="L2433" i="2"/>
  <c r="J2433" i="2"/>
  <c r="N2434" i="2"/>
  <c r="L2434" i="2"/>
  <c r="J2434" i="2"/>
  <c r="N2435" i="2"/>
  <c r="J2435" i="2"/>
  <c r="L2435" i="2"/>
  <c r="N2436" i="2"/>
  <c r="L2436" i="2"/>
  <c r="J2436" i="2"/>
  <c r="N2437" i="2"/>
  <c r="L2437" i="2"/>
  <c r="J2437" i="2"/>
  <c r="N2438" i="2"/>
  <c r="L2438" i="2"/>
  <c r="J2438" i="2"/>
  <c r="N2439" i="2"/>
  <c r="L2439" i="2"/>
  <c r="J2439" i="2"/>
  <c r="N2440" i="2"/>
  <c r="L2440" i="2"/>
  <c r="J2440" i="2"/>
  <c r="N2441" i="2"/>
  <c r="L2441" i="2"/>
  <c r="J2441" i="2"/>
  <c r="N2442" i="2"/>
  <c r="L2442" i="2"/>
  <c r="J2442" i="2"/>
  <c r="N2443" i="2"/>
  <c r="L2443" i="2"/>
  <c r="J2443" i="2"/>
  <c r="N2444" i="2"/>
  <c r="L2444" i="2"/>
  <c r="J2444" i="2"/>
  <c r="J2445" i="2"/>
  <c r="L2445" i="2"/>
  <c r="N2445" i="2"/>
  <c r="J2446" i="2"/>
  <c r="L2446" i="2"/>
  <c r="N2446" i="2"/>
  <c r="N2447" i="2"/>
  <c r="J2447" i="2"/>
  <c r="L2447" i="2"/>
  <c r="J2448" i="2"/>
  <c r="L2448" i="2"/>
  <c r="N2448" i="2"/>
  <c r="L2449" i="2"/>
  <c r="J2449" i="2"/>
  <c r="N2449" i="2"/>
  <c r="N2450" i="2"/>
  <c r="L2450" i="2"/>
  <c r="J2450" i="2"/>
  <c r="N2451" i="2"/>
  <c r="L2451" i="2"/>
  <c r="J2451" i="2"/>
  <c r="L2452" i="2"/>
  <c r="J2452" i="2"/>
  <c r="N2452" i="2"/>
  <c r="L2453" i="2"/>
  <c r="J2453" i="2"/>
  <c r="N2453" i="2"/>
  <c r="N2454" i="2"/>
  <c r="L2454" i="2"/>
  <c r="J2454" i="2"/>
  <c r="N2455" i="2"/>
  <c r="L2455" i="2"/>
  <c r="J2455" i="2"/>
  <c r="N2456" i="2"/>
  <c r="L2456" i="2"/>
  <c r="J2456" i="2"/>
  <c r="L2457" i="2"/>
  <c r="J2457" i="2"/>
  <c r="N2457" i="2"/>
  <c r="N2458" i="2"/>
  <c r="L2458" i="2"/>
  <c r="J2458" i="2"/>
  <c r="L2459" i="2"/>
  <c r="J2459" i="2"/>
  <c r="N2459" i="2"/>
  <c r="N2460" i="2"/>
  <c r="L2460" i="2"/>
  <c r="J2460" i="2"/>
  <c r="L2461" i="2"/>
  <c r="J2461" i="2"/>
  <c r="N2461" i="2"/>
  <c r="N2462" i="2"/>
  <c r="J2462" i="2"/>
  <c r="L2462" i="2"/>
  <c r="N2463" i="2"/>
  <c r="L2463" i="2"/>
  <c r="J2463" i="2"/>
  <c r="N2464" i="2"/>
  <c r="J2464" i="2"/>
  <c r="L2464" i="2"/>
  <c r="J2465" i="2"/>
  <c r="L2465" i="2"/>
  <c r="N2465" i="2"/>
  <c r="L2466" i="2"/>
  <c r="J2466" i="2"/>
  <c r="N2466" i="2"/>
  <c r="N2467" i="2"/>
  <c r="L2467" i="2"/>
  <c r="J2467" i="2"/>
  <c r="N2468" i="2"/>
  <c r="J2468" i="2"/>
  <c r="L2468" i="2"/>
  <c r="N2469" i="2"/>
  <c r="L2469" i="2"/>
  <c r="J2469" i="2"/>
  <c r="N2470" i="2"/>
  <c r="J2470" i="2"/>
  <c r="L2470" i="2"/>
  <c r="J2471" i="2"/>
  <c r="L2471" i="2"/>
  <c r="N2471" i="2"/>
  <c r="J2472" i="2"/>
  <c r="N2472" i="2"/>
  <c r="L2472" i="2"/>
  <c r="J2473" i="2"/>
  <c r="L2473" i="2"/>
  <c r="N2473" i="2"/>
  <c r="J2474" i="2"/>
  <c r="L2474" i="2"/>
  <c r="N2474" i="2"/>
  <c r="N2475" i="2"/>
  <c r="L2475" i="2"/>
  <c r="J2475" i="2"/>
  <c r="N2476" i="2"/>
  <c r="J2476" i="2"/>
  <c r="L2476" i="2"/>
  <c r="N2477" i="2"/>
  <c r="L2477" i="2"/>
  <c r="J2477" i="2"/>
  <c r="L2478" i="2"/>
  <c r="J2478" i="2"/>
  <c r="N2478" i="2"/>
  <c r="N2479" i="2"/>
  <c r="L2479" i="2"/>
  <c r="J2479" i="2"/>
  <c r="N2480" i="2"/>
  <c r="L2480" i="2"/>
  <c r="J2480" i="2"/>
  <c r="N2481" i="2"/>
  <c r="L2481" i="2"/>
  <c r="J2481" i="2"/>
  <c r="N2482" i="2"/>
  <c r="L2482" i="2"/>
  <c r="J2482" i="2"/>
  <c r="L2483" i="2"/>
  <c r="J2483" i="2"/>
  <c r="N2483" i="2"/>
  <c r="L2484" i="2"/>
  <c r="J2484" i="2"/>
  <c r="N2484" i="2"/>
  <c r="L2485" i="2"/>
  <c r="J2485" i="2"/>
  <c r="N2485" i="2"/>
  <c r="N2486" i="2"/>
  <c r="L2486" i="2"/>
  <c r="J2486" i="2"/>
  <c r="L2487" i="2"/>
  <c r="J2487" i="2"/>
  <c r="N2487" i="2"/>
  <c r="J2488" i="2"/>
  <c r="N2488" i="2"/>
  <c r="L2488" i="2"/>
  <c r="J2489" i="2"/>
  <c r="L2489" i="2"/>
  <c r="N2489" i="2"/>
  <c r="L2490" i="2"/>
  <c r="N2490" i="2"/>
  <c r="J2490" i="2"/>
  <c r="J2491" i="2"/>
  <c r="L2491" i="2"/>
  <c r="N2491" i="2"/>
  <c r="J2492" i="2"/>
  <c r="L2492" i="2"/>
  <c r="N2492" i="2"/>
  <c r="N2493" i="2"/>
  <c r="L2493" i="2"/>
  <c r="J2493" i="2"/>
  <c r="N2494" i="2"/>
  <c r="L2494" i="2"/>
  <c r="J2494" i="2"/>
  <c r="N3033" i="2"/>
  <c r="L3033" i="2"/>
  <c r="J3033" i="2"/>
  <c r="J3034" i="2"/>
  <c r="L3034" i="2"/>
  <c r="N3034" i="2"/>
  <c r="N3038" i="2"/>
  <c r="L3038" i="2"/>
  <c r="J3038" i="2"/>
  <c r="N3039" i="2"/>
  <c r="L3039" i="2"/>
  <c r="J3039" i="2"/>
  <c r="N3041" i="2"/>
  <c r="L3041" i="2"/>
  <c r="J3041" i="2"/>
  <c r="N3042" i="2"/>
  <c r="L3042" i="2"/>
  <c r="J3042" i="2"/>
  <c r="L3050" i="2"/>
  <c r="J3050" i="2"/>
  <c r="N3050" i="2"/>
  <c r="N3051" i="2"/>
  <c r="L3051" i="2"/>
  <c r="J3051" i="2"/>
  <c r="N3053" i="2"/>
  <c r="L3053" i="2"/>
  <c r="J3053" i="2"/>
  <c r="J3054" i="2"/>
  <c r="N3054" i="2"/>
  <c r="L3054" i="2"/>
  <c r="N3056" i="2"/>
  <c r="J3056" i="2"/>
  <c r="L3056" i="2"/>
  <c r="J3057" i="2"/>
  <c r="L3057" i="2"/>
  <c r="N3057" i="2"/>
  <c r="L3059" i="2"/>
  <c r="N3059" i="2"/>
  <c r="J3059" i="2"/>
  <c r="L3060" i="2"/>
  <c r="J3060" i="2"/>
  <c r="N3060" i="2"/>
  <c r="N3061" i="2"/>
  <c r="L3061" i="2"/>
  <c r="J3061" i="2"/>
  <c r="N3062" i="2"/>
  <c r="J3062" i="2"/>
  <c r="L3062" i="2"/>
  <c r="N3064" i="2"/>
  <c r="J3064" i="2"/>
  <c r="L3064" i="2"/>
  <c r="N3065" i="2"/>
  <c r="L3065" i="2"/>
  <c r="J3065" i="2"/>
  <c r="N3067" i="2"/>
  <c r="L3067" i="2"/>
  <c r="J3067" i="2"/>
  <c r="N3068" i="2"/>
  <c r="L3068" i="2"/>
  <c r="J3068" i="2"/>
  <c r="L3070" i="2"/>
  <c r="J3070" i="2"/>
  <c r="N3070" i="2"/>
  <c r="J3072" i="2"/>
  <c r="N3072" i="2"/>
  <c r="L3072" i="2"/>
  <c r="N3073" i="2"/>
  <c r="L3073" i="2"/>
  <c r="J3073" i="2"/>
  <c r="J3074" i="2"/>
  <c r="N3074" i="2"/>
  <c r="L3074" i="2"/>
  <c r="J3077" i="2"/>
  <c r="L3077" i="2"/>
  <c r="N3077" i="2"/>
  <c r="J3087" i="2"/>
  <c r="L3087" i="2"/>
  <c r="N3087" i="2"/>
  <c r="J3088" i="2"/>
  <c r="L3088" i="2"/>
  <c r="N3088" i="2"/>
  <c r="J3090" i="2"/>
  <c r="L3090" i="2"/>
  <c r="N3090" i="2"/>
  <c r="J3095" i="2"/>
  <c r="L3095" i="2"/>
  <c r="N3095" i="2"/>
  <c r="N3096" i="2"/>
  <c r="L3096" i="2"/>
  <c r="J3096" i="2"/>
  <c r="J3097" i="2"/>
  <c r="L3097" i="2"/>
  <c r="N3097" i="2"/>
  <c r="N3098" i="2"/>
  <c r="L3098" i="2"/>
  <c r="J3098" i="2"/>
  <c r="J3100" i="2"/>
  <c r="L3100" i="2"/>
  <c r="N3100" i="2"/>
  <c r="J3102" i="2"/>
  <c r="L3102" i="2"/>
  <c r="N3102" i="2"/>
  <c r="J3105" i="2"/>
  <c r="L3105" i="2"/>
  <c r="N3105" i="2"/>
  <c r="L3106" i="2"/>
  <c r="J3106" i="2"/>
  <c r="N3106" i="2"/>
  <c r="L3108" i="2"/>
  <c r="J3108" i="2"/>
  <c r="N3108" i="2"/>
  <c r="N3109" i="2"/>
  <c r="L3109" i="2"/>
  <c r="J3109" i="2"/>
  <c r="N3111" i="2"/>
  <c r="L3111" i="2"/>
  <c r="J3111" i="2"/>
  <c r="L3112" i="2"/>
  <c r="J3112" i="2"/>
  <c r="N3112" i="2"/>
  <c r="L3113" i="2"/>
  <c r="J3113" i="2"/>
  <c r="N3113" i="2"/>
  <c r="N2495" i="2"/>
  <c r="L2495" i="2"/>
  <c r="J2495" i="2"/>
  <c r="N2496" i="2"/>
  <c r="L2496" i="2"/>
  <c r="J2496" i="2"/>
  <c r="N2497" i="2"/>
  <c r="L2497" i="2"/>
  <c r="J2497" i="2"/>
  <c r="N2498" i="2"/>
  <c r="L2498" i="2"/>
  <c r="J2498" i="2"/>
  <c r="N2499" i="2"/>
  <c r="J2499" i="2"/>
  <c r="L2499" i="2"/>
  <c r="L2500" i="2"/>
  <c r="N2500" i="2"/>
  <c r="J2500" i="2"/>
  <c r="N2501" i="2"/>
  <c r="L2501" i="2"/>
  <c r="J2501" i="2"/>
  <c r="N2502" i="2"/>
  <c r="L2502" i="2"/>
  <c r="J2502" i="2"/>
  <c r="L2504" i="2"/>
  <c r="N2504" i="2"/>
  <c r="J2504" i="2"/>
  <c r="J2505" i="2"/>
  <c r="L2505" i="2"/>
  <c r="N2505" i="2"/>
  <c r="N2506" i="2"/>
  <c r="L2506" i="2"/>
  <c r="J2506" i="2"/>
  <c r="N2507" i="2"/>
  <c r="L2507" i="2"/>
  <c r="J2507" i="2"/>
  <c r="N2508" i="2"/>
  <c r="L2508" i="2"/>
  <c r="J2508" i="2"/>
  <c r="N2509" i="2"/>
  <c r="L2509" i="2"/>
  <c r="J2509" i="2"/>
  <c r="N2510" i="2"/>
  <c r="L2510" i="2"/>
  <c r="J2510" i="2"/>
  <c r="N2511" i="2"/>
  <c r="L2511" i="2"/>
  <c r="J2511" i="2"/>
  <c r="N2512" i="2"/>
  <c r="L2512" i="2"/>
  <c r="J2512" i="2"/>
  <c r="N2513" i="2"/>
  <c r="L2513" i="2"/>
  <c r="J2513" i="2"/>
  <c r="N2514" i="2"/>
  <c r="L2514" i="2"/>
  <c r="J2514" i="2"/>
  <c r="L2515" i="2"/>
  <c r="N2515" i="2"/>
  <c r="J2515" i="2"/>
  <c r="N2516" i="2"/>
  <c r="L2516" i="2"/>
  <c r="J2516" i="2"/>
  <c r="L2517" i="2"/>
  <c r="N2517" i="2"/>
  <c r="J2517" i="2"/>
  <c r="L2518" i="2"/>
  <c r="N2518" i="2"/>
  <c r="J2518" i="2"/>
  <c r="J2519" i="2"/>
  <c r="L2519" i="2"/>
  <c r="N2519" i="2"/>
  <c r="J2520" i="2"/>
  <c r="L2520" i="2"/>
  <c r="N2520" i="2"/>
  <c r="J2521" i="2"/>
  <c r="L2521" i="2"/>
  <c r="N2521" i="2"/>
  <c r="L2522" i="2"/>
  <c r="J2522" i="2"/>
  <c r="N2522" i="2"/>
  <c r="N2523" i="2"/>
  <c r="L2523" i="2"/>
  <c r="J2523" i="2"/>
  <c r="N2524" i="2"/>
  <c r="J2524" i="2"/>
  <c r="L2524" i="2"/>
  <c r="N2525" i="2"/>
  <c r="L2525" i="2"/>
  <c r="J2525" i="2"/>
  <c r="J2526" i="2"/>
  <c r="N2526" i="2"/>
  <c r="L2526" i="2"/>
  <c r="J2527" i="2"/>
  <c r="L2527" i="2"/>
  <c r="N2527" i="2"/>
  <c r="L2528" i="2"/>
  <c r="N2528" i="2"/>
  <c r="J2528" i="2"/>
  <c r="J2529" i="2"/>
  <c r="L2529" i="2"/>
  <c r="N2529" i="2"/>
  <c r="N2530" i="2"/>
  <c r="J2530" i="2"/>
  <c r="L2530" i="2"/>
  <c r="J2531" i="2"/>
  <c r="L2531" i="2"/>
  <c r="N2531" i="2"/>
  <c r="N2532" i="2"/>
  <c r="L2532" i="2"/>
  <c r="J2532" i="2"/>
  <c r="N2533" i="2"/>
  <c r="J2533" i="2"/>
  <c r="L2533" i="2"/>
  <c r="N2534" i="2"/>
  <c r="L2534" i="2"/>
  <c r="J2534" i="2"/>
  <c r="J2535" i="2"/>
  <c r="L2535" i="2"/>
  <c r="N2535" i="2"/>
  <c r="L2536" i="2"/>
  <c r="J2536" i="2"/>
  <c r="N2536" i="2"/>
  <c r="J2537" i="2"/>
  <c r="L2537" i="2"/>
  <c r="N2537" i="2"/>
  <c r="J2538" i="2"/>
  <c r="L2538" i="2"/>
  <c r="N2538" i="2"/>
  <c r="J2539" i="2"/>
  <c r="N2539" i="2"/>
  <c r="L2539" i="2"/>
  <c r="N2540" i="2"/>
  <c r="L2540" i="2"/>
  <c r="J2540" i="2"/>
  <c r="N2541" i="2"/>
  <c r="L2541" i="2"/>
  <c r="J2541" i="2"/>
  <c r="N2542" i="2"/>
  <c r="L2542" i="2"/>
  <c r="J2542" i="2"/>
  <c r="J2543" i="2"/>
  <c r="L2543" i="2"/>
  <c r="N2543" i="2"/>
  <c r="J2544" i="2"/>
  <c r="N2544" i="2"/>
  <c r="L2544" i="2"/>
  <c r="J2545" i="2"/>
  <c r="N2545" i="2"/>
  <c r="L2545" i="2"/>
  <c r="J2546" i="2"/>
  <c r="L2546" i="2"/>
  <c r="N2546" i="2"/>
  <c r="J2547" i="2"/>
  <c r="L2547" i="2"/>
  <c r="N2547" i="2"/>
  <c r="N2548" i="2"/>
  <c r="L2548" i="2"/>
  <c r="J2548" i="2"/>
  <c r="N2549" i="2"/>
  <c r="L2549" i="2"/>
  <c r="J2549" i="2"/>
  <c r="N2550" i="2"/>
  <c r="J2550" i="2"/>
  <c r="L2550" i="2"/>
  <c r="N2551" i="2"/>
  <c r="L2551" i="2"/>
  <c r="J2551" i="2"/>
  <c r="N2552" i="2"/>
  <c r="L2552" i="2"/>
  <c r="J2552" i="2"/>
  <c r="N2553" i="2"/>
  <c r="J2553" i="2"/>
  <c r="L2553" i="2"/>
  <c r="J2554" i="2"/>
  <c r="L2554" i="2"/>
  <c r="N2554" i="2"/>
  <c r="J2555" i="2"/>
  <c r="L2555" i="2"/>
  <c r="N2555" i="2"/>
  <c r="N2556" i="2"/>
  <c r="L2556" i="2"/>
  <c r="J2556" i="2"/>
  <c r="N2557" i="2"/>
  <c r="L2557" i="2"/>
  <c r="J2557" i="2"/>
  <c r="L2558" i="2"/>
  <c r="J2558" i="2"/>
  <c r="N2558" i="2"/>
  <c r="J2559" i="2"/>
  <c r="N2559" i="2"/>
  <c r="L2559" i="2"/>
  <c r="J2560" i="2"/>
  <c r="L2560" i="2"/>
  <c r="N2560" i="2"/>
  <c r="J2561" i="2"/>
  <c r="L2561" i="2"/>
  <c r="N2561" i="2"/>
  <c r="L2562" i="2"/>
  <c r="J2562" i="2"/>
  <c r="N2562" i="2"/>
  <c r="N2563" i="2"/>
  <c r="L2563" i="2"/>
  <c r="J2563" i="2"/>
  <c r="L2564" i="2"/>
  <c r="J2564" i="2"/>
  <c r="N2564" i="2"/>
  <c r="N2565" i="2"/>
  <c r="L2565" i="2"/>
  <c r="J2565" i="2"/>
  <c r="N2566" i="2"/>
  <c r="L2566" i="2"/>
  <c r="J2566" i="2"/>
  <c r="N2567" i="2"/>
  <c r="L2567" i="2"/>
  <c r="J2567" i="2"/>
  <c r="J2568" i="2"/>
  <c r="N2568" i="2"/>
  <c r="L2568" i="2"/>
  <c r="N2569" i="2"/>
  <c r="L2569" i="2"/>
  <c r="J2569" i="2"/>
  <c r="N2570" i="2"/>
  <c r="J2570" i="2"/>
  <c r="L2570" i="2"/>
  <c r="N2571" i="2"/>
  <c r="L2571" i="2"/>
  <c r="J2571" i="2"/>
  <c r="N2572" i="2"/>
  <c r="L2572" i="2"/>
  <c r="J2572" i="2"/>
  <c r="N2573" i="2"/>
  <c r="L2573" i="2"/>
  <c r="J2573" i="2"/>
  <c r="L2574" i="2"/>
  <c r="J2574" i="2"/>
  <c r="N2574" i="2"/>
  <c r="N2575" i="2"/>
  <c r="L2575" i="2"/>
  <c r="J2575" i="2"/>
  <c r="L2576" i="2"/>
  <c r="N2576" i="2"/>
  <c r="J2576" i="2"/>
  <c r="L2577" i="2"/>
  <c r="N2577" i="2"/>
  <c r="J2577" i="2"/>
  <c r="L2578" i="2"/>
  <c r="J2578" i="2"/>
  <c r="N2578" i="2"/>
  <c r="K2579" i="2"/>
  <c r="L2579" i="2"/>
  <c r="N4805" i="2"/>
  <c r="L4805" i="2"/>
  <c r="J4805" i="2"/>
  <c r="N4810" i="2"/>
  <c r="L4810" i="2"/>
  <c r="J4810" i="2"/>
  <c r="N4814" i="2"/>
  <c r="J4814" i="2"/>
  <c r="L4814" i="2"/>
  <c r="J4819" i="2"/>
  <c r="L4819" i="2"/>
  <c r="N4819" i="2"/>
  <c r="N4824" i="2"/>
  <c r="L4824" i="2"/>
  <c r="J4824" i="2"/>
  <c r="N4828" i="2"/>
  <c r="J4828" i="2"/>
  <c r="L4828" i="2"/>
  <c r="J4833" i="2"/>
  <c r="L4833" i="2"/>
  <c r="N4833" i="2"/>
  <c r="L4838" i="2"/>
  <c r="N4838" i="2"/>
  <c r="J4838" i="2"/>
  <c r="J4842" i="2"/>
  <c r="L4842" i="2"/>
  <c r="N4842" i="2"/>
  <c r="J4844" i="2"/>
  <c r="N4844" i="2"/>
  <c r="L4844" i="2"/>
  <c r="L4839" i="2"/>
  <c r="J4839" i="2"/>
  <c r="N4839" i="2"/>
  <c r="N4845" i="2"/>
  <c r="L4845" i="2"/>
  <c r="J4845" i="2"/>
  <c r="L17" i="2"/>
  <c r="J17" i="2"/>
  <c r="N17" i="2"/>
  <c r="J26" i="2"/>
  <c r="L26" i="2"/>
  <c r="N26" i="2"/>
  <c r="L32" i="2"/>
  <c r="N32" i="2"/>
  <c r="J32" i="2"/>
  <c r="L36" i="2"/>
  <c r="N36" i="2"/>
  <c r="J36" i="2"/>
  <c r="N42" i="2"/>
  <c r="L42" i="2"/>
  <c r="J42" i="2"/>
  <c r="J4432" i="2"/>
  <c r="L4432" i="2"/>
  <c r="N4432" i="2"/>
  <c r="J4433" i="2"/>
  <c r="L4433" i="2"/>
  <c r="N4433" i="2"/>
  <c r="N4434" i="2"/>
  <c r="J4434" i="2"/>
  <c r="L4434" i="2"/>
  <c r="N4435" i="2"/>
  <c r="J4435" i="2"/>
  <c r="L4435" i="2"/>
  <c r="J4436" i="2"/>
  <c r="L4436" i="2"/>
  <c r="N4436" i="2"/>
  <c r="J4437" i="2"/>
  <c r="L4437" i="2"/>
  <c r="N4437" i="2"/>
  <c r="J4438" i="2"/>
  <c r="L4438" i="2"/>
  <c r="N4438" i="2"/>
  <c r="L4439" i="2"/>
  <c r="J4439" i="2"/>
  <c r="N4439" i="2"/>
  <c r="N4440" i="2"/>
  <c r="J4440" i="2"/>
  <c r="L4440" i="2"/>
  <c r="N4441" i="2"/>
  <c r="L4441" i="2"/>
  <c r="J4441" i="2"/>
  <c r="N4442" i="2"/>
  <c r="L4442" i="2"/>
  <c r="J4442" i="2"/>
  <c r="N4443" i="2"/>
  <c r="L4443" i="2"/>
  <c r="J4443" i="2"/>
  <c r="N4444" i="2"/>
  <c r="L4444" i="2"/>
  <c r="J4444" i="2"/>
  <c r="N4445" i="2"/>
  <c r="L4445" i="2"/>
  <c r="J4445" i="2"/>
  <c r="N4446" i="2"/>
  <c r="L4446" i="2"/>
  <c r="J4446" i="2"/>
  <c r="N4447" i="2"/>
  <c r="J4447" i="2"/>
  <c r="L4447" i="2"/>
  <c r="L4448" i="2"/>
  <c r="J4448" i="2"/>
  <c r="N4448" i="2"/>
  <c r="N4449" i="2"/>
  <c r="L4449" i="2"/>
  <c r="J4449" i="2"/>
  <c r="N4450" i="2"/>
  <c r="L4450" i="2"/>
  <c r="J4450" i="2"/>
  <c r="N4451" i="2"/>
  <c r="J4451" i="2"/>
  <c r="L4451" i="2"/>
  <c r="L4452" i="2"/>
  <c r="J4452" i="2"/>
  <c r="N4452" i="2"/>
  <c r="N4453" i="2"/>
  <c r="J4453" i="2"/>
  <c r="L4453" i="2"/>
  <c r="N4454" i="2"/>
  <c r="L4454" i="2"/>
  <c r="J4454" i="2"/>
  <c r="L4455" i="2"/>
  <c r="N4455" i="2"/>
  <c r="J4455" i="2"/>
  <c r="L4456" i="2"/>
  <c r="J4456" i="2"/>
  <c r="N4456" i="2"/>
  <c r="N4457" i="2"/>
  <c r="L4457" i="2"/>
  <c r="J4457" i="2"/>
  <c r="N4458" i="2"/>
  <c r="L4458" i="2"/>
  <c r="J4458" i="2"/>
  <c r="N4459" i="2"/>
  <c r="J4459" i="2"/>
  <c r="L4459" i="2"/>
  <c r="N4460" i="2"/>
  <c r="L4460" i="2"/>
  <c r="J4460" i="2"/>
  <c r="N4461" i="2"/>
  <c r="L4461" i="2"/>
  <c r="J4461" i="2"/>
  <c r="N4462" i="2"/>
  <c r="L4462" i="2"/>
  <c r="J4462" i="2"/>
  <c r="N4463" i="2"/>
  <c r="L4463" i="2"/>
  <c r="J4463" i="2"/>
  <c r="J4464" i="2"/>
  <c r="L4464" i="2"/>
  <c r="N4464" i="2"/>
  <c r="L4465" i="2"/>
  <c r="J4465" i="2"/>
  <c r="N4465" i="2"/>
  <c r="J4466" i="2"/>
  <c r="L4466" i="2"/>
  <c r="N4466" i="2"/>
  <c r="J4467" i="2"/>
  <c r="N4467" i="2"/>
  <c r="L4467" i="2"/>
  <c r="N4468" i="2"/>
  <c r="J4468" i="2"/>
  <c r="L4468" i="2"/>
  <c r="L4469" i="2"/>
  <c r="N4469" i="2"/>
  <c r="J4469" i="2"/>
  <c r="J4470" i="2"/>
  <c r="L4470" i="2"/>
  <c r="N4470" i="2"/>
  <c r="N4471" i="2"/>
  <c r="L4471" i="2"/>
  <c r="J4471" i="2"/>
  <c r="J4472" i="2"/>
  <c r="N4472" i="2"/>
  <c r="L4472" i="2"/>
  <c r="N4473" i="2"/>
  <c r="L4473" i="2"/>
  <c r="J4473" i="2"/>
  <c r="L4474" i="2"/>
  <c r="J4474" i="2"/>
  <c r="N4474" i="2"/>
  <c r="N4475" i="2"/>
  <c r="L4475" i="2"/>
  <c r="J4475" i="2"/>
  <c r="N4476" i="2"/>
  <c r="L4476" i="2"/>
  <c r="J4476" i="2"/>
  <c r="N4477" i="2"/>
  <c r="L4477" i="2"/>
  <c r="J4477" i="2"/>
  <c r="J4478" i="2"/>
  <c r="L4478" i="2"/>
  <c r="N4478" i="2"/>
  <c r="J4479" i="2"/>
  <c r="L4479" i="2"/>
  <c r="N4479" i="2"/>
  <c r="N4480" i="2"/>
  <c r="L4480" i="2"/>
  <c r="J4480" i="2"/>
  <c r="L4481" i="2"/>
  <c r="N4481" i="2"/>
  <c r="J4481" i="2"/>
  <c r="N4482" i="2"/>
  <c r="L4482" i="2"/>
  <c r="J4482" i="2"/>
  <c r="N4483" i="2"/>
  <c r="L4483" i="2"/>
  <c r="J4483" i="2"/>
  <c r="L4484" i="2"/>
  <c r="J4484" i="2"/>
  <c r="N4484" i="2"/>
  <c r="N4485" i="2"/>
  <c r="L4485" i="2"/>
  <c r="J4485" i="2"/>
  <c r="N4486" i="2"/>
  <c r="L4486" i="2"/>
  <c r="J4486" i="2"/>
  <c r="N4487" i="2"/>
  <c r="L4487" i="2"/>
  <c r="J4487" i="2"/>
  <c r="J4488" i="2"/>
  <c r="N4488" i="2"/>
  <c r="L4488" i="2"/>
  <c r="N4489" i="2"/>
  <c r="L4489" i="2"/>
  <c r="J4489" i="2"/>
  <c r="N4490" i="2"/>
  <c r="L4490" i="2"/>
  <c r="J4490" i="2"/>
  <c r="N4491" i="2"/>
  <c r="L4491" i="2"/>
  <c r="J4491" i="2"/>
  <c r="J4492" i="2"/>
  <c r="N4492" i="2"/>
  <c r="L4492" i="2"/>
  <c r="N4493" i="2"/>
  <c r="J4493" i="2"/>
  <c r="L4493" i="2"/>
  <c r="J4494" i="2"/>
  <c r="L4494" i="2"/>
  <c r="N4494" i="2"/>
  <c r="N4495" i="2"/>
  <c r="L4495" i="2"/>
  <c r="J4495" i="2"/>
  <c r="N4496" i="2"/>
  <c r="L4496" i="2"/>
  <c r="J4496" i="2"/>
  <c r="J4497" i="2"/>
  <c r="L4497" i="2"/>
  <c r="N4497" i="2"/>
  <c r="N4498" i="2"/>
  <c r="J4498" i="2"/>
  <c r="L4498" i="2"/>
  <c r="J4499" i="2"/>
  <c r="L4499" i="2"/>
  <c r="N4499" i="2"/>
  <c r="N4500" i="2"/>
  <c r="J4500" i="2"/>
  <c r="L4500" i="2"/>
  <c r="J4501" i="2"/>
  <c r="L4501" i="2"/>
  <c r="N4501" i="2"/>
  <c r="N4502" i="2"/>
  <c r="L4502" i="2"/>
  <c r="J4502" i="2"/>
  <c r="L4503" i="2"/>
  <c r="N4503" i="2"/>
  <c r="J4503" i="2"/>
  <c r="J4504" i="2"/>
  <c r="L4504" i="2"/>
  <c r="N4504" i="2"/>
  <c r="L4505" i="2"/>
  <c r="N4505" i="2"/>
  <c r="J4505" i="2"/>
  <c r="N4506" i="2"/>
  <c r="L4506" i="2"/>
  <c r="J4506" i="2"/>
  <c r="L4507" i="2"/>
  <c r="J4507" i="2"/>
  <c r="N4507" i="2"/>
  <c r="N4508" i="2"/>
  <c r="J4508" i="2"/>
  <c r="L4508" i="2"/>
  <c r="J4509" i="2"/>
  <c r="L4509" i="2"/>
  <c r="N4509" i="2"/>
  <c r="J4510" i="2"/>
  <c r="L4510" i="2"/>
  <c r="N4510" i="2"/>
  <c r="J4511" i="2"/>
  <c r="L4511" i="2"/>
  <c r="N4511" i="2"/>
  <c r="J4512" i="2"/>
  <c r="L4512" i="2"/>
  <c r="N4512" i="2"/>
  <c r="N4513" i="2"/>
  <c r="L4513" i="2"/>
  <c r="J4513" i="2"/>
  <c r="J4514" i="2"/>
  <c r="N4514" i="2"/>
  <c r="L4514" i="2"/>
  <c r="J4515" i="2"/>
  <c r="N4515" i="2"/>
  <c r="L4515" i="2"/>
  <c r="N4516" i="2"/>
  <c r="J4516" i="2"/>
  <c r="L4516" i="2"/>
  <c r="J4517" i="2"/>
  <c r="L4517" i="2"/>
  <c r="N4517" i="2"/>
  <c r="N4518" i="2"/>
  <c r="L4518" i="2"/>
  <c r="J4518" i="2"/>
  <c r="N4519" i="2"/>
  <c r="L4519" i="2"/>
  <c r="J4519" i="2"/>
  <c r="N4520" i="2"/>
  <c r="J4520" i="2"/>
  <c r="L4520" i="2"/>
  <c r="N4521" i="2"/>
  <c r="L4521" i="2"/>
  <c r="J4521" i="2"/>
  <c r="N4522" i="2"/>
  <c r="L4522" i="2"/>
  <c r="J4522" i="2"/>
  <c r="N4523" i="2"/>
  <c r="L4523" i="2"/>
  <c r="J4523" i="2"/>
  <c r="N4524" i="2"/>
  <c r="L4524" i="2"/>
  <c r="J4524" i="2"/>
  <c r="J4525" i="2"/>
  <c r="N4525" i="2"/>
  <c r="L4525" i="2"/>
  <c r="L4526" i="2"/>
  <c r="N4526" i="2"/>
  <c r="J4526" i="2"/>
  <c r="L4527" i="2"/>
  <c r="N4527" i="2"/>
  <c r="J4527" i="2"/>
  <c r="N4528" i="2"/>
  <c r="L4528" i="2"/>
  <c r="J4528" i="2"/>
  <c r="N4529" i="2"/>
  <c r="L4529" i="2"/>
  <c r="J4529" i="2"/>
  <c r="J4530" i="2"/>
  <c r="L4530" i="2"/>
  <c r="N4530" i="2"/>
  <c r="N4531" i="2"/>
  <c r="J4531" i="2"/>
  <c r="L4531" i="2"/>
  <c r="J4532" i="2"/>
  <c r="L4532" i="2"/>
  <c r="N4532" i="2"/>
  <c r="J4533" i="2"/>
  <c r="L4533" i="2"/>
  <c r="N4533" i="2"/>
  <c r="J4534" i="2"/>
  <c r="L4534" i="2"/>
  <c r="N4534" i="2"/>
  <c r="J4535" i="2"/>
  <c r="N4535" i="2"/>
  <c r="L4535" i="2"/>
  <c r="N4536" i="2"/>
  <c r="L4536" i="2"/>
  <c r="J4536" i="2"/>
  <c r="J6223" i="2"/>
  <c r="N6223" i="2"/>
  <c r="L6223" i="2"/>
  <c r="N6226" i="2"/>
  <c r="L6226" i="2"/>
  <c r="J6226" i="2"/>
  <c r="N6229" i="2"/>
  <c r="J6229" i="2"/>
  <c r="L6229" i="2"/>
  <c r="N6231" i="2"/>
  <c r="L6231" i="2"/>
  <c r="J6231" i="2"/>
  <c r="N6233" i="2"/>
  <c r="L6233" i="2"/>
  <c r="J6233" i="2"/>
  <c r="J6236" i="2"/>
  <c r="L6236" i="2"/>
  <c r="N6236" i="2"/>
  <c r="J6238" i="2"/>
  <c r="L6238" i="2"/>
  <c r="N6238" i="2"/>
  <c r="J13" i="2"/>
  <c r="N13" i="2"/>
  <c r="L13" i="2"/>
  <c r="J18" i="2"/>
  <c r="L18" i="2"/>
  <c r="N18" i="2"/>
  <c r="L22" i="2"/>
  <c r="N22" i="2"/>
  <c r="J22" i="2"/>
  <c r="N25" i="2"/>
  <c r="L25" i="2"/>
  <c r="J25" i="2"/>
  <c r="J30" i="2"/>
  <c r="L30" i="2"/>
  <c r="N30" i="2"/>
  <c r="J33" i="2"/>
  <c r="L33" i="2"/>
  <c r="N33" i="2"/>
  <c r="N5877" i="2"/>
  <c r="J5877" i="2"/>
  <c r="L5878" i="2"/>
  <c r="N5878" i="2"/>
  <c r="J5878" i="2"/>
  <c r="N5879" i="2"/>
  <c r="L5879" i="2"/>
  <c r="J5879" i="2"/>
  <c r="J5880" i="2"/>
  <c r="L5880" i="2"/>
  <c r="N5880" i="2"/>
  <c r="L5881" i="2"/>
  <c r="N5881" i="2"/>
  <c r="J5881" i="2"/>
  <c r="J5882" i="2"/>
  <c r="L5882" i="2"/>
  <c r="N5882" i="2"/>
  <c r="J5883" i="2"/>
  <c r="N5883" i="2"/>
  <c r="L5883" i="2"/>
  <c r="L5884" i="2"/>
  <c r="J5884" i="2"/>
  <c r="N5884" i="2"/>
  <c r="J5885" i="2"/>
  <c r="L5885" i="2"/>
  <c r="N5885" i="2"/>
  <c r="L5886" i="2"/>
  <c r="J5886" i="2"/>
  <c r="N5886" i="2"/>
  <c r="N5887" i="2"/>
  <c r="L5887" i="2"/>
  <c r="J5887" i="2"/>
  <c r="N5888" i="2"/>
  <c r="L5888" i="2"/>
  <c r="J5888" i="2"/>
  <c r="N5889" i="2"/>
  <c r="L5889" i="2"/>
  <c r="J5889" i="2"/>
  <c r="N5890" i="2"/>
  <c r="L5890" i="2"/>
  <c r="J5890" i="2"/>
  <c r="N5891" i="2"/>
  <c r="L5891" i="2"/>
  <c r="J5891" i="2"/>
  <c r="N5892" i="2"/>
  <c r="L5892" i="2"/>
  <c r="J5892" i="2"/>
  <c r="N5893" i="2"/>
  <c r="L5893" i="2"/>
  <c r="J5893" i="2"/>
  <c r="N5894" i="2"/>
  <c r="L5894" i="2"/>
  <c r="J5894" i="2"/>
  <c r="N5895" i="2"/>
  <c r="L5895" i="2"/>
  <c r="J5895" i="2"/>
  <c r="N5896" i="2"/>
  <c r="L5896" i="2"/>
  <c r="J5896" i="2"/>
  <c r="L5897" i="2"/>
  <c r="J5897" i="2"/>
  <c r="N5897" i="2"/>
  <c r="N5898" i="2"/>
  <c r="L5898" i="2"/>
  <c r="J5898" i="2"/>
  <c r="N5899" i="2"/>
  <c r="L5899" i="2"/>
  <c r="J5899" i="2"/>
  <c r="N5900" i="2"/>
  <c r="L5900" i="2"/>
  <c r="J5900" i="2"/>
  <c r="N5901" i="2"/>
  <c r="L5901" i="2"/>
  <c r="J5901" i="2"/>
  <c r="L5902" i="2"/>
  <c r="J5902" i="2"/>
  <c r="N5902" i="2"/>
  <c r="L5903" i="2"/>
  <c r="N5903" i="2"/>
  <c r="J5903" i="2"/>
  <c r="J5904" i="2"/>
  <c r="L5904" i="2"/>
  <c r="N5904" i="2"/>
  <c r="L5905" i="2"/>
  <c r="J5905" i="2"/>
  <c r="N5905" i="2"/>
  <c r="J5906" i="2"/>
  <c r="N5906" i="2"/>
  <c r="L5906" i="2"/>
  <c r="N5907" i="2"/>
  <c r="L5907" i="2"/>
  <c r="J5907" i="2"/>
  <c r="N5908" i="2"/>
  <c r="L5908" i="2"/>
  <c r="J5908" i="2"/>
  <c r="J5909" i="2"/>
  <c r="L5909" i="2"/>
  <c r="N5909" i="2"/>
  <c r="N5910" i="2"/>
  <c r="L5910" i="2"/>
  <c r="J5910" i="2"/>
  <c r="N5911" i="2"/>
  <c r="L5911" i="2"/>
  <c r="J5911" i="2"/>
  <c r="J5912" i="2"/>
  <c r="L5912" i="2"/>
  <c r="N5912" i="2"/>
  <c r="N5913" i="2"/>
  <c r="L5913" i="2"/>
  <c r="J5913" i="2"/>
  <c r="J5914" i="2"/>
  <c r="N5914" i="2"/>
  <c r="L5914" i="2"/>
  <c r="N5915" i="2"/>
  <c r="L5915" i="2"/>
  <c r="J5915" i="2"/>
  <c r="N5916" i="2"/>
  <c r="L5916" i="2"/>
  <c r="J5916" i="2"/>
  <c r="N5917" i="2"/>
  <c r="J5917" i="2"/>
  <c r="L5917" i="2"/>
  <c r="N5918" i="2"/>
  <c r="L5918" i="2"/>
  <c r="J5918" i="2"/>
  <c r="N5919" i="2"/>
  <c r="L5919" i="2"/>
  <c r="J5919" i="2"/>
  <c r="L5920" i="2"/>
  <c r="J5920" i="2"/>
  <c r="N5920" i="2"/>
  <c r="L5921" i="2"/>
  <c r="N5921" i="2"/>
  <c r="J5921" i="2"/>
  <c r="J5922" i="2"/>
  <c r="N5922" i="2"/>
  <c r="L5922" i="2"/>
  <c r="N5923" i="2"/>
  <c r="J5923" i="2"/>
  <c r="L5923" i="2"/>
  <c r="L5924" i="2"/>
  <c r="N5924" i="2"/>
  <c r="J5924" i="2"/>
  <c r="N5925" i="2"/>
  <c r="L5925" i="2"/>
  <c r="J5925" i="2"/>
  <c r="L5926" i="2"/>
  <c r="J5926" i="2"/>
  <c r="N5926" i="2"/>
  <c r="N5927" i="2"/>
  <c r="J5927" i="2"/>
  <c r="L5927" i="2"/>
  <c r="J5928" i="2"/>
  <c r="L5928" i="2"/>
  <c r="N5928" i="2"/>
  <c r="J5929" i="2"/>
  <c r="N5929" i="2"/>
  <c r="L5929" i="2"/>
  <c r="J5930" i="2"/>
  <c r="L5930" i="2"/>
  <c r="N5930" i="2"/>
  <c r="J5931" i="2"/>
  <c r="L5931" i="2"/>
  <c r="N5931" i="2"/>
  <c r="J5932" i="2"/>
  <c r="N5932" i="2"/>
  <c r="L5932" i="2"/>
  <c r="J5933" i="2"/>
  <c r="L5933" i="2"/>
  <c r="N5933" i="2"/>
  <c r="N5934" i="2"/>
  <c r="L5934" i="2"/>
  <c r="J5934" i="2"/>
  <c r="N5935" i="2"/>
  <c r="L5935" i="2"/>
  <c r="J5935" i="2"/>
  <c r="N5936" i="2"/>
  <c r="L5936" i="2"/>
  <c r="J5936" i="2"/>
  <c r="N5937" i="2"/>
  <c r="L5937" i="2"/>
  <c r="J5937" i="2"/>
  <c r="N5938" i="2"/>
  <c r="L5938" i="2"/>
  <c r="J5938" i="2"/>
  <c r="N5939" i="2"/>
  <c r="L5939" i="2"/>
  <c r="J5939" i="2"/>
  <c r="N5940" i="2"/>
  <c r="L5940" i="2"/>
  <c r="J5940" i="2"/>
  <c r="N5941" i="2"/>
  <c r="L5941" i="2"/>
  <c r="J5941" i="2"/>
  <c r="N5942" i="2"/>
  <c r="L5942" i="2"/>
  <c r="J5942" i="2"/>
  <c r="N5943" i="2"/>
  <c r="L5943" i="2"/>
  <c r="J5943" i="2"/>
  <c r="N5944" i="2"/>
  <c r="L5944" i="2"/>
  <c r="J5944" i="2"/>
  <c r="N5945" i="2"/>
  <c r="L5945" i="2"/>
  <c r="J5945" i="2"/>
  <c r="N5946" i="2"/>
  <c r="L5946" i="2"/>
  <c r="J5946" i="2"/>
  <c r="N5947" i="2"/>
  <c r="L5947" i="2"/>
  <c r="J5947" i="2"/>
  <c r="N5948" i="2"/>
  <c r="L5948" i="2"/>
  <c r="J5948" i="2"/>
  <c r="N5949" i="2"/>
  <c r="L5949" i="2"/>
  <c r="J5949" i="2"/>
  <c r="N5950" i="2"/>
  <c r="L5950" i="2"/>
  <c r="J5950" i="2"/>
  <c r="N5951" i="2"/>
  <c r="L5951" i="2"/>
  <c r="J5951" i="2"/>
  <c r="N5952" i="2"/>
  <c r="L5952" i="2"/>
  <c r="J5952" i="2"/>
  <c r="N5953" i="2"/>
  <c r="L5953" i="2"/>
  <c r="J5953" i="2"/>
  <c r="N5954" i="2"/>
  <c r="L5954" i="2"/>
  <c r="J5954" i="2"/>
  <c r="J5955" i="2"/>
  <c r="L5955" i="2"/>
  <c r="N5955" i="2"/>
  <c r="J5956" i="2"/>
  <c r="L5956" i="2"/>
  <c r="N5956" i="2"/>
  <c r="N5957" i="2"/>
  <c r="L5957" i="2"/>
  <c r="J5957" i="2"/>
  <c r="N5958" i="2"/>
  <c r="L5958" i="2"/>
  <c r="J5958" i="2"/>
  <c r="N5959" i="2"/>
  <c r="L5959" i="2"/>
  <c r="J5959" i="2"/>
  <c r="N5960" i="2"/>
  <c r="L5960" i="2"/>
  <c r="J5960" i="2"/>
  <c r="J5961" i="2"/>
  <c r="N5961" i="2"/>
  <c r="L5961" i="2"/>
  <c r="N5962" i="2"/>
  <c r="L5962" i="2"/>
  <c r="J5962" i="2"/>
  <c r="L5963" i="2"/>
  <c r="J5963" i="2"/>
  <c r="N5963" i="2"/>
  <c r="N5964" i="2"/>
  <c r="J5964" i="2"/>
  <c r="L5964" i="2"/>
  <c r="L5965" i="2"/>
  <c r="J5965" i="2"/>
  <c r="N5965" i="2"/>
  <c r="N5966" i="2"/>
  <c r="L5966" i="2"/>
  <c r="J5966" i="2"/>
  <c r="N5967" i="2"/>
  <c r="J5967" i="2"/>
  <c r="L5967" i="2"/>
  <c r="J5968" i="2"/>
  <c r="N5968" i="2"/>
  <c r="L5968" i="2"/>
  <c r="N5969" i="2"/>
  <c r="L5969" i="2"/>
  <c r="J5969" i="2"/>
  <c r="N5970" i="2"/>
  <c r="J5970" i="2"/>
  <c r="L5970" i="2"/>
  <c r="L5971" i="2"/>
  <c r="J5971" i="2"/>
  <c r="N5971" i="2"/>
  <c r="L5972" i="2"/>
  <c r="J5972" i="2"/>
  <c r="N5972" i="2"/>
  <c r="L5973" i="2"/>
  <c r="N5973" i="2"/>
  <c r="J5973" i="2"/>
  <c r="J5974" i="2"/>
  <c r="L5974" i="2"/>
  <c r="N5974" i="2"/>
  <c r="J5975" i="2"/>
  <c r="L5975" i="2"/>
  <c r="N5975" i="2"/>
  <c r="N5976" i="2"/>
  <c r="L5976" i="2"/>
  <c r="J5976" i="2"/>
  <c r="L5977" i="2"/>
  <c r="J5977" i="2"/>
  <c r="N5977" i="2"/>
  <c r="N5978" i="2"/>
  <c r="L5978" i="2"/>
  <c r="J5978" i="2"/>
  <c r="N5979" i="2"/>
  <c r="L5979" i="2"/>
  <c r="J5979" i="2"/>
  <c r="J5980" i="2"/>
  <c r="L5980" i="2"/>
  <c r="N5980" i="2"/>
  <c r="L5981" i="2"/>
  <c r="N5981" i="2"/>
  <c r="J5981" i="2"/>
  <c r="L5982" i="2"/>
  <c r="J5982" i="2"/>
  <c r="N5982" i="2"/>
  <c r="N5983" i="2"/>
  <c r="L5983" i="2"/>
  <c r="J5983" i="2"/>
  <c r="N5984" i="2"/>
  <c r="L5984" i="2"/>
  <c r="J5984" i="2"/>
  <c r="J5985" i="2"/>
  <c r="N5985" i="2"/>
  <c r="L5985" i="2"/>
  <c r="N5986" i="2"/>
  <c r="L5986" i="2"/>
  <c r="J5986" i="2"/>
  <c r="N5987" i="2"/>
  <c r="L5987" i="2"/>
  <c r="J5987" i="2"/>
  <c r="N5988" i="2"/>
  <c r="L5988" i="2"/>
  <c r="J5988" i="2"/>
  <c r="J5989" i="2"/>
  <c r="N5989" i="2"/>
  <c r="L5989" i="2"/>
  <c r="L5990" i="2"/>
  <c r="N5990" i="2"/>
  <c r="J5990" i="2"/>
  <c r="J5991" i="2"/>
  <c r="N5991" i="2"/>
  <c r="L5991" i="2"/>
  <c r="J5992" i="2"/>
  <c r="N5992" i="2"/>
  <c r="L5992" i="2"/>
  <c r="J5994" i="2"/>
  <c r="N5994" i="2"/>
  <c r="L5994" i="2"/>
  <c r="J5996" i="2"/>
  <c r="L5996" i="2"/>
  <c r="N5996" i="2"/>
  <c r="L5999" i="2"/>
  <c r="N5999" i="2"/>
  <c r="J5999" i="2"/>
  <c r="L6001" i="2"/>
  <c r="J6001" i="2"/>
  <c r="N6001" i="2"/>
  <c r="L6004" i="2"/>
  <c r="N6004" i="2"/>
  <c r="J6004" i="2"/>
  <c r="L6007" i="2"/>
  <c r="N6007" i="2"/>
  <c r="J6007" i="2"/>
  <c r="J6009" i="2"/>
  <c r="L6009" i="2"/>
  <c r="N6009" i="2"/>
  <c r="L6012" i="2"/>
  <c r="N6012" i="2"/>
  <c r="J6012" i="2"/>
  <c r="J6015" i="2"/>
  <c r="L6015" i="2"/>
  <c r="N6015" i="2"/>
  <c r="J6016" i="2"/>
  <c r="L6016" i="2"/>
  <c r="N6016" i="2"/>
  <c r="J6017" i="2"/>
  <c r="L6017" i="2"/>
  <c r="N6017" i="2"/>
  <c r="N6018" i="2"/>
  <c r="L6018" i="2"/>
  <c r="J6018" i="2"/>
  <c r="N6019" i="2"/>
  <c r="L6019" i="2"/>
  <c r="J6019" i="2"/>
  <c r="N6020" i="2"/>
  <c r="L6020" i="2"/>
  <c r="J6020" i="2"/>
  <c r="L6021" i="2"/>
  <c r="N6021" i="2"/>
  <c r="J6021" i="2"/>
  <c r="J6022" i="2"/>
  <c r="N6022" i="2"/>
  <c r="L6022" i="2"/>
  <c r="J6023" i="2"/>
  <c r="L6023" i="2"/>
  <c r="N6023" i="2"/>
  <c r="N6025" i="2"/>
  <c r="L6025" i="2"/>
  <c r="J6025" i="2"/>
  <c r="L6028" i="2"/>
  <c r="N6028" i="2"/>
  <c r="J6028" i="2"/>
  <c r="J6030" i="2"/>
  <c r="L6030" i="2"/>
  <c r="N6030" i="2"/>
  <c r="N6032" i="2"/>
  <c r="L6032" i="2"/>
  <c r="J6032" i="2"/>
  <c r="L6035" i="2"/>
  <c r="J6035" i="2"/>
  <c r="N6035" i="2"/>
  <c r="N6037" i="2"/>
  <c r="J6037" i="2"/>
  <c r="L6037" i="2"/>
  <c r="N6040" i="2"/>
  <c r="L6040" i="2"/>
  <c r="J6040" i="2"/>
  <c r="J6042" i="2"/>
  <c r="L6042" i="2"/>
  <c r="N6042" i="2"/>
  <c r="N6045" i="2"/>
  <c r="J6045" i="2"/>
  <c r="L6045" i="2"/>
  <c r="J6048" i="2"/>
  <c r="L6048" i="2"/>
  <c r="N6048" i="2"/>
  <c r="L6051" i="2"/>
  <c r="J6051" i="2"/>
  <c r="N6051" i="2"/>
  <c r="N6054" i="2"/>
  <c r="L6054" i="2"/>
  <c r="J6054" i="2"/>
  <c r="N6056" i="2"/>
  <c r="L6056" i="2"/>
  <c r="J6056" i="2"/>
  <c r="N6058" i="2"/>
  <c r="L6058" i="2"/>
  <c r="J6058" i="2"/>
  <c r="L6063" i="2"/>
  <c r="J6063" i="2"/>
  <c r="N6063" i="2"/>
  <c r="N6064" i="2"/>
  <c r="L6064" i="2"/>
  <c r="J6064" i="2"/>
  <c r="N6065" i="2"/>
  <c r="L6065" i="2"/>
  <c r="J6065" i="2"/>
  <c r="J6066" i="2"/>
  <c r="N6066" i="2"/>
  <c r="L6066" i="2"/>
  <c r="N6067" i="2"/>
  <c r="L6067" i="2"/>
  <c r="J6067" i="2"/>
  <c r="N6068" i="2"/>
  <c r="L6068" i="2"/>
  <c r="J6068" i="2"/>
  <c r="L6069" i="2"/>
  <c r="N6069" i="2"/>
  <c r="J6069" i="2"/>
  <c r="J6070" i="2"/>
  <c r="L6070" i="2"/>
  <c r="N6070" i="2"/>
  <c r="J6071" i="2"/>
  <c r="L6071" i="2"/>
  <c r="N6071" i="2"/>
  <c r="N6072" i="2"/>
  <c r="L6072" i="2"/>
  <c r="J6072" i="2"/>
  <c r="J6073" i="2"/>
  <c r="L6073" i="2"/>
  <c r="N6073" i="2"/>
  <c r="L6074" i="2"/>
  <c r="J6074" i="2"/>
  <c r="N6074" i="2"/>
  <c r="J6075" i="2"/>
  <c r="L6075" i="2"/>
  <c r="N6075" i="2"/>
  <c r="J6077" i="2"/>
  <c r="L6077" i="2"/>
  <c r="N6077" i="2"/>
  <c r="N6080" i="2"/>
  <c r="L6080" i="2"/>
  <c r="J6080" i="2"/>
  <c r="N6082" i="2"/>
  <c r="L6082" i="2"/>
  <c r="J6082" i="2"/>
  <c r="N6085" i="2"/>
  <c r="L6085" i="2"/>
  <c r="J6085" i="2"/>
  <c r="J6088" i="2"/>
  <c r="L6088" i="2"/>
  <c r="N6088" i="2"/>
  <c r="N6090" i="2"/>
  <c r="L6090" i="2"/>
  <c r="J6090" i="2"/>
  <c r="J6093" i="2"/>
  <c r="N6093" i="2"/>
  <c r="L6093" i="2"/>
  <c r="J6096" i="2"/>
  <c r="L6096" i="2"/>
  <c r="N6096" i="2"/>
  <c r="J6098" i="2"/>
  <c r="L6098" i="2"/>
  <c r="N6098" i="2"/>
  <c r="N6101" i="2"/>
  <c r="L6101" i="2"/>
  <c r="J6101" i="2"/>
  <c r="N6103" i="2"/>
  <c r="L6103" i="2"/>
  <c r="J6103" i="2"/>
  <c r="N6105" i="2"/>
  <c r="L6105" i="2"/>
  <c r="J6105" i="2"/>
  <c r="N6108" i="2"/>
  <c r="J6108" i="2"/>
  <c r="L6108" i="2"/>
  <c r="L6110" i="2"/>
  <c r="J6110" i="2"/>
  <c r="N6110" i="2"/>
  <c r="J6113" i="2"/>
  <c r="N6113" i="2"/>
  <c r="L6113" i="2"/>
  <c r="L6115" i="2"/>
  <c r="J6115" i="2"/>
  <c r="N6115" i="2"/>
  <c r="N6118" i="2"/>
  <c r="J6118" i="2"/>
  <c r="L6118" i="2"/>
  <c r="J6120" i="2"/>
  <c r="L6120" i="2"/>
  <c r="N6120" i="2"/>
  <c r="N6123" i="2"/>
  <c r="L6123" i="2"/>
  <c r="J6123" i="2"/>
  <c r="N6125" i="2"/>
  <c r="L6125" i="2"/>
  <c r="J6125" i="2"/>
  <c r="L6128" i="2"/>
  <c r="J6128" i="2"/>
  <c r="N6128" i="2"/>
  <c r="N6130" i="2"/>
  <c r="L6130" i="2"/>
  <c r="J6130" i="2"/>
  <c r="N6132" i="2"/>
  <c r="L6132" i="2"/>
  <c r="J6132" i="2"/>
  <c r="N6135" i="2"/>
  <c r="L6135" i="2"/>
  <c r="J6135" i="2"/>
  <c r="J6138" i="2"/>
  <c r="L6138" i="2"/>
  <c r="N6138" i="2"/>
  <c r="J6141" i="2"/>
  <c r="L6141" i="2"/>
  <c r="N6141" i="2"/>
  <c r="J6143" i="2"/>
  <c r="N6143" i="2"/>
  <c r="L6143" i="2"/>
  <c r="N6146" i="2"/>
  <c r="L6146" i="2"/>
  <c r="J6146" i="2"/>
  <c r="N6149" i="2"/>
  <c r="L6149" i="2"/>
  <c r="J6149" i="2"/>
  <c r="N6151" i="2"/>
  <c r="L6151" i="2"/>
  <c r="J6151" i="2"/>
  <c r="L6154" i="2"/>
  <c r="N6154" i="2"/>
  <c r="J6154" i="2"/>
  <c r="L6156" i="2"/>
  <c r="J6156" i="2"/>
  <c r="N6156" i="2"/>
  <c r="N6159" i="2"/>
  <c r="L6159" i="2"/>
  <c r="J6159" i="2"/>
  <c r="N6162" i="2"/>
  <c r="L6162" i="2"/>
  <c r="J6162" i="2"/>
  <c r="N6164" i="2"/>
  <c r="L6164" i="2"/>
  <c r="J6164" i="2"/>
  <c r="N6167" i="2"/>
  <c r="L6167" i="2"/>
  <c r="J6167" i="2"/>
  <c r="N6169" i="2"/>
  <c r="L6169" i="2"/>
  <c r="J6169" i="2"/>
  <c r="N6172" i="2"/>
  <c r="L6172" i="2"/>
  <c r="J6172" i="2"/>
  <c r="L6174" i="2"/>
  <c r="J6174" i="2"/>
  <c r="N6174" i="2"/>
  <c r="L6177" i="2"/>
  <c r="J6177" i="2"/>
  <c r="N6177" i="2"/>
  <c r="N6179" i="2"/>
  <c r="L6179" i="2"/>
  <c r="J6179" i="2"/>
  <c r="N6181" i="2"/>
  <c r="L6181" i="2"/>
  <c r="J6181" i="2"/>
  <c r="N6184" i="2"/>
  <c r="J6184" i="2"/>
  <c r="L6184" i="2"/>
  <c r="N6186" i="2"/>
  <c r="L6186" i="2"/>
  <c r="J6186" i="2"/>
  <c r="N6189" i="2"/>
  <c r="L6189" i="2"/>
  <c r="J6189" i="2"/>
  <c r="N6191" i="2"/>
  <c r="L6191" i="2"/>
  <c r="J6191" i="2"/>
  <c r="N6194" i="2"/>
  <c r="L6194" i="2"/>
  <c r="J6194" i="2"/>
  <c r="N6197" i="2"/>
  <c r="L6197" i="2"/>
  <c r="J6197" i="2"/>
  <c r="N6199" i="2"/>
  <c r="L6199" i="2"/>
  <c r="J6199" i="2"/>
  <c r="N6202" i="2"/>
  <c r="L6202" i="2"/>
  <c r="J6202" i="2"/>
  <c r="L6204" i="2"/>
  <c r="J6204" i="2"/>
  <c r="N6204" i="2"/>
  <c r="N6206" i="2"/>
  <c r="L6206" i="2"/>
  <c r="J6206" i="2"/>
  <c r="N6209" i="2"/>
  <c r="L6209" i="2"/>
  <c r="J6209" i="2"/>
  <c r="N6212" i="2"/>
  <c r="L6212" i="2"/>
  <c r="J6212" i="2"/>
  <c r="N6215" i="2"/>
  <c r="L6215" i="2"/>
  <c r="J6215" i="2"/>
  <c r="N6218" i="2"/>
  <c r="L6218" i="2"/>
  <c r="J6218" i="2"/>
  <c r="N6220" i="2"/>
  <c r="L6220" i="2"/>
  <c r="J6220" i="2"/>
  <c r="N6224" i="2"/>
  <c r="L6224" i="2"/>
  <c r="J6224" i="2"/>
  <c r="J6228" i="2"/>
  <c r="L6228" i="2"/>
  <c r="N6228" i="2"/>
  <c r="N6232" i="2"/>
  <c r="L6232" i="2"/>
  <c r="J6232" i="2"/>
  <c r="N6235" i="2"/>
  <c r="L6235" i="2"/>
  <c r="J6235" i="2"/>
  <c r="J11" i="2"/>
  <c r="N11" i="2"/>
  <c r="L11" i="2"/>
  <c r="N19" i="2"/>
  <c r="L19" i="2"/>
  <c r="J19" i="2"/>
  <c r="J24" i="2"/>
  <c r="N24" i="2"/>
  <c r="L24" i="2"/>
  <c r="N31" i="2"/>
  <c r="L31" i="2"/>
  <c r="J31" i="2"/>
  <c r="N35" i="2"/>
  <c r="L35" i="2"/>
  <c r="J35" i="2"/>
  <c r="J39" i="2"/>
  <c r="L39" i="2"/>
  <c r="N39" i="2"/>
  <c r="J44" i="2"/>
  <c r="L44" i="2"/>
  <c r="N44" i="2"/>
  <c r="J8089" i="2"/>
  <c r="L8089" i="2"/>
  <c r="J8090" i="2"/>
  <c r="N8090" i="2"/>
  <c r="L8090" i="2"/>
  <c r="J8091" i="2"/>
  <c r="L8091" i="2"/>
  <c r="N8091" i="2"/>
  <c r="J8092" i="2"/>
  <c r="L8092" i="2"/>
  <c r="N8092" i="2"/>
  <c r="J8093" i="2"/>
  <c r="L8093" i="2"/>
  <c r="N8093" i="2"/>
  <c r="L8094" i="2"/>
  <c r="J8094" i="2"/>
  <c r="N8094" i="2"/>
  <c r="N8095" i="2"/>
  <c r="J8095" i="2"/>
  <c r="L8095" i="2"/>
  <c r="N8096" i="2"/>
  <c r="L8096" i="2"/>
  <c r="J8096" i="2"/>
  <c r="N8097" i="2"/>
  <c r="L8097" i="2"/>
  <c r="J8097" i="2"/>
  <c r="N8098" i="2"/>
  <c r="L8098" i="2"/>
  <c r="J8098" i="2"/>
  <c r="J8099" i="2"/>
  <c r="L8099" i="2"/>
  <c r="N8099" i="2"/>
  <c r="J8100" i="2"/>
  <c r="L8100" i="2"/>
  <c r="N8100" i="2"/>
  <c r="N8101" i="2"/>
  <c r="L8101" i="2"/>
  <c r="J8101" i="2"/>
  <c r="J8102" i="2"/>
  <c r="L8102" i="2"/>
  <c r="N8102" i="2"/>
  <c r="L8103" i="2"/>
  <c r="N8103" i="2"/>
  <c r="J8103" i="2"/>
  <c r="J8104" i="2"/>
  <c r="L8104" i="2"/>
  <c r="N8104" i="2"/>
  <c r="L8105" i="2"/>
  <c r="N8105" i="2"/>
  <c r="J8105" i="2"/>
  <c r="N8106" i="2"/>
  <c r="L8106" i="2"/>
  <c r="J8106" i="2"/>
  <c r="J8107" i="2"/>
  <c r="N8107" i="2"/>
  <c r="L8107" i="2"/>
  <c r="J8108" i="2"/>
  <c r="L8108" i="2"/>
  <c r="N8108" i="2"/>
  <c r="L10001" i="2"/>
  <c r="J10001" i="2"/>
  <c r="N10001" i="2"/>
  <c r="L2" i="2"/>
  <c r="N2" i="2"/>
  <c r="J2" i="2"/>
  <c r="N410" i="2"/>
  <c r="J410" i="2"/>
  <c r="L410" i="2"/>
  <c r="J412" i="2"/>
  <c r="L412" i="2"/>
  <c r="N412" i="2"/>
  <c r="L237" i="2"/>
  <c r="N237" i="2"/>
  <c r="J237" i="2"/>
  <c r="J238" i="2"/>
  <c r="N238" i="2"/>
  <c r="L238" i="2"/>
  <c r="N239" i="2"/>
  <c r="L239" i="2"/>
  <c r="J239" i="2"/>
  <c r="J240" i="2"/>
  <c r="L240" i="2"/>
  <c r="N240" i="2"/>
  <c r="J241" i="2"/>
  <c r="L241" i="2"/>
  <c r="N241" i="2"/>
  <c r="J242" i="2"/>
  <c r="L242" i="2"/>
  <c r="N242" i="2"/>
  <c r="J243" i="2"/>
  <c r="L243" i="2"/>
  <c r="N243" i="2"/>
  <c r="J244" i="2"/>
  <c r="N244" i="2"/>
  <c r="L244" i="2"/>
  <c r="L245" i="2"/>
  <c r="J245" i="2"/>
  <c r="N245" i="2"/>
  <c r="J246" i="2"/>
  <c r="L246" i="2"/>
  <c r="N246" i="2"/>
  <c r="J247" i="2"/>
  <c r="L247" i="2"/>
  <c r="N247" i="2"/>
  <c r="N248" i="2"/>
  <c r="L248" i="2"/>
  <c r="J248" i="2"/>
  <c r="J249" i="2"/>
  <c r="N249" i="2"/>
  <c r="L249" i="2"/>
  <c r="N250" i="2"/>
  <c r="L250" i="2"/>
  <c r="J250" i="2"/>
  <c r="J251" i="2"/>
  <c r="N251" i="2"/>
  <c r="L251" i="2"/>
  <c r="N252" i="2"/>
  <c r="L252" i="2"/>
  <c r="J252" i="2"/>
  <c r="N253" i="2"/>
  <c r="L253" i="2"/>
  <c r="J253" i="2"/>
  <c r="N254" i="2"/>
  <c r="L254" i="2"/>
  <c r="J254" i="2"/>
  <c r="J255" i="2"/>
  <c r="N255" i="2"/>
  <c r="L255" i="2"/>
  <c r="N256" i="2"/>
  <c r="L256" i="2"/>
  <c r="J256" i="2"/>
  <c r="L257" i="2"/>
  <c r="J257" i="2"/>
  <c r="N257" i="2"/>
  <c r="N258" i="2"/>
  <c r="L258" i="2"/>
  <c r="J258" i="2"/>
  <c r="N259" i="2"/>
  <c r="L259" i="2"/>
  <c r="J259" i="2"/>
  <c r="J260" i="2"/>
  <c r="N260" i="2"/>
  <c r="L260" i="2"/>
  <c r="J261" i="2"/>
  <c r="N261" i="2"/>
  <c r="L261" i="2"/>
  <c r="N262" i="2"/>
  <c r="L262" i="2"/>
  <c r="J262" i="2"/>
  <c r="N263" i="2"/>
  <c r="L263" i="2"/>
  <c r="J263" i="2"/>
  <c r="N264" i="2"/>
  <c r="L264" i="2"/>
  <c r="J264" i="2"/>
  <c r="N8339" i="2"/>
  <c r="L8339" i="2"/>
  <c r="J8339" i="2"/>
  <c r="N8340" i="2"/>
  <c r="J8340" i="2"/>
  <c r="L8340" i="2"/>
  <c r="N8341" i="2"/>
  <c r="L8341" i="2"/>
  <c r="J8341" i="2"/>
  <c r="N8342" i="2"/>
  <c r="L8342" i="2"/>
  <c r="J8342" i="2"/>
  <c r="J8343" i="2"/>
  <c r="N8343" i="2"/>
  <c r="L8343" i="2"/>
  <c r="N8344" i="2"/>
  <c r="J8344" i="2"/>
  <c r="L8344" i="2"/>
  <c r="J8345" i="2"/>
  <c r="L8345" i="2"/>
  <c r="N8345" i="2"/>
  <c r="N8346" i="2"/>
  <c r="L8346" i="2"/>
  <c r="J8346" i="2"/>
  <c r="N8347" i="2"/>
  <c r="L8347" i="2"/>
  <c r="J8347" i="2"/>
  <c r="N8348" i="2"/>
  <c r="L8348" i="2"/>
  <c r="J8348" i="2"/>
  <c r="N8349" i="2"/>
  <c r="L8349" i="2"/>
  <c r="J8349" i="2"/>
  <c r="N8350" i="2"/>
  <c r="J8350" i="2"/>
  <c r="L8350" i="2"/>
  <c r="N8351" i="2"/>
  <c r="J8351" i="2"/>
  <c r="L8351" i="2"/>
  <c r="L8352" i="2"/>
  <c r="N8352" i="2"/>
  <c r="J8352" i="2"/>
  <c r="N8353" i="2"/>
  <c r="L8353" i="2"/>
  <c r="J8353" i="2"/>
  <c r="N8354" i="2"/>
  <c r="L8354" i="2"/>
  <c r="J8354" i="2"/>
  <c r="J8355" i="2"/>
  <c r="N8355" i="2"/>
  <c r="L8355" i="2"/>
  <c r="J8356" i="2"/>
  <c r="L8356" i="2"/>
  <c r="N8356" i="2"/>
  <c r="N8357" i="2"/>
  <c r="L8357" i="2"/>
  <c r="J8357" i="2"/>
  <c r="N8358" i="2"/>
  <c r="L8358" i="2"/>
  <c r="J8358" i="2"/>
  <c r="J8359" i="2"/>
  <c r="L8359" i="2"/>
  <c r="N8359" i="2"/>
  <c r="J8360" i="2"/>
  <c r="L8360" i="2"/>
  <c r="N8360" i="2"/>
  <c r="J8361" i="2"/>
  <c r="L8361" i="2"/>
  <c r="N8361" i="2"/>
  <c r="J8362" i="2"/>
  <c r="N8362" i="2"/>
  <c r="L8362" i="2"/>
  <c r="N8363" i="2"/>
  <c r="L8363" i="2"/>
  <c r="J8363" i="2"/>
  <c r="N8364" i="2"/>
  <c r="J8364" i="2"/>
  <c r="L8364" i="2"/>
  <c r="N8365" i="2"/>
  <c r="L8365" i="2"/>
  <c r="J8365" i="2"/>
  <c r="J8366" i="2"/>
  <c r="N8366" i="2"/>
  <c r="L8366" i="2"/>
  <c r="N8367" i="2"/>
  <c r="L8367" i="2"/>
  <c r="J8367" i="2"/>
  <c r="N8368" i="2"/>
  <c r="L8368" i="2"/>
  <c r="J8368" i="2"/>
  <c r="L8369" i="2"/>
  <c r="J8369" i="2"/>
  <c r="N8369" i="2"/>
  <c r="L8370" i="2"/>
  <c r="J8370" i="2"/>
  <c r="N8370" i="2"/>
  <c r="L8371" i="2"/>
  <c r="N8371" i="2"/>
  <c r="J8371" i="2"/>
  <c r="L8372" i="2"/>
  <c r="N8372" i="2"/>
  <c r="J8372" i="2"/>
  <c r="N8373" i="2"/>
  <c r="L8373" i="2"/>
  <c r="J8373" i="2"/>
  <c r="L8374" i="2"/>
  <c r="J8374" i="2"/>
  <c r="N8374" i="2"/>
  <c r="L8375" i="2"/>
  <c r="J8375" i="2"/>
  <c r="N8375" i="2"/>
  <c r="N8376" i="2"/>
  <c r="L8376" i="2"/>
  <c r="J8376" i="2"/>
  <c r="N8377" i="2"/>
  <c r="L8377" i="2"/>
  <c r="J8377" i="2"/>
  <c r="L8378" i="2"/>
  <c r="N8378" i="2"/>
  <c r="J8378" i="2"/>
  <c r="J8379" i="2"/>
  <c r="L8379" i="2"/>
  <c r="N8379" i="2"/>
  <c r="J8380" i="2"/>
  <c r="L8380" i="2"/>
  <c r="N8380" i="2"/>
  <c r="J8381" i="2"/>
  <c r="N8381" i="2"/>
  <c r="L8381" i="2"/>
  <c r="J8382" i="2"/>
  <c r="L8382" i="2"/>
  <c r="N8382" i="2"/>
  <c r="J8383" i="2"/>
  <c r="L8383" i="2"/>
  <c r="N8383" i="2"/>
  <c r="N8384" i="2"/>
  <c r="L8384" i="2"/>
  <c r="J8384" i="2"/>
  <c r="J8385" i="2"/>
  <c r="N8385" i="2"/>
  <c r="L8385" i="2"/>
  <c r="N8386" i="2"/>
  <c r="L8386" i="2"/>
  <c r="J8386" i="2"/>
  <c r="N8387" i="2"/>
  <c r="L8387" i="2"/>
  <c r="J8387" i="2"/>
  <c r="N8388" i="2"/>
  <c r="L8388" i="2"/>
  <c r="J8388" i="2"/>
  <c r="N8389" i="2"/>
  <c r="L8389" i="2"/>
  <c r="J8389" i="2"/>
  <c r="N8390" i="2"/>
  <c r="L8390" i="2"/>
  <c r="J8390" i="2"/>
  <c r="N8391" i="2"/>
  <c r="L8391" i="2"/>
  <c r="J8391" i="2"/>
  <c r="N8392" i="2"/>
  <c r="L8392" i="2"/>
  <c r="J8392" i="2"/>
  <c r="N8393" i="2"/>
  <c r="L8393" i="2"/>
  <c r="J8393" i="2"/>
  <c r="N8394" i="2"/>
  <c r="L8394" i="2"/>
  <c r="J8394" i="2"/>
  <c r="N8395" i="2"/>
  <c r="L8395" i="2"/>
  <c r="J8395" i="2"/>
  <c r="N8396" i="2"/>
  <c r="L8396" i="2"/>
  <c r="J8396" i="2"/>
  <c r="N8397" i="2"/>
  <c r="L8397" i="2"/>
  <c r="J8397" i="2"/>
  <c r="N8398" i="2"/>
  <c r="L8398" i="2"/>
  <c r="J8398" i="2"/>
  <c r="N8399" i="2"/>
  <c r="L8399" i="2"/>
  <c r="J8399" i="2"/>
  <c r="N8400" i="2"/>
  <c r="L8400" i="2"/>
  <c r="J8400" i="2"/>
  <c r="L8401" i="2"/>
  <c r="J8401" i="2"/>
  <c r="N8401" i="2"/>
  <c r="L8402" i="2"/>
  <c r="J8402" i="2"/>
  <c r="N8402" i="2"/>
  <c r="N8403" i="2"/>
  <c r="L8403" i="2"/>
  <c r="J8403" i="2"/>
  <c r="N8404" i="2"/>
  <c r="L8404" i="2"/>
  <c r="J8404" i="2"/>
  <c r="N8405" i="2"/>
  <c r="L8405" i="2"/>
  <c r="J8405" i="2"/>
  <c r="N8406" i="2"/>
  <c r="L8406" i="2"/>
  <c r="J8406" i="2"/>
  <c r="N8407" i="2"/>
  <c r="L8407" i="2"/>
  <c r="J8407" i="2"/>
  <c r="N8408" i="2"/>
  <c r="L8408" i="2"/>
  <c r="J8408" i="2"/>
  <c r="J8409" i="2"/>
  <c r="L8409" i="2"/>
  <c r="N8409" i="2"/>
  <c r="J8410" i="2"/>
  <c r="L8410" i="2"/>
  <c r="N8410" i="2"/>
  <c r="J8411" i="2"/>
  <c r="L8411" i="2"/>
  <c r="N8411" i="2"/>
  <c r="J8412" i="2"/>
  <c r="L8412" i="2"/>
  <c r="N8412" i="2"/>
  <c r="N8413" i="2"/>
  <c r="L8413" i="2"/>
  <c r="J8413" i="2"/>
  <c r="N8414" i="2"/>
  <c r="L8414" i="2"/>
  <c r="J8414" i="2"/>
  <c r="N8415" i="2"/>
  <c r="J8415" i="2"/>
  <c r="L8415" i="2"/>
  <c r="N8416" i="2"/>
  <c r="L8416" i="2"/>
  <c r="J8416" i="2"/>
  <c r="J8417" i="2"/>
  <c r="L8417" i="2"/>
  <c r="N8417" i="2"/>
  <c r="L8418" i="2"/>
  <c r="J8418" i="2"/>
  <c r="N8418" i="2"/>
  <c r="J8419" i="2"/>
  <c r="L8419" i="2"/>
  <c r="N8419" i="2"/>
  <c r="L8420" i="2"/>
  <c r="N8420" i="2"/>
  <c r="J8420" i="2"/>
  <c r="J8421" i="2"/>
  <c r="N8421" i="2"/>
  <c r="L8421" i="2"/>
  <c r="L8422" i="2"/>
  <c r="J8422" i="2"/>
  <c r="N8422" i="2"/>
  <c r="N8423" i="2"/>
  <c r="L8423" i="2"/>
  <c r="J8423" i="2"/>
  <c r="L8424" i="2"/>
  <c r="N8424" i="2"/>
  <c r="J8424" i="2"/>
  <c r="J8425" i="2"/>
  <c r="L8425" i="2"/>
  <c r="N8425" i="2"/>
  <c r="L8426" i="2"/>
  <c r="N8426" i="2"/>
  <c r="J8426" i="2"/>
  <c r="N8427" i="2"/>
  <c r="L8427" i="2"/>
  <c r="J8427" i="2"/>
  <c r="N8428" i="2"/>
  <c r="L8428" i="2"/>
  <c r="J8428" i="2"/>
  <c r="J8429" i="2"/>
  <c r="N8429" i="2"/>
  <c r="L8429" i="2"/>
  <c r="N8430" i="2"/>
  <c r="L8430" i="2"/>
  <c r="J8430" i="2"/>
  <c r="N8431" i="2"/>
  <c r="L8431" i="2"/>
  <c r="J8431" i="2"/>
  <c r="J8432" i="2"/>
  <c r="N8432" i="2"/>
  <c r="L8432" i="2"/>
  <c r="N8433" i="2"/>
  <c r="J8433" i="2"/>
  <c r="L8433" i="2"/>
  <c r="J8434" i="2"/>
  <c r="N8434" i="2"/>
  <c r="L8434" i="2"/>
  <c r="N8435" i="2"/>
  <c r="L8435" i="2"/>
  <c r="J8435" i="2"/>
  <c r="N8436" i="2"/>
  <c r="L8436" i="2"/>
  <c r="J8436" i="2"/>
  <c r="L8437" i="2"/>
  <c r="N8437" i="2"/>
  <c r="J8437" i="2"/>
  <c r="N8438" i="2"/>
  <c r="J8438" i="2"/>
  <c r="L8438" i="2"/>
  <c r="L8439" i="2"/>
  <c r="J8439" i="2"/>
  <c r="N8439" i="2"/>
  <c r="N8440" i="2"/>
  <c r="L8440" i="2"/>
  <c r="J8440" i="2"/>
  <c r="N8441" i="2"/>
  <c r="L8441" i="2"/>
  <c r="J8441" i="2"/>
  <c r="J8442" i="2"/>
  <c r="N8442" i="2"/>
  <c r="L8442" i="2"/>
  <c r="N8443" i="2"/>
  <c r="J8443" i="2"/>
  <c r="L8443" i="2"/>
  <c r="J8444" i="2"/>
  <c r="L8444" i="2"/>
  <c r="N8444" i="2"/>
  <c r="J8445" i="2"/>
  <c r="L8445" i="2"/>
  <c r="N8445" i="2"/>
  <c r="N8446" i="2"/>
  <c r="J8446" i="2"/>
  <c r="L8446" i="2"/>
  <c r="L8447" i="2"/>
  <c r="N8447" i="2"/>
  <c r="J8447" i="2"/>
  <c r="L8448" i="2"/>
  <c r="J8448" i="2"/>
  <c r="N8448" i="2"/>
  <c r="J8449" i="2"/>
  <c r="L8449" i="2"/>
  <c r="N8449" i="2"/>
  <c r="L8450" i="2"/>
  <c r="N8450" i="2"/>
  <c r="J8450" i="2"/>
  <c r="L8451" i="2"/>
  <c r="J8451" i="2"/>
  <c r="N8451" i="2"/>
  <c r="N8452" i="2"/>
  <c r="L8452" i="2"/>
  <c r="J8452" i="2"/>
  <c r="N8453" i="2"/>
  <c r="L8453" i="2"/>
  <c r="J8453" i="2"/>
  <c r="L8454" i="2"/>
  <c r="N8454" i="2"/>
  <c r="J8454" i="2"/>
  <c r="J8455" i="2"/>
  <c r="L8455" i="2"/>
  <c r="N8455" i="2"/>
  <c r="J8456" i="2"/>
  <c r="N8456" i="2"/>
  <c r="L8456" i="2"/>
  <c r="L8457" i="2"/>
  <c r="N8457" i="2"/>
  <c r="J8457" i="2"/>
  <c r="N8458" i="2"/>
  <c r="L8458" i="2"/>
  <c r="J8458" i="2"/>
  <c r="L8459" i="2"/>
  <c r="J8459" i="2"/>
  <c r="N8459" i="2"/>
  <c r="N8460" i="2"/>
  <c r="L8460" i="2"/>
  <c r="J8460" i="2"/>
  <c r="N8461" i="2"/>
  <c r="J8461" i="2"/>
  <c r="L8461" i="2"/>
  <c r="L8462" i="2"/>
  <c r="J8462" i="2"/>
  <c r="N8462" i="2"/>
  <c r="J8463" i="2"/>
  <c r="N8463" i="2"/>
  <c r="L8463" i="2"/>
  <c r="N8464" i="2"/>
  <c r="L8464" i="2"/>
  <c r="J8464" i="2"/>
  <c r="J8465" i="2"/>
  <c r="N8465" i="2"/>
  <c r="L8465" i="2"/>
  <c r="N8466" i="2"/>
  <c r="L8466" i="2"/>
  <c r="J8466" i="2"/>
  <c r="N8467" i="2"/>
  <c r="L8467" i="2"/>
  <c r="J8467" i="2"/>
  <c r="L8468" i="2"/>
  <c r="N8468" i="2"/>
  <c r="J8468" i="2"/>
  <c r="L8469" i="2"/>
  <c r="J8469" i="2"/>
  <c r="N8469" i="2"/>
  <c r="N8470" i="2"/>
  <c r="L8470" i="2"/>
  <c r="J8470" i="2"/>
  <c r="N8471" i="2"/>
  <c r="L8471" i="2"/>
  <c r="J8471" i="2"/>
  <c r="N8472" i="2"/>
  <c r="L8472" i="2"/>
  <c r="J8472" i="2"/>
  <c r="N8473" i="2"/>
  <c r="L8473" i="2"/>
  <c r="J8473" i="2"/>
  <c r="N8474" i="2"/>
  <c r="L8474" i="2"/>
  <c r="J8474" i="2"/>
  <c r="N8475" i="2"/>
  <c r="L8475" i="2"/>
  <c r="J8475" i="2"/>
  <c r="N8476" i="2"/>
  <c r="L8476" i="2"/>
  <c r="J8476" i="2"/>
  <c r="J8477" i="2"/>
  <c r="N8477" i="2"/>
  <c r="L8477" i="2"/>
  <c r="J8478" i="2"/>
  <c r="L8478" i="2"/>
  <c r="N8478" i="2"/>
  <c r="N8479" i="2"/>
  <c r="J8479" i="2"/>
  <c r="L8479" i="2"/>
  <c r="L8480" i="2"/>
  <c r="J8480" i="2"/>
  <c r="N8480" i="2"/>
  <c r="L8481" i="2"/>
  <c r="N8481" i="2"/>
  <c r="J8481" i="2"/>
  <c r="N8482" i="2"/>
  <c r="J8482" i="2"/>
  <c r="L8482" i="2"/>
  <c r="L8483" i="2"/>
  <c r="N8483" i="2"/>
  <c r="J8483" i="2"/>
  <c r="J8484" i="2"/>
  <c r="L8484" i="2"/>
  <c r="N8484" i="2"/>
  <c r="N8485" i="2"/>
  <c r="L8485" i="2"/>
  <c r="J8485" i="2"/>
  <c r="L8486" i="2"/>
  <c r="J8486" i="2"/>
  <c r="N8486" i="2"/>
  <c r="J8853" i="2"/>
  <c r="L8853" i="2"/>
  <c r="N8853" i="2"/>
  <c r="J8854" i="2"/>
  <c r="L8854" i="2"/>
  <c r="N8854" i="2"/>
  <c r="J8855" i="2"/>
  <c r="L8855" i="2"/>
  <c r="N8855" i="2"/>
  <c r="J8856" i="2"/>
  <c r="L8856" i="2"/>
  <c r="N8856" i="2"/>
  <c r="J8857" i="2"/>
  <c r="L8857" i="2"/>
  <c r="N8857" i="2"/>
  <c r="L8858" i="2"/>
  <c r="N8858" i="2"/>
  <c r="J8858" i="2"/>
  <c r="J8859" i="2"/>
  <c r="L8859" i="2"/>
  <c r="N8859" i="2"/>
  <c r="N8860" i="2"/>
  <c r="L8860" i="2"/>
  <c r="J8860" i="2"/>
  <c r="N8861" i="2"/>
  <c r="L8861" i="2"/>
  <c r="J8861" i="2"/>
  <c r="N8862" i="2"/>
  <c r="L8862" i="2"/>
  <c r="J8862" i="2"/>
  <c r="L8863" i="2"/>
  <c r="N8863" i="2"/>
  <c r="J8863" i="2"/>
  <c r="L8864" i="2"/>
  <c r="N8864" i="2"/>
  <c r="J8864" i="2"/>
  <c r="J8865" i="2"/>
  <c r="L8865" i="2"/>
  <c r="N8865" i="2"/>
  <c r="J8866" i="2"/>
  <c r="L8866" i="2"/>
  <c r="N8866" i="2"/>
  <c r="L8867" i="2"/>
  <c r="J8867" i="2"/>
  <c r="N8867" i="2"/>
  <c r="N8868" i="2"/>
  <c r="J8868" i="2"/>
  <c r="L8868" i="2"/>
  <c r="J8869" i="2"/>
  <c r="L8869" i="2"/>
  <c r="N8869" i="2"/>
  <c r="J8870" i="2"/>
  <c r="L8870" i="2"/>
  <c r="N8870" i="2"/>
  <c r="J8871" i="2"/>
  <c r="N8871" i="2"/>
  <c r="L8871" i="2"/>
  <c r="J8872" i="2"/>
  <c r="L8872" i="2"/>
  <c r="N8872" i="2"/>
  <c r="N8873" i="2"/>
  <c r="L8873" i="2"/>
  <c r="J8873" i="2"/>
  <c r="N8874" i="2"/>
  <c r="J8874" i="2"/>
  <c r="L8874" i="2"/>
  <c r="L8875" i="2"/>
  <c r="J8875" i="2"/>
  <c r="N8875" i="2"/>
  <c r="N8876" i="2"/>
  <c r="L8876" i="2"/>
  <c r="J8876" i="2"/>
  <c r="L8877" i="2"/>
  <c r="J8877" i="2"/>
  <c r="N8877" i="2"/>
  <c r="N8878" i="2"/>
  <c r="L8878" i="2"/>
  <c r="J8878" i="2"/>
  <c r="J8879" i="2"/>
  <c r="L8879" i="2"/>
  <c r="N8879" i="2"/>
  <c r="J8880" i="2"/>
  <c r="L8880" i="2"/>
  <c r="N8880" i="2"/>
  <c r="J8881" i="2"/>
  <c r="N8881" i="2"/>
  <c r="L8881" i="2"/>
  <c r="J8882" i="2"/>
  <c r="L8882" i="2"/>
  <c r="N8882" i="2"/>
  <c r="L8883" i="2"/>
  <c r="J8883" i="2"/>
  <c r="N8883" i="2"/>
  <c r="J8884" i="2"/>
  <c r="N8884" i="2"/>
  <c r="L8884" i="2"/>
  <c r="L8885" i="2"/>
  <c r="J8885" i="2"/>
  <c r="N8885" i="2"/>
  <c r="N8886" i="2"/>
  <c r="L8886" i="2"/>
  <c r="J8886" i="2"/>
  <c r="N8887" i="2"/>
  <c r="L8887" i="2"/>
  <c r="J8887" i="2"/>
  <c r="N8888" i="2"/>
  <c r="L8888" i="2"/>
  <c r="J8888" i="2"/>
  <c r="N8889" i="2"/>
  <c r="L8889" i="2"/>
  <c r="J8889" i="2"/>
  <c r="N8890" i="2"/>
  <c r="L8890" i="2"/>
  <c r="J8890" i="2"/>
  <c r="N8891" i="2"/>
  <c r="L8891" i="2"/>
  <c r="J8891" i="2"/>
  <c r="N8892" i="2"/>
  <c r="L8892" i="2"/>
  <c r="J8892" i="2"/>
  <c r="N8893" i="2"/>
  <c r="L8893" i="2"/>
  <c r="J8893" i="2"/>
  <c r="N8894" i="2"/>
  <c r="L8894" i="2"/>
  <c r="J8894" i="2"/>
  <c r="N8895" i="2"/>
  <c r="L8895" i="2"/>
  <c r="J8895" i="2"/>
  <c r="N8896" i="2"/>
  <c r="L8896" i="2"/>
  <c r="J8896" i="2"/>
  <c r="N8897" i="2"/>
  <c r="L8897" i="2"/>
  <c r="J8897" i="2"/>
  <c r="N8898" i="2"/>
  <c r="L8898" i="2"/>
  <c r="J8898" i="2"/>
  <c r="N8899" i="2"/>
  <c r="L8899" i="2"/>
  <c r="J8899" i="2"/>
  <c r="N8900" i="2"/>
  <c r="L8900" i="2"/>
  <c r="J8900" i="2"/>
  <c r="N8901" i="2"/>
  <c r="L8901" i="2"/>
  <c r="J8901" i="2"/>
  <c r="N8902" i="2"/>
  <c r="L8902" i="2"/>
  <c r="J8902" i="2"/>
  <c r="N8903" i="2"/>
  <c r="J8903" i="2"/>
  <c r="L8903" i="2"/>
  <c r="L8904" i="2"/>
  <c r="J8904" i="2"/>
  <c r="N8904" i="2"/>
  <c r="L8905" i="2"/>
  <c r="J8905" i="2"/>
  <c r="N8905" i="2"/>
  <c r="N8906" i="2"/>
  <c r="J8906" i="2"/>
  <c r="L8906" i="2"/>
  <c r="N8907" i="2"/>
  <c r="J8907" i="2"/>
  <c r="L8907" i="2"/>
  <c r="N8908" i="2"/>
  <c r="L8908" i="2"/>
  <c r="J8908" i="2"/>
  <c r="N8909" i="2"/>
  <c r="J8909" i="2"/>
  <c r="L8909" i="2"/>
  <c r="N8910" i="2"/>
  <c r="L8910" i="2"/>
  <c r="J8910" i="2"/>
  <c r="L8911" i="2"/>
  <c r="N8911" i="2"/>
  <c r="J8911" i="2"/>
  <c r="L8912" i="2"/>
  <c r="J8912" i="2"/>
  <c r="N8912" i="2"/>
  <c r="L8913" i="2"/>
  <c r="J8913" i="2"/>
  <c r="N8913" i="2"/>
  <c r="N8914" i="2"/>
  <c r="J8914" i="2"/>
  <c r="L8914" i="2"/>
  <c r="N8915" i="2"/>
  <c r="L8915" i="2"/>
  <c r="J8915" i="2"/>
  <c r="N8916" i="2"/>
  <c r="J8916" i="2"/>
  <c r="L8916" i="2"/>
  <c r="L8917" i="2"/>
  <c r="N8917" i="2"/>
  <c r="J8917" i="2"/>
  <c r="N8918" i="2"/>
  <c r="L8918" i="2"/>
  <c r="J8918" i="2"/>
  <c r="J8919" i="2"/>
  <c r="L8919" i="2"/>
  <c r="N8919" i="2"/>
  <c r="J8920" i="2"/>
  <c r="L8920" i="2"/>
  <c r="N8920" i="2"/>
  <c r="J8921" i="2"/>
  <c r="N8921" i="2"/>
  <c r="L8921" i="2"/>
  <c r="J8922" i="2"/>
  <c r="L8922" i="2"/>
  <c r="N8922" i="2"/>
  <c r="L8923" i="2"/>
  <c r="N8923" i="2"/>
  <c r="J8923" i="2"/>
  <c r="J8924" i="2"/>
  <c r="L8924" i="2"/>
  <c r="N8924" i="2"/>
  <c r="L8925" i="2"/>
  <c r="J8925" i="2"/>
  <c r="N8925" i="2"/>
  <c r="N8926" i="2"/>
  <c r="L8926" i="2"/>
  <c r="J8926" i="2"/>
  <c r="N8927" i="2"/>
  <c r="L8927" i="2"/>
  <c r="J8927" i="2"/>
  <c r="N8928" i="2"/>
  <c r="L8928" i="2"/>
  <c r="J8928" i="2"/>
  <c r="J8929" i="2"/>
  <c r="N8929" i="2"/>
  <c r="L8929" i="2"/>
  <c r="N8930" i="2"/>
  <c r="L8930" i="2"/>
  <c r="J8930" i="2"/>
  <c r="N8931" i="2"/>
  <c r="L8931" i="2"/>
  <c r="J8931" i="2"/>
  <c r="N8932" i="2"/>
  <c r="L8932" i="2"/>
  <c r="J8932" i="2"/>
  <c r="N8933" i="2"/>
  <c r="L8933" i="2"/>
  <c r="J8933" i="2"/>
  <c r="N8934" i="2"/>
  <c r="L8934" i="2"/>
  <c r="J8934" i="2"/>
  <c r="J8935" i="2"/>
  <c r="L8935" i="2"/>
  <c r="N8935" i="2"/>
  <c r="N8936" i="2"/>
  <c r="L8936" i="2"/>
  <c r="J8936" i="2"/>
  <c r="N8937" i="2"/>
  <c r="L8937" i="2"/>
  <c r="J8937" i="2"/>
  <c r="N8938" i="2"/>
  <c r="L8938" i="2"/>
  <c r="J8938" i="2"/>
  <c r="N8939" i="2"/>
  <c r="L8939" i="2"/>
  <c r="J8939" i="2"/>
  <c r="N8940" i="2"/>
  <c r="L8940" i="2"/>
  <c r="J8940" i="2"/>
  <c r="N8941" i="2"/>
  <c r="L8941" i="2"/>
  <c r="J8941" i="2"/>
  <c r="L8942" i="2"/>
  <c r="N8942" i="2"/>
  <c r="J8942" i="2"/>
  <c r="L8943" i="2"/>
  <c r="J8943" i="2"/>
  <c r="N8943" i="2"/>
  <c r="N8944" i="2"/>
  <c r="L8944" i="2"/>
  <c r="J8944" i="2"/>
  <c r="L8945" i="2"/>
  <c r="N8945" i="2"/>
  <c r="J8945" i="2"/>
  <c r="L8946" i="2"/>
  <c r="N8946" i="2"/>
  <c r="J8946" i="2"/>
  <c r="N8947" i="2"/>
  <c r="L8947" i="2"/>
  <c r="J8947" i="2"/>
  <c r="J8948" i="2"/>
  <c r="L8948" i="2"/>
  <c r="N8948" i="2"/>
  <c r="J8949" i="2"/>
  <c r="L8949" i="2"/>
  <c r="N8949" i="2"/>
  <c r="J8950" i="2"/>
  <c r="N8950" i="2"/>
  <c r="L8950" i="2"/>
  <c r="N8951" i="2"/>
  <c r="L8951" i="2"/>
  <c r="J8951" i="2"/>
  <c r="L8952" i="2"/>
  <c r="J8952" i="2"/>
  <c r="N8952" i="2"/>
  <c r="J8953" i="2"/>
  <c r="L8953" i="2"/>
  <c r="N8953" i="2"/>
  <c r="J8954" i="2"/>
  <c r="L8954" i="2"/>
  <c r="N8954" i="2"/>
  <c r="J8955" i="2"/>
  <c r="L8955" i="2"/>
  <c r="N8955" i="2"/>
  <c r="J8956" i="2"/>
  <c r="L8956" i="2"/>
  <c r="N8956" i="2"/>
  <c r="L8957" i="2"/>
  <c r="J8957" i="2"/>
  <c r="N8957" i="2"/>
  <c r="J8958" i="2"/>
  <c r="L8958" i="2"/>
  <c r="N8958" i="2"/>
  <c r="N8959" i="2"/>
  <c r="J8959" i="2"/>
  <c r="L8959" i="2"/>
  <c r="L8960" i="2"/>
  <c r="J8960" i="2"/>
  <c r="N8960" i="2"/>
  <c r="J8961" i="2"/>
  <c r="N8961" i="2"/>
  <c r="L8961" i="2"/>
  <c r="J8962" i="2"/>
  <c r="L8962" i="2"/>
  <c r="N8962" i="2"/>
  <c r="N8963" i="2"/>
  <c r="L8963" i="2"/>
  <c r="J8963" i="2"/>
  <c r="N8964" i="2"/>
  <c r="L8964" i="2"/>
  <c r="J8964" i="2"/>
  <c r="L8965" i="2"/>
  <c r="N8965" i="2"/>
  <c r="J8965" i="2"/>
  <c r="J8966" i="2"/>
  <c r="L8966" i="2"/>
  <c r="N8966" i="2"/>
  <c r="N8967" i="2"/>
  <c r="L8967" i="2"/>
  <c r="J8967" i="2"/>
  <c r="L8968" i="2"/>
  <c r="J8968" i="2"/>
  <c r="N8968" i="2"/>
  <c r="L8969" i="2"/>
  <c r="N8969" i="2"/>
  <c r="J8969" i="2"/>
  <c r="N8970" i="2"/>
  <c r="L8970" i="2"/>
  <c r="J8970" i="2"/>
  <c r="N8971" i="2"/>
  <c r="L8971" i="2"/>
  <c r="J8971" i="2"/>
  <c r="J8972" i="2"/>
  <c r="N8972" i="2"/>
  <c r="L8972" i="2"/>
  <c r="J8973" i="2"/>
  <c r="L8973" i="2"/>
  <c r="N8973" i="2"/>
  <c r="L8974" i="2"/>
  <c r="N8974" i="2"/>
  <c r="J8974" i="2"/>
  <c r="N8975" i="2"/>
  <c r="J8975" i="2"/>
  <c r="L8975" i="2"/>
  <c r="N8976" i="2"/>
  <c r="L8976" i="2"/>
  <c r="J8976" i="2"/>
  <c r="N8977" i="2"/>
  <c r="L8977" i="2"/>
  <c r="J8977" i="2"/>
  <c r="N8978" i="2"/>
  <c r="L8978" i="2"/>
  <c r="J8978" i="2"/>
  <c r="L8979" i="2"/>
  <c r="J8979" i="2"/>
  <c r="N8979" i="2"/>
  <c r="J8980" i="2"/>
  <c r="L8980" i="2"/>
  <c r="N8980" i="2"/>
  <c r="L8981" i="2"/>
  <c r="J8981" i="2"/>
  <c r="N8981" i="2"/>
  <c r="L8982" i="2"/>
  <c r="N8982" i="2"/>
  <c r="J8982" i="2"/>
  <c r="N8983" i="2"/>
  <c r="L8983" i="2"/>
  <c r="J8983" i="2"/>
  <c r="N8984" i="2"/>
  <c r="L8984" i="2"/>
  <c r="J8984" i="2"/>
  <c r="N8985" i="2"/>
  <c r="J8985" i="2"/>
  <c r="L8985" i="2"/>
  <c r="J8986" i="2"/>
  <c r="L8986" i="2"/>
  <c r="N8986" i="2"/>
  <c r="J8987" i="2"/>
  <c r="L8987" i="2"/>
  <c r="N8987" i="2"/>
  <c r="N8988" i="2"/>
  <c r="J8988" i="2"/>
  <c r="L8988" i="2"/>
  <c r="L8989" i="2"/>
  <c r="J8989" i="2"/>
  <c r="N8989" i="2"/>
  <c r="N8990" i="2"/>
  <c r="L8990" i="2"/>
  <c r="J8990" i="2"/>
  <c r="L8991" i="2"/>
  <c r="N8991" i="2"/>
  <c r="J8991" i="2"/>
  <c r="N8992" i="2"/>
  <c r="L8992" i="2"/>
  <c r="J8992" i="2"/>
  <c r="N8993" i="2"/>
  <c r="L8993" i="2"/>
  <c r="J8993" i="2"/>
  <c r="N8994" i="2"/>
  <c r="J8994" i="2"/>
  <c r="L8994" i="2"/>
  <c r="N8995" i="2"/>
  <c r="L8995" i="2"/>
  <c r="J8995" i="2"/>
  <c r="N8996" i="2"/>
  <c r="L8996" i="2"/>
  <c r="J8996" i="2"/>
  <c r="J8997" i="2"/>
  <c r="N8997" i="2"/>
  <c r="L8997" i="2"/>
  <c r="N8998" i="2"/>
  <c r="L8998" i="2"/>
  <c r="J8998" i="2"/>
  <c r="J8999" i="2"/>
  <c r="N8999" i="2"/>
  <c r="L8999" i="2"/>
  <c r="J9000" i="2"/>
  <c r="L9000" i="2"/>
  <c r="N9000" i="2"/>
  <c r="N9001" i="2"/>
  <c r="J9001" i="2"/>
  <c r="L9001" i="2"/>
  <c r="N9002" i="2"/>
  <c r="L9002" i="2"/>
  <c r="J9002" i="2"/>
  <c r="N9003" i="2"/>
  <c r="L9003" i="2"/>
  <c r="J9003" i="2"/>
  <c r="N9004" i="2"/>
  <c r="J9004" i="2"/>
  <c r="L9004" i="2"/>
  <c r="L9005" i="2"/>
  <c r="J9005" i="2"/>
  <c r="N9005" i="2"/>
  <c r="N9006" i="2"/>
  <c r="L9006" i="2"/>
  <c r="J9006" i="2"/>
  <c r="L9007" i="2"/>
  <c r="J9007" i="2"/>
  <c r="N9007" i="2"/>
  <c r="N9008" i="2"/>
  <c r="L9008" i="2"/>
  <c r="J9008" i="2"/>
  <c r="N9009" i="2"/>
  <c r="L9009" i="2"/>
  <c r="J9009" i="2"/>
  <c r="N9010" i="2"/>
  <c r="L9010" i="2"/>
  <c r="J9010" i="2"/>
  <c r="N9011" i="2"/>
  <c r="L9011" i="2"/>
  <c r="J9011" i="2"/>
  <c r="N9012" i="2"/>
  <c r="L9012" i="2"/>
  <c r="J9012" i="2"/>
  <c r="N9013" i="2"/>
  <c r="J9013" i="2"/>
  <c r="L9013" i="2"/>
  <c r="N9014" i="2"/>
  <c r="L9014" i="2"/>
  <c r="J9014" i="2"/>
  <c r="L9015" i="2"/>
  <c r="J9015" i="2"/>
  <c r="N9015" i="2"/>
  <c r="N9016" i="2"/>
  <c r="L9016" i="2"/>
  <c r="J9016" i="2"/>
  <c r="N9017" i="2"/>
  <c r="L9017" i="2"/>
  <c r="J9017" i="2"/>
  <c r="N9018" i="2"/>
  <c r="L9018" i="2"/>
  <c r="J9018" i="2"/>
  <c r="N9019" i="2"/>
  <c r="L9019" i="2"/>
  <c r="J9019" i="2"/>
  <c r="N9020" i="2"/>
  <c r="L9020" i="2"/>
  <c r="J9020" i="2"/>
  <c r="N9021" i="2"/>
  <c r="L9021" i="2"/>
  <c r="J9021" i="2"/>
  <c r="N9022" i="2"/>
  <c r="L9022" i="2"/>
  <c r="J9022" i="2"/>
  <c r="N9023" i="2"/>
  <c r="L9023" i="2"/>
  <c r="J9023" i="2"/>
  <c r="N9024" i="2"/>
  <c r="L9024" i="2"/>
  <c r="J9024" i="2"/>
  <c r="N9025" i="2"/>
  <c r="L9025" i="2"/>
  <c r="J9025" i="2"/>
  <c r="N9026" i="2"/>
  <c r="L9026" i="2"/>
  <c r="J9026" i="2"/>
  <c r="N9027" i="2"/>
  <c r="L9027" i="2"/>
  <c r="J9027" i="2"/>
  <c r="N9028" i="2"/>
  <c r="L9028" i="2"/>
  <c r="J9028" i="2"/>
  <c r="N9029" i="2"/>
  <c r="L9029" i="2"/>
  <c r="J9029" i="2"/>
  <c r="J9030" i="2"/>
  <c r="L9030" i="2"/>
  <c r="N9030" i="2"/>
  <c r="N9031" i="2"/>
  <c r="J9031" i="2"/>
  <c r="L9031" i="2"/>
  <c r="J9032" i="2"/>
  <c r="L9032" i="2"/>
  <c r="N9032" i="2"/>
  <c r="J9033" i="2"/>
  <c r="L9033" i="2"/>
  <c r="N9033" i="2"/>
  <c r="N9034" i="2"/>
  <c r="L9034" i="2"/>
  <c r="J9034" i="2"/>
  <c r="N9035" i="2"/>
  <c r="L9035" i="2"/>
  <c r="J9035" i="2"/>
  <c r="N9036" i="2"/>
  <c r="J9036" i="2"/>
  <c r="L9036" i="2"/>
  <c r="N9037" i="2"/>
  <c r="L9037" i="2"/>
  <c r="J9037" i="2"/>
  <c r="J9038" i="2"/>
  <c r="N9038" i="2"/>
  <c r="L9038" i="2"/>
  <c r="N9039" i="2"/>
  <c r="L9039" i="2"/>
  <c r="J9039" i="2"/>
  <c r="N9040" i="2"/>
  <c r="L9040" i="2"/>
  <c r="J9040" i="2"/>
  <c r="N9041" i="2"/>
  <c r="L9041" i="2"/>
  <c r="J9041" i="2"/>
  <c r="J9042" i="2"/>
  <c r="L9042" i="2"/>
  <c r="N9042" i="2"/>
  <c r="J9043" i="2"/>
  <c r="L9043" i="2"/>
  <c r="N9043" i="2"/>
  <c r="N9044" i="2"/>
  <c r="J9044" i="2"/>
  <c r="L9044" i="2"/>
  <c r="N9045" i="2"/>
  <c r="L9045" i="2"/>
  <c r="J9045" i="2"/>
  <c r="N9046" i="2"/>
  <c r="L9046" i="2"/>
  <c r="J9046" i="2"/>
  <c r="N9047" i="2"/>
  <c r="L9047" i="2"/>
  <c r="J9047" i="2"/>
  <c r="N9048" i="2"/>
  <c r="L9048" i="2"/>
  <c r="J9048" i="2"/>
  <c r="N9049" i="2"/>
  <c r="L9049" i="2"/>
  <c r="J9049" i="2"/>
  <c r="N9050" i="2"/>
  <c r="L9050" i="2"/>
  <c r="J9050" i="2"/>
  <c r="N9051" i="2"/>
  <c r="L9051" i="2"/>
  <c r="J9051" i="2"/>
  <c r="N9052" i="2"/>
  <c r="L9052" i="2"/>
  <c r="J9052" i="2"/>
  <c r="N9053" i="2"/>
  <c r="L9053" i="2"/>
  <c r="J9053" i="2"/>
  <c r="N9054" i="2"/>
  <c r="L9054" i="2"/>
  <c r="J9054" i="2"/>
  <c r="N9055" i="2"/>
  <c r="J9055" i="2"/>
  <c r="L9055" i="2"/>
  <c r="N9056" i="2"/>
  <c r="L9056" i="2"/>
  <c r="J9056" i="2"/>
  <c r="J9057" i="2"/>
  <c r="L9057" i="2"/>
  <c r="N9057" i="2"/>
  <c r="L9058" i="2"/>
  <c r="J9058" i="2"/>
  <c r="N9058" i="2"/>
  <c r="N9059" i="2"/>
  <c r="L9059" i="2"/>
  <c r="J9059" i="2"/>
  <c r="N9060" i="2"/>
  <c r="J9060" i="2"/>
  <c r="L9060" i="2"/>
  <c r="N9061" i="2"/>
  <c r="L9061" i="2"/>
  <c r="J9061" i="2"/>
  <c r="L9062" i="2"/>
  <c r="N9062" i="2"/>
  <c r="J9062" i="2"/>
  <c r="L9063" i="2"/>
  <c r="J9063" i="2"/>
  <c r="N9063" i="2"/>
  <c r="N9064" i="2"/>
  <c r="L9064" i="2"/>
  <c r="J9064" i="2"/>
  <c r="N9065" i="2"/>
  <c r="L9065" i="2"/>
  <c r="J9065" i="2"/>
  <c r="J9066" i="2"/>
  <c r="L9066" i="2"/>
  <c r="N9066" i="2"/>
  <c r="N9067" i="2"/>
  <c r="L9067" i="2"/>
  <c r="J9067" i="2"/>
  <c r="N9068" i="2"/>
  <c r="L9068" i="2"/>
  <c r="J9068" i="2"/>
  <c r="N9069" i="2"/>
  <c r="L9069" i="2"/>
  <c r="J9069" i="2"/>
  <c r="J9070" i="2"/>
  <c r="L9070" i="2"/>
  <c r="N9070" i="2"/>
  <c r="J9071" i="2"/>
  <c r="N9071" i="2"/>
  <c r="L9071" i="2"/>
  <c r="J9072" i="2"/>
  <c r="L9072" i="2"/>
  <c r="N9072" i="2"/>
  <c r="L9073" i="2"/>
  <c r="J9073" i="2"/>
  <c r="N9073" i="2"/>
  <c r="J9074" i="2"/>
  <c r="L9074" i="2"/>
  <c r="N9074" i="2"/>
  <c r="J9075" i="2"/>
  <c r="N9075" i="2"/>
  <c r="L9075" i="2"/>
  <c r="L9076" i="2"/>
  <c r="N9076" i="2"/>
  <c r="J9076" i="2"/>
  <c r="N9077" i="2"/>
  <c r="J9077" i="2"/>
  <c r="L9077" i="2"/>
  <c r="J9078" i="2"/>
  <c r="L9078" i="2"/>
  <c r="N9078" i="2"/>
  <c r="J9079" i="2"/>
  <c r="N9079" i="2"/>
  <c r="L9079" i="2"/>
  <c r="N9080" i="2"/>
  <c r="J9080" i="2"/>
  <c r="L9080" i="2"/>
  <c r="J9081" i="2"/>
  <c r="L9081" i="2"/>
  <c r="N9081" i="2"/>
  <c r="L9082" i="2"/>
  <c r="J9082" i="2"/>
  <c r="N9082" i="2"/>
  <c r="J9083" i="2"/>
  <c r="L9083" i="2"/>
  <c r="N9083" i="2"/>
  <c r="J9084" i="2"/>
  <c r="L9084" i="2"/>
  <c r="N9084" i="2"/>
  <c r="N9085" i="2"/>
  <c r="J9085" i="2"/>
  <c r="L9085" i="2"/>
  <c r="J9086" i="2"/>
  <c r="L9086" i="2"/>
  <c r="N9086" i="2"/>
  <c r="J9357" i="2"/>
  <c r="N9357" i="2"/>
  <c r="L9358" i="2"/>
  <c r="N9358" i="2"/>
  <c r="J9358" i="2"/>
  <c r="J9360" i="2"/>
  <c r="N9360" i="2"/>
  <c r="L9360" i="2"/>
  <c r="J9362" i="2"/>
  <c r="N9362" i="2"/>
  <c r="L9362" i="2"/>
  <c r="N9363" i="2"/>
  <c r="L9363" i="2"/>
  <c r="J9363" i="2"/>
  <c r="N9364" i="2"/>
  <c r="J9364" i="2"/>
  <c r="L9364" i="2"/>
  <c r="L9366" i="2"/>
  <c r="J9366" i="2"/>
  <c r="N9366" i="2"/>
  <c r="N9367" i="2"/>
  <c r="L9367" i="2"/>
  <c r="J9367" i="2"/>
  <c r="N9368" i="2"/>
  <c r="J9368" i="2"/>
  <c r="L9368" i="2"/>
  <c r="L9374" i="2"/>
  <c r="J9374" i="2"/>
  <c r="N9374" i="2"/>
  <c r="N9378" i="2"/>
  <c r="J9378" i="2"/>
  <c r="L9378" i="2"/>
  <c r="J9381" i="2"/>
  <c r="N9381" i="2"/>
  <c r="L9381" i="2"/>
  <c r="N9382" i="2"/>
  <c r="L9382" i="2"/>
  <c r="J9382" i="2"/>
  <c r="L9826" i="2"/>
  <c r="N9826" i="2"/>
  <c r="J9826" i="2"/>
  <c r="L9829" i="2"/>
  <c r="N9829" i="2"/>
  <c r="J9829" i="2"/>
  <c r="L9830" i="2"/>
  <c r="N9830" i="2"/>
  <c r="J9830" i="2"/>
  <c r="L9831" i="2"/>
  <c r="J9831" i="2"/>
  <c r="N9831" i="2"/>
  <c r="L9833" i="2"/>
  <c r="N9833" i="2"/>
  <c r="J9833" i="2"/>
  <c r="J9834" i="2"/>
  <c r="N9834" i="2"/>
  <c r="L9834" i="2"/>
  <c r="J9837" i="2"/>
  <c r="L9837" i="2"/>
  <c r="N9837" i="2"/>
  <c r="J9839" i="2"/>
  <c r="N9839" i="2"/>
  <c r="L9839" i="2"/>
  <c r="L9842" i="2"/>
  <c r="N9842" i="2"/>
  <c r="J9842" i="2"/>
  <c r="L9843" i="2"/>
  <c r="J9843" i="2"/>
  <c r="N9843" i="2"/>
  <c r="N9845" i="2"/>
  <c r="J9845" i="2"/>
  <c r="L9845" i="2"/>
  <c r="N9846" i="2"/>
  <c r="L9846" i="2"/>
  <c r="J9846" i="2"/>
  <c r="N9850" i="2"/>
  <c r="L9850" i="2"/>
  <c r="J9850" i="2"/>
  <c r="J9851" i="2"/>
  <c r="N9851" i="2"/>
  <c r="L9851" i="2"/>
  <c r="L9852" i="2"/>
  <c r="N9852" i="2"/>
  <c r="J9852" i="2"/>
  <c r="N9853" i="2"/>
  <c r="L9853" i="2"/>
  <c r="J9853" i="2"/>
  <c r="L9858" i="2"/>
  <c r="J9858" i="2"/>
  <c r="N9858" i="2"/>
  <c r="N9859" i="2"/>
  <c r="L9859" i="2"/>
  <c r="J9859" i="2"/>
  <c r="J9860" i="2"/>
  <c r="N9860" i="2"/>
  <c r="L9860" i="2"/>
  <c r="N9862" i="2"/>
  <c r="J9862" i="2"/>
  <c r="L9862" i="2"/>
  <c r="J9863" i="2"/>
  <c r="L9863" i="2"/>
  <c r="N9863" i="2"/>
  <c r="J9865" i="2"/>
  <c r="L9865" i="2"/>
  <c r="N9865" i="2"/>
  <c r="J9869" i="2"/>
  <c r="L9869" i="2"/>
  <c r="N9869" i="2"/>
  <c r="J9870" i="2"/>
  <c r="L9870" i="2"/>
  <c r="N9870" i="2"/>
  <c r="J9872" i="2"/>
  <c r="L9872" i="2"/>
  <c r="N9872" i="2"/>
  <c r="J9876" i="2"/>
  <c r="L9876" i="2"/>
  <c r="N9876" i="2"/>
  <c r="L9879" i="2"/>
  <c r="J9879" i="2"/>
  <c r="N9879" i="2"/>
  <c r="J9881" i="2"/>
  <c r="N9881" i="2"/>
  <c r="L9881" i="2"/>
  <c r="N9884" i="2"/>
  <c r="L9884" i="2"/>
  <c r="J9884" i="2"/>
  <c r="J9892" i="2"/>
  <c r="L9892" i="2"/>
  <c r="N9892" i="2"/>
  <c r="J9896" i="2"/>
  <c r="N9896" i="2"/>
  <c r="L9896" i="2"/>
  <c r="N9900" i="2"/>
  <c r="L9900" i="2"/>
  <c r="J9900" i="2"/>
  <c r="N9908" i="2"/>
  <c r="J9908" i="2"/>
  <c r="L9908" i="2"/>
  <c r="L9911" i="2"/>
  <c r="N9911" i="2"/>
  <c r="J9911" i="2"/>
  <c r="L9912" i="2"/>
  <c r="J9912" i="2"/>
  <c r="N9912" i="2"/>
  <c r="L9919" i="2"/>
  <c r="N9919" i="2"/>
  <c r="J9919" i="2"/>
  <c r="N9921" i="2"/>
  <c r="L9921" i="2"/>
  <c r="J9921" i="2"/>
  <c r="L9924" i="2"/>
  <c r="J9924" i="2"/>
  <c r="N9924" i="2"/>
  <c r="N9925" i="2"/>
  <c r="L9925" i="2"/>
  <c r="J9925" i="2"/>
  <c r="J9926" i="2"/>
  <c r="N9926" i="2"/>
  <c r="L9926" i="2"/>
  <c r="L9927" i="2"/>
  <c r="N9927" i="2"/>
  <c r="J9927" i="2"/>
  <c r="J9929" i="2"/>
  <c r="N9929" i="2"/>
  <c r="L9929" i="2"/>
  <c r="N9935" i="2"/>
  <c r="L9935" i="2"/>
  <c r="J9935" i="2"/>
  <c r="N9936" i="2"/>
  <c r="L9936" i="2"/>
  <c r="J9936" i="2"/>
  <c r="N9937" i="2"/>
  <c r="L9937" i="2"/>
  <c r="J9937" i="2"/>
  <c r="N9950" i="2"/>
  <c r="L9950" i="2"/>
  <c r="J9950" i="2"/>
  <c r="L9952" i="2"/>
  <c r="N9952" i="2"/>
  <c r="J9952" i="2"/>
  <c r="N9960" i="2"/>
  <c r="L9960" i="2"/>
  <c r="J9960" i="2"/>
  <c r="J9965" i="2"/>
  <c r="N9965" i="2"/>
  <c r="L9965" i="2"/>
  <c r="J9969" i="2"/>
  <c r="N9969" i="2"/>
  <c r="L9969" i="2"/>
  <c r="N9974" i="2"/>
  <c r="J9974" i="2"/>
  <c r="L9974" i="2"/>
  <c r="J9975" i="2"/>
  <c r="N9975" i="2"/>
  <c r="L9975" i="2"/>
  <c r="N9977" i="2"/>
  <c r="L9977" i="2"/>
  <c r="J9977" i="2"/>
  <c r="N9978" i="2"/>
  <c r="L9978" i="2"/>
  <c r="J9978" i="2"/>
  <c r="N9980" i="2"/>
  <c r="J9980" i="2"/>
  <c r="L9980" i="2"/>
  <c r="L9981" i="2"/>
  <c r="J9981" i="2"/>
  <c r="N9981" i="2"/>
  <c r="L9983" i="2"/>
  <c r="J9983" i="2"/>
  <c r="N9983" i="2"/>
  <c r="N9984" i="2"/>
  <c r="L9984" i="2"/>
  <c r="J9984" i="2"/>
  <c r="L9985" i="2"/>
  <c r="J9985" i="2"/>
  <c r="N9985" i="2"/>
  <c r="N9986" i="2"/>
  <c r="L9986" i="2"/>
  <c r="J9986" i="2"/>
  <c r="L9990" i="2"/>
  <c r="N9990" i="2"/>
  <c r="J9990" i="2"/>
  <c r="J9992" i="2"/>
  <c r="L9992" i="2"/>
  <c r="N9992" i="2"/>
  <c r="J9993" i="2"/>
  <c r="L9993" i="2"/>
  <c r="N9993" i="2"/>
  <c r="J9994" i="2"/>
  <c r="L9994" i="2"/>
  <c r="N9994" i="2"/>
  <c r="J9996" i="2"/>
  <c r="L9996" i="2"/>
  <c r="N9996" i="2"/>
  <c r="N9999" i="2"/>
  <c r="L9999" i="2"/>
  <c r="J9999" i="2"/>
  <c r="N408" i="2"/>
  <c r="L408" i="2"/>
  <c r="J408" i="2"/>
  <c r="N409" i="2"/>
  <c r="L409" i="2"/>
  <c r="J409" i="2"/>
  <c r="N411" i="2"/>
  <c r="L411" i="2"/>
  <c r="J411" i="2"/>
  <c r="L413" i="2"/>
  <c r="N413" i="2"/>
  <c r="J413" i="2"/>
  <c r="L414" i="2"/>
  <c r="N414" i="2"/>
  <c r="J414" i="2"/>
  <c r="L690" i="2"/>
  <c r="N690" i="2"/>
  <c r="J690" i="2"/>
  <c r="J691" i="2"/>
  <c r="N691" i="2"/>
  <c r="L691" i="2"/>
  <c r="N692" i="2"/>
  <c r="L692" i="2"/>
  <c r="J692" i="2"/>
  <c r="J693" i="2"/>
  <c r="N693" i="2"/>
  <c r="L693" i="2"/>
  <c r="N694" i="2"/>
  <c r="J694" i="2"/>
  <c r="L694" i="2"/>
  <c r="L695" i="2"/>
  <c r="N695" i="2"/>
  <c r="J695" i="2"/>
  <c r="L696" i="2"/>
  <c r="N696" i="2"/>
  <c r="J696" i="2"/>
  <c r="J697" i="2"/>
  <c r="L697" i="2"/>
  <c r="N697" i="2"/>
  <c r="J698" i="2"/>
  <c r="L698" i="2"/>
  <c r="N698" i="2"/>
  <c r="J699" i="2"/>
  <c r="L699" i="2"/>
  <c r="N699" i="2"/>
  <c r="L700" i="2"/>
  <c r="N700" i="2"/>
  <c r="J700" i="2"/>
  <c r="N701" i="2"/>
  <c r="L701" i="2"/>
  <c r="J701" i="2"/>
  <c r="N702" i="2"/>
  <c r="J702" i="2"/>
  <c r="L702" i="2"/>
  <c r="J703" i="2"/>
  <c r="L703" i="2"/>
  <c r="N703" i="2"/>
  <c r="N704" i="2"/>
  <c r="L704" i="2"/>
  <c r="J704" i="2"/>
  <c r="N705" i="2"/>
  <c r="L705" i="2"/>
  <c r="J705" i="2"/>
  <c r="N706" i="2"/>
  <c r="L706" i="2"/>
  <c r="J706" i="2"/>
  <c r="N707" i="2"/>
  <c r="L707" i="2"/>
  <c r="J707" i="2"/>
  <c r="N708" i="2"/>
  <c r="L708" i="2"/>
  <c r="J708" i="2"/>
  <c r="L709" i="2"/>
  <c r="N709" i="2"/>
  <c r="J709" i="2"/>
  <c r="N710" i="2"/>
  <c r="L710" i="2"/>
  <c r="J710" i="2"/>
  <c r="N711" i="2"/>
  <c r="L711" i="2"/>
  <c r="J711" i="2"/>
  <c r="N712" i="2"/>
  <c r="J712" i="2"/>
  <c r="L712" i="2"/>
  <c r="L713" i="2"/>
  <c r="J713" i="2"/>
  <c r="N713" i="2"/>
  <c r="J714" i="2"/>
  <c r="L714" i="2"/>
  <c r="N714" i="2"/>
  <c r="N715" i="2"/>
  <c r="J715" i="2"/>
  <c r="L715" i="2"/>
  <c r="J716" i="2"/>
  <c r="L716" i="2"/>
  <c r="N716" i="2"/>
  <c r="L717" i="2"/>
  <c r="J717" i="2"/>
  <c r="N717" i="2"/>
  <c r="N718" i="2"/>
  <c r="L718" i="2"/>
  <c r="J718" i="2"/>
  <c r="N719" i="2"/>
  <c r="J719" i="2"/>
  <c r="L719" i="2"/>
  <c r="J720" i="2"/>
  <c r="L720" i="2"/>
  <c r="N720" i="2"/>
  <c r="J721" i="2"/>
  <c r="L721" i="2"/>
  <c r="N721" i="2"/>
  <c r="J722" i="2"/>
  <c r="L722" i="2"/>
  <c r="N722" i="2"/>
  <c r="N723" i="2"/>
  <c r="L723" i="2"/>
  <c r="J723" i="2"/>
  <c r="N724" i="2"/>
  <c r="J724" i="2"/>
  <c r="L724" i="2"/>
  <c r="N725" i="2"/>
  <c r="J725" i="2"/>
  <c r="L725" i="2"/>
  <c r="L726" i="2"/>
  <c r="N726" i="2"/>
  <c r="J726" i="2"/>
  <c r="J727" i="2"/>
  <c r="L727" i="2"/>
  <c r="N727" i="2"/>
  <c r="L728" i="2"/>
  <c r="J728" i="2"/>
  <c r="N728" i="2"/>
  <c r="N729" i="2"/>
  <c r="L729" i="2"/>
  <c r="J729" i="2"/>
  <c r="J730" i="2"/>
  <c r="L730" i="2"/>
  <c r="N730" i="2"/>
  <c r="J731" i="2"/>
  <c r="L731" i="2"/>
  <c r="N731" i="2"/>
  <c r="J732" i="2"/>
  <c r="L732" i="2"/>
  <c r="N732" i="2"/>
  <c r="J733" i="2"/>
  <c r="L733" i="2"/>
  <c r="N733" i="2"/>
  <c r="N734" i="2"/>
  <c r="L734" i="2"/>
  <c r="J734" i="2"/>
  <c r="N735" i="2"/>
  <c r="J735" i="2"/>
  <c r="L735" i="2"/>
  <c r="N736" i="2"/>
  <c r="L736" i="2"/>
  <c r="J736" i="2"/>
  <c r="N737" i="2"/>
  <c r="J737" i="2"/>
  <c r="L737" i="2"/>
  <c r="J738" i="2"/>
  <c r="L738" i="2"/>
  <c r="N738" i="2"/>
  <c r="N739" i="2"/>
  <c r="L739" i="2"/>
  <c r="J739" i="2"/>
  <c r="L740" i="2"/>
  <c r="J740" i="2"/>
  <c r="N740" i="2"/>
  <c r="N741" i="2"/>
  <c r="L741" i="2"/>
  <c r="J741" i="2"/>
  <c r="N742" i="2"/>
  <c r="L742" i="2"/>
  <c r="J742" i="2"/>
  <c r="N743" i="2"/>
  <c r="L743" i="2"/>
  <c r="J743" i="2"/>
  <c r="N744" i="2"/>
  <c r="L744" i="2"/>
  <c r="J744" i="2"/>
  <c r="N745" i="2"/>
  <c r="L745" i="2"/>
  <c r="J745" i="2"/>
  <c r="N746" i="2"/>
  <c r="L746" i="2"/>
  <c r="J746" i="2"/>
  <c r="N747" i="2"/>
  <c r="L747" i="2"/>
  <c r="J747" i="2"/>
  <c r="N748" i="2"/>
  <c r="L748" i="2"/>
  <c r="J748" i="2"/>
  <c r="N749" i="2"/>
  <c r="L749" i="2"/>
  <c r="J749" i="2"/>
  <c r="N9385" i="2"/>
  <c r="L9385" i="2"/>
  <c r="J9385" i="2"/>
  <c r="N9386" i="2"/>
  <c r="L9386" i="2"/>
  <c r="J9386" i="2"/>
  <c r="J9387" i="2"/>
  <c r="N9387" i="2"/>
  <c r="L9387" i="2"/>
  <c r="N9388" i="2"/>
  <c r="L9388" i="2"/>
  <c r="J9388" i="2"/>
  <c r="L9389" i="2"/>
  <c r="J9389" i="2"/>
  <c r="N9389" i="2"/>
  <c r="L9390" i="2"/>
  <c r="N9390" i="2"/>
  <c r="J9390" i="2"/>
  <c r="N9391" i="2"/>
  <c r="L9391" i="2"/>
  <c r="J9391" i="2"/>
  <c r="L9392" i="2"/>
  <c r="J9392" i="2"/>
  <c r="N9392" i="2"/>
  <c r="L9393" i="2"/>
  <c r="J9393" i="2"/>
  <c r="N9393" i="2"/>
  <c r="L9394" i="2"/>
  <c r="N9394" i="2"/>
  <c r="J9394" i="2"/>
  <c r="N9395" i="2"/>
  <c r="J9395" i="2"/>
  <c r="L9395" i="2"/>
  <c r="J9396" i="2"/>
  <c r="L9396" i="2"/>
  <c r="N9396" i="2"/>
  <c r="L9397" i="2"/>
  <c r="N9397" i="2"/>
  <c r="J9397" i="2"/>
  <c r="J9398" i="2"/>
  <c r="N9398" i="2"/>
  <c r="L9398" i="2"/>
  <c r="N9399" i="2"/>
  <c r="L9399" i="2"/>
  <c r="J9399" i="2"/>
  <c r="N9400" i="2"/>
  <c r="L9400" i="2"/>
  <c r="J9400" i="2"/>
  <c r="N9401" i="2"/>
  <c r="L9401" i="2"/>
  <c r="J9401" i="2"/>
  <c r="J9402" i="2"/>
  <c r="L9402" i="2"/>
  <c r="N9402" i="2"/>
  <c r="J9403" i="2"/>
  <c r="N9403" i="2"/>
  <c r="L9403" i="2"/>
  <c r="L9404" i="2"/>
  <c r="J9404" i="2"/>
  <c r="N9404" i="2"/>
  <c r="N9405" i="2"/>
  <c r="L9405" i="2"/>
  <c r="J9405" i="2"/>
  <c r="N9406" i="2"/>
  <c r="L9406" i="2"/>
  <c r="J9406" i="2"/>
  <c r="N9407" i="2"/>
  <c r="L9407" i="2"/>
  <c r="J9407" i="2"/>
  <c r="N9408" i="2"/>
  <c r="L9408" i="2"/>
  <c r="J9408" i="2"/>
  <c r="N9409" i="2"/>
  <c r="L9409" i="2"/>
  <c r="J9409" i="2"/>
  <c r="N9410" i="2"/>
  <c r="L9410" i="2"/>
  <c r="J9410" i="2"/>
  <c r="N9411" i="2"/>
  <c r="L9411" i="2"/>
  <c r="J9411" i="2"/>
  <c r="N9412" i="2"/>
  <c r="L9412" i="2"/>
  <c r="J9412" i="2"/>
  <c r="J9413" i="2"/>
  <c r="N9413" i="2"/>
  <c r="L9413" i="2"/>
  <c r="N9414" i="2"/>
  <c r="J9414" i="2"/>
  <c r="L9414" i="2"/>
  <c r="J9415" i="2"/>
  <c r="L9415" i="2"/>
  <c r="N9415" i="2"/>
  <c r="N9416" i="2"/>
  <c r="J9416" i="2"/>
  <c r="L9416" i="2"/>
  <c r="N9417" i="2"/>
  <c r="L9417" i="2"/>
  <c r="J9417" i="2"/>
  <c r="J9418" i="2"/>
  <c r="L9418" i="2"/>
  <c r="N9418" i="2"/>
  <c r="N9419" i="2"/>
  <c r="L9419" i="2"/>
  <c r="J9419" i="2"/>
  <c r="N9420" i="2"/>
  <c r="L9420" i="2"/>
  <c r="J9420" i="2"/>
  <c r="N9421" i="2"/>
  <c r="L9421" i="2"/>
  <c r="J9421" i="2"/>
  <c r="J9422" i="2"/>
  <c r="L9422" i="2"/>
  <c r="N9422" i="2"/>
  <c r="L9423" i="2"/>
  <c r="J9423" i="2"/>
  <c r="N9423" i="2"/>
  <c r="N9424" i="2"/>
  <c r="L9424" i="2"/>
  <c r="J9424" i="2"/>
  <c r="N9425" i="2"/>
  <c r="L9425" i="2"/>
  <c r="J9425" i="2"/>
  <c r="N9426" i="2"/>
  <c r="L9426" i="2"/>
  <c r="J9426" i="2"/>
  <c r="N9427" i="2"/>
  <c r="J9427" i="2"/>
  <c r="L9427" i="2"/>
  <c r="L9428" i="2"/>
  <c r="N9428" i="2"/>
  <c r="J9428" i="2"/>
  <c r="L9429" i="2"/>
  <c r="N9429" i="2"/>
  <c r="J9429" i="2"/>
  <c r="L9430" i="2"/>
  <c r="N9430" i="2"/>
  <c r="J9430" i="2"/>
  <c r="N9431" i="2"/>
  <c r="J9431" i="2"/>
  <c r="L9431" i="2"/>
  <c r="N9432" i="2"/>
  <c r="L9432" i="2"/>
  <c r="J9432" i="2"/>
  <c r="L9433" i="2"/>
  <c r="J9433" i="2"/>
  <c r="N9433" i="2"/>
  <c r="N9434" i="2"/>
  <c r="J9434" i="2"/>
  <c r="L9434" i="2"/>
  <c r="L9435" i="2"/>
  <c r="J9435" i="2"/>
  <c r="N9435" i="2"/>
  <c r="J9436" i="2"/>
  <c r="N9436" i="2"/>
  <c r="L9436" i="2"/>
  <c r="N9437" i="2"/>
  <c r="L9437" i="2"/>
  <c r="J9437" i="2"/>
  <c r="J9438" i="2"/>
  <c r="N9438" i="2"/>
  <c r="L9438" i="2"/>
  <c r="J9439" i="2"/>
  <c r="L9439" i="2"/>
  <c r="N9439" i="2"/>
  <c r="N9440" i="2"/>
  <c r="L9440" i="2"/>
  <c r="J9440" i="2"/>
  <c r="L9441" i="2"/>
  <c r="N9441" i="2"/>
  <c r="J9441" i="2"/>
  <c r="J9442" i="2"/>
  <c r="L9442" i="2"/>
  <c r="N9442" i="2"/>
  <c r="L9443" i="2"/>
  <c r="N9443" i="2"/>
  <c r="J9443" i="2"/>
  <c r="J9444" i="2"/>
  <c r="L9444" i="2"/>
  <c r="N9444" i="2"/>
  <c r="J9445" i="2"/>
  <c r="L9445" i="2"/>
  <c r="N9445" i="2"/>
  <c r="J9446" i="2"/>
  <c r="N9446" i="2"/>
  <c r="L9446" i="2"/>
  <c r="J9447" i="2"/>
  <c r="L9447" i="2"/>
  <c r="N9447" i="2"/>
  <c r="L9448" i="2"/>
  <c r="N9448" i="2"/>
  <c r="J9448" i="2"/>
  <c r="L9449" i="2"/>
  <c r="J9449" i="2"/>
  <c r="N9449" i="2"/>
  <c r="N9450" i="2"/>
  <c r="J9450" i="2"/>
  <c r="L9450" i="2"/>
  <c r="N9451" i="2"/>
  <c r="J9451" i="2"/>
  <c r="L9451" i="2"/>
  <c r="N9452" i="2"/>
  <c r="L9452" i="2"/>
  <c r="J9452" i="2"/>
  <c r="N9453" i="2"/>
  <c r="L9453" i="2"/>
  <c r="J9453" i="2"/>
  <c r="N9454" i="2"/>
  <c r="L9454" i="2"/>
  <c r="J9454" i="2"/>
  <c r="L9455" i="2"/>
  <c r="N9455" i="2"/>
  <c r="J9455" i="2"/>
  <c r="N9456" i="2"/>
  <c r="L9456" i="2"/>
  <c r="J9456" i="2"/>
  <c r="N9457" i="2"/>
  <c r="L9457" i="2"/>
  <c r="J9457" i="2"/>
  <c r="N9458" i="2"/>
  <c r="L9458" i="2"/>
  <c r="J9458" i="2"/>
  <c r="N9459" i="2"/>
  <c r="L9459" i="2"/>
  <c r="J9459" i="2"/>
  <c r="N9460" i="2"/>
  <c r="J9460" i="2"/>
  <c r="L9460" i="2"/>
  <c r="L9461" i="2"/>
  <c r="J9461" i="2"/>
  <c r="N9461" i="2"/>
  <c r="N9462" i="2"/>
  <c r="L9462" i="2"/>
  <c r="J9462" i="2"/>
  <c r="N9463" i="2"/>
  <c r="L9463" i="2"/>
  <c r="J9463" i="2"/>
  <c r="N9464" i="2"/>
  <c r="J9464" i="2"/>
  <c r="L9464" i="2"/>
  <c r="N9465" i="2"/>
  <c r="L9465" i="2"/>
  <c r="J9465" i="2"/>
  <c r="J9466" i="2"/>
  <c r="L9466" i="2"/>
  <c r="N9466" i="2"/>
  <c r="N9467" i="2"/>
  <c r="L9467" i="2"/>
  <c r="J9467" i="2"/>
  <c r="N9468" i="2"/>
  <c r="J9468" i="2"/>
  <c r="L9468" i="2"/>
  <c r="N9469" i="2"/>
  <c r="L9469" i="2"/>
  <c r="J9469" i="2"/>
  <c r="L9470" i="2"/>
  <c r="J9470" i="2"/>
  <c r="N9470" i="2"/>
  <c r="J9471" i="2"/>
  <c r="L9471" i="2"/>
  <c r="N9471" i="2"/>
  <c r="J9472" i="2"/>
  <c r="L9472" i="2"/>
  <c r="N9472" i="2"/>
  <c r="J9473" i="2"/>
  <c r="L9473" i="2"/>
  <c r="N9473" i="2"/>
  <c r="J9474" i="2"/>
  <c r="L9474" i="2"/>
  <c r="N9474" i="2"/>
  <c r="J9475" i="2"/>
  <c r="L9475" i="2"/>
  <c r="N9475" i="2"/>
  <c r="J9476" i="2"/>
  <c r="L9476" i="2"/>
  <c r="N9476" i="2"/>
  <c r="J9477" i="2"/>
  <c r="L9477" i="2"/>
  <c r="N9477" i="2"/>
  <c r="L9478" i="2"/>
  <c r="N9478" i="2"/>
  <c r="J9478" i="2"/>
  <c r="L9479" i="2"/>
  <c r="J9479" i="2"/>
  <c r="N9479" i="2"/>
  <c r="L9480" i="2"/>
  <c r="J9480" i="2"/>
  <c r="N9480" i="2"/>
  <c r="N9481" i="2"/>
  <c r="L9481" i="2"/>
  <c r="J9481" i="2"/>
  <c r="N9482" i="2"/>
  <c r="L9482" i="2"/>
  <c r="J9482" i="2"/>
  <c r="N9483" i="2"/>
  <c r="L9483" i="2"/>
  <c r="J9483" i="2"/>
  <c r="N9484" i="2"/>
  <c r="L9484" i="2"/>
  <c r="J9484" i="2"/>
  <c r="N9485" i="2"/>
  <c r="L9485" i="2"/>
  <c r="J9485" i="2"/>
  <c r="N9486" i="2"/>
  <c r="L9486" i="2"/>
  <c r="J9486" i="2"/>
  <c r="N9487" i="2"/>
  <c r="L9487" i="2"/>
  <c r="J9487" i="2"/>
  <c r="N9488" i="2"/>
  <c r="L9488" i="2"/>
  <c r="J9488" i="2"/>
  <c r="L9489" i="2"/>
  <c r="J9489" i="2"/>
  <c r="N9489" i="2"/>
  <c r="N9490" i="2"/>
  <c r="L9490" i="2"/>
  <c r="J9490" i="2"/>
  <c r="N9491" i="2"/>
  <c r="L9491" i="2"/>
  <c r="J9491" i="2"/>
  <c r="J9492" i="2"/>
  <c r="N9492" i="2"/>
  <c r="L9492" i="2"/>
  <c r="N9493" i="2"/>
  <c r="L9493" i="2"/>
  <c r="J9493" i="2"/>
  <c r="N9494" i="2"/>
  <c r="J9494" i="2"/>
  <c r="L9494" i="2"/>
  <c r="J9495" i="2"/>
  <c r="N9495" i="2"/>
  <c r="L9495" i="2"/>
  <c r="N9496" i="2"/>
  <c r="L9496" i="2"/>
  <c r="J9496" i="2"/>
  <c r="N9497" i="2"/>
  <c r="L9497" i="2"/>
  <c r="J9497" i="2"/>
  <c r="L9498" i="2"/>
  <c r="N9498" i="2"/>
  <c r="J9498" i="2"/>
  <c r="L9499" i="2"/>
  <c r="J9499" i="2"/>
  <c r="N9499" i="2"/>
  <c r="N9500" i="2"/>
  <c r="L9500" i="2"/>
  <c r="J9500" i="2"/>
  <c r="N9501" i="2"/>
  <c r="L9501" i="2"/>
  <c r="J9501" i="2"/>
  <c r="L9502" i="2"/>
  <c r="N9502" i="2"/>
  <c r="J9502" i="2"/>
  <c r="N9503" i="2"/>
  <c r="L9503" i="2"/>
  <c r="J9503" i="2"/>
  <c r="L9504" i="2"/>
  <c r="J9504" i="2"/>
  <c r="N9504" i="2"/>
  <c r="N9505" i="2"/>
  <c r="J9505" i="2"/>
  <c r="L9505" i="2"/>
  <c r="L9506" i="2"/>
  <c r="J9506" i="2"/>
  <c r="N9506" i="2"/>
  <c r="J9507" i="2"/>
  <c r="L9507" i="2"/>
  <c r="N9507" i="2"/>
  <c r="J9508" i="2"/>
  <c r="L9508" i="2"/>
  <c r="N9508" i="2"/>
  <c r="J9509" i="2"/>
  <c r="N9509" i="2"/>
  <c r="L9509" i="2"/>
  <c r="J9510" i="2"/>
  <c r="N9510" i="2"/>
  <c r="L9510" i="2"/>
  <c r="N9511" i="2"/>
  <c r="L9511" i="2"/>
  <c r="J9511" i="2"/>
  <c r="N9512" i="2"/>
  <c r="L9512" i="2"/>
  <c r="J9512" i="2"/>
  <c r="N9513" i="2"/>
  <c r="L9513" i="2"/>
  <c r="J9513" i="2"/>
  <c r="N9514" i="2"/>
  <c r="J9514" i="2"/>
  <c r="L9514" i="2"/>
  <c r="N9515" i="2"/>
  <c r="L9515" i="2"/>
  <c r="J9515" i="2"/>
  <c r="N9516" i="2"/>
  <c r="L9516" i="2"/>
  <c r="J9516" i="2"/>
  <c r="L9517" i="2"/>
  <c r="J9517" i="2"/>
  <c r="N9517" i="2"/>
  <c r="N9518" i="2"/>
  <c r="J9518" i="2"/>
  <c r="L9518" i="2"/>
  <c r="J9519" i="2"/>
  <c r="L9519" i="2"/>
  <c r="N9519" i="2"/>
  <c r="L9520" i="2"/>
  <c r="N9520" i="2"/>
  <c r="J9520" i="2"/>
  <c r="N9521" i="2"/>
  <c r="L9521" i="2"/>
  <c r="J9521" i="2"/>
  <c r="N9522" i="2"/>
  <c r="L9522" i="2"/>
  <c r="J9522" i="2"/>
  <c r="J9523" i="2"/>
  <c r="N9523" i="2"/>
  <c r="L9523" i="2"/>
  <c r="N9524" i="2"/>
  <c r="L9524" i="2"/>
  <c r="J9524" i="2"/>
  <c r="J9525" i="2"/>
  <c r="L9525" i="2"/>
  <c r="N9525" i="2"/>
  <c r="L9526" i="2"/>
  <c r="N9526" i="2"/>
  <c r="J9526" i="2"/>
  <c r="L3266" i="2"/>
  <c r="N3266" i="2"/>
  <c r="J3266" i="2"/>
  <c r="N3268" i="2"/>
  <c r="J3268" i="2"/>
  <c r="L3268" i="2"/>
  <c r="J3270" i="2"/>
  <c r="N3270" i="2"/>
  <c r="L3270" i="2"/>
  <c r="L3272" i="2"/>
  <c r="J3272" i="2"/>
  <c r="N3272" i="2"/>
  <c r="J3274" i="2"/>
  <c r="N3274" i="2"/>
  <c r="L3274" i="2"/>
  <c r="N3276" i="2"/>
  <c r="L3276" i="2"/>
  <c r="J3276" i="2"/>
  <c r="J3278" i="2"/>
  <c r="L3278" i="2"/>
  <c r="N3278" i="2"/>
  <c r="L3280" i="2"/>
  <c r="J3280" i="2"/>
  <c r="N3280" i="2"/>
  <c r="J3282" i="2"/>
  <c r="L3282" i="2"/>
  <c r="N3282" i="2"/>
  <c r="J3284" i="2"/>
  <c r="L3284" i="2"/>
  <c r="N3284" i="2"/>
  <c r="L3286" i="2"/>
  <c r="N3286" i="2"/>
  <c r="J3286" i="2"/>
  <c r="L3288" i="2"/>
  <c r="N3288" i="2"/>
  <c r="J3288" i="2"/>
  <c r="N3290" i="2"/>
  <c r="L3290" i="2"/>
  <c r="J3290" i="2"/>
  <c r="J3292" i="2"/>
  <c r="L3292" i="2"/>
  <c r="N3292" i="2"/>
  <c r="J3312" i="2"/>
  <c r="N3312" i="2"/>
  <c r="L3312" i="2"/>
  <c r="J3314" i="2"/>
  <c r="L3314" i="2"/>
  <c r="N3314" i="2"/>
  <c r="J3316" i="2"/>
  <c r="L3316" i="2"/>
  <c r="N3316" i="2"/>
  <c r="J3317" i="2"/>
  <c r="L3317" i="2"/>
  <c r="N3317" i="2"/>
  <c r="L3319" i="2"/>
  <c r="N3319" i="2"/>
  <c r="J3319" i="2"/>
  <c r="L3321" i="2"/>
  <c r="J3321" i="2"/>
  <c r="N3321" i="2"/>
  <c r="N3323" i="2"/>
  <c r="J3323" i="2"/>
  <c r="L3323" i="2"/>
  <c r="N3325" i="2"/>
  <c r="L3325" i="2"/>
  <c r="J3325" i="2"/>
  <c r="J3327" i="2"/>
  <c r="N3327" i="2"/>
  <c r="L3327" i="2"/>
  <c r="N3329" i="2"/>
  <c r="L3329" i="2"/>
  <c r="J3329" i="2"/>
  <c r="N3331" i="2"/>
  <c r="L3331" i="2"/>
  <c r="J3331" i="2"/>
  <c r="L3333" i="2"/>
  <c r="N3333" i="2"/>
  <c r="J3333" i="2"/>
  <c r="N3335" i="2"/>
  <c r="L3335" i="2"/>
  <c r="J3335" i="2"/>
  <c r="L3337" i="2"/>
  <c r="J3337" i="2"/>
  <c r="N3337" i="2"/>
  <c r="L3339" i="2"/>
  <c r="N3339" i="2"/>
  <c r="J3339" i="2"/>
  <c r="J3341" i="2"/>
  <c r="L3341" i="2"/>
  <c r="N3341" i="2"/>
  <c r="J3343" i="2"/>
  <c r="N3343" i="2"/>
  <c r="L3343" i="2"/>
  <c r="N3345" i="2"/>
  <c r="L3345" i="2"/>
  <c r="J3345" i="2"/>
  <c r="N3347" i="2"/>
  <c r="L3347" i="2"/>
  <c r="J3347" i="2"/>
  <c r="J3349" i="2"/>
  <c r="N3349" i="2"/>
  <c r="L3349" i="2"/>
  <c r="N3351" i="2"/>
  <c r="L3351" i="2"/>
  <c r="J3351" i="2"/>
  <c r="L3353" i="2"/>
  <c r="J3353" i="2"/>
  <c r="N3353" i="2"/>
  <c r="N3355" i="2"/>
  <c r="J3355" i="2"/>
  <c r="L3355" i="2"/>
  <c r="J3357" i="2"/>
  <c r="L3357" i="2"/>
  <c r="N3357" i="2"/>
  <c r="L3358" i="2"/>
  <c r="J3358" i="2"/>
  <c r="N3358" i="2"/>
  <c r="J3360" i="2"/>
  <c r="L3360" i="2"/>
  <c r="N3360" i="2"/>
  <c r="L3362" i="2"/>
  <c r="N3362" i="2"/>
  <c r="J3362" i="2"/>
  <c r="L3364" i="2"/>
  <c r="J3364" i="2"/>
  <c r="N3364" i="2"/>
  <c r="N3366" i="2"/>
  <c r="L3366" i="2"/>
  <c r="J3366" i="2"/>
  <c r="N3369" i="2"/>
  <c r="L3369" i="2"/>
  <c r="J3369" i="2"/>
  <c r="L3371" i="2"/>
  <c r="J3371" i="2"/>
  <c r="N3371" i="2"/>
  <c r="N3373" i="2"/>
  <c r="J3373" i="2"/>
  <c r="L3373" i="2"/>
  <c r="J3375" i="2"/>
  <c r="L3375" i="2"/>
  <c r="N3375" i="2"/>
  <c r="L3377" i="2"/>
  <c r="J3377" i="2"/>
  <c r="N3377" i="2"/>
  <c r="J3379" i="2"/>
  <c r="L3379" i="2"/>
  <c r="N3379" i="2"/>
  <c r="J3381" i="2"/>
  <c r="L3381" i="2"/>
  <c r="N3381" i="2"/>
  <c r="L3383" i="2"/>
  <c r="J3383" i="2"/>
  <c r="N3383" i="2"/>
  <c r="N3385" i="2"/>
  <c r="L3385" i="2"/>
  <c r="J3385" i="2"/>
  <c r="N3387" i="2"/>
  <c r="J3387" i="2"/>
  <c r="L3387" i="2"/>
  <c r="N3389" i="2"/>
  <c r="L3389" i="2"/>
  <c r="J3389" i="2"/>
  <c r="L3391" i="2"/>
  <c r="N3391" i="2"/>
  <c r="J3391" i="2"/>
  <c r="J3393" i="2"/>
  <c r="N3393" i="2"/>
  <c r="L3393" i="2"/>
  <c r="N3881" i="2"/>
  <c r="J3881" i="2"/>
  <c r="L3881" i="2"/>
  <c r="L3884" i="2"/>
  <c r="N3884" i="2"/>
  <c r="J3884" i="2"/>
  <c r="L3886" i="2"/>
  <c r="N3886" i="2"/>
  <c r="J3886" i="2"/>
  <c r="N3889" i="2"/>
  <c r="L3889" i="2"/>
  <c r="J3889" i="2"/>
  <c r="N3892" i="2"/>
  <c r="L3892" i="2"/>
  <c r="J3892" i="2"/>
  <c r="N3894" i="2"/>
  <c r="L3894" i="2"/>
  <c r="J3894" i="2"/>
  <c r="J3897" i="2"/>
  <c r="N3897" i="2"/>
  <c r="L3897" i="2"/>
  <c r="J3898" i="2"/>
  <c r="L3898" i="2"/>
  <c r="N3898" i="2"/>
  <c r="J3901" i="2"/>
  <c r="N3901" i="2"/>
  <c r="L3901" i="2"/>
  <c r="N3903" i="2"/>
  <c r="L3903" i="2"/>
  <c r="J3903" i="2"/>
  <c r="N3906" i="2"/>
  <c r="L3906" i="2"/>
  <c r="J3906" i="2"/>
  <c r="J3908" i="2"/>
  <c r="L3908" i="2"/>
  <c r="N3908" i="2"/>
  <c r="N3911" i="2"/>
  <c r="L3911" i="2"/>
  <c r="J3911" i="2"/>
  <c r="N3913" i="2"/>
  <c r="L3913" i="2"/>
  <c r="J3913" i="2"/>
  <c r="J3916" i="2"/>
  <c r="N3916" i="2"/>
  <c r="L3916" i="2"/>
  <c r="J3918" i="2"/>
  <c r="L3918" i="2"/>
  <c r="N3918" i="2"/>
  <c r="L3921" i="2"/>
  <c r="N3921" i="2"/>
  <c r="J3921" i="2"/>
  <c r="N3923" i="2"/>
  <c r="L3923" i="2"/>
  <c r="J3923" i="2"/>
  <c r="N3926" i="2"/>
  <c r="L3926" i="2"/>
  <c r="J3926" i="2"/>
  <c r="N3929" i="2"/>
  <c r="L3929" i="2"/>
  <c r="J3929" i="2"/>
  <c r="N3931" i="2"/>
  <c r="L3931" i="2"/>
  <c r="J3931" i="2"/>
  <c r="N3934" i="2"/>
  <c r="L3934" i="2"/>
  <c r="J3934" i="2"/>
  <c r="N3936" i="2"/>
  <c r="L3936" i="2"/>
  <c r="J3936" i="2"/>
  <c r="J3939" i="2"/>
  <c r="L3939" i="2"/>
  <c r="N3939" i="2"/>
  <c r="J3942" i="2"/>
  <c r="L3942" i="2"/>
  <c r="N3942" i="2"/>
  <c r="J3944" i="2"/>
  <c r="L3944" i="2"/>
  <c r="N3944" i="2"/>
  <c r="N3946" i="2"/>
  <c r="J3946" i="2"/>
  <c r="L3946" i="2"/>
  <c r="N3949" i="2"/>
  <c r="L3949" i="2"/>
  <c r="J3949" i="2"/>
  <c r="N3951" i="2"/>
  <c r="L3951" i="2"/>
  <c r="J3951" i="2"/>
  <c r="L3954" i="2"/>
  <c r="N3954" i="2"/>
  <c r="J3954" i="2"/>
  <c r="J3956" i="2"/>
  <c r="N3956" i="2"/>
  <c r="L3956" i="2"/>
  <c r="J3959" i="2"/>
  <c r="L3959" i="2"/>
  <c r="N3959" i="2"/>
  <c r="L3961" i="2"/>
  <c r="J3961" i="2"/>
  <c r="N3961" i="2"/>
  <c r="J3964" i="2"/>
  <c r="L3964" i="2"/>
  <c r="N3964" i="2"/>
  <c r="N3966" i="2"/>
  <c r="J3966" i="2"/>
  <c r="L3966" i="2"/>
  <c r="J3969" i="2"/>
  <c r="L3969" i="2"/>
  <c r="N3969" i="2"/>
  <c r="L3972" i="2"/>
  <c r="J3972" i="2"/>
  <c r="N3972" i="2"/>
  <c r="L3974" i="2"/>
  <c r="N3974" i="2"/>
  <c r="J3974" i="2"/>
  <c r="L3977" i="2"/>
  <c r="J3977" i="2"/>
  <c r="N3977" i="2"/>
  <c r="J3981" i="2"/>
  <c r="N3981" i="2"/>
  <c r="L3981" i="2"/>
  <c r="J3983" i="2"/>
  <c r="N3983" i="2"/>
  <c r="L3983" i="2"/>
  <c r="N3985" i="2"/>
  <c r="J3985" i="2"/>
  <c r="L3985" i="2"/>
  <c r="N3988" i="2"/>
  <c r="L3988" i="2"/>
  <c r="J3988" i="2"/>
  <c r="N3990" i="2"/>
  <c r="L3990" i="2"/>
  <c r="J3990" i="2"/>
  <c r="L3993" i="2"/>
  <c r="J3993" i="2"/>
  <c r="N3993" i="2"/>
  <c r="J3995" i="2"/>
  <c r="L3995" i="2"/>
  <c r="N3995" i="2"/>
  <c r="J3998" i="2"/>
  <c r="L3998" i="2"/>
  <c r="N3998" i="2"/>
  <c r="J4001" i="2"/>
  <c r="L4001" i="2"/>
  <c r="N4001" i="2"/>
  <c r="J4007" i="2"/>
  <c r="L4007" i="2"/>
  <c r="N4007" i="2"/>
  <c r="N4010" i="2"/>
  <c r="L4010" i="2"/>
  <c r="J4010" i="2"/>
  <c r="N4014" i="2"/>
  <c r="L4014" i="2"/>
  <c r="J4014" i="2"/>
  <c r="N4017" i="2"/>
  <c r="L4017" i="2"/>
  <c r="J4017" i="2"/>
  <c r="J4021" i="2"/>
  <c r="L4021" i="2"/>
  <c r="N4021" i="2"/>
  <c r="J4025" i="2"/>
  <c r="L4025" i="2"/>
  <c r="N4025" i="2"/>
  <c r="N4028" i="2"/>
  <c r="L4028" i="2"/>
  <c r="J4028" i="2"/>
  <c r="J4031" i="2"/>
  <c r="N4031" i="2"/>
  <c r="L4031" i="2"/>
  <c r="J4035" i="2"/>
  <c r="L4035" i="2"/>
  <c r="N4035" i="2"/>
  <c r="N4038" i="2"/>
  <c r="L4038" i="2"/>
  <c r="J4038" i="2"/>
  <c r="N4041" i="2"/>
  <c r="L4041" i="2"/>
  <c r="J4041" i="2"/>
  <c r="N4045" i="2"/>
  <c r="L4045" i="2"/>
  <c r="J4045" i="2"/>
  <c r="N4049" i="2"/>
  <c r="L4049" i="2"/>
  <c r="J4049" i="2"/>
  <c r="N4052" i="2"/>
  <c r="L4052" i="2"/>
  <c r="J4052" i="2"/>
  <c r="N4054" i="2"/>
  <c r="L4054" i="2"/>
  <c r="J4054" i="2"/>
  <c r="N4056" i="2"/>
  <c r="L4056" i="2"/>
  <c r="J4056" i="2"/>
  <c r="J4059" i="2"/>
  <c r="N4059" i="2"/>
  <c r="L4059" i="2"/>
  <c r="J4061" i="2"/>
  <c r="L4061" i="2"/>
  <c r="N4061" i="2"/>
  <c r="L4063" i="2"/>
  <c r="N4063" i="2"/>
  <c r="J4063" i="2"/>
  <c r="N4065" i="2"/>
  <c r="L4065" i="2"/>
  <c r="J4065" i="2"/>
  <c r="L4068" i="2"/>
  <c r="J4068" i="2"/>
  <c r="N4068" i="2"/>
  <c r="L4071" i="2"/>
  <c r="J4071" i="2"/>
  <c r="N4071" i="2"/>
  <c r="N4074" i="2"/>
  <c r="J4074" i="2"/>
  <c r="L4074" i="2"/>
  <c r="N4079" i="2"/>
  <c r="L4079" i="2"/>
  <c r="J4079" i="2"/>
  <c r="N4082" i="2"/>
  <c r="L4082" i="2"/>
  <c r="J4082" i="2"/>
  <c r="N4086" i="2"/>
  <c r="L4086" i="2"/>
  <c r="J4086" i="2"/>
  <c r="N4089" i="2"/>
  <c r="L4089" i="2"/>
  <c r="J4089" i="2"/>
  <c r="L4092" i="2"/>
  <c r="N4092" i="2"/>
  <c r="J4092" i="2"/>
  <c r="L4095" i="2"/>
  <c r="N4095" i="2"/>
  <c r="J4095" i="2"/>
  <c r="N4099" i="2"/>
  <c r="L4099" i="2"/>
  <c r="J4099" i="2"/>
  <c r="J4102" i="2"/>
  <c r="N4102" i="2"/>
  <c r="L4102" i="2"/>
  <c r="J4105" i="2"/>
  <c r="L4105" i="2"/>
  <c r="N4105" i="2"/>
  <c r="J4108" i="2"/>
  <c r="L4108" i="2"/>
  <c r="N4108" i="2"/>
  <c r="N4112" i="2"/>
  <c r="J4112" i="2"/>
  <c r="L4112" i="2"/>
  <c r="L4115" i="2"/>
  <c r="J4115" i="2"/>
  <c r="N4115" i="2"/>
  <c r="N4118" i="2"/>
  <c r="L4118" i="2"/>
  <c r="J4118" i="2"/>
  <c r="J4122" i="2"/>
  <c r="L4122" i="2"/>
  <c r="N4122" i="2"/>
  <c r="L4126" i="2"/>
  <c r="N4126" i="2"/>
  <c r="J4126" i="2"/>
  <c r="L4131" i="2"/>
  <c r="J4131" i="2"/>
  <c r="N4131" i="2"/>
  <c r="N4135" i="2"/>
  <c r="J4135" i="2"/>
  <c r="L4135" i="2"/>
  <c r="L4138" i="2"/>
  <c r="J4138" i="2"/>
  <c r="N4138" i="2"/>
  <c r="J4141" i="2"/>
  <c r="N4141" i="2"/>
  <c r="L4141" i="2"/>
  <c r="N4144" i="2"/>
  <c r="L4144" i="2"/>
  <c r="J4144" i="2"/>
  <c r="N4147" i="2"/>
  <c r="L4147" i="2"/>
  <c r="J4147" i="2"/>
  <c r="N4151" i="2"/>
  <c r="L4151" i="2"/>
  <c r="J4151" i="2"/>
  <c r="J4153" i="2"/>
  <c r="L4153" i="2"/>
  <c r="N4153" i="2"/>
  <c r="N4157" i="2"/>
  <c r="L4157" i="2"/>
  <c r="J4157" i="2"/>
  <c r="L4159" i="2"/>
  <c r="J4159" i="2"/>
  <c r="N4159" i="2"/>
  <c r="N4162" i="2"/>
  <c r="L4162" i="2"/>
  <c r="J4162" i="2"/>
  <c r="J4165" i="2"/>
  <c r="L4165" i="2"/>
  <c r="N4165" i="2"/>
  <c r="N4167" i="2"/>
  <c r="L4167" i="2"/>
  <c r="J4167" i="2"/>
  <c r="J4170" i="2"/>
  <c r="L4170" i="2"/>
  <c r="N4170" i="2"/>
  <c r="L4173" i="2"/>
  <c r="J4173" i="2"/>
  <c r="N4173" i="2"/>
  <c r="N4176" i="2"/>
  <c r="L4176" i="2"/>
  <c r="J4176" i="2"/>
  <c r="J4178" i="2"/>
  <c r="N4178" i="2"/>
  <c r="L4178" i="2"/>
  <c r="N4569" i="2"/>
  <c r="J4569" i="2"/>
  <c r="L4569" i="2"/>
  <c r="L4573" i="2"/>
  <c r="N4573" i="2"/>
  <c r="J4573" i="2"/>
  <c r="N4577" i="2"/>
  <c r="J4577" i="2"/>
  <c r="L4577" i="2"/>
  <c r="J4582" i="2"/>
  <c r="L4582" i="2"/>
  <c r="N4582" i="2"/>
  <c r="L4585" i="2"/>
  <c r="N4585" i="2"/>
  <c r="J4585" i="2"/>
  <c r="L4589" i="2"/>
  <c r="J4589" i="2"/>
  <c r="N4589" i="2"/>
  <c r="J4593" i="2"/>
  <c r="N4593" i="2"/>
  <c r="L4593" i="2"/>
  <c r="N4598" i="2"/>
  <c r="L4598" i="2"/>
  <c r="J4598" i="2"/>
  <c r="N4603" i="2"/>
  <c r="L4603" i="2"/>
  <c r="J4603" i="2"/>
  <c r="N4607" i="2"/>
  <c r="J4607" i="2"/>
  <c r="L4607" i="2"/>
  <c r="J4611" i="2"/>
  <c r="N4611" i="2"/>
  <c r="L4611" i="2"/>
  <c r="L4616" i="2"/>
  <c r="J4616" i="2"/>
  <c r="N4616" i="2"/>
  <c r="J4621" i="2"/>
  <c r="N4621" i="2"/>
  <c r="L4621" i="2"/>
  <c r="N4625" i="2"/>
  <c r="L4625" i="2"/>
  <c r="J4625" i="2"/>
  <c r="N4630" i="2"/>
  <c r="J4630" i="2"/>
  <c r="L4630" i="2"/>
  <c r="L4634" i="2"/>
  <c r="J4634" i="2"/>
  <c r="N4634" i="2"/>
  <c r="N4638" i="2"/>
  <c r="L4638" i="2"/>
  <c r="J4638" i="2"/>
  <c r="N4643" i="2"/>
  <c r="L4643" i="2"/>
  <c r="J4643" i="2"/>
  <c r="J4647" i="2"/>
  <c r="N4647" i="2"/>
  <c r="L4647" i="2"/>
  <c r="J4651" i="2"/>
  <c r="N4651" i="2"/>
  <c r="L4651" i="2"/>
  <c r="N4655" i="2"/>
  <c r="J4655" i="2"/>
  <c r="L4655" i="2"/>
  <c r="J4659" i="2"/>
  <c r="L4659" i="2"/>
  <c r="N4659" i="2"/>
  <c r="N4664" i="2"/>
  <c r="J4664" i="2"/>
  <c r="L4664" i="2"/>
  <c r="J4668" i="2"/>
  <c r="N4668" i="2"/>
  <c r="L4668" i="2"/>
  <c r="N4672" i="2"/>
  <c r="L4672" i="2"/>
  <c r="J4672" i="2"/>
  <c r="J4677" i="2"/>
  <c r="L4677" i="2"/>
  <c r="N4677" i="2"/>
  <c r="N4680" i="2"/>
  <c r="J4680" i="2"/>
  <c r="L4680" i="2"/>
  <c r="N4684" i="2"/>
  <c r="J4684" i="2"/>
  <c r="L4684" i="2"/>
  <c r="L4689" i="2"/>
  <c r="J4689" i="2"/>
  <c r="N4689" i="2"/>
  <c r="J4695" i="2"/>
  <c r="N4695" i="2"/>
  <c r="L4695" i="2"/>
  <c r="N4700" i="2"/>
  <c r="L4700" i="2"/>
  <c r="J4700" i="2"/>
  <c r="J4704" i="2"/>
  <c r="N4704" i="2"/>
  <c r="L4704" i="2"/>
  <c r="J4709" i="2"/>
  <c r="L4709" i="2"/>
  <c r="N4709" i="2"/>
  <c r="L4714" i="2"/>
  <c r="N4714" i="2"/>
  <c r="J4714" i="2"/>
  <c r="L4718" i="2"/>
  <c r="J4718" i="2"/>
  <c r="N4718" i="2"/>
  <c r="N4723" i="2"/>
  <c r="L4723" i="2"/>
  <c r="J4723" i="2"/>
  <c r="J4727" i="2"/>
  <c r="N4727" i="2"/>
  <c r="L4727" i="2"/>
  <c r="J4731" i="2"/>
  <c r="L4731" i="2"/>
  <c r="N4731" i="2"/>
  <c r="N4735" i="2"/>
  <c r="J4735" i="2"/>
  <c r="L4735" i="2"/>
  <c r="J4740" i="2"/>
  <c r="L4740" i="2"/>
  <c r="N4740" i="2"/>
  <c r="L4744" i="2"/>
  <c r="N4744" i="2"/>
  <c r="J4744" i="2"/>
  <c r="N4749" i="2"/>
  <c r="L4749" i="2"/>
  <c r="J4749" i="2"/>
  <c r="N4754" i="2"/>
  <c r="J4754" i="2"/>
  <c r="L4754" i="2"/>
  <c r="L4759" i="2"/>
  <c r="J4759" i="2"/>
  <c r="N4759" i="2"/>
  <c r="J4763" i="2"/>
  <c r="L4763" i="2"/>
  <c r="N4763" i="2"/>
  <c r="J4768" i="2"/>
  <c r="L4768" i="2"/>
  <c r="N4768" i="2"/>
  <c r="N4773" i="2"/>
  <c r="J4773" i="2"/>
  <c r="L4773" i="2"/>
  <c r="J4777" i="2"/>
  <c r="L4777" i="2"/>
  <c r="N4777" i="2"/>
  <c r="J4782" i="2"/>
  <c r="L4782" i="2"/>
  <c r="N4782" i="2"/>
  <c r="N4786" i="2"/>
  <c r="L4786" i="2"/>
  <c r="J4786" i="2"/>
  <c r="L4791" i="2"/>
  <c r="J4791" i="2"/>
  <c r="N4791" i="2"/>
  <c r="J4796" i="2"/>
  <c r="L4796" i="2"/>
  <c r="N4796" i="2"/>
  <c r="L4800" i="2"/>
  <c r="J4800" i="2"/>
  <c r="N4800" i="2"/>
  <c r="L53" i="2"/>
  <c r="J53" i="2"/>
  <c r="N53" i="2"/>
  <c r="N59" i="2"/>
  <c r="L59" i="2"/>
  <c r="J59" i="2"/>
  <c r="N66" i="2"/>
  <c r="L66" i="2"/>
  <c r="J66" i="2"/>
  <c r="J2859" i="2"/>
  <c r="L2859" i="2"/>
  <c r="N2859" i="2"/>
  <c r="L2860" i="2"/>
  <c r="J2860" i="2"/>
  <c r="N2860" i="2"/>
  <c r="L2861" i="2"/>
  <c r="N2861" i="2"/>
  <c r="J2861" i="2"/>
  <c r="L2862" i="2"/>
  <c r="J2862" i="2"/>
  <c r="N2862" i="2"/>
  <c r="N2863" i="2"/>
  <c r="L2863" i="2"/>
  <c r="J2863" i="2"/>
  <c r="N2864" i="2"/>
  <c r="J2864" i="2"/>
  <c r="L2864" i="2"/>
  <c r="J2865" i="2"/>
  <c r="L2865" i="2"/>
  <c r="N2865" i="2"/>
  <c r="N2866" i="2"/>
  <c r="J2866" i="2"/>
  <c r="L2866" i="2"/>
  <c r="J2867" i="2"/>
  <c r="L2867" i="2"/>
  <c r="N2867" i="2"/>
  <c r="J2868" i="2"/>
  <c r="L2868" i="2"/>
  <c r="N2868" i="2"/>
  <c r="J2869" i="2"/>
  <c r="N2869" i="2"/>
  <c r="L2869" i="2"/>
  <c r="L2870" i="2"/>
  <c r="J2870" i="2"/>
  <c r="N2870" i="2"/>
  <c r="J2871" i="2"/>
  <c r="L2871" i="2"/>
  <c r="N2871" i="2"/>
  <c r="L2872" i="2"/>
  <c r="N2872" i="2"/>
  <c r="J2872" i="2"/>
  <c r="N2873" i="2"/>
  <c r="L2873" i="2"/>
  <c r="J2873" i="2"/>
  <c r="J2874" i="2"/>
  <c r="N2874" i="2"/>
  <c r="L2874" i="2"/>
  <c r="N2875" i="2"/>
  <c r="L2875" i="2"/>
  <c r="J2875" i="2"/>
  <c r="N2876" i="2"/>
  <c r="L2876" i="2"/>
  <c r="J2876" i="2"/>
  <c r="J2877" i="2"/>
  <c r="N2877" i="2"/>
  <c r="L2877" i="2"/>
  <c r="N2878" i="2"/>
  <c r="L2878" i="2"/>
  <c r="J2878" i="2"/>
  <c r="N2879" i="2"/>
  <c r="L2879" i="2"/>
  <c r="J2879" i="2"/>
  <c r="N2880" i="2"/>
  <c r="L2880" i="2"/>
  <c r="J2880" i="2"/>
  <c r="N2881" i="2"/>
  <c r="L2881" i="2"/>
  <c r="J2881" i="2"/>
  <c r="N2882" i="2"/>
  <c r="L2882" i="2"/>
  <c r="J2882" i="2"/>
  <c r="N2883" i="2"/>
  <c r="L2883" i="2"/>
  <c r="J2883" i="2"/>
  <c r="N2884" i="2"/>
  <c r="L2884" i="2"/>
  <c r="J2884" i="2"/>
  <c r="N2885" i="2"/>
  <c r="L2885" i="2"/>
  <c r="J2885" i="2"/>
  <c r="J2886" i="2"/>
  <c r="L2886" i="2"/>
  <c r="N2886" i="2"/>
  <c r="N2887" i="2"/>
  <c r="L2887" i="2"/>
  <c r="J2887" i="2"/>
  <c r="L2888" i="2"/>
  <c r="N2888" i="2"/>
  <c r="J2888" i="2"/>
  <c r="J2889" i="2"/>
  <c r="L2889" i="2"/>
  <c r="N2889" i="2"/>
  <c r="J2890" i="2"/>
  <c r="L2890" i="2"/>
  <c r="N2890" i="2"/>
  <c r="N2891" i="2"/>
  <c r="L2891" i="2"/>
  <c r="J2891" i="2"/>
  <c r="N2892" i="2"/>
  <c r="L2892" i="2"/>
  <c r="J2892" i="2"/>
  <c r="N2893" i="2"/>
  <c r="L2893" i="2"/>
  <c r="J2893" i="2"/>
  <c r="N2894" i="2"/>
  <c r="L2894" i="2"/>
  <c r="J2894" i="2"/>
  <c r="N2895" i="2"/>
  <c r="L2895" i="2"/>
  <c r="J2895" i="2"/>
  <c r="N2896" i="2"/>
  <c r="L2896" i="2"/>
  <c r="J2896" i="2"/>
  <c r="J2897" i="2"/>
  <c r="L2897" i="2"/>
  <c r="N2897" i="2"/>
  <c r="J2898" i="2"/>
  <c r="N2898" i="2"/>
  <c r="L2898" i="2"/>
  <c r="N2899" i="2"/>
  <c r="L2899" i="2"/>
  <c r="J2899" i="2"/>
  <c r="N2900" i="2"/>
  <c r="L2900" i="2"/>
  <c r="J2900" i="2"/>
  <c r="N2901" i="2"/>
  <c r="L2901" i="2"/>
  <c r="J2901" i="2"/>
  <c r="N2902" i="2"/>
  <c r="L2902" i="2"/>
  <c r="J2902" i="2"/>
  <c r="N2903" i="2"/>
  <c r="J2903" i="2"/>
  <c r="L2903" i="2"/>
  <c r="J2904" i="2"/>
  <c r="L2904" i="2"/>
  <c r="N2904" i="2"/>
  <c r="L2905" i="2"/>
  <c r="N2905" i="2"/>
  <c r="J2905" i="2"/>
  <c r="J2906" i="2"/>
  <c r="N2906" i="2"/>
  <c r="L2906" i="2"/>
  <c r="L2907" i="2"/>
  <c r="J2907" i="2"/>
  <c r="N2907" i="2"/>
  <c r="L2908" i="2"/>
  <c r="J2908" i="2"/>
  <c r="N2908" i="2"/>
  <c r="J2909" i="2"/>
  <c r="N2909" i="2"/>
  <c r="L2909" i="2"/>
  <c r="N2910" i="2"/>
  <c r="J2910" i="2"/>
  <c r="L2910" i="2"/>
  <c r="N2911" i="2"/>
  <c r="L2911" i="2"/>
  <c r="J2911" i="2"/>
  <c r="N2912" i="2"/>
  <c r="J2912" i="2"/>
  <c r="L2912" i="2"/>
  <c r="N2913" i="2"/>
  <c r="L2913" i="2"/>
  <c r="J2913" i="2"/>
  <c r="L2914" i="2"/>
  <c r="N2914" i="2"/>
  <c r="J2914" i="2"/>
  <c r="J2915" i="2"/>
  <c r="N2915" i="2"/>
  <c r="L2915" i="2"/>
  <c r="N2916" i="2"/>
  <c r="L2916" i="2"/>
  <c r="J2916" i="2"/>
  <c r="L2917" i="2"/>
  <c r="J2917" i="2"/>
  <c r="N2917" i="2"/>
  <c r="J2918" i="2"/>
  <c r="N2918" i="2"/>
  <c r="L2918" i="2"/>
  <c r="L2919" i="2"/>
  <c r="J2919" i="2"/>
  <c r="N2919" i="2"/>
  <c r="N2920" i="2"/>
  <c r="J2920" i="2"/>
  <c r="L2920" i="2"/>
  <c r="N2921" i="2"/>
  <c r="L2921" i="2"/>
  <c r="J2921" i="2"/>
  <c r="N2922" i="2"/>
  <c r="L2922" i="2"/>
  <c r="J2922" i="2"/>
  <c r="J2923" i="2"/>
  <c r="L2923" i="2"/>
  <c r="N2923" i="2"/>
  <c r="L2924" i="2"/>
  <c r="N2924" i="2"/>
  <c r="J2924" i="2"/>
  <c r="J2925" i="2"/>
  <c r="L2925" i="2"/>
  <c r="N2925" i="2"/>
  <c r="L2926" i="2"/>
  <c r="N2926" i="2"/>
  <c r="J2926" i="2"/>
  <c r="N2927" i="2"/>
  <c r="L2927" i="2"/>
  <c r="J2927" i="2"/>
  <c r="L2928" i="2"/>
  <c r="J2928" i="2"/>
  <c r="N2928" i="2"/>
  <c r="N2929" i="2"/>
  <c r="L2929" i="2"/>
  <c r="J2929" i="2"/>
  <c r="L2930" i="2"/>
  <c r="N2930" i="2"/>
  <c r="J2930" i="2"/>
  <c r="N2931" i="2"/>
  <c r="L2931" i="2"/>
  <c r="J2931" i="2"/>
  <c r="N2932" i="2"/>
  <c r="L2932" i="2"/>
  <c r="J2932" i="2"/>
  <c r="N2933" i="2"/>
  <c r="L2933" i="2"/>
  <c r="J2933" i="2"/>
  <c r="N2934" i="2"/>
  <c r="L2934" i="2"/>
  <c r="J2934" i="2"/>
  <c r="N2935" i="2"/>
  <c r="J2935" i="2"/>
  <c r="L2935" i="2"/>
  <c r="J2936" i="2"/>
  <c r="L2936" i="2"/>
  <c r="N2936" i="2"/>
  <c r="J2937" i="2"/>
  <c r="L2937" i="2"/>
  <c r="N2937" i="2"/>
  <c r="L2938" i="2"/>
  <c r="J2938" i="2"/>
  <c r="N2938" i="2"/>
  <c r="N2939" i="2"/>
  <c r="L2939" i="2"/>
  <c r="J2939" i="2"/>
  <c r="N2940" i="2"/>
  <c r="L2940" i="2"/>
  <c r="J2940" i="2"/>
  <c r="N2941" i="2"/>
  <c r="L2941" i="2"/>
  <c r="J2941" i="2"/>
  <c r="N2942" i="2"/>
  <c r="L2942" i="2"/>
  <c r="J2942" i="2"/>
  <c r="N2943" i="2"/>
  <c r="L2943" i="2"/>
  <c r="J2943" i="2"/>
  <c r="N2944" i="2"/>
  <c r="L2944" i="2"/>
  <c r="J2944" i="2"/>
  <c r="N2945" i="2"/>
  <c r="L2945" i="2"/>
  <c r="J2945" i="2"/>
  <c r="N2946" i="2"/>
  <c r="L2946" i="2"/>
  <c r="J2946" i="2"/>
  <c r="N2947" i="2"/>
  <c r="L2947" i="2"/>
  <c r="J2947" i="2"/>
  <c r="N2948" i="2"/>
  <c r="L2948" i="2"/>
  <c r="J2948" i="2"/>
  <c r="N2949" i="2"/>
  <c r="L2949" i="2"/>
  <c r="J2949" i="2"/>
  <c r="N2950" i="2"/>
  <c r="L2950" i="2"/>
  <c r="J2950" i="2"/>
  <c r="N2951" i="2"/>
  <c r="L2951" i="2"/>
  <c r="J2951" i="2"/>
  <c r="N2952" i="2"/>
  <c r="L2952" i="2"/>
  <c r="J2952" i="2"/>
  <c r="N2953" i="2"/>
  <c r="L2953" i="2"/>
  <c r="J2953" i="2"/>
  <c r="N2954" i="2"/>
  <c r="L2954" i="2"/>
  <c r="J2954" i="2"/>
  <c r="N2955" i="2"/>
  <c r="L2955" i="2"/>
  <c r="J2955" i="2"/>
  <c r="N2956" i="2"/>
  <c r="L2956" i="2"/>
  <c r="J2956" i="2"/>
  <c r="N2957" i="2"/>
  <c r="L2957" i="2"/>
  <c r="J2957" i="2"/>
  <c r="N2958" i="2"/>
  <c r="L2958" i="2"/>
  <c r="J2958" i="2"/>
  <c r="N2959" i="2"/>
  <c r="L2959" i="2"/>
  <c r="J2959" i="2"/>
  <c r="N2960" i="2"/>
  <c r="L2960" i="2"/>
  <c r="J2960" i="2"/>
  <c r="N2961" i="2"/>
  <c r="L2961" i="2"/>
  <c r="J2961" i="2"/>
  <c r="N2962" i="2"/>
  <c r="L2962" i="2"/>
  <c r="J2962" i="2"/>
  <c r="N2963" i="2"/>
  <c r="L2963" i="2"/>
  <c r="J2963" i="2"/>
  <c r="N2964" i="2"/>
  <c r="L2964" i="2"/>
  <c r="J2964" i="2"/>
  <c r="N2965" i="2"/>
  <c r="L2965" i="2"/>
  <c r="J2965" i="2"/>
  <c r="N2966" i="2"/>
  <c r="L2966" i="2"/>
  <c r="J2966" i="2"/>
  <c r="N2967" i="2"/>
  <c r="L2967" i="2"/>
  <c r="J2967" i="2"/>
  <c r="N2968" i="2"/>
  <c r="L2968" i="2"/>
  <c r="J2968" i="2"/>
  <c r="J2969" i="2"/>
  <c r="N2969" i="2"/>
  <c r="L2969" i="2"/>
  <c r="N2970" i="2"/>
  <c r="L2970" i="2"/>
  <c r="J2970" i="2"/>
  <c r="N2971" i="2"/>
  <c r="J2971" i="2"/>
  <c r="L2971" i="2"/>
  <c r="N2972" i="2"/>
  <c r="L2972" i="2"/>
  <c r="J2972" i="2"/>
  <c r="N2973" i="2"/>
  <c r="J2973" i="2"/>
  <c r="L2973" i="2"/>
  <c r="L2974" i="2"/>
  <c r="J2974" i="2"/>
  <c r="N2974" i="2"/>
  <c r="N2975" i="2"/>
  <c r="L2975" i="2"/>
  <c r="J2975" i="2"/>
  <c r="N2976" i="2"/>
  <c r="L2976" i="2"/>
  <c r="J2976" i="2"/>
  <c r="N2977" i="2"/>
  <c r="L2977" i="2"/>
  <c r="J2977" i="2"/>
  <c r="N2978" i="2"/>
  <c r="L2978" i="2"/>
  <c r="J2978" i="2"/>
  <c r="L2979" i="2"/>
  <c r="N2979" i="2"/>
  <c r="J2979" i="2"/>
  <c r="N2980" i="2"/>
  <c r="L2980" i="2"/>
  <c r="J2980" i="2"/>
  <c r="N2981" i="2"/>
  <c r="L2981" i="2"/>
  <c r="J2981" i="2"/>
  <c r="L2982" i="2"/>
  <c r="J2982" i="2"/>
  <c r="N2982" i="2"/>
  <c r="N2983" i="2"/>
  <c r="L2983" i="2"/>
  <c r="J2983" i="2"/>
  <c r="N2984" i="2"/>
  <c r="J2984" i="2"/>
  <c r="L2984" i="2"/>
  <c r="L2985" i="2"/>
  <c r="N2985" i="2"/>
  <c r="J2985" i="2"/>
  <c r="N2986" i="2"/>
  <c r="L2986" i="2"/>
  <c r="J2986" i="2"/>
  <c r="N2987" i="2"/>
  <c r="L2987" i="2"/>
  <c r="J2987" i="2"/>
  <c r="N2988" i="2"/>
  <c r="J2988" i="2"/>
  <c r="L2988" i="2"/>
  <c r="J2989" i="2"/>
  <c r="L2989" i="2"/>
  <c r="N2989" i="2"/>
  <c r="L2990" i="2"/>
  <c r="J2990" i="2"/>
  <c r="N2990" i="2"/>
  <c r="N2991" i="2"/>
  <c r="L2991" i="2"/>
  <c r="J2991" i="2"/>
  <c r="N2992" i="2"/>
  <c r="J2992" i="2"/>
  <c r="L2992" i="2"/>
  <c r="N2993" i="2"/>
  <c r="J2993" i="2"/>
  <c r="L2993" i="2"/>
  <c r="J2994" i="2"/>
  <c r="L2994" i="2"/>
  <c r="N2994" i="2"/>
  <c r="J2995" i="2"/>
  <c r="L2995" i="2"/>
  <c r="N2995" i="2"/>
  <c r="J2996" i="2"/>
  <c r="L2996" i="2"/>
  <c r="N2996" i="2"/>
  <c r="J2997" i="2"/>
  <c r="L2997" i="2"/>
  <c r="N2997" i="2"/>
  <c r="J2998" i="2"/>
  <c r="N2998" i="2"/>
  <c r="L2998" i="2"/>
  <c r="N2999" i="2"/>
  <c r="L2999" i="2"/>
  <c r="J2999" i="2"/>
  <c r="N3000" i="2"/>
  <c r="L3000" i="2"/>
  <c r="J3000" i="2"/>
  <c r="J3001" i="2"/>
  <c r="L3001" i="2"/>
  <c r="N3001" i="2"/>
  <c r="J3002" i="2"/>
  <c r="L3002" i="2"/>
  <c r="N3002" i="2"/>
  <c r="J3003" i="2"/>
  <c r="L3003" i="2"/>
  <c r="N3003" i="2"/>
  <c r="L3004" i="2"/>
  <c r="N3004" i="2"/>
  <c r="J3004" i="2"/>
  <c r="N3005" i="2"/>
  <c r="J3005" i="2"/>
  <c r="L3005" i="2"/>
  <c r="J3006" i="2"/>
  <c r="L3006" i="2"/>
  <c r="N3006" i="2"/>
  <c r="J3007" i="2"/>
  <c r="L3007" i="2"/>
  <c r="N3007" i="2"/>
  <c r="N3008" i="2"/>
  <c r="L3008" i="2"/>
  <c r="J3008" i="2"/>
  <c r="N3009" i="2"/>
  <c r="L3009" i="2"/>
  <c r="J3009" i="2"/>
  <c r="J3010" i="2"/>
  <c r="N3010" i="2"/>
  <c r="L3010" i="2"/>
  <c r="J3011" i="2"/>
  <c r="L3011" i="2"/>
  <c r="N3011" i="2"/>
  <c r="L3012" i="2"/>
  <c r="N3012" i="2"/>
  <c r="J3012" i="2"/>
  <c r="N3013" i="2"/>
  <c r="J3013" i="2"/>
  <c r="L3013" i="2"/>
  <c r="N3014" i="2"/>
  <c r="J3014" i="2"/>
  <c r="L3014" i="2"/>
  <c r="L3015" i="2"/>
  <c r="N3015" i="2"/>
  <c r="J3015" i="2"/>
  <c r="J3016" i="2"/>
  <c r="L3016" i="2"/>
  <c r="N3016" i="2"/>
  <c r="L3017" i="2"/>
  <c r="N3017" i="2"/>
  <c r="J3017" i="2"/>
  <c r="N3018" i="2"/>
  <c r="L3018" i="2"/>
  <c r="J3018" i="2"/>
  <c r="N3019" i="2"/>
  <c r="L3019" i="2"/>
  <c r="J3019" i="2"/>
  <c r="N3020" i="2"/>
  <c r="L3020" i="2"/>
  <c r="J3020" i="2"/>
  <c r="J3021" i="2"/>
  <c r="N3021" i="2"/>
  <c r="L3021" i="2"/>
  <c r="N3022" i="2"/>
  <c r="L3022" i="2"/>
  <c r="J3022" i="2"/>
  <c r="N3023" i="2"/>
  <c r="L3023" i="2"/>
  <c r="J3023" i="2"/>
  <c r="J3024" i="2"/>
  <c r="N3024" i="2"/>
  <c r="L3024" i="2"/>
  <c r="J3025" i="2"/>
  <c r="L3025" i="2"/>
  <c r="N3025" i="2"/>
  <c r="J3026" i="2"/>
  <c r="L3026" i="2"/>
  <c r="N3026" i="2"/>
  <c r="J3027" i="2"/>
  <c r="L3027" i="2"/>
  <c r="N3027" i="2"/>
  <c r="L3028" i="2"/>
  <c r="N3028" i="2"/>
  <c r="J3028" i="2"/>
  <c r="N3029" i="2"/>
  <c r="J3029" i="2"/>
  <c r="L3029" i="2"/>
  <c r="N3030" i="2"/>
  <c r="L3030" i="2"/>
  <c r="J3030" i="2"/>
  <c r="N3031" i="2"/>
  <c r="L3031" i="2"/>
  <c r="J3031" i="2"/>
  <c r="N3032" i="2"/>
  <c r="J3032" i="2"/>
  <c r="L3032" i="2"/>
  <c r="N3035" i="2"/>
  <c r="L3035" i="2"/>
  <c r="J3035" i="2"/>
  <c r="J3036" i="2"/>
  <c r="L3036" i="2"/>
  <c r="N3036" i="2"/>
  <c r="J3037" i="2"/>
  <c r="N3037" i="2"/>
  <c r="L3037" i="2"/>
  <c r="J3040" i="2"/>
  <c r="L3040" i="2"/>
  <c r="N3040" i="2"/>
  <c r="J3043" i="2"/>
  <c r="L3043" i="2"/>
  <c r="N3043" i="2"/>
  <c r="N3044" i="2"/>
  <c r="L3044" i="2"/>
  <c r="J3044" i="2"/>
  <c r="J3045" i="2"/>
  <c r="L3045" i="2"/>
  <c r="N3045" i="2"/>
  <c r="N3046" i="2"/>
  <c r="L3046" i="2"/>
  <c r="J3046" i="2"/>
  <c r="J3047" i="2"/>
  <c r="L3047" i="2"/>
  <c r="N3047" i="2"/>
  <c r="N3048" i="2"/>
  <c r="J3048" i="2"/>
  <c r="L3048" i="2"/>
  <c r="N3049" i="2"/>
  <c r="J3049" i="2"/>
  <c r="L3049" i="2"/>
  <c r="L3052" i="2"/>
  <c r="N3052" i="2"/>
  <c r="J3052" i="2"/>
  <c r="J3055" i="2"/>
  <c r="L3055" i="2"/>
  <c r="N3055" i="2"/>
  <c r="L3058" i="2"/>
  <c r="J3058" i="2"/>
  <c r="N3058" i="2"/>
  <c r="L3063" i="2"/>
  <c r="N3063" i="2"/>
  <c r="J3063" i="2"/>
  <c r="J3066" i="2"/>
  <c r="L3066" i="2"/>
  <c r="N3066" i="2"/>
  <c r="J3069" i="2"/>
  <c r="N3069" i="2"/>
  <c r="L3069" i="2"/>
  <c r="N3071" i="2"/>
  <c r="J3071" i="2"/>
  <c r="L3071" i="2"/>
  <c r="J3075" i="2"/>
  <c r="L3075" i="2"/>
  <c r="N3075" i="2"/>
  <c r="N3076" i="2"/>
  <c r="J3076" i="2"/>
  <c r="L3076" i="2"/>
  <c r="J3078" i="2"/>
  <c r="N3078" i="2"/>
  <c r="L3078" i="2"/>
  <c r="J3079" i="2"/>
  <c r="L3079" i="2"/>
  <c r="N3079" i="2"/>
  <c r="N3080" i="2"/>
  <c r="L3080" i="2"/>
  <c r="J3080" i="2"/>
  <c r="J3081" i="2"/>
  <c r="L3081" i="2"/>
  <c r="N3081" i="2"/>
  <c r="L3082" i="2"/>
  <c r="N3082" i="2"/>
  <c r="J3082" i="2"/>
  <c r="N3083" i="2"/>
  <c r="L3083" i="2"/>
  <c r="J3083" i="2"/>
  <c r="J3084" i="2"/>
  <c r="N3084" i="2"/>
  <c r="L3084" i="2"/>
  <c r="N3085" i="2"/>
  <c r="L3085" i="2"/>
  <c r="J3085" i="2"/>
  <c r="J3086" i="2"/>
  <c r="N3086" i="2"/>
  <c r="L3086" i="2"/>
  <c r="J3089" i="2"/>
  <c r="L3089" i="2"/>
  <c r="N3089" i="2"/>
  <c r="J3091" i="2"/>
  <c r="L3091" i="2"/>
  <c r="N3091" i="2"/>
  <c r="J3092" i="2"/>
  <c r="L3092" i="2"/>
  <c r="N3092" i="2"/>
  <c r="N3093" i="2"/>
  <c r="L3093" i="2"/>
  <c r="J3093" i="2"/>
  <c r="L3094" i="2"/>
  <c r="N3094" i="2"/>
  <c r="J3094" i="2"/>
  <c r="J3099" i="2"/>
  <c r="L3099" i="2"/>
  <c r="N3099" i="2"/>
  <c r="L3101" i="2"/>
  <c r="N3101" i="2"/>
  <c r="J3101" i="2"/>
  <c r="L3103" i="2"/>
  <c r="J3103" i="2"/>
  <c r="N3103" i="2"/>
  <c r="L3104" i="2"/>
  <c r="J3104" i="2"/>
  <c r="N3104" i="2"/>
  <c r="L3107" i="2"/>
  <c r="N3107" i="2"/>
  <c r="J3107" i="2"/>
  <c r="L3110" i="2"/>
  <c r="N3110" i="2"/>
  <c r="J3110" i="2"/>
  <c r="N3114" i="2"/>
  <c r="L3114" i="2"/>
  <c r="J3114" i="2"/>
  <c r="N3115" i="2"/>
  <c r="L3115" i="2"/>
  <c r="J3115" i="2"/>
  <c r="L3116" i="2"/>
  <c r="N3116" i="2"/>
  <c r="J3116" i="2"/>
  <c r="N3117" i="2"/>
  <c r="L3117" i="2"/>
  <c r="J3117" i="2"/>
  <c r="L3118" i="2"/>
  <c r="N3118" i="2"/>
  <c r="J3118" i="2"/>
  <c r="N3119" i="2"/>
  <c r="L3119" i="2"/>
  <c r="J3119" i="2"/>
  <c r="L3120" i="2"/>
  <c r="N3120" i="2"/>
  <c r="J3120" i="2"/>
  <c r="L3121" i="2"/>
  <c r="N3121" i="2"/>
  <c r="J3121" i="2"/>
  <c r="L3122" i="2"/>
  <c r="J3122" i="2"/>
  <c r="N3122" i="2"/>
  <c r="N3123" i="2"/>
  <c r="L3123" i="2"/>
  <c r="J3123" i="2"/>
  <c r="N3124" i="2"/>
  <c r="L3124" i="2"/>
  <c r="J3124" i="2"/>
  <c r="L3125" i="2"/>
  <c r="J3125" i="2"/>
  <c r="N3125" i="2"/>
  <c r="N3126" i="2"/>
  <c r="J3126" i="2"/>
  <c r="L3126" i="2"/>
  <c r="N3127" i="2"/>
  <c r="J3127" i="2"/>
  <c r="L3127" i="2"/>
  <c r="J3129" i="2"/>
  <c r="L3129" i="2"/>
  <c r="N3129" i="2"/>
  <c r="J3130" i="2"/>
  <c r="N3130" i="2"/>
  <c r="L3130" i="2"/>
  <c r="J3131" i="2"/>
  <c r="L3131" i="2"/>
  <c r="N3131" i="2"/>
  <c r="N3132" i="2"/>
  <c r="L3132" i="2"/>
  <c r="J3132" i="2"/>
  <c r="L3133" i="2"/>
  <c r="J3133" i="2"/>
  <c r="N3133" i="2"/>
  <c r="N3134" i="2"/>
  <c r="L3134" i="2"/>
  <c r="J3134" i="2"/>
  <c r="N3135" i="2"/>
  <c r="L3135" i="2"/>
  <c r="J3135" i="2"/>
  <c r="N3136" i="2"/>
  <c r="L3136" i="2"/>
  <c r="J3136" i="2"/>
  <c r="N3137" i="2"/>
  <c r="L3137" i="2"/>
  <c r="J3137" i="2"/>
  <c r="N3138" i="2"/>
  <c r="L3138" i="2"/>
  <c r="J3138" i="2"/>
  <c r="N3139" i="2"/>
  <c r="L3139" i="2"/>
  <c r="J3139" i="2"/>
  <c r="L3140" i="2"/>
  <c r="N3140" i="2"/>
  <c r="J3140" i="2"/>
  <c r="N3141" i="2"/>
  <c r="L3141" i="2"/>
  <c r="J3141" i="2"/>
  <c r="N3142" i="2"/>
  <c r="L3142" i="2"/>
  <c r="J3142" i="2"/>
  <c r="L3143" i="2"/>
  <c r="N3143" i="2"/>
  <c r="J3143" i="2"/>
  <c r="J3144" i="2"/>
  <c r="L3144" i="2"/>
  <c r="N3144" i="2"/>
  <c r="J3145" i="2"/>
  <c r="N3145" i="2"/>
  <c r="L3145" i="2"/>
  <c r="N3146" i="2"/>
  <c r="L3146" i="2"/>
  <c r="J3146" i="2"/>
  <c r="L3147" i="2"/>
  <c r="J3147" i="2"/>
  <c r="N3147" i="2"/>
  <c r="N3148" i="2"/>
  <c r="L3148" i="2"/>
  <c r="J3148" i="2"/>
  <c r="L3149" i="2"/>
  <c r="J3149" i="2"/>
  <c r="N3149" i="2"/>
  <c r="N3150" i="2"/>
  <c r="J3150" i="2"/>
  <c r="L3150" i="2"/>
  <c r="N3151" i="2"/>
  <c r="L3151" i="2"/>
  <c r="J3151" i="2"/>
  <c r="N3152" i="2"/>
  <c r="L3152" i="2"/>
  <c r="J3152" i="2"/>
  <c r="N3153" i="2"/>
  <c r="L3153" i="2"/>
  <c r="J3153" i="2"/>
  <c r="N3154" i="2"/>
  <c r="L3154" i="2"/>
  <c r="J3154" i="2"/>
  <c r="J3155" i="2"/>
  <c r="N3155" i="2"/>
  <c r="L3155" i="2"/>
  <c r="L3156" i="2"/>
  <c r="J3156" i="2"/>
  <c r="N3156" i="2"/>
  <c r="J3157" i="2"/>
  <c r="L3157" i="2"/>
  <c r="N3157" i="2"/>
  <c r="J3158" i="2"/>
  <c r="L3158" i="2"/>
  <c r="N3158" i="2"/>
  <c r="J3159" i="2"/>
  <c r="N3159" i="2"/>
  <c r="L3159" i="2"/>
  <c r="L3160" i="2"/>
  <c r="N3160" i="2"/>
  <c r="J3160" i="2"/>
  <c r="L3161" i="2"/>
  <c r="N3161" i="2"/>
  <c r="J3161" i="2"/>
  <c r="J3162" i="2"/>
  <c r="L3162" i="2"/>
  <c r="N3162" i="2"/>
  <c r="J3163" i="2"/>
  <c r="L3163" i="2"/>
  <c r="N3163" i="2"/>
  <c r="N3164" i="2"/>
  <c r="J3164" i="2"/>
  <c r="L3164" i="2"/>
  <c r="J3165" i="2"/>
  <c r="N3165" i="2"/>
  <c r="L3165" i="2"/>
  <c r="J3166" i="2"/>
  <c r="L3166" i="2"/>
  <c r="N3166" i="2"/>
  <c r="J3167" i="2"/>
  <c r="L3167" i="2"/>
  <c r="N3167" i="2"/>
  <c r="L3168" i="2"/>
  <c r="J3168" i="2"/>
  <c r="N3168" i="2"/>
  <c r="J3169" i="2"/>
  <c r="L3169" i="2"/>
  <c r="N3169" i="2"/>
  <c r="J3170" i="2"/>
  <c r="L3170" i="2"/>
  <c r="N3170" i="2"/>
  <c r="J3171" i="2"/>
  <c r="N3171" i="2"/>
  <c r="L3171" i="2"/>
  <c r="J3172" i="2"/>
  <c r="L3172" i="2"/>
  <c r="N3172" i="2"/>
  <c r="J3173" i="2"/>
  <c r="L3173" i="2"/>
  <c r="N3173" i="2"/>
  <c r="L3174" i="2"/>
  <c r="N3174" i="2"/>
  <c r="J3174" i="2"/>
  <c r="N3175" i="2"/>
  <c r="L3175" i="2"/>
  <c r="J3175" i="2"/>
  <c r="J3176" i="2"/>
  <c r="L3176" i="2"/>
  <c r="N3176" i="2"/>
  <c r="L3177" i="2"/>
  <c r="J3177" i="2"/>
  <c r="N3177" i="2"/>
  <c r="L3178" i="2"/>
  <c r="N3178" i="2"/>
  <c r="J3178" i="2"/>
  <c r="N3179" i="2"/>
  <c r="J3179" i="2"/>
  <c r="L3179" i="2"/>
  <c r="J3180" i="2"/>
  <c r="N3180" i="2"/>
  <c r="L3180" i="2"/>
  <c r="J3181" i="2"/>
  <c r="L3181" i="2"/>
  <c r="N3181" i="2"/>
  <c r="L3182" i="2"/>
  <c r="J3182" i="2"/>
  <c r="N3182" i="2"/>
  <c r="J3183" i="2"/>
  <c r="L3183" i="2"/>
  <c r="N3183" i="2"/>
  <c r="L3184" i="2"/>
  <c r="J3184" i="2"/>
  <c r="N3184" i="2"/>
  <c r="N3185" i="2"/>
  <c r="L3185" i="2"/>
  <c r="J3185" i="2"/>
  <c r="L3186" i="2"/>
  <c r="J3186" i="2"/>
  <c r="N3186" i="2"/>
  <c r="N3187" i="2"/>
  <c r="L3187" i="2"/>
  <c r="J3187" i="2"/>
  <c r="N3188" i="2"/>
  <c r="L3188" i="2"/>
  <c r="J3188" i="2"/>
  <c r="N3189" i="2"/>
  <c r="L3189" i="2"/>
  <c r="J3189" i="2"/>
  <c r="J3190" i="2"/>
  <c r="N3190" i="2"/>
  <c r="L3190" i="2"/>
  <c r="L3191" i="2"/>
  <c r="J3191" i="2"/>
  <c r="N3191" i="2"/>
  <c r="N3192" i="2"/>
  <c r="L3192" i="2"/>
  <c r="J3192" i="2"/>
  <c r="J3193" i="2"/>
  <c r="N3193" i="2"/>
  <c r="L3193" i="2"/>
  <c r="L3194" i="2"/>
  <c r="N3194" i="2"/>
  <c r="J3194" i="2"/>
  <c r="N3195" i="2"/>
  <c r="J3195" i="2"/>
  <c r="L3195" i="2"/>
  <c r="J3196" i="2"/>
  <c r="L3196" i="2"/>
  <c r="N3196" i="2"/>
  <c r="L3197" i="2"/>
  <c r="N3197" i="2"/>
  <c r="J3197" i="2"/>
  <c r="J3198" i="2"/>
  <c r="L3198" i="2"/>
  <c r="N3198" i="2"/>
  <c r="L3199" i="2"/>
  <c r="N3199" i="2"/>
  <c r="J3199" i="2"/>
  <c r="L3200" i="2"/>
  <c r="J3200" i="2"/>
  <c r="N3200" i="2"/>
  <c r="L3201" i="2"/>
  <c r="N3201" i="2"/>
  <c r="J3201" i="2"/>
  <c r="J3202" i="2"/>
  <c r="N3202" i="2"/>
  <c r="L3202" i="2"/>
  <c r="L3203" i="2"/>
  <c r="N3203" i="2"/>
  <c r="J3203" i="2"/>
  <c r="J3204" i="2"/>
  <c r="L3204" i="2"/>
  <c r="N3204" i="2"/>
  <c r="L3205" i="2"/>
  <c r="J3205" i="2"/>
  <c r="N3205" i="2"/>
  <c r="N3206" i="2"/>
  <c r="J3206" i="2"/>
  <c r="L3206" i="2"/>
  <c r="J3207" i="2"/>
  <c r="N3207" i="2"/>
  <c r="L3207" i="2"/>
  <c r="N3208" i="2"/>
  <c r="L3208" i="2"/>
  <c r="J3208" i="2"/>
  <c r="L3209" i="2"/>
  <c r="J3209" i="2"/>
  <c r="N3209" i="2"/>
  <c r="J3210" i="2"/>
  <c r="L3210" i="2"/>
  <c r="N3210" i="2"/>
  <c r="N3211" i="2"/>
  <c r="J3211" i="2"/>
  <c r="L3211" i="2"/>
  <c r="L3212" i="2"/>
  <c r="N3212" i="2"/>
  <c r="J3212" i="2"/>
  <c r="L3213" i="2"/>
  <c r="J3213" i="2"/>
  <c r="N3213" i="2"/>
  <c r="L3214" i="2"/>
  <c r="N3214" i="2"/>
  <c r="J3214" i="2"/>
  <c r="N3215" i="2"/>
  <c r="J3215" i="2"/>
  <c r="L3215" i="2"/>
  <c r="N3216" i="2"/>
  <c r="L3216" i="2"/>
  <c r="J3216" i="2"/>
  <c r="J3217" i="2"/>
  <c r="L3217" i="2"/>
  <c r="N3217" i="2"/>
  <c r="J3218" i="2"/>
  <c r="L3218" i="2"/>
  <c r="N3218" i="2"/>
  <c r="N3219" i="2"/>
  <c r="L3219" i="2"/>
  <c r="J3219" i="2"/>
  <c r="N3220" i="2"/>
  <c r="L3220" i="2"/>
  <c r="J3220" i="2"/>
  <c r="N3221" i="2"/>
  <c r="L3221" i="2"/>
  <c r="J3221" i="2"/>
  <c r="J3222" i="2"/>
  <c r="N3222" i="2"/>
  <c r="L3222" i="2"/>
  <c r="L3223" i="2"/>
  <c r="N3223" i="2"/>
  <c r="J3223" i="2"/>
  <c r="N3224" i="2"/>
  <c r="L3224" i="2"/>
  <c r="J3224" i="2"/>
  <c r="N3225" i="2"/>
  <c r="L3225" i="2"/>
  <c r="J3225" i="2"/>
  <c r="N3226" i="2"/>
  <c r="L3226" i="2"/>
  <c r="J3226" i="2"/>
  <c r="L3227" i="2"/>
  <c r="J3227" i="2"/>
  <c r="N3227" i="2"/>
  <c r="N3228" i="2"/>
  <c r="L3228" i="2"/>
  <c r="J3228" i="2"/>
  <c r="L3229" i="2"/>
  <c r="J3229" i="2"/>
  <c r="N3229" i="2"/>
  <c r="N3230" i="2"/>
  <c r="L3230" i="2"/>
  <c r="J3230" i="2"/>
  <c r="N3231" i="2"/>
  <c r="L3231" i="2"/>
  <c r="J3231" i="2"/>
  <c r="N3232" i="2"/>
  <c r="L3232" i="2"/>
  <c r="J3232" i="2"/>
  <c r="J3233" i="2"/>
  <c r="L3233" i="2"/>
  <c r="N3233" i="2"/>
  <c r="L3234" i="2"/>
  <c r="N3234" i="2"/>
  <c r="J3234" i="2"/>
  <c r="N3235" i="2"/>
  <c r="L3235" i="2"/>
  <c r="J3235" i="2"/>
  <c r="N3236" i="2"/>
  <c r="L3236" i="2"/>
  <c r="J3236" i="2"/>
  <c r="N3237" i="2"/>
  <c r="L3237" i="2"/>
  <c r="J3237" i="2"/>
  <c r="N3238" i="2"/>
  <c r="L3238" i="2"/>
  <c r="J3238" i="2"/>
  <c r="J3239" i="2"/>
  <c r="L3239" i="2"/>
  <c r="N3239" i="2"/>
  <c r="N3240" i="2"/>
  <c r="J3240" i="2"/>
  <c r="L3240" i="2"/>
  <c r="L3241" i="2"/>
  <c r="N3241" i="2"/>
  <c r="J3241" i="2"/>
  <c r="N3242" i="2"/>
  <c r="L3242" i="2"/>
  <c r="J3242" i="2"/>
  <c r="N3243" i="2"/>
  <c r="J3243" i="2"/>
  <c r="L3243" i="2"/>
  <c r="L3244" i="2"/>
  <c r="N3244" i="2"/>
  <c r="J3244" i="2"/>
  <c r="N3245" i="2"/>
  <c r="J3245" i="2"/>
  <c r="L3245" i="2"/>
  <c r="J3246" i="2"/>
  <c r="L3246" i="2"/>
  <c r="N3246" i="2"/>
  <c r="J3247" i="2"/>
  <c r="L3247" i="2"/>
  <c r="N3247" i="2"/>
  <c r="N3248" i="2"/>
  <c r="J3248" i="2"/>
  <c r="L3248" i="2"/>
  <c r="N3249" i="2"/>
  <c r="L3249" i="2"/>
  <c r="J3249" i="2"/>
  <c r="J3250" i="2"/>
  <c r="L3250" i="2"/>
  <c r="N3250" i="2"/>
  <c r="J3251" i="2"/>
  <c r="L3251" i="2"/>
  <c r="N3251" i="2"/>
  <c r="J3252" i="2"/>
  <c r="L3252" i="2"/>
  <c r="N3252" i="2"/>
  <c r="L3253" i="2"/>
  <c r="N3253" i="2"/>
  <c r="J3253" i="2"/>
  <c r="L3254" i="2"/>
  <c r="J3254" i="2"/>
  <c r="N3254" i="2"/>
  <c r="L3255" i="2"/>
  <c r="J3255" i="2"/>
  <c r="N3255" i="2"/>
  <c r="N3256" i="2"/>
  <c r="L3256" i="2"/>
  <c r="J3256" i="2"/>
  <c r="L3257" i="2"/>
  <c r="J3257" i="2"/>
  <c r="N3257" i="2"/>
  <c r="N3258" i="2"/>
  <c r="L3258" i="2"/>
  <c r="J3258" i="2"/>
  <c r="N3259" i="2"/>
  <c r="L3259" i="2"/>
  <c r="J3259" i="2"/>
  <c r="L3260" i="2"/>
  <c r="J3260" i="2"/>
  <c r="N3260" i="2"/>
  <c r="N3261" i="2"/>
  <c r="L3261" i="2"/>
  <c r="J3261" i="2"/>
  <c r="L3262" i="2"/>
  <c r="N3262" i="2"/>
  <c r="J3262" i="2"/>
  <c r="N3263" i="2"/>
  <c r="J3263" i="2"/>
  <c r="L3263" i="2"/>
  <c r="J3264" i="2"/>
  <c r="L3264" i="2"/>
  <c r="N3264" i="2"/>
  <c r="N3265" i="2"/>
  <c r="J3265" i="2"/>
  <c r="L3265" i="2"/>
  <c r="N3267" i="2"/>
  <c r="L3267" i="2"/>
  <c r="J3267" i="2"/>
  <c r="L3269" i="2"/>
  <c r="N3269" i="2"/>
  <c r="J3269" i="2"/>
  <c r="J3271" i="2"/>
  <c r="L3271" i="2"/>
  <c r="N3271" i="2"/>
  <c r="L3273" i="2"/>
  <c r="N3273" i="2"/>
  <c r="J3273" i="2"/>
  <c r="J3275" i="2"/>
  <c r="L3275" i="2"/>
  <c r="N3275" i="2"/>
  <c r="J3277" i="2"/>
  <c r="L3277" i="2"/>
  <c r="N3277" i="2"/>
  <c r="N3279" i="2"/>
  <c r="J3279" i="2"/>
  <c r="L3279" i="2"/>
  <c r="L3281" i="2"/>
  <c r="N3281" i="2"/>
  <c r="J3281" i="2"/>
  <c r="L3283" i="2"/>
  <c r="J3283" i="2"/>
  <c r="N3283" i="2"/>
  <c r="N3285" i="2"/>
  <c r="L3285" i="2"/>
  <c r="J3285" i="2"/>
  <c r="J3287" i="2"/>
  <c r="L3287" i="2"/>
  <c r="N3287" i="2"/>
  <c r="L3289" i="2"/>
  <c r="J3289" i="2"/>
  <c r="N3289" i="2"/>
  <c r="J3291" i="2"/>
  <c r="L3291" i="2"/>
  <c r="N3291" i="2"/>
  <c r="J3293" i="2"/>
  <c r="L3293" i="2"/>
  <c r="N3293" i="2"/>
  <c r="N3294" i="2"/>
  <c r="L3294" i="2"/>
  <c r="J3294" i="2"/>
  <c r="N3295" i="2"/>
  <c r="L3295" i="2"/>
  <c r="J3295" i="2"/>
  <c r="L3296" i="2"/>
  <c r="N3296" i="2"/>
  <c r="J3296" i="2"/>
  <c r="N3297" i="2"/>
  <c r="L3297" i="2"/>
  <c r="J3297" i="2"/>
  <c r="J3298" i="2"/>
  <c r="L3298" i="2"/>
  <c r="N3298" i="2"/>
  <c r="N3299" i="2"/>
  <c r="L3299" i="2"/>
  <c r="J3299" i="2"/>
  <c r="N3300" i="2"/>
  <c r="L3300" i="2"/>
  <c r="J3300" i="2"/>
  <c r="N3301" i="2"/>
  <c r="L3301" i="2"/>
  <c r="J3301" i="2"/>
  <c r="L3302" i="2"/>
  <c r="J3302" i="2"/>
  <c r="N3302" i="2"/>
  <c r="L3303" i="2"/>
  <c r="N3303" i="2"/>
  <c r="J3303" i="2"/>
  <c r="L3304" i="2"/>
  <c r="J3304" i="2"/>
  <c r="N3304" i="2"/>
  <c r="N3305" i="2"/>
  <c r="L3305" i="2"/>
  <c r="J3305" i="2"/>
  <c r="N3306" i="2"/>
  <c r="L3306" i="2"/>
  <c r="J3306" i="2"/>
  <c r="N3307" i="2"/>
  <c r="L3307" i="2"/>
  <c r="J3307" i="2"/>
  <c r="L3308" i="2"/>
  <c r="J3308" i="2"/>
  <c r="N3308" i="2"/>
  <c r="J3309" i="2"/>
  <c r="L3309" i="2"/>
  <c r="N3309" i="2"/>
  <c r="J3310" i="2"/>
  <c r="L3310" i="2"/>
  <c r="N3310" i="2"/>
  <c r="J3311" i="2"/>
  <c r="L3311" i="2"/>
  <c r="N3311" i="2"/>
  <c r="N3313" i="2"/>
  <c r="L3313" i="2"/>
  <c r="J3313" i="2"/>
  <c r="N3315" i="2"/>
  <c r="L3315" i="2"/>
  <c r="J3315" i="2"/>
  <c r="J3318" i="2"/>
  <c r="N3318" i="2"/>
  <c r="L3318" i="2"/>
  <c r="N3320" i="2"/>
  <c r="L3320" i="2"/>
  <c r="J3320" i="2"/>
  <c r="N3322" i="2"/>
  <c r="L3322" i="2"/>
  <c r="J3322" i="2"/>
  <c r="J3324" i="2"/>
  <c r="L3324" i="2"/>
  <c r="N3324" i="2"/>
  <c r="J3326" i="2"/>
  <c r="L3326" i="2"/>
  <c r="N3326" i="2"/>
  <c r="N3328" i="2"/>
  <c r="J3328" i="2"/>
  <c r="L3328" i="2"/>
  <c r="L3330" i="2"/>
  <c r="J3330" i="2"/>
  <c r="N3330" i="2"/>
  <c r="N3332" i="2"/>
  <c r="J3332" i="2"/>
  <c r="L3332" i="2"/>
  <c r="L3334" i="2"/>
  <c r="J3334" i="2"/>
  <c r="N3334" i="2"/>
  <c r="N3336" i="2"/>
  <c r="L3336" i="2"/>
  <c r="J3336" i="2"/>
  <c r="N3338" i="2"/>
  <c r="L3338" i="2"/>
  <c r="J3338" i="2"/>
  <c r="L3340" i="2"/>
  <c r="J3340" i="2"/>
  <c r="N3340" i="2"/>
  <c r="J3342" i="2"/>
  <c r="L3342" i="2"/>
  <c r="N3342" i="2"/>
  <c r="L3344" i="2"/>
  <c r="N3344" i="2"/>
  <c r="J3344" i="2"/>
  <c r="N3346" i="2"/>
  <c r="L3346" i="2"/>
  <c r="J3346" i="2"/>
  <c r="J3348" i="2"/>
  <c r="N3348" i="2"/>
  <c r="L3348" i="2"/>
  <c r="N3350" i="2"/>
  <c r="L3350" i="2"/>
  <c r="J3350" i="2"/>
  <c r="N3352" i="2"/>
  <c r="J3352" i="2"/>
  <c r="L3352" i="2"/>
  <c r="N3354" i="2"/>
  <c r="L3354" i="2"/>
  <c r="J3354" i="2"/>
  <c r="L3356" i="2"/>
  <c r="N3356" i="2"/>
  <c r="J3356" i="2"/>
  <c r="N3359" i="2"/>
  <c r="J3359" i="2"/>
  <c r="L3359" i="2"/>
  <c r="L3361" i="2"/>
  <c r="J3361" i="2"/>
  <c r="N3361" i="2"/>
  <c r="N3363" i="2"/>
  <c r="L3363" i="2"/>
  <c r="J3363" i="2"/>
  <c r="L3365" i="2"/>
  <c r="N3365" i="2"/>
  <c r="J3365" i="2"/>
  <c r="N3367" i="2"/>
  <c r="L3367" i="2"/>
  <c r="J3367" i="2"/>
  <c r="L3368" i="2"/>
  <c r="J3368" i="2"/>
  <c r="N3368" i="2"/>
  <c r="N3370" i="2"/>
  <c r="L3370" i="2"/>
  <c r="J3370" i="2"/>
  <c r="J3372" i="2"/>
  <c r="L3372" i="2"/>
  <c r="N3372" i="2"/>
  <c r="J3374" i="2"/>
  <c r="L3374" i="2"/>
  <c r="N3374" i="2"/>
  <c r="J3376" i="2"/>
  <c r="L3376" i="2"/>
  <c r="N3376" i="2"/>
  <c r="N3378" i="2"/>
  <c r="J3378" i="2"/>
  <c r="L3378" i="2"/>
  <c r="L3380" i="2"/>
  <c r="J3380" i="2"/>
  <c r="N3380" i="2"/>
  <c r="J3382" i="2"/>
  <c r="N3382" i="2"/>
  <c r="L3382" i="2"/>
  <c r="J3384" i="2"/>
  <c r="L3384" i="2"/>
  <c r="N3384" i="2"/>
  <c r="J3386" i="2"/>
  <c r="L3386" i="2"/>
  <c r="N3386" i="2"/>
  <c r="J3388" i="2"/>
  <c r="N3388" i="2"/>
  <c r="L3388" i="2"/>
  <c r="J3390" i="2"/>
  <c r="N3390" i="2"/>
  <c r="L3390" i="2"/>
  <c r="L3392" i="2"/>
  <c r="J3392" i="2"/>
  <c r="N3392" i="2"/>
  <c r="N3880" i="2"/>
  <c r="L3880" i="2"/>
  <c r="J3880" i="2"/>
  <c r="N3883" i="2"/>
  <c r="J3883" i="2"/>
  <c r="L3883" i="2"/>
  <c r="J3885" i="2"/>
  <c r="L3885" i="2"/>
  <c r="N3885" i="2"/>
  <c r="L3888" i="2"/>
  <c r="N3888" i="2"/>
  <c r="J3888" i="2"/>
  <c r="J3890" i="2"/>
  <c r="L3890" i="2"/>
  <c r="N3890" i="2"/>
  <c r="J3893" i="2"/>
  <c r="N3893" i="2"/>
  <c r="L3893" i="2"/>
  <c r="N3896" i="2"/>
  <c r="J3896" i="2"/>
  <c r="L3896" i="2"/>
  <c r="N3899" i="2"/>
  <c r="J3899" i="2"/>
  <c r="L3899" i="2"/>
  <c r="L3902" i="2"/>
  <c r="J3902" i="2"/>
  <c r="N3902" i="2"/>
  <c r="N3904" i="2"/>
  <c r="J3904" i="2"/>
  <c r="L3904" i="2"/>
  <c r="N3907" i="2"/>
  <c r="J3907" i="2"/>
  <c r="L3907" i="2"/>
  <c r="N3909" i="2"/>
  <c r="L3909" i="2"/>
  <c r="J3909" i="2"/>
  <c r="L3912" i="2"/>
  <c r="J3912" i="2"/>
  <c r="N3912" i="2"/>
  <c r="L3914" i="2"/>
  <c r="J3914" i="2"/>
  <c r="N3914" i="2"/>
  <c r="N3917" i="2"/>
  <c r="L3917" i="2"/>
  <c r="J3917" i="2"/>
  <c r="N3919" i="2"/>
  <c r="J3919" i="2"/>
  <c r="L3919" i="2"/>
  <c r="N3922" i="2"/>
  <c r="L3922" i="2"/>
  <c r="J3922" i="2"/>
  <c r="L3925" i="2"/>
  <c r="N3925" i="2"/>
  <c r="J3925" i="2"/>
  <c r="J3927" i="2"/>
  <c r="N3927" i="2"/>
  <c r="L3927" i="2"/>
  <c r="J3930" i="2"/>
  <c r="N3930" i="2"/>
  <c r="L3930" i="2"/>
  <c r="N3933" i="2"/>
  <c r="L3933" i="2"/>
  <c r="J3933" i="2"/>
  <c r="L3935" i="2"/>
  <c r="J3935" i="2"/>
  <c r="N3935" i="2"/>
  <c r="L3938" i="2"/>
  <c r="N3938" i="2"/>
  <c r="J3938" i="2"/>
  <c r="L3940" i="2"/>
  <c r="J3940" i="2"/>
  <c r="N3940" i="2"/>
  <c r="N3943" i="2"/>
  <c r="L3943" i="2"/>
  <c r="J3943" i="2"/>
  <c r="L3945" i="2"/>
  <c r="N3945" i="2"/>
  <c r="J3945" i="2"/>
  <c r="J3948" i="2"/>
  <c r="N3948" i="2"/>
  <c r="L3948" i="2"/>
  <c r="N3950" i="2"/>
  <c r="L3950" i="2"/>
  <c r="J3950" i="2"/>
  <c r="L3953" i="2"/>
  <c r="N3953" i="2"/>
  <c r="J3953" i="2"/>
  <c r="J3955" i="2"/>
  <c r="N3955" i="2"/>
  <c r="L3955" i="2"/>
  <c r="N3957" i="2"/>
  <c r="L3957" i="2"/>
  <c r="J3957" i="2"/>
  <c r="N3960" i="2"/>
  <c r="L3960" i="2"/>
  <c r="J3960" i="2"/>
  <c r="L3963" i="2"/>
  <c r="N3963" i="2"/>
  <c r="J3963" i="2"/>
  <c r="J3965" i="2"/>
  <c r="L3965" i="2"/>
  <c r="N3965" i="2"/>
  <c r="N3968" i="2"/>
  <c r="L3968" i="2"/>
  <c r="J3968" i="2"/>
  <c r="J3970" i="2"/>
  <c r="N3970" i="2"/>
  <c r="L3970" i="2"/>
  <c r="N3973" i="2"/>
  <c r="J3973" i="2"/>
  <c r="L3973" i="2"/>
  <c r="L3975" i="2"/>
  <c r="N3975" i="2"/>
  <c r="J3975" i="2"/>
  <c r="J3978" i="2"/>
  <c r="L3978" i="2"/>
  <c r="N3978" i="2"/>
  <c r="N3980" i="2"/>
  <c r="L3980" i="2"/>
  <c r="J3980" i="2"/>
  <c r="N3982" i="2"/>
  <c r="L3982" i="2"/>
  <c r="J3982" i="2"/>
  <c r="L3986" i="2"/>
  <c r="J3986" i="2"/>
  <c r="N3986" i="2"/>
  <c r="N3989" i="2"/>
  <c r="J3989" i="2"/>
  <c r="L3989" i="2"/>
  <c r="J3991" i="2"/>
  <c r="L3991" i="2"/>
  <c r="N3991" i="2"/>
  <c r="J3994" i="2"/>
  <c r="N3994" i="2"/>
  <c r="L3994" i="2"/>
  <c r="N3997" i="2"/>
  <c r="J3997" i="2"/>
  <c r="L3997" i="2"/>
  <c r="L3999" i="2"/>
  <c r="J3999" i="2"/>
  <c r="N3999" i="2"/>
  <c r="N4002" i="2"/>
  <c r="L4002" i="2"/>
  <c r="J4002" i="2"/>
  <c r="L4004" i="2"/>
  <c r="N4004" i="2"/>
  <c r="J4004" i="2"/>
  <c r="J4005" i="2"/>
  <c r="L4005" i="2"/>
  <c r="N4005" i="2"/>
  <c r="J4008" i="2"/>
  <c r="L4008" i="2"/>
  <c r="N4008" i="2"/>
  <c r="N4009" i="2"/>
  <c r="L4009" i="2"/>
  <c r="J4009" i="2"/>
  <c r="N4012" i="2"/>
  <c r="J4012" i="2"/>
  <c r="L4012" i="2"/>
  <c r="J4013" i="2"/>
  <c r="N4013" i="2"/>
  <c r="L4013" i="2"/>
  <c r="N4016" i="2"/>
  <c r="L4016" i="2"/>
  <c r="J4016" i="2"/>
  <c r="N4018" i="2"/>
  <c r="L4018" i="2"/>
  <c r="J4018" i="2"/>
  <c r="N4020" i="2"/>
  <c r="J4020" i="2"/>
  <c r="L4020" i="2"/>
  <c r="N4023" i="2"/>
  <c r="L4023" i="2"/>
  <c r="J4023" i="2"/>
  <c r="J4024" i="2"/>
  <c r="L4024" i="2"/>
  <c r="N4024" i="2"/>
  <c r="J4027" i="2"/>
  <c r="N4027" i="2"/>
  <c r="L4027" i="2"/>
  <c r="N4029" i="2"/>
  <c r="L4029" i="2"/>
  <c r="J4029" i="2"/>
  <c r="L4032" i="2"/>
  <c r="J4032" i="2"/>
  <c r="N4032" i="2"/>
  <c r="N4034" i="2"/>
  <c r="L4034" i="2"/>
  <c r="J4034" i="2"/>
  <c r="N4036" i="2"/>
  <c r="L4036" i="2"/>
  <c r="J4036" i="2"/>
  <c r="J4039" i="2"/>
  <c r="L4039" i="2"/>
  <c r="N4039" i="2"/>
  <c r="N4042" i="2"/>
  <c r="J4042" i="2"/>
  <c r="L4042" i="2"/>
  <c r="J4044" i="2"/>
  <c r="N4044" i="2"/>
  <c r="L4044" i="2"/>
  <c r="J4046" i="2"/>
  <c r="N4046" i="2"/>
  <c r="L4046" i="2"/>
  <c r="N4048" i="2"/>
  <c r="J4048" i="2"/>
  <c r="L4048" i="2"/>
  <c r="J4051" i="2"/>
  <c r="N4051" i="2"/>
  <c r="L4051" i="2"/>
  <c r="J4067" i="2"/>
  <c r="L4067" i="2"/>
  <c r="N4067" i="2"/>
  <c r="N4070" i="2"/>
  <c r="L4070" i="2"/>
  <c r="J4070" i="2"/>
  <c r="L4073" i="2"/>
  <c r="N4073" i="2"/>
  <c r="J4073" i="2"/>
  <c r="J4076" i="2"/>
  <c r="L4076" i="2"/>
  <c r="N4076" i="2"/>
  <c r="J4077" i="2"/>
  <c r="L4077" i="2"/>
  <c r="N4077" i="2"/>
  <c r="L4080" i="2"/>
  <c r="J4080" i="2"/>
  <c r="N4080" i="2"/>
  <c r="N4083" i="2"/>
  <c r="J4083" i="2"/>
  <c r="L4083" i="2"/>
  <c r="L4085" i="2"/>
  <c r="J4085" i="2"/>
  <c r="N4085" i="2"/>
  <c r="L4088" i="2"/>
  <c r="N4088" i="2"/>
  <c r="J4088" i="2"/>
  <c r="N4090" i="2"/>
  <c r="J4090" i="2"/>
  <c r="L4090" i="2"/>
  <c r="N4093" i="2"/>
  <c r="L4093" i="2"/>
  <c r="J4093" i="2"/>
  <c r="J4096" i="2"/>
  <c r="N4096" i="2"/>
  <c r="L4096" i="2"/>
  <c r="N4097" i="2"/>
  <c r="L4097" i="2"/>
  <c r="J4097" i="2"/>
  <c r="N4100" i="2"/>
  <c r="J4100" i="2"/>
  <c r="L4100" i="2"/>
  <c r="N4103" i="2"/>
  <c r="L4103" i="2"/>
  <c r="J4103" i="2"/>
  <c r="L4106" i="2"/>
  <c r="N4106" i="2"/>
  <c r="J4106" i="2"/>
  <c r="L4109" i="2"/>
  <c r="J4109" i="2"/>
  <c r="N4109" i="2"/>
  <c r="N4110" i="2"/>
  <c r="L4110" i="2"/>
  <c r="J4110" i="2"/>
  <c r="L4113" i="2"/>
  <c r="J4113" i="2"/>
  <c r="N4113" i="2"/>
  <c r="N4116" i="2"/>
  <c r="L4116" i="2"/>
  <c r="J4116" i="2"/>
  <c r="N4119" i="2"/>
  <c r="J4119" i="2"/>
  <c r="L4119" i="2"/>
  <c r="N4121" i="2"/>
  <c r="L4121" i="2"/>
  <c r="J4121" i="2"/>
  <c r="N4124" i="2"/>
  <c r="J4124" i="2"/>
  <c r="L4124" i="2"/>
  <c r="J4125" i="2"/>
  <c r="L4125" i="2"/>
  <c r="N4125" i="2"/>
  <c r="J4128" i="2"/>
  <c r="L4128" i="2"/>
  <c r="N4128" i="2"/>
  <c r="L4130" i="2"/>
  <c r="N4130" i="2"/>
  <c r="J4130" i="2"/>
  <c r="J4132" i="2"/>
  <c r="L4132" i="2"/>
  <c r="N4132" i="2"/>
  <c r="L4134" i="2"/>
  <c r="N4134" i="2"/>
  <c r="J4134" i="2"/>
  <c r="L4137" i="2"/>
  <c r="J4137" i="2"/>
  <c r="N4137" i="2"/>
  <c r="N4140" i="2"/>
  <c r="L4140" i="2"/>
  <c r="J4140" i="2"/>
  <c r="L4143" i="2"/>
  <c r="J4143" i="2"/>
  <c r="N4143" i="2"/>
  <c r="N4146" i="2"/>
  <c r="J4146" i="2"/>
  <c r="L4146" i="2"/>
  <c r="N4149" i="2"/>
  <c r="J4149" i="2"/>
  <c r="L4149" i="2"/>
  <c r="N4152" i="2"/>
  <c r="J4152" i="2"/>
  <c r="L4152" i="2"/>
  <c r="N4155" i="2"/>
  <c r="J4155" i="2"/>
  <c r="L4155" i="2"/>
  <c r="J4158" i="2"/>
  <c r="N4158" i="2"/>
  <c r="L4158" i="2"/>
  <c r="N4161" i="2"/>
  <c r="J4161" i="2"/>
  <c r="L4161" i="2"/>
  <c r="J4164" i="2"/>
  <c r="L4164" i="2"/>
  <c r="N4164" i="2"/>
  <c r="J4168" i="2"/>
  <c r="N4168" i="2"/>
  <c r="L4168" i="2"/>
  <c r="N4171" i="2"/>
  <c r="L4171" i="2"/>
  <c r="J4171" i="2"/>
  <c r="L4174" i="2"/>
  <c r="J4174" i="2"/>
  <c r="N4174" i="2"/>
  <c r="J4571" i="2"/>
  <c r="L4571" i="2"/>
  <c r="N4571" i="2"/>
  <c r="L4578" i="2"/>
  <c r="N4578" i="2"/>
  <c r="J4578" i="2"/>
  <c r="N4584" i="2"/>
  <c r="J4584" i="2"/>
  <c r="L4584" i="2"/>
  <c r="L4591" i="2"/>
  <c r="J4591" i="2"/>
  <c r="N4591" i="2"/>
  <c r="J4595" i="2"/>
  <c r="L4595" i="2"/>
  <c r="N4595" i="2"/>
  <c r="J4600" i="2"/>
  <c r="L4600" i="2"/>
  <c r="N4600" i="2"/>
  <c r="J4604" i="2"/>
  <c r="L4604" i="2"/>
  <c r="N4604" i="2"/>
  <c r="J4608" i="2"/>
  <c r="N4608" i="2"/>
  <c r="L4608" i="2"/>
  <c r="L4613" i="2"/>
  <c r="J4613" i="2"/>
  <c r="N4613" i="2"/>
  <c r="N4618" i="2"/>
  <c r="L4618" i="2"/>
  <c r="J4618" i="2"/>
  <c r="N4622" i="2"/>
  <c r="L4622" i="2"/>
  <c r="J4622" i="2"/>
  <c r="L4627" i="2"/>
  <c r="N4627" i="2"/>
  <c r="J4627" i="2"/>
  <c r="N4633" i="2"/>
  <c r="L4633" i="2"/>
  <c r="J4633" i="2"/>
  <c r="N4641" i="2"/>
  <c r="L4641" i="2"/>
  <c r="J4641" i="2"/>
  <c r="N4646" i="2"/>
  <c r="J4646" i="2"/>
  <c r="L4646" i="2"/>
  <c r="J4652" i="2"/>
  <c r="N4652" i="2"/>
  <c r="L4652" i="2"/>
  <c r="N4656" i="2"/>
  <c r="J4656" i="2"/>
  <c r="L4656" i="2"/>
  <c r="J4663" i="2"/>
  <c r="L4663" i="2"/>
  <c r="N4663" i="2"/>
  <c r="J4669" i="2"/>
  <c r="N4669" i="2"/>
  <c r="L4669" i="2"/>
  <c r="L4674" i="2"/>
  <c r="J4674" i="2"/>
  <c r="N4674" i="2"/>
  <c r="N4682" i="2"/>
  <c r="L4682" i="2"/>
  <c r="J4682" i="2"/>
  <c r="J4687" i="2"/>
  <c r="L4687" i="2"/>
  <c r="N4687" i="2"/>
  <c r="J4692" i="2"/>
  <c r="L4692" i="2"/>
  <c r="N4692" i="2"/>
  <c r="J4697" i="2"/>
  <c r="N4697" i="2"/>
  <c r="L4697" i="2"/>
  <c r="N4701" i="2"/>
  <c r="L4701" i="2"/>
  <c r="J4701" i="2"/>
  <c r="J4706" i="2"/>
  <c r="N4706" i="2"/>
  <c r="L4706" i="2"/>
  <c r="J4711" i="2"/>
  <c r="N4711" i="2"/>
  <c r="L4711" i="2"/>
  <c r="J4715" i="2"/>
  <c r="L4715" i="2"/>
  <c r="N4715" i="2"/>
  <c r="N4720" i="2"/>
  <c r="J4720" i="2"/>
  <c r="L4720" i="2"/>
  <c r="N4724" i="2"/>
  <c r="L4724" i="2"/>
  <c r="J4724" i="2"/>
  <c r="N4728" i="2"/>
  <c r="L4728" i="2"/>
  <c r="J4728" i="2"/>
  <c r="N4732" i="2"/>
  <c r="L4732" i="2"/>
  <c r="J4732" i="2"/>
  <c r="N4736" i="2"/>
  <c r="L4736" i="2"/>
  <c r="J4736" i="2"/>
  <c r="L4741" i="2"/>
  <c r="N4741" i="2"/>
  <c r="J4741" i="2"/>
  <c r="N4746" i="2"/>
  <c r="J4746" i="2"/>
  <c r="L4746" i="2"/>
  <c r="N4751" i="2"/>
  <c r="J4751" i="2"/>
  <c r="L4751" i="2"/>
  <c r="N4756" i="2"/>
  <c r="L4756" i="2"/>
  <c r="J4756" i="2"/>
  <c r="N4760" i="2"/>
  <c r="J4760" i="2"/>
  <c r="L4760" i="2"/>
  <c r="N4765" i="2"/>
  <c r="J4765" i="2"/>
  <c r="L4765" i="2"/>
  <c r="J4770" i="2"/>
  <c r="L4770" i="2"/>
  <c r="N4770" i="2"/>
  <c r="J4774" i="2"/>
  <c r="N4774" i="2"/>
  <c r="L4774" i="2"/>
  <c r="N4780" i="2"/>
  <c r="L4780" i="2"/>
  <c r="J4780" i="2"/>
  <c r="N4785" i="2"/>
  <c r="J4785" i="2"/>
  <c r="L4785" i="2"/>
  <c r="N4790" i="2"/>
  <c r="J4790" i="2"/>
  <c r="L4790" i="2"/>
  <c r="N4794" i="2"/>
  <c r="J4794" i="2"/>
  <c r="L4794" i="2"/>
  <c r="L4799" i="2"/>
  <c r="N4799" i="2"/>
  <c r="J4799" i="2"/>
  <c r="N4803" i="2"/>
  <c r="J4803" i="2"/>
  <c r="L4803" i="2"/>
  <c r="L4807" i="2"/>
  <c r="N4807" i="2"/>
  <c r="J4807" i="2"/>
  <c r="N4811" i="2"/>
  <c r="L4811" i="2"/>
  <c r="J4811" i="2"/>
  <c r="J4815" i="2"/>
  <c r="L4815" i="2"/>
  <c r="N4815" i="2"/>
  <c r="N4820" i="2"/>
  <c r="L4820" i="2"/>
  <c r="J4820" i="2"/>
  <c r="J4825" i="2"/>
  <c r="N4825" i="2"/>
  <c r="L4825" i="2"/>
  <c r="J4830" i="2"/>
  <c r="N4830" i="2"/>
  <c r="L4830" i="2"/>
  <c r="N4835" i="2"/>
  <c r="L4835" i="2"/>
  <c r="J4835" i="2"/>
  <c r="J54" i="2"/>
  <c r="L54" i="2"/>
  <c r="N54" i="2"/>
  <c r="L62" i="2"/>
  <c r="J62" i="2"/>
  <c r="N62" i="2"/>
  <c r="J3871" i="2"/>
  <c r="L3871" i="2"/>
  <c r="N3871" i="2"/>
  <c r="L3872" i="2"/>
  <c r="N3872" i="2"/>
  <c r="J3872" i="2"/>
  <c r="L3873" i="2"/>
  <c r="N3873" i="2"/>
  <c r="J3873" i="2"/>
  <c r="J3874" i="2"/>
  <c r="N3874" i="2"/>
  <c r="L3874" i="2"/>
  <c r="N3875" i="2"/>
  <c r="L3875" i="2"/>
  <c r="J3875" i="2"/>
  <c r="J3876" i="2"/>
  <c r="L3876" i="2"/>
  <c r="N3876" i="2"/>
  <c r="L3877" i="2"/>
  <c r="J3877" i="2"/>
  <c r="N3877" i="2"/>
  <c r="N3878" i="2"/>
  <c r="L3878" i="2"/>
  <c r="J3878" i="2"/>
  <c r="N3879" i="2"/>
  <c r="L3879" i="2"/>
  <c r="J3879" i="2"/>
  <c r="L3882" i="2"/>
  <c r="J3882" i="2"/>
  <c r="N3882" i="2"/>
  <c r="J3887" i="2"/>
  <c r="N3887" i="2"/>
  <c r="L3887" i="2"/>
  <c r="J3891" i="2"/>
  <c r="L3891" i="2"/>
  <c r="N3891" i="2"/>
  <c r="J3895" i="2"/>
  <c r="L3895" i="2"/>
  <c r="N3895" i="2"/>
  <c r="J3900" i="2"/>
  <c r="L3900" i="2"/>
  <c r="N3900" i="2"/>
  <c r="N3905" i="2"/>
  <c r="J3905" i="2"/>
  <c r="L3905" i="2"/>
  <c r="N3910" i="2"/>
  <c r="J3910" i="2"/>
  <c r="L3910" i="2"/>
  <c r="J3915" i="2"/>
  <c r="N3915" i="2"/>
  <c r="L3915" i="2"/>
  <c r="J3920" i="2"/>
  <c r="N3920" i="2"/>
  <c r="L3920" i="2"/>
  <c r="J3924" i="2"/>
  <c r="L3924" i="2"/>
  <c r="N3924" i="2"/>
  <c r="J3928" i="2"/>
  <c r="L3928" i="2"/>
  <c r="N3928" i="2"/>
  <c r="J3932" i="2"/>
  <c r="L3932" i="2"/>
  <c r="N3932" i="2"/>
  <c r="N3937" i="2"/>
  <c r="L3937" i="2"/>
  <c r="J3937" i="2"/>
  <c r="L3941" i="2"/>
  <c r="N3941" i="2"/>
  <c r="J3941" i="2"/>
  <c r="N3947" i="2"/>
  <c r="L3947" i="2"/>
  <c r="J3947" i="2"/>
  <c r="N3952" i="2"/>
  <c r="L3952" i="2"/>
  <c r="J3952" i="2"/>
  <c r="L3958" i="2"/>
  <c r="J3958" i="2"/>
  <c r="N3958" i="2"/>
  <c r="N3962" i="2"/>
  <c r="L3962" i="2"/>
  <c r="J3962" i="2"/>
  <c r="L3967" i="2"/>
  <c r="N3967" i="2"/>
  <c r="J3967" i="2"/>
  <c r="L3971" i="2"/>
  <c r="J3971" i="2"/>
  <c r="N3971" i="2"/>
  <c r="J3976" i="2"/>
  <c r="L3976" i="2"/>
  <c r="N3976" i="2"/>
  <c r="L3979" i="2"/>
  <c r="N3979" i="2"/>
  <c r="J3979" i="2"/>
  <c r="N3984" i="2"/>
  <c r="L3984" i="2"/>
  <c r="J3984" i="2"/>
  <c r="J3987" i="2"/>
  <c r="L3987" i="2"/>
  <c r="N3987" i="2"/>
  <c r="J3992" i="2"/>
  <c r="N3992" i="2"/>
  <c r="L3992" i="2"/>
  <c r="J3996" i="2"/>
  <c r="L3996" i="2"/>
  <c r="N3996" i="2"/>
  <c r="N4000" i="2"/>
  <c r="L4000" i="2"/>
  <c r="J4000" i="2"/>
  <c r="J4003" i="2"/>
  <c r="N4003" i="2"/>
  <c r="L4003" i="2"/>
  <c r="L4006" i="2"/>
  <c r="J4006" i="2"/>
  <c r="N4006" i="2"/>
  <c r="J4011" i="2"/>
  <c r="N4011" i="2"/>
  <c r="L4011" i="2"/>
  <c r="J4015" i="2"/>
  <c r="N4015" i="2"/>
  <c r="L4015" i="2"/>
  <c r="N4019" i="2"/>
  <c r="L4019" i="2"/>
  <c r="J4019" i="2"/>
  <c r="L4022" i="2"/>
  <c r="J4022" i="2"/>
  <c r="N4022" i="2"/>
  <c r="J4026" i="2"/>
  <c r="N4026" i="2"/>
  <c r="L4026" i="2"/>
  <c r="N4030" i="2"/>
  <c r="L4030" i="2"/>
  <c r="J4030" i="2"/>
  <c r="N4033" i="2"/>
  <c r="L4033" i="2"/>
  <c r="J4033" i="2"/>
  <c r="N4037" i="2"/>
  <c r="J4037" i="2"/>
  <c r="L4037" i="2"/>
  <c r="N4040" i="2"/>
  <c r="J4040" i="2"/>
  <c r="L4040" i="2"/>
  <c r="J4043" i="2"/>
  <c r="L4043" i="2"/>
  <c r="N4043" i="2"/>
  <c r="N4047" i="2"/>
  <c r="J4047" i="2"/>
  <c r="L4047" i="2"/>
  <c r="N4050" i="2"/>
  <c r="L4050" i="2"/>
  <c r="J4050" i="2"/>
  <c r="L4053" i="2"/>
  <c r="N4053" i="2"/>
  <c r="J4053" i="2"/>
  <c r="J4055" i="2"/>
  <c r="N4055" i="2"/>
  <c r="L4055" i="2"/>
  <c r="J4057" i="2"/>
  <c r="N4057" i="2"/>
  <c r="L4057" i="2"/>
  <c r="N4058" i="2"/>
  <c r="L4058" i="2"/>
  <c r="J4058" i="2"/>
  <c r="J4060" i="2"/>
  <c r="L4060" i="2"/>
  <c r="N4060" i="2"/>
  <c r="L4062" i="2"/>
  <c r="N4062" i="2"/>
  <c r="J4062" i="2"/>
  <c r="L4064" i="2"/>
  <c r="N4064" i="2"/>
  <c r="J4064" i="2"/>
  <c r="N4066" i="2"/>
  <c r="L4066" i="2"/>
  <c r="J4066" i="2"/>
  <c r="L4069" i="2"/>
  <c r="N4069" i="2"/>
  <c r="J4069" i="2"/>
  <c r="N4072" i="2"/>
  <c r="L4072" i="2"/>
  <c r="J4072" i="2"/>
  <c r="J4075" i="2"/>
  <c r="L4075" i="2"/>
  <c r="N4075" i="2"/>
  <c r="L4078" i="2"/>
  <c r="N4078" i="2"/>
  <c r="J4078" i="2"/>
  <c r="L4081" i="2"/>
  <c r="N4081" i="2"/>
  <c r="J4081" i="2"/>
  <c r="J4084" i="2"/>
  <c r="N4084" i="2"/>
  <c r="L4084" i="2"/>
  <c r="J4087" i="2"/>
  <c r="N4087" i="2"/>
  <c r="L4087" i="2"/>
  <c r="N4091" i="2"/>
  <c r="L4091" i="2"/>
  <c r="J4091" i="2"/>
  <c r="N4094" i="2"/>
  <c r="L4094" i="2"/>
  <c r="J4094" i="2"/>
  <c r="N4098" i="2"/>
  <c r="L4098" i="2"/>
  <c r="J4098" i="2"/>
  <c r="N4101" i="2"/>
  <c r="J4101" i="2"/>
  <c r="L4101" i="2"/>
  <c r="J4104" i="2"/>
  <c r="L4104" i="2"/>
  <c r="N4104" i="2"/>
  <c r="J4107" i="2"/>
  <c r="N4107" i="2"/>
  <c r="L4107" i="2"/>
  <c r="L4111" i="2"/>
  <c r="J4111" i="2"/>
  <c r="N4111" i="2"/>
  <c r="L4114" i="2"/>
  <c r="N4114" i="2"/>
  <c r="J4114" i="2"/>
  <c r="L4117" i="2"/>
  <c r="N4117" i="2"/>
  <c r="J4117" i="2"/>
  <c r="L4120" i="2"/>
  <c r="J4120" i="2"/>
  <c r="N4120" i="2"/>
  <c r="N4123" i="2"/>
  <c r="L4123" i="2"/>
  <c r="J4123" i="2"/>
  <c r="N4127" i="2"/>
  <c r="L4127" i="2"/>
  <c r="J4127" i="2"/>
  <c r="N4129" i="2"/>
  <c r="L4129" i="2"/>
  <c r="J4129" i="2"/>
  <c r="N4133" i="2"/>
  <c r="J4133" i="2"/>
  <c r="L4133" i="2"/>
  <c r="J4136" i="2"/>
  <c r="L4136" i="2"/>
  <c r="N4136" i="2"/>
  <c r="N4139" i="2"/>
  <c r="L4139" i="2"/>
  <c r="J4139" i="2"/>
  <c r="L4142" i="2"/>
  <c r="N4142" i="2"/>
  <c r="J4142" i="2"/>
  <c r="L4145" i="2"/>
  <c r="N4145" i="2"/>
  <c r="J4145" i="2"/>
  <c r="J4148" i="2"/>
  <c r="N4148" i="2"/>
  <c r="L4148" i="2"/>
  <c r="J4150" i="2"/>
  <c r="N4150" i="2"/>
  <c r="L4150" i="2"/>
  <c r="L4154" i="2"/>
  <c r="N4154" i="2"/>
  <c r="J4154" i="2"/>
  <c r="N4156" i="2"/>
  <c r="L4156" i="2"/>
  <c r="J4156" i="2"/>
  <c r="J4160" i="2"/>
  <c r="L4160" i="2"/>
  <c r="N4160" i="2"/>
  <c r="N4163" i="2"/>
  <c r="L4163" i="2"/>
  <c r="J4163" i="2"/>
  <c r="N4166" i="2"/>
  <c r="L4166" i="2"/>
  <c r="J4166" i="2"/>
  <c r="L4169" i="2"/>
  <c r="N4169" i="2"/>
  <c r="J4169" i="2"/>
  <c r="J4172" i="2"/>
  <c r="L4172" i="2"/>
  <c r="N4172" i="2"/>
  <c r="L4175" i="2"/>
  <c r="N4175" i="2"/>
  <c r="J4175" i="2"/>
  <c r="L4177" i="2"/>
  <c r="N4177" i="2"/>
  <c r="J4177" i="2"/>
  <c r="L4568" i="2"/>
  <c r="N4568" i="2"/>
  <c r="J4568" i="2"/>
  <c r="J4572" i="2"/>
  <c r="L4572" i="2"/>
  <c r="N4572" i="2"/>
  <c r="L4576" i="2"/>
  <c r="N4576" i="2"/>
  <c r="J4576" i="2"/>
  <c r="L4580" i="2"/>
  <c r="J4580" i="2"/>
  <c r="N4580" i="2"/>
  <c r="N4587" i="2"/>
  <c r="L4587" i="2"/>
  <c r="J4587" i="2"/>
  <c r="N4592" i="2"/>
  <c r="L4592" i="2"/>
  <c r="J4592" i="2"/>
  <c r="L4597" i="2"/>
  <c r="J4597" i="2"/>
  <c r="N4597" i="2"/>
  <c r="N4601" i="2"/>
  <c r="J4601" i="2"/>
  <c r="L4601" i="2"/>
  <c r="J4606" i="2"/>
  <c r="N4606" i="2"/>
  <c r="L4606" i="2"/>
  <c r="J4610" i="2"/>
  <c r="L4610" i="2"/>
  <c r="N4610" i="2"/>
  <c r="N4614" i="2"/>
  <c r="L4614" i="2"/>
  <c r="J4614" i="2"/>
  <c r="N4619" i="2"/>
  <c r="J4619" i="2"/>
  <c r="L4619" i="2"/>
  <c r="N4623" i="2"/>
  <c r="J4623" i="2"/>
  <c r="L4623" i="2"/>
  <c r="J4628" i="2"/>
  <c r="N4628" i="2"/>
  <c r="L4628" i="2"/>
  <c r="L4631" i="2"/>
  <c r="J4631" i="2"/>
  <c r="N4631" i="2"/>
  <c r="J4636" i="2"/>
  <c r="L4636" i="2"/>
  <c r="N4636" i="2"/>
  <c r="J4640" i="2"/>
  <c r="L4640" i="2"/>
  <c r="N4640" i="2"/>
  <c r="L4644" i="2"/>
  <c r="J4644" i="2"/>
  <c r="N4644" i="2"/>
  <c r="N4649" i="2"/>
  <c r="J4649" i="2"/>
  <c r="L4649" i="2"/>
  <c r="L4653" i="2"/>
  <c r="N4653" i="2"/>
  <c r="J4653" i="2"/>
  <c r="L4658" i="2"/>
  <c r="N4658" i="2"/>
  <c r="J4658" i="2"/>
  <c r="L4661" i="2"/>
  <c r="N4661" i="2"/>
  <c r="J4661" i="2"/>
  <c r="L4666" i="2"/>
  <c r="J4666" i="2"/>
  <c r="N4666" i="2"/>
  <c r="J4671" i="2"/>
  <c r="L4671" i="2"/>
  <c r="N4671" i="2"/>
  <c r="L4675" i="2"/>
  <c r="N4675" i="2"/>
  <c r="J4675" i="2"/>
  <c r="J4679" i="2"/>
  <c r="L4679" i="2"/>
  <c r="N4679" i="2"/>
  <c r="J4685" i="2"/>
  <c r="L4685" i="2"/>
  <c r="N4685" i="2"/>
  <c r="N4690" i="2"/>
  <c r="J4690" i="2"/>
  <c r="L4690" i="2"/>
  <c r="J4694" i="2"/>
  <c r="L4694" i="2"/>
  <c r="N4694" i="2"/>
  <c r="J4698" i="2"/>
  <c r="L4698" i="2"/>
  <c r="N4698" i="2"/>
  <c r="N4703" i="2"/>
  <c r="L4703" i="2"/>
  <c r="J4703" i="2"/>
  <c r="L4707" i="2"/>
  <c r="J4707" i="2"/>
  <c r="N4707" i="2"/>
  <c r="J4712" i="2"/>
  <c r="L4712" i="2"/>
  <c r="N4712" i="2"/>
  <c r="N4717" i="2"/>
  <c r="J4717" i="2"/>
  <c r="L4717" i="2"/>
  <c r="N4721" i="2"/>
  <c r="J4721" i="2"/>
  <c r="L4721" i="2"/>
  <c r="N4725" i="2"/>
  <c r="L4725" i="2"/>
  <c r="J4725" i="2"/>
  <c r="N4729" i="2"/>
  <c r="L4729" i="2"/>
  <c r="J4729" i="2"/>
  <c r="L4734" i="2"/>
  <c r="J4734" i="2"/>
  <c r="N4734" i="2"/>
  <c r="L4738" i="2"/>
  <c r="N4738" i="2"/>
  <c r="J4738" i="2"/>
  <c r="J4743" i="2"/>
  <c r="L4743" i="2"/>
  <c r="N4743" i="2"/>
  <c r="J4748" i="2"/>
  <c r="N4748" i="2"/>
  <c r="L4748" i="2"/>
  <c r="J4752" i="2"/>
  <c r="L4752" i="2"/>
  <c r="N4752" i="2"/>
  <c r="N4757" i="2"/>
  <c r="J4757" i="2"/>
  <c r="L4757" i="2"/>
  <c r="N4762" i="2"/>
  <c r="J4762" i="2"/>
  <c r="L4762" i="2"/>
  <c r="L4766" i="2"/>
  <c r="J4766" i="2"/>
  <c r="N4766" i="2"/>
  <c r="J4771" i="2"/>
  <c r="L4771" i="2"/>
  <c r="N4771" i="2"/>
  <c r="L4775" i="2"/>
  <c r="N4775" i="2"/>
  <c r="J4775" i="2"/>
  <c r="N4779" i="2"/>
  <c r="J4779" i="2"/>
  <c r="L4779" i="2"/>
  <c r="N4783" i="2"/>
  <c r="L4783" i="2"/>
  <c r="J4783" i="2"/>
  <c r="L4788" i="2"/>
  <c r="J4788" i="2"/>
  <c r="N4788" i="2"/>
  <c r="N4793" i="2"/>
  <c r="J4793" i="2"/>
  <c r="L4793" i="2"/>
  <c r="N4797" i="2"/>
  <c r="J4797" i="2"/>
  <c r="L4797" i="2"/>
  <c r="J4802" i="2"/>
  <c r="L4802" i="2"/>
  <c r="N4802" i="2"/>
  <c r="N4808" i="2"/>
  <c r="L4808" i="2"/>
  <c r="J4808" i="2"/>
  <c r="J4813" i="2"/>
  <c r="N4813" i="2"/>
  <c r="L4813" i="2"/>
  <c r="N4817" i="2"/>
  <c r="L4817" i="2"/>
  <c r="J4817" i="2"/>
  <c r="N4822" i="2"/>
  <c r="L4822" i="2"/>
  <c r="J4822" i="2"/>
  <c r="N4826" i="2"/>
  <c r="J4826" i="2"/>
  <c r="L4826" i="2"/>
  <c r="J4831" i="2"/>
  <c r="N4831" i="2"/>
  <c r="L4831" i="2"/>
  <c r="J4836" i="2"/>
  <c r="L4836" i="2"/>
  <c r="N4836" i="2"/>
  <c r="L4841" i="2"/>
  <c r="N4841" i="2"/>
  <c r="J4841" i="2"/>
  <c r="N4847" i="2"/>
  <c r="L4847" i="2"/>
  <c r="J4847" i="2"/>
  <c r="N50" i="2"/>
  <c r="L50" i="2"/>
  <c r="J50" i="2"/>
  <c r="J57" i="2"/>
  <c r="L57" i="2"/>
  <c r="N57" i="2"/>
  <c r="J63" i="2"/>
  <c r="L63" i="2"/>
  <c r="N63" i="2"/>
  <c r="L71" i="2"/>
  <c r="J71" i="2"/>
  <c r="N71" i="2"/>
  <c r="J77" i="2"/>
  <c r="L77" i="2"/>
  <c r="N77" i="2"/>
  <c r="J82" i="2"/>
  <c r="L82" i="2"/>
  <c r="N82" i="2"/>
  <c r="L86" i="2"/>
  <c r="J86" i="2"/>
  <c r="N86" i="2"/>
  <c r="J6250" i="2"/>
  <c r="L6250" i="2"/>
  <c r="N6250" i="2"/>
  <c r="J6256" i="2"/>
  <c r="L6256" i="2"/>
  <c r="N6256" i="2"/>
  <c r="J6264" i="2"/>
  <c r="L6264" i="2"/>
  <c r="N6264" i="2"/>
  <c r="J6267" i="2"/>
  <c r="L6267" i="2"/>
  <c r="N6267" i="2"/>
  <c r="J6271" i="2"/>
  <c r="L6271" i="2"/>
  <c r="N6271" i="2"/>
  <c r="J6278" i="2"/>
  <c r="L6278" i="2"/>
  <c r="N6278" i="2"/>
  <c r="J6284" i="2"/>
  <c r="N6284" i="2"/>
  <c r="L6284" i="2"/>
  <c r="J6292" i="2"/>
  <c r="N6292" i="2"/>
  <c r="L6292" i="2"/>
  <c r="J6299" i="2"/>
  <c r="L6299" i="2"/>
  <c r="N6299" i="2"/>
  <c r="J6304" i="2"/>
  <c r="L6304" i="2"/>
  <c r="N6304" i="2"/>
  <c r="J6314" i="2"/>
  <c r="L6314" i="2"/>
  <c r="N6314" i="2"/>
  <c r="N6319" i="2"/>
  <c r="L6319" i="2"/>
  <c r="J6319" i="2"/>
  <c r="J6325" i="2"/>
  <c r="L6325" i="2"/>
  <c r="N6325" i="2"/>
  <c r="J6330" i="2"/>
  <c r="N6330" i="2"/>
  <c r="L6330" i="2"/>
  <c r="J6339" i="2"/>
  <c r="L6339" i="2"/>
  <c r="N6339" i="2"/>
  <c r="N6345" i="2"/>
  <c r="L6345" i="2"/>
  <c r="J6345" i="2"/>
  <c r="J6351" i="2"/>
  <c r="L6351" i="2"/>
  <c r="N6351" i="2"/>
  <c r="N6358" i="2"/>
  <c r="L6358" i="2"/>
  <c r="J6358" i="2"/>
  <c r="J4179" i="2"/>
  <c r="L4179" i="2"/>
  <c r="N4179" i="2"/>
  <c r="L4180" i="2"/>
  <c r="N4180" i="2"/>
  <c r="J4180" i="2"/>
  <c r="N4181" i="2"/>
  <c r="L4181" i="2"/>
  <c r="J4181" i="2"/>
  <c r="J4182" i="2"/>
  <c r="L4182" i="2"/>
  <c r="N4182" i="2"/>
  <c r="N4183" i="2"/>
  <c r="J4183" i="2"/>
  <c r="L4183" i="2"/>
  <c r="J4184" i="2"/>
  <c r="L4184" i="2"/>
  <c r="N4184" i="2"/>
  <c r="L4185" i="2"/>
  <c r="J4185" i="2"/>
  <c r="N4185" i="2"/>
  <c r="L4186" i="2"/>
  <c r="N4186" i="2"/>
  <c r="J4186" i="2"/>
  <c r="J4187" i="2"/>
  <c r="L4187" i="2"/>
  <c r="N4187" i="2"/>
  <c r="L4188" i="2"/>
  <c r="N4188" i="2"/>
  <c r="J4188" i="2"/>
  <c r="N4189" i="2"/>
  <c r="J4189" i="2"/>
  <c r="L4189" i="2"/>
  <c r="N4190" i="2"/>
  <c r="L4190" i="2"/>
  <c r="J4190" i="2"/>
  <c r="N4191" i="2"/>
  <c r="L4191" i="2"/>
  <c r="J4191" i="2"/>
  <c r="L4192" i="2"/>
  <c r="J4192" i="2"/>
  <c r="N4192" i="2"/>
  <c r="N4193" i="2"/>
  <c r="L4193" i="2"/>
  <c r="J4193" i="2"/>
  <c r="N4194" i="2"/>
  <c r="L4194" i="2"/>
  <c r="J4194" i="2"/>
  <c r="J4195" i="2"/>
  <c r="L4195" i="2"/>
  <c r="N4195" i="2"/>
  <c r="N4196" i="2"/>
  <c r="J4196" i="2"/>
  <c r="L4196" i="2"/>
  <c r="J4197" i="2"/>
  <c r="N4197" i="2"/>
  <c r="L4197" i="2"/>
  <c r="N4198" i="2"/>
  <c r="L4198" i="2"/>
  <c r="J4198" i="2"/>
  <c r="N4199" i="2"/>
  <c r="L4199" i="2"/>
  <c r="J4199" i="2"/>
  <c r="J4200" i="2"/>
  <c r="L4200" i="2"/>
  <c r="N4200" i="2"/>
  <c r="J4201" i="2"/>
  <c r="L4201" i="2"/>
  <c r="N4201" i="2"/>
  <c r="J4202" i="2"/>
  <c r="L4202" i="2"/>
  <c r="N4202" i="2"/>
  <c r="J4203" i="2"/>
  <c r="L4203" i="2"/>
  <c r="N4203" i="2"/>
  <c r="J4204" i="2"/>
  <c r="L4204" i="2"/>
  <c r="N4204" i="2"/>
  <c r="L4205" i="2"/>
  <c r="N4205" i="2"/>
  <c r="J4205" i="2"/>
  <c r="J4206" i="2"/>
  <c r="L4206" i="2"/>
  <c r="N4206" i="2"/>
  <c r="J4207" i="2"/>
  <c r="L4207" i="2"/>
  <c r="N4207" i="2"/>
  <c r="N4208" i="2"/>
  <c r="J4208" i="2"/>
  <c r="L4208" i="2"/>
  <c r="L4209" i="2"/>
  <c r="J4209" i="2"/>
  <c r="N4209" i="2"/>
  <c r="N4210" i="2"/>
  <c r="J4210" i="2"/>
  <c r="L4210" i="2"/>
  <c r="N4211" i="2"/>
  <c r="L4211" i="2"/>
  <c r="J4211" i="2"/>
  <c r="N4212" i="2"/>
  <c r="L4212" i="2"/>
  <c r="J4212" i="2"/>
  <c r="N4213" i="2"/>
  <c r="L4213" i="2"/>
  <c r="J4213" i="2"/>
  <c r="N4214" i="2"/>
  <c r="L4214" i="2"/>
  <c r="J4214" i="2"/>
  <c r="N4215" i="2"/>
  <c r="L4215" i="2"/>
  <c r="J4215" i="2"/>
  <c r="N4216" i="2"/>
  <c r="L4216" i="2"/>
  <c r="J4216" i="2"/>
  <c r="N4217" i="2"/>
  <c r="L4217" i="2"/>
  <c r="J4217" i="2"/>
  <c r="N4218" i="2"/>
  <c r="L4218" i="2"/>
  <c r="J4218" i="2"/>
  <c r="N4219" i="2"/>
  <c r="L4219" i="2"/>
  <c r="J4219" i="2"/>
  <c r="N4220" i="2"/>
  <c r="L4220" i="2"/>
  <c r="J4220" i="2"/>
  <c r="N4221" i="2"/>
  <c r="L4221" i="2"/>
  <c r="J4221" i="2"/>
  <c r="J4222" i="2"/>
  <c r="N4222" i="2"/>
  <c r="L4222" i="2"/>
  <c r="J4223" i="2"/>
  <c r="N4223" i="2"/>
  <c r="L4223" i="2"/>
  <c r="N4224" i="2"/>
  <c r="L4224" i="2"/>
  <c r="J4224" i="2"/>
  <c r="N4225" i="2"/>
  <c r="L4225" i="2"/>
  <c r="J4225" i="2"/>
  <c r="N4226" i="2"/>
  <c r="L4226" i="2"/>
  <c r="J4226" i="2"/>
  <c r="N4227" i="2"/>
  <c r="L4227" i="2"/>
  <c r="J4227" i="2"/>
  <c r="N4228" i="2"/>
  <c r="J4228" i="2"/>
  <c r="L4228" i="2"/>
  <c r="L4229" i="2"/>
  <c r="J4229" i="2"/>
  <c r="N4229" i="2"/>
  <c r="N4230" i="2"/>
  <c r="L4230" i="2"/>
  <c r="J4230" i="2"/>
  <c r="L4231" i="2"/>
  <c r="J4231" i="2"/>
  <c r="N4231" i="2"/>
  <c r="N4232" i="2"/>
  <c r="L4232" i="2"/>
  <c r="J4232" i="2"/>
  <c r="L4233" i="2"/>
  <c r="N4233" i="2"/>
  <c r="J4233" i="2"/>
  <c r="J4234" i="2"/>
  <c r="L4234" i="2"/>
  <c r="N4234" i="2"/>
  <c r="L4235" i="2"/>
  <c r="N4235" i="2"/>
  <c r="J4235" i="2"/>
  <c r="N4236" i="2"/>
  <c r="L4236" i="2"/>
  <c r="J4236" i="2"/>
  <c r="J4237" i="2"/>
  <c r="N4237" i="2"/>
  <c r="L4237" i="2"/>
  <c r="L4238" i="2"/>
  <c r="J4238" i="2"/>
  <c r="N4238" i="2"/>
  <c r="N4239" i="2"/>
  <c r="L4239" i="2"/>
  <c r="J4239" i="2"/>
  <c r="N4240" i="2"/>
  <c r="L4240" i="2"/>
  <c r="J4240" i="2"/>
  <c r="J4241" i="2"/>
  <c r="L4241" i="2"/>
  <c r="N4241" i="2"/>
  <c r="N4242" i="2"/>
  <c r="J4242" i="2"/>
  <c r="L4242" i="2"/>
  <c r="J4243" i="2"/>
  <c r="N4243" i="2"/>
  <c r="L4243" i="2"/>
  <c r="N4244" i="2"/>
  <c r="L4244" i="2"/>
  <c r="J4244" i="2"/>
  <c r="N4245" i="2"/>
  <c r="L4245" i="2"/>
  <c r="J4245" i="2"/>
  <c r="J4246" i="2"/>
  <c r="L4246" i="2"/>
  <c r="N4246" i="2"/>
  <c r="N4247" i="2"/>
  <c r="J4247" i="2"/>
  <c r="L4247" i="2"/>
  <c r="N4248" i="2"/>
  <c r="J4248" i="2"/>
  <c r="L4248" i="2"/>
  <c r="N4249" i="2"/>
  <c r="J4249" i="2"/>
  <c r="L4249" i="2"/>
  <c r="J4250" i="2"/>
  <c r="L4250" i="2"/>
  <c r="N4250" i="2"/>
  <c r="L4251" i="2"/>
  <c r="N4251" i="2"/>
  <c r="J4251" i="2"/>
  <c r="J4252" i="2"/>
  <c r="L4252" i="2"/>
  <c r="N4252" i="2"/>
  <c r="L4253" i="2"/>
  <c r="J4253" i="2"/>
  <c r="N4253" i="2"/>
  <c r="L4254" i="2"/>
  <c r="J4254" i="2"/>
  <c r="N4254" i="2"/>
  <c r="N4255" i="2"/>
  <c r="L4255" i="2"/>
  <c r="J4255" i="2"/>
  <c r="N4256" i="2"/>
  <c r="J4256" i="2"/>
  <c r="L4256" i="2"/>
  <c r="L4257" i="2"/>
  <c r="N4257" i="2"/>
  <c r="J4257" i="2"/>
  <c r="L4258" i="2"/>
  <c r="N4258" i="2"/>
  <c r="J4258" i="2"/>
  <c r="J4259" i="2"/>
  <c r="L4259" i="2"/>
  <c r="N4259" i="2"/>
  <c r="J4260" i="2"/>
  <c r="L4260" i="2"/>
  <c r="N4260" i="2"/>
  <c r="N4261" i="2"/>
  <c r="L4261" i="2"/>
  <c r="J4261" i="2"/>
  <c r="N4262" i="2"/>
  <c r="J4262" i="2"/>
  <c r="L4262" i="2"/>
  <c r="J4263" i="2"/>
  <c r="L4263" i="2"/>
  <c r="N4263" i="2"/>
  <c r="J4264" i="2"/>
  <c r="L4264" i="2"/>
  <c r="N4264" i="2"/>
  <c r="N4265" i="2"/>
  <c r="L4265" i="2"/>
  <c r="J4265" i="2"/>
  <c r="J4266" i="2"/>
  <c r="L4266" i="2"/>
  <c r="N4266" i="2"/>
  <c r="L4267" i="2"/>
  <c r="N4267" i="2"/>
  <c r="J4267" i="2"/>
  <c r="N4268" i="2"/>
  <c r="L4268" i="2"/>
  <c r="J4268" i="2"/>
  <c r="J4269" i="2"/>
  <c r="N4269" i="2"/>
  <c r="L4269" i="2"/>
  <c r="N4270" i="2"/>
  <c r="L4270" i="2"/>
  <c r="J4270" i="2"/>
  <c r="L4271" i="2"/>
  <c r="N4271" i="2"/>
  <c r="J4271" i="2"/>
  <c r="J4272" i="2"/>
  <c r="L4272" i="2"/>
  <c r="N4272" i="2"/>
  <c r="N4273" i="2"/>
  <c r="J4273" i="2"/>
  <c r="L4273" i="2"/>
  <c r="J4274" i="2"/>
  <c r="L4274" i="2"/>
  <c r="N4274" i="2"/>
  <c r="J4275" i="2"/>
  <c r="L4275" i="2"/>
  <c r="N4275" i="2"/>
  <c r="J4276" i="2"/>
  <c r="L4276" i="2"/>
  <c r="N4276" i="2"/>
  <c r="J4277" i="2"/>
  <c r="L4277" i="2"/>
  <c r="N4277" i="2"/>
  <c r="J4278" i="2"/>
  <c r="L4278" i="2"/>
  <c r="N4278" i="2"/>
  <c r="N4279" i="2"/>
  <c r="L4279" i="2"/>
  <c r="J4279" i="2"/>
  <c r="N4280" i="2"/>
  <c r="L4280" i="2"/>
  <c r="J4280" i="2"/>
  <c r="J4281" i="2"/>
  <c r="L4281" i="2"/>
  <c r="N4281" i="2"/>
  <c r="N4282" i="2"/>
  <c r="J4282" i="2"/>
  <c r="L4282" i="2"/>
  <c r="N4283" i="2"/>
  <c r="J4283" i="2"/>
  <c r="L4283" i="2"/>
  <c r="N4284" i="2"/>
  <c r="L4284" i="2"/>
  <c r="J4284" i="2"/>
  <c r="J4285" i="2"/>
  <c r="L4285" i="2"/>
  <c r="N4285" i="2"/>
  <c r="N4286" i="2"/>
  <c r="L4286" i="2"/>
  <c r="J4286" i="2"/>
  <c r="J4287" i="2"/>
  <c r="L4287" i="2"/>
  <c r="N4287" i="2"/>
  <c r="L4288" i="2"/>
  <c r="N4288" i="2"/>
  <c r="J4288" i="2"/>
  <c r="J4289" i="2"/>
  <c r="L4289" i="2"/>
  <c r="N4289" i="2"/>
  <c r="J4290" i="2"/>
  <c r="N4290" i="2"/>
  <c r="L4290" i="2"/>
  <c r="L4291" i="2"/>
  <c r="J4291" i="2"/>
  <c r="N4291" i="2"/>
  <c r="J4292" i="2"/>
  <c r="L4292" i="2"/>
  <c r="N4292" i="2"/>
  <c r="J4293" i="2"/>
  <c r="L4293" i="2"/>
  <c r="N4293" i="2"/>
  <c r="J4294" i="2"/>
  <c r="L4294" i="2"/>
  <c r="N4294" i="2"/>
  <c r="J4295" i="2"/>
  <c r="L4295" i="2"/>
  <c r="N4295" i="2"/>
  <c r="J4296" i="2"/>
  <c r="L4296" i="2"/>
  <c r="N4296" i="2"/>
  <c r="N4297" i="2"/>
  <c r="L4297" i="2"/>
  <c r="J4297" i="2"/>
  <c r="N4298" i="2"/>
  <c r="L4298" i="2"/>
  <c r="J4298" i="2"/>
  <c r="N4299" i="2"/>
  <c r="L4299" i="2"/>
  <c r="J4299" i="2"/>
  <c r="N4300" i="2"/>
  <c r="L4300" i="2"/>
  <c r="J4300" i="2"/>
  <c r="J4301" i="2"/>
  <c r="N4301" i="2"/>
  <c r="L4301" i="2"/>
  <c r="J4302" i="2"/>
  <c r="L4302" i="2"/>
  <c r="N4302" i="2"/>
  <c r="J4303" i="2"/>
  <c r="L4303" i="2"/>
  <c r="N4303" i="2"/>
  <c r="L4304" i="2"/>
  <c r="N4304" i="2"/>
  <c r="J4304" i="2"/>
  <c r="J4305" i="2"/>
  <c r="L4305" i="2"/>
  <c r="N4305" i="2"/>
  <c r="L4306" i="2"/>
  <c r="N4306" i="2"/>
  <c r="J4306" i="2"/>
  <c r="J4307" i="2"/>
  <c r="L4307" i="2"/>
  <c r="N4307" i="2"/>
  <c r="L4308" i="2"/>
  <c r="J4308" i="2"/>
  <c r="N4308" i="2"/>
  <c r="L4309" i="2"/>
  <c r="J4309" i="2"/>
  <c r="N4309" i="2"/>
  <c r="J4310" i="2"/>
  <c r="L4310" i="2"/>
  <c r="N4310" i="2"/>
  <c r="J4311" i="2"/>
  <c r="L4311" i="2"/>
  <c r="N4311" i="2"/>
  <c r="J4312" i="2"/>
  <c r="L4312" i="2"/>
  <c r="N4312" i="2"/>
  <c r="J4313" i="2"/>
  <c r="L4313" i="2"/>
  <c r="N4313" i="2"/>
  <c r="N4314" i="2"/>
  <c r="J4314" i="2"/>
  <c r="L4314" i="2"/>
  <c r="J4315" i="2"/>
  <c r="N4315" i="2"/>
  <c r="L4315" i="2"/>
  <c r="J4316" i="2"/>
  <c r="L4316" i="2"/>
  <c r="N4316" i="2"/>
  <c r="J4317" i="2"/>
  <c r="N4317" i="2"/>
  <c r="L4317" i="2"/>
  <c r="J4318" i="2"/>
  <c r="L4318" i="2"/>
  <c r="N4318" i="2"/>
  <c r="N4319" i="2"/>
  <c r="J4319" i="2"/>
  <c r="L4319" i="2"/>
  <c r="N4320" i="2"/>
  <c r="L4320" i="2"/>
  <c r="J4320" i="2"/>
  <c r="N4321" i="2"/>
  <c r="L4321" i="2"/>
  <c r="J4321" i="2"/>
  <c r="N4322" i="2"/>
  <c r="L4322" i="2"/>
  <c r="J4322" i="2"/>
  <c r="L4323" i="2"/>
  <c r="N4323" i="2"/>
  <c r="J4323" i="2"/>
  <c r="L4324" i="2"/>
  <c r="N4324" i="2"/>
  <c r="J4324" i="2"/>
  <c r="J4325" i="2"/>
  <c r="L4325" i="2"/>
  <c r="N4325" i="2"/>
  <c r="N4326" i="2"/>
  <c r="L4326" i="2"/>
  <c r="J4326" i="2"/>
  <c r="N4327" i="2"/>
  <c r="L4327" i="2"/>
  <c r="J4327" i="2"/>
  <c r="N4328" i="2"/>
  <c r="L4328" i="2"/>
  <c r="J4328" i="2"/>
  <c r="N4329" i="2"/>
  <c r="L4329" i="2"/>
  <c r="J4329" i="2"/>
  <c r="L4330" i="2"/>
  <c r="N4330" i="2"/>
  <c r="J4330" i="2"/>
  <c r="J4331" i="2"/>
  <c r="L4331" i="2"/>
  <c r="N4331" i="2"/>
  <c r="J4332" i="2"/>
  <c r="L4332" i="2"/>
  <c r="N4332" i="2"/>
  <c r="L4333" i="2"/>
  <c r="N4333" i="2"/>
  <c r="J4333" i="2"/>
  <c r="J4334" i="2"/>
  <c r="L4334" i="2"/>
  <c r="N4334" i="2"/>
  <c r="N4335" i="2"/>
  <c r="L4335" i="2"/>
  <c r="J4335" i="2"/>
  <c r="N4336" i="2"/>
  <c r="L4336" i="2"/>
  <c r="J4336" i="2"/>
  <c r="N4337" i="2"/>
  <c r="L4337" i="2"/>
  <c r="J4337" i="2"/>
  <c r="J4338" i="2"/>
  <c r="N4338" i="2"/>
  <c r="L4338" i="2"/>
  <c r="N4339" i="2"/>
  <c r="L4339" i="2"/>
  <c r="J4339" i="2"/>
  <c r="J4340" i="2"/>
  <c r="N4340" i="2"/>
  <c r="L4340" i="2"/>
  <c r="J4341" i="2"/>
  <c r="N4341" i="2"/>
  <c r="L4341" i="2"/>
  <c r="N4342" i="2"/>
  <c r="L4342" i="2"/>
  <c r="J4342" i="2"/>
  <c r="N4343" i="2"/>
  <c r="L4343" i="2"/>
  <c r="J4343" i="2"/>
  <c r="N4344" i="2"/>
  <c r="L4344" i="2"/>
  <c r="J4344" i="2"/>
  <c r="N4345" i="2"/>
  <c r="L4345" i="2"/>
  <c r="J4345" i="2"/>
  <c r="L4346" i="2"/>
  <c r="J4346" i="2"/>
  <c r="N4346" i="2"/>
  <c r="N4347" i="2"/>
  <c r="L4347" i="2"/>
  <c r="J4347" i="2"/>
  <c r="N4348" i="2"/>
  <c r="J4348" i="2"/>
  <c r="L4348" i="2"/>
  <c r="L4349" i="2"/>
  <c r="J4349" i="2"/>
  <c r="N4349" i="2"/>
  <c r="N4350" i="2"/>
  <c r="J4350" i="2"/>
  <c r="L4350" i="2"/>
  <c r="J4351" i="2"/>
  <c r="L4351" i="2"/>
  <c r="N4351" i="2"/>
  <c r="J4352" i="2"/>
  <c r="L4352" i="2"/>
  <c r="N4352" i="2"/>
  <c r="L4353" i="2"/>
  <c r="J4353" i="2"/>
  <c r="N4353" i="2"/>
  <c r="J4354" i="2"/>
  <c r="L4354" i="2"/>
  <c r="N4354" i="2"/>
  <c r="J4355" i="2"/>
  <c r="L4355" i="2"/>
  <c r="N4355" i="2"/>
  <c r="J4356" i="2"/>
  <c r="N4356" i="2"/>
  <c r="L4356" i="2"/>
  <c r="N4357" i="2"/>
  <c r="L4357" i="2"/>
  <c r="J4357" i="2"/>
  <c r="N4359" i="2"/>
  <c r="L4359" i="2"/>
  <c r="J4359" i="2"/>
  <c r="L4360" i="2"/>
  <c r="N4360" i="2"/>
  <c r="J4360" i="2"/>
  <c r="N4361" i="2"/>
  <c r="L4361" i="2"/>
  <c r="J4361" i="2"/>
  <c r="L4362" i="2"/>
  <c r="J4362" i="2"/>
  <c r="N4362" i="2"/>
  <c r="J4363" i="2"/>
  <c r="L4363" i="2"/>
  <c r="N4363" i="2"/>
  <c r="N4364" i="2"/>
  <c r="L4364" i="2"/>
  <c r="J4364" i="2"/>
  <c r="N4365" i="2"/>
  <c r="L4365" i="2"/>
  <c r="J4365" i="2"/>
  <c r="N4366" i="2"/>
  <c r="L4366" i="2"/>
  <c r="J4366" i="2"/>
  <c r="N4367" i="2"/>
  <c r="L4367" i="2"/>
  <c r="J4367" i="2"/>
  <c r="N4368" i="2"/>
  <c r="L4368" i="2"/>
  <c r="J4368" i="2"/>
  <c r="N4369" i="2"/>
  <c r="L4369" i="2"/>
  <c r="J4369" i="2"/>
  <c r="J4370" i="2"/>
  <c r="N4370" i="2"/>
  <c r="L4370" i="2"/>
  <c r="J4371" i="2"/>
  <c r="L4371" i="2"/>
  <c r="N4371" i="2"/>
  <c r="N4372" i="2"/>
  <c r="L4372" i="2"/>
  <c r="J4372" i="2"/>
  <c r="N4373" i="2"/>
  <c r="L4373" i="2"/>
  <c r="J4373" i="2"/>
  <c r="L4374" i="2"/>
  <c r="J4374" i="2"/>
  <c r="N4374" i="2"/>
  <c r="N4375" i="2"/>
  <c r="L4375" i="2"/>
  <c r="J4375" i="2"/>
  <c r="N4376" i="2"/>
  <c r="L4376" i="2"/>
  <c r="J4376" i="2"/>
  <c r="J4377" i="2"/>
  <c r="N4377" i="2"/>
  <c r="L4377" i="2"/>
  <c r="L4378" i="2"/>
  <c r="N4378" i="2"/>
  <c r="J4378" i="2"/>
  <c r="K4379" i="2"/>
  <c r="L4379" i="2"/>
  <c r="N5137" i="2"/>
  <c r="L5137" i="2"/>
  <c r="J5137" i="2"/>
  <c r="N5138" i="2"/>
  <c r="L5138" i="2"/>
  <c r="J5138" i="2"/>
  <c r="N5139" i="2"/>
  <c r="L5139" i="2"/>
  <c r="J5139" i="2"/>
  <c r="L5140" i="2"/>
  <c r="J5140" i="2"/>
  <c r="N5140" i="2"/>
  <c r="L5141" i="2"/>
  <c r="J5141" i="2"/>
  <c r="N5141" i="2"/>
  <c r="N5142" i="2"/>
  <c r="L5142" i="2"/>
  <c r="J5142" i="2"/>
  <c r="N5143" i="2"/>
  <c r="L5143" i="2"/>
  <c r="J5143" i="2"/>
  <c r="N5144" i="2"/>
  <c r="L5144" i="2"/>
  <c r="J5144" i="2"/>
  <c r="N5145" i="2"/>
  <c r="L5145" i="2"/>
  <c r="J5145" i="2"/>
  <c r="N5146" i="2"/>
  <c r="L5146" i="2"/>
  <c r="J5146" i="2"/>
  <c r="N5147" i="2"/>
  <c r="L5147" i="2"/>
  <c r="J5147" i="2"/>
  <c r="L5148" i="2"/>
  <c r="J5148" i="2"/>
  <c r="N5148" i="2"/>
  <c r="L5149" i="2"/>
  <c r="J5149" i="2"/>
  <c r="N5149" i="2"/>
  <c r="N5150" i="2"/>
  <c r="L5150" i="2"/>
  <c r="J5150" i="2"/>
  <c r="N5151" i="2"/>
  <c r="L5151" i="2"/>
  <c r="J5151" i="2"/>
  <c r="J5152" i="2"/>
  <c r="N5152" i="2"/>
  <c r="L5152" i="2"/>
  <c r="N5153" i="2"/>
  <c r="L5153" i="2"/>
  <c r="J5153" i="2"/>
  <c r="N5154" i="2"/>
  <c r="L5154" i="2"/>
  <c r="J5154" i="2"/>
  <c r="L5155" i="2"/>
  <c r="J5155" i="2"/>
  <c r="N5155" i="2"/>
  <c r="L5156" i="2"/>
  <c r="J5156" i="2"/>
  <c r="N5156" i="2"/>
  <c r="N5157" i="2"/>
  <c r="L5157" i="2"/>
  <c r="J5157" i="2"/>
  <c r="N5158" i="2"/>
  <c r="L5158" i="2"/>
  <c r="J5158" i="2"/>
  <c r="N5159" i="2"/>
  <c r="L5159" i="2"/>
  <c r="J5159" i="2"/>
  <c r="N5160" i="2"/>
  <c r="L5160" i="2"/>
  <c r="J5160" i="2"/>
  <c r="N5161" i="2"/>
  <c r="L5161" i="2"/>
  <c r="J5161" i="2"/>
  <c r="N5162" i="2"/>
  <c r="L5162" i="2"/>
  <c r="J5162" i="2"/>
  <c r="L5163" i="2"/>
  <c r="J5163" i="2"/>
  <c r="N5163" i="2"/>
  <c r="L5164" i="2"/>
  <c r="J5164" i="2"/>
  <c r="N5164" i="2"/>
  <c r="N5165" i="2"/>
  <c r="L5165" i="2"/>
  <c r="J5165" i="2"/>
  <c r="N5166" i="2"/>
  <c r="L5166" i="2"/>
  <c r="J5166" i="2"/>
  <c r="J5167" i="2"/>
  <c r="N5167" i="2"/>
  <c r="L5167" i="2"/>
  <c r="N5168" i="2"/>
  <c r="L5168" i="2"/>
  <c r="J5168" i="2"/>
  <c r="N5169" i="2"/>
  <c r="L5169" i="2"/>
  <c r="J5169" i="2"/>
  <c r="L5170" i="2"/>
  <c r="J5170" i="2"/>
  <c r="N5170" i="2"/>
  <c r="L5171" i="2"/>
  <c r="J5171" i="2"/>
  <c r="N5171" i="2"/>
  <c r="N5172" i="2"/>
  <c r="L5172" i="2"/>
  <c r="J5172" i="2"/>
  <c r="N5173" i="2"/>
  <c r="L5173" i="2"/>
  <c r="J5173" i="2"/>
  <c r="N5174" i="2"/>
  <c r="L5174" i="2"/>
  <c r="J5174" i="2"/>
  <c r="N5175" i="2"/>
  <c r="L5175" i="2"/>
  <c r="J5175" i="2"/>
  <c r="N5176" i="2"/>
  <c r="L5176" i="2"/>
  <c r="J5176" i="2"/>
  <c r="N5177" i="2"/>
  <c r="L5177" i="2"/>
  <c r="J5177" i="2"/>
  <c r="N5178" i="2"/>
  <c r="L5178" i="2"/>
  <c r="J5178" i="2"/>
  <c r="L5179" i="2"/>
  <c r="J5179" i="2"/>
  <c r="N5179" i="2"/>
  <c r="L5180" i="2"/>
  <c r="J5180" i="2"/>
  <c r="N5180" i="2"/>
  <c r="N5181" i="2"/>
  <c r="L5181" i="2"/>
  <c r="J5181" i="2"/>
  <c r="N5182" i="2"/>
  <c r="L5182" i="2"/>
  <c r="J5182" i="2"/>
  <c r="J5183" i="2"/>
  <c r="N5183" i="2"/>
  <c r="L5183" i="2"/>
  <c r="N5184" i="2"/>
  <c r="L5184" i="2"/>
  <c r="J5184" i="2"/>
  <c r="L5185" i="2"/>
  <c r="J5185" i="2"/>
  <c r="N5185" i="2"/>
  <c r="L5186" i="2"/>
  <c r="J5186" i="2"/>
  <c r="N5186" i="2"/>
  <c r="J5187" i="2"/>
  <c r="N5187" i="2"/>
  <c r="L5187" i="2"/>
  <c r="N5188" i="2"/>
  <c r="L5188" i="2"/>
  <c r="J5188" i="2"/>
  <c r="N5189" i="2"/>
  <c r="L5189" i="2"/>
  <c r="J5189" i="2"/>
  <c r="N5190" i="2"/>
  <c r="L5190" i="2"/>
  <c r="J5190" i="2"/>
  <c r="N5191" i="2"/>
  <c r="L5191" i="2"/>
  <c r="J5191" i="2"/>
  <c r="N5192" i="2"/>
  <c r="L5192" i="2"/>
  <c r="J5192" i="2"/>
  <c r="L5193" i="2"/>
  <c r="J5193" i="2"/>
  <c r="N5193" i="2"/>
  <c r="L5194" i="2"/>
  <c r="J5194" i="2"/>
  <c r="N5194" i="2"/>
  <c r="N5195" i="2"/>
  <c r="L5195" i="2"/>
  <c r="J5195" i="2"/>
  <c r="N5196" i="2"/>
  <c r="L5196" i="2"/>
  <c r="J5196" i="2"/>
  <c r="J5197" i="2"/>
  <c r="N5197" i="2"/>
  <c r="L5197" i="2"/>
  <c r="N5198" i="2"/>
  <c r="L5198" i="2"/>
  <c r="J5198" i="2"/>
  <c r="N5199" i="2"/>
  <c r="L5199" i="2"/>
  <c r="J5199" i="2"/>
  <c r="L5200" i="2"/>
  <c r="J5200" i="2"/>
  <c r="N5200" i="2"/>
  <c r="L5201" i="2"/>
  <c r="J5201" i="2"/>
  <c r="N5201" i="2"/>
  <c r="N5202" i="2"/>
  <c r="L5202" i="2"/>
  <c r="J5202" i="2"/>
  <c r="N5203" i="2"/>
  <c r="L5203" i="2"/>
  <c r="J5203" i="2"/>
  <c r="N5204" i="2"/>
  <c r="L5204" i="2"/>
  <c r="J5204" i="2"/>
  <c r="N5205" i="2"/>
  <c r="L5205" i="2"/>
  <c r="J5205" i="2"/>
  <c r="N5206" i="2"/>
  <c r="L5206" i="2"/>
  <c r="J5206" i="2"/>
  <c r="N5207" i="2"/>
  <c r="L5207" i="2"/>
  <c r="J5207" i="2"/>
  <c r="N5208" i="2"/>
  <c r="L5208" i="2"/>
  <c r="J5208" i="2"/>
  <c r="J5209" i="2"/>
  <c r="L5209" i="2"/>
  <c r="N5209" i="2"/>
  <c r="L5210" i="2"/>
  <c r="J5210" i="2"/>
  <c r="N5210" i="2"/>
  <c r="N5211" i="2"/>
  <c r="L5211" i="2"/>
  <c r="J5211" i="2"/>
  <c r="N5212" i="2"/>
  <c r="L5212" i="2"/>
  <c r="J5212" i="2"/>
  <c r="J5213" i="2"/>
  <c r="N5213" i="2"/>
  <c r="L5213" i="2"/>
  <c r="N5214" i="2"/>
  <c r="L5214" i="2"/>
  <c r="J5214" i="2"/>
  <c r="N5215" i="2"/>
  <c r="L5215" i="2"/>
  <c r="J5215" i="2"/>
  <c r="L5216" i="2"/>
  <c r="J5216" i="2"/>
  <c r="N5216" i="2"/>
  <c r="L5217" i="2"/>
  <c r="J5217" i="2"/>
  <c r="N5217" i="2"/>
  <c r="N5218" i="2"/>
  <c r="L5218" i="2"/>
  <c r="J5218" i="2"/>
  <c r="N5219" i="2"/>
  <c r="L5219" i="2"/>
  <c r="J5219" i="2"/>
  <c r="N5220" i="2"/>
  <c r="L5220" i="2"/>
  <c r="J5220" i="2"/>
  <c r="N5221" i="2"/>
  <c r="L5221" i="2"/>
  <c r="J5221" i="2"/>
  <c r="N5222" i="2"/>
  <c r="L5222" i="2"/>
  <c r="J5222" i="2"/>
  <c r="N5223" i="2"/>
  <c r="L5223" i="2"/>
  <c r="J5223" i="2"/>
  <c r="L5224" i="2"/>
  <c r="J5224" i="2"/>
  <c r="N5224" i="2"/>
  <c r="L5225" i="2"/>
  <c r="J5225" i="2"/>
  <c r="N5225" i="2"/>
  <c r="N5226" i="2"/>
  <c r="L5226" i="2"/>
  <c r="J5226" i="2"/>
  <c r="L5227" i="2"/>
  <c r="N5227" i="2"/>
  <c r="J5227" i="2"/>
  <c r="N5228" i="2"/>
  <c r="L5228" i="2"/>
  <c r="J5228" i="2"/>
  <c r="L5229" i="2"/>
  <c r="N5229" i="2"/>
  <c r="J5229" i="2"/>
  <c r="N5230" i="2"/>
  <c r="L5230" i="2"/>
  <c r="J5230" i="2"/>
  <c r="N5231" i="2"/>
  <c r="L5231" i="2"/>
  <c r="J5231" i="2"/>
  <c r="L5232" i="2"/>
  <c r="J5232" i="2"/>
  <c r="N5232" i="2"/>
  <c r="L5233" i="2"/>
  <c r="J5233" i="2"/>
  <c r="N5233" i="2"/>
  <c r="N5234" i="2"/>
  <c r="L5234" i="2"/>
  <c r="J5234" i="2"/>
  <c r="N5235" i="2"/>
  <c r="L5235" i="2"/>
  <c r="J5235" i="2"/>
  <c r="N5236" i="2"/>
  <c r="L5236" i="2"/>
  <c r="J5236" i="2"/>
  <c r="N5237" i="2"/>
  <c r="L5237" i="2"/>
  <c r="J5237" i="2"/>
  <c r="N5238" i="2"/>
  <c r="L5238" i="2"/>
  <c r="J5238" i="2"/>
  <c r="N5239" i="2"/>
  <c r="L5239" i="2"/>
  <c r="J5239" i="2"/>
  <c r="N5240" i="2"/>
  <c r="L5240" i="2"/>
  <c r="J5240" i="2"/>
  <c r="L5241" i="2"/>
  <c r="J5241" i="2"/>
  <c r="N5241" i="2"/>
  <c r="L5242" i="2"/>
  <c r="J5242" i="2"/>
  <c r="N5242" i="2"/>
  <c r="N5243" i="2"/>
  <c r="L5243" i="2"/>
  <c r="J5243" i="2"/>
  <c r="N5244" i="2"/>
  <c r="L5244" i="2"/>
  <c r="J5244" i="2"/>
  <c r="N5245" i="2"/>
  <c r="L5245" i="2"/>
  <c r="J5245" i="2"/>
  <c r="N5246" i="2"/>
  <c r="L5246" i="2"/>
  <c r="J5246" i="2"/>
  <c r="J5247" i="2"/>
  <c r="N5247" i="2"/>
  <c r="L5247" i="2"/>
  <c r="N5248" i="2"/>
  <c r="L5248" i="2"/>
  <c r="J5248" i="2"/>
  <c r="N5249" i="2"/>
  <c r="L5249" i="2"/>
  <c r="J5249" i="2"/>
  <c r="N5250" i="2"/>
  <c r="L5250" i="2"/>
  <c r="J5250" i="2"/>
  <c r="N5251" i="2"/>
  <c r="L5251" i="2"/>
  <c r="J5251" i="2"/>
  <c r="L5252" i="2"/>
  <c r="J5252" i="2"/>
  <c r="N5252" i="2"/>
  <c r="L5253" i="2"/>
  <c r="J5253" i="2"/>
  <c r="N5253" i="2"/>
  <c r="N5254" i="2"/>
  <c r="L5254" i="2"/>
  <c r="J5254" i="2"/>
  <c r="N5255" i="2"/>
  <c r="L5255" i="2"/>
  <c r="J5255" i="2"/>
  <c r="N5256" i="2"/>
  <c r="L5256" i="2"/>
  <c r="J5256" i="2"/>
  <c r="N5257" i="2"/>
  <c r="L5257" i="2"/>
  <c r="J5257" i="2"/>
  <c r="J5258" i="2"/>
  <c r="L5258" i="2"/>
  <c r="N5258" i="2"/>
  <c r="N5259" i="2"/>
  <c r="L5259" i="2"/>
  <c r="J5259" i="2"/>
  <c r="N5260" i="2"/>
  <c r="L5260" i="2"/>
  <c r="J5260" i="2"/>
  <c r="N5261" i="2"/>
  <c r="L5261" i="2"/>
  <c r="J5261" i="2"/>
  <c r="N5262" i="2"/>
  <c r="L5262" i="2"/>
  <c r="J5262" i="2"/>
  <c r="N5263" i="2"/>
  <c r="L5263" i="2"/>
  <c r="J5263" i="2"/>
  <c r="L5264" i="2"/>
  <c r="J5264" i="2"/>
  <c r="N5264" i="2"/>
  <c r="L5265" i="2"/>
  <c r="J5265" i="2"/>
  <c r="N5265" i="2"/>
  <c r="N5266" i="2"/>
  <c r="L5266" i="2"/>
  <c r="J5266" i="2"/>
  <c r="N5267" i="2"/>
  <c r="L5267" i="2"/>
  <c r="J5267" i="2"/>
  <c r="N5268" i="2"/>
  <c r="L5268" i="2"/>
  <c r="J5268" i="2"/>
  <c r="N5269" i="2"/>
  <c r="L5269" i="2"/>
  <c r="J5269" i="2"/>
  <c r="J5270" i="2"/>
  <c r="N5270" i="2"/>
  <c r="L5270" i="2"/>
  <c r="N5271" i="2"/>
  <c r="L5271" i="2"/>
  <c r="J5271" i="2"/>
  <c r="N5272" i="2"/>
  <c r="L5272" i="2"/>
  <c r="J5272" i="2"/>
  <c r="N5273" i="2"/>
  <c r="L5273" i="2"/>
  <c r="J5273" i="2"/>
  <c r="N5274" i="2"/>
  <c r="L5274" i="2"/>
  <c r="J5274" i="2"/>
  <c r="L5275" i="2"/>
  <c r="J5275" i="2"/>
  <c r="N5275" i="2"/>
  <c r="L5276" i="2"/>
  <c r="J5276" i="2"/>
  <c r="N5276" i="2"/>
  <c r="N5277" i="2"/>
  <c r="L5277" i="2"/>
  <c r="J5277" i="2"/>
  <c r="N5278" i="2"/>
  <c r="L5278" i="2"/>
  <c r="J5278" i="2"/>
  <c r="N5279" i="2"/>
  <c r="L5279" i="2"/>
  <c r="J5279" i="2"/>
  <c r="N5280" i="2"/>
  <c r="L5280" i="2"/>
  <c r="J5280" i="2"/>
  <c r="J5281" i="2"/>
  <c r="L5281" i="2"/>
  <c r="N5281" i="2"/>
  <c r="N5282" i="2"/>
  <c r="L5282" i="2"/>
  <c r="J5282" i="2"/>
  <c r="N5283" i="2"/>
  <c r="L5283" i="2"/>
  <c r="J5283" i="2"/>
  <c r="N5284" i="2"/>
  <c r="L5284" i="2"/>
  <c r="J5284" i="2"/>
  <c r="N5285" i="2"/>
  <c r="L5285" i="2"/>
  <c r="J5285" i="2"/>
  <c r="N5286" i="2"/>
  <c r="L5286" i="2"/>
  <c r="J5286" i="2"/>
  <c r="N5287" i="2"/>
  <c r="L5287" i="2"/>
  <c r="J5287" i="2"/>
  <c r="L5288" i="2"/>
  <c r="J5288" i="2"/>
  <c r="N5288" i="2"/>
  <c r="L5289" i="2"/>
  <c r="J5289" i="2"/>
  <c r="N5289" i="2"/>
  <c r="N5290" i="2"/>
  <c r="L5290" i="2"/>
  <c r="J5290" i="2"/>
  <c r="N5291" i="2"/>
  <c r="L5291" i="2"/>
  <c r="J5291" i="2"/>
  <c r="N5292" i="2"/>
  <c r="L5292" i="2"/>
  <c r="J5292" i="2"/>
  <c r="N5293" i="2"/>
  <c r="L5293" i="2"/>
  <c r="J5293" i="2"/>
  <c r="J5294" i="2"/>
  <c r="N5294" i="2"/>
  <c r="L5294" i="2"/>
  <c r="N5295" i="2"/>
  <c r="L5295" i="2"/>
  <c r="J5295" i="2"/>
  <c r="N5296" i="2"/>
  <c r="L5296" i="2"/>
  <c r="J5296" i="2"/>
  <c r="N5297" i="2"/>
  <c r="L5297" i="2"/>
  <c r="J5297" i="2"/>
  <c r="N5298" i="2"/>
  <c r="L5298" i="2"/>
  <c r="J5298" i="2"/>
  <c r="L5299" i="2"/>
  <c r="J5299" i="2"/>
  <c r="N5299" i="2"/>
  <c r="L5300" i="2"/>
  <c r="J5300" i="2"/>
  <c r="N5300" i="2"/>
  <c r="N5301" i="2"/>
  <c r="L5301" i="2"/>
  <c r="J5301" i="2"/>
  <c r="N5302" i="2"/>
  <c r="L5302" i="2"/>
  <c r="J5302" i="2"/>
  <c r="N5303" i="2"/>
  <c r="L5303" i="2"/>
  <c r="J5303" i="2"/>
  <c r="N5304" i="2"/>
  <c r="L5304" i="2"/>
  <c r="J5304" i="2"/>
  <c r="J5305" i="2"/>
  <c r="L5305" i="2"/>
  <c r="N5305" i="2"/>
  <c r="N5306" i="2"/>
  <c r="L5306" i="2"/>
  <c r="J5306" i="2"/>
  <c r="N5307" i="2"/>
  <c r="L5307" i="2"/>
  <c r="J5307" i="2"/>
  <c r="N5308" i="2"/>
  <c r="L5308" i="2"/>
  <c r="J5308" i="2"/>
  <c r="N5309" i="2"/>
  <c r="L5309" i="2"/>
  <c r="J5309" i="2"/>
  <c r="N5310" i="2"/>
  <c r="L5310" i="2"/>
  <c r="J5310" i="2"/>
  <c r="L5311" i="2"/>
  <c r="J5311" i="2"/>
  <c r="N5311" i="2"/>
  <c r="L5312" i="2"/>
  <c r="J5312" i="2"/>
  <c r="N5312" i="2"/>
  <c r="N5313" i="2"/>
  <c r="L5313" i="2"/>
  <c r="J5313" i="2"/>
  <c r="N5314" i="2"/>
  <c r="L5314" i="2"/>
  <c r="J5314" i="2"/>
  <c r="L5315" i="2"/>
  <c r="N5315" i="2"/>
  <c r="J5315" i="2"/>
  <c r="L5316" i="2"/>
  <c r="J5316" i="2"/>
  <c r="N5316" i="2"/>
  <c r="L5317" i="2"/>
  <c r="J5317" i="2"/>
  <c r="N5317" i="2"/>
  <c r="L5318" i="2"/>
  <c r="N5318" i="2"/>
  <c r="J5318" i="2"/>
  <c r="N5319" i="2"/>
  <c r="L5319" i="2"/>
  <c r="J5319" i="2"/>
  <c r="N5320" i="2"/>
  <c r="L5320" i="2"/>
  <c r="J5320" i="2"/>
  <c r="N5321" i="2"/>
  <c r="L5321" i="2"/>
  <c r="J5321" i="2"/>
  <c r="N5322" i="2"/>
  <c r="L5322" i="2"/>
  <c r="J5322" i="2"/>
  <c r="L5323" i="2"/>
  <c r="J5323" i="2"/>
  <c r="N5323" i="2"/>
  <c r="L5324" i="2"/>
  <c r="J5324" i="2"/>
  <c r="N5324" i="2"/>
  <c r="N5325" i="2"/>
  <c r="L5325" i="2"/>
  <c r="J5325" i="2"/>
  <c r="N5326" i="2"/>
  <c r="L5326" i="2"/>
  <c r="J5326" i="2"/>
  <c r="N5327" i="2"/>
  <c r="L5327" i="2"/>
  <c r="J5327" i="2"/>
  <c r="N5328" i="2"/>
  <c r="L5328" i="2"/>
  <c r="J5328" i="2"/>
  <c r="J5329" i="2"/>
  <c r="L5329" i="2"/>
  <c r="N5329" i="2"/>
  <c r="N5330" i="2"/>
  <c r="L5330" i="2"/>
  <c r="J5330" i="2"/>
  <c r="N5331" i="2"/>
  <c r="L5331" i="2"/>
  <c r="J5331" i="2"/>
  <c r="N5332" i="2"/>
  <c r="L5332" i="2"/>
  <c r="J5332" i="2"/>
  <c r="N5333" i="2"/>
  <c r="L5333" i="2"/>
  <c r="J5333" i="2"/>
  <c r="N5334" i="2"/>
  <c r="L5334" i="2"/>
  <c r="J5334" i="2"/>
  <c r="N5335" i="2"/>
  <c r="L5335" i="2"/>
  <c r="J5335" i="2"/>
  <c r="J5336" i="2"/>
  <c r="L5336" i="2"/>
  <c r="N5336" i="2"/>
  <c r="L5337" i="2"/>
  <c r="J5337" i="2"/>
  <c r="N5337" i="2"/>
  <c r="N5338" i="2"/>
  <c r="L5338" i="2"/>
  <c r="J5338" i="2"/>
  <c r="N5339" i="2"/>
  <c r="L5339" i="2"/>
  <c r="J5339" i="2"/>
  <c r="N5340" i="2"/>
  <c r="L5340" i="2"/>
  <c r="J5340" i="2"/>
  <c r="N5341" i="2"/>
  <c r="L5341" i="2"/>
  <c r="J5341" i="2"/>
  <c r="J5342" i="2"/>
  <c r="N5342" i="2"/>
  <c r="L5342" i="2"/>
  <c r="N5343" i="2"/>
  <c r="L5343" i="2"/>
  <c r="J5343" i="2"/>
  <c r="N5344" i="2"/>
  <c r="L5344" i="2"/>
  <c r="J5344" i="2"/>
  <c r="N5345" i="2"/>
  <c r="L5345" i="2"/>
  <c r="J5345" i="2"/>
  <c r="N5346" i="2"/>
  <c r="L5346" i="2"/>
  <c r="J5346" i="2"/>
  <c r="L5347" i="2"/>
  <c r="J5347" i="2"/>
  <c r="N5347" i="2"/>
  <c r="L5348" i="2"/>
  <c r="J5348" i="2"/>
  <c r="N5348" i="2"/>
  <c r="N5349" i="2"/>
  <c r="L5349" i="2"/>
  <c r="J5349" i="2"/>
  <c r="N5350" i="2"/>
  <c r="L5350" i="2"/>
  <c r="J5350" i="2"/>
  <c r="N3" i="2"/>
  <c r="L3" i="2"/>
  <c r="J3" i="2"/>
  <c r="N4" i="2"/>
  <c r="L4" i="2"/>
  <c r="J4" i="2"/>
  <c r="J5" i="2"/>
  <c r="L5" i="2"/>
  <c r="N5" i="2"/>
  <c r="N6" i="2"/>
  <c r="L6" i="2"/>
  <c r="J6" i="2"/>
  <c r="N7" i="2"/>
  <c r="L7" i="2"/>
  <c r="J7" i="2"/>
  <c r="N8" i="2"/>
  <c r="L8" i="2"/>
  <c r="J8" i="2"/>
  <c r="N9" i="2"/>
  <c r="L9" i="2"/>
  <c r="J9" i="2"/>
  <c r="N10" i="2"/>
  <c r="L10" i="2"/>
  <c r="J10" i="2"/>
  <c r="L5629" i="2"/>
  <c r="J5629" i="2"/>
  <c r="N5629" i="2"/>
  <c r="L5630" i="2"/>
  <c r="J5630" i="2"/>
  <c r="N5630" i="2"/>
  <c r="N5631" i="2"/>
  <c r="L5631" i="2"/>
  <c r="J5631" i="2"/>
  <c r="N5632" i="2"/>
  <c r="L5632" i="2"/>
  <c r="J5632" i="2"/>
  <c r="N5633" i="2"/>
  <c r="L5633" i="2"/>
  <c r="J5633" i="2"/>
  <c r="N5634" i="2"/>
  <c r="L5634" i="2"/>
  <c r="J5634" i="2"/>
  <c r="J5635" i="2"/>
  <c r="N5635" i="2"/>
  <c r="L5635" i="2"/>
  <c r="N5636" i="2"/>
  <c r="L5636" i="2"/>
  <c r="J5636" i="2"/>
  <c r="N5637" i="2"/>
  <c r="L5637" i="2"/>
  <c r="J5637" i="2"/>
  <c r="N5638" i="2"/>
  <c r="L5638" i="2"/>
  <c r="J5638" i="2"/>
  <c r="N5639" i="2"/>
  <c r="L5639" i="2"/>
  <c r="J5639" i="2"/>
  <c r="L5640" i="2"/>
  <c r="J5640" i="2"/>
  <c r="N5640" i="2"/>
  <c r="L5641" i="2"/>
  <c r="J5641" i="2"/>
  <c r="N5641" i="2"/>
  <c r="N5642" i="2"/>
  <c r="L5642" i="2"/>
  <c r="J5642" i="2"/>
  <c r="N5643" i="2"/>
  <c r="L5643" i="2"/>
  <c r="J5643" i="2"/>
  <c r="N5644" i="2"/>
  <c r="L5644" i="2"/>
  <c r="J5644" i="2"/>
  <c r="N5645" i="2"/>
  <c r="L5645" i="2"/>
  <c r="J5645" i="2"/>
  <c r="J5646" i="2"/>
  <c r="L5646" i="2"/>
  <c r="N5646" i="2"/>
  <c r="N5647" i="2"/>
  <c r="L5647" i="2"/>
  <c r="J5647" i="2"/>
  <c r="N5648" i="2"/>
  <c r="L5648" i="2"/>
  <c r="J5648" i="2"/>
  <c r="N5649" i="2"/>
  <c r="L5649" i="2"/>
  <c r="J5649" i="2"/>
  <c r="N5650" i="2"/>
  <c r="L5650" i="2"/>
  <c r="J5650" i="2"/>
  <c r="N5651" i="2"/>
  <c r="L5651" i="2"/>
  <c r="J5651" i="2"/>
  <c r="N5652" i="2"/>
  <c r="L5652" i="2"/>
  <c r="J5652" i="2"/>
  <c r="L5653" i="2"/>
  <c r="J5653" i="2"/>
  <c r="N5653" i="2"/>
  <c r="L5654" i="2"/>
  <c r="J5654" i="2"/>
  <c r="N5654" i="2"/>
  <c r="N5655" i="2"/>
  <c r="L5655" i="2"/>
  <c r="J5655" i="2"/>
  <c r="N5656" i="2"/>
  <c r="L5656" i="2"/>
  <c r="J5656" i="2"/>
  <c r="N5657" i="2"/>
  <c r="L5657" i="2"/>
  <c r="J5657" i="2"/>
  <c r="N5658" i="2"/>
  <c r="L5658" i="2"/>
  <c r="J5658" i="2"/>
  <c r="J5659" i="2"/>
  <c r="N5659" i="2"/>
  <c r="L5659" i="2"/>
  <c r="L5660" i="2"/>
  <c r="N5660" i="2"/>
  <c r="J5660" i="2"/>
  <c r="N5661" i="2"/>
  <c r="L5661" i="2"/>
  <c r="J5661" i="2"/>
  <c r="N5662" i="2"/>
  <c r="L5662" i="2"/>
  <c r="J5662" i="2"/>
  <c r="N5663" i="2"/>
  <c r="L5663" i="2"/>
  <c r="J5663" i="2"/>
  <c r="L5664" i="2"/>
  <c r="J5664" i="2"/>
  <c r="N5664" i="2"/>
  <c r="L5665" i="2"/>
  <c r="J5665" i="2"/>
  <c r="N5665" i="2"/>
  <c r="L5666" i="2"/>
  <c r="N5666" i="2"/>
  <c r="J5666" i="2"/>
  <c r="N5667" i="2"/>
  <c r="L5667" i="2"/>
  <c r="J5667" i="2"/>
  <c r="N5668" i="2"/>
  <c r="L5668" i="2"/>
  <c r="J5668" i="2"/>
  <c r="N5669" i="2"/>
  <c r="L5669" i="2"/>
  <c r="J5669" i="2"/>
  <c r="J5670" i="2"/>
  <c r="L5670" i="2"/>
  <c r="N5670" i="2"/>
  <c r="J5671" i="2"/>
  <c r="L5671" i="2"/>
  <c r="N5671" i="2"/>
  <c r="N5672" i="2"/>
  <c r="L5672" i="2"/>
  <c r="J5672" i="2"/>
  <c r="N5673" i="2"/>
  <c r="L5673" i="2"/>
  <c r="J5673" i="2"/>
  <c r="N5674" i="2"/>
  <c r="L5674" i="2"/>
  <c r="J5674" i="2"/>
  <c r="L5675" i="2"/>
  <c r="N5675" i="2"/>
  <c r="J5675" i="2"/>
  <c r="N5676" i="2"/>
  <c r="L5676" i="2"/>
  <c r="J5676" i="2"/>
  <c r="L5677" i="2"/>
  <c r="J5677" i="2"/>
  <c r="N5677" i="2"/>
  <c r="L5678" i="2"/>
  <c r="J5678" i="2"/>
  <c r="N5678" i="2"/>
  <c r="N5679" i="2"/>
  <c r="L5679" i="2"/>
  <c r="J5679" i="2"/>
  <c r="N5680" i="2"/>
  <c r="L5680" i="2"/>
  <c r="J5680" i="2"/>
  <c r="L5681" i="2"/>
  <c r="N5681" i="2"/>
  <c r="J5681" i="2"/>
  <c r="L5682" i="2"/>
  <c r="J5682" i="2"/>
  <c r="N5682" i="2"/>
  <c r="L5683" i="2"/>
  <c r="J5683" i="2"/>
  <c r="N5683" i="2"/>
  <c r="L5684" i="2"/>
  <c r="N5684" i="2"/>
  <c r="J5684" i="2"/>
  <c r="N5685" i="2"/>
  <c r="L5685" i="2"/>
  <c r="J5685" i="2"/>
  <c r="N5686" i="2"/>
  <c r="L5686" i="2"/>
  <c r="J5686" i="2"/>
  <c r="N5687" i="2"/>
  <c r="L5687" i="2"/>
  <c r="J5687" i="2"/>
  <c r="N5688" i="2"/>
  <c r="L5688" i="2"/>
  <c r="J5688" i="2"/>
  <c r="L5689" i="2"/>
  <c r="J5689" i="2"/>
  <c r="N5689" i="2"/>
  <c r="L5690" i="2"/>
  <c r="J5690" i="2"/>
  <c r="N5690" i="2"/>
  <c r="N5691" i="2"/>
  <c r="L5691" i="2"/>
  <c r="J5691" i="2"/>
  <c r="N5692" i="2"/>
  <c r="L5692" i="2"/>
  <c r="J5692" i="2"/>
  <c r="N5693" i="2"/>
  <c r="L5693" i="2"/>
  <c r="J5693" i="2"/>
  <c r="N5694" i="2"/>
  <c r="L5694" i="2"/>
  <c r="J5694" i="2"/>
  <c r="J5695" i="2"/>
  <c r="L5695" i="2"/>
  <c r="N5695" i="2"/>
  <c r="N5696" i="2"/>
  <c r="L5696" i="2"/>
  <c r="J5696" i="2"/>
  <c r="N5697" i="2"/>
  <c r="L5697" i="2"/>
  <c r="J5697" i="2"/>
  <c r="N5698" i="2"/>
  <c r="L5698" i="2"/>
  <c r="J5698" i="2"/>
  <c r="N5699" i="2"/>
  <c r="L5699" i="2"/>
  <c r="J5699" i="2"/>
  <c r="N5700" i="2"/>
  <c r="L5700" i="2"/>
  <c r="J5700" i="2"/>
  <c r="N5701" i="2"/>
  <c r="L5701" i="2"/>
  <c r="J5701" i="2"/>
  <c r="L5702" i="2"/>
  <c r="J5702" i="2"/>
  <c r="N5702" i="2"/>
  <c r="L5703" i="2"/>
  <c r="J5703" i="2"/>
  <c r="N5703" i="2"/>
  <c r="N5704" i="2"/>
  <c r="L5704" i="2"/>
  <c r="J5704" i="2"/>
  <c r="N5705" i="2"/>
  <c r="L5705" i="2"/>
  <c r="J5705" i="2"/>
  <c r="N5706" i="2"/>
  <c r="L5706" i="2"/>
  <c r="J5706" i="2"/>
  <c r="N5707" i="2"/>
  <c r="L5707" i="2"/>
  <c r="J5707" i="2"/>
  <c r="J5708" i="2"/>
  <c r="N5708" i="2"/>
  <c r="L5708" i="2"/>
  <c r="N5709" i="2"/>
  <c r="L5709" i="2"/>
  <c r="J5709" i="2"/>
  <c r="N5710" i="2"/>
  <c r="L5710" i="2"/>
  <c r="J5710" i="2"/>
  <c r="N5711" i="2"/>
  <c r="L5711" i="2"/>
  <c r="J5711" i="2"/>
  <c r="N5712" i="2"/>
  <c r="L5712" i="2"/>
  <c r="J5712" i="2"/>
  <c r="L5713" i="2"/>
  <c r="J5713" i="2"/>
  <c r="N5713" i="2"/>
  <c r="L5714" i="2"/>
  <c r="J5714" i="2"/>
  <c r="N5714" i="2"/>
  <c r="N5715" i="2"/>
  <c r="L5715" i="2"/>
  <c r="J5715" i="2"/>
  <c r="N5716" i="2"/>
  <c r="L5716" i="2"/>
  <c r="J5716" i="2"/>
  <c r="N5717" i="2"/>
  <c r="L5717" i="2"/>
  <c r="J5717" i="2"/>
  <c r="N5718" i="2"/>
  <c r="L5718" i="2"/>
  <c r="J5718" i="2"/>
  <c r="J5719" i="2"/>
  <c r="L5719" i="2"/>
  <c r="N5719" i="2"/>
  <c r="N5720" i="2"/>
  <c r="L5720" i="2"/>
  <c r="J5720" i="2"/>
  <c r="N5721" i="2"/>
  <c r="L5721" i="2"/>
  <c r="J5721" i="2"/>
  <c r="N5722" i="2"/>
  <c r="L5722" i="2"/>
  <c r="J5722" i="2"/>
  <c r="N5723" i="2"/>
  <c r="L5723" i="2"/>
  <c r="J5723" i="2"/>
  <c r="N5724" i="2"/>
  <c r="L5724" i="2"/>
  <c r="J5724" i="2"/>
  <c r="L5725" i="2"/>
  <c r="J5725" i="2"/>
  <c r="N5725" i="2"/>
  <c r="L5726" i="2"/>
  <c r="J5726" i="2"/>
  <c r="N5726" i="2"/>
  <c r="N5727" i="2"/>
  <c r="L5727" i="2"/>
  <c r="J5727" i="2"/>
  <c r="N5728" i="2"/>
  <c r="L5728" i="2"/>
  <c r="J5728" i="2"/>
  <c r="N5729" i="2"/>
  <c r="L5729" i="2"/>
  <c r="J5729" i="2"/>
  <c r="N5730" i="2"/>
  <c r="L5730" i="2"/>
  <c r="J5730" i="2"/>
  <c r="J5731" i="2"/>
  <c r="N5731" i="2"/>
  <c r="L5731" i="2"/>
  <c r="N5732" i="2"/>
  <c r="L5732" i="2"/>
  <c r="J5732" i="2"/>
  <c r="N5733" i="2"/>
  <c r="L5733" i="2"/>
  <c r="J5733" i="2"/>
  <c r="N5734" i="2"/>
  <c r="L5734" i="2"/>
  <c r="J5734" i="2"/>
  <c r="N5735" i="2"/>
  <c r="L5735" i="2"/>
  <c r="J5735" i="2"/>
  <c r="L5736" i="2"/>
  <c r="J5736" i="2"/>
  <c r="N5736" i="2"/>
  <c r="L5737" i="2"/>
  <c r="J5737" i="2"/>
  <c r="N5737" i="2"/>
  <c r="N5738" i="2"/>
  <c r="L5738" i="2"/>
  <c r="J5738" i="2"/>
  <c r="N5739" i="2"/>
  <c r="L5739" i="2"/>
  <c r="J5739" i="2"/>
  <c r="N5740" i="2"/>
  <c r="L5740" i="2"/>
  <c r="J5740" i="2"/>
  <c r="N5741" i="2"/>
  <c r="L5741" i="2"/>
  <c r="J5741" i="2"/>
  <c r="J5742" i="2"/>
  <c r="L5742" i="2"/>
  <c r="N5742" i="2"/>
  <c r="N5743" i="2"/>
  <c r="L5743" i="2"/>
  <c r="J5743" i="2"/>
  <c r="N5744" i="2"/>
  <c r="L5744" i="2"/>
  <c r="J5744" i="2"/>
  <c r="N5745" i="2"/>
  <c r="L5745" i="2"/>
  <c r="J5745" i="2"/>
  <c r="N5746" i="2"/>
  <c r="L5746" i="2"/>
  <c r="J5746" i="2"/>
  <c r="N5747" i="2"/>
  <c r="L5747" i="2"/>
  <c r="J5747" i="2"/>
  <c r="N5748" i="2"/>
  <c r="L5748" i="2"/>
  <c r="J5748" i="2"/>
  <c r="L5749" i="2"/>
  <c r="J5749" i="2"/>
  <c r="N5749" i="2"/>
  <c r="L5750" i="2"/>
  <c r="J5750" i="2"/>
  <c r="N5750" i="2"/>
  <c r="N5751" i="2"/>
  <c r="L5751" i="2"/>
  <c r="J5751" i="2"/>
  <c r="N5752" i="2"/>
  <c r="L5752" i="2"/>
  <c r="J5752" i="2"/>
  <c r="N5753" i="2"/>
  <c r="L5753" i="2"/>
  <c r="J5753" i="2"/>
  <c r="N5754" i="2"/>
  <c r="L5754" i="2"/>
  <c r="J5754" i="2"/>
  <c r="J5755" i="2"/>
  <c r="N5755" i="2"/>
  <c r="L5755" i="2"/>
  <c r="N5756" i="2"/>
  <c r="L5756" i="2"/>
  <c r="J5756" i="2"/>
  <c r="N5757" i="2"/>
  <c r="L5757" i="2"/>
  <c r="J5757" i="2"/>
  <c r="N5758" i="2"/>
  <c r="L5758" i="2"/>
  <c r="J5758" i="2"/>
  <c r="N5759" i="2"/>
  <c r="L5759" i="2"/>
  <c r="J5759" i="2"/>
  <c r="L5760" i="2"/>
  <c r="J5760" i="2"/>
  <c r="N5760" i="2"/>
  <c r="L5761" i="2"/>
  <c r="J5761" i="2"/>
  <c r="N5761" i="2"/>
  <c r="N5762" i="2"/>
  <c r="L5762" i="2"/>
  <c r="J5762" i="2"/>
  <c r="N5763" i="2"/>
  <c r="L5763" i="2"/>
  <c r="J5763" i="2"/>
  <c r="N5764" i="2"/>
  <c r="L5764" i="2"/>
  <c r="J5764" i="2"/>
  <c r="N5765" i="2"/>
  <c r="L5765" i="2"/>
  <c r="J5765" i="2"/>
  <c r="J5766" i="2"/>
  <c r="L5766" i="2"/>
  <c r="N5766" i="2"/>
  <c r="N5767" i="2"/>
  <c r="L5767" i="2"/>
  <c r="J5767" i="2"/>
  <c r="N5768" i="2"/>
  <c r="L5768" i="2"/>
  <c r="J5768" i="2"/>
  <c r="N5769" i="2"/>
  <c r="L5769" i="2"/>
  <c r="J5769" i="2"/>
  <c r="N5770" i="2"/>
  <c r="L5770" i="2"/>
  <c r="J5770" i="2"/>
  <c r="N5771" i="2"/>
  <c r="L5771" i="2"/>
  <c r="J5771" i="2"/>
  <c r="L5772" i="2"/>
  <c r="J5772" i="2"/>
  <c r="N5772" i="2"/>
  <c r="L5773" i="2"/>
  <c r="J5773" i="2"/>
  <c r="N5773" i="2"/>
  <c r="N5774" i="2"/>
  <c r="L5774" i="2"/>
  <c r="J5774" i="2"/>
  <c r="N5775" i="2"/>
  <c r="L5775" i="2"/>
  <c r="J5775" i="2"/>
  <c r="L5776" i="2"/>
  <c r="N5776" i="2"/>
  <c r="J5776" i="2"/>
  <c r="L5777" i="2"/>
  <c r="J5777" i="2"/>
  <c r="N5777" i="2"/>
  <c r="L5778" i="2"/>
  <c r="J5778" i="2"/>
  <c r="N5778" i="2"/>
  <c r="L5779" i="2"/>
  <c r="N5779" i="2"/>
  <c r="J5779" i="2"/>
  <c r="N5780" i="2"/>
  <c r="L5780" i="2"/>
  <c r="J5780" i="2"/>
  <c r="N5781" i="2"/>
  <c r="L5781" i="2"/>
  <c r="J5781" i="2"/>
  <c r="N5782" i="2"/>
  <c r="L5782" i="2"/>
  <c r="J5782" i="2"/>
  <c r="N5783" i="2"/>
  <c r="L5783" i="2"/>
  <c r="J5783" i="2"/>
  <c r="L5784" i="2"/>
  <c r="J5784" i="2"/>
  <c r="N5784" i="2"/>
  <c r="L5785" i="2"/>
  <c r="J5785" i="2"/>
  <c r="N5785" i="2"/>
  <c r="N5786" i="2"/>
  <c r="L5786" i="2"/>
  <c r="J5786" i="2"/>
  <c r="N5787" i="2"/>
  <c r="L5787" i="2"/>
  <c r="J5787" i="2"/>
  <c r="N5788" i="2"/>
  <c r="L5788" i="2"/>
  <c r="J5788" i="2"/>
  <c r="N5789" i="2"/>
  <c r="L5789" i="2"/>
  <c r="J5789" i="2"/>
  <c r="J5790" i="2"/>
  <c r="L5790" i="2"/>
  <c r="N5790" i="2"/>
  <c r="N5791" i="2"/>
  <c r="L5791" i="2"/>
  <c r="J5791" i="2"/>
  <c r="N5792" i="2"/>
  <c r="L5792" i="2"/>
  <c r="J5792" i="2"/>
  <c r="N5793" i="2"/>
  <c r="L5793" i="2"/>
  <c r="J5793" i="2"/>
  <c r="N5794" i="2"/>
  <c r="L5794" i="2"/>
  <c r="J5794" i="2"/>
  <c r="N5795" i="2"/>
  <c r="L5795" i="2"/>
  <c r="J5795" i="2"/>
  <c r="N5796" i="2"/>
  <c r="L5796" i="2"/>
  <c r="J5796" i="2"/>
  <c r="J5797" i="2"/>
  <c r="L5797" i="2"/>
  <c r="N5797" i="2"/>
  <c r="L5798" i="2"/>
  <c r="J5798" i="2"/>
  <c r="N5798" i="2"/>
  <c r="N5799" i="2"/>
  <c r="L5799" i="2"/>
  <c r="J5799" i="2"/>
  <c r="N5800" i="2"/>
  <c r="L5800" i="2"/>
  <c r="J5800" i="2"/>
  <c r="J5801" i="2"/>
  <c r="N5801" i="2"/>
  <c r="L5801" i="2"/>
  <c r="N5802" i="2"/>
  <c r="L5802" i="2"/>
  <c r="J5802" i="2"/>
  <c r="L5803" i="2"/>
  <c r="J5803" i="2"/>
  <c r="N5803" i="2"/>
  <c r="J5804" i="2"/>
  <c r="L5804" i="2"/>
  <c r="N5804" i="2"/>
  <c r="N5805" i="2"/>
  <c r="L5805" i="2"/>
  <c r="J5805" i="2"/>
  <c r="N5806" i="2"/>
  <c r="L5806" i="2"/>
  <c r="J5806" i="2"/>
  <c r="N5807" i="2"/>
  <c r="L5807" i="2"/>
  <c r="J5807" i="2"/>
  <c r="N5808" i="2"/>
  <c r="L5808" i="2"/>
  <c r="J5808" i="2"/>
  <c r="N5809" i="2"/>
  <c r="L5809" i="2"/>
  <c r="J5809" i="2"/>
  <c r="L5810" i="2"/>
  <c r="N5810" i="2"/>
  <c r="J5810" i="2"/>
  <c r="L5811" i="2"/>
  <c r="J5811" i="2"/>
  <c r="N5811" i="2"/>
  <c r="L5812" i="2"/>
  <c r="J5812" i="2"/>
  <c r="N5812" i="2"/>
  <c r="N5813" i="2"/>
  <c r="L5813" i="2"/>
  <c r="J5813" i="2"/>
  <c r="N5814" i="2"/>
  <c r="L5814" i="2"/>
  <c r="J5814" i="2"/>
  <c r="J5815" i="2"/>
  <c r="N5815" i="2"/>
  <c r="L5815" i="2"/>
  <c r="N5816" i="2"/>
  <c r="L5816" i="2"/>
  <c r="J5816" i="2"/>
  <c r="N5817" i="2"/>
  <c r="L5817" i="2"/>
  <c r="J5817" i="2"/>
  <c r="L5818" i="2"/>
  <c r="J5818" i="2"/>
  <c r="N5818" i="2"/>
  <c r="L5819" i="2"/>
  <c r="J5819" i="2"/>
  <c r="N5819" i="2"/>
  <c r="N5820" i="2"/>
  <c r="L5820" i="2"/>
  <c r="J5820" i="2"/>
  <c r="N5821" i="2"/>
  <c r="L5821" i="2"/>
  <c r="J5821" i="2"/>
  <c r="L5822" i="2"/>
  <c r="J5822" i="2"/>
  <c r="N5822" i="2"/>
  <c r="N5823" i="2"/>
  <c r="L5823" i="2"/>
  <c r="J5823" i="2"/>
  <c r="N5824" i="2"/>
  <c r="L5824" i="2"/>
  <c r="J5824" i="2"/>
  <c r="N5825" i="2"/>
  <c r="L5825" i="2"/>
  <c r="J5825" i="2"/>
  <c r="N5826" i="2"/>
  <c r="L5826" i="2"/>
  <c r="J5826" i="2"/>
  <c r="N5827" i="2"/>
  <c r="L5827" i="2"/>
  <c r="J5827" i="2"/>
  <c r="L5828" i="2"/>
  <c r="N5828" i="2"/>
  <c r="J5828" i="2"/>
  <c r="N5829" i="2"/>
  <c r="L5829" i="2"/>
  <c r="J5829" i="2"/>
  <c r="L5830" i="2"/>
  <c r="N5830" i="2"/>
  <c r="J5830" i="2"/>
  <c r="N5831" i="2"/>
  <c r="L5831" i="2"/>
  <c r="J5831" i="2"/>
  <c r="L5832" i="2"/>
  <c r="N5832" i="2"/>
  <c r="J5832" i="2"/>
  <c r="N5833" i="2"/>
  <c r="L5833" i="2"/>
  <c r="J5833" i="2"/>
  <c r="N5834" i="2"/>
  <c r="L5834" i="2"/>
  <c r="J5834" i="2"/>
  <c r="N5835" i="2"/>
  <c r="L5835" i="2"/>
  <c r="J5835" i="2"/>
  <c r="L5836" i="2"/>
  <c r="J5836" i="2"/>
  <c r="N5836" i="2"/>
  <c r="L5837" i="2"/>
  <c r="J5837" i="2"/>
  <c r="N5837" i="2"/>
  <c r="J5838" i="2"/>
  <c r="L5838" i="2"/>
  <c r="N5838" i="2"/>
  <c r="N5839" i="2"/>
  <c r="L5839" i="2"/>
  <c r="J5839" i="2"/>
  <c r="N5840" i="2"/>
  <c r="L5840" i="2"/>
  <c r="J5840" i="2"/>
  <c r="N5841" i="2"/>
  <c r="L5841" i="2"/>
  <c r="J5841" i="2"/>
  <c r="N5842" i="2"/>
  <c r="L5842" i="2"/>
  <c r="J5842" i="2"/>
  <c r="N5843" i="2"/>
  <c r="L5843" i="2"/>
  <c r="J5843" i="2"/>
  <c r="N5844" i="2"/>
  <c r="L5844" i="2"/>
  <c r="J5844" i="2"/>
  <c r="N5845" i="2"/>
  <c r="L5845" i="2"/>
  <c r="J5845" i="2"/>
  <c r="N5846" i="2"/>
  <c r="L5846" i="2"/>
  <c r="J5846" i="2"/>
  <c r="N5847" i="2"/>
  <c r="L5847" i="2"/>
  <c r="J5847" i="2"/>
  <c r="N5848" i="2"/>
  <c r="L5848" i="2"/>
  <c r="J5848" i="2"/>
  <c r="N5849" i="2"/>
  <c r="L5849" i="2"/>
  <c r="J5849" i="2"/>
  <c r="N5850" i="2"/>
  <c r="L5850" i="2"/>
  <c r="J5850" i="2"/>
  <c r="N5851" i="2"/>
  <c r="L5851" i="2"/>
  <c r="J5851" i="2"/>
  <c r="N5852" i="2"/>
  <c r="L5852" i="2"/>
  <c r="J5852" i="2"/>
  <c r="N5993" i="2"/>
  <c r="L5993" i="2"/>
  <c r="J5993" i="2"/>
  <c r="N5995" i="2"/>
  <c r="L5995" i="2"/>
  <c r="J5995" i="2"/>
  <c r="N5997" i="2"/>
  <c r="L5997" i="2"/>
  <c r="J5997" i="2"/>
  <c r="N5998" i="2"/>
  <c r="L5998" i="2"/>
  <c r="J5998" i="2"/>
  <c r="N6000" i="2"/>
  <c r="L6000" i="2"/>
  <c r="J6000" i="2"/>
  <c r="N6002" i="2"/>
  <c r="L6002" i="2"/>
  <c r="J6002" i="2"/>
  <c r="N6003" i="2"/>
  <c r="L6003" i="2"/>
  <c r="J6003" i="2"/>
  <c r="N6005" i="2"/>
  <c r="L6005" i="2"/>
  <c r="J6005" i="2"/>
  <c r="N6006" i="2"/>
  <c r="L6006" i="2"/>
  <c r="J6006" i="2"/>
  <c r="N6008" i="2"/>
  <c r="L6008" i="2"/>
  <c r="J6008" i="2"/>
  <c r="N6010" i="2"/>
  <c r="L6010" i="2"/>
  <c r="J6010" i="2"/>
  <c r="N6011" i="2"/>
  <c r="L6011" i="2"/>
  <c r="J6011" i="2"/>
  <c r="N6013" i="2"/>
  <c r="L6013" i="2"/>
  <c r="J6013" i="2"/>
  <c r="N6014" i="2"/>
  <c r="L6014" i="2"/>
  <c r="J6014" i="2"/>
  <c r="N6024" i="2"/>
  <c r="L6024" i="2"/>
  <c r="J6024" i="2"/>
  <c r="N6026" i="2"/>
  <c r="L6026" i="2"/>
  <c r="J6026" i="2"/>
  <c r="N6027" i="2"/>
  <c r="L6027" i="2"/>
  <c r="J6027" i="2"/>
  <c r="N6029" i="2"/>
  <c r="L6029" i="2"/>
  <c r="J6029" i="2"/>
  <c r="N6031" i="2"/>
  <c r="L6031" i="2"/>
  <c r="J6031" i="2"/>
  <c r="N6033" i="2"/>
  <c r="L6033" i="2"/>
  <c r="J6033" i="2"/>
  <c r="N6034" i="2"/>
  <c r="L6034" i="2"/>
  <c r="J6034" i="2"/>
  <c r="N6036" i="2"/>
  <c r="L6036" i="2"/>
  <c r="J6036" i="2"/>
  <c r="N6038" i="2"/>
  <c r="L6038" i="2"/>
  <c r="J6038" i="2"/>
  <c r="N6039" i="2"/>
  <c r="L6039" i="2"/>
  <c r="J6039" i="2"/>
  <c r="N6041" i="2"/>
  <c r="L6041" i="2"/>
  <c r="J6041" i="2"/>
  <c r="N6043" i="2"/>
  <c r="L6043" i="2"/>
  <c r="J6043" i="2"/>
  <c r="N6044" i="2"/>
  <c r="L6044" i="2"/>
  <c r="J6044" i="2"/>
  <c r="N6046" i="2"/>
  <c r="L6046" i="2"/>
  <c r="J6046" i="2"/>
  <c r="N6047" i="2"/>
  <c r="L6047" i="2"/>
  <c r="J6047" i="2"/>
  <c r="N6049" i="2"/>
  <c r="L6049" i="2"/>
  <c r="J6049" i="2"/>
  <c r="N6050" i="2"/>
  <c r="L6050" i="2"/>
  <c r="J6050" i="2"/>
  <c r="N6052" i="2"/>
  <c r="L6052" i="2"/>
  <c r="J6052" i="2"/>
  <c r="N6053" i="2"/>
  <c r="L6053" i="2"/>
  <c r="J6053" i="2"/>
  <c r="N6055" i="2"/>
  <c r="L6055" i="2"/>
  <c r="J6055" i="2"/>
  <c r="N6057" i="2"/>
  <c r="L6057" i="2"/>
  <c r="J6057" i="2"/>
  <c r="N6059" i="2"/>
  <c r="L6059" i="2"/>
  <c r="J6059" i="2"/>
  <c r="N6060" i="2"/>
  <c r="L6060" i="2"/>
  <c r="J6060" i="2"/>
  <c r="N6061" i="2"/>
  <c r="L6061" i="2"/>
  <c r="J6061" i="2"/>
  <c r="N6062" i="2"/>
  <c r="L6062" i="2"/>
  <c r="J6062" i="2"/>
  <c r="N6133" i="2"/>
  <c r="L6133" i="2"/>
  <c r="J6133" i="2"/>
  <c r="N6134" i="2"/>
  <c r="L6134" i="2"/>
  <c r="J6134" i="2"/>
  <c r="N6136" i="2"/>
  <c r="L6136" i="2"/>
  <c r="J6136" i="2"/>
  <c r="L6137" i="2"/>
  <c r="N6137" i="2"/>
  <c r="J6137" i="2"/>
  <c r="N6139" i="2"/>
  <c r="L6139" i="2"/>
  <c r="J6139" i="2"/>
  <c r="L6140" i="2"/>
  <c r="N6140" i="2"/>
  <c r="J6140" i="2"/>
  <c r="J6142" i="2"/>
  <c r="N6142" i="2"/>
  <c r="L6142" i="2"/>
  <c r="L6144" i="2"/>
  <c r="N6144" i="2"/>
  <c r="J6144" i="2"/>
  <c r="L6145" i="2"/>
  <c r="J6145" i="2"/>
  <c r="N6145" i="2"/>
  <c r="L6147" i="2"/>
  <c r="N6147" i="2"/>
  <c r="J6147" i="2"/>
  <c r="N6148" i="2"/>
  <c r="J6148" i="2"/>
  <c r="L6148" i="2"/>
  <c r="L6150" i="2"/>
  <c r="N6150" i="2"/>
  <c r="J6150" i="2"/>
  <c r="J6152" i="2"/>
  <c r="L6152" i="2"/>
  <c r="N6152" i="2"/>
  <c r="L6153" i="2"/>
  <c r="N6153" i="2"/>
  <c r="J6153" i="2"/>
  <c r="N6155" i="2"/>
  <c r="J6155" i="2"/>
  <c r="L6155" i="2"/>
  <c r="L6157" i="2"/>
  <c r="J6157" i="2"/>
  <c r="N6157" i="2"/>
  <c r="L6158" i="2"/>
  <c r="J6158" i="2"/>
  <c r="N6158" i="2"/>
  <c r="N6160" i="2"/>
  <c r="J6160" i="2"/>
  <c r="L6160" i="2"/>
  <c r="L6161" i="2"/>
  <c r="N6161" i="2"/>
  <c r="J6161" i="2"/>
  <c r="N6163" i="2"/>
  <c r="L6163" i="2"/>
  <c r="J6163" i="2"/>
  <c r="L6165" i="2"/>
  <c r="N6165" i="2"/>
  <c r="J6165" i="2"/>
  <c r="L6166" i="2"/>
  <c r="N6166" i="2"/>
  <c r="J6166" i="2"/>
  <c r="L6168" i="2"/>
  <c r="J6168" i="2"/>
  <c r="N6168" i="2"/>
  <c r="L6170" i="2"/>
  <c r="N6170" i="2"/>
  <c r="J6170" i="2"/>
  <c r="N6171" i="2"/>
  <c r="L6171" i="2"/>
  <c r="J6171" i="2"/>
  <c r="J6173" i="2"/>
  <c r="L6173" i="2"/>
  <c r="N6173" i="2"/>
  <c r="N6175" i="2"/>
  <c r="L6175" i="2"/>
  <c r="J6175" i="2"/>
  <c r="J6176" i="2"/>
  <c r="N6176" i="2"/>
  <c r="L6176" i="2"/>
  <c r="N6178" i="2"/>
  <c r="J6178" i="2"/>
  <c r="L6178" i="2"/>
  <c r="N6180" i="2"/>
  <c r="J6180" i="2"/>
  <c r="L6180" i="2"/>
  <c r="L6182" i="2"/>
  <c r="N6182" i="2"/>
  <c r="J6182" i="2"/>
  <c r="N6183" i="2"/>
  <c r="L6183" i="2"/>
  <c r="J6183" i="2"/>
  <c r="N6185" i="2"/>
  <c r="J6185" i="2"/>
  <c r="L6185" i="2"/>
  <c r="J6187" i="2"/>
  <c r="N6187" i="2"/>
  <c r="L6187" i="2"/>
  <c r="J6188" i="2"/>
  <c r="N6188" i="2"/>
  <c r="L6188" i="2"/>
  <c r="N6190" i="2"/>
  <c r="L6190" i="2"/>
  <c r="J6190" i="2"/>
  <c r="J6192" i="2"/>
  <c r="N6192" i="2"/>
  <c r="L6192" i="2"/>
  <c r="L6193" i="2"/>
  <c r="J6193" i="2"/>
  <c r="N6193" i="2"/>
  <c r="L6195" i="2"/>
  <c r="N6195" i="2"/>
  <c r="J6195" i="2"/>
  <c r="L6196" i="2"/>
  <c r="J6196" i="2"/>
  <c r="N6196" i="2"/>
  <c r="J6198" i="2"/>
  <c r="L6198" i="2"/>
  <c r="N6198" i="2"/>
  <c r="J6200" i="2"/>
  <c r="L6200" i="2"/>
  <c r="N6200" i="2"/>
  <c r="J6201" i="2"/>
  <c r="L6201" i="2"/>
  <c r="N6201" i="2"/>
  <c r="J6203" i="2"/>
  <c r="N6203" i="2"/>
  <c r="L6203" i="2"/>
  <c r="J6205" i="2"/>
  <c r="N6205" i="2"/>
  <c r="L6205" i="2"/>
  <c r="L6207" i="2"/>
  <c r="N6207" i="2"/>
  <c r="J6207" i="2"/>
  <c r="N6208" i="2"/>
  <c r="L6208" i="2"/>
  <c r="J6208" i="2"/>
  <c r="J6210" i="2"/>
  <c r="L6210" i="2"/>
  <c r="N6210" i="2"/>
  <c r="N6211" i="2"/>
  <c r="J6211" i="2"/>
  <c r="L6211" i="2"/>
  <c r="N6213" i="2"/>
  <c r="L6213" i="2"/>
  <c r="J6213" i="2"/>
  <c r="N6214" i="2"/>
  <c r="L6214" i="2"/>
  <c r="J6214" i="2"/>
  <c r="J6216" i="2"/>
  <c r="L6216" i="2"/>
  <c r="N6216" i="2"/>
  <c r="N6217" i="2"/>
  <c r="L6217" i="2"/>
  <c r="J6217" i="2"/>
  <c r="J6219" i="2"/>
  <c r="L6219" i="2"/>
  <c r="N6219" i="2"/>
  <c r="N6221" i="2"/>
  <c r="J6221" i="2"/>
  <c r="L6221" i="2"/>
  <c r="J6222" i="2"/>
  <c r="L6222" i="2"/>
  <c r="N6222" i="2"/>
  <c r="N6225" i="2"/>
  <c r="J6225" i="2"/>
  <c r="L6225" i="2"/>
  <c r="N6227" i="2"/>
  <c r="J6227" i="2"/>
  <c r="L6227" i="2"/>
  <c r="N6230" i="2"/>
  <c r="J6230" i="2"/>
  <c r="L6230" i="2"/>
  <c r="J6234" i="2"/>
  <c r="N6234" i="2"/>
  <c r="L6234" i="2"/>
  <c r="L6237" i="2"/>
  <c r="J6237" i="2"/>
  <c r="N6237" i="2"/>
  <c r="K12" i="2"/>
  <c r="I10004" i="2"/>
  <c r="N12" i="2"/>
  <c r="H10004" i="2"/>
  <c r="J12" i="2"/>
  <c r="L12" i="2"/>
  <c r="J15" i="2"/>
  <c r="N15" i="2"/>
  <c r="L15" i="2"/>
  <c r="J20" i="2"/>
  <c r="L20" i="2"/>
  <c r="N20" i="2"/>
  <c r="L27" i="2"/>
  <c r="J27" i="2"/>
  <c r="N27" i="2"/>
  <c r="L41" i="2"/>
  <c r="J41" i="2"/>
  <c r="N41" i="2"/>
  <c r="N45" i="2"/>
  <c r="L45" i="2"/>
  <c r="J45" i="2"/>
  <c r="N49" i="2"/>
  <c r="L49" i="2"/>
  <c r="J49" i="2"/>
  <c r="N55" i="2"/>
  <c r="L55" i="2"/>
  <c r="J55" i="2"/>
  <c r="N60" i="2"/>
  <c r="L60" i="2"/>
  <c r="J60" i="2"/>
  <c r="L65" i="2"/>
  <c r="N65" i="2"/>
  <c r="J65" i="2"/>
  <c r="J70" i="2"/>
  <c r="L70" i="2"/>
  <c r="N70" i="2"/>
  <c r="N76" i="2"/>
  <c r="L76" i="2"/>
  <c r="J76" i="2"/>
  <c r="L81" i="2"/>
  <c r="J81" i="2"/>
  <c r="N81" i="2"/>
  <c r="J84" i="2"/>
  <c r="L84" i="2"/>
  <c r="N84" i="2"/>
  <c r="J88" i="2"/>
  <c r="L88" i="2"/>
  <c r="N88" i="2"/>
  <c r="L6252" i="2"/>
  <c r="N6252" i="2"/>
  <c r="J6252" i="2"/>
  <c r="N6258" i="2"/>
  <c r="L6258" i="2"/>
  <c r="J6258" i="2"/>
  <c r="J6263" i="2"/>
  <c r="N6263" i="2"/>
  <c r="L6263" i="2"/>
  <c r="J6265" i="2"/>
  <c r="N6265" i="2"/>
  <c r="L6265" i="2"/>
  <c r="L6268" i="2"/>
  <c r="J6268" i="2"/>
  <c r="N6268" i="2"/>
  <c r="N6272" i="2"/>
  <c r="L6272" i="2"/>
  <c r="J6272" i="2"/>
  <c r="J6277" i="2"/>
  <c r="N6277" i="2"/>
  <c r="L6277" i="2"/>
  <c r="J6282" i="2"/>
  <c r="L6282" i="2"/>
  <c r="N6282" i="2"/>
  <c r="J6286" i="2"/>
  <c r="L6286" i="2"/>
  <c r="N6286" i="2"/>
  <c r="J6291" i="2"/>
  <c r="L6291" i="2"/>
  <c r="N6291" i="2"/>
  <c r="N6297" i="2"/>
  <c r="L6297" i="2"/>
  <c r="J6297" i="2"/>
  <c r="N6307" i="2"/>
  <c r="L6307" i="2"/>
  <c r="J6307" i="2"/>
  <c r="L6310" i="2"/>
  <c r="N6310" i="2"/>
  <c r="J6310" i="2"/>
  <c r="N6316" i="2"/>
  <c r="J6316" i="2"/>
  <c r="L6316" i="2"/>
  <c r="J6324" i="2"/>
  <c r="L6324" i="2"/>
  <c r="N6324" i="2"/>
  <c r="N6335" i="2"/>
  <c r="J6335" i="2"/>
  <c r="L6335" i="2"/>
  <c r="N6342" i="2"/>
  <c r="J6342" i="2"/>
  <c r="L6342" i="2"/>
  <c r="N6350" i="2"/>
  <c r="L6350" i="2"/>
  <c r="J6350" i="2"/>
  <c r="N6356" i="2"/>
  <c r="L6356" i="2"/>
  <c r="J6356" i="2"/>
  <c r="L5853" i="2"/>
  <c r="J5853" i="2"/>
  <c r="N5853" i="2"/>
  <c r="J5854" i="2"/>
  <c r="L5854" i="2"/>
  <c r="N5854" i="2"/>
  <c r="L5855" i="2"/>
  <c r="N5855" i="2"/>
  <c r="J5855" i="2"/>
  <c r="J5856" i="2"/>
  <c r="L5856" i="2"/>
  <c r="N5856" i="2"/>
  <c r="J5857" i="2"/>
  <c r="N5857" i="2"/>
  <c r="L5857" i="2"/>
  <c r="L5858" i="2"/>
  <c r="J5858" i="2"/>
  <c r="N5858" i="2"/>
  <c r="N5859" i="2"/>
  <c r="L5859" i="2"/>
  <c r="J5859" i="2"/>
  <c r="N5860" i="2"/>
  <c r="J5860" i="2"/>
  <c r="L5860" i="2"/>
  <c r="N5861" i="2"/>
  <c r="L5861" i="2"/>
  <c r="J5861" i="2"/>
  <c r="L5862" i="2"/>
  <c r="J5862" i="2"/>
  <c r="N5862" i="2"/>
  <c r="J5863" i="2"/>
  <c r="L5863" i="2"/>
  <c r="N5863" i="2"/>
  <c r="J5864" i="2"/>
  <c r="L5864" i="2"/>
  <c r="N5864" i="2"/>
  <c r="L5865" i="2"/>
  <c r="N5865" i="2"/>
  <c r="J5865" i="2"/>
  <c r="N5866" i="2"/>
  <c r="L5866" i="2"/>
  <c r="J5866" i="2"/>
  <c r="N5867" i="2"/>
  <c r="L5867" i="2"/>
  <c r="J5867" i="2"/>
  <c r="J5868" i="2"/>
  <c r="N5868" i="2"/>
  <c r="L5868" i="2"/>
  <c r="N5869" i="2"/>
  <c r="L5869" i="2"/>
  <c r="J5869" i="2"/>
  <c r="N5870" i="2"/>
  <c r="L5870" i="2"/>
  <c r="J5870" i="2"/>
  <c r="J5871" i="2"/>
  <c r="L5871" i="2"/>
  <c r="N5871" i="2"/>
  <c r="N5872" i="2"/>
  <c r="L5872" i="2"/>
  <c r="J5872" i="2"/>
  <c r="N5873" i="2"/>
  <c r="L5873" i="2"/>
  <c r="J5873" i="2"/>
  <c r="L5874" i="2"/>
  <c r="J5874" i="2"/>
  <c r="N5874" i="2"/>
  <c r="L5875" i="2"/>
  <c r="J5875" i="2"/>
  <c r="N5875" i="2"/>
  <c r="L5876" i="2"/>
  <c r="N5876" i="2"/>
  <c r="J5876" i="2"/>
  <c r="K5877" i="2"/>
  <c r="L5877" i="2"/>
  <c r="N52" i="2"/>
  <c r="L52" i="2"/>
  <c r="J52" i="2"/>
  <c r="N58" i="2"/>
  <c r="L58" i="2"/>
  <c r="J58" i="2"/>
  <c r="J67" i="2"/>
  <c r="L67" i="2"/>
  <c r="N67" i="2"/>
  <c r="J73" i="2"/>
  <c r="L73" i="2"/>
  <c r="N73" i="2"/>
  <c r="N80" i="2"/>
  <c r="L80" i="2"/>
  <c r="J80" i="2"/>
  <c r="J6249" i="2"/>
  <c r="L6249" i="2"/>
  <c r="N6249" i="2"/>
  <c r="J6255" i="2"/>
  <c r="L6255" i="2"/>
  <c r="N6255" i="2"/>
  <c r="J6260" i="2"/>
  <c r="L6260" i="2"/>
  <c r="N6260" i="2"/>
  <c r="N6269" i="2"/>
  <c r="L6269" i="2"/>
  <c r="J6269" i="2"/>
  <c r="J6275" i="2"/>
  <c r="N6275" i="2"/>
  <c r="L6275" i="2"/>
  <c r="N6281" i="2"/>
  <c r="L6281" i="2"/>
  <c r="J6281" i="2"/>
  <c r="N6288" i="2"/>
  <c r="L6288" i="2"/>
  <c r="J6288" i="2"/>
  <c r="L6294" i="2"/>
  <c r="J6294" i="2"/>
  <c r="N6294" i="2"/>
  <c r="N6300" i="2"/>
  <c r="L6300" i="2"/>
  <c r="J6300" i="2"/>
  <c r="N6305" i="2"/>
  <c r="J6305" i="2"/>
  <c r="L6305" i="2"/>
  <c r="N6308" i="2"/>
  <c r="L6308" i="2"/>
  <c r="J6308" i="2"/>
  <c r="N6312" i="2"/>
  <c r="L6312" i="2"/>
  <c r="J6312" i="2"/>
  <c r="N6318" i="2"/>
  <c r="L6318" i="2"/>
  <c r="J6318" i="2"/>
  <c r="N6323" i="2"/>
  <c r="L6323" i="2"/>
  <c r="J6323" i="2"/>
  <c r="N6329" i="2"/>
  <c r="L6329" i="2"/>
  <c r="J6329" i="2"/>
  <c r="N6332" i="2"/>
  <c r="L6332" i="2"/>
  <c r="J6332" i="2"/>
  <c r="N6337" i="2"/>
  <c r="L6337" i="2"/>
  <c r="J6337" i="2"/>
  <c r="J6343" i="2"/>
  <c r="L6343" i="2"/>
  <c r="N6343" i="2"/>
  <c r="N6349" i="2"/>
  <c r="J6349" i="2"/>
  <c r="L6349" i="2"/>
  <c r="N6355" i="2"/>
  <c r="L6355" i="2"/>
  <c r="J6355" i="2"/>
  <c r="N6362" i="2"/>
  <c r="L6362" i="2"/>
  <c r="J6362" i="2"/>
  <c r="N6450" i="2"/>
  <c r="L6450" i="2"/>
  <c r="J6450" i="2"/>
  <c r="N6451" i="2"/>
  <c r="L6451" i="2"/>
  <c r="J6451" i="2"/>
  <c r="N6452" i="2"/>
  <c r="L6452" i="2"/>
  <c r="J6452" i="2"/>
  <c r="N6453" i="2"/>
  <c r="L6453" i="2"/>
  <c r="J6453" i="2"/>
  <c r="N6454" i="2"/>
  <c r="L6454" i="2"/>
  <c r="J6454" i="2"/>
  <c r="N6455" i="2"/>
  <c r="L6455" i="2"/>
  <c r="J6455" i="2"/>
  <c r="N6456" i="2"/>
  <c r="L6456" i="2"/>
  <c r="J6456" i="2"/>
  <c r="N6457" i="2"/>
  <c r="L6457" i="2"/>
  <c r="J6457" i="2"/>
  <c r="N6458" i="2"/>
  <c r="L6458" i="2"/>
  <c r="J6458" i="2"/>
  <c r="N6459" i="2"/>
  <c r="L6459" i="2"/>
  <c r="J6459" i="2"/>
  <c r="N6460" i="2"/>
  <c r="L6460" i="2"/>
  <c r="J6460" i="2"/>
  <c r="N6461" i="2"/>
  <c r="L6461" i="2"/>
  <c r="J6461" i="2"/>
  <c r="N6462" i="2"/>
  <c r="L6462" i="2"/>
  <c r="J6462" i="2"/>
  <c r="N6463" i="2"/>
  <c r="L6463" i="2"/>
  <c r="J6463" i="2"/>
  <c r="N6464" i="2"/>
  <c r="L6464" i="2"/>
  <c r="J6464" i="2"/>
  <c r="N6465" i="2"/>
  <c r="L6465" i="2"/>
  <c r="J6465" i="2"/>
  <c r="N6466" i="2"/>
  <c r="L6466" i="2"/>
  <c r="J6466" i="2"/>
  <c r="N6467" i="2"/>
  <c r="L6467" i="2"/>
  <c r="J6467" i="2"/>
  <c r="N6468" i="2"/>
  <c r="L6468" i="2"/>
  <c r="J6468" i="2"/>
  <c r="N6469" i="2"/>
  <c r="L6469" i="2"/>
  <c r="J6469" i="2"/>
  <c r="N6470" i="2"/>
  <c r="L6470" i="2"/>
  <c r="J6470" i="2"/>
  <c r="N6471" i="2"/>
  <c r="L6471" i="2"/>
  <c r="J6471" i="2"/>
  <c r="N6472" i="2"/>
  <c r="L6472" i="2"/>
  <c r="J6472" i="2"/>
  <c r="N6473" i="2"/>
  <c r="L6473" i="2"/>
  <c r="J6473" i="2"/>
  <c r="N6474" i="2"/>
  <c r="L6474" i="2"/>
  <c r="J6474" i="2"/>
  <c r="N6475" i="2"/>
  <c r="L6475" i="2"/>
  <c r="J6475" i="2"/>
  <c r="N6476" i="2"/>
  <c r="L6476" i="2"/>
  <c r="J6476" i="2"/>
  <c r="N6477" i="2"/>
  <c r="L6477" i="2"/>
  <c r="J6477" i="2"/>
  <c r="N6478" i="2"/>
  <c r="L6478" i="2"/>
  <c r="J6478" i="2"/>
  <c r="N6479" i="2"/>
  <c r="L6479" i="2"/>
  <c r="J6479" i="2"/>
  <c r="N6480" i="2"/>
  <c r="L6480" i="2"/>
  <c r="J6480" i="2"/>
  <c r="N6481" i="2"/>
  <c r="L6481" i="2"/>
  <c r="J6481" i="2"/>
  <c r="N6482" i="2"/>
  <c r="L6482" i="2"/>
  <c r="J6482" i="2"/>
  <c r="N6483" i="2"/>
  <c r="L6483" i="2"/>
  <c r="J6483" i="2"/>
  <c r="N6484" i="2"/>
  <c r="L6484" i="2"/>
  <c r="J6484" i="2"/>
  <c r="N6485" i="2"/>
  <c r="L6485" i="2"/>
  <c r="J6485" i="2"/>
  <c r="N6486" i="2"/>
  <c r="L6486" i="2"/>
  <c r="J6486" i="2"/>
  <c r="N6487" i="2"/>
  <c r="L6487" i="2"/>
  <c r="J6487" i="2"/>
  <c r="N6488" i="2"/>
  <c r="L6488" i="2"/>
  <c r="J6488" i="2"/>
  <c r="N6489" i="2"/>
  <c r="L6489" i="2"/>
  <c r="J6489" i="2"/>
  <c r="N6490" i="2"/>
  <c r="L6490" i="2"/>
  <c r="J6490" i="2"/>
  <c r="N6491" i="2"/>
  <c r="L6491" i="2"/>
  <c r="J6491" i="2"/>
  <c r="N6492" i="2"/>
  <c r="L6492" i="2"/>
  <c r="J6492" i="2"/>
  <c r="N6493" i="2"/>
  <c r="L6493" i="2"/>
  <c r="J6493" i="2"/>
  <c r="N6494" i="2"/>
  <c r="L6494" i="2"/>
  <c r="J6494" i="2"/>
  <c r="N6495" i="2"/>
  <c r="L6495" i="2"/>
  <c r="J6495" i="2"/>
  <c r="N6496" i="2"/>
  <c r="L6496" i="2"/>
  <c r="J6496" i="2"/>
  <c r="N6497" i="2"/>
  <c r="L6497" i="2"/>
  <c r="J6497" i="2"/>
  <c r="N6498" i="2"/>
  <c r="L6498" i="2"/>
  <c r="J6498" i="2"/>
  <c r="N6499" i="2"/>
  <c r="L6499" i="2"/>
  <c r="J6499" i="2"/>
  <c r="N6500" i="2"/>
  <c r="L6500" i="2"/>
  <c r="J6500" i="2"/>
  <c r="N6501" i="2"/>
  <c r="L6501" i="2"/>
  <c r="J6501" i="2"/>
  <c r="N6502" i="2"/>
  <c r="L6502" i="2"/>
  <c r="J6502" i="2"/>
  <c r="N6503" i="2"/>
  <c r="L6503" i="2"/>
  <c r="J6503" i="2"/>
  <c r="N6504" i="2"/>
  <c r="L6504" i="2"/>
  <c r="J6504" i="2"/>
  <c r="N6505" i="2"/>
  <c r="L6505" i="2"/>
  <c r="J6505" i="2"/>
  <c r="N6506" i="2"/>
  <c r="L6506" i="2"/>
  <c r="J6506" i="2"/>
  <c r="N6507" i="2"/>
  <c r="L6507" i="2"/>
  <c r="J6507" i="2"/>
  <c r="N6508" i="2"/>
  <c r="L6508" i="2"/>
  <c r="J6508" i="2"/>
  <c r="N6509" i="2"/>
  <c r="L6509" i="2"/>
  <c r="J6509" i="2"/>
  <c r="N6510" i="2"/>
  <c r="L6510" i="2"/>
  <c r="J6510" i="2"/>
  <c r="N6511" i="2"/>
  <c r="L6511" i="2"/>
  <c r="J6511" i="2"/>
  <c r="N6512" i="2"/>
  <c r="L6512" i="2"/>
  <c r="J6512" i="2"/>
  <c r="N6513" i="2"/>
  <c r="L6513" i="2"/>
  <c r="J6513" i="2"/>
  <c r="N6514" i="2"/>
  <c r="L6514" i="2"/>
  <c r="J6514" i="2"/>
  <c r="N6515" i="2"/>
  <c r="L6515" i="2"/>
  <c r="J6515" i="2"/>
  <c r="N6516" i="2"/>
  <c r="L6516" i="2"/>
  <c r="J6516" i="2"/>
  <c r="N6517" i="2"/>
  <c r="L6517" i="2"/>
  <c r="J6517" i="2"/>
  <c r="N6518" i="2"/>
  <c r="L6518" i="2"/>
  <c r="J6518" i="2"/>
  <c r="N6519" i="2"/>
  <c r="L6519" i="2"/>
  <c r="J6519" i="2"/>
  <c r="N6520" i="2"/>
  <c r="L6520" i="2"/>
  <c r="J6520" i="2"/>
  <c r="N6521" i="2"/>
  <c r="L6521" i="2"/>
  <c r="J6521" i="2"/>
  <c r="N6522" i="2"/>
  <c r="L6522" i="2"/>
  <c r="J6522" i="2"/>
  <c r="N6523" i="2"/>
  <c r="L6523" i="2"/>
  <c r="J6523" i="2"/>
  <c r="N6524" i="2"/>
  <c r="L6524" i="2"/>
  <c r="J6524" i="2"/>
  <c r="N6525" i="2"/>
  <c r="L6525" i="2"/>
  <c r="J6525" i="2"/>
  <c r="N6526" i="2"/>
  <c r="L6526" i="2"/>
  <c r="J6526" i="2"/>
  <c r="N6527" i="2"/>
  <c r="L6527" i="2"/>
  <c r="J6527" i="2"/>
  <c r="N6528" i="2"/>
  <c r="L6528" i="2"/>
  <c r="J6528" i="2"/>
  <c r="N6529" i="2"/>
  <c r="L6529" i="2"/>
  <c r="J6529" i="2"/>
  <c r="N6530" i="2"/>
  <c r="L6530" i="2"/>
  <c r="J6530" i="2"/>
  <c r="N6531" i="2"/>
  <c r="L6531" i="2"/>
  <c r="J6531" i="2"/>
  <c r="N6532" i="2"/>
  <c r="L6532" i="2"/>
  <c r="J6532" i="2"/>
  <c r="N6533" i="2"/>
  <c r="L6533" i="2"/>
  <c r="J6533" i="2"/>
  <c r="N6534" i="2"/>
  <c r="L6534" i="2"/>
  <c r="J6534" i="2"/>
  <c r="N6535" i="2"/>
  <c r="L6535" i="2"/>
  <c r="J6535" i="2"/>
  <c r="N6536" i="2"/>
  <c r="L6536" i="2"/>
  <c r="J6536" i="2"/>
  <c r="N6537" i="2"/>
  <c r="L6537" i="2"/>
  <c r="J6537" i="2"/>
  <c r="N6538" i="2"/>
  <c r="L6538" i="2"/>
  <c r="J6538" i="2"/>
  <c r="N6539" i="2"/>
  <c r="L6539" i="2"/>
  <c r="J6539" i="2"/>
  <c r="N6540" i="2"/>
  <c r="L6540" i="2"/>
  <c r="J6540" i="2"/>
  <c r="N6541" i="2"/>
  <c r="L6541" i="2"/>
  <c r="J6541" i="2"/>
  <c r="N6542" i="2"/>
  <c r="L6542" i="2"/>
  <c r="J6542" i="2"/>
  <c r="N6543" i="2"/>
  <c r="L6543" i="2"/>
  <c r="J6543" i="2"/>
  <c r="N6544" i="2"/>
  <c r="L6544" i="2"/>
  <c r="J6544" i="2"/>
  <c r="N6545" i="2"/>
  <c r="L6545" i="2"/>
  <c r="J6545" i="2"/>
  <c r="N6546" i="2"/>
  <c r="L6546" i="2"/>
  <c r="J6546" i="2"/>
  <c r="N6547" i="2"/>
  <c r="L6547" i="2"/>
  <c r="J6547" i="2"/>
  <c r="N6548" i="2"/>
  <c r="L6548" i="2"/>
  <c r="J6548" i="2"/>
  <c r="N6549" i="2"/>
  <c r="L6549" i="2"/>
  <c r="J6549" i="2"/>
  <c r="N6550" i="2"/>
  <c r="L6550" i="2"/>
  <c r="J6550" i="2"/>
  <c r="N6551" i="2"/>
  <c r="L6551" i="2"/>
  <c r="J6551" i="2"/>
  <c r="N6552" i="2"/>
  <c r="L6552" i="2"/>
  <c r="J6552" i="2"/>
  <c r="N6553" i="2"/>
  <c r="L6553" i="2"/>
  <c r="J6553" i="2"/>
  <c r="N6554" i="2"/>
  <c r="L6554" i="2"/>
  <c r="J6554" i="2"/>
  <c r="N6555" i="2"/>
  <c r="L6555" i="2"/>
  <c r="J6555" i="2"/>
  <c r="N6556" i="2"/>
  <c r="L6556" i="2"/>
  <c r="J6556" i="2"/>
  <c r="N6557" i="2"/>
  <c r="L6557" i="2"/>
  <c r="J6557" i="2"/>
  <c r="N6558" i="2"/>
  <c r="L6558" i="2"/>
  <c r="J6558" i="2"/>
  <c r="N6559" i="2"/>
  <c r="L6559" i="2"/>
  <c r="J6559" i="2"/>
  <c r="N6560" i="2"/>
  <c r="L6560" i="2"/>
  <c r="J6560" i="2"/>
  <c r="N6561" i="2"/>
  <c r="L6561" i="2"/>
  <c r="J6561" i="2"/>
  <c r="N6562" i="2"/>
  <c r="L6562" i="2"/>
  <c r="J6562" i="2"/>
  <c r="N6563" i="2"/>
  <c r="L6563" i="2"/>
  <c r="J6563" i="2"/>
  <c r="N6564" i="2"/>
  <c r="L6564" i="2"/>
  <c r="J6564" i="2"/>
  <c r="N6565" i="2"/>
  <c r="L6565" i="2"/>
  <c r="J6565" i="2"/>
  <c r="N6566" i="2"/>
  <c r="L6566" i="2"/>
  <c r="J6566" i="2"/>
  <c r="N6567" i="2"/>
  <c r="L6567" i="2"/>
  <c r="J6567" i="2"/>
  <c r="N6568" i="2"/>
  <c r="L6568" i="2"/>
  <c r="J6568" i="2"/>
  <c r="N6569" i="2"/>
  <c r="L6569" i="2"/>
  <c r="J6569" i="2"/>
  <c r="N6570" i="2"/>
  <c r="L6570" i="2"/>
  <c r="J6570" i="2"/>
  <c r="N6571" i="2"/>
  <c r="L6571" i="2"/>
  <c r="J6571" i="2"/>
  <c r="N6572" i="2"/>
  <c r="L6572" i="2"/>
  <c r="J6572" i="2"/>
  <c r="N6573" i="2"/>
  <c r="L6573" i="2"/>
  <c r="J6573" i="2"/>
  <c r="N6574" i="2"/>
  <c r="L6574" i="2"/>
  <c r="J6574" i="2"/>
  <c r="N6575" i="2"/>
  <c r="L6575" i="2"/>
  <c r="J6575" i="2"/>
  <c r="N6576" i="2"/>
  <c r="L6576" i="2"/>
  <c r="J6576" i="2"/>
  <c r="N6577" i="2"/>
  <c r="L6577" i="2"/>
  <c r="J6577" i="2"/>
  <c r="N6578" i="2"/>
  <c r="L6578" i="2"/>
  <c r="J6578" i="2"/>
  <c r="N6579" i="2"/>
  <c r="L6579" i="2"/>
  <c r="J6579" i="2"/>
  <c r="N6580" i="2"/>
  <c r="L6580" i="2"/>
  <c r="J6580" i="2"/>
  <c r="N6581" i="2"/>
  <c r="L6581" i="2"/>
  <c r="J6581" i="2"/>
  <c r="N6582" i="2"/>
  <c r="L6582" i="2"/>
  <c r="J6582" i="2"/>
  <c r="N6583" i="2"/>
  <c r="L6583" i="2"/>
  <c r="J6583" i="2"/>
  <c r="N6584" i="2"/>
  <c r="L6584" i="2"/>
  <c r="J6584" i="2"/>
  <c r="N6585" i="2"/>
  <c r="L6585" i="2"/>
  <c r="J6585" i="2"/>
  <c r="N6586" i="2"/>
  <c r="L6586" i="2"/>
  <c r="J6586" i="2"/>
  <c r="N6587" i="2"/>
  <c r="L6587" i="2"/>
  <c r="J6587" i="2"/>
  <c r="N6588" i="2"/>
  <c r="L6588" i="2"/>
  <c r="J6588" i="2"/>
  <c r="N6589" i="2"/>
  <c r="L6589" i="2"/>
  <c r="J6589" i="2"/>
  <c r="N6590" i="2"/>
  <c r="L6590" i="2"/>
  <c r="J6590" i="2"/>
  <c r="N6591" i="2"/>
  <c r="L6591" i="2"/>
  <c r="J6591" i="2"/>
  <c r="N6592" i="2"/>
  <c r="L6592" i="2"/>
  <c r="J6592" i="2"/>
  <c r="N6593" i="2"/>
  <c r="L6593" i="2"/>
  <c r="J6593" i="2"/>
  <c r="N6594" i="2"/>
  <c r="L6594" i="2"/>
  <c r="J6594" i="2"/>
  <c r="N6595" i="2"/>
  <c r="L6595" i="2"/>
  <c r="J6595" i="2"/>
  <c r="N6596" i="2"/>
  <c r="L6596" i="2"/>
  <c r="J6596" i="2"/>
  <c r="N6597" i="2"/>
  <c r="L6597" i="2"/>
  <c r="J6597" i="2"/>
  <c r="N6598" i="2"/>
  <c r="L6598" i="2"/>
  <c r="J6598" i="2"/>
  <c r="N6599" i="2"/>
  <c r="L6599" i="2"/>
  <c r="J6599" i="2"/>
  <c r="N6600" i="2"/>
  <c r="L6600" i="2"/>
  <c r="J6600" i="2"/>
  <c r="N6601" i="2"/>
  <c r="L6601" i="2"/>
  <c r="J6601" i="2"/>
  <c r="N6602" i="2"/>
  <c r="L6602" i="2"/>
  <c r="J6602" i="2"/>
  <c r="N6603" i="2"/>
  <c r="L6603" i="2"/>
  <c r="J6603" i="2"/>
  <c r="N6604" i="2"/>
  <c r="L6604" i="2"/>
  <c r="J6604" i="2"/>
  <c r="N6605" i="2"/>
  <c r="L6605" i="2"/>
  <c r="J6605" i="2"/>
  <c r="N6606" i="2"/>
  <c r="L6606" i="2"/>
  <c r="J6606" i="2"/>
  <c r="N6607" i="2"/>
  <c r="L6607" i="2"/>
  <c r="J6607" i="2"/>
  <c r="N6608" i="2"/>
  <c r="L6608" i="2"/>
  <c r="J6608" i="2"/>
  <c r="N6609" i="2"/>
  <c r="L6609" i="2"/>
  <c r="J6609" i="2"/>
  <c r="N6610" i="2"/>
  <c r="L6610" i="2"/>
  <c r="J6610" i="2"/>
  <c r="N6611" i="2"/>
  <c r="L6611" i="2"/>
  <c r="J6611" i="2"/>
  <c r="N6612" i="2"/>
  <c r="L6612" i="2"/>
  <c r="J6612" i="2"/>
  <c r="N6613" i="2"/>
  <c r="L6613" i="2"/>
  <c r="J6613" i="2"/>
  <c r="N6614" i="2"/>
  <c r="L6614" i="2"/>
  <c r="J6614" i="2"/>
  <c r="N6615" i="2"/>
  <c r="L6615" i="2"/>
  <c r="J6615" i="2"/>
  <c r="N6616" i="2"/>
  <c r="L6616" i="2"/>
  <c r="J6616" i="2"/>
  <c r="N6617" i="2"/>
  <c r="L6617" i="2"/>
  <c r="J6617" i="2"/>
  <c r="N6618" i="2"/>
  <c r="L6618" i="2"/>
  <c r="J6618" i="2"/>
  <c r="N6619" i="2"/>
  <c r="L6619" i="2"/>
  <c r="J6619" i="2"/>
  <c r="N6620" i="2"/>
  <c r="L6620" i="2"/>
  <c r="J6620" i="2"/>
  <c r="N6621" i="2"/>
  <c r="L6621" i="2"/>
  <c r="J6621" i="2"/>
  <c r="N6622" i="2"/>
  <c r="L6622" i="2"/>
  <c r="J6622" i="2"/>
  <c r="N6623" i="2"/>
  <c r="L6623" i="2"/>
  <c r="J6623" i="2"/>
  <c r="N6624" i="2"/>
  <c r="L6624" i="2"/>
  <c r="J6624" i="2"/>
  <c r="N6625" i="2"/>
  <c r="L6625" i="2"/>
  <c r="J6625" i="2"/>
  <c r="N6626" i="2"/>
  <c r="L6626" i="2"/>
  <c r="J6626" i="2"/>
  <c r="N6627" i="2"/>
  <c r="L6627" i="2"/>
  <c r="J6627" i="2"/>
  <c r="N6628" i="2"/>
  <c r="L6628" i="2"/>
  <c r="J6628" i="2"/>
  <c r="N6629" i="2"/>
  <c r="L6629" i="2"/>
  <c r="J6629" i="2"/>
  <c r="N6630" i="2"/>
  <c r="L6630" i="2"/>
  <c r="J6630" i="2"/>
  <c r="N6631" i="2"/>
  <c r="L6631" i="2"/>
  <c r="J6631" i="2"/>
  <c r="N6632" i="2"/>
  <c r="L6632" i="2"/>
  <c r="J6632" i="2"/>
  <c r="N6633" i="2"/>
  <c r="L6633" i="2"/>
  <c r="J6633" i="2"/>
  <c r="N6634" i="2"/>
  <c r="L6634" i="2"/>
  <c r="J6634" i="2"/>
  <c r="N6635" i="2"/>
  <c r="L6635" i="2"/>
  <c r="J6635" i="2"/>
  <c r="N6636" i="2"/>
  <c r="L6636" i="2"/>
  <c r="J6636" i="2"/>
  <c r="N6637" i="2"/>
  <c r="L6637" i="2"/>
  <c r="J6637" i="2"/>
  <c r="N6638" i="2"/>
  <c r="L6638" i="2"/>
  <c r="J6638" i="2"/>
  <c r="N6639" i="2"/>
  <c r="L6639" i="2"/>
  <c r="J6639" i="2"/>
  <c r="N6640" i="2"/>
  <c r="L6640" i="2"/>
  <c r="J6640" i="2"/>
  <c r="N6641" i="2"/>
  <c r="L6641" i="2"/>
  <c r="J6641" i="2"/>
  <c r="N6642" i="2"/>
  <c r="L6642" i="2"/>
  <c r="J6642" i="2"/>
  <c r="N6643" i="2"/>
  <c r="L6643" i="2"/>
  <c r="J6643" i="2"/>
  <c r="N6644" i="2"/>
  <c r="L6644" i="2"/>
  <c r="J6644" i="2"/>
  <c r="N6645" i="2"/>
  <c r="L6645" i="2"/>
  <c r="J6645" i="2"/>
  <c r="N6646" i="2"/>
  <c r="L6646" i="2"/>
  <c r="J6646" i="2"/>
  <c r="N6647" i="2"/>
  <c r="L6647" i="2"/>
  <c r="J6647" i="2"/>
  <c r="N6648" i="2"/>
  <c r="L6648" i="2"/>
  <c r="J6648" i="2"/>
  <c r="N6649" i="2"/>
  <c r="L6649" i="2"/>
  <c r="J6649" i="2"/>
  <c r="N6650" i="2"/>
  <c r="L6650" i="2"/>
  <c r="J6650" i="2"/>
  <c r="N6651" i="2"/>
  <c r="L6651" i="2"/>
  <c r="J6651" i="2"/>
  <c r="N6652" i="2"/>
  <c r="L6652" i="2"/>
  <c r="J6652" i="2"/>
  <c r="N6653" i="2"/>
  <c r="L6653" i="2"/>
  <c r="J6653" i="2"/>
  <c r="N6654" i="2"/>
  <c r="L6654" i="2"/>
  <c r="J6654" i="2"/>
  <c r="N6655" i="2"/>
  <c r="L6655" i="2"/>
  <c r="J6655" i="2"/>
  <c r="N6656" i="2"/>
  <c r="L6656" i="2"/>
  <c r="J6656" i="2"/>
  <c r="N6657" i="2"/>
  <c r="L6657" i="2"/>
  <c r="J6657" i="2"/>
  <c r="N6658" i="2"/>
  <c r="L6658" i="2"/>
  <c r="J6658" i="2"/>
  <c r="N6659" i="2"/>
  <c r="L6659" i="2"/>
  <c r="J6659" i="2"/>
  <c r="N6660" i="2"/>
  <c r="L6660" i="2"/>
  <c r="J6660" i="2"/>
  <c r="N6661" i="2"/>
  <c r="L6661" i="2"/>
  <c r="J6661" i="2"/>
  <c r="N6662" i="2"/>
  <c r="L6662" i="2"/>
  <c r="J6662" i="2"/>
  <c r="N6663" i="2"/>
  <c r="L6663" i="2"/>
  <c r="J6663" i="2"/>
  <c r="N6664" i="2"/>
  <c r="L6664" i="2"/>
  <c r="J6664" i="2"/>
  <c r="N6665" i="2"/>
  <c r="L6665" i="2"/>
  <c r="J6665" i="2"/>
  <c r="N6666" i="2"/>
  <c r="L6666" i="2"/>
  <c r="J6666" i="2"/>
  <c r="N6667" i="2"/>
  <c r="L6667" i="2"/>
  <c r="J6667" i="2"/>
  <c r="N6668" i="2"/>
  <c r="L6668" i="2"/>
  <c r="J6668" i="2"/>
  <c r="N6669" i="2"/>
  <c r="L6669" i="2"/>
  <c r="J6669" i="2"/>
  <c r="N6670" i="2"/>
  <c r="L6670" i="2"/>
  <c r="J6670" i="2"/>
  <c r="N6671" i="2"/>
  <c r="L6671" i="2"/>
  <c r="J6671" i="2"/>
  <c r="N6672" i="2"/>
  <c r="L6672" i="2"/>
  <c r="J6672" i="2"/>
  <c r="N6673" i="2"/>
  <c r="L6673" i="2"/>
  <c r="J6673" i="2"/>
  <c r="N6674" i="2"/>
  <c r="L6674" i="2"/>
  <c r="J6674" i="2"/>
  <c r="N6675" i="2"/>
  <c r="L6675" i="2"/>
  <c r="J6675" i="2"/>
  <c r="N6676" i="2"/>
  <c r="L6676" i="2"/>
  <c r="J6676" i="2"/>
  <c r="N6677" i="2"/>
  <c r="L6677" i="2"/>
  <c r="J6677" i="2"/>
  <c r="N6678" i="2"/>
  <c r="L6678" i="2"/>
  <c r="J6678" i="2"/>
  <c r="N6679" i="2"/>
  <c r="L6679" i="2"/>
  <c r="J6679" i="2"/>
  <c r="N6680" i="2"/>
  <c r="L6680" i="2"/>
  <c r="J6680" i="2"/>
  <c r="N6681" i="2"/>
  <c r="L6681" i="2"/>
  <c r="J6681" i="2"/>
  <c r="N6682" i="2"/>
  <c r="L6682" i="2"/>
  <c r="J6682" i="2"/>
  <c r="N6683" i="2"/>
  <c r="L6683" i="2"/>
  <c r="J6683" i="2"/>
  <c r="N6684" i="2"/>
  <c r="L6684" i="2"/>
  <c r="J6684" i="2"/>
  <c r="N6685" i="2"/>
  <c r="L6685" i="2"/>
  <c r="J6685" i="2"/>
  <c r="N6686" i="2"/>
  <c r="L6686" i="2"/>
  <c r="J6686" i="2"/>
  <c r="N6687" i="2"/>
  <c r="L6687" i="2"/>
  <c r="J6687" i="2"/>
  <c r="N6688" i="2"/>
  <c r="L6688" i="2"/>
  <c r="J6688" i="2"/>
  <c r="N6689" i="2"/>
  <c r="L6689" i="2"/>
  <c r="J6689" i="2"/>
  <c r="N6690" i="2"/>
  <c r="L6690" i="2"/>
  <c r="J6690" i="2"/>
  <c r="N6691" i="2"/>
  <c r="L6691" i="2"/>
  <c r="J6691" i="2"/>
  <c r="N6692" i="2"/>
  <c r="L6692" i="2"/>
  <c r="J6692" i="2"/>
  <c r="N6693" i="2"/>
  <c r="L6693" i="2"/>
  <c r="J6693" i="2"/>
  <c r="N6694" i="2"/>
  <c r="L6694" i="2"/>
  <c r="J6694" i="2"/>
  <c r="N6695" i="2"/>
  <c r="L6695" i="2"/>
  <c r="J6695" i="2"/>
  <c r="N6696" i="2"/>
  <c r="L6696" i="2"/>
  <c r="J6696" i="2"/>
  <c r="N6697" i="2"/>
  <c r="L6697" i="2"/>
  <c r="J6697" i="2"/>
  <c r="N6698" i="2"/>
  <c r="L6698" i="2"/>
  <c r="J6698" i="2"/>
  <c r="N6699" i="2"/>
  <c r="L6699" i="2"/>
  <c r="J6699" i="2"/>
  <c r="N6700" i="2"/>
  <c r="L6700" i="2"/>
  <c r="J6700" i="2"/>
  <c r="N6701" i="2"/>
  <c r="L6701" i="2"/>
  <c r="J6701" i="2"/>
  <c r="N6702" i="2"/>
  <c r="L6702" i="2"/>
  <c r="J6702" i="2"/>
  <c r="N6703" i="2"/>
  <c r="L6703" i="2"/>
  <c r="J6703" i="2"/>
  <c r="N6704" i="2"/>
  <c r="L6704" i="2"/>
  <c r="J6704" i="2"/>
  <c r="N7804" i="2"/>
  <c r="L7804" i="2"/>
  <c r="J7804" i="2"/>
  <c r="N7805" i="2"/>
  <c r="L7805" i="2"/>
  <c r="J7805" i="2"/>
  <c r="N7806" i="2"/>
  <c r="L7806" i="2"/>
  <c r="J7806" i="2"/>
  <c r="N7807" i="2"/>
  <c r="L7807" i="2"/>
  <c r="J7807" i="2"/>
  <c r="N7808" i="2"/>
  <c r="L7808" i="2"/>
  <c r="J7808" i="2"/>
  <c r="N7809" i="2"/>
  <c r="L7809" i="2"/>
  <c r="J7809" i="2"/>
  <c r="N7810" i="2"/>
  <c r="L7810" i="2"/>
  <c r="J7810" i="2"/>
  <c r="N7811" i="2"/>
  <c r="L7811" i="2"/>
  <c r="J7811" i="2"/>
  <c r="N7812" i="2"/>
  <c r="L7812" i="2"/>
  <c r="J7812" i="2"/>
  <c r="N7813" i="2"/>
  <c r="L7813" i="2"/>
  <c r="J7813" i="2"/>
  <c r="N7814" i="2"/>
  <c r="L7814" i="2"/>
  <c r="J7814" i="2"/>
  <c r="N7815" i="2"/>
  <c r="L7815" i="2"/>
  <c r="J7815" i="2"/>
  <c r="N7816" i="2"/>
  <c r="L7816" i="2"/>
  <c r="J7816" i="2"/>
  <c r="N7817" i="2"/>
  <c r="L7817" i="2"/>
  <c r="J7817" i="2"/>
  <c r="N7818" i="2"/>
  <c r="L7818" i="2"/>
  <c r="J7818" i="2"/>
  <c r="N7819" i="2"/>
  <c r="L7819" i="2"/>
  <c r="J7819" i="2"/>
  <c r="N7820" i="2"/>
  <c r="L7820" i="2"/>
  <c r="J7820" i="2"/>
  <c r="N7821" i="2"/>
  <c r="L7821" i="2"/>
  <c r="J7821" i="2"/>
  <c r="N7822" i="2"/>
  <c r="L7822" i="2"/>
  <c r="J7822" i="2"/>
  <c r="N7823" i="2"/>
  <c r="L7823" i="2"/>
  <c r="J7823" i="2"/>
  <c r="N7824" i="2"/>
  <c r="L7824" i="2"/>
  <c r="J7824" i="2"/>
  <c r="N7825" i="2"/>
  <c r="L7825" i="2"/>
  <c r="J7825" i="2"/>
  <c r="N7826" i="2"/>
  <c r="L7826" i="2"/>
  <c r="J7826" i="2"/>
  <c r="N7827" i="2"/>
  <c r="L7827" i="2"/>
  <c r="J7827" i="2"/>
  <c r="N7828" i="2"/>
  <c r="L7828" i="2"/>
  <c r="J7828" i="2"/>
  <c r="N7829" i="2"/>
  <c r="L7829" i="2"/>
  <c r="J7829" i="2"/>
  <c r="N7830" i="2"/>
  <c r="L7830" i="2"/>
  <c r="J7830" i="2"/>
  <c r="N7831" i="2"/>
  <c r="L7831" i="2"/>
  <c r="J7831" i="2"/>
  <c r="N7832" i="2"/>
  <c r="L7832" i="2"/>
  <c r="J7832" i="2"/>
  <c r="N7833" i="2"/>
  <c r="L7833" i="2"/>
  <c r="J7833" i="2"/>
  <c r="N7834" i="2"/>
  <c r="L7834" i="2"/>
  <c r="J7834" i="2"/>
  <c r="N7835" i="2"/>
  <c r="L7835" i="2"/>
  <c r="J7835" i="2"/>
  <c r="N7836" i="2"/>
  <c r="L7836" i="2"/>
  <c r="J7836" i="2"/>
  <c r="N7837" i="2"/>
  <c r="L7837" i="2"/>
  <c r="J7837" i="2"/>
  <c r="N7838" i="2"/>
  <c r="L7838" i="2"/>
  <c r="J7838" i="2"/>
  <c r="N7839" i="2"/>
  <c r="L7839" i="2"/>
  <c r="J7839" i="2"/>
  <c r="N7840" i="2"/>
  <c r="L7840" i="2"/>
  <c r="J7840" i="2"/>
  <c r="N7841" i="2"/>
  <c r="L7841" i="2"/>
  <c r="J7841" i="2"/>
  <c r="N7842" i="2"/>
  <c r="L7842" i="2"/>
  <c r="J7842" i="2"/>
  <c r="N7843" i="2"/>
  <c r="L7843" i="2"/>
  <c r="J7843" i="2"/>
  <c r="N7844" i="2"/>
  <c r="L7844" i="2"/>
  <c r="J7844" i="2"/>
  <c r="N7845" i="2"/>
  <c r="L7845" i="2"/>
  <c r="J7845" i="2"/>
  <c r="N7846" i="2"/>
  <c r="L7846" i="2"/>
  <c r="J7846" i="2"/>
  <c r="N7847" i="2"/>
  <c r="L7847" i="2"/>
  <c r="J7847" i="2"/>
  <c r="N7848" i="2"/>
  <c r="L7848" i="2"/>
  <c r="J7848" i="2"/>
  <c r="N7849" i="2"/>
  <c r="L7849" i="2"/>
  <c r="J7849" i="2"/>
  <c r="N7850" i="2"/>
  <c r="L7850" i="2"/>
  <c r="J7850" i="2"/>
  <c r="N7851" i="2"/>
  <c r="L7851" i="2"/>
  <c r="J7851" i="2"/>
  <c r="N7852" i="2"/>
  <c r="L7852" i="2"/>
  <c r="J7852" i="2"/>
  <c r="N7853" i="2"/>
  <c r="L7853" i="2"/>
  <c r="J7853" i="2"/>
  <c r="N7854" i="2"/>
  <c r="L7854" i="2"/>
  <c r="J7854" i="2"/>
  <c r="N7855" i="2"/>
  <c r="L7855" i="2"/>
  <c r="J7855" i="2"/>
  <c r="N7856" i="2"/>
  <c r="L7856" i="2"/>
  <c r="J7856" i="2"/>
  <c r="N236" i="2"/>
  <c r="L236" i="2"/>
  <c r="J236" i="2"/>
  <c r="N7858" i="2"/>
  <c r="L7858" i="2"/>
  <c r="J7858" i="2"/>
  <c r="N7859" i="2"/>
  <c r="L7859" i="2"/>
  <c r="J7859" i="2"/>
  <c r="N7860" i="2"/>
  <c r="L7860" i="2"/>
  <c r="J7860" i="2"/>
  <c r="N7861" i="2"/>
  <c r="L7861" i="2"/>
  <c r="J7861" i="2"/>
  <c r="N7862" i="2"/>
  <c r="L7862" i="2"/>
  <c r="J7862" i="2"/>
  <c r="N7863" i="2"/>
  <c r="L7863" i="2"/>
  <c r="J7863" i="2"/>
  <c r="N7864" i="2"/>
  <c r="L7864" i="2"/>
  <c r="J7864" i="2"/>
  <c r="N7865" i="2"/>
  <c r="L7865" i="2"/>
  <c r="J7865" i="2"/>
  <c r="N7866" i="2"/>
  <c r="L7866" i="2"/>
  <c r="J7866" i="2"/>
  <c r="N7867" i="2"/>
  <c r="L7867" i="2"/>
  <c r="J7867" i="2"/>
  <c r="N7868" i="2"/>
  <c r="L7868" i="2"/>
  <c r="J7868" i="2"/>
  <c r="N7869" i="2"/>
  <c r="L7869" i="2"/>
  <c r="J7869" i="2"/>
  <c r="N7870" i="2"/>
  <c r="L7870" i="2"/>
  <c r="J7870" i="2"/>
  <c r="N7871" i="2"/>
  <c r="L7871" i="2"/>
  <c r="J7871" i="2"/>
  <c r="N7872" i="2"/>
  <c r="L7872" i="2"/>
  <c r="J7872" i="2"/>
  <c r="N7873" i="2"/>
  <c r="L7873" i="2"/>
  <c r="J7873" i="2"/>
  <c r="N7874" i="2"/>
  <c r="L7874" i="2"/>
  <c r="J7874" i="2"/>
  <c r="N7875" i="2"/>
  <c r="L7875" i="2"/>
  <c r="J7875" i="2"/>
  <c r="N7876" i="2"/>
  <c r="L7876" i="2"/>
  <c r="J7876" i="2"/>
  <c r="N7877" i="2"/>
  <c r="L7877" i="2"/>
  <c r="J7877" i="2"/>
  <c r="N7878" i="2"/>
  <c r="L7878" i="2"/>
  <c r="J7878" i="2"/>
  <c r="N7879" i="2"/>
  <c r="L7879" i="2"/>
  <c r="J7879" i="2"/>
  <c r="N7880" i="2"/>
  <c r="L7880" i="2"/>
  <c r="J7880" i="2"/>
  <c r="N7881" i="2"/>
  <c r="L7881" i="2"/>
  <c r="J7881" i="2"/>
  <c r="N7882" i="2"/>
  <c r="L7882" i="2"/>
  <c r="J7882" i="2"/>
  <c r="N7883" i="2"/>
  <c r="L7883" i="2"/>
  <c r="J7883" i="2"/>
  <c r="N7884" i="2"/>
  <c r="L7884" i="2"/>
  <c r="J7884" i="2"/>
  <c r="N7885" i="2"/>
  <c r="L7885" i="2"/>
  <c r="J7885" i="2"/>
  <c r="N7886" i="2"/>
  <c r="L7886" i="2"/>
  <c r="J7886" i="2"/>
  <c r="N7887" i="2"/>
  <c r="L7887" i="2"/>
  <c r="J7887" i="2"/>
  <c r="N7888" i="2"/>
  <c r="L7888" i="2"/>
  <c r="J7888" i="2"/>
  <c r="N7889" i="2"/>
  <c r="L7889" i="2"/>
  <c r="J7889" i="2"/>
  <c r="N7890" i="2"/>
  <c r="L7890" i="2"/>
  <c r="J7890" i="2"/>
  <c r="N7891" i="2"/>
  <c r="L7891" i="2"/>
  <c r="J7891" i="2"/>
  <c r="N7892" i="2"/>
  <c r="L7892" i="2"/>
  <c r="J7892" i="2"/>
  <c r="N7893" i="2"/>
  <c r="L7893" i="2"/>
  <c r="J7893" i="2"/>
  <c r="N7894" i="2"/>
  <c r="L7894" i="2"/>
  <c r="J7894" i="2"/>
  <c r="N7895" i="2"/>
  <c r="L7895" i="2"/>
  <c r="J7895" i="2"/>
  <c r="N7896" i="2"/>
  <c r="L7896" i="2"/>
  <c r="J7896" i="2"/>
  <c r="N7897" i="2"/>
  <c r="L7897" i="2"/>
  <c r="J7897" i="2"/>
  <c r="N7898" i="2"/>
  <c r="L7898" i="2"/>
  <c r="J7898" i="2"/>
  <c r="N7899" i="2"/>
  <c r="L7899" i="2"/>
  <c r="J7899" i="2"/>
  <c r="N7900" i="2"/>
  <c r="L7900" i="2"/>
  <c r="J7900" i="2"/>
  <c r="N7901" i="2"/>
  <c r="L7901" i="2"/>
  <c r="J7901" i="2"/>
  <c r="N7902" i="2"/>
  <c r="L7902" i="2"/>
  <c r="J7902" i="2"/>
  <c r="N7903" i="2"/>
  <c r="L7903" i="2"/>
  <c r="J7903" i="2"/>
  <c r="N7904" i="2"/>
  <c r="L7904" i="2"/>
  <c r="J7904" i="2"/>
  <c r="N7905" i="2"/>
  <c r="L7905" i="2"/>
  <c r="J7905" i="2"/>
  <c r="N7906" i="2"/>
  <c r="L7906" i="2"/>
  <c r="J7906" i="2"/>
  <c r="N7907" i="2"/>
  <c r="L7907" i="2"/>
  <c r="J7907" i="2"/>
  <c r="N7908" i="2"/>
  <c r="L7908" i="2"/>
  <c r="J7908" i="2"/>
  <c r="N7909" i="2"/>
  <c r="L7909" i="2"/>
  <c r="J7909" i="2"/>
  <c r="N7910" i="2"/>
  <c r="L7910" i="2"/>
  <c r="J7910" i="2"/>
  <c r="N7911" i="2"/>
  <c r="L7911" i="2"/>
  <c r="J7911" i="2"/>
  <c r="N7912" i="2"/>
  <c r="L7912" i="2"/>
  <c r="J7912" i="2"/>
  <c r="N7913" i="2"/>
  <c r="L7913" i="2"/>
  <c r="J7913" i="2"/>
  <c r="N7914" i="2"/>
  <c r="L7914" i="2"/>
  <c r="J7914" i="2"/>
  <c r="N7915" i="2"/>
  <c r="L7915" i="2"/>
  <c r="J7915" i="2"/>
  <c r="N7916" i="2"/>
  <c r="L7916" i="2"/>
  <c r="J7916" i="2"/>
  <c r="N7917" i="2"/>
  <c r="L7917" i="2"/>
  <c r="J7917" i="2"/>
  <c r="N7918" i="2"/>
  <c r="L7918" i="2"/>
  <c r="J7918" i="2"/>
  <c r="N7919" i="2"/>
  <c r="L7919" i="2"/>
  <c r="J7919" i="2"/>
  <c r="N7920" i="2"/>
  <c r="L7920" i="2"/>
  <c r="J7920" i="2"/>
  <c r="N7921" i="2"/>
  <c r="L7921" i="2"/>
  <c r="J7921" i="2"/>
  <c r="N7922" i="2"/>
  <c r="L7922" i="2"/>
  <c r="J7922" i="2"/>
  <c r="N7923" i="2"/>
  <c r="L7923" i="2"/>
  <c r="J7923" i="2"/>
  <c r="N7924" i="2"/>
  <c r="L7924" i="2"/>
  <c r="J7924" i="2"/>
  <c r="N7925" i="2"/>
  <c r="L7925" i="2"/>
  <c r="J7925" i="2"/>
  <c r="N7926" i="2"/>
  <c r="L7926" i="2"/>
  <c r="J7926" i="2"/>
  <c r="N7927" i="2"/>
  <c r="L7927" i="2"/>
  <c r="J7927" i="2"/>
  <c r="N7928" i="2"/>
  <c r="L7928" i="2"/>
  <c r="J7928" i="2"/>
  <c r="N7929" i="2"/>
  <c r="L7929" i="2"/>
  <c r="J7929" i="2"/>
  <c r="N7930" i="2"/>
  <c r="L7930" i="2"/>
  <c r="J7930" i="2"/>
  <c r="N7931" i="2"/>
  <c r="L7931" i="2"/>
  <c r="J7931" i="2"/>
  <c r="N7932" i="2"/>
  <c r="L7932" i="2"/>
  <c r="J7932" i="2"/>
  <c r="N7933" i="2"/>
  <c r="L7933" i="2"/>
  <c r="J7933" i="2"/>
  <c r="N7934" i="2"/>
  <c r="L7934" i="2"/>
  <c r="J7934" i="2"/>
  <c r="N7935" i="2"/>
  <c r="L7935" i="2"/>
  <c r="J7935" i="2"/>
  <c r="N7936" i="2"/>
  <c r="L7936" i="2"/>
  <c r="J7936" i="2"/>
  <c r="N7937" i="2"/>
  <c r="L7937" i="2"/>
  <c r="J7937" i="2"/>
  <c r="N7938" i="2"/>
  <c r="L7938" i="2"/>
  <c r="J7938" i="2"/>
  <c r="N7939" i="2"/>
  <c r="L7939" i="2"/>
  <c r="J7939" i="2"/>
  <c r="N7940" i="2"/>
  <c r="L7940" i="2"/>
  <c r="J7940" i="2"/>
  <c r="N7941" i="2"/>
  <c r="L7941" i="2"/>
  <c r="J7941" i="2"/>
  <c r="N7942" i="2"/>
  <c r="L7942" i="2"/>
  <c r="J7942" i="2"/>
  <c r="N7943" i="2"/>
  <c r="L7943" i="2"/>
  <c r="J7943" i="2"/>
  <c r="N7944" i="2"/>
  <c r="L7944" i="2"/>
  <c r="J7944" i="2"/>
  <c r="N7945" i="2"/>
  <c r="L7945" i="2"/>
  <c r="J7945" i="2"/>
  <c r="N7946" i="2"/>
  <c r="L7946" i="2"/>
  <c r="J7946" i="2"/>
  <c r="N7947" i="2"/>
  <c r="L7947" i="2"/>
  <c r="J7947" i="2"/>
  <c r="N7948" i="2"/>
  <c r="L7948" i="2"/>
  <c r="J7948" i="2"/>
  <c r="N7949" i="2"/>
  <c r="L7949" i="2"/>
  <c r="J7949" i="2"/>
  <c r="N7950" i="2"/>
  <c r="L7950" i="2"/>
  <c r="J7950" i="2"/>
  <c r="N7951" i="2"/>
  <c r="L7951" i="2"/>
  <c r="J7951" i="2"/>
  <c r="N7952" i="2"/>
  <c r="L7952" i="2"/>
  <c r="J7952" i="2"/>
  <c r="N7953" i="2"/>
  <c r="L7953" i="2"/>
  <c r="J7953" i="2"/>
  <c r="N7954" i="2"/>
  <c r="L7954" i="2"/>
  <c r="J7954" i="2"/>
  <c r="N7955" i="2"/>
  <c r="L7955" i="2"/>
  <c r="J7955" i="2"/>
  <c r="N7956" i="2"/>
  <c r="L7956" i="2"/>
  <c r="J7956" i="2"/>
  <c r="N7957" i="2"/>
  <c r="L7957" i="2"/>
  <c r="J7957" i="2"/>
  <c r="N7958" i="2"/>
  <c r="L7958" i="2"/>
  <c r="J7958" i="2"/>
  <c r="N7959" i="2"/>
  <c r="L7959" i="2"/>
  <c r="J7959" i="2"/>
  <c r="N7960" i="2"/>
  <c r="L7960" i="2"/>
  <c r="J7960" i="2"/>
  <c r="N7961" i="2"/>
  <c r="L7961" i="2"/>
  <c r="J7961" i="2"/>
  <c r="N7962" i="2"/>
  <c r="L7962" i="2"/>
  <c r="J7962" i="2"/>
  <c r="N7963" i="2"/>
  <c r="L7963" i="2"/>
  <c r="J7963" i="2"/>
  <c r="N7964" i="2"/>
  <c r="L7964" i="2"/>
  <c r="J7964" i="2"/>
  <c r="N7965" i="2"/>
  <c r="L7965" i="2"/>
  <c r="J7965" i="2"/>
  <c r="N7966" i="2"/>
  <c r="L7966" i="2"/>
  <c r="J7966" i="2"/>
  <c r="N7967" i="2"/>
  <c r="L7967" i="2"/>
  <c r="J7967" i="2"/>
  <c r="N7968" i="2"/>
  <c r="L7968" i="2"/>
  <c r="J7968" i="2"/>
  <c r="N7969" i="2"/>
  <c r="L7969" i="2"/>
  <c r="J7969" i="2"/>
  <c r="N7970" i="2"/>
  <c r="L7970" i="2"/>
  <c r="J7970" i="2"/>
  <c r="N7971" i="2"/>
  <c r="L7971" i="2"/>
  <c r="J7971" i="2"/>
  <c r="N7972" i="2"/>
  <c r="L7972" i="2"/>
  <c r="J7972" i="2"/>
  <c r="N7973" i="2"/>
  <c r="L7973" i="2"/>
  <c r="J7973" i="2"/>
  <c r="N7974" i="2"/>
  <c r="L7974" i="2"/>
  <c r="J7974" i="2"/>
  <c r="N7975" i="2"/>
  <c r="L7975" i="2"/>
  <c r="J7975" i="2"/>
  <c r="N7976" i="2"/>
  <c r="L7976" i="2"/>
  <c r="J7976" i="2"/>
  <c r="N7977" i="2"/>
  <c r="L7977" i="2"/>
  <c r="J7977" i="2"/>
  <c r="N7978" i="2"/>
  <c r="L7978" i="2"/>
  <c r="J7978" i="2"/>
  <c r="N7979" i="2"/>
  <c r="L7979" i="2"/>
  <c r="J7979" i="2"/>
  <c r="N7980" i="2"/>
  <c r="L7980" i="2"/>
  <c r="J7980" i="2"/>
  <c r="N7981" i="2"/>
  <c r="L7981" i="2"/>
  <c r="J7981" i="2"/>
  <c r="N7982" i="2"/>
  <c r="L7982" i="2"/>
  <c r="J7982" i="2"/>
  <c r="N7983" i="2"/>
  <c r="L7983" i="2"/>
  <c r="J7983" i="2"/>
  <c r="N7984" i="2"/>
  <c r="L7984" i="2"/>
  <c r="J7984" i="2"/>
  <c r="N7985" i="2"/>
  <c r="L7985" i="2"/>
  <c r="J7985" i="2"/>
  <c r="N7986" i="2"/>
  <c r="L7986" i="2"/>
  <c r="J7986" i="2"/>
  <c r="N7987" i="2"/>
  <c r="L7987" i="2"/>
  <c r="J7987" i="2"/>
  <c r="N7988" i="2"/>
  <c r="L7988" i="2"/>
  <c r="J7988" i="2"/>
  <c r="N7989" i="2"/>
  <c r="L7989" i="2"/>
  <c r="J7989" i="2"/>
  <c r="N7990" i="2"/>
  <c r="L7990" i="2"/>
  <c r="J7990" i="2"/>
  <c r="N7991" i="2"/>
  <c r="L7991" i="2"/>
  <c r="J7991" i="2"/>
  <c r="N7992" i="2"/>
  <c r="L7992" i="2"/>
  <c r="J7992" i="2"/>
  <c r="N7993" i="2"/>
  <c r="L7993" i="2"/>
  <c r="J7993" i="2"/>
  <c r="N7994" i="2"/>
  <c r="L7994" i="2"/>
  <c r="J7994" i="2"/>
  <c r="N7995" i="2"/>
  <c r="L7995" i="2"/>
  <c r="J7995" i="2"/>
  <c r="N7996" i="2"/>
  <c r="L7996" i="2"/>
  <c r="J7996" i="2"/>
  <c r="N7997" i="2"/>
  <c r="L7997" i="2"/>
  <c r="J7997" i="2"/>
  <c r="N7998" i="2"/>
  <c r="L7998" i="2"/>
  <c r="J7998" i="2"/>
  <c r="N7999" i="2"/>
  <c r="L7999" i="2"/>
  <c r="J7999" i="2"/>
  <c r="N8000" i="2"/>
  <c r="L8000" i="2"/>
  <c r="J8000" i="2"/>
  <c r="N8001" i="2"/>
  <c r="L8001" i="2"/>
  <c r="J8001" i="2"/>
  <c r="N8002" i="2"/>
  <c r="L8002" i="2"/>
  <c r="J8002" i="2"/>
  <c r="N8003" i="2"/>
  <c r="L8003" i="2"/>
  <c r="J8003" i="2"/>
  <c r="N8004" i="2"/>
  <c r="L8004" i="2"/>
  <c r="J8004" i="2"/>
  <c r="N8005" i="2"/>
  <c r="L8005" i="2"/>
  <c r="J8005" i="2"/>
  <c r="N8006" i="2"/>
  <c r="L8006" i="2"/>
  <c r="J8006" i="2"/>
  <c r="N8007" i="2"/>
  <c r="L8007" i="2"/>
  <c r="J8007" i="2"/>
  <c r="N8008" i="2"/>
  <c r="L8008" i="2"/>
  <c r="J8008" i="2"/>
  <c r="N8009" i="2"/>
  <c r="L8009" i="2"/>
  <c r="J8009" i="2"/>
  <c r="N8010" i="2"/>
  <c r="L8010" i="2"/>
  <c r="J8010" i="2"/>
  <c r="N8011" i="2"/>
  <c r="L8011" i="2"/>
  <c r="J8011" i="2"/>
  <c r="N8012" i="2"/>
  <c r="L8012" i="2"/>
  <c r="J8012" i="2"/>
  <c r="N8013" i="2"/>
  <c r="L8013" i="2"/>
  <c r="J8013" i="2"/>
  <c r="N8014" i="2"/>
  <c r="L8014" i="2"/>
  <c r="J8014" i="2"/>
  <c r="N8015" i="2"/>
  <c r="L8015" i="2"/>
  <c r="J8015" i="2"/>
  <c r="N8016" i="2"/>
  <c r="L8016" i="2"/>
  <c r="J8016" i="2"/>
  <c r="N8017" i="2"/>
  <c r="L8017" i="2"/>
  <c r="J8017" i="2"/>
  <c r="N8018" i="2"/>
  <c r="L8018" i="2"/>
  <c r="J8018" i="2"/>
  <c r="N8019" i="2"/>
  <c r="L8019" i="2"/>
  <c r="J8019" i="2"/>
  <c r="N8020" i="2"/>
  <c r="L8020" i="2"/>
  <c r="J8020" i="2"/>
  <c r="N8021" i="2"/>
  <c r="L8021" i="2"/>
  <c r="J8021" i="2"/>
  <c r="N8022" i="2"/>
  <c r="L8022" i="2"/>
  <c r="J8022" i="2"/>
  <c r="N8023" i="2"/>
  <c r="L8023" i="2"/>
  <c r="J8023" i="2"/>
  <c r="N8024" i="2"/>
  <c r="L8024" i="2"/>
  <c r="J8024" i="2"/>
  <c r="N8025" i="2"/>
  <c r="L8025" i="2"/>
  <c r="J8025" i="2"/>
  <c r="N8026" i="2"/>
  <c r="L8026" i="2"/>
  <c r="J8026" i="2"/>
  <c r="N8027" i="2"/>
  <c r="L8027" i="2"/>
  <c r="J8027" i="2"/>
  <c r="N8028" i="2"/>
  <c r="L8028" i="2"/>
  <c r="J8028" i="2"/>
  <c r="N8029" i="2"/>
  <c r="L8029" i="2"/>
  <c r="J8029" i="2"/>
  <c r="N8030" i="2"/>
  <c r="L8030" i="2"/>
  <c r="J8030" i="2"/>
  <c r="N8031" i="2"/>
  <c r="L8031" i="2"/>
  <c r="J8031" i="2"/>
  <c r="N8032" i="2"/>
  <c r="L8032" i="2"/>
  <c r="J8032" i="2"/>
  <c r="N8033" i="2"/>
  <c r="L8033" i="2"/>
  <c r="J8033" i="2"/>
  <c r="N8034" i="2"/>
  <c r="L8034" i="2"/>
  <c r="J8034" i="2"/>
  <c r="N8035" i="2"/>
  <c r="L8035" i="2"/>
  <c r="J8035" i="2"/>
  <c r="N8036" i="2"/>
  <c r="L8036" i="2"/>
  <c r="J8036" i="2"/>
  <c r="N8037" i="2"/>
  <c r="L8037" i="2"/>
  <c r="J8037" i="2"/>
  <c r="N8038" i="2"/>
  <c r="L8038" i="2"/>
  <c r="J8038" i="2"/>
  <c r="N8039" i="2"/>
  <c r="L8039" i="2"/>
  <c r="J8039" i="2"/>
  <c r="N8040" i="2"/>
  <c r="L8040" i="2"/>
  <c r="J8040" i="2"/>
  <c r="N8041" i="2"/>
  <c r="L8041" i="2"/>
  <c r="J8041" i="2"/>
  <c r="N8042" i="2"/>
  <c r="L8042" i="2"/>
  <c r="J8042" i="2"/>
  <c r="N8043" i="2"/>
  <c r="L8043" i="2"/>
  <c r="J8043" i="2"/>
  <c r="N8044" i="2"/>
  <c r="L8044" i="2"/>
  <c r="J8044" i="2"/>
  <c r="N8045" i="2"/>
  <c r="L8045" i="2"/>
  <c r="J8045" i="2"/>
  <c r="N8046" i="2"/>
  <c r="L8046" i="2"/>
  <c r="J8046" i="2"/>
  <c r="N8047" i="2"/>
  <c r="L8047" i="2"/>
  <c r="J8047" i="2"/>
  <c r="N8048" i="2"/>
  <c r="L8048" i="2"/>
  <c r="J8048" i="2"/>
  <c r="N8049" i="2"/>
  <c r="L8049" i="2"/>
  <c r="J8049" i="2"/>
  <c r="N8050" i="2"/>
  <c r="L8050" i="2"/>
  <c r="J8050" i="2"/>
  <c r="N8051" i="2"/>
  <c r="L8051" i="2"/>
  <c r="J8051" i="2"/>
  <c r="N8052" i="2"/>
  <c r="L8052" i="2"/>
  <c r="J8052" i="2"/>
  <c r="N8053" i="2"/>
  <c r="L8053" i="2"/>
  <c r="J8053" i="2"/>
  <c r="N8054" i="2"/>
  <c r="L8054" i="2"/>
  <c r="J8054" i="2"/>
  <c r="N8055" i="2"/>
  <c r="L8055" i="2"/>
  <c r="J8055" i="2"/>
  <c r="N8056" i="2"/>
  <c r="L8056" i="2"/>
  <c r="J8056" i="2"/>
  <c r="N8057" i="2"/>
  <c r="L8057" i="2"/>
  <c r="J8057" i="2"/>
  <c r="N8058" i="2"/>
  <c r="L8058" i="2"/>
  <c r="J8058" i="2"/>
  <c r="N8059" i="2"/>
  <c r="L8059" i="2"/>
  <c r="J8059" i="2"/>
  <c r="N8060" i="2"/>
  <c r="L8060" i="2"/>
  <c r="J8060" i="2"/>
  <c r="N8061" i="2"/>
  <c r="L8061" i="2"/>
  <c r="J8061" i="2"/>
  <c r="N8062" i="2"/>
  <c r="L8062" i="2"/>
  <c r="J8062" i="2"/>
  <c r="N8063" i="2"/>
  <c r="L8063" i="2"/>
  <c r="J8063" i="2"/>
  <c r="N8064" i="2"/>
  <c r="L8064" i="2"/>
  <c r="J8064" i="2"/>
  <c r="N8065" i="2"/>
  <c r="L8065" i="2"/>
  <c r="J8065" i="2"/>
  <c r="N8066" i="2"/>
  <c r="L8066" i="2"/>
  <c r="J8066" i="2"/>
  <c r="N8067" i="2"/>
  <c r="L8067" i="2"/>
  <c r="J8067" i="2"/>
  <c r="N8068" i="2"/>
  <c r="L8068" i="2"/>
  <c r="J8068" i="2"/>
  <c r="N8069" i="2"/>
  <c r="L8069" i="2"/>
  <c r="J8069" i="2"/>
  <c r="K8070" i="2"/>
  <c r="L8070" i="2"/>
  <c r="N9087" i="2"/>
  <c r="L9087" i="2"/>
  <c r="J9087" i="2"/>
  <c r="N9088" i="2"/>
  <c r="L9088" i="2"/>
  <c r="J9088" i="2"/>
  <c r="N9089" i="2"/>
  <c r="L9089" i="2"/>
  <c r="J9089" i="2"/>
  <c r="N9090" i="2"/>
  <c r="L9090" i="2"/>
  <c r="J9090" i="2"/>
  <c r="N9091" i="2"/>
  <c r="L9091" i="2"/>
  <c r="J9091" i="2"/>
  <c r="N9092" i="2"/>
  <c r="L9092" i="2"/>
  <c r="J9092" i="2"/>
  <c r="N9093" i="2"/>
  <c r="L9093" i="2"/>
  <c r="J9093" i="2"/>
  <c r="N9094" i="2"/>
  <c r="L9094" i="2"/>
  <c r="J9094" i="2"/>
  <c r="N9095" i="2"/>
  <c r="L9095" i="2"/>
  <c r="J9095" i="2"/>
  <c r="N9096" i="2"/>
  <c r="L9096" i="2"/>
  <c r="J9096" i="2"/>
  <c r="N9097" i="2"/>
  <c r="L9097" i="2"/>
  <c r="J9097" i="2"/>
  <c r="N9098" i="2"/>
  <c r="L9098" i="2"/>
  <c r="J9098" i="2"/>
  <c r="N9099" i="2"/>
  <c r="L9099" i="2"/>
  <c r="J9099" i="2"/>
  <c r="N9100" i="2"/>
  <c r="L9100" i="2"/>
  <c r="J9100" i="2"/>
  <c r="N9101" i="2"/>
  <c r="L9101" i="2"/>
  <c r="J9101" i="2"/>
  <c r="N9102" i="2"/>
  <c r="L9102" i="2"/>
  <c r="J9102" i="2"/>
  <c r="N9103" i="2"/>
  <c r="L9103" i="2"/>
  <c r="J9103" i="2"/>
  <c r="N9104" i="2"/>
  <c r="L9104" i="2"/>
  <c r="J9104" i="2"/>
  <c r="N9105" i="2"/>
  <c r="L9105" i="2"/>
  <c r="J9105" i="2"/>
  <c r="N9106" i="2"/>
  <c r="L9106" i="2"/>
  <c r="J9106" i="2"/>
  <c r="N9107" i="2"/>
  <c r="L9107" i="2"/>
  <c r="J9107" i="2"/>
  <c r="N9108" i="2"/>
  <c r="L9108" i="2"/>
  <c r="J9108" i="2"/>
  <c r="N9109" i="2"/>
  <c r="L9109" i="2"/>
  <c r="J9109" i="2"/>
  <c r="N9110" i="2"/>
  <c r="L9110" i="2"/>
  <c r="J9110" i="2"/>
  <c r="N9111" i="2"/>
  <c r="L9111" i="2"/>
  <c r="J9111" i="2"/>
  <c r="N9112" i="2"/>
  <c r="L9112" i="2"/>
  <c r="J9112" i="2"/>
  <c r="N9113" i="2"/>
  <c r="L9113" i="2"/>
  <c r="J9113" i="2"/>
  <c r="N9114" i="2"/>
  <c r="L9114" i="2"/>
  <c r="J9114" i="2"/>
  <c r="N9115" i="2"/>
  <c r="L9115" i="2"/>
  <c r="J9115" i="2"/>
  <c r="N9116" i="2"/>
  <c r="L9116" i="2"/>
  <c r="J9116" i="2"/>
  <c r="N9117" i="2"/>
  <c r="L9117" i="2"/>
  <c r="J9117" i="2"/>
  <c r="N9118" i="2"/>
  <c r="L9118" i="2"/>
  <c r="J9118" i="2"/>
  <c r="N9119" i="2"/>
  <c r="L9119" i="2"/>
  <c r="J9119" i="2"/>
  <c r="N9120" i="2"/>
  <c r="L9120" i="2"/>
  <c r="J9120" i="2"/>
  <c r="N9121" i="2"/>
  <c r="L9121" i="2"/>
  <c r="J9121" i="2"/>
  <c r="N9122" i="2"/>
  <c r="L9122" i="2"/>
  <c r="J9122" i="2"/>
  <c r="N9123" i="2"/>
  <c r="L9123" i="2"/>
  <c r="J9123" i="2"/>
  <c r="N9124" i="2"/>
  <c r="L9124" i="2"/>
  <c r="J9124" i="2"/>
  <c r="N9125" i="2"/>
  <c r="L9125" i="2"/>
  <c r="J9125" i="2"/>
  <c r="N9126" i="2"/>
  <c r="L9126" i="2"/>
  <c r="J9126" i="2"/>
  <c r="N9127" i="2"/>
  <c r="L9127" i="2"/>
  <c r="J9127" i="2"/>
  <c r="N9128" i="2"/>
  <c r="L9128" i="2"/>
  <c r="J9128" i="2"/>
  <c r="N9129" i="2"/>
  <c r="L9129" i="2"/>
  <c r="J9129" i="2"/>
  <c r="N9130" i="2"/>
  <c r="L9130" i="2"/>
  <c r="J9130" i="2"/>
  <c r="N9131" i="2"/>
  <c r="L9131" i="2"/>
  <c r="J9131" i="2"/>
  <c r="N9132" i="2"/>
  <c r="L9132" i="2"/>
  <c r="J9132" i="2"/>
  <c r="N9133" i="2"/>
  <c r="L9133" i="2"/>
  <c r="J9133" i="2"/>
  <c r="N9134" i="2"/>
  <c r="L9134" i="2"/>
  <c r="J9134" i="2"/>
  <c r="N9135" i="2"/>
  <c r="L9135" i="2"/>
  <c r="J9135" i="2"/>
  <c r="N9136" i="2"/>
  <c r="L9136" i="2"/>
  <c r="J9136" i="2"/>
  <c r="N9137" i="2"/>
  <c r="L9137" i="2"/>
  <c r="J9137" i="2"/>
  <c r="N9138" i="2"/>
  <c r="L9138" i="2"/>
  <c r="J9138" i="2"/>
  <c r="N9139" i="2"/>
  <c r="L9139" i="2"/>
  <c r="J9139" i="2"/>
  <c r="N9140" i="2"/>
  <c r="L9140" i="2"/>
  <c r="J9140" i="2"/>
  <c r="N9141" i="2"/>
  <c r="L9141" i="2"/>
  <c r="J9141" i="2"/>
  <c r="N9142" i="2"/>
  <c r="L9142" i="2"/>
  <c r="J9142" i="2"/>
  <c r="N9143" i="2"/>
  <c r="L9143" i="2"/>
  <c r="J9143" i="2"/>
  <c r="N9144" i="2"/>
  <c r="L9144" i="2"/>
  <c r="J9144" i="2"/>
  <c r="N9145" i="2"/>
  <c r="L9145" i="2"/>
  <c r="J9145" i="2"/>
  <c r="N9146" i="2"/>
  <c r="L9146" i="2"/>
  <c r="J9146" i="2"/>
  <c r="N9147" i="2"/>
  <c r="L9147" i="2"/>
  <c r="J9147" i="2"/>
  <c r="N9148" i="2"/>
  <c r="L9148" i="2"/>
  <c r="J9148" i="2"/>
  <c r="N9149" i="2"/>
  <c r="L9149" i="2"/>
  <c r="J9149" i="2"/>
  <c r="N9150" i="2"/>
  <c r="L9150" i="2"/>
  <c r="J9150" i="2"/>
  <c r="N9151" i="2"/>
  <c r="L9151" i="2"/>
  <c r="J9151" i="2"/>
  <c r="N9152" i="2"/>
  <c r="L9152" i="2"/>
  <c r="J9152" i="2"/>
  <c r="N9153" i="2"/>
  <c r="L9153" i="2"/>
  <c r="J9153" i="2"/>
  <c r="N9154" i="2"/>
  <c r="L9154" i="2"/>
  <c r="J9154" i="2"/>
  <c r="N9155" i="2"/>
  <c r="L9155" i="2"/>
  <c r="J9155" i="2"/>
  <c r="N9156" i="2"/>
  <c r="L9156" i="2"/>
  <c r="J9156" i="2"/>
  <c r="N9157" i="2"/>
  <c r="L9157" i="2"/>
  <c r="J9157" i="2"/>
  <c r="N9158" i="2"/>
  <c r="L9158" i="2"/>
  <c r="J9158" i="2"/>
  <c r="N9159" i="2"/>
  <c r="L9159" i="2"/>
  <c r="J9159" i="2"/>
  <c r="N9160" i="2"/>
  <c r="L9160" i="2"/>
  <c r="J9160" i="2"/>
  <c r="N9161" i="2"/>
  <c r="L9161" i="2"/>
  <c r="J9161" i="2"/>
  <c r="N9162" i="2"/>
  <c r="L9162" i="2"/>
  <c r="J9162" i="2"/>
  <c r="N9163" i="2"/>
  <c r="L9163" i="2"/>
  <c r="J9163" i="2"/>
  <c r="N9164" i="2"/>
  <c r="L9164" i="2"/>
  <c r="J9164" i="2"/>
  <c r="N9165" i="2"/>
  <c r="L9165" i="2"/>
  <c r="J9165" i="2"/>
  <c r="N9166" i="2"/>
  <c r="L9166" i="2"/>
  <c r="J9166" i="2"/>
  <c r="N9167" i="2"/>
  <c r="L9167" i="2"/>
  <c r="J9167" i="2"/>
  <c r="N9168" i="2"/>
  <c r="L9168" i="2"/>
  <c r="J9168" i="2"/>
  <c r="N9169" i="2"/>
  <c r="L9169" i="2"/>
  <c r="J9169" i="2"/>
  <c r="N9170" i="2"/>
  <c r="L9170" i="2"/>
  <c r="J9170" i="2"/>
  <c r="N9171" i="2"/>
  <c r="L9171" i="2"/>
  <c r="J9171" i="2"/>
  <c r="N9172" i="2"/>
  <c r="L9172" i="2"/>
  <c r="J9172" i="2"/>
  <c r="N9173" i="2"/>
  <c r="L9173" i="2"/>
  <c r="J9173" i="2"/>
  <c r="N9174" i="2"/>
  <c r="L9174" i="2"/>
  <c r="J9174" i="2"/>
  <c r="N9175" i="2"/>
  <c r="L9175" i="2"/>
  <c r="J9175" i="2"/>
  <c r="N9176" i="2"/>
  <c r="L9176" i="2"/>
  <c r="J9176" i="2"/>
  <c r="N9177" i="2"/>
  <c r="L9177" i="2"/>
  <c r="J9177" i="2"/>
  <c r="N9178" i="2"/>
  <c r="L9178" i="2"/>
  <c r="J9178" i="2"/>
  <c r="N9179" i="2"/>
  <c r="L9179" i="2"/>
  <c r="J9179" i="2"/>
  <c r="N9180" i="2"/>
  <c r="L9180" i="2"/>
  <c r="J9180" i="2"/>
  <c r="N9181" i="2"/>
  <c r="L9181" i="2"/>
  <c r="J9181" i="2"/>
  <c r="N9182" i="2"/>
  <c r="L9182" i="2"/>
  <c r="J9182" i="2"/>
  <c r="N9183" i="2"/>
  <c r="L9183" i="2"/>
  <c r="J9183" i="2"/>
  <c r="N9184" i="2"/>
  <c r="L9184" i="2"/>
  <c r="J9184" i="2"/>
  <c r="N9185" i="2"/>
  <c r="L9185" i="2"/>
  <c r="J9185" i="2"/>
  <c r="N9186" i="2"/>
  <c r="L9186" i="2"/>
  <c r="J9186" i="2"/>
  <c r="N9187" i="2"/>
  <c r="L9187" i="2"/>
  <c r="J9187" i="2"/>
  <c r="N9188" i="2"/>
  <c r="L9188" i="2"/>
  <c r="J9188" i="2"/>
  <c r="N9189" i="2"/>
  <c r="L9189" i="2"/>
  <c r="J9189" i="2"/>
  <c r="N9190" i="2"/>
  <c r="L9190" i="2"/>
  <c r="J9190" i="2"/>
  <c r="N9191" i="2"/>
  <c r="L9191" i="2"/>
  <c r="J9191" i="2"/>
  <c r="N9192" i="2"/>
  <c r="L9192" i="2"/>
  <c r="J9192" i="2"/>
  <c r="N9193" i="2"/>
  <c r="L9193" i="2"/>
  <c r="J9193" i="2"/>
  <c r="N9194" i="2"/>
  <c r="L9194" i="2"/>
  <c r="J9194" i="2"/>
  <c r="N9195" i="2"/>
  <c r="L9195" i="2"/>
  <c r="J9195" i="2"/>
  <c r="N9196" i="2"/>
  <c r="L9196" i="2"/>
  <c r="J9196" i="2"/>
  <c r="N9197" i="2"/>
  <c r="L9197" i="2"/>
  <c r="J9197" i="2"/>
  <c r="N9198" i="2"/>
  <c r="L9198" i="2"/>
  <c r="J9198" i="2"/>
  <c r="N9199" i="2"/>
  <c r="L9199" i="2"/>
  <c r="J9199" i="2"/>
  <c r="N9200" i="2"/>
  <c r="L9200" i="2"/>
  <c r="J9200" i="2"/>
  <c r="N9201" i="2"/>
  <c r="L9201" i="2"/>
  <c r="J9201" i="2"/>
  <c r="N9202" i="2"/>
  <c r="L9202" i="2"/>
  <c r="J9202" i="2"/>
  <c r="N9203" i="2"/>
  <c r="L9203" i="2"/>
  <c r="J9203" i="2"/>
  <c r="N9204" i="2"/>
  <c r="L9204" i="2"/>
  <c r="J9204" i="2"/>
  <c r="N9205" i="2"/>
  <c r="L9205" i="2"/>
  <c r="J9205" i="2"/>
  <c r="N9206" i="2"/>
  <c r="L9206" i="2"/>
  <c r="J9206" i="2"/>
  <c r="N9207" i="2"/>
  <c r="L9207" i="2"/>
  <c r="J9207" i="2"/>
  <c r="N9208" i="2"/>
  <c r="L9208" i="2"/>
  <c r="J9208" i="2"/>
  <c r="N9209" i="2"/>
  <c r="L9209" i="2"/>
  <c r="J9209" i="2"/>
  <c r="N9210" i="2"/>
  <c r="L9210" i="2"/>
  <c r="J9210" i="2"/>
  <c r="N9211" i="2"/>
  <c r="L9211" i="2"/>
  <c r="J9211" i="2"/>
  <c r="N9212" i="2"/>
  <c r="L9212" i="2"/>
  <c r="J9212" i="2"/>
  <c r="N9213" i="2"/>
  <c r="L9213" i="2"/>
  <c r="J9213" i="2"/>
  <c r="N9214" i="2"/>
  <c r="L9214" i="2"/>
  <c r="J9214" i="2"/>
  <c r="N9215" i="2"/>
  <c r="L9215" i="2"/>
  <c r="J9215" i="2"/>
  <c r="N9216" i="2"/>
  <c r="L9216" i="2"/>
  <c r="J9216" i="2"/>
  <c r="N9217" i="2"/>
  <c r="L9217" i="2"/>
  <c r="J9217" i="2"/>
  <c r="N9218" i="2"/>
  <c r="L9218" i="2"/>
  <c r="J9218" i="2"/>
  <c r="N9219" i="2"/>
  <c r="L9219" i="2"/>
  <c r="J9219" i="2"/>
  <c r="N9220" i="2"/>
  <c r="L9220" i="2"/>
  <c r="J9220" i="2"/>
  <c r="N9221" i="2"/>
  <c r="L9221" i="2"/>
  <c r="J9221" i="2"/>
  <c r="N9222" i="2"/>
  <c r="L9222" i="2"/>
  <c r="J9222" i="2"/>
  <c r="N9223" i="2"/>
  <c r="L9223" i="2"/>
  <c r="J9223" i="2"/>
  <c r="N9224" i="2"/>
  <c r="L9224" i="2"/>
  <c r="J9224" i="2"/>
  <c r="N9225" i="2"/>
  <c r="L9225" i="2"/>
  <c r="J9225" i="2"/>
  <c r="N9226" i="2"/>
  <c r="L9226" i="2"/>
  <c r="J9226" i="2"/>
  <c r="N9227" i="2"/>
  <c r="L9227" i="2"/>
  <c r="J9227" i="2"/>
  <c r="N9228" i="2"/>
  <c r="L9228" i="2"/>
  <c r="J9228" i="2"/>
  <c r="N9229" i="2"/>
  <c r="L9229" i="2"/>
  <c r="J9229" i="2"/>
  <c r="N9230" i="2"/>
  <c r="L9230" i="2"/>
  <c r="J9230" i="2"/>
  <c r="N9231" i="2"/>
  <c r="L9231" i="2"/>
  <c r="J9231" i="2"/>
  <c r="N9232" i="2"/>
  <c r="L9232" i="2"/>
  <c r="J9232" i="2"/>
  <c r="N9233" i="2"/>
  <c r="L9233" i="2"/>
  <c r="J9233" i="2"/>
  <c r="N9234" i="2"/>
  <c r="L9234" i="2"/>
  <c r="J9234" i="2"/>
  <c r="N9235" i="2"/>
  <c r="L9235" i="2"/>
  <c r="J9235" i="2"/>
  <c r="N9236" i="2"/>
  <c r="L9236" i="2"/>
  <c r="J9236" i="2"/>
  <c r="N9237" i="2"/>
  <c r="L9237" i="2"/>
  <c r="J9237" i="2"/>
  <c r="N9238" i="2"/>
  <c r="L9238" i="2"/>
  <c r="J9238" i="2"/>
  <c r="N9239" i="2"/>
  <c r="L9239" i="2"/>
  <c r="J9239" i="2"/>
  <c r="N9240" i="2"/>
  <c r="L9240" i="2"/>
  <c r="J9240" i="2"/>
  <c r="N9241" i="2"/>
  <c r="L9241" i="2"/>
  <c r="J9241" i="2"/>
  <c r="N9242" i="2"/>
  <c r="L9242" i="2"/>
  <c r="J9242" i="2"/>
  <c r="N9243" i="2"/>
  <c r="L9243" i="2"/>
  <c r="J9243" i="2"/>
  <c r="N9244" i="2"/>
  <c r="L9244" i="2"/>
  <c r="J9244" i="2"/>
  <c r="N9245" i="2"/>
  <c r="L9245" i="2"/>
  <c r="J9245" i="2"/>
  <c r="N9246" i="2"/>
  <c r="L9246" i="2"/>
  <c r="J9246" i="2"/>
  <c r="N9247" i="2"/>
  <c r="L9247" i="2"/>
  <c r="J9247" i="2"/>
  <c r="N9248" i="2"/>
  <c r="L9248" i="2"/>
  <c r="J9248" i="2"/>
  <c r="N9249" i="2"/>
  <c r="L9249" i="2"/>
  <c r="J9249" i="2"/>
  <c r="N9250" i="2"/>
  <c r="L9250" i="2"/>
  <c r="J9250" i="2"/>
  <c r="N9251" i="2"/>
  <c r="L9251" i="2"/>
  <c r="J9251" i="2"/>
  <c r="N9252" i="2"/>
  <c r="L9252" i="2"/>
  <c r="J9252" i="2"/>
  <c r="N9253" i="2"/>
  <c r="L9253" i="2"/>
  <c r="J9253" i="2"/>
  <c r="N9254" i="2"/>
  <c r="L9254" i="2"/>
  <c r="J9254" i="2"/>
  <c r="N9255" i="2"/>
  <c r="L9255" i="2"/>
  <c r="J9255" i="2"/>
  <c r="N9256" i="2"/>
  <c r="L9256" i="2"/>
  <c r="J9256" i="2"/>
  <c r="N9257" i="2"/>
  <c r="L9257" i="2"/>
  <c r="J9257" i="2"/>
  <c r="N9258" i="2"/>
  <c r="L9258" i="2"/>
  <c r="J9258" i="2"/>
  <c r="N9259" i="2"/>
  <c r="L9259" i="2"/>
  <c r="J9259" i="2"/>
  <c r="N9260" i="2"/>
  <c r="L9260" i="2"/>
  <c r="J9260" i="2"/>
  <c r="N9261" i="2"/>
  <c r="L9261" i="2"/>
  <c r="J9261" i="2"/>
  <c r="N9262" i="2"/>
  <c r="L9262" i="2"/>
  <c r="J9262" i="2"/>
  <c r="N9263" i="2"/>
  <c r="L9263" i="2"/>
  <c r="J9263" i="2"/>
  <c r="N9264" i="2"/>
  <c r="L9264" i="2"/>
  <c r="J9264" i="2"/>
  <c r="N9265" i="2"/>
  <c r="L9265" i="2"/>
  <c r="J9265" i="2"/>
  <c r="N9266" i="2"/>
  <c r="L9266" i="2"/>
  <c r="J9266" i="2"/>
  <c r="N9267" i="2"/>
  <c r="L9267" i="2"/>
  <c r="J9267" i="2"/>
  <c r="N9268" i="2"/>
  <c r="L9268" i="2"/>
  <c r="J9268" i="2"/>
  <c r="N9269" i="2"/>
  <c r="L9269" i="2"/>
  <c r="J9269" i="2"/>
  <c r="N9270" i="2"/>
  <c r="L9270" i="2"/>
  <c r="J9270" i="2"/>
  <c r="N9271" i="2"/>
  <c r="L9271" i="2"/>
  <c r="J9271" i="2"/>
  <c r="N9272" i="2"/>
  <c r="L9272" i="2"/>
  <c r="J9272" i="2"/>
  <c r="N9273" i="2"/>
  <c r="L9273" i="2"/>
  <c r="J9273" i="2"/>
  <c r="N9274" i="2"/>
  <c r="L9274" i="2"/>
  <c r="J9274" i="2"/>
  <c r="N9275" i="2"/>
  <c r="L9275" i="2"/>
  <c r="J9275" i="2"/>
  <c r="N9276" i="2"/>
  <c r="L9276" i="2"/>
  <c r="J9276" i="2"/>
  <c r="N9277" i="2"/>
  <c r="L9277" i="2"/>
  <c r="J9277" i="2"/>
  <c r="N9278" i="2"/>
  <c r="L9278" i="2"/>
  <c r="J9278" i="2"/>
  <c r="N9279" i="2"/>
  <c r="L9279" i="2"/>
  <c r="J9279" i="2"/>
  <c r="N9280" i="2"/>
  <c r="L9280" i="2"/>
  <c r="J9280" i="2"/>
  <c r="N9281" i="2"/>
  <c r="L9281" i="2"/>
  <c r="J9281" i="2"/>
  <c r="N9282" i="2"/>
  <c r="L9282" i="2"/>
  <c r="J9282" i="2"/>
  <c r="N9283" i="2"/>
  <c r="L9283" i="2"/>
  <c r="J9283" i="2"/>
  <c r="N9284" i="2"/>
  <c r="L9284" i="2"/>
  <c r="J9284" i="2"/>
  <c r="N9285" i="2"/>
  <c r="L9285" i="2"/>
  <c r="J9285" i="2"/>
  <c r="N9286" i="2"/>
  <c r="L9286" i="2"/>
  <c r="J9286" i="2"/>
  <c r="N9287" i="2"/>
  <c r="L9287" i="2"/>
  <c r="J9287" i="2"/>
  <c r="N9288" i="2"/>
  <c r="L9288" i="2"/>
  <c r="J9288" i="2"/>
  <c r="N9289" i="2"/>
  <c r="L9289" i="2"/>
  <c r="J9289" i="2"/>
  <c r="N9290" i="2"/>
  <c r="L9290" i="2"/>
  <c r="J9290" i="2"/>
  <c r="N9291" i="2"/>
  <c r="L9291" i="2"/>
  <c r="J9291" i="2"/>
  <c r="N9292" i="2"/>
  <c r="L9292" i="2"/>
  <c r="J9292" i="2"/>
  <c r="N9293" i="2"/>
  <c r="L9293" i="2"/>
  <c r="J9293" i="2"/>
  <c r="N9294" i="2"/>
  <c r="L9294" i="2"/>
  <c r="J9294" i="2"/>
  <c r="N9295" i="2"/>
  <c r="L9295" i="2"/>
  <c r="J9295" i="2"/>
  <c r="N9296" i="2"/>
  <c r="L9296" i="2"/>
  <c r="J9296" i="2"/>
  <c r="N9297" i="2"/>
  <c r="L9297" i="2"/>
  <c r="J9297" i="2"/>
  <c r="N9298" i="2"/>
  <c r="L9298" i="2"/>
  <c r="J9298" i="2"/>
  <c r="N9299" i="2"/>
  <c r="L9299" i="2"/>
  <c r="J9299" i="2"/>
  <c r="N9300" i="2"/>
  <c r="L9300" i="2"/>
  <c r="J9300" i="2"/>
  <c r="N9301" i="2"/>
  <c r="L9301" i="2"/>
  <c r="J9301" i="2"/>
  <c r="N9302" i="2"/>
  <c r="L9302" i="2"/>
  <c r="J9302" i="2"/>
  <c r="N9303" i="2"/>
  <c r="L9303" i="2"/>
  <c r="J9303" i="2"/>
  <c r="N9304" i="2"/>
  <c r="L9304" i="2"/>
  <c r="J9304" i="2"/>
  <c r="N9305" i="2"/>
  <c r="L9305" i="2"/>
  <c r="J9305" i="2"/>
  <c r="N9306" i="2"/>
  <c r="L9306" i="2"/>
  <c r="J9306" i="2"/>
  <c r="N9307" i="2"/>
  <c r="L9307" i="2"/>
  <c r="J9307" i="2"/>
  <c r="N9308" i="2"/>
  <c r="L9308" i="2"/>
  <c r="J9308" i="2"/>
  <c r="N9309" i="2"/>
  <c r="L9309" i="2"/>
  <c r="J9309" i="2"/>
  <c r="N9310" i="2"/>
  <c r="L9310" i="2"/>
  <c r="J9310" i="2"/>
  <c r="N9311" i="2"/>
  <c r="L9311" i="2"/>
  <c r="J9311" i="2"/>
  <c r="N9312" i="2"/>
  <c r="L9312" i="2"/>
  <c r="J9312" i="2"/>
  <c r="N9313" i="2"/>
  <c r="L9313" i="2"/>
  <c r="J9313" i="2"/>
  <c r="N9314" i="2"/>
  <c r="L9314" i="2"/>
  <c r="J9314" i="2"/>
  <c r="N9315" i="2"/>
  <c r="L9315" i="2"/>
  <c r="J9315" i="2"/>
  <c r="N9316" i="2"/>
  <c r="L9316" i="2"/>
  <c r="J9316" i="2"/>
  <c r="N9317" i="2"/>
  <c r="L9317" i="2"/>
  <c r="J9317" i="2"/>
  <c r="N9318" i="2"/>
  <c r="L9318" i="2"/>
  <c r="J9318" i="2"/>
  <c r="N9319" i="2"/>
  <c r="L9319" i="2"/>
  <c r="J9319" i="2"/>
  <c r="N9320" i="2"/>
  <c r="L9320" i="2"/>
  <c r="J9320" i="2"/>
  <c r="N9321" i="2"/>
  <c r="L9321" i="2"/>
  <c r="J9321" i="2"/>
  <c r="N9322" i="2"/>
  <c r="L9322" i="2"/>
  <c r="J9322" i="2"/>
  <c r="N9323" i="2"/>
  <c r="L9323" i="2"/>
  <c r="J9323" i="2"/>
  <c r="N9324" i="2"/>
  <c r="L9324" i="2"/>
  <c r="J9324" i="2"/>
  <c r="N9325" i="2"/>
  <c r="L9325" i="2"/>
  <c r="J9325" i="2"/>
  <c r="N9326" i="2"/>
  <c r="L9326" i="2"/>
  <c r="J9326" i="2"/>
  <c r="N9327" i="2"/>
  <c r="L9327" i="2"/>
  <c r="J9327" i="2"/>
  <c r="N9328" i="2"/>
  <c r="L9328" i="2"/>
  <c r="J9328" i="2"/>
  <c r="N9329" i="2"/>
  <c r="L9329" i="2"/>
  <c r="J9329" i="2"/>
  <c r="L9330" i="2"/>
  <c r="N9330" i="2"/>
  <c r="J9330" i="2"/>
  <c r="N9332" i="2"/>
  <c r="L9332" i="2"/>
  <c r="J9332" i="2"/>
  <c r="N9334" i="2"/>
  <c r="L9334" i="2"/>
  <c r="J9334" i="2"/>
  <c r="N9335" i="2"/>
  <c r="L9335" i="2"/>
  <c r="J9335" i="2"/>
  <c r="N9336" i="2"/>
  <c r="L9336" i="2"/>
  <c r="J9336" i="2"/>
  <c r="N9338" i="2"/>
  <c r="L9338" i="2"/>
  <c r="J9338" i="2"/>
  <c r="N9339" i="2"/>
  <c r="L9339" i="2"/>
  <c r="J9339" i="2"/>
  <c r="L9341" i="2"/>
  <c r="J9341" i="2"/>
  <c r="N9341" i="2"/>
  <c r="N9342" i="2"/>
  <c r="L9342" i="2"/>
  <c r="J9342" i="2"/>
  <c r="N9346" i="2"/>
  <c r="L9346" i="2"/>
  <c r="J9346" i="2"/>
  <c r="N9351" i="2"/>
  <c r="L9351" i="2"/>
  <c r="J9351" i="2"/>
  <c r="L9352" i="2"/>
  <c r="J9352" i="2"/>
  <c r="N9352" i="2"/>
  <c r="N9353" i="2"/>
  <c r="L9353" i="2"/>
  <c r="J9353" i="2"/>
  <c r="N9354" i="2"/>
  <c r="L9354" i="2"/>
  <c r="J9354" i="2"/>
  <c r="N9355" i="2"/>
  <c r="L9355" i="2"/>
  <c r="J9355" i="2"/>
  <c r="N9356" i="2"/>
  <c r="L9356" i="2"/>
  <c r="J9356" i="2"/>
  <c r="K9357" i="2"/>
  <c r="L9357" i="2"/>
  <c r="E28" i="1" l="1"/>
  <c r="L10003" i="2"/>
  <c r="N10003" i="2"/>
  <c r="J10003" i="2"/>
  <c r="K10003" i="2"/>
  <c r="K10004" i="2"/>
  <c r="J10004" i="2"/>
  <c r="L10004" i="2"/>
  <c r="N1000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<sst xmlns="http://schemas.openxmlformats.org/spreadsheetml/2006/main" count="83" uniqueCount="78">
  <si>
    <t>Pos A Z-Score</t>
  </si>
  <si>
    <t>Pos A Raw P&amp;L</t>
  </si>
  <si>
    <t>Pos B Raw P&amp;L</t>
  </si>
  <si>
    <t>Portfolio Net Raw P&amp;L (MtM)</t>
  </si>
  <si>
    <t>Trial</t>
  </si>
  <si>
    <t>Net Positive Exposure</t>
  </si>
  <si>
    <t>Net Negative Exposure</t>
  </si>
  <si>
    <t>Path CVA</t>
  </si>
  <si>
    <t>Path DVA</t>
  </si>
  <si>
    <t>Path FVA</t>
  </si>
  <si>
    <t>Path MVA</t>
  </si>
  <si>
    <t>Path KVA</t>
  </si>
  <si>
    <t>Master Inputs</t>
  </si>
  <si>
    <t>Market and Trade Inputs</t>
  </si>
  <si>
    <t>Notional Size</t>
  </si>
  <si>
    <t>Annual Volatility</t>
  </si>
  <si>
    <t>Credit and Funding Parameters</t>
  </si>
  <si>
    <t>Counterparty Default Probability</t>
  </si>
  <si>
    <t>Counterparty Recovery Rate</t>
  </si>
  <si>
    <t>Own Default Probability</t>
  </si>
  <si>
    <t>Own Recovery Rate</t>
  </si>
  <si>
    <t>Unsecured Funding Rate</t>
  </si>
  <si>
    <t>Funding Spread</t>
  </si>
  <si>
    <t>Capital Requirement %</t>
  </si>
  <si>
    <t>Cost of Capital Rate</t>
  </si>
  <si>
    <t>Collateral Haircut %</t>
  </si>
  <si>
    <t>Position A</t>
  </si>
  <si>
    <t>Position B</t>
  </si>
  <si>
    <t>Correlation Coefficient</t>
  </si>
  <si>
    <t>Time Horizon (Days)</t>
  </si>
  <si>
    <t>Target Confidence %</t>
  </si>
  <si>
    <t>Enable Position B?</t>
  </si>
  <si>
    <t>Enable Haircut?</t>
  </si>
  <si>
    <t>Asset Type</t>
  </si>
  <si>
    <t>Lookups and Calculations</t>
  </si>
  <si>
    <t>Haircut Rate Lookups</t>
  </si>
  <si>
    <t>Rate (%)</t>
  </si>
  <si>
    <t>Cash</t>
  </si>
  <si>
    <t>Government Bonds</t>
  </si>
  <si>
    <t>Corporate Bonds</t>
  </si>
  <si>
    <t>Crypto / Equities</t>
  </si>
  <si>
    <t>(Random Correlated) Pos B Z-Score</t>
  </si>
  <si>
    <t>Calculations</t>
  </si>
  <si>
    <t>Position A Standalone Volatility</t>
  </si>
  <si>
    <t>Position B Standalone Volatility</t>
  </si>
  <si>
    <t>Portfolio Total Volatility</t>
  </si>
  <si>
    <t>IM Buffer Received (= Posted)</t>
  </si>
  <si>
    <t>Weighted Haircut Rate</t>
  </si>
  <si>
    <t>Discount Factor</t>
  </si>
  <si>
    <t>Gross Required Collateral Buffer Today</t>
  </si>
  <si>
    <t>Net XVA Portfolio Change</t>
  </si>
  <si>
    <t>Metrics</t>
  </si>
  <si>
    <t>Frequency</t>
  </si>
  <si>
    <t>Range</t>
  </si>
  <si>
    <t>Graph 1: P&amp;L Frequency</t>
  </si>
  <si>
    <t>Max P&amp;L</t>
  </si>
  <si>
    <t>Min P&amp;L</t>
  </si>
  <si>
    <t>Max Ceiling %</t>
  </si>
  <si>
    <t>Min Floor %</t>
  </si>
  <si>
    <t>Total Notional</t>
  </si>
  <si>
    <t>Averages</t>
  </si>
  <si>
    <t>Totals</t>
  </si>
  <si>
    <t>CVA</t>
  </si>
  <si>
    <t>DVA</t>
  </si>
  <si>
    <t>FVA</t>
  </si>
  <si>
    <t>MVA</t>
  </si>
  <si>
    <t>KVA</t>
  </si>
  <si>
    <t>NPE</t>
  </si>
  <si>
    <t>NNE</t>
  </si>
  <si>
    <t>Collateral Held (from Counterparty) (= Collateral Posted, = Required Buffer)</t>
  </si>
  <si>
    <r>
      <rPr>
        <b/>
        <sz val="11"/>
        <color theme="1"/>
        <rFont val="Aptos"/>
        <family val="2"/>
      </rPr>
      <t xml:space="preserve">Target Confidence Value at Risk (VaR) </t>
    </r>
    <r>
      <rPr>
        <sz val="11"/>
        <color theme="1"/>
        <rFont val="Aptos"/>
        <family val="2"/>
      </rPr>
      <t xml:space="preserve">
(Horizon Tail Loss)</t>
    </r>
  </si>
  <si>
    <r>
      <rPr>
        <b/>
        <sz val="11"/>
        <color theme="1"/>
        <rFont val="Aptos"/>
        <family val="2"/>
      </rPr>
      <t xml:space="preserve">Expected Shortfall / Conditional VaR </t>
    </r>
    <r>
      <rPr>
        <sz val="11"/>
        <color theme="1"/>
        <rFont val="Aptos"/>
        <family val="2"/>
      </rPr>
      <t xml:space="preserve">
(Average tail loss beyond VaR)</t>
    </r>
  </si>
  <si>
    <t>Graph 3: Horizon Exposure Curve</t>
  </si>
  <si>
    <t>Scaling Factor</t>
  </si>
  <si>
    <t>Required Buffer</t>
  </si>
  <si>
    <t>Master Volatility Multiplier %</t>
  </si>
  <si>
    <t>Master Volatility</t>
  </si>
  <si>
    <t>4. Initial Margin (IM) Sensitivity Heatmap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</si>
</sst>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&quot;£&quot;#,##0.00"/>
    <numFmt numFmtId="165" formatCode="&quot;£&quot;#,##0,&quot;k&quot;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b/>
      <sz val="24"/>
      <color theme="1"/>
      <name val="Aptos"/>
      <family val="2"/>
    </font>
    <font>
      <sz val="10"/>
      <color theme="1"/>
      <name val="Aptos"/>
      <family val="2"/>
    </font>
    <font>
      <b/>
      <sz val="14"/>
      <color theme="1"/>
      <name val="Aptos"/>
      <family val="2"/>
    </font>
    <font>
      <sz val="11"/>
      <color theme="1"/>
      <name val="Aptos Narrow"/>
      <family val="2"/>
      <scheme val="minor"/>
    </font>
    <font>
      <i/>
      <sz val="11"/>
      <color theme="1"/>
      <name val="Aptos"/>
      <family val="2"/>
    </font>
    <font>
      <b/>
      <i/>
      <sz val="14"/>
      <color theme="1"/>
      <name val="Aptos"/>
      <family val="2"/>
    </font>
    <font>
      <b/>
      <sz val="16"/>
      <color theme="1"/>
      <name val="Aptos"/>
      <family val="2"/>
    </font>
    <font>
      <b/>
      <sz val="11"/>
      <color theme="1"/>
      <name val="Aptos"/>
      <family val="2"/>
    </font>
    <font>
      <sz val="14"/>
      <name val="Aptos Narrow"/>
      <family val="2"/>
      <scheme val="minor"/>
    </font>
    <font>
      <sz val="8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thin">
        <color indexed="64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medium">
        <color theme="1"/>
      </right>
      <top style="thin">
        <color indexed="64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4" fontId="1" fillId="0" borderId="0" xfId="0" applyNumberFormat="1" applyFont="1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 readingOrder="1"/>
    </xf>
    <xf numFmtId="2" fontId="3" fillId="0" borderId="0" xfId="0" applyNumberFormat="1" applyFont="1" applyAlignment="1">
      <alignment vertical="center" readingOrder="1"/>
    </xf>
    <xf numFmtId="0" fontId="1" fillId="0" borderId="0" xfId="0" applyFont="1" applyAlignment="1">
      <alignment horizontal="right" vertical="center"/>
    </xf>
    <xf numFmtId="0" fontId="2" fillId="0" borderId="0" xfId="0" applyFont="1"/>
    <xf numFmtId="0" fontId="4" fillId="0" borderId="0" xfId="0" applyFont="1"/>
    <xf numFmtId="9" fontId="1" fillId="0" borderId="0" xfId="1" applyFont="1"/>
    <xf numFmtId="2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4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left" vertical="center" readingOrder="1"/>
    </xf>
    <xf numFmtId="164" fontId="4" fillId="0" borderId="0" xfId="0" applyNumberFormat="1" applyFont="1" applyAlignment="1">
      <alignment horizontal="left" vertical="center" readingOrder="1"/>
    </xf>
    <xf numFmtId="165" fontId="1" fillId="0" borderId="0" xfId="0" applyNumberFormat="1" applyFont="1"/>
    <xf numFmtId="0" fontId="1" fillId="0" borderId="19" xfId="0" applyFont="1" applyBorder="1"/>
    <xf numFmtId="165" fontId="1" fillId="0" borderId="19" xfId="0" applyNumberFormat="1" applyFont="1" applyBorder="1"/>
    <xf numFmtId="165" fontId="1" fillId="0" borderId="22" xfId="0" applyNumberFormat="1" applyFont="1" applyBorder="1"/>
    <xf numFmtId="165" fontId="1" fillId="0" borderId="23" xfId="0" applyNumberFormat="1" applyFont="1" applyBorder="1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2" fillId="2" borderId="0" xfId="0" applyFont="1" applyFill="1" applyAlignment="1">
      <alignment horizontal="center" vertical="center" readingOrder="1"/>
    </xf>
    <xf numFmtId="0" fontId="3" fillId="2" borderId="0" xfId="0" applyFont="1" applyFill="1" applyAlignment="1">
      <alignment vertical="center" readingOrder="1"/>
    </xf>
    <xf numFmtId="0" fontId="1" fillId="2" borderId="5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2" fontId="3" fillId="2" borderId="0" xfId="0" applyNumberFormat="1" applyFont="1" applyFill="1" applyAlignment="1">
      <alignment vertical="center" readingOrder="1"/>
    </xf>
    <xf numFmtId="0" fontId="7" fillId="2" borderId="0" xfId="0" applyFont="1" applyFill="1" applyAlignment="1">
      <alignment horizontal="left" vertical="center" readingOrder="1"/>
    </xf>
    <xf numFmtId="2" fontId="3" fillId="2" borderId="0" xfId="0" applyNumberFormat="1" applyFont="1" applyFill="1" applyAlignment="1">
      <alignment horizontal="right" vertical="center" readingOrder="1"/>
    </xf>
    <xf numFmtId="3" fontId="1" fillId="2" borderId="5" xfId="0" applyNumberFormat="1" applyFont="1" applyFill="1" applyBorder="1" applyAlignment="1">
      <alignment horizontal="left" vertical="center" readingOrder="1"/>
    </xf>
    <xf numFmtId="3" fontId="1" fillId="2" borderId="0" xfId="0" applyNumberFormat="1" applyFont="1" applyFill="1" applyAlignment="1">
      <alignment horizontal="left" vertical="center" readingOrder="1"/>
    </xf>
    <xf numFmtId="0" fontId="1" fillId="2" borderId="4" xfId="0" applyFont="1" applyFill="1" applyBorder="1" applyAlignment="1">
      <alignment horizontal="right" vertical="center"/>
    </xf>
    <xf numFmtId="44" fontId="1" fillId="2" borderId="0" xfId="0" applyNumberFormat="1" applyFont="1" applyFill="1" applyAlignment="1">
      <alignment horizontal="left" vertical="center" readingOrder="1"/>
    </xf>
    <xf numFmtId="0" fontId="1" fillId="2" borderId="5" xfId="0" applyFont="1" applyFill="1" applyBorder="1" applyAlignment="1">
      <alignment horizontal="right" vertical="center"/>
    </xf>
    <xf numFmtId="9" fontId="1" fillId="2" borderId="0" xfId="1" applyFont="1" applyFill="1" applyBorder="1" applyAlignment="1">
      <alignment horizontal="left" vertical="center" readingOrder="1"/>
    </xf>
    <xf numFmtId="10" fontId="1" fillId="2" borderId="0" xfId="0" applyNumberFormat="1" applyFont="1" applyFill="1" applyAlignment="1">
      <alignment vertical="center" readingOrder="1"/>
    </xf>
    <xf numFmtId="10" fontId="1" fillId="2" borderId="0" xfId="0" applyNumberFormat="1" applyFont="1" applyFill="1" applyAlignment="1">
      <alignment horizontal="left" vertical="center" readingOrder="1"/>
    </xf>
    <xf numFmtId="2" fontId="1" fillId="2" borderId="0" xfId="0" applyNumberFormat="1" applyFont="1" applyFill="1" applyAlignment="1">
      <alignment horizontal="left" vertical="center" readingOrder="1"/>
    </xf>
    <xf numFmtId="0" fontId="1" fillId="2" borderId="6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1" fillId="2" borderId="14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horizontal="left" vertical="center" readingOrder="1"/>
    </xf>
    <xf numFmtId="0" fontId="1" fillId="2" borderId="30" xfId="0" applyFont="1" applyFill="1" applyBorder="1" applyAlignment="1">
      <alignment horizontal="left" vertical="center" readingOrder="1"/>
    </xf>
    <xf numFmtId="0" fontId="1" fillId="2" borderId="31" xfId="0" applyFont="1" applyFill="1" applyBorder="1" applyAlignment="1">
      <alignment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vertical="center"/>
    </xf>
    <xf numFmtId="164" fontId="1" fillId="2" borderId="19" xfId="0" applyNumberFormat="1" applyFont="1" applyFill="1" applyBorder="1" applyAlignment="1">
      <alignment horizontal="center" vertical="center" readingOrder="1"/>
    </xf>
    <xf numFmtId="0" fontId="1" fillId="2" borderId="32" xfId="0" applyFont="1" applyFill="1" applyBorder="1" applyAlignment="1">
      <alignment vertical="center"/>
    </xf>
    <xf numFmtId="0" fontId="1" fillId="2" borderId="22" xfId="0" applyFont="1" applyFill="1" applyBorder="1" applyAlignment="1">
      <alignment vertical="center"/>
    </xf>
    <xf numFmtId="0" fontId="1" fillId="2" borderId="23" xfId="0" applyFont="1" applyFill="1" applyBorder="1" applyAlignment="1">
      <alignment vertical="center"/>
    </xf>
    <xf numFmtId="0" fontId="1" fillId="2" borderId="27" xfId="0" applyFont="1" applyFill="1" applyBorder="1"/>
    <xf numFmtId="0" fontId="1" fillId="2" borderId="28" xfId="0" applyFont="1" applyFill="1" applyBorder="1"/>
    <xf numFmtId="0" fontId="1" fillId="2" borderId="29" xfId="0" applyFont="1" applyFill="1" applyBorder="1"/>
    <xf numFmtId="9" fontId="1" fillId="2" borderId="24" xfId="1" applyFont="1" applyFill="1" applyBorder="1"/>
    <xf numFmtId="9" fontId="1" fillId="2" borderId="25" xfId="1" applyFont="1" applyFill="1" applyBorder="1"/>
    <xf numFmtId="9" fontId="1" fillId="2" borderId="26" xfId="1" applyFont="1" applyFill="1" applyBorder="1"/>
    <xf numFmtId="164" fontId="1" fillId="2" borderId="33" xfId="0" applyNumberFormat="1" applyFont="1" applyFill="1" applyBorder="1" applyAlignment="1">
      <alignment vertical="center"/>
    </xf>
    <xf numFmtId="0" fontId="1" fillId="2" borderId="34" xfId="0" applyFont="1" applyFill="1" applyBorder="1" applyAlignment="1">
      <alignment vertical="center"/>
    </xf>
    <xf numFmtId="164" fontId="1" fillId="2" borderId="35" xfId="0" applyNumberFormat="1" applyFont="1" applyFill="1" applyBorder="1" applyAlignment="1">
      <alignment vertical="center"/>
    </xf>
    <xf numFmtId="10" fontId="1" fillId="3" borderId="5" xfId="0" applyNumberFormat="1" applyFont="1" applyFill="1" applyBorder="1" applyAlignment="1">
      <alignment horizontal="left" vertical="center" readingOrder="1"/>
    </xf>
    <xf numFmtId="10" fontId="1" fillId="3" borderId="5" xfId="0" applyNumberFormat="1" applyFont="1" applyFill="1" applyBorder="1" applyAlignment="1">
      <alignment horizontal="left" vertical="center"/>
    </xf>
    <xf numFmtId="10" fontId="1" fillId="3" borderId="8" xfId="0" applyNumberFormat="1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 readingOrder="1"/>
    </xf>
    <xf numFmtId="0" fontId="3" fillId="3" borderId="3" xfId="0" applyFont="1" applyFill="1" applyBorder="1" applyAlignment="1">
      <alignment vertical="center" readingOrder="1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3" borderId="4" xfId="0" applyFont="1" applyFill="1" applyBorder="1" applyAlignment="1">
      <alignment vertical="center" readingOrder="1"/>
    </xf>
    <xf numFmtId="0" fontId="3" fillId="3" borderId="5" xfId="0" applyFont="1" applyFill="1" applyBorder="1" applyAlignment="1">
      <alignment vertical="center" readingOrder="1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3" borderId="6" xfId="0" applyFont="1" applyFill="1" applyBorder="1" applyAlignment="1">
      <alignment vertical="center" readingOrder="1"/>
    </xf>
    <xf numFmtId="9" fontId="3" fillId="3" borderId="8" xfId="1" applyFont="1" applyFill="1" applyBorder="1" applyAlignment="1">
      <alignment horizontal="left" vertical="center" readingOrder="1"/>
    </xf>
    <xf numFmtId="0" fontId="6" fillId="0" borderId="31" xfId="0" applyFont="1" applyBorder="1"/>
    <xf numFmtId="0" fontId="6" fillId="0" borderId="19" xfId="0" applyFont="1" applyBorder="1"/>
    <xf numFmtId="0" fontId="1" fillId="0" borderId="31" xfId="0" applyFont="1" applyBorder="1"/>
    <xf numFmtId="9" fontId="1" fillId="0" borderId="19" xfId="1" applyFont="1" applyBorder="1"/>
    <xf numFmtId="0" fontId="1" fillId="0" borderId="32" xfId="0" applyFont="1" applyBorder="1"/>
    <xf numFmtId="0" fontId="1" fillId="0" borderId="23" xfId="0" applyFont="1" applyBorder="1"/>
    <xf numFmtId="44" fontId="1" fillId="0" borderId="19" xfId="0" applyNumberFormat="1" applyFont="1" applyBorder="1"/>
    <xf numFmtId="10" fontId="1" fillId="0" borderId="19" xfId="0" applyNumberFormat="1" applyFont="1" applyBorder="1"/>
    <xf numFmtId="164" fontId="1" fillId="0" borderId="19" xfId="0" applyNumberFormat="1" applyFont="1" applyBorder="1"/>
    <xf numFmtId="2" fontId="1" fillId="0" borderId="22" xfId="0" applyNumberFormat="1" applyFont="1" applyBorder="1"/>
    <xf numFmtId="164" fontId="1" fillId="0" borderId="23" xfId="0" applyNumberFormat="1" applyFont="1" applyBorder="1"/>
    <xf numFmtId="10" fontId="1" fillId="0" borderId="19" xfId="1" applyNumberFormat="1" applyFont="1" applyBorder="1"/>
    <xf numFmtId="44" fontId="1" fillId="0" borderId="23" xfId="0" applyNumberFormat="1" applyFont="1" applyBorder="1"/>
    <xf numFmtId="0" fontId="1" fillId="2" borderId="20" xfId="0" applyFont="1" applyFill="1" applyBorder="1" applyAlignment="1">
      <alignment horizontal="center" vertical="center" textRotation="90"/>
    </xf>
    <xf numFmtId="0" fontId="1" fillId="2" borderId="21" xfId="0" applyFont="1" applyFill="1" applyBorder="1" applyAlignment="1">
      <alignment horizontal="center" vertical="center" textRotation="90"/>
    </xf>
    <xf numFmtId="0" fontId="1" fillId="2" borderId="1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3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31" xfId="0" applyFont="1" applyFill="1" applyBorder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9" fillId="3" borderId="31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9" fillId="3" borderId="32" xfId="0" applyFont="1" applyFill="1" applyBorder="1" applyAlignment="1">
      <alignment horizontal="center" vertical="center" wrapText="1"/>
    </xf>
    <xf numFmtId="0" fontId="9" fillId="3" borderId="22" xfId="0" applyFont="1" applyFill="1" applyBorder="1" applyAlignment="1">
      <alignment horizontal="center" vertical="center" wrapText="1"/>
    </xf>
    <xf numFmtId="164" fontId="1" fillId="3" borderId="30" xfId="0" applyNumberFormat="1" applyFont="1" applyFill="1" applyBorder="1" applyAlignment="1">
      <alignment horizontal="center" vertical="center" readingOrder="1"/>
    </xf>
    <xf numFmtId="164" fontId="1" fillId="3" borderId="19" xfId="0" applyNumberFormat="1" applyFont="1" applyFill="1" applyBorder="1" applyAlignment="1">
      <alignment horizontal="center" vertical="center" readingOrder="1"/>
    </xf>
    <xf numFmtId="164" fontId="1" fillId="3" borderId="23" xfId="0" applyNumberFormat="1" applyFont="1" applyFill="1" applyBorder="1" applyAlignment="1">
      <alignment horizontal="center" vertical="center" readingOrder="1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 readingOrder="1"/>
    </xf>
    <xf numFmtId="0" fontId="8" fillId="3" borderId="11" xfId="0" applyFont="1" applyFill="1" applyBorder="1" applyAlignment="1">
      <alignment horizontal="center" vertical="center" readingOrder="1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readingOrder="1"/>
    </xf>
    <xf numFmtId="0" fontId="2" fillId="3" borderId="2" xfId="0" applyFont="1" applyFill="1" applyBorder="1" applyAlignment="1">
      <alignment horizontal="center" vertical="center" readingOrder="1"/>
    </xf>
    <xf numFmtId="0" fontId="2" fillId="3" borderId="3" xfId="0" applyFont="1" applyFill="1" applyBorder="1" applyAlignment="1">
      <alignment horizontal="center" vertical="center" readingOrder="1"/>
    </xf>
    <xf numFmtId="0" fontId="2" fillId="3" borderId="4" xfId="0" applyFont="1" applyFill="1" applyBorder="1" applyAlignment="1">
      <alignment horizontal="center" vertical="center" readingOrder="1"/>
    </xf>
    <xf numFmtId="0" fontId="2" fillId="3" borderId="0" xfId="0" applyFont="1" applyFill="1" applyAlignment="1">
      <alignment horizontal="center" vertical="center" readingOrder="1"/>
    </xf>
    <xf numFmtId="0" fontId="2" fillId="3" borderId="5" xfId="0" applyFont="1" applyFill="1" applyBorder="1" applyAlignment="1">
      <alignment horizontal="center" vertical="center" readingOrder="1"/>
    </xf>
    <xf numFmtId="0" fontId="2" fillId="3" borderId="6" xfId="0" applyFont="1" applyFill="1" applyBorder="1" applyAlignment="1">
      <alignment horizontal="center" vertical="center" readingOrder="1"/>
    </xf>
    <xf numFmtId="0" fontId="2" fillId="3" borderId="7" xfId="0" applyFont="1" applyFill="1" applyBorder="1" applyAlignment="1">
      <alignment horizontal="center" vertical="center" readingOrder="1"/>
    </xf>
    <xf numFmtId="0" fontId="2" fillId="3" borderId="8" xfId="0" applyFont="1" applyFill="1" applyBorder="1" applyAlignment="1">
      <alignment horizontal="center" vertical="center" readingOrder="1"/>
    </xf>
    <xf numFmtId="0" fontId="4" fillId="0" borderId="36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65" fontId="11" fillId="2" borderId="13" xfId="0" applyNumberFormat="1" applyFont="1" applyFill="1" applyBorder="1" applyAlignment="1">
      <alignment vertical="center"/>
    </xf>
    <xf numFmtId="44" fontId="1" fillId="3" borderId="40" xfId="0" applyNumberFormat="1" applyFont="1" applyFill="1" applyBorder="1" applyAlignment="1">
      <alignment horizontal="left" vertical="center" readingOrder="1"/>
    </xf>
    <xf numFmtId="44" fontId="1" fillId="3" borderId="44" xfId="0" applyNumberFormat="1" applyFont="1" applyFill="1" applyBorder="1" applyAlignment="1">
      <alignment horizontal="left" vertical="center" readingOrder="1"/>
    </xf>
    <xf numFmtId="3" fontId="1" fillId="3" borderId="47" xfId="0" applyNumberFormat="1" applyFont="1" applyFill="1" applyBorder="1" applyAlignment="1">
      <alignment horizontal="left" vertical="center" readingOrder="1"/>
    </xf>
    <xf numFmtId="0" fontId="1" fillId="3" borderId="48" xfId="0" applyFont="1" applyFill="1" applyBorder="1" applyAlignment="1">
      <alignment horizontal="left" vertical="center"/>
    </xf>
    <xf numFmtId="3" fontId="1" fillId="3" borderId="39" xfId="0" applyNumberFormat="1" applyFont="1" applyFill="1" applyBorder="1" applyAlignment="1">
      <alignment vertical="center" readingOrder="1"/>
    </xf>
    <xf numFmtId="3" fontId="7" fillId="3" borderId="49" xfId="0" applyNumberFormat="1" applyFont="1" applyFill="1" applyBorder="1" applyAlignment="1">
      <alignment horizontal="left" vertical="center" readingOrder="1"/>
    </xf>
    <xf numFmtId="0" fontId="7" fillId="3" borderId="50" xfId="0" applyFont="1" applyFill="1" applyBorder="1" applyAlignment="1">
      <alignment horizontal="left" vertical="center" readingOrder="1"/>
    </xf>
    <xf numFmtId="3" fontId="1" fillId="3" borderId="44" xfId="0" applyNumberFormat="1" applyFont="1" applyFill="1" applyBorder="1" applyAlignment="1">
      <alignment horizontal="center" vertical="center" readingOrder="1"/>
    </xf>
    <xf numFmtId="3" fontId="1" fillId="3" borderId="40" xfId="0" applyNumberFormat="1" applyFont="1" applyFill="1" applyBorder="1" applyAlignment="1">
      <alignment horizontal="center" vertical="center" readingOrder="1"/>
    </xf>
    <xf numFmtId="3" fontId="1" fillId="3" borderId="43" xfId="0" applyNumberFormat="1" applyFont="1" applyFill="1" applyBorder="1" applyAlignment="1">
      <alignment horizontal="center" vertical="center" readingOrder="1"/>
    </xf>
    <xf numFmtId="3" fontId="1" fillId="3" borderId="42" xfId="0" applyNumberFormat="1" applyFont="1" applyFill="1" applyBorder="1" applyAlignment="1">
      <alignment horizontal="center" vertical="center" readingOrder="1"/>
    </xf>
    <xf numFmtId="9" fontId="1" fillId="3" borderId="44" xfId="1" applyFont="1" applyFill="1" applyBorder="1" applyAlignment="1">
      <alignment horizontal="center" vertical="center" readingOrder="1"/>
    </xf>
    <xf numFmtId="9" fontId="1" fillId="3" borderId="40" xfId="1" applyFont="1" applyFill="1" applyBorder="1" applyAlignment="1">
      <alignment horizontal="center" vertical="center" readingOrder="1"/>
    </xf>
    <xf numFmtId="10" fontId="1" fillId="3" borderId="44" xfId="0" applyNumberFormat="1" applyFont="1" applyFill="1" applyBorder="1" applyAlignment="1">
      <alignment horizontal="center" vertical="center" readingOrder="1"/>
    </xf>
    <xf numFmtId="10" fontId="1" fillId="3" borderId="40" xfId="0" applyNumberFormat="1" applyFont="1" applyFill="1" applyBorder="1" applyAlignment="1">
      <alignment horizontal="center" vertical="center" readingOrder="1"/>
    </xf>
    <xf numFmtId="2" fontId="1" fillId="3" borderId="45" xfId="0" applyNumberFormat="1" applyFont="1" applyFill="1" applyBorder="1" applyAlignment="1">
      <alignment horizontal="center" vertical="center" readingOrder="1"/>
    </xf>
    <xf numFmtId="2" fontId="1" fillId="3" borderId="41" xfId="0" applyNumberFormat="1" applyFont="1" applyFill="1" applyBorder="1" applyAlignment="1">
      <alignment horizontal="center" vertical="center" readingOrder="1"/>
    </xf>
    <xf numFmtId="10" fontId="1" fillId="3" borderId="51" xfId="0" applyNumberFormat="1" applyFont="1" applyFill="1" applyBorder="1" applyAlignment="1">
      <alignment horizontal="center" vertical="center" readingOrder="1"/>
    </xf>
    <xf numFmtId="10" fontId="1" fillId="3" borderId="52" xfId="0" applyNumberFormat="1" applyFont="1" applyFill="1" applyBorder="1" applyAlignment="1">
      <alignment horizontal="center" vertical="center" readingOrder="1"/>
    </xf>
    <xf numFmtId="3" fontId="1" fillId="3" borderId="46" xfId="0" applyNumberFormat="1" applyFont="1" applyFill="1" applyBorder="1" applyAlignment="1">
      <alignment horizontal="left" vertical="center" readingOrder="1"/>
    </xf>
    <xf numFmtId="0" fontId="1" fillId="3" borderId="47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34" formatCode="_-&quot;£&quot;* #,##0.00_-;\-&quot;£&quot;* #,##0.00_-;_-&quot;£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&quot;£&quot;#,##0.00"/>
    </dxf>
    <dxf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34" formatCode="_-&quot;£&quot;* #,##0.00_-;\-&quot;£&quot;* #,##0.00_-;_-&quot;£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34" formatCode="_-&quot;£&quot;* #,##0.00_-;\-&quot;£&quot;* #,##0.00_-;_-&quot;£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34" formatCode="_-&quot;£&quot;* #,##0.00_-;\-&quot;£&quot;* #,##0.00_-;_-&quot;£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34" formatCode="_-&quot;£&quot;* #,##0.00_-;\-&quot;£&quot;* #,##0.00_-;_-&quot;£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1.xml"/><Relationship Id="rId5" Type="http://schemas.openxmlformats.org/officeDocument/2006/relationships/styles" Target="style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2. xVA Capital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E0-4D80-9AF6-C1A45F2843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0-4D80-9AF6-C1A45F2843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0-4D80-9AF6-C1A45F2843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E0-4D80-9AF6-C1A45F2843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0-4D80-9AF6-C1A45F2843ED}"/>
              </c:ext>
            </c:extLst>
          </c:dPt>
          <c:cat>
            <c:strRef>
              <c:f>Simulation!$J$10002:$N$10002</c:f>
              <c:strCache>
                <c:ptCount val="5"/>
                <c:pt idx="0">
                  <c:v>CVA</c:v>
                </c:pt>
                <c:pt idx="1">
                  <c:v>DVA</c:v>
                </c:pt>
                <c:pt idx="2">
                  <c:v>FVA</c:v>
                </c:pt>
                <c:pt idx="3">
                  <c:v>MVA</c:v>
                </c:pt>
                <c:pt idx="4">
                  <c:v>KVA</c:v>
                </c:pt>
              </c:strCache>
            </c:strRef>
          </c:cat>
          <c:val>
            <c:numRef>
              <c:f>Simulation!$J$10003:$N$10003</c:f>
              <c:numCache>
                <c:formatCode>"£"#,##0.00</c:formatCode>
                <c:ptCount val="5"/>
                <c:pt idx="0">
                  <c:v>0</c:v>
                </c:pt>
                <c:pt idx="1">
                  <c:v>1617.2805281490819</c:v>
                </c:pt>
                <c:pt idx="2">
                  <c:v>-221.54527782864136</c:v>
                </c:pt>
                <c:pt idx="3">
                  <c:v>16020878.730267346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E0-4D80-9AF6-C1A45F28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8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ysClr val="windowText" lastClr="000000"/>
                </a:solidFill>
              </a:rPr>
              <a:t>3. Horizon Exposure vs. Time Horizon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'Lookups and Calculations'!$G$16</c:f>
              <c:strCache>
                <c:ptCount val="1"/>
                <c:pt idx="0">
                  <c:v>Required Buffer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'Lookups and Calculations'!$E$17:$E$22</c:f>
              <c:numCache>
                <c:formatCode>General</c:formatCode>
                <c:ptCount val="6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180</c:v>
                </c:pt>
                <c:pt idx="5">
                  <c:v>365</c:v>
                </c:pt>
              </c:numCache>
            </c:numRef>
          </c:xVal>
          <c:yVal>
            <c:numRef>
              <c:f>'Lookups and Calculations'!$G$17:$G$22</c:f>
              <c:numCache>
                <c:formatCode>"£"#,##0.00</c:formatCode>
                <c:ptCount val="6"/>
                <c:pt idx="0">
                  <c:v>1773955.6215376731</c:v>
                </c:pt>
                <c:pt idx="1">
                  <c:v>3072581.2668756759</c:v>
                </c:pt>
                <c:pt idx="2">
                  <c:v>4345286.0991090871</c:v>
                </c:pt>
                <c:pt idx="3">
                  <c:v>5321866.8646130189</c:v>
                </c:pt>
                <c:pt idx="4">
                  <c:v>7526256.2970797112</c:v>
                </c:pt>
                <c:pt idx="5">
                  <c:v>10717393.665078118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9-412A-8ED5-9D14FE322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9152"/>
        <c:axId val="223996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'Lookups and Calculations'!$F$16</c15:sqref>
                        </c15:formulaRef>
                      </c:ext>
                    </c:extLst>
                    <c:strCache>
                      <c:ptCount val="1"/>
                      <c:pt idx="0">
                        <c:v> Scaling Factor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'Lookups and Calculations'!$E$17:$E$22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10</c:v>
                      </c:pt>
                      <c:pt idx="1">
                        <c:v>30</c:v>
                      </c:pt>
                      <c:pt idx="2">
                        <c:v>60</c:v>
                      </c:pt>
                      <c:pt idx="3">
                        <c:v>90</c:v>
                      </c:pt>
                      <c:pt idx="4">
                        <c:v>180</c:v>
                      </c:pt>
                      <c:pt idx="5">
                        <c:v>365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'Lookups and Calculations'!$F$17:$F$22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1</c:v>
                      </c:pt>
                      <c:pt idx="1">
                        <c:v>1.7320508075688772</c:v>
                      </c:pt>
                      <c:pt idx="2">
                        <c:v>2.4494897427831779</c:v>
                      </c:pt>
                      <c:pt idx="3">
                        <c:v>3</c:v>
                      </c:pt>
                      <c:pt idx="4">
                        <c:v>4.2426406871192848</c:v>
                      </c:pt>
                      <c:pt idx="5">
                        <c:v>6.0415229867972862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39-412A-8ED5-9D14FE32263A}"/>
                  </c:ext>
                </c:extLst>
              </c15:ser>
            </c15:filteredScatterSeries>
          </c:ext>
        </c:extLst>
      </c:scatterChart>
      <c:valAx>
        <c:axId val="2239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99632"/>
        <c:crosses val="autoZero"/>
        <c:crossBetween val="midCat"/>
      </c:valAx>
      <c:valAx>
        <c:axId val="2239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99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8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1. Monte Carlo P&amp;L Distribution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'Lookups and Calculations'!$C$23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[0]!DynamicRangeBins</c:f>
              <c:numCache>
                <c:formatCode>0%</c:formatCode>
                <c:ptCount val="19"/>
                <c:pt idx="0">
                  <c:v>-0.1</c:v>
                </c:pt>
                <c:pt idx="1">
                  <c:v>-9.0000000000000011E-2</c:v>
                </c:pt>
                <c:pt idx="2">
                  <c:v>-8.0000000000000016E-2</c:v>
                </c:pt>
                <c:pt idx="3">
                  <c:v>-7.0000000000000021E-2</c:v>
                </c:pt>
                <c:pt idx="4">
                  <c:v>-6.0000000000000019E-2</c:v>
                </c:pt>
                <c:pt idx="5">
                  <c:v>-5.0000000000000017E-2</c:v>
                </c:pt>
                <c:pt idx="6">
                  <c:v>-4.0000000000000015E-2</c:v>
                </c:pt>
                <c:pt idx="7">
                  <c:v>-3.0000000000000013E-2</c:v>
                </c:pt>
                <c:pt idx="8">
                  <c:v>-2.0000000000000011E-2</c:v>
                </c:pt>
                <c:pt idx="9">
                  <c:v>-1.0000000000000011E-2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6.0000000000000005E-2</c:v>
                </c:pt>
                <c:pt idx="17">
                  <c:v>7.0000000000000007E-2</c:v>
                </c:pt>
                <c:pt idx="18">
                  <c:v>0.08</c:v>
                </c:pt>
              </c:numCache>
            </c:numRef>
          </c:cat>
          <c:val>
            <c:numRef>
              <c:f>[0]!DynamicFrequencyBins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26</c:v>
                </c:pt>
                <c:pt idx="4">
                  <c:v>107</c:v>
                </c:pt>
                <c:pt idx="5">
                  <c:v>221</c:v>
                </c:pt>
                <c:pt idx="6">
                  <c:v>502</c:v>
                </c:pt>
                <c:pt idx="7">
                  <c:v>896</c:v>
                </c:pt>
                <c:pt idx="8">
                  <c:v>1393</c:v>
                </c:pt>
                <c:pt idx="9">
                  <c:v>1742</c:v>
                </c:pt>
                <c:pt idx="10">
                  <c:v>1790</c:v>
                </c:pt>
                <c:pt idx="11">
                  <c:v>1463</c:v>
                </c:pt>
                <c:pt idx="12">
                  <c:v>937</c:v>
                </c:pt>
                <c:pt idx="13">
                  <c:v>545</c:v>
                </c:pt>
                <c:pt idx="14">
                  <c:v>261</c:v>
                </c:pt>
                <c:pt idx="15">
                  <c:v>82</c:v>
                </c:pt>
                <c:pt idx="16">
                  <c:v>28</c:v>
                </c:pt>
                <c:pt idx="17">
                  <c:v>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E-44B4-8B88-7294B4260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2060528"/>
        <c:axId val="2122063408"/>
      </c:barChart>
      <c:catAx>
        <c:axId val="212206052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063408"/>
        <c:crosses val="autoZero"/>
        <c:auto val="1"/>
        <c:lblAlgn val="ctr"/>
        <c:lblOffset val="100"/>
        <c:noMultiLvlLbl val="0"/>
      </c:catAx>
      <c:valAx>
        <c:axId val="212206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06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8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1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73F885-7947-476B-9864-70083F077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BBC79A-94C8-477C-8738-20F788166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18</xdr:col>
      <xdr:colOff>0</xdr:colOff>
      <xdr:row>16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345C6A1-07FE-6001-BD69-D4B8FB206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30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 10000 Monte Carlo Trials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F91A9-1765-4560-94E6-A5EBF2C5E041}" name="Table4" displayName="Table4" ref="A1:N10001" totalsRowShown="0" headerRowDxfId="15" dataDxfId="14">
  <autoFilter ref="A1:N10001" xr:uid="{196F91A9-1765-4560-94E6-A5EBF2C5E041}"/>
  <tableColumns count="14">
    <tableColumn id="1" xr3:uid="{AFFDC913-483E-4607-8A5B-F9623F674FB6}" name="Trial" dataDxfId="13"/>
    <tableColumn id="2" xr3:uid="{D97EC402-5726-4052-9973-C4C58B9A5BF5}" name="Pos A Z-Score" dataDxfId="12"/>
    <tableColumn id="3" xr3:uid="{988CC196-8B0F-448C-99C5-5087EAD0BF76}" name="(Random Correlated) Pos B Z-Score" dataDxfId="11"/>
    <tableColumn id="4" xr3:uid="{EE35338C-CD18-4B91-8E99-42470C2AE937}" name="Pos A Raw P&amp;L" dataDxfId="10">
      <calculatedColumnFormula>B2*Dashboard!$D$11*Dashboard!$D$10*SQRT(Dashboard!$D$12/365)</calculatedColumnFormula>
    </tableColumn>
    <tableColumn id="5" xr3:uid="{F37A7F5E-D146-4BAB-B730-53219ECA8DE1}" name="Pos B Raw P&amp;L" dataDxfId="9">
      <calculatedColumnFormula>IF(Dashboard!$I$3,C2*Dashboard!$E$11*Dashboard!$E$10*SQRT(Dashboard!$D$12/365),0)</calculatedColumnFormula>
    </tableColumn>
    <tableColumn id="6" xr3:uid="{30C3EE17-4625-410C-AEAB-61323162F5B9}" name="Portfolio Net Raw P&amp;L (MtM)" dataDxfId="8">
      <calculatedColumnFormula>D2+IF(Dashboard!$I$3,E2,0)</calculatedColumnFormula>
    </tableColumn>
    <tableColumn id="7" xr3:uid="{635BBD2A-5F0D-4B2C-99D1-71615831049D}" name="Collateral Held (from Counterparty) (= Collateral Posted, = Required Buffer)" dataDxfId="7">
      <calculatedColumnFormula>IF(Dashboard!$I$4, ('Lookups and Calculations'!$F$9) / (1 - 'Lookups and Calculations'!$F$10), 'Lookups and Calculations'!$F$9)</calculatedColumnFormula>
    </tableColumn>
    <tableColumn id="8" xr3:uid="{AF474E7C-7B13-4A12-91E9-D54F37612FFB}" name="Net Positive Exposure" dataDxfId="6">
      <calculatedColumnFormula>MAX(0,F2-G2)</calculatedColumnFormula>
    </tableColumn>
    <tableColumn id="9" xr3:uid="{6ABC355F-5966-4392-BE5B-431BB25B930F}" name="Net Negative Exposure" dataDxfId="5">
      <calculatedColumnFormula>MAX(0,-F2-G2)</calculatedColumnFormula>
    </tableColumn>
    <tableColumn id="10" xr3:uid="{88232E6F-9DBC-4C7B-B950-6A8BFA0D37F2}" name="Path CVA" dataDxfId="4">
      <calculatedColumnFormula>(1 - Dashboard!$I$9) * H2 * Dashboard!$I$8 * 'Lookups and Calculations'!$F$12</calculatedColumnFormula>
    </tableColumn>
    <tableColumn id="11" xr3:uid="{AA2C62A1-D687-4BB4-A95F-DAA95A12D4E2}" name="Path DVA" dataDxfId="3">
      <calculatedColumnFormula>(1 - Dashboard!$I$11) * I2 * Dashboard!$I$10 * 'Lookups and Calculations'!$F$12</calculatedColumnFormula>
    </tableColumn>
    <tableColumn id="12" xr3:uid="{F187057D-EB60-4CAC-A761-EF59EEF4B9E8}" name="Path FVA" dataDxfId="2">
      <calculatedColumnFormula>(H2 - I2) * Dashboard!$I$13 * (Dashboard!$D$12 / 365) * 'Lookups and Calculations'!$F$12</calculatedColumnFormula>
    </tableColumn>
    <tableColumn id="13" xr3:uid="{E4EBD8A4-C18D-42CF-9119-A7F03494312B}" name="Path MVA" dataDxfId="1">
      <calculatedColumnFormula>(G2*2) * Dashboard!$I$13 * (Dashboard!$D$12 / 365) * 'Lookups and Calculations'!$F$12</calculatedColumnFormula>
    </tableColumn>
    <tableColumn id="14" xr3:uid="{1042E0AF-5F2B-43F3-8ECB-4BE9205E3E36}" name="Path KVA" dataDxfId="0">
      <calculatedColumnFormula>H2 * Dashboard!$I$14 * Dashboard!$I$15 * (Dashboard!$D$12 / 365) * 'Lookups and Calculations'!$F$12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FF0000"/>
      </a:accent1>
      <a:accent2>
        <a:srgbClr val="FFFF00"/>
      </a:accent2>
      <a:accent3>
        <a:srgbClr val="92D050"/>
      </a:accent3>
      <a:accent4>
        <a:srgbClr val="00B0F0"/>
      </a:accent4>
      <a:accent5>
        <a:srgbClr val="D76DCC"/>
      </a:accent5>
      <a:accent6>
        <a:srgbClr val="000000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31"/>
  <sheetViews>
    <sheetView workbookViewId="0">
      <selection activeCell="D14" sqref="D14"/>
    </sheetView>
  </sheetViews>
  <sheetFormatPr defaultColWidth="8.6328125" defaultRowHeight="14.5" x14ac:dyDescent="0.35"/>
  <cols>
    <col min="1" max="1" width="2.90625" style="4" customWidth="1"/>
    <col min="2" max="2" width="3.1796875" style="4" customWidth="1"/>
    <col min="3" max="3" width="21.08984375" style="4" customWidth="1"/>
    <col min="4" max="5" width="18.6328125" style="4" customWidth="1"/>
    <col min="6" max="6" width="3.1796875" style="4" customWidth="1"/>
    <col min="7" max="7" width="3.453125" style="4" customWidth="1"/>
    <col min="8" max="8" width="29.81640625" style="4" customWidth="1"/>
    <col min="9" max="9" width="16" style="4" customWidth="1"/>
    <col min="10" max="10" width="2.6328125" style="4" customWidth="1"/>
    <col min="11" max="11" width="2.26953125" style="4" customWidth="1"/>
    <col min="12" max="12" width="3.1796875" style="4" customWidth="1"/>
    <col min="13" max="13" width="7.08984375" style="4" customWidth="1"/>
    <col min="14" max="24" width="8.1796875" style="4" customWidth="1"/>
    <col min="25" max="25" width="2.81640625" style="4" customWidth="1"/>
    <col min="26" max="27" width="10.54296875" style="4" customWidth="1"/>
    <col min="28" max="16384" width="8.6328125" style="4"/>
  </cols>
  <sheetData>
    <row r="1" spans="2:10" ht="15" thickBot="1" x14ac:dyDescent="0.4"/>
    <row r="2" spans="2:10" ht="15" thickBot="1" x14ac:dyDescent="0.4">
      <c r="B2" s="24"/>
      <c r="C2" s="25"/>
      <c r="D2" s="25"/>
      <c r="E2" s="25"/>
      <c r="F2" s="25"/>
      <c r="G2" s="25"/>
      <c r="H2" s="25"/>
      <c r="I2" s="25"/>
      <c r="J2" s="26"/>
    </row>
    <row r="3" spans="2:10" ht="18" customHeight="1" x14ac:dyDescent="0.35">
      <c r="B3" s="27"/>
      <c r="C3" s="122" t="s">
        <v>12</v>
      </c>
      <c r="D3" s="123"/>
      <c r="E3" s="124"/>
      <c r="F3" s="28"/>
      <c r="G3" s="29"/>
      <c r="H3" s="71" t="s">
        <v>31</v>
      </c>
      <c r="I3" s="72" t="b">
        <v>1</v>
      </c>
      <c r="J3" s="30"/>
    </row>
    <row r="4" spans="2:10" ht="18" customHeight="1" x14ac:dyDescent="0.35">
      <c r="B4" s="27"/>
      <c r="C4" s="125"/>
      <c r="D4" s="126"/>
      <c r="E4" s="127"/>
      <c r="F4" s="28"/>
      <c r="G4" s="29"/>
      <c r="H4" s="73" t="s">
        <v>32</v>
      </c>
      <c r="I4" s="74" t="b">
        <v>1</v>
      </c>
      <c r="J4" s="30"/>
    </row>
    <row r="5" spans="2:10" ht="18" customHeight="1" thickBot="1" x14ac:dyDescent="0.4">
      <c r="B5" s="27"/>
      <c r="C5" s="128"/>
      <c r="D5" s="129"/>
      <c r="E5" s="130"/>
      <c r="F5" s="28"/>
      <c r="G5" s="29"/>
      <c r="H5" s="75" t="s">
        <v>75</v>
      </c>
      <c r="I5" s="76">
        <v>1</v>
      </c>
      <c r="J5" s="30"/>
    </row>
    <row r="6" spans="2:10" ht="14.5" customHeight="1" thickBot="1" x14ac:dyDescent="0.4">
      <c r="B6" s="27"/>
      <c r="C6" s="31"/>
      <c r="D6" s="31"/>
      <c r="E6" s="29"/>
      <c r="F6" s="29"/>
      <c r="G6" s="29"/>
      <c r="H6" s="31"/>
      <c r="I6" s="31"/>
      <c r="J6" s="30"/>
    </row>
    <row r="7" spans="2:10" ht="22" customHeight="1" thickBot="1" x14ac:dyDescent="0.4">
      <c r="B7" s="27"/>
      <c r="C7" s="119" t="s">
        <v>13</v>
      </c>
      <c r="D7" s="120"/>
      <c r="E7" s="121"/>
      <c r="F7" s="32"/>
      <c r="G7" s="33"/>
      <c r="H7" s="117" t="s">
        <v>16</v>
      </c>
      <c r="I7" s="118"/>
      <c r="J7" s="30"/>
    </row>
    <row r="8" spans="2:10" ht="20" customHeight="1" thickBot="1" x14ac:dyDescent="0.4">
      <c r="B8" s="27"/>
      <c r="C8" s="139"/>
      <c r="D8" s="140" t="s">
        <v>26</v>
      </c>
      <c r="E8" s="141" t="s">
        <v>27</v>
      </c>
      <c r="F8" s="34"/>
      <c r="G8" s="35"/>
      <c r="H8" s="154" t="s">
        <v>17</v>
      </c>
      <c r="I8" s="68">
        <v>0.2</v>
      </c>
      <c r="J8" s="30"/>
    </row>
    <row r="9" spans="2:10" x14ac:dyDescent="0.35">
      <c r="B9" s="27"/>
      <c r="C9" s="137" t="s">
        <v>33</v>
      </c>
      <c r="D9" s="144" t="s">
        <v>37</v>
      </c>
      <c r="E9" s="145" t="s">
        <v>39</v>
      </c>
      <c r="F9" s="37"/>
      <c r="G9" s="33"/>
      <c r="H9" s="137" t="s">
        <v>18</v>
      </c>
      <c r="I9" s="68">
        <v>0.4</v>
      </c>
      <c r="J9" s="36"/>
    </row>
    <row r="10" spans="2:10" s="7" customFormat="1" ht="14.5" customHeight="1" x14ac:dyDescent="0.35">
      <c r="B10" s="38"/>
      <c r="C10" s="137" t="s">
        <v>14</v>
      </c>
      <c r="D10" s="136">
        <v>10000000</v>
      </c>
      <c r="E10" s="135">
        <v>15000000</v>
      </c>
      <c r="F10" s="39"/>
      <c r="G10" s="33"/>
      <c r="H10" s="155" t="s">
        <v>19</v>
      </c>
      <c r="I10" s="69">
        <v>5.0000000000000001E-3</v>
      </c>
      <c r="J10" s="40"/>
    </row>
    <row r="11" spans="2:10" x14ac:dyDescent="0.35">
      <c r="B11" s="27"/>
      <c r="C11" s="137" t="s">
        <v>15</v>
      </c>
      <c r="D11" s="146">
        <v>0.15</v>
      </c>
      <c r="E11" s="147">
        <v>0.2</v>
      </c>
      <c r="F11" s="41"/>
      <c r="G11" s="33"/>
      <c r="H11" s="155" t="s">
        <v>20</v>
      </c>
      <c r="I11" s="69">
        <v>0.4</v>
      </c>
      <c r="J11" s="30"/>
    </row>
    <row r="12" spans="2:10" x14ac:dyDescent="0.35">
      <c r="B12" s="27"/>
      <c r="C12" s="137" t="s">
        <v>29</v>
      </c>
      <c r="D12" s="142">
        <v>10</v>
      </c>
      <c r="E12" s="143"/>
      <c r="F12" s="37"/>
      <c r="G12" s="33"/>
      <c r="H12" s="155" t="s">
        <v>21</v>
      </c>
      <c r="I12" s="69">
        <v>0.05</v>
      </c>
      <c r="J12" s="30"/>
    </row>
    <row r="13" spans="2:10" x14ac:dyDescent="0.35">
      <c r="B13" s="27"/>
      <c r="C13" s="137" t="s">
        <v>30</v>
      </c>
      <c r="D13" s="152">
        <v>0.999</v>
      </c>
      <c r="E13" s="153"/>
      <c r="F13" s="42"/>
      <c r="G13" s="33"/>
      <c r="H13" s="155" t="s">
        <v>22</v>
      </c>
      <c r="I13" s="69">
        <v>1.4999999999999999E-2</v>
      </c>
      <c r="J13" s="30"/>
    </row>
    <row r="14" spans="2:10" x14ac:dyDescent="0.35">
      <c r="B14" s="27"/>
      <c r="C14" s="137" t="s">
        <v>25</v>
      </c>
      <c r="D14" s="148">
        <f>_xlfn.XLOOKUP(D9,'Lookups and Calculations'!B6:B9,'Lookups and Calculations'!C6:C9)</f>
        <v>0</v>
      </c>
      <c r="E14" s="149">
        <f>IF(I3,_xlfn.XLOOKUP(E9,'Lookups and Calculations'!B6:B9,'Lookups and Calculations'!C6:C9),"-")</f>
        <v>0.08</v>
      </c>
      <c r="F14" s="43"/>
      <c r="G14" s="33"/>
      <c r="H14" s="155" t="s">
        <v>23</v>
      </c>
      <c r="I14" s="69">
        <v>0.08</v>
      </c>
      <c r="J14" s="30"/>
    </row>
    <row r="15" spans="2:10" ht="15" thickBot="1" x14ac:dyDescent="0.4">
      <c r="B15" s="27"/>
      <c r="C15" s="138" t="s">
        <v>28</v>
      </c>
      <c r="D15" s="150">
        <v>0.2</v>
      </c>
      <c r="E15" s="151"/>
      <c r="F15" s="44"/>
      <c r="G15" s="33"/>
      <c r="H15" s="138" t="s">
        <v>24</v>
      </c>
      <c r="I15" s="70">
        <v>0.1</v>
      </c>
      <c r="J15" s="30"/>
    </row>
    <row r="16" spans="2:10" ht="15" thickBot="1" x14ac:dyDescent="0.4">
      <c r="B16" s="45"/>
      <c r="C16" s="46"/>
      <c r="D16" s="46"/>
      <c r="E16" s="46"/>
      <c r="F16" s="46"/>
      <c r="G16" s="46"/>
      <c r="H16" s="46"/>
      <c r="I16" s="46"/>
      <c r="J16" s="47"/>
    </row>
    <row r="17" spans="2:24" ht="15" thickBot="1" x14ac:dyDescent="0.4"/>
    <row r="18" spans="2:24" ht="19" thickBot="1" x14ac:dyDescent="0.4">
      <c r="B18" s="48"/>
      <c r="C18" s="49"/>
      <c r="D18" s="49"/>
      <c r="E18" s="50"/>
      <c r="F18" s="51"/>
      <c r="G18" s="6"/>
      <c r="I18" s="5"/>
      <c r="L18" s="113" t="s">
        <v>77</v>
      </c>
      <c r="M18" s="114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6"/>
    </row>
    <row r="19" spans="2:24" ht="14.5" customHeight="1" x14ac:dyDescent="0.35">
      <c r="B19" s="52"/>
      <c r="C19" s="107" t="s">
        <v>51</v>
      </c>
      <c r="D19" s="108"/>
      <c r="E19" s="109"/>
      <c r="F19" s="53"/>
      <c r="G19" s="6"/>
      <c r="I19" s="5"/>
      <c r="L19" s="66"/>
      <c r="M19" s="65"/>
      <c r="N19" s="92" t="s">
        <v>28</v>
      </c>
      <c r="O19" s="92"/>
      <c r="P19" s="92"/>
      <c r="Q19" s="92"/>
      <c r="R19" s="92"/>
      <c r="S19" s="92"/>
      <c r="T19" s="92"/>
      <c r="U19" s="92"/>
      <c r="V19" s="92"/>
      <c r="W19" s="92"/>
      <c r="X19" s="93"/>
    </row>
    <row r="20" spans="2:24" ht="14.5" customHeight="1" thickBot="1" x14ac:dyDescent="0.4">
      <c r="B20" s="52"/>
      <c r="C20" s="110"/>
      <c r="D20" s="111"/>
      <c r="E20" s="112"/>
      <c r="F20" s="53"/>
      <c r="G20" s="5"/>
      <c r="I20" s="5"/>
      <c r="L20" s="67"/>
      <c r="M20" s="134">
        <f>'Lookups and Calculations'!F9</f>
        <v>1847778.6809623069</v>
      </c>
      <c r="N20" s="59">
        <v>-1</v>
      </c>
      <c r="O20" s="60">
        <v>-0.75</v>
      </c>
      <c r="P20" s="60">
        <v>-0.5</v>
      </c>
      <c r="Q20" s="60">
        <v>-0.25</v>
      </c>
      <c r="R20" s="60">
        <v>-0.1</v>
      </c>
      <c r="S20" s="60">
        <v>0</v>
      </c>
      <c r="T20" s="60">
        <v>0.1</v>
      </c>
      <c r="U20" s="60">
        <v>0.25</v>
      </c>
      <c r="V20" s="60">
        <v>0.5</v>
      </c>
      <c r="W20" s="60">
        <v>0.75</v>
      </c>
      <c r="X20" s="61">
        <v>1</v>
      </c>
    </row>
    <row r="21" spans="2:24" ht="14.5" customHeight="1" thickBot="1" x14ac:dyDescent="0.4">
      <c r="B21" s="52"/>
      <c r="C21" s="31"/>
      <c r="D21" s="31"/>
      <c r="E21" s="31"/>
      <c r="F21" s="54"/>
      <c r="G21" s="17"/>
      <c r="L21" s="90" t="s">
        <v>76</v>
      </c>
      <c r="M21" s="62">
        <v>0.5</v>
      </c>
      <c r="N21" s="19">
        <f t="dataTable" ref="N21:X31" dt2D="1" dtr="1" r1="D15" r2="I5"/>
        <v>383624.16806006368</v>
      </c>
      <c r="O21" s="19">
        <v>542526.50132463756</v>
      </c>
      <c r="P21" s="19">
        <v>664456.55009137199</v>
      </c>
      <c r="Q21" s="19">
        <v>767248.33612012735</v>
      </c>
      <c r="R21" s="19">
        <v>822782.17692835908</v>
      </c>
      <c r="S21" s="19">
        <v>857809.71759410587</v>
      </c>
      <c r="T21" s="19">
        <v>891462.00845958118</v>
      </c>
      <c r="U21" s="19">
        <v>939683.4647468559</v>
      </c>
      <c r="V21" s="19">
        <v>1014974.1456009764</v>
      </c>
      <c r="W21" s="19">
        <v>1085053.0026492751</v>
      </c>
      <c r="X21" s="21">
        <v>1150872.5041801911</v>
      </c>
    </row>
    <row r="22" spans="2:24" ht="14.5" customHeight="1" x14ac:dyDescent="0.35">
      <c r="B22" s="52"/>
      <c r="C22" s="94" t="s">
        <v>70</v>
      </c>
      <c r="D22" s="95"/>
      <c r="E22" s="104">
        <f>ABS(_xlfn.PERCENTILE.INC(Simulation!F2:F10001, 0.001))</f>
        <v>1679344.6550556638</v>
      </c>
      <c r="F22" s="55"/>
      <c r="G22" s="17"/>
      <c r="L22" s="90"/>
      <c r="M22" s="63">
        <v>0.6</v>
      </c>
      <c r="N22" s="19">
        <v>460349.00167207641</v>
      </c>
      <c r="O22" s="19">
        <v>651031.801589565</v>
      </c>
      <c r="P22" s="19">
        <v>797347.86010964646</v>
      </c>
      <c r="Q22" s="19">
        <v>920698.00334415282</v>
      </c>
      <c r="R22" s="19">
        <v>987338.61231403076</v>
      </c>
      <c r="S22" s="19">
        <v>1029371.6611129272</v>
      </c>
      <c r="T22" s="19">
        <v>1069754.4101514975</v>
      </c>
      <c r="U22" s="19">
        <v>1127620.1576962273</v>
      </c>
      <c r="V22" s="19">
        <v>1217968.9747211717</v>
      </c>
      <c r="W22" s="19">
        <v>1302063.60317913</v>
      </c>
      <c r="X22" s="21">
        <v>1381047.0050162291</v>
      </c>
    </row>
    <row r="23" spans="2:24" ht="14.5" customHeight="1" x14ac:dyDescent="0.35">
      <c r="B23" s="52"/>
      <c r="C23" s="96"/>
      <c r="D23" s="97"/>
      <c r="E23" s="105"/>
      <c r="F23" s="55"/>
      <c r="G23" s="17"/>
      <c r="L23" s="90"/>
      <c r="M23" s="63">
        <v>0.7</v>
      </c>
      <c r="N23" s="19">
        <v>537073.8352840892</v>
      </c>
      <c r="O23" s="19">
        <v>759537.10185449244</v>
      </c>
      <c r="P23" s="19">
        <v>930239.17012792069</v>
      </c>
      <c r="Q23" s="19">
        <v>1074147.6705681784</v>
      </c>
      <c r="R23" s="19">
        <v>1151895.0476997024</v>
      </c>
      <c r="S23" s="19">
        <v>1200933.6046317485</v>
      </c>
      <c r="T23" s="19">
        <v>1248046.8118434136</v>
      </c>
      <c r="U23" s="19">
        <v>1315556.8506455985</v>
      </c>
      <c r="V23" s="19">
        <v>1420963.8038413669</v>
      </c>
      <c r="W23" s="19">
        <v>1519074.2037089849</v>
      </c>
      <c r="X23" s="21">
        <v>1611221.5058522674</v>
      </c>
    </row>
    <row r="24" spans="2:24" ht="14.5" customHeight="1" x14ac:dyDescent="0.35">
      <c r="B24" s="52"/>
      <c r="C24" s="98" t="s">
        <v>71</v>
      </c>
      <c r="D24" s="99"/>
      <c r="E24" s="105">
        <f>ABS(AVERAGEIF(Simulation!F2:F10001, "&lt;=" &amp; -Dashboard!E22))</f>
        <v>1851462.9020575173</v>
      </c>
      <c r="F24" s="55"/>
      <c r="G24" s="18"/>
      <c r="L24" s="90"/>
      <c r="M24" s="63">
        <v>0.8</v>
      </c>
      <c r="N24" s="19">
        <v>613798.66889610188</v>
      </c>
      <c r="O24" s="19">
        <v>868042.40211942012</v>
      </c>
      <c r="P24" s="19">
        <v>1063130.4801461953</v>
      </c>
      <c r="Q24" s="19">
        <v>1227597.3377922038</v>
      </c>
      <c r="R24" s="19">
        <v>1316451.4830853746</v>
      </c>
      <c r="S24" s="19">
        <v>1372495.5481505694</v>
      </c>
      <c r="T24" s="19">
        <v>1426339.2135353298</v>
      </c>
      <c r="U24" s="19">
        <v>1503493.5435949694</v>
      </c>
      <c r="V24" s="19">
        <v>1623958.6329615621</v>
      </c>
      <c r="W24" s="19">
        <v>1736084.8042388402</v>
      </c>
      <c r="X24" s="21">
        <v>1841396.0066883056</v>
      </c>
    </row>
    <row r="25" spans="2:24" ht="14.5" customHeight="1" x14ac:dyDescent="0.35">
      <c r="B25" s="52"/>
      <c r="C25" s="98"/>
      <c r="D25" s="99"/>
      <c r="E25" s="105"/>
      <c r="F25" s="55"/>
      <c r="L25" s="90"/>
      <c r="M25" s="63">
        <v>0.9</v>
      </c>
      <c r="N25" s="19">
        <v>690523.50250811456</v>
      </c>
      <c r="O25" s="19">
        <v>976547.70238434756</v>
      </c>
      <c r="P25" s="19">
        <v>1196021.7901644695</v>
      </c>
      <c r="Q25" s="19">
        <v>1381047.0050162291</v>
      </c>
      <c r="R25" s="19">
        <v>1481007.9184710463</v>
      </c>
      <c r="S25" s="19">
        <v>1544057.4916693908</v>
      </c>
      <c r="T25" s="19">
        <v>1604631.615227246</v>
      </c>
      <c r="U25" s="19">
        <v>1691430.2365443406</v>
      </c>
      <c r="V25" s="19">
        <v>1826953.4620817571</v>
      </c>
      <c r="W25" s="19">
        <v>1953095.4047686951</v>
      </c>
      <c r="X25" s="21">
        <v>2071570.5075243437</v>
      </c>
    </row>
    <row r="26" spans="2:24" ht="14.5" customHeight="1" x14ac:dyDescent="0.35">
      <c r="B26" s="52"/>
      <c r="C26" s="100" t="s">
        <v>49</v>
      </c>
      <c r="D26" s="101"/>
      <c r="E26" s="105">
        <f xml:space="preserve"> E22 / (1 - 'Lookups and Calculations'!F10)</f>
        <v>1773955.6215376731</v>
      </c>
      <c r="F26" s="55"/>
      <c r="L26" s="90"/>
      <c r="M26" s="63">
        <v>1</v>
      </c>
      <c r="N26" s="19">
        <v>767248.33612012735</v>
      </c>
      <c r="O26" s="19">
        <v>1085053.0026492751</v>
      </c>
      <c r="P26" s="19">
        <v>1328913.100182744</v>
      </c>
      <c r="Q26" s="19">
        <v>1534496.6722402547</v>
      </c>
      <c r="R26" s="19">
        <v>1645564.3538567182</v>
      </c>
      <c r="S26" s="19">
        <v>1715619.4351882117</v>
      </c>
      <c r="T26" s="19">
        <v>1782924.0169191624</v>
      </c>
      <c r="U26" s="19">
        <v>1879366.9294937118</v>
      </c>
      <c r="V26" s="19">
        <v>2029948.2912019528</v>
      </c>
      <c r="W26" s="19">
        <v>2170106.0052985502</v>
      </c>
      <c r="X26" s="21">
        <v>2301745.0083603822</v>
      </c>
    </row>
    <row r="27" spans="2:24" x14ac:dyDescent="0.35">
      <c r="B27" s="52"/>
      <c r="C27" s="100"/>
      <c r="D27" s="101"/>
      <c r="E27" s="105"/>
      <c r="F27" s="55"/>
      <c r="L27" s="90"/>
      <c r="M27" s="63">
        <v>1.1000000000000001</v>
      </c>
      <c r="N27" s="19">
        <v>843973.16973214003</v>
      </c>
      <c r="O27" s="19">
        <v>1193558.3029142027</v>
      </c>
      <c r="P27" s="19">
        <v>1461804.4102010184</v>
      </c>
      <c r="Q27" s="19">
        <v>1687946.3394642803</v>
      </c>
      <c r="R27" s="19">
        <v>1810120.7892423901</v>
      </c>
      <c r="S27" s="19">
        <v>1887181.3787070333</v>
      </c>
      <c r="T27" s="19">
        <v>1961216.4186110788</v>
      </c>
      <c r="U27" s="19">
        <v>2067303.6224430837</v>
      </c>
      <c r="V27" s="19">
        <v>2232943.1203221483</v>
      </c>
      <c r="W27" s="19">
        <v>2387116.6058284058</v>
      </c>
      <c r="X27" s="21">
        <v>2531919.5091964207</v>
      </c>
    </row>
    <row r="28" spans="2:24" ht="14.5" customHeight="1" x14ac:dyDescent="0.35">
      <c r="B28" s="52"/>
      <c r="C28" s="100" t="s">
        <v>50</v>
      </c>
      <c r="D28" s="101"/>
      <c r="E28" s="105">
        <f xml:space="preserve"> AVERAGE(Simulation!K2:K10001) - (AVERAGE(Simulation!J2:J10001) + AVERAGE(Simulation!L2:L10001) + AVERAGE(Simulation!M2:M10001) + AVERAGE(Simulation!N2:N10001) )</f>
        <v>-1601.9039904461367</v>
      </c>
      <c r="F28" s="55"/>
      <c r="L28" s="90"/>
      <c r="M28" s="63">
        <v>1.2</v>
      </c>
      <c r="N28" s="19">
        <v>920698.00334415282</v>
      </c>
      <c r="O28" s="19">
        <v>1302063.60317913</v>
      </c>
      <c r="P28" s="19">
        <v>1594695.7202192929</v>
      </c>
      <c r="Q28" s="19">
        <v>1841396.0066883056</v>
      </c>
      <c r="R28" s="19">
        <v>1974677.2246280615</v>
      </c>
      <c r="S28" s="19">
        <v>2058743.3222258545</v>
      </c>
      <c r="T28" s="19">
        <v>2139508.8203029949</v>
      </c>
      <c r="U28" s="19">
        <v>2255240.3153924546</v>
      </c>
      <c r="V28" s="19">
        <v>2435937.9494423433</v>
      </c>
      <c r="W28" s="19">
        <v>2604127.20635826</v>
      </c>
      <c r="X28" s="21">
        <v>2762094.0100324582</v>
      </c>
    </row>
    <row r="29" spans="2:24" ht="14.5" customHeight="1" thickBot="1" x14ac:dyDescent="0.4">
      <c r="B29" s="52"/>
      <c r="C29" s="102"/>
      <c r="D29" s="103"/>
      <c r="E29" s="106"/>
      <c r="F29" s="55"/>
      <c r="L29" s="90"/>
      <c r="M29" s="63">
        <v>1.3</v>
      </c>
      <c r="N29" s="19">
        <v>997422.83695616561</v>
      </c>
      <c r="O29" s="19">
        <v>1410568.9034440578</v>
      </c>
      <c r="P29" s="19">
        <v>1727587.0302375669</v>
      </c>
      <c r="Q29" s="19">
        <v>1994845.6739123312</v>
      </c>
      <c r="R29" s="19">
        <v>2139233.6600137334</v>
      </c>
      <c r="S29" s="19">
        <v>2230305.2657446759</v>
      </c>
      <c r="T29" s="19">
        <v>2317801.2219949109</v>
      </c>
      <c r="U29" s="19">
        <v>2443177.0083418256</v>
      </c>
      <c r="V29" s="19">
        <v>2638932.7785625388</v>
      </c>
      <c r="W29" s="19">
        <v>2821137.8068881156</v>
      </c>
      <c r="X29" s="21">
        <v>2992268.5108684967</v>
      </c>
    </row>
    <row r="30" spans="2:24" ht="14.5" customHeight="1" x14ac:dyDescent="0.35">
      <c r="B30" s="52"/>
      <c r="C30" s="31"/>
      <c r="D30" s="31"/>
      <c r="E30" s="31"/>
      <c r="F30" s="54"/>
      <c r="L30" s="90"/>
      <c r="M30" s="63">
        <v>1.4</v>
      </c>
      <c r="N30" s="19">
        <v>1074147.6705681784</v>
      </c>
      <c r="O30" s="19">
        <v>1519074.2037089849</v>
      </c>
      <c r="P30" s="19">
        <v>1860478.3402558414</v>
      </c>
      <c r="Q30" s="19">
        <v>2148295.3411363568</v>
      </c>
      <c r="R30" s="19">
        <v>2303790.0953994049</v>
      </c>
      <c r="S30" s="19">
        <v>2401867.209263497</v>
      </c>
      <c r="T30" s="19">
        <v>2496093.6236868273</v>
      </c>
      <c r="U30" s="19">
        <v>2631113.701291197</v>
      </c>
      <c r="V30" s="19">
        <v>2841927.6076827338</v>
      </c>
      <c r="W30" s="19">
        <v>3038148.4074179698</v>
      </c>
      <c r="X30" s="21">
        <v>3222443.0117045348</v>
      </c>
    </row>
    <row r="31" spans="2:24" ht="15" thickBot="1" x14ac:dyDescent="0.4">
      <c r="B31" s="56"/>
      <c r="C31" s="57"/>
      <c r="D31" s="57"/>
      <c r="E31" s="57"/>
      <c r="F31" s="58"/>
      <c r="L31" s="91"/>
      <c r="M31" s="64">
        <v>1.5</v>
      </c>
      <c r="N31" s="22">
        <v>1150872.5041801911</v>
      </c>
      <c r="O31" s="22">
        <v>1627579.5039739127</v>
      </c>
      <c r="P31" s="22">
        <v>1993369.6502741158</v>
      </c>
      <c r="Q31" s="22">
        <v>2301745.0083603822</v>
      </c>
      <c r="R31" s="22">
        <v>2468346.5307850768</v>
      </c>
      <c r="S31" s="22">
        <v>2573429.1527823177</v>
      </c>
      <c r="T31" s="22">
        <v>2674386.0253787437</v>
      </c>
      <c r="U31" s="22">
        <v>2819050.3942405679</v>
      </c>
      <c r="V31" s="22">
        <v>3044922.4368029293</v>
      </c>
      <c r="W31" s="22">
        <v>3255159.0079478254</v>
      </c>
      <c r="X31" s="23">
        <v>3452617.5125405733</v>
      </c>
    </row>
  </sheetData>
  <mergeCells count="18">
    <mergeCell ref="C3:E5"/>
    <mergeCell ref="D13:E13"/>
    <mergeCell ref="L18:X18"/>
    <mergeCell ref="H7:I7"/>
    <mergeCell ref="D15:E15"/>
    <mergeCell ref="D12:E12"/>
    <mergeCell ref="C7:E7"/>
    <mergeCell ref="L21:L31"/>
    <mergeCell ref="N19:X19"/>
    <mergeCell ref="C22:D23"/>
    <mergeCell ref="C24:D25"/>
    <mergeCell ref="C26:D27"/>
    <mergeCell ref="C28:D29"/>
    <mergeCell ref="E22:E23"/>
    <mergeCell ref="E24:E25"/>
    <mergeCell ref="E26:E27"/>
    <mergeCell ref="E28:E29"/>
    <mergeCell ref="C19:E20"/>
  </mergeCells>
  <conditionalFormatting sqref="N21:X31">
    <cfRule type="colorScale" priority="1">
      <colorScale>
        <cfvo type="min"/>
        <cfvo type="percentile" val="50"/>
        <cfvo type="max"/>
        <color rgb="FF00B050"/>
        <color rgb="FFFFEB84"/>
        <color rgb="FFFF0000"/>
      </colorScale>
    </cfRule>
  </conditionalFormatting>
  <dataValidations count="1">
    <dataValidation type="list" allowBlank="1" showInputMessage="1" showErrorMessage="1" sqref="D9:F9" xr:uid="{0270DAF8-50C3-40F8-850E-65B0AEC3DE91}">
      <formula1>"Corporate Bonds,Crypto / Equities,Cash,Government Bonds"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sterMonteCarloSim">
                <anchor moveWithCells="1" siz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207C3-29B0-4AB0-8C56-E6A218AE219D}">
  <sheetPr codeName="Sheet2"/>
  <dimension ref="A1:S10007"/>
  <sheetViews>
    <sheetView tabSelected="1" workbookViewId="0">
      <selection activeCell="J8" sqref="J8"/>
    </sheetView>
  </sheetViews>
  <sheetFormatPr defaultRowHeight="14.5" x14ac:dyDescent="0.35"/>
  <cols>
    <col min="1" max="1" width="15.6328125" customWidth="1"/>
    <col min="2" max="3" width="12.6328125" customWidth="1"/>
    <col min="4" max="7" width="17.6328125" customWidth="1"/>
    <col min="8" max="14" width="15.6328125" customWidth="1"/>
  </cols>
  <sheetData>
    <row r="1" spans="1:19" ht="100" customHeight="1" x14ac:dyDescent="0.35">
      <c r="A1" s="15" t="s">
        <v>4</v>
      </c>
      <c r="B1" s="16" t="s">
        <v>0</v>
      </c>
      <c r="C1" s="16" t="s">
        <v>41</v>
      </c>
      <c r="D1" s="16" t="s">
        <v>1</v>
      </c>
      <c r="E1" s="16" t="s">
        <v>2</v>
      </c>
      <c r="F1" s="16" t="s">
        <v>3</v>
      </c>
      <c r="G1" s="16" t="s">
        <v>69</v>
      </c>
      <c r="H1" s="16" t="s">
        <v>5</v>
      </c>
      <c r="I1" s="16" t="s">
        <v>6</v>
      </c>
      <c r="J1" s="16" t="s">
        <v>7</v>
      </c>
      <c r="K1" s="16" t="s">
        <v>8</v>
      </c>
      <c r="L1" s="16" t="s">
        <v>9</v>
      </c>
      <c r="M1" s="16" t="s">
        <v>10</v>
      </c>
      <c r="N1" s="16" t="s">
        <v>11</v>
      </c>
      <c r="O1" s="1"/>
      <c r="P1" s="1"/>
      <c r="Q1" s="1"/>
      <c r="R1" s="1"/>
      <c r="S1" s="1"/>
    </row>
    <row r="2" spans="1:19" x14ac:dyDescent="0.35">
      <c r="A2" s="2">
        <v>1</v>
      </c>
      <c r="B2" s="11">
        <v>1.5753616887951454</v>
      </c>
      <c r="C2" s="11">
        <v>-0.16084617570452076</v>
      </c>
      <c r="D2" s="3">
        <f>B2*Dashboard!$D$11*Dashboard!$D$10*SQRT(Dashboard!$D$12/365)</f>
        <v>391133.58309762995</v>
      </c>
      <c r="E2" s="3">
        <f>IF(Dashboard!$I$3,C2*Dashboard!$E$11*Dashboard!$E$10*SQRT(Dashboard!$D$12/365),0)</f>
        <v>-79870.34530333952</v>
      </c>
      <c r="F2" s="3">
        <f>D2+IF(Dashboard!$I$3,E2,0)</f>
        <v>311263.23779429041</v>
      </c>
      <c r="G2" s="3">
        <f>IF(Dashboard!$I$4, ('Lookups and Calculations'!$F$9) / (1 - 'Lookups and Calculations'!$F$10), 'Lookups and Calculations'!$F$9)</f>
        <v>1951878.888340465</v>
      </c>
      <c r="H2" s="12">
        <f>MAX(0,F2-G2)</f>
        <v>0</v>
      </c>
      <c r="I2" s="12">
        <f>MAX(0,-F2-G2)</f>
        <v>0</v>
      </c>
      <c r="J2" s="13">
        <f>(1 - Dashboard!$I$9) * H2 * Dashboard!$I$8 * 'Lookups and Calculations'!$F$12</f>
        <v>0</v>
      </c>
      <c r="K2" s="12">
        <f>(1 - Dashboard!$I$11) * I2 * Dashboard!$I$10 * 'Lookups and Calculations'!$F$12</f>
        <v>0</v>
      </c>
      <c r="L2" s="12">
        <f>(H2 - I2) * Dashboard!$I$13 * (Dashboard!$D$12 / 365) * 'Lookups and Calculations'!$F$12</f>
        <v>0</v>
      </c>
      <c r="M2" s="3">
        <f>(G2*2) * Dashboard!$I$13 * (Dashboard!$D$12 / 365) * 'Lookups and Calculations'!$F$12</f>
        <v>1602.0878730267946</v>
      </c>
      <c r="N2" s="12">
        <f>H2 * Dashboard!$I$14 * Dashboard!$I$15 * (Dashboard!$D$12 / 365) * 'Lookups and Calculations'!$F$12</f>
        <v>0</v>
      </c>
    </row>
    <row r="3" spans="1:19" x14ac:dyDescent="0.35">
      <c r="A3" s="2">
        <v>2</v>
      </c>
      <c r="B3" s="11">
        <v>-1.8574287166657149</v>
      </c>
      <c r="C3" s="11">
        <v>-0.11865514748925476</v>
      </c>
      <c r="D3" s="3">
        <f>B3*Dashboard!$D$11*Dashboard!$D$10*SQRT(Dashboard!$D$12/365)</f>
        <v>-461165.68307150539</v>
      </c>
      <c r="E3" s="3">
        <f>IF(Dashboard!$I$3,C3*Dashboard!$E$11*Dashboard!$E$10*SQRT(Dashboard!$D$12/365),0)</f>
        <v>-58919.819265053833</v>
      </c>
      <c r="F3" s="3">
        <f>D3+IF(Dashboard!$I$3,E3,0)</f>
        <v>-520085.50233655924</v>
      </c>
      <c r="G3" s="3">
        <f>IF(Dashboard!$I$4, ('Lookups and Calculations'!$F$9) / (1 - 'Lookups and Calculations'!$F$10), 'Lookups and Calculations'!$F$9)</f>
        <v>1951878.888340465</v>
      </c>
      <c r="H3" s="12">
        <f t="shared" ref="H3:H66" si="0">MAX(0,F3-G3)</f>
        <v>0</v>
      </c>
      <c r="I3" s="12">
        <f t="shared" ref="I3:I66" si="1">MAX(0,-F3-G3)</f>
        <v>0</v>
      </c>
      <c r="J3" s="13">
        <f>(1 - Dashboard!$I$9) * H3 * Dashboard!$I$8 * 'Lookups and Calculations'!$F$12</f>
        <v>0</v>
      </c>
      <c r="K3" s="12">
        <f>(1 - Dashboard!$I$11) * I3 * Dashboard!$I$10 * 'Lookups and Calculations'!$F$12</f>
        <v>0</v>
      </c>
      <c r="L3" s="12">
        <f>(H3 - I3) * Dashboard!$I$13 * (Dashboard!$D$12 / 365) * 'Lookups and Calculations'!$F$12</f>
        <v>0</v>
      </c>
      <c r="M3" s="3">
        <f>(G3*2) * Dashboard!$I$13 * (Dashboard!$D$12 / 365) * 'Lookups and Calculations'!$F$12</f>
        <v>1602.0878730267946</v>
      </c>
      <c r="N3" s="12">
        <f>H3 * Dashboard!$I$14 * Dashboard!$I$15 * (Dashboard!$D$12 / 365) * 'Lookups and Calculations'!$F$12</f>
        <v>0</v>
      </c>
    </row>
    <row r="4" spans="1:19" x14ac:dyDescent="0.35">
      <c r="A4" s="2">
        <v>3</v>
      </c>
      <c r="B4" s="11">
        <v>-0.66283288955827335</v>
      </c>
      <c r="C4" s="11">
        <v>0.24096532032148532</v>
      </c>
      <c r="D4" s="3">
        <f>B4*Dashboard!$D$11*Dashboard!$D$10*SQRT(Dashboard!$D$12/365)</f>
        <v>-164569.320767325</v>
      </c>
      <c r="E4" s="3">
        <f>IF(Dashboard!$I$3,C4*Dashboard!$E$11*Dashboard!$E$10*SQRT(Dashboard!$D$12/365),0)</f>
        <v>119654.59082821028</v>
      </c>
      <c r="F4" s="3">
        <f>D4+IF(Dashboard!$I$3,E4,0)</f>
        <v>-44914.729939114724</v>
      </c>
      <c r="G4" s="3">
        <f>IF(Dashboard!$I$4, ('Lookups and Calculations'!$F$9) / (1 - 'Lookups and Calculations'!$F$10), 'Lookups and Calculations'!$F$9)</f>
        <v>1951878.888340465</v>
      </c>
      <c r="H4" s="12">
        <f t="shared" si="0"/>
        <v>0</v>
      </c>
      <c r="I4" s="12">
        <f t="shared" si="1"/>
        <v>0</v>
      </c>
      <c r="J4" s="13">
        <f>(1 - Dashboard!$I$9) * H4 * Dashboard!$I$8 * 'Lookups and Calculations'!$F$12</f>
        <v>0</v>
      </c>
      <c r="K4" s="12">
        <f>(1 - Dashboard!$I$11) * I4 * Dashboard!$I$10 * 'Lookups and Calculations'!$F$12</f>
        <v>0</v>
      </c>
      <c r="L4" s="12">
        <f>(H4 - I4) * Dashboard!$I$13 * (Dashboard!$D$12 / 365) * 'Lookups and Calculations'!$F$12</f>
        <v>0</v>
      </c>
      <c r="M4" s="3">
        <f>(G4*2) * Dashboard!$I$13 * (Dashboard!$D$12 / 365) * 'Lookups and Calculations'!$F$12</f>
        <v>1602.0878730267946</v>
      </c>
      <c r="N4" s="12">
        <f>H4 * Dashboard!$I$14 * Dashboard!$I$15 * (Dashboard!$D$12 / 365) * 'Lookups and Calculations'!$F$12</f>
        <v>0</v>
      </c>
    </row>
    <row r="5" spans="1:19" x14ac:dyDescent="0.35">
      <c r="A5" s="2">
        <v>4</v>
      </c>
      <c r="B5" s="11">
        <v>6.3377840563879351E-2</v>
      </c>
      <c r="C5" s="11">
        <v>-0.49866922525312019</v>
      </c>
      <c r="D5" s="3">
        <f>B5*Dashboard!$D$11*Dashboard!$D$10*SQRT(Dashboard!$D$12/365)</f>
        <v>15735.56221727057</v>
      </c>
      <c r="E5" s="3">
        <f>IF(Dashboard!$I$3,C5*Dashboard!$E$11*Dashboard!$E$10*SQRT(Dashboard!$D$12/365),0)</f>
        <v>-247620.95237055776</v>
      </c>
      <c r="F5" s="3">
        <f>D5+IF(Dashboard!$I$3,E5,0)</f>
        <v>-231885.39015328718</v>
      </c>
      <c r="G5" s="3">
        <f>IF(Dashboard!$I$4, ('Lookups and Calculations'!$F$9) / (1 - 'Lookups and Calculations'!$F$10), 'Lookups and Calculations'!$F$9)</f>
        <v>1951878.888340465</v>
      </c>
      <c r="H5" s="12">
        <f t="shared" si="0"/>
        <v>0</v>
      </c>
      <c r="I5" s="12">
        <f t="shared" si="1"/>
        <v>0</v>
      </c>
      <c r="J5" s="13">
        <f>(1 - Dashboard!$I$9) * H5 * Dashboard!$I$8 * 'Lookups and Calculations'!$F$12</f>
        <v>0</v>
      </c>
      <c r="K5" s="12">
        <f>(1 - Dashboard!$I$11) * I5 * Dashboard!$I$10 * 'Lookups and Calculations'!$F$12</f>
        <v>0</v>
      </c>
      <c r="L5" s="12">
        <f>(H5 - I5) * Dashboard!$I$13 * (Dashboard!$D$12 / 365) * 'Lookups and Calculations'!$F$12</f>
        <v>0</v>
      </c>
      <c r="M5" s="3">
        <f>(G5*2) * Dashboard!$I$13 * (Dashboard!$D$12 / 365) * 'Lookups and Calculations'!$F$12</f>
        <v>1602.0878730267946</v>
      </c>
      <c r="N5" s="12">
        <f>H5 * Dashboard!$I$14 * Dashboard!$I$15 * (Dashboard!$D$12 / 365) * 'Lookups and Calculations'!$F$12</f>
        <v>0</v>
      </c>
    </row>
    <row r="6" spans="1:19" x14ac:dyDescent="0.35">
      <c r="A6" s="2">
        <v>5</v>
      </c>
      <c r="B6" s="11">
        <v>1.4293516099831987</v>
      </c>
      <c r="C6" s="11">
        <v>-1.1742671940773863</v>
      </c>
      <c r="D6" s="3">
        <f>B6*Dashboard!$D$11*Dashboard!$D$10*SQRT(Dashboard!$D$12/365)</f>
        <v>354881.94279161113</v>
      </c>
      <c r="E6" s="3">
        <f>IF(Dashboard!$I$3,C6*Dashboard!$E$11*Dashboard!$E$10*SQRT(Dashboard!$D$12/365),0)</f>
        <v>-583098.26676661475</v>
      </c>
      <c r="F6" s="3">
        <f>D6+IF(Dashboard!$I$3,E6,0)</f>
        <v>-228216.32397500362</v>
      </c>
      <c r="G6" s="3">
        <f>IF(Dashboard!$I$4, ('Lookups and Calculations'!$F$9) / (1 - 'Lookups and Calculations'!$F$10), 'Lookups and Calculations'!$F$9)</f>
        <v>1951878.888340465</v>
      </c>
      <c r="H6" s="12">
        <f t="shared" si="0"/>
        <v>0</v>
      </c>
      <c r="I6" s="12">
        <f t="shared" si="1"/>
        <v>0</v>
      </c>
      <c r="J6" s="13">
        <f>(1 - Dashboard!$I$9) * H6 * Dashboard!$I$8 * 'Lookups and Calculations'!$F$12</f>
        <v>0</v>
      </c>
      <c r="K6" s="12">
        <f>(1 - Dashboard!$I$11) * I6 * Dashboard!$I$10 * 'Lookups and Calculations'!$F$12</f>
        <v>0</v>
      </c>
      <c r="L6" s="12">
        <f>(H6 - I6) * Dashboard!$I$13 * (Dashboard!$D$12 / 365) * 'Lookups and Calculations'!$F$12</f>
        <v>0</v>
      </c>
      <c r="M6" s="3">
        <f>(G6*2) * Dashboard!$I$13 * (Dashboard!$D$12 / 365) * 'Lookups and Calculations'!$F$12</f>
        <v>1602.0878730267946</v>
      </c>
      <c r="N6" s="12">
        <f>H6 * Dashboard!$I$14 * Dashboard!$I$15 * (Dashboard!$D$12 / 365) * 'Lookups and Calculations'!$F$12</f>
        <v>0</v>
      </c>
    </row>
    <row r="7" spans="1:19" x14ac:dyDescent="0.35">
      <c r="A7" s="2">
        <v>6</v>
      </c>
      <c r="B7" s="11">
        <v>0.24608214581365451</v>
      </c>
      <c r="C7" s="11">
        <v>-0.24545988088431547</v>
      </c>
      <c r="D7" s="3">
        <f>B7*Dashboard!$D$11*Dashboard!$D$10*SQRT(Dashboard!$D$12/365)</f>
        <v>61097.709886586097</v>
      </c>
      <c r="E7" s="3">
        <f>IF(Dashboard!$I$3,C7*Dashboard!$E$11*Dashboard!$E$10*SQRT(Dashboard!$D$12/365),0)</f>
        <v>-121886.42570129718</v>
      </c>
      <c r="F7" s="3">
        <f>D7+IF(Dashboard!$I$3,E7,0)</f>
        <v>-60788.715814711082</v>
      </c>
      <c r="G7" s="3">
        <f>IF(Dashboard!$I$4, ('Lookups and Calculations'!$F$9) / (1 - 'Lookups and Calculations'!$F$10), 'Lookups and Calculations'!$F$9)</f>
        <v>1951878.888340465</v>
      </c>
      <c r="H7" s="12">
        <f t="shared" si="0"/>
        <v>0</v>
      </c>
      <c r="I7" s="12">
        <f t="shared" si="1"/>
        <v>0</v>
      </c>
      <c r="J7" s="13">
        <f>(1 - Dashboard!$I$9) * H7 * Dashboard!$I$8 * 'Lookups and Calculations'!$F$12</f>
        <v>0</v>
      </c>
      <c r="K7" s="12">
        <f>(1 - Dashboard!$I$11) * I7 * Dashboard!$I$10 * 'Lookups and Calculations'!$F$12</f>
        <v>0</v>
      </c>
      <c r="L7" s="12">
        <f>(H7 - I7) * Dashboard!$I$13 * (Dashboard!$D$12 / 365) * 'Lookups and Calculations'!$F$12</f>
        <v>0</v>
      </c>
      <c r="M7" s="3">
        <f>(G7*2) * Dashboard!$I$13 * (Dashboard!$D$12 / 365) * 'Lookups and Calculations'!$F$12</f>
        <v>1602.0878730267946</v>
      </c>
      <c r="N7" s="12">
        <f>H7 * Dashboard!$I$14 * Dashboard!$I$15 * (Dashboard!$D$12 / 365) * 'Lookups and Calculations'!$F$12</f>
        <v>0</v>
      </c>
    </row>
    <row r="8" spans="1:19" x14ac:dyDescent="0.35">
      <c r="A8" s="2">
        <v>7</v>
      </c>
      <c r="B8" s="11">
        <v>1.7740569022677675</v>
      </c>
      <c r="C8" s="11">
        <v>-0.54406056871946573</v>
      </c>
      <c r="D8" s="3">
        <f>B8*Dashboard!$D$11*Dashboard!$D$10*SQRT(Dashboard!$D$12/365)</f>
        <v>440465.98170974397</v>
      </c>
      <c r="E8" s="3">
        <f>IF(Dashboard!$I$3,C8*Dashboard!$E$11*Dashboard!$E$10*SQRT(Dashboard!$D$12/365),0)</f>
        <v>-270160.6382571499</v>
      </c>
      <c r="F8" s="3">
        <f>D8+IF(Dashboard!$I$3,E8,0)</f>
        <v>170305.34345259407</v>
      </c>
      <c r="G8" s="3">
        <f>IF(Dashboard!$I$4, ('Lookups and Calculations'!$F$9) / (1 - 'Lookups and Calculations'!$F$10), 'Lookups and Calculations'!$F$9)</f>
        <v>1951878.888340465</v>
      </c>
      <c r="H8" s="12">
        <f t="shared" si="0"/>
        <v>0</v>
      </c>
      <c r="I8" s="12">
        <f t="shared" si="1"/>
        <v>0</v>
      </c>
      <c r="J8" s="13">
        <f>(1 - Dashboard!$I$9) * H8 * Dashboard!$I$8 * 'Lookups and Calculations'!$F$12</f>
        <v>0</v>
      </c>
      <c r="K8" s="12">
        <f>(1 - Dashboard!$I$11) * I8 * Dashboard!$I$10 * 'Lookups and Calculations'!$F$12</f>
        <v>0</v>
      </c>
      <c r="L8" s="12">
        <f>(H8 - I8) * Dashboard!$I$13 * (Dashboard!$D$12 / 365) * 'Lookups and Calculations'!$F$12</f>
        <v>0</v>
      </c>
      <c r="M8" s="3">
        <f>(G8*2) * Dashboard!$I$13 * (Dashboard!$D$12 / 365) * 'Lookups and Calculations'!$F$12</f>
        <v>1602.0878730267946</v>
      </c>
      <c r="N8" s="12">
        <f>H8 * Dashboard!$I$14 * Dashboard!$I$15 * (Dashboard!$D$12 / 365) * 'Lookups and Calculations'!$F$12</f>
        <v>0</v>
      </c>
    </row>
    <row r="9" spans="1:19" x14ac:dyDescent="0.35">
      <c r="A9" s="2">
        <v>8</v>
      </c>
      <c r="B9" s="11">
        <v>-9.2796081417068702E-2</v>
      </c>
      <c r="C9" s="11">
        <v>1.2843747913057715</v>
      </c>
      <c r="D9" s="3">
        <f>B9*Dashboard!$D$11*Dashboard!$D$10*SQRT(Dashboard!$D$12/365)</f>
        <v>-23039.575025997248</v>
      </c>
      <c r="E9" s="3">
        <f>IF(Dashboard!$I$3,C9*Dashboard!$E$11*Dashboard!$E$10*SQRT(Dashboard!$D$12/365),0)</f>
        <v>637773.68427425635</v>
      </c>
      <c r="F9" s="3">
        <f>D9+IF(Dashboard!$I$3,E9,0)</f>
        <v>614734.1092482591</v>
      </c>
      <c r="G9" s="3">
        <f>IF(Dashboard!$I$4, ('Lookups and Calculations'!$F$9) / (1 - 'Lookups and Calculations'!$F$10), 'Lookups and Calculations'!$F$9)</f>
        <v>1951878.888340465</v>
      </c>
      <c r="H9" s="12">
        <f t="shared" si="0"/>
        <v>0</v>
      </c>
      <c r="I9" s="12">
        <f t="shared" si="1"/>
        <v>0</v>
      </c>
      <c r="J9" s="13">
        <f>(1 - Dashboard!$I$9) * H9 * Dashboard!$I$8 * 'Lookups and Calculations'!$F$12</f>
        <v>0</v>
      </c>
      <c r="K9" s="12">
        <f>(1 - Dashboard!$I$11) * I9 * Dashboard!$I$10 * 'Lookups and Calculations'!$F$12</f>
        <v>0</v>
      </c>
      <c r="L9" s="12">
        <f>(H9 - I9) * Dashboard!$I$13 * (Dashboard!$D$12 / 365) * 'Lookups and Calculations'!$F$12</f>
        <v>0</v>
      </c>
      <c r="M9" s="3">
        <f>(G9*2) * Dashboard!$I$13 * (Dashboard!$D$12 / 365) * 'Lookups and Calculations'!$F$12</f>
        <v>1602.0878730267946</v>
      </c>
      <c r="N9" s="12">
        <f>H9 * Dashboard!$I$14 * Dashboard!$I$15 * (Dashboard!$D$12 / 365) * 'Lookups and Calculations'!$F$12</f>
        <v>0</v>
      </c>
    </row>
    <row r="10" spans="1:19" x14ac:dyDescent="0.35">
      <c r="A10" s="2">
        <v>9</v>
      </c>
      <c r="B10" s="11">
        <v>-0.16434990767004265</v>
      </c>
      <c r="C10" s="11">
        <v>-0.73992723355783385</v>
      </c>
      <c r="D10" s="3">
        <f>B10*Dashboard!$D$11*Dashboard!$D$10*SQRT(Dashboard!$D$12/365)</f>
        <v>-40805.085413694833</v>
      </c>
      <c r="E10" s="3">
        <f>IF(Dashboard!$I$3,C10*Dashboard!$E$11*Dashboard!$E$10*SQRT(Dashboard!$D$12/365),0)</f>
        <v>-367420.88137783372</v>
      </c>
      <c r="F10" s="3">
        <f>D10+IF(Dashboard!$I$3,E10,0)</f>
        <v>-408225.96679152857</v>
      </c>
      <c r="G10" s="3">
        <f>IF(Dashboard!$I$4, ('Lookups and Calculations'!$F$9) / (1 - 'Lookups and Calculations'!$F$10), 'Lookups and Calculations'!$F$9)</f>
        <v>1951878.888340465</v>
      </c>
      <c r="H10" s="12">
        <f t="shared" si="0"/>
        <v>0</v>
      </c>
      <c r="I10" s="12">
        <f t="shared" si="1"/>
        <v>0</v>
      </c>
      <c r="J10" s="13">
        <f>(1 - Dashboard!$I$9) * H10 * Dashboard!$I$8 * 'Lookups and Calculations'!$F$12</f>
        <v>0</v>
      </c>
      <c r="K10" s="12">
        <f>(1 - Dashboard!$I$11) * I10 * Dashboard!$I$10 * 'Lookups and Calculations'!$F$12</f>
        <v>0</v>
      </c>
      <c r="L10" s="12">
        <f>(H10 - I10) * Dashboard!$I$13 * (Dashboard!$D$12 / 365) * 'Lookups and Calculations'!$F$12</f>
        <v>0</v>
      </c>
      <c r="M10" s="3">
        <f>(G10*2) * Dashboard!$I$13 * (Dashboard!$D$12 / 365) * 'Lookups and Calculations'!$F$12</f>
        <v>1602.0878730267946</v>
      </c>
      <c r="N10" s="12">
        <f>H10 * Dashboard!$I$14 * Dashboard!$I$15 * (Dashboard!$D$12 / 365) * 'Lookups and Calculations'!$F$12</f>
        <v>0</v>
      </c>
    </row>
    <row r="11" spans="1:19" x14ac:dyDescent="0.35">
      <c r="A11" s="2">
        <v>10</v>
      </c>
      <c r="B11" s="11">
        <v>0.99202471426360006</v>
      </c>
      <c r="C11" s="11">
        <v>-9.0366271307177642E-2</v>
      </c>
      <c r="D11" s="3">
        <f>B11*Dashboard!$D$11*Dashboard!$D$10*SQRT(Dashboard!$D$12/365)</f>
        <v>246301.64854909104</v>
      </c>
      <c r="E11" s="3">
        <f>IF(Dashboard!$I$3,C11*Dashboard!$E$11*Dashboard!$E$10*SQRT(Dashboard!$D$12/365),0)</f>
        <v>-44872.594958915652</v>
      </c>
      <c r="F11" s="3">
        <f>D11+IF(Dashboard!$I$3,E11,0)</f>
        <v>201429.0535901754</v>
      </c>
      <c r="G11" s="3">
        <f>IF(Dashboard!$I$4, ('Lookups and Calculations'!$F$9) / (1 - 'Lookups and Calculations'!$F$10), 'Lookups and Calculations'!$F$9)</f>
        <v>1951878.888340465</v>
      </c>
      <c r="H11" s="12">
        <f t="shared" si="0"/>
        <v>0</v>
      </c>
      <c r="I11" s="12">
        <f t="shared" si="1"/>
        <v>0</v>
      </c>
      <c r="J11" s="13">
        <f>(1 - Dashboard!$I$9) * H11 * Dashboard!$I$8 * 'Lookups and Calculations'!$F$12</f>
        <v>0</v>
      </c>
      <c r="K11" s="12">
        <f>(1 - Dashboard!$I$11) * I11 * Dashboard!$I$10 * 'Lookups and Calculations'!$F$12</f>
        <v>0</v>
      </c>
      <c r="L11" s="12">
        <f>(H11 - I11) * Dashboard!$I$13 * (Dashboard!$D$12 / 365) * 'Lookups and Calculations'!$F$12</f>
        <v>0</v>
      </c>
      <c r="M11" s="3">
        <f>(G11*2) * Dashboard!$I$13 * (Dashboard!$D$12 / 365) * 'Lookups and Calculations'!$F$12</f>
        <v>1602.0878730267946</v>
      </c>
      <c r="N11" s="12">
        <f>H11 * Dashboard!$I$14 * Dashboard!$I$15 * (Dashboard!$D$12 / 365) * 'Lookups and Calculations'!$F$12</f>
        <v>0</v>
      </c>
    </row>
    <row r="12" spans="1:19" x14ac:dyDescent="0.35">
      <c r="A12" s="2">
        <v>11</v>
      </c>
      <c r="B12" s="11">
        <v>1.3808436261748993</v>
      </c>
      <c r="C12" s="11">
        <v>4.6361062842075328E-2</v>
      </c>
      <c r="D12" s="3">
        <f>B12*Dashboard!$D$11*Dashboard!$D$10*SQRT(Dashboard!$D$12/365)</f>
        <v>342838.29487841803</v>
      </c>
      <c r="E12" s="3">
        <f>IF(Dashboard!$I$3,C12*Dashboard!$E$11*Dashboard!$E$10*SQRT(Dashboard!$D$12/365),0)</f>
        <v>23021.213165979581</v>
      </c>
      <c r="F12" s="3">
        <f>D12+IF(Dashboard!$I$3,E12,0)</f>
        <v>365859.50804439763</v>
      </c>
      <c r="G12" s="3">
        <f>IF(Dashboard!$I$4, ('Lookups and Calculations'!$F$9) / (1 - 'Lookups and Calculations'!$F$10), 'Lookups and Calculations'!$F$9)</f>
        <v>1951878.888340465</v>
      </c>
      <c r="H12" s="12">
        <f t="shared" si="0"/>
        <v>0</v>
      </c>
      <c r="I12" s="12">
        <f t="shared" si="1"/>
        <v>0</v>
      </c>
      <c r="J12" s="13">
        <f>(1 - Dashboard!$I$9) * H12 * Dashboard!$I$8 * 'Lookups and Calculations'!$F$12</f>
        <v>0</v>
      </c>
      <c r="K12" s="12">
        <f>(1 - Dashboard!$I$11) * I12 * Dashboard!$I$10 * 'Lookups and Calculations'!$F$12</f>
        <v>0</v>
      </c>
      <c r="L12" s="12">
        <f>(H12 - I12) * Dashboard!$I$13 * (Dashboard!$D$12 / 365) * 'Lookups and Calculations'!$F$12</f>
        <v>0</v>
      </c>
      <c r="M12" s="3">
        <f>(G12*2) * Dashboard!$I$13 * (Dashboard!$D$12 / 365) * 'Lookups and Calculations'!$F$12</f>
        <v>1602.0878730267946</v>
      </c>
      <c r="N12" s="12">
        <f>H12 * Dashboard!$I$14 * Dashboard!$I$15 * (Dashboard!$D$12 / 365) * 'Lookups and Calculations'!$F$12</f>
        <v>0</v>
      </c>
    </row>
    <row r="13" spans="1:19" x14ac:dyDescent="0.35">
      <c r="A13" s="2">
        <v>12</v>
      </c>
      <c r="B13" s="11">
        <v>-2.0135298404922519</v>
      </c>
      <c r="C13" s="11">
        <v>-2.0766984570322697</v>
      </c>
      <c r="D13" s="3">
        <f>B13*Dashboard!$D$11*Dashboard!$D$10*SQRT(Dashboard!$D$12/365)</f>
        <v>-499922.74586039229</v>
      </c>
      <c r="E13" s="3">
        <f>IF(Dashboard!$I$3,C13*Dashboard!$E$11*Dashboard!$E$10*SQRT(Dashboard!$D$12/365),0)</f>
        <v>-1031212.723134815</v>
      </c>
      <c r="F13" s="3">
        <f>D13+IF(Dashboard!$I$3,E13,0)</f>
        <v>-1531135.4689952072</v>
      </c>
      <c r="G13" s="3">
        <f>IF(Dashboard!$I$4, ('Lookups and Calculations'!$F$9) / (1 - 'Lookups and Calculations'!$F$10), 'Lookups and Calculations'!$F$9)</f>
        <v>1951878.888340465</v>
      </c>
      <c r="H13" s="12">
        <f t="shared" si="0"/>
        <v>0</v>
      </c>
      <c r="I13" s="12">
        <f t="shared" si="1"/>
        <v>0</v>
      </c>
      <c r="J13" s="13">
        <f>(1 - Dashboard!$I$9) * H13 * Dashboard!$I$8 * 'Lookups and Calculations'!$F$12</f>
        <v>0</v>
      </c>
      <c r="K13" s="12">
        <f>(1 - Dashboard!$I$11) * I13 * Dashboard!$I$10 * 'Lookups and Calculations'!$F$12</f>
        <v>0</v>
      </c>
      <c r="L13" s="12">
        <f>(H13 - I13) * Dashboard!$I$13 * (Dashboard!$D$12 / 365) * 'Lookups and Calculations'!$F$12</f>
        <v>0</v>
      </c>
      <c r="M13" s="3">
        <f>(G13*2) * Dashboard!$I$13 * (Dashboard!$D$12 / 365) * 'Lookups and Calculations'!$F$12</f>
        <v>1602.0878730267946</v>
      </c>
      <c r="N13" s="12">
        <f>H13 * Dashboard!$I$14 * Dashboard!$I$15 * (Dashboard!$D$12 / 365) * 'Lookups and Calculations'!$F$12</f>
        <v>0</v>
      </c>
    </row>
    <row r="14" spans="1:19" x14ac:dyDescent="0.35">
      <c r="A14" s="2">
        <v>13</v>
      </c>
      <c r="B14" s="11">
        <v>-0.86602944743419685</v>
      </c>
      <c r="C14" s="11">
        <v>-1.2115831009365967</v>
      </c>
      <c r="D14" s="3">
        <f>B14*Dashboard!$D$11*Dashboard!$D$10*SQRT(Dashboard!$D$12/365)</f>
        <v>-215019.32111987882</v>
      </c>
      <c r="E14" s="3">
        <f>IF(Dashboard!$I$3,C14*Dashboard!$E$11*Dashboard!$E$10*SQRT(Dashboard!$D$12/365),0)</f>
        <v>-601627.98531974677</v>
      </c>
      <c r="F14" s="3">
        <f>D14+IF(Dashboard!$I$3,E14,0)</f>
        <v>-816647.30643962556</v>
      </c>
      <c r="G14" s="3">
        <f>IF(Dashboard!$I$4, ('Lookups and Calculations'!$F$9) / (1 - 'Lookups and Calculations'!$F$10), 'Lookups and Calculations'!$F$9)</f>
        <v>1951878.888340465</v>
      </c>
      <c r="H14" s="12">
        <f t="shared" si="0"/>
        <v>0</v>
      </c>
      <c r="I14" s="12">
        <f t="shared" si="1"/>
        <v>0</v>
      </c>
      <c r="J14" s="13">
        <f>(1 - Dashboard!$I$9) * H14 * Dashboard!$I$8 * 'Lookups and Calculations'!$F$12</f>
        <v>0</v>
      </c>
      <c r="K14" s="12">
        <f>(1 - Dashboard!$I$11) * I14 * Dashboard!$I$10 * 'Lookups and Calculations'!$F$12</f>
        <v>0</v>
      </c>
      <c r="L14" s="12">
        <f>(H14 - I14) * Dashboard!$I$13 * (Dashboard!$D$12 / 365) * 'Lookups and Calculations'!$F$12</f>
        <v>0</v>
      </c>
      <c r="M14" s="3">
        <f>(G14*2) * Dashboard!$I$13 * (Dashboard!$D$12 / 365) * 'Lookups and Calculations'!$F$12</f>
        <v>1602.0878730267946</v>
      </c>
      <c r="N14" s="12">
        <f>H14 * Dashboard!$I$14 * Dashboard!$I$15 * (Dashboard!$D$12 / 365) * 'Lookups and Calculations'!$F$12</f>
        <v>0</v>
      </c>
    </row>
    <row r="15" spans="1:19" x14ac:dyDescent="0.35">
      <c r="A15" s="2">
        <v>14</v>
      </c>
      <c r="B15" s="11">
        <v>-0.7931635879285226</v>
      </c>
      <c r="C15" s="11">
        <v>0.73529066092313933</v>
      </c>
      <c r="D15" s="3">
        <f>B15*Dashboard!$D$11*Dashboard!$D$10*SQRT(Dashboard!$D$12/365)</f>
        <v>-196928.05679838819</v>
      </c>
      <c r="E15" s="3">
        <f>IF(Dashboard!$I$3,C15*Dashboard!$E$11*Dashboard!$E$10*SQRT(Dashboard!$D$12/365),0)</f>
        <v>365118.52848859032</v>
      </c>
      <c r="F15" s="3">
        <f>D15+IF(Dashboard!$I$3,E15,0)</f>
        <v>168190.47169020213</v>
      </c>
      <c r="G15" s="3">
        <f>IF(Dashboard!$I$4, ('Lookups and Calculations'!$F$9) / (1 - 'Lookups and Calculations'!$F$10), 'Lookups and Calculations'!$F$9)</f>
        <v>1951878.888340465</v>
      </c>
      <c r="H15" s="12">
        <f t="shared" si="0"/>
        <v>0</v>
      </c>
      <c r="I15" s="12">
        <f t="shared" si="1"/>
        <v>0</v>
      </c>
      <c r="J15" s="13">
        <f>(1 - Dashboard!$I$9) * H15 * Dashboard!$I$8 * 'Lookups and Calculations'!$F$12</f>
        <v>0</v>
      </c>
      <c r="K15" s="12">
        <f>(1 - Dashboard!$I$11) * I15 * Dashboard!$I$10 * 'Lookups and Calculations'!$F$12</f>
        <v>0</v>
      </c>
      <c r="L15" s="12">
        <f>(H15 - I15) * Dashboard!$I$13 * (Dashboard!$D$12 / 365) * 'Lookups and Calculations'!$F$12</f>
        <v>0</v>
      </c>
      <c r="M15" s="3">
        <f>(G15*2) * Dashboard!$I$13 * (Dashboard!$D$12 / 365) * 'Lookups and Calculations'!$F$12</f>
        <v>1602.0878730267946</v>
      </c>
      <c r="N15" s="12">
        <f>H15 * Dashboard!$I$14 * Dashboard!$I$15 * (Dashboard!$D$12 / 365) * 'Lookups and Calculations'!$F$12</f>
        <v>0</v>
      </c>
    </row>
    <row r="16" spans="1:19" x14ac:dyDescent="0.35">
      <c r="A16" s="2">
        <v>15</v>
      </c>
      <c r="B16" s="11">
        <v>-0.78268353067749119</v>
      </c>
      <c r="C16" s="11">
        <v>-7.3302659787194718E-2</v>
      </c>
      <c r="D16" s="3">
        <f>B16*Dashboard!$D$11*Dashboard!$D$10*SQRT(Dashboard!$D$12/365)</f>
        <v>-194326.04967023514</v>
      </c>
      <c r="E16" s="3">
        <f>IF(Dashboard!$I$3,C16*Dashboard!$E$11*Dashboard!$E$10*SQRT(Dashboard!$D$12/365),0)</f>
        <v>-36399.427734059012</v>
      </c>
      <c r="F16" s="3">
        <f>D16+IF(Dashboard!$I$3,E16,0)</f>
        <v>-230725.47740429416</v>
      </c>
      <c r="G16" s="3">
        <f>IF(Dashboard!$I$4, ('Lookups and Calculations'!$F$9) / (1 - 'Lookups and Calculations'!$F$10), 'Lookups and Calculations'!$F$9)</f>
        <v>1951878.888340465</v>
      </c>
      <c r="H16" s="12">
        <f t="shared" si="0"/>
        <v>0</v>
      </c>
      <c r="I16" s="12">
        <f t="shared" si="1"/>
        <v>0</v>
      </c>
      <c r="J16" s="13">
        <f>(1 - Dashboard!$I$9) * H16 * Dashboard!$I$8 * 'Lookups and Calculations'!$F$12</f>
        <v>0</v>
      </c>
      <c r="K16" s="12">
        <f>(1 - Dashboard!$I$11) * I16 * Dashboard!$I$10 * 'Lookups and Calculations'!$F$12</f>
        <v>0</v>
      </c>
      <c r="L16" s="12">
        <f>(H16 - I16) * Dashboard!$I$13 * (Dashboard!$D$12 / 365) * 'Lookups and Calculations'!$F$12</f>
        <v>0</v>
      </c>
      <c r="M16" s="3">
        <f>(G16*2) * Dashboard!$I$13 * (Dashboard!$D$12 / 365) * 'Lookups and Calculations'!$F$12</f>
        <v>1602.0878730267946</v>
      </c>
      <c r="N16" s="12">
        <f>H16 * Dashboard!$I$14 * Dashboard!$I$15 * (Dashboard!$D$12 / 365) * 'Lookups and Calculations'!$F$12</f>
        <v>0</v>
      </c>
    </row>
    <row r="17" spans="1:14" x14ac:dyDescent="0.35">
      <c r="A17" s="2">
        <v>16</v>
      </c>
      <c r="B17" s="11">
        <v>-1.2638823869623306</v>
      </c>
      <c r="C17" s="11">
        <v>-9.6328426338028142E-2</v>
      </c>
      <c r="D17" s="3">
        <f>B17*Dashboard!$D$11*Dashboard!$D$10*SQRT(Dashboard!$D$12/365)</f>
        <v>-313798.95178525243</v>
      </c>
      <c r="E17" s="3">
        <f>IF(Dashboard!$I$3,C17*Dashboard!$E$11*Dashboard!$E$10*SQRT(Dashboard!$D$12/365),0)</f>
        <v>-47833.183726290918</v>
      </c>
      <c r="F17" s="3">
        <f>D17+IF(Dashboard!$I$3,E17,0)</f>
        <v>-361632.13551154337</v>
      </c>
      <c r="G17" s="3">
        <f>IF(Dashboard!$I$4, ('Lookups and Calculations'!$F$9) / (1 - 'Lookups and Calculations'!$F$10), 'Lookups and Calculations'!$F$9)</f>
        <v>1951878.888340465</v>
      </c>
      <c r="H17" s="12">
        <f t="shared" si="0"/>
        <v>0</v>
      </c>
      <c r="I17" s="12">
        <f t="shared" si="1"/>
        <v>0</v>
      </c>
      <c r="J17" s="13">
        <f>(1 - Dashboard!$I$9) * H17 * Dashboard!$I$8 * 'Lookups and Calculations'!$F$12</f>
        <v>0</v>
      </c>
      <c r="K17" s="12">
        <f>(1 - Dashboard!$I$11) * I17 * Dashboard!$I$10 * 'Lookups and Calculations'!$F$12</f>
        <v>0</v>
      </c>
      <c r="L17" s="12">
        <f>(H17 - I17) * Dashboard!$I$13 * (Dashboard!$D$12 / 365) * 'Lookups and Calculations'!$F$12</f>
        <v>0</v>
      </c>
      <c r="M17" s="3">
        <f>(G17*2) * Dashboard!$I$13 * (Dashboard!$D$12 / 365) * 'Lookups and Calculations'!$F$12</f>
        <v>1602.0878730267946</v>
      </c>
      <c r="N17" s="12">
        <f>H17 * Dashboard!$I$14 * Dashboard!$I$15 * (Dashboard!$D$12 / 365) * 'Lookups and Calculations'!$F$12</f>
        <v>0</v>
      </c>
    </row>
    <row r="18" spans="1:14" x14ac:dyDescent="0.35">
      <c r="A18" s="2">
        <v>17</v>
      </c>
      <c r="B18" s="11">
        <v>-0.50441174283956713</v>
      </c>
      <c r="C18" s="11">
        <v>1.6063850008297869</v>
      </c>
      <c r="D18" s="3">
        <f>B18*Dashboard!$D$11*Dashboard!$D$10*SQRT(Dashboard!$D$12/365)</f>
        <v>-125236.23859626272</v>
      </c>
      <c r="E18" s="3">
        <f>IF(Dashboard!$I$3,C18*Dashboard!$E$11*Dashboard!$E$10*SQRT(Dashboard!$D$12/365),0)</f>
        <v>797672.2116295509</v>
      </c>
      <c r="F18" s="3">
        <f>D18+IF(Dashboard!$I$3,E18,0)</f>
        <v>672435.97303328814</v>
      </c>
      <c r="G18" s="3">
        <f>IF(Dashboard!$I$4, ('Lookups and Calculations'!$F$9) / (1 - 'Lookups and Calculations'!$F$10), 'Lookups and Calculations'!$F$9)</f>
        <v>1951878.888340465</v>
      </c>
      <c r="H18" s="12">
        <f t="shared" si="0"/>
        <v>0</v>
      </c>
      <c r="I18" s="12">
        <f t="shared" si="1"/>
        <v>0</v>
      </c>
      <c r="J18" s="13">
        <f>(1 - Dashboard!$I$9) * H18 * Dashboard!$I$8 * 'Lookups and Calculations'!$F$12</f>
        <v>0</v>
      </c>
      <c r="K18" s="12">
        <f>(1 - Dashboard!$I$11) * I18 * Dashboard!$I$10 * 'Lookups and Calculations'!$F$12</f>
        <v>0</v>
      </c>
      <c r="L18" s="12">
        <f>(H18 - I18) * Dashboard!$I$13 * (Dashboard!$D$12 / 365) * 'Lookups and Calculations'!$F$12</f>
        <v>0</v>
      </c>
      <c r="M18" s="3">
        <f>(G18*2) * Dashboard!$I$13 * (Dashboard!$D$12 / 365) * 'Lookups and Calculations'!$F$12</f>
        <v>1602.0878730267946</v>
      </c>
      <c r="N18" s="12">
        <f>H18 * Dashboard!$I$14 * Dashboard!$I$15 * (Dashboard!$D$12 / 365) * 'Lookups and Calculations'!$F$12</f>
        <v>0</v>
      </c>
    </row>
    <row r="19" spans="1:14" x14ac:dyDescent="0.35">
      <c r="A19" s="2">
        <v>18</v>
      </c>
      <c r="B19" s="11">
        <v>0.50062954472543275</v>
      </c>
      <c r="C19" s="11">
        <v>1.3060838960068897</v>
      </c>
      <c r="D19" s="3">
        <f>B19*Dashboard!$D$11*Dashboard!$D$10*SQRT(Dashboard!$D$12/365)</f>
        <v>124297.18776692721</v>
      </c>
      <c r="E19" s="3">
        <f>IF(Dashboard!$I$3,C19*Dashboard!$E$11*Dashboard!$E$10*SQRT(Dashboard!$D$12/365),0)</f>
        <v>648553.6340064148</v>
      </c>
      <c r="F19" s="3">
        <f>D19+IF(Dashboard!$I$3,E19,0)</f>
        <v>772850.82177334197</v>
      </c>
      <c r="G19" s="3">
        <f>IF(Dashboard!$I$4, ('Lookups and Calculations'!$F$9) / (1 - 'Lookups and Calculations'!$F$10), 'Lookups and Calculations'!$F$9)</f>
        <v>1951878.888340465</v>
      </c>
      <c r="H19" s="12">
        <f t="shared" si="0"/>
        <v>0</v>
      </c>
      <c r="I19" s="12">
        <f t="shared" si="1"/>
        <v>0</v>
      </c>
      <c r="J19" s="13">
        <f>(1 - Dashboard!$I$9) * H19 * Dashboard!$I$8 * 'Lookups and Calculations'!$F$12</f>
        <v>0</v>
      </c>
      <c r="K19" s="12">
        <f>(1 - Dashboard!$I$11) * I19 * Dashboard!$I$10 * 'Lookups and Calculations'!$F$12</f>
        <v>0</v>
      </c>
      <c r="L19" s="12">
        <f>(H19 - I19) * Dashboard!$I$13 * (Dashboard!$D$12 / 365) * 'Lookups and Calculations'!$F$12</f>
        <v>0</v>
      </c>
      <c r="M19" s="3">
        <f>(G19*2) * Dashboard!$I$13 * (Dashboard!$D$12 / 365) * 'Lookups and Calculations'!$F$12</f>
        <v>1602.0878730267946</v>
      </c>
      <c r="N19" s="12">
        <f>H19 * Dashboard!$I$14 * Dashboard!$I$15 * (Dashboard!$D$12 / 365) * 'Lookups and Calculations'!$F$12</f>
        <v>0</v>
      </c>
    </row>
    <row r="20" spans="1:14" x14ac:dyDescent="0.35">
      <c r="A20" s="2">
        <v>19</v>
      </c>
      <c r="B20" s="11">
        <v>0.26476777985915223</v>
      </c>
      <c r="C20" s="11">
        <v>-0.1816886252590586</v>
      </c>
      <c r="D20" s="3">
        <f>B20*Dashboard!$D$11*Dashboard!$D$10*SQRT(Dashboard!$D$12/365)</f>
        <v>65737.012117082952</v>
      </c>
      <c r="E20" s="3">
        <f>IF(Dashboard!$I$3,C20*Dashboard!$E$11*Dashboard!$E$10*SQRT(Dashboard!$D$12/365),0)</f>
        <v>-90219.945693879505</v>
      </c>
      <c r="F20" s="3">
        <f>D20+IF(Dashboard!$I$3,E20,0)</f>
        <v>-24482.933576796553</v>
      </c>
      <c r="G20" s="3">
        <f>IF(Dashboard!$I$4, ('Lookups and Calculations'!$F$9) / (1 - 'Lookups and Calculations'!$F$10), 'Lookups and Calculations'!$F$9)</f>
        <v>1951878.888340465</v>
      </c>
      <c r="H20" s="12">
        <f t="shared" si="0"/>
        <v>0</v>
      </c>
      <c r="I20" s="12">
        <f t="shared" si="1"/>
        <v>0</v>
      </c>
      <c r="J20" s="13">
        <f>(1 - Dashboard!$I$9) * H20 * Dashboard!$I$8 * 'Lookups and Calculations'!$F$12</f>
        <v>0</v>
      </c>
      <c r="K20" s="12">
        <f>(1 - Dashboard!$I$11) * I20 * Dashboard!$I$10 * 'Lookups and Calculations'!$F$12</f>
        <v>0</v>
      </c>
      <c r="L20" s="12">
        <f>(H20 - I20) * Dashboard!$I$13 * (Dashboard!$D$12 / 365) * 'Lookups and Calculations'!$F$12</f>
        <v>0</v>
      </c>
      <c r="M20" s="3">
        <f>(G20*2) * Dashboard!$I$13 * (Dashboard!$D$12 / 365) * 'Lookups and Calculations'!$F$12</f>
        <v>1602.0878730267946</v>
      </c>
      <c r="N20" s="12">
        <f>H20 * Dashboard!$I$14 * Dashboard!$I$15 * (Dashboard!$D$12 / 365) * 'Lookups and Calculations'!$F$12</f>
        <v>0</v>
      </c>
    </row>
    <row r="21" spans="1:14" x14ac:dyDescent="0.35">
      <c r="A21" s="2">
        <v>20</v>
      </c>
      <c r="B21" s="11">
        <v>-0.32429678542214335</v>
      </c>
      <c r="C21" s="11">
        <v>0.61017894063787204</v>
      </c>
      <c r="D21" s="3">
        <f>B21*Dashboard!$D$11*Dashboard!$D$10*SQRT(Dashboard!$D$12/365)</f>
        <v>-80516.97878105531</v>
      </c>
      <c r="E21" s="3">
        <f>IF(Dashboard!$I$3,C21*Dashboard!$E$11*Dashboard!$E$10*SQRT(Dashboard!$D$12/365),0)</f>
        <v>302992.6106238346</v>
      </c>
      <c r="F21" s="3">
        <f>D21+IF(Dashboard!$I$3,E21,0)</f>
        <v>222475.63184277929</v>
      </c>
      <c r="G21" s="3">
        <f>IF(Dashboard!$I$4, ('Lookups and Calculations'!$F$9) / (1 - 'Lookups and Calculations'!$F$10), 'Lookups and Calculations'!$F$9)</f>
        <v>1951878.888340465</v>
      </c>
      <c r="H21" s="12">
        <f t="shared" si="0"/>
        <v>0</v>
      </c>
      <c r="I21" s="12">
        <f t="shared" si="1"/>
        <v>0</v>
      </c>
      <c r="J21" s="13">
        <f>(1 - Dashboard!$I$9) * H21 * Dashboard!$I$8 * 'Lookups and Calculations'!$F$12</f>
        <v>0</v>
      </c>
      <c r="K21" s="12">
        <f>(1 - Dashboard!$I$11) * I21 * Dashboard!$I$10 * 'Lookups and Calculations'!$F$12</f>
        <v>0</v>
      </c>
      <c r="L21" s="12">
        <f>(H21 - I21) * Dashboard!$I$13 * (Dashboard!$D$12 / 365) * 'Lookups and Calculations'!$F$12</f>
        <v>0</v>
      </c>
      <c r="M21" s="3">
        <f>(G21*2) * Dashboard!$I$13 * (Dashboard!$D$12 / 365) * 'Lookups and Calculations'!$F$12</f>
        <v>1602.0878730267946</v>
      </c>
      <c r="N21" s="12">
        <f>H21 * Dashboard!$I$14 * Dashboard!$I$15 * (Dashboard!$D$12 / 365) * 'Lookups and Calculations'!$F$12</f>
        <v>0</v>
      </c>
    </row>
    <row r="22" spans="1:14" x14ac:dyDescent="0.35">
      <c r="A22" s="2">
        <v>21</v>
      </c>
      <c r="B22" s="11">
        <v>0.75378250826101667</v>
      </c>
      <c r="C22" s="11">
        <v>-0.72810525363758083</v>
      </c>
      <c r="D22" s="3">
        <f>B22*Dashboard!$D$11*Dashboard!$D$10*SQRT(Dashboard!$D$12/365)</f>
        <v>187150.45276868416</v>
      </c>
      <c r="E22" s="3">
        <f>IF(Dashboard!$I$3,C22*Dashboard!$E$11*Dashboard!$E$10*SQRT(Dashboard!$D$12/365),0)</f>
        <v>-361550.51725966955</v>
      </c>
      <c r="F22" s="3">
        <f>D22+IF(Dashboard!$I$3,E22,0)</f>
        <v>-174400.06449098539</v>
      </c>
      <c r="G22" s="3">
        <f>IF(Dashboard!$I$4, ('Lookups and Calculations'!$F$9) / (1 - 'Lookups and Calculations'!$F$10), 'Lookups and Calculations'!$F$9)</f>
        <v>1951878.888340465</v>
      </c>
      <c r="H22" s="12">
        <f t="shared" si="0"/>
        <v>0</v>
      </c>
      <c r="I22" s="12">
        <f t="shared" si="1"/>
        <v>0</v>
      </c>
      <c r="J22" s="13">
        <f>(1 - Dashboard!$I$9) * H22 * Dashboard!$I$8 * 'Lookups and Calculations'!$F$12</f>
        <v>0</v>
      </c>
      <c r="K22" s="12">
        <f>(1 - Dashboard!$I$11) * I22 * Dashboard!$I$10 * 'Lookups and Calculations'!$F$12</f>
        <v>0</v>
      </c>
      <c r="L22" s="12">
        <f>(H22 - I22) * Dashboard!$I$13 * (Dashboard!$D$12 / 365) * 'Lookups and Calculations'!$F$12</f>
        <v>0</v>
      </c>
      <c r="M22" s="3">
        <f>(G22*2) * Dashboard!$I$13 * (Dashboard!$D$12 / 365) * 'Lookups and Calculations'!$F$12</f>
        <v>1602.0878730267946</v>
      </c>
      <c r="N22" s="12">
        <f>H22 * Dashboard!$I$14 * Dashboard!$I$15 * (Dashboard!$D$12 / 365) * 'Lookups and Calculations'!$F$12</f>
        <v>0</v>
      </c>
    </row>
    <row r="23" spans="1:14" x14ac:dyDescent="0.35">
      <c r="A23" s="2">
        <v>22</v>
      </c>
      <c r="B23" s="11">
        <v>-0.64410987159717648</v>
      </c>
      <c r="C23" s="11">
        <v>-0.22881447122377044</v>
      </c>
      <c r="D23" s="3">
        <f>B23*Dashboard!$D$11*Dashboard!$D$10*SQRT(Dashboard!$D$12/365)</f>
        <v>-159920.73679222152</v>
      </c>
      <c r="E23" s="3">
        <f>IF(Dashboard!$I$3,C23*Dashboard!$E$11*Dashboard!$E$10*SQRT(Dashboard!$D$12/365),0)</f>
        <v>-113620.92226933769</v>
      </c>
      <c r="F23" s="3">
        <f>D23+IF(Dashboard!$I$3,E23,0)</f>
        <v>-273541.65906155924</v>
      </c>
      <c r="G23" s="3">
        <f>IF(Dashboard!$I$4, ('Lookups and Calculations'!$F$9) / (1 - 'Lookups and Calculations'!$F$10), 'Lookups and Calculations'!$F$9)</f>
        <v>1951878.888340465</v>
      </c>
      <c r="H23" s="12">
        <f t="shared" si="0"/>
        <v>0</v>
      </c>
      <c r="I23" s="12">
        <f t="shared" si="1"/>
        <v>0</v>
      </c>
      <c r="J23" s="13">
        <f>(1 - Dashboard!$I$9) * H23 * Dashboard!$I$8 * 'Lookups and Calculations'!$F$12</f>
        <v>0</v>
      </c>
      <c r="K23" s="12">
        <f>(1 - Dashboard!$I$11) * I23 * Dashboard!$I$10 * 'Lookups and Calculations'!$F$12</f>
        <v>0</v>
      </c>
      <c r="L23" s="12">
        <f>(H23 - I23) * Dashboard!$I$13 * (Dashboard!$D$12 / 365) * 'Lookups and Calculations'!$F$12</f>
        <v>0</v>
      </c>
      <c r="M23" s="3">
        <f>(G23*2) * Dashboard!$I$13 * (Dashboard!$D$12 / 365) * 'Lookups and Calculations'!$F$12</f>
        <v>1602.0878730267946</v>
      </c>
      <c r="N23" s="12">
        <f>H23 * Dashboard!$I$14 * Dashboard!$I$15 * (Dashboard!$D$12 / 365) * 'Lookups and Calculations'!$F$12</f>
        <v>0</v>
      </c>
    </row>
    <row r="24" spans="1:14" x14ac:dyDescent="0.35">
      <c r="A24" s="2">
        <v>23</v>
      </c>
      <c r="B24" s="11">
        <v>1.7528035166184004</v>
      </c>
      <c r="C24" s="11">
        <v>-0.68764391593795893</v>
      </c>
      <c r="D24" s="3">
        <f>B24*Dashboard!$D$11*Dashboard!$D$10*SQRT(Dashboard!$D$12/365)</f>
        <v>435189.15357489802</v>
      </c>
      <c r="E24" s="3">
        <f>IF(Dashboard!$I$3,C24*Dashboard!$E$11*Dashboard!$E$10*SQRT(Dashboard!$D$12/365),0)</f>
        <v>-341458.89245510794</v>
      </c>
      <c r="F24" s="3">
        <f>D24+IF(Dashboard!$I$3,E24,0)</f>
        <v>93730.261119790084</v>
      </c>
      <c r="G24" s="3">
        <f>IF(Dashboard!$I$4, ('Lookups and Calculations'!$F$9) / (1 - 'Lookups and Calculations'!$F$10), 'Lookups and Calculations'!$F$9)</f>
        <v>1951878.888340465</v>
      </c>
      <c r="H24" s="12">
        <f t="shared" si="0"/>
        <v>0</v>
      </c>
      <c r="I24" s="12">
        <f t="shared" si="1"/>
        <v>0</v>
      </c>
      <c r="J24" s="13">
        <f>(1 - Dashboard!$I$9) * H24 * Dashboard!$I$8 * 'Lookups and Calculations'!$F$12</f>
        <v>0</v>
      </c>
      <c r="K24" s="12">
        <f>(1 - Dashboard!$I$11) * I24 * Dashboard!$I$10 * 'Lookups and Calculations'!$F$12</f>
        <v>0</v>
      </c>
      <c r="L24" s="12">
        <f>(H24 - I24) * Dashboard!$I$13 * (Dashboard!$D$12 / 365) * 'Lookups and Calculations'!$F$12</f>
        <v>0</v>
      </c>
      <c r="M24" s="3">
        <f>(G24*2) * Dashboard!$I$13 * (Dashboard!$D$12 / 365) * 'Lookups and Calculations'!$F$12</f>
        <v>1602.0878730267946</v>
      </c>
      <c r="N24" s="12">
        <f>H24 * Dashboard!$I$14 * Dashboard!$I$15 * (Dashboard!$D$12 / 365) * 'Lookups and Calculations'!$F$12</f>
        <v>0</v>
      </c>
    </row>
    <row r="25" spans="1:14" x14ac:dyDescent="0.35">
      <c r="A25" s="2">
        <v>24</v>
      </c>
      <c r="B25" s="11">
        <v>0.71702293942660544</v>
      </c>
      <c r="C25" s="11">
        <v>6.2765700255828297E-2</v>
      </c>
      <c r="D25" s="3">
        <f>B25*Dashboard!$D$11*Dashboard!$D$10*SQRT(Dashboard!$D$12/365)</f>
        <v>178023.72207973129</v>
      </c>
      <c r="E25" s="3">
        <f>IF(Dashboard!$I$3,C25*Dashboard!$E$11*Dashboard!$E$10*SQRT(Dashboard!$D$12/365),0)</f>
        <v>31167.157880384791</v>
      </c>
      <c r="F25" s="3">
        <f>D25+IF(Dashboard!$I$3,E25,0)</f>
        <v>209190.87996011609</v>
      </c>
      <c r="G25" s="3">
        <f>IF(Dashboard!$I$4, ('Lookups and Calculations'!$F$9) / (1 - 'Lookups and Calculations'!$F$10), 'Lookups and Calculations'!$F$9)</f>
        <v>1951878.888340465</v>
      </c>
      <c r="H25" s="12">
        <f t="shared" si="0"/>
        <v>0</v>
      </c>
      <c r="I25" s="12">
        <f t="shared" si="1"/>
        <v>0</v>
      </c>
      <c r="J25" s="13">
        <f>(1 - Dashboard!$I$9) * H25 * Dashboard!$I$8 * 'Lookups and Calculations'!$F$12</f>
        <v>0</v>
      </c>
      <c r="K25" s="12">
        <f>(1 - Dashboard!$I$11) * I25 * Dashboard!$I$10 * 'Lookups and Calculations'!$F$12</f>
        <v>0</v>
      </c>
      <c r="L25" s="12">
        <f>(H25 - I25) * Dashboard!$I$13 * (Dashboard!$D$12 / 365) * 'Lookups and Calculations'!$F$12</f>
        <v>0</v>
      </c>
      <c r="M25" s="3">
        <f>(G25*2) * Dashboard!$I$13 * (Dashboard!$D$12 / 365) * 'Lookups and Calculations'!$F$12</f>
        <v>1602.0878730267946</v>
      </c>
      <c r="N25" s="12">
        <f>H25 * Dashboard!$I$14 * Dashboard!$I$15 * (Dashboard!$D$12 / 365) * 'Lookups and Calculations'!$F$12</f>
        <v>0</v>
      </c>
    </row>
    <row r="26" spans="1:14" x14ac:dyDescent="0.35">
      <c r="A26" s="2">
        <v>25</v>
      </c>
      <c r="B26" s="11">
        <v>2.1692809030470541</v>
      </c>
      <c r="C26" s="11">
        <v>-0.50305361619847211</v>
      </c>
      <c r="D26" s="3">
        <f>B26*Dashboard!$D$11*Dashboard!$D$10*SQRT(Dashboard!$D$12/365)</f>
        <v>538592.89481832122</v>
      </c>
      <c r="E26" s="3">
        <f>IF(Dashboard!$I$3,C26*Dashboard!$E$11*Dashboard!$E$10*SQRT(Dashboard!$D$12/365),0)</f>
        <v>-249798.08102914266</v>
      </c>
      <c r="F26" s="3">
        <f>D26+IF(Dashboard!$I$3,E26,0)</f>
        <v>288794.81378917856</v>
      </c>
      <c r="G26" s="3">
        <f>IF(Dashboard!$I$4, ('Lookups and Calculations'!$F$9) / (1 - 'Lookups and Calculations'!$F$10), 'Lookups and Calculations'!$F$9)</f>
        <v>1951878.888340465</v>
      </c>
      <c r="H26" s="12">
        <f t="shared" si="0"/>
        <v>0</v>
      </c>
      <c r="I26" s="12">
        <f t="shared" si="1"/>
        <v>0</v>
      </c>
      <c r="J26" s="13">
        <f>(1 - Dashboard!$I$9) * H26 * Dashboard!$I$8 * 'Lookups and Calculations'!$F$12</f>
        <v>0</v>
      </c>
      <c r="K26" s="12">
        <f>(1 - Dashboard!$I$11) * I26 * Dashboard!$I$10 * 'Lookups and Calculations'!$F$12</f>
        <v>0</v>
      </c>
      <c r="L26" s="12">
        <f>(H26 - I26) * Dashboard!$I$13 * (Dashboard!$D$12 / 365) * 'Lookups and Calculations'!$F$12</f>
        <v>0</v>
      </c>
      <c r="M26" s="3">
        <f>(G26*2) * Dashboard!$I$13 * (Dashboard!$D$12 / 365) * 'Lookups and Calculations'!$F$12</f>
        <v>1602.0878730267946</v>
      </c>
      <c r="N26" s="12">
        <f>H26 * Dashboard!$I$14 * Dashboard!$I$15 * (Dashboard!$D$12 / 365) * 'Lookups and Calculations'!$F$12</f>
        <v>0</v>
      </c>
    </row>
    <row r="27" spans="1:14" x14ac:dyDescent="0.35">
      <c r="A27" s="2">
        <v>26</v>
      </c>
      <c r="B27" s="11">
        <v>-0.20064841717927673</v>
      </c>
      <c r="C27" s="11">
        <v>-0.59058202677125882</v>
      </c>
      <c r="D27" s="3">
        <f>B27*Dashboard!$D$11*Dashboard!$D$10*SQRT(Dashboard!$D$12/365)</f>
        <v>-49817.343478894174</v>
      </c>
      <c r="E27" s="3">
        <f>IF(Dashboard!$I$3,C27*Dashboard!$E$11*Dashboard!$E$10*SQRT(Dashboard!$D$12/365),0)</f>
        <v>-293261.49783516908</v>
      </c>
      <c r="F27" s="3">
        <f>D27+IF(Dashboard!$I$3,E27,0)</f>
        <v>-343078.84131406323</v>
      </c>
      <c r="G27" s="3">
        <f>IF(Dashboard!$I$4, ('Lookups and Calculations'!$F$9) / (1 - 'Lookups and Calculations'!$F$10), 'Lookups and Calculations'!$F$9)</f>
        <v>1951878.888340465</v>
      </c>
      <c r="H27" s="12">
        <f t="shared" si="0"/>
        <v>0</v>
      </c>
      <c r="I27" s="12">
        <f t="shared" si="1"/>
        <v>0</v>
      </c>
      <c r="J27" s="13">
        <f>(1 - Dashboard!$I$9) * H27 * Dashboard!$I$8 * 'Lookups and Calculations'!$F$12</f>
        <v>0</v>
      </c>
      <c r="K27" s="12">
        <f>(1 - Dashboard!$I$11) * I27 * Dashboard!$I$10 * 'Lookups and Calculations'!$F$12</f>
        <v>0</v>
      </c>
      <c r="L27" s="12">
        <f>(H27 - I27) * Dashboard!$I$13 * (Dashboard!$D$12 / 365) * 'Lookups and Calculations'!$F$12</f>
        <v>0</v>
      </c>
      <c r="M27" s="3">
        <f>(G27*2) * Dashboard!$I$13 * (Dashboard!$D$12 / 365) * 'Lookups and Calculations'!$F$12</f>
        <v>1602.0878730267946</v>
      </c>
      <c r="N27" s="12">
        <f>H27 * Dashboard!$I$14 * Dashboard!$I$15 * (Dashboard!$D$12 / 365) * 'Lookups and Calculations'!$F$12</f>
        <v>0</v>
      </c>
    </row>
    <row r="28" spans="1:14" x14ac:dyDescent="0.35">
      <c r="A28" s="2">
        <v>27</v>
      </c>
      <c r="B28" s="11">
        <v>0.86400735201934042</v>
      </c>
      <c r="C28" s="11">
        <v>1.0742273341447439</v>
      </c>
      <c r="D28" s="3">
        <f>B28*Dashboard!$D$11*Dashboard!$D$10*SQRT(Dashboard!$D$12/365)</f>
        <v>214517.2716980835</v>
      </c>
      <c r="E28" s="3">
        <f>IF(Dashboard!$I$3,C28*Dashboard!$E$11*Dashboard!$E$10*SQRT(Dashboard!$D$12/365),0)</f>
        <v>533422.12046148814</v>
      </c>
      <c r="F28" s="3">
        <f>D28+IF(Dashboard!$I$3,E28,0)</f>
        <v>747939.39215957164</v>
      </c>
      <c r="G28" s="3">
        <f>IF(Dashboard!$I$4, ('Lookups and Calculations'!$F$9) / (1 - 'Lookups and Calculations'!$F$10), 'Lookups and Calculations'!$F$9)</f>
        <v>1951878.888340465</v>
      </c>
      <c r="H28" s="12">
        <f t="shared" si="0"/>
        <v>0</v>
      </c>
      <c r="I28" s="12">
        <f t="shared" si="1"/>
        <v>0</v>
      </c>
      <c r="J28" s="13">
        <f>(1 - Dashboard!$I$9) * H28 * Dashboard!$I$8 * 'Lookups and Calculations'!$F$12</f>
        <v>0</v>
      </c>
      <c r="K28" s="12">
        <f>(1 - Dashboard!$I$11) * I28 * Dashboard!$I$10 * 'Lookups and Calculations'!$F$12</f>
        <v>0</v>
      </c>
      <c r="L28" s="12">
        <f>(H28 - I28) * Dashboard!$I$13 * (Dashboard!$D$12 / 365) * 'Lookups and Calculations'!$F$12</f>
        <v>0</v>
      </c>
      <c r="M28" s="3">
        <f>(G28*2) * Dashboard!$I$13 * (Dashboard!$D$12 / 365) * 'Lookups and Calculations'!$F$12</f>
        <v>1602.0878730267946</v>
      </c>
      <c r="N28" s="12">
        <f>H28 * Dashboard!$I$14 * Dashboard!$I$15 * (Dashboard!$D$12 / 365) * 'Lookups and Calculations'!$F$12</f>
        <v>0</v>
      </c>
    </row>
    <row r="29" spans="1:14" x14ac:dyDescent="0.35">
      <c r="A29" s="2">
        <v>28</v>
      </c>
      <c r="B29" s="11">
        <v>1.9154131940625641</v>
      </c>
      <c r="C29" s="11">
        <v>-0.65556058098324776</v>
      </c>
      <c r="D29" s="3">
        <f>B29*Dashboard!$D$11*Dashboard!$D$10*SQRT(Dashboard!$D$12/365)</f>
        <v>475562.17155385442</v>
      </c>
      <c r="E29" s="3">
        <f>IF(Dashboard!$I$3,C29*Dashboard!$E$11*Dashboard!$E$10*SQRT(Dashboard!$D$12/365),0)</f>
        <v>-325527.4782943952</v>
      </c>
      <c r="F29" s="3">
        <f>D29+IF(Dashboard!$I$3,E29,0)</f>
        <v>150034.69325945922</v>
      </c>
      <c r="G29" s="3">
        <f>IF(Dashboard!$I$4, ('Lookups and Calculations'!$F$9) / (1 - 'Lookups and Calculations'!$F$10), 'Lookups and Calculations'!$F$9)</f>
        <v>1951878.888340465</v>
      </c>
      <c r="H29" s="12">
        <f t="shared" si="0"/>
        <v>0</v>
      </c>
      <c r="I29" s="12">
        <f t="shared" si="1"/>
        <v>0</v>
      </c>
      <c r="J29" s="13">
        <f>(1 - Dashboard!$I$9) * H29 * Dashboard!$I$8 * 'Lookups and Calculations'!$F$12</f>
        <v>0</v>
      </c>
      <c r="K29" s="12">
        <f>(1 - Dashboard!$I$11) * I29 * Dashboard!$I$10 * 'Lookups and Calculations'!$F$12</f>
        <v>0</v>
      </c>
      <c r="L29" s="12">
        <f>(H29 - I29) * Dashboard!$I$13 * (Dashboard!$D$12 / 365) * 'Lookups and Calculations'!$F$12</f>
        <v>0</v>
      </c>
      <c r="M29" s="3">
        <f>(G29*2) * Dashboard!$I$13 * (Dashboard!$D$12 / 365) * 'Lookups and Calculations'!$F$12</f>
        <v>1602.0878730267946</v>
      </c>
      <c r="N29" s="12">
        <f>H29 * Dashboard!$I$14 * Dashboard!$I$15 * (Dashboard!$D$12 / 365) * 'Lookups and Calculations'!$F$12</f>
        <v>0</v>
      </c>
    </row>
    <row r="30" spans="1:14" x14ac:dyDescent="0.35">
      <c r="A30" s="2">
        <v>29</v>
      </c>
      <c r="B30" s="11">
        <v>-0.77846017754006425</v>
      </c>
      <c r="C30" s="11">
        <v>0.95067767138947701</v>
      </c>
      <c r="D30" s="3">
        <f>B30*Dashboard!$D$11*Dashboard!$D$10*SQRT(Dashboard!$D$12/365)</f>
        <v>-193277.46809238059</v>
      </c>
      <c r="E30" s="3">
        <f>IF(Dashboard!$I$3,C30*Dashboard!$E$11*Dashboard!$E$10*SQRT(Dashboard!$D$12/365),0)</f>
        <v>472071.8634028309</v>
      </c>
      <c r="F30" s="3">
        <f>D30+IF(Dashboard!$I$3,E30,0)</f>
        <v>278794.39531045035</v>
      </c>
      <c r="G30" s="3">
        <f>IF(Dashboard!$I$4, ('Lookups and Calculations'!$F$9) / (1 - 'Lookups and Calculations'!$F$10), 'Lookups and Calculations'!$F$9)</f>
        <v>1951878.888340465</v>
      </c>
      <c r="H30" s="12">
        <f t="shared" si="0"/>
        <v>0</v>
      </c>
      <c r="I30" s="12">
        <f t="shared" si="1"/>
        <v>0</v>
      </c>
      <c r="J30" s="13">
        <f>(1 - Dashboard!$I$9) * H30 * Dashboard!$I$8 * 'Lookups and Calculations'!$F$12</f>
        <v>0</v>
      </c>
      <c r="K30" s="12">
        <f>(1 - Dashboard!$I$11) * I30 * Dashboard!$I$10 * 'Lookups and Calculations'!$F$12</f>
        <v>0</v>
      </c>
      <c r="L30" s="12">
        <f>(H30 - I30) * Dashboard!$I$13 * (Dashboard!$D$12 / 365) * 'Lookups and Calculations'!$F$12</f>
        <v>0</v>
      </c>
      <c r="M30" s="3">
        <f>(G30*2) * Dashboard!$I$13 * (Dashboard!$D$12 / 365) * 'Lookups and Calculations'!$F$12</f>
        <v>1602.0878730267946</v>
      </c>
      <c r="N30" s="12">
        <f>H30 * Dashboard!$I$14 * Dashboard!$I$15 * (Dashboard!$D$12 / 365) * 'Lookups and Calculations'!$F$12</f>
        <v>0</v>
      </c>
    </row>
    <row r="31" spans="1:14" x14ac:dyDescent="0.35">
      <c r="A31" s="2">
        <v>30</v>
      </c>
      <c r="B31" s="11">
        <v>0.50139787907646627</v>
      </c>
      <c r="C31" s="11">
        <v>-0.11626855162499701</v>
      </c>
      <c r="D31" s="3">
        <f>B31*Dashboard!$D$11*Dashboard!$D$10*SQRT(Dashboard!$D$12/365)</f>
        <v>124487.95117692645</v>
      </c>
      <c r="E31" s="3">
        <f>IF(Dashboard!$I$3,C31*Dashboard!$E$11*Dashboard!$E$10*SQRT(Dashboard!$D$12/365),0)</f>
        <v>-57734.722790469568</v>
      </c>
      <c r="F31" s="3">
        <f>D31+IF(Dashboard!$I$3,E31,0)</f>
        <v>66753.228386456874</v>
      </c>
      <c r="G31" s="3">
        <f>IF(Dashboard!$I$4, ('Lookups and Calculations'!$F$9) / (1 - 'Lookups and Calculations'!$F$10), 'Lookups and Calculations'!$F$9)</f>
        <v>1951878.888340465</v>
      </c>
      <c r="H31" s="12">
        <f t="shared" si="0"/>
        <v>0</v>
      </c>
      <c r="I31" s="12">
        <f t="shared" si="1"/>
        <v>0</v>
      </c>
      <c r="J31" s="13">
        <f>(1 - Dashboard!$I$9) * H31 * Dashboard!$I$8 * 'Lookups and Calculations'!$F$12</f>
        <v>0</v>
      </c>
      <c r="K31" s="12">
        <f>(1 - Dashboard!$I$11) * I31 * Dashboard!$I$10 * 'Lookups and Calculations'!$F$12</f>
        <v>0</v>
      </c>
      <c r="L31" s="12">
        <f>(H31 - I31) * Dashboard!$I$13 * (Dashboard!$D$12 / 365) * 'Lookups and Calculations'!$F$12</f>
        <v>0</v>
      </c>
      <c r="M31" s="3">
        <f>(G31*2) * Dashboard!$I$13 * (Dashboard!$D$12 / 365) * 'Lookups and Calculations'!$F$12</f>
        <v>1602.0878730267946</v>
      </c>
      <c r="N31" s="12">
        <f>H31 * Dashboard!$I$14 * Dashboard!$I$15 * (Dashboard!$D$12 / 365) * 'Lookups and Calculations'!$F$12</f>
        <v>0</v>
      </c>
    </row>
    <row r="32" spans="1:14" x14ac:dyDescent="0.35">
      <c r="A32" s="2">
        <v>31</v>
      </c>
      <c r="B32" s="11">
        <v>0.85991230642741501</v>
      </c>
      <c r="C32" s="11">
        <v>0.76721718932063176</v>
      </c>
      <c r="D32" s="3">
        <f>B32*Dashboard!$D$11*Dashboard!$D$10*SQRT(Dashboard!$D$12/365)</f>
        <v>213500.54654429175</v>
      </c>
      <c r="E32" s="3">
        <f>IF(Dashboard!$I$3,C32*Dashboard!$E$11*Dashboard!$E$10*SQRT(Dashboard!$D$12/365),0)</f>
        <v>380972.07823122758</v>
      </c>
      <c r="F32" s="3">
        <f>D32+IF(Dashboard!$I$3,E32,0)</f>
        <v>594472.62477551936</v>
      </c>
      <c r="G32" s="3">
        <f>IF(Dashboard!$I$4, ('Lookups and Calculations'!$F$9) / (1 - 'Lookups and Calculations'!$F$10), 'Lookups and Calculations'!$F$9)</f>
        <v>1951878.888340465</v>
      </c>
      <c r="H32" s="12">
        <f t="shared" si="0"/>
        <v>0</v>
      </c>
      <c r="I32" s="12">
        <f t="shared" si="1"/>
        <v>0</v>
      </c>
      <c r="J32" s="13">
        <f>(1 - Dashboard!$I$9) * H32 * Dashboard!$I$8 * 'Lookups and Calculations'!$F$12</f>
        <v>0</v>
      </c>
      <c r="K32" s="12">
        <f>(1 - Dashboard!$I$11) * I32 * Dashboard!$I$10 * 'Lookups and Calculations'!$F$12</f>
        <v>0</v>
      </c>
      <c r="L32" s="12">
        <f>(H32 - I32) * Dashboard!$I$13 * (Dashboard!$D$12 / 365) * 'Lookups and Calculations'!$F$12</f>
        <v>0</v>
      </c>
      <c r="M32" s="3">
        <f>(G32*2) * Dashboard!$I$13 * (Dashboard!$D$12 / 365) * 'Lookups and Calculations'!$F$12</f>
        <v>1602.0878730267946</v>
      </c>
      <c r="N32" s="12">
        <f>H32 * Dashboard!$I$14 * Dashboard!$I$15 * (Dashboard!$D$12 / 365) * 'Lookups and Calculations'!$F$12</f>
        <v>0</v>
      </c>
    </row>
    <row r="33" spans="1:14" x14ac:dyDescent="0.35">
      <c r="A33" s="2">
        <v>32</v>
      </c>
      <c r="B33" s="11">
        <v>1.7880465587726759</v>
      </c>
      <c r="C33" s="11">
        <v>8.0503526005537909E-2</v>
      </c>
      <c r="D33" s="3">
        <f>B33*Dashboard!$D$11*Dashboard!$D$10*SQRT(Dashboard!$D$12/365)</f>
        <v>443939.35834063991</v>
      </c>
      <c r="E33" s="3">
        <f>IF(Dashboard!$I$3,C33*Dashboard!$E$11*Dashboard!$E$10*SQRT(Dashboard!$D$12/365),0)</f>
        <v>39975.115305262225</v>
      </c>
      <c r="F33" s="3">
        <f>D33+IF(Dashboard!$I$3,E33,0)</f>
        <v>483914.47364590212</v>
      </c>
      <c r="G33" s="3">
        <f>IF(Dashboard!$I$4, ('Lookups and Calculations'!$F$9) / (1 - 'Lookups and Calculations'!$F$10), 'Lookups and Calculations'!$F$9)</f>
        <v>1951878.888340465</v>
      </c>
      <c r="H33" s="12">
        <f t="shared" si="0"/>
        <v>0</v>
      </c>
      <c r="I33" s="12">
        <f t="shared" si="1"/>
        <v>0</v>
      </c>
      <c r="J33" s="13">
        <f>(1 - Dashboard!$I$9) * H33 * Dashboard!$I$8 * 'Lookups and Calculations'!$F$12</f>
        <v>0</v>
      </c>
      <c r="K33" s="12">
        <f>(1 - Dashboard!$I$11) * I33 * Dashboard!$I$10 * 'Lookups and Calculations'!$F$12</f>
        <v>0</v>
      </c>
      <c r="L33" s="12">
        <f>(H33 - I33) * Dashboard!$I$13 * (Dashboard!$D$12 / 365) * 'Lookups and Calculations'!$F$12</f>
        <v>0</v>
      </c>
      <c r="M33" s="3">
        <f>(G33*2) * Dashboard!$I$13 * (Dashboard!$D$12 / 365) * 'Lookups and Calculations'!$F$12</f>
        <v>1602.0878730267946</v>
      </c>
      <c r="N33" s="12">
        <f>H33 * Dashboard!$I$14 * Dashboard!$I$15 * (Dashboard!$D$12 / 365) * 'Lookups and Calculations'!$F$12</f>
        <v>0</v>
      </c>
    </row>
    <row r="34" spans="1:14" x14ac:dyDescent="0.35">
      <c r="A34" s="2">
        <v>33</v>
      </c>
      <c r="B34" s="11">
        <v>-1.060498440377333</v>
      </c>
      <c r="C34" s="11">
        <v>-0.56216381649283309</v>
      </c>
      <c r="D34" s="3">
        <f>B34*Dashboard!$D$11*Dashboard!$D$10*SQRT(Dashboard!$D$12/365)</f>
        <v>-263302.42623297242</v>
      </c>
      <c r="E34" s="3">
        <f>IF(Dashboard!$I$3,C34*Dashboard!$E$11*Dashboard!$E$10*SQRT(Dashboard!$D$12/365),0)</f>
        <v>-279150.05093318981</v>
      </c>
      <c r="F34" s="3">
        <f>D34+IF(Dashboard!$I$3,E34,0)</f>
        <v>-542452.47716616222</v>
      </c>
      <c r="G34" s="3">
        <f>IF(Dashboard!$I$4, ('Lookups and Calculations'!$F$9) / (1 - 'Lookups and Calculations'!$F$10), 'Lookups and Calculations'!$F$9)</f>
        <v>1951878.888340465</v>
      </c>
      <c r="H34" s="12">
        <f t="shared" si="0"/>
        <v>0</v>
      </c>
      <c r="I34" s="12">
        <f t="shared" si="1"/>
        <v>0</v>
      </c>
      <c r="J34" s="13">
        <f>(1 - Dashboard!$I$9) * H34 * Dashboard!$I$8 * 'Lookups and Calculations'!$F$12</f>
        <v>0</v>
      </c>
      <c r="K34" s="12">
        <f>(1 - Dashboard!$I$11) * I34 * Dashboard!$I$10 * 'Lookups and Calculations'!$F$12</f>
        <v>0</v>
      </c>
      <c r="L34" s="12">
        <f>(H34 - I34) * Dashboard!$I$13 * (Dashboard!$D$12 / 365) * 'Lookups and Calculations'!$F$12</f>
        <v>0</v>
      </c>
      <c r="M34" s="3">
        <f>(G34*2) * Dashboard!$I$13 * (Dashboard!$D$12 / 365) * 'Lookups and Calculations'!$F$12</f>
        <v>1602.0878730267946</v>
      </c>
      <c r="N34" s="12">
        <f>H34 * Dashboard!$I$14 * Dashboard!$I$15 * (Dashboard!$D$12 / 365) * 'Lookups and Calculations'!$F$12</f>
        <v>0</v>
      </c>
    </row>
    <row r="35" spans="1:14" x14ac:dyDescent="0.35">
      <c r="A35" s="2">
        <v>34</v>
      </c>
      <c r="B35" s="11">
        <v>-1.2380618824089273</v>
      </c>
      <c r="C35" s="11">
        <v>-0.41959372095245334</v>
      </c>
      <c r="D35" s="3">
        <f>B35*Dashboard!$D$11*Dashboard!$D$10*SQRT(Dashboard!$D$12/365)</f>
        <v>-307388.19130072818</v>
      </c>
      <c r="E35" s="3">
        <f>IF(Dashboard!$I$3,C35*Dashboard!$E$11*Dashboard!$E$10*SQRT(Dashboard!$D$12/365),0)</f>
        <v>-208354.94056849749</v>
      </c>
      <c r="F35" s="3">
        <f>D35+IF(Dashboard!$I$3,E35,0)</f>
        <v>-515743.13186922565</v>
      </c>
      <c r="G35" s="3">
        <f>IF(Dashboard!$I$4, ('Lookups and Calculations'!$F$9) / (1 - 'Lookups and Calculations'!$F$10), 'Lookups and Calculations'!$F$9)</f>
        <v>1951878.888340465</v>
      </c>
      <c r="H35" s="12">
        <f t="shared" si="0"/>
        <v>0</v>
      </c>
      <c r="I35" s="12">
        <f t="shared" si="1"/>
        <v>0</v>
      </c>
      <c r="J35" s="13">
        <f>(1 - Dashboard!$I$9) * H35 * Dashboard!$I$8 * 'Lookups and Calculations'!$F$12</f>
        <v>0</v>
      </c>
      <c r="K35" s="12">
        <f>(1 - Dashboard!$I$11) * I35 * Dashboard!$I$10 * 'Lookups and Calculations'!$F$12</f>
        <v>0</v>
      </c>
      <c r="L35" s="12">
        <f>(H35 - I35) * Dashboard!$I$13 * (Dashboard!$D$12 / 365) * 'Lookups and Calculations'!$F$12</f>
        <v>0</v>
      </c>
      <c r="M35" s="3">
        <f>(G35*2) * Dashboard!$I$13 * (Dashboard!$D$12 / 365) * 'Lookups and Calculations'!$F$12</f>
        <v>1602.0878730267946</v>
      </c>
      <c r="N35" s="12">
        <f>H35 * Dashboard!$I$14 * Dashboard!$I$15 * (Dashboard!$D$12 / 365) * 'Lookups and Calculations'!$F$12</f>
        <v>0</v>
      </c>
    </row>
    <row r="36" spans="1:14" x14ac:dyDescent="0.35">
      <c r="A36" s="2">
        <v>35</v>
      </c>
      <c r="B36" s="11">
        <v>-0.64326991216361706</v>
      </c>
      <c r="C36" s="11">
        <v>0.24255045989806054</v>
      </c>
      <c r="D36" s="3">
        <f>B36*Dashboard!$D$11*Dashboard!$D$10*SQRT(Dashboard!$D$12/365)</f>
        <v>-159712.19018020126</v>
      </c>
      <c r="E36" s="3">
        <f>IF(Dashboard!$I$3,C36*Dashboard!$E$11*Dashboard!$E$10*SQRT(Dashboard!$D$12/365),0)</f>
        <v>120441.71333690846</v>
      </c>
      <c r="F36" s="3">
        <f>D36+IF(Dashboard!$I$3,E36,0)</f>
        <v>-39270.476843292796</v>
      </c>
      <c r="G36" s="3">
        <f>IF(Dashboard!$I$4, ('Lookups and Calculations'!$F$9) / (1 - 'Lookups and Calculations'!$F$10), 'Lookups and Calculations'!$F$9)</f>
        <v>1951878.888340465</v>
      </c>
      <c r="H36" s="12">
        <f t="shared" si="0"/>
        <v>0</v>
      </c>
      <c r="I36" s="12">
        <f t="shared" si="1"/>
        <v>0</v>
      </c>
      <c r="J36" s="13">
        <f>(1 - Dashboard!$I$9) * H36 * Dashboard!$I$8 * 'Lookups and Calculations'!$F$12</f>
        <v>0</v>
      </c>
      <c r="K36" s="12">
        <f>(1 - Dashboard!$I$11) * I36 * Dashboard!$I$10 * 'Lookups and Calculations'!$F$12</f>
        <v>0</v>
      </c>
      <c r="L36" s="12">
        <f>(H36 - I36) * Dashboard!$I$13 * (Dashboard!$D$12 / 365) * 'Lookups and Calculations'!$F$12</f>
        <v>0</v>
      </c>
      <c r="M36" s="3">
        <f>(G36*2) * Dashboard!$I$13 * (Dashboard!$D$12 / 365) * 'Lookups and Calculations'!$F$12</f>
        <v>1602.0878730267946</v>
      </c>
      <c r="N36" s="12">
        <f>H36 * Dashboard!$I$14 * Dashboard!$I$15 * (Dashboard!$D$12 / 365) * 'Lookups and Calculations'!$F$12</f>
        <v>0</v>
      </c>
    </row>
    <row r="37" spans="1:14" x14ac:dyDescent="0.35">
      <c r="A37" s="2">
        <v>36</v>
      </c>
      <c r="B37" s="11">
        <v>-8.8270267229251978E-2</v>
      </c>
      <c r="C37" s="11">
        <v>0.4291589161510283</v>
      </c>
      <c r="D37" s="3">
        <f>B37*Dashboard!$D$11*Dashboard!$D$10*SQRT(Dashboard!$D$12/365)</f>
        <v>-21915.897884230068</v>
      </c>
      <c r="E37" s="3">
        <f>IF(Dashboard!$I$3,C37*Dashboard!$E$11*Dashboard!$E$10*SQRT(Dashboard!$D$12/365),0)</f>
        <v>213104.66769168057</v>
      </c>
      <c r="F37" s="3">
        <f>D37+IF(Dashboard!$I$3,E37,0)</f>
        <v>191188.7698074505</v>
      </c>
      <c r="G37" s="3">
        <f>IF(Dashboard!$I$4, ('Lookups and Calculations'!$F$9) / (1 - 'Lookups and Calculations'!$F$10), 'Lookups and Calculations'!$F$9)</f>
        <v>1951878.888340465</v>
      </c>
      <c r="H37" s="12">
        <f t="shared" si="0"/>
        <v>0</v>
      </c>
      <c r="I37" s="12">
        <f t="shared" si="1"/>
        <v>0</v>
      </c>
      <c r="J37" s="13">
        <f>(1 - Dashboard!$I$9) * H37 * Dashboard!$I$8 * 'Lookups and Calculations'!$F$12</f>
        <v>0</v>
      </c>
      <c r="K37" s="12">
        <f>(1 - Dashboard!$I$11) * I37 * Dashboard!$I$10 * 'Lookups and Calculations'!$F$12</f>
        <v>0</v>
      </c>
      <c r="L37" s="12">
        <f>(H37 - I37) * Dashboard!$I$13 * (Dashboard!$D$12 / 365) * 'Lookups and Calculations'!$F$12</f>
        <v>0</v>
      </c>
      <c r="M37" s="3">
        <f>(G37*2) * Dashboard!$I$13 * (Dashboard!$D$12 / 365) * 'Lookups and Calculations'!$F$12</f>
        <v>1602.0878730267946</v>
      </c>
      <c r="N37" s="12">
        <f>H37 * Dashboard!$I$14 * Dashboard!$I$15 * (Dashboard!$D$12 / 365) * 'Lookups and Calculations'!$F$12</f>
        <v>0</v>
      </c>
    </row>
    <row r="38" spans="1:14" x14ac:dyDescent="0.35">
      <c r="A38" s="2">
        <v>37</v>
      </c>
      <c r="B38" s="11">
        <v>-0.45394373687474432</v>
      </c>
      <c r="C38" s="11">
        <v>-4.9719762446343617E-3</v>
      </c>
      <c r="D38" s="3">
        <f>B38*Dashboard!$D$11*Dashboard!$D$10*SQRT(Dashboard!$D$12/365)</f>
        <v>-112705.95291951067</v>
      </c>
      <c r="E38" s="3">
        <f>IF(Dashboard!$I$3,C38*Dashboard!$E$11*Dashboard!$E$10*SQRT(Dashboard!$D$12/365),0)</f>
        <v>-2468.9020908302914</v>
      </c>
      <c r="F38" s="3">
        <f>D38+IF(Dashboard!$I$3,E38,0)</f>
        <v>-115174.85501034097</v>
      </c>
      <c r="G38" s="3">
        <f>IF(Dashboard!$I$4, ('Lookups and Calculations'!$F$9) / (1 - 'Lookups and Calculations'!$F$10), 'Lookups and Calculations'!$F$9)</f>
        <v>1951878.888340465</v>
      </c>
      <c r="H38" s="12">
        <f t="shared" si="0"/>
        <v>0</v>
      </c>
      <c r="I38" s="12">
        <f t="shared" si="1"/>
        <v>0</v>
      </c>
      <c r="J38" s="13">
        <f>(1 - Dashboard!$I$9) * H38 * Dashboard!$I$8 * 'Lookups and Calculations'!$F$12</f>
        <v>0</v>
      </c>
      <c r="K38" s="12">
        <f>(1 - Dashboard!$I$11) * I38 * Dashboard!$I$10 * 'Lookups and Calculations'!$F$12</f>
        <v>0</v>
      </c>
      <c r="L38" s="12">
        <f>(H38 - I38) * Dashboard!$I$13 * (Dashboard!$D$12 / 365) * 'Lookups and Calculations'!$F$12</f>
        <v>0</v>
      </c>
      <c r="M38" s="3">
        <f>(G38*2) * Dashboard!$I$13 * (Dashboard!$D$12 / 365) * 'Lookups and Calculations'!$F$12</f>
        <v>1602.0878730267946</v>
      </c>
      <c r="N38" s="12">
        <f>H38 * Dashboard!$I$14 * Dashboard!$I$15 * (Dashboard!$D$12 / 365) * 'Lookups and Calculations'!$F$12</f>
        <v>0</v>
      </c>
    </row>
    <row r="39" spans="1:14" x14ac:dyDescent="0.35">
      <c r="A39" s="2">
        <v>38</v>
      </c>
      <c r="B39" s="11">
        <v>0.57537021139973932</v>
      </c>
      <c r="C39" s="11">
        <v>-0.58146103032391261</v>
      </c>
      <c r="D39" s="3">
        <f>B39*Dashboard!$D$11*Dashboard!$D$10*SQRT(Dashboard!$D$12/365)</f>
        <v>142853.93252424407</v>
      </c>
      <c r="E39" s="3">
        <f>IF(Dashboard!$I$3,C39*Dashboard!$E$11*Dashboard!$E$10*SQRT(Dashboard!$D$12/365),0)</f>
        <v>-288732.34361332207</v>
      </c>
      <c r="F39" s="3">
        <f>D39+IF(Dashboard!$I$3,E39,0)</f>
        <v>-145878.411089078</v>
      </c>
      <c r="G39" s="3">
        <f>IF(Dashboard!$I$4, ('Lookups and Calculations'!$F$9) / (1 - 'Lookups and Calculations'!$F$10), 'Lookups and Calculations'!$F$9)</f>
        <v>1951878.888340465</v>
      </c>
      <c r="H39" s="12">
        <f t="shared" si="0"/>
        <v>0</v>
      </c>
      <c r="I39" s="12">
        <f t="shared" si="1"/>
        <v>0</v>
      </c>
      <c r="J39" s="13">
        <f>(1 - Dashboard!$I$9) * H39 * Dashboard!$I$8 * 'Lookups and Calculations'!$F$12</f>
        <v>0</v>
      </c>
      <c r="K39" s="12">
        <f>(1 - Dashboard!$I$11) * I39 * Dashboard!$I$10 * 'Lookups and Calculations'!$F$12</f>
        <v>0</v>
      </c>
      <c r="L39" s="12">
        <f>(H39 - I39) * Dashboard!$I$13 * (Dashboard!$D$12 / 365) * 'Lookups and Calculations'!$F$12</f>
        <v>0</v>
      </c>
      <c r="M39" s="3">
        <f>(G39*2) * Dashboard!$I$13 * (Dashboard!$D$12 / 365) * 'Lookups and Calculations'!$F$12</f>
        <v>1602.0878730267946</v>
      </c>
      <c r="N39" s="12">
        <f>H39 * Dashboard!$I$14 * Dashboard!$I$15 * (Dashboard!$D$12 / 365) * 'Lookups and Calculations'!$F$12</f>
        <v>0</v>
      </c>
    </row>
    <row r="40" spans="1:14" x14ac:dyDescent="0.35">
      <c r="A40" s="2">
        <v>39</v>
      </c>
      <c r="B40" s="11">
        <v>0.29207476717234715</v>
      </c>
      <c r="C40" s="11">
        <v>-5.2676762353115407E-2</v>
      </c>
      <c r="D40" s="3">
        <f>B40*Dashboard!$D$11*Dashboard!$D$10*SQRT(Dashboard!$D$12/365)</f>
        <v>72516.839167200029</v>
      </c>
      <c r="E40" s="3">
        <f>IF(Dashboard!$I$3,C40*Dashboard!$E$11*Dashboard!$E$10*SQRT(Dashboard!$D$12/365),0)</f>
        <v>-26157.359229567501</v>
      </c>
      <c r="F40" s="3">
        <f>D40+IF(Dashboard!$I$3,E40,0)</f>
        <v>46359.479937632525</v>
      </c>
      <c r="G40" s="3">
        <f>IF(Dashboard!$I$4, ('Lookups and Calculations'!$F$9) / (1 - 'Lookups and Calculations'!$F$10), 'Lookups and Calculations'!$F$9)</f>
        <v>1951878.888340465</v>
      </c>
      <c r="H40" s="12">
        <f t="shared" si="0"/>
        <v>0</v>
      </c>
      <c r="I40" s="12">
        <f t="shared" si="1"/>
        <v>0</v>
      </c>
      <c r="J40" s="13">
        <f>(1 - Dashboard!$I$9) * H40 * Dashboard!$I$8 * 'Lookups and Calculations'!$F$12</f>
        <v>0</v>
      </c>
      <c r="K40" s="12">
        <f>(1 - Dashboard!$I$11) * I40 * Dashboard!$I$10 * 'Lookups and Calculations'!$F$12</f>
        <v>0</v>
      </c>
      <c r="L40" s="12">
        <f>(H40 - I40) * Dashboard!$I$13 * (Dashboard!$D$12 / 365) * 'Lookups and Calculations'!$F$12</f>
        <v>0</v>
      </c>
      <c r="M40" s="3">
        <f>(G40*2) * Dashboard!$I$13 * (Dashboard!$D$12 / 365) * 'Lookups and Calculations'!$F$12</f>
        <v>1602.0878730267946</v>
      </c>
      <c r="N40" s="12">
        <f>H40 * Dashboard!$I$14 * Dashboard!$I$15 * (Dashboard!$D$12 / 365) * 'Lookups and Calculations'!$F$12</f>
        <v>0</v>
      </c>
    </row>
    <row r="41" spans="1:14" x14ac:dyDescent="0.35">
      <c r="A41" s="2">
        <v>40</v>
      </c>
      <c r="B41" s="11">
        <v>-7.010626249127494E-2</v>
      </c>
      <c r="C41" s="11">
        <v>-0.93765624464526109</v>
      </c>
      <c r="D41" s="3">
        <f>B41*Dashboard!$D$11*Dashboard!$D$10*SQRT(Dashboard!$D$12/365)</f>
        <v>-17406.106699704738</v>
      </c>
      <c r="E41" s="3">
        <f>IF(Dashboard!$I$3,C41*Dashboard!$E$11*Dashboard!$E$10*SQRT(Dashboard!$D$12/365),0)</f>
        <v>-465605.89773192041</v>
      </c>
      <c r="F41" s="3">
        <f>D41+IF(Dashboard!$I$3,E41,0)</f>
        <v>-483012.00443162513</v>
      </c>
      <c r="G41" s="3">
        <f>IF(Dashboard!$I$4, ('Lookups and Calculations'!$F$9) / (1 - 'Lookups and Calculations'!$F$10), 'Lookups and Calculations'!$F$9)</f>
        <v>1951878.888340465</v>
      </c>
      <c r="H41" s="12">
        <f t="shared" si="0"/>
        <v>0</v>
      </c>
      <c r="I41" s="12">
        <f t="shared" si="1"/>
        <v>0</v>
      </c>
      <c r="J41" s="13">
        <f>(1 - Dashboard!$I$9) * H41 * Dashboard!$I$8 * 'Lookups and Calculations'!$F$12</f>
        <v>0</v>
      </c>
      <c r="K41" s="12">
        <f>(1 - Dashboard!$I$11) * I41 * Dashboard!$I$10 * 'Lookups and Calculations'!$F$12</f>
        <v>0</v>
      </c>
      <c r="L41" s="12">
        <f>(H41 - I41) * Dashboard!$I$13 * (Dashboard!$D$12 / 365) * 'Lookups and Calculations'!$F$12</f>
        <v>0</v>
      </c>
      <c r="M41" s="3">
        <f>(G41*2) * Dashboard!$I$13 * (Dashboard!$D$12 / 365) * 'Lookups and Calculations'!$F$12</f>
        <v>1602.0878730267946</v>
      </c>
      <c r="N41" s="12">
        <f>H41 * Dashboard!$I$14 * Dashboard!$I$15 * (Dashboard!$D$12 / 365) * 'Lookups and Calculations'!$F$12</f>
        <v>0</v>
      </c>
    </row>
    <row r="42" spans="1:14" x14ac:dyDescent="0.35">
      <c r="A42" s="2">
        <v>41</v>
      </c>
      <c r="B42" s="11">
        <v>0.55699968816056089</v>
      </c>
      <c r="C42" s="11">
        <v>-1.2416745574484886</v>
      </c>
      <c r="D42" s="3">
        <f>B42*Dashboard!$D$11*Dashboard!$D$10*SQRT(Dashboard!$D$12/365)</f>
        <v>138292.86656140885</v>
      </c>
      <c r="E42" s="3">
        <f>IF(Dashboard!$I$3,C42*Dashboard!$E$11*Dashboard!$E$10*SQRT(Dashboard!$D$12/365),0)</f>
        <v>-616570.30528326507</v>
      </c>
      <c r="F42" s="3">
        <f>D42+IF(Dashboard!$I$3,E42,0)</f>
        <v>-478277.43872185622</v>
      </c>
      <c r="G42" s="3">
        <f>IF(Dashboard!$I$4, ('Lookups and Calculations'!$F$9) / (1 - 'Lookups and Calculations'!$F$10), 'Lookups and Calculations'!$F$9)</f>
        <v>1951878.888340465</v>
      </c>
      <c r="H42" s="12">
        <f t="shared" si="0"/>
        <v>0</v>
      </c>
      <c r="I42" s="12">
        <f t="shared" si="1"/>
        <v>0</v>
      </c>
      <c r="J42" s="13">
        <f>(1 - Dashboard!$I$9) * H42 * Dashboard!$I$8 * 'Lookups and Calculations'!$F$12</f>
        <v>0</v>
      </c>
      <c r="K42" s="12">
        <f>(1 - Dashboard!$I$11) * I42 * Dashboard!$I$10 * 'Lookups and Calculations'!$F$12</f>
        <v>0</v>
      </c>
      <c r="L42" s="12">
        <f>(H42 - I42) * Dashboard!$I$13 * (Dashboard!$D$12 / 365) * 'Lookups and Calculations'!$F$12</f>
        <v>0</v>
      </c>
      <c r="M42" s="3">
        <f>(G42*2) * Dashboard!$I$13 * (Dashboard!$D$12 / 365) * 'Lookups and Calculations'!$F$12</f>
        <v>1602.0878730267946</v>
      </c>
      <c r="N42" s="12">
        <f>H42 * Dashboard!$I$14 * Dashboard!$I$15 * (Dashboard!$D$12 / 365) * 'Lookups and Calculations'!$F$12</f>
        <v>0</v>
      </c>
    </row>
    <row r="43" spans="1:14" x14ac:dyDescent="0.35">
      <c r="A43" s="2">
        <v>42</v>
      </c>
      <c r="B43" s="11">
        <v>-1.3671142615642278</v>
      </c>
      <c r="C43" s="11">
        <v>-1.3524426029606502</v>
      </c>
      <c r="D43" s="3">
        <f>B43*Dashboard!$D$11*Dashboard!$D$10*SQRT(Dashboard!$D$12/365)</f>
        <v>-339429.54397884983</v>
      </c>
      <c r="E43" s="3">
        <f>IF(Dashboard!$I$3,C43*Dashboard!$E$11*Dashboard!$E$10*SQRT(Dashboard!$D$12/365),0)</f>
        <v>-671573.67732416908</v>
      </c>
      <c r="F43" s="3">
        <f>D43+IF(Dashboard!$I$3,E43,0)</f>
        <v>-1011003.221303019</v>
      </c>
      <c r="G43" s="3">
        <f>IF(Dashboard!$I$4, ('Lookups and Calculations'!$F$9) / (1 - 'Lookups and Calculations'!$F$10), 'Lookups and Calculations'!$F$9)</f>
        <v>1951878.888340465</v>
      </c>
      <c r="H43" s="12">
        <f t="shared" si="0"/>
        <v>0</v>
      </c>
      <c r="I43" s="12">
        <f t="shared" si="1"/>
        <v>0</v>
      </c>
      <c r="J43" s="13">
        <f>(1 - Dashboard!$I$9) * H43 * Dashboard!$I$8 * 'Lookups and Calculations'!$F$12</f>
        <v>0</v>
      </c>
      <c r="K43" s="12">
        <f>(1 - Dashboard!$I$11) * I43 * Dashboard!$I$10 * 'Lookups and Calculations'!$F$12</f>
        <v>0</v>
      </c>
      <c r="L43" s="12">
        <f>(H43 - I43) * Dashboard!$I$13 * (Dashboard!$D$12 / 365) * 'Lookups and Calculations'!$F$12</f>
        <v>0</v>
      </c>
      <c r="M43" s="3">
        <f>(G43*2) * Dashboard!$I$13 * (Dashboard!$D$12 / 365) * 'Lookups and Calculations'!$F$12</f>
        <v>1602.0878730267946</v>
      </c>
      <c r="N43" s="12">
        <f>H43 * Dashboard!$I$14 * Dashboard!$I$15 * (Dashboard!$D$12 / 365) * 'Lookups and Calculations'!$F$12</f>
        <v>0</v>
      </c>
    </row>
    <row r="44" spans="1:14" x14ac:dyDescent="0.35">
      <c r="A44" s="2">
        <v>43</v>
      </c>
      <c r="B44" s="11">
        <v>1.6863553500739952</v>
      </c>
      <c r="C44" s="11">
        <v>0.45270805064249769</v>
      </c>
      <c r="D44" s="3">
        <f>B44*Dashboard!$D$11*Dashboard!$D$10*SQRT(Dashboard!$D$12/365)</f>
        <v>418691.28539920377</v>
      </c>
      <c r="E44" s="3">
        <f>IF(Dashboard!$I$3,C44*Dashboard!$E$11*Dashboard!$E$10*SQRT(Dashboard!$D$12/365),0)</f>
        <v>224798.30911765806</v>
      </c>
      <c r="F44" s="3">
        <f>D44+IF(Dashboard!$I$3,E44,0)</f>
        <v>643489.59451686183</v>
      </c>
      <c r="G44" s="3">
        <f>IF(Dashboard!$I$4, ('Lookups and Calculations'!$F$9) / (1 - 'Lookups and Calculations'!$F$10), 'Lookups and Calculations'!$F$9)</f>
        <v>1951878.888340465</v>
      </c>
      <c r="H44" s="12">
        <f t="shared" si="0"/>
        <v>0</v>
      </c>
      <c r="I44" s="12">
        <f t="shared" si="1"/>
        <v>0</v>
      </c>
      <c r="J44" s="13">
        <f>(1 - Dashboard!$I$9) * H44 * Dashboard!$I$8 * 'Lookups and Calculations'!$F$12</f>
        <v>0</v>
      </c>
      <c r="K44" s="12">
        <f>(1 - Dashboard!$I$11) * I44 * Dashboard!$I$10 * 'Lookups and Calculations'!$F$12</f>
        <v>0</v>
      </c>
      <c r="L44" s="12">
        <f>(H44 - I44) * Dashboard!$I$13 * (Dashboard!$D$12 / 365) * 'Lookups and Calculations'!$F$12</f>
        <v>0</v>
      </c>
      <c r="M44" s="3">
        <f>(G44*2) * Dashboard!$I$13 * (Dashboard!$D$12 / 365) * 'Lookups and Calculations'!$F$12</f>
        <v>1602.0878730267946</v>
      </c>
      <c r="N44" s="12">
        <f>H44 * Dashboard!$I$14 * Dashboard!$I$15 * (Dashboard!$D$12 / 365) * 'Lookups and Calculations'!$F$12</f>
        <v>0</v>
      </c>
    </row>
    <row r="45" spans="1:14" x14ac:dyDescent="0.35">
      <c r="A45" s="2">
        <v>44</v>
      </c>
      <c r="B45" s="11">
        <v>0.65896374930677781</v>
      </c>
      <c r="C45" s="11">
        <v>-0.59577462424503558</v>
      </c>
      <c r="D45" s="3">
        <f>B45*Dashboard!$D$11*Dashboard!$D$10*SQRT(Dashboard!$D$12/365)</f>
        <v>163608.68379053517</v>
      </c>
      <c r="E45" s="3">
        <f>IF(Dashboard!$I$3,C45*Dashboard!$E$11*Dashboard!$E$10*SQRT(Dashboard!$D$12/365),0)</f>
        <v>-295839.95238303277</v>
      </c>
      <c r="F45" s="3">
        <f>D45+IF(Dashboard!$I$3,E45,0)</f>
        <v>-132231.2685924976</v>
      </c>
      <c r="G45" s="3">
        <f>IF(Dashboard!$I$4, ('Lookups and Calculations'!$F$9) / (1 - 'Lookups and Calculations'!$F$10), 'Lookups and Calculations'!$F$9)</f>
        <v>1951878.888340465</v>
      </c>
      <c r="H45" s="12">
        <f t="shared" si="0"/>
        <v>0</v>
      </c>
      <c r="I45" s="12">
        <f t="shared" si="1"/>
        <v>0</v>
      </c>
      <c r="J45" s="13">
        <f>(1 - Dashboard!$I$9) * H45 * Dashboard!$I$8 * 'Lookups and Calculations'!$F$12</f>
        <v>0</v>
      </c>
      <c r="K45" s="12">
        <f>(1 - Dashboard!$I$11) * I45 * Dashboard!$I$10 * 'Lookups and Calculations'!$F$12</f>
        <v>0</v>
      </c>
      <c r="L45" s="12">
        <f>(H45 - I45) * Dashboard!$I$13 * (Dashboard!$D$12 / 365) * 'Lookups and Calculations'!$F$12</f>
        <v>0</v>
      </c>
      <c r="M45" s="3">
        <f>(G45*2) * Dashboard!$I$13 * (Dashboard!$D$12 / 365) * 'Lookups and Calculations'!$F$12</f>
        <v>1602.0878730267946</v>
      </c>
      <c r="N45" s="12">
        <f>H45 * Dashboard!$I$14 * Dashboard!$I$15 * (Dashboard!$D$12 / 365) * 'Lookups and Calculations'!$F$12</f>
        <v>0</v>
      </c>
    </row>
    <row r="46" spans="1:14" x14ac:dyDescent="0.35">
      <c r="A46" s="2">
        <v>45</v>
      </c>
      <c r="B46" s="11">
        <v>-1.05527993174513</v>
      </c>
      <c r="C46" s="11">
        <v>-1.3554802497492777</v>
      </c>
      <c r="D46" s="3">
        <f>B46*Dashboard!$D$11*Dashboard!$D$10*SQRT(Dashboard!$D$12/365)</f>
        <v>-262006.76569085233</v>
      </c>
      <c r="E46" s="3">
        <f>IF(Dashboard!$I$3,C46*Dashboard!$E$11*Dashboard!$E$10*SQRT(Dashboard!$D$12/365),0)</f>
        <v>-673082.0619460264</v>
      </c>
      <c r="F46" s="3">
        <f>D46+IF(Dashboard!$I$3,E46,0)</f>
        <v>-935088.8276368787</v>
      </c>
      <c r="G46" s="3">
        <f>IF(Dashboard!$I$4, ('Lookups and Calculations'!$F$9) / (1 - 'Lookups and Calculations'!$F$10), 'Lookups and Calculations'!$F$9)</f>
        <v>1951878.888340465</v>
      </c>
      <c r="H46" s="12">
        <f t="shared" si="0"/>
        <v>0</v>
      </c>
      <c r="I46" s="12">
        <f t="shared" si="1"/>
        <v>0</v>
      </c>
      <c r="J46" s="13">
        <f>(1 - Dashboard!$I$9) * H46 * Dashboard!$I$8 * 'Lookups and Calculations'!$F$12</f>
        <v>0</v>
      </c>
      <c r="K46" s="12">
        <f>(1 - Dashboard!$I$11) * I46 * Dashboard!$I$10 * 'Lookups and Calculations'!$F$12</f>
        <v>0</v>
      </c>
      <c r="L46" s="12">
        <f>(H46 - I46) * Dashboard!$I$13 * (Dashboard!$D$12 / 365) * 'Lookups and Calculations'!$F$12</f>
        <v>0</v>
      </c>
      <c r="M46" s="3">
        <f>(G46*2) * Dashboard!$I$13 * (Dashboard!$D$12 / 365) * 'Lookups and Calculations'!$F$12</f>
        <v>1602.0878730267946</v>
      </c>
      <c r="N46" s="12">
        <f>H46 * Dashboard!$I$14 * Dashboard!$I$15 * (Dashboard!$D$12 / 365) * 'Lookups and Calculations'!$F$12</f>
        <v>0</v>
      </c>
    </row>
    <row r="47" spans="1:14" x14ac:dyDescent="0.35">
      <c r="A47" s="2">
        <v>46</v>
      </c>
      <c r="B47" s="11">
        <v>0.81813036472950973</v>
      </c>
      <c r="C47" s="11">
        <v>4.676041134112556E-2</v>
      </c>
      <c r="D47" s="3">
        <f>B47*Dashboard!$D$11*Dashboard!$D$10*SQRT(Dashboard!$D$12/365)</f>
        <v>203126.85224836358</v>
      </c>
      <c r="E47" s="3">
        <f>IF(Dashboard!$I$3,C47*Dashboard!$E$11*Dashboard!$E$10*SQRT(Dashboard!$D$12/365),0)</f>
        <v>23219.51506763068</v>
      </c>
      <c r="F47" s="3">
        <f>D47+IF(Dashboard!$I$3,E47,0)</f>
        <v>226346.36731599426</v>
      </c>
      <c r="G47" s="3">
        <f>IF(Dashboard!$I$4, ('Lookups and Calculations'!$F$9) / (1 - 'Lookups and Calculations'!$F$10), 'Lookups and Calculations'!$F$9)</f>
        <v>1951878.888340465</v>
      </c>
      <c r="H47" s="12">
        <f t="shared" si="0"/>
        <v>0</v>
      </c>
      <c r="I47" s="12">
        <f t="shared" si="1"/>
        <v>0</v>
      </c>
      <c r="J47" s="13">
        <f>(1 - Dashboard!$I$9) * H47 * Dashboard!$I$8 * 'Lookups and Calculations'!$F$12</f>
        <v>0</v>
      </c>
      <c r="K47" s="12">
        <f>(1 - Dashboard!$I$11) * I47 * Dashboard!$I$10 * 'Lookups and Calculations'!$F$12</f>
        <v>0</v>
      </c>
      <c r="L47" s="12">
        <f>(H47 - I47) * Dashboard!$I$13 * (Dashboard!$D$12 / 365) * 'Lookups and Calculations'!$F$12</f>
        <v>0</v>
      </c>
      <c r="M47" s="3">
        <f>(G47*2) * Dashboard!$I$13 * (Dashboard!$D$12 / 365) * 'Lookups and Calculations'!$F$12</f>
        <v>1602.0878730267946</v>
      </c>
      <c r="N47" s="12">
        <f>H47 * Dashboard!$I$14 * Dashboard!$I$15 * (Dashboard!$D$12 / 365) * 'Lookups and Calculations'!$F$12</f>
        <v>0</v>
      </c>
    </row>
    <row r="48" spans="1:14" x14ac:dyDescent="0.35">
      <c r="A48" s="2">
        <v>47</v>
      </c>
      <c r="B48" s="11">
        <v>7.2072916139903197E-3</v>
      </c>
      <c r="C48" s="11">
        <v>-2.4368678593005102</v>
      </c>
      <c r="D48" s="3">
        <f>B48*Dashboard!$D$11*Dashboard!$D$10*SQRT(Dashboard!$D$12/365)</f>
        <v>1789.439094183856</v>
      </c>
      <c r="E48" s="3">
        <f>IF(Dashboard!$I$3,C48*Dashboard!$E$11*Dashboard!$E$10*SQRT(Dashboard!$D$12/365),0)</f>
        <v>-1210059.7140617694</v>
      </c>
      <c r="F48" s="3">
        <f>D48+IF(Dashboard!$I$3,E48,0)</f>
        <v>-1208270.2749675855</v>
      </c>
      <c r="G48" s="3">
        <f>IF(Dashboard!$I$4, ('Lookups and Calculations'!$F$9) / (1 - 'Lookups and Calculations'!$F$10), 'Lookups and Calculations'!$F$9)</f>
        <v>1951878.888340465</v>
      </c>
      <c r="H48" s="12">
        <f t="shared" si="0"/>
        <v>0</v>
      </c>
      <c r="I48" s="12">
        <f t="shared" si="1"/>
        <v>0</v>
      </c>
      <c r="J48" s="13">
        <f>(1 - Dashboard!$I$9) * H48 * Dashboard!$I$8 * 'Lookups and Calculations'!$F$12</f>
        <v>0</v>
      </c>
      <c r="K48" s="12">
        <f>(1 - Dashboard!$I$11) * I48 * Dashboard!$I$10 * 'Lookups and Calculations'!$F$12</f>
        <v>0</v>
      </c>
      <c r="L48" s="12">
        <f>(H48 - I48) * Dashboard!$I$13 * (Dashboard!$D$12 / 365) * 'Lookups and Calculations'!$F$12</f>
        <v>0</v>
      </c>
      <c r="M48" s="3">
        <f>(G48*2) * Dashboard!$I$13 * (Dashboard!$D$12 / 365) * 'Lookups and Calculations'!$F$12</f>
        <v>1602.0878730267946</v>
      </c>
      <c r="N48" s="12">
        <f>H48 * Dashboard!$I$14 * Dashboard!$I$15 * (Dashboard!$D$12 / 365) * 'Lookups and Calculations'!$F$12</f>
        <v>0</v>
      </c>
    </row>
    <row r="49" spans="1:14" x14ac:dyDescent="0.35">
      <c r="A49" s="2">
        <v>48</v>
      </c>
      <c r="B49" s="11">
        <v>-0.49679262885875675</v>
      </c>
      <c r="C49" s="11">
        <v>-0.27198560583982123</v>
      </c>
      <c r="D49" s="3">
        <f>B49*Dashboard!$D$11*Dashboard!$D$10*SQRT(Dashboard!$D$12/365)</f>
        <v>-123344.55151732733</v>
      </c>
      <c r="E49" s="3">
        <f>IF(Dashboard!$I$3,C49*Dashboard!$E$11*Dashboard!$E$10*SQRT(Dashboard!$D$12/365),0)</f>
        <v>-135058.13340487119</v>
      </c>
      <c r="F49" s="3">
        <f>D49+IF(Dashboard!$I$3,E49,0)</f>
        <v>-258402.68492219853</v>
      </c>
      <c r="G49" s="3">
        <f>IF(Dashboard!$I$4, ('Lookups and Calculations'!$F$9) / (1 - 'Lookups and Calculations'!$F$10), 'Lookups and Calculations'!$F$9)</f>
        <v>1951878.888340465</v>
      </c>
      <c r="H49" s="12">
        <f t="shared" si="0"/>
        <v>0</v>
      </c>
      <c r="I49" s="12">
        <f t="shared" si="1"/>
        <v>0</v>
      </c>
      <c r="J49" s="13">
        <f>(1 - Dashboard!$I$9) * H49 * Dashboard!$I$8 * 'Lookups and Calculations'!$F$12</f>
        <v>0</v>
      </c>
      <c r="K49" s="12">
        <f>(1 - Dashboard!$I$11) * I49 * Dashboard!$I$10 * 'Lookups and Calculations'!$F$12</f>
        <v>0</v>
      </c>
      <c r="L49" s="12">
        <f>(H49 - I49) * Dashboard!$I$13 * (Dashboard!$D$12 / 365) * 'Lookups and Calculations'!$F$12</f>
        <v>0</v>
      </c>
      <c r="M49" s="3">
        <f>(G49*2) * Dashboard!$I$13 * (Dashboard!$D$12 / 365) * 'Lookups and Calculations'!$F$12</f>
        <v>1602.0878730267946</v>
      </c>
      <c r="N49" s="12">
        <f>H49 * Dashboard!$I$14 * Dashboard!$I$15 * (Dashboard!$D$12 / 365) * 'Lookups and Calculations'!$F$12</f>
        <v>0</v>
      </c>
    </row>
    <row r="50" spans="1:14" x14ac:dyDescent="0.35">
      <c r="A50" s="2">
        <v>49</v>
      </c>
      <c r="B50" s="11">
        <v>1.0851945707960791</v>
      </c>
      <c r="C50" s="11">
        <v>-0.70421992562953351</v>
      </c>
      <c r="D50" s="3">
        <f>B50*Dashboard!$D$11*Dashboard!$D$10*SQRT(Dashboard!$D$12/365)</f>
        <v>269434.02512104629</v>
      </c>
      <c r="E50" s="3">
        <f>IF(Dashboard!$I$3,C50*Dashboard!$E$11*Dashboard!$E$10*SQRT(Dashboard!$D$12/365),0)</f>
        <v>-349689.93439327413</v>
      </c>
      <c r="F50" s="3">
        <f>D50+IF(Dashboard!$I$3,E50,0)</f>
        <v>-80255.909272227844</v>
      </c>
      <c r="G50" s="3">
        <f>IF(Dashboard!$I$4, ('Lookups and Calculations'!$F$9) / (1 - 'Lookups and Calculations'!$F$10), 'Lookups and Calculations'!$F$9)</f>
        <v>1951878.888340465</v>
      </c>
      <c r="H50" s="12">
        <f t="shared" si="0"/>
        <v>0</v>
      </c>
      <c r="I50" s="12">
        <f t="shared" si="1"/>
        <v>0</v>
      </c>
      <c r="J50" s="13">
        <f>(1 - Dashboard!$I$9) * H50 * Dashboard!$I$8 * 'Lookups and Calculations'!$F$12</f>
        <v>0</v>
      </c>
      <c r="K50" s="12">
        <f>(1 - Dashboard!$I$11) * I50 * Dashboard!$I$10 * 'Lookups and Calculations'!$F$12</f>
        <v>0</v>
      </c>
      <c r="L50" s="12">
        <f>(H50 - I50) * Dashboard!$I$13 * (Dashboard!$D$12 / 365) * 'Lookups and Calculations'!$F$12</f>
        <v>0</v>
      </c>
      <c r="M50" s="3">
        <f>(G50*2) * Dashboard!$I$13 * (Dashboard!$D$12 / 365) * 'Lookups and Calculations'!$F$12</f>
        <v>1602.0878730267946</v>
      </c>
      <c r="N50" s="12">
        <f>H50 * Dashboard!$I$14 * Dashboard!$I$15 * (Dashboard!$D$12 / 365) * 'Lookups and Calculations'!$F$12</f>
        <v>0</v>
      </c>
    </row>
    <row r="51" spans="1:14" x14ac:dyDescent="0.35">
      <c r="A51" s="2">
        <v>50</v>
      </c>
      <c r="B51" s="11">
        <v>1.5249367643105651</v>
      </c>
      <c r="C51" s="11">
        <v>0.7840129482724294</v>
      </c>
      <c r="D51" s="3">
        <f>B51*Dashboard!$D$11*Dashboard!$D$10*SQRT(Dashboard!$D$12/365)</f>
        <v>378613.99376689951</v>
      </c>
      <c r="E51" s="3">
        <f>IF(Dashboard!$I$3,C51*Dashboard!$E$11*Dashboard!$E$10*SQRT(Dashboard!$D$12/365),0)</f>
        <v>389312.23963845987</v>
      </c>
      <c r="F51" s="3">
        <f>D51+IF(Dashboard!$I$3,E51,0)</f>
        <v>767926.23340535932</v>
      </c>
      <c r="G51" s="3">
        <f>IF(Dashboard!$I$4, ('Lookups and Calculations'!$F$9) / (1 - 'Lookups and Calculations'!$F$10), 'Lookups and Calculations'!$F$9)</f>
        <v>1951878.888340465</v>
      </c>
      <c r="H51" s="12">
        <f t="shared" si="0"/>
        <v>0</v>
      </c>
      <c r="I51" s="12">
        <f t="shared" si="1"/>
        <v>0</v>
      </c>
      <c r="J51" s="13">
        <f>(1 - Dashboard!$I$9) * H51 * Dashboard!$I$8 * 'Lookups and Calculations'!$F$12</f>
        <v>0</v>
      </c>
      <c r="K51" s="12">
        <f>(1 - Dashboard!$I$11) * I51 * Dashboard!$I$10 * 'Lookups and Calculations'!$F$12</f>
        <v>0</v>
      </c>
      <c r="L51" s="12">
        <f>(H51 - I51) * Dashboard!$I$13 * (Dashboard!$D$12 / 365) * 'Lookups and Calculations'!$F$12</f>
        <v>0</v>
      </c>
      <c r="M51" s="3">
        <f>(G51*2) * Dashboard!$I$13 * (Dashboard!$D$12 / 365) * 'Lookups and Calculations'!$F$12</f>
        <v>1602.0878730267946</v>
      </c>
      <c r="N51" s="12">
        <f>H51 * Dashboard!$I$14 * Dashboard!$I$15 * (Dashboard!$D$12 / 365) * 'Lookups and Calculations'!$F$12</f>
        <v>0</v>
      </c>
    </row>
    <row r="52" spans="1:14" x14ac:dyDescent="0.35">
      <c r="A52" s="2">
        <v>51</v>
      </c>
      <c r="B52" s="11">
        <v>-1.1415296217966977</v>
      </c>
      <c r="C52" s="11">
        <v>-0.30498741397212403</v>
      </c>
      <c r="D52" s="3">
        <f>B52*Dashboard!$D$11*Dashboard!$D$10*SQRT(Dashboard!$D$12/365)</f>
        <v>-283420.99110389431</v>
      </c>
      <c r="E52" s="3">
        <f>IF(Dashboard!$I$3,C52*Dashboard!$E$11*Dashboard!$E$10*SQRT(Dashboard!$D$12/365),0)</f>
        <v>-151445.62785176278</v>
      </c>
      <c r="F52" s="3">
        <f>D52+IF(Dashboard!$I$3,E52,0)</f>
        <v>-434866.61895565712</v>
      </c>
      <c r="G52" s="3">
        <f>IF(Dashboard!$I$4, ('Lookups and Calculations'!$F$9) / (1 - 'Lookups and Calculations'!$F$10), 'Lookups and Calculations'!$F$9)</f>
        <v>1951878.888340465</v>
      </c>
      <c r="H52" s="12">
        <f t="shared" si="0"/>
        <v>0</v>
      </c>
      <c r="I52" s="12">
        <f t="shared" si="1"/>
        <v>0</v>
      </c>
      <c r="J52" s="13">
        <f>(1 - Dashboard!$I$9) * H52 * Dashboard!$I$8 * 'Lookups and Calculations'!$F$12</f>
        <v>0</v>
      </c>
      <c r="K52" s="12">
        <f>(1 - Dashboard!$I$11) * I52 * Dashboard!$I$10 * 'Lookups and Calculations'!$F$12</f>
        <v>0</v>
      </c>
      <c r="L52" s="12">
        <f>(H52 - I52) * Dashboard!$I$13 * (Dashboard!$D$12 / 365) * 'Lookups and Calculations'!$F$12</f>
        <v>0</v>
      </c>
      <c r="M52" s="3">
        <f>(G52*2) * Dashboard!$I$13 * (Dashboard!$D$12 / 365) * 'Lookups and Calculations'!$F$12</f>
        <v>1602.0878730267946</v>
      </c>
      <c r="N52" s="12">
        <f>H52 * Dashboard!$I$14 * Dashboard!$I$15 * (Dashboard!$D$12 / 365) * 'Lookups and Calculations'!$F$12</f>
        <v>0</v>
      </c>
    </row>
    <row r="53" spans="1:14" x14ac:dyDescent="0.35">
      <c r="A53" s="2">
        <v>52</v>
      </c>
      <c r="B53" s="11">
        <v>1.7217209415596615</v>
      </c>
      <c r="C53" s="11">
        <v>0.38845348081298392</v>
      </c>
      <c r="D53" s="3">
        <f>B53*Dashboard!$D$11*Dashboard!$D$10*SQRT(Dashboard!$D$12/365)</f>
        <v>427471.91692943667</v>
      </c>
      <c r="E53" s="3">
        <f>IF(Dashboard!$I$3,C53*Dashboard!$E$11*Dashboard!$E$10*SQRT(Dashboard!$D$12/365),0)</f>
        <v>192891.83290134746</v>
      </c>
      <c r="F53" s="3">
        <f>D53+IF(Dashboard!$I$3,E53,0)</f>
        <v>620363.74983078416</v>
      </c>
      <c r="G53" s="3">
        <f>IF(Dashboard!$I$4, ('Lookups and Calculations'!$F$9) / (1 - 'Lookups and Calculations'!$F$10), 'Lookups and Calculations'!$F$9)</f>
        <v>1951878.888340465</v>
      </c>
      <c r="H53" s="12">
        <f t="shared" si="0"/>
        <v>0</v>
      </c>
      <c r="I53" s="12">
        <f t="shared" si="1"/>
        <v>0</v>
      </c>
      <c r="J53" s="13">
        <f>(1 - Dashboard!$I$9) * H53 * Dashboard!$I$8 * 'Lookups and Calculations'!$F$12</f>
        <v>0</v>
      </c>
      <c r="K53" s="12">
        <f>(1 - Dashboard!$I$11) * I53 * Dashboard!$I$10 * 'Lookups and Calculations'!$F$12</f>
        <v>0</v>
      </c>
      <c r="L53" s="12">
        <f>(H53 - I53) * Dashboard!$I$13 * (Dashboard!$D$12 / 365) * 'Lookups and Calculations'!$F$12</f>
        <v>0</v>
      </c>
      <c r="M53" s="3">
        <f>(G53*2) * Dashboard!$I$13 * (Dashboard!$D$12 / 365) * 'Lookups and Calculations'!$F$12</f>
        <v>1602.0878730267946</v>
      </c>
      <c r="N53" s="12">
        <f>H53 * Dashboard!$I$14 * Dashboard!$I$15 * (Dashboard!$D$12 / 365) * 'Lookups and Calculations'!$F$12</f>
        <v>0</v>
      </c>
    </row>
    <row r="54" spans="1:14" x14ac:dyDescent="0.35">
      <c r="A54" s="2">
        <v>53</v>
      </c>
      <c r="B54" s="11">
        <v>2.0764132767407237</v>
      </c>
      <c r="C54" s="11">
        <v>0.51184342569849584</v>
      </c>
      <c r="D54" s="3">
        <f>B54*Dashboard!$D$11*Dashboard!$D$10*SQRT(Dashboard!$D$12/365)</f>
        <v>515535.5565008283</v>
      </c>
      <c r="E54" s="3">
        <f>IF(Dashboard!$I$3,C54*Dashboard!$E$11*Dashboard!$E$10*SQRT(Dashboard!$D$12/365),0)</f>
        <v>254162.77989029026</v>
      </c>
      <c r="F54" s="3">
        <f>D54+IF(Dashboard!$I$3,E54,0)</f>
        <v>769698.33639111859</v>
      </c>
      <c r="G54" s="3">
        <f>IF(Dashboard!$I$4, ('Lookups and Calculations'!$F$9) / (1 - 'Lookups and Calculations'!$F$10), 'Lookups and Calculations'!$F$9)</f>
        <v>1951878.888340465</v>
      </c>
      <c r="H54" s="12">
        <f t="shared" si="0"/>
        <v>0</v>
      </c>
      <c r="I54" s="12">
        <f t="shared" si="1"/>
        <v>0</v>
      </c>
      <c r="J54" s="13">
        <f>(1 - Dashboard!$I$9) * H54 * Dashboard!$I$8 * 'Lookups and Calculations'!$F$12</f>
        <v>0</v>
      </c>
      <c r="K54" s="12">
        <f>(1 - Dashboard!$I$11) * I54 * Dashboard!$I$10 * 'Lookups and Calculations'!$F$12</f>
        <v>0</v>
      </c>
      <c r="L54" s="12">
        <f>(H54 - I54) * Dashboard!$I$13 * (Dashboard!$D$12 / 365) * 'Lookups and Calculations'!$F$12</f>
        <v>0</v>
      </c>
      <c r="M54" s="3">
        <f>(G54*2) * Dashboard!$I$13 * (Dashboard!$D$12 / 365) * 'Lookups and Calculations'!$F$12</f>
        <v>1602.0878730267946</v>
      </c>
      <c r="N54" s="12">
        <f>H54 * Dashboard!$I$14 * Dashboard!$I$15 * (Dashboard!$D$12 / 365) * 'Lookups and Calculations'!$F$12</f>
        <v>0</v>
      </c>
    </row>
    <row r="55" spans="1:14" x14ac:dyDescent="0.35">
      <c r="A55" s="2">
        <v>54</v>
      </c>
      <c r="B55" s="11">
        <v>0.32292234899759042</v>
      </c>
      <c r="C55" s="11">
        <v>-1.6728829648692145</v>
      </c>
      <c r="D55" s="3">
        <f>B55*Dashboard!$D$11*Dashboard!$D$10*SQRT(Dashboard!$D$12/365)</f>
        <v>80175.731277514453</v>
      </c>
      <c r="E55" s="3">
        <f>IF(Dashboard!$I$3,C55*Dashboard!$E$11*Dashboard!$E$10*SQRT(Dashboard!$D$12/365),0)</f>
        <v>-830692.67560101009</v>
      </c>
      <c r="F55" s="3">
        <f>D55+IF(Dashboard!$I$3,E55,0)</f>
        <v>-750516.94432349561</v>
      </c>
      <c r="G55" s="3">
        <f>IF(Dashboard!$I$4, ('Lookups and Calculations'!$F$9) / (1 - 'Lookups and Calculations'!$F$10), 'Lookups and Calculations'!$F$9)</f>
        <v>1951878.888340465</v>
      </c>
      <c r="H55" s="12">
        <f t="shared" si="0"/>
        <v>0</v>
      </c>
      <c r="I55" s="12">
        <f t="shared" si="1"/>
        <v>0</v>
      </c>
      <c r="J55" s="13">
        <f>(1 - Dashboard!$I$9) * H55 * Dashboard!$I$8 * 'Lookups and Calculations'!$F$12</f>
        <v>0</v>
      </c>
      <c r="K55" s="12">
        <f>(1 - Dashboard!$I$11) * I55 * Dashboard!$I$10 * 'Lookups and Calculations'!$F$12</f>
        <v>0</v>
      </c>
      <c r="L55" s="12">
        <f>(H55 - I55) * Dashboard!$I$13 * (Dashboard!$D$12 / 365) * 'Lookups and Calculations'!$F$12</f>
        <v>0</v>
      </c>
      <c r="M55" s="3">
        <f>(G55*2) * Dashboard!$I$13 * (Dashboard!$D$12 / 365) * 'Lookups and Calculations'!$F$12</f>
        <v>1602.0878730267946</v>
      </c>
      <c r="N55" s="12">
        <f>H55 * Dashboard!$I$14 * Dashboard!$I$15 * (Dashboard!$D$12 / 365) * 'Lookups and Calculations'!$F$12</f>
        <v>0</v>
      </c>
    </row>
    <row r="56" spans="1:14" x14ac:dyDescent="0.35">
      <c r="A56" s="2">
        <v>55</v>
      </c>
      <c r="B56" s="11">
        <v>0.96342378054877897</v>
      </c>
      <c r="C56" s="11">
        <v>-0.60100445513305834</v>
      </c>
      <c r="D56" s="3">
        <f>B56*Dashboard!$D$11*Dashboard!$D$10*SQRT(Dashboard!$D$12/365)</f>
        <v>239200.55820051744</v>
      </c>
      <c r="E56" s="3">
        <f>IF(Dashboard!$I$3,C56*Dashboard!$E$11*Dashboard!$E$10*SQRT(Dashboard!$D$12/365),0)</f>
        <v>-298436.89568662603</v>
      </c>
      <c r="F56" s="3">
        <f>D56+IF(Dashboard!$I$3,E56,0)</f>
        <v>-59236.33748610859</v>
      </c>
      <c r="G56" s="3">
        <f>IF(Dashboard!$I$4, ('Lookups and Calculations'!$F$9) / (1 - 'Lookups and Calculations'!$F$10), 'Lookups and Calculations'!$F$9)</f>
        <v>1951878.888340465</v>
      </c>
      <c r="H56" s="12">
        <f t="shared" si="0"/>
        <v>0</v>
      </c>
      <c r="I56" s="12">
        <f t="shared" si="1"/>
        <v>0</v>
      </c>
      <c r="J56" s="13">
        <f>(1 - Dashboard!$I$9) * H56 * Dashboard!$I$8 * 'Lookups and Calculations'!$F$12</f>
        <v>0</v>
      </c>
      <c r="K56" s="12">
        <f>(1 - Dashboard!$I$11) * I56 * Dashboard!$I$10 * 'Lookups and Calculations'!$F$12</f>
        <v>0</v>
      </c>
      <c r="L56" s="12">
        <f>(H56 - I56) * Dashboard!$I$13 * (Dashboard!$D$12 / 365) * 'Lookups and Calculations'!$F$12</f>
        <v>0</v>
      </c>
      <c r="M56" s="3">
        <f>(G56*2) * Dashboard!$I$13 * (Dashboard!$D$12 / 365) * 'Lookups and Calculations'!$F$12</f>
        <v>1602.0878730267946</v>
      </c>
      <c r="N56" s="12">
        <f>H56 * Dashboard!$I$14 * Dashboard!$I$15 * (Dashboard!$D$12 / 365) * 'Lookups and Calculations'!$F$12</f>
        <v>0</v>
      </c>
    </row>
    <row r="57" spans="1:14" x14ac:dyDescent="0.35">
      <c r="A57" s="2">
        <v>56</v>
      </c>
      <c r="B57" s="11">
        <v>0.66035294391721533</v>
      </c>
      <c r="C57" s="11">
        <v>-0.30730441029102118</v>
      </c>
      <c r="D57" s="3">
        <f>B57*Dashboard!$D$11*Dashboard!$D$10*SQRT(Dashboard!$D$12/365)</f>
        <v>163953.59548253898</v>
      </c>
      <c r="E57" s="3">
        <f>IF(Dashboard!$I$3,C57*Dashboard!$E$11*Dashboard!$E$10*SQRT(Dashboard!$D$12/365),0)</f>
        <v>-152596.16373019636</v>
      </c>
      <c r="F57" s="3">
        <f>D57+IF(Dashboard!$I$3,E57,0)</f>
        <v>11357.431752342614</v>
      </c>
      <c r="G57" s="3">
        <f>IF(Dashboard!$I$4, ('Lookups and Calculations'!$F$9) / (1 - 'Lookups and Calculations'!$F$10), 'Lookups and Calculations'!$F$9)</f>
        <v>1951878.888340465</v>
      </c>
      <c r="H57" s="12">
        <f t="shared" si="0"/>
        <v>0</v>
      </c>
      <c r="I57" s="12">
        <f t="shared" si="1"/>
        <v>0</v>
      </c>
      <c r="J57" s="13">
        <f>(1 - Dashboard!$I$9) * H57 * Dashboard!$I$8 * 'Lookups and Calculations'!$F$12</f>
        <v>0</v>
      </c>
      <c r="K57" s="12">
        <f>(1 - Dashboard!$I$11) * I57 * Dashboard!$I$10 * 'Lookups and Calculations'!$F$12</f>
        <v>0</v>
      </c>
      <c r="L57" s="12">
        <f>(H57 - I57) * Dashboard!$I$13 * (Dashboard!$D$12 / 365) * 'Lookups and Calculations'!$F$12</f>
        <v>0</v>
      </c>
      <c r="M57" s="3">
        <f>(G57*2) * Dashboard!$I$13 * (Dashboard!$D$12 / 365) * 'Lookups and Calculations'!$F$12</f>
        <v>1602.0878730267946</v>
      </c>
      <c r="N57" s="12">
        <f>H57 * Dashboard!$I$14 * Dashboard!$I$15 * (Dashboard!$D$12 / 365) * 'Lookups and Calculations'!$F$12</f>
        <v>0</v>
      </c>
    </row>
    <row r="58" spans="1:14" x14ac:dyDescent="0.35">
      <c r="A58" s="2">
        <v>57</v>
      </c>
      <c r="B58" s="11">
        <v>-2.0583467349548106</v>
      </c>
      <c r="C58" s="11">
        <v>-0.22737211520804307</v>
      </c>
      <c r="D58" s="3">
        <f>B58*Dashboard!$D$11*Dashboard!$D$10*SQRT(Dashboard!$D$12/365)</f>
        <v>-511049.96359021758</v>
      </c>
      <c r="E58" s="3">
        <f>IF(Dashboard!$I$3,C58*Dashboard!$E$11*Dashboard!$E$10*SQRT(Dashboard!$D$12/365),0)</f>
        <v>-112904.70087009149</v>
      </c>
      <c r="F58" s="3">
        <f>D58+IF(Dashboard!$I$3,E58,0)</f>
        <v>-623954.66446030908</v>
      </c>
      <c r="G58" s="3">
        <f>IF(Dashboard!$I$4, ('Lookups and Calculations'!$F$9) / (1 - 'Lookups and Calculations'!$F$10), 'Lookups and Calculations'!$F$9)</f>
        <v>1951878.888340465</v>
      </c>
      <c r="H58" s="12">
        <f t="shared" si="0"/>
        <v>0</v>
      </c>
      <c r="I58" s="12">
        <f t="shared" si="1"/>
        <v>0</v>
      </c>
      <c r="J58" s="13">
        <f>(1 - Dashboard!$I$9) * H58 * Dashboard!$I$8 * 'Lookups and Calculations'!$F$12</f>
        <v>0</v>
      </c>
      <c r="K58" s="12">
        <f>(1 - Dashboard!$I$11) * I58 * Dashboard!$I$10 * 'Lookups and Calculations'!$F$12</f>
        <v>0</v>
      </c>
      <c r="L58" s="12">
        <f>(H58 - I58) * Dashboard!$I$13 * (Dashboard!$D$12 / 365) * 'Lookups and Calculations'!$F$12</f>
        <v>0</v>
      </c>
      <c r="M58" s="3">
        <f>(G58*2) * Dashboard!$I$13 * (Dashboard!$D$12 / 365) * 'Lookups and Calculations'!$F$12</f>
        <v>1602.0878730267946</v>
      </c>
      <c r="N58" s="12">
        <f>H58 * Dashboard!$I$14 * Dashboard!$I$15 * (Dashboard!$D$12 / 365) * 'Lookups and Calculations'!$F$12</f>
        <v>0</v>
      </c>
    </row>
    <row r="59" spans="1:14" x14ac:dyDescent="0.35">
      <c r="A59" s="2">
        <v>58</v>
      </c>
      <c r="B59" s="11">
        <v>-2.1104215307164619E-2</v>
      </c>
      <c r="C59" s="11">
        <v>1.4566824109411955</v>
      </c>
      <c r="D59" s="3">
        <f>B59*Dashboard!$D$11*Dashboard!$D$10*SQRT(Dashboard!$D$12/365)</f>
        <v>-5239.7918587625009</v>
      </c>
      <c r="E59" s="3">
        <f>IF(Dashboard!$I$3,C59*Dashboard!$E$11*Dashboard!$E$10*SQRT(Dashboard!$D$12/365),0)</f>
        <v>723335.36467105662</v>
      </c>
      <c r="F59" s="3">
        <f>D59+IF(Dashboard!$I$3,E59,0)</f>
        <v>718095.57281229412</v>
      </c>
      <c r="G59" s="3">
        <f>IF(Dashboard!$I$4, ('Lookups and Calculations'!$F$9) / (1 - 'Lookups and Calculations'!$F$10), 'Lookups and Calculations'!$F$9)</f>
        <v>1951878.888340465</v>
      </c>
      <c r="H59" s="12">
        <f t="shared" si="0"/>
        <v>0</v>
      </c>
      <c r="I59" s="12">
        <f t="shared" si="1"/>
        <v>0</v>
      </c>
      <c r="J59" s="13">
        <f>(1 - Dashboard!$I$9) * H59 * Dashboard!$I$8 * 'Lookups and Calculations'!$F$12</f>
        <v>0</v>
      </c>
      <c r="K59" s="12">
        <f>(1 - Dashboard!$I$11) * I59 * Dashboard!$I$10 * 'Lookups and Calculations'!$F$12</f>
        <v>0</v>
      </c>
      <c r="L59" s="12">
        <f>(H59 - I59) * Dashboard!$I$13 * (Dashboard!$D$12 / 365) * 'Lookups and Calculations'!$F$12</f>
        <v>0</v>
      </c>
      <c r="M59" s="3">
        <f>(G59*2) * Dashboard!$I$13 * (Dashboard!$D$12 / 365) * 'Lookups and Calculations'!$F$12</f>
        <v>1602.0878730267946</v>
      </c>
      <c r="N59" s="12">
        <f>H59 * Dashboard!$I$14 * Dashboard!$I$15 * (Dashboard!$D$12 / 365) * 'Lookups and Calculations'!$F$12</f>
        <v>0</v>
      </c>
    </row>
    <row r="60" spans="1:14" x14ac:dyDescent="0.35">
      <c r="A60" s="2">
        <v>59</v>
      </c>
      <c r="B60" s="11">
        <v>-0.62382521062066532</v>
      </c>
      <c r="C60" s="11">
        <v>-0.68180383807094591</v>
      </c>
      <c r="D60" s="3">
        <f>B60*Dashboard!$D$11*Dashboard!$D$10*SQRT(Dashboard!$D$12/365)</f>
        <v>-154884.42533048251</v>
      </c>
      <c r="E60" s="3">
        <f>IF(Dashboard!$I$3,C60*Dashboard!$E$11*Dashboard!$E$10*SQRT(Dashboard!$D$12/365),0)</f>
        <v>-338558.92275552615</v>
      </c>
      <c r="F60" s="3">
        <f>D60+IF(Dashboard!$I$3,E60,0)</f>
        <v>-493443.34808600869</v>
      </c>
      <c r="G60" s="3">
        <f>IF(Dashboard!$I$4, ('Lookups and Calculations'!$F$9) / (1 - 'Lookups and Calculations'!$F$10), 'Lookups and Calculations'!$F$9)</f>
        <v>1951878.888340465</v>
      </c>
      <c r="H60" s="12">
        <f t="shared" si="0"/>
        <v>0</v>
      </c>
      <c r="I60" s="12">
        <f t="shared" si="1"/>
        <v>0</v>
      </c>
      <c r="J60" s="13">
        <f>(1 - Dashboard!$I$9) * H60 * Dashboard!$I$8 * 'Lookups and Calculations'!$F$12</f>
        <v>0</v>
      </c>
      <c r="K60" s="12">
        <f>(1 - Dashboard!$I$11) * I60 * Dashboard!$I$10 * 'Lookups and Calculations'!$F$12</f>
        <v>0</v>
      </c>
      <c r="L60" s="12">
        <f>(H60 - I60) * Dashboard!$I$13 * (Dashboard!$D$12 / 365) * 'Lookups and Calculations'!$F$12</f>
        <v>0</v>
      </c>
      <c r="M60" s="3">
        <f>(G60*2) * Dashboard!$I$13 * (Dashboard!$D$12 / 365) * 'Lookups and Calculations'!$F$12</f>
        <v>1602.0878730267946</v>
      </c>
      <c r="N60" s="12">
        <f>H60 * Dashboard!$I$14 * Dashboard!$I$15 * (Dashboard!$D$12 / 365) * 'Lookups and Calculations'!$F$12</f>
        <v>0</v>
      </c>
    </row>
    <row r="61" spans="1:14" x14ac:dyDescent="0.35">
      <c r="A61" s="2">
        <v>60</v>
      </c>
      <c r="B61" s="11">
        <v>-8.6213209100550782E-3</v>
      </c>
      <c r="C61" s="11">
        <v>0.27669554476378533</v>
      </c>
      <c r="D61" s="3">
        <f>B61*Dashboard!$D$11*Dashboard!$D$10*SQRT(Dashboard!$D$12/365)</f>
        <v>-2140.5167858076925</v>
      </c>
      <c r="E61" s="3">
        <f>IF(Dashboard!$I$3,C61*Dashboard!$E$11*Dashboard!$E$10*SQRT(Dashboard!$D$12/365),0)</f>
        <v>137396.9173179293</v>
      </c>
      <c r="F61" s="3">
        <f>D61+IF(Dashboard!$I$3,E61,0)</f>
        <v>135256.4005321216</v>
      </c>
      <c r="G61" s="3">
        <f>IF(Dashboard!$I$4, ('Lookups and Calculations'!$F$9) / (1 - 'Lookups and Calculations'!$F$10), 'Lookups and Calculations'!$F$9)</f>
        <v>1951878.888340465</v>
      </c>
      <c r="H61" s="12">
        <f t="shared" si="0"/>
        <v>0</v>
      </c>
      <c r="I61" s="12">
        <f t="shared" si="1"/>
        <v>0</v>
      </c>
      <c r="J61" s="13">
        <f>(1 - Dashboard!$I$9) * H61 * Dashboard!$I$8 * 'Lookups and Calculations'!$F$12</f>
        <v>0</v>
      </c>
      <c r="K61" s="12">
        <f>(1 - Dashboard!$I$11) * I61 * Dashboard!$I$10 * 'Lookups and Calculations'!$F$12</f>
        <v>0</v>
      </c>
      <c r="L61" s="12">
        <f>(H61 - I61) * Dashboard!$I$13 * (Dashboard!$D$12 / 365) * 'Lookups and Calculations'!$F$12</f>
        <v>0</v>
      </c>
      <c r="M61" s="3">
        <f>(G61*2) * Dashboard!$I$13 * (Dashboard!$D$12 / 365) * 'Lookups and Calculations'!$F$12</f>
        <v>1602.0878730267946</v>
      </c>
      <c r="N61" s="12">
        <f>H61 * Dashboard!$I$14 * Dashboard!$I$15 * (Dashboard!$D$12 / 365) * 'Lookups and Calculations'!$F$12</f>
        <v>0</v>
      </c>
    </row>
    <row r="62" spans="1:14" x14ac:dyDescent="0.35">
      <c r="A62" s="2">
        <v>61</v>
      </c>
      <c r="B62" s="11">
        <v>-0.30026813102618144</v>
      </c>
      <c r="C62" s="11">
        <v>0.43890534517176188</v>
      </c>
      <c r="D62" s="3">
        <f>B62*Dashboard!$D$11*Dashboard!$D$10*SQRT(Dashboard!$D$12/365)</f>
        <v>-74551.102019068538</v>
      </c>
      <c r="E62" s="3">
        <f>IF(Dashboard!$I$3,C62*Dashboard!$E$11*Dashboard!$E$10*SQRT(Dashboard!$D$12/365),0)</f>
        <v>217944.38892192303</v>
      </c>
      <c r="F62" s="3">
        <f>D62+IF(Dashboard!$I$3,E62,0)</f>
        <v>143393.28690285451</v>
      </c>
      <c r="G62" s="3">
        <f>IF(Dashboard!$I$4, ('Lookups and Calculations'!$F$9) / (1 - 'Lookups and Calculations'!$F$10), 'Lookups and Calculations'!$F$9)</f>
        <v>1951878.888340465</v>
      </c>
      <c r="H62" s="12">
        <f t="shared" si="0"/>
        <v>0</v>
      </c>
      <c r="I62" s="12">
        <f t="shared" si="1"/>
        <v>0</v>
      </c>
      <c r="J62" s="13">
        <f>(1 - Dashboard!$I$9) * H62 * Dashboard!$I$8 * 'Lookups and Calculations'!$F$12</f>
        <v>0</v>
      </c>
      <c r="K62" s="12">
        <f>(1 - Dashboard!$I$11) * I62 * Dashboard!$I$10 * 'Lookups and Calculations'!$F$12</f>
        <v>0</v>
      </c>
      <c r="L62" s="12">
        <f>(H62 - I62) * Dashboard!$I$13 * (Dashboard!$D$12 / 365) * 'Lookups and Calculations'!$F$12</f>
        <v>0</v>
      </c>
      <c r="M62" s="3">
        <f>(G62*2) * Dashboard!$I$13 * (Dashboard!$D$12 / 365) * 'Lookups and Calculations'!$F$12</f>
        <v>1602.0878730267946</v>
      </c>
      <c r="N62" s="12">
        <f>H62 * Dashboard!$I$14 * Dashboard!$I$15 * (Dashboard!$D$12 / 365) * 'Lookups and Calculations'!$F$12</f>
        <v>0</v>
      </c>
    </row>
    <row r="63" spans="1:14" x14ac:dyDescent="0.35">
      <c r="A63" s="2">
        <v>62</v>
      </c>
      <c r="B63" s="11">
        <v>-0.93729339542366441</v>
      </c>
      <c r="C63" s="11">
        <v>2.5725867402510745</v>
      </c>
      <c r="D63" s="3">
        <f>B63*Dashboard!$D$11*Dashboard!$D$10*SQRT(Dashboard!$D$12/365)</f>
        <v>-232712.86002021973</v>
      </c>
      <c r="E63" s="3">
        <f>IF(Dashboard!$I$3,C63*Dashboard!$E$11*Dashboard!$E$10*SQRT(Dashboard!$D$12/365),0)</f>
        <v>1277452.7611032957</v>
      </c>
      <c r="F63" s="3">
        <f>D63+IF(Dashboard!$I$3,E63,0)</f>
        <v>1044739.901083076</v>
      </c>
      <c r="G63" s="3">
        <f>IF(Dashboard!$I$4, ('Lookups and Calculations'!$F$9) / (1 - 'Lookups and Calculations'!$F$10), 'Lookups and Calculations'!$F$9)</f>
        <v>1951878.888340465</v>
      </c>
      <c r="H63" s="12">
        <f t="shared" si="0"/>
        <v>0</v>
      </c>
      <c r="I63" s="12">
        <f t="shared" si="1"/>
        <v>0</v>
      </c>
      <c r="J63" s="13">
        <f>(1 - Dashboard!$I$9) * H63 * Dashboard!$I$8 * 'Lookups and Calculations'!$F$12</f>
        <v>0</v>
      </c>
      <c r="K63" s="12">
        <f>(1 - Dashboard!$I$11) * I63 * Dashboard!$I$10 * 'Lookups and Calculations'!$F$12</f>
        <v>0</v>
      </c>
      <c r="L63" s="12">
        <f>(H63 - I63) * Dashboard!$I$13 * (Dashboard!$D$12 / 365) * 'Lookups and Calculations'!$F$12</f>
        <v>0</v>
      </c>
      <c r="M63" s="3">
        <f>(G63*2) * Dashboard!$I$13 * (Dashboard!$D$12 / 365) * 'Lookups and Calculations'!$F$12</f>
        <v>1602.0878730267946</v>
      </c>
      <c r="N63" s="12">
        <f>H63 * Dashboard!$I$14 * Dashboard!$I$15 * (Dashboard!$D$12 / 365) * 'Lookups and Calculations'!$F$12</f>
        <v>0</v>
      </c>
    </row>
    <row r="64" spans="1:14" x14ac:dyDescent="0.35">
      <c r="A64" s="2">
        <v>63</v>
      </c>
      <c r="B64" s="11">
        <v>-0.7839375769075615</v>
      </c>
      <c r="C64" s="11">
        <v>-0.15430692810096211</v>
      </c>
      <c r="D64" s="3">
        <f>B64*Dashboard!$D$11*Dashboard!$D$10*SQRT(Dashboard!$D$12/365)</f>
        <v>-194637.40648361086</v>
      </c>
      <c r="E64" s="3">
        <f>IF(Dashboard!$I$3,C64*Dashboard!$E$11*Dashboard!$E$10*SQRT(Dashboard!$D$12/365),0)</f>
        <v>-76623.193409099069</v>
      </c>
      <c r="F64" s="3">
        <f>D64+IF(Dashboard!$I$3,E64,0)</f>
        <v>-271260.59989270993</v>
      </c>
      <c r="G64" s="3">
        <f>IF(Dashboard!$I$4, ('Lookups and Calculations'!$F$9) / (1 - 'Lookups and Calculations'!$F$10), 'Lookups and Calculations'!$F$9)</f>
        <v>1951878.888340465</v>
      </c>
      <c r="H64" s="12">
        <f t="shared" si="0"/>
        <v>0</v>
      </c>
      <c r="I64" s="12">
        <f t="shared" si="1"/>
        <v>0</v>
      </c>
      <c r="J64" s="13">
        <f>(1 - Dashboard!$I$9) * H64 * Dashboard!$I$8 * 'Lookups and Calculations'!$F$12</f>
        <v>0</v>
      </c>
      <c r="K64" s="12">
        <f>(1 - Dashboard!$I$11) * I64 * Dashboard!$I$10 * 'Lookups and Calculations'!$F$12</f>
        <v>0</v>
      </c>
      <c r="L64" s="12">
        <f>(H64 - I64) * Dashboard!$I$13 * (Dashboard!$D$12 / 365) * 'Lookups and Calculations'!$F$12</f>
        <v>0</v>
      </c>
      <c r="M64" s="3">
        <f>(G64*2) * Dashboard!$I$13 * (Dashboard!$D$12 / 365) * 'Lookups and Calculations'!$F$12</f>
        <v>1602.0878730267946</v>
      </c>
      <c r="N64" s="12">
        <f>H64 * Dashboard!$I$14 * Dashboard!$I$15 * (Dashboard!$D$12 / 365) * 'Lookups and Calculations'!$F$12</f>
        <v>0</v>
      </c>
    </row>
    <row r="65" spans="1:14" x14ac:dyDescent="0.35">
      <c r="A65" s="2">
        <v>64</v>
      </c>
      <c r="B65" s="11">
        <v>-0.52715836999554078</v>
      </c>
      <c r="C65" s="11">
        <v>0.18933453798553565</v>
      </c>
      <c r="D65" s="3">
        <f>B65*Dashboard!$D$11*Dashboard!$D$10*SQRT(Dashboard!$D$12/365)</f>
        <v>-130883.81137030062</v>
      </c>
      <c r="E65" s="3">
        <f>IF(Dashboard!$I$3,C65*Dashboard!$E$11*Dashboard!$E$10*SQRT(Dashboard!$D$12/365),0)</f>
        <v>94016.627131582805</v>
      </c>
      <c r="F65" s="3">
        <f>D65+IF(Dashboard!$I$3,E65,0)</f>
        <v>-36867.184238717819</v>
      </c>
      <c r="G65" s="3">
        <f>IF(Dashboard!$I$4, ('Lookups and Calculations'!$F$9) / (1 - 'Lookups and Calculations'!$F$10), 'Lookups and Calculations'!$F$9)</f>
        <v>1951878.888340465</v>
      </c>
      <c r="H65" s="12">
        <f t="shared" si="0"/>
        <v>0</v>
      </c>
      <c r="I65" s="12">
        <f t="shared" si="1"/>
        <v>0</v>
      </c>
      <c r="J65" s="13">
        <f>(1 - Dashboard!$I$9) * H65 * Dashboard!$I$8 * 'Lookups and Calculations'!$F$12</f>
        <v>0</v>
      </c>
      <c r="K65" s="12">
        <f>(1 - Dashboard!$I$11) * I65 * Dashboard!$I$10 * 'Lookups and Calculations'!$F$12</f>
        <v>0</v>
      </c>
      <c r="L65" s="12">
        <f>(H65 - I65) * Dashboard!$I$13 * (Dashboard!$D$12 / 365) * 'Lookups and Calculations'!$F$12</f>
        <v>0</v>
      </c>
      <c r="M65" s="3">
        <f>(G65*2) * Dashboard!$I$13 * (Dashboard!$D$12 / 365) * 'Lookups and Calculations'!$F$12</f>
        <v>1602.0878730267946</v>
      </c>
      <c r="N65" s="12">
        <f>H65 * Dashboard!$I$14 * Dashboard!$I$15 * (Dashboard!$D$12 / 365) * 'Lookups and Calculations'!$F$12</f>
        <v>0</v>
      </c>
    </row>
    <row r="66" spans="1:14" x14ac:dyDescent="0.35">
      <c r="A66" s="2">
        <v>65</v>
      </c>
      <c r="B66" s="11">
        <v>1.0943805869457817</v>
      </c>
      <c r="C66" s="11">
        <v>0.2226407642558656</v>
      </c>
      <c r="D66" s="3">
        <f>B66*Dashboard!$D$11*Dashboard!$D$10*SQRT(Dashboard!$D$12/365)</f>
        <v>271714.74543853337</v>
      </c>
      <c r="E66" s="3">
        <f>IF(Dashboard!$I$3,C66*Dashboard!$E$11*Dashboard!$E$10*SQRT(Dashboard!$D$12/365),0)</f>
        <v>110555.28452465158</v>
      </c>
      <c r="F66" s="3">
        <f>D66+IF(Dashboard!$I$3,E66,0)</f>
        <v>382270.02996318496</v>
      </c>
      <c r="G66" s="3">
        <f>IF(Dashboard!$I$4, ('Lookups and Calculations'!$F$9) / (1 - 'Lookups and Calculations'!$F$10), 'Lookups and Calculations'!$F$9)</f>
        <v>1951878.888340465</v>
      </c>
      <c r="H66" s="12">
        <f t="shared" si="0"/>
        <v>0</v>
      </c>
      <c r="I66" s="12">
        <f t="shared" si="1"/>
        <v>0</v>
      </c>
      <c r="J66" s="13">
        <f>(1 - Dashboard!$I$9) * H66 * Dashboard!$I$8 * 'Lookups and Calculations'!$F$12</f>
        <v>0</v>
      </c>
      <c r="K66" s="12">
        <f>(1 - Dashboard!$I$11) * I66 * Dashboard!$I$10 * 'Lookups and Calculations'!$F$12</f>
        <v>0</v>
      </c>
      <c r="L66" s="12">
        <f>(H66 - I66) * Dashboard!$I$13 * (Dashboard!$D$12 / 365) * 'Lookups and Calculations'!$F$12</f>
        <v>0</v>
      </c>
      <c r="M66" s="3">
        <f>(G66*2) * Dashboard!$I$13 * (Dashboard!$D$12 / 365) * 'Lookups and Calculations'!$F$12</f>
        <v>1602.0878730267946</v>
      </c>
      <c r="N66" s="12">
        <f>H66 * Dashboard!$I$14 * Dashboard!$I$15 * (Dashboard!$D$12 / 365) * 'Lookups and Calculations'!$F$12</f>
        <v>0</v>
      </c>
    </row>
    <row r="67" spans="1:14" x14ac:dyDescent="0.35">
      <c r="A67" s="2">
        <v>66</v>
      </c>
      <c r="B67" s="11">
        <v>0.96801710594203616</v>
      </c>
      <c r="C67" s="11">
        <v>-0.60146306563175722</v>
      </c>
      <c r="D67" s="3">
        <f>B67*Dashboard!$D$11*Dashboard!$D$10*SQRT(Dashboard!$D$12/365)</f>
        <v>240340.99714363541</v>
      </c>
      <c r="E67" s="3">
        <f>IF(Dashboard!$I$3,C67*Dashboard!$E$11*Dashboard!$E$10*SQRT(Dashboard!$D$12/365),0)</f>
        <v>-298664.62493620487</v>
      </c>
      <c r="F67" s="3">
        <f>D67+IF(Dashboard!$I$3,E67,0)</f>
        <v>-58323.627792569459</v>
      </c>
      <c r="G67" s="3">
        <f>IF(Dashboard!$I$4, ('Lookups and Calculations'!$F$9) / (1 - 'Lookups and Calculations'!$F$10), 'Lookups and Calculations'!$F$9)</f>
        <v>1951878.888340465</v>
      </c>
      <c r="H67" s="12">
        <f t="shared" ref="H67:H130" si="2">MAX(0,F67-G67)</f>
        <v>0</v>
      </c>
      <c r="I67" s="12">
        <f t="shared" ref="I67:I130" si="3">MAX(0,-F67-G67)</f>
        <v>0</v>
      </c>
      <c r="J67" s="13">
        <f>(1 - Dashboard!$I$9) * H67 * Dashboard!$I$8 * 'Lookups and Calculations'!$F$12</f>
        <v>0</v>
      </c>
      <c r="K67" s="12">
        <f>(1 - Dashboard!$I$11) * I67 * Dashboard!$I$10 * 'Lookups and Calculations'!$F$12</f>
        <v>0</v>
      </c>
      <c r="L67" s="12">
        <f>(H67 - I67) * Dashboard!$I$13 * (Dashboard!$D$12 / 365) * 'Lookups and Calculations'!$F$12</f>
        <v>0</v>
      </c>
      <c r="M67" s="3">
        <f>(G67*2) * Dashboard!$I$13 * (Dashboard!$D$12 / 365) * 'Lookups and Calculations'!$F$12</f>
        <v>1602.0878730267946</v>
      </c>
      <c r="N67" s="12">
        <f>H67 * Dashboard!$I$14 * Dashboard!$I$15 * (Dashboard!$D$12 / 365) * 'Lookups and Calculations'!$F$12</f>
        <v>0</v>
      </c>
    </row>
    <row r="68" spans="1:14" x14ac:dyDescent="0.35">
      <c r="A68" s="2">
        <v>67</v>
      </c>
      <c r="B68" s="11">
        <v>-1.2209274501819631</v>
      </c>
      <c r="C68" s="11">
        <v>-1.5360941329790294</v>
      </c>
      <c r="D68" s="3">
        <f>B68*Dashboard!$D$11*Dashboard!$D$10*SQRT(Dashboard!$D$12/365)</f>
        <v>-303134.0241980601</v>
      </c>
      <c r="E68" s="3">
        <f>IF(Dashboard!$I$3,C68*Dashboard!$E$11*Dashboard!$E$10*SQRT(Dashboard!$D$12/365),0)</f>
        <v>-762768.32994059613</v>
      </c>
      <c r="F68" s="3">
        <f>D68+IF(Dashboard!$I$3,E68,0)</f>
        <v>-1065902.3541386563</v>
      </c>
      <c r="G68" s="3">
        <f>IF(Dashboard!$I$4, ('Lookups and Calculations'!$F$9) / (1 - 'Lookups and Calculations'!$F$10), 'Lookups and Calculations'!$F$9)</f>
        <v>1951878.888340465</v>
      </c>
      <c r="H68" s="12">
        <f t="shared" si="2"/>
        <v>0</v>
      </c>
      <c r="I68" s="12">
        <f t="shared" si="3"/>
        <v>0</v>
      </c>
      <c r="J68" s="13">
        <f>(1 - Dashboard!$I$9) * H68 * Dashboard!$I$8 * 'Lookups and Calculations'!$F$12</f>
        <v>0</v>
      </c>
      <c r="K68" s="12">
        <f>(1 - Dashboard!$I$11) * I68 * Dashboard!$I$10 * 'Lookups and Calculations'!$F$12</f>
        <v>0</v>
      </c>
      <c r="L68" s="12">
        <f>(H68 - I68) * Dashboard!$I$13 * (Dashboard!$D$12 / 365) * 'Lookups and Calculations'!$F$12</f>
        <v>0</v>
      </c>
      <c r="M68" s="3">
        <f>(G68*2) * Dashboard!$I$13 * (Dashboard!$D$12 / 365) * 'Lookups and Calculations'!$F$12</f>
        <v>1602.0878730267946</v>
      </c>
      <c r="N68" s="12">
        <f>H68 * Dashboard!$I$14 * Dashboard!$I$15 * (Dashboard!$D$12 / 365) * 'Lookups and Calculations'!$F$12</f>
        <v>0</v>
      </c>
    </row>
    <row r="69" spans="1:14" x14ac:dyDescent="0.35">
      <c r="A69" s="2">
        <v>68</v>
      </c>
      <c r="B69" s="11">
        <v>-2.4606774540529557</v>
      </c>
      <c r="C69" s="11">
        <v>-0.78724571870020954</v>
      </c>
      <c r="D69" s="3">
        <f>B69*Dashboard!$D$11*Dashboard!$D$10*SQRT(Dashboard!$D$12/365)</f>
        <v>-610941.34527759266</v>
      </c>
      <c r="E69" s="3">
        <f>IF(Dashboard!$I$3,C69*Dashboard!$E$11*Dashboard!$E$10*SQRT(Dashboard!$D$12/365),0)</f>
        <v>-390917.51554397808</v>
      </c>
      <c r="F69" s="3">
        <f>D69+IF(Dashboard!$I$3,E69,0)</f>
        <v>-1001858.8608215707</v>
      </c>
      <c r="G69" s="3">
        <f>IF(Dashboard!$I$4, ('Lookups and Calculations'!$F$9) / (1 - 'Lookups and Calculations'!$F$10), 'Lookups and Calculations'!$F$9)</f>
        <v>1951878.888340465</v>
      </c>
      <c r="H69" s="12">
        <f t="shared" si="2"/>
        <v>0</v>
      </c>
      <c r="I69" s="12">
        <f t="shared" si="3"/>
        <v>0</v>
      </c>
      <c r="J69" s="13">
        <f>(1 - Dashboard!$I$9) * H69 * Dashboard!$I$8 * 'Lookups and Calculations'!$F$12</f>
        <v>0</v>
      </c>
      <c r="K69" s="12">
        <f>(1 - Dashboard!$I$11) * I69 * Dashboard!$I$10 * 'Lookups and Calculations'!$F$12</f>
        <v>0</v>
      </c>
      <c r="L69" s="12">
        <f>(H69 - I69) * Dashboard!$I$13 * (Dashboard!$D$12 / 365) * 'Lookups and Calculations'!$F$12</f>
        <v>0</v>
      </c>
      <c r="M69" s="3">
        <f>(G69*2) * Dashboard!$I$13 * (Dashboard!$D$12 / 365) * 'Lookups and Calculations'!$F$12</f>
        <v>1602.0878730267946</v>
      </c>
      <c r="N69" s="12">
        <f>H69 * Dashboard!$I$14 * Dashboard!$I$15 * (Dashboard!$D$12 / 365) * 'Lookups and Calculations'!$F$12</f>
        <v>0</v>
      </c>
    </row>
    <row r="70" spans="1:14" x14ac:dyDescent="0.35">
      <c r="A70" s="2">
        <v>69</v>
      </c>
      <c r="B70" s="11">
        <v>-1.0399890892723023</v>
      </c>
      <c r="C70" s="11">
        <v>0.2723778689423117</v>
      </c>
      <c r="D70" s="3">
        <f>B70*Dashboard!$D$11*Dashboard!$D$10*SQRT(Dashboard!$D$12/365)</f>
        <v>-258210.32830919133</v>
      </c>
      <c r="E70" s="3">
        <f>IF(Dashboard!$I$3,C70*Dashboard!$E$11*Dashboard!$E$10*SQRT(Dashboard!$D$12/365),0)</f>
        <v>135252.91695697274</v>
      </c>
      <c r="F70" s="3">
        <f>D70+IF(Dashboard!$I$3,E70,0)</f>
        <v>-122957.41135221859</v>
      </c>
      <c r="G70" s="3">
        <f>IF(Dashboard!$I$4, ('Lookups and Calculations'!$F$9) / (1 - 'Lookups and Calculations'!$F$10), 'Lookups and Calculations'!$F$9)</f>
        <v>1951878.888340465</v>
      </c>
      <c r="H70" s="12">
        <f t="shared" si="2"/>
        <v>0</v>
      </c>
      <c r="I70" s="12">
        <f t="shared" si="3"/>
        <v>0</v>
      </c>
      <c r="J70" s="13">
        <f>(1 - Dashboard!$I$9) * H70 * Dashboard!$I$8 * 'Lookups and Calculations'!$F$12</f>
        <v>0</v>
      </c>
      <c r="K70" s="12">
        <f>(1 - Dashboard!$I$11) * I70 * Dashboard!$I$10 * 'Lookups and Calculations'!$F$12</f>
        <v>0</v>
      </c>
      <c r="L70" s="12">
        <f>(H70 - I70) * Dashboard!$I$13 * (Dashboard!$D$12 / 365) * 'Lookups and Calculations'!$F$12</f>
        <v>0</v>
      </c>
      <c r="M70" s="3">
        <f>(G70*2) * Dashboard!$I$13 * (Dashboard!$D$12 / 365) * 'Lookups and Calculations'!$F$12</f>
        <v>1602.0878730267946</v>
      </c>
      <c r="N70" s="12">
        <f>H70 * Dashboard!$I$14 * Dashboard!$I$15 * (Dashboard!$D$12 / 365) * 'Lookups and Calculations'!$F$12</f>
        <v>0</v>
      </c>
    </row>
    <row r="71" spans="1:14" x14ac:dyDescent="0.35">
      <c r="A71" s="2">
        <v>70</v>
      </c>
      <c r="B71" s="11">
        <v>0.36764879863724365</v>
      </c>
      <c r="C71" s="11">
        <v>0.64608363508218669</v>
      </c>
      <c r="D71" s="3">
        <f>B71*Dashboard!$D$11*Dashboard!$D$10*SQRT(Dashboard!$D$12/365)</f>
        <v>91280.493206930725</v>
      </c>
      <c r="E71" s="3">
        <f>IF(Dashboard!$I$3,C71*Dashboard!$E$11*Dashboard!$E$10*SQRT(Dashboard!$D$12/365),0)</f>
        <v>320821.57255418471</v>
      </c>
      <c r="F71" s="3">
        <f>D71+IF(Dashboard!$I$3,E71,0)</f>
        <v>412102.0657611154</v>
      </c>
      <c r="G71" s="3">
        <f>IF(Dashboard!$I$4, ('Lookups and Calculations'!$F$9) / (1 - 'Lookups and Calculations'!$F$10), 'Lookups and Calculations'!$F$9)</f>
        <v>1951878.888340465</v>
      </c>
      <c r="H71" s="12">
        <f t="shared" si="2"/>
        <v>0</v>
      </c>
      <c r="I71" s="12">
        <f t="shared" si="3"/>
        <v>0</v>
      </c>
      <c r="J71" s="13">
        <f>(1 - Dashboard!$I$9) * H71 * Dashboard!$I$8 * 'Lookups and Calculations'!$F$12</f>
        <v>0</v>
      </c>
      <c r="K71" s="12">
        <f>(1 - Dashboard!$I$11) * I71 * Dashboard!$I$10 * 'Lookups and Calculations'!$F$12</f>
        <v>0</v>
      </c>
      <c r="L71" s="12">
        <f>(H71 - I71) * Dashboard!$I$13 * (Dashboard!$D$12 / 365) * 'Lookups and Calculations'!$F$12</f>
        <v>0</v>
      </c>
      <c r="M71" s="3">
        <f>(G71*2) * Dashboard!$I$13 * (Dashboard!$D$12 / 365) * 'Lookups and Calculations'!$F$12</f>
        <v>1602.0878730267946</v>
      </c>
      <c r="N71" s="12">
        <f>H71 * Dashboard!$I$14 * Dashboard!$I$15 * (Dashboard!$D$12 / 365) * 'Lookups and Calculations'!$F$12</f>
        <v>0</v>
      </c>
    </row>
    <row r="72" spans="1:14" x14ac:dyDescent="0.35">
      <c r="A72" s="2">
        <v>71</v>
      </c>
      <c r="B72" s="11">
        <v>4.7076754487315589E-2</v>
      </c>
      <c r="C72" s="11">
        <v>1.3522971990194461</v>
      </c>
      <c r="D72" s="3">
        <f>B72*Dashboard!$D$11*Dashboard!$D$10*SQRT(Dashboard!$D$12/365)</f>
        <v>11688.299768997098</v>
      </c>
      <c r="E72" s="3">
        <f>IF(Dashboard!$I$3,C72*Dashboard!$E$11*Dashboard!$E$10*SQRT(Dashboard!$D$12/365),0)</f>
        <v>671501.47502938926</v>
      </c>
      <c r="F72" s="3">
        <f>D72+IF(Dashboard!$I$3,E72,0)</f>
        <v>683189.77479838638</v>
      </c>
      <c r="G72" s="3">
        <f>IF(Dashboard!$I$4, ('Lookups and Calculations'!$F$9) / (1 - 'Lookups and Calculations'!$F$10), 'Lookups and Calculations'!$F$9)</f>
        <v>1951878.888340465</v>
      </c>
      <c r="H72" s="12">
        <f t="shared" si="2"/>
        <v>0</v>
      </c>
      <c r="I72" s="12">
        <f t="shared" si="3"/>
        <v>0</v>
      </c>
      <c r="J72" s="13">
        <f>(1 - Dashboard!$I$9) * H72 * Dashboard!$I$8 * 'Lookups and Calculations'!$F$12</f>
        <v>0</v>
      </c>
      <c r="K72" s="12">
        <f>(1 - Dashboard!$I$11) * I72 * Dashboard!$I$10 * 'Lookups and Calculations'!$F$12</f>
        <v>0</v>
      </c>
      <c r="L72" s="12">
        <f>(H72 - I72) * Dashboard!$I$13 * (Dashboard!$D$12 / 365) * 'Lookups and Calculations'!$F$12</f>
        <v>0</v>
      </c>
      <c r="M72" s="3">
        <f>(G72*2) * Dashboard!$I$13 * (Dashboard!$D$12 / 365) * 'Lookups and Calculations'!$F$12</f>
        <v>1602.0878730267946</v>
      </c>
      <c r="N72" s="12">
        <f>H72 * Dashboard!$I$14 * Dashboard!$I$15 * (Dashboard!$D$12 / 365) * 'Lookups and Calculations'!$F$12</f>
        <v>0</v>
      </c>
    </row>
    <row r="73" spans="1:14" x14ac:dyDescent="0.35">
      <c r="A73" s="2">
        <v>72</v>
      </c>
      <c r="B73" s="11">
        <v>0.6429303812795587</v>
      </c>
      <c r="C73" s="11">
        <v>0.44422304515133598</v>
      </c>
      <c r="D73" s="3">
        <f>B73*Dashboard!$D$11*Dashboard!$D$10*SQRT(Dashboard!$D$12/365)</f>
        <v>159627.8908524985</v>
      </c>
      <c r="E73" s="3">
        <f>IF(Dashboard!$I$3,C73*Dashboard!$E$11*Dashboard!$E$10*SQRT(Dashboard!$D$12/365),0)</f>
        <v>220584.96481207272</v>
      </c>
      <c r="F73" s="3">
        <f>D73+IF(Dashboard!$I$3,E73,0)</f>
        <v>380212.85566457122</v>
      </c>
      <c r="G73" s="3">
        <f>IF(Dashboard!$I$4, ('Lookups and Calculations'!$F$9) / (1 - 'Lookups and Calculations'!$F$10), 'Lookups and Calculations'!$F$9)</f>
        <v>1951878.888340465</v>
      </c>
      <c r="H73" s="12">
        <f t="shared" si="2"/>
        <v>0</v>
      </c>
      <c r="I73" s="12">
        <f t="shared" si="3"/>
        <v>0</v>
      </c>
      <c r="J73" s="13">
        <f>(1 - Dashboard!$I$9) * H73 * Dashboard!$I$8 * 'Lookups and Calculations'!$F$12</f>
        <v>0</v>
      </c>
      <c r="K73" s="12">
        <f>(1 - Dashboard!$I$11) * I73 * Dashboard!$I$10 * 'Lookups and Calculations'!$F$12</f>
        <v>0</v>
      </c>
      <c r="L73" s="12">
        <f>(H73 - I73) * Dashboard!$I$13 * (Dashboard!$D$12 / 365) * 'Lookups and Calculations'!$F$12</f>
        <v>0</v>
      </c>
      <c r="M73" s="3">
        <f>(G73*2) * Dashboard!$I$13 * (Dashboard!$D$12 / 365) * 'Lookups and Calculations'!$F$12</f>
        <v>1602.0878730267946</v>
      </c>
      <c r="N73" s="12">
        <f>H73 * Dashboard!$I$14 * Dashboard!$I$15 * (Dashboard!$D$12 / 365) * 'Lookups and Calculations'!$F$12</f>
        <v>0</v>
      </c>
    </row>
    <row r="74" spans="1:14" x14ac:dyDescent="0.35">
      <c r="A74" s="2">
        <v>73</v>
      </c>
      <c r="B74" s="11">
        <v>-0.47653659107958518</v>
      </c>
      <c r="C74" s="11">
        <v>2.7918847342061794</v>
      </c>
      <c r="D74" s="3">
        <f>B74*Dashboard!$D$11*Dashboard!$D$10*SQRT(Dashboard!$D$12/365)</f>
        <v>-118315.346673589</v>
      </c>
      <c r="E74" s="3">
        <f>IF(Dashboard!$I$3,C74*Dashboard!$E$11*Dashboard!$E$10*SQRT(Dashboard!$D$12/365),0)</f>
        <v>1386348.1477968548</v>
      </c>
      <c r="F74" s="3">
        <f>D74+IF(Dashboard!$I$3,E74,0)</f>
        <v>1268032.8011232659</v>
      </c>
      <c r="G74" s="3">
        <f>IF(Dashboard!$I$4, ('Lookups and Calculations'!$F$9) / (1 - 'Lookups and Calculations'!$F$10), 'Lookups and Calculations'!$F$9)</f>
        <v>1951878.888340465</v>
      </c>
      <c r="H74" s="12">
        <f t="shared" si="2"/>
        <v>0</v>
      </c>
      <c r="I74" s="12">
        <f t="shared" si="3"/>
        <v>0</v>
      </c>
      <c r="J74" s="13">
        <f>(1 - Dashboard!$I$9) * H74 * Dashboard!$I$8 * 'Lookups and Calculations'!$F$12</f>
        <v>0</v>
      </c>
      <c r="K74" s="12">
        <f>(1 - Dashboard!$I$11) * I74 * Dashboard!$I$10 * 'Lookups and Calculations'!$F$12</f>
        <v>0</v>
      </c>
      <c r="L74" s="12">
        <f>(H74 - I74) * Dashboard!$I$13 * (Dashboard!$D$12 / 365) * 'Lookups and Calculations'!$F$12</f>
        <v>0</v>
      </c>
      <c r="M74" s="3">
        <f>(G74*2) * Dashboard!$I$13 * (Dashboard!$D$12 / 365) * 'Lookups and Calculations'!$F$12</f>
        <v>1602.0878730267946</v>
      </c>
      <c r="N74" s="12">
        <f>H74 * Dashboard!$I$14 * Dashboard!$I$15 * (Dashboard!$D$12 / 365) * 'Lookups and Calculations'!$F$12</f>
        <v>0</v>
      </c>
    </row>
    <row r="75" spans="1:14" x14ac:dyDescent="0.35">
      <c r="A75" s="2">
        <v>74</v>
      </c>
      <c r="B75" s="11">
        <v>-0.54145706700774165</v>
      </c>
      <c r="C75" s="11">
        <v>0.94039887965290925</v>
      </c>
      <c r="D75" s="3">
        <f>B75*Dashboard!$D$11*Dashboard!$D$10*SQRT(Dashboard!$D$12/365)</f>
        <v>-134433.91712429217</v>
      </c>
      <c r="E75" s="3">
        <f>IF(Dashboard!$I$3,C75*Dashboard!$E$11*Dashboard!$E$10*SQRT(Dashboard!$D$12/365),0)</f>
        <v>466967.79026149039</v>
      </c>
      <c r="F75" s="3">
        <f>D75+IF(Dashboard!$I$3,E75,0)</f>
        <v>332533.87313719821</v>
      </c>
      <c r="G75" s="3">
        <f>IF(Dashboard!$I$4, ('Lookups and Calculations'!$F$9) / (1 - 'Lookups and Calculations'!$F$10), 'Lookups and Calculations'!$F$9)</f>
        <v>1951878.888340465</v>
      </c>
      <c r="H75" s="12">
        <f t="shared" si="2"/>
        <v>0</v>
      </c>
      <c r="I75" s="12">
        <f t="shared" si="3"/>
        <v>0</v>
      </c>
      <c r="J75" s="13">
        <f>(1 - Dashboard!$I$9) * H75 * Dashboard!$I$8 * 'Lookups and Calculations'!$F$12</f>
        <v>0</v>
      </c>
      <c r="K75" s="12">
        <f>(1 - Dashboard!$I$11) * I75 * Dashboard!$I$10 * 'Lookups and Calculations'!$F$12</f>
        <v>0</v>
      </c>
      <c r="L75" s="12">
        <f>(H75 - I75) * Dashboard!$I$13 * (Dashboard!$D$12 / 365) * 'Lookups and Calculations'!$F$12</f>
        <v>0</v>
      </c>
      <c r="M75" s="3">
        <f>(G75*2) * Dashboard!$I$13 * (Dashboard!$D$12 / 365) * 'Lookups and Calculations'!$F$12</f>
        <v>1602.0878730267946</v>
      </c>
      <c r="N75" s="12">
        <f>H75 * Dashboard!$I$14 * Dashboard!$I$15 * (Dashboard!$D$12 / 365) * 'Lookups and Calculations'!$F$12</f>
        <v>0</v>
      </c>
    </row>
    <row r="76" spans="1:14" x14ac:dyDescent="0.35">
      <c r="A76" s="2">
        <v>75</v>
      </c>
      <c r="B76" s="11">
        <v>0.38306093937800473</v>
      </c>
      <c r="C76" s="11">
        <v>1.0761618732170672</v>
      </c>
      <c r="D76" s="3">
        <f>B76*Dashboard!$D$11*Dashboard!$D$10*SQRT(Dashboard!$D$12/365)</f>
        <v>95107.046736837408</v>
      </c>
      <c r="E76" s="3">
        <f>IF(Dashboard!$I$3,C76*Dashboard!$E$11*Dashboard!$E$10*SQRT(Dashboard!$D$12/365),0)</f>
        <v>534382.74201827997</v>
      </c>
      <c r="F76" s="3">
        <f>D76+IF(Dashboard!$I$3,E76,0)</f>
        <v>629489.78875511733</v>
      </c>
      <c r="G76" s="3">
        <f>IF(Dashboard!$I$4, ('Lookups and Calculations'!$F$9) / (1 - 'Lookups and Calculations'!$F$10), 'Lookups and Calculations'!$F$9)</f>
        <v>1951878.888340465</v>
      </c>
      <c r="H76" s="12">
        <f t="shared" si="2"/>
        <v>0</v>
      </c>
      <c r="I76" s="12">
        <f t="shared" si="3"/>
        <v>0</v>
      </c>
      <c r="J76" s="13">
        <f>(1 - Dashboard!$I$9) * H76 * Dashboard!$I$8 * 'Lookups and Calculations'!$F$12</f>
        <v>0</v>
      </c>
      <c r="K76" s="12">
        <f>(1 - Dashboard!$I$11) * I76 * Dashboard!$I$10 * 'Lookups and Calculations'!$F$12</f>
        <v>0</v>
      </c>
      <c r="L76" s="12">
        <f>(H76 - I76) * Dashboard!$I$13 * (Dashboard!$D$12 / 365) * 'Lookups and Calculations'!$F$12</f>
        <v>0</v>
      </c>
      <c r="M76" s="3">
        <f>(G76*2) * Dashboard!$I$13 * (Dashboard!$D$12 / 365) * 'Lookups and Calculations'!$F$12</f>
        <v>1602.0878730267946</v>
      </c>
      <c r="N76" s="12">
        <f>H76 * Dashboard!$I$14 * Dashboard!$I$15 * (Dashboard!$D$12 / 365) * 'Lookups and Calculations'!$F$12</f>
        <v>0</v>
      </c>
    </row>
    <row r="77" spans="1:14" x14ac:dyDescent="0.35">
      <c r="A77" s="2">
        <v>76</v>
      </c>
      <c r="B77" s="11">
        <v>-0.29737384280029877</v>
      </c>
      <c r="C77" s="11">
        <v>0.79706690107473921</v>
      </c>
      <c r="D77" s="3">
        <f>B77*Dashboard!$D$11*Dashboard!$D$10*SQRT(Dashboard!$D$12/365)</f>
        <v>-73832.503025352635</v>
      </c>
      <c r="E77" s="3">
        <f>IF(Dashboard!$I$3,C77*Dashboard!$E$11*Dashboard!$E$10*SQRT(Dashboard!$D$12/365),0)</f>
        <v>395794.35656369722</v>
      </c>
      <c r="F77" s="3">
        <f>D77+IF(Dashboard!$I$3,E77,0)</f>
        <v>321961.85353834461</v>
      </c>
      <c r="G77" s="3">
        <f>IF(Dashboard!$I$4, ('Lookups and Calculations'!$F$9) / (1 - 'Lookups and Calculations'!$F$10), 'Lookups and Calculations'!$F$9)</f>
        <v>1951878.888340465</v>
      </c>
      <c r="H77" s="12">
        <f t="shared" si="2"/>
        <v>0</v>
      </c>
      <c r="I77" s="12">
        <f t="shared" si="3"/>
        <v>0</v>
      </c>
      <c r="J77" s="13">
        <f>(1 - Dashboard!$I$9) * H77 * Dashboard!$I$8 * 'Lookups and Calculations'!$F$12</f>
        <v>0</v>
      </c>
      <c r="K77" s="12">
        <f>(1 - Dashboard!$I$11) * I77 * Dashboard!$I$10 * 'Lookups and Calculations'!$F$12</f>
        <v>0</v>
      </c>
      <c r="L77" s="12">
        <f>(H77 - I77) * Dashboard!$I$13 * (Dashboard!$D$12 / 365) * 'Lookups and Calculations'!$F$12</f>
        <v>0</v>
      </c>
      <c r="M77" s="3">
        <f>(G77*2) * Dashboard!$I$13 * (Dashboard!$D$12 / 365) * 'Lookups and Calculations'!$F$12</f>
        <v>1602.0878730267946</v>
      </c>
      <c r="N77" s="12">
        <f>H77 * Dashboard!$I$14 * Dashboard!$I$15 * (Dashboard!$D$12 / 365) * 'Lookups and Calculations'!$F$12</f>
        <v>0</v>
      </c>
    </row>
    <row r="78" spans="1:14" x14ac:dyDescent="0.35">
      <c r="A78" s="2">
        <v>77</v>
      </c>
      <c r="B78" s="11">
        <v>-0.43051130520988984</v>
      </c>
      <c r="C78" s="11">
        <v>-0.36816821075904099</v>
      </c>
      <c r="D78" s="3">
        <f>B78*Dashboard!$D$11*Dashboard!$D$10*SQRT(Dashboard!$D$12/365)</f>
        <v>-106888.10739047884</v>
      </c>
      <c r="E78" s="3">
        <f>IF(Dashboard!$I$3,C78*Dashboard!$E$11*Dashboard!$E$10*SQRT(Dashboard!$D$12/365),0)</f>
        <v>-182818.90753222804</v>
      </c>
      <c r="F78" s="3">
        <f>D78+IF(Dashboard!$I$3,E78,0)</f>
        <v>-289707.01492270688</v>
      </c>
      <c r="G78" s="3">
        <f>IF(Dashboard!$I$4, ('Lookups and Calculations'!$F$9) / (1 - 'Lookups and Calculations'!$F$10), 'Lookups and Calculations'!$F$9)</f>
        <v>1951878.888340465</v>
      </c>
      <c r="H78" s="12">
        <f t="shared" si="2"/>
        <v>0</v>
      </c>
      <c r="I78" s="12">
        <f t="shared" si="3"/>
        <v>0</v>
      </c>
      <c r="J78" s="13">
        <f>(1 - Dashboard!$I$9) * H78 * Dashboard!$I$8 * 'Lookups and Calculations'!$F$12</f>
        <v>0</v>
      </c>
      <c r="K78" s="12">
        <f>(1 - Dashboard!$I$11) * I78 * Dashboard!$I$10 * 'Lookups and Calculations'!$F$12</f>
        <v>0</v>
      </c>
      <c r="L78" s="12">
        <f>(H78 - I78) * Dashboard!$I$13 * (Dashboard!$D$12 / 365) * 'Lookups and Calculations'!$F$12</f>
        <v>0</v>
      </c>
      <c r="M78" s="3">
        <f>(G78*2) * Dashboard!$I$13 * (Dashboard!$D$12 / 365) * 'Lookups and Calculations'!$F$12</f>
        <v>1602.0878730267946</v>
      </c>
      <c r="N78" s="12">
        <f>H78 * Dashboard!$I$14 * Dashboard!$I$15 * (Dashboard!$D$12 / 365) * 'Lookups and Calculations'!$F$12</f>
        <v>0</v>
      </c>
    </row>
    <row r="79" spans="1:14" x14ac:dyDescent="0.35">
      <c r="A79" s="2">
        <v>78</v>
      </c>
      <c r="B79" s="11">
        <v>-2.2461150021844872E-2</v>
      </c>
      <c r="C79" s="11">
        <v>1.3650725656588751</v>
      </c>
      <c r="D79" s="3">
        <f>B79*Dashboard!$D$11*Dashboard!$D$10*SQRT(Dashboard!$D$12/365)</f>
        <v>-5576.694006858007</v>
      </c>
      <c r="E79" s="3">
        <f>IF(Dashboard!$I$3,C79*Dashboard!$E$11*Dashboard!$E$10*SQRT(Dashboard!$D$12/365),0)</f>
        <v>677845.25622529665</v>
      </c>
      <c r="F79" s="3">
        <f>D79+IF(Dashboard!$I$3,E79,0)</f>
        <v>672268.5622184386</v>
      </c>
      <c r="G79" s="3">
        <f>IF(Dashboard!$I$4, ('Lookups and Calculations'!$F$9) / (1 - 'Lookups and Calculations'!$F$10), 'Lookups and Calculations'!$F$9)</f>
        <v>1951878.888340465</v>
      </c>
      <c r="H79" s="12">
        <f t="shared" si="2"/>
        <v>0</v>
      </c>
      <c r="I79" s="12">
        <f t="shared" si="3"/>
        <v>0</v>
      </c>
      <c r="J79" s="13">
        <f>(1 - Dashboard!$I$9) * H79 * Dashboard!$I$8 * 'Lookups and Calculations'!$F$12</f>
        <v>0</v>
      </c>
      <c r="K79" s="12">
        <f>(1 - Dashboard!$I$11) * I79 * Dashboard!$I$10 * 'Lookups and Calculations'!$F$12</f>
        <v>0</v>
      </c>
      <c r="L79" s="12">
        <f>(H79 - I79) * Dashboard!$I$13 * (Dashboard!$D$12 / 365) * 'Lookups and Calculations'!$F$12</f>
        <v>0</v>
      </c>
      <c r="M79" s="3">
        <f>(G79*2) * Dashboard!$I$13 * (Dashboard!$D$12 / 365) * 'Lookups and Calculations'!$F$12</f>
        <v>1602.0878730267946</v>
      </c>
      <c r="N79" s="12">
        <f>H79 * Dashboard!$I$14 * Dashboard!$I$15 * (Dashboard!$D$12 / 365) * 'Lookups and Calculations'!$F$12</f>
        <v>0</v>
      </c>
    </row>
    <row r="80" spans="1:14" x14ac:dyDescent="0.35">
      <c r="A80" s="2">
        <v>79</v>
      </c>
      <c r="B80" s="11">
        <v>1.0464381711192612</v>
      </c>
      <c r="C80" s="11">
        <v>-0.37561177713525878</v>
      </c>
      <c r="D80" s="3">
        <f>B80*Dashboard!$D$11*Dashboard!$D$10*SQRT(Dashboard!$D$12/365)</f>
        <v>259811.51774297786</v>
      </c>
      <c r="E80" s="3">
        <f>IF(Dashboard!$I$3,C80*Dashboard!$E$11*Dashboard!$E$10*SQRT(Dashboard!$D$12/365),0)</f>
        <v>-186515.11115132426</v>
      </c>
      <c r="F80" s="3">
        <f>D80+IF(Dashboard!$I$3,E80,0)</f>
        <v>73296.406591653591</v>
      </c>
      <c r="G80" s="3">
        <f>IF(Dashboard!$I$4, ('Lookups and Calculations'!$F$9) / (1 - 'Lookups and Calculations'!$F$10), 'Lookups and Calculations'!$F$9)</f>
        <v>1951878.888340465</v>
      </c>
      <c r="H80" s="12">
        <f t="shared" si="2"/>
        <v>0</v>
      </c>
      <c r="I80" s="12">
        <f t="shared" si="3"/>
        <v>0</v>
      </c>
      <c r="J80" s="13">
        <f>(1 - Dashboard!$I$9) * H80 * Dashboard!$I$8 * 'Lookups and Calculations'!$F$12</f>
        <v>0</v>
      </c>
      <c r="K80" s="12">
        <f>(1 - Dashboard!$I$11) * I80 * Dashboard!$I$10 * 'Lookups and Calculations'!$F$12</f>
        <v>0</v>
      </c>
      <c r="L80" s="12">
        <f>(H80 - I80) * Dashboard!$I$13 * (Dashboard!$D$12 / 365) * 'Lookups and Calculations'!$F$12</f>
        <v>0</v>
      </c>
      <c r="M80" s="3">
        <f>(G80*2) * Dashboard!$I$13 * (Dashboard!$D$12 / 365) * 'Lookups and Calculations'!$F$12</f>
        <v>1602.0878730267946</v>
      </c>
      <c r="N80" s="12">
        <f>H80 * Dashboard!$I$14 * Dashboard!$I$15 * (Dashboard!$D$12 / 365) * 'Lookups and Calculations'!$F$12</f>
        <v>0</v>
      </c>
    </row>
    <row r="81" spans="1:14" x14ac:dyDescent="0.35">
      <c r="A81" s="2">
        <v>80</v>
      </c>
      <c r="B81" s="11">
        <v>-1.356385739766738</v>
      </c>
      <c r="C81" s="11">
        <v>0.27967359833688288</v>
      </c>
      <c r="D81" s="3">
        <f>B81*Dashboard!$D$11*Dashboard!$D$10*SQRT(Dashboard!$D$12/365)</f>
        <v>-336765.84763416945</v>
      </c>
      <c r="E81" s="3">
        <f>IF(Dashboard!$I$3,C81*Dashboard!$E$11*Dashboard!$E$10*SQRT(Dashboard!$D$12/365),0)</f>
        <v>138875.71012213061</v>
      </c>
      <c r="F81" s="3">
        <f>D81+IF(Dashboard!$I$3,E81,0)</f>
        <v>-197890.13751203884</v>
      </c>
      <c r="G81" s="3">
        <f>IF(Dashboard!$I$4, ('Lookups and Calculations'!$F$9) / (1 - 'Lookups and Calculations'!$F$10), 'Lookups and Calculations'!$F$9)</f>
        <v>1951878.888340465</v>
      </c>
      <c r="H81" s="12">
        <f t="shared" si="2"/>
        <v>0</v>
      </c>
      <c r="I81" s="12">
        <f t="shared" si="3"/>
        <v>0</v>
      </c>
      <c r="J81" s="13">
        <f>(1 - Dashboard!$I$9) * H81 * Dashboard!$I$8 * 'Lookups and Calculations'!$F$12</f>
        <v>0</v>
      </c>
      <c r="K81" s="12">
        <f>(1 - Dashboard!$I$11) * I81 * Dashboard!$I$10 * 'Lookups and Calculations'!$F$12</f>
        <v>0</v>
      </c>
      <c r="L81" s="12">
        <f>(H81 - I81) * Dashboard!$I$13 * (Dashboard!$D$12 / 365) * 'Lookups and Calculations'!$F$12</f>
        <v>0</v>
      </c>
      <c r="M81" s="3">
        <f>(G81*2) * Dashboard!$I$13 * (Dashboard!$D$12 / 365) * 'Lookups and Calculations'!$F$12</f>
        <v>1602.0878730267946</v>
      </c>
      <c r="N81" s="12">
        <f>H81 * Dashboard!$I$14 * Dashboard!$I$15 * (Dashboard!$D$12 / 365) * 'Lookups and Calculations'!$F$12</f>
        <v>0</v>
      </c>
    </row>
    <row r="82" spans="1:14" x14ac:dyDescent="0.35">
      <c r="A82" s="2">
        <v>81</v>
      </c>
      <c r="B82" s="11">
        <v>0.14281040480170157</v>
      </c>
      <c r="C82" s="11">
        <v>-1.223418637517395</v>
      </c>
      <c r="D82" s="3">
        <f>B82*Dashboard!$D$11*Dashboard!$D$10*SQRT(Dashboard!$D$12/365)</f>
        <v>35457.219590272827</v>
      </c>
      <c r="E82" s="3">
        <f>IF(Dashboard!$I$3,C82*Dashboard!$E$11*Dashboard!$E$10*SQRT(Dashboard!$D$12/365),0)</f>
        <v>-607505.08118116914</v>
      </c>
      <c r="F82" s="3">
        <f>D82+IF(Dashboard!$I$3,E82,0)</f>
        <v>-572047.86159089627</v>
      </c>
      <c r="G82" s="3">
        <f>IF(Dashboard!$I$4, ('Lookups and Calculations'!$F$9) / (1 - 'Lookups and Calculations'!$F$10), 'Lookups and Calculations'!$F$9)</f>
        <v>1951878.888340465</v>
      </c>
      <c r="H82" s="12">
        <f t="shared" si="2"/>
        <v>0</v>
      </c>
      <c r="I82" s="12">
        <f t="shared" si="3"/>
        <v>0</v>
      </c>
      <c r="J82" s="13">
        <f>(1 - Dashboard!$I$9) * H82 * Dashboard!$I$8 * 'Lookups and Calculations'!$F$12</f>
        <v>0</v>
      </c>
      <c r="K82" s="12">
        <f>(1 - Dashboard!$I$11) * I82 * Dashboard!$I$10 * 'Lookups and Calculations'!$F$12</f>
        <v>0</v>
      </c>
      <c r="L82" s="12">
        <f>(H82 - I82) * Dashboard!$I$13 * (Dashboard!$D$12 / 365) * 'Lookups and Calculations'!$F$12</f>
        <v>0</v>
      </c>
      <c r="M82" s="3">
        <f>(G82*2) * Dashboard!$I$13 * (Dashboard!$D$12 / 365) * 'Lookups and Calculations'!$F$12</f>
        <v>1602.0878730267946</v>
      </c>
      <c r="N82" s="12">
        <f>H82 * Dashboard!$I$14 * Dashboard!$I$15 * (Dashboard!$D$12 / 365) * 'Lookups and Calculations'!$F$12</f>
        <v>0</v>
      </c>
    </row>
    <row r="83" spans="1:14" x14ac:dyDescent="0.35">
      <c r="A83" s="2">
        <v>82</v>
      </c>
      <c r="B83" s="11">
        <v>-0.11189047534031828</v>
      </c>
      <c r="C83" s="11">
        <v>0.99235297141659484</v>
      </c>
      <c r="D83" s="3">
        <f>B83*Dashboard!$D$11*Dashboard!$D$10*SQRT(Dashboard!$D$12/365)</f>
        <v>-27780.364881049631</v>
      </c>
      <c r="E83" s="3">
        <f>IF(Dashboard!$I$3,C83*Dashboard!$E$11*Dashboard!$E$10*SQRT(Dashboard!$D$12/365),0)</f>
        <v>492766.29762985877</v>
      </c>
      <c r="F83" s="3">
        <f>D83+IF(Dashboard!$I$3,E83,0)</f>
        <v>464985.93274880917</v>
      </c>
      <c r="G83" s="3">
        <f>IF(Dashboard!$I$4, ('Lookups and Calculations'!$F$9) / (1 - 'Lookups and Calculations'!$F$10), 'Lookups and Calculations'!$F$9)</f>
        <v>1951878.888340465</v>
      </c>
      <c r="H83" s="12">
        <f t="shared" si="2"/>
        <v>0</v>
      </c>
      <c r="I83" s="12">
        <f t="shared" si="3"/>
        <v>0</v>
      </c>
      <c r="J83" s="13">
        <f>(1 - Dashboard!$I$9) * H83 * Dashboard!$I$8 * 'Lookups and Calculations'!$F$12</f>
        <v>0</v>
      </c>
      <c r="K83" s="12">
        <f>(1 - Dashboard!$I$11) * I83 * Dashboard!$I$10 * 'Lookups and Calculations'!$F$12</f>
        <v>0</v>
      </c>
      <c r="L83" s="12">
        <f>(H83 - I83) * Dashboard!$I$13 * (Dashboard!$D$12 / 365) * 'Lookups and Calculations'!$F$12</f>
        <v>0</v>
      </c>
      <c r="M83" s="3">
        <f>(G83*2) * Dashboard!$I$13 * (Dashboard!$D$12 / 365) * 'Lookups and Calculations'!$F$12</f>
        <v>1602.0878730267946</v>
      </c>
      <c r="N83" s="12">
        <f>H83 * Dashboard!$I$14 * Dashboard!$I$15 * (Dashboard!$D$12 / 365) * 'Lookups and Calculations'!$F$12</f>
        <v>0</v>
      </c>
    </row>
    <row r="84" spans="1:14" x14ac:dyDescent="0.35">
      <c r="A84" s="2">
        <v>83</v>
      </c>
      <c r="B84" s="11">
        <v>-1.1801497288976772</v>
      </c>
      <c r="C84" s="11">
        <v>1.4275028931916034</v>
      </c>
      <c r="D84" s="3">
        <f>B84*Dashboard!$D$11*Dashboard!$D$10*SQRT(Dashboard!$D$12/365)</f>
        <v>-293009.65952046169</v>
      </c>
      <c r="E84" s="3">
        <f>IF(Dashboard!$I$3,C84*Dashboard!$E$11*Dashboard!$E$10*SQRT(Dashboard!$D$12/365),0)</f>
        <v>708845.88024137286</v>
      </c>
      <c r="F84" s="3">
        <f>D84+IF(Dashboard!$I$3,E84,0)</f>
        <v>415836.22072091117</v>
      </c>
      <c r="G84" s="3">
        <f>IF(Dashboard!$I$4, ('Lookups and Calculations'!$F$9) / (1 - 'Lookups and Calculations'!$F$10), 'Lookups and Calculations'!$F$9)</f>
        <v>1951878.888340465</v>
      </c>
      <c r="H84" s="12">
        <f t="shared" si="2"/>
        <v>0</v>
      </c>
      <c r="I84" s="12">
        <f t="shared" si="3"/>
        <v>0</v>
      </c>
      <c r="J84" s="13">
        <f>(1 - Dashboard!$I$9) * H84 * Dashboard!$I$8 * 'Lookups and Calculations'!$F$12</f>
        <v>0</v>
      </c>
      <c r="K84" s="12">
        <f>(1 - Dashboard!$I$11) * I84 * Dashboard!$I$10 * 'Lookups and Calculations'!$F$12</f>
        <v>0</v>
      </c>
      <c r="L84" s="12">
        <f>(H84 - I84) * Dashboard!$I$13 * (Dashboard!$D$12 / 365) * 'Lookups and Calculations'!$F$12</f>
        <v>0</v>
      </c>
      <c r="M84" s="3">
        <f>(G84*2) * Dashboard!$I$13 * (Dashboard!$D$12 / 365) * 'Lookups and Calculations'!$F$12</f>
        <v>1602.0878730267946</v>
      </c>
      <c r="N84" s="12">
        <f>H84 * Dashboard!$I$14 * Dashboard!$I$15 * (Dashboard!$D$12 / 365) * 'Lookups and Calculations'!$F$12</f>
        <v>0</v>
      </c>
    </row>
    <row r="85" spans="1:14" x14ac:dyDescent="0.35">
      <c r="A85" s="2">
        <v>84</v>
      </c>
      <c r="B85" s="11">
        <v>0.73740615766446183</v>
      </c>
      <c r="C85" s="11">
        <v>1.2295863525862216</v>
      </c>
      <c r="D85" s="3">
        <f>B85*Dashboard!$D$11*Dashboard!$D$10*SQRT(Dashboard!$D$12/365)</f>
        <v>183084.50351242643</v>
      </c>
      <c r="E85" s="3">
        <f>IF(Dashboard!$I$3,C85*Dashboard!$E$11*Dashboard!$E$10*SQRT(Dashboard!$D$12/365),0)</f>
        <v>610567.74356727861</v>
      </c>
      <c r="F85" s="3">
        <f>D85+IF(Dashboard!$I$3,E85,0)</f>
        <v>793652.247079705</v>
      </c>
      <c r="G85" s="3">
        <f>IF(Dashboard!$I$4, ('Lookups and Calculations'!$F$9) / (1 - 'Lookups and Calculations'!$F$10), 'Lookups and Calculations'!$F$9)</f>
        <v>1951878.888340465</v>
      </c>
      <c r="H85" s="12">
        <f t="shared" si="2"/>
        <v>0</v>
      </c>
      <c r="I85" s="12">
        <f t="shared" si="3"/>
        <v>0</v>
      </c>
      <c r="J85" s="13">
        <f>(1 - Dashboard!$I$9) * H85 * Dashboard!$I$8 * 'Lookups and Calculations'!$F$12</f>
        <v>0</v>
      </c>
      <c r="K85" s="12">
        <f>(1 - Dashboard!$I$11) * I85 * Dashboard!$I$10 * 'Lookups and Calculations'!$F$12</f>
        <v>0</v>
      </c>
      <c r="L85" s="12">
        <f>(H85 - I85) * Dashboard!$I$13 * (Dashboard!$D$12 / 365) * 'Lookups and Calculations'!$F$12</f>
        <v>0</v>
      </c>
      <c r="M85" s="3">
        <f>(G85*2) * Dashboard!$I$13 * (Dashboard!$D$12 / 365) * 'Lookups and Calculations'!$F$12</f>
        <v>1602.0878730267946</v>
      </c>
      <c r="N85" s="12">
        <f>H85 * Dashboard!$I$14 * Dashboard!$I$15 * (Dashboard!$D$12 / 365) * 'Lookups and Calculations'!$F$12</f>
        <v>0</v>
      </c>
    </row>
    <row r="86" spans="1:14" x14ac:dyDescent="0.35">
      <c r="A86" s="2">
        <v>85</v>
      </c>
      <c r="B86" s="11">
        <v>-0.72089931375944349</v>
      </c>
      <c r="C86" s="11">
        <v>-2.1859361601084357</v>
      </c>
      <c r="D86" s="3">
        <f>B86*Dashboard!$D$11*Dashboard!$D$10*SQRT(Dashboard!$D$12/365)</f>
        <v>-178986.15514701646</v>
      </c>
      <c r="E86" s="3">
        <f>IF(Dashboard!$I$3,C86*Dashboard!$E$11*Dashboard!$E$10*SQRT(Dashboard!$D$12/365),0)</f>
        <v>-1085456.182928754</v>
      </c>
      <c r="F86" s="3">
        <f>D86+IF(Dashboard!$I$3,E86,0)</f>
        <v>-1264442.3380757705</v>
      </c>
      <c r="G86" s="3">
        <f>IF(Dashboard!$I$4, ('Lookups and Calculations'!$F$9) / (1 - 'Lookups and Calculations'!$F$10), 'Lookups and Calculations'!$F$9)</f>
        <v>1951878.888340465</v>
      </c>
      <c r="H86" s="12">
        <f t="shared" si="2"/>
        <v>0</v>
      </c>
      <c r="I86" s="12">
        <f t="shared" si="3"/>
        <v>0</v>
      </c>
      <c r="J86" s="13">
        <f>(1 - Dashboard!$I$9) * H86 * Dashboard!$I$8 * 'Lookups and Calculations'!$F$12</f>
        <v>0</v>
      </c>
      <c r="K86" s="12">
        <f>(1 - Dashboard!$I$11) * I86 * Dashboard!$I$10 * 'Lookups and Calculations'!$F$12</f>
        <v>0</v>
      </c>
      <c r="L86" s="12">
        <f>(H86 - I86) * Dashboard!$I$13 * (Dashboard!$D$12 / 365) * 'Lookups and Calculations'!$F$12</f>
        <v>0</v>
      </c>
      <c r="M86" s="3">
        <f>(G86*2) * Dashboard!$I$13 * (Dashboard!$D$12 / 365) * 'Lookups and Calculations'!$F$12</f>
        <v>1602.0878730267946</v>
      </c>
      <c r="N86" s="12">
        <f>H86 * Dashboard!$I$14 * Dashboard!$I$15 * (Dashboard!$D$12 / 365) * 'Lookups and Calculations'!$F$12</f>
        <v>0</v>
      </c>
    </row>
    <row r="87" spans="1:14" x14ac:dyDescent="0.35">
      <c r="A87" s="2">
        <v>86</v>
      </c>
      <c r="B87" s="11">
        <v>-0.19126773901245367</v>
      </c>
      <c r="C87" s="11">
        <v>-0.27189444554898756</v>
      </c>
      <c r="D87" s="3">
        <f>B87*Dashboard!$D$11*Dashboard!$D$10*SQRT(Dashboard!$D$12/365)</f>
        <v>-47488.292131910253</v>
      </c>
      <c r="E87" s="3">
        <f>IF(Dashboard!$I$3,C87*Dashboard!$E$11*Dashboard!$E$10*SQRT(Dashboard!$D$12/365),0)</f>
        <v>-135012.86652877083</v>
      </c>
      <c r="F87" s="3">
        <f>D87+IF(Dashboard!$I$3,E87,0)</f>
        <v>-182501.15866068107</v>
      </c>
      <c r="G87" s="3">
        <f>IF(Dashboard!$I$4, ('Lookups and Calculations'!$F$9) / (1 - 'Lookups and Calculations'!$F$10), 'Lookups and Calculations'!$F$9)</f>
        <v>1951878.888340465</v>
      </c>
      <c r="H87" s="12">
        <f t="shared" si="2"/>
        <v>0</v>
      </c>
      <c r="I87" s="12">
        <f t="shared" si="3"/>
        <v>0</v>
      </c>
      <c r="J87" s="13">
        <f>(1 - Dashboard!$I$9) * H87 * Dashboard!$I$8 * 'Lookups and Calculations'!$F$12</f>
        <v>0</v>
      </c>
      <c r="K87" s="12">
        <f>(1 - Dashboard!$I$11) * I87 * Dashboard!$I$10 * 'Lookups and Calculations'!$F$12</f>
        <v>0</v>
      </c>
      <c r="L87" s="12">
        <f>(H87 - I87) * Dashboard!$I$13 * (Dashboard!$D$12 / 365) * 'Lookups and Calculations'!$F$12</f>
        <v>0</v>
      </c>
      <c r="M87" s="3">
        <f>(G87*2) * Dashboard!$I$13 * (Dashboard!$D$12 / 365) * 'Lookups and Calculations'!$F$12</f>
        <v>1602.0878730267946</v>
      </c>
      <c r="N87" s="12">
        <f>H87 * Dashboard!$I$14 * Dashboard!$I$15 * (Dashboard!$D$12 / 365) * 'Lookups and Calculations'!$F$12</f>
        <v>0</v>
      </c>
    </row>
    <row r="88" spans="1:14" x14ac:dyDescent="0.35">
      <c r="A88" s="2">
        <v>87</v>
      </c>
      <c r="B88" s="11">
        <v>0.20306921948895748</v>
      </c>
      <c r="C88" s="11">
        <v>0.4511764479114696</v>
      </c>
      <c r="D88" s="3">
        <f>B88*Dashboard!$D$11*Dashboard!$D$10*SQRT(Dashboard!$D$12/365)</f>
        <v>50418.384552884381</v>
      </c>
      <c r="E88" s="3">
        <f>IF(Dashboard!$I$3,C88*Dashboard!$E$11*Dashboard!$E$10*SQRT(Dashboard!$D$12/365),0)</f>
        <v>224037.7710541391</v>
      </c>
      <c r="F88" s="3">
        <f>D88+IF(Dashboard!$I$3,E88,0)</f>
        <v>274456.15560702351</v>
      </c>
      <c r="G88" s="3">
        <f>IF(Dashboard!$I$4, ('Lookups and Calculations'!$F$9) / (1 - 'Lookups and Calculations'!$F$10), 'Lookups and Calculations'!$F$9)</f>
        <v>1951878.888340465</v>
      </c>
      <c r="H88" s="12">
        <f t="shared" si="2"/>
        <v>0</v>
      </c>
      <c r="I88" s="12">
        <f t="shared" si="3"/>
        <v>0</v>
      </c>
      <c r="J88" s="13">
        <f>(1 - Dashboard!$I$9) * H88 * Dashboard!$I$8 * 'Lookups and Calculations'!$F$12</f>
        <v>0</v>
      </c>
      <c r="K88" s="12">
        <f>(1 - Dashboard!$I$11) * I88 * Dashboard!$I$10 * 'Lookups and Calculations'!$F$12</f>
        <v>0</v>
      </c>
      <c r="L88" s="12">
        <f>(H88 - I88) * Dashboard!$I$13 * (Dashboard!$D$12 / 365) * 'Lookups and Calculations'!$F$12</f>
        <v>0</v>
      </c>
      <c r="M88" s="3">
        <f>(G88*2) * Dashboard!$I$13 * (Dashboard!$D$12 / 365) * 'Lookups and Calculations'!$F$12</f>
        <v>1602.0878730267946</v>
      </c>
      <c r="N88" s="12">
        <f>H88 * Dashboard!$I$14 * Dashboard!$I$15 * (Dashboard!$D$12 / 365) * 'Lookups and Calculations'!$F$12</f>
        <v>0</v>
      </c>
    </row>
    <row r="89" spans="1:14" x14ac:dyDescent="0.35">
      <c r="A89" s="2">
        <v>88</v>
      </c>
      <c r="B89" s="11">
        <v>0.28307850785305666</v>
      </c>
      <c r="C89" s="11">
        <v>0.20757869925208813</v>
      </c>
      <c r="D89" s="3">
        <f>B89*Dashboard!$D$11*Dashboard!$D$10*SQRT(Dashboard!$D$12/365)</f>
        <v>70283.232010788401</v>
      </c>
      <c r="E89" s="3">
        <f>IF(Dashboard!$I$3,C89*Dashboard!$E$11*Dashboard!$E$10*SQRT(Dashboard!$D$12/365),0)</f>
        <v>103076.01230966885</v>
      </c>
      <c r="F89" s="3">
        <f>D89+IF(Dashboard!$I$3,E89,0)</f>
        <v>173359.24432045725</v>
      </c>
      <c r="G89" s="3">
        <f>IF(Dashboard!$I$4, ('Lookups and Calculations'!$F$9) / (1 - 'Lookups and Calculations'!$F$10), 'Lookups and Calculations'!$F$9)</f>
        <v>1951878.888340465</v>
      </c>
      <c r="H89" s="12">
        <f t="shared" si="2"/>
        <v>0</v>
      </c>
      <c r="I89" s="12">
        <f t="shared" si="3"/>
        <v>0</v>
      </c>
      <c r="J89" s="13">
        <f>(1 - Dashboard!$I$9) * H89 * Dashboard!$I$8 * 'Lookups and Calculations'!$F$12</f>
        <v>0</v>
      </c>
      <c r="K89" s="12">
        <f>(1 - Dashboard!$I$11) * I89 * Dashboard!$I$10 * 'Lookups and Calculations'!$F$12</f>
        <v>0</v>
      </c>
      <c r="L89" s="12">
        <f>(H89 - I89) * Dashboard!$I$13 * (Dashboard!$D$12 / 365) * 'Lookups and Calculations'!$F$12</f>
        <v>0</v>
      </c>
      <c r="M89" s="3">
        <f>(G89*2) * Dashboard!$I$13 * (Dashboard!$D$12 / 365) * 'Lookups and Calculations'!$F$12</f>
        <v>1602.0878730267946</v>
      </c>
      <c r="N89" s="12">
        <f>H89 * Dashboard!$I$14 * Dashboard!$I$15 * (Dashboard!$D$12 / 365) * 'Lookups and Calculations'!$F$12</f>
        <v>0</v>
      </c>
    </row>
    <row r="90" spans="1:14" x14ac:dyDescent="0.35">
      <c r="A90" s="2">
        <v>89</v>
      </c>
      <c r="B90" s="11">
        <v>-2.3786066075619949</v>
      </c>
      <c r="C90" s="11">
        <v>0.3863099275716973</v>
      </c>
      <c r="D90" s="3">
        <f>B90*Dashboard!$D$11*Dashboard!$D$10*SQRT(Dashboard!$D$12/365)</f>
        <v>-590564.65052604256</v>
      </c>
      <c r="E90" s="3">
        <f>IF(Dashboard!$I$3,C90*Dashboard!$E$11*Dashboard!$E$10*SQRT(Dashboard!$D$12/365),0)</f>
        <v>191827.42253033459</v>
      </c>
      <c r="F90" s="3">
        <f>D90+IF(Dashboard!$I$3,E90,0)</f>
        <v>-398737.227995708</v>
      </c>
      <c r="G90" s="3">
        <f>IF(Dashboard!$I$4, ('Lookups and Calculations'!$F$9) / (1 - 'Lookups and Calculations'!$F$10), 'Lookups and Calculations'!$F$9)</f>
        <v>1951878.888340465</v>
      </c>
      <c r="H90" s="12">
        <f t="shared" si="2"/>
        <v>0</v>
      </c>
      <c r="I90" s="12">
        <f t="shared" si="3"/>
        <v>0</v>
      </c>
      <c r="J90" s="13">
        <f>(1 - Dashboard!$I$9) * H90 * Dashboard!$I$8 * 'Lookups and Calculations'!$F$12</f>
        <v>0</v>
      </c>
      <c r="K90" s="12">
        <f>(1 - Dashboard!$I$11) * I90 * Dashboard!$I$10 * 'Lookups and Calculations'!$F$12</f>
        <v>0</v>
      </c>
      <c r="L90" s="12">
        <f>(H90 - I90) * Dashboard!$I$13 * (Dashboard!$D$12 / 365) * 'Lookups and Calculations'!$F$12</f>
        <v>0</v>
      </c>
      <c r="M90" s="3">
        <f>(G90*2) * Dashboard!$I$13 * (Dashboard!$D$12 / 365) * 'Lookups and Calculations'!$F$12</f>
        <v>1602.0878730267946</v>
      </c>
      <c r="N90" s="12">
        <f>H90 * Dashboard!$I$14 * Dashboard!$I$15 * (Dashboard!$D$12 / 365) * 'Lookups and Calculations'!$F$12</f>
        <v>0</v>
      </c>
    </row>
    <row r="91" spans="1:14" x14ac:dyDescent="0.35">
      <c r="A91" s="2">
        <v>90</v>
      </c>
      <c r="B91" s="11">
        <v>-1.0381941552421046</v>
      </c>
      <c r="C91" s="11">
        <v>0.90268515031555974</v>
      </c>
      <c r="D91" s="3">
        <f>B91*Dashboard!$D$11*Dashboard!$D$10*SQRT(Dashboard!$D$12/365)</f>
        <v>-257764.67891727801</v>
      </c>
      <c r="E91" s="3">
        <f>IF(Dashboard!$I$3,C91*Dashboard!$E$11*Dashboard!$E$10*SQRT(Dashboard!$D$12/365),0)</f>
        <v>448240.52757304255</v>
      </c>
      <c r="F91" s="3">
        <f>D91+IF(Dashboard!$I$3,E91,0)</f>
        <v>190475.84865576454</v>
      </c>
      <c r="G91" s="3">
        <f>IF(Dashboard!$I$4, ('Lookups and Calculations'!$F$9) / (1 - 'Lookups and Calculations'!$F$10), 'Lookups and Calculations'!$F$9)</f>
        <v>1951878.888340465</v>
      </c>
      <c r="H91" s="12">
        <f t="shared" si="2"/>
        <v>0</v>
      </c>
      <c r="I91" s="12">
        <f t="shared" si="3"/>
        <v>0</v>
      </c>
      <c r="J91" s="13">
        <f>(1 - Dashboard!$I$9) * H91 * Dashboard!$I$8 * 'Lookups and Calculations'!$F$12</f>
        <v>0</v>
      </c>
      <c r="K91" s="12">
        <f>(1 - Dashboard!$I$11) * I91 * Dashboard!$I$10 * 'Lookups and Calculations'!$F$12</f>
        <v>0</v>
      </c>
      <c r="L91" s="12">
        <f>(H91 - I91) * Dashboard!$I$13 * (Dashboard!$D$12 / 365) * 'Lookups and Calculations'!$F$12</f>
        <v>0</v>
      </c>
      <c r="M91" s="3">
        <f>(G91*2) * Dashboard!$I$13 * (Dashboard!$D$12 / 365) * 'Lookups and Calculations'!$F$12</f>
        <v>1602.0878730267946</v>
      </c>
      <c r="N91" s="12">
        <f>H91 * Dashboard!$I$14 * Dashboard!$I$15 * (Dashboard!$D$12 / 365) * 'Lookups and Calculations'!$F$12</f>
        <v>0</v>
      </c>
    </row>
    <row r="92" spans="1:14" x14ac:dyDescent="0.35">
      <c r="A92" s="2">
        <v>91</v>
      </c>
      <c r="B92" s="11">
        <v>-2.3755727286609494</v>
      </c>
      <c r="C92" s="11">
        <v>0.80657292689823812</v>
      </c>
      <c r="D92" s="3">
        <f>B92*Dashboard!$D$11*Dashboard!$D$10*SQRT(Dashboard!$D$12/365)</f>
        <v>-589811.39371289907</v>
      </c>
      <c r="E92" s="3">
        <f>IF(Dashboard!$I$3,C92*Dashboard!$E$11*Dashboard!$E$10*SQRT(Dashboard!$D$12/365),0)</f>
        <v>400514.70233293745</v>
      </c>
      <c r="F92" s="3">
        <f>D92+IF(Dashboard!$I$3,E92,0)</f>
        <v>-189296.69137996162</v>
      </c>
      <c r="G92" s="3">
        <f>IF(Dashboard!$I$4, ('Lookups and Calculations'!$F$9) / (1 - 'Lookups and Calculations'!$F$10), 'Lookups and Calculations'!$F$9)</f>
        <v>1951878.888340465</v>
      </c>
      <c r="H92" s="12">
        <f t="shared" si="2"/>
        <v>0</v>
      </c>
      <c r="I92" s="12">
        <f t="shared" si="3"/>
        <v>0</v>
      </c>
      <c r="J92" s="13">
        <f>(1 - Dashboard!$I$9) * H92 * Dashboard!$I$8 * 'Lookups and Calculations'!$F$12</f>
        <v>0</v>
      </c>
      <c r="K92" s="12">
        <f>(1 - Dashboard!$I$11) * I92 * Dashboard!$I$10 * 'Lookups and Calculations'!$F$12</f>
        <v>0</v>
      </c>
      <c r="L92" s="12">
        <f>(H92 - I92) * Dashboard!$I$13 * (Dashboard!$D$12 / 365) * 'Lookups and Calculations'!$F$12</f>
        <v>0</v>
      </c>
      <c r="M92" s="3">
        <f>(G92*2) * Dashboard!$I$13 * (Dashboard!$D$12 / 365) * 'Lookups and Calculations'!$F$12</f>
        <v>1602.0878730267946</v>
      </c>
      <c r="N92" s="12">
        <f>H92 * Dashboard!$I$14 * Dashboard!$I$15 * (Dashboard!$D$12 / 365) * 'Lookups and Calculations'!$F$12</f>
        <v>0</v>
      </c>
    </row>
    <row r="93" spans="1:14" x14ac:dyDescent="0.35">
      <c r="A93" s="2">
        <v>92</v>
      </c>
      <c r="B93" s="11">
        <v>0.15320132546358711</v>
      </c>
      <c r="C93" s="11">
        <v>-0.40751341508128047</v>
      </c>
      <c r="D93" s="3">
        <f>B93*Dashboard!$D$11*Dashboard!$D$10*SQRT(Dashboard!$D$12/365)</f>
        <v>38037.095728605775</v>
      </c>
      <c r="E93" s="3">
        <f>IF(Dashboard!$I$3,C93*Dashboard!$E$11*Dashboard!$E$10*SQRT(Dashboard!$D$12/365),0)</f>
        <v>-202356.30120343727</v>
      </c>
      <c r="F93" s="3">
        <f>D93+IF(Dashboard!$I$3,E93,0)</f>
        <v>-164319.20547483148</v>
      </c>
      <c r="G93" s="3">
        <f>IF(Dashboard!$I$4, ('Lookups and Calculations'!$F$9) / (1 - 'Lookups and Calculations'!$F$10), 'Lookups and Calculations'!$F$9)</f>
        <v>1951878.888340465</v>
      </c>
      <c r="H93" s="12">
        <f t="shared" si="2"/>
        <v>0</v>
      </c>
      <c r="I93" s="12">
        <f t="shared" si="3"/>
        <v>0</v>
      </c>
      <c r="J93" s="13">
        <f>(1 - Dashboard!$I$9) * H93 * Dashboard!$I$8 * 'Lookups and Calculations'!$F$12</f>
        <v>0</v>
      </c>
      <c r="K93" s="12">
        <f>(1 - Dashboard!$I$11) * I93 * Dashboard!$I$10 * 'Lookups and Calculations'!$F$12</f>
        <v>0</v>
      </c>
      <c r="L93" s="12">
        <f>(H93 - I93) * Dashboard!$I$13 * (Dashboard!$D$12 / 365) * 'Lookups and Calculations'!$F$12</f>
        <v>0</v>
      </c>
      <c r="M93" s="3">
        <f>(G93*2) * Dashboard!$I$13 * (Dashboard!$D$12 / 365) * 'Lookups and Calculations'!$F$12</f>
        <v>1602.0878730267946</v>
      </c>
      <c r="N93" s="12">
        <f>H93 * Dashboard!$I$14 * Dashboard!$I$15 * (Dashboard!$D$12 / 365) * 'Lookups and Calculations'!$F$12</f>
        <v>0</v>
      </c>
    </row>
    <row r="94" spans="1:14" x14ac:dyDescent="0.35">
      <c r="A94" s="2">
        <v>93</v>
      </c>
      <c r="B94" s="11">
        <v>-0.23739466166168041</v>
      </c>
      <c r="C94" s="11">
        <v>1.4691150155358228</v>
      </c>
      <c r="D94" s="3">
        <f>B94*Dashboard!$D$11*Dashboard!$D$10*SQRT(Dashboard!$D$12/365)</f>
        <v>-58940.765974192051</v>
      </c>
      <c r="E94" s="3">
        <f>IF(Dashboard!$I$3,C94*Dashboard!$E$11*Dashboard!$E$10*SQRT(Dashboard!$D$12/365),0)</f>
        <v>729508.94273496373</v>
      </c>
      <c r="F94" s="3">
        <f>D94+IF(Dashboard!$I$3,E94,0)</f>
        <v>670568.17676077166</v>
      </c>
      <c r="G94" s="3">
        <f>IF(Dashboard!$I$4, ('Lookups and Calculations'!$F$9) / (1 - 'Lookups and Calculations'!$F$10), 'Lookups and Calculations'!$F$9)</f>
        <v>1951878.888340465</v>
      </c>
      <c r="H94" s="12">
        <f t="shared" si="2"/>
        <v>0</v>
      </c>
      <c r="I94" s="12">
        <f t="shared" si="3"/>
        <v>0</v>
      </c>
      <c r="J94" s="13">
        <f>(1 - Dashboard!$I$9) * H94 * Dashboard!$I$8 * 'Lookups and Calculations'!$F$12</f>
        <v>0</v>
      </c>
      <c r="K94" s="12">
        <f>(1 - Dashboard!$I$11) * I94 * Dashboard!$I$10 * 'Lookups and Calculations'!$F$12</f>
        <v>0</v>
      </c>
      <c r="L94" s="12">
        <f>(H94 - I94) * Dashboard!$I$13 * (Dashboard!$D$12 / 365) * 'Lookups and Calculations'!$F$12</f>
        <v>0</v>
      </c>
      <c r="M94" s="3">
        <f>(G94*2) * Dashboard!$I$13 * (Dashboard!$D$12 / 365) * 'Lookups and Calculations'!$F$12</f>
        <v>1602.0878730267946</v>
      </c>
      <c r="N94" s="12">
        <f>H94 * Dashboard!$I$14 * Dashboard!$I$15 * (Dashboard!$D$12 / 365) * 'Lookups and Calculations'!$F$12</f>
        <v>0</v>
      </c>
    </row>
    <row r="95" spans="1:14" x14ac:dyDescent="0.35">
      <c r="A95" s="2">
        <v>94</v>
      </c>
      <c r="B95" s="11">
        <v>-0.25382005916768735</v>
      </c>
      <c r="C95" s="11">
        <v>-0.50524383638545411</v>
      </c>
      <c r="D95" s="3">
        <f>B95*Dashboard!$D$11*Dashboard!$D$10*SQRT(Dashboard!$D$12/365)</f>
        <v>-63018.892683773847</v>
      </c>
      <c r="E95" s="3">
        <f>IF(Dashboard!$I$3,C95*Dashboard!$E$11*Dashboard!$E$10*SQRT(Dashboard!$D$12/365),0)</f>
        <v>-250885.66450359195</v>
      </c>
      <c r="F95" s="3">
        <f>D95+IF(Dashboard!$I$3,E95,0)</f>
        <v>-313904.55718736578</v>
      </c>
      <c r="G95" s="3">
        <f>IF(Dashboard!$I$4, ('Lookups and Calculations'!$F$9) / (1 - 'Lookups and Calculations'!$F$10), 'Lookups and Calculations'!$F$9)</f>
        <v>1951878.888340465</v>
      </c>
      <c r="H95" s="12">
        <f t="shared" si="2"/>
        <v>0</v>
      </c>
      <c r="I95" s="12">
        <f t="shared" si="3"/>
        <v>0</v>
      </c>
      <c r="J95" s="13">
        <f>(1 - Dashboard!$I$9) * H95 * Dashboard!$I$8 * 'Lookups and Calculations'!$F$12</f>
        <v>0</v>
      </c>
      <c r="K95" s="12">
        <f>(1 - Dashboard!$I$11) * I95 * Dashboard!$I$10 * 'Lookups and Calculations'!$F$12</f>
        <v>0</v>
      </c>
      <c r="L95" s="12">
        <f>(H95 - I95) * Dashboard!$I$13 * (Dashboard!$D$12 / 365) * 'Lookups and Calculations'!$F$12</f>
        <v>0</v>
      </c>
      <c r="M95" s="3">
        <f>(G95*2) * Dashboard!$I$13 * (Dashboard!$D$12 / 365) * 'Lookups and Calculations'!$F$12</f>
        <v>1602.0878730267946</v>
      </c>
      <c r="N95" s="12">
        <f>H95 * Dashboard!$I$14 * Dashboard!$I$15 * (Dashboard!$D$12 / 365) * 'Lookups and Calculations'!$F$12</f>
        <v>0</v>
      </c>
    </row>
    <row r="96" spans="1:14" x14ac:dyDescent="0.35">
      <c r="A96" s="2">
        <v>95</v>
      </c>
      <c r="B96" s="11">
        <v>-0.47758727748780611</v>
      </c>
      <c r="C96" s="11">
        <v>-1.8328257445560217</v>
      </c>
      <c r="D96" s="3">
        <f>B96*Dashboard!$D$11*Dashboard!$D$10*SQRT(Dashboard!$D$12/365)</f>
        <v>-118576.21295114444</v>
      </c>
      <c r="E96" s="3">
        <f>IF(Dashboard!$I$3,C96*Dashboard!$E$11*Dashboard!$E$10*SQRT(Dashboard!$D$12/365),0)</f>
        <v>-910114.42738594976</v>
      </c>
      <c r="F96" s="3">
        <f>D96+IF(Dashboard!$I$3,E96,0)</f>
        <v>-1028690.6403370942</v>
      </c>
      <c r="G96" s="3">
        <f>IF(Dashboard!$I$4, ('Lookups and Calculations'!$F$9) / (1 - 'Lookups and Calculations'!$F$10), 'Lookups and Calculations'!$F$9)</f>
        <v>1951878.888340465</v>
      </c>
      <c r="H96" s="12">
        <f t="shared" si="2"/>
        <v>0</v>
      </c>
      <c r="I96" s="12">
        <f t="shared" si="3"/>
        <v>0</v>
      </c>
      <c r="J96" s="13">
        <f>(1 - Dashboard!$I$9) * H96 * Dashboard!$I$8 * 'Lookups and Calculations'!$F$12</f>
        <v>0</v>
      </c>
      <c r="K96" s="12">
        <f>(1 - Dashboard!$I$11) * I96 * Dashboard!$I$10 * 'Lookups and Calculations'!$F$12</f>
        <v>0</v>
      </c>
      <c r="L96" s="12">
        <f>(H96 - I96) * Dashboard!$I$13 * (Dashboard!$D$12 / 365) * 'Lookups and Calculations'!$F$12</f>
        <v>0</v>
      </c>
      <c r="M96" s="3">
        <f>(G96*2) * Dashboard!$I$13 * (Dashboard!$D$12 / 365) * 'Lookups and Calculations'!$F$12</f>
        <v>1602.0878730267946</v>
      </c>
      <c r="N96" s="12">
        <f>H96 * Dashboard!$I$14 * Dashboard!$I$15 * (Dashboard!$D$12 / 365) * 'Lookups and Calculations'!$F$12</f>
        <v>0</v>
      </c>
    </row>
    <row r="97" spans="1:14" x14ac:dyDescent="0.35">
      <c r="A97" s="2">
        <v>96</v>
      </c>
      <c r="B97" s="11">
        <v>0.9591441174786316</v>
      </c>
      <c r="C97" s="11">
        <v>-1.8923740417900048</v>
      </c>
      <c r="D97" s="3">
        <f>B97*Dashboard!$D$11*Dashboard!$D$10*SQRT(Dashboard!$D$12/365)</f>
        <v>238137.99589309108</v>
      </c>
      <c r="E97" s="3">
        <f>IF(Dashboard!$I$3,C97*Dashboard!$E$11*Dashboard!$E$10*SQRT(Dashboard!$D$12/365),0)</f>
        <v>-939683.94025420293</v>
      </c>
      <c r="F97" s="3">
        <f>D97+IF(Dashboard!$I$3,E97,0)</f>
        <v>-701545.94436111185</v>
      </c>
      <c r="G97" s="3">
        <f>IF(Dashboard!$I$4, ('Lookups and Calculations'!$F$9) / (1 - 'Lookups and Calculations'!$F$10), 'Lookups and Calculations'!$F$9)</f>
        <v>1951878.888340465</v>
      </c>
      <c r="H97" s="12">
        <f t="shared" si="2"/>
        <v>0</v>
      </c>
      <c r="I97" s="12">
        <f t="shared" si="3"/>
        <v>0</v>
      </c>
      <c r="J97" s="13">
        <f>(1 - Dashboard!$I$9) * H97 * Dashboard!$I$8 * 'Lookups and Calculations'!$F$12</f>
        <v>0</v>
      </c>
      <c r="K97" s="12">
        <f>(1 - Dashboard!$I$11) * I97 * Dashboard!$I$10 * 'Lookups and Calculations'!$F$12</f>
        <v>0</v>
      </c>
      <c r="L97" s="12">
        <f>(H97 - I97) * Dashboard!$I$13 * (Dashboard!$D$12 / 365) * 'Lookups and Calculations'!$F$12</f>
        <v>0</v>
      </c>
      <c r="M97" s="3">
        <f>(G97*2) * Dashboard!$I$13 * (Dashboard!$D$12 / 365) * 'Lookups and Calculations'!$F$12</f>
        <v>1602.0878730267946</v>
      </c>
      <c r="N97" s="12">
        <f>H97 * Dashboard!$I$14 * Dashboard!$I$15 * (Dashboard!$D$12 / 365) * 'Lookups and Calculations'!$F$12</f>
        <v>0</v>
      </c>
    </row>
    <row r="98" spans="1:14" x14ac:dyDescent="0.35">
      <c r="A98" s="2">
        <v>97</v>
      </c>
      <c r="B98" s="11">
        <v>-0.38976674446832915</v>
      </c>
      <c r="C98" s="11">
        <v>0.22594525244370364</v>
      </c>
      <c r="D98" s="3">
        <f>B98*Dashboard!$D$11*Dashboard!$D$10*SQRT(Dashboard!$D$12/365)</f>
        <v>-96771.975871009068</v>
      </c>
      <c r="E98" s="3">
        <f>IF(Dashboard!$I$3,C98*Dashboard!$E$11*Dashboard!$E$10*SQRT(Dashboard!$D$12/365),0)</f>
        <v>112196.17285449464</v>
      </c>
      <c r="F98" s="3">
        <f>D98+IF(Dashboard!$I$3,E98,0)</f>
        <v>15424.19698348557</v>
      </c>
      <c r="G98" s="3">
        <f>IF(Dashboard!$I$4, ('Lookups and Calculations'!$F$9) / (1 - 'Lookups and Calculations'!$F$10), 'Lookups and Calculations'!$F$9)</f>
        <v>1951878.888340465</v>
      </c>
      <c r="H98" s="12">
        <f t="shared" si="2"/>
        <v>0</v>
      </c>
      <c r="I98" s="12">
        <f t="shared" si="3"/>
        <v>0</v>
      </c>
      <c r="J98" s="13">
        <f>(1 - Dashboard!$I$9) * H98 * Dashboard!$I$8 * 'Lookups and Calculations'!$F$12</f>
        <v>0</v>
      </c>
      <c r="K98" s="12">
        <f>(1 - Dashboard!$I$11) * I98 * Dashboard!$I$10 * 'Lookups and Calculations'!$F$12</f>
        <v>0</v>
      </c>
      <c r="L98" s="12">
        <f>(H98 - I98) * Dashboard!$I$13 * (Dashboard!$D$12 / 365) * 'Lookups and Calculations'!$F$12</f>
        <v>0</v>
      </c>
      <c r="M98" s="3">
        <f>(G98*2) * Dashboard!$I$13 * (Dashboard!$D$12 / 365) * 'Lookups and Calculations'!$F$12</f>
        <v>1602.0878730267946</v>
      </c>
      <c r="N98" s="12">
        <f>H98 * Dashboard!$I$14 * Dashboard!$I$15 * (Dashboard!$D$12 / 365) * 'Lookups and Calculations'!$F$12</f>
        <v>0</v>
      </c>
    </row>
    <row r="99" spans="1:14" x14ac:dyDescent="0.35">
      <c r="A99" s="2">
        <v>98</v>
      </c>
      <c r="B99" s="11">
        <v>-0.10413356396991601</v>
      </c>
      <c r="C99" s="11">
        <v>2.9828985928469595E-2</v>
      </c>
      <c r="D99" s="3">
        <f>B99*Dashboard!$D$11*Dashboard!$D$10*SQRT(Dashboard!$D$12/365)</f>
        <v>-25854.46522279616</v>
      </c>
      <c r="E99" s="3">
        <f>IF(Dashboard!$I$3,C99*Dashboard!$E$11*Dashboard!$E$10*SQRT(Dashboard!$D$12/365),0)</f>
        <v>14811.986643263168</v>
      </c>
      <c r="F99" s="3">
        <f>D99+IF(Dashboard!$I$3,E99,0)</f>
        <v>-11042.478579532992</v>
      </c>
      <c r="G99" s="3">
        <f>IF(Dashboard!$I$4, ('Lookups and Calculations'!$F$9) / (1 - 'Lookups and Calculations'!$F$10), 'Lookups and Calculations'!$F$9)</f>
        <v>1951878.888340465</v>
      </c>
      <c r="H99" s="12">
        <f t="shared" si="2"/>
        <v>0</v>
      </c>
      <c r="I99" s="12">
        <f t="shared" si="3"/>
        <v>0</v>
      </c>
      <c r="J99" s="13">
        <f>(1 - Dashboard!$I$9) * H99 * Dashboard!$I$8 * 'Lookups and Calculations'!$F$12</f>
        <v>0</v>
      </c>
      <c r="K99" s="12">
        <f>(1 - Dashboard!$I$11) * I99 * Dashboard!$I$10 * 'Lookups and Calculations'!$F$12</f>
        <v>0</v>
      </c>
      <c r="L99" s="12">
        <f>(H99 - I99) * Dashboard!$I$13 * (Dashboard!$D$12 / 365) * 'Lookups and Calculations'!$F$12</f>
        <v>0</v>
      </c>
      <c r="M99" s="3">
        <f>(G99*2) * Dashboard!$I$13 * (Dashboard!$D$12 / 365) * 'Lookups and Calculations'!$F$12</f>
        <v>1602.0878730267946</v>
      </c>
      <c r="N99" s="12">
        <f>H99 * Dashboard!$I$14 * Dashboard!$I$15 * (Dashboard!$D$12 / 365) * 'Lookups and Calculations'!$F$12</f>
        <v>0</v>
      </c>
    </row>
    <row r="100" spans="1:14" x14ac:dyDescent="0.35">
      <c r="A100" s="2">
        <v>99</v>
      </c>
      <c r="B100" s="11">
        <v>-1.5820807861702493</v>
      </c>
      <c r="C100" s="11">
        <v>-0.69186059704339409</v>
      </c>
      <c r="D100" s="3">
        <f>B100*Dashboard!$D$11*Dashboard!$D$10*SQRT(Dashboard!$D$12/365)</f>
        <v>-392801.81246374856</v>
      </c>
      <c r="E100" s="3">
        <f>IF(Dashboard!$I$3,C100*Dashboard!$E$11*Dashboard!$E$10*SQRT(Dashboard!$D$12/365),0)</f>
        <v>-343552.74252303783</v>
      </c>
      <c r="F100" s="3">
        <f>D100+IF(Dashboard!$I$3,E100,0)</f>
        <v>-736354.55498678633</v>
      </c>
      <c r="G100" s="3">
        <f>IF(Dashboard!$I$4, ('Lookups and Calculations'!$F$9) / (1 - 'Lookups and Calculations'!$F$10), 'Lookups and Calculations'!$F$9)</f>
        <v>1951878.888340465</v>
      </c>
      <c r="H100" s="12">
        <f t="shared" si="2"/>
        <v>0</v>
      </c>
      <c r="I100" s="12">
        <f t="shared" si="3"/>
        <v>0</v>
      </c>
      <c r="J100" s="13">
        <f>(1 - Dashboard!$I$9) * H100 * Dashboard!$I$8 * 'Lookups and Calculations'!$F$12</f>
        <v>0</v>
      </c>
      <c r="K100" s="12">
        <f>(1 - Dashboard!$I$11) * I100 * Dashboard!$I$10 * 'Lookups and Calculations'!$F$12</f>
        <v>0</v>
      </c>
      <c r="L100" s="12">
        <f>(H100 - I100) * Dashboard!$I$13 * (Dashboard!$D$12 / 365) * 'Lookups and Calculations'!$F$12</f>
        <v>0</v>
      </c>
      <c r="M100" s="3">
        <f>(G100*2) * Dashboard!$I$13 * (Dashboard!$D$12 / 365) * 'Lookups and Calculations'!$F$12</f>
        <v>1602.0878730267946</v>
      </c>
      <c r="N100" s="12">
        <f>H100 * Dashboard!$I$14 * Dashboard!$I$15 * (Dashboard!$D$12 / 365) * 'Lookups and Calculations'!$F$12</f>
        <v>0</v>
      </c>
    </row>
    <row r="101" spans="1:14" x14ac:dyDescent="0.35">
      <c r="A101" s="2">
        <v>100</v>
      </c>
      <c r="B101" s="11">
        <v>-0.24927088647224632</v>
      </c>
      <c r="C101" s="11">
        <v>-0.81538969464024547</v>
      </c>
      <c r="D101" s="3">
        <f>B101*Dashboard!$D$11*Dashboard!$D$10*SQRT(Dashboard!$D$12/365)</f>
        <v>-61889.416050469015</v>
      </c>
      <c r="E101" s="3">
        <f>IF(Dashboard!$I$3,C101*Dashboard!$E$11*Dashboard!$E$10*SQRT(Dashboard!$D$12/365),0)</f>
        <v>-404892.78767397237</v>
      </c>
      <c r="F101" s="3">
        <f>D101+IF(Dashboard!$I$3,E101,0)</f>
        <v>-466782.20372444141</v>
      </c>
      <c r="G101" s="3">
        <f>IF(Dashboard!$I$4, ('Lookups and Calculations'!$F$9) / (1 - 'Lookups and Calculations'!$F$10), 'Lookups and Calculations'!$F$9)</f>
        <v>1951878.888340465</v>
      </c>
      <c r="H101" s="12">
        <f t="shared" si="2"/>
        <v>0</v>
      </c>
      <c r="I101" s="12">
        <f t="shared" si="3"/>
        <v>0</v>
      </c>
      <c r="J101" s="13">
        <f>(1 - Dashboard!$I$9) * H101 * Dashboard!$I$8 * 'Lookups and Calculations'!$F$12</f>
        <v>0</v>
      </c>
      <c r="K101" s="12">
        <f>(1 - Dashboard!$I$11) * I101 * Dashboard!$I$10 * 'Lookups and Calculations'!$F$12</f>
        <v>0</v>
      </c>
      <c r="L101" s="12">
        <f>(H101 - I101) * Dashboard!$I$13 * (Dashboard!$D$12 / 365) * 'Lookups and Calculations'!$F$12</f>
        <v>0</v>
      </c>
      <c r="M101" s="3">
        <f>(G101*2) * Dashboard!$I$13 * (Dashboard!$D$12 / 365) * 'Lookups and Calculations'!$F$12</f>
        <v>1602.0878730267946</v>
      </c>
      <c r="N101" s="12">
        <f>H101 * Dashboard!$I$14 * Dashboard!$I$15 * (Dashboard!$D$12 / 365) * 'Lookups and Calculations'!$F$12</f>
        <v>0</v>
      </c>
    </row>
    <row r="102" spans="1:14" x14ac:dyDescent="0.35">
      <c r="A102" s="2">
        <v>101</v>
      </c>
      <c r="B102" s="11">
        <v>0.37524769989309897</v>
      </c>
      <c r="C102" s="11">
        <v>0.51893609842598309</v>
      </c>
      <c r="D102" s="3">
        <f>B102*Dashboard!$D$11*Dashboard!$D$10*SQRT(Dashboard!$D$12/365)</f>
        <v>93167.161834806859</v>
      </c>
      <c r="E102" s="3">
        <f>IF(Dashboard!$I$3,C102*Dashboard!$E$11*Dashboard!$E$10*SQRT(Dashboard!$D$12/365),0)</f>
        <v>257684.74251940899</v>
      </c>
      <c r="F102" s="3">
        <f>D102+IF(Dashboard!$I$3,E102,0)</f>
        <v>350851.90435421583</v>
      </c>
      <c r="G102" s="3">
        <f>IF(Dashboard!$I$4, ('Lookups and Calculations'!$F$9) / (1 - 'Lookups and Calculations'!$F$10), 'Lookups and Calculations'!$F$9)</f>
        <v>1951878.888340465</v>
      </c>
      <c r="H102" s="12">
        <f t="shared" si="2"/>
        <v>0</v>
      </c>
      <c r="I102" s="12">
        <f t="shared" si="3"/>
        <v>0</v>
      </c>
      <c r="J102" s="13">
        <f>(1 - Dashboard!$I$9) * H102 * Dashboard!$I$8 * 'Lookups and Calculations'!$F$12</f>
        <v>0</v>
      </c>
      <c r="K102" s="12">
        <f>(1 - Dashboard!$I$11) * I102 * Dashboard!$I$10 * 'Lookups and Calculations'!$F$12</f>
        <v>0</v>
      </c>
      <c r="L102" s="12">
        <f>(H102 - I102) * Dashboard!$I$13 * (Dashboard!$D$12 / 365) * 'Lookups and Calculations'!$F$12</f>
        <v>0</v>
      </c>
      <c r="M102" s="3">
        <f>(G102*2) * Dashboard!$I$13 * (Dashboard!$D$12 / 365) * 'Lookups and Calculations'!$F$12</f>
        <v>1602.0878730267946</v>
      </c>
      <c r="N102" s="12">
        <f>H102 * Dashboard!$I$14 * Dashboard!$I$15 * (Dashboard!$D$12 / 365) * 'Lookups and Calculations'!$F$12</f>
        <v>0</v>
      </c>
    </row>
    <row r="103" spans="1:14" x14ac:dyDescent="0.35">
      <c r="A103" s="2">
        <v>102</v>
      </c>
      <c r="B103" s="11">
        <v>0.31876967487285973</v>
      </c>
      <c r="C103" s="11">
        <v>-1.820811841128023</v>
      </c>
      <c r="D103" s="3">
        <f>B103*Dashboard!$D$11*Dashboard!$D$10*SQRT(Dashboard!$D$12/365)</f>
        <v>79144.698009792293</v>
      </c>
      <c r="E103" s="3">
        <f>IF(Dashboard!$I$3,C103*Dashboard!$E$11*Dashboard!$E$10*SQRT(Dashboard!$D$12/365),0)</f>
        <v>-904148.76105268265</v>
      </c>
      <c r="F103" s="3">
        <f>D103+IF(Dashboard!$I$3,E103,0)</f>
        <v>-825004.0630428904</v>
      </c>
      <c r="G103" s="3">
        <f>IF(Dashboard!$I$4, ('Lookups and Calculations'!$F$9) / (1 - 'Lookups and Calculations'!$F$10), 'Lookups and Calculations'!$F$9)</f>
        <v>1951878.888340465</v>
      </c>
      <c r="H103" s="12">
        <f t="shared" si="2"/>
        <v>0</v>
      </c>
      <c r="I103" s="12">
        <f t="shared" si="3"/>
        <v>0</v>
      </c>
      <c r="J103" s="13">
        <f>(1 - Dashboard!$I$9) * H103 * Dashboard!$I$8 * 'Lookups and Calculations'!$F$12</f>
        <v>0</v>
      </c>
      <c r="K103" s="12">
        <f>(1 - Dashboard!$I$11) * I103 * Dashboard!$I$10 * 'Lookups and Calculations'!$F$12</f>
        <v>0</v>
      </c>
      <c r="L103" s="12">
        <f>(H103 - I103) * Dashboard!$I$13 * (Dashboard!$D$12 / 365) * 'Lookups and Calculations'!$F$12</f>
        <v>0</v>
      </c>
      <c r="M103" s="3">
        <f>(G103*2) * Dashboard!$I$13 * (Dashboard!$D$12 / 365) * 'Lookups and Calculations'!$F$12</f>
        <v>1602.0878730267946</v>
      </c>
      <c r="N103" s="12">
        <f>H103 * Dashboard!$I$14 * Dashboard!$I$15 * (Dashboard!$D$12 / 365) * 'Lookups and Calculations'!$F$12</f>
        <v>0</v>
      </c>
    </row>
    <row r="104" spans="1:14" x14ac:dyDescent="0.35">
      <c r="A104" s="2">
        <v>103</v>
      </c>
      <c r="B104" s="11">
        <v>1.4299843032345336</v>
      </c>
      <c r="C104" s="11">
        <v>1.0018638598172489</v>
      </c>
      <c r="D104" s="3">
        <f>B104*Dashboard!$D$11*Dashboard!$D$10*SQRT(Dashboard!$D$12/365)</f>
        <v>355039.02898975631</v>
      </c>
      <c r="E104" s="3">
        <f>IF(Dashboard!$I$3,C104*Dashboard!$E$11*Dashboard!$E$10*SQRT(Dashboard!$D$12/365),0)</f>
        <v>497489.05797759147</v>
      </c>
      <c r="F104" s="3">
        <f>D104+IF(Dashboard!$I$3,E104,0)</f>
        <v>852528.08696734777</v>
      </c>
      <c r="G104" s="3">
        <f>IF(Dashboard!$I$4, ('Lookups and Calculations'!$F$9) / (1 - 'Lookups and Calculations'!$F$10), 'Lookups and Calculations'!$F$9)</f>
        <v>1951878.888340465</v>
      </c>
      <c r="H104" s="12">
        <f t="shared" si="2"/>
        <v>0</v>
      </c>
      <c r="I104" s="12">
        <f t="shared" si="3"/>
        <v>0</v>
      </c>
      <c r="J104" s="13">
        <f>(1 - Dashboard!$I$9) * H104 * Dashboard!$I$8 * 'Lookups and Calculations'!$F$12</f>
        <v>0</v>
      </c>
      <c r="K104" s="12">
        <f>(1 - Dashboard!$I$11) * I104 * Dashboard!$I$10 * 'Lookups and Calculations'!$F$12</f>
        <v>0</v>
      </c>
      <c r="L104" s="12">
        <f>(H104 - I104) * Dashboard!$I$13 * (Dashboard!$D$12 / 365) * 'Lookups and Calculations'!$F$12</f>
        <v>0</v>
      </c>
      <c r="M104" s="3">
        <f>(G104*2) * Dashboard!$I$13 * (Dashboard!$D$12 / 365) * 'Lookups and Calculations'!$F$12</f>
        <v>1602.0878730267946</v>
      </c>
      <c r="N104" s="12">
        <f>H104 * Dashboard!$I$14 * Dashboard!$I$15 * (Dashboard!$D$12 / 365) * 'Lookups and Calculations'!$F$12</f>
        <v>0</v>
      </c>
    </row>
    <row r="105" spans="1:14" x14ac:dyDescent="0.35">
      <c r="A105" s="2">
        <v>104</v>
      </c>
      <c r="B105" s="11">
        <v>4.1283977045877225E-2</v>
      </c>
      <c r="C105" s="11">
        <v>0.36525892474977029</v>
      </c>
      <c r="D105" s="3">
        <f>B105*Dashboard!$D$11*Dashboard!$D$10*SQRT(Dashboard!$D$12/365)</f>
        <v>10250.058752427893</v>
      </c>
      <c r="E105" s="3">
        <f>IF(Dashboard!$I$3,C105*Dashboard!$E$11*Dashboard!$E$10*SQRT(Dashboard!$D$12/365),0)</f>
        <v>181374.26219248745</v>
      </c>
      <c r="F105" s="3">
        <f>D105+IF(Dashboard!$I$3,E105,0)</f>
        <v>191624.32094491535</v>
      </c>
      <c r="G105" s="3">
        <f>IF(Dashboard!$I$4, ('Lookups and Calculations'!$F$9) / (1 - 'Lookups and Calculations'!$F$10), 'Lookups and Calculations'!$F$9)</f>
        <v>1951878.888340465</v>
      </c>
      <c r="H105" s="12">
        <f t="shared" si="2"/>
        <v>0</v>
      </c>
      <c r="I105" s="12">
        <f t="shared" si="3"/>
        <v>0</v>
      </c>
      <c r="J105" s="13">
        <f>(1 - Dashboard!$I$9) * H105 * Dashboard!$I$8 * 'Lookups and Calculations'!$F$12</f>
        <v>0</v>
      </c>
      <c r="K105" s="12">
        <f>(1 - Dashboard!$I$11) * I105 * Dashboard!$I$10 * 'Lookups and Calculations'!$F$12</f>
        <v>0</v>
      </c>
      <c r="L105" s="12">
        <f>(H105 - I105) * Dashboard!$I$13 * (Dashboard!$D$12 / 365) * 'Lookups and Calculations'!$F$12</f>
        <v>0</v>
      </c>
      <c r="M105" s="3">
        <f>(G105*2) * Dashboard!$I$13 * (Dashboard!$D$12 / 365) * 'Lookups and Calculations'!$F$12</f>
        <v>1602.0878730267946</v>
      </c>
      <c r="N105" s="12">
        <f>H105 * Dashboard!$I$14 * Dashboard!$I$15 * (Dashboard!$D$12 / 365) * 'Lookups and Calculations'!$F$12</f>
        <v>0</v>
      </c>
    </row>
    <row r="106" spans="1:14" x14ac:dyDescent="0.35">
      <c r="A106" s="2">
        <v>105</v>
      </c>
      <c r="B106" s="11">
        <v>3.9041560794586365E-3</v>
      </c>
      <c r="C106" s="11">
        <v>-1.0352470302586363</v>
      </c>
      <c r="D106" s="3">
        <f>B106*Dashboard!$D$11*Dashboard!$D$10*SQRT(Dashboard!$D$12/365)</f>
        <v>969.33076841481056</v>
      </c>
      <c r="E106" s="3">
        <f>IF(Dashboard!$I$3,C106*Dashboard!$E$11*Dashboard!$E$10*SQRT(Dashboard!$D$12/365),0)</f>
        <v>-514065.92304009676</v>
      </c>
      <c r="F106" s="3">
        <f>D106+IF(Dashboard!$I$3,E106,0)</f>
        <v>-513096.59227168193</v>
      </c>
      <c r="G106" s="3">
        <f>IF(Dashboard!$I$4, ('Lookups and Calculations'!$F$9) / (1 - 'Lookups and Calculations'!$F$10), 'Lookups and Calculations'!$F$9)</f>
        <v>1951878.888340465</v>
      </c>
      <c r="H106" s="12">
        <f t="shared" si="2"/>
        <v>0</v>
      </c>
      <c r="I106" s="12">
        <f t="shared" si="3"/>
        <v>0</v>
      </c>
      <c r="J106" s="13">
        <f>(1 - Dashboard!$I$9) * H106 * Dashboard!$I$8 * 'Lookups and Calculations'!$F$12</f>
        <v>0</v>
      </c>
      <c r="K106" s="12">
        <f>(1 - Dashboard!$I$11) * I106 * Dashboard!$I$10 * 'Lookups and Calculations'!$F$12</f>
        <v>0</v>
      </c>
      <c r="L106" s="12">
        <f>(H106 - I106) * Dashboard!$I$13 * (Dashboard!$D$12 / 365) * 'Lookups and Calculations'!$F$12</f>
        <v>0</v>
      </c>
      <c r="M106" s="3">
        <f>(G106*2) * Dashboard!$I$13 * (Dashboard!$D$12 / 365) * 'Lookups and Calculations'!$F$12</f>
        <v>1602.0878730267946</v>
      </c>
      <c r="N106" s="12">
        <f>H106 * Dashboard!$I$14 * Dashboard!$I$15 * (Dashboard!$D$12 / 365) * 'Lookups and Calculations'!$F$12</f>
        <v>0</v>
      </c>
    </row>
    <row r="107" spans="1:14" x14ac:dyDescent="0.35">
      <c r="A107" s="2">
        <v>106</v>
      </c>
      <c r="B107" s="11">
        <v>0.56602585521952853</v>
      </c>
      <c r="C107" s="11">
        <v>1.4693269264564017</v>
      </c>
      <c r="D107" s="3">
        <f>B107*Dashboard!$D$11*Dashboard!$D$10*SQRT(Dashboard!$D$12/365)</f>
        <v>140533.89926426197</v>
      </c>
      <c r="E107" s="3">
        <f>IF(Dashboard!$I$3,C107*Dashboard!$E$11*Dashboard!$E$10*SQRT(Dashboard!$D$12/365),0)</f>
        <v>729614.16997040191</v>
      </c>
      <c r="F107" s="3">
        <f>D107+IF(Dashboard!$I$3,E107,0)</f>
        <v>870148.06923466385</v>
      </c>
      <c r="G107" s="3">
        <f>IF(Dashboard!$I$4, ('Lookups and Calculations'!$F$9) / (1 - 'Lookups and Calculations'!$F$10), 'Lookups and Calculations'!$F$9)</f>
        <v>1951878.888340465</v>
      </c>
      <c r="H107" s="12">
        <f t="shared" si="2"/>
        <v>0</v>
      </c>
      <c r="I107" s="12">
        <f t="shared" si="3"/>
        <v>0</v>
      </c>
      <c r="J107" s="13">
        <f>(1 - Dashboard!$I$9) * H107 * Dashboard!$I$8 * 'Lookups and Calculations'!$F$12</f>
        <v>0</v>
      </c>
      <c r="K107" s="12">
        <f>(1 - Dashboard!$I$11) * I107 * Dashboard!$I$10 * 'Lookups and Calculations'!$F$12</f>
        <v>0</v>
      </c>
      <c r="L107" s="12">
        <f>(H107 - I107) * Dashboard!$I$13 * (Dashboard!$D$12 / 365) * 'Lookups and Calculations'!$F$12</f>
        <v>0</v>
      </c>
      <c r="M107" s="3">
        <f>(G107*2) * Dashboard!$I$13 * (Dashboard!$D$12 / 365) * 'Lookups and Calculations'!$F$12</f>
        <v>1602.0878730267946</v>
      </c>
      <c r="N107" s="12">
        <f>H107 * Dashboard!$I$14 * Dashboard!$I$15 * (Dashboard!$D$12 / 365) * 'Lookups and Calculations'!$F$12</f>
        <v>0</v>
      </c>
    </row>
    <row r="108" spans="1:14" x14ac:dyDescent="0.35">
      <c r="A108" s="2">
        <v>107</v>
      </c>
      <c r="B108" s="11">
        <v>-0.67004149300313653</v>
      </c>
      <c r="C108" s="11">
        <v>-0.46254593303305663</v>
      </c>
      <c r="D108" s="3">
        <f>B108*Dashboard!$D$11*Dashboard!$D$10*SQRT(Dashboard!$D$12/365)</f>
        <v>-166359.08556519542</v>
      </c>
      <c r="E108" s="3">
        <f>IF(Dashboard!$I$3,C108*Dashboard!$E$11*Dashboard!$E$10*SQRT(Dashboard!$D$12/365),0)</f>
        <v>-229683.44275634058</v>
      </c>
      <c r="F108" s="3">
        <f>D108+IF(Dashboard!$I$3,E108,0)</f>
        <v>-396042.52832153603</v>
      </c>
      <c r="G108" s="3">
        <f>IF(Dashboard!$I$4, ('Lookups and Calculations'!$F$9) / (1 - 'Lookups and Calculations'!$F$10), 'Lookups and Calculations'!$F$9)</f>
        <v>1951878.888340465</v>
      </c>
      <c r="H108" s="12">
        <f t="shared" si="2"/>
        <v>0</v>
      </c>
      <c r="I108" s="12">
        <f t="shared" si="3"/>
        <v>0</v>
      </c>
      <c r="J108" s="13">
        <f>(1 - Dashboard!$I$9) * H108 * Dashboard!$I$8 * 'Lookups and Calculations'!$F$12</f>
        <v>0</v>
      </c>
      <c r="K108" s="12">
        <f>(1 - Dashboard!$I$11) * I108 * Dashboard!$I$10 * 'Lookups and Calculations'!$F$12</f>
        <v>0</v>
      </c>
      <c r="L108" s="12">
        <f>(H108 - I108) * Dashboard!$I$13 * (Dashboard!$D$12 / 365) * 'Lookups and Calculations'!$F$12</f>
        <v>0</v>
      </c>
      <c r="M108" s="3">
        <f>(G108*2) * Dashboard!$I$13 * (Dashboard!$D$12 / 365) * 'Lookups and Calculations'!$F$12</f>
        <v>1602.0878730267946</v>
      </c>
      <c r="N108" s="12">
        <f>H108 * Dashboard!$I$14 * Dashboard!$I$15 * (Dashboard!$D$12 / 365) * 'Lookups and Calculations'!$F$12</f>
        <v>0</v>
      </c>
    </row>
    <row r="109" spans="1:14" x14ac:dyDescent="0.35">
      <c r="A109" s="2">
        <v>108</v>
      </c>
      <c r="B109" s="11">
        <v>-0.89206257160185087</v>
      </c>
      <c r="C109" s="11">
        <v>0.85530100898851058</v>
      </c>
      <c r="D109" s="3">
        <f>B109*Dashboard!$D$11*Dashboard!$D$10*SQRT(Dashboard!$D$12/365)</f>
        <v>-221482.87117783894</v>
      </c>
      <c r="E109" s="3">
        <f>IF(Dashboard!$I$3,C109*Dashboard!$E$11*Dashboard!$E$10*SQRT(Dashboard!$D$12/365),0)</f>
        <v>424711.29093986296</v>
      </c>
      <c r="F109" s="3">
        <f>D109+IF(Dashboard!$I$3,E109,0)</f>
        <v>203228.41976202402</v>
      </c>
      <c r="G109" s="3">
        <f>IF(Dashboard!$I$4, ('Lookups and Calculations'!$F$9) / (1 - 'Lookups and Calculations'!$F$10), 'Lookups and Calculations'!$F$9)</f>
        <v>1951878.888340465</v>
      </c>
      <c r="H109" s="12">
        <f t="shared" si="2"/>
        <v>0</v>
      </c>
      <c r="I109" s="12">
        <f t="shared" si="3"/>
        <v>0</v>
      </c>
      <c r="J109" s="13">
        <f>(1 - Dashboard!$I$9) * H109 * Dashboard!$I$8 * 'Lookups and Calculations'!$F$12</f>
        <v>0</v>
      </c>
      <c r="K109" s="12">
        <f>(1 - Dashboard!$I$11) * I109 * Dashboard!$I$10 * 'Lookups and Calculations'!$F$12</f>
        <v>0</v>
      </c>
      <c r="L109" s="12">
        <f>(H109 - I109) * Dashboard!$I$13 * (Dashboard!$D$12 / 365) * 'Lookups and Calculations'!$F$12</f>
        <v>0</v>
      </c>
      <c r="M109" s="3">
        <f>(G109*2) * Dashboard!$I$13 * (Dashboard!$D$12 / 365) * 'Lookups and Calculations'!$F$12</f>
        <v>1602.0878730267946</v>
      </c>
      <c r="N109" s="12">
        <f>H109 * Dashboard!$I$14 * Dashboard!$I$15 * (Dashboard!$D$12 / 365) * 'Lookups and Calculations'!$F$12</f>
        <v>0</v>
      </c>
    </row>
    <row r="110" spans="1:14" x14ac:dyDescent="0.35">
      <c r="A110" s="2">
        <v>109</v>
      </c>
      <c r="B110" s="11">
        <v>-2.4823118559704067</v>
      </c>
      <c r="C110" s="11">
        <v>-0.9578832123440244</v>
      </c>
      <c r="D110" s="3">
        <f>B110*Dashboard!$D$11*Dashboard!$D$10*SQRT(Dashboard!$D$12/365)</f>
        <v>-616312.77280457458</v>
      </c>
      <c r="E110" s="3">
        <f>IF(Dashboard!$I$3,C110*Dashboard!$E$11*Dashboard!$E$10*SQRT(Dashboard!$D$12/365),0)</f>
        <v>-475649.87227756024</v>
      </c>
      <c r="F110" s="3">
        <f>D110+IF(Dashboard!$I$3,E110,0)</f>
        <v>-1091962.6450821348</v>
      </c>
      <c r="G110" s="3">
        <f>IF(Dashboard!$I$4, ('Lookups and Calculations'!$F$9) / (1 - 'Lookups and Calculations'!$F$10), 'Lookups and Calculations'!$F$9)</f>
        <v>1951878.888340465</v>
      </c>
      <c r="H110" s="12">
        <f t="shared" si="2"/>
        <v>0</v>
      </c>
      <c r="I110" s="12">
        <f t="shared" si="3"/>
        <v>0</v>
      </c>
      <c r="J110" s="13">
        <f>(1 - Dashboard!$I$9) * H110 * Dashboard!$I$8 * 'Lookups and Calculations'!$F$12</f>
        <v>0</v>
      </c>
      <c r="K110" s="12">
        <f>(1 - Dashboard!$I$11) * I110 * Dashboard!$I$10 * 'Lookups and Calculations'!$F$12</f>
        <v>0</v>
      </c>
      <c r="L110" s="12">
        <f>(H110 - I110) * Dashboard!$I$13 * (Dashboard!$D$12 / 365) * 'Lookups and Calculations'!$F$12</f>
        <v>0</v>
      </c>
      <c r="M110" s="3">
        <f>(G110*2) * Dashboard!$I$13 * (Dashboard!$D$12 / 365) * 'Lookups and Calculations'!$F$12</f>
        <v>1602.0878730267946</v>
      </c>
      <c r="N110" s="12">
        <f>H110 * Dashboard!$I$14 * Dashboard!$I$15 * (Dashboard!$D$12 / 365) * 'Lookups and Calculations'!$F$12</f>
        <v>0</v>
      </c>
    </row>
    <row r="111" spans="1:14" x14ac:dyDescent="0.35">
      <c r="A111" s="2">
        <v>110</v>
      </c>
      <c r="B111" s="11">
        <v>0.14307757023796544</v>
      </c>
      <c r="C111" s="11">
        <v>-0.825197769951731</v>
      </c>
      <c r="D111" s="3">
        <f>B111*Dashboard!$D$11*Dashboard!$D$10*SQRT(Dashboard!$D$12/365)</f>
        <v>35523.55189675773</v>
      </c>
      <c r="E111" s="3">
        <f>IF(Dashboard!$I$3,C111*Dashboard!$E$11*Dashboard!$E$10*SQRT(Dashboard!$D$12/365),0)</f>
        <v>-409763.12020415685</v>
      </c>
      <c r="F111" s="3">
        <f>D111+IF(Dashboard!$I$3,E111,0)</f>
        <v>-374239.56830739911</v>
      </c>
      <c r="G111" s="3">
        <f>IF(Dashboard!$I$4, ('Lookups and Calculations'!$F$9) / (1 - 'Lookups and Calculations'!$F$10), 'Lookups and Calculations'!$F$9)</f>
        <v>1951878.888340465</v>
      </c>
      <c r="H111" s="12">
        <f t="shared" si="2"/>
        <v>0</v>
      </c>
      <c r="I111" s="12">
        <f t="shared" si="3"/>
        <v>0</v>
      </c>
      <c r="J111" s="13">
        <f>(1 - Dashboard!$I$9) * H111 * Dashboard!$I$8 * 'Lookups and Calculations'!$F$12</f>
        <v>0</v>
      </c>
      <c r="K111" s="12">
        <f>(1 - Dashboard!$I$11) * I111 * Dashboard!$I$10 * 'Lookups and Calculations'!$F$12</f>
        <v>0</v>
      </c>
      <c r="L111" s="12">
        <f>(H111 - I111) * Dashboard!$I$13 * (Dashboard!$D$12 / 365) * 'Lookups and Calculations'!$F$12</f>
        <v>0</v>
      </c>
      <c r="M111" s="3">
        <f>(G111*2) * Dashboard!$I$13 * (Dashboard!$D$12 / 365) * 'Lookups and Calculations'!$F$12</f>
        <v>1602.0878730267946</v>
      </c>
      <c r="N111" s="12">
        <f>H111 * Dashboard!$I$14 * Dashboard!$I$15 * (Dashboard!$D$12 / 365) * 'Lookups and Calculations'!$F$12</f>
        <v>0</v>
      </c>
    </row>
    <row r="112" spans="1:14" x14ac:dyDescent="0.35">
      <c r="A112" s="2">
        <v>111</v>
      </c>
      <c r="B112" s="11">
        <v>3.8216624666899825E-2</v>
      </c>
      <c r="C112" s="11">
        <v>0.70427200141199298</v>
      </c>
      <c r="D112" s="3">
        <f>B112*Dashboard!$D$11*Dashboard!$D$10*SQRT(Dashboard!$D$12/365)</f>
        <v>9488.4910850498418</v>
      </c>
      <c r="E112" s="3">
        <f>IF(Dashboard!$I$3,C112*Dashboard!$E$11*Dashboard!$E$10*SQRT(Dashboard!$D$12/365),0)</f>
        <v>349715.79332780431</v>
      </c>
      <c r="F112" s="3">
        <f>D112+IF(Dashboard!$I$3,E112,0)</f>
        <v>359204.28441285412</v>
      </c>
      <c r="G112" s="3">
        <f>IF(Dashboard!$I$4, ('Lookups and Calculations'!$F$9) / (1 - 'Lookups and Calculations'!$F$10), 'Lookups and Calculations'!$F$9)</f>
        <v>1951878.888340465</v>
      </c>
      <c r="H112" s="12">
        <f t="shared" si="2"/>
        <v>0</v>
      </c>
      <c r="I112" s="12">
        <f t="shared" si="3"/>
        <v>0</v>
      </c>
      <c r="J112" s="13">
        <f>(1 - Dashboard!$I$9) * H112 * Dashboard!$I$8 * 'Lookups and Calculations'!$F$12</f>
        <v>0</v>
      </c>
      <c r="K112" s="12">
        <f>(1 - Dashboard!$I$11) * I112 * Dashboard!$I$10 * 'Lookups and Calculations'!$F$12</f>
        <v>0</v>
      </c>
      <c r="L112" s="12">
        <f>(H112 - I112) * Dashboard!$I$13 * (Dashboard!$D$12 / 365) * 'Lookups and Calculations'!$F$12</f>
        <v>0</v>
      </c>
      <c r="M112" s="3">
        <f>(G112*2) * Dashboard!$I$13 * (Dashboard!$D$12 / 365) * 'Lookups and Calculations'!$F$12</f>
        <v>1602.0878730267946</v>
      </c>
      <c r="N112" s="12">
        <f>H112 * Dashboard!$I$14 * Dashboard!$I$15 * (Dashboard!$D$12 / 365) * 'Lookups and Calculations'!$F$12</f>
        <v>0</v>
      </c>
    </row>
    <row r="113" spans="1:14" x14ac:dyDescent="0.35">
      <c r="A113" s="2">
        <v>112</v>
      </c>
      <c r="B113" s="11">
        <v>0.48622981770189827</v>
      </c>
      <c r="C113" s="11">
        <v>-0.34888364205125599</v>
      </c>
      <c r="D113" s="3">
        <f>B113*Dashboard!$D$11*Dashboard!$D$10*SQRT(Dashboard!$D$12/365)</f>
        <v>120721.99810324407</v>
      </c>
      <c r="E113" s="3">
        <f>IF(Dashboard!$I$3,C113*Dashboard!$E$11*Dashboard!$E$10*SQRT(Dashboard!$D$12/365),0)</f>
        <v>-173242.89395919614</v>
      </c>
      <c r="F113" s="3">
        <f>D113+IF(Dashboard!$I$3,E113,0)</f>
        <v>-52520.895855952069</v>
      </c>
      <c r="G113" s="3">
        <f>IF(Dashboard!$I$4, ('Lookups and Calculations'!$F$9) / (1 - 'Lookups and Calculations'!$F$10), 'Lookups and Calculations'!$F$9)</f>
        <v>1951878.888340465</v>
      </c>
      <c r="H113" s="12">
        <f t="shared" si="2"/>
        <v>0</v>
      </c>
      <c r="I113" s="12">
        <f t="shared" si="3"/>
        <v>0</v>
      </c>
      <c r="J113" s="13">
        <f>(1 - Dashboard!$I$9) * H113 * Dashboard!$I$8 * 'Lookups and Calculations'!$F$12</f>
        <v>0</v>
      </c>
      <c r="K113" s="12">
        <f>(1 - Dashboard!$I$11) * I113 * Dashboard!$I$10 * 'Lookups and Calculations'!$F$12</f>
        <v>0</v>
      </c>
      <c r="L113" s="12">
        <f>(H113 - I113) * Dashboard!$I$13 * (Dashboard!$D$12 / 365) * 'Lookups and Calculations'!$F$12</f>
        <v>0</v>
      </c>
      <c r="M113" s="3">
        <f>(G113*2) * Dashboard!$I$13 * (Dashboard!$D$12 / 365) * 'Lookups and Calculations'!$F$12</f>
        <v>1602.0878730267946</v>
      </c>
      <c r="N113" s="12">
        <f>H113 * Dashboard!$I$14 * Dashboard!$I$15 * (Dashboard!$D$12 / 365) * 'Lookups and Calculations'!$F$12</f>
        <v>0</v>
      </c>
    </row>
    <row r="114" spans="1:14" x14ac:dyDescent="0.35">
      <c r="A114" s="2">
        <v>113</v>
      </c>
      <c r="B114" s="11">
        <v>0.36938439795776906</v>
      </c>
      <c r="C114" s="11">
        <v>0.86222818256626443</v>
      </c>
      <c r="D114" s="3">
        <f>B114*Dashboard!$D$11*Dashboard!$D$10*SQRT(Dashboard!$D$12/365)</f>
        <v>91711.410872307053</v>
      </c>
      <c r="E114" s="3">
        <f>IF(Dashboard!$I$3,C114*Dashboard!$E$11*Dashboard!$E$10*SQRT(Dashboard!$D$12/365),0)</f>
        <v>428151.07272645482</v>
      </c>
      <c r="F114" s="3">
        <f>D114+IF(Dashboard!$I$3,E114,0)</f>
        <v>519862.48359876184</v>
      </c>
      <c r="G114" s="3">
        <f>IF(Dashboard!$I$4, ('Lookups and Calculations'!$F$9) / (1 - 'Lookups and Calculations'!$F$10), 'Lookups and Calculations'!$F$9)</f>
        <v>1951878.888340465</v>
      </c>
      <c r="H114" s="12">
        <f t="shared" si="2"/>
        <v>0</v>
      </c>
      <c r="I114" s="12">
        <f t="shared" si="3"/>
        <v>0</v>
      </c>
      <c r="J114" s="13">
        <f>(1 - Dashboard!$I$9) * H114 * Dashboard!$I$8 * 'Lookups and Calculations'!$F$12</f>
        <v>0</v>
      </c>
      <c r="K114" s="12">
        <f>(1 - Dashboard!$I$11) * I114 * Dashboard!$I$10 * 'Lookups and Calculations'!$F$12</f>
        <v>0</v>
      </c>
      <c r="L114" s="12">
        <f>(H114 - I114) * Dashboard!$I$13 * (Dashboard!$D$12 / 365) * 'Lookups and Calculations'!$F$12</f>
        <v>0</v>
      </c>
      <c r="M114" s="3">
        <f>(G114*2) * Dashboard!$I$13 * (Dashboard!$D$12 / 365) * 'Lookups and Calculations'!$F$12</f>
        <v>1602.0878730267946</v>
      </c>
      <c r="N114" s="12">
        <f>H114 * Dashboard!$I$14 * Dashboard!$I$15 * (Dashboard!$D$12 / 365) * 'Lookups and Calculations'!$F$12</f>
        <v>0</v>
      </c>
    </row>
    <row r="115" spans="1:14" x14ac:dyDescent="0.35">
      <c r="A115" s="2">
        <v>114</v>
      </c>
      <c r="B115" s="11">
        <v>-2.6025180342634843E-3</v>
      </c>
      <c r="C115" s="11">
        <v>-0.46141987546385005</v>
      </c>
      <c r="D115" s="3">
        <f>B115*Dashboard!$D$11*Dashboard!$D$10*SQRT(Dashboard!$D$12/365)</f>
        <v>-646.15777510509565</v>
      </c>
      <c r="E115" s="3">
        <f>IF(Dashboard!$I$3,C115*Dashboard!$E$11*Dashboard!$E$10*SQRT(Dashboard!$D$12/365),0)</f>
        <v>-229124.28363123216</v>
      </c>
      <c r="F115" s="3">
        <f>D115+IF(Dashboard!$I$3,E115,0)</f>
        <v>-229770.44140633725</v>
      </c>
      <c r="G115" s="3">
        <f>IF(Dashboard!$I$4, ('Lookups and Calculations'!$F$9) / (1 - 'Lookups and Calculations'!$F$10), 'Lookups and Calculations'!$F$9)</f>
        <v>1951878.888340465</v>
      </c>
      <c r="H115" s="12">
        <f t="shared" si="2"/>
        <v>0</v>
      </c>
      <c r="I115" s="12">
        <f t="shared" si="3"/>
        <v>0</v>
      </c>
      <c r="J115" s="13">
        <f>(1 - Dashboard!$I$9) * H115 * Dashboard!$I$8 * 'Lookups and Calculations'!$F$12</f>
        <v>0</v>
      </c>
      <c r="K115" s="12">
        <f>(1 - Dashboard!$I$11) * I115 * Dashboard!$I$10 * 'Lookups and Calculations'!$F$12</f>
        <v>0</v>
      </c>
      <c r="L115" s="12">
        <f>(H115 - I115) * Dashboard!$I$13 * (Dashboard!$D$12 / 365) * 'Lookups and Calculations'!$F$12</f>
        <v>0</v>
      </c>
      <c r="M115" s="3">
        <f>(G115*2) * Dashboard!$I$13 * (Dashboard!$D$12 / 365) * 'Lookups and Calculations'!$F$12</f>
        <v>1602.0878730267946</v>
      </c>
      <c r="N115" s="12">
        <f>H115 * Dashboard!$I$14 * Dashboard!$I$15 * (Dashboard!$D$12 / 365) * 'Lookups and Calculations'!$F$12</f>
        <v>0</v>
      </c>
    </row>
    <row r="116" spans="1:14" x14ac:dyDescent="0.35">
      <c r="A116" s="2">
        <v>115</v>
      </c>
      <c r="B116" s="11">
        <v>0.95749963750144207</v>
      </c>
      <c r="C116" s="11">
        <v>-0.50380999522776804</v>
      </c>
      <c r="D116" s="3">
        <f>B116*Dashboard!$D$11*Dashboard!$D$10*SQRT(Dashboard!$D$12/365)</f>
        <v>237729.70149924784</v>
      </c>
      <c r="E116" s="3">
        <f>IF(Dashboard!$I$3,C116*Dashboard!$E$11*Dashboard!$E$10*SQRT(Dashboard!$D$12/365),0)</f>
        <v>-250173.67127233901</v>
      </c>
      <c r="F116" s="3">
        <f>D116+IF(Dashboard!$I$3,E116,0)</f>
        <v>-12443.969773091172</v>
      </c>
      <c r="G116" s="3">
        <f>IF(Dashboard!$I$4, ('Lookups and Calculations'!$F$9) / (1 - 'Lookups and Calculations'!$F$10), 'Lookups and Calculations'!$F$9)</f>
        <v>1951878.888340465</v>
      </c>
      <c r="H116" s="12">
        <f t="shared" si="2"/>
        <v>0</v>
      </c>
      <c r="I116" s="12">
        <f t="shared" si="3"/>
        <v>0</v>
      </c>
      <c r="J116" s="13">
        <f>(1 - Dashboard!$I$9) * H116 * Dashboard!$I$8 * 'Lookups and Calculations'!$F$12</f>
        <v>0</v>
      </c>
      <c r="K116" s="12">
        <f>(1 - Dashboard!$I$11) * I116 * Dashboard!$I$10 * 'Lookups and Calculations'!$F$12</f>
        <v>0</v>
      </c>
      <c r="L116" s="12">
        <f>(H116 - I116) * Dashboard!$I$13 * (Dashboard!$D$12 / 365) * 'Lookups and Calculations'!$F$12</f>
        <v>0</v>
      </c>
      <c r="M116" s="3">
        <f>(G116*2) * Dashboard!$I$13 * (Dashboard!$D$12 / 365) * 'Lookups and Calculations'!$F$12</f>
        <v>1602.0878730267946</v>
      </c>
      <c r="N116" s="12">
        <f>H116 * Dashboard!$I$14 * Dashboard!$I$15 * (Dashboard!$D$12 / 365) * 'Lookups and Calculations'!$F$12</f>
        <v>0</v>
      </c>
    </row>
    <row r="117" spans="1:14" x14ac:dyDescent="0.35">
      <c r="A117" s="2">
        <v>116</v>
      </c>
      <c r="B117" s="11">
        <v>-1.5613235788346735</v>
      </c>
      <c r="C117" s="11">
        <v>0.51685413309725192</v>
      </c>
      <c r="D117" s="3">
        <f>B117*Dashboard!$D$11*Dashboard!$D$10*SQRT(Dashboard!$D$12/365)</f>
        <v>-387648.17635718972</v>
      </c>
      <c r="E117" s="3">
        <f>IF(Dashboard!$I$3,C117*Dashboard!$E$11*Dashboard!$E$10*SQRT(Dashboard!$D$12/365),0)</f>
        <v>256650.91445985466</v>
      </c>
      <c r="F117" s="3">
        <f>D117+IF(Dashboard!$I$3,E117,0)</f>
        <v>-130997.26189733506</v>
      </c>
      <c r="G117" s="3">
        <f>IF(Dashboard!$I$4, ('Lookups and Calculations'!$F$9) / (1 - 'Lookups and Calculations'!$F$10), 'Lookups and Calculations'!$F$9)</f>
        <v>1951878.888340465</v>
      </c>
      <c r="H117" s="12">
        <f t="shared" si="2"/>
        <v>0</v>
      </c>
      <c r="I117" s="12">
        <f t="shared" si="3"/>
        <v>0</v>
      </c>
      <c r="J117" s="13">
        <f>(1 - Dashboard!$I$9) * H117 * Dashboard!$I$8 * 'Lookups and Calculations'!$F$12</f>
        <v>0</v>
      </c>
      <c r="K117" s="12">
        <f>(1 - Dashboard!$I$11) * I117 * Dashboard!$I$10 * 'Lookups and Calculations'!$F$12</f>
        <v>0</v>
      </c>
      <c r="L117" s="12">
        <f>(H117 - I117) * Dashboard!$I$13 * (Dashboard!$D$12 / 365) * 'Lookups and Calculations'!$F$12</f>
        <v>0</v>
      </c>
      <c r="M117" s="3">
        <f>(G117*2) * Dashboard!$I$13 * (Dashboard!$D$12 / 365) * 'Lookups and Calculations'!$F$12</f>
        <v>1602.0878730267946</v>
      </c>
      <c r="N117" s="12">
        <f>H117 * Dashboard!$I$14 * Dashboard!$I$15 * (Dashboard!$D$12 / 365) * 'Lookups and Calculations'!$F$12</f>
        <v>0</v>
      </c>
    </row>
    <row r="118" spans="1:14" x14ac:dyDescent="0.35">
      <c r="A118" s="2">
        <v>117</v>
      </c>
      <c r="B118" s="11">
        <v>0.79864170054313877</v>
      </c>
      <c r="C118" s="11">
        <v>-0.15186708074514613</v>
      </c>
      <c r="D118" s="3">
        <f>B118*Dashboard!$D$11*Dashboard!$D$10*SQRT(Dashboard!$D$12/365)</f>
        <v>198288.17227587316</v>
      </c>
      <c r="E118" s="3">
        <f>IF(Dashboard!$I$3,C118*Dashboard!$E$11*Dashboard!$E$10*SQRT(Dashboard!$D$12/365),0)</f>
        <v>-75411.65418572053</v>
      </c>
      <c r="F118" s="3">
        <f>D118+IF(Dashboard!$I$3,E118,0)</f>
        <v>122876.51809015263</v>
      </c>
      <c r="G118" s="3">
        <f>IF(Dashboard!$I$4, ('Lookups and Calculations'!$F$9) / (1 - 'Lookups and Calculations'!$F$10), 'Lookups and Calculations'!$F$9)</f>
        <v>1951878.888340465</v>
      </c>
      <c r="H118" s="12">
        <f t="shared" si="2"/>
        <v>0</v>
      </c>
      <c r="I118" s="12">
        <f t="shared" si="3"/>
        <v>0</v>
      </c>
      <c r="J118" s="13">
        <f>(1 - Dashboard!$I$9) * H118 * Dashboard!$I$8 * 'Lookups and Calculations'!$F$12</f>
        <v>0</v>
      </c>
      <c r="K118" s="12">
        <f>(1 - Dashboard!$I$11) * I118 * Dashboard!$I$10 * 'Lookups and Calculations'!$F$12</f>
        <v>0</v>
      </c>
      <c r="L118" s="12">
        <f>(H118 - I118) * Dashboard!$I$13 * (Dashboard!$D$12 / 365) * 'Lookups and Calculations'!$F$12</f>
        <v>0</v>
      </c>
      <c r="M118" s="3">
        <f>(G118*2) * Dashboard!$I$13 * (Dashboard!$D$12 / 365) * 'Lookups and Calculations'!$F$12</f>
        <v>1602.0878730267946</v>
      </c>
      <c r="N118" s="12">
        <f>H118 * Dashboard!$I$14 * Dashboard!$I$15 * (Dashboard!$D$12 / 365) * 'Lookups and Calculations'!$F$12</f>
        <v>0</v>
      </c>
    </row>
    <row r="119" spans="1:14" x14ac:dyDescent="0.35">
      <c r="A119" s="2">
        <v>118</v>
      </c>
      <c r="B119" s="11">
        <v>1.2950987828524916</v>
      </c>
      <c r="C119" s="11">
        <v>0.51446296280771486</v>
      </c>
      <c r="D119" s="3">
        <f>B119*Dashboard!$D$11*Dashboard!$D$10*SQRT(Dashboard!$D$12/365)</f>
        <v>321549.41370314447</v>
      </c>
      <c r="E119" s="3">
        <f>IF(Dashboard!$I$3,C119*Dashboard!$E$11*Dashboard!$E$10*SQRT(Dashboard!$D$12/365),0)</f>
        <v>255463.54649249153</v>
      </c>
      <c r="F119" s="3">
        <f>D119+IF(Dashboard!$I$3,E119,0)</f>
        <v>577012.96019563603</v>
      </c>
      <c r="G119" s="3">
        <f>IF(Dashboard!$I$4, ('Lookups and Calculations'!$F$9) / (1 - 'Lookups and Calculations'!$F$10), 'Lookups and Calculations'!$F$9)</f>
        <v>1951878.888340465</v>
      </c>
      <c r="H119" s="12">
        <f t="shared" si="2"/>
        <v>0</v>
      </c>
      <c r="I119" s="12">
        <f t="shared" si="3"/>
        <v>0</v>
      </c>
      <c r="J119" s="13">
        <f>(1 - Dashboard!$I$9) * H119 * Dashboard!$I$8 * 'Lookups and Calculations'!$F$12</f>
        <v>0</v>
      </c>
      <c r="K119" s="12">
        <f>(1 - Dashboard!$I$11) * I119 * Dashboard!$I$10 * 'Lookups and Calculations'!$F$12</f>
        <v>0</v>
      </c>
      <c r="L119" s="12">
        <f>(H119 - I119) * Dashboard!$I$13 * (Dashboard!$D$12 / 365) * 'Lookups and Calculations'!$F$12</f>
        <v>0</v>
      </c>
      <c r="M119" s="3">
        <f>(G119*2) * Dashboard!$I$13 * (Dashboard!$D$12 / 365) * 'Lookups and Calculations'!$F$12</f>
        <v>1602.0878730267946</v>
      </c>
      <c r="N119" s="12">
        <f>H119 * Dashboard!$I$14 * Dashboard!$I$15 * (Dashboard!$D$12 / 365) * 'Lookups and Calculations'!$F$12</f>
        <v>0</v>
      </c>
    </row>
    <row r="120" spans="1:14" x14ac:dyDescent="0.35">
      <c r="A120" s="2">
        <v>119</v>
      </c>
      <c r="B120" s="11">
        <v>-0.1141408218217493</v>
      </c>
      <c r="C120" s="11">
        <v>0.51375805126759877</v>
      </c>
      <c r="D120" s="3">
        <f>B120*Dashboard!$D$11*Dashboard!$D$10*SQRT(Dashboard!$D$12/365)</f>
        <v>-28339.08488087801</v>
      </c>
      <c r="E120" s="3">
        <f>IF(Dashboard!$I$3,C120*Dashboard!$E$11*Dashboard!$E$10*SQRT(Dashboard!$D$12/365),0)</f>
        <v>255113.51312756518</v>
      </c>
      <c r="F120" s="3">
        <f>D120+IF(Dashboard!$I$3,E120,0)</f>
        <v>226774.42824668717</v>
      </c>
      <c r="G120" s="3">
        <f>IF(Dashboard!$I$4, ('Lookups and Calculations'!$F$9) / (1 - 'Lookups and Calculations'!$F$10), 'Lookups and Calculations'!$F$9)</f>
        <v>1951878.888340465</v>
      </c>
      <c r="H120" s="12">
        <f t="shared" si="2"/>
        <v>0</v>
      </c>
      <c r="I120" s="12">
        <f t="shared" si="3"/>
        <v>0</v>
      </c>
      <c r="J120" s="13">
        <f>(1 - Dashboard!$I$9) * H120 * Dashboard!$I$8 * 'Lookups and Calculations'!$F$12</f>
        <v>0</v>
      </c>
      <c r="K120" s="12">
        <f>(1 - Dashboard!$I$11) * I120 * Dashboard!$I$10 * 'Lookups and Calculations'!$F$12</f>
        <v>0</v>
      </c>
      <c r="L120" s="12">
        <f>(H120 - I120) * Dashboard!$I$13 * (Dashboard!$D$12 / 365) * 'Lookups and Calculations'!$F$12</f>
        <v>0</v>
      </c>
      <c r="M120" s="3">
        <f>(G120*2) * Dashboard!$I$13 * (Dashboard!$D$12 / 365) * 'Lookups and Calculations'!$F$12</f>
        <v>1602.0878730267946</v>
      </c>
      <c r="N120" s="12">
        <f>H120 * Dashboard!$I$14 * Dashboard!$I$15 * (Dashboard!$D$12 / 365) * 'Lookups and Calculations'!$F$12</f>
        <v>0</v>
      </c>
    </row>
    <row r="121" spans="1:14" x14ac:dyDescent="0.35">
      <c r="A121" s="2">
        <v>120</v>
      </c>
      <c r="B121" s="11">
        <v>0.28241172470485471</v>
      </c>
      <c r="C121" s="11">
        <v>-0.29559673065820552</v>
      </c>
      <c r="D121" s="3">
        <f>B121*Dashboard!$D$11*Dashboard!$D$10*SQRT(Dashboard!$D$12/365)</f>
        <v>70117.681912826578</v>
      </c>
      <c r="E121" s="3">
        <f>IF(Dashboard!$I$3,C121*Dashboard!$E$11*Dashboard!$E$10*SQRT(Dashboard!$D$12/365),0)</f>
        <v>-146782.55696660341</v>
      </c>
      <c r="F121" s="3">
        <f>D121+IF(Dashboard!$I$3,E121,0)</f>
        <v>-76664.875053776836</v>
      </c>
      <c r="G121" s="3">
        <f>IF(Dashboard!$I$4, ('Lookups and Calculations'!$F$9) / (1 - 'Lookups and Calculations'!$F$10), 'Lookups and Calculations'!$F$9)</f>
        <v>1951878.888340465</v>
      </c>
      <c r="H121" s="12">
        <f t="shared" si="2"/>
        <v>0</v>
      </c>
      <c r="I121" s="12">
        <f t="shared" si="3"/>
        <v>0</v>
      </c>
      <c r="J121" s="13">
        <f>(1 - Dashboard!$I$9) * H121 * Dashboard!$I$8 * 'Lookups and Calculations'!$F$12</f>
        <v>0</v>
      </c>
      <c r="K121" s="12">
        <f>(1 - Dashboard!$I$11) * I121 * Dashboard!$I$10 * 'Lookups and Calculations'!$F$12</f>
        <v>0</v>
      </c>
      <c r="L121" s="12">
        <f>(H121 - I121) * Dashboard!$I$13 * (Dashboard!$D$12 / 365) * 'Lookups and Calculations'!$F$12</f>
        <v>0</v>
      </c>
      <c r="M121" s="3">
        <f>(G121*2) * Dashboard!$I$13 * (Dashboard!$D$12 / 365) * 'Lookups and Calculations'!$F$12</f>
        <v>1602.0878730267946</v>
      </c>
      <c r="N121" s="12">
        <f>H121 * Dashboard!$I$14 * Dashboard!$I$15 * (Dashboard!$D$12 / 365) * 'Lookups and Calculations'!$F$12</f>
        <v>0</v>
      </c>
    </row>
    <row r="122" spans="1:14" x14ac:dyDescent="0.35">
      <c r="A122" s="2">
        <v>121</v>
      </c>
      <c r="B122" s="11">
        <v>-0.8355596328006959</v>
      </c>
      <c r="C122" s="11">
        <v>-0.58771750228394082</v>
      </c>
      <c r="D122" s="3">
        <f>B122*Dashboard!$D$11*Dashboard!$D$10*SQRT(Dashboard!$D$12/365)</f>
        <v>-207454.22171528646</v>
      </c>
      <c r="E122" s="3">
        <f>IF(Dashboard!$I$3,C122*Dashboard!$E$11*Dashboard!$E$10*SQRT(Dashboard!$D$12/365),0)</f>
        <v>-291839.07943491905</v>
      </c>
      <c r="F122" s="3">
        <f>D122+IF(Dashboard!$I$3,E122,0)</f>
        <v>-499293.30115020555</v>
      </c>
      <c r="G122" s="3">
        <f>IF(Dashboard!$I$4, ('Lookups and Calculations'!$F$9) / (1 - 'Lookups and Calculations'!$F$10), 'Lookups and Calculations'!$F$9)</f>
        <v>1951878.888340465</v>
      </c>
      <c r="H122" s="12">
        <f t="shared" si="2"/>
        <v>0</v>
      </c>
      <c r="I122" s="12">
        <f t="shared" si="3"/>
        <v>0</v>
      </c>
      <c r="J122" s="13">
        <f>(1 - Dashboard!$I$9) * H122 * Dashboard!$I$8 * 'Lookups and Calculations'!$F$12</f>
        <v>0</v>
      </c>
      <c r="K122" s="12">
        <f>(1 - Dashboard!$I$11) * I122 * Dashboard!$I$10 * 'Lookups and Calculations'!$F$12</f>
        <v>0</v>
      </c>
      <c r="L122" s="12">
        <f>(H122 - I122) * Dashboard!$I$13 * (Dashboard!$D$12 / 365) * 'Lookups and Calculations'!$F$12</f>
        <v>0</v>
      </c>
      <c r="M122" s="3">
        <f>(G122*2) * Dashboard!$I$13 * (Dashboard!$D$12 / 365) * 'Lookups and Calculations'!$F$12</f>
        <v>1602.0878730267946</v>
      </c>
      <c r="N122" s="12">
        <f>H122 * Dashboard!$I$14 * Dashboard!$I$15 * (Dashboard!$D$12 / 365) * 'Lookups and Calculations'!$F$12</f>
        <v>0</v>
      </c>
    </row>
    <row r="123" spans="1:14" x14ac:dyDescent="0.35">
      <c r="A123" s="2">
        <v>122</v>
      </c>
      <c r="B123" s="11">
        <v>0.37054688304208921</v>
      </c>
      <c r="C123" s="11">
        <v>-0.85901244048492953</v>
      </c>
      <c r="D123" s="3">
        <f>B123*Dashboard!$D$11*Dashboard!$D$10*SQRT(Dashboard!$D$12/365)</f>
        <v>92000.034722665776</v>
      </c>
      <c r="E123" s="3">
        <f>IF(Dashboard!$I$3,C123*Dashboard!$E$11*Dashboard!$E$10*SQRT(Dashboard!$D$12/365),0)</f>
        <v>-426554.25247681135</v>
      </c>
      <c r="F123" s="3">
        <f>D123+IF(Dashboard!$I$3,E123,0)</f>
        <v>-334554.21775414556</v>
      </c>
      <c r="G123" s="3">
        <f>IF(Dashboard!$I$4, ('Lookups and Calculations'!$F$9) / (1 - 'Lookups and Calculations'!$F$10), 'Lookups and Calculations'!$F$9)</f>
        <v>1951878.888340465</v>
      </c>
      <c r="H123" s="12">
        <f t="shared" si="2"/>
        <v>0</v>
      </c>
      <c r="I123" s="12">
        <f t="shared" si="3"/>
        <v>0</v>
      </c>
      <c r="J123" s="13">
        <f>(1 - Dashboard!$I$9) * H123 * Dashboard!$I$8 * 'Lookups and Calculations'!$F$12</f>
        <v>0</v>
      </c>
      <c r="K123" s="12">
        <f>(1 - Dashboard!$I$11) * I123 * Dashboard!$I$10 * 'Lookups and Calculations'!$F$12</f>
        <v>0</v>
      </c>
      <c r="L123" s="12">
        <f>(H123 - I123) * Dashboard!$I$13 * (Dashboard!$D$12 / 365) * 'Lookups and Calculations'!$F$12</f>
        <v>0</v>
      </c>
      <c r="M123" s="3">
        <f>(G123*2) * Dashboard!$I$13 * (Dashboard!$D$12 / 365) * 'Lookups and Calculations'!$F$12</f>
        <v>1602.0878730267946</v>
      </c>
      <c r="N123" s="12">
        <f>H123 * Dashboard!$I$14 * Dashboard!$I$15 * (Dashboard!$D$12 / 365) * 'Lookups and Calculations'!$F$12</f>
        <v>0</v>
      </c>
    </row>
    <row r="124" spans="1:14" x14ac:dyDescent="0.35">
      <c r="A124" s="2">
        <v>123</v>
      </c>
      <c r="B124" s="11">
        <v>-0.57283824397648975</v>
      </c>
      <c r="C124" s="11">
        <v>0.63022478510289059</v>
      </c>
      <c r="D124" s="3">
        <f>B124*Dashboard!$D$11*Dashboard!$D$10*SQRT(Dashboard!$D$12/365)</f>
        <v>-142225.29117947485</v>
      </c>
      <c r="E124" s="3">
        <f>IF(Dashboard!$I$3,C124*Dashboard!$E$11*Dashboard!$E$10*SQRT(Dashboard!$D$12/365),0)</f>
        <v>312946.64597658854</v>
      </c>
      <c r="F124" s="3">
        <f>D124+IF(Dashboard!$I$3,E124,0)</f>
        <v>170721.35479711369</v>
      </c>
      <c r="G124" s="3">
        <f>IF(Dashboard!$I$4, ('Lookups and Calculations'!$F$9) / (1 - 'Lookups and Calculations'!$F$10), 'Lookups and Calculations'!$F$9)</f>
        <v>1951878.888340465</v>
      </c>
      <c r="H124" s="12">
        <f t="shared" si="2"/>
        <v>0</v>
      </c>
      <c r="I124" s="12">
        <f t="shared" si="3"/>
        <v>0</v>
      </c>
      <c r="J124" s="13">
        <f>(1 - Dashboard!$I$9) * H124 * Dashboard!$I$8 * 'Lookups and Calculations'!$F$12</f>
        <v>0</v>
      </c>
      <c r="K124" s="12">
        <f>(1 - Dashboard!$I$11) * I124 * Dashboard!$I$10 * 'Lookups and Calculations'!$F$12</f>
        <v>0</v>
      </c>
      <c r="L124" s="12">
        <f>(H124 - I124) * Dashboard!$I$13 * (Dashboard!$D$12 / 365) * 'Lookups and Calculations'!$F$12</f>
        <v>0</v>
      </c>
      <c r="M124" s="3">
        <f>(G124*2) * Dashboard!$I$13 * (Dashboard!$D$12 / 365) * 'Lookups and Calculations'!$F$12</f>
        <v>1602.0878730267946</v>
      </c>
      <c r="N124" s="12">
        <f>H124 * Dashboard!$I$14 * Dashboard!$I$15 * (Dashboard!$D$12 / 365) * 'Lookups and Calculations'!$F$12</f>
        <v>0</v>
      </c>
    </row>
    <row r="125" spans="1:14" x14ac:dyDescent="0.35">
      <c r="A125" s="2">
        <v>124</v>
      </c>
      <c r="B125" s="11">
        <v>-0.21408876906956747</v>
      </c>
      <c r="C125" s="11">
        <v>0.53744742013861457</v>
      </c>
      <c r="D125" s="3">
        <f>B125*Dashboard!$D$11*Dashboard!$D$10*SQRT(Dashboard!$D$12/365)</f>
        <v>-53154.337789681958</v>
      </c>
      <c r="E125" s="3">
        <f>IF(Dashboard!$I$3,C125*Dashboard!$E$11*Dashboard!$E$10*SQRT(Dashboard!$D$12/365),0)</f>
        <v>266876.789832521</v>
      </c>
      <c r="F125" s="3">
        <f>D125+IF(Dashboard!$I$3,E125,0)</f>
        <v>213722.45204283902</v>
      </c>
      <c r="G125" s="3">
        <f>IF(Dashboard!$I$4, ('Lookups and Calculations'!$F$9) / (1 - 'Lookups and Calculations'!$F$10), 'Lookups and Calculations'!$F$9)</f>
        <v>1951878.888340465</v>
      </c>
      <c r="H125" s="12">
        <f t="shared" si="2"/>
        <v>0</v>
      </c>
      <c r="I125" s="12">
        <f t="shared" si="3"/>
        <v>0</v>
      </c>
      <c r="J125" s="13">
        <f>(1 - Dashboard!$I$9) * H125 * Dashboard!$I$8 * 'Lookups and Calculations'!$F$12</f>
        <v>0</v>
      </c>
      <c r="K125" s="12">
        <f>(1 - Dashboard!$I$11) * I125 * Dashboard!$I$10 * 'Lookups and Calculations'!$F$12</f>
        <v>0</v>
      </c>
      <c r="L125" s="12">
        <f>(H125 - I125) * Dashboard!$I$13 * (Dashboard!$D$12 / 365) * 'Lookups and Calculations'!$F$12</f>
        <v>0</v>
      </c>
      <c r="M125" s="3">
        <f>(G125*2) * Dashboard!$I$13 * (Dashboard!$D$12 / 365) * 'Lookups and Calculations'!$F$12</f>
        <v>1602.0878730267946</v>
      </c>
      <c r="N125" s="12">
        <f>H125 * Dashboard!$I$14 * Dashboard!$I$15 * (Dashboard!$D$12 / 365) * 'Lookups and Calculations'!$F$12</f>
        <v>0</v>
      </c>
    </row>
    <row r="126" spans="1:14" x14ac:dyDescent="0.35">
      <c r="A126" s="2">
        <v>125</v>
      </c>
      <c r="B126" s="11">
        <v>0.10223738595116377</v>
      </c>
      <c r="C126" s="11">
        <v>1.069193598051535</v>
      </c>
      <c r="D126" s="3">
        <f>B126*Dashboard!$D$11*Dashboard!$D$10*SQRT(Dashboard!$D$12/365)</f>
        <v>25383.678794548843</v>
      </c>
      <c r="E126" s="3">
        <f>IF(Dashboard!$I$3,C126*Dashboard!$E$11*Dashboard!$E$10*SQRT(Dashboard!$D$12/365),0)</f>
        <v>530922.55068204226</v>
      </c>
      <c r="F126" s="3">
        <f>D126+IF(Dashboard!$I$3,E126,0)</f>
        <v>556306.22947659111</v>
      </c>
      <c r="G126" s="3">
        <f>IF(Dashboard!$I$4, ('Lookups and Calculations'!$F$9) / (1 - 'Lookups and Calculations'!$F$10), 'Lookups and Calculations'!$F$9)</f>
        <v>1951878.888340465</v>
      </c>
      <c r="H126" s="12">
        <f t="shared" si="2"/>
        <v>0</v>
      </c>
      <c r="I126" s="12">
        <f t="shared" si="3"/>
        <v>0</v>
      </c>
      <c r="J126" s="13">
        <f>(1 - Dashboard!$I$9) * H126 * Dashboard!$I$8 * 'Lookups and Calculations'!$F$12</f>
        <v>0</v>
      </c>
      <c r="K126" s="12">
        <f>(1 - Dashboard!$I$11) * I126 * Dashboard!$I$10 * 'Lookups and Calculations'!$F$12</f>
        <v>0</v>
      </c>
      <c r="L126" s="12">
        <f>(H126 - I126) * Dashboard!$I$13 * (Dashboard!$D$12 / 365) * 'Lookups and Calculations'!$F$12</f>
        <v>0</v>
      </c>
      <c r="M126" s="3">
        <f>(G126*2) * Dashboard!$I$13 * (Dashboard!$D$12 / 365) * 'Lookups and Calculations'!$F$12</f>
        <v>1602.0878730267946</v>
      </c>
      <c r="N126" s="12">
        <f>H126 * Dashboard!$I$14 * Dashboard!$I$15 * (Dashboard!$D$12 / 365) * 'Lookups and Calculations'!$F$12</f>
        <v>0</v>
      </c>
    </row>
    <row r="127" spans="1:14" x14ac:dyDescent="0.35">
      <c r="A127" s="2">
        <v>126</v>
      </c>
      <c r="B127" s="11">
        <v>0.30152999279393233</v>
      </c>
      <c r="C127" s="11">
        <v>0.35563351667314824</v>
      </c>
      <c r="D127" s="3">
        <f>B127*Dashboard!$D$11*Dashboard!$D$10*SQRT(Dashboard!$D$12/365)</f>
        <v>74864.399287946391</v>
      </c>
      <c r="E127" s="3">
        <f>IF(Dashboard!$I$3,C127*Dashboard!$E$11*Dashboard!$E$10*SQRT(Dashboard!$D$12/365),0)</f>
        <v>176594.63554983956</v>
      </c>
      <c r="F127" s="3">
        <f>D127+IF(Dashboard!$I$3,E127,0)</f>
        <v>251459.03483778593</v>
      </c>
      <c r="G127" s="3">
        <f>IF(Dashboard!$I$4, ('Lookups and Calculations'!$F$9) / (1 - 'Lookups and Calculations'!$F$10), 'Lookups and Calculations'!$F$9)</f>
        <v>1951878.888340465</v>
      </c>
      <c r="H127" s="12">
        <f t="shared" si="2"/>
        <v>0</v>
      </c>
      <c r="I127" s="12">
        <f t="shared" si="3"/>
        <v>0</v>
      </c>
      <c r="J127" s="13">
        <f>(1 - Dashboard!$I$9) * H127 * Dashboard!$I$8 * 'Lookups and Calculations'!$F$12</f>
        <v>0</v>
      </c>
      <c r="K127" s="12">
        <f>(1 - Dashboard!$I$11) * I127 * Dashboard!$I$10 * 'Lookups and Calculations'!$F$12</f>
        <v>0</v>
      </c>
      <c r="L127" s="12">
        <f>(H127 - I127) * Dashboard!$I$13 * (Dashboard!$D$12 / 365) * 'Lookups and Calculations'!$F$12</f>
        <v>0</v>
      </c>
      <c r="M127" s="3">
        <f>(G127*2) * Dashboard!$I$13 * (Dashboard!$D$12 / 365) * 'Lookups and Calculations'!$F$12</f>
        <v>1602.0878730267946</v>
      </c>
      <c r="N127" s="12">
        <f>H127 * Dashboard!$I$14 * Dashboard!$I$15 * (Dashboard!$D$12 / 365) * 'Lookups and Calculations'!$F$12</f>
        <v>0</v>
      </c>
    </row>
    <row r="128" spans="1:14" x14ac:dyDescent="0.35">
      <c r="A128" s="2">
        <v>127</v>
      </c>
      <c r="B128" s="11">
        <v>-0.37217257824468836</v>
      </c>
      <c r="C128" s="11">
        <v>0.88794538257642308</v>
      </c>
      <c r="D128" s="3">
        <f>B128*Dashboard!$D$11*Dashboard!$D$10*SQRT(Dashboard!$D$12/365)</f>
        <v>-92403.665199488896</v>
      </c>
      <c r="E128" s="3">
        <f>IF(Dashboard!$I$3,C128*Dashboard!$E$11*Dashboard!$E$10*SQRT(Dashboard!$D$12/365),0)</f>
        <v>440921.29642651818</v>
      </c>
      <c r="F128" s="3">
        <f>D128+IF(Dashboard!$I$3,E128,0)</f>
        <v>348517.63122702925</v>
      </c>
      <c r="G128" s="3">
        <f>IF(Dashboard!$I$4, ('Lookups and Calculations'!$F$9) / (1 - 'Lookups and Calculations'!$F$10), 'Lookups and Calculations'!$F$9)</f>
        <v>1951878.888340465</v>
      </c>
      <c r="H128" s="12">
        <f t="shared" si="2"/>
        <v>0</v>
      </c>
      <c r="I128" s="12">
        <f t="shared" si="3"/>
        <v>0</v>
      </c>
      <c r="J128" s="13">
        <f>(1 - Dashboard!$I$9) * H128 * Dashboard!$I$8 * 'Lookups and Calculations'!$F$12</f>
        <v>0</v>
      </c>
      <c r="K128" s="12">
        <f>(1 - Dashboard!$I$11) * I128 * Dashboard!$I$10 * 'Lookups and Calculations'!$F$12</f>
        <v>0</v>
      </c>
      <c r="L128" s="12">
        <f>(H128 - I128) * Dashboard!$I$13 * (Dashboard!$D$12 / 365) * 'Lookups and Calculations'!$F$12</f>
        <v>0</v>
      </c>
      <c r="M128" s="3">
        <f>(G128*2) * Dashboard!$I$13 * (Dashboard!$D$12 / 365) * 'Lookups and Calculations'!$F$12</f>
        <v>1602.0878730267946</v>
      </c>
      <c r="N128" s="12">
        <f>H128 * Dashboard!$I$14 * Dashboard!$I$15 * (Dashboard!$D$12 / 365) * 'Lookups and Calculations'!$F$12</f>
        <v>0</v>
      </c>
    </row>
    <row r="129" spans="1:14" x14ac:dyDescent="0.35">
      <c r="A129" s="2">
        <v>128</v>
      </c>
      <c r="B129" s="11">
        <v>0.87701629743051424</v>
      </c>
      <c r="C129" s="11">
        <v>-1.0603650043064892</v>
      </c>
      <c r="D129" s="3">
        <f>B129*Dashboard!$D$11*Dashboard!$D$10*SQRT(Dashboard!$D$12/365)</f>
        <v>217747.1556461218</v>
      </c>
      <c r="E129" s="3">
        <f>IF(Dashboard!$I$3,C129*Dashboard!$E$11*Dashboard!$E$10*SQRT(Dashboard!$D$12/365),0)</f>
        <v>-526538.59297915548</v>
      </c>
      <c r="F129" s="3">
        <f>D129+IF(Dashboard!$I$3,E129,0)</f>
        <v>-308791.43733303365</v>
      </c>
      <c r="G129" s="3">
        <f>IF(Dashboard!$I$4, ('Lookups and Calculations'!$F$9) / (1 - 'Lookups and Calculations'!$F$10), 'Lookups and Calculations'!$F$9)</f>
        <v>1951878.888340465</v>
      </c>
      <c r="H129" s="12">
        <f t="shared" si="2"/>
        <v>0</v>
      </c>
      <c r="I129" s="12">
        <f t="shared" si="3"/>
        <v>0</v>
      </c>
      <c r="J129" s="13">
        <f>(1 - Dashboard!$I$9) * H129 * Dashboard!$I$8 * 'Lookups and Calculations'!$F$12</f>
        <v>0</v>
      </c>
      <c r="K129" s="12">
        <f>(1 - Dashboard!$I$11) * I129 * Dashboard!$I$10 * 'Lookups and Calculations'!$F$12</f>
        <v>0</v>
      </c>
      <c r="L129" s="12">
        <f>(H129 - I129) * Dashboard!$I$13 * (Dashboard!$D$12 / 365) * 'Lookups and Calculations'!$F$12</f>
        <v>0</v>
      </c>
      <c r="M129" s="3">
        <f>(G129*2) * Dashboard!$I$13 * (Dashboard!$D$12 / 365) * 'Lookups and Calculations'!$F$12</f>
        <v>1602.0878730267946</v>
      </c>
      <c r="N129" s="12">
        <f>H129 * Dashboard!$I$14 * Dashboard!$I$15 * (Dashboard!$D$12 / 365) * 'Lookups and Calculations'!$F$12</f>
        <v>0</v>
      </c>
    </row>
    <row r="130" spans="1:14" x14ac:dyDescent="0.35">
      <c r="A130" s="2">
        <v>129</v>
      </c>
      <c r="B130" s="11">
        <v>1.0373115024989163</v>
      </c>
      <c r="C130" s="11">
        <v>0.10259769736730179</v>
      </c>
      <c r="D130" s="3">
        <f>B130*Dashboard!$D$11*Dashboard!$D$10*SQRT(Dashboard!$D$12/365)</f>
        <v>257545.53233492191</v>
      </c>
      <c r="E130" s="3">
        <f>IF(Dashboard!$I$3,C130*Dashboard!$E$11*Dashboard!$E$10*SQRT(Dashboard!$D$12/365),0)</f>
        <v>50946.275098933576</v>
      </c>
      <c r="F130" s="3">
        <f>D130+IF(Dashboard!$I$3,E130,0)</f>
        <v>308491.80743385549</v>
      </c>
      <c r="G130" s="3">
        <f>IF(Dashboard!$I$4, ('Lookups and Calculations'!$F$9) / (1 - 'Lookups and Calculations'!$F$10), 'Lookups and Calculations'!$F$9)</f>
        <v>1951878.888340465</v>
      </c>
      <c r="H130" s="12">
        <f t="shared" si="2"/>
        <v>0</v>
      </c>
      <c r="I130" s="12">
        <f t="shared" si="3"/>
        <v>0</v>
      </c>
      <c r="J130" s="13">
        <f>(1 - Dashboard!$I$9) * H130 * Dashboard!$I$8 * 'Lookups and Calculations'!$F$12</f>
        <v>0</v>
      </c>
      <c r="K130" s="12">
        <f>(1 - Dashboard!$I$11) * I130 * Dashboard!$I$10 * 'Lookups and Calculations'!$F$12</f>
        <v>0</v>
      </c>
      <c r="L130" s="12">
        <f>(H130 - I130) * Dashboard!$I$13 * (Dashboard!$D$12 / 365) * 'Lookups and Calculations'!$F$12</f>
        <v>0</v>
      </c>
      <c r="M130" s="3">
        <f>(G130*2) * Dashboard!$I$13 * (Dashboard!$D$12 / 365) * 'Lookups and Calculations'!$F$12</f>
        <v>1602.0878730267946</v>
      </c>
      <c r="N130" s="12">
        <f>H130 * Dashboard!$I$14 * Dashboard!$I$15 * (Dashboard!$D$12 / 365) * 'Lookups and Calculations'!$F$12</f>
        <v>0</v>
      </c>
    </row>
    <row r="131" spans="1:14" x14ac:dyDescent="0.35">
      <c r="A131" s="2">
        <v>130</v>
      </c>
      <c r="B131" s="11">
        <v>-0.72901798261158268</v>
      </c>
      <c r="C131" s="11">
        <v>-0.51926330758087358</v>
      </c>
      <c r="D131" s="3">
        <f>B131*Dashboard!$D$11*Dashboard!$D$10*SQRT(Dashboard!$D$12/365)</f>
        <v>-181001.87259190937</v>
      </c>
      <c r="E131" s="3">
        <f>IF(Dashboard!$I$3,C131*Dashboard!$E$11*Dashboard!$E$10*SQRT(Dashboard!$D$12/365),0)</f>
        <v>-257847.22265344416</v>
      </c>
      <c r="F131" s="3">
        <f>D131+IF(Dashboard!$I$3,E131,0)</f>
        <v>-438849.09524535353</v>
      </c>
      <c r="G131" s="3">
        <f>IF(Dashboard!$I$4, ('Lookups and Calculations'!$F$9) / (1 - 'Lookups and Calculations'!$F$10), 'Lookups and Calculations'!$F$9)</f>
        <v>1951878.888340465</v>
      </c>
      <c r="H131" s="12">
        <f t="shared" ref="H131:H194" si="4">MAX(0,F131-G131)</f>
        <v>0</v>
      </c>
      <c r="I131" s="12">
        <f t="shared" ref="I131:I194" si="5">MAX(0,-F131-G131)</f>
        <v>0</v>
      </c>
      <c r="J131" s="13">
        <f>(1 - Dashboard!$I$9) * H131 * Dashboard!$I$8 * 'Lookups and Calculations'!$F$12</f>
        <v>0</v>
      </c>
      <c r="K131" s="12">
        <f>(1 - Dashboard!$I$11) * I131 * Dashboard!$I$10 * 'Lookups and Calculations'!$F$12</f>
        <v>0</v>
      </c>
      <c r="L131" s="12">
        <f>(H131 - I131) * Dashboard!$I$13 * (Dashboard!$D$12 / 365) * 'Lookups and Calculations'!$F$12</f>
        <v>0</v>
      </c>
      <c r="M131" s="3">
        <f>(G131*2) * Dashboard!$I$13 * (Dashboard!$D$12 / 365) * 'Lookups and Calculations'!$F$12</f>
        <v>1602.0878730267946</v>
      </c>
      <c r="N131" s="12">
        <f>H131 * Dashboard!$I$14 * Dashboard!$I$15 * (Dashboard!$D$12 / 365) * 'Lookups and Calculations'!$F$12</f>
        <v>0</v>
      </c>
    </row>
    <row r="132" spans="1:14" x14ac:dyDescent="0.35">
      <c r="A132" s="2">
        <v>131</v>
      </c>
      <c r="B132" s="11">
        <v>-0.39261766091136557</v>
      </c>
      <c r="C132" s="11">
        <v>-0.27258130409444542</v>
      </c>
      <c r="D132" s="3">
        <f>B132*Dashboard!$D$11*Dashboard!$D$10*SQRT(Dashboard!$D$12/365)</f>
        <v>-97479.806441860172</v>
      </c>
      <c r="E132" s="3">
        <f>IF(Dashboard!$I$3,C132*Dashboard!$E$11*Dashboard!$E$10*SQRT(Dashboard!$D$12/365),0)</f>
        <v>-135353.93543488547</v>
      </c>
      <c r="F132" s="3">
        <f>D132+IF(Dashboard!$I$3,E132,0)</f>
        <v>-232833.74187674565</v>
      </c>
      <c r="G132" s="3">
        <f>IF(Dashboard!$I$4, ('Lookups and Calculations'!$F$9) / (1 - 'Lookups and Calculations'!$F$10), 'Lookups and Calculations'!$F$9)</f>
        <v>1951878.888340465</v>
      </c>
      <c r="H132" s="12">
        <f t="shared" si="4"/>
        <v>0</v>
      </c>
      <c r="I132" s="12">
        <f t="shared" si="5"/>
        <v>0</v>
      </c>
      <c r="J132" s="13">
        <f>(1 - Dashboard!$I$9) * H132 * Dashboard!$I$8 * 'Lookups and Calculations'!$F$12</f>
        <v>0</v>
      </c>
      <c r="K132" s="12">
        <f>(1 - Dashboard!$I$11) * I132 * Dashboard!$I$10 * 'Lookups and Calculations'!$F$12</f>
        <v>0</v>
      </c>
      <c r="L132" s="12">
        <f>(H132 - I132) * Dashboard!$I$13 * (Dashboard!$D$12 / 365) * 'Lookups and Calculations'!$F$12</f>
        <v>0</v>
      </c>
      <c r="M132" s="3">
        <f>(G132*2) * Dashboard!$I$13 * (Dashboard!$D$12 / 365) * 'Lookups and Calculations'!$F$12</f>
        <v>1602.0878730267946</v>
      </c>
      <c r="N132" s="12">
        <f>H132 * Dashboard!$I$14 * Dashboard!$I$15 * (Dashboard!$D$12 / 365) * 'Lookups and Calculations'!$F$12</f>
        <v>0</v>
      </c>
    </row>
    <row r="133" spans="1:14" x14ac:dyDescent="0.35">
      <c r="A133" s="2">
        <v>132</v>
      </c>
      <c r="B133" s="11">
        <v>1.2744983058749073</v>
      </c>
      <c r="C133" s="11">
        <v>1.2354210273645667</v>
      </c>
      <c r="D133" s="3">
        <f>B133*Dashboard!$D$11*Dashboard!$D$10*SQRT(Dashboard!$D$12/365)</f>
        <v>316434.69088674453</v>
      </c>
      <c r="E133" s="3">
        <f>IF(Dashboard!$I$3,C133*Dashboard!$E$11*Dashboard!$E$10*SQRT(Dashboard!$D$12/365),0)</f>
        <v>613465.03029006161</v>
      </c>
      <c r="F133" s="3">
        <f>D133+IF(Dashboard!$I$3,E133,0)</f>
        <v>929899.72117680614</v>
      </c>
      <c r="G133" s="3">
        <f>IF(Dashboard!$I$4, ('Lookups and Calculations'!$F$9) / (1 - 'Lookups and Calculations'!$F$10), 'Lookups and Calculations'!$F$9)</f>
        <v>1951878.888340465</v>
      </c>
      <c r="H133" s="12">
        <f t="shared" si="4"/>
        <v>0</v>
      </c>
      <c r="I133" s="12">
        <f t="shared" si="5"/>
        <v>0</v>
      </c>
      <c r="J133" s="13">
        <f>(1 - Dashboard!$I$9) * H133 * Dashboard!$I$8 * 'Lookups and Calculations'!$F$12</f>
        <v>0</v>
      </c>
      <c r="K133" s="12">
        <f>(1 - Dashboard!$I$11) * I133 * Dashboard!$I$10 * 'Lookups and Calculations'!$F$12</f>
        <v>0</v>
      </c>
      <c r="L133" s="12">
        <f>(H133 - I133) * Dashboard!$I$13 * (Dashboard!$D$12 / 365) * 'Lookups and Calculations'!$F$12</f>
        <v>0</v>
      </c>
      <c r="M133" s="3">
        <f>(G133*2) * Dashboard!$I$13 * (Dashboard!$D$12 / 365) * 'Lookups and Calculations'!$F$12</f>
        <v>1602.0878730267946</v>
      </c>
      <c r="N133" s="12">
        <f>H133 * Dashboard!$I$14 * Dashboard!$I$15 * (Dashboard!$D$12 / 365) * 'Lookups and Calculations'!$F$12</f>
        <v>0</v>
      </c>
    </row>
    <row r="134" spans="1:14" x14ac:dyDescent="0.35">
      <c r="A134" s="2">
        <v>133</v>
      </c>
      <c r="B134" s="11">
        <v>-1.5046828331001008</v>
      </c>
      <c r="C134" s="11">
        <v>-2.0474746283922105</v>
      </c>
      <c r="D134" s="3">
        <f>B134*Dashboard!$D$11*Dashboard!$D$10*SQRT(Dashboard!$D$12/365)</f>
        <v>-373585.3119457612</v>
      </c>
      <c r="E134" s="3">
        <f>IF(Dashboard!$I$3,C134*Dashboard!$E$11*Dashboard!$E$10*SQRT(Dashboard!$D$12/365),0)</f>
        <v>-1016701.2355328032</v>
      </c>
      <c r="F134" s="3">
        <f>D134+IF(Dashboard!$I$3,E134,0)</f>
        <v>-1390286.5474785645</v>
      </c>
      <c r="G134" s="3">
        <f>IF(Dashboard!$I$4, ('Lookups and Calculations'!$F$9) / (1 - 'Lookups and Calculations'!$F$10), 'Lookups and Calculations'!$F$9)</f>
        <v>1951878.888340465</v>
      </c>
      <c r="H134" s="12">
        <f t="shared" si="4"/>
        <v>0</v>
      </c>
      <c r="I134" s="12">
        <f t="shared" si="5"/>
        <v>0</v>
      </c>
      <c r="J134" s="13">
        <f>(1 - Dashboard!$I$9) * H134 * Dashboard!$I$8 * 'Lookups and Calculations'!$F$12</f>
        <v>0</v>
      </c>
      <c r="K134" s="12">
        <f>(1 - Dashboard!$I$11) * I134 * Dashboard!$I$10 * 'Lookups and Calculations'!$F$12</f>
        <v>0</v>
      </c>
      <c r="L134" s="12">
        <f>(H134 - I134) * Dashboard!$I$13 * (Dashboard!$D$12 / 365) * 'Lookups and Calculations'!$F$12</f>
        <v>0</v>
      </c>
      <c r="M134" s="3">
        <f>(G134*2) * Dashboard!$I$13 * (Dashboard!$D$12 / 365) * 'Lookups and Calculations'!$F$12</f>
        <v>1602.0878730267946</v>
      </c>
      <c r="N134" s="12">
        <f>H134 * Dashboard!$I$14 * Dashboard!$I$15 * (Dashboard!$D$12 / 365) * 'Lookups and Calculations'!$F$12</f>
        <v>0</v>
      </c>
    </row>
    <row r="135" spans="1:14" x14ac:dyDescent="0.35">
      <c r="A135" s="2">
        <v>134</v>
      </c>
      <c r="B135" s="11">
        <v>1.3552462843592867</v>
      </c>
      <c r="C135" s="11">
        <v>-0.22560102257660508</v>
      </c>
      <c r="D135" s="3">
        <f>B135*Dashboard!$D$11*Dashboard!$D$10*SQRT(Dashboard!$D$12/365)</f>
        <v>336482.94163266744</v>
      </c>
      <c r="E135" s="3">
        <f>IF(Dashboard!$I$3,C135*Dashboard!$E$11*Dashboard!$E$10*SQRT(Dashboard!$D$12/365),0)</f>
        <v>-112025.24085546848</v>
      </c>
      <c r="F135" s="3">
        <f>D135+IF(Dashboard!$I$3,E135,0)</f>
        <v>224457.70077719894</v>
      </c>
      <c r="G135" s="3">
        <f>IF(Dashboard!$I$4, ('Lookups and Calculations'!$F$9) / (1 - 'Lookups and Calculations'!$F$10), 'Lookups and Calculations'!$F$9)</f>
        <v>1951878.888340465</v>
      </c>
      <c r="H135" s="12">
        <f t="shared" si="4"/>
        <v>0</v>
      </c>
      <c r="I135" s="12">
        <f t="shared" si="5"/>
        <v>0</v>
      </c>
      <c r="J135" s="13">
        <f>(1 - Dashboard!$I$9) * H135 * Dashboard!$I$8 * 'Lookups and Calculations'!$F$12</f>
        <v>0</v>
      </c>
      <c r="K135" s="12">
        <f>(1 - Dashboard!$I$11) * I135 * Dashboard!$I$10 * 'Lookups and Calculations'!$F$12</f>
        <v>0</v>
      </c>
      <c r="L135" s="12">
        <f>(H135 - I135) * Dashboard!$I$13 * (Dashboard!$D$12 / 365) * 'Lookups and Calculations'!$F$12</f>
        <v>0</v>
      </c>
      <c r="M135" s="3">
        <f>(G135*2) * Dashboard!$I$13 * (Dashboard!$D$12 / 365) * 'Lookups and Calculations'!$F$12</f>
        <v>1602.0878730267946</v>
      </c>
      <c r="N135" s="12">
        <f>H135 * Dashboard!$I$14 * Dashboard!$I$15 * (Dashboard!$D$12 / 365) * 'Lookups and Calculations'!$F$12</f>
        <v>0</v>
      </c>
    </row>
    <row r="136" spans="1:14" x14ac:dyDescent="0.35">
      <c r="A136" s="2">
        <v>135</v>
      </c>
      <c r="B136" s="11">
        <v>-1.4085707581352498</v>
      </c>
      <c r="C136" s="11">
        <v>4.7144810010523876E-2</v>
      </c>
      <c r="D136" s="3">
        <f>B136*Dashboard!$D$11*Dashboard!$D$10*SQRT(Dashboard!$D$12/365)</f>
        <v>-349722.43618375028</v>
      </c>
      <c r="E136" s="3">
        <f>IF(Dashboard!$I$3,C136*Dashboard!$E$11*Dashboard!$E$10*SQRT(Dashboard!$D$12/365),0)</f>
        <v>23410.393429049655</v>
      </c>
      <c r="F136" s="3">
        <f>D136+IF(Dashboard!$I$3,E136,0)</f>
        <v>-326312.04275470064</v>
      </c>
      <c r="G136" s="3">
        <f>IF(Dashboard!$I$4, ('Lookups and Calculations'!$F$9) / (1 - 'Lookups and Calculations'!$F$10), 'Lookups and Calculations'!$F$9)</f>
        <v>1951878.888340465</v>
      </c>
      <c r="H136" s="12">
        <f t="shared" si="4"/>
        <v>0</v>
      </c>
      <c r="I136" s="12">
        <f t="shared" si="5"/>
        <v>0</v>
      </c>
      <c r="J136" s="13">
        <f>(1 - Dashboard!$I$9) * H136 * Dashboard!$I$8 * 'Lookups and Calculations'!$F$12</f>
        <v>0</v>
      </c>
      <c r="K136" s="12">
        <f>(1 - Dashboard!$I$11) * I136 * Dashboard!$I$10 * 'Lookups and Calculations'!$F$12</f>
        <v>0</v>
      </c>
      <c r="L136" s="12">
        <f>(H136 - I136) * Dashboard!$I$13 * (Dashboard!$D$12 / 365) * 'Lookups and Calculations'!$F$12</f>
        <v>0</v>
      </c>
      <c r="M136" s="3">
        <f>(G136*2) * Dashboard!$I$13 * (Dashboard!$D$12 / 365) * 'Lookups and Calculations'!$F$12</f>
        <v>1602.0878730267946</v>
      </c>
      <c r="N136" s="12">
        <f>H136 * Dashboard!$I$14 * Dashboard!$I$15 * (Dashboard!$D$12 / 365) * 'Lookups and Calculations'!$F$12</f>
        <v>0</v>
      </c>
    </row>
    <row r="137" spans="1:14" x14ac:dyDescent="0.35">
      <c r="A137" s="2">
        <v>136</v>
      </c>
      <c r="B137" s="11">
        <v>-1.6271352005221118</v>
      </c>
      <c r="C137" s="11">
        <v>-0.42023925011802837</v>
      </c>
      <c r="D137" s="3">
        <f>B137*Dashboard!$D$11*Dashboard!$D$10*SQRT(Dashboard!$D$12/365)</f>
        <v>-403988.00205128832</v>
      </c>
      <c r="E137" s="3">
        <f>IF(Dashboard!$I$3,C137*Dashboard!$E$11*Dashboard!$E$10*SQRT(Dashboard!$D$12/365),0)</f>
        <v>-208675.48681171419</v>
      </c>
      <c r="F137" s="3">
        <f>D137+IF(Dashboard!$I$3,E137,0)</f>
        <v>-612663.48886300251</v>
      </c>
      <c r="G137" s="3">
        <f>IF(Dashboard!$I$4, ('Lookups and Calculations'!$F$9) / (1 - 'Lookups and Calculations'!$F$10), 'Lookups and Calculations'!$F$9)</f>
        <v>1951878.888340465</v>
      </c>
      <c r="H137" s="12">
        <f t="shared" si="4"/>
        <v>0</v>
      </c>
      <c r="I137" s="12">
        <f t="shared" si="5"/>
        <v>0</v>
      </c>
      <c r="J137" s="13">
        <f>(1 - Dashboard!$I$9) * H137 * Dashboard!$I$8 * 'Lookups and Calculations'!$F$12</f>
        <v>0</v>
      </c>
      <c r="K137" s="12">
        <f>(1 - Dashboard!$I$11) * I137 * Dashboard!$I$10 * 'Lookups and Calculations'!$F$12</f>
        <v>0</v>
      </c>
      <c r="L137" s="12">
        <f>(H137 - I137) * Dashboard!$I$13 * (Dashboard!$D$12 / 365) * 'Lookups and Calculations'!$F$12</f>
        <v>0</v>
      </c>
      <c r="M137" s="3">
        <f>(G137*2) * Dashboard!$I$13 * (Dashboard!$D$12 / 365) * 'Lookups and Calculations'!$F$12</f>
        <v>1602.0878730267946</v>
      </c>
      <c r="N137" s="12">
        <f>H137 * Dashboard!$I$14 * Dashboard!$I$15 * (Dashboard!$D$12 / 365) * 'Lookups and Calculations'!$F$12</f>
        <v>0</v>
      </c>
    </row>
    <row r="138" spans="1:14" x14ac:dyDescent="0.35">
      <c r="A138" s="2">
        <v>137</v>
      </c>
      <c r="B138" s="11">
        <v>3.8537786652089387E-2</v>
      </c>
      <c r="C138" s="11">
        <v>0.89973357252244457</v>
      </c>
      <c r="D138" s="3">
        <f>B138*Dashboard!$D$11*Dashboard!$D$10*SQRT(Dashboard!$D$12/365)</f>
        <v>9568.2297500912737</v>
      </c>
      <c r="E138" s="3">
        <f>IF(Dashboard!$I$3,C138*Dashboard!$E$11*Dashboard!$E$10*SQRT(Dashboard!$D$12/365),0)</f>
        <v>446774.88167569251</v>
      </c>
      <c r="F138" s="3">
        <f>D138+IF(Dashboard!$I$3,E138,0)</f>
        <v>456343.11142578378</v>
      </c>
      <c r="G138" s="3">
        <f>IF(Dashboard!$I$4, ('Lookups and Calculations'!$F$9) / (1 - 'Lookups and Calculations'!$F$10), 'Lookups and Calculations'!$F$9)</f>
        <v>1951878.888340465</v>
      </c>
      <c r="H138" s="12">
        <f t="shared" si="4"/>
        <v>0</v>
      </c>
      <c r="I138" s="12">
        <f t="shared" si="5"/>
        <v>0</v>
      </c>
      <c r="J138" s="13">
        <f>(1 - Dashboard!$I$9) * H138 * Dashboard!$I$8 * 'Lookups and Calculations'!$F$12</f>
        <v>0</v>
      </c>
      <c r="K138" s="12">
        <f>(1 - Dashboard!$I$11) * I138 * Dashboard!$I$10 * 'Lookups and Calculations'!$F$12</f>
        <v>0</v>
      </c>
      <c r="L138" s="12">
        <f>(H138 - I138) * Dashboard!$I$13 * (Dashboard!$D$12 / 365) * 'Lookups and Calculations'!$F$12</f>
        <v>0</v>
      </c>
      <c r="M138" s="3">
        <f>(G138*2) * Dashboard!$I$13 * (Dashboard!$D$12 / 365) * 'Lookups and Calculations'!$F$12</f>
        <v>1602.0878730267946</v>
      </c>
      <c r="N138" s="12">
        <f>H138 * Dashboard!$I$14 * Dashboard!$I$15 * (Dashboard!$D$12 / 365) * 'Lookups and Calculations'!$F$12</f>
        <v>0</v>
      </c>
    </row>
    <row r="139" spans="1:14" x14ac:dyDescent="0.35">
      <c r="A139" s="2">
        <v>138</v>
      </c>
      <c r="B139" s="11">
        <v>0.24414713793302295</v>
      </c>
      <c r="C139" s="11">
        <v>0.37459774285666642</v>
      </c>
      <c r="D139" s="3">
        <f>B139*Dashboard!$D$11*Dashboard!$D$10*SQRT(Dashboard!$D$12/365)</f>
        <v>60617.2827116353</v>
      </c>
      <c r="E139" s="3">
        <f>IF(Dashboard!$I$3,C139*Dashboard!$E$11*Dashboard!$E$10*SQRT(Dashboard!$D$12/365),0)</f>
        <v>186011.57870719966</v>
      </c>
      <c r="F139" s="3">
        <f>D139+IF(Dashboard!$I$3,E139,0)</f>
        <v>246628.86141883495</v>
      </c>
      <c r="G139" s="3">
        <f>IF(Dashboard!$I$4, ('Lookups and Calculations'!$F$9) / (1 - 'Lookups and Calculations'!$F$10), 'Lookups and Calculations'!$F$9)</f>
        <v>1951878.888340465</v>
      </c>
      <c r="H139" s="12">
        <f t="shared" si="4"/>
        <v>0</v>
      </c>
      <c r="I139" s="12">
        <f t="shared" si="5"/>
        <v>0</v>
      </c>
      <c r="J139" s="13">
        <f>(1 - Dashboard!$I$9) * H139 * Dashboard!$I$8 * 'Lookups and Calculations'!$F$12</f>
        <v>0</v>
      </c>
      <c r="K139" s="12">
        <f>(1 - Dashboard!$I$11) * I139 * Dashboard!$I$10 * 'Lookups and Calculations'!$F$12</f>
        <v>0</v>
      </c>
      <c r="L139" s="12">
        <f>(H139 - I139) * Dashboard!$I$13 * (Dashboard!$D$12 / 365) * 'Lookups and Calculations'!$F$12</f>
        <v>0</v>
      </c>
      <c r="M139" s="3">
        <f>(G139*2) * Dashboard!$I$13 * (Dashboard!$D$12 / 365) * 'Lookups and Calculations'!$F$12</f>
        <v>1602.0878730267946</v>
      </c>
      <c r="N139" s="12">
        <f>H139 * Dashboard!$I$14 * Dashboard!$I$15 * (Dashboard!$D$12 / 365) * 'Lookups and Calculations'!$F$12</f>
        <v>0</v>
      </c>
    </row>
    <row r="140" spans="1:14" x14ac:dyDescent="0.35">
      <c r="A140" s="2">
        <v>139</v>
      </c>
      <c r="B140" s="11">
        <v>-2.2940019758731642</v>
      </c>
      <c r="C140" s="11">
        <v>-0.48754066186052042</v>
      </c>
      <c r="D140" s="3">
        <f>B140*Dashboard!$D$11*Dashboard!$D$10*SQRT(Dashboard!$D$12/365)</f>
        <v>-569558.86310942937</v>
      </c>
      <c r="E140" s="3">
        <f>IF(Dashboard!$I$3,C140*Dashboard!$E$11*Dashboard!$E$10*SQRT(Dashboard!$D$12/365),0)</f>
        <v>-242094.91361331759</v>
      </c>
      <c r="F140" s="3">
        <f>D140+IF(Dashboard!$I$3,E140,0)</f>
        <v>-811653.7767227469</v>
      </c>
      <c r="G140" s="3">
        <f>IF(Dashboard!$I$4, ('Lookups and Calculations'!$F$9) / (1 - 'Lookups and Calculations'!$F$10), 'Lookups and Calculations'!$F$9)</f>
        <v>1951878.888340465</v>
      </c>
      <c r="H140" s="12">
        <f t="shared" si="4"/>
        <v>0</v>
      </c>
      <c r="I140" s="12">
        <f t="shared" si="5"/>
        <v>0</v>
      </c>
      <c r="J140" s="13">
        <f>(1 - Dashboard!$I$9) * H140 * Dashboard!$I$8 * 'Lookups and Calculations'!$F$12</f>
        <v>0</v>
      </c>
      <c r="K140" s="12">
        <f>(1 - Dashboard!$I$11) * I140 * Dashboard!$I$10 * 'Lookups and Calculations'!$F$12</f>
        <v>0</v>
      </c>
      <c r="L140" s="12">
        <f>(H140 - I140) * Dashboard!$I$13 * (Dashboard!$D$12 / 365) * 'Lookups and Calculations'!$F$12</f>
        <v>0</v>
      </c>
      <c r="M140" s="3">
        <f>(G140*2) * Dashboard!$I$13 * (Dashboard!$D$12 / 365) * 'Lookups and Calculations'!$F$12</f>
        <v>1602.0878730267946</v>
      </c>
      <c r="N140" s="12">
        <f>H140 * Dashboard!$I$14 * Dashboard!$I$15 * (Dashboard!$D$12 / 365) * 'Lookups and Calculations'!$F$12</f>
        <v>0</v>
      </c>
    </row>
    <row r="141" spans="1:14" x14ac:dyDescent="0.35">
      <c r="A141" s="2">
        <v>140</v>
      </c>
      <c r="B141" s="11">
        <v>-0.24221212064556635</v>
      </c>
      <c r="C141" s="11">
        <v>0.18963998122110565</v>
      </c>
      <c r="D141" s="3">
        <f>B141*Dashboard!$D$11*Dashboard!$D$10*SQRT(Dashboard!$D$12/365)</f>
        <v>-60136.853201141363</v>
      </c>
      <c r="E141" s="3">
        <f>IF(Dashboard!$I$3,C141*Dashboard!$E$11*Dashboard!$E$10*SQRT(Dashboard!$D$12/365),0)</f>
        <v>94168.299103817713</v>
      </c>
      <c r="F141" s="3">
        <f>D141+IF(Dashboard!$I$3,E141,0)</f>
        <v>34031.445902676351</v>
      </c>
      <c r="G141" s="3">
        <f>IF(Dashboard!$I$4, ('Lookups and Calculations'!$F$9) / (1 - 'Lookups and Calculations'!$F$10), 'Lookups and Calculations'!$F$9)</f>
        <v>1951878.888340465</v>
      </c>
      <c r="H141" s="12">
        <f t="shared" si="4"/>
        <v>0</v>
      </c>
      <c r="I141" s="12">
        <f t="shared" si="5"/>
        <v>0</v>
      </c>
      <c r="J141" s="13">
        <f>(1 - Dashboard!$I$9) * H141 * Dashboard!$I$8 * 'Lookups and Calculations'!$F$12</f>
        <v>0</v>
      </c>
      <c r="K141" s="12">
        <f>(1 - Dashboard!$I$11) * I141 * Dashboard!$I$10 * 'Lookups and Calculations'!$F$12</f>
        <v>0</v>
      </c>
      <c r="L141" s="12">
        <f>(H141 - I141) * Dashboard!$I$13 * (Dashboard!$D$12 / 365) * 'Lookups and Calculations'!$F$12</f>
        <v>0</v>
      </c>
      <c r="M141" s="3">
        <f>(G141*2) * Dashboard!$I$13 * (Dashboard!$D$12 / 365) * 'Lookups and Calculations'!$F$12</f>
        <v>1602.0878730267946</v>
      </c>
      <c r="N141" s="12">
        <f>H141 * Dashboard!$I$14 * Dashboard!$I$15 * (Dashboard!$D$12 / 365) * 'Lookups and Calculations'!$F$12</f>
        <v>0</v>
      </c>
    </row>
    <row r="142" spans="1:14" x14ac:dyDescent="0.35">
      <c r="A142" s="2">
        <v>141</v>
      </c>
      <c r="B142" s="11">
        <v>-0.21471955404682547</v>
      </c>
      <c r="C142" s="11">
        <v>0.75772791822681229</v>
      </c>
      <c r="D142" s="3">
        <f>B142*Dashboard!$D$11*Dashboard!$D$10*SQRT(Dashboard!$D$12/365)</f>
        <v>-53310.950198168146</v>
      </c>
      <c r="E142" s="3">
        <f>IF(Dashboard!$I$3,C142*Dashboard!$E$11*Dashboard!$E$10*SQRT(Dashboard!$D$12/365),0)</f>
        <v>376260.05224975408</v>
      </c>
      <c r="F142" s="3">
        <f>D142+IF(Dashboard!$I$3,E142,0)</f>
        <v>322949.10205158591</v>
      </c>
      <c r="G142" s="3">
        <f>IF(Dashboard!$I$4, ('Lookups and Calculations'!$F$9) / (1 - 'Lookups and Calculations'!$F$10), 'Lookups and Calculations'!$F$9)</f>
        <v>1951878.888340465</v>
      </c>
      <c r="H142" s="12">
        <f t="shared" si="4"/>
        <v>0</v>
      </c>
      <c r="I142" s="12">
        <f t="shared" si="5"/>
        <v>0</v>
      </c>
      <c r="J142" s="13">
        <f>(1 - Dashboard!$I$9) * H142 * Dashboard!$I$8 * 'Lookups and Calculations'!$F$12</f>
        <v>0</v>
      </c>
      <c r="K142" s="12">
        <f>(1 - Dashboard!$I$11) * I142 * Dashboard!$I$10 * 'Lookups and Calculations'!$F$12</f>
        <v>0</v>
      </c>
      <c r="L142" s="12">
        <f>(H142 - I142) * Dashboard!$I$13 * (Dashboard!$D$12 / 365) * 'Lookups and Calculations'!$F$12</f>
        <v>0</v>
      </c>
      <c r="M142" s="3">
        <f>(G142*2) * Dashboard!$I$13 * (Dashboard!$D$12 / 365) * 'Lookups and Calculations'!$F$12</f>
        <v>1602.0878730267946</v>
      </c>
      <c r="N142" s="12">
        <f>H142 * Dashboard!$I$14 * Dashboard!$I$15 * (Dashboard!$D$12 / 365) * 'Lookups and Calculations'!$F$12</f>
        <v>0</v>
      </c>
    </row>
    <row r="143" spans="1:14" x14ac:dyDescent="0.35">
      <c r="A143" s="2">
        <v>142</v>
      </c>
      <c r="B143" s="11">
        <v>-0.70342619774937121</v>
      </c>
      <c r="C143" s="11">
        <v>0.36081801770465449</v>
      </c>
      <c r="D143" s="3">
        <f>B143*Dashboard!$D$11*Dashboard!$D$10*SQRT(Dashboard!$D$12/365)</f>
        <v>-174647.899036366</v>
      </c>
      <c r="E143" s="3">
        <f>IF(Dashboard!$I$3,C143*Dashboard!$E$11*Dashboard!$E$10*SQRT(Dashboard!$D$12/365),0)</f>
        <v>179169.0696997233</v>
      </c>
      <c r="F143" s="3">
        <f>D143+IF(Dashboard!$I$3,E143,0)</f>
        <v>4521.1706633573049</v>
      </c>
      <c r="G143" s="3">
        <f>IF(Dashboard!$I$4, ('Lookups and Calculations'!$F$9) / (1 - 'Lookups and Calculations'!$F$10), 'Lookups and Calculations'!$F$9)</f>
        <v>1951878.888340465</v>
      </c>
      <c r="H143" s="12">
        <f t="shared" si="4"/>
        <v>0</v>
      </c>
      <c r="I143" s="12">
        <f t="shared" si="5"/>
        <v>0</v>
      </c>
      <c r="J143" s="13">
        <f>(1 - Dashboard!$I$9) * H143 * Dashboard!$I$8 * 'Lookups and Calculations'!$F$12</f>
        <v>0</v>
      </c>
      <c r="K143" s="12">
        <f>(1 - Dashboard!$I$11) * I143 * Dashboard!$I$10 * 'Lookups and Calculations'!$F$12</f>
        <v>0</v>
      </c>
      <c r="L143" s="12">
        <f>(H143 - I143) * Dashboard!$I$13 * (Dashboard!$D$12 / 365) * 'Lookups and Calculations'!$F$12</f>
        <v>0</v>
      </c>
      <c r="M143" s="3">
        <f>(G143*2) * Dashboard!$I$13 * (Dashboard!$D$12 / 365) * 'Lookups and Calculations'!$F$12</f>
        <v>1602.0878730267946</v>
      </c>
      <c r="N143" s="12">
        <f>H143 * Dashboard!$I$14 * Dashboard!$I$15 * (Dashboard!$D$12 / 365) * 'Lookups and Calculations'!$F$12</f>
        <v>0</v>
      </c>
    </row>
    <row r="144" spans="1:14" x14ac:dyDescent="0.35">
      <c r="A144" s="2">
        <v>143</v>
      </c>
      <c r="B144" s="11">
        <v>0.64841274387205716</v>
      </c>
      <c r="C144" s="11">
        <v>-6.3449849821292412E-2</v>
      </c>
      <c r="D144" s="3">
        <f>B144*Dashboard!$D$11*Dashboard!$D$10*SQRT(Dashboard!$D$12/365)</f>
        <v>160989.06152200006</v>
      </c>
      <c r="E144" s="3">
        <f>IF(Dashboard!$I$3,C144*Dashboard!$E$11*Dashboard!$E$10*SQRT(Dashboard!$D$12/365),0)</f>
        <v>-31506.881605822506</v>
      </c>
      <c r="F144" s="3">
        <f>D144+IF(Dashboard!$I$3,E144,0)</f>
        <v>129482.17991617756</v>
      </c>
      <c r="G144" s="3">
        <f>IF(Dashboard!$I$4, ('Lookups and Calculations'!$F$9) / (1 - 'Lookups and Calculations'!$F$10), 'Lookups and Calculations'!$F$9)</f>
        <v>1951878.888340465</v>
      </c>
      <c r="H144" s="12">
        <f t="shared" si="4"/>
        <v>0</v>
      </c>
      <c r="I144" s="12">
        <f t="shared" si="5"/>
        <v>0</v>
      </c>
      <c r="J144" s="13">
        <f>(1 - Dashboard!$I$9) * H144 * Dashboard!$I$8 * 'Lookups and Calculations'!$F$12</f>
        <v>0</v>
      </c>
      <c r="K144" s="12">
        <f>(1 - Dashboard!$I$11) * I144 * Dashboard!$I$10 * 'Lookups and Calculations'!$F$12</f>
        <v>0</v>
      </c>
      <c r="L144" s="12">
        <f>(H144 - I144) * Dashboard!$I$13 * (Dashboard!$D$12 / 365) * 'Lookups and Calculations'!$F$12</f>
        <v>0</v>
      </c>
      <c r="M144" s="3">
        <f>(G144*2) * Dashboard!$I$13 * (Dashboard!$D$12 / 365) * 'Lookups and Calculations'!$F$12</f>
        <v>1602.0878730267946</v>
      </c>
      <c r="N144" s="12">
        <f>H144 * Dashboard!$I$14 * Dashboard!$I$15 * (Dashboard!$D$12 / 365) * 'Lookups and Calculations'!$F$12</f>
        <v>0</v>
      </c>
    </row>
    <row r="145" spans="1:14" x14ac:dyDescent="0.35">
      <c r="A145" s="2">
        <v>144</v>
      </c>
      <c r="B145" s="11">
        <v>-0.36649841954631113</v>
      </c>
      <c r="C145" s="11">
        <v>1.2998478940533875</v>
      </c>
      <c r="D145" s="3">
        <f>B145*Dashboard!$D$11*Dashboard!$D$10*SQRT(Dashboard!$D$12/365)</f>
        <v>-90994.875053996482</v>
      </c>
      <c r="E145" s="3">
        <f>IF(Dashboard!$I$3,C145*Dashboard!$E$11*Dashboard!$E$10*SQRT(Dashboard!$D$12/365),0)</f>
        <v>645457.06284358224</v>
      </c>
      <c r="F145" s="3">
        <f>D145+IF(Dashboard!$I$3,E145,0)</f>
        <v>554462.18778958579</v>
      </c>
      <c r="G145" s="3">
        <f>IF(Dashboard!$I$4, ('Lookups and Calculations'!$F$9) / (1 - 'Lookups and Calculations'!$F$10), 'Lookups and Calculations'!$F$9)</f>
        <v>1951878.888340465</v>
      </c>
      <c r="H145" s="12">
        <f t="shared" si="4"/>
        <v>0</v>
      </c>
      <c r="I145" s="12">
        <f t="shared" si="5"/>
        <v>0</v>
      </c>
      <c r="J145" s="13">
        <f>(1 - Dashboard!$I$9) * H145 * Dashboard!$I$8 * 'Lookups and Calculations'!$F$12</f>
        <v>0</v>
      </c>
      <c r="K145" s="12">
        <f>(1 - Dashboard!$I$11) * I145 * Dashboard!$I$10 * 'Lookups and Calculations'!$F$12</f>
        <v>0</v>
      </c>
      <c r="L145" s="12">
        <f>(H145 - I145) * Dashboard!$I$13 * (Dashboard!$D$12 / 365) * 'Lookups and Calculations'!$F$12</f>
        <v>0</v>
      </c>
      <c r="M145" s="3">
        <f>(G145*2) * Dashboard!$I$13 * (Dashboard!$D$12 / 365) * 'Lookups and Calculations'!$F$12</f>
        <v>1602.0878730267946</v>
      </c>
      <c r="N145" s="12">
        <f>H145 * Dashboard!$I$14 * Dashboard!$I$15 * (Dashboard!$D$12 / 365) * 'Lookups and Calculations'!$F$12</f>
        <v>0</v>
      </c>
    </row>
    <row r="146" spans="1:14" x14ac:dyDescent="0.35">
      <c r="A146" s="2">
        <v>145</v>
      </c>
      <c r="B146" s="11">
        <v>-0.32397020298262907</v>
      </c>
      <c r="C146" s="11">
        <v>0.19179227718666733</v>
      </c>
      <c r="D146" s="3">
        <f>B146*Dashboard!$D$11*Dashboard!$D$10*SQRT(Dashboard!$D$12/365)</f>
        <v>-80435.894316038466</v>
      </c>
      <c r="E146" s="3">
        <f>IF(Dashboard!$I$3,C146*Dashboard!$E$11*Dashboard!$E$10*SQRT(Dashboard!$D$12/365),0)</f>
        <v>95237.050792886104</v>
      </c>
      <c r="F146" s="3">
        <f>D146+IF(Dashboard!$I$3,E146,0)</f>
        <v>14801.156476847638</v>
      </c>
      <c r="G146" s="3">
        <f>IF(Dashboard!$I$4, ('Lookups and Calculations'!$F$9) / (1 - 'Lookups and Calculations'!$F$10), 'Lookups and Calculations'!$F$9)</f>
        <v>1951878.888340465</v>
      </c>
      <c r="H146" s="12">
        <f t="shared" si="4"/>
        <v>0</v>
      </c>
      <c r="I146" s="12">
        <f t="shared" si="5"/>
        <v>0</v>
      </c>
      <c r="J146" s="13">
        <f>(1 - Dashboard!$I$9) * H146 * Dashboard!$I$8 * 'Lookups and Calculations'!$F$12</f>
        <v>0</v>
      </c>
      <c r="K146" s="12">
        <f>(1 - Dashboard!$I$11) * I146 * Dashboard!$I$10 * 'Lookups and Calculations'!$F$12</f>
        <v>0</v>
      </c>
      <c r="L146" s="12">
        <f>(H146 - I146) * Dashboard!$I$13 * (Dashboard!$D$12 / 365) * 'Lookups and Calculations'!$F$12</f>
        <v>0</v>
      </c>
      <c r="M146" s="3">
        <f>(G146*2) * Dashboard!$I$13 * (Dashboard!$D$12 / 365) * 'Lookups and Calculations'!$F$12</f>
        <v>1602.0878730267946</v>
      </c>
      <c r="N146" s="12">
        <f>H146 * Dashboard!$I$14 * Dashboard!$I$15 * (Dashboard!$D$12 / 365) * 'Lookups and Calculations'!$F$12</f>
        <v>0</v>
      </c>
    </row>
    <row r="147" spans="1:14" x14ac:dyDescent="0.35">
      <c r="A147" s="2">
        <v>146</v>
      </c>
      <c r="B147" s="11">
        <v>-0.47643449697804863</v>
      </c>
      <c r="C147" s="11">
        <v>-4.5717035456153625E-2</v>
      </c>
      <c r="D147" s="3">
        <f>B147*Dashboard!$D$11*Dashboard!$D$10*SQRT(Dashboard!$D$12/365)</f>
        <v>-118289.99856970203</v>
      </c>
      <c r="E147" s="3">
        <f>IF(Dashboard!$I$3,C147*Dashboard!$E$11*Dashboard!$E$10*SQRT(Dashboard!$D$12/365),0)</f>
        <v>-22701.412651773589</v>
      </c>
      <c r="F147" s="3">
        <f>D147+IF(Dashboard!$I$3,E147,0)</f>
        <v>-140991.41122147563</v>
      </c>
      <c r="G147" s="3">
        <f>IF(Dashboard!$I$4, ('Lookups and Calculations'!$F$9) / (1 - 'Lookups and Calculations'!$F$10), 'Lookups and Calculations'!$F$9)</f>
        <v>1951878.888340465</v>
      </c>
      <c r="H147" s="12">
        <f t="shared" si="4"/>
        <v>0</v>
      </c>
      <c r="I147" s="12">
        <f t="shared" si="5"/>
        <v>0</v>
      </c>
      <c r="J147" s="13">
        <f>(1 - Dashboard!$I$9) * H147 * Dashboard!$I$8 * 'Lookups and Calculations'!$F$12</f>
        <v>0</v>
      </c>
      <c r="K147" s="12">
        <f>(1 - Dashboard!$I$11) * I147 * Dashboard!$I$10 * 'Lookups and Calculations'!$F$12</f>
        <v>0</v>
      </c>
      <c r="L147" s="12">
        <f>(H147 - I147) * Dashboard!$I$13 * (Dashboard!$D$12 / 365) * 'Lookups and Calculations'!$F$12</f>
        <v>0</v>
      </c>
      <c r="M147" s="3">
        <f>(G147*2) * Dashboard!$I$13 * (Dashboard!$D$12 / 365) * 'Lookups and Calculations'!$F$12</f>
        <v>1602.0878730267946</v>
      </c>
      <c r="N147" s="12">
        <f>H147 * Dashboard!$I$14 * Dashboard!$I$15 * (Dashboard!$D$12 / 365) * 'Lookups and Calculations'!$F$12</f>
        <v>0</v>
      </c>
    </row>
    <row r="148" spans="1:14" x14ac:dyDescent="0.35">
      <c r="A148" s="2">
        <v>147</v>
      </c>
      <c r="B148" s="11">
        <v>3.119026615785464E-2</v>
      </c>
      <c r="C148" s="11">
        <v>0.77873713405766298</v>
      </c>
      <c r="D148" s="3">
        <f>B148*Dashboard!$D$11*Dashboard!$D$10*SQRT(Dashboard!$D$12/365)</f>
        <v>7743.9743817946965</v>
      </c>
      <c r="E148" s="3">
        <f>IF(Dashboard!$I$3,C148*Dashboard!$E$11*Dashboard!$E$10*SQRT(Dashboard!$D$12/365),0)</f>
        <v>386692.46269167215</v>
      </c>
      <c r="F148" s="3">
        <f>D148+IF(Dashboard!$I$3,E148,0)</f>
        <v>394436.43707346683</v>
      </c>
      <c r="G148" s="3">
        <f>IF(Dashboard!$I$4, ('Lookups and Calculations'!$F$9) / (1 - 'Lookups and Calculations'!$F$10), 'Lookups and Calculations'!$F$9)</f>
        <v>1951878.888340465</v>
      </c>
      <c r="H148" s="12">
        <f t="shared" si="4"/>
        <v>0</v>
      </c>
      <c r="I148" s="12">
        <f t="shared" si="5"/>
        <v>0</v>
      </c>
      <c r="J148" s="13">
        <f>(1 - Dashboard!$I$9) * H148 * Dashboard!$I$8 * 'Lookups and Calculations'!$F$12</f>
        <v>0</v>
      </c>
      <c r="K148" s="12">
        <f>(1 - Dashboard!$I$11) * I148 * Dashboard!$I$10 * 'Lookups and Calculations'!$F$12</f>
        <v>0</v>
      </c>
      <c r="L148" s="12">
        <f>(H148 - I148) * Dashboard!$I$13 * (Dashboard!$D$12 / 365) * 'Lookups and Calculations'!$F$12</f>
        <v>0</v>
      </c>
      <c r="M148" s="3">
        <f>(G148*2) * Dashboard!$I$13 * (Dashboard!$D$12 / 365) * 'Lookups and Calculations'!$F$12</f>
        <v>1602.0878730267946</v>
      </c>
      <c r="N148" s="12">
        <f>H148 * Dashboard!$I$14 * Dashboard!$I$15 * (Dashboard!$D$12 / 365) * 'Lookups and Calculations'!$F$12</f>
        <v>0</v>
      </c>
    </row>
    <row r="149" spans="1:14" x14ac:dyDescent="0.35">
      <c r="A149" s="2">
        <v>148</v>
      </c>
      <c r="B149" s="11">
        <v>-1.429542520095586</v>
      </c>
      <c r="C149" s="11">
        <v>-0.46336649243430783</v>
      </c>
      <c r="D149" s="3">
        <f>B149*Dashboard!$D$11*Dashboard!$D$10*SQRT(Dashboard!$D$12/365)</f>
        <v>-354929.34229157271</v>
      </c>
      <c r="E149" s="3">
        <f>IF(Dashboard!$I$3,C149*Dashboard!$E$11*Dashboard!$E$10*SQRT(Dashboard!$D$12/365),0)</f>
        <v>-230090.90263179466</v>
      </c>
      <c r="F149" s="3">
        <f>D149+IF(Dashboard!$I$3,E149,0)</f>
        <v>-585020.2449233674</v>
      </c>
      <c r="G149" s="3">
        <f>IF(Dashboard!$I$4, ('Lookups and Calculations'!$F$9) / (1 - 'Lookups and Calculations'!$F$10), 'Lookups and Calculations'!$F$9)</f>
        <v>1951878.888340465</v>
      </c>
      <c r="H149" s="12">
        <f t="shared" si="4"/>
        <v>0</v>
      </c>
      <c r="I149" s="12">
        <f t="shared" si="5"/>
        <v>0</v>
      </c>
      <c r="J149" s="13">
        <f>(1 - Dashboard!$I$9) * H149 * Dashboard!$I$8 * 'Lookups and Calculations'!$F$12</f>
        <v>0</v>
      </c>
      <c r="K149" s="12">
        <f>(1 - Dashboard!$I$11) * I149 * Dashboard!$I$10 * 'Lookups and Calculations'!$F$12</f>
        <v>0</v>
      </c>
      <c r="L149" s="12">
        <f>(H149 - I149) * Dashboard!$I$13 * (Dashboard!$D$12 / 365) * 'Lookups and Calculations'!$F$12</f>
        <v>0</v>
      </c>
      <c r="M149" s="3">
        <f>(G149*2) * Dashboard!$I$13 * (Dashboard!$D$12 / 365) * 'Lookups and Calculations'!$F$12</f>
        <v>1602.0878730267946</v>
      </c>
      <c r="N149" s="12">
        <f>H149 * Dashboard!$I$14 * Dashboard!$I$15 * (Dashboard!$D$12 / 365) * 'Lookups and Calculations'!$F$12</f>
        <v>0</v>
      </c>
    </row>
    <row r="150" spans="1:14" x14ac:dyDescent="0.35">
      <c r="A150" s="2">
        <v>149</v>
      </c>
      <c r="B150" s="11">
        <v>1.2152657748475153</v>
      </c>
      <c r="C150" s="11">
        <v>-0.76771942289281281</v>
      </c>
      <c r="D150" s="3">
        <f>B150*Dashboard!$D$11*Dashboard!$D$10*SQRT(Dashboard!$D$12/365)</f>
        <v>301728.33344421693</v>
      </c>
      <c r="E150" s="3">
        <f>IF(Dashboard!$I$3,C150*Dashboard!$E$11*Dashboard!$E$10*SQRT(Dashboard!$D$12/365),0)</f>
        <v>-381221.46910830215</v>
      </c>
      <c r="F150" s="3">
        <f>D150+IF(Dashboard!$I$3,E150,0)</f>
        <v>-79493.135664085217</v>
      </c>
      <c r="G150" s="3">
        <f>IF(Dashboard!$I$4, ('Lookups and Calculations'!$F$9) / (1 - 'Lookups and Calculations'!$F$10), 'Lookups and Calculations'!$F$9)</f>
        <v>1951878.888340465</v>
      </c>
      <c r="H150" s="12">
        <f t="shared" si="4"/>
        <v>0</v>
      </c>
      <c r="I150" s="12">
        <f t="shared" si="5"/>
        <v>0</v>
      </c>
      <c r="J150" s="13">
        <f>(1 - Dashboard!$I$9) * H150 * Dashboard!$I$8 * 'Lookups and Calculations'!$F$12</f>
        <v>0</v>
      </c>
      <c r="K150" s="12">
        <f>(1 - Dashboard!$I$11) * I150 * Dashboard!$I$10 * 'Lookups and Calculations'!$F$12</f>
        <v>0</v>
      </c>
      <c r="L150" s="12">
        <f>(H150 - I150) * Dashboard!$I$13 * (Dashboard!$D$12 / 365) * 'Lookups and Calculations'!$F$12</f>
        <v>0</v>
      </c>
      <c r="M150" s="3">
        <f>(G150*2) * Dashboard!$I$13 * (Dashboard!$D$12 / 365) * 'Lookups and Calculations'!$F$12</f>
        <v>1602.0878730267946</v>
      </c>
      <c r="N150" s="12">
        <f>H150 * Dashboard!$I$14 * Dashboard!$I$15 * (Dashboard!$D$12 / 365) * 'Lookups and Calculations'!$F$12</f>
        <v>0</v>
      </c>
    </row>
    <row r="151" spans="1:14" x14ac:dyDescent="0.35">
      <c r="A151" s="2">
        <v>150</v>
      </c>
      <c r="B151" s="11">
        <v>-0.49239521611231252</v>
      </c>
      <c r="C151" s="11">
        <v>-0.81258550359604931</v>
      </c>
      <c r="D151" s="3">
        <f>B151*Dashboard!$D$11*Dashboard!$D$10*SQRT(Dashboard!$D$12/365)</f>
        <v>-122252.75411225561</v>
      </c>
      <c r="E151" s="3">
        <f>IF(Dashboard!$I$3,C151*Dashboard!$E$11*Dashboard!$E$10*SQRT(Dashboard!$D$12/365),0)</f>
        <v>-403500.3286614067</v>
      </c>
      <c r="F151" s="3">
        <f>D151+IF(Dashboard!$I$3,E151,0)</f>
        <v>-525753.08277366229</v>
      </c>
      <c r="G151" s="3">
        <f>IF(Dashboard!$I$4, ('Lookups and Calculations'!$F$9) / (1 - 'Lookups and Calculations'!$F$10), 'Lookups and Calculations'!$F$9)</f>
        <v>1951878.888340465</v>
      </c>
      <c r="H151" s="12">
        <f t="shared" si="4"/>
        <v>0</v>
      </c>
      <c r="I151" s="12">
        <f t="shared" si="5"/>
        <v>0</v>
      </c>
      <c r="J151" s="13">
        <f>(1 - Dashboard!$I$9) * H151 * Dashboard!$I$8 * 'Lookups and Calculations'!$F$12</f>
        <v>0</v>
      </c>
      <c r="K151" s="12">
        <f>(1 - Dashboard!$I$11) * I151 * Dashboard!$I$10 * 'Lookups and Calculations'!$F$12</f>
        <v>0</v>
      </c>
      <c r="L151" s="12">
        <f>(H151 - I151) * Dashboard!$I$13 * (Dashboard!$D$12 / 365) * 'Lookups and Calculations'!$F$12</f>
        <v>0</v>
      </c>
      <c r="M151" s="3">
        <f>(G151*2) * Dashboard!$I$13 * (Dashboard!$D$12 / 365) * 'Lookups and Calculations'!$F$12</f>
        <v>1602.0878730267946</v>
      </c>
      <c r="N151" s="12">
        <f>H151 * Dashboard!$I$14 * Dashboard!$I$15 * (Dashboard!$D$12 / 365) * 'Lookups and Calculations'!$F$12</f>
        <v>0</v>
      </c>
    </row>
    <row r="152" spans="1:14" x14ac:dyDescent="0.35">
      <c r="A152" s="2">
        <v>151</v>
      </c>
      <c r="B152" s="11">
        <v>0.5378021895751004</v>
      </c>
      <c r="C152" s="11">
        <v>0.22903808968314465</v>
      </c>
      <c r="D152" s="3">
        <f>B152*Dashboard!$D$11*Dashboard!$D$10*SQRT(Dashboard!$D$12/365)</f>
        <v>133526.47769868001</v>
      </c>
      <c r="E152" s="3">
        <f>IF(Dashboard!$I$3,C152*Dashboard!$E$11*Dashboard!$E$10*SQRT(Dashboard!$D$12/365),0)</f>
        <v>113731.96304160467</v>
      </c>
      <c r="F152" s="3">
        <f>D152+IF(Dashboard!$I$3,E152,0)</f>
        <v>247258.44074028468</v>
      </c>
      <c r="G152" s="3">
        <f>IF(Dashboard!$I$4, ('Lookups and Calculations'!$F$9) / (1 - 'Lookups and Calculations'!$F$10), 'Lookups and Calculations'!$F$9)</f>
        <v>1951878.888340465</v>
      </c>
      <c r="H152" s="12">
        <f t="shared" si="4"/>
        <v>0</v>
      </c>
      <c r="I152" s="12">
        <f t="shared" si="5"/>
        <v>0</v>
      </c>
      <c r="J152" s="13">
        <f>(1 - Dashboard!$I$9) * H152 * Dashboard!$I$8 * 'Lookups and Calculations'!$F$12</f>
        <v>0</v>
      </c>
      <c r="K152" s="12">
        <f>(1 - Dashboard!$I$11) * I152 * Dashboard!$I$10 * 'Lookups and Calculations'!$F$12</f>
        <v>0</v>
      </c>
      <c r="L152" s="12">
        <f>(H152 - I152) * Dashboard!$I$13 * (Dashboard!$D$12 / 365) * 'Lookups and Calculations'!$F$12</f>
        <v>0</v>
      </c>
      <c r="M152" s="3">
        <f>(G152*2) * Dashboard!$I$13 * (Dashboard!$D$12 / 365) * 'Lookups and Calculations'!$F$12</f>
        <v>1602.0878730267946</v>
      </c>
      <c r="N152" s="12">
        <f>H152 * Dashboard!$I$14 * Dashboard!$I$15 * (Dashboard!$D$12 / 365) * 'Lookups and Calculations'!$F$12</f>
        <v>0</v>
      </c>
    </row>
    <row r="153" spans="1:14" x14ac:dyDescent="0.35">
      <c r="A153" s="2">
        <v>152</v>
      </c>
      <c r="B153" s="11">
        <v>2.5569028690049116</v>
      </c>
      <c r="C153" s="11">
        <v>-1.8256718624732362</v>
      </c>
      <c r="D153" s="3">
        <f>B153*Dashboard!$D$11*Dashboard!$D$10*SQRT(Dashboard!$D$12/365)</f>
        <v>634832.36129182612</v>
      </c>
      <c r="E153" s="3">
        <f>IF(Dashboard!$I$3,C153*Dashboard!$E$11*Dashboard!$E$10*SQRT(Dashboard!$D$12/365),0)</f>
        <v>-906562.07042310177</v>
      </c>
      <c r="F153" s="3">
        <f>D153+IF(Dashboard!$I$3,E153,0)</f>
        <v>-271729.70913127565</v>
      </c>
      <c r="G153" s="3">
        <f>IF(Dashboard!$I$4, ('Lookups and Calculations'!$F$9) / (1 - 'Lookups and Calculations'!$F$10), 'Lookups and Calculations'!$F$9)</f>
        <v>1951878.888340465</v>
      </c>
      <c r="H153" s="12">
        <f t="shared" si="4"/>
        <v>0</v>
      </c>
      <c r="I153" s="12">
        <f t="shared" si="5"/>
        <v>0</v>
      </c>
      <c r="J153" s="13">
        <f>(1 - Dashboard!$I$9) * H153 * Dashboard!$I$8 * 'Lookups and Calculations'!$F$12</f>
        <v>0</v>
      </c>
      <c r="K153" s="12">
        <f>(1 - Dashboard!$I$11) * I153 * Dashboard!$I$10 * 'Lookups and Calculations'!$F$12</f>
        <v>0</v>
      </c>
      <c r="L153" s="12">
        <f>(H153 - I153) * Dashboard!$I$13 * (Dashboard!$D$12 / 365) * 'Lookups and Calculations'!$F$12</f>
        <v>0</v>
      </c>
      <c r="M153" s="3">
        <f>(G153*2) * Dashboard!$I$13 * (Dashboard!$D$12 / 365) * 'Lookups and Calculations'!$F$12</f>
        <v>1602.0878730267946</v>
      </c>
      <c r="N153" s="12">
        <f>H153 * Dashboard!$I$14 * Dashboard!$I$15 * (Dashboard!$D$12 / 365) * 'Lookups and Calculations'!$F$12</f>
        <v>0</v>
      </c>
    </row>
    <row r="154" spans="1:14" x14ac:dyDescent="0.35">
      <c r="A154" s="2">
        <v>153</v>
      </c>
      <c r="B154" s="11">
        <v>1.0313649437888197</v>
      </c>
      <c r="C154" s="11">
        <v>0.11064435328288627</v>
      </c>
      <c r="D154" s="3">
        <f>B154*Dashboard!$D$11*Dashboard!$D$10*SQRT(Dashboard!$D$12/365)</f>
        <v>256069.11023330319</v>
      </c>
      <c r="E154" s="3">
        <f>IF(Dashboard!$I$3,C154*Dashboard!$E$11*Dashboard!$E$10*SQRT(Dashboard!$D$12/365),0)</f>
        <v>54941.950990510457</v>
      </c>
      <c r="F154" s="3">
        <f>D154+IF(Dashboard!$I$3,E154,0)</f>
        <v>311011.06122381362</v>
      </c>
      <c r="G154" s="3">
        <f>IF(Dashboard!$I$4, ('Lookups and Calculations'!$F$9) / (1 - 'Lookups and Calculations'!$F$10), 'Lookups and Calculations'!$F$9)</f>
        <v>1951878.888340465</v>
      </c>
      <c r="H154" s="12">
        <f t="shared" si="4"/>
        <v>0</v>
      </c>
      <c r="I154" s="12">
        <f t="shared" si="5"/>
        <v>0</v>
      </c>
      <c r="J154" s="13">
        <f>(1 - Dashboard!$I$9) * H154 * Dashboard!$I$8 * 'Lookups and Calculations'!$F$12</f>
        <v>0</v>
      </c>
      <c r="K154" s="12">
        <f>(1 - Dashboard!$I$11) * I154 * Dashboard!$I$10 * 'Lookups and Calculations'!$F$12</f>
        <v>0</v>
      </c>
      <c r="L154" s="12">
        <f>(H154 - I154) * Dashboard!$I$13 * (Dashboard!$D$12 / 365) * 'Lookups and Calculations'!$F$12</f>
        <v>0</v>
      </c>
      <c r="M154" s="3">
        <f>(G154*2) * Dashboard!$I$13 * (Dashboard!$D$12 / 365) * 'Lookups and Calculations'!$F$12</f>
        <v>1602.0878730267946</v>
      </c>
      <c r="N154" s="12">
        <f>H154 * Dashboard!$I$14 * Dashboard!$I$15 * (Dashboard!$D$12 / 365) * 'Lookups and Calculations'!$F$12</f>
        <v>0</v>
      </c>
    </row>
    <row r="155" spans="1:14" x14ac:dyDescent="0.35">
      <c r="A155" s="2">
        <v>154</v>
      </c>
      <c r="B155" s="11">
        <v>-0.75092407591327281</v>
      </c>
      <c r="C155" s="11">
        <v>-0.48753965229109419</v>
      </c>
      <c r="D155" s="3">
        <f>B155*Dashboard!$D$11*Dashboard!$D$10*SQRT(Dashboard!$D$12/365)</f>
        <v>-186440.75613573485</v>
      </c>
      <c r="E155" s="3">
        <f>IF(Dashboard!$I$3,C155*Dashboard!$E$11*Dashboard!$E$10*SQRT(Dashboard!$D$12/365),0)</f>
        <v>-242094.4122979563</v>
      </c>
      <c r="F155" s="3">
        <f>D155+IF(Dashboard!$I$3,E155,0)</f>
        <v>-428535.16843369114</v>
      </c>
      <c r="G155" s="3">
        <f>IF(Dashboard!$I$4, ('Lookups and Calculations'!$F$9) / (1 - 'Lookups and Calculations'!$F$10), 'Lookups and Calculations'!$F$9)</f>
        <v>1951878.888340465</v>
      </c>
      <c r="H155" s="12">
        <f t="shared" si="4"/>
        <v>0</v>
      </c>
      <c r="I155" s="12">
        <f t="shared" si="5"/>
        <v>0</v>
      </c>
      <c r="J155" s="13">
        <f>(1 - Dashboard!$I$9) * H155 * Dashboard!$I$8 * 'Lookups and Calculations'!$F$12</f>
        <v>0</v>
      </c>
      <c r="K155" s="12">
        <f>(1 - Dashboard!$I$11) * I155 * Dashboard!$I$10 * 'Lookups and Calculations'!$F$12</f>
        <v>0</v>
      </c>
      <c r="L155" s="12">
        <f>(H155 - I155) * Dashboard!$I$13 * (Dashboard!$D$12 / 365) * 'Lookups and Calculations'!$F$12</f>
        <v>0</v>
      </c>
      <c r="M155" s="3">
        <f>(G155*2) * Dashboard!$I$13 * (Dashboard!$D$12 / 365) * 'Lookups and Calculations'!$F$12</f>
        <v>1602.0878730267946</v>
      </c>
      <c r="N155" s="12">
        <f>H155 * Dashboard!$I$14 * Dashboard!$I$15 * (Dashboard!$D$12 / 365) * 'Lookups and Calculations'!$F$12</f>
        <v>0</v>
      </c>
    </row>
    <row r="156" spans="1:14" x14ac:dyDescent="0.35">
      <c r="A156" s="2">
        <v>155</v>
      </c>
      <c r="B156" s="11">
        <v>-0.41186301614891568</v>
      </c>
      <c r="C156" s="11">
        <v>-0.42689178286270485</v>
      </c>
      <c r="D156" s="3">
        <f>B156*Dashboard!$D$11*Dashboard!$D$10*SQRT(Dashboard!$D$12/365)</f>
        <v>-102258.07723871243</v>
      </c>
      <c r="E156" s="3">
        <f>IF(Dashboard!$I$3,C156*Dashboard!$E$11*Dashboard!$E$10*SQRT(Dashboard!$D$12/365),0)</f>
        <v>-211978.89197588278</v>
      </c>
      <c r="F156" s="3">
        <f>D156+IF(Dashboard!$I$3,E156,0)</f>
        <v>-314236.96921459521</v>
      </c>
      <c r="G156" s="3">
        <f>IF(Dashboard!$I$4, ('Lookups and Calculations'!$F$9) / (1 - 'Lookups and Calculations'!$F$10), 'Lookups and Calculations'!$F$9)</f>
        <v>1951878.888340465</v>
      </c>
      <c r="H156" s="12">
        <f t="shared" si="4"/>
        <v>0</v>
      </c>
      <c r="I156" s="12">
        <f t="shared" si="5"/>
        <v>0</v>
      </c>
      <c r="J156" s="13">
        <f>(1 - Dashboard!$I$9) * H156 * Dashboard!$I$8 * 'Lookups and Calculations'!$F$12</f>
        <v>0</v>
      </c>
      <c r="K156" s="12">
        <f>(1 - Dashboard!$I$11) * I156 * Dashboard!$I$10 * 'Lookups and Calculations'!$F$12</f>
        <v>0</v>
      </c>
      <c r="L156" s="12">
        <f>(H156 - I156) * Dashboard!$I$13 * (Dashboard!$D$12 / 365) * 'Lookups and Calculations'!$F$12</f>
        <v>0</v>
      </c>
      <c r="M156" s="3">
        <f>(G156*2) * Dashboard!$I$13 * (Dashboard!$D$12 / 365) * 'Lookups and Calculations'!$F$12</f>
        <v>1602.0878730267946</v>
      </c>
      <c r="N156" s="12">
        <f>H156 * Dashboard!$I$14 * Dashboard!$I$15 * (Dashboard!$D$12 / 365) * 'Lookups and Calculations'!$F$12</f>
        <v>0</v>
      </c>
    </row>
    <row r="157" spans="1:14" x14ac:dyDescent="0.35">
      <c r="A157" s="2">
        <v>156</v>
      </c>
      <c r="B157" s="11">
        <v>-0.49688052613892925</v>
      </c>
      <c r="C157" s="11">
        <v>1.6174438406921854</v>
      </c>
      <c r="D157" s="3">
        <f>B157*Dashboard!$D$11*Dashboard!$D$10*SQRT(Dashboard!$D$12/365)</f>
        <v>-123366.37480932618</v>
      </c>
      <c r="E157" s="3">
        <f>IF(Dashboard!$I$3,C157*Dashboard!$E$11*Dashboard!$E$10*SQRT(Dashboard!$D$12/365),0)</f>
        <v>803163.62822428986</v>
      </c>
      <c r="F157" s="3">
        <f>D157+IF(Dashboard!$I$3,E157,0)</f>
        <v>679797.25341496372</v>
      </c>
      <c r="G157" s="3">
        <f>IF(Dashboard!$I$4, ('Lookups and Calculations'!$F$9) / (1 - 'Lookups and Calculations'!$F$10), 'Lookups and Calculations'!$F$9)</f>
        <v>1951878.888340465</v>
      </c>
      <c r="H157" s="12">
        <f t="shared" si="4"/>
        <v>0</v>
      </c>
      <c r="I157" s="12">
        <f t="shared" si="5"/>
        <v>0</v>
      </c>
      <c r="J157" s="13">
        <f>(1 - Dashboard!$I$9) * H157 * Dashboard!$I$8 * 'Lookups and Calculations'!$F$12</f>
        <v>0</v>
      </c>
      <c r="K157" s="12">
        <f>(1 - Dashboard!$I$11) * I157 * Dashboard!$I$10 * 'Lookups and Calculations'!$F$12</f>
        <v>0</v>
      </c>
      <c r="L157" s="12">
        <f>(H157 - I157) * Dashboard!$I$13 * (Dashboard!$D$12 / 365) * 'Lookups and Calculations'!$F$12</f>
        <v>0</v>
      </c>
      <c r="M157" s="3">
        <f>(G157*2) * Dashboard!$I$13 * (Dashboard!$D$12 / 365) * 'Lookups and Calculations'!$F$12</f>
        <v>1602.0878730267946</v>
      </c>
      <c r="N157" s="12">
        <f>H157 * Dashboard!$I$14 * Dashboard!$I$15 * (Dashboard!$D$12 / 365) * 'Lookups and Calculations'!$F$12</f>
        <v>0</v>
      </c>
    </row>
    <row r="158" spans="1:14" x14ac:dyDescent="0.35">
      <c r="A158" s="2">
        <v>157</v>
      </c>
      <c r="B158" s="11">
        <v>-1.8040977321059177</v>
      </c>
      <c r="C158" s="11">
        <v>0.53844094521577979</v>
      </c>
      <c r="D158" s="3">
        <f>B158*Dashboard!$D$11*Dashboard!$D$10*SQRT(Dashboard!$D$12/365)</f>
        <v>-447924.57201151049</v>
      </c>
      <c r="E158" s="3">
        <f>IF(Dashboard!$I$3,C158*Dashboard!$E$11*Dashboard!$E$10*SQRT(Dashboard!$D$12/365),0)</f>
        <v>267370.13815512264</v>
      </c>
      <c r="F158" s="3">
        <f>D158+IF(Dashboard!$I$3,E158,0)</f>
        <v>-180554.43385638786</v>
      </c>
      <c r="G158" s="3">
        <f>IF(Dashboard!$I$4, ('Lookups and Calculations'!$F$9) / (1 - 'Lookups and Calculations'!$F$10), 'Lookups and Calculations'!$F$9)</f>
        <v>1951878.888340465</v>
      </c>
      <c r="H158" s="12">
        <f t="shared" si="4"/>
        <v>0</v>
      </c>
      <c r="I158" s="12">
        <f t="shared" si="5"/>
        <v>0</v>
      </c>
      <c r="J158" s="13">
        <f>(1 - Dashboard!$I$9) * H158 * Dashboard!$I$8 * 'Lookups and Calculations'!$F$12</f>
        <v>0</v>
      </c>
      <c r="K158" s="12">
        <f>(1 - Dashboard!$I$11) * I158 * Dashboard!$I$10 * 'Lookups and Calculations'!$F$12</f>
        <v>0</v>
      </c>
      <c r="L158" s="12">
        <f>(H158 - I158) * Dashboard!$I$13 * (Dashboard!$D$12 / 365) * 'Lookups and Calculations'!$F$12</f>
        <v>0</v>
      </c>
      <c r="M158" s="3">
        <f>(G158*2) * Dashboard!$I$13 * (Dashboard!$D$12 / 365) * 'Lookups and Calculations'!$F$12</f>
        <v>1602.0878730267946</v>
      </c>
      <c r="N158" s="12">
        <f>H158 * Dashboard!$I$14 * Dashboard!$I$15 * (Dashboard!$D$12 / 365) * 'Lookups and Calculations'!$F$12</f>
        <v>0</v>
      </c>
    </row>
    <row r="159" spans="1:14" x14ac:dyDescent="0.35">
      <c r="A159" s="2">
        <v>158</v>
      </c>
      <c r="B159" s="11">
        <v>-1.4028124150767858</v>
      </c>
      <c r="C159" s="11">
        <v>-0.70084786913899855</v>
      </c>
      <c r="D159" s="3">
        <f>B159*Dashboard!$D$11*Dashboard!$D$10*SQRT(Dashboard!$D$12/365)</f>
        <v>-348292.74459661712</v>
      </c>
      <c r="E159" s="3">
        <f>IF(Dashboard!$I$3,C159*Dashboard!$E$11*Dashboard!$E$10*SQRT(Dashboard!$D$12/365),0)</f>
        <v>-348015.49410831422</v>
      </c>
      <c r="F159" s="3">
        <f>D159+IF(Dashboard!$I$3,E159,0)</f>
        <v>-696308.23870493134</v>
      </c>
      <c r="G159" s="3">
        <f>IF(Dashboard!$I$4, ('Lookups and Calculations'!$F$9) / (1 - 'Lookups and Calculations'!$F$10), 'Lookups and Calculations'!$F$9)</f>
        <v>1951878.888340465</v>
      </c>
      <c r="H159" s="12">
        <f t="shared" si="4"/>
        <v>0</v>
      </c>
      <c r="I159" s="12">
        <f t="shared" si="5"/>
        <v>0</v>
      </c>
      <c r="J159" s="13">
        <f>(1 - Dashboard!$I$9) * H159 * Dashboard!$I$8 * 'Lookups and Calculations'!$F$12</f>
        <v>0</v>
      </c>
      <c r="K159" s="12">
        <f>(1 - Dashboard!$I$11) * I159 * Dashboard!$I$10 * 'Lookups and Calculations'!$F$12</f>
        <v>0</v>
      </c>
      <c r="L159" s="12">
        <f>(H159 - I159) * Dashboard!$I$13 * (Dashboard!$D$12 / 365) * 'Lookups and Calculations'!$F$12</f>
        <v>0</v>
      </c>
      <c r="M159" s="3">
        <f>(G159*2) * Dashboard!$I$13 * (Dashboard!$D$12 / 365) * 'Lookups and Calculations'!$F$12</f>
        <v>1602.0878730267946</v>
      </c>
      <c r="N159" s="12">
        <f>H159 * Dashboard!$I$14 * Dashboard!$I$15 * (Dashboard!$D$12 / 365) * 'Lookups and Calculations'!$F$12</f>
        <v>0</v>
      </c>
    </row>
    <row r="160" spans="1:14" x14ac:dyDescent="0.35">
      <c r="A160" s="2">
        <v>159</v>
      </c>
      <c r="B160" s="11">
        <v>0.20642090824734377</v>
      </c>
      <c r="C160" s="11">
        <v>-1.9335224266590245</v>
      </c>
      <c r="D160" s="3">
        <f>B160*Dashboard!$D$11*Dashboard!$D$10*SQRT(Dashboard!$D$12/365)</f>
        <v>51250.547758845241</v>
      </c>
      <c r="E160" s="3">
        <f>IF(Dashboard!$I$3,C160*Dashboard!$E$11*Dashboard!$E$10*SQRT(Dashboard!$D$12/365),0)</f>
        <v>-960116.72762864933</v>
      </c>
      <c r="F160" s="3">
        <f>D160+IF(Dashboard!$I$3,E160,0)</f>
        <v>-908866.17986980407</v>
      </c>
      <c r="G160" s="3">
        <f>IF(Dashboard!$I$4, ('Lookups and Calculations'!$F$9) / (1 - 'Lookups and Calculations'!$F$10), 'Lookups and Calculations'!$F$9)</f>
        <v>1951878.888340465</v>
      </c>
      <c r="H160" s="12">
        <f t="shared" si="4"/>
        <v>0</v>
      </c>
      <c r="I160" s="12">
        <f t="shared" si="5"/>
        <v>0</v>
      </c>
      <c r="J160" s="13">
        <f>(1 - Dashboard!$I$9) * H160 * Dashboard!$I$8 * 'Lookups and Calculations'!$F$12</f>
        <v>0</v>
      </c>
      <c r="K160" s="12">
        <f>(1 - Dashboard!$I$11) * I160 * Dashboard!$I$10 * 'Lookups and Calculations'!$F$12</f>
        <v>0</v>
      </c>
      <c r="L160" s="12">
        <f>(H160 - I160) * Dashboard!$I$13 * (Dashboard!$D$12 / 365) * 'Lookups and Calculations'!$F$12</f>
        <v>0</v>
      </c>
      <c r="M160" s="3">
        <f>(G160*2) * Dashboard!$I$13 * (Dashboard!$D$12 / 365) * 'Lookups and Calculations'!$F$12</f>
        <v>1602.0878730267946</v>
      </c>
      <c r="N160" s="12">
        <f>H160 * Dashboard!$I$14 * Dashboard!$I$15 * (Dashboard!$D$12 / 365) * 'Lookups and Calculations'!$F$12</f>
        <v>0</v>
      </c>
    </row>
    <row r="161" spans="1:14" x14ac:dyDescent="0.35">
      <c r="A161" s="2">
        <v>160</v>
      </c>
      <c r="B161" s="11">
        <v>-3.8726179608335132E-2</v>
      </c>
      <c r="C161" s="11">
        <v>-0.95065090902734217</v>
      </c>
      <c r="D161" s="3">
        <f>B161*Dashboard!$D$11*Dashboard!$D$10*SQRT(Dashboard!$D$12/365)</f>
        <v>-9615.0042860793292</v>
      </c>
      <c r="E161" s="3">
        <f>IF(Dashboard!$I$3,C161*Dashboard!$E$11*Dashboard!$E$10*SQRT(Dashboard!$D$12/365),0)</f>
        <v>-472058.57418973342</v>
      </c>
      <c r="F161" s="3">
        <f>D161+IF(Dashboard!$I$3,E161,0)</f>
        <v>-481673.57847581274</v>
      </c>
      <c r="G161" s="3">
        <f>IF(Dashboard!$I$4, ('Lookups and Calculations'!$F$9) / (1 - 'Lookups and Calculations'!$F$10), 'Lookups and Calculations'!$F$9)</f>
        <v>1951878.888340465</v>
      </c>
      <c r="H161" s="12">
        <f t="shared" si="4"/>
        <v>0</v>
      </c>
      <c r="I161" s="12">
        <f t="shared" si="5"/>
        <v>0</v>
      </c>
      <c r="J161" s="13">
        <f>(1 - Dashboard!$I$9) * H161 * Dashboard!$I$8 * 'Lookups and Calculations'!$F$12</f>
        <v>0</v>
      </c>
      <c r="K161" s="12">
        <f>(1 - Dashboard!$I$11) * I161 * Dashboard!$I$10 * 'Lookups and Calculations'!$F$12</f>
        <v>0</v>
      </c>
      <c r="L161" s="12">
        <f>(H161 - I161) * Dashboard!$I$13 * (Dashboard!$D$12 / 365) * 'Lookups and Calculations'!$F$12</f>
        <v>0</v>
      </c>
      <c r="M161" s="3">
        <f>(G161*2) * Dashboard!$I$13 * (Dashboard!$D$12 / 365) * 'Lookups and Calculations'!$F$12</f>
        <v>1602.0878730267946</v>
      </c>
      <c r="N161" s="12">
        <f>H161 * Dashboard!$I$14 * Dashboard!$I$15 * (Dashboard!$D$12 / 365) * 'Lookups and Calculations'!$F$12</f>
        <v>0</v>
      </c>
    </row>
    <row r="162" spans="1:14" x14ac:dyDescent="0.35">
      <c r="A162" s="2">
        <v>161</v>
      </c>
      <c r="B162" s="11">
        <v>0.30195374325885843</v>
      </c>
      <c r="C162" s="11">
        <v>0.50304886853999586</v>
      </c>
      <c r="D162" s="3">
        <f>B162*Dashboard!$D$11*Dashboard!$D$10*SQRT(Dashboard!$D$12/365)</f>
        <v>74969.608801967639</v>
      </c>
      <c r="E162" s="3">
        <f>IF(Dashboard!$I$3,C162*Dashboard!$E$11*Dashboard!$E$10*SQRT(Dashboard!$D$12/365),0)</f>
        <v>249795.72351507546</v>
      </c>
      <c r="F162" s="3">
        <f>D162+IF(Dashboard!$I$3,E162,0)</f>
        <v>324765.3323170431</v>
      </c>
      <c r="G162" s="3">
        <f>IF(Dashboard!$I$4, ('Lookups and Calculations'!$F$9) / (1 - 'Lookups and Calculations'!$F$10), 'Lookups and Calculations'!$F$9)</f>
        <v>1951878.888340465</v>
      </c>
      <c r="H162" s="12">
        <f t="shared" si="4"/>
        <v>0</v>
      </c>
      <c r="I162" s="12">
        <f t="shared" si="5"/>
        <v>0</v>
      </c>
      <c r="J162" s="13">
        <f>(1 - Dashboard!$I$9) * H162 * Dashboard!$I$8 * 'Lookups and Calculations'!$F$12</f>
        <v>0</v>
      </c>
      <c r="K162" s="12">
        <f>(1 - Dashboard!$I$11) * I162 * Dashboard!$I$10 * 'Lookups and Calculations'!$F$12</f>
        <v>0</v>
      </c>
      <c r="L162" s="12">
        <f>(H162 - I162) * Dashboard!$I$13 * (Dashboard!$D$12 / 365) * 'Lookups and Calculations'!$F$12</f>
        <v>0</v>
      </c>
      <c r="M162" s="3">
        <f>(G162*2) * Dashboard!$I$13 * (Dashboard!$D$12 / 365) * 'Lookups and Calculations'!$F$12</f>
        <v>1602.0878730267946</v>
      </c>
      <c r="N162" s="12">
        <f>H162 * Dashboard!$I$14 * Dashboard!$I$15 * (Dashboard!$D$12 / 365) * 'Lookups and Calculations'!$F$12</f>
        <v>0</v>
      </c>
    </row>
    <row r="163" spans="1:14" x14ac:dyDescent="0.35">
      <c r="A163" s="2">
        <v>162</v>
      </c>
      <c r="B163" s="11">
        <v>-0.23559610686939927</v>
      </c>
      <c r="C163" s="11">
        <v>1.2450138495909338</v>
      </c>
      <c r="D163" s="3">
        <f>B163*Dashboard!$D$11*Dashboard!$D$10*SQRT(Dashboard!$D$12/365)</f>
        <v>-58494.21761307228</v>
      </c>
      <c r="E163" s="3">
        <f>IF(Dashboard!$I$3,C163*Dashboard!$E$11*Dashboard!$E$10*SQRT(Dashboard!$D$12/365),0)</f>
        <v>618228.47598777583</v>
      </c>
      <c r="F163" s="3">
        <f>D163+IF(Dashboard!$I$3,E163,0)</f>
        <v>559734.25837470358</v>
      </c>
      <c r="G163" s="3">
        <f>IF(Dashboard!$I$4, ('Lookups and Calculations'!$F$9) / (1 - 'Lookups and Calculations'!$F$10), 'Lookups and Calculations'!$F$9)</f>
        <v>1951878.888340465</v>
      </c>
      <c r="H163" s="12">
        <f t="shared" si="4"/>
        <v>0</v>
      </c>
      <c r="I163" s="12">
        <f t="shared" si="5"/>
        <v>0</v>
      </c>
      <c r="J163" s="13">
        <f>(1 - Dashboard!$I$9) * H163 * Dashboard!$I$8 * 'Lookups and Calculations'!$F$12</f>
        <v>0</v>
      </c>
      <c r="K163" s="12">
        <f>(1 - Dashboard!$I$11) * I163 * Dashboard!$I$10 * 'Lookups and Calculations'!$F$12</f>
        <v>0</v>
      </c>
      <c r="L163" s="12">
        <f>(H163 - I163) * Dashboard!$I$13 * (Dashboard!$D$12 / 365) * 'Lookups and Calculations'!$F$12</f>
        <v>0</v>
      </c>
      <c r="M163" s="3">
        <f>(G163*2) * Dashboard!$I$13 * (Dashboard!$D$12 / 365) * 'Lookups and Calculations'!$F$12</f>
        <v>1602.0878730267946</v>
      </c>
      <c r="N163" s="12">
        <f>H163 * Dashboard!$I$14 * Dashboard!$I$15 * (Dashboard!$D$12 / 365) * 'Lookups and Calculations'!$F$12</f>
        <v>0</v>
      </c>
    </row>
    <row r="164" spans="1:14" x14ac:dyDescent="0.35">
      <c r="A164" s="2">
        <v>163</v>
      </c>
      <c r="B164" s="11">
        <v>-0.73059628381127317</v>
      </c>
      <c r="C164" s="11">
        <v>0.69503385949802754</v>
      </c>
      <c r="D164" s="3">
        <f>B164*Dashboard!$D$11*Dashboard!$D$10*SQRT(Dashboard!$D$12/365)</f>
        <v>-181393.73600196492</v>
      </c>
      <c r="E164" s="3">
        <f>IF(Dashboard!$I$3,C164*Dashboard!$E$11*Dashboard!$E$10*SQRT(Dashboard!$D$12/365),0)</f>
        <v>345128.46893915901</v>
      </c>
      <c r="F164" s="3">
        <f>D164+IF(Dashboard!$I$3,E164,0)</f>
        <v>163734.73293719409</v>
      </c>
      <c r="G164" s="3">
        <f>IF(Dashboard!$I$4, ('Lookups and Calculations'!$F$9) / (1 - 'Lookups and Calculations'!$F$10), 'Lookups and Calculations'!$F$9)</f>
        <v>1951878.888340465</v>
      </c>
      <c r="H164" s="12">
        <f t="shared" si="4"/>
        <v>0</v>
      </c>
      <c r="I164" s="12">
        <f t="shared" si="5"/>
        <v>0</v>
      </c>
      <c r="J164" s="13">
        <f>(1 - Dashboard!$I$9) * H164 * Dashboard!$I$8 * 'Lookups and Calculations'!$F$12</f>
        <v>0</v>
      </c>
      <c r="K164" s="12">
        <f>(1 - Dashboard!$I$11) * I164 * Dashboard!$I$10 * 'Lookups and Calculations'!$F$12</f>
        <v>0</v>
      </c>
      <c r="L164" s="12">
        <f>(H164 - I164) * Dashboard!$I$13 * (Dashboard!$D$12 / 365) * 'Lookups and Calculations'!$F$12</f>
        <v>0</v>
      </c>
      <c r="M164" s="3">
        <f>(G164*2) * Dashboard!$I$13 * (Dashboard!$D$12 / 365) * 'Lookups and Calculations'!$F$12</f>
        <v>1602.0878730267946</v>
      </c>
      <c r="N164" s="12">
        <f>H164 * Dashboard!$I$14 * Dashboard!$I$15 * (Dashboard!$D$12 / 365) * 'Lookups and Calculations'!$F$12</f>
        <v>0</v>
      </c>
    </row>
    <row r="165" spans="1:14" x14ac:dyDescent="0.35">
      <c r="A165" s="2">
        <v>164</v>
      </c>
      <c r="B165" s="11">
        <v>0.66970342135297278</v>
      </c>
      <c r="C165" s="11">
        <v>4.5848052951960011E-2</v>
      </c>
      <c r="D165" s="3">
        <f>B165*Dashboard!$D$11*Dashboard!$D$10*SQRT(Dashboard!$D$12/365)</f>
        <v>166275.14853866195</v>
      </c>
      <c r="E165" s="3">
        <f>IF(Dashboard!$I$3,C165*Dashboard!$E$11*Dashboard!$E$10*SQRT(Dashboard!$D$12/365),0)</f>
        <v>22766.471162397171</v>
      </c>
      <c r="F165" s="3">
        <f>D165+IF(Dashboard!$I$3,E165,0)</f>
        <v>189041.61970105913</v>
      </c>
      <c r="G165" s="3">
        <f>IF(Dashboard!$I$4, ('Lookups and Calculations'!$F$9) / (1 - 'Lookups and Calculations'!$F$10), 'Lookups and Calculations'!$F$9)</f>
        <v>1951878.888340465</v>
      </c>
      <c r="H165" s="12">
        <f t="shared" si="4"/>
        <v>0</v>
      </c>
      <c r="I165" s="12">
        <f t="shared" si="5"/>
        <v>0</v>
      </c>
      <c r="J165" s="13">
        <f>(1 - Dashboard!$I$9) * H165 * Dashboard!$I$8 * 'Lookups and Calculations'!$F$12</f>
        <v>0</v>
      </c>
      <c r="K165" s="12">
        <f>(1 - Dashboard!$I$11) * I165 * Dashboard!$I$10 * 'Lookups and Calculations'!$F$12</f>
        <v>0</v>
      </c>
      <c r="L165" s="12">
        <f>(H165 - I165) * Dashboard!$I$13 * (Dashboard!$D$12 / 365) * 'Lookups and Calculations'!$F$12</f>
        <v>0</v>
      </c>
      <c r="M165" s="3">
        <f>(G165*2) * Dashboard!$I$13 * (Dashboard!$D$12 / 365) * 'Lookups and Calculations'!$F$12</f>
        <v>1602.0878730267946</v>
      </c>
      <c r="N165" s="12">
        <f>H165 * Dashboard!$I$14 * Dashboard!$I$15 * (Dashboard!$D$12 / 365) * 'Lookups and Calculations'!$F$12</f>
        <v>0</v>
      </c>
    </row>
    <row r="166" spans="1:14" x14ac:dyDescent="0.35">
      <c r="A166" s="2">
        <v>165</v>
      </c>
      <c r="B166" s="11">
        <v>0.40972275027410943</v>
      </c>
      <c r="C166" s="11">
        <v>0.93056029637725246</v>
      </c>
      <c r="D166" s="3">
        <f>B166*Dashboard!$D$11*Dashboard!$D$10*SQRT(Dashboard!$D$12/365)</f>
        <v>101726.68824636313</v>
      </c>
      <c r="E166" s="3">
        <f>IF(Dashboard!$I$3,C166*Dashboard!$E$11*Dashboard!$E$10*SQRT(Dashboard!$D$12/365),0)</f>
        <v>462082.30858882732</v>
      </c>
      <c r="F166" s="3">
        <f>D166+IF(Dashboard!$I$3,E166,0)</f>
        <v>563808.99683519045</v>
      </c>
      <c r="G166" s="3">
        <f>IF(Dashboard!$I$4, ('Lookups and Calculations'!$F$9) / (1 - 'Lookups and Calculations'!$F$10), 'Lookups and Calculations'!$F$9)</f>
        <v>1951878.888340465</v>
      </c>
      <c r="H166" s="12">
        <f t="shared" si="4"/>
        <v>0</v>
      </c>
      <c r="I166" s="12">
        <f t="shared" si="5"/>
        <v>0</v>
      </c>
      <c r="J166" s="13">
        <f>(1 - Dashboard!$I$9) * H166 * Dashboard!$I$8 * 'Lookups and Calculations'!$F$12</f>
        <v>0</v>
      </c>
      <c r="K166" s="12">
        <f>(1 - Dashboard!$I$11) * I166 * Dashboard!$I$10 * 'Lookups and Calculations'!$F$12</f>
        <v>0</v>
      </c>
      <c r="L166" s="12">
        <f>(H166 - I166) * Dashboard!$I$13 * (Dashboard!$D$12 / 365) * 'Lookups and Calculations'!$F$12</f>
        <v>0</v>
      </c>
      <c r="M166" s="3">
        <f>(G166*2) * Dashboard!$I$13 * (Dashboard!$D$12 / 365) * 'Lookups and Calculations'!$F$12</f>
        <v>1602.0878730267946</v>
      </c>
      <c r="N166" s="12">
        <f>H166 * Dashboard!$I$14 * Dashboard!$I$15 * (Dashboard!$D$12 / 365) * 'Lookups and Calculations'!$F$12</f>
        <v>0</v>
      </c>
    </row>
    <row r="167" spans="1:14" x14ac:dyDescent="0.35">
      <c r="A167" s="2">
        <v>166</v>
      </c>
      <c r="B167" s="11">
        <v>0.691185611251659</v>
      </c>
      <c r="C167" s="11">
        <v>-1.1739784631993837</v>
      </c>
      <c r="D167" s="3">
        <f>B167*Dashboard!$D$11*Dashboard!$D$10*SQRT(Dashboard!$D$12/365)</f>
        <v>171608.78459673002</v>
      </c>
      <c r="E167" s="3">
        <f>IF(Dashboard!$I$3,C167*Dashboard!$E$11*Dashboard!$E$10*SQRT(Dashboard!$D$12/365),0)</f>
        <v>-582954.89354170102</v>
      </c>
      <c r="F167" s="3">
        <f>D167+IF(Dashboard!$I$3,E167,0)</f>
        <v>-411346.108944971</v>
      </c>
      <c r="G167" s="3">
        <f>IF(Dashboard!$I$4, ('Lookups and Calculations'!$F$9) / (1 - 'Lookups and Calculations'!$F$10), 'Lookups and Calculations'!$F$9)</f>
        <v>1951878.888340465</v>
      </c>
      <c r="H167" s="12">
        <f t="shared" si="4"/>
        <v>0</v>
      </c>
      <c r="I167" s="12">
        <f t="shared" si="5"/>
        <v>0</v>
      </c>
      <c r="J167" s="13">
        <f>(1 - Dashboard!$I$9) * H167 * Dashboard!$I$8 * 'Lookups and Calculations'!$F$12</f>
        <v>0</v>
      </c>
      <c r="K167" s="12">
        <f>(1 - Dashboard!$I$11) * I167 * Dashboard!$I$10 * 'Lookups and Calculations'!$F$12</f>
        <v>0</v>
      </c>
      <c r="L167" s="12">
        <f>(H167 - I167) * Dashboard!$I$13 * (Dashboard!$D$12 / 365) * 'Lookups and Calculations'!$F$12</f>
        <v>0</v>
      </c>
      <c r="M167" s="3">
        <f>(G167*2) * Dashboard!$I$13 * (Dashboard!$D$12 / 365) * 'Lookups and Calculations'!$F$12</f>
        <v>1602.0878730267946</v>
      </c>
      <c r="N167" s="12">
        <f>H167 * Dashboard!$I$14 * Dashboard!$I$15 * (Dashboard!$D$12 / 365) * 'Lookups and Calculations'!$F$12</f>
        <v>0</v>
      </c>
    </row>
    <row r="168" spans="1:14" x14ac:dyDescent="0.35">
      <c r="A168" s="2">
        <v>167</v>
      </c>
      <c r="B168" s="11">
        <v>-0.71825688296528201</v>
      </c>
      <c r="C168" s="11">
        <v>-0.86734255470060162</v>
      </c>
      <c r="D168" s="3">
        <f>B168*Dashboard!$D$11*Dashboard!$D$10*SQRT(Dashboard!$D$12/365)</f>
        <v>-178330.08776137474</v>
      </c>
      <c r="E168" s="3">
        <f>IF(Dashboard!$I$3,C168*Dashboard!$E$11*Dashboard!$E$10*SQRT(Dashboard!$D$12/365),0)</f>
        <v>-430690.68342338363</v>
      </c>
      <c r="F168" s="3">
        <f>D168+IF(Dashboard!$I$3,E168,0)</f>
        <v>-609020.7711847584</v>
      </c>
      <c r="G168" s="3">
        <f>IF(Dashboard!$I$4, ('Lookups and Calculations'!$F$9) / (1 - 'Lookups and Calculations'!$F$10), 'Lookups and Calculations'!$F$9)</f>
        <v>1951878.888340465</v>
      </c>
      <c r="H168" s="12">
        <f t="shared" si="4"/>
        <v>0</v>
      </c>
      <c r="I168" s="12">
        <f t="shared" si="5"/>
        <v>0</v>
      </c>
      <c r="J168" s="13">
        <f>(1 - Dashboard!$I$9) * H168 * Dashboard!$I$8 * 'Lookups and Calculations'!$F$12</f>
        <v>0</v>
      </c>
      <c r="K168" s="12">
        <f>(1 - Dashboard!$I$11) * I168 * Dashboard!$I$10 * 'Lookups and Calculations'!$F$12</f>
        <v>0</v>
      </c>
      <c r="L168" s="12">
        <f>(H168 - I168) * Dashboard!$I$13 * (Dashboard!$D$12 / 365) * 'Lookups and Calculations'!$F$12</f>
        <v>0</v>
      </c>
      <c r="M168" s="3">
        <f>(G168*2) * Dashboard!$I$13 * (Dashboard!$D$12 / 365) * 'Lookups and Calculations'!$F$12</f>
        <v>1602.0878730267946</v>
      </c>
      <c r="N168" s="12">
        <f>H168 * Dashboard!$I$14 * Dashboard!$I$15 * (Dashboard!$D$12 / 365) * 'Lookups and Calculations'!$F$12</f>
        <v>0</v>
      </c>
    </row>
    <row r="169" spans="1:14" x14ac:dyDescent="0.35">
      <c r="A169" s="2">
        <v>168</v>
      </c>
      <c r="B169" s="11">
        <v>0.24309010616528387</v>
      </c>
      <c r="C169" s="11">
        <v>-2.5489386707953119</v>
      </c>
      <c r="D169" s="3">
        <f>B169*Dashboard!$D$11*Dashboard!$D$10*SQRT(Dashboard!$D$12/365)</f>
        <v>60354.840997009116</v>
      </c>
      <c r="E169" s="3">
        <f>IF(Dashboard!$I$3,C169*Dashboard!$E$11*Dashboard!$E$10*SQRT(Dashboard!$D$12/365),0)</f>
        <v>-1265709.9921818958</v>
      </c>
      <c r="F169" s="3">
        <f>D169+IF(Dashboard!$I$3,E169,0)</f>
        <v>-1205355.1511848867</v>
      </c>
      <c r="G169" s="3">
        <f>IF(Dashboard!$I$4, ('Lookups and Calculations'!$F$9) / (1 - 'Lookups and Calculations'!$F$10), 'Lookups and Calculations'!$F$9)</f>
        <v>1951878.888340465</v>
      </c>
      <c r="H169" s="12">
        <f t="shared" si="4"/>
        <v>0</v>
      </c>
      <c r="I169" s="12">
        <f t="shared" si="5"/>
        <v>0</v>
      </c>
      <c r="J169" s="13">
        <f>(1 - Dashboard!$I$9) * H169 * Dashboard!$I$8 * 'Lookups and Calculations'!$F$12</f>
        <v>0</v>
      </c>
      <c r="K169" s="12">
        <f>(1 - Dashboard!$I$11) * I169 * Dashboard!$I$10 * 'Lookups and Calculations'!$F$12</f>
        <v>0</v>
      </c>
      <c r="L169" s="12">
        <f>(H169 - I169) * Dashboard!$I$13 * (Dashboard!$D$12 / 365) * 'Lookups and Calculations'!$F$12</f>
        <v>0</v>
      </c>
      <c r="M169" s="3">
        <f>(G169*2) * Dashboard!$I$13 * (Dashboard!$D$12 / 365) * 'Lookups and Calculations'!$F$12</f>
        <v>1602.0878730267946</v>
      </c>
      <c r="N169" s="12">
        <f>H169 * Dashboard!$I$14 * Dashboard!$I$15 * (Dashboard!$D$12 / 365) * 'Lookups and Calculations'!$F$12</f>
        <v>0</v>
      </c>
    </row>
    <row r="170" spans="1:14" x14ac:dyDescent="0.35">
      <c r="A170" s="2">
        <v>169</v>
      </c>
      <c r="B170" s="11">
        <v>0.27485226536224794</v>
      </c>
      <c r="C170" s="11">
        <v>-0.69299456919147429</v>
      </c>
      <c r="D170" s="3">
        <f>B170*Dashboard!$D$11*Dashboard!$D$10*SQRT(Dashboard!$D$12/365)</f>
        <v>68240.805992849113</v>
      </c>
      <c r="E170" s="3">
        <f>IF(Dashboard!$I$3,C170*Dashboard!$E$11*Dashboard!$E$10*SQRT(Dashboard!$D$12/365),0)</f>
        <v>-344115.83173939516</v>
      </c>
      <c r="F170" s="3">
        <f>D170+IF(Dashboard!$I$3,E170,0)</f>
        <v>-275875.02574654605</v>
      </c>
      <c r="G170" s="3">
        <f>IF(Dashboard!$I$4, ('Lookups and Calculations'!$F$9) / (1 - 'Lookups and Calculations'!$F$10), 'Lookups and Calculations'!$F$9)</f>
        <v>1951878.888340465</v>
      </c>
      <c r="H170" s="12">
        <f t="shared" si="4"/>
        <v>0</v>
      </c>
      <c r="I170" s="12">
        <f t="shared" si="5"/>
        <v>0</v>
      </c>
      <c r="J170" s="13">
        <f>(1 - Dashboard!$I$9) * H170 * Dashboard!$I$8 * 'Lookups and Calculations'!$F$12</f>
        <v>0</v>
      </c>
      <c r="K170" s="12">
        <f>(1 - Dashboard!$I$11) * I170 * Dashboard!$I$10 * 'Lookups and Calculations'!$F$12</f>
        <v>0</v>
      </c>
      <c r="L170" s="12">
        <f>(H170 - I170) * Dashboard!$I$13 * (Dashboard!$D$12 / 365) * 'Lookups and Calculations'!$F$12</f>
        <v>0</v>
      </c>
      <c r="M170" s="3">
        <f>(G170*2) * Dashboard!$I$13 * (Dashboard!$D$12 / 365) * 'Lookups and Calculations'!$F$12</f>
        <v>1602.0878730267946</v>
      </c>
      <c r="N170" s="12">
        <f>H170 * Dashboard!$I$14 * Dashboard!$I$15 * (Dashboard!$D$12 / 365) * 'Lookups and Calculations'!$F$12</f>
        <v>0</v>
      </c>
    </row>
    <row r="171" spans="1:14" x14ac:dyDescent="0.35">
      <c r="A171" s="2">
        <v>170</v>
      </c>
      <c r="B171" s="11">
        <v>-0.87610933711805283</v>
      </c>
      <c r="C171" s="11">
        <v>-0.74819846307731419</v>
      </c>
      <c r="D171" s="3">
        <f>B171*Dashboard!$D$11*Dashboard!$D$10*SQRT(Dashboard!$D$12/365)</f>
        <v>-217521.9739375253</v>
      </c>
      <c r="E171" s="3">
        <f>IF(Dashboard!$I$3,C171*Dashboard!$E$11*Dashboard!$E$10*SQRT(Dashboard!$D$12/365),0)</f>
        <v>-371528.07233161596</v>
      </c>
      <c r="F171" s="3">
        <f>D171+IF(Dashboard!$I$3,E171,0)</f>
        <v>-589050.04626914125</v>
      </c>
      <c r="G171" s="3">
        <f>IF(Dashboard!$I$4, ('Lookups and Calculations'!$F$9) / (1 - 'Lookups and Calculations'!$F$10), 'Lookups and Calculations'!$F$9)</f>
        <v>1951878.888340465</v>
      </c>
      <c r="H171" s="12">
        <f t="shared" si="4"/>
        <v>0</v>
      </c>
      <c r="I171" s="12">
        <f t="shared" si="5"/>
        <v>0</v>
      </c>
      <c r="J171" s="13">
        <f>(1 - Dashboard!$I$9) * H171 * Dashboard!$I$8 * 'Lookups and Calculations'!$F$12</f>
        <v>0</v>
      </c>
      <c r="K171" s="12">
        <f>(1 - Dashboard!$I$11) * I171 * Dashboard!$I$10 * 'Lookups and Calculations'!$F$12</f>
        <v>0</v>
      </c>
      <c r="L171" s="12">
        <f>(H171 - I171) * Dashboard!$I$13 * (Dashboard!$D$12 / 365) * 'Lookups and Calculations'!$F$12</f>
        <v>0</v>
      </c>
      <c r="M171" s="3">
        <f>(G171*2) * Dashboard!$I$13 * (Dashboard!$D$12 / 365) * 'Lookups and Calculations'!$F$12</f>
        <v>1602.0878730267946</v>
      </c>
      <c r="N171" s="12">
        <f>H171 * Dashboard!$I$14 * Dashboard!$I$15 * (Dashboard!$D$12 / 365) * 'Lookups and Calculations'!$F$12</f>
        <v>0</v>
      </c>
    </row>
    <row r="172" spans="1:14" x14ac:dyDescent="0.35">
      <c r="A172" s="2">
        <v>171</v>
      </c>
      <c r="B172" s="11">
        <v>-0.9245451497682402</v>
      </c>
      <c r="C172" s="11">
        <v>-1.3894326642551746</v>
      </c>
      <c r="D172" s="3">
        <f>B172*Dashboard!$D$11*Dashboard!$D$10*SQRT(Dashboard!$D$12/365)</f>
        <v>-229547.70306808612</v>
      </c>
      <c r="E172" s="3">
        <f>IF(Dashboard!$I$3,C172*Dashboard!$E$11*Dashboard!$E$10*SQRT(Dashboard!$D$12/365),0)</f>
        <v>-689941.59285243566</v>
      </c>
      <c r="F172" s="3">
        <f>D172+IF(Dashboard!$I$3,E172,0)</f>
        <v>-919489.29592052172</v>
      </c>
      <c r="G172" s="3">
        <f>IF(Dashboard!$I$4, ('Lookups and Calculations'!$F$9) / (1 - 'Lookups and Calculations'!$F$10), 'Lookups and Calculations'!$F$9)</f>
        <v>1951878.888340465</v>
      </c>
      <c r="H172" s="12">
        <f t="shared" si="4"/>
        <v>0</v>
      </c>
      <c r="I172" s="12">
        <f t="shared" si="5"/>
        <v>0</v>
      </c>
      <c r="J172" s="13">
        <f>(1 - Dashboard!$I$9) * H172 * Dashboard!$I$8 * 'Lookups and Calculations'!$F$12</f>
        <v>0</v>
      </c>
      <c r="K172" s="12">
        <f>(1 - Dashboard!$I$11) * I172 * Dashboard!$I$10 * 'Lookups and Calculations'!$F$12</f>
        <v>0</v>
      </c>
      <c r="L172" s="12">
        <f>(H172 - I172) * Dashboard!$I$13 * (Dashboard!$D$12 / 365) * 'Lookups and Calculations'!$F$12</f>
        <v>0</v>
      </c>
      <c r="M172" s="3">
        <f>(G172*2) * Dashboard!$I$13 * (Dashboard!$D$12 / 365) * 'Lookups and Calculations'!$F$12</f>
        <v>1602.0878730267946</v>
      </c>
      <c r="N172" s="12">
        <f>H172 * Dashboard!$I$14 * Dashboard!$I$15 * (Dashboard!$D$12 / 365) * 'Lookups and Calculations'!$F$12</f>
        <v>0</v>
      </c>
    </row>
    <row r="173" spans="1:14" x14ac:dyDescent="0.35">
      <c r="A173" s="2">
        <v>172</v>
      </c>
      <c r="B173" s="11">
        <v>-0.56077587132136586</v>
      </c>
      <c r="C173" s="11">
        <v>-0.38131753504241117</v>
      </c>
      <c r="D173" s="3">
        <f>B173*Dashboard!$D$11*Dashboard!$D$10*SQRT(Dashboard!$D$12/365)</f>
        <v>-139230.42398750584</v>
      </c>
      <c r="E173" s="3">
        <f>IF(Dashboard!$I$3,C173*Dashboard!$E$11*Dashboard!$E$10*SQRT(Dashboard!$D$12/365),0)</f>
        <v>-189348.38245706356</v>
      </c>
      <c r="F173" s="3">
        <f>D173+IF(Dashboard!$I$3,E173,0)</f>
        <v>-328578.80644456937</v>
      </c>
      <c r="G173" s="3">
        <f>IF(Dashboard!$I$4, ('Lookups and Calculations'!$F$9) / (1 - 'Lookups and Calculations'!$F$10), 'Lookups and Calculations'!$F$9)</f>
        <v>1951878.888340465</v>
      </c>
      <c r="H173" s="12">
        <f t="shared" si="4"/>
        <v>0</v>
      </c>
      <c r="I173" s="12">
        <f t="shared" si="5"/>
        <v>0</v>
      </c>
      <c r="J173" s="13">
        <f>(1 - Dashboard!$I$9) * H173 * Dashboard!$I$8 * 'Lookups and Calculations'!$F$12</f>
        <v>0</v>
      </c>
      <c r="K173" s="12">
        <f>(1 - Dashboard!$I$11) * I173 * Dashboard!$I$10 * 'Lookups and Calculations'!$F$12</f>
        <v>0</v>
      </c>
      <c r="L173" s="12">
        <f>(H173 - I173) * Dashboard!$I$13 * (Dashboard!$D$12 / 365) * 'Lookups and Calculations'!$F$12</f>
        <v>0</v>
      </c>
      <c r="M173" s="3">
        <f>(G173*2) * Dashboard!$I$13 * (Dashboard!$D$12 / 365) * 'Lookups and Calculations'!$F$12</f>
        <v>1602.0878730267946</v>
      </c>
      <c r="N173" s="12">
        <f>H173 * Dashboard!$I$14 * Dashboard!$I$15 * (Dashboard!$D$12 / 365) * 'Lookups and Calculations'!$F$12</f>
        <v>0</v>
      </c>
    </row>
    <row r="174" spans="1:14" x14ac:dyDescent="0.35">
      <c r="A174" s="2">
        <v>173</v>
      </c>
      <c r="B174" s="11">
        <v>0.87352273358250632</v>
      </c>
      <c r="C174" s="11">
        <v>-0.18587701395222936</v>
      </c>
      <c r="D174" s="3">
        <f>B174*Dashboard!$D$11*Dashboard!$D$10*SQRT(Dashboard!$D$12/365)</f>
        <v>216879.76744227589</v>
      </c>
      <c r="E174" s="3">
        <f>IF(Dashboard!$I$3,C174*Dashboard!$E$11*Dashboard!$E$10*SQRT(Dashboard!$D$12/365),0)</f>
        <v>-92299.746781613721</v>
      </c>
      <c r="F174" s="3">
        <f>D174+IF(Dashboard!$I$3,E174,0)</f>
        <v>124580.02066066217</v>
      </c>
      <c r="G174" s="3">
        <f>IF(Dashboard!$I$4, ('Lookups and Calculations'!$F$9) / (1 - 'Lookups and Calculations'!$F$10), 'Lookups and Calculations'!$F$9)</f>
        <v>1951878.888340465</v>
      </c>
      <c r="H174" s="12">
        <f t="shared" si="4"/>
        <v>0</v>
      </c>
      <c r="I174" s="12">
        <f t="shared" si="5"/>
        <v>0</v>
      </c>
      <c r="J174" s="13">
        <f>(1 - Dashboard!$I$9) * H174 * Dashboard!$I$8 * 'Lookups and Calculations'!$F$12</f>
        <v>0</v>
      </c>
      <c r="K174" s="12">
        <f>(1 - Dashboard!$I$11) * I174 * Dashboard!$I$10 * 'Lookups and Calculations'!$F$12</f>
        <v>0</v>
      </c>
      <c r="L174" s="12">
        <f>(H174 - I174) * Dashboard!$I$13 * (Dashboard!$D$12 / 365) * 'Lookups and Calculations'!$F$12</f>
        <v>0</v>
      </c>
      <c r="M174" s="3">
        <f>(G174*2) * Dashboard!$I$13 * (Dashboard!$D$12 / 365) * 'Lookups and Calculations'!$F$12</f>
        <v>1602.0878730267946</v>
      </c>
      <c r="N174" s="12">
        <f>H174 * Dashboard!$I$14 * Dashboard!$I$15 * (Dashboard!$D$12 / 365) * 'Lookups and Calculations'!$F$12</f>
        <v>0</v>
      </c>
    </row>
    <row r="175" spans="1:14" x14ac:dyDescent="0.35">
      <c r="A175" s="2">
        <v>174</v>
      </c>
      <c r="B175" s="11">
        <v>0.81711521975753498</v>
      </c>
      <c r="C175" s="11">
        <v>-6.862851550475535E-2</v>
      </c>
      <c r="D175" s="3">
        <f>B175*Dashboard!$D$11*Dashboard!$D$10*SQRT(Dashboard!$D$12/365)</f>
        <v>202874.81026138618</v>
      </c>
      <c r="E175" s="3">
        <f>IF(Dashboard!$I$3,C175*Dashboard!$E$11*Dashboard!$E$10*SQRT(Dashboard!$D$12/365),0)</f>
        <v>-34078.418134664666</v>
      </c>
      <c r="F175" s="3">
        <f>D175+IF(Dashboard!$I$3,E175,0)</f>
        <v>168796.3921267215</v>
      </c>
      <c r="G175" s="3">
        <f>IF(Dashboard!$I$4, ('Lookups and Calculations'!$F$9) / (1 - 'Lookups and Calculations'!$F$10), 'Lookups and Calculations'!$F$9)</f>
        <v>1951878.888340465</v>
      </c>
      <c r="H175" s="12">
        <f t="shared" si="4"/>
        <v>0</v>
      </c>
      <c r="I175" s="12">
        <f t="shared" si="5"/>
        <v>0</v>
      </c>
      <c r="J175" s="13">
        <f>(1 - Dashboard!$I$9) * H175 * Dashboard!$I$8 * 'Lookups and Calculations'!$F$12</f>
        <v>0</v>
      </c>
      <c r="K175" s="12">
        <f>(1 - Dashboard!$I$11) * I175 * Dashboard!$I$10 * 'Lookups and Calculations'!$F$12</f>
        <v>0</v>
      </c>
      <c r="L175" s="12">
        <f>(H175 - I175) * Dashboard!$I$13 * (Dashboard!$D$12 / 365) * 'Lookups and Calculations'!$F$12</f>
        <v>0</v>
      </c>
      <c r="M175" s="3">
        <f>(G175*2) * Dashboard!$I$13 * (Dashboard!$D$12 / 365) * 'Lookups and Calculations'!$F$12</f>
        <v>1602.0878730267946</v>
      </c>
      <c r="N175" s="12">
        <f>H175 * Dashboard!$I$14 * Dashboard!$I$15 * (Dashboard!$D$12 / 365) * 'Lookups and Calculations'!$F$12</f>
        <v>0</v>
      </c>
    </row>
    <row r="176" spans="1:14" x14ac:dyDescent="0.35">
      <c r="A176" s="2">
        <v>175</v>
      </c>
      <c r="B176" s="11">
        <v>0.77732344030461897</v>
      </c>
      <c r="C176" s="11">
        <v>0.67326393866263556</v>
      </c>
      <c r="D176" s="3">
        <f>B176*Dashboard!$D$11*Dashboard!$D$10*SQRT(Dashboard!$D$12/365)</f>
        <v>192995.23696342617</v>
      </c>
      <c r="E176" s="3">
        <f>IF(Dashboard!$I$3,C176*Dashboard!$E$11*Dashboard!$E$10*SQRT(Dashboard!$D$12/365),0)</f>
        <v>334318.3201324924</v>
      </c>
      <c r="F176" s="3">
        <f>D176+IF(Dashboard!$I$3,E176,0)</f>
        <v>527313.55709591857</v>
      </c>
      <c r="G176" s="3">
        <f>IF(Dashboard!$I$4, ('Lookups and Calculations'!$F$9) / (1 - 'Lookups and Calculations'!$F$10), 'Lookups and Calculations'!$F$9)</f>
        <v>1951878.888340465</v>
      </c>
      <c r="H176" s="12">
        <f t="shared" si="4"/>
        <v>0</v>
      </c>
      <c r="I176" s="12">
        <f t="shared" si="5"/>
        <v>0</v>
      </c>
      <c r="J176" s="13">
        <f>(1 - Dashboard!$I$9) * H176 * Dashboard!$I$8 * 'Lookups and Calculations'!$F$12</f>
        <v>0</v>
      </c>
      <c r="K176" s="12">
        <f>(1 - Dashboard!$I$11) * I176 * Dashboard!$I$10 * 'Lookups and Calculations'!$F$12</f>
        <v>0</v>
      </c>
      <c r="L176" s="12">
        <f>(H176 - I176) * Dashboard!$I$13 * (Dashboard!$D$12 / 365) * 'Lookups and Calculations'!$F$12</f>
        <v>0</v>
      </c>
      <c r="M176" s="3">
        <f>(G176*2) * Dashboard!$I$13 * (Dashboard!$D$12 / 365) * 'Lookups and Calculations'!$F$12</f>
        <v>1602.0878730267946</v>
      </c>
      <c r="N176" s="12">
        <f>H176 * Dashboard!$I$14 * Dashboard!$I$15 * (Dashboard!$D$12 / 365) * 'Lookups and Calculations'!$F$12</f>
        <v>0</v>
      </c>
    </row>
    <row r="177" spans="1:14" x14ac:dyDescent="0.35">
      <c r="A177" s="2">
        <v>176</v>
      </c>
      <c r="B177" s="11">
        <v>-0.38887483174479159</v>
      </c>
      <c r="C177" s="11">
        <v>-5.2936195015727695E-2</v>
      </c>
      <c r="D177" s="3">
        <f>B177*Dashboard!$D$11*Dashboard!$D$10*SQRT(Dashboard!$D$12/365)</f>
        <v>-96550.530204373354</v>
      </c>
      <c r="E177" s="3">
        <f>IF(Dashboard!$I$3,C177*Dashboard!$E$11*Dashboard!$E$10*SQRT(Dashboard!$D$12/365),0)</f>
        <v>-26286.184029131738</v>
      </c>
      <c r="F177" s="3">
        <f>D177+IF(Dashboard!$I$3,E177,0)</f>
        <v>-122836.71423350509</v>
      </c>
      <c r="G177" s="3">
        <f>IF(Dashboard!$I$4, ('Lookups and Calculations'!$F$9) / (1 - 'Lookups and Calculations'!$F$10), 'Lookups and Calculations'!$F$9)</f>
        <v>1951878.888340465</v>
      </c>
      <c r="H177" s="12">
        <f t="shared" si="4"/>
        <v>0</v>
      </c>
      <c r="I177" s="12">
        <f t="shared" si="5"/>
        <v>0</v>
      </c>
      <c r="J177" s="13">
        <f>(1 - Dashboard!$I$9) * H177 * Dashboard!$I$8 * 'Lookups and Calculations'!$F$12</f>
        <v>0</v>
      </c>
      <c r="K177" s="12">
        <f>(1 - Dashboard!$I$11) * I177 * Dashboard!$I$10 * 'Lookups and Calculations'!$F$12</f>
        <v>0</v>
      </c>
      <c r="L177" s="12">
        <f>(H177 - I177) * Dashboard!$I$13 * (Dashboard!$D$12 / 365) * 'Lookups and Calculations'!$F$12</f>
        <v>0</v>
      </c>
      <c r="M177" s="3">
        <f>(G177*2) * Dashboard!$I$13 * (Dashboard!$D$12 / 365) * 'Lookups and Calculations'!$F$12</f>
        <v>1602.0878730267946</v>
      </c>
      <c r="N177" s="12">
        <f>H177 * Dashboard!$I$14 * Dashboard!$I$15 * (Dashboard!$D$12 / 365) * 'Lookups and Calculations'!$F$12</f>
        <v>0</v>
      </c>
    </row>
    <row r="178" spans="1:14" x14ac:dyDescent="0.35">
      <c r="A178" s="2">
        <v>177</v>
      </c>
      <c r="B178" s="11">
        <v>2.482826299785839</v>
      </c>
      <c r="C178" s="11">
        <v>0.4442563551932589</v>
      </c>
      <c r="D178" s="3">
        <f>B178*Dashboard!$D$11*Dashboard!$D$10*SQRT(Dashboard!$D$12/365)</f>
        <v>616440.49982387654</v>
      </c>
      <c r="E178" s="3">
        <f>IF(Dashboard!$I$3,C178*Dashboard!$E$11*Dashboard!$E$10*SQRT(Dashboard!$D$12/365),0)</f>
        <v>220601.50536417976</v>
      </c>
      <c r="F178" s="3">
        <f>D178+IF(Dashboard!$I$3,E178,0)</f>
        <v>837042.00518805627</v>
      </c>
      <c r="G178" s="3">
        <f>IF(Dashboard!$I$4, ('Lookups and Calculations'!$F$9) / (1 - 'Lookups and Calculations'!$F$10), 'Lookups and Calculations'!$F$9)</f>
        <v>1951878.888340465</v>
      </c>
      <c r="H178" s="12">
        <f t="shared" si="4"/>
        <v>0</v>
      </c>
      <c r="I178" s="12">
        <f t="shared" si="5"/>
        <v>0</v>
      </c>
      <c r="J178" s="13">
        <f>(1 - Dashboard!$I$9) * H178 * Dashboard!$I$8 * 'Lookups and Calculations'!$F$12</f>
        <v>0</v>
      </c>
      <c r="K178" s="12">
        <f>(1 - Dashboard!$I$11) * I178 * Dashboard!$I$10 * 'Lookups and Calculations'!$F$12</f>
        <v>0</v>
      </c>
      <c r="L178" s="12">
        <f>(H178 - I178) * Dashboard!$I$13 * (Dashboard!$D$12 / 365) * 'Lookups and Calculations'!$F$12</f>
        <v>0</v>
      </c>
      <c r="M178" s="3">
        <f>(G178*2) * Dashboard!$I$13 * (Dashboard!$D$12 / 365) * 'Lookups and Calculations'!$F$12</f>
        <v>1602.0878730267946</v>
      </c>
      <c r="N178" s="12">
        <f>H178 * Dashboard!$I$14 * Dashboard!$I$15 * (Dashboard!$D$12 / 365) * 'Lookups and Calculations'!$F$12</f>
        <v>0</v>
      </c>
    </row>
    <row r="179" spans="1:14" x14ac:dyDescent="0.35">
      <c r="A179" s="2">
        <v>178</v>
      </c>
      <c r="B179" s="11">
        <v>-0.99768040564456573</v>
      </c>
      <c r="C179" s="11">
        <v>0.17139880008559288</v>
      </c>
      <c r="D179" s="3">
        <f>B179*Dashboard!$D$11*Dashboard!$D$10*SQRT(Dashboard!$D$12/365)</f>
        <v>-247705.85359639255</v>
      </c>
      <c r="E179" s="3">
        <f>IF(Dashboard!$I$3,C179*Dashboard!$E$11*Dashboard!$E$10*SQRT(Dashboard!$D$12/365),0)</f>
        <v>85110.393750130024</v>
      </c>
      <c r="F179" s="3">
        <f>D179+IF(Dashboard!$I$3,E179,0)</f>
        <v>-162595.45984626253</v>
      </c>
      <c r="G179" s="3">
        <f>IF(Dashboard!$I$4, ('Lookups and Calculations'!$F$9) / (1 - 'Lookups and Calculations'!$F$10), 'Lookups and Calculations'!$F$9)</f>
        <v>1951878.888340465</v>
      </c>
      <c r="H179" s="12">
        <f t="shared" si="4"/>
        <v>0</v>
      </c>
      <c r="I179" s="12">
        <f t="shared" si="5"/>
        <v>0</v>
      </c>
      <c r="J179" s="13">
        <f>(1 - Dashboard!$I$9) * H179 * Dashboard!$I$8 * 'Lookups and Calculations'!$F$12</f>
        <v>0</v>
      </c>
      <c r="K179" s="12">
        <f>(1 - Dashboard!$I$11) * I179 * Dashboard!$I$10 * 'Lookups and Calculations'!$F$12</f>
        <v>0</v>
      </c>
      <c r="L179" s="12">
        <f>(H179 - I179) * Dashboard!$I$13 * (Dashboard!$D$12 / 365) * 'Lookups and Calculations'!$F$12</f>
        <v>0</v>
      </c>
      <c r="M179" s="3">
        <f>(G179*2) * Dashboard!$I$13 * (Dashboard!$D$12 / 365) * 'Lookups and Calculations'!$F$12</f>
        <v>1602.0878730267946</v>
      </c>
      <c r="N179" s="12">
        <f>H179 * Dashboard!$I$14 * Dashboard!$I$15 * (Dashboard!$D$12 / 365) * 'Lookups and Calculations'!$F$12</f>
        <v>0</v>
      </c>
    </row>
    <row r="180" spans="1:14" x14ac:dyDescent="0.35">
      <c r="A180" s="2">
        <v>179</v>
      </c>
      <c r="B180" s="11">
        <v>-0.21786711636200198</v>
      </c>
      <c r="C180" s="11">
        <v>0.2468511388348246</v>
      </c>
      <c r="D180" s="3">
        <f>B180*Dashboard!$D$11*Dashboard!$D$10*SQRT(Dashboard!$D$12/365)</f>
        <v>-54092.432530203041</v>
      </c>
      <c r="E180" s="3">
        <f>IF(Dashboard!$I$3,C180*Dashboard!$E$11*Dashboard!$E$10*SQRT(Dashboard!$D$12/365),0)</f>
        <v>122577.27366474092</v>
      </c>
      <c r="F180" s="3">
        <f>D180+IF(Dashboard!$I$3,E180,0)</f>
        <v>68484.841134537884</v>
      </c>
      <c r="G180" s="3">
        <f>IF(Dashboard!$I$4, ('Lookups and Calculations'!$F$9) / (1 - 'Lookups and Calculations'!$F$10), 'Lookups and Calculations'!$F$9)</f>
        <v>1951878.888340465</v>
      </c>
      <c r="H180" s="12">
        <f t="shared" si="4"/>
        <v>0</v>
      </c>
      <c r="I180" s="12">
        <f t="shared" si="5"/>
        <v>0</v>
      </c>
      <c r="J180" s="13">
        <f>(1 - Dashboard!$I$9) * H180 * Dashboard!$I$8 * 'Lookups and Calculations'!$F$12</f>
        <v>0</v>
      </c>
      <c r="K180" s="12">
        <f>(1 - Dashboard!$I$11) * I180 * Dashboard!$I$10 * 'Lookups and Calculations'!$F$12</f>
        <v>0</v>
      </c>
      <c r="L180" s="12">
        <f>(H180 - I180) * Dashboard!$I$13 * (Dashboard!$D$12 / 365) * 'Lookups and Calculations'!$F$12</f>
        <v>0</v>
      </c>
      <c r="M180" s="3">
        <f>(G180*2) * Dashboard!$I$13 * (Dashboard!$D$12 / 365) * 'Lookups and Calculations'!$F$12</f>
        <v>1602.0878730267946</v>
      </c>
      <c r="N180" s="12">
        <f>H180 * Dashboard!$I$14 * Dashboard!$I$15 * (Dashboard!$D$12 / 365) * 'Lookups and Calculations'!$F$12</f>
        <v>0</v>
      </c>
    </row>
    <row r="181" spans="1:14" x14ac:dyDescent="0.35">
      <c r="A181" s="2">
        <v>180</v>
      </c>
      <c r="B181" s="11">
        <v>-1.467178779975727</v>
      </c>
      <c r="C181" s="11">
        <v>-2.2228339725466939</v>
      </c>
      <c r="D181" s="3">
        <f>B181*Dashboard!$D$11*Dashboard!$D$10*SQRT(Dashboard!$D$12/365)</f>
        <v>-364273.73938210489</v>
      </c>
      <c r="E181" s="3">
        <f>IF(Dashboard!$I$3,C181*Dashboard!$E$11*Dashboard!$E$10*SQRT(Dashboard!$D$12/365),0)</f>
        <v>-1103778.2910390228</v>
      </c>
      <c r="F181" s="3">
        <f>D181+IF(Dashboard!$I$3,E181,0)</f>
        <v>-1468052.0304211278</v>
      </c>
      <c r="G181" s="3">
        <f>IF(Dashboard!$I$4, ('Lookups and Calculations'!$F$9) / (1 - 'Lookups and Calculations'!$F$10), 'Lookups and Calculations'!$F$9)</f>
        <v>1951878.888340465</v>
      </c>
      <c r="H181" s="12">
        <f t="shared" si="4"/>
        <v>0</v>
      </c>
      <c r="I181" s="12">
        <f t="shared" si="5"/>
        <v>0</v>
      </c>
      <c r="J181" s="13">
        <f>(1 - Dashboard!$I$9) * H181 * Dashboard!$I$8 * 'Lookups and Calculations'!$F$12</f>
        <v>0</v>
      </c>
      <c r="K181" s="12">
        <f>(1 - Dashboard!$I$11) * I181 * Dashboard!$I$10 * 'Lookups and Calculations'!$F$12</f>
        <v>0</v>
      </c>
      <c r="L181" s="12">
        <f>(H181 - I181) * Dashboard!$I$13 * (Dashboard!$D$12 / 365) * 'Lookups and Calculations'!$F$12</f>
        <v>0</v>
      </c>
      <c r="M181" s="3">
        <f>(G181*2) * Dashboard!$I$13 * (Dashboard!$D$12 / 365) * 'Lookups and Calculations'!$F$12</f>
        <v>1602.0878730267946</v>
      </c>
      <c r="N181" s="12">
        <f>H181 * Dashboard!$I$14 * Dashboard!$I$15 * (Dashboard!$D$12 / 365) * 'Lookups and Calculations'!$F$12</f>
        <v>0</v>
      </c>
    </row>
    <row r="182" spans="1:14" x14ac:dyDescent="0.35">
      <c r="A182" s="2">
        <v>181</v>
      </c>
      <c r="B182" s="11">
        <v>0.79205577319624154</v>
      </c>
      <c r="C182" s="11">
        <v>0.27789448313340709</v>
      </c>
      <c r="D182" s="3">
        <f>B182*Dashboard!$D$11*Dashboard!$D$10*SQRT(Dashboard!$D$12/365)</f>
        <v>196653.00659961332</v>
      </c>
      <c r="E182" s="3">
        <f>IF(Dashboard!$I$3,C182*Dashboard!$E$11*Dashboard!$E$10*SQRT(Dashboard!$D$12/365),0)</f>
        <v>137992.26639079148</v>
      </c>
      <c r="F182" s="3">
        <f>D182+IF(Dashboard!$I$3,E182,0)</f>
        <v>334645.2729904048</v>
      </c>
      <c r="G182" s="3">
        <f>IF(Dashboard!$I$4, ('Lookups and Calculations'!$F$9) / (1 - 'Lookups and Calculations'!$F$10), 'Lookups and Calculations'!$F$9)</f>
        <v>1951878.888340465</v>
      </c>
      <c r="H182" s="12">
        <f t="shared" si="4"/>
        <v>0</v>
      </c>
      <c r="I182" s="12">
        <f t="shared" si="5"/>
        <v>0</v>
      </c>
      <c r="J182" s="13">
        <f>(1 - Dashboard!$I$9) * H182 * Dashboard!$I$8 * 'Lookups and Calculations'!$F$12</f>
        <v>0</v>
      </c>
      <c r="K182" s="12">
        <f>(1 - Dashboard!$I$11) * I182 * Dashboard!$I$10 * 'Lookups and Calculations'!$F$12</f>
        <v>0</v>
      </c>
      <c r="L182" s="12">
        <f>(H182 - I182) * Dashboard!$I$13 * (Dashboard!$D$12 / 365) * 'Lookups and Calculations'!$F$12</f>
        <v>0</v>
      </c>
      <c r="M182" s="3">
        <f>(G182*2) * Dashboard!$I$13 * (Dashboard!$D$12 / 365) * 'Lookups and Calculations'!$F$12</f>
        <v>1602.0878730267946</v>
      </c>
      <c r="N182" s="12">
        <f>H182 * Dashboard!$I$14 * Dashboard!$I$15 * (Dashboard!$D$12 / 365) * 'Lookups and Calculations'!$F$12</f>
        <v>0</v>
      </c>
    </row>
    <row r="183" spans="1:14" x14ac:dyDescent="0.35">
      <c r="A183" s="2">
        <v>182</v>
      </c>
      <c r="B183" s="11">
        <v>1.28582037050168</v>
      </c>
      <c r="C183" s="11">
        <v>-0.92329121468032971</v>
      </c>
      <c r="D183" s="3">
        <f>B183*Dashboard!$D$11*Dashboard!$D$10*SQRT(Dashboard!$D$12/365)</f>
        <v>319245.75309362065</v>
      </c>
      <c r="E183" s="3">
        <f>IF(Dashboard!$I$3,C183*Dashboard!$E$11*Dashboard!$E$10*SQRT(Dashboard!$D$12/365),0)</f>
        <v>-458472.74769856437</v>
      </c>
      <c r="F183" s="3">
        <f>D183+IF(Dashboard!$I$3,E183,0)</f>
        <v>-139226.99460494373</v>
      </c>
      <c r="G183" s="3">
        <f>IF(Dashboard!$I$4, ('Lookups and Calculations'!$F$9) / (1 - 'Lookups and Calculations'!$F$10), 'Lookups and Calculations'!$F$9)</f>
        <v>1951878.888340465</v>
      </c>
      <c r="H183" s="12">
        <f t="shared" si="4"/>
        <v>0</v>
      </c>
      <c r="I183" s="12">
        <f t="shared" si="5"/>
        <v>0</v>
      </c>
      <c r="J183" s="13">
        <f>(1 - Dashboard!$I$9) * H183 * Dashboard!$I$8 * 'Lookups and Calculations'!$F$12</f>
        <v>0</v>
      </c>
      <c r="K183" s="12">
        <f>(1 - Dashboard!$I$11) * I183 * Dashboard!$I$10 * 'Lookups and Calculations'!$F$12</f>
        <v>0</v>
      </c>
      <c r="L183" s="12">
        <f>(H183 - I183) * Dashboard!$I$13 * (Dashboard!$D$12 / 365) * 'Lookups and Calculations'!$F$12</f>
        <v>0</v>
      </c>
      <c r="M183" s="3">
        <f>(G183*2) * Dashboard!$I$13 * (Dashboard!$D$12 / 365) * 'Lookups and Calculations'!$F$12</f>
        <v>1602.0878730267946</v>
      </c>
      <c r="N183" s="12">
        <f>H183 * Dashboard!$I$14 * Dashboard!$I$15 * (Dashboard!$D$12 / 365) * 'Lookups and Calculations'!$F$12</f>
        <v>0</v>
      </c>
    </row>
    <row r="184" spans="1:14" x14ac:dyDescent="0.35">
      <c r="A184" s="2">
        <v>183</v>
      </c>
      <c r="B184" s="11">
        <v>0.20368421540499096</v>
      </c>
      <c r="C184" s="11">
        <v>0.27135652178713471</v>
      </c>
      <c r="D184" s="3">
        <f>B184*Dashboard!$D$11*Dashboard!$D$10*SQRT(Dashboard!$D$12/365)</f>
        <v>50571.076825357093</v>
      </c>
      <c r="E184" s="3">
        <f>IF(Dashboard!$I$3,C184*Dashboard!$E$11*Dashboard!$E$10*SQRT(Dashboard!$D$12/365),0)</f>
        <v>134745.75320501367</v>
      </c>
      <c r="F184" s="3">
        <f>D184+IF(Dashboard!$I$3,E184,0)</f>
        <v>185316.83003037077</v>
      </c>
      <c r="G184" s="3">
        <f>IF(Dashboard!$I$4, ('Lookups and Calculations'!$F$9) / (1 - 'Lookups and Calculations'!$F$10), 'Lookups and Calculations'!$F$9)</f>
        <v>1951878.888340465</v>
      </c>
      <c r="H184" s="12">
        <f t="shared" si="4"/>
        <v>0</v>
      </c>
      <c r="I184" s="12">
        <f t="shared" si="5"/>
        <v>0</v>
      </c>
      <c r="J184" s="13">
        <f>(1 - Dashboard!$I$9) * H184 * Dashboard!$I$8 * 'Lookups and Calculations'!$F$12</f>
        <v>0</v>
      </c>
      <c r="K184" s="12">
        <f>(1 - Dashboard!$I$11) * I184 * Dashboard!$I$10 * 'Lookups and Calculations'!$F$12</f>
        <v>0</v>
      </c>
      <c r="L184" s="12">
        <f>(H184 - I184) * Dashboard!$I$13 * (Dashboard!$D$12 / 365) * 'Lookups and Calculations'!$F$12</f>
        <v>0</v>
      </c>
      <c r="M184" s="3">
        <f>(G184*2) * Dashboard!$I$13 * (Dashboard!$D$12 / 365) * 'Lookups and Calculations'!$F$12</f>
        <v>1602.0878730267946</v>
      </c>
      <c r="N184" s="12">
        <f>H184 * Dashboard!$I$14 * Dashboard!$I$15 * (Dashboard!$D$12 / 365) * 'Lookups and Calculations'!$F$12</f>
        <v>0</v>
      </c>
    </row>
    <row r="185" spans="1:14" x14ac:dyDescent="0.35">
      <c r="A185" s="2">
        <v>184</v>
      </c>
      <c r="B185" s="11">
        <v>-2.2557832252613657</v>
      </c>
      <c r="C185" s="11">
        <v>0.78156027990875554</v>
      </c>
      <c r="D185" s="3">
        <f>B185*Dashboard!$D$11*Dashboard!$D$10*SQRT(Dashboard!$D$12/365)</f>
        <v>-560069.84419102443</v>
      </c>
      <c r="E185" s="3">
        <f>IF(Dashboard!$I$3,C185*Dashboard!$E$11*Dashboard!$E$10*SQRT(Dashboard!$D$12/365),0)</f>
        <v>388094.3339701207</v>
      </c>
      <c r="F185" s="3">
        <f>D185+IF(Dashboard!$I$3,E185,0)</f>
        <v>-171975.51022090373</v>
      </c>
      <c r="G185" s="3">
        <f>IF(Dashboard!$I$4, ('Lookups and Calculations'!$F$9) / (1 - 'Lookups and Calculations'!$F$10), 'Lookups and Calculations'!$F$9)</f>
        <v>1951878.888340465</v>
      </c>
      <c r="H185" s="12">
        <f t="shared" si="4"/>
        <v>0</v>
      </c>
      <c r="I185" s="12">
        <f t="shared" si="5"/>
        <v>0</v>
      </c>
      <c r="J185" s="13">
        <f>(1 - Dashboard!$I$9) * H185 * Dashboard!$I$8 * 'Lookups and Calculations'!$F$12</f>
        <v>0</v>
      </c>
      <c r="K185" s="12">
        <f>(1 - Dashboard!$I$11) * I185 * Dashboard!$I$10 * 'Lookups and Calculations'!$F$12</f>
        <v>0</v>
      </c>
      <c r="L185" s="12">
        <f>(H185 - I185) * Dashboard!$I$13 * (Dashboard!$D$12 / 365) * 'Lookups and Calculations'!$F$12</f>
        <v>0</v>
      </c>
      <c r="M185" s="3">
        <f>(G185*2) * Dashboard!$I$13 * (Dashboard!$D$12 / 365) * 'Lookups and Calculations'!$F$12</f>
        <v>1602.0878730267946</v>
      </c>
      <c r="N185" s="12">
        <f>H185 * Dashboard!$I$14 * Dashboard!$I$15 * (Dashboard!$D$12 / 365) * 'Lookups and Calculations'!$F$12</f>
        <v>0</v>
      </c>
    </row>
    <row r="186" spans="1:14" x14ac:dyDescent="0.35">
      <c r="A186" s="2">
        <v>185</v>
      </c>
      <c r="B186" s="11">
        <v>-0.84151227497411496</v>
      </c>
      <c r="C186" s="11">
        <v>0.51704026711464146</v>
      </c>
      <c r="D186" s="3">
        <f>B186*Dashboard!$D$11*Dashboard!$D$10*SQRT(Dashboard!$D$12/365)</f>
        <v>-208932.15422992577</v>
      </c>
      <c r="E186" s="3">
        <f>IF(Dashboard!$I$3,C186*Dashboard!$E$11*Dashboard!$E$10*SQRT(Dashboard!$D$12/365),0)</f>
        <v>256743.34182517114</v>
      </c>
      <c r="F186" s="3">
        <f>D186+IF(Dashboard!$I$3,E186,0)</f>
        <v>47811.18759524537</v>
      </c>
      <c r="G186" s="3">
        <f>IF(Dashboard!$I$4, ('Lookups and Calculations'!$F$9) / (1 - 'Lookups and Calculations'!$F$10), 'Lookups and Calculations'!$F$9)</f>
        <v>1951878.888340465</v>
      </c>
      <c r="H186" s="12">
        <f t="shared" si="4"/>
        <v>0</v>
      </c>
      <c r="I186" s="12">
        <f t="shared" si="5"/>
        <v>0</v>
      </c>
      <c r="J186" s="13">
        <f>(1 - Dashboard!$I$9) * H186 * Dashboard!$I$8 * 'Lookups and Calculations'!$F$12</f>
        <v>0</v>
      </c>
      <c r="K186" s="12">
        <f>(1 - Dashboard!$I$11) * I186 * Dashboard!$I$10 * 'Lookups and Calculations'!$F$12</f>
        <v>0</v>
      </c>
      <c r="L186" s="12">
        <f>(H186 - I186) * Dashboard!$I$13 * (Dashboard!$D$12 / 365) * 'Lookups and Calculations'!$F$12</f>
        <v>0</v>
      </c>
      <c r="M186" s="3">
        <f>(G186*2) * Dashboard!$I$13 * (Dashboard!$D$12 / 365) * 'Lookups and Calculations'!$F$12</f>
        <v>1602.0878730267946</v>
      </c>
      <c r="N186" s="12">
        <f>H186 * Dashboard!$I$14 * Dashboard!$I$15 * (Dashboard!$D$12 / 365) * 'Lookups and Calculations'!$F$12</f>
        <v>0</v>
      </c>
    </row>
    <row r="187" spans="1:14" x14ac:dyDescent="0.35">
      <c r="A187" s="2">
        <v>186</v>
      </c>
      <c r="B187" s="11">
        <v>-1.0576832463001267</v>
      </c>
      <c r="C187" s="11">
        <v>-0.20197806518411918</v>
      </c>
      <c r="D187" s="3">
        <f>B187*Dashboard!$D$11*Dashboard!$D$10*SQRT(Dashboard!$D$12/365)</f>
        <v>-262603.46487421606</v>
      </c>
      <c r="E187" s="3">
        <f>IF(Dashboard!$I$3,C187*Dashboard!$E$11*Dashboard!$E$10*SQRT(Dashboard!$D$12/365),0)</f>
        <v>-100294.94166893399</v>
      </c>
      <c r="F187" s="3">
        <f>D187+IF(Dashboard!$I$3,E187,0)</f>
        <v>-362898.40654315008</v>
      </c>
      <c r="G187" s="3">
        <f>IF(Dashboard!$I$4, ('Lookups and Calculations'!$F$9) / (1 - 'Lookups and Calculations'!$F$10), 'Lookups and Calculations'!$F$9)</f>
        <v>1951878.888340465</v>
      </c>
      <c r="H187" s="12">
        <f t="shared" si="4"/>
        <v>0</v>
      </c>
      <c r="I187" s="12">
        <f t="shared" si="5"/>
        <v>0</v>
      </c>
      <c r="J187" s="13">
        <f>(1 - Dashboard!$I$9) * H187 * Dashboard!$I$8 * 'Lookups and Calculations'!$F$12</f>
        <v>0</v>
      </c>
      <c r="K187" s="12">
        <f>(1 - Dashboard!$I$11) * I187 * Dashboard!$I$10 * 'Lookups and Calculations'!$F$12</f>
        <v>0</v>
      </c>
      <c r="L187" s="12">
        <f>(H187 - I187) * Dashboard!$I$13 * (Dashboard!$D$12 / 365) * 'Lookups and Calculations'!$F$12</f>
        <v>0</v>
      </c>
      <c r="M187" s="3">
        <f>(G187*2) * Dashboard!$I$13 * (Dashboard!$D$12 / 365) * 'Lookups and Calculations'!$F$12</f>
        <v>1602.0878730267946</v>
      </c>
      <c r="N187" s="12">
        <f>H187 * Dashboard!$I$14 * Dashboard!$I$15 * (Dashboard!$D$12 / 365) * 'Lookups and Calculations'!$F$12</f>
        <v>0</v>
      </c>
    </row>
    <row r="188" spans="1:14" x14ac:dyDescent="0.35">
      <c r="A188" s="2">
        <v>187</v>
      </c>
      <c r="B188" s="11">
        <v>-0.17818388802271459</v>
      </c>
      <c r="C188" s="11">
        <v>0.98241477998433469</v>
      </c>
      <c r="D188" s="3">
        <f>B188*Dashboard!$D$11*Dashboard!$D$10*SQRT(Dashboard!$D$12/365)</f>
        <v>-44239.810494499063</v>
      </c>
      <c r="E188" s="3">
        <f>IF(Dashboard!$I$3,C188*Dashboard!$E$11*Dashboard!$E$10*SQRT(Dashboard!$D$12/365),0)</f>
        <v>487831.35417902103</v>
      </c>
      <c r="F188" s="3">
        <f>D188+IF(Dashboard!$I$3,E188,0)</f>
        <v>443591.54368452198</v>
      </c>
      <c r="G188" s="3">
        <f>IF(Dashboard!$I$4, ('Lookups and Calculations'!$F$9) / (1 - 'Lookups and Calculations'!$F$10), 'Lookups and Calculations'!$F$9)</f>
        <v>1951878.888340465</v>
      </c>
      <c r="H188" s="12">
        <f t="shared" si="4"/>
        <v>0</v>
      </c>
      <c r="I188" s="12">
        <f t="shared" si="5"/>
        <v>0</v>
      </c>
      <c r="J188" s="13">
        <f>(1 - Dashboard!$I$9) * H188 * Dashboard!$I$8 * 'Lookups and Calculations'!$F$12</f>
        <v>0</v>
      </c>
      <c r="K188" s="12">
        <f>(1 - Dashboard!$I$11) * I188 * Dashboard!$I$10 * 'Lookups and Calculations'!$F$12</f>
        <v>0</v>
      </c>
      <c r="L188" s="12">
        <f>(H188 - I188) * Dashboard!$I$13 * (Dashboard!$D$12 / 365) * 'Lookups and Calculations'!$F$12</f>
        <v>0</v>
      </c>
      <c r="M188" s="3">
        <f>(G188*2) * Dashboard!$I$13 * (Dashboard!$D$12 / 365) * 'Lookups and Calculations'!$F$12</f>
        <v>1602.0878730267946</v>
      </c>
      <c r="N188" s="12">
        <f>H188 * Dashboard!$I$14 * Dashboard!$I$15 * (Dashboard!$D$12 / 365) * 'Lookups and Calculations'!$F$12</f>
        <v>0</v>
      </c>
    </row>
    <row r="189" spans="1:14" x14ac:dyDescent="0.35">
      <c r="A189" s="2">
        <v>188</v>
      </c>
      <c r="B189" s="11">
        <v>-1.4856202843237059E-2</v>
      </c>
      <c r="C189" s="11">
        <v>-0.46887469829430273</v>
      </c>
      <c r="D189" s="3">
        <f>B189*Dashboard!$D$11*Dashboard!$D$10*SQRT(Dashboard!$D$12/365)</f>
        <v>-3688.5242866002691</v>
      </c>
      <c r="E189" s="3">
        <f>IF(Dashboard!$I$3,C189*Dashboard!$E$11*Dashboard!$E$10*SQRT(Dashboard!$D$12/365),0)</f>
        <v>-232826.07679501417</v>
      </c>
      <c r="F189" s="3">
        <f>D189+IF(Dashboard!$I$3,E189,0)</f>
        <v>-236514.60108161444</v>
      </c>
      <c r="G189" s="3">
        <f>IF(Dashboard!$I$4, ('Lookups and Calculations'!$F$9) / (1 - 'Lookups and Calculations'!$F$10), 'Lookups and Calculations'!$F$9)</f>
        <v>1951878.888340465</v>
      </c>
      <c r="H189" s="12">
        <f t="shared" si="4"/>
        <v>0</v>
      </c>
      <c r="I189" s="12">
        <f t="shared" si="5"/>
        <v>0</v>
      </c>
      <c r="J189" s="13">
        <f>(1 - Dashboard!$I$9) * H189 * Dashboard!$I$8 * 'Lookups and Calculations'!$F$12</f>
        <v>0</v>
      </c>
      <c r="K189" s="12">
        <f>(1 - Dashboard!$I$11) * I189 * Dashboard!$I$10 * 'Lookups and Calculations'!$F$12</f>
        <v>0</v>
      </c>
      <c r="L189" s="12">
        <f>(H189 - I189) * Dashboard!$I$13 * (Dashboard!$D$12 / 365) * 'Lookups and Calculations'!$F$12</f>
        <v>0</v>
      </c>
      <c r="M189" s="3">
        <f>(G189*2) * Dashboard!$I$13 * (Dashboard!$D$12 / 365) * 'Lookups and Calculations'!$F$12</f>
        <v>1602.0878730267946</v>
      </c>
      <c r="N189" s="12">
        <f>H189 * Dashboard!$I$14 * Dashboard!$I$15 * (Dashboard!$D$12 / 365) * 'Lookups and Calculations'!$F$12</f>
        <v>0</v>
      </c>
    </row>
    <row r="190" spans="1:14" x14ac:dyDescent="0.35">
      <c r="A190" s="2">
        <v>189</v>
      </c>
      <c r="B190" s="11">
        <v>-1.0765007784738019</v>
      </c>
      <c r="C190" s="11">
        <v>0.58630248381858396</v>
      </c>
      <c r="D190" s="3">
        <f>B190*Dashboard!$D$11*Dashboard!$D$10*SQRT(Dashboard!$D$12/365)</f>
        <v>-267275.51500498544</v>
      </c>
      <c r="E190" s="3">
        <f>IF(Dashboard!$I$3,C190*Dashboard!$E$11*Dashboard!$E$10*SQRT(Dashboard!$D$12/365),0)</f>
        <v>291136.43286627281</v>
      </c>
      <c r="F190" s="3">
        <f>D190+IF(Dashboard!$I$3,E190,0)</f>
        <v>23860.917861287366</v>
      </c>
      <c r="G190" s="3">
        <f>IF(Dashboard!$I$4, ('Lookups and Calculations'!$F$9) / (1 - 'Lookups and Calculations'!$F$10), 'Lookups and Calculations'!$F$9)</f>
        <v>1951878.888340465</v>
      </c>
      <c r="H190" s="12">
        <f t="shared" si="4"/>
        <v>0</v>
      </c>
      <c r="I190" s="12">
        <f t="shared" si="5"/>
        <v>0</v>
      </c>
      <c r="J190" s="13">
        <f>(1 - Dashboard!$I$9) * H190 * Dashboard!$I$8 * 'Lookups and Calculations'!$F$12</f>
        <v>0</v>
      </c>
      <c r="K190" s="12">
        <f>(1 - Dashboard!$I$11) * I190 * Dashboard!$I$10 * 'Lookups and Calculations'!$F$12</f>
        <v>0</v>
      </c>
      <c r="L190" s="12">
        <f>(H190 - I190) * Dashboard!$I$13 * (Dashboard!$D$12 / 365) * 'Lookups and Calculations'!$F$12</f>
        <v>0</v>
      </c>
      <c r="M190" s="3">
        <f>(G190*2) * Dashboard!$I$13 * (Dashboard!$D$12 / 365) * 'Lookups and Calculations'!$F$12</f>
        <v>1602.0878730267946</v>
      </c>
      <c r="N190" s="12">
        <f>H190 * Dashboard!$I$14 * Dashboard!$I$15 * (Dashboard!$D$12 / 365) * 'Lookups and Calculations'!$F$12</f>
        <v>0</v>
      </c>
    </row>
    <row r="191" spans="1:14" x14ac:dyDescent="0.35">
      <c r="A191" s="2">
        <v>190</v>
      </c>
      <c r="B191" s="11">
        <v>-1.8075017931837742</v>
      </c>
      <c r="C191" s="11">
        <v>-0.3452231899624798</v>
      </c>
      <c r="D191" s="3">
        <f>B191*Dashboard!$D$11*Dashboard!$D$10*SQRT(Dashboard!$D$12/365)</f>
        <v>-448769.73830946925</v>
      </c>
      <c r="E191" s="3">
        <f>IF(Dashboard!$I$3,C191*Dashboard!$E$11*Dashboard!$E$10*SQRT(Dashboard!$D$12/365),0)</f>
        <v>-171425.24693702531</v>
      </c>
      <c r="F191" s="3">
        <f>D191+IF(Dashboard!$I$3,E191,0)</f>
        <v>-620194.98524649453</v>
      </c>
      <c r="G191" s="3">
        <f>IF(Dashboard!$I$4, ('Lookups and Calculations'!$F$9) / (1 - 'Lookups and Calculations'!$F$10), 'Lookups and Calculations'!$F$9)</f>
        <v>1951878.888340465</v>
      </c>
      <c r="H191" s="12">
        <f t="shared" si="4"/>
        <v>0</v>
      </c>
      <c r="I191" s="12">
        <f t="shared" si="5"/>
        <v>0</v>
      </c>
      <c r="J191" s="13">
        <f>(1 - Dashboard!$I$9) * H191 * Dashboard!$I$8 * 'Lookups and Calculations'!$F$12</f>
        <v>0</v>
      </c>
      <c r="K191" s="12">
        <f>(1 - Dashboard!$I$11) * I191 * Dashboard!$I$10 * 'Lookups and Calculations'!$F$12</f>
        <v>0</v>
      </c>
      <c r="L191" s="12">
        <f>(H191 - I191) * Dashboard!$I$13 * (Dashboard!$D$12 / 365) * 'Lookups and Calculations'!$F$12</f>
        <v>0</v>
      </c>
      <c r="M191" s="3">
        <f>(G191*2) * Dashboard!$I$13 * (Dashboard!$D$12 / 365) * 'Lookups and Calculations'!$F$12</f>
        <v>1602.0878730267946</v>
      </c>
      <c r="N191" s="12">
        <f>H191 * Dashboard!$I$14 * Dashboard!$I$15 * (Dashboard!$D$12 / 365) * 'Lookups and Calculations'!$F$12</f>
        <v>0</v>
      </c>
    </row>
    <row r="192" spans="1:14" x14ac:dyDescent="0.35">
      <c r="A192" s="2">
        <v>191</v>
      </c>
      <c r="B192" s="11">
        <v>-0.6835418997922551</v>
      </c>
      <c r="C192" s="11">
        <v>1.4397240105109361</v>
      </c>
      <c r="D192" s="3">
        <f>B192*Dashboard!$D$11*Dashboard!$D$10*SQRT(Dashboard!$D$12/365)</f>
        <v>-169710.99041235601</v>
      </c>
      <c r="E192" s="3">
        <f>IF(Dashboard!$I$3,C192*Dashboard!$E$11*Dashboard!$E$10*SQRT(Dashboard!$D$12/365),0)</f>
        <v>714914.44143664103</v>
      </c>
      <c r="F192" s="3">
        <f>D192+IF(Dashboard!$I$3,E192,0)</f>
        <v>545203.45102428505</v>
      </c>
      <c r="G192" s="3">
        <f>IF(Dashboard!$I$4, ('Lookups and Calculations'!$F$9) / (1 - 'Lookups and Calculations'!$F$10), 'Lookups and Calculations'!$F$9)</f>
        <v>1951878.888340465</v>
      </c>
      <c r="H192" s="12">
        <f t="shared" si="4"/>
        <v>0</v>
      </c>
      <c r="I192" s="12">
        <f t="shared" si="5"/>
        <v>0</v>
      </c>
      <c r="J192" s="13">
        <f>(1 - Dashboard!$I$9) * H192 * Dashboard!$I$8 * 'Lookups and Calculations'!$F$12</f>
        <v>0</v>
      </c>
      <c r="K192" s="12">
        <f>(1 - Dashboard!$I$11) * I192 * Dashboard!$I$10 * 'Lookups and Calculations'!$F$12</f>
        <v>0</v>
      </c>
      <c r="L192" s="12">
        <f>(H192 - I192) * Dashboard!$I$13 * (Dashboard!$D$12 / 365) * 'Lookups and Calculations'!$F$12</f>
        <v>0</v>
      </c>
      <c r="M192" s="3">
        <f>(G192*2) * Dashboard!$I$13 * (Dashboard!$D$12 / 365) * 'Lookups and Calculations'!$F$12</f>
        <v>1602.0878730267946</v>
      </c>
      <c r="N192" s="12">
        <f>H192 * Dashboard!$I$14 * Dashboard!$I$15 * (Dashboard!$D$12 / 365) * 'Lookups and Calculations'!$F$12</f>
        <v>0</v>
      </c>
    </row>
    <row r="193" spans="1:14" x14ac:dyDescent="0.35">
      <c r="A193" s="2">
        <v>192</v>
      </c>
      <c r="B193" s="11">
        <v>-1.2500718206243779</v>
      </c>
      <c r="C193" s="11">
        <v>-0.36267151497620231</v>
      </c>
      <c r="D193" s="3">
        <f>B193*Dashboard!$D$11*Dashboard!$D$10*SQRT(Dashboard!$D$12/365)</f>
        <v>-310370.03997738543</v>
      </c>
      <c r="E193" s="3">
        <f>IF(Dashboard!$I$3,C193*Dashboard!$E$11*Dashboard!$E$10*SQRT(Dashboard!$D$12/365),0)</f>
        <v>-180089.44885358817</v>
      </c>
      <c r="F193" s="3">
        <f>D193+IF(Dashboard!$I$3,E193,0)</f>
        <v>-490459.48883097363</v>
      </c>
      <c r="G193" s="3">
        <f>IF(Dashboard!$I$4, ('Lookups and Calculations'!$F$9) / (1 - 'Lookups and Calculations'!$F$10), 'Lookups and Calculations'!$F$9)</f>
        <v>1951878.888340465</v>
      </c>
      <c r="H193" s="12">
        <f t="shared" si="4"/>
        <v>0</v>
      </c>
      <c r="I193" s="12">
        <f t="shared" si="5"/>
        <v>0</v>
      </c>
      <c r="J193" s="13">
        <f>(1 - Dashboard!$I$9) * H193 * Dashboard!$I$8 * 'Lookups and Calculations'!$F$12</f>
        <v>0</v>
      </c>
      <c r="K193" s="12">
        <f>(1 - Dashboard!$I$11) * I193 * Dashboard!$I$10 * 'Lookups and Calculations'!$F$12</f>
        <v>0</v>
      </c>
      <c r="L193" s="12">
        <f>(H193 - I193) * Dashboard!$I$13 * (Dashboard!$D$12 / 365) * 'Lookups and Calculations'!$F$12</f>
        <v>0</v>
      </c>
      <c r="M193" s="3">
        <f>(G193*2) * Dashboard!$I$13 * (Dashboard!$D$12 / 365) * 'Lookups and Calculations'!$F$12</f>
        <v>1602.0878730267946</v>
      </c>
      <c r="N193" s="12">
        <f>H193 * Dashboard!$I$14 * Dashboard!$I$15 * (Dashboard!$D$12 / 365) * 'Lookups and Calculations'!$F$12</f>
        <v>0</v>
      </c>
    </row>
    <row r="194" spans="1:14" x14ac:dyDescent="0.35">
      <c r="A194" s="2">
        <v>193</v>
      </c>
      <c r="B194" s="11">
        <v>1.3029822569810618</v>
      </c>
      <c r="C194" s="11">
        <v>-0.54055684984406205</v>
      </c>
      <c r="D194" s="3">
        <f>B194*Dashboard!$D$11*Dashboard!$D$10*SQRT(Dashboard!$D$12/365)</f>
        <v>323506.73658657918</v>
      </c>
      <c r="E194" s="3">
        <f>IF(Dashboard!$I$3,C194*Dashboard!$E$11*Dashboard!$E$10*SQRT(Dashboard!$D$12/365),0)</f>
        <v>-268420.81923317508</v>
      </c>
      <c r="F194" s="3">
        <f>D194+IF(Dashboard!$I$3,E194,0)</f>
        <v>55085.917353404104</v>
      </c>
      <c r="G194" s="3">
        <f>IF(Dashboard!$I$4, ('Lookups and Calculations'!$F$9) / (1 - 'Lookups and Calculations'!$F$10), 'Lookups and Calculations'!$F$9)</f>
        <v>1951878.888340465</v>
      </c>
      <c r="H194" s="12">
        <f t="shared" si="4"/>
        <v>0</v>
      </c>
      <c r="I194" s="12">
        <f t="shared" si="5"/>
        <v>0</v>
      </c>
      <c r="J194" s="13">
        <f>(1 - Dashboard!$I$9) * H194 * Dashboard!$I$8 * 'Lookups and Calculations'!$F$12</f>
        <v>0</v>
      </c>
      <c r="K194" s="12">
        <f>(1 - Dashboard!$I$11) * I194 * Dashboard!$I$10 * 'Lookups and Calculations'!$F$12</f>
        <v>0</v>
      </c>
      <c r="L194" s="12">
        <f>(H194 - I194) * Dashboard!$I$13 * (Dashboard!$D$12 / 365) * 'Lookups and Calculations'!$F$12</f>
        <v>0</v>
      </c>
      <c r="M194" s="3">
        <f>(G194*2) * Dashboard!$I$13 * (Dashboard!$D$12 / 365) * 'Lookups and Calculations'!$F$12</f>
        <v>1602.0878730267946</v>
      </c>
      <c r="N194" s="12">
        <f>H194 * Dashboard!$I$14 * Dashboard!$I$15 * (Dashboard!$D$12 / 365) * 'Lookups and Calculations'!$F$12</f>
        <v>0</v>
      </c>
    </row>
    <row r="195" spans="1:14" x14ac:dyDescent="0.35">
      <c r="A195" s="2">
        <v>194</v>
      </c>
      <c r="B195" s="11">
        <v>-0.73830413908973991</v>
      </c>
      <c r="C195" s="11">
        <v>9.2482328598974997E-2</v>
      </c>
      <c r="D195" s="3">
        <f>B195*Dashboard!$D$11*Dashboard!$D$10*SQRT(Dashboard!$D$12/365)</f>
        <v>-183307.45592705114</v>
      </c>
      <c r="E195" s="3">
        <f>IF(Dashboard!$I$3,C195*Dashboard!$E$11*Dashboard!$E$10*SQRT(Dashboard!$D$12/365),0)</f>
        <v>45923.351844102537</v>
      </c>
      <c r="F195" s="3">
        <f>D195+IF(Dashboard!$I$3,E195,0)</f>
        <v>-137384.10408294859</v>
      </c>
      <c r="G195" s="3">
        <f>IF(Dashboard!$I$4, ('Lookups and Calculations'!$F$9) / (1 - 'Lookups and Calculations'!$F$10), 'Lookups and Calculations'!$F$9)</f>
        <v>1951878.888340465</v>
      </c>
      <c r="H195" s="12">
        <f t="shared" ref="H195:H258" si="6">MAX(0,F195-G195)</f>
        <v>0</v>
      </c>
      <c r="I195" s="12">
        <f t="shared" ref="I195:I258" si="7">MAX(0,-F195-G195)</f>
        <v>0</v>
      </c>
      <c r="J195" s="13">
        <f>(1 - Dashboard!$I$9) * H195 * Dashboard!$I$8 * 'Lookups and Calculations'!$F$12</f>
        <v>0</v>
      </c>
      <c r="K195" s="12">
        <f>(1 - Dashboard!$I$11) * I195 * Dashboard!$I$10 * 'Lookups and Calculations'!$F$12</f>
        <v>0</v>
      </c>
      <c r="L195" s="12">
        <f>(H195 - I195) * Dashboard!$I$13 * (Dashboard!$D$12 / 365) * 'Lookups and Calculations'!$F$12</f>
        <v>0</v>
      </c>
      <c r="M195" s="3">
        <f>(G195*2) * Dashboard!$I$13 * (Dashboard!$D$12 / 365) * 'Lookups and Calculations'!$F$12</f>
        <v>1602.0878730267946</v>
      </c>
      <c r="N195" s="12">
        <f>H195 * Dashboard!$I$14 * Dashboard!$I$15 * (Dashboard!$D$12 / 365) * 'Lookups and Calculations'!$F$12</f>
        <v>0</v>
      </c>
    </row>
    <row r="196" spans="1:14" x14ac:dyDescent="0.35">
      <c r="A196" s="2">
        <v>195</v>
      </c>
      <c r="B196" s="11">
        <v>1.7798702145826668</v>
      </c>
      <c r="C196" s="11">
        <v>0.21777730919021943</v>
      </c>
      <c r="D196" s="3">
        <f>B196*Dashboard!$D$11*Dashboard!$D$10*SQRT(Dashboard!$D$12/365)</f>
        <v>441909.32116097258</v>
      </c>
      <c r="E196" s="3">
        <f>IF(Dashboard!$I$3,C196*Dashboard!$E$11*Dashboard!$E$10*SQRT(Dashboard!$D$12/365),0)</f>
        <v>108140.2700938825</v>
      </c>
      <c r="F196" s="3">
        <f>D196+IF(Dashboard!$I$3,E196,0)</f>
        <v>550049.59125485504</v>
      </c>
      <c r="G196" s="3">
        <f>IF(Dashboard!$I$4, ('Lookups and Calculations'!$F$9) / (1 - 'Lookups and Calculations'!$F$10), 'Lookups and Calculations'!$F$9)</f>
        <v>1951878.888340465</v>
      </c>
      <c r="H196" s="12">
        <f t="shared" si="6"/>
        <v>0</v>
      </c>
      <c r="I196" s="12">
        <f t="shared" si="7"/>
        <v>0</v>
      </c>
      <c r="J196" s="13">
        <f>(1 - Dashboard!$I$9) * H196 * Dashboard!$I$8 * 'Lookups and Calculations'!$F$12</f>
        <v>0</v>
      </c>
      <c r="K196" s="12">
        <f>(1 - Dashboard!$I$11) * I196 * Dashboard!$I$10 * 'Lookups and Calculations'!$F$12</f>
        <v>0</v>
      </c>
      <c r="L196" s="12">
        <f>(H196 - I196) * Dashboard!$I$13 * (Dashboard!$D$12 / 365) * 'Lookups and Calculations'!$F$12</f>
        <v>0</v>
      </c>
      <c r="M196" s="3">
        <f>(G196*2) * Dashboard!$I$13 * (Dashboard!$D$12 / 365) * 'Lookups and Calculations'!$F$12</f>
        <v>1602.0878730267946</v>
      </c>
      <c r="N196" s="12">
        <f>H196 * Dashboard!$I$14 * Dashboard!$I$15 * (Dashboard!$D$12 / 365) * 'Lookups and Calculations'!$F$12</f>
        <v>0</v>
      </c>
    </row>
    <row r="197" spans="1:14" x14ac:dyDescent="0.35">
      <c r="A197" s="2">
        <v>196</v>
      </c>
      <c r="B197" s="11">
        <v>-0.83899652931736479</v>
      </c>
      <c r="C197" s="11">
        <v>-0.41987501700483643</v>
      </c>
      <c r="D197" s="3">
        <f>B197*Dashboard!$D$11*Dashboard!$D$10*SQRT(Dashboard!$D$12/365)</f>
        <v>-208307.54045400009</v>
      </c>
      <c r="E197" s="3">
        <f>IF(Dashboard!$I$3,C197*Dashboard!$E$11*Dashboard!$E$10*SQRT(Dashboard!$D$12/365),0)</f>
        <v>-208494.62193013323</v>
      </c>
      <c r="F197" s="3">
        <f>D197+IF(Dashboard!$I$3,E197,0)</f>
        <v>-416802.16238413332</v>
      </c>
      <c r="G197" s="3">
        <f>IF(Dashboard!$I$4, ('Lookups and Calculations'!$F$9) / (1 - 'Lookups and Calculations'!$F$10), 'Lookups and Calculations'!$F$9)</f>
        <v>1951878.888340465</v>
      </c>
      <c r="H197" s="12">
        <f t="shared" si="6"/>
        <v>0</v>
      </c>
      <c r="I197" s="12">
        <f t="shared" si="7"/>
        <v>0</v>
      </c>
      <c r="J197" s="13">
        <f>(1 - Dashboard!$I$9) * H197 * Dashboard!$I$8 * 'Lookups and Calculations'!$F$12</f>
        <v>0</v>
      </c>
      <c r="K197" s="12">
        <f>(1 - Dashboard!$I$11) * I197 * Dashboard!$I$10 * 'Lookups and Calculations'!$F$12</f>
        <v>0</v>
      </c>
      <c r="L197" s="12">
        <f>(H197 - I197) * Dashboard!$I$13 * (Dashboard!$D$12 / 365) * 'Lookups and Calculations'!$F$12</f>
        <v>0</v>
      </c>
      <c r="M197" s="3">
        <f>(G197*2) * Dashboard!$I$13 * (Dashboard!$D$12 / 365) * 'Lookups and Calculations'!$F$12</f>
        <v>1602.0878730267946</v>
      </c>
      <c r="N197" s="12">
        <f>H197 * Dashboard!$I$14 * Dashboard!$I$15 * (Dashboard!$D$12 / 365) * 'Lookups and Calculations'!$F$12</f>
        <v>0</v>
      </c>
    </row>
    <row r="198" spans="1:14" x14ac:dyDescent="0.35">
      <c r="A198" s="2">
        <v>197</v>
      </c>
      <c r="B198" s="11">
        <v>0.45276052384963689</v>
      </c>
      <c r="C198" s="11">
        <v>-0.36097652131715641</v>
      </c>
      <c r="D198" s="3">
        <f>B198*Dashboard!$D$11*Dashboard!$D$10*SQRT(Dashboard!$D$12/365)</f>
        <v>112412.18269939569</v>
      </c>
      <c r="E198" s="3">
        <f>IF(Dashboard!$I$3,C198*Dashboard!$E$11*Dashboard!$E$10*SQRT(Dashboard!$D$12/365),0)</f>
        <v>-179247.7768135661</v>
      </c>
      <c r="F198" s="3">
        <f>D198+IF(Dashboard!$I$3,E198,0)</f>
        <v>-66835.59411417041</v>
      </c>
      <c r="G198" s="3">
        <f>IF(Dashboard!$I$4, ('Lookups and Calculations'!$F$9) / (1 - 'Lookups and Calculations'!$F$10), 'Lookups and Calculations'!$F$9)</f>
        <v>1951878.888340465</v>
      </c>
      <c r="H198" s="12">
        <f t="shared" si="6"/>
        <v>0</v>
      </c>
      <c r="I198" s="12">
        <f t="shared" si="7"/>
        <v>0</v>
      </c>
      <c r="J198" s="13">
        <f>(1 - Dashboard!$I$9) * H198 * Dashboard!$I$8 * 'Lookups and Calculations'!$F$12</f>
        <v>0</v>
      </c>
      <c r="K198" s="12">
        <f>(1 - Dashboard!$I$11) * I198 * Dashboard!$I$10 * 'Lookups and Calculations'!$F$12</f>
        <v>0</v>
      </c>
      <c r="L198" s="12">
        <f>(H198 - I198) * Dashboard!$I$13 * (Dashboard!$D$12 / 365) * 'Lookups and Calculations'!$F$12</f>
        <v>0</v>
      </c>
      <c r="M198" s="3">
        <f>(G198*2) * Dashboard!$I$13 * (Dashboard!$D$12 / 365) * 'Lookups and Calculations'!$F$12</f>
        <v>1602.0878730267946</v>
      </c>
      <c r="N198" s="12">
        <f>H198 * Dashboard!$I$14 * Dashboard!$I$15 * (Dashboard!$D$12 / 365) * 'Lookups and Calculations'!$F$12</f>
        <v>0</v>
      </c>
    </row>
    <row r="199" spans="1:14" x14ac:dyDescent="0.35">
      <c r="A199" s="2">
        <v>198</v>
      </c>
      <c r="B199" s="11">
        <v>-0.24330463021045853</v>
      </c>
      <c r="C199" s="11">
        <v>-0.22071906742435177</v>
      </c>
      <c r="D199" s="3">
        <f>B199*Dashboard!$D$11*Dashboard!$D$10*SQRT(Dashboard!$D$12/365)</f>
        <v>-60408.103405919122</v>
      </c>
      <c r="E199" s="3">
        <f>IF(Dashboard!$I$3,C199*Dashboard!$E$11*Dashboard!$E$10*SQRT(Dashboard!$D$12/365),0)</f>
        <v>-109601.03995632997</v>
      </c>
      <c r="F199" s="3">
        <f>D199+IF(Dashboard!$I$3,E199,0)</f>
        <v>-170009.1433622491</v>
      </c>
      <c r="G199" s="3">
        <f>IF(Dashboard!$I$4, ('Lookups and Calculations'!$F$9) / (1 - 'Lookups and Calculations'!$F$10), 'Lookups and Calculations'!$F$9)</f>
        <v>1951878.888340465</v>
      </c>
      <c r="H199" s="12">
        <f t="shared" si="6"/>
        <v>0</v>
      </c>
      <c r="I199" s="12">
        <f t="shared" si="7"/>
        <v>0</v>
      </c>
      <c r="J199" s="13">
        <f>(1 - Dashboard!$I$9) * H199 * Dashboard!$I$8 * 'Lookups and Calculations'!$F$12</f>
        <v>0</v>
      </c>
      <c r="K199" s="12">
        <f>(1 - Dashboard!$I$11) * I199 * Dashboard!$I$10 * 'Lookups and Calculations'!$F$12</f>
        <v>0</v>
      </c>
      <c r="L199" s="12">
        <f>(H199 - I199) * Dashboard!$I$13 * (Dashboard!$D$12 / 365) * 'Lookups and Calculations'!$F$12</f>
        <v>0</v>
      </c>
      <c r="M199" s="3">
        <f>(G199*2) * Dashboard!$I$13 * (Dashboard!$D$12 / 365) * 'Lookups and Calculations'!$F$12</f>
        <v>1602.0878730267946</v>
      </c>
      <c r="N199" s="12">
        <f>H199 * Dashboard!$I$14 * Dashboard!$I$15 * (Dashboard!$D$12 / 365) * 'Lookups and Calculations'!$F$12</f>
        <v>0</v>
      </c>
    </row>
    <row r="200" spans="1:14" x14ac:dyDescent="0.35">
      <c r="A200" s="2">
        <v>199</v>
      </c>
      <c r="B200" s="11">
        <v>0.3694247069955755</v>
      </c>
      <c r="C200" s="11">
        <v>-1.2054046364484674</v>
      </c>
      <c r="D200" s="3">
        <f>B200*Dashboard!$D$11*Dashboard!$D$10*SQRT(Dashboard!$D$12/365)</f>
        <v>91721.418871422808</v>
      </c>
      <c r="E200" s="3">
        <f>IF(Dashboard!$I$3,C200*Dashboard!$E$11*Dashboard!$E$10*SQRT(Dashboard!$D$12/365),0)</f>
        <v>-598559.98516400892</v>
      </c>
      <c r="F200" s="3">
        <f>D200+IF(Dashboard!$I$3,E200,0)</f>
        <v>-506838.5662925861</v>
      </c>
      <c r="G200" s="3">
        <f>IF(Dashboard!$I$4, ('Lookups and Calculations'!$F$9) / (1 - 'Lookups and Calculations'!$F$10), 'Lookups and Calculations'!$F$9)</f>
        <v>1951878.888340465</v>
      </c>
      <c r="H200" s="12">
        <f t="shared" si="6"/>
        <v>0</v>
      </c>
      <c r="I200" s="12">
        <f t="shared" si="7"/>
        <v>0</v>
      </c>
      <c r="J200" s="13">
        <f>(1 - Dashboard!$I$9) * H200 * Dashboard!$I$8 * 'Lookups and Calculations'!$F$12</f>
        <v>0</v>
      </c>
      <c r="K200" s="12">
        <f>(1 - Dashboard!$I$11) * I200 * Dashboard!$I$10 * 'Lookups and Calculations'!$F$12</f>
        <v>0</v>
      </c>
      <c r="L200" s="12">
        <f>(H200 - I200) * Dashboard!$I$13 * (Dashboard!$D$12 / 365) * 'Lookups and Calculations'!$F$12</f>
        <v>0</v>
      </c>
      <c r="M200" s="3">
        <f>(G200*2) * Dashboard!$I$13 * (Dashboard!$D$12 / 365) * 'Lookups and Calculations'!$F$12</f>
        <v>1602.0878730267946</v>
      </c>
      <c r="N200" s="12">
        <f>H200 * Dashboard!$I$14 * Dashboard!$I$15 * (Dashboard!$D$12 / 365) * 'Lookups and Calculations'!$F$12</f>
        <v>0</v>
      </c>
    </row>
    <row r="201" spans="1:14" x14ac:dyDescent="0.35">
      <c r="A201" s="2">
        <v>200</v>
      </c>
      <c r="B201" s="11">
        <v>-0.25593821272256362</v>
      </c>
      <c r="C201" s="11">
        <v>1.2662186864606149</v>
      </c>
      <c r="D201" s="3">
        <f>B201*Dashboard!$D$11*Dashboard!$D$10*SQRT(Dashboard!$D$12/365)</f>
        <v>-63544.791590267727</v>
      </c>
      <c r="E201" s="3">
        <f>IF(Dashboard!$I$3,C201*Dashboard!$E$11*Dashboard!$E$10*SQRT(Dashboard!$D$12/365),0)</f>
        <v>628758.02470389614</v>
      </c>
      <c r="F201" s="3">
        <f>D201+IF(Dashboard!$I$3,E201,0)</f>
        <v>565213.23311362846</v>
      </c>
      <c r="G201" s="3">
        <f>IF(Dashboard!$I$4, ('Lookups and Calculations'!$F$9) / (1 - 'Lookups and Calculations'!$F$10), 'Lookups and Calculations'!$F$9)</f>
        <v>1951878.888340465</v>
      </c>
      <c r="H201" s="12">
        <f t="shared" si="6"/>
        <v>0</v>
      </c>
      <c r="I201" s="12">
        <f t="shared" si="7"/>
        <v>0</v>
      </c>
      <c r="J201" s="13">
        <f>(1 - Dashboard!$I$9) * H201 * Dashboard!$I$8 * 'Lookups and Calculations'!$F$12</f>
        <v>0</v>
      </c>
      <c r="K201" s="12">
        <f>(1 - Dashboard!$I$11) * I201 * Dashboard!$I$10 * 'Lookups and Calculations'!$F$12</f>
        <v>0</v>
      </c>
      <c r="L201" s="12">
        <f>(H201 - I201) * Dashboard!$I$13 * (Dashboard!$D$12 / 365) * 'Lookups and Calculations'!$F$12</f>
        <v>0</v>
      </c>
      <c r="M201" s="3">
        <f>(G201*2) * Dashboard!$I$13 * (Dashboard!$D$12 / 365) * 'Lookups and Calculations'!$F$12</f>
        <v>1602.0878730267946</v>
      </c>
      <c r="N201" s="12">
        <f>H201 * Dashboard!$I$14 * Dashboard!$I$15 * (Dashboard!$D$12 / 365) * 'Lookups and Calculations'!$F$12</f>
        <v>0</v>
      </c>
    </row>
    <row r="202" spans="1:14" x14ac:dyDescent="0.35">
      <c r="A202" s="2">
        <v>201</v>
      </c>
      <c r="B202" s="11">
        <v>-1.8763841768925178</v>
      </c>
      <c r="C202" s="11">
        <v>0.48211901434926846</v>
      </c>
      <c r="D202" s="3">
        <f>B202*Dashboard!$D$11*Dashboard!$D$10*SQRT(Dashboard!$D$12/365)</f>
        <v>-465871.97822296649</v>
      </c>
      <c r="E202" s="3">
        <f>IF(Dashboard!$I$3,C202*Dashboard!$E$11*Dashboard!$E$10*SQRT(Dashboard!$D$12/365),0)</f>
        <v>239402.72116957445</v>
      </c>
      <c r="F202" s="3">
        <f>D202+IF(Dashboard!$I$3,E202,0)</f>
        <v>-226469.25705339204</v>
      </c>
      <c r="G202" s="3">
        <f>IF(Dashboard!$I$4, ('Lookups and Calculations'!$F$9) / (1 - 'Lookups and Calculations'!$F$10), 'Lookups and Calculations'!$F$9)</f>
        <v>1951878.888340465</v>
      </c>
      <c r="H202" s="12">
        <f t="shared" si="6"/>
        <v>0</v>
      </c>
      <c r="I202" s="12">
        <f t="shared" si="7"/>
        <v>0</v>
      </c>
      <c r="J202" s="13">
        <f>(1 - Dashboard!$I$9) * H202 * Dashboard!$I$8 * 'Lookups and Calculations'!$F$12</f>
        <v>0</v>
      </c>
      <c r="K202" s="12">
        <f>(1 - Dashboard!$I$11) * I202 * Dashboard!$I$10 * 'Lookups and Calculations'!$F$12</f>
        <v>0</v>
      </c>
      <c r="L202" s="12">
        <f>(H202 - I202) * Dashboard!$I$13 * (Dashboard!$D$12 / 365) * 'Lookups and Calculations'!$F$12</f>
        <v>0</v>
      </c>
      <c r="M202" s="3">
        <f>(G202*2) * Dashboard!$I$13 * (Dashboard!$D$12 / 365) * 'Lookups and Calculations'!$F$12</f>
        <v>1602.0878730267946</v>
      </c>
      <c r="N202" s="12">
        <f>H202 * Dashboard!$I$14 * Dashboard!$I$15 * (Dashboard!$D$12 / 365) * 'Lookups and Calculations'!$F$12</f>
        <v>0</v>
      </c>
    </row>
    <row r="203" spans="1:14" x14ac:dyDescent="0.35">
      <c r="A203" s="2">
        <v>202</v>
      </c>
      <c r="B203" s="11">
        <v>0.66333845301142658</v>
      </c>
      <c r="C203" s="11">
        <v>1.4226287427394839</v>
      </c>
      <c r="D203" s="3">
        <f>B203*Dashboard!$D$11*Dashboard!$D$10*SQRT(Dashboard!$D$12/365)</f>
        <v>164694.84295459255</v>
      </c>
      <c r="E203" s="3">
        <f>IF(Dashboard!$I$3,C203*Dashboard!$E$11*Dashboard!$E$10*SQRT(Dashboard!$D$12/365),0)</f>
        <v>706425.55487170815</v>
      </c>
      <c r="F203" s="3">
        <f>D203+IF(Dashboard!$I$3,E203,0)</f>
        <v>871120.3978263007</v>
      </c>
      <c r="G203" s="3">
        <f>IF(Dashboard!$I$4, ('Lookups and Calculations'!$F$9) / (1 - 'Lookups and Calculations'!$F$10), 'Lookups and Calculations'!$F$9)</f>
        <v>1951878.888340465</v>
      </c>
      <c r="H203" s="12">
        <f t="shared" si="6"/>
        <v>0</v>
      </c>
      <c r="I203" s="12">
        <f t="shared" si="7"/>
        <v>0</v>
      </c>
      <c r="J203" s="13">
        <f>(1 - Dashboard!$I$9) * H203 * Dashboard!$I$8 * 'Lookups and Calculations'!$F$12</f>
        <v>0</v>
      </c>
      <c r="K203" s="12">
        <f>(1 - Dashboard!$I$11) * I203 * Dashboard!$I$10 * 'Lookups and Calculations'!$F$12</f>
        <v>0</v>
      </c>
      <c r="L203" s="12">
        <f>(H203 - I203) * Dashboard!$I$13 * (Dashboard!$D$12 / 365) * 'Lookups and Calculations'!$F$12</f>
        <v>0</v>
      </c>
      <c r="M203" s="3">
        <f>(G203*2) * Dashboard!$I$13 * (Dashboard!$D$12 / 365) * 'Lookups and Calculations'!$F$12</f>
        <v>1602.0878730267946</v>
      </c>
      <c r="N203" s="12">
        <f>H203 * Dashboard!$I$14 * Dashboard!$I$15 * (Dashboard!$D$12 / 365) * 'Lookups and Calculations'!$F$12</f>
        <v>0</v>
      </c>
    </row>
    <row r="204" spans="1:14" x14ac:dyDescent="0.35">
      <c r="A204" s="2">
        <v>203</v>
      </c>
      <c r="B204" s="11">
        <v>-2.9608562343678995</v>
      </c>
      <c r="C204" s="11">
        <v>1.1754064034445468</v>
      </c>
      <c r="D204" s="3">
        <f>B204*Dashboard!$D$11*Dashboard!$D$10*SQRT(Dashboard!$D$12/365)</f>
        <v>-735126.616460372</v>
      </c>
      <c r="E204" s="3">
        <f>IF(Dashboard!$I$3,C204*Dashboard!$E$11*Dashboard!$E$10*SQRT(Dashboard!$D$12/365),0)</f>
        <v>583663.95659498253</v>
      </c>
      <c r="F204" s="3">
        <f>D204+IF(Dashboard!$I$3,E204,0)</f>
        <v>-151462.65986538946</v>
      </c>
      <c r="G204" s="3">
        <f>IF(Dashboard!$I$4, ('Lookups and Calculations'!$F$9) / (1 - 'Lookups and Calculations'!$F$10), 'Lookups and Calculations'!$F$9)</f>
        <v>1951878.888340465</v>
      </c>
      <c r="H204" s="12">
        <f t="shared" si="6"/>
        <v>0</v>
      </c>
      <c r="I204" s="12">
        <f t="shared" si="7"/>
        <v>0</v>
      </c>
      <c r="J204" s="13">
        <f>(1 - Dashboard!$I$9) * H204 * Dashboard!$I$8 * 'Lookups and Calculations'!$F$12</f>
        <v>0</v>
      </c>
      <c r="K204" s="12">
        <f>(1 - Dashboard!$I$11) * I204 * Dashboard!$I$10 * 'Lookups and Calculations'!$F$12</f>
        <v>0</v>
      </c>
      <c r="L204" s="12">
        <f>(H204 - I204) * Dashboard!$I$13 * (Dashboard!$D$12 / 365) * 'Lookups and Calculations'!$F$12</f>
        <v>0</v>
      </c>
      <c r="M204" s="3">
        <f>(G204*2) * Dashboard!$I$13 * (Dashboard!$D$12 / 365) * 'Lookups and Calculations'!$F$12</f>
        <v>1602.0878730267946</v>
      </c>
      <c r="N204" s="12">
        <f>H204 * Dashboard!$I$14 * Dashboard!$I$15 * (Dashboard!$D$12 / 365) * 'Lookups and Calculations'!$F$12</f>
        <v>0</v>
      </c>
    </row>
    <row r="205" spans="1:14" x14ac:dyDescent="0.35">
      <c r="A205" s="2">
        <v>204</v>
      </c>
      <c r="B205" s="11">
        <v>-1.367837342339578</v>
      </c>
      <c r="C205" s="11">
        <v>-0.29853853744302294</v>
      </c>
      <c r="D205" s="3">
        <f>B205*Dashboard!$D$11*Dashboard!$D$10*SQRT(Dashboard!$D$12/365)</f>
        <v>-339609.07175113435</v>
      </c>
      <c r="E205" s="3">
        <f>IF(Dashboard!$I$3,C205*Dashboard!$E$11*Dashboard!$E$10*SQRT(Dashboard!$D$12/365),0)</f>
        <v>-148243.3509375506</v>
      </c>
      <c r="F205" s="3">
        <f>D205+IF(Dashboard!$I$3,E205,0)</f>
        <v>-487852.42268868495</v>
      </c>
      <c r="G205" s="3">
        <f>IF(Dashboard!$I$4, ('Lookups and Calculations'!$F$9) / (1 - 'Lookups and Calculations'!$F$10), 'Lookups and Calculations'!$F$9)</f>
        <v>1951878.888340465</v>
      </c>
      <c r="H205" s="12">
        <f t="shared" si="6"/>
        <v>0</v>
      </c>
      <c r="I205" s="12">
        <f t="shared" si="7"/>
        <v>0</v>
      </c>
      <c r="J205" s="13">
        <f>(1 - Dashboard!$I$9) * H205 * Dashboard!$I$8 * 'Lookups and Calculations'!$F$12</f>
        <v>0</v>
      </c>
      <c r="K205" s="12">
        <f>(1 - Dashboard!$I$11) * I205 * Dashboard!$I$10 * 'Lookups and Calculations'!$F$12</f>
        <v>0</v>
      </c>
      <c r="L205" s="12">
        <f>(H205 - I205) * Dashboard!$I$13 * (Dashboard!$D$12 / 365) * 'Lookups and Calculations'!$F$12</f>
        <v>0</v>
      </c>
      <c r="M205" s="3">
        <f>(G205*2) * Dashboard!$I$13 * (Dashboard!$D$12 / 365) * 'Lookups and Calculations'!$F$12</f>
        <v>1602.0878730267946</v>
      </c>
      <c r="N205" s="12">
        <f>H205 * Dashboard!$I$14 * Dashboard!$I$15 * (Dashboard!$D$12 / 365) * 'Lookups and Calculations'!$F$12</f>
        <v>0</v>
      </c>
    </row>
    <row r="206" spans="1:14" x14ac:dyDescent="0.35">
      <c r="A206" s="2">
        <v>205</v>
      </c>
      <c r="B206" s="11">
        <v>-0.15609174180178248</v>
      </c>
      <c r="C206" s="11">
        <v>-0.32975257607849495</v>
      </c>
      <c r="D206" s="3">
        <f>B206*Dashboard!$D$11*Dashboard!$D$10*SQRT(Dashboard!$D$12/365)</f>
        <v>-38754.733403206672</v>
      </c>
      <c r="E206" s="3">
        <f>IF(Dashboard!$I$3,C206*Dashboard!$E$11*Dashboard!$E$10*SQRT(Dashboard!$D$12/365),0)</f>
        <v>-163743.10424661764</v>
      </c>
      <c r="F206" s="3">
        <f>D206+IF(Dashboard!$I$3,E206,0)</f>
        <v>-202497.83764982433</v>
      </c>
      <c r="G206" s="3">
        <f>IF(Dashboard!$I$4, ('Lookups and Calculations'!$F$9) / (1 - 'Lookups and Calculations'!$F$10), 'Lookups and Calculations'!$F$9)</f>
        <v>1951878.888340465</v>
      </c>
      <c r="H206" s="12">
        <f t="shared" si="6"/>
        <v>0</v>
      </c>
      <c r="I206" s="12">
        <f t="shared" si="7"/>
        <v>0</v>
      </c>
      <c r="J206" s="13">
        <f>(1 - Dashboard!$I$9) * H206 * Dashboard!$I$8 * 'Lookups and Calculations'!$F$12</f>
        <v>0</v>
      </c>
      <c r="K206" s="12">
        <f>(1 - Dashboard!$I$11) * I206 * Dashboard!$I$10 * 'Lookups and Calculations'!$F$12</f>
        <v>0</v>
      </c>
      <c r="L206" s="12">
        <f>(H206 - I206) * Dashboard!$I$13 * (Dashboard!$D$12 / 365) * 'Lookups and Calculations'!$F$12</f>
        <v>0</v>
      </c>
      <c r="M206" s="3">
        <f>(G206*2) * Dashboard!$I$13 * (Dashboard!$D$12 / 365) * 'Lookups and Calculations'!$F$12</f>
        <v>1602.0878730267946</v>
      </c>
      <c r="N206" s="12">
        <f>H206 * Dashboard!$I$14 * Dashboard!$I$15 * (Dashboard!$D$12 / 365) * 'Lookups and Calculations'!$F$12</f>
        <v>0</v>
      </c>
    </row>
    <row r="207" spans="1:14" x14ac:dyDescent="0.35">
      <c r="A207" s="2">
        <v>206</v>
      </c>
      <c r="B207" s="11">
        <v>-9.1855600434297469E-2</v>
      </c>
      <c r="C207" s="11">
        <v>1.6439901271947726</v>
      </c>
      <c r="D207" s="3">
        <f>B207*Dashboard!$D$11*Dashboard!$D$10*SQRT(Dashboard!$D$12/365)</f>
        <v>-22806.070746159243</v>
      </c>
      <c r="E207" s="3">
        <f>IF(Dashboard!$I$3,C207*Dashboard!$E$11*Dashboard!$E$10*SQRT(Dashboard!$D$12/365),0)</f>
        <v>816345.54604232986</v>
      </c>
      <c r="F207" s="3">
        <f>D207+IF(Dashboard!$I$3,E207,0)</f>
        <v>793539.47529617057</v>
      </c>
      <c r="G207" s="3">
        <f>IF(Dashboard!$I$4, ('Lookups and Calculations'!$F$9) / (1 - 'Lookups and Calculations'!$F$10), 'Lookups and Calculations'!$F$9)</f>
        <v>1951878.888340465</v>
      </c>
      <c r="H207" s="12">
        <f t="shared" si="6"/>
        <v>0</v>
      </c>
      <c r="I207" s="12">
        <f t="shared" si="7"/>
        <v>0</v>
      </c>
      <c r="J207" s="13">
        <f>(1 - Dashboard!$I$9) * H207 * Dashboard!$I$8 * 'Lookups and Calculations'!$F$12</f>
        <v>0</v>
      </c>
      <c r="K207" s="12">
        <f>(1 - Dashboard!$I$11) * I207 * Dashboard!$I$10 * 'Lookups and Calculations'!$F$12</f>
        <v>0</v>
      </c>
      <c r="L207" s="12">
        <f>(H207 - I207) * Dashboard!$I$13 * (Dashboard!$D$12 / 365) * 'Lookups and Calculations'!$F$12</f>
        <v>0</v>
      </c>
      <c r="M207" s="3">
        <f>(G207*2) * Dashboard!$I$13 * (Dashboard!$D$12 / 365) * 'Lookups and Calculations'!$F$12</f>
        <v>1602.0878730267946</v>
      </c>
      <c r="N207" s="12">
        <f>H207 * Dashboard!$I$14 * Dashboard!$I$15 * (Dashboard!$D$12 / 365) * 'Lookups and Calculations'!$F$12</f>
        <v>0</v>
      </c>
    </row>
    <row r="208" spans="1:14" x14ac:dyDescent="0.35">
      <c r="A208" s="2">
        <v>207</v>
      </c>
      <c r="B208" s="11">
        <v>1.1996770670267276</v>
      </c>
      <c r="C208" s="11">
        <v>0.97044154574565722</v>
      </c>
      <c r="D208" s="3">
        <f>B208*Dashboard!$D$11*Dashboard!$D$10*SQRT(Dashboard!$D$12/365)</f>
        <v>297857.94152776123</v>
      </c>
      <c r="E208" s="3">
        <f>IF(Dashboard!$I$3,C208*Dashboard!$E$11*Dashboard!$E$10*SQRT(Dashboard!$D$12/365),0)</f>
        <v>481885.88268209412</v>
      </c>
      <c r="F208" s="3">
        <f>D208+IF(Dashboard!$I$3,E208,0)</f>
        <v>779743.8242098554</v>
      </c>
      <c r="G208" s="3">
        <f>IF(Dashboard!$I$4, ('Lookups and Calculations'!$F$9) / (1 - 'Lookups and Calculations'!$F$10), 'Lookups and Calculations'!$F$9)</f>
        <v>1951878.888340465</v>
      </c>
      <c r="H208" s="12">
        <f t="shared" si="6"/>
        <v>0</v>
      </c>
      <c r="I208" s="12">
        <f t="shared" si="7"/>
        <v>0</v>
      </c>
      <c r="J208" s="13">
        <f>(1 - Dashboard!$I$9) * H208 * Dashboard!$I$8 * 'Lookups and Calculations'!$F$12</f>
        <v>0</v>
      </c>
      <c r="K208" s="12">
        <f>(1 - Dashboard!$I$11) * I208 * Dashboard!$I$10 * 'Lookups and Calculations'!$F$12</f>
        <v>0</v>
      </c>
      <c r="L208" s="12">
        <f>(H208 - I208) * Dashboard!$I$13 * (Dashboard!$D$12 / 365) * 'Lookups and Calculations'!$F$12</f>
        <v>0</v>
      </c>
      <c r="M208" s="3">
        <f>(G208*2) * Dashboard!$I$13 * (Dashboard!$D$12 / 365) * 'Lookups and Calculations'!$F$12</f>
        <v>1602.0878730267946</v>
      </c>
      <c r="N208" s="12">
        <f>H208 * Dashboard!$I$14 * Dashboard!$I$15 * (Dashboard!$D$12 / 365) * 'Lookups and Calculations'!$F$12</f>
        <v>0</v>
      </c>
    </row>
    <row r="209" spans="1:14" x14ac:dyDescent="0.35">
      <c r="A209" s="2">
        <v>208</v>
      </c>
      <c r="B209" s="11">
        <v>1.3510557191278758</v>
      </c>
      <c r="C209" s="11">
        <v>-0.41043861799147707</v>
      </c>
      <c r="D209" s="3">
        <f>B209*Dashboard!$D$11*Dashboard!$D$10*SQRT(Dashboard!$D$12/365)</f>
        <v>335442.50069404108</v>
      </c>
      <c r="E209" s="3">
        <f>IF(Dashboard!$I$3,C209*Dashboard!$E$11*Dashboard!$E$10*SQRT(Dashboard!$D$12/365),0)</f>
        <v>-203808.85029573855</v>
      </c>
      <c r="F209" s="3">
        <f>D209+IF(Dashboard!$I$3,E209,0)</f>
        <v>131633.65039830253</v>
      </c>
      <c r="G209" s="3">
        <f>IF(Dashboard!$I$4, ('Lookups and Calculations'!$F$9) / (1 - 'Lookups and Calculations'!$F$10), 'Lookups and Calculations'!$F$9)</f>
        <v>1951878.888340465</v>
      </c>
      <c r="H209" s="12">
        <f t="shared" si="6"/>
        <v>0</v>
      </c>
      <c r="I209" s="12">
        <f t="shared" si="7"/>
        <v>0</v>
      </c>
      <c r="J209" s="13">
        <f>(1 - Dashboard!$I$9) * H209 * Dashboard!$I$8 * 'Lookups and Calculations'!$F$12</f>
        <v>0</v>
      </c>
      <c r="K209" s="12">
        <f>(1 - Dashboard!$I$11) * I209 * Dashboard!$I$10 * 'Lookups and Calculations'!$F$12</f>
        <v>0</v>
      </c>
      <c r="L209" s="12">
        <f>(H209 - I209) * Dashboard!$I$13 * (Dashboard!$D$12 / 365) * 'Lookups and Calculations'!$F$12</f>
        <v>0</v>
      </c>
      <c r="M209" s="3">
        <f>(G209*2) * Dashboard!$I$13 * (Dashboard!$D$12 / 365) * 'Lookups and Calculations'!$F$12</f>
        <v>1602.0878730267946</v>
      </c>
      <c r="N209" s="12">
        <f>H209 * Dashboard!$I$14 * Dashboard!$I$15 * (Dashboard!$D$12 / 365) * 'Lookups and Calculations'!$F$12</f>
        <v>0</v>
      </c>
    </row>
    <row r="210" spans="1:14" x14ac:dyDescent="0.35">
      <c r="A210" s="2">
        <v>209</v>
      </c>
      <c r="B210" s="11">
        <v>0.69217666019911472</v>
      </c>
      <c r="C210" s="11">
        <v>-0.40621988944071885</v>
      </c>
      <c r="D210" s="3">
        <f>B210*Dashboard!$D$11*Dashboard!$D$10*SQRT(Dashboard!$D$12/365)</f>
        <v>171854.8439801723</v>
      </c>
      <c r="E210" s="3">
        <f>IF(Dashboard!$I$3,C210*Dashboard!$E$11*Dashboard!$E$10*SQRT(Dashboard!$D$12/365),0)</f>
        <v>-201713.98354112508</v>
      </c>
      <c r="F210" s="3">
        <f>D210+IF(Dashboard!$I$3,E210,0)</f>
        <v>-29859.139560952783</v>
      </c>
      <c r="G210" s="3">
        <f>IF(Dashboard!$I$4, ('Lookups and Calculations'!$F$9) / (1 - 'Lookups and Calculations'!$F$10), 'Lookups and Calculations'!$F$9)</f>
        <v>1951878.888340465</v>
      </c>
      <c r="H210" s="12">
        <f t="shared" si="6"/>
        <v>0</v>
      </c>
      <c r="I210" s="12">
        <f t="shared" si="7"/>
        <v>0</v>
      </c>
      <c r="J210" s="13">
        <f>(1 - Dashboard!$I$9) * H210 * Dashboard!$I$8 * 'Lookups and Calculations'!$F$12</f>
        <v>0</v>
      </c>
      <c r="K210" s="12">
        <f>(1 - Dashboard!$I$11) * I210 * Dashboard!$I$10 * 'Lookups and Calculations'!$F$12</f>
        <v>0</v>
      </c>
      <c r="L210" s="12">
        <f>(H210 - I210) * Dashboard!$I$13 * (Dashboard!$D$12 / 365) * 'Lookups and Calculations'!$F$12</f>
        <v>0</v>
      </c>
      <c r="M210" s="3">
        <f>(G210*2) * Dashboard!$I$13 * (Dashboard!$D$12 / 365) * 'Lookups and Calculations'!$F$12</f>
        <v>1602.0878730267946</v>
      </c>
      <c r="N210" s="12">
        <f>H210 * Dashboard!$I$14 * Dashboard!$I$15 * (Dashboard!$D$12 / 365) * 'Lookups and Calculations'!$F$12</f>
        <v>0</v>
      </c>
    </row>
    <row r="211" spans="1:14" x14ac:dyDescent="0.35">
      <c r="A211" s="2">
        <v>210</v>
      </c>
      <c r="B211" s="11">
        <v>-0.59486759862093774</v>
      </c>
      <c r="C211" s="11">
        <v>0.95844074608815921</v>
      </c>
      <c r="D211" s="3">
        <f>B211*Dashboard!$D$11*Dashboard!$D$10*SQRT(Dashboard!$D$12/365)</f>
        <v>-147694.77826723139</v>
      </c>
      <c r="E211" s="3">
        <f>IF(Dashboard!$I$3,C211*Dashboard!$E$11*Dashboard!$E$10*SQRT(Dashboard!$D$12/365),0)</f>
        <v>475926.72320340452</v>
      </c>
      <c r="F211" s="3">
        <f>D211+IF(Dashboard!$I$3,E211,0)</f>
        <v>328231.94493617315</v>
      </c>
      <c r="G211" s="3">
        <f>IF(Dashboard!$I$4, ('Lookups and Calculations'!$F$9) / (1 - 'Lookups and Calculations'!$F$10), 'Lookups and Calculations'!$F$9)</f>
        <v>1951878.888340465</v>
      </c>
      <c r="H211" s="12">
        <f t="shared" si="6"/>
        <v>0</v>
      </c>
      <c r="I211" s="12">
        <f t="shared" si="7"/>
        <v>0</v>
      </c>
      <c r="J211" s="13">
        <f>(1 - Dashboard!$I$9) * H211 * Dashboard!$I$8 * 'Lookups and Calculations'!$F$12</f>
        <v>0</v>
      </c>
      <c r="K211" s="12">
        <f>(1 - Dashboard!$I$11) * I211 * Dashboard!$I$10 * 'Lookups and Calculations'!$F$12</f>
        <v>0</v>
      </c>
      <c r="L211" s="12">
        <f>(H211 - I211) * Dashboard!$I$13 * (Dashboard!$D$12 / 365) * 'Lookups and Calculations'!$F$12</f>
        <v>0</v>
      </c>
      <c r="M211" s="3">
        <f>(G211*2) * Dashboard!$I$13 * (Dashboard!$D$12 / 365) * 'Lookups and Calculations'!$F$12</f>
        <v>1602.0878730267946</v>
      </c>
      <c r="N211" s="12">
        <f>H211 * Dashboard!$I$14 * Dashboard!$I$15 * (Dashboard!$D$12 / 365) * 'Lookups and Calculations'!$F$12</f>
        <v>0</v>
      </c>
    </row>
    <row r="212" spans="1:14" x14ac:dyDescent="0.35">
      <c r="A212" s="2">
        <v>211</v>
      </c>
      <c r="B212" s="11">
        <v>0.78856930978442774</v>
      </c>
      <c r="C212" s="11">
        <v>-2.663713370073602</v>
      </c>
      <c r="D212" s="3">
        <f>B212*Dashboard!$D$11*Dashboard!$D$10*SQRT(Dashboard!$D$12/365)</f>
        <v>195787.38130460918</v>
      </c>
      <c r="E212" s="3">
        <f>IF(Dashboard!$I$3,C212*Dashboard!$E$11*Dashboard!$E$10*SQRT(Dashboard!$D$12/365),0)</f>
        <v>-1322702.9223730629</v>
      </c>
      <c r="F212" s="3">
        <f>D212+IF(Dashboard!$I$3,E212,0)</f>
        <v>-1126915.5410684538</v>
      </c>
      <c r="G212" s="3">
        <f>IF(Dashboard!$I$4, ('Lookups and Calculations'!$F$9) / (1 - 'Lookups and Calculations'!$F$10), 'Lookups and Calculations'!$F$9)</f>
        <v>1951878.888340465</v>
      </c>
      <c r="H212" s="12">
        <f t="shared" si="6"/>
        <v>0</v>
      </c>
      <c r="I212" s="12">
        <f t="shared" si="7"/>
        <v>0</v>
      </c>
      <c r="J212" s="13">
        <f>(1 - Dashboard!$I$9) * H212 * Dashboard!$I$8 * 'Lookups and Calculations'!$F$12</f>
        <v>0</v>
      </c>
      <c r="K212" s="12">
        <f>(1 - Dashboard!$I$11) * I212 * Dashboard!$I$10 * 'Lookups and Calculations'!$F$12</f>
        <v>0</v>
      </c>
      <c r="L212" s="12">
        <f>(H212 - I212) * Dashboard!$I$13 * (Dashboard!$D$12 / 365) * 'Lookups and Calculations'!$F$12</f>
        <v>0</v>
      </c>
      <c r="M212" s="3">
        <f>(G212*2) * Dashboard!$I$13 * (Dashboard!$D$12 / 365) * 'Lookups and Calculations'!$F$12</f>
        <v>1602.0878730267946</v>
      </c>
      <c r="N212" s="12">
        <f>H212 * Dashboard!$I$14 * Dashboard!$I$15 * (Dashboard!$D$12 / 365) * 'Lookups and Calculations'!$F$12</f>
        <v>0</v>
      </c>
    </row>
    <row r="213" spans="1:14" x14ac:dyDescent="0.35">
      <c r="A213" s="2">
        <v>212</v>
      </c>
      <c r="B213" s="11">
        <v>-0.54335614005762489</v>
      </c>
      <c r="C213" s="11">
        <v>-2.0129686498117096</v>
      </c>
      <c r="D213" s="3">
        <f>B213*Dashboard!$D$11*Dashboard!$D$10*SQRT(Dashboard!$D$12/365)</f>
        <v>-134905.42233598299</v>
      </c>
      <c r="E213" s="3">
        <f>IF(Dashboard!$I$3,C213*Dashboard!$E$11*Dashboard!$E$10*SQRT(Dashboard!$D$12/365),0)</f>
        <v>-999566.82489367726</v>
      </c>
      <c r="F213" s="3">
        <f>D213+IF(Dashboard!$I$3,E213,0)</f>
        <v>-1134472.2472296602</v>
      </c>
      <c r="G213" s="3">
        <f>IF(Dashboard!$I$4, ('Lookups and Calculations'!$F$9) / (1 - 'Lookups and Calculations'!$F$10), 'Lookups and Calculations'!$F$9)</f>
        <v>1951878.888340465</v>
      </c>
      <c r="H213" s="12">
        <f t="shared" si="6"/>
        <v>0</v>
      </c>
      <c r="I213" s="12">
        <f t="shared" si="7"/>
        <v>0</v>
      </c>
      <c r="J213" s="13">
        <f>(1 - Dashboard!$I$9) * H213 * Dashboard!$I$8 * 'Lookups and Calculations'!$F$12</f>
        <v>0</v>
      </c>
      <c r="K213" s="12">
        <f>(1 - Dashboard!$I$11) * I213 * Dashboard!$I$10 * 'Lookups and Calculations'!$F$12</f>
        <v>0</v>
      </c>
      <c r="L213" s="12">
        <f>(H213 - I213) * Dashboard!$I$13 * (Dashboard!$D$12 / 365) * 'Lookups and Calculations'!$F$12</f>
        <v>0</v>
      </c>
      <c r="M213" s="3">
        <f>(G213*2) * Dashboard!$I$13 * (Dashboard!$D$12 / 365) * 'Lookups and Calculations'!$F$12</f>
        <v>1602.0878730267946</v>
      </c>
      <c r="N213" s="12">
        <f>H213 * Dashboard!$I$14 * Dashboard!$I$15 * (Dashboard!$D$12 / 365) * 'Lookups and Calculations'!$F$12</f>
        <v>0</v>
      </c>
    </row>
    <row r="214" spans="1:14" x14ac:dyDescent="0.35">
      <c r="A214" s="2">
        <v>213</v>
      </c>
      <c r="B214" s="11">
        <v>0.61782842047966835</v>
      </c>
      <c r="C214" s="11">
        <v>1.0538535164481238</v>
      </c>
      <c r="D214" s="3">
        <f>B214*Dashboard!$D$11*Dashboard!$D$10*SQRT(Dashboard!$D$12/365)</f>
        <v>153395.53168046198</v>
      </c>
      <c r="E214" s="3">
        <f>IF(Dashboard!$I$3,C214*Dashboard!$E$11*Dashboard!$E$10*SQRT(Dashboard!$D$12/365),0)</f>
        <v>523305.22556206782</v>
      </c>
      <c r="F214" s="3">
        <f>D214+IF(Dashboard!$I$3,E214,0)</f>
        <v>676700.75724252977</v>
      </c>
      <c r="G214" s="3">
        <f>IF(Dashboard!$I$4, ('Lookups and Calculations'!$F$9) / (1 - 'Lookups and Calculations'!$F$10), 'Lookups and Calculations'!$F$9)</f>
        <v>1951878.888340465</v>
      </c>
      <c r="H214" s="12">
        <f t="shared" si="6"/>
        <v>0</v>
      </c>
      <c r="I214" s="12">
        <f t="shared" si="7"/>
        <v>0</v>
      </c>
      <c r="J214" s="13">
        <f>(1 - Dashboard!$I$9) * H214 * Dashboard!$I$8 * 'Lookups and Calculations'!$F$12</f>
        <v>0</v>
      </c>
      <c r="K214" s="12">
        <f>(1 - Dashboard!$I$11) * I214 * Dashboard!$I$10 * 'Lookups and Calculations'!$F$12</f>
        <v>0</v>
      </c>
      <c r="L214" s="12">
        <f>(H214 - I214) * Dashboard!$I$13 * (Dashboard!$D$12 / 365) * 'Lookups and Calculations'!$F$12</f>
        <v>0</v>
      </c>
      <c r="M214" s="3">
        <f>(G214*2) * Dashboard!$I$13 * (Dashboard!$D$12 / 365) * 'Lookups and Calculations'!$F$12</f>
        <v>1602.0878730267946</v>
      </c>
      <c r="N214" s="12">
        <f>H214 * Dashboard!$I$14 * Dashboard!$I$15 * (Dashboard!$D$12 / 365) * 'Lookups and Calculations'!$F$12</f>
        <v>0</v>
      </c>
    </row>
    <row r="215" spans="1:14" x14ac:dyDescent="0.35">
      <c r="A215" s="2">
        <v>214</v>
      </c>
      <c r="B215" s="11">
        <v>1.4114112965048919</v>
      </c>
      <c r="C215" s="11">
        <v>1.0609135499105136</v>
      </c>
      <c r="D215" s="3">
        <f>B215*Dashboard!$D$11*Dashboard!$D$10*SQRT(Dashboard!$D$12/365)</f>
        <v>350427.69006820541</v>
      </c>
      <c r="E215" s="3">
        <f>IF(Dashboard!$I$3,C215*Dashboard!$E$11*Dashboard!$E$10*SQRT(Dashboard!$D$12/365),0)</f>
        <v>526810.98072239</v>
      </c>
      <c r="F215" s="3">
        <f>D215+IF(Dashboard!$I$3,E215,0)</f>
        <v>877238.67079059547</v>
      </c>
      <c r="G215" s="3">
        <f>IF(Dashboard!$I$4, ('Lookups and Calculations'!$F$9) / (1 - 'Lookups and Calculations'!$F$10), 'Lookups and Calculations'!$F$9)</f>
        <v>1951878.888340465</v>
      </c>
      <c r="H215" s="12">
        <f t="shared" si="6"/>
        <v>0</v>
      </c>
      <c r="I215" s="12">
        <f t="shared" si="7"/>
        <v>0</v>
      </c>
      <c r="J215" s="13">
        <f>(1 - Dashboard!$I$9) * H215 * Dashboard!$I$8 * 'Lookups and Calculations'!$F$12</f>
        <v>0</v>
      </c>
      <c r="K215" s="12">
        <f>(1 - Dashboard!$I$11) * I215 * Dashboard!$I$10 * 'Lookups and Calculations'!$F$12</f>
        <v>0</v>
      </c>
      <c r="L215" s="12">
        <f>(H215 - I215) * Dashboard!$I$13 * (Dashboard!$D$12 / 365) * 'Lookups and Calculations'!$F$12</f>
        <v>0</v>
      </c>
      <c r="M215" s="3">
        <f>(G215*2) * Dashboard!$I$13 * (Dashboard!$D$12 / 365) * 'Lookups and Calculations'!$F$12</f>
        <v>1602.0878730267946</v>
      </c>
      <c r="N215" s="12">
        <f>H215 * Dashboard!$I$14 * Dashboard!$I$15 * (Dashboard!$D$12 / 365) * 'Lookups and Calculations'!$F$12</f>
        <v>0</v>
      </c>
    </row>
    <row r="216" spans="1:14" x14ac:dyDescent="0.35">
      <c r="A216" s="2">
        <v>215</v>
      </c>
      <c r="B216" s="11">
        <v>-0.43237870960489527</v>
      </c>
      <c r="C216" s="11">
        <v>2.6025348742053063</v>
      </c>
      <c r="D216" s="3">
        <f>B216*Dashboard!$D$11*Dashboard!$D$10*SQRT(Dashboard!$D$12/365)</f>
        <v>-107351.74985259135</v>
      </c>
      <c r="E216" s="3">
        <f>IF(Dashboard!$I$3,C216*Dashboard!$E$11*Dashboard!$E$10*SQRT(Dashboard!$D$12/365),0)</f>
        <v>1292323.9123112005</v>
      </c>
      <c r="F216" s="3">
        <f>D216+IF(Dashboard!$I$3,E216,0)</f>
        <v>1184972.1624586091</v>
      </c>
      <c r="G216" s="3">
        <f>IF(Dashboard!$I$4, ('Lookups and Calculations'!$F$9) / (1 - 'Lookups and Calculations'!$F$10), 'Lookups and Calculations'!$F$9)</f>
        <v>1951878.888340465</v>
      </c>
      <c r="H216" s="12">
        <f t="shared" si="6"/>
        <v>0</v>
      </c>
      <c r="I216" s="12">
        <f t="shared" si="7"/>
        <v>0</v>
      </c>
      <c r="J216" s="13">
        <f>(1 - Dashboard!$I$9) * H216 * Dashboard!$I$8 * 'Lookups and Calculations'!$F$12</f>
        <v>0</v>
      </c>
      <c r="K216" s="12">
        <f>(1 - Dashboard!$I$11) * I216 * Dashboard!$I$10 * 'Lookups and Calculations'!$F$12</f>
        <v>0</v>
      </c>
      <c r="L216" s="12">
        <f>(H216 - I216) * Dashboard!$I$13 * (Dashboard!$D$12 / 365) * 'Lookups and Calculations'!$F$12</f>
        <v>0</v>
      </c>
      <c r="M216" s="3">
        <f>(G216*2) * Dashboard!$I$13 * (Dashboard!$D$12 / 365) * 'Lookups and Calculations'!$F$12</f>
        <v>1602.0878730267946</v>
      </c>
      <c r="N216" s="12">
        <f>H216 * Dashboard!$I$14 * Dashboard!$I$15 * (Dashboard!$D$12 / 365) * 'Lookups and Calculations'!$F$12</f>
        <v>0</v>
      </c>
    </row>
    <row r="217" spans="1:14" x14ac:dyDescent="0.35">
      <c r="A217" s="2">
        <v>216</v>
      </c>
      <c r="B217" s="11">
        <v>1.3604341304807412</v>
      </c>
      <c r="C217" s="11">
        <v>1.1760368412986444</v>
      </c>
      <c r="D217" s="3">
        <f>B217*Dashboard!$D$11*Dashboard!$D$10*SQRT(Dashboard!$D$12/365)</f>
        <v>337770.98923245107</v>
      </c>
      <c r="E217" s="3">
        <f>IF(Dashboard!$I$3,C217*Dashboard!$E$11*Dashboard!$E$10*SQRT(Dashboard!$D$12/365),0)</f>
        <v>583977.00904325198</v>
      </c>
      <c r="F217" s="3">
        <f>D217+IF(Dashboard!$I$3,E217,0)</f>
        <v>921747.99827570305</v>
      </c>
      <c r="G217" s="3">
        <f>IF(Dashboard!$I$4, ('Lookups and Calculations'!$F$9) / (1 - 'Lookups and Calculations'!$F$10), 'Lookups and Calculations'!$F$9)</f>
        <v>1951878.888340465</v>
      </c>
      <c r="H217" s="12">
        <f t="shared" si="6"/>
        <v>0</v>
      </c>
      <c r="I217" s="12">
        <f t="shared" si="7"/>
        <v>0</v>
      </c>
      <c r="J217" s="13">
        <f>(1 - Dashboard!$I$9) * H217 * Dashboard!$I$8 * 'Lookups and Calculations'!$F$12</f>
        <v>0</v>
      </c>
      <c r="K217" s="12">
        <f>(1 - Dashboard!$I$11) * I217 * Dashboard!$I$10 * 'Lookups and Calculations'!$F$12</f>
        <v>0</v>
      </c>
      <c r="L217" s="12">
        <f>(H217 - I217) * Dashboard!$I$13 * (Dashboard!$D$12 / 365) * 'Lookups and Calculations'!$F$12</f>
        <v>0</v>
      </c>
      <c r="M217" s="3">
        <f>(G217*2) * Dashboard!$I$13 * (Dashboard!$D$12 / 365) * 'Lookups and Calculations'!$F$12</f>
        <v>1602.0878730267946</v>
      </c>
      <c r="N217" s="12">
        <f>H217 * Dashboard!$I$14 * Dashboard!$I$15 * (Dashboard!$D$12 / 365) * 'Lookups and Calculations'!$F$12</f>
        <v>0</v>
      </c>
    </row>
    <row r="218" spans="1:14" x14ac:dyDescent="0.35">
      <c r="A218" s="2">
        <v>217</v>
      </c>
      <c r="B218" s="11">
        <v>1.3404422408039773E-2</v>
      </c>
      <c r="C218" s="11">
        <v>2.2739814786530665</v>
      </c>
      <c r="D218" s="3">
        <f>B218*Dashboard!$D$11*Dashboard!$D$10*SQRT(Dashboard!$D$12/365)</f>
        <v>3328.0736754621748</v>
      </c>
      <c r="E218" s="3">
        <f>IF(Dashboard!$I$3,C218*Dashboard!$E$11*Dashboard!$E$10*SQRT(Dashboard!$D$12/365),0)</f>
        <v>1129176.2773835985</v>
      </c>
      <c r="F218" s="3">
        <f>D218+IF(Dashboard!$I$3,E218,0)</f>
        <v>1132504.3510590608</v>
      </c>
      <c r="G218" s="3">
        <f>IF(Dashboard!$I$4, ('Lookups and Calculations'!$F$9) / (1 - 'Lookups and Calculations'!$F$10), 'Lookups and Calculations'!$F$9)</f>
        <v>1951878.888340465</v>
      </c>
      <c r="H218" s="12">
        <f t="shared" si="6"/>
        <v>0</v>
      </c>
      <c r="I218" s="12">
        <f t="shared" si="7"/>
        <v>0</v>
      </c>
      <c r="J218" s="13">
        <f>(1 - Dashboard!$I$9) * H218 * Dashboard!$I$8 * 'Lookups and Calculations'!$F$12</f>
        <v>0</v>
      </c>
      <c r="K218" s="12">
        <f>(1 - Dashboard!$I$11) * I218 * Dashboard!$I$10 * 'Lookups and Calculations'!$F$12</f>
        <v>0</v>
      </c>
      <c r="L218" s="12">
        <f>(H218 - I218) * Dashboard!$I$13 * (Dashboard!$D$12 / 365) * 'Lookups and Calculations'!$F$12</f>
        <v>0</v>
      </c>
      <c r="M218" s="3">
        <f>(G218*2) * Dashboard!$I$13 * (Dashboard!$D$12 / 365) * 'Lookups and Calculations'!$F$12</f>
        <v>1602.0878730267946</v>
      </c>
      <c r="N218" s="12">
        <f>H218 * Dashboard!$I$14 * Dashboard!$I$15 * (Dashboard!$D$12 / 365) * 'Lookups and Calculations'!$F$12</f>
        <v>0</v>
      </c>
    </row>
    <row r="219" spans="1:14" x14ac:dyDescent="0.35">
      <c r="A219" s="2">
        <v>218</v>
      </c>
      <c r="B219" s="11">
        <v>0.38738599105472749</v>
      </c>
      <c r="C219" s="11">
        <v>0.72656482875163841</v>
      </c>
      <c r="D219" s="3">
        <f>B219*Dashboard!$D$11*Dashboard!$D$10*SQRT(Dashboard!$D$12/365)</f>
        <v>96180.878207686997</v>
      </c>
      <c r="E219" s="3">
        <f>IF(Dashboard!$I$3,C219*Dashboard!$E$11*Dashboard!$E$10*SQRT(Dashboard!$D$12/365),0)</f>
        <v>360785.5984357362</v>
      </c>
      <c r="F219" s="3">
        <f>D219+IF(Dashboard!$I$3,E219,0)</f>
        <v>456966.4766434232</v>
      </c>
      <c r="G219" s="3">
        <f>IF(Dashboard!$I$4, ('Lookups and Calculations'!$F$9) / (1 - 'Lookups and Calculations'!$F$10), 'Lookups and Calculations'!$F$9)</f>
        <v>1951878.888340465</v>
      </c>
      <c r="H219" s="12">
        <f t="shared" si="6"/>
        <v>0</v>
      </c>
      <c r="I219" s="12">
        <f t="shared" si="7"/>
        <v>0</v>
      </c>
      <c r="J219" s="13">
        <f>(1 - Dashboard!$I$9) * H219 * Dashboard!$I$8 * 'Lookups and Calculations'!$F$12</f>
        <v>0</v>
      </c>
      <c r="K219" s="12">
        <f>(1 - Dashboard!$I$11) * I219 * Dashboard!$I$10 * 'Lookups and Calculations'!$F$12</f>
        <v>0</v>
      </c>
      <c r="L219" s="12">
        <f>(H219 - I219) * Dashboard!$I$13 * (Dashboard!$D$12 / 365) * 'Lookups and Calculations'!$F$12</f>
        <v>0</v>
      </c>
      <c r="M219" s="3">
        <f>(G219*2) * Dashboard!$I$13 * (Dashboard!$D$12 / 365) * 'Lookups and Calculations'!$F$12</f>
        <v>1602.0878730267946</v>
      </c>
      <c r="N219" s="12">
        <f>H219 * Dashboard!$I$14 * Dashboard!$I$15 * (Dashboard!$D$12 / 365) * 'Lookups and Calculations'!$F$12</f>
        <v>0</v>
      </c>
    </row>
    <row r="220" spans="1:14" x14ac:dyDescent="0.35">
      <c r="A220" s="2">
        <v>219</v>
      </c>
      <c r="B220" s="11">
        <v>0.84371339711670645</v>
      </c>
      <c r="C220" s="11">
        <v>-1.8310215049039458E-2</v>
      </c>
      <c r="D220" s="3">
        <f>B220*Dashboard!$D$11*Dashboard!$D$10*SQRT(Dashboard!$D$12/365)</f>
        <v>209478.6527239483</v>
      </c>
      <c r="E220" s="3">
        <f>IF(Dashboard!$I$3,C220*Dashboard!$E$11*Dashboard!$E$10*SQRT(Dashboard!$D$12/365),0)</f>
        <v>-9092.1850776964511</v>
      </c>
      <c r="F220" s="3">
        <f>D220+IF(Dashboard!$I$3,E220,0)</f>
        <v>200386.46764625184</v>
      </c>
      <c r="G220" s="3">
        <f>IF(Dashboard!$I$4, ('Lookups and Calculations'!$F$9) / (1 - 'Lookups and Calculations'!$F$10), 'Lookups and Calculations'!$F$9)</f>
        <v>1951878.888340465</v>
      </c>
      <c r="H220" s="12">
        <f t="shared" si="6"/>
        <v>0</v>
      </c>
      <c r="I220" s="12">
        <f t="shared" si="7"/>
        <v>0</v>
      </c>
      <c r="J220" s="13">
        <f>(1 - Dashboard!$I$9) * H220 * Dashboard!$I$8 * 'Lookups and Calculations'!$F$12</f>
        <v>0</v>
      </c>
      <c r="K220" s="12">
        <f>(1 - Dashboard!$I$11) * I220 * Dashboard!$I$10 * 'Lookups and Calculations'!$F$12</f>
        <v>0</v>
      </c>
      <c r="L220" s="12">
        <f>(H220 - I220) * Dashboard!$I$13 * (Dashboard!$D$12 / 365) * 'Lookups and Calculations'!$F$12</f>
        <v>0</v>
      </c>
      <c r="M220" s="3">
        <f>(G220*2) * Dashboard!$I$13 * (Dashboard!$D$12 / 365) * 'Lookups and Calculations'!$F$12</f>
        <v>1602.0878730267946</v>
      </c>
      <c r="N220" s="12">
        <f>H220 * Dashboard!$I$14 * Dashboard!$I$15 * (Dashboard!$D$12 / 365) * 'Lookups and Calculations'!$F$12</f>
        <v>0</v>
      </c>
    </row>
    <row r="221" spans="1:14" x14ac:dyDescent="0.35">
      <c r="A221" s="2">
        <v>220</v>
      </c>
      <c r="B221" s="11">
        <v>-0.77710195217135047</v>
      </c>
      <c r="C221" s="11">
        <v>-1.4615427992990566</v>
      </c>
      <c r="D221" s="3">
        <f>B221*Dashboard!$D$11*Dashboard!$D$10*SQRT(Dashboard!$D$12/365)</f>
        <v>-192940.24549842157</v>
      </c>
      <c r="E221" s="3">
        <f>IF(Dashboard!$I$3,C221*Dashboard!$E$11*Dashboard!$E$10*SQRT(Dashboard!$D$12/365),0)</f>
        <v>-725748.85628657287</v>
      </c>
      <c r="F221" s="3">
        <f>D221+IF(Dashboard!$I$3,E221,0)</f>
        <v>-918689.10178499448</v>
      </c>
      <c r="G221" s="3">
        <f>IF(Dashboard!$I$4, ('Lookups and Calculations'!$F$9) / (1 - 'Lookups and Calculations'!$F$10), 'Lookups and Calculations'!$F$9)</f>
        <v>1951878.888340465</v>
      </c>
      <c r="H221" s="12">
        <f t="shared" si="6"/>
        <v>0</v>
      </c>
      <c r="I221" s="12">
        <f t="shared" si="7"/>
        <v>0</v>
      </c>
      <c r="J221" s="13">
        <f>(1 - Dashboard!$I$9) * H221 * Dashboard!$I$8 * 'Lookups and Calculations'!$F$12</f>
        <v>0</v>
      </c>
      <c r="K221" s="12">
        <f>(1 - Dashboard!$I$11) * I221 * Dashboard!$I$10 * 'Lookups and Calculations'!$F$12</f>
        <v>0</v>
      </c>
      <c r="L221" s="12">
        <f>(H221 - I221) * Dashboard!$I$13 * (Dashboard!$D$12 / 365) * 'Lookups and Calculations'!$F$12</f>
        <v>0</v>
      </c>
      <c r="M221" s="3">
        <f>(G221*2) * Dashboard!$I$13 * (Dashboard!$D$12 / 365) * 'Lookups and Calculations'!$F$12</f>
        <v>1602.0878730267946</v>
      </c>
      <c r="N221" s="12">
        <f>H221 * Dashboard!$I$14 * Dashboard!$I$15 * (Dashboard!$D$12 / 365) * 'Lookups and Calculations'!$F$12</f>
        <v>0</v>
      </c>
    </row>
    <row r="222" spans="1:14" x14ac:dyDescent="0.35">
      <c r="A222" s="2">
        <v>221</v>
      </c>
      <c r="B222" s="11">
        <v>-1.2456474781479785</v>
      </c>
      <c r="C222" s="11">
        <v>-1.009325059699355</v>
      </c>
      <c r="D222" s="3">
        <f>B222*Dashboard!$D$11*Dashboard!$D$10*SQRT(Dashboard!$D$12/365)</f>
        <v>-309271.55641138693</v>
      </c>
      <c r="E222" s="3">
        <f>IF(Dashboard!$I$3,C222*Dashboard!$E$11*Dashboard!$E$10*SQRT(Dashboard!$D$12/365),0)</f>
        <v>-501194.01775267377</v>
      </c>
      <c r="F222" s="3">
        <f>D222+IF(Dashboard!$I$3,E222,0)</f>
        <v>-810465.57416406064</v>
      </c>
      <c r="G222" s="3">
        <f>IF(Dashboard!$I$4, ('Lookups and Calculations'!$F$9) / (1 - 'Lookups and Calculations'!$F$10), 'Lookups and Calculations'!$F$9)</f>
        <v>1951878.888340465</v>
      </c>
      <c r="H222" s="12">
        <f t="shared" si="6"/>
        <v>0</v>
      </c>
      <c r="I222" s="12">
        <f t="shared" si="7"/>
        <v>0</v>
      </c>
      <c r="J222" s="13">
        <f>(1 - Dashboard!$I$9) * H222 * Dashboard!$I$8 * 'Lookups and Calculations'!$F$12</f>
        <v>0</v>
      </c>
      <c r="K222" s="12">
        <f>(1 - Dashboard!$I$11) * I222 * Dashboard!$I$10 * 'Lookups and Calculations'!$F$12</f>
        <v>0</v>
      </c>
      <c r="L222" s="12">
        <f>(H222 - I222) * Dashboard!$I$13 * (Dashboard!$D$12 / 365) * 'Lookups and Calculations'!$F$12</f>
        <v>0</v>
      </c>
      <c r="M222" s="3">
        <f>(G222*2) * Dashboard!$I$13 * (Dashboard!$D$12 / 365) * 'Lookups and Calculations'!$F$12</f>
        <v>1602.0878730267946</v>
      </c>
      <c r="N222" s="12">
        <f>H222 * Dashboard!$I$14 * Dashboard!$I$15 * (Dashboard!$D$12 / 365) * 'Lookups and Calculations'!$F$12</f>
        <v>0</v>
      </c>
    </row>
    <row r="223" spans="1:14" x14ac:dyDescent="0.35">
      <c r="A223" s="2">
        <v>222</v>
      </c>
      <c r="B223" s="11">
        <v>0.6234687859057837</v>
      </c>
      <c r="C223" s="11">
        <v>-0.64724894802038979</v>
      </c>
      <c r="D223" s="3">
        <f>B223*Dashboard!$D$11*Dashboard!$D$10*SQRT(Dashboard!$D$12/365)</f>
        <v>154795.93157261869</v>
      </c>
      <c r="E223" s="3">
        <f>IF(Dashboard!$I$3,C223*Dashboard!$E$11*Dashboard!$E$10*SQRT(Dashboard!$D$12/365),0)</f>
        <v>-321400.22446401755</v>
      </c>
      <c r="F223" s="3">
        <f>D223+IF(Dashboard!$I$3,E223,0)</f>
        <v>-166604.29289139886</v>
      </c>
      <c r="G223" s="3">
        <f>IF(Dashboard!$I$4, ('Lookups and Calculations'!$F$9) / (1 - 'Lookups and Calculations'!$F$10), 'Lookups and Calculations'!$F$9)</f>
        <v>1951878.888340465</v>
      </c>
      <c r="H223" s="12">
        <f t="shared" si="6"/>
        <v>0</v>
      </c>
      <c r="I223" s="12">
        <f t="shared" si="7"/>
        <v>0</v>
      </c>
      <c r="J223" s="13">
        <f>(1 - Dashboard!$I$9) * H223 * Dashboard!$I$8 * 'Lookups and Calculations'!$F$12</f>
        <v>0</v>
      </c>
      <c r="K223" s="12">
        <f>(1 - Dashboard!$I$11) * I223 * Dashboard!$I$10 * 'Lookups and Calculations'!$F$12</f>
        <v>0</v>
      </c>
      <c r="L223" s="12">
        <f>(H223 - I223) * Dashboard!$I$13 * (Dashboard!$D$12 / 365) * 'Lookups and Calculations'!$F$12</f>
        <v>0</v>
      </c>
      <c r="M223" s="3">
        <f>(G223*2) * Dashboard!$I$13 * (Dashboard!$D$12 / 365) * 'Lookups and Calculations'!$F$12</f>
        <v>1602.0878730267946</v>
      </c>
      <c r="N223" s="12">
        <f>H223 * Dashboard!$I$14 * Dashboard!$I$15 * (Dashboard!$D$12 / 365) * 'Lookups and Calculations'!$F$12</f>
        <v>0</v>
      </c>
    </row>
    <row r="224" spans="1:14" x14ac:dyDescent="0.35">
      <c r="A224" s="2">
        <v>223</v>
      </c>
      <c r="B224" s="11">
        <v>0.25586411049717384</v>
      </c>
      <c r="C224" s="11">
        <v>0.70000810452916062</v>
      </c>
      <c r="D224" s="3">
        <f>B224*Dashboard!$D$11*Dashboard!$D$10*SQRT(Dashboard!$D$12/365)</f>
        <v>63526.393358840396</v>
      </c>
      <c r="E224" s="3">
        <f>IF(Dashboard!$I$3,C224*Dashboard!$E$11*Dashboard!$E$10*SQRT(Dashboard!$D$12/365),0)</f>
        <v>347598.49762662919</v>
      </c>
      <c r="F224" s="3">
        <f>D224+IF(Dashboard!$I$3,E224,0)</f>
        <v>411124.89098546957</v>
      </c>
      <c r="G224" s="3">
        <f>IF(Dashboard!$I$4, ('Lookups and Calculations'!$F$9) / (1 - 'Lookups and Calculations'!$F$10), 'Lookups and Calculations'!$F$9)</f>
        <v>1951878.888340465</v>
      </c>
      <c r="H224" s="12">
        <f t="shared" si="6"/>
        <v>0</v>
      </c>
      <c r="I224" s="12">
        <f t="shared" si="7"/>
        <v>0</v>
      </c>
      <c r="J224" s="13">
        <f>(1 - Dashboard!$I$9) * H224 * Dashboard!$I$8 * 'Lookups and Calculations'!$F$12</f>
        <v>0</v>
      </c>
      <c r="K224" s="12">
        <f>(1 - Dashboard!$I$11) * I224 * Dashboard!$I$10 * 'Lookups and Calculations'!$F$12</f>
        <v>0</v>
      </c>
      <c r="L224" s="12">
        <f>(H224 - I224) * Dashboard!$I$13 * (Dashboard!$D$12 / 365) * 'Lookups and Calculations'!$F$12</f>
        <v>0</v>
      </c>
      <c r="M224" s="3">
        <f>(G224*2) * Dashboard!$I$13 * (Dashboard!$D$12 / 365) * 'Lookups and Calculations'!$F$12</f>
        <v>1602.0878730267946</v>
      </c>
      <c r="N224" s="12">
        <f>H224 * Dashboard!$I$14 * Dashboard!$I$15 * (Dashboard!$D$12 / 365) * 'Lookups and Calculations'!$F$12</f>
        <v>0</v>
      </c>
    </row>
    <row r="225" spans="1:14" x14ac:dyDescent="0.35">
      <c r="A225" s="2">
        <v>224</v>
      </c>
      <c r="B225" s="11">
        <v>1.4255996040746697</v>
      </c>
      <c r="C225" s="11">
        <v>1.7178968599356093</v>
      </c>
      <c r="D225" s="3">
        <f>B225*Dashboard!$D$11*Dashboard!$D$10*SQRT(Dashboard!$D$12/365)</f>
        <v>353950.38813642028</v>
      </c>
      <c r="E225" s="3">
        <f>IF(Dashboard!$I$3,C225*Dashboard!$E$11*Dashboard!$E$10*SQRT(Dashboard!$D$12/365),0)</f>
        <v>853044.93437653652</v>
      </c>
      <c r="F225" s="3">
        <f>D225+IF(Dashboard!$I$3,E225,0)</f>
        <v>1206995.3225129568</v>
      </c>
      <c r="G225" s="3">
        <f>IF(Dashboard!$I$4, ('Lookups and Calculations'!$F$9) / (1 - 'Lookups and Calculations'!$F$10), 'Lookups and Calculations'!$F$9)</f>
        <v>1951878.888340465</v>
      </c>
      <c r="H225" s="12">
        <f t="shared" si="6"/>
        <v>0</v>
      </c>
      <c r="I225" s="12">
        <f t="shared" si="7"/>
        <v>0</v>
      </c>
      <c r="J225" s="13">
        <f>(1 - Dashboard!$I$9) * H225 * Dashboard!$I$8 * 'Lookups and Calculations'!$F$12</f>
        <v>0</v>
      </c>
      <c r="K225" s="12">
        <f>(1 - Dashboard!$I$11) * I225 * Dashboard!$I$10 * 'Lookups and Calculations'!$F$12</f>
        <v>0</v>
      </c>
      <c r="L225" s="12">
        <f>(H225 - I225) * Dashboard!$I$13 * (Dashboard!$D$12 / 365) * 'Lookups and Calculations'!$F$12</f>
        <v>0</v>
      </c>
      <c r="M225" s="3">
        <f>(G225*2) * Dashboard!$I$13 * (Dashboard!$D$12 / 365) * 'Lookups and Calculations'!$F$12</f>
        <v>1602.0878730267946</v>
      </c>
      <c r="N225" s="12">
        <f>H225 * Dashboard!$I$14 * Dashboard!$I$15 * (Dashboard!$D$12 / 365) * 'Lookups and Calculations'!$F$12</f>
        <v>0</v>
      </c>
    </row>
    <row r="226" spans="1:14" x14ac:dyDescent="0.35">
      <c r="A226" s="2">
        <v>225</v>
      </c>
      <c r="B226" s="11">
        <v>1.6992547856172013</v>
      </c>
      <c r="C226" s="11">
        <v>0.24422918163948071</v>
      </c>
      <c r="D226" s="3">
        <f>B226*Dashboard!$D$11*Dashboard!$D$10*SQRT(Dashboard!$D$12/365)</f>
        <v>421893.98004376504</v>
      </c>
      <c r="E226" s="3">
        <f>IF(Dashboard!$I$3,C226*Dashboard!$E$11*Dashboard!$E$10*SQRT(Dashboard!$D$12/365),0)</f>
        <v>121275.30533602294</v>
      </c>
      <c r="F226" s="3">
        <f>D226+IF(Dashboard!$I$3,E226,0)</f>
        <v>543169.28537978802</v>
      </c>
      <c r="G226" s="3">
        <f>IF(Dashboard!$I$4, ('Lookups and Calculations'!$F$9) / (1 - 'Lookups and Calculations'!$F$10), 'Lookups and Calculations'!$F$9)</f>
        <v>1951878.888340465</v>
      </c>
      <c r="H226" s="12">
        <f t="shared" si="6"/>
        <v>0</v>
      </c>
      <c r="I226" s="12">
        <f t="shared" si="7"/>
        <v>0</v>
      </c>
      <c r="J226" s="13">
        <f>(1 - Dashboard!$I$9) * H226 * Dashboard!$I$8 * 'Lookups and Calculations'!$F$12</f>
        <v>0</v>
      </c>
      <c r="K226" s="12">
        <f>(1 - Dashboard!$I$11) * I226 * Dashboard!$I$10 * 'Lookups and Calculations'!$F$12</f>
        <v>0</v>
      </c>
      <c r="L226" s="12">
        <f>(H226 - I226) * Dashboard!$I$13 * (Dashboard!$D$12 / 365) * 'Lookups and Calculations'!$F$12</f>
        <v>0</v>
      </c>
      <c r="M226" s="3">
        <f>(G226*2) * Dashboard!$I$13 * (Dashboard!$D$12 / 365) * 'Lookups and Calculations'!$F$12</f>
        <v>1602.0878730267946</v>
      </c>
      <c r="N226" s="12">
        <f>H226 * Dashboard!$I$14 * Dashboard!$I$15 * (Dashboard!$D$12 / 365) * 'Lookups and Calculations'!$F$12</f>
        <v>0</v>
      </c>
    </row>
    <row r="227" spans="1:14" x14ac:dyDescent="0.35">
      <c r="A227" s="2">
        <v>226</v>
      </c>
      <c r="B227" s="11">
        <v>1.6733487227939861</v>
      </c>
      <c r="C227" s="11">
        <v>-4.5118791989385558E-2</v>
      </c>
      <c r="D227" s="3">
        <f>B227*Dashboard!$D$11*Dashboard!$D$10*SQRT(Dashboard!$D$12/365)</f>
        <v>415461.9770008662</v>
      </c>
      <c r="E227" s="3">
        <f>IF(Dashboard!$I$3,C227*Dashboard!$E$11*Dashboard!$E$10*SQRT(Dashboard!$D$12/365),0)</f>
        <v>-22404.346762224501</v>
      </c>
      <c r="F227" s="3">
        <f>D227+IF(Dashboard!$I$3,E227,0)</f>
        <v>393057.63023864169</v>
      </c>
      <c r="G227" s="3">
        <f>IF(Dashboard!$I$4, ('Lookups and Calculations'!$F$9) / (1 - 'Lookups and Calculations'!$F$10), 'Lookups and Calculations'!$F$9)</f>
        <v>1951878.888340465</v>
      </c>
      <c r="H227" s="12">
        <f t="shared" si="6"/>
        <v>0</v>
      </c>
      <c r="I227" s="12">
        <f t="shared" si="7"/>
        <v>0</v>
      </c>
      <c r="J227" s="13">
        <f>(1 - Dashboard!$I$9) * H227 * Dashboard!$I$8 * 'Lookups and Calculations'!$F$12</f>
        <v>0</v>
      </c>
      <c r="K227" s="12">
        <f>(1 - Dashboard!$I$11) * I227 * Dashboard!$I$10 * 'Lookups and Calculations'!$F$12</f>
        <v>0</v>
      </c>
      <c r="L227" s="12">
        <f>(H227 - I227) * Dashboard!$I$13 * (Dashboard!$D$12 / 365) * 'Lookups and Calculations'!$F$12</f>
        <v>0</v>
      </c>
      <c r="M227" s="3">
        <f>(G227*2) * Dashboard!$I$13 * (Dashboard!$D$12 / 365) * 'Lookups and Calculations'!$F$12</f>
        <v>1602.0878730267946</v>
      </c>
      <c r="N227" s="12">
        <f>H227 * Dashboard!$I$14 * Dashboard!$I$15 * (Dashboard!$D$12 / 365) * 'Lookups and Calculations'!$F$12</f>
        <v>0</v>
      </c>
    </row>
    <row r="228" spans="1:14" x14ac:dyDescent="0.35">
      <c r="A228" s="2">
        <v>227</v>
      </c>
      <c r="B228" s="11">
        <v>0.79645595877890851</v>
      </c>
      <c r="C228" s="11">
        <v>-1.1182284003269445</v>
      </c>
      <c r="D228" s="3">
        <f>B228*Dashboard!$D$11*Dashboard!$D$10*SQRT(Dashboard!$D$12/365)</f>
        <v>197745.49244936084</v>
      </c>
      <c r="E228" s="3">
        <f>IF(Dashboard!$I$3,C228*Dashboard!$E$11*Dashboard!$E$10*SQRT(Dashboard!$D$12/365),0)</f>
        <v>-555271.44534779119</v>
      </c>
      <c r="F228" s="3">
        <f>D228+IF(Dashboard!$I$3,E228,0)</f>
        <v>-357525.95289843035</v>
      </c>
      <c r="G228" s="3">
        <f>IF(Dashboard!$I$4, ('Lookups and Calculations'!$F$9) / (1 - 'Lookups and Calculations'!$F$10), 'Lookups and Calculations'!$F$9)</f>
        <v>1951878.888340465</v>
      </c>
      <c r="H228" s="12">
        <f t="shared" si="6"/>
        <v>0</v>
      </c>
      <c r="I228" s="12">
        <f t="shared" si="7"/>
        <v>0</v>
      </c>
      <c r="J228" s="13">
        <f>(1 - Dashboard!$I$9) * H228 * Dashboard!$I$8 * 'Lookups and Calculations'!$F$12</f>
        <v>0</v>
      </c>
      <c r="K228" s="12">
        <f>(1 - Dashboard!$I$11) * I228 * Dashboard!$I$10 * 'Lookups and Calculations'!$F$12</f>
        <v>0</v>
      </c>
      <c r="L228" s="12">
        <f>(H228 - I228) * Dashboard!$I$13 * (Dashboard!$D$12 / 365) * 'Lookups and Calculations'!$F$12</f>
        <v>0</v>
      </c>
      <c r="M228" s="3">
        <f>(G228*2) * Dashboard!$I$13 * (Dashboard!$D$12 / 365) * 'Lookups and Calculations'!$F$12</f>
        <v>1602.0878730267946</v>
      </c>
      <c r="N228" s="12">
        <f>H228 * Dashboard!$I$14 * Dashboard!$I$15 * (Dashboard!$D$12 / 365) * 'Lookups and Calculations'!$F$12</f>
        <v>0</v>
      </c>
    </row>
    <row r="229" spans="1:14" x14ac:dyDescent="0.35">
      <c r="A229" s="2">
        <v>228</v>
      </c>
      <c r="B229" s="11">
        <v>1.3871511154503842E-2</v>
      </c>
      <c r="C229" s="11">
        <v>0.24991963556764718</v>
      </c>
      <c r="D229" s="3">
        <f>B229*Dashboard!$D$11*Dashboard!$D$10*SQRT(Dashboard!$D$12/365)</f>
        <v>3444.0432945842431</v>
      </c>
      <c r="E229" s="3">
        <f>IF(Dashboard!$I$3,C229*Dashboard!$E$11*Dashboard!$E$10*SQRT(Dashboard!$D$12/365),0)</f>
        <v>124100.97724388557</v>
      </c>
      <c r="F229" s="3">
        <f>D229+IF(Dashboard!$I$3,E229,0)</f>
        <v>127545.02053846982</v>
      </c>
      <c r="G229" s="3">
        <f>IF(Dashboard!$I$4, ('Lookups and Calculations'!$F$9) / (1 - 'Lookups and Calculations'!$F$10), 'Lookups and Calculations'!$F$9)</f>
        <v>1951878.888340465</v>
      </c>
      <c r="H229" s="12">
        <f t="shared" si="6"/>
        <v>0</v>
      </c>
      <c r="I229" s="12">
        <f t="shared" si="7"/>
        <v>0</v>
      </c>
      <c r="J229" s="13">
        <f>(1 - Dashboard!$I$9) * H229 * Dashboard!$I$8 * 'Lookups and Calculations'!$F$12</f>
        <v>0</v>
      </c>
      <c r="K229" s="12">
        <f>(1 - Dashboard!$I$11) * I229 * Dashboard!$I$10 * 'Lookups and Calculations'!$F$12</f>
        <v>0</v>
      </c>
      <c r="L229" s="12">
        <f>(H229 - I229) * Dashboard!$I$13 * (Dashboard!$D$12 / 365) * 'Lookups and Calculations'!$F$12</f>
        <v>0</v>
      </c>
      <c r="M229" s="3">
        <f>(G229*2) * Dashboard!$I$13 * (Dashboard!$D$12 / 365) * 'Lookups and Calculations'!$F$12</f>
        <v>1602.0878730267946</v>
      </c>
      <c r="N229" s="12">
        <f>H229 * Dashboard!$I$14 * Dashboard!$I$15 * (Dashboard!$D$12 / 365) * 'Lookups and Calculations'!$F$12</f>
        <v>0</v>
      </c>
    </row>
    <row r="230" spans="1:14" x14ac:dyDescent="0.35">
      <c r="A230" s="2">
        <v>229</v>
      </c>
      <c r="B230" s="11">
        <v>-0.35009143357669809</v>
      </c>
      <c r="C230" s="11">
        <v>1.1532828251127485</v>
      </c>
      <c r="D230" s="3">
        <f>B230*Dashboard!$D$11*Dashboard!$D$10*SQRT(Dashboard!$D$12/365)</f>
        <v>-86921.319593196036</v>
      </c>
      <c r="E230" s="3">
        <f>IF(Dashboard!$I$3,C230*Dashboard!$E$11*Dashboard!$E$10*SQRT(Dashboard!$D$12/365),0)</f>
        <v>572678.1943723713</v>
      </c>
      <c r="F230" s="3">
        <f>D230+IF(Dashboard!$I$3,E230,0)</f>
        <v>485756.87477917527</v>
      </c>
      <c r="G230" s="3">
        <f>IF(Dashboard!$I$4, ('Lookups and Calculations'!$F$9) / (1 - 'Lookups and Calculations'!$F$10), 'Lookups and Calculations'!$F$9)</f>
        <v>1951878.888340465</v>
      </c>
      <c r="H230" s="12">
        <f t="shared" si="6"/>
        <v>0</v>
      </c>
      <c r="I230" s="12">
        <f t="shared" si="7"/>
        <v>0</v>
      </c>
      <c r="J230" s="13">
        <f>(1 - Dashboard!$I$9) * H230 * Dashboard!$I$8 * 'Lookups and Calculations'!$F$12</f>
        <v>0</v>
      </c>
      <c r="K230" s="12">
        <f>(1 - Dashboard!$I$11) * I230 * Dashboard!$I$10 * 'Lookups and Calculations'!$F$12</f>
        <v>0</v>
      </c>
      <c r="L230" s="12">
        <f>(H230 - I230) * Dashboard!$I$13 * (Dashboard!$D$12 / 365) * 'Lookups and Calculations'!$F$12</f>
        <v>0</v>
      </c>
      <c r="M230" s="3">
        <f>(G230*2) * Dashboard!$I$13 * (Dashboard!$D$12 / 365) * 'Lookups and Calculations'!$F$12</f>
        <v>1602.0878730267946</v>
      </c>
      <c r="N230" s="12">
        <f>H230 * Dashboard!$I$14 * Dashboard!$I$15 * (Dashboard!$D$12 / 365) * 'Lookups and Calculations'!$F$12</f>
        <v>0</v>
      </c>
    </row>
    <row r="231" spans="1:14" x14ac:dyDescent="0.35">
      <c r="A231" s="2">
        <v>230</v>
      </c>
      <c r="B231" s="11">
        <v>-1.2363839868202835</v>
      </c>
      <c r="C231" s="11">
        <v>9.5691415145149214E-2</v>
      </c>
      <c r="D231" s="3">
        <f>B231*Dashboard!$D$11*Dashboard!$D$10*SQRT(Dashboard!$D$12/365)</f>
        <v>-306971.60041984171</v>
      </c>
      <c r="E231" s="3">
        <f>IF(Dashboard!$I$3,C231*Dashboard!$E$11*Dashboard!$E$10*SQRT(Dashboard!$D$12/365),0)</f>
        <v>47516.867197691587</v>
      </c>
      <c r="F231" s="3">
        <f>D231+IF(Dashboard!$I$3,E231,0)</f>
        <v>-259454.73322215013</v>
      </c>
      <c r="G231" s="3">
        <f>IF(Dashboard!$I$4, ('Lookups and Calculations'!$F$9) / (1 - 'Lookups and Calculations'!$F$10), 'Lookups and Calculations'!$F$9)</f>
        <v>1951878.888340465</v>
      </c>
      <c r="H231" s="12">
        <f t="shared" si="6"/>
        <v>0</v>
      </c>
      <c r="I231" s="12">
        <f t="shared" si="7"/>
        <v>0</v>
      </c>
      <c r="J231" s="13">
        <f>(1 - Dashboard!$I$9) * H231 * Dashboard!$I$8 * 'Lookups and Calculations'!$F$12</f>
        <v>0</v>
      </c>
      <c r="K231" s="12">
        <f>(1 - Dashboard!$I$11) * I231 * Dashboard!$I$10 * 'Lookups and Calculations'!$F$12</f>
        <v>0</v>
      </c>
      <c r="L231" s="12">
        <f>(H231 - I231) * Dashboard!$I$13 * (Dashboard!$D$12 / 365) * 'Lookups and Calculations'!$F$12</f>
        <v>0</v>
      </c>
      <c r="M231" s="3">
        <f>(G231*2) * Dashboard!$I$13 * (Dashboard!$D$12 / 365) * 'Lookups and Calculations'!$F$12</f>
        <v>1602.0878730267946</v>
      </c>
      <c r="N231" s="12">
        <f>H231 * Dashboard!$I$14 * Dashboard!$I$15 * (Dashboard!$D$12 / 365) * 'Lookups and Calculations'!$F$12</f>
        <v>0</v>
      </c>
    </row>
    <row r="232" spans="1:14" x14ac:dyDescent="0.35">
      <c r="A232" s="2">
        <v>231</v>
      </c>
      <c r="B232" s="11">
        <v>0.1329054519853978</v>
      </c>
      <c r="C232" s="11">
        <v>8.0902543895627177E-2</v>
      </c>
      <c r="D232" s="3">
        <f>B232*Dashboard!$D$11*Dashboard!$D$10*SQRT(Dashboard!$D$12/365)</f>
        <v>32998.000407142346</v>
      </c>
      <c r="E232" s="3">
        <f>IF(Dashboard!$I$3,C232*Dashboard!$E$11*Dashboard!$E$10*SQRT(Dashboard!$D$12/365),0)</f>
        <v>40173.253038559567</v>
      </c>
      <c r="F232" s="3">
        <f>D232+IF(Dashboard!$I$3,E232,0)</f>
        <v>73171.253445701906</v>
      </c>
      <c r="G232" s="3">
        <f>IF(Dashboard!$I$4, ('Lookups and Calculations'!$F$9) / (1 - 'Lookups and Calculations'!$F$10), 'Lookups and Calculations'!$F$9)</f>
        <v>1951878.888340465</v>
      </c>
      <c r="H232" s="12">
        <f t="shared" si="6"/>
        <v>0</v>
      </c>
      <c r="I232" s="12">
        <f t="shared" si="7"/>
        <v>0</v>
      </c>
      <c r="J232" s="13">
        <f>(1 - Dashboard!$I$9) * H232 * Dashboard!$I$8 * 'Lookups and Calculations'!$F$12</f>
        <v>0</v>
      </c>
      <c r="K232" s="12">
        <f>(1 - Dashboard!$I$11) * I232 * Dashboard!$I$10 * 'Lookups and Calculations'!$F$12</f>
        <v>0</v>
      </c>
      <c r="L232" s="12">
        <f>(H232 - I232) * Dashboard!$I$13 * (Dashboard!$D$12 / 365) * 'Lookups and Calculations'!$F$12</f>
        <v>0</v>
      </c>
      <c r="M232" s="3">
        <f>(G232*2) * Dashboard!$I$13 * (Dashboard!$D$12 / 365) * 'Lookups and Calculations'!$F$12</f>
        <v>1602.0878730267946</v>
      </c>
      <c r="N232" s="12">
        <f>H232 * Dashboard!$I$14 * Dashboard!$I$15 * (Dashboard!$D$12 / 365) * 'Lookups and Calculations'!$F$12</f>
        <v>0</v>
      </c>
    </row>
    <row r="233" spans="1:14" x14ac:dyDescent="0.35">
      <c r="A233" s="2">
        <v>232</v>
      </c>
      <c r="B233" s="11">
        <v>0.55559290268758577</v>
      </c>
      <c r="C233" s="11">
        <v>-0.63475089124075024</v>
      </c>
      <c r="D233" s="3">
        <f>B233*Dashboard!$D$11*Dashboard!$D$10*SQRT(Dashboard!$D$12/365)</f>
        <v>137943.5873789785</v>
      </c>
      <c r="E233" s="3">
        <f>IF(Dashboard!$I$3,C233*Dashboard!$E$11*Dashboard!$E$10*SQRT(Dashboard!$D$12/365),0)</f>
        <v>-315194.14523186767</v>
      </c>
      <c r="F233" s="3">
        <f>D233+IF(Dashboard!$I$3,E233,0)</f>
        <v>-177250.55785288918</v>
      </c>
      <c r="G233" s="3">
        <f>IF(Dashboard!$I$4, ('Lookups and Calculations'!$F$9) / (1 - 'Lookups and Calculations'!$F$10), 'Lookups and Calculations'!$F$9)</f>
        <v>1951878.888340465</v>
      </c>
      <c r="H233" s="12">
        <f t="shared" si="6"/>
        <v>0</v>
      </c>
      <c r="I233" s="12">
        <f t="shared" si="7"/>
        <v>0</v>
      </c>
      <c r="J233" s="13">
        <f>(1 - Dashboard!$I$9) * H233 * Dashboard!$I$8 * 'Lookups and Calculations'!$F$12</f>
        <v>0</v>
      </c>
      <c r="K233" s="12">
        <f>(1 - Dashboard!$I$11) * I233 * Dashboard!$I$10 * 'Lookups and Calculations'!$F$12</f>
        <v>0</v>
      </c>
      <c r="L233" s="12">
        <f>(H233 - I233) * Dashboard!$I$13 * (Dashboard!$D$12 / 365) * 'Lookups and Calculations'!$F$12</f>
        <v>0</v>
      </c>
      <c r="M233" s="3">
        <f>(G233*2) * Dashboard!$I$13 * (Dashboard!$D$12 / 365) * 'Lookups and Calculations'!$F$12</f>
        <v>1602.0878730267946</v>
      </c>
      <c r="N233" s="12">
        <f>H233 * Dashboard!$I$14 * Dashboard!$I$15 * (Dashboard!$D$12 / 365) * 'Lookups and Calculations'!$F$12</f>
        <v>0</v>
      </c>
    </row>
    <row r="234" spans="1:14" x14ac:dyDescent="0.35">
      <c r="A234" s="2">
        <v>233</v>
      </c>
      <c r="B234" s="11">
        <v>-1.860336317793426</v>
      </c>
      <c r="C234" s="11">
        <v>-0.28240255109289542</v>
      </c>
      <c r="D234" s="3">
        <f>B234*Dashboard!$D$11*Dashboard!$D$10*SQRT(Dashboard!$D$12/365)</f>
        <v>-461887.58741600561</v>
      </c>
      <c r="E234" s="3">
        <f>IF(Dashboard!$I$3,C234*Dashboard!$E$11*Dashboard!$E$10*SQRT(Dashboard!$D$12/365),0)</f>
        <v>-140230.80854448679</v>
      </c>
      <c r="F234" s="3">
        <f>D234+IF(Dashboard!$I$3,E234,0)</f>
        <v>-602118.39596049243</v>
      </c>
      <c r="G234" s="3">
        <f>IF(Dashboard!$I$4, ('Lookups and Calculations'!$F$9) / (1 - 'Lookups and Calculations'!$F$10), 'Lookups and Calculations'!$F$9)</f>
        <v>1951878.888340465</v>
      </c>
      <c r="H234" s="12">
        <f t="shared" si="6"/>
        <v>0</v>
      </c>
      <c r="I234" s="12">
        <f t="shared" si="7"/>
        <v>0</v>
      </c>
      <c r="J234" s="13">
        <f>(1 - Dashboard!$I$9) * H234 * Dashboard!$I$8 * 'Lookups and Calculations'!$F$12</f>
        <v>0</v>
      </c>
      <c r="K234" s="12">
        <f>(1 - Dashboard!$I$11) * I234 * Dashboard!$I$10 * 'Lookups and Calculations'!$F$12</f>
        <v>0</v>
      </c>
      <c r="L234" s="12">
        <f>(H234 - I234) * Dashboard!$I$13 * (Dashboard!$D$12 / 365) * 'Lookups and Calculations'!$F$12</f>
        <v>0</v>
      </c>
      <c r="M234" s="3">
        <f>(G234*2) * Dashboard!$I$13 * (Dashboard!$D$12 / 365) * 'Lookups and Calculations'!$F$12</f>
        <v>1602.0878730267946</v>
      </c>
      <c r="N234" s="12">
        <f>H234 * Dashboard!$I$14 * Dashboard!$I$15 * (Dashboard!$D$12 / 365) * 'Lookups and Calculations'!$F$12</f>
        <v>0</v>
      </c>
    </row>
    <row r="235" spans="1:14" x14ac:dyDescent="0.35">
      <c r="A235" s="2">
        <v>234</v>
      </c>
      <c r="B235" s="11">
        <v>3.5889960621654629E-2</v>
      </c>
      <c r="C235" s="11">
        <v>2.1024663155329124</v>
      </c>
      <c r="D235" s="3">
        <f>B235*Dashboard!$D$11*Dashboard!$D$10*SQRT(Dashboard!$D$12/365)</f>
        <v>8910.8228256565399</v>
      </c>
      <c r="E235" s="3">
        <f>IF(Dashboard!$I$3,C235*Dashboard!$E$11*Dashboard!$E$10*SQRT(Dashboard!$D$12/365),0)</f>
        <v>1044008.1019938976</v>
      </c>
      <c r="F235" s="3">
        <f>D235+IF(Dashboard!$I$3,E235,0)</f>
        <v>1052918.9248195542</v>
      </c>
      <c r="G235" s="3">
        <f>IF(Dashboard!$I$4, ('Lookups and Calculations'!$F$9) / (1 - 'Lookups and Calculations'!$F$10), 'Lookups and Calculations'!$F$9)</f>
        <v>1951878.888340465</v>
      </c>
      <c r="H235" s="12">
        <f t="shared" si="6"/>
        <v>0</v>
      </c>
      <c r="I235" s="12">
        <f t="shared" si="7"/>
        <v>0</v>
      </c>
      <c r="J235" s="13">
        <f>(1 - Dashboard!$I$9) * H235 * Dashboard!$I$8 * 'Lookups and Calculations'!$F$12</f>
        <v>0</v>
      </c>
      <c r="K235" s="12">
        <f>(1 - Dashboard!$I$11) * I235 * Dashboard!$I$10 * 'Lookups and Calculations'!$F$12</f>
        <v>0</v>
      </c>
      <c r="L235" s="12">
        <f>(H235 - I235) * Dashboard!$I$13 * (Dashboard!$D$12 / 365) * 'Lookups and Calculations'!$F$12</f>
        <v>0</v>
      </c>
      <c r="M235" s="3">
        <f>(G235*2) * Dashboard!$I$13 * (Dashboard!$D$12 / 365) * 'Lookups and Calculations'!$F$12</f>
        <v>1602.0878730267946</v>
      </c>
      <c r="N235" s="12">
        <f>H235 * Dashboard!$I$14 * Dashboard!$I$15 * (Dashboard!$D$12 / 365) * 'Lookups and Calculations'!$F$12</f>
        <v>0</v>
      </c>
    </row>
    <row r="236" spans="1:14" x14ac:dyDescent="0.35">
      <c r="A236" s="2">
        <v>235</v>
      </c>
      <c r="B236" s="11">
        <v>0.62097856212925584</v>
      </c>
      <c r="C236" s="11">
        <v>1.7075227978871621</v>
      </c>
      <c r="D236" s="3">
        <f>B236*Dashboard!$D$11*Dashboard!$D$10*SQRT(Dashboard!$D$12/365)</f>
        <v>154177.65441420107</v>
      </c>
      <c r="E236" s="3">
        <f>IF(Dashboard!$I$3,C236*Dashboard!$E$11*Dashboard!$E$10*SQRT(Dashboard!$D$12/365),0)</f>
        <v>847893.55347252369</v>
      </c>
      <c r="F236" s="3">
        <f>D236+IF(Dashboard!$I$3,E236,0)</f>
        <v>1002071.2078867247</v>
      </c>
      <c r="G236" s="3">
        <f>IF(Dashboard!$I$4, ('Lookups and Calculations'!$F$9) / (1 - 'Lookups and Calculations'!$F$10), 'Lookups and Calculations'!$F$9)</f>
        <v>1951878.888340465</v>
      </c>
      <c r="H236" s="12">
        <f t="shared" si="6"/>
        <v>0</v>
      </c>
      <c r="I236" s="12">
        <f t="shared" si="7"/>
        <v>0</v>
      </c>
      <c r="J236" s="13">
        <f>(1 - Dashboard!$I$9) * H236 * Dashboard!$I$8 * 'Lookups and Calculations'!$F$12</f>
        <v>0</v>
      </c>
      <c r="K236" s="12">
        <f>(1 - Dashboard!$I$11) * I236 * Dashboard!$I$10 * 'Lookups and Calculations'!$F$12</f>
        <v>0</v>
      </c>
      <c r="L236" s="12">
        <f>(H236 - I236) * Dashboard!$I$13 * (Dashboard!$D$12 / 365) * 'Lookups and Calculations'!$F$12</f>
        <v>0</v>
      </c>
      <c r="M236" s="3">
        <f>(G236*2) * Dashboard!$I$13 * (Dashboard!$D$12 / 365) * 'Lookups and Calculations'!$F$12</f>
        <v>1602.0878730267946</v>
      </c>
      <c r="N236" s="12">
        <f>H236 * Dashboard!$I$14 * Dashboard!$I$15 * (Dashboard!$D$12 / 365) * 'Lookups and Calculations'!$F$12</f>
        <v>0</v>
      </c>
    </row>
    <row r="237" spans="1:14" x14ac:dyDescent="0.35">
      <c r="A237" s="2">
        <v>236</v>
      </c>
      <c r="B237" s="11">
        <v>-1.6553487286787441</v>
      </c>
      <c r="C237" s="11">
        <v>1.3963215625461061</v>
      </c>
      <c r="D237" s="3">
        <f>B237*Dashboard!$D$11*Dashboard!$D$10*SQRT(Dashboard!$D$12/365)</f>
        <v>-410992.90666349162</v>
      </c>
      <c r="E237" s="3">
        <f>IF(Dashboard!$I$3,C237*Dashboard!$E$11*Dashboard!$E$10*SQRT(Dashboard!$D$12/365),0)</f>
        <v>693362.36852737027</v>
      </c>
      <c r="F237" s="3">
        <f>D237+IF(Dashboard!$I$3,E237,0)</f>
        <v>282369.46186387865</v>
      </c>
      <c r="G237" s="3">
        <f>IF(Dashboard!$I$4, ('Lookups and Calculations'!$F$9) / (1 - 'Lookups and Calculations'!$F$10), 'Lookups and Calculations'!$F$9)</f>
        <v>1951878.888340465</v>
      </c>
      <c r="H237" s="12">
        <f t="shared" si="6"/>
        <v>0</v>
      </c>
      <c r="I237" s="12">
        <f t="shared" si="7"/>
        <v>0</v>
      </c>
      <c r="J237" s="13">
        <f>(1 - Dashboard!$I$9) * H237 * Dashboard!$I$8 * 'Lookups and Calculations'!$F$12</f>
        <v>0</v>
      </c>
      <c r="K237" s="12">
        <f>(1 - Dashboard!$I$11) * I237 * Dashboard!$I$10 * 'Lookups and Calculations'!$F$12</f>
        <v>0</v>
      </c>
      <c r="L237" s="12">
        <f>(H237 - I237) * Dashboard!$I$13 * (Dashboard!$D$12 / 365) * 'Lookups and Calculations'!$F$12</f>
        <v>0</v>
      </c>
      <c r="M237" s="3">
        <f>(G237*2) * Dashboard!$I$13 * (Dashboard!$D$12 / 365) * 'Lookups and Calculations'!$F$12</f>
        <v>1602.0878730267946</v>
      </c>
      <c r="N237" s="12">
        <f>H237 * Dashboard!$I$14 * Dashboard!$I$15 * (Dashboard!$D$12 / 365) * 'Lookups and Calculations'!$F$12</f>
        <v>0</v>
      </c>
    </row>
    <row r="238" spans="1:14" x14ac:dyDescent="0.35">
      <c r="A238" s="2">
        <v>237</v>
      </c>
      <c r="B238" s="11">
        <v>0.13198363091505991</v>
      </c>
      <c r="C238" s="11">
        <v>1.0770079007002893</v>
      </c>
      <c r="D238" s="3">
        <f>B238*Dashboard!$D$11*Dashboard!$D$10*SQRT(Dashboard!$D$12/365)</f>
        <v>32769.129043327535</v>
      </c>
      <c r="E238" s="3">
        <f>IF(Dashboard!$I$3,C238*Dashboard!$E$11*Dashboard!$E$10*SQRT(Dashboard!$D$12/365),0)</f>
        <v>534802.84841450024</v>
      </c>
      <c r="F238" s="3">
        <f>D238+IF(Dashboard!$I$3,E238,0)</f>
        <v>567571.97745782777</v>
      </c>
      <c r="G238" s="3">
        <f>IF(Dashboard!$I$4, ('Lookups and Calculations'!$F$9) / (1 - 'Lookups and Calculations'!$F$10), 'Lookups and Calculations'!$F$9)</f>
        <v>1951878.888340465</v>
      </c>
      <c r="H238" s="12">
        <f t="shared" si="6"/>
        <v>0</v>
      </c>
      <c r="I238" s="12">
        <f t="shared" si="7"/>
        <v>0</v>
      </c>
      <c r="J238" s="13">
        <f>(1 - Dashboard!$I$9) * H238 * Dashboard!$I$8 * 'Lookups and Calculations'!$F$12</f>
        <v>0</v>
      </c>
      <c r="K238" s="12">
        <f>(1 - Dashboard!$I$11) * I238 * Dashboard!$I$10 * 'Lookups and Calculations'!$F$12</f>
        <v>0</v>
      </c>
      <c r="L238" s="12">
        <f>(H238 - I238) * Dashboard!$I$13 * (Dashboard!$D$12 / 365) * 'Lookups and Calculations'!$F$12</f>
        <v>0</v>
      </c>
      <c r="M238" s="3">
        <f>(G238*2) * Dashboard!$I$13 * (Dashboard!$D$12 / 365) * 'Lookups and Calculations'!$F$12</f>
        <v>1602.0878730267946</v>
      </c>
      <c r="N238" s="12">
        <f>H238 * Dashboard!$I$14 * Dashboard!$I$15 * (Dashboard!$D$12 / 365) * 'Lookups and Calculations'!$F$12</f>
        <v>0</v>
      </c>
    </row>
    <row r="239" spans="1:14" x14ac:dyDescent="0.35">
      <c r="A239" s="2">
        <v>238</v>
      </c>
      <c r="B239" s="11">
        <v>4.7829745360281409E-3</v>
      </c>
      <c r="C239" s="11">
        <v>-0.46019839731613776</v>
      </c>
      <c r="D239" s="3">
        <f>B239*Dashboard!$D$11*Dashboard!$D$10*SQRT(Dashboard!$D$12/365)</f>
        <v>1187.5253673156203</v>
      </c>
      <c r="E239" s="3">
        <f>IF(Dashboard!$I$3,C239*Dashboard!$E$11*Dashboard!$E$10*SQRT(Dashboard!$D$12/365),0)</f>
        <v>-228517.74212652468</v>
      </c>
      <c r="F239" s="3">
        <f>D239+IF(Dashboard!$I$3,E239,0)</f>
        <v>-227330.21675920906</v>
      </c>
      <c r="G239" s="3">
        <f>IF(Dashboard!$I$4, ('Lookups and Calculations'!$F$9) / (1 - 'Lookups and Calculations'!$F$10), 'Lookups and Calculations'!$F$9)</f>
        <v>1951878.888340465</v>
      </c>
      <c r="H239" s="12">
        <f t="shared" si="6"/>
        <v>0</v>
      </c>
      <c r="I239" s="12">
        <f t="shared" si="7"/>
        <v>0</v>
      </c>
      <c r="J239" s="13">
        <f>(1 - Dashboard!$I$9) * H239 * Dashboard!$I$8 * 'Lookups and Calculations'!$F$12</f>
        <v>0</v>
      </c>
      <c r="K239" s="12">
        <f>(1 - Dashboard!$I$11) * I239 * Dashboard!$I$10 * 'Lookups and Calculations'!$F$12</f>
        <v>0</v>
      </c>
      <c r="L239" s="12">
        <f>(H239 - I239) * Dashboard!$I$13 * (Dashboard!$D$12 / 365) * 'Lookups and Calculations'!$F$12</f>
        <v>0</v>
      </c>
      <c r="M239" s="3">
        <f>(G239*2) * Dashboard!$I$13 * (Dashboard!$D$12 / 365) * 'Lookups and Calculations'!$F$12</f>
        <v>1602.0878730267946</v>
      </c>
      <c r="N239" s="12">
        <f>H239 * Dashboard!$I$14 * Dashboard!$I$15 * (Dashboard!$D$12 / 365) * 'Lookups and Calculations'!$F$12</f>
        <v>0</v>
      </c>
    </row>
    <row r="240" spans="1:14" x14ac:dyDescent="0.35">
      <c r="A240" s="2">
        <v>239</v>
      </c>
      <c r="B240" s="11">
        <v>-0.51952952657353579</v>
      </c>
      <c r="C240" s="11">
        <v>2.0166420491108625</v>
      </c>
      <c r="D240" s="3">
        <f>B240*Dashboard!$D$11*Dashboard!$D$10*SQRT(Dashboard!$D$12/365)</f>
        <v>-128989.70864851758</v>
      </c>
      <c r="E240" s="3">
        <f>IF(Dashboard!$I$3,C240*Dashboard!$E$11*Dashboard!$E$10*SQRT(Dashboard!$D$12/365),0)</f>
        <v>1001390.9010283775</v>
      </c>
      <c r="F240" s="3">
        <f>D240+IF(Dashboard!$I$3,E240,0)</f>
        <v>872401.19237985986</v>
      </c>
      <c r="G240" s="3">
        <f>IF(Dashboard!$I$4, ('Lookups and Calculations'!$F$9) / (1 - 'Lookups and Calculations'!$F$10), 'Lookups and Calculations'!$F$9)</f>
        <v>1951878.888340465</v>
      </c>
      <c r="H240" s="12">
        <f t="shared" si="6"/>
        <v>0</v>
      </c>
      <c r="I240" s="12">
        <f t="shared" si="7"/>
        <v>0</v>
      </c>
      <c r="J240" s="13">
        <f>(1 - Dashboard!$I$9) * H240 * Dashboard!$I$8 * 'Lookups and Calculations'!$F$12</f>
        <v>0</v>
      </c>
      <c r="K240" s="12">
        <f>(1 - Dashboard!$I$11) * I240 * Dashboard!$I$10 * 'Lookups and Calculations'!$F$12</f>
        <v>0</v>
      </c>
      <c r="L240" s="12">
        <f>(H240 - I240) * Dashboard!$I$13 * (Dashboard!$D$12 / 365) * 'Lookups and Calculations'!$F$12</f>
        <v>0</v>
      </c>
      <c r="M240" s="3">
        <f>(G240*2) * Dashboard!$I$13 * (Dashboard!$D$12 / 365) * 'Lookups and Calculations'!$F$12</f>
        <v>1602.0878730267946</v>
      </c>
      <c r="N240" s="12">
        <f>H240 * Dashboard!$I$14 * Dashboard!$I$15 * (Dashboard!$D$12 / 365) * 'Lookups and Calculations'!$F$12</f>
        <v>0</v>
      </c>
    </row>
    <row r="241" spans="1:14" x14ac:dyDescent="0.35">
      <c r="A241" s="2">
        <v>240</v>
      </c>
      <c r="B241" s="11">
        <v>-0.5361509719672215</v>
      </c>
      <c r="C241" s="11">
        <v>0.6394216391508365</v>
      </c>
      <c r="D241" s="3">
        <f>B241*Dashboard!$D$11*Dashboard!$D$10*SQRT(Dashboard!$D$12/365)</f>
        <v>-133116.51047398668</v>
      </c>
      <c r="E241" s="3">
        <f>IF(Dashboard!$I$3,C241*Dashboard!$E$11*Dashboard!$E$10*SQRT(Dashboard!$D$12/365),0)</f>
        <v>317513.46831660648</v>
      </c>
      <c r="F241" s="3">
        <f>D241+IF(Dashboard!$I$3,E241,0)</f>
        <v>184396.9578426198</v>
      </c>
      <c r="G241" s="3">
        <f>IF(Dashboard!$I$4, ('Lookups and Calculations'!$F$9) / (1 - 'Lookups and Calculations'!$F$10), 'Lookups and Calculations'!$F$9)</f>
        <v>1951878.888340465</v>
      </c>
      <c r="H241" s="12">
        <f t="shared" si="6"/>
        <v>0</v>
      </c>
      <c r="I241" s="12">
        <f t="shared" si="7"/>
        <v>0</v>
      </c>
      <c r="J241" s="13">
        <f>(1 - Dashboard!$I$9) * H241 * Dashboard!$I$8 * 'Lookups and Calculations'!$F$12</f>
        <v>0</v>
      </c>
      <c r="K241" s="12">
        <f>(1 - Dashboard!$I$11) * I241 * Dashboard!$I$10 * 'Lookups and Calculations'!$F$12</f>
        <v>0</v>
      </c>
      <c r="L241" s="12">
        <f>(H241 - I241) * Dashboard!$I$13 * (Dashboard!$D$12 / 365) * 'Lookups and Calculations'!$F$12</f>
        <v>0</v>
      </c>
      <c r="M241" s="3">
        <f>(G241*2) * Dashboard!$I$13 * (Dashboard!$D$12 / 365) * 'Lookups and Calculations'!$F$12</f>
        <v>1602.0878730267946</v>
      </c>
      <c r="N241" s="12">
        <f>H241 * Dashboard!$I$14 * Dashboard!$I$15 * (Dashboard!$D$12 / 365) * 'Lookups and Calculations'!$F$12</f>
        <v>0</v>
      </c>
    </row>
    <row r="242" spans="1:14" x14ac:dyDescent="0.35">
      <c r="A242" s="2">
        <v>241</v>
      </c>
      <c r="B242" s="11">
        <v>1.3364103040248188</v>
      </c>
      <c r="C242" s="11">
        <v>0.98710729846444356</v>
      </c>
      <c r="D242" s="3">
        <f>B242*Dashboard!$D$11*Dashboard!$D$10*SQRT(Dashboard!$D$12/365)</f>
        <v>331806.31115994626</v>
      </c>
      <c r="E242" s="3">
        <f>IF(Dashboard!$I$3,C242*Dashboard!$E$11*Dashboard!$E$10*SQRT(Dashboard!$D$12/365),0)</f>
        <v>490161.48773492919</v>
      </c>
      <c r="F242" s="3">
        <f>D242+IF(Dashboard!$I$3,E242,0)</f>
        <v>821967.79889487545</v>
      </c>
      <c r="G242" s="3">
        <f>IF(Dashboard!$I$4, ('Lookups and Calculations'!$F$9) / (1 - 'Lookups and Calculations'!$F$10), 'Lookups and Calculations'!$F$9)</f>
        <v>1951878.888340465</v>
      </c>
      <c r="H242" s="12">
        <f t="shared" si="6"/>
        <v>0</v>
      </c>
      <c r="I242" s="12">
        <f t="shared" si="7"/>
        <v>0</v>
      </c>
      <c r="J242" s="13">
        <f>(1 - Dashboard!$I$9) * H242 * Dashboard!$I$8 * 'Lookups and Calculations'!$F$12</f>
        <v>0</v>
      </c>
      <c r="K242" s="12">
        <f>(1 - Dashboard!$I$11) * I242 * Dashboard!$I$10 * 'Lookups and Calculations'!$F$12</f>
        <v>0</v>
      </c>
      <c r="L242" s="12">
        <f>(H242 - I242) * Dashboard!$I$13 * (Dashboard!$D$12 / 365) * 'Lookups and Calculations'!$F$12</f>
        <v>0</v>
      </c>
      <c r="M242" s="3">
        <f>(G242*2) * Dashboard!$I$13 * (Dashboard!$D$12 / 365) * 'Lookups and Calculations'!$F$12</f>
        <v>1602.0878730267946</v>
      </c>
      <c r="N242" s="12">
        <f>H242 * Dashboard!$I$14 * Dashboard!$I$15 * (Dashboard!$D$12 / 365) * 'Lookups and Calculations'!$F$12</f>
        <v>0</v>
      </c>
    </row>
    <row r="243" spans="1:14" x14ac:dyDescent="0.35">
      <c r="A243" s="2">
        <v>242</v>
      </c>
      <c r="B243" s="11">
        <v>1.3860151478827107</v>
      </c>
      <c r="C243" s="11">
        <v>5.2343125787404597E-2</v>
      </c>
      <c r="D243" s="3">
        <f>B243*Dashboard!$D$11*Dashboard!$D$10*SQRT(Dashboard!$D$12/365)</f>
        <v>344122.28942394402</v>
      </c>
      <c r="E243" s="3">
        <f>IF(Dashboard!$I$3,C243*Dashboard!$E$11*Dashboard!$E$10*SQRT(Dashboard!$D$12/365),0)</f>
        <v>25991.687477706302</v>
      </c>
      <c r="F243" s="3">
        <f>D243+IF(Dashboard!$I$3,E243,0)</f>
        <v>370113.97690165031</v>
      </c>
      <c r="G243" s="3">
        <f>IF(Dashboard!$I$4, ('Lookups and Calculations'!$F$9) / (1 - 'Lookups and Calculations'!$F$10), 'Lookups and Calculations'!$F$9)</f>
        <v>1951878.888340465</v>
      </c>
      <c r="H243" s="12">
        <f t="shared" si="6"/>
        <v>0</v>
      </c>
      <c r="I243" s="12">
        <f t="shared" si="7"/>
        <v>0</v>
      </c>
      <c r="J243" s="13">
        <f>(1 - Dashboard!$I$9) * H243 * Dashboard!$I$8 * 'Lookups and Calculations'!$F$12</f>
        <v>0</v>
      </c>
      <c r="K243" s="12">
        <f>(1 - Dashboard!$I$11) * I243 * Dashboard!$I$10 * 'Lookups and Calculations'!$F$12</f>
        <v>0</v>
      </c>
      <c r="L243" s="12">
        <f>(H243 - I243) * Dashboard!$I$13 * (Dashboard!$D$12 / 365) * 'Lookups and Calculations'!$F$12</f>
        <v>0</v>
      </c>
      <c r="M243" s="3">
        <f>(G243*2) * Dashboard!$I$13 * (Dashboard!$D$12 / 365) * 'Lookups and Calculations'!$F$12</f>
        <v>1602.0878730267946</v>
      </c>
      <c r="N243" s="12">
        <f>H243 * Dashboard!$I$14 * Dashboard!$I$15 * (Dashboard!$D$12 / 365) * 'Lookups and Calculations'!$F$12</f>
        <v>0</v>
      </c>
    </row>
    <row r="244" spans="1:14" x14ac:dyDescent="0.35">
      <c r="A244" s="2">
        <v>243</v>
      </c>
      <c r="B244" s="11">
        <v>1.1532517390895234</v>
      </c>
      <c r="C244" s="11">
        <v>-0.67115666271367957</v>
      </c>
      <c r="D244" s="3">
        <f>B244*Dashboard!$D$11*Dashboard!$D$10*SQRT(Dashboard!$D$12/365)</f>
        <v>286331.37909342337</v>
      </c>
      <c r="E244" s="3">
        <f>IF(Dashboard!$I$3,C244*Dashboard!$E$11*Dashboard!$E$10*SQRT(Dashboard!$D$12/365),0)</f>
        <v>-333271.92374193273</v>
      </c>
      <c r="F244" s="3">
        <f>D244+IF(Dashboard!$I$3,E244,0)</f>
        <v>-46940.544648509356</v>
      </c>
      <c r="G244" s="3">
        <f>IF(Dashboard!$I$4, ('Lookups and Calculations'!$F$9) / (1 - 'Lookups and Calculations'!$F$10), 'Lookups and Calculations'!$F$9)</f>
        <v>1951878.888340465</v>
      </c>
      <c r="H244" s="12">
        <f t="shared" si="6"/>
        <v>0</v>
      </c>
      <c r="I244" s="12">
        <f t="shared" si="7"/>
        <v>0</v>
      </c>
      <c r="J244" s="13">
        <f>(1 - Dashboard!$I$9) * H244 * Dashboard!$I$8 * 'Lookups and Calculations'!$F$12</f>
        <v>0</v>
      </c>
      <c r="K244" s="12">
        <f>(1 - Dashboard!$I$11) * I244 * Dashboard!$I$10 * 'Lookups and Calculations'!$F$12</f>
        <v>0</v>
      </c>
      <c r="L244" s="12">
        <f>(H244 - I244) * Dashboard!$I$13 * (Dashboard!$D$12 / 365) * 'Lookups and Calculations'!$F$12</f>
        <v>0</v>
      </c>
      <c r="M244" s="3">
        <f>(G244*2) * Dashboard!$I$13 * (Dashboard!$D$12 / 365) * 'Lookups and Calculations'!$F$12</f>
        <v>1602.0878730267946</v>
      </c>
      <c r="N244" s="12">
        <f>H244 * Dashboard!$I$14 * Dashboard!$I$15 * (Dashboard!$D$12 / 365) * 'Lookups and Calculations'!$F$12</f>
        <v>0</v>
      </c>
    </row>
    <row r="245" spans="1:14" x14ac:dyDescent="0.35">
      <c r="A245" s="2">
        <v>244</v>
      </c>
      <c r="B245" s="11">
        <v>2.4708279045036661</v>
      </c>
      <c r="C245" s="11">
        <v>0.24917487004457525</v>
      </c>
      <c r="D245" s="3">
        <f>B245*Dashboard!$D$11*Dashboard!$D$10*SQRT(Dashboard!$D$12/365)</f>
        <v>613461.51704708498</v>
      </c>
      <c r="E245" s="3">
        <f>IF(Dashboard!$I$3,C245*Dashboard!$E$11*Dashboard!$E$10*SQRT(Dashboard!$D$12/365),0)</f>
        <v>123731.15384437217</v>
      </c>
      <c r="F245" s="3">
        <f>D245+IF(Dashboard!$I$3,E245,0)</f>
        <v>737192.67089145712</v>
      </c>
      <c r="G245" s="3">
        <f>IF(Dashboard!$I$4, ('Lookups and Calculations'!$F$9) / (1 - 'Lookups and Calculations'!$F$10), 'Lookups and Calculations'!$F$9)</f>
        <v>1951878.888340465</v>
      </c>
      <c r="H245" s="12">
        <f t="shared" si="6"/>
        <v>0</v>
      </c>
      <c r="I245" s="12">
        <f t="shared" si="7"/>
        <v>0</v>
      </c>
      <c r="J245" s="13">
        <f>(1 - Dashboard!$I$9) * H245 * Dashboard!$I$8 * 'Lookups and Calculations'!$F$12</f>
        <v>0</v>
      </c>
      <c r="K245" s="12">
        <f>(1 - Dashboard!$I$11) * I245 * Dashboard!$I$10 * 'Lookups and Calculations'!$F$12</f>
        <v>0</v>
      </c>
      <c r="L245" s="12">
        <f>(H245 - I245) * Dashboard!$I$13 * (Dashboard!$D$12 / 365) * 'Lookups and Calculations'!$F$12</f>
        <v>0</v>
      </c>
      <c r="M245" s="3">
        <f>(G245*2) * Dashboard!$I$13 * (Dashboard!$D$12 / 365) * 'Lookups and Calculations'!$F$12</f>
        <v>1602.0878730267946</v>
      </c>
      <c r="N245" s="12">
        <f>H245 * Dashboard!$I$14 * Dashboard!$I$15 * (Dashboard!$D$12 / 365) * 'Lookups and Calculations'!$F$12</f>
        <v>0</v>
      </c>
    </row>
    <row r="246" spans="1:14" x14ac:dyDescent="0.35">
      <c r="A246" s="2">
        <v>245</v>
      </c>
      <c r="B246" s="11">
        <v>1.9655932666239821</v>
      </c>
      <c r="C246" s="11">
        <v>-0.82374580125273844</v>
      </c>
      <c r="D246" s="3">
        <f>B246*Dashboard!$D$11*Dashboard!$D$10*SQRT(Dashboard!$D$12/365)</f>
        <v>488020.9686165516</v>
      </c>
      <c r="E246" s="3">
        <f>IF(Dashboard!$I$3,C246*Dashboard!$E$11*Dashboard!$E$10*SQRT(Dashboard!$D$12/365),0)</f>
        <v>-409042.12549694534</v>
      </c>
      <c r="F246" s="3">
        <f>D246+IF(Dashboard!$I$3,E246,0)</f>
        <v>78978.843119606259</v>
      </c>
      <c r="G246" s="3">
        <f>IF(Dashboard!$I$4, ('Lookups and Calculations'!$F$9) / (1 - 'Lookups and Calculations'!$F$10), 'Lookups and Calculations'!$F$9)</f>
        <v>1951878.888340465</v>
      </c>
      <c r="H246" s="12">
        <f t="shared" si="6"/>
        <v>0</v>
      </c>
      <c r="I246" s="12">
        <f t="shared" si="7"/>
        <v>0</v>
      </c>
      <c r="J246" s="13">
        <f>(1 - Dashboard!$I$9) * H246 * Dashboard!$I$8 * 'Lookups and Calculations'!$F$12</f>
        <v>0</v>
      </c>
      <c r="K246" s="12">
        <f>(1 - Dashboard!$I$11) * I246 * Dashboard!$I$10 * 'Lookups and Calculations'!$F$12</f>
        <v>0</v>
      </c>
      <c r="L246" s="12">
        <f>(H246 - I246) * Dashboard!$I$13 * (Dashboard!$D$12 / 365) * 'Lookups and Calculations'!$F$12</f>
        <v>0</v>
      </c>
      <c r="M246" s="3">
        <f>(G246*2) * Dashboard!$I$13 * (Dashboard!$D$12 / 365) * 'Lookups and Calculations'!$F$12</f>
        <v>1602.0878730267946</v>
      </c>
      <c r="N246" s="12">
        <f>H246 * Dashboard!$I$14 * Dashboard!$I$15 * (Dashboard!$D$12 / 365) * 'Lookups and Calculations'!$F$12</f>
        <v>0</v>
      </c>
    </row>
    <row r="247" spans="1:14" x14ac:dyDescent="0.35">
      <c r="A247" s="2">
        <v>246</v>
      </c>
      <c r="B247" s="11">
        <v>0.31019474859387891</v>
      </c>
      <c r="C247" s="11">
        <v>-2.1681804318718873E-2</v>
      </c>
      <c r="D247" s="3">
        <f>B247*Dashboard!$D$11*Dashboard!$D$10*SQRT(Dashboard!$D$12/365)</f>
        <v>77015.700164947586</v>
      </c>
      <c r="E247" s="3">
        <f>IF(Dashboard!$I$3,C247*Dashboard!$E$11*Dashboard!$E$10*SQRT(Dashboard!$D$12/365),0)</f>
        <v>-10766.393357817595</v>
      </c>
      <c r="F247" s="3">
        <f>D247+IF(Dashboard!$I$3,E247,0)</f>
        <v>66249.306807129993</v>
      </c>
      <c r="G247" s="3">
        <f>IF(Dashboard!$I$4, ('Lookups and Calculations'!$F$9) / (1 - 'Lookups and Calculations'!$F$10), 'Lookups and Calculations'!$F$9)</f>
        <v>1951878.888340465</v>
      </c>
      <c r="H247" s="12">
        <f t="shared" si="6"/>
        <v>0</v>
      </c>
      <c r="I247" s="12">
        <f t="shared" si="7"/>
        <v>0</v>
      </c>
      <c r="J247" s="13">
        <f>(1 - Dashboard!$I$9) * H247 * Dashboard!$I$8 * 'Lookups and Calculations'!$F$12</f>
        <v>0</v>
      </c>
      <c r="K247" s="12">
        <f>(1 - Dashboard!$I$11) * I247 * Dashboard!$I$10 * 'Lookups and Calculations'!$F$12</f>
        <v>0</v>
      </c>
      <c r="L247" s="12">
        <f>(H247 - I247) * Dashboard!$I$13 * (Dashboard!$D$12 / 365) * 'Lookups and Calculations'!$F$12</f>
        <v>0</v>
      </c>
      <c r="M247" s="3">
        <f>(G247*2) * Dashboard!$I$13 * (Dashboard!$D$12 / 365) * 'Lookups and Calculations'!$F$12</f>
        <v>1602.0878730267946</v>
      </c>
      <c r="N247" s="12">
        <f>H247 * Dashboard!$I$14 * Dashboard!$I$15 * (Dashboard!$D$12 / 365) * 'Lookups and Calculations'!$F$12</f>
        <v>0</v>
      </c>
    </row>
    <row r="248" spans="1:14" x14ac:dyDescent="0.35">
      <c r="A248" s="2">
        <v>247</v>
      </c>
      <c r="B248" s="11">
        <v>-0.80384623903982755</v>
      </c>
      <c r="C248" s="11">
        <v>-2.5195653456317944</v>
      </c>
      <c r="D248" s="3">
        <f>B248*Dashboard!$D$11*Dashboard!$D$10*SQRT(Dashboard!$D$12/365)</f>
        <v>-199580.36428806835</v>
      </c>
      <c r="E248" s="3">
        <f>IF(Dashboard!$I$3,C248*Dashboard!$E$11*Dashboard!$E$10*SQRT(Dashboard!$D$12/365),0)</f>
        <v>-1251124.2700580002</v>
      </c>
      <c r="F248" s="3">
        <f>D248+IF(Dashboard!$I$3,E248,0)</f>
        <v>-1450704.6343460686</v>
      </c>
      <c r="G248" s="3">
        <f>IF(Dashboard!$I$4, ('Lookups and Calculations'!$F$9) / (1 - 'Lookups and Calculations'!$F$10), 'Lookups and Calculations'!$F$9)</f>
        <v>1951878.888340465</v>
      </c>
      <c r="H248" s="12">
        <f t="shared" si="6"/>
        <v>0</v>
      </c>
      <c r="I248" s="12">
        <f t="shared" si="7"/>
        <v>0</v>
      </c>
      <c r="J248" s="13">
        <f>(1 - Dashboard!$I$9) * H248 * Dashboard!$I$8 * 'Lookups and Calculations'!$F$12</f>
        <v>0</v>
      </c>
      <c r="K248" s="12">
        <f>(1 - Dashboard!$I$11) * I248 * Dashboard!$I$10 * 'Lookups and Calculations'!$F$12</f>
        <v>0</v>
      </c>
      <c r="L248" s="12">
        <f>(H248 - I248) * Dashboard!$I$13 * (Dashboard!$D$12 / 365) * 'Lookups and Calculations'!$F$12</f>
        <v>0</v>
      </c>
      <c r="M248" s="3">
        <f>(G248*2) * Dashboard!$I$13 * (Dashboard!$D$12 / 365) * 'Lookups and Calculations'!$F$12</f>
        <v>1602.0878730267946</v>
      </c>
      <c r="N248" s="12">
        <f>H248 * Dashboard!$I$14 * Dashboard!$I$15 * (Dashboard!$D$12 / 365) * 'Lookups and Calculations'!$F$12</f>
        <v>0</v>
      </c>
    </row>
    <row r="249" spans="1:14" x14ac:dyDescent="0.35">
      <c r="A249" s="2">
        <v>248</v>
      </c>
      <c r="B249" s="11">
        <v>1.6262745959768869</v>
      </c>
      <c r="C249" s="11">
        <v>0.19240925153724348</v>
      </c>
      <c r="D249" s="3">
        <f>B249*Dashboard!$D$11*Dashboard!$D$10*SQRT(Dashboard!$D$12/365)</f>
        <v>403774.32963447255</v>
      </c>
      <c r="E249" s="3">
        <f>IF(Dashboard!$I$3,C249*Dashboard!$E$11*Dashboard!$E$10*SQRT(Dashboard!$D$12/365),0)</f>
        <v>95543.417756278155</v>
      </c>
      <c r="F249" s="3">
        <f>D249+IF(Dashboard!$I$3,E249,0)</f>
        <v>499317.74739075068</v>
      </c>
      <c r="G249" s="3">
        <f>IF(Dashboard!$I$4, ('Lookups and Calculations'!$F$9) / (1 - 'Lookups and Calculations'!$F$10), 'Lookups and Calculations'!$F$9)</f>
        <v>1951878.888340465</v>
      </c>
      <c r="H249" s="12">
        <f t="shared" si="6"/>
        <v>0</v>
      </c>
      <c r="I249" s="12">
        <f t="shared" si="7"/>
        <v>0</v>
      </c>
      <c r="J249" s="13">
        <f>(1 - Dashboard!$I$9) * H249 * Dashboard!$I$8 * 'Lookups and Calculations'!$F$12</f>
        <v>0</v>
      </c>
      <c r="K249" s="12">
        <f>(1 - Dashboard!$I$11) * I249 * Dashboard!$I$10 * 'Lookups and Calculations'!$F$12</f>
        <v>0</v>
      </c>
      <c r="L249" s="12">
        <f>(H249 - I249) * Dashboard!$I$13 * (Dashboard!$D$12 / 365) * 'Lookups and Calculations'!$F$12</f>
        <v>0</v>
      </c>
      <c r="M249" s="3">
        <f>(G249*2) * Dashboard!$I$13 * (Dashboard!$D$12 / 365) * 'Lookups and Calculations'!$F$12</f>
        <v>1602.0878730267946</v>
      </c>
      <c r="N249" s="12">
        <f>H249 * Dashboard!$I$14 * Dashboard!$I$15 * (Dashboard!$D$12 / 365) * 'Lookups and Calculations'!$F$12</f>
        <v>0</v>
      </c>
    </row>
    <row r="250" spans="1:14" x14ac:dyDescent="0.35">
      <c r="A250" s="2">
        <v>249</v>
      </c>
      <c r="B250" s="11">
        <v>-2.176313369656464</v>
      </c>
      <c r="C250" s="11">
        <v>0.43244843026402424</v>
      </c>
      <c r="D250" s="3">
        <f>B250*Dashboard!$D$11*Dashboard!$D$10*SQRT(Dashboard!$D$12/365)</f>
        <v>-540338.92805152549</v>
      </c>
      <c r="E250" s="3">
        <f>IF(Dashboard!$I$3,C250*Dashboard!$E$11*Dashboard!$E$10*SQRT(Dashboard!$D$12/365),0)</f>
        <v>214738.12044201419</v>
      </c>
      <c r="F250" s="3">
        <f>D250+IF(Dashboard!$I$3,E250,0)</f>
        <v>-325600.80760951131</v>
      </c>
      <c r="G250" s="3">
        <f>IF(Dashboard!$I$4, ('Lookups and Calculations'!$F$9) / (1 - 'Lookups and Calculations'!$F$10), 'Lookups and Calculations'!$F$9)</f>
        <v>1951878.888340465</v>
      </c>
      <c r="H250" s="12">
        <f t="shared" si="6"/>
        <v>0</v>
      </c>
      <c r="I250" s="12">
        <f t="shared" si="7"/>
        <v>0</v>
      </c>
      <c r="J250" s="13">
        <f>(1 - Dashboard!$I$9) * H250 * Dashboard!$I$8 * 'Lookups and Calculations'!$F$12</f>
        <v>0</v>
      </c>
      <c r="K250" s="12">
        <f>(1 - Dashboard!$I$11) * I250 * Dashboard!$I$10 * 'Lookups and Calculations'!$F$12</f>
        <v>0</v>
      </c>
      <c r="L250" s="12">
        <f>(H250 - I250) * Dashboard!$I$13 * (Dashboard!$D$12 / 365) * 'Lookups and Calculations'!$F$12</f>
        <v>0</v>
      </c>
      <c r="M250" s="3">
        <f>(G250*2) * Dashboard!$I$13 * (Dashboard!$D$12 / 365) * 'Lookups and Calculations'!$F$12</f>
        <v>1602.0878730267946</v>
      </c>
      <c r="N250" s="12">
        <f>H250 * Dashboard!$I$14 * Dashboard!$I$15 * (Dashboard!$D$12 / 365) * 'Lookups and Calculations'!$F$12</f>
        <v>0</v>
      </c>
    </row>
    <row r="251" spans="1:14" x14ac:dyDescent="0.35">
      <c r="A251" s="2">
        <v>250</v>
      </c>
      <c r="B251" s="11">
        <v>2.4752928258502873</v>
      </c>
      <c r="C251" s="11">
        <v>0.25800453398341827</v>
      </c>
      <c r="D251" s="3">
        <f>B251*Dashboard!$D$11*Dashboard!$D$10*SQRT(Dashboard!$D$12/365)</f>
        <v>614570.07560666802</v>
      </c>
      <c r="E251" s="3">
        <f>IF(Dashboard!$I$3,C251*Dashboard!$E$11*Dashboard!$E$10*SQRT(Dashboard!$D$12/365),0)</f>
        <v>128115.64296647203</v>
      </c>
      <c r="F251" s="3">
        <f>D251+IF(Dashboard!$I$3,E251,0)</f>
        <v>742685.7185731401</v>
      </c>
      <c r="G251" s="3">
        <f>IF(Dashboard!$I$4, ('Lookups and Calculations'!$F$9) / (1 - 'Lookups and Calculations'!$F$10), 'Lookups and Calculations'!$F$9)</f>
        <v>1951878.888340465</v>
      </c>
      <c r="H251" s="12">
        <f t="shared" si="6"/>
        <v>0</v>
      </c>
      <c r="I251" s="12">
        <f t="shared" si="7"/>
        <v>0</v>
      </c>
      <c r="J251" s="13">
        <f>(1 - Dashboard!$I$9) * H251 * Dashboard!$I$8 * 'Lookups and Calculations'!$F$12</f>
        <v>0</v>
      </c>
      <c r="K251" s="12">
        <f>(1 - Dashboard!$I$11) * I251 * Dashboard!$I$10 * 'Lookups and Calculations'!$F$12</f>
        <v>0</v>
      </c>
      <c r="L251" s="12">
        <f>(H251 - I251) * Dashboard!$I$13 * (Dashboard!$D$12 / 365) * 'Lookups and Calculations'!$F$12</f>
        <v>0</v>
      </c>
      <c r="M251" s="3">
        <f>(G251*2) * Dashboard!$I$13 * (Dashboard!$D$12 / 365) * 'Lookups and Calculations'!$F$12</f>
        <v>1602.0878730267946</v>
      </c>
      <c r="N251" s="12">
        <f>H251 * Dashboard!$I$14 * Dashboard!$I$15 * (Dashboard!$D$12 / 365) * 'Lookups and Calculations'!$F$12</f>
        <v>0</v>
      </c>
    </row>
    <row r="252" spans="1:14" x14ac:dyDescent="0.35">
      <c r="A252" s="2">
        <v>251</v>
      </c>
      <c r="B252" s="11">
        <v>0.53625171506411107</v>
      </c>
      <c r="C252" s="11">
        <v>0.12985509759528818</v>
      </c>
      <c r="D252" s="3">
        <f>B252*Dashboard!$D$11*Dashboard!$D$10*SQRT(Dashboard!$D$12/365)</f>
        <v>133141.52314805324</v>
      </c>
      <c r="E252" s="3">
        <f>IF(Dashboard!$I$3,C252*Dashboard!$E$11*Dashboard!$E$10*SQRT(Dashboard!$D$12/365),0)</f>
        <v>64481.306060937415</v>
      </c>
      <c r="F252" s="3">
        <f>D252+IF(Dashboard!$I$3,E252,0)</f>
        <v>197622.82920899065</v>
      </c>
      <c r="G252" s="3">
        <f>IF(Dashboard!$I$4, ('Lookups and Calculations'!$F$9) / (1 - 'Lookups and Calculations'!$F$10), 'Lookups and Calculations'!$F$9)</f>
        <v>1951878.888340465</v>
      </c>
      <c r="H252" s="12">
        <f t="shared" si="6"/>
        <v>0</v>
      </c>
      <c r="I252" s="12">
        <f t="shared" si="7"/>
        <v>0</v>
      </c>
      <c r="J252" s="13">
        <f>(1 - Dashboard!$I$9) * H252 * Dashboard!$I$8 * 'Lookups and Calculations'!$F$12</f>
        <v>0</v>
      </c>
      <c r="K252" s="12">
        <f>(1 - Dashboard!$I$11) * I252 * Dashboard!$I$10 * 'Lookups and Calculations'!$F$12</f>
        <v>0</v>
      </c>
      <c r="L252" s="12">
        <f>(H252 - I252) * Dashboard!$I$13 * (Dashboard!$D$12 / 365) * 'Lookups and Calculations'!$F$12</f>
        <v>0</v>
      </c>
      <c r="M252" s="3">
        <f>(G252*2) * Dashboard!$I$13 * (Dashboard!$D$12 / 365) * 'Lookups and Calculations'!$F$12</f>
        <v>1602.0878730267946</v>
      </c>
      <c r="N252" s="12">
        <f>H252 * Dashboard!$I$14 * Dashboard!$I$15 * (Dashboard!$D$12 / 365) * 'Lookups and Calculations'!$F$12</f>
        <v>0</v>
      </c>
    </row>
    <row r="253" spans="1:14" x14ac:dyDescent="0.35">
      <c r="A253" s="2">
        <v>252</v>
      </c>
      <c r="B253" s="11">
        <v>0.62210697100697665</v>
      </c>
      <c r="C253" s="11">
        <v>-0.11513325633123268</v>
      </c>
      <c r="D253" s="3">
        <f>B253*Dashboard!$D$11*Dashboard!$D$10*SQRT(Dashboard!$D$12/365)</f>
        <v>154457.81776378694</v>
      </c>
      <c r="E253" s="3">
        <f>IF(Dashboard!$I$3,C253*Dashboard!$E$11*Dashboard!$E$10*SQRT(Dashboard!$D$12/365),0)</f>
        <v>-57170.976548216422</v>
      </c>
      <c r="F253" s="3">
        <f>D253+IF(Dashboard!$I$3,E253,0)</f>
        <v>97286.841215570515</v>
      </c>
      <c r="G253" s="3">
        <f>IF(Dashboard!$I$4, ('Lookups and Calculations'!$F$9) / (1 - 'Lookups and Calculations'!$F$10), 'Lookups and Calculations'!$F$9)</f>
        <v>1951878.888340465</v>
      </c>
      <c r="H253" s="12">
        <f t="shared" si="6"/>
        <v>0</v>
      </c>
      <c r="I253" s="12">
        <f t="shared" si="7"/>
        <v>0</v>
      </c>
      <c r="J253" s="13">
        <f>(1 - Dashboard!$I$9) * H253 * Dashboard!$I$8 * 'Lookups and Calculations'!$F$12</f>
        <v>0</v>
      </c>
      <c r="K253" s="12">
        <f>(1 - Dashboard!$I$11) * I253 * Dashboard!$I$10 * 'Lookups and Calculations'!$F$12</f>
        <v>0</v>
      </c>
      <c r="L253" s="12">
        <f>(H253 - I253) * Dashboard!$I$13 * (Dashboard!$D$12 / 365) * 'Lookups and Calculations'!$F$12</f>
        <v>0</v>
      </c>
      <c r="M253" s="3">
        <f>(G253*2) * Dashboard!$I$13 * (Dashboard!$D$12 / 365) * 'Lookups and Calculations'!$F$12</f>
        <v>1602.0878730267946</v>
      </c>
      <c r="N253" s="12">
        <f>H253 * Dashboard!$I$14 * Dashboard!$I$15 * (Dashboard!$D$12 / 365) * 'Lookups and Calculations'!$F$12</f>
        <v>0</v>
      </c>
    </row>
    <row r="254" spans="1:14" x14ac:dyDescent="0.35">
      <c r="A254" s="2">
        <v>253</v>
      </c>
      <c r="B254" s="11">
        <v>-0.90628039546794059</v>
      </c>
      <c r="C254" s="11">
        <v>-0.64149609304020316</v>
      </c>
      <c r="D254" s="3">
        <f>B254*Dashboard!$D$11*Dashboard!$D$10*SQRT(Dashboard!$D$12/365)</f>
        <v>-225012.89760424508</v>
      </c>
      <c r="E254" s="3">
        <f>IF(Dashboard!$I$3,C254*Dashboard!$E$11*Dashboard!$E$10*SQRT(Dashboard!$D$12/365),0)</f>
        <v>-318543.56646929082</v>
      </c>
      <c r="F254" s="3">
        <f>D254+IF(Dashboard!$I$3,E254,0)</f>
        <v>-543556.46407353587</v>
      </c>
      <c r="G254" s="3">
        <f>IF(Dashboard!$I$4, ('Lookups and Calculations'!$F$9) / (1 - 'Lookups and Calculations'!$F$10), 'Lookups and Calculations'!$F$9)</f>
        <v>1951878.888340465</v>
      </c>
      <c r="H254" s="12">
        <f t="shared" si="6"/>
        <v>0</v>
      </c>
      <c r="I254" s="12">
        <f t="shared" si="7"/>
        <v>0</v>
      </c>
      <c r="J254" s="13">
        <f>(1 - Dashboard!$I$9) * H254 * Dashboard!$I$8 * 'Lookups and Calculations'!$F$12</f>
        <v>0</v>
      </c>
      <c r="K254" s="12">
        <f>(1 - Dashboard!$I$11) * I254 * Dashboard!$I$10 * 'Lookups and Calculations'!$F$12</f>
        <v>0</v>
      </c>
      <c r="L254" s="12">
        <f>(H254 - I254) * Dashboard!$I$13 * (Dashboard!$D$12 / 365) * 'Lookups and Calculations'!$F$12</f>
        <v>0</v>
      </c>
      <c r="M254" s="3">
        <f>(G254*2) * Dashboard!$I$13 * (Dashboard!$D$12 / 365) * 'Lookups and Calculations'!$F$12</f>
        <v>1602.0878730267946</v>
      </c>
      <c r="N254" s="12">
        <f>H254 * Dashboard!$I$14 * Dashboard!$I$15 * (Dashboard!$D$12 / 365) * 'Lookups and Calculations'!$F$12</f>
        <v>0</v>
      </c>
    </row>
    <row r="255" spans="1:14" x14ac:dyDescent="0.35">
      <c r="A255" s="2">
        <v>254</v>
      </c>
      <c r="B255" s="11">
        <v>-0.18951266035314204</v>
      </c>
      <c r="C255" s="11">
        <v>-0.94231632583510627</v>
      </c>
      <c r="D255" s="3">
        <f>B255*Dashboard!$D$11*Dashboard!$D$10*SQRT(Dashboard!$D$12/365)</f>
        <v>-47052.538101888254</v>
      </c>
      <c r="E255" s="3">
        <f>IF(Dashboard!$I$3,C255*Dashboard!$E$11*Dashboard!$E$10*SQRT(Dashboard!$D$12/365),0)</f>
        <v>-467919.92411236907</v>
      </c>
      <c r="F255" s="3">
        <f>D255+IF(Dashboard!$I$3,E255,0)</f>
        <v>-514972.46221425734</v>
      </c>
      <c r="G255" s="3">
        <f>IF(Dashboard!$I$4, ('Lookups and Calculations'!$F$9) / (1 - 'Lookups and Calculations'!$F$10), 'Lookups and Calculations'!$F$9)</f>
        <v>1951878.888340465</v>
      </c>
      <c r="H255" s="12">
        <f t="shared" si="6"/>
        <v>0</v>
      </c>
      <c r="I255" s="12">
        <f t="shared" si="7"/>
        <v>0</v>
      </c>
      <c r="J255" s="13">
        <f>(1 - Dashboard!$I$9) * H255 * Dashboard!$I$8 * 'Lookups and Calculations'!$F$12</f>
        <v>0</v>
      </c>
      <c r="K255" s="12">
        <f>(1 - Dashboard!$I$11) * I255 * Dashboard!$I$10 * 'Lookups and Calculations'!$F$12</f>
        <v>0</v>
      </c>
      <c r="L255" s="12">
        <f>(H255 - I255) * Dashboard!$I$13 * (Dashboard!$D$12 / 365) * 'Lookups and Calculations'!$F$12</f>
        <v>0</v>
      </c>
      <c r="M255" s="3">
        <f>(G255*2) * Dashboard!$I$13 * (Dashboard!$D$12 / 365) * 'Lookups and Calculations'!$F$12</f>
        <v>1602.0878730267946</v>
      </c>
      <c r="N255" s="12">
        <f>H255 * Dashboard!$I$14 * Dashboard!$I$15 * (Dashboard!$D$12 / 365) * 'Lookups and Calculations'!$F$12</f>
        <v>0</v>
      </c>
    </row>
    <row r="256" spans="1:14" x14ac:dyDescent="0.35">
      <c r="A256" s="2">
        <v>255</v>
      </c>
      <c r="B256" s="11">
        <v>1.2442083416418448</v>
      </c>
      <c r="C256" s="11">
        <v>0.75748664540784871</v>
      </c>
      <c r="D256" s="3">
        <f>B256*Dashboard!$D$11*Dashboard!$D$10*SQRT(Dashboard!$D$12/365)</f>
        <v>308914.24505729327</v>
      </c>
      <c r="E256" s="3">
        <f>IF(Dashboard!$I$3,C256*Dashboard!$E$11*Dashboard!$E$10*SQRT(Dashboard!$D$12/365),0)</f>
        <v>376140.24496631371</v>
      </c>
      <c r="F256" s="3">
        <f>D256+IF(Dashboard!$I$3,E256,0)</f>
        <v>685054.49002360692</v>
      </c>
      <c r="G256" s="3">
        <f>IF(Dashboard!$I$4, ('Lookups and Calculations'!$F$9) / (1 - 'Lookups and Calculations'!$F$10), 'Lookups and Calculations'!$F$9)</f>
        <v>1951878.888340465</v>
      </c>
      <c r="H256" s="12">
        <f t="shared" si="6"/>
        <v>0</v>
      </c>
      <c r="I256" s="12">
        <f t="shared" si="7"/>
        <v>0</v>
      </c>
      <c r="J256" s="13">
        <f>(1 - Dashboard!$I$9) * H256 * Dashboard!$I$8 * 'Lookups and Calculations'!$F$12</f>
        <v>0</v>
      </c>
      <c r="K256" s="12">
        <f>(1 - Dashboard!$I$11) * I256 * Dashboard!$I$10 * 'Lookups and Calculations'!$F$12</f>
        <v>0</v>
      </c>
      <c r="L256" s="12">
        <f>(H256 - I256) * Dashboard!$I$13 * (Dashboard!$D$12 / 365) * 'Lookups and Calculations'!$F$12</f>
        <v>0</v>
      </c>
      <c r="M256" s="3">
        <f>(G256*2) * Dashboard!$I$13 * (Dashboard!$D$12 / 365) * 'Lookups and Calculations'!$F$12</f>
        <v>1602.0878730267946</v>
      </c>
      <c r="N256" s="12">
        <f>H256 * Dashboard!$I$14 * Dashboard!$I$15 * (Dashboard!$D$12 / 365) * 'Lookups and Calculations'!$F$12</f>
        <v>0</v>
      </c>
    </row>
    <row r="257" spans="1:14" x14ac:dyDescent="0.35">
      <c r="A257" s="2">
        <v>256</v>
      </c>
      <c r="B257" s="11">
        <v>-0.89024022256813284</v>
      </c>
      <c r="C257" s="11">
        <v>-0.78273203709200345</v>
      </c>
      <c r="D257" s="3">
        <f>B257*Dashboard!$D$11*Dashboard!$D$10*SQRT(Dashboard!$D$12/365)</f>
        <v>-221030.41514042081</v>
      </c>
      <c r="E257" s="3">
        <f>IF(Dashboard!$I$3,C257*Dashboard!$E$11*Dashboard!$E$10*SQRT(Dashboard!$D$12/365),0)</f>
        <v>-388676.18585704151</v>
      </c>
      <c r="F257" s="3">
        <f>D257+IF(Dashboard!$I$3,E257,0)</f>
        <v>-609706.60099746229</v>
      </c>
      <c r="G257" s="3">
        <f>IF(Dashboard!$I$4, ('Lookups and Calculations'!$F$9) / (1 - 'Lookups and Calculations'!$F$10), 'Lookups and Calculations'!$F$9)</f>
        <v>1951878.888340465</v>
      </c>
      <c r="H257" s="12">
        <f t="shared" si="6"/>
        <v>0</v>
      </c>
      <c r="I257" s="12">
        <f t="shared" si="7"/>
        <v>0</v>
      </c>
      <c r="J257" s="13">
        <f>(1 - Dashboard!$I$9) * H257 * Dashboard!$I$8 * 'Lookups and Calculations'!$F$12</f>
        <v>0</v>
      </c>
      <c r="K257" s="12">
        <f>(1 - Dashboard!$I$11) * I257 * Dashboard!$I$10 * 'Lookups and Calculations'!$F$12</f>
        <v>0</v>
      </c>
      <c r="L257" s="12">
        <f>(H257 - I257) * Dashboard!$I$13 * (Dashboard!$D$12 / 365) * 'Lookups and Calculations'!$F$12</f>
        <v>0</v>
      </c>
      <c r="M257" s="3">
        <f>(G257*2) * Dashboard!$I$13 * (Dashboard!$D$12 / 365) * 'Lookups and Calculations'!$F$12</f>
        <v>1602.0878730267946</v>
      </c>
      <c r="N257" s="12">
        <f>H257 * Dashboard!$I$14 * Dashboard!$I$15 * (Dashboard!$D$12 / 365) * 'Lookups and Calculations'!$F$12</f>
        <v>0</v>
      </c>
    </row>
    <row r="258" spans="1:14" x14ac:dyDescent="0.35">
      <c r="A258" s="2">
        <v>257</v>
      </c>
      <c r="B258" s="11">
        <v>-1.9841280347269328</v>
      </c>
      <c r="C258" s="11">
        <v>1.0310249994586929</v>
      </c>
      <c r="D258" s="3">
        <f>B258*Dashboard!$D$11*Dashboard!$D$10*SQRT(Dashboard!$D$12/365)</f>
        <v>-492622.81358431594</v>
      </c>
      <c r="E258" s="3">
        <f>IF(Dashboard!$I$3,C258*Dashboard!$E$11*Dashboard!$E$10*SQRT(Dashboard!$D$12/365),0)</f>
        <v>511969.41650896042</v>
      </c>
      <c r="F258" s="3">
        <f>D258+IF(Dashboard!$I$3,E258,0)</f>
        <v>19346.602924644481</v>
      </c>
      <c r="G258" s="3">
        <f>IF(Dashboard!$I$4, ('Lookups and Calculations'!$F$9) / (1 - 'Lookups and Calculations'!$F$10), 'Lookups and Calculations'!$F$9)</f>
        <v>1951878.888340465</v>
      </c>
      <c r="H258" s="12">
        <f t="shared" si="6"/>
        <v>0</v>
      </c>
      <c r="I258" s="12">
        <f t="shared" si="7"/>
        <v>0</v>
      </c>
      <c r="J258" s="13">
        <f>(1 - Dashboard!$I$9) * H258 * Dashboard!$I$8 * 'Lookups and Calculations'!$F$12</f>
        <v>0</v>
      </c>
      <c r="K258" s="12">
        <f>(1 - Dashboard!$I$11) * I258 * Dashboard!$I$10 * 'Lookups and Calculations'!$F$12</f>
        <v>0</v>
      </c>
      <c r="L258" s="12">
        <f>(H258 - I258) * Dashboard!$I$13 * (Dashboard!$D$12 / 365) * 'Lookups and Calculations'!$F$12</f>
        <v>0</v>
      </c>
      <c r="M258" s="3">
        <f>(G258*2) * Dashboard!$I$13 * (Dashboard!$D$12 / 365) * 'Lookups and Calculations'!$F$12</f>
        <v>1602.0878730267946</v>
      </c>
      <c r="N258" s="12">
        <f>H258 * Dashboard!$I$14 * Dashboard!$I$15 * (Dashboard!$D$12 / 365) * 'Lookups and Calculations'!$F$12</f>
        <v>0</v>
      </c>
    </row>
    <row r="259" spans="1:14" x14ac:dyDescent="0.35">
      <c r="A259" s="2">
        <v>258</v>
      </c>
      <c r="B259" s="11">
        <v>0.93455271156187936</v>
      </c>
      <c r="C259" s="11">
        <v>2.0320924403910072</v>
      </c>
      <c r="D259" s="3">
        <f>B259*Dashboard!$D$11*Dashboard!$D$10*SQRT(Dashboard!$D$12/365)</f>
        <v>232032.39818937652</v>
      </c>
      <c r="E259" s="3">
        <f>IF(Dashboard!$I$3,C259*Dashboard!$E$11*Dashboard!$E$10*SQRT(Dashboard!$D$12/365),0)</f>
        <v>1009063.0019111723</v>
      </c>
      <c r="F259" s="3">
        <f>D259+IF(Dashboard!$I$3,E259,0)</f>
        <v>1241095.4001005488</v>
      </c>
      <c r="G259" s="3">
        <f>IF(Dashboard!$I$4, ('Lookups and Calculations'!$F$9) / (1 - 'Lookups and Calculations'!$F$10), 'Lookups and Calculations'!$F$9)</f>
        <v>1951878.888340465</v>
      </c>
      <c r="H259" s="12">
        <f t="shared" ref="H259:H322" si="8">MAX(0,F259-G259)</f>
        <v>0</v>
      </c>
      <c r="I259" s="12">
        <f t="shared" ref="I259:I322" si="9">MAX(0,-F259-G259)</f>
        <v>0</v>
      </c>
      <c r="J259" s="13">
        <f>(1 - Dashboard!$I$9) * H259 * Dashboard!$I$8 * 'Lookups and Calculations'!$F$12</f>
        <v>0</v>
      </c>
      <c r="K259" s="12">
        <f>(1 - Dashboard!$I$11) * I259 * Dashboard!$I$10 * 'Lookups and Calculations'!$F$12</f>
        <v>0</v>
      </c>
      <c r="L259" s="12">
        <f>(H259 - I259) * Dashboard!$I$13 * (Dashboard!$D$12 / 365) * 'Lookups and Calculations'!$F$12</f>
        <v>0</v>
      </c>
      <c r="M259" s="3">
        <f>(G259*2) * Dashboard!$I$13 * (Dashboard!$D$12 / 365) * 'Lookups and Calculations'!$F$12</f>
        <v>1602.0878730267946</v>
      </c>
      <c r="N259" s="12">
        <f>H259 * Dashboard!$I$14 * Dashboard!$I$15 * (Dashboard!$D$12 / 365) * 'Lookups and Calculations'!$F$12</f>
        <v>0</v>
      </c>
    </row>
    <row r="260" spans="1:14" x14ac:dyDescent="0.35">
      <c r="A260" s="2">
        <v>259</v>
      </c>
      <c r="B260" s="11">
        <v>1.7115273869500289</v>
      </c>
      <c r="C260" s="11">
        <v>0.36673347421189006</v>
      </c>
      <c r="D260" s="3">
        <f>B260*Dashboard!$D$11*Dashboard!$D$10*SQRT(Dashboard!$D$12/365)</f>
        <v>424941.0431832202</v>
      </c>
      <c r="E260" s="3">
        <f>IF(Dashboard!$I$3,C260*Dashboard!$E$11*Dashboard!$E$10*SQRT(Dashboard!$D$12/365),0)</f>
        <v>182106.46968321892</v>
      </c>
      <c r="F260" s="3">
        <f>D260+IF(Dashboard!$I$3,E260,0)</f>
        <v>607047.51286643906</v>
      </c>
      <c r="G260" s="3">
        <f>IF(Dashboard!$I$4, ('Lookups and Calculations'!$F$9) / (1 - 'Lookups and Calculations'!$F$10), 'Lookups and Calculations'!$F$9)</f>
        <v>1951878.888340465</v>
      </c>
      <c r="H260" s="12">
        <f t="shared" si="8"/>
        <v>0</v>
      </c>
      <c r="I260" s="12">
        <f t="shared" si="9"/>
        <v>0</v>
      </c>
      <c r="J260" s="13">
        <f>(1 - Dashboard!$I$9) * H260 * Dashboard!$I$8 * 'Lookups and Calculations'!$F$12</f>
        <v>0</v>
      </c>
      <c r="K260" s="12">
        <f>(1 - Dashboard!$I$11) * I260 * Dashboard!$I$10 * 'Lookups and Calculations'!$F$12</f>
        <v>0</v>
      </c>
      <c r="L260" s="12">
        <f>(H260 - I260) * Dashboard!$I$13 * (Dashboard!$D$12 / 365) * 'Lookups and Calculations'!$F$12</f>
        <v>0</v>
      </c>
      <c r="M260" s="3">
        <f>(G260*2) * Dashboard!$I$13 * (Dashboard!$D$12 / 365) * 'Lookups and Calculations'!$F$12</f>
        <v>1602.0878730267946</v>
      </c>
      <c r="N260" s="12">
        <f>H260 * Dashboard!$I$14 * Dashboard!$I$15 * (Dashboard!$D$12 / 365) * 'Lookups and Calculations'!$F$12</f>
        <v>0</v>
      </c>
    </row>
    <row r="261" spans="1:14" x14ac:dyDescent="0.35">
      <c r="A261" s="2">
        <v>260</v>
      </c>
      <c r="B261" s="11">
        <v>1.3586481396372232</v>
      </c>
      <c r="C261" s="11">
        <v>0.13184090640414745</v>
      </c>
      <c r="D261" s="3">
        <f>B261*Dashboard!$D$11*Dashboard!$D$10*SQRT(Dashboard!$D$12/365)</f>
        <v>337327.56027072546</v>
      </c>
      <c r="E261" s="3">
        <f>IF(Dashboard!$I$3,C261*Dashboard!$E$11*Dashboard!$E$10*SQRT(Dashboard!$D$12/365),0)</f>
        <v>65467.386299247642</v>
      </c>
      <c r="F261" s="3">
        <f>D261+IF(Dashboard!$I$3,E261,0)</f>
        <v>402794.94656997308</v>
      </c>
      <c r="G261" s="3">
        <f>IF(Dashboard!$I$4, ('Lookups and Calculations'!$F$9) / (1 - 'Lookups and Calculations'!$F$10), 'Lookups and Calculations'!$F$9)</f>
        <v>1951878.888340465</v>
      </c>
      <c r="H261" s="12">
        <f t="shared" si="8"/>
        <v>0</v>
      </c>
      <c r="I261" s="12">
        <f t="shared" si="9"/>
        <v>0</v>
      </c>
      <c r="J261" s="13">
        <f>(1 - Dashboard!$I$9) * H261 * Dashboard!$I$8 * 'Lookups and Calculations'!$F$12</f>
        <v>0</v>
      </c>
      <c r="K261" s="12">
        <f>(1 - Dashboard!$I$11) * I261 * Dashboard!$I$10 * 'Lookups and Calculations'!$F$12</f>
        <v>0</v>
      </c>
      <c r="L261" s="12">
        <f>(H261 - I261) * Dashboard!$I$13 * (Dashboard!$D$12 / 365) * 'Lookups and Calculations'!$F$12</f>
        <v>0</v>
      </c>
      <c r="M261" s="3">
        <f>(G261*2) * Dashboard!$I$13 * (Dashboard!$D$12 / 365) * 'Lookups and Calculations'!$F$12</f>
        <v>1602.0878730267946</v>
      </c>
      <c r="N261" s="12">
        <f>H261 * Dashboard!$I$14 * Dashboard!$I$15 * (Dashboard!$D$12 / 365) * 'Lookups and Calculations'!$F$12</f>
        <v>0</v>
      </c>
    </row>
    <row r="262" spans="1:14" x14ac:dyDescent="0.35">
      <c r="A262" s="2">
        <v>261</v>
      </c>
      <c r="B262" s="11">
        <v>1.9511809573306598</v>
      </c>
      <c r="C262" s="11">
        <v>0.31492972983386952</v>
      </c>
      <c r="D262" s="3">
        <f>B262*Dashboard!$D$11*Dashboard!$D$10*SQRT(Dashboard!$D$12/365)</f>
        <v>484442.65500469785</v>
      </c>
      <c r="E262" s="3">
        <f>IF(Dashboard!$I$3,C262*Dashboard!$E$11*Dashboard!$E$10*SQRT(Dashboard!$D$12/365),0)</f>
        <v>156382.61934387797</v>
      </c>
      <c r="F262" s="3">
        <f>D262+IF(Dashboard!$I$3,E262,0)</f>
        <v>640825.27434857585</v>
      </c>
      <c r="G262" s="3">
        <f>IF(Dashboard!$I$4, ('Lookups and Calculations'!$F$9) / (1 - 'Lookups and Calculations'!$F$10), 'Lookups and Calculations'!$F$9)</f>
        <v>1951878.888340465</v>
      </c>
      <c r="H262" s="12">
        <f t="shared" si="8"/>
        <v>0</v>
      </c>
      <c r="I262" s="12">
        <f t="shared" si="9"/>
        <v>0</v>
      </c>
      <c r="J262" s="13">
        <f>(1 - Dashboard!$I$9) * H262 * Dashboard!$I$8 * 'Lookups and Calculations'!$F$12</f>
        <v>0</v>
      </c>
      <c r="K262" s="12">
        <f>(1 - Dashboard!$I$11) * I262 * Dashboard!$I$10 * 'Lookups and Calculations'!$F$12</f>
        <v>0</v>
      </c>
      <c r="L262" s="12">
        <f>(H262 - I262) * Dashboard!$I$13 * (Dashboard!$D$12 / 365) * 'Lookups and Calculations'!$F$12</f>
        <v>0</v>
      </c>
      <c r="M262" s="3">
        <f>(G262*2) * Dashboard!$I$13 * (Dashboard!$D$12 / 365) * 'Lookups and Calculations'!$F$12</f>
        <v>1602.0878730267946</v>
      </c>
      <c r="N262" s="12">
        <f>H262 * Dashboard!$I$14 * Dashboard!$I$15 * (Dashboard!$D$12 / 365) * 'Lookups and Calculations'!$F$12</f>
        <v>0</v>
      </c>
    </row>
    <row r="263" spans="1:14" x14ac:dyDescent="0.35">
      <c r="A263" s="2">
        <v>262</v>
      </c>
      <c r="B263" s="11">
        <v>-1.1845625832628637</v>
      </c>
      <c r="C263" s="11">
        <v>0.66378664013278033</v>
      </c>
      <c r="D263" s="3">
        <f>B263*Dashboard!$D$11*Dashboard!$D$10*SQRT(Dashboard!$D$12/365)</f>
        <v>-294105.29079791362</v>
      </c>
      <c r="E263" s="3">
        <f>IF(Dashboard!$I$3,C263*Dashboard!$E$11*Dashboard!$E$10*SQRT(Dashboard!$D$12/365),0)</f>
        <v>329612.23928968195</v>
      </c>
      <c r="F263" s="3">
        <f>D263+IF(Dashboard!$I$3,E263,0)</f>
        <v>35506.948491768329</v>
      </c>
      <c r="G263" s="3">
        <f>IF(Dashboard!$I$4, ('Lookups and Calculations'!$F$9) / (1 - 'Lookups and Calculations'!$F$10), 'Lookups and Calculations'!$F$9)</f>
        <v>1951878.888340465</v>
      </c>
      <c r="H263" s="12">
        <f t="shared" si="8"/>
        <v>0</v>
      </c>
      <c r="I263" s="12">
        <f t="shared" si="9"/>
        <v>0</v>
      </c>
      <c r="J263" s="13">
        <f>(1 - Dashboard!$I$9) * H263 * Dashboard!$I$8 * 'Lookups and Calculations'!$F$12</f>
        <v>0</v>
      </c>
      <c r="K263" s="12">
        <f>(1 - Dashboard!$I$11) * I263 * Dashboard!$I$10 * 'Lookups and Calculations'!$F$12</f>
        <v>0</v>
      </c>
      <c r="L263" s="12">
        <f>(H263 - I263) * Dashboard!$I$13 * (Dashboard!$D$12 / 365) * 'Lookups and Calculations'!$F$12</f>
        <v>0</v>
      </c>
      <c r="M263" s="3">
        <f>(G263*2) * Dashboard!$I$13 * (Dashboard!$D$12 / 365) * 'Lookups and Calculations'!$F$12</f>
        <v>1602.0878730267946</v>
      </c>
      <c r="N263" s="12">
        <f>H263 * Dashboard!$I$14 * Dashboard!$I$15 * (Dashboard!$D$12 / 365) * 'Lookups and Calculations'!$F$12</f>
        <v>0</v>
      </c>
    </row>
    <row r="264" spans="1:14" x14ac:dyDescent="0.35">
      <c r="A264" s="2">
        <v>263</v>
      </c>
      <c r="B264" s="11">
        <v>-0.79738408448624609</v>
      </c>
      <c r="C264" s="11">
        <v>0.51730190961706957</v>
      </c>
      <c r="D264" s="3">
        <f>B264*Dashboard!$D$11*Dashboard!$D$10*SQRT(Dashboard!$D$12/365)</f>
        <v>-197975.92913958756</v>
      </c>
      <c r="E264" s="3">
        <f>IF(Dashboard!$I$3,C264*Dashboard!$E$11*Dashboard!$E$10*SQRT(Dashboard!$D$12/365),0)</f>
        <v>256873.26395060201</v>
      </c>
      <c r="F264" s="3">
        <f>D264+IF(Dashboard!$I$3,E264,0)</f>
        <v>58897.334811014443</v>
      </c>
      <c r="G264" s="3">
        <f>IF(Dashboard!$I$4, ('Lookups and Calculations'!$F$9) / (1 - 'Lookups and Calculations'!$F$10), 'Lookups and Calculations'!$F$9)</f>
        <v>1951878.888340465</v>
      </c>
      <c r="H264" s="12">
        <f t="shared" si="8"/>
        <v>0</v>
      </c>
      <c r="I264" s="12">
        <f t="shared" si="9"/>
        <v>0</v>
      </c>
      <c r="J264" s="13">
        <f>(1 - Dashboard!$I$9) * H264 * Dashboard!$I$8 * 'Lookups and Calculations'!$F$12</f>
        <v>0</v>
      </c>
      <c r="K264" s="12">
        <f>(1 - Dashboard!$I$11) * I264 * Dashboard!$I$10 * 'Lookups and Calculations'!$F$12</f>
        <v>0</v>
      </c>
      <c r="L264" s="12">
        <f>(H264 - I264) * Dashboard!$I$13 * (Dashboard!$D$12 / 365) * 'Lookups and Calculations'!$F$12</f>
        <v>0</v>
      </c>
      <c r="M264" s="3">
        <f>(G264*2) * Dashboard!$I$13 * (Dashboard!$D$12 / 365) * 'Lookups and Calculations'!$F$12</f>
        <v>1602.0878730267946</v>
      </c>
      <c r="N264" s="12">
        <f>H264 * Dashboard!$I$14 * Dashboard!$I$15 * (Dashboard!$D$12 / 365) * 'Lookups and Calculations'!$F$12</f>
        <v>0</v>
      </c>
    </row>
    <row r="265" spans="1:14" x14ac:dyDescent="0.35">
      <c r="A265" s="2">
        <v>264</v>
      </c>
      <c r="B265" s="11">
        <v>0.77659323964780791</v>
      </c>
      <c r="C265" s="11">
        <v>-0.38008513822749501</v>
      </c>
      <c r="D265" s="3">
        <f>B265*Dashboard!$D$11*Dashboard!$D$10*SQRT(Dashboard!$D$12/365)</f>
        <v>192813.94145439472</v>
      </c>
      <c r="E265" s="3">
        <f>IF(Dashboard!$I$3,C265*Dashboard!$E$11*Dashboard!$E$10*SQRT(Dashboard!$D$12/365),0)</f>
        <v>-188736.4191403919</v>
      </c>
      <c r="F265" s="3">
        <f>D265+IF(Dashboard!$I$3,E265,0)</f>
        <v>4077.5223140028247</v>
      </c>
      <c r="G265" s="3">
        <f>IF(Dashboard!$I$4, ('Lookups and Calculations'!$F$9) / (1 - 'Lookups and Calculations'!$F$10), 'Lookups and Calculations'!$F$9)</f>
        <v>1951878.888340465</v>
      </c>
      <c r="H265" s="12">
        <f t="shared" si="8"/>
        <v>0</v>
      </c>
      <c r="I265" s="12">
        <f t="shared" si="9"/>
        <v>0</v>
      </c>
      <c r="J265" s="13">
        <f>(1 - Dashboard!$I$9) * H265 * Dashboard!$I$8 * 'Lookups and Calculations'!$F$12</f>
        <v>0</v>
      </c>
      <c r="K265" s="12">
        <f>(1 - Dashboard!$I$11) * I265 * Dashboard!$I$10 * 'Lookups and Calculations'!$F$12</f>
        <v>0</v>
      </c>
      <c r="L265" s="12">
        <f>(H265 - I265) * Dashboard!$I$13 * (Dashboard!$D$12 / 365) * 'Lookups and Calculations'!$F$12</f>
        <v>0</v>
      </c>
      <c r="M265" s="3">
        <f>(G265*2) * Dashboard!$I$13 * (Dashboard!$D$12 / 365) * 'Lookups and Calculations'!$F$12</f>
        <v>1602.0878730267946</v>
      </c>
      <c r="N265" s="12">
        <f>H265 * Dashboard!$I$14 * Dashboard!$I$15 * (Dashboard!$D$12 / 365) * 'Lookups and Calculations'!$F$12</f>
        <v>0</v>
      </c>
    </row>
    <row r="266" spans="1:14" x14ac:dyDescent="0.35">
      <c r="A266" s="2">
        <v>265</v>
      </c>
      <c r="B266" s="11">
        <v>1.0877092020915151</v>
      </c>
      <c r="C266" s="11">
        <v>0.26680636446326694</v>
      </c>
      <c r="D266" s="3">
        <f>B266*Dashboard!$D$11*Dashboard!$D$10*SQRT(Dashboard!$D$12/365)</f>
        <v>270058.36222137627</v>
      </c>
      <c r="E266" s="3">
        <f>IF(Dashboard!$I$3,C266*Dashboard!$E$11*Dashboard!$E$10*SQRT(Dashboard!$D$12/365),0)</f>
        <v>132486.31100783357</v>
      </c>
      <c r="F266" s="3">
        <f>D266+IF(Dashboard!$I$3,E266,0)</f>
        <v>402544.67322920985</v>
      </c>
      <c r="G266" s="3">
        <f>IF(Dashboard!$I$4, ('Lookups and Calculations'!$F$9) / (1 - 'Lookups and Calculations'!$F$10), 'Lookups and Calculations'!$F$9)</f>
        <v>1951878.888340465</v>
      </c>
      <c r="H266" s="12">
        <f t="shared" si="8"/>
        <v>0</v>
      </c>
      <c r="I266" s="12">
        <f t="shared" si="9"/>
        <v>0</v>
      </c>
      <c r="J266" s="13">
        <f>(1 - Dashboard!$I$9) * H266 * Dashboard!$I$8 * 'Lookups and Calculations'!$F$12</f>
        <v>0</v>
      </c>
      <c r="K266" s="12">
        <f>(1 - Dashboard!$I$11) * I266 * Dashboard!$I$10 * 'Lookups and Calculations'!$F$12</f>
        <v>0</v>
      </c>
      <c r="L266" s="12">
        <f>(H266 - I266) * Dashboard!$I$13 * (Dashboard!$D$12 / 365) * 'Lookups and Calculations'!$F$12</f>
        <v>0</v>
      </c>
      <c r="M266" s="3">
        <f>(G266*2) * Dashboard!$I$13 * (Dashboard!$D$12 / 365) * 'Lookups and Calculations'!$F$12</f>
        <v>1602.0878730267946</v>
      </c>
      <c r="N266" s="12">
        <f>H266 * Dashboard!$I$14 * Dashboard!$I$15 * (Dashboard!$D$12 / 365) * 'Lookups and Calculations'!$F$12</f>
        <v>0</v>
      </c>
    </row>
    <row r="267" spans="1:14" x14ac:dyDescent="0.35">
      <c r="A267" s="2">
        <v>266</v>
      </c>
      <c r="B267" s="11">
        <v>0.65604019460125407</v>
      </c>
      <c r="C267" s="11">
        <v>0.40202522437624161</v>
      </c>
      <c r="D267" s="3">
        <f>B267*Dashboard!$D$11*Dashboard!$D$10*SQRT(Dashboard!$D$12/365)</f>
        <v>162882.81846355239</v>
      </c>
      <c r="E267" s="3">
        <f>IF(Dashboard!$I$3,C267*Dashboard!$E$11*Dashboard!$E$10*SQRT(Dashboard!$D$12/365),0)</f>
        <v>199631.06583627948</v>
      </c>
      <c r="F267" s="3">
        <f>D267+IF(Dashboard!$I$3,E267,0)</f>
        <v>362513.88429983187</v>
      </c>
      <c r="G267" s="3">
        <f>IF(Dashboard!$I$4, ('Lookups and Calculations'!$F$9) / (1 - 'Lookups and Calculations'!$F$10), 'Lookups and Calculations'!$F$9)</f>
        <v>1951878.888340465</v>
      </c>
      <c r="H267" s="12">
        <f t="shared" si="8"/>
        <v>0</v>
      </c>
      <c r="I267" s="12">
        <f t="shared" si="9"/>
        <v>0</v>
      </c>
      <c r="J267" s="13">
        <f>(1 - Dashboard!$I$9) * H267 * Dashboard!$I$8 * 'Lookups and Calculations'!$F$12</f>
        <v>0</v>
      </c>
      <c r="K267" s="12">
        <f>(1 - Dashboard!$I$11) * I267 * Dashboard!$I$10 * 'Lookups and Calculations'!$F$12</f>
        <v>0</v>
      </c>
      <c r="L267" s="12">
        <f>(H267 - I267) * Dashboard!$I$13 * (Dashboard!$D$12 / 365) * 'Lookups and Calculations'!$F$12</f>
        <v>0</v>
      </c>
      <c r="M267" s="3">
        <f>(G267*2) * Dashboard!$I$13 * (Dashboard!$D$12 / 365) * 'Lookups and Calculations'!$F$12</f>
        <v>1602.0878730267946</v>
      </c>
      <c r="N267" s="12">
        <f>H267 * Dashboard!$I$14 * Dashboard!$I$15 * (Dashboard!$D$12 / 365) * 'Lookups and Calculations'!$F$12</f>
        <v>0</v>
      </c>
    </row>
    <row r="268" spans="1:14" x14ac:dyDescent="0.35">
      <c r="A268" s="2">
        <v>267</v>
      </c>
      <c r="B268" s="11">
        <v>0.30831561795451501</v>
      </c>
      <c r="C268" s="11">
        <v>0.15226610136101865</v>
      </c>
      <c r="D268" s="3">
        <f>B268*Dashboard!$D$11*Dashboard!$D$10*SQRT(Dashboard!$D$12/365)</f>
        <v>76549.146290170378</v>
      </c>
      <c r="E268" s="3">
        <f>IF(Dashboard!$I$3,C268*Dashboard!$E$11*Dashboard!$E$10*SQRT(Dashboard!$D$12/365),0)</f>
        <v>75609.793272542447</v>
      </c>
      <c r="F268" s="3">
        <f>D268+IF(Dashboard!$I$3,E268,0)</f>
        <v>152158.93956271283</v>
      </c>
      <c r="G268" s="3">
        <f>IF(Dashboard!$I$4, ('Lookups and Calculations'!$F$9) / (1 - 'Lookups and Calculations'!$F$10), 'Lookups and Calculations'!$F$9)</f>
        <v>1951878.888340465</v>
      </c>
      <c r="H268" s="12">
        <f t="shared" si="8"/>
        <v>0</v>
      </c>
      <c r="I268" s="12">
        <f t="shared" si="9"/>
        <v>0</v>
      </c>
      <c r="J268" s="13">
        <f>(1 - Dashboard!$I$9) * H268 * Dashboard!$I$8 * 'Lookups and Calculations'!$F$12</f>
        <v>0</v>
      </c>
      <c r="K268" s="12">
        <f>(1 - Dashboard!$I$11) * I268 * Dashboard!$I$10 * 'Lookups and Calculations'!$F$12</f>
        <v>0</v>
      </c>
      <c r="L268" s="12">
        <f>(H268 - I268) * Dashboard!$I$13 * (Dashboard!$D$12 / 365) * 'Lookups and Calculations'!$F$12</f>
        <v>0</v>
      </c>
      <c r="M268" s="3">
        <f>(G268*2) * Dashboard!$I$13 * (Dashboard!$D$12 / 365) * 'Lookups and Calculations'!$F$12</f>
        <v>1602.0878730267946</v>
      </c>
      <c r="N268" s="12">
        <f>H268 * Dashboard!$I$14 * Dashboard!$I$15 * (Dashboard!$D$12 / 365) * 'Lookups and Calculations'!$F$12</f>
        <v>0</v>
      </c>
    </row>
    <row r="269" spans="1:14" x14ac:dyDescent="0.35">
      <c r="A269" s="2">
        <v>268</v>
      </c>
      <c r="B269" s="11">
        <v>-0.18347837055662386</v>
      </c>
      <c r="C269" s="11">
        <v>-0.80774378811128345</v>
      </c>
      <c r="D269" s="3">
        <f>B269*Dashboard!$D$11*Dashboard!$D$10*SQRT(Dashboard!$D$12/365)</f>
        <v>-45554.333971148772</v>
      </c>
      <c r="E269" s="3">
        <f>IF(Dashboard!$I$3,C269*Dashboard!$E$11*Dashboard!$E$10*SQRT(Dashboard!$D$12/365),0)</f>
        <v>-401096.10931372899</v>
      </c>
      <c r="F269" s="3">
        <f>D269+IF(Dashboard!$I$3,E269,0)</f>
        <v>-446650.44328487775</v>
      </c>
      <c r="G269" s="3">
        <f>IF(Dashboard!$I$4, ('Lookups and Calculations'!$F$9) / (1 - 'Lookups and Calculations'!$F$10), 'Lookups and Calculations'!$F$9)</f>
        <v>1951878.888340465</v>
      </c>
      <c r="H269" s="12">
        <f t="shared" si="8"/>
        <v>0</v>
      </c>
      <c r="I269" s="12">
        <f t="shared" si="9"/>
        <v>0</v>
      </c>
      <c r="J269" s="13">
        <f>(1 - Dashboard!$I$9) * H269 * Dashboard!$I$8 * 'Lookups and Calculations'!$F$12</f>
        <v>0</v>
      </c>
      <c r="K269" s="12">
        <f>(1 - Dashboard!$I$11) * I269 * Dashboard!$I$10 * 'Lookups and Calculations'!$F$12</f>
        <v>0</v>
      </c>
      <c r="L269" s="12">
        <f>(H269 - I269) * Dashboard!$I$13 * (Dashboard!$D$12 / 365) * 'Lookups and Calculations'!$F$12</f>
        <v>0</v>
      </c>
      <c r="M269" s="3">
        <f>(G269*2) * Dashboard!$I$13 * (Dashboard!$D$12 / 365) * 'Lookups and Calculations'!$F$12</f>
        <v>1602.0878730267946</v>
      </c>
      <c r="N269" s="12">
        <f>H269 * Dashboard!$I$14 * Dashboard!$I$15 * (Dashboard!$D$12 / 365) * 'Lookups and Calculations'!$F$12</f>
        <v>0</v>
      </c>
    </row>
    <row r="270" spans="1:14" x14ac:dyDescent="0.35">
      <c r="A270" s="2">
        <v>269</v>
      </c>
      <c r="B270" s="11">
        <v>-0.24720711510355051</v>
      </c>
      <c r="C270" s="11">
        <v>-1.0728236906449802</v>
      </c>
      <c r="D270" s="3">
        <f>B270*Dashboard!$D$11*Dashboard!$D$10*SQRT(Dashboard!$D$12/365)</f>
        <v>-61377.019249230536</v>
      </c>
      <c r="E270" s="3">
        <f>IF(Dashboard!$I$3,C270*Dashboard!$E$11*Dashboard!$E$10*SQRT(Dashboard!$D$12/365),0)</f>
        <v>-532725.12228594651</v>
      </c>
      <c r="F270" s="3">
        <f>D270+IF(Dashboard!$I$3,E270,0)</f>
        <v>-594102.14153517701</v>
      </c>
      <c r="G270" s="3">
        <f>IF(Dashboard!$I$4, ('Lookups and Calculations'!$F$9) / (1 - 'Lookups and Calculations'!$F$10), 'Lookups and Calculations'!$F$9)</f>
        <v>1951878.888340465</v>
      </c>
      <c r="H270" s="12">
        <f t="shared" si="8"/>
        <v>0</v>
      </c>
      <c r="I270" s="12">
        <f t="shared" si="9"/>
        <v>0</v>
      </c>
      <c r="J270" s="13">
        <f>(1 - Dashboard!$I$9) * H270 * Dashboard!$I$8 * 'Lookups and Calculations'!$F$12</f>
        <v>0</v>
      </c>
      <c r="K270" s="12">
        <f>(1 - Dashboard!$I$11) * I270 * Dashboard!$I$10 * 'Lookups and Calculations'!$F$12</f>
        <v>0</v>
      </c>
      <c r="L270" s="12">
        <f>(H270 - I270) * Dashboard!$I$13 * (Dashboard!$D$12 / 365) * 'Lookups and Calculations'!$F$12</f>
        <v>0</v>
      </c>
      <c r="M270" s="3">
        <f>(G270*2) * Dashboard!$I$13 * (Dashboard!$D$12 / 365) * 'Lookups and Calculations'!$F$12</f>
        <v>1602.0878730267946</v>
      </c>
      <c r="N270" s="12">
        <f>H270 * Dashboard!$I$14 * Dashboard!$I$15 * (Dashboard!$D$12 / 365) * 'Lookups and Calculations'!$F$12</f>
        <v>0</v>
      </c>
    </row>
    <row r="271" spans="1:14" x14ac:dyDescent="0.35">
      <c r="A271" s="2">
        <v>270</v>
      </c>
      <c r="B271" s="11">
        <v>-1.0003361650821967</v>
      </c>
      <c r="C271" s="11">
        <v>0.99845558643469412</v>
      </c>
      <c r="D271" s="3">
        <f>B271*Dashboard!$D$11*Dashboard!$D$10*SQRT(Dashboard!$D$12/365)</f>
        <v>-248365.23024118089</v>
      </c>
      <c r="E271" s="3">
        <f>IF(Dashboard!$I$3,C271*Dashboard!$E$11*Dashboard!$E$10*SQRT(Dashboard!$D$12/365),0)</f>
        <v>495796.63370477007</v>
      </c>
      <c r="F271" s="3">
        <f>D271+IF(Dashboard!$I$3,E271,0)</f>
        <v>247431.40346358917</v>
      </c>
      <c r="G271" s="3">
        <f>IF(Dashboard!$I$4, ('Lookups and Calculations'!$F$9) / (1 - 'Lookups and Calculations'!$F$10), 'Lookups and Calculations'!$F$9)</f>
        <v>1951878.888340465</v>
      </c>
      <c r="H271" s="12">
        <f t="shared" si="8"/>
        <v>0</v>
      </c>
      <c r="I271" s="12">
        <f t="shared" si="9"/>
        <v>0</v>
      </c>
      <c r="J271" s="13">
        <f>(1 - Dashboard!$I$9) * H271 * Dashboard!$I$8 * 'Lookups and Calculations'!$F$12</f>
        <v>0</v>
      </c>
      <c r="K271" s="12">
        <f>(1 - Dashboard!$I$11) * I271 * Dashboard!$I$10 * 'Lookups and Calculations'!$F$12</f>
        <v>0</v>
      </c>
      <c r="L271" s="12">
        <f>(H271 - I271) * Dashboard!$I$13 * (Dashboard!$D$12 / 365) * 'Lookups and Calculations'!$F$12</f>
        <v>0</v>
      </c>
      <c r="M271" s="3">
        <f>(G271*2) * Dashboard!$I$13 * (Dashboard!$D$12 / 365) * 'Lookups and Calculations'!$F$12</f>
        <v>1602.0878730267946</v>
      </c>
      <c r="N271" s="12">
        <f>H271 * Dashboard!$I$14 * Dashboard!$I$15 * (Dashboard!$D$12 / 365) * 'Lookups and Calculations'!$F$12</f>
        <v>0</v>
      </c>
    </row>
    <row r="272" spans="1:14" x14ac:dyDescent="0.35">
      <c r="A272" s="2">
        <v>271</v>
      </c>
      <c r="B272" s="11">
        <v>-0.57690895013878551</v>
      </c>
      <c r="C272" s="11">
        <v>-0.17191887126556044</v>
      </c>
      <c r="D272" s="3">
        <f>B272*Dashboard!$D$11*Dashboard!$D$10*SQRT(Dashboard!$D$12/365)</f>
        <v>-143235.97329668063</v>
      </c>
      <c r="E272" s="3">
        <f>IF(Dashboard!$I$3,C272*Dashboard!$E$11*Dashboard!$E$10*SQRT(Dashboard!$D$12/365),0)</f>
        <v>-85368.642132750145</v>
      </c>
      <c r="F272" s="3">
        <f>D272+IF(Dashboard!$I$3,E272,0)</f>
        <v>-228604.61542943079</v>
      </c>
      <c r="G272" s="3">
        <f>IF(Dashboard!$I$4, ('Lookups and Calculations'!$F$9) / (1 - 'Lookups and Calculations'!$F$10), 'Lookups and Calculations'!$F$9)</f>
        <v>1951878.888340465</v>
      </c>
      <c r="H272" s="12">
        <f t="shared" si="8"/>
        <v>0</v>
      </c>
      <c r="I272" s="12">
        <f t="shared" si="9"/>
        <v>0</v>
      </c>
      <c r="J272" s="13">
        <f>(1 - Dashboard!$I$9) * H272 * Dashboard!$I$8 * 'Lookups and Calculations'!$F$12</f>
        <v>0</v>
      </c>
      <c r="K272" s="12">
        <f>(1 - Dashboard!$I$11) * I272 * Dashboard!$I$10 * 'Lookups and Calculations'!$F$12</f>
        <v>0</v>
      </c>
      <c r="L272" s="12">
        <f>(H272 - I272) * Dashboard!$I$13 * (Dashboard!$D$12 / 365) * 'Lookups and Calculations'!$F$12</f>
        <v>0</v>
      </c>
      <c r="M272" s="3">
        <f>(G272*2) * Dashboard!$I$13 * (Dashboard!$D$12 / 365) * 'Lookups and Calculations'!$F$12</f>
        <v>1602.0878730267946</v>
      </c>
      <c r="N272" s="12">
        <f>H272 * Dashboard!$I$14 * Dashboard!$I$15 * (Dashboard!$D$12 / 365) * 'Lookups and Calculations'!$F$12</f>
        <v>0</v>
      </c>
    </row>
    <row r="273" spans="1:14" x14ac:dyDescent="0.35">
      <c r="A273" s="2">
        <v>272</v>
      </c>
      <c r="B273" s="11">
        <v>0.67916099100268834</v>
      </c>
      <c r="C273" s="11">
        <v>1.4244510392801923</v>
      </c>
      <c r="D273" s="3">
        <f>B273*Dashboard!$D$11*Dashboard!$D$10*SQRT(Dashboard!$D$12/365)</f>
        <v>168623.29063885339</v>
      </c>
      <c r="E273" s="3">
        <f>IF(Dashboard!$I$3,C273*Dashboard!$E$11*Dashboard!$E$10*SQRT(Dashboard!$D$12/365),0)</f>
        <v>707330.44088043005</v>
      </c>
      <c r="F273" s="3">
        <f>D273+IF(Dashboard!$I$3,E273,0)</f>
        <v>875953.73151928349</v>
      </c>
      <c r="G273" s="3">
        <f>IF(Dashboard!$I$4, ('Lookups and Calculations'!$F$9) / (1 - 'Lookups and Calculations'!$F$10), 'Lookups and Calculations'!$F$9)</f>
        <v>1951878.888340465</v>
      </c>
      <c r="H273" s="12">
        <f t="shared" si="8"/>
        <v>0</v>
      </c>
      <c r="I273" s="12">
        <f t="shared" si="9"/>
        <v>0</v>
      </c>
      <c r="J273" s="13">
        <f>(1 - Dashboard!$I$9) * H273 * Dashboard!$I$8 * 'Lookups and Calculations'!$F$12</f>
        <v>0</v>
      </c>
      <c r="K273" s="12">
        <f>(1 - Dashboard!$I$11) * I273 * Dashboard!$I$10 * 'Lookups and Calculations'!$F$12</f>
        <v>0</v>
      </c>
      <c r="L273" s="12">
        <f>(H273 - I273) * Dashboard!$I$13 * (Dashboard!$D$12 / 365) * 'Lookups and Calculations'!$F$12</f>
        <v>0</v>
      </c>
      <c r="M273" s="3">
        <f>(G273*2) * Dashboard!$I$13 * (Dashboard!$D$12 / 365) * 'Lookups and Calculations'!$F$12</f>
        <v>1602.0878730267946</v>
      </c>
      <c r="N273" s="12">
        <f>H273 * Dashboard!$I$14 * Dashboard!$I$15 * (Dashboard!$D$12 / 365) * 'Lookups and Calculations'!$F$12</f>
        <v>0</v>
      </c>
    </row>
    <row r="274" spans="1:14" x14ac:dyDescent="0.35">
      <c r="A274" s="2">
        <v>273</v>
      </c>
      <c r="B274" s="11">
        <v>0.53767581138900211</v>
      </c>
      <c r="C274" s="11">
        <v>-0.22930804217723749</v>
      </c>
      <c r="D274" s="3">
        <f>B274*Dashboard!$D$11*Dashboard!$D$10*SQRT(Dashboard!$D$12/365)</f>
        <v>133495.10029937827</v>
      </c>
      <c r="E274" s="3">
        <f>IF(Dashboard!$I$3,C274*Dashboard!$E$11*Dashboard!$E$10*SQRT(Dashboard!$D$12/365),0)</f>
        <v>-113866.01160585716</v>
      </c>
      <c r="F274" s="3">
        <f>D274+IF(Dashboard!$I$3,E274,0)</f>
        <v>19629.088693521117</v>
      </c>
      <c r="G274" s="3">
        <f>IF(Dashboard!$I$4, ('Lookups and Calculations'!$F$9) / (1 - 'Lookups and Calculations'!$F$10), 'Lookups and Calculations'!$F$9)</f>
        <v>1951878.888340465</v>
      </c>
      <c r="H274" s="12">
        <f t="shared" si="8"/>
        <v>0</v>
      </c>
      <c r="I274" s="12">
        <f t="shared" si="9"/>
        <v>0</v>
      </c>
      <c r="J274" s="13">
        <f>(1 - Dashboard!$I$9) * H274 * Dashboard!$I$8 * 'Lookups and Calculations'!$F$12</f>
        <v>0</v>
      </c>
      <c r="K274" s="12">
        <f>(1 - Dashboard!$I$11) * I274 * Dashboard!$I$10 * 'Lookups and Calculations'!$F$12</f>
        <v>0</v>
      </c>
      <c r="L274" s="12">
        <f>(H274 - I274) * Dashboard!$I$13 * (Dashboard!$D$12 / 365) * 'Lookups and Calculations'!$F$12</f>
        <v>0</v>
      </c>
      <c r="M274" s="3">
        <f>(G274*2) * Dashboard!$I$13 * (Dashboard!$D$12 / 365) * 'Lookups and Calculations'!$F$12</f>
        <v>1602.0878730267946</v>
      </c>
      <c r="N274" s="12">
        <f>H274 * Dashboard!$I$14 * Dashboard!$I$15 * (Dashboard!$D$12 / 365) * 'Lookups and Calculations'!$F$12</f>
        <v>0</v>
      </c>
    </row>
    <row r="275" spans="1:14" x14ac:dyDescent="0.35">
      <c r="A275" s="2">
        <v>274</v>
      </c>
      <c r="B275" s="11">
        <v>-0.43245384395609027</v>
      </c>
      <c r="C275" s="11">
        <v>1.2129357138711001</v>
      </c>
      <c r="D275" s="3">
        <f>B275*Dashboard!$D$11*Dashboard!$D$10*SQRT(Dashboard!$D$12/365)</f>
        <v>-107370.40434203696</v>
      </c>
      <c r="E275" s="3">
        <f>IF(Dashboard!$I$3,C275*Dashboard!$E$11*Dashboard!$E$10*SQRT(Dashboard!$D$12/365),0)</f>
        <v>602299.64357750362</v>
      </c>
      <c r="F275" s="3">
        <f>D275+IF(Dashboard!$I$3,E275,0)</f>
        <v>494929.2392354667</v>
      </c>
      <c r="G275" s="3">
        <f>IF(Dashboard!$I$4, ('Lookups and Calculations'!$F$9) / (1 - 'Lookups and Calculations'!$F$10), 'Lookups and Calculations'!$F$9)</f>
        <v>1951878.888340465</v>
      </c>
      <c r="H275" s="12">
        <f t="shared" si="8"/>
        <v>0</v>
      </c>
      <c r="I275" s="12">
        <f t="shared" si="9"/>
        <v>0</v>
      </c>
      <c r="J275" s="13">
        <f>(1 - Dashboard!$I$9) * H275 * Dashboard!$I$8 * 'Lookups and Calculations'!$F$12</f>
        <v>0</v>
      </c>
      <c r="K275" s="12">
        <f>(1 - Dashboard!$I$11) * I275 * Dashboard!$I$10 * 'Lookups and Calculations'!$F$12</f>
        <v>0</v>
      </c>
      <c r="L275" s="12">
        <f>(H275 - I275) * Dashboard!$I$13 * (Dashboard!$D$12 / 365) * 'Lookups and Calculations'!$F$12</f>
        <v>0</v>
      </c>
      <c r="M275" s="3">
        <f>(G275*2) * Dashboard!$I$13 * (Dashboard!$D$12 / 365) * 'Lookups and Calculations'!$F$12</f>
        <v>1602.0878730267946</v>
      </c>
      <c r="N275" s="12">
        <f>H275 * Dashboard!$I$14 * Dashboard!$I$15 * (Dashboard!$D$12 / 365) * 'Lookups and Calculations'!$F$12</f>
        <v>0</v>
      </c>
    </row>
    <row r="276" spans="1:14" x14ac:dyDescent="0.35">
      <c r="A276" s="2">
        <v>275</v>
      </c>
      <c r="B276" s="11">
        <v>1.5228459696642622</v>
      </c>
      <c r="C276" s="11">
        <v>0.22517100269106874</v>
      </c>
      <c r="D276" s="3">
        <f>B276*Dashboard!$D$11*Dashboard!$D$10*SQRT(Dashboard!$D$12/365)</f>
        <v>378094.88757855789</v>
      </c>
      <c r="E276" s="3">
        <f>IF(Dashboard!$I$3,C276*Dashboard!$E$11*Dashboard!$E$10*SQRT(Dashboard!$D$12/365),0)</f>
        <v>111811.70866177687</v>
      </c>
      <c r="F276" s="3">
        <f>D276+IF(Dashboard!$I$3,E276,0)</f>
        <v>489906.59624033474</v>
      </c>
      <c r="G276" s="3">
        <f>IF(Dashboard!$I$4, ('Lookups and Calculations'!$F$9) / (1 - 'Lookups and Calculations'!$F$10), 'Lookups and Calculations'!$F$9)</f>
        <v>1951878.888340465</v>
      </c>
      <c r="H276" s="12">
        <f t="shared" si="8"/>
        <v>0</v>
      </c>
      <c r="I276" s="12">
        <f t="shared" si="9"/>
        <v>0</v>
      </c>
      <c r="J276" s="13">
        <f>(1 - Dashboard!$I$9) * H276 * Dashboard!$I$8 * 'Lookups and Calculations'!$F$12</f>
        <v>0</v>
      </c>
      <c r="K276" s="12">
        <f>(1 - Dashboard!$I$11) * I276 * Dashboard!$I$10 * 'Lookups and Calculations'!$F$12</f>
        <v>0</v>
      </c>
      <c r="L276" s="12">
        <f>(H276 - I276) * Dashboard!$I$13 * (Dashboard!$D$12 / 365) * 'Lookups and Calculations'!$F$12</f>
        <v>0</v>
      </c>
      <c r="M276" s="3">
        <f>(G276*2) * Dashboard!$I$13 * (Dashboard!$D$12 / 365) * 'Lookups and Calculations'!$F$12</f>
        <v>1602.0878730267946</v>
      </c>
      <c r="N276" s="12">
        <f>H276 * Dashboard!$I$14 * Dashboard!$I$15 * (Dashboard!$D$12 / 365) * 'Lookups and Calculations'!$F$12</f>
        <v>0</v>
      </c>
    </row>
    <row r="277" spans="1:14" x14ac:dyDescent="0.35">
      <c r="A277" s="2">
        <v>276</v>
      </c>
      <c r="B277" s="11">
        <v>-0.20031609879910464</v>
      </c>
      <c r="C277" s="11">
        <v>2.4134259886468934</v>
      </c>
      <c r="D277" s="3">
        <f>B277*Dashboard!$D$11*Dashboard!$D$10*SQRT(Dashboard!$D$12/365)</f>
        <v>-49734.834884397816</v>
      </c>
      <c r="E277" s="3">
        <f>IF(Dashboard!$I$3,C277*Dashboard!$E$11*Dashboard!$E$10*SQRT(Dashboard!$D$12/365),0)</f>
        <v>1198419.3359460963</v>
      </c>
      <c r="F277" s="3">
        <f>D277+IF(Dashboard!$I$3,E277,0)</f>
        <v>1148684.5010616984</v>
      </c>
      <c r="G277" s="3">
        <f>IF(Dashboard!$I$4, ('Lookups and Calculations'!$F$9) / (1 - 'Lookups and Calculations'!$F$10), 'Lookups and Calculations'!$F$9)</f>
        <v>1951878.888340465</v>
      </c>
      <c r="H277" s="12">
        <f t="shared" si="8"/>
        <v>0</v>
      </c>
      <c r="I277" s="12">
        <f t="shared" si="9"/>
        <v>0</v>
      </c>
      <c r="J277" s="13">
        <f>(1 - Dashboard!$I$9) * H277 * Dashboard!$I$8 * 'Lookups and Calculations'!$F$12</f>
        <v>0</v>
      </c>
      <c r="K277" s="12">
        <f>(1 - Dashboard!$I$11) * I277 * Dashboard!$I$10 * 'Lookups and Calculations'!$F$12</f>
        <v>0</v>
      </c>
      <c r="L277" s="12">
        <f>(H277 - I277) * Dashboard!$I$13 * (Dashboard!$D$12 / 365) * 'Lookups and Calculations'!$F$12</f>
        <v>0</v>
      </c>
      <c r="M277" s="3">
        <f>(G277*2) * Dashboard!$I$13 * (Dashboard!$D$12 / 365) * 'Lookups and Calculations'!$F$12</f>
        <v>1602.0878730267946</v>
      </c>
      <c r="N277" s="12">
        <f>H277 * Dashboard!$I$14 * Dashboard!$I$15 * (Dashboard!$D$12 / 365) * 'Lookups and Calculations'!$F$12</f>
        <v>0</v>
      </c>
    </row>
    <row r="278" spans="1:14" x14ac:dyDescent="0.35">
      <c r="A278" s="2">
        <v>277</v>
      </c>
      <c r="B278" s="11">
        <v>0.72851293567564546</v>
      </c>
      <c r="C278" s="11">
        <v>1.356338883261335</v>
      </c>
      <c r="D278" s="3">
        <f>B278*Dashboard!$D$11*Dashboard!$D$10*SQRT(Dashboard!$D$12/365)</f>
        <v>180876.47864644867</v>
      </c>
      <c r="E278" s="3">
        <f>IF(Dashboard!$I$3,C278*Dashboard!$E$11*Dashboard!$E$10*SQRT(Dashboard!$D$12/365),0)</f>
        <v>673508.42803646449</v>
      </c>
      <c r="F278" s="3">
        <f>D278+IF(Dashboard!$I$3,E278,0)</f>
        <v>854384.90668291319</v>
      </c>
      <c r="G278" s="3">
        <f>IF(Dashboard!$I$4, ('Lookups and Calculations'!$F$9) / (1 - 'Lookups and Calculations'!$F$10), 'Lookups and Calculations'!$F$9)</f>
        <v>1951878.888340465</v>
      </c>
      <c r="H278" s="12">
        <f t="shared" si="8"/>
        <v>0</v>
      </c>
      <c r="I278" s="12">
        <f t="shared" si="9"/>
        <v>0</v>
      </c>
      <c r="J278" s="13">
        <f>(1 - Dashboard!$I$9) * H278 * Dashboard!$I$8 * 'Lookups and Calculations'!$F$12</f>
        <v>0</v>
      </c>
      <c r="K278" s="12">
        <f>(1 - Dashboard!$I$11) * I278 * Dashboard!$I$10 * 'Lookups and Calculations'!$F$12</f>
        <v>0</v>
      </c>
      <c r="L278" s="12">
        <f>(H278 - I278) * Dashboard!$I$13 * (Dashboard!$D$12 / 365) * 'Lookups and Calculations'!$F$12</f>
        <v>0</v>
      </c>
      <c r="M278" s="3">
        <f>(G278*2) * Dashboard!$I$13 * (Dashboard!$D$12 / 365) * 'Lookups and Calculations'!$F$12</f>
        <v>1602.0878730267946</v>
      </c>
      <c r="N278" s="12">
        <f>H278 * Dashboard!$I$14 * Dashboard!$I$15 * (Dashboard!$D$12 / 365) * 'Lookups and Calculations'!$F$12</f>
        <v>0</v>
      </c>
    </row>
    <row r="279" spans="1:14" x14ac:dyDescent="0.35">
      <c r="A279" s="2">
        <v>278</v>
      </c>
      <c r="B279" s="11">
        <v>-0.66410084162909333</v>
      </c>
      <c r="C279" s="11">
        <v>-0.42594438365921028</v>
      </c>
      <c r="D279" s="3">
        <f>B279*Dashboard!$D$11*Dashboard!$D$10*SQRT(Dashboard!$D$12/365)</f>
        <v>-164884.13014740788</v>
      </c>
      <c r="E279" s="3">
        <f>IF(Dashboard!$I$3,C279*Dashboard!$E$11*Dashboard!$E$10*SQRT(Dashboard!$D$12/365),0)</f>
        <v>-211508.4480800812</v>
      </c>
      <c r="F279" s="3">
        <f>D279+IF(Dashboard!$I$3,E279,0)</f>
        <v>-376392.57822748908</v>
      </c>
      <c r="G279" s="3">
        <f>IF(Dashboard!$I$4, ('Lookups and Calculations'!$F$9) / (1 - 'Lookups and Calculations'!$F$10), 'Lookups and Calculations'!$F$9)</f>
        <v>1951878.888340465</v>
      </c>
      <c r="H279" s="12">
        <f t="shared" si="8"/>
        <v>0</v>
      </c>
      <c r="I279" s="12">
        <f t="shared" si="9"/>
        <v>0</v>
      </c>
      <c r="J279" s="13">
        <f>(1 - Dashboard!$I$9) * H279 * Dashboard!$I$8 * 'Lookups and Calculations'!$F$12</f>
        <v>0</v>
      </c>
      <c r="K279" s="12">
        <f>(1 - Dashboard!$I$11) * I279 * Dashboard!$I$10 * 'Lookups and Calculations'!$F$12</f>
        <v>0</v>
      </c>
      <c r="L279" s="12">
        <f>(H279 - I279) * Dashboard!$I$13 * (Dashboard!$D$12 / 365) * 'Lookups and Calculations'!$F$12</f>
        <v>0</v>
      </c>
      <c r="M279" s="3">
        <f>(G279*2) * Dashboard!$I$13 * (Dashboard!$D$12 / 365) * 'Lookups and Calculations'!$F$12</f>
        <v>1602.0878730267946</v>
      </c>
      <c r="N279" s="12">
        <f>H279 * Dashboard!$I$14 * Dashboard!$I$15 * (Dashboard!$D$12 / 365) * 'Lookups and Calculations'!$F$12</f>
        <v>0</v>
      </c>
    </row>
    <row r="280" spans="1:14" x14ac:dyDescent="0.35">
      <c r="A280" s="2">
        <v>279</v>
      </c>
      <c r="B280" s="11">
        <v>-8.8526152865244165E-2</v>
      </c>
      <c r="C280" s="11">
        <v>1.2183113750814738</v>
      </c>
      <c r="D280" s="3">
        <f>B280*Dashboard!$D$11*Dashboard!$D$10*SQRT(Dashboard!$D$12/365)</f>
        <v>-21979.42962197684</v>
      </c>
      <c r="E280" s="3">
        <f>IF(Dashboard!$I$3,C280*Dashboard!$E$11*Dashboard!$E$10*SQRT(Dashboard!$D$12/365),0)</f>
        <v>604969.00090120558</v>
      </c>
      <c r="F280" s="3">
        <f>D280+IF(Dashboard!$I$3,E280,0)</f>
        <v>582989.57127922878</v>
      </c>
      <c r="G280" s="3">
        <f>IF(Dashboard!$I$4, ('Lookups and Calculations'!$F$9) / (1 - 'Lookups and Calculations'!$F$10), 'Lookups and Calculations'!$F$9)</f>
        <v>1951878.888340465</v>
      </c>
      <c r="H280" s="12">
        <f t="shared" si="8"/>
        <v>0</v>
      </c>
      <c r="I280" s="12">
        <f t="shared" si="9"/>
        <v>0</v>
      </c>
      <c r="J280" s="13">
        <f>(1 - Dashboard!$I$9) * H280 * Dashboard!$I$8 * 'Lookups and Calculations'!$F$12</f>
        <v>0</v>
      </c>
      <c r="K280" s="12">
        <f>(1 - Dashboard!$I$11) * I280 * Dashboard!$I$10 * 'Lookups and Calculations'!$F$12</f>
        <v>0</v>
      </c>
      <c r="L280" s="12">
        <f>(H280 - I280) * Dashboard!$I$13 * (Dashboard!$D$12 / 365) * 'Lookups and Calculations'!$F$12</f>
        <v>0</v>
      </c>
      <c r="M280" s="3">
        <f>(G280*2) * Dashboard!$I$13 * (Dashboard!$D$12 / 365) * 'Lookups and Calculations'!$F$12</f>
        <v>1602.0878730267946</v>
      </c>
      <c r="N280" s="12">
        <f>H280 * Dashboard!$I$14 * Dashboard!$I$15 * (Dashboard!$D$12 / 365) * 'Lookups and Calculations'!$F$12</f>
        <v>0</v>
      </c>
    </row>
    <row r="281" spans="1:14" x14ac:dyDescent="0.35">
      <c r="A281" s="2">
        <v>280</v>
      </c>
      <c r="B281" s="11">
        <v>-0.34048913694754201</v>
      </c>
      <c r="C281" s="11">
        <v>-1.1699962270501056</v>
      </c>
      <c r="D281" s="3">
        <f>B281*Dashboard!$D$11*Dashboard!$D$10*SQRT(Dashboard!$D$12/365)</f>
        <v>-84537.244422877149</v>
      </c>
      <c r="E281" s="3">
        <f>IF(Dashboard!$I$3,C281*Dashboard!$E$11*Dashboard!$E$10*SQRT(Dashboard!$D$12/365),0)</f>
        <v>-580977.46028953232</v>
      </c>
      <c r="F281" s="3">
        <f>D281+IF(Dashboard!$I$3,E281,0)</f>
        <v>-665514.70471240953</v>
      </c>
      <c r="G281" s="3">
        <f>IF(Dashboard!$I$4, ('Lookups and Calculations'!$F$9) / (1 - 'Lookups and Calculations'!$F$10), 'Lookups and Calculations'!$F$9)</f>
        <v>1951878.888340465</v>
      </c>
      <c r="H281" s="12">
        <f t="shared" si="8"/>
        <v>0</v>
      </c>
      <c r="I281" s="12">
        <f t="shared" si="9"/>
        <v>0</v>
      </c>
      <c r="J281" s="13">
        <f>(1 - Dashboard!$I$9) * H281 * Dashboard!$I$8 * 'Lookups and Calculations'!$F$12</f>
        <v>0</v>
      </c>
      <c r="K281" s="12">
        <f>(1 - Dashboard!$I$11) * I281 * Dashboard!$I$10 * 'Lookups and Calculations'!$F$12</f>
        <v>0</v>
      </c>
      <c r="L281" s="12">
        <f>(H281 - I281) * Dashboard!$I$13 * (Dashboard!$D$12 / 365) * 'Lookups and Calculations'!$F$12</f>
        <v>0</v>
      </c>
      <c r="M281" s="3">
        <f>(G281*2) * Dashboard!$I$13 * (Dashboard!$D$12 / 365) * 'Lookups and Calculations'!$F$12</f>
        <v>1602.0878730267946</v>
      </c>
      <c r="N281" s="12">
        <f>H281 * Dashboard!$I$14 * Dashboard!$I$15 * (Dashboard!$D$12 / 365) * 'Lookups and Calculations'!$F$12</f>
        <v>0</v>
      </c>
    </row>
    <row r="282" spans="1:14" x14ac:dyDescent="0.35">
      <c r="A282" s="2">
        <v>281</v>
      </c>
      <c r="B282" s="11">
        <v>2.0195694817221801</v>
      </c>
      <c r="C282" s="11">
        <v>2.1385352576618675</v>
      </c>
      <c r="D282" s="3">
        <f>B282*Dashboard!$D$11*Dashboard!$D$10*SQRT(Dashboard!$D$12/365)</f>
        <v>501422.27865447249</v>
      </c>
      <c r="E282" s="3">
        <f>IF(Dashboard!$I$3,C282*Dashboard!$E$11*Dashboard!$E$10*SQRT(Dashboard!$D$12/365),0)</f>
        <v>1061918.6233348462</v>
      </c>
      <c r="F282" s="3">
        <f>D282+IF(Dashboard!$I$3,E282,0)</f>
        <v>1563340.9019893187</v>
      </c>
      <c r="G282" s="3">
        <f>IF(Dashboard!$I$4, ('Lookups and Calculations'!$F$9) / (1 - 'Lookups and Calculations'!$F$10), 'Lookups and Calculations'!$F$9)</f>
        <v>1951878.888340465</v>
      </c>
      <c r="H282" s="12">
        <f t="shared" si="8"/>
        <v>0</v>
      </c>
      <c r="I282" s="12">
        <f t="shared" si="9"/>
        <v>0</v>
      </c>
      <c r="J282" s="13">
        <f>(1 - Dashboard!$I$9) * H282 * Dashboard!$I$8 * 'Lookups and Calculations'!$F$12</f>
        <v>0</v>
      </c>
      <c r="K282" s="12">
        <f>(1 - Dashboard!$I$11) * I282 * Dashboard!$I$10 * 'Lookups and Calculations'!$F$12</f>
        <v>0</v>
      </c>
      <c r="L282" s="12">
        <f>(H282 - I282) * Dashboard!$I$13 * (Dashboard!$D$12 / 365) * 'Lookups and Calculations'!$F$12</f>
        <v>0</v>
      </c>
      <c r="M282" s="3">
        <f>(G282*2) * Dashboard!$I$13 * (Dashboard!$D$12 / 365) * 'Lookups and Calculations'!$F$12</f>
        <v>1602.0878730267946</v>
      </c>
      <c r="N282" s="12">
        <f>H282 * Dashboard!$I$14 * Dashboard!$I$15 * (Dashboard!$D$12 / 365) * 'Lookups and Calculations'!$F$12</f>
        <v>0</v>
      </c>
    </row>
    <row r="283" spans="1:14" x14ac:dyDescent="0.35">
      <c r="A283" s="2">
        <v>282</v>
      </c>
      <c r="B283" s="11">
        <v>-0.19464202186961377</v>
      </c>
      <c r="C283" s="11">
        <v>-0.92839754927783891</v>
      </c>
      <c r="D283" s="3">
        <f>B283*Dashboard!$D$11*Dashboard!$D$10*SQRT(Dashboard!$D$12/365)</f>
        <v>-48326.065040628964</v>
      </c>
      <c r="E283" s="3">
        <f>IF(Dashboard!$I$3,C283*Dashboard!$E$11*Dashboard!$E$10*SQRT(Dashboard!$D$12/365),0)</f>
        <v>-461008.36724780803</v>
      </c>
      <c r="F283" s="3">
        <f>D283+IF(Dashboard!$I$3,E283,0)</f>
        <v>-509334.43228843698</v>
      </c>
      <c r="G283" s="3">
        <f>IF(Dashboard!$I$4, ('Lookups and Calculations'!$F$9) / (1 - 'Lookups and Calculations'!$F$10), 'Lookups and Calculations'!$F$9)</f>
        <v>1951878.888340465</v>
      </c>
      <c r="H283" s="12">
        <f t="shared" si="8"/>
        <v>0</v>
      </c>
      <c r="I283" s="12">
        <f t="shared" si="9"/>
        <v>0</v>
      </c>
      <c r="J283" s="13">
        <f>(1 - Dashboard!$I$9) * H283 * Dashboard!$I$8 * 'Lookups and Calculations'!$F$12</f>
        <v>0</v>
      </c>
      <c r="K283" s="12">
        <f>(1 - Dashboard!$I$11) * I283 * Dashboard!$I$10 * 'Lookups and Calculations'!$F$12</f>
        <v>0</v>
      </c>
      <c r="L283" s="12">
        <f>(H283 - I283) * Dashboard!$I$13 * (Dashboard!$D$12 / 365) * 'Lookups and Calculations'!$F$12</f>
        <v>0</v>
      </c>
      <c r="M283" s="3">
        <f>(G283*2) * Dashboard!$I$13 * (Dashboard!$D$12 / 365) * 'Lookups and Calculations'!$F$12</f>
        <v>1602.0878730267946</v>
      </c>
      <c r="N283" s="12">
        <f>H283 * Dashboard!$I$14 * Dashboard!$I$15 * (Dashboard!$D$12 / 365) * 'Lookups and Calculations'!$F$12</f>
        <v>0</v>
      </c>
    </row>
    <row r="284" spans="1:14" x14ac:dyDescent="0.35">
      <c r="A284" s="2">
        <v>283</v>
      </c>
      <c r="B284" s="11">
        <v>-0.27969239761729259</v>
      </c>
      <c r="C284" s="11">
        <v>-0.63123465476376017</v>
      </c>
      <c r="D284" s="3">
        <f>B284*Dashboard!$D$11*Dashboard!$D$10*SQRT(Dashboard!$D$12/365)</f>
        <v>-69442.522579615863</v>
      </c>
      <c r="E284" s="3">
        <f>IF(Dashboard!$I$3,C284*Dashboard!$E$11*Dashboard!$E$10*SQRT(Dashboard!$D$12/365),0)</f>
        <v>-313448.11042342248</v>
      </c>
      <c r="F284" s="3">
        <f>D284+IF(Dashboard!$I$3,E284,0)</f>
        <v>-382890.63300303835</v>
      </c>
      <c r="G284" s="3">
        <f>IF(Dashboard!$I$4, ('Lookups and Calculations'!$F$9) / (1 - 'Lookups and Calculations'!$F$10), 'Lookups and Calculations'!$F$9)</f>
        <v>1951878.888340465</v>
      </c>
      <c r="H284" s="12">
        <f t="shared" si="8"/>
        <v>0</v>
      </c>
      <c r="I284" s="12">
        <f t="shared" si="9"/>
        <v>0</v>
      </c>
      <c r="J284" s="13">
        <f>(1 - Dashboard!$I$9) * H284 * Dashboard!$I$8 * 'Lookups and Calculations'!$F$12</f>
        <v>0</v>
      </c>
      <c r="K284" s="12">
        <f>(1 - Dashboard!$I$11) * I284 * Dashboard!$I$10 * 'Lookups and Calculations'!$F$12</f>
        <v>0</v>
      </c>
      <c r="L284" s="12">
        <f>(H284 - I284) * Dashboard!$I$13 * (Dashboard!$D$12 / 365) * 'Lookups and Calculations'!$F$12</f>
        <v>0</v>
      </c>
      <c r="M284" s="3">
        <f>(G284*2) * Dashboard!$I$13 * (Dashboard!$D$12 / 365) * 'Lookups and Calculations'!$F$12</f>
        <v>1602.0878730267946</v>
      </c>
      <c r="N284" s="12">
        <f>H284 * Dashboard!$I$14 * Dashboard!$I$15 * (Dashboard!$D$12 / 365) * 'Lookups and Calculations'!$F$12</f>
        <v>0</v>
      </c>
    </row>
    <row r="285" spans="1:14" x14ac:dyDescent="0.35">
      <c r="A285" s="2">
        <v>284</v>
      </c>
      <c r="B285" s="11">
        <v>-0.56035628975487028</v>
      </c>
      <c r="C285" s="11">
        <v>0.57185248998029248</v>
      </c>
      <c r="D285" s="3">
        <f>B285*Dashboard!$D$11*Dashboard!$D$10*SQRT(Dashboard!$D$12/365)</f>
        <v>-139126.24953495161</v>
      </c>
      <c r="E285" s="3">
        <f>IF(Dashboard!$I$3,C285*Dashboard!$E$11*Dashboard!$E$10*SQRT(Dashboard!$D$12/365),0)</f>
        <v>283961.09287177003</v>
      </c>
      <c r="F285" s="3">
        <f>D285+IF(Dashboard!$I$3,E285,0)</f>
        <v>144834.84333681842</v>
      </c>
      <c r="G285" s="3">
        <f>IF(Dashboard!$I$4, ('Lookups and Calculations'!$F$9) / (1 - 'Lookups and Calculations'!$F$10), 'Lookups and Calculations'!$F$9)</f>
        <v>1951878.888340465</v>
      </c>
      <c r="H285" s="12">
        <f t="shared" si="8"/>
        <v>0</v>
      </c>
      <c r="I285" s="12">
        <f t="shared" si="9"/>
        <v>0</v>
      </c>
      <c r="J285" s="13">
        <f>(1 - Dashboard!$I$9) * H285 * Dashboard!$I$8 * 'Lookups and Calculations'!$F$12</f>
        <v>0</v>
      </c>
      <c r="K285" s="12">
        <f>(1 - Dashboard!$I$11) * I285 * Dashboard!$I$10 * 'Lookups and Calculations'!$F$12</f>
        <v>0</v>
      </c>
      <c r="L285" s="12">
        <f>(H285 - I285) * Dashboard!$I$13 * (Dashboard!$D$12 / 365) * 'Lookups and Calculations'!$F$12</f>
        <v>0</v>
      </c>
      <c r="M285" s="3">
        <f>(G285*2) * Dashboard!$I$13 * (Dashboard!$D$12 / 365) * 'Lookups and Calculations'!$F$12</f>
        <v>1602.0878730267946</v>
      </c>
      <c r="N285" s="12">
        <f>H285 * Dashboard!$I$14 * Dashboard!$I$15 * (Dashboard!$D$12 / 365) * 'Lookups and Calculations'!$F$12</f>
        <v>0</v>
      </c>
    </row>
    <row r="286" spans="1:14" x14ac:dyDescent="0.35">
      <c r="A286" s="2">
        <v>285</v>
      </c>
      <c r="B286" s="11">
        <v>0.3020475698789058</v>
      </c>
      <c r="C286" s="11">
        <v>-0.57177753839996726</v>
      </c>
      <c r="D286" s="3">
        <f>B286*Dashboard!$D$11*Dashboard!$D$10*SQRT(Dashboard!$D$12/365)</f>
        <v>74992.904240945296</v>
      </c>
      <c r="E286" s="3">
        <f>IF(Dashboard!$I$3,C286*Dashboard!$E$11*Dashboard!$E$10*SQRT(Dashboard!$D$12/365),0)</f>
        <v>-283923.87465022772</v>
      </c>
      <c r="F286" s="3">
        <f>D286+IF(Dashboard!$I$3,E286,0)</f>
        <v>-208930.97040928242</v>
      </c>
      <c r="G286" s="3">
        <f>IF(Dashboard!$I$4, ('Lookups and Calculations'!$F$9) / (1 - 'Lookups and Calculations'!$F$10), 'Lookups and Calculations'!$F$9)</f>
        <v>1951878.888340465</v>
      </c>
      <c r="H286" s="12">
        <f t="shared" si="8"/>
        <v>0</v>
      </c>
      <c r="I286" s="12">
        <f t="shared" si="9"/>
        <v>0</v>
      </c>
      <c r="J286" s="13">
        <f>(1 - Dashboard!$I$9) * H286 * Dashboard!$I$8 * 'Lookups and Calculations'!$F$12</f>
        <v>0</v>
      </c>
      <c r="K286" s="12">
        <f>(1 - Dashboard!$I$11) * I286 * Dashboard!$I$10 * 'Lookups and Calculations'!$F$12</f>
        <v>0</v>
      </c>
      <c r="L286" s="12">
        <f>(H286 - I286) * Dashboard!$I$13 * (Dashboard!$D$12 / 365) * 'Lookups and Calculations'!$F$12</f>
        <v>0</v>
      </c>
      <c r="M286" s="3">
        <f>(G286*2) * Dashboard!$I$13 * (Dashboard!$D$12 / 365) * 'Lookups and Calculations'!$F$12</f>
        <v>1602.0878730267946</v>
      </c>
      <c r="N286" s="12">
        <f>H286 * Dashboard!$I$14 * Dashboard!$I$15 * (Dashboard!$D$12 / 365) * 'Lookups and Calculations'!$F$12</f>
        <v>0</v>
      </c>
    </row>
    <row r="287" spans="1:14" x14ac:dyDescent="0.35">
      <c r="A287" s="2">
        <v>286</v>
      </c>
      <c r="B287" s="11">
        <v>-0.36021454311721057</v>
      </c>
      <c r="C287" s="11">
        <v>-0.3643372157785017</v>
      </c>
      <c r="D287" s="3">
        <f>B287*Dashboard!$D$11*Dashboard!$D$10*SQRT(Dashboard!$D$12/365)</f>
        <v>-89434.703113204509</v>
      </c>
      <c r="E287" s="3">
        <f>IF(Dashboard!$I$3,C287*Dashboard!$E$11*Dashboard!$E$10*SQRT(Dashboard!$D$12/365),0)</f>
        <v>-180916.57512916776</v>
      </c>
      <c r="F287" s="3">
        <f>D287+IF(Dashboard!$I$3,E287,0)</f>
        <v>-270351.27824237227</v>
      </c>
      <c r="G287" s="3">
        <f>IF(Dashboard!$I$4, ('Lookups and Calculations'!$F$9) / (1 - 'Lookups and Calculations'!$F$10), 'Lookups and Calculations'!$F$9)</f>
        <v>1951878.888340465</v>
      </c>
      <c r="H287" s="12">
        <f t="shared" si="8"/>
        <v>0</v>
      </c>
      <c r="I287" s="12">
        <f t="shared" si="9"/>
        <v>0</v>
      </c>
      <c r="J287" s="13">
        <f>(1 - Dashboard!$I$9) * H287 * Dashboard!$I$8 * 'Lookups and Calculations'!$F$12</f>
        <v>0</v>
      </c>
      <c r="K287" s="12">
        <f>(1 - Dashboard!$I$11) * I287 * Dashboard!$I$10 * 'Lookups and Calculations'!$F$12</f>
        <v>0</v>
      </c>
      <c r="L287" s="12">
        <f>(H287 - I287) * Dashboard!$I$13 * (Dashboard!$D$12 / 365) * 'Lookups and Calculations'!$F$12</f>
        <v>0</v>
      </c>
      <c r="M287" s="3">
        <f>(G287*2) * Dashboard!$I$13 * (Dashboard!$D$12 / 365) * 'Lookups and Calculations'!$F$12</f>
        <v>1602.0878730267946</v>
      </c>
      <c r="N287" s="12">
        <f>H287 * Dashboard!$I$14 * Dashboard!$I$15 * (Dashboard!$D$12 / 365) * 'Lookups and Calculations'!$F$12</f>
        <v>0</v>
      </c>
    </row>
    <row r="288" spans="1:14" x14ac:dyDescent="0.35">
      <c r="A288" s="2">
        <v>287</v>
      </c>
      <c r="B288" s="11">
        <v>-0.32106239929933489</v>
      </c>
      <c r="C288" s="11">
        <v>-0.74620077396476958</v>
      </c>
      <c r="D288" s="3">
        <f>B288*Dashboard!$D$11*Dashboard!$D$10*SQRT(Dashboard!$D$12/365)</f>
        <v>-79713.939680680283</v>
      </c>
      <c r="E288" s="3">
        <f>IF(Dashboard!$I$3,C288*Dashboard!$E$11*Dashboard!$E$10*SQRT(Dashboard!$D$12/365),0)</f>
        <v>-370536.09276773268</v>
      </c>
      <c r="F288" s="3">
        <f>D288+IF(Dashboard!$I$3,E288,0)</f>
        <v>-450250.03244841297</v>
      </c>
      <c r="G288" s="3">
        <f>IF(Dashboard!$I$4, ('Lookups and Calculations'!$F$9) / (1 - 'Lookups and Calculations'!$F$10), 'Lookups and Calculations'!$F$9)</f>
        <v>1951878.888340465</v>
      </c>
      <c r="H288" s="12">
        <f t="shared" si="8"/>
        <v>0</v>
      </c>
      <c r="I288" s="12">
        <f t="shared" si="9"/>
        <v>0</v>
      </c>
      <c r="J288" s="13">
        <f>(1 - Dashboard!$I$9) * H288 * Dashboard!$I$8 * 'Lookups and Calculations'!$F$12</f>
        <v>0</v>
      </c>
      <c r="K288" s="12">
        <f>(1 - Dashboard!$I$11) * I288 * Dashboard!$I$10 * 'Lookups and Calculations'!$F$12</f>
        <v>0</v>
      </c>
      <c r="L288" s="12">
        <f>(H288 - I288) * Dashboard!$I$13 * (Dashboard!$D$12 / 365) * 'Lookups and Calculations'!$F$12</f>
        <v>0</v>
      </c>
      <c r="M288" s="3">
        <f>(G288*2) * Dashboard!$I$13 * (Dashboard!$D$12 / 365) * 'Lookups and Calculations'!$F$12</f>
        <v>1602.0878730267946</v>
      </c>
      <c r="N288" s="12">
        <f>H288 * Dashboard!$I$14 * Dashboard!$I$15 * (Dashboard!$D$12 / 365) * 'Lookups and Calculations'!$F$12</f>
        <v>0</v>
      </c>
    </row>
    <row r="289" spans="1:14" x14ac:dyDescent="0.35">
      <c r="A289" s="2">
        <v>288</v>
      </c>
      <c r="B289" s="11">
        <v>-1.0510494084945421</v>
      </c>
      <c r="C289" s="11">
        <v>-0.28499232181846107</v>
      </c>
      <c r="D289" s="3">
        <f>B289*Dashboard!$D$11*Dashboard!$D$10*SQRT(Dashboard!$D$12/365)</f>
        <v>-260956.4039046356</v>
      </c>
      <c r="E289" s="3">
        <f>IF(Dashboard!$I$3,C289*Dashboard!$E$11*Dashboard!$E$10*SQRT(Dashboard!$D$12/365),0)</f>
        <v>-141516.79424605169</v>
      </c>
      <c r="F289" s="3">
        <f>D289+IF(Dashboard!$I$3,E289,0)</f>
        <v>-402473.19815068727</v>
      </c>
      <c r="G289" s="3">
        <f>IF(Dashboard!$I$4, ('Lookups and Calculations'!$F$9) / (1 - 'Lookups and Calculations'!$F$10), 'Lookups and Calculations'!$F$9)</f>
        <v>1951878.888340465</v>
      </c>
      <c r="H289" s="12">
        <f t="shared" si="8"/>
        <v>0</v>
      </c>
      <c r="I289" s="12">
        <f t="shared" si="9"/>
        <v>0</v>
      </c>
      <c r="J289" s="13">
        <f>(1 - Dashboard!$I$9) * H289 * Dashboard!$I$8 * 'Lookups and Calculations'!$F$12</f>
        <v>0</v>
      </c>
      <c r="K289" s="12">
        <f>(1 - Dashboard!$I$11) * I289 * Dashboard!$I$10 * 'Lookups and Calculations'!$F$12</f>
        <v>0</v>
      </c>
      <c r="L289" s="12">
        <f>(H289 - I289) * Dashboard!$I$13 * (Dashboard!$D$12 / 365) * 'Lookups and Calculations'!$F$12</f>
        <v>0</v>
      </c>
      <c r="M289" s="3">
        <f>(G289*2) * Dashboard!$I$13 * (Dashboard!$D$12 / 365) * 'Lookups and Calculations'!$F$12</f>
        <v>1602.0878730267946</v>
      </c>
      <c r="N289" s="12">
        <f>H289 * Dashboard!$I$14 * Dashboard!$I$15 * (Dashboard!$D$12 / 365) * 'Lookups and Calculations'!$F$12</f>
        <v>0</v>
      </c>
    </row>
    <row r="290" spans="1:14" x14ac:dyDescent="0.35">
      <c r="A290" s="2">
        <v>289</v>
      </c>
      <c r="B290" s="11">
        <v>-0.36252807178194024</v>
      </c>
      <c r="C290" s="11">
        <v>-0.52097274297920837</v>
      </c>
      <c r="D290" s="3">
        <f>B290*Dashboard!$D$11*Dashboard!$D$10*SQRT(Dashboard!$D$12/365)</f>
        <v>-90009.110097118697</v>
      </c>
      <c r="E290" s="3">
        <f>IF(Dashboard!$I$3,C290*Dashboard!$E$11*Dashboard!$E$10*SQRT(Dashboard!$D$12/365),0)</f>
        <v>-258696.06593455249</v>
      </c>
      <c r="F290" s="3">
        <f>D290+IF(Dashboard!$I$3,E290,0)</f>
        <v>-348705.17603167117</v>
      </c>
      <c r="G290" s="3">
        <f>IF(Dashboard!$I$4, ('Lookups and Calculations'!$F$9) / (1 - 'Lookups and Calculations'!$F$10), 'Lookups and Calculations'!$F$9)</f>
        <v>1951878.888340465</v>
      </c>
      <c r="H290" s="12">
        <f t="shared" si="8"/>
        <v>0</v>
      </c>
      <c r="I290" s="12">
        <f t="shared" si="9"/>
        <v>0</v>
      </c>
      <c r="J290" s="13">
        <f>(1 - Dashboard!$I$9) * H290 * Dashboard!$I$8 * 'Lookups and Calculations'!$F$12</f>
        <v>0</v>
      </c>
      <c r="K290" s="12">
        <f>(1 - Dashboard!$I$11) * I290 * Dashboard!$I$10 * 'Lookups and Calculations'!$F$12</f>
        <v>0</v>
      </c>
      <c r="L290" s="12">
        <f>(H290 - I290) * Dashboard!$I$13 * (Dashboard!$D$12 / 365) * 'Lookups and Calculations'!$F$12</f>
        <v>0</v>
      </c>
      <c r="M290" s="3">
        <f>(G290*2) * Dashboard!$I$13 * (Dashboard!$D$12 / 365) * 'Lookups and Calculations'!$F$12</f>
        <v>1602.0878730267946</v>
      </c>
      <c r="N290" s="12">
        <f>H290 * Dashboard!$I$14 * Dashboard!$I$15 * (Dashboard!$D$12 / 365) * 'Lookups and Calculations'!$F$12</f>
        <v>0</v>
      </c>
    </row>
    <row r="291" spans="1:14" x14ac:dyDescent="0.35">
      <c r="A291" s="2">
        <v>290</v>
      </c>
      <c r="B291" s="11">
        <v>-1.3016119483870205</v>
      </c>
      <c r="C291" s="11">
        <v>-0.58996456687174703</v>
      </c>
      <c r="D291" s="3">
        <f>B291*Dashboard!$D$11*Dashboard!$D$10*SQRT(Dashboard!$D$12/365)</f>
        <v>-323166.51394808991</v>
      </c>
      <c r="E291" s="3">
        <f>IF(Dashboard!$I$3,C291*Dashboard!$E$11*Dashboard!$E$10*SQRT(Dashboard!$D$12/365),0)</f>
        <v>-292954.88976588199</v>
      </c>
      <c r="F291" s="3">
        <f>D291+IF(Dashboard!$I$3,E291,0)</f>
        <v>-616121.40371397184</v>
      </c>
      <c r="G291" s="3">
        <f>IF(Dashboard!$I$4, ('Lookups and Calculations'!$F$9) / (1 - 'Lookups and Calculations'!$F$10), 'Lookups and Calculations'!$F$9)</f>
        <v>1951878.888340465</v>
      </c>
      <c r="H291" s="12">
        <f t="shared" si="8"/>
        <v>0</v>
      </c>
      <c r="I291" s="12">
        <f t="shared" si="9"/>
        <v>0</v>
      </c>
      <c r="J291" s="13">
        <f>(1 - Dashboard!$I$9) * H291 * Dashboard!$I$8 * 'Lookups and Calculations'!$F$12</f>
        <v>0</v>
      </c>
      <c r="K291" s="12">
        <f>(1 - Dashboard!$I$11) * I291 * Dashboard!$I$10 * 'Lookups and Calculations'!$F$12</f>
        <v>0</v>
      </c>
      <c r="L291" s="12">
        <f>(H291 - I291) * Dashboard!$I$13 * (Dashboard!$D$12 / 365) * 'Lookups and Calculations'!$F$12</f>
        <v>0</v>
      </c>
      <c r="M291" s="3">
        <f>(G291*2) * Dashboard!$I$13 * (Dashboard!$D$12 / 365) * 'Lookups and Calculations'!$F$12</f>
        <v>1602.0878730267946</v>
      </c>
      <c r="N291" s="12">
        <f>H291 * Dashboard!$I$14 * Dashboard!$I$15 * (Dashboard!$D$12 / 365) * 'Lookups and Calculations'!$F$12</f>
        <v>0</v>
      </c>
    </row>
    <row r="292" spans="1:14" x14ac:dyDescent="0.35">
      <c r="A292" s="2">
        <v>291</v>
      </c>
      <c r="B292" s="11">
        <v>0.58470303827718484</v>
      </c>
      <c r="C292" s="11">
        <v>-0.33114429105579946</v>
      </c>
      <c r="D292" s="3">
        <f>B292*Dashboard!$D$11*Dashboard!$D$10*SQRT(Dashboard!$D$12/365)</f>
        <v>145171.10326856814</v>
      </c>
      <c r="E292" s="3">
        <f>IF(Dashboard!$I$3,C292*Dashboard!$E$11*Dashboard!$E$10*SQRT(Dashboard!$D$12/365),0)</f>
        <v>-164434.17915290166</v>
      </c>
      <c r="F292" s="3">
        <f>D292+IF(Dashboard!$I$3,E292,0)</f>
        <v>-19263.075884333521</v>
      </c>
      <c r="G292" s="3">
        <f>IF(Dashboard!$I$4, ('Lookups and Calculations'!$F$9) / (1 - 'Lookups and Calculations'!$F$10), 'Lookups and Calculations'!$F$9)</f>
        <v>1951878.888340465</v>
      </c>
      <c r="H292" s="12">
        <f t="shared" si="8"/>
        <v>0</v>
      </c>
      <c r="I292" s="12">
        <f t="shared" si="9"/>
        <v>0</v>
      </c>
      <c r="J292" s="13">
        <f>(1 - Dashboard!$I$9) * H292 * Dashboard!$I$8 * 'Lookups and Calculations'!$F$12</f>
        <v>0</v>
      </c>
      <c r="K292" s="12">
        <f>(1 - Dashboard!$I$11) * I292 * Dashboard!$I$10 * 'Lookups and Calculations'!$F$12</f>
        <v>0</v>
      </c>
      <c r="L292" s="12">
        <f>(H292 - I292) * Dashboard!$I$13 * (Dashboard!$D$12 / 365) * 'Lookups and Calculations'!$F$12</f>
        <v>0</v>
      </c>
      <c r="M292" s="3">
        <f>(G292*2) * Dashboard!$I$13 * (Dashboard!$D$12 / 365) * 'Lookups and Calculations'!$F$12</f>
        <v>1602.0878730267946</v>
      </c>
      <c r="N292" s="12">
        <f>H292 * Dashboard!$I$14 * Dashboard!$I$15 * (Dashboard!$D$12 / 365) * 'Lookups and Calculations'!$F$12</f>
        <v>0</v>
      </c>
    </row>
    <row r="293" spans="1:14" x14ac:dyDescent="0.35">
      <c r="A293" s="2">
        <v>292</v>
      </c>
      <c r="B293" s="11">
        <v>0.44751174381270453</v>
      </c>
      <c r="C293" s="11">
        <v>-0.12920572995896651</v>
      </c>
      <c r="D293" s="3">
        <f>B293*Dashboard!$D$11*Dashboard!$D$10*SQRT(Dashboard!$D$12/365)</f>
        <v>111109.00631943258</v>
      </c>
      <c r="E293" s="3">
        <f>IF(Dashboard!$I$3,C293*Dashboard!$E$11*Dashboard!$E$10*SQRT(Dashboard!$D$12/365),0)</f>
        <v>-64158.853773124843</v>
      </c>
      <c r="F293" s="3">
        <f>D293+IF(Dashboard!$I$3,E293,0)</f>
        <v>46950.152546307734</v>
      </c>
      <c r="G293" s="3">
        <f>IF(Dashboard!$I$4, ('Lookups and Calculations'!$F$9) / (1 - 'Lookups and Calculations'!$F$10), 'Lookups and Calculations'!$F$9)</f>
        <v>1951878.888340465</v>
      </c>
      <c r="H293" s="12">
        <f t="shared" si="8"/>
        <v>0</v>
      </c>
      <c r="I293" s="12">
        <f t="shared" si="9"/>
        <v>0</v>
      </c>
      <c r="J293" s="13">
        <f>(1 - Dashboard!$I$9) * H293 * Dashboard!$I$8 * 'Lookups and Calculations'!$F$12</f>
        <v>0</v>
      </c>
      <c r="K293" s="12">
        <f>(1 - Dashboard!$I$11) * I293 * Dashboard!$I$10 * 'Lookups and Calculations'!$F$12</f>
        <v>0</v>
      </c>
      <c r="L293" s="12">
        <f>(H293 - I293) * Dashboard!$I$13 * (Dashboard!$D$12 / 365) * 'Lookups and Calculations'!$F$12</f>
        <v>0</v>
      </c>
      <c r="M293" s="3">
        <f>(G293*2) * Dashboard!$I$13 * (Dashboard!$D$12 / 365) * 'Lookups and Calculations'!$F$12</f>
        <v>1602.0878730267946</v>
      </c>
      <c r="N293" s="12">
        <f>H293 * Dashboard!$I$14 * Dashboard!$I$15 * (Dashboard!$D$12 / 365) * 'Lookups and Calculations'!$F$12</f>
        <v>0</v>
      </c>
    </row>
    <row r="294" spans="1:14" x14ac:dyDescent="0.35">
      <c r="A294" s="2">
        <v>293</v>
      </c>
      <c r="B294" s="11">
        <v>0.70206600510975015</v>
      </c>
      <c r="C294" s="11">
        <v>1.0495064807163714</v>
      </c>
      <c r="D294" s="3">
        <f>B294*Dashboard!$D$11*Dashboard!$D$10*SQRT(Dashboard!$D$12/365)</f>
        <v>174310.18800491077</v>
      </c>
      <c r="E294" s="3">
        <f>IF(Dashboard!$I$3,C294*Dashboard!$E$11*Dashboard!$E$10*SQRT(Dashboard!$D$12/365),0)</f>
        <v>521146.64614032989</v>
      </c>
      <c r="F294" s="3">
        <f>D294+IF(Dashboard!$I$3,E294,0)</f>
        <v>695456.83414524072</v>
      </c>
      <c r="G294" s="3">
        <f>IF(Dashboard!$I$4, ('Lookups and Calculations'!$F$9) / (1 - 'Lookups and Calculations'!$F$10), 'Lookups and Calculations'!$F$9)</f>
        <v>1951878.888340465</v>
      </c>
      <c r="H294" s="12">
        <f t="shared" si="8"/>
        <v>0</v>
      </c>
      <c r="I294" s="12">
        <f t="shared" si="9"/>
        <v>0</v>
      </c>
      <c r="J294" s="13">
        <f>(1 - Dashboard!$I$9) * H294 * Dashboard!$I$8 * 'Lookups and Calculations'!$F$12</f>
        <v>0</v>
      </c>
      <c r="K294" s="12">
        <f>(1 - Dashboard!$I$11) * I294 * Dashboard!$I$10 * 'Lookups and Calculations'!$F$12</f>
        <v>0</v>
      </c>
      <c r="L294" s="12">
        <f>(H294 - I294) * Dashboard!$I$13 * (Dashboard!$D$12 / 365) * 'Lookups and Calculations'!$F$12</f>
        <v>0</v>
      </c>
      <c r="M294" s="3">
        <f>(G294*2) * Dashboard!$I$13 * (Dashboard!$D$12 / 365) * 'Lookups and Calculations'!$F$12</f>
        <v>1602.0878730267946</v>
      </c>
      <c r="N294" s="12">
        <f>H294 * Dashboard!$I$14 * Dashboard!$I$15 * (Dashboard!$D$12 / 365) * 'Lookups and Calculations'!$F$12</f>
        <v>0</v>
      </c>
    </row>
    <row r="295" spans="1:14" x14ac:dyDescent="0.35">
      <c r="A295" s="2">
        <v>294</v>
      </c>
      <c r="B295" s="11">
        <v>0.47806089483943004</v>
      </c>
      <c r="C295" s="11">
        <v>-0.5590500994202503</v>
      </c>
      <c r="D295" s="3">
        <f>B295*Dashboard!$D$11*Dashboard!$D$10*SQRT(Dashboard!$D$12/365)</f>
        <v>118693.80350388889</v>
      </c>
      <c r="E295" s="3">
        <f>IF(Dashboard!$I$3,C295*Dashboard!$E$11*Dashboard!$E$10*SQRT(Dashboard!$D$12/365),0)</f>
        <v>-277603.89258236304</v>
      </c>
      <c r="F295" s="3">
        <f>D295+IF(Dashboard!$I$3,E295,0)</f>
        <v>-158910.08907847415</v>
      </c>
      <c r="G295" s="3">
        <f>IF(Dashboard!$I$4, ('Lookups and Calculations'!$F$9) / (1 - 'Lookups and Calculations'!$F$10), 'Lookups and Calculations'!$F$9)</f>
        <v>1951878.888340465</v>
      </c>
      <c r="H295" s="12">
        <f t="shared" si="8"/>
        <v>0</v>
      </c>
      <c r="I295" s="12">
        <f t="shared" si="9"/>
        <v>0</v>
      </c>
      <c r="J295" s="13">
        <f>(1 - Dashboard!$I$9) * H295 * Dashboard!$I$8 * 'Lookups and Calculations'!$F$12</f>
        <v>0</v>
      </c>
      <c r="K295" s="12">
        <f>(1 - Dashboard!$I$11) * I295 * Dashboard!$I$10 * 'Lookups and Calculations'!$F$12</f>
        <v>0</v>
      </c>
      <c r="L295" s="12">
        <f>(H295 - I295) * Dashboard!$I$13 * (Dashboard!$D$12 / 365) * 'Lookups and Calculations'!$F$12</f>
        <v>0</v>
      </c>
      <c r="M295" s="3">
        <f>(G295*2) * Dashboard!$I$13 * (Dashboard!$D$12 / 365) * 'Lookups and Calculations'!$F$12</f>
        <v>1602.0878730267946</v>
      </c>
      <c r="N295" s="12">
        <f>H295 * Dashboard!$I$14 * Dashboard!$I$15 * (Dashboard!$D$12 / 365) * 'Lookups and Calculations'!$F$12</f>
        <v>0</v>
      </c>
    </row>
    <row r="296" spans="1:14" x14ac:dyDescent="0.35">
      <c r="A296" s="2">
        <v>295</v>
      </c>
      <c r="B296" s="11">
        <v>1.1423159336118431</v>
      </c>
      <c r="C296" s="11">
        <v>1.0798011015227009</v>
      </c>
      <c r="D296" s="3">
        <f>B296*Dashboard!$D$11*Dashboard!$D$10*SQRT(Dashboard!$D$12/365)</f>
        <v>283616.21799044189</v>
      </c>
      <c r="E296" s="3">
        <f>IF(Dashboard!$I$3,C296*Dashboard!$E$11*Dashboard!$E$10*SQRT(Dashboard!$D$12/365),0)</f>
        <v>536189.85008370643</v>
      </c>
      <c r="F296" s="3">
        <f>D296+IF(Dashboard!$I$3,E296,0)</f>
        <v>819806.06807414838</v>
      </c>
      <c r="G296" s="3">
        <f>IF(Dashboard!$I$4, ('Lookups and Calculations'!$F$9) / (1 - 'Lookups and Calculations'!$F$10), 'Lookups and Calculations'!$F$9)</f>
        <v>1951878.888340465</v>
      </c>
      <c r="H296" s="12">
        <f t="shared" si="8"/>
        <v>0</v>
      </c>
      <c r="I296" s="12">
        <f t="shared" si="9"/>
        <v>0</v>
      </c>
      <c r="J296" s="13">
        <f>(1 - Dashboard!$I$9) * H296 * Dashboard!$I$8 * 'Lookups and Calculations'!$F$12</f>
        <v>0</v>
      </c>
      <c r="K296" s="12">
        <f>(1 - Dashboard!$I$11) * I296 * Dashboard!$I$10 * 'Lookups and Calculations'!$F$12</f>
        <v>0</v>
      </c>
      <c r="L296" s="12">
        <f>(H296 - I296) * Dashboard!$I$13 * (Dashboard!$D$12 / 365) * 'Lookups and Calculations'!$F$12</f>
        <v>0</v>
      </c>
      <c r="M296" s="3">
        <f>(G296*2) * Dashboard!$I$13 * (Dashboard!$D$12 / 365) * 'Lookups and Calculations'!$F$12</f>
        <v>1602.0878730267946</v>
      </c>
      <c r="N296" s="12">
        <f>H296 * Dashboard!$I$14 * Dashboard!$I$15 * (Dashboard!$D$12 / 365) * 'Lookups and Calculations'!$F$12</f>
        <v>0</v>
      </c>
    </row>
    <row r="297" spans="1:14" x14ac:dyDescent="0.35">
      <c r="A297" s="2">
        <v>296</v>
      </c>
      <c r="B297" s="11">
        <v>1.0831760835546191</v>
      </c>
      <c r="C297" s="11">
        <v>-0.21542091725045329</v>
      </c>
      <c r="D297" s="3">
        <f>B297*Dashboard!$D$11*Dashboard!$D$10*SQRT(Dashboard!$D$12/365)</f>
        <v>268932.87154291599</v>
      </c>
      <c r="E297" s="3">
        <f>IF(Dashboard!$I$3,C297*Dashboard!$E$11*Dashboard!$E$10*SQRT(Dashboard!$D$12/365),0)</f>
        <v>-106970.17178675915</v>
      </c>
      <c r="F297" s="3">
        <f>D297+IF(Dashboard!$I$3,E297,0)</f>
        <v>161962.69975615683</v>
      </c>
      <c r="G297" s="3">
        <f>IF(Dashboard!$I$4, ('Lookups and Calculations'!$F$9) / (1 - 'Lookups and Calculations'!$F$10), 'Lookups and Calculations'!$F$9)</f>
        <v>1951878.888340465</v>
      </c>
      <c r="H297" s="12">
        <f t="shared" si="8"/>
        <v>0</v>
      </c>
      <c r="I297" s="12">
        <f t="shared" si="9"/>
        <v>0</v>
      </c>
      <c r="J297" s="13">
        <f>(1 - Dashboard!$I$9) * H297 * Dashboard!$I$8 * 'Lookups and Calculations'!$F$12</f>
        <v>0</v>
      </c>
      <c r="K297" s="12">
        <f>(1 - Dashboard!$I$11) * I297 * Dashboard!$I$10 * 'Lookups and Calculations'!$F$12</f>
        <v>0</v>
      </c>
      <c r="L297" s="12">
        <f>(H297 - I297) * Dashboard!$I$13 * (Dashboard!$D$12 / 365) * 'Lookups and Calculations'!$F$12</f>
        <v>0</v>
      </c>
      <c r="M297" s="3">
        <f>(G297*2) * Dashboard!$I$13 * (Dashboard!$D$12 / 365) * 'Lookups and Calculations'!$F$12</f>
        <v>1602.0878730267946</v>
      </c>
      <c r="N297" s="12">
        <f>H297 * Dashboard!$I$14 * Dashboard!$I$15 * (Dashboard!$D$12 / 365) * 'Lookups and Calculations'!$F$12</f>
        <v>0</v>
      </c>
    </row>
    <row r="298" spans="1:14" x14ac:dyDescent="0.35">
      <c r="A298" s="2">
        <v>297</v>
      </c>
      <c r="B298" s="11">
        <v>0.74200906803640154</v>
      </c>
      <c r="C298" s="11">
        <v>0.21280284894963084</v>
      </c>
      <c r="D298" s="3">
        <f>B298*Dashboard!$D$11*Dashboard!$D$10*SQRT(Dashboard!$D$12/365)</f>
        <v>184227.32223098428</v>
      </c>
      <c r="E298" s="3">
        <f>IF(Dashboard!$I$3,C298*Dashboard!$E$11*Dashboard!$E$10*SQRT(Dashboard!$D$12/365),0)</f>
        <v>105670.13454124484</v>
      </c>
      <c r="F298" s="3">
        <f>D298+IF(Dashboard!$I$3,E298,0)</f>
        <v>289897.45677222911</v>
      </c>
      <c r="G298" s="3">
        <f>IF(Dashboard!$I$4, ('Lookups and Calculations'!$F$9) / (1 - 'Lookups and Calculations'!$F$10), 'Lookups and Calculations'!$F$9)</f>
        <v>1951878.888340465</v>
      </c>
      <c r="H298" s="12">
        <f t="shared" si="8"/>
        <v>0</v>
      </c>
      <c r="I298" s="12">
        <f t="shared" si="9"/>
        <v>0</v>
      </c>
      <c r="J298" s="13">
        <f>(1 - Dashboard!$I$9) * H298 * Dashboard!$I$8 * 'Lookups and Calculations'!$F$12</f>
        <v>0</v>
      </c>
      <c r="K298" s="12">
        <f>(1 - Dashboard!$I$11) * I298 * Dashboard!$I$10 * 'Lookups and Calculations'!$F$12</f>
        <v>0</v>
      </c>
      <c r="L298" s="12">
        <f>(H298 - I298) * Dashboard!$I$13 * (Dashboard!$D$12 / 365) * 'Lookups and Calculations'!$F$12</f>
        <v>0</v>
      </c>
      <c r="M298" s="3">
        <f>(G298*2) * Dashboard!$I$13 * (Dashboard!$D$12 / 365) * 'Lookups and Calculations'!$F$12</f>
        <v>1602.0878730267946</v>
      </c>
      <c r="N298" s="12">
        <f>H298 * Dashboard!$I$14 * Dashboard!$I$15 * (Dashboard!$D$12 / 365) * 'Lookups and Calculations'!$F$12</f>
        <v>0</v>
      </c>
    </row>
    <row r="299" spans="1:14" x14ac:dyDescent="0.35">
      <c r="A299" s="2">
        <v>298</v>
      </c>
      <c r="B299" s="11">
        <v>0.4839824853839268</v>
      </c>
      <c r="C299" s="11">
        <v>-0.86198250104876317</v>
      </c>
      <c r="D299" s="3">
        <f>B299*Dashboard!$D$11*Dashboard!$D$10*SQRT(Dashboard!$D$12/365)</f>
        <v>120164.0264652442</v>
      </c>
      <c r="E299" s="3">
        <f>IF(Dashboard!$I$3,C299*Dashboard!$E$11*Dashboard!$E$10*SQRT(Dashboard!$D$12/365),0)</f>
        <v>-428029.07624409191</v>
      </c>
      <c r="F299" s="3">
        <f>D299+IF(Dashboard!$I$3,E299,0)</f>
        <v>-307865.04977884772</v>
      </c>
      <c r="G299" s="3">
        <f>IF(Dashboard!$I$4, ('Lookups and Calculations'!$F$9) / (1 - 'Lookups and Calculations'!$F$10), 'Lookups and Calculations'!$F$9)</f>
        <v>1951878.888340465</v>
      </c>
      <c r="H299" s="12">
        <f t="shared" si="8"/>
        <v>0</v>
      </c>
      <c r="I299" s="12">
        <f t="shared" si="9"/>
        <v>0</v>
      </c>
      <c r="J299" s="13">
        <f>(1 - Dashboard!$I$9) * H299 * Dashboard!$I$8 * 'Lookups and Calculations'!$F$12</f>
        <v>0</v>
      </c>
      <c r="K299" s="12">
        <f>(1 - Dashboard!$I$11) * I299 * Dashboard!$I$10 * 'Lookups and Calculations'!$F$12</f>
        <v>0</v>
      </c>
      <c r="L299" s="12">
        <f>(H299 - I299) * Dashboard!$I$13 * (Dashboard!$D$12 / 365) * 'Lookups and Calculations'!$F$12</f>
        <v>0</v>
      </c>
      <c r="M299" s="3">
        <f>(G299*2) * Dashboard!$I$13 * (Dashboard!$D$12 / 365) * 'Lookups and Calculations'!$F$12</f>
        <v>1602.0878730267946</v>
      </c>
      <c r="N299" s="12">
        <f>H299 * Dashboard!$I$14 * Dashboard!$I$15 * (Dashboard!$D$12 / 365) * 'Lookups and Calculations'!$F$12</f>
        <v>0</v>
      </c>
    </row>
    <row r="300" spans="1:14" x14ac:dyDescent="0.35">
      <c r="A300" s="2">
        <v>299</v>
      </c>
      <c r="B300" s="11">
        <v>1.3831544509911868</v>
      </c>
      <c r="C300" s="11">
        <v>1.5822672598043244</v>
      </c>
      <c r="D300" s="3">
        <f>B300*Dashboard!$D$11*Dashboard!$D$10*SQRT(Dashboard!$D$12/365)</f>
        <v>343412.03054606443</v>
      </c>
      <c r="E300" s="3">
        <f>IF(Dashboard!$I$3,C300*Dashboard!$E$11*Dashboard!$E$10*SQRT(Dashboard!$D$12/365),0)</f>
        <v>785696.22093407507</v>
      </c>
      <c r="F300" s="3">
        <f>D300+IF(Dashboard!$I$3,E300,0)</f>
        <v>1129108.2514801396</v>
      </c>
      <c r="G300" s="3">
        <f>IF(Dashboard!$I$4, ('Lookups and Calculations'!$F$9) / (1 - 'Lookups and Calculations'!$F$10), 'Lookups and Calculations'!$F$9)</f>
        <v>1951878.888340465</v>
      </c>
      <c r="H300" s="12">
        <f t="shared" si="8"/>
        <v>0</v>
      </c>
      <c r="I300" s="12">
        <f t="shared" si="9"/>
        <v>0</v>
      </c>
      <c r="J300" s="13">
        <f>(1 - Dashboard!$I$9) * H300 * Dashboard!$I$8 * 'Lookups and Calculations'!$F$12</f>
        <v>0</v>
      </c>
      <c r="K300" s="12">
        <f>(1 - Dashboard!$I$11) * I300 * Dashboard!$I$10 * 'Lookups and Calculations'!$F$12</f>
        <v>0</v>
      </c>
      <c r="L300" s="12">
        <f>(H300 - I300) * Dashboard!$I$13 * (Dashboard!$D$12 / 365) * 'Lookups and Calculations'!$F$12</f>
        <v>0</v>
      </c>
      <c r="M300" s="3">
        <f>(G300*2) * Dashboard!$I$13 * (Dashboard!$D$12 / 365) * 'Lookups and Calculations'!$F$12</f>
        <v>1602.0878730267946</v>
      </c>
      <c r="N300" s="12">
        <f>H300 * Dashboard!$I$14 * Dashboard!$I$15 * (Dashboard!$D$12 / 365) * 'Lookups and Calculations'!$F$12</f>
        <v>0</v>
      </c>
    </row>
    <row r="301" spans="1:14" x14ac:dyDescent="0.35">
      <c r="A301" s="2">
        <v>300</v>
      </c>
      <c r="B301" s="11">
        <v>-7.3925428515226085E-2</v>
      </c>
      <c r="C301" s="11">
        <v>1.3610771868291823E-2</v>
      </c>
      <c r="D301" s="3">
        <f>B301*Dashboard!$D$11*Dashboard!$D$10*SQRT(Dashboard!$D$12/365)</f>
        <v>-18354.335986996353</v>
      </c>
      <c r="E301" s="3">
        <f>IF(Dashboard!$I$3,C301*Dashboard!$E$11*Dashboard!$E$10*SQRT(Dashboard!$D$12/365),0)</f>
        <v>6758.6129679730593</v>
      </c>
      <c r="F301" s="3">
        <f>D301+IF(Dashboard!$I$3,E301,0)</f>
        <v>-11595.723019023295</v>
      </c>
      <c r="G301" s="3">
        <f>IF(Dashboard!$I$4, ('Lookups and Calculations'!$F$9) / (1 - 'Lookups and Calculations'!$F$10), 'Lookups and Calculations'!$F$9)</f>
        <v>1951878.888340465</v>
      </c>
      <c r="H301" s="12">
        <f t="shared" si="8"/>
        <v>0</v>
      </c>
      <c r="I301" s="12">
        <f t="shared" si="9"/>
        <v>0</v>
      </c>
      <c r="J301" s="13">
        <f>(1 - Dashboard!$I$9) * H301 * Dashboard!$I$8 * 'Lookups and Calculations'!$F$12</f>
        <v>0</v>
      </c>
      <c r="K301" s="12">
        <f>(1 - Dashboard!$I$11) * I301 * Dashboard!$I$10 * 'Lookups and Calculations'!$F$12</f>
        <v>0</v>
      </c>
      <c r="L301" s="12">
        <f>(H301 - I301) * Dashboard!$I$13 * (Dashboard!$D$12 / 365) * 'Lookups and Calculations'!$F$12</f>
        <v>0</v>
      </c>
      <c r="M301" s="3">
        <f>(G301*2) * Dashboard!$I$13 * (Dashboard!$D$12 / 365) * 'Lookups and Calculations'!$F$12</f>
        <v>1602.0878730267946</v>
      </c>
      <c r="N301" s="12">
        <f>H301 * Dashboard!$I$14 * Dashboard!$I$15 * (Dashboard!$D$12 / 365) * 'Lookups and Calculations'!$F$12</f>
        <v>0</v>
      </c>
    </row>
    <row r="302" spans="1:14" x14ac:dyDescent="0.35">
      <c r="A302" s="2">
        <v>301</v>
      </c>
      <c r="B302" s="11">
        <v>-0.71405003206207329</v>
      </c>
      <c r="C302" s="11">
        <v>-8.0213039454161195E-2</v>
      </c>
      <c r="D302" s="3">
        <f>B302*Dashboard!$D$11*Dashboard!$D$10*SQRT(Dashboard!$D$12/365)</f>
        <v>-177285.60338738444</v>
      </c>
      <c r="E302" s="3">
        <f>IF(Dashboard!$I$3,C302*Dashboard!$E$11*Dashboard!$E$10*SQRT(Dashboard!$D$12/365),0)</f>
        <v>-39830.870276974725</v>
      </c>
      <c r="F302" s="3">
        <f>D302+IF(Dashboard!$I$3,E302,0)</f>
        <v>-217116.47366435916</v>
      </c>
      <c r="G302" s="3">
        <f>IF(Dashboard!$I$4, ('Lookups and Calculations'!$F$9) / (1 - 'Lookups and Calculations'!$F$10), 'Lookups and Calculations'!$F$9)</f>
        <v>1951878.888340465</v>
      </c>
      <c r="H302" s="12">
        <f t="shared" si="8"/>
        <v>0</v>
      </c>
      <c r="I302" s="12">
        <f t="shared" si="9"/>
        <v>0</v>
      </c>
      <c r="J302" s="13">
        <f>(1 - Dashboard!$I$9) * H302 * Dashboard!$I$8 * 'Lookups and Calculations'!$F$12</f>
        <v>0</v>
      </c>
      <c r="K302" s="12">
        <f>(1 - Dashboard!$I$11) * I302 * Dashboard!$I$10 * 'Lookups and Calculations'!$F$12</f>
        <v>0</v>
      </c>
      <c r="L302" s="12">
        <f>(H302 - I302) * Dashboard!$I$13 * (Dashboard!$D$12 / 365) * 'Lookups and Calculations'!$F$12</f>
        <v>0</v>
      </c>
      <c r="M302" s="3">
        <f>(G302*2) * Dashboard!$I$13 * (Dashboard!$D$12 / 365) * 'Lookups and Calculations'!$F$12</f>
        <v>1602.0878730267946</v>
      </c>
      <c r="N302" s="12">
        <f>H302 * Dashboard!$I$14 * Dashboard!$I$15 * (Dashboard!$D$12 / 365) * 'Lookups and Calculations'!$F$12</f>
        <v>0</v>
      </c>
    </row>
    <row r="303" spans="1:14" x14ac:dyDescent="0.35">
      <c r="A303" s="2">
        <v>302</v>
      </c>
      <c r="B303" s="11">
        <v>0.47723832957747087</v>
      </c>
      <c r="C303" s="11">
        <v>0.68955324613077396</v>
      </c>
      <c r="D303" s="3">
        <f>B303*Dashboard!$D$11*Dashboard!$D$10*SQRT(Dashboard!$D$12/365)</f>
        <v>118489.57554752176</v>
      </c>
      <c r="E303" s="3">
        <f>IF(Dashboard!$I$3,C303*Dashboard!$E$11*Dashboard!$E$10*SQRT(Dashboard!$D$12/365),0)</f>
        <v>342406.99620162393</v>
      </c>
      <c r="F303" s="3">
        <f>D303+IF(Dashboard!$I$3,E303,0)</f>
        <v>460896.57174914569</v>
      </c>
      <c r="G303" s="3">
        <f>IF(Dashboard!$I$4, ('Lookups and Calculations'!$F$9) / (1 - 'Lookups and Calculations'!$F$10), 'Lookups and Calculations'!$F$9)</f>
        <v>1951878.888340465</v>
      </c>
      <c r="H303" s="12">
        <f t="shared" si="8"/>
        <v>0</v>
      </c>
      <c r="I303" s="12">
        <f t="shared" si="9"/>
        <v>0</v>
      </c>
      <c r="J303" s="13">
        <f>(1 - Dashboard!$I$9) * H303 * Dashboard!$I$8 * 'Lookups and Calculations'!$F$12</f>
        <v>0</v>
      </c>
      <c r="K303" s="12">
        <f>(1 - Dashboard!$I$11) * I303 * Dashboard!$I$10 * 'Lookups and Calculations'!$F$12</f>
        <v>0</v>
      </c>
      <c r="L303" s="12">
        <f>(H303 - I303) * Dashboard!$I$13 * (Dashboard!$D$12 / 365) * 'Lookups and Calculations'!$F$12</f>
        <v>0</v>
      </c>
      <c r="M303" s="3">
        <f>(G303*2) * Dashboard!$I$13 * (Dashboard!$D$12 / 365) * 'Lookups and Calculations'!$F$12</f>
        <v>1602.0878730267946</v>
      </c>
      <c r="N303" s="12">
        <f>H303 * Dashboard!$I$14 * Dashboard!$I$15 * (Dashboard!$D$12 / 365) * 'Lookups and Calculations'!$F$12</f>
        <v>0</v>
      </c>
    </row>
    <row r="304" spans="1:14" x14ac:dyDescent="0.35">
      <c r="A304" s="2">
        <v>303</v>
      </c>
      <c r="B304" s="11">
        <v>-1.4340306193639905</v>
      </c>
      <c r="C304" s="11">
        <v>-0.13846095309104089</v>
      </c>
      <c r="D304" s="3">
        <f>B304*Dashboard!$D$11*Dashboard!$D$10*SQRT(Dashboard!$D$12/365)</f>
        <v>-356043.65550652187</v>
      </c>
      <c r="E304" s="3">
        <f>IF(Dashboard!$I$3,C304*Dashboard!$E$11*Dashboard!$E$10*SQRT(Dashboard!$D$12/365),0)</f>
        <v>-68754.660071785023</v>
      </c>
      <c r="F304" s="3">
        <f>D304+IF(Dashboard!$I$3,E304,0)</f>
        <v>-424798.31557830691</v>
      </c>
      <c r="G304" s="3">
        <f>IF(Dashboard!$I$4, ('Lookups and Calculations'!$F$9) / (1 - 'Lookups and Calculations'!$F$10), 'Lookups and Calculations'!$F$9)</f>
        <v>1951878.888340465</v>
      </c>
      <c r="H304" s="12">
        <f t="shared" si="8"/>
        <v>0</v>
      </c>
      <c r="I304" s="12">
        <f t="shared" si="9"/>
        <v>0</v>
      </c>
      <c r="J304" s="13">
        <f>(1 - Dashboard!$I$9) * H304 * Dashboard!$I$8 * 'Lookups and Calculations'!$F$12</f>
        <v>0</v>
      </c>
      <c r="K304" s="12">
        <f>(1 - Dashboard!$I$11) * I304 * Dashboard!$I$10 * 'Lookups and Calculations'!$F$12</f>
        <v>0</v>
      </c>
      <c r="L304" s="12">
        <f>(H304 - I304) * Dashboard!$I$13 * (Dashboard!$D$12 / 365) * 'Lookups and Calculations'!$F$12</f>
        <v>0</v>
      </c>
      <c r="M304" s="3">
        <f>(G304*2) * Dashboard!$I$13 * (Dashboard!$D$12 / 365) * 'Lookups and Calculations'!$F$12</f>
        <v>1602.0878730267946</v>
      </c>
      <c r="N304" s="12">
        <f>H304 * Dashboard!$I$14 * Dashboard!$I$15 * (Dashboard!$D$12 / 365) * 'Lookups and Calculations'!$F$12</f>
        <v>0</v>
      </c>
    </row>
    <row r="305" spans="1:14" x14ac:dyDescent="0.35">
      <c r="A305" s="2">
        <v>304</v>
      </c>
      <c r="B305" s="11">
        <v>7.1062753372463053E-2</v>
      </c>
      <c r="C305" s="11">
        <v>-1.0665338096542893</v>
      </c>
      <c r="D305" s="3">
        <f>B305*Dashboard!$D$11*Dashboard!$D$10*SQRT(Dashboard!$D$12/365)</f>
        <v>17643.585945404458</v>
      </c>
      <c r="E305" s="3">
        <f>IF(Dashboard!$I$3,C305*Dashboard!$E$11*Dashboard!$E$10*SQRT(Dashboard!$D$12/365),0)</f>
        <v>-529601.79675804416</v>
      </c>
      <c r="F305" s="3">
        <f>D305+IF(Dashboard!$I$3,E305,0)</f>
        <v>-511958.21081263968</v>
      </c>
      <c r="G305" s="3">
        <f>IF(Dashboard!$I$4, ('Lookups and Calculations'!$F$9) / (1 - 'Lookups and Calculations'!$F$10), 'Lookups and Calculations'!$F$9)</f>
        <v>1951878.888340465</v>
      </c>
      <c r="H305" s="12">
        <f t="shared" si="8"/>
        <v>0</v>
      </c>
      <c r="I305" s="12">
        <f t="shared" si="9"/>
        <v>0</v>
      </c>
      <c r="J305" s="13">
        <f>(1 - Dashboard!$I$9) * H305 * Dashboard!$I$8 * 'Lookups and Calculations'!$F$12</f>
        <v>0</v>
      </c>
      <c r="K305" s="12">
        <f>(1 - Dashboard!$I$11) * I305 * Dashboard!$I$10 * 'Lookups and Calculations'!$F$12</f>
        <v>0</v>
      </c>
      <c r="L305" s="12">
        <f>(H305 - I305) * Dashboard!$I$13 * (Dashboard!$D$12 / 365) * 'Lookups and Calculations'!$F$12</f>
        <v>0</v>
      </c>
      <c r="M305" s="3">
        <f>(G305*2) * Dashboard!$I$13 * (Dashboard!$D$12 / 365) * 'Lookups and Calculations'!$F$12</f>
        <v>1602.0878730267946</v>
      </c>
      <c r="N305" s="12">
        <f>H305 * Dashboard!$I$14 * Dashboard!$I$15 * (Dashboard!$D$12 / 365) * 'Lookups and Calculations'!$F$12</f>
        <v>0</v>
      </c>
    </row>
    <row r="306" spans="1:14" x14ac:dyDescent="0.35">
      <c r="A306" s="2">
        <v>305</v>
      </c>
      <c r="B306" s="11">
        <v>-0.27539008274719218</v>
      </c>
      <c r="C306" s="11">
        <v>-0.50830470392831639</v>
      </c>
      <c r="D306" s="3">
        <f>B306*Dashboard!$D$11*Dashboard!$D$10*SQRT(Dashboard!$D$12/365)</f>
        <v>-68374.336243280894</v>
      </c>
      <c r="E306" s="3">
        <f>IF(Dashboard!$I$3,C306*Dashboard!$E$11*Dashboard!$E$10*SQRT(Dashboard!$D$12/365),0)</f>
        <v>-252405.57970521474</v>
      </c>
      <c r="F306" s="3">
        <f>D306+IF(Dashboard!$I$3,E306,0)</f>
        <v>-320779.91594849562</v>
      </c>
      <c r="G306" s="3">
        <f>IF(Dashboard!$I$4, ('Lookups and Calculations'!$F$9) / (1 - 'Lookups and Calculations'!$F$10), 'Lookups and Calculations'!$F$9)</f>
        <v>1951878.888340465</v>
      </c>
      <c r="H306" s="12">
        <f t="shared" si="8"/>
        <v>0</v>
      </c>
      <c r="I306" s="12">
        <f t="shared" si="9"/>
        <v>0</v>
      </c>
      <c r="J306" s="13">
        <f>(1 - Dashboard!$I$9) * H306 * Dashboard!$I$8 * 'Lookups and Calculations'!$F$12</f>
        <v>0</v>
      </c>
      <c r="K306" s="12">
        <f>(1 - Dashboard!$I$11) * I306 * Dashboard!$I$10 * 'Lookups and Calculations'!$F$12</f>
        <v>0</v>
      </c>
      <c r="L306" s="12">
        <f>(H306 - I306) * Dashboard!$I$13 * (Dashboard!$D$12 / 365) * 'Lookups and Calculations'!$F$12</f>
        <v>0</v>
      </c>
      <c r="M306" s="3">
        <f>(G306*2) * Dashboard!$I$13 * (Dashboard!$D$12 / 365) * 'Lookups and Calculations'!$F$12</f>
        <v>1602.0878730267946</v>
      </c>
      <c r="N306" s="12">
        <f>H306 * Dashboard!$I$14 * Dashboard!$I$15 * (Dashboard!$D$12 / 365) * 'Lookups and Calculations'!$F$12</f>
        <v>0</v>
      </c>
    </row>
    <row r="307" spans="1:14" x14ac:dyDescent="0.35">
      <c r="A307" s="2">
        <v>306</v>
      </c>
      <c r="B307" s="11">
        <v>0.74775754570070918</v>
      </c>
      <c r="C307" s="11">
        <v>-0.91258258629656896</v>
      </c>
      <c r="D307" s="3">
        <f>B307*Dashboard!$D$11*Dashboard!$D$10*SQRT(Dashboard!$D$12/365)</f>
        <v>185654.56442062836</v>
      </c>
      <c r="E307" s="3">
        <f>IF(Dashboard!$I$3,C307*Dashboard!$E$11*Dashboard!$E$10*SQRT(Dashboard!$D$12/365),0)</f>
        <v>-453155.23335301154</v>
      </c>
      <c r="F307" s="3">
        <f>D307+IF(Dashboard!$I$3,E307,0)</f>
        <v>-267500.66893238318</v>
      </c>
      <c r="G307" s="3">
        <f>IF(Dashboard!$I$4, ('Lookups and Calculations'!$F$9) / (1 - 'Lookups and Calculations'!$F$10), 'Lookups and Calculations'!$F$9)</f>
        <v>1951878.888340465</v>
      </c>
      <c r="H307" s="12">
        <f t="shared" si="8"/>
        <v>0</v>
      </c>
      <c r="I307" s="12">
        <f t="shared" si="9"/>
        <v>0</v>
      </c>
      <c r="J307" s="13">
        <f>(1 - Dashboard!$I$9) * H307 * Dashboard!$I$8 * 'Lookups and Calculations'!$F$12</f>
        <v>0</v>
      </c>
      <c r="K307" s="12">
        <f>(1 - Dashboard!$I$11) * I307 * Dashboard!$I$10 * 'Lookups and Calculations'!$F$12</f>
        <v>0</v>
      </c>
      <c r="L307" s="12">
        <f>(H307 - I307) * Dashboard!$I$13 * (Dashboard!$D$12 / 365) * 'Lookups and Calculations'!$F$12</f>
        <v>0</v>
      </c>
      <c r="M307" s="3">
        <f>(G307*2) * Dashboard!$I$13 * (Dashboard!$D$12 / 365) * 'Lookups and Calculations'!$F$12</f>
        <v>1602.0878730267946</v>
      </c>
      <c r="N307" s="12">
        <f>H307 * Dashboard!$I$14 * Dashboard!$I$15 * (Dashboard!$D$12 / 365) * 'Lookups and Calculations'!$F$12</f>
        <v>0</v>
      </c>
    </row>
    <row r="308" spans="1:14" x14ac:dyDescent="0.35">
      <c r="A308" s="2">
        <v>307</v>
      </c>
      <c r="B308" s="11">
        <v>-0.78463823509226527</v>
      </c>
      <c r="C308" s="11">
        <v>-0.61913504486644133</v>
      </c>
      <c r="D308" s="3">
        <f>B308*Dashboard!$D$11*Dashboard!$D$10*SQRT(Dashboard!$D$12/365)</f>
        <v>-194811.36713547836</v>
      </c>
      <c r="E308" s="3">
        <f>IF(Dashboard!$I$3,C308*Dashboard!$E$11*Dashboard!$E$10*SQRT(Dashboard!$D$12/365),0)</f>
        <v>-307439.88538293488</v>
      </c>
      <c r="F308" s="3">
        <f>D308+IF(Dashboard!$I$3,E308,0)</f>
        <v>-502251.25251841324</v>
      </c>
      <c r="G308" s="3">
        <f>IF(Dashboard!$I$4, ('Lookups and Calculations'!$F$9) / (1 - 'Lookups and Calculations'!$F$10), 'Lookups and Calculations'!$F$9)</f>
        <v>1951878.888340465</v>
      </c>
      <c r="H308" s="12">
        <f t="shared" si="8"/>
        <v>0</v>
      </c>
      <c r="I308" s="12">
        <f t="shared" si="9"/>
        <v>0</v>
      </c>
      <c r="J308" s="13">
        <f>(1 - Dashboard!$I$9) * H308 * Dashboard!$I$8 * 'Lookups and Calculations'!$F$12</f>
        <v>0</v>
      </c>
      <c r="K308" s="12">
        <f>(1 - Dashboard!$I$11) * I308 * Dashboard!$I$10 * 'Lookups and Calculations'!$F$12</f>
        <v>0</v>
      </c>
      <c r="L308" s="12">
        <f>(H308 - I308) * Dashboard!$I$13 * (Dashboard!$D$12 / 365) * 'Lookups and Calculations'!$F$12</f>
        <v>0</v>
      </c>
      <c r="M308" s="3">
        <f>(G308*2) * Dashboard!$I$13 * (Dashboard!$D$12 / 365) * 'Lookups and Calculations'!$F$12</f>
        <v>1602.0878730267946</v>
      </c>
      <c r="N308" s="12">
        <f>H308 * Dashboard!$I$14 * Dashboard!$I$15 * (Dashboard!$D$12 / 365) * 'Lookups and Calculations'!$F$12</f>
        <v>0</v>
      </c>
    </row>
    <row r="309" spans="1:14" x14ac:dyDescent="0.35">
      <c r="A309" s="2">
        <v>308</v>
      </c>
      <c r="B309" s="11">
        <v>0.93657918646204852</v>
      </c>
      <c r="C309" s="11">
        <v>-0.11760017272916386</v>
      </c>
      <c r="D309" s="3">
        <f>B309*Dashboard!$D$11*Dashboard!$D$10*SQRT(Dashboard!$D$12/365)</f>
        <v>232535.53495752197</v>
      </c>
      <c r="E309" s="3">
        <f>IF(Dashboard!$I$3,C309*Dashboard!$E$11*Dashboard!$E$10*SQRT(Dashboard!$D$12/365),0)</f>
        <v>-58395.957270786974</v>
      </c>
      <c r="F309" s="3">
        <f>D309+IF(Dashboard!$I$3,E309,0)</f>
        <v>174139.57768673499</v>
      </c>
      <c r="G309" s="3">
        <f>IF(Dashboard!$I$4, ('Lookups and Calculations'!$F$9) / (1 - 'Lookups and Calculations'!$F$10), 'Lookups and Calculations'!$F$9)</f>
        <v>1951878.888340465</v>
      </c>
      <c r="H309" s="12">
        <f t="shared" si="8"/>
        <v>0</v>
      </c>
      <c r="I309" s="12">
        <f t="shared" si="9"/>
        <v>0</v>
      </c>
      <c r="J309" s="13">
        <f>(1 - Dashboard!$I$9) * H309 * Dashboard!$I$8 * 'Lookups and Calculations'!$F$12</f>
        <v>0</v>
      </c>
      <c r="K309" s="12">
        <f>(1 - Dashboard!$I$11) * I309 * Dashboard!$I$10 * 'Lookups and Calculations'!$F$12</f>
        <v>0</v>
      </c>
      <c r="L309" s="12">
        <f>(H309 - I309) * Dashboard!$I$13 * (Dashboard!$D$12 / 365) * 'Lookups and Calculations'!$F$12</f>
        <v>0</v>
      </c>
      <c r="M309" s="3">
        <f>(G309*2) * Dashboard!$I$13 * (Dashboard!$D$12 / 365) * 'Lookups and Calculations'!$F$12</f>
        <v>1602.0878730267946</v>
      </c>
      <c r="N309" s="12">
        <f>H309 * Dashboard!$I$14 * Dashboard!$I$15 * (Dashboard!$D$12 / 365) * 'Lookups and Calculations'!$F$12</f>
        <v>0</v>
      </c>
    </row>
    <row r="310" spans="1:14" x14ac:dyDescent="0.35">
      <c r="A310" s="2">
        <v>309</v>
      </c>
      <c r="B310" s="11">
        <v>-0.36856842886541957</v>
      </c>
      <c r="C310" s="11">
        <v>-0.7507155255719592</v>
      </c>
      <c r="D310" s="3">
        <f>B310*Dashboard!$D$11*Dashboard!$D$10*SQRT(Dashboard!$D$12/365)</f>
        <v>-91508.820624583255</v>
      </c>
      <c r="E310" s="3">
        <f>IF(Dashboard!$I$3,C310*Dashboard!$E$11*Dashboard!$E$10*SQRT(Dashboard!$D$12/365),0)</f>
        <v>-372777.95377714501</v>
      </c>
      <c r="F310" s="3">
        <f>D310+IF(Dashboard!$I$3,E310,0)</f>
        <v>-464286.7744017283</v>
      </c>
      <c r="G310" s="3">
        <f>IF(Dashboard!$I$4, ('Lookups and Calculations'!$F$9) / (1 - 'Lookups and Calculations'!$F$10), 'Lookups and Calculations'!$F$9)</f>
        <v>1951878.888340465</v>
      </c>
      <c r="H310" s="12">
        <f t="shared" si="8"/>
        <v>0</v>
      </c>
      <c r="I310" s="12">
        <f t="shared" si="9"/>
        <v>0</v>
      </c>
      <c r="J310" s="13">
        <f>(1 - Dashboard!$I$9) * H310 * Dashboard!$I$8 * 'Lookups and Calculations'!$F$12</f>
        <v>0</v>
      </c>
      <c r="K310" s="12">
        <f>(1 - Dashboard!$I$11) * I310 * Dashboard!$I$10 * 'Lookups and Calculations'!$F$12</f>
        <v>0</v>
      </c>
      <c r="L310" s="12">
        <f>(H310 - I310) * Dashboard!$I$13 * (Dashboard!$D$12 / 365) * 'Lookups and Calculations'!$F$12</f>
        <v>0</v>
      </c>
      <c r="M310" s="3">
        <f>(G310*2) * Dashboard!$I$13 * (Dashboard!$D$12 / 365) * 'Lookups and Calculations'!$F$12</f>
        <v>1602.0878730267946</v>
      </c>
      <c r="N310" s="12">
        <f>H310 * Dashboard!$I$14 * Dashboard!$I$15 * (Dashboard!$D$12 / 365) * 'Lookups and Calculations'!$F$12</f>
        <v>0</v>
      </c>
    </row>
    <row r="311" spans="1:14" x14ac:dyDescent="0.35">
      <c r="A311" s="2">
        <v>310</v>
      </c>
      <c r="B311" s="11">
        <v>-1.5101994783260875</v>
      </c>
      <c r="C311" s="11">
        <v>0.34993243015625736</v>
      </c>
      <c r="D311" s="3">
        <f>B311*Dashboard!$D$11*Dashboard!$D$10*SQRT(Dashboard!$D$12/365)</f>
        <v>-374954.99436806823</v>
      </c>
      <c r="E311" s="3">
        <f>IF(Dashboard!$I$3,C311*Dashboard!$E$11*Dashboard!$E$10*SQRT(Dashboard!$D$12/365),0)</f>
        <v>173763.68388615327</v>
      </c>
      <c r="F311" s="3">
        <f>D311+IF(Dashboard!$I$3,E311,0)</f>
        <v>-201191.31048191496</v>
      </c>
      <c r="G311" s="3">
        <f>IF(Dashboard!$I$4, ('Lookups and Calculations'!$F$9) / (1 - 'Lookups and Calculations'!$F$10), 'Lookups and Calculations'!$F$9)</f>
        <v>1951878.888340465</v>
      </c>
      <c r="H311" s="12">
        <f t="shared" si="8"/>
        <v>0</v>
      </c>
      <c r="I311" s="12">
        <f t="shared" si="9"/>
        <v>0</v>
      </c>
      <c r="J311" s="13">
        <f>(1 - Dashboard!$I$9) * H311 * Dashboard!$I$8 * 'Lookups and Calculations'!$F$12</f>
        <v>0</v>
      </c>
      <c r="K311" s="12">
        <f>(1 - Dashboard!$I$11) * I311 * Dashboard!$I$10 * 'Lookups and Calculations'!$F$12</f>
        <v>0</v>
      </c>
      <c r="L311" s="12">
        <f>(H311 - I311) * Dashboard!$I$13 * (Dashboard!$D$12 / 365) * 'Lookups and Calculations'!$F$12</f>
        <v>0</v>
      </c>
      <c r="M311" s="3">
        <f>(G311*2) * Dashboard!$I$13 * (Dashboard!$D$12 / 365) * 'Lookups and Calculations'!$F$12</f>
        <v>1602.0878730267946</v>
      </c>
      <c r="N311" s="12">
        <f>H311 * Dashboard!$I$14 * Dashboard!$I$15 * (Dashboard!$D$12 / 365) * 'Lookups and Calculations'!$F$12</f>
        <v>0</v>
      </c>
    </row>
    <row r="312" spans="1:14" x14ac:dyDescent="0.35">
      <c r="A312" s="2">
        <v>311</v>
      </c>
      <c r="B312" s="11">
        <v>-0.3996907020873498</v>
      </c>
      <c r="C312" s="11">
        <v>1.2431279278097853</v>
      </c>
      <c r="D312" s="3">
        <f>B312*Dashboard!$D$11*Dashboard!$D$10*SQRT(Dashboard!$D$12/365)</f>
        <v>-99235.913600131636</v>
      </c>
      <c r="E312" s="3">
        <f>IF(Dashboard!$I$3,C312*Dashboard!$E$11*Dashboard!$E$10*SQRT(Dashboard!$D$12/365),0)</f>
        <v>617291.99600486271</v>
      </c>
      <c r="F312" s="3">
        <f>D312+IF(Dashboard!$I$3,E312,0)</f>
        <v>518056.08240473107</v>
      </c>
      <c r="G312" s="3">
        <f>IF(Dashboard!$I$4, ('Lookups and Calculations'!$F$9) / (1 - 'Lookups and Calculations'!$F$10), 'Lookups and Calculations'!$F$9)</f>
        <v>1951878.888340465</v>
      </c>
      <c r="H312" s="12">
        <f t="shared" si="8"/>
        <v>0</v>
      </c>
      <c r="I312" s="12">
        <f t="shared" si="9"/>
        <v>0</v>
      </c>
      <c r="J312" s="13">
        <f>(1 - Dashboard!$I$9) * H312 * Dashboard!$I$8 * 'Lookups and Calculations'!$F$12</f>
        <v>0</v>
      </c>
      <c r="K312" s="12">
        <f>(1 - Dashboard!$I$11) * I312 * Dashboard!$I$10 * 'Lookups and Calculations'!$F$12</f>
        <v>0</v>
      </c>
      <c r="L312" s="12">
        <f>(H312 - I312) * Dashboard!$I$13 * (Dashboard!$D$12 / 365) * 'Lookups and Calculations'!$F$12</f>
        <v>0</v>
      </c>
      <c r="M312" s="3">
        <f>(G312*2) * Dashboard!$I$13 * (Dashboard!$D$12 / 365) * 'Lookups and Calculations'!$F$12</f>
        <v>1602.0878730267946</v>
      </c>
      <c r="N312" s="12">
        <f>H312 * Dashboard!$I$14 * Dashboard!$I$15 * (Dashboard!$D$12 / 365) * 'Lookups and Calculations'!$F$12</f>
        <v>0</v>
      </c>
    </row>
    <row r="313" spans="1:14" x14ac:dyDescent="0.35">
      <c r="A313" s="2">
        <v>312</v>
      </c>
      <c r="B313" s="11">
        <v>-0.20388190901429318</v>
      </c>
      <c r="C313" s="11">
        <v>0.72035287925213498</v>
      </c>
      <c r="D313" s="3">
        <f>B313*Dashboard!$D$11*Dashboard!$D$10*SQRT(Dashboard!$D$12/365)</f>
        <v>-50620.160543916361</v>
      </c>
      <c r="E313" s="3">
        <f>IF(Dashboard!$I$3,C313*Dashboard!$E$11*Dashboard!$E$10*SQRT(Dashboard!$D$12/365),0)</f>
        <v>357700.97084444255</v>
      </c>
      <c r="F313" s="3">
        <f>D313+IF(Dashboard!$I$3,E313,0)</f>
        <v>307080.81030052621</v>
      </c>
      <c r="G313" s="3">
        <f>IF(Dashboard!$I$4, ('Lookups and Calculations'!$F$9) / (1 - 'Lookups and Calculations'!$F$10), 'Lookups and Calculations'!$F$9)</f>
        <v>1951878.888340465</v>
      </c>
      <c r="H313" s="12">
        <f t="shared" si="8"/>
        <v>0</v>
      </c>
      <c r="I313" s="12">
        <f t="shared" si="9"/>
        <v>0</v>
      </c>
      <c r="J313" s="13">
        <f>(1 - Dashboard!$I$9) * H313 * Dashboard!$I$8 * 'Lookups and Calculations'!$F$12</f>
        <v>0</v>
      </c>
      <c r="K313" s="12">
        <f>(1 - Dashboard!$I$11) * I313 * Dashboard!$I$10 * 'Lookups and Calculations'!$F$12</f>
        <v>0</v>
      </c>
      <c r="L313" s="12">
        <f>(H313 - I313) * Dashboard!$I$13 * (Dashboard!$D$12 / 365) * 'Lookups and Calculations'!$F$12</f>
        <v>0</v>
      </c>
      <c r="M313" s="3">
        <f>(G313*2) * Dashboard!$I$13 * (Dashboard!$D$12 / 365) * 'Lookups and Calculations'!$F$12</f>
        <v>1602.0878730267946</v>
      </c>
      <c r="N313" s="12">
        <f>H313 * Dashboard!$I$14 * Dashboard!$I$15 * (Dashboard!$D$12 / 365) * 'Lookups and Calculations'!$F$12</f>
        <v>0</v>
      </c>
    </row>
    <row r="314" spans="1:14" x14ac:dyDescent="0.35">
      <c r="A314" s="2">
        <v>313</v>
      </c>
      <c r="B314" s="11">
        <v>0.37429501789548703</v>
      </c>
      <c r="C314" s="11">
        <v>-0.88555104997771306</v>
      </c>
      <c r="D314" s="3">
        <f>B314*Dashboard!$D$11*Dashboard!$D$10*SQRT(Dashboard!$D$12/365)</f>
        <v>92930.628265450141</v>
      </c>
      <c r="E314" s="3">
        <f>IF(Dashboard!$I$3,C314*Dashboard!$E$11*Dashboard!$E$10*SQRT(Dashboard!$D$12/365),0)</f>
        <v>-439732.35817173915</v>
      </c>
      <c r="F314" s="3">
        <f>D314+IF(Dashboard!$I$3,E314,0)</f>
        <v>-346801.72990628902</v>
      </c>
      <c r="G314" s="3">
        <f>IF(Dashboard!$I$4, ('Lookups and Calculations'!$F$9) / (1 - 'Lookups and Calculations'!$F$10), 'Lookups and Calculations'!$F$9)</f>
        <v>1951878.888340465</v>
      </c>
      <c r="H314" s="12">
        <f t="shared" si="8"/>
        <v>0</v>
      </c>
      <c r="I314" s="12">
        <f t="shared" si="9"/>
        <v>0</v>
      </c>
      <c r="J314" s="13">
        <f>(1 - Dashboard!$I$9) * H314 * Dashboard!$I$8 * 'Lookups and Calculations'!$F$12</f>
        <v>0</v>
      </c>
      <c r="K314" s="12">
        <f>(1 - Dashboard!$I$11) * I314 * Dashboard!$I$10 * 'Lookups and Calculations'!$F$12</f>
        <v>0</v>
      </c>
      <c r="L314" s="12">
        <f>(H314 - I314) * Dashboard!$I$13 * (Dashboard!$D$12 / 365) * 'Lookups and Calculations'!$F$12</f>
        <v>0</v>
      </c>
      <c r="M314" s="3">
        <f>(G314*2) * Dashboard!$I$13 * (Dashboard!$D$12 / 365) * 'Lookups and Calculations'!$F$12</f>
        <v>1602.0878730267946</v>
      </c>
      <c r="N314" s="12">
        <f>H314 * Dashboard!$I$14 * Dashboard!$I$15 * (Dashboard!$D$12 / 365) * 'Lookups and Calculations'!$F$12</f>
        <v>0</v>
      </c>
    </row>
    <row r="315" spans="1:14" x14ac:dyDescent="0.35">
      <c r="A315" s="2">
        <v>314</v>
      </c>
      <c r="B315" s="11">
        <v>-0.88068704731102831</v>
      </c>
      <c r="C315" s="11">
        <v>0.64538427951890032</v>
      </c>
      <c r="D315" s="3">
        <f>B315*Dashboard!$D$11*Dashboard!$D$10*SQRT(Dashboard!$D$12/365)</f>
        <v>-218658.53591113177</v>
      </c>
      <c r="E315" s="3">
        <f>IF(Dashboard!$I$3,C315*Dashboard!$E$11*Dashboard!$E$10*SQRT(Dashboard!$D$12/365),0)</f>
        <v>320474.29808474315</v>
      </c>
      <c r="F315" s="3">
        <f>D315+IF(Dashboard!$I$3,E315,0)</f>
        <v>101815.76217361138</v>
      </c>
      <c r="G315" s="3">
        <f>IF(Dashboard!$I$4, ('Lookups and Calculations'!$F$9) / (1 - 'Lookups and Calculations'!$F$10), 'Lookups and Calculations'!$F$9)</f>
        <v>1951878.888340465</v>
      </c>
      <c r="H315" s="12">
        <f t="shared" si="8"/>
        <v>0</v>
      </c>
      <c r="I315" s="12">
        <f t="shared" si="9"/>
        <v>0</v>
      </c>
      <c r="J315" s="13">
        <f>(1 - Dashboard!$I$9) * H315 * Dashboard!$I$8 * 'Lookups and Calculations'!$F$12</f>
        <v>0</v>
      </c>
      <c r="K315" s="12">
        <f>(1 - Dashboard!$I$11) * I315 * Dashboard!$I$10 * 'Lookups and Calculations'!$F$12</f>
        <v>0</v>
      </c>
      <c r="L315" s="12">
        <f>(H315 - I315) * Dashboard!$I$13 * (Dashboard!$D$12 / 365) * 'Lookups and Calculations'!$F$12</f>
        <v>0</v>
      </c>
      <c r="M315" s="3">
        <f>(G315*2) * Dashboard!$I$13 * (Dashboard!$D$12 / 365) * 'Lookups and Calculations'!$F$12</f>
        <v>1602.0878730267946</v>
      </c>
      <c r="N315" s="12">
        <f>H315 * Dashboard!$I$14 * Dashboard!$I$15 * (Dashboard!$D$12 / 365) * 'Lookups and Calculations'!$F$12</f>
        <v>0</v>
      </c>
    </row>
    <row r="316" spans="1:14" x14ac:dyDescent="0.35">
      <c r="A316" s="2">
        <v>315</v>
      </c>
      <c r="B316" s="11">
        <v>-1.2381384086281029</v>
      </c>
      <c r="C316" s="11">
        <v>1.1727300103837743</v>
      </c>
      <c r="D316" s="3">
        <f>B316*Dashboard!$D$11*Dashboard!$D$10*SQRT(Dashboard!$D$12/365)</f>
        <v>-307407.19136561482</v>
      </c>
      <c r="E316" s="3">
        <f>IF(Dashboard!$I$3,C316*Dashboard!$E$11*Dashboard!$E$10*SQRT(Dashboard!$D$12/365),0)</f>
        <v>582334.9574005967</v>
      </c>
      <c r="F316" s="3">
        <f>D316+IF(Dashboard!$I$3,E316,0)</f>
        <v>274927.76603498188</v>
      </c>
      <c r="G316" s="3">
        <f>IF(Dashboard!$I$4, ('Lookups and Calculations'!$F$9) / (1 - 'Lookups and Calculations'!$F$10), 'Lookups and Calculations'!$F$9)</f>
        <v>1951878.888340465</v>
      </c>
      <c r="H316" s="12">
        <f t="shared" si="8"/>
        <v>0</v>
      </c>
      <c r="I316" s="12">
        <f t="shared" si="9"/>
        <v>0</v>
      </c>
      <c r="J316" s="13">
        <f>(1 - Dashboard!$I$9) * H316 * Dashboard!$I$8 * 'Lookups and Calculations'!$F$12</f>
        <v>0</v>
      </c>
      <c r="K316" s="12">
        <f>(1 - Dashboard!$I$11) * I316 * Dashboard!$I$10 * 'Lookups and Calculations'!$F$12</f>
        <v>0</v>
      </c>
      <c r="L316" s="12">
        <f>(H316 - I316) * Dashboard!$I$13 * (Dashboard!$D$12 / 365) * 'Lookups and Calculations'!$F$12</f>
        <v>0</v>
      </c>
      <c r="M316" s="3">
        <f>(G316*2) * Dashboard!$I$13 * (Dashboard!$D$12 / 365) * 'Lookups and Calculations'!$F$12</f>
        <v>1602.0878730267946</v>
      </c>
      <c r="N316" s="12">
        <f>H316 * Dashboard!$I$14 * Dashboard!$I$15 * (Dashboard!$D$12 / 365) * 'Lookups and Calculations'!$F$12</f>
        <v>0</v>
      </c>
    </row>
    <row r="317" spans="1:14" x14ac:dyDescent="0.35">
      <c r="A317" s="2">
        <v>316</v>
      </c>
      <c r="B317" s="11">
        <v>-1.1159990625125999</v>
      </c>
      <c r="C317" s="11">
        <v>-1.2356671896737013</v>
      </c>
      <c r="D317" s="3">
        <f>B317*Dashboard!$D$11*Dashboard!$D$10*SQRT(Dashboard!$D$12/365)</f>
        <v>-277082.21874304494</v>
      </c>
      <c r="E317" s="3">
        <f>IF(Dashboard!$I$3,C317*Dashboard!$E$11*Dashboard!$E$10*SQRT(Dashboard!$D$12/365),0)</f>
        <v>-613587.26551601663</v>
      </c>
      <c r="F317" s="3">
        <f>D317+IF(Dashboard!$I$3,E317,0)</f>
        <v>-890669.48425906152</v>
      </c>
      <c r="G317" s="3">
        <f>IF(Dashboard!$I$4, ('Lookups and Calculations'!$F$9) / (1 - 'Lookups and Calculations'!$F$10), 'Lookups and Calculations'!$F$9)</f>
        <v>1951878.888340465</v>
      </c>
      <c r="H317" s="12">
        <f t="shared" si="8"/>
        <v>0</v>
      </c>
      <c r="I317" s="12">
        <f t="shared" si="9"/>
        <v>0</v>
      </c>
      <c r="J317" s="13">
        <f>(1 - Dashboard!$I$9) * H317 * Dashboard!$I$8 * 'Lookups and Calculations'!$F$12</f>
        <v>0</v>
      </c>
      <c r="K317" s="12">
        <f>(1 - Dashboard!$I$11) * I317 * Dashboard!$I$10 * 'Lookups and Calculations'!$F$12</f>
        <v>0</v>
      </c>
      <c r="L317" s="12">
        <f>(H317 - I317) * Dashboard!$I$13 * (Dashboard!$D$12 / 365) * 'Lookups and Calculations'!$F$12</f>
        <v>0</v>
      </c>
      <c r="M317" s="3">
        <f>(G317*2) * Dashboard!$I$13 * (Dashboard!$D$12 / 365) * 'Lookups and Calculations'!$F$12</f>
        <v>1602.0878730267946</v>
      </c>
      <c r="N317" s="12">
        <f>H317 * Dashboard!$I$14 * Dashboard!$I$15 * (Dashboard!$D$12 / 365) * 'Lookups and Calculations'!$F$12</f>
        <v>0</v>
      </c>
    </row>
    <row r="318" spans="1:14" x14ac:dyDescent="0.35">
      <c r="A318" s="2">
        <v>317</v>
      </c>
      <c r="B318" s="11">
        <v>0.42708703723060415</v>
      </c>
      <c r="C318" s="11">
        <v>-6.0652954989010105E-2</v>
      </c>
      <c r="D318" s="3">
        <f>B318*Dashboard!$D$11*Dashboard!$D$10*SQRT(Dashboard!$D$12/365)</f>
        <v>106037.92408733601</v>
      </c>
      <c r="E318" s="3">
        <f>IF(Dashboard!$I$3,C318*Dashboard!$E$11*Dashboard!$E$10*SQRT(Dashboard!$D$12/365),0)</f>
        <v>-30118.045626023482</v>
      </c>
      <c r="F318" s="3">
        <f>D318+IF(Dashboard!$I$3,E318,0)</f>
        <v>75919.878461312532</v>
      </c>
      <c r="G318" s="3">
        <f>IF(Dashboard!$I$4, ('Lookups and Calculations'!$F$9) / (1 - 'Lookups and Calculations'!$F$10), 'Lookups and Calculations'!$F$9)</f>
        <v>1951878.888340465</v>
      </c>
      <c r="H318" s="12">
        <f t="shared" si="8"/>
        <v>0</v>
      </c>
      <c r="I318" s="12">
        <f t="shared" si="9"/>
        <v>0</v>
      </c>
      <c r="J318" s="13">
        <f>(1 - Dashboard!$I$9) * H318 * Dashboard!$I$8 * 'Lookups and Calculations'!$F$12</f>
        <v>0</v>
      </c>
      <c r="K318" s="12">
        <f>(1 - Dashboard!$I$11) * I318 * Dashboard!$I$10 * 'Lookups and Calculations'!$F$12</f>
        <v>0</v>
      </c>
      <c r="L318" s="12">
        <f>(H318 - I318) * Dashboard!$I$13 * (Dashboard!$D$12 / 365) * 'Lookups and Calculations'!$F$12</f>
        <v>0</v>
      </c>
      <c r="M318" s="3">
        <f>(G318*2) * Dashboard!$I$13 * (Dashboard!$D$12 / 365) * 'Lookups and Calculations'!$F$12</f>
        <v>1602.0878730267946</v>
      </c>
      <c r="N318" s="12">
        <f>H318 * Dashboard!$I$14 * Dashboard!$I$15 * (Dashboard!$D$12 / 365) * 'Lookups and Calculations'!$F$12</f>
        <v>0</v>
      </c>
    </row>
    <row r="319" spans="1:14" x14ac:dyDescent="0.35">
      <c r="A319" s="2">
        <v>318</v>
      </c>
      <c r="B319" s="11">
        <v>0.79607316830692343</v>
      </c>
      <c r="C319" s="11">
        <v>-1.5292707482841865</v>
      </c>
      <c r="D319" s="3">
        <f>B319*Dashboard!$D$11*Dashboard!$D$10*SQRT(Dashboard!$D$12/365)</f>
        <v>197650.45255474615</v>
      </c>
      <c r="E319" s="3">
        <f>IF(Dashboard!$I$3,C319*Dashboard!$E$11*Dashboard!$E$10*SQRT(Dashboard!$D$12/365),0)</f>
        <v>-759380.0859284054</v>
      </c>
      <c r="F319" s="3">
        <f>D319+IF(Dashboard!$I$3,E319,0)</f>
        <v>-561729.63337365922</v>
      </c>
      <c r="G319" s="3">
        <f>IF(Dashboard!$I$4, ('Lookups and Calculations'!$F$9) / (1 - 'Lookups and Calculations'!$F$10), 'Lookups and Calculations'!$F$9)</f>
        <v>1951878.888340465</v>
      </c>
      <c r="H319" s="12">
        <f t="shared" si="8"/>
        <v>0</v>
      </c>
      <c r="I319" s="12">
        <f t="shared" si="9"/>
        <v>0</v>
      </c>
      <c r="J319" s="13">
        <f>(1 - Dashboard!$I$9) * H319 * Dashboard!$I$8 * 'Lookups and Calculations'!$F$12</f>
        <v>0</v>
      </c>
      <c r="K319" s="12">
        <f>(1 - Dashboard!$I$11) * I319 * Dashboard!$I$10 * 'Lookups and Calculations'!$F$12</f>
        <v>0</v>
      </c>
      <c r="L319" s="12">
        <f>(H319 - I319) * Dashboard!$I$13 * (Dashboard!$D$12 / 365) * 'Lookups and Calculations'!$F$12</f>
        <v>0</v>
      </c>
      <c r="M319" s="3">
        <f>(G319*2) * Dashboard!$I$13 * (Dashboard!$D$12 / 365) * 'Lookups and Calculations'!$F$12</f>
        <v>1602.0878730267946</v>
      </c>
      <c r="N319" s="12">
        <f>H319 * Dashboard!$I$14 * Dashboard!$I$15 * (Dashboard!$D$12 / 365) * 'Lookups and Calculations'!$F$12</f>
        <v>0</v>
      </c>
    </row>
    <row r="320" spans="1:14" x14ac:dyDescent="0.35">
      <c r="A320" s="2">
        <v>319</v>
      </c>
      <c r="B320" s="11">
        <v>-0.54362111353031128</v>
      </c>
      <c r="C320" s="11">
        <v>-0.34646767919986049</v>
      </c>
      <c r="D320" s="3">
        <f>B320*Dashboard!$D$11*Dashboard!$D$10*SQRT(Dashboard!$D$12/365)</f>
        <v>-134971.21041787858</v>
      </c>
      <c r="E320" s="3">
        <f>IF(Dashboard!$I$3,C320*Dashboard!$E$11*Dashboard!$E$10*SQRT(Dashboard!$D$12/365),0)</f>
        <v>-172043.21490972041</v>
      </c>
      <c r="F320" s="3">
        <f>D320+IF(Dashboard!$I$3,E320,0)</f>
        <v>-307014.42532759899</v>
      </c>
      <c r="G320" s="3">
        <f>IF(Dashboard!$I$4, ('Lookups and Calculations'!$F$9) / (1 - 'Lookups and Calculations'!$F$10), 'Lookups and Calculations'!$F$9)</f>
        <v>1951878.888340465</v>
      </c>
      <c r="H320" s="12">
        <f t="shared" si="8"/>
        <v>0</v>
      </c>
      <c r="I320" s="12">
        <f t="shared" si="9"/>
        <v>0</v>
      </c>
      <c r="J320" s="13">
        <f>(1 - Dashboard!$I$9) * H320 * Dashboard!$I$8 * 'Lookups and Calculations'!$F$12</f>
        <v>0</v>
      </c>
      <c r="K320" s="12">
        <f>(1 - Dashboard!$I$11) * I320 * Dashboard!$I$10 * 'Lookups and Calculations'!$F$12</f>
        <v>0</v>
      </c>
      <c r="L320" s="12">
        <f>(H320 - I320) * Dashboard!$I$13 * (Dashboard!$D$12 / 365) * 'Lookups and Calculations'!$F$12</f>
        <v>0</v>
      </c>
      <c r="M320" s="3">
        <f>(G320*2) * Dashboard!$I$13 * (Dashboard!$D$12 / 365) * 'Lookups and Calculations'!$F$12</f>
        <v>1602.0878730267946</v>
      </c>
      <c r="N320" s="12">
        <f>H320 * Dashboard!$I$14 * Dashboard!$I$15 * (Dashboard!$D$12 / 365) * 'Lookups and Calculations'!$F$12</f>
        <v>0</v>
      </c>
    </row>
    <row r="321" spans="1:14" x14ac:dyDescent="0.35">
      <c r="A321" s="2">
        <v>320</v>
      </c>
      <c r="B321" s="11">
        <v>-1.617766122671815</v>
      </c>
      <c r="C321" s="11">
        <v>0.58251652933907705</v>
      </c>
      <c r="D321" s="3">
        <f>B321*Dashboard!$D$11*Dashboard!$D$10*SQRT(Dashboard!$D$12/365)</f>
        <v>-401661.83085138444</v>
      </c>
      <c r="E321" s="3">
        <f>IF(Dashboard!$I$3,C321*Dashboard!$E$11*Dashboard!$E$10*SQRT(Dashboard!$D$12/365),0)</f>
        <v>289256.46593354054</v>
      </c>
      <c r="F321" s="3">
        <f>D321+IF(Dashboard!$I$3,E321,0)</f>
        <v>-112405.36491784389</v>
      </c>
      <c r="G321" s="3">
        <f>IF(Dashboard!$I$4, ('Lookups and Calculations'!$F$9) / (1 - 'Lookups and Calculations'!$F$10), 'Lookups and Calculations'!$F$9)</f>
        <v>1951878.888340465</v>
      </c>
      <c r="H321" s="12">
        <f t="shared" si="8"/>
        <v>0</v>
      </c>
      <c r="I321" s="12">
        <f t="shared" si="9"/>
        <v>0</v>
      </c>
      <c r="J321" s="13">
        <f>(1 - Dashboard!$I$9) * H321 * Dashboard!$I$8 * 'Lookups and Calculations'!$F$12</f>
        <v>0</v>
      </c>
      <c r="K321" s="12">
        <f>(1 - Dashboard!$I$11) * I321 * Dashboard!$I$10 * 'Lookups and Calculations'!$F$12</f>
        <v>0</v>
      </c>
      <c r="L321" s="12">
        <f>(H321 - I321) * Dashboard!$I$13 * (Dashboard!$D$12 / 365) * 'Lookups and Calculations'!$F$12</f>
        <v>0</v>
      </c>
      <c r="M321" s="3">
        <f>(G321*2) * Dashboard!$I$13 * (Dashboard!$D$12 / 365) * 'Lookups and Calculations'!$F$12</f>
        <v>1602.0878730267946</v>
      </c>
      <c r="N321" s="12">
        <f>H321 * Dashboard!$I$14 * Dashboard!$I$15 * (Dashboard!$D$12 / 365) * 'Lookups and Calculations'!$F$12</f>
        <v>0</v>
      </c>
    </row>
    <row r="322" spans="1:14" x14ac:dyDescent="0.35">
      <c r="A322" s="2">
        <v>321</v>
      </c>
      <c r="B322" s="11">
        <v>-0.80663560140553436</v>
      </c>
      <c r="C322" s="11">
        <v>-0.827963377879396</v>
      </c>
      <c r="D322" s="3">
        <f>B322*Dashboard!$D$11*Dashboard!$D$10*SQRT(Dashboard!$D$12/365)</f>
        <v>-200272.9121038598</v>
      </c>
      <c r="E322" s="3">
        <f>IF(Dashboard!$I$3,C322*Dashboard!$E$11*Dashboard!$E$10*SQRT(Dashboard!$D$12/365),0)</f>
        <v>-411136.42024805734</v>
      </c>
      <c r="F322" s="3">
        <f>D322+IF(Dashboard!$I$3,E322,0)</f>
        <v>-611409.33235191717</v>
      </c>
      <c r="G322" s="3">
        <f>IF(Dashboard!$I$4, ('Lookups and Calculations'!$F$9) / (1 - 'Lookups and Calculations'!$F$10), 'Lookups and Calculations'!$F$9)</f>
        <v>1951878.888340465</v>
      </c>
      <c r="H322" s="12">
        <f t="shared" si="8"/>
        <v>0</v>
      </c>
      <c r="I322" s="12">
        <f t="shared" si="9"/>
        <v>0</v>
      </c>
      <c r="J322" s="13">
        <f>(1 - Dashboard!$I$9) * H322 * Dashboard!$I$8 * 'Lookups and Calculations'!$F$12</f>
        <v>0</v>
      </c>
      <c r="K322" s="12">
        <f>(1 - Dashboard!$I$11) * I322 * Dashboard!$I$10 * 'Lookups and Calculations'!$F$12</f>
        <v>0</v>
      </c>
      <c r="L322" s="12">
        <f>(H322 - I322) * Dashboard!$I$13 * (Dashboard!$D$12 / 365) * 'Lookups and Calculations'!$F$12</f>
        <v>0</v>
      </c>
      <c r="M322" s="3">
        <f>(G322*2) * Dashboard!$I$13 * (Dashboard!$D$12 / 365) * 'Lookups and Calculations'!$F$12</f>
        <v>1602.0878730267946</v>
      </c>
      <c r="N322" s="12">
        <f>H322 * Dashboard!$I$14 * Dashboard!$I$15 * (Dashboard!$D$12 / 365) * 'Lookups and Calculations'!$F$12</f>
        <v>0</v>
      </c>
    </row>
    <row r="323" spans="1:14" x14ac:dyDescent="0.35">
      <c r="A323" s="2">
        <v>322</v>
      </c>
      <c r="B323" s="11">
        <v>-2.108993643044395</v>
      </c>
      <c r="C323" s="11">
        <v>0.3266782316609006</v>
      </c>
      <c r="D323" s="3">
        <f>B323*Dashboard!$D$11*Dashboard!$D$10*SQRT(Dashboard!$D$12/365)</f>
        <v>-523624.66740255046</v>
      </c>
      <c r="E323" s="3">
        <f>IF(Dashboard!$I$3,C323*Dashboard!$E$11*Dashboard!$E$10*SQRT(Dashboard!$D$12/365),0)</f>
        <v>162216.49692046194</v>
      </c>
      <c r="F323" s="3">
        <f>D323+IF(Dashboard!$I$3,E323,0)</f>
        <v>-361408.17048208852</v>
      </c>
      <c r="G323" s="3">
        <f>IF(Dashboard!$I$4, ('Lookups and Calculations'!$F$9) / (1 - 'Lookups and Calculations'!$F$10), 'Lookups and Calculations'!$F$9)</f>
        <v>1951878.888340465</v>
      </c>
      <c r="H323" s="12">
        <f t="shared" ref="H323:H386" si="10">MAX(0,F323-G323)</f>
        <v>0</v>
      </c>
      <c r="I323" s="12">
        <f t="shared" ref="I323:I386" si="11">MAX(0,-F323-G323)</f>
        <v>0</v>
      </c>
      <c r="J323" s="13">
        <f>(1 - Dashboard!$I$9) * H323 * Dashboard!$I$8 * 'Lookups and Calculations'!$F$12</f>
        <v>0</v>
      </c>
      <c r="K323" s="12">
        <f>(1 - Dashboard!$I$11) * I323 * Dashboard!$I$10 * 'Lookups and Calculations'!$F$12</f>
        <v>0</v>
      </c>
      <c r="L323" s="12">
        <f>(H323 - I323) * Dashboard!$I$13 * (Dashboard!$D$12 / 365) * 'Lookups and Calculations'!$F$12</f>
        <v>0</v>
      </c>
      <c r="M323" s="3">
        <f>(G323*2) * Dashboard!$I$13 * (Dashboard!$D$12 / 365) * 'Lookups and Calculations'!$F$12</f>
        <v>1602.0878730267946</v>
      </c>
      <c r="N323" s="12">
        <f>H323 * Dashboard!$I$14 * Dashboard!$I$15 * (Dashboard!$D$12 / 365) * 'Lookups and Calculations'!$F$12</f>
        <v>0</v>
      </c>
    </row>
    <row r="324" spans="1:14" x14ac:dyDescent="0.35">
      <c r="A324" s="2">
        <v>323</v>
      </c>
      <c r="B324" s="11">
        <v>-0.44137421875772076</v>
      </c>
      <c r="C324" s="11">
        <v>0.15925173557365549</v>
      </c>
      <c r="D324" s="3">
        <f>B324*Dashboard!$D$11*Dashboard!$D$10*SQRT(Dashboard!$D$12/365)</f>
        <v>-109585.17075634783</v>
      </c>
      <c r="E324" s="3">
        <f>IF(Dashboard!$I$3,C324*Dashboard!$E$11*Dashboard!$E$10*SQRT(Dashboard!$D$12/365),0)</f>
        <v>79078.604478542693</v>
      </c>
      <c r="F324" s="3">
        <f>D324+IF(Dashboard!$I$3,E324,0)</f>
        <v>-30506.566277805134</v>
      </c>
      <c r="G324" s="3">
        <f>IF(Dashboard!$I$4, ('Lookups and Calculations'!$F$9) / (1 - 'Lookups and Calculations'!$F$10), 'Lookups and Calculations'!$F$9)</f>
        <v>1951878.888340465</v>
      </c>
      <c r="H324" s="12">
        <f t="shared" si="10"/>
        <v>0</v>
      </c>
      <c r="I324" s="12">
        <f t="shared" si="11"/>
        <v>0</v>
      </c>
      <c r="J324" s="13">
        <f>(1 - Dashboard!$I$9) * H324 * Dashboard!$I$8 * 'Lookups and Calculations'!$F$12</f>
        <v>0</v>
      </c>
      <c r="K324" s="12">
        <f>(1 - Dashboard!$I$11) * I324 * Dashboard!$I$10 * 'Lookups and Calculations'!$F$12</f>
        <v>0</v>
      </c>
      <c r="L324" s="12">
        <f>(H324 - I324) * Dashboard!$I$13 * (Dashboard!$D$12 / 365) * 'Lookups and Calculations'!$F$12</f>
        <v>0</v>
      </c>
      <c r="M324" s="3">
        <f>(G324*2) * Dashboard!$I$13 * (Dashboard!$D$12 / 365) * 'Lookups and Calculations'!$F$12</f>
        <v>1602.0878730267946</v>
      </c>
      <c r="N324" s="12">
        <f>H324 * Dashboard!$I$14 * Dashboard!$I$15 * (Dashboard!$D$12 / 365) * 'Lookups and Calculations'!$F$12</f>
        <v>0</v>
      </c>
    </row>
    <row r="325" spans="1:14" x14ac:dyDescent="0.35">
      <c r="A325" s="2">
        <v>324</v>
      </c>
      <c r="B325" s="11">
        <v>-1.8098115448986725</v>
      </c>
      <c r="C325" s="11">
        <v>9.3212782094600183E-2</v>
      </c>
      <c r="D325" s="3">
        <f>B325*Dashboard!$D$11*Dashboard!$D$10*SQRT(Dashboard!$D$12/365)</f>
        <v>-449343.20754560712</v>
      </c>
      <c r="E325" s="3">
        <f>IF(Dashboard!$I$3,C325*Dashboard!$E$11*Dashboard!$E$10*SQRT(Dashboard!$D$12/365),0)</f>
        <v>46286.06841270029</v>
      </c>
      <c r="F325" s="3">
        <f>D325+IF(Dashboard!$I$3,E325,0)</f>
        <v>-403057.1391329068</v>
      </c>
      <c r="G325" s="3">
        <f>IF(Dashboard!$I$4, ('Lookups and Calculations'!$F$9) / (1 - 'Lookups and Calculations'!$F$10), 'Lookups and Calculations'!$F$9)</f>
        <v>1951878.888340465</v>
      </c>
      <c r="H325" s="12">
        <f t="shared" si="10"/>
        <v>0</v>
      </c>
      <c r="I325" s="12">
        <f t="shared" si="11"/>
        <v>0</v>
      </c>
      <c r="J325" s="13">
        <f>(1 - Dashboard!$I$9) * H325 * Dashboard!$I$8 * 'Lookups and Calculations'!$F$12</f>
        <v>0</v>
      </c>
      <c r="K325" s="12">
        <f>(1 - Dashboard!$I$11) * I325 * Dashboard!$I$10 * 'Lookups and Calculations'!$F$12</f>
        <v>0</v>
      </c>
      <c r="L325" s="12">
        <f>(H325 - I325) * Dashboard!$I$13 * (Dashboard!$D$12 / 365) * 'Lookups and Calculations'!$F$12</f>
        <v>0</v>
      </c>
      <c r="M325" s="3">
        <f>(G325*2) * Dashboard!$I$13 * (Dashboard!$D$12 / 365) * 'Lookups and Calculations'!$F$12</f>
        <v>1602.0878730267946</v>
      </c>
      <c r="N325" s="12">
        <f>H325 * Dashboard!$I$14 * Dashboard!$I$15 * (Dashboard!$D$12 / 365) * 'Lookups and Calculations'!$F$12</f>
        <v>0</v>
      </c>
    </row>
    <row r="326" spans="1:14" x14ac:dyDescent="0.35">
      <c r="A326" s="2">
        <v>325</v>
      </c>
      <c r="B326" s="11">
        <v>1.8214574143151123</v>
      </c>
      <c r="C326" s="11">
        <v>0.89238890675212912</v>
      </c>
      <c r="D326" s="3">
        <f>B326*Dashboard!$D$11*Dashboard!$D$10*SQRT(Dashboard!$D$12/365)</f>
        <v>452234.66457768896</v>
      </c>
      <c r="E326" s="3">
        <f>IF(Dashboard!$I$3,C326*Dashboard!$E$11*Dashboard!$E$10*SQRT(Dashboard!$D$12/365),0)</f>
        <v>443127.78849089489</v>
      </c>
      <c r="F326" s="3">
        <f>D326+IF(Dashboard!$I$3,E326,0)</f>
        <v>895362.45306858385</v>
      </c>
      <c r="G326" s="3">
        <f>IF(Dashboard!$I$4, ('Lookups and Calculations'!$F$9) / (1 - 'Lookups and Calculations'!$F$10), 'Lookups and Calculations'!$F$9)</f>
        <v>1951878.888340465</v>
      </c>
      <c r="H326" s="12">
        <f t="shared" si="10"/>
        <v>0</v>
      </c>
      <c r="I326" s="12">
        <f t="shared" si="11"/>
        <v>0</v>
      </c>
      <c r="J326" s="13">
        <f>(1 - Dashboard!$I$9) * H326 * Dashboard!$I$8 * 'Lookups and Calculations'!$F$12</f>
        <v>0</v>
      </c>
      <c r="K326" s="12">
        <f>(1 - Dashboard!$I$11) * I326 * Dashboard!$I$10 * 'Lookups and Calculations'!$F$12</f>
        <v>0</v>
      </c>
      <c r="L326" s="12">
        <f>(H326 - I326) * Dashboard!$I$13 * (Dashboard!$D$12 / 365) * 'Lookups and Calculations'!$F$12</f>
        <v>0</v>
      </c>
      <c r="M326" s="3">
        <f>(G326*2) * Dashboard!$I$13 * (Dashboard!$D$12 / 365) * 'Lookups and Calculations'!$F$12</f>
        <v>1602.0878730267946</v>
      </c>
      <c r="N326" s="12">
        <f>H326 * Dashboard!$I$14 * Dashboard!$I$15 * (Dashboard!$D$12 / 365) * 'Lookups and Calculations'!$F$12</f>
        <v>0</v>
      </c>
    </row>
    <row r="327" spans="1:14" x14ac:dyDescent="0.35">
      <c r="A327" s="2">
        <v>326</v>
      </c>
      <c r="B327" s="11">
        <v>-1.5985350168436117</v>
      </c>
      <c r="C327" s="11">
        <v>-0.22099341425022337</v>
      </c>
      <c r="D327" s="3">
        <f>B327*Dashboard!$D$11*Dashboard!$D$10*SQRT(Dashboard!$D$12/365)</f>
        <v>-396887.09792305744</v>
      </c>
      <c r="E327" s="3">
        <f>IF(Dashboard!$I$3,C327*Dashboard!$E$11*Dashboard!$E$10*SQRT(Dashboard!$D$12/365),0)</f>
        <v>-109737.2705854964</v>
      </c>
      <c r="F327" s="3">
        <f>D327+IF(Dashboard!$I$3,E327,0)</f>
        <v>-506624.36850855383</v>
      </c>
      <c r="G327" s="3">
        <f>IF(Dashboard!$I$4, ('Lookups and Calculations'!$F$9) / (1 - 'Lookups and Calculations'!$F$10), 'Lookups and Calculations'!$F$9)</f>
        <v>1951878.888340465</v>
      </c>
      <c r="H327" s="12">
        <f t="shared" si="10"/>
        <v>0</v>
      </c>
      <c r="I327" s="12">
        <f t="shared" si="11"/>
        <v>0</v>
      </c>
      <c r="J327" s="13">
        <f>(1 - Dashboard!$I$9) * H327 * Dashboard!$I$8 * 'Lookups and Calculations'!$F$12</f>
        <v>0</v>
      </c>
      <c r="K327" s="12">
        <f>(1 - Dashboard!$I$11) * I327 * Dashboard!$I$10 * 'Lookups and Calculations'!$F$12</f>
        <v>0</v>
      </c>
      <c r="L327" s="12">
        <f>(H327 - I327) * Dashboard!$I$13 * (Dashboard!$D$12 / 365) * 'Lookups and Calculations'!$F$12</f>
        <v>0</v>
      </c>
      <c r="M327" s="3">
        <f>(G327*2) * Dashboard!$I$13 * (Dashboard!$D$12 / 365) * 'Lookups and Calculations'!$F$12</f>
        <v>1602.0878730267946</v>
      </c>
      <c r="N327" s="12">
        <f>H327 * Dashboard!$I$14 * Dashboard!$I$15 * (Dashboard!$D$12 / 365) * 'Lookups and Calculations'!$F$12</f>
        <v>0</v>
      </c>
    </row>
    <row r="328" spans="1:14" x14ac:dyDescent="0.35">
      <c r="A328" s="2">
        <v>327</v>
      </c>
      <c r="B328" s="11">
        <v>0.78932801681637244</v>
      </c>
      <c r="C328" s="11">
        <v>-0.61489430348728225</v>
      </c>
      <c r="D328" s="3">
        <f>B328*Dashboard!$D$11*Dashboard!$D$10*SQRT(Dashboard!$D$12/365)</f>
        <v>195975.75442681761</v>
      </c>
      <c r="E328" s="3">
        <f>IF(Dashboard!$I$3,C328*Dashboard!$E$11*Dashboard!$E$10*SQRT(Dashboard!$D$12/365),0)</f>
        <v>-305334.08786047582</v>
      </c>
      <c r="F328" s="3">
        <f>D328+IF(Dashboard!$I$3,E328,0)</f>
        <v>-109358.3334336582</v>
      </c>
      <c r="G328" s="3">
        <f>IF(Dashboard!$I$4, ('Lookups and Calculations'!$F$9) / (1 - 'Lookups and Calculations'!$F$10), 'Lookups and Calculations'!$F$9)</f>
        <v>1951878.888340465</v>
      </c>
      <c r="H328" s="12">
        <f t="shared" si="10"/>
        <v>0</v>
      </c>
      <c r="I328" s="12">
        <f t="shared" si="11"/>
        <v>0</v>
      </c>
      <c r="J328" s="13">
        <f>(1 - Dashboard!$I$9) * H328 * Dashboard!$I$8 * 'Lookups and Calculations'!$F$12</f>
        <v>0</v>
      </c>
      <c r="K328" s="12">
        <f>(1 - Dashboard!$I$11) * I328 * Dashboard!$I$10 * 'Lookups and Calculations'!$F$12</f>
        <v>0</v>
      </c>
      <c r="L328" s="12">
        <f>(H328 - I328) * Dashboard!$I$13 * (Dashboard!$D$12 / 365) * 'Lookups and Calculations'!$F$12</f>
        <v>0</v>
      </c>
      <c r="M328" s="3">
        <f>(G328*2) * Dashboard!$I$13 * (Dashboard!$D$12 / 365) * 'Lookups and Calculations'!$F$12</f>
        <v>1602.0878730267946</v>
      </c>
      <c r="N328" s="12">
        <f>H328 * Dashboard!$I$14 * Dashboard!$I$15 * (Dashboard!$D$12 / 365) * 'Lookups and Calculations'!$F$12</f>
        <v>0</v>
      </c>
    </row>
    <row r="329" spans="1:14" x14ac:dyDescent="0.35">
      <c r="A329" s="2">
        <v>328</v>
      </c>
      <c r="B329" s="11">
        <v>-0.84606520548542374</v>
      </c>
      <c r="C329" s="11">
        <v>0.52765578608398267</v>
      </c>
      <c r="D329" s="3">
        <f>B329*Dashboard!$D$11*Dashboard!$D$10*SQRT(Dashboard!$D$12/365)</f>
        <v>-210062.56386039275</v>
      </c>
      <c r="E329" s="3">
        <f>IF(Dashboard!$I$3,C329*Dashboard!$E$11*Dashboard!$E$10*SQRT(Dashboard!$D$12/365),0)</f>
        <v>262014.62143092928</v>
      </c>
      <c r="F329" s="3">
        <f>D329+IF(Dashboard!$I$3,E329,0)</f>
        <v>51952.057570536534</v>
      </c>
      <c r="G329" s="3">
        <f>IF(Dashboard!$I$4, ('Lookups and Calculations'!$F$9) / (1 - 'Lookups and Calculations'!$F$10), 'Lookups and Calculations'!$F$9)</f>
        <v>1951878.888340465</v>
      </c>
      <c r="H329" s="12">
        <f t="shared" si="10"/>
        <v>0</v>
      </c>
      <c r="I329" s="12">
        <f t="shared" si="11"/>
        <v>0</v>
      </c>
      <c r="J329" s="13">
        <f>(1 - Dashboard!$I$9) * H329 * Dashboard!$I$8 * 'Lookups and Calculations'!$F$12</f>
        <v>0</v>
      </c>
      <c r="K329" s="12">
        <f>(1 - Dashboard!$I$11) * I329 * Dashboard!$I$10 * 'Lookups and Calculations'!$F$12</f>
        <v>0</v>
      </c>
      <c r="L329" s="12">
        <f>(H329 - I329) * Dashboard!$I$13 * (Dashboard!$D$12 / 365) * 'Lookups and Calculations'!$F$12</f>
        <v>0</v>
      </c>
      <c r="M329" s="3">
        <f>(G329*2) * Dashboard!$I$13 * (Dashboard!$D$12 / 365) * 'Lookups and Calculations'!$F$12</f>
        <v>1602.0878730267946</v>
      </c>
      <c r="N329" s="12">
        <f>H329 * Dashboard!$I$14 * Dashboard!$I$15 * (Dashboard!$D$12 / 365) * 'Lookups and Calculations'!$F$12</f>
        <v>0</v>
      </c>
    </row>
    <row r="330" spans="1:14" x14ac:dyDescent="0.35">
      <c r="A330" s="2">
        <v>329</v>
      </c>
      <c r="B330" s="11">
        <v>-2.3502075383017531</v>
      </c>
      <c r="C330" s="11">
        <v>0.19173140553314896</v>
      </c>
      <c r="D330" s="3">
        <f>B330*Dashboard!$D$11*Dashboard!$D$10*SQRT(Dashboard!$D$12/365)</f>
        <v>-583513.6794408618</v>
      </c>
      <c r="E330" s="3">
        <f>IF(Dashboard!$I$3,C330*Dashboard!$E$11*Dashboard!$E$10*SQRT(Dashboard!$D$12/365),0)</f>
        <v>95206.824149545646</v>
      </c>
      <c r="F330" s="3">
        <f>D330+IF(Dashboard!$I$3,E330,0)</f>
        <v>-488306.85529131617</v>
      </c>
      <c r="G330" s="3">
        <f>IF(Dashboard!$I$4, ('Lookups and Calculations'!$F$9) / (1 - 'Lookups and Calculations'!$F$10), 'Lookups and Calculations'!$F$9)</f>
        <v>1951878.888340465</v>
      </c>
      <c r="H330" s="12">
        <f t="shared" si="10"/>
        <v>0</v>
      </c>
      <c r="I330" s="12">
        <f t="shared" si="11"/>
        <v>0</v>
      </c>
      <c r="J330" s="13">
        <f>(1 - Dashboard!$I$9) * H330 * Dashboard!$I$8 * 'Lookups and Calculations'!$F$12</f>
        <v>0</v>
      </c>
      <c r="K330" s="12">
        <f>(1 - Dashboard!$I$11) * I330 * Dashboard!$I$10 * 'Lookups and Calculations'!$F$12</f>
        <v>0</v>
      </c>
      <c r="L330" s="12">
        <f>(H330 - I330) * Dashboard!$I$13 * (Dashboard!$D$12 / 365) * 'Lookups and Calculations'!$F$12</f>
        <v>0</v>
      </c>
      <c r="M330" s="3">
        <f>(G330*2) * Dashboard!$I$13 * (Dashboard!$D$12 / 365) * 'Lookups and Calculations'!$F$12</f>
        <v>1602.0878730267946</v>
      </c>
      <c r="N330" s="12">
        <f>H330 * Dashboard!$I$14 * Dashboard!$I$15 * (Dashboard!$D$12 / 365) * 'Lookups and Calculations'!$F$12</f>
        <v>0</v>
      </c>
    </row>
    <row r="331" spans="1:14" x14ac:dyDescent="0.35">
      <c r="A331" s="2">
        <v>330</v>
      </c>
      <c r="B331" s="11">
        <v>0.2260401272675199</v>
      </c>
      <c r="C331" s="11">
        <v>1.022753058255963</v>
      </c>
      <c r="D331" s="3">
        <f>B331*Dashboard!$D$11*Dashboard!$D$10*SQRT(Dashboard!$D$12/365)</f>
        <v>56121.642116108444</v>
      </c>
      <c r="E331" s="3">
        <f>IF(Dashboard!$I$3,C331*Dashboard!$E$11*Dashboard!$E$10*SQRT(Dashboard!$D$12/365),0)</f>
        <v>507861.87215922942</v>
      </c>
      <c r="F331" s="3">
        <f>D331+IF(Dashboard!$I$3,E331,0)</f>
        <v>563983.5142753378</v>
      </c>
      <c r="G331" s="3">
        <f>IF(Dashboard!$I$4, ('Lookups and Calculations'!$F$9) / (1 - 'Lookups and Calculations'!$F$10), 'Lookups and Calculations'!$F$9)</f>
        <v>1951878.888340465</v>
      </c>
      <c r="H331" s="12">
        <f t="shared" si="10"/>
        <v>0</v>
      </c>
      <c r="I331" s="12">
        <f t="shared" si="11"/>
        <v>0</v>
      </c>
      <c r="J331" s="13">
        <f>(1 - Dashboard!$I$9) * H331 * Dashboard!$I$8 * 'Lookups and Calculations'!$F$12</f>
        <v>0</v>
      </c>
      <c r="K331" s="12">
        <f>(1 - Dashboard!$I$11) * I331 * Dashboard!$I$10 * 'Lookups and Calculations'!$F$12</f>
        <v>0</v>
      </c>
      <c r="L331" s="12">
        <f>(H331 - I331) * Dashboard!$I$13 * (Dashboard!$D$12 / 365) * 'Lookups and Calculations'!$F$12</f>
        <v>0</v>
      </c>
      <c r="M331" s="3">
        <f>(G331*2) * Dashboard!$I$13 * (Dashboard!$D$12 / 365) * 'Lookups and Calculations'!$F$12</f>
        <v>1602.0878730267946</v>
      </c>
      <c r="N331" s="12">
        <f>H331 * Dashboard!$I$14 * Dashboard!$I$15 * (Dashboard!$D$12 / 365) * 'Lookups and Calculations'!$F$12</f>
        <v>0</v>
      </c>
    </row>
    <row r="332" spans="1:14" x14ac:dyDescent="0.35">
      <c r="A332" s="2">
        <v>331</v>
      </c>
      <c r="B332" s="11">
        <v>1.1241728207833761</v>
      </c>
      <c r="C332" s="11">
        <v>-0.3739513087941404</v>
      </c>
      <c r="D332" s="3">
        <f>B332*Dashboard!$D$11*Dashboard!$D$10*SQRT(Dashboard!$D$12/365)</f>
        <v>279111.61388611695</v>
      </c>
      <c r="E332" s="3">
        <f>IF(Dashboard!$I$3,C332*Dashboard!$E$11*Dashboard!$E$10*SQRT(Dashboard!$D$12/365),0)</f>
        <v>-185690.58312515586</v>
      </c>
      <c r="F332" s="3">
        <f>D332+IF(Dashboard!$I$3,E332,0)</f>
        <v>93421.03076096109</v>
      </c>
      <c r="G332" s="3">
        <f>IF(Dashboard!$I$4, ('Lookups and Calculations'!$F$9) / (1 - 'Lookups and Calculations'!$F$10), 'Lookups and Calculations'!$F$9)</f>
        <v>1951878.888340465</v>
      </c>
      <c r="H332" s="12">
        <f t="shared" si="10"/>
        <v>0</v>
      </c>
      <c r="I332" s="12">
        <f t="shared" si="11"/>
        <v>0</v>
      </c>
      <c r="J332" s="13">
        <f>(1 - Dashboard!$I$9) * H332 * Dashboard!$I$8 * 'Lookups and Calculations'!$F$12</f>
        <v>0</v>
      </c>
      <c r="K332" s="12">
        <f>(1 - Dashboard!$I$11) * I332 * Dashboard!$I$10 * 'Lookups and Calculations'!$F$12</f>
        <v>0</v>
      </c>
      <c r="L332" s="12">
        <f>(H332 - I332) * Dashboard!$I$13 * (Dashboard!$D$12 / 365) * 'Lookups and Calculations'!$F$12</f>
        <v>0</v>
      </c>
      <c r="M332" s="3">
        <f>(G332*2) * Dashboard!$I$13 * (Dashboard!$D$12 / 365) * 'Lookups and Calculations'!$F$12</f>
        <v>1602.0878730267946</v>
      </c>
      <c r="N332" s="12">
        <f>H332 * Dashboard!$I$14 * Dashboard!$I$15 * (Dashboard!$D$12 / 365) * 'Lookups and Calculations'!$F$12</f>
        <v>0</v>
      </c>
    </row>
    <row r="333" spans="1:14" x14ac:dyDescent="0.35">
      <c r="A333" s="2">
        <v>332</v>
      </c>
      <c r="B333" s="11">
        <v>-0.17918189307610646</v>
      </c>
      <c r="C333" s="11">
        <v>-1.5881761466813806</v>
      </c>
      <c r="D333" s="3">
        <f>B333*Dashboard!$D$11*Dashboard!$D$10*SQRT(Dashboard!$D$12/365)</f>
        <v>-44487.596952211672</v>
      </c>
      <c r="E333" s="3">
        <f>IF(Dashboard!$I$3,C333*Dashboard!$E$11*Dashboard!$E$10*SQRT(Dashboard!$D$12/365),0)</f>
        <v>-788630.35867879726</v>
      </c>
      <c r="F333" s="3">
        <f>D333+IF(Dashboard!$I$3,E333,0)</f>
        <v>-833117.95563100895</v>
      </c>
      <c r="G333" s="3">
        <f>IF(Dashboard!$I$4, ('Lookups and Calculations'!$F$9) / (1 - 'Lookups and Calculations'!$F$10), 'Lookups and Calculations'!$F$9)</f>
        <v>1951878.888340465</v>
      </c>
      <c r="H333" s="12">
        <f t="shared" si="10"/>
        <v>0</v>
      </c>
      <c r="I333" s="12">
        <f t="shared" si="11"/>
        <v>0</v>
      </c>
      <c r="J333" s="13">
        <f>(1 - Dashboard!$I$9) * H333 * Dashboard!$I$8 * 'Lookups and Calculations'!$F$12</f>
        <v>0</v>
      </c>
      <c r="K333" s="12">
        <f>(1 - Dashboard!$I$11) * I333 * Dashboard!$I$10 * 'Lookups and Calculations'!$F$12</f>
        <v>0</v>
      </c>
      <c r="L333" s="12">
        <f>(H333 - I333) * Dashboard!$I$13 * (Dashboard!$D$12 / 365) * 'Lookups and Calculations'!$F$12</f>
        <v>0</v>
      </c>
      <c r="M333" s="3">
        <f>(G333*2) * Dashboard!$I$13 * (Dashboard!$D$12 / 365) * 'Lookups and Calculations'!$F$12</f>
        <v>1602.0878730267946</v>
      </c>
      <c r="N333" s="12">
        <f>H333 * Dashboard!$I$14 * Dashboard!$I$15 * (Dashboard!$D$12 / 365) * 'Lookups and Calculations'!$F$12</f>
        <v>0</v>
      </c>
    </row>
    <row r="334" spans="1:14" x14ac:dyDescent="0.35">
      <c r="A334" s="2">
        <v>333</v>
      </c>
      <c r="B334" s="11">
        <v>-0.50103332378809573</v>
      </c>
      <c r="C334" s="11">
        <v>-1.3510605573395398</v>
      </c>
      <c r="D334" s="3">
        <f>B334*Dashboard!$D$11*Dashboard!$D$10*SQRT(Dashboard!$D$12/365)</f>
        <v>-124397.43874591345</v>
      </c>
      <c r="E334" s="3">
        <f>IF(Dashboard!$I$3,C334*Dashboard!$E$11*Dashboard!$E$10*SQRT(Dashboard!$D$12/365),0)</f>
        <v>-670887.40386756021</v>
      </c>
      <c r="F334" s="3">
        <f>D334+IF(Dashboard!$I$3,E334,0)</f>
        <v>-795284.84261347365</v>
      </c>
      <c r="G334" s="3">
        <f>IF(Dashboard!$I$4, ('Lookups and Calculations'!$F$9) / (1 - 'Lookups and Calculations'!$F$10), 'Lookups and Calculations'!$F$9)</f>
        <v>1951878.888340465</v>
      </c>
      <c r="H334" s="12">
        <f t="shared" si="10"/>
        <v>0</v>
      </c>
      <c r="I334" s="12">
        <f t="shared" si="11"/>
        <v>0</v>
      </c>
      <c r="J334" s="13">
        <f>(1 - Dashboard!$I$9) * H334 * Dashboard!$I$8 * 'Lookups and Calculations'!$F$12</f>
        <v>0</v>
      </c>
      <c r="K334" s="12">
        <f>(1 - Dashboard!$I$11) * I334 * Dashboard!$I$10 * 'Lookups and Calculations'!$F$12</f>
        <v>0</v>
      </c>
      <c r="L334" s="12">
        <f>(H334 - I334) * Dashboard!$I$13 * (Dashboard!$D$12 / 365) * 'Lookups and Calculations'!$F$12</f>
        <v>0</v>
      </c>
      <c r="M334" s="3">
        <f>(G334*2) * Dashboard!$I$13 * (Dashboard!$D$12 / 365) * 'Lookups and Calculations'!$F$12</f>
        <v>1602.0878730267946</v>
      </c>
      <c r="N334" s="12">
        <f>H334 * Dashboard!$I$14 * Dashboard!$I$15 * (Dashboard!$D$12 / 365) * 'Lookups and Calculations'!$F$12</f>
        <v>0</v>
      </c>
    </row>
    <row r="335" spans="1:14" x14ac:dyDescent="0.35">
      <c r="A335" s="2">
        <v>334</v>
      </c>
      <c r="B335" s="11">
        <v>-0.44988212924797549</v>
      </c>
      <c r="C335" s="11">
        <v>-0.48436935890632993</v>
      </c>
      <c r="D335" s="3">
        <f>B335*Dashboard!$D$11*Dashboard!$D$10*SQRT(Dashboard!$D$12/365)</f>
        <v>-111697.52980277882</v>
      </c>
      <c r="E335" s="3">
        <f>IF(Dashboard!$I$3,C335*Dashboard!$E$11*Dashboard!$E$10*SQRT(Dashboard!$D$12/365),0)</f>
        <v>-240520.16021365952</v>
      </c>
      <c r="F335" s="3">
        <f>D335+IF(Dashboard!$I$3,E335,0)</f>
        <v>-352217.69001643837</v>
      </c>
      <c r="G335" s="3">
        <f>IF(Dashboard!$I$4, ('Lookups and Calculations'!$F$9) / (1 - 'Lookups and Calculations'!$F$10), 'Lookups and Calculations'!$F$9)</f>
        <v>1951878.888340465</v>
      </c>
      <c r="H335" s="12">
        <f t="shared" si="10"/>
        <v>0</v>
      </c>
      <c r="I335" s="12">
        <f t="shared" si="11"/>
        <v>0</v>
      </c>
      <c r="J335" s="13">
        <f>(1 - Dashboard!$I$9) * H335 * Dashboard!$I$8 * 'Lookups and Calculations'!$F$12</f>
        <v>0</v>
      </c>
      <c r="K335" s="12">
        <f>(1 - Dashboard!$I$11) * I335 * Dashboard!$I$10 * 'Lookups and Calculations'!$F$12</f>
        <v>0</v>
      </c>
      <c r="L335" s="12">
        <f>(H335 - I335) * Dashboard!$I$13 * (Dashboard!$D$12 / 365) * 'Lookups and Calculations'!$F$12</f>
        <v>0</v>
      </c>
      <c r="M335" s="3">
        <f>(G335*2) * Dashboard!$I$13 * (Dashboard!$D$12 / 365) * 'Lookups and Calculations'!$F$12</f>
        <v>1602.0878730267946</v>
      </c>
      <c r="N335" s="12">
        <f>H335 * Dashboard!$I$14 * Dashboard!$I$15 * (Dashboard!$D$12 / 365) * 'Lookups and Calculations'!$F$12</f>
        <v>0</v>
      </c>
    </row>
    <row r="336" spans="1:14" x14ac:dyDescent="0.35">
      <c r="A336" s="2">
        <v>335</v>
      </c>
      <c r="B336" s="11">
        <v>1.4988182500484186</v>
      </c>
      <c r="C336" s="11">
        <v>-0.61979681000617703</v>
      </c>
      <c r="D336" s="3">
        <f>B336*Dashboard!$D$11*Dashboard!$D$10*SQRT(Dashboard!$D$12/365)</f>
        <v>372129.24290543026</v>
      </c>
      <c r="E336" s="3">
        <f>IF(Dashboard!$I$3,C336*Dashboard!$E$11*Dashboard!$E$10*SQRT(Dashboard!$D$12/365),0)</f>
        <v>-307768.49381884513</v>
      </c>
      <c r="F336" s="3">
        <f>D336+IF(Dashboard!$I$3,E336,0)</f>
        <v>64360.749086585129</v>
      </c>
      <c r="G336" s="3">
        <f>IF(Dashboard!$I$4, ('Lookups and Calculations'!$F$9) / (1 - 'Lookups and Calculations'!$F$10), 'Lookups and Calculations'!$F$9)</f>
        <v>1951878.888340465</v>
      </c>
      <c r="H336" s="12">
        <f t="shared" si="10"/>
        <v>0</v>
      </c>
      <c r="I336" s="12">
        <f t="shared" si="11"/>
        <v>0</v>
      </c>
      <c r="J336" s="13">
        <f>(1 - Dashboard!$I$9) * H336 * Dashboard!$I$8 * 'Lookups and Calculations'!$F$12</f>
        <v>0</v>
      </c>
      <c r="K336" s="12">
        <f>(1 - Dashboard!$I$11) * I336 * Dashboard!$I$10 * 'Lookups and Calculations'!$F$12</f>
        <v>0</v>
      </c>
      <c r="L336" s="12">
        <f>(H336 - I336) * Dashboard!$I$13 * (Dashboard!$D$12 / 365) * 'Lookups and Calculations'!$F$12</f>
        <v>0</v>
      </c>
      <c r="M336" s="3">
        <f>(G336*2) * Dashboard!$I$13 * (Dashboard!$D$12 / 365) * 'Lookups and Calculations'!$F$12</f>
        <v>1602.0878730267946</v>
      </c>
      <c r="N336" s="12">
        <f>H336 * Dashboard!$I$14 * Dashboard!$I$15 * (Dashboard!$D$12 / 365) * 'Lookups and Calculations'!$F$12</f>
        <v>0</v>
      </c>
    </row>
    <row r="337" spans="1:14" x14ac:dyDescent="0.35">
      <c r="A337" s="2">
        <v>336</v>
      </c>
      <c r="B337" s="11">
        <v>1.1574669433469968</v>
      </c>
      <c r="C337" s="11">
        <v>0.38389857930212717</v>
      </c>
      <c r="D337" s="3">
        <f>B337*Dashboard!$D$11*Dashboard!$D$10*SQRT(Dashboard!$D$12/365)</f>
        <v>287377.9374529674</v>
      </c>
      <c r="E337" s="3">
        <f>IF(Dashboard!$I$3,C337*Dashboard!$E$11*Dashboard!$E$10*SQRT(Dashboard!$D$12/365),0)</f>
        <v>190630.03491391413</v>
      </c>
      <c r="F337" s="3">
        <f>D337+IF(Dashboard!$I$3,E337,0)</f>
        <v>478007.97236688156</v>
      </c>
      <c r="G337" s="3">
        <f>IF(Dashboard!$I$4, ('Lookups and Calculations'!$F$9) / (1 - 'Lookups and Calculations'!$F$10), 'Lookups and Calculations'!$F$9)</f>
        <v>1951878.888340465</v>
      </c>
      <c r="H337" s="12">
        <f t="shared" si="10"/>
        <v>0</v>
      </c>
      <c r="I337" s="12">
        <f t="shared" si="11"/>
        <v>0</v>
      </c>
      <c r="J337" s="13">
        <f>(1 - Dashboard!$I$9) * H337 * Dashboard!$I$8 * 'Lookups and Calculations'!$F$12</f>
        <v>0</v>
      </c>
      <c r="K337" s="12">
        <f>(1 - Dashboard!$I$11) * I337 * Dashboard!$I$10 * 'Lookups and Calculations'!$F$12</f>
        <v>0</v>
      </c>
      <c r="L337" s="12">
        <f>(H337 - I337) * Dashboard!$I$13 * (Dashboard!$D$12 / 365) * 'Lookups and Calculations'!$F$12</f>
        <v>0</v>
      </c>
      <c r="M337" s="3">
        <f>(G337*2) * Dashboard!$I$13 * (Dashboard!$D$12 / 365) * 'Lookups and Calculations'!$F$12</f>
        <v>1602.0878730267946</v>
      </c>
      <c r="N337" s="12">
        <f>H337 * Dashboard!$I$14 * Dashboard!$I$15 * (Dashboard!$D$12 / 365) * 'Lookups and Calculations'!$F$12</f>
        <v>0</v>
      </c>
    </row>
    <row r="338" spans="1:14" x14ac:dyDescent="0.35">
      <c r="A338" s="2">
        <v>337</v>
      </c>
      <c r="B338" s="11">
        <v>-0.77213051372389141</v>
      </c>
      <c r="C338" s="11">
        <v>0.76250353383109792</v>
      </c>
      <c r="D338" s="3">
        <f>B338*Dashboard!$D$11*Dashboard!$D$10*SQRT(Dashboard!$D$12/365)</f>
        <v>-191705.9279782392</v>
      </c>
      <c r="E338" s="3">
        <f>IF(Dashboard!$I$3,C338*Dashboard!$E$11*Dashboard!$E$10*SQRT(Dashboard!$D$12/365),0)</f>
        <v>378631.44880723895</v>
      </c>
      <c r="F338" s="3">
        <f>D338+IF(Dashboard!$I$3,E338,0)</f>
        <v>186925.52082899975</v>
      </c>
      <c r="G338" s="3">
        <f>IF(Dashboard!$I$4, ('Lookups and Calculations'!$F$9) / (1 - 'Lookups and Calculations'!$F$10), 'Lookups and Calculations'!$F$9)</f>
        <v>1951878.888340465</v>
      </c>
      <c r="H338" s="12">
        <f t="shared" si="10"/>
        <v>0</v>
      </c>
      <c r="I338" s="12">
        <f t="shared" si="11"/>
        <v>0</v>
      </c>
      <c r="J338" s="13">
        <f>(1 - Dashboard!$I$9) * H338 * Dashboard!$I$8 * 'Lookups and Calculations'!$F$12</f>
        <v>0</v>
      </c>
      <c r="K338" s="12">
        <f>(1 - Dashboard!$I$11) * I338 * Dashboard!$I$10 * 'Lookups and Calculations'!$F$12</f>
        <v>0</v>
      </c>
      <c r="L338" s="12">
        <f>(H338 - I338) * Dashboard!$I$13 * (Dashboard!$D$12 / 365) * 'Lookups and Calculations'!$F$12</f>
        <v>0</v>
      </c>
      <c r="M338" s="3">
        <f>(G338*2) * Dashboard!$I$13 * (Dashboard!$D$12 / 365) * 'Lookups and Calculations'!$F$12</f>
        <v>1602.0878730267946</v>
      </c>
      <c r="N338" s="12">
        <f>H338 * Dashboard!$I$14 * Dashboard!$I$15 * (Dashboard!$D$12 / 365) * 'Lookups and Calculations'!$F$12</f>
        <v>0</v>
      </c>
    </row>
    <row r="339" spans="1:14" x14ac:dyDescent="0.35">
      <c r="A339" s="2">
        <v>338</v>
      </c>
      <c r="B339" s="11">
        <v>-3.2336494779554581E-2</v>
      </c>
      <c r="C339" s="11">
        <v>0.38747344190903737</v>
      </c>
      <c r="D339" s="3">
        <f>B339*Dashboard!$D$11*Dashboard!$D$10*SQRT(Dashboard!$D$12/365)</f>
        <v>-8028.5620488957302</v>
      </c>
      <c r="E339" s="3">
        <f>IF(Dashboard!$I$3,C339*Dashboard!$E$11*Dashboard!$E$10*SQRT(Dashboard!$D$12/365),0)</f>
        <v>192405.18132056811</v>
      </c>
      <c r="F339" s="3">
        <f>D339+IF(Dashboard!$I$3,E339,0)</f>
        <v>184376.61927167239</v>
      </c>
      <c r="G339" s="3">
        <f>IF(Dashboard!$I$4, ('Lookups and Calculations'!$F$9) / (1 - 'Lookups and Calculations'!$F$10), 'Lookups and Calculations'!$F$9)</f>
        <v>1951878.888340465</v>
      </c>
      <c r="H339" s="12">
        <f t="shared" si="10"/>
        <v>0</v>
      </c>
      <c r="I339" s="12">
        <f t="shared" si="11"/>
        <v>0</v>
      </c>
      <c r="J339" s="13">
        <f>(1 - Dashboard!$I$9) * H339 * Dashboard!$I$8 * 'Lookups and Calculations'!$F$12</f>
        <v>0</v>
      </c>
      <c r="K339" s="12">
        <f>(1 - Dashboard!$I$11) * I339 * Dashboard!$I$10 * 'Lookups and Calculations'!$F$12</f>
        <v>0</v>
      </c>
      <c r="L339" s="12">
        <f>(H339 - I339) * Dashboard!$I$13 * (Dashboard!$D$12 / 365) * 'Lookups and Calculations'!$F$12</f>
        <v>0</v>
      </c>
      <c r="M339" s="3">
        <f>(G339*2) * Dashboard!$I$13 * (Dashboard!$D$12 / 365) * 'Lookups and Calculations'!$F$12</f>
        <v>1602.0878730267946</v>
      </c>
      <c r="N339" s="12">
        <f>H339 * Dashboard!$I$14 * Dashboard!$I$15 * (Dashboard!$D$12 / 365) * 'Lookups and Calculations'!$F$12</f>
        <v>0</v>
      </c>
    </row>
    <row r="340" spans="1:14" x14ac:dyDescent="0.35">
      <c r="A340" s="2">
        <v>339</v>
      </c>
      <c r="B340" s="11">
        <v>1.8288757909723663</v>
      </c>
      <c r="C340" s="11">
        <v>9.4315759207756714E-2</v>
      </c>
      <c r="D340" s="3">
        <f>B340*Dashboard!$D$11*Dashboard!$D$10*SQRT(Dashboard!$D$12/365)</f>
        <v>454076.5122393131</v>
      </c>
      <c r="E340" s="3">
        <f>IF(Dashboard!$I$3,C340*Dashboard!$E$11*Dashboard!$E$10*SQRT(Dashboard!$D$12/365),0)</f>
        <v>46833.766625005483</v>
      </c>
      <c r="F340" s="3">
        <f>D340+IF(Dashboard!$I$3,E340,0)</f>
        <v>500910.27886431856</v>
      </c>
      <c r="G340" s="3">
        <f>IF(Dashboard!$I$4, ('Lookups and Calculations'!$F$9) / (1 - 'Lookups and Calculations'!$F$10), 'Lookups and Calculations'!$F$9)</f>
        <v>1951878.888340465</v>
      </c>
      <c r="H340" s="12">
        <f t="shared" si="10"/>
        <v>0</v>
      </c>
      <c r="I340" s="12">
        <f t="shared" si="11"/>
        <v>0</v>
      </c>
      <c r="J340" s="13">
        <f>(1 - Dashboard!$I$9) * H340 * Dashboard!$I$8 * 'Lookups and Calculations'!$F$12</f>
        <v>0</v>
      </c>
      <c r="K340" s="12">
        <f>(1 - Dashboard!$I$11) * I340 * Dashboard!$I$10 * 'Lookups and Calculations'!$F$12</f>
        <v>0</v>
      </c>
      <c r="L340" s="12">
        <f>(H340 - I340) * Dashboard!$I$13 * (Dashboard!$D$12 / 365) * 'Lookups and Calculations'!$F$12</f>
        <v>0</v>
      </c>
      <c r="M340" s="3">
        <f>(G340*2) * Dashboard!$I$13 * (Dashboard!$D$12 / 365) * 'Lookups and Calculations'!$F$12</f>
        <v>1602.0878730267946</v>
      </c>
      <c r="N340" s="12">
        <f>H340 * Dashboard!$I$14 * Dashboard!$I$15 * (Dashboard!$D$12 / 365) * 'Lookups and Calculations'!$F$12</f>
        <v>0</v>
      </c>
    </row>
    <row r="341" spans="1:14" x14ac:dyDescent="0.35">
      <c r="A341" s="2">
        <v>340</v>
      </c>
      <c r="B341" s="11">
        <v>-0.10560642409036403</v>
      </c>
      <c r="C341" s="11">
        <v>-0.73336162483907841</v>
      </c>
      <c r="D341" s="3">
        <f>B341*Dashboard!$D$11*Dashboard!$D$10*SQRT(Dashboard!$D$12/365)</f>
        <v>-26220.14953542727</v>
      </c>
      <c r="E341" s="3">
        <f>IF(Dashboard!$I$3,C341*Dashboard!$E$11*Dashboard!$E$10*SQRT(Dashboard!$D$12/365),0)</f>
        <v>-364160.63951509318</v>
      </c>
      <c r="F341" s="3">
        <f>D341+IF(Dashboard!$I$3,E341,0)</f>
        <v>-390380.78905052046</v>
      </c>
      <c r="G341" s="3">
        <f>IF(Dashboard!$I$4, ('Lookups and Calculations'!$F$9) / (1 - 'Lookups and Calculations'!$F$10), 'Lookups and Calculations'!$F$9)</f>
        <v>1951878.888340465</v>
      </c>
      <c r="H341" s="12">
        <f t="shared" si="10"/>
        <v>0</v>
      </c>
      <c r="I341" s="12">
        <f t="shared" si="11"/>
        <v>0</v>
      </c>
      <c r="J341" s="13">
        <f>(1 - Dashboard!$I$9) * H341 * Dashboard!$I$8 * 'Lookups and Calculations'!$F$12</f>
        <v>0</v>
      </c>
      <c r="K341" s="12">
        <f>(1 - Dashboard!$I$11) * I341 * Dashboard!$I$10 * 'Lookups and Calculations'!$F$12</f>
        <v>0</v>
      </c>
      <c r="L341" s="12">
        <f>(H341 - I341) * Dashboard!$I$13 * (Dashboard!$D$12 / 365) * 'Lookups and Calculations'!$F$12</f>
        <v>0</v>
      </c>
      <c r="M341" s="3">
        <f>(G341*2) * Dashboard!$I$13 * (Dashboard!$D$12 / 365) * 'Lookups and Calculations'!$F$12</f>
        <v>1602.0878730267946</v>
      </c>
      <c r="N341" s="12">
        <f>H341 * Dashboard!$I$14 * Dashboard!$I$15 * (Dashboard!$D$12 / 365) * 'Lookups and Calculations'!$F$12</f>
        <v>0</v>
      </c>
    </row>
    <row r="342" spans="1:14" x14ac:dyDescent="0.35">
      <c r="A342" s="2">
        <v>341</v>
      </c>
      <c r="B342" s="11">
        <v>2.48108375708552</v>
      </c>
      <c r="C342" s="11">
        <v>-0.26172981967226561</v>
      </c>
      <c r="D342" s="3">
        <f>B342*Dashboard!$D$11*Dashboard!$D$10*SQRT(Dashboard!$D$12/365)</f>
        <v>616007.85824389907</v>
      </c>
      <c r="E342" s="3">
        <f>IF(Dashboard!$I$3,C342*Dashboard!$E$11*Dashboard!$E$10*SQRT(Dashboard!$D$12/365),0)</f>
        <v>-129965.48399016174</v>
      </c>
      <c r="F342" s="3">
        <f>D342+IF(Dashboard!$I$3,E342,0)</f>
        <v>486042.37425373733</v>
      </c>
      <c r="G342" s="3">
        <f>IF(Dashboard!$I$4, ('Lookups and Calculations'!$F$9) / (1 - 'Lookups and Calculations'!$F$10), 'Lookups and Calculations'!$F$9)</f>
        <v>1951878.888340465</v>
      </c>
      <c r="H342" s="12">
        <f t="shared" si="10"/>
        <v>0</v>
      </c>
      <c r="I342" s="12">
        <f t="shared" si="11"/>
        <v>0</v>
      </c>
      <c r="J342" s="13">
        <f>(1 - Dashboard!$I$9) * H342 * Dashboard!$I$8 * 'Lookups and Calculations'!$F$12</f>
        <v>0</v>
      </c>
      <c r="K342" s="12">
        <f>(1 - Dashboard!$I$11) * I342 * Dashboard!$I$10 * 'Lookups and Calculations'!$F$12</f>
        <v>0</v>
      </c>
      <c r="L342" s="12">
        <f>(H342 - I342) * Dashboard!$I$13 * (Dashboard!$D$12 / 365) * 'Lookups and Calculations'!$F$12</f>
        <v>0</v>
      </c>
      <c r="M342" s="3">
        <f>(G342*2) * Dashboard!$I$13 * (Dashboard!$D$12 / 365) * 'Lookups and Calculations'!$F$12</f>
        <v>1602.0878730267946</v>
      </c>
      <c r="N342" s="12">
        <f>H342 * Dashboard!$I$14 * Dashboard!$I$15 * (Dashboard!$D$12 / 365) * 'Lookups and Calculations'!$F$12</f>
        <v>0</v>
      </c>
    </row>
    <row r="343" spans="1:14" x14ac:dyDescent="0.35">
      <c r="A343" s="2">
        <v>342</v>
      </c>
      <c r="B343" s="11">
        <v>-0.50055062765109348</v>
      </c>
      <c r="C343" s="11">
        <v>0.37600717235765635</v>
      </c>
      <c r="D343" s="3">
        <f>B343*Dashboard!$D$11*Dashboard!$D$10*SQRT(Dashboard!$D$12/365)</f>
        <v>-124277.59409629686</v>
      </c>
      <c r="E343" s="3">
        <f>IF(Dashboard!$I$3,C343*Dashboard!$E$11*Dashboard!$E$10*SQRT(Dashboard!$D$12/365),0)</f>
        <v>186711.44999995315</v>
      </c>
      <c r="F343" s="3">
        <f>D343+IF(Dashboard!$I$3,E343,0)</f>
        <v>62433.855903656295</v>
      </c>
      <c r="G343" s="3">
        <f>IF(Dashboard!$I$4, ('Lookups and Calculations'!$F$9) / (1 - 'Lookups and Calculations'!$F$10), 'Lookups and Calculations'!$F$9)</f>
        <v>1951878.888340465</v>
      </c>
      <c r="H343" s="12">
        <f t="shared" si="10"/>
        <v>0</v>
      </c>
      <c r="I343" s="12">
        <f t="shared" si="11"/>
        <v>0</v>
      </c>
      <c r="J343" s="13">
        <f>(1 - Dashboard!$I$9) * H343 * Dashboard!$I$8 * 'Lookups and Calculations'!$F$12</f>
        <v>0</v>
      </c>
      <c r="K343" s="12">
        <f>(1 - Dashboard!$I$11) * I343 * Dashboard!$I$10 * 'Lookups and Calculations'!$F$12</f>
        <v>0</v>
      </c>
      <c r="L343" s="12">
        <f>(H343 - I343) * Dashboard!$I$13 * (Dashboard!$D$12 / 365) * 'Lookups and Calculations'!$F$12</f>
        <v>0</v>
      </c>
      <c r="M343" s="3">
        <f>(G343*2) * Dashboard!$I$13 * (Dashboard!$D$12 / 365) * 'Lookups and Calculations'!$F$12</f>
        <v>1602.0878730267946</v>
      </c>
      <c r="N343" s="12">
        <f>H343 * Dashboard!$I$14 * Dashboard!$I$15 * (Dashboard!$D$12 / 365) * 'Lookups and Calculations'!$F$12</f>
        <v>0</v>
      </c>
    </row>
    <row r="344" spans="1:14" x14ac:dyDescent="0.35">
      <c r="A344" s="2">
        <v>343</v>
      </c>
      <c r="B344" s="11">
        <v>-1.2779606293836439</v>
      </c>
      <c r="C344" s="11">
        <v>-0.61341056467059929</v>
      </c>
      <c r="D344" s="3">
        <f>B344*Dashboard!$D$11*Dashboard!$D$10*SQRT(Dashboard!$D$12/365)</f>
        <v>-317294.32268396759</v>
      </c>
      <c r="E344" s="3">
        <f>IF(Dashboard!$I$3,C344*Dashboard!$E$11*Dashboard!$E$10*SQRT(Dashboard!$D$12/365),0)</f>
        <v>-304597.31727137498</v>
      </c>
      <c r="F344" s="3">
        <f>D344+IF(Dashboard!$I$3,E344,0)</f>
        <v>-621891.63995534251</v>
      </c>
      <c r="G344" s="3">
        <f>IF(Dashboard!$I$4, ('Lookups and Calculations'!$F$9) / (1 - 'Lookups and Calculations'!$F$10), 'Lookups and Calculations'!$F$9)</f>
        <v>1951878.888340465</v>
      </c>
      <c r="H344" s="12">
        <f t="shared" si="10"/>
        <v>0</v>
      </c>
      <c r="I344" s="12">
        <f t="shared" si="11"/>
        <v>0</v>
      </c>
      <c r="J344" s="13">
        <f>(1 - Dashboard!$I$9) * H344 * Dashboard!$I$8 * 'Lookups and Calculations'!$F$12</f>
        <v>0</v>
      </c>
      <c r="K344" s="12">
        <f>(1 - Dashboard!$I$11) * I344 * Dashboard!$I$10 * 'Lookups and Calculations'!$F$12</f>
        <v>0</v>
      </c>
      <c r="L344" s="12">
        <f>(H344 - I344) * Dashboard!$I$13 * (Dashboard!$D$12 / 365) * 'Lookups and Calculations'!$F$12</f>
        <v>0</v>
      </c>
      <c r="M344" s="3">
        <f>(G344*2) * Dashboard!$I$13 * (Dashboard!$D$12 / 365) * 'Lookups and Calculations'!$F$12</f>
        <v>1602.0878730267946</v>
      </c>
      <c r="N344" s="12">
        <f>H344 * Dashboard!$I$14 * Dashboard!$I$15 * (Dashboard!$D$12 / 365) * 'Lookups and Calculations'!$F$12</f>
        <v>0</v>
      </c>
    </row>
    <row r="345" spans="1:14" x14ac:dyDescent="0.35">
      <c r="A345" s="2">
        <v>344</v>
      </c>
      <c r="B345" s="11">
        <v>-0.37053824175362426</v>
      </c>
      <c r="C345" s="11">
        <v>0.69452604810413043</v>
      </c>
      <c r="D345" s="3">
        <f>B345*Dashboard!$D$11*Dashboard!$D$10*SQRT(Dashboard!$D$12/365)</f>
        <v>-91997.889248300184</v>
      </c>
      <c r="E345" s="3">
        <f>IF(Dashboard!$I$3,C345*Dashboard!$E$11*Dashboard!$E$10*SQRT(Dashboard!$D$12/365),0)</f>
        <v>344876.30831922591</v>
      </c>
      <c r="F345" s="3">
        <f>D345+IF(Dashboard!$I$3,E345,0)</f>
        <v>252878.41907092574</v>
      </c>
      <c r="G345" s="3">
        <f>IF(Dashboard!$I$4, ('Lookups and Calculations'!$F$9) / (1 - 'Lookups and Calculations'!$F$10), 'Lookups and Calculations'!$F$9)</f>
        <v>1951878.888340465</v>
      </c>
      <c r="H345" s="12">
        <f t="shared" si="10"/>
        <v>0</v>
      </c>
      <c r="I345" s="12">
        <f t="shared" si="11"/>
        <v>0</v>
      </c>
      <c r="J345" s="13">
        <f>(1 - Dashboard!$I$9) * H345 * Dashboard!$I$8 * 'Lookups and Calculations'!$F$12</f>
        <v>0</v>
      </c>
      <c r="K345" s="12">
        <f>(1 - Dashboard!$I$11) * I345 * Dashboard!$I$10 * 'Lookups and Calculations'!$F$12</f>
        <v>0</v>
      </c>
      <c r="L345" s="12">
        <f>(H345 - I345) * Dashboard!$I$13 * (Dashboard!$D$12 / 365) * 'Lookups and Calculations'!$F$12</f>
        <v>0</v>
      </c>
      <c r="M345" s="3">
        <f>(G345*2) * Dashboard!$I$13 * (Dashboard!$D$12 / 365) * 'Lookups and Calculations'!$F$12</f>
        <v>1602.0878730267946</v>
      </c>
      <c r="N345" s="12">
        <f>H345 * Dashboard!$I$14 * Dashboard!$I$15 * (Dashboard!$D$12 / 365) * 'Lookups and Calculations'!$F$12</f>
        <v>0</v>
      </c>
    </row>
    <row r="346" spans="1:14" x14ac:dyDescent="0.35">
      <c r="A346" s="2">
        <v>345</v>
      </c>
      <c r="B346" s="11">
        <v>-0.61999434228483441</v>
      </c>
      <c r="C346" s="11">
        <v>7.4745693326008944E-2</v>
      </c>
      <c r="D346" s="3">
        <f>B346*Dashboard!$D$11*Dashboard!$D$10*SQRT(Dashboard!$D$12/365)</f>
        <v>-153933.2905725243</v>
      </c>
      <c r="E346" s="3">
        <f>IF(Dashboard!$I$3,C346*Dashboard!$E$11*Dashboard!$E$10*SQRT(Dashboard!$D$12/365),0)</f>
        <v>37115.985566563031</v>
      </c>
      <c r="F346" s="3">
        <f>D346+IF(Dashboard!$I$3,E346,0)</f>
        <v>-116817.30500596127</v>
      </c>
      <c r="G346" s="3">
        <f>IF(Dashboard!$I$4, ('Lookups and Calculations'!$F$9) / (1 - 'Lookups and Calculations'!$F$10), 'Lookups and Calculations'!$F$9)</f>
        <v>1951878.888340465</v>
      </c>
      <c r="H346" s="12">
        <f t="shared" si="10"/>
        <v>0</v>
      </c>
      <c r="I346" s="12">
        <f t="shared" si="11"/>
        <v>0</v>
      </c>
      <c r="J346" s="13">
        <f>(1 - Dashboard!$I$9) * H346 * Dashboard!$I$8 * 'Lookups and Calculations'!$F$12</f>
        <v>0</v>
      </c>
      <c r="K346" s="12">
        <f>(1 - Dashboard!$I$11) * I346 * Dashboard!$I$10 * 'Lookups and Calculations'!$F$12</f>
        <v>0</v>
      </c>
      <c r="L346" s="12">
        <f>(H346 - I346) * Dashboard!$I$13 * (Dashboard!$D$12 / 365) * 'Lookups and Calculations'!$F$12</f>
        <v>0</v>
      </c>
      <c r="M346" s="3">
        <f>(G346*2) * Dashboard!$I$13 * (Dashboard!$D$12 / 365) * 'Lookups and Calculations'!$F$12</f>
        <v>1602.0878730267946</v>
      </c>
      <c r="N346" s="12">
        <f>H346 * Dashboard!$I$14 * Dashboard!$I$15 * (Dashboard!$D$12 / 365) * 'Lookups and Calculations'!$F$12</f>
        <v>0</v>
      </c>
    </row>
    <row r="347" spans="1:14" x14ac:dyDescent="0.35">
      <c r="A347" s="2">
        <v>346</v>
      </c>
      <c r="B347" s="11">
        <v>0.106897092563552</v>
      </c>
      <c r="C347" s="11">
        <v>0.1104630643273686</v>
      </c>
      <c r="D347" s="3">
        <f>B347*Dashboard!$D$11*Dashboard!$D$10*SQRT(Dashboard!$D$12/365)</f>
        <v>26540.598984020406</v>
      </c>
      <c r="E347" s="3">
        <f>IF(Dashboard!$I$3,C347*Dashboard!$E$11*Dashboard!$E$10*SQRT(Dashboard!$D$12/365),0)</f>
        <v>54851.929506235458</v>
      </c>
      <c r="F347" s="3">
        <f>D347+IF(Dashboard!$I$3,E347,0)</f>
        <v>81392.528490255863</v>
      </c>
      <c r="G347" s="3">
        <f>IF(Dashboard!$I$4, ('Lookups and Calculations'!$F$9) / (1 - 'Lookups and Calculations'!$F$10), 'Lookups and Calculations'!$F$9)</f>
        <v>1951878.888340465</v>
      </c>
      <c r="H347" s="12">
        <f t="shared" si="10"/>
        <v>0</v>
      </c>
      <c r="I347" s="12">
        <f t="shared" si="11"/>
        <v>0</v>
      </c>
      <c r="J347" s="13">
        <f>(1 - Dashboard!$I$9) * H347 * Dashboard!$I$8 * 'Lookups and Calculations'!$F$12</f>
        <v>0</v>
      </c>
      <c r="K347" s="12">
        <f>(1 - Dashboard!$I$11) * I347 * Dashboard!$I$10 * 'Lookups and Calculations'!$F$12</f>
        <v>0</v>
      </c>
      <c r="L347" s="12">
        <f>(H347 - I347) * Dashboard!$I$13 * (Dashboard!$D$12 / 365) * 'Lookups and Calculations'!$F$12</f>
        <v>0</v>
      </c>
      <c r="M347" s="3">
        <f>(G347*2) * Dashboard!$I$13 * (Dashboard!$D$12 / 365) * 'Lookups and Calculations'!$F$12</f>
        <v>1602.0878730267946</v>
      </c>
      <c r="N347" s="12">
        <f>H347 * Dashboard!$I$14 * Dashboard!$I$15 * (Dashboard!$D$12 / 365) * 'Lookups and Calculations'!$F$12</f>
        <v>0</v>
      </c>
    </row>
    <row r="348" spans="1:14" x14ac:dyDescent="0.35">
      <c r="A348" s="2">
        <v>347</v>
      </c>
      <c r="B348" s="11">
        <v>-1.2370484331628286</v>
      </c>
      <c r="C348" s="11">
        <v>0.38120024610239706</v>
      </c>
      <c r="D348" s="3">
        <f>B348*Dashboard!$D$11*Dashboard!$D$10*SQRT(Dashboard!$D$12/365)</f>
        <v>-307136.57033156691</v>
      </c>
      <c r="E348" s="3">
        <f>IF(Dashboard!$I$3,C348*Dashboard!$E$11*Dashboard!$E$10*SQRT(Dashboard!$D$12/365),0)</f>
        <v>189290.14104660941</v>
      </c>
      <c r="F348" s="3">
        <f>D348+IF(Dashboard!$I$3,E348,0)</f>
        <v>-117846.4292849575</v>
      </c>
      <c r="G348" s="3">
        <f>IF(Dashboard!$I$4, ('Lookups and Calculations'!$F$9) / (1 - 'Lookups and Calculations'!$F$10), 'Lookups and Calculations'!$F$9)</f>
        <v>1951878.888340465</v>
      </c>
      <c r="H348" s="12">
        <f t="shared" si="10"/>
        <v>0</v>
      </c>
      <c r="I348" s="12">
        <f t="shared" si="11"/>
        <v>0</v>
      </c>
      <c r="J348" s="13">
        <f>(1 - Dashboard!$I$9) * H348 * Dashboard!$I$8 * 'Lookups and Calculations'!$F$12</f>
        <v>0</v>
      </c>
      <c r="K348" s="12">
        <f>(1 - Dashboard!$I$11) * I348 * Dashboard!$I$10 * 'Lookups and Calculations'!$F$12</f>
        <v>0</v>
      </c>
      <c r="L348" s="12">
        <f>(H348 - I348) * Dashboard!$I$13 * (Dashboard!$D$12 / 365) * 'Lookups and Calculations'!$F$12</f>
        <v>0</v>
      </c>
      <c r="M348" s="3">
        <f>(G348*2) * Dashboard!$I$13 * (Dashboard!$D$12 / 365) * 'Lookups and Calculations'!$F$12</f>
        <v>1602.0878730267946</v>
      </c>
      <c r="N348" s="12">
        <f>H348 * Dashboard!$I$14 * Dashboard!$I$15 * (Dashboard!$D$12 / 365) * 'Lookups and Calculations'!$F$12</f>
        <v>0</v>
      </c>
    </row>
    <row r="349" spans="1:14" x14ac:dyDescent="0.35">
      <c r="A349" s="2">
        <v>348</v>
      </c>
      <c r="B349" s="11">
        <v>4.2232639867282026E-2</v>
      </c>
      <c r="C349" s="11">
        <v>1.1758674062135495</v>
      </c>
      <c r="D349" s="3">
        <f>B349*Dashboard!$D$11*Dashboard!$D$10*SQRT(Dashboard!$D$12/365)</f>
        <v>10485.594433615719</v>
      </c>
      <c r="E349" s="3">
        <f>IF(Dashboard!$I$3,C349*Dashboard!$E$11*Dashboard!$E$10*SQRT(Dashboard!$D$12/365),0)</f>
        <v>583892.87375875562</v>
      </c>
      <c r="F349" s="3">
        <f>D349+IF(Dashboard!$I$3,E349,0)</f>
        <v>594378.46819237131</v>
      </c>
      <c r="G349" s="3">
        <f>IF(Dashboard!$I$4, ('Lookups and Calculations'!$F$9) / (1 - 'Lookups and Calculations'!$F$10), 'Lookups and Calculations'!$F$9)</f>
        <v>1951878.888340465</v>
      </c>
      <c r="H349" s="12">
        <f t="shared" si="10"/>
        <v>0</v>
      </c>
      <c r="I349" s="12">
        <f t="shared" si="11"/>
        <v>0</v>
      </c>
      <c r="J349" s="13">
        <f>(1 - Dashboard!$I$9) * H349 * Dashboard!$I$8 * 'Lookups and Calculations'!$F$12</f>
        <v>0</v>
      </c>
      <c r="K349" s="12">
        <f>(1 - Dashboard!$I$11) * I349 * Dashboard!$I$10 * 'Lookups and Calculations'!$F$12</f>
        <v>0</v>
      </c>
      <c r="L349" s="12">
        <f>(H349 - I349) * Dashboard!$I$13 * (Dashboard!$D$12 / 365) * 'Lookups and Calculations'!$F$12</f>
        <v>0</v>
      </c>
      <c r="M349" s="3">
        <f>(G349*2) * Dashboard!$I$13 * (Dashboard!$D$12 / 365) * 'Lookups and Calculations'!$F$12</f>
        <v>1602.0878730267946</v>
      </c>
      <c r="N349" s="12">
        <f>H349 * Dashboard!$I$14 * Dashboard!$I$15 * (Dashboard!$D$12 / 365) * 'Lookups and Calculations'!$F$12</f>
        <v>0</v>
      </c>
    </row>
    <row r="350" spans="1:14" x14ac:dyDescent="0.35">
      <c r="A350" s="2">
        <v>349</v>
      </c>
      <c r="B350" s="11">
        <v>0.18234377951989658</v>
      </c>
      <c r="C350" s="11">
        <v>-1.36044506156541</v>
      </c>
      <c r="D350" s="3">
        <f>B350*Dashboard!$D$11*Dashboard!$D$10*SQRT(Dashboard!$D$12/365)</f>
        <v>45272.63570420348</v>
      </c>
      <c r="E350" s="3">
        <f>IF(Dashboard!$I$3,C350*Dashboard!$E$11*Dashboard!$E$10*SQRT(Dashboard!$D$12/365),0)</f>
        <v>-675547.40644292673</v>
      </c>
      <c r="F350" s="3">
        <f>D350+IF(Dashboard!$I$3,E350,0)</f>
        <v>-630274.77073872322</v>
      </c>
      <c r="G350" s="3">
        <f>IF(Dashboard!$I$4, ('Lookups and Calculations'!$F$9) / (1 - 'Lookups and Calculations'!$F$10), 'Lookups and Calculations'!$F$9)</f>
        <v>1951878.888340465</v>
      </c>
      <c r="H350" s="12">
        <f t="shared" si="10"/>
        <v>0</v>
      </c>
      <c r="I350" s="12">
        <f t="shared" si="11"/>
        <v>0</v>
      </c>
      <c r="J350" s="13">
        <f>(1 - Dashboard!$I$9) * H350 * Dashboard!$I$8 * 'Lookups and Calculations'!$F$12</f>
        <v>0</v>
      </c>
      <c r="K350" s="12">
        <f>(1 - Dashboard!$I$11) * I350 * Dashboard!$I$10 * 'Lookups and Calculations'!$F$12</f>
        <v>0</v>
      </c>
      <c r="L350" s="12">
        <f>(H350 - I350) * Dashboard!$I$13 * (Dashboard!$D$12 / 365) * 'Lookups and Calculations'!$F$12</f>
        <v>0</v>
      </c>
      <c r="M350" s="3">
        <f>(G350*2) * Dashboard!$I$13 * (Dashboard!$D$12 / 365) * 'Lookups and Calculations'!$F$12</f>
        <v>1602.0878730267946</v>
      </c>
      <c r="N350" s="12">
        <f>H350 * Dashboard!$I$14 * Dashboard!$I$15 * (Dashboard!$D$12 / 365) * 'Lookups and Calculations'!$F$12</f>
        <v>0</v>
      </c>
    </row>
    <row r="351" spans="1:14" x14ac:dyDescent="0.35">
      <c r="A351" s="2">
        <v>350</v>
      </c>
      <c r="B351" s="11">
        <v>1.7260545905191393</v>
      </c>
      <c r="C351" s="11">
        <v>9.766801880148808E-2</v>
      </c>
      <c r="D351" s="3">
        <f>B351*Dashboard!$D$11*Dashboard!$D$10*SQRT(Dashboard!$D$12/365)</f>
        <v>428547.88294883654</v>
      </c>
      <c r="E351" s="3">
        <f>IF(Dashboard!$I$3,C351*Dashboard!$E$11*Dashboard!$E$10*SQRT(Dashboard!$D$12/365),0)</f>
        <v>48498.376492942996</v>
      </c>
      <c r="F351" s="3">
        <f>D351+IF(Dashboard!$I$3,E351,0)</f>
        <v>477046.25944177952</v>
      </c>
      <c r="G351" s="3">
        <f>IF(Dashboard!$I$4, ('Lookups and Calculations'!$F$9) / (1 - 'Lookups and Calculations'!$F$10), 'Lookups and Calculations'!$F$9)</f>
        <v>1951878.888340465</v>
      </c>
      <c r="H351" s="12">
        <f t="shared" si="10"/>
        <v>0</v>
      </c>
      <c r="I351" s="12">
        <f t="shared" si="11"/>
        <v>0</v>
      </c>
      <c r="J351" s="13">
        <f>(1 - Dashboard!$I$9) * H351 * Dashboard!$I$8 * 'Lookups and Calculations'!$F$12</f>
        <v>0</v>
      </c>
      <c r="K351" s="12">
        <f>(1 - Dashboard!$I$11) * I351 * Dashboard!$I$10 * 'Lookups and Calculations'!$F$12</f>
        <v>0</v>
      </c>
      <c r="L351" s="12">
        <f>(H351 - I351) * Dashboard!$I$13 * (Dashboard!$D$12 / 365) * 'Lookups and Calculations'!$F$12</f>
        <v>0</v>
      </c>
      <c r="M351" s="3">
        <f>(G351*2) * Dashboard!$I$13 * (Dashboard!$D$12 / 365) * 'Lookups and Calculations'!$F$12</f>
        <v>1602.0878730267946</v>
      </c>
      <c r="N351" s="12">
        <f>H351 * Dashboard!$I$14 * Dashboard!$I$15 * (Dashboard!$D$12 / 365) * 'Lookups and Calculations'!$F$12</f>
        <v>0</v>
      </c>
    </row>
    <row r="352" spans="1:14" x14ac:dyDescent="0.35">
      <c r="A352" s="2">
        <v>351</v>
      </c>
      <c r="B352" s="11">
        <v>1.2878289169734822</v>
      </c>
      <c r="C352" s="11">
        <v>-0.16165565860690279</v>
      </c>
      <c r="D352" s="3">
        <f>B352*Dashboard!$D$11*Dashboard!$D$10*SQRT(Dashboard!$D$12/365)</f>
        <v>319744.43855989916</v>
      </c>
      <c r="E352" s="3">
        <f>IF(Dashboard!$I$3,C352*Dashboard!$E$11*Dashboard!$E$10*SQRT(Dashboard!$D$12/365),0)</f>
        <v>-80272.304993380094</v>
      </c>
      <c r="F352" s="3">
        <f>D352+IF(Dashboard!$I$3,E352,0)</f>
        <v>239472.13356651907</v>
      </c>
      <c r="G352" s="3">
        <f>IF(Dashboard!$I$4, ('Lookups and Calculations'!$F$9) / (1 - 'Lookups and Calculations'!$F$10), 'Lookups and Calculations'!$F$9)</f>
        <v>1951878.888340465</v>
      </c>
      <c r="H352" s="12">
        <f t="shared" si="10"/>
        <v>0</v>
      </c>
      <c r="I352" s="12">
        <f t="shared" si="11"/>
        <v>0</v>
      </c>
      <c r="J352" s="13">
        <f>(1 - Dashboard!$I$9) * H352 * Dashboard!$I$8 * 'Lookups and Calculations'!$F$12</f>
        <v>0</v>
      </c>
      <c r="K352" s="12">
        <f>(1 - Dashboard!$I$11) * I352 * Dashboard!$I$10 * 'Lookups and Calculations'!$F$12</f>
        <v>0</v>
      </c>
      <c r="L352" s="12">
        <f>(H352 - I352) * Dashboard!$I$13 * (Dashboard!$D$12 / 365) * 'Lookups and Calculations'!$F$12</f>
        <v>0</v>
      </c>
      <c r="M352" s="3">
        <f>(G352*2) * Dashboard!$I$13 * (Dashboard!$D$12 / 365) * 'Lookups and Calculations'!$F$12</f>
        <v>1602.0878730267946</v>
      </c>
      <c r="N352" s="12">
        <f>H352 * Dashboard!$I$14 * Dashboard!$I$15 * (Dashboard!$D$12 / 365) * 'Lookups and Calculations'!$F$12</f>
        <v>0</v>
      </c>
    </row>
    <row r="353" spans="1:14" x14ac:dyDescent="0.35">
      <c r="A353" s="2">
        <v>352</v>
      </c>
      <c r="B353" s="11">
        <v>-1.0136113353923508</v>
      </c>
      <c r="C353" s="11">
        <v>-9.2654583919082587E-2</v>
      </c>
      <c r="D353" s="3">
        <f>B353*Dashboard!$D$11*Dashboard!$D$10*SQRT(Dashboard!$D$12/365)</f>
        <v>-251661.21297744577</v>
      </c>
      <c r="E353" s="3">
        <f>IF(Dashboard!$I$3,C353*Dashboard!$E$11*Dashboard!$E$10*SQRT(Dashboard!$D$12/365),0)</f>
        <v>-46008.887554461005</v>
      </c>
      <c r="F353" s="3">
        <f>D353+IF(Dashboard!$I$3,E353,0)</f>
        <v>-297670.10053190676</v>
      </c>
      <c r="G353" s="3">
        <f>IF(Dashboard!$I$4, ('Lookups and Calculations'!$F$9) / (1 - 'Lookups and Calculations'!$F$10), 'Lookups and Calculations'!$F$9)</f>
        <v>1951878.888340465</v>
      </c>
      <c r="H353" s="12">
        <f t="shared" si="10"/>
        <v>0</v>
      </c>
      <c r="I353" s="12">
        <f t="shared" si="11"/>
        <v>0</v>
      </c>
      <c r="J353" s="13">
        <f>(1 - Dashboard!$I$9) * H353 * Dashboard!$I$8 * 'Lookups and Calculations'!$F$12</f>
        <v>0</v>
      </c>
      <c r="K353" s="12">
        <f>(1 - Dashboard!$I$11) * I353 * Dashboard!$I$10 * 'Lookups and Calculations'!$F$12</f>
        <v>0</v>
      </c>
      <c r="L353" s="12">
        <f>(H353 - I353) * Dashboard!$I$13 * (Dashboard!$D$12 / 365) * 'Lookups and Calculations'!$F$12</f>
        <v>0</v>
      </c>
      <c r="M353" s="3">
        <f>(G353*2) * Dashboard!$I$13 * (Dashboard!$D$12 / 365) * 'Lookups and Calculations'!$F$12</f>
        <v>1602.0878730267946</v>
      </c>
      <c r="N353" s="12">
        <f>H353 * Dashboard!$I$14 * Dashboard!$I$15 * (Dashboard!$D$12 / 365) * 'Lookups and Calculations'!$F$12</f>
        <v>0</v>
      </c>
    </row>
    <row r="354" spans="1:14" x14ac:dyDescent="0.35">
      <c r="A354" s="2">
        <v>353</v>
      </c>
      <c r="B354" s="11">
        <v>0.94628858806996108</v>
      </c>
      <c r="C354" s="11">
        <v>0.86577665494334033</v>
      </c>
      <c r="D354" s="3">
        <f>B354*Dashboard!$D$11*Dashboard!$D$10*SQRT(Dashboard!$D$12/365)</f>
        <v>234946.20234117605</v>
      </c>
      <c r="E354" s="3">
        <f>IF(Dashboard!$I$3,C354*Dashboard!$E$11*Dashboard!$E$10*SQRT(Dashboard!$D$12/365),0)</f>
        <v>429913.11470734136</v>
      </c>
      <c r="F354" s="3">
        <f>D354+IF(Dashboard!$I$3,E354,0)</f>
        <v>664859.31704851741</v>
      </c>
      <c r="G354" s="3">
        <f>IF(Dashboard!$I$4, ('Lookups and Calculations'!$F$9) / (1 - 'Lookups and Calculations'!$F$10), 'Lookups and Calculations'!$F$9)</f>
        <v>1951878.888340465</v>
      </c>
      <c r="H354" s="12">
        <f t="shared" si="10"/>
        <v>0</v>
      </c>
      <c r="I354" s="12">
        <f t="shared" si="11"/>
        <v>0</v>
      </c>
      <c r="J354" s="13">
        <f>(1 - Dashboard!$I$9) * H354 * Dashboard!$I$8 * 'Lookups and Calculations'!$F$12</f>
        <v>0</v>
      </c>
      <c r="K354" s="12">
        <f>(1 - Dashboard!$I$11) * I354 * Dashboard!$I$10 * 'Lookups and Calculations'!$F$12</f>
        <v>0</v>
      </c>
      <c r="L354" s="12">
        <f>(H354 - I354) * Dashboard!$I$13 * (Dashboard!$D$12 / 365) * 'Lookups and Calculations'!$F$12</f>
        <v>0</v>
      </c>
      <c r="M354" s="3">
        <f>(G354*2) * Dashboard!$I$13 * (Dashboard!$D$12 / 365) * 'Lookups and Calculations'!$F$12</f>
        <v>1602.0878730267946</v>
      </c>
      <c r="N354" s="12">
        <f>H354 * Dashboard!$I$14 * Dashboard!$I$15 * (Dashboard!$D$12 / 365) * 'Lookups and Calculations'!$F$12</f>
        <v>0</v>
      </c>
    </row>
    <row r="355" spans="1:14" x14ac:dyDescent="0.35">
      <c r="A355" s="2">
        <v>354</v>
      </c>
      <c r="B355" s="11">
        <v>0.98559745476251526</v>
      </c>
      <c r="C355" s="11">
        <v>-0.58213064129095682</v>
      </c>
      <c r="D355" s="3">
        <f>B355*Dashboard!$D$11*Dashboard!$D$10*SQRT(Dashboard!$D$12/365)</f>
        <v>244705.87720588906</v>
      </c>
      <c r="E355" s="3">
        <f>IF(Dashboard!$I$3,C355*Dashboard!$E$11*Dashboard!$E$10*SQRT(Dashboard!$D$12/365),0)</f>
        <v>-289064.84800096118</v>
      </c>
      <c r="F355" s="3">
        <f>D355+IF(Dashboard!$I$3,E355,0)</f>
        <v>-44358.97079507212</v>
      </c>
      <c r="G355" s="3">
        <f>IF(Dashboard!$I$4, ('Lookups and Calculations'!$F$9) / (1 - 'Lookups and Calculations'!$F$10), 'Lookups and Calculations'!$F$9)</f>
        <v>1951878.888340465</v>
      </c>
      <c r="H355" s="12">
        <f t="shared" si="10"/>
        <v>0</v>
      </c>
      <c r="I355" s="12">
        <f t="shared" si="11"/>
        <v>0</v>
      </c>
      <c r="J355" s="13">
        <f>(1 - Dashboard!$I$9) * H355 * Dashboard!$I$8 * 'Lookups and Calculations'!$F$12</f>
        <v>0</v>
      </c>
      <c r="K355" s="12">
        <f>(1 - Dashboard!$I$11) * I355 * Dashboard!$I$10 * 'Lookups and Calculations'!$F$12</f>
        <v>0</v>
      </c>
      <c r="L355" s="12">
        <f>(H355 - I355) * Dashboard!$I$13 * (Dashboard!$D$12 / 365) * 'Lookups and Calculations'!$F$12</f>
        <v>0</v>
      </c>
      <c r="M355" s="3">
        <f>(G355*2) * Dashboard!$I$13 * (Dashboard!$D$12 / 365) * 'Lookups and Calculations'!$F$12</f>
        <v>1602.0878730267946</v>
      </c>
      <c r="N355" s="12">
        <f>H355 * Dashboard!$I$14 * Dashboard!$I$15 * (Dashboard!$D$12 / 365) * 'Lookups and Calculations'!$F$12</f>
        <v>0</v>
      </c>
    </row>
    <row r="356" spans="1:14" x14ac:dyDescent="0.35">
      <c r="A356" s="2">
        <v>355</v>
      </c>
      <c r="B356" s="11">
        <v>-1.8378484327933076</v>
      </c>
      <c r="C356" s="11">
        <v>-7.0037216706965388E-2</v>
      </c>
      <c r="D356" s="3">
        <f>B356*Dashboard!$D$11*Dashboard!$D$10*SQRT(Dashboard!$D$12/365)</f>
        <v>-456304.25560151233</v>
      </c>
      <c r="E356" s="3">
        <f>IF(Dashboard!$I$3,C356*Dashboard!$E$11*Dashboard!$E$10*SQRT(Dashboard!$D$12/365),0)</f>
        <v>-34777.92778080282</v>
      </c>
      <c r="F356" s="3">
        <f>D356+IF(Dashboard!$I$3,E356,0)</f>
        <v>-491082.18338231515</v>
      </c>
      <c r="G356" s="3">
        <f>IF(Dashboard!$I$4, ('Lookups and Calculations'!$F$9) / (1 - 'Lookups and Calculations'!$F$10), 'Lookups and Calculations'!$F$9)</f>
        <v>1951878.888340465</v>
      </c>
      <c r="H356" s="12">
        <f t="shared" si="10"/>
        <v>0</v>
      </c>
      <c r="I356" s="12">
        <f t="shared" si="11"/>
        <v>0</v>
      </c>
      <c r="J356" s="13">
        <f>(1 - Dashboard!$I$9) * H356 * Dashboard!$I$8 * 'Lookups and Calculations'!$F$12</f>
        <v>0</v>
      </c>
      <c r="K356" s="12">
        <f>(1 - Dashboard!$I$11) * I356 * Dashboard!$I$10 * 'Lookups and Calculations'!$F$12</f>
        <v>0</v>
      </c>
      <c r="L356" s="12">
        <f>(H356 - I356) * Dashboard!$I$13 * (Dashboard!$D$12 / 365) * 'Lookups and Calculations'!$F$12</f>
        <v>0</v>
      </c>
      <c r="M356" s="3">
        <f>(G356*2) * Dashboard!$I$13 * (Dashboard!$D$12 / 365) * 'Lookups and Calculations'!$F$12</f>
        <v>1602.0878730267946</v>
      </c>
      <c r="N356" s="12">
        <f>H356 * Dashboard!$I$14 * Dashboard!$I$15 * (Dashboard!$D$12 / 365) * 'Lookups and Calculations'!$F$12</f>
        <v>0</v>
      </c>
    </row>
    <row r="357" spans="1:14" x14ac:dyDescent="0.35">
      <c r="A357" s="2">
        <v>356</v>
      </c>
      <c r="B357" s="11">
        <v>-0.674121975399401</v>
      </c>
      <c r="C357" s="11">
        <v>-1.4904661034135644</v>
      </c>
      <c r="D357" s="3">
        <f>B357*Dashboard!$D$11*Dashboard!$D$10*SQRT(Dashboard!$D$12/365)</f>
        <v>-167372.19494304145</v>
      </c>
      <c r="E357" s="3">
        <f>IF(Dashboard!$I$3,C357*Dashboard!$E$11*Dashboard!$E$10*SQRT(Dashboard!$D$12/365),0)</f>
        <v>-740111.11436837516</v>
      </c>
      <c r="F357" s="3">
        <f>D357+IF(Dashboard!$I$3,E357,0)</f>
        <v>-907483.30931141658</v>
      </c>
      <c r="G357" s="3">
        <f>IF(Dashboard!$I$4, ('Lookups and Calculations'!$F$9) / (1 - 'Lookups and Calculations'!$F$10), 'Lookups and Calculations'!$F$9)</f>
        <v>1951878.888340465</v>
      </c>
      <c r="H357" s="12">
        <f t="shared" si="10"/>
        <v>0</v>
      </c>
      <c r="I357" s="12">
        <f t="shared" si="11"/>
        <v>0</v>
      </c>
      <c r="J357" s="13">
        <f>(1 - Dashboard!$I$9) * H357 * Dashboard!$I$8 * 'Lookups and Calculations'!$F$12</f>
        <v>0</v>
      </c>
      <c r="K357" s="12">
        <f>(1 - Dashboard!$I$11) * I357 * Dashboard!$I$10 * 'Lookups and Calculations'!$F$12</f>
        <v>0</v>
      </c>
      <c r="L357" s="12">
        <f>(H357 - I357) * Dashboard!$I$13 * (Dashboard!$D$12 / 365) * 'Lookups and Calculations'!$F$12</f>
        <v>0</v>
      </c>
      <c r="M357" s="3">
        <f>(G357*2) * Dashboard!$I$13 * (Dashboard!$D$12 / 365) * 'Lookups and Calculations'!$F$12</f>
        <v>1602.0878730267946</v>
      </c>
      <c r="N357" s="12">
        <f>H357 * Dashboard!$I$14 * Dashboard!$I$15 * (Dashboard!$D$12 / 365) * 'Lookups and Calculations'!$F$12</f>
        <v>0</v>
      </c>
    </row>
    <row r="358" spans="1:14" x14ac:dyDescent="0.35">
      <c r="A358" s="2">
        <v>357</v>
      </c>
      <c r="B358" s="11">
        <v>1.0178829557528832</v>
      </c>
      <c r="C358" s="11">
        <v>0.69423741720309473</v>
      </c>
      <c r="D358" s="3">
        <f>B358*Dashboard!$D$11*Dashboard!$D$10*SQRT(Dashboard!$D$12/365)</f>
        <v>252721.77842672091</v>
      </c>
      <c r="E358" s="3">
        <f>IF(Dashboard!$I$3,C358*Dashboard!$E$11*Dashboard!$E$10*SQRT(Dashboard!$D$12/365),0)</f>
        <v>344732.98473922804</v>
      </c>
      <c r="F358" s="3">
        <f>D358+IF(Dashboard!$I$3,E358,0)</f>
        <v>597454.76316594891</v>
      </c>
      <c r="G358" s="3">
        <f>IF(Dashboard!$I$4, ('Lookups and Calculations'!$F$9) / (1 - 'Lookups and Calculations'!$F$10), 'Lookups and Calculations'!$F$9)</f>
        <v>1951878.888340465</v>
      </c>
      <c r="H358" s="12">
        <f t="shared" si="10"/>
        <v>0</v>
      </c>
      <c r="I358" s="12">
        <f t="shared" si="11"/>
        <v>0</v>
      </c>
      <c r="J358" s="13">
        <f>(1 - Dashboard!$I$9) * H358 * Dashboard!$I$8 * 'Lookups and Calculations'!$F$12</f>
        <v>0</v>
      </c>
      <c r="K358" s="12">
        <f>(1 - Dashboard!$I$11) * I358 * Dashboard!$I$10 * 'Lookups and Calculations'!$F$12</f>
        <v>0</v>
      </c>
      <c r="L358" s="12">
        <f>(H358 - I358) * Dashboard!$I$13 * (Dashboard!$D$12 / 365) * 'Lookups and Calculations'!$F$12</f>
        <v>0</v>
      </c>
      <c r="M358" s="3">
        <f>(G358*2) * Dashboard!$I$13 * (Dashboard!$D$12 / 365) * 'Lookups and Calculations'!$F$12</f>
        <v>1602.0878730267946</v>
      </c>
      <c r="N358" s="12">
        <f>H358 * Dashboard!$I$14 * Dashboard!$I$15 * (Dashboard!$D$12 / 365) * 'Lookups and Calculations'!$F$12</f>
        <v>0</v>
      </c>
    </row>
    <row r="359" spans="1:14" x14ac:dyDescent="0.35">
      <c r="A359" s="2">
        <v>358</v>
      </c>
      <c r="B359" s="11">
        <v>-4.5406993750514393E-2</v>
      </c>
      <c r="C359" s="11">
        <v>-0.33174314659010123</v>
      </c>
      <c r="D359" s="3">
        <f>B359*Dashboard!$D$11*Dashboard!$D$10*SQRT(Dashboard!$D$12/365)</f>
        <v>-11273.728623496991</v>
      </c>
      <c r="E359" s="3">
        <f>IF(Dashboard!$I$3,C359*Dashboard!$E$11*Dashboard!$E$10*SQRT(Dashboard!$D$12/365),0)</f>
        <v>-164731.54897286781</v>
      </c>
      <c r="F359" s="3">
        <f>D359+IF(Dashboard!$I$3,E359,0)</f>
        <v>-176005.27759636479</v>
      </c>
      <c r="G359" s="3">
        <f>IF(Dashboard!$I$4, ('Lookups and Calculations'!$F$9) / (1 - 'Lookups and Calculations'!$F$10), 'Lookups and Calculations'!$F$9)</f>
        <v>1951878.888340465</v>
      </c>
      <c r="H359" s="12">
        <f t="shared" si="10"/>
        <v>0</v>
      </c>
      <c r="I359" s="12">
        <f t="shared" si="11"/>
        <v>0</v>
      </c>
      <c r="J359" s="13">
        <f>(1 - Dashboard!$I$9) * H359 * Dashboard!$I$8 * 'Lookups and Calculations'!$F$12</f>
        <v>0</v>
      </c>
      <c r="K359" s="12">
        <f>(1 - Dashboard!$I$11) * I359 * Dashboard!$I$10 * 'Lookups and Calculations'!$F$12</f>
        <v>0</v>
      </c>
      <c r="L359" s="12">
        <f>(H359 - I359) * Dashboard!$I$13 * (Dashboard!$D$12 / 365) * 'Lookups and Calculations'!$F$12</f>
        <v>0</v>
      </c>
      <c r="M359" s="3">
        <f>(G359*2) * Dashboard!$I$13 * (Dashboard!$D$12 / 365) * 'Lookups and Calculations'!$F$12</f>
        <v>1602.0878730267946</v>
      </c>
      <c r="N359" s="12">
        <f>H359 * Dashboard!$I$14 * Dashboard!$I$15 * (Dashboard!$D$12 / 365) * 'Lookups and Calculations'!$F$12</f>
        <v>0</v>
      </c>
    </row>
    <row r="360" spans="1:14" x14ac:dyDescent="0.35">
      <c r="A360" s="2">
        <v>359</v>
      </c>
      <c r="B360" s="11">
        <v>-0.84980193432552431</v>
      </c>
      <c r="C360" s="11">
        <v>-0.93145077634933404</v>
      </c>
      <c r="D360" s="3">
        <f>B360*Dashboard!$D$11*Dashboard!$D$10*SQRT(Dashboard!$D$12/365)</f>
        <v>-210990.32549804595</v>
      </c>
      <c r="E360" s="3">
        <f>IF(Dashboard!$I$3,C360*Dashboard!$E$11*Dashboard!$E$10*SQRT(Dashboard!$D$12/365),0)</f>
        <v>-462524.48846997367</v>
      </c>
      <c r="F360" s="3">
        <f>D360+IF(Dashboard!$I$3,E360,0)</f>
        <v>-673514.81396801956</v>
      </c>
      <c r="G360" s="3">
        <f>IF(Dashboard!$I$4, ('Lookups and Calculations'!$F$9) / (1 - 'Lookups and Calculations'!$F$10), 'Lookups and Calculations'!$F$9)</f>
        <v>1951878.888340465</v>
      </c>
      <c r="H360" s="12">
        <f t="shared" si="10"/>
        <v>0</v>
      </c>
      <c r="I360" s="12">
        <f t="shared" si="11"/>
        <v>0</v>
      </c>
      <c r="J360" s="13">
        <f>(1 - Dashboard!$I$9) * H360 * Dashboard!$I$8 * 'Lookups and Calculations'!$F$12</f>
        <v>0</v>
      </c>
      <c r="K360" s="12">
        <f>(1 - Dashboard!$I$11) * I360 * Dashboard!$I$10 * 'Lookups and Calculations'!$F$12</f>
        <v>0</v>
      </c>
      <c r="L360" s="12">
        <f>(H360 - I360) * Dashboard!$I$13 * (Dashboard!$D$12 / 365) * 'Lookups and Calculations'!$F$12</f>
        <v>0</v>
      </c>
      <c r="M360" s="3">
        <f>(G360*2) * Dashboard!$I$13 * (Dashboard!$D$12 / 365) * 'Lookups and Calculations'!$F$12</f>
        <v>1602.0878730267946</v>
      </c>
      <c r="N360" s="12">
        <f>H360 * Dashboard!$I$14 * Dashboard!$I$15 * (Dashboard!$D$12 / 365) * 'Lookups and Calculations'!$F$12</f>
        <v>0</v>
      </c>
    </row>
    <row r="361" spans="1:14" x14ac:dyDescent="0.35">
      <c r="A361" s="2">
        <v>360</v>
      </c>
      <c r="B361" s="11">
        <v>-1.6883652444330197</v>
      </c>
      <c r="C361" s="11">
        <v>-9.7474064320451387E-2</v>
      </c>
      <c r="D361" s="3">
        <f>B361*Dashboard!$D$11*Dashboard!$D$10*SQRT(Dashboard!$D$12/365)</f>
        <v>-419190.30552130303</v>
      </c>
      <c r="E361" s="3">
        <f>IF(Dashboard!$I$3,C361*Dashboard!$E$11*Dashboard!$E$10*SQRT(Dashboard!$D$12/365),0)</f>
        <v>-48402.065770566922</v>
      </c>
      <c r="F361" s="3">
        <f>D361+IF(Dashboard!$I$3,E361,0)</f>
        <v>-467592.37129186996</v>
      </c>
      <c r="G361" s="3">
        <f>IF(Dashboard!$I$4, ('Lookups and Calculations'!$F$9) / (1 - 'Lookups and Calculations'!$F$10), 'Lookups and Calculations'!$F$9)</f>
        <v>1951878.888340465</v>
      </c>
      <c r="H361" s="12">
        <f t="shared" si="10"/>
        <v>0</v>
      </c>
      <c r="I361" s="12">
        <f t="shared" si="11"/>
        <v>0</v>
      </c>
      <c r="J361" s="13">
        <f>(1 - Dashboard!$I$9) * H361 * Dashboard!$I$8 * 'Lookups and Calculations'!$F$12</f>
        <v>0</v>
      </c>
      <c r="K361" s="12">
        <f>(1 - Dashboard!$I$11) * I361 * Dashboard!$I$10 * 'Lookups and Calculations'!$F$12</f>
        <v>0</v>
      </c>
      <c r="L361" s="12">
        <f>(H361 - I361) * Dashboard!$I$13 * (Dashboard!$D$12 / 365) * 'Lookups and Calculations'!$F$12</f>
        <v>0</v>
      </c>
      <c r="M361" s="3">
        <f>(G361*2) * Dashboard!$I$13 * (Dashboard!$D$12 / 365) * 'Lookups and Calculations'!$F$12</f>
        <v>1602.0878730267946</v>
      </c>
      <c r="N361" s="12">
        <f>H361 * Dashboard!$I$14 * Dashboard!$I$15 * (Dashboard!$D$12 / 365) * 'Lookups and Calculations'!$F$12</f>
        <v>0</v>
      </c>
    </row>
    <row r="362" spans="1:14" x14ac:dyDescent="0.35">
      <c r="A362" s="2">
        <v>361</v>
      </c>
      <c r="B362" s="11">
        <v>0.94200683358925008</v>
      </c>
      <c r="C362" s="11">
        <v>0.95607599406397947</v>
      </c>
      <c r="D362" s="3">
        <f>B362*Dashboard!$D$11*Dashboard!$D$10*SQRT(Dashboard!$D$12/365)</f>
        <v>233883.12077464027</v>
      </c>
      <c r="E362" s="3">
        <f>IF(Dashboard!$I$3,C362*Dashboard!$E$11*Dashboard!$E$10*SQRT(Dashboard!$D$12/365),0)</f>
        <v>474752.47358322726</v>
      </c>
      <c r="F362" s="3">
        <f>D362+IF(Dashboard!$I$3,E362,0)</f>
        <v>708635.59435786749</v>
      </c>
      <c r="G362" s="3">
        <f>IF(Dashboard!$I$4, ('Lookups and Calculations'!$F$9) / (1 - 'Lookups and Calculations'!$F$10), 'Lookups and Calculations'!$F$9)</f>
        <v>1951878.888340465</v>
      </c>
      <c r="H362" s="12">
        <f t="shared" si="10"/>
        <v>0</v>
      </c>
      <c r="I362" s="12">
        <f t="shared" si="11"/>
        <v>0</v>
      </c>
      <c r="J362" s="13">
        <f>(1 - Dashboard!$I$9) * H362 * Dashboard!$I$8 * 'Lookups and Calculations'!$F$12</f>
        <v>0</v>
      </c>
      <c r="K362" s="12">
        <f>(1 - Dashboard!$I$11) * I362 * Dashboard!$I$10 * 'Lookups and Calculations'!$F$12</f>
        <v>0</v>
      </c>
      <c r="L362" s="12">
        <f>(H362 - I362) * Dashboard!$I$13 * (Dashboard!$D$12 / 365) * 'Lookups and Calculations'!$F$12</f>
        <v>0</v>
      </c>
      <c r="M362" s="3">
        <f>(G362*2) * Dashboard!$I$13 * (Dashboard!$D$12 / 365) * 'Lookups and Calculations'!$F$12</f>
        <v>1602.0878730267946</v>
      </c>
      <c r="N362" s="12">
        <f>H362 * Dashboard!$I$14 * Dashboard!$I$15 * (Dashboard!$D$12 / 365) * 'Lookups and Calculations'!$F$12</f>
        <v>0</v>
      </c>
    </row>
    <row r="363" spans="1:14" x14ac:dyDescent="0.35">
      <c r="A363" s="2">
        <v>362</v>
      </c>
      <c r="B363" s="11">
        <v>0.53867084047317071</v>
      </c>
      <c r="C363" s="11">
        <v>1.0961097281174796</v>
      </c>
      <c r="D363" s="3">
        <f>B363*Dashboard!$D$11*Dashboard!$D$10*SQRT(Dashboard!$D$12/365)</f>
        <v>133742.14787819484</v>
      </c>
      <c r="E363" s="3">
        <f>IF(Dashboard!$I$3,C363*Dashboard!$E$11*Dashboard!$E$10*SQRT(Dashboard!$D$12/365),0)</f>
        <v>544288.11932662013</v>
      </c>
      <c r="F363" s="3">
        <f>D363+IF(Dashboard!$I$3,E363,0)</f>
        <v>678030.26720481494</v>
      </c>
      <c r="G363" s="3">
        <f>IF(Dashboard!$I$4, ('Lookups and Calculations'!$F$9) / (1 - 'Lookups and Calculations'!$F$10), 'Lookups and Calculations'!$F$9)</f>
        <v>1951878.888340465</v>
      </c>
      <c r="H363" s="12">
        <f t="shared" si="10"/>
        <v>0</v>
      </c>
      <c r="I363" s="12">
        <f t="shared" si="11"/>
        <v>0</v>
      </c>
      <c r="J363" s="13">
        <f>(1 - Dashboard!$I$9) * H363 * Dashboard!$I$8 * 'Lookups and Calculations'!$F$12</f>
        <v>0</v>
      </c>
      <c r="K363" s="12">
        <f>(1 - Dashboard!$I$11) * I363 * Dashboard!$I$10 * 'Lookups and Calculations'!$F$12</f>
        <v>0</v>
      </c>
      <c r="L363" s="12">
        <f>(H363 - I363) * Dashboard!$I$13 * (Dashboard!$D$12 / 365) * 'Lookups and Calculations'!$F$12</f>
        <v>0</v>
      </c>
      <c r="M363" s="3">
        <f>(G363*2) * Dashboard!$I$13 * (Dashboard!$D$12 / 365) * 'Lookups and Calculations'!$F$12</f>
        <v>1602.0878730267946</v>
      </c>
      <c r="N363" s="12">
        <f>H363 * Dashboard!$I$14 * Dashboard!$I$15 * (Dashboard!$D$12 / 365) * 'Lookups and Calculations'!$F$12</f>
        <v>0</v>
      </c>
    </row>
    <row r="364" spans="1:14" x14ac:dyDescent="0.35">
      <c r="A364" s="2">
        <v>363</v>
      </c>
      <c r="B364" s="11">
        <v>0.6115903914534041</v>
      </c>
      <c r="C364" s="11">
        <v>-1.7108420158799174</v>
      </c>
      <c r="D364" s="3">
        <f>B364*Dashboard!$D$11*Dashboard!$D$10*SQRT(Dashboard!$D$12/365)</f>
        <v>151846.74281383934</v>
      </c>
      <c r="E364" s="3">
        <f>IF(Dashboard!$I$3,C364*Dashboard!$E$11*Dashboard!$E$10*SQRT(Dashboard!$D$12/365),0)</f>
        <v>-849541.75608633936</v>
      </c>
      <c r="F364" s="3">
        <f>D364+IF(Dashboard!$I$3,E364,0)</f>
        <v>-697695.01327250001</v>
      </c>
      <c r="G364" s="3">
        <f>IF(Dashboard!$I$4, ('Lookups and Calculations'!$F$9) / (1 - 'Lookups and Calculations'!$F$10), 'Lookups and Calculations'!$F$9)</f>
        <v>1951878.888340465</v>
      </c>
      <c r="H364" s="12">
        <f t="shared" si="10"/>
        <v>0</v>
      </c>
      <c r="I364" s="12">
        <f t="shared" si="11"/>
        <v>0</v>
      </c>
      <c r="J364" s="13">
        <f>(1 - Dashboard!$I$9) * H364 * Dashboard!$I$8 * 'Lookups and Calculations'!$F$12</f>
        <v>0</v>
      </c>
      <c r="K364" s="12">
        <f>(1 - Dashboard!$I$11) * I364 * Dashboard!$I$10 * 'Lookups and Calculations'!$F$12</f>
        <v>0</v>
      </c>
      <c r="L364" s="12">
        <f>(H364 - I364) * Dashboard!$I$13 * (Dashboard!$D$12 / 365) * 'Lookups and Calculations'!$F$12</f>
        <v>0</v>
      </c>
      <c r="M364" s="3">
        <f>(G364*2) * Dashboard!$I$13 * (Dashboard!$D$12 / 365) * 'Lookups and Calculations'!$F$12</f>
        <v>1602.0878730267946</v>
      </c>
      <c r="N364" s="12">
        <f>H364 * Dashboard!$I$14 * Dashboard!$I$15 * (Dashboard!$D$12 / 365) * 'Lookups and Calculations'!$F$12</f>
        <v>0</v>
      </c>
    </row>
    <row r="365" spans="1:14" x14ac:dyDescent="0.35">
      <c r="A365" s="2">
        <v>364</v>
      </c>
      <c r="B365" s="11">
        <v>0.13147212593004767</v>
      </c>
      <c r="C365" s="11">
        <v>-1.2175391183829647</v>
      </c>
      <c r="D365" s="3">
        <f>B365*Dashboard!$D$11*Dashboard!$D$10*SQRT(Dashboard!$D$12/365)</f>
        <v>32642.131682033858</v>
      </c>
      <c r="E365" s="3">
        <f>IF(Dashboard!$I$3,C365*Dashboard!$E$11*Dashboard!$E$10*SQRT(Dashboard!$D$12/365),0)</f>
        <v>-604585.52638648637</v>
      </c>
      <c r="F365" s="3">
        <f>D365+IF(Dashboard!$I$3,E365,0)</f>
        <v>-571943.39470445248</v>
      </c>
      <c r="G365" s="3">
        <f>IF(Dashboard!$I$4, ('Lookups and Calculations'!$F$9) / (1 - 'Lookups and Calculations'!$F$10), 'Lookups and Calculations'!$F$9)</f>
        <v>1951878.888340465</v>
      </c>
      <c r="H365" s="12">
        <f t="shared" si="10"/>
        <v>0</v>
      </c>
      <c r="I365" s="12">
        <f t="shared" si="11"/>
        <v>0</v>
      </c>
      <c r="J365" s="13">
        <f>(1 - Dashboard!$I$9) * H365 * Dashboard!$I$8 * 'Lookups and Calculations'!$F$12</f>
        <v>0</v>
      </c>
      <c r="K365" s="12">
        <f>(1 - Dashboard!$I$11) * I365 * Dashboard!$I$10 * 'Lookups and Calculations'!$F$12</f>
        <v>0</v>
      </c>
      <c r="L365" s="12">
        <f>(H365 - I365) * Dashboard!$I$13 * (Dashboard!$D$12 / 365) * 'Lookups and Calculations'!$F$12</f>
        <v>0</v>
      </c>
      <c r="M365" s="3">
        <f>(G365*2) * Dashboard!$I$13 * (Dashboard!$D$12 / 365) * 'Lookups and Calculations'!$F$12</f>
        <v>1602.0878730267946</v>
      </c>
      <c r="N365" s="12">
        <f>H365 * Dashboard!$I$14 * Dashboard!$I$15 * (Dashboard!$D$12 / 365) * 'Lookups and Calculations'!$F$12</f>
        <v>0</v>
      </c>
    </row>
    <row r="366" spans="1:14" x14ac:dyDescent="0.35">
      <c r="A366" s="2">
        <v>365</v>
      </c>
      <c r="B366" s="11">
        <v>1.0989318883016794</v>
      </c>
      <c r="C366" s="11">
        <v>-0.66636962086802343</v>
      </c>
      <c r="D366" s="3">
        <f>B366*Dashboard!$D$11*Dashboard!$D$10*SQRT(Dashboard!$D$12/365)</f>
        <v>272844.75057941687</v>
      </c>
      <c r="E366" s="3">
        <f>IF(Dashboard!$I$3,C366*Dashboard!$E$11*Dashboard!$E$10*SQRT(Dashboard!$D$12/365),0)</f>
        <v>-330894.85332966218</v>
      </c>
      <c r="F366" s="3">
        <f>D366+IF(Dashboard!$I$3,E366,0)</f>
        <v>-58050.102750245307</v>
      </c>
      <c r="G366" s="3">
        <f>IF(Dashboard!$I$4, ('Lookups and Calculations'!$F$9) / (1 - 'Lookups and Calculations'!$F$10), 'Lookups and Calculations'!$F$9)</f>
        <v>1951878.888340465</v>
      </c>
      <c r="H366" s="12">
        <f t="shared" si="10"/>
        <v>0</v>
      </c>
      <c r="I366" s="12">
        <f t="shared" si="11"/>
        <v>0</v>
      </c>
      <c r="J366" s="13">
        <f>(1 - Dashboard!$I$9) * H366 * Dashboard!$I$8 * 'Lookups and Calculations'!$F$12</f>
        <v>0</v>
      </c>
      <c r="K366" s="12">
        <f>(1 - Dashboard!$I$11) * I366 * Dashboard!$I$10 * 'Lookups and Calculations'!$F$12</f>
        <v>0</v>
      </c>
      <c r="L366" s="12">
        <f>(H366 - I366) * Dashboard!$I$13 * (Dashboard!$D$12 / 365) * 'Lookups and Calculations'!$F$12</f>
        <v>0</v>
      </c>
      <c r="M366" s="3">
        <f>(G366*2) * Dashboard!$I$13 * (Dashboard!$D$12 / 365) * 'Lookups and Calculations'!$F$12</f>
        <v>1602.0878730267946</v>
      </c>
      <c r="N366" s="12">
        <f>H366 * Dashboard!$I$14 * Dashboard!$I$15 * (Dashboard!$D$12 / 365) * 'Lookups and Calculations'!$F$12</f>
        <v>0</v>
      </c>
    </row>
    <row r="367" spans="1:14" x14ac:dyDescent="0.35">
      <c r="A367" s="2">
        <v>366</v>
      </c>
      <c r="B367" s="11">
        <v>-0.4191432921836073</v>
      </c>
      <c r="C367" s="11">
        <v>0.73512778063567907</v>
      </c>
      <c r="D367" s="3">
        <f>B367*Dashboard!$D$11*Dashboard!$D$10*SQRT(Dashboard!$D$12/365)</f>
        <v>-104065.63703380087</v>
      </c>
      <c r="E367" s="3">
        <f>IF(Dashboard!$I$3,C367*Dashboard!$E$11*Dashboard!$E$10*SQRT(Dashboard!$D$12/365),0)</f>
        <v>365037.6480775667</v>
      </c>
      <c r="F367" s="3">
        <f>D367+IF(Dashboard!$I$3,E367,0)</f>
        <v>260972.01104376581</v>
      </c>
      <c r="G367" s="3">
        <f>IF(Dashboard!$I$4, ('Lookups and Calculations'!$F$9) / (1 - 'Lookups and Calculations'!$F$10), 'Lookups and Calculations'!$F$9)</f>
        <v>1951878.888340465</v>
      </c>
      <c r="H367" s="12">
        <f t="shared" si="10"/>
        <v>0</v>
      </c>
      <c r="I367" s="12">
        <f t="shared" si="11"/>
        <v>0</v>
      </c>
      <c r="J367" s="13">
        <f>(1 - Dashboard!$I$9) * H367 * Dashboard!$I$8 * 'Lookups and Calculations'!$F$12</f>
        <v>0</v>
      </c>
      <c r="K367" s="12">
        <f>(1 - Dashboard!$I$11) * I367 * Dashboard!$I$10 * 'Lookups and Calculations'!$F$12</f>
        <v>0</v>
      </c>
      <c r="L367" s="12">
        <f>(H367 - I367) * Dashboard!$I$13 * (Dashboard!$D$12 / 365) * 'Lookups and Calculations'!$F$12</f>
        <v>0</v>
      </c>
      <c r="M367" s="3">
        <f>(G367*2) * Dashboard!$I$13 * (Dashboard!$D$12 / 365) * 'Lookups and Calculations'!$F$12</f>
        <v>1602.0878730267946</v>
      </c>
      <c r="N367" s="12">
        <f>H367 * Dashboard!$I$14 * Dashboard!$I$15 * (Dashboard!$D$12 / 365) * 'Lookups and Calculations'!$F$12</f>
        <v>0</v>
      </c>
    </row>
    <row r="368" spans="1:14" x14ac:dyDescent="0.35">
      <c r="A368" s="2">
        <v>367</v>
      </c>
      <c r="B368" s="11">
        <v>-1.2603364331988938</v>
      </c>
      <c r="C368" s="11">
        <v>-1.0363312412676031</v>
      </c>
      <c r="D368" s="3">
        <f>B368*Dashboard!$D$11*Dashboard!$D$10*SQRT(Dashboard!$D$12/365)</f>
        <v>-312918.55612065276</v>
      </c>
      <c r="E368" s="3">
        <f>IF(Dashboard!$I$3,C368*Dashboard!$E$11*Dashboard!$E$10*SQRT(Dashboard!$D$12/365),0)</f>
        <v>-514604.30268940184</v>
      </c>
      <c r="F368" s="3">
        <f>D368+IF(Dashboard!$I$3,E368,0)</f>
        <v>-827522.8588100546</v>
      </c>
      <c r="G368" s="3">
        <f>IF(Dashboard!$I$4, ('Lookups and Calculations'!$F$9) / (1 - 'Lookups and Calculations'!$F$10), 'Lookups and Calculations'!$F$9)</f>
        <v>1951878.888340465</v>
      </c>
      <c r="H368" s="12">
        <f t="shared" si="10"/>
        <v>0</v>
      </c>
      <c r="I368" s="12">
        <f t="shared" si="11"/>
        <v>0</v>
      </c>
      <c r="J368" s="13">
        <f>(1 - Dashboard!$I$9) * H368 * Dashboard!$I$8 * 'Lookups and Calculations'!$F$12</f>
        <v>0</v>
      </c>
      <c r="K368" s="12">
        <f>(1 - Dashboard!$I$11) * I368 * Dashboard!$I$10 * 'Lookups and Calculations'!$F$12</f>
        <v>0</v>
      </c>
      <c r="L368" s="12">
        <f>(H368 - I368) * Dashboard!$I$13 * (Dashboard!$D$12 / 365) * 'Lookups and Calculations'!$F$12</f>
        <v>0</v>
      </c>
      <c r="M368" s="3">
        <f>(G368*2) * Dashboard!$I$13 * (Dashboard!$D$12 / 365) * 'Lookups and Calculations'!$F$12</f>
        <v>1602.0878730267946</v>
      </c>
      <c r="N368" s="12">
        <f>H368 * Dashboard!$I$14 * Dashboard!$I$15 * (Dashboard!$D$12 / 365) * 'Lookups and Calculations'!$F$12</f>
        <v>0</v>
      </c>
    </row>
    <row r="369" spans="1:14" x14ac:dyDescent="0.35">
      <c r="A369" s="2">
        <v>368</v>
      </c>
      <c r="B369" s="11">
        <v>-1.686172069373737</v>
      </c>
      <c r="C369" s="11">
        <v>0.50149326396995619</v>
      </c>
      <c r="D369" s="3">
        <f>B369*Dashboard!$D$11*Dashboard!$D$10*SQRT(Dashboard!$D$12/365)</f>
        <v>-418645.78014316357</v>
      </c>
      <c r="E369" s="3">
        <f>IF(Dashboard!$I$3,C369*Dashboard!$E$11*Dashboard!$E$10*SQRT(Dashboard!$D$12/365),0)</f>
        <v>249023.26701357451</v>
      </c>
      <c r="F369" s="3">
        <f>D369+IF(Dashboard!$I$3,E369,0)</f>
        <v>-169622.51312958906</v>
      </c>
      <c r="G369" s="3">
        <f>IF(Dashboard!$I$4, ('Lookups and Calculations'!$F$9) / (1 - 'Lookups and Calculations'!$F$10), 'Lookups and Calculations'!$F$9)</f>
        <v>1951878.888340465</v>
      </c>
      <c r="H369" s="12">
        <f t="shared" si="10"/>
        <v>0</v>
      </c>
      <c r="I369" s="12">
        <f t="shared" si="11"/>
        <v>0</v>
      </c>
      <c r="J369" s="13">
        <f>(1 - Dashboard!$I$9) * H369 * Dashboard!$I$8 * 'Lookups and Calculations'!$F$12</f>
        <v>0</v>
      </c>
      <c r="K369" s="12">
        <f>(1 - Dashboard!$I$11) * I369 * Dashboard!$I$10 * 'Lookups and Calculations'!$F$12</f>
        <v>0</v>
      </c>
      <c r="L369" s="12">
        <f>(H369 - I369) * Dashboard!$I$13 * (Dashboard!$D$12 / 365) * 'Lookups and Calculations'!$F$12</f>
        <v>0</v>
      </c>
      <c r="M369" s="3">
        <f>(G369*2) * Dashboard!$I$13 * (Dashboard!$D$12 / 365) * 'Lookups and Calculations'!$F$12</f>
        <v>1602.0878730267946</v>
      </c>
      <c r="N369" s="12">
        <f>H369 * Dashboard!$I$14 * Dashboard!$I$15 * (Dashboard!$D$12 / 365) * 'Lookups and Calculations'!$F$12</f>
        <v>0</v>
      </c>
    </row>
    <row r="370" spans="1:14" x14ac:dyDescent="0.35">
      <c r="A370" s="2">
        <v>369</v>
      </c>
      <c r="B370" s="11">
        <v>-0.15063858132203903</v>
      </c>
      <c r="C370" s="11">
        <v>-1.4479469645079901</v>
      </c>
      <c r="D370" s="3">
        <f>B370*Dashboard!$D$11*Dashboard!$D$10*SQRT(Dashboard!$D$12/365)</f>
        <v>-37400.813085847854</v>
      </c>
      <c r="E370" s="3">
        <f>IF(Dashboard!$I$3,C370*Dashboard!$E$11*Dashboard!$E$10*SQRT(Dashboard!$D$12/365),0)</f>
        <v>-718997.66052644188</v>
      </c>
      <c r="F370" s="3">
        <f>D370+IF(Dashboard!$I$3,E370,0)</f>
        <v>-756398.47361228976</v>
      </c>
      <c r="G370" s="3">
        <f>IF(Dashboard!$I$4, ('Lookups and Calculations'!$F$9) / (1 - 'Lookups and Calculations'!$F$10), 'Lookups and Calculations'!$F$9)</f>
        <v>1951878.888340465</v>
      </c>
      <c r="H370" s="12">
        <f t="shared" si="10"/>
        <v>0</v>
      </c>
      <c r="I370" s="12">
        <f t="shared" si="11"/>
        <v>0</v>
      </c>
      <c r="J370" s="13">
        <f>(1 - Dashboard!$I$9) * H370 * Dashboard!$I$8 * 'Lookups and Calculations'!$F$12</f>
        <v>0</v>
      </c>
      <c r="K370" s="12">
        <f>(1 - Dashboard!$I$11) * I370 * Dashboard!$I$10 * 'Lookups and Calculations'!$F$12</f>
        <v>0</v>
      </c>
      <c r="L370" s="12">
        <f>(H370 - I370) * Dashboard!$I$13 * (Dashboard!$D$12 / 365) * 'Lookups and Calculations'!$F$12</f>
        <v>0</v>
      </c>
      <c r="M370" s="3">
        <f>(G370*2) * Dashboard!$I$13 * (Dashboard!$D$12 / 365) * 'Lookups and Calculations'!$F$12</f>
        <v>1602.0878730267946</v>
      </c>
      <c r="N370" s="12">
        <f>H370 * Dashboard!$I$14 * Dashboard!$I$15 * (Dashboard!$D$12 / 365) * 'Lookups and Calculations'!$F$12</f>
        <v>0</v>
      </c>
    </row>
    <row r="371" spans="1:14" x14ac:dyDescent="0.35">
      <c r="A371" s="2">
        <v>370</v>
      </c>
      <c r="B371" s="11">
        <v>0.60052253122037125</v>
      </c>
      <c r="C371" s="11">
        <v>0.11965307171404765</v>
      </c>
      <c r="D371" s="3">
        <f>B371*Dashboard!$D$11*Dashboard!$D$10*SQRT(Dashboard!$D$12/365)</f>
        <v>149098.79492291357</v>
      </c>
      <c r="E371" s="3">
        <f>IF(Dashboard!$I$3,C371*Dashboard!$E$11*Dashboard!$E$10*SQRT(Dashboard!$D$12/365),0)</f>
        <v>59415.352043944367</v>
      </c>
      <c r="F371" s="3">
        <f>D371+IF(Dashboard!$I$3,E371,0)</f>
        <v>208514.14696685795</v>
      </c>
      <c r="G371" s="3">
        <f>IF(Dashboard!$I$4, ('Lookups and Calculations'!$F$9) / (1 - 'Lookups and Calculations'!$F$10), 'Lookups and Calculations'!$F$9)</f>
        <v>1951878.888340465</v>
      </c>
      <c r="H371" s="12">
        <f t="shared" si="10"/>
        <v>0</v>
      </c>
      <c r="I371" s="12">
        <f t="shared" si="11"/>
        <v>0</v>
      </c>
      <c r="J371" s="13">
        <f>(1 - Dashboard!$I$9) * H371 * Dashboard!$I$8 * 'Lookups and Calculations'!$F$12</f>
        <v>0</v>
      </c>
      <c r="K371" s="12">
        <f>(1 - Dashboard!$I$11) * I371 * Dashboard!$I$10 * 'Lookups and Calculations'!$F$12</f>
        <v>0</v>
      </c>
      <c r="L371" s="12">
        <f>(H371 - I371) * Dashboard!$I$13 * (Dashboard!$D$12 / 365) * 'Lookups and Calculations'!$F$12</f>
        <v>0</v>
      </c>
      <c r="M371" s="3">
        <f>(G371*2) * Dashboard!$I$13 * (Dashboard!$D$12 / 365) * 'Lookups and Calculations'!$F$12</f>
        <v>1602.0878730267946</v>
      </c>
      <c r="N371" s="12">
        <f>H371 * Dashboard!$I$14 * Dashboard!$I$15 * (Dashboard!$D$12 / 365) * 'Lookups and Calculations'!$F$12</f>
        <v>0</v>
      </c>
    </row>
    <row r="372" spans="1:14" x14ac:dyDescent="0.35">
      <c r="A372" s="2">
        <v>371</v>
      </c>
      <c r="B372" s="11">
        <v>-0.16118082383287541</v>
      </c>
      <c r="C372" s="11">
        <v>0.38005655193751126</v>
      </c>
      <c r="D372" s="3">
        <f>B372*Dashboard!$D$11*Dashboard!$D$10*SQRT(Dashboard!$D$12/365)</f>
        <v>-40018.259680160569</v>
      </c>
      <c r="E372" s="3">
        <f>IF(Dashboard!$I$3,C372*Dashboard!$E$11*Dashboard!$E$10*SQRT(Dashboard!$D$12/365),0)</f>
        <v>188722.2242312376</v>
      </c>
      <c r="F372" s="3">
        <f>D372+IF(Dashboard!$I$3,E372,0)</f>
        <v>148703.96455107705</v>
      </c>
      <c r="G372" s="3">
        <f>IF(Dashboard!$I$4, ('Lookups and Calculations'!$F$9) / (1 - 'Lookups and Calculations'!$F$10), 'Lookups and Calculations'!$F$9)</f>
        <v>1951878.888340465</v>
      </c>
      <c r="H372" s="12">
        <f t="shared" si="10"/>
        <v>0</v>
      </c>
      <c r="I372" s="12">
        <f t="shared" si="11"/>
        <v>0</v>
      </c>
      <c r="J372" s="13">
        <f>(1 - Dashboard!$I$9) * H372 * Dashboard!$I$8 * 'Lookups and Calculations'!$F$12</f>
        <v>0</v>
      </c>
      <c r="K372" s="12">
        <f>(1 - Dashboard!$I$11) * I372 * Dashboard!$I$10 * 'Lookups and Calculations'!$F$12</f>
        <v>0</v>
      </c>
      <c r="L372" s="12">
        <f>(H372 - I372) * Dashboard!$I$13 * (Dashboard!$D$12 / 365) * 'Lookups and Calculations'!$F$12</f>
        <v>0</v>
      </c>
      <c r="M372" s="3">
        <f>(G372*2) * Dashboard!$I$13 * (Dashboard!$D$12 / 365) * 'Lookups and Calculations'!$F$12</f>
        <v>1602.0878730267946</v>
      </c>
      <c r="N372" s="12">
        <f>H372 * Dashboard!$I$14 * Dashboard!$I$15 * (Dashboard!$D$12 / 365) * 'Lookups and Calculations'!$F$12</f>
        <v>0</v>
      </c>
    </row>
    <row r="373" spans="1:14" x14ac:dyDescent="0.35">
      <c r="A373" s="2">
        <v>372</v>
      </c>
      <c r="B373" s="11">
        <v>0.17108420227846136</v>
      </c>
      <c r="C373" s="11">
        <v>0.19557472267242892</v>
      </c>
      <c r="D373" s="3">
        <f>B373*Dashboard!$D$11*Dashboard!$D$10*SQRT(Dashboard!$D$12/365)</f>
        <v>42477.087975747978</v>
      </c>
      <c r="E373" s="3">
        <f>IF(Dashboard!$I$3,C373*Dashboard!$E$11*Dashboard!$E$10*SQRT(Dashboard!$D$12/365),0)</f>
        <v>97115.275287286335</v>
      </c>
      <c r="F373" s="3">
        <f>D373+IF(Dashboard!$I$3,E373,0)</f>
        <v>139592.36326303432</v>
      </c>
      <c r="G373" s="3">
        <f>IF(Dashboard!$I$4, ('Lookups and Calculations'!$F$9) / (1 - 'Lookups and Calculations'!$F$10), 'Lookups and Calculations'!$F$9)</f>
        <v>1951878.888340465</v>
      </c>
      <c r="H373" s="12">
        <f t="shared" si="10"/>
        <v>0</v>
      </c>
      <c r="I373" s="12">
        <f t="shared" si="11"/>
        <v>0</v>
      </c>
      <c r="J373" s="13">
        <f>(1 - Dashboard!$I$9) * H373 * Dashboard!$I$8 * 'Lookups and Calculations'!$F$12</f>
        <v>0</v>
      </c>
      <c r="K373" s="12">
        <f>(1 - Dashboard!$I$11) * I373 * Dashboard!$I$10 * 'Lookups and Calculations'!$F$12</f>
        <v>0</v>
      </c>
      <c r="L373" s="12">
        <f>(H373 - I373) * Dashboard!$I$13 * (Dashboard!$D$12 / 365) * 'Lookups and Calculations'!$F$12</f>
        <v>0</v>
      </c>
      <c r="M373" s="3">
        <f>(G373*2) * Dashboard!$I$13 * (Dashboard!$D$12 / 365) * 'Lookups and Calculations'!$F$12</f>
        <v>1602.0878730267946</v>
      </c>
      <c r="N373" s="12">
        <f>H373 * Dashboard!$I$14 * Dashboard!$I$15 * (Dashboard!$D$12 / 365) * 'Lookups and Calculations'!$F$12</f>
        <v>0</v>
      </c>
    </row>
    <row r="374" spans="1:14" x14ac:dyDescent="0.35">
      <c r="A374" s="2">
        <v>373</v>
      </c>
      <c r="B374" s="11">
        <v>1.4649189769715218</v>
      </c>
      <c r="C374" s="11">
        <v>0.4497735181805721</v>
      </c>
      <c r="D374" s="3">
        <f>B374*Dashboard!$D$11*Dashboard!$D$10*SQRT(Dashboard!$D$12/365)</f>
        <v>363712.67150009645</v>
      </c>
      <c r="E374" s="3">
        <f>IF(Dashboard!$I$3,C374*Dashboard!$E$11*Dashboard!$E$10*SQRT(Dashboard!$D$12/365),0)</f>
        <v>223341.12731018741</v>
      </c>
      <c r="F374" s="3">
        <f>D374+IF(Dashboard!$I$3,E374,0)</f>
        <v>587053.79881028389</v>
      </c>
      <c r="G374" s="3">
        <f>IF(Dashboard!$I$4, ('Lookups and Calculations'!$F$9) / (1 - 'Lookups and Calculations'!$F$10), 'Lookups and Calculations'!$F$9)</f>
        <v>1951878.888340465</v>
      </c>
      <c r="H374" s="12">
        <f t="shared" si="10"/>
        <v>0</v>
      </c>
      <c r="I374" s="12">
        <f t="shared" si="11"/>
        <v>0</v>
      </c>
      <c r="J374" s="13">
        <f>(1 - Dashboard!$I$9) * H374 * Dashboard!$I$8 * 'Lookups and Calculations'!$F$12</f>
        <v>0</v>
      </c>
      <c r="K374" s="12">
        <f>(1 - Dashboard!$I$11) * I374 * Dashboard!$I$10 * 'Lookups and Calculations'!$F$12</f>
        <v>0</v>
      </c>
      <c r="L374" s="12">
        <f>(H374 - I374) * Dashboard!$I$13 * (Dashboard!$D$12 / 365) * 'Lookups and Calculations'!$F$12</f>
        <v>0</v>
      </c>
      <c r="M374" s="3">
        <f>(G374*2) * Dashboard!$I$13 * (Dashboard!$D$12 / 365) * 'Lookups and Calculations'!$F$12</f>
        <v>1602.0878730267946</v>
      </c>
      <c r="N374" s="12">
        <f>H374 * Dashboard!$I$14 * Dashboard!$I$15 * (Dashboard!$D$12 / 365) * 'Lookups and Calculations'!$F$12</f>
        <v>0</v>
      </c>
    </row>
    <row r="375" spans="1:14" x14ac:dyDescent="0.35">
      <c r="A375" s="2">
        <v>374</v>
      </c>
      <c r="B375" s="11">
        <v>-0.73275081111845863</v>
      </c>
      <c r="C375" s="11">
        <v>0.29052046779847296</v>
      </c>
      <c r="D375" s="3">
        <f>B375*Dashboard!$D$11*Dashboard!$D$10*SQRT(Dashboard!$D$12/365)</f>
        <v>-181928.66584793932</v>
      </c>
      <c r="E375" s="3">
        <f>IF(Dashboard!$I$3,C375*Dashboard!$E$11*Dashboard!$E$10*SQRT(Dashboard!$D$12/365),0)</f>
        <v>144261.8699457185</v>
      </c>
      <c r="F375" s="3">
        <f>D375+IF(Dashboard!$I$3,E375,0)</f>
        <v>-37666.795902220823</v>
      </c>
      <c r="G375" s="3">
        <f>IF(Dashboard!$I$4, ('Lookups and Calculations'!$F$9) / (1 - 'Lookups and Calculations'!$F$10), 'Lookups and Calculations'!$F$9)</f>
        <v>1951878.888340465</v>
      </c>
      <c r="H375" s="12">
        <f t="shared" si="10"/>
        <v>0</v>
      </c>
      <c r="I375" s="12">
        <f t="shared" si="11"/>
        <v>0</v>
      </c>
      <c r="J375" s="13">
        <f>(1 - Dashboard!$I$9) * H375 * Dashboard!$I$8 * 'Lookups and Calculations'!$F$12</f>
        <v>0</v>
      </c>
      <c r="K375" s="12">
        <f>(1 - Dashboard!$I$11) * I375 * Dashboard!$I$10 * 'Lookups and Calculations'!$F$12</f>
        <v>0</v>
      </c>
      <c r="L375" s="12">
        <f>(H375 - I375) * Dashboard!$I$13 * (Dashboard!$D$12 / 365) * 'Lookups and Calculations'!$F$12</f>
        <v>0</v>
      </c>
      <c r="M375" s="3">
        <f>(G375*2) * Dashboard!$I$13 * (Dashboard!$D$12 / 365) * 'Lookups and Calculations'!$F$12</f>
        <v>1602.0878730267946</v>
      </c>
      <c r="N375" s="12">
        <f>H375 * Dashboard!$I$14 * Dashboard!$I$15 * (Dashboard!$D$12 / 365) * 'Lookups and Calculations'!$F$12</f>
        <v>0</v>
      </c>
    </row>
    <row r="376" spans="1:14" x14ac:dyDescent="0.35">
      <c r="A376" s="2">
        <v>375</v>
      </c>
      <c r="B376" s="11">
        <v>2.1094634326073352</v>
      </c>
      <c r="C376" s="11">
        <v>-0.61709642677783383</v>
      </c>
      <c r="D376" s="3">
        <f>B376*Dashboard!$D$11*Dashboard!$D$10*SQRT(Dashboard!$D$12/365)</f>
        <v>523741.30758515844</v>
      </c>
      <c r="E376" s="3">
        <f>IF(Dashboard!$I$3,C376*Dashboard!$E$11*Dashboard!$E$10*SQRT(Dashboard!$D$12/365),0)</f>
        <v>-306427.58198208915</v>
      </c>
      <c r="F376" s="3">
        <f>D376+IF(Dashboard!$I$3,E376,0)</f>
        <v>217313.7256030693</v>
      </c>
      <c r="G376" s="3">
        <f>IF(Dashboard!$I$4, ('Lookups and Calculations'!$F$9) / (1 - 'Lookups and Calculations'!$F$10), 'Lookups and Calculations'!$F$9)</f>
        <v>1951878.888340465</v>
      </c>
      <c r="H376" s="12">
        <f t="shared" si="10"/>
        <v>0</v>
      </c>
      <c r="I376" s="12">
        <f t="shared" si="11"/>
        <v>0</v>
      </c>
      <c r="J376" s="13">
        <f>(1 - Dashboard!$I$9) * H376 * Dashboard!$I$8 * 'Lookups and Calculations'!$F$12</f>
        <v>0</v>
      </c>
      <c r="K376" s="12">
        <f>(1 - Dashboard!$I$11) * I376 * Dashboard!$I$10 * 'Lookups and Calculations'!$F$12</f>
        <v>0</v>
      </c>
      <c r="L376" s="12">
        <f>(H376 - I376) * Dashboard!$I$13 * (Dashboard!$D$12 / 365) * 'Lookups and Calculations'!$F$12</f>
        <v>0</v>
      </c>
      <c r="M376" s="3">
        <f>(G376*2) * Dashboard!$I$13 * (Dashboard!$D$12 / 365) * 'Lookups and Calculations'!$F$12</f>
        <v>1602.0878730267946</v>
      </c>
      <c r="N376" s="12">
        <f>H376 * Dashboard!$I$14 * Dashboard!$I$15 * (Dashboard!$D$12 / 365) * 'Lookups and Calculations'!$F$12</f>
        <v>0</v>
      </c>
    </row>
    <row r="377" spans="1:14" x14ac:dyDescent="0.35">
      <c r="A377" s="2">
        <v>376</v>
      </c>
      <c r="B377" s="11">
        <v>-0.18772106187647486</v>
      </c>
      <c r="C377" s="11">
        <v>-0.39361048756389011</v>
      </c>
      <c r="D377" s="3">
        <f>B377*Dashboard!$D$11*Dashboard!$D$10*SQRT(Dashboard!$D$12/365)</f>
        <v>-46607.716867098017</v>
      </c>
      <c r="E377" s="3">
        <f>IF(Dashboard!$I$3,C377*Dashboard!$E$11*Dashboard!$E$10*SQRT(Dashboard!$D$12/365),0)</f>
        <v>-195452.61439411476</v>
      </c>
      <c r="F377" s="3">
        <f>D377+IF(Dashboard!$I$3,E377,0)</f>
        <v>-242060.33126121276</v>
      </c>
      <c r="G377" s="3">
        <f>IF(Dashboard!$I$4, ('Lookups and Calculations'!$F$9) / (1 - 'Lookups and Calculations'!$F$10), 'Lookups and Calculations'!$F$9)</f>
        <v>1951878.888340465</v>
      </c>
      <c r="H377" s="12">
        <f t="shared" si="10"/>
        <v>0</v>
      </c>
      <c r="I377" s="12">
        <f t="shared" si="11"/>
        <v>0</v>
      </c>
      <c r="J377" s="13">
        <f>(1 - Dashboard!$I$9) * H377 * Dashboard!$I$8 * 'Lookups and Calculations'!$F$12</f>
        <v>0</v>
      </c>
      <c r="K377" s="12">
        <f>(1 - Dashboard!$I$11) * I377 * Dashboard!$I$10 * 'Lookups and Calculations'!$F$12</f>
        <v>0</v>
      </c>
      <c r="L377" s="12">
        <f>(H377 - I377) * Dashboard!$I$13 * (Dashboard!$D$12 / 365) * 'Lookups and Calculations'!$F$12</f>
        <v>0</v>
      </c>
      <c r="M377" s="3">
        <f>(G377*2) * Dashboard!$I$13 * (Dashboard!$D$12 / 365) * 'Lookups and Calculations'!$F$12</f>
        <v>1602.0878730267946</v>
      </c>
      <c r="N377" s="12">
        <f>H377 * Dashboard!$I$14 * Dashboard!$I$15 * (Dashboard!$D$12 / 365) * 'Lookups and Calculations'!$F$12</f>
        <v>0</v>
      </c>
    </row>
    <row r="378" spans="1:14" x14ac:dyDescent="0.35">
      <c r="A378" s="2">
        <v>377</v>
      </c>
      <c r="B378" s="11">
        <v>-1.3197724965444633</v>
      </c>
      <c r="C378" s="11">
        <v>-0.64535520788717726</v>
      </c>
      <c r="D378" s="3">
        <f>B378*Dashboard!$D$11*Dashboard!$D$10*SQRT(Dashboard!$D$12/365)</f>
        <v>-327675.44692669384</v>
      </c>
      <c r="E378" s="3">
        <f>IF(Dashboard!$I$3,C378*Dashboard!$E$11*Dashboard!$E$10*SQRT(Dashboard!$D$12/365),0)</f>
        <v>-320459.86217257997</v>
      </c>
      <c r="F378" s="3">
        <f>D378+IF(Dashboard!$I$3,E378,0)</f>
        <v>-648135.30909927376</v>
      </c>
      <c r="G378" s="3">
        <f>IF(Dashboard!$I$4, ('Lookups and Calculations'!$F$9) / (1 - 'Lookups and Calculations'!$F$10), 'Lookups and Calculations'!$F$9)</f>
        <v>1951878.888340465</v>
      </c>
      <c r="H378" s="12">
        <f t="shared" si="10"/>
        <v>0</v>
      </c>
      <c r="I378" s="12">
        <f t="shared" si="11"/>
        <v>0</v>
      </c>
      <c r="J378" s="13">
        <f>(1 - Dashboard!$I$9) * H378 * Dashboard!$I$8 * 'Lookups and Calculations'!$F$12</f>
        <v>0</v>
      </c>
      <c r="K378" s="12">
        <f>(1 - Dashboard!$I$11) * I378 * Dashboard!$I$10 * 'Lookups and Calculations'!$F$12</f>
        <v>0</v>
      </c>
      <c r="L378" s="12">
        <f>(H378 - I378) * Dashboard!$I$13 * (Dashboard!$D$12 / 365) * 'Lookups and Calculations'!$F$12</f>
        <v>0</v>
      </c>
      <c r="M378" s="3">
        <f>(G378*2) * Dashboard!$I$13 * (Dashboard!$D$12 / 365) * 'Lookups and Calculations'!$F$12</f>
        <v>1602.0878730267946</v>
      </c>
      <c r="N378" s="12">
        <f>H378 * Dashboard!$I$14 * Dashboard!$I$15 * (Dashboard!$D$12 / 365) * 'Lookups and Calculations'!$F$12</f>
        <v>0</v>
      </c>
    </row>
    <row r="379" spans="1:14" x14ac:dyDescent="0.35">
      <c r="A379" s="2">
        <v>378</v>
      </c>
      <c r="B379" s="11">
        <v>0.62130290317228476</v>
      </c>
      <c r="C379" s="11">
        <v>0.9803964354668756</v>
      </c>
      <c r="D379" s="3">
        <f>B379*Dashboard!$D$11*Dashboard!$D$10*SQRT(Dashboard!$D$12/365)</f>
        <v>154258.18238133888</v>
      </c>
      <c r="E379" s="3">
        <f>IF(Dashboard!$I$3,C379*Dashboard!$E$11*Dashboard!$E$10*SQRT(Dashboard!$D$12/365),0)</f>
        <v>486829.11789429461</v>
      </c>
      <c r="F379" s="3">
        <f>D379+IF(Dashboard!$I$3,E379,0)</f>
        <v>641087.30027563346</v>
      </c>
      <c r="G379" s="3">
        <f>IF(Dashboard!$I$4, ('Lookups and Calculations'!$F$9) / (1 - 'Lookups and Calculations'!$F$10), 'Lookups and Calculations'!$F$9)</f>
        <v>1951878.888340465</v>
      </c>
      <c r="H379" s="12">
        <f t="shared" si="10"/>
        <v>0</v>
      </c>
      <c r="I379" s="12">
        <f t="shared" si="11"/>
        <v>0</v>
      </c>
      <c r="J379" s="13">
        <f>(1 - Dashboard!$I$9) * H379 * Dashboard!$I$8 * 'Lookups and Calculations'!$F$12</f>
        <v>0</v>
      </c>
      <c r="K379" s="12">
        <f>(1 - Dashboard!$I$11) * I379 * Dashboard!$I$10 * 'Lookups and Calculations'!$F$12</f>
        <v>0</v>
      </c>
      <c r="L379" s="12">
        <f>(H379 - I379) * Dashboard!$I$13 * (Dashboard!$D$12 / 365) * 'Lookups and Calculations'!$F$12</f>
        <v>0</v>
      </c>
      <c r="M379" s="3">
        <f>(G379*2) * Dashboard!$I$13 * (Dashboard!$D$12 / 365) * 'Lookups and Calculations'!$F$12</f>
        <v>1602.0878730267946</v>
      </c>
      <c r="N379" s="12">
        <f>H379 * Dashboard!$I$14 * Dashboard!$I$15 * (Dashboard!$D$12 / 365) * 'Lookups and Calculations'!$F$12</f>
        <v>0</v>
      </c>
    </row>
    <row r="380" spans="1:14" x14ac:dyDescent="0.35">
      <c r="A380" s="2">
        <v>379</v>
      </c>
      <c r="B380" s="11">
        <v>0.35969742912469144</v>
      </c>
      <c r="C380" s="11">
        <v>0.91810362878678542</v>
      </c>
      <c r="D380" s="3">
        <f>B380*Dashboard!$D$11*Dashboard!$D$10*SQRT(Dashboard!$D$12/365)</f>
        <v>89306.313137618257</v>
      </c>
      <c r="E380" s="3">
        <f>IF(Dashboard!$I$3,C380*Dashboard!$E$11*Dashboard!$E$10*SQRT(Dashboard!$D$12/365),0)</f>
        <v>455896.78171868774</v>
      </c>
      <c r="F380" s="3">
        <f>D380+IF(Dashboard!$I$3,E380,0)</f>
        <v>545203.09485630598</v>
      </c>
      <c r="G380" s="3">
        <f>IF(Dashboard!$I$4, ('Lookups and Calculations'!$F$9) / (1 - 'Lookups and Calculations'!$F$10), 'Lookups and Calculations'!$F$9)</f>
        <v>1951878.888340465</v>
      </c>
      <c r="H380" s="12">
        <f t="shared" si="10"/>
        <v>0</v>
      </c>
      <c r="I380" s="12">
        <f t="shared" si="11"/>
        <v>0</v>
      </c>
      <c r="J380" s="13">
        <f>(1 - Dashboard!$I$9) * H380 * Dashboard!$I$8 * 'Lookups and Calculations'!$F$12</f>
        <v>0</v>
      </c>
      <c r="K380" s="12">
        <f>(1 - Dashboard!$I$11) * I380 * Dashboard!$I$10 * 'Lookups and Calculations'!$F$12</f>
        <v>0</v>
      </c>
      <c r="L380" s="12">
        <f>(H380 - I380) * Dashboard!$I$13 * (Dashboard!$D$12 / 365) * 'Lookups and Calculations'!$F$12</f>
        <v>0</v>
      </c>
      <c r="M380" s="3">
        <f>(G380*2) * Dashboard!$I$13 * (Dashboard!$D$12 / 365) * 'Lookups and Calculations'!$F$12</f>
        <v>1602.0878730267946</v>
      </c>
      <c r="N380" s="12">
        <f>H380 * Dashboard!$I$14 * Dashboard!$I$15 * (Dashboard!$D$12 / 365) * 'Lookups and Calculations'!$F$12</f>
        <v>0</v>
      </c>
    </row>
    <row r="381" spans="1:14" x14ac:dyDescent="0.35">
      <c r="A381" s="2">
        <v>380</v>
      </c>
      <c r="B381" s="11">
        <v>0.50014796200774769</v>
      </c>
      <c r="C381" s="11">
        <v>-0.57707677000870883</v>
      </c>
      <c r="D381" s="3">
        <f>B381*Dashboard!$D$11*Dashboard!$D$10*SQRT(Dashboard!$D$12/365)</f>
        <v>124177.61955902561</v>
      </c>
      <c r="E381" s="3">
        <f>IF(Dashboard!$I$3,C381*Dashboard!$E$11*Dashboard!$E$10*SQRT(Dashboard!$D$12/365),0)</f>
        <v>-286555.27982090513</v>
      </c>
      <c r="F381" s="3">
        <f>D381+IF(Dashboard!$I$3,E381,0)</f>
        <v>-162377.6602618795</v>
      </c>
      <c r="G381" s="3">
        <f>IF(Dashboard!$I$4, ('Lookups and Calculations'!$F$9) / (1 - 'Lookups and Calculations'!$F$10), 'Lookups and Calculations'!$F$9)</f>
        <v>1951878.888340465</v>
      </c>
      <c r="H381" s="12">
        <f t="shared" si="10"/>
        <v>0</v>
      </c>
      <c r="I381" s="12">
        <f t="shared" si="11"/>
        <v>0</v>
      </c>
      <c r="J381" s="13">
        <f>(1 - Dashboard!$I$9) * H381 * Dashboard!$I$8 * 'Lookups and Calculations'!$F$12</f>
        <v>0</v>
      </c>
      <c r="K381" s="12">
        <f>(1 - Dashboard!$I$11) * I381 * Dashboard!$I$10 * 'Lookups and Calculations'!$F$12</f>
        <v>0</v>
      </c>
      <c r="L381" s="12">
        <f>(H381 - I381) * Dashboard!$I$13 * (Dashboard!$D$12 / 365) * 'Lookups and Calculations'!$F$12</f>
        <v>0</v>
      </c>
      <c r="M381" s="3">
        <f>(G381*2) * Dashboard!$I$13 * (Dashboard!$D$12 / 365) * 'Lookups and Calculations'!$F$12</f>
        <v>1602.0878730267946</v>
      </c>
      <c r="N381" s="12">
        <f>H381 * Dashboard!$I$14 * Dashboard!$I$15 * (Dashboard!$D$12 / 365) * 'Lookups and Calculations'!$F$12</f>
        <v>0</v>
      </c>
    </row>
    <row r="382" spans="1:14" x14ac:dyDescent="0.35">
      <c r="A382" s="2">
        <v>381</v>
      </c>
      <c r="B382" s="11">
        <v>0.22676455372316656</v>
      </c>
      <c r="C382" s="11">
        <v>-0.34029646394177215</v>
      </c>
      <c r="D382" s="3">
        <f>B382*Dashboard!$D$11*Dashboard!$D$10*SQRT(Dashboard!$D$12/365)</f>
        <v>56301.503996274201</v>
      </c>
      <c r="E382" s="3">
        <f>IF(Dashboard!$I$3,C382*Dashboard!$E$11*Dashboard!$E$10*SQRT(Dashboard!$D$12/365),0)</f>
        <v>-168978.81445726441</v>
      </c>
      <c r="F382" s="3">
        <f>D382+IF(Dashboard!$I$3,E382,0)</f>
        <v>-112677.31046099021</v>
      </c>
      <c r="G382" s="3">
        <f>IF(Dashboard!$I$4, ('Lookups and Calculations'!$F$9) / (1 - 'Lookups and Calculations'!$F$10), 'Lookups and Calculations'!$F$9)</f>
        <v>1951878.888340465</v>
      </c>
      <c r="H382" s="12">
        <f t="shared" si="10"/>
        <v>0</v>
      </c>
      <c r="I382" s="12">
        <f t="shared" si="11"/>
        <v>0</v>
      </c>
      <c r="J382" s="13">
        <f>(1 - Dashboard!$I$9) * H382 * Dashboard!$I$8 * 'Lookups and Calculations'!$F$12</f>
        <v>0</v>
      </c>
      <c r="K382" s="12">
        <f>(1 - Dashboard!$I$11) * I382 * Dashboard!$I$10 * 'Lookups and Calculations'!$F$12</f>
        <v>0</v>
      </c>
      <c r="L382" s="12">
        <f>(H382 - I382) * Dashboard!$I$13 * (Dashboard!$D$12 / 365) * 'Lookups and Calculations'!$F$12</f>
        <v>0</v>
      </c>
      <c r="M382" s="3">
        <f>(G382*2) * Dashboard!$I$13 * (Dashboard!$D$12 / 365) * 'Lookups and Calculations'!$F$12</f>
        <v>1602.0878730267946</v>
      </c>
      <c r="N382" s="12">
        <f>H382 * Dashboard!$I$14 * Dashboard!$I$15 * (Dashboard!$D$12 / 365) * 'Lookups and Calculations'!$F$12</f>
        <v>0</v>
      </c>
    </row>
    <row r="383" spans="1:14" x14ac:dyDescent="0.35">
      <c r="A383" s="2">
        <v>382</v>
      </c>
      <c r="B383" s="11">
        <v>-1.1659307396328882</v>
      </c>
      <c r="C383" s="11">
        <v>-1.8091579770207844</v>
      </c>
      <c r="D383" s="3">
        <f>B383*Dashboard!$D$11*Dashboard!$D$10*SQRT(Dashboard!$D$12/365)</f>
        <v>-289479.34374680772</v>
      </c>
      <c r="E383" s="3">
        <f>IF(Dashboard!$I$3,C383*Dashboard!$E$11*Dashboard!$E$10*SQRT(Dashboard!$D$12/365),0)</f>
        <v>-898361.87711660913</v>
      </c>
      <c r="F383" s="3">
        <f>D383+IF(Dashboard!$I$3,E383,0)</f>
        <v>-1187841.2208634168</v>
      </c>
      <c r="G383" s="3">
        <f>IF(Dashboard!$I$4, ('Lookups and Calculations'!$F$9) / (1 - 'Lookups and Calculations'!$F$10), 'Lookups and Calculations'!$F$9)</f>
        <v>1951878.888340465</v>
      </c>
      <c r="H383" s="12">
        <f t="shared" si="10"/>
        <v>0</v>
      </c>
      <c r="I383" s="12">
        <f t="shared" si="11"/>
        <v>0</v>
      </c>
      <c r="J383" s="13">
        <f>(1 - Dashboard!$I$9) * H383 * Dashboard!$I$8 * 'Lookups and Calculations'!$F$12</f>
        <v>0</v>
      </c>
      <c r="K383" s="12">
        <f>(1 - Dashboard!$I$11) * I383 * Dashboard!$I$10 * 'Lookups and Calculations'!$F$12</f>
        <v>0</v>
      </c>
      <c r="L383" s="12">
        <f>(H383 - I383) * Dashboard!$I$13 * (Dashboard!$D$12 / 365) * 'Lookups and Calculations'!$F$12</f>
        <v>0</v>
      </c>
      <c r="M383" s="3">
        <f>(G383*2) * Dashboard!$I$13 * (Dashboard!$D$12 / 365) * 'Lookups and Calculations'!$F$12</f>
        <v>1602.0878730267946</v>
      </c>
      <c r="N383" s="12">
        <f>H383 * Dashboard!$I$14 * Dashboard!$I$15 * (Dashboard!$D$12 / 365) * 'Lookups and Calculations'!$F$12</f>
        <v>0</v>
      </c>
    </row>
    <row r="384" spans="1:14" x14ac:dyDescent="0.35">
      <c r="A384" s="2">
        <v>383</v>
      </c>
      <c r="B384" s="11">
        <v>-0.13243548401564079</v>
      </c>
      <c r="C384" s="11">
        <v>0.50053758800545034</v>
      </c>
      <c r="D384" s="3">
        <f>B384*Dashboard!$D$11*Dashboard!$D$10*SQRT(Dashboard!$D$12/365)</f>
        <v>-32881.315929374723</v>
      </c>
      <c r="E384" s="3">
        <f>IF(Dashboard!$I$3,C384*Dashboard!$E$11*Dashboard!$E$10*SQRT(Dashboard!$D$12/365),0)</f>
        <v>248548.71318008204</v>
      </c>
      <c r="F384" s="3">
        <f>D384+IF(Dashboard!$I$3,E384,0)</f>
        <v>215667.39725070732</v>
      </c>
      <c r="G384" s="3">
        <f>IF(Dashboard!$I$4, ('Lookups and Calculations'!$F$9) / (1 - 'Lookups and Calculations'!$F$10), 'Lookups and Calculations'!$F$9)</f>
        <v>1951878.888340465</v>
      </c>
      <c r="H384" s="12">
        <f t="shared" si="10"/>
        <v>0</v>
      </c>
      <c r="I384" s="12">
        <f t="shared" si="11"/>
        <v>0</v>
      </c>
      <c r="J384" s="13">
        <f>(1 - Dashboard!$I$9) * H384 * Dashboard!$I$8 * 'Lookups and Calculations'!$F$12</f>
        <v>0</v>
      </c>
      <c r="K384" s="12">
        <f>(1 - Dashboard!$I$11) * I384 * Dashboard!$I$10 * 'Lookups and Calculations'!$F$12</f>
        <v>0</v>
      </c>
      <c r="L384" s="12">
        <f>(H384 - I384) * Dashboard!$I$13 * (Dashboard!$D$12 / 365) * 'Lookups and Calculations'!$F$12</f>
        <v>0</v>
      </c>
      <c r="M384" s="3">
        <f>(G384*2) * Dashboard!$I$13 * (Dashboard!$D$12 / 365) * 'Lookups and Calculations'!$F$12</f>
        <v>1602.0878730267946</v>
      </c>
      <c r="N384" s="12">
        <f>H384 * Dashboard!$I$14 * Dashboard!$I$15 * (Dashboard!$D$12 / 365) * 'Lookups and Calculations'!$F$12</f>
        <v>0</v>
      </c>
    </row>
    <row r="385" spans="1:14" x14ac:dyDescent="0.35">
      <c r="A385" s="2">
        <v>384</v>
      </c>
      <c r="B385" s="11">
        <v>0.53652119509881757</v>
      </c>
      <c r="C385" s="11">
        <v>1.1142787813813024</v>
      </c>
      <c r="D385" s="3">
        <f>B385*Dashboard!$D$11*Dashboard!$D$10*SQRT(Dashboard!$D$12/365)</f>
        <v>133208.43012712841</v>
      </c>
      <c r="E385" s="3">
        <f>IF(Dashboard!$I$3,C385*Dashboard!$E$11*Dashboard!$E$10*SQRT(Dashboard!$D$12/365),0)</f>
        <v>553310.20860950195</v>
      </c>
      <c r="F385" s="3">
        <f>D385+IF(Dashboard!$I$3,E385,0)</f>
        <v>686518.63873663032</v>
      </c>
      <c r="G385" s="3">
        <f>IF(Dashboard!$I$4, ('Lookups and Calculations'!$F$9) / (1 - 'Lookups and Calculations'!$F$10), 'Lookups and Calculations'!$F$9)</f>
        <v>1951878.888340465</v>
      </c>
      <c r="H385" s="12">
        <f t="shared" si="10"/>
        <v>0</v>
      </c>
      <c r="I385" s="12">
        <f t="shared" si="11"/>
        <v>0</v>
      </c>
      <c r="J385" s="13">
        <f>(1 - Dashboard!$I$9) * H385 * Dashboard!$I$8 * 'Lookups and Calculations'!$F$12</f>
        <v>0</v>
      </c>
      <c r="K385" s="12">
        <f>(1 - Dashboard!$I$11) * I385 * Dashboard!$I$10 * 'Lookups and Calculations'!$F$12</f>
        <v>0</v>
      </c>
      <c r="L385" s="12">
        <f>(H385 - I385) * Dashboard!$I$13 * (Dashboard!$D$12 / 365) * 'Lookups and Calculations'!$F$12</f>
        <v>0</v>
      </c>
      <c r="M385" s="3">
        <f>(G385*2) * Dashboard!$I$13 * (Dashboard!$D$12 / 365) * 'Lookups and Calculations'!$F$12</f>
        <v>1602.0878730267946</v>
      </c>
      <c r="N385" s="12">
        <f>H385 * Dashboard!$I$14 * Dashboard!$I$15 * (Dashboard!$D$12 / 365) * 'Lookups and Calculations'!$F$12</f>
        <v>0</v>
      </c>
    </row>
    <row r="386" spans="1:14" x14ac:dyDescent="0.35">
      <c r="A386" s="2">
        <v>385</v>
      </c>
      <c r="B386" s="11">
        <v>-9.3729741520015883E-2</v>
      </c>
      <c r="C386" s="11">
        <v>-0.35916176602737215</v>
      </c>
      <c r="D386" s="3">
        <f>B386*Dashboard!$D$11*Dashboard!$D$10*SQRT(Dashboard!$D$12/365)</f>
        <v>-23271.385805742899</v>
      </c>
      <c r="E386" s="3">
        <f>IF(Dashboard!$I$3,C386*Dashboard!$E$11*Dashboard!$E$10*SQRT(Dashboard!$D$12/365),0)</f>
        <v>-178346.63551504747</v>
      </c>
      <c r="F386" s="3">
        <f>D386+IF(Dashboard!$I$3,E386,0)</f>
        <v>-201618.02132079037</v>
      </c>
      <c r="G386" s="3">
        <f>IF(Dashboard!$I$4, ('Lookups and Calculations'!$F$9) / (1 - 'Lookups and Calculations'!$F$10), 'Lookups and Calculations'!$F$9)</f>
        <v>1951878.888340465</v>
      </c>
      <c r="H386" s="12">
        <f t="shared" si="10"/>
        <v>0</v>
      </c>
      <c r="I386" s="12">
        <f t="shared" si="11"/>
        <v>0</v>
      </c>
      <c r="J386" s="13">
        <f>(1 - Dashboard!$I$9) * H386 * Dashboard!$I$8 * 'Lookups and Calculations'!$F$12</f>
        <v>0</v>
      </c>
      <c r="K386" s="12">
        <f>(1 - Dashboard!$I$11) * I386 * Dashboard!$I$10 * 'Lookups and Calculations'!$F$12</f>
        <v>0</v>
      </c>
      <c r="L386" s="12">
        <f>(H386 - I386) * Dashboard!$I$13 * (Dashboard!$D$12 / 365) * 'Lookups and Calculations'!$F$12</f>
        <v>0</v>
      </c>
      <c r="M386" s="3">
        <f>(G386*2) * Dashboard!$I$13 * (Dashboard!$D$12 / 365) * 'Lookups and Calculations'!$F$12</f>
        <v>1602.0878730267946</v>
      </c>
      <c r="N386" s="12">
        <f>H386 * Dashboard!$I$14 * Dashboard!$I$15 * (Dashboard!$D$12 / 365) * 'Lookups and Calculations'!$F$12</f>
        <v>0</v>
      </c>
    </row>
    <row r="387" spans="1:14" x14ac:dyDescent="0.35">
      <c r="A387" s="2">
        <v>386</v>
      </c>
      <c r="B387" s="11">
        <v>0.86912570132696609</v>
      </c>
      <c r="C387" s="11">
        <v>-3.9634821247424859E-2</v>
      </c>
      <c r="D387" s="3">
        <f>B387*Dashboard!$D$11*Dashboard!$D$10*SQRT(Dashboard!$D$12/365)</f>
        <v>215788.06450615797</v>
      </c>
      <c r="E387" s="3">
        <f>IF(Dashboard!$I$3,C387*Dashboard!$E$11*Dashboard!$E$10*SQRT(Dashboard!$D$12/365),0)</f>
        <v>-19681.206874842639</v>
      </c>
      <c r="F387" s="3">
        <f>D387+IF(Dashboard!$I$3,E387,0)</f>
        <v>196106.85763131533</v>
      </c>
      <c r="G387" s="3">
        <f>IF(Dashboard!$I$4, ('Lookups and Calculations'!$F$9) / (1 - 'Lookups and Calculations'!$F$10), 'Lookups and Calculations'!$F$9)</f>
        <v>1951878.888340465</v>
      </c>
      <c r="H387" s="12">
        <f t="shared" ref="H387:H450" si="12">MAX(0,F387-G387)</f>
        <v>0</v>
      </c>
      <c r="I387" s="12">
        <f t="shared" ref="I387:I450" si="13">MAX(0,-F387-G387)</f>
        <v>0</v>
      </c>
      <c r="J387" s="13">
        <f>(1 - Dashboard!$I$9) * H387 * Dashboard!$I$8 * 'Lookups and Calculations'!$F$12</f>
        <v>0</v>
      </c>
      <c r="K387" s="12">
        <f>(1 - Dashboard!$I$11) * I387 * Dashboard!$I$10 * 'Lookups and Calculations'!$F$12</f>
        <v>0</v>
      </c>
      <c r="L387" s="12">
        <f>(H387 - I387) * Dashboard!$I$13 * (Dashboard!$D$12 / 365) * 'Lookups and Calculations'!$F$12</f>
        <v>0</v>
      </c>
      <c r="M387" s="3">
        <f>(G387*2) * Dashboard!$I$13 * (Dashboard!$D$12 / 365) * 'Lookups and Calculations'!$F$12</f>
        <v>1602.0878730267946</v>
      </c>
      <c r="N387" s="12">
        <f>H387 * Dashboard!$I$14 * Dashboard!$I$15 * (Dashboard!$D$12 / 365) * 'Lookups and Calculations'!$F$12</f>
        <v>0</v>
      </c>
    </row>
    <row r="388" spans="1:14" x14ac:dyDescent="0.35">
      <c r="A388" s="2">
        <v>387</v>
      </c>
      <c r="B388" s="11">
        <v>-1.3961128769974842</v>
      </c>
      <c r="C388" s="11">
        <v>-0.39419206283272201</v>
      </c>
      <c r="D388" s="3">
        <f>B388*Dashboard!$D$11*Dashboard!$D$10*SQRT(Dashboard!$D$12/365)</f>
        <v>-346629.3714470134</v>
      </c>
      <c r="E388" s="3">
        <f>IF(Dashboard!$I$3,C388*Dashboard!$E$11*Dashboard!$E$10*SQRT(Dashboard!$D$12/365),0)</f>
        <v>-195741.40346440524</v>
      </c>
      <c r="F388" s="3">
        <f>D388+IF(Dashboard!$I$3,E388,0)</f>
        <v>-542370.77491141867</v>
      </c>
      <c r="G388" s="3">
        <f>IF(Dashboard!$I$4, ('Lookups and Calculations'!$F$9) / (1 - 'Lookups and Calculations'!$F$10), 'Lookups and Calculations'!$F$9)</f>
        <v>1951878.888340465</v>
      </c>
      <c r="H388" s="12">
        <f t="shared" si="12"/>
        <v>0</v>
      </c>
      <c r="I388" s="12">
        <f t="shared" si="13"/>
        <v>0</v>
      </c>
      <c r="J388" s="13">
        <f>(1 - Dashboard!$I$9) * H388 * Dashboard!$I$8 * 'Lookups and Calculations'!$F$12</f>
        <v>0</v>
      </c>
      <c r="K388" s="12">
        <f>(1 - Dashboard!$I$11) * I388 * Dashboard!$I$10 * 'Lookups and Calculations'!$F$12</f>
        <v>0</v>
      </c>
      <c r="L388" s="12">
        <f>(H388 - I388) * Dashboard!$I$13 * (Dashboard!$D$12 / 365) * 'Lookups and Calculations'!$F$12</f>
        <v>0</v>
      </c>
      <c r="M388" s="3">
        <f>(G388*2) * Dashboard!$I$13 * (Dashboard!$D$12 / 365) * 'Lookups and Calculations'!$F$12</f>
        <v>1602.0878730267946</v>
      </c>
      <c r="N388" s="12">
        <f>H388 * Dashboard!$I$14 * Dashboard!$I$15 * (Dashboard!$D$12 / 365) * 'Lookups and Calculations'!$F$12</f>
        <v>0</v>
      </c>
    </row>
    <row r="389" spans="1:14" x14ac:dyDescent="0.35">
      <c r="A389" s="2">
        <v>388</v>
      </c>
      <c r="B389" s="11">
        <v>0.1702934614802793</v>
      </c>
      <c r="C389" s="11">
        <v>-0.54943991173021522</v>
      </c>
      <c r="D389" s="3">
        <f>B389*Dashboard!$D$11*Dashboard!$D$10*SQRT(Dashboard!$D$12/365)</f>
        <v>42280.761453467894</v>
      </c>
      <c r="E389" s="3">
        <f>IF(Dashboard!$I$3,C389*Dashboard!$E$11*Dashboard!$E$10*SQRT(Dashboard!$D$12/365),0)</f>
        <v>-272831.82382865483</v>
      </c>
      <c r="F389" s="3">
        <f>D389+IF(Dashboard!$I$3,E389,0)</f>
        <v>-230551.06237518694</v>
      </c>
      <c r="G389" s="3">
        <f>IF(Dashboard!$I$4, ('Lookups and Calculations'!$F$9) / (1 - 'Lookups and Calculations'!$F$10), 'Lookups and Calculations'!$F$9)</f>
        <v>1951878.888340465</v>
      </c>
      <c r="H389" s="12">
        <f t="shared" si="12"/>
        <v>0</v>
      </c>
      <c r="I389" s="12">
        <f t="shared" si="13"/>
        <v>0</v>
      </c>
      <c r="J389" s="13">
        <f>(1 - Dashboard!$I$9) * H389 * Dashboard!$I$8 * 'Lookups and Calculations'!$F$12</f>
        <v>0</v>
      </c>
      <c r="K389" s="12">
        <f>(1 - Dashboard!$I$11) * I389 * Dashboard!$I$10 * 'Lookups and Calculations'!$F$12</f>
        <v>0</v>
      </c>
      <c r="L389" s="12">
        <f>(H389 - I389) * Dashboard!$I$13 * (Dashboard!$D$12 / 365) * 'Lookups and Calculations'!$F$12</f>
        <v>0</v>
      </c>
      <c r="M389" s="3">
        <f>(G389*2) * Dashboard!$I$13 * (Dashboard!$D$12 / 365) * 'Lookups and Calculations'!$F$12</f>
        <v>1602.0878730267946</v>
      </c>
      <c r="N389" s="12">
        <f>H389 * Dashboard!$I$14 * Dashboard!$I$15 * (Dashboard!$D$12 / 365) * 'Lookups and Calculations'!$F$12</f>
        <v>0</v>
      </c>
    </row>
    <row r="390" spans="1:14" x14ac:dyDescent="0.35">
      <c r="A390" s="2">
        <v>389</v>
      </c>
      <c r="B390" s="11">
        <v>0.38096841503424395</v>
      </c>
      <c r="C390" s="11">
        <v>1.4758226007340169</v>
      </c>
      <c r="D390" s="3">
        <f>B390*Dashboard!$D$11*Dashboard!$D$10*SQRT(Dashboard!$D$12/365)</f>
        <v>94587.511096155344</v>
      </c>
      <c r="E390" s="3">
        <f>IF(Dashboard!$I$3,C390*Dashboard!$E$11*Dashboard!$E$10*SQRT(Dashboard!$D$12/365),0)</f>
        <v>732839.68493996025</v>
      </c>
      <c r="F390" s="3">
        <f>D390+IF(Dashboard!$I$3,E390,0)</f>
        <v>827427.19603611564</v>
      </c>
      <c r="G390" s="3">
        <f>IF(Dashboard!$I$4, ('Lookups and Calculations'!$F$9) / (1 - 'Lookups and Calculations'!$F$10), 'Lookups and Calculations'!$F$9)</f>
        <v>1951878.888340465</v>
      </c>
      <c r="H390" s="12">
        <f t="shared" si="12"/>
        <v>0</v>
      </c>
      <c r="I390" s="12">
        <f t="shared" si="13"/>
        <v>0</v>
      </c>
      <c r="J390" s="13">
        <f>(1 - Dashboard!$I$9) * H390 * Dashboard!$I$8 * 'Lookups and Calculations'!$F$12</f>
        <v>0</v>
      </c>
      <c r="K390" s="12">
        <f>(1 - Dashboard!$I$11) * I390 * Dashboard!$I$10 * 'Lookups and Calculations'!$F$12</f>
        <v>0</v>
      </c>
      <c r="L390" s="12">
        <f>(H390 - I390) * Dashboard!$I$13 * (Dashboard!$D$12 / 365) * 'Lookups and Calculations'!$F$12</f>
        <v>0</v>
      </c>
      <c r="M390" s="3">
        <f>(G390*2) * Dashboard!$I$13 * (Dashboard!$D$12 / 365) * 'Lookups and Calculations'!$F$12</f>
        <v>1602.0878730267946</v>
      </c>
      <c r="N390" s="12">
        <f>H390 * Dashboard!$I$14 * Dashboard!$I$15 * (Dashboard!$D$12 / 365) * 'Lookups and Calculations'!$F$12</f>
        <v>0</v>
      </c>
    </row>
    <row r="391" spans="1:14" x14ac:dyDescent="0.35">
      <c r="A391" s="2">
        <v>390</v>
      </c>
      <c r="B391" s="11">
        <v>-0.79095546651503157</v>
      </c>
      <c r="C391" s="11">
        <v>-0.22615033175777832</v>
      </c>
      <c r="D391" s="3">
        <f>B391*Dashboard!$D$11*Dashboard!$D$10*SQRT(Dashboard!$D$12/365)</f>
        <v>-196379.82051302193</v>
      </c>
      <c r="E391" s="3">
        <f>IF(Dashboard!$I$3,C391*Dashboard!$E$11*Dashboard!$E$10*SQRT(Dashboard!$D$12/365),0)</f>
        <v>-112298.00776326987</v>
      </c>
      <c r="F391" s="3">
        <f>D391+IF(Dashboard!$I$3,E391,0)</f>
        <v>-308677.82827629178</v>
      </c>
      <c r="G391" s="3">
        <f>IF(Dashboard!$I$4, ('Lookups and Calculations'!$F$9) / (1 - 'Lookups and Calculations'!$F$10), 'Lookups and Calculations'!$F$9)</f>
        <v>1951878.888340465</v>
      </c>
      <c r="H391" s="12">
        <f t="shared" si="12"/>
        <v>0</v>
      </c>
      <c r="I391" s="12">
        <f t="shared" si="13"/>
        <v>0</v>
      </c>
      <c r="J391" s="13">
        <f>(1 - Dashboard!$I$9) * H391 * Dashboard!$I$8 * 'Lookups and Calculations'!$F$12</f>
        <v>0</v>
      </c>
      <c r="K391" s="12">
        <f>(1 - Dashboard!$I$11) * I391 * Dashboard!$I$10 * 'Lookups and Calculations'!$F$12</f>
        <v>0</v>
      </c>
      <c r="L391" s="12">
        <f>(H391 - I391) * Dashboard!$I$13 * (Dashboard!$D$12 / 365) * 'Lookups and Calculations'!$F$12</f>
        <v>0</v>
      </c>
      <c r="M391" s="3">
        <f>(G391*2) * Dashboard!$I$13 * (Dashboard!$D$12 / 365) * 'Lookups and Calculations'!$F$12</f>
        <v>1602.0878730267946</v>
      </c>
      <c r="N391" s="12">
        <f>H391 * Dashboard!$I$14 * Dashboard!$I$15 * (Dashboard!$D$12 / 365) * 'Lookups and Calculations'!$F$12</f>
        <v>0</v>
      </c>
    </row>
    <row r="392" spans="1:14" x14ac:dyDescent="0.35">
      <c r="A392" s="2">
        <v>391</v>
      </c>
      <c r="B392" s="11">
        <v>-0.35479407318196488</v>
      </c>
      <c r="C392" s="11">
        <v>0.95171206546364617</v>
      </c>
      <c r="D392" s="3">
        <f>B392*Dashboard!$D$11*Dashboard!$D$10*SQRT(Dashboard!$D$12/365)</f>
        <v>-88088.899261984072</v>
      </c>
      <c r="E392" s="3">
        <f>IF(Dashboard!$I$3,C392*Dashboard!$E$11*Dashboard!$E$10*SQRT(Dashboard!$D$12/365),0)</f>
        <v>472585.50577898161</v>
      </c>
      <c r="F392" s="3">
        <f>D392+IF(Dashboard!$I$3,E392,0)</f>
        <v>384496.60651699756</v>
      </c>
      <c r="G392" s="3">
        <f>IF(Dashboard!$I$4, ('Lookups and Calculations'!$F$9) / (1 - 'Lookups and Calculations'!$F$10), 'Lookups and Calculations'!$F$9)</f>
        <v>1951878.888340465</v>
      </c>
      <c r="H392" s="12">
        <f t="shared" si="12"/>
        <v>0</v>
      </c>
      <c r="I392" s="12">
        <f t="shared" si="13"/>
        <v>0</v>
      </c>
      <c r="J392" s="13">
        <f>(1 - Dashboard!$I$9) * H392 * Dashboard!$I$8 * 'Lookups and Calculations'!$F$12</f>
        <v>0</v>
      </c>
      <c r="K392" s="12">
        <f>(1 - Dashboard!$I$11) * I392 * Dashboard!$I$10 * 'Lookups and Calculations'!$F$12</f>
        <v>0</v>
      </c>
      <c r="L392" s="12">
        <f>(H392 - I392) * Dashboard!$I$13 * (Dashboard!$D$12 / 365) * 'Lookups and Calculations'!$F$12</f>
        <v>0</v>
      </c>
      <c r="M392" s="3">
        <f>(G392*2) * Dashboard!$I$13 * (Dashboard!$D$12 / 365) * 'Lookups and Calculations'!$F$12</f>
        <v>1602.0878730267946</v>
      </c>
      <c r="N392" s="12">
        <f>H392 * Dashboard!$I$14 * Dashboard!$I$15 * (Dashboard!$D$12 / 365) * 'Lookups and Calculations'!$F$12</f>
        <v>0</v>
      </c>
    </row>
    <row r="393" spans="1:14" x14ac:dyDescent="0.35">
      <c r="A393" s="2">
        <v>392</v>
      </c>
      <c r="B393" s="11">
        <v>0.38902727627427902</v>
      </c>
      <c r="C393" s="11">
        <v>1.5968629981175062</v>
      </c>
      <c r="D393" s="3">
        <f>B393*Dashboard!$D$11*Dashboard!$D$10*SQRT(Dashboard!$D$12/365)</f>
        <v>96588.379401460072</v>
      </c>
      <c r="E393" s="3">
        <f>IF(Dashboard!$I$3,C393*Dashboard!$E$11*Dashboard!$E$10*SQRT(Dashboard!$D$12/365),0)</f>
        <v>792943.93231996824</v>
      </c>
      <c r="F393" s="3">
        <f>D393+IF(Dashboard!$I$3,E393,0)</f>
        <v>889532.3117214283</v>
      </c>
      <c r="G393" s="3">
        <f>IF(Dashboard!$I$4, ('Lookups and Calculations'!$F$9) / (1 - 'Lookups and Calculations'!$F$10), 'Lookups and Calculations'!$F$9)</f>
        <v>1951878.888340465</v>
      </c>
      <c r="H393" s="12">
        <f t="shared" si="12"/>
        <v>0</v>
      </c>
      <c r="I393" s="12">
        <f t="shared" si="13"/>
        <v>0</v>
      </c>
      <c r="J393" s="13">
        <f>(1 - Dashboard!$I$9) * H393 * Dashboard!$I$8 * 'Lookups and Calculations'!$F$12</f>
        <v>0</v>
      </c>
      <c r="K393" s="12">
        <f>(1 - Dashboard!$I$11) * I393 * Dashboard!$I$10 * 'Lookups and Calculations'!$F$12</f>
        <v>0</v>
      </c>
      <c r="L393" s="12">
        <f>(H393 - I393) * Dashboard!$I$13 * (Dashboard!$D$12 / 365) * 'Lookups and Calculations'!$F$12</f>
        <v>0</v>
      </c>
      <c r="M393" s="3">
        <f>(G393*2) * Dashboard!$I$13 * (Dashboard!$D$12 / 365) * 'Lookups and Calculations'!$F$12</f>
        <v>1602.0878730267946</v>
      </c>
      <c r="N393" s="12">
        <f>H393 * Dashboard!$I$14 * Dashboard!$I$15 * (Dashboard!$D$12 / 365) * 'Lookups and Calculations'!$F$12</f>
        <v>0</v>
      </c>
    </row>
    <row r="394" spans="1:14" x14ac:dyDescent="0.35">
      <c r="A394" s="2">
        <v>393</v>
      </c>
      <c r="B394" s="11">
        <v>-6.6396826991786978E-2</v>
      </c>
      <c r="C394" s="11">
        <v>0.24723746156491419</v>
      </c>
      <c r="D394" s="3">
        <f>B394*Dashboard!$D$11*Dashboard!$D$10*SQRT(Dashboard!$D$12/365)</f>
        <v>-16485.121500874666</v>
      </c>
      <c r="E394" s="3">
        <f>IF(Dashboard!$I$3,C394*Dashboard!$E$11*Dashboard!$E$10*SQRT(Dashboard!$D$12/365),0)</f>
        <v>122769.10744453476</v>
      </c>
      <c r="F394" s="3">
        <f>D394+IF(Dashboard!$I$3,E394,0)</f>
        <v>106283.9859436601</v>
      </c>
      <c r="G394" s="3">
        <f>IF(Dashboard!$I$4, ('Lookups and Calculations'!$F$9) / (1 - 'Lookups and Calculations'!$F$10), 'Lookups and Calculations'!$F$9)</f>
        <v>1951878.888340465</v>
      </c>
      <c r="H394" s="12">
        <f t="shared" si="12"/>
        <v>0</v>
      </c>
      <c r="I394" s="12">
        <f t="shared" si="13"/>
        <v>0</v>
      </c>
      <c r="J394" s="13">
        <f>(1 - Dashboard!$I$9) * H394 * Dashboard!$I$8 * 'Lookups and Calculations'!$F$12</f>
        <v>0</v>
      </c>
      <c r="K394" s="12">
        <f>(1 - Dashboard!$I$11) * I394 * Dashboard!$I$10 * 'Lookups and Calculations'!$F$12</f>
        <v>0</v>
      </c>
      <c r="L394" s="12">
        <f>(H394 - I394) * Dashboard!$I$13 * (Dashboard!$D$12 / 365) * 'Lookups and Calculations'!$F$12</f>
        <v>0</v>
      </c>
      <c r="M394" s="3">
        <f>(G394*2) * Dashboard!$I$13 * (Dashboard!$D$12 / 365) * 'Lookups and Calculations'!$F$12</f>
        <v>1602.0878730267946</v>
      </c>
      <c r="N394" s="12">
        <f>H394 * Dashboard!$I$14 * Dashboard!$I$15 * (Dashboard!$D$12 / 365) * 'Lookups and Calculations'!$F$12</f>
        <v>0</v>
      </c>
    </row>
    <row r="395" spans="1:14" x14ac:dyDescent="0.35">
      <c r="A395" s="2">
        <v>394</v>
      </c>
      <c r="B395" s="11">
        <v>-0.57577046265141307</v>
      </c>
      <c r="C395" s="11">
        <v>-1.3938900085426286E-2</v>
      </c>
      <c r="D395" s="3">
        <f>B395*Dashboard!$D$11*Dashboard!$D$10*SQRT(Dashboard!$D$12/365)</f>
        <v>-142953.30761208577</v>
      </c>
      <c r="E395" s="3">
        <f>IF(Dashboard!$I$3,C395*Dashboard!$E$11*Dashboard!$E$10*SQRT(Dashboard!$D$12/365),0)</f>
        <v>-6921.549474803307</v>
      </c>
      <c r="F395" s="3">
        <f>D395+IF(Dashboard!$I$3,E395,0)</f>
        <v>-149874.85708688907</v>
      </c>
      <c r="G395" s="3">
        <f>IF(Dashboard!$I$4, ('Lookups and Calculations'!$F$9) / (1 - 'Lookups and Calculations'!$F$10), 'Lookups and Calculations'!$F$9)</f>
        <v>1951878.888340465</v>
      </c>
      <c r="H395" s="12">
        <f t="shared" si="12"/>
        <v>0</v>
      </c>
      <c r="I395" s="12">
        <f t="shared" si="13"/>
        <v>0</v>
      </c>
      <c r="J395" s="13">
        <f>(1 - Dashboard!$I$9) * H395 * Dashboard!$I$8 * 'Lookups and Calculations'!$F$12</f>
        <v>0</v>
      </c>
      <c r="K395" s="12">
        <f>(1 - Dashboard!$I$11) * I395 * Dashboard!$I$10 * 'Lookups and Calculations'!$F$12</f>
        <v>0</v>
      </c>
      <c r="L395" s="12">
        <f>(H395 - I395) * Dashboard!$I$13 * (Dashboard!$D$12 / 365) * 'Lookups and Calculations'!$F$12</f>
        <v>0</v>
      </c>
      <c r="M395" s="3">
        <f>(G395*2) * Dashboard!$I$13 * (Dashboard!$D$12 / 365) * 'Lookups and Calculations'!$F$12</f>
        <v>1602.0878730267946</v>
      </c>
      <c r="N395" s="12">
        <f>H395 * Dashboard!$I$14 * Dashboard!$I$15 * (Dashboard!$D$12 / 365) * 'Lookups and Calculations'!$F$12</f>
        <v>0</v>
      </c>
    </row>
    <row r="396" spans="1:14" x14ac:dyDescent="0.35">
      <c r="A396" s="2">
        <v>395</v>
      </c>
      <c r="B396" s="11">
        <v>0.66472757794855042</v>
      </c>
      <c r="C396" s="11">
        <v>-0.63961851139214687</v>
      </c>
      <c r="D396" s="3">
        <f>B396*Dashboard!$D$11*Dashboard!$D$10*SQRT(Dashboard!$D$12/365)</f>
        <v>165039.73734798294</v>
      </c>
      <c r="E396" s="3">
        <f>IF(Dashboard!$I$3,C396*Dashboard!$E$11*Dashboard!$E$10*SQRT(Dashboard!$D$12/365),0)</f>
        <v>-317611.22789233294</v>
      </c>
      <c r="F396" s="3">
        <f>D396+IF(Dashboard!$I$3,E396,0)</f>
        <v>-152571.49054435</v>
      </c>
      <c r="G396" s="3">
        <f>IF(Dashboard!$I$4, ('Lookups and Calculations'!$F$9) / (1 - 'Lookups and Calculations'!$F$10), 'Lookups and Calculations'!$F$9)</f>
        <v>1951878.888340465</v>
      </c>
      <c r="H396" s="12">
        <f t="shared" si="12"/>
        <v>0</v>
      </c>
      <c r="I396" s="12">
        <f t="shared" si="13"/>
        <v>0</v>
      </c>
      <c r="J396" s="13">
        <f>(1 - Dashboard!$I$9) * H396 * Dashboard!$I$8 * 'Lookups and Calculations'!$F$12</f>
        <v>0</v>
      </c>
      <c r="K396" s="12">
        <f>(1 - Dashboard!$I$11) * I396 * Dashboard!$I$10 * 'Lookups and Calculations'!$F$12</f>
        <v>0</v>
      </c>
      <c r="L396" s="12">
        <f>(H396 - I396) * Dashboard!$I$13 * (Dashboard!$D$12 / 365) * 'Lookups and Calculations'!$F$12</f>
        <v>0</v>
      </c>
      <c r="M396" s="3">
        <f>(G396*2) * Dashboard!$I$13 * (Dashboard!$D$12 / 365) * 'Lookups and Calculations'!$F$12</f>
        <v>1602.0878730267946</v>
      </c>
      <c r="N396" s="12">
        <f>H396 * Dashboard!$I$14 * Dashboard!$I$15 * (Dashboard!$D$12 / 365) * 'Lookups and Calculations'!$F$12</f>
        <v>0</v>
      </c>
    </row>
    <row r="397" spans="1:14" x14ac:dyDescent="0.35">
      <c r="A397" s="2">
        <v>396</v>
      </c>
      <c r="B397" s="11">
        <v>-1.336213275109648</v>
      </c>
      <c r="C397" s="11">
        <v>1.4197428313642013</v>
      </c>
      <c r="D397" s="3">
        <f>B397*Dashboard!$D$11*Dashboard!$D$10*SQRT(Dashboard!$D$12/365)</f>
        <v>-331757.39247282018</v>
      </c>
      <c r="E397" s="3">
        <f>IF(Dashboard!$I$3,C397*Dashboard!$E$11*Dashboard!$E$10*SQRT(Dashboard!$D$12/365),0)</f>
        <v>704992.51652280707</v>
      </c>
      <c r="F397" s="3">
        <f>D397+IF(Dashboard!$I$3,E397,0)</f>
        <v>373235.12404998689</v>
      </c>
      <c r="G397" s="3">
        <f>IF(Dashboard!$I$4, ('Lookups and Calculations'!$F$9) / (1 - 'Lookups and Calculations'!$F$10), 'Lookups and Calculations'!$F$9)</f>
        <v>1951878.888340465</v>
      </c>
      <c r="H397" s="12">
        <f t="shared" si="12"/>
        <v>0</v>
      </c>
      <c r="I397" s="12">
        <f t="shared" si="13"/>
        <v>0</v>
      </c>
      <c r="J397" s="13">
        <f>(1 - Dashboard!$I$9) * H397 * Dashboard!$I$8 * 'Lookups and Calculations'!$F$12</f>
        <v>0</v>
      </c>
      <c r="K397" s="12">
        <f>(1 - Dashboard!$I$11) * I397 * Dashboard!$I$10 * 'Lookups and Calculations'!$F$12</f>
        <v>0</v>
      </c>
      <c r="L397" s="12">
        <f>(H397 - I397) * Dashboard!$I$13 * (Dashboard!$D$12 / 365) * 'Lookups and Calculations'!$F$12</f>
        <v>0</v>
      </c>
      <c r="M397" s="3">
        <f>(G397*2) * Dashboard!$I$13 * (Dashboard!$D$12 / 365) * 'Lookups and Calculations'!$F$12</f>
        <v>1602.0878730267946</v>
      </c>
      <c r="N397" s="12">
        <f>H397 * Dashboard!$I$14 * Dashboard!$I$15 * (Dashboard!$D$12 / 365) * 'Lookups and Calculations'!$F$12</f>
        <v>0</v>
      </c>
    </row>
    <row r="398" spans="1:14" x14ac:dyDescent="0.35">
      <c r="A398" s="2">
        <v>397</v>
      </c>
      <c r="B398" s="11">
        <v>-1.0136288165715679</v>
      </c>
      <c r="C398" s="11">
        <v>-0.80371023698149102</v>
      </c>
      <c r="D398" s="3">
        <f>B398*Dashboard!$D$11*Dashboard!$D$10*SQRT(Dashboard!$D$12/365)</f>
        <v>-251665.5532355037</v>
      </c>
      <c r="E398" s="3">
        <f>IF(Dashboard!$I$3,C398*Dashboard!$E$11*Dashboard!$E$10*SQRT(Dashboard!$D$12/365),0)</f>
        <v>-399093.194913532</v>
      </c>
      <c r="F398" s="3">
        <f>D398+IF(Dashboard!$I$3,E398,0)</f>
        <v>-650758.74814903573</v>
      </c>
      <c r="G398" s="3">
        <f>IF(Dashboard!$I$4, ('Lookups and Calculations'!$F$9) / (1 - 'Lookups and Calculations'!$F$10), 'Lookups and Calculations'!$F$9)</f>
        <v>1951878.888340465</v>
      </c>
      <c r="H398" s="12">
        <f t="shared" si="12"/>
        <v>0</v>
      </c>
      <c r="I398" s="12">
        <f t="shared" si="13"/>
        <v>0</v>
      </c>
      <c r="J398" s="13">
        <f>(1 - Dashboard!$I$9) * H398 * Dashboard!$I$8 * 'Lookups and Calculations'!$F$12</f>
        <v>0</v>
      </c>
      <c r="K398" s="12">
        <f>(1 - Dashboard!$I$11) * I398 * Dashboard!$I$10 * 'Lookups and Calculations'!$F$12</f>
        <v>0</v>
      </c>
      <c r="L398" s="12">
        <f>(H398 - I398) * Dashboard!$I$13 * (Dashboard!$D$12 / 365) * 'Lookups and Calculations'!$F$12</f>
        <v>0</v>
      </c>
      <c r="M398" s="3">
        <f>(G398*2) * Dashboard!$I$13 * (Dashboard!$D$12 / 365) * 'Lookups and Calculations'!$F$12</f>
        <v>1602.0878730267946</v>
      </c>
      <c r="N398" s="12">
        <f>H398 * Dashboard!$I$14 * Dashboard!$I$15 * (Dashboard!$D$12 / 365) * 'Lookups and Calculations'!$F$12</f>
        <v>0</v>
      </c>
    </row>
    <row r="399" spans="1:14" x14ac:dyDescent="0.35">
      <c r="A399" s="2">
        <v>398</v>
      </c>
      <c r="B399" s="11">
        <v>1.8367657576784171</v>
      </c>
      <c r="C399" s="11">
        <v>-0.33401464022819582</v>
      </c>
      <c r="D399" s="3">
        <f>B399*Dashboard!$D$11*Dashboard!$D$10*SQRT(Dashboard!$D$12/365)</f>
        <v>456035.44711135433</v>
      </c>
      <c r="E399" s="3">
        <f>IF(Dashboard!$I$3,C399*Dashboard!$E$11*Dashboard!$E$10*SQRT(Dashboard!$D$12/365),0)</f>
        <v>-165859.48987935376</v>
      </c>
      <c r="F399" s="3">
        <f>D399+IF(Dashboard!$I$3,E399,0)</f>
        <v>290175.95723200054</v>
      </c>
      <c r="G399" s="3">
        <f>IF(Dashboard!$I$4, ('Lookups and Calculations'!$F$9) / (1 - 'Lookups and Calculations'!$F$10), 'Lookups and Calculations'!$F$9)</f>
        <v>1951878.888340465</v>
      </c>
      <c r="H399" s="12">
        <f t="shared" si="12"/>
        <v>0</v>
      </c>
      <c r="I399" s="12">
        <f t="shared" si="13"/>
        <v>0</v>
      </c>
      <c r="J399" s="13">
        <f>(1 - Dashboard!$I$9) * H399 * Dashboard!$I$8 * 'Lookups and Calculations'!$F$12</f>
        <v>0</v>
      </c>
      <c r="K399" s="12">
        <f>(1 - Dashboard!$I$11) * I399 * Dashboard!$I$10 * 'Lookups and Calculations'!$F$12</f>
        <v>0</v>
      </c>
      <c r="L399" s="12">
        <f>(H399 - I399) * Dashboard!$I$13 * (Dashboard!$D$12 / 365) * 'Lookups and Calculations'!$F$12</f>
        <v>0</v>
      </c>
      <c r="M399" s="3">
        <f>(G399*2) * Dashboard!$I$13 * (Dashboard!$D$12 / 365) * 'Lookups and Calculations'!$F$12</f>
        <v>1602.0878730267946</v>
      </c>
      <c r="N399" s="12">
        <f>H399 * Dashboard!$I$14 * Dashboard!$I$15 * (Dashboard!$D$12 / 365) * 'Lookups and Calculations'!$F$12</f>
        <v>0</v>
      </c>
    </row>
    <row r="400" spans="1:14" x14ac:dyDescent="0.35">
      <c r="A400" s="2">
        <v>399</v>
      </c>
      <c r="B400" s="11">
        <v>0.986210064069026</v>
      </c>
      <c r="C400" s="11">
        <v>-0.40722283998346304</v>
      </c>
      <c r="D400" s="3">
        <f>B400*Dashboard!$D$11*Dashboard!$D$10*SQRT(Dashboard!$D$12/365)</f>
        <v>244857.97692673333</v>
      </c>
      <c r="E400" s="3">
        <f>IF(Dashboard!$I$3,C400*Dashboard!$E$11*Dashboard!$E$10*SQRT(Dashboard!$D$12/365),0)</f>
        <v>-202212.01220621631</v>
      </c>
      <c r="F400" s="3">
        <f>D400+IF(Dashboard!$I$3,E400,0)</f>
        <v>42645.964720517019</v>
      </c>
      <c r="G400" s="3">
        <f>IF(Dashboard!$I$4, ('Lookups and Calculations'!$F$9) / (1 - 'Lookups and Calculations'!$F$10), 'Lookups and Calculations'!$F$9)</f>
        <v>1951878.888340465</v>
      </c>
      <c r="H400" s="12">
        <f t="shared" si="12"/>
        <v>0</v>
      </c>
      <c r="I400" s="12">
        <f t="shared" si="13"/>
        <v>0</v>
      </c>
      <c r="J400" s="13">
        <f>(1 - Dashboard!$I$9) * H400 * Dashboard!$I$8 * 'Lookups and Calculations'!$F$12</f>
        <v>0</v>
      </c>
      <c r="K400" s="12">
        <f>(1 - Dashboard!$I$11) * I400 * Dashboard!$I$10 * 'Lookups and Calculations'!$F$12</f>
        <v>0</v>
      </c>
      <c r="L400" s="12">
        <f>(H400 - I400) * Dashboard!$I$13 * (Dashboard!$D$12 / 365) * 'Lookups and Calculations'!$F$12</f>
        <v>0</v>
      </c>
      <c r="M400" s="3">
        <f>(G400*2) * Dashboard!$I$13 * (Dashboard!$D$12 / 365) * 'Lookups and Calculations'!$F$12</f>
        <v>1602.0878730267946</v>
      </c>
      <c r="N400" s="12">
        <f>H400 * Dashboard!$I$14 * Dashboard!$I$15 * (Dashboard!$D$12 / 365) * 'Lookups and Calculations'!$F$12</f>
        <v>0</v>
      </c>
    </row>
    <row r="401" spans="1:14" x14ac:dyDescent="0.35">
      <c r="A401" s="2">
        <v>400</v>
      </c>
      <c r="B401" s="11">
        <v>-0.56336687841552191</v>
      </c>
      <c r="C401" s="11">
        <v>5.1748878114192771E-2</v>
      </c>
      <c r="D401" s="3">
        <f>B401*Dashboard!$D$11*Dashboard!$D$10*SQRT(Dashboard!$D$12/365)</f>
        <v>-139873.72380606603</v>
      </c>
      <c r="E401" s="3">
        <f>IF(Dashboard!$I$3,C401*Dashboard!$E$11*Dashboard!$E$10*SQRT(Dashboard!$D$12/365),0)</f>
        <v>25696.605753523287</v>
      </c>
      <c r="F401" s="3">
        <f>D401+IF(Dashboard!$I$3,E401,0)</f>
        <v>-114177.11805254275</v>
      </c>
      <c r="G401" s="3">
        <f>IF(Dashboard!$I$4, ('Lookups and Calculations'!$F$9) / (1 - 'Lookups and Calculations'!$F$10), 'Lookups and Calculations'!$F$9)</f>
        <v>1951878.888340465</v>
      </c>
      <c r="H401" s="12">
        <f t="shared" si="12"/>
        <v>0</v>
      </c>
      <c r="I401" s="12">
        <f t="shared" si="13"/>
        <v>0</v>
      </c>
      <c r="J401" s="13">
        <f>(1 - Dashboard!$I$9) * H401 * Dashboard!$I$8 * 'Lookups and Calculations'!$F$12</f>
        <v>0</v>
      </c>
      <c r="K401" s="12">
        <f>(1 - Dashboard!$I$11) * I401 * Dashboard!$I$10 * 'Lookups and Calculations'!$F$12</f>
        <v>0</v>
      </c>
      <c r="L401" s="12">
        <f>(H401 - I401) * Dashboard!$I$13 * (Dashboard!$D$12 / 365) * 'Lookups and Calculations'!$F$12</f>
        <v>0</v>
      </c>
      <c r="M401" s="3">
        <f>(G401*2) * Dashboard!$I$13 * (Dashboard!$D$12 / 365) * 'Lookups and Calculations'!$F$12</f>
        <v>1602.0878730267946</v>
      </c>
      <c r="N401" s="12">
        <f>H401 * Dashboard!$I$14 * Dashboard!$I$15 * (Dashboard!$D$12 / 365) * 'Lookups and Calculations'!$F$12</f>
        <v>0</v>
      </c>
    </row>
    <row r="402" spans="1:14" x14ac:dyDescent="0.35">
      <c r="A402" s="2">
        <v>401</v>
      </c>
      <c r="B402" s="11">
        <v>-0.51910482473312958</v>
      </c>
      <c r="C402" s="11">
        <v>-0.13651530385935706</v>
      </c>
      <c r="D402" s="3">
        <f>B402*Dashboard!$D$11*Dashboard!$D$10*SQRT(Dashboard!$D$12/365)</f>
        <v>-128884.26292531144</v>
      </c>
      <c r="E402" s="3">
        <f>IF(Dashboard!$I$3,C402*Dashboard!$E$11*Dashboard!$E$10*SQRT(Dashboard!$D$12/365),0)</f>
        <v>-67788.521615007296</v>
      </c>
      <c r="F402" s="3">
        <f>D402+IF(Dashboard!$I$3,E402,0)</f>
        <v>-196672.78454031874</v>
      </c>
      <c r="G402" s="3">
        <f>IF(Dashboard!$I$4, ('Lookups and Calculations'!$F$9) / (1 - 'Lookups and Calculations'!$F$10), 'Lookups and Calculations'!$F$9)</f>
        <v>1951878.888340465</v>
      </c>
      <c r="H402" s="12">
        <f t="shared" si="12"/>
        <v>0</v>
      </c>
      <c r="I402" s="12">
        <f t="shared" si="13"/>
        <v>0</v>
      </c>
      <c r="J402" s="13">
        <f>(1 - Dashboard!$I$9) * H402 * Dashboard!$I$8 * 'Lookups and Calculations'!$F$12</f>
        <v>0</v>
      </c>
      <c r="K402" s="12">
        <f>(1 - Dashboard!$I$11) * I402 * Dashboard!$I$10 * 'Lookups and Calculations'!$F$12</f>
        <v>0</v>
      </c>
      <c r="L402" s="12">
        <f>(H402 - I402) * Dashboard!$I$13 * (Dashboard!$D$12 / 365) * 'Lookups and Calculations'!$F$12</f>
        <v>0</v>
      </c>
      <c r="M402" s="3">
        <f>(G402*2) * Dashboard!$I$13 * (Dashboard!$D$12 / 365) * 'Lookups and Calculations'!$F$12</f>
        <v>1602.0878730267946</v>
      </c>
      <c r="N402" s="12">
        <f>H402 * Dashboard!$I$14 * Dashboard!$I$15 * (Dashboard!$D$12 / 365) * 'Lookups and Calculations'!$F$12</f>
        <v>0</v>
      </c>
    </row>
    <row r="403" spans="1:14" x14ac:dyDescent="0.35">
      <c r="A403" s="2">
        <v>402</v>
      </c>
      <c r="B403" s="11">
        <v>0.64073990955736704</v>
      </c>
      <c r="C403" s="11">
        <v>-1.1689955740544093</v>
      </c>
      <c r="D403" s="3">
        <f>B403*Dashboard!$D$11*Dashboard!$D$10*SQRT(Dashboard!$D$12/365)</f>
        <v>159084.03666366768</v>
      </c>
      <c r="E403" s="3">
        <f>IF(Dashboard!$I$3,C403*Dashboard!$E$11*Dashboard!$E$10*SQRT(Dashboard!$D$12/365),0)</f>
        <v>-580480.57250252087</v>
      </c>
      <c r="F403" s="3">
        <f>D403+IF(Dashboard!$I$3,E403,0)</f>
        <v>-421396.53583885322</v>
      </c>
      <c r="G403" s="3">
        <f>IF(Dashboard!$I$4, ('Lookups and Calculations'!$F$9) / (1 - 'Lookups and Calculations'!$F$10), 'Lookups and Calculations'!$F$9)</f>
        <v>1951878.888340465</v>
      </c>
      <c r="H403" s="12">
        <f t="shared" si="12"/>
        <v>0</v>
      </c>
      <c r="I403" s="12">
        <f t="shared" si="13"/>
        <v>0</v>
      </c>
      <c r="J403" s="13">
        <f>(1 - Dashboard!$I$9) * H403 * Dashboard!$I$8 * 'Lookups and Calculations'!$F$12</f>
        <v>0</v>
      </c>
      <c r="K403" s="12">
        <f>(1 - Dashboard!$I$11) * I403 * Dashboard!$I$10 * 'Lookups and Calculations'!$F$12</f>
        <v>0</v>
      </c>
      <c r="L403" s="12">
        <f>(H403 - I403) * Dashboard!$I$13 * (Dashboard!$D$12 / 365) * 'Lookups and Calculations'!$F$12</f>
        <v>0</v>
      </c>
      <c r="M403" s="3">
        <f>(G403*2) * Dashboard!$I$13 * (Dashboard!$D$12 / 365) * 'Lookups and Calculations'!$F$12</f>
        <v>1602.0878730267946</v>
      </c>
      <c r="N403" s="12">
        <f>H403 * Dashboard!$I$14 * Dashboard!$I$15 * (Dashboard!$D$12 / 365) * 'Lookups and Calculations'!$F$12</f>
        <v>0</v>
      </c>
    </row>
    <row r="404" spans="1:14" x14ac:dyDescent="0.35">
      <c r="A404" s="2">
        <v>403</v>
      </c>
      <c r="B404" s="11">
        <v>1.1522297167747639</v>
      </c>
      <c r="C404" s="11">
        <v>1.0336326778572222</v>
      </c>
      <c r="D404" s="3">
        <f>B404*Dashboard!$D$11*Dashboard!$D$10*SQRT(Dashboard!$D$12/365)</f>
        <v>286077.62958762998</v>
      </c>
      <c r="E404" s="3">
        <f>IF(Dashboard!$I$3,C404*Dashboard!$E$11*Dashboard!$E$10*SQRT(Dashboard!$D$12/365),0)</f>
        <v>513264.29450788297</v>
      </c>
      <c r="F404" s="3">
        <f>D404+IF(Dashboard!$I$3,E404,0)</f>
        <v>799341.92409551295</v>
      </c>
      <c r="G404" s="3">
        <f>IF(Dashboard!$I$4, ('Lookups and Calculations'!$F$9) / (1 - 'Lookups and Calculations'!$F$10), 'Lookups and Calculations'!$F$9)</f>
        <v>1951878.888340465</v>
      </c>
      <c r="H404" s="12">
        <f t="shared" si="12"/>
        <v>0</v>
      </c>
      <c r="I404" s="12">
        <f t="shared" si="13"/>
        <v>0</v>
      </c>
      <c r="J404" s="13">
        <f>(1 - Dashboard!$I$9) * H404 * Dashboard!$I$8 * 'Lookups and Calculations'!$F$12</f>
        <v>0</v>
      </c>
      <c r="K404" s="12">
        <f>(1 - Dashboard!$I$11) * I404 * Dashboard!$I$10 * 'Lookups and Calculations'!$F$12</f>
        <v>0</v>
      </c>
      <c r="L404" s="12">
        <f>(H404 - I404) * Dashboard!$I$13 * (Dashboard!$D$12 / 365) * 'Lookups and Calculations'!$F$12</f>
        <v>0</v>
      </c>
      <c r="M404" s="3">
        <f>(G404*2) * Dashboard!$I$13 * (Dashboard!$D$12 / 365) * 'Lookups and Calculations'!$F$12</f>
        <v>1602.0878730267946</v>
      </c>
      <c r="N404" s="12">
        <f>H404 * Dashboard!$I$14 * Dashboard!$I$15 * (Dashboard!$D$12 / 365) * 'Lookups and Calculations'!$F$12</f>
        <v>0</v>
      </c>
    </row>
    <row r="405" spans="1:14" x14ac:dyDescent="0.35">
      <c r="A405" s="2">
        <v>404</v>
      </c>
      <c r="B405" s="11">
        <v>-0.23930591072198854</v>
      </c>
      <c r="C405" s="11">
        <v>0.64572361156429836</v>
      </c>
      <c r="D405" s="3">
        <f>B405*Dashboard!$D$11*Dashboard!$D$10*SQRT(Dashboard!$D$12/365)</f>
        <v>-59415.294267261073</v>
      </c>
      <c r="E405" s="3">
        <f>IF(Dashboard!$I$3,C405*Dashboard!$E$11*Dashboard!$E$10*SQRT(Dashboard!$D$12/365),0)</f>
        <v>320642.79800412088</v>
      </c>
      <c r="F405" s="3">
        <f>D405+IF(Dashboard!$I$3,E405,0)</f>
        <v>261227.5037368598</v>
      </c>
      <c r="G405" s="3">
        <f>IF(Dashboard!$I$4, ('Lookups and Calculations'!$F$9) / (1 - 'Lookups and Calculations'!$F$10), 'Lookups and Calculations'!$F$9)</f>
        <v>1951878.888340465</v>
      </c>
      <c r="H405" s="12">
        <f t="shared" si="12"/>
        <v>0</v>
      </c>
      <c r="I405" s="12">
        <f t="shared" si="13"/>
        <v>0</v>
      </c>
      <c r="J405" s="13">
        <f>(1 - Dashboard!$I$9) * H405 * Dashboard!$I$8 * 'Lookups and Calculations'!$F$12</f>
        <v>0</v>
      </c>
      <c r="K405" s="12">
        <f>(1 - Dashboard!$I$11) * I405 * Dashboard!$I$10 * 'Lookups and Calculations'!$F$12</f>
        <v>0</v>
      </c>
      <c r="L405" s="12">
        <f>(H405 - I405) * Dashboard!$I$13 * (Dashboard!$D$12 / 365) * 'Lookups and Calculations'!$F$12</f>
        <v>0</v>
      </c>
      <c r="M405" s="3">
        <f>(G405*2) * Dashboard!$I$13 * (Dashboard!$D$12 / 365) * 'Lookups and Calculations'!$F$12</f>
        <v>1602.0878730267946</v>
      </c>
      <c r="N405" s="12">
        <f>H405 * Dashboard!$I$14 * Dashboard!$I$15 * (Dashboard!$D$12 / 365) * 'Lookups and Calculations'!$F$12</f>
        <v>0</v>
      </c>
    </row>
    <row r="406" spans="1:14" x14ac:dyDescent="0.35">
      <c r="A406" s="2">
        <v>405</v>
      </c>
      <c r="B406" s="11">
        <v>-0.22379678099939529</v>
      </c>
      <c r="C406" s="11">
        <v>-0.50492236211741914</v>
      </c>
      <c r="D406" s="3">
        <f>B406*Dashboard!$D$11*Dashboard!$D$10*SQRT(Dashboard!$D$12/365)</f>
        <v>-55564.660141606226</v>
      </c>
      <c r="E406" s="3">
        <f>IF(Dashboard!$I$3,C406*Dashboard!$E$11*Dashboard!$E$10*SQRT(Dashboard!$D$12/365),0)</f>
        <v>-250726.03210523599</v>
      </c>
      <c r="F406" s="3">
        <f>D406+IF(Dashboard!$I$3,E406,0)</f>
        <v>-306290.6922468422</v>
      </c>
      <c r="G406" s="3">
        <f>IF(Dashboard!$I$4, ('Lookups and Calculations'!$F$9) / (1 - 'Lookups and Calculations'!$F$10), 'Lookups and Calculations'!$F$9)</f>
        <v>1951878.888340465</v>
      </c>
      <c r="H406" s="12">
        <f t="shared" si="12"/>
        <v>0</v>
      </c>
      <c r="I406" s="12">
        <f t="shared" si="13"/>
        <v>0</v>
      </c>
      <c r="J406" s="13">
        <f>(1 - Dashboard!$I$9) * H406 * Dashboard!$I$8 * 'Lookups and Calculations'!$F$12</f>
        <v>0</v>
      </c>
      <c r="K406" s="12">
        <f>(1 - Dashboard!$I$11) * I406 * Dashboard!$I$10 * 'Lookups and Calculations'!$F$12</f>
        <v>0</v>
      </c>
      <c r="L406" s="12">
        <f>(H406 - I406) * Dashboard!$I$13 * (Dashboard!$D$12 / 365) * 'Lookups and Calculations'!$F$12</f>
        <v>0</v>
      </c>
      <c r="M406" s="3">
        <f>(G406*2) * Dashboard!$I$13 * (Dashboard!$D$12 / 365) * 'Lookups and Calculations'!$F$12</f>
        <v>1602.0878730267946</v>
      </c>
      <c r="N406" s="12">
        <f>H406 * Dashboard!$I$14 * Dashboard!$I$15 * (Dashboard!$D$12 / 365) * 'Lookups and Calculations'!$F$12</f>
        <v>0</v>
      </c>
    </row>
    <row r="407" spans="1:14" x14ac:dyDescent="0.35">
      <c r="A407" s="2">
        <v>406</v>
      </c>
      <c r="B407" s="11">
        <v>-1.3656095020454768</v>
      </c>
      <c r="C407" s="11">
        <v>0.80657913215368171</v>
      </c>
      <c r="D407" s="3">
        <f>B407*Dashboard!$D$11*Dashboard!$D$10*SQRT(Dashboard!$D$12/365)</f>
        <v>-339055.9396272552</v>
      </c>
      <c r="E407" s="3">
        <f>IF(Dashboard!$I$3,C407*Dashboard!$E$11*Dashboard!$E$10*SQRT(Dashboard!$D$12/365),0)</f>
        <v>400517.78363650473</v>
      </c>
      <c r="F407" s="3">
        <f>D407+IF(Dashboard!$I$3,E407,0)</f>
        <v>61461.844009249529</v>
      </c>
      <c r="G407" s="3">
        <f>IF(Dashboard!$I$4, ('Lookups and Calculations'!$F$9) / (1 - 'Lookups and Calculations'!$F$10), 'Lookups and Calculations'!$F$9)</f>
        <v>1951878.888340465</v>
      </c>
      <c r="H407" s="12">
        <f t="shared" si="12"/>
        <v>0</v>
      </c>
      <c r="I407" s="12">
        <f t="shared" si="13"/>
        <v>0</v>
      </c>
      <c r="J407" s="13">
        <f>(1 - Dashboard!$I$9) * H407 * Dashboard!$I$8 * 'Lookups and Calculations'!$F$12</f>
        <v>0</v>
      </c>
      <c r="K407" s="12">
        <f>(1 - Dashboard!$I$11) * I407 * Dashboard!$I$10 * 'Lookups and Calculations'!$F$12</f>
        <v>0</v>
      </c>
      <c r="L407" s="12">
        <f>(H407 - I407) * Dashboard!$I$13 * (Dashboard!$D$12 / 365) * 'Lookups and Calculations'!$F$12</f>
        <v>0</v>
      </c>
      <c r="M407" s="3">
        <f>(G407*2) * Dashboard!$I$13 * (Dashboard!$D$12 / 365) * 'Lookups and Calculations'!$F$12</f>
        <v>1602.0878730267946</v>
      </c>
      <c r="N407" s="12">
        <f>H407 * Dashboard!$I$14 * Dashboard!$I$15 * (Dashboard!$D$12 / 365) * 'Lookups and Calculations'!$F$12</f>
        <v>0</v>
      </c>
    </row>
    <row r="408" spans="1:14" x14ac:dyDescent="0.35">
      <c r="A408" s="2">
        <v>407</v>
      </c>
      <c r="B408" s="11">
        <v>-0.70488690812110055</v>
      </c>
      <c r="C408" s="11">
        <v>-1.0828433201816419</v>
      </c>
      <c r="D408" s="3">
        <f>B408*Dashboard!$D$11*Dashboard!$D$10*SQRT(Dashboard!$D$12/365)</f>
        <v>-175010.56678792177</v>
      </c>
      <c r="E408" s="3">
        <f>IF(Dashboard!$I$3,C408*Dashboard!$E$11*Dashboard!$E$10*SQRT(Dashboard!$D$12/365),0)</f>
        <v>-537700.50492963975</v>
      </c>
      <c r="F408" s="3">
        <f>D408+IF(Dashboard!$I$3,E408,0)</f>
        <v>-712711.07171756146</v>
      </c>
      <c r="G408" s="3">
        <f>IF(Dashboard!$I$4, ('Lookups and Calculations'!$F$9) / (1 - 'Lookups and Calculations'!$F$10), 'Lookups and Calculations'!$F$9)</f>
        <v>1951878.888340465</v>
      </c>
      <c r="H408" s="12">
        <f t="shared" si="12"/>
        <v>0</v>
      </c>
      <c r="I408" s="12">
        <f t="shared" si="13"/>
        <v>0</v>
      </c>
      <c r="J408" s="13">
        <f>(1 - Dashboard!$I$9) * H408 * Dashboard!$I$8 * 'Lookups and Calculations'!$F$12</f>
        <v>0</v>
      </c>
      <c r="K408" s="12">
        <f>(1 - Dashboard!$I$11) * I408 * Dashboard!$I$10 * 'Lookups and Calculations'!$F$12</f>
        <v>0</v>
      </c>
      <c r="L408" s="12">
        <f>(H408 - I408) * Dashboard!$I$13 * (Dashboard!$D$12 / 365) * 'Lookups and Calculations'!$F$12</f>
        <v>0</v>
      </c>
      <c r="M408" s="3">
        <f>(G408*2) * Dashboard!$I$13 * (Dashboard!$D$12 / 365) * 'Lookups and Calculations'!$F$12</f>
        <v>1602.0878730267946</v>
      </c>
      <c r="N408" s="12">
        <f>H408 * Dashboard!$I$14 * Dashboard!$I$15 * (Dashboard!$D$12 / 365) * 'Lookups and Calculations'!$F$12</f>
        <v>0</v>
      </c>
    </row>
    <row r="409" spans="1:14" x14ac:dyDescent="0.35">
      <c r="A409" s="2">
        <v>408</v>
      </c>
      <c r="B409" s="11">
        <v>1.1719609721372317</v>
      </c>
      <c r="C409" s="11">
        <v>0.79322845878677062</v>
      </c>
      <c r="D409" s="3">
        <f>B409*Dashboard!$D$11*Dashboard!$D$10*SQRT(Dashboard!$D$12/365)</f>
        <v>290976.5405258786</v>
      </c>
      <c r="E409" s="3">
        <f>IF(Dashboard!$I$3,C409*Dashboard!$E$11*Dashboard!$E$10*SQRT(Dashboard!$D$12/365),0)</f>
        <v>393888.32609934732</v>
      </c>
      <c r="F409" s="3">
        <f>D409+IF(Dashboard!$I$3,E409,0)</f>
        <v>684864.86662522587</v>
      </c>
      <c r="G409" s="3">
        <f>IF(Dashboard!$I$4, ('Lookups and Calculations'!$F$9) / (1 - 'Lookups and Calculations'!$F$10), 'Lookups and Calculations'!$F$9)</f>
        <v>1951878.888340465</v>
      </c>
      <c r="H409" s="12">
        <f t="shared" si="12"/>
        <v>0</v>
      </c>
      <c r="I409" s="12">
        <f t="shared" si="13"/>
        <v>0</v>
      </c>
      <c r="J409" s="13">
        <f>(1 - Dashboard!$I$9) * H409 * Dashboard!$I$8 * 'Lookups and Calculations'!$F$12</f>
        <v>0</v>
      </c>
      <c r="K409" s="12">
        <f>(1 - Dashboard!$I$11) * I409 * Dashboard!$I$10 * 'Lookups and Calculations'!$F$12</f>
        <v>0</v>
      </c>
      <c r="L409" s="12">
        <f>(H409 - I409) * Dashboard!$I$13 * (Dashboard!$D$12 / 365) * 'Lookups and Calculations'!$F$12</f>
        <v>0</v>
      </c>
      <c r="M409" s="3">
        <f>(G409*2) * Dashboard!$I$13 * (Dashboard!$D$12 / 365) * 'Lookups and Calculations'!$F$12</f>
        <v>1602.0878730267946</v>
      </c>
      <c r="N409" s="12">
        <f>H409 * Dashboard!$I$14 * Dashboard!$I$15 * (Dashboard!$D$12 / 365) * 'Lookups and Calculations'!$F$12</f>
        <v>0</v>
      </c>
    </row>
    <row r="410" spans="1:14" x14ac:dyDescent="0.35">
      <c r="A410" s="2">
        <v>409</v>
      </c>
      <c r="B410" s="11">
        <v>-0.32290975675721512</v>
      </c>
      <c r="C410" s="11">
        <v>0.32286395291469167</v>
      </c>
      <c r="D410" s="3">
        <f>B410*Dashboard!$D$11*Dashboard!$D$10*SQRT(Dashboard!$D$12/365)</f>
        <v>-80172.604853828845</v>
      </c>
      <c r="E410" s="3">
        <f>IF(Dashboard!$I$3,C410*Dashboard!$E$11*Dashboard!$E$10*SQRT(Dashboard!$D$12/365),0)</f>
        <v>160322.46518978191</v>
      </c>
      <c r="F410" s="3">
        <f>D410+IF(Dashboard!$I$3,E410,0)</f>
        <v>80149.860335953068</v>
      </c>
      <c r="G410" s="3">
        <f>IF(Dashboard!$I$4, ('Lookups and Calculations'!$F$9) / (1 - 'Lookups and Calculations'!$F$10), 'Lookups and Calculations'!$F$9)</f>
        <v>1951878.888340465</v>
      </c>
      <c r="H410" s="12">
        <f t="shared" si="12"/>
        <v>0</v>
      </c>
      <c r="I410" s="12">
        <f t="shared" si="13"/>
        <v>0</v>
      </c>
      <c r="J410" s="13">
        <f>(1 - Dashboard!$I$9) * H410 * Dashboard!$I$8 * 'Lookups and Calculations'!$F$12</f>
        <v>0</v>
      </c>
      <c r="K410" s="12">
        <f>(1 - Dashboard!$I$11) * I410 * Dashboard!$I$10 * 'Lookups and Calculations'!$F$12</f>
        <v>0</v>
      </c>
      <c r="L410" s="12">
        <f>(H410 - I410) * Dashboard!$I$13 * (Dashboard!$D$12 / 365) * 'Lookups and Calculations'!$F$12</f>
        <v>0</v>
      </c>
      <c r="M410" s="3">
        <f>(G410*2) * Dashboard!$I$13 * (Dashboard!$D$12 / 365) * 'Lookups and Calculations'!$F$12</f>
        <v>1602.0878730267946</v>
      </c>
      <c r="N410" s="12">
        <f>H410 * Dashboard!$I$14 * Dashboard!$I$15 * (Dashboard!$D$12 / 365) * 'Lookups and Calculations'!$F$12</f>
        <v>0</v>
      </c>
    </row>
    <row r="411" spans="1:14" x14ac:dyDescent="0.35">
      <c r="A411" s="2">
        <v>410</v>
      </c>
      <c r="B411" s="11">
        <v>-2.3282646154607214</v>
      </c>
      <c r="C411" s="11">
        <v>1.1188053911876059</v>
      </c>
      <c r="D411" s="3">
        <f>B411*Dashboard!$D$11*Dashboard!$D$10*SQRT(Dashboard!$D$12/365)</f>
        <v>-578065.65179394616</v>
      </c>
      <c r="E411" s="3">
        <f>IF(Dashboard!$I$3,C411*Dashboard!$E$11*Dashboard!$E$10*SQRT(Dashboard!$D$12/365),0)</f>
        <v>555557.95796816319</v>
      </c>
      <c r="F411" s="3">
        <f>D411+IF(Dashboard!$I$3,E411,0)</f>
        <v>-22507.693825782975</v>
      </c>
      <c r="G411" s="3">
        <f>IF(Dashboard!$I$4, ('Lookups and Calculations'!$F$9) / (1 - 'Lookups and Calculations'!$F$10), 'Lookups and Calculations'!$F$9)</f>
        <v>1951878.888340465</v>
      </c>
      <c r="H411" s="12">
        <f t="shared" si="12"/>
        <v>0</v>
      </c>
      <c r="I411" s="12">
        <f t="shared" si="13"/>
        <v>0</v>
      </c>
      <c r="J411" s="13">
        <f>(1 - Dashboard!$I$9) * H411 * Dashboard!$I$8 * 'Lookups and Calculations'!$F$12</f>
        <v>0</v>
      </c>
      <c r="K411" s="12">
        <f>(1 - Dashboard!$I$11) * I411 * Dashboard!$I$10 * 'Lookups and Calculations'!$F$12</f>
        <v>0</v>
      </c>
      <c r="L411" s="12">
        <f>(H411 - I411) * Dashboard!$I$13 * (Dashboard!$D$12 / 365) * 'Lookups and Calculations'!$F$12</f>
        <v>0</v>
      </c>
      <c r="M411" s="3">
        <f>(G411*2) * Dashboard!$I$13 * (Dashboard!$D$12 / 365) * 'Lookups and Calculations'!$F$12</f>
        <v>1602.0878730267946</v>
      </c>
      <c r="N411" s="12">
        <f>H411 * Dashboard!$I$14 * Dashboard!$I$15 * (Dashboard!$D$12 / 365) * 'Lookups and Calculations'!$F$12</f>
        <v>0</v>
      </c>
    </row>
    <row r="412" spans="1:14" x14ac:dyDescent="0.35">
      <c r="A412" s="2">
        <v>411</v>
      </c>
      <c r="B412" s="11">
        <v>1.696650232394086</v>
      </c>
      <c r="C412" s="11">
        <v>0.37530460873047949</v>
      </c>
      <c r="D412" s="3">
        <f>B412*Dashboard!$D$11*Dashboard!$D$10*SQRT(Dashboard!$D$12/365)</f>
        <v>421247.31696837646</v>
      </c>
      <c r="E412" s="3">
        <f>IF(Dashboard!$I$3,C412*Dashboard!$E$11*Dashboard!$E$10*SQRT(Dashboard!$D$12/365),0)</f>
        <v>186362.58252297153</v>
      </c>
      <c r="F412" s="3">
        <f>D412+IF(Dashboard!$I$3,E412,0)</f>
        <v>607609.89949134795</v>
      </c>
      <c r="G412" s="3">
        <f>IF(Dashboard!$I$4, ('Lookups and Calculations'!$F$9) / (1 - 'Lookups and Calculations'!$F$10), 'Lookups and Calculations'!$F$9)</f>
        <v>1951878.888340465</v>
      </c>
      <c r="H412" s="12">
        <f t="shared" si="12"/>
        <v>0</v>
      </c>
      <c r="I412" s="12">
        <f t="shared" si="13"/>
        <v>0</v>
      </c>
      <c r="J412" s="13">
        <f>(1 - Dashboard!$I$9) * H412 * Dashboard!$I$8 * 'Lookups and Calculations'!$F$12</f>
        <v>0</v>
      </c>
      <c r="K412" s="12">
        <f>(1 - Dashboard!$I$11) * I412 * Dashboard!$I$10 * 'Lookups and Calculations'!$F$12</f>
        <v>0</v>
      </c>
      <c r="L412" s="12">
        <f>(H412 - I412) * Dashboard!$I$13 * (Dashboard!$D$12 / 365) * 'Lookups and Calculations'!$F$12</f>
        <v>0</v>
      </c>
      <c r="M412" s="3">
        <f>(G412*2) * Dashboard!$I$13 * (Dashboard!$D$12 / 365) * 'Lookups and Calculations'!$F$12</f>
        <v>1602.0878730267946</v>
      </c>
      <c r="N412" s="12">
        <f>H412 * Dashboard!$I$14 * Dashboard!$I$15 * (Dashboard!$D$12 / 365) * 'Lookups and Calculations'!$F$12</f>
        <v>0</v>
      </c>
    </row>
    <row r="413" spans="1:14" x14ac:dyDescent="0.35">
      <c r="A413" s="2">
        <v>412</v>
      </c>
      <c r="B413" s="11">
        <v>1.317860276409913</v>
      </c>
      <c r="C413" s="11">
        <v>0.16008855403780181</v>
      </c>
      <c r="D413" s="3">
        <f>B413*Dashboard!$D$11*Dashboard!$D$10*SQRT(Dashboard!$D$12/365)</f>
        <v>327200.67753359646</v>
      </c>
      <c r="E413" s="3">
        <f>IF(Dashboard!$I$3,C413*Dashboard!$E$11*Dashboard!$E$10*SQRT(Dashboard!$D$12/365),0)</f>
        <v>79494.138011713905</v>
      </c>
      <c r="F413" s="3">
        <f>D413+IF(Dashboard!$I$3,E413,0)</f>
        <v>406694.81554531038</v>
      </c>
      <c r="G413" s="3">
        <f>IF(Dashboard!$I$4, ('Lookups and Calculations'!$F$9) / (1 - 'Lookups and Calculations'!$F$10), 'Lookups and Calculations'!$F$9)</f>
        <v>1951878.888340465</v>
      </c>
      <c r="H413" s="12">
        <f t="shared" si="12"/>
        <v>0</v>
      </c>
      <c r="I413" s="12">
        <f t="shared" si="13"/>
        <v>0</v>
      </c>
      <c r="J413" s="13">
        <f>(1 - Dashboard!$I$9) * H413 * Dashboard!$I$8 * 'Lookups and Calculations'!$F$12</f>
        <v>0</v>
      </c>
      <c r="K413" s="12">
        <f>(1 - Dashboard!$I$11) * I413 * Dashboard!$I$10 * 'Lookups and Calculations'!$F$12</f>
        <v>0</v>
      </c>
      <c r="L413" s="12">
        <f>(H413 - I413) * Dashboard!$I$13 * (Dashboard!$D$12 / 365) * 'Lookups and Calculations'!$F$12</f>
        <v>0</v>
      </c>
      <c r="M413" s="3">
        <f>(G413*2) * Dashboard!$I$13 * (Dashboard!$D$12 / 365) * 'Lookups and Calculations'!$F$12</f>
        <v>1602.0878730267946</v>
      </c>
      <c r="N413" s="12">
        <f>H413 * Dashboard!$I$14 * Dashboard!$I$15 * (Dashboard!$D$12 / 365) * 'Lookups and Calculations'!$F$12</f>
        <v>0</v>
      </c>
    </row>
    <row r="414" spans="1:14" x14ac:dyDescent="0.35">
      <c r="A414" s="2">
        <v>413</v>
      </c>
      <c r="B414" s="11">
        <v>1.8439008788105578</v>
      </c>
      <c r="C414" s="11">
        <v>0.16552351556594874</v>
      </c>
      <c r="D414" s="3">
        <f>B414*Dashboard!$D$11*Dashboard!$D$10*SQRT(Dashboard!$D$12/365)</f>
        <v>457806.96759080968</v>
      </c>
      <c r="E414" s="3">
        <f>IF(Dashboard!$I$3,C414*Dashboard!$E$11*Dashboard!$E$10*SQRT(Dashboard!$D$12/365),0)</f>
        <v>82192.941710726926</v>
      </c>
      <c r="F414" s="3">
        <f>D414+IF(Dashboard!$I$3,E414,0)</f>
        <v>539999.90930153662</v>
      </c>
      <c r="G414" s="3">
        <f>IF(Dashboard!$I$4, ('Lookups and Calculations'!$F$9) / (1 - 'Lookups and Calculations'!$F$10), 'Lookups and Calculations'!$F$9)</f>
        <v>1951878.888340465</v>
      </c>
      <c r="H414" s="12">
        <f t="shared" si="12"/>
        <v>0</v>
      </c>
      <c r="I414" s="12">
        <f t="shared" si="13"/>
        <v>0</v>
      </c>
      <c r="J414" s="13">
        <f>(1 - Dashboard!$I$9) * H414 * Dashboard!$I$8 * 'Lookups and Calculations'!$F$12</f>
        <v>0</v>
      </c>
      <c r="K414" s="12">
        <f>(1 - Dashboard!$I$11) * I414 * Dashboard!$I$10 * 'Lookups and Calculations'!$F$12</f>
        <v>0</v>
      </c>
      <c r="L414" s="12">
        <f>(H414 - I414) * Dashboard!$I$13 * (Dashboard!$D$12 / 365) * 'Lookups and Calculations'!$F$12</f>
        <v>0</v>
      </c>
      <c r="M414" s="3">
        <f>(G414*2) * Dashboard!$I$13 * (Dashboard!$D$12 / 365) * 'Lookups and Calculations'!$F$12</f>
        <v>1602.0878730267946</v>
      </c>
      <c r="N414" s="12">
        <f>H414 * Dashboard!$I$14 * Dashboard!$I$15 * (Dashboard!$D$12 / 365) * 'Lookups and Calculations'!$F$12</f>
        <v>0</v>
      </c>
    </row>
    <row r="415" spans="1:14" x14ac:dyDescent="0.35">
      <c r="A415" s="2">
        <v>414</v>
      </c>
      <c r="B415" s="11">
        <v>7.2694300469894918E-2</v>
      </c>
      <c r="C415" s="11">
        <v>0.84890252194984039</v>
      </c>
      <c r="D415" s="3">
        <f>B415*Dashboard!$D$11*Dashboard!$D$10*SQRT(Dashboard!$D$12/365)</f>
        <v>18048.669341014473</v>
      </c>
      <c r="E415" s="3">
        <f>IF(Dashboard!$I$3,C415*Dashboard!$E$11*Dashboard!$E$10*SQRT(Dashboard!$D$12/365),0)</f>
        <v>421534.03560905327</v>
      </c>
      <c r="F415" s="3">
        <f>D415+IF(Dashboard!$I$3,E415,0)</f>
        <v>439582.70495006774</v>
      </c>
      <c r="G415" s="3">
        <f>IF(Dashboard!$I$4, ('Lookups and Calculations'!$F$9) / (1 - 'Lookups and Calculations'!$F$10), 'Lookups and Calculations'!$F$9)</f>
        <v>1951878.888340465</v>
      </c>
      <c r="H415" s="12">
        <f t="shared" si="12"/>
        <v>0</v>
      </c>
      <c r="I415" s="12">
        <f t="shared" si="13"/>
        <v>0</v>
      </c>
      <c r="J415" s="13">
        <f>(1 - Dashboard!$I$9) * H415 * Dashboard!$I$8 * 'Lookups and Calculations'!$F$12</f>
        <v>0</v>
      </c>
      <c r="K415" s="12">
        <f>(1 - Dashboard!$I$11) * I415 * Dashboard!$I$10 * 'Lookups and Calculations'!$F$12</f>
        <v>0</v>
      </c>
      <c r="L415" s="12">
        <f>(H415 - I415) * Dashboard!$I$13 * (Dashboard!$D$12 / 365) * 'Lookups and Calculations'!$F$12</f>
        <v>0</v>
      </c>
      <c r="M415" s="3">
        <f>(G415*2) * Dashboard!$I$13 * (Dashboard!$D$12 / 365) * 'Lookups and Calculations'!$F$12</f>
        <v>1602.0878730267946</v>
      </c>
      <c r="N415" s="12">
        <f>H415 * Dashboard!$I$14 * Dashboard!$I$15 * (Dashboard!$D$12 / 365) * 'Lookups and Calculations'!$F$12</f>
        <v>0</v>
      </c>
    </row>
    <row r="416" spans="1:14" x14ac:dyDescent="0.35">
      <c r="A416" s="2">
        <v>415</v>
      </c>
      <c r="B416" s="11">
        <v>-0.9076969644325521</v>
      </c>
      <c r="C416" s="11">
        <v>-0.30000884582814774</v>
      </c>
      <c r="D416" s="3">
        <f>B416*Dashboard!$D$11*Dashboard!$D$10*SQRT(Dashboard!$D$12/365)</f>
        <v>-225364.60584926224</v>
      </c>
      <c r="E416" s="3">
        <f>IF(Dashboard!$I$3,C416*Dashboard!$E$11*Dashboard!$E$10*SQRT(Dashboard!$D$12/365),0)</f>
        <v>-148973.45246410501</v>
      </c>
      <c r="F416" s="3">
        <f>D416+IF(Dashboard!$I$3,E416,0)</f>
        <v>-374338.05831336725</v>
      </c>
      <c r="G416" s="3">
        <f>IF(Dashboard!$I$4, ('Lookups and Calculations'!$F$9) / (1 - 'Lookups and Calculations'!$F$10), 'Lookups and Calculations'!$F$9)</f>
        <v>1951878.888340465</v>
      </c>
      <c r="H416" s="12">
        <f t="shared" si="12"/>
        <v>0</v>
      </c>
      <c r="I416" s="12">
        <f t="shared" si="13"/>
        <v>0</v>
      </c>
      <c r="J416" s="13">
        <f>(1 - Dashboard!$I$9) * H416 * Dashboard!$I$8 * 'Lookups and Calculations'!$F$12</f>
        <v>0</v>
      </c>
      <c r="K416" s="12">
        <f>(1 - Dashboard!$I$11) * I416 * Dashboard!$I$10 * 'Lookups and Calculations'!$F$12</f>
        <v>0</v>
      </c>
      <c r="L416" s="12">
        <f>(H416 - I416) * Dashboard!$I$13 * (Dashboard!$D$12 / 365) * 'Lookups and Calculations'!$F$12</f>
        <v>0</v>
      </c>
      <c r="M416" s="3">
        <f>(G416*2) * Dashboard!$I$13 * (Dashboard!$D$12 / 365) * 'Lookups and Calculations'!$F$12</f>
        <v>1602.0878730267946</v>
      </c>
      <c r="N416" s="12">
        <f>H416 * Dashboard!$I$14 * Dashboard!$I$15 * (Dashboard!$D$12 / 365) * 'Lookups and Calculations'!$F$12</f>
        <v>0</v>
      </c>
    </row>
    <row r="417" spans="1:14" x14ac:dyDescent="0.35">
      <c r="A417" s="2">
        <v>416</v>
      </c>
      <c r="B417" s="11">
        <v>1.6381667929301722</v>
      </c>
      <c r="C417" s="11">
        <v>-0.90442812076956725</v>
      </c>
      <c r="D417" s="3">
        <f>B417*Dashboard!$D$11*Dashboard!$D$10*SQRT(Dashboard!$D$12/365)</f>
        <v>406726.94530255994</v>
      </c>
      <c r="E417" s="3">
        <f>IF(Dashboard!$I$3,C417*Dashboard!$E$11*Dashboard!$E$10*SQRT(Dashboard!$D$12/365),0)</f>
        <v>-449106.0231398805</v>
      </c>
      <c r="F417" s="3">
        <f>D417+IF(Dashboard!$I$3,E417,0)</f>
        <v>-42379.077837320569</v>
      </c>
      <c r="G417" s="3">
        <f>IF(Dashboard!$I$4, ('Lookups and Calculations'!$F$9) / (1 - 'Lookups and Calculations'!$F$10), 'Lookups and Calculations'!$F$9)</f>
        <v>1951878.888340465</v>
      </c>
      <c r="H417" s="12">
        <f t="shared" si="12"/>
        <v>0</v>
      </c>
      <c r="I417" s="12">
        <f t="shared" si="13"/>
        <v>0</v>
      </c>
      <c r="J417" s="13">
        <f>(1 - Dashboard!$I$9) * H417 * Dashboard!$I$8 * 'Lookups and Calculations'!$F$12</f>
        <v>0</v>
      </c>
      <c r="K417" s="12">
        <f>(1 - Dashboard!$I$11) * I417 * Dashboard!$I$10 * 'Lookups and Calculations'!$F$12</f>
        <v>0</v>
      </c>
      <c r="L417" s="12">
        <f>(H417 - I417) * Dashboard!$I$13 * (Dashboard!$D$12 / 365) * 'Lookups and Calculations'!$F$12</f>
        <v>0</v>
      </c>
      <c r="M417" s="3">
        <f>(G417*2) * Dashboard!$I$13 * (Dashboard!$D$12 / 365) * 'Lookups and Calculations'!$F$12</f>
        <v>1602.0878730267946</v>
      </c>
      <c r="N417" s="12">
        <f>H417 * Dashboard!$I$14 * Dashboard!$I$15 * (Dashboard!$D$12 / 365) * 'Lookups and Calculations'!$F$12</f>
        <v>0</v>
      </c>
    </row>
    <row r="418" spans="1:14" x14ac:dyDescent="0.35">
      <c r="A418" s="2">
        <v>417</v>
      </c>
      <c r="B418" s="11">
        <v>-0.34798396577876423</v>
      </c>
      <c r="C418" s="11">
        <v>-1.2108538222253373</v>
      </c>
      <c r="D418" s="3">
        <f>B418*Dashboard!$D$11*Dashboard!$D$10*SQRT(Dashboard!$D$12/365)</f>
        <v>-86398.073765313049</v>
      </c>
      <c r="E418" s="3">
        <f>IF(Dashboard!$I$3,C418*Dashboard!$E$11*Dashboard!$E$10*SQRT(Dashboard!$D$12/365),0)</f>
        <v>-601265.8521062244</v>
      </c>
      <c r="F418" s="3">
        <f>D418+IF(Dashboard!$I$3,E418,0)</f>
        <v>-687663.92587153742</v>
      </c>
      <c r="G418" s="3">
        <f>IF(Dashboard!$I$4, ('Lookups and Calculations'!$F$9) / (1 - 'Lookups and Calculations'!$F$10), 'Lookups and Calculations'!$F$9)</f>
        <v>1951878.888340465</v>
      </c>
      <c r="H418" s="12">
        <f t="shared" si="12"/>
        <v>0</v>
      </c>
      <c r="I418" s="12">
        <f t="shared" si="13"/>
        <v>0</v>
      </c>
      <c r="J418" s="13">
        <f>(1 - Dashboard!$I$9) * H418 * Dashboard!$I$8 * 'Lookups and Calculations'!$F$12</f>
        <v>0</v>
      </c>
      <c r="K418" s="12">
        <f>(1 - Dashboard!$I$11) * I418 * Dashboard!$I$10 * 'Lookups and Calculations'!$F$12</f>
        <v>0</v>
      </c>
      <c r="L418" s="12">
        <f>(H418 - I418) * Dashboard!$I$13 * (Dashboard!$D$12 / 365) * 'Lookups and Calculations'!$F$12</f>
        <v>0</v>
      </c>
      <c r="M418" s="3">
        <f>(G418*2) * Dashboard!$I$13 * (Dashboard!$D$12 / 365) * 'Lookups and Calculations'!$F$12</f>
        <v>1602.0878730267946</v>
      </c>
      <c r="N418" s="12">
        <f>H418 * Dashboard!$I$14 * Dashboard!$I$15 * (Dashboard!$D$12 / 365) * 'Lookups and Calculations'!$F$12</f>
        <v>0</v>
      </c>
    </row>
    <row r="419" spans="1:14" x14ac:dyDescent="0.35">
      <c r="A419" s="2">
        <v>418</v>
      </c>
      <c r="B419" s="11">
        <v>-0.92762514111603267</v>
      </c>
      <c r="C419" s="11">
        <v>-2.531279343881453E-2</v>
      </c>
      <c r="D419" s="3">
        <f>B419*Dashboard!$D$11*Dashboard!$D$10*SQRT(Dashboard!$D$12/365)</f>
        <v>-230312.40876096935</v>
      </c>
      <c r="E419" s="3">
        <f>IF(Dashboard!$I$3,C419*Dashboard!$E$11*Dashboard!$E$10*SQRT(Dashboard!$D$12/365),0)</f>
        <v>-12569.410144162974</v>
      </c>
      <c r="F419" s="3">
        <f>D419+IF(Dashboard!$I$3,E419,0)</f>
        <v>-242881.81890513233</v>
      </c>
      <c r="G419" s="3">
        <f>IF(Dashboard!$I$4, ('Lookups and Calculations'!$F$9) / (1 - 'Lookups and Calculations'!$F$10), 'Lookups and Calculations'!$F$9)</f>
        <v>1951878.888340465</v>
      </c>
      <c r="H419" s="12">
        <f t="shared" si="12"/>
        <v>0</v>
      </c>
      <c r="I419" s="12">
        <f t="shared" si="13"/>
        <v>0</v>
      </c>
      <c r="J419" s="13">
        <f>(1 - Dashboard!$I$9) * H419 * Dashboard!$I$8 * 'Lookups and Calculations'!$F$12</f>
        <v>0</v>
      </c>
      <c r="K419" s="12">
        <f>(1 - Dashboard!$I$11) * I419 * Dashboard!$I$10 * 'Lookups and Calculations'!$F$12</f>
        <v>0</v>
      </c>
      <c r="L419" s="12">
        <f>(H419 - I419) * Dashboard!$I$13 * (Dashboard!$D$12 / 365) * 'Lookups and Calculations'!$F$12</f>
        <v>0</v>
      </c>
      <c r="M419" s="3">
        <f>(G419*2) * Dashboard!$I$13 * (Dashboard!$D$12 / 365) * 'Lookups and Calculations'!$F$12</f>
        <v>1602.0878730267946</v>
      </c>
      <c r="N419" s="12">
        <f>H419 * Dashboard!$I$14 * Dashboard!$I$15 * (Dashboard!$D$12 / 365) * 'Lookups and Calculations'!$F$12</f>
        <v>0</v>
      </c>
    </row>
    <row r="420" spans="1:14" x14ac:dyDescent="0.35">
      <c r="A420" s="2">
        <v>419</v>
      </c>
      <c r="B420" s="11">
        <v>0.59585723518551248</v>
      </c>
      <c r="C420" s="11">
        <v>-0.15812909093122721</v>
      </c>
      <c r="D420" s="3">
        <f>B420*Dashboard!$D$11*Dashboard!$D$10*SQRT(Dashboard!$D$12/365)</f>
        <v>147940.48698175687</v>
      </c>
      <c r="E420" s="3">
        <f>IF(Dashboard!$I$3,C420*Dashboard!$E$11*Dashboard!$E$10*SQRT(Dashboard!$D$12/365),0)</f>
        <v>-78521.140088413769</v>
      </c>
      <c r="F420" s="3">
        <f>D420+IF(Dashboard!$I$3,E420,0)</f>
        <v>69419.3468933431</v>
      </c>
      <c r="G420" s="3">
        <f>IF(Dashboard!$I$4, ('Lookups and Calculations'!$F$9) / (1 - 'Lookups and Calculations'!$F$10), 'Lookups and Calculations'!$F$9)</f>
        <v>1951878.888340465</v>
      </c>
      <c r="H420" s="12">
        <f t="shared" si="12"/>
        <v>0</v>
      </c>
      <c r="I420" s="12">
        <f t="shared" si="13"/>
        <v>0</v>
      </c>
      <c r="J420" s="13">
        <f>(1 - Dashboard!$I$9) * H420 * Dashboard!$I$8 * 'Lookups and Calculations'!$F$12</f>
        <v>0</v>
      </c>
      <c r="K420" s="12">
        <f>(1 - Dashboard!$I$11) * I420 * Dashboard!$I$10 * 'Lookups and Calculations'!$F$12</f>
        <v>0</v>
      </c>
      <c r="L420" s="12">
        <f>(H420 - I420) * Dashboard!$I$13 * (Dashboard!$D$12 / 365) * 'Lookups and Calculations'!$F$12</f>
        <v>0</v>
      </c>
      <c r="M420" s="3">
        <f>(G420*2) * Dashboard!$I$13 * (Dashboard!$D$12 / 365) * 'Lookups and Calculations'!$F$12</f>
        <v>1602.0878730267946</v>
      </c>
      <c r="N420" s="12">
        <f>H420 * Dashboard!$I$14 * Dashboard!$I$15 * (Dashboard!$D$12 / 365) * 'Lookups and Calculations'!$F$12</f>
        <v>0</v>
      </c>
    </row>
    <row r="421" spans="1:14" x14ac:dyDescent="0.35">
      <c r="A421" s="2">
        <v>420</v>
      </c>
      <c r="B421" s="11">
        <v>-0.71390544641131704</v>
      </c>
      <c r="C421" s="11">
        <v>-0.1079049593925933</v>
      </c>
      <c r="D421" s="3">
        <f>B421*Dashboard!$D$11*Dashboard!$D$10*SQRT(Dashboard!$D$12/365)</f>
        <v>-177249.70540659246</v>
      </c>
      <c r="E421" s="3">
        <f>IF(Dashboard!$I$3,C421*Dashboard!$E$11*Dashboard!$E$10*SQRT(Dashboard!$D$12/365),0)</f>
        <v>-53581.667881625763</v>
      </c>
      <c r="F421" s="3">
        <f>D421+IF(Dashboard!$I$3,E421,0)</f>
        <v>-230831.37328821822</v>
      </c>
      <c r="G421" s="3">
        <f>IF(Dashboard!$I$4, ('Lookups and Calculations'!$F$9) / (1 - 'Lookups and Calculations'!$F$10), 'Lookups and Calculations'!$F$9)</f>
        <v>1951878.888340465</v>
      </c>
      <c r="H421" s="12">
        <f t="shared" si="12"/>
        <v>0</v>
      </c>
      <c r="I421" s="12">
        <f t="shared" si="13"/>
        <v>0</v>
      </c>
      <c r="J421" s="13">
        <f>(1 - Dashboard!$I$9) * H421 * Dashboard!$I$8 * 'Lookups and Calculations'!$F$12</f>
        <v>0</v>
      </c>
      <c r="K421" s="12">
        <f>(1 - Dashboard!$I$11) * I421 * Dashboard!$I$10 * 'Lookups and Calculations'!$F$12</f>
        <v>0</v>
      </c>
      <c r="L421" s="12">
        <f>(H421 - I421) * Dashboard!$I$13 * (Dashboard!$D$12 / 365) * 'Lookups and Calculations'!$F$12</f>
        <v>0</v>
      </c>
      <c r="M421" s="3">
        <f>(G421*2) * Dashboard!$I$13 * (Dashboard!$D$12 / 365) * 'Lookups and Calculations'!$F$12</f>
        <v>1602.0878730267946</v>
      </c>
      <c r="N421" s="12">
        <f>H421 * Dashboard!$I$14 * Dashboard!$I$15 * (Dashboard!$D$12 / 365) * 'Lookups and Calculations'!$F$12</f>
        <v>0</v>
      </c>
    </row>
    <row r="422" spans="1:14" x14ac:dyDescent="0.35">
      <c r="A422" s="2">
        <v>421</v>
      </c>
      <c r="B422" s="11">
        <v>0.31598135060233934</v>
      </c>
      <c r="C422" s="11">
        <v>0.21526708839916855</v>
      </c>
      <c r="D422" s="3">
        <f>B422*Dashboard!$D$11*Dashboard!$D$10*SQRT(Dashboard!$D$12/365)</f>
        <v>78452.407934107629</v>
      </c>
      <c r="E422" s="3">
        <f>IF(Dashboard!$I$3,C422*Dashboard!$E$11*Dashboard!$E$10*SQRT(Dashboard!$D$12/365),0)</f>
        <v>106893.78598886303</v>
      </c>
      <c r="F422" s="3">
        <f>D422+IF(Dashboard!$I$3,E422,0)</f>
        <v>185346.19392297068</v>
      </c>
      <c r="G422" s="3">
        <f>IF(Dashboard!$I$4, ('Lookups and Calculations'!$F$9) / (1 - 'Lookups and Calculations'!$F$10), 'Lookups and Calculations'!$F$9)</f>
        <v>1951878.888340465</v>
      </c>
      <c r="H422" s="12">
        <f t="shared" si="12"/>
        <v>0</v>
      </c>
      <c r="I422" s="12">
        <f t="shared" si="13"/>
        <v>0</v>
      </c>
      <c r="J422" s="13">
        <f>(1 - Dashboard!$I$9) * H422 * Dashboard!$I$8 * 'Lookups and Calculations'!$F$12</f>
        <v>0</v>
      </c>
      <c r="K422" s="12">
        <f>(1 - Dashboard!$I$11) * I422 * Dashboard!$I$10 * 'Lookups and Calculations'!$F$12</f>
        <v>0</v>
      </c>
      <c r="L422" s="12">
        <f>(H422 - I422) * Dashboard!$I$13 * (Dashboard!$D$12 / 365) * 'Lookups and Calculations'!$F$12</f>
        <v>0</v>
      </c>
      <c r="M422" s="3">
        <f>(G422*2) * Dashboard!$I$13 * (Dashboard!$D$12 / 365) * 'Lookups and Calculations'!$F$12</f>
        <v>1602.0878730267946</v>
      </c>
      <c r="N422" s="12">
        <f>H422 * Dashboard!$I$14 * Dashboard!$I$15 * (Dashboard!$D$12 / 365) * 'Lookups and Calculations'!$F$12</f>
        <v>0</v>
      </c>
    </row>
    <row r="423" spans="1:14" x14ac:dyDescent="0.35">
      <c r="A423" s="2">
        <v>422</v>
      </c>
      <c r="B423" s="11">
        <v>6.8747040811875061E-3</v>
      </c>
      <c r="C423" s="11">
        <v>0.78594690441421933</v>
      </c>
      <c r="D423" s="3">
        <f>B423*Dashboard!$D$11*Dashboard!$D$10*SQRT(Dashboard!$D$12/365)</f>
        <v>1706.8636739968531</v>
      </c>
      <c r="E423" s="3">
        <f>IF(Dashboard!$I$3,C423*Dashboard!$E$11*Dashboard!$E$10*SQRT(Dashboard!$D$12/365),0)</f>
        <v>390272.57173320622</v>
      </c>
      <c r="F423" s="3">
        <f>D423+IF(Dashboard!$I$3,E423,0)</f>
        <v>391979.4354072031</v>
      </c>
      <c r="G423" s="3">
        <f>IF(Dashboard!$I$4, ('Lookups and Calculations'!$F$9) / (1 - 'Lookups and Calculations'!$F$10), 'Lookups and Calculations'!$F$9)</f>
        <v>1951878.888340465</v>
      </c>
      <c r="H423" s="12">
        <f t="shared" si="12"/>
        <v>0</v>
      </c>
      <c r="I423" s="12">
        <f t="shared" si="13"/>
        <v>0</v>
      </c>
      <c r="J423" s="13">
        <f>(1 - Dashboard!$I$9) * H423 * Dashboard!$I$8 * 'Lookups and Calculations'!$F$12</f>
        <v>0</v>
      </c>
      <c r="K423" s="12">
        <f>(1 - Dashboard!$I$11) * I423 * Dashboard!$I$10 * 'Lookups and Calculations'!$F$12</f>
        <v>0</v>
      </c>
      <c r="L423" s="12">
        <f>(H423 - I423) * Dashboard!$I$13 * (Dashboard!$D$12 / 365) * 'Lookups and Calculations'!$F$12</f>
        <v>0</v>
      </c>
      <c r="M423" s="3">
        <f>(G423*2) * Dashboard!$I$13 * (Dashboard!$D$12 / 365) * 'Lookups and Calculations'!$F$12</f>
        <v>1602.0878730267946</v>
      </c>
      <c r="N423" s="12">
        <f>H423 * Dashboard!$I$14 * Dashboard!$I$15 * (Dashboard!$D$12 / 365) * 'Lookups and Calculations'!$F$12</f>
        <v>0</v>
      </c>
    </row>
    <row r="424" spans="1:14" x14ac:dyDescent="0.35">
      <c r="A424" s="2">
        <v>423</v>
      </c>
      <c r="B424" s="11">
        <v>6.5225634269854671E-2</v>
      </c>
      <c r="C424" s="11">
        <v>-5.0110751552342278E-2</v>
      </c>
      <c r="D424" s="3">
        <f>B424*Dashboard!$D$11*Dashboard!$D$10*SQRT(Dashboard!$D$12/365)</f>
        <v>16194.33570286684</v>
      </c>
      <c r="E424" s="3">
        <f>IF(Dashboard!$I$3,C424*Dashboard!$E$11*Dashboard!$E$10*SQRT(Dashboard!$D$12/365),0)</f>
        <v>-24883.171840205236</v>
      </c>
      <c r="F424" s="3">
        <f>D424+IF(Dashboard!$I$3,E424,0)</f>
        <v>-8688.8361373383959</v>
      </c>
      <c r="G424" s="3">
        <f>IF(Dashboard!$I$4, ('Lookups and Calculations'!$F$9) / (1 - 'Lookups and Calculations'!$F$10), 'Lookups and Calculations'!$F$9)</f>
        <v>1951878.888340465</v>
      </c>
      <c r="H424" s="12">
        <f t="shared" si="12"/>
        <v>0</v>
      </c>
      <c r="I424" s="12">
        <f t="shared" si="13"/>
        <v>0</v>
      </c>
      <c r="J424" s="13">
        <f>(1 - Dashboard!$I$9) * H424 * Dashboard!$I$8 * 'Lookups and Calculations'!$F$12</f>
        <v>0</v>
      </c>
      <c r="K424" s="12">
        <f>(1 - Dashboard!$I$11) * I424 * Dashboard!$I$10 * 'Lookups and Calculations'!$F$12</f>
        <v>0</v>
      </c>
      <c r="L424" s="12">
        <f>(H424 - I424) * Dashboard!$I$13 * (Dashboard!$D$12 / 365) * 'Lookups and Calculations'!$F$12</f>
        <v>0</v>
      </c>
      <c r="M424" s="3">
        <f>(G424*2) * Dashboard!$I$13 * (Dashboard!$D$12 / 365) * 'Lookups and Calculations'!$F$12</f>
        <v>1602.0878730267946</v>
      </c>
      <c r="N424" s="12">
        <f>H424 * Dashboard!$I$14 * Dashboard!$I$15 * (Dashboard!$D$12 / 365) * 'Lookups and Calculations'!$F$12</f>
        <v>0</v>
      </c>
    </row>
    <row r="425" spans="1:14" x14ac:dyDescent="0.35">
      <c r="A425" s="2">
        <v>424</v>
      </c>
      <c r="B425" s="11">
        <v>-0.62537487380964807</v>
      </c>
      <c r="C425" s="11">
        <v>-0.24775600534468395</v>
      </c>
      <c r="D425" s="3">
        <f>B425*Dashboard!$D$11*Dashboard!$D$10*SQRT(Dashboard!$D$12/365)</f>
        <v>-155269.17844464825</v>
      </c>
      <c r="E425" s="3">
        <f>IF(Dashboard!$I$3,C425*Dashboard!$E$11*Dashboard!$E$10*SQRT(Dashboard!$D$12/365),0)</f>
        <v>-123026.59737591611</v>
      </c>
      <c r="F425" s="3">
        <f>D425+IF(Dashboard!$I$3,E425,0)</f>
        <v>-278295.77582056436</v>
      </c>
      <c r="G425" s="3">
        <f>IF(Dashboard!$I$4, ('Lookups and Calculations'!$F$9) / (1 - 'Lookups and Calculations'!$F$10), 'Lookups and Calculations'!$F$9)</f>
        <v>1951878.888340465</v>
      </c>
      <c r="H425" s="12">
        <f t="shared" si="12"/>
        <v>0</v>
      </c>
      <c r="I425" s="12">
        <f t="shared" si="13"/>
        <v>0</v>
      </c>
      <c r="J425" s="13">
        <f>(1 - Dashboard!$I$9) * H425 * Dashboard!$I$8 * 'Lookups and Calculations'!$F$12</f>
        <v>0</v>
      </c>
      <c r="K425" s="12">
        <f>(1 - Dashboard!$I$11) * I425 * Dashboard!$I$10 * 'Lookups and Calculations'!$F$12</f>
        <v>0</v>
      </c>
      <c r="L425" s="12">
        <f>(H425 - I425) * Dashboard!$I$13 * (Dashboard!$D$12 / 365) * 'Lookups and Calculations'!$F$12</f>
        <v>0</v>
      </c>
      <c r="M425" s="3">
        <f>(G425*2) * Dashboard!$I$13 * (Dashboard!$D$12 / 365) * 'Lookups and Calculations'!$F$12</f>
        <v>1602.0878730267946</v>
      </c>
      <c r="N425" s="12">
        <f>H425 * Dashboard!$I$14 * Dashboard!$I$15 * (Dashboard!$D$12 / 365) * 'Lookups and Calculations'!$F$12</f>
        <v>0</v>
      </c>
    </row>
    <row r="426" spans="1:14" x14ac:dyDescent="0.35">
      <c r="A426" s="2">
        <v>425</v>
      </c>
      <c r="B426" s="11">
        <v>-0.84427445201520857</v>
      </c>
      <c r="C426" s="11">
        <v>-1.1383471397062559</v>
      </c>
      <c r="D426" s="3">
        <f>B426*Dashboard!$D$11*Dashboard!$D$10*SQRT(Dashboard!$D$12/365)</f>
        <v>-209617.95242529715</v>
      </c>
      <c r="E426" s="3">
        <f>IF(Dashboard!$I$3,C426*Dashboard!$E$11*Dashboard!$E$10*SQRT(Dashboard!$D$12/365),0)</f>
        <v>-565261.67765673599</v>
      </c>
      <c r="F426" s="3">
        <f>D426+IF(Dashboard!$I$3,E426,0)</f>
        <v>-774879.63008203311</v>
      </c>
      <c r="G426" s="3">
        <f>IF(Dashboard!$I$4, ('Lookups and Calculations'!$F$9) / (1 - 'Lookups and Calculations'!$F$10), 'Lookups and Calculations'!$F$9)</f>
        <v>1951878.888340465</v>
      </c>
      <c r="H426" s="12">
        <f t="shared" si="12"/>
        <v>0</v>
      </c>
      <c r="I426" s="12">
        <f t="shared" si="13"/>
        <v>0</v>
      </c>
      <c r="J426" s="13">
        <f>(1 - Dashboard!$I$9) * H426 * Dashboard!$I$8 * 'Lookups and Calculations'!$F$12</f>
        <v>0</v>
      </c>
      <c r="K426" s="12">
        <f>(1 - Dashboard!$I$11) * I426 * Dashboard!$I$10 * 'Lookups and Calculations'!$F$12</f>
        <v>0</v>
      </c>
      <c r="L426" s="12">
        <f>(H426 - I426) * Dashboard!$I$13 * (Dashboard!$D$12 / 365) * 'Lookups and Calculations'!$F$12</f>
        <v>0</v>
      </c>
      <c r="M426" s="3">
        <f>(G426*2) * Dashboard!$I$13 * (Dashboard!$D$12 / 365) * 'Lookups and Calculations'!$F$12</f>
        <v>1602.0878730267946</v>
      </c>
      <c r="N426" s="12">
        <f>H426 * Dashboard!$I$14 * Dashboard!$I$15 * (Dashboard!$D$12 / 365) * 'Lookups and Calculations'!$F$12</f>
        <v>0</v>
      </c>
    </row>
    <row r="427" spans="1:14" x14ac:dyDescent="0.35">
      <c r="A427" s="2">
        <v>426</v>
      </c>
      <c r="B427" s="11">
        <v>0.1808093858428661</v>
      </c>
      <c r="C427" s="11">
        <v>2.3134818198882345</v>
      </c>
      <c r="D427" s="3">
        <f>B427*Dashboard!$D$11*Dashboard!$D$10*SQRT(Dashboard!$D$12/365)</f>
        <v>44891.673731440082</v>
      </c>
      <c r="E427" s="3">
        <f>IF(Dashboard!$I$3,C427*Dashboard!$E$11*Dashboard!$E$10*SQRT(Dashboard!$D$12/365),0)</f>
        <v>1148790.7063884153</v>
      </c>
      <c r="F427" s="3">
        <f>D427+IF(Dashboard!$I$3,E427,0)</f>
        <v>1193682.3801198553</v>
      </c>
      <c r="G427" s="3">
        <f>IF(Dashboard!$I$4, ('Lookups and Calculations'!$F$9) / (1 - 'Lookups and Calculations'!$F$10), 'Lookups and Calculations'!$F$9)</f>
        <v>1951878.888340465</v>
      </c>
      <c r="H427" s="12">
        <f t="shared" si="12"/>
        <v>0</v>
      </c>
      <c r="I427" s="12">
        <f t="shared" si="13"/>
        <v>0</v>
      </c>
      <c r="J427" s="13">
        <f>(1 - Dashboard!$I$9) * H427 * Dashboard!$I$8 * 'Lookups and Calculations'!$F$12</f>
        <v>0</v>
      </c>
      <c r="K427" s="12">
        <f>(1 - Dashboard!$I$11) * I427 * Dashboard!$I$10 * 'Lookups and Calculations'!$F$12</f>
        <v>0</v>
      </c>
      <c r="L427" s="12">
        <f>(H427 - I427) * Dashboard!$I$13 * (Dashboard!$D$12 / 365) * 'Lookups and Calculations'!$F$12</f>
        <v>0</v>
      </c>
      <c r="M427" s="3">
        <f>(G427*2) * Dashboard!$I$13 * (Dashboard!$D$12 / 365) * 'Lookups and Calculations'!$F$12</f>
        <v>1602.0878730267946</v>
      </c>
      <c r="N427" s="12">
        <f>H427 * Dashboard!$I$14 * Dashboard!$I$15 * (Dashboard!$D$12 / 365) * 'Lookups and Calculations'!$F$12</f>
        <v>0</v>
      </c>
    </row>
    <row r="428" spans="1:14" x14ac:dyDescent="0.35">
      <c r="A428" s="2">
        <v>427</v>
      </c>
      <c r="B428" s="11">
        <v>-0.94862294092055022</v>
      </c>
      <c r="C428" s="11">
        <v>-0.65204578997781726</v>
      </c>
      <c r="D428" s="3">
        <f>B428*Dashboard!$D$11*Dashboard!$D$10*SQRT(Dashboard!$D$12/365)</f>
        <v>-235525.77959074307</v>
      </c>
      <c r="E428" s="3">
        <f>IF(Dashboard!$I$3,C428*Dashboard!$E$11*Dashboard!$E$10*SQRT(Dashboard!$D$12/365),0)</f>
        <v>-323782.16125441471</v>
      </c>
      <c r="F428" s="3">
        <f>D428+IF(Dashboard!$I$3,E428,0)</f>
        <v>-559307.94084515772</v>
      </c>
      <c r="G428" s="3">
        <f>IF(Dashboard!$I$4, ('Lookups and Calculations'!$F$9) / (1 - 'Lookups and Calculations'!$F$10), 'Lookups and Calculations'!$F$9)</f>
        <v>1951878.888340465</v>
      </c>
      <c r="H428" s="12">
        <f t="shared" si="12"/>
        <v>0</v>
      </c>
      <c r="I428" s="12">
        <f t="shared" si="13"/>
        <v>0</v>
      </c>
      <c r="J428" s="13">
        <f>(1 - Dashboard!$I$9) * H428 * Dashboard!$I$8 * 'Lookups and Calculations'!$F$12</f>
        <v>0</v>
      </c>
      <c r="K428" s="12">
        <f>(1 - Dashboard!$I$11) * I428 * Dashboard!$I$10 * 'Lookups and Calculations'!$F$12</f>
        <v>0</v>
      </c>
      <c r="L428" s="12">
        <f>(H428 - I428) * Dashboard!$I$13 * (Dashboard!$D$12 / 365) * 'Lookups and Calculations'!$F$12</f>
        <v>0</v>
      </c>
      <c r="M428" s="3">
        <f>(G428*2) * Dashboard!$I$13 * (Dashboard!$D$12 / 365) * 'Lookups and Calculations'!$F$12</f>
        <v>1602.0878730267946</v>
      </c>
      <c r="N428" s="12">
        <f>H428 * Dashboard!$I$14 * Dashboard!$I$15 * (Dashboard!$D$12 / 365) * 'Lookups and Calculations'!$F$12</f>
        <v>0</v>
      </c>
    </row>
    <row r="429" spans="1:14" x14ac:dyDescent="0.35">
      <c r="A429" s="2">
        <v>428</v>
      </c>
      <c r="B429" s="11">
        <v>-0.54109934897917611</v>
      </c>
      <c r="C429" s="11">
        <v>0.6356590616922565</v>
      </c>
      <c r="D429" s="3">
        <f>B429*Dashboard!$D$11*Dashboard!$D$10*SQRT(Dashboard!$D$12/365)</f>
        <v>-134345.10226022216</v>
      </c>
      <c r="E429" s="3">
        <f>IF(Dashboard!$I$3,C429*Dashboard!$E$11*Dashboard!$E$10*SQRT(Dashboard!$D$12/365),0)</f>
        <v>315645.10955998045</v>
      </c>
      <c r="F429" s="3">
        <f>D429+IF(Dashboard!$I$3,E429,0)</f>
        <v>181300.00729975829</v>
      </c>
      <c r="G429" s="3">
        <f>IF(Dashboard!$I$4, ('Lookups and Calculations'!$F$9) / (1 - 'Lookups and Calculations'!$F$10), 'Lookups and Calculations'!$F$9)</f>
        <v>1951878.888340465</v>
      </c>
      <c r="H429" s="12">
        <f t="shared" si="12"/>
        <v>0</v>
      </c>
      <c r="I429" s="12">
        <f t="shared" si="13"/>
        <v>0</v>
      </c>
      <c r="J429" s="13">
        <f>(1 - Dashboard!$I$9) * H429 * Dashboard!$I$8 * 'Lookups and Calculations'!$F$12</f>
        <v>0</v>
      </c>
      <c r="K429" s="12">
        <f>(1 - Dashboard!$I$11) * I429 * Dashboard!$I$10 * 'Lookups and Calculations'!$F$12</f>
        <v>0</v>
      </c>
      <c r="L429" s="12">
        <f>(H429 - I429) * Dashboard!$I$13 * (Dashboard!$D$12 / 365) * 'Lookups and Calculations'!$F$12</f>
        <v>0</v>
      </c>
      <c r="M429" s="3">
        <f>(G429*2) * Dashboard!$I$13 * (Dashboard!$D$12 / 365) * 'Lookups and Calculations'!$F$12</f>
        <v>1602.0878730267946</v>
      </c>
      <c r="N429" s="12">
        <f>H429 * Dashboard!$I$14 * Dashboard!$I$15 * (Dashboard!$D$12 / 365) * 'Lookups and Calculations'!$F$12</f>
        <v>0</v>
      </c>
    </row>
    <row r="430" spans="1:14" x14ac:dyDescent="0.35">
      <c r="A430" s="2">
        <v>429</v>
      </c>
      <c r="B430" s="11">
        <v>-0.17125825236829018</v>
      </c>
      <c r="C430" s="11">
        <v>-0.79632280995219384</v>
      </c>
      <c r="D430" s="3">
        <f>B430*Dashboard!$D$11*Dashboard!$D$10*SQRT(Dashboard!$D$12/365)</f>
        <v>-42520.301439524213</v>
      </c>
      <c r="E430" s="3">
        <f>IF(Dashboard!$I$3,C430*Dashboard!$E$11*Dashboard!$E$10*SQRT(Dashboard!$D$12/365),0)</f>
        <v>-395424.86804689199</v>
      </c>
      <c r="F430" s="3">
        <f>D430+IF(Dashboard!$I$3,E430,0)</f>
        <v>-437945.16948641621</v>
      </c>
      <c r="G430" s="3">
        <f>IF(Dashboard!$I$4, ('Lookups and Calculations'!$F$9) / (1 - 'Lookups and Calculations'!$F$10), 'Lookups and Calculations'!$F$9)</f>
        <v>1951878.888340465</v>
      </c>
      <c r="H430" s="12">
        <f t="shared" si="12"/>
        <v>0</v>
      </c>
      <c r="I430" s="12">
        <f t="shared" si="13"/>
        <v>0</v>
      </c>
      <c r="J430" s="13">
        <f>(1 - Dashboard!$I$9) * H430 * Dashboard!$I$8 * 'Lookups and Calculations'!$F$12</f>
        <v>0</v>
      </c>
      <c r="K430" s="12">
        <f>(1 - Dashboard!$I$11) * I430 * Dashboard!$I$10 * 'Lookups and Calculations'!$F$12</f>
        <v>0</v>
      </c>
      <c r="L430" s="12">
        <f>(H430 - I430) * Dashboard!$I$13 * (Dashboard!$D$12 / 365) * 'Lookups and Calculations'!$F$12</f>
        <v>0</v>
      </c>
      <c r="M430" s="3">
        <f>(G430*2) * Dashboard!$I$13 * (Dashboard!$D$12 / 365) * 'Lookups and Calculations'!$F$12</f>
        <v>1602.0878730267946</v>
      </c>
      <c r="N430" s="12">
        <f>H430 * Dashboard!$I$14 * Dashboard!$I$15 * (Dashboard!$D$12 / 365) * 'Lookups and Calculations'!$F$12</f>
        <v>0</v>
      </c>
    </row>
    <row r="431" spans="1:14" x14ac:dyDescent="0.35">
      <c r="A431" s="2">
        <v>430</v>
      </c>
      <c r="B431" s="11">
        <v>-8.9445649208268377E-2</v>
      </c>
      <c r="C431" s="11">
        <v>-0.34510647715758996</v>
      </c>
      <c r="D431" s="3">
        <f>B431*Dashboard!$D$11*Dashboard!$D$10*SQRT(Dashboard!$D$12/365)</f>
        <v>-22207.723798387389</v>
      </c>
      <c r="E431" s="3">
        <f>IF(Dashboard!$I$3,C431*Dashboard!$E$11*Dashboard!$E$10*SQRT(Dashboard!$D$12/365),0)</f>
        <v>-171367.29161426402</v>
      </c>
      <c r="F431" s="3">
        <f>D431+IF(Dashboard!$I$3,E431,0)</f>
        <v>-193575.01541265141</v>
      </c>
      <c r="G431" s="3">
        <f>IF(Dashboard!$I$4, ('Lookups and Calculations'!$F$9) / (1 - 'Lookups and Calculations'!$F$10), 'Lookups and Calculations'!$F$9)</f>
        <v>1951878.888340465</v>
      </c>
      <c r="H431" s="12">
        <f t="shared" si="12"/>
        <v>0</v>
      </c>
      <c r="I431" s="12">
        <f t="shared" si="13"/>
        <v>0</v>
      </c>
      <c r="J431" s="13">
        <f>(1 - Dashboard!$I$9) * H431 * Dashboard!$I$8 * 'Lookups and Calculations'!$F$12</f>
        <v>0</v>
      </c>
      <c r="K431" s="12">
        <f>(1 - Dashboard!$I$11) * I431 * Dashboard!$I$10 * 'Lookups and Calculations'!$F$12</f>
        <v>0</v>
      </c>
      <c r="L431" s="12">
        <f>(H431 - I431) * Dashboard!$I$13 * (Dashboard!$D$12 / 365) * 'Lookups and Calculations'!$F$12</f>
        <v>0</v>
      </c>
      <c r="M431" s="3">
        <f>(G431*2) * Dashboard!$I$13 * (Dashboard!$D$12 / 365) * 'Lookups and Calculations'!$F$12</f>
        <v>1602.0878730267946</v>
      </c>
      <c r="N431" s="12">
        <f>H431 * Dashboard!$I$14 * Dashboard!$I$15 * (Dashboard!$D$12 / 365) * 'Lookups and Calculations'!$F$12</f>
        <v>0</v>
      </c>
    </row>
    <row r="432" spans="1:14" x14ac:dyDescent="0.35">
      <c r="A432" s="2">
        <v>431</v>
      </c>
      <c r="B432" s="11">
        <v>-0.29061600317786801</v>
      </c>
      <c r="C432" s="11">
        <v>-1.3201598770336416</v>
      </c>
      <c r="D432" s="3">
        <f>B432*Dashboard!$D$11*Dashboard!$D$10*SQRT(Dashboard!$D$12/365)</f>
        <v>-72154.654665626411</v>
      </c>
      <c r="E432" s="3">
        <f>IF(Dashboard!$I$3,C432*Dashboard!$E$11*Dashboard!$E$10*SQRT(Dashboard!$D$12/365),0)</f>
        <v>-655543.25287777185</v>
      </c>
      <c r="F432" s="3">
        <f>D432+IF(Dashboard!$I$3,E432,0)</f>
        <v>-727697.90754339821</v>
      </c>
      <c r="G432" s="3">
        <f>IF(Dashboard!$I$4, ('Lookups and Calculations'!$F$9) / (1 - 'Lookups and Calculations'!$F$10), 'Lookups and Calculations'!$F$9)</f>
        <v>1951878.888340465</v>
      </c>
      <c r="H432" s="12">
        <f t="shared" si="12"/>
        <v>0</v>
      </c>
      <c r="I432" s="12">
        <f t="shared" si="13"/>
        <v>0</v>
      </c>
      <c r="J432" s="13">
        <f>(1 - Dashboard!$I$9) * H432 * Dashboard!$I$8 * 'Lookups and Calculations'!$F$12</f>
        <v>0</v>
      </c>
      <c r="K432" s="12">
        <f>(1 - Dashboard!$I$11) * I432 * Dashboard!$I$10 * 'Lookups and Calculations'!$F$12</f>
        <v>0</v>
      </c>
      <c r="L432" s="12">
        <f>(H432 - I432) * Dashboard!$I$13 * (Dashboard!$D$12 / 365) * 'Lookups and Calculations'!$F$12</f>
        <v>0</v>
      </c>
      <c r="M432" s="3">
        <f>(G432*2) * Dashboard!$I$13 * (Dashboard!$D$12 / 365) * 'Lookups and Calculations'!$F$12</f>
        <v>1602.0878730267946</v>
      </c>
      <c r="N432" s="12">
        <f>H432 * Dashboard!$I$14 * Dashboard!$I$15 * (Dashboard!$D$12 / 365) * 'Lookups and Calculations'!$F$12</f>
        <v>0</v>
      </c>
    </row>
    <row r="433" spans="1:14" x14ac:dyDescent="0.35">
      <c r="A433" s="2">
        <v>432</v>
      </c>
      <c r="B433" s="11">
        <v>1.030416854872745</v>
      </c>
      <c r="C433" s="11">
        <v>-0.29128669573883703</v>
      </c>
      <c r="D433" s="3">
        <f>B433*Dashboard!$D$11*Dashboard!$D$10*SQRT(Dashboard!$D$12/365)</f>
        <v>255833.71704234459</v>
      </c>
      <c r="E433" s="3">
        <f>IF(Dashboard!$I$3,C433*Dashboard!$E$11*Dashboard!$E$10*SQRT(Dashboard!$D$12/365),0)</f>
        <v>-144642.3507989927</v>
      </c>
      <c r="F433" s="3">
        <f>D433+IF(Dashboard!$I$3,E433,0)</f>
        <v>111191.36624335189</v>
      </c>
      <c r="G433" s="3">
        <f>IF(Dashboard!$I$4, ('Lookups and Calculations'!$F$9) / (1 - 'Lookups and Calculations'!$F$10), 'Lookups and Calculations'!$F$9)</f>
        <v>1951878.888340465</v>
      </c>
      <c r="H433" s="12">
        <f t="shared" si="12"/>
        <v>0</v>
      </c>
      <c r="I433" s="12">
        <f t="shared" si="13"/>
        <v>0</v>
      </c>
      <c r="J433" s="13">
        <f>(1 - Dashboard!$I$9) * H433 * Dashboard!$I$8 * 'Lookups and Calculations'!$F$12</f>
        <v>0</v>
      </c>
      <c r="K433" s="12">
        <f>(1 - Dashboard!$I$11) * I433 * Dashboard!$I$10 * 'Lookups and Calculations'!$F$12</f>
        <v>0</v>
      </c>
      <c r="L433" s="12">
        <f>(H433 - I433) * Dashboard!$I$13 * (Dashboard!$D$12 / 365) * 'Lookups and Calculations'!$F$12</f>
        <v>0</v>
      </c>
      <c r="M433" s="3">
        <f>(G433*2) * Dashboard!$I$13 * (Dashboard!$D$12 / 365) * 'Lookups and Calculations'!$F$12</f>
        <v>1602.0878730267946</v>
      </c>
      <c r="N433" s="12">
        <f>H433 * Dashboard!$I$14 * Dashboard!$I$15 * (Dashboard!$D$12 / 365) * 'Lookups and Calculations'!$F$12</f>
        <v>0</v>
      </c>
    </row>
    <row r="434" spans="1:14" x14ac:dyDescent="0.35">
      <c r="A434" s="2">
        <v>433</v>
      </c>
      <c r="B434" s="11">
        <v>-1.5967672987325066</v>
      </c>
      <c r="C434" s="11">
        <v>-1.067853511365332</v>
      </c>
      <c r="D434" s="3">
        <f>B434*Dashboard!$D$11*Dashboard!$D$10*SQRT(Dashboard!$D$12/365)</f>
        <v>-396448.2057476156</v>
      </c>
      <c r="E434" s="3">
        <f>IF(Dashboard!$I$3,C434*Dashboard!$E$11*Dashboard!$E$10*SQRT(Dashboard!$D$12/365),0)</f>
        <v>-530257.11250239867</v>
      </c>
      <c r="F434" s="3">
        <f>D434+IF(Dashboard!$I$3,E434,0)</f>
        <v>-926705.31825001421</v>
      </c>
      <c r="G434" s="3">
        <f>IF(Dashboard!$I$4, ('Lookups and Calculations'!$F$9) / (1 - 'Lookups and Calculations'!$F$10), 'Lookups and Calculations'!$F$9)</f>
        <v>1951878.888340465</v>
      </c>
      <c r="H434" s="12">
        <f t="shared" si="12"/>
        <v>0</v>
      </c>
      <c r="I434" s="12">
        <f t="shared" si="13"/>
        <v>0</v>
      </c>
      <c r="J434" s="13">
        <f>(1 - Dashboard!$I$9) * H434 * Dashboard!$I$8 * 'Lookups and Calculations'!$F$12</f>
        <v>0</v>
      </c>
      <c r="K434" s="12">
        <f>(1 - Dashboard!$I$11) * I434 * Dashboard!$I$10 * 'Lookups and Calculations'!$F$12</f>
        <v>0</v>
      </c>
      <c r="L434" s="12">
        <f>(H434 - I434) * Dashboard!$I$13 * (Dashboard!$D$12 / 365) * 'Lookups and Calculations'!$F$12</f>
        <v>0</v>
      </c>
      <c r="M434" s="3">
        <f>(G434*2) * Dashboard!$I$13 * (Dashboard!$D$12 / 365) * 'Lookups and Calculations'!$F$12</f>
        <v>1602.0878730267946</v>
      </c>
      <c r="N434" s="12">
        <f>H434 * Dashboard!$I$14 * Dashboard!$I$15 * (Dashboard!$D$12 / 365) * 'Lookups and Calculations'!$F$12</f>
        <v>0</v>
      </c>
    </row>
    <row r="435" spans="1:14" x14ac:dyDescent="0.35">
      <c r="A435" s="2">
        <v>434</v>
      </c>
      <c r="B435" s="11">
        <v>0.76143517352041368</v>
      </c>
      <c r="C435" s="11">
        <v>0.30953371547084774</v>
      </c>
      <c r="D435" s="3">
        <f>B435*Dashboard!$D$11*Dashboard!$D$10*SQRT(Dashboard!$D$12/365)</f>
        <v>189050.47001833806</v>
      </c>
      <c r="E435" s="3">
        <f>IF(Dashboard!$I$3,C435*Dashboard!$E$11*Dashboard!$E$10*SQRT(Dashboard!$D$12/365),0)</f>
        <v>153703.15538678609</v>
      </c>
      <c r="F435" s="3">
        <f>D435+IF(Dashboard!$I$3,E435,0)</f>
        <v>342753.62540512416</v>
      </c>
      <c r="G435" s="3">
        <f>IF(Dashboard!$I$4, ('Lookups and Calculations'!$F$9) / (1 - 'Lookups and Calculations'!$F$10), 'Lookups and Calculations'!$F$9)</f>
        <v>1951878.888340465</v>
      </c>
      <c r="H435" s="12">
        <f t="shared" si="12"/>
        <v>0</v>
      </c>
      <c r="I435" s="12">
        <f t="shared" si="13"/>
        <v>0</v>
      </c>
      <c r="J435" s="13">
        <f>(1 - Dashboard!$I$9) * H435 * Dashboard!$I$8 * 'Lookups and Calculations'!$F$12</f>
        <v>0</v>
      </c>
      <c r="K435" s="12">
        <f>(1 - Dashboard!$I$11) * I435 * Dashboard!$I$10 * 'Lookups and Calculations'!$F$12</f>
        <v>0</v>
      </c>
      <c r="L435" s="12">
        <f>(H435 - I435) * Dashboard!$I$13 * (Dashboard!$D$12 / 365) * 'Lookups and Calculations'!$F$12</f>
        <v>0</v>
      </c>
      <c r="M435" s="3">
        <f>(G435*2) * Dashboard!$I$13 * (Dashboard!$D$12 / 365) * 'Lookups and Calculations'!$F$12</f>
        <v>1602.0878730267946</v>
      </c>
      <c r="N435" s="12">
        <f>H435 * Dashboard!$I$14 * Dashboard!$I$15 * (Dashboard!$D$12 / 365) * 'Lookups and Calculations'!$F$12</f>
        <v>0</v>
      </c>
    </row>
    <row r="436" spans="1:14" x14ac:dyDescent="0.35">
      <c r="A436" s="2">
        <v>435</v>
      </c>
      <c r="B436" s="11">
        <v>8.6648092069430166E-2</v>
      </c>
      <c r="C436" s="11">
        <v>-0.27550507365557581</v>
      </c>
      <c r="D436" s="3">
        <f>B436*Dashboard!$D$11*Dashboard!$D$10*SQRT(Dashboard!$D$12/365)</f>
        <v>21513.141369846162</v>
      </c>
      <c r="E436" s="3">
        <f>IF(Dashboard!$I$3,C436*Dashboard!$E$11*Dashboard!$E$10*SQRT(Dashboard!$D$12/365),0)</f>
        <v>-136805.7727783102</v>
      </c>
      <c r="F436" s="3">
        <f>D436+IF(Dashboard!$I$3,E436,0)</f>
        <v>-115292.63140846405</v>
      </c>
      <c r="G436" s="3">
        <f>IF(Dashboard!$I$4, ('Lookups and Calculations'!$F$9) / (1 - 'Lookups and Calculations'!$F$10), 'Lookups and Calculations'!$F$9)</f>
        <v>1951878.888340465</v>
      </c>
      <c r="H436" s="12">
        <f t="shared" si="12"/>
        <v>0</v>
      </c>
      <c r="I436" s="12">
        <f t="shared" si="13"/>
        <v>0</v>
      </c>
      <c r="J436" s="13">
        <f>(1 - Dashboard!$I$9) * H436 * Dashboard!$I$8 * 'Lookups and Calculations'!$F$12</f>
        <v>0</v>
      </c>
      <c r="K436" s="12">
        <f>(1 - Dashboard!$I$11) * I436 * Dashboard!$I$10 * 'Lookups and Calculations'!$F$12</f>
        <v>0</v>
      </c>
      <c r="L436" s="12">
        <f>(H436 - I436) * Dashboard!$I$13 * (Dashboard!$D$12 / 365) * 'Lookups and Calculations'!$F$12</f>
        <v>0</v>
      </c>
      <c r="M436" s="3">
        <f>(G436*2) * Dashboard!$I$13 * (Dashboard!$D$12 / 365) * 'Lookups and Calculations'!$F$12</f>
        <v>1602.0878730267946</v>
      </c>
      <c r="N436" s="12">
        <f>H436 * Dashboard!$I$14 * Dashboard!$I$15 * (Dashboard!$D$12 / 365) * 'Lookups and Calculations'!$F$12</f>
        <v>0</v>
      </c>
    </row>
    <row r="437" spans="1:14" x14ac:dyDescent="0.35">
      <c r="A437" s="2">
        <v>436</v>
      </c>
      <c r="B437" s="11">
        <v>-0.77055212526603223</v>
      </c>
      <c r="C437" s="11">
        <v>1.9017177718063532</v>
      </c>
      <c r="D437" s="3">
        <f>B437*Dashboard!$D$11*Dashboard!$D$10*SQRT(Dashboard!$D$12/365)</f>
        <v>-191314.0429035713</v>
      </c>
      <c r="E437" s="3">
        <f>IF(Dashboard!$I$3,C437*Dashboard!$E$11*Dashboard!$E$10*SQRT(Dashboard!$D$12/365),0)</f>
        <v>944323.69584402733</v>
      </c>
      <c r="F437" s="3">
        <f>D437+IF(Dashboard!$I$3,E437,0)</f>
        <v>753009.65294045606</v>
      </c>
      <c r="G437" s="3">
        <f>IF(Dashboard!$I$4, ('Lookups and Calculations'!$F$9) / (1 - 'Lookups and Calculations'!$F$10), 'Lookups and Calculations'!$F$9)</f>
        <v>1951878.888340465</v>
      </c>
      <c r="H437" s="12">
        <f t="shared" si="12"/>
        <v>0</v>
      </c>
      <c r="I437" s="12">
        <f t="shared" si="13"/>
        <v>0</v>
      </c>
      <c r="J437" s="13">
        <f>(1 - Dashboard!$I$9) * H437 * Dashboard!$I$8 * 'Lookups and Calculations'!$F$12</f>
        <v>0</v>
      </c>
      <c r="K437" s="12">
        <f>(1 - Dashboard!$I$11) * I437 * Dashboard!$I$10 * 'Lookups and Calculations'!$F$12</f>
        <v>0</v>
      </c>
      <c r="L437" s="12">
        <f>(H437 - I437) * Dashboard!$I$13 * (Dashboard!$D$12 / 365) * 'Lookups and Calculations'!$F$12</f>
        <v>0</v>
      </c>
      <c r="M437" s="3">
        <f>(G437*2) * Dashboard!$I$13 * (Dashboard!$D$12 / 365) * 'Lookups and Calculations'!$F$12</f>
        <v>1602.0878730267946</v>
      </c>
      <c r="N437" s="12">
        <f>H437 * Dashboard!$I$14 * Dashboard!$I$15 * (Dashboard!$D$12 / 365) * 'Lookups and Calculations'!$F$12</f>
        <v>0</v>
      </c>
    </row>
    <row r="438" spans="1:14" x14ac:dyDescent="0.35">
      <c r="A438" s="2">
        <v>437</v>
      </c>
      <c r="B438" s="11">
        <v>0.50220549120258073</v>
      </c>
      <c r="C438" s="11">
        <v>0.1168121866272071</v>
      </c>
      <c r="D438" s="3">
        <f>B438*Dashboard!$D$11*Dashboard!$D$10*SQRT(Dashboard!$D$12/365)</f>
        <v>124688.46654231015</v>
      </c>
      <c r="E438" s="3">
        <f>IF(Dashboard!$I$3,C438*Dashboard!$E$11*Dashboard!$E$10*SQRT(Dashboard!$D$12/365),0)</f>
        <v>58004.672107917228</v>
      </c>
      <c r="F438" s="3">
        <f>D438+IF(Dashboard!$I$3,E438,0)</f>
        <v>182693.1386502274</v>
      </c>
      <c r="G438" s="3">
        <f>IF(Dashboard!$I$4, ('Lookups and Calculations'!$F$9) / (1 - 'Lookups and Calculations'!$F$10), 'Lookups and Calculations'!$F$9)</f>
        <v>1951878.888340465</v>
      </c>
      <c r="H438" s="12">
        <f t="shared" si="12"/>
        <v>0</v>
      </c>
      <c r="I438" s="12">
        <f t="shared" si="13"/>
        <v>0</v>
      </c>
      <c r="J438" s="13">
        <f>(1 - Dashboard!$I$9) * H438 * Dashboard!$I$8 * 'Lookups and Calculations'!$F$12</f>
        <v>0</v>
      </c>
      <c r="K438" s="12">
        <f>(1 - Dashboard!$I$11) * I438 * Dashboard!$I$10 * 'Lookups and Calculations'!$F$12</f>
        <v>0</v>
      </c>
      <c r="L438" s="12">
        <f>(H438 - I438) * Dashboard!$I$13 * (Dashboard!$D$12 / 365) * 'Lookups and Calculations'!$F$12</f>
        <v>0</v>
      </c>
      <c r="M438" s="3">
        <f>(G438*2) * Dashboard!$I$13 * (Dashboard!$D$12 / 365) * 'Lookups and Calculations'!$F$12</f>
        <v>1602.0878730267946</v>
      </c>
      <c r="N438" s="12">
        <f>H438 * Dashboard!$I$14 * Dashboard!$I$15 * (Dashboard!$D$12 / 365) * 'Lookups and Calculations'!$F$12</f>
        <v>0</v>
      </c>
    </row>
    <row r="439" spans="1:14" x14ac:dyDescent="0.35">
      <c r="A439" s="2">
        <v>438</v>
      </c>
      <c r="B439" s="11">
        <v>-1.1706466873287626</v>
      </c>
      <c r="C439" s="11">
        <v>-0.19216147899978972</v>
      </c>
      <c r="D439" s="3">
        <f>B439*Dashboard!$D$11*Dashboard!$D$10*SQRT(Dashboard!$D$12/365)</f>
        <v>-290650.22757184174</v>
      </c>
      <c r="E439" s="3">
        <f>IF(Dashboard!$I$3,C439*Dashboard!$E$11*Dashboard!$E$10*SQRT(Dashboard!$D$12/365),0)</f>
        <v>-95420.382949659746</v>
      </c>
      <c r="F439" s="3">
        <f>D439+IF(Dashboard!$I$3,E439,0)</f>
        <v>-386070.61052150151</v>
      </c>
      <c r="G439" s="3">
        <f>IF(Dashboard!$I$4, ('Lookups and Calculations'!$F$9) / (1 - 'Lookups and Calculations'!$F$10), 'Lookups and Calculations'!$F$9)</f>
        <v>1951878.888340465</v>
      </c>
      <c r="H439" s="12">
        <f t="shared" si="12"/>
        <v>0</v>
      </c>
      <c r="I439" s="12">
        <f t="shared" si="13"/>
        <v>0</v>
      </c>
      <c r="J439" s="13">
        <f>(1 - Dashboard!$I$9) * H439 * Dashboard!$I$8 * 'Lookups and Calculations'!$F$12</f>
        <v>0</v>
      </c>
      <c r="K439" s="12">
        <f>(1 - Dashboard!$I$11) * I439 * Dashboard!$I$10 * 'Lookups and Calculations'!$F$12</f>
        <v>0</v>
      </c>
      <c r="L439" s="12">
        <f>(H439 - I439) * Dashboard!$I$13 * (Dashboard!$D$12 / 365) * 'Lookups and Calculations'!$F$12</f>
        <v>0</v>
      </c>
      <c r="M439" s="3">
        <f>(G439*2) * Dashboard!$I$13 * (Dashboard!$D$12 / 365) * 'Lookups and Calculations'!$F$12</f>
        <v>1602.0878730267946</v>
      </c>
      <c r="N439" s="12">
        <f>H439 * Dashboard!$I$14 * Dashboard!$I$15 * (Dashboard!$D$12 / 365) * 'Lookups and Calculations'!$F$12</f>
        <v>0</v>
      </c>
    </row>
    <row r="440" spans="1:14" x14ac:dyDescent="0.35">
      <c r="A440" s="2">
        <v>439</v>
      </c>
      <c r="B440" s="11">
        <v>-1.1537102983291687</v>
      </c>
      <c r="C440" s="11">
        <v>-1.1152916867334643</v>
      </c>
      <c r="D440" s="3">
        <f>B440*Dashboard!$D$11*Dashboard!$D$10*SQRT(Dashboard!$D$12/365)</f>
        <v>-286445.23099152441</v>
      </c>
      <c r="E440" s="3">
        <f>IF(Dashboard!$I$3,C440*Dashboard!$E$11*Dashboard!$E$10*SQRT(Dashboard!$D$12/365),0)</f>
        <v>-553813.18046992959</v>
      </c>
      <c r="F440" s="3">
        <f>D440+IF(Dashboard!$I$3,E440,0)</f>
        <v>-840258.411461454</v>
      </c>
      <c r="G440" s="3">
        <f>IF(Dashboard!$I$4, ('Lookups and Calculations'!$F$9) / (1 - 'Lookups and Calculations'!$F$10), 'Lookups and Calculations'!$F$9)</f>
        <v>1951878.888340465</v>
      </c>
      <c r="H440" s="12">
        <f t="shared" si="12"/>
        <v>0</v>
      </c>
      <c r="I440" s="12">
        <f t="shared" si="13"/>
        <v>0</v>
      </c>
      <c r="J440" s="13">
        <f>(1 - Dashboard!$I$9) * H440 * Dashboard!$I$8 * 'Lookups and Calculations'!$F$12</f>
        <v>0</v>
      </c>
      <c r="K440" s="12">
        <f>(1 - Dashboard!$I$11) * I440 * Dashboard!$I$10 * 'Lookups and Calculations'!$F$12</f>
        <v>0</v>
      </c>
      <c r="L440" s="12">
        <f>(H440 - I440) * Dashboard!$I$13 * (Dashboard!$D$12 / 365) * 'Lookups and Calculations'!$F$12</f>
        <v>0</v>
      </c>
      <c r="M440" s="3">
        <f>(G440*2) * Dashboard!$I$13 * (Dashboard!$D$12 / 365) * 'Lookups and Calculations'!$F$12</f>
        <v>1602.0878730267946</v>
      </c>
      <c r="N440" s="12">
        <f>H440 * Dashboard!$I$14 * Dashboard!$I$15 * (Dashboard!$D$12 / 365) * 'Lookups and Calculations'!$F$12</f>
        <v>0</v>
      </c>
    </row>
    <row r="441" spans="1:14" x14ac:dyDescent="0.35">
      <c r="A441" s="2">
        <v>440</v>
      </c>
      <c r="B441" s="11">
        <v>1.8388133427033118</v>
      </c>
      <c r="C441" s="11">
        <v>-0.45639281894882167</v>
      </c>
      <c r="D441" s="3">
        <f>B441*Dashboard!$D$11*Dashboard!$D$10*SQRT(Dashboard!$D$12/365)</f>
        <v>456543.82513855939</v>
      </c>
      <c r="E441" s="3">
        <f>IF(Dashboard!$I$3,C441*Dashboard!$E$11*Dashboard!$E$10*SQRT(Dashboard!$D$12/365),0)</f>
        <v>-226628.03068672752</v>
      </c>
      <c r="F441" s="3">
        <f>D441+IF(Dashboard!$I$3,E441,0)</f>
        <v>229915.79445183187</v>
      </c>
      <c r="G441" s="3">
        <f>IF(Dashboard!$I$4, ('Lookups and Calculations'!$F$9) / (1 - 'Lookups and Calculations'!$F$10), 'Lookups and Calculations'!$F$9)</f>
        <v>1951878.888340465</v>
      </c>
      <c r="H441" s="12">
        <f t="shared" si="12"/>
        <v>0</v>
      </c>
      <c r="I441" s="12">
        <f t="shared" si="13"/>
        <v>0</v>
      </c>
      <c r="J441" s="13">
        <f>(1 - Dashboard!$I$9) * H441 * Dashboard!$I$8 * 'Lookups and Calculations'!$F$12</f>
        <v>0</v>
      </c>
      <c r="K441" s="12">
        <f>(1 - Dashboard!$I$11) * I441 * Dashboard!$I$10 * 'Lookups and Calculations'!$F$12</f>
        <v>0</v>
      </c>
      <c r="L441" s="12">
        <f>(H441 - I441) * Dashboard!$I$13 * (Dashboard!$D$12 / 365) * 'Lookups and Calculations'!$F$12</f>
        <v>0</v>
      </c>
      <c r="M441" s="3">
        <f>(G441*2) * Dashboard!$I$13 * (Dashboard!$D$12 / 365) * 'Lookups and Calculations'!$F$12</f>
        <v>1602.0878730267946</v>
      </c>
      <c r="N441" s="12">
        <f>H441 * Dashboard!$I$14 * Dashboard!$I$15 * (Dashboard!$D$12 / 365) * 'Lookups and Calculations'!$F$12</f>
        <v>0</v>
      </c>
    </row>
    <row r="442" spans="1:14" x14ac:dyDescent="0.35">
      <c r="A442" s="2">
        <v>441</v>
      </c>
      <c r="B442" s="11">
        <v>-0.36539133011133224</v>
      </c>
      <c r="C442" s="11">
        <v>1.1827633430377373</v>
      </c>
      <c r="D442" s="3">
        <f>B442*Dashboard!$D$11*Dashboard!$D$10*SQRT(Dashboard!$D$12/365)</f>
        <v>-90720.00493331709</v>
      </c>
      <c r="E442" s="3">
        <f>IF(Dashboard!$I$3,C442*Dashboard!$E$11*Dashboard!$E$10*SQRT(Dashboard!$D$12/365),0)</f>
        <v>587317.1445126324</v>
      </c>
      <c r="F442" s="3">
        <f>D442+IF(Dashboard!$I$3,E442,0)</f>
        <v>496597.13957931532</v>
      </c>
      <c r="G442" s="3">
        <f>IF(Dashboard!$I$4, ('Lookups and Calculations'!$F$9) / (1 - 'Lookups and Calculations'!$F$10), 'Lookups and Calculations'!$F$9)</f>
        <v>1951878.888340465</v>
      </c>
      <c r="H442" s="12">
        <f t="shared" si="12"/>
        <v>0</v>
      </c>
      <c r="I442" s="12">
        <f t="shared" si="13"/>
        <v>0</v>
      </c>
      <c r="J442" s="13">
        <f>(1 - Dashboard!$I$9) * H442 * Dashboard!$I$8 * 'Lookups and Calculations'!$F$12</f>
        <v>0</v>
      </c>
      <c r="K442" s="12">
        <f>(1 - Dashboard!$I$11) * I442 * Dashboard!$I$10 * 'Lookups and Calculations'!$F$12</f>
        <v>0</v>
      </c>
      <c r="L442" s="12">
        <f>(H442 - I442) * Dashboard!$I$13 * (Dashboard!$D$12 / 365) * 'Lookups and Calculations'!$F$12</f>
        <v>0</v>
      </c>
      <c r="M442" s="3">
        <f>(G442*2) * Dashboard!$I$13 * (Dashboard!$D$12 / 365) * 'Lookups and Calculations'!$F$12</f>
        <v>1602.0878730267946</v>
      </c>
      <c r="N442" s="12">
        <f>H442 * Dashboard!$I$14 * Dashboard!$I$15 * (Dashboard!$D$12 / 365) * 'Lookups and Calculations'!$F$12</f>
        <v>0</v>
      </c>
    </row>
    <row r="443" spans="1:14" x14ac:dyDescent="0.35">
      <c r="A443" s="2">
        <v>442</v>
      </c>
      <c r="B443" s="11">
        <v>0.3160356919946386</v>
      </c>
      <c r="C443" s="11">
        <v>1.2237667021734511</v>
      </c>
      <c r="D443" s="3">
        <f>B443*Dashboard!$D$11*Dashboard!$D$10*SQRT(Dashboard!$D$12/365)</f>
        <v>78465.899910986147</v>
      </c>
      <c r="E443" s="3">
        <f>IF(Dashboard!$I$3,C443*Dashboard!$E$11*Dashboard!$E$10*SQRT(Dashboard!$D$12/365),0)</f>
        <v>607677.91739654902</v>
      </c>
      <c r="F443" s="3">
        <f>D443+IF(Dashboard!$I$3,E443,0)</f>
        <v>686143.81730753521</v>
      </c>
      <c r="G443" s="3">
        <f>IF(Dashboard!$I$4, ('Lookups and Calculations'!$F$9) / (1 - 'Lookups and Calculations'!$F$10), 'Lookups and Calculations'!$F$9)</f>
        <v>1951878.888340465</v>
      </c>
      <c r="H443" s="12">
        <f t="shared" si="12"/>
        <v>0</v>
      </c>
      <c r="I443" s="12">
        <f t="shared" si="13"/>
        <v>0</v>
      </c>
      <c r="J443" s="13">
        <f>(1 - Dashboard!$I$9) * H443 * Dashboard!$I$8 * 'Lookups and Calculations'!$F$12</f>
        <v>0</v>
      </c>
      <c r="K443" s="12">
        <f>(1 - Dashboard!$I$11) * I443 * Dashboard!$I$10 * 'Lookups and Calculations'!$F$12</f>
        <v>0</v>
      </c>
      <c r="L443" s="12">
        <f>(H443 - I443) * Dashboard!$I$13 * (Dashboard!$D$12 / 365) * 'Lookups and Calculations'!$F$12</f>
        <v>0</v>
      </c>
      <c r="M443" s="3">
        <f>(G443*2) * Dashboard!$I$13 * (Dashboard!$D$12 / 365) * 'Lookups and Calculations'!$F$12</f>
        <v>1602.0878730267946</v>
      </c>
      <c r="N443" s="12">
        <f>H443 * Dashboard!$I$14 * Dashboard!$I$15 * (Dashboard!$D$12 / 365) * 'Lookups and Calculations'!$F$12</f>
        <v>0</v>
      </c>
    </row>
    <row r="444" spans="1:14" x14ac:dyDescent="0.35">
      <c r="A444" s="2">
        <v>443</v>
      </c>
      <c r="B444" s="11">
        <v>-0.51865560440225944</v>
      </c>
      <c r="C444" s="11">
        <v>-0.31819455564965748</v>
      </c>
      <c r="D444" s="3">
        <f>B444*Dashboard!$D$11*Dashboard!$D$10*SQRT(Dashboard!$D$12/365)</f>
        <v>-128772.72970797904</v>
      </c>
      <c r="E444" s="3">
        <f>IF(Dashboard!$I$3,C444*Dashboard!$E$11*Dashboard!$E$10*SQRT(Dashboard!$D$12/365),0)</f>
        <v>-158003.81278612226</v>
      </c>
      <c r="F444" s="3">
        <f>D444+IF(Dashboard!$I$3,E444,0)</f>
        <v>-286776.54249410133</v>
      </c>
      <c r="G444" s="3">
        <f>IF(Dashboard!$I$4, ('Lookups and Calculations'!$F$9) / (1 - 'Lookups and Calculations'!$F$10), 'Lookups and Calculations'!$F$9)</f>
        <v>1951878.888340465</v>
      </c>
      <c r="H444" s="12">
        <f t="shared" si="12"/>
        <v>0</v>
      </c>
      <c r="I444" s="12">
        <f t="shared" si="13"/>
        <v>0</v>
      </c>
      <c r="J444" s="13">
        <f>(1 - Dashboard!$I$9) * H444 * Dashboard!$I$8 * 'Lookups and Calculations'!$F$12</f>
        <v>0</v>
      </c>
      <c r="K444" s="12">
        <f>(1 - Dashboard!$I$11) * I444 * Dashboard!$I$10 * 'Lookups and Calculations'!$F$12</f>
        <v>0</v>
      </c>
      <c r="L444" s="12">
        <f>(H444 - I444) * Dashboard!$I$13 * (Dashboard!$D$12 / 365) * 'Lookups and Calculations'!$F$12</f>
        <v>0</v>
      </c>
      <c r="M444" s="3">
        <f>(G444*2) * Dashboard!$I$13 * (Dashboard!$D$12 / 365) * 'Lookups and Calculations'!$F$12</f>
        <v>1602.0878730267946</v>
      </c>
      <c r="N444" s="12">
        <f>H444 * Dashboard!$I$14 * Dashboard!$I$15 * (Dashboard!$D$12 / 365) * 'Lookups and Calculations'!$F$12</f>
        <v>0</v>
      </c>
    </row>
    <row r="445" spans="1:14" x14ac:dyDescent="0.35">
      <c r="A445" s="2">
        <v>444</v>
      </c>
      <c r="B445" s="11">
        <v>-0.2250399821033908</v>
      </c>
      <c r="C445" s="11">
        <v>1.9621535840675577</v>
      </c>
      <c r="D445" s="3">
        <f>B445*Dashboard!$D$11*Dashboard!$D$10*SQRT(Dashboard!$D$12/365)</f>
        <v>-55873.324307921313</v>
      </c>
      <c r="E445" s="3">
        <f>IF(Dashboard!$I$3,C445*Dashboard!$E$11*Dashboard!$E$10*SQRT(Dashboard!$D$12/365),0)</f>
        <v>974333.91630993132</v>
      </c>
      <c r="F445" s="3">
        <f>D445+IF(Dashboard!$I$3,E445,0)</f>
        <v>918460.59200200997</v>
      </c>
      <c r="G445" s="3">
        <f>IF(Dashboard!$I$4, ('Lookups and Calculations'!$F$9) / (1 - 'Lookups and Calculations'!$F$10), 'Lookups and Calculations'!$F$9)</f>
        <v>1951878.888340465</v>
      </c>
      <c r="H445" s="12">
        <f t="shared" si="12"/>
        <v>0</v>
      </c>
      <c r="I445" s="12">
        <f t="shared" si="13"/>
        <v>0</v>
      </c>
      <c r="J445" s="13">
        <f>(1 - Dashboard!$I$9) * H445 * Dashboard!$I$8 * 'Lookups and Calculations'!$F$12</f>
        <v>0</v>
      </c>
      <c r="K445" s="12">
        <f>(1 - Dashboard!$I$11) * I445 * Dashboard!$I$10 * 'Lookups and Calculations'!$F$12</f>
        <v>0</v>
      </c>
      <c r="L445" s="12">
        <f>(H445 - I445) * Dashboard!$I$13 * (Dashboard!$D$12 / 365) * 'Lookups and Calculations'!$F$12</f>
        <v>0</v>
      </c>
      <c r="M445" s="3">
        <f>(G445*2) * Dashboard!$I$13 * (Dashboard!$D$12 / 365) * 'Lookups and Calculations'!$F$12</f>
        <v>1602.0878730267946</v>
      </c>
      <c r="N445" s="12">
        <f>H445 * Dashboard!$I$14 * Dashboard!$I$15 * (Dashboard!$D$12 / 365) * 'Lookups and Calculations'!$F$12</f>
        <v>0</v>
      </c>
    </row>
    <row r="446" spans="1:14" x14ac:dyDescent="0.35">
      <c r="A446" s="2">
        <v>445</v>
      </c>
      <c r="B446" s="11">
        <v>1.7002430309274805</v>
      </c>
      <c r="C446" s="11">
        <v>1.5031260612409711</v>
      </c>
      <c r="D446" s="3">
        <f>B446*Dashboard!$D$11*Dashboard!$D$10*SQRT(Dashboard!$D$12/365)</f>
        <v>422139.34333521628</v>
      </c>
      <c r="E446" s="3">
        <f>IF(Dashboard!$I$3,C446*Dashboard!$E$11*Dashboard!$E$10*SQRT(Dashboard!$D$12/365),0)</f>
        <v>746397.58775682689</v>
      </c>
      <c r="F446" s="3">
        <f>D446+IF(Dashboard!$I$3,E446,0)</f>
        <v>1168536.9310920432</v>
      </c>
      <c r="G446" s="3">
        <f>IF(Dashboard!$I$4, ('Lookups and Calculations'!$F$9) / (1 - 'Lookups and Calculations'!$F$10), 'Lookups and Calculations'!$F$9)</f>
        <v>1951878.888340465</v>
      </c>
      <c r="H446" s="12">
        <f t="shared" si="12"/>
        <v>0</v>
      </c>
      <c r="I446" s="12">
        <f t="shared" si="13"/>
        <v>0</v>
      </c>
      <c r="J446" s="13">
        <f>(1 - Dashboard!$I$9) * H446 * Dashboard!$I$8 * 'Lookups and Calculations'!$F$12</f>
        <v>0</v>
      </c>
      <c r="K446" s="12">
        <f>(1 - Dashboard!$I$11) * I446 * Dashboard!$I$10 * 'Lookups and Calculations'!$F$12</f>
        <v>0</v>
      </c>
      <c r="L446" s="12">
        <f>(H446 - I446) * Dashboard!$I$13 * (Dashboard!$D$12 / 365) * 'Lookups and Calculations'!$F$12</f>
        <v>0</v>
      </c>
      <c r="M446" s="3">
        <f>(G446*2) * Dashboard!$I$13 * (Dashboard!$D$12 / 365) * 'Lookups and Calculations'!$F$12</f>
        <v>1602.0878730267946</v>
      </c>
      <c r="N446" s="12">
        <f>H446 * Dashboard!$I$14 * Dashboard!$I$15 * (Dashboard!$D$12 / 365) * 'Lookups and Calculations'!$F$12</f>
        <v>0</v>
      </c>
    </row>
    <row r="447" spans="1:14" x14ac:dyDescent="0.35">
      <c r="A447" s="2">
        <v>446</v>
      </c>
      <c r="B447" s="11">
        <v>-0.17817326221425642</v>
      </c>
      <c r="C447" s="11">
        <v>-1.3447125195294987</v>
      </c>
      <c r="D447" s="3">
        <f>B447*Dashboard!$D$11*Dashboard!$D$10*SQRT(Dashboard!$D$12/365)</f>
        <v>-44237.172300003716</v>
      </c>
      <c r="E447" s="3">
        <f>IF(Dashboard!$I$3,C447*Dashboard!$E$11*Dashboard!$E$10*SQRT(Dashboard!$D$12/365),0)</f>
        <v>-667735.19978396385</v>
      </c>
      <c r="F447" s="3">
        <f>D447+IF(Dashboard!$I$3,E447,0)</f>
        <v>-711972.37208396755</v>
      </c>
      <c r="G447" s="3">
        <f>IF(Dashboard!$I$4, ('Lookups and Calculations'!$F$9) / (1 - 'Lookups and Calculations'!$F$10), 'Lookups and Calculations'!$F$9)</f>
        <v>1951878.888340465</v>
      </c>
      <c r="H447" s="12">
        <f t="shared" si="12"/>
        <v>0</v>
      </c>
      <c r="I447" s="12">
        <f t="shared" si="13"/>
        <v>0</v>
      </c>
      <c r="J447" s="13">
        <f>(1 - Dashboard!$I$9) * H447 * Dashboard!$I$8 * 'Lookups and Calculations'!$F$12</f>
        <v>0</v>
      </c>
      <c r="K447" s="12">
        <f>(1 - Dashboard!$I$11) * I447 * Dashboard!$I$10 * 'Lookups and Calculations'!$F$12</f>
        <v>0</v>
      </c>
      <c r="L447" s="12">
        <f>(H447 - I447) * Dashboard!$I$13 * (Dashboard!$D$12 / 365) * 'Lookups and Calculations'!$F$12</f>
        <v>0</v>
      </c>
      <c r="M447" s="3">
        <f>(G447*2) * Dashboard!$I$13 * (Dashboard!$D$12 / 365) * 'Lookups and Calculations'!$F$12</f>
        <v>1602.0878730267946</v>
      </c>
      <c r="N447" s="12">
        <f>H447 * Dashboard!$I$14 * Dashboard!$I$15 * (Dashboard!$D$12 / 365) * 'Lookups and Calculations'!$F$12</f>
        <v>0</v>
      </c>
    </row>
    <row r="448" spans="1:14" x14ac:dyDescent="0.35">
      <c r="A448" s="2">
        <v>447</v>
      </c>
      <c r="B448" s="11">
        <v>-0.37133239579563632</v>
      </c>
      <c r="C448" s="11">
        <v>0.69696937073399012</v>
      </c>
      <c r="D448" s="3">
        <f>B448*Dashboard!$D$11*Dashboard!$D$10*SQRT(Dashboard!$D$12/365)</f>
        <v>-92195.063216788141</v>
      </c>
      <c r="E448" s="3">
        <f>IF(Dashboard!$I$3,C448*Dashboard!$E$11*Dashboard!$E$10*SQRT(Dashboard!$D$12/365),0)</f>
        <v>346089.57323696226</v>
      </c>
      <c r="F448" s="3">
        <f>D448+IF(Dashboard!$I$3,E448,0)</f>
        <v>253894.51002017412</v>
      </c>
      <c r="G448" s="3">
        <f>IF(Dashboard!$I$4, ('Lookups and Calculations'!$F$9) / (1 - 'Lookups and Calculations'!$F$10), 'Lookups and Calculations'!$F$9)</f>
        <v>1951878.888340465</v>
      </c>
      <c r="H448" s="12">
        <f t="shared" si="12"/>
        <v>0</v>
      </c>
      <c r="I448" s="12">
        <f t="shared" si="13"/>
        <v>0</v>
      </c>
      <c r="J448" s="13">
        <f>(1 - Dashboard!$I$9) * H448 * Dashboard!$I$8 * 'Lookups and Calculations'!$F$12</f>
        <v>0</v>
      </c>
      <c r="K448" s="12">
        <f>(1 - Dashboard!$I$11) * I448 * Dashboard!$I$10 * 'Lookups and Calculations'!$F$12</f>
        <v>0</v>
      </c>
      <c r="L448" s="12">
        <f>(H448 - I448) * Dashboard!$I$13 * (Dashboard!$D$12 / 365) * 'Lookups and Calculations'!$F$12</f>
        <v>0</v>
      </c>
      <c r="M448" s="3">
        <f>(G448*2) * Dashboard!$I$13 * (Dashboard!$D$12 / 365) * 'Lookups and Calculations'!$F$12</f>
        <v>1602.0878730267946</v>
      </c>
      <c r="N448" s="12">
        <f>H448 * Dashboard!$I$14 * Dashboard!$I$15 * (Dashboard!$D$12 / 365) * 'Lookups and Calculations'!$F$12</f>
        <v>0</v>
      </c>
    </row>
    <row r="449" spans="1:14" x14ac:dyDescent="0.35">
      <c r="A449" s="2">
        <v>448</v>
      </c>
      <c r="B449" s="11">
        <v>-1.0771736224364805</v>
      </c>
      <c r="C449" s="11">
        <v>0.41104723031305279</v>
      </c>
      <c r="D449" s="3">
        <f>B449*Dashboard!$D$11*Dashboard!$D$10*SQRT(Dashboard!$D$12/365)</f>
        <v>-267442.56989267247</v>
      </c>
      <c r="E449" s="3">
        <f>IF(Dashboard!$I$3,C449*Dashboard!$E$11*Dashboard!$E$10*SQRT(Dashboard!$D$12/365),0)</f>
        <v>204111.06498046577</v>
      </c>
      <c r="F449" s="3">
        <f>D449+IF(Dashboard!$I$3,E449,0)</f>
        <v>-63331.504912206699</v>
      </c>
      <c r="G449" s="3">
        <f>IF(Dashboard!$I$4, ('Lookups and Calculations'!$F$9) / (1 - 'Lookups and Calculations'!$F$10), 'Lookups and Calculations'!$F$9)</f>
        <v>1951878.888340465</v>
      </c>
      <c r="H449" s="12">
        <f t="shared" si="12"/>
        <v>0</v>
      </c>
      <c r="I449" s="12">
        <f t="shared" si="13"/>
        <v>0</v>
      </c>
      <c r="J449" s="13">
        <f>(1 - Dashboard!$I$9) * H449 * Dashboard!$I$8 * 'Lookups and Calculations'!$F$12</f>
        <v>0</v>
      </c>
      <c r="K449" s="12">
        <f>(1 - Dashboard!$I$11) * I449 * Dashboard!$I$10 * 'Lookups and Calculations'!$F$12</f>
        <v>0</v>
      </c>
      <c r="L449" s="12">
        <f>(H449 - I449) * Dashboard!$I$13 * (Dashboard!$D$12 / 365) * 'Lookups and Calculations'!$F$12</f>
        <v>0</v>
      </c>
      <c r="M449" s="3">
        <f>(G449*2) * Dashboard!$I$13 * (Dashboard!$D$12 / 365) * 'Lookups and Calculations'!$F$12</f>
        <v>1602.0878730267946</v>
      </c>
      <c r="N449" s="12">
        <f>H449 * Dashboard!$I$14 * Dashboard!$I$15 * (Dashboard!$D$12 / 365) * 'Lookups and Calculations'!$F$12</f>
        <v>0</v>
      </c>
    </row>
    <row r="450" spans="1:14" x14ac:dyDescent="0.35">
      <c r="A450" s="2">
        <v>449</v>
      </c>
      <c r="B450" s="11">
        <v>0.77825912307583567</v>
      </c>
      <c r="C450" s="11">
        <v>-0.47776227565823914</v>
      </c>
      <c r="D450" s="3">
        <f>B450*Dashboard!$D$11*Dashboard!$D$10*SQRT(Dashboard!$D$12/365)</f>
        <v>193227.54993482301</v>
      </c>
      <c r="E450" s="3">
        <f>IF(Dashboard!$I$3,C450*Dashboard!$E$11*Dashboard!$E$10*SQRT(Dashboard!$D$12/365),0)</f>
        <v>-237239.32361209593</v>
      </c>
      <c r="F450" s="3">
        <f>D450+IF(Dashboard!$I$3,E450,0)</f>
        <v>-44011.773677272926</v>
      </c>
      <c r="G450" s="3">
        <f>IF(Dashboard!$I$4, ('Lookups and Calculations'!$F$9) / (1 - 'Lookups and Calculations'!$F$10), 'Lookups and Calculations'!$F$9)</f>
        <v>1951878.888340465</v>
      </c>
      <c r="H450" s="12">
        <f t="shared" si="12"/>
        <v>0</v>
      </c>
      <c r="I450" s="12">
        <f t="shared" si="13"/>
        <v>0</v>
      </c>
      <c r="J450" s="13">
        <f>(1 - Dashboard!$I$9) * H450 * Dashboard!$I$8 * 'Lookups and Calculations'!$F$12</f>
        <v>0</v>
      </c>
      <c r="K450" s="12">
        <f>(1 - Dashboard!$I$11) * I450 * Dashboard!$I$10 * 'Lookups and Calculations'!$F$12</f>
        <v>0</v>
      </c>
      <c r="L450" s="12">
        <f>(H450 - I450) * Dashboard!$I$13 * (Dashboard!$D$12 / 365) * 'Lookups and Calculations'!$F$12</f>
        <v>0</v>
      </c>
      <c r="M450" s="3">
        <f>(G450*2) * Dashboard!$I$13 * (Dashboard!$D$12 / 365) * 'Lookups and Calculations'!$F$12</f>
        <v>1602.0878730267946</v>
      </c>
      <c r="N450" s="12">
        <f>H450 * Dashboard!$I$14 * Dashboard!$I$15 * (Dashboard!$D$12 / 365) * 'Lookups and Calculations'!$F$12</f>
        <v>0</v>
      </c>
    </row>
    <row r="451" spans="1:14" x14ac:dyDescent="0.35">
      <c r="A451" s="2">
        <v>450</v>
      </c>
      <c r="B451" s="11">
        <v>-0.8581482471784132</v>
      </c>
      <c r="C451" s="11">
        <v>0.11902228314050015</v>
      </c>
      <c r="D451" s="3">
        <f>B451*Dashboard!$D$11*Dashboard!$D$10*SQRT(Dashboard!$D$12/365)</f>
        <v>-213062.56279759653</v>
      </c>
      <c r="E451" s="3">
        <f>IF(Dashboard!$I$3,C451*Dashboard!$E$11*Dashboard!$E$10*SQRT(Dashboard!$D$12/365),0)</f>
        <v>59102.125441185759</v>
      </c>
      <c r="F451" s="3">
        <f>D451+IF(Dashboard!$I$3,E451,0)</f>
        <v>-153960.43735641078</v>
      </c>
      <c r="G451" s="3">
        <f>IF(Dashboard!$I$4, ('Lookups and Calculations'!$F$9) / (1 - 'Lookups and Calculations'!$F$10), 'Lookups and Calculations'!$F$9)</f>
        <v>1951878.888340465</v>
      </c>
      <c r="H451" s="12">
        <f t="shared" ref="H451:H514" si="14">MAX(0,F451-G451)</f>
        <v>0</v>
      </c>
      <c r="I451" s="12">
        <f t="shared" ref="I451:I514" si="15">MAX(0,-F451-G451)</f>
        <v>0</v>
      </c>
      <c r="J451" s="13">
        <f>(1 - Dashboard!$I$9) * H451 * Dashboard!$I$8 * 'Lookups and Calculations'!$F$12</f>
        <v>0</v>
      </c>
      <c r="K451" s="12">
        <f>(1 - Dashboard!$I$11) * I451 * Dashboard!$I$10 * 'Lookups and Calculations'!$F$12</f>
        <v>0</v>
      </c>
      <c r="L451" s="12">
        <f>(H451 - I451) * Dashboard!$I$13 * (Dashboard!$D$12 / 365) * 'Lookups and Calculations'!$F$12</f>
        <v>0</v>
      </c>
      <c r="M451" s="3">
        <f>(G451*2) * Dashboard!$I$13 * (Dashboard!$D$12 / 365) * 'Lookups and Calculations'!$F$12</f>
        <v>1602.0878730267946</v>
      </c>
      <c r="N451" s="12">
        <f>H451 * Dashboard!$I$14 * Dashboard!$I$15 * (Dashboard!$D$12 / 365) * 'Lookups and Calculations'!$F$12</f>
        <v>0</v>
      </c>
    </row>
    <row r="452" spans="1:14" x14ac:dyDescent="0.35">
      <c r="A452" s="2">
        <v>451</v>
      </c>
      <c r="B452" s="11">
        <v>-0.79910175858981292</v>
      </c>
      <c r="C452" s="11">
        <v>2.4813530985052505</v>
      </c>
      <c r="D452" s="3">
        <f>B452*Dashboard!$D$11*Dashboard!$D$10*SQRT(Dashboard!$D$12/365)</f>
        <v>-198402.39630043111</v>
      </c>
      <c r="E452" s="3">
        <f>IF(Dashboard!$I$3,C452*Dashboard!$E$11*Dashboard!$E$10*SQRT(Dashboard!$D$12/365),0)</f>
        <v>1232149.4616148062</v>
      </c>
      <c r="F452" s="3">
        <f>D452+IF(Dashboard!$I$3,E452,0)</f>
        <v>1033747.0653143751</v>
      </c>
      <c r="G452" s="3">
        <f>IF(Dashboard!$I$4, ('Lookups and Calculations'!$F$9) / (1 - 'Lookups and Calculations'!$F$10), 'Lookups and Calculations'!$F$9)</f>
        <v>1951878.888340465</v>
      </c>
      <c r="H452" s="12">
        <f t="shared" si="14"/>
        <v>0</v>
      </c>
      <c r="I452" s="12">
        <f t="shared" si="15"/>
        <v>0</v>
      </c>
      <c r="J452" s="13">
        <f>(1 - Dashboard!$I$9) * H452 * Dashboard!$I$8 * 'Lookups and Calculations'!$F$12</f>
        <v>0</v>
      </c>
      <c r="K452" s="12">
        <f>(1 - Dashboard!$I$11) * I452 * Dashboard!$I$10 * 'Lookups and Calculations'!$F$12</f>
        <v>0</v>
      </c>
      <c r="L452" s="12">
        <f>(H452 - I452) * Dashboard!$I$13 * (Dashboard!$D$12 / 365) * 'Lookups and Calculations'!$F$12</f>
        <v>0</v>
      </c>
      <c r="M452" s="3">
        <f>(G452*2) * Dashboard!$I$13 * (Dashboard!$D$12 / 365) * 'Lookups and Calculations'!$F$12</f>
        <v>1602.0878730267946</v>
      </c>
      <c r="N452" s="12">
        <f>H452 * Dashboard!$I$14 * Dashboard!$I$15 * (Dashboard!$D$12 / 365) * 'Lookups and Calculations'!$F$12</f>
        <v>0</v>
      </c>
    </row>
    <row r="453" spans="1:14" x14ac:dyDescent="0.35">
      <c r="A453" s="2">
        <v>452</v>
      </c>
      <c r="B453" s="11">
        <v>2.560647274658074E-2</v>
      </c>
      <c r="C453" s="11">
        <v>0.89685592903130351</v>
      </c>
      <c r="D453" s="3">
        <f>B453*Dashboard!$D$11*Dashboard!$D$10*SQRT(Dashboard!$D$12/365)</f>
        <v>6357.6202894218804</v>
      </c>
      <c r="E453" s="3">
        <f>IF(Dashboard!$I$3,C453*Dashboard!$E$11*Dashboard!$E$10*SQRT(Dashboard!$D$12/365),0)</f>
        <v>445345.94885655254</v>
      </c>
      <c r="F453" s="3">
        <f>D453+IF(Dashboard!$I$3,E453,0)</f>
        <v>451703.56914597441</v>
      </c>
      <c r="G453" s="3">
        <f>IF(Dashboard!$I$4, ('Lookups and Calculations'!$F$9) / (1 - 'Lookups and Calculations'!$F$10), 'Lookups and Calculations'!$F$9)</f>
        <v>1951878.888340465</v>
      </c>
      <c r="H453" s="12">
        <f t="shared" si="14"/>
        <v>0</v>
      </c>
      <c r="I453" s="12">
        <f t="shared" si="15"/>
        <v>0</v>
      </c>
      <c r="J453" s="13">
        <f>(1 - Dashboard!$I$9) * H453 * Dashboard!$I$8 * 'Lookups and Calculations'!$F$12</f>
        <v>0</v>
      </c>
      <c r="K453" s="12">
        <f>(1 - Dashboard!$I$11) * I453 * Dashboard!$I$10 * 'Lookups and Calculations'!$F$12</f>
        <v>0</v>
      </c>
      <c r="L453" s="12">
        <f>(H453 - I453) * Dashboard!$I$13 * (Dashboard!$D$12 / 365) * 'Lookups and Calculations'!$F$12</f>
        <v>0</v>
      </c>
      <c r="M453" s="3">
        <f>(G453*2) * Dashboard!$I$13 * (Dashboard!$D$12 / 365) * 'Lookups and Calculations'!$F$12</f>
        <v>1602.0878730267946</v>
      </c>
      <c r="N453" s="12">
        <f>H453 * Dashboard!$I$14 * Dashboard!$I$15 * (Dashboard!$D$12 / 365) * 'Lookups and Calculations'!$F$12</f>
        <v>0</v>
      </c>
    </row>
    <row r="454" spans="1:14" x14ac:dyDescent="0.35">
      <c r="A454" s="2">
        <v>453</v>
      </c>
      <c r="B454" s="11">
        <v>-2.0056230249347369</v>
      </c>
      <c r="C454" s="11">
        <v>1.9092020754678334</v>
      </c>
      <c r="D454" s="3">
        <f>B454*Dashboard!$D$11*Dashboard!$D$10*SQRT(Dashboard!$D$12/365)</f>
        <v>-497959.62772574468</v>
      </c>
      <c r="E454" s="3">
        <f>IF(Dashboard!$I$3,C454*Dashboard!$E$11*Dashboard!$E$10*SQRT(Dashboard!$D$12/365),0)</f>
        <v>948040.12811342499</v>
      </c>
      <c r="F454" s="3">
        <f>D454+IF(Dashboard!$I$3,E454,0)</f>
        <v>450080.50038768031</v>
      </c>
      <c r="G454" s="3">
        <f>IF(Dashboard!$I$4, ('Lookups and Calculations'!$F$9) / (1 - 'Lookups and Calculations'!$F$10), 'Lookups and Calculations'!$F$9)</f>
        <v>1951878.888340465</v>
      </c>
      <c r="H454" s="12">
        <f t="shared" si="14"/>
        <v>0</v>
      </c>
      <c r="I454" s="12">
        <f t="shared" si="15"/>
        <v>0</v>
      </c>
      <c r="J454" s="13">
        <f>(1 - Dashboard!$I$9) * H454 * Dashboard!$I$8 * 'Lookups and Calculations'!$F$12</f>
        <v>0</v>
      </c>
      <c r="K454" s="12">
        <f>(1 - Dashboard!$I$11) * I454 * Dashboard!$I$10 * 'Lookups and Calculations'!$F$12</f>
        <v>0</v>
      </c>
      <c r="L454" s="12">
        <f>(H454 - I454) * Dashboard!$I$13 * (Dashboard!$D$12 / 365) * 'Lookups and Calculations'!$F$12</f>
        <v>0</v>
      </c>
      <c r="M454" s="3">
        <f>(G454*2) * Dashboard!$I$13 * (Dashboard!$D$12 / 365) * 'Lookups and Calculations'!$F$12</f>
        <v>1602.0878730267946</v>
      </c>
      <c r="N454" s="12">
        <f>H454 * Dashboard!$I$14 * Dashboard!$I$15 * (Dashboard!$D$12 / 365) * 'Lookups and Calculations'!$F$12</f>
        <v>0</v>
      </c>
    </row>
    <row r="455" spans="1:14" x14ac:dyDescent="0.35">
      <c r="A455" s="2">
        <v>454</v>
      </c>
      <c r="B455" s="11">
        <v>0.24472224816466065</v>
      </c>
      <c r="C455" s="11">
        <v>0.64509432359979846</v>
      </c>
      <c r="D455" s="3">
        <f>B455*Dashboard!$D$11*Dashboard!$D$10*SQRT(Dashboard!$D$12/365)</f>
        <v>60760.072095924945</v>
      </c>
      <c r="E455" s="3">
        <f>IF(Dashboard!$I$3,C455*Dashboard!$E$11*Dashboard!$E$10*SQRT(Dashboard!$D$12/365),0)</f>
        <v>320330.31654909282</v>
      </c>
      <c r="F455" s="3">
        <f>D455+IF(Dashboard!$I$3,E455,0)</f>
        <v>381090.38864501775</v>
      </c>
      <c r="G455" s="3">
        <f>IF(Dashboard!$I$4, ('Lookups and Calculations'!$F$9) / (1 - 'Lookups and Calculations'!$F$10), 'Lookups and Calculations'!$F$9)</f>
        <v>1951878.888340465</v>
      </c>
      <c r="H455" s="12">
        <f t="shared" si="14"/>
        <v>0</v>
      </c>
      <c r="I455" s="12">
        <f t="shared" si="15"/>
        <v>0</v>
      </c>
      <c r="J455" s="13">
        <f>(1 - Dashboard!$I$9) * H455 * Dashboard!$I$8 * 'Lookups and Calculations'!$F$12</f>
        <v>0</v>
      </c>
      <c r="K455" s="12">
        <f>(1 - Dashboard!$I$11) * I455 * Dashboard!$I$10 * 'Lookups and Calculations'!$F$12</f>
        <v>0</v>
      </c>
      <c r="L455" s="12">
        <f>(H455 - I455) * Dashboard!$I$13 * (Dashboard!$D$12 / 365) * 'Lookups and Calculations'!$F$12</f>
        <v>0</v>
      </c>
      <c r="M455" s="3">
        <f>(G455*2) * Dashboard!$I$13 * (Dashboard!$D$12 / 365) * 'Lookups and Calculations'!$F$12</f>
        <v>1602.0878730267946</v>
      </c>
      <c r="N455" s="12">
        <f>H455 * Dashboard!$I$14 * Dashboard!$I$15 * (Dashboard!$D$12 / 365) * 'Lookups and Calculations'!$F$12</f>
        <v>0</v>
      </c>
    </row>
    <row r="456" spans="1:14" x14ac:dyDescent="0.35">
      <c r="A456" s="2">
        <v>455</v>
      </c>
      <c r="B456" s="11">
        <v>1.5684358648526289</v>
      </c>
      <c r="C456" s="11">
        <v>-0.31145872302378469</v>
      </c>
      <c r="D456" s="3">
        <f>B456*Dashboard!$D$11*Dashboard!$D$10*SQRT(Dashboard!$D$12/365)</f>
        <v>389414.02729415504</v>
      </c>
      <c r="E456" s="3">
        <f>IF(Dashboard!$I$3,C456*Dashboard!$E$11*Dashboard!$E$10*SQRT(Dashboard!$D$12/365),0)</f>
        <v>-154659.04393863489</v>
      </c>
      <c r="F456" s="3">
        <f>D456+IF(Dashboard!$I$3,E456,0)</f>
        <v>234754.98335552015</v>
      </c>
      <c r="G456" s="3">
        <f>IF(Dashboard!$I$4, ('Lookups and Calculations'!$F$9) / (1 - 'Lookups and Calculations'!$F$10), 'Lookups and Calculations'!$F$9)</f>
        <v>1951878.888340465</v>
      </c>
      <c r="H456" s="12">
        <f t="shared" si="14"/>
        <v>0</v>
      </c>
      <c r="I456" s="12">
        <f t="shared" si="15"/>
        <v>0</v>
      </c>
      <c r="J456" s="13">
        <f>(1 - Dashboard!$I$9) * H456 * Dashboard!$I$8 * 'Lookups and Calculations'!$F$12</f>
        <v>0</v>
      </c>
      <c r="K456" s="12">
        <f>(1 - Dashboard!$I$11) * I456 * Dashboard!$I$10 * 'Lookups and Calculations'!$F$12</f>
        <v>0</v>
      </c>
      <c r="L456" s="12">
        <f>(H456 - I456) * Dashboard!$I$13 * (Dashboard!$D$12 / 365) * 'Lookups and Calculations'!$F$12</f>
        <v>0</v>
      </c>
      <c r="M456" s="3">
        <f>(G456*2) * Dashboard!$I$13 * (Dashboard!$D$12 / 365) * 'Lookups and Calculations'!$F$12</f>
        <v>1602.0878730267946</v>
      </c>
      <c r="N456" s="12">
        <f>H456 * Dashboard!$I$14 * Dashboard!$I$15 * (Dashboard!$D$12 / 365) * 'Lookups and Calculations'!$F$12</f>
        <v>0</v>
      </c>
    </row>
    <row r="457" spans="1:14" x14ac:dyDescent="0.35">
      <c r="A457" s="2">
        <v>456</v>
      </c>
      <c r="B457" s="11">
        <v>-1.0841818169397568</v>
      </c>
      <c r="C457" s="11">
        <v>-1.3844906561616517</v>
      </c>
      <c r="D457" s="3">
        <f>B457*Dashboard!$D$11*Dashboard!$D$10*SQRT(Dashboard!$D$12/365)</f>
        <v>-269182.57680448715</v>
      </c>
      <c r="E457" s="3">
        <f>IF(Dashboard!$I$3,C457*Dashboard!$E$11*Dashboard!$E$10*SQRT(Dashboard!$D$12/365),0)</f>
        <v>-687487.57185260358</v>
      </c>
      <c r="F457" s="3">
        <f>D457+IF(Dashboard!$I$3,E457,0)</f>
        <v>-956670.14865709073</v>
      </c>
      <c r="G457" s="3">
        <f>IF(Dashboard!$I$4, ('Lookups and Calculations'!$F$9) / (1 - 'Lookups and Calculations'!$F$10), 'Lookups and Calculations'!$F$9)</f>
        <v>1951878.888340465</v>
      </c>
      <c r="H457" s="12">
        <f t="shared" si="14"/>
        <v>0</v>
      </c>
      <c r="I457" s="12">
        <f t="shared" si="15"/>
        <v>0</v>
      </c>
      <c r="J457" s="13">
        <f>(1 - Dashboard!$I$9) * H457 * Dashboard!$I$8 * 'Lookups and Calculations'!$F$12</f>
        <v>0</v>
      </c>
      <c r="K457" s="12">
        <f>(1 - Dashboard!$I$11) * I457 * Dashboard!$I$10 * 'Lookups and Calculations'!$F$12</f>
        <v>0</v>
      </c>
      <c r="L457" s="12">
        <f>(H457 - I457) * Dashboard!$I$13 * (Dashboard!$D$12 / 365) * 'Lookups and Calculations'!$F$12</f>
        <v>0</v>
      </c>
      <c r="M457" s="3">
        <f>(G457*2) * Dashboard!$I$13 * (Dashboard!$D$12 / 365) * 'Lookups and Calculations'!$F$12</f>
        <v>1602.0878730267946</v>
      </c>
      <c r="N457" s="12">
        <f>H457 * Dashboard!$I$14 * Dashboard!$I$15 * (Dashboard!$D$12 / 365) * 'Lookups and Calculations'!$F$12</f>
        <v>0</v>
      </c>
    </row>
    <row r="458" spans="1:14" x14ac:dyDescent="0.35">
      <c r="A458" s="2">
        <v>457</v>
      </c>
      <c r="B458" s="11">
        <v>-0.66168464642852987</v>
      </c>
      <c r="C458" s="11">
        <v>0.44000455887980011</v>
      </c>
      <c r="D458" s="3">
        <f>B458*Dashboard!$D$11*Dashboard!$D$10*SQRT(Dashboard!$D$12/365)</f>
        <v>-164284.23293460812</v>
      </c>
      <c r="E458" s="3">
        <f>IF(Dashboard!$I$3,C458*Dashboard!$E$11*Dashboard!$E$10*SQRT(Dashboard!$D$12/365),0)</f>
        <v>218490.21836448595</v>
      </c>
      <c r="F458" s="3">
        <f>D458+IF(Dashboard!$I$3,E458,0)</f>
        <v>54205.985429877823</v>
      </c>
      <c r="G458" s="3">
        <f>IF(Dashboard!$I$4, ('Lookups and Calculations'!$F$9) / (1 - 'Lookups and Calculations'!$F$10), 'Lookups and Calculations'!$F$9)</f>
        <v>1951878.888340465</v>
      </c>
      <c r="H458" s="12">
        <f t="shared" si="14"/>
        <v>0</v>
      </c>
      <c r="I458" s="12">
        <f t="shared" si="15"/>
        <v>0</v>
      </c>
      <c r="J458" s="13">
        <f>(1 - Dashboard!$I$9) * H458 * Dashboard!$I$8 * 'Lookups and Calculations'!$F$12</f>
        <v>0</v>
      </c>
      <c r="K458" s="12">
        <f>(1 - Dashboard!$I$11) * I458 * Dashboard!$I$10 * 'Lookups and Calculations'!$F$12</f>
        <v>0</v>
      </c>
      <c r="L458" s="12">
        <f>(H458 - I458) * Dashboard!$I$13 * (Dashboard!$D$12 / 365) * 'Lookups and Calculations'!$F$12</f>
        <v>0</v>
      </c>
      <c r="M458" s="3">
        <f>(G458*2) * Dashboard!$I$13 * (Dashboard!$D$12 / 365) * 'Lookups and Calculations'!$F$12</f>
        <v>1602.0878730267946</v>
      </c>
      <c r="N458" s="12">
        <f>H458 * Dashboard!$I$14 * Dashboard!$I$15 * (Dashboard!$D$12 / 365) * 'Lookups and Calculations'!$F$12</f>
        <v>0</v>
      </c>
    </row>
    <row r="459" spans="1:14" x14ac:dyDescent="0.35">
      <c r="A459" s="2">
        <v>458</v>
      </c>
      <c r="B459" s="11">
        <v>0.92690356261942008</v>
      </c>
      <c r="C459" s="11">
        <v>0.25107589988957696</v>
      </c>
      <c r="D459" s="3">
        <f>B459*Dashboard!$D$11*Dashboard!$D$10*SQRT(Dashboard!$D$12/365)</f>
        <v>230133.25397710368</v>
      </c>
      <c r="E459" s="3">
        <f>IF(Dashboard!$I$3,C459*Dashboard!$E$11*Dashboard!$E$10*SQRT(Dashboard!$D$12/365),0)</f>
        <v>124675.1359408515</v>
      </c>
      <c r="F459" s="3">
        <f>D459+IF(Dashboard!$I$3,E459,0)</f>
        <v>354808.38991795515</v>
      </c>
      <c r="G459" s="3">
        <f>IF(Dashboard!$I$4, ('Lookups and Calculations'!$F$9) / (1 - 'Lookups and Calculations'!$F$10), 'Lookups and Calculations'!$F$9)</f>
        <v>1951878.888340465</v>
      </c>
      <c r="H459" s="12">
        <f t="shared" si="14"/>
        <v>0</v>
      </c>
      <c r="I459" s="12">
        <f t="shared" si="15"/>
        <v>0</v>
      </c>
      <c r="J459" s="13">
        <f>(1 - Dashboard!$I$9) * H459 * Dashboard!$I$8 * 'Lookups and Calculations'!$F$12</f>
        <v>0</v>
      </c>
      <c r="K459" s="12">
        <f>(1 - Dashboard!$I$11) * I459 * Dashboard!$I$10 * 'Lookups and Calculations'!$F$12</f>
        <v>0</v>
      </c>
      <c r="L459" s="12">
        <f>(H459 - I459) * Dashboard!$I$13 * (Dashboard!$D$12 / 365) * 'Lookups and Calculations'!$F$12</f>
        <v>0</v>
      </c>
      <c r="M459" s="3">
        <f>(G459*2) * Dashboard!$I$13 * (Dashboard!$D$12 / 365) * 'Lookups and Calculations'!$F$12</f>
        <v>1602.0878730267946</v>
      </c>
      <c r="N459" s="12">
        <f>H459 * Dashboard!$I$14 * Dashboard!$I$15 * (Dashboard!$D$12 / 365) * 'Lookups and Calculations'!$F$12</f>
        <v>0</v>
      </c>
    </row>
    <row r="460" spans="1:14" x14ac:dyDescent="0.35">
      <c r="A460" s="2">
        <v>459</v>
      </c>
      <c r="B460" s="11">
        <v>-0.66460571281332848</v>
      </c>
      <c r="C460" s="11">
        <v>-0.57844570036278631</v>
      </c>
      <c r="D460" s="3">
        <f>B460*Dashboard!$D$11*Dashboard!$D$10*SQRT(Dashboard!$D$12/365)</f>
        <v>-165009.48045692543</v>
      </c>
      <c r="E460" s="3">
        <f>IF(Dashboard!$I$3,C460*Dashboard!$E$11*Dashboard!$E$10*SQRT(Dashboard!$D$12/365),0)</f>
        <v>-287235.04071417771</v>
      </c>
      <c r="F460" s="3">
        <f>D460+IF(Dashboard!$I$3,E460,0)</f>
        <v>-452244.52117110312</v>
      </c>
      <c r="G460" s="3">
        <f>IF(Dashboard!$I$4, ('Lookups and Calculations'!$F$9) / (1 - 'Lookups and Calculations'!$F$10), 'Lookups and Calculations'!$F$9)</f>
        <v>1951878.888340465</v>
      </c>
      <c r="H460" s="12">
        <f t="shared" si="14"/>
        <v>0</v>
      </c>
      <c r="I460" s="12">
        <f t="shared" si="15"/>
        <v>0</v>
      </c>
      <c r="J460" s="13">
        <f>(1 - Dashboard!$I$9) * H460 * Dashboard!$I$8 * 'Lookups and Calculations'!$F$12</f>
        <v>0</v>
      </c>
      <c r="K460" s="12">
        <f>(1 - Dashboard!$I$11) * I460 * Dashboard!$I$10 * 'Lookups and Calculations'!$F$12</f>
        <v>0</v>
      </c>
      <c r="L460" s="12">
        <f>(H460 - I460) * Dashboard!$I$13 * (Dashboard!$D$12 / 365) * 'Lookups and Calculations'!$F$12</f>
        <v>0</v>
      </c>
      <c r="M460" s="3">
        <f>(G460*2) * Dashboard!$I$13 * (Dashboard!$D$12 / 365) * 'Lookups and Calculations'!$F$12</f>
        <v>1602.0878730267946</v>
      </c>
      <c r="N460" s="12">
        <f>H460 * Dashboard!$I$14 * Dashboard!$I$15 * (Dashboard!$D$12 / 365) * 'Lookups and Calculations'!$F$12</f>
        <v>0</v>
      </c>
    </row>
    <row r="461" spans="1:14" x14ac:dyDescent="0.35">
      <c r="A461" s="2">
        <v>460</v>
      </c>
      <c r="B461" s="11">
        <v>-0.22050642944448642</v>
      </c>
      <c r="C461" s="11">
        <v>0.86954493583700065</v>
      </c>
      <c r="D461" s="3">
        <f>B461*Dashboard!$D$11*Dashboard!$D$10*SQRT(Dashboard!$D$12/365)</f>
        <v>-54747.725844881854</v>
      </c>
      <c r="E461" s="3">
        <f>IF(Dashboard!$I$3,C461*Dashboard!$E$11*Dashboard!$E$10*SQRT(Dashboard!$D$12/365),0)</f>
        <v>431784.30558184197</v>
      </c>
      <c r="F461" s="3">
        <f>D461+IF(Dashboard!$I$3,E461,0)</f>
        <v>377036.57973696012</v>
      </c>
      <c r="G461" s="3">
        <f>IF(Dashboard!$I$4, ('Lookups and Calculations'!$F$9) / (1 - 'Lookups and Calculations'!$F$10), 'Lookups and Calculations'!$F$9)</f>
        <v>1951878.888340465</v>
      </c>
      <c r="H461" s="12">
        <f t="shared" si="14"/>
        <v>0</v>
      </c>
      <c r="I461" s="12">
        <f t="shared" si="15"/>
        <v>0</v>
      </c>
      <c r="J461" s="13">
        <f>(1 - Dashboard!$I$9) * H461 * Dashboard!$I$8 * 'Lookups and Calculations'!$F$12</f>
        <v>0</v>
      </c>
      <c r="K461" s="12">
        <f>(1 - Dashboard!$I$11) * I461 * Dashboard!$I$10 * 'Lookups and Calculations'!$F$12</f>
        <v>0</v>
      </c>
      <c r="L461" s="12">
        <f>(H461 - I461) * Dashboard!$I$13 * (Dashboard!$D$12 / 365) * 'Lookups and Calculations'!$F$12</f>
        <v>0</v>
      </c>
      <c r="M461" s="3">
        <f>(G461*2) * Dashboard!$I$13 * (Dashboard!$D$12 / 365) * 'Lookups and Calculations'!$F$12</f>
        <v>1602.0878730267946</v>
      </c>
      <c r="N461" s="12">
        <f>H461 * Dashboard!$I$14 * Dashboard!$I$15 * (Dashboard!$D$12 / 365) * 'Lookups and Calculations'!$F$12</f>
        <v>0</v>
      </c>
    </row>
    <row r="462" spans="1:14" x14ac:dyDescent="0.35">
      <c r="A462" s="2">
        <v>461</v>
      </c>
      <c r="B462" s="11">
        <v>1.5891994680102361</v>
      </c>
      <c r="C462" s="11">
        <v>2.258055624245375E-2</v>
      </c>
      <c r="D462" s="3">
        <f>B462*Dashboard!$D$11*Dashboard!$D$10*SQRT(Dashboard!$D$12/365)</f>
        <v>394569.25136670657</v>
      </c>
      <c r="E462" s="3">
        <f>IF(Dashboard!$I$3,C462*Dashboard!$E$11*Dashboard!$E$10*SQRT(Dashboard!$D$12/365),0)</f>
        <v>11212.680788503008</v>
      </c>
      <c r="F462" s="3">
        <f>D462+IF(Dashboard!$I$3,E462,0)</f>
        <v>405781.93215520959</v>
      </c>
      <c r="G462" s="3">
        <f>IF(Dashboard!$I$4, ('Lookups and Calculations'!$F$9) / (1 - 'Lookups and Calculations'!$F$10), 'Lookups and Calculations'!$F$9)</f>
        <v>1951878.888340465</v>
      </c>
      <c r="H462" s="12">
        <f t="shared" si="14"/>
        <v>0</v>
      </c>
      <c r="I462" s="12">
        <f t="shared" si="15"/>
        <v>0</v>
      </c>
      <c r="J462" s="13">
        <f>(1 - Dashboard!$I$9) * H462 * Dashboard!$I$8 * 'Lookups and Calculations'!$F$12</f>
        <v>0</v>
      </c>
      <c r="K462" s="12">
        <f>(1 - Dashboard!$I$11) * I462 * Dashboard!$I$10 * 'Lookups and Calculations'!$F$12</f>
        <v>0</v>
      </c>
      <c r="L462" s="12">
        <f>(H462 - I462) * Dashboard!$I$13 * (Dashboard!$D$12 / 365) * 'Lookups and Calculations'!$F$12</f>
        <v>0</v>
      </c>
      <c r="M462" s="3">
        <f>(G462*2) * Dashboard!$I$13 * (Dashboard!$D$12 / 365) * 'Lookups and Calculations'!$F$12</f>
        <v>1602.0878730267946</v>
      </c>
      <c r="N462" s="12">
        <f>H462 * Dashboard!$I$14 * Dashboard!$I$15 * (Dashboard!$D$12 / 365) * 'Lookups and Calculations'!$F$12</f>
        <v>0</v>
      </c>
    </row>
    <row r="463" spans="1:14" x14ac:dyDescent="0.35">
      <c r="A463" s="2">
        <v>462</v>
      </c>
      <c r="B463" s="11">
        <v>-1.4049770595310849</v>
      </c>
      <c r="C463" s="11">
        <v>-2.4927512293156826</v>
      </c>
      <c r="D463" s="3">
        <f>B463*Dashboard!$D$11*Dashboard!$D$10*SQRT(Dashboard!$D$12/365)</f>
        <v>-348830.18634574965</v>
      </c>
      <c r="E463" s="3">
        <f>IF(Dashboard!$I$3,C463*Dashboard!$E$11*Dashboard!$E$10*SQRT(Dashboard!$D$12/365),0)</f>
        <v>-1237809.3577214705</v>
      </c>
      <c r="F463" s="3">
        <f>D463+IF(Dashboard!$I$3,E463,0)</f>
        <v>-1586639.5440672203</v>
      </c>
      <c r="G463" s="3">
        <f>IF(Dashboard!$I$4, ('Lookups and Calculations'!$F$9) / (1 - 'Lookups and Calculations'!$F$10), 'Lookups and Calculations'!$F$9)</f>
        <v>1951878.888340465</v>
      </c>
      <c r="H463" s="12">
        <f t="shared" si="14"/>
        <v>0</v>
      </c>
      <c r="I463" s="12">
        <f t="shared" si="15"/>
        <v>0</v>
      </c>
      <c r="J463" s="13">
        <f>(1 - Dashboard!$I$9) * H463 * Dashboard!$I$8 * 'Lookups and Calculations'!$F$12</f>
        <v>0</v>
      </c>
      <c r="K463" s="12">
        <f>(1 - Dashboard!$I$11) * I463 * Dashboard!$I$10 * 'Lookups and Calculations'!$F$12</f>
        <v>0</v>
      </c>
      <c r="L463" s="12">
        <f>(H463 - I463) * Dashboard!$I$13 * (Dashboard!$D$12 / 365) * 'Lookups and Calculations'!$F$12</f>
        <v>0</v>
      </c>
      <c r="M463" s="3">
        <f>(G463*2) * Dashboard!$I$13 * (Dashboard!$D$12 / 365) * 'Lookups and Calculations'!$F$12</f>
        <v>1602.0878730267946</v>
      </c>
      <c r="N463" s="12">
        <f>H463 * Dashboard!$I$14 * Dashboard!$I$15 * (Dashboard!$D$12 / 365) * 'Lookups and Calculations'!$F$12</f>
        <v>0</v>
      </c>
    </row>
    <row r="464" spans="1:14" x14ac:dyDescent="0.35">
      <c r="A464" s="2">
        <v>463</v>
      </c>
      <c r="B464" s="11">
        <v>2.7303456799734453</v>
      </c>
      <c r="C464" s="11">
        <v>0.39730791243883545</v>
      </c>
      <c r="D464" s="3">
        <f>B464*Dashboard!$D$11*Dashboard!$D$10*SQRT(Dashboard!$D$12/365)</f>
        <v>677895.04879981792</v>
      </c>
      <c r="E464" s="3">
        <f>IF(Dashboard!$I$3,C464*Dashboard!$E$11*Dashboard!$E$10*SQRT(Dashboard!$D$12/365),0)</f>
        <v>197288.62075361653</v>
      </c>
      <c r="F464" s="3">
        <f>D464+IF(Dashboard!$I$3,E464,0)</f>
        <v>875183.66955343448</v>
      </c>
      <c r="G464" s="3">
        <f>IF(Dashboard!$I$4, ('Lookups and Calculations'!$F$9) / (1 - 'Lookups and Calculations'!$F$10), 'Lookups and Calculations'!$F$9)</f>
        <v>1951878.888340465</v>
      </c>
      <c r="H464" s="12">
        <f t="shared" si="14"/>
        <v>0</v>
      </c>
      <c r="I464" s="12">
        <f t="shared" si="15"/>
        <v>0</v>
      </c>
      <c r="J464" s="13">
        <f>(1 - Dashboard!$I$9) * H464 * Dashboard!$I$8 * 'Lookups and Calculations'!$F$12</f>
        <v>0</v>
      </c>
      <c r="K464" s="12">
        <f>(1 - Dashboard!$I$11) * I464 * Dashboard!$I$10 * 'Lookups and Calculations'!$F$12</f>
        <v>0</v>
      </c>
      <c r="L464" s="12">
        <f>(H464 - I464) * Dashboard!$I$13 * (Dashboard!$D$12 / 365) * 'Lookups and Calculations'!$F$12</f>
        <v>0</v>
      </c>
      <c r="M464" s="3">
        <f>(G464*2) * Dashboard!$I$13 * (Dashboard!$D$12 / 365) * 'Lookups and Calculations'!$F$12</f>
        <v>1602.0878730267946</v>
      </c>
      <c r="N464" s="12">
        <f>H464 * Dashboard!$I$14 * Dashboard!$I$15 * (Dashboard!$D$12 / 365) * 'Lookups and Calculations'!$F$12</f>
        <v>0</v>
      </c>
    </row>
    <row r="465" spans="1:14" x14ac:dyDescent="0.35">
      <c r="A465" s="2">
        <v>464</v>
      </c>
      <c r="B465" s="11">
        <v>2.0942727525988301</v>
      </c>
      <c r="C465" s="11">
        <v>9.119020074846633E-2</v>
      </c>
      <c r="D465" s="3">
        <f>B465*Dashboard!$D$11*Dashboard!$D$10*SQRT(Dashboard!$D$12/365)</f>
        <v>519969.73871708452</v>
      </c>
      <c r="E465" s="3">
        <f>IF(Dashboard!$I$3,C465*Dashboard!$E$11*Dashboard!$E$10*SQRT(Dashboard!$D$12/365),0)</f>
        <v>45281.728273357672</v>
      </c>
      <c r="F465" s="3">
        <f>D465+IF(Dashboard!$I$3,E465,0)</f>
        <v>565251.46699044225</v>
      </c>
      <c r="G465" s="3">
        <f>IF(Dashboard!$I$4, ('Lookups and Calculations'!$F$9) / (1 - 'Lookups and Calculations'!$F$10), 'Lookups and Calculations'!$F$9)</f>
        <v>1951878.888340465</v>
      </c>
      <c r="H465" s="12">
        <f t="shared" si="14"/>
        <v>0</v>
      </c>
      <c r="I465" s="12">
        <f t="shared" si="15"/>
        <v>0</v>
      </c>
      <c r="J465" s="13">
        <f>(1 - Dashboard!$I$9) * H465 * Dashboard!$I$8 * 'Lookups and Calculations'!$F$12</f>
        <v>0</v>
      </c>
      <c r="K465" s="12">
        <f>(1 - Dashboard!$I$11) * I465 * Dashboard!$I$10 * 'Lookups and Calculations'!$F$12</f>
        <v>0</v>
      </c>
      <c r="L465" s="12">
        <f>(H465 - I465) * Dashboard!$I$13 * (Dashboard!$D$12 / 365) * 'Lookups and Calculations'!$F$12</f>
        <v>0</v>
      </c>
      <c r="M465" s="3">
        <f>(G465*2) * Dashboard!$I$13 * (Dashboard!$D$12 / 365) * 'Lookups and Calculations'!$F$12</f>
        <v>1602.0878730267946</v>
      </c>
      <c r="N465" s="12">
        <f>H465 * Dashboard!$I$14 * Dashboard!$I$15 * (Dashboard!$D$12 / 365) * 'Lookups and Calculations'!$F$12</f>
        <v>0</v>
      </c>
    </row>
    <row r="466" spans="1:14" x14ac:dyDescent="0.35">
      <c r="A466" s="2">
        <v>465</v>
      </c>
      <c r="B466" s="11">
        <v>1.645584447465156</v>
      </c>
      <c r="C466" s="11">
        <v>-0.21450933386856516</v>
      </c>
      <c r="D466" s="3">
        <f>B466*Dashboard!$D$11*Dashboard!$D$10*SQRT(Dashboard!$D$12/365)</f>
        <v>408568.61367439112</v>
      </c>
      <c r="E466" s="3">
        <f>IF(Dashboard!$I$3,C466*Dashboard!$E$11*Dashboard!$E$10*SQRT(Dashboard!$D$12/365),0)</f>
        <v>-106517.51272187755</v>
      </c>
      <c r="F466" s="3">
        <f>D466+IF(Dashboard!$I$3,E466,0)</f>
        <v>302051.10095251357</v>
      </c>
      <c r="G466" s="3">
        <f>IF(Dashboard!$I$4, ('Lookups and Calculations'!$F$9) / (1 - 'Lookups and Calculations'!$F$10), 'Lookups and Calculations'!$F$9)</f>
        <v>1951878.888340465</v>
      </c>
      <c r="H466" s="12">
        <f t="shared" si="14"/>
        <v>0</v>
      </c>
      <c r="I466" s="12">
        <f t="shared" si="15"/>
        <v>0</v>
      </c>
      <c r="J466" s="13">
        <f>(1 - Dashboard!$I$9) * H466 * Dashboard!$I$8 * 'Lookups and Calculations'!$F$12</f>
        <v>0</v>
      </c>
      <c r="K466" s="12">
        <f>(1 - Dashboard!$I$11) * I466 * Dashboard!$I$10 * 'Lookups and Calculations'!$F$12</f>
        <v>0</v>
      </c>
      <c r="L466" s="12">
        <f>(H466 - I466) * Dashboard!$I$13 * (Dashboard!$D$12 / 365) * 'Lookups and Calculations'!$F$12</f>
        <v>0</v>
      </c>
      <c r="M466" s="3">
        <f>(G466*2) * Dashboard!$I$13 * (Dashboard!$D$12 / 365) * 'Lookups and Calculations'!$F$12</f>
        <v>1602.0878730267946</v>
      </c>
      <c r="N466" s="12">
        <f>H466 * Dashboard!$I$14 * Dashboard!$I$15 * (Dashboard!$D$12 / 365) * 'Lookups and Calculations'!$F$12</f>
        <v>0</v>
      </c>
    </row>
    <row r="467" spans="1:14" x14ac:dyDescent="0.35">
      <c r="A467" s="2">
        <v>466</v>
      </c>
      <c r="B467" s="11">
        <v>-1.3477915567555465</v>
      </c>
      <c r="C467" s="11">
        <v>-0.52831737835362491</v>
      </c>
      <c r="D467" s="3">
        <f>B467*Dashboard!$D$11*Dashboard!$D$10*SQRT(Dashboard!$D$12/365)</f>
        <v>-334632.06869383284</v>
      </c>
      <c r="E467" s="3">
        <f>IF(Dashboard!$I$3,C467*Dashboard!$E$11*Dashboard!$E$10*SQRT(Dashboard!$D$12/365),0)</f>
        <v>-262343.14402585512</v>
      </c>
      <c r="F467" s="3">
        <f>D467+IF(Dashboard!$I$3,E467,0)</f>
        <v>-596975.21271968796</v>
      </c>
      <c r="G467" s="3">
        <f>IF(Dashboard!$I$4, ('Lookups and Calculations'!$F$9) / (1 - 'Lookups and Calculations'!$F$10), 'Lookups and Calculations'!$F$9)</f>
        <v>1951878.888340465</v>
      </c>
      <c r="H467" s="12">
        <f t="shared" si="14"/>
        <v>0</v>
      </c>
      <c r="I467" s="12">
        <f t="shared" si="15"/>
        <v>0</v>
      </c>
      <c r="J467" s="13">
        <f>(1 - Dashboard!$I$9) * H467 * Dashboard!$I$8 * 'Lookups and Calculations'!$F$12</f>
        <v>0</v>
      </c>
      <c r="K467" s="12">
        <f>(1 - Dashboard!$I$11) * I467 * Dashboard!$I$10 * 'Lookups and Calculations'!$F$12</f>
        <v>0</v>
      </c>
      <c r="L467" s="12">
        <f>(H467 - I467) * Dashboard!$I$13 * (Dashboard!$D$12 / 365) * 'Lookups and Calculations'!$F$12</f>
        <v>0</v>
      </c>
      <c r="M467" s="3">
        <f>(G467*2) * Dashboard!$I$13 * (Dashboard!$D$12 / 365) * 'Lookups and Calculations'!$F$12</f>
        <v>1602.0878730267946</v>
      </c>
      <c r="N467" s="12">
        <f>H467 * Dashboard!$I$14 * Dashboard!$I$15 * (Dashboard!$D$12 / 365) * 'Lookups and Calculations'!$F$12</f>
        <v>0</v>
      </c>
    </row>
    <row r="468" spans="1:14" x14ac:dyDescent="0.35">
      <c r="A468" s="2">
        <v>467</v>
      </c>
      <c r="B468" s="11">
        <v>0.42172923765306258</v>
      </c>
      <c r="C468" s="11">
        <v>6.1206188076753425E-2</v>
      </c>
      <c r="D468" s="3">
        <f>B468*Dashboard!$D$11*Dashboard!$D$10*SQRT(Dashboard!$D$12/365)</f>
        <v>104707.68014323861</v>
      </c>
      <c r="E468" s="3">
        <f>IF(Dashboard!$I$3,C468*Dashboard!$E$11*Dashboard!$E$10*SQRT(Dashboard!$D$12/365),0)</f>
        <v>30392.761002735107</v>
      </c>
      <c r="F468" s="3">
        <f>D468+IF(Dashboard!$I$3,E468,0)</f>
        <v>135100.44114597372</v>
      </c>
      <c r="G468" s="3">
        <f>IF(Dashboard!$I$4, ('Lookups and Calculations'!$F$9) / (1 - 'Lookups and Calculations'!$F$10), 'Lookups and Calculations'!$F$9)</f>
        <v>1951878.888340465</v>
      </c>
      <c r="H468" s="12">
        <f t="shared" si="14"/>
        <v>0</v>
      </c>
      <c r="I468" s="12">
        <f t="shared" si="15"/>
        <v>0</v>
      </c>
      <c r="J468" s="13">
        <f>(1 - Dashboard!$I$9) * H468 * Dashboard!$I$8 * 'Lookups and Calculations'!$F$12</f>
        <v>0</v>
      </c>
      <c r="K468" s="12">
        <f>(1 - Dashboard!$I$11) * I468 * Dashboard!$I$10 * 'Lookups and Calculations'!$F$12</f>
        <v>0</v>
      </c>
      <c r="L468" s="12">
        <f>(H468 - I468) * Dashboard!$I$13 * (Dashboard!$D$12 / 365) * 'Lookups and Calculations'!$F$12</f>
        <v>0</v>
      </c>
      <c r="M468" s="3">
        <f>(G468*2) * Dashboard!$I$13 * (Dashboard!$D$12 / 365) * 'Lookups and Calculations'!$F$12</f>
        <v>1602.0878730267946</v>
      </c>
      <c r="N468" s="12">
        <f>H468 * Dashboard!$I$14 * Dashboard!$I$15 * (Dashboard!$D$12 / 365) * 'Lookups and Calculations'!$F$12</f>
        <v>0</v>
      </c>
    </row>
    <row r="469" spans="1:14" x14ac:dyDescent="0.35">
      <c r="A469" s="2">
        <v>468</v>
      </c>
      <c r="B469" s="11">
        <v>-0.63388689704690304</v>
      </c>
      <c r="C469" s="11">
        <v>4.8657644020076773E-2</v>
      </c>
      <c r="D469" s="3">
        <f>B469*Dashboard!$D$11*Dashboard!$D$10*SQRT(Dashboard!$D$12/365)</f>
        <v>-157382.55861116998</v>
      </c>
      <c r="E469" s="3">
        <f>IF(Dashboard!$I$3,C469*Dashboard!$E$11*Dashboard!$E$10*SQRT(Dashboard!$D$12/365),0)</f>
        <v>24161.611629920004</v>
      </c>
      <c r="F469" s="3">
        <f>D469+IF(Dashboard!$I$3,E469,0)</f>
        <v>-133220.94698124999</v>
      </c>
      <c r="G469" s="3">
        <f>IF(Dashboard!$I$4, ('Lookups and Calculations'!$F$9) / (1 - 'Lookups and Calculations'!$F$10), 'Lookups and Calculations'!$F$9)</f>
        <v>1951878.888340465</v>
      </c>
      <c r="H469" s="12">
        <f t="shared" si="14"/>
        <v>0</v>
      </c>
      <c r="I469" s="12">
        <f t="shared" si="15"/>
        <v>0</v>
      </c>
      <c r="J469" s="13">
        <f>(1 - Dashboard!$I$9) * H469 * Dashboard!$I$8 * 'Lookups and Calculations'!$F$12</f>
        <v>0</v>
      </c>
      <c r="K469" s="12">
        <f>(1 - Dashboard!$I$11) * I469 * Dashboard!$I$10 * 'Lookups and Calculations'!$F$12</f>
        <v>0</v>
      </c>
      <c r="L469" s="12">
        <f>(H469 - I469) * Dashboard!$I$13 * (Dashboard!$D$12 / 365) * 'Lookups and Calculations'!$F$12</f>
        <v>0</v>
      </c>
      <c r="M469" s="3">
        <f>(G469*2) * Dashboard!$I$13 * (Dashboard!$D$12 / 365) * 'Lookups and Calculations'!$F$12</f>
        <v>1602.0878730267946</v>
      </c>
      <c r="N469" s="12">
        <f>H469 * Dashboard!$I$14 * Dashboard!$I$15 * (Dashboard!$D$12 / 365) * 'Lookups and Calculations'!$F$12</f>
        <v>0</v>
      </c>
    </row>
    <row r="470" spans="1:14" x14ac:dyDescent="0.35">
      <c r="A470" s="2">
        <v>469</v>
      </c>
      <c r="B470" s="11">
        <v>-2.0360859154988677</v>
      </c>
      <c r="C470" s="11">
        <v>0.36549690761340181</v>
      </c>
      <c r="D470" s="3">
        <f>B470*Dashboard!$D$11*Dashboard!$D$10*SQRT(Dashboard!$D$12/365)</f>
        <v>-505523.00801016187</v>
      </c>
      <c r="E470" s="3">
        <f>IF(Dashboard!$I$3,C470*Dashboard!$E$11*Dashboard!$E$10*SQRT(Dashboard!$D$12/365),0)</f>
        <v>181492.43580408421</v>
      </c>
      <c r="F470" s="3">
        <f>D470+IF(Dashboard!$I$3,E470,0)</f>
        <v>-324030.57220607763</v>
      </c>
      <c r="G470" s="3">
        <f>IF(Dashboard!$I$4, ('Lookups and Calculations'!$F$9) / (1 - 'Lookups and Calculations'!$F$10), 'Lookups and Calculations'!$F$9)</f>
        <v>1951878.888340465</v>
      </c>
      <c r="H470" s="12">
        <f t="shared" si="14"/>
        <v>0</v>
      </c>
      <c r="I470" s="12">
        <f t="shared" si="15"/>
        <v>0</v>
      </c>
      <c r="J470" s="13">
        <f>(1 - Dashboard!$I$9) * H470 * Dashboard!$I$8 * 'Lookups and Calculations'!$F$12</f>
        <v>0</v>
      </c>
      <c r="K470" s="12">
        <f>(1 - Dashboard!$I$11) * I470 * Dashboard!$I$10 * 'Lookups and Calculations'!$F$12</f>
        <v>0</v>
      </c>
      <c r="L470" s="12">
        <f>(H470 - I470) * Dashboard!$I$13 * (Dashboard!$D$12 / 365) * 'Lookups and Calculations'!$F$12</f>
        <v>0</v>
      </c>
      <c r="M470" s="3">
        <f>(G470*2) * Dashboard!$I$13 * (Dashboard!$D$12 / 365) * 'Lookups and Calculations'!$F$12</f>
        <v>1602.0878730267946</v>
      </c>
      <c r="N470" s="12">
        <f>H470 * Dashboard!$I$14 * Dashboard!$I$15 * (Dashboard!$D$12 / 365) * 'Lookups and Calculations'!$F$12</f>
        <v>0</v>
      </c>
    </row>
    <row r="471" spans="1:14" x14ac:dyDescent="0.35">
      <c r="A471" s="2">
        <v>470</v>
      </c>
      <c r="B471" s="11">
        <v>0.21822758668494813</v>
      </c>
      <c r="C471" s="11">
        <v>0.72436132503076134</v>
      </c>
      <c r="D471" s="3">
        <f>B471*Dashboard!$D$11*Dashboard!$D$10*SQRT(Dashboard!$D$12/365)</f>
        <v>54181.930738784038</v>
      </c>
      <c r="E471" s="3">
        <f>IF(Dashboard!$I$3,C471*Dashboard!$E$11*Dashboard!$E$10*SQRT(Dashboard!$D$12/365),0)</f>
        <v>359691.41884276312</v>
      </c>
      <c r="F471" s="3">
        <f>D471+IF(Dashboard!$I$3,E471,0)</f>
        <v>413873.34958154714</v>
      </c>
      <c r="G471" s="3">
        <f>IF(Dashboard!$I$4, ('Lookups and Calculations'!$F$9) / (1 - 'Lookups and Calculations'!$F$10), 'Lookups and Calculations'!$F$9)</f>
        <v>1951878.888340465</v>
      </c>
      <c r="H471" s="12">
        <f t="shared" si="14"/>
        <v>0</v>
      </c>
      <c r="I471" s="12">
        <f t="shared" si="15"/>
        <v>0</v>
      </c>
      <c r="J471" s="13">
        <f>(1 - Dashboard!$I$9) * H471 * Dashboard!$I$8 * 'Lookups and Calculations'!$F$12</f>
        <v>0</v>
      </c>
      <c r="K471" s="12">
        <f>(1 - Dashboard!$I$11) * I471 * Dashboard!$I$10 * 'Lookups and Calculations'!$F$12</f>
        <v>0</v>
      </c>
      <c r="L471" s="12">
        <f>(H471 - I471) * Dashboard!$I$13 * (Dashboard!$D$12 / 365) * 'Lookups and Calculations'!$F$12</f>
        <v>0</v>
      </c>
      <c r="M471" s="3">
        <f>(G471*2) * Dashboard!$I$13 * (Dashboard!$D$12 / 365) * 'Lookups and Calculations'!$F$12</f>
        <v>1602.0878730267946</v>
      </c>
      <c r="N471" s="12">
        <f>H471 * Dashboard!$I$14 * Dashboard!$I$15 * (Dashboard!$D$12 / 365) * 'Lookups and Calculations'!$F$12</f>
        <v>0</v>
      </c>
    </row>
    <row r="472" spans="1:14" x14ac:dyDescent="0.35">
      <c r="A472" s="2">
        <v>471</v>
      </c>
      <c r="B472" s="11">
        <v>1.196017903989913</v>
      </c>
      <c r="C472" s="11">
        <v>-6.6256374575541068E-3</v>
      </c>
      <c r="D472" s="3">
        <f>B472*Dashboard!$D$11*Dashboard!$D$10*SQRT(Dashboard!$D$12/365)</f>
        <v>296949.43806477409</v>
      </c>
      <c r="E472" s="3">
        <f>IF(Dashboard!$I$3,C472*Dashboard!$E$11*Dashboard!$E$10*SQRT(Dashboard!$D$12/365),0)</f>
        <v>-3290.0499453697207</v>
      </c>
      <c r="F472" s="3">
        <f>D472+IF(Dashboard!$I$3,E472,0)</f>
        <v>293659.38811940438</v>
      </c>
      <c r="G472" s="3">
        <f>IF(Dashboard!$I$4, ('Lookups and Calculations'!$F$9) / (1 - 'Lookups and Calculations'!$F$10), 'Lookups and Calculations'!$F$9)</f>
        <v>1951878.888340465</v>
      </c>
      <c r="H472" s="12">
        <f t="shared" si="14"/>
        <v>0</v>
      </c>
      <c r="I472" s="12">
        <f t="shared" si="15"/>
        <v>0</v>
      </c>
      <c r="J472" s="13">
        <f>(1 - Dashboard!$I$9) * H472 * Dashboard!$I$8 * 'Lookups and Calculations'!$F$12</f>
        <v>0</v>
      </c>
      <c r="K472" s="12">
        <f>(1 - Dashboard!$I$11) * I472 * Dashboard!$I$10 * 'Lookups and Calculations'!$F$12</f>
        <v>0</v>
      </c>
      <c r="L472" s="12">
        <f>(H472 - I472) * Dashboard!$I$13 * (Dashboard!$D$12 / 365) * 'Lookups and Calculations'!$F$12</f>
        <v>0</v>
      </c>
      <c r="M472" s="3">
        <f>(G472*2) * Dashboard!$I$13 * (Dashboard!$D$12 / 365) * 'Lookups and Calculations'!$F$12</f>
        <v>1602.0878730267946</v>
      </c>
      <c r="N472" s="12">
        <f>H472 * Dashboard!$I$14 * Dashboard!$I$15 * (Dashboard!$D$12 / 365) * 'Lookups and Calculations'!$F$12</f>
        <v>0</v>
      </c>
    </row>
    <row r="473" spans="1:14" x14ac:dyDescent="0.35">
      <c r="A473" s="2">
        <v>472</v>
      </c>
      <c r="B473" s="11">
        <v>1.5419142217868227</v>
      </c>
      <c r="C473" s="11">
        <v>-0.8044703055950625</v>
      </c>
      <c r="D473" s="3">
        <f>B473*Dashboard!$D$11*Dashboard!$D$10*SQRT(Dashboard!$D$12/365)</f>
        <v>382829.18690115359</v>
      </c>
      <c r="E473" s="3">
        <f>IF(Dashboard!$I$3,C473*Dashboard!$E$11*Dashboard!$E$10*SQRT(Dashboard!$D$12/365),0)</f>
        <v>-399470.61726973212</v>
      </c>
      <c r="F473" s="3">
        <f>D473+IF(Dashboard!$I$3,E473,0)</f>
        <v>-16641.430368578527</v>
      </c>
      <c r="G473" s="3">
        <f>IF(Dashboard!$I$4, ('Lookups and Calculations'!$F$9) / (1 - 'Lookups and Calculations'!$F$10), 'Lookups and Calculations'!$F$9)</f>
        <v>1951878.888340465</v>
      </c>
      <c r="H473" s="12">
        <f t="shared" si="14"/>
        <v>0</v>
      </c>
      <c r="I473" s="12">
        <f t="shared" si="15"/>
        <v>0</v>
      </c>
      <c r="J473" s="13">
        <f>(1 - Dashboard!$I$9) * H473 * Dashboard!$I$8 * 'Lookups and Calculations'!$F$12</f>
        <v>0</v>
      </c>
      <c r="K473" s="12">
        <f>(1 - Dashboard!$I$11) * I473 * Dashboard!$I$10 * 'Lookups and Calculations'!$F$12</f>
        <v>0</v>
      </c>
      <c r="L473" s="12">
        <f>(H473 - I473) * Dashboard!$I$13 * (Dashboard!$D$12 / 365) * 'Lookups and Calculations'!$F$12</f>
        <v>0</v>
      </c>
      <c r="M473" s="3">
        <f>(G473*2) * Dashboard!$I$13 * (Dashboard!$D$12 / 365) * 'Lookups and Calculations'!$F$12</f>
        <v>1602.0878730267946</v>
      </c>
      <c r="N473" s="12">
        <f>H473 * Dashboard!$I$14 * Dashboard!$I$15 * (Dashboard!$D$12 / 365) * 'Lookups and Calculations'!$F$12</f>
        <v>0</v>
      </c>
    </row>
    <row r="474" spans="1:14" x14ac:dyDescent="0.35">
      <c r="A474" s="2">
        <v>473</v>
      </c>
      <c r="B474" s="11">
        <v>-0.53727428959613466</v>
      </c>
      <c r="C474" s="11">
        <v>-0.60018492755954855</v>
      </c>
      <c r="D474" s="3">
        <f>B474*Dashboard!$D$11*Dashboard!$D$10*SQRT(Dashboard!$D$12/365)</f>
        <v>-133395.40975932448</v>
      </c>
      <c r="E474" s="3">
        <f>IF(Dashboard!$I$3,C474*Dashboard!$E$11*Dashboard!$E$10*SQRT(Dashboard!$D$12/365),0)</f>
        <v>-298029.94817920082</v>
      </c>
      <c r="F474" s="3">
        <f>D474+IF(Dashboard!$I$3,E474,0)</f>
        <v>-431425.35793852527</v>
      </c>
      <c r="G474" s="3">
        <f>IF(Dashboard!$I$4, ('Lookups and Calculations'!$F$9) / (1 - 'Lookups and Calculations'!$F$10), 'Lookups and Calculations'!$F$9)</f>
        <v>1951878.888340465</v>
      </c>
      <c r="H474" s="12">
        <f t="shared" si="14"/>
        <v>0</v>
      </c>
      <c r="I474" s="12">
        <f t="shared" si="15"/>
        <v>0</v>
      </c>
      <c r="J474" s="13">
        <f>(1 - Dashboard!$I$9) * H474 * Dashboard!$I$8 * 'Lookups and Calculations'!$F$12</f>
        <v>0</v>
      </c>
      <c r="K474" s="12">
        <f>(1 - Dashboard!$I$11) * I474 * Dashboard!$I$10 * 'Lookups and Calculations'!$F$12</f>
        <v>0</v>
      </c>
      <c r="L474" s="12">
        <f>(H474 - I474) * Dashboard!$I$13 * (Dashboard!$D$12 / 365) * 'Lookups and Calculations'!$F$12</f>
        <v>0</v>
      </c>
      <c r="M474" s="3">
        <f>(G474*2) * Dashboard!$I$13 * (Dashboard!$D$12 / 365) * 'Lookups and Calculations'!$F$12</f>
        <v>1602.0878730267946</v>
      </c>
      <c r="N474" s="12">
        <f>H474 * Dashboard!$I$14 * Dashboard!$I$15 * (Dashboard!$D$12 / 365) * 'Lookups and Calculations'!$F$12</f>
        <v>0</v>
      </c>
    </row>
    <row r="475" spans="1:14" x14ac:dyDescent="0.35">
      <c r="A475" s="2">
        <v>474</v>
      </c>
      <c r="B475" s="11">
        <v>0.93454901206017493</v>
      </c>
      <c r="C475" s="11">
        <v>-1.0371664336572524</v>
      </c>
      <c r="D475" s="3">
        <f>B475*Dashboard!$D$11*Dashboard!$D$10*SQRT(Dashboard!$D$12/365)</f>
        <v>232031.47967055786</v>
      </c>
      <c r="E475" s="3">
        <f>IF(Dashboard!$I$3,C475*Dashboard!$E$11*Dashboard!$E$10*SQRT(Dashboard!$D$12/365),0)</f>
        <v>-515019.02877327555</v>
      </c>
      <c r="F475" s="3">
        <f>D475+IF(Dashboard!$I$3,E475,0)</f>
        <v>-282987.54910271766</v>
      </c>
      <c r="G475" s="3">
        <f>IF(Dashboard!$I$4, ('Lookups and Calculations'!$F$9) / (1 - 'Lookups and Calculations'!$F$10), 'Lookups and Calculations'!$F$9)</f>
        <v>1951878.888340465</v>
      </c>
      <c r="H475" s="12">
        <f t="shared" si="14"/>
        <v>0</v>
      </c>
      <c r="I475" s="12">
        <f t="shared" si="15"/>
        <v>0</v>
      </c>
      <c r="J475" s="13">
        <f>(1 - Dashboard!$I$9) * H475 * Dashboard!$I$8 * 'Lookups and Calculations'!$F$12</f>
        <v>0</v>
      </c>
      <c r="K475" s="12">
        <f>(1 - Dashboard!$I$11) * I475 * Dashboard!$I$10 * 'Lookups and Calculations'!$F$12</f>
        <v>0</v>
      </c>
      <c r="L475" s="12">
        <f>(H475 - I475) * Dashboard!$I$13 * (Dashboard!$D$12 / 365) * 'Lookups and Calculations'!$F$12</f>
        <v>0</v>
      </c>
      <c r="M475" s="3">
        <f>(G475*2) * Dashboard!$I$13 * (Dashboard!$D$12 / 365) * 'Lookups and Calculations'!$F$12</f>
        <v>1602.0878730267946</v>
      </c>
      <c r="N475" s="12">
        <f>H475 * Dashboard!$I$14 * Dashboard!$I$15 * (Dashboard!$D$12 / 365) * 'Lookups and Calculations'!$F$12</f>
        <v>0</v>
      </c>
    </row>
    <row r="476" spans="1:14" x14ac:dyDescent="0.35">
      <c r="A476" s="2">
        <v>475</v>
      </c>
      <c r="B476" s="11">
        <v>1.4841006678868174</v>
      </c>
      <c r="C476" s="11">
        <v>-0.65146046711972905</v>
      </c>
      <c r="D476" s="3">
        <f>B476*Dashboard!$D$11*Dashboard!$D$10*SQRT(Dashboard!$D$12/365)</f>
        <v>368475.13560655119</v>
      </c>
      <c r="E476" s="3">
        <f>IF(Dashboard!$I$3,C476*Dashboard!$E$11*Dashboard!$E$10*SQRT(Dashboard!$D$12/365),0)</f>
        <v>-323491.51126796223</v>
      </c>
      <c r="F476" s="3">
        <f>D476+IF(Dashboard!$I$3,E476,0)</f>
        <v>44983.624338588968</v>
      </c>
      <c r="G476" s="3">
        <f>IF(Dashboard!$I$4, ('Lookups and Calculations'!$F$9) / (1 - 'Lookups and Calculations'!$F$10), 'Lookups and Calculations'!$F$9)</f>
        <v>1951878.888340465</v>
      </c>
      <c r="H476" s="12">
        <f t="shared" si="14"/>
        <v>0</v>
      </c>
      <c r="I476" s="12">
        <f t="shared" si="15"/>
        <v>0</v>
      </c>
      <c r="J476" s="13">
        <f>(1 - Dashboard!$I$9) * H476 * Dashboard!$I$8 * 'Lookups and Calculations'!$F$12</f>
        <v>0</v>
      </c>
      <c r="K476" s="12">
        <f>(1 - Dashboard!$I$11) * I476 * Dashboard!$I$10 * 'Lookups and Calculations'!$F$12</f>
        <v>0</v>
      </c>
      <c r="L476" s="12">
        <f>(H476 - I476) * Dashboard!$I$13 * (Dashboard!$D$12 / 365) * 'Lookups and Calculations'!$F$12</f>
        <v>0</v>
      </c>
      <c r="M476" s="3">
        <f>(G476*2) * Dashboard!$I$13 * (Dashboard!$D$12 / 365) * 'Lookups and Calculations'!$F$12</f>
        <v>1602.0878730267946</v>
      </c>
      <c r="N476" s="12">
        <f>H476 * Dashboard!$I$14 * Dashboard!$I$15 * (Dashboard!$D$12 / 365) * 'Lookups and Calculations'!$F$12</f>
        <v>0</v>
      </c>
    </row>
    <row r="477" spans="1:14" x14ac:dyDescent="0.35">
      <c r="A477" s="2">
        <v>476</v>
      </c>
      <c r="B477" s="11">
        <v>-0.11111533073829355</v>
      </c>
      <c r="C477" s="11">
        <v>0.72751215895427501</v>
      </c>
      <c r="D477" s="3">
        <f>B477*Dashboard!$D$11*Dashboard!$D$10*SQRT(Dashboard!$D$12/365)</f>
        <v>-27587.910609903432</v>
      </c>
      <c r="E477" s="3">
        <f>IF(Dashboard!$I$3,C477*Dashboard!$E$11*Dashboard!$E$10*SQRT(Dashboard!$D$12/365),0)</f>
        <v>361256.00806822797</v>
      </c>
      <c r="F477" s="3">
        <f>D477+IF(Dashboard!$I$3,E477,0)</f>
        <v>333668.09745832451</v>
      </c>
      <c r="G477" s="3">
        <f>IF(Dashboard!$I$4, ('Lookups and Calculations'!$F$9) / (1 - 'Lookups and Calculations'!$F$10), 'Lookups and Calculations'!$F$9)</f>
        <v>1951878.888340465</v>
      </c>
      <c r="H477" s="12">
        <f t="shared" si="14"/>
        <v>0</v>
      </c>
      <c r="I477" s="12">
        <f t="shared" si="15"/>
        <v>0</v>
      </c>
      <c r="J477" s="13">
        <f>(1 - Dashboard!$I$9) * H477 * Dashboard!$I$8 * 'Lookups and Calculations'!$F$12</f>
        <v>0</v>
      </c>
      <c r="K477" s="12">
        <f>(1 - Dashboard!$I$11) * I477 * Dashboard!$I$10 * 'Lookups and Calculations'!$F$12</f>
        <v>0</v>
      </c>
      <c r="L477" s="12">
        <f>(H477 - I477) * Dashboard!$I$13 * (Dashboard!$D$12 / 365) * 'Lookups and Calculations'!$F$12</f>
        <v>0</v>
      </c>
      <c r="M477" s="3">
        <f>(G477*2) * Dashboard!$I$13 * (Dashboard!$D$12 / 365) * 'Lookups and Calculations'!$F$12</f>
        <v>1602.0878730267946</v>
      </c>
      <c r="N477" s="12">
        <f>H477 * Dashboard!$I$14 * Dashboard!$I$15 * (Dashboard!$D$12 / 365) * 'Lookups and Calculations'!$F$12</f>
        <v>0</v>
      </c>
    </row>
    <row r="478" spans="1:14" x14ac:dyDescent="0.35">
      <c r="A478" s="2">
        <v>477</v>
      </c>
      <c r="B478" s="11">
        <v>0.85550844621978273</v>
      </c>
      <c r="C478" s="11">
        <v>0.58404429411964476</v>
      </c>
      <c r="D478" s="3">
        <f>B478*Dashboard!$D$11*Dashboard!$D$10*SQRT(Dashboard!$D$12/365)</f>
        <v>212407.14835216629</v>
      </c>
      <c r="E478" s="3">
        <f>IF(Dashboard!$I$3,C478*Dashboard!$E$11*Dashboard!$E$10*SQRT(Dashboard!$D$12/365),0)</f>
        <v>290015.09821081877</v>
      </c>
      <c r="F478" s="3">
        <f>D478+IF(Dashboard!$I$3,E478,0)</f>
        <v>502422.24656298506</v>
      </c>
      <c r="G478" s="3">
        <f>IF(Dashboard!$I$4, ('Lookups and Calculations'!$F$9) / (1 - 'Lookups and Calculations'!$F$10), 'Lookups and Calculations'!$F$9)</f>
        <v>1951878.888340465</v>
      </c>
      <c r="H478" s="12">
        <f t="shared" si="14"/>
        <v>0</v>
      </c>
      <c r="I478" s="12">
        <f t="shared" si="15"/>
        <v>0</v>
      </c>
      <c r="J478" s="13">
        <f>(1 - Dashboard!$I$9) * H478 * Dashboard!$I$8 * 'Lookups and Calculations'!$F$12</f>
        <v>0</v>
      </c>
      <c r="K478" s="12">
        <f>(1 - Dashboard!$I$11) * I478 * Dashboard!$I$10 * 'Lookups and Calculations'!$F$12</f>
        <v>0</v>
      </c>
      <c r="L478" s="12">
        <f>(H478 - I478) * Dashboard!$I$13 * (Dashboard!$D$12 / 365) * 'Lookups and Calculations'!$F$12</f>
        <v>0</v>
      </c>
      <c r="M478" s="3">
        <f>(G478*2) * Dashboard!$I$13 * (Dashboard!$D$12 / 365) * 'Lookups and Calculations'!$F$12</f>
        <v>1602.0878730267946</v>
      </c>
      <c r="N478" s="12">
        <f>H478 * Dashboard!$I$14 * Dashboard!$I$15 * (Dashboard!$D$12 / 365) * 'Lookups and Calculations'!$F$12</f>
        <v>0</v>
      </c>
    </row>
    <row r="479" spans="1:14" x14ac:dyDescent="0.35">
      <c r="A479" s="2">
        <v>478</v>
      </c>
      <c r="B479" s="11">
        <v>-1.4554261407200451</v>
      </c>
      <c r="C479" s="11">
        <v>-1.0485455217731263</v>
      </c>
      <c r="D479" s="3">
        <f>B479*Dashboard!$D$11*Dashboard!$D$10*SQRT(Dashboard!$D$12/365)</f>
        <v>-361355.77334571839</v>
      </c>
      <c r="E479" s="3">
        <f>IF(Dashboard!$I$3,C479*Dashboard!$E$11*Dashboard!$E$10*SQRT(Dashboard!$D$12/365),0)</f>
        <v>-520669.46897224913</v>
      </c>
      <c r="F479" s="3">
        <f>D479+IF(Dashboard!$I$3,E479,0)</f>
        <v>-882025.24231796758</v>
      </c>
      <c r="G479" s="3">
        <f>IF(Dashboard!$I$4, ('Lookups and Calculations'!$F$9) / (1 - 'Lookups and Calculations'!$F$10), 'Lookups and Calculations'!$F$9)</f>
        <v>1951878.888340465</v>
      </c>
      <c r="H479" s="12">
        <f t="shared" si="14"/>
        <v>0</v>
      </c>
      <c r="I479" s="12">
        <f t="shared" si="15"/>
        <v>0</v>
      </c>
      <c r="J479" s="13">
        <f>(1 - Dashboard!$I$9) * H479 * Dashboard!$I$8 * 'Lookups and Calculations'!$F$12</f>
        <v>0</v>
      </c>
      <c r="K479" s="12">
        <f>(1 - Dashboard!$I$11) * I479 * Dashboard!$I$10 * 'Lookups and Calculations'!$F$12</f>
        <v>0</v>
      </c>
      <c r="L479" s="12">
        <f>(H479 - I479) * Dashboard!$I$13 * (Dashboard!$D$12 / 365) * 'Lookups and Calculations'!$F$12</f>
        <v>0</v>
      </c>
      <c r="M479" s="3">
        <f>(G479*2) * Dashboard!$I$13 * (Dashboard!$D$12 / 365) * 'Lookups and Calculations'!$F$12</f>
        <v>1602.0878730267946</v>
      </c>
      <c r="N479" s="12">
        <f>H479 * Dashboard!$I$14 * Dashboard!$I$15 * (Dashboard!$D$12 / 365) * 'Lookups and Calculations'!$F$12</f>
        <v>0</v>
      </c>
    </row>
    <row r="480" spans="1:14" x14ac:dyDescent="0.35">
      <c r="A480" s="2">
        <v>479</v>
      </c>
      <c r="B480" s="11">
        <v>-0.78288487478454505</v>
      </c>
      <c r="C480" s="11">
        <v>-1.5011131737062891</v>
      </c>
      <c r="D480" s="3">
        <f>B480*Dashboard!$D$11*Dashboard!$D$10*SQRT(Dashboard!$D$12/365)</f>
        <v>-194376.0397408251</v>
      </c>
      <c r="E480" s="3">
        <f>IF(Dashboard!$I$3,C480*Dashboard!$E$11*Dashboard!$E$10*SQRT(Dashboard!$D$12/365),0)</f>
        <v>-745398.06121074839</v>
      </c>
      <c r="F480" s="3">
        <f>D480+IF(Dashboard!$I$3,E480,0)</f>
        <v>-939774.10095157346</v>
      </c>
      <c r="G480" s="3">
        <f>IF(Dashboard!$I$4, ('Lookups and Calculations'!$F$9) / (1 - 'Lookups and Calculations'!$F$10), 'Lookups and Calculations'!$F$9)</f>
        <v>1951878.888340465</v>
      </c>
      <c r="H480" s="12">
        <f t="shared" si="14"/>
        <v>0</v>
      </c>
      <c r="I480" s="12">
        <f t="shared" si="15"/>
        <v>0</v>
      </c>
      <c r="J480" s="13">
        <f>(1 - Dashboard!$I$9) * H480 * Dashboard!$I$8 * 'Lookups and Calculations'!$F$12</f>
        <v>0</v>
      </c>
      <c r="K480" s="12">
        <f>(1 - Dashboard!$I$11) * I480 * Dashboard!$I$10 * 'Lookups and Calculations'!$F$12</f>
        <v>0</v>
      </c>
      <c r="L480" s="12">
        <f>(H480 - I480) * Dashboard!$I$13 * (Dashboard!$D$12 / 365) * 'Lookups and Calculations'!$F$12</f>
        <v>0</v>
      </c>
      <c r="M480" s="3">
        <f>(G480*2) * Dashboard!$I$13 * (Dashboard!$D$12 / 365) * 'Lookups and Calculations'!$F$12</f>
        <v>1602.0878730267946</v>
      </c>
      <c r="N480" s="12">
        <f>H480 * Dashboard!$I$14 * Dashboard!$I$15 * (Dashboard!$D$12 / 365) * 'Lookups and Calculations'!$F$12</f>
        <v>0</v>
      </c>
    </row>
    <row r="481" spans="1:14" x14ac:dyDescent="0.35">
      <c r="A481" s="2">
        <v>480</v>
      </c>
      <c r="B481" s="11">
        <v>7.1211340292280462E-2</v>
      </c>
      <c r="C481" s="11">
        <v>0.11861723111269334</v>
      </c>
      <c r="D481" s="3">
        <f>B481*Dashboard!$D$11*Dashboard!$D$10*SQRT(Dashboard!$D$12/365)</f>
        <v>17680.477368347514</v>
      </c>
      <c r="E481" s="3">
        <f>IF(Dashboard!$I$3,C481*Dashboard!$E$11*Dashboard!$E$10*SQRT(Dashboard!$D$12/365),0)</f>
        <v>58900.991375143822</v>
      </c>
      <c r="F481" s="3">
        <f>D481+IF(Dashboard!$I$3,E481,0)</f>
        <v>76581.468743491336</v>
      </c>
      <c r="G481" s="3">
        <f>IF(Dashboard!$I$4, ('Lookups and Calculations'!$F$9) / (1 - 'Lookups and Calculations'!$F$10), 'Lookups and Calculations'!$F$9)</f>
        <v>1951878.888340465</v>
      </c>
      <c r="H481" s="12">
        <f t="shared" si="14"/>
        <v>0</v>
      </c>
      <c r="I481" s="12">
        <f t="shared" si="15"/>
        <v>0</v>
      </c>
      <c r="J481" s="13">
        <f>(1 - Dashboard!$I$9) * H481 * Dashboard!$I$8 * 'Lookups and Calculations'!$F$12</f>
        <v>0</v>
      </c>
      <c r="K481" s="12">
        <f>(1 - Dashboard!$I$11) * I481 * Dashboard!$I$10 * 'Lookups and Calculations'!$F$12</f>
        <v>0</v>
      </c>
      <c r="L481" s="12">
        <f>(H481 - I481) * Dashboard!$I$13 * (Dashboard!$D$12 / 365) * 'Lookups and Calculations'!$F$12</f>
        <v>0</v>
      </c>
      <c r="M481" s="3">
        <f>(G481*2) * Dashboard!$I$13 * (Dashboard!$D$12 / 365) * 'Lookups and Calculations'!$F$12</f>
        <v>1602.0878730267946</v>
      </c>
      <c r="N481" s="12">
        <f>H481 * Dashboard!$I$14 * Dashboard!$I$15 * (Dashboard!$D$12 / 365) * 'Lookups and Calculations'!$F$12</f>
        <v>0</v>
      </c>
    </row>
    <row r="482" spans="1:14" x14ac:dyDescent="0.35">
      <c r="A482" s="2">
        <v>481</v>
      </c>
      <c r="B482" s="11">
        <v>1.8284527086824702</v>
      </c>
      <c r="C482" s="11">
        <v>-0.77206147184119789</v>
      </c>
      <c r="D482" s="3">
        <f>B482*Dashboard!$D$11*Dashboard!$D$10*SQRT(Dashboard!$D$12/365)</f>
        <v>453971.46862096869</v>
      </c>
      <c r="E482" s="3">
        <f>IF(Dashboard!$I$3,C482*Dashboard!$E$11*Dashboard!$E$10*SQRT(Dashboard!$D$12/365),0)</f>
        <v>-383377.57227527199</v>
      </c>
      <c r="F482" s="3">
        <f>D482+IF(Dashboard!$I$3,E482,0)</f>
        <v>70593.896345696703</v>
      </c>
      <c r="G482" s="3">
        <f>IF(Dashboard!$I$4, ('Lookups and Calculations'!$F$9) / (1 - 'Lookups and Calculations'!$F$10), 'Lookups and Calculations'!$F$9)</f>
        <v>1951878.888340465</v>
      </c>
      <c r="H482" s="12">
        <f t="shared" si="14"/>
        <v>0</v>
      </c>
      <c r="I482" s="12">
        <f t="shared" si="15"/>
        <v>0</v>
      </c>
      <c r="J482" s="13">
        <f>(1 - Dashboard!$I$9) * H482 * Dashboard!$I$8 * 'Lookups and Calculations'!$F$12</f>
        <v>0</v>
      </c>
      <c r="K482" s="12">
        <f>(1 - Dashboard!$I$11) * I482 * Dashboard!$I$10 * 'Lookups and Calculations'!$F$12</f>
        <v>0</v>
      </c>
      <c r="L482" s="12">
        <f>(H482 - I482) * Dashboard!$I$13 * (Dashboard!$D$12 / 365) * 'Lookups and Calculations'!$F$12</f>
        <v>0</v>
      </c>
      <c r="M482" s="3">
        <f>(G482*2) * Dashboard!$I$13 * (Dashboard!$D$12 / 365) * 'Lookups and Calculations'!$F$12</f>
        <v>1602.0878730267946</v>
      </c>
      <c r="N482" s="12">
        <f>H482 * Dashboard!$I$14 * Dashboard!$I$15 * (Dashboard!$D$12 / 365) * 'Lookups and Calculations'!$F$12</f>
        <v>0</v>
      </c>
    </row>
    <row r="483" spans="1:14" x14ac:dyDescent="0.35">
      <c r="A483" s="2">
        <v>482</v>
      </c>
      <c r="B483" s="11">
        <v>-1.2085200430593157</v>
      </c>
      <c r="C483" s="11">
        <v>1.3200891697798725</v>
      </c>
      <c r="D483" s="3">
        <f>B483*Dashboard!$D$11*Dashboard!$D$10*SQRT(Dashboard!$D$12/365)</f>
        <v>-300053.49123896309</v>
      </c>
      <c r="E483" s="3">
        <f>IF(Dashboard!$I$3,C483*Dashboard!$E$11*Dashboard!$E$10*SQRT(Dashboard!$D$12/365),0)</f>
        <v>655508.14223402017</v>
      </c>
      <c r="F483" s="3">
        <f>D483+IF(Dashboard!$I$3,E483,0)</f>
        <v>355454.65099505708</v>
      </c>
      <c r="G483" s="3">
        <f>IF(Dashboard!$I$4, ('Lookups and Calculations'!$F$9) / (1 - 'Lookups and Calculations'!$F$10), 'Lookups and Calculations'!$F$9)</f>
        <v>1951878.888340465</v>
      </c>
      <c r="H483" s="12">
        <f t="shared" si="14"/>
        <v>0</v>
      </c>
      <c r="I483" s="12">
        <f t="shared" si="15"/>
        <v>0</v>
      </c>
      <c r="J483" s="13">
        <f>(1 - Dashboard!$I$9) * H483 * Dashboard!$I$8 * 'Lookups and Calculations'!$F$12</f>
        <v>0</v>
      </c>
      <c r="K483" s="12">
        <f>(1 - Dashboard!$I$11) * I483 * Dashboard!$I$10 * 'Lookups and Calculations'!$F$12</f>
        <v>0</v>
      </c>
      <c r="L483" s="12">
        <f>(H483 - I483) * Dashboard!$I$13 * (Dashboard!$D$12 / 365) * 'Lookups and Calculations'!$F$12</f>
        <v>0</v>
      </c>
      <c r="M483" s="3">
        <f>(G483*2) * Dashboard!$I$13 * (Dashboard!$D$12 / 365) * 'Lookups and Calculations'!$F$12</f>
        <v>1602.0878730267946</v>
      </c>
      <c r="N483" s="12">
        <f>H483 * Dashboard!$I$14 * Dashboard!$I$15 * (Dashboard!$D$12 / 365) * 'Lookups and Calculations'!$F$12</f>
        <v>0</v>
      </c>
    </row>
    <row r="484" spans="1:14" x14ac:dyDescent="0.35">
      <c r="A484" s="2">
        <v>483</v>
      </c>
      <c r="B484" s="11">
        <v>0.82246297470845342</v>
      </c>
      <c r="C484" s="11">
        <v>-0.62631459099847753</v>
      </c>
      <c r="D484" s="3">
        <f>B484*Dashboard!$D$11*Dashboard!$D$10*SQRT(Dashboard!$D$12/365)</f>
        <v>204202.56030784093</v>
      </c>
      <c r="E484" s="3">
        <f>IF(Dashboard!$I$3,C484*Dashboard!$E$11*Dashboard!$E$10*SQRT(Dashboard!$D$12/365),0)</f>
        <v>-311004.98617675417</v>
      </c>
      <c r="F484" s="3">
        <f>D484+IF(Dashboard!$I$3,E484,0)</f>
        <v>-106802.42586891324</v>
      </c>
      <c r="G484" s="3">
        <f>IF(Dashboard!$I$4, ('Lookups and Calculations'!$F$9) / (1 - 'Lookups and Calculations'!$F$10), 'Lookups and Calculations'!$F$9)</f>
        <v>1951878.888340465</v>
      </c>
      <c r="H484" s="12">
        <f t="shared" si="14"/>
        <v>0</v>
      </c>
      <c r="I484" s="12">
        <f t="shared" si="15"/>
        <v>0</v>
      </c>
      <c r="J484" s="13">
        <f>(1 - Dashboard!$I$9) * H484 * Dashboard!$I$8 * 'Lookups and Calculations'!$F$12</f>
        <v>0</v>
      </c>
      <c r="K484" s="12">
        <f>(1 - Dashboard!$I$11) * I484 * Dashboard!$I$10 * 'Lookups and Calculations'!$F$12</f>
        <v>0</v>
      </c>
      <c r="L484" s="12">
        <f>(H484 - I484) * Dashboard!$I$13 * (Dashboard!$D$12 / 365) * 'Lookups and Calculations'!$F$12</f>
        <v>0</v>
      </c>
      <c r="M484" s="3">
        <f>(G484*2) * Dashboard!$I$13 * (Dashboard!$D$12 / 365) * 'Lookups and Calculations'!$F$12</f>
        <v>1602.0878730267946</v>
      </c>
      <c r="N484" s="12">
        <f>H484 * Dashboard!$I$14 * Dashboard!$I$15 * (Dashboard!$D$12 / 365) * 'Lookups and Calculations'!$F$12</f>
        <v>0</v>
      </c>
    </row>
    <row r="485" spans="1:14" x14ac:dyDescent="0.35">
      <c r="A485" s="2">
        <v>484</v>
      </c>
      <c r="B485" s="11">
        <v>0.34599034488882624</v>
      </c>
      <c r="C485" s="11">
        <v>0.29381789960957561</v>
      </c>
      <c r="D485" s="3">
        <f>B485*Dashboard!$D$11*Dashboard!$D$10*SQRT(Dashboard!$D$12/365)</f>
        <v>85903.094048867046</v>
      </c>
      <c r="E485" s="3">
        <f>IF(Dashboard!$I$3,C485*Dashboard!$E$11*Dashboard!$E$10*SQRT(Dashboard!$D$12/365),0)</f>
        <v>145899.2543361985</v>
      </c>
      <c r="F485" s="3">
        <f>D485+IF(Dashboard!$I$3,E485,0)</f>
        <v>231802.34838506556</v>
      </c>
      <c r="G485" s="3">
        <f>IF(Dashboard!$I$4, ('Lookups and Calculations'!$F$9) / (1 - 'Lookups and Calculations'!$F$10), 'Lookups and Calculations'!$F$9)</f>
        <v>1951878.888340465</v>
      </c>
      <c r="H485" s="12">
        <f t="shared" si="14"/>
        <v>0</v>
      </c>
      <c r="I485" s="12">
        <f t="shared" si="15"/>
        <v>0</v>
      </c>
      <c r="J485" s="13">
        <f>(1 - Dashboard!$I$9) * H485 * Dashboard!$I$8 * 'Lookups and Calculations'!$F$12</f>
        <v>0</v>
      </c>
      <c r="K485" s="12">
        <f>(1 - Dashboard!$I$11) * I485 * Dashboard!$I$10 * 'Lookups and Calculations'!$F$12</f>
        <v>0</v>
      </c>
      <c r="L485" s="12">
        <f>(H485 - I485) * Dashboard!$I$13 * (Dashboard!$D$12 / 365) * 'Lookups and Calculations'!$F$12</f>
        <v>0</v>
      </c>
      <c r="M485" s="3">
        <f>(G485*2) * Dashboard!$I$13 * (Dashboard!$D$12 / 365) * 'Lookups and Calculations'!$F$12</f>
        <v>1602.0878730267946</v>
      </c>
      <c r="N485" s="12">
        <f>H485 * Dashboard!$I$14 * Dashboard!$I$15 * (Dashboard!$D$12 / 365) * 'Lookups and Calculations'!$F$12</f>
        <v>0</v>
      </c>
    </row>
    <row r="486" spans="1:14" x14ac:dyDescent="0.35">
      <c r="A486" s="2">
        <v>485</v>
      </c>
      <c r="B486" s="11">
        <v>-1.3179727941577686</v>
      </c>
      <c r="C486" s="11">
        <v>-0.41249362084385338</v>
      </c>
      <c r="D486" s="3">
        <f>B486*Dashboard!$D$11*Dashboard!$D$10*SQRT(Dashboard!$D$12/365)</f>
        <v>-327228.61363880569</v>
      </c>
      <c r="E486" s="3">
        <f>IF(Dashboard!$I$3,C486*Dashboard!$E$11*Dashboard!$E$10*SQRT(Dashboard!$D$12/365),0)</f>
        <v>-204829.28977277133</v>
      </c>
      <c r="F486" s="3">
        <f>D486+IF(Dashboard!$I$3,E486,0)</f>
        <v>-532057.90341157699</v>
      </c>
      <c r="G486" s="3">
        <f>IF(Dashboard!$I$4, ('Lookups and Calculations'!$F$9) / (1 - 'Lookups and Calculations'!$F$10), 'Lookups and Calculations'!$F$9)</f>
        <v>1951878.888340465</v>
      </c>
      <c r="H486" s="12">
        <f t="shared" si="14"/>
        <v>0</v>
      </c>
      <c r="I486" s="12">
        <f t="shared" si="15"/>
        <v>0</v>
      </c>
      <c r="J486" s="13">
        <f>(1 - Dashboard!$I$9) * H486 * Dashboard!$I$8 * 'Lookups and Calculations'!$F$12</f>
        <v>0</v>
      </c>
      <c r="K486" s="12">
        <f>(1 - Dashboard!$I$11) * I486 * Dashboard!$I$10 * 'Lookups and Calculations'!$F$12</f>
        <v>0</v>
      </c>
      <c r="L486" s="12">
        <f>(H486 - I486) * Dashboard!$I$13 * (Dashboard!$D$12 / 365) * 'Lookups and Calculations'!$F$12</f>
        <v>0</v>
      </c>
      <c r="M486" s="3">
        <f>(G486*2) * Dashboard!$I$13 * (Dashboard!$D$12 / 365) * 'Lookups and Calculations'!$F$12</f>
        <v>1602.0878730267946</v>
      </c>
      <c r="N486" s="12">
        <f>H486 * Dashboard!$I$14 * Dashboard!$I$15 * (Dashboard!$D$12 / 365) * 'Lookups and Calculations'!$F$12</f>
        <v>0</v>
      </c>
    </row>
    <row r="487" spans="1:14" x14ac:dyDescent="0.35">
      <c r="A487" s="2">
        <v>486</v>
      </c>
      <c r="B487" s="11">
        <v>0.66273537030346541</v>
      </c>
      <c r="C487" s="11">
        <v>7.5498733194642578E-2</v>
      </c>
      <c r="D487" s="3">
        <f>B487*Dashboard!$D$11*Dashboard!$D$10*SQRT(Dashboard!$D$12/365)</f>
        <v>164545.10851446565</v>
      </c>
      <c r="E487" s="3">
        <f>IF(Dashboard!$I$3,C487*Dashboard!$E$11*Dashboard!$E$10*SQRT(Dashboard!$D$12/365),0)</f>
        <v>37489.917704343163</v>
      </c>
      <c r="F487" s="3">
        <f>D487+IF(Dashboard!$I$3,E487,0)</f>
        <v>202035.02621880881</v>
      </c>
      <c r="G487" s="3">
        <f>IF(Dashboard!$I$4, ('Lookups and Calculations'!$F$9) / (1 - 'Lookups and Calculations'!$F$10), 'Lookups and Calculations'!$F$9)</f>
        <v>1951878.888340465</v>
      </c>
      <c r="H487" s="12">
        <f t="shared" si="14"/>
        <v>0</v>
      </c>
      <c r="I487" s="12">
        <f t="shared" si="15"/>
        <v>0</v>
      </c>
      <c r="J487" s="13">
        <f>(1 - Dashboard!$I$9) * H487 * Dashboard!$I$8 * 'Lookups and Calculations'!$F$12</f>
        <v>0</v>
      </c>
      <c r="K487" s="12">
        <f>(1 - Dashboard!$I$11) * I487 * Dashboard!$I$10 * 'Lookups and Calculations'!$F$12</f>
        <v>0</v>
      </c>
      <c r="L487" s="12">
        <f>(H487 - I487) * Dashboard!$I$13 * (Dashboard!$D$12 / 365) * 'Lookups and Calculations'!$F$12</f>
        <v>0</v>
      </c>
      <c r="M487" s="3">
        <f>(G487*2) * Dashboard!$I$13 * (Dashboard!$D$12 / 365) * 'Lookups and Calculations'!$F$12</f>
        <v>1602.0878730267946</v>
      </c>
      <c r="N487" s="12">
        <f>H487 * Dashboard!$I$14 * Dashboard!$I$15 * (Dashboard!$D$12 / 365) * 'Lookups and Calculations'!$F$12</f>
        <v>0</v>
      </c>
    </row>
    <row r="488" spans="1:14" x14ac:dyDescent="0.35">
      <c r="A488" s="2">
        <v>487</v>
      </c>
      <c r="B488" s="11">
        <v>1.0722418518830898</v>
      </c>
      <c r="C488" s="11">
        <v>0.74712241381999556</v>
      </c>
      <c r="D488" s="3">
        <f>B488*Dashboard!$D$11*Dashboard!$D$10*SQRT(Dashboard!$D$12/365)</f>
        <v>266218.10118730599</v>
      </c>
      <c r="E488" s="3">
        <f>IF(Dashboard!$I$3,C488*Dashboard!$E$11*Dashboard!$E$10*SQRT(Dashboard!$D$12/365),0)</f>
        <v>370993.74551054608</v>
      </c>
      <c r="F488" s="3">
        <f>D488+IF(Dashboard!$I$3,E488,0)</f>
        <v>637211.84669785202</v>
      </c>
      <c r="G488" s="3">
        <f>IF(Dashboard!$I$4, ('Lookups and Calculations'!$F$9) / (1 - 'Lookups and Calculations'!$F$10), 'Lookups and Calculations'!$F$9)</f>
        <v>1951878.888340465</v>
      </c>
      <c r="H488" s="12">
        <f t="shared" si="14"/>
        <v>0</v>
      </c>
      <c r="I488" s="12">
        <f t="shared" si="15"/>
        <v>0</v>
      </c>
      <c r="J488" s="13">
        <f>(1 - Dashboard!$I$9) * H488 * Dashboard!$I$8 * 'Lookups and Calculations'!$F$12</f>
        <v>0</v>
      </c>
      <c r="K488" s="12">
        <f>(1 - Dashboard!$I$11) * I488 * Dashboard!$I$10 * 'Lookups and Calculations'!$F$12</f>
        <v>0</v>
      </c>
      <c r="L488" s="12">
        <f>(H488 - I488) * Dashboard!$I$13 * (Dashboard!$D$12 / 365) * 'Lookups and Calculations'!$F$12</f>
        <v>0</v>
      </c>
      <c r="M488" s="3">
        <f>(G488*2) * Dashboard!$I$13 * (Dashboard!$D$12 / 365) * 'Lookups and Calculations'!$F$12</f>
        <v>1602.0878730267946</v>
      </c>
      <c r="N488" s="12">
        <f>H488 * Dashboard!$I$14 * Dashboard!$I$15 * (Dashboard!$D$12 / 365) * 'Lookups and Calculations'!$F$12</f>
        <v>0</v>
      </c>
    </row>
    <row r="489" spans="1:14" x14ac:dyDescent="0.35">
      <c r="A489" s="2">
        <v>488</v>
      </c>
      <c r="B489" s="11">
        <v>5.3192489258683542E-2</v>
      </c>
      <c r="C489" s="11">
        <v>-0.71378689731325906</v>
      </c>
      <c r="D489" s="3">
        <f>B489*Dashboard!$D$11*Dashboard!$D$10*SQRT(Dashboard!$D$12/365)</f>
        <v>13206.725201971411</v>
      </c>
      <c r="E489" s="3">
        <f>IF(Dashboard!$I$3,C489*Dashboard!$E$11*Dashboard!$E$10*SQRT(Dashboard!$D$12/365),0)</f>
        <v>-354440.54365420016</v>
      </c>
      <c r="F489" s="3">
        <f>D489+IF(Dashboard!$I$3,E489,0)</f>
        <v>-341233.81845222873</v>
      </c>
      <c r="G489" s="3">
        <f>IF(Dashboard!$I$4, ('Lookups and Calculations'!$F$9) / (1 - 'Lookups and Calculations'!$F$10), 'Lookups and Calculations'!$F$9)</f>
        <v>1951878.888340465</v>
      </c>
      <c r="H489" s="12">
        <f t="shared" si="14"/>
        <v>0</v>
      </c>
      <c r="I489" s="12">
        <f t="shared" si="15"/>
        <v>0</v>
      </c>
      <c r="J489" s="13">
        <f>(1 - Dashboard!$I$9) * H489 * Dashboard!$I$8 * 'Lookups and Calculations'!$F$12</f>
        <v>0</v>
      </c>
      <c r="K489" s="12">
        <f>(1 - Dashboard!$I$11) * I489 * Dashboard!$I$10 * 'Lookups and Calculations'!$F$12</f>
        <v>0</v>
      </c>
      <c r="L489" s="12">
        <f>(H489 - I489) * Dashboard!$I$13 * (Dashboard!$D$12 / 365) * 'Lookups and Calculations'!$F$12</f>
        <v>0</v>
      </c>
      <c r="M489" s="3">
        <f>(G489*2) * Dashboard!$I$13 * (Dashboard!$D$12 / 365) * 'Lookups and Calculations'!$F$12</f>
        <v>1602.0878730267946</v>
      </c>
      <c r="N489" s="12">
        <f>H489 * Dashboard!$I$14 * Dashboard!$I$15 * (Dashboard!$D$12 / 365) * 'Lookups and Calculations'!$F$12</f>
        <v>0</v>
      </c>
    </row>
    <row r="490" spans="1:14" x14ac:dyDescent="0.35">
      <c r="A490" s="2">
        <v>489</v>
      </c>
      <c r="B490" s="11">
        <v>1.21604904130754</v>
      </c>
      <c r="C490" s="11">
        <v>-6.2019307116958591E-2</v>
      </c>
      <c r="D490" s="3">
        <f>B490*Dashboard!$D$11*Dashboard!$D$10*SQRT(Dashboard!$D$12/365)</f>
        <v>301922.80422461528</v>
      </c>
      <c r="E490" s="3">
        <f>IF(Dashboard!$I$3,C490*Dashboard!$E$11*Dashboard!$E$10*SQRT(Dashboard!$D$12/365),0)</f>
        <v>-30796.526266220208</v>
      </c>
      <c r="F490" s="3">
        <f>D490+IF(Dashboard!$I$3,E490,0)</f>
        <v>271126.27795839508</v>
      </c>
      <c r="G490" s="3">
        <f>IF(Dashboard!$I$4, ('Lookups and Calculations'!$F$9) / (1 - 'Lookups and Calculations'!$F$10), 'Lookups and Calculations'!$F$9)</f>
        <v>1951878.888340465</v>
      </c>
      <c r="H490" s="12">
        <f t="shared" si="14"/>
        <v>0</v>
      </c>
      <c r="I490" s="12">
        <f t="shared" si="15"/>
        <v>0</v>
      </c>
      <c r="J490" s="13">
        <f>(1 - Dashboard!$I$9) * H490 * Dashboard!$I$8 * 'Lookups and Calculations'!$F$12</f>
        <v>0</v>
      </c>
      <c r="K490" s="12">
        <f>(1 - Dashboard!$I$11) * I490 * Dashboard!$I$10 * 'Lookups and Calculations'!$F$12</f>
        <v>0</v>
      </c>
      <c r="L490" s="12">
        <f>(H490 - I490) * Dashboard!$I$13 * (Dashboard!$D$12 / 365) * 'Lookups and Calculations'!$F$12</f>
        <v>0</v>
      </c>
      <c r="M490" s="3">
        <f>(G490*2) * Dashboard!$I$13 * (Dashboard!$D$12 / 365) * 'Lookups and Calculations'!$F$12</f>
        <v>1602.0878730267946</v>
      </c>
      <c r="N490" s="12">
        <f>H490 * Dashboard!$I$14 * Dashboard!$I$15 * (Dashboard!$D$12 / 365) * 'Lookups and Calculations'!$F$12</f>
        <v>0</v>
      </c>
    </row>
    <row r="491" spans="1:14" x14ac:dyDescent="0.35">
      <c r="A491" s="2">
        <v>490</v>
      </c>
      <c r="B491" s="11">
        <v>-0.56453203309694833</v>
      </c>
      <c r="C491" s="11">
        <v>0.1836359375277456</v>
      </c>
      <c r="D491" s="3">
        <f>B491*Dashboard!$D$11*Dashboard!$D$10*SQRT(Dashboard!$D$12/365)</f>
        <v>-140163.01046871039</v>
      </c>
      <c r="E491" s="3">
        <f>IF(Dashboard!$I$3,C491*Dashboard!$E$11*Dashboard!$E$10*SQRT(Dashboard!$D$12/365),0)</f>
        <v>91186.909954187286</v>
      </c>
      <c r="F491" s="3">
        <f>D491+IF(Dashboard!$I$3,E491,0)</f>
        <v>-48976.100514523103</v>
      </c>
      <c r="G491" s="3">
        <f>IF(Dashboard!$I$4, ('Lookups and Calculations'!$F$9) / (1 - 'Lookups and Calculations'!$F$10), 'Lookups and Calculations'!$F$9)</f>
        <v>1951878.888340465</v>
      </c>
      <c r="H491" s="12">
        <f t="shared" si="14"/>
        <v>0</v>
      </c>
      <c r="I491" s="12">
        <f t="shared" si="15"/>
        <v>0</v>
      </c>
      <c r="J491" s="13">
        <f>(1 - Dashboard!$I$9) * H491 * Dashboard!$I$8 * 'Lookups and Calculations'!$F$12</f>
        <v>0</v>
      </c>
      <c r="K491" s="12">
        <f>(1 - Dashboard!$I$11) * I491 * Dashboard!$I$10 * 'Lookups and Calculations'!$F$12</f>
        <v>0</v>
      </c>
      <c r="L491" s="12">
        <f>(H491 - I491) * Dashboard!$I$13 * (Dashboard!$D$12 / 365) * 'Lookups and Calculations'!$F$12</f>
        <v>0</v>
      </c>
      <c r="M491" s="3">
        <f>(G491*2) * Dashboard!$I$13 * (Dashboard!$D$12 / 365) * 'Lookups and Calculations'!$F$12</f>
        <v>1602.0878730267946</v>
      </c>
      <c r="N491" s="12">
        <f>H491 * Dashboard!$I$14 * Dashboard!$I$15 * (Dashboard!$D$12 / 365) * 'Lookups and Calculations'!$F$12</f>
        <v>0</v>
      </c>
    </row>
    <row r="492" spans="1:14" x14ac:dyDescent="0.35">
      <c r="A492" s="2">
        <v>491</v>
      </c>
      <c r="B492" s="11">
        <v>-0.69948956068316892</v>
      </c>
      <c r="C492" s="11">
        <v>0.21238778581605888</v>
      </c>
      <c r="D492" s="3">
        <f>B492*Dashboard!$D$11*Dashboard!$D$10*SQRT(Dashboard!$D$12/365)</f>
        <v>-173670.5038311822</v>
      </c>
      <c r="E492" s="3">
        <f>IF(Dashboard!$I$3,C492*Dashboard!$E$11*Dashboard!$E$10*SQRT(Dashboard!$D$12/365),0)</f>
        <v>105464.02932515327</v>
      </c>
      <c r="F492" s="3">
        <f>D492+IF(Dashboard!$I$3,E492,0)</f>
        <v>-68206.474506028928</v>
      </c>
      <c r="G492" s="3">
        <f>IF(Dashboard!$I$4, ('Lookups and Calculations'!$F$9) / (1 - 'Lookups and Calculations'!$F$10), 'Lookups and Calculations'!$F$9)</f>
        <v>1951878.888340465</v>
      </c>
      <c r="H492" s="12">
        <f t="shared" si="14"/>
        <v>0</v>
      </c>
      <c r="I492" s="12">
        <f t="shared" si="15"/>
        <v>0</v>
      </c>
      <c r="J492" s="13">
        <f>(1 - Dashboard!$I$9) * H492 * Dashboard!$I$8 * 'Lookups and Calculations'!$F$12</f>
        <v>0</v>
      </c>
      <c r="K492" s="12">
        <f>(1 - Dashboard!$I$11) * I492 * Dashboard!$I$10 * 'Lookups and Calculations'!$F$12</f>
        <v>0</v>
      </c>
      <c r="L492" s="12">
        <f>(H492 - I492) * Dashboard!$I$13 * (Dashboard!$D$12 / 365) * 'Lookups and Calculations'!$F$12</f>
        <v>0</v>
      </c>
      <c r="M492" s="3">
        <f>(G492*2) * Dashboard!$I$13 * (Dashboard!$D$12 / 365) * 'Lookups and Calculations'!$F$12</f>
        <v>1602.0878730267946</v>
      </c>
      <c r="N492" s="12">
        <f>H492 * Dashboard!$I$14 * Dashboard!$I$15 * (Dashboard!$D$12 / 365) * 'Lookups and Calculations'!$F$12</f>
        <v>0</v>
      </c>
    </row>
    <row r="493" spans="1:14" x14ac:dyDescent="0.35">
      <c r="A493" s="2">
        <v>492</v>
      </c>
      <c r="B493" s="11">
        <v>0.51377765710973711</v>
      </c>
      <c r="C493" s="11">
        <v>-0.29804868231653653</v>
      </c>
      <c r="D493" s="3">
        <f>B493*Dashboard!$D$11*Dashboard!$D$10*SQRT(Dashboard!$D$12/365)</f>
        <v>127561.624336904</v>
      </c>
      <c r="E493" s="3">
        <f>IF(Dashboard!$I$3,C493*Dashboard!$E$11*Dashboard!$E$10*SQRT(Dashboard!$D$12/365),0)</f>
        <v>-148000.10674520524</v>
      </c>
      <c r="F493" s="3">
        <f>D493+IF(Dashboard!$I$3,E493,0)</f>
        <v>-20438.482408301235</v>
      </c>
      <c r="G493" s="3">
        <f>IF(Dashboard!$I$4, ('Lookups and Calculations'!$F$9) / (1 - 'Lookups and Calculations'!$F$10), 'Lookups and Calculations'!$F$9)</f>
        <v>1951878.888340465</v>
      </c>
      <c r="H493" s="12">
        <f t="shared" si="14"/>
        <v>0</v>
      </c>
      <c r="I493" s="12">
        <f t="shared" si="15"/>
        <v>0</v>
      </c>
      <c r="J493" s="13">
        <f>(1 - Dashboard!$I$9) * H493 * Dashboard!$I$8 * 'Lookups and Calculations'!$F$12</f>
        <v>0</v>
      </c>
      <c r="K493" s="12">
        <f>(1 - Dashboard!$I$11) * I493 * Dashboard!$I$10 * 'Lookups and Calculations'!$F$12</f>
        <v>0</v>
      </c>
      <c r="L493" s="12">
        <f>(H493 - I493) * Dashboard!$I$13 * (Dashboard!$D$12 / 365) * 'Lookups and Calculations'!$F$12</f>
        <v>0</v>
      </c>
      <c r="M493" s="3">
        <f>(G493*2) * Dashboard!$I$13 * (Dashboard!$D$12 / 365) * 'Lookups and Calculations'!$F$12</f>
        <v>1602.0878730267946</v>
      </c>
      <c r="N493" s="12">
        <f>H493 * Dashboard!$I$14 * Dashboard!$I$15 * (Dashboard!$D$12 / 365) * 'Lookups and Calculations'!$F$12</f>
        <v>0</v>
      </c>
    </row>
    <row r="494" spans="1:14" x14ac:dyDescent="0.35">
      <c r="A494" s="2">
        <v>493</v>
      </c>
      <c r="B494" s="11">
        <v>1.566001297789694</v>
      </c>
      <c r="C494" s="11">
        <v>-0.3879183114821646</v>
      </c>
      <c r="D494" s="3">
        <f>B494*Dashboard!$D$11*Dashboard!$D$10*SQRT(Dashboard!$D$12/365)</f>
        <v>388809.56868291029</v>
      </c>
      <c r="E494" s="3">
        <f>IF(Dashboard!$I$3,C494*Dashboard!$E$11*Dashboard!$E$10*SQRT(Dashboard!$D$12/365),0)</f>
        <v>-192626.08732759621</v>
      </c>
      <c r="F494" s="3">
        <f>D494+IF(Dashboard!$I$3,E494,0)</f>
        <v>196183.48135531408</v>
      </c>
      <c r="G494" s="3">
        <f>IF(Dashboard!$I$4, ('Lookups and Calculations'!$F$9) / (1 - 'Lookups and Calculations'!$F$10), 'Lookups and Calculations'!$F$9)</f>
        <v>1951878.888340465</v>
      </c>
      <c r="H494" s="12">
        <f t="shared" si="14"/>
        <v>0</v>
      </c>
      <c r="I494" s="12">
        <f t="shared" si="15"/>
        <v>0</v>
      </c>
      <c r="J494" s="13">
        <f>(1 - Dashboard!$I$9) * H494 * Dashboard!$I$8 * 'Lookups and Calculations'!$F$12</f>
        <v>0</v>
      </c>
      <c r="K494" s="12">
        <f>(1 - Dashboard!$I$11) * I494 * Dashboard!$I$10 * 'Lookups and Calculations'!$F$12</f>
        <v>0</v>
      </c>
      <c r="L494" s="12">
        <f>(H494 - I494) * Dashboard!$I$13 * (Dashboard!$D$12 / 365) * 'Lookups and Calculations'!$F$12</f>
        <v>0</v>
      </c>
      <c r="M494" s="3">
        <f>(G494*2) * Dashboard!$I$13 * (Dashboard!$D$12 / 365) * 'Lookups and Calculations'!$F$12</f>
        <v>1602.0878730267946</v>
      </c>
      <c r="N494" s="12">
        <f>H494 * Dashboard!$I$14 * Dashboard!$I$15 * (Dashboard!$D$12 / 365) * 'Lookups and Calculations'!$F$12</f>
        <v>0</v>
      </c>
    </row>
    <row r="495" spans="1:14" x14ac:dyDescent="0.35">
      <c r="A495" s="2">
        <v>494</v>
      </c>
      <c r="B495" s="11">
        <v>-1.5234083310148476</v>
      </c>
      <c r="C495" s="11">
        <v>0.10843936706254455</v>
      </c>
      <c r="D495" s="3">
        <f>B495*Dashboard!$D$11*Dashboard!$D$10*SQRT(Dashboard!$D$12/365)</f>
        <v>-378234.511648138</v>
      </c>
      <c r="E495" s="3">
        <f>IF(Dashboard!$I$3,C495*Dashboard!$E$11*Dashboard!$E$10*SQRT(Dashboard!$D$12/365),0)</f>
        <v>53847.035242365331</v>
      </c>
      <c r="F495" s="3">
        <f>D495+IF(Dashboard!$I$3,E495,0)</f>
        <v>-324387.47640577267</v>
      </c>
      <c r="G495" s="3">
        <f>IF(Dashboard!$I$4, ('Lookups and Calculations'!$F$9) / (1 - 'Lookups and Calculations'!$F$10), 'Lookups and Calculations'!$F$9)</f>
        <v>1951878.888340465</v>
      </c>
      <c r="H495" s="12">
        <f t="shared" si="14"/>
        <v>0</v>
      </c>
      <c r="I495" s="12">
        <f t="shared" si="15"/>
        <v>0</v>
      </c>
      <c r="J495" s="13">
        <f>(1 - Dashboard!$I$9) * H495 * Dashboard!$I$8 * 'Lookups and Calculations'!$F$12</f>
        <v>0</v>
      </c>
      <c r="K495" s="12">
        <f>(1 - Dashboard!$I$11) * I495 * Dashboard!$I$10 * 'Lookups and Calculations'!$F$12</f>
        <v>0</v>
      </c>
      <c r="L495" s="12">
        <f>(H495 - I495) * Dashboard!$I$13 * (Dashboard!$D$12 / 365) * 'Lookups and Calculations'!$F$12</f>
        <v>0</v>
      </c>
      <c r="M495" s="3">
        <f>(G495*2) * Dashboard!$I$13 * (Dashboard!$D$12 / 365) * 'Lookups and Calculations'!$F$12</f>
        <v>1602.0878730267946</v>
      </c>
      <c r="N495" s="12">
        <f>H495 * Dashboard!$I$14 * Dashboard!$I$15 * (Dashboard!$D$12 / 365) * 'Lookups and Calculations'!$F$12</f>
        <v>0</v>
      </c>
    </row>
    <row r="496" spans="1:14" x14ac:dyDescent="0.35">
      <c r="A496" s="2">
        <v>495</v>
      </c>
      <c r="B496" s="11">
        <v>1.4150784918297201</v>
      </c>
      <c r="C496" s="11">
        <v>-0.59764301867441261</v>
      </c>
      <c r="D496" s="3">
        <f>B496*Dashboard!$D$11*Dashboard!$D$10*SQRT(Dashboard!$D$12/365)</f>
        <v>351338.1878018502</v>
      </c>
      <c r="E496" s="3">
        <f>IF(Dashboard!$I$3,C496*Dashboard!$E$11*Dashboard!$E$10*SQRT(Dashboard!$D$12/365),0)</f>
        <v>-296767.72892222332</v>
      </c>
      <c r="F496" s="3">
        <f>D496+IF(Dashboard!$I$3,E496,0)</f>
        <v>54570.45887962688</v>
      </c>
      <c r="G496" s="3">
        <f>IF(Dashboard!$I$4, ('Lookups and Calculations'!$F$9) / (1 - 'Lookups and Calculations'!$F$10), 'Lookups and Calculations'!$F$9)</f>
        <v>1951878.888340465</v>
      </c>
      <c r="H496" s="12">
        <f t="shared" si="14"/>
        <v>0</v>
      </c>
      <c r="I496" s="12">
        <f t="shared" si="15"/>
        <v>0</v>
      </c>
      <c r="J496" s="13">
        <f>(1 - Dashboard!$I$9) * H496 * Dashboard!$I$8 * 'Lookups and Calculations'!$F$12</f>
        <v>0</v>
      </c>
      <c r="K496" s="12">
        <f>(1 - Dashboard!$I$11) * I496 * Dashboard!$I$10 * 'Lookups and Calculations'!$F$12</f>
        <v>0</v>
      </c>
      <c r="L496" s="12">
        <f>(H496 - I496) * Dashboard!$I$13 * (Dashboard!$D$12 / 365) * 'Lookups and Calculations'!$F$12</f>
        <v>0</v>
      </c>
      <c r="M496" s="3">
        <f>(G496*2) * Dashboard!$I$13 * (Dashboard!$D$12 / 365) * 'Lookups and Calculations'!$F$12</f>
        <v>1602.0878730267946</v>
      </c>
      <c r="N496" s="12">
        <f>H496 * Dashboard!$I$14 * Dashboard!$I$15 * (Dashboard!$D$12 / 365) * 'Lookups and Calculations'!$F$12</f>
        <v>0</v>
      </c>
    </row>
    <row r="497" spans="1:14" x14ac:dyDescent="0.35">
      <c r="A497" s="2">
        <v>496</v>
      </c>
      <c r="B497" s="11">
        <v>1.5257228924778825</v>
      </c>
      <c r="C497" s="11">
        <v>-0.76084334581071988</v>
      </c>
      <c r="D497" s="3">
        <f>B497*Dashboard!$D$11*Dashboard!$D$10*SQRT(Dashboard!$D$12/365)</f>
        <v>378809.17505703989</v>
      </c>
      <c r="E497" s="3">
        <f>IF(Dashboard!$I$3,C497*Dashboard!$E$11*Dashboard!$E$10*SQRT(Dashboard!$D$12/365),0)</f>
        <v>-377807.05997812777</v>
      </c>
      <c r="F497" s="3">
        <f>D497+IF(Dashboard!$I$3,E497,0)</f>
        <v>1002.1150789121166</v>
      </c>
      <c r="G497" s="3">
        <f>IF(Dashboard!$I$4, ('Lookups and Calculations'!$F$9) / (1 - 'Lookups and Calculations'!$F$10), 'Lookups and Calculations'!$F$9)</f>
        <v>1951878.888340465</v>
      </c>
      <c r="H497" s="12">
        <f t="shared" si="14"/>
        <v>0</v>
      </c>
      <c r="I497" s="12">
        <f t="shared" si="15"/>
        <v>0</v>
      </c>
      <c r="J497" s="13">
        <f>(1 - Dashboard!$I$9) * H497 * Dashboard!$I$8 * 'Lookups and Calculations'!$F$12</f>
        <v>0</v>
      </c>
      <c r="K497" s="12">
        <f>(1 - Dashboard!$I$11) * I497 * Dashboard!$I$10 * 'Lookups and Calculations'!$F$12</f>
        <v>0</v>
      </c>
      <c r="L497" s="12">
        <f>(H497 - I497) * Dashboard!$I$13 * (Dashboard!$D$12 / 365) * 'Lookups and Calculations'!$F$12</f>
        <v>0</v>
      </c>
      <c r="M497" s="3">
        <f>(G497*2) * Dashboard!$I$13 * (Dashboard!$D$12 / 365) * 'Lookups and Calculations'!$F$12</f>
        <v>1602.0878730267946</v>
      </c>
      <c r="N497" s="12">
        <f>H497 * Dashboard!$I$14 * Dashboard!$I$15 * (Dashboard!$D$12 / 365) * 'Lookups and Calculations'!$F$12</f>
        <v>0</v>
      </c>
    </row>
    <row r="498" spans="1:14" x14ac:dyDescent="0.35">
      <c r="A498" s="2">
        <v>497</v>
      </c>
      <c r="B498" s="11">
        <v>-0.7173034960288498</v>
      </c>
      <c r="C498" s="11">
        <v>3.1468149532025633E-2</v>
      </c>
      <c r="D498" s="3">
        <f>B498*Dashboard!$D$11*Dashboard!$D$10*SQRT(Dashboard!$D$12/365)</f>
        <v>-178093.37916856242</v>
      </c>
      <c r="E498" s="3">
        <f>IF(Dashboard!$I$3,C498*Dashboard!$E$11*Dashboard!$E$10*SQRT(Dashboard!$D$12/365),0)</f>
        <v>15625.935513674556</v>
      </c>
      <c r="F498" s="3">
        <f>D498+IF(Dashboard!$I$3,E498,0)</f>
        <v>-162467.44365488787</v>
      </c>
      <c r="G498" s="3">
        <f>IF(Dashboard!$I$4, ('Lookups and Calculations'!$F$9) / (1 - 'Lookups and Calculations'!$F$10), 'Lookups and Calculations'!$F$9)</f>
        <v>1951878.888340465</v>
      </c>
      <c r="H498" s="12">
        <f t="shared" si="14"/>
        <v>0</v>
      </c>
      <c r="I498" s="12">
        <f t="shared" si="15"/>
        <v>0</v>
      </c>
      <c r="J498" s="13">
        <f>(1 - Dashboard!$I$9) * H498 * Dashboard!$I$8 * 'Lookups and Calculations'!$F$12</f>
        <v>0</v>
      </c>
      <c r="K498" s="12">
        <f>(1 - Dashboard!$I$11) * I498 * Dashboard!$I$10 * 'Lookups and Calculations'!$F$12</f>
        <v>0</v>
      </c>
      <c r="L498" s="12">
        <f>(H498 - I498) * Dashboard!$I$13 * (Dashboard!$D$12 / 365) * 'Lookups and Calculations'!$F$12</f>
        <v>0</v>
      </c>
      <c r="M498" s="3">
        <f>(G498*2) * Dashboard!$I$13 * (Dashboard!$D$12 / 365) * 'Lookups and Calculations'!$F$12</f>
        <v>1602.0878730267946</v>
      </c>
      <c r="N498" s="12">
        <f>H498 * Dashboard!$I$14 * Dashboard!$I$15 * (Dashboard!$D$12 / 365) * 'Lookups and Calculations'!$F$12</f>
        <v>0</v>
      </c>
    </row>
    <row r="499" spans="1:14" x14ac:dyDescent="0.35">
      <c r="A499" s="2">
        <v>498</v>
      </c>
      <c r="B499" s="11">
        <v>1.4419239778630681</v>
      </c>
      <c r="C499" s="11">
        <v>-0.24689519131914112</v>
      </c>
      <c r="D499" s="3">
        <f>B499*Dashboard!$D$11*Dashboard!$D$10*SQRT(Dashboard!$D$12/365)</f>
        <v>358003.43249892769</v>
      </c>
      <c r="E499" s="3">
        <f>IF(Dashboard!$I$3,C499*Dashboard!$E$11*Dashboard!$E$10*SQRT(Dashboard!$D$12/365),0)</f>
        <v>-122599.14852199765</v>
      </c>
      <c r="F499" s="3">
        <f>D499+IF(Dashboard!$I$3,E499,0)</f>
        <v>235404.28397693005</v>
      </c>
      <c r="G499" s="3">
        <f>IF(Dashboard!$I$4, ('Lookups and Calculations'!$F$9) / (1 - 'Lookups and Calculations'!$F$10), 'Lookups and Calculations'!$F$9)</f>
        <v>1951878.888340465</v>
      </c>
      <c r="H499" s="12">
        <f t="shared" si="14"/>
        <v>0</v>
      </c>
      <c r="I499" s="12">
        <f t="shared" si="15"/>
        <v>0</v>
      </c>
      <c r="J499" s="13">
        <f>(1 - Dashboard!$I$9) * H499 * Dashboard!$I$8 * 'Lookups and Calculations'!$F$12</f>
        <v>0</v>
      </c>
      <c r="K499" s="12">
        <f>(1 - Dashboard!$I$11) * I499 * Dashboard!$I$10 * 'Lookups and Calculations'!$F$12</f>
        <v>0</v>
      </c>
      <c r="L499" s="12">
        <f>(H499 - I499) * Dashboard!$I$13 * (Dashboard!$D$12 / 365) * 'Lookups and Calculations'!$F$12</f>
        <v>0</v>
      </c>
      <c r="M499" s="3">
        <f>(G499*2) * Dashboard!$I$13 * (Dashboard!$D$12 / 365) * 'Lookups and Calculations'!$F$12</f>
        <v>1602.0878730267946</v>
      </c>
      <c r="N499" s="12">
        <f>H499 * Dashboard!$I$14 * Dashboard!$I$15 * (Dashboard!$D$12 / 365) * 'Lookups and Calculations'!$F$12</f>
        <v>0</v>
      </c>
    </row>
    <row r="500" spans="1:14" x14ac:dyDescent="0.35">
      <c r="A500" s="2">
        <v>499</v>
      </c>
      <c r="B500" s="11">
        <v>3.0032718481490958E-2</v>
      </c>
      <c r="C500" s="11">
        <v>-4.6092126417890105E-3</v>
      </c>
      <c r="D500" s="3">
        <f>B500*Dashboard!$D$11*Dashboard!$D$10*SQRT(Dashboard!$D$12/365)</f>
        <v>7456.5763998057246</v>
      </c>
      <c r="E500" s="3">
        <f>IF(Dashboard!$I$3,C500*Dashboard!$E$11*Dashboard!$E$10*SQRT(Dashboard!$D$12/365),0)</f>
        <v>-2288.7669144990373</v>
      </c>
      <c r="F500" s="3">
        <f>D500+IF(Dashboard!$I$3,E500,0)</f>
        <v>5167.8094853066868</v>
      </c>
      <c r="G500" s="3">
        <f>IF(Dashboard!$I$4, ('Lookups and Calculations'!$F$9) / (1 - 'Lookups and Calculations'!$F$10), 'Lookups and Calculations'!$F$9)</f>
        <v>1951878.888340465</v>
      </c>
      <c r="H500" s="12">
        <f t="shared" si="14"/>
        <v>0</v>
      </c>
      <c r="I500" s="12">
        <f t="shared" si="15"/>
        <v>0</v>
      </c>
      <c r="J500" s="13">
        <f>(1 - Dashboard!$I$9) * H500 * Dashboard!$I$8 * 'Lookups and Calculations'!$F$12</f>
        <v>0</v>
      </c>
      <c r="K500" s="12">
        <f>(1 - Dashboard!$I$11) * I500 * Dashboard!$I$10 * 'Lookups and Calculations'!$F$12</f>
        <v>0</v>
      </c>
      <c r="L500" s="12">
        <f>(H500 - I500) * Dashboard!$I$13 * (Dashboard!$D$12 / 365) * 'Lookups and Calculations'!$F$12</f>
        <v>0</v>
      </c>
      <c r="M500" s="3">
        <f>(G500*2) * Dashboard!$I$13 * (Dashboard!$D$12 / 365) * 'Lookups and Calculations'!$F$12</f>
        <v>1602.0878730267946</v>
      </c>
      <c r="N500" s="12">
        <f>H500 * Dashboard!$I$14 * Dashboard!$I$15 * (Dashboard!$D$12 / 365) * 'Lookups and Calculations'!$F$12</f>
        <v>0</v>
      </c>
    </row>
    <row r="501" spans="1:14" x14ac:dyDescent="0.35">
      <c r="A501" s="2">
        <v>500</v>
      </c>
      <c r="B501" s="11">
        <v>0.78307163357649101</v>
      </c>
      <c r="C501" s="11">
        <v>0.34457942513704481</v>
      </c>
      <c r="D501" s="3">
        <f>B501*Dashboard!$D$11*Dashboard!$D$10*SQRT(Dashboard!$D$12/365)</f>
        <v>194422.40854361388</v>
      </c>
      <c r="E501" s="3">
        <f>IF(Dashboard!$I$3,C501*Dashboard!$E$11*Dashboard!$E$10*SQRT(Dashboard!$D$12/365),0)</f>
        <v>171105.57680078223</v>
      </c>
      <c r="F501" s="3">
        <f>D501+IF(Dashboard!$I$3,E501,0)</f>
        <v>365527.98534439609</v>
      </c>
      <c r="G501" s="3">
        <f>IF(Dashboard!$I$4, ('Lookups and Calculations'!$F$9) / (1 - 'Lookups and Calculations'!$F$10), 'Lookups and Calculations'!$F$9)</f>
        <v>1951878.888340465</v>
      </c>
      <c r="H501" s="12">
        <f t="shared" si="14"/>
        <v>0</v>
      </c>
      <c r="I501" s="12">
        <f t="shared" si="15"/>
        <v>0</v>
      </c>
      <c r="J501" s="13">
        <f>(1 - Dashboard!$I$9) * H501 * Dashboard!$I$8 * 'Lookups and Calculations'!$F$12</f>
        <v>0</v>
      </c>
      <c r="K501" s="12">
        <f>(1 - Dashboard!$I$11) * I501 * Dashboard!$I$10 * 'Lookups and Calculations'!$F$12</f>
        <v>0</v>
      </c>
      <c r="L501" s="12">
        <f>(H501 - I501) * Dashboard!$I$13 * (Dashboard!$D$12 / 365) * 'Lookups and Calculations'!$F$12</f>
        <v>0</v>
      </c>
      <c r="M501" s="3">
        <f>(G501*2) * Dashboard!$I$13 * (Dashboard!$D$12 / 365) * 'Lookups and Calculations'!$F$12</f>
        <v>1602.0878730267946</v>
      </c>
      <c r="N501" s="12">
        <f>H501 * Dashboard!$I$14 * Dashboard!$I$15 * (Dashboard!$D$12 / 365) * 'Lookups and Calculations'!$F$12</f>
        <v>0</v>
      </c>
    </row>
    <row r="502" spans="1:14" x14ac:dyDescent="0.35">
      <c r="A502" s="2">
        <v>501</v>
      </c>
      <c r="B502" s="11">
        <v>0.37818867649634047</v>
      </c>
      <c r="C502" s="11">
        <v>1.0161005269149057</v>
      </c>
      <c r="D502" s="3">
        <f>B502*Dashboard!$D$11*Dashboard!$D$10*SQRT(Dashboard!$D$12/365)</f>
        <v>93897.352701332202</v>
      </c>
      <c r="E502" s="3">
        <f>IF(Dashboard!$I$3,C502*Dashboard!$E$11*Dashboard!$E$10*SQRT(Dashboard!$D$12/365),0)</f>
        <v>504558.46769204689</v>
      </c>
      <c r="F502" s="3">
        <f>D502+IF(Dashboard!$I$3,E502,0)</f>
        <v>598455.82039337908</v>
      </c>
      <c r="G502" s="3">
        <f>IF(Dashboard!$I$4, ('Lookups and Calculations'!$F$9) / (1 - 'Lookups and Calculations'!$F$10), 'Lookups and Calculations'!$F$9)</f>
        <v>1951878.888340465</v>
      </c>
      <c r="H502" s="12">
        <f t="shared" si="14"/>
        <v>0</v>
      </c>
      <c r="I502" s="12">
        <f t="shared" si="15"/>
        <v>0</v>
      </c>
      <c r="J502" s="13">
        <f>(1 - Dashboard!$I$9) * H502 * Dashboard!$I$8 * 'Lookups and Calculations'!$F$12</f>
        <v>0</v>
      </c>
      <c r="K502" s="12">
        <f>(1 - Dashboard!$I$11) * I502 * Dashboard!$I$10 * 'Lookups and Calculations'!$F$12</f>
        <v>0</v>
      </c>
      <c r="L502" s="12">
        <f>(H502 - I502) * Dashboard!$I$13 * (Dashboard!$D$12 / 365) * 'Lookups and Calculations'!$F$12</f>
        <v>0</v>
      </c>
      <c r="M502" s="3">
        <f>(G502*2) * Dashboard!$I$13 * (Dashboard!$D$12 / 365) * 'Lookups and Calculations'!$F$12</f>
        <v>1602.0878730267946</v>
      </c>
      <c r="N502" s="12">
        <f>H502 * Dashboard!$I$14 * Dashboard!$I$15 * (Dashboard!$D$12 / 365) * 'Lookups and Calculations'!$F$12</f>
        <v>0</v>
      </c>
    </row>
    <row r="503" spans="1:14" x14ac:dyDescent="0.35">
      <c r="A503" s="2">
        <v>502</v>
      </c>
      <c r="B503" s="11">
        <v>0.62051879833197965</v>
      </c>
      <c r="C503" s="11">
        <v>-1.5113000064693731</v>
      </c>
      <c r="D503" s="3">
        <f>B503*Dashboard!$D$11*Dashboard!$D$10*SQRT(Dashboard!$D$12/365)</f>
        <v>154063.50344640345</v>
      </c>
      <c r="E503" s="3">
        <f>IF(Dashboard!$I$3,C503*Dashboard!$E$11*Dashboard!$E$10*SQRT(Dashboard!$D$12/365),0)</f>
        <v>-750456.47087931004</v>
      </c>
      <c r="F503" s="3">
        <f>D503+IF(Dashboard!$I$3,E503,0)</f>
        <v>-596392.96743290662</v>
      </c>
      <c r="G503" s="3">
        <f>IF(Dashboard!$I$4, ('Lookups and Calculations'!$F$9) / (1 - 'Lookups and Calculations'!$F$10), 'Lookups and Calculations'!$F$9)</f>
        <v>1951878.888340465</v>
      </c>
      <c r="H503" s="12">
        <f t="shared" si="14"/>
        <v>0</v>
      </c>
      <c r="I503" s="12">
        <f t="shared" si="15"/>
        <v>0</v>
      </c>
      <c r="J503" s="13">
        <f>(1 - Dashboard!$I$9) * H503 * Dashboard!$I$8 * 'Lookups and Calculations'!$F$12</f>
        <v>0</v>
      </c>
      <c r="K503" s="12">
        <f>(1 - Dashboard!$I$11) * I503 * Dashboard!$I$10 * 'Lookups and Calculations'!$F$12</f>
        <v>0</v>
      </c>
      <c r="L503" s="12">
        <f>(H503 - I503) * Dashboard!$I$13 * (Dashboard!$D$12 / 365) * 'Lookups and Calculations'!$F$12</f>
        <v>0</v>
      </c>
      <c r="M503" s="3">
        <f>(G503*2) * Dashboard!$I$13 * (Dashboard!$D$12 / 365) * 'Lookups and Calculations'!$F$12</f>
        <v>1602.0878730267946</v>
      </c>
      <c r="N503" s="12">
        <f>H503 * Dashboard!$I$14 * Dashboard!$I$15 * (Dashboard!$D$12 / 365) * 'Lookups and Calculations'!$F$12</f>
        <v>0</v>
      </c>
    </row>
    <row r="504" spans="1:14" x14ac:dyDescent="0.35">
      <c r="A504" s="2">
        <v>503</v>
      </c>
      <c r="B504" s="11">
        <v>0.73877278512742184</v>
      </c>
      <c r="C504" s="11">
        <v>-3.9060356213953235E-2</v>
      </c>
      <c r="D504" s="3">
        <f>B504*Dashboard!$D$11*Dashboard!$D$10*SQRT(Dashboard!$D$12/365)</f>
        <v>183423.81219318786</v>
      </c>
      <c r="E504" s="3">
        <f>IF(Dashboard!$I$3,C504*Dashboard!$E$11*Dashboard!$E$10*SQRT(Dashboard!$D$12/365),0)</f>
        <v>-19395.948488144273</v>
      </c>
      <c r="F504" s="3">
        <f>D504+IF(Dashboard!$I$3,E504,0)</f>
        <v>164027.86370504359</v>
      </c>
      <c r="G504" s="3">
        <f>IF(Dashboard!$I$4, ('Lookups and Calculations'!$F$9) / (1 - 'Lookups and Calculations'!$F$10), 'Lookups and Calculations'!$F$9)</f>
        <v>1951878.888340465</v>
      </c>
      <c r="H504" s="12">
        <f t="shared" si="14"/>
        <v>0</v>
      </c>
      <c r="I504" s="12">
        <f t="shared" si="15"/>
        <v>0</v>
      </c>
      <c r="J504" s="13">
        <f>(1 - Dashboard!$I$9) * H504 * Dashboard!$I$8 * 'Lookups and Calculations'!$F$12</f>
        <v>0</v>
      </c>
      <c r="K504" s="12">
        <f>(1 - Dashboard!$I$11) * I504 * Dashboard!$I$10 * 'Lookups and Calculations'!$F$12</f>
        <v>0</v>
      </c>
      <c r="L504" s="12">
        <f>(H504 - I504) * Dashboard!$I$13 * (Dashboard!$D$12 / 365) * 'Lookups and Calculations'!$F$12</f>
        <v>0</v>
      </c>
      <c r="M504" s="3">
        <f>(G504*2) * Dashboard!$I$13 * (Dashboard!$D$12 / 365) * 'Lookups and Calculations'!$F$12</f>
        <v>1602.0878730267946</v>
      </c>
      <c r="N504" s="12">
        <f>H504 * Dashboard!$I$14 * Dashboard!$I$15 * (Dashboard!$D$12 / 365) * 'Lookups and Calculations'!$F$12</f>
        <v>0</v>
      </c>
    </row>
    <row r="505" spans="1:14" x14ac:dyDescent="0.35">
      <c r="A505" s="2">
        <v>504</v>
      </c>
      <c r="B505" s="11">
        <v>-1.7096430970780849</v>
      </c>
      <c r="C505" s="11">
        <v>0.51208563208738034</v>
      </c>
      <c r="D505" s="3">
        <f>B505*Dashboard!$D$11*Dashboard!$D$10*SQRT(Dashboard!$D$12/365)</f>
        <v>-424473.20836506377</v>
      </c>
      <c r="E505" s="3">
        <f>IF(Dashboard!$I$3,C505*Dashboard!$E$11*Dashboard!$E$10*SQRT(Dashboard!$D$12/365),0)</f>
        <v>254283.05075050902</v>
      </c>
      <c r="F505" s="3">
        <f>D505+IF(Dashboard!$I$3,E505,0)</f>
        <v>-170190.15761455474</v>
      </c>
      <c r="G505" s="3">
        <f>IF(Dashboard!$I$4, ('Lookups and Calculations'!$F$9) / (1 - 'Lookups and Calculations'!$F$10), 'Lookups and Calculations'!$F$9)</f>
        <v>1951878.888340465</v>
      </c>
      <c r="H505" s="12">
        <f t="shared" si="14"/>
        <v>0</v>
      </c>
      <c r="I505" s="12">
        <f t="shared" si="15"/>
        <v>0</v>
      </c>
      <c r="J505" s="13">
        <f>(1 - Dashboard!$I$9) * H505 * Dashboard!$I$8 * 'Lookups and Calculations'!$F$12</f>
        <v>0</v>
      </c>
      <c r="K505" s="12">
        <f>(1 - Dashboard!$I$11) * I505 * Dashboard!$I$10 * 'Lookups and Calculations'!$F$12</f>
        <v>0</v>
      </c>
      <c r="L505" s="12">
        <f>(H505 - I505) * Dashboard!$I$13 * (Dashboard!$D$12 / 365) * 'Lookups and Calculations'!$F$12</f>
        <v>0</v>
      </c>
      <c r="M505" s="3">
        <f>(G505*2) * Dashboard!$I$13 * (Dashboard!$D$12 / 365) * 'Lookups and Calculations'!$F$12</f>
        <v>1602.0878730267946</v>
      </c>
      <c r="N505" s="12">
        <f>H505 * Dashboard!$I$14 * Dashboard!$I$15 * (Dashboard!$D$12 / 365) * 'Lookups and Calculations'!$F$12</f>
        <v>0</v>
      </c>
    </row>
    <row r="506" spans="1:14" x14ac:dyDescent="0.35">
      <c r="A506" s="2">
        <v>505</v>
      </c>
      <c r="B506" s="11">
        <v>-0.15662533149690289</v>
      </c>
      <c r="C506" s="11">
        <v>-1.6024344486374895</v>
      </c>
      <c r="D506" s="3">
        <f>B506*Dashboard!$D$11*Dashboard!$D$10*SQRT(Dashboard!$D$12/365)</f>
        <v>-38887.213995340426</v>
      </c>
      <c r="E506" s="3">
        <f>IF(Dashboard!$I$3,C506*Dashboard!$E$11*Dashboard!$E$10*SQRT(Dashboard!$D$12/365),0)</f>
        <v>-795710.51147500519</v>
      </c>
      <c r="F506" s="3">
        <f>D506+IF(Dashboard!$I$3,E506,0)</f>
        <v>-834597.72547034558</v>
      </c>
      <c r="G506" s="3">
        <f>IF(Dashboard!$I$4, ('Lookups and Calculations'!$F$9) / (1 - 'Lookups and Calculations'!$F$10), 'Lookups and Calculations'!$F$9)</f>
        <v>1951878.888340465</v>
      </c>
      <c r="H506" s="12">
        <f t="shared" si="14"/>
        <v>0</v>
      </c>
      <c r="I506" s="12">
        <f t="shared" si="15"/>
        <v>0</v>
      </c>
      <c r="J506" s="13">
        <f>(1 - Dashboard!$I$9) * H506 * Dashboard!$I$8 * 'Lookups and Calculations'!$F$12</f>
        <v>0</v>
      </c>
      <c r="K506" s="12">
        <f>(1 - Dashboard!$I$11) * I506 * Dashboard!$I$10 * 'Lookups and Calculations'!$F$12</f>
        <v>0</v>
      </c>
      <c r="L506" s="12">
        <f>(H506 - I506) * Dashboard!$I$13 * (Dashboard!$D$12 / 365) * 'Lookups and Calculations'!$F$12</f>
        <v>0</v>
      </c>
      <c r="M506" s="3">
        <f>(G506*2) * Dashboard!$I$13 * (Dashboard!$D$12 / 365) * 'Lookups and Calculations'!$F$12</f>
        <v>1602.0878730267946</v>
      </c>
      <c r="N506" s="12">
        <f>H506 * Dashboard!$I$14 * Dashboard!$I$15 * (Dashboard!$D$12 / 365) * 'Lookups and Calculations'!$F$12</f>
        <v>0</v>
      </c>
    </row>
    <row r="507" spans="1:14" x14ac:dyDescent="0.35">
      <c r="A507" s="2">
        <v>506</v>
      </c>
      <c r="B507" s="11">
        <v>1.0933549379929692</v>
      </c>
      <c r="C507" s="11">
        <v>1.2783457900378914</v>
      </c>
      <c r="D507" s="3">
        <f>B507*Dashboard!$D$11*Dashboard!$D$10*SQRT(Dashboard!$D$12/365)</f>
        <v>271460.0955046374</v>
      </c>
      <c r="E507" s="3">
        <f>IF(Dashboard!$I$3,C507*Dashboard!$E$11*Dashboard!$E$10*SQRT(Dashboard!$D$12/365),0)</f>
        <v>634779.90210324305</v>
      </c>
      <c r="F507" s="3">
        <f>D507+IF(Dashboard!$I$3,E507,0)</f>
        <v>906239.9976078805</v>
      </c>
      <c r="G507" s="3">
        <f>IF(Dashboard!$I$4, ('Lookups and Calculations'!$F$9) / (1 - 'Lookups and Calculations'!$F$10), 'Lookups and Calculations'!$F$9)</f>
        <v>1951878.888340465</v>
      </c>
      <c r="H507" s="12">
        <f t="shared" si="14"/>
        <v>0</v>
      </c>
      <c r="I507" s="12">
        <f t="shared" si="15"/>
        <v>0</v>
      </c>
      <c r="J507" s="13">
        <f>(1 - Dashboard!$I$9) * H507 * Dashboard!$I$8 * 'Lookups and Calculations'!$F$12</f>
        <v>0</v>
      </c>
      <c r="K507" s="12">
        <f>(1 - Dashboard!$I$11) * I507 * Dashboard!$I$10 * 'Lookups and Calculations'!$F$12</f>
        <v>0</v>
      </c>
      <c r="L507" s="12">
        <f>(H507 - I507) * Dashboard!$I$13 * (Dashboard!$D$12 / 365) * 'Lookups and Calculations'!$F$12</f>
        <v>0</v>
      </c>
      <c r="M507" s="3">
        <f>(G507*2) * Dashboard!$I$13 * (Dashboard!$D$12 / 365) * 'Lookups and Calculations'!$F$12</f>
        <v>1602.0878730267946</v>
      </c>
      <c r="N507" s="12">
        <f>H507 * Dashboard!$I$14 * Dashboard!$I$15 * (Dashboard!$D$12 / 365) * 'Lookups and Calculations'!$F$12</f>
        <v>0</v>
      </c>
    </row>
    <row r="508" spans="1:14" x14ac:dyDescent="0.35">
      <c r="A508" s="2">
        <v>507</v>
      </c>
      <c r="B508" s="11">
        <v>-1.3258548917331967</v>
      </c>
      <c r="C508" s="11">
        <v>0.1077447633287803</v>
      </c>
      <c r="D508" s="3">
        <f>B508*Dashboard!$D$11*Dashboard!$D$10*SQRT(Dashboard!$D$12/365)</f>
        <v>-329185.59474919457</v>
      </c>
      <c r="E508" s="3">
        <f>IF(Dashboard!$I$3,C508*Dashboard!$E$11*Dashboard!$E$10*SQRT(Dashboard!$D$12/365),0)</f>
        <v>53502.120358180233</v>
      </c>
      <c r="F508" s="3">
        <f>D508+IF(Dashboard!$I$3,E508,0)</f>
        <v>-275683.47439101432</v>
      </c>
      <c r="G508" s="3">
        <f>IF(Dashboard!$I$4, ('Lookups and Calculations'!$F$9) / (1 - 'Lookups and Calculations'!$F$10), 'Lookups and Calculations'!$F$9)</f>
        <v>1951878.888340465</v>
      </c>
      <c r="H508" s="12">
        <f t="shared" si="14"/>
        <v>0</v>
      </c>
      <c r="I508" s="12">
        <f t="shared" si="15"/>
        <v>0</v>
      </c>
      <c r="J508" s="13">
        <f>(1 - Dashboard!$I$9) * H508 * Dashboard!$I$8 * 'Lookups and Calculations'!$F$12</f>
        <v>0</v>
      </c>
      <c r="K508" s="12">
        <f>(1 - Dashboard!$I$11) * I508 * Dashboard!$I$10 * 'Lookups and Calculations'!$F$12</f>
        <v>0</v>
      </c>
      <c r="L508" s="12">
        <f>(H508 - I508) * Dashboard!$I$13 * (Dashboard!$D$12 / 365) * 'Lookups and Calculations'!$F$12</f>
        <v>0</v>
      </c>
      <c r="M508" s="3">
        <f>(G508*2) * Dashboard!$I$13 * (Dashboard!$D$12 / 365) * 'Lookups and Calculations'!$F$12</f>
        <v>1602.0878730267946</v>
      </c>
      <c r="N508" s="12">
        <f>H508 * Dashboard!$I$14 * Dashboard!$I$15 * (Dashboard!$D$12 / 365) * 'Lookups and Calculations'!$F$12</f>
        <v>0</v>
      </c>
    </row>
    <row r="509" spans="1:14" x14ac:dyDescent="0.35">
      <c r="A509" s="2">
        <v>508</v>
      </c>
      <c r="B509" s="11">
        <v>-0.55166230869395749</v>
      </c>
      <c r="C509" s="11">
        <v>-0.88587351052440921</v>
      </c>
      <c r="D509" s="3">
        <f>B509*Dashboard!$D$11*Dashboard!$D$10*SQRT(Dashboard!$D$12/365)</f>
        <v>-136967.69255852894</v>
      </c>
      <c r="E509" s="3">
        <f>IF(Dashboard!$I$3,C509*Dashboard!$E$11*Dashboard!$E$10*SQRT(Dashboard!$D$12/365),0)</f>
        <v>-439892.48032011167</v>
      </c>
      <c r="F509" s="3">
        <f>D509+IF(Dashboard!$I$3,E509,0)</f>
        <v>-576860.17287864059</v>
      </c>
      <c r="G509" s="3">
        <f>IF(Dashboard!$I$4, ('Lookups and Calculations'!$F$9) / (1 - 'Lookups and Calculations'!$F$10), 'Lookups and Calculations'!$F$9)</f>
        <v>1951878.888340465</v>
      </c>
      <c r="H509" s="12">
        <f t="shared" si="14"/>
        <v>0</v>
      </c>
      <c r="I509" s="12">
        <f t="shared" si="15"/>
        <v>0</v>
      </c>
      <c r="J509" s="13">
        <f>(1 - Dashboard!$I$9) * H509 * Dashboard!$I$8 * 'Lookups and Calculations'!$F$12</f>
        <v>0</v>
      </c>
      <c r="K509" s="12">
        <f>(1 - Dashboard!$I$11) * I509 * Dashboard!$I$10 * 'Lookups and Calculations'!$F$12</f>
        <v>0</v>
      </c>
      <c r="L509" s="12">
        <f>(H509 - I509) * Dashboard!$I$13 * (Dashboard!$D$12 / 365) * 'Lookups and Calculations'!$F$12</f>
        <v>0</v>
      </c>
      <c r="M509" s="3">
        <f>(G509*2) * Dashboard!$I$13 * (Dashboard!$D$12 / 365) * 'Lookups and Calculations'!$F$12</f>
        <v>1602.0878730267946</v>
      </c>
      <c r="N509" s="12">
        <f>H509 * Dashboard!$I$14 * Dashboard!$I$15 * (Dashboard!$D$12 / 365) * 'Lookups and Calculations'!$F$12</f>
        <v>0</v>
      </c>
    </row>
    <row r="510" spans="1:14" x14ac:dyDescent="0.35">
      <c r="A510" s="2">
        <v>509</v>
      </c>
      <c r="B510" s="11">
        <v>0.71477009812578995</v>
      </c>
      <c r="C510" s="11">
        <v>-0.93010612244547619</v>
      </c>
      <c r="D510" s="3">
        <f>B510*Dashboard!$D$11*Dashboard!$D$10*SQRT(Dashboard!$D$12/365)</f>
        <v>177464.38266173884</v>
      </c>
      <c r="E510" s="3">
        <f>IF(Dashboard!$I$3,C510*Dashboard!$E$11*Dashboard!$E$10*SQRT(Dashboard!$D$12/365),0)</f>
        <v>-461856.78237659473</v>
      </c>
      <c r="F510" s="3">
        <f>D510+IF(Dashboard!$I$3,E510,0)</f>
        <v>-284392.39971485588</v>
      </c>
      <c r="G510" s="3">
        <f>IF(Dashboard!$I$4, ('Lookups and Calculations'!$F$9) / (1 - 'Lookups and Calculations'!$F$10), 'Lookups and Calculations'!$F$9)</f>
        <v>1951878.888340465</v>
      </c>
      <c r="H510" s="12">
        <f t="shared" si="14"/>
        <v>0</v>
      </c>
      <c r="I510" s="12">
        <f t="shared" si="15"/>
        <v>0</v>
      </c>
      <c r="J510" s="13">
        <f>(1 - Dashboard!$I$9) * H510 * Dashboard!$I$8 * 'Lookups and Calculations'!$F$12</f>
        <v>0</v>
      </c>
      <c r="K510" s="12">
        <f>(1 - Dashboard!$I$11) * I510 * Dashboard!$I$10 * 'Lookups and Calculations'!$F$12</f>
        <v>0</v>
      </c>
      <c r="L510" s="12">
        <f>(H510 - I510) * Dashboard!$I$13 * (Dashboard!$D$12 / 365) * 'Lookups and Calculations'!$F$12</f>
        <v>0</v>
      </c>
      <c r="M510" s="3">
        <f>(G510*2) * Dashboard!$I$13 * (Dashboard!$D$12 / 365) * 'Lookups and Calculations'!$F$12</f>
        <v>1602.0878730267946</v>
      </c>
      <c r="N510" s="12">
        <f>H510 * Dashboard!$I$14 * Dashboard!$I$15 * (Dashboard!$D$12 / 365) * 'Lookups and Calculations'!$F$12</f>
        <v>0</v>
      </c>
    </row>
    <row r="511" spans="1:14" x14ac:dyDescent="0.35">
      <c r="A511" s="2">
        <v>510</v>
      </c>
      <c r="B511" s="11">
        <v>0.55169675352489966</v>
      </c>
      <c r="C511" s="11">
        <v>-0.75362868322142085</v>
      </c>
      <c r="D511" s="3">
        <f>B511*Dashboard!$D$11*Dashboard!$D$10*SQRT(Dashboard!$D$12/365)</f>
        <v>136976.24458200485</v>
      </c>
      <c r="E511" s="3">
        <f>IF(Dashboard!$I$3,C511*Dashboard!$E$11*Dashboard!$E$10*SQRT(Dashboard!$D$12/365),0)</f>
        <v>-374224.52163221792</v>
      </c>
      <c r="F511" s="3">
        <f>D511+IF(Dashboard!$I$3,E511,0)</f>
        <v>-237248.27705021307</v>
      </c>
      <c r="G511" s="3">
        <f>IF(Dashboard!$I$4, ('Lookups and Calculations'!$F$9) / (1 - 'Lookups and Calculations'!$F$10), 'Lookups and Calculations'!$F$9)</f>
        <v>1951878.888340465</v>
      </c>
      <c r="H511" s="12">
        <f t="shared" si="14"/>
        <v>0</v>
      </c>
      <c r="I511" s="12">
        <f t="shared" si="15"/>
        <v>0</v>
      </c>
      <c r="J511" s="13">
        <f>(1 - Dashboard!$I$9) * H511 * Dashboard!$I$8 * 'Lookups and Calculations'!$F$12</f>
        <v>0</v>
      </c>
      <c r="K511" s="12">
        <f>(1 - Dashboard!$I$11) * I511 * Dashboard!$I$10 * 'Lookups and Calculations'!$F$12</f>
        <v>0</v>
      </c>
      <c r="L511" s="12">
        <f>(H511 - I511) * Dashboard!$I$13 * (Dashboard!$D$12 / 365) * 'Lookups and Calculations'!$F$12</f>
        <v>0</v>
      </c>
      <c r="M511" s="3">
        <f>(G511*2) * Dashboard!$I$13 * (Dashboard!$D$12 / 365) * 'Lookups and Calculations'!$F$12</f>
        <v>1602.0878730267946</v>
      </c>
      <c r="N511" s="12">
        <f>H511 * Dashboard!$I$14 * Dashboard!$I$15 * (Dashboard!$D$12 / 365) * 'Lookups and Calculations'!$F$12</f>
        <v>0</v>
      </c>
    </row>
    <row r="512" spans="1:14" x14ac:dyDescent="0.35">
      <c r="A512" s="2">
        <v>511</v>
      </c>
      <c r="B512" s="11">
        <v>-2.1206342468261505</v>
      </c>
      <c r="C512" s="11">
        <v>0.15301705140462013</v>
      </c>
      <c r="D512" s="3">
        <f>B512*Dashboard!$D$11*Dashboard!$D$10*SQRT(Dashboard!$D$12/365)</f>
        <v>-526514.81707355089</v>
      </c>
      <c r="E512" s="3">
        <f>IF(Dashboard!$I$3,C512*Dashboard!$E$11*Dashboard!$E$10*SQRT(Dashboard!$D$12/365),0)</f>
        <v>75982.687679420909</v>
      </c>
      <c r="F512" s="3">
        <f>D512+IF(Dashboard!$I$3,E512,0)</f>
        <v>-450532.12939412997</v>
      </c>
      <c r="G512" s="3">
        <f>IF(Dashboard!$I$4, ('Lookups and Calculations'!$F$9) / (1 - 'Lookups and Calculations'!$F$10), 'Lookups and Calculations'!$F$9)</f>
        <v>1951878.888340465</v>
      </c>
      <c r="H512" s="12">
        <f t="shared" si="14"/>
        <v>0</v>
      </c>
      <c r="I512" s="12">
        <f t="shared" si="15"/>
        <v>0</v>
      </c>
      <c r="J512" s="13">
        <f>(1 - Dashboard!$I$9) * H512 * Dashboard!$I$8 * 'Lookups and Calculations'!$F$12</f>
        <v>0</v>
      </c>
      <c r="K512" s="12">
        <f>(1 - Dashboard!$I$11) * I512 * Dashboard!$I$10 * 'Lookups and Calculations'!$F$12</f>
        <v>0</v>
      </c>
      <c r="L512" s="12">
        <f>(H512 - I512) * Dashboard!$I$13 * (Dashboard!$D$12 / 365) * 'Lookups and Calculations'!$F$12</f>
        <v>0</v>
      </c>
      <c r="M512" s="3">
        <f>(G512*2) * Dashboard!$I$13 * (Dashboard!$D$12 / 365) * 'Lookups and Calculations'!$F$12</f>
        <v>1602.0878730267946</v>
      </c>
      <c r="N512" s="12">
        <f>H512 * Dashboard!$I$14 * Dashboard!$I$15 * (Dashboard!$D$12 / 365) * 'Lookups and Calculations'!$F$12</f>
        <v>0</v>
      </c>
    </row>
    <row r="513" spans="1:14" x14ac:dyDescent="0.35">
      <c r="A513" s="2">
        <v>512</v>
      </c>
      <c r="B513" s="11">
        <v>-0.35216262361009787</v>
      </c>
      <c r="C513" s="11">
        <v>-1.3042560314461276</v>
      </c>
      <c r="D513" s="3">
        <f>B513*Dashboard!$D$11*Dashboard!$D$10*SQRT(Dashboard!$D$12/365)</f>
        <v>-87435.558313612884</v>
      </c>
      <c r="E513" s="3">
        <f>IF(Dashboard!$I$3,C513*Dashboard!$E$11*Dashboard!$E$10*SQRT(Dashboard!$D$12/365),0)</f>
        <v>-647645.98312198231</v>
      </c>
      <c r="F513" s="3">
        <f>D513+IF(Dashboard!$I$3,E513,0)</f>
        <v>-735081.54143559514</v>
      </c>
      <c r="G513" s="3">
        <f>IF(Dashboard!$I$4, ('Lookups and Calculations'!$F$9) / (1 - 'Lookups and Calculations'!$F$10), 'Lookups and Calculations'!$F$9)</f>
        <v>1951878.888340465</v>
      </c>
      <c r="H513" s="12">
        <f t="shared" si="14"/>
        <v>0</v>
      </c>
      <c r="I513" s="12">
        <f t="shared" si="15"/>
        <v>0</v>
      </c>
      <c r="J513" s="13">
        <f>(1 - Dashboard!$I$9) * H513 * Dashboard!$I$8 * 'Lookups and Calculations'!$F$12</f>
        <v>0</v>
      </c>
      <c r="K513" s="12">
        <f>(1 - Dashboard!$I$11) * I513 * Dashboard!$I$10 * 'Lookups and Calculations'!$F$12</f>
        <v>0</v>
      </c>
      <c r="L513" s="12">
        <f>(H513 - I513) * Dashboard!$I$13 * (Dashboard!$D$12 / 365) * 'Lookups and Calculations'!$F$12</f>
        <v>0</v>
      </c>
      <c r="M513" s="3">
        <f>(G513*2) * Dashboard!$I$13 * (Dashboard!$D$12 / 365) * 'Lookups and Calculations'!$F$12</f>
        <v>1602.0878730267946</v>
      </c>
      <c r="N513" s="12">
        <f>H513 * Dashboard!$I$14 * Dashboard!$I$15 * (Dashboard!$D$12 / 365) * 'Lookups and Calculations'!$F$12</f>
        <v>0</v>
      </c>
    </row>
    <row r="514" spans="1:14" x14ac:dyDescent="0.35">
      <c r="A514" s="2">
        <v>513</v>
      </c>
      <c r="B514" s="11">
        <v>-0.96477779644845185</v>
      </c>
      <c r="C514" s="11">
        <v>-1.4476060755097151</v>
      </c>
      <c r="D514" s="3">
        <f>B514*Dashboard!$D$11*Dashboard!$D$10*SQRT(Dashboard!$D$12/365)</f>
        <v>-239536.73566006662</v>
      </c>
      <c r="E514" s="3">
        <f>IF(Dashboard!$I$3,C514*Dashboard!$E$11*Dashboard!$E$10*SQRT(Dashboard!$D$12/365),0)</f>
        <v>-718828.38748104253</v>
      </c>
      <c r="F514" s="3">
        <f>D514+IF(Dashboard!$I$3,E514,0)</f>
        <v>-958365.12314110913</v>
      </c>
      <c r="G514" s="3">
        <f>IF(Dashboard!$I$4, ('Lookups and Calculations'!$F$9) / (1 - 'Lookups and Calculations'!$F$10), 'Lookups and Calculations'!$F$9)</f>
        <v>1951878.888340465</v>
      </c>
      <c r="H514" s="12">
        <f t="shared" si="14"/>
        <v>0</v>
      </c>
      <c r="I514" s="12">
        <f t="shared" si="15"/>
        <v>0</v>
      </c>
      <c r="J514" s="13">
        <f>(1 - Dashboard!$I$9) * H514 * Dashboard!$I$8 * 'Lookups and Calculations'!$F$12</f>
        <v>0</v>
      </c>
      <c r="K514" s="12">
        <f>(1 - Dashboard!$I$11) * I514 * Dashboard!$I$10 * 'Lookups and Calculations'!$F$12</f>
        <v>0</v>
      </c>
      <c r="L514" s="12">
        <f>(H514 - I514) * Dashboard!$I$13 * (Dashboard!$D$12 / 365) * 'Lookups and Calculations'!$F$12</f>
        <v>0</v>
      </c>
      <c r="M514" s="3">
        <f>(G514*2) * Dashboard!$I$13 * (Dashboard!$D$12 / 365) * 'Lookups and Calculations'!$F$12</f>
        <v>1602.0878730267946</v>
      </c>
      <c r="N514" s="12">
        <f>H514 * Dashboard!$I$14 * Dashboard!$I$15 * (Dashboard!$D$12 / 365) * 'Lookups and Calculations'!$F$12</f>
        <v>0</v>
      </c>
    </row>
    <row r="515" spans="1:14" x14ac:dyDescent="0.35">
      <c r="A515" s="2">
        <v>514</v>
      </c>
      <c r="B515" s="11">
        <v>-0.9121075617131591</v>
      </c>
      <c r="C515" s="11">
        <v>0.90618645770267825</v>
      </c>
      <c r="D515" s="3">
        <f>B515*Dashboard!$D$11*Dashboard!$D$10*SQRT(Dashboard!$D$12/365)</f>
        <v>-226459.67673376747</v>
      </c>
      <c r="E515" s="3">
        <f>IF(Dashboard!$I$3,C515*Dashboard!$E$11*Dashboard!$E$10*SQRT(Dashboard!$D$12/365),0)</f>
        <v>449979.14913987432</v>
      </c>
      <c r="F515" s="3">
        <f>D515+IF(Dashboard!$I$3,E515,0)</f>
        <v>223519.47240610686</v>
      </c>
      <c r="G515" s="3">
        <f>IF(Dashboard!$I$4, ('Lookups and Calculations'!$F$9) / (1 - 'Lookups and Calculations'!$F$10), 'Lookups and Calculations'!$F$9)</f>
        <v>1951878.888340465</v>
      </c>
      <c r="H515" s="12">
        <f t="shared" ref="H515:H578" si="16">MAX(0,F515-G515)</f>
        <v>0</v>
      </c>
      <c r="I515" s="12">
        <f t="shared" ref="I515:I578" si="17">MAX(0,-F515-G515)</f>
        <v>0</v>
      </c>
      <c r="J515" s="13">
        <f>(1 - Dashboard!$I$9) * H515 * Dashboard!$I$8 * 'Lookups and Calculations'!$F$12</f>
        <v>0</v>
      </c>
      <c r="K515" s="12">
        <f>(1 - Dashboard!$I$11) * I515 * Dashboard!$I$10 * 'Lookups and Calculations'!$F$12</f>
        <v>0</v>
      </c>
      <c r="L515" s="12">
        <f>(H515 - I515) * Dashboard!$I$13 * (Dashboard!$D$12 / 365) * 'Lookups and Calculations'!$F$12</f>
        <v>0</v>
      </c>
      <c r="M515" s="3">
        <f>(G515*2) * Dashboard!$I$13 * (Dashboard!$D$12 / 365) * 'Lookups and Calculations'!$F$12</f>
        <v>1602.0878730267946</v>
      </c>
      <c r="N515" s="12">
        <f>H515 * Dashboard!$I$14 * Dashboard!$I$15 * (Dashboard!$D$12 / 365) * 'Lookups and Calculations'!$F$12</f>
        <v>0</v>
      </c>
    </row>
    <row r="516" spans="1:14" x14ac:dyDescent="0.35">
      <c r="A516" s="2">
        <v>515</v>
      </c>
      <c r="B516" s="11">
        <v>0.58818937738457489</v>
      </c>
      <c r="C516" s="11">
        <v>8.7060376814486976E-3</v>
      </c>
      <c r="D516" s="3">
        <f>B516*Dashboard!$D$11*Dashboard!$D$10*SQRT(Dashboard!$D$12/365)</f>
        <v>146036.69770105038</v>
      </c>
      <c r="E516" s="3">
        <f>IF(Dashboard!$I$3,C516*Dashboard!$E$11*Dashboard!$E$10*SQRT(Dashboard!$D$12/365),0)</f>
        <v>4323.1008309366289</v>
      </c>
      <c r="F516" s="3">
        <f>D516+IF(Dashboard!$I$3,E516,0)</f>
        <v>150359.79853198701</v>
      </c>
      <c r="G516" s="3">
        <f>IF(Dashboard!$I$4, ('Lookups and Calculations'!$F$9) / (1 - 'Lookups and Calculations'!$F$10), 'Lookups and Calculations'!$F$9)</f>
        <v>1951878.888340465</v>
      </c>
      <c r="H516" s="12">
        <f t="shared" si="16"/>
        <v>0</v>
      </c>
      <c r="I516" s="12">
        <f t="shared" si="17"/>
        <v>0</v>
      </c>
      <c r="J516" s="13">
        <f>(1 - Dashboard!$I$9) * H516 * Dashboard!$I$8 * 'Lookups and Calculations'!$F$12</f>
        <v>0</v>
      </c>
      <c r="K516" s="12">
        <f>(1 - Dashboard!$I$11) * I516 * Dashboard!$I$10 * 'Lookups and Calculations'!$F$12</f>
        <v>0</v>
      </c>
      <c r="L516" s="12">
        <f>(H516 - I516) * Dashboard!$I$13 * (Dashboard!$D$12 / 365) * 'Lookups and Calculations'!$F$12</f>
        <v>0</v>
      </c>
      <c r="M516" s="3">
        <f>(G516*2) * Dashboard!$I$13 * (Dashboard!$D$12 / 365) * 'Lookups and Calculations'!$F$12</f>
        <v>1602.0878730267946</v>
      </c>
      <c r="N516" s="12">
        <f>H516 * Dashboard!$I$14 * Dashboard!$I$15 * (Dashboard!$D$12 / 365) * 'Lookups and Calculations'!$F$12</f>
        <v>0</v>
      </c>
    </row>
    <row r="517" spans="1:14" x14ac:dyDescent="0.35">
      <c r="A517" s="2">
        <v>516</v>
      </c>
      <c r="B517" s="11">
        <v>1.0937820160227996</v>
      </c>
      <c r="C517" s="11">
        <v>-1.2351698138671781</v>
      </c>
      <c r="D517" s="3">
        <f>B517*Dashboard!$D$11*Dashboard!$D$10*SQRT(Dashboard!$D$12/365)</f>
        <v>271566.13119235152</v>
      </c>
      <c r="E517" s="3">
        <f>IF(Dashboard!$I$3,C517*Dashboard!$E$11*Dashboard!$E$10*SQRT(Dashboard!$D$12/365),0)</f>
        <v>-613340.28682822047</v>
      </c>
      <c r="F517" s="3">
        <f>D517+IF(Dashboard!$I$3,E517,0)</f>
        <v>-341774.15563586896</v>
      </c>
      <c r="G517" s="3">
        <f>IF(Dashboard!$I$4, ('Lookups and Calculations'!$F$9) / (1 - 'Lookups and Calculations'!$F$10), 'Lookups and Calculations'!$F$9)</f>
        <v>1951878.888340465</v>
      </c>
      <c r="H517" s="12">
        <f t="shared" si="16"/>
        <v>0</v>
      </c>
      <c r="I517" s="12">
        <f t="shared" si="17"/>
        <v>0</v>
      </c>
      <c r="J517" s="13">
        <f>(1 - Dashboard!$I$9) * H517 * Dashboard!$I$8 * 'Lookups and Calculations'!$F$12</f>
        <v>0</v>
      </c>
      <c r="K517" s="12">
        <f>(1 - Dashboard!$I$11) * I517 * Dashboard!$I$10 * 'Lookups and Calculations'!$F$12</f>
        <v>0</v>
      </c>
      <c r="L517" s="12">
        <f>(H517 - I517) * Dashboard!$I$13 * (Dashboard!$D$12 / 365) * 'Lookups and Calculations'!$F$12</f>
        <v>0</v>
      </c>
      <c r="M517" s="3">
        <f>(G517*2) * Dashboard!$I$13 * (Dashboard!$D$12 / 365) * 'Lookups and Calculations'!$F$12</f>
        <v>1602.0878730267946</v>
      </c>
      <c r="N517" s="12">
        <f>H517 * Dashboard!$I$14 * Dashboard!$I$15 * (Dashboard!$D$12 / 365) * 'Lookups and Calculations'!$F$12</f>
        <v>0</v>
      </c>
    </row>
    <row r="518" spans="1:14" x14ac:dyDescent="0.35">
      <c r="A518" s="2">
        <v>517</v>
      </c>
      <c r="B518" s="11">
        <v>-1.3536998614484685</v>
      </c>
      <c r="C518" s="11">
        <v>1.5509317715638415</v>
      </c>
      <c r="D518" s="3">
        <f>B518*Dashboard!$D$11*Dashboard!$D$10*SQRT(Dashboard!$D$12/365)</f>
        <v>-336098.99302048865</v>
      </c>
      <c r="E518" s="3">
        <f>IF(Dashboard!$I$3,C518*Dashboard!$E$11*Dashboard!$E$10*SQRT(Dashboard!$D$12/365),0)</f>
        <v>770136.16018004273</v>
      </c>
      <c r="F518" s="3">
        <f>D518+IF(Dashboard!$I$3,E518,0)</f>
        <v>434037.16715955408</v>
      </c>
      <c r="G518" s="3">
        <f>IF(Dashboard!$I$4, ('Lookups and Calculations'!$F$9) / (1 - 'Lookups and Calculations'!$F$10), 'Lookups and Calculations'!$F$9)</f>
        <v>1951878.888340465</v>
      </c>
      <c r="H518" s="12">
        <f t="shared" si="16"/>
        <v>0</v>
      </c>
      <c r="I518" s="12">
        <f t="shared" si="17"/>
        <v>0</v>
      </c>
      <c r="J518" s="13">
        <f>(1 - Dashboard!$I$9) * H518 * Dashboard!$I$8 * 'Lookups and Calculations'!$F$12</f>
        <v>0</v>
      </c>
      <c r="K518" s="12">
        <f>(1 - Dashboard!$I$11) * I518 * Dashboard!$I$10 * 'Lookups and Calculations'!$F$12</f>
        <v>0</v>
      </c>
      <c r="L518" s="12">
        <f>(H518 - I518) * Dashboard!$I$13 * (Dashboard!$D$12 / 365) * 'Lookups and Calculations'!$F$12</f>
        <v>0</v>
      </c>
      <c r="M518" s="3">
        <f>(G518*2) * Dashboard!$I$13 * (Dashboard!$D$12 / 365) * 'Lookups and Calculations'!$F$12</f>
        <v>1602.0878730267946</v>
      </c>
      <c r="N518" s="12">
        <f>H518 * Dashboard!$I$14 * Dashboard!$I$15 * (Dashboard!$D$12 / 365) * 'Lookups and Calculations'!$F$12</f>
        <v>0</v>
      </c>
    </row>
    <row r="519" spans="1:14" x14ac:dyDescent="0.35">
      <c r="A519" s="2">
        <v>518</v>
      </c>
      <c r="B519" s="11">
        <v>-0.83627623343432611</v>
      </c>
      <c r="C519" s="11">
        <v>-0.24656373123357594</v>
      </c>
      <c r="D519" s="3">
        <f>B519*Dashboard!$D$11*Dashboard!$D$10*SQRT(Dashboard!$D$12/365)</f>
        <v>-207632.14058653699</v>
      </c>
      <c r="E519" s="3">
        <f>IF(Dashboard!$I$3,C519*Dashboard!$E$11*Dashboard!$E$10*SQRT(Dashboard!$D$12/365),0)</f>
        <v>-122434.55753080743</v>
      </c>
      <c r="F519" s="3">
        <f>D519+IF(Dashboard!$I$3,E519,0)</f>
        <v>-330066.69811734441</v>
      </c>
      <c r="G519" s="3">
        <f>IF(Dashboard!$I$4, ('Lookups and Calculations'!$F$9) / (1 - 'Lookups and Calculations'!$F$10), 'Lookups and Calculations'!$F$9)</f>
        <v>1951878.888340465</v>
      </c>
      <c r="H519" s="12">
        <f t="shared" si="16"/>
        <v>0</v>
      </c>
      <c r="I519" s="12">
        <f t="shared" si="17"/>
        <v>0</v>
      </c>
      <c r="J519" s="13">
        <f>(1 - Dashboard!$I$9) * H519 * Dashboard!$I$8 * 'Lookups and Calculations'!$F$12</f>
        <v>0</v>
      </c>
      <c r="K519" s="12">
        <f>(1 - Dashboard!$I$11) * I519 * Dashboard!$I$10 * 'Lookups and Calculations'!$F$12</f>
        <v>0</v>
      </c>
      <c r="L519" s="12">
        <f>(H519 - I519) * Dashboard!$I$13 * (Dashboard!$D$12 / 365) * 'Lookups and Calculations'!$F$12</f>
        <v>0</v>
      </c>
      <c r="M519" s="3">
        <f>(G519*2) * Dashboard!$I$13 * (Dashboard!$D$12 / 365) * 'Lookups and Calculations'!$F$12</f>
        <v>1602.0878730267946</v>
      </c>
      <c r="N519" s="12">
        <f>H519 * Dashboard!$I$14 * Dashboard!$I$15 * (Dashboard!$D$12 / 365) * 'Lookups and Calculations'!$F$12</f>
        <v>0</v>
      </c>
    </row>
    <row r="520" spans="1:14" x14ac:dyDescent="0.35">
      <c r="A520" s="2">
        <v>519</v>
      </c>
      <c r="B520" s="11">
        <v>6.460279153519087E-2</v>
      </c>
      <c r="C520" s="11">
        <v>1.3680684984171918</v>
      </c>
      <c r="D520" s="3">
        <f>B520*Dashboard!$D$11*Dashboard!$D$10*SQRT(Dashboard!$D$12/365)</f>
        <v>16039.695208402552</v>
      </c>
      <c r="E520" s="3">
        <f>IF(Dashboard!$I$3,C520*Dashboard!$E$11*Dashboard!$E$10*SQRT(Dashboard!$D$12/365),0)</f>
        <v>679332.92718088022</v>
      </c>
      <c r="F520" s="3">
        <f>D520+IF(Dashboard!$I$3,E520,0)</f>
        <v>695372.6223892828</v>
      </c>
      <c r="G520" s="3">
        <f>IF(Dashboard!$I$4, ('Lookups and Calculations'!$F$9) / (1 - 'Lookups and Calculations'!$F$10), 'Lookups and Calculations'!$F$9)</f>
        <v>1951878.888340465</v>
      </c>
      <c r="H520" s="12">
        <f t="shared" si="16"/>
        <v>0</v>
      </c>
      <c r="I520" s="12">
        <f t="shared" si="17"/>
        <v>0</v>
      </c>
      <c r="J520" s="13">
        <f>(1 - Dashboard!$I$9) * H520 * Dashboard!$I$8 * 'Lookups and Calculations'!$F$12</f>
        <v>0</v>
      </c>
      <c r="K520" s="12">
        <f>(1 - Dashboard!$I$11) * I520 * Dashboard!$I$10 * 'Lookups and Calculations'!$F$12</f>
        <v>0</v>
      </c>
      <c r="L520" s="12">
        <f>(H520 - I520) * Dashboard!$I$13 * (Dashboard!$D$12 / 365) * 'Lookups and Calculations'!$F$12</f>
        <v>0</v>
      </c>
      <c r="M520" s="3">
        <f>(G520*2) * Dashboard!$I$13 * (Dashboard!$D$12 / 365) * 'Lookups and Calculations'!$F$12</f>
        <v>1602.0878730267946</v>
      </c>
      <c r="N520" s="12">
        <f>H520 * Dashboard!$I$14 * Dashboard!$I$15 * (Dashboard!$D$12 / 365) * 'Lookups and Calculations'!$F$12</f>
        <v>0</v>
      </c>
    </row>
    <row r="521" spans="1:14" x14ac:dyDescent="0.35">
      <c r="A521" s="2">
        <v>520</v>
      </c>
      <c r="B521" s="11">
        <v>0.41811485175770446</v>
      </c>
      <c r="C521" s="11">
        <v>-1.1957982889484342</v>
      </c>
      <c r="D521" s="3">
        <f>B521*Dashboard!$D$11*Dashboard!$D$10*SQRT(Dashboard!$D$12/365)</f>
        <v>103810.2940280347</v>
      </c>
      <c r="E521" s="3">
        <f>IF(Dashboard!$I$3,C521*Dashboard!$E$11*Dashboard!$E$10*SQRT(Dashboard!$D$12/365),0)</f>
        <v>-593789.82330861606</v>
      </c>
      <c r="F521" s="3">
        <f>D521+IF(Dashboard!$I$3,E521,0)</f>
        <v>-489979.5292805814</v>
      </c>
      <c r="G521" s="3">
        <f>IF(Dashboard!$I$4, ('Lookups and Calculations'!$F$9) / (1 - 'Lookups and Calculations'!$F$10), 'Lookups and Calculations'!$F$9)</f>
        <v>1951878.888340465</v>
      </c>
      <c r="H521" s="12">
        <f t="shared" si="16"/>
        <v>0</v>
      </c>
      <c r="I521" s="12">
        <f t="shared" si="17"/>
        <v>0</v>
      </c>
      <c r="J521" s="13">
        <f>(1 - Dashboard!$I$9) * H521 * Dashboard!$I$8 * 'Lookups and Calculations'!$F$12</f>
        <v>0</v>
      </c>
      <c r="K521" s="12">
        <f>(1 - Dashboard!$I$11) * I521 * Dashboard!$I$10 * 'Lookups and Calculations'!$F$12</f>
        <v>0</v>
      </c>
      <c r="L521" s="12">
        <f>(H521 - I521) * Dashboard!$I$13 * (Dashboard!$D$12 / 365) * 'Lookups and Calculations'!$F$12</f>
        <v>0</v>
      </c>
      <c r="M521" s="3">
        <f>(G521*2) * Dashboard!$I$13 * (Dashboard!$D$12 / 365) * 'Lookups and Calculations'!$F$12</f>
        <v>1602.0878730267946</v>
      </c>
      <c r="N521" s="12">
        <f>H521 * Dashboard!$I$14 * Dashboard!$I$15 * (Dashboard!$D$12 / 365) * 'Lookups and Calculations'!$F$12</f>
        <v>0</v>
      </c>
    </row>
    <row r="522" spans="1:14" x14ac:dyDescent="0.35">
      <c r="A522" s="2">
        <v>521</v>
      </c>
      <c r="B522" s="11">
        <v>-0.38249087405655191</v>
      </c>
      <c r="C522" s="11">
        <v>0.8176087037148001</v>
      </c>
      <c r="D522" s="3">
        <f>B522*Dashboard!$D$11*Dashboard!$D$10*SQRT(Dashboard!$D$12/365)</f>
        <v>-94965.509911760717</v>
      </c>
      <c r="E522" s="3">
        <f>IF(Dashboard!$I$3,C522*Dashboard!$E$11*Dashboard!$E$10*SQRT(Dashboard!$D$12/365),0)</f>
        <v>405994.6666601504</v>
      </c>
      <c r="F522" s="3">
        <f>D522+IF(Dashboard!$I$3,E522,0)</f>
        <v>311029.15674838971</v>
      </c>
      <c r="G522" s="3">
        <f>IF(Dashboard!$I$4, ('Lookups and Calculations'!$F$9) / (1 - 'Lookups and Calculations'!$F$10), 'Lookups and Calculations'!$F$9)</f>
        <v>1951878.888340465</v>
      </c>
      <c r="H522" s="12">
        <f t="shared" si="16"/>
        <v>0</v>
      </c>
      <c r="I522" s="12">
        <f t="shared" si="17"/>
        <v>0</v>
      </c>
      <c r="J522" s="13">
        <f>(1 - Dashboard!$I$9) * H522 * Dashboard!$I$8 * 'Lookups and Calculations'!$F$12</f>
        <v>0</v>
      </c>
      <c r="K522" s="12">
        <f>(1 - Dashboard!$I$11) * I522 * Dashboard!$I$10 * 'Lookups and Calculations'!$F$12</f>
        <v>0</v>
      </c>
      <c r="L522" s="12">
        <f>(H522 - I522) * Dashboard!$I$13 * (Dashboard!$D$12 / 365) * 'Lookups and Calculations'!$F$12</f>
        <v>0</v>
      </c>
      <c r="M522" s="3">
        <f>(G522*2) * Dashboard!$I$13 * (Dashboard!$D$12 / 365) * 'Lookups and Calculations'!$F$12</f>
        <v>1602.0878730267946</v>
      </c>
      <c r="N522" s="12">
        <f>H522 * Dashboard!$I$14 * Dashboard!$I$15 * (Dashboard!$D$12 / 365) * 'Lookups and Calculations'!$F$12</f>
        <v>0</v>
      </c>
    </row>
    <row r="523" spans="1:14" x14ac:dyDescent="0.35">
      <c r="A523" s="2">
        <v>522</v>
      </c>
      <c r="B523" s="11">
        <v>-0.80193779075426042</v>
      </c>
      <c r="C523" s="11">
        <v>-0.99102593508324421</v>
      </c>
      <c r="D523" s="3">
        <f>B523*Dashboard!$D$11*Dashboard!$D$10*SQRT(Dashboard!$D$12/365)</f>
        <v>-199106.53137629983</v>
      </c>
      <c r="E523" s="3">
        <f>IF(Dashboard!$I$3,C523*Dashboard!$E$11*Dashboard!$E$10*SQRT(Dashboard!$D$12/365),0)</f>
        <v>-492107.33977953659</v>
      </c>
      <c r="F523" s="3">
        <f>D523+IF(Dashboard!$I$3,E523,0)</f>
        <v>-691213.87115583639</v>
      </c>
      <c r="G523" s="3">
        <f>IF(Dashboard!$I$4, ('Lookups and Calculations'!$F$9) / (1 - 'Lookups and Calculations'!$F$10), 'Lookups and Calculations'!$F$9)</f>
        <v>1951878.888340465</v>
      </c>
      <c r="H523" s="12">
        <f t="shared" si="16"/>
        <v>0</v>
      </c>
      <c r="I523" s="12">
        <f t="shared" si="17"/>
        <v>0</v>
      </c>
      <c r="J523" s="13">
        <f>(1 - Dashboard!$I$9) * H523 * Dashboard!$I$8 * 'Lookups and Calculations'!$F$12</f>
        <v>0</v>
      </c>
      <c r="K523" s="12">
        <f>(1 - Dashboard!$I$11) * I523 * Dashboard!$I$10 * 'Lookups and Calculations'!$F$12</f>
        <v>0</v>
      </c>
      <c r="L523" s="12">
        <f>(H523 - I523) * Dashboard!$I$13 * (Dashboard!$D$12 / 365) * 'Lookups and Calculations'!$F$12</f>
        <v>0</v>
      </c>
      <c r="M523" s="3">
        <f>(G523*2) * Dashboard!$I$13 * (Dashboard!$D$12 / 365) * 'Lookups and Calculations'!$F$12</f>
        <v>1602.0878730267946</v>
      </c>
      <c r="N523" s="12">
        <f>H523 * Dashboard!$I$14 * Dashboard!$I$15 * (Dashboard!$D$12 / 365) * 'Lookups and Calculations'!$F$12</f>
        <v>0</v>
      </c>
    </row>
    <row r="524" spans="1:14" x14ac:dyDescent="0.35">
      <c r="A524" s="2">
        <v>523</v>
      </c>
      <c r="B524" s="11">
        <v>-0.28369688753059508</v>
      </c>
      <c r="C524" s="11">
        <v>-0.21461390766627461</v>
      </c>
      <c r="D524" s="3">
        <f>B524*Dashboard!$D$11*Dashboard!$D$10*SQRT(Dashboard!$D$12/365)</f>
        <v>-70436.764409545256</v>
      </c>
      <c r="E524" s="3">
        <f>IF(Dashboard!$I$3,C524*Dashboard!$E$11*Dashboard!$E$10*SQRT(Dashboard!$D$12/365),0)</f>
        <v>-106569.44025634426</v>
      </c>
      <c r="F524" s="3">
        <f>D524+IF(Dashboard!$I$3,E524,0)</f>
        <v>-177006.2046658895</v>
      </c>
      <c r="G524" s="3">
        <f>IF(Dashboard!$I$4, ('Lookups and Calculations'!$F$9) / (1 - 'Lookups and Calculations'!$F$10), 'Lookups and Calculations'!$F$9)</f>
        <v>1951878.888340465</v>
      </c>
      <c r="H524" s="12">
        <f t="shared" si="16"/>
        <v>0</v>
      </c>
      <c r="I524" s="12">
        <f t="shared" si="17"/>
        <v>0</v>
      </c>
      <c r="J524" s="13">
        <f>(1 - Dashboard!$I$9) * H524 * Dashboard!$I$8 * 'Lookups and Calculations'!$F$12</f>
        <v>0</v>
      </c>
      <c r="K524" s="12">
        <f>(1 - Dashboard!$I$11) * I524 * Dashboard!$I$10 * 'Lookups and Calculations'!$F$12</f>
        <v>0</v>
      </c>
      <c r="L524" s="12">
        <f>(H524 - I524) * Dashboard!$I$13 * (Dashboard!$D$12 / 365) * 'Lookups and Calculations'!$F$12</f>
        <v>0</v>
      </c>
      <c r="M524" s="3">
        <f>(G524*2) * Dashboard!$I$13 * (Dashboard!$D$12 / 365) * 'Lookups and Calculations'!$F$12</f>
        <v>1602.0878730267946</v>
      </c>
      <c r="N524" s="12">
        <f>H524 * Dashboard!$I$14 * Dashboard!$I$15 * (Dashboard!$D$12 / 365) * 'Lookups and Calculations'!$F$12</f>
        <v>0</v>
      </c>
    </row>
    <row r="525" spans="1:14" x14ac:dyDescent="0.35">
      <c r="A525" s="2">
        <v>524</v>
      </c>
      <c r="B525" s="11">
        <v>-0.26658791943539567</v>
      </c>
      <c r="C525" s="11">
        <v>0.56165189127015891</v>
      </c>
      <c r="D525" s="3">
        <f>B525*Dashboard!$D$11*Dashboard!$D$10*SQRT(Dashboard!$D$12/365)</f>
        <v>-66188.919586496137</v>
      </c>
      <c r="E525" s="3">
        <f>IF(Dashboard!$I$3,C525*Dashboard!$E$11*Dashboard!$E$10*SQRT(Dashboard!$D$12/365),0)</f>
        <v>278895.84753590426</v>
      </c>
      <c r="F525" s="3">
        <f>D525+IF(Dashboard!$I$3,E525,0)</f>
        <v>212706.92794940813</v>
      </c>
      <c r="G525" s="3">
        <f>IF(Dashboard!$I$4, ('Lookups and Calculations'!$F$9) / (1 - 'Lookups and Calculations'!$F$10), 'Lookups and Calculations'!$F$9)</f>
        <v>1951878.888340465</v>
      </c>
      <c r="H525" s="12">
        <f t="shared" si="16"/>
        <v>0</v>
      </c>
      <c r="I525" s="12">
        <f t="shared" si="17"/>
        <v>0</v>
      </c>
      <c r="J525" s="13">
        <f>(1 - Dashboard!$I$9) * H525 * Dashboard!$I$8 * 'Lookups and Calculations'!$F$12</f>
        <v>0</v>
      </c>
      <c r="K525" s="12">
        <f>(1 - Dashboard!$I$11) * I525 * Dashboard!$I$10 * 'Lookups and Calculations'!$F$12</f>
        <v>0</v>
      </c>
      <c r="L525" s="12">
        <f>(H525 - I525) * Dashboard!$I$13 * (Dashboard!$D$12 / 365) * 'Lookups and Calculations'!$F$12</f>
        <v>0</v>
      </c>
      <c r="M525" s="3">
        <f>(G525*2) * Dashboard!$I$13 * (Dashboard!$D$12 / 365) * 'Lookups and Calculations'!$F$12</f>
        <v>1602.0878730267946</v>
      </c>
      <c r="N525" s="12">
        <f>H525 * Dashboard!$I$14 * Dashboard!$I$15 * (Dashboard!$D$12 / 365) * 'Lookups and Calculations'!$F$12</f>
        <v>0</v>
      </c>
    </row>
    <row r="526" spans="1:14" x14ac:dyDescent="0.35">
      <c r="A526" s="2">
        <v>525</v>
      </c>
      <c r="B526" s="11">
        <v>0.45101583662247496</v>
      </c>
      <c r="C526" s="11">
        <v>2.1204092407998139</v>
      </c>
      <c r="D526" s="3">
        <f>B526*Dashboard!$D$11*Dashboard!$D$10*SQRT(Dashboard!$D$12/365)</f>
        <v>111979.00867250514</v>
      </c>
      <c r="E526" s="3">
        <f>IF(Dashboard!$I$3,C526*Dashboard!$E$11*Dashboard!$E$10*SQRT(Dashboard!$D$12/365),0)</f>
        <v>1052917.9043596815</v>
      </c>
      <c r="F526" s="3">
        <f>D526+IF(Dashboard!$I$3,E526,0)</f>
        <v>1164896.9130321867</v>
      </c>
      <c r="G526" s="3">
        <f>IF(Dashboard!$I$4, ('Lookups and Calculations'!$F$9) / (1 - 'Lookups and Calculations'!$F$10), 'Lookups and Calculations'!$F$9)</f>
        <v>1951878.888340465</v>
      </c>
      <c r="H526" s="12">
        <f t="shared" si="16"/>
        <v>0</v>
      </c>
      <c r="I526" s="12">
        <f t="shared" si="17"/>
        <v>0</v>
      </c>
      <c r="J526" s="13">
        <f>(1 - Dashboard!$I$9) * H526 * Dashboard!$I$8 * 'Lookups and Calculations'!$F$12</f>
        <v>0</v>
      </c>
      <c r="K526" s="12">
        <f>(1 - Dashboard!$I$11) * I526 * Dashboard!$I$10 * 'Lookups and Calculations'!$F$12</f>
        <v>0</v>
      </c>
      <c r="L526" s="12">
        <f>(H526 - I526) * Dashboard!$I$13 * (Dashboard!$D$12 / 365) * 'Lookups and Calculations'!$F$12</f>
        <v>0</v>
      </c>
      <c r="M526" s="3">
        <f>(G526*2) * Dashboard!$I$13 * (Dashboard!$D$12 / 365) * 'Lookups and Calculations'!$F$12</f>
        <v>1602.0878730267946</v>
      </c>
      <c r="N526" s="12">
        <f>H526 * Dashboard!$I$14 * Dashboard!$I$15 * (Dashboard!$D$12 / 365) * 'Lookups and Calculations'!$F$12</f>
        <v>0</v>
      </c>
    </row>
    <row r="527" spans="1:14" x14ac:dyDescent="0.35">
      <c r="A527" s="2">
        <v>526</v>
      </c>
      <c r="B527" s="11">
        <v>0.42836305661706814</v>
      </c>
      <c r="C527" s="11">
        <v>-0.75367314178761036</v>
      </c>
      <c r="D527" s="3">
        <f>B527*Dashboard!$D$11*Dashboard!$D$10*SQRT(Dashboard!$D$12/365)</f>
        <v>106354.73643479854</v>
      </c>
      <c r="E527" s="3">
        <f>IF(Dashboard!$I$3,C527*Dashboard!$E$11*Dashboard!$E$10*SQRT(Dashboard!$D$12/365),0)</f>
        <v>-374246.59813492419</v>
      </c>
      <c r="F527" s="3">
        <f>D527+IF(Dashboard!$I$3,E527,0)</f>
        <v>-267891.86170012562</v>
      </c>
      <c r="G527" s="3">
        <f>IF(Dashboard!$I$4, ('Lookups and Calculations'!$F$9) / (1 - 'Lookups and Calculations'!$F$10), 'Lookups and Calculations'!$F$9)</f>
        <v>1951878.888340465</v>
      </c>
      <c r="H527" s="12">
        <f t="shared" si="16"/>
        <v>0</v>
      </c>
      <c r="I527" s="12">
        <f t="shared" si="17"/>
        <v>0</v>
      </c>
      <c r="J527" s="13">
        <f>(1 - Dashboard!$I$9) * H527 * Dashboard!$I$8 * 'Lookups and Calculations'!$F$12</f>
        <v>0</v>
      </c>
      <c r="K527" s="12">
        <f>(1 - Dashboard!$I$11) * I527 * Dashboard!$I$10 * 'Lookups and Calculations'!$F$12</f>
        <v>0</v>
      </c>
      <c r="L527" s="12">
        <f>(H527 - I527) * Dashboard!$I$13 * (Dashboard!$D$12 / 365) * 'Lookups and Calculations'!$F$12</f>
        <v>0</v>
      </c>
      <c r="M527" s="3">
        <f>(G527*2) * Dashboard!$I$13 * (Dashboard!$D$12 / 365) * 'Lookups and Calculations'!$F$12</f>
        <v>1602.0878730267946</v>
      </c>
      <c r="N527" s="12">
        <f>H527 * Dashboard!$I$14 * Dashboard!$I$15 * (Dashboard!$D$12 / 365) * 'Lookups and Calculations'!$F$12</f>
        <v>0</v>
      </c>
    </row>
    <row r="528" spans="1:14" x14ac:dyDescent="0.35">
      <c r="A528" s="2">
        <v>527</v>
      </c>
      <c r="B528" s="11">
        <v>-0.22858825705827057</v>
      </c>
      <c r="C528" s="11">
        <v>-0.82312424005994378</v>
      </c>
      <c r="D528" s="3">
        <f>B528*Dashboard!$D$11*Dashboard!$D$10*SQRT(Dashboard!$D$12/365)</f>
        <v>-56754.296282032963</v>
      </c>
      <c r="E528" s="3">
        <f>IF(Dashboard!$I$3,C528*Dashboard!$E$11*Dashboard!$E$10*SQRT(Dashboard!$D$12/365),0)</f>
        <v>-408733.48087497521</v>
      </c>
      <c r="F528" s="3">
        <f>D528+IF(Dashboard!$I$3,E528,0)</f>
        <v>-465487.77715700818</v>
      </c>
      <c r="G528" s="3">
        <f>IF(Dashboard!$I$4, ('Lookups and Calculations'!$F$9) / (1 - 'Lookups and Calculations'!$F$10), 'Lookups and Calculations'!$F$9)</f>
        <v>1951878.888340465</v>
      </c>
      <c r="H528" s="12">
        <f t="shared" si="16"/>
        <v>0</v>
      </c>
      <c r="I528" s="12">
        <f t="shared" si="17"/>
        <v>0</v>
      </c>
      <c r="J528" s="13">
        <f>(1 - Dashboard!$I$9) * H528 * Dashboard!$I$8 * 'Lookups and Calculations'!$F$12</f>
        <v>0</v>
      </c>
      <c r="K528" s="12">
        <f>(1 - Dashboard!$I$11) * I528 * Dashboard!$I$10 * 'Lookups and Calculations'!$F$12</f>
        <v>0</v>
      </c>
      <c r="L528" s="12">
        <f>(H528 - I528) * Dashboard!$I$13 * (Dashboard!$D$12 / 365) * 'Lookups and Calculations'!$F$12</f>
        <v>0</v>
      </c>
      <c r="M528" s="3">
        <f>(G528*2) * Dashboard!$I$13 * (Dashboard!$D$12 / 365) * 'Lookups and Calculations'!$F$12</f>
        <v>1602.0878730267946</v>
      </c>
      <c r="N528" s="12">
        <f>H528 * Dashboard!$I$14 * Dashboard!$I$15 * (Dashboard!$D$12 / 365) * 'Lookups and Calculations'!$F$12</f>
        <v>0</v>
      </c>
    </row>
    <row r="529" spans="1:14" x14ac:dyDescent="0.35">
      <c r="A529" s="2">
        <v>528</v>
      </c>
      <c r="B529" s="11">
        <v>1.7783647603360917</v>
      </c>
      <c r="C529" s="11">
        <v>0.51451549184581225</v>
      </c>
      <c r="D529" s="3">
        <f>B529*Dashboard!$D$11*Dashboard!$D$10*SQRT(Dashboard!$D$12/365)</f>
        <v>441535.54432112642</v>
      </c>
      <c r="E529" s="3">
        <f>IF(Dashboard!$I$3,C529*Dashboard!$E$11*Dashboard!$E$10*SQRT(Dashboard!$D$12/365),0)</f>
        <v>255489.6304972427</v>
      </c>
      <c r="F529" s="3">
        <f>D529+IF(Dashboard!$I$3,E529,0)</f>
        <v>697025.17481836909</v>
      </c>
      <c r="G529" s="3">
        <f>IF(Dashboard!$I$4, ('Lookups and Calculations'!$F$9) / (1 - 'Lookups and Calculations'!$F$10), 'Lookups and Calculations'!$F$9)</f>
        <v>1951878.888340465</v>
      </c>
      <c r="H529" s="12">
        <f t="shared" si="16"/>
        <v>0</v>
      </c>
      <c r="I529" s="12">
        <f t="shared" si="17"/>
        <v>0</v>
      </c>
      <c r="J529" s="13">
        <f>(1 - Dashboard!$I$9) * H529 * Dashboard!$I$8 * 'Lookups and Calculations'!$F$12</f>
        <v>0</v>
      </c>
      <c r="K529" s="12">
        <f>(1 - Dashboard!$I$11) * I529 * Dashboard!$I$10 * 'Lookups and Calculations'!$F$12</f>
        <v>0</v>
      </c>
      <c r="L529" s="12">
        <f>(H529 - I529) * Dashboard!$I$13 * (Dashboard!$D$12 / 365) * 'Lookups and Calculations'!$F$12</f>
        <v>0</v>
      </c>
      <c r="M529" s="3">
        <f>(G529*2) * Dashboard!$I$13 * (Dashboard!$D$12 / 365) * 'Lookups and Calculations'!$F$12</f>
        <v>1602.0878730267946</v>
      </c>
      <c r="N529" s="12">
        <f>H529 * Dashboard!$I$14 * Dashboard!$I$15 * (Dashboard!$D$12 / 365) * 'Lookups and Calculations'!$F$12</f>
        <v>0</v>
      </c>
    </row>
    <row r="530" spans="1:14" x14ac:dyDescent="0.35">
      <c r="A530" s="2">
        <v>529</v>
      </c>
      <c r="B530" s="11">
        <v>-0.9752703591048214</v>
      </c>
      <c r="C530" s="11">
        <v>0.48235800366366954</v>
      </c>
      <c r="D530" s="3">
        <f>B530*Dashboard!$D$11*Dashboard!$D$10*SQRT(Dashboard!$D$12/365)</f>
        <v>-242141.84765234884</v>
      </c>
      <c r="E530" s="3">
        <f>IF(Dashboard!$I$3,C530*Dashboard!$E$11*Dashboard!$E$10*SQRT(Dashboard!$D$12/365),0)</f>
        <v>239521.39454792131</v>
      </c>
      <c r="F530" s="3">
        <f>D530+IF(Dashboard!$I$3,E530,0)</f>
        <v>-2620.4531044275209</v>
      </c>
      <c r="G530" s="3">
        <f>IF(Dashboard!$I$4, ('Lookups and Calculations'!$F$9) / (1 - 'Lookups and Calculations'!$F$10), 'Lookups and Calculations'!$F$9)</f>
        <v>1951878.888340465</v>
      </c>
      <c r="H530" s="12">
        <f t="shared" si="16"/>
        <v>0</v>
      </c>
      <c r="I530" s="12">
        <f t="shared" si="17"/>
        <v>0</v>
      </c>
      <c r="J530" s="13">
        <f>(1 - Dashboard!$I$9) * H530 * Dashboard!$I$8 * 'Lookups and Calculations'!$F$12</f>
        <v>0</v>
      </c>
      <c r="K530" s="12">
        <f>(1 - Dashboard!$I$11) * I530 * Dashboard!$I$10 * 'Lookups and Calculations'!$F$12</f>
        <v>0</v>
      </c>
      <c r="L530" s="12">
        <f>(H530 - I530) * Dashboard!$I$13 * (Dashboard!$D$12 / 365) * 'Lookups and Calculations'!$F$12</f>
        <v>0</v>
      </c>
      <c r="M530" s="3">
        <f>(G530*2) * Dashboard!$I$13 * (Dashboard!$D$12 / 365) * 'Lookups and Calculations'!$F$12</f>
        <v>1602.0878730267946</v>
      </c>
      <c r="N530" s="12">
        <f>H530 * Dashboard!$I$14 * Dashboard!$I$15 * (Dashboard!$D$12 / 365) * 'Lookups and Calculations'!$F$12</f>
        <v>0</v>
      </c>
    </row>
    <row r="531" spans="1:14" x14ac:dyDescent="0.35">
      <c r="A531" s="2">
        <v>530</v>
      </c>
      <c r="B531" s="11">
        <v>9.093410391183937E-2</v>
      </c>
      <c r="C531" s="11">
        <v>-0.90358550710520358</v>
      </c>
      <c r="D531" s="3">
        <f>B531*Dashboard!$D$11*Dashboard!$D$10*SQRT(Dashboard!$D$12/365)</f>
        <v>22577.279961665365</v>
      </c>
      <c r="E531" s="3">
        <f>IF(Dashboard!$I$3,C531*Dashboard!$E$11*Dashboard!$E$10*SQRT(Dashboard!$D$12/365),0)</f>
        <v>-448687.61192161398</v>
      </c>
      <c r="F531" s="3">
        <f>D531+IF(Dashboard!$I$3,E531,0)</f>
        <v>-426110.33195994864</v>
      </c>
      <c r="G531" s="3">
        <f>IF(Dashboard!$I$4, ('Lookups and Calculations'!$F$9) / (1 - 'Lookups and Calculations'!$F$10), 'Lookups and Calculations'!$F$9)</f>
        <v>1951878.888340465</v>
      </c>
      <c r="H531" s="12">
        <f t="shared" si="16"/>
        <v>0</v>
      </c>
      <c r="I531" s="12">
        <f t="shared" si="17"/>
        <v>0</v>
      </c>
      <c r="J531" s="13">
        <f>(1 - Dashboard!$I$9) * H531 * Dashboard!$I$8 * 'Lookups and Calculations'!$F$12</f>
        <v>0</v>
      </c>
      <c r="K531" s="12">
        <f>(1 - Dashboard!$I$11) * I531 * Dashboard!$I$10 * 'Lookups and Calculations'!$F$12</f>
        <v>0</v>
      </c>
      <c r="L531" s="12">
        <f>(H531 - I531) * Dashboard!$I$13 * (Dashboard!$D$12 / 365) * 'Lookups and Calculations'!$F$12</f>
        <v>0</v>
      </c>
      <c r="M531" s="3">
        <f>(G531*2) * Dashboard!$I$13 * (Dashboard!$D$12 / 365) * 'Lookups and Calculations'!$F$12</f>
        <v>1602.0878730267946</v>
      </c>
      <c r="N531" s="12">
        <f>H531 * Dashboard!$I$14 * Dashboard!$I$15 * (Dashboard!$D$12 / 365) * 'Lookups and Calculations'!$F$12</f>
        <v>0</v>
      </c>
    </row>
    <row r="532" spans="1:14" x14ac:dyDescent="0.35">
      <c r="A532" s="2">
        <v>531</v>
      </c>
      <c r="B532" s="11">
        <v>-0.43909339155381066</v>
      </c>
      <c r="C532" s="11">
        <v>0.15792031920389188</v>
      </c>
      <c r="D532" s="3">
        <f>B532*Dashboard!$D$11*Dashboard!$D$10*SQRT(Dashboard!$D$12/365)</f>
        <v>-109018.88294889568</v>
      </c>
      <c r="E532" s="3">
        <f>IF(Dashboard!$I$3,C532*Dashboard!$E$11*Dashboard!$E$10*SQRT(Dashboard!$D$12/365),0)</f>
        <v>78417.471661863936</v>
      </c>
      <c r="F532" s="3">
        <f>D532+IF(Dashboard!$I$3,E532,0)</f>
        <v>-30601.411287031748</v>
      </c>
      <c r="G532" s="3">
        <f>IF(Dashboard!$I$4, ('Lookups and Calculations'!$F$9) / (1 - 'Lookups and Calculations'!$F$10), 'Lookups and Calculations'!$F$9)</f>
        <v>1951878.888340465</v>
      </c>
      <c r="H532" s="12">
        <f t="shared" si="16"/>
        <v>0</v>
      </c>
      <c r="I532" s="12">
        <f t="shared" si="17"/>
        <v>0</v>
      </c>
      <c r="J532" s="13">
        <f>(1 - Dashboard!$I$9) * H532 * Dashboard!$I$8 * 'Lookups and Calculations'!$F$12</f>
        <v>0</v>
      </c>
      <c r="K532" s="12">
        <f>(1 - Dashboard!$I$11) * I532 * Dashboard!$I$10 * 'Lookups and Calculations'!$F$12</f>
        <v>0</v>
      </c>
      <c r="L532" s="12">
        <f>(H532 - I532) * Dashboard!$I$13 * (Dashboard!$D$12 / 365) * 'Lookups and Calculations'!$F$12</f>
        <v>0</v>
      </c>
      <c r="M532" s="3">
        <f>(G532*2) * Dashboard!$I$13 * (Dashboard!$D$12 / 365) * 'Lookups and Calculations'!$F$12</f>
        <v>1602.0878730267946</v>
      </c>
      <c r="N532" s="12">
        <f>H532 * Dashboard!$I$14 * Dashboard!$I$15 * (Dashboard!$D$12 / 365) * 'Lookups and Calculations'!$F$12</f>
        <v>0</v>
      </c>
    </row>
    <row r="533" spans="1:14" x14ac:dyDescent="0.35">
      <c r="A533" s="2">
        <v>532</v>
      </c>
      <c r="B533" s="11">
        <v>-1.868062267169377</v>
      </c>
      <c r="C533" s="11">
        <v>0.17018659230832126</v>
      </c>
      <c r="D533" s="3">
        <f>B533*Dashboard!$D$11*Dashboard!$D$10*SQRT(Dashboard!$D$12/365)</f>
        <v>-463805.79977557989</v>
      </c>
      <c r="E533" s="3">
        <f>IF(Dashboard!$I$3,C533*Dashboard!$E$11*Dashboard!$E$10*SQRT(Dashboard!$D$12/365),0)</f>
        <v>84508.455573322281</v>
      </c>
      <c r="F533" s="3">
        <f>D533+IF(Dashboard!$I$3,E533,0)</f>
        <v>-379297.34420225758</v>
      </c>
      <c r="G533" s="3">
        <f>IF(Dashboard!$I$4, ('Lookups and Calculations'!$F$9) / (1 - 'Lookups and Calculations'!$F$10), 'Lookups and Calculations'!$F$9)</f>
        <v>1951878.888340465</v>
      </c>
      <c r="H533" s="12">
        <f t="shared" si="16"/>
        <v>0</v>
      </c>
      <c r="I533" s="12">
        <f t="shared" si="17"/>
        <v>0</v>
      </c>
      <c r="J533" s="13">
        <f>(1 - Dashboard!$I$9) * H533 * Dashboard!$I$8 * 'Lookups and Calculations'!$F$12</f>
        <v>0</v>
      </c>
      <c r="K533" s="12">
        <f>(1 - Dashboard!$I$11) * I533 * Dashboard!$I$10 * 'Lookups and Calculations'!$F$12</f>
        <v>0</v>
      </c>
      <c r="L533" s="12">
        <f>(H533 - I533) * Dashboard!$I$13 * (Dashboard!$D$12 / 365) * 'Lookups and Calculations'!$F$12</f>
        <v>0</v>
      </c>
      <c r="M533" s="3">
        <f>(G533*2) * Dashboard!$I$13 * (Dashboard!$D$12 / 365) * 'Lookups and Calculations'!$F$12</f>
        <v>1602.0878730267946</v>
      </c>
      <c r="N533" s="12">
        <f>H533 * Dashboard!$I$14 * Dashboard!$I$15 * (Dashboard!$D$12 / 365) * 'Lookups and Calculations'!$F$12</f>
        <v>0</v>
      </c>
    </row>
    <row r="534" spans="1:14" x14ac:dyDescent="0.35">
      <c r="A534" s="2">
        <v>533</v>
      </c>
      <c r="B534" s="11">
        <v>0.921825743087472</v>
      </c>
      <c r="C534" s="11">
        <v>-0.24240275039982792</v>
      </c>
      <c r="D534" s="3">
        <f>B534*Dashboard!$D$11*Dashboard!$D$10*SQRT(Dashboard!$D$12/365)</f>
        <v>228872.52397333359</v>
      </c>
      <c r="E534" s="3">
        <f>IF(Dashboard!$I$3,C534*Dashboard!$E$11*Dashboard!$E$10*SQRT(Dashboard!$D$12/365),0)</f>
        <v>-120368.36618658455</v>
      </c>
      <c r="F534" s="3">
        <f>D534+IF(Dashboard!$I$3,E534,0)</f>
        <v>108504.15778674904</v>
      </c>
      <c r="G534" s="3">
        <f>IF(Dashboard!$I$4, ('Lookups and Calculations'!$F$9) / (1 - 'Lookups and Calculations'!$F$10), 'Lookups and Calculations'!$F$9)</f>
        <v>1951878.888340465</v>
      </c>
      <c r="H534" s="12">
        <f t="shared" si="16"/>
        <v>0</v>
      </c>
      <c r="I534" s="12">
        <f t="shared" si="17"/>
        <v>0</v>
      </c>
      <c r="J534" s="13">
        <f>(1 - Dashboard!$I$9) * H534 * Dashboard!$I$8 * 'Lookups and Calculations'!$F$12</f>
        <v>0</v>
      </c>
      <c r="K534" s="12">
        <f>(1 - Dashboard!$I$11) * I534 * Dashboard!$I$10 * 'Lookups and Calculations'!$F$12</f>
        <v>0</v>
      </c>
      <c r="L534" s="12">
        <f>(H534 - I534) * Dashboard!$I$13 * (Dashboard!$D$12 / 365) * 'Lookups and Calculations'!$F$12</f>
        <v>0</v>
      </c>
      <c r="M534" s="3">
        <f>(G534*2) * Dashboard!$I$13 * (Dashboard!$D$12 / 365) * 'Lookups and Calculations'!$F$12</f>
        <v>1602.0878730267946</v>
      </c>
      <c r="N534" s="12">
        <f>H534 * Dashboard!$I$14 * Dashboard!$I$15 * (Dashboard!$D$12 / 365) * 'Lookups and Calculations'!$F$12</f>
        <v>0</v>
      </c>
    </row>
    <row r="535" spans="1:14" x14ac:dyDescent="0.35">
      <c r="A535" s="2">
        <v>534</v>
      </c>
      <c r="B535" s="11">
        <v>0.87559058332610695</v>
      </c>
      <c r="C535" s="11">
        <v>0.18437870618117783</v>
      </c>
      <c r="D535" s="3">
        <f>B535*Dashboard!$D$11*Dashboard!$D$10*SQRT(Dashboard!$D$12/365)</f>
        <v>217393.17682964052</v>
      </c>
      <c r="E535" s="3">
        <f>IF(Dashboard!$I$3,C535*Dashboard!$E$11*Dashboard!$E$10*SQRT(Dashboard!$D$12/365),0)</f>
        <v>91555.74178105715</v>
      </c>
      <c r="F535" s="3">
        <f>D535+IF(Dashboard!$I$3,E535,0)</f>
        <v>308948.91861069767</v>
      </c>
      <c r="G535" s="3">
        <f>IF(Dashboard!$I$4, ('Lookups and Calculations'!$F$9) / (1 - 'Lookups and Calculations'!$F$10), 'Lookups and Calculations'!$F$9)</f>
        <v>1951878.888340465</v>
      </c>
      <c r="H535" s="12">
        <f t="shared" si="16"/>
        <v>0</v>
      </c>
      <c r="I535" s="12">
        <f t="shared" si="17"/>
        <v>0</v>
      </c>
      <c r="J535" s="13">
        <f>(1 - Dashboard!$I$9) * H535 * Dashboard!$I$8 * 'Lookups and Calculations'!$F$12</f>
        <v>0</v>
      </c>
      <c r="K535" s="12">
        <f>(1 - Dashboard!$I$11) * I535 * Dashboard!$I$10 * 'Lookups and Calculations'!$F$12</f>
        <v>0</v>
      </c>
      <c r="L535" s="12">
        <f>(H535 - I535) * Dashboard!$I$13 * (Dashboard!$D$12 / 365) * 'Lookups and Calculations'!$F$12</f>
        <v>0</v>
      </c>
      <c r="M535" s="3">
        <f>(G535*2) * Dashboard!$I$13 * (Dashboard!$D$12 / 365) * 'Lookups and Calculations'!$F$12</f>
        <v>1602.0878730267946</v>
      </c>
      <c r="N535" s="12">
        <f>H535 * Dashboard!$I$14 * Dashboard!$I$15 * (Dashboard!$D$12 / 365) * 'Lookups and Calculations'!$F$12</f>
        <v>0</v>
      </c>
    </row>
    <row r="536" spans="1:14" x14ac:dyDescent="0.35">
      <c r="A536" s="2">
        <v>535</v>
      </c>
      <c r="B536" s="11">
        <v>-1.8553046313260042</v>
      </c>
      <c r="C536" s="11">
        <v>-0.40277790590416912</v>
      </c>
      <c r="D536" s="3">
        <f>B536*Dashboard!$D$11*Dashboard!$D$10*SQRT(Dashboard!$D$12/365)</f>
        <v>-460638.31141099392</v>
      </c>
      <c r="E536" s="3">
        <f>IF(Dashboard!$I$3,C536*Dashboard!$E$11*Dashboard!$E$10*SQRT(Dashboard!$D$12/365),0)</f>
        <v>-200004.82003513252</v>
      </c>
      <c r="F536" s="3">
        <f>D536+IF(Dashboard!$I$3,E536,0)</f>
        <v>-660643.13144612638</v>
      </c>
      <c r="G536" s="3">
        <f>IF(Dashboard!$I$4, ('Lookups and Calculations'!$F$9) / (1 - 'Lookups and Calculations'!$F$10), 'Lookups and Calculations'!$F$9)</f>
        <v>1951878.888340465</v>
      </c>
      <c r="H536" s="12">
        <f t="shared" si="16"/>
        <v>0</v>
      </c>
      <c r="I536" s="12">
        <f t="shared" si="17"/>
        <v>0</v>
      </c>
      <c r="J536" s="13">
        <f>(1 - Dashboard!$I$9) * H536 * Dashboard!$I$8 * 'Lookups and Calculations'!$F$12</f>
        <v>0</v>
      </c>
      <c r="K536" s="12">
        <f>(1 - Dashboard!$I$11) * I536 * Dashboard!$I$10 * 'Lookups and Calculations'!$F$12</f>
        <v>0</v>
      </c>
      <c r="L536" s="12">
        <f>(H536 - I536) * Dashboard!$I$13 * (Dashboard!$D$12 / 365) * 'Lookups and Calculations'!$F$12</f>
        <v>0</v>
      </c>
      <c r="M536" s="3">
        <f>(G536*2) * Dashboard!$I$13 * (Dashboard!$D$12 / 365) * 'Lookups and Calculations'!$F$12</f>
        <v>1602.0878730267946</v>
      </c>
      <c r="N536" s="12">
        <f>H536 * Dashboard!$I$14 * Dashboard!$I$15 * (Dashboard!$D$12 / 365) * 'Lookups and Calculations'!$F$12</f>
        <v>0</v>
      </c>
    </row>
    <row r="537" spans="1:14" x14ac:dyDescent="0.35">
      <c r="A537" s="2">
        <v>536</v>
      </c>
      <c r="B537" s="11">
        <v>8.1978697482850138E-2</v>
      </c>
      <c r="C537" s="11">
        <v>-1.8885059970243598</v>
      </c>
      <c r="D537" s="3">
        <f>B537*Dashboard!$D$11*Dashboard!$D$10*SQRT(Dashboard!$D$12/365)</f>
        <v>20353.815833027667</v>
      </c>
      <c r="E537" s="3">
        <f>IF(Dashboard!$I$3,C537*Dashboard!$E$11*Dashboard!$E$10*SQRT(Dashboard!$D$12/365),0)</f>
        <v>-937763.21027894784</v>
      </c>
      <c r="F537" s="3">
        <f>D537+IF(Dashboard!$I$3,E537,0)</f>
        <v>-917409.39444592013</v>
      </c>
      <c r="G537" s="3">
        <f>IF(Dashboard!$I$4, ('Lookups and Calculations'!$F$9) / (1 - 'Lookups and Calculations'!$F$10), 'Lookups and Calculations'!$F$9)</f>
        <v>1951878.888340465</v>
      </c>
      <c r="H537" s="12">
        <f t="shared" si="16"/>
        <v>0</v>
      </c>
      <c r="I537" s="12">
        <f t="shared" si="17"/>
        <v>0</v>
      </c>
      <c r="J537" s="13">
        <f>(1 - Dashboard!$I$9) * H537 * Dashboard!$I$8 * 'Lookups and Calculations'!$F$12</f>
        <v>0</v>
      </c>
      <c r="K537" s="12">
        <f>(1 - Dashboard!$I$11) * I537 * Dashboard!$I$10 * 'Lookups and Calculations'!$F$12</f>
        <v>0</v>
      </c>
      <c r="L537" s="12">
        <f>(H537 - I537) * Dashboard!$I$13 * (Dashboard!$D$12 / 365) * 'Lookups and Calculations'!$F$12</f>
        <v>0</v>
      </c>
      <c r="M537" s="3">
        <f>(G537*2) * Dashboard!$I$13 * (Dashboard!$D$12 / 365) * 'Lookups and Calculations'!$F$12</f>
        <v>1602.0878730267946</v>
      </c>
      <c r="N537" s="12">
        <f>H537 * Dashboard!$I$14 * Dashboard!$I$15 * (Dashboard!$D$12 / 365) * 'Lookups and Calculations'!$F$12</f>
        <v>0</v>
      </c>
    </row>
    <row r="538" spans="1:14" x14ac:dyDescent="0.35">
      <c r="A538" s="2">
        <v>537</v>
      </c>
      <c r="B538" s="11">
        <v>-1.8236484465234097</v>
      </c>
      <c r="C538" s="11">
        <v>-6.8827696265297167E-2</v>
      </c>
      <c r="D538" s="3">
        <f>B538*Dashboard!$D$11*Dashboard!$D$10*SQRT(Dashboard!$D$12/365)</f>
        <v>-452778.6579250003</v>
      </c>
      <c r="E538" s="3">
        <f>IF(Dashboard!$I$3,C538*Dashboard!$E$11*Dashboard!$E$10*SQRT(Dashboard!$D$12/365),0)</f>
        <v>-34177.324036857091</v>
      </c>
      <c r="F538" s="3">
        <f>D538+IF(Dashboard!$I$3,E538,0)</f>
        <v>-486955.98196185741</v>
      </c>
      <c r="G538" s="3">
        <f>IF(Dashboard!$I$4, ('Lookups and Calculations'!$F$9) / (1 - 'Lookups and Calculations'!$F$10), 'Lookups and Calculations'!$F$9)</f>
        <v>1951878.888340465</v>
      </c>
      <c r="H538" s="12">
        <f t="shared" si="16"/>
        <v>0</v>
      </c>
      <c r="I538" s="12">
        <f t="shared" si="17"/>
        <v>0</v>
      </c>
      <c r="J538" s="13">
        <f>(1 - Dashboard!$I$9) * H538 * Dashboard!$I$8 * 'Lookups and Calculations'!$F$12</f>
        <v>0</v>
      </c>
      <c r="K538" s="12">
        <f>(1 - Dashboard!$I$11) * I538 * Dashboard!$I$10 * 'Lookups and Calculations'!$F$12</f>
        <v>0</v>
      </c>
      <c r="L538" s="12">
        <f>(H538 - I538) * Dashboard!$I$13 * (Dashboard!$D$12 / 365) * 'Lookups and Calculations'!$F$12</f>
        <v>0</v>
      </c>
      <c r="M538" s="3">
        <f>(G538*2) * Dashboard!$I$13 * (Dashboard!$D$12 / 365) * 'Lookups and Calculations'!$F$12</f>
        <v>1602.0878730267946</v>
      </c>
      <c r="N538" s="12">
        <f>H538 * Dashboard!$I$14 * Dashboard!$I$15 * (Dashboard!$D$12 / 365) * 'Lookups and Calculations'!$F$12</f>
        <v>0</v>
      </c>
    </row>
    <row r="539" spans="1:14" x14ac:dyDescent="0.35">
      <c r="A539" s="2">
        <v>538</v>
      </c>
      <c r="B539" s="11">
        <v>2.2472024842130103</v>
      </c>
      <c r="C539" s="11">
        <v>-0.28374961656846864</v>
      </c>
      <c r="D539" s="3">
        <f>B539*Dashboard!$D$11*Dashboard!$D$10*SQRT(Dashboard!$D$12/365)</f>
        <v>557939.40264496708</v>
      </c>
      <c r="E539" s="3">
        <f>IF(Dashboard!$I$3,C539*Dashboard!$E$11*Dashboard!$E$10*SQRT(Dashboard!$D$12/365),0)</f>
        <v>-140899.71213643721</v>
      </c>
      <c r="F539" s="3">
        <f>D539+IF(Dashboard!$I$3,E539,0)</f>
        <v>417039.69050852989</v>
      </c>
      <c r="G539" s="3">
        <f>IF(Dashboard!$I$4, ('Lookups and Calculations'!$F$9) / (1 - 'Lookups and Calculations'!$F$10), 'Lookups and Calculations'!$F$9)</f>
        <v>1951878.888340465</v>
      </c>
      <c r="H539" s="12">
        <f t="shared" si="16"/>
        <v>0</v>
      </c>
      <c r="I539" s="12">
        <f t="shared" si="17"/>
        <v>0</v>
      </c>
      <c r="J539" s="13">
        <f>(1 - Dashboard!$I$9) * H539 * Dashboard!$I$8 * 'Lookups and Calculations'!$F$12</f>
        <v>0</v>
      </c>
      <c r="K539" s="12">
        <f>(1 - Dashboard!$I$11) * I539 * Dashboard!$I$10 * 'Lookups and Calculations'!$F$12</f>
        <v>0</v>
      </c>
      <c r="L539" s="12">
        <f>(H539 - I539) * Dashboard!$I$13 * (Dashboard!$D$12 / 365) * 'Lookups and Calculations'!$F$12</f>
        <v>0</v>
      </c>
      <c r="M539" s="3">
        <f>(G539*2) * Dashboard!$I$13 * (Dashboard!$D$12 / 365) * 'Lookups and Calculations'!$F$12</f>
        <v>1602.0878730267946</v>
      </c>
      <c r="N539" s="12">
        <f>H539 * Dashboard!$I$14 * Dashboard!$I$15 * (Dashboard!$D$12 / 365) * 'Lookups and Calculations'!$F$12</f>
        <v>0</v>
      </c>
    </row>
    <row r="540" spans="1:14" x14ac:dyDescent="0.35">
      <c r="A540" s="2">
        <v>539</v>
      </c>
      <c r="B540" s="11">
        <v>-1.7990493493320219</v>
      </c>
      <c r="C540" s="11">
        <v>-4.5768186028818048E-2</v>
      </c>
      <c r="D540" s="3">
        <f>B540*Dashboard!$D$11*Dashboard!$D$10*SQRT(Dashboard!$D$12/365)</f>
        <v>-446671.15061803197</v>
      </c>
      <c r="E540" s="3">
        <f>IF(Dashboard!$I$3,C540*Dashboard!$E$11*Dashboard!$E$10*SQRT(Dashboard!$D$12/365),0)</f>
        <v>-22726.812160859066</v>
      </c>
      <c r="F540" s="3">
        <f>D540+IF(Dashboard!$I$3,E540,0)</f>
        <v>-469397.96277889103</v>
      </c>
      <c r="G540" s="3">
        <f>IF(Dashboard!$I$4, ('Lookups and Calculations'!$F$9) / (1 - 'Lookups and Calculations'!$F$10), 'Lookups and Calculations'!$F$9)</f>
        <v>1951878.888340465</v>
      </c>
      <c r="H540" s="12">
        <f t="shared" si="16"/>
        <v>0</v>
      </c>
      <c r="I540" s="12">
        <f t="shared" si="17"/>
        <v>0</v>
      </c>
      <c r="J540" s="13">
        <f>(1 - Dashboard!$I$9) * H540 * Dashboard!$I$8 * 'Lookups and Calculations'!$F$12</f>
        <v>0</v>
      </c>
      <c r="K540" s="12">
        <f>(1 - Dashboard!$I$11) * I540 * Dashboard!$I$10 * 'Lookups and Calculations'!$F$12</f>
        <v>0</v>
      </c>
      <c r="L540" s="12">
        <f>(H540 - I540) * Dashboard!$I$13 * (Dashboard!$D$12 / 365) * 'Lookups and Calculations'!$F$12</f>
        <v>0</v>
      </c>
      <c r="M540" s="3">
        <f>(G540*2) * Dashboard!$I$13 * (Dashboard!$D$12 / 365) * 'Lookups and Calculations'!$F$12</f>
        <v>1602.0878730267946</v>
      </c>
      <c r="N540" s="12">
        <f>H540 * Dashboard!$I$14 * Dashboard!$I$15 * (Dashboard!$D$12 / 365) * 'Lookups and Calculations'!$F$12</f>
        <v>0</v>
      </c>
    </row>
    <row r="541" spans="1:14" x14ac:dyDescent="0.35">
      <c r="A541" s="2">
        <v>540</v>
      </c>
      <c r="B541" s="11">
        <v>-0.97227710783230392</v>
      </c>
      <c r="C541" s="11">
        <v>-2.7514621165126027E-2</v>
      </c>
      <c r="D541" s="3">
        <f>B541*Dashboard!$D$11*Dashboard!$D$10*SQRT(Dashboard!$D$12/365)</f>
        <v>-241398.67793858825</v>
      </c>
      <c r="E541" s="3">
        <f>IF(Dashboard!$I$3,C541*Dashboard!$E$11*Dashboard!$E$10*SQRT(Dashboard!$D$12/365),0)</f>
        <v>-13662.757499352989</v>
      </c>
      <c r="F541" s="3">
        <f>D541+IF(Dashboard!$I$3,E541,0)</f>
        <v>-255061.43543794125</v>
      </c>
      <c r="G541" s="3">
        <f>IF(Dashboard!$I$4, ('Lookups and Calculations'!$F$9) / (1 - 'Lookups and Calculations'!$F$10), 'Lookups and Calculations'!$F$9)</f>
        <v>1951878.888340465</v>
      </c>
      <c r="H541" s="12">
        <f t="shared" si="16"/>
        <v>0</v>
      </c>
      <c r="I541" s="12">
        <f t="shared" si="17"/>
        <v>0</v>
      </c>
      <c r="J541" s="13">
        <f>(1 - Dashboard!$I$9) * H541 * Dashboard!$I$8 * 'Lookups and Calculations'!$F$12</f>
        <v>0</v>
      </c>
      <c r="K541" s="12">
        <f>(1 - Dashboard!$I$11) * I541 * Dashboard!$I$10 * 'Lookups and Calculations'!$F$12</f>
        <v>0</v>
      </c>
      <c r="L541" s="12">
        <f>(H541 - I541) * Dashboard!$I$13 * (Dashboard!$D$12 / 365) * 'Lookups and Calculations'!$F$12</f>
        <v>0</v>
      </c>
      <c r="M541" s="3">
        <f>(G541*2) * Dashboard!$I$13 * (Dashboard!$D$12 / 365) * 'Lookups and Calculations'!$F$12</f>
        <v>1602.0878730267946</v>
      </c>
      <c r="N541" s="12">
        <f>H541 * Dashboard!$I$14 * Dashboard!$I$15 * (Dashboard!$D$12 / 365) * 'Lookups and Calculations'!$F$12</f>
        <v>0</v>
      </c>
    </row>
    <row r="542" spans="1:14" x14ac:dyDescent="0.35">
      <c r="A542" s="2">
        <v>541</v>
      </c>
      <c r="B542" s="11">
        <v>-1.3934934449567535</v>
      </c>
      <c r="C542" s="11">
        <v>0.12782611724011397</v>
      </c>
      <c r="D542" s="3">
        <f>B542*Dashboard!$D$11*Dashboard!$D$10*SQRT(Dashboard!$D$12/365)</f>
        <v>-345979.01423250267</v>
      </c>
      <c r="E542" s="3">
        <f>IF(Dashboard!$I$3,C542*Dashboard!$E$11*Dashboard!$E$10*SQRT(Dashboard!$D$12/365),0)</f>
        <v>63473.788407057</v>
      </c>
      <c r="F542" s="3">
        <f>D542+IF(Dashboard!$I$3,E542,0)</f>
        <v>-282505.22582544567</v>
      </c>
      <c r="G542" s="3">
        <f>IF(Dashboard!$I$4, ('Lookups and Calculations'!$F$9) / (1 - 'Lookups and Calculations'!$F$10), 'Lookups and Calculations'!$F$9)</f>
        <v>1951878.888340465</v>
      </c>
      <c r="H542" s="12">
        <f t="shared" si="16"/>
        <v>0</v>
      </c>
      <c r="I542" s="12">
        <f t="shared" si="17"/>
        <v>0</v>
      </c>
      <c r="J542" s="13">
        <f>(1 - Dashboard!$I$9) * H542 * Dashboard!$I$8 * 'Lookups and Calculations'!$F$12</f>
        <v>0</v>
      </c>
      <c r="K542" s="12">
        <f>(1 - Dashboard!$I$11) * I542 * Dashboard!$I$10 * 'Lookups and Calculations'!$F$12</f>
        <v>0</v>
      </c>
      <c r="L542" s="12">
        <f>(H542 - I542) * Dashboard!$I$13 * (Dashboard!$D$12 / 365) * 'Lookups and Calculations'!$F$12</f>
        <v>0</v>
      </c>
      <c r="M542" s="3">
        <f>(G542*2) * Dashboard!$I$13 * (Dashboard!$D$12 / 365) * 'Lookups and Calculations'!$F$12</f>
        <v>1602.0878730267946</v>
      </c>
      <c r="N542" s="12">
        <f>H542 * Dashboard!$I$14 * Dashboard!$I$15 * (Dashboard!$D$12 / 365) * 'Lookups and Calculations'!$F$12</f>
        <v>0</v>
      </c>
    </row>
    <row r="543" spans="1:14" x14ac:dyDescent="0.35">
      <c r="A543" s="2">
        <v>542</v>
      </c>
      <c r="B543" s="11">
        <v>0.22557052442577982</v>
      </c>
      <c r="C543" s="11">
        <v>0.18755273134528658</v>
      </c>
      <c r="D543" s="3">
        <f>B543*Dashboard!$D$11*Dashboard!$D$10*SQRT(Dashboard!$D$12/365)</f>
        <v>56005.048292969892</v>
      </c>
      <c r="E543" s="3">
        <f>IF(Dashboard!$I$3,C543*Dashboard!$E$11*Dashboard!$E$10*SQRT(Dashboard!$D$12/365),0)</f>
        <v>93131.846930890257</v>
      </c>
      <c r="F543" s="3">
        <f>D543+IF(Dashboard!$I$3,E543,0)</f>
        <v>149136.89522386016</v>
      </c>
      <c r="G543" s="3">
        <f>IF(Dashboard!$I$4, ('Lookups and Calculations'!$F$9) / (1 - 'Lookups and Calculations'!$F$10), 'Lookups and Calculations'!$F$9)</f>
        <v>1951878.888340465</v>
      </c>
      <c r="H543" s="12">
        <f t="shared" si="16"/>
        <v>0</v>
      </c>
      <c r="I543" s="12">
        <f t="shared" si="17"/>
        <v>0</v>
      </c>
      <c r="J543" s="13">
        <f>(1 - Dashboard!$I$9) * H543 * Dashboard!$I$8 * 'Lookups and Calculations'!$F$12</f>
        <v>0</v>
      </c>
      <c r="K543" s="12">
        <f>(1 - Dashboard!$I$11) * I543 * Dashboard!$I$10 * 'Lookups and Calculations'!$F$12</f>
        <v>0</v>
      </c>
      <c r="L543" s="12">
        <f>(H543 - I543) * Dashboard!$I$13 * (Dashboard!$D$12 / 365) * 'Lookups and Calculations'!$F$12</f>
        <v>0</v>
      </c>
      <c r="M543" s="3">
        <f>(G543*2) * Dashboard!$I$13 * (Dashboard!$D$12 / 365) * 'Lookups and Calculations'!$F$12</f>
        <v>1602.0878730267946</v>
      </c>
      <c r="N543" s="12">
        <f>H543 * Dashboard!$I$14 * Dashboard!$I$15 * (Dashboard!$D$12 / 365) * 'Lookups and Calculations'!$F$12</f>
        <v>0</v>
      </c>
    </row>
    <row r="544" spans="1:14" x14ac:dyDescent="0.35">
      <c r="A544" s="2">
        <v>543</v>
      </c>
      <c r="B544" s="11">
        <v>-2.5375358819607778</v>
      </c>
      <c r="C544" s="11">
        <v>-2.6266624105051886E-2</v>
      </c>
      <c r="D544" s="3">
        <f>B544*Dashboard!$D$11*Dashboard!$D$10*SQRT(Dashboard!$D$12/365)</f>
        <v>-630023.89153516293</v>
      </c>
      <c r="E544" s="3">
        <f>IF(Dashboard!$I$3,C544*Dashboard!$E$11*Dashboard!$E$10*SQRT(Dashboard!$D$12/365),0)</f>
        <v>-13043.047669827507</v>
      </c>
      <c r="F544" s="3">
        <f>D544+IF(Dashboard!$I$3,E544,0)</f>
        <v>-643066.9392049904</v>
      </c>
      <c r="G544" s="3">
        <f>IF(Dashboard!$I$4, ('Lookups and Calculations'!$F$9) / (1 - 'Lookups and Calculations'!$F$10), 'Lookups and Calculations'!$F$9)</f>
        <v>1951878.888340465</v>
      </c>
      <c r="H544" s="12">
        <f t="shared" si="16"/>
        <v>0</v>
      </c>
      <c r="I544" s="12">
        <f t="shared" si="17"/>
        <v>0</v>
      </c>
      <c r="J544" s="13">
        <f>(1 - Dashboard!$I$9) * H544 * Dashboard!$I$8 * 'Lookups and Calculations'!$F$12</f>
        <v>0</v>
      </c>
      <c r="K544" s="12">
        <f>(1 - Dashboard!$I$11) * I544 * Dashboard!$I$10 * 'Lookups and Calculations'!$F$12</f>
        <v>0</v>
      </c>
      <c r="L544" s="12">
        <f>(H544 - I544) * Dashboard!$I$13 * (Dashboard!$D$12 / 365) * 'Lookups and Calculations'!$F$12</f>
        <v>0</v>
      </c>
      <c r="M544" s="3">
        <f>(G544*2) * Dashboard!$I$13 * (Dashboard!$D$12 / 365) * 'Lookups and Calculations'!$F$12</f>
        <v>1602.0878730267946</v>
      </c>
      <c r="N544" s="12">
        <f>H544 * Dashboard!$I$14 * Dashboard!$I$15 * (Dashboard!$D$12 / 365) * 'Lookups and Calculations'!$F$12</f>
        <v>0</v>
      </c>
    </row>
    <row r="545" spans="1:14" x14ac:dyDescent="0.35">
      <c r="A545" s="2">
        <v>544</v>
      </c>
      <c r="B545" s="11">
        <v>1.2405833456812048</v>
      </c>
      <c r="C545" s="11">
        <v>0.14100858636941724</v>
      </c>
      <c r="D545" s="3">
        <f>B545*Dashboard!$D$11*Dashboard!$D$10*SQRT(Dashboard!$D$12/365)</f>
        <v>308014.22465633758</v>
      </c>
      <c r="E545" s="3">
        <f>IF(Dashboard!$I$3,C545*Dashboard!$E$11*Dashboard!$E$10*SQRT(Dashboard!$D$12/365),0)</f>
        <v>70019.721853695184</v>
      </c>
      <c r="F545" s="3">
        <f>D545+IF(Dashboard!$I$3,E545,0)</f>
        <v>378033.94651003275</v>
      </c>
      <c r="G545" s="3">
        <f>IF(Dashboard!$I$4, ('Lookups and Calculations'!$F$9) / (1 - 'Lookups and Calculations'!$F$10), 'Lookups and Calculations'!$F$9)</f>
        <v>1951878.888340465</v>
      </c>
      <c r="H545" s="12">
        <f t="shared" si="16"/>
        <v>0</v>
      </c>
      <c r="I545" s="12">
        <f t="shared" si="17"/>
        <v>0</v>
      </c>
      <c r="J545" s="13">
        <f>(1 - Dashboard!$I$9) * H545 * Dashboard!$I$8 * 'Lookups and Calculations'!$F$12</f>
        <v>0</v>
      </c>
      <c r="K545" s="12">
        <f>(1 - Dashboard!$I$11) * I545 * Dashboard!$I$10 * 'Lookups and Calculations'!$F$12</f>
        <v>0</v>
      </c>
      <c r="L545" s="12">
        <f>(H545 - I545) * Dashboard!$I$13 * (Dashboard!$D$12 / 365) * 'Lookups and Calculations'!$F$12</f>
        <v>0</v>
      </c>
      <c r="M545" s="3">
        <f>(G545*2) * Dashboard!$I$13 * (Dashboard!$D$12 / 365) * 'Lookups and Calculations'!$F$12</f>
        <v>1602.0878730267946</v>
      </c>
      <c r="N545" s="12">
        <f>H545 * Dashboard!$I$14 * Dashboard!$I$15 * (Dashboard!$D$12 / 365) * 'Lookups and Calculations'!$F$12</f>
        <v>0</v>
      </c>
    </row>
    <row r="546" spans="1:14" x14ac:dyDescent="0.35">
      <c r="A546" s="2">
        <v>545</v>
      </c>
      <c r="B546" s="11">
        <v>0.34512154172547949</v>
      </c>
      <c r="C546" s="11">
        <v>-1.136452804380343</v>
      </c>
      <c r="D546" s="3">
        <f>B546*Dashboard!$D$11*Dashboard!$D$10*SQRT(Dashboard!$D$12/365)</f>
        <v>85687.386064660386</v>
      </c>
      <c r="E546" s="3">
        <f>IF(Dashboard!$I$3,C546*Dashboard!$E$11*Dashboard!$E$10*SQRT(Dashboard!$D$12/365),0)</f>
        <v>-564321.01981430803</v>
      </c>
      <c r="F546" s="3">
        <f>D546+IF(Dashboard!$I$3,E546,0)</f>
        <v>-478633.63374964765</v>
      </c>
      <c r="G546" s="3">
        <f>IF(Dashboard!$I$4, ('Lookups and Calculations'!$F$9) / (1 - 'Lookups and Calculations'!$F$10), 'Lookups and Calculations'!$F$9)</f>
        <v>1951878.888340465</v>
      </c>
      <c r="H546" s="12">
        <f t="shared" si="16"/>
        <v>0</v>
      </c>
      <c r="I546" s="12">
        <f t="shared" si="17"/>
        <v>0</v>
      </c>
      <c r="J546" s="13">
        <f>(1 - Dashboard!$I$9) * H546 * Dashboard!$I$8 * 'Lookups and Calculations'!$F$12</f>
        <v>0</v>
      </c>
      <c r="K546" s="12">
        <f>(1 - Dashboard!$I$11) * I546 * Dashboard!$I$10 * 'Lookups and Calculations'!$F$12</f>
        <v>0</v>
      </c>
      <c r="L546" s="12">
        <f>(H546 - I546) * Dashboard!$I$13 * (Dashboard!$D$12 / 365) * 'Lookups and Calculations'!$F$12</f>
        <v>0</v>
      </c>
      <c r="M546" s="3">
        <f>(G546*2) * Dashboard!$I$13 * (Dashboard!$D$12 / 365) * 'Lookups and Calculations'!$F$12</f>
        <v>1602.0878730267946</v>
      </c>
      <c r="N546" s="12">
        <f>H546 * Dashboard!$I$14 * Dashboard!$I$15 * (Dashboard!$D$12 / 365) * 'Lookups and Calculations'!$F$12</f>
        <v>0</v>
      </c>
    </row>
    <row r="547" spans="1:14" x14ac:dyDescent="0.35">
      <c r="A547" s="2">
        <v>546</v>
      </c>
      <c r="B547" s="11">
        <v>0.3791250977743309</v>
      </c>
      <c r="C547" s="11">
        <v>7.6082495883318307E-2</v>
      </c>
      <c r="D547" s="3">
        <f>B547*Dashboard!$D$11*Dashboard!$D$10*SQRT(Dashboard!$D$12/365)</f>
        <v>94129.849030495418</v>
      </c>
      <c r="E547" s="3">
        <f>IF(Dashboard!$I$3,C547*Dashboard!$E$11*Dashboard!$E$10*SQRT(Dashboard!$D$12/365),0)</f>
        <v>37779.792967559792</v>
      </c>
      <c r="F547" s="3">
        <f>D547+IF(Dashboard!$I$3,E547,0)</f>
        <v>131909.64199805522</v>
      </c>
      <c r="G547" s="3">
        <f>IF(Dashboard!$I$4, ('Lookups and Calculations'!$F$9) / (1 - 'Lookups and Calculations'!$F$10), 'Lookups and Calculations'!$F$9)</f>
        <v>1951878.888340465</v>
      </c>
      <c r="H547" s="12">
        <f t="shared" si="16"/>
        <v>0</v>
      </c>
      <c r="I547" s="12">
        <f t="shared" si="17"/>
        <v>0</v>
      </c>
      <c r="J547" s="13">
        <f>(1 - Dashboard!$I$9) * H547 * Dashboard!$I$8 * 'Lookups and Calculations'!$F$12</f>
        <v>0</v>
      </c>
      <c r="K547" s="12">
        <f>(1 - Dashboard!$I$11) * I547 * Dashboard!$I$10 * 'Lookups and Calculations'!$F$12</f>
        <v>0</v>
      </c>
      <c r="L547" s="12">
        <f>(H547 - I547) * Dashboard!$I$13 * (Dashboard!$D$12 / 365) * 'Lookups and Calculations'!$F$12</f>
        <v>0</v>
      </c>
      <c r="M547" s="3">
        <f>(G547*2) * Dashboard!$I$13 * (Dashboard!$D$12 / 365) * 'Lookups and Calculations'!$F$12</f>
        <v>1602.0878730267946</v>
      </c>
      <c r="N547" s="12">
        <f>H547 * Dashboard!$I$14 * Dashboard!$I$15 * (Dashboard!$D$12 / 365) * 'Lookups and Calculations'!$F$12</f>
        <v>0</v>
      </c>
    </row>
    <row r="548" spans="1:14" x14ac:dyDescent="0.35">
      <c r="A548" s="2">
        <v>547</v>
      </c>
      <c r="B548" s="11">
        <v>-0.6943604300197288</v>
      </c>
      <c r="C548" s="11">
        <v>1.719214386449653</v>
      </c>
      <c r="D548" s="3">
        <f>B548*Dashboard!$D$11*Dashboard!$D$10*SQRT(Dashboard!$D$12/365)</f>
        <v>-172397.03420903999</v>
      </c>
      <c r="E548" s="3">
        <f>IF(Dashboard!$I$3,C548*Dashboard!$E$11*Dashboard!$E$10*SQRT(Dashboard!$D$12/365),0)</f>
        <v>853699.16999738396</v>
      </c>
      <c r="F548" s="3">
        <f>D548+IF(Dashboard!$I$3,E548,0)</f>
        <v>681302.13578834396</v>
      </c>
      <c r="G548" s="3">
        <f>IF(Dashboard!$I$4, ('Lookups and Calculations'!$F$9) / (1 - 'Lookups and Calculations'!$F$10), 'Lookups and Calculations'!$F$9)</f>
        <v>1951878.888340465</v>
      </c>
      <c r="H548" s="12">
        <f t="shared" si="16"/>
        <v>0</v>
      </c>
      <c r="I548" s="12">
        <f t="shared" si="17"/>
        <v>0</v>
      </c>
      <c r="J548" s="13">
        <f>(1 - Dashboard!$I$9) * H548 * Dashboard!$I$8 * 'Lookups and Calculations'!$F$12</f>
        <v>0</v>
      </c>
      <c r="K548" s="12">
        <f>(1 - Dashboard!$I$11) * I548 * Dashboard!$I$10 * 'Lookups and Calculations'!$F$12</f>
        <v>0</v>
      </c>
      <c r="L548" s="12">
        <f>(H548 - I548) * Dashboard!$I$13 * (Dashboard!$D$12 / 365) * 'Lookups and Calculations'!$F$12</f>
        <v>0</v>
      </c>
      <c r="M548" s="3">
        <f>(G548*2) * Dashboard!$I$13 * (Dashboard!$D$12 / 365) * 'Lookups and Calculations'!$F$12</f>
        <v>1602.0878730267946</v>
      </c>
      <c r="N548" s="12">
        <f>H548 * Dashboard!$I$14 * Dashboard!$I$15 * (Dashboard!$D$12 / 365) * 'Lookups and Calculations'!$F$12</f>
        <v>0</v>
      </c>
    </row>
    <row r="549" spans="1:14" x14ac:dyDescent="0.35">
      <c r="A549" s="2">
        <v>548</v>
      </c>
      <c r="B549" s="11">
        <v>-0.14295349552913633</v>
      </c>
      <c r="C549" s="11">
        <v>0.10950406692683437</v>
      </c>
      <c r="D549" s="3">
        <f>B549*Dashboard!$D$11*Dashboard!$D$10*SQRT(Dashboard!$D$12/365)</f>
        <v>-35492.746408861654</v>
      </c>
      <c r="E549" s="3">
        <f>IF(Dashboard!$I$3,C549*Dashboard!$E$11*Dashboard!$E$10*SQRT(Dashboard!$D$12/365),0)</f>
        <v>54375.726368733558</v>
      </c>
      <c r="F549" s="3">
        <f>D549+IF(Dashboard!$I$3,E549,0)</f>
        <v>18882.979959871904</v>
      </c>
      <c r="G549" s="3">
        <f>IF(Dashboard!$I$4, ('Lookups and Calculations'!$F$9) / (1 - 'Lookups and Calculations'!$F$10), 'Lookups and Calculations'!$F$9)</f>
        <v>1951878.888340465</v>
      </c>
      <c r="H549" s="12">
        <f t="shared" si="16"/>
        <v>0</v>
      </c>
      <c r="I549" s="12">
        <f t="shared" si="17"/>
        <v>0</v>
      </c>
      <c r="J549" s="13">
        <f>(1 - Dashboard!$I$9) * H549 * Dashboard!$I$8 * 'Lookups and Calculations'!$F$12</f>
        <v>0</v>
      </c>
      <c r="K549" s="12">
        <f>(1 - Dashboard!$I$11) * I549 * Dashboard!$I$10 * 'Lookups and Calculations'!$F$12</f>
        <v>0</v>
      </c>
      <c r="L549" s="12">
        <f>(H549 - I549) * Dashboard!$I$13 * (Dashboard!$D$12 / 365) * 'Lookups and Calculations'!$F$12</f>
        <v>0</v>
      </c>
      <c r="M549" s="3">
        <f>(G549*2) * Dashboard!$I$13 * (Dashboard!$D$12 / 365) * 'Lookups and Calculations'!$F$12</f>
        <v>1602.0878730267946</v>
      </c>
      <c r="N549" s="12">
        <f>H549 * Dashboard!$I$14 * Dashboard!$I$15 * (Dashboard!$D$12 / 365) * 'Lookups and Calculations'!$F$12</f>
        <v>0</v>
      </c>
    </row>
    <row r="550" spans="1:14" x14ac:dyDescent="0.35">
      <c r="A550" s="2">
        <v>549</v>
      </c>
      <c r="B550" s="11">
        <v>-0.65906399614630229</v>
      </c>
      <c r="C550" s="11">
        <v>-2.0427529671633753</v>
      </c>
      <c r="D550" s="3">
        <f>B550*Dashboard!$D$11*Dashboard!$D$10*SQRT(Dashboard!$D$12/365)</f>
        <v>-163633.57325294643</v>
      </c>
      <c r="E550" s="3">
        <f>IF(Dashboard!$I$3,C550*Dashboard!$E$11*Dashboard!$E$10*SQRT(Dashboard!$D$12/365),0)</f>
        <v>-1014356.6307506213</v>
      </c>
      <c r="F550" s="3">
        <f>D550+IF(Dashboard!$I$3,E550,0)</f>
        <v>-1177990.2040035678</v>
      </c>
      <c r="G550" s="3">
        <f>IF(Dashboard!$I$4, ('Lookups and Calculations'!$F$9) / (1 - 'Lookups and Calculations'!$F$10), 'Lookups and Calculations'!$F$9)</f>
        <v>1951878.888340465</v>
      </c>
      <c r="H550" s="12">
        <f t="shared" si="16"/>
        <v>0</v>
      </c>
      <c r="I550" s="12">
        <f t="shared" si="17"/>
        <v>0</v>
      </c>
      <c r="J550" s="13">
        <f>(1 - Dashboard!$I$9) * H550 * Dashboard!$I$8 * 'Lookups and Calculations'!$F$12</f>
        <v>0</v>
      </c>
      <c r="K550" s="12">
        <f>(1 - Dashboard!$I$11) * I550 * Dashboard!$I$10 * 'Lookups and Calculations'!$F$12</f>
        <v>0</v>
      </c>
      <c r="L550" s="12">
        <f>(H550 - I550) * Dashboard!$I$13 * (Dashboard!$D$12 / 365) * 'Lookups and Calculations'!$F$12</f>
        <v>0</v>
      </c>
      <c r="M550" s="3">
        <f>(G550*2) * Dashboard!$I$13 * (Dashboard!$D$12 / 365) * 'Lookups and Calculations'!$F$12</f>
        <v>1602.0878730267946</v>
      </c>
      <c r="N550" s="12">
        <f>H550 * Dashboard!$I$14 * Dashboard!$I$15 * (Dashboard!$D$12 / 365) * 'Lookups and Calculations'!$F$12</f>
        <v>0</v>
      </c>
    </row>
    <row r="551" spans="1:14" x14ac:dyDescent="0.35">
      <c r="A551" s="2">
        <v>550</v>
      </c>
      <c r="B551" s="11">
        <v>-0.79807456939595134</v>
      </c>
      <c r="C551" s="11">
        <v>0.27453342964766719</v>
      </c>
      <c r="D551" s="3">
        <f>B551*Dashboard!$D$11*Dashboard!$D$10*SQRT(Dashboard!$D$12/365)</f>
        <v>-198147.36395276652</v>
      </c>
      <c r="E551" s="3">
        <f>IF(Dashboard!$I$3,C551*Dashboard!$E$11*Dashboard!$E$10*SQRT(Dashboard!$D$12/365),0)</f>
        <v>136323.28979676799</v>
      </c>
      <c r="F551" s="3">
        <f>D551+IF(Dashboard!$I$3,E551,0)</f>
        <v>-61824.074155998533</v>
      </c>
      <c r="G551" s="3">
        <f>IF(Dashboard!$I$4, ('Lookups and Calculations'!$F$9) / (1 - 'Lookups and Calculations'!$F$10), 'Lookups and Calculations'!$F$9)</f>
        <v>1951878.888340465</v>
      </c>
      <c r="H551" s="12">
        <f t="shared" si="16"/>
        <v>0</v>
      </c>
      <c r="I551" s="12">
        <f t="shared" si="17"/>
        <v>0</v>
      </c>
      <c r="J551" s="13">
        <f>(1 - Dashboard!$I$9) * H551 * Dashboard!$I$8 * 'Lookups and Calculations'!$F$12</f>
        <v>0</v>
      </c>
      <c r="K551" s="12">
        <f>(1 - Dashboard!$I$11) * I551 * Dashboard!$I$10 * 'Lookups and Calculations'!$F$12</f>
        <v>0</v>
      </c>
      <c r="L551" s="12">
        <f>(H551 - I551) * Dashboard!$I$13 * (Dashboard!$D$12 / 365) * 'Lookups and Calculations'!$F$12</f>
        <v>0</v>
      </c>
      <c r="M551" s="3">
        <f>(G551*2) * Dashboard!$I$13 * (Dashboard!$D$12 / 365) * 'Lookups and Calculations'!$F$12</f>
        <v>1602.0878730267946</v>
      </c>
      <c r="N551" s="12">
        <f>H551 * Dashboard!$I$14 * Dashboard!$I$15 * (Dashboard!$D$12 / 365) * 'Lookups and Calculations'!$F$12</f>
        <v>0</v>
      </c>
    </row>
    <row r="552" spans="1:14" x14ac:dyDescent="0.35">
      <c r="A552" s="2">
        <v>551</v>
      </c>
      <c r="B552" s="11">
        <v>-0.86218809869575452</v>
      </c>
      <c r="C552" s="11">
        <v>-1.6139004337372123</v>
      </c>
      <c r="D552" s="3">
        <f>B552*Dashboard!$D$11*Dashboard!$D$10*SQRT(Dashboard!$D$12/365)</f>
        <v>-214065.58426904582</v>
      </c>
      <c r="E552" s="3">
        <f>IF(Dashboard!$I$3,C552*Dashboard!$E$11*Dashboard!$E$10*SQRT(Dashboard!$D$12/365),0)</f>
        <v>-801404.10154729954</v>
      </c>
      <c r="F552" s="3">
        <f>D552+IF(Dashboard!$I$3,E552,0)</f>
        <v>-1015469.6858163454</v>
      </c>
      <c r="G552" s="3">
        <f>IF(Dashboard!$I$4, ('Lookups and Calculations'!$F$9) / (1 - 'Lookups and Calculations'!$F$10), 'Lookups and Calculations'!$F$9)</f>
        <v>1951878.888340465</v>
      </c>
      <c r="H552" s="12">
        <f t="shared" si="16"/>
        <v>0</v>
      </c>
      <c r="I552" s="12">
        <f t="shared" si="17"/>
        <v>0</v>
      </c>
      <c r="J552" s="13">
        <f>(1 - Dashboard!$I$9) * H552 * Dashboard!$I$8 * 'Lookups and Calculations'!$F$12</f>
        <v>0</v>
      </c>
      <c r="K552" s="12">
        <f>(1 - Dashboard!$I$11) * I552 * Dashboard!$I$10 * 'Lookups and Calculations'!$F$12</f>
        <v>0</v>
      </c>
      <c r="L552" s="12">
        <f>(H552 - I552) * Dashboard!$I$13 * (Dashboard!$D$12 / 365) * 'Lookups and Calculations'!$F$12</f>
        <v>0</v>
      </c>
      <c r="M552" s="3">
        <f>(G552*2) * Dashboard!$I$13 * (Dashboard!$D$12 / 365) * 'Lookups and Calculations'!$F$12</f>
        <v>1602.0878730267946</v>
      </c>
      <c r="N552" s="12">
        <f>H552 * Dashboard!$I$14 * Dashboard!$I$15 * (Dashboard!$D$12 / 365) * 'Lookups and Calculations'!$F$12</f>
        <v>0</v>
      </c>
    </row>
    <row r="553" spans="1:14" x14ac:dyDescent="0.35">
      <c r="A553" s="2">
        <v>552</v>
      </c>
      <c r="B553" s="11">
        <v>0.88423451747103776</v>
      </c>
      <c r="C553" s="11">
        <v>1.8484119562680907</v>
      </c>
      <c r="D553" s="3">
        <f>B553*Dashboard!$D$11*Dashboard!$D$10*SQRT(Dashboard!$D$12/365)</f>
        <v>219539.30806935125</v>
      </c>
      <c r="E553" s="3">
        <f>IF(Dashboard!$I$3,C553*Dashboard!$E$11*Dashboard!$E$10*SQRT(Dashboard!$D$12/365),0)</f>
        <v>917853.97174229671</v>
      </c>
      <c r="F553" s="3">
        <f>D553+IF(Dashboard!$I$3,E553,0)</f>
        <v>1137393.279811648</v>
      </c>
      <c r="G553" s="3">
        <f>IF(Dashboard!$I$4, ('Lookups and Calculations'!$F$9) / (1 - 'Lookups and Calculations'!$F$10), 'Lookups and Calculations'!$F$9)</f>
        <v>1951878.888340465</v>
      </c>
      <c r="H553" s="12">
        <f t="shared" si="16"/>
        <v>0</v>
      </c>
      <c r="I553" s="12">
        <f t="shared" si="17"/>
        <v>0</v>
      </c>
      <c r="J553" s="13">
        <f>(1 - Dashboard!$I$9) * H553 * Dashboard!$I$8 * 'Lookups and Calculations'!$F$12</f>
        <v>0</v>
      </c>
      <c r="K553" s="12">
        <f>(1 - Dashboard!$I$11) * I553 * Dashboard!$I$10 * 'Lookups and Calculations'!$F$12</f>
        <v>0</v>
      </c>
      <c r="L553" s="12">
        <f>(H553 - I553) * Dashboard!$I$13 * (Dashboard!$D$12 / 365) * 'Lookups and Calculations'!$F$12</f>
        <v>0</v>
      </c>
      <c r="M553" s="3">
        <f>(G553*2) * Dashboard!$I$13 * (Dashboard!$D$12 / 365) * 'Lookups and Calculations'!$F$12</f>
        <v>1602.0878730267946</v>
      </c>
      <c r="N553" s="12">
        <f>H553 * Dashboard!$I$14 * Dashboard!$I$15 * (Dashboard!$D$12 / 365) * 'Lookups and Calculations'!$F$12</f>
        <v>0</v>
      </c>
    </row>
    <row r="554" spans="1:14" x14ac:dyDescent="0.35">
      <c r="A554" s="2">
        <v>553</v>
      </c>
      <c r="B554" s="11">
        <v>1.2436292639219746</v>
      </c>
      <c r="C554" s="11">
        <v>1.1447369413543125</v>
      </c>
      <c r="D554" s="3">
        <f>B554*Dashboard!$D$11*Dashboard!$D$10*SQRT(Dashboard!$D$12/365)</f>
        <v>308770.47061801638</v>
      </c>
      <c r="E554" s="3">
        <f>IF(Dashboard!$I$3,C554*Dashboard!$E$11*Dashboard!$E$10*SQRT(Dashboard!$D$12/365),0)</f>
        <v>568434.62013929547</v>
      </c>
      <c r="F554" s="3">
        <f>D554+IF(Dashboard!$I$3,E554,0)</f>
        <v>877205.09075731179</v>
      </c>
      <c r="G554" s="3">
        <f>IF(Dashboard!$I$4, ('Lookups and Calculations'!$F$9) / (1 - 'Lookups and Calculations'!$F$10), 'Lookups and Calculations'!$F$9)</f>
        <v>1951878.888340465</v>
      </c>
      <c r="H554" s="12">
        <f t="shared" si="16"/>
        <v>0</v>
      </c>
      <c r="I554" s="12">
        <f t="shared" si="17"/>
        <v>0</v>
      </c>
      <c r="J554" s="13">
        <f>(1 - Dashboard!$I$9) * H554 * Dashboard!$I$8 * 'Lookups and Calculations'!$F$12</f>
        <v>0</v>
      </c>
      <c r="K554" s="12">
        <f>(1 - Dashboard!$I$11) * I554 * Dashboard!$I$10 * 'Lookups and Calculations'!$F$12</f>
        <v>0</v>
      </c>
      <c r="L554" s="12">
        <f>(H554 - I554) * Dashboard!$I$13 * (Dashboard!$D$12 / 365) * 'Lookups and Calculations'!$F$12</f>
        <v>0</v>
      </c>
      <c r="M554" s="3">
        <f>(G554*2) * Dashboard!$I$13 * (Dashboard!$D$12 / 365) * 'Lookups and Calculations'!$F$12</f>
        <v>1602.0878730267946</v>
      </c>
      <c r="N554" s="12">
        <f>H554 * Dashboard!$I$14 * Dashboard!$I$15 * (Dashboard!$D$12 / 365) * 'Lookups and Calculations'!$F$12</f>
        <v>0</v>
      </c>
    </row>
    <row r="555" spans="1:14" x14ac:dyDescent="0.35">
      <c r="A555" s="2">
        <v>554</v>
      </c>
      <c r="B555" s="11">
        <v>1.0291991701804084</v>
      </c>
      <c r="C555" s="11">
        <v>0.2873563582025615</v>
      </c>
      <c r="D555" s="3">
        <f>B555*Dashboard!$D$11*Dashboard!$D$10*SQRT(Dashboard!$D$12/365)</f>
        <v>255531.38813579298</v>
      </c>
      <c r="E555" s="3">
        <f>IF(Dashboard!$I$3,C555*Dashboard!$E$11*Dashboard!$E$10*SQRT(Dashboard!$D$12/365),0)</f>
        <v>142690.68850546275</v>
      </c>
      <c r="F555" s="3">
        <f>D555+IF(Dashboard!$I$3,E555,0)</f>
        <v>398222.07664125576</v>
      </c>
      <c r="G555" s="3">
        <f>IF(Dashboard!$I$4, ('Lookups and Calculations'!$F$9) / (1 - 'Lookups and Calculations'!$F$10), 'Lookups and Calculations'!$F$9)</f>
        <v>1951878.888340465</v>
      </c>
      <c r="H555" s="12">
        <f t="shared" si="16"/>
        <v>0</v>
      </c>
      <c r="I555" s="12">
        <f t="shared" si="17"/>
        <v>0</v>
      </c>
      <c r="J555" s="13">
        <f>(1 - Dashboard!$I$9) * H555 * Dashboard!$I$8 * 'Lookups and Calculations'!$F$12</f>
        <v>0</v>
      </c>
      <c r="K555" s="12">
        <f>(1 - Dashboard!$I$11) * I555 * Dashboard!$I$10 * 'Lookups and Calculations'!$F$12</f>
        <v>0</v>
      </c>
      <c r="L555" s="12">
        <f>(H555 - I555) * Dashboard!$I$13 * (Dashboard!$D$12 / 365) * 'Lookups and Calculations'!$F$12</f>
        <v>0</v>
      </c>
      <c r="M555" s="3">
        <f>(G555*2) * Dashboard!$I$13 * (Dashboard!$D$12 / 365) * 'Lookups and Calculations'!$F$12</f>
        <v>1602.0878730267946</v>
      </c>
      <c r="N555" s="12">
        <f>H555 * Dashboard!$I$14 * Dashboard!$I$15 * (Dashboard!$D$12 / 365) * 'Lookups and Calculations'!$F$12</f>
        <v>0</v>
      </c>
    </row>
    <row r="556" spans="1:14" x14ac:dyDescent="0.35">
      <c r="A556" s="2">
        <v>555</v>
      </c>
      <c r="B556" s="11">
        <v>1.5696023587774635</v>
      </c>
      <c r="C556" s="11">
        <v>-1.972243302205072</v>
      </c>
      <c r="D556" s="3">
        <f>B556*Dashboard!$D$11*Dashboard!$D$10*SQRT(Dashboard!$D$12/365)</f>
        <v>389703.64646651864</v>
      </c>
      <c r="E556" s="3">
        <f>IF(Dashboard!$I$3,C556*Dashboard!$E$11*Dashboard!$E$10*SQRT(Dashboard!$D$12/365),0)</f>
        <v>-979344.10239689844</v>
      </c>
      <c r="F556" s="3">
        <f>D556+IF(Dashboard!$I$3,E556,0)</f>
        <v>-589640.4559303798</v>
      </c>
      <c r="G556" s="3">
        <f>IF(Dashboard!$I$4, ('Lookups and Calculations'!$F$9) / (1 - 'Lookups and Calculations'!$F$10), 'Lookups and Calculations'!$F$9)</f>
        <v>1951878.888340465</v>
      </c>
      <c r="H556" s="12">
        <f t="shared" si="16"/>
        <v>0</v>
      </c>
      <c r="I556" s="12">
        <f t="shared" si="17"/>
        <v>0</v>
      </c>
      <c r="J556" s="13">
        <f>(1 - Dashboard!$I$9) * H556 * Dashboard!$I$8 * 'Lookups and Calculations'!$F$12</f>
        <v>0</v>
      </c>
      <c r="K556" s="12">
        <f>(1 - Dashboard!$I$11) * I556 * Dashboard!$I$10 * 'Lookups and Calculations'!$F$12</f>
        <v>0</v>
      </c>
      <c r="L556" s="12">
        <f>(H556 - I556) * Dashboard!$I$13 * (Dashboard!$D$12 / 365) * 'Lookups and Calculations'!$F$12</f>
        <v>0</v>
      </c>
      <c r="M556" s="3">
        <f>(G556*2) * Dashboard!$I$13 * (Dashboard!$D$12 / 365) * 'Lookups and Calculations'!$F$12</f>
        <v>1602.0878730267946</v>
      </c>
      <c r="N556" s="12">
        <f>H556 * Dashboard!$I$14 * Dashboard!$I$15 * (Dashboard!$D$12 / 365) * 'Lookups and Calculations'!$F$12</f>
        <v>0</v>
      </c>
    </row>
    <row r="557" spans="1:14" x14ac:dyDescent="0.35">
      <c r="A557" s="2">
        <v>556</v>
      </c>
      <c r="B557" s="11">
        <v>0.70157939018989235</v>
      </c>
      <c r="C557" s="11">
        <v>-1.6676099546148044</v>
      </c>
      <c r="D557" s="3">
        <f>B557*Dashboard!$D$11*Dashboard!$D$10*SQRT(Dashboard!$D$12/365)</f>
        <v>174189.37039296396</v>
      </c>
      <c r="E557" s="3">
        <f>IF(Dashboard!$I$3,C557*Dashboard!$E$11*Dashboard!$E$10*SQRT(Dashboard!$D$12/365),0)</f>
        <v>-828074.29099868401</v>
      </c>
      <c r="F557" s="3">
        <f>D557+IF(Dashboard!$I$3,E557,0)</f>
        <v>-653884.92060572002</v>
      </c>
      <c r="G557" s="3">
        <f>IF(Dashboard!$I$4, ('Lookups and Calculations'!$F$9) / (1 - 'Lookups and Calculations'!$F$10), 'Lookups and Calculations'!$F$9)</f>
        <v>1951878.888340465</v>
      </c>
      <c r="H557" s="12">
        <f t="shared" si="16"/>
        <v>0</v>
      </c>
      <c r="I557" s="12">
        <f t="shared" si="17"/>
        <v>0</v>
      </c>
      <c r="J557" s="13">
        <f>(1 - Dashboard!$I$9) * H557 * Dashboard!$I$8 * 'Lookups and Calculations'!$F$12</f>
        <v>0</v>
      </c>
      <c r="K557" s="12">
        <f>(1 - Dashboard!$I$11) * I557 * Dashboard!$I$10 * 'Lookups and Calculations'!$F$12</f>
        <v>0</v>
      </c>
      <c r="L557" s="12">
        <f>(H557 - I557) * Dashboard!$I$13 * (Dashboard!$D$12 / 365) * 'Lookups and Calculations'!$F$12</f>
        <v>0</v>
      </c>
      <c r="M557" s="3">
        <f>(G557*2) * Dashboard!$I$13 * (Dashboard!$D$12 / 365) * 'Lookups and Calculations'!$F$12</f>
        <v>1602.0878730267946</v>
      </c>
      <c r="N557" s="12">
        <f>H557 * Dashboard!$I$14 * Dashboard!$I$15 * (Dashboard!$D$12 / 365) * 'Lookups and Calculations'!$F$12</f>
        <v>0</v>
      </c>
    </row>
    <row r="558" spans="1:14" x14ac:dyDescent="0.35">
      <c r="A558" s="2">
        <v>557</v>
      </c>
      <c r="B558" s="11">
        <v>-0.27398627639478118</v>
      </c>
      <c r="C558" s="11">
        <v>0.41501768374971776</v>
      </c>
      <c r="D558" s="3">
        <f>B558*Dashboard!$D$11*Dashboard!$D$10*SQRT(Dashboard!$D$12/365)</f>
        <v>-68025.79672216707</v>
      </c>
      <c r="E558" s="3">
        <f>IF(Dashboard!$I$3,C558*Dashboard!$E$11*Dashboard!$E$10*SQRT(Dashboard!$D$12/365),0)</f>
        <v>206082.64736722899</v>
      </c>
      <c r="F558" s="3">
        <f>D558+IF(Dashboard!$I$3,E558,0)</f>
        <v>138056.85064506193</v>
      </c>
      <c r="G558" s="3">
        <f>IF(Dashboard!$I$4, ('Lookups and Calculations'!$F$9) / (1 - 'Lookups and Calculations'!$F$10), 'Lookups and Calculations'!$F$9)</f>
        <v>1951878.888340465</v>
      </c>
      <c r="H558" s="12">
        <f t="shared" si="16"/>
        <v>0</v>
      </c>
      <c r="I558" s="12">
        <f t="shared" si="17"/>
        <v>0</v>
      </c>
      <c r="J558" s="13">
        <f>(1 - Dashboard!$I$9) * H558 * Dashboard!$I$8 * 'Lookups and Calculations'!$F$12</f>
        <v>0</v>
      </c>
      <c r="K558" s="12">
        <f>(1 - Dashboard!$I$11) * I558 * Dashboard!$I$10 * 'Lookups and Calculations'!$F$12</f>
        <v>0</v>
      </c>
      <c r="L558" s="12">
        <f>(H558 - I558) * Dashboard!$I$13 * (Dashboard!$D$12 / 365) * 'Lookups and Calculations'!$F$12</f>
        <v>0</v>
      </c>
      <c r="M558" s="3">
        <f>(G558*2) * Dashboard!$I$13 * (Dashboard!$D$12 / 365) * 'Lookups and Calculations'!$F$12</f>
        <v>1602.0878730267946</v>
      </c>
      <c r="N558" s="12">
        <f>H558 * Dashboard!$I$14 * Dashboard!$I$15 * (Dashboard!$D$12 / 365) * 'Lookups and Calculations'!$F$12</f>
        <v>0</v>
      </c>
    </row>
    <row r="559" spans="1:14" x14ac:dyDescent="0.35">
      <c r="A559" s="2">
        <v>558</v>
      </c>
      <c r="B559" s="11">
        <v>-1.0987023618716711</v>
      </c>
      <c r="C559" s="11">
        <v>-0.5147126589534825</v>
      </c>
      <c r="D559" s="3">
        <f>B559*Dashboard!$D$11*Dashboard!$D$10*SQRT(Dashboard!$D$12/365)</f>
        <v>-272787.76335189742</v>
      </c>
      <c r="E559" s="3">
        <f>IF(Dashboard!$I$3,C559*Dashboard!$E$11*Dashboard!$E$10*SQRT(Dashboard!$D$12/365),0)</f>
        <v>-255587.53649285072</v>
      </c>
      <c r="F559" s="3">
        <f>D559+IF(Dashboard!$I$3,E559,0)</f>
        <v>-528375.29984474811</v>
      </c>
      <c r="G559" s="3">
        <f>IF(Dashboard!$I$4, ('Lookups and Calculations'!$F$9) / (1 - 'Lookups and Calculations'!$F$10), 'Lookups and Calculations'!$F$9)</f>
        <v>1951878.888340465</v>
      </c>
      <c r="H559" s="12">
        <f t="shared" si="16"/>
        <v>0</v>
      </c>
      <c r="I559" s="12">
        <f t="shared" si="17"/>
        <v>0</v>
      </c>
      <c r="J559" s="13">
        <f>(1 - Dashboard!$I$9) * H559 * Dashboard!$I$8 * 'Lookups and Calculations'!$F$12</f>
        <v>0</v>
      </c>
      <c r="K559" s="12">
        <f>(1 - Dashboard!$I$11) * I559 * Dashboard!$I$10 * 'Lookups and Calculations'!$F$12</f>
        <v>0</v>
      </c>
      <c r="L559" s="12">
        <f>(H559 - I559) * Dashboard!$I$13 * (Dashboard!$D$12 / 365) * 'Lookups and Calculations'!$F$12</f>
        <v>0</v>
      </c>
      <c r="M559" s="3">
        <f>(G559*2) * Dashboard!$I$13 * (Dashboard!$D$12 / 365) * 'Lookups and Calculations'!$F$12</f>
        <v>1602.0878730267946</v>
      </c>
      <c r="N559" s="12">
        <f>H559 * Dashboard!$I$14 * Dashboard!$I$15 * (Dashboard!$D$12 / 365) * 'Lookups and Calculations'!$F$12</f>
        <v>0</v>
      </c>
    </row>
    <row r="560" spans="1:14" x14ac:dyDescent="0.35">
      <c r="A560" s="2">
        <v>559</v>
      </c>
      <c r="B560" s="11">
        <v>0.55685941365037606</v>
      </c>
      <c r="C560" s="11">
        <v>0.50998376245744959</v>
      </c>
      <c r="D560" s="3">
        <f>B560*Dashboard!$D$11*Dashboard!$D$10*SQRT(Dashboard!$D$12/365)</f>
        <v>138258.0389582139</v>
      </c>
      <c r="E560" s="3">
        <f>IF(Dashboard!$I$3,C560*Dashboard!$E$11*Dashboard!$E$10*SQRT(Dashboard!$D$12/365),0)</f>
        <v>253239.33894082592</v>
      </c>
      <c r="F560" s="3">
        <f>D560+IF(Dashboard!$I$3,E560,0)</f>
        <v>391497.37789903983</v>
      </c>
      <c r="G560" s="3">
        <f>IF(Dashboard!$I$4, ('Lookups and Calculations'!$F$9) / (1 - 'Lookups and Calculations'!$F$10), 'Lookups and Calculations'!$F$9)</f>
        <v>1951878.888340465</v>
      </c>
      <c r="H560" s="12">
        <f t="shared" si="16"/>
        <v>0</v>
      </c>
      <c r="I560" s="12">
        <f t="shared" si="17"/>
        <v>0</v>
      </c>
      <c r="J560" s="13">
        <f>(1 - Dashboard!$I$9) * H560 * Dashboard!$I$8 * 'Lookups and Calculations'!$F$12</f>
        <v>0</v>
      </c>
      <c r="K560" s="12">
        <f>(1 - Dashboard!$I$11) * I560 * Dashboard!$I$10 * 'Lookups and Calculations'!$F$12</f>
        <v>0</v>
      </c>
      <c r="L560" s="12">
        <f>(H560 - I560) * Dashboard!$I$13 * (Dashboard!$D$12 / 365) * 'Lookups and Calculations'!$F$12</f>
        <v>0</v>
      </c>
      <c r="M560" s="3">
        <f>(G560*2) * Dashboard!$I$13 * (Dashboard!$D$12 / 365) * 'Lookups and Calculations'!$F$12</f>
        <v>1602.0878730267946</v>
      </c>
      <c r="N560" s="12">
        <f>H560 * Dashboard!$I$14 * Dashboard!$I$15 * (Dashboard!$D$12 / 365) * 'Lookups and Calculations'!$F$12</f>
        <v>0</v>
      </c>
    </row>
    <row r="561" spans="1:14" x14ac:dyDescent="0.35">
      <c r="A561" s="2">
        <v>560</v>
      </c>
      <c r="B561" s="11">
        <v>-0.49731195461665978</v>
      </c>
      <c r="C561" s="11">
        <v>-0.82084998995984892</v>
      </c>
      <c r="D561" s="3">
        <f>B561*Dashboard!$D$11*Dashboard!$D$10*SQRT(Dashboard!$D$12/365)</f>
        <v>-123473.49063393036</v>
      </c>
      <c r="E561" s="3">
        <f>IF(Dashboard!$I$3,C561*Dashboard!$E$11*Dashboard!$E$10*SQRT(Dashboard!$D$12/365),0)</f>
        <v>-407604.17120997939</v>
      </c>
      <c r="F561" s="3">
        <f>D561+IF(Dashboard!$I$3,E561,0)</f>
        <v>-531077.66184390977</v>
      </c>
      <c r="G561" s="3">
        <f>IF(Dashboard!$I$4, ('Lookups and Calculations'!$F$9) / (1 - 'Lookups and Calculations'!$F$10), 'Lookups and Calculations'!$F$9)</f>
        <v>1951878.888340465</v>
      </c>
      <c r="H561" s="12">
        <f t="shared" si="16"/>
        <v>0</v>
      </c>
      <c r="I561" s="12">
        <f t="shared" si="17"/>
        <v>0</v>
      </c>
      <c r="J561" s="13">
        <f>(1 - Dashboard!$I$9) * H561 * Dashboard!$I$8 * 'Lookups and Calculations'!$F$12</f>
        <v>0</v>
      </c>
      <c r="K561" s="12">
        <f>(1 - Dashboard!$I$11) * I561 * Dashboard!$I$10 * 'Lookups and Calculations'!$F$12</f>
        <v>0</v>
      </c>
      <c r="L561" s="12">
        <f>(H561 - I561) * Dashboard!$I$13 * (Dashboard!$D$12 / 365) * 'Lookups and Calculations'!$F$12</f>
        <v>0</v>
      </c>
      <c r="M561" s="3">
        <f>(G561*2) * Dashboard!$I$13 * (Dashboard!$D$12 / 365) * 'Lookups and Calculations'!$F$12</f>
        <v>1602.0878730267946</v>
      </c>
      <c r="N561" s="12">
        <f>H561 * Dashboard!$I$14 * Dashboard!$I$15 * (Dashboard!$D$12 / 365) * 'Lookups and Calculations'!$F$12</f>
        <v>0</v>
      </c>
    </row>
    <row r="562" spans="1:14" x14ac:dyDescent="0.35">
      <c r="A562" s="2">
        <v>561</v>
      </c>
      <c r="B562" s="11">
        <v>2.1553892515915059</v>
      </c>
      <c r="C562" s="11">
        <v>-0.90364528724285809</v>
      </c>
      <c r="D562" s="3">
        <f>B562*Dashboard!$D$11*Dashboard!$D$10*SQRT(Dashboard!$D$12/365)</f>
        <v>535143.85105421429</v>
      </c>
      <c r="E562" s="3">
        <f>IF(Dashboard!$I$3,C562*Dashboard!$E$11*Dashboard!$E$10*SQRT(Dashboard!$D$12/365),0)</f>
        <v>-448717.29655798053</v>
      </c>
      <c r="F562" s="3">
        <f>D562+IF(Dashboard!$I$3,E562,0)</f>
        <v>86426.554496233759</v>
      </c>
      <c r="G562" s="3">
        <f>IF(Dashboard!$I$4, ('Lookups and Calculations'!$F$9) / (1 - 'Lookups and Calculations'!$F$10), 'Lookups and Calculations'!$F$9)</f>
        <v>1951878.888340465</v>
      </c>
      <c r="H562" s="12">
        <f t="shared" si="16"/>
        <v>0</v>
      </c>
      <c r="I562" s="12">
        <f t="shared" si="17"/>
        <v>0</v>
      </c>
      <c r="J562" s="13">
        <f>(1 - Dashboard!$I$9) * H562 * Dashboard!$I$8 * 'Lookups and Calculations'!$F$12</f>
        <v>0</v>
      </c>
      <c r="K562" s="12">
        <f>(1 - Dashboard!$I$11) * I562 * Dashboard!$I$10 * 'Lookups and Calculations'!$F$12</f>
        <v>0</v>
      </c>
      <c r="L562" s="12">
        <f>(H562 - I562) * Dashboard!$I$13 * (Dashboard!$D$12 / 365) * 'Lookups and Calculations'!$F$12</f>
        <v>0</v>
      </c>
      <c r="M562" s="3">
        <f>(G562*2) * Dashboard!$I$13 * (Dashboard!$D$12 / 365) * 'Lookups and Calculations'!$F$12</f>
        <v>1602.0878730267946</v>
      </c>
      <c r="N562" s="12">
        <f>H562 * Dashboard!$I$14 * Dashboard!$I$15 * (Dashboard!$D$12 / 365) * 'Lookups and Calculations'!$F$12</f>
        <v>0</v>
      </c>
    </row>
    <row r="563" spans="1:14" x14ac:dyDescent="0.35">
      <c r="A563" s="2">
        <v>562</v>
      </c>
      <c r="B563" s="11">
        <v>-0.94813242474074477</v>
      </c>
      <c r="C563" s="11">
        <v>1.2290761539127344</v>
      </c>
      <c r="D563" s="3">
        <f>B563*Dashboard!$D$11*Dashboard!$D$10*SQRT(Dashboard!$D$12/365)</f>
        <v>-235403.99336708451</v>
      </c>
      <c r="E563" s="3">
        <f>IF(Dashboard!$I$3,C563*Dashboard!$E$11*Dashboard!$E$10*SQRT(Dashboard!$D$12/365),0)</f>
        <v>610314.39751135756</v>
      </c>
      <c r="F563" s="3">
        <f>D563+IF(Dashboard!$I$3,E563,0)</f>
        <v>374910.40414427302</v>
      </c>
      <c r="G563" s="3">
        <f>IF(Dashboard!$I$4, ('Lookups and Calculations'!$F$9) / (1 - 'Lookups and Calculations'!$F$10), 'Lookups and Calculations'!$F$9)</f>
        <v>1951878.888340465</v>
      </c>
      <c r="H563" s="12">
        <f t="shared" si="16"/>
        <v>0</v>
      </c>
      <c r="I563" s="12">
        <f t="shared" si="17"/>
        <v>0</v>
      </c>
      <c r="J563" s="13">
        <f>(1 - Dashboard!$I$9) * H563 * Dashboard!$I$8 * 'Lookups and Calculations'!$F$12</f>
        <v>0</v>
      </c>
      <c r="K563" s="12">
        <f>(1 - Dashboard!$I$11) * I563 * Dashboard!$I$10 * 'Lookups and Calculations'!$F$12</f>
        <v>0</v>
      </c>
      <c r="L563" s="12">
        <f>(H563 - I563) * Dashboard!$I$13 * (Dashboard!$D$12 / 365) * 'Lookups and Calculations'!$F$12</f>
        <v>0</v>
      </c>
      <c r="M563" s="3">
        <f>(G563*2) * Dashboard!$I$13 * (Dashboard!$D$12 / 365) * 'Lookups and Calculations'!$F$12</f>
        <v>1602.0878730267946</v>
      </c>
      <c r="N563" s="12">
        <f>H563 * Dashboard!$I$14 * Dashboard!$I$15 * (Dashboard!$D$12 / 365) * 'Lookups and Calculations'!$F$12</f>
        <v>0</v>
      </c>
    </row>
    <row r="564" spans="1:14" x14ac:dyDescent="0.35">
      <c r="A564" s="2">
        <v>563</v>
      </c>
      <c r="B564" s="11">
        <v>-0.33625070572569538</v>
      </c>
      <c r="C564" s="11">
        <v>1.8541273580279851</v>
      </c>
      <c r="D564" s="3">
        <f>B564*Dashboard!$D$11*Dashboard!$D$10*SQRT(Dashboard!$D$12/365)</f>
        <v>-83484.919231586231</v>
      </c>
      <c r="E564" s="3">
        <f>IF(Dashboard!$I$3,C564*Dashboard!$E$11*Dashboard!$E$10*SQRT(Dashboard!$D$12/365),0)</f>
        <v>920692.03183362691</v>
      </c>
      <c r="F564" s="3">
        <f>D564+IF(Dashboard!$I$3,E564,0)</f>
        <v>837207.11260204064</v>
      </c>
      <c r="G564" s="3">
        <f>IF(Dashboard!$I$4, ('Lookups and Calculations'!$F$9) / (1 - 'Lookups and Calculations'!$F$10), 'Lookups and Calculations'!$F$9)</f>
        <v>1951878.888340465</v>
      </c>
      <c r="H564" s="12">
        <f t="shared" si="16"/>
        <v>0</v>
      </c>
      <c r="I564" s="12">
        <f t="shared" si="17"/>
        <v>0</v>
      </c>
      <c r="J564" s="13">
        <f>(1 - Dashboard!$I$9) * H564 * Dashboard!$I$8 * 'Lookups and Calculations'!$F$12</f>
        <v>0</v>
      </c>
      <c r="K564" s="12">
        <f>(1 - Dashboard!$I$11) * I564 * Dashboard!$I$10 * 'Lookups and Calculations'!$F$12</f>
        <v>0</v>
      </c>
      <c r="L564" s="12">
        <f>(H564 - I564) * Dashboard!$I$13 * (Dashboard!$D$12 / 365) * 'Lookups and Calculations'!$F$12</f>
        <v>0</v>
      </c>
      <c r="M564" s="3">
        <f>(G564*2) * Dashboard!$I$13 * (Dashboard!$D$12 / 365) * 'Lookups and Calculations'!$F$12</f>
        <v>1602.0878730267946</v>
      </c>
      <c r="N564" s="12">
        <f>H564 * Dashboard!$I$14 * Dashboard!$I$15 * (Dashboard!$D$12 / 365) * 'Lookups and Calculations'!$F$12</f>
        <v>0</v>
      </c>
    </row>
    <row r="565" spans="1:14" x14ac:dyDescent="0.35">
      <c r="A565" s="2">
        <v>564</v>
      </c>
      <c r="B565" s="11">
        <v>-0.65546260200841711</v>
      </c>
      <c r="C565" s="11">
        <v>0.1705843677066137</v>
      </c>
      <c r="D565" s="3">
        <f>B565*Dashboard!$D$11*Dashboard!$D$10*SQRT(Dashboard!$D$12/365)</f>
        <v>-162739.41275423887</v>
      </c>
      <c r="E565" s="3">
        <f>IF(Dashboard!$I$3,C565*Dashboard!$E$11*Dashboard!$E$10*SQRT(Dashboard!$D$12/365),0)</f>
        <v>84705.976330503065</v>
      </c>
      <c r="F565" s="3">
        <f>D565+IF(Dashboard!$I$3,E565,0)</f>
        <v>-78033.43642373581</v>
      </c>
      <c r="G565" s="3">
        <f>IF(Dashboard!$I$4, ('Lookups and Calculations'!$F$9) / (1 - 'Lookups and Calculations'!$F$10), 'Lookups and Calculations'!$F$9)</f>
        <v>1951878.888340465</v>
      </c>
      <c r="H565" s="12">
        <f t="shared" si="16"/>
        <v>0</v>
      </c>
      <c r="I565" s="12">
        <f t="shared" si="17"/>
        <v>0</v>
      </c>
      <c r="J565" s="13">
        <f>(1 - Dashboard!$I$9) * H565 * Dashboard!$I$8 * 'Lookups and Calculations'!$F$12</f>
        <v>0</v>
      </c>
      <c r="K565" s="12">
        <f>(1 - Dashboard!$I$11) * I565 * Dashboard!$I$10 * 'Lookups and Calculations'!$F$12</f>
        <v>0</v>
      </c>
      <c r="L565" s="12">
        <f>(H565 - I565) * Dashboard!$I$13 * (Dashboard!$D$12 / 365) * 'Lookups and Calculations'!$F$12</f>
        <v>0</v>
      </c>
      <c r="M565" s="3">
        <f>(G565*2) * Dashboard!$I$13 * (Dashboard!$D$12 / 365) * 'Lookups and Calculations'!$F$12</f>
        <v>1602.0878730267946</v>
      </c>
      <c r="N565" s="12">
        <f>H565 * Dashboard!$I$14 * Dashboard!$I$15 * (Dashboard!$D$12 / 365) * 'Lookups and Calculations'!$F$12</f>
        <v>0</v>
      </c>
    </row>
    <row r="566" spans="1:14" x14ac:dyDescent="0.35">
      <c r="A566" s="2">
        <v>565</v>
      </c>
      <c r="B566" s="11">
        <v>0.81994862934134005</v>
      </c>
      <c r="C566" s="11">
        <v>0.1756210676470053</v>
      </c>
      <c r="D566" s="3">
        <f>B566*Dashboard!$D$11*Dashboard!$D$10*SQRT(Dashboard!$D$12/365)</f>
        <v>203578.29419829999</v>
      </c>
      <c r="E566" s="3">
        <f>IF(Dashboard!$I$3,C566*Dashboard!$E$11*Dashboard!$E$10*SQRT(Dashboard!$D$12/365),0)</f>
        <v>87207.017848377829</v>
      </c>
      <c r="F566" s="3">
        <f>D566+IF(Dashboard!$I$3,E566,0)</f>
        <v>290785.31204667781</v>
      </c>
      <c r="G566" s="3">
        <f>IF(Dashboard!$I$4, ('Lookups and Calculations'!$F$9) / (1 - 'Lookups and Calculations'!$F$10), 'Lookups and Calculations'!$F$9)</f>
        <v>1951878.888340465</v>
      </c>
      <c r="H566" s="12">
        <f t="shared" si="16"/>
        <v>0</v>
      </c>
      <c r="I566" s="12">
        <f t="shared" si="17"/>
        <v>0</v>
      </c>
      <c r="J566" s="13">
        <f>(1 - Dashboard!$I$9) * H566 * Dashboard!$I$8 * 'Lookups and Calculations'!$F$12</f>
        <v>0</v>
      </c>
      <c r="K566" s="12">
        <f>(1 - Dashboard!$I$11) * I566 * Dashboard!$I$10 * 'Lookups and Calculations'!$F$12</f>
        <v>0</v>
      </c>
      <c r="L566" s="12">
        <f>(H566 - I566) * Dashboard!$I$13 * (Dashboard!$D$12 / 365) * 'Lookups and Calculations'!$F$12</f>
        <v>0</v>
      </c>
      <c r="M566" s="3">
        <f>(G566*2) * Dashboard!$I$13 * (Dashboard!$D$12 / 365) * 'Lookups and Calculations'!$F$12</f>
        <v>1602.0878730267946</v>
      </c>
      <c r="N566" s="12">
        <f>H566 * Dashboard!$I$14 * Dashboard!$I$15 * (Dashboard!$D$12 / 365) * 'Lookups and Calculations'!$F$12</f>
        <v>0</v>
      </c>
    </row>
    <row r="567" spans="1:14" x14ac:dyDescent="0.35">
      <c r="A567" s="2">
        <v>566</v>
      </c>
      <c r="B567" s="11">
        <v>-1.4995187284609397</v>
      </c>
      <c r="C567" s="11">
        <v>9.7752086900167151E-2</v>
      </c>
      <c r="D567" s="3">
        <f>B567*Dashboard!$D$11*Dashboard!$D$10*SQRT(Dashboard!$D$12/365)</f>
        <v>-372303.15892314265</v>
      </c>
      <c r="E567" s="3">
        <f>IF(Dashboard!$I$3,C567*Dashboard!$E$11*Dashboard!$E$10*SQRT(Dashboard!$D$12/365),0)</f>
        <v>48540.121645049243</v>
      </c>
      <c r="F567" s="3">
        <f>D567+IF(Dashboard!$I$3,E567,0)</f>
        <v>-323763.0372780934</v>
      </c>
      <c r="G567" s="3">
        <f>IF(Dashboard!$I$4, ('Lookups and Calculations'!$F$9) / (1 - 'Lookups and Calculations'!$F$10), 'Lookups and Calculations'!$F$9)</f>
        <v>1951878.888340465</v>
      </c>
      <c r="H567" s="12">
        <f t="shared" si="16"/>
        <v>0</v>
      </c>
      <c r="I567" s="12">
        <f t="shared" si="17"/>
        <v>0</v>
      </c>
      <c r="J567" s="13">
        <f>(1 - Dashboard!$I$9) * H567 * Dashboard!$I$8 * 'Lookups and Calculations'!$F$12</f>
        <v>0</v>
      </c>
      <c r="K567" s="12">
        <f>(1 - Dashboard!$I$11) * I567 * Dashboard!$I$10 * 'Lookups and Calculations'!$F$12</f>
        <v>0</v>
      </c>
      <c r="L567" s="12">
        <f>(H567 - I567) * Dashboard!$I$13 * (Dashboard!$D$12 / 365) * 'Lookups and Calculations'!$F$12</f>
        <v>0</v>
      </c>
      <c r="M567" s="3">
        <f>(G567*2) * Dashboard!$I$13 * (Dashboard!$D$12 / 365) * 'Lookups and Calculations'!$F$12</f>
        <v>1602.0878730267946</v>
      </c>
      <c r="N567" s="12">
        <f>H567 * Dashboard!$I$14 * Dashboard!$I$15 * (Dashboard!$D$12 / 365) * 'Lookups and Calculations'!$F$12</f>
        <v>0</v>
      </c>
    </row>
    <row r="568" spans="1:14" x14ac:dyDescent="0.35">
      <c r="A568" s="2">
        <v>567</v>
      </c>
      <c r="B568" s="11">
        <v>1.402063047470125</v>
      </c>
      <c r="C568" s="11">
        <v>-0.4544269075174418</v>
      </c>
      <c r="D568" s="3">
        <f>B568*Dashboard!$D$11*Dashboard!$D$10*SQRT(Dashboard!$D$12/365)</f>
        <v>348106.69028341706</v>
      </c>
      <c r="E568" s="3">
        <f>IF(Dashboard!$I$3,C568*Dashboard!$E$11*Dashboard!$E$10*SQRT(Dashboard!$D$12/365),0)</f>
        <v>-225651.83076047909</v>
      </c>
      <c r="F568" s="3">
        <f>D568+IF(Dashboard!$I$3,E568,0)</f>
        <v>122454.85952293797</v>
      </c>
      <c r="G568" s="3">
        <f>IF(Dashboard!$I$4, ('Lookups and Calculations'!$F$9) / (1 - 'Lookups and Calculations'!$F$10), 'Lookups and Calculations'!$F$9)</f>
        <v>1951878.888340465</v>
      </c>
      <c r="H568" s="12">
        <f t="shared" si="16"/>
        <v>0</v>
      </c>
      <c r="I568" s="12">
        <f t="shared" si="17"/>
        <v>0</v>
      </c>
      <c r="J568" s="13">
        <f>(1 - Dashboard!$I$9) * H568 * Dashboard!$I$8 * 'Lookups and Calculations'!$F$12</f>
        <v>0</v>
      </c>
      <c r="K568" s="12">
        <f>(1 - Dashboard!$I$11) * I568 * Dashboard!$I$10 * 'Lookups and Calculations'!$F$12</f>
        <v>0</v>
      </c>
      <c r="L568" s="12">
        <f>(H568 - I568) * Dashboard!$I$13 * (Dashboard!$D$12 / 365) * 'Lookups and Calculations'!$F$12</f>
        <v>0</v>
      </c>
      <c r="M568" s="3">
        <f>(G568*2) * Dashboard!$I$13 * (Dashboard!$D$12 / 365) * 'Lookups and Calculations'!$F$12</f>
        <v>1602.0878730267946</v>
      </c>
      <c r="N568" s="12">
        <f>H568 * Dashboard!$I$14 * Dashboard!$I$15 * (Dashboard!$D$12 / 365) * 'Lookups and Calculations'!$F$12</f>
        <v>0</v>
      </c>
    </row>
    <row r="569" spans="1:14" x14ac:dyDescent="0.35">
      <c r="A569" s="2">
        <v>568</v>
      </c>
      <c r="B569" s="11">
        <v>0.40010243230377024</v>
      </c>
      <c r="C569" s="11">
        <v>-9.568240961083134E-2</v>
      </c>
      <c r="D569" s="3">
        <f>B569*Dashboard!$D$11*Dashboard!$D$10*SQRT(Dashboard!$D$12/365)</f>
        <v>99338.13870561916</v>
      </c>
      <c r="E569" s="3">
        <f>IF(Dashboard!$I$3,C569*Dashboard!$E$11*Dashboard!$E$10*SQRT(Dashboard!$D$12/365),0)</f>
        <v>-47512.395377752699</v>
      </c>
      <c r="F569" s="3">
        <f>D569+IF(Dashboard!$I$3,E569,0)</f>
        <v>51825.743327866461</v>
      </c>
      <c r="G569" s="3">
        <f>IF(Dashboard!$I$4, ('Lookups and Calculations'!$F$9) / (1 - 'Lookups and Calculations'!$F$10), 'Lookups and Calculations'!$F$9)</f>
        <v>1951878.888340465</v>
      </c>
      <c r="H569" s="12">
        <f t="shared" si="16"/>
        <v>0</v>
      </c>
      <c r="I569" s="12">
        <f t="shared" si="17"/>
        <v>0</v>
      </c>
      <c r="J569" s="13">
        <f>(1 - Dashboard!$I$9) * H569 * Dashboard!$I$8 * 'Lookups and Calculations'!$F$12</f>
        <v>0</v>
      </c>
      <c r="K569" s="12">
        <f>(1 - Dashboard!$I$11) * I569 * Dashboard!$I$10 * 'Lookups and Calculations'!$F$12</f>
        <v>0</v>
      </c>
      <c r="L569" s="12">
        <f>(H569 - I569) * Dashboard!$I$13 * (Dashboard!$D$12 / 365) * 'Lookups and Calculations'!$F$12</f>
        <v>0</v>
      </c>
      <c r="M569" s="3">
        <f>(G569*2) * Dashboard!$I$13 * (Dashboard!$D$12 / 365) * 'Lookups and Calculations'!$F$12</f>
        <v>1602.0878730267946</v>
      </c>
      <c r="N569" s="12">
        <f>H569 * Dashboard!$I$14 * Dashboard!$I$15 * (Dashboard!$D$12 / 365) * 'Lookups and Calculations'!$F$12</f>
        <v>0</v>
      </c>
    </row>
    <row r="570" spans="1:14" x14ac:dyDescent="0.35">
      <c r="A570" s="2">
        <v>569</v>
      </c>
      <c r="B570" s="11">
        <v>-0.42741997284359307</v>
      </c>
      <c r="C570" s="11">
        <v>0.76643854832425917</v>
      </c>
      <c r="D570" s="3">
        <f>B570*Dashboard!$D$11*Dashboard!$D$10*SQRT(Dashboard!$D$12/365)</f>
        <v>-106120.58592948655</v>
      </c>
      <c r="E570" s="3">
        <f>IF(Dashboard!$I$3,C570*Dashboard!$E$11*Dashboard!$E$10*SQRT(Dashboard!$D$12/365),0)</f>
        <v>380585.43350700446</v>
      </c>
      <c r="F570" s="3">
        <f>D570+IF(Dashboard!$I$3,E570,0)</f>
        <v>274464.84757751791</v>
      </c>
      <c r="G570" s="3">
        <f>IF(Dashboard!$I$4, ('Lookups and Calculations'!$F$9) / (1 - 'Lookups and Calculations'!$F$10), 'Lookups and Calculations'!$F$9)</f>
        <v>1951878.888340465</v>
      </c>
      <c r="H570" s="12">
        <f t="shared" si="16"/>
        <v>0</v>
      </c>
      <c r="I570" s="12">
        <f t="shared" si="17"/>
        <v>0</v>
      </c>
      <c r="J570" s="13">
        <f>(1 - Dashboard!$I$9) * H570 * Dashboard!$I$8 * 'Lookups and Calculations'!$F$12</f>
        <v>0</v>
      </c>
      <c r="K570" s="12">
        <f>(1 - Dashboard!$I$11) * I570 * Dashboard!$I$10 * 'Lookups and Calculations'!$F$12</f>
        <v>0</v>
      </c>
      <c r="L570" s="12">
        <f>(H570 - I570) * Dashboard!$I$13 * (Dashboard!$D$12 / 365) * 'Lookups and Calculations'!$F$12</f>
        <v>0</v>
      </c>
      <c r="M570" s="3">
        <f>(G570*2) * Dashboard!$I$13 * (Dashboard!$D$12 / 365) * 'Lookups and Calculations'!$F$12</f>
        <v>1602.0878730267946</v>
      </c>
      <c r="N570" s="12">
        <f>H570 * Dashboard!$I$14 * Dashboard!$I$15 * (Dashboard!$D$12 / 365) * 'Lookups and Calculations'!$F$12</f>
        <v>0</v>
      </c>
    </row>
    <row r="571" spans="1:14" x14ac:dyDescent="0.35">
      <c r="A571" s="2">
        <v>570</v>
      </c>
      <c r="B571" s="11">
        <v>-0.12716230879086579</v>
      </c>
      <c r="C571" s="11">
        <v>1.1096443562850886</v>
      </c>
      <c r="D571" s="3">
        <f>B571*Dashboard!$D$11*Dashboard!$D$10*SQRT(Dashboard!$D$12/365)</f>
        <v>-31572.082669077954</v>
      </c>
      <c r="E571" s="3">
        <f>IF(Dashboard!$I$3,C571*Dashboard!$E$11*Dashboard!$E$10*SQRT(Dashboard!$D$12/365),0)</f>
        <v>551008.92210955406</v>
      </c>
      <c r="F571" s="3">
        <f>D571+IF(Dashboard!$I$3,E571,0)</f>
        <v>519436.83944047609</v>
      </c>
      <c r="G571" s="3">
        <f>IF(Dashboard!$I$4, ('Lookups and Calculations'!$F$9) / (1 - 'Lookups and Calculations'!$F$10), 'Lookups and Calculations'!$F$9)</f>
        <v>1951878.888340465</v>
      </c>
      <c r="H571" s="12">
        <f t="shared" si="16"/>
        <v>0</v>
      </c>
      <c r="I571" s="12">
        <f t="shared" si="17"/>
        <v>0</v>
      </c>
      <c r="J571" s="13">
        <f>(1 - Dashboard!$I$9) * H571 * Dashboard!$I$8 * 'Lookups and Calculations'!$F$12</f>
        <v>0</v>
      </c>
      <c r="K571" s="12">
        <f>(1 - Dashboard!$I$11) * I571 * Dashboard!$I$10 * 'Lookups and Calculations'!$F$12</f>
        <v>0</v>
      </c>
      <c r="L571" s="12">
        <f>(H571 - I571) * Dashboard!$I$13 * (Dashboard!$D$12 / 365) * 'Lookups and Calculations'!$F$12</f>
        <v>0</v>
      </c>
      <c r="M571" s="3">
        <f>(G571*2) * Dashboard!$I$13 * (Dashboard!$D$12 / 365) * 'Lookups and Calculations'!$F$12</f>
        <v>1602.0878730267946</v>
      </c>
      <c r="N571" s="12">
        <f>H571 * Dashboard!$I$14 * Dashboard!$I$15 * (Dashboard!$D$12 / 365) * 'Lookups and Calculations'!$F$12</f>
        <v>0</v>
      </c>
    </row>
    <row r="572" spans="1:14" x14ac:dyDescent="0.35">
      <c r="A572" s="2">
        <v>571</v>
      </c>
      <c r="B572" s="11">
        <v>-2.2637888007870814</v>
      </c>
      <c r="C572" s="11">
        <v>-0.45678050799671233</v>
      </c>
      <c r="D572" s="3">
        <f>B572*Dashboard!$D$11*Dashboard!$D$10*SQRT(Dashboard!$D$12/365)</f>
        <v>-562057.48262504442</v>
      </c>
      <c r="E572" s="3">
        <f>IF(Dashboard!$I$3,C572*Dashboard!$E$11*Dashboard!$E$10*SQRT(Dashboard!$D$12/365),0)</f>
        <v>-226820.54293011609</v>
      </c>
      <c r="F572" s="3">
        <f>D572+IF(Dashboard!$I$3,E572,0)</f>
        <v>-788878.02555516048</v>
      </c>
      <c r="G572" s="3">
        <f>IF(Dashboard!$I$4, ('Lookups and Calculations'!$F$9) / (1 - 'Lookups and Calculations'!$F$10), 'Lookups and Calculations'!$F$9)</f>
        <v>1951878.888340465</v>
      </c>
      <c r="H572" s="12">
        <f t="shared" si="16"/>
        <v>0</v>
      </c>
      <c r="I572" s="12">
        <f t="shared" si="17"/>
        <v>0</v>
      </c>
      <c r="J572" s="13">
        <f>(1 - Dashboard!$I$9) * H572 * Dashboard!$I$8 * 'Lookups and Calculations'!$F$12</f>
        <v>0</v>
      </c>
      <c r="K572" s="12">
        <f>(1 - Dashboard!$I$11) * I572 * Dashboard!$I$10 * 'Lookups and Calculations'!$F$12</f>
        <v>0</v>
      </c>
      <c r="L572" s="12">
        <f>(H572 - I572) * Dashboard!$I$13 * (Dashboard!$D$12 / 365) * 'Lookups and Calculations'!$F$12</f>
        <v>0</v>
      </c>
      <c r="M572" s="3">
        <f>(G572*2) * Dashboard!$I$13 * (Dashboard!$D$12 / 365) * 'Lookups and Calculations'!$F$12</f>
        <v>1602.0878730267946</v>
      </c>
      <c r="N572" s="12">
        <f>H572 * Dashboard!$I$14 * Dashboard!$I$15 * (Dashboard!$D$12 / 365) * 'Lookups and Calculations'!$F$12</f>
        <v>0</v>
      </c>
    </row>
    <row r="573" spans="1:14" x14ac:dyDescent="0.35">
      <c r="A573" s="2">
        <v>572</v>
      </c>
      <c r="B573" s="11">
        <v>-0.43891406438959429</v>
      </c>
      <c r="C573" s="11">
        <v>1.4056721170666051</v>
      </c>
      <c r="D573" s="3">
        <f>B573*Dashboard!$D$11*Dashboard!$D$10*SQRT(Dashboard!$D$12/365)</f>
        <v>-108974.35928376814</v>
      </c>
      <c r="E573" s="3">
        <f>IF(Dashboard!$I$3,C573*Dashboard!$E$11*Dashboard!$E$10*SQRT(Dashboard!$D$12/365),0)</f>
        <v>698005.51291708765</v>
      </c>
      <c r="F573" s="3">
        <f>D573+IF(Dashboard!$I$3,E573,0)</f>
        <v>589031.15363331954</v>
      </c>
      <c r="G573" s="3">
        <f>IF(Dashboard!$I$4, ('Lookups and Calculations'!$F$9) / (1 - 'Lookups and Calculations'!$F$10), 'Lookups and Calculations'!$F$9)</f>
        <v>1951878.888340465</v>
      </c>
      <c r="H573" s="12">
        <f t="shared" si="16"/>
        <v>0</v>
      </c>
      <c r="I573" s="12">
        <f t="shared" si="17"/>
        <v>0</v>
      </c>
      <c r="J573" s="13">
        <f>(1 - Dashboard!$I$9) * H573 * Dashboard!$I$8 * 'Lookups and Calculations'!$F$12</f>
        <v>0</v>
      </c>
      <c r="K573" s="12">
        <f>(1 - Dashboard!$I$11) * I573 * Dashboard!$I$10 * 'Lookups and Calculations'!$F$12</f>
        <v>0</v>
      </c>
      <c r="L573" s="12">
        <f>(H573 - I573) * Dashboard!$I$13 * (Dashboard!$D$12 / 365) * 'Lookups and Calculations'!$F$12</f>
        <v>0</v>
      </c>
      <c r="M573" s="3">
        <f>(G573*2) * Dashboard!$I$13 * (Dashboard!$D$12 / 365) * 'Lookups and Calculations'!$F$12</f>
        <v>1602.0878730267946</v>
      </c>
      <c r="N573" s="12">
        <f>H573 * Dashboard!$I$14 * Dashboard!$I$15 * (Dashboard!$D$12 / 365) * 'Lookups and Calculations'!$F$12</f>
        <v>0</v>
      </c>
    </row>
    <row r="574" spans="1:14" x14ac:dyDescent="0.35">
      <c r="A574" s="2">
        <v>573</v>
      </c>
      <c r="B574" s="11">
        <v>-2.2835924893405157</v>
      </c>
      <c r="C574" s="11">
        <v>-1.3135391973188764</v>
      </c>
      <c r="D574" s="3">
        <f>B574*Dashboard!$D$11*Dashboard!$D$10*SQRT(Dashboard!$D$12/365)</f>
        <v>-566974.37740390527</v>
      </c>
      <c r="E574" s="3">
        <f>IF(Dashboard!$I$3,C574*Dashboard!$E$11*Dashboard!$E$10*SQRT(Dashboard!$D$12/365),0)</f>
        <v>-652255.66476667789</v>
      </c>
      <c r="F574" s="3">
        <f>D574+IF(Dashboard!$I$3,E574,0)</f>
        <v>-1219230.0421705833</v>
      </c>
      <c r="G574" s="3">
        <f>IF(Dashboard!$I$4, ('Lookups and Calculations'!$F$9) / (1 - 'Lookups and Calculations'!$F$10), 'Lookups and Calculations'!$F$9)</f>
        <v>1951878.888340465</v>
      </c>
      <c r="H574" s="12">
        <f t="shared" si="16"/>
        <v>0</v>
      </c>
      <c r="I574" s="12">
        <f t="shared" si="17"/>
        <v>0</v>
      </c>
      <c r="J574" s="13">
        <f>(1 - Dashboard!$I$9) * H574 * Dashboard!$I$8 * 'Lookups and Calculations'!$F$12</f>
        <v>0</v>
      </c>
      <c r="K574" s="12">
        <f>(1 - Dashboard!$I$11) * I574 * Dashboard!$I$10 * 'Lookups and Calculations'!$F$12</f>
        <v>0</v>
      </c>
      <c r="L574" s="12">
        <f>(H574 - I574) * Dashboard!$I$13 * (Dashboard!$D$12 / 365) * 'Lookups and Calculations'!$F$12</f>
        <v>0</v>
      </c>
      <c r="M574" s="3">
        <f>(G574*2) * Dashboard!$I$13 * (Dashboard!$D$12 / 365) * 'Lookups and Calculations'!$F$12</f>
        <v>1602.0878730267946</v>
      </c>
      <c r="N574" s="12">
        <f>H574 * Dashboard!$I$14 * Dashboard!$I$15 * (Dashboard!$D$12 / 365) * 'Lookups and Calculations'!$F$12</f>
        <v>0</v>
      </c>
    </row>
    <row r="575" spans="1:14" x14ac:dyDescent="0.35">
      <c r="A575" s="2">
        <v>574</v>
      </c>
      <c r="B575" s="11">
        <v>1.7768879547111687</v>
      </c>
      <c r="C575" s="11">
        <v>-0.14148242650227089</v>
      </c>
      <c r="D575" s="3">
        <f>B575*Dashboard!$D$11*Dashboard!$D$10*SQRT(Dashboard!$D$12/365)</f>
        <v>441168.88041167427</v>
      </c>
      <c r="E575" s="3">
        <f>IF(Dashboard!$I$3,C575*Dashboard!$E$11*Dashboard!$E$10*SQRT(Dashboard!$D$12/365),0)</f>
        <v>-70255.013584218672</v>
      </c>
      <c r="F575" s="3">
        <f>D575+IF(Dashboard!$I$3,E575,0)</f>
        <v>370913.86682745558</v>
      </c>
      <c r="G575" s="3">
        <f>IF(Dashboard!$I$4, ('Lookups and Calculations'!$F$9) / (1 - 'Lookups and Calculations'!$F$10), 'Lookups and Calculations'!$F$9)</f>
        <v>1951878.888340465</v>
      </c>
      <c r="H575" s="12">
        <f t="shared" si="16"/>
        <v>0</v>
      </c>
      <c r="I575" s="12">
        <f t="shared" si="17"/>
        <v>0</v>
      </c>
      <c r="J575" s="13">
        <f>(1 - Dashboard!$I$9) * H575 * Dashboard!$I$8 * 'Lookups and Calculations'!$F$12</f>
        <v>0</v>
      </c>
      <c r="K575" s="12">
        <f>(1 - Dashboard!$I$11) * I575 * Dashboard!$I$10 * 'Lookups and Calculations'!$F$12</f>
        <v>0</v>
      </c>
      <c r="L575" s="12">
        <f>(H575 - I575) * Dashboard!$I$13 * (Dashboard!$D$12 / 365) * 'Lookups and Calculations'!$F$12</f>
        <v>0</v>
      </c>
      <c r="M575" s="3">
        <f>(G575*2) * Dashboard!$I$13 * (Dashboard!$D$12 / 365) * 'Lookups and Calculations'!$F$12</f>
        <v>1602.0878730267946</v>
      </c>
      <c r="N575" s="12">
        <f>H575 * Dashboard!$I$14 * Dashboard!$I$15 * (Dashboard!$D$12 / 365) * 'Lookups and Calculations'!$F$12</f>
        <v>0</v>
      </c>
    </row>
    <row r="576" spans="1:14" x14ac:dyDescent="0.35">
      <c r="A576" s="2">
        <v>575</v>
      </c>
      <c r="B576" s="11">
        <v>-0.16959619407975826</v>
      </c>
      <c r="C576" s="11">
        <v>-1.2657159237603135</v>
      </c>
      <c r="D576" s="3">
        <f>B576*Dashboard!$D$11*Dashboard!$D$10*SQRT(Dashboard!$D$12/365)</f>
        <v>-42107.642671487396</v>
      </c>
      <c r="E576" s="3">
        <f>IF(Dashboard!$I$3,C576*Dashboard!$E$11*Dashboard!$E$10*SQRT(Dashboard!$D$12/365),0)</f>
        <v>-628508.37108109274</v>
      </c>
      <c r="F576" s="3">
        <f>D576+IF(Dashboard!$I$3,E576,0)</f>
        <v>-670616.01375258015</v>
      </c>
      <c r="G576" s="3">
        <f>IF(Dashboard!$I$4, ('Lookups and Calculations'!$F$9) / (1 - 'Lookups and Calculations'!$F$10), 'Lookups and Calculations'!$F$9)</f>
        <v>1951878.888340465</v>
      </c>
      <c r="H576" s="12">
        <f t="shared" si="16"/>
        <v>0</v>
      </c>
      <c r="I576" s="12">
        <f t="shared" si="17"/>
        <v>0</v>
      </c>
      <c r="J576" s="13">
        <f>(1 - Dashboard!$I$9) * H576 * Dashboard!$I$8 * 'Lookups and Calculations'!$F$12</f>
        <v>0</v>
      </c>
      <c r="K576" s="12">
        <f>(1 - Dashboard!$I$11) * I576 * Dashboard!$I$10 * 'Lookups and Calculations'!$F$12</f>
        <v>0</v>
      </c>
      <c r="L576" s="12">
        <f>(H576 - I576) * Dashboard!$I$13 * (Dashboard!$D$12 / 365) * 'Lookups and Calculations'!$F$12</f>
        <v>0</v>
      </c>
      <c r="M576" s="3">
        <f>(G576*2) * Dashboard!$I$13 * (Dashboard!$D$12 / 365) * 'Lookups and Calculations'!$F$12</f>
        <v>1602.0878730267946</v>
      </c>
      <c r="N576" s="12">
        <f>H576 * Dashboard!$I$14 * Dashboard!$I$15 * (Dashboard!$D$12 / 365) * 'Lookups and Calculations'!$F$12</f>
        <v>0</v>
      </c>
    </row>
    <row r="577" spans="1:14" x14ac:dyDescent="0.35">
      <c r="A577" s="2">
        <v>576</v>
      </c>
      <c r="B577" s="11">
        <v>-0.33404923758048483</v>
      </c>
      <c r="C577" s="11">
        <v>-0.92610194101556009</v>
      </c>
      <c r="D577" s="3">
        <f>B577*Dashboard!$D$11*Dashboard!$D$10*SQRT(Dashboard!$D$12/365)</f>
        <v>-82938.334831422195</v>
      </c>
      <c r="E577" s="3">
        <f>IF(Dashboard!$I$3,C577*Dashboard!$E$11*Dashboard!$E$10*SQRT(Dashboard!$D$12/365),0)</f>
        <v>-459868.45189833624</v>
      </c>
      <c r="F577" s="3">
        <f>D577+IF(Dashboard!$I$3,E577,0)</f>
        <v>-542806.78672975837</v>
      </c>
      <c r="G577" s="3">
        <f>IF(Dashboard!$I$4, ('Lookups and Calculations'!$F$9) / (1 - 'Lookups and Calculations'!$F$10), 'Lookups and Calculations'!$F$9)</f>
        <v>1951878.888340465</v>
      </c>
      <c r="H577" s="12">
        <f t="shared" si="16"/>
        <v>0</v>
      </c>
      <c r="I577" s="12">
        <f t="shared" si="17"/>
        <v>0</v>
      </c>
      <c r="J577" s="13">
        <f>(1 - Dashboard!$I$9) * H577 * Dashboard!$I$8 * 'Lookups and Calculations'!$F$12</f>
        <v>0</v>
      </c>
      <c r="K577" s="12">
        <f>(1 - Dashboard!$I$11) * I577 * Dashboard!$I$10 * 'Lookups and Calculations'!$F$12</f>
        <v>0</v>
      </c>
      <c r="L577" s="12">
        <f>(H577 - I577) * Dashboard!$I$13 * (Dashboard!$D$12 / 365) * 'Lookups and Calculations'!$F$12</f>
        <v>0</v>
      </c>
      <c r="M577" s="3">
        <f>(G577*2) * Dashboard!$I$13 * (Dashboard!$D$12 / 365) * 'Lookups and Calculations'!$F$12</f>
        <v>1602.0878730267946</v>
      </c>
      <c r="N577" s="12">
        <f>H577 * Dashboard!$I$14 * Dashboard!$I$15 * (Dashboard!$D$12 / 365) * 'Lookups and Calculations'!$F$12</f>
        <v>0</v>
      </c>
    </row>
    <row r="578" spans="1:14" x14ac:dyDescent="0.35">
      <c r="A578" s="2">
        <v>577</v>
      </c>
      <c r="B578" s="11">
        <v>0.30356542905397771</v>
      </c>
      <c r="C578" s="11">
        <v>0.33741721109765865</v>
      </c>
      <c r="D578" s="3">
        <f>B578*Dashboard!$D$11*Dashboard!$D$10*SQRT(Dashboard!$D$12/365)</f>
        <v>75369.760998352896</v>
      </c>
      <c r="E578" s="3">
        <f>IF(Dashboard!$I$3,C578*Dashboard!$E$11*Dashboard!$E$10*SQRT(Dashboard!$D$12/365),0)</f>
        <v>167549.08249212633</v>
      </c>
      <c r="F578" s="3">
        <f>D578+IF(Dashboard!$I$3,E578,0)</f>
        <v>242918.84349047922</v>
      </c>
      <c r="G578" s="3">
        <f>IF(Dashboard!$I$4, ('Lookups and Calculations'!$F$9) / (1 - 'Lookups and Calculations'!$F$10), 'Lookups and Calculations'!$F$9)</f>
        <v>1951878.888340465</v>
      </c>
      <c r="H578" s="12">
        <f t="shared" si="16"/>
        <v>0</v>
      </c>
      <c r="I578" s="12">
        <f t="shared" si="17"/>
        <v>0</v>
      </c>
      <c r="J578" s="13">
        <f>(1 - Dashboard!$I$9) * H578 * Dashboard!$I$8 * 'Lookups and Calculations'!$F$12</f>
        <v>0</v>
      </c>
      <c r="K578" s="12">
        <f>(1 - Dashboard!$I$11) * I578 * Dashboard!$I$10 * 'Lookups and Calculations'!$F$12</f>
        <v>0</v>
      </c>
      <c r="L578" s="12">
        <f>(H578 - I578) * Dashboard!$I$13 * (Dashboard!$D$12 / 365) * 'Lookups and Calculations'!$F$12</f>
        <v>0</v>
      </c>
      <c r="M578" s="3">
        <f>(G578*2) * Dashboard!$I$13 * (Dashboard!$D$12 / 365) * 'Lookups and Calculations'!$F$12</f>
        <v>1602.0878730267946</v>
      </c>
      <c r="N578" s="12">
        <f>H578 * Dashboard!$I$14 * Dashboard!$I$15 * (Dashboard!$D$12 / 365) * 'Lookups and Calculations'!$F$12</f>
        <v>0</v>
      </c>
    </row>
    <row r="579" spans="1:14" x14ac:dyDescent="0.35">
      <c r="A579" s="2">
        <v>578</v>
      </c>
      <c r="B579" s="11">
        <v>0.71910875623200388</v>
      </c>
      <c r="C579" s="11">
        <v>-0.53934929248627494</v>
      </c>
      <c r="D579" s="3">
        <f>B579*Dashboard!$D$11*Dashboard!$D$10*SQRT(Dashboard!$D$12/365)</f>
        <v>178541.59236093934</v>
      </c>
      <c r="E579" s="3">
        <f>IF(Dashboard!$I$3,C579*Dashboard!$E$11*Dashboard!$E$10*SQRT(Dashboard!$D$12/365),0)</f>
        <v>-267821.19028509723</v>
      </c>
      <c r="F579" s="3">
        <f>D579+IF(Dashboard!$I$3,E579,0)</f>
        <v>-89279.59792415789</v>
      </c>
      <c r="G579" s="3">
        <f>IF(Dashboard!$I$4, ('Lookups and Calculations'!$F$9) / (1 - 'Lookups and Calculations'!$F$10), 'Lookups and Calculations'!$F$9)</f>
        <v>1951878.888340465</v>
      </c>
      <c r="H579" s="12">
        <f t="shared" ref="H579:H642" si="18">MAX(0,F579-G579)</f>
        <v>0</v>
      </c>
      <c r="I579" s="12">
        <f t="shared" ref="I579:I642" si="19">MAX(0,-F579-G579)</f>
        <v>0</v>
      </c>
      <c r="J579" s="13">
        <f>(1 - Dashboard!$I$9) * H579 * Dashboard!$I$8 * 'Lookups and Calculations'!$F$12</f>
        <v>0</v>
      </c>
      <c r="K579" s="12">
        <f>(1 - Dashboard!$I$11) * I579 * Dashboard!$I$10 * 'Lookups and Calculations'!$F$12</f>
        <v>0</v>
      </c>
      <c r="L579" s="12">
        <f>(H579 - I579) * Dashboard!$I$13 * (Dashboard!$D$12 / 365) * 'Lookups and Calculations'!$F$12</f>
        <v>0</v>
      </c>
      <c r="M579" s="3">
        <f>(G579*2) * Dashboard!$I$13 * (Dashboard!$D$12 / 365) * 'Lookups and Calculations'!$F$12</f>
        <v>1602.0878730267946</v>
      </c>
      <c r="N579" s="12">
        <f>H579 * Dashboard!$I$14 * Dashboard!$I$15 * (Dashboard!$D$12 / 365) * 'Lookups and Calculations'!$F$12</f>
        <v>0</v>
      </c>
    </row>
    <row r="580" spans="1:14" x14ac:dyDescent="0.35">
      <c r="A580" s="2">
        <v>579</v>
      </c>
      <c r="B580" s="11">
        <v>0.28032355152783467</v>
      </c>
      <c r="C580" s="11">
        <v>1.1589995102898705</v>
      </c>
      <c r="D580" s="3">
        <f>B580*Dashboard!$D$11*Dashboard!$D$10*SQRT(Dashboard!$D$12/365)</f>
        <v>69599.226587509576</v>
      </c>
      <c r="E580" s="3">
        <f>IF(Dashboard!$I$3,C580*Dashboard!$E$11*Dashboard!$E$10*SQRT(Dashboard!$D$12/365),0)</f>
        <v>575516.89176189457</v>
      </c>
      <c r="F580" s="3">
        <f>D580+IF(Dashboard!$I$3,E580,0)</f>
        <v>645116.11834940419</v>
      </c>
      <c r="G580" s="3">
        <f>IF(Dashboard!$I$4, ('Lookups and Calculations'!$F$9) / (1 - 'Lookups and Calculations'!$F$10), 'Lookups and Calculations'!$F$9)</f>
        <v>1951878.888340465</v>
      </c>
      <c r="H580" s="12">
        <f t="shared" si="18"/>
        <v>0</v>
      </c>
      <c r="I580" s="12">
        <f t="shared" si="19"/>
        <v>0</v>
      </c>
      <c r="J580" s="13">
        <f>(1 - Dashboard!$I$9) * H580 * Dashboard!$I$8 * 'Lookups and Calculations'!$F$12</f>
        <v>0</v>
      </c>
      <c r="K580" s="12">
        <f>(1 - Dashboard!$I$11) * I580 * Dashboard!$I$10 * 'Lookups and Calculations'!$F$12</f>
        <v>0</v>
      </c>
      <c r="L580" s="12">
        <f>(H580 - I580) * Dashboard!$I$13 * (Dashboard!$D$12 / 365) * 'Lookups and Calculations'!$F$12</f>
        <v>0</v>
      </c>
      <c r="M580" s="3">
        <f>(G580*2) * Dashboard!$I$13 * (Dashboard!$D$12 / 365) * 'Lookups and Calculations'!$F$12</f>
        <v>1602.0878730267946</v>
      </c>
      <c r="N580" s="12">
        <f>H580 * Dashboard!$I$14 * Dashboard!$I$15 * (Dashboard!$D$12 / 365) * 'Lookups and Calculations'!$F$12</f>
        <v>0</v>
      </c>
    </row>
    <row r="581" spans="1:14" x14ac:dyDescent="0.35">
      <c r="A581" s="2">
        <v>580</v>
      </c>
      <c r="B581" s="11">
        <v>0.32099066718220554</v>
      </c>
      <c r="C581" s="11">
        <v>-0.9494477755800097</v>
      </c>
      <c r="D581" s="3">
        <f>B581*Dashboard!$D$11*Dashboard!$D$10*SQRT(Dashboard!$D$12/365)</f>
        <v>79696.129903918845</v>
      </c>
      <c r="E581" s="3">
        <f>IF(Dashboard!$I$3,C581*Dashboard!$E$11*Dashboard!$E$10*SQRT(Dashboard!$D$12/365),0)</f>
        <v>-471461.14199426136</v>
      </c>
      <c r="F581" s="3">
        <f>D581+IF(Dashboard!$I$3,E581,0)</f>
        <v>-391765.01209034253</v>
      </c>
      <c r="G581" s="3">
        <f>IF(Dashboard!$I$4, ('Lookups and Calculations'!$F$9) / (1 - 'Lookups and Calculations'!$F$10), 'Lookups and Calculations'!$F$9)</f>
        <v>1951878.888340465</v>
      </c>
      <c r="H581" s="12">
        <f t="shared" si="18"/>
        <v>0</v>
      </c>
      <c r="I581" s="12">
        <f t="shared" si="19"/>
        <v>0</v>
      </c>
      <c r="J581" s="13">
        <f>(1 - Dashboard!$I$9) * H581 * Dashboard!$I$8 * 'Lookups and Calculations'!$F$12</f>
        <v>0</v>
      </c>
      <c r="K581" s="12">
        <f>(1 - Dashboard!$I$11) * I581 * Dashboard!$I$10 * 'Lookups and Calculations'!$F$12</f>
        <v>0</v>
      </c>
      <c r="L581" s="12">
        <f>(H581 - I581) * Dashboard!$I$13 * (Dashboard!$D$12 / 365) * 'Lookups and Calculations'!$F$12</f>
        <v>0</v>
      </c>
      <c r="M581" s="3">
        <f>(G581*2) * Dashboard!$I$13 * (Dashboard!$D$12 / 365) * 'Lookups and Calculations'!$F$12</f>
        <v>1602.0878730267946</v>
      </c>
      <c r="N581" s="12">
        <f>H581 * Dashboard!$I$14 * Dashboard!$I$15 * (Dashboard!$D$12 / 365) * 'Lookups and Calculations'!$F$12</f>
        <v>0</v>
      </c>
    </row>
    <row r="582" spans="1:14" x14ac:dyDescent="0.35">
      <c r="A582" s="2">
        <v>581</v>
      </c>
      <c r="B582" s="11">
        <v>1.0143418131806554</v>
      </c>
      <c r="C582" s="11">
        <v>0.9660132671457049</v>
      </c>
      <c r="D582" s="3">
        <f>B582*Dashboard!$D$11*Dashboard!$D$10*SQRT(Dashboard!$D$12/365)</f>
        <v>251842.57729317399</v>
      </c>
      <c r="E582" s="3">
        <f>IF(Dashboard!$I$3,C582*Dashboard!$E$11*Dashboard!$E$10*SQRT(Dashboard!$D$12/365),0)</f>
        <v>479686.9610146787</v>
      </c>
      <c r="F582" s="3">
        <f>D582+IF(Dashboard!$I$3,E582,0)</f>
        <v>731529.53830785269</v>
      </c>
      <c r="G582" s="3">
        <f>IF(Dashboard!$I$4, ('Lookups and Calculations'!$F$9) / (1 - 'Lookups and Calculations'!$F$10), 'Lookups and Calculations'!$F$9)</f>
        <v>1951878.888340465</v>
      </c>
      <c r="H582" s="12">
        <f t="shared" si="18"/>
        <v>0</v>
      </c>
      <c r="I582" s="12">
        <f t="shared" si="19"/>
        <v>0</v>
      </c>
      <c r="J582" s="13">
        <f>(1 - Dashboard!$I$9) * H582 * Dashboard!$I$8 * 'Lookups and Calculations'!$F$12</f>
        <v>0</v>
      </c>
      <c r="K582" s="12">
        <f>(1 - Dashboard!$I$11) * I582 * Dashboard!$I$10 * 'Lookups and Calculations'!$F$12</f>
        <v>0</v>
      </c>
      <c r="L582" s="12">
        <f>(H582 - I582) * Dashboard!$I$13 * (Dashboard!$D$12 / 365) * 'Lookups and Calculations'!$F$12</f>
        <v>0</v>
      </c>
      <c r="M582" s="3">
        <f>(G582*2) * Dashboard!$I$13 * (Dashboard!$D$12 / 365) * 'Lookups and Calculations'!$F$12</f>
        <v>1602.0878730267946</v>
      </c>
      <c r="N582" s="12">
        <f>H582 * Dashboard!$I$14 * Dashboard!$I$15 * (Dashboard!$D$12 / 365) * 'Lookups and Calculations'!$F$12</f>
        <v>0</v>
      </c>
    </row>
    <row r="583" spans="1:14" x14ac:dyDescent="0.35">
      <c r="A583" s="2">
        <v>582</v>
      </c>
      <c r="B583" s="11">
        <v>-1.8958261196997286</v>
      </c>
      <c r="C583" s="11">
        <v>-0.26187175676854246</v>
      </c>
      <c r="D583" s="3">
        <f>B583*Dashboard!$D$11*Dashboard!$D$10*SQRT(Dashboard!$D$12/365)</f>
        <v>-470699.05812890187</v>
      </c>
      <c r="E583" s="3">
        <f>IF(Dashboard!$I$3,C583*Dashboard!$E$11*Dashboard!$E$10*SQRT(Dashboard!$D$12/365),0)</f>
        <v>-130035.96477617565</v>
      </c>
      <c r="F583" s="3">
        <f>D583+IF(Dashboard!$I$3,E583,0)</f>
        <v>-600735.02290507755</v>
      </c>
      <c r="G583" s="3">
        <f>IF(Dashboard!$I$4, ('Lookups and Calculations'!$F$9) / (1 - 'Lookups and Calculations'!$F$10), 'Lookups and Calculations'!$F$9)</f>
        <v>1951878.888340465</v>
      </c>
      <c r="H583" s="12">
        <f t="shared" si="18"/>
        <v>0</v>
      </c>
      <c r="I583" s="12">
        <f t="shared" si="19"/>
        <v>0</v>
      </c>
      <c r="J583" s="13">
        <f>(1 - Dashboard!$I$9) * H583 * Dashboard!$I$8 * 'Lookups and Calculations'!$F$12</f>
        <v>0</v>
      </c>
      <c r="K583" s="12">
        <f>(1 - Dashboard!$I$11) * I583 * Dashboard!$I$10 * 'Lookups and Calculations'!$F$12</f>
        <v>0</v>
      </c>
      <c r="L583" s="12">
        <f>(H583 - I583) * Dashboard!$I$13 * (Dashboard!$D$12 / 365) * 'Lookups and Calculations'!$F$12</f>
        <v>0</v>
      </c>
      <c r="M583" s="3">
        <f>(G583*2) * Dashboard!$I$13 * (Dashboard!$D$12 / 365) * 'Lookups and Calculations'!$F$12</f>
        <v>1602.0878730267946</v>
      </c>
      <c r="N583" s="12">
        <f>H583 * Dashboard!$I$14 * Dashboard!$I$15 * (Dashboard!$D$12 / 365) * 'Lookups and Calculations'!$F$12</f>
        <v>0</v>
      </c>
    </row>
    <row r="584" spans="1:14" x14ac:dyDescent="0.35">
      <c r="A584" s="2">
        <v>583</v>
      </c>
      <c r="B584" s="11">
        <v>-1.2065346099616694</v>
      </c>
      <c r="C584" s="11">
        <v>-0.15283384067437189</v>
      </c>
      <c r="D584" s="3">
        <f>B584*Dashboard!$D$11*Dashboard!$D$10*SQRT(Dashboard!$D$12/365)</f>
        <v>-299560.54440205166</v>
      </c>
      <c r="E584" s="3">
        <f>IF(Dashboard!$I$3,C584*Dashboard!$E$11*Dashboard!$E$10*SQRT(Dashboard!$D$12/365),0)</f>
        <v>-75891.711911895778</v>
      </c>
      <c r="F584" s="3">
        <f>D584+IF(Dashboard!$I$3,E584,0)</f>
        <v>-375452.25631394744</v>
      </c>
      <c r="G584" s="3">
        <f>IF(Dashboard!$I$4, ('Lookups and Calculations'!$F$9) / (1 - 'Lookups and Calculations'!$F$10), 'Lookups and Calculations'!$F$9)</f>
        <v>1951878.888340465</v>
      </c>
      <c r="H584" s="12">
        <f t="shared" si="18"/>
        <v>0</v>
      </c>
      <c r="I584" s="12">
        <f t="shared" si="19"/>
        <v>0</v>
      </c>
      <c r="J584" s="13">
        <f>(1 - Dashboard!$I$9) * H584 * Dashboard!$I$8 * 'Lookups and Calculations'!$F$12</f>
        <v>0</v>
      </c>
      <c r="K584" s="12">
        <f>(1 - Dashboard!$I$11) * I584 * Dashboard!$I$10 * 'Lookups and Calculations'!$F$12</f>
        <v>0</v>
      </c>
      <c r="L584" s="12">
        <f>(H584 - I584) * Dashboard!$I$13 * (Dashboard!$D$12 / 365) * 'Lookups and Calculations'!$F$12</f>
        <v>0</v>
      </c>
      <c r="M584" s="3">
        <f>(G584*2) * Dashboard!$I$13 * (Dashboard!$D$12 / 365) * 'Lookups and Calculations'!$F$12</f>
        <v>1602.0878730267946</v>
      </c>
      <c r="N584" s="12">
        <f>H584 * Dashboard!$I$14 * Dashboard!$I$15 * (Dashboard!$D$12 / 365) * 'Lookups and Calculations'!$F$12</f>
        <v>0</v>
      </c>
    </row>
    <row r="585" spans="1:14" x14ac:dyDescent="0.35">
      <c r="A585" s="2">
        <v>584</v>
      </c>
      <c r="B585" s="11">
        <v>-0.77168331642844701</v>
      </c>
      <c r="C585" s="11">
        <v>-1.7146751589722449</v>
      </c>
      <c r="D585" s="3">
        <f>B585*Dashboard!$D$11*Dashboard!$D$10*SQRT(Dashboard!$D$12/365)</f>
        <v>-191594.89704371613</v>
      </c>
      <c r="E585" s="3">
        <f>IF(Dashboard!$I$3,C585*Dashboard!$E$11*Dashboard!$E$10*SQRT(Dashboard!$D$12/365),0)</f>
        <v>-851445.1551633788</v>
      </c>
      <c r="F585" s="3">
        <f>D585+IF(Dashboard!$I$3,E585,0)</f>
        <v>-1043040.052207095</v>
      </c>
      <c r="G585" s="3">
        <f>IF(Dashboard!$I$4, ('Lookups and Calculations'!$F$9) / (1 - 'Lookups and Calculations'!$F$10), 'Lookups and Calculations'!$F$9)</f>
        <v>1951878.888340465</v>
      </c>
      <c r="H585" s="12">
        <f t="shared" si="18"/>
        <v>0</v>
      </c>
      <c r="I585" s="12">
        <f t="shared" si="19"/>
        <v>0</v>
      </c>
      <c r="J585" s="13">
        <f>(1 - Dashboard!$I$9) * H585 * Dashboard!$I$8 * 'Lookups and Calculations'!$F$12</f>
        <v>0</v>
      </c>
      <c r="K585" s="12">
        <f>(1 - Dashboard!$I$11) * I585 * Dashboard!$I$10 * 'Lookups and Calculations'!$F$12</f>
        <v>0</v>
      </c>
      <c r="L585" s="12">
        <f>(H585 - I585) * Dashboard!$I$13 * (Dashboard!$D$12 / 365) * 'Lookups and Calculations'!$F$12</f>
        <v>0</v>
      </c>
      <c r="M585" s="3">
        <f>(G585*2) * Dashboard!$I$13 * (Dashboard!$D$12 / 365) * 'Lookups and Calculations'!$F$12</f>
        <v>1602.0878730267946</v>
      </c>
      <c r="N585" s="12">
        <f>H585 * Dashboard!$I$14 * Dashboard!$I$15 * (Dashboard!$D$12 / 365) * 'Lookups and Calculations'!$F$12</f>
        <v>0</v>
      </c>
    </row>
    <row r="586" spans="1:14" x14ac:dyDescent="0.35">
      <c r="A586" s="2">
        <v>585</v>
      </c>
      <c r="B586" s="11">
        <v>0.72058277779632007</v>
      </c>
      <c r="C586" s="11">
        <v>1.8407035963159848</v>
      </c>
      <c r="D586" s="3">
        <f>B586*Dashboard!$D$11*Dashboard!$D$10*SQRT(Dashboard!$D$12/365)</f>
        <v>178907.56503890583</v>
      </c>
      <c r="E586" s="3">
        <f>IF(Dashboard!$I$3,C586*Dashboard!$E$11*Dashboard!$E$10*SQRT(Dashboard!$D$12/365),0)</f>
        <v>914026.28128959902</v>
      </c>
      <c r="F586" s="3">
        <f>D586+IF(Dashboard!$I$3,E586,0)</f>
        <v>1092933.8463285048</v>
      </c>
      <c r="G586" s="3">
        <f>IF(Dashboard!$I$4, ('Lookups and Calculations'!$F$9) / (1 - 'Lookups and Calculations'!$F$10), 'Lookups and Calculations'!$F$9)</f>
        <v>1951878.888340465</v>
      </c>
      <c r="H586" s="12">
        <f t="shared" si="18"/>
        <v>0</v>
      </c>
      <c r="I586" s="12">
        <f t="shared" si="19"/>
        <v>0</v>
      </c>
      <c r="J586" s="13">
        <f>(1 - Dashboard!$I$9) * H586 * Dashboard!$I$8 * 'Lookups and Calculations'!$F$12</f>
        <v>0</v>
      </c>
      <c r="K586" s="12">
        <f>(1 - Dashboard!$I$11) * I586 * Dashboard!$I$10 * 'Lookups and Calculations'!$F$12</f>
        <v>0</v>
      </c>
      <c r="L586" s="12">
        <f>(H586 - I586) * Dashboard!$I$13 * (Dashboard!$D$12 / 365) * 'Lookups and Calculations'!$F$12</f>
        <v>0</v>
      </c>
      <c r="M586" s="3">
        <f>(G586*2) * Dashboard!$I$13 * (Dashboard!$D$12 / 365) * 'Lookups and Calculations'!$F$12</f>
        <v>1602.0878730267946</v>
      </c>
      <c r="N586" s="12">
        <f>H586 * Dashboard!$I$14 * Dashboard!$I$15 * (Dashboard!$D$12 / 365) * 'Lookups and Calculations'!$F$12</f>
        <v>0</v>
      </c>
    </row>
    <row r="587" spans="1:14" x14ac:dyDescent="0.35">
      <c r="A587" s="2">
        <v>586</v>
      </c>
      <c r="B587" s="11">
        <v>-0.13265403507133425</v>
      </c>
      <c r="C587" s="11">
        <v>-0.91695969457906656</v>
      </c>
      <c r="D587" s="3">
        <f>B587*Dashboard!$D$11*Dashboard!$D$10*SQRT(Dashboard!$D$12/365)</f>
        <v>-32935.578171570378</v>
      </c>
      <c r="E587" s="3">
        <f>IF(Dashboard!$I$3,C587*Dashboard!$E$11*Dashboard!$E$10*SQRT(Dashboard!$D$12/365),0)</f>
        <v>-455328.74570679857</v>
      </c>
      <c r="F587" s="3">
        <f>D587+IF(Dashboard!$I$3,E587,0)</f>
        <v>-488264.32387836894</v>
      </c>
      <c r="G587" s="3">
        <f>IF(Dashboard!$I$4, ('Lookups and Calculations'!$F$9) / (1 - 'Lookups and Calculations'!$F$10), 'Lookups and Calculations'!$F$9)</f>
        <v>1951878.888340465</v>
      </c>
      <c r="H587" s="12">
        <f t="shared" si="18"/>
        <v>0</v>
      </c>
      <c r="I587" s="12">
        <f t="shared" si="19"/>
        <v>0</v>
      </c>
      <c r="J587" s="13">
        <f>(1 - Dashboard!$I$9) * H587 * Dashboard!$I$8 * 'Lookups and Calculations'!$F$12</f>
        <v>0</v>
      </c>
      <c r="K587" s="12">
        <f>(1 - Dashboard!$I$11) * I587 * Dashboard!$I$10 * 'Lookups and Calculations'!$F$12</f>
        <v>0</v>
      </c>
      <c r="L587" s="12">
        <f>(H587 - I587) * Dashboard!$I$13 * (Dashboard!$D$12 / 365) * 'Lookups and Calculations'!$F$12</f>
        <v>0</v>
      </c>
      <c r="M587" s="3">
        <f>(G587*2) * Dashboard!$I$13 * (Dashboard!$D$12 / 365) * 'Lookups and Calculations'!$F$12</f>
        <v>1602.0878730267946</v>
      </c>
      <c r="N587" s="12">
        <f>H587 * Dashboard!$I$14 * Dashboard!$I$15 * (Dashboard!$D$12 / 365) * 'Lookups and Calculations'!$F$12</f>
        <v>0</v>
      </c>
    </row>
    <row r="588" spans="1:14" x14ac:dyDescent="0.35">
      <c r="A588" s="2">
        <v>587</v>
      </c>
      <c r="B588" s="11">
        <v>-1.0262046160795746</v>
      </c>
      <c r="C588" s="11">
        <v>0.41756656364148187</v>
      </c>
      <c r="D588" s="3">
        <f>B588*Dashboard!$D$11*Dashboard!$D$10*SQRT(Dashboard!$D$12/365)</f>
        <v>-254787.89495351646</v>
      </c>
      <c r="E588" s="3">
        <f>IF(Dashboard!$I$3,C588*Dashboard!$E$11*Dashboard!$E$10*SQRT(Dashboard!$D$12/365),0)</f>
        <v>207348.32817188749</v>
      </c>
      <c r="F588" s="3">
        <f>D588+IF(Dashboard!$I$3,E588,0)</f>
        <v>-47439.566781628964</v>
      </c>
      <c r="G588" s="3">
        <f>IF(Dashboard!$I$4, ('Lookups and Calculations'!$F$9) / (1 - 'Lookups and Calculations'!$F$10), 'Lookups and Calculations'!$F$9)</f>
        <v>1951878.888340465</v>
      </c>
      <c r="H588" s="12">
        <f t="shared" si="18"/>
        <v>0</v>
      </c>
      <c r="I588" s="12">
        <f t="shared" si="19"/>
        <v>0</v>
      </c>
      <c r="J588" s="13">
        <f>(1 - Dashboard!$I$9) * H588 * Dashboard!$I$8 * 'Lookups and Calculations'!$F$12</f>
        <v>0</v>
      </c>
      <c r="K588" s="12">
        <f>(1 - Dashboard!$I$11) * I588 * Dashboard!$I$10 * 'Lookups and Calculations'!$F$12</f>
        <v>0</v>
      </c>
      <c r="L588" s="12">
        <f>(H588 - I588) * Dashboard!$I$13 * (Dashboard!$D$12 / 365) * 'Lookups and Calculations'!$F$12</f>
        <v>0</v>
      </c>
      <c r="M588" s="3">
        <f>(G588*2) * Dashboard!$I$13 * (Dashboard!$D$12 / 365) * 'Lookups and Calculations'!$F$12</f>
        <v>1602.0878730267946</v>
      </c>
      <c r="N588" s="12">
        <f>H588 * Dashboard!$I$14 * Dashboard!$I$15 * (Dashboard!$D$12 / 365) * 'Lookups and Calculations'!$F$12</f>
        <v>0</v>
      </c>
    </row>
    <row r="589" spans="1:14" x14ac:dyDescent="0.35">
      <c r="A589" s="2">
        <v>588</v>
      </c>
      <c r="B589" s="11">
        <v>-1.7840924100349707</v>
      </c>
      <c r="C589" s="11">
        <v>0.35165795595476151</v>
      </c>
      <c r="D589" s="3">
        <f>B589*Dashboard!$D$11*Dashboard!$D$10*SQRT(Dashboard!$D$12/365)</f>
        <v>-442957.61530671956</v>
      </c>
      <c r="E589" s="3">
        <f>IF(Dashboard!$I$3,C589*Dashboard!$E$11*Dashboard!$E$10*SQRT(Dashboard!$D$12/365),0)</f>
        <v>174620.51707321967</v>
      </c>
      <c r="F589" s="3">
        <f>D589+IF(Dashboard!$I$3,E589,0)</f>
        <v>-268337.09823349991</v>
      </c>
      <c r="G589" s="3">
        <f>IF(Dashboard!$I$4, ('Lookups and Calculations'!$F$9) / (1 - 'Lookups and Calculations'!$F$10), 'Lookups and Calculations'!$F$9)</f>
        <v>1951878.888340465</v>
      </c>
      <c r="H589" s="12">
        <f t="shared" si="18"/>
        <v>0</v>
      </c>
      <c r="I589" s="12">
        <f t="shared" si="19"/>
        <v>0</v>
      </c>
      <c r="J589" s="13">
        <f>(1 - Dashboard!$I$9) * H589 * Dashboard!$I$8 * 'Lookups and Calculations'!$F$12</f>
        <v>0</v>
      </c>
      <c r="K589" s="12">
        <f>(1 - Dashboard!$I$11) * I589 * Dashboard!$I$10 * 'Lookups and Calculations'!$F$12</f>
        <v>0</v>
      </c>
      <c r="L589" s="12">
        <f>(H589 - I589) * Dashboard!$I$13 * (Dashboard!$D$12 / 365) * 'Lookups and Calculations'!$F$12</f>
        <v>0</v>
      </c>
      <c r="M589" s="3">
        <f>(G589*2) * Dashboard!$I$13 * (Dashboard!$D$12 / 365) * 'Lookups and Calculations'!$F$12</f>
        <v>1602.0878730267946</v>
      </c>
      <c r="N589" s="12">
        <f>H589 * Dashboard!$I$14 * Dashboard!$I$15 * (Dashboard!$D$12 / 365) * 'Lookups and Calculations'!$F$12</f>
        <v>0</v>
      </c>
    </row>
    <row r="590" spans="1:14" x14ac:dyDescent="0.35">
      <c r="A590" s="2">
        <v>589</v>
      </c>
      <c r="B590" s="11">
        <v>-0.39767251987239643</v>
      </c>
      <c r="C590" s="11">
        <v>0.33928406945583434</v>
      </c>
      <c r="D590" s="3">
        <f>B590*Dashboard!$D$11*Dashboard!$D$10*SQRT(Dashboard!$D$12/365)</f>
        <v>-98734.835754521235</v>
      </c>
      <c r="E590" s="3">
        <f>IF(Dashboard!$I$3,C590*Dashboard!$E$11*Dashboard!$E$10*SQRT(Dashboard!$D$12/365),0)</f>
        <v>168476.09627437399</v>
      </c>
      <c r="F590" s="3">
        <f>D590+IF(Dashboard!$I$3,E590,0)</f>
        <v>69741.26051985276</v>
      </c>
      <c r="G590" s="3">
        <f>IF(Dashboard!$I$4, ('Lookups and Calculations'!$F$9) / (1 - 'Lookups and Calculations'!$F$10), 'Lookups and Calculations'!$F$9)</f>
        <v>1951878.888340465</v>
      </c>
      <c r="H590" s="12">
        <f t="shared" si="18"/>
        <v>0</v>
      </c>
      <c r="I590" s="12">
        <f t="shared" si="19"/>
        <v>0</v>
      </c>
      <c r="J590" s="13">
        <f>(1 - Dashboard!$I$9) * H590 * Dashboard!$I$8 * 'Lookups and Calculations'!$F$12</f>
        <v>0</v>
      </c>
      <c r="K590" s="12">
        <f>(1 - Dashboard!$I$11) * I590 * Dashboard!$I$10 * 'Lookups and Calculations'!$F$12</f>
        <v>0</v>
      </c>
      <c r="L590" s="12">
        <f>(H590 - I590) * Dashboard!$I$13 * (Dashboard!$D$12 / 365) * 'Lookups and Calculations'!$F$12</f>
        <v>0</v>
      </c>
      <c r="M590" s="3">
        <f>(G590*2) * Dashboard!$I$13 * (Dashboard!$D$12 / 365) * 'Lookups and Calculations'!$F$12</f>
        <v>1602.0878730267946</v>
      </c>
      <c r="N590" s="12">
        <f>H590 * Dashboard!$I$14 * Dashboard!$I$15 * (Dashboard!$D$12 / 365) * 'Lookups and Calculations'!$F$12</f>
        <v>0</v>
      </c>
    </row>
    <row r="591" spans="1:14" x14ac:dyDescent="0.35">
      <c r="A591" s="2">
        <v>590</v>
      </c>
      <c r="B591" s="11">
        <v>0.59553002692042289</v>
      </c>
      <c r="C591" s="11">
        <v>-1.9310427644667361</v>
      </c>
      <c r="D591" s="3">
        <f>B591*Dashboard!$D$11*Dashboard!$D$10*SQRT(Dashboard!$D$12/365)</f>
        <v>147859.24713566061</v>
      </c>
      <c r="E591" s="3">
        <f>IF(Dashboard!$I$3,C591*Dashboard!$E$11*Dashboard!$E$10*SQRT(Dashboard!$D$12/365),0)</f>
        <v>-958885.41780939978</v>
      </c>
      <c r="F591" s="3">
        <f>D591+IF(Dashboard!$I$3,E591,0)</f>
        <v>-811026.17067373917</v>
      </c>
      <c r="G591" s="3">
        <f>IF(Dashboard!$I$4, ('Lookups and Calculations'!$F$9) / (1 - 'Lookups and Calculations'!$F$10), 'Lookups and Calculations'!$F$9)</f>
        <v>1951878.888340465</v>
      </c>
      <c r="H591" s="12">
        <f t="shared" si="18"/>
        <v>0</v>
      </c>
      <c r="I591" s="12">
        <f t="shared" si="19"/>
        <v>0</v>
      </c>
      <c r="J591" s="13">
        <f>(1 - Dashboard!$I$9) * H591 * Dashboard!$I$8 * 'Lookups and Calculations'!$F$12</f>
        <v>0</v>
      </c>
      <c r="K591" s="12">
        <f>(1 - Dashboard!$I$11) * I591 * Dashboard!$I$10 * 'Lookups and Calculations'!$F$12</f>
        <v>0</v>
      </c>
      <c r="L591" s="12">
        <f>(H591 - I591) * Dashboard!$I$13 * (Dashboard!$D$12 / 365) * 'Lookups and Calculations'!$F$12</f>
        <v>0</v>
      </c>
      <c r="M591" s="3">
        <f>(G591*2) * Dashboard!$I$13 * (Dashboard!$D$12 / 365) * 'Lookups and Calculations'!$F$12</f>
        <v>1602.0878730267946</v>
      </c>
      <c r="N591" s="12">
        <f>H591 * Dashboard!$I$14 * Dashboard!$I$15 * (Dashboard!$D$12 / 365) * 'Lookups and Calculations'!$F$12</f>
        <v>0</v>
      </c>
    </row>
    <row r="592" spans="1:14" x14ac:dyDescent="0.35">
      <c r="A592" s="2">
        <v>591</v>
      </c>
      <c r="B592" s="11">
        <v>-1.4306965601695174</v>
      </c>
      <c r="C592" s="11">
        <v>2.5295037387153556</v>
      </c>
      <c r="D592" s="3">
        <f>B592*Dashboard!$D$11*Dashboard!$D$10*SQRT(Dashboard!$D$12/365)</f>
        <v>-355215.86939983338</v>
      </c>
      <c r="E592" s="3">
        <f>IF(Dashboard!$I$3,C592*Dashboard!$E$11*Dashboard!$E$10*SQRT(Dashboard!$D$12/365),0)</f>
        <v>1256059.3136415202</v>
      </c>
      <c r="F592" s="3">
        <f>D592+IF(Dashboard!$I$3,E592,0)</f>
        <v>900843.44424168684</v>
      </c>
      <c r="G592" s="3">
        <f>IF(Dashboard!$I$4, ('Lookups and Calculations'!$F$9) / (1 - 'Lookups and Calculations'!$F$10), 'Lookups and Calculations'!$F$9)</f>
        <v>1951878.888340465</v>
      </c>
      <c r="H592" s="12">
        <f t="shared" si="18"/>
        <v>0</v>
      </c>
      <c r="I592" s="12">
        <f t="shared" si="19"/>
        <v>0</v>
      </c>
      <c r="J592" s="13">
        <f>(1 - Dashboard!$I$9) * H592 * Dashboard!$I$8 * 'Lookups and Calculations'!$F$12</f>
        <v>0</v>
      </c>
      <c r="K592" s="12">
        <f>(1 - Dashboard!$I$11) * I592 * Dashboard!$I$10 * 'Lookups and Calculations'!$F$12</f>
        <v>0</v>
      </c>
      <c r="L592" s="12">
        <f>(H592 - I592) * Dashboard!$I$13 * (Dashboard!$D$12 / 365) * 'Lookups and Calculations'!$F$12</f>
        <v>0</v>
      </c>
      <c r="M592" s="3">
        <f>(G592*2) * Dashboard!$I$13 * (Dashboard!$D$12 / 365) * 'Lookups and Calculations'!$F$12</f>
        <v>1602.0878730267946</v>
      </c>
      <c r="N592" s="12">
        <f>H592 * Dashboard!$I$14 * Dashboard!$I$15 * (Dashboard!$D$12 / 365) * 'Lookups and Calculations'!$F$12</f>
        <v>0</v>
      </c>
    </row>
    <row r="593" spans="1:14" x14ac:dyDescent="0.35">
      <c r="A593" s="2">
        <v>592</v>
      </c>
      <c r="B593" s="11">
        <v>-0.74568080503755962</v>
      </c>
      <c r="C593" s="11">
        <v>-3.0090456884320167</v>
      </c>
      <c r="D593" s="3">
        <f>B593*Dashboard!$D$11*Dashboard!$D$10*SQRT(Dashboard!$D$12/365)</f>
        <v>-185138.94758005158</v>
      </c>
      <c r="E593" s="3">
        <f>IF(Dashboard!$I$3,C593*Dashboard!$E$11*Dashboard!$E$10*SQRT(Dashboard!$D$12/365),0)</f>
        <v>-1494182.3584919423</v>
      </c>
      <c r="F593" s="3">
        <f>D593+IF(Dashboard!$I$3,E593,0)</f>
        <v>-1679321.3060719939</v>
      </c>
      <c r="G593" s="3">
        <f>IF(Dashboard!$I$4, ('Lookups and Calculations'!$F$9) / (1 - 'Lookups and Calculations'!$F$10), 'Lookups and Calculations'!$F$9)</f>
        <v>1951878.888340465</v>
      </c>
      <c r="H593" s="12">
        <f t="shared" si="18"/>
        <v>0</v>
      </c>
      <c r="I593" s="12">
        <f t="shared" si="19"/>
        <v>0</v>
      </c>
      <c r="J593" s="13">
        <f>(1 - Dashboard!$I$9) * H593 * Dashboard!$I$8 * 'Lookups and Calculations'!$F$12</f>
        <v>0</v>
      </c>
      <c r="K593" s="12">
        <f>(1 - Dashboard!$I$11) * I593 * Dashboard!$I$10 * 'Lookups and Calculations'!$F$12</f>
        <v>0</v>
      </c>
      <c r="L593" s="12">
        <f>(H593 - I593) * Dashboard!$I$13 * (Dashboard!$D$12 / 365) * 'Lookups and Calculations'!$F$12</f>
        <v>0</v>
      </c>
      <c r="M593" s="3">
        <f>(G593*2) * Dashboard!$I$13 * (Dashboard!$D$12 / 365) * 'Lookups and Calculations'!$F$12</f>
        <v>1602.0878730267946</v>
      </c>
      <c r="N593" s="12">
        <f>H593 * Dashboard!$I$14 * Dashboard!$I$15 * (Dashboard!$D$12 / 365) * 'Lookups and Calculations'!$F$12</f>
        <v>0</v>
      </c>
    </row>
    <row r="594" spans="1:14" x14ac:dyDescent="0.35">
      <c r="A594" s="2">
        <v>593</v>
      </c>
      <c r="B594" s="11">
        <v>1.6050362927672228</v>
      </c>
      <c r="C594" s="11">
        <v>-0.65524610745592005</v>
      </c>
      <c r="D594" s="3">
        <f>B594*Dashboard!$D$11*Dashboard!$D$10*SQRT(Dashboard!$D$12/365)</f>
        <v>398501.2461944003</v>
      </c>
      <c r="E594" s="3">
        <f>IF(Dashboard!$I$3,C594*Dashboard!$E$11*Dashboard!$E$10*SQRT(Dashboard!$D$12/365),0)</f>
        <v>-325371.32220857963</v>
      </c>
      <c r="F594" s="3">
        <f>D594+IF(Dashboard!$I$3,E594,0)</f>
        <v>73129.923985820671</v>
      </c>
      <c r="G594" s="3">
        <f>IF(Dashboard!$I$4, ('Lookups and Calculations'!$F$9) / (1 - 'Lookups and Calculations'!$F$10), 'Lookups and Calculations'!$F$9)</f>
        <v>1951878.888340465</v>
      </c>
      <c r="H594" s="12">
        <f t="shared" si="18"/>
        <v>0</v>
      </c>
      <c r="I594" s="12">
        <f t="shared" si="19"/>
        <v>0</v>
      </c>
      <c r="J594" s="13">
        <f>(1 - Dashboard!$I$9) * H594 * Dashboard!$I$8 * 'Lookups and Calculations'!$F$12</f>
        <v>0</v>
      </c>
      <c r="K594" s="12">
        <f>(1 - Dashboard!$I$11) * I594 * Dashboard!$I$10 * 'Lookups and Calculations'!$F$12</f>
        <v>0</v>
      </c>
      <c r="L594" s="12">
        <f>(H594 - I594) * Dashboard!$I$13 * (Dashboard!$D$12 / 365) * 'Lookups and Calculations'!$F$12</f>
        <v>0</v>
      </c>
      <c r="M594" s="3">
        <f>(G594*2) * Dashboard!$I$13 * (Dashboard!$D$12 / 365) * 'Lookups and Calculations'!$F$12</f>
        <v>1602.0878730267946</v>
      </c>
      <c r="N594" s="12">
        <f>H594 * Dashboard!$I$14 * Dashboard!$I$15 * (Dashboard!$D$12 / 365) * 'Lookups and Calculations'!$F$12</f>
        <v>0</v>
      </c>
    </row>
    <row r="595" spans="1:14" x14ac:dyDescent="0.35">
      <c r="A595" s="2">
        <v>594</v>
      </c>
      <c r="B595" s="11">
        <v>-1.3967220764837818</v>
      </c>
      <c r="C595" s="11">
        <v>0.75410510255734764</v>
      </c>
      <c r="D595" s="3">
        <f>B595*Dashboard!$D$11*Dashboard!$D$10*SQRT(Dashboard!$D$12/365)</f>
        <v>-346780.62457167142</v>
      </c>
      <c r="E595" s="3">
        <f>IF(Dashboard!$I$3,C595*Dashboard!$E$11*Dashboard!$E$10*SQRT(Dashboard!$D$12/365),0)</f>
        <v>374461.09410093207</v>
      </c>
      <c r="F595" s="3">
        <f>D595+IF(Dashboard!$I$3,E595,0)</f>
        <v>27680.469529260648</v>
      </c>
      <c r="G595" s="3">
        <f>IF(Dashboard!$I$4, ('Lookups and Calculations'!$F$9) / (1 - 'Lookups and Calculations'!$F$10), 'Lookups and Calculations'!$F$9)</f>
        <v>1951878.888340465</v>
      </c>
      <c r="H595" s="12">
        <f t="shared" si="18"/>
        <v>0</v>
      </c>
      <c r="I595" s="12">
        <f t="shared" si="19"/>
        <v>0</v>
      </c>
      <c r="J595" s="13">
        <f>(1 - Dashboard!$I$9) * H595 * Dashboard!$I$8 * 'Lookups and Calculations'!$F$12</f>
        <v>0</v>
      </c>
      <c r="K595" s="12">
        <f>(1 - Dashboard!$I$11) * I595 * Dashboard!$I$10 * 'Lookups and Calculations'!$F$12</f>
        <v>0</v>
      </c>
      <c r="L595" s="12">
        <f>(H595 - I595) * Dashboard!$I$13 * (Dashboard!$D$12 / 365) * 'Lookups and Calculations'!$F$12</f>
        <v>0</v>
      </c>
      <c r="M595" s="3">
        <f>(G595*2) * Dashboard!$I$13 * (Dashboard!$D$12 / 365) * 'Lookups and Calculations'!$F$12</f>
        <v>1602.0878730267946</v>
      </c>
      <c r="N595" s="12">
        <f>H595 * Dashboard!$I$14 * Dashboard!$I$15 * (Dashboard!$D$12 / 365) * 'Lookups and Calculations'!$F$12</f>
        <v>0</v>
      </c>
    </row>
    <row r="596" spans="1:14" x14ac:dyDescent="0.35">
      <c r="A596" s="2">
        <v>595</v>
      </c>
      <c r="B596" s="11">
        <v>1.1557654605443524</v>
      </c>
      <c r="C596" s="11">
        <v>1.803678821306592</v>
      </c>
      <c r="D596" s="3">
        <f>B596*Dashboard!$D$11*Dashboard!$D$10*SQRT(Dashboard!$D$12/365)</f>
        <v>286955.49029692012</v>
      </c>
      <c r="E596" s="3">
        <f>IF(Dashboard!$I$3,C596*Dashboard!$E$11*Dashboard!$E$10*SQRT(Dashboard!$D$12/365),0)</f>
        <v>895641.1281964283</v>
      </c>
      <c r="F596" s="3">
        <f>D596+IF(Dashboard!$I$3,E596,0)</f>
        <v>1182596.6184933484</v>
      </c>
      <c r="G596" s="3">
        <f>IF(Dashboard!$I$4, ('Lookups and Calculations'!$F$9) / (1 - 'Lookups and Calculations'!$F$10), 'Lookups and Calculations'!$F$9)</f>
        <v>1951878.888340465</v>
      </c>
      <c r="H596" s="12">
        <f t="shared" si="18"/>
        <v>0</v>
      </c>
      <c r="I596" s="12">
        <f t="shared" si="19"/>
        <v>0</v>
      </c>
      <c r="J596" s="13">
        <f>(1 - Dashboard!$I$9) * H596 * Dashboard!$I$8 * 'Lookups and Calculations'!$F$12</f>
        <v>0</v>
      </c>
      <c r="K596" s="12">
        <f>(1 - Dashboard!$I$11) * I596 * Dashboard!$I$10 * 'Lookups and Calculations'!$F$12</f>
        <v>0</v>
      </c>
      <c r="L596" s="12">
        <f>(H596 - I596) * Dashboard!$I$13 * (Dashboard!$D$12 / 365) * 'Lookups and Calculations'!$F$12</f>
        <v>0</v>
      </c>
      <c r="M596" s="3">
        <f>(G596*2) * Dashboard!$I$13 * (Dashboard!$D$12 / 365) * 'Lookups and Calculations'!$F$12</f>
        <v>1602.0878730267946</v>
      </c>
      <c r="N596" s="12">
        <f>H596 * Dashboard!$I$14 * Dashboard!$I$15 * (Dashboard!$D$12 / 365) * 'Lookups and Calculations'!$F$12</f>
        <v>0</v>
      </c>
    </row>
    <row r="597" spans="1:14" x14ac:dyDescent="0.35">
      <c r="A597" s="2">
        <v>596</v>
      </c>
      <c r="B597" s="11">
        <v>0.54997670286499667</v>
      </c>
      <c r="C597" s="11">
        <v>1.2017196627861952</v>
      </c>
      <c r="D597" s="3">
        <f>B597*Dashboard!$D$11*Dashboard!$D$10*SQRT(Dashboard!$D$12/365)</f>
        <v>136549.18736555582</v>
      </c>
      <c r="E597" s="3">
        <f>IF(Dashboard!$I$3,C597*Dashboard!$E$11*Dashboard!$E$10*SQRT(Dashboard!$D$12/365),0)</f>
        <v>596730.16162266431</v>
      </c>
      <c r="F597" s="3">
        <f>D597+IF(Dashboard!$I$3,E597,0)</f>
        <v>733279.3489882201</v>
      </c>
      <c r="G597" s="3">
        <f>IF(Dashboard!$I$4, ('Lookups and Calculations'!$F$9) / (1 - 'Lookups and Calculations'!$F$10), 'Lookups and Calculations'!$F$9)</f>
        <v>1951878.888340465</v>
      </c>
      <c r="H597" s="12">
        <f t="shared" si="18"/>
        <v>0</v>
      </c>
      <c r="I597" s="12">
        <f t="shared" si="19"/>
        <v>0</v>
      </c>
      <c r="J597" s="13">
        <f>(1 - Dashboard!$I$9) * H597 * Dashboard!$I$8 * 'Lookups and Calculations'!$F$12</f>
        <v>0</v>
      </c>
      <c r="K597" s="12">
        <f>(1 - Dashboard!$I$11) * I597 * Dashboard!$I$10 * 'Lookups and Calculations'!$F$12</f>
        <v>0</v>
      </c>
      <c r="L597" s="12">
        <f>(H597 - I597) * Dashboard!$I$13 * (Dashboard!$D$12 / 365) * 'Lookups and Calculations'!$F$12</f>
        <v>0</v>
      </c>
      <c r="M597" s="3">
        <f>(G597*2) * Dashboard!$I$13 * (Dashboard!$D$12 / 365) * 'Lookups and Calculations'!$F$12</f>
        <v>1602.0878730267946</v>
      </c>
      <c r="N597" s="12">
        <f>H597 * Dashboard!$I$14 * Dashboard!$I$15 * (Dashboard!$D$12 / 365) * 'Lookups and Calculations'!$F$12</f>
        <v>0</v>
      </c>
    </row>
    <row r="598" spans="1:14" x14ac:dyDescent="0.35">
      <c r="A598" s="2">
        <v>597</v>
      </c>
      <c r="B598" s="11">
        <v>0.89241938734751936</v>
      </c>
      <c r="C598" s="11">
        <v>0.23171319979631175</v>
      </c>
      <c r="D598" s="3">
        <f>B598*Dashboard!$D$11*Dashboard!$D$10*SQRT(Dashboard!$D$12/365)</f>
        <v>221571.46202151733</v>
      </c>
      <c r="E598" s="3">
        <f>IF(Dashboard!$I$3,C598*Dashboard!$E$11*Dashboard!$E$10*SQRT(Dashboard!$D$12/365),0)</f>
        <v>115060.32517099478</v>
      </c>
      <c r="F598" s="3">
        <f>D598+IF(Dashboard!$I$3,E598,0)</f>
        <v>336631.78719251213</v>
      </c>
      <c r="G598" s="3">
        <f>IF(Dashboard!$I$4, ('Lookups and Calculations'!$F$9) / (1 - 'Lookups and Calculations'!$F$10), 'Lookups and Calculations'!$F$9)</f>
        <v>1951878.888340465</v>
      </c>
      <c r="H598" s="12">
        <f t="shared" si="18"/>
        <v>0</v>
      </c>
      <c r="I598" s="12">
        <f t="shared" si="19"/>
        <v>0</v>
      </c>
      <c r="J598" s="13">
        <f>(1 - Dashboard!$I$9) * H598 * Dashboard!$I$8 * 'Lookups and Calculations'!$F$12</f>
        <v>0</v>
      </c>
      <c r="K598" s="12">
        <f>(1 - Dashboard!$I$11) * I598 * Dashboard!$I$10 * 'Lookups and Calculations'!$F$12</f>
        <v>0</v>
      </c>
      <c r="L598" s="12">
        <f>(H598 - I598) * Dashboard!$I$13 * (Dashboard!$D$12 / 365) * 'Lookups and Calculations'!$F$12</f>
        <v>0</v>
      </c>
      <c r="M598" s="3">
        <f>(G598*2) * Dashboard!$I$13 * (Dashboard!$D$12 / 365) * 'Lookups and Calculations'!$F$12</f>
        <v>1602.0878730267946</v>
      </c>
      <c r="N598" s="12">
        <f>H598 * Dashboard!$I$14 * Dashboard!$I$15 * (Dashboard!$D$12 / 365) * 'Lookups and Calculations'!$F$12</f>
        <v>0</v>
      </c>
    </row>
    <row r="599" spans="1:14" x14ac:dyDescent="0.35">
      <c r="A599" s="2">
        <v>598</v>
      </c>
      <c r="B599" s="11">
        <v>0.69040266554841645</v>
      </c>
      <c r="C599" s="11">
        <v>-0.79696098583634745</v>
      </c>
      <c r="D599" s="3">
        <f>B599*Dashboard!$D$11*Dashboard!$D$10*SQRT(Dashboard!$D$12/365)</f>
        <v>171414.39345439218</v>
      </c>
      <c r="E599" s="3">
        <f>IF(Dashboard!$I$3,C599*Dashboard!$E$11*Dashboard!$E$10*SQRT(Dashboard!$D$12/365),0)</f>
        <v>-395741.7629187057</v>
      </c>
      <c r="F599" s="3">
        <f>D599+IF(Dashboard!$I$3,E599,0)</f>
        <v>-224327.36946431352</v>
      </c>
      <c r="G599" s="3">
        <f>IF(Dashboard!$I$4, ('Lookups and Calculations'!$F$9) / (1 - 'Lookups and Calculations'!$F$10), 'Lookups and Calculations'!$F$9)</f>
        <v>1951878.888340465</v>
      </c>
      <c r="H599" s="12">
        <f t="shared" si="18"/>
        <v>0</v>
      </c>
      <c r="I599" s="12">
        <f t="shared" si="19"/>
        <v>0</v>
      </c>
      <c r="J599" s="13">
        <f>(1 - Dashboard!$I$9) * H599 * Dashboard!$I$8 * 'Lookups and Calculations'!$F$12</f>
        <v>0</v>
      </c>
      <c r="K599" s="12">
        <f>(1 - Dashboard!$I$11) * I599 * Dashboard!$I$10 * 'Lookups and Calculations'!$F$12</f>
        <v>0</v>
      </c>
      <c r="L599" s="12">
        <f>(H599 - I599) * Dashboard!$I$13 * (Dashboard!$D$12 / 365) * 'Lookups and Calculations'!$F$12</f>
        <v>0</v>
      </c>
      <c r="M599" s="3">
        <f>(G599*2) * Dashboard!$I$13 * (Dashboard!$D$12 / 365) * 'Lookups and Calculations'!$F$12</f>
        <v>1602.0878730267946</v>
      </c>
      <c r="N599" s="12">
        <f>H599 * Dashboard!$I$14 * Dashboard!$I$15 * (Dashboard!$D$12 / 365) * 'Lookups and Calculations'!$F$12</f>
        <v>0</v>
      </c>
    </row>
    <row r="600" spans="1:14" x14ac:dyDescent="0.35">
      <c r="A600" s="2">
        <v>599</v>
      </c>
      <c r="B600" s="11">
        <v>0.47695740510981899</v>
      </c>
      <c r="C600" s="11">
        <v>0.46221407248268293</v>
      </c>
      <c r="D600" s="3">
        <f>B600*Dashboard!$D$11*Dashboard!$D$10*SQRT(Dashboard!$D$12/365)</f>
        <v>118419.82712441741</v>
      </c>
      <c r="E600" s="3">
        <f>IF(Dashboard!$I$3,C600*Dashboard!$E$11*Dashboard!$E$10*SQRT(Dashboard!$D$12/365),0)</f>
        <v>229518.65290893006</v>
      </c>
      <c r="F600" s="3">
        <f>D600+IF(Dashboard!$I$3,E600,0)</f>
        <v>347938.4800333475</v>
      </c>
      <c r="G600" s="3">
        <f>IF(Dashboard!$I$4, ('Lookups and Calculations'!$F$9) / (1 - 'Lookups and Calculations'!$F$10), 'Lookups and Calculations'!$F$9)</f>
        <v>1951878.888340465</v>
      </c>
      <c r="H600" s="12">
        <f t="shared" si="18"/>
        <v>0</v>
      </c>
      <c r="I600" s="12">
        <f t="shared" si="19"/>
        <v>0</v>
      </c>
      <c r="J600" s="13">
        <f>(1 - Dashboard!$I$9) * H600 * Dashboard!$I$8 * 'Lookups and Calculations'!$F$12</f>
        <v>0</v>
      </c>
      <c r="K600" s="12">
        <f>(1 - Dashboard!$I$11) * I600 * Dashboard!$I$10 * 'Lookups and Calculations'!$F$12</f>
        <v>0</v>
      </c>
      <c r="L600" s="12">
        <f>(H600 - I600) * Dashboard!$I$13 * (Dashboard!$D$12 / 365) * 'Lookups and Calculations'!$F$12</f>
        <v>0</v>
      </c>
      <c r="M600" s="3">
        <f>(G600*2) * Dashboard!$I$13 * (Dashboard!$D$12 / 365) * 'Lookups and Calculations'!$F$12</f>
        <v>1602.0878730267946</v>
      </c>
      <c r="N600" s="12">
        <f>H600 * Dashboard!$I$14 * Dashboard!$I$15 * (Dashboard!$D$12 / 365) * 'Lookups and Calculations'!$F$12</f>
        <v>0</v>
      </c>
    </row>
    <row r="601" spans="1:14" x14ac:dyDescent="0.35">
      <c r="A601" s="2">
        <v>600</v>
      </c>
      <c r="B601" s="11">
        <v>0.41803658706989627</v>
      </c>
      <c r="C601" s="11">
        <v>-0.69691946544332461</v>
      </c>
      <c r="D601" s="3">
        <f>B601*Dashboard!$D$11*Dashboard!$D$10*SQRT(Dashboard!$D$12/365)</f>
        <v>103790.86233308481</v>
      </c>
      <c r="E601" s="3">
        <f>IF(Dashboard!$I$3,C601*Dashboard!$E$11*Dashboard!$E$10*SQRT(Dashboard!$D$12/365),0)</f>
        <v>-346064.79208950594</v>
      </c>
      <c r="F601" s="3">
        <f>D601+IF(Dashboard!$I$3,E601,0)</f>
        <v>-242273.92975642113</v>
      </c>
      <c r="G601" s="3">
        <f>IF(Dashboard!$I$4, ('Lookups and Calculations'!$F$9) / (1 - 'Lookups and Calculations'!$F$10), 'Lookups and Calculations'!$F$9)</f>
        <v>1951878.888340465</v>
      </c>
      <c r="H601" s="12">
        <f t="shared" si="18"/>
        <v>0</v>
      </c>
      <c r="I601" s="12">
        <f t="shared" si="19"/>
        <v>0</v>
      </c>
      <c r="J601" s="13">
        <f>(1 - Dashboard!$I$9) * H601 * Dashboard!$I$8 * 'Lookups and Calculations'!$F$12</f>
        <v>0</v>
      </c>
      <c r="K601" s="12">
        <f>(1 - Dashboard!$I$11) * I601 * Dashboard!$I$10 * 'Lookups and Calculations'!$F$12</f>
        <v>0</v>
      </c>
      <c r="L601" s="12">
        <f>(H601 - I601) * Dashboard!$I$13 * (Dashboard!$D$12 / 365) * 'Lookups and Calculations'!$F$12</f>
        <v>0</v>
      </c>
      <c r="M601" s="3">
        <f>(G601*2) * Dashboard!$I$13 * (Dashboard!$D$12 / 365) * 'Lookups and Calculations'!$F$12</f>
        <v>1602.0878730267946</v>
      </c>
      <c r="N601" s="12">
        <f>H601 * Dashboard!$I$14 * Dashboard!$I$15 * (Dashboard!$D$12 / 365) * 'Lookups and Calculations'!$F$12</f>
        <v>0</v>
      </c>
    </row>
    <row r="602" spans="1:14" x14ac:dyDescent="0.35">
      <c r="A602" s="2">
        <v>601</v>
      </c>
      <c r="B602" s="11">
        <v>0.22515950950243072</v>
      </c>
      <c r="C602" s="11">
        <v>-0.76640888736467039</v>
      </c>
      <c r="D602" s="3">
        <f>B602*Dashboard!$D$11*Dashboard!$D$10*SQRT(Dashboard!$D$12/365)</f>
        <v>55903.000781709743</v>
      </c>
      <c r="E602" s="3">
        <f>IF(Dashboard!$I$3,C602*Dashboard!$E$11*Dashboard!$E$10*SQRT(Dashboard!$D$12/365),0)</f>
        <v>-380570.70495611412</v>
      </c>
      <c r="F602" s="3">
        <f>D602+IF(Dashboard!$I$3,E602,0)</f>
        <v>-324667.70417440438</v>
      </c>
      <c r="G602" s="3">
        <f>IF(Dashboard!$I$4, ('Lookups and Calculations'!$F$9) / (1 - 'Lookups and Calculations'!$F$10), 'Lookups and Calculations'!$F$9)</f>
        <v>1951878.888340465</v>
      </c>
      <c r="H602" s="12">
        <f t="shared" si="18"/>
        <v>0</v>
      </c>
      <c r="I602" s="12">
        <f t="shared" si="19"/>
        <v>0</v>
      </c>
      <c r="J602" s="13">
        <f>(1 - Dashboard!$I$9) * H602 * Dashboard!$I$8 * 'Lookups and Calculations'!$F$12</f>
        <v>0</v>
      </c>
      <c r="K602" s="12">
        <f>(1 - Dashboard!$I$11) * I602 * Dashboard!$I$10 * 'Lookups and Calculations'!$F$12</f>
        <v>0</v>
      </c>
      <c r="L602" s="12">
        <f>(H602 - I602) * Dashboard!$I$13 * (Dashboard!$D$12 / 365) * 'Lookups and Calculations'!$F$12</f>
        <v>0</v>
      </c>
      <c r="M602" s="3">
        <f>(G602*2) * Dashboard!$I$13 * (Dashboard!$D$12 / 365) * 'Lookups and Calculations'!$F$12</f>
        <v>1602.0878730267946</v>
      </c>
      <c r="N602" s="12">
        <f>H602 * Dashboard!$I$14 * Dashboard!$I$15 * (Dashboard!$D$12 / 365) * 'Lookups and Calculations'!$F$12</f>
        <v>0</v>
      </c>
    </row>
    <row r="603" spans="1:14" x14ac:dyDescent="0.35">
      <c r="A603" s="2">
        <v>602</v>
      </c>
      <c r="B603" s="11">
        <v>-4.9141551500185262E-3</v>
      </c>
      <c r="C603" s="11">
        <v>0.21163569167787236</v>
      </c>
      <c r="D603" s="3">
        <f>B603*Dashboard!$D$11*Dashboard!$D$10*SQRT(Dashboard!$D$12/365)</f>
        <v>-1220.0951218982955</v>
      </c>
      <c r="E603" s="3">
        <f>IF(Dashboard!$I$3,C603*Dashboard!$E$11*Dashboard!$E$10*SQRT(Dashboard!$D$12/365),0)</f>
        <v>105090.5668026254</v>
      </c>
      <c r="F603" s="3">
        <f>D603+IF(Dashboard!$I$3,E603,0)</f>
        <v>103870.4716807271</v>
      </c>
      <c r="G603" s="3">
        <f>IF(Dashboard!$I$4, ('Lookups and Calculations'!$F$9) / (1 - 'Lookups and Calculations'!$F$10), 'Lookups and Calculations'!$F$9)</f>
        <v>1951878.888340465</v>
      </c>
      <c r="H603" s="12">
        <f t="shared" si="18"/>
        <v>0</v>
      </c>
      <c r="I603" s="12">
        <f t="shared" si="19"/>
        <v>0</v>
      </c>
      <c r="J603" s="13">
        <f>(1 - Dashboard!$I$9) * H603 * Dashboard!$I$8 * 'Lookups and Calculations'!$F$12</f>
        <v>0</v>
      </c>
      <c r="K603" s="12">
        <f>(1 - Dashboard!$I$11) * I603 * Dashboard!$I$10 * 'Lookups and Calculations'!$F$12</f>
        <v>0</v>
      </c>
      <c r="L603" s="12">
        <f>(H603 - I603) * Dashboard!$I$13 * (Dashboard!$D$12 / 365) * 'Lookups and Calculations'!$F$12</f>
        <v>0</v>
      </c>
      <c r="M603" s="3">
        <f>(G603*2) * Dashboard!$I$13 * (Dashboard!$D$12 / 365) * 'Lookups and Calculations'!$F$12</f>
        <v>1602.0878730267946</v>
      </c>
      <c r="N603" s="12">
        <f>H603 * Dashboard!$I$14 * Dashboard!$I$15 * (Dashboard!$D$12 / 365) * 'Lookups and Calculations'!$F$12</f>
        <v>0</v>
      </c>
    </row>
    <row r="604" spans="1:14" x14ac:dyDescent="0.35">
      <c r="A604" s="2">
        <v>603</v>
      </c>
      <c r="B604" s="11">
        <v>-0.61339307240824914</v>
      </c>
      <c r="C604" s="11">
        <v>-0.46937272080157011</v>
      </c>
      <c r="D604" s="3">
        <f>B604*Dashboard!$D$11*Dashboard!$D$10*SQRT(Dashboard!$D$12/365)</f>
        <v>-152294.31562588969</v>
      </c>
      <c r="E604" s="3">
        <f>IF(Dashboard!$I$3,C604*Dashboard!$E$11*Dashboard!$E$10*SQRT(Dashboard!$D$12/365),0)</f>
        <v>-233073.37661081678</v>
      </c>
      <c r="F604" s="3">
        <f>D604+IF(Dashboard!$I$3,E604,0)</f>
        <v>-385367.6922367065</v>
      </c>
      <c r="G604" s="3">
        <f>IF(Dashboard!$I$4, ('Lookups and Calculations'!$F$9) / (1 - 'Lookups and Calculations'!$F$10), 'Lookups and Calculations'!$F$9)</f>
        <v>1951878.888340465</v>
      </c>
      <c r="H604" s="12">
        <f t="shared" si="18"/>
        <v>0</v>
      </c>
      <c r="I604" s="12">
        <f t="shared" si="19"/>
        <v>0</v>
      </c>
      <c r="J604" s="13">
        <f>(1 - Dashboard!$I$9) * H604 * Dashboard!$I$8 * 'Lookups and Calculations'!$F$12</f>
        <v>0</v>
      </c>
      <c r="K604" s="12">
        <f>(1 - Dashboard!$I$11) * I604 * Dashboard!$I$10 * 'Lookups and Calculations'!$F$12</f>
        <v>0</v>
      </c>
      <c r="L604" s="12">
        <f>(H604 - I604) * Dashboard!$I$13 * (Dashboard!$D$12 / 365) * 'Lookups and Calculations'!$F$12</f>
        <v>0</v>
      </c>
      <c r="M604" s="3">
        <f>(G604*2) * Dashboard!$I$13 * (Dashboard!$D$12 / 365) * 'Lookups and Calculations'!$F$12</f>
        <v>1602.0878730267946</v>
      </c>
      <c r="N604" s="12">
        <f>H604 * Dashboard!$I$14 * Dashboard!$I$15 * (Dashboard!$D$12 / 365) * 'Lookups and Calculations'!$F$12</f>
        <v>0</v>
      </c>
    </row>
    <row r="605" spans="1:14" x14ac:dyDescent="0.35">
      <c r="A605" s="2">
        <v>604</v>
      </c>
      <c r="B605" s="11">
        <v>-1.8079580706753187</v>
      </c>
      <c r="C605" s="11">
        <v>0.61595128221538387</v>
      </c>
      <c r="D605" s="3">
        <f>B605*Dashboard!$D$11*Dashboard!$D$10*SQRT(Dashboard!$D$12/365)</f>
        <v>-448883.02369112091</v>
      </c>
      <c r="E605" s="3">
        <f>IF(Dashboard!$I$3,C605*Dashboard!$E$11*Dashboard!$E$10*SQRT(Dashboard!$D$12/365),0)</f>
        <v>305858.94495217846</v>
      </c>
      <c r="F605" s="3">
        <f>D605+IF(Dashboard!$I$3,E605,0)</f>
        <v>-143024.07873894245</v>
      </c>
      <c r="G605" s="3">
        <f>IF(Dashboard!$I$4, ('Lookups and Calculations'!$F$9) / (1 - 'Lookups and Calculations'!$F$10), 'Lookups and Calculations'!$F$9)</f>
        <v>1951878.888340465</v>
      </c>
      <c r="H605" s="12">
        <f t="shared" si="18"/>
        <v>0</v>
      </c>
      <c r="I605" s="12">
        <f t="shared" si="19"/>
        <v>0</v>
      </c>
      <c r="J605" s="13">
        <f>(1 - Dashboard!$I$9) * H605 * Dashboard!$I$8 * 'Lookups and Calculations'!$F$12</f>
        <v>0</v>
      </c>
      <c r="K605" s="12">
        <f>(1 - Dashboard!$I$11) * I605 * Dashboard!$I$10 * 'Lookups and Calculations'!$F$12</f>
        <v>0</v>
      </c>
      <c r="L605" s="12">
        <f>(H605 - I605) * Dashboard!$I$13 * (Dashboard!$D$12 / 365) * 'Lookups and Calculations'!$F$12</f>
        <v>0</v>
      </c>
      <c r="M605" s="3">
        <f>(G605*2) * Dashboard!$I$13 * (Dashboard!$D$12 / 365) * 'Lookups and Calculations'!$F$12</f>
        <v>1602.0878730267946</v>
      </c>
      <c r="N605" s="12">
        <f>H605 * Dashboard!$I$14 * Dashboard!$I$15 * (Dashboard!$D$12 / 365) * 'Lookups and Calculations'!$F$12</f>
        <v>0</v>
      </c>
    </row>
    <row r="606" spans="1:14" x14ac:dyDescent="0.35">
      <c r="A606" s="2">
        <v>605</v>
      </c>
      <c r="B606" s="11">
        <v>0.84524060117733602</v>
      </c>
      <c r="C606" s="11">
        <v>-1.5796813898555764</v>
      </c>
      <c r="D606" s="3">
        <f>B606*Dashboard!$D$11*Dashboard!$D$10*SQRT(Dashboard!$D$12/365)</f>
        <v>209857.82964605061</v>
      </c>
      <c r="E606" s="3">
        <f>IF(Dashboard!$I$3,C606*Dashboard!$E$11*Dashboard!$E$10*SQRT(Dashboard!$D$12/365),0)</f>
        <v>-784412.17221602879</v>
      </c>
      <c r="F606" s="3">
        <f>D606+IF(Dashboard!$I$3,E606,0)</f>
        <v>-574554.34256997821</v>
      </c>
      <c r="G606" s="3">
        <f>IF(Dashboard!$I$4, ('Lookups and Calculations'!$F$9) / (1 - 'Lookups and Calculations'!$F$10), 'Lookups and Calculations'!$F$9)</f>
        <v>1951878.888340465</v>
      </c>
      <c r="H606" s="12">
        <f t="shared" si="18"/>
        <v>0</v>
      </c>
      <c r="I606" s="12">
        <f t="shared" si="19"/>
        <v>0</v>
      </c>
      <c r="J606" s="13">
        <f>(1 - Dashboard!$I$9) * H606 * Dashboard!$I$8 * 'Lookups and Calculations'!$F$12</f>
        <v>0</v>
      </c>
      <c r="K606" s="12">
        <f>(1 - Dashboard!$I$11) * I606 * Dashboard!$I$10 * 'Lookups and Calculations'!$F$12</f>
        <v>0</v>
      </c>
      <c r="L606" s="12">
        <f>(H606 - I606) * Dashboard!$I$13 * (Dashboard!$D$12 / 365) * 'Lookups and Calculations'!$F$12</f>
        <v>0</v>
      </c>
      <c r="M606" s="3">
        <f>(G606*2) * Dashboard!$I$13 * (Dashboard!$D$12 / 365) * 'Lookups and Calculations'!$F$12</f>
        <v>1602.0878730267946</v>
      </c>
      <c r="N606" s="12">
        <f>H606 * Dashboard!$I$14 * Dashboard!$I$15 * (Dashboard!$D$12 / 365) * 'Lookups and Calculations'!$F$12</f>
        <v>0</v>
      </c>
    </row>
    <row r="607" spans="1:14" x14ac:dyDescent="0.35">
      <c r="A607" s="2">
        <v>606</v>
      </c>
      <c r="B607" s="11">
        <v>-1.4162912798337164</v>
      </c>
      <c r="C607" s="11">
        <v>-1.3811898574422945</v>
      </c>
      <c r="D607" s="3">
        <f>B607*Dashboard!$D$11*Dashboard!$D$10*SQRT(Dashboard!$D$12/365)</f>
        <v>-351639.30094997032</v>
      </c>
      <c r="E607" s="3">
        <f>IF(Dashboard!$I$3,C607*Dashboard!$E$11*Dashboard!$E$10*SQRT(Dashboard!$D$12/365),0)</f>
        <v>-685848.51557826484</v>
      </c>
      <c r="F607" s="3">
        <f>D607+IF(Dashboard!$I$3,E607,0)</f>
        <v>-1037487.8165282351</v>
      </c>
      <c r="G607" s="3">
        <f>IF(Dashboard!$I$4, ('Lookups and Calculations'!$F$9) / (1 - 'Lookups and Calculations'!$F$10), 'Lookups and Calculations'!$F$9)</f>
        <v>1951878.888340465</v>
      </c>
      <c r="H607" s="12">
        <f t="shared" si="18"/>
        <v>0</v>
      </c>
      <c r="I607" s="12">
        <f t="shared" si="19"/>
        <v>0</v>
      </c>
      <c r="J607" s="13">
        <f>(1 - Dashboard!$I$9) * H607 * Dashboard!$I$8 * 'Lookups and Calculations'!$F$12</f>
        <v>0</v>
      </c>
      <c r="K607" s="12">
        <f>(1 - Dashboard!$I$11) * I607 * Dashboard!$I$10 * 'Lookups and Calculations'!$F$12</f>
        <v>0</v>
      </c>
      <c r="L607" s="12">
        <f>(H607 - I607) * Dashboard!$I$13 * (Dashboard!$D$12 / 365) * 'Lookups and Calculations'!$F$12</f>
        <v>0</v>
      </c>
      <c r="M607" s="3">
        <f>(G607*2) * Dashboard!$I$13 * (Dashboard!$D$12 / 365) * 'Lookups and Calculations'!$F$12</f>
        <v>1602.0878730267946</v>
      </c>
      <c r="N607" s="12">
        <f>H607 * Dashboard!$I$14 * Dashboard!$I$15 * (Dashboard!$D$12 / 365) * 'Lookups and Calculations'!$F$12</f>
        <v>0</v>
      </c>
    </row>
    <row r="608" spans="1:14" x14ac:dyDescent="0.35">
      <c r="A608" s="2">
        <v>607</v>
      </c>
      <c r="B608" s="11">
        <v>0.1211717043699372</v>
      </c>
      <c r="C608" s="11">
        <v>0.38711045165590913</v>
      </c>
      <c r="D608" s="3">
        <f>B608*Dashboard!$D$11*Dashboard!$D$10*SQRT(Dashboard!$D$12/365)</f>
        <v>30084.724820563595</v>
      </c>
      <c r="E608" s="3">
        <f>IF(Dashboard!$I$3,C608*Dashboard!$E$11*Dashboard!$E$10*SQRT(Dashboard!$D$12/365),0)</f>
        <v>192224.93359797163</v>
      </c>
      <c r="F608" s="3">
        <f>D608+IF(Dashboard!$I$3,E608,0)</f>
        <v>222309.65841853523</v>
      </c>
      <c r="G608" s="3">
        <f>IF(Dashboard!$I$4, ('Lookups and Calculations'!$F$9) / (1 - 'Lookups and Calculations'!$F$10), 'Lookups and Calculations'!$F$9)</f>
        <v>1951878.888340465</v>
      </c>
      <c r="H608" s="12">
        <f t="shared" si="18"/>
        <v>0</v>
      </c>
      <c r="I608" s="12">
        <f t="shared" si="19"/>
        <v>0</v>
      </c>
      <c r="J608" s="13">
        <f>(1 - Dashboard!$I$9) * H608 * Dashboard!$I$8 * 'Lookups and Calculations'!$F$12</f>
        <v>0</v>
      </c>
      <c r="K608" s="12">
        <f>(1 - Dashboard!$I$11) * I608 * Dashboard!$I$10 * 'Lookups and Calculations'!$F$12</f>
        <v>0</v>
      </c>
      <c r="L608" s="12">
        <f>(H608 - I608) * Dashboard!$I$13 * (Dashboard!$D$12 / 365) * 'Lookups and Calculations'!$F$12</f>
        <v>0</v>
      </c>
      <c r="M608" s="3">
        <f>(G608*2) * Dashboard!$I$13 * (Dashboard!$D$12 / 365) * 'Lookups and Calculations'!$F$12</f>
        <v>1602.0878730267946</v>
      </c>
      <c r="N608" s="12">
        <f>H608 * Dashboard!$I$14 * Dashboard!$I$15 * (Dashboard!$D$12 / 365) * 'Lookups and Calculations'!$F$12</f>
        <v>0</v>
      </c>
    </row>
    <row r="609" spans="1:14" x14ac:dyDescent="0.35">
      <c r="A609" s="2">
        <v>608</v>
      </c>
      <c r="B609" s="11">
        <v>-1.7278080639077591</v>
      </c>
      <c r="C609" s="11">
        <v>-0.80830539958532255</v>
      </c>
      <c r="D609" s="3">
        <f>B609*Dashboard!$D$11*Dashboard!$D$10*SQRT(Dashboard!$D$12/365)</f>
        <v>-428983.23841941531</v>
      </c>
      <c r="E609" s="3">
        <f>IF(Dashboard!$I$3,C609*Dashboard!$E$11*Dashboard!$E$10*SQRT(Dashboard!$D$12/365),0)</f>
        <v>-401374.98509154184</v>
      </c>
      <c r="F609" s="3">
        <f>D609+IF(Dashboard!$I$3,E609,0)</f>
        <v>-830358.22351095709</v>
      </c>
      <c r="G609" s="3">
        <f>IF(Dashboard!$I$4, ('Lookups and Calculations'!$F$9) / (1 - 'Lookups and Calculations'!$F$10), 'Lookups and Calculations'!$F$9)</f>
        <v>1951878.888340465</v>
      </c>
      <c r="H609" s="12">
        <f t="shared" si="18"/>
        <v>0</v>
      </c>
      <c r="I609" s="12">
        <f t="shared" si="19"/>
        <v>0</v>
      </c>
      <c r="J609" s="13">
        <f>(1 - Dashboard!$I$9) * H609 * Dashboard!$I$8 * 'Lookups and Calculations'!$F$12</f>
        <v>0</v>
      </c>
      <c r="K609" s="12">
        <f>(1 - Dashboard!$I$11) * I609 * Dashboard!$I$10 * 'Lookups and Calculations'!$F$12</f>
        <v>0</v>
      </c>
      <c r="L609" s="12">
        <f>(H609 - I609) * Dashboard!$I$13 * (Dashboard!$D$12 / 365) * 'Lookups and Calculations'!$F$12</f>
        <v>0</v>
      </c>
      <c r="M609" s="3">
        <f>(G609*2) * Dashboard!$I$13 * (Dashboard!$D$12 / 365) * 'Lookups and Calculations'!$F$12</f>
        <v>1602.0878730267946</v>
      </c>
      <c r="N609" s="12">
        <f>H609 * Dashboard!$I$14 * Dashboard!$I$15 * (Dashboard!$D$12 / 365) * 'Lookups and Calculations'!$F$12</f>
        <v>0</v>
      </c>
    </row>
    <row r="610" spans="1:14" x14ac:dyDescent="0.35">
      <c r="A610" s="2">
        <v>609</v>
      </c>
      <c r="B610" s="11">
        <v>-0.33147180011124472</v>
      </c>
      <c r="C610" s="11">
        <v>0.98021235708264021</v>
      </c>
      <c r="D610" s="3">
        <f>B610*Dashboard!$D$11*Dashboard!$D$10*SQRT(Dashboard!$D$12/365)</f>
        <v>-82298.404103307941</v>
      </c>
      <c r="E610" s="3">
        <f>IF(Dashboard!$I$3,C610*Dashboard!$E$11*Dashboard!$E$10*SQRT(Dashboard!$D$12/365),0)</f>
        <v>486737.71128144005</v>
      </c>
      <c r="F610" s="3">
        <f>D610+IF(Dashboard!$I$3,E610,0)</f>
        <v>404439.30717813212</v>
      </c>
      <c r="G610" s="3">
        <f>IF(Dashboard!$I$4, ('Lookups and Calculations'!$F$9) / (1 - 'Lookups and Calculations'!$F$10), 'Lookups and Calculations'!$F$9)</f>
        <v>1951878.888340465</v>
      </c>
      <c r="H610" s="12">
        <f t="shared" si="18"/>
        <v>0</v>
      </c>
      <c r="I610" s="12">
        <f t="shared" si="19"/>
        <v>0</v>
      </c>
      <c r="J610" s="13">
        <f>(1 - Dashboard!$I$9) * H610 * Dashboard!$I$8 * 'Lookups and Calculations'!$F$12</f>
        <v>0</v>
      </c>
      <c r="K610" s="12">
        <f>(1 - Dashboard!$I$11) * I610 * Dashboard!$I$10 * 'Lookups and Calculations'!$F$12</f>
        <v>0</v>
      </c>
      <c r="L610" s="12">
        <f>(H610 - I610) * Dashboard!$I$13 * (Dashboard!$D$12 / 365) * 'Lookups and Calculations'!$F$12</f>
        <v>0</v>
      </c>
      <c r="M610" s="3">
        <f>(G610*2) * Dashboard!$I$13 * (Dashboard!$D$12 / 365) * 'Lookups and Calculations'!$F$12</f>
        <v>1602.0878730267946</v>
      </c>
      <c r="N610" s="12">
        <f>H610 * Dashboard!$I$14 * Dashboard!$I$15 * (Dashboard!$D$12 / 365) * 'Lookups and Calculations'!$F$12</f>
        <v>0</v>
      </c>
    </row>
    <row r="611" spans="1:14" x14ac:dyDescent="0.35">
      <c r="A611" s="2">
        <v>610</v>
      </c>
      <c r="B611" s="11">
        <v>0.77096997180326698</v>
      </c>
      <c r="C611" s="11">
        <v>-0.35557239991868256</v>
      </c>
      <c r="D611" s="3">
        <f>B611*Dashboard!$D$11*Dashboard!$D$10*SQRT(Dashboard!$D$12/365)</f>
        <v>191417.78657999562</v>
      </c>
      <c r="E611" s="3">
        <f>IF(Dashboard!$I$3,C611*Dashboard!$E$11*Dashboard!$E$10*SQRT(Dashboard!$D$12/365),0)</f>
        <v>-176564.2871983067</v>
      </c>
      <c r="F611" s="3">
        <f>D611+IF(Dashboard!$I$3,E611,0)</f>
        <v>14853.499381688918</v>
      </c>
      <c r="G611" s="3">
        <f>IF(Dashboard!$I$4, ('Lookups and Calculations'!$F$9) / (1 - 'Lookups and Calculations'!$F$10), 'Lookups and Calculations'!$F$9)</f>
        <v>1951878.888340465</v>
      </c>
      <c r="H611" s="12">
        <f t="shared" si="18"/>
        <v>0</v>
      </c>
      <c r="I611" s="12">
        <f t="shared" si="19"/>
        <v>0</v>
      </c>
      <c r="J611" s="13">
        <f>(1 - Dashboard!$I$9) * H611 * Dashboard!$I$8 * 'Lookups and Calculations'!$F$12</f>
        <v>0</v>
      </c>
      <c r="K611" s="12">
        <f>(1 - Dashboard!$I$11) * I611 * Dashboard!$I$10 * 'Lookups and Calculations'!$F$12</f>
        <v>0</v>
      </c>
      <c r="L611" s="12">
        <f>(H611 - I611) * Dashboard!$I$13 * (Dashboard!$D$12 / 365) * 'Lookups and Calculations'!$F$12</f>
        <v>0</v>
      </c>
      <c r="M611" s="3">
        <f>(G611*2) * Dashboard!$I$13 * (Dashboard!$D$12 / 365) * 'Lookups and Calculations'!$F$12</f>
        <v>1602.0878730267946</v>
      </c>
      <c r="N611" s="12">
        <f>H611 * Dashboard!$I$14 * Dashboard!$I$15 * (Dashboard!$D$12 / 365) * 'Lookups and Calculations'!$F$12</f>
        <v>0</v>
      </c>
    </row>
    <row r="612" spans="1:14" x14ac:dyDescent="0.35">
      <c r="A612" s="2">
        <v>611</v>
      </c>
      <c r="B612" s="11">
        <v>-1.4627406599017638</v>
      </c>
      <c r="C612" s="11">
        <v>3.0464252968377598E-2</v>
      </c>
      <c r="D612" s="3">
        <f>B612*Dashboard!$D$11*Dashboard!$D$10*SQRT(Dashboard!$D$12/365)</f>
        <v>-363171.83508984395</v>
      </c>
      <c r="E612" s="3">
        <f>IF(Dashboard!$I$3,C612*Dashboard!$E$11*Dashboard!$E$10*SQRT(Dashboard!$D$12/365),0)</f>
        <v>15127.43708910088</v>
      </c>
      <c r="F612" s="3">
        <f>D612+IF(Dashboard!$I$3,E612,0)</f>
        <v>-348044.39800074307</v>
      </c>
      <c r="G612" s="3">
        <f>IF(Dashboard!$I$4, ('Lookups and Calculations'!$F$9) / (1 - 'Lookups and Calculations'!$F$10), 'Lookups and Calculations'!$F$9)</f>
        <v>1951878.888340465</v>
      </c>
      <c r="H612" s="12">
        <f t="shared" si="18"/>
        <v>0</v>
      </c>
      <c r="I612" s="12">
        <f t="shared" si="19"/>
        <v>0</v>
      </c>
      <c r="J612" s="13">
        <f>(1 - Dashboard!$I$9) * H612 * Dashboard!$I$8 * 'Lookups and Calculations'!$F$12</f>
        <v>0</v>
      </c>
      <c r="K612" s="12">
        <f>(1 - Dashboard!$I$11) * I612 * Dashboard!$I$10 * 'Lookups and Calculations'!$F$12</f>
        <v>0</v>
      </c>
      <c r="L612" s="12">
        <f>(H612 - I612) * Dashboard!$I$13 * (Dashboard!$D$12 / 365) * 'Lookups and Calculations'!$F$12</f>
        <v>0</v>
      </c>
      <c r="M612" s="3">
        <f>(G612*2) * Dashboard!$I$13 * (Dashboard!$D$12 / 365) * 'Lookups and Calculations'!$F$12</f>
        <v>1602.0878730267946</v>
      </c>
      <c r="N612" s="12">
        <f>H612 * Dashboard!$I$14 * Dashboard!$I$15 * (Dashboard!$D$12 / 365) * 'Lookups and Calculations'!$F$12</f>
        <v>0</v>
      </c>
    </row>
    <row r="613" spans="1:14" x14ac:dyDescent="0.35">
      <c r="A613" s="2">
        <v>612</v>
      </c>
      <c r="B613" s="11">
        <v>0.41562598241100035</v>
      </c>
      <c r="C613" s="11">
        <v>-0.70252123419335399</v>
      </c>
      <c r="D613" s="3">
        <f>B613*Dashboard!$D$11*Dashboard!$D$10*SQRT(Dashboard!$D$12/365)</f>
        <v>103192.35314984643</v>
      </c>
      <c r="E613" s="3">
        <f>IF(Dashboard!$I$3,C613*Dashboard!$E$11*Dashboard!$E$10*SQRT(Dashboard!$D$12/365),0)</f>
        <v>-348846.42617197381</v>
      </c>
      <c r="F613" s="3">
        <f>D613+IF(Dashboard!$I$3,E613,0)</f>
        <v>-245654.07302212738</v>
      </c>
      <c r="G613" s="3">
        <f>IF(Dashboard!$I$4, ('Lookups and Calculations'!$F$9) / (1 - 'Lookups and Calculations'!$F$10), 'Lookups and Calculations'!$F$9)</f>
        <v>1951878.888340465</v>
      </c>
      <c r="H613" s="12">
        <f t="shared" si="18"/>
        <v>0</v>
      </c>
      <c r="I613" s="12">
        <f t="shared" si="19"/>
        <v>0</v>
      </c>
      <c r="J613" s="13">
        <f>(1 - Dashboard!$I$9) * H613 * Dashboard!$I$8 * 'Lookups and Calculations'!$F$12</f>
        <v>0</v>
      </c>
      <c r="K613" s="12">
        <f>(1 - Dashboard!$I$11) * I613 * Dashboard!$I$10 * 'Lookups and Calculations'!$F$12</f>
        <v>0</v>
      </c>
      <c r="L613" s="12">
        <f>(H613 - I613) * Dashboard!$I$13 * (Dashboard!$D$12 / 365) * 'Lookups and Calculations'!$F$12</f>
        <v>0</v>
      </c>
      <c r="M613" s="3">
        <f>(G613*2) * Dashboard!$I$13 * (Dashboard!$D$12 / 365) * 'Lookups and Calculations'!$F$12</f>
        <v>1602.0878730267946</v>
      </c>
      <c r="N613" s="12">
        <f>H613 * Dashboard!$I$14 * Dashboard!$I$15 * (Dashboard!$D$12 / 365) * 'Lookups and Calculations'!$F$12</f>
        <v>0</v>
      </c>
    </row>
    <row r="614" spans="1:14" x14ac:dyDescent="0.35">
      <c r="A614" s="2">
        <v>613</v>
      </c>
      <c r="B614" s="11">
        <v>-1.2399088955135174</v>
      </c>
      <c r="C614" s="11">
        <v>0.32357296532650709</v>
      </c>
      <c r="D614" s="3">
        <f>B614*Dashboard!$D$11*Dashboard!$D$10*SQRT(Dashboard!$D$12/365)</f>
        <v>-307846.77097723354</v>
      </c>
      <c r="E614" s="3">
        <f>IF(Dashboard!$I$3,C614*Dashboard!$E$11*Dashboard!$E$10*SQRT(Dashboard!$D$12/365),0)</f>
        <v>160674.53489804824</v>
      </c>
      <c r="F614" s="3">
        <f>D614+IF(Dashboard!$I$3,E614,0)</f>
        <v>-147172.2360791853</v>
      </c>
      <c r="G614" s="3">
        <f>IF(Dashboard!$I$4, ('Lookups and Calculations'!$F$9) / (1 - 'Lookups and Calculations'!$F$10), 'Lookups and Calculations'!$F$9)</f>
        <v>1951878.888340465</v>
      </c>
      <c r="H614" s="12">
        <f t="shared" si="18"/>
        <v>0</v>
      </c>
      <c r="I614" s="12">
        <f t="shared" si="19"/>
        <v>0</v>
      </c>
      <c r="J614" s="13">
        <f>(1 - Dashboard!$I$9) * H614 * Dashboard!$I$8 * 'Lookups and Calculations'!$F$12</f>
        <v>0</v>
      </c>
      <c r="K614" s="12">
        <f>(1 - Dashboard!$I$11) * I614 * Dashboard!$I$10 * 'Lookups and Calculations'!$F$12</f>
        <v>0</v>
      </c>
      <c r="L614" s="12">
        <f>(H614 - I614) * Dashboard!$I$13 * (Dashboard!$D$12 / 365) * 'Lookups and Calculations'!$F$12</f>
        <v>0</v>
      </c>
      <c r="M614" s="3">
        <f>(G614*2) * Dashboard!$I$13 * (Dashboard!$D$12 / 365) * 'Lookups and Calculations'!$F$12</f>
        <v>1602.0878730267946</v>
      </c>
      <c r="N614" s="12">
        <f>H614 * Dashboard!$I$14 * Dashboard!$I$15 * (Dashboard!$D$12 / 365) * 'Lookups and Calculations'!$F$12</f>
        <v>0</v>
      </c>
    </row>
    <row r="615" spans="1:14" x14ac:dyDescent="0.35">
      <c r="A615" s="2">
        <v>614</v>
      </c>
      <c r="B615" s="11">
        <v>1.2886119943850478</v>
      </c>
      <c r="C615" s="11">
        <v>-2.0909675659853235</v>
      </c>
      <c r="D615" s="3">
        <f>B615*Dashboard!$D$11*Dashboard!$D$10*SQRT(Dashboard!$D$12/365)</f>
        <v>319938.86240301206</v>
      </c>
      <c r="E615" s="3">
        <f>IF(Dashboard!$I$3,C615*Dashboard!$E$11*Dashboard!$E$10*SQRT(Dashboard!$D$12/365),0)</f>
        <v>-1038298.2422916085</v>
      </c>
      <c r="F615" s="3">
        <f>D615+IF(Dashboard!$I$3,E615,0)</f>
        <v>-718359.37988859648</v>
      </c>
      <c r="G615" s="3">
        <f>IF(Dashboard!$I$4, ('Lookups and Calculations'!$F$9) / (1 - 'Lookups and Calculations'!$F$10), 'Lookups and Calculations'!$F$9)</f>
        <v>1951878.888340465</v>
      </c>
      <c r="H615" s="12">
        <f t="shared" si="18"/>
        <v>0</v>
      </c>
      <c r="I615" s="12">
        <f t="shared" si="19"/>
        <v>0</v>
      </c>
      <c r="J615" s="13">
        <f>(1 - Dashboard!$I$9) * H615 * Dashboard!$I$8 * 'Lookups and Calculations'!$F$12</f>
        <v>0</v>
      </c>
      <c r="K615" s="12">
        <f>(1 - Dashboard!$I$11) * I615 * Dashboard!$I$10 * 'Lookups and Calculations'!$F$12</f>
        <v>0</v>
      </c>
      <c r="L615" s="12">
        <f>(H615 - I615) * Dashboard!$I$13 * (Dashboard!$D$12 / 365) * 'Lookups and Calculations'!$F$12</f>
        <v>0</v>
      </c>
      <c r="M615" s="3">
        <f>(G615*2) * Dashboard!$I$13 * (Dashboard!$D$12 / 365) * 'Lookups and Calculations'!$F$12</f>
        <v>1602.0878730267946</v>
      </c>
      <c r="N615" s="12">
        <f>H615 * Dashboard!$I$14 * Dashboard!$I$15 * (Dashboard!$D$12 / 365) * 'Lookups and Calculations'!$F$12</f>
        <v>0</v>
      </c>
    </row>
    <row r="616" spans="1:14" x14ac:dyDescent="0.35">
      <c r="A616" s="2">
        <v>615</v>
      </c>
      <c r="B616" s="11">
        <v>8.6073426645018367E-2</v>
      </c>
      <c r="C616" s="11">
        <v>-0.46120683153104192</v>
      </c>
      <c r="D616" s="3">
        <f>B616*Dashboard!$D$11*Dashboard!$D$10*SQRT(Dashboard!$D$12/365)</f>
        <v>21370.462423080346</v>
      </c>
      <c r="E616" s="3">
        <f>IF(Dashboard!$I$3,C616*Dashboard!$E$11*Dashboard!$E$10*SQRT(Dashboard!$D$12/365),0)</f>
        <v>-229018.49378323834</v>
      </c>
      <c r="F616" s="3">
        <f>D616+IF(Dashboard!$I$3,E616,0)</f>
        <v>-207648.031360158</v>
      </c>
      <c r="G616" s="3">
        <f>IF(Dashboard!$I$4, ('Lookups and Calculations'!$F$9) / (1 - 'Lookups and Calculations'!$F$10), 'Lookups and Calculations'!$F$9)</f>
        <v>1951878.888340465</v>
      </c>
      <c r="H616" s="12">
        <f t="shared" si="18"/>
        <v>0</v>
      </c>
      <c r="I616" s="12">
        <f t="shared" si="19"/>
        <v>0</v>
      </c>
      <c r="J616" s="13">
        <f>(1 - Dashboard!$I$9) * H616 * Dashboard!$I$8 * 'Lookups and Calculations'!$F$12</f>
        <v>0</v>
      </c>
      <c r="K616" s="12">
        <f>(1 - Dashboard!$I$11) * I616 * Dashboard!$I$10 * 'Lookups and Calculations'!$F$12</f>
        <v>0</v>
      </c>
      <c r="L616" s="12">
        <f>(H616 - I616) * Dashboard!$I$13 * (Dashboard!$D$12 / 365) * 'Lookups and Calculations'!$F$12</f>
        <v>0</v>
      </c>
      <c r="M616" s="3">
        <f>(G616*2) * Dashboard!$I$13 * (Dashboard!$D$12 / 365) * 'Lookups and Calculations'!$F$12</f>
        <v>1602.0878730267946</v>
      </c>
      <c r="N616" s="12">
        <f>H616 * Dashboard!$I$14 * Dashboard!$I$15 * (Dashboard!$D$12 / 365) * 'Lookups and Calculations'!$F$12</f>
        <v>0</v>
      </c>
    </row>
    <row r="617" spans="1:14" x14ac:dyDescent="0.35">
      <c r="A617" s="2">
        <v>616</v>
      </c>
      <c r="B617" s="11">
        <v>-1.0921850268870983</v>
      </c>
      <c r="C617" s="11">
        <v>0.23348862196039735</v>
      </c>
      <c r="D617" s="3">
        <f>B617*Dashboard!$D$11*Dashboard!$D$10*SQRT(Dashboard!$D$12/365)</f>
        <v>-271169.62790852942</v>
      </c>
      <c r="E617" s="3">
        <f>IF(Dashboard!$I$3,C617*Dashboard!$E$11*Dashboard!$E$10*SQRT(Dashboard!$D$12/365),0)</f>
        <v>115941.93507364622</v>
      </c>
      <c r="F617" s="3">
        <f>D617+IF(Dashboard!$I$3,E617,0)</f>
        <v>-155227.6928348832</v>
      </c>
      <c r="G617" s="3">
        <f>IF(Dashboard!$I$4, ('Lookups and Calculations'!$F$9) / (1 - 'Lookups and Calculations'!$F$10), 'Lookups and Calculations'!$F$9)</f>
        <v>1951878.888340465</v>
      </c>
      <c r="H617" s="12">
        <f t="shared" si="18"/>
        <v>0</v>
      </c>
      <c r="I617" s="12">
        <f t="shared" si="19"/>
        <v>0</v>
      </c>
      <c r="J617" s="13">
        <f>(1 - Dashboard!$I$9) * H617 * Dashboard!$I$8 * 'Lookups and Calculations'!$F$12</f>
        <v>0</v>
      </c>
      <c r="K617" s="12">
        <f>(1 - Dashboard!$I$11) * I617 * Dashboard!$I$10 * 'Lookups and Calculations'!$F$12</f>
        <v>0</v>
      </c>
      <c r="L617" s="12">
        <f>(H617 - I617) * Dashboard!$I$13 * (Dashboard!$D$12 / 365) * 'Lookups and Calculations'!$F$12</f>
        <v>0</v>
      </c>
      <c r="M617" s="3">
        <f>(G617*2) * Dashboard!$I$13 * (Dashboard!$D$12 / 365) * 'Lookups and Calculations'!$F$12</f>
        <v>1602.0878730267946</v>
      </c>
      <c r="N617" s="12">
        <f>H617 * Dashboard!$I$14 * Dashboard!$I$15 * (Dashboard!$D$12 / 365) * 'Lookups and Calculations'!$F$12</f>
        <v>0</v>
      </c>
    </row>
    <row r="618" spans="1:14" x14ac:dyDescent="0.35">
      <c r="A618" s="2">
        <v>617</v>
      </c>
      <c r="B618" s="11">
        <v>-0.79003614528712829</v>
      </c>
      <c r="C618" s="11">
        <v>-0.45879866216137011</v>
      </c>
      <c r="D618" s="3">
        <f>B618*Dashboard!$D$11*Dashboard!$D$10*SQRT(Dashboard!$D$12/365)</f>
        <v>-196151.56981450296</v>
      </c>
      <c r="E618" s="3">
        <f>IF(Dashboard!$I$3,C618*Dashboard!$E$11*Dashboard!$E$10*SQRT(Dashboard!$D$12/365),0)</f>
        <v>-227822.68469258305</v>
      </c>
      <c r="F618" s="3">
        <f>D618+IF(Dashboard!$I$3,E618,0)</f>
        <v>-423974.25450708601</v>
      </c>
      <c r="G618" s="3">
        <f>IF(Dashboard!$I$4, ('Lookups and Calculations'!$F$9) / (1 - 'Lookups and Calculations'!$F$10), 'Lookups and Calculations'!$F$9)</f>
        <v>1951878.888340465</v>
      </c>
      <c r="H618" s="12">
        <f t="shared" si="18"/>
        <v>0</v>
      </c>
      <c r="I618" s="12">
        <f t="shared" si="19"/>
        <v>0</v>
      </c>
      <c r="J618" s="13">
        <f>(1 - Dashboard!$I$9) * H618 * Dashboard!$I$8 * 'Lookups and Calculations'!$F$12</f>
        <v>0</v>
      </c>
      <c r="K618" s="12">
        <f>(1 - Dashboard!$I$11) * I618 * Dashboard!$I$10 * 'Lookups and Calculations'!$F$12</f>
        <v>0</v>
      </c>
      <c r="L618" s="12">
        <f>(H618 - I618) * Dashboard!$I$13 * (Dashboard!$D$12 / 365) * 'Lookups and Calculations'!$F$12</f>
        <v>0</v>
      </c>
      <c r="M618" s="3">
        <f>(G618*2) * Dashboard!$I$13 * (Dashboard!$D$12 / 365) * 'Lookups and Calculations'!$F$12</f>
        <v>1602.0878730267946</v>
      </c>
      <c r="N618" s="12">
        <f>H618 * Dashboard!$I$14 * Dashboard!$I$15 * (Dashboard!$D$12 / 365) * 'Lookups and Calculations'!$F$12</f>
        <v>0</v>
      </c>
    </row>
    <row r="619" spans="1:14" x14ac:dyDescent="0.35">
      <c r="A619" s="2">
        <v>618</v>
      </c>
      <c r="B619" s="11">
        <v>-0.6492942377248363</v>
      </c>
      <c r="C619" s="11">
        <v>-1.2247149985971137</v>
      </c>
      <c r="D619" s="3">
        <f>B619*Dashboard!$D$11*Dashboard!$D$10*SQRT(Dashboard!$D$12/365)</f>
        <v>-161207.92037299808</v>
      </c>
      <c r="E619" s="3">
        <f>IF(Dashboard!$I$3,C619*Dashboard!$E$11*Dashboard!$E$10*SQRT(Dashboard!$D$12/365),0)</f>
        <v>-608148.80681916734</v>
      </c>
      <c r="F619" s="3">
        <f>D619+IF(Dashboard!$I$3,E619,0)</f>
        <v>-769356.72719216545</v>
      </c>
      <c r="G619" s="3">
        <f>IF(Dashboard!$I$4, ('Lookups and Calculations'!$F$9) / (1 - 'Lookups and Calculations'!$F$10), 'Lookups and Calculations'!$F$9)</f>
        <v>1951878.888340465</v>
      </c>
      <c r="H619" s="12">
        <f t="shared" si="18"/>
        <v>0</v>
      </c>
      <c r="I619" s="12">
        <f t="shared" si="19"/>
        <v>0</v>
      </c>
      <c r="J619" s="13">
        <f>(1 - Dashboard!$I$9) * H619 * Dashboard!$I$8 * 'Lookups and Calculations'!$F$12</f>
        <v>0</v>
      </c>
      <c r="K619" s="12">
        <f>(1 - Dashboard!$I$11) * I619 * Dashboard!$I$10 * 'Lookups and Calculations'!$F$12</f>
        <v>0</v>
      </c>
      <c r="L619" s="12">
        <f>(H619 - I619) * Dashboard!$I$13 * (Dashboard!$D$12 / 365) * 'Lookups and Calculations'!$F$12</f>
        <v>0</v>
      </c>
      <c r="M619" s="3">
        <f>(G619*2) * Dashboard!$I$13 * (Dashboard!$D$12 / 365) * 'Lookups and Calculations'!$F$12</f>
        <v>1602.0878730267946</v>
      </c>
      <c r="N619" s="12">
        <f>H619 * Dashboard!$I$14 * Dashboard!$I$15 * (Dashboard!$D$12 / 365) * 'Lookups and Calculations'!$F$12</f>
        <v>0</v>
      </c>
    </row>
    <row r="620" spans="1:14" x14ac:dyDescent="0.35">
      <c r="A620" s="2">
        <v>619</v>
      </c>
      <c r="B620" s="11">
        <v>-0.61197988460688435</v>
      </c>
      <c r="C620" s="11">
        <v>0.19617996514717859</v>
      </c>
      <c r="D620" s="3">
        <f>B620*Dashboard!$D$11*Dashboard!$D$10*SQRT(Dashboard!$D$12/365)</f>
        <v>-151943.44686205653</v>
      </c>
      <c r="E620" s="3">
        <f>IF(Dashboard!$I$3,C620*Dashboard!$E$11*Dashboard!$E$10*SQRT(Dashboard!$D$12/365),0)</f>
        <v>97415.816628967397</v>
      </c>
      <c r="F620" s="3">
        <f>D620+IF(Dashboard!$I$3,E620,0)</f>
        <v>-54527.630233089134</v>
      </c>
      <c r="G620" s="3">
        <f>IF(Dashboard!$I$4, ('Lookups and Calculations'!$F$9) / (1 - 'Lookups and Calculations'!$F$10), 'Lookups and Calculations'!$F$9)</f>
        <v>1951878.888340465</v>
      </c>
      <c r="H620" s="12">
        <f t="shared" si="18"/>
        <v>0</v>
      </c>
      <c r="I620" s="12">
        <f t="shared" si="19"/>
        <v>0</v>
      </c>
      <c r="J620" s="13">
        <f>(1 - Dashboard!$I$9) * H620 * Dashboard!$I$8 * 'Lookups and Calculations'!$F$12</f>
        <v>0</v>
      </c>
      <c r="K620" s="12">
        <f>(1 - Dashboard!$I$11) * I620 * Dashboard!$I$10 * 'Lookups and Calculations'!$F$12</f>
        <v>0</v>
      </c>
      <c r="L620" s="12">
        <f>(H620 - I620) * Dashboard!$I$13 * (Dashboard!$D$12 / 365) * 'Lookups and Calculations'!$F$12</f>
        <v>0</v>
      </c>
      <c r="M620" s="3">
        <f>(G620*2) * Dashboard!$I$13 * (Dashboard!$D$12 / 365) * 'Lookups and Calculations'!$F$12</f>
        <v>1602.0878730267946</v>
      </c>
      <c r="N620" s="12">
        <f>H620 * Dashboard!$I$14 * Dashboard!$I$15 * (Dashboard!$D$12 / 365) * 'Lookups and Calculations'!$F$12</f>
        <v>0</v>
      </c>
    </row>
    <row r="621" spans="1:14" x14ac:dyDescent="0.35">
      <c r="A621" s="2">
        <v>620</v>
      </c>
      <c r="B621" s="11">
        <v>-4.7848561853276426E-2</v>
      </c>
      <c r="C621" s="11">
        <v>0.61915060843717296</v>
      </c>
      <c r="D621" s="3">
        <f>B621*Dashboard!$D$11*Dashboard!$D$10*SQRT(Dashboard!$D$12/365)</f>
        <v>-11879.925465277862</v>
      </c>
      <c r="E621" s="3">
        <f>IF(Dashboard!$I$3,C621*Dashboard!$E$11*Dashboard!$E$10*SQRT(Dashboard!$D$12/365),0)</f>
        <v>307447.61368460598</v>
      </c>
      <c r="F621" s="3">
        <f>D621+IF(Dashboard!$I$3,E621,0)</f>
        <v>295567.68821932812</v>
      </c>
      <c r="G621" s="3">
        <f>IF(Dashboard!$I$4, ('Lookups and Calculations'!$F$9) / (1 - 'Lookups and Calculations'!$F$10), 'Lookups and Calculations'!$F$9)</f>
        <v>1951878.888340465</v>
      </c>
      <c r="H621" s="12">
        <f t="shared" si="18"/>
        <v>0</v>
      </c>
      <c r="I621" s="12">
        <f t="shared" si="19"/>
        <v>0</v>
      </c>
      <c r="J621" s="13">
        <f>(1 - Dashboard!$I$9) * H621 * Dashboard!$I$8 * 'Lookups and Calculations'!$F$12</f>
        <v>0</v>
      </c>
      <c r="K621" s="12">
        <f>(1 - Dashboard!$I$11) * I621 * Dashboard!$I$10 * 'Lookups and Calculations'!$F$12</f>
        <v>0</v>
      </c>
      <c r="L621" s="12">
        <f>(H621 - I621) * Dashboard!$I$13 * (Dashboard!$D$12 / 365) * 'Lookups and Calculations'!$F$12</f>
        <v>0</v>
      </c>
      <c r="M621" s="3">
        <f>(G621*2) * Dashboard!$I$13 * (Dashboard!$D$12 / 365) * 'Lookups and Calculations'!$F$12</f>
        <v>1602.0878730267946</v>
      </c>
      <c r="N621" s="12">
        <f>H621 * Dashboard!$I$14 * Dashboard!$I$15 * (Dashboard!$D$12 / 365) * 'Lookups and Calculations'!$F$12</f>
        <v>0</v>
      </c>
    </row>
    <row r="622" spans="1:14" x14ac:dyDescent="0.35">
      <c r="A622" s="2">
        <v>621</v>
      </c>
      <c r="B622" s="11">
        <v>0.78637324964814348</v>
      </c>
      <c r="C622" s="11">
        <v>-1.0423960481807997</v>
      </c>
      <c r="D622" s="3">
        <f>B622*Dashboard!$D$11*Dashboard!$D$10*SQRT(Dashboard!$D$12/365)</f>
        <v>195242.13961445508</v>
      </c>
      <c r="E622" s="3">
        <f>IF(Dashboard!$I$3,C622*Dashboard!$E$11*Dashboard!$E$10*SQRT(Dashboard!$D$12/365),0)</f>
        <v>-517615.86463816051</v>
      </c>
      <c r="F622" s="3">
        <f>D622+IF(Dashboard!$I$3,E622,0)</f>
        <v>-322373.7250237054</v>
      </c>
      <c r="G622" s="3">
        <f>IF(Dashboard!$I$4, ('Lookups and Calculations'!$F$9) / (1 - 'Lookups and Calculations'!$F$10), 'Lookups and Calculations'!$F$9)</f>
        <v>1951878.888340465</v>
      </c>
      <c r="H622" s="12">
        <f t="shared" si="18"/>
        <v>0</v>
      </c>
      <c r="I622" s="12">
        <f t="shared" si="19"/>
        <v>0</v>
      </c>
      <c r="J622" s="13">
        <f>(1 - Dashboard!$I$9) * H622 * Dashboard!$I$8 * 'Lookups and Calculations'!$F$12</f>
        <v>0</v>
      </c>
      <c r="K622" s="12">
        <f>(1 - Dashboard!$I$11) * I622 * Dashboard!$I$10 * 'Lookups and Calculations'!$F$12</f>
        <v>0</v>
      </c>
      <c r="L622" s="12">
        <f>(H622 - I622) * Dashboard!$I$13 * (Dashboard!$D$12 / 365) * 'Lookups and Calculations'!$F$12</f>
        <v>0</v>
      </c>
      <c r="M622" s="3">
        <f>(G622*2) * Dashboard!$I$13 * (Dashboard!$D$12 / 365) * 'Lookups and Calculations'!$F$12</f>
        <v>1602.0878730267946</v>
      </c>
      <c r="N622" s="12">
        <f>H622 * Dashboard!$I$14 * Dashboard!$I$15 * (Dashboard!$D$12 / 365) * 'Lookups and Calculations'!$F$12</f>
        <v>0</v>
      </c>
    </row>
    <row r="623" spans="1:14" x14ac:dyDescent="0.35">
      <c r="A623" s="2">
        <v>622</v>
      </c>
      <c r="B623" s="11">
        <v>0.469729547278533</v>
      </c>
      <c r="C623" s="11">
        <v>0.37349149669886461</v>
      </c>
      <c r="D623" s="3">
        <f>B623*Dashboard!$D$11*Dashboard!$D$10*SQRT(Dashboard!$D$12/365)</f>
        <v>116625.28181347149</v>
      </c>
      <c r="E623" s="3">
        <f>IF(Dashboard!$I$3,C623*Dashboard!$E$11*Dashboard!$E$10*SQRT(Dashboard!$D$12/365),0)</f>
        <v>185462.25720653535</v>
      </c>
      <c r="F623" s="3">
        <f>D623+IF(Dashboard!$I$3,E623,0)</f>
        <v>302087.53902000684</v>
      </c>
      <c r="G623" s="3">
        <f>IF(Dashboard!$I$4, ('Lookups and Calculations'!$F$9) / (1 - 'Lookups and Calculations'!$F$10), 'Lookups and Calculations'!$F$9)</f>
        <v>1951878.888340465</v>
      </c>
      <c r="H623" s="12">
        <f t="shared" si="18"/>
        <v>0</v>
      </c>
      <c r="I623" s="12">
        <f t="shared" si="19"/>
        <v>0</v>
      </c>
      <c r="J623" s="13">
        <f>(1 - Dashboard!$I$9) * H623 * Dashboard!$I$8 * 'Lookups and Calculations'!$F$12</f>
        <v>0</v>
      </c>
      <c r="K623" s="12">
        <f>(1 - Dashboard!$I$11) * I623 * Dashboard!$I$10 * 'Lookups and Calculations'!$F$12</f>
        <v>0</v>
      </c>
      <c r="L623" s="12">
        <f>(H623 - I623) * Dashboard!$I$13 * (Dashboard!$D$12 / 365) * 'Lookups and Calculations'!$F$12</f>
        <v>0</v>
      </c>
      <c r="M623" s="3">
        <f>(G623*2) * Dashboard!$I$13 * (Dashboard!$D$12 / 365) * 'Lookups and Calculations'!$F$12</f>
        <v>1602.0878730267946</v>
      </c>
      <c r="N623" s="12">
        <f>H623 * Dashboard!$I$14 * Dashboard!$I$15 * (Dashboard!$D$12 / 365) * 'Lookups and Calculations'!$F$12</f>
        <v>0</v>
      </c>
    </row>
    <row r="624" spans="1:14" x14ac:dyDescent="0.35">
      <c r="A624" s="2">
        <v>623</v>
      </c>
      <c r="B624" s="11">
        <v>0.68969026450879989</v>
      </c>
      <c r="C624" s="11">
        <v>-0.3767509825617818</v>
      </c>
      <c r="D624" s="3">
        <f>B624*Dashboard!$D$11*Dashboard!$D$10*SQRT(Dashboard!$D$12/365)</f>
        <v>171237.51726576226</v>
      </c>
      <c r="E624" s="3">
        <f>IF(Dashboard!$I$3,C624*Dashboard!$E$11*Dashboard!$E$10*SQRT(Dashboard!$D$12/365),0)</f>
        <v>-187080.79902291519</v>
      </c>
      <c r="F624" s="3">
        <f>D624+IF(Dashboard!$I$3,E624,0)</f>
        <v>-15843.28175715293</v>
      </c>
      <c r="G624" s="3">
        <f>IF(Dashboard!$I$4, ('Lookups and Calculations'!$F$9) / (1 - 'Lookups and Calculations'!$F$10), 'Lookups and Calculations'!$F$9)</f>
        <v>1951878.888340465</v>
      </c>
      <c r="H624" s="12">
        <f t="shared" si="18"/>
        <v>0</v>
      </c>
      <c r="I624" s="12">
        <f t="shared" si="19"/>
        <v>0</v>
      </c>
      <c r="J624" s="13">
        <f>(1 - Dashboard!$I$9) * H624 * Dashboard!$I$8 * 'Lookups and Calculations'!$F$12</f>
        <v>0</v>
      </c>
      <c r="K624" s="12">
        <f>(1 - Dashboard!$I$11) * I624 * Dashboard!$I$10 * 'Lookups and Calculations'!$F$12</f>
        <v>0</v>
      </c>
      <c r="L624" s="12">
        <f>(H624 - I624) * Dashboard!$I$13 * (Dashboard!$D$12 / 365) * 'Lookups and Calculations'!$F$12</f>
        <v>0</v>
      </c>
      <c r="M624" s="3">
        <f>(G624*2) * Dashboard!$I$13 * (Dashboard!$D$12 / 365) * 'Lookups and Calculations'!$F$12</f>
        <v>1602.0878730267946</v>
      </c>
      <c r="N624" s="12">
        <f>H624 * Dashboard!$I$14 * Dashboard!$I$15 * (Dashboard!$D$12 / 365) * 'Lookups and Calculations'!$F$12</f>
        <v>0</v>
      </c>
    </row>
    <row r="625" spans="1:14" x14ac:dyDescent="0.35">
      <c r="A625" s="2">
        <v>624</v>
      </c>
      <c r="B625" s="11">
        <v>1.8475294528938477</v>
      </c>
      <c r="C625" s="11">
        <v>-0.4319533770717538</v>
      </c>
      <c r="D625" s="3">
        <f>B625*Dashboard!$D$11*Dashboard!$D$10*SQRT(Dashboard!$D$12/365)</f>
        <v>458707.87637437781</v>
      </c>
      <c r="E625" s="3">
        <f>IF(Dashboard!$I$3,C625*Dashboard!$E$11*Dashboard!$E$10*SQRT(Dashboard!$D$12/365),0)</f>
        <v>-214492.29507975752</v>
      </c>
      <c r="F625" s="3">
        <f>D625+IF(Dashboard!$I$3,E625,0)</f>
        <v>244215.58129462029</v>
      </c>
      <c r="G625" s="3">
        <f>IF(Dashboard!$I$4, ('Lookups and Calculations'!$F$9) / (1 - 'Lookups and Calculations'!$F$10), 'Lookups and Calculations'!$F$9)</f>
        <v>1951878.888340465</v>
      </c>
      <c r="H625" s="12">
        <f t="shared" si="18"/>
        <v>0</v>
      </c>
      <c r="I625" s="12">
        <f t="shared" si="19"/>
        <v>0</v>
      </c>
      <c r="J625" s="13">
        <f>(1 - Dashboard!$I$9) * H625 * Dashboard!$I$8 * 'Lookups and Calculations'!$F$12</f>
        <v>0</v>
      </c>
      <c r="K625" s="12">
        <f>(1 - Dashboard!$I$11) * I625 * Dashboard!$I$10 * 'Lookups and Calculations'!$F$12</f>
        <v>0</v>
      </c>
      <c r="L625" s="12">
        <f>(H625 - I625) * Dashboard!$I$13 * (Dashboard!$D$12 / 365) * 'Lookups and Calculations'!$F$12</f>
        <v>0</v>
      </c>
      <c r="M625" s="3">
        <f>(G625*2) * Dashboard!$I$13 * (Dashboard!$D$12 / 365) * 'Lookups and Calculations'!$F$12</f>
        <v>1602.0878730267946</v>
      </c>
      <c r="N625" s="12">
        <f>H625 * Dashboard!$I$14 * Dashboard!$I$15 * (Dashboard!$D$12 / 365) * 'Lookups and Calculations'!$F$12</f>
        <v>0</v>
      </c>
    </row>
    <row r="626" spans="1:14" x14ac:dyDescent="0.35">
      <c r="A626" s="2">
        <v>625</v>
      </c>
      <c r="B626" s="11">
        <v>-0.52819661880364654</v>
      </c>
      <c r="C626" s="11">
        <v>-1.017689095025148</v>
      </c>
      <c r="D626" s="3">
        <f>B626*Dashboard!$D$11*Dashboard!$D$10*SQRT(Dashboard!$D$12/365)</f>
        <v>-131141.58961852742</v>
      </c>
      <c r="E626" s="3">
        <f>IF(Dashboard!$I$3,C626*Dashboard!$E$11*Dashboard!$E$10*SQRT(Dashboard!$D$12/365),0)</f>
        <v>-505347.29268553643</v>
      </c>
      <c r="F626" s="3">
        <f>D626+IF(Dashboard!$I$3,E626,0)</f>
        <v>-636488.88230406388</v>
      </c>
      <c r="G626" s="3">
        <f>IF(Dashboard!$I$4, ('Lookups and Calculations'!$F$9) / (1 - 'Lookups and Calculations'!$F$10), 'Lookups and Calculations'!$F$9)</f>
        <v>1951878.888340465</v>
      </c>
      <c r="H626" s="12">
        <f t="shared" si="18"/>
        <v>0</v>
      </c>
      <c r="I626" s="12">
        <f t="shared" si="19"/>
        <v>0</v>
      </c>
      <c r="J626" s="13">
        <f>(1 - Dashboard!$I$9) * H626 * Dashboard!$I$8 * 'Lookups and Calculations'!$F$12</f>
        <v>0</v>
      </c>
      <c r="K626" s="12">
        <f>(1 - Dashboard!$I$11) * I626 * Dashboard!$I$10 * 'Lookups and Calculations'!$F$12</f>
        <v>0</v>
      </c>
      <c r="L626" s="12">
        <f>(H626 - I626) * Dashboard!$I$13 * (Dashboard!$D$12 / 365) * 'Lookups and Calculations'!$F$12</f>
        <v>0</v>
      </c>
      <c r="M626" s="3">
        <f>(G626*2) * Dashboard!$I$13 * (Dashboard!$D$12 / 365) * 'Lookups and Calculations'!$F$12</f>
        <v>1602.0878730267946</v>
      </c>
      <c r="N626" s="12">
        <f>H626 * Dashboard!$I$14 * Dashboard!$I$15 * (Dashboard!$D$12 / 365) * 'Lookups and Calculations'!$F$12</f>
        <v>0</v>
      </c>
    </row>
    <row r="627" spans="1:14" x14ac:dyDescent="0.35">
      <c r="A627" s="2">
        <v>626</v>
      </c>
      <c r="B627" s="11">
        <v>3.8562008526842356E-2</v>
      </c>
      <c r="C627" s="11">
        <v>-1.3690403819639405</v>
      </c>
      <c r="D627" s="3">
        <f>B627*Dashboard!$D$11*Dashboard!$D$10*SQRT(Dashboard!$D$12/365)</f>
        <v>9574.2435999448371</v>
      </c>
      <c r="E627" s="3">
        <f>IF(Dashboard!$I$3,C627*Dashboard!$E$11*Dashboard!$E$10*SQRT(Dashboard!$D$12/365),0)</f>
        <v>-679815.52910867531</v>
      </c>
      <c r="F627" s="3">
        <f>D627+IF(Dashboard!$I$3,E627,0)</f>
        <v>-670241.28550873045</v>
      </c>
      <c r="G627" s="3">
        <f>IF(Dashboard!$I$4, ('Lookups and Calculations'!$F$9) / (1 - 'Lookups and Calculations'!$F$10), 'Lookups and Calculations'!$F$9)</f>
        <v>1951878.888340465</v>
      </c>
      <c r="H627" s="12">
        <f t="shared" si="18"/>
        <v>0</v>
      </c>
      <c r="I627" s="12">
        <f t="shared" si="19"/>
        <v>0</v>
      </c>
      <c r="J627" s="13">
        <f>(1 - Dashboard!$I$9) * H627 * Dashboard!$I$8 * 'Lookups and Calculations'!$F$12</f>
        <v>0</v>
      </c>
      <c r="K627" s="12">
        <f>(1 - Dashboard!$I$11) * I627 * Dashboard!$I$10 * 'Lookups and Calculations'!$F$12</f>
        <v>0</v>
      </c>
      <c r="L627" s="12">
        <f>(H627 - I627) * Dashboard!$I$13 * (Dashboard!$D$12 / 365) * 'Lookups and Calculations'!$F$12</f>
        <v>0</v>
      </c>
      <c r="M627" s="3">
        <f>(G627*2) * Dashboard!$I$13 * (Dashboard!$D$12 / 365) * 'Lookups and Calculations'!$F$12</f>
        <v>1602.0878730267946</v>
      </c>
      <c r="N627" s="12">
        <f>H627 * Dashboard!$I$14 * Dashboard!$I$15 * (Dashboard!$D$12 / 365) * 'Lookups and Calculations'!$F$12</f>
        <v>0</v>
      </c>
    </row>
    <row r="628" spans="1:14" x14ac:dyDescent="0.35">
      <c r="A628" s="2">
        <v>627</v>
      </c>
      <c r="B628" s="11">
        <v>-1.2612546979856398</v>
      </c>
      <c r="C628" s="11">
        <v>0.84662930119482083</v>
      </c>
      <c r="D628" s="3">
        <f>B628*Dashboard!$D$11*Dashboard!$D$10*SQRT(Dashboard!$D$12/365)</f>
        <v>-313146.54452409496</v>
      </c>
      <c r="E628" s="3">
        <f>IF(Dashboard!$I$3,C628*Dashboard!$E$11*Dashboard!$E$10*SQRT(Dashboard!$D$12/365),0)</f>
        <v>420405.23707928491</v>
      </c>
      <c r="F628" s="3">
        <f>D628+IF(Dashboard!$I$3,E628,0)</f>
        <v>107258.69255518995</v>
      </c>
      <c r="G628" s="3">
        <f>IF(Dashboard!$I$4, ('Lookups and Calculations'!$F$9) / (1 - 'Lookups and Calculations'!$F$10), 'Lookups and Calculations'!$F$9)</f>
        <v>1951878.888340465</v>
      </c>
      <c r="H628" s="12">
        <f t="shared" si="18"/>
        <v>0</v>
      </c>
      <c r="I628" s="12">
        <f t="shared" si="19"/>
        <v>0</v>
      </c>
      <c r="J628" s="13">
        <f>(1 - Dashboard!$I$9) * H628 * Dashboard!$I$8 * 'Lookups and Calculations'!$F$12</f>
        <v>0</v>
      </c>
      <c r="K628" s="12">
        <f>(1 - Dashboard!$I$11) * I628 * Dashboard!$I$10 * 'Lookups and Calculations'!$F$12</f>
        <v>0</v>
      </c>
      <c r="L628" s="12">
        <f>(H628 - I628) * Dashboard!$I$13 * (Dashboard!$D$12 / 365) * 'Lookups and Calculations'!$F$12</f>
        <v>0</v>
      </c>
      <c r="M628" s="3">
        <f>(G628*2) * Dashboard!$I$13 * (Dashboard!$D$12 / 365) * 'Lookups and Calculations'!$F$12</f>
        <v>1602.0878730267946</v>
      </c>
      <c r="N628" s="12">
        <f>H628 * Dashboard!$I$14 * Dashboard!$I$15 * (Dashboard!$D$12 / 365) * 'Lookups and Calculations'!$F$12</f>
        <v>0</v>
      </c>
    </row>
    <row r="629" spans="1:14" x14ac:dyDescent="0.35">
      <c r="A629" s="2">
        <v>628</v>
      </c>
      <c r="B629" s="11">
        <v>0.35610419203640759</v>
      </c>
      <c r="C629" s="11">
        <v>0.73945936584055083</v>
      </c>
      <c r="D629" s="3">
        <f>B629*Dashboard!$D$11*Dashboard!$D$10*SQRT(Dashboard!$D$12/365)</f>
        <v>88414.177885595796</v>
      </c>
      <c r="E629" s="3">
        <f>IF(Dashboard!$I$3,C629*Dashboard!$E$11*Dashboard!$E$10*SQRT(Dashboard!$D$12/365),0)</f>
        <v>367188.55533108755</v>
      </c>
      <c r="F629" s="3">
        <f>D629+IF(Dashboard!$I$3,E629,0)</f>
        <v>455602.73321668338</v>
      </c>
      <c r="G629" s="3">
        <f>IF(Dashboard!$I$4, ('Lookups and Calculations'!$F$9) / (1 - 'Lookups and Calculations'!$F$10), 'Lookups and Calculations'!$F$9)</f>
        <v>1951878.888340465</v>
      </c>
      <c r="H629" s="12">
        <f t="shared" si="18"/>
        <v>0</v>
      </c>
      <c r="I629" s="12">
        <f t="shared" si="19"/>
        <v>0</v>
      </c>
      <c r="J629" s="13">
        <f>(1 - Dashboard!$I$9) * H629 * Dashboard!$I$8 * 'Lookups and Calculations'!$F$12</f>
        <v>0</v>
      </c>
      <c r="K629" s="12">
        <f>(1 - Dashboard!$I$11) * I629 * Dashboard!$I$10 * 'Lookups and Calculations'!$F$12</f>
        <v>0</v>
      </c>
      <c r="L629" s="12">
        <f>(H629 - I629) * Dashboard!$I$13 * (Dashboard!$D$12 / 365) * 'Lookups and Calculations'!$F$12</f>
        <v>0</v>
      </c>
      <c r="M629" s="3">
        <f>(G629*2) * Dashboard!$I$13 * (Dashboard!$D$12 / 365) * 'Lookups and Calculations'!$F$12</f>
        <v>1602.0878730267946</v>
      </c>
      <c r="N629" s="12">
        <f>H629 * Dashboard!$I$14 * Dashboard!$I$15 * (Dashboard!$D$12 / 365) * 'Lookups and Calculations'!$F$12</f>
        <v>0</v>
      </c>
    </row>
    <row r="630" spans="1:14" x14ac:dyDescent="0.35">
      <c r="A630" s="2">
        <v>629</v>
      </c>
      <c r="B630" s="11">
        <v>-1.1178942733675821</v>
      </c>
      <c r="C630" s="11">
        <v>0.58278316138137731</v>
      </c>
      <c r="D630" s="3">
        <f>B630*Dashboard!$D$11*Dashboard!$D$10*SQRT(Dashboard!$D$12/365)</f>
        <v>-277552.76504216285</v>
      </c>
      <c r="E630" s="3">
        <f>IF(Dashboard!$I$3,C630*Dashboard!$E$11*Dashboard!$E$10*SQRT(Dashboard!$D$12/365),0)</f>
        <v>289388.86568251922</v>
      </c>
      <c r="F630" s="3">
        <f>D630+IF(Dashboard!$I$3,E630,0)</f>
        <v>11836.100640356366</v>
      </c>
      <c r="G630" s="3">
        <f>IF(Dashboard!$I$4, ('Lookups and Calculations'!$F$9) / (1 - 'Lookups and Calculations'!$F$10), 'Lookups and Calculations'!$F$9)</f>
        <v>1951878.888340465</v>
      </c>
      <c r="H630" s="12">
        <f t="shared" si="18"/>
        <v>0</v>
      </c>
      <c r="I630" s="12">
        <f t="shared" si="19"/>
        <v>0</v>
      </c>
      <c r="J630" s="13">
        <f>(1 - Dashboard!$I$9) * H630 * Dashboard!$I$8 * 'Lookups and Calculations'!$F$12</f>
        <v>0</v>
      </c>
      <c r="K630" s="12">
        <f>(1 - Dashboard!$I$11) * I630 * Dashboard!$I$10 * 'Lookups and Calculations'!$F$12</f>
        <v>0</v>
      </c>
      <c r="L630" s="12">
        <f>(H630 - I630) * Dashboard!$I$13 * (Dashboard!$D$12 / 365) * 'Lookups and Calculations'!$F$12</f>
        <v>0</v>
      </c>
      <c r="M630" s="3">
        <f>(G630*2) * Dashboard!$I$13 * (Dashboard!$D$12 / 365) * 'Lookups and Calculations'!$F$12</f>
        <v>1602.0878730267946</v>
      </c>
      <c r="N630" s="12">
        <f>H630 * Dashboard!$I$14 * Dashboard!$I$15 * (Dashboard!$D$12 / 365) * 'Lookups and Calculations'!$F$12</f>
        <v>0</v>
      </c>
    </row>
    <row r="631" spans="1:14" x14ac:dyDescent="0.35">
      <c r="A631" s="2">
        <v>630</v>
      </c>
      <c r="B631" s="11">
        <v>-1.1559367987856684</v>
      </c>
      <c r="C631" s="11">
        <v>1.0133189461556493</v>
      </c>
      <c r="D631" s="3">
        <f>B631*Dashboard!$D$11*Dashboard!$D$10*SQRT(Dashboard!$D$12/365)</f>
        <v>-286998.03045815689</v>
      </c>
      <c r="E631" s="3">
        <f>IF(Dashboard!$I$3,C631*Dashboard!$E$11*Dashboard!$E$10*SQRT(Dashboard!$D$12/365),0)</f>
        <v>503177.23612245679</v>
      </c>
      <c r="F631" s="3">
        <f>D631+IF(Dashboard!$I$3,E631,0)</f>
        <v>216179.20566429989</v>
      </c>
      <c r="G631" s="3">
        <f>IF(Dashboard!$I$4, ('Lookups and Calculations'!$F$9) / (1 - 'Lookups and Calculations'!$F$10), 'Lookups and Calculations'!$F$9)</f>
        <v>1951878.888340465</v>
      </c>
      <c r="H631" s="12">
        <f t="shared" si="18"/>
        <v>0</v>
      </c>
      <c r="I631" s="12">
        <f t="shared" si="19"/>
        <v>0</v>
      </c>
      <c r="J631" s="13">
        <f>(1 - Dashboard!$I$9) * H631 * Dashboard!$I$8 * 'Lookups and Calculations'!$F$12</f>
        <v>0</v>
      </c>
      <c r="K631" s="12">
        <f>(1 - Dashboard!$I$11) * I631 * Dashboard!$I$10 * 'Lookups and Calculations'!$F$12</f>
        <v>0</v>
      </c>
      <c r="L631" s="12">
        <f>(H631 - I631) * Dashboard!$I$13 * (Dashboard!$D$12 / 365) * 'Lookups and Calculations'!$F$12</f>
        <v>0</v>
      </c>
      <c r="M631" s="3">
        <f>(G631*2) * Dashboard!$I$13 * (Dashboard!$D$12 / 365) * 'Lookups and Calculations'!$F$12</f>
        <v>1602.0878730267946</v>
      </c>
      <c r="N631" s="12">
        <f>H631 * Dashboard!$I$14 * Dashboard!$I$15 * (Dashboard!$D$12 / 365) * 'Lookups and Calculations'!$F$12</f>
        <v>0</v>
      </c>
    </row>
    <row r="632" spans="1:14" x14ac:dyDescent="0.35">
      <c r="A632" s="2">
        <v>631</v>
      </c>
      <c r="B632" s="11">
        <v>0.18409954819672611</v>
      </c>
      <c r="C632" s="11">
        <v>0.39446658941609436</v>
      </c>
      <c r="D632" s="3">
        <f>B632*Dashboard!$D$11*Dashboard!$D$10*SQRT(Dashboard!$D$12/365)</f>
        <v>45708.561052993799</v>
      </c>
      <c r="E632" s="3">
        <f>IF(Dashboard!$I$3,C632*Dashboard!$E$11*Dashboard!$E$10*SQRT(Dashboard!$D$12/365),0)</f>
        <v>195877.72335459132</v>
      </c>
      <c r="F632" s="3">
        <f>D632+IF(Dashboard!$I$3,E632,0)</f>
        <v>241586.2844075851</v>
      </c>
      <c r="G632" s="3">
        <f>IF(Dashboard!$I$4, ('Lookups and Calculations'!$F$9) / (1 - 'Lookups and Calculations'!$F$10), 'Lookups and Calculations'!$F$9)</f>
        <v>1951878.888340465</v>
      </c>
      <c r="H632" s="12">
        <f t="shared" si="18"/>
        <v>0</v>
      </c>
      <c r="I632" s="12">
        <f t="shared" si="19"/>
        <v>0</v>
      </c>
      <c r="J632" s="13">
        <f>(1 - Dashboard!$I$9) * H632 * Dashboard!$I$8 * 'Lookups and Calculations'!$F$12</f>
        <v>0</v>
      </c>
      <c r="K632" s="12">
        <f>(1 - Dashboard!$I$11) * I632 * Dashboard!$I$10 * 'Lookups and Calculations'!$F$12</f>
        <v>0</v>
      </c>
      <c r="L632" s="12">
        <f>(H632 - I632) * Dashboard!$I$13 * (Dashboard!$D$12 / 365) * 'Lookups and Calculations'!$F$12</f>
        <v>0</v>
      </c>
      <c r="M632" s="3">
        <f>(G632*2) * Dashboard!$I$13 * (Dashboard!$D$12 / 365) * 'Lookups and Calculations'!$F$12</f>
        <v>1602.0878730267946</v>
      </c>
      <c r="N632" s="12">
        <f>H632 * Dashboard!$I$14 * Dashboard!$I$15 * (Dashboard!$D$12 / 365) * 'Lookups and Calculations'!$F$12</f>
        <v>0</v>
      </c>
    </row>
    <row r="633" spans="1:14" x14ac:dyDescent="0.35">
      <c r="A633" s="2">
        <v>632</v>
      </c>
      <c r="B633" s="11">
        <v>0.85025822505855531</v>
      </c>
      <c r="C633" s="11">
        <v>0.31231545392240961</v>
      </c>
      <c r="D633" s="3">
        <f>B633*Dashboard!$D$11*Dashboard!$D$10*SQRT(Dashboard!$D$12/365)</f>
        <v>211103.61416731734</v>
      </c>
      <c r="E633" s="3">
        <f>IF(Dashboard!$I$3,C633*Dashboard!$E$11*Dashboard!$E$10*SQRT(Dashboard!$D$12/365),0)</f>
        <v>155084.46526062462</v>
      </c>
      <c r="F633" s="3">
        <f>D633+IF(Dashboard!$I$3,E633,0)</f>
        <v>366188.07942794194</v>
      </c>
      <c r="G633" s="3">
        <f>IF(Dashboard!$I$4, ('Lookups and Calculations'!$F$9) / (1 - 'Lookups and Calculations'!$F$10), 'Lookups and Calculations'!$F$9)</f>
        <v>1951878.888340465</v>
      </c>
      <c r="H633" s="12">
        <f t="shared" si="18"/>
        <v>0</v>
      </c>
      <c r="I633" s="12">
        <f t="shared" si="19"/>
        <v>0</v>
      </c>
      <c r="J633" s="13">
        <f>(1 - Dashboard!$I$9) * H633 * Dashboard!$I$8 * 'Lookups and Calculations'!$F$12</f>
        <v>0</v>
      </c>
      <c r="K633" s="12">
        <f>(1 - Dashboard!$I$11) * I633 * Dashboard!$I$10 * 'Lookups and Calculations'!$F$12</f>
        <v>0</v>
      </c>
      <c r="L633" s="12">
        <f>(H633 - I633) * Dashboard!$I$13 * (Dashboard!$D$12 / 365) * 'Lookups and Calculations'!$F$12</f>
        <v>0</v>
      </c>
      <c r="M633" s="3">
        <f>(G633*2) * Dashboard!$I$13 * (Dashboard!$D$12 / 365) * 'Lookups and Calculations'!$F$12</f>
        <v>1602.0878730267946</v>
      </c>
      <c r="N633" s="12">
        <f>H633 * Dashboard!$I$14 * Dashboard!$I$15 * (Dashboard!$D$12 / 365) * 'Lookups and Calculations'!$F$12</f>
        <v>0</v>
      </c>
    </row>
    <row r="634" spans="1:14" x14ac:dyDescent="0.35">
      <c r="A634" s="2">
        <v>633</v>
      </c>
      <c r="B634" s="11">
        <v>-1.6674785422244573</v>
      </c>
      <c r="C634" s="11">
        <v>-1.6179558113622052</v>
      </c>
      <c r="D634" s="3">
        <f>B634*Dashboard!$D$11*Dashboard!$D$10*SQRT(Dashboard!$D$12/365)</f>
        <v>-414004.51819891587</v>
      </c>
      <c r="E634" s="3">
        <f>IF(Dashboard!$I$3,C634*Dashboard!$E$11*Dashboard!$E$10*SQRT(Dashboard!$D$12/365),0)</f>
        <v>-803417.85418906994</v>
      </c>
      <c r="F634" s="3">
        <f>D634+IF(Dashboard!$I$3,E634,0)</f>
        <v>-1217422.3723879857</v>
      </c>
      <c r="G634" s="3">
        <f>IF(Dashboard!$I$4, ('Lookups and Calculations'!$F$9) / (1 - 'Lookups and Calculations'!$F$10), 'Lookups and Calculations'!$F$9)</f>
        <v>1951878.888340465</v>
      </c>
      <c r="H634" s="12">
        <f t="shared" si="18"/>
        <v>0</v>
      </c>
      <c r="I634" s="12">
        <f t="shared" si="19"/>
        <v>0</v>
      </c>
      <c r="J634" s="13">
        <f>(1 - Dashboard!$I$9) * H634 * Dashboard!$I$8 * 'Lookups and Calculations'!$F$12</f>
        <v>0</v>
      </c>
      <c r="K634" s="12">
        <f>(1 - Dashboard!$I$11) * I634 * Dashboard!$I$10 * 'Lookups and Calculations'!$F$12</f>
        <v>0</v>
      </c>
      <c r="L634" s="12">
        <f>(H634 - I634) * Dashboard!$I$13 * (Dashboard!$D$12 / 365) * 'Lookups and Calculations'!$F$12</f>
        <v>0</v>
      </c>
      <c r="M634" s="3">
        <f>(G634*2) * Dashboard!$I$13 * (Dashboard!$D$12 / 365) * 'Lookups and Calculations'!$F$12</f>
        <v>1602.0878730267946</v>
      </c>
      <c r="N634" s="12">
        <f>H634 * Dashboard!$I$14 * Dashboard!$I$15 * (Dashboard!$D$12 / 365) * 'Lookups and Calculations'!$F$12</f>
        <v>0</v>
      </c>
    </row>
    <row r="635" spans="1:14" x14ac:dyDescent="0.35">
      <c r="A635" s="2">
        <v>634</v>
      </c>
      <c r="B635" s="11">
        <v>-0.29607296049066273</v>
      </c>
      <c r="C635" s="11">
        <v>0.80795829692661847</v>
      </c>
      <c r="D635" s="3">
        <f>B635*Dashboard!$D$11*Dashboard!$D$10*SQRT(Dashboard!$D$12/365)</f>
        <v>-73509.517667402601</v>
      </c>
      <c r="E635" s="3">
        <f>IF(Dashboard!$I$3,C635*Dashboard!$E$11*Dashboard!$E$10*SQRT(Dashboard!$D$12/365),0)</f>
        <v>401202.62656896602</v>
      </c>
      <c r="F635" s="3">
        <f>D635+IF(Dashboard!$I$3,E635,0)</f>
        <v>327693.10890156345</v>
      </c>
      <c r="G635" s="3">
        <f>IF(Dashboard!$I$4, ('Lookups and Calculations'!$F$9) / (1 - 'Lookups and Calculations'!$F$10), 'Lookups and Calculations'!$F$9)</f>
        <v>1951878.888340465</v>
      </c>
      <c r="H635" s="12">
        <f t="shared" si="18"/>
        <v>0</v>
      </c>
      <c r="I635" s="12">
        <f t="shared" si="19"/>
        <v>0</v>
      </c>
      <c r="J635" s="13">
        <f>(1 - Dashboard!$I$9) * H635 * Dashboard!$I$8 * 'Lookups and Calculations'!$F$12</f>
        <v>0</v>
      </c>
      <c r="K635" s="12">
        <f>(1 - Dashboard!$I$11) * I635 * Dashboard!$I$10 * 'Lookups and Calculations'!$F$12</f>
        <v>0</v>
      </c>
      <c r="L635" s="12">
        <f>(H635 - I635) * Dashboard!$I$13 * (Dashboard!$D$12 / 365) * 'Lookups and Calculations'!$F$12</f>
        <v>0</v>
      </c>
      <c r="M635" s="3">
        <f>(G635*2) * Dashboard!$I$13 * (Dashboard!$D$12 / 365) * 'Lookups and Calculations'!$F$12</f>
        <v>1602.0878730267946</v>
      </c>
      <c r="N635" s="12">
        <f>H635 * Dashboard!$I$14 * Dashboard!$I$15 * (Dashboard!$D$12 / 365) * 'Lookups and Calculations'!$F$12</f>
        <v>0</v>
      </c>
    </row>
    <row r="636" spans="1:14" x14ac:dyDescent="0.35">
      <c r="A636" s="2">
        <v>635</v>
      </c>
      <c r="B636" s="11">
        <v>-1.5543584078688419</v>
      </c>
      <c r="C636" s="11">
        <v>0.57752966478247669</v>
      </c>
      <c r="D636" s="3">
        <f>B636*Dashboard!$D$11*Dashboard!$D$10*SQRT(Dashboard!$D$12/365)</f>
        <v>-385918.85140525637</v>
      </c>
      <c r="E636" s="3">
        <f>IF(Dashboard!$I$3,C636*Dashboard!$E$11*Dashboard!$E$10*SQRT(Dashboard!$D$12/365),0)</f>
        <v>286780.17084991763</v>
      </c>
      <c r="F636" s="3">
        <f>D636+IF(Dashboard!$I$3,E636,0)</f>
        <v>-99138.680555338738</v>
      </c>
      <c r="G636" s="3">
        <f>IF(Dashboard!$I$4, ('Lookups and Calculations'!$F$9) / (1 - 'Lookups and Calculations'!$F$10), 'Lookups and Calculations'!$F$9)</f>
        <v>1951878.888340465</v>
      </c>
      <c r="H636" s="12">
        <f t="shared" si="18"/>
        <v>0</v>
      </c>
      <c r="I636" s="12">
        <f t="shared" si="19"/>
        <v>0</v>
      </c>
      <c r="J636" s="13">
        <f>(1 - Dashboard!$I$9) * H636 * Dashboard!$I$8 * 'Lookups and Calculations'!$F$12</f>
        <v>0</v>
      </c>
      <c r="K636" s="12">
        <f>(1 - Dashboard!$I$11) * I636 * Dashboard!$I$10 * 'Lookups and Calculations'!$F$12</f>
        <v>0</v>
      </c>
      <c r="L636" s="12">
        <f>(H636 - I636) * Dashboard!$I$13 * (Dashboard!$D$12 / 365) * 'Lookups and Calculations'!$F$12</f>
        <v>0</v>
      </c>
      <c r="M636" s="3">
        <f>(G636*2) * Dashboard!$I$13 * (Dashboard!$D$12 / 365) * 'Lookups and Calculations'!$F$12</f>
        <v>1602.0878730267946</v>
      </c>
      <c r="N636" s="12">
        <f>H636 * Dashboard!$I$14 * Dashboard!$I$15 * (Dashboard!$D$12 / 365) * 'Lookups and Calculations'!$F$12</f>
        <v>0</v>
      </c>
    </row>
    <row r="637" spans="1:14" x14ac:dyDescent="0.35">
      <c r="A637" s="2">
        <v>636</v>
      </c>
      <c r="B637" s="11">
        <v>7.5999335091698914E-2</v>
      </c>
      <c r="C637" s="11">
        <v>-0.94681356642330783</v>
      </c>
      <c r="D637" s="3">
        <f>B637*Dashboard!$D$11*Dashboard!$D$10*SQRT(Dashboard!$D$12/365)</f>
        <v>18869.24917552638</v>
      </c>
      <c r="E637" s="3">
        <f>IF(Dashboard!$I$3,C637*Dashboard!$E$11*Dashboard!$E$10*SQRT(Dashboard!$D$12/365),0)</f>
        <v>-470153.08978832333</v>
      </c>
      <c r="F637" s="3">
        <f>D637+IF(Dashboard!$I$3,E637,0)</f>
        <v>-451283.84061279695</v>
      </c>
      <c r="G637" s="3">
        <f>IF(Dashboard!$I$4, ('Lookups and Calculations'!$F$9) / (1 - 'Lookups and Calculations'!$F$10), 'Lookups and Calculations'!$F$9)</f>
        <v>1951878.888340465</v>
      </c>
      <c r="H637" s="12">
        <f t="shared" si="18"/>
        <v>0</v>
      </c>
      <c r="I637" s="12">
        <f t="shared" si="19"/>
        <v>0</v>
      </c>
      <c r="J637" s="13">
        <f>(1 - Dashboard!$I$9) * H637 * Dashboard!$I$8 * 'Lookups and Calculations'!$F$12</f>
        <v>0</v>
      </c>
      <c r="K637" s="12">
        <f>(1 - Dashboard!$I$11) * I637 * Dashboard!$I$10 * 'Lookups and Calculations'!$F$12</f>
        <v>0</v>
      </c>
      <c r="L637" s="12">
        <f>(H637 - I637) * Dashboard!$I$13 * (Dashboard!$D$12 / 365) * 'Lookups and Calculations'!$F$12</f>
        <v>0</v>
      </c>
      <c r="M637" s="3">
        <f>(G637*2) * Dashboard!$I$13 * (Dashboard!$D$12 / 365) * 'Lookups and Calculations'!$F$12</f>
        <v>1602.0878730267946</v>
      </c>
      <c r="N637" s="12">
        <f>H637 * Dashboard!$I$14 * Dashboard!$I$15 * (Dashboard!$D$12 / 365) * 'Lookups and Calculations'!$F$12</f>
        <v>0</v>
      </c>
    </row>
    <row r="638" spans="1:14" x14ac:dyDescent="0.35">
      <c r="A638" s="2">
        <v>637</v>
      </c>
      <c r="B638" s="11">
        <v>0.52778956297431012</v>
      </c>
      <c r="C638" s="11">
        <v>0.49195522379216616</v>
      </c>
      <c r="D638" s="3">
        <f>B638*Dashboard!$D$11*Dashboard!$D$10*SQRT(Dashboard!$D$12/365)</f>
        <v>131040.5250781228</v>
      </c>
      <c r="E638" s="3">
        <f>IF(Dashboard!$I$3,C638*Dashboard!$E$11*Dashboard!$E$10*SQRT(Dashboard!$D$12/365),0)</f>
        <v>244287.0240834555</v>
      </c>
      <c r="F638" s="3">
        <f>D638+IF(Dashboard!$I$3,E638,0)</f>
        <v>375327.5491615783</v>
      </c>
      <c r="G638" s="3">
        <f>IF(Dashboard!$I$4, ('Lookups and Calculations'!$F$9) / (1 - 'Lookups and Calculations'!$F$10), 'Lookups and Calculations'!$F$9)</f>
        <v>1951878.888340465</v>
      </c>
      <c r="H638" s="12">
        <f t="shared" si="18"/>
        <v>0</v>
      </c>
      <c r="I638" s="12">
        <f t="shared" si="19"/>
        <v>0</v>
      </c>
      <c r="J638" s="13">
        <f>(1 - Dashboard!$I$9) * H638 * Dashboard!$I$8 * 'Lookups and Calculations'!$F$12</f>
        <v>0</v>
      </c>
      <c r="K638" s="12">
        <f>(1 - Dashboard!$I$11) * I638 * Dashboard!$I$10 * 'Lookups and Calculations'!$F$12</f>
        <v>0</v>
      </c>
      <c r="L638" s="12">
        <f>(H638 - I638) * Dashboard!$I$13 * (Dashboard!$D$12 / 365) * 'Lookups and Calculations'!$F$12</f>
        <v>0</v>
      </c>
      <c r="M638" s="3">
        <f>(G638*2) * Dashboard!$I$13 * (Dashboard!$D$12 / 365) * 'Lookups and Calculations'!$F$12</f>
        <v>1602.0878730267946</v>
      </c>
      <c r="N638" s="12">
        <f>H638 * Dashboard!$I$14 * Dashboard!$I$15 * (Dashboard!$D$12 / 365) * 'Lookups and Calculations'!$F$12</f>
        <v>0</v>
      </c>
    </row>
    <row r="639" spans="1:14" x14ac:dyDescent="0.35">
      <c r="A639" s="2">
        <v>638</v>
      </c>
      <c r="B639" s="11">
        <v>-0.88659816640244182</v>
      </c>
      <c r="C639" s="11">
        <v>0.65567690445878268</v>
      </c>
      <c r="D639" s="3">
        <f>B639*Dashboard!$D$11*Dashboard!$D$10*SQRT(Dashboard!$D$12/365)</f>
        <v>-220126.15900161688</v>
      </c>
      <c r="E639" s="3">
        <f>IF(Dashboard!$I$3,C639*Dashboard!$E$11*Dashboard!$E$10*SQRT(Dashboard!$D$12/365),0)</f>
        <v>325585.2402903965</v>
      </c>
      <c r="F639" s="3">
        <f>D639+IF(Dashboard!$I$3,E639,0)</f>
        <v>105459.08128877962</v>
      </c>
      <c r="G639" s="3">
        <f>IF(Dashboard!$I$4, ('Lookups and Calculations'!$F$9) / (1 - 'Lookups and Calculations'!$F$10), 'Lookups and Calculations'!$F$9)</f>
        <v>1951878.888340465</v>
      </c>
      <c r="H639" s="12">
        <f t="shared" si="18"/>
        <v>0</v>
      </c>
      <c r="I639" s="12">
        <f t="shared" si="19"/>
        <v>0</v>
      </c>
      <c r="J639" s="13">
        <f>(1 - Dashboard!$I$9) * H639 * Dashboard!$I$8 * 'Lookups and Calculations'!$F$12</f>
        <v>0</v>
      </c>
      <c r="K639" s="12">
        <f>(1 - Dashboard!$I$11) * I639 * Dashboard!$I$10 * 'Lookups and Calculations'!$F$12</f>
        <v>0</v>
      </c>
      <c r="L639" s="12">
        <f>(H639 - I639) * Dashboard!$I$13 * (Dashboard!$D$12 / 365) * 'Lookups and Calculations'!$F$12</f>
        <v>0</v>
      </c>
      <c r="M639" s="3">
        <f>(G639*2) * Dashboard!$I$13 * (Dashboard!$D$12 / 365) * 'Lookups and Calculations'!$F$12</f>
        <v>1602.0878730267946</v>
      </c>
      <c r="N639" s="12">
        <f>H639 * Dashboard!$I$14 * Dashboard!$I$15 * (Dashboard!$D$12 / 365) * 'Lookups and Calculations'!$F$12</f>
        <v>0</v>
      </c>
    </row>
    <row r="640" spans="1:14" x14ac:dyDescent="0.35">
      <c r="A640" s="2">
        <v>639</v>
      </c>
      <c r="B640" s="11">
        <v>0.25919516419989713</v>
      </c>
      <c r="C640" s="11">
        <v>-0.29737930844035032</v>
      </c>
      <c r="D640" s="3">
        <f>B640*Dashboard!$D$11*Dashboard!$D$10*SQRT(Dashboard!$D$12/365)</f>
        <v>64353.43325672776</v>
      </c>
      <c r="E640" s="3">
        <f>IF(Dashboard!$I$3,C640*Dashboard!$E$11*Dashboard!$E$10*SQRT(Dashboard!$D$12/365),0)</f>
        <v>-147667.72008824025</v>
      </c>
      <c r="F640" s="3">
        <f>D640+IF(Dashboard!$I$3,E640,0)</f>
        <v>-83314.286831512494</v>
      </c>
      <c r="G640" s="3">
        <f>IF(Dashboard!$I$4, ('Lookups and Calculations'!$F$9) / (1 - 'Lookups and Calculations'!$F$10), 'Lookups and Calculations'!$F$9)</f>
        <v>1951878.888340465</v>
      </c>
      <c r="H640" s="12">
        <f t="shared" si="18"/>
        <v>0</v>
      </c>
      <c r="I640" s="12">
        <f t="shared" si="19"/>
        <v>0</v>
      </c>
      <c r="J640" s="13">
        <f>(1 - Dashboard!$I$9) * H640 * Dashboard!$I$8 * 'Lookups and Calculations'!$F$12</f>
        <v>0</v>
      </c>
      <c r="K640" s="12">
        <f>(1 - Dashboard!$I$11) * I640 * Dashboard!$I$10 * 'Lookups and Calculations'!$F$12</f>
        <v>0</v>
      </c>
      <c r="L640" s="12">
        <f>(H640 - I640) * Dashboard!$I$13 * (Dashboard!$D$12 / 365) * 'Lookups and Calculations'!$F$12</f>
        <v>0</v>
      </c>
      <c r="M640" s="3">
        <f>(G640*2) * Dashboard!$I$13 * (Dashboard!$D$12 / 365) * 'Lookups and Calculations'!$F$12</f>
        <v>1602.0878730267946</v>
      </c>
      <c r="N640" s="12">
        <f>H640 * Dashboard!$I$14 * Dashboard!$I$15 * (Dashboard!$D$12 / 365) * 'Lookups and Calculations'!$F$12</f>
        <v>0</v>
      </c>
    </row>
    <row r="641" spans="1:14" x14ac:dyDescent="0.35">
      <c r="A641" s="2">
        <v>640</v>
      </c>
      <c r="B641" s="11">
        <v>-0.98978134895819836</v>
      </c>
      <c r="C641" s="11">
        <v>1.2979695737066057</v>
      </c>
      <c r="D641" s="3">
        <f>B641*Dashboard!$D$11*Dashboard!$D$10*SQRT(Dashboard!$D$12/365)</f>
        <v>-245744.66184798008</v>
      </c>
      <c r="E641" s="3">
        <f>IF(Dashboard!$I$3,C641*Dashboard!$E$11*Dashboard!$E$10*SQRT(Dashboard!$D$12/365),0)</f>
        <v>644524.35745577537</v>
      </c>
      <c r="F641" s="3">
        <f>D641+IF(Dashboard!$I$3,E641,0)</f>
        <v>398779.69560779526</v>
      </c>
      <c r="G641" s="3">
        <f>IF(Dashboard!$I$4, ('Lookups and Calculations'!$F$9) / (1 - 'Lookups and Calculations'!$F$10), 'Lookups and Calculations'!$F$9)</f>
        <v>1951878.888340465</v>
      </c>
      <c r="H641" s="12">
        <f t="shared" si="18"/>
        <v>0</v>
      </c>
      <c r="I641" s="12">
        <f t="shared" si="19"/>
        <v>0</v>
      </c>
      <c r="J641" s="13">
        <f>(1 - Dashboard!$I$9) * H641 * Dashboard!$I$8 * 'Lookups and Calculations'!$F$12</f>
        <v>0</v>
      </c>
      <c r="K641" s="12">
        <f>(1 - Dashboard!$I$11) * I641 * Dashboard!$I$10 * 'Lookups and Calculations'!$F$12</f>
        <v>0</v>
      </c>
      <c r="L641" s="12">
        <f>(H641 - I641) * Dashboard!$I$13 * (Dashboard!$D$12 / 365) * 'Lookups and Calculations'!$F$12</f>
        <v>0</v>
      </c>
      <c r="M641" s="3">
        <f>(G641*2) * Dashboard!$I$13 * (Dashboard!$D$12 / 365) * 'Lookups and Calculations'!$F$12</f>
        <v>1602.0878730267946</v>
      </c>
      <c r="N641" s="12">
        <f>H641 * Dashboard!$I$14 * Dashboard!$I$15 * (Dashboard!$D$12 / 365) * 'Lookups and Calculations'!$F$12</f>
        <v>0</v>
      </c>
    </row>
    <row r="642" spans="1:14" x14ac:dyDescent="0.35">
      <c r="A642" s="2">
        <v>641</v>
      </c>
      <c r="B642" s="11">
        <v>-1.0910783810182492</v>
      </c>
      <c r="C642" s="11">
        <v>2.3703849125799779</v>
      </c>
      <c r="D642" s="3">
        <f>B642*Dashboard!$D$11*Dashboard!$D$10*SQRT(Dashboard!$D$12/365)</f>
        <v>-270894.86791723233</v>
      </c>
      <c r="E642" s="3">
        <f>IF(Dashboard!$I$3,C642*Dashboard!$E$11*Dashboard!$E$10*SQRT(Dashboard!$D$12/365),0)</f>
        <v>1177046.7071432394</v>
      </c>
      <c r="F642" s="3">
        <f>D642+IF(Dashboard!$I$3,E642,0)</f>
        <v>906151.83922600711</v>
      </c>
      <c r="G642" s="3">
        <f>IF(Dashboard!$I$4, ('Lookups and Calculations'!$F$9) / (1 - 'Lookups and Calculations'!$F$10), 'Lookups and Calculations'!$F$9)</f>
        <v>1951878.888340465</v>
      </c>
      <c r="H642" s="12">
        <f t="shared" si="18"/>
        <v>0</v>
      </c>
      <c r="I642" s="12">
        <f t="shared" si="19"/>
        <v>0</v>
      </c>
      <c r="J642" s="13">
        <f>(1 - Dashboard!$I$9) * H642 * Dashboard!$I$8 * 'Lookups and Calculations'!$F$12</f>
        <v>0</v>
      </c>
      <c r="K642" s="12">
        <f>(1 - Dashboard!$I$11) * I642 * Dashboard!$I$10 * 'Lookups and Calculations'!$F$12</f>
        <v>0</v>
      </c>
      <c r="L642" s="12">
        <f>(H642 - I642) * Dashboard!$I$13 * (Dashboard!$D$12 / 365) * 'Lookups and Calculations'!$F$12</f>
        <v>0</v>
      </c>
      <c r="M642" s="3">
        <f>(G642*2) * Dashboard!$I$13 * (Dashboard!$D$12 / 365) * 'Lookups and Calculations'!$F$12</f>
        <v>1602.0878730267946</v>
      </c>
      <c r="N642" s="12">
        <f>H642 * Dashboard!$I$14 * Dashboard!$I$15 * (Dashboard!$D$12 / 365) * 'Lookups and Calculations'!$F$12</f>
        <v>0</v>
      </c>
    </row>
    <row r="643" spans="1:14" x14ac:dyDescent="0.35">
      <c r="A643" s="2">
        <v>642</v>
      </c>
      <c r="B643" s="11">
        <v>1.5957374512584368</v>
      </c>
      <c r="C643" s="11">
        <v>2.035420252912473</v>
      </c>
      <c r="D643" s="3">
        <f>B643*Dashboard!$D$11*Dashboard!$D$10*SQRT(Dashboard!$D$12/365)</f>
        <v>396192.51339744491</v>
      </c>
      <c r="E643" s="3">
        <f>IF(Dashboard!$I$3,C643*Dashboard!$E$11*Dashboard!$E$10*SQRT(Dashboard!$D$12/365),0)</f>
        <v>1010715.4722545304</v>
      </c>
      <c r="F643" s="3">
        <f>D643+IF(Dashboard!$I$3,E643,0)</f>
        <v>1406907.9856519753</v>
      </c>
      <c r="G643" s="3">
        <f>IF(Dashboard!$I$4, ('Lookups and Calculations'!$F$9) / (1 - 'Lookups and Calculations'!$F$10), 'Lookups and Calculations'!$F$9)</f>
        <v>1951878.888340465</v>
      </c>
      <c r="H643" s="12">
        <f t="shared" ref="H643:H706" si="20">MAX(0,F643-G643)</f>
        <v>0</v>
      </c>
      <c r="I643" s="12">
        <f t="shared" ref="I643:I706" si="21">MAX(0,-F643-G643)</f>
        <v>0</v>
      </c>
      <c r="J643" s="13">
        <f>(1 - Dashboard!$I$9) * H643 * Dashboard!$I$8 * 'Lookups and Calculations'!$F$12</f>
        <v>0</v>
      </c>
      <c r="K643" s="12">
        <f>(1 - Dashboard!$I$11) * I643 * Dashboard!$I$10 * 'Lookups and Calculations'!$F$12</f>
        <v>0</v>
      </c>
      <c r="L643" s="12">
        <f>(H643 - I643) * Dashboard!$I$13 * (Dashboard!$D$12 / 365) * 'Lookups and Calculations'!$F$12</f>
        <v>0</v>
      </c>
      <c r="M643" s="3">
        <f>(G643*2) * Dashboard!$I$13 * (Dashboard!$D$12 / 365) * 'Lookups and Calculations'!$F$12</f>
        <v>1602.0878730267946</v>
      </c>
      <c r="N643" s="12">
        <f>H643 * Dashboard!$I$14 * Dashboard!$I$15 * (Dashboard!$D$12 / 365) * 'Lookups and Calculations'!$F$12</f>
        <v>0</v>
      </c>
    </row>
    <row r="644" spans="1:14" x14ac:dyDescent="0.35">
      <c r="A644" s="2">
        <v>643</v>
      </c>
      <c r="B644" s="11">
        <v>1.1644520118234778</v>
      </c>
      <c r="C644" s="11">
        <v>-1.2088944325106952</v>
      </c>
      <c r="D644" s="3">
        <f>B644*Dashboard!$D$11*Dashboard!$D$10*SQRT(Dashboard!$D$12/365)</f>
        <v>289112.20259399532</v>
      </c>
      <c r="E644" s="3">
        <f>IF(Dashboard!$I$3,C644*Dashboard!$E$11*Dashboard!$E$10*SQRT(Dashboard!$D$12/365),0)</f>
        <v>-600292.89062668162</v>
      </c>
      <c r="F644" s="3">
        <f>D644+IF(Dashboard!$I$3,E644,0)</f>
        <v>-311180.6880326863</v>
      </c>
      <c r="G644" s="3">
        <f>IF(Dashboard!$I$4, ('Lookups and Calculations'!$F$9) / (1 - 'Lookups and Calculations'!$F$10), 'Lookups and Calculations'!$F$9)</f>
        <v>1951878.888340465</v>
      </c>
      <c r="H644" s="12">
        <f t="shared" si="20"/>
        <v>0</v>
      </c>
      <c r="I644" s="12">
        <f t="shared" si="21"/>
        <v>0</v>
      </c>
      <c r="J644" s="13">
        <f>(1 - Dashboard!$I$9) * H644 * Dashboard!$I$8 * 'Lookups and Calculations'!$F$12</f>
        <v>0</v>
      </c>
      <c r="K644" s="12">
        <f>(1 - Dashboard!$I$11) * I644 * Dashboard!$I$10 * 'Lookups and Calculations'!$F$12</f>
        <v>0</v>
      </c>
      <c r="L644" s="12">
        <f>(H644 - I644) * Dashboard!$I$13 * (Dashboard!$D$12 / 365) * 'Lookups and Calculations'!$F$12</f>
        <v>0</v>
      </c>
      <c r="M644" s="3">
        <f>(G644*2) * Dashboard!$I$13 * (Dashboard!$D$12 / 365) * 'Lookups and Calculations'!$F$12</f>
        <v>1602.0878730267946</v>
      </c>
      <c r="N644" s="12">
        <f>H644 * Dashboard!$I$14 * Dashboard!$I$15 * (Dashboard!$D$12 / 365) * 'Lookups and Calculations'!$F$12</f>
        <v>0</v>
      </c>
    </row>
    <row r="645" spans="1:14" x14ac:dyDescent="0.35">
      <c r="A645" s="2">
        <v>644</v>
      </c>
      <c r="B645" s="11">
        <v>0.83792676868193439</v>
      </c>
      <c r="C645" s="11">
        <v>-2.6930091861512908</v>
      </c>
      <c r="D645" s="3">
        <f>B645*Dashboard!$D$11*Dashboard!$D$10*SQRT(Dashboard!$D$12/365)</f>
        <v>208041.93839361693</v>
      </c>
      <c r="E645" s="3">
        <f>IF(Dashboard!$I$3,C645*Dashboard!$E$11*Dashboard!$E$10*SQRT(Dashboard!$D$12/365),0)</f>
        <v>-1337250.1563114475</v>
      </c>
      <c r="F645" s="3">
        <f>D645+IF(Dashboard!$I$3,E645,0)</f>
        <v>-1129208.2179178307</v>
      </c>
      <c r="G645" s="3">
        <f>IF(Dashboard!$I$4, ('Lookups and Calculations'!$F$9) / (1 - 'Lookups and Calculations'!$F$10), 'Lookups and Calculations'!$F$9)</f>
        <v>1951878.888340465</v>
      </c>
      <c r="H645" s="12">
        <f t="shared" si="20"/>
        <v>0</v>
      </c>
      <c r="I645" s="12">
        <f t="shared" si="21"/>
        <v>0</v>
      </c>
      <c r="J645" s="13">
        <f>(1 - Dashboard!$I$9) * H645 * Dashboard!$I$8 * 'Lookups and Calculations'!$F$12</f>
        <v>0</v>
      </c>
      <c r="K645" s="12">
        <f>(1 - Dashboard!$I$11) * I645 * Dashboard!$I$10 * 'Lookups and Calculations'!$F$12</f>
        <v>0</v>
      </c>
      <c r="L645" s="12">
        <f>(H645 - I645) * Dashboard!$I$13 * (Dashboard!$D$12 / 365) * 'Lookups and Calculations'!$F$12</f>
        <v>0</v>
      </c>
      <c r="M645" s="3">
        <f>(G645*2) * Dashboard!$I$13 * (Dashboard!$D$12 / 365) * 'Lookups and Calculations'!$F$12</f>
        <v>1602.0878730267946</v>
      </c>
      <c r="N645" s="12">
        <f>H645 * Dashboard!$I$14 * Dashboard!$I$15 * (Dashboard!$D$12 / 365) * 'Lookups and Calculations'!$F$12</f>
        <v>0</v>
      </c>
    </row>
    <row r="646" spans="1:14" x14ac:dyDescent="0.35">
      <c r="A646" s="2">
        <v>645</v>
      </c>
      <c r="B646" s="11">
        <v>-0.54443670939945321</v>
      </c>
      <c r="C646" s="11">
        <v>0.39127422441637838</v>
      </c>
      <c r="D646" s="3">
        <f>B646*Dashboard!$D$11*Dashboard!$D$10*SQRT(Dashboard!$D$12/365)</f>
        <v>-135173.70800108506</v>
      </c>
      <c r="E646" s="3">
        <f>IF(Dashboard!$I$3,C646*Dashboard!$E$11*Dashboard!$E$10*SQRT(Dashboard!$D$12/365),0)</f>
        <v>194292.51131119151</v>
      </c>
      <c r="F646" s="3">
        <f>D646+IF(Dashboard!$I$3,E646,0)</f>
        <v>59118.80331010645</v>
      </c>
      <c r="G646" s="3">
        <f>IF(Dashboard!$I$4, ('Lookups and Calculations'!$F$9) / (1 - 'Lookups and Calculations'!$F$10), 'Lookups and Calculations'!$F$9)</f>
        <v>1951878.888340465</v>
      </c>
      <c r="H646" s="12">
        <f t="shared" si="20"/>
        <v>0</v>
      </c>
      <c r="I646" s="12">
        <f t="shared" si="21"/>
        <v>0</v>
      </c>
      <c r="J646" s="13">
        <f>(1 - Dashboard!$I$9) * H646 * Dashboard!$I$8 * 'Lookups and Calculations'!$F$12</f>
        <v>0</v>
      </c>
      <c r="K646" s="12">
        <f>(1 - Dashboard!$I$11) * I646 * Dashboard!$I$10 * 'Lookups and Calculations'!$F$12</f>
        <v>0</v>
      </c>
      <c r="L646" s="12">
        <f>(H646 - I646) * Dashboard!$I$13 * (Dashboard!$D$12 / 365) * 'Lookups and Calculations'!$F$12</f>
        <v>0</v>
      </c>
      <c r="M646" s="3">
        <f>(G646*2) * Dashboard!$I$13 * (Dashboard!$D$12 / 365) * 'Lookups and Calculations'!$F$12</f>
        <v>1602.0878730267946</v>
      </c>
      <c r="N646" s="12">
        <f>H646 * Dashboard!$I$14 * Dashboard!$I$15 * (Dashboard!$D$12 / 365) * 'Lookups and Calculations'!$F$12</f>
        <v>0</v>
      </c>
    </row>
    <row r="647" spans="1:14" x14ac:dyDescent="0.35">
      <c r="A647" s="2">
        <v>646</v>
      </c>
      <c r="B647" s="11">
        <v>-1.4108831840082214</v>
      </c>
      <c r="C647" s="11">
        <v>0.5912651940673731</v>
      </c>
      <c r="D647" s="3">
        <f>B647*Dashboard!$D$11*Dashboard!$D$10*SQRT(Dashboard!$D$12/365)</f>
        <v>-350296.5693645787</v>
      </c>
      <c r="E647" s="3">
        <f>IF(Dashboard!$I$3,C647*Dashboard!$E$11*Dashboard!$E$10*SQRT(Dashboard!$D$12/365),0)</f>
        <v>293600.73380146793</v>
      </c>
      <c r="F647" s="3">
        <f>D647+IF(Dashboard!$I$3,E647,0)</f>
        <v>-56695.83556311077</v>
      </c>
      <c r="G647" s="3">
        <f>IF(Dashboard!$I$4, ('Lookups and Calculations'!$F$9) / (1 - 'Lookups and Calculations'!$F$10), 'Lookups and Calculations'!$F$9)</f>
        <v>1951878.888340465</v>
      </c>
      <c r="H647" s="12">
        <f t="shared" si="20"/>
        <v>0</v>
      </c>
      <c r="I647" s="12">
        <f t="shared" si="21"/>
        <v>0</v>
      </c>
      <c r="J647" s="13">
        <f>(1 - Dashboard!$I$9) * H647 * Dashboard!$I$8 * 'Lookups and Calculations'!$F$12</f>
        <v>0</v>
      </c>
      <c r="K647" s="12">
        <f>(1 - Dashboard!$I$11) * I647 * Dashboard!$I$10 * 'Lookups and Calculations'!$F$12</f>
        <v>0</v>
      </c>
      <c r="L647" s="12">
        <f>(H647 - I647) * Dashboard!$I$13 * (Dashboard!$D$12 / 365) * 'Lookups and Calculations'!$F$12</f>
        <v>0</v>
      </c>
      <c r="M647" s="3">
        <f>(G647*2) * Dashboard!$I$13 * (Dashboard!$D$12 / 365) * 'Lookups and Calculations'!$F$12</f>
        <v>1602.0878730267946</v>
      </c>
      <c r="N647" s="12">
        <f>H647 * Dashboard!$I$14 * Dashboard!$I$15 * (Dashboard!$D$12 / 365) * 'Lookups and Calculations'!$F$12</f>
        <v>0</v>
      </c>
    </row>
    <row r="648" spans="1:14" x14ac:dyDescent="0.35">
      <c r="A648" s="2">
        <v>647</v>
      </c>
      <c r="B648" s="11">
        <v>0.54104815322439392</v>
      </c>
      <c r="C648" s="11">
        <v>1.6691470364205976</v>
      </c>
      <c r="D648" s="3">
        <f>B648*Dashboard!$D$11*Dashboard!$D$10*SQRT(Dashboard!$D$12/365)</f>
        <v>134332.39128778339</v>
      </c>
      <c r="E648" s="3">
        <f>IF(Dashboard!$I$3,C648*Dashboard!$E$11*Dashboard!$E$10*SQRT(Dashboard!$D$12/365),0)</f>
        <v>828837.54977092671</v>
      </c>
      <c r="F648" s="3">
        <f>D648+IF(Dashboard!$I$3,E648,0)</f>
        <v>963169.9410587101</v>
      </c>
      <c r="G648" s="3">
        <f>IF(Dashboard!$I$4, ('Lookups and Calculations'!$F$9) / (1 - 'Lookups and Calculations'!$F$10), 'Lookups and Calculations'!$F$9)</f>
        <v>1951878.888340465</v>
      </c>
      <c r="H648" s="12">
        <f t="shared" si="20"/>
        <v>0</v>
      </c>
      <c r="I648" s="12">
        <f t="shared" si="21"/>
        <v>0</v>
      </c>
      <c r="J648" s="13">
        <f>(1 - Dashboard!$I$9) * H648 * Dashboard!$I$8 * 'Lookups and Calculations'!$F$12</f>
        <v>0</v>
      </c>
      <c r="K648" s="12">
        <f>(1 - Dashboard!$I$11) * I648 * Dashboard!$I$10 * 'Lookups and Calculations'!$F$12</f>
        <v>0</v>
      </c>
      <c r="L648" s="12">
        <f>(H648 - I648) * Dashboard!$I$13 * (Dashboard!$D$12 / 365) * 'Lookups and Calculations'!$F$12</f>
        <v>0</v>
      </c>
      <c r="M648" s="3">
        <f>(G648*2) * Dashboard!$I$13 * (Dashboard!$D$12 / 365) * 'Lookups and Calculations'!$F$12</f>
        <v>1602.0878730267946</v>
      </c>
      <c r="N648" s="12">
        <f>H648 * Dashboard!$I$14 * Dashboard!$I$15 * (Dashboard!$D$12 / 365) * 'Lookups and Calculations'!$F$12</f>
        <v>0</v>
      </c>
    </row>
    <row r="649" spans="1:14" x14ac:dyDescent="0.35">
      <c r="A649" s="2">
        <v>648</v>
      </c>
      <c r="B649" s="11">
        <v>0.89045741569385484</v>
      </c>
      <c r="C649" s="11">
        <v>1.1032855425618964</v>
      </c>
      <c r="D649" s="3">
        <f>B649*Dashboard!$D$11*Dashboard!$D$10*SQRT(Dashboard!$D$12/365)</f>
        <v>221084.34023336423</v>
      </c>
      <c r="E649" s="3">
        <f>IF(Dashboard!$I$3,C649*Dashboard!$E$11*Dashboard!$E$10*SQRT(Dashboard!$D$12/365),0)</f>
        <v>547851.36710045033</v>
      </c>
      <c r="F649" s="3">
        <f>D649+IF(Dashboard!$I$3,E649,0)</f>
        <v>768935.70733381459</v>
      </c>
      <c r="G649" s="3">
        <f>IF(Dashboard!$I$4, ('Lookups and Calculations'!$F$9) / (1 - 'Lookups and Calculations'!$F$10), 'Lookups and Calculations'!$F$9)</f>
        <v>1951878.888340465</v>
      </c>
      <c r="H649" s="12">
        <f t="shared" si="20"/>
        <v>0</v>
      </c>
      <c r="I649" s="12">
        <f t="shared" si="21"/>
        <v>0</v>
      </c>
      <c r="J649" s="13">
        <f>(1 - Dashboard!$I$9) * H649 * Dashboard!$I$8 * 'Lookups and Calculations'!$F$12</f>
        <v>0</v>
      </c>
      <c r="K649" s="12">
        <f>(1 - Dashboard!$I$11) * I649 * Dashboard!$I$10 * 'Lookups and Calculations'!$F$12</f>
        <v>0</v>
      </c>
      <c r="L649" s="12">
        <f>(H649 - I649) * Dashboard!$I$13 * (Dashboard!$D$12 / 365) * 'Lookups and Calculations'!$F$12</f>
        <v>0</v>
      </c>
      <c r="M649" s="3">
        <f>(G649*2) * Dashboard!$I$13 * (Dashboard!$D$12 / 365) * 'Lookups and Calculations'!$F$12</f>
        <v>1602.0878730267946</v>
      </c>
      <c r="N649" s="12">
        <f>H649 * Dashboard!$I$14 * Dashboard!$I$15 * (Dashboard!$D$12 / 365) * 'Lookups and Calculations'!$F$12</f>
        <v>0</v>
      </c>
    </row>
    <row r="650" spans="1:14" x14ac:dyDescent="0.35">
      <c r="A650" s="2">
        <v>649</v>
      </c>
      <c r="B650" s="11">
        <v>-1.456064444502176E-2</v>
      </c>
      <c r="C650" s="11">
        <v>-0.87089196800612256</v>
      </c>
      <c r="D650" s="3">
        <f>B650*Dashboard!$D$11*Dashboard!$D$10*SQRT(Dashboard!$D$12/365)</f>
        <v>-3615.1425253636098</v>
      </c>
      <c r="E650" s="3">
        <f>IF(Dashboard!$I$3,C650*Dashboard!$E$11*Dashboard!$E$10*SQRT(Dashboard!$D$12/365),0)</f>
        <v>-432453.19263502333</v>
      </c>
      <c r="F650" s="3">
        <f>D650+IF(Dashboard!$I$3,E650,0)</f>
        <v>-436068.33516038692</v>
      </c>
      <c r="G650" s="3">
        <f>IF(Dashboard!$I$4, ('Lookups and Calculations'!$F$9) / (1 - 'Lookups and Calculations'!$F$10), 'Lookups and Calculations'!$F$9)</f>
        <v>1951878.888340465</v>
      </c>
      <c r="H650" s="12">
        <f t="shared" si="20"/>
        <v>0</v>
      </c>
      <c r="I650" s="12">
        <f t="shared" si="21"/>
        <v>0</v>
      </c>
      <c r="J650" s="13">
        <f>(1 - Dashboard!$I$9) * H650 * Dashboard!$I$8 * 'Lookups and Calculations'!$F$12</f>
        <v>0</v>
      </c>
      <c r="K650" s="12">
        <f>(1 - Dashboard!$I$11) * I650 * Dashboard!$I$10 * 'Lookups and Calculations'!$F$12</f>
        <v>0</v>
      </c>
      <c r="L650" s="12">
        <f>(H650 - I650) * Dashboard!$I$13 * (Dashboard!$D$12 / 365) * 'Lookups and Calculations'!$F$12</f>
        <v>0</v>
      </c>
      <c r="M650" s="3">
        <f>(G650*2) * Dashboard!$I$13 * (Dashboard!$D$12 / 365) * 'Lookups and Calculations'!$F$12</f>
        <v>1602.0878730267946</v>
      </c>
      <c r="N650" s="12">
        <f>H650 * Dashboard!$I$14 * Dashboard!$I$15 * (Dashboard!$D$12 / 365) * 'Lookups and Calculations'!$F$12</f>
        <v>0</v>
      </c>
    </row>
    <row r="651" spans="1:14" x14ac:dyDescent="0.35">
      <c r="A651" s="2">
        <v>650</v>
      </c>
      <c r="B651" s="11">
        <v>7.7353348480768858E-2</v>
      </c>
      <c r="C651" s="11">
        <v>0.3998284234786752</v>
      </c>
      <c r="D651" s="3">
        <f>B651*Dashboard!$D$11*Dashboard!$D$10*SQRT(Dashboard!$D$12/365)</f>
        <v>19205.4260117386</v>
      </c>
      <c r="E651" s="3">
        <f>IF(Dashboard!$I$3,C651*Dashboard!$E$11*Dashboard!$E$10*SQRT(Dashboard!$D$12/365),0)</f>
        <v>198540.21462093174</v>
      </c>
      <c r="F651" s="3">
        <f>D651+IF(Dashboard!$I$3,E651,0)</f>
        <v>217745.64063267034</v>
      </c>
      <c r="G651" s="3">
        <f>IF(Dashboard!$I$4, ('Lookups and Calculations'!$F$9) / (1 - 'Lookups and Calculations'!$F$10), 'Lookups and Calculations'!$F$9)</f>
        <v>1951878.888340465</v>
      </c>
      <c r="H651" s="12">
        <f t="shared" si="20"/>
        <v>0</v>
      </c>
      <c r="I651" s="12">
        <f t="shared" si="21"/>
        <v>0</v>
      </c>
      <c r="J651" s="13">
        <f>(1 - Dashboard!$I$9) * H651 * Dashboard!$I$8 * 'Lookups and Calculations'!$F$12</f>
        <v>0</v>
      </c>
      <c r="K651" s="12">
        <f>(1 - Dashboard!$I$11) * I651 * Dashboard!$I$10 * 'Lookups and Calculations'!$F$12</f>
        <v>0</v>
      </c>
      <c r="L651" s="12">
        <f>(H651 - I651) * Dashboard!$I$13 * (Dashboard!$D$12 / 365) * 'Lookups and Calculations'!$F$12</f>
        <v>0</v>
      </c>
      <c r="M651" s="3">
        <f>(G651*2) * Dashboard!$I$13 * (Dashboard!$D$12 / 365) * 'Lookups and Calculations'!$F$12</f>
        <v>1602.0878730267946</v>
      </c>
      <c r="N651" s="12">
        <f>H651 * Dashboard!$I$14 * Dashboard!$I$15 * (Dashboard!$D$12 / 365) * 'Lookups and Calculations'!$F$12</f>
        <v>0</v>
      </c>
    </row>
    <row r="652" spans="1:14" x14ac:dyDescent="0.35">
      <c r="A652" s="2">
        <v>651</v>
      </c>
      <c r="B652" s="11">
        <v>0.11399735750957309</v>
      </c>
      <c r="C652" s="11">
        <v>-2.0144142935564151</v>
      </c>
      <c r="D652" s="3">
        <f>B652*Dashboard!$D$11*Dashboard!$D$10*SQRT(Dashboard!$D$12/365)</f>
        <v>28303.465308009618</v>
      </c>
      <c r="E652" s="3">
        <f>IF(Dashboard!$I$3,C652*Dashboard!$E$11*Dashboard!$E$10*SQRT(Dashboard!$D$12/365),0)</f>
        <v>-1000284.678859241</v>
      </c>
      <c r="F652" s="3">
        <f>D652+IF(Dashboard!$I$3,E652,0)</f>
        <v>-971981.21355123131</v>
      </c>
      <c r="G652" s="3">
        <f>IF(Dashboard!$I$4, ('Lookups and Calculations'!$F$9) / (1 - 'Lookups and Calculations'!$F$10), 'Lookups and Calculations'!$F$9)</f>
        <v>1951878.888340465</v>
      </c>
      <c r="H652" s="12">
        <f t="shared" si="20"/>
        <v>0</v>
      </c>
      <c r="I652" s="12">
        <f t="shared" si="21"/>
        <v>0</v>
      </c>
      <c r="J652" s="13">
        <f>(1 - Dashboard!$I$9) * H652 * Dashboard!$I$8 * 'Lookups and Calculations'!$F$12</f>
        <v>0</v>
      </c>
      <c r="K652" s="12">
        <f>(1 - Dashboard!$I$11) * I652 * Dashboard!$I$10 * 'Lookups and Calculations'!$F$12</f>
        <v>0</v>
      </c>
      <c r="L652" s="12">
        <f>(H652 - I652) * Dashboard!$I$13 * (Dashboard!$D$12 / 365) * 'Lookups and Calculations'!$F$12</f>
        <v>0</v>
      </c>
      <c r="M652" s="3">
        <f>(G652*2) * Dashboard!$I$13 * (Dashboard!$D$12 / 365) * 'Lookups and Calculations'!$F$12</f>
        <v>1602.0878730267946</v>
      </c>
      <c r="N652" s="12">
        <f>H652 * Dashboard!$I$14 * Dashboard!$I$15 * (Dashboard!$D$12 / 365) * 'Lookups and Calculations'!$F$12</f>
        <v>0</v>
      </c>
    </row>
    <row r="653" spans="1:14" x14ac:dyDescent="0.35">
      <c r="A653" s="2">
        <v>652</v>
      </c>
      <c r="B653" s="11">
        <v>-0.41335936329357226</v>
      </c>
      <c r="C653" s="11">
        <v>0.20602181313495924</v>
      </c>
      <c r="D653" s="3">
        <f>B653*Dashboard!$D$11*Dashboard!$D$10*SQRT(Dashboard!$D$12/365)</f>
        <v>-102629.59295120576</v>
      </c>
      <c r="E653" s="3">
        <f>IF(Dashboard!$I$3,C653*Dashboard!$E$11*Dashboard!$E$10*SQRT(Dashboard!$D$12/365),0)</f>
        <v>102302.91943861736</v>
      </c>
      <c r="F653" s="3">
        <f>D653+IF(Dashboard!$I$3,E653,0)</f>
        <v>-326.67351258840063</v>
      </c>
      <c r="G653" s="3">
        <f>IF(Dashboard!$I$4, ('Lookups and Calculations'!$F$9) / (1 - 'Lookups and Calculations'!$F$10), 'Lookups and Calculations'!$F$9)</f>
        <v>1951878.888340465</v>
      </c>
      <c r="H653" s="12">
        <f t="shared" si="20"/>
        <v>0</v>
      </c>
      <c r="I653" s="12">
        <f t="shared" si="21"/>
        <v>0</v>
      </c>
      <c r="J653" s="13">
        <f>(1 - Dashboard!$I$9) * H653 * Dashboard!$I$8 * 'Lookups and Calculations'!$F$12</f>
        <v>0</v>
      </c>
      <c r="K653" s="12">
        <f>(1 - Dashboard!$I$11) * I653 * Dashboard!$I$10 * 'Lookups and Calculations'!$F$12</f>
        <v>0</v>
      </c>
      <c r="L653" s="12">
        <f>(H653 - I653) * Dashboard!$I$13 * (Dashboard!$D$12 / 365) * 'Lookups and Calculations'!$F$12</f>
        <v>0</v>
      </c>
      <c r="M653" s="3">
        <f>(G653*2) * Dashboard!$I$13 * (Dashboard!$D$12 / 365) * 'Lookups and Calculations'!$F$12</f>
        <v>1602.0878730267946</v>
      </c>
      <c r="N653" s="12">
        <f>H653 * Dashboard!$I$14 * Dashboard!$I$15 * (Dashboard!$D$12 / 365) * 'Lookups and Calculations'!$F$12</f>
        <v>0</v>
      </c>
    </row>
    <row r="654" spans="1:14" x14ac:dyDescent="0.35">
      <c r="A654" s="2">
        <v>653</v>
      </c>
      <c r="B654" s="11">
        <v>1.7309192249332495</v>
      </c>
      <c r="C654" s="11">
        <v>-0.1045378116999021</v>
      </c>
      <c r="D654" s="3">
        <f>B654*Dashboard!$D$11*Dashboard!$D$10*SQRT(Dashboard!$D$12/365)</f>
        <v>429755.68297494121</v>
      </c>
      <c r="E654" s="3">
        <f>IF(Dashboard!$I$3,C654*Dashboard!$E$11*Dashboard!$E$10*SQRT(Dashboard!$D$12/365),0)</f>
        <v>-51909.665126666703</v>
      </c>
      <c r="F654" s="3">
        <f>D654+IF(Dashboard!$I$3,E654,0)</f>
        <v>377846.0178482745</v>
      </c>
      <c r="G654" s="3">
        <f>IF(Dashboard!$I$4, ('Lookups and Calculations'!$F$9) / (1 - 'Lookups and Calculations'!$F$10), 'Lookups and Calculations'!$F$9)</f>
        <v>1951878.888340465</v>
      </c>
      <c r="H654" s="12">
        <f t="shared" si="20"/>
        <v>0</v>
      </c>
      <c r="I654" s="12">
        <f t="shared" si="21"/>
        <v>0</v>
      </c>
      <c r="J654" s="13">
        <f>(1 - Dashboard!$I$9) * H654 * Dashboard!$I$8 * 'Lookups and Calculations'!$F$12</f>
        <v>0</v>
      </c>
      <c r="K654" s="12">
        <f>(1 - Dashboard!$I$11) * I654 * Dashboard!$I$10 * 'Lookups and Calculations'!$F$12</f>
        <v>0</v>
      </c>
      <c r="L654" s="12">
        <f>(H654 - I654) * Dashboard!$I$13 * (Dashboard!$D$12 / 365) * 'Lookups and Calculations'!$F$12</f>
        <v>0</v>
      </c>
      <c r="M654" s="3">
        <f>(G654*2) * Dashboard!$I$13 * (Dashboard!$D$12 / 365) * 'Lookups and Calculations'!$F$12</f>
        <v>1602.0878730267946</v>
      </c>
      <c r="N654" s="12">
        <f>H654 * Dashboard!$I$14 * Dashboard!$I$15 * (Dashboard!$D$12 / 365) * 'Lookups and Calculations'!$F$12</f>
        <v>0</v>
      </c>
    </row>
    <row r="655" spans="1:14" x14ac:dyDescent="0.35">
      <c r="A655" s="2">
        <v>654</v>
      </c>
      <c r="B655" s="11">
        <v>-0.65771567351882021</v>
      </c>
      <c r="C655" s="11">
        <v>-0.22758032741454473</v>
      </c>
      <c r="D655" s="3">
        <f>B655*Dashboard!$D$11*Dashboard!$D$10*SQRT(Dashboard!$D$12/365)</f>
        <v>-163298.80932907443</v>
      </c>
      <c r="E655" s="3">
        <f>IF(Dashboard!$I$3,C655*Dashboard!$E$11*Dashboard!$E$10*SQRT(Dashboard!$D$12/365),0)</f>
        <v>-113008.09145899929</v>
      </c>
      <c r="F655" s="3">
        <f>D655+IF(Dashboard!$I$3,E655,0)</f>
        <v>-276306.90078807372</v>
      </c>
      <c r="G655" s="3">
        <f>IF(Dashboard!$I$4, ('Lookups and Calculations'!$F$9) / (1 - 'Lookups and Calculations'!$F$10), 'Lookups and Calculations'!$F$9)</f>
        <v>1951878.888340465</v>
      </c>
      <c r="H655" s="12">
        <f t="shared" si="20"/>
        <v>0</v>
      </c>
      <c r="I655" s="12">
        <f t="shared" si="21"/>
        <v>0</v>
      </c>
      <c r="J655" s="13">
        <f>(1 - Dashboard!$I$9) * H655 * Dashboard!$I$8 * 'Lookups and Calculations'!$F$12</f>
        <v>0</v>
      </c>
      <c r="K655" s="12">
        <f>(1 - Dashboard!$I$11) * I655 * Dashboard!$I$10 * 'Lookups and Calculations'!$F$12</f>
        <v>0</v>
      </c>
      <c r="L655" s="12">
        <f>(H655 - I655) * Dashboard!$I$13 * (Dashboard!$D$12 / 365) * 'Lookups and Calculations'!$F$12</f>
        <v>0</v>
      </c>
      <c r="M655" s="3">
        <f>(G655*2) * Dashboard!$I$13 * (Dashboard!$D$12 / 365) * 'Lookups and Calculations'!$F$12</f>
        <v>1602.0878730267946</v>
      </c>
      <c r="N655" s="12">
        <f>H655 * Dashboard!$I$14 * Dashboard!$I$15 * (Dashboard!$D$12 / 365) * 'Lookups and Calculations'!$F$12</f>
        <v>0</v>
      </c>
    </row>
    <row r="656" spans="1:14" x14ac:dyDescent="0.35">
      <c r="A656" s="2">
        <v>655</v>
      </c>
      <c r="B656" s="11">
        <v>2.7295515425194594</v>
      </c>
      <c r="C656" s="11">
        <v>-2.0209942233473139</v>
      </c>
      <c r="D656" s="3">
        <f>B656*Dashboard!$D$11*Dashboard!$D$10*SQRT(Dashboard!$D$12/365)</f>
        <v>677697.87894983438</v>
      </c>
      <c r="E656" s="3">
        <f>IF(Dashboard!$I$3,C656*Dashboard!$E$11*Dashboard!$E$10*SQRT(Dashboard!$D$12/365),0)</f>
        <v>-1003552.0320441638</v>
      </c>
      <c r="F656" s="3">
        <f>D656+IF(Dashboard!$I$3,E656,0)</f>
        <v>-325854.15309432941</v>
      </c>
      <c r="G656" s="3">
        <f>IF(Dashboard!$I$4, ('Lookups and Calculations'!$F$9) / (1 - 'Lookups and Calculations'!$F$10), 'Lookups and Calculations'!$F$9)</f>
        <v>1951878.888340465</v>
      </c>
      <c r="H656" s="12">
        <f t="shared" si="20"/>
        <v>0</v>
      </c>
      <c r="I656" s="12">
        <f t="shared" si="21"/>
        <v>0</v>
      </c>
      <c r="J656" s="13">
        <f>(1 - Dashboard!$I$9) * H656 * Dashboard!$I$8 * 'Lookups and Calculations'!$F$12</f>
        <v>0</v>
      </c>
      <c r="K656" s="12">
        <f>(1 - Dashboard!$I$11) * I656 * Dashboard!$I$10 * 'Lookups and Calculations'!$F$12</f>
        <v>0</v>
      </c>
      <c r="L656" s="12">
        <f>(H656 - I656) * Dashboard!$I$13 * (Dashboard!$D$12 / 365) * 'Lookups and Calculations'!$F$12</f>
        <v>0</v>
      </c>
      <c r="M656" s="3">
        <f>(G656*2) * Dashboard!$I$13 * (Dashboard!$D$12 / 365) * 'Lookups and Calculations'!$F$12</f>
        <v>1602.0878730267946</v>
      </c>
      <c r="N656" s="12">
        <f>H656 * Dashboard!$I$14 * Dashboard!$I$15 * (Dashboard!$D$12 / 365) * 'Lookups and Calculations'!$F$12</f>
        <v>0</v>
      </c>
    </row>
    <row r="657" spans="1:14" x14ac:dyDescent="0.35">
      <c r="A657" s="2">
        <v>656</v>
      </c>
      <c r="B657" s="11">
        <v>0.76777138222405306</v>
      </c>
      <c r="C657" s="11">
        <v>-0.12415124274390384</v>
      </c>
      <c r="D657" s="3">
        <f>B657*Dashboard!$D$11*Dashboard!$D$10*SQRT(Dashboard!$D$12/365)</f>
        <v>190623.63510870171</v>
      </c>
      <c r="E657" s="3">
        <f>IF(Dashboard!$I$3,C657*Dashboard!$E$11*Dashboard!$E$10*SQRT(Dashboard!$D$12/365),0)</f>
        <v>-61648.979743294098</v>
      </c>
      <c r="F657" s="3">
        <f>D657+IF(Dashboard!$I$3,E657,0)</f>
        <v>128974.65536540761</v>
      </c>
      <c r="G657" s="3">
        <f>IF(Dashboard!$I$4, ('Lookups and Calculations'!$F$9) / (1 - 'Lookups and Calculations'!$F$10), 'Lookups and Calculations'!$F$9)</f>
        <v>1951878.888340465</v>
      </c>
      <c r="H657" s="12">
        <f t="shared" si="20"/>
        <v>0</v>
      </c>
      <c r="I657" s="12">
        <f t="shared" si="21"/>
        <v>0</v>
      </c>
      <c r="J657" s="13">
        <f>(1 - Dashboard!$I$9) * H657 * Dashboard!$I$8 * 'Lookups and Calculations'!$F$12</f>
        <v>0</v>
      </c>
      <c r="K657" s="12">
        <f>(1 - Dashboard!$I$11) * I657 * Dashboard!$I$10 * 'Lookups and Calculations'!$F$12</f>
        <v>0</v>
      </c>
      <c r="L657" s="12">
        <f>(H657 - I657) * Dashboard!$I$13 * (Dashboard!$D$12 / 365) * 'Lookups and Calculations'!$F$12</f>
        <v>0</v>
      </c>
      <c r="M657" s="3">
        <f>(G657*2) * Dashboard!$I$13 * (Dashboard!$D$12 / 365) * 'Lookups and Calculations'!$F$12</f>
        <v>1602.0878730267946</v>
      </c>
      <c r="N657" s="12">
        <f>H657 * Dashboard!$I$14 * Dashboard!$I$15 * (Dashboard!$D$12 / 365) * 'Lookups and Calculations'!$F$12</f>
        <v>0</v>
      </c>
    </row>
    <row r="658" spans="1:14" x14ac:dyDescent="0.35">
      <c r="A658" s="2">
        <v>657</v>
      </c>
      <c r="B658" s="11">
        <v>-0.54403891395375203</v>
      </c>
      <c r="C658" s="11">
        <v>-1.1365348837224867</v>
      </c>
      <c r="D658" s="3">
        <f>B658*Dashboard!$D$11*Dashboard!$D$10*SQRT(Dashboard!$D$12/365)</f>
        <v>-135074.94264508865</v>
      </c>
      <c r="E658" s="3">
        <f>IF(Dashboard!$I$3,C658*Dashboard!$E$11*Dashboard!$E$10*SQRT(Dashboard!$D$12/365),0)</f>
        <v>-564361.77742244257</v>
      </c>
      <c r="F658" s="3">
        <f>D658+IF(Dashboard!$I$3,E658,0)</f>
        <v>-699436.72006753122</v>
      </c>
      <c r="G658" s="3">
        <f>IF(Dashboard!$I$4, ('Lookups and Calculations'!$F$9) / (1 - 'Lookups and Calculations'!$F$10), 'Lookups and Calculations'!$F$9)</f>
        <v>1951878.888340465</v>
      </c>
      <c r="H658" s="12">
        <f t="shared" si="20"/>
        <v>0</v>
      </c>
      <c r="I658" s="12">
        <f t="shared" si="21"/>
        <v>0</v>
      </c>
      <c r="J658" s="13">
        <f>(1 - Dashboard!$I$9) * H658 * Dashboard!$I$8 * 'Lookups and Calculations'!$F$12</f>
        <v>0</v>
      </c>
      <c r="K658" s="12">
        <f>(1 - Dashboard!$I$11) * I658 * Dashboard!$I$10 * 'Lookups and Calculations'!$F$12</f>
        <v>0</v>
      </c>
      <c r="L658" s="12">
        <f>(H658 - I658) * Dashboard!$I$13 * (Dashboard!$D$12 / 365) * 'Lookups and Calculations'!$F$12</f>
        <v>0</v>
      </c>
      <c r="M658" s="3">
        <f>(G658*2) * Dashboard!$I$13 * (Dashboard!$D$12 / 365) * 'Lookups and Calculations'!$F$12</f>
        <v>1602.0878730267946</v>
      </c>
      <c r="N658" s="12">
        <f>H658 * Dashboard!$I$14 * Dashboard!$I$15 * (Dashboard!$D$12 / 365) * 'Lookups and Calculations'!$F$12</f>
        <v>0</v>
      </c>
    </row>
    <row r="659" spans="1:14" x14ac:dyDescent="0.35">
      <c r="A659" s="2">
        <v>658</v>
      </c>
      <c r="B659" s="11">
        <v>0.59454414881926043</v>
      </c>
      <c r="C659" s="11">
        <v>-1.4528152973221551</v>
      </c>
      <c r="D659" s="3">
        <f>B659*Dashboard!$D$11*Dashboard!$D$10*SQRT(Dashboard!$D$12/365)</f>
        <v>147614.47157907076</v>
      </c>
      <c r="E659" s="3">
        <f>IF(Dashboard!$I$3,C659*Dashboard!$E$11*Dashboard!$E$10*SQRT(Dashboard!$D$12/365),0)</f>
        <v>-721415.09706924926</v>
      </c>
      <c r="F659" s="3">
        <f>D659+IF(Dashboard!$I$3,E659,0)</f>
        <v>-573800.62549017847</v>
      </c>
      <c r="G659" s="3">
        <f>IF(Dashboard!$I$4, ('Lookups and Calculations'!$F$9) / (1 - 'Lookups and Calculations'!$F$10), 'Lookups and Calculations'!$F$9)</f>
        <v>1951878.888340465</v>
      </c>
      <c r="H659" s="12">
        <f t="shared" si="20"/>
        <v>0</v>
      </c>
      <c r="I659" s="12">
        <f t="shared" si="21"/>
        <v>0</v>
      </c>
      <c r="J659" s="13">
        <f>(1 - Dashboard!$I$9) * H659 * Dashboard!$I$8 * 'Lookups and Calculations'!$F$12</f>
        <v>0</v>
      </c>
      <c r="K659" s="12">
        <f>(1 - Dashboard!$I$11) * I659 * Dashboard!$I$10 * 'Lookups and Calculations'!$F$12</f>
        <v>0</v>
      </c>
      <c r="L659" s="12">
        <f>(H659 - I659) * Dashboard!$I$13 * (Dashboard!$D$12 / 365) * 'Lookups and Calculations'!$F$12</f>
        <v>0</v>
      </c>
      <c r="M659" s="3">
        <f>(G659*2) * Dashboard!$I$13 * (Dashboard!$D$12 / 365) * 'Lookups and Calculations'!$F$12</f>
        <v>1602.0878730267946</v>
      </c>
      <c r="N659" s="12">
        <f>H659 * Dashboard!$I$14 * Dashboard!$I$15 * (Dashboard!$D$12 / 365) * 'Lookups and Calculations'!$F$12</f>
        <v>0</v>
      </c>
    </row>
    <row r="660" spans="1:14" x14ac:dyDescent="0.35">
      <c r="A660" s="2">
        <v>659</v>
      </c>
      <c r="B660" s="11">
        <v>-0.52200848341489248</v>
      </c>
      <c r="C660" s="11">
        <v>0.61057457869302301</v>
      </c>
      <c r="D660" s="3">
        <f>B660*Dashboard!$D$11*Dashboard!$D$10*SQRT(Dashboard!$D$12/365)</f>
        <v>-129605.18843236697</v>
      </c>
      <c r="E660" s="3">
        <f>IF(Dashboard!$I$3,C660*Dashboard!$E$11*Dashboard!$E$10*SQRT(Dashboard!$D$12/365),0)</f>
        <v>303189.07005435345</v>
      </c>
      <c r="F660" s="3">
        <f>D660+IF(Dashboard!$I$3,E660,0)</f>
        <v>173583.88162198648</v>
      </c>
      <c r="G660" s="3">
        <f>IF(Dashboard!$I$4, ('Lookups and Calculations'!$F$9) / (1 - 'Lookups and Calculations'!$F$10), 'Lookups and Calculations'!$F$9)</f>
        <v>1951878.888340465</v>
      </c>
      <c r="H660" s="12">
        <f t="shared" si="20"/>
        <v>0</v>
      </c>
      <c r="I660" s="12">
        <f t="shared" si="21"/>
        <v>0</v>
      </c>
      <c r="J660" s="13">
        <f>(1 - Dashboard!$I$9) * H660 * Dashboard!$I$8 * 'Lookups and Calculations'!$F$12</f>
        <v>0</v>
      </c>
      <c r="K660" s="12">
        <f>(1 - Dashboard!$I$11) * I660 * Dashboard!$I$10 * 'Lookups and Calculations'!$F$12</f>
        <v>0</v>
      </c>
      <c r="L660" s="12">
        <f>(H660 - I660) * Dashboard!$I$13 * (Dashboard!$D$12 / 365) * 'Lookups and Calculations'!$F$12</f>
        <v>0</v>
      </c>
      <c r="M660" s="3">
        <f>(G660*2) * Dashboard!$I$13 * (Dashboard!$D$12 / 365) * 'Lookups and Calculations'!$F$12</f>
        <v>1602.0878730267946</v>
      </c>
      <c r="N660" s="12">
        <f>H660 * Dashboard!$I$14 * Dashboard!$I$15 * (Dashboard!$D$12 / 365) * 'Lookups and Calculations'!$F$12</f>
        <v>0</v>
      </c>
    </row>
    <row r="661" spans="1:14" x14ac:dyDescent="0.35">
      <c r="A661" s="2">
        <v>660</v>
      </c>
      <c r="B661" s="11">
        <v>-0.53320973703817542</v>
      </c>
      <c r="C661" s="11">
        <v>-6.9010106304361774E-2</v>
      </c>
      <c r="D661" s="3">
        <f>B661*Dashboard!$D$11*Dashboard!$D$10*SQRT(Dashboard!$D$12/365)</f>
        <v>-132386.25546987425</v>
      </c>
      <c r="E661" s="3">
        <f>IF(Dashboard!$I$3,C661*Dashboard!$E$11*Dashboard!$E$10*SQRT(Dashboard!$D$12/365),0)</f>
        <v>-34267.902210339118</v>
      </c>
      <c r="F661" s="3">
        <f>D661+IF(Dashboard!$I$3,E661,0)</f>
        <v>-166654.15768021336</v>
      </c>
      <c r="G661" s="3">
        <f>IF(Dashboard!$I$4, ('Lookups and Calculations'!$F$9) / (1 - 'Lookups and Calculations'!$F$10), 'Lookups and Calculations'!$F$9)</f>
        <v>1951878.888340465</v>
      </c>
      <c r="H661" s="12">
        <f t="shared" si="20"/>
        <v>0</v>
      </c>
      <c r="I661" s="12">
        <f t="shared" si="21"/>
        <v>0</v>
      </c>
      <c r="J661" s="13">
        <f>(1 - Dashboard!$I$9) * H661 * Dashboard!$I$8 * 'Lookups and Calculations'!$F$12</f>
        <v>0</v>
      </c>
      <c r="K661" s="12">
        <f>(1 - Dashboard!$I$11) * I661 * Dashboard!$I$10 * 'Lookups and Calculations'!$F$12</f>
        <v>0</v>
      </c>
      <c r="L661" s="12">
        <f>(H661 - I661) * Dashboard!$I$13 * (Dashboard!$D$12 / 365) * 'Lookups and Calculations'!$F$12</f>
        <v>0</v>
      </c>
      <c r="M661" s="3">
        <f>(G661*2) * Dashboard!$I$13 * (Dashboard!$D$12 / 365) * 'Lookups and Calculations'!$F$12</f>
        <v>1602.0878730267946</v>
      </c>
      <c r="N661" s="12">
        <f>H661 * Dashboard!$I$14 * Dashboard!$I$15 * (Dashboard!$D$12 / 365) * 'Lookups and Calculations'!$F$12</f>
        <v>0</v>
      </c>
    </row>
    <row r="662" spans="1:14" x14ac:dyDescent="0.35">
      <c r="A662" s="2">
        <v>661</v>
      </c>
      <c r="B662" s="11">
        <v>2.813247452554307</v>
      </c>
      <c r="C662" s="11">
        <v>-0.82464557355773471</v>
      </c>
      <c r="D662" s="3">
        <f>B662*Dashboard!$D$11*Dashboard!$D$10*SQRT(Dashboard!$D$12/365)</f>
        <v>698478.04734886647</v>
      </c>
      <c r="E662" s="3">
        <f>IF(Dashboard!$I$3,C662*Dashboard!$E$11*Dashboard!$E$10*SQRT(Dashboard!$D$12/365),0)</f>
        <v>-409488.91961175512</v>
      </c>
      <c r="F662" s="3">
        <f>D662+IF(Dashboard!$I$3,E662,0)</f>
        <v>288989.12773711135</v>
      </c>
      <c r="G662" s="3">
        <f>IF(Dashboard!$I$4, ('Lookups and Calculations'!$F$9) / (1 - 'Lookups and Calculations'!$F$10), 'Lookups and Calculations'!$F$9)</f>
        <v>1951878.888340465</v>
      </c>
      <c r="H662" s="12">
        <f t="shared" si="20"/>
        <v>0</v>
      </c>
      <c r="I662" s="12">
        <f t="shared" si="21"/>
        <v>0</v>
      </c>
      <c r="J662" s="13">
        <f>(1 - Dashboard!$I$9) * H662 * Dashboard!$I$8 * 'Lookups and Calculations'!$F$12</f>
        <v>0</v>
      </c>
      <c r="K662" s="12">
        <f>(1 - Dashboard!$I$11) * I662 * Dashboard!$I$10 * 'Lookups and Calculations'!$F$12</f>
        <v>0</v>
      </c>
      <c r="L662" s="12">
        <f>(H662 - I662) * Dashboard!$I$13 * (Dashboard!$D$12 / 365) * 'Lookups and Calculations'!$F$12</f>
        <v>0</v>
      </c>
      <c r="M662" s="3">
        <f>(G662*2) * Dashboard!$I$13 * (Dashboard!$D$12 / 365) * 'Lookups and Calculations'!$F$12</f>
        <v>1602.0878730267946</v>
      </c>
      <c r="N662" s="12">
        <f>H662 * Dashboard!$I$14 * Dashboard!$I$15 * (Dashboard!$D$12 / 365) * 'Lookups and Calculations'!$F$12</f>
        <v>0</v>
      </c>
    </row>
    <row r="663" spans="1:14" x14ac:dyDescent="0.35">
      <c r="A663" s="2">
        <v>662</v>
      </c>
      <c r="B663" s="11">
        <v>-0.19335220419268492</v>
      </c>
      <c r="C663" s="11">
        <v>0.47993481224761347</v>
      </c>
      <c r="D663" s="3">
        <f>B663*Dashboard!$D$11*Dashboard!$D$10*SQRT(Dashboard!$D$12/365)</f>
        <v>-48005.826829234044</v>
      </c>
      <c r="E663" s="3">
        <f>IF(Dashboard!$I$3,C663*Dashboard!$E$11*Dashboard!$E$10*SQRT(Dashboard!$D$12/365),0)</f>
        <v>238318.12605683808</v>
      </c>
      <c r="F663" s="3">
        <f>D663+IF(Dashboard!$I$3,E663,0)</f>
        <v>190312.29922760403</v>
      </c>
      <c r="G663" s="3">
        <f>IF(Dashboard!$I$4, ('Lookups and Calculations'!$F$9) / (1 - 'Lookups and Calculations'!$F$10), 'Lookups and Calculations'!$F$9)</f>
        <v>1951878.888340465</v>
      </c>
      <c r="H663" s="12">
        <f t="shared" si="20"/>
        <v>0</v>
      </c>
      <c r="I663" s="12">
        <f t="shared" si="21"/>
        <v>0</v>
      </c>
      <c r="J663" s="13">
        <f>(1 - Dashboard!$I$9) * H663 * Dashboard!$I$8 * 'Lookups and Calculations'!$F$12</f>
        <v>0</v>
      </c>
      <c r="K663" s="12">
        <f>(1 - Dashboard!$I$11) * I663 * Dashboard!$I$10 * 'Lookups and Calculations'!$F$12</f>
        <v>0</v>
      </c>
      <c r="L663" s="12">
        <f>(H663 - I663) * Dashboard!$I$13 * (Dashboard!$D$12 / 365) * 'Lookups and Calculations'!$F$12</f>
        <v>0</v>
      </c>
      <c r="M663" s="3">
        <f>(G663*2) * Dashboard!$I$13 * (Dashboard!$D$12 / 365) * 'Lookups and Calculations'!$F$12</f>
        <v>1602.0878730267946</v>
      </c>
      <c r="N663" s="12">
        <f>H663 * Dashboard!$I$14 * Dashboard!$I$15 * (Dashboard!$D$12 / 365) * 'Lookups and Calculations'!$F$12</f>
        <v>0</v>
      </c>
    </row>
    <row r="664" spans="1:14" x14ac:dyDescent="0.35">
      <c r="A664" s="2">
        <v>663</v>
      </c>
      <c r="B664" s="11">
        <v>0.98928209132740497</v>
      </c>
      <c r="C664" s="11">
        <v>1.9993616294447579E-3</v>
      </c>
      <c r="D664" s="3">
        <f>B664*Dashboard!$D$11*Dashboard!$D$10*SQRT(Dashboard!$D$12/365)</f>
        <v>245620.70528142777</v>
      </c>
      <c r="E664" s="3">
        <f>IF(Dashboard!$I$3,C664*Dashboard!$E$11*Dashboard!$E$10*SQRT(Dashboard!$D$12/365),0)</f>
        <v>992.81007478446418</v>
      </c>
      <c r="F664" s="3">
        <f>D664+IF(Dashboard!$I$3,E664,0)</f>
        <v>246613.51535621224</v>
      </c>
      <c r="G664" s="3">
        <f>IF(Dashboard!$I$4, ('Lookups and Calculations'!$F$9) / (1 - 'Lookups and Calculations'!$F$10), 'Lookups and Calculations'!$F$9)</f>
        <v>1951878.888340465</v>
      </c>
      <c r="H664" s="12">
        <f t="shared" si="20"/>
        <v>0</v>
      </c>
      <c r="I664" s="12">
        <f t="shared" si="21"/>
        <v>0</v>
      </c>
      <c r="J664" s="13">
        <f>(1 - Dashboard!$I$9) * H664 * Dashboard!$I$8 * 'Lookups and Calculations'!$F$12</f>
        <v>0</v>
      </c>
      <c r="K664" s="12">
        <f>(1 - Dashboard!$I$11) * I664 * Dashboard!$I$10 * 'Lookups and Calculations'!$F$12</f>
        <v>0</v>
      </c>
      <c r="L664" s="12">
        <f>(H664 - I664) * Dashboard!$I$13 * (Dashboard!$D$12 / 365) * 'Lookups and Calculations'!$F$12</f>
        <v>0</v>
      </c>
      <c r="M664" s="3">
        <f>(G664*2) * Dashboard!$I$13 * (Dashboard!$D$12 / 365) * 'Lookups and Calculations'!$F$12</f>
        <v>1602.0878730267946</v>
      </c>
      <c r="N664" s="12">
        <f>H664 * Dashboard!$I$14 * Dashboard!$I$15 * (Dashboard!$D$12 / 365) * 'Lookups and Calculations'!$F$12</f>
        <v>0</v>
      </c>
    </row>
    <row r="665" spans="1:14" x14ac:dyDescent="0.35">
      <c r="A665" s="2">
        <v>664</v>
      </c>
      <c r="B665" s="11">
        <v>-0.44941069318274701</v>
      </c>
      <c r="C665" s="11">
        <v>1.0403245046013279</v>
      </c>
      <c r="D665" s="3">
        <f>B665*Dashboard!$D$11*Dashboard!$D$10*SQRT(Dashboard!$D$12/365)</f>
        <v>-111580.48082367405</v>
      </c>
      <c r="E665" s="3">
        <f>IF(Dashboard!$I$3,C665*Dashboard!$E$11*Dashboard!$E$10*SQRT(Dashboard!$D$12/365),0)</f>
        <v>516587.21163924009</v>
      </c>
      <c r="F665" s="3">
        <f>D665+IF(Dashboard!$I$3,E665,0)</f>
        <v>405006.73081556603</v>
      </c>
      <c r="G665" s="3">
        <f>IF(Dashboard!$I$4, ('Lookups and Calculations'!$F$9) / (1 - 'Lookups and Calculations'!$F$10), 'Lookups and Calculations'!$F$9)</f>
        <v>1951878.888340465</v>
      </c>
      <c r="H665" s="12">
        <f t="shared" si="20"/>
        <v>0</v>
      </c>
      <c r="I665" s="12">
        <f t="shared" si="21"/>
        <v>0</v>
      </c>
      <c r="J665" s="13">
        <f>(1 - Dashboard!$I$9) * H665 * Dashboard!$I$8 * 'Lookups and Calculations'!$F$12</f>
        <v>0</v>
      </c>
      <c r="K665" s="12">
        <f>(1 - Dashboard!$I$11) * I665 * Dashboard!$I$10 * 'Lookups and Calculations'!$F$12</f>
        <v>0</v>
      </c>
      <c r="L665" s="12">
        <f>(H665 - I665) * Dashboard!$I$13 * (Dashboard!$D$12 / 365) * 'Lookups and Calculations'!$F$12</f>
        <v>0</v>
      </c>
      <c r="M665" s="3">
        <f>(G665*2) * Dashboard!$I$13 * (Dashboard!$D$12 / 365) * 'Lookups and Calculations'!$F$12</f>
        <v>1602.0878730267946</v>
      </c>
      <c r="N665" s="12">
        <f>H665 * Dashboard!$I$14 * Dashboard!$I$15 * (Dashboard!$D$12 / 365) * 'Lookups and Calculations'!$F$12</f>
        <v>0</v>
      </c>
    </row>
    <row r="666" spans="1:14" x14ac:dyDescent="0.35">
      <c r="A666" s="2">
        <v>665</v>
      </c>
      <c r="B666" s="11">
        <v>1.7559138939109082</v>
      </c>
      <c r="C666" s="11">
        <v>5.4297452408006076E-2</v>
      </c>
      <c r="D666" s="3">
        <f>B666*Dashboard!$D$11*Dashboard!$D$10*SQRT(Dashboard!$D$12/365)</f>
        <v>435961.40354381443</v>
      </c>
      <c r="E666" s="3">
        <f>IF(Dashboard!$I$3,C666*Dashboard!$E$11*Dashboard!$E$10*SQRT(Dashboard!$D$12/365),0)</f>
        <v>26962.134809383595</v>
      </c>
      <c r="F666" s="3">
        <f>D666+IF(Dashboard!$I$3,E666,0)</f>
        <v>462923.53835319803</v>
      </c>
      <c r="G666" s="3">
        <f>IF(Dashboard!$I$4, ('Lookups and Calculations'!$F$9) / (1 - 'Lookups and Calculations'!$F$10), 'Lookups and Calculations'!$F$9)</f>
        <v>1951878.888340465</v>
      </c>
      <c r="H666" s="12">
        <f t="shared" si="20"/>
        <v>0</v>
      </c>
      <c r="I666" s="12">
        <f t="shared" si="21"/>
        <v>0</v>
      </c>
      <c r="J666" s="13">
        <f>(1 - Dashboard!$I$9) * H666 * Dashboard!$I$8 * 'Lookups and Calculations'!$F$12</f>
        <v>0</v>
      </c>
      <c r="K666" s="12">
        <f>(1 - Dashboard!$I$11) * I666 * Dashboard!$I$10 * 'Lookups and Calculations'!$F$12</f>
        <v>0</v>
      </c>
      <c r="L666" s="12">
        <f>(H666 - I666) * Dashboard!$I$13 * (Dashboard!$D$12 / 365) * 'Lookups and Calculations'!$F$12</f>
        <v>0</v>
      </c>
      <c r="M666" s="3">
        <f>(G666*2) * Dashboard!$I$13 * (Dashboard!$D$12 / 365) * 'Lookups and Calculations'!$F$12</f>
        <v>1602.0878730267946</v>
      </c>
      <c r="N666" s="12">
        <f>H666 * Dashboard!$I$14 * Dashboard!$I$15 * (Dashboard!$D$12 / 365) * 'Lookups and Calculations'!$F$12</f>
        <v>0</v>
      </c>
    </row>
    <row r="667" spans="1:14" x14ac:dyDescent="0.35">
      <c r="A667" s="2">
        <v>666</v>
      </c>
      <c r="B667" s="11">
        <v>-0.36904019600972238</v>
      </c>
      <c r="C667" s="11">
        <v>0.63209884126326865</v>
      </c>
      <c r="D667" s="3">
        <f>B667*Dashboard!$D$11*Dashboard!$D$10*SQRT(Dashboard!$D$12/365)</f>
        <v>-91625.951804585493</v>
      </c>
      <c r="E667" s="3">
        <f>IF(Dashboard!$I$3,C667*Dashboard!$E$11*Dashboard!$E$10*SQRT(Dashboard!$D$12/365),0)</f>
        <v>313877.23392492882</v>
      </c>
      <c r="F667" s="3">
        <f>D667+IF(Dashboard!$I$3,E667,0)</f>
        <v>222251.28212034333</v>
      </c>
      <c r="G667" s="3">
        <f>IF(Dashboard!$I$4, ('Lookups and Calculations'!$F$9) / (1 - 'Lookups and Calculations'!$F$10), 'Lookups and Calculations'!$F$9)</f>
        <v>1951878.888340465</v>
      </c>
      <c r="H667" s="12">
        <f t="shared" si="20"/>
        <v>0</v>
      </c>
      <c r="I667" s="12">
        <f t="shared" si="21"/>
        <v>0</v>
      </c>
      <c r="J667" s="13">
        <f>(1 - Dashboard!$I$9) * H667 * Dashboard!$I$8 * 'Lookups and Calculations'!$F$12</f>
        <v>0</v>
      </c>
      <c r="K667" s="12">
        <f>(1 - Dashboard!$I$11) * I667 * Dashboard!$I$10 * 'Lookups and Calculations'!$F$12</f>
        <v>0</v>
      </c>
      <c r="L667" s="12">
        <f>(H667 - I667) * Dashboard!$I$13 * (Dashboard!$D$12 / 365) * 'Lookups and Calculations'!$F$12</f>
        <v>0</v>
      </c>
      <c r="M667" s="3">
        <f>(G667*2) * Dashboard!$I$13 * (Dashboard!$D$12 / 365) * 'Lookups and Calculations'!$F$12</f>
        <v>1602.0878730267946</v>
      </c>
      <c r="N667" s="12">
        <f>H667 * Dashboard!$I$14 * Dashboard!$I$15 * (Dashboard!$D$12 / 365) * 'Lookups and Calculations'!$F$12</f>
        <v>0</v>
      </c>
    </row>
    <row r="668" spans="1:14" x14ac:dyDescent="0.35">
      <c r="A668" s="2">
        <v>667</v>
      </c>
      <c r="B668" s="11">
        <v>0.33852784971069311</v>
      </c>
      <c r="C668" s="11">
        <v>0.73995709459368242</v>
      </c>
      <c r="D668" s="3">
        <f>B668*Dashboard!$D$11*Dashboard!$D$10*SQRT(Dashboard!$D$12/365)</f>
        <v>84050.292562940114</v>
      </c>
      <c r="E668" s="3">
        <f>IF(Dashboard!$I$3,C668*Dashboard!$E$11*Dashboard!$E$10*SQRT(Dashboard!$D$12/365),0)</f>
        <v>367435.70927929861</v>
      </c>
      <c r="F668" s="3">
        <f>D668+IF(Dashboard!$I$3,E668,0)</f>
        <v>451486.00184223871</v>
      </c>
      <c r="G668" s="3">
        <f>IF(Dashboard!$I$4, ('Lookups and Calculations'!$F$9) / (1 - 'Lookups and Calculations'!$F$10), 'Lookups and Calculations'!$F$9)</f>
        <v>1951878.888340465</v>
      </c>
      <c r="H668" s="12">
        <f t="shared" si="20"/>
        <v>0</v>
      </c>
      <c r="I668" s="12">
        <f t="shared" si="21"/>
        <v>0</v>
      </c>
      <c r="J668" s="13">
        <f>(1 - Dashboard!$I$9) * H668 * Dashboard!$I$8 * 'Lookups and Calculations'!$F$12</f>
        <v>0</v>
      </c>
      <c r="K668" s="12">
        <f>(1 - Dashboard!$I$11) * I668 * Dashboard!$I$10 * 'Lookups and Calculations'!$F$12</f>
        <v>0</v>
      </c>
      <c r="L668" s="12">
        <f>(H668 - I668) * Dashboard!$I$13 * (Dashboard!$D$12 / 365) * 'Lookups and Calculations'!$F$12</f>
        <v>0</v>
      </c>
      <c r="M668" s="3">
        <f>(G668*2) * Dashboard!$I$13 * (Dashboard!$D$12 / 365) * 'Lookups and Calculations'!$F$12</f>
        <v>1602.0878730267946</v>
      </c>
      <c r="N668" s="12">
        <f>H668 * Dashboard!$I$14 * Dashboard!$I$15 * (Dashboard!$D$12 / 365) * 'Lookups and Calculations'!$F$12</f>
        <v>0</v>
      </c>
    </row>
    <row r="669" spans="1:14" x14ac:dyDescent="0.35">
      <c r="A669" s="2">
        <v>668</v>
      </c>
      <c r="B669" s="11">
        <v>-1.5116385306920599</v>
      </c>
      <c r="C669" s="11">
        <v>-1.8600412254119354E-2</v>
      </c>
      <c r="D669" s="3">
        <f>B669*Dashboard!$D$11*Dashboard!$D$10*SQRT(Dashboard!$D$12/365)</f>
        <v>-375312.28483169404</v>
      </c>
      <c r="E669" s="3">
        <f>IF(Dashboard!$I$3,C669*Dashboard!$E$11*Dashboard!$E$10*SQRT(Dashboard!$D$12/365),0)</f>
        <v>-9236.2864271644939</v>
      </c>
      <c r="F669" s="3">
        <f>D669+IF(Dashboard!$I$3,E669,0)</f>
        <v>-384548.57125885854</v>
      </c>
      <c r="G669" s="3">
        <f>IF(Dashboard!$I$4, ('Lookups and Calculations'!$F$9) / (1 - 'Lookups and Calculations'!$F$10), 'Lookups and Calculations'!$F$9)</f>
        <v>1951878.888340465</v>
      </c>
      <c r="H669" s="12">
        <f t="shared" si="20"/>
        <v>0</v>
      </c>
      <c r="I669" s="12">
        <f t="shared" si="21"/>
        <v>0</v>
      </c>
      <c r="J669" s="13">
        <f>(1 - Dashboard!$I$9) * H669 * Dashboard!$I$8 * 'Lookups and Calculations'!$F$12</f>
        <v>0</v>
      </c>
      <c r="K669" s="12">
        <f>(1 - Dashboard!$I$11) * I669 * Dashboard!$I$10 * 'Lookups and Calculations'!$F$12</f>
        <v>0</v>
      </c>
      <c r="L669" s="12">
        <f>(H669 - I669) * Dashboard!$I$13 * (Dashboard!$D$12 / 365) * 'Lookups and Calculations'!$F$12</f>
        <v>0</v>
      </c>
      <c r="M669" s="3">
        <f>(G669*2) * Dashboard!$I$13 * (Dashboard!$D$12 / 365) * 'Lookups and Calculations'!$F$12</f>
        <v>1602.0878730267946</v>
      </c>
      <c r="N669" s="12">
        <f>H669 * Dashboard!$I$14 * Dashboard!$I$15 * (Dashboard!$D$12 / 365) * 'Lookups and Calculations'!$F$12</f>
        <v>0</v>
      </c>
    </row>
    <row r="670" spans="1:14" x14ac:dyDescent="0.35">
      <c r="A670" s="2">
        <v>669</v>
      </c>
      <c r="B670" s="11">
        <v>1.7706966417537953</v>
      </c>
      <c r="C670" s="11">
        <v>-0.70918645105985967</v>
      </c>
      <c r="D670" s="3">
        <f>B670*Dashboard!$D$11*Dashboard!$D$10*SQRT(Dashboard!$D$12/365)</f>
        <v>439631.69029316347</v>
      </c>
      <c r="E670" s="3">
        <f>IF(Dashboard!$I$3,C670*Dashboard!$E$11*Dashboard!$E$10*SQRT(Dashboard!$D$12/365),0)</f>
        <v>-352156.12980849296</v>
      </c>
      <c r="F670" s="3">
        <f>D670+IF(Dashboard!$I$3,E670,0)</f>
        <v>87475.56048467051</v>
      </c>
      <c r="G670" s="3">
        <f>IF(Dashboard!$I$4, ('Lookups and Calculations'!$F$9) / (1 - 'Lookups and Calculations'!$F$10), 'Lookups and Calculations'!$F$9)</f>
        <v>1951878.888340465</v>
      </c>
      <c r="H670" s="12">
        <f t="shared" si="20"/>
        <v>0</v>
      </c>
      <c r="I670" s="12">
        <f t="shared" si="21"/>
        <v>0</v>
      </c>
      <c r="J670" s="13">
        <f>(1 - Dashboard!$I$9) * H670 * Dashboard!$I$8 * 'Lookups and Calculations'!$F$12</f>
        <v>0</v>
      </c>
      <c r="K670" s="12">
        <f>(1 - Dashboard!$I$11) * I670 * Dashboard!$I$10 * 'Lookups and Calculations'!$F$12</f>
        <v>0</v>
      </c>
      <c r="L670" s="12">
        <f>(H670 - I670) * Dashboard!$I$13 * (Dashboard!$D$12 / 365) * 'Lookups and Calculations'!$F$12</f>
        <v>0</v>
      </c>
      <c r="M670" s="3">
        <f>(G670*2) * Dashboard!$I$13 * (Dashboard!$D$12 / 365) * 'Lookups and Calculations'!$F$12</f>
        <v>1602.0878730267946</v>
      </c>
      <c r="N670" s="12">
        <f>H670 * Dashboard!$I$14 * Dashboard!$I$15 * (Dashboard!$D$12 / 365) * 'Lookups and Calculations'!$F$12</f>
        <v>0</v>
      </c>
    </row>
    <row r="671" spans="1:14" x14ac:dyDescent="0.35">
      <c r="A671" s="2">
        <v>670</v>
      </c>
      <c r="B671" s="11">
        <v>0.100721489351992</v>
      </c>
      <c r="C671" s="11">
        <v>0.45338847825708573</v>
      </c>
      <c r="D671" s="3">
        <f>B671*Dashboard!$D$11*Dashboard!$D$10*SQRT(Dashboard!$D$12/365)</f>
        <v>25007.309308952783</v>
      </c>
      <c r="E671" s="3">
        <f>IF(Dashboard!$I$3,C671*Dashboard!$E$11*Dashboard!$E$10*SQRT(Dashboard!$D$12/365),0)</f>
        <v>225136.18465801849</v>
      </c>
      <c r="F671" s="3">
        <f>D671+IF(Dashboard!$I$3,E671,0)</f>
        <v>250143.49396697129</v>
      </c>
      <c r="G671" s="3">
        <f>IF(Dashboard!$I$4, ('Lookups and Calculations'!$F$9) / (1 - 'Lookups and Calculations'!$F$10), 'Lookups and Calculations'!$F$9)</f>
        <v>1951878.888340465</v>
      </c>
      <c r="H671" s="12">
        <f t="shared" si="20"/>
        <v>0</v>
      </c>
      <c r="I671" s="12">
        <f t="shared" si="21"/>
        <v>0</v>
      </c>
      <c r="J671" s="13">
        <f>(1 - Dashboard!$I$9) * H671 * Dashboard!$I$8 * 'Lookups and Calculations'!$F$12</f>
        <v>0</v>
      </c>
      <c r="K671" s="12">
        <f>(1 - Dashboard!$I$11) * I671 * Dashboard!$I$10 * 'Lookups and Calculations'!$F$12</f>
        <v>0</v>
      </c>
      <c r="L671" s="12">
        <f>(H671 - I671) * Dashboard!$I$13 * (Dashboard!$D$12 / 365) * 'Lookups and Calculations'!$F$12</f>
        <v>0</v>
      </c>
      <c r="M671" s="3">
        <f>(G671*2) * Dashboard!$I$13 * (Dashboard!$D$12 / 365) * 'Lookups and Calculations'!$F$12</f>
        <v>1602.0878730267946</v>
      </c>
      <c r="N671" s="12">
        <f>H671 * Dashboard!$I$14 * Dashboard!$I$15 * (Dashboard!$D$12 / 365) * 'Lookups and Calculations'!$F$12</f>
        <v>0</v>
      </c>
    </row>
    <row r="672" spans="1:14" x14ac:dyDescent="0.35">
      <c r="A672" s="2">
        <v>671</v>
      </c>
      <c r="B672" s="11">
        <v>1.0142548469588035</v>
      </c>
      <c r="C672" s="11">
        <v>0.12587476725619492</v>
      </c>
      <c r="D672" s="3">
        <f>B672*Dashboard!$D$11*Dashboard!$D$10*SQRT(Dashboard!$D$12/365)</f>
        <v>251820.98516597977</v>
      </c>
      <c r="E672" s="3">
        <f>IF(Dashboard!$I$3,C672*Dashboard!$E$11*Dashboard!$E$10*SQRT(Dashboard!$D$12/365),0)</f>
        <v>62504.819164607674</v>
      </c>
      <c r="F672" s="3">
        <f>D672+IF(Dashboard!$I$3,E672,0)</f>
        <v>314325.80433058745</v>
      </c>
      <c r="G672" s="3">
        <f>IF(Dashboard!$I$4, ('Lookups and Calculations'!$F$9) / (1 - 'Lookups and Calculations'!$F$10), 'Lookups and Calculations'!$F$9)</f>
        <v>1951878.888340465</v>
      </c>
      <c r="H672" s="12">
        <f t="shared" si="20"/>
        <v>0</v>
      </c>
      <c r="I672" s="12">
        <f t="shared" si="21"/>
        <v>0</v>
      </c>
      <c r="J672" s="13">
        <f>(1 - Dashboard!$I$9) * H672 * Dashboard!$I$8 * 'Lookups and Calculations'!$F$12</f>
        <v>0</v>
      </c>
      <c r="K672" s="12">
        <f>(1 - Dashboard!$I$11) * I672 * Dashboard!$I$10 * 'Lookups and Calculations'!$F$12</f>
        <v>0</v>
      </c>
      <c r="L672" s="12">
        <f>(H672 - I672) * Dashboard!$I$13 * (Dashboard!$D$12 / 365) * 'Lookups and Calculations'!$F$12</f>
        <v>0</v>
      </c>
      <c r="M672" s="3">
        <f>(G672*2) * Dashboard!$I$13 * (Dashboard!$D$12 / 365) * 'Lookups and Calculations'!$F$12</f>
        <v>1602.0878730267946</v>
      </c>
      <c r="N672" s="12">
        <f>H672 * Dashboard!$I$14 * Dashboard!$I$15 * (Dashboard!$D$12 / 365) * 'Lookups and Calculations'!$F$12</f>
        <v>0</v>
      </c>
    </row>
    <row r="673" spans="1:14" x14ac:dyDescent="0.35">
      <c r="A673" s="2">
        <v>672</v>
      </c>
      <c r="B673" s="11">
        <v>1.987360061741849</v>
      </c>
      <c r="C673" s="11">
        <v>1.8494016393819614E-2</v>
      </c>
      <c r="D673" s="3">
        <f>B673*Dashboard!$D$11*Dashboard!$D$10*SQRT(Dashboard!$D$12/365)</f>
        <v>493425.26696121588</v>
      </c>
      <c r="E673" s="3">
        <f>IF(Dashboard!$I$3,C673*Dashboard!$E$11*Dashboard!$E$10*SQRT(Dashboard!$D$12/365),0)</f>
        <v>9183.4541228603066</v>
      </c>
      <c r="F673" s="3">
        <f>D673+IF(Dashboard!$I$3,E673,0)</f>
        <v>502608.72108407621</v>
      </c>
      <c r="G673" s="3">
        <f>IF(Dashboard!$I$4, ('Lookups and Calculations'!$F$9) / (1 - 'Lookups and Calculations'!$F$10), 'Lookups and Calculations'!$F$9)</f>
        <v>1951878.888340465</v>
      </c>
      <c r="H673" s="12">
        <f t="shared" si="20"/>
        <v>0</v>
      </c>
      <c r="I673" s="12">
        <f t="shared" si="21"/>
        <v>0</v>
      </c>
      <c r="J673" s="13">
        <f>(1 - Dashboard!$I$9) * H673 * Dashboard!$I$8 * 'Lookups and Calculations'!$F$12</f>
        <v>0</v>
      </c>
      <c r="K673" s="12">
        <f>(1 - Dashboard!$I$11) * I673 * Dashboard!$I$10 * 'Lookups and Calculations'!$F$12</f>
        <v>0</v>
      </c>
      <c r="L673" s="12">
        <f>(H673 - I673) * Dashboard!$I$13 * (Dashboard!$D$12 / 365) * 'Lookups and Calculations'!$F$12</f>
        <v>0</v>
      </c>
      <c r="M673" s="3">
        <f>(G673*2) * Dashboard!$I$13 * (Dashboard!$D$12 / 365) * 'Lookups and Calculations'!$F$12</f>
        <v>1602.0878730267946</v>
      </c>
      <c r="N673" s="12">
        <f>H673 * Dashboard!$I$14 * Dashboard!$I$15 * (Dashboard!$D$12 / 365) * 'Lookups and Calculations'!$F$12</f>
        <v>0</v>
      </c>
    </row>
    <row r="674" spans="1:14" x14ac:dyDescent="0.35">
      <c r="A674" s="2">
        <v>673</v>
      </c>
      <c r="B674" s="11">
        <v>-0.94748484309787495</v>
      </c>
      <c r="C674" s="11">
        <v>-0.39636906899480601</v>
      </c>
      <c r="D674" s="3">
        <f>B674*Dashboard!$D$11*Dashboard!$D$10*SQRT(Dashboard!$D$12/365)</f>
        <v>-235243.21065278759</v>
      </c>
      <c r="E674" s="3">
        <f>IF(Dashboard!$I$3,C674*Dashboard!$E$11*Dashboard!$E$10*SQRT(Dashboard!$D$12/365),0)</f>
        <v>-196822.42533596381</v>
      </c>
      <c r="F674" s="3">
        <f>D674+IF(Dashboard!$I$3,E674,0)</f>
        <v>-432065.63598875143</v>
      </c>
      <c r="G674" s="3">
        <f>IF(Dashboard!$I$4, ('Lookups and Calculations'!$F$9) / (1 - 'Lookups and Calculations'!$F$10), 'Lookups and Calculations'!$F$9)</f>
        <v>1951878.888340465</v>
      </c>
      <c r="H674" s="12">
        <f t="shared" si="20"/>
        <v>0</v>
      </c>
      <c r="I674" s="12">
        <f t="shared" si="21"/>
        <v>0</v>
      </c>
      <c r="J674" s="13">
        <f>(1 - Dashboard!$I$9) * H674 * Dashboard!$I$8 * 'Lookups and Calculations'!$F$12</f>
        <v>0</v>
      </c>
      <c r="K674" s="12">
        <f>(1 - Dashboard!$I$11) * I674 * Dashboard!$I$10 * 'Lookups and Calculations'!$F$12</f>
        <v>0</v>
      </c>
      <c r="L674" s="12">
        <f>(H674 - I674) * Dashboard!$I$13 * (Dashboard!$D$12 / 365) * 'Lookups and Calculations'!$F$12</f>
        <v>0</v>
      </c>
      <c r="M674" s="3">
        <f>(G674*2) * Dashboard!$I$13 * (Dashboard!$D$12 / 365) * 'Lookups and Calculations'!$F$12</f>
        <v>1602.0878730267946</v>
      </c>
      <c r="N674" s="12">
        <f>H674 * Dashboard!$I$14 * Dashboard!$I$15 * (Dashboard!$D$12 / 365) * 'Lookups and Calculations'!$F$12</f>
        <v>0</v>
      </c>
    </row>
    <row r="675" spans="1:14" x14ac:dyDescent="0.35">
      <c r="A675" s="2">
        <v>674</v>
      </c>
      <c r="B675" s="11">
        <v>2.3135747118413642E-2</v>
      </c>
      <c r="C675" s="11">
        <v>-0.2562761675723757</v>
      </c>
      <c r="D675" s="3">
        <f>B675*Dashboard!$D$11*Dashboard!$D$10*SQRT(Dashboard!$D$12/365)</f>
        <v>5744.1841657243185</v>
      </c>
      <c r="E675" s="3">
        <f>IF(Dashboard!$I$3,C675*Dashboard!$E$11*Dashboard!$E$10*SQRT(Dashboard!$D$12/365),0)</f>
        <v>-127257.39923480721</v>
      </c>
      <c r="F675" s="3">
        <f>D675+IF(Dashboard!$I$3,E675,0)</f>
        <v>-121513.21506908289</v>
      </c>
      <c r="G675" s="3">
        <f>IF(Dashboard!$I$4, ('Lookups and Calculations'!$F$9) / (1 - 'Lookups and Calculations'!$F$10), 'Lookups and Calculations'!$F$9)</f>
        <v>1951878.888340465</v>
      </c>
      <c r="H675" s="12">
        <f t="shared" si="20"/>
        <v>0</v>
      </c>
      <c r="I675" s="12">
        <f t="shared" si="21"/>
        <v>0</v>
      </c>
      <c r="J675" s="13">
        <f>(1 - Dashboard!$I$9) * H675 * Dashboard!$I$8 * 'Lookups and Calculations'!$F$12</f>
        <v>0</v>
      </c>
      <c r="K675" s="12">
        <f>(1 - Dashboard!$I$11) * I675 * Dashboard!$I$10 * 'Lookups and Calculations'!$F$12</f>
        <v>0</v>
      </c>
      <c r="L675" s="12">
        <f>(H675 - I675) * Dashboard!$I$13 * (Dashboard!$D$12 / 365) * 'Lookups and Calculations'!$F$12</f>
        <v>0</v>
      </c>
      <c r="M675" s="3">
        <f>(G675*2) * Dashboard!$I$13 * (Dashboard!$D$12 / 365) * 'Lookups and Calculations'!$F$12</f>
        <v>1602.0878730267946</v>
      </c>
      <c r="N675" s="12">
        <f>H675 * Dashboard!$I$14 * Dashboard!$I$15 * (Dashboard!$D$12 / 365) * 'Lookups and Calculations'!$F$12</f>
        <v>0</v>
      </c>
    </row>
    <row r="676" spans="1:14" x14ac:dyDescent="0.35">
      <c r="A676" s="2">
        <v>675</v>
      </c>
      <c r="B676" s="11">
        <v>-0.58665861274806486</v>
      </c>
      <c r="C676" s="11">
        <v>1.478568180971281</v>
      </c>
      <c r="D676" s="3">
        <f>B676*Dashboard!$D$11*Dashboard!$D$10*SQRT(Dashboard!$D$12/365)</f>
        <v>-145656.6367528784</v>
      </c>
      <c r="E676" s="3">
        <f>IF(Dashboard!$I$3,C676*Dashboard!$E$11*Dashboard!$E$10*SQRT(Dashboard!$D$12/365),0)</f>
        <v>734203.03996315424</v>
      </c>
      <c r="F676" s="3">
        <f>D676+IF(Dashboard!$I$3,E676,0)</f>
        <v>588546.40321027581</v>
      </c>
      <c r="G676" s="3">
        <f>IF(Dashboard!$I$4, ('Lookups and Calculations'!$F$9) / (1 - 'Lookups and Calculations'!$F$10), 'Lookups and Calculations'!$F$9)</f>
        <v>1951878.888340465</v>
      </c>
      <c r="H676" s="12">
        <f t="shared" si="20"/>
        <v>0</v>
      </c>
      <c r="I676" s="12">
        <f t="shared" si="21"/>
        <v>0</v>
      </c>
      <c r="J676" s="13">
        <f>(1 - Dashboard!$I$9) * H676 * Dashboard!$I$8 * 'Lookups and Calculations'!$F$12</f>
        <v>0</v>
      </c>
      <c r="K676" s="12">
        <f>(1 - Dashboard!$I$11) * I676 * Dashboard!$I$10 * 'Lookups and Calculations'!$F$12</f>
        <v>0</v>
      </c>
      <c r="L676" s="12">
        <f>(H676 - I676) * Dashboard!$I$13 * (Dashboard!$D$12 / 365) * 'Lookups and Calculations'!$F$12</f>
        <v>0</v>
      </c>
      <c r="M676" s="3">
        <f>(G676*2) * Dashboard!$I$13 * (Dashboard!$D$12 / 365) * 'Lookups and Calculations'!$F$12</f>
        <v>1602.0878730267946</v>
      </c>
      <c r="N676" s="12">
        <f>H676 * Dashboard!$I$14 * Dashboard!$I$15 * (Dashboard!$D$12 / 365) * 'Lookups and Calculations'!$F$12</f>
        <v>0</v>
      </c>
    </row>
    <row r="677" spans="1:14" x14ac:dyDescent="0.35">
      <c r="A677" s="2">
        <v>676</v>
      </c>
      <c r="B677" s="11">
        <v>-0.55540427549154137</v>
      </c>
      <c r="C677" s="11">
        <v>0.5483865999050499</v>
      </c>
      <c r="D677" s="3">
        <f>B677*Dashboard!$D$11*Dashboard!$D$10*SQRT(Dashboard!$D$12/365)</f>
        <v>-137896.75468551944</v>
      </c>
      <c r="E677" s="3">
        <f>IF(Dashboard!$I$3,C677*Dashboard!$E$11*Dashboard!$E$10*SQRT(Dashboard!$D$12/365),0)</f>
        <v>272308.78758723004</v>
      </c>
      <c r="F677" s="3">
        <f>D677+IF(Dashboard!$I$3,E677,0)</f>
        <v>134412.0329017106</v>
      </c>
      <c r="G677" s="3">
        <f>IF(Dashboard!$I$4, ('Lookups and Calculations'!$F$9) / (1 - 'Lookups and Calculations'!$F$10), 'Lookups and Calculations'!$F$9)</f>
        <v>1951878.888340465</v>
      </c>
      <c r="H677" s="12">
        <f t="shared" si="20"/>
        <v>0</v>
      </c>
      <c r="I677" s="12">
        <f t="shared" si="21"/>
        <v>0</v>
      </c>
      <c r="J677" s="13">
        <f>(1 - Dashboard!$I$9) * H677 * Dashboard!$I$8 * 'Lookups and Calculations'!$F$12</f>
        <v>0</v>
      </c>
      <c r="K677" s="12">
        <f>(1 - Dashboard!$I$11) * I677 * Dashboard!$I$10 * 'Lookups and Calculations'!$F$12</f>
        <v>0</v>
      </c>
      <c r="L677" s="12">
        <f>(H677 - I677) * Dashboard!$I$13 * (Dashboard!$D$12 / 365) * 'Lookups and Calculations'!$F$12</f>
        <v>0</v>
      </c>
      <c r="M677" s="3">
        <f>(G677*2) * Dashboard!$I$13 * (Dashboard!$D$12 / 365) * 'Lookups and Calculations'!$F$12</f>
        <v>1602.0878730267946</v>
      </c>
      <c r="N677" s="12">
        <f>H677 * Dashboard!$I$14 * Dashboard!$I$15 * (Dashboard!$D$12 / 365) * 'Lookups and Calculations'!$F$12</f>
        <v>0</v>
      </c>
    </row>
    <row r="678" spans="1:14" x14ac:dyDescent="0.35">
      <c r="A678" s="2">
        <v>677</v>
      </c>
      <c r="B678" s="11">
        <v>0.38934089567475993</v>
      </c>
      <c r="C678" s="11">
        <v>-0.99865285787163971</v>
      </c>
      <c r="D678" s="3">
        <f>B678*Dashboard!$D$11*Dashboard!$D$10*SQRT(Dashboard!$D$12/365)</f>
        <v>96666.245380245455</v>
      </c>
      <c r="E678" s="3">
        <f>IF(Dashboard!$I$3,C678*Dashboard!$E$11*Dashboard!$E$10*SQRT(Dashboard!$D$12/365),0)</f>
        <v>-495894.59150649159</v>
      </c>
      <c r="F678" s="3">
        <f>D678+IF(Dashboard!$I$3,E678,0)</f>
        <v>-399228.34612624615</v>
      </c>
      <c r="G678" s="3">
        <f>IF(Dashboard!$I$4, ('Lookups and Calculations'!$F$9) / (1 - 'Lookups and Calculations'!$F$10), 'Lookups and Calculations'!$F$9)</f>
        <v>1951878.888340465</v>
      </c>
      <c r="H678" s="12">
        <f t="shared" si="20"/>
        <v>0</v>
      </c>
      <c r="I678" s="12">
        <f t="shared" si="21"/>
        <v>0</v>
      </c>
      <c r="J678" s="13">
        <f>(1 - Dashboard!$I$9) * H678 * Dashboard!$I$8 * 'Lookups and Calculations'!$F$12</f>
        <v>0</v>
      </c>
      <c r="K678" s="12">
        <f>(1 - Dashboard!$I$11) * I678 * Dashboard!$I$10 * 'Lookups and Calculations'!$F$12</f>
        <v>0</v>
      </c>
      <c r="L678" s="12">
        <f>(H678 - I678) * Dashboard!$I$13 * (Dashboard!$D$12 / 365) * 'Lookups and Calculations'!$F$12</f>
        <v>0</v>
      </c>
      <c r="M678" s="3">
        <f>(G678*2) * Dashboard!$I$13 * (Dashboard!$D$12 / 365) * 'Lookups and Calculations'!$F$12</f>
        <v>1602.0878730267946</v>
      </c>
      <c r="N678" s="12">
        <f>H678 * Dashboard!$I$14 * Dashboard!$I$15 * (Dashboard!$D$12 / 365) * 'Lookups and Calculations'!$F$12</f>
        <v>0</v>
      </c>
    </row>
    <row r="679" spans="1:14" x14ac:dyDescent="0.35">
      <c r="A679" s="2">
        <v>678</v>
      </c>
      <c r="B679" s="11">
        <v>0.88792565992344619</v>
      </c>
      <c r="C679" s="11">
        <v>0.70758849423778858</v>
      </c>
      <c r="D679" s="3">
        <f>B679*Dashboard!$D$11*Dashboard!$D$10*SQRT(Dashboard!$D$12/365)</f>
        <v>220455.7514381363</v>
      </c>
      <c r="E679" s="3">
        <f>IF(Dashboard!$I$3,C679*Dashboard!$E$11*Dashboard!$E$10*SQRT(Dashboard!$D$12/365),0)</f>
        <v>351362.64272308594</v>
      </c>
      <c r="F679" s="3">
        <f>D679+IF(Dashboard!$I$3,E679,0)</f>
        <v>571818.39416122227</v>
      </c>
      <c r="G679" s="3">
        <f>IF(Dashboard!$I$4, ('Lookups and Calculations'!$F$9) / (1 - 'Lookups and Calculations'!$F$10), 'Lookups and Calculations'!$F$9)</f>
        <v>1951878.888340465</v>
      </c>
      <c r="H679" s="12">
        <f t="shared" si="20"/>
        <v>0</v>
      </c>
      <c r="I679" s="12">
        <f t="shared" si="21"/>
        <v>0</v>
      </c>
      <c r="J679" s="13">
        <f>(1 - Dashboard!$I$9) * H679 * Dashboard!$I$8 * 'Lookups and Calculations'!$F$12</f>
        <v>0</v>
      </c>
      <c r="K679" s="12">
        <f>(1 - Dashboard!$I$11) * I679 * Dashboard!$I$10 * 'Lookups and Calculations'!$F$12</f>
        <v>0</v>
      </c>
      <c r="L679" s="12">
        <f>(H679 - I679) * Dashboard!$I$13 * (Dashboard!$D$12 / 365) * 'Lookups and Calculations'!$F$12</f>
        <v>0</v>
      </c>
      <c r="M679" s="3">
        <f>(G679*2) * Dashboard!$I$13 * (Dashboard!$D$12 / 365) * 'Lookups and Calculations'!$F$12</f>
        <v>1602.0878730267946</v>
      </c>
      <c r="N679" s="12">
        <f>H679 * Dashboard!$I$14 * Dashboard!$I$15 * (Dashboard!$D$12 / 365) * 'Lookups and Calculations'!$F$12</f>
        <v>0</v>
      </c>
    </row>
    <row r="680" spans="1:14" x14ac:dyDescent="0.35">
      <c r="A680" s="2">
        <v>679</v>
      </c>
      <c r="B680" s="11">
        <v>1.1660663681370051</v>
      </c>
      <c r="C680" s="11">
        <v>0.20101597492105602</v>
      </c>
      <c r="D680" s="3">
        <f>B680*Dashboard!$D$11*Dashboard!$D$10*SQRT(Dashboard!$D$12/365)</f>
        <v>289513.01783140865</v>
      </c>
      <c r="E680" s="3">
        <f>IF(Dashboard!$I$3,C680*Dashboard!$E$11*Dashboard!$E$10*SQRT(Dashboard!$D$12/365),0)</f>
        <v>99817.202728687145</v>
      </c>
      <c r="F680" s="3">
        <f>D680+IF(Dashboard!$I$3,E680,0)</f>
        <v>389330.2205600958</v>
      </c>
      <c r="G680" s="3">
        <f>IF(Dashboard!$I$4, ('Lookups and Calculations'!$F$9) / (1 - 'Lookups and Calculations'!$F$10), 'Lookups and Calculations'!$F$9)</f>
        <v>1951878.888340465</v>
      </c>
      <c r="H680" s="12">
        <f t="shared" si="20"/>
        <v>0</v>
      </c>
      <c r="I680" s="12">
        <f t="shared" si="21"/>
        <v>0</v>
      </c>
      <c r="J680" s="13">
        <f>(1 - Dashboard!$I$9) * H680 * Dashboard!$I$8 * 'Lookups and Calculations'!$F$12</f>
        <v>0</v>
      </c>
      <c r="K680" s="12">
        <f>(1 - Dashboard!$I$11) * I680 * Dashboard!$I$10 * 'Lookups and Calculations'!$F$12</f>
        <v>0</v>
      </c>
      <c r="L680" s="12">
        <f>(H680 - I680) * Dashboard!$I$13 * (Dashboard!$D$12 / 365) * 'Lookups and Calculations'!$F$12</f>
        <v>0</v>
      </c>
      <c r="M680" s="3">
        <f>(G680*2) * Dashboard!$I$13 * (Dashboard!$D$12 / 365) * 'Lookups and Calculations'!$F$12</f>
        <v>1602.0878730267946</v>
      </c>
      <c r="N680" s="12">
        <f>H680 * Dashboard!$I$14 * Dashboard!$I$15 * (Dashboard!$D$12 / 365) * 'Lookups and Calculations'!$F$12</f>
        <v>0</v>
      </c>
    </row>
    <row r="681" spans="1:14" x14ac:dyDescent="0.35">
      <c r="A681" s="2">
        <v>680</v>
      </c>
      <c r="B681" s="11">
        <v>-4.5298768622063067E-3</v>
      </c>
      <c r="C681" s="11">
        <v>-1.2190077188519879</v>
      </c>
      <c r="D681" s="3">
        <f>B681*Dashboard!$D$11*Dashboard!$D$10*SQRT(Dashboard!$D$12/365)</f>
        <v>-1124.685829741667</v>
      </c>
      <c r="E681" s="3">
        <f>IF(Dashboard!$I$3,C681*Dashboard!$E$11*Dashboard!$E$10*SQRT(Dashboard!$D$12/365),0)</f>
        <v>-605314.77982418693</v>
      </c>
      <c r="F681" s="3">
        <f>D681+IF(Dashboard!$I$3,E681,0)</f>
        <v>-606439.46565392858</v>
      </c>
      <c r="G681" s="3">
        <f>IF(Dashboard!$I$4, ('Lookups and Calculations'!$F$9) / (1 - 'Lookups and Calculations'!$F$10), 'Lookups and Calculations'!$F$9)</f>
        <v>1951878.888340465</v>
      </c>
      <c r="H681" s="12">
        <f t="shared" si="20"/>
        <v>0</v>
      </c>
      <c r="I681" s="12">
        <f t="shared" si="21"/>
        <v>0</v>
      </c>
      <c r="J681" s="13">
        <f>(1 - Dashboard!$I$9) * H681 * Dashboard!$I$8 * 'Lookups and Calculations'!$F$12</f>
        <v>0</v>
      </c>
      <c r="K681" s="12">
        <f>(1 - Dashboard!$I$11) * I681 * Dashboard!$I$10 * 'Lookups and Calculations'!$F$12</f>
        <v>0</v>
      </c>
      <c r="L681" s="12">
        <f>(H681 - I681) * Dashboard!$I$13 * (Dashboard!$D$12 / 365) * 'Lookups and Calculations'!$F$12</f>
        <v>0</v>
      </c>
      <c r="M681" s="3">
        <f>(G681*2) * Dashboard!$I$13 * (Dashboard!$D$12 / 365) * 'Lookups and Calculations'!$F$12</f>
        <v>1602.0878730267946</v>
      </c>
      <c r="N681" s="12">
        <f>H681 * Dashboard!$I$14 * Dashboard!$I$15 * (Dashboard!$D$12 / 365) * 'Lookups and Calculations'!$F$12</f>
        <v>0</v>
      </c>
    </row>
    <row r="682" spans="1:14" x14ac:dyDescent="0.35">
      <c r="A682" s="2">
        <v>681</v>
      </c>
      <c r="B682" s="11">
        <v>1.0482180845469005</v>
      </c>
      <c r="C682" s="11">
        <v>0.92808815183806803</v>
      </c>
      <c r="D682" s="3">
        <f>B682*Dashboard!$D$11*Dashboard!$D$10*SQRT(Dashboard!$D$12/365)</f>
        <v>260253.43779315284</v>
      </c>
      <c r="E682" s="3">
        <f>IF(Dashboard!$I$3,C682*Dashboard!$E$11*Dashboard!$E$10*SQRT(Dashboard!$D$12/365),0)</f>
        <v>460854.73176196421</v>
      </c>
      <c r="F682" s="3">
        <f>D682+IF(Dashboard!$I$3,E682,0)</f>
        <v>721108.16955511703</v>
      </c>
      <c r="G682" s="3">
        <f>IF(Dashboard!$I$4, ('Lookups and Calculations'!$F$9) / (1 - 'Lookups and Calculations'!$F$10), 'Lookups and Calculations'!$F$9)</f>
        <v>1951878.888340465</v>
      </c>
      <c r="H682" s="12">
        <f t="shared" si="20"/>
        <v>0</v>
      </c>
      <c r="I682" s="12">
        <f t="shared" si="21"/>
        <v>0</v>
      </c>
      <c r="J682" s="13">
        <f>(1 - Dashboard!$I$9) * H682 * Dashboard!$I$8 * 'Lookups and Calculations'!$F$12</f>
        <v>0</v>
      </c>
      <c r="K682" s="12">
        <f>(1 - Dashboard!$I$11) * I682 * Dashboard!$I$10 * 'Lookups and Calculations'!$F$12</f>
        <v>0</v>
      </c>
      <c r="L682" s="12">
        <f>(H682 - I682) * Dashboard!$I$13 * (Dashboard!$D$12 / 365) * 'Lookups and Calculations'!$F$12</f>
        <v>0</v>
      </c>
      <c r="M682" s="3">
        <f>(G682*2) * Dashboard!$I$13 * (Dashboard!$D$12 / 365) * 'Lookups and Calculations'!$F$12</f>
        <v>1602.0878730267946</v>
      </c>
      <c r="N682" s="12">
        <f>H682 * Dashboard!$I$14 * Dashboard!$I$15 * (Dashboard!$D$12 / 365) * 'Lookups and Calculations'!$F$12</f>
        <v>0</v>
      </c>
    </row>
    <row r="683" spans="1:14" x14ac:dyDescent="0.35">
      <c r="A683" s="2">
        <v>682</v>
      </c>
      <c r="B683" s="11">
        <v>3.8856261260839638E-2</v>
      </c>
      <c r="C683" s="11">
        <v>-1.5169978940801967</v>
      </c>
      <c r="D683" s="3">
        <f>B683*Dashboard!$D$11*Dashboard!$D$10*SQRT(Dashboard!$D$12/365)</f>
        <v>9647.3011885628857</v>
      </c>
      <c r="E683" s="3">
        <f>IF(Dashboard!$I$3,C683*Dashboard!$E$11*Dashboard!$E$10*SQRT(Dashboard!$D$12/365),0)</f>
        <v>-753285.83408289729</v>
      </c>
      <c r="F683" s="3">
        <f>D683+IF(Dashboard!$I$3,E683,0)</f>
        <v>-743638.53289433441</v>
      </c>
      <c r="G683" s="3">
        <f>IF(Dashboard!$I$4, ('Lookups and Calculations'!$F$9) / (1 - 'Lookups and Calculations'!$F$10), 'Lookups and Calculations'!$F$9)</f>
        <v>1951878.888340465</v>
      </c>
      <c r="H683" s="12">
        <f t="shared" si="20"/>
        <v>0</v>
      </c>
      <c r="I683" s="12">
        <f t="shared" si="21"/>
        <v>0</v>
      </c>
      <c r="J683" s="13">
        <f>(1 - Dashboard!$I$9) * H683 * Dashboard!$I$8 * 'Lookups and Calculations'!$F$12</f>
        <v>0</v>
      </c>
      <c r="K683" s="12">
        <f>(1 - Dashboard!$I$11) * I683 * Dashboard!$I$10 * 'Lookups and Calculations'!$F$12</f>
        <v>0</v>
      </c>
      <c r="L683" s="12">
        <f>(H683 - I683) * Dashboard!$I$13 * (Dashboard!$D$12 / 365) * 'Lookups and Calculations'!$F$12</f>
        <v>0</v>
      </c>
      <c r="M683" s="3">
        <f>(G683*2) * Dashboard!$I$13 * (Dashboard!$D$12 / 365) * 'Lookups and Calculations'!$F$12</f>
        <v>1602.0878730267946</v>
      </c>
      <c r="N683" s="12">
        <f>H683 * Dashboard!$I$14 * Dashboard!$I$15 * (Dashboard!$D$12 / 365) * 'Lookups and Calculations'!$F$12</f>
        <v>0</v>
      </c>
    </row>
    <row r="684" spans="1:14" x14ac:dyDescent="0.35">
      <c r="A684" s="2">
        <v>683</v>
      </c>
      <c r="B684" s="11">
        <v>-0.74640585702500584</v>
      </c>
      <c r="C684" s="11">
        <v>-0.69183326509892118</v>
      </c>
      <c r="D684" s="3">
        <f>B684*Dashboard!$D$11*Dashboard!$D$10*SQRT(Dashboard!$D$12/365)</f>
        <v>-185318.9647683576</v>
      </c>
      <c r="E684" s="3">
        <f>IF(Dashboard!$I$3,C684*Dashboard!$E$11*Dashboard!$E$10*SQRT(Dashboard!$D$12/365),0)</f>
        <v>-343539.17047612218</v>
      </c>
      <c r="F684" s="3">
        <f>D684+IF(Dashboard!$I$3,E684,0)</f>
        <v>-528858.13524447975</v>
      </c>
      <c r="G684" s="3">
        <f>IF(Dashboard!$I$4, ('Lookups and Calculations'!$F$9) / (1 - 'Lookups and Calculations'!$F$10), 'Lookups and Calculations'!$F$9)</f>
        <v>1951878.888340465</v>
      </c>
      <c r="H684" s="12">
        <f t="shared" si="20"/>
        <v>0</v>
      </c>
      <c r="I684" s="12">
        <f t="shared" si="21"/>
        <v>0</v>
      </c>
      <c r="J684" s="13">
        <f>(1 - Dashboard!$I$9) * H684 * Dashboard!$I$8 * 'Lookups and Calculations'!$F$12</f>
        <v>0</v>
      </c>
      <c r="K684" s="12">
        <f>(1 - Dashboard!$I$11) * I684 * Dashboard!$I$10 * 'Lookups and Calculations'!$F$12</f>
        <v>0</v>
      </c>
      <c r="L684" s="12">
        <f>(H684 - I684) * Dashboard!$I$13 * (Dashboard!$D$12 / 365) * 'Lookups and Calculations'!$F$12</f>
        <v>0</v>
      </c>
      <c r="M684" s="3">
        <f>(G684*2) * Dashboard!$I$13 * (Dashboard!$D$12 / 365) * 'Lookups and Calculations'!$F$12</f>
        <v>1602.0878730267946</v>
      </c>
      <c r="N684" s="12">
        <f>H684 * Dashboard!$I$14 * Dashboard!$I$15 * (Dashboard!$D$12 / 365) * 'Lookups and Calculations'!$F$12</f>
        <v>0</v>
      </c>
    </row>
    <row r="685" spans="1:14" x14ac:dyDescent="0.35">
      <c r="A685" s="2">
        <v>684</v>
      </c>
      <c r="B685" s="11">
        <v>1.0960151980461419</v>
      </c>
      <c r="C685" s="11">
        <v>-0.16107411589052872</v>
      </c>
      <c r="D685" s="3">
        <f>B685*Dashboard!$D$11*Dashboard!$D$10*SQRT(Dashboard!$D$12/365)</f>
        <v>272120.58957020327</v>
      </c>
      <c r="E685" s="3">
        <f>IF(Dashboard!$I$3,C685*Dashboard!$E$11*Dashboard!$E$10*SQRT(Dashboard!$D$12/365),0)</f>
        <v>-79983.532087453103</v>
      </c>
      <c r="F685" s="3">
        <f>D685+IF(Dashboard!$I$3,E685,0)</f>
        <v>192137.05748275016</v>
      </c>
      <c r="G685" s="3">
        <f>IF(Dashboard!$I$4, ('Lookups and Calculations'!$F$9) / (1 - 'Lookups and Calculations'!$F$10), 'Lookups and Calculations'!$F$9)</f>
        <v>1951878.888340465</v>
      </c>
      <c r="H685" s="12">
        <f t="shared" si="20"/>
        <v>0</v>
      </c>
      <c r="I685" s="12">
        <f t="shared" si="21"/>
        <v>0</v>
      </c>
      <c r="J685" s="13">
        <f>(1 - Dashboard!$I$9) * H685 * Dashboard!$I$8 * 'Lookups and Calculations'!$F$12</f>
        <v>0</v>
      </c>
      <c r="K685" s="12">
        <f>(1 - Dashboard!$I$11) * I685 * Dashboard!$I$10 * 'Lookups and Calculations'!$F$12</f>
        <v>0</v>
      </c>
      <c r="L685" s="12">
        <f>(H685 - I685) * Dashboard!$I$13 * (Dashboard!$D$12 / 365) * 'Lookups and Calculations'!$F$12</f>
        <v>0</v>
      </c>
      <c r="M685" s="3">
        <f>(G685*2) * Dashboard!$I$13 * (Dashboard!$D$12 / 365) * 'Lookups and Calculations'!$F$12</f>
        <v>1602.0878730267946</v>
      </c>
      <c r="N685" s="12">
        <f>H685 * Dashboard!$I$14 * Dashboard!$I$15 * (Dashboard!$D$12 / 365) * 'Lookups and Calculations'!$F$12</f>
        <v>0</v>
      </c>
    </row>
    <row r="686" spans="1:14" x14ac:dyDescent="0.35">
      <c r="A686" s="2">
        <v>685</v>
      </c>
      <c r="B686" s="11">
        <v>-1.1865133539335411</v>
      </c>
      <c r="C686" s="11">
        <v>0.88556431814230052</v>
      </c>
      <c r="D686" s="3">
        <f>B686*Dashboard!$D$11*Dashboard!$D$10*SQRT(Dashboard!$D$12/365)</f>
        <v>-294589.6315862232</v>
      </c>
      <c r="E686" s="3">
        <f>IF(Dashboard!$I$3,C686*Dashboard!$E$11*Dashboard!$E$10*SQRT(Dashboard!$D$12/365),0)</f>
        <v>439738.94665842527</v>
      </c>
      <c r="F686" s="3">
        <f>D686+IF(Dashboard!$I$3,E686,0)</f>
        <v>145149.31507220207</v>
      </c>
      <c r="G686" s="3">
        <f>IF(Dashboard!$I$4, ('Lookups and Calculations'!$F$9) / (1 - 'Lookups and Calculations'!$F$10), 'Lookups and Calculations'!$F$9)</f>
        <v>1951878.888340465</v>
      </c>
      <c r="H686" s="12">
        <f t="shared" si="20"/>
        <v>0</v>
      </c>
      <c r="I686" s="12">
        <f t="shared" si="21"/>
        <v>0</v>
      </c>
      <c r="J686" s="13">
        <f>(1 - Dashboard!$I$9) * H686 * Dashboard!$I$8 * 'Lookups and Calculations'!$F$12</f>
        <v>0</v>
      </c>
      <c r="K686" s="12">
        <f>(1 - Dashboard!$I$11) * I686 * Dashboard!$I$10 * 'Lookups and Calculations'!$F$12</f>
        <v>0</v>
      </c>
      <c r="L686" s="12">
        <f>(H686 - I686) * Dashboard!$I$13 * (Dashboard!$D$12 / 365) * 'Lookups and Calculations'!$F$12</f>
        <v>0</v>
      </c>
      <c r="M686" s="3">
        <f>(G686*2) * Dashboard!$I$13 * (Dashboard!$D$12 / 365) * 'Lookups and Calculations'!$F$12</f>
        <v>1602.0878730267946</v>
      </c>
      <c r="N686" s="12">
        <f>H686 * Dashboard!$I$14 * Dashboard!$I$15 * (Dashboard!$D$12 / 365) * 'Lookups and Calculations'!$F$12</f>
        <v>0</v>
      </c>
    </row>
    <row r="687" spans="1:14" x14ac:dyDescent="0.35">
      <c r="A687" s="2">
        <v>686</v>
      </c>
      <c r="B687" s="11">
        <v>0.51911303064462022</v>
      </c>
      <c r="C687" s="11">
        <v>0.17604744099657751</v>
      </c>
      <c r="D687" s="3">
        <f>B687*Dashboard!$D$11*Dashboard!$D$10*SQRT(Dashboard!$D$12/365)</f>
        <v>128886.30030351276</v>
      </c>
      <c r="E687" s="3">
        <f>IF(Dashboard!$I$3,C687*Dashboard!$E$11*Dashboard!$E$10*SQRT(Dashboard!$D$12/365),0)</f>
        <v>87418.739305287294</v>
      </c>
      <c r="F687" s="3">
        <f>D687+IF(Dashboard!$I$3,E687,0)</f>
        <v>216305.03960880006</v>
      </c>
      <c r="G687" s="3">
        <f>IF(Dashboard!$I$4, ('Lookups and Calculations'!$F$9) / (1 - 'Lookups and Calculations'!$F$10), 'Lookups and Calculations'!$F$9)</f>
        <v>1951878.888340465</v>
      </c>
      <c r="H687" s="12">
        <f t="shared" si="20"/>
        <v>0</v>
      </c>
      <c r="I687" s="12">
        <f t="shared" si="21"/>
        <v>0</v>
      </c>
      <c r="J687" s="13">
        <f>(1 - Dashboard!$I$9) * H687 * Dashboard!$I$8 * 'Lookups and Calculations'!$F$12</f>
        <v>0</v>
      </c>
      <c r="K687" s="12">
        <f>(1 - Dashboard!$I$11) * I687 * Dashboard!$I$10 * 'Lookups and Calculations'!$F$12</f>
        <v>0</v>
      </c>
      <c r="L687" s="12">
        <f>(H687 - I687) * Dashboard!$I$13 * (Dashboard!$D$12 / 365) * 'Lookups and Calculations'!$F$12</f>
        <v>0</v>
      </c>
      <c r="M687" s="3">
        <f>(G687*2) * Dashboard!$I$13 * (Dashboard!$D$12 / 365) * 'Lookups and Calculations'!$F$12</f>
        <v>1602.0878730267946</v>
      </c>
      <c r="N687" s="12">
        <f>H687 * Dashboard!$I$14 * Dashboard!$I$15 * (Dashboard!$D$12 / 365) * 'Lookups and Calculations'!$F$12</f>
        <v>0</v>
      </c>
    </row>
    <row r="688" spans="1:14" x14ac:dyDescent="0.35">
      <c r="A688" s="2">
        <v>687</v>
      </c>
      <c r="B688" s="11">
        <v>-1.6226791646122467</v>
      </c>
      <c r="C688" s="11">
        <v>-0.67552436000231597</v>
      </c>
      <c r="D688" s="3">
        <f>B688*Dashboard!$D$11*Dashboard!$D$10*SQRT(Dashboard!$D$12/365)</f>
        <v>-402881.64958363993</v>
      </c>
      <c r="E688" s="3">
        <f>IF(Dashboard!$I$3,C688*Dashboard!$E$11*Dashboard!$E$10*SQRT(Dashboard!$D$12/365),0)</f>
        <v>-335440.76293935761</v>
      </c>
      <c r="F688" s="3">
        <f>D688+IF(Dashboard!$I$3,E688,0)</f>
        <v>-738322.41252299747</v>
      </c>
      <c r="G688" s="3">
        <f>IF(Dashboard!$I$4, ('Lookups and Calculations'!$F$9) / (1 - 'Lookups and Calculations'!$F$10), 'Lookups and Calculations'!$F$9)</f>
        <v>1951878.888340465</v>
      </c>
      <c r="H688" s="12">
        <f t="shared" si="20"/>
        <v>0</v>
      </c>
      <c r="I688" s="12">
        <f t="shared" si="21"/>
        <v>0</v>
      </c>
      <c r="J688" s="13">
        <f>(1 - Dashboard!$I$9) * H688 * Dashboard!$I$8 * 'Lookups and Calculations'!$F$12</f>
        <v>0</v>
      </c>
      <c r="K688" s="12">
        <f>(1 - Dashboard!$I$11) * I688 * Dashboard!$I$10 * 'Lookups and Calculations'!$F$12</f>
        <v>0</v>
      </c>
      <c r="L688" s="12">
        <f>(H688 - I688) * Dashboard!$I$13 * (Dashboard!$D$12 / 365) * 'Lookups and Calculations'!$F$12</f>
        <v>0</v>
      </c>
      <c r="M688" s="3">
        <f>(G688*2) * Dashboard!$I$13 * (Dashboard!$D$12 / 365) * 'Lookups and Calculations'!$F$12</f>
        <v>1602.0878730267946</v>
      </c>
      <c r="N688" s="12">
        <f>H688 * Dashboard!$I$14 * Dashboard!$I$15 * (Dashboard!$D$12 / 365) * 'Lookups and Calculations'!$F$12</f>
        <v>0</v>
      </c>
    </row>
    <row r="689" spans="1:14" x14ac:dyDescent="0.35">
      <c r="A689" s="2">
        <v>688</v>
      </c>
      <c r="B689" s="11">
        <v>1.3469464813162735</v>
      </c>
      <c r="C689" s="11">
        <v>0.2648583017381681</v>
      </c>
      <c r="D689" s="3">
        <f>B689*Dashboard!$D$11*Dashboard!$D$10*SQRT(Dashboard!$D$12/365)</f>
        <v>334422.25187087618</v>
      </c>
      <c r="E689" s="3">
        <f>IF(Dashboard!$I$3,C689*Dashboard!$E$11*Dashboard!$E$10*SQRT(Dashboard!$D$12/365),0)</f>
        <v>131518.97409823842</v>
      </c>
      <c r="F689" s="3">
        <f>D689+IF(Dashboard!$I$3,E689,0)</f>
        <v>465941.22596911457</v>
      </c>
      <c r="G689" s="3">
        <f>IF(Dashboard!$I$4, ('Lookups and Calculations'!$F$9) / (1 - 'Lookups and Calculations'!$F$10), 'Lookups and Calculations'!$F$9)</f>
        <v>1951878.888340465</v>
      </c>
      <c r="H689" s="12">
        <f t="shared" si="20"/>
        <v>0</v>
      </c>
      <c r="I689" s="12">
        <f t="shared" si="21"/>
        <v>0</v>
      </c>
      <c r="J689" s="13">
        <f>(1 - Dashboard!$I$9) * H689 * Dashboard!$I$8 * 'Lookups and Calculations'!$F$12</f>
        <v>0</v>
      </c>
      <c r="K689" s="12">
        <f>(1 - Dashboard!$I$11) * I689 * Dashboard!$I$10 * 'Lookups and Calculations'!$F$12</f>
        <v>0</v>
      </c>
      <c r="L689" s="12">
        <f>(H689 - I689) * Dashboard!$I$13 * (Dashboard!$D$12 / 365) * 'Lookups and Calculations'!$F$12</f>
        <v>0</v>
      </c>
      <c r="M689" s="3">
        <f>(G689*2) * Dashboard!$I$13 * (Dashboard!$D$12 / 365) * 'Lookups and Calculations'!$F$12</f>
        <v>1602.0878730267946</v>
      </c>
      <c r="N689" s="12">
        <f>H689 * Dashboard!$I$14 * Dashboard!$I$15 * (Dashboard!$D$12 / 365) * 'Lookups and Calculations'!$F$12</f>
        <v>0</v>
      </c>
    </row>
    <row r="690" spans="1:14" x14ac:dyDescent="0.35">
      <c r="A690" s="2">
        <v>689</v>
      </c>
      <c r="B690" s="11">
        <v>-0.91790302345842112</v>
      </c>
      <c r="C690" s="11">
        <v>-0.18525320050259877</v>
      </c>
      <c r="D690" s="3">
        <f>B690*Dashboard!$D$11*Dashboard!$D$10*SQRT(Dashboard!$D$12/365)</f>
        <v>-227898.58421403202</v>
      </c>
      <c r="E690" s="3">
        <f>IF(Dashboard!$I$3,C690*Dashboard!$E$11*Dashboard!$E$10*SQRT(Dashboard!$D$12/365),0)</f>
        <v>-91989.983771031533</v>
      </c>
      <c r="F690" s="3">
        <f>D690+IF(Dashboard!$I$3,E690,0)</f>
        <v>-319888.56798506354</v>
      </c>
      <c r="G690" s="3">
        <f>IF(Dashboard!$I$4, ('Lookups and Calculations'!$F$9) / (1 - 'Lookups and Calculations'!$F$10), 'Lookups and Calculations'!$F$9)</f>
        <v>1951878.888340465</v>
      </c>
      <c r="H690" s="12">
        <f t="shared" si="20"/>
        <v>0</v>
      </c>
      <c r="I690" s="12">
        <f t="shared" si="21"/>
        <v>0</v>
      </c>
      <c r="J690" s="13">
        <f>(1 - Dashboard!$I$9) * H690 * Dashboard!$I$8 * 'Lookups and Calculations'!$F$12</f>
        <v>0</v>
      </c>
      <c r="K690" s="12">
        <f>(1 - Dashboard!$I$11) * I690 * Dashboard!$I$10 * 'Lookups and Calculations'!$F$12</f>
        <v>0</v>
      </c>
      <c r="L690" s="12">
        <f>(H690 - I690) * Dashboard!$I$13 * (Dashboard!$D$12 / 365) * 'Lookups and Calculations'!$F$12</f>
        <v>0</v>
      </c>
      <c r="M690" s="3">
        <f>(G690*2) * Dashboard!$I$13 * (Dashboard!$D$12 / 365) * 'Lookups and Calculations'!$F$12</f>
        <v>1602.0878730267946</v>
      </c>
      <c r="N690" s="12">
        <f>H690 * Dashboard!$I$14 * Dashboard!$I$15 * (Dashboard!$D$12 / 365) * 'Lookups and Calculations'!$F$12</f>
        <v>0</v>
      </c>
    </row>
    <row r="691" spans="1:14" x14ac:dyDescent="0.35">
      <c r="A691" s="2">
        <v>690</v>
      </c>
      <c r="B691" s="11">
        <v>1.7156357647411853</v>
      </c>
      <c r="C691" s="11">
        <v>2.2426260275328191</v>
      </c>
      <c r="D691" s="3">
        <f>B691*Dashboard!$D$11*Dashboard!$D$10*SQRT(Dashboard!$D$12/365)</f>
        <v>425961.07847898954</v>
      </c>
      <c r="E691" s="3">
        <f>IF(Dashboard!$I$3,C691*Dashboard!$E$11*Dashboard!$E$10*SQRT(Dashboard!$D$12/365),0)</f>
        <v>1113606.3037914583</v>
      </c>
      <c r="F691" s="3">
        <f>D691+IF(Dashboard!$I$3,E691,0)</f>
        <v>1539567.3822704479</v>
      </c>
      <c r="G691" s="3">
        <f>IF(Dashboard!$I$4, ('Lookups and Calculations'!$F$9) / (1 - 'Lookups and Calculations'!$F$10), 'Lookups and Calculations'!$F$9)</f>
        <v>1951878.888340465</v>
      </c>
      <c r="H691" s="12">
        <f t="shared" si="20"/>
        <v>0</v>
      </c>
      <c r="I691" s="12">
        <f t="shared" si="21"/>
        <v>0</v>
      </c>
      <c r="J691" s="13">
        <f>(1 - Dashboard!$I$9) * H691 * Dashboard!$I$8 * 'Lookups and Calculations'!$F$12</f>
        <v>0</v>
      </c>
      <c r="K691" s="12">
        <f>(1 - Dashboard!$I$11) * I691 * Dashboard!$I$10 * 'Lookups and Calculations'!$F$12</f>
        <v>0</v>
      </c>
      <c r="L691" s="12">
        <f>(H691 - I691) * Dashboard!$I$13 * (Dashboard!$D$12 / 365) * 'Lookups and Calculations'!$F$12</f>
        <v>0</v>
      </c>
      <c r="M691" s="3">
        <f>(G691*2) * Dashboard!$I$13 * (Dashboard!$D$12 / 365) * 'Lookups and Calculations'!$F$12</f>
        <v>1602.0878730267946</v>
      </c>
      <c r="N691" s="12">
        <f>H691 * Dashboard!$I$14 * Dashboard!$I$15 * (Dashboard!$D$12 / 365) * 'Lookups and Calculations'!$F$12</f>
        <v>0</v>
      </c>
    </row>
    <row r="692" spans="1:14" x14ac:dyDescent="0.35">
      <c r="A692" s="2">
        <v>691</v>
      </c>
      <c r="B692" s="11">
        <v>0.57626640844645072</v>
      </c>
      <c r="C692" s="11">
        <v>2.8688161985512974</v>
      </c>
      <c r="D692" s="3">
        <f>B692*Dashboard!$D$11*Dashboard!$D$10*SQRT(Dashboard!$D$12/365)</f>
        <v>143076.44191020599</v>
      </c>
      <c r="E692" s="3">
        <f>IF(Dashboard!$I$3,C692*Dashboard!$E$11*Dashboard!$E$10*SQRT(Dashboard!$D$12/365),0)</f>
        <v>1424549.5075433485</v>
      </c>
      <c r="F692" s="3">
        <f>D692+IF(Dashboard!$I$3,E692,0)</f>
        <v>1567625.9494535546</v>
      </c>
      <c r="G692" s="3">
        <f>IF(Dashboard!$I$4, ('Lookups and Calculations'!$F$9) / (1 - 'Lookups and Calculations'!$F$10), 'Lookups and Calculations'!$F$9)</f>
        <v>1951878.888340465</v>
      </c>
      <c r="H692" s="12">
        <f t="shared" si="20"/>
        <v>0</v>
      </c>
      <c r="I692" s="12">
        <f t="shared" si="21"/>
        <v>0</v>
      </c>
      <c r="J692" s="13">
        <f>(1 - Dashboard!$I$9) * H692 * Dashboard!$I$8 * 'Lookups and Calculations'!$F$12</f>
        <v>0</v>
      </c>
      <c r="K692" s="12">
        <f>(1 - Dashboard!$I$11) * I692 * Dashboard!$I$10 * 'Lookups and Calculations'!$F$12</f>
        <v>0</v>
      </c>
      <c r="L692" s="12">
        <f>(H692 - I692) * Dashboard!$I$13 * (Dashboard!$D$12 / 365) * 'Lookups and Calculations'!$F$12</f>
        <v>0</v>
      </c>
      <c r="M692" s="3">
        <f>(G692*2) * Dashboard!$I$13 * (Dashboard!$D$12 / 365) * 'Lookups and Calculations'!$F$12</f>
        <v>1602.0878730267946</v>
      </c>
      <c r="N692" s="12">
        <f>H692 * Dashboard!$I$14 * Dashboard!$I$15 * (Dashboard!$D$12 / 365) * 'Lookups and Calculations'!$F$12</f>
        <v>0</v>
      </c>
    </row>
    <row r="693" spans="1:14" x14ac:dyDescent="0.35">
      <c r="A693" s="2">
        <v>692</v>
      </c>
      <c r="B693" s="11">
        <v>1.4932088238338954</v>
      </c>
      <c r="C693" s="11">
        <v>-0.69931230267777222</v>
      </c>
      <c r="D693" s="3">
        <f>B693*Dashboard!$D$11*Dashboard!$D$10*SQRT(Dashboard!$D$12/365)</f>
        <v>370736.52465538424</v>
      </c>
      <c r="E693" s="3">
        <f>IF(Dashboard!$I$3,C693*Dashboard!$E$11*Dashboard!$E$10*SQRT(Dashboard!$D$12/365),0)</f>
        <v>-347252.98780092353</v>
      </c>
      <c r="F693" s="3">
        <f>D693+IF(Dashboard!$I$3,E693,0)</f>
        <v>23483.536854460719</v>
      </c>
      <c r="G693" s="3">
        <f>IF(Dashboard!$I$4, ('Lookups and Calculations'!$F$9) / (1 - 'Lookups and Calculations'!$F$10), 'Lookups and Calculations'!$F$9)</f>
        <v>1951878.888340465</v>
      </c>
      <c r="H693" s="12">
        <f t="shared" si="20"/>
        <v>0</v>
      </c>
      <c r="I693" s="12">
        <f t="shared" si="21"/>
        <v>0</v>
      </c>
      <c r="J693" s="13">
        <f>(1 - Dashboard!$I$9) * H693 * Dashboard!$I$8 * 'Lookups and Calculations'!$F$12</f>
        <v>0</v>
      </c>
      <c r="K693" s="12">
        <f>(1 - Dashboard!$I$11) * I693 * Dashboard!$I$10 * 'Lookups and Calculations'!$F$12</f>
        <v>0</v>
      </c>
      <c r="L693" s="12">
        <f>(H693 - I693) * Dashboard!$I$13 * (Dashboard!$D$12 / 365) * 'Lookups and Calculations'!$F$12</f>
        <v>0</v>
      </c>
      <c r="M693" s="3">
        <f>(G693*2) * Dashboard!$I$13 * (Dashboard!$D$12 / 365) * 'Lookups and Calculations'!$F$12</f>
        <v>1602.0878730267946</v>
      </c>
      <c r="N693" s="12">
        <f>H693 * Dashboard!$I$14 * Dashboard!$I$15 * (Dashboard!$D$12 / 365) * 'Lookups and Calculations'!$F$12</f>
        <v>0</v>
      </c>
    </row>
    <row r="694" spans="1:14" x14ac:dyDescent="0.35">
      <c r="A694" s="2">
        <v>693</v>
      </c>
      <c r="B694" s="11">
        <v>0.41557939774800784</v>
      </c>
      <c r="C694" s="11">
        <v>-0.5358306657711277</v>
      </c>
      <c r="D694" s="3">
        <f>B694*Dashboard!$D$11*Dashboard!$D$10*SQRT(Dashboard!$D$12/365)</f>
        <v>103180.78702742308</v>
      </c>
      <c r="E694" s="3">
        <f>IF(Dashboard!$I$3,C694*Dashboard!$E$11*Dashboard!$E$10*SQRT(Dashboard!$D$12/365),0)</f>
        <v>-266073.96857154759</v>
      </c>
      <c r="F694" s="3">
        <f>D694+IF(Dashboard!$I$3,E694,0)</f>
        <v>-162893.1815441245</v>
      </c>
      <c r="G694" s="3">
        <f>IF(Dashboard!$I$4, ('Lookups and Calculations'!$F$9) / (1 - 'Lookups and Calculations'!$F$10), 'Lookups and Calculations'!$F$9)</f>
        <v>1951878.888340465</v>
      </c>
      <c r="H694" s="12">
        <f t="shared" si="20"/>
        <v>0</v>
      </c>
      <c r="I694" s="12">
        <f t="shared" si="21"/>
        <v>0</v>
      </c>
      <c r="J694" s="13">
        <f>(1 - Dashboard!$I$9) * H694 * Dashboard!$I$8 * 'Lookups and Calculations'!$F$12</f>
        <v>0</v>
      </c>
      <c r="K694" s="12">
        <f>(1 - Dashboard!$I$11) * I694 * Dashboard!$I$10 * 'Lookups and Calculations'!$F$12</f>
        <v>0</v>
      </c>
      <c r="L694" s="12">
        <f>(H694 - I694) * Dashboard!$I$13 * (Dashboard!$D$12 / 365) * 'Lookups and Calculations'!$F$12</f>
        <v>0</v>
      </c>
      <c r="M694" s="3">
        <f>(G694*2) * Dashboard!$I$13 * (Dashboard!$D$12 / 365) * 'Lookups and Calculations'!$F$12</f>
        <v>1602.0878730267946</v>
      </c>
      <c r="N694" s="12">
        <f>H694 * Dashboard!$I$14 * Dashboard!$I$15 * (Dashboard!$D$12 / 365) * 'Lookups and Calculations'!$F$12</f>
        <v>0</v>
      </c>
    </row>
    <row r="695" spans="1:14" x14ac:dyDescent="0.35">
      <c r="A695" s="2">
        <v>694</v>
      </c>
      <c r="B695" s="11">
        <v>1.301718610723348</v>
      </c>
      <c r="C695" s="11">
        <v>2.1011930044188354</v>
      </c>
      <c r="D695" s="3">
        <f>B695*Dashboard!$D$11*Dashboard!$D$10*SQRT(Dashboard!$D$12/365)</f>
        <v>323192.9962613809</v>
      </c>
      <c r="E695" s="3">
        <f>IF(Dashboard!$I$3,C695*Dashboard!$E$11*Dashboard!$E$10*SQRT(Dashboard!$D$12/365),0)</f>
        <v>1043375.8221282777</v>
      </c>
      <c r="F695" s="3">
        <f>D695+IF(Dashboard!$I$3,E695,0)</f>
        <v>1366568.8183896586</v>
      </c>
      <c r="G695" s="3">
        <f>IF(Dashboard!$I$4, ('Lookups and Calculations'!$F$9) / (1 - 'Lookups and Calculations'!$F$10), 'Lookups and Calculations'!$F$9)</f>
        <v>1951878.888340465</v>
      </c>
      <c r="H695" s="12">
        <f t="shared" si="20"/>
        <v>0</v>
      </c>
      <c r="I695" s="12">
        <f t="shared" si="21"/>
        <v>0</v>
      </c>
      <c r="J695" s="13">
        <f>(1 - Dashboard!$I$9) * H695 * Dashboard!$I$8 * 'Lookups and Calculations'!$F$12</f>
        <v>0</v>
      </c>
      <c r="K695" s="12">
        <f>(1 - Dashboard!$I$11) * I695 * Dashboard!$I$10 * 'Lookups and Calculations'!$F$12</f>
        <v>0</v>
      </c>
      <c r="L695" s="12">
        <f>(H695 - I695) * Dashboard!$I$13 * (Dashboard!$D$12 / 365) * 'Lookups and Calculations'!$F$12</f>
        <v>0</v>
      </c>
      <c r="M695" s="3">
        <f>(G695*2) * Dashboard!$I$13 * (Dashboard!$D$12 / 365) * 'Lookups and Calculations'!$F$12</f>
        <v>1602.0878730267946</v>
      </c>
      <c r="N695" s="12">
        <f>H695 * Dashboard!$I$14 * Dashboard!$I$15 * (Dashboard!$D$12 / 365) * 'Lookups and Calculations'!$F$12</f>
        <v>0</v>
      </c>
    </row>
    <row r="696" spans="1:14" x14ac:dyDescent="0.35">
      <c r="A696" s="2">
        <v>695</v>
      </c>
      <c r="B696" s="11">
        <v>0.61408100243794239</v>
      </c>
      <c r="C696" s="11">
        <v>-7.4556316329243519E-2</v>
      </c>
      <c r="D696" s="3">
        <f>B696*Dashboard!$D$11*Dashboard!$D$10*SQRT(Dashboard!$D$12/365)</f>
        <v>152465.11610894583</v>
      </c>
      <c r="E696" s="3">
        <f>IF(Dashboard!$I$3,C696*Dashboard!$E$11*Dashboard!$E$10*SQRT(Dashboard!$D$12/365),0)</f>
        <v>-37021.947855949693</v>
      </c>
      <c r="F696" s="3">
        <f>D696+IF(Dashboard!$I$3,E696,0)</f>
        <v>115443.16825299614</v>
      </c>
      <c r="G696" s="3">
        <f>IF(Dashboard!$I$4, ('Lookups and Calculations'!$F$9) / (1 - 'Lookups and Calculations'!$F$10), 'Lookups and Calculations'!$F$9)</f>
        <v>1951878.888340465</v>
      </c>
      <c r="H696" s="12">
        <f t="shared" si="20"/>
        <v>0</v>
      </c>
      <c r="I696" s="12">
        <f t="shared" si="21"/>
        <v>0</v>
      </c>
      <c r="J696" s="13">
        <f>(1 - Dashboard!$I$9) * H696 * Dashboard!$I$8 * 'Lookups and Calculations'!$F$12</f>
        <v>0</v>
      </c>
      <c r="K696" s="12">
        <f>(1 - Dashboard!$I$11) * I696 * Dashboard!$I$10 * 'Lookups and Calculations'!$F$12</f>
        <v>0</v>
      </c>
      <c r="L696" s="12">
        <f>(H696 - I696) * Dashboard!$I$13 * (Dashboard!$D$12 / 365) * 'Lookups and Calculations'!$F$12</f>
        <v>0</v>
      </c>
      <c r="M696" s="3">
        <f>(G696*2) * Dashboard!$I$13 * (Dashboard!$D$12 / 365) * 'Lookups and Calculations'!$F$12</f>
        <v>1602.0878730267946</v>
      </c>
      <c r="N696" s="12">
        <f>H696 * Dashboard!$I$14 * Dashboard!$I$15 * (Dashboard!$D$12 / 365) * 'Lookups and Calculations'!$F$12</f>
        <v>0</v>
      </c>
    </row>
    <row r="697" spans="1:14" x14ac:dyDescent="0.35">
      <c r="A697" s="2">
        <v>696</v>
      </c>
      <c r="B697" s="11">
        <v>-3.8824264103817424E-2</v>
      </c>
      <c r="C697" s="11">
        <v>-0.92361251588539106</v>
      </c>
      <c r="D697" s="3">
        <f>B697*Dashboard!$D$11*Dashboard!$D$10*SQRT(Dashboard!$D$12/365)</f>
        <v>-9639.3568778918489</v>
      </c>
      <c r="E697" s="3">
        <f>IF(Dashboard!$I$3,C697*Dashboard!$E$11*Dashboard!$E$10*SQRT(Dashboard!$D$12/365),0)</f>
        <v>-458632.29416015866</v>
      </c>
      <c r="F697" s="3">
        <f>D697+IF(Dashboard!$I$3,E697,0)</f>
        <v>-468271.65103805054</v>
      </c>
      <c r="G697" s="3">
        <f>IF(Dashboard!$I$4, ('Lookups and Calculations'!$F$9) / (1 - 'Lookups and Calculations'!$F$10), 'Lookups and Calculations'!$F$9)</f>
        <v>1951878.888340465</v>
      </c>
      <c r="H697" s="12">
        <f t="shared" si="20"/>
        <v>0</v>
      </c>
      <c r="I697" s="12">
        <f t="shared" si="21"/>
        <v>0</v>
      </c>
      <c r="J697" s="13">
        <f>(1 - Dashboard!$I$9) * H697 * Dashboard!$I$8 * 'Lookups and Calculations'!$F$12</f>
        <v>0</v>
      </c>
      <c r="K697" s="12">
        <f>(1 - Dashboard!$I$11) * I697 * Dashboard!$I$10 * 'Lookups and Calculations'!$F$12</f>
        <v>0</v>
      </c>
      <c r="L697" s="12">
        <f>(H697 - I697) * Dashboard!$I$13 * (Dashboard!$D$12 / 365) * 'Lookups and Calculations'!$F$12</f>
        <v>0</v>
      </c>
      <c r="M697" s="3">
        <f>(G697*2) * Dashboard!$I$13 * (Dashboard!$D$12 / 365) * 'Lookups and Calculations'!$F$12</f>
        <v>1602.0878730267946</v>
      </c>
      <c r="N697" s="12">
        <f>H697 * Dashboard!$I$14 * Dashboard!$I$15 * (Dashboard!$D$12 / 365) * 'Lookups and Calculations'!$F$12</f>
        <v>0</v>
      </c>
    </row>
    <row r="698" spans="1:14" x14ac:dyDescent="0.35">
      <c r="A698" s="2">
        <v>697</v>
      </c>
      <c r="B698" s="11">
        <v>0.19496239497979825</v>
      </c>
      <c r="C698" s="11">
        <v>1.1658431821872766</v>
      </c>
      <c r="D698" s="3">
        <f>B698*Dashboard!$D$11*Dashboard!$D$10*SQRT(Dashboard!$D$12/365)</f>
        <v>48405.607842390527</v>
      </c>
      <c r="E698" s="3">
        <f>IF(Dashboard!$I$3,C698*Dashboard!$E$11*Dashboard!$E$10*SQRT(Dashboard!$D$12/365),0)</f>
        <v>578915.20965906815</v>
      </c>
      <c r="F698" s="3">
        <f>D698+IF(Dashboard!$I$3,E698,0)</f>
        <v>627320.81750145869</v>
      </c>
      <c r="G698" s="3">
        <f>IF(Dashboard!$I$4, ('Lookups and Calculations'!$F$9) / (1 - 'Lookups and Calculations'!$F$10), 'Lookups and Calculations'!$F$9)</f>
        <v>1951878.888340465</v>
      </c>
      <c r="H698" s="12">
        <f t="shared" si="20"/>
        <v>0</v>
      </c>
      <c r="I698" s="12">
        <f t="shared" si="21"/>
        <v>0</v>
      </c>
      <c r="J698" s="13">
        <f>(1 - Dashboard!$I$9) * H698 * Dashboard!$I$8 * 'Lookups and Calculations'!$F$12</f>
        <v>0</v>
      </c>
      <c r="K698" s="12">
        <f>(1 - Dashboard!$I$11) * I698 * Dashboard!$I$10 * 'Lookups and Calculations'!$F$12</f>
        <v>0</v>
      </c>
      <c r="L698" s="12">
        <f>(H698 - I698) * Dashboard!$I$13 * (Dashboard!$D$12 / 365) * 'Lookups and Calculations'!$F$12</f>
        <v>0</v>
      </c>
      <c r="M698" s="3">
        <f>(G698*2) * Dashboard!$I$13 * (Dashboard!$D$12 / 365) * 'Lookups and Calculations'!$F$12</f>
        <v>1602.0878730267946</v>
      </c>
      <c r="N698" s="12">
        <f>H698 * Dashboard!$I$14 * Dashboard!$I$15 * (Dashboard!$D$12 / 365) * 'Lookups and Calculations'!$F$12</f>
        <v>0</v>
      </c>
    </row>
    <row r="699" spans="1:14" x14ac:dyDescent="0.35">
      <c r="A699" s="2">
        <v>698</v>
      </c>
      <c r="B699" s="11">
        <v>0.42731389971977907</v>
      </c>
      <c r="C699" s="11">
        <v>0.44403902429702985</v>
      </c>
      <c r="D699" s="3">
        <f>B699*Dashboard!$D$11*Dashboard!$D$10*SQRT(Dashboard!$D$12/365)</f>
        <v>106094.24990691927</v>
      </c>
      <c r="E699" s="3">
        <f>IF(Dashboard!$I$3,C699*Dashboard!$E$11*Dashboard!$E$10*SQRT(Dashboard!$D$12/365),0)</f>
        <v>220493.58676648312</v>
      </c>
      <c r="F699" s="3">
        <f>D699+IF(Dashboard!$I$3,E699,0)</f>
        <v>326587.8366734024</v>
      </c>
      <c r="G699" s="3">
        <f>IF(Dashboard!$I$4, ('Lookups and Calculations'!$F$9) / (1 - 'Lookups and Calculations'!$F$10), 'Lookups and Calculations'!$F$9)</f>
        <v>1951878.888340465</v>
      </c>
      <c r="H699" s="12">
        <f t="shared" si="20"/>
        <v>0</v>
      </c>
      <c r="I699" s="12">
        <f t="shared" si="21"/>
        <v>0</v>
      </c>
      <c r="J699" s="13">
        <f>(1 - Dashboard!$I$9) * H699 * Dashboard!$I$8 * 'Lookups and Calculations'!$F$12</f>
        <v>0</v>
      </c>
      <c r="K699" s="12">
        <f>(1 - Dashboard!$I$11) * I699 * Dashboard!$I$10 * 'Lookups and Calculations'!$F$12</f>
        <v>0</v>
      </c>
      <c r="L699" s="12">
        <f>(H699 - I699) * Dashboard!$I$13 * (Dashboard!$D$12 / 365) * 'Lookups and Calculations'!$F$12</f>
        <v>0</v>
      </c>
      <c r="M699" s="3">
        <f>(G699*2) * Dashboard!$I$13 * (Dashboard!$D$12 / 365) * 'Lookups and Calculations'!$F$12</f>
        <v>1602.0878730267946</v>
      </c>
      <c r="N699" s="12">
        <f>H699 * Dashboard!$I$14 * Dashboard!$I$15 * (Dashboard!$D$12 / 365) * 'Lookups and Calculations'!$F$12</f>
        <v>0</v>
      </c>
    </row>
    <row r="700" spans="1:14" x14ac:dyDescent="0.35">
      <c r="A700" s="2">
        <v>699</v>
      </c>
      <c r="B700" s="11">
        <v>-0.71530064629091694</v>
      </c>
      <c r="C700" s="11">
        <v>0.60011480331939793</v>
      </c>
      <c r="D700" s="3">
        <f>B700*Dashboard!$D$11*Dashboard!$D$10*SQRT(Dashboard!$D$12/365)</f>
        <v>-177596.10809743273</v>
      </c>
      <c r="E700" s="3">
        <f>IF(Dashboard!$I$3,C700*Dashboard!$E$11*Dashboard!$E$10*SQRT(Dashboard!$D$12/365),0)</f>
        <v>297995.12703875138</v>
      </c>
      <c r="F700" s="3">
        <f>D700+IF(Dashboard!$I$3,E700,0)</f>
        <v>120399.01894131865</v>
      </c>
      <c r="G700" s="3">
        <f>IF(Dashboard!$I$4, ('Lookups and Calculations'!$F$9) / (1 - 'Lookups and Calculations'!$F$10), 'Lookups and Calculations'!$F$9)</f>
        <v>1951878.888340465</v>
      </c>
      <c r="H700" s="12">
        <f t="shared" si="20"/>
        <v>0</v>
      </c>
      <c r="I700" s="12">
        <f t="shared" si="21"/>
        <v>0</v>
      </c>
      <c r="J700" s="13">
        <f>(1 - Dashboard!$I$9) * H700 * Dashboard!$I$8 * 'Lookups and Calculations'!$F$12</f>
        <v>0</v>
      </c>
      <c r="K700" s="12">
        <f>(1 - Dashboard!$I$11) * I700 * Dashboard!$I$10 * 'Lookups and Calculations'!$F$12</f>
        <v>0</v>
      </c>
      <c r="L700" s="12">
        <f>(H700 - I700) * Dashboard!$I$13 * (Dashboard!$D$12 / 365) * 'Lookups and Calculations'!$F$12</f>
        <v>0</v>
      </c>
      <c r="M700" s="3">
        <f>(G700*2) * Dashboard!$I$13 * (Dashboard!$D$12 / 365) * 'Lookups and Calculations'!$F$12</f>
        <v>1602.0878730267946</v>
      </c>
      <c r="N700" s="12">
        <f>H700 * Dashboard!$I$14 * Dashboard!$I$15 * (Dashboard!$D$12 / 365) * 'Lookups and Calculations'!$F$12</f>
        <v>0</v>
      </c>
    </row>
    <row r="701" spans="1:14" x14ac:dyDescent="0.35">
      <c r="A701" s="2">
        <v>700</v>
      </c>
      <c r="B701" s="11">
        <v>1.2285233757898097</v>
      </c>
      <c r="C701" s="11">
        <v>1.5820050632866787</v>
      </c>
      <c r="D701" s="3">
        <f>B701*Dashboard!$D$11*Dashboard!$D$10*SQRT(Dashboard!$D$12/365)</f>
        <v>305019.95402679185</v>
      </c>
      <c r="E701" s="3">
        <f>IF(Dashboard!$I$3,C701*Dashboard!$E$11*Dashboard!$E$10*SQRT(Dashboard!$D$12/365),0)</f>
        <v>785566.02370489028</v>
      </c>
      <c r="F701" s="3">
        <f>D701+IF(Dashboard!$I$3,E701,0)</f>
        <v>1090585.9777316821</v>
      </c>
      <c r="G701" s="3">
        <f>IF(Dashboard!$I$4, ('Lookups and Calculations'!$F$9) / (1 - 'Lookups and Calculations'!$F$10), 'Lookups and Calculations'!$F$9)</f>
        <v>1951878.888340465</v>
      </c>
      <c r="H701" s="12">
        <f t="shared" si="20"/>
        <v>0</v>
      </c>
      <c r="I701" s="12">
        <f t="shared" si="21"/>
        <v>0</v>
      </c>
      <c r="J701" s="13">
        <f>(1 - Dashboard!$I$9) * H701 * Dashboard!$I$8 * 'Lookups and Calculations'!$F$12</f>
        <v>0</v>
      </c>
      <c r="K701" s="12">
        <f>(1 - Dashboard!$I$11) * I701 * Dashboard!$I$10 * 'Lookups and Calculations'!$F$12</f>
        <v>0</v>
      </c>
      <c r="L701" s="12">
        <f>(H701 - I701) * Dashboard!$I$13 * (Dashboard!$D$12 / 365) * 'Lookups and Calculations'!$F$12</f>
        <v>0</v>
      </c>
      <c r="M701" s="3">
        <f>(G701*2) * Dashboard!$I$13 * (Dashboard!$D$12 / 365) * 'Lookups and Calculations'!$F$12</f>
        <v>1602.0878730267946</v>
      </c>
      <c r="N701" s="12">
        <f>H701 * Dashboard!$I$14 * Dashboard!$I$15 * (Dashboard!$D$12 / 365) * 'Lookups and Calculations'!$F$12</f>
        <v>0</v>
      </c>
    </row>
    <row r="702" spans="1:14" x14ac:dyDescent="0.35">
      <c r="A702" s="2">
        <v>701</v>
      </c>
      <c r="B702" s="11">
        <v>0.96434338662300023</v>
      </c>
      <c r="C702" s="11">
        <v>1.7338718877070778</v>
      </c>
      <c r="D702" s="3">
        <f>B702*Dashboard!$D$11*Dashboard!$D$10*SQRT(Dashboard!$D$12/365)</f>
        <v>239428.8796211835</v>
      </c>
      <c r="E702" s="3">
        <f>IF(Dashboard!$I$3,C702*Dashboard!$E$11*Dashboard!$E$10*SQRT(Dashboard!$D$12/365),0)</f>
        <v>860977.55060908885</v>
      </c>
      <c r="F702" s="3">
        <f>D702+IF(Dashboard!$I$3,E702,0)</f>
        <v>1100406.4302302725</v>
      </c>
      <c r="G702" s="3">
        <f>IF(Dashboard!$I$4, ('Lookups and Calculations'!$F$9) / (1 - 'Lookups and Calculations'!$F$10), 'Lookups and Calculations'!$F$9)</f>
        <v>1951878.888340465</v>
      </c>
      <c r="H702" s="12">
        <f t="shared" si="20"/>
        <v>0</v>
      </c>
      <c r="I702" s="12">
        <f t="shared" si="21"/>
        <v>0</v>
      </c>
      <c r="J702" s="13">
        <f>(1 - Dashboard!$I$9) * H702 * Dashboard!$I$8 * 'Lookups and Calculations'!$F$12</f>
        <v>0</v>
      </c>
      <c r="K702" s="12">
        <f>(1 - Dashboard!$I$11) * I702 * Dashboard!$I$10 * 'Lookups and Calculations'!$F$12</f>
        <v>0</v>
      </c>
      <c r="L702" s="12">
        <f>(H702 - I702) * Dashboard!$I$13 * (Dashboard!$D$12 / 365) * 'Lookups and Calculations'!$F$12</f>
        <v>0</v>
      </c>
      <c r="M702" s="3">
        <f>(G702*2) * Dashboard!$I$13 * (Dashboard!$D$12 / 365) * 'Lookups and Calculations'!$F$12</f>
        <v>1602.0878730267946</v>
      </c>
      <c r="N702" s="12">
        <f>H702 * Dashboard!$I$14 * Dashboard!$I$15 * (Dashboard!$D$12 / 365) * 'Lookups and Calculations'!$F$12</f>
        <v>0</v>
      </c>
    </row>
    <row r="703" spans="1:14" x14ac:dyDescent="0.35">
      <c r="A703" s="2">
        <v>702</v>
      </c>
      <c r="B703" s="11">
        <v>-0.2904268051801156</v>
      </c>
      <c r="C703" s="11">
        <v>-1.1442750334051208</v>
      </c>
      <c r="D703" s="3">
        <f>B703*Dashboard!$D$11*Dashboard!$D$10*SQRT(Dashboard!$D$12/365)</f>
        <v>-72107.680252510923</v>
      </c>
      <c r="E703" s="3">
        <f>IF(Dashboard!$I$3,C703*Dashboard!$E$11*Dashboard!$E$10*SQRT(Dashboard!$D$12/365),0)</f>
        <v>-568205.25349604967</v>
      </c>
      <c r="F703" s="3">
        <f>D703+IF(Dashboard!$I$3,E703,0)</f>
        <v>-640312.93374856061</v>
      </c>
      <c r="G703" s="3">
        <f>IF(Dashboard!$I$4, ('Lookups and Calculations'!$F$9) / (1 - 'Lookups and Calculations'!$F$10), 'Lookups and Calculations'!$F$9)</f>
        <v>1951878.888340465</v>
      </c>
      <c r="H703" s="12">
        <f t="shared" si="20"/>
        <v>0</v>
      </c>
      <c r="I703" s="12">
        <f t="shared" si="21"/>
        <v>0</v>
      </c>
      <c r="J703" s="13">
        <f>(1 - Dashboard!$I$9) * H703 * Dashboard!$I$8 * 'Lookups and Calculations'!$F$12</f>
        <v>0</v>
      </c>
      <c r="K703" s="12">
        <f>(1 - Dashboard!$I$11) * I703 * Dashboard!$I$10 * 'Lookups and Calculations'!$F$12</f>
        <v>0</v>
      </c>
      <c r="L703" s="12">
        <f>(H703 - I703) * Dashboard!$I$13 * (Dashboard!$D$12 / 365) * 'Lookups and Calculations'!$F$12</f>
        <v>0</v>
      </c>
      <c r="M703" s="3">
        <f>(G703*2) * Dashboard!$I$13 * (Dashboard!$D$12 / 365) * 'Lookups and Calculations'!$F$12</f>
        <v>1602.0878730267946</v>
      </c>
      <c r="N703" s="12">
        <f>H703 * Dashboard!$I$14 * Dashboard!$I$15 * (Dashboard!$D$12 / 365) * 'Lookups and Calculations'!$F$12</f>
        <v>0</v>
      </c>
    </row>
    <row r="704" spans="1:14" x14ac:dyDescent="0.35">
      <c r="A704" s="2">
        <v>703</v>
      </c>
      <c r="B704" s="11">
        <v>6.4609978038748961E-2</v>
      </c>
      <c r="C704" s="11">
        <v>-0.24907654420565192</v>
      </c>
      <c r="D704" s="3">
        <f>B704*Dashboard!$D$11*Dashboard!$D$10*SQRT(Dashboard!$D$12/365)</f>
        <v>16041.479486201493</v>
      </c>
      <c r="E704" s="3">
        <f>IF(Dashboard!$I$3,C704*Dashboard!$E$11*Dashboard!$E$10*SQRT(Dashboard!$D$12/365),0)</f>
        <v>-123682.32881839534</v>
      </c>
      <c r="F704" s="3">
        <f>D704+IF(Dashboard!$I$3,E704,0)</f>
        <v>-107640.84933219384</v>
      </c>
      <c r="G704" s="3">
        <f>IF(Dashboard!$I$4, ('Lookups and Calculations'!$F$9) / (1 - 'Lookups and Calculations'!$F$10), 'Lookups and Calculations'!$F$9)</f>
        <v>1951878.888340465</v>
      </c>
      <c r="H704" s="12">
        <f t="shared" si="20"/>
        <v>0</v>
      </c>
      <c r="I704" s="12">
        <f t="shared" si="21"/>
        <v>0</v>
      </c>
      <c r="J704" s="13">
        <f>(1 - Dashboard!$I$9) * H704 * Dashboard!$I$8 * 'Lookups and Calculations'!$F$12</f>
        <v>0</v>
      </c>
      <c r="K704" s="12">
        <f>(1 - Dashboard!$I$11) * I704 * Dashboard!$I$10 * 'Lookups and Calculations'!$F$12</f>
        <v>0</v>
      </c>
      <c r="L704" s="12">
        <f>(H704 - I704) * Dashboard!$I$13 * (Dashboard!$D$12 / 365) * 'Lookups and Calculations'!$F$12</f>
        <v>0</v>
      </c>
      <c r="M704" s="3">
        <f>(G704*2) * Dashboard!$I$13 * (Dashboard!$D$12 / 365) * 'Lookups and Calculations'!$F$12</f>
        <v>1602.0878730267946</v>
      </c>
      <c r="N704" s="12">
        <f>H704 * Dashboard!$I$14 * Dashboard!$I$15 * (Dashboard!$D$12 / 365) * 'Lookups and Calculations'!$F$12</f>
        <v>0</v>
      </c>
    </row>
    <row r="705" spans="1:14" x14ac:dyDescent="0.35">
      <c r="A705" s="2">
        <v>704</v>
      </c>
      <c r="B705" s="11">
        <v>0.63800888191710292</v>
      </c>
      <c r="C705" s="11">
        <v>-0.60365368339223169</v>
      </c>
      <c r="D705" s="3">
        <f>B705*Dashboard!$D$11*Dashboard!$D$10*SQRT(Dashboard!$D$12/365)</f>
        <v>158405.97229656216</v>
      </c>
      <c r="E705" s="3">
        <f>IF(Dashboard!$I$3,C705*Dashboard!$E$11*Dashboard!$E$10*SQRT(Dashboard!$D$12/365),0)</f>
        <v>-299752.40583115228</v>
      </c>
      <c r="F705" s="3">
        <f>D705+IF(Dashboard!$I$3,E705,0)</f>
        <v>-141346.43353459012</v>
      </c>
      <c r="G705" s="3">
        <f>IF(Dashboard!$I$4, ('Lookups and Calculations'!$F$9) / (1 - 'Lookups and Calculations'!$F$10), 'Lookups and Calculations'!$F$9)</f>
        <v>1951878.888340465</v>
      </c>
      <c r="H705" s="12">
        <f t="shared" si="20"/>
        <v>0</v>
      </c>
      <c r="I705" s="12">
        <f t="shared" si="21"/>
        <v>0</v>
      </c>
      <c r="J705" s="13">
        <f>(1 - Dashboard!$I$9) * H705 * Dashboard!$I$8 * 'Lookups and Calculations'!$F$12</f>
        <v>0</v>
      </c>
      <c r="K705" s="12">
        <f>(1 - Dashboard!$I$11) * I705 * Dashboard!$I$10 * 'Lookups and Calculations'!$F$12</f>
        <v>0</v>
      </c>
      <c r="L705" s="12">
        <f>(H705 - I705) * Dashboard!$I$13 * (Dashboard!$D$12 / 365) * 'Lookups and Calculations'!$F$12</f>
        <v>0</v>
      </c>
      <c r="M705" s="3">
        <f>(G705*2) * Dashboard!$I$13 * (Dashboard!$D$12 / 365) * 'Lookups and Calculations'!$F$12</f>
        <v>1602.0878730267946</v>
      </c>
      <c r="N705" s="12">
        <f>H705 * Dashboard!$I$14 * Dashboard!$I$15 * (Dashboard!$D$12 / 365) * 'Lookups and Calculations'!$F$12</f>
        <v>0</v>
      </c>
    </row>
    <row r="706" spans="1:14" x14ac:dyDescent="0.35">
      <c r="A706" s="2">
        <v>705</v>
      </c>
      <c r="B706" s="11">
        <v>0.5899089140585958</v>
      </c>
      <c r="C706" s="11">
        <v>-1.0325260263334888</v>
      </c>
      <c r="D706" s="3">
        <f>B706*Dashboard!$D$11*Dashboard!$D$10*SQRT(Dashboard!$D$12/365)</f>
        <v>146463.6273041766</v>
      </c>
      <c r="E706" s="3">
        <f>IF(Dashboard!$I$3,C706*Dashboard!$E$11*Dashboard!$E$10*SQRT(Dashboard!$D$12/365),0)</f>
        <v>-512714.77171727939</v>
      </c>
      <c r="F706" s="3">
        <f>D706+IF(Dashboard!$I$3,E706,0)</f>
        <v>-366251.14441310277</v>
      </c>
      <c r="G706" s="3">
        <f>IF(Dashboard!$I$4, ('Lookups and Calculations'!$F$9) / (1 - 'Lookups and Calculations'!$F$10), 'Lookups and Calculations'!$F$9)</f>
        <v>1951878.888340465</v>
      </c>
      <c r="H706" s="12">
        <f t="shared" si="20"/>
        <v>0</v>
      </c>
      <c r="I706" s="12">
        <f t="shared" si="21"/>
        <v>0</v>
      </c>
      <c r="J706" s="13">
        <f>(1 - Dashboard!$I$9) * H706 * Dashboard!$I$8 * 'Lookups and Calculations'!$F$12</f>
        <v>0</v>
      </c>
      <c r="K706" s="12">
        <f>(1 - Dashboard!$I$11) * I706 * Dashboard!$I$10 * 'Lookups and Calculations'!$F$12</f>
        <v>0</v>
      </c>
      <c r="L706" s="12">
        <f>(H706 - I706) * Dashboard!$I$13 * (Dashboard!$D$12 / 365) * 'Lookups and Calculations'!$F$12</f>
        <v>0</v>
      </c>
      <c r="M706" s="3">
        <f>(G706*2) * Dashboard!$I$13 * (Dashboard!$D$12 / 365) * 'Lookups and Calculations'!$F$12</f>
        <v>1602.0878730267946</v>
      </c>
      <c r="N706" s="12">
        <f>H706 * Dashboard!$I$14 * Dashboard!$I$15 * (Dashboard!$D$12 / 365) * 'Lookups and Calculations'!$F$12</f>
        <v>0</v>
      </c>
    </row>
    <row r="707" spans="1:14" x14ac:dyDescent="0.35">
      <c r="A707" s="2">
        <v>706</v>
      </c>
      <c r="B707" s="11">
        <v>0.59221229975442313</v>
      </c>
      <c r="C707" s="11">
        <v>1.1282826391677623</v>
      </c>
      <c r="D707" s="3">
        <f>B707*Dashboard!$D$11*Dashboard!$D$10*SQRT(Dashboard!$D$12/365)</f>
        <v>147035.51597385338</v>
      </c>
      <c r="E707" s="3">
        <f>IF(Dashboard!$I$3,C707*Dashboard!$E$11*Dashboard!$E$10*SQRT(Dashboard!$D$12/365),0)</f>
        <v>560264.01370983652</v>
      </c>
      <c r="F707" s="3">
        <f>D707+IF(Dashboard!$I$3,E707,0)</f>
        <v>707299.52968368994</v>
      </c>
      <c r="G707" s="3">
        <f>IF(Dashboard!$I$4, ('Lookups and Calculations'!$F$9) / (1 - 'Lookups and Calculations'!$F$10), 'Lookups and Calculations'!$F$9)</f>
        <v>1951878.888340465</v>
      </c>
      <c r="H707" s="12">
        <f t="shared" ref="H707:H770" si="22">MAX(0,F707-G707)</f>
        <v>0</v>
      </c>
      <c r="I707" s="12">
        <f t="shared" ref="I707:I770" si="23">MAX(0,-F707-G707)</f>
        <v>0</v>
      </c>
      <c r="J707" s="13">
        <f>(1 - Dashboard!$I$9) * H707 * Dashboard!$I$8 * 'Lookups and Calculations'!$F$12</f>
        <v>0</v>
      </c>
      <c r="K707" s="12">
        <f>(1 - Dashboard!$I$11) * I707 * Dashboard!$I$10 * 'Lookups and Calculations'!$F$12</f>
        <v>0</v>
      </c>
      <c r="L707" s="12">
        <f>(H707 - I707) * Dashboard!$I$13 * (Dashboard!$D$12 / 365) * 'Lookups and Calculations'!$F$12</f>
        <v>0</v>
      </c>
      <c r="M707" s="3">
        <f>(G707*2) * Dashboard!$I$13 * (Dashboard!$D$12 / 365) * 'Lookups and Calculations'!$F$12</f>
        <v>1602.0878730267946</v>
      </c>
      <c r="N707" s="12">
        <f>H707 * Dashboard!$I$14 * Dashboard!$I$15 * (Dashboard!$D$12 / 365) * 'Lookups and Calculations'!$F$12</f>
        <v>0</v>
      </c>
    </row>
    <row r="708" spans="1:14" x14ac:dyDescent="0.35">
      <c r="A708" s="2">
        <v>707</v>
      </c>
      <c r="B708" s="11">
        <v>6.0898584586121032E-2</v>
      </c>
      <c r="C708" s="11">
        <v>-0.79532290095479719</v>
      </c>
      <c r="D708" s="3">
        <f>B708*Dashboard!$D$11*Dashboard!$D$10*SQRT(Dashboard!$D$12/365)</f>
        <v>15120.008163306949</v>
      </c>
      <c r="E708" s="3">
        <f>IF(Dashboard!$I$3,C708*Dashboard!$E$11*Dashboard!$E$10*SQRT(Dashboard!$D$12/365),0)</f>
        <v>-394928.34970230481</v>
      </c>
      <c r="F708" s="3">
        <f>D708+IF(Dashboard!$I$3,E708,0)</f>
        <v>-379808.34153899783</v>
      </c>
      <c r="G708" s="3">
        <f>IF(Dashboard!$I$4, ('Lookups and Calculations'!$F$9) / (1 - 'Lookups and Calculations'!$F$10), 'Lookups and Calculations'!$F$9)</f>
        <v>1951878.888340465</v>
      </c>
      <c r="H708" s="12">
        <f t="shared" si="22"/>
        <v>0</v>
      </c>
      <c r="I708" s="12">
        <f t="shared" si="23"/>
        <v>0</v>
      </c>
      <c r="J708" s="13">
        <f>(1 - Dashboard!$I$9) * H708 * Dashboard!$I$8 * 'Lookups and Calculations'!$F$12</f>
        <v>0</v>
      </c>
      <c r="K708" s="12">
        <f>(1 - Dashboard!$I$11) * I708 * Dashboard!$I$10 * 'Lookups and Calculations'!$F$12</f>
        <v>0</v>
      </c>
      <c r="L708" s="12">
        <f>(H708 - I708) * Dashboard!$I$13 * (Dashboard!$D$12 / 365) * 'Lookups and Calculations'!$F$12</f>
        <v>0</v>
      </c>
      <c r="M708" s="3">
        <f>(G708*2) * Dashboard!$I$13 * (Dashboard!$D$12 / 365) * 'Lookups and Calculations'!$F$12</f>
        <v>1602.0878730267946</v>
      </c>
      <c r="N708" s="12">
        <f>H708 * Dashboard!$I$14 * Dashboard!$I$15 * (Dashboard!$D$12 / 365) * 'Lookups and Calculations'!$F$12</f>
        <v>0</v>
      </c>
    </row>
    <row r="709" spans="1:14" x14ac:dyDescent="0.35">
      <c r="A709" s="2">
        <v>708</v>
      </c>
      <c r="B709" s="11">
        <v>-0.29972582756533739</v>
      </c>
      <c r="C709" s="11">
        <v>0.26739070171971496</v>
      </c>
      <c r="D709" s="3">
        <f>B709*Dashboard!$D$11*Dashboard!$D$10*SQRT(Dashboard!$D$12/365)</f>
        <v>-74416.457957787337</v>
      </c>
      <c r="E709" s="3">
        <f>IF(Dashboard!$I$3,C709*Dashboard!$E$11*Dashboard!$E$10*SQRT(Dashboard!$D$12/365),0)</f>
        <v>132776.47158045325</v>
      </c>
      <c r="F709" s="3">
        <f>D709+IF(Dashboard!$I$3,E709,0)</f>
        <v>58360.013622665909</v>
      </c>
      <c r="G709" s="3">
        <f>IF(Dashboard!$I$4, ('Lookups and Calculations'!$F$9) / (1 - 'Lookups and Calculations'!$F$10), 'Lookups and Calculations'!$F$9)</f>
        <v>1951878.888340465</v>
      </c>
      <c r="H709" s="12">
        <f t="shared" si="22"/>
        <v>0</v>
      </c>
      <c r="I709" s="12">
        <f t="shared" si="23"/>
        <v>0</v>
      </c>
      <c r="J709" s="13">
        <f>(1 - Dashboard!$I$9) * H709 * Dashboard!$I$8 * 'Lookups and Calculations'!$F$12</f>
        <v>0</v>
      </c>
      <c r="K709" s="12">
        <f>(1 - Dashboard!$I$11) * I709 * Dashboard!$I$10 * 'Lookups and Calculations'!$F$12</f>
        <v>0</v>
      </c>
      <c r="L709" s="12">
        <f>(H709 - I709) * Dashboard!$I$13 * (Dashboard!$D$12 / 365) * 'Lookups and Calculations'!$F$12</f>
        <v>0</v>
      </c>
      <c r="M709" s="3">
        <f>(G709*2) * Dashboard!$I$13 * (Dashboard!$D$12 / 365) * 'Lookups and Calculations'!$F$12</f>
        <v>1602.0878730267946</v>
      </c>
      <c r="N709" s="12">
        <f>H709 * Dashboard!$I$14 * Dashboard!$I$15 * (Dashboard!$D$12 / 365) * 'Lookups and Calculations'!$F$12</f>
        <v>0</v>
      </c>
    </row>
    <row r="710" spans="1:14" x14ac:dyDescent="0.35">
      <c r="A710" s="2">
        <v>709</v>
      </c>
      <c r="B710" s="11">
        <v>-0.16935914196247973</v>
      </c>
      <c r="C710" s="11">
        <v>-0.26058709324212359</v>
      </c>
      <c r="D710" s="3">
        <f>B710*Dashboard!$D$11*Dashboard!$D$10*SQRT(Dashboard!$D$12/365)</f>
        <v>-42048.786953037787</v>
      </c>
      <c r="E710" s="3">
        <f>IF(Dashboard!$I$3,C710*Dashboard!$E$11*Dashboard!$E$10*SQRT(Dashboard!$D$12/365),0)</f>
        <v>-129398.04771657349</v>
      </c>
      <c r="F710" s="3">
        <f>D710+IF(Dashboard!$I$3,E710,0)</f>
        <v>-171446.83466961127</v>
      </c>
      <c r="G710" s="3">
        <f>IF(Dashboard!$I$4, ('Lookups and Calculations'!$F$9) / (1 - 'Lookups and Calculations'!$F$10), 'Lookups and Calculations'!$F$9)</f>
        <v>1951878.888340465</v>
      </c>
      <c r="H710" s="12">
        <f t="shared" si="22"/>
        <v>0</v>
      </c>
      <c r="I710" s="12">
        <f t="shared" si="23"/>
        <v>0</v>
      </c>
      <c r="J710" s="13">
        <f>(1 - Dashboard!$I$9) * H710 * Dashboard!$I$8 * 'Lookups and Calculations'!$F$12</f>
        <v>0</v>
      </c>
      <c r="K710" s="12">
        <f>(1 - Dashboard!$I$11) * I710 * Dashboard!$I$10 * 'Lookups and Calculations'!$F$12</f>
        <v>0</v>
      </c>
      <c r="L710" s="12">
        <f>(H710 - I710) * Dashboard!$I$13 * (Dashboard!$D$12 / 365) * 'Lookups and Calculations'!$F$12</f>
        <v>0</v>
      </c>
      <c r="M710" s="3">
        <f>(G710*2) * Dashboard!$I$13 * (Dashboard!$D$12 / 365) * 'Lookups and Calculations'!$F$12</f>
        <v>1602.0878730267946</v>
      </c>
      <c r="N710" s="12">
        <f>H710 * Dashboard!$I$14 * Dashboard!$I$15 * (Dashboard!$D$12 / 365) * 'Lookups and Calculations'!$F$12</f>
        <v>0</v>
      </c>
    </row>
    <row r="711" spans="1:14" x14ac:dyDescent="0.35">
      <c r="A711" s="2">
        <v>710</v>
      </c>
      <c r="B711" s="11">
        <v>-0.38007791132709728</v>
      </c>
      <c r="C711" s="11">
        <v>-0.30291230746222819</v>
      </c>
      <c r="D711" s="3">
        <f>B711*Dashboard!$D$11*Dashboard!$D$10*SQRT(Dashboard!$D$12/365)</f>
        <v>-94366.415262598297</v>
      </c>
      <c r="E711" s="3">
        <f>IF(Dashboard!$I$3,C711*Dashboard!$E$11*Dashboard!$E$10*SQRT(Dashboard!$D$12/365),0)</f>
        <v>-150415.20563152264</v>
      </c>
      <c r="F711" s="3">
        <f>D711+IF(Dashboard!$I$3,E711,0)</f>
        <v>-244781.62089412095</v>
      </c>
      <c r="G711" s="3">
        <f>IF(Dashboard!$I$4, ('Lookups and Calculations'!$F$9) / (1 - 'Lookups and Calculations'!$F$10), 'Lookups and Calculations'!$F$9)</f>
        <v>1951878.888340465</v>
      </c>
      <c r="H711" s="12">
        <f t="shared" si="22"/>
        <v>0</v>
      </c>
      <c r="I711" s="12">
        <f t="shared" si="23"/>
        <v>0</v>
      </c>
      <c r="J711" s="13">
        <f>(1 - Dashboard!$I$9) * H711 * Dashboard!$I$8 * 'Lookups and Calculations'!$F$12</f>
        <v>0</v>
      </c>
      <c r="K711" s="12">
        <f>(1 - Dashboard!$I$11) * I711 * Dashboard!$I$10 * 'Lookups and Calculations'!$F$12</f>
        <v>0</v>
      </c>
      <c r="L711" s="12">
        <f>(H711 - I711) * Dashboard!$I$13 * (Dashboard!$D$12 / 365) * 'Lookups and Calculations'!$F$12</f>
        <v>0</v>
      </c>
      <c r="M711" s="3">
        <f>(G711*2) * Dashboard!$I$13 * (Dashboard!$D$12 / 365) * 'Lookups and Calculations'!$F$12</f>
        <v>1602.0878730267946</v>
      </c>
      <c r="N711" s="12">
        <f>H711 * Dashboard!$I$14 * Dashboard!$I$15 * (Dashboard!$D$12 / 365) * 'Lookups and Calculations'!$F$12</f>
        <v>0</v>
      </c>
    </row>
    <row r="712" spans="1:14" x14ac:dyDescent="0.35">
      <c r="A712" s="2">
        <v>711</v>
      </c>
      <c r="B712" s="11">
        <v>-0.51972925773605783</v>
      </c>
      <c r="C712" s="11">
        <v>-0.11574239861718318</v>
      </c>
      <c r="D712" s="3">
        <f>B712*Dashboard!$D$11*Dashboard!$D$10*SQRT(Dashboard!$D$12/365)</f>
        <v>-129039.29825438977</v>
      </c>
      <c r="E712" s="3">
        <f>IF(Dashboard!$I$3,C712*Dashboard!$E$11*Dashboard!$E$10*SQRT(Dashboard!$D$12/365),0)</f>
        <v>-57473.454393926026</v>
      </c>
      <c r="F712" s="3">
        <f>D712+IF(Dashboard!$I$3,E712,0)</f>
        <v>-186512.7526483158</v>
      </c>
      <c r="G712" s="3">
        <f>IF(Dashboard!$I$4, ('Lookups and Calculations'!$F$9) / (1 - 'Lookups and Calculations'!$F$10), 'Lookups and Calculations'!$F$9)</f>
        <v>1951878.888340465</v>
      </c>
      <c r="H712" s="12">
        <f t="shared" si="22"/>
        <v>0</v>
      </c>
      <c r="I712" s="12">
        <f t="shared" si="23"/>
        <v>0</v>
      </c>
      <c r="J712" s="13">
        <f>(1 - Dashboard!$I$9) * H712 * Dashboard!$I$8 * 'Lookups and Calculations'!$F$12</f>
        <v>0</v>
      </c>
      <c r="K712" s="12">
        <f>(1 - Dashboard!$I$11) * I712 * Dashboard!$I$10 * 'Lookups and Calculations'!$F$12</f>
        <v>0</v>
      </c>
      <c r="L712" s="12">
        <f>(H712 - I712) * Dashboard!$I$13 * (Dashboard!$D$12 / 365) * 'Lookups and Calculations'!$F$12</f>
        <v>0</v>
      </c>
      <c r="M712" s="3">
        <f>(G712*2) * Dashboard!$I$13 * (Dashboard!$D$12 / 365) * 'Lookups and Calculations'!$F$12</f>
        <v>1602.0878730267946</v>
      </c>
      <c r="N712" s="12">
        <f>H712 * Dashboard!$I$14 * Dashboard!$I$15 * (Dashboard!$D$12 / 365) * 'Lookups and Calculations'!$F$12</f>
        <v>0</v>
      </c>
    </row>
    <row r="713" spans="1:14" x14ac:dyDescent="0.35">
      <c r="A713" s="2">
        <v>712</v>
      </c>
      <c r="B713" s="11">
        <v>-0.14644534042720178</v>
      </c>
      <c r="C713" s="11">
        <v>0.20554202672781521</v>
      </c>
      <c r="D713" s="3">
        <f>B713*Dashboard!$D$11*Dashboard!$D$10*SQRT(Dashboard!$D$12/365)</f>
        <v>-36359.707828779181</v>
      </c>
      <c r="E713" s="3">
        <f>IF(Dashboard!$I$3,C713*Dashboard!$E$11*Dashboard!$E$10*SQRT(Dashboard!$D$12/365),0)</f>
        <v>102064.67500512312</v>
      </c>
      <c r="F713" s="3">
        <f>D713+IF(Dashboard!$I$3,E713,0)</f>
        <v>65704.96717634394</v>
      </c>
      <c r="G713" s="3">
        <f>IF(Dashboard!$I$4, ('Lookups and Calculations'!$F$9) / (1 - 'Lookups and Calculations'!$F$10), 'Lookups and Calculations'!$F$9)</f>
        <v>1951878.888340465</v>
      </c>
      <c r="H713" s="12">
        <f t="shared" si="22"/>
        <v>0</v>
      </c>
      <c r="I713" s="12">
        <f t="shared" si="23"/>
        <v>0</v>
      </c>
      <c r="J713" s="13">
        <f>(1 - Dashboard!$I$9) * H713 * Dashboard!$I$8 * 'Lookups and Calculations'!$F$12</f>
        <v>0</v>
      </c>
      <c r="K713" s="12">
        <f>(1 - Dashboard!$I$11) * I713 * Dashboard!$I$10 * 'Lookups and Calculations'!$F$12</f>
        <v>0</v>
      </c>
      <c r="L713" s="12">
        <f>(H713 - I713) * Dashboard!$I$13 * (Dashboard!$D$12 / 365) * 'Lookups and Calculations'!$F$12</f>
        <v>0</v>
      </c>
      <c r="M713" s="3">
        <f>(G713*2) * Dashboard!$I$13 * (Dashboard!$D$12 / 365) * 'Lookups and Calculations'!$F$12</f>
        <v>1602.0878730267946</v>
      </c>
      <c r="N713" s="12">
        <f>H713 * Dashboard!$I$14 * Dashboard!$I$15 * (Dashboard!$D$12 / 365) * 'Lookups and Calculations'!$F$12</f>
        <v>0</v>
      </c>
    </row>
    <row r="714" spans="1:14" x14ac:dyDescent="0.35">
      <c r="A714" s="2">
        <v>713</v>
      </c>
      <c r="B714" s="11">
        <v>0.10137113077907788</v>
      </c>
      <c r="C714" s="11">
        <v>-8.1739594049176398E-2</v>
      </c>
      <c r="D714" s="3">
        <f>B714*Dashboard!$D$11*Dashboard!$D$10*SQRT(Dashboard!$D$12/365)</f>
        <v>25168.603430113679</v>
      </c>
      <c r="E714" s="3">
        <f>IF(Dashboard!$I$3,C714*Dashboard!$E$11*Dashboard!$E$10*SQRT(Dashboard!$D$12/365),0)</f>
        <v>-40588.901620239281</v>
      </c>
      <c r="F714" s="3">
        <f>D714+IF(Dashboard!$I$3,E714,0)</f>
        <v>-15420.298190125603</v>
      </c>
      <c r="G714" s="3">
        <f>IF(Dashboard!$I$4, ('Lookups and Calculations'!$F$9) / (1 - 'Lookups and Calculations'!$F$10), 'Lookups and Calculations'!$F$9)</f>
        <v>1951878.888340465</v>
      </c>
      <c r="H714" s="12">
        <f t="shared" si="22"/>
        <v>0</v>
      </c>
      <c r="I714" s="12">
        <f t="shared" si="23"/>
        <v>0</v>
      </c>
      <c r="J714" s="13">
        <f>(1 - Dashboard!$I$9) * H714 * Dashboard!$I$8 * 'Lookups and Calculations'!$F$12</f>
        <v>0</v>
      </c>
      <c r="K714" s="12">
        <f>(1 - Dashboard!$I$11) * I714 * Dashboard!$I$10 * 'Lookups and Calculations'!$F$12</f>
        <v>0</v>
      </c>
      <c r="L714" s="12">
        <f>(H714 - I714) * Dashboard!$I$13 * (Dashboard!$D$12 / 365) * 'Lookups and Calculations'!$F$12</f>
        <v>0</v>
      </c>
      <c r="M714" s="3">
        <f>(G714*2) * Dashboard!$I$13 * (Dashboard!$D$12 / 365) * 'Lookups and Calculations'!$F$12</f>
        <v>1602.0878730267946</v>
      </c>
      <c r="N714" s="12">
        <f>H714 * Dashboard!$I$14 * Dashboard!$I$15 * (Dashboard!$D$12 / 365) * 'Lookups and Calculations'!$F$12</f>
        <v>0</v>
      </c>
    </row>
    <row r="715" spans="1:14" x14ac:dyDescent="0.35">
      <c r="A715" s="2">
        <v>714</v>
      </c>
      <c r="B715" s="11">
        <v>-9.5194171153938342E-2</v>
      </c>
      <c r="C715" s="11">
        <v>0.22283098793853245</v>
      </c>
      <c r="D715" s="3">
        <f>B715*Dashboard!$D$11*Dashboard!$D$10*SQRT(Dashboard!$D$12/365)</f>
        <v>-23634.976982286313</v>
      </c>
      <c r="E715" s="3">
        <f>IF(Dashboard!$I$3,C715*Dashboard!$E$11*Dashboard!$E$10*SQRT(Dashboard!$D$12/365),0)</f>
        <v>110649.74266860764</v>
      </c>
      <c r="F715" s="3">
        <f>D715+IF(Dashboard!$I$3,E715,0)</f>
        <v>87014.76568632132</v>
      </c>
      <c r="G715" s="3">
        <f>IF(Dashboard!$I$4, ('Lookups and Calculations'!$F$9) / (1 - 'Lookups and Calculations'!$F$10), 'Lookups and Calculations'!$F$9)</f>
        <v>1951878.888340465</v>
      </c>
      <c r="H715" s="12">
        <f t="shared" si="22"/>
        <v>0</v>
      </c>
      <c r="I715" s="12">
        <f t="shared" si="23"/>
        <v>0</v>
      </c>
      <c r="J715" s="13">
        <f>(1 - Dashboard!$I$9) * H715 * Dashboard!$I$8 * 'Lookups and Calculations'!$F$12</f>
        <v>0</v>
      </c>
      <c r="K715" s="12">
        <f>(1 - Dashboard!$I$11) * I715 * Dashboard!$I$10 * 'Lookups and Calculations'!$F$12</f>
        <v>0</v>
      </c>
      <c r="L715" s="12">
        <f>(H715 - I715) * Dashboard!$I$13 * (Dashboard!$D$12 / 365) * 'Lookups and Calculations'!$F$12</f>
        <v>0</v>
      </c>
      <c r="M715" s="3">
        <f>(G715*2) * Dashboard!$I$13 * (Dashboard!$D$12 / 365) * 'Lookups and Calculations'!$F$12</f>
        <v>1602.0878730267946</v>
      </c>
      <c r="N715" s="12">
        <f>H715 * Dashboard!$I$14 * Dashboard!$I$15 * (Dashboard!$D$12 / 365) * 'Lookups and Calculations'!$F$12</f>
        <v>0</v>
      </c>
    </row>
    <row r="716" spans="1:14" x14ac:dyDescent="0.35">
      <c r="A716" s="2">
        <v>715</v>
      </c>
      <c r="B716" s="11">
        <v>0.16942492145475532</v>
      </c>
      <c r="C716" s="11">
        <v>-1.1582564231672579E-2</v>
      </c>
      <c r="D716" s="3">
        <f>B716*Dashboard!$D$11*Dashboard!$D$10*SQRT(Dashboard!$D$12/365)</f>
        <v>42065.118801584751</v>
      </c>
      <c r="E716" s="3">
        <f>IF(Dashboard!$I$3,C716*Dashboard!$E$11*Dashboard!$E$10*SQRT(Dashboard!$D$12/365),0)</f>
        <v>-5751.4790179484326</v>
      </c>
      <c r="F716" s="3">
        <f>D716+IF(Dashboard!$I$3,E716,0)</f>
        <v>36313.639783636318</v>
      </c>
      <c r="G716" s="3">
        <f>IF(Dashboard!$I$4, ('Lookups and Calculations'!$F$9) / (1 - 'Lookups and Calculations'!$F$10), 'Lookups and Calculations'!$F$9)</f>
        <v>1951878.888340465</v>
      </c>
      <c r="H716" s="12">
        <f t="shared" si="22"/>
        <v>0</v>
      </c>
      <c r="I716" s="12">
        <f t="shared" si="23"/>
        <v>0</v>
      </c>
      <c r="J716" s="13">
        <f>(1 - Dashboard!$I$9) * H716 * Dashboard!$I$8 * 'Lookups and Calculations'!$F$12</f>
        <v>0</v>
      </c>
      <c r="K716" s="12">
        <f>(1 - Dashboard!$I$11) * I716 * Dashboard!$I$10 * 'Lookups and Calculations'!$F$12</f>
        <v>0</v>
      </c>
      <c r="L716" s="12">
        <f>(H716 - I716) * Dashboard!$I$13 * (Dashboard!$D$12 / 365) * 'Lookups and Calculations'!$F$12</f>
        <v>0</v>
      </c>
      <c r="M716" s="3">
        <f>(G716*2) * Dashboard!$I$13 * (Dashboard!$D$12 / 365) * 'Lookups and Calculations'!$F$12</f>
        <v>1602.0878730267946</v>
      </c>
      <c r="N716" s="12">
        <f>H716 * Dashboard!$I$14 * Dashboard!$I$15 * (Dashboard!$D$12 / 365) * 'Lookups and Calculations'!$F$12</f>
        <v>0</v>
      </c>
    </row>
    <row r="717" spans="1:14" x14ac:dyDescent="0.35">
      <c r="A717" s="2">
        <v>716</v>
      </c>
      <c r="B717" s="11">
        <v>-0.51781043764004431</v>
      </c>
      <c r="C717" s="11">
        <v>0.11380742880566548</v>
      </c>
      <c r="D717" s="3">
        <f>B717*Dashboard!$D$11*Dashboard!$D$10*SQRT(Dashboard!$D$12/365)</f>
        <v>-128562.89021120097</v>
      </c>
      <c r="E717" s="3">
        <f>IF(Dashboard!$I$3,C717*Dashboard!$E$11*Dashboard!$E$10*SQRT(Dashboard!$D$12/365),0)</f>
        <v>56512.618947758114</v>
      </c>
      <c r="F717" s="3">
        <f>D717+IF(Dashboard!$I$3,E717,0)</f>
        <v>-72050.271263442846</v>
      </c>
      <c r="G717" s="3">
        <f>IF(Dashboard!$I$4, ('Lookups and Calculations'!$F$9) / (1 - 'Lookups and Calculations'!$F$10), 'Lookups and Calculations'!$F$9)</f>
        <v>1951878.888340465</v>
      </c>
      <c r="H717" s="12">
        <f t="shared" si="22"/>
        <v>0</v>
      </c>
      <c r="I717" s="12">
        <f t="shared" si="23"/>
        <v>0</v>
      </c>
      <c r="J717" s="13">
        <f>(1 - Dashboard!$I$9) * H717 * Dashboard!$I$8 * 'Lookups and Calculations'!$F$12</f>
        <v>0</v>
      </c>
      <c r="K717" s="12">
        <f>(1 - Dashboard!$I$11) * I717 * Dashboard!$I$10 * 'Lookups and Calculations'!$F$12</f>
        <v>0</v>
      </c>
      <c r="L717" s="12">
        <f>(H717 - I717) * Dashboard!$I$13 * (Dashboard!$D$12 / 365) * 'Lookups and Calculations'!$F$12</f>
        <v>0</v>
      </c>
      <c r="M717" s="3">
        <f>(G717*2) * Dashboard!$I$13 * (Dashboard!$D$12 / 365) * 'Lookups and Calculations'!$F$12</f>
        <v>1602.0878730267946</v>
      </c>
      <c r="N717" s="12">
        <f>H717 * Dashboard!$I$14 * Dashboard!$I$15 * (Dashboard!$D$12 / 365) * 'Lookups and Calculations'!$F$12</f>
        <v>0</v>
      </c>
    </row>
    <row r="718" spans="1:14" x14ac:dyDescent="0.35">
      <c r="A718" s="2">
        <v>717</v>
      </c>
      <c r="B718" s="11">
        <v>3.1348714692240147E-2</v>
      </c>
      <c r="C718" s="11">
        <v>-0.10113490624933048</v>
      </c>
      <c r="D718" s="3">
        <f>B718*Dashboard!$D$11*Dashboard!$D$10*SQRT(Dashboard!$D$12/365)</f>
        <v>7783.3142638240552</v>
      </c>
      <c r="E718" s="3">
        <f>IF(Dashboard!$I$3,C718*Dashboard!$E$11*Dashboard!$E$10*SQRT(Dashboard!$D$12/365),0)</f>
        <v>-50219.906373116602</v>
      </c>
      <c r="F718" s="3">
        <f>D718+IF(Dashboard!$I$3,E718,0)</f>
        <v>-42436.592109292549</v>
      </c>
      <c r="G718" s="3">
        <f>IF(Dashboard!$I$4, ('Lookups and Calculations'!$F$9) / (1 - 'Lookups and Calculations'!$F$10), 'Lookups and Calculations'!$F$9)</f>
        <v>1951878.888340465</v>
      </c>
      <c r="H718" s="12">
        <f t="shared" si="22"/>
        <v>0</v>
      </c>
      <c r="I718" s="12">
        <f t="shared" si="23"/>
        <v>0</v>
      </c>
      <c r="J718" s="13">
        <f>(1 - Dashboard!$I$9) * H718 * Dashboard!$I$8 * 'Lookups and Calculations'!$F$12</f>
        <v>0</v>
      </c>
      <c r="K718" s="12">
        <f>(1 - Dashboard!$I$11) * I718 * Dashboard!$I$10 * 'Lookups and Calculations'!$F$12</f>
        <v>0</v>
      </c>
      <c r="L718" s="12">
        <f>(H718 - I718) * Dashboard!$I$13 * (Dashboard!$D$12 / 365) * 'Lookups and Calculations'!$F$12</f>
        <v>0</v>
      </c>
      <c r="M718" s="3">
        <f>(G718*2) * Dashboard!$I$13 * (Dashboard!$D$12 / 365) * 'Lookups and Calculations'!$F$12</f>
        <v>1602.0878730267946</v>
      </c>
      <c r="N718" s="12">
        <f>H718 * Dashboard!$I$14 * Dashboard!$I$15 * (Dashboard!$D$12 / 365) * 'Lookups and Calculations'!$F$12</f>
        <v>0</v>
      </c>
    </row>
    <row r="719" spans="1:14" x14ac:dyDescent="0.35">
      <c r="A719" s="2">
        <v>718</v>
      </c>
      <c r="B719" s="11">
        <v>-0.64605547071475444</v>
      </c>
      <c r="C719" s="11">
        <v>-0.31794090164577055</v>
      </c>
      <c r="D719" s="3">
        <f>B719*Dashboard!$D$11*Dashboard!$D$10*SQRT(Dashboard!$D$12/365)</f>
        <v>-160403.79357819163</v>
      </c>
      <c r="E719" s="3">
        <f>IF(Dashboard!$I$3,C719*Dashboard!$E$11*Dashboard!$E$10*SQRT(Dashboard!$D$12/365),0)</f>
        <v>-157877.85745775161</v>
      </c>
      <c r="F719" s="3">
        <f>D719+IF(Dashboard!$I$3,E719,0)</f>
        <v>-318281.65103594324</v>
      </c>
      <c r="G719" s="3">
        <f>IF(Dashboard!$I$4, ('Lookups and Calculations'!$F$9) / (1 - 'Lookups and Calculations'!$F$10), 'Lookups and Calculations'!$F$9)</f>
        <v>1951878.888340465</v>
      </c>
      <c r="H719" s="12">
        <f t="shared" si="22"/>
        <v>0</v>
      </c>
      <c r="I719" s="12">
        <f t="shared" si="23"/>
        <v>0</v>
      </c>
      <c r="J719" s="13">
        <f>(1 - Dashboard!$I$9) * H719 * Dashboard!$I$8 * 'Lookups and Calculations'!$F$12</f>
        <v>0</v>
      </c>
      <c r="K719" s="12">
        <f>(1 - Dashboard!$I$11) * I719 * Dashboard!$I$10 * 'Lookups and Calculations'!$F$12</f>
        <v>0</v>
      </c>
      <c r="L719" s="12">
        <f>(H719 - I719) * Dashboard!$I$13 * (Dashboard!$D$12 / 365) * 'Lookups and Calculations'!$F$12</f>
        <v>0</v>
      </c>
      <c r="M719" s="3">
        <f>(G719*2) * Dashboard!$I$13 * (Dashboard!$D$12 / 365) * 'Lookups and Calculations'!$F$12</f>
        <v>1602.0878730267946</v>
      </c>
      <c r="N719" s="12">
        <f>H719 * Dashboard!$I$14 * Dashboard!$I$15 * (Dashboard!$D$12 / 365) * 'Lookups and Calculations'!$F$12</f>
        <v>0</v>
      </c>
    </row>
    <row r="720" spans="1:14" x14ac:dyDescent="0.35">
      <c r="A720" s="2">
        <v>719</v>
      </c>
      <c r="B720" s="11">
        <v>-0.94901851845994156</v>
      </c>
      <c r="C720" s="11">
        <v>-0.56136957308246627</v>
      </c>
      <c r="D720" s="3">
        <f>B720*Dashboard!$D$11*Dashboard!$D$10*SQRT(Dashboard!$D$12/365)</f>
        <v>-235623.99428104277</v>
      </c>
      <c r="E720" s="3">
        <f>IF(Dashboard!$I$3,C720*Dashboard!$E$11*Dashboard!$E$10*SQRT(Dashboard!$D$12/365),0)</f>
        <v>-278755.6586191479</v>
      </c>
      <c r="F720" s="3">
        <f>D720+IF(Dashboard!$I$3,E720,0)</f>
        <v>-514379.65290019067</v>
      </c>
      <c r="G720" s="3">
        <f>IF(Dashboard!$I$4, ('Lookups and Calculations'!$F$9) / (1 - 'Lookups and Calculations'!$F$10), 'Lookups and Calculations'!$F$9)</f>
        <v>1951878.888340465</v>
      </c>
      <c r="H720" s="12">
        <f t="shared" si="22"/>
        <v>0</v>
      </c>
      <c r="I720" s="12">
        <f t="shared" si="23"/>
        <v>0</v>
      </c>
      <c r="J720" s="13">
        <f>(1 - Dashboard!$I$9) * H720 * Dashboard!$I$8 * 'Lookups and Calculations'!$F$12</f>
        <v>0</v>
      </c>
      <c r="K720" s="12">
        <f>(1 - Dashboard!$I$11) * I720 * Dashboard!$I$10 * 'Lookups and Calculations'!$F$12</f>
        <v>0</v>
      </c>
      <c r="L720" s="12">
        <f>(H720 - I720) * Dashboard!$I$13 * (Dashboard!$D$12 / 365) * 'Lookups and Calculations'!$F$12</f>
        <v>0</v>
      </c>
      <c r="M720" s="3">
        <f>(G720*2) * Dashboard!$I$13 * (Dashboard!$D$12 / 365) * 'Lookups and Calculations'!$F$12</f>
        <v>1602.0878730267946</v>
      </c>
      <c r="N720" s="12">
        <f>H720 * Dashboard!$I$14 * Dashboard!$I$15 * (Dashboard!$D$12 / 365) * 'Lookups and Calculations'!$F$12</f>
        <v>0</v>
      </c>
    </row>
    <row r="721" spans="1:14" x14ac:dyDescent="0.35">
      <c r="A721" s="2">
        <v>720</v>
      </c>
      <c r="B721" s="11">
        <v>0.29133673406017213</v>
      </c>
      <c r="C721" s="11">
        <v>-1.7015867918958685</v>
      </c>
      <c r="D721" s="3">
        <f>B721*Dashboard!$D$11*Dashboard!$D$10*SQRT(Dashboard!$D$12/365)</f>
        <v>72333.599002314164</v>
      </c>
      <c r="E721" s="3">
        <f>IF(Dashboard!$I$3,C721*Dashboard!$E$11*Dashboard!$E$10*SQRT(Dashboard!$D$12/365),0)</f>
        <v>-844945.94936461968</v>
      </c>
      <c r="F721" s="3">
        <f>D721+IF(Dashboard!$I$3,E721,0)</f>
        <v>-772612.35036230553</v>
      </c>
      <c r="G721" s="3">
        <f>IF(Dashboard!$I$4, ('Lookups and Calculations'!$F$9) / (1 - 'Lookups and Calculations'!$F$10), 'Lookups and Calculations'!$F$9)</f>
        <v>1951878.888340465</v>
      </c>
      <c r="H721" s="12">
        <f t="shared" si="22"/>
        <v>0</v>
      </c>
      <c r="I721" s="12">
        <f t="shared" si="23"/>
        <v>0</v>
      </c>
      <c r="J721" s="13">
        <f>(1 - Dashboard!$I$9) * H721 * Dashboard!$I$8 * 'Lookups and Calculations'!$F$12</f>
        <v>0</v>
      </c>
      <c r="K721" s="12">
        <f>(1 - Dashboard!$I$11) * I721 * Dashboard!$I$10 * 'Lookups and Calculations'!$F$12</f>
        <v>0</v>
      </c>
      <c r="L721" s="12">
        <f>(H721 - I721) * Dashboard!$I$13 * (Dashboard!$D$12 / 365) * 'Lookups and Calculations'!$F$12</f>
        <v>0</v>
      </c>
      <c r="M721" s="3">
        <f>(G721*2) * Dashboard!$I$13 * (Dashboard!$D$12 / 365) * 'Lookups and Calculations'!$F$12</f>
        <v>1602.0878730267946</v>
      </c>
      <c r="N721" s="12">
        <f>H721 * Dashboard!$I$14 * Dashboard!$I$15 * (Dashboard!$D$12 / 365) * 'Lookups and Calculations'!$F$12</f>
        <v>0</v>
      </c>
    </row>
    <row r="722" spans="1:14" x14ac:dyDescent="0.35">
      <c r="A722" s="2">
        <v>721</v>
      </c>
      <c r="B722" s="11">
        <v>-0.81665133852181937</v>
      </c>
      <c r="C722" s="11">
        <v>-0.52336721197611746</v>
      </c>
      <c r="D722" s="3">
        <f>B722*Dashboard!$D$11*Dashboard!$D$10*SQRT(Dashboard!$D$12/365)</f>
        <v>-202759.63700869906</v>
      </c>
      <c r="E722" s="3">
        <f>IF(Dashboard!$I$3,C722*Dashboard!$E$11*Dashboard!$E$10*SQRT(Dashboard!$D$12/365),0)</f>
        <v>-259885.07191970313</v>
      </c>
      <c r="F722" s="3">
        <f>D722+IF(Dashboard!$I$3,E722,0)</f>
        <v>-462644.70892840216</v>
      </c>
      <c r="G722" s="3">
        <f>IF(Dashboard!$I$4, ('Lookups and Calculations'!$F$9) / (1 - 'Lookups and Calculations'!$F$10), 'Lookups and Calculations'!$F$9)</f>
        <v>1951878.888340465</v>
      </c>
      <c r="H722" s="12">
        <f t="shared" si="22"/>
        <v>0</v>
      </c>
      <c r="I722" s="12">
        <f t="shared" si="23"/>
        <v>0</v>
      </c>
      <c r="J722" s="13">
        <f>(1 - Dashboard!$I$9) * H722 * Dashboard!$I$8 * 'Lookups and Calculations'!$F$12</f>
        <v>0</v>
      </c>
      <c r="K722" s="12">
        <f>(1 - Dashboard!$I$11) * I722 * Dashboard!$I$10 * 'Lookups and Calculations'!$F$12</f>
        <v>0</v>
      </c>
      <c r="L722" s="12">
        <f>(H722 - I722) * Dashboard!$I$13 * (Dashboard!$D$12 / 365) * 'Lookups and Calculations'!$F$12</f>
        <v>0</v>
      </c>
      <c r="M722" s="3">
        <f>(G722*2) * Dashboard!$I$13 * (Dashboard!$D$12 / 365) * 'Lookups and Calculations'!$F$12</f>
        <v>1602.0878730267946</v>
      </c>
      <c r="N722" s="12">
        <f>H722 * Dashboard!$I$14 * Dashboard!$I$15 * (Dashboard!$D$12 / 365) * 'Lookups and Calculations'!$F$12</f>
        <v>0</v>
      </c>
    </row>
    <row r="723" spans="1:14" x14ac:dyDescent="0.35">
      <c r="A723" s="2">
        <v>722</v>
      </c>
      <c r="B723" s="11">
        <v>-8.9708462025315239E-2</v>
      </c>
      <c r="C723" s="11">
        <v>-1.4138746824959247</v>
      </c>
      <c r="D723" s="3">
        <f>B723*Dashboard!$D$11*Dashboard!$D$10*SQRT(Dashboard!$D$12/365)</f>
        <v>-22272.975428883838</v>
      </c>
      <c r="E723" s="3">
        <f>IF(Dashboard!$I$3,C723*Dashboard!$E$11*Dashboard!$E$10*SQRT(Dashboard!$D$12/365),0)</f>
        <v>-702078.60778765834</v>
      </c>
      <c r="F723" s="3">
        <f>D723+IF(Dashboard!$I$3,E723,0)</f>
        <v>-724351.58321654215</v>
      </c>
      <c r="G723" s="3">
        <f>IF(Dashboard!$I$4, ('Lookups and Calculations'!$F$9) / (1 - 'Lookups and Calculations'!$F$10), 'Lookups and Calculations'!$F$9)</f>
        <v>1951878.888340465</v>
      </c>
      <c r="H723" s="12">
        <f t="shared" si="22"/>
        <v>0</v>
      </c>
      <c r="I723" s="12">
        <f t="shared" si="23"/>
        <v>0</v>
      </c>
      <c r="J723" s="13">
        <f>(1 - Dashboard!$I$9) * H723 * Dashboard!$I$8 * 'Lookups and Calculations'!$F$12</f>
        <v>0</v>
      </c>
      <c r="K723" s="12">
        <f>(1 - Dashboard!$I$11) * I723 * Dashboard!$I$10 * 'Lookups and Calculations'!$F$12</f>
        <v>0</v>
      </c>
      <c r="L723" s="12">
        <f>(H723 - I723) * Dashboard!$I$13 * (Dashboard!$D$12 / 365) * 'Lookups and Calculations'!$F$12</f>
        <v>0</v>
      </c>
      <c r="M723" s="3">
        <f>(G723*2) * Dashboard!$I$13 * (Dashboard!$D$12 / 365) * 'Lookups and Calculations'!$F$12</f>
        <v>1602.0878730267946</v>
      </c>
      <c r="N723" s="12">
        <f>H723 * Dashboard!$I$14 * Dashboard!$I$15 * (Dashboard!$D$12 / 365) * 'Lookups and Calculations'!$F$12</f>
        <v>0</v>
      </c>
    </row>
    <row r="724" spans="1:14" x14ac:dyDescent="0.35">
      <c r="A724" s="2">
        <v>723</v>
      </c>
      <c r="B724" s="11">
        <v>0.2649064262189389</v>
      </c>
      <c r="C724" s="11">
        <v>1.0688919905384466</v>
      </c>
      <c r="D724" s="3">
        <f>B724*Dashboard!$D$11*Dashboard!$D$10*SQRT(Dashboard!$D$12/365)</f>
        <v>65771.435480220753</v>
      </c>
      <c r="E724" s="3">
        <f>IF(Dashboard!$I$3,C724*Dashboard!$E$11*Dashboard!$E$10*SQRT(Dashboard!$D$12/365),0)</f>
        <v>530772.78338971501</v>
      </c>
      <c r="F724" s="3">
        <f>D724+IF(Dashboard!$I$3,E724,0)</f>
        <v>596544.21886993572</v>
      </c>
      <c r="G724" s="3">
        <f>IF(Dashboard!$I$4, ('Lookups and Calculations'!$F$9) / (1 - 'Lookups and Calculations'!$F$10), 'Lookups and Calculations'!$F$9)</f>
        <v>1951878.888340465</v>
      </c>
      <c r="H724" s="12">
        <f t="shared" si="22"/>
        <v>0</v>
      </c>
      <c r="I724" s="12">
        <f t="shared" si="23"/>
        <v>0</v>
      </c>
      <c r="J724" s="13">
        <f>(1 - Dashboard!$I$9) * H724 * Dashboard!$I$8 * 'Lookups and Calculations'!$F$12</f>
        <v>0</v>
      </c>
      <c r="K724" s="12">
        <f>(1 - Dashboard!$I$11) * I724 * Dashboard!$I$10 * 'Lookups and Calculations'!$F$12</f>
        <v>0</v>
      </c>
      <c r="L724" s="12">
        <f>(H724 - I724) * Dashboard!$I$13 * (Dashboard!$D$12 / 365) * 'Lookups and Calculations'!$F$12</f>
        <v>0</v>
      </c>
      <c r="M724" s="3">
        <f>(G724*2) * Dashboard!$I$13 * (Dashboard!$D$12 / 365) * 'Lookups and Calculations'!$F$12</f>
        <v>1602.0878730267946</v>
      </c>
      <c r="N724" s="12">
        <f>H724 * Dashboard!$I$14 * Dashboard!$I$15 * (Dashboard!$D$12 / 365) * 'Lookups and Calculations'!$F$12</f>
        <v>0</v>
      </c>
    </row>
    <row r="725" spans="1:14" x14ac:dyDescent="0.35">
      <c r="A725" s="2">
        <v>724</v>
      </c>
      <c r="B725" s="11">
        <v>0.82464116539698495</v>
      </c>
      <c r="C725" s="11">
        <v>-0.44198810939383121</v>
      </c>
      <c r="D725" s="3">
        <f>B725*Dashboard!$D$11*Dashboard!$D$10*SQRT(Dashboard!$D$12/365)</f>
        <v>204743.36533993922</v>
      </c>
      <c r="E725" s="3">
        <f>IF(Dashboard!$I$3,C725*Dashboard!$E$11*Dashboard!$E$10*SQRT(Dashboard!$D$12/365),0)</f>
        <v>-219475.17721593741</v>
      </c>
      <c r="F725" s="3">
        <f>D725+IF(Dashboard!$I$3,E725,0)</f>
        <v>-14731.811875998188</v>
      </c>
      <c r="G725" s="3">
        <f>IF(Dashboard!$I$4, ('Lookups and Calculations'!$F$9) / (1 - 'Lookups and Calculations'!$F$10), 'Lookups and Calculations'!$F$9)</f>
        <v>1951878.888340465</v>
      </c>
      <c r="H725" s="12">
        <f t="shared" si="22"/>
        <v>0</v>
      </c>
      <c r="I725" s="12">
        <f t="shared" si="23"/>
        <v>0</v>
      </c>
      <c r="J725" s="13">
        <f>(1 - Dashboard!$I$9) * H725 * Dashboard!$I$8 * 'Lookups and Calculations'!$F$12</f>
        <v>0</v>
      </c>
      <c r="K725" s="12">
        <f>(1 - Dashboard!$I$11) * I725 * Dashboard!$I$10 * 'Lookups and Calculations'!$F$12</f>
        <v>0</v>
      </c>
      <c r="L725" s="12">
        <f>(H725 - I725) * Dashboard!$I$13 * (Dashboard!$D$12 / 365) * 'Lookups and Calculations'!$F$12</f>
        <v>0</v>
      </c>
      <c r="M725" s="3">
        <f>(G725*2) * Dashboard!$I$13 * (Dashboard!$D$12 / 365) * 'Lookups and Calculations'!$F$12</f>
        <v>1602.0878730267946</v>
      </c>
      <c r="N725" s="12">
        <f>H725 * Dashboard!$I$14 * Dashboard!$I$15 * (Dashboard!$D$12 / 365) * 'Lookups and Calculations'!$F$12</f>
        <v>0</v>
      </c>
    </row>
    <row r="726" spans="1:14" x14ac:dyDescent="0.35">
      <c r="A726" s="2">
        <v>725</v>
      </c>
      <c r="B726" s="11">
        <v>-0.32501211240373551</v>
      </c>
      <c r="C726" s="11">
        <v>-0.69434008559851512</v>
      </c>
      <c r="D726" s="3">
        <f>B726*Dashboard!$D$11*Dashboard!$D$10*SQRT(Dashboard!$D$12/365)</f>
        <v>-80694.58142772787</v>
      </c>
      <c r="E726" s="3">
        <f>IF(Dashboard!$I$3,C726*Dashboard!$E$11*Dashboard!$E$10*SQRT(Dashboard!$D$12/365),0)</f>
        <v>-344783.96612040204</v>
      </c>
      <c r="F726" s="3">
        <f>D726+IF(Dashboard!$I$3,E726,0)</f>
        <v>-425478.54754812992</v>
      </c>
      <c r="G726" s="3">
        <f>IF(Dashboard!$I$4, ('Lookups and Calculations'!$F$9) / (1 - 'Lookups and Calculations'!$F$10), 'Lookups and Calculations'!$F$9)</f>
        <v>1951878.888340465</v>
      </c>
      <c r="H726" s="12">
        <f t="shared" si="22"/>
        <v>0</v>
      </c>
      <c r="I726" s="12">
        <f t="shared" si="23"/>
        <v>0</v>
      </c>
      <c r="J726" s="13">
        <f>(1 - Dashboard!$I$9) * H726 * Dashboard!$I$8 * 'Lookups and Calculations'!$F$12</f>
        <v>0</v>
      </c>
      <c r="K726" s="12">
        <f>(1 - Dashboard!$I$11) * I726 * Dashboard!$I$10 * 'Lookups and Calculations'!$F$12</f>
        <v>0</v>
      </c>
      <c r="L726" s="12">
        <f>(H726 - I726) * Dashboard!$I$13 * (Dashboard!$D$12 / 365) * 'Lookups and Calculations'!$F$12</f>
        <v>0</v>
      </c>
      <c r="M726" s="3">
        <f>(G726*2) * Dashboard!$I$13 * (Dashboard!$D$12 / 365) * 'Lookups and Calculations'!$F$12</f>
        <v>1602.0878730267946</v>
      </c>
      <c r="N726" s="12">
        <f>H726 * Dashboard!$I$14 * Dashboard!$I$15 * (Dashboard!$D$12 / 365) * 'Lookups and Calculations'!$F$12</f>
        <v>0</v>
      </c>
    </row>
    <row r="727" spans="1:14" x14ac:dyDescent="0.35">
      <c r="A727" s="2">
        <v>726</v>
      </c>
      <c r="B727" s="11">
        <v>0.89389100690326118</v>
      </c>
      <c r="C727" s="11">
        <v>2.2577911535984092</v>
      </c>
      <c r="D727" s="3">
        <f>B727*Dashboard!$D$11*Dashboard!$D$10*SQRT(Dashboard!$D$12/365)</f>
        <v>221936.83832455165</v>
      </c>
      <c r="E727" s="3">
        <f>IF(Dashboard!$I$3,C727*Dashboard!$E$11*Dashboard!$E$10*SQRT(Dashboard!$D$12/365),0)</f>
        <v>1121136.7523714262</v>
      </c>
      <c r="F727" s="3">
        <f>D727+IF(Dashboard!$I$3,E727,0)</f>
        <v>1343073.5906959779</v>
      </c>
      <c r="G727" s="3">
        <f>IF(Dashboard!$I$4, ('Lookups and Calculations'!$F$9) / (1 - 'Lookups and Calculations'!$F$10), 'Lookups and Calculations'!$F$9)</f>
        <v>1951878.888340465</v>
      </c>
      <c r="H727" s="12">
        <f t="shared" si="22"/>
        <v>0</v>
      </c>
      <c r="I727" s="12">
        <f t="shared" si="23"/>
        <v>0</v>
      </c>
      <c r="J727" s="13">
        <f>(1 - Dashboard!$I$9) * H727 * Dashboard!$I$8 * 'Lookups and Calculations'!$F$12</f>
        <v>0</v>
      </c>
      <c r="K727" s="12">
        <f>(1 - Dashboard!$I$11) * I727 * Dashboard!$I$10 * 'Lookups and Calculations'!$F$12</f>
        <v>0</v>
      </c>
      <c r="L727" s="12">
        <f>(H727 - I727) * Dashboard!$I$13 * (Dashboard!$D$12 / 365) * 'Lookups and Calculations'!$F$12</f>
        <v>0</v>
      </c>
      <c r="M727" s="3">
        <f>(G727*2) * Dashboard!$I$13 * (Dashboard!$D$12 / 365) * 'Lookups and Calculations'!$F$12</f>
        <v>1602.0878730267946</v>
      </c>
      <c r="N727" s="12">
        <f>H727 * Dashboard!$I$14 * Dashboard!$I$15 * (Dashboard!$D$12 / 365) * 'Lookups and Calculations'!$F$12</f>
        <v>0</v>
      </c>
    </row>
    <row r="728" spans="1:14" x14ac:dyDescent="0.35">
      <c r="A728" s="2">
        <v>727</v>
      </c>
      <c r="B728" s="11">
        <v>-4.819430188053247E-3</v>
      </c>
      <c r="C728" s="11">
        <v>0.88469867594882945</v>
      </c>
      <c r="D728" s="3">
        <f>B728*Dashboard!$D$11*Dashboard!$D$10*SQRT(Dashboard!$D$12/365)</f>
        <v>-1196.5766410022654</v>
      </c>
      <c r="E728" s="3">
        <f>IF(Dashboard!$I$3,C728*Dashboard!$E$11*Dashboard!$E$10*SQRT(Dashboard!$D$12/365),0)</f>
        <v>439309.10031238169</v>
      </c>
      <c r="F728" s="3">
        <f>D728+IF(Dashboard!$I$3,E728,0)</f>
        <v>438112.52367137943</v>
      </c>
      <c r="G728" s="3">
        <f>IF(Dashboard!$I$4, ('Lookups and Calculations'!$F$9) / (1 - 'Lookups and Calculations'!$F$10), 'Lookups and Calculations'!$F$9)</f>
        <v>1951878.888340465</v>
      </c>
      <c r="H728" s="12">
        <f t="shared" si="22"/>
        <v>0</v>
      </c>
      <c r="I728" s="12">
        <f t="shared" si="23"/>
        <v>0</v>
      </c>
      <c r="J728" s="13">
        <f>(1 - Dashboard!$I$9) * H728 * Dashboard!$I$8 * 'Lookups and Calculations'!$F$12</f>
        <v>0</v>
      </c>
      <c r="K728" s="12">
        <f>(1 - Dashboard!$I$11) * I728 * Dashboard!$I$10 * 'Lookups and Calculations'!$F$12</f>
        <v>0</v>
      </c>
      <c r="L728" s="12">
        <f>(H728 - I728) * Dashboard!$I$13 * (Dashboard!$D$12 / 365) * 'Lookups and Calculations'!$F$12</f>
        <v>0</v>
      </c>
      <c r="M728" s="3">
        <f>(G728*2) * Dashboard!$I$13 * (Dashboard!$D$12 / 365) * 'Lookups and Calculations'!$F$12</f>
        <v>1602.0878730267946</v>
      </c>
      <c r="N728" s="12">
        <f>H728 * Dashboard!$I$14 * Dashboard!$I$15 * (Dashboard!$D$12 / 365) * 'Lookups and Calculations'!$F$12</f>
        <v>0</v>
      </c>
    </row>
    <row r="729" spans="1:14" x14ac:dyDescent="0.35">
      <c r="A729" s="2">
        <v>728</v>
      </c>
      <c r="B729" s="11">
        <v>6.5851197466156239E-2</v>
      </c>
      <c r="C729" s="11">
        <v>1.0511950381259263</v>
      </c>
      <c r="D729" s="3">
        <f>B729*Dashboard!$D$11*Dashboard!$D$10*SQRT(Dashboard!$D$12/365)</f>
        <v>16349.65163835247</v>
      </c>
      <c r="E729" s="3">
        <f>IF(Dashboard!$I$3,C729*Dashboard!$E$11*Dashboard!$E$10*SQRT(Dashboard!$D$12/365),0)</f>
        <v>521985.12217356439</v>
      </c>
      <c r="F729" s="3">
        <f>D729+IF(Dashboard!$I$3,E729,0)</f>
        <v>538334.77381191682</v>
      </c>
      <c r="G729" s="3">
        <f>IF(Dashboard!$I$4, ('Lookups and Calculations'!$F$9) / (1 - 'Lookups and Calculations'!$F$10), 'Lookups and Calculations'!$F$9)</f>
        <v>1951878.888340465</v>
      </c>
      <c r="H729" s="12">
        <f t="shared" si="22"/>
        <v>0</v>
      </c>
      <c r="I729" s="12">
        <f t="shared" si="23"/>
        <v>0</v>
      </c>
      <c r="J729" s="13">
        <f>(1 - Dashboard!$I$9) * H729 * Dashboard!$I$8 * 'Lookups and Calculations'!$F$12</f>
        <v>0</v>
      </c>
      <c r="K729" s="12">
        <f>(1 - Dashboard!$I$11) * I729 * Dashboard!$I$10 * 'Lookups and Calculations'!$F$12</f>
        <v>0</v>
      </c>
      <c r="L729" s="12">
        <f>(H729 - I729) * Dashboard!$I$13 * (Dashboard!$D$12 / 365) * 'Lookups and Calculations'!$F$12</f>
        <v>0</v>
      </c>
      <c r="M729" s="3">
        <f>(G729*2) * Dashboard!$I$13 * (Dashboard!$D$12 / 365) * 'Lookups and Calculations'!$F$12</f>
        <v>1602.0878730267946</v>
      </c>
      <c r="N729" s="12">
        <f>H729 * Dashboard!$I$14 * Dashboard!$I$15 * (Dashboard!$D$12 / 365) * 'Lookups and Calculations'!$F$12</f>
        <v>0</v>
      </c>
    </row>
    <row r="730" spans="1:14" x14ac:dyDescent="0.35">
      <c r="A730" s="2">
        <v>729</v>
      </c>
      <c r="B730" s="11">
        <v>-1.0440517166384859</v>
      </c>
      <c r="C730" s="11">
        <v>-0.32559196110591188</v>
      </c>
      <c r="D730" s="3">
        <f>B730*Dashboard!$D$11*Dashboard!$D$10*SQRT(Dashboard!$D$12/365)</f>
        <v>-259219.00460862654</v>
      </c>
      <c r="E730" s="3">
        <f>IF(Dashboard!$I$3,C730*Dashboard!$E$11*Dashboard!$E$10*SQRT(Dashboard!$D$12/365),0)</f>
        <v>-161677.09457570748</v>
      </c>
      <c r="F730" s="3">
        <f>D730+IF(Dashboard!$I$3,E730,0)</f>
        <v>-420896.09918433405</v>
      </c>
      <c r="G730" s="3">
        <f>IF(Dashboard!$I$4, ('Lookups and Calculations'!$F$9) / (1 - 'Lookups and Calculations'!$F$10), 'Lookups and Calculations'!$F$9)</f>
        <v>1951878.888340465</v>
      </c>
      <c r="H730" s="12">
        <f t="shared" si="22"/>
        <v>0</v>
      </c>
      <c r="I730" s="12">
        <f t="shared" si="23"/>
        <v>0</v>
      </c>
      <c r="J730" s="13">
        <f>(1 - Dashboard!$I$9) * H730 * Dashboard!$I$8 * 'Lookups and Calculations'!$F$12</f>
        <v>0</v>
      </c>
      <c r="K730" s="12">
        <f>(1 - Dashboard!$I$11) * I730 * Dashboard!$I$10 * 'Lookups and Calculations'!$F$12</f>
        <v>0</v>
      </c>
      <c r="L730" s="12">
        <f>(H730 - I730) * Dashboard!$I$13 * (Dashboard!$D$12 / 365) * 'Lookups and Calculations'!$F$12</f>
        <v>0</v>
      </c>
      <c r="M730" s="3">
        <f>(G730*2) * Dashboard!$I$13 * (Dashboard!$D$12 / 365) * 'Lookups and Calculations'!$F$12</f>
        <v>1602.0878730267946</v>
      </c>
      <c r="N730" s="12">
        <f>H730 * Dashboard!$I$14 * Dashboard!$I$15 * (Dashboard!$D$12 / 365) * 'Lookups and Calculations'!$F$12</f>
        <v>0</v>
      </c>
    </row>
    <row r="731" spans="1:14" x14ac:dyDescent="0.35">
      <c r="A731" s="2">
        <v>730</v>
      </c>
      <c r="B731" s="11">
        <v>0.15531745026842869</v>
      </c>
      <c r="C731" s="11">
        <v>1.0190255800821446</v>
      </c>
      <c r="D731" s="3">
        <f>B731*Dashboard!$D$11*Dashboard!$D$10*SQRT(Dashboard!$D$12/365)</f>
        <v>38562.490933457098</v>
      </c>
      <c r="E731" s="3">
        <f>IF(Dashboard!$I$3,C731*Dashboard!$E$11*Dashboard!$E$10*SQRT(Dashboard!$D$12/365),0)</f>
        <v>506010.94242745603</v>
      </c>
      <c r="F731" s="3">
        <f>D731+IF(Dashboard!$I$3,E731,0)</f>
        <v>544573.43336091307</v>
      </c>
      <c r="G731" s="3">
        <f>IF(Dashboard!$I$4, ('Lookups and Calculations'!$F$9) / (1 - 'Lookups and Calculations'!$F$10), 'Lookups and Calculations'!$F$9)</f>
        <v>1951878.888340465</v>
      </c>
      <c r="H731" s="12">
        <f t="shared" si="22"/>
        <v>0</v>
      </c>
      <c r="I731" s="12">
        <f t="shared" si="23"/>
        <v>0</v>
      </c>
      <c r="J731" s="13">
        <f>(1 - Dashboard!$I$9) * H731 * Dashboard!$I$8 * 'Lookups and Calculations'!$F$12</f>
        <v>0</v>
      </c>
      <c r="K731" s="12">
        <f>(1 - Dashboard!$I$11) * I731 * Dashboard!$I$10 * 'Lookups and Calculations'!$F$12</f>
        <v>0</v>
      </c>
      <c r="L731" s="12">
        <f>(H731 - I731) * Dashboard!$I$13 * (Dashboard!$D$12 / 365) * 'Lookups and Calculations'!$F$12</f>
        <v>0</v>
      </c>
      <c r="M731" s="3">
        <f>(G731*2) * Dashboard!$I$13 * (Dashboard!$D$12 / 365) * 'Lookups and Calculations'!$F$12</f>
        <v>1602.0878730267946</v>
      </c>
      <c r="N731" s="12">
        <f>H731 * Dashboard!$I$14 * Dashboard!$I$15 * (Dashboard!$D$12 / 365) * 'Lookups and Calculations'!$F$12</f>
        <v>0</v>
      </c>
    </row>
    <row r="732" spans="1:14" x14ac:dyDescent="0.35">
      <c r="A732" s="2">
        <v>731</v>
      </c>
      <c r="B732" s="11">
        <v>-1.154573442798243</v>
      </c>
      <c r="C732" s="11">
        <v>0.97231713632095762</v>
      </c>
      <c r="D732" s="3">
        <f>B732*Dashboard!$D$11*Dashboard!$D$10*SQRT(Dashboard!$D$12/365)</f>
        <v>-286659.53402512049</v>
      </c>
      <c r="E732" s="3">
        <f>IF(Dashboard!$I$3,C732*Dashboard!$E$11*Dashboard!$E$10*SQRT(Dashboard!$D$12/365),0)</f>
        <v>482817.23256492952</v>
      </c>
      <c r="F732" s="3">
        <f>D732+IF(Dashboard!$I$3,E732,0)</f>
        <v>196157.69853980903</v>
      </c>
      <c r="G732" s="3">
        <f>IF(Dashboard!$I$4, ('Lookups and Calculations'!$F$9) / (1 - 'Lookups and Calculations'!$F$10), 'Lookups and Calculations'!$F$9)</f>
        <v>1951878.888340465</v>
      </c>
      <c r="H732" s="12">
        <f t="shared" si="22"/>
        <v>0</v>
      </c>
      <c r="I732" s="12">
        <f t="shared" si="23"/>
        <v>0</v>
      </c>
      <c r="J732" s="13">
        <f>(1 - Dashboard!$I$9) * H732 * Dashboard!$I$8 * 'Lookups and Calculations'!$F$12</f>
        <v>0</v>
      </c>
      <c r="K732" s="12">
        <f>(1 - Dashboard!$I$11) * I732 * Dashboard!$I$10 * 'Lookups and Calculations'!$F$12</f>
        <v>0</v>
      </c>
      <c r="L732" s="12">
        <f>(H732 - I732) * Dashboard!$I$13 * (Dashboard!$D$12 / 365) * 'Lookups and Calculations'!$F$12</f>
        <v>0</v>
      </c>
      <c r="M732" s="3">
        <f>(G732*2) * Dashboard!$I$13 * (Dashboard!$D$12 / 365) * 'Lookups and Calculations'!$F$12</f>
        <v>1602.0878730267946</v>
      </c>
      <c r="N732" s="12">
        <f>H732 * Dashboard!$I$14 * Dashboard!$I$15 * (Dashboard!$D$12 / 365) * 'Lookups and Calculations'!$F$12</f>
        <v>0</v>
      </c>
    </row>
    <row r="733" spans="1:14" x14ac:dyDescent="0.35">
      <c r="A733" s="2">
        <v>732</v>
      </c>
      <c r="B733" s="11">
        <v>-0.65735736123355204</v>
      </c>
      <c r="C733" s="11">
        <v>0.75093615817787807</v>
      </c>
      <c r="D733" s="3">
        <f>B733*Dashboard!$D$11*Dashboard!$D$10*SQRT(Dashboard!$D$12/365)</f>
        <v>-163209.84692190049</v>
      </c>
      <c r="E733" s="3">
        <f>IF(Dashboard!$I$3,C733*Dashboard!$E$11*Dashboard!$E$10*SQRT(Dashboard!$D$12/365),0)</f>
        <v>372887.5118834707</v>
      </c>
      <c r="F733" s="3">
        <f>D733+IF(Dashboard!$I$3,E733,0)</f>
        <v>209677.6649615702</v>
      </c>
      <c r="G733" s="3">
        <f>IF(Dashboard!$I$4, ('Lookups and Calculations'!$F$9) / (1 - 'Lookups and Calculations'!$F$10), 'Lookups and Calculations'!$F$9)</f>
        <v>1951878.888340465</v>
      </c>
      <c r="H733" s="12">
        <f t="shared" si="22"/>
        <v>0</v>
      </c>
      <c r="I733" s="12">
        <f t="shared" si="23"/>
        <v>0</v>
      </c>
      <c r="J733" s="13">
        <f>(1 - Dashboard!$I$9) * H733 * Dashboard!$I$8 * 'Lookups and Calculations'!$F$12</f>
        <v>0</v>
      </c>
      <c r="K733" s="12">
        <f>(1 - Dashboard!$I$11) * I733 * Dashboard!$I$10 * 'Lookups and Calculations'!$F$12</f>
        <v>0</v>
      </c>
      <c r="L733" s="12">
        <f>(H733 - I733) * Dashboard!$I$13 * (Dashboard!$D$12 / 365) * 'Lookups and Calculations'!$F$12</f>
        <v>0</v>
      </c>
      <c r="M733" s="3">
        <f>(G733*2) * Dashboard!$I$13 * (Dashboard!$D$12 / 365) * 'Lookups and Calculations'!$F$12</f>
        <v>1602.0878730267946</v>
      </c>
      <c r="N733" s="12">
        <f>H733 * Dashboard!$I$14 * Dashboard!$I$15 * (Dashboard!$D$12 / 365) * 'Lookups and Calculations'!$F$12</f>
        <v>0</v>
      </c>
    </row>
    <row r="734" spans="1:14" x14ac:dyDescent="0.35">
      <c r="A734" s="2">
        <v>733</v>
      </c>
      <c r="B734" s="11">
        <v>0.16056845111383888</v>
      </c>
      <c r="C734" s="11">
        <v>-1.2994188942603435</v>
      </c>
      <c r="D734" s="3">
        <f>B734*Dashboard!$D$11*Dashboard!$D$10*SQRT(Dashboard!$D$12/365)</f>
        <v>39866.218699672347</v>
      </c>
      <c r="E734" s="3">
        <f>IF(Dashboard!$I$3,C734*Dashboard!$E$11*Dashboard!$E$10*SQRT(Dashboard!$D$12/365),0)</f>
        <v>-645244.03719062277</v>
      </c>
      <c r="F734" s="3">
        <f>D734+IF(Dashboard!$I$3,E734,0)</f>
        <v>-605377.81849095039</v>
      </c>
      <c r="G734" s="3">
        <f>IF(Dashboard!$I$4, ('Lookups and Calculations'!$F$9) / (1 - 'Lookups and Calculations'!$F$10), 'Lookups and Calculations'!$F$9)</f>
        <v>1951878.888340465</v>
      </c>
      <c r="H734" s="12">
        <f t="shared" si="22"/>
        <v>0</v>
      </c>
      <c r="I734" s="12">
        <f t="shared" si="23"/>
        <v>0</v>
      </c>
      <c r="J734" s="13">
        <f>(1 - Dashboard!$I$9) * H734 * Dashboard!$I$8 * 'Lookups and Calculations'!$F$12</f>
        <v>0</v>
      </c>
      <c r="K734" s="12">
        <f>(1 - Dashboard!$I$11) * I734 * Dashboard!$I$10 * 'Lookups and Calculations'!$F$12</f>
        <v>0</v>
      </c>
      <c r="L734" s="12">
        <f>(H734 - I734) * Dashboard!$I$13 * (Dashboard!$D$12 / 365) * 'Lookups and Calculations'!$F$12</f>
        <v>0</v>
      </c>
      <c r="M734" s="3">
        <f>(G734*2) * Dashboard!$I$13 * (Dashboard!$D$12 / 365) * 'Lookups and Calculations'!$F$12</f>
        <v>1602.0878730267946</v>
      </c>
      <c r="N734" s="12">
        <f>H734 * Dashboard!$I$14 * Dashboard!$I$15 * (Dashboard!$D$12 / 365) * 'Lookups and Calculations'!$F$12</f>
        <v>0</v>
      </c>
    </row>
    <row r="735" spans="1:14" x14ac:dyDescent="0.35">
      <c r="A735" s="2">
        <v>734</v>
      </c>
      <c r="B735" s="11">
        <v>1.9521462453338574</v>
      </c>
      <c r="C735" s="11">
        <v>-0.39031471373530441</v>
      </c>
      <c r="D735" s="3">
        <f>B735*Dashboard!$D$11*Dashboard!$D$10*SQRT(Dashboard!$D$12/365)</f>
        <v>484682.31841539103</v>
      </c>
      <c r="E735" s="3">
        <f>IF(Dashboard!$I$3,C735*Dashboard!$E$11*Dashboard!$E$10*SQRT(Dashboard!$D$12/365),0)</f>
        <v>-193816.05329729128</v>
      </c>
      <c r="F735" s="3">
        <f>D735+IF(Dashboard!$I$3,E735,0)</f>
        <v>290866.26511809975</v>
      </c>
      <c r="G735" s="3">
        <f>IF(Dashboard!$I$4, ('Lookups and Calculations'!$F$9) / (1 - 'Lookups and Calculations'!$F$10), 'Lookups and Calculations'!$F$9)</f>
        <v>1951878.888340465</v>
      </c>
      <c r="H735" s="12">
        <f t="shared" si="22"/>
        <v>0</v>
      </c>
      <c r="I735" s="12">
        <f t="shared" si="23"/>
        <v>0</v>
      </c>
      <c r="J735" s="13">
        <f>(1 - Dashboard!$I$9) * H735 * Dashboard!$I$8 * 'Lookups and Calculations'!$F$12</f>
        <v>0</v>
      </c>
      <c r="K735" s="12">
        <f>(1 - Dashboard!$I$11) * I735 * Dashboard!$I$10 * 'Lookups and Calculations'!$F$12</f>
        <v>0</v>
      </c>
      <c r="L735" s="12">
        <f>(H735 - I735) * Dashboard!$I$13 * (Dashboard!$D$12 / 365) * 'Lookups and Calculations'!$F$12</f>
        <v>0</v>
      </c>
      <c r="M735" s="3">
        <f>(G735*2) * Dashboard!$I$13 * (Dashboard!$D$12 / 365) * 'Lookups and Calculations'!$F$12</f>
        <v>1602.0878730267946</v>
      </c>
      <c r="N735" s="12">
        <f>H735 * Dashboard!$I$14 * Dashboard!$I$15 * (Dashboard!$D$12 / 365) * 'Lookups and Calculations'!$F$12</f>
        <v>0</v>
      </c>
    </row>
    <row r="736" spans="1:14" x14ac:dyDescent="0.35">
      <c r="A736" s="2">
        <v>735</v>
      </c>
      <c r="B736" s="11">
        <v>1.2547905845715206</v>
      </c>
      <c r="C736" s="11">
        <v>-0.88607924336042132</v>
      </c>
      <c r="D736" s="3">
        <f>B736*Dashboard!$D$11*Dashboard!$D$10*SQRT(Dashboard!$D$12/365)</f>
        <v>311541.62302625936</v>
      </c>
      <c r="E736" s="3">
        <f>IF(Dashboard!$I$3,C736*Dashboard!$E$11*Dashboard!$E$10*SQRT(Dashboard!$D$12/365),0)</f>
        <v>-439994.63974404929</v>
      </c>
      <c r="F736" s="3">
        <f>D736+IF(Dashboard!$I$3,E736,0)</f>
        <v>-128453.01671778993</v>
      </c>
      <c r="G736" s="3">
        <f>IF(Dashboard!$I$4, ('Lookups and Calculations'!$F$9) / (1 - 'Lookups and Calculations'!$F$10), 'Lookups and Calculations'!$F$9)</f>
        <v>1951878.888340465</v>
      </c>
      <c r="H736" s="12">
        <f t="shared" si="22"/>
        <v>0</v>
      </c>
      <c r="I736" s="12">
        <f t="shared" si="23"/>
        <v>0</v>
      </c>
      <c r="J736" s="13">
        <f>(1 - Dashboard!$I$9) * H736 * Dashboard!$I$8 * 'Lookups and Calculations'!$F$12</f>
        <v>0</v>
      </c>
      <c r="K736" s="12">
        <f>(1 - Dashboard!$I$11) * I736 * Dashboard!$I$10 * 'Lookups and Calculations'!$F$12</f>
        <v>0</v>
      </c>
      <c r="L736" s="12">
        <f>(H736 - I736) * Dashboard!$I$13 * (Dashboard!$D$12 / 365) * 'Lookups and Calculations'!$F$12</f>
        <v>0</v>
      </c>
      <c r="M736" s="3">
        <f>(G736*2) * Dashboard!$I$13 * (Dashboard!$D$12 / 365) * 'Lookups and Calculations'!$F$12</f>
        <v>1602.0878730267946</v>
      </c>
      <c r="N736" s="12">
        <f>H736 * Dashboard!$I$14 * Dashboard!$I$15 * (Dashboard!$D$12 / 365) * 'Lookups and Calculations'!$F$12</f>
        <v>0</v>
      </c>
    </row>
    <row r="737" spans="1:14" x14ac:dyDescent="0.35">
      <c r="A737" s="2">
        <v>736</v>
      </c>
      <c r="B737" s="11">
        <v>0.51368082321910546</v>
      </c>
      <c r="C737" s="11">
        <v>-0.12609313304194558</v>
      </c>
      <c r="D737" s="3">
        <f>B737*Dashboard!$D$11*Dashboard!$D$10*SQRT(Dashboard!$D$12/365)</f>
        <v>127537.5822474731</v>
      </c>
      <c r="E737" s="3">
        <f>IF(Dashboard!$I$3,C737*Dashboard!$E$11*Dashboard!$E$10*SQRT(Dashboard!$D$12/365),0)</f>
        <v>-62613.25165070159</v>
      </c>
      <c r="F737" s="3">
        <f>D737+IF(Dashboard!$I$3,E737,0)</f>
        <v>64924.330596771506</v>
      </c>
      <c r="G737" s="3">
        <f>IF(Dashboard!$I$4, ('Lookups and Calculations'!$F$9) / (1 - 'Lookups and Calculations'!$F$10), 'Lookups and Calculations'!$F$9)</f>
        <v>1951878.888340465</v>
      </c>
      <c r="H737" s="12">
        <f t="shared" si="22"/>
        <v>0</v>
      </c>
      <c r="I737" s="12">
        <f t="shared" si="23"/>
        <v>0</v>
      </c>
      <c r="J737" s="13">
        <f>(1 - Dashboard!$I$9) * H737 * Dashboard!$I$8 * 'Lookups and Calculations'!$F$12</f>
        <v>0</v>
      </c>
      <c r="K737" s="12">
        <f>(1 - Dashboard!$I$11) * I737 * Dashboard!$I$10 * 'Lookups and Calculations'!$F$12</f>
        <v>0</v>
      </c>
      <c r="L737" s="12">
        <f>(H737 - I737) * Dashboard!$I$13 * (Dashboard!$D$12 / 365) * 'Lookups and Calculations'!$F$12</f>
        <v>0</v>
      </c>
      <c r="M737" s="3">
        <f>(G737*2) * Dashboard!$I$13 * (Dashboard!$D$12 / 365) * 'Lookups and Calculations'!$F$12</f>
        <v>1602.0878730267946</v>
      </c>
      <c r="N737" s="12">
        <f>H737 * Dashboard!$I$14 * Dashboard!$I$15 * (Dashboard!$D$12 / 365) * 'Lookups and Calculations'!$F$12</f>
        <v>0</v>
      </c>
    </row>
    <row r="738" spans="1:14" x14ac:dyDescent="0.35">
      <c r="A738" s="2">
        <v>737</v>
      </c>
      <c r="B738" s="11">
        <v>-1.7547159069008198</v>
      </c>
      <c r="C738" s="11">
        <v>0.40185514926695953</v>
      </c>
      <c r="D738" s="3">
        <f>B738*Dashboard!$D$11*Dashboard!$D$10*SQRT(Dashboard!$D$12/365)</f>
        <v>-435663.96521260886</v>
      </c>
      <c r="E738" s="3">
        <f>IF(Dashboard!$I$3,C738*Dashboard!$E$11*Dashboard!$E$10*SQRT(Dashboard!$D$12/365),0)</f>
        <v>199546.61273911156</v>
      </c>
      <c r="F738" s="3">
        <f>D738+IF(Dashboard!$I$3,E738,0)</f>
        <v>-236117.3524734973</v>
      </c>
      <c r="G738" s="3">
        <f>IF(Dashboard!$I$4, ('Lookups and Calculations'!$F$9) / (1 - 'Lookups and Calculations'!$F$10), 'Lookups and Calculations'!$F$9)</f>
        <v>1951878.888340465</v>
      </c>
      <c r="H738" s="12">
        <f t="shared" si="22"/>
        <v>0</v>
      </c>
      <c r="I738" s="12">
        <f t="shared" si="23"/>
        <v>0</v>
      </c>
      <c r="J738" s="13">
        <f>(1 - Dashboard!$I$9) * H738 * Dashboard!$I$8 * 'Lookups and Calculations'!$F$12</f>
        <v>0</v>
      </c>
      <c r="K738" s="12">
        <f>(1 - Dashboard!$I$11) * I738 * Dashboard!$I$10 * 'Lookups and Calculations'!$F$12</f>
        <v>0</v>
      </c>
      <c r="L738" s="12">
        <f>(H738 - I738) * Dashboard!$I$13 * (Dashboard!$D$12 / 365) * 'Lookups and Calculations'!$F$12</f>
        <v>0</v>
      </c>
      <c r="M738" s="3">
        <f>(G738*2) * Dashboard!$I$13 * (Dashboard!$D$12 / 365) * 'Lookups and Calculations'!$F$12</f>
        <v>1602.0878730267946</v>
      </c>
      <c r="N738" s="12">
        <f>H738 * Dashboard!$I$14 * Dashboard!$I$15 * (Dashboard!$D$12 / 365) * 'Lookups and Calculations'!$F$12</f>
        <v>0</v>
      </c>
    </row>
    <row r="739" spans="1:14" x14ac:dyDescent="0.35">
      <c r="A739" s="2">
        <v>738</v>
      </c>
      <c r="B739" s="11">
        <v>0.98007975426264471</v>
      </c>
      <c r="C739" s="11">
        <v>0.36833545413781232</v>
      </c>
      <c r="D739" s="3">
        <f>B739*Dashboard!$D$11*Dashboard!$D$10*SQRT(Dashboard!$D$12/365)</f>
        <v>243335.93277831798</v>
      </c>
      <c r="E739" s="3">
        <f>IF(Dashboard!$I$3,C739*Dashboard!$E$11*Dashboard!$E$10*SQRT(Dashboard!$D$12/365),0)</f>
        <v>182901.95449528858</v>
      </c>
      <c r="F739" s="3">
        <f>D739+IF(Dashboard!$I$3,E739,0)</f>
        <v>426237.88727360655</v>
      </c>
      <c r="G739" s="3">
        <f>IF(Dashboard!$I$4, ('Lookups and Calculations'!$F$9) / (1 - 'Lookups and Calculations'!$F$10), 'Lookups and Calculations'!$F$9)</f>
        <v>1951878.888340465</v>
      </c>
      <c r="H739" s="12">
        <f t="shared" si="22"/>
        <v>0</v>
      </c>
      <c r="I739" s="12">
        <f t="shared" si="23"/>
        <v>0</v>
      </c>
      <c r="J739" s="13">
        <f>(1 - Dashboard!$I$9) * H739 * Dashboard!$I$8 * 'Lookups and Calculations'!$F$12</f>
        <v>0</v>
      </c>
      <c r="K739" s="12">
        <f>(1 - Dashboard!$I$11) * I739 * Dashboard!$I$10 * 'Lookups and Calculations'!$F$12</f>
        <v>0</v>
      </c>
      <c r="L739" s="12">
        <f>(H739 - I739) * Dashboard!$I$13 * (Dashboard!$D$12 / 365) * 'Lookups and Calculations'!$F$12</f>
        <v>0</v>
      </c>
      <c r="M739" s="3">
        <f>(G739*2) * Dashboard!$I$13 * (Dashboard!$D$12 / 365) * 'Lookups and Calculations'!$F$12</f>
        <v>1602.0878730267946</v>
      </c>
      <c r="N739" s="12">
        <f>H739 * Dashboard!$I$14 * Dashboard!$I$15 * (Dashboard!$D$12 / 365) * 'Lookups and Calculations'!$F$12</f>
        <v>0</v>
      </c>
    </row>
    <row r="740" spans="1:14" x14ac:dyDescent="0.35">
      <c r="A740" s="2">
        <v>739</v>
      </c>
      <c r="B740" s="11">
        <v>1.1010846029825549</v>
      </c>
      <c r="C740" s="11">
        <v>-0.79993617378968607</v>
      </c>
      <c r="D740" s="3">
        <f>B740*Dashboard!$D$11*Dashboard!$D$10*SQRT(Dashboard!$D$12/365)</f>
        <v>273379.23038332886</v>
      </c>
      <c r="E740" s="3">
        <f>IF(Dashboard!$I$3,C740*Dashboard!$E$11*Dashboard!$E$10*SQRT(Dashboard!$D$12/365),0)</f>
        <v>-397219.13276063482</v>
      </c>
      <c r="F740" s="3">
        <f>D740+IF(Dashboard!$I$3,E740,0)</f>
        <v>-123839.90237730596</v>
      </c>
      <c r="G740" s="3">
        <f>IF(Dashboard!$I$4, ('Lookups and Calculations'!$F$9) / (1 - 'Lookups and Calculations'!$F$10), 'Lookups and Calculations'!$F$9)</f>
        <v>1951878.888340465</v>
      </c>
      <c r="H740" s="12">
        <f t="shared" si="22"/>
        <v>0</v>
      </c>
      <c r="I740" s="12">
        <f t="shared" si="23"/>
        <v>0</v>
      </c>
      <c r="J740" s="13">
        <f>(1 - Dashboard!$I$9) * H740 * Dashboard!$I$8 * 'Lookups and Calculations'!$F$12</f>
        <v>0</v>
      </c>
      <c r="K740" s="12">
        <f>(1 - Dashboard!$I$11) * I740 * Dashboard!$I$10 * 'Lookups and Calculations'!$F$12</f>
        <v>0</v>
      </c>
      <c r="L740" s="12">
        <f>(H740 - I740) * Dashboard!$I$13 * (Dashboard!$D$12 / 365) * 'Lookups and Calculations'!$F$12</f>
        <v>0</v>
      </c>
      <c r="M740" s="3">
        <f>(G740*2) * Dashboard!$I$13 * (Dashboard!$D$12 / 365) * 'Lookups and Calculations'!$F$12</f>
        <v>1602.0878730267946</v>
      </c>
      <c r="N740" s="12">
        <f>H740 * Dashboard!$I$14 * Dashboard!$I$15 * (Dashboard!$D$12 / 365) * 'Lookups and Calculations'!$F$12</f>
        <v>0</v>
      </c>
    </row>
    <row r="741" spans="1:14" x14ac:dyDescent="0.35">
      <c r="A741" s="2">
        <v>740</v>
      </c>
      <c r="B741" s="11">
        <v>-0.44650493486872272</v>
      </c>
      <c r="C741" s="11">
        <v>1.5975434734415304</v>
      </c>
      <c r="D741" s="3">
        <f>B741*Dashboard!$D$11*Dashboard!$D$10*SQRT(Dashboard!$D$12/365)</f>
        <v>-110859.0340162115</v>
      </c>
      <c r="E741" s="3">
        <f>IF(Dashboard!$I$3,C741*Dashboard!$E$11*Dashboard!$E$10*SQRT(Dashboard!$D$12/365),0)</f>
        <v>793281.83155109477</v>
      </c>
      <c r="F741" s="3">
        <f>D741+IF(Dashboard!$I$3,E741,0)</f>
        <v>682422.79753488326</v>
      </c>
      <c r="G741" s="3">
        <f>IF(Dashboard!$I$4, ('Lookups and Calculations'!$F$9) / (1 - 'Lookups and Calculations'!$F$10), 'Lookups and Calculations'!$F$9)</f>
        <v>1951878.888340465</v>
      </c>
      <c r="H741" s="12">
        <f t="shared" si="22"/>
        <v>0</v>
      </c>
      <c r="I741" s="12">
        <f t="shared" si="23"/>
        <v>0</v>
      </c>
      <c r="J741" s="13">
        <f>(1 - Dashboard!$I$9) * H741 * Dashboard!$I$8 * 'Lookups and Calculations'!$F$12</f>
        <v>0</v>
      </c>
      <c r="K741" s="12">
        <f>(1 - Dashboard!$I$11) * I741 * Dashboard!$I$10 * 'Lookups and Calculations'!$F$12</f>
        <v>0</v>
      </c>
      <c r="L741" s="12">
        <f>(H741 - I741) * Dashboard!$I$13 * (Dashboard!$D$12 / 365) * 'Lookups and Calculations'!$F$12</f>
        <v>0</v>
      </c>
      <c r="M741" s="3">
        <f>(G741*2) * Dashboard!$I$13 * (Dashboard!$D$12 / 365) * 'Lookups and Calculations'!$F$12</f>
        <v>1602.0878730267946</v>
      </c>
      <c r="N741" s="12">
        <f>H741 * Dashboard!$I$14 * Dashboard!$I$15 * (Dashboard!$D$12 / 365) * 'Lookups and Calculations'!$F$12</f>
        <v>0</v>
      </c>
    </row>
    <row r="742" spans="1:14" x14ac:dyDescent="0.35">
      <c r="A742" s="2">
        <v>741</v>
      </c>
      <c r="B742" s="11">
        <v>1.2100894555749651</v>
      </c>
      <c r="C742" s="11">
        <v>0.29728311447299821</v>
      </c>
      <c r="D742" s="3">
        <f>B742*Dashboard!$D$11*Dashboard!$D$10*SQRT(Dashboard!$D$12/365)</f>
        <v>300443.14775084238</v>
      </c>
      <c r="E742" s="3">
        <f>IF(Dashboard!$I$3,C742*Dashboard!$E$11*Dashboard!$E$10*SQRT(Dashboard!$D$12/365),0)</f>
        <v>147619.95367194311</v>
      </c>
      <c r="F742" s="3">
        <f>D742+IF(Dashboard!$I$3,E742,0)</f>
        <v>448063.10142278549</v>
      </c>
      <c r="G742" s="3">
        <f>IF(Dashboard!$I$4, ('Lookups and Calculations'!$F$9) / (1 - 'Lookups and Calculations'!$F$10), 'Lookups and Calculations'!$F$9)</f>
        <v>1951878.888340465</v>
      </c>
      <c r="H742" s="12">
        <f t="shared" si="22"/>
        <v>0</v>
      </c>
      <c r="I742" s="12">
        <f t="shared" si="23"/>
        <v>0</v>
      </c>
      <c r="J742" s="13">
        <f>(1 - Dashboard!$I$9) * H742 * Dashboard!$I$8 * 'Lookups and Calculations'!$F$12</f>
        <v>0</v>
      </c>
      <c r="K742" s="12">
        <f>(1 - Dashboard!$I$11) * I742 * Dashboard!$I$10 * 'Lookups and Calculations'!$F$12</f>
        <v>0</v>
      </c>
      <c r="L742" s="12">
        <f>(H742 - I742) * Dashboard!$I$13 * (Dashboard!$D$12 / 365) * 'Lookups and Calculations'!$F$12</f>
        <v>0</v>
      </c>
      <c r="M742" s="3">
        <f>(G742*2) * Dashboard!$I$13 * (Dashboard!$D$12 / 365) * 'Lookups and Calculations'!$F$12</f>
        <v>1602.0878730267946</v>
      </c>
      <c r="N742" s="12">
        <f>H742 * Dashboard!$I$14 * Dashboard!$I$15 * (Dashboard!$D$12 / 365) * 'Lookups and Calculations'!$F$12</f>
        <v>0</v>
      </c>
    </row>
    <row r="743" spans="1:14" x14ac:dyDescent="0.35">
      <c r="A743" s="2">
        <v>742</v>
      </c>
      <c r="B743" s="11">
        <v>1.614975639403492</v>
      </c>
      <c r="C743" s="11">
        <v>0.972362679609865</v>
      </c>
      <c r="D743" s="3">
        <f>B743*Dashboard!$D$11*Dashboard!$D$10*SQRT(Dashboard!$D$12/365)</f>
        <v>400969.00473591127</v>
      </c>
      <c r="E743" s="3">
        <f>IF(Dashboard!$I$3,C743*Dashboard!$E$11*Dashboard!$E$10*SQRT(Dashboard!$D$12/365),0)</f>
        <v>482839.84770138114</v>
      </c>
      <c r="F743" s="3">
        <f>D743+IF(Dashboard!$I$3,E743,0)</f>
        <v>883808.85243729246</v>
      </c>
      <c r="G743" s="3">
        <f>IF(Dashboard!$I$4, ('Lookups and Calculations'!$F$9) / (1 - 'Lookups and Calculations'!$F$10), 'Lookups and Calculations'!$F$9)</f>
        <v>1951878.888340465</v>
      </c>
      <c r="H743" s="12">
        <f t="shared" si="22"/>
        <v>0</v>
      </c>
      <c r="I743" s="12">
        <f t="shared" si="23"/>
        <v>0</v>
      </c>
      <c r="J743" s="13">
        <f>(1 - Dashboard!$I$9) * H743 * Dashboard!$I$8 * 'Lookups and Calculations'!$F$12</f>
        <v>0</v>
      </c>
      <c r="K743" s="12">
        <f>(1 - Dashboard!$I$11) * I743 * Dashboard!$I$10 * 'Lookups and Calculations'!$F$12</f>
        <v>0</v>
      </c>
      <c r="L743" s="12">
        <f>(H743 - I743) * Dashboard!$I$13 * (Dashboard!$D$12 / 365) * 'Lookups and Calculations'!$F$12</f>
        <v>0</v>
      </c>
      <c r="M743" s="3">
        <f>(G743*2) * Dashboard!$I$13 * (Dashboard!$D$12 / 365) * 'Lookups and Calculations'!$F$12</f>
        <v>1602.0878730267946</v>
      </c>
      <c r="N743" s="12">
        <f>H743 * Dashboard!$I$14 * Dashboard!$I$15 * (Dashboard!$D$12 / 365) * 'Lookups and Calculations'!$F$12</f>
        <v>0</v>
      </c>
    </row>
    <row r="744" spans="1:14" x14ac:dyDescent="0.35">
      <c r="A744" s="2">
        <v>743</v>
      </c>
      <c r="B744" s="11">
        <v>-0.75200954044134205</v>
      </c>
      <c r="C744" s="11">
        <v>0.93563744850444308</v>
      </c>
      <c r="D744" s="3">
        <f>B744*Dashboard!$D$11*Dashboard!$D$10*SQRT(Dashboard!$D$12/365)</f>
        <v>-186710.25718632457</v>
      </c>
      <c r="E744" s="3">
        <f>IF(Dashboard!$I$3,C744*Dashboard!$E$11*Dashboard!$E$10*SQRT(Dashboard!$D$12/365),0)</f>
        <v>464603.43718750315</v>
      </c>
      <c r="F744" s="3">
        <f>D744+IF(Dashboard!$I$3,E744,0)</f>
        <v>277893.18000117858</v>
      </c>
      <c r="G744" s="3">
        <f>IF(Dashboard!$I$4, ('Lookups and Calculations'!$F$9) / (1 - 'Lookups and Calculations'!$F$10), 'Lookups and Calculations'!$F$9)</f>
        <v>1951878.888340465</v>
      </c>
      <c r="H744" s="12">
        <f t="shared" si="22"/>
        <v>0</v>
      </c>
      <c r="I744" s="12">
        <f t="shared" si="23"/>
        <v>0</v>
      </c>
      <c r="J744" s="13">
        <f>(1 - Dashboard!$I$9) * H744 * Dashboard!$I$8 * 'Lookups and Calculations'!$F$12</f>
        <v>0</v>
      </c>
      <c r="K744" s="12">
        <f>(1 - Dashboard!$I$11) * I744 * Dashboard!$I$10 * 'Lookups and Calculations'!$F$12</f>
        <v>0</v>
      </c>
      <c r="L744" s="12">
        <f>(H744 - I744) * Dashboard!$I$13 * (Dashboard!$D$12 / 365) * 'Lookups and Calculations'!$F$12</f>
        <v>0</v>
      </c>
      <c r="M744" s="3">
        <f>(G744*2) * Dashboard!$I$13 * (Dashboard!$D$12 / 365) * 'Lookups and Calculations'!$F$12</f>
        <v>1602.0878730267946</v>
      </c>
      <c r="N744" s="12">
        <f>H744 * Dashboard!$I$14 * Dashboard!$I$15 * (Dashboard!$D$12 / 365) * 'Lookups and Calculations'!$F$12</f>
        <v>0</v>
      </c>
    </row>
    <row r="745" spans="1:14" x14ac:dyDescent="0.35">
      <c r="A745" s="2">
        <v>744</v>
      </c>
      <c r="B745" s="11">
        <v>1.2489922859449019</v>
      </c>
      <c r="C745" s="11">
        <v>6.2866299829882608E-2</v>
      </c>
      <c r="D745" s="3">
        <f>B745*Dashboard!$D$11*Dashboard!$D$10*SQRT(Dashboard!$D$12/365)</f>
        <v>310102.01120007999</v>
      </c>
      <c r="E745" s="3">
        <f>IF(Dashboard!$I$3,C745*Dashboard!$E$11*Dashboard!$E$10*SQRT(Dashboard!$D$12/365),0)</f>
        <v>31217.111960311733</v>
      </c>
      <c r="F745" s="3">
        <f>D745+IF(Dashboard!$I$3,E745,0)</f>
        <v>341319.1231603917</v>
      </c>
      <c r="G745" s="3">
        <f>IF(Dashboard!$I$4, ('Lookups and Calculations'!$F$9) / (1 - 'Lookups and Calculations'!$F$10), 'Lookups and Calculations'!$F$9)</f>
        <v>1951878.888340465</v>
      </c>
      <c r="H745" s="12">
        <f t="shared" si="22"/>
        <v>0</v>
      </c>
      <c r="I745" s="12">
        <f t="shared" si="23"/>
        <v>0</v>
      </c>
      <c r="J745" s="13">
        <f>(1 - Dashboard!$I$9) * H745 * Dashboard!$I$8 * 'Lookups and Calculations'!$F$12</f>
        <v>0</v>
      </c>
      <c r="K745" s="12">
        <f>(1 - Dashboard!$I$11) * I745 * Dashboard!$I$10 * 'Lookups and Calculations'!$F$12</f>
        <v>0</v>
      </c>
      <c r="L745" s="12">
        <f>(H745 - I745) * Dashboard!$I$13 * (Dashboard!$D$12 / 365) * 'Lookups and Calculations'!$F$12</f>
        <v>0</v>
      </c>
      <c r="M745" s="3">
        <f>(G745*2) * Dashboard!$I$13 * (Dashboard!$D$12 / 365) * 'Lookups and Calculations'!$F$12</f>
        <v>1602.0878730267946</v>
      </c>
      <c r="N745" s="12">
        <f>H745 * Dashboard!$I$14 * Dashboard!$I$15 * (Dashboard!$D$12 / 365) * 'Lookups and Calculations'!$F$12</f>
        <v>0</v>
      </c>
    </row>
    <row r="746" spans="1:14" x14ac:dyDescent="0.35">
      <c r="A746" s="2">
        <v>745</v>
      </c>
      <c r="B746" s="11">
        <v>0.86731317451909828</v>
      </c>
      <c r="C746" s="11">
        <v>-0.32067056700458413</v>
      </c>
      <c r="D746" s="3">
        <f>B746*Dashboard!$D$11*Dashboard!$D$10*SQRT(Dashboard!$D$12/365)</f>
        <v>215338.04714832568</v>
      </c>
      <c r="E746" s="3">
        <f>IF(Dashboard!$I$3,C746*Dashboard!$E$11*Dashboard!$E$10*SQRT(Dashboard!$D$12/365),0)</f>
        <v>-159233.30973267244</v>
      </c>
      <c r="F746" s="3">
        <f>D746+IF(Dashboard!$I$3,E746,0)</f>
        <v>56104.737415653246</v>
      </c>
      <c r="G746" s="3">
        <f>IF(Dashboard!$I$4, ('Lookups and Calculations'!$F$9) / (1 - 'Lookups and Calculations'!$F$10), 'Lookups and Calculations'!$F$9)</f>
        <v>1951878.888340465</v>
      </c>
      <c r="H746" s="12">
        <f t="shared" si="22"/>
        <v>0</v>
      </c>
      <c r="I746" s="12">
        <f t="shared" si="23"/>
        <v>0</v>
      </c>
      <c r="J746" s="13">
        <f>(1 - Dashboard!$I$9) * H746 * Dashboard!$I$8 * 'Lookups and Calculations'!$F$12</f>
        <v>0</v>
      </c>
      <c r="K746" s="12">
        <f>(1 - Dashboard!$I$11) * I746 * Dashboard!$I$10 * 'Lookups and Calculations'!$F$12</f>
        <v>0</v>
      </c>
      <c r="L746" s="12">
        <f>(H746 - I746) * Dashboard!$I$13 * (Dashboard!$D$12 / 365) * 'Lookups and Calculations'!$F$12</f>
        <v>0</v>
      </c>
      <c r="M746" s="3">
        <f>(G746*2) * Dashboard!$I$13 * (Dashboard!$D$12 / 365) * 'Lookups and Calculations'!$F$12</f>
        <v>1602.0878730267946</v>
      </c>
      <c r="N746" s="12">
        <f>H746 * Dashboard!$I$14 * Dashboard!$I$15 * (Dashboard!$D$12 / 365) * 'Lookups and Calculations'!$F$12</f>
        <v>0</v>
      </c>
    </row>
    <row r="747" spans="1:14" x14ac:dyDescent="0.35">
      <c r="A747" s="2">
        <v>746</v>
      </c>
      <c r="B747" s="11">
        <v>0.30699695898290746</v>
      </c>
      <c r="C747" s="11">
        <v>-6.0303002745587267E-2</v>
      </c>
      <c r="D747" s="3">
        <f>B747*Dashboard!$D$11*Dashboard!$D$10*SQRT(Dashboard!$D$12/365)</f>
        <v>76221.747311182145</v>
      </c>
      <c r="E747" s="3">
        <f>IF(Dashboard!$I$3,C747*Dashboard!$E$11*Dashboard!$E$10*SQRT(Dashboard!$D$12/365),0)</f>
        <v>-29944.272103591673</v>
      </c>
      <c r="F747" s="3">
        <f>D747+IF(Dashboard!$I$3,E747,0)</f>
        <v>46277.475207590469</v>
      </c>
      <c r="G747" s="3">
        <f>IF(Dashboard!$I$4, ('Lookups and Calculations'!$F$9) / (1 - 'Lookups and Calculations'!$F$10), 'Lookups and Calculations'!$F$9)</f>
        <v>1951878.888340465</v>
      </c>
      <c r="H747" s="12">
        <f t="shared" si="22"/>
        <v>0</v>
      </c>
      <c r="I747" s="12">
        <f t="shared" si="23"/>
        <v>0</v>
      </c>
      <c r="J747" s="13">
        <f>(1 - Dashboard!$I$9) * H747 * Dashboard!$I$8 * 'Lookups and Calculations'!$F$12</f>
        <v>0</v>
      </c>
      <c r="K747" s="12">
        <f>(1 - Dashboard!$I$11) * I747 * Dashboard!$I$10 * 'Lookups and Calculations'!$F$12</f>
        <v>0</v>
      </c>
      <c r="L747" s="12">
        <f>(H747 - I747) * Dashboard!$I$13 * (Dashboard!$D$12 / 365) * 'Lookups and Calculations'!$F$12</f>
        <v>0</v>
      </c>
      <c r="M747" s="3">
        <f>(G747*2) * Dashboard!$I$13 * (Dashboard!$D$12 / 365) * 'Lookups and Calculations'!$F$12</f>
        <v>1602.0878730267946</v>
      </c>
      <c r="N747" s="12">
        <f>H747 * Dashboard!$I$14 * Dashboard!$I$15 * (Dashboard!$D$12 / 365) * 'Lookups and Calculations'!$F$12</f>
        <v>0</v>
      </c>
    </row>
    <row r="748" spans="1:14" x14ac:dyDescent="0.35">
      <c r="A748" s="2">
        <v>747</v>
      </c>
      <c r="B748" s="11">
        <v>0.89293122923553758</v>
      </c>
      <c r="C748" s="11">
        <v>-1.9675842254036482</v>
      </c>
      <c r="D748" s="3">
        <f>B748*Dashboard!$D$11*Dashboard!$D$10*SQRT(Dashboard!$D$12/365)</f>
        <v>221698.54302968452</v>
      </c>
      <c r="E748" s="3">
        <f>IF(Dashboard!$I$3,C748*Dashboard!$E$11*Dashboard!$E$10*SQRT(Dashboard!$D$12/365),0)</f>
        <v>-977030.5747591129</v>
      </c>
      <c r="F748" s="3">
        <f>D748+IF(Dashboard!$I$3,E748,0)</f>
        <v>-755332.03172942833</v>
      </c>
      <c r="G748" s="3">
        <f>IF(Dashboard!$I$4, ('Lookups and Calculations'!$F$9) / (1 - 'Lookups and Calculations'!$F$10), 'Lookups and Calculations'!$F$9)</f>
        <v>1951878.888340465</v>
      </c>
      <c r="H748" s="12">
        <f t="shared" si="22"/>
        <v>0</v>
      </c>
      <c r="I748" s="12">
        <f t="shared" si="23"/>
        <v>0</v>
      </c>
      <c r="J748" s="13">
        <f>(1 - Dashboard!$I$9) * H748 * Dashboard!$I$8 * 'Lookups and Calculations'!$F$12</f>
        <v>0</v>
      </c>
      <c r="K748" s="12">
        <f>(1 - Dashboard!$I$11) * I748 * Dashboard!$I$10 * 'Lookups and Calculations'!$F$12</f>
        <v>0</v>
      </c>
      <c r="L748" s="12">
        <f>(H748 - I748) * Dashboard!$I$13 * (Dashboard!$D$12 / 365) * 'Lookups and Calculations'!$F$12</f>
        <v>0</v>
      </c>
      <c r="M748" s="3">
        <f>(G748*2) * Dashboard!$I$13 * (Dashboard!$D$12 / 365) * 'Lookups and Calculations'!$F$12</f>
        <v>1602.0878730267946</v>
      </c>
      <c r="N748" s="12">
        <f>H748 * Dashboard!$I$14 * Dashboard!$I$15 * (Dashboard!$D$12 / 365) * 'Lookups and Calculations'!$F$12</f>
        <v>0</v>
      </c>
    </row>
    <row r="749" spans="1:14" x14ac:dyDescent="0.35">
      <c r="A749" s="2">
        <v>748</v>
      </c>
      <c r="B749" s="11">
        <v>1.3175071644919412</v>
      </c>
      <c r="C749" s="11">
        <v>-0.9966185479638372</v>
      </c>
      <c r="D749" s="3">
        <f>B749*Dashboard!$D$11*Dashboard!$D$10*SQRT(Dashboard!$D$12/365)</f>
        <v>327113.00628280174</v>
      </c>
      <c r="E749" s="3">
        <f>IF(Dashboard!$I$3,C749*Dashboard!$E$11*Dashboard!$E$10*SQRT(Dashboard!$D$12/365),0)</f>
        <v>-494884.42739112792</v>
      </c>
      <c r="F749" s="3">
        <f>D749+IF(Dashboard!$I$3,E749,0)</f>
        <v>-167771.42110832618</v>
      </c>
      <c r="G749" s="3">
        <f>IF(Dashboard!$I$4, ('Lookups and Calculations'!$F$9) / (1 - 'Lookups and Calculations'!$F$10), 'Lookups and Calculations'!$F$9)</f>
        <v>1951878.888340465</v>
      </c>
      <c r="H749" s="12">
        <f t="shared" si="22"/>
        <v>0</v>
      </c>
      <c r="I749" s="12">
        <f t="shared" si="23"/>
        <v>0</v>
      </c>
      <c r="J749" s="13">
        <f>(1 - Dashboard!$I$9) * H749 * Dashboard!$I$8 * 'Lookups and Calculations'!$F$12</f>
        <v>0</v>
      </c>
      <c r="K749" s="12">
        <f>(1 - Dashboard!$I$11) * I749 * Dashboard!$I$10 * 'Lookups and Calculations'!$F$12</f>
        <v>0</v>
      </c>
      <c r="L749" s="12">
        <f>(H749 - I749) * Dashboard!$I$13 * (Dashboard!$D$12 / 365) * 'Lookups and Calculations'!$F$12</f>
        <v>0</v>
      </c>
      <c r="M749" s="3">
        <f>(G749*2) * Dashboard!$I$13 * (Dashboard!$D$12 / 365) * 'Lookups and Calculations'!$F$12</f>
        <v>1602.0878730267946</v>
      </c>
      <c r="N749" s="12">
        <f>H749 * Dashboard!$I$14 * Dashboard!$I$15 * (Dashboard!$D$12 / 365) * 'Lookups and Calculations'!$F$12</f>
        <v>0</v>
      </c>
    </row>
    <row r="750" spans="1:14" x14ac:dyDescent="0.35">
      <c r="A750" s="2">
        <v>749</v>
      </c>
      <c r="B750" s="11">
        <v>-0.27241802788472247</v>
      </c>
      <c r="C750" s="11">
        <v>0.38887273690406443</v>
      </c>
      <c r="D750" s="3">
        <f>B750*Dashboard!$D$11*Dashboard!$D$10*SQRT(Dashboard!$D$12/365)</f>
        <v>-67636.42921165211</v>
      </c>
      <c r="E750" s="3">
        <f>IF(Dashboard!$I$3,C750*Dashboard!$E$11*Dashboard!$E$10*SQRT(Dashboard!$D$12/365),0)</f>
        <v>193100.02018723389</v>
      </c>
      <c r="F750" s="3">
        <f>D750+IF(Dashboard!$I$3,E750,0)</f>
        <v>125463.59097558178</v>
      </c>
      <c r="G750" s="3">
        <f>IF(Dashboard!$I$4, ('Lookups and Calculations'!$F$9) / (1 - 'Lookups and Calculations'!$F$10), 'Lookups and Calculations'!$F$9)</f>
        <v>1951878.888340465</v>
      </c>
      <c r="H750" s="12">
        <f t="shared" si="22"/>
        <v>0</v>
      </c>
      <c r="I750" s="12">
        <f t="shared" si="23"/>
        <v>0</v>
      </c>
      <c r="J750" s="13">
        <f>(1 - Dashboard!$I$9) * H750 * Dashboard!$I$8 * 'Lookups and Calculations'!$F$12</f>
        <v>0</v>
      </c>
      <c r="K750" s="12">
        <f>(1 - Dashboard!$I$11) * I750 * Dashboard!$I$10 * 'Lookups and Calculations'!$F$12</f>
        <v>0</v>
      </c>
      <c r="L750" s="12">
        <f>(H750 - I750) * Dashboard!$I$13 * (Dashboard!$D$12 / 365) * 'Lookups and Calculations'!$F$12</f>
        <v>0</v>
      </c>
      <c r="M750" s="3">
        <f>(G750*2) * Dashboard!$I$13 * (Dashboard!$D$12 / 365) * 'Lookups and Calculations'!$F$12</f>
        <v>1602.0878730267946</v>
      </c>
      <c r="N750" s="12">
        <f>H750 * Dashboard!$I$14 * Dashboard!$I$15 * (Dashboard!$D$12 / 365) * 'Lookups and Calculations'!$F$12</f>
        <v>0</v>
      </c>
    </row>
    <row r="751" spans="1:14" x14ac:dyDescent="0.35">
      <c r="A751" s="2">
        <v>750</v>
      </c>
      <c r="B751" s="11">
        <v>-0.8843692606556588</v>
      </c>
      <c r="C751" s="11">
        <v>-1.4313433727878104</v>
      </c>
      <c r="D751" s="3">
        <f>B751*Dashboard!$D$11*Dashboard!$D$10*SQRT(Dashboard!$D$12/365)</f>
        <v>-219572.76234526371</v>
      </c>
      <c r="E751" s="3">
        <f>IF(Dashboard!$I$3,C751*Dashboard!$E$11*Dashboard!$E$10*SQRT(Dashboard!$D$12/365),0)</f>
        <v>-710752.92235869984</v>
      </c>
      <c r="F751" s="3">
        <f>D751+IF(Dashboard!$I$3,E751,0)</f>
        <v>-930325.68470396358</v>
      </c>
      <c r="G751" s="3">
        <f>IF(Dashboard!$I$4, ('Lookups and Calculations'!$F$9) / (1 - 'Lookups and Calculations'!$F$10), 'Lookups and Calculations'!$F$9)</f>
        <v>1951878.888340465</v>
      </c>
      <c r="H751" s="12">
        <f t="shared" si="22"/>
        <v>0</v>
      </c>
      <c r="I751" s="12">
        <f t="shared" si="23"/>
        <v>0</v>
      </c>
      <c r="J751" s="13">
        <f>(1 - Dashboard!$I$9) * H751 * Dashboard!$I$8 * 'Lookups and Calculations'!$F$12</f>
        <v>0</v>
      </c>
      <c r="K751" s="12">
        <f>(1 - Dashboard!$I$11) * I751 * Dashboard!$I$10 * 'Lookups and Calculations'!$F$12</f>
        <v>0</v>
      </c>
      <c r="L751" s="12">
        <f>(H751 - I751) * Dashboard!$I$13 * (Dashboard!$D$12 / 365) * 'Lookups and Calculations'!$F$12</f>
        <v>0</v>
      </c>
      <c r="M751" s="3">
        <f>(G751*2) * Dashboard!$I$13 * (Dashboard!$D$12 / 365) * 'Lookups and Calculations'!$F$12</f>
        <v>1602.0878730267946</v>
      </c>
      <c r="N751" s="12">
        <f>H751 * Dashboard!$I$14 * Dashboard!$I$15 * (Dashboard!$D$12 / 365) * 'Lookups and Calculations'!$F$12</f>
        <v>0</v>
      </c>
    </row>
    <row r="752" spans="1:14" x14ac:dyDescent="0.35">
      <c r="A752" s="2">
        <v>751</v>
      </c>
      <c r="B752" s="11">
        <v>0.26308833415790889</v>
      </c>
      <c r="C752" s="11">
        <v>-0.29382819542446648</v>
      </c>
      <c r="D752" s="3">
        <f>B752*Dashboard!$D$11*Dashboard!$D$10*SQRT(Dashboard!$D$12/365)</f>
        <v>65320.036371501868</v>
      </c>
      <c r="E752" s="3">
        <f>IF(Dashboard!$I$3,C752*Dashboard!$E$11*Dashboard!$E$10*SQRT(Dashboard!$D$12/365),0)</f>
        <v>-145904.36686241749</v>
      </c>
      <c r="F752" s="3">
        <f>D752+IF(Dashboard!$I$3,E752,0)</f>
        <v>-80584.330490915629</v>
      </c>
      <c r="G752" s="3">
        <f>IF(Dashboard!$I$4, ('Lookups and Calculations'!$F$9) / (1 - 'Lookups and Calculations'!$F$10), 'Lookups and Calculations'!$F$9)</f>
        <v>1951878.888340465</v>
      </c>
      <c r="H752" s="12">
        <f t="shared" si="22"/>
        <v>0</v>
      </c>
      <c r="I752" s="12">
        <f t="shared" si="23"/>
        <v>0</v>
      </c>
      <c r="J752" s="13">
        <f>(1 - Dashboard!$I$9) * H752 * Dashboard!$I$8 * 'Lookups and Calculations'!$F$12</f>
        <v>0</v>
      </c>
      <c r="K752" s="12">
        <f>(1 - Dashboard!$I$11) * I752 * Dashboard!$I$10 * 'Lookups and Calculations'!$F$12</f>
        <v>0</v>
      </c>
      <c r="L752" s="12">
        <f>(H752 - I752) * Dashboard!$I$13 * (Dashboard!$D$12 / 365) * 'Lookups and Calculations'!$F$12</f>
        <v>0</v>
      </c>
      <c r="M752" s="3">
        <f>(G752*2) * Dashboard!$I$13 * (Dashboard!$D$12 / 365) * 'Lookups and Calculations'!$F$12</f>
        <v>1602.0878730267946</v>
      </c>
      <c r="N752" s="12">
        <f>H752 * Dashboard!$I$14 * Dashboard!$I$15 * (Dashboard!$D$12 / 365) * 'Lookups and Calculations'!$F$12</f>
        <v>0</v>
      </c>
    </row>
    <row r="753" spans="1:14" x14ac:dyDescent="0.35">
      <c r="A753" s="2">
        <v>752</v>
      </c>
      <c r="B753" s="11">
        <v>-1.0825955041520958</v>
      </c>
      <c r="C753" s="11">
        <v>-2.0430250616844385</v>
      </c>
      <c r="D753" s="3">
        <f>B753*Dashboard!$D$11*Dashboard!$D$10*SQRT(Dashboard!$D$12/365)</f>
        <v>-268788.72426321713</v>
      </c>
      <c r="E753" s="3">
        <f>IF(Dashboard!$I$3,C753*Dashboard!$E$11*Dashboard!$E$10*SQRT(Dashboard!$D$12/365),0)</f>
        <v>-1014491.7429673545</v>
      </c>
      <c r="F753" s="3">
        <f>D753+IF(Dashboard!$I$3,E753,0)</f>
        <v>-1283280.4672305717</v>
      </c>
      <c r="G753" s="3">
        <f>IF(Dashboard!$I$4, ('Lookups and Calculations'!$F$9) / (1 - 'Lookups and Calculations'!$F$10), 'Lookups and Calculations'!$F$9)</f>
        <v>1951878.888340465</v>
      </c>
      <c r="H753" s="12">
        <f t="shared" si="22"/>
        <v>0</v>
      </c>
      <c r="I753" s="12">
        <f t="shared" si="23"/>
        <v>0</v>
      </c>
      <c r="J753" s="13">
        <f>(1 - Dashboard!$I$9) * H753 * Dashboard!$I$8 * 'Lookups and Calculations'!$F$12</f>
        <v>0</v>
      </c>
      <c r="K753" s="12">
        <f>(1 - Dashboard!$I$11) * I753 * Dashboard!$I$10 * 'Lookups and Calculations'!$F$12</f>
        <v>0</v>
      </c>
      <c r="L753" s="12">
        <f>(H753 - I753) * Dashboard!$I$13 * (Dashboard!$D$12 / 365) * 'Lookups and Calculations'!$F$12</f>
        <v>0</v>
      </c>
      <c r="M753" s="3">
        <f>(G753*2) * Dashboard!$I$13 * (Dashboard!$D$12 / 365) * 'Lookups and Calculations'!$F$12</f>
        <v>1602.0878730267946</v>
      </c>
      <c r="N753" s="12">
        <f>H753 * Dashboard!$I$14 * Dashboard!$I$15 * (Dashboard!$D$12 / 365) * 'Lookups and Calculations'!$F$12</f>
        <v>0</v>
      </c>
    </row>
    <row r="754" spans="1:14" x14ac:dyDescent="0.35">
      <c r="A754" s="2">
        <v>753</v>
      </c>
      <c r="B754" s="11">
        <v>0.32231892340947521</v>
      </c>
      <c r="C754" s="11">
        <v>3.2383232649241234</v>
      </c>
      <c r="D754" s="3">
        <f>B754*Dashboard!$D$11*Dashboard!$D$10*SQRT(Dashboard!$D$12/365)</f>
        <v>80025.91170649718</v>
      </c>
      <c r="E754" s="3">
        <f>IF(Dashboard!$I$3,C754*Dashboard!$E$11*Dashboard!$E$10*SQRT(Dashboard!$D$12/365),0)</f>
        <v>1608033.2419495503</v>
      </c>
      <c r="F754" s="3">
        <f>D754+IF(Dashboard!$I$3,E754,0)</f>
        <v>1688059.1536560475</v>
      </c>
      <c r="G754" s="3">
        <f>IF(Dashboard!$I$4, ('Lookups and Calculations'!$F$9) / (1 - 'Lookups and Calculations'!$F$10), 'Lookups and Calculations'!$F$9)</f>
        <v>1951878.888340465</v>
      </c>
      <c r="H754" s="12">
        <f t="shared" si="22"/>
        <v>0</v>
      </c>
      <c r="I754" s="12">
        <f t="shared" si="23"/>
        <v>0</v>
      </c>
      <c r="J754" s="13">
        <f>(1 - Dashboard!$I$9) * H754 * Dashboard!$I$8 * 'Lookups and Calculations'!$F$12</f>
        <v>0</v>
      </c>
      <c r="K754" s="12">
        <f>(1 - Dashboard!$I$11) * I754 * Dashboard!$I$10 * 'Lookups and Calculations'!$F$12</f>
        <v>0</v>
      </c>
      <c r="L754" s="12">
        <f>(H754 - I754) * Dashboard!$I$13 * (Dashboard!$D$12 / 365) * 'Lookups and Calculations'!$F$12</f>
        <v>0</v>
      </c>
      <c r="M754" s="3">
        <f>(G754*2) * Dashboard!$I$13 * (Dashboard!$D$12 / 365) * 'Lookups and Calculations'!$F$12</f>
        <v>1602.0878730267946</v>
      </c>
      <c r="N754" s="12">
        <f>H754 * Dashboard!$I$14 * Dashboard!$I$15 * (Dashboard!$D$12 / 365) * 'Lookups and Calculations'!$F$12</f>
        <v>0</v>
      </c>
    </row>
    <row r="755" spans="1:14" x14ac:dyDescent="0.35">
      <c r="A755" s="2">
        <v>754</v>
      </c>
      <c r="B755" s="11">
        <v>-9.9080666173858734E-3</v>
      </c>
      <c r="C755" s="11">
        <v>0.24460016902337953</v>
      </c>
      <c r="D755" s="3">
        <f>B755*Dashboard!$D$11*Dashboard!$D$10*SQRT(Dashboard!$D$12/365)</f>
        <v>-2459.9922831639278</v>
      </c>
      <c r="E755" s="3">
        <f>IF(Dashboard!$I$3,C755*Dashboard!$E$11*Dashboard!$E$10*SQRT(Dashboard!$D$12/365),0)</f>
        <v>121459.52414213006</v>
      </c>
      <c r="F755" s="3">
        <f>D755+IF(Dashboard!$I$3,E755,0)</f>
        <v>118999.53185896613</v>
      </c>
      <c r="G755" s="3">
        <f>IF(Dashboard!$I$4, ('Lookups and Calculations'!$F$9) / (1 - 'Lookups and Calculations'!$F$10), 'Lookups and Calculations'!$F$9)</f>
        <v>1951878.888340465</v>
      </c>
      <c r="H755" s="12">
        <f t="shared" si="22"/>
        <v>0</v>
      </c>
      <c r="I755" s="12">
        <f t="shared" si="23"/>
        <v>0</v>
      </c>
      <c r="J755" s="13">
        <f>(1 - Dashboard!$I$9) * H755 * Dashboard!$I$8 * 'Lookups and Calculations'!$F$12</f>
        <v>0</v>
      </c>
      <c r="K755" s="12">
        <f>(1 - Dashboard!$I$11) * I755 * Dashboard!$I$10 * 'Lookups and Calculations'!$F$12</f>
        <v>0</v>
      </c>
      <c r="L755" s="12">
        <f>(H755 - I755) * Dashboard!$I$13 * (Dashboard!$D$12 / 365) * 'Lookups and Calculations'!$F$12</f>
        <v>0</v>
      </c>
      <c r="M755" s="3">
        <f>(G755*2) * Dashboard!$I$13 * (Dashboard!$D$12 / 365) * 'Lookups and Calculations'!$F$12</f>
        <v>1602.0878730267946</v>
      </c>
      <c r="N755" s="12">
        <f>H755 * Dashboard!$I$14 * Dashboard!$I$15 * (Dashboard!$D$12 / 365) * 'Lookups and Calculations'!$F$12</f>
        <v>0</v>
      </c>
    </row>
    <row r="756" spans="1:14" x14ac:dyDescent="0.35">
      <c r="A756" s="2">
        <v>755</v>
      </c>
      <c r="B756" s="11">
        <v>-0.80343188154690603</v>
      </c>
      <c r="C756" s="11">
        <v>0.14529755328036645</v>
      </c>
      <c r="D756" s="3">
        <f>B756*Dashboard!$D$11*Dashboard!$D$10*SQRT(Dashboard!$D$12/365)</f>
        <v>-199477.48687772988</v>
      </c>
      <c r="E756" s="3">
        <f>IF(Dashboard!$I$3,C756*Dashboard!$E$11*Dashboard!$E$10*SQRT(Dashboard!$D$12/365),0)</f>
        <v>72149.466416608542</v>
      </c>
      <c r="F756" s="3">
        <f>D756+IF(Dashboard!$I$3,E756,0)</f>
        <v>-127328.02046112134</v>
      </c>
      <c r="G756" s="3">
        <f>IF(Dashboard!$I$4, ('Lookups and Calculations'!$F$9) / (1 - 'Lookups and Calculations'!$F$10), 'Lookups and Calculations'!$F$9)</f>
        <v>1951878.888340465</v>
      </c>
      <c r="H756" s="12">
        <f t="shared" si="22"/>
        <v>0</v>
      </c>
      <c r="I756" s="12">
        <f t="shared" si="23"/>
        <v>0</v>
      </c>
      <c r="J756" s="13">
        <f>(1 - Dashboard!$I$9) * H756 * Dashboard!$I$8 * 'Lookups and Calculations'!$F$12</f>
        <v>0</v>
      </c>
      <c r="K756" s="12">
        <f>(1 - Dashboard!$I$11) * I756 * Dashboard!$I$10 * 'Lookups and Calculations'!$F$12</f>
        <v>0</v>
      </c>
      <c r="L756" s="12">
        <f>(H756 - I756) * Dashboard!$I$13 * (Dashboard!$D$12 / 365) * 'Lookups and Calculations'!$F$12</f>
        <v>0</v>
      </c>
      <c r="M756" s="3">
        <f>(G756*2) * Dashboard!$I$13 * (Dashboard!$D$12 / 365) * 'Lookups and Calculations'!$F$12</f>
        <v>1602.0878730267946</v>
      </c>
      <c r="N756" s="12">
        <f>H756 * Dashboard!$I$14 * Dashboard!$I$15 * (Dashboard!$D$12 / 365) * 'Lookups and Calculations'!$F$12</f>
        <v>0</v>
      </c>
    </row>
    <row r="757" spans="1:14" x14ac:dyDescent="0.35">
      <c r="A757" s="2">
        <v>756</v>
      </c>
      <c r="B757" s="11">
        <v>-1.100050838837237</v>
      </c>
      <c r="C757" s="11">
        <v>2.13702898168739</v>
      </c>
      <c r="D757" s="3">
        <f>B757*Dashboard!$D$11*Dashboard!$D$10*SQRT(Dashboard!$D$12/365)</f>
        <v>-273122.56559510151</v>
      </c>
      <c r="E757" s="3">
        <f>IF(Dashboard!$I$3,C757*Dashboard!$E$11*Dashboard!$E$10*SQRT(Dashboard!$D$12/365),0)</f>
        <v>1061170.6616150434</v>
      </c>
      <c r="F757" s="3">
        <f>D757+IF(Dashboard!$I$3,E757,0)</f>
        <v>788048.09601994185</v>
      </c>
      <c r="G757" s="3">
        <f>IF(Dashboard!$I$4, ('Lookups and Calculations'!$F$9) / (1 - 'Lookups and Calculations'!$F$10), 'Lookups and Calculations'!$F$9)</f>
        <v>1951878.888340465</v>
      </c>
      <c r="H757" s="12">
        <f t="shared" si="22"/>
        <v>0</v>
      </c>
      <c r="I757" s="12">
        <f t="shared" si="23"/>
        <v>0</v>
      </c>
      <c r="J757" s="13">
        <f>(1 - Dashboard!$I$9) * H757 * Dashboard!$I$8 * 'Lookups and Calculations'!$F$12</f>
        <v>0</v>
      </c>
      <c r="K757" s="12">
        <f>(1 - Dashboard!$I$11) * I757 * Dashboard!$I$10 * 'Lookups and Calculations'!$F$12</f>
        <v>0</v>
      </c>
      <c r="L757" s="12">
        <f>(H757 - I757) * Dashboard!$I$13 * (Dashboard!$D$12 / 365) * 'Lookups and Calculations'!$F$12</f>
        <v>0</v>
      </c>
      <c r="M757" s="3">
        <f>(G757*2) * Dashboard!$I$13 * (Dashboard!$D$12 / 365) * 'Lookups and Calculations'!$F$12</f>
        <v>1602.0878730267946</v>
      </c>
      <c r="N757" s="12">
        <f>H757 * Dashboard!$I$14 * Dashboard!$I$15 * (Dashboard!$D$12 / 365) * 'Lookups and Calculations'!$F$12</f>
        <v>0</v>
      </c>
    </row>
    <row r="758" spans="1:14" x14ac:dyDescent="0.35">
      <c r="A758" s="2">
        <v>757</v>
      </c>
      <c r="B758" s="11">
        <v>-0.30054072264538262</v>
      </c>
      <c r="C758" s="11">
        <v>-0.53051782378750045</v>
      </c>
      <c r="D758" s="3">
        <f>B758*Dashboard!$D$11*Dashboard!$D$10*SQRT(Dashboard!$D$12/365)</f>
        <v>-74618.781547838909</v>
      </c>
      <c r="E758" s="3">
        <f>IF(Dashboard!$I$3,C758*Dashboard!$E$11*Dashboard!$E$10*SQRT(Dashboard!$D$12/365),0)</f>
        <v>-263435.80498502927</v>
      </c>
      <c r="F758" s="3">
        <f>D758+IF(Dashboard!$I$3,E758,0)</f>
        <v>-338054.58653286821</v>
      </c>
      <c r="G758" s="3">
        <f>IF(Dashboard!$I$4, ('Lookups and Calculations'!$F$9) / (1 - 'Lookups and Calculations'!$F$10), 'Lookups and Calculations'!$F$9)</f>
        <v>1951878.888340465</v>
      </c>
      <c r="H758" s="12">
        <f t="shared" si="22"/>
        <v>0</v>
      </c>
      <c r="I758" s="12">
        <f t="shared" si="23"/>
        <v>0</v>
      </c>
      <c r="J758" s="13">
        <f>(1 - Dashboard!$I$9) * H758 * Dashboard!$I$8 * 'Lookups and Calculations'!$F$12</f>
        <v>0</v>
      </c>
      <c r="K758" s="12">
        <f>(1 - Dashboard!$I$11) * I758 * Dashboard!$I$10 * 'Lookups and Calculations'!$F$12</f>
        <v>0</v>
      </c>
      <c r="L758" s="12">
        <f>(H758 - I758) * Dashboard!$I$13 * (Dashboard!$D$12 / 365) * 'Lookups and Calculations'!$F$12</f>
        <v>0</v>
      </c>
      <c r="M758" s="3">
        <f>(G758*2) * Dashboard!$I$13 * (Dashboard!$D$12 / 365) * 'Lookups and Calculations'!$F$12</f>
        <v>1602.0878730267946</v>
      </c>
      <c r="N758" s="12">
        <f>H758 * Dashboard!$I$14 * Dashboard!$I$15 * (Dashboard!$D$12 / 365) * 'Lookups and Calculations'!$F$12</f>
        <v>0</v>
      </c>
    </row>
    <row r="759" spans="1:14" x14ac:dyDescent="0.35">
      <c r="A759" s="2">
        <v>758</v>
      </c>
      <c r="B759" s="11">
        <v>-0.23838783684439574</v>
      </c>
      <c r="C759" s="11">
        <v>1.6631734840174339</v>
      </c>
      <c r="D759" s="3">
        <f>B759*Dashboard!$D$11*Dashboard!$D$10*SQRT(Dashboard!$D$12/365)</f>
        <v>-59187.353263080731</v>
      </c>
      <c r="E759" s="3">
        <f>IF(Dashboard!$I$3,C759*Dashboard!$E$11*Dashboard!$E$10*SQRT(Dashboard!$D$12/365),0)</f>
        <v>825871.30148408678</v>
      </c>
      <c r="F759" s="3">
        <f>D759+IF(Dashboard!$I$3,E759,0)</f>
        <v>766683.94822100608</v>
      </c>
      <c r="G759" s="3">
        <f>IF(Dashboard!$I$4, ('Lookups and Calculations'!$F$9) / (1 - 'Lookups and Calculations'!$F$10), 'Lookups and Calculations'!$F$9)</f>
        <v>1951878.888340465</v>
      </c>
      <c r="H759" s="12">
        <f t="shared" si="22"/>
        <v>0</v>
      </c>
      <c r="I759" s="12">
        <f t="shared" si="23"/>
        <v>0</v>
      </c>
      <c r="J759" s="13">
        <f>(1 - Dashboard!$I$9) * H759 * Dashboard!$I$8 * 'Lookups and Calculations'!$F$12</f>
        <v>0</v>
      </c>
      <c r="K759" s="12">
        <f>(1 - Dashboard!$I$11) * I759 * Dashboard!$I$10 * 'Lookups and Calculations'!$F$12</f>
        <v>0</v>
      </c>
      <c r="L759" s="12">
        <f>(H759 - I759) * Dashboard!$I$13 * (Dashboard!$D$12 / 365) * 'Lookups and Calculations'!$F$12</f>
        <v>0</v>
      </c>
      <c r="M759" s="3">
        <f>(G759*2) * Dashboard!$I$13 * (Dashboard!$D$12 / 365) * 'Lookups and Calculations'!$F$12</f>
        <v>1602.0878730267946</v>
      </c>
      <c r="N759" s="12">
        <f>H759 * Dashboard!$I$14 * Dashboard!$I$15 * (Dashboard!$D$12 / 365) * 'Lookups and Calculations'!$F$12</f>
        <v>0</v>
      </c>
    </row>
    <row r="760" spans="1:14" x14ac:dyDescent="0.35">
      <c r="A760" s="2">
        <v>759</v>
      </c>
      <c r="B760" s="11">
        <v>-0.27485940263702041</v>
      </c>
      <c r="C760" s="11">
        <v>0.75697398752600042</v>
      </c>
      <c r="D760" s="3">
        <f>B760*Dashboard!$D$11*Dashboard!$D$10*SQRT(Dashboard!$D$12/365)</f>
        <v>-68242.578048038195</v>
      </c>
      <c r="E760" s="3">
        <f>IF(Dashboard!$I$3,C760*Dashboard!$E$11*Dashboard!$E$10*SQRT(Dashboard!$D$12/365),0)</f>
        <v>375885.67775720003</v>
      </c>
      <c r="F760" s="3">
        <f>D760+IF(Dashboard!$I$3,E760,0)</f>
        <v>307643.09970916185</v>
      </c>
      <c r="G760" s="3">
        <f>IF(Dashboard!$I$4, ('Lookups and Calculations'!$F$9) / (1 - 'Lookups and Calculations'!$F$10), 'Lookups and Calculations'!$F$9)</f>
        <v>1951878.888340465</v>
      </c>
      <c r="H760" s="12">
        <f t="shared" si="22"/>
        <v>0</v>
      </c>
      <c r="I760" s="12">
        <f t="shared" si="23"/>
        <v>0</v>
      </c>
      <c r="J760" s="13">
        <f>(1 - Dashboard!$I$9) * H760 * Dashboard!$I$8 * 'Lookups and Calculations'!$F$12</f>
        <v>0</v>
      </c>
      <c r="K760" s="12">
        <f>(1 - Dashboard!$I$11) * I760 * Dashboard!$I$10 * 'Lookups and Calculations'!$F$12</f>
        <v>0</v>
      </c>
      <c r="L760" s="12">
        <f>(H760 - I760) * Dashboard!$I$13 * (Dashboard!$D$12 / 365) * 'Lookups and Calculations'!$F$12</f>
        <v>0</v>
      </c>
      <c r="M760" s="3">
        <f>(G760*2) * Dashboard!$I$13 * (Dashboard!$D$12 / 365) * 'Lookups and Calculations'!$F$12</f>
        <v>1602.0878730267946</v>
      </c>
      <c r="N760" s="12">
        <f>H760 * Dashboard!$I$14 * Dashboard!$I$15 * (Dashboard!$D$12 / 365) * 'Lookups and Calculations'!$F$12</f>
        <v>0</v>
      </c>
    </row>
    <row r="761" spans="1:14" x14ac:dyDescent="0.35">
      <c r="A761" s="2">
        <v>760</v>
      </c>
      <c r="B761" s="11">
        <v>0.52951972562321648</v>
      </c>
      <c r="C761" s="11">
        <v>-1.1377150506772549</v>
      </c>
      <c r="D761" s="3">
        <f>B761*Dashboard!$D$11*Dashboard!$D$10*SQRT(Dashboard!$D$12/365)</f>
        <v>131470.09291706525</v>
      </c>
      <c r="E761" s="3">
        <f>IF(Dashboard!$I$3,C761*Dashboard!$E$11*Dashboard!$E$10*SQRT(Dashboard!$D$12/365),0)</f>
        <v>-564947.80529522256</v>
      </c>
      <c r="F761" s="3">
        <f>D761+IF(Dashboard!$I$3,E761,0)</f>
        <v>-433477.7123781573</v>
      </c>
      <c r="G761" s="3">
        <f>IF(Dashboard!$I$4, ('Lookups and Calculations'!$F$9) / (1 - 'Lookups and Calculations'!$F$10), 'Lookups and Calculations'!$F$9)</f>
        <v>1951878.888340465</v>
      </c>
      <c r="H761" s="12">
        <f t="shared" si="22"/>
        <v>0</v>
      </c>
      <c r="I761" s="12">
        <f t="shared" si="23"/>
        <v>0</v>
      </c>
      <c r="J761" s="13">
        <f>(1 - Dashboard!$I$9) * H761 * Dashboard!$I$8 * 'Lookups and Calculations'!$F$12</f>
        <v>0</v>
      </c>
      <c r="K761" s="12">
        <f>(1 - Dashboard!$I$11) * I761 * Dashboard!$I$10 * 'Lookups and Calculations'!$F$12</f>
        <v>0</v>
      </c>
      <c r="L761" s="12">
        <f>(H761 - I761) * Dashboard!$I$13 * (Dashboard!$D$12 / 365) * 'Lookups and Calculations'!$F$12</f>
        <v>0</v>
      </c>
      <c r="M761" s="3">
        <f>(G761*2) * Dashboard!$I$13 * (Dashboard!$D$12 / 365) * 'Lookups and Calculations'!$F$12</f>
        <v>1602.0878730267946</v>
      </c>
      <c r="N761" s="12">
        <f>H761 * Dashboard!$I$14 * Dashboard!$I$15 * (Dashboard!$D$12 / 365) * 'Lookups and Calculations'!$F$12</f>
        <v>0</v>
      </c>
    </row>
    <row r="762" spans="1:14" x14ac:dyDescent="0.35">
      <c r="A762" s="2">
        <v>761</v>
      </c>
      <c r="B762" s="11">
        <v>1.4274453674868517</v>
      </c>
      <c r="C762" s="11">
        <v>-0.66112107644801532</v>
      </c>
      <c r="D762" s="3">
        <f>B762*Dashboard!$D$11*Dashboard!$D$10*SQRT(Dashboard!$D$12/365)</f>
        <v>354408.65753708687</v>
      </c>
      <c r="E762" s="3">
        <f>IF(Dashboard!$I$3,C762*Dashboard!$E$11*Dashboard!$E$10*SQRT(Dashboard!$D$12/365),0)</f>
        <v>-328288.61756850826</v>
      </c>
      <c r="F762" s="3">
        <f>D762+IF(Dashboard!$I$3,E762,0)</f>
        <v>26120.039968578611</v>
      </c>
      <c r="G762" s="3">
        <f>IF(Dashboard!$I$4, ('Lookups and Calculations'!$F$9) / (1 - 'Lookups and Calculations'!$F$10), 'Lookups and Calculations'!$F$9)</f>
        <v>1951878.888340465</v>
      </c>
      <c r="H762" s="12">
        <f t="shared" si="22"/>
        <v>0</v>
      </c>
      <c r="I762" s="12">
        <f t="shared" si="23"/>
        <v>0</v>
      </c>
      <c r="J762" s="13">
        <f>(1 - Dashboard!$I$9) * H762 * Dashboard!$I$8 * 'Lookups and Calculations'!$F$12</f>
        <v>0</v>
      </c>
      <c r="K762" s="12">
        <f>(1 - Dashboard!$I$11) * I762 * Dashboard!$I$10 * 'Lookups and Calculations'!$F$12</f>
        <v>0</v>
      </c>
      <c r="L762" s="12">
        <f>(H762 - I762) * Dashboard!$I$13 * (Dashboard!$D$12 / 365) * 'Lookups and Calculations'!$F$12</f>
        <v>0</v>
      </c>
      <c r="M762" s="3">
        <f>(G762*2) * Dashboard!$I$13 * (Dashboard!$D$12 / 365) * 'Lookups and Calculations'!$F$12</f>
        <v>1602.0878730267946</v>
      </c>
      <c r="N762" s="12">
        <f>H762 * Dashboard!$I$14 * Dashboard!$I$15 * (Dashboard!$D$12 / 365) * 'Lookups and Calculations'!$F$12</f>
        <v>0</v>
      </c>
    </row>
    <row r="763" spans="1:14" x14ac:dyDescent="0.35">
      <c r="A763" s="2">
        <v>762</v>
      </c>
      <c r="B763" s="11">
        <v>-0.53907266419049038</v>
      </c>
      <c r="C763" s="11">
        <v>2.4001201609909185E-2</v>
      </c>
      <c r="D763" s="3">
        <f>B763*Dashboard!$D$11*Dashboard!$D$10*SQRT(Dashboard!$D$12/365)</f>
        <v>-133841.913380585</v>
      </c>
      <c r="E763" s="3">
        <f>IF(Dashboard!$I$3,C763*Dashboard!$E$11*Dashboard!$E$10*SQRT(Dashboard!$D$12/365),0)</f>
        <v>11918.121471536087</v>
      </c>
      <c r="F763" s="3">
        <f>D763+IF(Dashboard!$I$3,E763,0)</f>
        <v>-121923.79190904892</v>
      </c>
      <c r="G763" s="3">
        <f>IF(Dashboard!$I$4, ('Lookups and Calculations'!$F$9) / (1 - 'Lookups and Calculations'!$F$10), 'Lookups and Calculations'!$F$9)</f>
        <v>1951878.888340465</v>
      </c>
      <c r="H763" s="12">
        <f t="shared" si="22"/>
        <v>0</v>
      </c>
      <c r="I763" s="12">
        <f t="shared" si="23"/>
        <v>0</v>
      </c>
      <c r="J763" s="13">
        <f>(1 - Dashboard!$I$9) * H763 * Dashboard!$I$8 * 'Lookups and Calculations'!$F$12</f>
        <v>0</v>
      </c>
      <c r="K763" s="12">
        <f>(1 - Dashboard!$I$11) * I763 * Dashboard!$I$10 * 'Lookups and Calculations'!$F$12</f>
        <v>0</v>
      </c>
      <c r="L763" s="12">
        <f>(H763 - I763) * Dashboard!$I$13 * (Dashboard!$D$12 / 365) * 'Lookups and Calculations'!$F$12</f>
        <v>0</v>
      </c>
      <c r="M763" s="3">
        <f>(G763*2) * Dashboard!$I$13 * (Dashboard!$D$12 / 365) * 'Lookups and Calculations'!$F$12</f>
        <v>1602.0878730267946</v>
      </c>
      <c r="N763" s="12">
        <f>H763 * Dashboard!$I$14 * Dashboard!$I$15 * (Dashboard!$D$12 / 365) * 'Lookups and Calculations'!$F$12</f>
        <v>0</v>
      </c>
    </row>
    <row r="764" spans="1:14" x14ac:dyDescent="0.35">
      <c r="A764" s="2">
        <v>763</v>
      </c>
      <c r="B764" s="11">
        <v>0.10870072111271027</v>
      </c>
      <c r="C764" s="11">
        <v>-0.39440134628870183</v>
      </c>
      <c r="D764" s="3">
        <f>B764*Dashboard!$D$11*Dashboard!$D$10*SQRT(Dashboard!$D$12/365)</f>
        <v>26988.407066460826</v>
      </c>
      <c r="E764" s="3">
        <f>IF(Dashboard!$I$3,C764*Dashboard!$E$11*Dashboard!$E$10*SQRT(Dashboard!$D$12/365),0)</f>
        <v>-195845.3259967388</v>
      </c>
      <c r="F764" s="3">
        <f>D764+IF(Dashboard!$I$3,E764,0)</f>
        <v>-168856.91893027799</v>
      </c>
      <c r="G764" s="3">
        <f>IF(Dashboard!$I$4, ('Lookups and Calculations'!$F$9) / (1 - 'Lookups and Calculations'!$F$10), 'Lookups and Calculations'!$F$9)</f>
        <v>1951878.888340465</v>
      </c>
      <c r="H764" s="12">
        <f t="shared" si="22"/>
        <v>0</v>
      </c>
      <c r="I764" s="12">
        <f t="shared" si="23"/>
        <v>0</v>
      </c>
      <c r="J764" s="13">
        <f>(1 - Dashboard!$I$9) * H764 * Dashboard!$I$8 * 'Lookups and Calculations'!$F$12</f>
        <v>0</v>
      </c>
      <c r="K764" s="12">
        <f>(1 - Dashboard!$I$11) * I764 * Dashboard!$I$10 * 'Lookups and Calculations'!$F$12</f>
        <v>0</v>
      </c>
      <c r="L764" s="12">
        <f>(H764 - I764) * Dashboard!$I$13 * (Dashboard!$D$12 / 365) * 'Lookups and Calculations'!$F$12</f>
        <v>0</v>
      </c>
      <c r="M764" s="3">
        <f>(G764*2) * Dashboard!$I$13 * (Dashboard!$D$12 / 365) * 'Lookups and Calculations'!$F$12</f>
        <v>1602.0878730267946</v>
      </c>
      <c r="N764" s="12">
        <f>H764 * Dashboard!$I$14 * Dashboard!$I$15 * (Dashboard!$D$12 / 365) * 'Lookups and Calculations'!$F$12</f>
        <v>0</v>
      </c>
    </row>
    <row r="765" spans="1:14" x14ac:dyDescent="0.35">
      <c r="A765" s="2">
        <v>764</v>
      </c>
      <c r="B765" s="11">
        <v>-0.22596195884832096</v>
      </c>
      <c r="C765" s="11">
        <v>-0.72568502637044674</v>
      </c>
      <c r="D765" s="3">
        <f>B765*Dashboard!$D$11*Dashboard!$D$10*SQRT(Dashboard!$D$12/365)</f>
        <v>-56102.234322898912</v>
      </c>
      <c r="E765" s="3">
        <f>IF(Dashboard!$I$3,C765*Dashboard!$E$11*Dashboard!$E$10*SQRT(Dashboard!$D$12/365),0)</f>
        <v>-360348.72065684781</v>
      </c>
      <c r="F765" s="3">
        <f>D765+IF(Dashboard!$I$3,E765,0)</f>
        <v>-416450.95497974672</v>
      </c>
      <c r="G765" s="3">
        <f>IF(Dashboard!$I$4, ('Lookups and Calculations'!$F$9) / (1 - 'Lookups and Calculations'!$F$10), 'Lookups and Calculations'!$F$9)</f>
        <v>1951878.888340465</v>
      </c>
      <c r="H765" s="12">
        <f t="shared" si="22"/>
        <v>0</v>
      </c>
      <c r="I765" s="12">
        <f t="shared" si="23"/>
        <v>0</v>
      </c>
      <c r="J765" s="13">
        <f>(1 - Dashboard!$I$9) * H765 * Dashboard!$I$8 * 'Lookups and Calculations'!$F$12</f>
        <v>0</v>
      </c>
      <c r="K765" s="12">
        <f>(1 - Dashboard!$I$11) * I765 * Dashboard!$I$10 * 'Lookups and Calculations'!$F$12</f>
        <v>0</v>
      </c>
      <c r="L765" s="12">
        <f>(H765 - I765) * Dashboard!$I$13 * (Dashboard!$D$12 / 365) * 'Lookups and Calculations'!$F$12</f>
        <v>0</v>
      </c>
      <c r="M765" s="3">
        <f>(G765*2) * Dashboard!$I$13 * (Dashboard!$D$12 / 365) * 'Lookups and Calculations'!$F$12</f>
        <v>1602.0878730267946</v>
      </c>
      <c r="N765" s="12">
        <f>H765 * Dashboard!$I$14 * Dashboard!$I$15 * (Dashboard!$D$12 / 365) * 'Lookups and Calculations'!$F$12</f>
        <v>0</v>
      </c>
    </row>
    <row r="766" spans="1:14" x14ac:dyDescent="0.35">
      <c r="A766" s="2">
        <v>765</v>
      </c>
      <c r="B766" s="11">
        <v>-0.23950978366853248</v>
      </c>
      <c r="C766" s="11">
        <v>1.3059541910078241</v>
      </c>
      <c r="D766" s="3">
        <f>B766*Dashboard!$D$11*Dashboard!$D$10*SQRT(Dashboard!$D$12/365)</f>
        <v>-59465.912202587024</v>
      </c>
      <c r="E766" s="3">
        <f>IF(Dashboard!$I$3,C766*Dashboard!$E$11*Dashboard!$E$10*SQRT(Dashboard!$D$12/365),0)</f>
        <v>648489.22723381</v>
      </c>
      <c r="F766" s="3">
        <f>D766+IF(Dashboard!$I$3,E766,0)</f>
        <v>589023.315031223</v>
      </c>
      <c r="G766" s="3">
        <f>IF(Dashboard!$I$4, ('Lookups and Calculations'!$F$9) / (1 - 'Lookups and Calculations'!$F$10), 'Lookups and Calculations'!$F$9)</f>
        <v>1951878.888340465</v>
      </c>
      <c r="H766" s="12">
        <f t="shared" si="22"/>
        <v>0</v>
      </c>
      <c r="I766" s="12">
        <f t="shared" si="23"/>
        <v>0</v>
      </c>
      <c r="J766" s="13">
        <f>(1 - Dashboard!$I$9) * H766 * Dashboard!$I$8 * 'Lookups and Calculations'!$F$12</f>
        <v>0</v>
      </c>
      <c r="K766" s="12">
        <f>(1 - Dashboard!$I$11) * I766 * Dashboard!$I$10 * 'Lookups and Calculations'!$F$12</f>
        <v>0</v>
      </c>
      <c r="L766" s="12">
        <f>(H766 - I766) * Dashboard!$I$13 * (Dashboard!$D$12 / 365) * 'Lookups and Calculations'!$F$12</f>
        <v>0</v>
      </c>
      <c r="M766" s="3">
        <f>(G766*2) * Dashboard!$I$13 * (Dashboard!$D$12 / 365) * 'Lookups and Calculations'!$F$12</f>
        <v>1602.0878730267946</v>
      </c>
      <c r="N766" s="12">
        <f>H766 * Dashboard!$I$14 * Dashboard!$I$15 * (Dashboard!$D$12 / 365) * 'Lookups and Calculations'!$F$12</f>
        <v>0</v>
      </c>
    </row>
    <row r="767" spans="1:14" x14ac:dyDescent="0.35">
      <c r="A767" s="2">
        <v>766</v>
      </c>
      <c r="B767" s="11">
        <v>0.14209710788078958</v>
      </c>
      <c r="C767" s="11">
        <v>0.22897765942328893</v>
      </c>
      <c r="D767" s="3">
        <f>B767*Dashboard!$D$11*Dashboard!$D$10*SQRT(Dashboard!$D$12/365)</f>
        <v>35280.12097065222</v>
      </c>
      <c r="E767" s="3">
        <f>IF(Dashboard!$I$3,C767*Dashboard!$E$11*Dashboard!$E$10*SQRT(Dashboard!$D$12/365),0)</f>
        <v>113701.95557826087</v>
      </c>
      <c r="F767" s="3">
        <f>D767+IF(Dashboard!$I$3,E767,0)</f>
        <v>148982.07654891309</v>
      </c>
      <c r="G767" s="3">
        <f>IF(Dashboard!$I$4, ('Lookups and Calculations'!$F$9) / (1 - 'Lookups and Calculations'!$F$10), 'Lookups and Calculations'!$F$9)</f>
        <v>1951878.888340465</v>
      </c>
      <c r="H767" s="12">
        <f t="shared" si="22"/>
        <v>0</v>
      </c>
      <c r="I767" s="12">
        <f t="shared" si="23"/>
        <v>0</v>
      </c>
      <c r="J767" s="13">
        <f>(1 - Dashboard!$I$9) * H767 * Dashboard!$I$8 * 'Lookups and Calculations'!$F$12</f>
        <v>0</v>
      </c>
      <c r="K767" s="12">
        <f>(1 - Dashboard!$I$11) * I767 * Dashboard!$I$10 * 'Lookups and Calculations'!$F$12</f>
        <v>0</v>
      </c>
      <c r="L767" s="12">
        <f>(H767 - I767) * Dashboard!$I$13 * (Dashboard!$D$12 / 365) * 'Lookups and Calculations'!$F$12</f>
        <v>0</v>
      </c>
      <c r="M767" s="3">
        <f>(G767*2) * Dashboard!$I$13 * (Dashboard!$D$12 / 365) * 'Lookups and Calculations'!$F$12</f>
        <v>1602.0878730267946</v>
      </c>
      <c r="N767" s="12">
        <f>H767 * Dashboard!$I$14 * Dashboard!$I$15 * (Dashboard!$D$12 / 365) * 'Lookups and Calculations'!$F$12</f>
        <v>0</v>
      </c>
    </row>
    <row r="768" spans="1:14" x14ac:dyDescent="0.35">
      <c r="A768" s="2">
        <v>767</v>
      </c>
      <c r="B768" s="11">
        <v>-0.83037272423562247</v>
      </c>
      <c r="C768" s="11">
        <v>-1.0006651803402027</v>
      </c>
      <c r="D768" s="3">
        <f>B768*Dashboard!$D$11*Dashboard!$D$10*SQRT(Dashboard!$D$12/365)</f>
        <v>-206166.40689365743</v>
      </c>
      <c r="E768" s="3">
        <f>IF(Dashboard!$I$3,C768*Dashboard!$E$11*Dashboard!$E$10*SQRT(Dashboard!$D$12/365),0)</f>
        <v>-496893.83746134141</v>
      </c>
      <c r="F768" s="3">
        <f>D768+IF(Dashboard!$I$3,E768,0)</f>
        <v>-703060.24435499881</v>
      </c>
      <c r="G768" s="3">
        <f>IF(Dashboard!$I$4, ('Lookups and Calculations'!$F$9) / (1 - 'Lookups and Calculations'!$F$10), 'Lookups and Calculations'!$F$9)</f>
        <v>1951878.888340465</v>
      </c>
      <c r="H768" s="12">
        <f t="shared" si="22"/>
        <v>0</v>
      </c>
      <c r="I768" s="12">
        <f t="shared" si="23"/>
        <v>0</v>
      </c>
      <c r="J768" s="13">
        <f>(1 - Dashboard!$I$9) * H768 * Dashboard!$I$8 * 'Lookups and Calculations'!$F$12</f>
        <v>0</v>
      </c>
      <c r="K768" s="12">
        <f>(1 - Dashboard!$I$11) * I768 * Dashboard!$I$10 * 'Lookups and Calculations'!$F$12</f>
        <v>0</v>
      </c>
      <c r="L768" s="12">
        <f>(H768 - I768) * Dashboard!$I$13 * (Dashboard!$D$12 / 365) * 'Lookups and Calculations'!$F$12</f>
        <v>0</v>
      </c>
      <c r="M768" s="3">
        <f>(G768*2) * Dashboard!$I$13 * (Dashboard!$D$12 / 365) * 'Lookups and Calculations'!$F$12</f>
        <v>1602.0878730267946</v>
      </c>
      <c r="N768" s="12">
        <f>H768 * Dashboard!$I$14 * Dashboard!$I$15 * (Dashboard!$D$12 / 365) * 'Lookups and Calculations'!$F$12</f>
        <v>0</v>
      </c>
    </row>
    <row r="769" spans="1:14" x14ac:dyDescent="0.35">
      <c r="A769" s="2">
        <v>768</v>
      </c>
      <c r="B769" s="11">
        <v>-1.2784361053597664</v>
      </c>
      <c r="C769" s="11">
        <v>-0.55995795338772358</v>
      </c>
      <c r="D769" s="3">
        <f>B769*Dashboard!$D$11*Dashboard!$D$10*SQRT(Dashboard!$D$12/365)</f>
        <v>-317412.37469928595</v>
      </c>
      <c r="E769" s="3">
        <f>IF(Dashboard!$I$3,C769*Dashboard!$E$11*Dashboard!$E$10*SQRT(Dashboard!$D$12/365),0)</f>
        <v>-278054.69975604618</v>
      </c>
      <c r="F769" s="3">
        <f>D769+IF(Dashboard!$I$3,E769,0)</f>
        <v>-595467.07445533213</v>
      </c>
      <c r="G769" s="3">
        <f>IF(Dashboard!$I$4, ('Lookups and Calculations'!$F$9) / (1 - 'Lookups and Calculations'!$F$10), 'Lookups and Calculations'!$F$9)</f>
        <v>1951878.888340465</v>
      </c>
      <c r="H769" s="12">
        <f t="shared" si="22"/>
        <v>0</v>
      </c>
      <c r="I769" s="12">
        <f t="shared" si="23"/>
        <v>0</v>
      </c>
      <c r="J769" s="13">
        <f>(1 - Dashboard!$I$9) * H769 * Dashboard!$I$8 * 'Lookups and Calculations'!$F$12</f>
        <v>0</v>
      </c>
      <c r="K769" s="12">
        <f>(1 - Dashboard!$I$11) * I769 * Dashboard!$I$10 * 'Lookups and Calculations'!$F$12</f>
        <v>0</v>
      </c>
      <c r="L769" s="12">
        <f>(H769 - I769) * Dashboard!$I$13 * (Dashboard!$D$12 / 365) * 'Lookups and Calculations'!$F$12</f>
        <v>0</v>
      </c>
      <c r="M769" s="3">
        <f>(G769*2) * Dashboard!$I$13 * (Dashboard!$D$12 / 365) * 'Lookups and Calculations'!$F$12</f>
        <v>1602.0878730267946</v>
      </c>
      <c r="N769" s="12">
        <f>H769 * Dashboard!$I$14 * Dashboard!$I$15 * (Dashboard!$D$12 / 365) * 'Lookups and Calculations'!$F$12</f>
        <v>0</v>
      </c>
    </row>
    <row r="770" spans="1:14" x14ac:dyDescent="0.35">
      <c r="A770" s="2">
        <v>769</v>
      </c>
      <c r="B770" s="11">
        <v>-0.32250431397211871</v>
      </c>
      <c r="C770" s="11">
        <v>-1.2186327876852598</v>
      </c>
      <c r="D770" s="3">
        <f>B770*Dashboard!$D$11*Dashboard!$D$10*SQRT(Dashboard!$D$12/365)</f>
        <v>-80071.940802897705</v>
      </c>
      <c r="E770" s="3">
        <f>IF(Dashboard!$I$3,C770*Dashboard!$E$11*Dashboard!$E$10*SQRT(Dashboard!$D$12/365),0)</f>
        <v>-605128.60267934413</v>
      </c>
      <c r="F770" s="3">
        <f>D770+IF(Dashboard!$I$3,E770,0)</f>
        <v>-685200.5434822418</v>
      </c>
      <c r="G770" s="3">
        <f>IF(Dashboard!$I$4, ('Lookups and Calculations'!$F$9) / (1 - 'Lookups and Calculations'!$F$10), 'Lookups and Calculations'!$F$9)</f>
        <v>1951878.888340465</v>
      </c>
      <c r="H770" s="12">
        <f t="shared" si="22"/>
        <v>0</v>
      </c>
      <c r="I770" s="12">
        <f t="shared" si="23"/>
        <v>0</v>
      </c>
      <c r="J770" s="13">
        <f>(1 - Dashboard!$I$9) * H770 * Dashboard!$I$8 * 'Lookups and Calculations'!$F$12</f>
        <v>0</v>
      </c>
      <c r="K770" s="12">
        <f>(1 - Dashboard!$I$11) * I770 * Dashboard!$I$10 * 'Lookups and Calculations'!$F$12</f>
        <v>0</v>
      </c>
      <c r="L770" s="12">
        <f>(H770 - I770) * Dashboard!$I$13 * (Dashboard!$D$12 / 365) * 'Lookups and Calculations'!$F$12</f>
        <v>0</v>
      </c>
      <c r="M770" s="3">
        <f>(G770*2) * Dashboard!$I$13 * (Dashboard!$D$12 / 365) * 'Lookups and Calculations'!$F$12</f>
        <v>1602.0878730267946</v>
      </c>
      <c r="N770" s="12">
        <f>H770 * Dashboard!$I$14 * Dashboard!$I$15 * (Dashboard!$D$12 / 365) * 'Lookups and Calculations'!$F$12</f>
        <v>0</v>
      </c>
    </row>
    <row r="771" spans="1:14" x14ac:dyDescent="0.35">
      <c r="A771" s="2">
        <v>770</v>
      </c>
      <c r="B771" s="11">
        <v>-1.2860000186998566</v>
      </c>
      <c r="C771" s="11">
        <v>1.8625184964877572</v>
      </c>
      <c r="D771" s="3">
        <f>B771*Dashboard!$D$11*Dashboard!$D$10*SQRT(Dashboard!$D$12/365)</f>
        <v>-319290.35646562697</v>
      </c>
      <c r="E771" s="3">
        <f>IF(Dashboard!$I$3,C771*Dashboard!$E$11*Dashboard!$E$10*SQRT(Dashboard!$D$12/365),0)</f>
        <v>924858.76519445796</v>
      </c>
      <c r="F771" s="3">
        <f>D771+IF(Dashboard!$I$3,E771,0)</f>
        <v>605568.40872883098</v>
      </c>
      <c r="G771" s="3">
        <f>IF(Dashboard!$I$4, ('Lookups and Calculations'!$F$9) / (1 - 'Lookups and Calculations'!$F$10), 'Lookups and Calculations'!$F$9)</f>
        <v>1951878.888340465</v>
      </c>
      <c r="H771" s="12">
        <f t="shared" ref="H771:H834" si="24">MAX(0,F771-G771)</f>
        <v>0</v>
      </c>
      <c r="I771" s="12">
        <f t="shared" ref="I771:I834" si="25">MAX(0,-F771-G771)</f>
        <v>0</v>
      </c>
      <c r="J771" s="13">
        <f>(1 - Dashboard!$I$9) * H771 * Dashboard!$I$8 * 'Lookups and Calculations'!$F$12</f>
        <v>0</v>
      </c>
      <c r="K771" s="12">
        <f>(1 - Dashboard!$I$11) * I771 * Dashboard!$I$10 * 'Lookups and Calculations'!$F$12</f>
        <v>0</v>
      </c>
      <c r="L771" s="12">
        <f>(H771 - I771) * Dashboard!$I$13 * (Dashboard!$D$12 / 365) * 'Lookups and Calculations'!$F$12</f>
        <v>0</v>
      </c>
      <c r="M771" s="3">
        <f>(G771*2) * Dashboard!$I$13 * (Dashboard!$D$12 / 365) * 'Lookups and Calculations'!$F$12</f>
        <v>1602.0878730267946</v>
      </c>
      <c r="N771" s="12">
        <f>H771 * Dashboard!$I$14 * Dashboard!$I$15 * (Dashboard!$D$12 / 365) * 'Lookups and Calculations'!$F$12</f>
        <v>0</v>
      </c>
    </row>
    <row r="772" spans="1:14" x14ac:dyDescent="0.35">
      <c r="A772" s="2">
        <v>771</v>
      </c>
      <c r="B772" s="11">
        <v>0.12461724742156266</v>
      </c>
      <c r="C772" s="11">
        <v>-0.92934468312919294</v>
      </c>
      <c r="D772" s="3">
        <f>B772*Dashboard!$D$11*Dashboard!$D$10*SQRT(Dashboard!$D$12/365)</f>
        <v>30940.190336251053</v>
      </c>
      <c r="E772" s="3">
        <f>IF(Dashboard!$I$3,C772*Dashboard!$E$11*Dashboard!$E$10*SQRT(Dashboard!$D$12/365),0)</f>
        <v>-461478.67937941308</v>
      </c>
      <c r="F772" s="3">
        <f>D772+IF(Dashboard!$I$3,E772,0)</f>
        <v>-430538.48904316203</v>
      </c>
      <c r="G772" s="3">
        <f>IF(Dashboard!$I$4, ('Lookups and Calculations'!$F$9) / (1 - 'Lookups and Calculations'!$F$10), 'Lookups and Calculations'!$F$9)</f>
        <v>1951878.888340465</v>
      </c>
      <c r="H772" s="12">
        <f t="shared" si="24"/>
        <v>0</v>
      </c>
      <c r="I772" s="12">
        <f t="shared" si="25"/>
        <v>0</v>
      </c>
      <c r="J772" s="13">
        <f>(1 - Dashboard!$I$9) * H772 * Dashboard!$I$8 * 'Lookups and Calculations'!$F$12</f>
        <v>0</v>
      </c>
      <c r="K772" s="12">
        <f>(1 - Dashboard!$I$11) * I772 * Dashboard!$I$10 * 'Lookups and Calculations'!$F$12</f>
        <v>0</v>
      </c>
      <c r="L772" s="12">
        <f>(H772 - I772) * Dashboard!$I$13 * (Dashboard!$D$12 / 365) * 'Lookups and Calculations'!$F$12</f>
        <v>0</v>
      </c>
      <c r="M772" s="3">
        <f>(G772*2) * Dashboard!$I$13 * (Dashboard!$D$12 / 365) * 'Lookups and Calculations'!$F$12</f>
        <v>1602.0878730267946</v>
      </c>
      <c r="N772" s="12">
        <f>H772 * Dashboard!$I$14 * Dashboard!$I$15 * (Dashboard!$D$12 / 365) * 'Lookups and Calculations'!$F$12</f>
        <v>0</v>
      </c>
    </row>
    <row r="773" spans="1:14" x14ac:dyDescent="0.35">
      <c r="A773" s="2">
        <v>772</v>
      </c>
      <c r="B773" s="11">
        <v>-0.31711423207548861</v>
      </c>
      <c r="C773" s="11">
        <v>1.9921441182310202</v>
      </c>
      <c r="D773" s="3">
        <f>B773*Dashboard!$D$11*Dashboard!$D$10*SQRT(Dashboard!$D$12/365)</f>
        <v>-78733.681747587674</v>
      </c>
      <c r="E773" s="3">
        <f>IF(Dashboard!$I$3,C773*Dashboard!$E$11*Dashboard!$E$10*SQRT(Dashboard!$D$12/365),0)</f>
        <v>989226.12191553856</v>
      </c>
      <c r="F773" s="3">
        <f>D773+IF(Dashboard!$I$3,E773,0)</f>
        <v>910492.44016795093</v>
      </c>
      <c r="G773" s="3">
        <f>IF(Dashboard!$I$4, ('Lookups and Calculations'!$F$9) / (1 - 'Lookups and Calculations'!$F$10), 'Lookups and Calculations'!$F$9)</f>
        <v>1951878.888340465</v>
      </c>
      <c r="H773" s="12">
        <f t="shared" si="24"/>
        <v>0</v>
      </c>
      <c r="I773" s="12">
        <f t="shared" si="25"/>
        <v>0</v>
      </c>
      <c r="J773" s="13">
        <f>(1 - Dashboard!$I$9) * H773 * Dashboard!$I$8 * 'Lookups and Calculations'!$F$12</f>
        <v>0</v>
      </c>
      <c r="K773" s="12">
        <f>(1 - Dashboard!$I$11) * I773 * Dashboard!$I$10 * 'Lookups and Calculations'!$F$12</f>
        <v>0</v>
      </c>
      <c r="L773" s="12">
        <f>(H773 - I773) * Dashboard!$I$13 * (Dashboard!$D$12 / 365) * 'Lookups and Calculations'!$F$12</f>
        <v>0</v>
      </c>
      <c r="M773" s="3">
        <f>(G773*2) * Dashboard!$I$13 * (Dashboard!$D$12 / 365) * 'Lookups and Calculations'!$F$12</f>
        <v>1602.0878730267946</v>
      </c>
      <c r="N773" s="12">
        <f>H773 * Dashboard!$I$14 * Dashboard!$I$15 * (Dashboard!$D$12 / 365) * 'Lookups and Calculations'!$F$12</f>
        <v>0</v>
      </c>
    </row>
    <row r="774" spans="1:14" x14ac:dyDescent="0.35">
      <c r="A774" s="2">
        <v>773</v>
      </c>
      <c r="B774" s="11">
        <v>-0.63152114470435561</v>
      </c>
      <c r="C774" s="11">
        <v>-1.4909335681089548</v>
      </c>
      <c r="D774" s="3">
        <f>B774*Dashboard!$D$11*Dashboard!$D$10*SQRT(Dashboard!$D$12/365)</f>
        <v>-156795.18544026985</v>
      </c>
      <c r="E774" s="3">
        <f>IF(Dashboard!$I$3,C774*Dashboard!$E$11*Dashboard!$E$10*SQRT(Dashboard!$D$12/365),0)</f>
        <v>-740343.24028914655</v>
      </c>
      <c r="F774" s="3">
        <f>D774+IF(Dashboard!$I$3,E774,0)</f>
        <v>-897138.42572941643</v>
      </c>
      <c r="G774" s="3">
        <f>IF(Dashboard!$I$4, ('Lookups and Calculations'!$F$9) / (1 - 'Lookups and Calculations'!$F$10), 'Lookups and Calculations'!$F$9)</f>
        <v>1951878.888340465</v>
      </c>
      <c r="H774" s="12">
        <f t="shared" si="24"/>
        <v>0</v>
      </c>
      <c r="I774" s="12">
        <f t="shared" si="25"/>
        <v>0</v>
      </c>
      <c r="J774" s="13">
        <f>(1 - Dashboard!$I$9) * H774 * Dashboard!$I$8 * 'Lookups and Calculations'!$F$12</f>
        <v>0</v>
      </c>
      <c r="K774" s="12">
        <f>(1 - Dashboard!$I$11) * I774 * Dashboard!$I$10 * 'Lookups and Calculations'!$F$12</f>
        <v>0</v>
      </c>
      <c r="L774" s="12">
        <f>(H774 - I774) * Dashboard!$I$13 * (Dashboard!$D$12 / 365) * 'Lookups and Calculations'!$F$12</f>
        <v>0</v>
      </c>
      <c r="M774" s="3">
        <f>(G774*2) * Dashboard!$I$13 * (Dashboard!$D$12 / 365) * 'Lookups and Calculations'!$F$12</f>
        <v>1602.0878730267946</v>
      </c>
      <c r="N774" s="12">
        <f>H774 * Dashboard!$I$14 * Dashboard!$I$15 * (Dashboard!$D$12 / 365) * 'Lookups and Calculations'!$F$12</f>
        <v>0</v>
      </c>
    </row>
    <row r="775" spans="1:14" x14ac:dyDescent="0.35">
      <c r="A775" s="2">
        <v>774</v>
      </c>
      <c r="B775" s="11">
        <v>1.0253641490609195</v>
      </c>
      <c r="C775" s="11">
        <v>-0.3287844329834918</v>
      </c>
      <c r="D775" s="3">
        <f>B775*Dashboard!$D$11*Dashboard!$D$10*SQRT(Dashboard!$D$12/365)</f>
        <v>254579.22231737192</v>
      </c>
      <c r="E775" s="3">
        <f>IF(Dashboard!$I$3,C775*Dashboard!$E$11*Dashboard!$E$10*SQRT(Dashboard!$D$12/365),0)</f>
        <v>-163262.35969075706</v>
      </c>
      <c r="F775" s="3">
        <f>D775+IF(Dashboard!$I$3,E775,0)</f>
        <v>91316.862626614864</v>
      </c>
      <c r="G775" s="3">
        <f>IF(Dashboard!$I$4, ('Lookups and Calculations'!$F$9) / (1 - 'Lookups and Calculations'!$F$10), 'Lookups and Calculations'!$F$9)</f>
        <v>1951878.888340465</v>
      </c>
      <c r="H775" s="12">
        <f t="shared" si="24"/>
        <v>0</v>
      </c>
      <c r="I775" s="12">
        <f t="shared" si="25"/>
        <v>0</v>
      </c>
      <c r="J775" s="13">
        <f>(1 - Dashboard!$I$9) * H775 * Dashboard!$I$8 * 'Lookups and Calculations'!$F$12</f>
        <v>0</v>
      </c>
      <c r="K775" s="12">
        <f>(1 - Dashboard!$I$11) * I775 * Dashboard!$I$10 * 'Lookups and Calculations'!$F$12</f>
        <v>0</v>
      </c>
      <c r="L775" s="12">
        <f>(H775 - I775) * Dashboard!$I$13 * (Dashboard!$D$12 / 365) * 'Lookups and Calculations'!$F$12</f>
        <v>0</v>
      </c>
      <c r="M775" s="3">
        <f>(G775*2) * Dashboard!$I$13 * (Dashboard!$D$12 / 365) * 'Lookups and Calculations'!$F$12</f>
        <v>1602.0878730267946</v>
      </c>
      <c r="N775" s="12">
        <f>H775 * Dashboard!$I$14 * Dashboard!$I$15 * (Dashboard!$D$12 / 365) * 'Lookups and Calculations'!$F$12</f>
        <v>0</v>
      </c>
    </row>
    <row r="776" spans="1:14" x14ac:dyDescent="0.35">
      <c r="A776" s="2">
        <v>775</v>
      </c>
      <c r="B776" s="11">
        <v>1.2895454569845974</v>
      </c>
      <c r="C776" s="11">
        <v>1.5864562419245873</v>
      </c>
      <c r="D776" s="3">
        <f>B776*Dashboard!$D$11*Dashboard!$D$10*SQRT(Dashboard!$D$12/365)</f>
        <v>320170.62414626533</v>
      </c>
      <c r="E776" s="3">
        <f>IF(Dashboard!$I$3,C776*Dashboard!$E$11*Dashboard!$E$10*SQRT(Dashboard!$D$12/365),0)</f>
        <v>787776.31669606292</v>
      </c>
      <c r="F776" s="3">
        <f>D776+IF(Dashboard!$I$3,E776,0)</f>
        <v>1107946.9408423281</v>
      </c>
      <c r="G776" s="3">
        <f>IF(Dashboard!$I$4, ('Lookups and Calculations'!$F$9) / (1 - 'Lookups and Calculations'!$F$10), 'Lookups and Calculations'!$F$9)</f>
        <v>1951878.888340465</v>
      </c>
      <c r="H776" s="12">
        <f t="shared" si="24"/>
        <v>0</v>
      </c>
      <c r="I776" s="12">
        <f t="shared" si="25"/>
        <v>0</v>
      </c>
      <c r="J776" s="13">
        <f>(1 - Dashboard!$I$9) * H776 * Dashboard!$I$8 * 'Lookups and Calculations'!$F$12</f>
        <v>0</v>
      </c>
      <c r="K776" s="12">
        <f>(1 - Dashboard!$I$11) * I776 * Dashboard!$I$10 * 'Lookups and Calculations'!$F$12</f>
        <v>0</v>
      </c>
      <c r="L776" s="12">
        <f>(H776 - I776) * Dashboard!$I$13 * (Dashboard!$D$12 / 365) * 'Lookups and Calculations'!$F$12</f>
        <v>0</v>
      </c>
      <c r="M776" s="3">
        <f>(G776*2) * Dashboard!$I$13 * (Dashboard!$D$12 / 365) * 'Lookups and Calculations'!$F$12</f>
        <v>1602.0878730267946</v>
      </c>
      <c r="N776" s="12">
        <f>H776 * Dashboard!$I$14 * Dashboard!$I$15 * (Dashboard!$D$12 / 365) * 'Lookups and Calculations'!$F$12</f>
        <v>0</v>
      </c>
    </row>
    <row r="777" spans="1:14" x14ac:dyDescent="0.35">
      <c r="A777" s="2">
        <v>776</v>
      </c>
      <c r="B777" s="11">
        <v>-1.2517183868701232</v>
      </c>
      <c r="C777" s="11">
        <v>-0.86932690610310004</v>
      </c>
      <c r="D777" s="3">
        <f>B777*Dashboard!$D$11*Dashboard!$D$10*SQRT(Dashboard!$D$12/365)</f>
        <v>-310778.85235367127</v>
      </c>
      <c r="E777" s="3">
        <f>IF(Dashboard!$I$3,C777*Dashboard!$E$11*Dashboard!$E$10*SQRT(Dashboard!$D$12/365),0)</f>
        <v>-431676.03996684204</v>
      </c>
      <c r="F777" s="3">
        <f>D777+IF(Dashboard!$I$3,E777,0)</f>
        <v>-742454.89232051326</v>
      </c>
      <c r="G777" s="3">
        <f>IF(Dashboard!$I$4, ('Lookups and Calculations'!$F$9) / (1 - 'Lookups and Calculations'!$F$10), 'Lookups and Calculations'!$F$9)</f>
        <v>1951878.888340465</v>
      </c>
      <c r="H777" s="12">
        <f t="shared" si="24"/>
        <v>0</v>
      </c>
      <c r="I777" s="12">
        <f t="shared" si="25"/>
        <v>0</v>
      </c>
      <c r="J777" s="13">
        <f>(1 - Dashboard!$I$9) * H777 * Dashboard!$I$8 * 'Lookups and Calculations'!$F$12</f>
        <v>0</v>
      </c>
      <c r="K777" s="12">
        <f>(1 - Dashboard!$I$11) * I777 * Dashboard!$I$10 * 'Lookups and Calculations'!$F$12</f>
        <v>0</v>
      </c>
      <c r="L777" s="12">
        <f>(H777 - I777) * Dashboard!$I$13 * (Dashboard!$D$12 / 365) * 'Lookups and Calculations'!$F$12</f>
        <v>0</v>
      </c>
      <c r="M777" s="3">
        <f>(G777*2) * Dashboard!$I$13 * (Dashboard!$D$12 / 365) * 'Lookups and Calculations'!$F$12</f>
        <v>1602.0878730267946</v>
      </c>
      <c r="N777" s="12">
        <f>H777 * Dashboard!$I$14 * Dashboard!$I$15 * (Dashboard!$D$12 / 365) * 'Lookups and Calculations'!$F$12</f>
        <v>0</v>
      </c>
    </row>
    <row r="778" spans="1:14" x14ac:dyDescent="0.35">
      <c r="A778" s="2">
        <v>777</v>
      </c>
      <c r="B778" s="11">
        <v>1.2985980646649946</v>
      </c>
      <c r="C778" s="11">
        <v>0.81942660931677735</v>
      </c>
      <c r="D778" s="3">
        <f>B778*Dashboard!$D$11*Dashboard!$D$10*SQRT(Dashboard!$D$12/365)</f>
        <v>322418.22157331643</v>
      </c>
      <c r="E778" s="3">
        <f>IF(Dashboard!$I$3,C778*Dashboard!$E$11*Dashboard!$E$10*SQRT(Dashboard!$D$12/365),0)</f>
        <v>406897.37228882214</v>
      </c>
      <c r="F778" s="3">
        <f>D778+IF(Dashboard!$I$3,E778,0)</f>
        <v>729315.59386213857</v>
      </c>
      <c r="G778" s="3">
        <f>IF(Dashboard!$I$4, ('Lookups and Calculations'!$F$9) / (1 - 'Lookups and Calculations'!$F$10), 'Lookups and Calculations'!$F$9)</f>
        <v>1951878.888340465</v>
      </c>
      <c r="H778" s="12">
        <f t="shared" si="24"/>
        <v>0</v>
      </c>
      <c r="I778" s="12">
        <f t="shared" si="25"/>
        <v>0</v>
      </c>
      <c r="J778" s="13">
        <f>(1 - Dashboard!$I$9) * H778 * Dashboard!$I$8 * 'Lookups and Calculations'!$F$12</f>
        <v>0</v>
      </c>
      <c r="K778" s="12">
        <f>(1 - Dashboard!$I$11) * I778 * Dashboard!$I$10 * 'Lookups and Calculations'!$F$12</f>
        <v>0</v>
      </c>
      <c r="L778" s="12">
        <f>(H778 - I778) * Dashboard!$I$13 * (Dashboard!$D$12 / 365) * 'Lookups and Calculations'!$F$12</f>
        <v>0</v>
      </c>
      <c r="M778" s="3">
        <f>(G778*2) * Dashboard!$I$13 * (Dashboard!$D$12 / 365) * 'Lookups and Calculations'!$F$12</f>
        <v>1602.0878730267946</v>
      </c>
      <c r="N778" s="12">
        <f>H778 * Dashboard!$I$14 * Dashboard!$I$15 * (Dashboard!$D$12 / 365) * 'Lookups and Calculations'!$F$12</f>
        <v>0</v>
      </c>
    </row>
    <row r="779" spans="1:14" x14ac:dyDescent="0.35">
      <c r="A779" s="2">
        <v>778</v>
      </c>
      <c r="B779" s="11">
        <v>-0.70312773142678553</v>
      </c>
      <c r="C779" s="11">
        <v>2.0141984279802316</v>
      </c>
      <c r="D779" s="3">
        <f>B779*Dashboard!$D$11*Dashboard!$D$10*SQRT(Dashboard!$D$12/365)</f>
        <v>-174573.79529052958</v>
      </c>
      <c r="E779" s="3">
        <f>IF(Dashboard!$I$3,C779*Dashboard!$E$11*Dashboard!$E$10*SQRT(Dashboard!$D$12/365),0)</f>
        <v>1000177.4878860434</v>
      </c>
      <c r="F779" s="3">
        <f>D779+IF(Dashboard!$I$3,E779,0)</f>
        <v>825603.69259551377</v>
      </c>
      <c r="G779" s="3">
        <f>IF(Dashboard!$I$4, ('Lookups and Calculations'!$F$9) / (1 - 'Lookups and Calculations'!$F$10), 'Lookups and Calculations'!$F$9)</f>
        <v>1951878.888340465</v>
      </c>
      <c r="H779" s="12">
        <f t="shared" si="24"/>
        <v>0</v>
      </c>
      <c r="I779" s="12">
        <f t="shared" si="25"/>
        <v>0</v>
      </c>
      <c r="J779" s="13">
        <f>(1 - Dashboard!$I$9) * H779 * Dashboard!$I$8 * 'Lookups and Calculations'!$F$12</f>
        <v>0</v>
      </c>
      <c r="K779" s="12">
        <f>(1 - Dashboard!$I$11) * I779 * Dashboard!$I$10 * 'Lookups and Calculations'!$F$12</f>
        <v>0</v>
      </c>
      <c r="L779" s="12">
        <f>(H779 - I779) * Dashboard!$I$13 * (Dashboard!$D$12 / 365) * 'Lookups and Calculations'!$F$12</f>
        <v>0</v>
      </c>
      <c r="M779" s="3">
        <f>(G779*2) * Dashboard!$I$13 * (Dashboard!$D$12 / 365) * 'Lookups and Calculations'!$F$12</f>
        <v>1602.0878730267946</v>
      </c>
      <c r="N779" s="12">
        <f>H779 * Dashboard!$I$14 * Dashboard!$I$15 * (Dashboard!$D$12 / 365) * 'Lookups and Calculations'!$F$12</f>
        <v>0</v>
      </c>
    </row>
    <row r="780" spans="1:14" x14ac:dyDescent="0.35">
      <c r="A780" s="2">
        <v>779</v>
      </c>
      <c r="B780" s="11">
        <v>-0.77874907143716476</v>
      </c>
      <c r="C780" s="11">
        <v>-1.3913683402496091</v>
      </c>
      <c r="D780" s="3">
        <f>B780*Dashboard!$D$11*Dashboard!$D$10*SQRT(Dashboard!$D$12/365)</f>
        <v>-193349.19517950711</v>
      </c>
      <c r="E780" s="3">
        <f>IF(Dashboard!$I$3,C780*Dashboard!$E$11*Dashboard!$E$10*SQRT(Dashboard!$D$12/365),0)</f>
        <v>-690902.77896328771</v>
      </c>
      <c r="F780" s="3">
        <f>D780+IF(Dashboard!$I$3,E780,0)</f>
        <v>-884251.97414279485</v>
      </c>
      <c r="G780" s="3">
        <f>IF(Dashboard!$I$4, ('Lookups and Calculations'!$F$9) / (1 - 'Lookups and Calculations'!$F$10), 'Lookups and Calculations'!$F$9)</f>
        <v>1951878.888340465</v>
      </c>
      <c r="H780" s="12">
        <f t="shared" si="24"/>
        <v>0</v>
      </c>
      <c r="I780" s="12">
        <f t="shared" si="25"/>
        <v>0</v>
      </c>
      <c r="J780" s="13">
        <f>(1 - Dashboard!$I$9) * H780 * Dashboard!$I$8 * 'Lookups and Calculations'!$F$12</f>
        <v>0</v>
      </c>
      <c r="K780" s="12">
        <f>(1 - Dashboard!$I$11) * I780 * Dashboard!$I$10 * 'Lookups and Calculations'!$F$12</f>
        <v>0</v>
      </c>
      <c r="L780" s="12">
        <f>(H780 - I780) * Dashboard!$I$13 * (Dashboard!$D$12 / 365) * 'Lookups and Calculations'!$F$12</f>
        <v>0</v>
      </c>
      <c r="M780" s="3">
        <f>(G780*2) * Dashboard!$I$13 * (Dashboard!$D$12 / 365) * 'Lookups and Calculations'!$F$12</f>
        <v>1602.0878730267946</v>
      </c>
      <c r="N780" s="12">
        <f>H780 * Dashboard!$I$14 * Dashboard!$I$15 * (Dashboard!$D$12 / 365) * 'Lookups and Calculations'!$F$12</f>
        <v>0</v>
      </c>
    </row>
    <row r="781" spans="1:14" x14ac:dyDescent="0.35">
      <c r="A781" s="2">
        <v>780</v>
      </c>
      <c r="B781" s="11">
        <v>1.4400623052821615</v>
      </c>
      <c r="C781" s="11">
        <v>7.1569483176945392E-2</v>
      </c>
      <c r="D781" s="3">
        <f>B781*Dashboard!$D$11*Dashboard!$D$10*SQRT(Dashboard!$D$12/365)</f>
        <v>357541.21314174536</v>
      </c>
      <c r="E781" s="3">
        <f>IF(Dashboard!$I$3,C781*Dashboard!$E$11*Dashboard!$E$10*SQRT(Dashboard!$D$12/365),0)</f>
        <v>35538.79543288087</v>
      </c>
      <c r="F781" s="3">
        <f>D781+IF(Dashboard!$I$3,E781,0)</f>
        <v>393080.00857462623</v>
      </c>
      <c r="G781" s="3">
        <f>IF(Dashboard!$I$4, ('Lookups and Calculations'!$F$9) / (1 - 'Lookups and Calculations'!$F$10), 'Lookups and Calculations'!$F$9)</f>
        <v>1951878.888340465</v>
      </c>
      <c r="H781" s="12">
        <f t="shared" si="24"/>
        <v>0</v>
      </c>
      <c r="I781" s="12">
        <f t="shared" si="25"/>
        <v>0</v>
      </c>
      <c r="J781" s="13">
        <f>(1 - Dashboard!$I$9) * H781 * Dashboard!$I$8 * 'Lookups and Calculations'!$F$12</f>
        <v>0</v>
      </c>
      <c r="K781" s="12">
        <f>(1 - Dashboard!$I$11) * I781 * Dashboard!$I$10 * 'Lookups and Calculations'!$F$12</f>
        <v>0</v>
      </c>
      <c r="L781" s="12">
        <f>(H781 - I781) * Dashboard!$I$13 * (Dashboard!$D$12 / 365) * 'Lookups and Calculations'!$F$12</f>
        <v>0</v>
      </c>
      <c r="M781" s="3">
        <f>(G781*2) * Dashboard!$I$13 * (Dashboard!$D$12 / 365) * 'Lookups and Calculations'!$F$12</f>
        <v>1602.0878730267946</v>
      </c>
      <c r="N781" s="12">
        <f>H781 * Dashboard!$I$14 * Dashboard!$I$15 * (Dashboard!$D$12 / 365) * 'Lookups and Calculations'!$F$12</f>
        <v>0</v>
      </c>
    </row>
    <row r="782" spans="1:14" x14ac:dyDescent="0.35">
      <c r="A782" s="2">
        <v>781</v>
      </c>
      <c r="B782" s="11">
        <v>-2.4022225579781358</v>
      </c>
      <c r="C782" s="11">
        <v>0.35006045819035203</v>
      </c>
      <c r="D782" s="3">
        <f>B782*Dashboard!$D$11*Dashboard!$D$10*SQRT(Dashboard!$D$12/365)</f>
        <v>-596428.06041484454</v>
      </c>
      <c r="E782" s="3">
        <f>IF(Dashboard!$I$3,C782*Dashboard!$E$11*Dashboard!$E$10*SQRT(Dashboard!$D$12/365),0)</f>
        <v>173827.25793910702</v>
      </c>
      <c r="F782" s="3">
        <f>D782+IF(Dashboard!$I$3,E782,0)</f>
        <v>-422600.80247573752</v>
      </c>
      <c r="G782" s="3">
        <f>IF(Dashboard!$I$4, ('Lookups and Calculations'!$F$9) / (1 - 'Lookups and Calculations'!$F$10), 'Lookups and Calculations'!$F$9)</f>
        <v>1951878.888340465</v>
      </c>
      <c r="H782" s="12">
        <f t="shared" si="24"/>
        <v>0</v>
      </c>
      <c r="I782" s="12">
        <f t="shared" si="25"/>
        <v>0</v>
      </c>
      <c r="J782" s="13">
        <f>(1 - Dashboard!$I$9) * H782 * Dashboard!$I$8 * 'Lookups and Calculations'!$F$12</f>
        <v>0</v>
      </c>
      <c r="K782" s="12">
        <f>(1 - Dashboard!$I$11) * I782 * Dashboard!$I$10 * 'Lookups and Calculations'!$F$12</f>
        <v>0</v>
      </c>
      <c r="L782" s="12">
        <f>(H782 - I782) * Dashboard!$I$13 * (Dashboard!$D$12 / 365) * 'Lookups and Calculations'!$F$12</f>
        <v>0</v>
      </c>
      <c r="M782" s="3">
        <f>(G782*2) * Dashboard!$I$13 * (Dashboard!$D$12 / 365) * 'Lookups and Calculations'!$F$12</f>
        <v>1602.0878730267946</v>
      </c>
      <c r="N782" s="12">
        <f>H782 * Dashboard!$I$14 * Dashboard!$I$15 * (Dashboard!$D$12 / 365) * 'Lookups and Calculations'!$F$12</f>
        <v>0</v>
      </c>
    </row>
    <row r="783" spans="1:14" x14ac:dyDescent="0.35">
      <c r="A783" s="2">
        <v>782</v>
      </c>
      <c r="B783" s="11">
        <v>0.6296532359121253</v>
      </c>
      <c r="C783" s="11">
        <v>1.4226057267689312</v>
      </c>
      <c r="D783" s="3">
        <f>B783*Dashboard!$D$11*Dashboard!$D$10*SQRT(Dashboard!$D$12/365)</f>
        <v>156331.41774552327</v>
      </c>
      <c r="E783" s="3">
        <f>IF(Dashboard!$I$3,C783*Dashboard!$E$11*Dashboard!$E$10*SQRT(Dashboard!$D$12/365),0)</f>
        <v>706414.12598005135</v>
      </c>
      <c r="F783" s="3">
        <f>D783+IF(Dashboard!$I$3,E783,0)</f>
        <v>862745.54372557462</v>
      </c>
      <c r="G783" s="3">
        <f>IF(Dashboard!$I$4, ('Lookups and Calculations'!$F$9) / (1 - 'Lookups and Calculations'!$F$10), 'Lookups and Calculations'!$F$9)</f>
        <v>1951878.888340465</v>
      </c>
      <c r="H783" s="12">
        <f t="shared" si="24"/>
        <v>0</v>
      </c>
      <c r="I783" s="12">
        <f t="shared" si="25"/>
        <v>0</v>
      </c>
      <c r="J783" s="13">
        <f>(1 - Dashboard!$I$9) * H783 * Dashboard!$I$8 * 'Lookups and Calculations'!$F$12</f>
        <v>0</v>
      </c>
      <c r="K783" s="12">
        <f>(1 - Dashboard!$I$11) * I783 * Dashboard!$I$10 * 'Lookups and Calculations'!$F$12</f>
        <v>0</v>
      </c>
      <c r="L783" s="12">
        <f>(H783 - I783) * Dashboard!$I$13 * (Dashboard!$D$12 / 365) * 'Lookups and Calculations'!$F$12</f>
        <v>0</v>
      </c>
      <c r="M783" s="3">
        <f>(G783*2) * Dashboard!$I$13 * (Dashboard!$D$12 / 365) * 'Lookups and Calculations'!$F$12</f>
        <v>1602.0878730267946</v>
      </c>
      <c r="N783" s="12">
        <f>H783 * Dashboard!$I$14 * Dashboard!$I$15 * (Dashboard!$D$12 / 365) * 'Lookups and Calculations'!$F$12</f>
        <v>0</v>
      </c>
    </row>
    <row r="784" spans="1:14" x14ac:dyDescent="0.35">
      <c r="A784" s="2">
        <v>783</v>
      </c>
      <c r="B784" s="11">
        <v>0.25254082935909061</v>
      </c>
      <c r="C784" s="11">
        <v>0.81054568487556045</v>
      </c>
      <c r="D784" s="3">
        <f>B784*Dashboard!$D$11*Dashboard!$D$10*SQRT(Dashboard!$D$12/365)</f>
        <v>62701.283247032748</v>
      </c>
      <c r="E784" s="3">
        <f>IF(Dashboard!$I$3,C784*Dashboard!$E$11*Dashboard!$E$10*SQRT(Dashboard!$D$12/365),0)</f>
        <v>402487.42907055188</v>
      </c>
      <c r="F784" s="3">
        <f>D784+IF(Dashboard!$I$3,E784,0)</f>
        <v>465188.71231758461</v>
      </c>
      <c r="G784" s="3">
        <f>IF(Dashboard!$I$4, ('Lookups and Calculations'!$F$9) / (1 - 'Lookups and Calculations'!$F$10), 'Lookups and Calculations'!$F$9)</f>
        <v>1951878.888340465</v>
      </c>
      <c r="H784" s="12">
        <f t="shared" si="24"/>
        <v>0</v>
      </c>
      <c r="I784" s="12">
        <f t="shared" si="25"/>
        <v>0</v>
      </c>
      <c r="J784" s="13">
        <f>(1 - Dashboard!$I$9) * H784 * Dashboard!$I$8 * 'Lookups and Calculations'!$F$12</f>
        <v>0</v>
      </c>
      <c r="K784" s="12">
        <f>(1 - Dashboard!$I$11) * I784 * Dashboard!$I$10 * 'Lookups and Calculations'!$F$12</f>
        <v>0</v>
      </c>
      <c r="L784" s="12">
        <f>(H784 - I784) * Dashboard!$I$13 * (Dashboard!$D$12 / 365) * 'Lookups and Calculations'!$F$12</f>
        <v>0</v>
      </c>
      <c r="M784" s="3">
        <f>(G784*2) * Dashboard!$I$13 * (Dashboard!$D$12 / 365) * 'Lookups and Calculations'!$F$12</f>
        <v>1602.0878730267946</v>
      </c>
      <c r="N784" s="12">
        <f>H784 * Dashboard!$I$14 * Dashboard!$I$15 * (Dashboard!$D$12 / 365) * 'Lookups and Calculations'!$F$12</f>
        <v>0</v>
      </c>
    </row>
    <row r="785" spans="1:14" x14ac:dyDescent="0.35">
      <c r="A785" s="2">
        <v>784</v>
      </c>
      <c r="B785" s="11">
        <v>0.63006497839060505</v>
      </c>
      <c r="C785" s="11">
        <v>0.78157001308039176</v>
      </c>
      <c r="D785" s="3">
        <f>B785*Dashboard!$D$11*Dashboard!$D$10*SQRT(Dashboard!$D$12/365)</f>
        <v>156433.64589545652</v>
      </c>
      <c r="E785" s="3">
        <f>IF(Dashboard!$I$3,C785*Dashboard!$E$11*Dashboard!$E$10*SQRT(Dashboard!$D$12/365),0)</f>
        <v>388099.16710821725</v>
      </c>
      <c r="F785" s="3">
        <f>D785+IF(Dashboard!$I$3,E785,0)</f>
        <v>544532.8130036738</v>
      </c>
      <c r="G785" s="3">
        <f>IF(Dashboard!$I$4, ('Lookups and Calculations'!$F$9) / (1 - 'Lookups and Calculations'!$F$10), 'Lookups and Calculations'!$F$9)</f>
        <v>1951878.888340465</v>
      </c>
      <c r="H785" s="12">
        <f t="shared" si="24"/>
        <v>0</v>
      </c>
      <c r="I785" s="12">
        <f t="shared" si="25"/>
        <v>0</v>
      </c>
      <c r="J785" s="13">
        <f>(1 - Dashboard!$I$9) * H785 * Dashboard!$I$8 * 'Lookups and Calculations'!$F$12</f>
        <v>0</v>
      </c>
      <c r="K785" s="12">
        <f>(1 - Dashboard!$I$11) * I785 * Dashboard!$I$10 * 'Lookups and Calculations'!$F$12</f>
        <v>0</v>
      </c>
      <c r="L785" s="12">
        <f>(H785 - I785) * Dashboard!$I$13 * (Dashboard!$D$12 / 365) * 'Lookups and Calculations'!$F$12</f>
        <v>0</v>
      </c>
      <c r="M785" s="3">
        <f>(G785*2) * Dashboard!$I$13 * (Dashboard!$D$12 / 365) * 'Lookups and Calculations'!$F$12</f>
        <v>1602.0878730267946</v>
      </c>
      <c r="N785" s="12">
        <f>H785 * Dashboard!$I$14 * Dashboard!$I$15 * (Dashboard!$D$12 / 365) * 'Lookups and Calculations'!$F$12</f>
        <v>0</v>
      </c>
    </row>
    <row r="786" spans="1:14" x14ac:dyDescent="0.35">
      <c r="A786" s="2">
        <v>785</v>
      </c>
      <c r="B786" s="11">
        <v>0.48828670131771462</v>
      </c>
      <c r="C786" s="11">
        <v>0.75086683519869601</v>
      </c>
      <c r="D786" s="3">
        <f>B786*Dashboard!$D$11*Dashboard!$D$10*SQRT(Dashboard!$D$12/365)</f>
        <v>121232.68480102987</v>
      </c>
      <c r="E786" s="3">
        <f>IF(Dashboard!$I$3,C786*Dashboard!$E$11*Dashboard!$E$10*SQRT(Dashboard!$D$12/365),0)</f>
        <v>372853.08861999877</v>
      </c>
      <c r="F786" s="3">
        <f>D786+IF(Dashboard!$I$3,E786,0)</f>
        <v>494085.77342102863</v>
      </c>
      <c r="G786" s="3">
        <f>IF(Dashboard!$I$4, ('Lookups and Calculations'!$F$9) / (1 - 'Lookups and Calculations'!$F$10), 'Lookups and Calculations'!$F$9)</f>
        <v>1951878.888340465</v>
      </c>
      <c r="H786" s="12">
        <f t="shared" si="24"/>
        <v>0</v>
      </c>
      <c r="I786" s="12">
        <f t="shared" si="25"/>
        <v>0</v>
      </c>
      <c r="J786" s="13">
        <f>(1 - Dashboard!$I$9) * H786 * Dashboard!$I$8 * 'Lookups and Calculations'!$F$12</f>
        <v>0</v>
      </c>
      <c r="K786" s="12">
        <f>(1 - Dashboard!$I$11) * I786 * Dashboard!$I$10 * 'Lookups and Calculations'!$F$12</f>
        <v>0</v>
      </c>
      <c r="L786" s="12">
        <f>(H786 - I786) * Dashboard!$I$13 * (Dashboard!$D$12 / 365) * 'Lookups and Calculations'!$F$12</f>
        <v>0</v>
      </c>
      <c r="M786" s="3">
        <f>(G786*2) * Dashboard!$I$13 * (Dashboard!$D$12 / 365) * 'Lookups and Calculations'!$F$12</f>
        <v>1602.0878730267946</v>
      </c>
      <c r="N786" s="12">
        <f>H786 * Dashboard!$I$14 * Dashboard!$I$15 * (Dashboard!$D$12 / 365) * 'Lookups and Calculations'!$F$12</f>
        <v>0</v>
      </c>
    </row>
    <row r="787" spans="1:14" x14ac:dyDescent="0.35">
      <c r="A787" s="2">
        <v>786</v>
      </c>
      <c r="B787" s="11">
        <v>-0.51794233173415227</v>
      </c>
      <c r="C787" s="11">
        <v>0.81091385690610318</v>
      </c>
      <c r="D787" s="3">
        <f>B787*Dashboard!$D$11*Dashboard!$D$10*SQRT(Dashboard!$D$12/365)</f>
        <v>-128595.63710988764</v>
      </c>
      <c r="E787" s="3">
        <f>IF(Dashboard!$I$3,C787*Dashboard!$E$11*Dashboard!$E$10*SQRT(Dashboard!$D$12/365),0)</f>
        <v>402670.24987484945</v>
      </c>
      <c r="F787" s="3">
        <f>D787+IF(Dashboard!$I$3,E787,0)</f>
        <v>274074.61276496178</v>
      </c>
      <c r="G787" s="3">
        <f>IF(Dashboard!$I$4, ('Lookups and Calculations'!$F$9) / (1 - 'Lookups and Calculations'!$F$10), 'Lookups and Calculations'!$F$9)</f>
        <v>1951878.888340465</v>
      </c>
      <c r="H787" s="12">
        <f t="shared" si="24"/>
        <v>0</v>
      </c>
      <c r="I787" s="12">
        <f t="shared" si="25"/>
        <v>0</v>
      </c>
      <c r="J787" s="13">
        <f>(1 - Dashboard!$I$9) * H787 * Dashboard!$I$8 * 'Lookups and Calculations'!$F$12</f>
        <v>0</v>
      </c>
      <c r="K787" s="12">
        <f>(1 - Dashboard!$I$11) * I787 * Dashboard!$I$10 * 'Lookups and Calculations'!$F$12</f>
        <v>0</v>
      </c>
      <c r="L787" s="12">
        <f>(H787 - I787) * Dashboard!$I$13 * (Dashboard!$D$12 / 365) * 'Lookups and Calculations'!$F$12</f>
        <v>0</v>
      </c>
      <c r="M787" s="3">
        <f>(G787*2) * Dashboard!$I$13 * (Dashboard!$D$12 / 365) * 'Lookups and Calculations'!$F$12</f>
        <v>1602.0878730267946</v>
      </c>
      <c r="N787" s="12">
        <f>H787 * Dashboard!$I$14 * Dashboard!$I$15 * (Dashboard!$D$12 / 365) * 'Lookups and Calculations'!$F$12</f>
        <v>0</v>
      </c>
    </row>
    <row r="788" spans="1:14" x14ac:dyDescent="0.35">
      <c r="A788" s="2">
        <v>787</v>
      </c>
      <c r="B788" s="11">
        <v>0.79602927589101191</v>
      </c>
      <c r="C788" s="11">
        <v>-0.38828238207830523</v>
      </c>
      <c r="D788" s="3">
        <f>B788*Dashboard!$D$11*Dashboard!$D$10*SQRT(Dashboard!$D$12/365)</f>
        <v>197639.55486818412</v>
      </c>
      <c r="E788" s="3">
        <f>IF(Dashboard!$I$3,C788*Dashboard!$E$11*Dashboard!$E$10*SQRT(Dashboard!$D$12/365),0)</f>
        <v>-192806.87150913599</v>
      </c>
      <c r="F788" s="3">
        <f>D788+IF(Dashboard!$I$3,E788,0)</f>
        <v>4832.6833590481256</v>
      </c>
      <c r="G788" s="3">
        <f>IF(Dashboard!$I$4, ('Lookups and Calculations'!$F$9) / (1 - 'Lookups and Calculations'!$F$10), 'Lookups and Calculations'!$F$9)</f>
        <v>1951878.888340465</v>
      </c>
      <c r="H788" s="12">
        <f t="shared" si="24"/>
        <v>0</v>
      </c>
      <c r="I788" s="12">
        <f t="shared" si="25"/>
        <v>0</v>
      </c>
      <c r="J788" s="13">
        <f>(1 - Dashboard!$I$9) * H788 * Dashboard!$I$8 * 'Lookups and Calculations'!$F$12</f>
        <v>0</v>
      </c>
      <c r="K788" s="12">
        <f>(1 - Dashboard!$I$11) * I788 * Dashboard!$I$10 * 'Lookups and Calculations'!$F$12</f>
        <v>0</v>
      </c>
      <c r="L788" s="12">
        <f>(H788 - I788) * Dashboard!$I$13 * (Dashboard!$D$12 / 365) * 'Lookups and Calculations'!$F$12</f>
        <v>0</v>
      </c>
      <c r="M788" s="3">
        <f>(G788*2) * Dashboard!$I$13 * (Dashboard!$D$12 / 365) * 'Lookups and Calculations'!$F$12</f>
        <v>1602.0878730267946</v>
      </c>
      <c r="N788" s="12">
        <f>H788 * Dashboard!$I$14 * Dashboard!$I$15 * (Dashboard!$D$12 / 365) * 'Lookups and Calculations'!$F$12</f>
        <v>0</v>
      </c>
    </row>
    <row r="789" spans="1:14" x14ac:dyDescent="0.35">
      <c r="A789" s="2">
        <v>788</v>
      </c>
      <c r="B789" s="11">
        <v>-0.82870136754714629</v>
      </c>
      <c r="C789" s="11">
        <v>-0.1116807467085882</v>
      </c>
      <c r="D789" s="3">
        <f>B789*Dashboard!$D$11*Dashboard!$D$10*SQRT(Dashboard!$D$12/365)</f>
        <v>-205751.43950245602</v>
      </c>
      <c r="E789" s="3">
        <f>IF(Dashboard!$I$3,C789*Dashboard!$E$11*Dashboard!$E$10*SQRT(Dashboard!$D$12/365),0)</f>
        <v>-55456.586171722272</v>
      </c>
      <c r="F789" s="3">
        <f>D789+IF(Dashboard!$I$3,E789,0)</f>
        <v>-261208.02567417829</v>
      </c>
      <c r="G789" s="3">
        <f>IF(Dashboard!$I$4, ('Lookups and Calculations'!$F$9) / (1 - 'Lookups and Calculations'!$F$10), 'Lookups and Calculations'!$F$9)</f>
        <v>1951878.888340465</v>
      </c>
      <c r="H789" s="12">
        <f t="shared" si="24"/>
        <v>0</v>
      </c>
      <c r="I789" s="12">
        <f t="shared" si="25"/>
        <v>0</v>
      </c>
      <c r="J789" s="13">
        <f>(1 - Dashboard!$I$9) * H789 * Dashboard!$I$8 * 'Lookups and Calculations'!$F$12</f>
        <v>0</v>
      </c>
      <c r="K789" s="12">
        <f>(1 - Dashboard!$I$11) * I789 * Dashboard!$I$10 * 'Lookups and Calculations'!$F$12</f>
        <v>0</v>
      </c>
      <c r="L789" s="12">
        <f>(H789 - I789) * Dashboard!$I$13 * (Dashboard!$D$12 / 365) * 'Lookups and Calculations'!$F$12</f>
        <v>0</v>
      </c>
      <c r="M789" s="3">
        <f>(G789*2) * Dashboard!$I$13 * (Dashboard!$D$12 / 365) * 'Lookups and Calculations'!$F$12</f>
        <v>1602.0878730267946</v>
      </c>
      <c r="N789" s="12">
        <f>H789 * Dashboard!$I$14 * Dashboard!$I$15 * (Dashboard!$D$12 / 365) * 'Lookups and Calculations'!$F$12</f>
        <v>0</v>
      </c>
    </row>
    <row r="790" spans="1:14" x14ac:dyDescent="0.35">
      <c r="A790" s="2">
        <v>789</v>
      </c>
      <c r="B790" s="11">
        <v>1.5466846699725618</v>
      </c>
      <c r="C790" s="11">
        <v>0.54890241037607101</v>
      </c>
      <c r="D790" s="3">
        <f>B790*Dashboard!$D$11*Dashboard!$D$10*SQRT(Dashboard!$D$12/365)</f>
        <v>384013.60220409062</v>
      </c>
      <c r="E790" s="3">
        <f>IF(Dashboard!$I$3,C790*Dashboard!$E$11*Dashboard!$E$10*SQRT(Dashboard!$D$12/365),0)</f>
        <v>272564.92025716195</v>
      </c>
      <c r="F790" s="3">
        <f>D790+IF(Dashboard!$I$3,E790,0)</f>
        <v>656578.52246125252</v>
      </c>
      <c r="G790" s="3">
        <f>IF(Dashboard!$I$4, ('Lookups and Calculations'!$F$9) / (1 - 'Lookups and Calculations'!$F$10), 'Lookups and Calculations'!$F$9)</f>
        <v>1951878.888340465</v>
      </c>
      <c r="H790" s="12">
        <f t="shared" si="24"/>
        <v>0</v>
      </c>
      <c r="I790" s="12">
        <f t="shared" si="25"/>
        <v>0</v>
      </c>
      <c r="J790" s="13">
        <f>(1 - Dashboard!$I$9) * H790 * Dashboard!$I$8 * 'Lookups and Calculations'!$F$12</f>
        <v>0</v>
      </c>
      <c r="K790" s="12">
        <f>(1 - Dashboard!$I$11) * I790 * Dashboard!$I$10 * 'Lookups and Calculations'!$F$12</f>
        <v>0</v>
      </c>
      <c r="L790" s="12">
        <f>(H790 - I790) * Dashboard!$I$13 * (Dashboard!$D$12 / 365) * 'Lookups and Calculations'!$F$12</f>
        <v>0</v>
      </c>
      <c r="M790" s="3">
        <f>(G790*2) * Dashboard!$I$13 * (Dashboard!$D$12 / 365) * 'Lookups and Calculations'!$F$12</f>
        <v>1602.0878730267946</v>
      </c>
      <c r="N790" s="12">
        <f>H790 * Dashboard!$I$14 * Dashboard!$I$15 * (Dashboard!$D$12 / 365) * 'Lookups and Calculations'!$F$12</f>
        <v>0</v>
      </c>
    </row>
    <row r="791" spans="1:14" x14ac:dyDescent="0.35">
      <c r="A791" s="2">
        <v>790</v>
      </c>
      <c r="B791" s="11">
        <v>1.4605788121383712</v>
      </c>
      <c r="C791" s="11">
        <v>-1.1566414489088332</v>
      </c>
      <c r="D791" s="3">
        <f>B791*Dashboard!$D$11*Dashboard!$D$10*SQRT(Dashboard!$D$12/365)</f>
        <v>362635.08770807029</v>
      </c>
      <c r="E791" s="3">
        <f>IF(Dashboard!$I$3,C791*Dashboard!$E$11*Dashboard!$E$10*SQRT(Dashboard!$D$12/365),0)</f>
        <v>-574345.96447111527</v>
      </c>
      <c r="F791" s="3">
        <f>D791+IF(Dashboard!$I$3,E791,0)</f>
        <v>-211710.87676304497</v>
      </c>
      <c r="G791" s="3">
        <f>IF(Dashboard!$I$4, ('Lookups and Calculations'!$F$9) / (1 - 'Lookups and Calculations'!$F$10), 'Lookups and Calculations'!$F$9)</f>
        <v>1951878.888340465</v>
      </c>
      <c r="H791" s="12">
        <f t="shared" si="24"/>
        <v>0</v>
      </c>
      <c r="I791" s="12">
        <f t="shared" si="25"/>
        <v>0</v>
      </c>
      <c r="J791" s="13">
        <f>(1 - Dashboard!$I$9) * H791 * Dashboard!$I$8 * 'Lookups and Calculations'!$F$12</f>
        <v>0</v>
      </c>
      <c r="K791" s="12">
        <f>(1 - Dashboard!$I$11) * I791 * Dashboard!$I$10 * 'Lookups and Calculations'!$F$12</f>
        <v>0</v>
      </c>
      <c r="L791" s="12">
        <f>(H791 - I791) * Dashboard!$I$13 * (Dashboard!$D$12 / 365) * 'Lookups and Calculations'!$F$12</f>
        <v>0</v>
      </c>
      <c r="M791" s="3">
        <f>(G791*2) * Dashboard!$I$13 * (Dashboard!$D$12 / 365) * 'Lookups and Calculations'!$F$12</f>
        <v>1602.0878730267946</v>
      </c>
      <c r="N791" s="12">
        <f>H791 * Dashboard!$I$14 * Dashboard!$I$15 * (Dashboard!$D$12 / 365) * 'Lookups and Calculations'!$F$12</f>
        <v>0</v>
      </c>
    </row>
    <row r="792" spans="1:14" x14ac:dyDescent="0.35">
      <c r="A792" s="2">
        <v>791</v>
      </c>
      <c r="B792" s="11">
        <v>0.41607786788764223</v>
      </c>
      <c r="C792" s="11">
        <v>0.28235528404524202</v>
      </c>
      <c r="D792" s="3">
        <f>B792*Dashboard!$D$11*Dashboard!$D$10*SQRT(Dashboard!$D$12/365)</f>
        <v>103304.54807427923</v>
      </c>
      <c r="E792" s="3">
        <f>IF(Dashboard!$I$3,C792*Dashboard!$E$11*Dashboard!$E$10*SQRT(Dashboard!$D$12/365),0)</f>
        <v>140207.3374523019</v>
      </c>
      <c r="F792" s="3">
        <f>D792+IF(Dashboard!$I$3,E792,0)</f>
        <v>243511.88552658114</v>
      </c>
      <c r="G792" s="3">
        <f>IF(Dashboard!$I$4, ('Lookups and Calculations'!$F$9) / (1 - 'Lookups and Calculations'!$F$10), 'Lookups and Calculations'!$F$9)</f>
        <v>1951878.888340465</v>
      </c>
      <c r="H792" s="12">
        <f t="shared" si="24"/>
        <v>0</v>
      </c>
      <c r="I792" s="12">
        <f t="shared" si="25"/>
        <v>0</v>
      </c>
      <c r="J792" s="13">
        <f>(1 - Dashboard!$I$9) * H792 * Dashboard!$I$8 * 'Lookups and Calculations'!$F$12</f>
        <v>0</v>
      </c>
      <c r="K792" s="12">
        <f>(1 - Dashboard!$I$11) * I792 * Dashboard!$I$10 * 'Lookups and Calculations'!$F$12</f>
        <v>0</v>
      </c>
      <c r="L792" s="12">
        <f>(H792 - I792) * Dashboard!$I$13 * (Dashboard!$D$12 / 365) * 'Lookups and Calculations'!$F$12</f>
        <v>0</v>
      </c>
      <c r="M792" s="3">
        <f>(G792*2) * Dashboard!$I$13 * (Dashboard!$D$12 / 365) * 'Lookups and Calculations'!$F$12</f>
        <v>1602.0878730267946</v>
      </c>
      <c r="N792" s="12">
        <f>H792 * Dashboard!$I$14 * Dashboard!$I$15 * (Dashboard!$D$12 / 365) * 'Lookups and Calculations'!$F$12</f>
        <v>0</v>
      </c>
    </row>
    <row r="793" spans="1:14" x14ac:dyDescent="0.35">
      <c r="A793" s="2">
        <v>792</v>
      </c>
      <c r="B793" s="11">
        <v>-0.63998170857783654</v>
      </c>
      <c r="C793" s="11">
        <v>-0.67305292672566464</v>
      </c>
      <c r="D793" s="3">
        <f>B793*Dashboard!$D$11*Dashboard!$D$10*SQRT(Dashboard!$D$12/365)</f>
        <v>-158895.78918504663</v>
      </c>
      <c r="E793" s="3">
        <f>IF(Dashboard!$I$3,C793*Dashboard!$E$11*Dashboard!$E$10*SQRT(Dashboard!$D$12/365),0)</f>
        <v>-334213.53929953085</v>
      </c>
      <c r="F793" s="3">
        <f>D793+IF(Dashboard!$I$3,E793,0)</f>
        <v>-493109.32848457748</v>
      </c>
      <c r="G793" s="3">
        <f>IF(Dashboard!$I$4, ('Lookups and Calculations'!$F$9) / (1 - 'Lookups and Calculations'!$F$10), 'Lookups and Calculations'!$F$9)</f>
        <v>1951878.888340465</v>
      </c>
      <c r="H793" s="12">
        <f t="shared" si="24"/>
        <v>0</v>
      </c>
      <c r="I793" s="12">
        <f t="shared" si="25"/>
        <v>0</v>
      </c>
      <c r="J793" s="13">
        <f>(1 - Dashboard!$I$9) * H793 * Dashboard!$I$8 * 'Lookups and Calculations'!$F$12</f>
        <v>0</v>
      </c>
      <c r="K793" s="12">
        <f>(1 - Dashboard!$I$11) * I793 * Dashboard!$I$10 * 'Lookups and Calculations'!$F$12</f>
        <v>0</v>
      </c>
      <c r="L793" s="12">
        <f>(H793 - I793) * Dashboard!$I$13 * (Dashboard!$D$12 / 365) * 'Lookups and Calculations'!$F$12</f>
        <v>0</v>
      </c>
      <c r="M793" s="3">
        <f>(G793*2) * Dashboard!$I$13 * (Dashboard!$D$12 / 365) * 'Lookups and Calculations'!$F$12</f>
        <v>1602.0878730267946</v>
      </c>
      <c r="N793" s="12">
        <f>H793 * Dashboard!$I$14 * Dashboard!$I$15 * (Dashboard!$D$12 / 365) * 'Lookups and Calculations'!$F$12</f>
        <v>0</v>
      </c>
    </row>
    <row r="794" spans="1:14" x14ac:dyDescent="0.35">
      <c r="A794" s="2">
        <v>793</v>
      </c>
      <c r="B794" s="11">
        <v>-1.026112544037094</v>
      </c>
      <c r="C794" s="11">
        <v>0.75163077562330816</v>
      </c>
      <c r="D794" s="3">
        <f>B794*Dashboard!$D$11*Dashboard!$D$10*SQRT(Dashboard!$D$12/365)</f>
        <v>-254765.03514415666</v>
      </c>
      <c r="E794" s="3">
        <f>IF(Dashboard!$I$3,C794*Dashboard!$E$11*Dashboard!$E$10*SQRT(Dashboard!$D$12/365),0)</f>
        <v>373232.43357636902</v>
      </c>
      <c r="F794" s="3">
        <f>D794+IF(Dashboard!$I$3,E794,0)</f>
        <v>118467.39843221236</v>
      </c>
      <c r="G794" s="3">
        <f>IF(Dashboard!$I$4, ('Lookups and Calculations'!$F$9) / (1 - 'Lookups and Calculations'!$F$10), 'Lookups and Calculations'!$F$9)</f>
        <v>1951878.888340465</v>
      </c>
      <c r="H794" s="12">
        <f t="shared" si="24"/>
        <v>0</v>
      </c>
      <c r="I794" s="12">
        <f t="shared" si="25"/>
        <v>0</v>
      </c>
      <c r="J794" s="13">
        <f>(1 - Dashboard!$I$9) * H794 * Dashboard!$I$8 * 'Lookups and Calculations'!$F$12</f>
        <v>0</v>
      </c>
      <c r="K794" s="12">
        <f>(1 - Dashboard!$I$11) * I794 * Dashboard!$I$10 * 'Lookups and Calculations'!$F$12</f>
        <v>0</v>
      </c>
      <c r="L794" s="12">
        <f>(H794 - I794) * Dashboard!$I$13 * (Dashboard!$D$12 / 365) * 'Lookups and Calculations'!$F$12</f>
        <v>0</v>
      </c>
      <c r="M794" s="3">
        <f>(G794*2) * Dashboard!$I$13 * (Dashboard!$D$12 / 365) * 'Lookups and Calculations'!$F$12</f>
        <v>1602.0878730267946</v>
      </c>
      <c r="N794" s="12">
        <f>H794 * Dashboard!$I$14 * Dashboard!$I$15 * (Dashboard!$D$12 / 365) * 'Lookups and Calculations'!$F$12</f>
        <v>0</v>
      </c>
    </row>
    <row r="795" spans="1:14" x14ac:dyDescent="0.35">
      <c r="A795" s="2">
        <v>794</v>
      </c>
      <c r="B795" s="11">
        <v>-1.2001718192167077</v>
      </c>
      <c r="C795" s="11">
        <v>1.3563216408168954</v>
      </c>
      <c r="D795" s="3">
        <f>B795*Dashboard!$D$11*Dashboard!$D$10*SQRT(Dashboard!$D$12/365)</f>
        <v>-297980.77947550919</v>
      </c>
      <c r="E795" s="3">
        <f>IF(Dashboard!$I$3,C795*Dashboard!$E$11*Dashboard!$E$10*SQRT(Dashboard!$D$12/365),0)</f>
        <v>673499.86606733303</v>
      </c>
      <c r="F795" s="3">
        <f>D795+IF(Dashboard!$I$3,E795,0)</f>
        <v>375519.08659182384</v>
      </c>
      <c r="G795" s="3">
        <f>IF(Dashboard!$I$4, ('Lookups and Calculations'!$F$9) / (1 - 'Lookups and Calculations'!$F$10), 'Lookups and Calculations'!$F$9)</f>
        <v>1951878.888340465</v>
      </c>
      <c r="H795" s="12">
        <f t="shared" si="24"/>
        <v>0</v>
      </c>
      <c r="I795" s="12">
        <f t="shared" si="25"/>
        <v>0</v>
      </c>
      <c r="J795" s="13">
        <f>(1 - Dashboard!$I$9) * H795 * Dashboard!$I$8 * 'Lookups and Calculations'!$F$12</f>
        <v>0</v>
      </c>
      <c r="K795" s="12">
        <f>(1 - Dashboard!$I$11) * I795 * Dashboard!$I$10 * 'Lookups and Calculations'!$F$12</f>
        <v>0</v>
      </c>
      <c r="L795" s="12">
        <f>(H795 - I795) * Dashboard!$I$13 * (Dashboard!$D$12 / 365) * 'Lookups and Calculations'!$F$12</f>
        <v>0</v>
      </c>
      <c r="M795" s="3">
        <f>(G795*2) * Dashboard!$I$13 * (Dashboard!$D$12 / 365) * 'Lookups and Calculations'!$F$12</f>
        <v>1602.0878730267946</v>
      </c>
      <c r="N795" s="12">
        <f>H795 * Dashboard!$I$14 * Dashboard!$I$15 * (Dashboard!$D$12 / 365) * 'Lookups and Calculations'!$F$12</f>
        <v>0</v>
      </c>
    </row>
    <row r="796" spans="1:14" x14ac:dyDescent="0.35">
      <c r="A796" s="2">
        <v>795</v>
      </c>
      <c r="B796" s="11">
        <v>0.65776093221446374</v>
      </c>
      <c r="C796" s="11">
        <v>3.0213134189223889E-2</v>
      </c>
      <c r="D796" s="3">
        <f>B796*Dashboard!$D$11*Dashboard!$D$10*SQRT(Dashboard!$D$12/365)</f>
        <v>163310.04623798194</v>
      </c>
      <c r="E796" s="3">
        <f>IF(Dashboard!$I$3,C796*Dashboard!$E$11*Dashboard!$E$10*SQRT(Dashboard!$D$12/365),0)</f>
        <v>15002.740660881134</v>
      </c>
      <c r="F796" s="3">
        <f>D796+IF(Dashboard!$I$3,E796,0)</f>
        <v>178312.78689886307</v>
      </c>
      <c r="G796" s="3">
        <f>IF(Dashboard!$I$4, ('Lookups and Calculations'!$F$9) / (1 - 'Lookups and Calculations'!$F$10), 'Lookups and Calculations'!$F$9)</f>
        <v>1951878.888340465</v>
      </c>
      <c r="H796" s="12">
        <f t="shared" si="24"/>
        <v>0</v>
      </c>
      <c r="I796" s="12">
        <f t="shared" si="25"/>
        <v>0</v>
      </c>
      <c r="J796" s="13">
        <f>(1 - Dashboard!$I$9) * H796 * Dashboard!$I$8 * 'Lookups and Calculations'!$F$12</f>
        <v>0</v>
      </c>
      <c r="K796" s="12">
        <f>(1 - Dashboard!$I$11) * I796 * Dashboard!$I$10 * 'Lookups and Calculations'!$F$12</f>
        <v>0</v>
      </c>
      <c r="L796" s="12">
        <f>(H796 - I796) * Dashboard!$I$13 * (Dashboard!$D$12 / 365) * 'Lookups and Calculations'!$F$12</f>
        <v>0</v>
      </c>
      <c r="M796" s="3">
        <f>(G796*2) * Dashboard!$I$13 * (Dashboard!$D$12 / 365) * 'Lookups and Calculations'!$F$12</f>
        <v>1602.0878730267946</v>
      </c>
      <c r="N796" s="12">
        <f>H796 * Dashboard!$I$14 * Dashboard!$I$15 * (Dashboard!$D$12 / 365) * 'Lookups and Calculations'!$F$12</f>
        <v>0</v>
      </c>
    </row>
    <row r="797" spans="1:14" x14ac:dyDescent="0.35">
      <c r="A797" s="2">
        <v>796</v>
      </c>
      <c r="B797" s="11">
        <v>0.26837455793934811</v>
      </c>
      <c r="C797" s="11">
        <v>0.18723098695564644</v>
      </c>
      <c r="D797" s="3">
        <f>B797*Dashboard!$D$11*Dashboard!$D$10*SQRT(Dashboard!$D$12/365)</f>
        <v>66632.509350498571</v>
      </c>
      <c r="E797" s="3">
        <f>IF(Dashboard!$I$3,C797*Dashboard!$E$11*Dashboard!$E$10*SQRT(Dashboard!$D$12/365),0)</f>
        <v>92972.080399995699</v>
      </c>
      <c r="F797" s="3">
        <f>D797+IF(Dashboard!$I$3,E797,0)</f>
        <v>159604.58975049428</v>
      </c>
      <c r="G797" s="3">
        <f>IF(Dashboard!$I$4, ('Lookups and Calculations'!$F$9) / (1 - 'Lookups and Calculations'!$F$10), 'Lookups and Calculations'!$F$9)</f>
        <v>1951878.888340465</v>
      </c>
      <c r="H797" s="12">
        <f t="shared" si="24"/>
        <v>0</v>
      </c>
      <c r="I797" s="12">
        <f t="shared" si="25"/>
        <v>0</v>
      </c>
      <c r="J797" s="13">
        <f>(1 - Dashboard!$I$9) * H797 * Dashboard!$I$8 * 'Lookups and Calculations'!$F$12</f>
        <v>0</v>
      </c>
      <c r="K797" s="12">
        <f>(1 - Dashboard!$I$11) * I797 * Dashboard!$I$10 * 'Lookups and Calculations'!$F$12</f>
        <v>0</v>
      </c>
      <c r="L797" s="12">
        <f>(H797 - I797) * Dashboard!$I$13 * (Dashboard!$D$12 / 365) * 'Lookups and Calculations'!$F$12</f>
        <v>0</v>
      </c>
      <c r="M797" s="3">
        <f>(G797*2) * Dashboard!$I$13 * (Dashboard!$D$12 / 365) * 'Lookups and Calculations'!$F$12</f>
        <v>1602.0878730267946</v>
      </c>
      <c r="N797" s="12">
        <f>H797 * Dashboard!$I$14 * Dashboard!$I$15 * (Dashboard!$D$12 / 365) * 'Lookups and Calculations'!$F$12</f>
        <v>0</v>
      </c>
    </row>
    <row r="798" spans="1:14" x14ac:dyDescent="0.35">
      <c r="A798" s="2">
        <v>797</v>
      </c>
      <c r="B798" s="11">
        <v>0.27223289726439021</v>
      </c>
      <c r="C798" s="11">
        <v>0.33311714441783208</v>
      </c>
      <c r="D798" s="3">
        <f>B798*Dashboard!$D$11*Dashboard!$D$10*SQRT(Dashboard!$D$12/365)</f>
        <v>67590.464654187832</v>
      </c>
      <c r="E798" s="3">
        <f>IF(Dashboard!$I$3,C798*Dashboard!$E$11*Dashboard!$E$10*SQRT(Dashboard!$D$12/365),0)</f>
        <v>165413.82618876194</v>
      </c>
      <c r="F798" s="3">
        <f>D798+IF(Dashboard!$I$3,E798,0)</f>
        <v>233004.29084294976</v>
      </c>
      <c r="G798" s="3">
        <f>IF(Dashboard!$I$4, ('Lookups and Calculations'!$F$9) / (1 - 'Lookups and Calculations'!$F$10), 'Lookups and Calculations'!$F$9)</f>
        <v>1951878.888340465</v>
      </c>
      <c r="H798" s="12">
        <f t="shared" si="24"/>
        <v>0</v>
      </c>
      <c r="I798" s="12">
        <f t="shared" si="25"/>
        <v>0</v>
      </c>
      <c r="J798" s="13">
        <f>(1 - Dashboard!$I$9) * H798 * Dashboard!$I$8 * 'Lookups and Calculations'!$F$12</f>
        <v>0</v>
      </c>
      <c r="K798" s="12">
        <f>(1 - Dashboard!$I$11) * I798 * Dashboard!$I$10 * 'Lookups and Calculations'!$F$12</f>
        <v>0</v>
      </c>
      <c r="L798" s="12">
        <f>(H798 - I798) * Dashboard!$I$13 * (Dashboard!$D$12 / 365) * 'Lookups and Calculations'!$F$12</f>
        <v>0</v>
      </c>
      <c r="M798" s="3">
        <f>(G798*2) * Dashboard!$I$13 * (Dashboard!$D$12 / 365) * 'Lookups and Calculations'!$F$12</f>
        <v>1602.0878730267946</v>
      </c>
      <c r="N798" s="12">
        <f>H798 * Dashboard!$I$14 * Dashboard!$I$15 * (Dashboard!$D$12 / 365) * 'Lookups and Calculations'!$F$12</f>
        <v>0</v>
      </c>
    </row>
    <row r="799" spans="1:14" x14ac:dyDescent="0.35">
      <c r="A799" s="2">
        <v>798</v>
      </c>
      <c r="B799" s="11">
        <v>-0.3012257389600127</v>
      </c>
      <c r="C799" s="11">
        <v>-1.2620265848079768</v>
      </c>
      <c r="D799" s="3">
        <f>B799*Dashboard!$D$11*Dashboard!$D$10*SQRT(Dashboard!$D$12/365)</f>
        <v>-74788.858608571871</v>
      </c>
      <c r="E799" s="3">
        <f>IF(Dashboard!$I$3,C799*Dashboard!$E$11*Dashboard!$E$10*SQRT(Dashboard!$D$12/365),0)</f>
        <v>-626676.37989589036</v>
      </c>
      <c r="F799" s="3">
        <f>D799+IF(Dashboard!$I$3,E799,0)</f>
        <v>-701465.23850446218</v>
      </c>
      <c r="G799" s="3">
        <f>IF(Dashboard!$I$4, ('Lookups and Calculations'!$F$9) / (1 - 'Lookups and Calculations'!$F$10), 'Lookups and Calculations'!$F$9)</f>
        <v>1951878.888340465</v>
      </c>
      <c r="H799" s="12">
        <f t="shared" si="24"/>
        <v>0</v>
      </c>
      <c r="I799" s="12">
        <f t="shared" si="25"/>
        <v>0</v>
      </c>
      <c r="J799" s="13">
        <f>(1 - Dashboard!$I$9) * H799 * Dashboard!$I$8 * 'Lookups and Calculations'!$F$12</f>
        <v>0</v>
      </c>
      <c r="K799" s="12">
        <f>(1 - Dashboard!$I$11) * I799 * Dashboard!$I$10 * 'Lookups and Calculations'!$F$12</f>
        <v>0</v>
      </c>
      <c r="L799" s="12">
        <f>(H799 - I799) * Dashboard!$I$13 * (Dashboard!$D$12 / 365) * 'Lookups and Calculations'!$F$12</f>
        <v>0</v>
      </c>
      <c r="M799" s="3">
        <f>(G799*2) * Dashboard!$I$13 * (Dashboard!$D$12 / 365) * 'Lookups and Calculations'!$F$12</f>
        <v>1602.0878730267946</v>
      </c>
      <c r="N799" s="12">
        <f>H799 * Dashboard!$I$14 * Dashboard!$I$15 * (Dashboard!$D$12 / 365) * 'Lookups and Calculations'!$F$12</f>
        <v>0</v>
      </c>
    </row>
    <row r="800" spans="1:14" x14ac:dyDescent="0.35">
      <c r="A800" s="2">
        <v>799</v>
      </c>
      <c r="B800" s="11">
        <v>0.52319879575370176</v>
      </c>
      <c r="C800" s="11">
        <v>0.16053863618586831</v>
      </c>
      <c r="D800" s="3">
        <f>B800*Dashboard!$D$11*Dashboard!$D$10*SQRT(Dashboard!$D$12/365)</f>
        <v>129900.72128262934</v>
      </c>
      <c r="E800" s="3">
        <f>IF(Dashboard!$I$3,C800*Dashboard!$E$11*Dashboard!$E$10*SQRT(Dashboard!$D$12/365),0)</f>
        <v>79717.632393370688</v>
      </c>
      <c r="F800" s="3">
        <f>D800+IF(Dashboard!$I$3,E800,0)</f>
        <v>209618.35367600003</v>
      </c>
      <c r="G800" s="3">
        <f>IF(Dashboard!$I$4, ('Lookups and Calculations'!$F$9) / (1 - 'Lookups and Calculations'!$F$10), 'Lookups and Calculations'!$F$9)</f>
        <v>1951878.888340465</v>
      </c>
      <c r="H800" s="12">
        <f t="shared" si="24"/>
        <v>0</v>
      </c>
      <c r="I800" s="12">
        <f t="shared" si="25"/>
        <v>0</v>
      </c>
      <c r="J800" s="13">
        <f>(1 - Dashboard!$I$9) * H800 * Dashboard!$I$8 * 'Lookups and Calculations'!$F$12</f>
        <v>0</v>
      </c>
      <c r="K800" s="12">
        <f>(1 - Dashboard!$I$11) * I800 * Dashboard!$I$10 * 'Lookups and Calculations'!$F$12</f>
        <v>0</v>
      </c>
      <c r="L800" s="12">
        <f>(H800 - I800) * Dashboard!$I$13 * (Dashboard!$D$12 / 365) * 'Lookups and Calculations'!$F$12</f>
        <v>0</v>
      </c>
      <c r="M800" s="3">
        <f>(G800*2) * Dashboard!$I$13 * (Dashboard!$D$12 / 365) * 'Lookups and Calculations'!$F$12</f>
        <v>1602.0878730267946</v>
      </c>
      <c r="N800" s="12">
        <f>H800 * Dashboard!$I$14 * Dashboard!$I$15 * (Dashboard!$D$12 / 365) * 'Lookups and Calculations'!$F$12</f>
        <v>0</v>
      </c>
    </row>
    <row r="801" spans="1:14" x14ac:dyDescent="0.35">
      <c r="A801" s="2">
        <v>800</v>
      </c>
      <c r="B801" s="11">
        <v>-0.83761905574650442</v>
      </c>
      <c r="C801" s="11">
        <v>-1.7889451019025036</v>
      </c>
      <c r="D801" s="3">
        <f>B801*Dashboard!$D$11*Dashboard!$D$10*SQRT(Dashboard!$D$12/365)</f>
        <v>-207965.53888240864</v>
      </c>
      <c r="E801" s="3">
        <f>IF(Dashboard!$I$3,C801*Dashboard!$E$11*Dashboard!$E$10*SQRT(Dashboard!$D$12/365),0)</f>
        <v>-888324.9004325252</v>
      </c>
      <c r="F801" s="3">
        <f>D801+IF(Dashboard!$I$3,E801,0)</f>
        <v>-1096290.439314934</v>
      </c>
      <c r="G801" s="3">
        <f>IF(Dashboard!$I$4, ('Lookups and Calculations'!$F$9) / (1 - 'Lookups and Calculations'!$F$10), 'Lookups and Calculations'!$F$9)</f>
        <v>1951878.888340465</v>
      </c>
      <c r="H801" s="12">
        <f t="shared" si="24"/>
        <v>0</v>
      </c>
      <c r="I801" s="12">
        <f t="shared" si="25"/>
        <v>0</v>
      </c>
      <c r="J801" s="13">
        <f>(1 - Dashboard!$I$9) * H801 * Dashboard!$I$8 * 'Lookups and Calculations'!$F$12</f>
        <v>0</v>
      </c>
      <c r="K801" s="12">
        <f>(1 - Dashboard!$I$11) * I801 * Dashboard!$I$10 * 'Lookups and Calculations'!$F$12</f>
        <v>0</v>
      </c>
      <c r="L801" s="12">
        <f>(H801 - I801) * Dashboard!$I$13 * (Dashboard!$D$12 / 365) * 'Lookups and Calculations'!$F$12</f>
        <v>0</v>
      </c>
      <c r="M801" s="3">
        <f>(G801*2) * Dashboard!$I$13 * (Dashboard!$D$12 / 365) * 'Lookups and Calculations'!$F$12</f>
        <v>1602.0878730267946</v>
      </c>
      <c r="N801" s="12">
        <f>H801 * Dashboard!$I$14 * Dashboard!$I$15 * (Dashboard!$D$12 / 365) * 'Lookups and Calculations'!$F$12</f>
        <v>0</v>
      </c>
    </row>
    <row r="802" spans="1:14" x14ac:dyDescent="0.35">
      <c r="A802" s="2">
        <v>801</v>
      </c>
      <c r="B802" s="11">
        <v>1.9434364357157581</v>
      </c>
      <c r="C802" s="11">
        <v>0.72924543135607933</v>
      </c>
      <c r="D802" s="3">
        <f>B802*Dashboard!$D$11*Dashboard!$D$10*SQRT(Dashboard!$D$12/365)</f>
        <v>482519.83149682765</v>
      </c>
      <c r="E802" s="3">
        <f>IF(Dashboard!$I$3,C802*Dashboard!$E$11*Dashboard!$E$10*SQRT(Dashboard!$D$12/365),0)</f>
        <v>362116.68793599913</v>
      </c>
      <c r="F802" s="3">
        <f>D802+IF(Dashboard!$I$3,E802,0)</f>
        <v>844636.51943282678</v>
      </c>
      <c r="G802" s="3">
        <f>IF(Dashboard!$I$4, ('Lookups and Calculations'!$F$9) / (1 - 'Lookups and Calculations'!$F$10), 'Lookups and Calculations'!$F$9)</f>
        <v>1951878.888340465</v>
      </c>
      <c r="H802" s="12">
        <f t="shared" si="24"/>
        <v>0</v>
      </c>
      <c r="I802" s="12">
        <f t="shared" si="25"/>
        <v>0</v>
      </c>
      <c r="J802" s="13">
        <f>(1 - Dashboard!$I$9) * H802 * Dashboard!$I$8 * 'Lookups and Calculations'!$F$12</f>
        <v>0</v>
      </c>
      <c r="K802" s="12">
        <f>(1 - Dashboard!$I$11) * I802 * Dashboard!$I$10 * 'Lookups and Calculations'!$F$12</f>
        <v>0</v>
      </c>
      <c r="L802" s="12">
        <f>(H802 - I802) * Dashboard!$I$13 * (Dashboard!$D$12 / 365) * 'Lookups and Calculations'!$F$12</f>
        <v>0</v>
      </c>
      <c r="M802" s="3">
        <f>(G802*2) * Dashboard!$I$13 * (Dashboard!$D$12 / 365) * 'Lookups and Calculations'!$F$12</f>
        <v>1602.0878730267946</v>
      </c>
      <c r="N802" s="12">
        <f>H802 * Dashboard!$I$14 * Dashboard!$I$15 * (Dashboard!$D$12 / 365) * 'Lookups and Calculations'!$F$12</f>
        <v>0</v>
      </c>
    </row>
    <row r="803" spans="1:14" x14ac:dyDescent="0.35">
      <c r="A803" s="2">
        <v>802</v>
      </c>
      <c r="B803" s="11">
        <v>0.71075025312832196</v>
      </c>
      <c r="C803" s="11">
        <v>-1.3073947988440293</v>
      </c>
      <c r="D803" s="3">
        <f>B803*Dashboard!$D$11*Dashboard!$D$10*SQRT(Dashboard!$D$12/365)</f>
        <v>176466.32844438683</v>
      </c>
      <c r="E803" s="3">
        <f>IF(Dashboard!$I$3,C803*Dashboard!$E$11*Dashboard!$E$10*SQRT(Dashboard!$D$12/365),0)</f>
        <v>-649204.58055085619</v>
      </c>
      <c r="F803" s="3">
        <f>D803+IF(Dashboard!$I$3,E803,0)</f>
        <v>-472738.25210646936</v>
      </c>
      <c r="G803" s="3">
        <f>IF(Dashboard!$I$4, ('Lookups and Calculations'!$F$9) / (1 - 'Lookups and Calculations'!$F$10), 'Lookups and Calculations'!$F$9)</f>
        <v>1951878.888340465</v>
      </c>
      <c r="H803" s="12">
        <f t="shared" si="24"/>
        <v>0</v>
      </c>
      <c r="I803" s="12">
        <f t="shared" si="25"/>
        <v>0</v>
      </c>
      <c r="J803" s="13">
        <f>(1 - Dashboard!$I$9) * H803 * Dashboard!$I$8 * 'Lookups and Calculations'!$F$12</f>
        <v>0</v>
      </c>
      <c r="K803" s="12">
        <f>(1 - Dashboard!$I$11) * I803 * Dashboard!$I$10 * 'Lookups and Calculations'!$F$12</f>
        <v>0</v>
      </c>
      <c r="L803" s="12">
        <f>(H803 - I803) * Dashboard!$I$13 * (Dashboard!$D$12 / 365) * 'Lookups and Calculations'!$F$12</f>
        <v>0</v>
      </c>
      <c r="M803" s="3">
        <f>(G803*2) * Dashboard!$I$13 * (Dashboard!$D$12 / 365) * 'Lookups and Calculations'!$F$12</f>
        <v>1602.0878730267946</v>
      </c>
      <c r="N803" s="12">
        <f>H803 * Dashboard!$I$14 * Dashboard!$I$15 * (Dashboard!$D$12 / 365) * 'Lookups and Calculations'!$F$12</f>
        <v>0</v>
      </c>
    </row>
    <row r="804" spans="1:14" x14ac:dyDescent="0.35">
      <c r="A804" s="2">
        <v>803</v>
      </c>
      <c r="B804" s="11">
        <v>0.95152056472290814</v>
      </c>
      <c r="C804" s="11">
        <v>-0.36740918949096218</v>
      </c>
      <c r="D804" s="3">
        <f>B804*Dashboard!$D$11*Dashboard!$D$10*SQRT(Dashboard!$D$12/365)</f>
        <v>236245.20674727877</v>
      </c>
      <c r="E804" s="3">
        <f>IF(Dashboard!$I$3,C804*Dashboard!$E$11*Dashboard!$E$10*SQRT(Dashboard!$D$12/365),0)</f>
        <v>-182442.00524960615</v>
      </c>
      <c r="F804" s="3">
        <f>D804+IF(Dashboard!$I$3,E804,0)</f>
        <v>53803.20149767262</v>
      </c>
      <c r="G804" s="3">
        <f>IF(Dashboard!$I$4, ('Lookups and Calculations'!$F$9) / (1 - 'Lookups and Calculations'!$F$10), 'Lookups and Calculations'!$F$9)</f>
        <v>1951878.888340465</v>
      </c>
      <c r="H804" s="12">
        <f t="shared" si="24"/>
        <v>0</v>
      </c>
      <c r="I804" s="12">
        <f t="shared" si="25"/>
        <v>0</v>
      </c>
      <c r="J804" s="13">
        <f>(1 - Dashboard!$I$9) * H804 * Dashboard!$I$8 * 'Lookups and Calculations'!$F$12</f>
        <v>0</v>
      </c>
      <c r="K804" s="12">
        <f>(1 - Dashboard!$I$11) * I804 * Dashboard!$I$10 * 'Lookups and Calculations'!$F$12</f>
        <v>0</v>
      </c>
      <c r="L804" s="12">
        <f>(H804 - I804) * Dashboard!$I$13 * (Dashboard!$D$12 / 365) * 'Lookups and Calculations'!$F$12</f>
        <v>0</v>
      </c>
      <c r="M804" s="3">
        <f>(G804*2) * Dashboard!$I$13 * (Dashboard!$D$12 / 365) * 'Lookups and Calculations'!$F$12</f>
        <v>1602.0878730267946</v>
      </c>
      <c r="N804" s="12">
        <f>H804 * Dashboard!$I$14 * Dashboard!$I$15 * (Dashboard!$D$12 / 365) * 'Lookups and Calculations'!$F$12</f>
        <v>0</v>
      </c>
    </row>
    <row r="805" spans="1:14" x14ac:dyDescent="0.35">
      <c r="A805" s="2">
        <v>804</v>
      </c>
      <c r="B805" s="11">
        <v>0.75902003593429623</v>
      </c>
      <c r="C805" s="11">
        <v>1.6556128075800929</v>
      </c>
      <c r="D805" s="3">
        <f>B805*Dashboard!$D$11*Dashboard!$D$10*SQRT(Dashboard!$D$12/365)</f>
        <v>188450.83539192131</v>
      </c>
      <c r="E805" s="3">
        <f>IF(Dashboard!$I$3,C805*Dashboard!$E$11*Dashboard!$E$10*SQRT(Dashboard!$D$12/365),0)</f>
        <v>822116.94527927041</v>
      </c>
      <c r="F805" s="3">
        <f>D805+IF(Dashboard!$I$3,E805,0)</f>
        <v>1010567.7806711918</v>
      </c>
      <c r="G805" s="3">
        <f>IF(Dashboard!$I$4, ('Lookups and Calculations'!$F$9) / (1 - 'Lookups and Calculations'!$F$10), 'Lookups and Calculations'!$F$9)</f>
        <v>1951878.888340465</v>
      </c>
      <c r="H805" s="12">
        <f t="shared" si="24"/>
        <v>0</v>
      </c>
      <c r="I805" s="12">
        <f t="shared" si="25"/>
        <v>0</v>
      </c>
      <c r="J805" s="13">
        <f>(1 - Dashboard!$I$9) * H805 * Dashboard!$I$8 * 'Lookups and Calculations'!$F$12</f>
        <v>0</v>
      </c>
      <c r="K805" s="12">
        <f>(1 - Dashboard!$I$11) * I805 * Dashboard!$I$10 * 'Lookups and Calculations'!$F$12</f>
        <v>0</v>
      </c>
      <c r="L805" s="12">
        <f>(H805 - I805) * Dashboard!$I$13 * (Dashboard!$D$12 / 365) * 'Lookups and Calculations'!$F$12</f>
        <v>0</v>
      </c>
      <c r="M805" s="3">
        <f>(G805*2) * Dashboard!$I$13 * (Dashboard!$D$12 / 365) * 'Lookups and Calculations'!$F$12</f>
        <v>1602.0878730267946</v>
      </c>
      <c r="N805" s="12">
        <f>H805 * Dashboard!$I$14 * Dashboard!$I$15 * (Dashboard!$D$12 / 365) * 'Lookups and Calculations'!$F$12</f>
        <v>0</v>
      </c>
    </row>
    <row r="806" spans="1:14" x14ac:dyDescent="0.35">
      <c r="A806" s="2">
        <v>805</v>
      </c>
      <c r="B806" s="11">
        <v>0.8915155560373127</v>
      </c>
      <c r="C806" s="11">
        <v>-3.263907272965235</v>
      </c>
      <c r="D806" s="3">
        <f>B806*Dashboard!$D$11*Dashboard!$D$10*SQRT(Dashboard!$D$12/365)</f>
        <v>221347.05718712829</v>
      </c>
      <c r="E806" s="3">
        <f>IF(Dashboard!$I$3,C806*Dashboard!$E$11*Dashboard!$E$10*SQRT(Dashboard!$D$12/365),0)</f>
        <v>-1620737.3273748748</v>
      </c>
      <c r="F806" s="3">
        <f>D806+IF(Dashboard!$I$3,E806,0)</f>
        <v>-1399390.2701877465</v>
      </c>
      <c r="G806" s="3">
        <f>IF(Dashboard!$I$4, ('Lookups and Calculations'!$F$9) / (1 - 'Lookups and Calculations'!$F$10), 'Lookups and Calculations'!$F$9)</f>
        <v>1951878.888340465</v>
      </c>
      <c r="H806" s="12">
        <f t="shared" si="24"/>
        <v>0</v>
      </c>
      <c r="I806" s="12">
        <f t="shared" si="25"/>
        <v>0</v>
      </c>
      <c r="J806" s="13">
        <f>(1 - Dashboard!$I$9) * H806 * Dashboard!$I$8 * 'Lookups and Calculations'!$F$12</f>
        <v>0</v>
      </c>
      <c r="K806" s="12">
        <f>(1 - Dashboard!$I$11) * I806 * Dashboard!$I$10 * 'Lookups and Calculations'!$F$12</f>
        <v>0</v>
      </c>
      <c r="L806" s="12">
        <f>(H806 - I806) * Dashboard!$I$13 * (Dashboard!$D$12 / 365) * 'Lookups and Calculations'!$F$12</f>
        <v>0</v>
      </c>
      <c r="M806" s="3">
        <f>(G806*2) * Dashboard!$I$13 * (Dashboard!$D$12 / 365) * 'Lookups and Calculations'!$F$12</f>
        <v>1602.0878730267946</v>
      </c>
      <c r="N806" s="12">
        <f>H806 * Dashboard!$I$14 * Dashboard!$I$15 * (Dashboard!$D$12 / 365) * 'Lookups and Calculations'!$F$12</f>
        <v>0</v>
      </c>
    </row>
    <row r="807" spans="1:14" x14ac:dyDescent="0.35">
      <c r="A807" s="2">
        <v>806</v>
      </c>
      <c r="B807" s="11">
        <v>-0.51398668471343567</v>
      </c>
      <c r="C807" s="11">
        <v>-0.70385506580318202</v>
      </c>
      <c r="D807" s="3">
        <f>B807*Dashboard!$D$11*Dashboard!$D$10*SQRT(Dashboard!$D$12/365)</f>
        <v>-127613.52207961441</v>
      </c>
      <c r="E807" s="3">
        <f>IF(Dashboard!$I$3,C807*Dashboard!$E$11*Dashboard!$E$10*SQRT(Dashboard!$D$12/365),0)</f>
        <v>-349508.75830879243</v>
      </c>
      <c r="F807" s="3">
        <f>D807+IF(Dashboard!$I$3,E807,0)</f>
        <v>-477122.28038840683</v>
      </c>
      <c r="G807" s="3">
        <f>IF(Dashboard!$I$4, ('Lookups and Calculations'!$F$9) / (1 - 'Lookups and Calculations'!$F$10), 'Lookups and Calculations'!$F$9)</f>
        <v>1951878.888340465</v>
      </c>
      <c r="H807" s="12">
        <f t="shared" si="24"/>
        <v>0</v>
      </c>
      <c r="I807" s="12">
        <f t="shared" si="25"/>
        <v>0</v>
      </c>
      <c r="J807" s="13">
        <f>(1 - Dashboard!$I$9) * H807 * Dashboard!$I$8 * 'Lookups and Calculations'!$F$12</f>
        <v>0</v>
      </c>
      <c r="K807" s="12">
        <f>(1 - Dashboard!$I$11) * I807 * Dashboard!$I$10 * 'Lookups and Calculations'!$F$12</f>
        <v>0</v>
      </c>
      <c r="L807" s="12">
        <f>(H807 - I807) * Dashboard!$I$13 * (Dashboard!$D$12 / 365) * 'Lookups and Calculations'!$F$12</f>
        <v>0</v>
      </c>
      <c r="M807" s="3">
        <f>(G807*2) * Dashboard!$I$13 * (Dashboard!$D$12 / 365) * 'Lookups and Calculations'!$F$12</f>
        <v>1602.0878730267946</v>
      </c>
      <c r="N807" s="12">
        <f>H807 * Dashboard!$I$14 * Dashboard!$I$15 * (Dashboard!$D$12 / 365) * 'Lookups and Calculations'!$F$12</f>
        <v>0</v>
      </c>
    </row>
    <row r="808" spans="1:14" x14ac:dyDescent="0.35">
      <c r="A808" s="2">
        <v>807</v>
      </c>
      <c r="B808" s="11">
        <v>0.19612894168475498</v>
      </c>
      <c r="C808" s="11">
        <v>-1.5618267437460036</v>
      </c>
      <c r="D808" s="3">
        <f>B808*Dashboard!$D$11*Dashboard!$D$10*SQRT(Dashboard!$D$12/365)</f>
        <v>48695.240119096088</v>
      </c>
      <c r="E808" s="3">
        <f>IF(Dashboard!$I$3,C808*Dashboard!$E$11*Dashboard!$E$10*SQRT(Dashboard!$D$12/365),0)</f>
        <v>-775546.20606051257</v>
      </c>
      <c r="F808" s="3">
        <f>D808+IF(Dashboard!$I$3,E808,0)</f>
        <v>-726850.96594141645</v>
      </c>
      <c r="G808" s="3">
        <f>IF(Dashboard!$I$4, ('Lookups and Calculations'!$F$9) / (1 - 'Lookups and Calculations'!$F$10), 'Lookups and Calculations'!$F$9)</f>
        <v>1951878.888340465</v>
      </c>
      <c r="H808" s="12">
        <f t="shared" si="24"/>
        <v>0</v>
      </c>
      <c r="I808" s="12">
        <f t="shared" si="25"/>
        <v>0</v>
      </c>
      <c r="J808" s="13">
        <f>(1 - Dashboard!$I$9) * H808 * Dashboard!$I$8 * 'Lookups and Calculations'!$F$12</f>
        <v>0</v>
      </c>
      <c r="K808" s="12">
        <f>(1 - Dashboard!$I$11) * I808 * Dashboard!$I$10 * 'Lookups and Calculations'!$F$12</f>
        <v>0</v>
      </c>
      <c r="L808" s="12">
        <f>(H808 - I808) * Dashboard!$I$13 * (Dashboard!$D$12 / 365) * 'Lookups and Calculations'!$F$12</f>
        <v>0</v>
      </c>
      <c r="M808" s="3">
        <f>(G808*2) * Dashboard!$I$13 * (Dashboard!$D$12 / 365) * 'Lookups and Calculations'!$F$12</f>
        <v>1602.0878730267946</v>
      </c>
      <c r="N808" s="12">
        <f>H808 * Dashboard!$I$14 * Dashboard!$I$15 * (Dashboard!$D$12 / 365) * 'Lookups and Calculations'!$F$12</f>
        <v>0</v>
      </c>
    </row>
    <row r="809" spans="1:14" x14ac:dyDescent="0.35">
      <c r="A809" s="2">
        <v>808</v>
      </c>
      <c r="B809" s="11">
        <v>-0.45294129283420476</v>
      </c>
      <c r="C809" s="11">
        <v>0.9670386673854362</v>
      </c>
      <c r="D809" s="3">
        <f>B809*Dashboard!$D$11*Dashboard!$D$10*SQRT(Dashboard!$D$12/365)</f>
        <v>-112457.0643422272</v>
      </c>
      <c r="E809" s="3">
        <f>IF(Dashboard!$I$3,C809*Dashboard!$E$11*Dashboard!$E$10*SQRT(Dashboard!$D$12/365),0)</f>
        <v>480196.13738062425</v>
      </c>
      <c r="F809" s="3">
        <f>D809+IF(Dashboard!$I$3,E809,0)</f>
        <v>367739.07303839707</v>
      </c>
      <c r="G809" s="3">
        <f>IF(Dashboard!$I$4, ('Lookups and Calculations'!$F$9) / (1 - 'Lookups and Calculations'!$F$10), 'Lookups and Calculations'!$F$9)</f>
        <v>1951878.888340465</v>
      </c>
      <c r="H809" s="12">
        <f t="shared" si="24"/>
        <v>0</v>
      </c>
      <c r="I809" s="12">
        <f t="shared" si="25"/>
        <v>0</v>
      </c>
      <c r="J809" s="13">
        <f>(1 - Dashboard!$I$9) * H809 * Dashboard!$I$8 * 'Lookups and Calculations'!$F$12</f>
        <v>0</v>
      </c>
      <c r="K809" s="12">
        <f>(1 - Dashboard!$I$11) * I809 * Dashboard!$I$10 * 'Lookups and Calculations'!$F$12</f>
        <v>0</v>
      </c>
      <c r="L809" s="12">
        <f>(H809 - I809) * Dashboard!$I$13 * (Dashboard!$D$12 / 365) * 'Lookups and Calculations'!$F$12</f>
        <v>0</v>
      </c>
      <c r="M809" s="3">
        <f>(G809*2) * Dashboard!$I$13 * (Dashboard!$D$12 / 365) * 'Lookups and Calculations'!$F$12</f>
        <v>1602.0878730267946</v>
      </c>
      <c r="N809" s="12">
        <f>H809 * Dashboard!$I$14 * Dashboard!$I$15 * (Dashboard!$D$12 / 365) * 'Lookups and Calculations'!$F$12</f>
        <v>0</v>
      </c>
    </row>
    <row r="810" spans="1:14" x14ac:dyDescent="0.35">
      <c r="A810" s="2">
        <v>809</v>
      </c>
      <c r="B810" s="11">
        <v>-1.4193062180498917</v>
      </c>
      <c r="C810" s="11">
        <v>1.9759932104157532</v>
      </c>
      <c r="D810" s="3">
        <f>B810*Dashboard!$D$11*Dashboard!$D$10*SQRT(Dashboard!$D$12/365)</f>
        <v>-352387.855136414</v>
      </c>
      <c r="E810" s="3">
        <f>IF(Dashboard!$I$3,C810*Dashboard!$E$11*Dashboard!$E$10*SQRT(Dashboard!$D$12/365),0)</f>
        <v>981206.17006702512</v>
      </c>
      <c r="F810" s="3">
        <f>D810+IF(Dashboard!$I$3,E810,0)</f>
        <v>628818.31493061106</v>
      </c>
      <c r="G810" s="3">
        <f>IF(Dashboard!$I$4, ('Lookups and Calculations'!$F$9) / (1 - 'Lookups and Calculations'!$F$10), 'Lookups and Calculations'!$F$9)</f>
        <v>1951878.888340465</v>
      </c>
      <c r="H810" s="12">
        <f t="shared" si="24"/>
        <v>0</v>
      </c>
      <c r="I810" s="12">
        <f t="shared" si="25"/>
        <v>0</v>
      </c>
      <c r="J810" s="13">
        <f>(1 - Dashboard!$I$9) * H810 * Dashboard!$I$8 * 'Lookups and Calculations'!$F$12</f>
        <v>0</v>
      </c>
      <c r="K810" s="12">
        <f>(1 - Dashboard!$I$11) * I810 * Dashboard!$I$10 * 'Lookups and Calculations'!$F$12</f>
        <v>0</v>
      </c>
      <c r="L810" s="12">
        <f>(H810 - I810) * Dashboard!$I$13 * (Dashboard!$D$12 / 365) * 'Lookups and Calculations'!$F$12</f>
        <v>0</v>
      </c>
      <c r="M810" s="3">
        <f>(G810*2) * Dashboard!$I$13 * (Dashboard!$D$12 / 365) * 'Lookups and Calculations'!$F$12</f>
        <v>1602.0878730267946</v>
      </c>
      <c r="N810" s="12">
        <f>H810 * Dashboard!$I$14 * Dashboard!$I$15 * (Dashboard!$D$12 / 365) * 'Lookups and Calculations'!$F$12</f>
        <v>0</v>
      </c>
    </row>
    <row r="811" spans="1:14" x14ac:dyDescent="0.35">
      <c r="A811" s="2">
        <v>810</v>
      </c>
      <c r="B811" s="11">
        <v>0.18481532775394341</v>
      </c>
      <c r="C811" s="11">
        <v>-0.40072323089703971</v>
      </c>
      <c r="D811" s="3">
        <f>B811*Dashboard!$D$11*Dashboard!$D$10*SQRT(Dashboard!$D$12/365)</f>
        <v>45886.27606594206</v>
      </c>
      <c r="E811" s="3">
        <f>IF(Dashboard!$I$3,C811*Dashboard!$E$11*Dashboard!$E$10*SQRT(Dashboard!$D$12/365),0)</f>
        <v>-198984.54335409385</v>
      </c>
      <c r="F811" s="3">
        <f>D811+IF(Dashboard!$I$3,E811,0)</f>
        <v>-153098.26728815178</v>
      </c>
      <c r="G811" s="3">
        <f>IF(Dashboard!$I$4, ('Lookups and Calculations'!$F$9) / (1 - 'Lookups and Calculations'!$F$10), 'Lookups and Calculations'!$F$9)</f>
        <v>1951878.888340465</v>
      </c>
      <c r="H811" s="12">
        <f t="shared" si="24"/>
        <v>0</v>
      </c>
      <c r="I811" s="12">
        <f t="shared" si="25"/>
        <v>0</v>
      </c>
      <c r="J811" s="13">
        <f>(1 - Dashboard!$I$9) * H811 * Dashboard!$I$8 * 'Lookups and Calculations'!$F$12</f>
        <v>0</v>
      </c>
      <c r="K811" s="12">
        <f>(1 - Dashboard!$I$11) * I811 * Dashboard!$I$10 * 'Lookups and Calculations'!$F$12</f>
        <v>0</v>
      </c>
      <c r="L811" s="12">
        <f>(H811 - I811) * Dashboard!$I$13 * (Dashboard!$D$12 / 365) * 'Lookups and Calculations'!$F$12</f>
        <v>0</v>
      </c>
      <c r="M811" s="3">
        <f>(G811*2) * Dashboard!$I$13 * (Dashboard!$D$12 / 365) * 'Lookups and Calculations'!$F$12</f>
        <v>1602.0878730267946</v>
      </c>
      <c r="N811" s="12">
        <f>H811 * Dashboard!$I$14 * Dashboard!$I$15 * (Dashboard!$D$12 / 365) * 'Lookups and Calculations'!$F$12</f>
        <v>0</v>
      </c>
    </row>
    <row r="812" spans="1:14" x14ac:dyDescent="0.35">
      <c r="A812" s="2">
        <v>811</v>
      </c>
      <c r="B812" s="11">
        <v>-1.8911658094860477</v>
      </c>
      <c r="C812" s="11">
        <v>1.3909263838331014</v>
      </c>
      <c r="D812" s="3">
        <f>B812*Dashboard!$D$11*Dashboard!$D$10*SQRT(Dashboard!$D$12/365)</f>
        <v>-469541.98807623511</v>
      </c>
      <c r="E812" s="3">
        <f>IF(Dashboard!$I$3,C812*Dashboard!$E$11*Dashboard!$E$10*SQRT(Dashboard!$D$12/365),0)</f>
        <v>690683.31952360331</v>
      </c>
      <c r="F812" s="3">
        <f>D812+IF(Dashboard!$I$3,E812,0)</f>
        <v>221141.3314473682</v>
      </c>
      <c r="G812" s="3">
        <f>IF(Dashboard!$I$4, ('Lookups and Calculations'!$F$9) / (1 - 'Lookups and Calculations'!$F$10), 'Lookups and Calculations'!$F$9)</f>
        <v>1951878.888340465</v>
      </c>
      <c r="H812" s="12">
        <f t="shared" si="24"/>
        <v>0</v>
      </c>
      <c r="I812" s="12">
        <f t="shared" si="25"/>
        <v>0</v>
      </c>
      <c r="J812" s="13">
        <f>(1 - Dashboard!$I$9) * H812 * Dashboard!$I$8 * 'Lookups and Calculations'!$F$12</f>
        <v>0</v>
      </c>
      <c r="K812" s="12">
        <f>(1 - Dashboard!$I$11) * I812 * Dashboard!$I$10 * 'Lookups and Calculations'!$F$12</f>
        <v>0</v>
      </c>
      <c r="L812" s="12">
        <f>(H812 - I812) * Dashboard!$I$13 * (Dashboard!$D$12 / 365) * 'Lookups and Calculations'!$F$12</f>
        <v>0</v>
      </c>
      <c r="M812" s="3">
        <f>(G812*2) * Dashboard!$I$13 * (Dashboard!$D$12 / 365) * 'Lookups and Calculations'!$F$12</f>
        <v>1602.0878730267946</v>
      </c>
      <c r="N812" s="12">
        <f>H812 * Dashboard!$I$14 * Dashboard!$I$15 * (Dashboard!$D$12 / 365) * 'Lookups and Calculations'!$F$12</f>
        <v>0</v>
      </c>
    </row>
    <row r="813" spans="1:14" x14ac:dyDescent="0.35">
      <c r="A813" s="2">
        <v>812</v>
      </c>
      <c r="B813" s="11">
        <v>0.27677518216395164</v>
      </c>
      <c r="C813" s="11">
        <v>1.2957166360155123</v>
      </c>
      <c r="D813" s="3">
        <f>B813*Dashboard!$D$11*Dashboard!$D$10*SQRT(Dashboard!$D$12/365)</f>
        <v>68718.231173363834</v>
      </c>
      <c r="E813" s="3">
        <f>IF(Dashboard!$I$3,C813*Dashboard!$E$11*Dashboard!$E$10*SQRT(Dashboard!$D$12/365),0)</f>
        <v>643405.63075589342</v>
      </c>
      <c r="F813" s="3">
        <f>D813+IF(Dashboard!$I$3,E813,0)</f>
        <v>712123.86192925728</v>
      </c>
      <c r="G813" s="3">
        <f>IF(Dashboard!$I$4, ('Lookups and Calculations'!$F$9) / (1 - 'Lookups and Calculations'!$F$10), 'Lookups and Calculations'!$F$9)</f>
        <v>1951878.888340465</v>
      </c>
      <c r="H813" s="12">
        <f t="shared" si="24"/>
        <v>0</v>
      </c>
      <c r="I813" s="12">
        <f t="shared" si="25"/>
        <v>0</v>
      </c>
      <c r="J813" s="13">
        <f>(1 - Dashboard!$I$9) * H813 * Dashboard!$I$8 * 'Lookups and Calculations'!$F$12</f>
        <v>0</v>
      </c>
      <c r="K813" s="12">
        <f>(1 - Dashboard!$I$11) * I813 * Dashboard!$I$10 * 'Lookups and Calculations'!$F$12</f>
        <v>0</v>
      </c>
      <c r="L813" s="12">
        <f>(H813 - I813) * Dashboard!$I$13 * (Dashboard!$D$12 / 365) * 'Lookups and Calculations'!$F$12</f>
        <v>0</v>
      </c>
      <c r="M813" s="3">
        <f>(G813*2) * Dashboard!$I$13 * (Dashboard!$D$12 / 365) * 'Lookups and Calculations'!$F$12</f>
        <v>1602.0878730267946</v>
      </c>
      <c r="N813" s="12">
        <f>H813 * Dashboard!$I$14 * Dashboard!$I$15 * (Dashboard!$D$12 / 365) * 'Lookups and Calculations'!$F$12</f>
        <v>0</v>
      </c>
    </row>
    <row r="814" spans="1:14" x14ac:dyDescent="0.35">
      <c r="A814" s="2">
        <v>813</v>
      </c>
      <c r="B814" s="11">
        <v>0.27670594565013373</v>
      </c>
      <c r="C814" s="11">
        <v>0.42982116574711016</v>
      </c>
      <c r="D814" s="3">
        <f>B814*Dashboard!$D$11*Dashboard!$D$10*SQRT(Dashboard!$D$12/365)</f>
        <v>68701.041009401233</v>
      </c>
      <c r="E814" s="3">
        <f>IF(Dashboard!$I$3,C814*Dashboard!$E$11*Dashboard!$E$10*SQRT(Dashboard!$D$12/365),0)</f>
        <v>213433.51669094569</v>
      </c>
      <c r="F814" s="3">
        <f>D814+IF(Dashboard!$I$3,E814,0)</f>
        <v>282134.55770034692</v>
      </c>
      <c r="G814" s="3">
        <f>IF(Dashboard!$I$4, ('Lookups and Calculations'!$F$9) / (1 - 'Lookups and Calculations'!$F$10), 'Lookups and Calculations'!$F$9)</f>
        <v>1951878.888340465</v>
      </c>
      <c r="H814" s="12">
        <f t="shared" si="24"/>
        <v>0</v>
      </c>
      <c r="I814" s="12">
        <f t="shared" si="25"/>
        <v>0</v>
      </c>
      <c r="J814" s="13">
        <f>(1 - Dashboard!$I$9) * H814 * Dashboard!$I$8 * 'Lookups and Calculations'!$F$12</f>
        <v>0</v>
      </c>
      <c r="K814" s="12">
        <f>(1 - Dashboard!$I$11) * I814 * Dashboard!$I$10 * 'Lookups and Calculations'!$F$12</f>
        <v>0</v>
      </c>
      <c r="L814" s="12">
        <f>(H814 - I814) * Dashboard!$I$13 * (Dashboard!$D$12 / 365) * 'Lookups and Calculations'!$F$12</f>
        <v>0</v>
      </c>
      <c r="M814" s="3">
        <f>(G814*2) * Dashboard!$I$13 * (Dashboard!$D$12 / 365) * 'Lookups and Calculations'!$F$12</f>
        <v>1602.0878730267946</v>
      </c>
      <c r="N814" s="12">
        <f>H814 * Dashboard!$I$14 * Dashboard!$I$15 * (Dashboard!$D$12 / 365) * 'Lookups and Calculations'!$F$12</f>
        <v>0</v>
      </c>
    </row>
    <row r="815" spans="1:14" x14ac:dyDescent="0.35">
      <c r="A815" s="2">
        <v>814</v>
      </c>
      <c r="B815" s="11">
        <v>-1.032179057112987</v>
      </c>
      <c r="C815" s="11">
        <v>-0.9761647466927561</v>
      </c>
      <c r="D815" s="3">
        <f>B815*Dashboard!$D$11*Dashboard!$D$10*SQRT(Dashboard!$D$12/365)</f>
        <v>-256271.23972762434</v>
      </c>
      <c r="E815" s="3">
        <f>IF(Dashboard!$I$3,C815*Dashboard!$E$11*Dashboard!$E$10*SQRT(Dashboard!$D$12/365),0)</f>
        <v>-484727.81556537835</v>
      </c>
      <c r="F815" s="3">
        <f>D815+IF(Dashboard!$I$3,E815,0)</f>
        <v>-740999.05529300263</v>
      </c>
      <c r="G815" s="3">
        <f>IF(Dashboard!$I$4, ('Lookups and Calculations'!$F$9) / (1 - 'Lookups and Calculations'!$F$10), 'Lookups and Calculations'!$F$9)</f>
        <v>1951878.888340465</v>
      </c>
      <c r="H815" s="12">
        <f t="shared" si="24"/>
        <v>0</v>
      </c>
      <c r="I815" s="12">
        <f t="shared" si="25"/>
        <v>0</v>
      </c>
      <c r="J815" s="13">
        <f>(1 - Dashboard!$I$9) * H815 * Dashboard!$I$8 * 'Lookups and Calculations'!$F$12</f>
        <v>0</v>
      </c>
      <c r="K815" s="12">
        <f>(1 - Dashboard!$I$11) * I815 * Dashboard!$I$10 * 'Lookups and Calculations'!$F$12</f>
        <v>0</v>
      </c>
      <c r="L815" s="12">
        <f>(H815 - I815) * Dashboard!$I$13 * (Dashboard!$D$12 / 365) * 'Lookups and Calculations'!$F$12</f>
        <v>0</v>
      </c>
      <c r="M815" s="3">
        <f>(G815*2) * Dashboard!$I$13 * (Dashboard!$D$12 / 365) * 'Lookups and Calculations'!$F$12</f>
        <v>1602.0878730267946</v>
      </c>
      <c r="N815" s="12">
        <f>H815 * Dashboard!$I$14 * Dashboard!$I$15 * (Dashboard!$D$12 / 365) * 'Lookups and Calculations'!$F$12</f>
        <v>0</v>
      </c>
    </row>
    <row r="816" spans="1:14" x14ac:dyDescent="0.35">
      <c r="A816" s="2">
        <v>815</v>
      </c>
      <c r="B816" s="11">
        <v>-0.2298742298034103</v>
      </c>
      <c r="C816" s="11">
        <v>0.69828048284357269</v>
      </c>
      <c r="D816" s="3">
        <f>B816*Dashboard!$D$11*Dashboard!$D$10*SQRT(Dashboard!$D$12/365)</f>
        <v>-57073.579866970889</v>
      </c>
      <c r="E816" s="3">
        <f>IF(Dashboard!$I$3,C816*Dashboard!$E$11*Dashboard!$E$10*SQRT(Dashboard!$D$12/365),0)</f>
        <v>346740.62369846733</v>
      </c>
      <c r="F816" s="3">
        <f>D816+IF(Dashboard!$I$3,E816,0)</f>
        <v>289667.04383149644</v>
      </c>
      <c r="G816" s="3">
        <f>IF(Dashboard!$I$4, ('Lookups and Calculations'!$F$9) / (1 - 'Lookups and Calculations'!$F$10), 'Lookups and Calculations'!$F$9)</f>
        <v>1951878.888340465</v>
      </c>
      <c r="H816" s="12">
        <f t="shared" si="24"/>
        <v>0</v>
      </c>
      <c r="I816" s="12">
        <f t="shared" si="25"/>
        <v>0</v>
      </c>
      <c r="J816" s="13">
        <f>(1 - Dashboard!$I$9) * H816 * Dashboard!$I$8 * 'Lookups and Calculations'!$F$12</f>
        <v>0</v>
      </c>
      <c r="K816" s="12">
        <f>(1 - Dashboard!$I$11) * I816 * Dashboard!$I$10 * 'Lookups and Calculations'!$F$12</f>
        <v>0</v>
      </c>
      <c r="L816" s="12">
        <f>(H816 - I816) * Dashboard!$I$13 * (Dashboard!$D$12 / 365) * 'Lookups and Calculations'!$F$12</f>
        <v>0</v>
      </c>
      <c r="M816" s="3">
        <f>(G816*2) * Dashboard!$I$13 * (Dashboard!$D$12 / 365) * 'Lookups and Calculations'!$F$12</f>
        <v>1602.0878730267946</v>
      </c>
      <c r="N816" s="12">
        <f>H816 * Dashboard!$I$14 * Dashboard!$I$15 * (Dashboard!$D$12 / 365) * 'Lookups and Calculations'!$F$12</f>
        <v>0</v>
      </c>
    </row>
    <row r="817" spans="1:14" x14ac:dyDescent="0.35">
      <c r="A817" s="2">
        <v>816</v>
      </c>
      <c r="B817" s="11">
        <v>0.39381988452112388</v>
      </c>
      <c r="C817" s="11">
        <v>0.20481206078142772</v>
      </c>
      <c r="D817" s="3">
        <f>B817*Dashboard!$D$11*Dashboard!$D$10*SQRT(Dashboard!$D$12/365)</f>
        <v>97778.296643515991</v>
      </c>
      <c r="E817" s="3">
        <f>IF(Dashboard!$I$3,C817*Dashboard!$E$11*Dashboard!$E$10*SQRT(Dashboard!$D$12/365),0)</f>
        <v>101702.20053569741</v>
      </c>
      <c r="F817" s="3">
        <f>D817+IF(Dashboard!$I$3,E817,0)</f>
        <v>199480.49717921339</v>
      </c>
      <c r="G817" s="3">
        <f>IF(Dashboard!$I$4, ('Lookups and Calculations'!$F$9) / (1 - 'Lookups and Calculations'!$F$10), 'Lookups and Calculations'!$F$9)</f>
        <v>1951878.888340465</v>
      </c>
      <c r="H817" s="12">
        <f t="shared" si="24"/>
        <v>0</v>
      </c>
      <c r="I817" s="12">
        <f t="shared" si="25"/>
        <v>0</v>
      </c>
      <c r="J817" s="13">
        <f>(1 - Dashboard!$I$9) * H817 * Dashboard!$I$8 * 'Lookups and Calculations'!$F$12</f>
        <v>0</v>
      </c>
      <c r="K817" s="12">
        <f>(1 - Dashboard!$I$11) * I817 * Dashboard!$I$10 * 'Lookups and Calculations'!$F$12</f>
        <v>0</v>
      </c>
      <c r="L817" s="12">
        <f>(H817 - I817) * Dashboard!$I$13 * (Dashboard!$D$12 / 365) * 'Lookups and Calculations'!$F$12</f>
        <v>0</v>
      </c>
      <c r="M817" s="3">
        <f>(G817*2) * Dashboard!$I$13 * (Dashboard!$D$12 / 365) * 'Lookups and Calculations'!$F$12</f>
        <v>1602.0878730267946</v>
      </c>
      <c r="N817" s="12">
        <f>H817 * Dashboard!$I$14 * Dashboard!$I$15 * (Dashboard!$D$12 / 365) * 'Lookups and Calculations'!$F$12</f>
        <v>0</v>
      </c>
    </row>
    <row r="818" spans="1:14" x14ac:dyDescent="0.35">
      <c r="A818" s="2">
        <v>817</v>
      </c>
      <c r="B818" s="11">
        <v>0.35808549186737626</v>
      </c>
      <c r="C818" s="11">
        <v>1.1409934878402272</v>
      </c>
      <c r="D818" s="3">
        <f>B818*Dashboard!$D$11*Dashboard!$D$10*SQRT(Dashboard!$D$12/365)</f>
        <v>88906.098507754781</v>
      </c>
      <c r="E818" s="3">
        <f>IF(Dashboard!$I$3,C818*Dashboard!$E$11*Dashboard!$E$10*SQRT(Dashboard!$D$12/365),0)</f>
        <v>566575.75763611589</v>
      </c>
      <c r="F818" s="3">
        <f>D818+IF(Dashboard!$I$3,E818,0)</f>
        <v>655481.85614387062</v>
      </c>
      <c r="G818" s="3">
        <f>IF(Dashboard!$I$4, ('Lookups and Calculations'!$F$9) / (1 - 'Lookups and Calculations'!$F$10), 'Lookups and Calculations'!$F$9)</f>
        <v>1951878.888340465</v>
      </c>
      <c r="H818" s="12">
        <f t="shared" si="24"/>
        <v>0</v>
      </c>
      <c r="I818" s="12">
        <f t="shared" si="25"/>
        <v>0</v>
      </c>
      <c r="J818" s="13">
        <f>(1 - Dashboard!$I$9) * H818 * Dashboard!$I$8 * 'Lookups and Calculations'!$F$12</f>
        <v>0</v>
      </c>
      <c r="K818" s="12">
        <f>(1 - Dashboard!$I$11) * I818 * Dashboard!$I$10 * 'Lookups and Calculations'!$F$12</f>
        <v>0</v>
      </c>
      <c r="L818" s="12">
        <f>(H818 - I818) * Dashboard!$I$13 * (Dashboard!$D$12 / 365) * 'Lookups and Calculations'!$F$12</f>
        <v>0</v>
      </c>
      <c r="M818" s="3">
        <f>(G818*2) * Dashboard!$I$13 * (Dashboard!$D$12 / 365) * 'Lookups and Calculations'!$F$12</f>
        <v>1602.0878730267946</v>
      </c>
      <c r="N818" s="12">
        <f>H818 * Dashboard!$I$14 * Dashboard!$I$15 * (Dashboard!$D$12 / 365) * 'Lookups and Calculations'!$F$12</f>
        <v>0</v>
      </c>
    </row>
    <row r="819" spans="1:14" x14ac:dyDescent="0.35">
      <c r="A819" s="2">
        <v>818</v>
      </c>
      <c r="B819" s="11">
        <v>-1.1129486122583558</v>
      </c>
      <c r="C819" s="11">
        <v>1.3577323559783956</v>
      </c>
      <c r="D819" s="3">
        <f>B819*Dashboard!$D$11*Dashboard!$D$10*SQRT(Dashboard!$D$12/365)</f>
        <v>-276324.8475650546</v>
      </c>
      <c r="E819" s="3">
        <f>IF(Dashboard!$I$3,C819*Dashboard!$E$11*Dashboard!$E$10*SQRT(Dashboard!$D$12/365),0)</f>
        <v>674200.37577221205</v>
      </c>
      <c r="F819" s="3">
        <f>D819+IF(Dashboard!$I$3,E819,0)</f>
        <v>397875.52820715745</v>
      </c>
      <c r="G819" s="3">
        <f>IF(Dashboard!$I$4, ('Lookups and Calculations'!$F$9) / (1 - 'Lookups and Calculations'!$F$10), 'Lookups and Calculations'!$F$9)</f>
        <v>1951878.888340465</v>
      </c>
      <c r="H819" s="12">
        <f t="shared" si="24"/>
        <v>0</v>
      </c>
      <c r="I819" s="12">
        <f t="shared" si="25"/>
        <v>0</v>
      </c>
      <c r="J819" s="13">
        <f>(1 - Dashboard!$I$9) * H819 * Dashboard!$I$8 * 'Lookups and Calculations'!$F$12</f>
        <v>0</v>
      </c>
      <c r="K819" s="12">
        <f>(1 - Dashboard!$I$11) * I819 * Dashboard!$I$10 * 'Lookups and Calculations'!$F$12</f>
        <v>0</v>
      </c>
      <c r="L819" s="12">
        <f>(H819 - I819) * Dashboard!$I$13 * (Dashboard!$D$12 / 365) * 'Lookups and Calculations'!$F$12</f>
        <v>0</v>
      </c>
      <c r="M819" s="3">
        <f>(G819*2) * Dashboard!$I$13 * (Dashboard!$D$12 / 365) * 'Lookups and Calculations'!$F$12</f>
        <v>1602.0878730267946</v>
      </c>
      <c r="N819" s="12">
        <f>H819 * Dashboard!$I$14 * Dashboard!$I$15 * (Dashboard!$D$12 / 365) * 'Lookups and Calculations'!$F$12</f>
        <v>0</v>
      </c>
    </row>
    <row r="820" spans="1:14" x14ac:dyDescent="0.35">
      <c r="A820" s="2">
        <v>819</v>
      </c>
      <c r="B820" s="11">
        <v>0.20918724681958351</v>
      </c>
      <c r="C820" s="11">
        <v>-4.7981836114452177E-2</v>
      </c>
      <c r="D820" s="3">
        <f>B820*Dashboard!$D$11*Dashboard!$D$10*SQRT(Dashboard!$D$12/365)</f>
        <v>51937.379186521284</v>
      </c>
      <c r="E820" s="3">
        <f>IF(Dashboard!$I$3,C820*Dashboard!$E$11*Dashboard!$E$10*SQRT(Dashboard!$D$12/365),0)</f>
        <v>-23826.030068564633</v>
      </c>
      <c r="F820" s="3">
        <f>D820+IF(Dashboard!$I$3,E820,0)</f>
        <v>28111.349117956652</v>
      </c>
      <c r="G820" s="3">
        <f>IF(Dashboard!$I$4, ('Lookups and Calculations'!$F$9) / (1 - 'Lookups and Calculations'!$F$10), 'Lookups and Calculations'!$F$9)</f>
        <v>1951878.888340465</v>
      </c>
      <c r="H820" s="12">
        <f t="shared" si="24"/>
        <v>0</v>
      </c>
      <c r="I820" s="12">
        <f t="shared" si="25"/>
        <v>0</v>
      </c>
      <c r="J820" s="13">
        <f>(1 - Dashboard!$I$9) * H820 * Dashboard!$I$8 * 'Lookups and Calculations'!$F$12</f>
        <v>0</v>
      </c>
      <c r="K820" s="12">
        <f>(1 - Dashboard!$I$11) * I820 * Dashboard!$I$10 * 'Lookups and Calculations'!$F$12</f>
        <v>0</v>
      </c>
      <c r="L820" s="12">
        <f>(H820 - I820) * Dashboard!$I$13 * (Dashboard!$D$12 / 365) * 'Lookups and Calculations'!$F$12</f>
        <v>0</v>
      </c>
      <c r="M820" s="3">
        <f>(G820*2) * Dashboard!$I$13 * (Dashboard!$D$12 / 365) * 'Lookups and Calculations'!$F$12</f>
        <v>1602.0878730267946</v>
      </c>
      <c r="N820" s="12">
        <f>H820 * Dashboard!$I$14 * Dashboard!$I$15 * (Dashboard!$D$12 / 365) * 'Lookups and Calculations'!$F$12</f>
        <v>0</v>
      </c>
    </row>
    <row r="821" spans="1:14" x14ac:dyDescent="0.35">
      <c r="A821" s="2">
        <v>820</v>
      </c>
      <c r="B821" s="11">
        <v>-0.67714339721902139</v>
      </c>
      <c r="C821" s="11">
        <v>2.5593884851303703</v>
      </c>
      <c r="D821" s="3">
        <f>B821*Dashboard!$D$11*Dashboard!$D$10*SQRT(Dashboard!$D$12/365)</f>
        <v>-168122.3588900023</v>
      </c>
      <c r="E821" s="3">
        <f>IF(Dashboard!$I$3,C821*Dashboard!$E$11*Dashboard!$E$10*SQRT(Dashboard!$D$12/365),0)</f>
        <v>1270898.9889089933</v>
      </c>
      <c r="F821" s="3">
        <f>D821+IF(Dashboard!$I$3,E821,0)</f>
        <v>1102776.630018991</v>
      </c>
      <c r="G821" s="3">
        <f>IF(Dashboard!$I$4, ('Lookups and Calculations'!$F$9) / (1 - 'Lookups and Calculations'!$F$10), 'Lookups and Calculations'!$F$9)</f>
        <v>1951878.888340465</v>
      </c>
      <c r="H821" s="12">
        <f t="shared" si="24"/>
        <v>0</v>
      </c>
      <c r="I821" s="12">
        <f t="shared" si="25"/>
        <v>0</v>
      </c>
      <c r="J821" s="13">
        <f>(1 - Dashboard!$I$9) * H821 * Dashboard!$I$8 * 'Lookups and Calculations'!$F$12</f>
        <v>0</v>
      </c>
      <c r="K821" s="12">
        <f>(1 - Dashboard!$I$11) * I821 * Dashboard!$I$10 * 'Lookups and Calculations'!$F$12</f>
        <v>0</v>
      </c>
      <c r="L821" s="12">
        <f>(H821 - I821) * Dashboard!$I$13 * (Dashboard!$D$12 / 365) * 'Lookups and Calculations'!$F$12</f>
        <v>0</v>
      </c>
      <c r="M821" s="3">
        <f>(G821*2) * Dashboard!$I$13 * (Dashboard!$D$12 / 365) * 'Lookups and Calculations'!$F$12</f>
        <v>1602.0878730267946</v>
      </c>
      <c r="N821" s="12">
        <f>H821 * Dashboard!$I$14 * Dashboard!$I$15 * (Dashboard!$D$12 / 365) * 'Lookups and Calculations'!$F$12</f>
        <v>0</v>
      </c>
    </row>
    <row r="822" spans="1:14" x14ac:dyDescent="0.35">
      <c r="A822" s="2">
        <v>821</v>
      </c>
      <c r="B822" s="11">
        <v>-0.54164979295898241</v>
      </c>
      <c r="C822" s="11">
        <v>0.59924851141179603</v>
      </c>
      <c r="D822" s="3">
        <f>B822*Dashboard!$D$11*Dashboard!$D$10*SQRT(Dashboard!$D$12/365)</f>
        <v>-134481.76746393219</v>
      </c>
      <c r="E822" s="3">
        <f>IF(Dashboard!$I$3,C822*Dashboard!$E$11*Dashboard!$E$10*SQRT(Dashboard!$D$12/365),0)</f>
        <v>297564.95806836343</v>
      </c>
      <c r="F822" s="3">
        <f>D822+IF(Dashboard!$I$3,E822,0)</f>
        <v>163083.19060443123</v>
      </c>
      <c r="G822" s="3">
        <f>IF(Dashboard!$I$4, ('Lookups and Calculations'!$F$9) / (1 - 'Lookups and Calculations'!$F$10), 'Lookups and Calculations'!$F$9)</f>
        <v>1951878.888340465</v>
      </c>
      <c r="H822" s="12">
        <f t="shared" si="24"/>
        <v>0</v>
      </c>
      <c r="I822" s="12">
        <f t="shared" si="25"/>
        <v>0</v>
      </c>
      <c r="J822" s="13">
        <f>(1 - Dashboard!$I$9) * H822 * Dashboard!$I$8 * 'Lookups and Calculations'!$F$12</f>
        <v>0</v>
      </c>
      <c r="K822" s="12">
        <f>(1 - Dashboard!$I$11) * I822 * Dashboard!$I$10 * 'Lookups and Calculations'!$F$12</f>
        <v>0</v>
      </c>
      <c r="L822" s="12">
        <f>(H822 - I822) * Dashboard!$I$13 * (Dashboard!$D$12 / 365) * 'Lookups and Calculations'!$F$12</f>
        <v>0</v>
      </c>
      <c r="M822" s="3">
        <f>(G822*2) * Dashboard!$I$13 * (Dashboard!$D$12 / 365) * 'Lookups and Calculations'!$F$12</f>
        <v>1602.0878730267946</v>
      </c>
      <c r="N822" s="12">
        <f>H822 * Dashboard!$I$14 * Dashboard!$I$15 * (Dashboard!$D$12 / 365) * 'Lookups and Calculations'!$F$12</f>
        <v>0</v>
      </c>
    </row>
    <row r="823" spans="1:14" x14ac:dyDescent="0.35">
      <c r="A823" s="2">
        <v>822</v>
      </c>
      <c r="B823" s="11">
        <v>0.33382143953234622</v>
      </c>
      <c r="C823" s="11">
        <v>0.68575296605973912</v>
      </c>
      <c r="D823" s="3">
        <f>B823*Dashboard!$D$11*Dashboard!$D$10*SQRT(Dashboard!$D$12/365)</f>
        <v>82881.776729606703</v>
      </c>
      <c r="E823" s="3">
        <f>IF(Dashboard!$I$3,C823*Dashboard!$E$11*Dashboard!$E$10*SQRT(Dashboard!$D$12/365),0)</f>
        <v>340519.91570254794</v>
      </c>
      <c r="F823" s="3">
        <f>D823+IF(Dashboard!$I$3,E823,0)</f>
        <v>423401.69243215467</v>
      </c>
      <c r="G823" s="3">
        <f>IF(Dashboard!$I$4, ('Lookups and Calculations'!$F$9) / (1 - 'Lookups and Calculations'!$F$10), 'Lookups and Calculations'!$F$9)</f>
        <v>1951878.888340465</v>
      </c>
      <c r="H823" s="12">
        <f t="shared" si="24"/>
        <v>0</v>
      </c>
      <c r="I823" s="12">
        <f t="shared" si="25"/>
        <v>0</v>
      </c>
      <c r="J823" s="13">
        <f>(1 - Dashboard!$I$9) * H823 * Dashboard!$I$8 * 'Lookups and Calculations'!$F$12</f>
        <v>0</v>
      </c>
      <c r="K823" s="12">
        <f>(1 - Dashboard!$I$11) * I823 * Dashboard!$I$10 * 'Lookups and Calculations'!$F$12</f>
        <v>0</v>
      </c>
      <c r="L823" s="12">
        <f>(H823 - I823) * Dashboard!$I$13 * (Dashboard!$D$12 / 365) * 'Lookups and Calculations'!$F$12</f>
        <v>0</v>
      </c>
      <c r="M823" s="3">
        <f>(G823*2) * Dashboard!$I$13 * (Dashboard!$D$12 / 365) * 'Lookups and Calculations'!$F$12</f>
        <v>1602.0878730267946</v>
      </c>
      <c r="N823" s="12">
        <f>H823 * Dashboard!$I$14 * Dashboard!$I$15 * (Dashboard!$D$12 / 365) * 'Lookups and Calculations'!$F$12</f>
        <v>0</v>
      </c>
    </row>
    <row r="824" spans="1:14" x14ac:dyDescent="0.35">
      <c r="A824" s="2">
        <v>823</v>
      </c>
      <c r="B824" s="11">
        <v>0.14314308015750946</v>
      </c>
      <c r="C824" s="11">
        <v>0.17365560985784434</v>
      </c>
      <c r="D824" s="3">
        <f>B824*Dashboard!$D$11*Dashboard!$D$10*SQRT(Dashboard!$D$12/365)</f>
        <v>35539.816815310674</v>
      </c>
      <c r="E824" s="3">
        <f>IF(Dashboard!$I$3,C824*Dashboard!$E$11*Dashboard!$E$10*SQRT(Dashboard!$D$12/365),0)</f>
        <v>86231.043184312439</v>
      </c>
      <c r="F824" s="3">
        <f>D824+IF(Dashboard!$I$3,E824,0)</f>
        <v>121770.85999962312</v>
      </c>
      <c r="G824" s="3">
        <f>IF(Dashboard!$I$4, ('Lookups and Calculations'!$F$9) / (1 - 'Lookups and Calculations'!$F$10), 'Lookups and Calculations'!$F$9)</f>
        <v>1951878.888340465</v>
      </c>
      <c r="H824" s="12">
        <f t="shared" si="24"/>
        <v>0</v>
      </c>
      <c r="I824" s="12">
        <f t="shared" si="25"/>
        <v>0</v>
      </c>
      <c r="J824" s="13">
        <f>(1 - Dashboard!$I$9) * H824 * Dashboard!$I$8 * 'Lookups and Calculations'!$F$12</f>
        <v>0</v>
      </c>
      <c r="K824" s="12">
        <f>(1 - Dashboard!$I$11) * I824 * Dashboard!$I$10 * 'Lookups and Calculations'!$F$12</f>
        <v>0</v>
      </c>
      <c r="L824" s="12">
        <f>(H824 - I824) * Dashboard!$I$13 * (Dashboard!$D$12 / 365) * 'Lookups and Calculations'!$F$12</f>
        <v>0</v>
      </c>
      <c r="M824" s="3">
        <f>(G824*2) * Dashboard!$I$13 * (Dashboard!$D$12 / 365) * 'Lookups and Calculations'!$F$12</f>
        <v>1602.0878730267946</v>
      </c>
      <c r="N824" s="12">
        <f>H824 * Dashboard!$I$14 * Dashboard!$I$15 * (Dashboard!$D$12 / 365) * 'Lookups and Calculations'!$F$12</f>
        <v>0</v>
      </c>
    </row>
    <row r="825" spans="1:14" x14ac:dyDescent="0.35">
      <c r="A825" s="2">
        <v>824</v>
      </c>
      <c r="B825" s="11">
        <v>-0.11506693008768945</v>
      </c>
      <c r="C825" s="11">
        <v>-7.0427531983898312E-2</v>
      </c>
      <c r="D825" s="3">
        <f>B825*Dashboard!$D$11*Dashboard!$D$10*SQRT(Dashboard!$D$12/365)</f>
        <v>-28569.020677190631</v>
      </c>
      <c r="E825" s="3">
        <f>IF(Dashboard!$I$3,C825*Dashboard!$E$11*Dashboard!$E$10*SQRT(Dashboard!$D$12/365),0)</f>
        <v>-34971.744113763511</v>
      </c>
      <c r="F825" s="3">
        <f>D825+IF(Dashboard!$I$3,E825,0)</f>
        <v>-63540.764790954141</v>
      </c>
      <c r="G825" s="3">
        <f>IF(Dashboard!$I$4, ('Lookups and Calculations'!$F$9) / (1 - 'Lookups and Calculations'!$F$10), 'Lookups and Calculations'!$F$9)</f>
        <v>1951878.888340465</v>
      </c>
      <c r="H825" s="12">
        <f t="shared" si="24"/>
        <v>0</v>
      </c>
      <c r="I825" s="12">
        <f t="shared" si="25"/>
        <v>0</v>
      </c>
      <c r="J825" s="13">
        <f>(1 - Dashboard!$I$9) * H825 * Dashboard!$I$8 * 'Lookups and Calculations'!$F$12</f>
        <v>0</v>
      </c>
      <c r="K825" s="12">
        <f>(1 - Dashboard!$I$11) * I825 * Dashboard!$I$10 * 'Lookups and Calculations'!$F$12</f>
        <v>0</v>
      </c>
      <c r="L825" s="12">
        <f>(H825 - I825) * Dashboard!$I$13 * (Dashboard!$D$12 / 365) * 'Lookups and Calculations'!$F$12</f>
        <v>0</v>
      </c>
      <c r="M825" s="3">
        <f>(G825*2) * Dashboard!$I$13 * (Dashboard!$D$12 / 365) * 'Lookups and Calculations'!$F$12</f>
        <v>1602.0878730267946</v>
      </c>
      <c r="N825" s="12">
        <f>H825 * Dashboard!$I$14 * Dashboard!$I$15 * (Dashboard!$D$12 / 365) * 'Lookups and Calculations'!$F$12</f>
        <v>0</v>
      </c>
    </row>
    <row r="826" spans="1:14" x14ac:dyDescent="0.35">
      <c r="A826" s="2">
        <v>825</v>
      </c>
      <c r="B826" s="11">
        <v>-1.3679371074962863</v>
      </c>
      <c r="C826" s="11">
        <v>-0.91097282112812272</v>
      </c>
      <c r="D826" s="3">
        <f>B826*Dashboard!$D$11*Dashboard!$D$10*SQRT(Dashboard!$D$12/365)</f>
        <v>-339633.84162048507</v>
      </c>
      <c r="E826" s="3">
        <f>IF(Dashboard!$I$3,C826*Dashboard!$E$11*Dashboard!$E$10*SQRT(Dashboard!$D$12/365),0)</f>
        <v>-452355.88267340767</v>
      </c>
      <c r="F826" s="3">
        <f>D826+IF(Dashboard!$I$3,E826,0)</f>
        <v>-791989.72429389274</v>
      </c>
      <c r="G826" s="3">
        <f>IF(Dashboard!$I$4, ('Lookups and Calculations'!$F$9) / (1 - 'Lookups and Calculations'!$F$10), 'Lookups and Calculations'!$F$9)</f>
        <v>1951878.888340465</v>
      </c>
      <c r="H826" s="12">
        <f t="shared" si="24"/>
        <v>0</v>
      </c>
      <c r="I826" s="12">
        <f t="shared" si="25"/>
        <v>0</v>
      </c>
      <c r="J826" s="13">
        <f>(1 - Dashboard!$I$9) * H826 * Dashboard!$I$8 * 'Lookups and Calculations'!$F$12</f>
        <v>0</v>
      </c>
      <c r="K826" s="12">
        <f>(1 - Dashboard!$I$11) * I826 * Dashboard!$I$10 * 'Lookups and Calculations'!$F$12</f>
        <v>0</v>
      </c>
      <c r="L826" s="12">
        <f>(H826 - I826) * Dashboard!$I$13 * (Dashboard!$D$12 / 365) * 'Lookups and Calculations'!$F$12</f>
        <v>0</v>
      </c>
      <c r="M826" s="3">
        <f>(G826*2) * Dashboard!$I$13 * (Dashboard!$D$12 / 365) * 'Lookups and Calculations'!$F$12</f>
        <v>1602.0878730267946</v>
      </c>
      <c r="N826" s="12">
        <f>H826 * Dashboard!$I$14 * Dashboard!$I$15 * (Dashboard!$D$12 / 365) * 'Lookups and Calculations'!$F$12</f>
        <v>0</v>
      </c>
    </row>
    <row r="827" spans="1:14" x14ac:dyDescent="0.35">
      <c r="A827" s="2">
        <v>826</v>
      </c>
      <c r="B827" s="11">
        <v>-0.60656950445451274</v>
      </c>
      <c r="C827" s="11">
        <v>-0.51096784963128183</v>
      </c>
      <c r="D827" s="3">
        <f>B827*Dashboard!$D$11*Dashboard!$D$10*SQRT(Dashboard!$D$12/365)</f>
        <v>-150600.1481199525</v>
      </c>
      <c r="E827" s="3">
        <f>IF(Dashboard!$I$3,C827*Dashboard!$E$11*Dashboard!$E$10*SQRT(Dashboard!$D$12/365),0)</f>
        <v>-253728.00074480291</v>
      </c>
      <c r="F827" s="3">
        <f>D827+IF(Dashboard!$I$3,E827,0)</f>
        <v>-404328.14886475541</v>
      </c>
      <c r="G827" s="3">
        <f>IF(Dashboard!$I$4, ('Lookups and Calculations'!$F$9) / (1 - 'Lookups and Calculations'!$F$10), 'Lookups and Calculations'!$F$9)</f>
        <v>1951878.888340465</v>
      </c>
      <c r="H827" s="12">
        <f t="shared" si="24"/>
        <v>0</v>
      </c>
      <c r="I827" s="12">
        <f t="shared" si="25"/>
        <v>0</v>
      </c>
      <c r="J827" s="13">
        <f>(1 - Dashboard!$I$9) * H827 * Dashboard!$I$8 * 'Lookups and Calculations'!$F$12</f>
        <v>0</v>
      </c>
      <c r="K827" s="12">
        <f>(1 - Dashboard!$I$11) * I827 * Dashboard!$I$10 * 'Lookups and Calculations'!$F$12</f>
        <v>0</v>
      </c>
      <c r="L827" s="12">
        <f>(H827 - I827) * Dashboard!$I$13 * (Dashboard!$D$12 / 365) * 'Lookups and Calculations'!$F$12</f>
        <v>0</v>
      </c>
      <c r="M827" s="3">
        <f>(G827*2) * Dashboard!$I$13 * (Dashboard!$D$12 / 365) * 'Lookups and Calculations'!$F$12</f>
        <v>1602.0878730267946</v>
      </c>
      <c r="N827" s="12">
        <f>H827 * Dashboard!$I$14 * Dashboard!$I$15 * (Dashboard!$D$12 / 365) * 'Lookups and Calculations'!$F$12</f>
        <v>0</v>
      </c>
    </row>
    <row r="828" spans="1:14" x14ac:dyDescent="0.35">
      <c r="A828" s="2">
        <v>827</v>
      </c>
      <c r="B828" s="11">
        <v>2.0189681590514597</v>
      </c>
      <c r="C828" s="11">
        <v>0.20389151932332938</v>
      </c>
      <c r="D828" s="3">
        <f>B828*Dashboard!$D$11*Dashboard!$D$10*SQRT(Dashboard!$D$12/365)</f>
        <v>501272.98119950102</v>
      </c>
      <c r="E828" s="3">
        <f>IF(Dashboard!$I$3,C828*Dashboard!$E$11*Dashboard!$E$10*SQRT(Dashboard!$D$12/365),0)</f>
        <v>101245.09321684255</v>
      </c>
      <c r="F828" s="3">
        <f>D828+IF(Dashboard!$I$3,E828,0)</f>
        <v>602518.07441634359</v>
      </c>
      <c r="G828" s="3">
        <f>IF(Dashboard!$I$4, ('Lookups and Calculations'!$F$9) / (1 - 'Lookups and Calculations'!$F$10), 'Lookups and Calculations'!$F$9)</f>
        <v>1951878.888340465</v>
      </c>
      <c r="H828" s="12">
        <f t="shared" si="24"/>
        <v>0</v>
      </c>
      <c r="I828" s="12">
        <f t="shared" si="25"/>
        <v>0</v>
      </c>
      <c r="J828" s="13">
        <f>(1 - Dashboard!$I$9) * H828 * Dashboard!$I$8 * 'Lookups and Calculations'!$F$12</f>
        <v>0</v>
      </c>
      <c r="K828" s="12">
        <f>(1 - Dashboard!$I$11) * I828 * Dashboard!$I$10 * 'Lookups and Calculations'!$F$12</f>
        <v>0</v>
      </c>
      <c r="L828" s="12">
        <f>(H828 - I828) * Dashboard!$I$13 * (Dashboard!$D$12 / 365) * 'Lookups and Calculations'!$F$12</f>
        <v>0</v>
      </c>
      <c r="M828" s="3">
        <f>(G828*2) * Dashboard!$I$13 * (Dashboard!$D$12 / 365) * 'Lookups and Calculations'!$F$12</f>
        <v>1602.0878730267946</v>
      </c>
      <c r="N828" s="12">
        <f>H828 * Dashboard!$I$14 * Dashboard!$I$15 * (Dashboard!$D$12 / 365) * 'Lookups and Calculations'!$F$12</f>
        <v>0</v>
      </c>
    </row>
    <row r="829" spans="1:14" x14ac:dyDescent="0.35">
      <c r="A829" s="2">
        <v>828</v>
      </c>
      <c r="B829" s="11">
        <v>-1.3345457157111871</v>
      </c>
      <c r="C829" s="11">
        <v>-1.7018969849575951</v>
      </c>
      <c r="D829" s="3">
        <f>B829*Dashboard!$D$11*Dashboard!$D$10*SQRT(Dashboard!$D$12/365)</f>
        <v>-331343.36787949206</v>
      </c>
      <c r="E829" s="3">
        <f>IF(Dashboard!$I$3,C829*Dashboard!$E$11*Dashboard!$E$10*SQRT(Dashboard!$D$12/365),0)</f>
        <v>-845099.97992731282</v>
      </c>
      <c r="F829" s="3">
        <f>D829+IF(Dashboard!$I$3,E829,0)</f>
        <v>-1176443.3478068048</v>
      </c>
      <c r="G829" s="3">
        <f>IF(Dashboard!$I$4, ('Lookups and Calculations'!$F$9) / (1 - 'Lookups and Calculations'!$F$10), 'Lookups and Calculations'!$F$9)</f>
        <v>1951878.888340465</v>
      </c>
      <c r="H829" s="12">
        <f t="shared" si="24"/>
        <v>0</v>
      </c>
      <c r="I829" s="12">
        <f t="shared" si="25"/>
        <v>0</v>
      </c>
      <c r="J829" s="13">
        <f>(1 - Dashboard!$I$9) * H829 * Dashboard!$I$8 * 'Lookups and Calculations'!$F$12</f>
        <v>0</v>
      </c>
      <c r="K829" s="12">
        <f>(1 - Dashboard!$I$11) * I829 * Dashboard!$I$10 * 'Lookups and Calculations'!$F$12</f>
        <v>0</v>
      </c>
      <c r="L829" s="12">
        <f>(H829 - I829) * Dashboard!$I$13 * (Dashboard!$D$12 / 365) * 'Lookups and Calculations'!$F$12</f>
        <v>0</v>
      </c>
      <c r="M829" s="3">
        <f>(G829*2) * Dashboard!$I$13 * (Dashboard!$D$12 / 365) * 'Lookups and Calculations'!$F$12</f>
        <v>1602.0878730267946</v>
      </c>
      <c r="N829" s="12">
        <f>H829 * Dashboard!$I$14 * Dashboard!$I$15 * (Dashboard!$D$12 / 365) * 'Lookups and Calculations'!$F$12</f>
        <v>0</v>
      </c>
    </row>
    <row r="830" spans="1:14" x14ac:dyDescent="0.35">
      <c r="A830" s="2">
        <v>829</v>
      </c>
      <c r="B830" s="11">
        <v>-0.20303597041224328</v>
      </c>
      <c r="C830" s="11">
        <v>6.442357918078466E-2</v>
      </c>
      <c r="D830" s="3">
        <f>B830*Dashboard!$D$11*Dashboard!$D$10*SQRT(Dashboard!$D$12/365)</f>
        <v>-50410.129413380608</v>
      </c>
      <c r="E830" s="3">
        <f>IF(Dashboard!$I$3,C830*Dashboard!$E$11*Dashboard!$E$10*SQRT(Dashboard!$D$12/365),0)</f>
        <v>31990.400096914986</v>
      </c>
      <c r="F830" s="3">
        <f>D830+IF(Dashboard!$I$3,E830,0)</f>
        <v>-18419.729316465622</v>
      </c>
      <c r="G830" s="3">
        <f>IF(Dashboard!$I$4, ('Lookups and Calculations'!$F$9) / (1 - 'Lookups and Calculations'!$F$10), 'Lookups and Calculations'!$F$9)</f>
        <v>1951878.888340465</v>
      </c>
      <c r="H830" s="12">
        <f t="shared" si="24"/>
        <v>0</v>
      </c>
      <c r="I830" s="12">
        <f t="shared" si="25"/>
        <v>0</v>
      </c>
      <c r="J830" s="13">
        <f>(1 - Dashboard!$I$9) * H830 * Dashboard!$I$8 * 'Lookups and Calculations'!$F$12</f>
        <v>0</v>
      </c>
      <c r="K830" s="12">
        <f>(1 - Dashboard!$I$11) * I830 * Dashboard!$I$10 * 'Lookups and Calculations'!$F$12</f>
        <v>0</v>
      </c>
      <c r="L830" s="12">
        <f>(H830 - I830) * Dashboard!$I$13 * (Dashboard!$D$12 / 365) * 'Lookups and Calculations'!$F$12</f>
        <v>0</v>
      </c>
      <c r="M830" s="3">
        <f>(G830*2) * Dashboard!$I$13 * (Dashboard!$D$12 / 365) * 'Lookups and Calculations'!$F$12</f>
        <v>1602.0878730267946</v>
      </c>
      <c r="N830" s="12">
        <f>H830 * Dashboard!$I$14 * Dashboard!$I$15 * (Dashboard!$D$12 / 365) * 'Lookups and Calculations'!$F$12</f>
        <v>0</v>
      </c>
    </row>
    <row r="831" spans="1:14" x14ac:dyDescent="0.35">
      <c r="A831" s="2">
        <v>830</v>
      </c>
      <c r="B831" s="11">
        <v>0.52413615301494698</v>
      </c>
      <c r="C831" s="11">
        <v>-1.0943982618913779</v>
      </c>
      <c r="D831" s="3">
        <f>B831*Dashboard!$D$11*Dashboard!$D$10*SQRT(Dashboard!$D$12/365)</f>
        <v>130133.44999936856</v>
      </c>
      <c r="E831" s="3">
        <f>IF(Dashboard!$I$3,C831*Dashboard!$E$11*Dashboard!$E$10*SQRT(Dashboard!$D$12/365),0)</f>
        <v>-543438.26761050045</v>
      </c>
      <c r="F831" s="3">
        <f>D831+IF(Dashboard!$I$3,E831,0)</f>
        <v>-413304.81761113188</v>
      </c>
      <c r="G831" s="3">
        <f>IF(Dashboard!$I$4, ('Lookups and Calculations'!$F$9) / (1 - 'Lookups and Calculations'!$F$10), 'Lookups and Calculations'!$F$9)</f>
        <v>1951878.888340465</v>
      </c>
      <c r="H831" s="12">
        <f t="shared" si="24"/>
        <v>0</v>
      </c>
      <c r="I831" s="12">
        <f t="shared" si="25"/>
        <v>0</v>
      </c>
      <c r="J831" s="13">
        <f>(1 - Dashboard!$I$9) * H831 * Dashboard!$I$8 * 'Lookups and Calculations'!$F$12</f>
        <v>0</v>
      </c>
      <c r="K831" s="12">
        <f>(1 - Dashboard!$I$11) * I831 * Dashboard!$I$10 * 'Lookups and Calculations'!$F$12</f>
        <v>0</v>
      </c>
      <c r="L831" s="12">
        <f>(H831 - I831) * Dashboard!$I$13 * (Dashboard!$D$12 / 365) * 'Lookups and Calculations'!$F$12</f>
        <v>0</v>
      </c>
      <c r="M831" s="3">
        <f>(G831*2) * Dashboard!$I$13 * (Dashboard!$D$12 / 365) * 'Lookups and Calculations'!$F$12</f>
        <v>1602.0878730267946</v>
      </c>
      <c r="N831" s="12">
        <f>H831 * Dashboard!$I$14 * Dashboard!$I$15 * (Dashboard!$D$12 / 365) * 'Lookups and Calculations'!$F$12</f>
        <v>0</v>
      </c>
    </row>
    <row r="832" spans="1:14" x14ac:dyDescent="0.35">
      <c r="A832" s="2">
        <v>831</v>
      </c>
      <c r="B832" s="11">
        <v>0.34373339280428067</v>
      </c>
      <c r="C832" s="11">
        <v>0.39511006707160179</v>
      </c>
      <c r="D832" s="3">
        <f>B832*Dashboard!$D$11*Dashboard!$D$10*SQRT(Dashboard!$D$12/365)</f>
        <v>85342.733998228039</v>
      </c>
      <c r="E832" s="3">
        <f>IF(Dashboard!$I$3,C832*Dashboard!$E$11*Dashboard!$E$10*SQRT(Dashboard!$D$12/365),0)</f>
        <v>196197.25089272053</v>
      </c>
      <c r="F832" s="3">
        <f>D832+IF(Dashboard!$I$3,E832,0)</f>
        <v>281539.98489094857</v>
      </c>
      <c r="G832" s="3">
        <f>IF(Dashboard!$I$4, ('Lookups and Calculations'!$F$9) / (1 - 'Lookups and Calculations'!$F$10), 'Lookups and Calculations'!$F$9)</f>
        <v>1951878.888340465</v>
      </c>
      <c r="H832" s="12">
        <f t="shared" si="24"/>
        <v>0</v>
      </c>
      <c r="I832" s="12">
        <f t="shared" si="25"/>
        <v>0</v>
      </c>
      <c r="J832" s="13">
        <f>(1 - Dashboard!$I$9) * H832 * Dashboard!$I$8 * 'Lookups and Calculations'!$F$12</f>
        <v>0</v>
      </c>
      <c r="K832" s="12">
        <f>(1 - Dashboard!$I$11) * I832 * Dashboard!$I$10 * 'Lookups and Calculations'!$F$12</f>
        <v>0</v>
      </c>
      <c r="L832" s="12">
        <f>(H832 - I832) * Dashboard!$I$13 * (Dashboard!$D$12 / 365) * 'Lookups and Calculations'!$F$12</f>
        <v>0</v>
      </c>
      <c r="M832" s="3">
        <f>(G832*2) * Dashboard!$I$13 * (Dashboard!$D$12 / 365) * 'Lookups and Calculations'!$F$12</f>
        <v>1602.0878730267946</v>
      </c>
      <c r="N832" s="12">
        <f>H832 * Dashboard!$I$14 * Dashboard!$I$15 * (Dashboard!$D$12 / 365) * 'Lookups and Calculations'!$F$12</f>
        <v>0</v>
      </c>
    </row>
    <row r="833" spans="1:14" x14ac:dyDescent="0.35">
      <c r="A833" s="2">
        <v>832</v>
      </c>
      <c r="B833" s="11">
        <v>-0.68084148202858075</v>
      </c>
      <c r="C833" s="11">
        <v>1.616458688930611</v>
      </c>
      <c r="D833" s="3">
        <f>B833*Dashboard!$D$11*Dashboard!$D$10*SQRT(Dashboard!$D$12/365)</f>
        <v>-169040.52591948499</v>
      </c>
      <c r="E833" s="3">
        <f>IF(Dashboard!$I$3,C833*Dashboard!$E$11*Dashboard!$E$10*SQRT(Dashboard!$D$12/365),0)</f>
        <v>802674.43778486212</v>
      </c>
      <c r="F833" s="3">
        <f>D833+IF(Dashboard!$I$3,E833,0)</f>
        <v>633633.9118653771</v>
      </c>
      <c r="G833" s="3">
        <f>IF(Dashboard!$I$4, ('Lookups and Calculations'!$F$9) / (1 - 'Lookups and Calculations'!$F$10), 'Lookups and Calculations'!$F$9)</f>
        <v>1951878.888340465</v>
      </c>
      <c r="H833" s="12">
        <f t="shared" si="24"/>
        <v>0</v>
      </c>
      <c r="I833" s="12">
        <f t="shared" si="25"/>
        <v>0</v>
      </c>
      <c r="J833" s="13">
        <f>(1 - Dashboard!$I$9) * H833 * Dashboard!$I$8 * 'Lookups and Calculations'!$F$12</f>
        <v>0</v>
      </c>
      <c r="K833" s="12">
        <f>(1 - Dashboard!$I$11) * I833 * Dashboard!$I$10 * 'Lookups and Calculations'!$F$12</f>
        <v>0</v>
      </c>
      <c r="L833" s="12">
        <f>(H833 - I833) * Dashboard!$I$13 * (Dashboard!$D$12 / 365) * 'Lookups and Calculations'!$F$12</f>
        <v>0</v>
      </c>
      <c r="M833" s="3">
        <f>(G833*2) * Dashboard!$I$13 * (Dashboard!$D$12 / 365) * 'Lookups and Calculations'!$F$12</f>
        <v>1602.0878730267946</v>
      </c>
      <c r="N833" s="12">
        <f>H833 * Dashboard!$I$14 * Dashboard!$I$15 * (Dashboard!$D$12 / 365) * 'Lookups and Calculations'!$F$12</f>
        <v>0</v>
      </c>
    </row>
    <row r="834" spans="1:14" x14ac:dyDescent="0.35">
      <c r="A834" s="2">
        <v>833</v>
      </c>
      <c r="B834" s="11">
        <v>-1.3339948088558595</v>
      </c>
      <c r="C834" s="11">
        <v>1.1399765656367906</v>
      </c>
      <c r="D834" s="3">
        <f>B834*Dashboard!$D$11*Dashboard!$D$10*SQRT(Dashboard!$D$12/365)</f>
        <v>-331206.58775222988</v>
      </c>
      <c r="E834" s="3">
        <f>IF(Dashboard!$I$3,C834*Dashboard!$E$11*Dashboard!$E$10*SQRT(Dashboard!$D$12/365),0)</f>
        <v>566070.7911538271</v>
      </c>
      <c r="F834" s="3">
        <f>D834+IF(Dashboard!$I$3,E834,0)</f>
        <v>234864.20340159722</v>
      </c>
      <c r="G834" s="3">
        <f>IF(Dashboard!$I$4, ('Lookups and Calculations'!$F$9) / (1 - 'Lookups and Calculations'!$F$10), 'Lookups and Calculations'!$F$9)</f>
        <v>1951878.888340465</v>
      </c>
      <c r="H834" s="12">
        <f t="shared" si="24"/>
        <v>0</v>
      </c>
      <c r="I834" s="12">
        <f t="shared" si="25"/>
        <v>0</v>
      </c>
      <c r="J834" s="13">
        <f>(1 - Dashboard!$I$9) * H834 * Dashboard!$I$8 * 'Lookups and Calculations'!$F$12</f>
        <v>0</v>
      </c>
      <c r="K834" s="12">
        <f>(1 - Dashboard!$I$11) * I834 * Dashboard!$I$10 * 'Lookups and Calculations'!$F$12</f>
        <v>0</v>
      </c>
      <c r="L834" s="12">
        <f>(H834 - I834) * Dashboard!$I$13 * (Dashboard!$D$12 / 365) * 'Lookups and Calculations'!$F$12</f>
        <v>0</v>
      </c>
      <c r="M834" s="3">
        <f>(G834*2) * Dashboard!$I$13 * (Dashboard!$D$12 / 365) * 'Lookups and Calculations'!$F$12</f>
        <v>1602.0878730267946</v>
      </c>
      <c r="N834" s="12">
        <f>H834 * Dashboard!$I$14 * Dashboard!$I$15 * (Dashboard!$D$12 / 365) * 'Lookups and Calculations'!$F$12</f>
        <v>0</v>
      </c>
    </row>
    <row r="835" spans="1:14" x14ac:dyDescent="0.35">
      <c r="A835" s="2">
        <v>834</v>
      </c>
      <c r="B835" s="11">
        <v>-1.4541416280023385</v>
      </c>
      <c r="C835" s="11">
        <v>-0.60045507658204977</v>
      </c>
      <c r="D835" s="3">
        <f>B835*Dashboard!$D$11*Dashboard!$D$10*SQRT(Dashboard!$D$12/365)</f>
        <v>-361036.85225897079</v>
      </c>
      <c r="E835" s="3">
        <f>IF(Dashboard!$I$3,C835*Dashboard!$E$11*Dashboard!$E$10*SQRT(Dashboard!$D$12/365),0)</f>
        <v>-298164.09433229413</v>
      </c>
      <c r="F835" s="3">
        <f>D835+IF(Dashboard!$I$3,E835,0)</f>
        <v>-659200.94659126492</v>
      </c>
      <c r="G835" s="3">
        <f>IF(Dashboard!$I$4, ('Lookups and Calculations'!$F$9) / (1 - 'Lookups and Calculations'!$F$10), 'Lookups and Calculations'!$F$9)</f>
        <v>1951878.888340465</v>
      </c>
      <c r="H835" s="12">
        <f t="shared" ref="H835:H898" si="26">MAX(0,F835-G835)</f>
        <v>0</v>
      </c>
      <c r="I835" s="12">
        <f t="shared" ref="I835:I898" si="27">MAX(0,-F835-G835)</f>
        <v>0</v>
      </c>
      <c r="J835" s="13">
        <f>(1 - Dashboard!$I$9) * H835 * Dashboard!$I$8 * 'Lookups and Calculations'!$F$12</f>
        <v>0</v>
      </c>
      <c r="K835" s="12">
        <f>(1 - Dashboard!$I$11) * I835 * Dashboard!$I$10 * 'Lookups and Calculations'!$F$12</f>
        <v>0</v>
      </c>
      <c r="L835" s="12">
        <f>(H835 - I835) * Dashboard!$I$13 * (Dashboard!$D$12 / 365) * 'Lookups and Calculations'!$F$12</f>
        <v>0</v>
      </c>
      <c r="M835" s="3">
        <f>(G835*2) * Dashboard!$I$13 * (Dashboard!$D$12 / 365) * 'Lookups and Calculations'!$F$12</f>
        <v>1602.0878730267946</v>
      </c>
      <c r="N835" s="12">
        <f>H835 * Dashboard!$I$14 * Dashboard!$I$15 * (Dashboard!$D$12 / 365) * 'Lookups and Calculations'!$F$12</f>
        <v>0</v>
      </c>
    </row>
    <row r="836" spans="1:14" x14ac:dyDescent="0.35">
      <c r="A836" s="2">
        <v>835</v>
      </c>
      <c r="B836" s="11">
        <v>1.682867883800266</v>
      </c>
      <c r="C836" s="11">
        <v>-2.7727912810996824</v>
      </c>
      <c r="D836" s="3">
        <f>B836*Dashboard!$D$11*Dashboard!$D$10*SQRT(Dashboard!$D$12/365)</f>
        <v>417825.41111187171</v>
      </c>
      <c r="E836" s="3">
        <f>IF(Dashboard!$I$3,C836*Dashboard!$E$11*Dashboard!$E$10*SQRT(Dashboard!$D$12/365),0)</f>
        <v>-1376867.0352620406</v>
      </c>
      <c r="F836" s="3">
        <f>D836+IF(Dashboard!$I$3,E836,0)</f>
        <v>-959041.62415016885</v>
      </c>
      <c r="G836" s="3">
        <f>IF(Dashboard!$I$4, ('Lookups and Calculations'!$F$9) / (1 - 'Lookups and Calculations'!$F$10), 'Lookups and Calculations'!$F$9)</f>
        <v>1951878.888340465</v>
      </c>
      <c r="H836" s="12">
        <f t="shared" si="26"/>
        <v>0</v>
      </c>
      <c r="I836" s="12">
        <f t="shared" si="27"/>
        <v>0</v>
      </c>
      <c r="J836" s="13">
        <f>(1 - Dashboard!$I$9) * H836 * Dashboard!$I$8 * 'Lookups and Calculations'!$F$12</f>
        <v>0</v>
      </c>
      <c r="K836" s="12">
        <f>(1 - Dashboard!$I$11) * I836 * Dashboard!$I$10 * 'Lookups and Calculations'!$F$12</f>
        <v>0</v>
      </c>
      <c r="L836" s="12">
        <f>(H836 - I836) * Dashboard!$I$13 * (Dashboard!$D$12 / 365) * 'Lookups and Calculations'!$F$12</f>
        <v>0</v>
      </c>
      <c r="M836" s="3">
        <f>(G836*2) * Dashboard!$I$13 * (Dashboard!$D$12 / 365) * 'Lookups and Calculations'!$F$12</f>
        <v>1602.0878730267946</v>
      </c>
      <c r="N836" s="12">
        <f>H836 * Dashboard!$I$14 * Dashboard!$I$15 * (Dashboard!$D$12 / 365) * 'Lookups and Calculations'!$F$12</f>
        <v>0</v>
      </c>
    </row>
    <row r="837" spans="1:14" x14ac:dyDescent="0.35">
      <c r="A837" s="2">
        <v>836</v>
      </c>
      <c r="B837" s="11">
        <v>0.76922467608811029</v>
      </c>
      <c r="C837" s="11">
        <v>-1.1862581637797525</v>
      </c>
      <c r="D837" s="3">
        <f>B837*Dashboard!$D$11*Dashboard!$D$10*SQRT(Dashboard!$D$12/365)</f>
        <v>190984.46147663073</v>
      </c>
      <c r="E837" s="3">
        <f>IF(Dashboard!$I$3,C837*Dashboard!$E$11*Dashboard!$E$10*SQRT(Dashboard!$D$12/365),0)</f>
        <v>-589052.54504805326</v>
      </c>
      <c r="F837" s="3">
        <f>D837+IF(Dashboard!$I$3,E837,0)</f>
        <v>-398068.0835714225</v>
      </c>
      <c r="G837" s="3">
        <f>IF(Dashboard!$I$4, ('Lookups and Calculations'!$F$9) / (1 - 'Lookups and Calculations'!$F$10), 'Lookups and Calculations'!$F$9)</f>
        <v>1951878.888340465</v>
      </c>
      <c r="H837" s="12">
        <f t="shared" si="26"/>
        <v>0</v>
      </c>
      <c r="I837" s="12">
        <f t="shared" si="27"/>
        <v>0</v>
      </c>
      <c r="J837" s="13">
        <f>(1 - Dashboard!$I$9) * H837 * Dashboard!$I$8 * 'Lookups and Calculations'!$F$12</f>
        <v>0</v>
      </c>
      <c r="K837" s="12">
        <f>(1 - Dashboard!$I$11) * I837 * Dashboard!$I$10 * 'Lookups and Calculations'!$F$12</f>
        <v>0</v>
      </c>
      <c r="L837" s="12">
        <f>(H837 - I837) * Dashboard!$I$13 * (Dashboard!$D$12 / 365) * 'Lookups and Calculations'!$F$12</f>
        <v>0</v>
      </c>
      <c r="M837" s="3">
        <f>(G837*2) * Dashboard!$I$13 * (Dashboard!$D$12 / 365) * 'Lookups and Calculations'!$F$12</f>
        <v>1602.0878730267946</v>
      </c>
      <c r="N837" s="12">
        <f>H837 * Dashboard!$I$14 * Dashboard!$I$15 * (Dashboard!$D$12 / 365) * 'Lookups and Calculations'!$F$12</f>
        <v>0</v>
      </c>
    </row>
    <row r="838" spans="1:14" x14ac:dyDescent="0.35">
      <c r="A838" s="2">
        <v>837</v>
      </c>
      <c r="B838" s="11">
        <v>0.7938169510958516</v>
      </c>
      <c r="C838" s="11">
        <v>0.42492606954449924</v>
      </c>
      <c r="D838" s="3">
        <f>B838*Dashboard!$D$11*Dashboard!$D$10*SQRT(Dashboard!$D$12/365)</f>
        <v>197090.27495979142</v>
      </c>
      <c r="E838" s="3">
        <f>IF(Dashboard!$I$3,C838*Dashboard!$E$11*Dashboard!$E$10*SQRT(Dashboard!$D$12/365),0)</f>
        <v>211002.79042541215</v>
      </c>
      <c r="F838" s="3">
        <f>D838+IF(Dashboard!$I$3,E838,0)</f>
        <v>408093.06538520358</v>
      </c>
      <c r="G838" s="3">
        <f>IF(Dashboard!$I$4, ('Lookups and Calculations'!$F$9) / (1 - 'Lookups and Calculations'!$F$10), 'Lookups and Calculations'!$F$9)</f>
        <v>1951878.888340465</v>
      </c>
      <c r="H838" s="12">
        <f t="shared" si="26"/>
        <v>0</v>
      </c>
      <c r="I838" s="12">
        <f t="shared" si="27"/>
        <v>0</v>
      </c>
      <c r="J838" s="13">
        <f>(1 - Dashboard!$I$9) * H838 * Dashboard!$I$8 * 'Lookups and Calculations'!$F$12</f>
        <v>0</v>
      </c>
      <c r="K838" s="12">
        <f>(1 - Dashboard!$I$11) * I838 * Dashboard!$I$10 * 'Lookups and Calculations'!$F$12</f>
        <v>0</v>
      </c>
      <c r="L838" s="12">
        <f>(H838 - I838) * Dashboard!$I$13 * (Dashboard!$D$12 / 365) * 'Lookups and Calculations'!$F$12</f>
        <v>0</v>
      </c>
      <c r="M838" s="3">
        <f>(G838*2) * Dashboard!$I$13 * (Dashboard!$D$12 / 365) * 'Lookups and Calculations'!$F$12</f>
        <v>1602.0878730267946</v>
      </c>
      <c r="N838" s="12">
        <f>H838 * Dashboard!$I$14 * Dashboard!$I$15 * (Dashboard!$D$12 / 365) * 'Lookups and Calculations'!$F$12</f>
        <v>0</v>
      </c>
    </row>
    <row r="839" spans="1:14" x14ac:dyDescent="0.35">
      <c r="A839" s="2">
        <v>838</v>
      </c>
      <c r="B839" s="11">
        <v>0.1649823464151326</v>
      </c>
      <c r="C839" s="11">
        <v>0.50542988758428231</v>
      </c>
      <c r="D839" s="3">
        <f>B839*Dashboard!$D$11*Dashboard!$D$10*SQRT(Dashboard!$D$12/365)</f>
        <v>40962.108422579855</v>
      </c>
      <c r="E839" s="3">
        <f>IF(Dashboard!$I$3,C839*Dashboard!$E$11*Dashboard!$E$10*SQRT(Dashboard!$D$12/365),0)</f>
        <v>250978.05074423095</v>
      </c>
      <c r="F839" s="3">
        <f>D839+IF(Dashboard!$I$3,E839,0)</f>
        <v>291940.1591668108</v>
      </c>
      <c r="G839" s="3">
        <f>IF(Dashboard!$I$4, ('Lookups and Calculations'!$F$9) / (1 - 'Lookups and Calculations'!$F$10), 'Lookups and Calculations'!$F$9)</f>
        <v>1951878.888340465</v>
      </c>
      <c r="H839" s="12">
        <f t="shared" si="26"/>
        <v>0</v>
      </c>
      <c r="I839" s="12">
        <f t="shared" si="27"/>
        <v>0</v>
      </c>
      <c r="J839" s="13">
        <f>(1 - Dashboard!$I$9) * H839 * Dashboard!$I$8 * 'Lookups and Calculations'!$F$12</f>
        <v>0</v>
      </c>
      <c r="K839" s="12">
        <f>(1 - Dashboard!$I$11) * I839 * Dashboard!$I$10 * 'Lookups and Calculations'!$F$12</f>
        <v>0</v>
      </c>
      <c r="L839" s="12">
        <f>(H839 - I839) * Dashboard!$I$13 * (Dashboard!$D$12 / 365) * 'Lookups and Calculations'!$F$12</f>
        <v>0</v>
      </c>
      <c r="M839" s="3">
        <f>(G839*2) * Dashboard!$I$13 * (Dashboard!$D$12 / 365) * 'Lookups and Calculations'!$F$12</f>
        <v>1602.0878730267946</v>
      </c>
      <c r="N839" s="12">
        <f>H839 * Dashboard!$I$14 * Dashboard!$I$15 * (Dashboard!$D$12 / 365) * 'Lookups and Calculations'!$F$12</f>
        <v>0</v>
      </c>
    </row>
    <row r="840" spans="1:14" x14ac:dyDescent="0.35">
      <c r="A840" s="2">
        <v>839</v>
      </c>
      <c r="B840" s="11">
        <v>1.2712909283772807E-2</v>
      </c>
      <c r="C840" s="11">
        <v>-0.19750279377558067</v>
      </c>
      <c r="D840" s="3">
        <f>B840*Dashboard!$D$11*Dashboard!$D$10*SQRT(Dashboard!$D$12/365)</f>
        <v>3156.3835753554263</v>
      </c>
      <c r="E840" s="3">
        <f>IF(Dashboard!$I$3,C840*Dashboard!$E$11*Dashboard!$E$10*SQRT(Dashboard!$D$12/365),0)</f>
        <v>-98072.685086453799</v>
      </c>
      <c r="F840" s="3">
        <f>D840+IF(Dashboard!$I$3,E840,0)</f>
        <v>-94916.301511098369</v>
      </c>
      <c r="G840" s="3">
        <f>IF(Dashboard!$I$4, ('Lookups and Calculations'!$F$9) / (1 - 'Lookups and Calculations'!$F$10), 'Lookups and Calculations'!$F$9)</f>
        <v>1951878.888340465</v>
      </c>
      <c r="H840" s="12">
        <f t="shared" si="26"/>
        <v>0</v>
      </c>
      <c r="I840" s="12">
        <f t="shared" si="27"/>
        <v>0</v>
      </c>
      <c r="J840" s="13">
        <f>(1 - Dashboard!$I$9) * H840 * Dashboard!$I$8 * 'Lookups and Calculations'!$F$12</f>
        <v>0</v>
      </c>
      <c r="K840" s="12">
        <f>(1 - Dashboard!$I$11) * I840 * Dashboard!$I$10 * 'Lookups and Calculations'!$F$12</f>
        <v>0</v>
      </c>
      <c r="L840" s="12">
        <f>(H840 - I840) * Dashboard!$I$13 * (Dashboard!$D$12 / 365) * 'Lookups and Calculations'!$F$12</f>
        <v>0</v>
      </c>
      <c r="M840" s="3">
        <f>(G840*2) * Dashboard!$I$13 * (Dashboard!$D$12 / 365) * 'Lookups and Calculations'!$F$12</f>
        <v>1602.0878730267946</v>
      </c>
      <c r="N840" s="12">
        <f>H840 * Dashboard!$I$14 * Dashboard!$I$15 * (Dashboard!$D$12 / 365) * 'Lookups and Calculations'!$F$12</f>
        <v>0</v>
      </c>
    </row>
    <row r="841" spans="1:14" x14ac:dyDescent="0.35">
      <c r="A841" s="2">
        <v>840</v>
      </c>
      <c r="B841" s="11">
        <v>0.85615447314624016</v>
      </c>
      <c r="C841" s="11">
        <v>0.51800879473692374</v>
      </c>
      <c r="D841" s="3">
        <f>B841*Dashboard!$D$11*Dashboard!$D$10*SQRT(Dashboard!$D$12/365)</f>
        <v>212567.54505872587</v>
      </c>
      <c r="E841" s="3">
        <f>IF(Dashboard!$I$3,C841*Dashboard!$E$11*Dashboard!$E$10*SQRT(Dashboard!$D$12/365),0)</f>
        <v>257224.27732325607</v>
      </c>
      <c r="F841" s="3">
        <f>D841+IF(Dashboard!$I$3,E841,0)</f>
        <v>469791.82238198194</v>
      </c>
      <c r="G841" s="3">
        <f>IF(Dashboard!$I$4, ('Lookups and Calculations'!$F$9) / (1 - 'Lookups and Calculations'!$F$10), 'Lookups and Calculations'!$F$9)</f>
        <v>1951878.888340465</v>
      </c>
      <c r="H841" s="12">
        <f t="shared" si="26"/>
        <v>0</v>
      </c>
      <c r="I841" s="12">
        <f t="shared" si="27"/>
        <v>0</v>
      </c>
      <c r="J841" s="13">
        <f>(1 - Dashboard!$I$9) * H841 * Dashboard!$I$8 * 'Lookups and Calculations'!$F$12</f>
        <v>0</v>
      </c>
      <c r="K841" s="12">
        <f>(1 - Dashboard!$I$11) * I841 * Dashboard!$I$10 * 'Lookups and Calculations'!$F$12</f>
        <v>0</v>
      </c>
      <c r="L841" s="12">
        <f>(H841 - I841) * Dashboard!$I$13 * (Dashboard!$D$12 / 365) * 'Lookups and Calculations'!$F$12</f>
        <v>0</v>
      </c>
      <c r="M841" s="3">
        <f>(G841*2) * Dashboard!$I$13 * (Dashboard!$D$12 / 365) * 'Lookups and Calculations'!$F$12</f>
        <v>1602.0878730267946</v>
      </c>
      <c r="N841" s="12">
        <f>H841 * Dashboard!$I$14 * Dashboard!$I$15 * (Dashboard!$D$12 / 365) * 'Lookups and Calculations'!$F$12</f>
        <v>0</v>
      </c>
    </row>
    <row r="842" spans="1:14" x14ac:dyDescent="0.35">
      <c r="A842" s="2">
        <v>841</v>
      </c>
      <c r="B842" s="11">
        <v>0.20689040218069907</v>
      </c>
      <c r="C842" s="11">
        <v>-0.95096411826201821</v>
      </c>
      <c r="D842" s="3">
        <f>B842*Dashboard!$D$11*Dashboard!$D$10*SQRT(Dashboard!$D$12/365)</f>
        <v>51367.114542017618</v>
      </c>
      <c r="E842" s="3">
        <f>IF(Dashboard!$I$3,C842*Dashboard!$E$11*Dashboard!$E$10*SQRT(Dashboard!$D$12/365),0)</f>
        <v>-472214.10247392295</v>
      </c>
      <c r="F842" s="3">
        <f>D842+IF(Dashboard!$I$3,E842,0)</f>
        <v>-420846.98793190531</v>
      </c>
      <c r="G842" s="3">
        <f>IF(Dashboard!$I$4, ('Lookups and Calculations'!$F$9) / (1 - 'Lookups and Calculations'!$F$10), 'Lookups and Calculations'!$F$9)</f>
        <v>1951878.888340465</v>
      </c>
      <c r="H842" s="12">
        <f t="shared" si="26"/>
        <v>0</v>
      </c>
      <c r="I842" s="12">
        <f t="shared" si="27"/>
        <v>0</v>
      </c>
      <c r="J842" s="13">
        <f>(1 - Dashboard!$I$9) * H842 * Dashboard!$I$8 * 'Lookups and Calculations'!$F$12</f>
        <v>0</v>
      </c>
      <c r="K842" s="12">
        <f>(1 - Dashboard!$I$11) * I842 * Dashboard!$I$10 * 'Lookups and Calculations'!$F$12</f>
        <v>0</v>
      </c>
      <c r="L842" s="12">
        <f>(H842 - I842) * Dashboard!$I$13 * (Dashboard!$D$12 / 365) * 'Lookups and Calculations'!$F$12</f>
        <v>0</v>
      </c>
      <c r="M842" s="3">
        <f>(G842*2) * Dashboard!$I$13 * (Dashboard!$D$12 / 365) * 'Lookups and Calculations'!$F$12</f>
        <v>1602.0878730267946</v>
      </c>
      <c r="N842" s="12">
        <f>H842 * Dashboard!$I$14 * Dashboard!$I$15 * (Dashboard!$D$12 / 365) * 'Lookups and Calculations'!$F$12</f>
        <v>0</v>
      </c>
    </row>
    <row r="843" spans="1:14" x14ac:dyDescent="0.35">
      <c r="A843" s="2">
        <v>842</v>
      </c>
      <c r="B843" s="11">
        <v>1.1148941199114841</v>
      </c>
      <c r="C843" s="11">
        <v>0.93410863151878232</v>
      </c>
      <c r="D843" s="3">
        <f>B843*Dashboard!$D$11*Dashboard!$D$10*SQRT(Dashboard!$D$12/365)</f>
        <v>276807.88164206961</v>
      </c>
      <c r="E843" s="3">
        <f>IF(Dashboard!$I$3,C843*Dashboard!$E$11*Dashboard!$E$10*SQRT(Dashboard!$D$12/365),0)</f>
        <v>463844.2824235463</v>
      </c>
      <c r="F843" s="3">
        <f>D843+IF(Dashboard!$I$3,E843,0)</f>
        <v>740652.16406561597</v>
      </c>
      <c r="G843" s="3">
        <f>IF(Dashboard!$I$4, ('Lookups and Calculations'!$F$9) / (1 - 'Lookups and Calculations'!$F$10), 'Lookups and Calculations'!$F$9)</f>
        <v>1951878.888340465</v>
      </c>
      <c r="H843" s="12">
        <f t="shared" si="26"/>
        <v>0</v>
      </c>
      <c r="I843" s="12">
        <f t="shared" si="27"/>
        <v>0</v>
      </c>
      <c r="J843" s="13">
        <f>(1 - Dashboard!$I$9) * H843 * Dashboard!$I$8 * 'Lookups and Calculations'!$F$12</f>
        <v>0</v>
      </c>
      <c r="K843" s="12">
        <f>(1 - Dashboard!$I$11) * I843 * Dashboard!$I$10 * 'Lookups and Calculations'!$F$12</f>
        <v>0</v>
      </c>
      <c r="L843" s="12">
        <f>(H843 - I843) * Dashboard!$I$13 * (Dashboard!$D$12 / 365) * 'Lookups and Calculations'!$F$12</f>
        <v>0</v>
      </c>
      <c r="M843" s="3">
        <f>(G843*2) * Dashboard!$I$13 * (Dashboard!$D$12 / 365) * 'Lookups and Calculations'!$F$12</f>
        <v>1602.0878730267946</v>
      </c>
      <c r="N843" s="12">
        <f>H843 * Dashboard!$I$14 * Dashboard!$I$15 * (Dashboard!$D$12 / 365) * 'Lookups and Calculations'!$F$12</f>
        <v>0</v>
      </c>
    </row>
    <row r="844" spans="1:14" x14ac:dyDescent="0.35">
      <c r="A844" s="2">
        <v>843</v>
      </c>
      <c r="B844" s="11">
        <v>-5.6023318817107325E-3</v>
      </c>
      <c r="C844" s="11">
        <v>0.77901880486680086</v>
      </c>
      <c r="D844" s="3">
        <f>B844*Dashboard!$D$11*Dashboard!$D$10*SQRT(Dashboard!$D$12/365)</f>
        <v>-1390.9568565625759</v>
      </c>
      <c r="E844" s="3">
        <f>IF(Dashboard!$I$3,C844*Dashboard!$E$11*Dashboard!$E$10*SQRT(Dashboard!$D$12/365),0)</f>
        <v>386832.33014384605</v>
      </c>
      <c r="F844" s="3">
        <f>D844+IF(Dashboard!$I$3,E844,0)</f>
        <v>385441.37328728347</v>
      </c>
      <c r="G844" s="3">
        <f>IF(Dashboard!$I$4, ('Lookups and Calculations'!$F$9) / (1 - 'Lookups and Calculations'!$F$10), 'Lookups and Calculations'!$F$9)</f>
        <v>1951878.888340465</v>
      </c>
      <c r="H844" s="12">
        <f t="shared" si="26"/>
        <v>0</v>
      </c>
      <c r="I844" s="12">
        <f t="shared" si="27"/>
        <v>0</v>
      </c>
      <c r="J844" s="13">
        <f>(1 - Dashboard!$I$9) * H844 * Dashboard!$I$8 * 'Lookups and Calculations'!$F$12</f>
        <v>0</v>
      </c>
      <c r="K844" s="12">
        <f>(1 - Dashboard!$I$11) * I844 * Dashboard!$I$10 * 'Lookups and Calculations'!$F$12</f>
        <v>0</v>
      </c>
      <c r="L844" s="12">
        <f>(H844 - I844) * Dashboard!$I$13 * (Dashboard!$D$12 / 365) * 'Lookups and Calculations'!$F$12</f>
        <v>0</v>
      </c>
      <c r="M844" s="3">
        <f>(G844*2) * Dashboard!$I$13 * (Dashboard!$D$12 / 365) * 'Lookups and Calculations'!$F$12</f>
        <v>1602.0878730267946</v>
      </c>
      <c r="N844" s="12">
        <f>H844 * Dashboard!$I$14 * Dashboard!$I$15 * (Dashboard!$D$12 / 365) * 'Lookups and Calculations'!$F$12</f>
        <v>0</v>
      </c>
    </row>
    <row r="845" spans="1:14" x14ac:dyDescent="0.35">
      <c r="A845" s="2">
        <v>844</v>
      </c>
      <c r="B845" s="11">
        <v>-0.81334127268452283</v>
      </c>
      <c r="C845" s="11">
        <v>7.849274154201287E-2</v>
      </c>
      <c r="D845" s="3">
        <f>B845*Dashboard!$D$11*Dashboard!$D$10*SQRT(Dashboard!$D$12/365)</f>
        <v>-201937.80801511658</v>
      </c>
      <c r="E845" s="3">
        <f>IF(Dashboard!$I$3,C845*Dashboard!$E$11*Dashboard!$E$10*SQRT(Dashboard!$D$12/365),0)</f>
        <v>38976.633067628136</v>
      </c>
      <c r="F845" s="3">
        <f>D845+IF(Dashboard!$I$3,E845,0)</f>
        <v>-162961.17494748844</v>
      </c>
      <c r="G845" s="3">
        <f>IF(Dashboard!$I$4, ('Lookups and Calculations'!$F$9) / (1 - 'Lookups and Calculations'!$F$10), 'Lookups and Calculations'!$F$9)</f>
        <v>1951878.888340465</v>
      </c>
      <c r="H845" s="12">
        <f t="shared" si="26"/>
        <v>0</v>
      </c>
      <c r="I845" s="12">
        <f t="shared" si="27"/>
        <v>0</v>
      </c>
      <c r="J845" s="13">
        <f>(1 - Dashboard!$I$9) * H845 * Dashboard!$I$8 * 'Lookups and Calculations'!$F$12</f>
        <v>0</v>
      </c>
      <c r="K845" s="12">
        <f>(1 - Dashboard!$I$11) * I845 * Dashboard!$I$10 * 'Lookups and Calculations'!$F$12</f>
        <v>0</v>
      </c>
      <c r="L845" s="12">
        <f>(H845 - I845) * Dashboard!$I$13 * (Dashboard!$D$12 / 365) * 'Lookups and Calculations'!$F$12</f>
        <v>0</v>
      </c>
      <c r="M845" s="3">
        <f>(G845*2) * Dashboard!$I$13 * (Dashboard!$D$12 / 365) * 'Lookups and Calculations'!$F$12</f>
        <v>1602.0878730267946</v>
      </c>
      <c r="N845" s="12">
        <f>H845 * Dashboard!$I$14 * Dashboard!$I$15 * (Dashboard!$D$12 / 365) * 'Lookups and Calculations'!$F$12</f>
        <v>0</v>
      </c>
    </row>
    <row r="846" spans="1:14" x14ac:dyDescent="0.35">
      <c r="A846" s="2">
        <v>845</v>
      </c>
      <c r="B846" s="11">
        <v>-0.13780374803815632</v>
      </c>
      <c r="C846" s="11">
        <v>2.3176652728702183</v>
      </c>
      <c r="D846" s="3">
        <f>B846*Dashboard!$D$11*Dashboard!$D$10*SQRT(Dashboard!$D$12/365)</f>
        <v>-34214.158004356548</v>
      </c>
      <c r="E846" s="3">
        <f>IF(Dashboard!$I$3,C846*Dashboard!$E$11*Dashboard!$E$10*SQRT(Dashboard!$D$12/365),0)</f>
        <v>1150868.056581964</v>
      </c>
      <c r="F846" s="3">
        <f>D846+IF(Dashboard!$I$3,E846,0)</f>
        <v>1116653.8985776075</v>
      </c>
      <c r="G846" s="3">
        <f>IF(Dashboard!$I$4, ('Lookups and Calculations'!$F$9) / (1 - 'Lookups and Calculations'!$F$10), 'Lookups and Calculations'!$F$9)</f>
        <v>1951878.888340465</v>
      </c>
      <c r="H846" s="12">
        <f t="shared" si="26"/>
        <v>0</v>
      </c>
      <c r="I846" s="12">
        <f t="shared" si="27"/>
        <v>0</v>
      </c>
      <c r="J846" s="13">
        <f>(1 - Dashboard!$I$9) * H846 * Dashboard!$I$8 * 'Lookups and Calculations'!$F$12</f>
        <v>0</v>
      </c>
      <c r="K846" s="12">
        <f>(1 - Dashboard!$I$11) * I846 * Dashboard!$I$10 * 'Lookups and Calculations'!$F$12</f>
        <v>0</v>
      </c>
      <c r="L846" s="12">
        <f>(H846 - I846) * Dashboard!$I$13 * (Dashboard!$D$12 / 365) * 'Lookups and Calculations'!$F$12</f>
        <v>0</v>
      </c>
      <c r="M846" s="3">
        <f>(G846*2) * Dashboard!$I$13 * (Dashboard!$D$12 / 365) * 'Lookups and Calculations'!$F$12</f>
        <v>1602.0878730267946</v>
      </c>
      <c r="N846" s="12">
        <f>H846 * Dashboard!$I$14 * Dashboard!$I$15 * (Dashboard!$D$12 / 365) * 'Lookups and Calculations'!$F$12</f>
        <v>0</v>
      </c>
    </row>
    <row r="847" spans="1:14" x14ac:dyDescent="0.35">
      <c r="A847" s="2">
        <v>846</v>
      </c>
      <c r="B847" s="11">
        <v>0.48063786083465487</v>
      </c>
      <c r="C847" s="11">
        <v>-1.6265544127250595</v>
      </c>
      <c r="D847" s="3">
        <f>B847*Dashboard!$D$11*Dashboard!$D$10*SQRT(Dashboard!$D$12/365)</f>
        <v>119333.61717360173</v>
      </c>
      <c r="E847" s="3">
        <f>IF(Dashboard!$I$3,C847*Dashboard!$E$11*Dashboard!$E$10*SQRT(Dashboard!$D$12/365),0)</f>
        <v>-807687.60606205545</v>
      </c>
      <c r="F847" s="3">
        <f>D847+IF(Dashboard!$I$3,E847,0)</f>
        <v>-688353.98888845369</v>
      </c>
      <c r="G847" s="3">
        <f>IF(Dashboard!$I$4, ('Lookups and Calculations'!$F$9) / (1 - 'Lookups and Calculations'!$F$10), 'Lookups and Calculations'!$F$9)</f>
        <v>1951878.888340465</v>
      </c>
      <c r="H847" s="12">
        <f t="shared" si="26"/>
        <v>0</v>
      </c>
      <c r="I847" s="12">
        <f t="shared" si="27"/>
        <v>0</v>
      </c>
      <c r="J847" s="13">
        <f>(1 - Dashboard!$I$9) * H847 * Dashboard!$I$8 * 'Lookups and Calculations'!$F$12</f>
        <v>0</v>
      </c>
      <c r="K847" s="12">
        <f>(1 - Dashboard!$I$11) * I847 * Dashboard!$I$10 * 'Lookups and Calculations'!$F$12</f>
        <v>0</v>
      </c>
      <c r="L847" s="12">
        <f>(H847 - I847) * Dashboard!$I$13 * (Dashboard!$D$12 / 365) * 'Lookups and Calculations'!$F$12</f>
        <v>0</v>
      </c>
      <c r="M847" s="3">
        <f>(G847*2) * Dashboard!$I$13 * (Dashboard!$D$12 / 365) * 'Lookups and Calculations'!$F$12</f>
        <v>1602.0878730267946</v>
      </c>
      <c r="N847" s="12">
        <f>H847 * Dashboard!$I$14 * Dashboard!$I$15 * (Dashboard!$D$12 / 365) * 'Lookups and Calculations'!$F$12</f>
        <v>0</v>
      </c>
    </row>
    <row r="848" spans="1:14" x14ac:dyDescent="0.35">
      <c r="A848" s="2">
        <v>847</v>
      </c>
      <c r="B848" s="11">
        <v>-0.5769767114109976</v>
      </c>
      <c r="C848" s="11">
        <v>8.3773697870434441E-2</v>
      </c>
      <c r="D848" s="3">
        <f>B848*Dashboard!$D$11*Dashboard!$D$10*SQRT(Dashboard!$D$12/365)</f>
        <v>-143252.7971850512</v>
      </c>
      <c r="E848" s="3">
        <f>IF(Dashboard!$I$3,C848*Dashboard!$E$11*Dashboard!$E$10*SQRT(Dashboard!$D$12/365),0)</f>
        <v>41598.963400540328</v>
      </c>
      <c r="F848" s="3">
        <f>D848+IF(Dashboard!$I$3,E848,0)</f>
        <v>-101653.83378451088</v>
      </c>
      <c r="G848" s="3">
        <f>IF(Dashboard!$I$4, ('Lookups and Calculations'!$F$9) / (1 - 'Lookups and Calculations'!$F$10), 'Lookups and Calculations'!$F$9)</f>
        <v>1951878.888340465</v>
      </c>
      <c r="H848" s="12">
        <f t="shared" si="26"/>
        <v>0</v>
      </c>
      <c r="I848" s="12">
        <f t="shared" si="27"/>
        <v>0</v>
      </c>
      <c r="J848" s="13">
        <f>(1 - Dashboard!$I$9) * H848 * Dashboard!$I$8 * 'Lookups and Calculations'!$F$12</f>
        <v>0</v>
      </c>
      <c r="K848" s="12">
        <f>(1 - Dashboard!$I$11) * I848 * Dashboard!$I$10 * 'Lookups and Calculations'!$F$12</f>
        <v>0</v>
      </c>
      <c r="L848" s="12">
        <f>(H848 - I848) * Dashboard!$I$13 * (Dashboard!$D$12 / 365) * 'Lookups and Calculations'!$F$12</f>
        <v>0</v>
      </c>
      <c r="M848" s="3">
        <f>(G848*2) * Dashboard!$I$13 * (Dashboard!$D$12 / 365) * 'Lookups and Calculations'!$F$12</f>
        <v>1602.0878730267946</v>
      </c>
      <c r="N848" s="12">
        <f>H848 * Dashboard!$I$14 * Dashboard!$I$15 * (Dashboard!$D$12 / 365) * 'Lookups and Calculations'!$F$12</f>
        <v>0</v>
      </c>
    </row>
    <row r="849" spans="1:14" x14ac:dyDescent="0.35">
      <c r="A849" s="2">
        <v>848</v>
      </c>
      <c r="B849" s="11">
        <v>-1.0718171874404447</v>
      </c>
      <c r="C849" s="11">
        <v>0.42792601440511957</v>
      </c>
      <c r="D849" s="3">
        <f>B849*Dashboard!$D$11*Dashboard!$D$10*SQRT(Dashboard!$D$12/365)</f>
        <v>-266112.664749282</v>
      </c>
      <c r="E849" s="3">
        <f>IF(Dashboard!$I$3,C849*Dashboard!$E$11*Dashboard!$E$10*SQRT(Dashboard!$D$12/365),0)</f>
        <v>212492.45364469124</v>
      </c>
      <c r="F849" s="3">
        <f>D849+IF(Dashboard!$I$3,E849,0)</f>
        <v>-53620.211104590766</v>
      </c>
      <c r="G849" s="3">
        <f>IF(Dashboard!$I$4, ('Lookups and Calculations'!$F$9) / (1 - 'Lookups and Calculations'!$F$10), 'Lookups and Calculations'!$F$9)</f>
        <v>1951878.888340465</v>
      </c>
      <c r="H849" s="12">
        <f t="shared" si="26"/>
        <v>0</v>
      </c>
      <c r="I849" s="12">
        <f t="shared" si="27"/>
        <v>0</v>
      </c>
      <c r="J849" s="13">
        <f>(1 - Dashboard!$I$9) * H849 * Dashboard!$I$8 * 'Lookups and Calculations'!$F$12</f>
        <v>0</v>
      </c>
      <c r="K849" s="12">
        <f>(1 - Dashboard!$I$11) * I849 * Dashboard!$I$10 * 'Lookups and Calculations'!$F$12</f>
        <v>0</v>
      </c>
      <c r="L849" s="12">
        <f>(H849 - I849) * Dashboard!$I$13 * (Dashboard!$D$12 / 365) * 'Lookups and Calculations'!$F$12</f>
        <v>0</v>
      </c>
      <c r="M849" s="3">
        <f>(G849*2) * Dashboard!$I$13 * (Dashboard!$D$12 / 365) * 'Lookups and Calculations'!$F$12</f>
        <v>1602.0878730267946</v>
      </c>
      <c r="N849" s="12">
        <f>H849 * Dashboard!$I$14 * Dashboard!$I$15 * (Dashboard!$D$12 / 365) * 'Lookups and Calculations'!$F$12</f>
        <v>0</v>
      </c>
    </row>
    <row r="850" spans="1:14" x14ac:dyDescent="0.35">
      <c r="A850" s="2">
        <v>849</v>
      </c>
      <c r="B850" s="11">
        <v>0.62494254594972343</v>
      </c>
      <c r="C850" s="11">
        <v>0.11982492168990772</v>
      </c>
      <c r="D850" s="3">
        <f>B850*Dashboard!$D$11*Dashboard!$D$10*SQRT(Dashboard!$D$12/365)</f>
        <v>155161.83931984409</v>
      </c>
      <c r="E850" s="3">
        <f>IF(Dashboard!$I$3,C850*Dashboard!$E$11*Dashboard!$E$10*SQRT(Dashboard!$D$12/365),0)</f>
        <v>59500.686475131137</v>
      </c>
      <c r="F850" s="3">
        <f>D850+IF(Dashboard!$I$3,E850,0)</f>
        <v>214662.52579497523</v>
      </c>
      <c r="G850" s="3">
        <f>IF(Dashboard!$I$4, ('Lookups and Calculations'!$F$9) / (1 - 'Lookups and Calculations'!$F$10), 'Lookups and Calculations'!$F$9)</f>
        <v>1951878.888340465</v>
      </c>
      <c r="H850" s="12">
        <f t="shared" si="26"/>
        <v>0</v>
      </c>
      <c r="I850" s="12">
        <f t="shared" si="27"/>
        <v>0</v>
      </c>
      <c r="J850" s="13">
        <f>(1 - Dashboard!$I$9) * H850 * Dashboard!$I$8 * 'Lookups and Calculations'!$F$12</f>
        <v>0</v>
      </c>
      <c r="K850" s="12">
        <f>(1 - Dashboard!$I$11) * I850 * Dashboard!$I$10 * 'Lookups and Calculations'!$F$12</f>
        <v>0</v>
      </c>
      <c r="L850" s="12">
        <f>(H850 - I850) * Dashboard!$I$13 * (Dashboard!$D$12 / 365) * 'Lookups and Calculations'!$F$12</f>
        <v>0</v>
      </c>
      <c r="M850" s="3">
        <f>(G850*2) * Dashboard!$I$13 * (Dashboard!$D$12 / 365) * 'Lookups and Calculations'!$F$12</f>
        <v>1602.0878730267946</v>
      </c>
      <c r="N850" s="12">
        <f>H850 * Dashboard!$I$14 * Dashboard!$I$15 * (Dashboard!$D$12 / 365) * 'Lookups and Calculations'!$F$12</f>
        <v>0</v>
      </c>
    </row>
    <row r="851" spans="1:14" x14ac:dyDescent="0.35">
      <c r="A851" s="2">
        <v>850</v>
      </c>
      <c r="B851" s="11">
        <v>-0.71308910663577996</v>
      </c>
      <c r="C851" s="11">
        <v>-0.80324435171856434</v>
      </c>
      <c r="D851" s="3">
        <f>B851*Dashboard!$D$11*Dashboard!$D$10*SQRT(Dashboard!$D$12/365)</f>
        <v>-177047.023124992</v>
      </c>
      <c r="E851" s="3">
        <f>IF(Dashboard!$I$3,C851*Dashboard!$E$11*Dashboard!$E$10*SQRT(Dashboard!$D$12/365),0)</f>
        <v>-398861.85328132531</v>
      </c>
      <c r="F851" s="3">
        <f>D851+IF(Dashboard!$I$3,E851,0)</f>
        <v>-575908.87640631734</v>
      </c>
      <c r="G851" s="3">
        <f>IF(Dashboard!$I$4, ('Lookups and Calculations'!$F$9) / (1 - 'Lookups and Calculations'!$F$10), 'Lookups and Calculations'!$F$9)</f>
        <v>1951878.888340465</v>
      </c>
      <c r="H851" s="12">
        <f t="shared" si="26"/>
        <v>0</v>
      </c>
      <c r="I851" s="12">
        <f t="shared" si="27"/>
        <v>0</v>
      </c>
      <c r="J851" s="13">
        <f>(1 - Dashboard!$I$9) * H851 * Dashboard!$I$8 * 'Lookups and Calculations'!$F$12</f>
        <v>0</v>
      </c>
      <c r="K851" s="12">
        <f>(1 - Dashboard!$I$11) * I851 * Dashboard!$I$10 * 'Lookups and Calculations'!$F$12</f>
        <v>0</v>
      </c>
      <c r="L851" s="12">
        <f>(H851 - I851) * Dashboard!$I$13 * (Dashboard!$D$12 / 365) * 'Lookups and Calculations'!$F$12</f>
        <v>0</v>
      </c>
      <c r="M851" s="3">
        <f>(G851*2) * Dashboard!$I$13 * (Dashboard!$D$12 / 365) * 'Lookups and Calculations'!$F$12</f>
        <v>1602.0878730267946</v>
      </c>
      <c r="N851" s="12">
        <f>H851 * Dashboard!$I$14 * Dashboard!$I$15 * (Dashboard!$D$12 / 365) * 'Lookups and Calculations'!$F$12</f>
        <v>0</v>
      </c>
    </row>
    <row r="852" spans="1:14" x14ac:dyDescent="0.35">
      <c r="A852" s="2">
        <v>851</v>
      </c>
      <c r="B852" s="11">
        <v>1.0297316558918757</v>
      </c>
      <c r="C852" s="11">
        <v>-0.82866324633135913</v>
      </c>
      <c r="D852" s="3">
        <f>B852*Dashboard!$D$11*Dashboard!$D$10*SQRT(Dashboard!$D$12/365)</f>
        <v>255663.59462891505</v>
      </c>
      <c r="E852" s="3">
        <f>IF(Dashboard!$I$3,C852*Dashboard!$E$11*Dashboard!$E$10*SQRT(Dashboard!$D$12/365),0)</f>
        <v>-411483.94939931249</v>
      </c>
      <c r="F852" s="3">
        <f>D852+IF(Dashboard!$I$3,E852,0)</f>
        <v>-155820.35477039745</v>
      </c>
      <c r="G852" s="3">
        <f>IF(Dashboard!$I$4, ('Lookups and Calculations'!$F$9) / (1 - 'Lookups and Calculations'!$F$10), 'Lookups and Calculations'!$F$9)</f>
        <v>1951878.888340465</v>
      </c>
      <c r="H852" s="12">
        <f t="shared" si="26"/>
        <v>0</v>
      </c>
      <c r="I852" s="12">
        <f t="shared" si="27"/>
        <v>0</v>
      </c>
      <c r="J852" s="13">
        <f>(1 - Dashboard!$I$9) * H852 * Dashboard!$I$8 * 'Lookups and Calculations'!$F$12</f>
        <v>0</v>
      </c>
      <c r="K852" s="12">
        <f>(1 - Dashboard!$I$11) * I852 * Dashboard!$I$10 * 'Lookups and Calculations'!$F$12</f>
        <v>0</v>
      </c>
      <c r="L852" s="12">
        <f>(H852 - I852) * Dashboard!$I$13 * (Dashboard!$D$12 / 365) * 'Lookups and Calculations'!$F$12</f>
        <v>0</v>
      </c>
      <c r="M852" s="3">
        <f>(G852*2) * Dashboard!$I$13 * (Dashboard!$D$12 / 365) * 'Lookups and Calculations'!$F$12</f>
        <v>1602.0878730267946</v>
      </c>
      <c r="N852" s="12">
        <f>H852 * Dashboard!$I$14 * Dashboard!$I$15 * (Dashboard!$D$12 / 365) * 'Lookups and Calculations'!$F$12</f>
        <v>0</v>
      </c>
    </row>
    <row r="853" spans="1:14" x14ac:dyDescent="0.35">
      <c r="A853" s="2">
        <v>852</v>
      </c>
      <c r="B853" s="11">
        <v>5.5719414032206593E-2</v>
      </c>
      <c r="C853" s="11">
        <v>1.0422792733152242</v>
      </c>
      <c r="D853" s="3">
        <f>B853*Dashboard!$D$11*Dashboard!$D$10*SQRT(Dashboard!$D$12/365)</f>
        <v>13834.114548758274</v>
      </c>
      <c r="E853" s="3">
        <f>IF(Dashboard!$I$3,C853*Dashboard!$E$11*Dashboard!$E$10*SQRT(Dashboard!$D$12/365),0)</f>
        <v>517557.87849832588</v>
      </c>
      <c r="F853" s="3">
        <f>D853+IF(Dashboard!$I$3,E853,0)</f>
        <v>531391.99304708419</v>
      </c>
      <c r="G853" s="3">
        <f>IF(Dashboard!$I$4, ('Lookups and Calculations'!$F$9) / (1 - 'Lookups and Calculations'!$F$10), 'Lookups and Calculations'!$F$9)</f>
        <v>1951878.888340465</v>
      </c>
      <c r="H853" s="12">
        <f t="shared" si="26"/>
        <v>0</v>
      </c>
      <c r="I853" s="12">
        <f t="shared" si="27"/>
        <v>0</v>
      </c>
      <c r="J853" s="13">
        <f>(1 - Dashboard!$I$9) * H853 * Dashboard!$I$8 * 'Lookups and Calculations'!$F$12</f>
        <v>0</v>
      </c>
      <c r="K853" s="12">
        <f>(1 - Dashboard!$I$11) * I853 * Dashboard!$I$10 * 'Lookups and Calculations'!$F$12</f>
        <v>0</v>
      </c>
      <c r="L853" s="12">
        <f>(H853 - I853) * Dashboard!$I$13 * (Dashboard!$D$12 / 365) * 'Lookups and Calculations'!$F$12</f>
        <v>0</v>
      </c>
      <c r="M853" s="3">
        <f>(G853*2) * Dashboard!$I$13 * (Dashboard!$D$12 / 365) * 'Lookups and Calculations'!$F$12</f>
        <v>1602.0878730267946</v>
      </c>
      <c r="N853" s="12">
        <f>H853 * Dashboard!$I$14 * Dashboard!$I$15 * (Dashboard!$D$12 / 365) * 'Lookups and Calculations'!$F$12</f>
        <v>0</v>
      </c>
    </row>
    <row r="854" spans="1:14" x14ac:dyDescent="0.35">
      <c r="A854" s="2">
        <v>853</v>
      </c>
      <c r="B854" s="11">
        <v>0.51545084886283377</v>
      </c>
      <c r="C854" s="11">
        <v>0.25069321639601405</v>
      </c>
      <c r="D854" s="3">
        <f>B854*Dashboard!$D$11*Dashboard!$D$10*SQRT(Dashboard!$D$12/365)</f>
        <v>127977.04734119111</v>
      </c>
      <c r="E854" s="3">
        <f>IF(Dashboard!$I$3,C854*Dashboard!$E$11*Dashboard!$E$10*SQRT(Dashboard!$D$12/365),0)</f>
        <v>124485.10927320535</v>
      </c>
      <c r="F854" s="3">
        <f>D854+IF(Dashboard!$I$3,E854,0)</f>
        <v>252462.15661439646</v>
      </c>
      <c r="G854" s="3">
        <f>IF(Dashboard!$I$4, ('Lookups and Calculations'!$F$9) / (1 - 'Lookups and Calculations'!$F$10), 'Lookups and Calculations'!$F$9)</f>
        <v>1951878.888340465</v>
      </c>
      <c r="H854" s="12">
        <f t="shared" si="26"/>
        <v>0</v>
      </c>
      <c r="I854" s="12">
        <f t="shared" si="27"/>
        <v>0</v>
      </c>
      <c r="J854" s="13">
        <f>(1 - Dashboard!$I$9) * H854 * Dashboard!$I$8 * 'Lookups and Calculations'!$F$12</f>
        <v>0</v>
      </c>
      <c r="K854" s="12">
        <f>(1 - Dashboard!$I$11) * I854 * Dashboard!$I$10 * 'Lookups and Calculations'!$F$12</f>
        <v>0</v>
      </c>
      <c r="L854" s="12">
        <f>(H854 - I854) * Dashboard!$I$13 * (Dashboard!$D$12 / 365) * 'Lookups and Calculations'!$F$12</f>
        <v>0</v>
      </c>
      <c r="M854" s="3">
        <f>(G854*2) * Dashboard!$I$13 * (Dashboard!$D$12 / 365) * 'Lookups and Calculations'!$F$12</f>
        <v>1602.0878730267946</v>
      </c>
      <c r="N854" s="12">
        <f>H854 * Dashboard!$I$14 * Dashboard!$I$15 * (Dashboard!$D$12 / 365) * 'Lookups and Calculations'!$F$12</f>
        <v>0</v>
      </c>
    </row>
    <row r="855" spans="1:14" x14ac:dyDescent="0.35">
      <c r="A855" s="2">
        <v>854</v>
      </c>
      <c r="B855" s="11">
        <v>0.71992785120513891</v>
      </c>
      <c r="C855" s="11">
        <v>-1.3320037874826571</v>
      </c>
      <c r="D855" s="3">
        <f>B855*Dashboard!$D$11*Dashboard!$D$10*SQRT(Dashboard!$D$12/365)</f>
        <v>178744.9587078667</v>
      </c>
      <c r="E855" s="3">
        <f>IF(Dashboard!$I$3,C855*Dashboard!$E$11*Dashboard!$E$10*SQRT(Dashboard!$D$12/365),0)</f>
        <v>-661424.50689678243</v>
      </c>
      <c r="F855" s="3">
        <f>D855+IF(Dashboard!$I$3,E855,0)</f>
        <v>-482679.54818891571</v>
      </c>
      <c r="G855" s="3">
        <f>IF(Dashboard!$I$4, ('Lookups and Calculations'!$F$9) / (1 - 'Lookups and Calculations'!$F$10), 'Lookups and Calculations'!$F$9)</f>
        <v>1951878.888340465</v>
      </c>
      <c r="H855" s="12">
        <f t="shared" si="26"/>
        <v>0</v>
      </c>
      <c r="I855" s="12">
        <f t="shared" si="27"/>
        <v>0</v>
      </c>
      <c r="J855" s="13">
        <f>(1 - Dashboard!$I$9) * H855 * Dashboard!$I$8 * 'Lookups and Calculations'!$F$12</f>
        <v>0</v>
      </c>
      <c r="K855" s="12">
        <f>(1 - Dashboard!$I$11) * I855 * Dashboard!$I$10 * 'Lookups and Calculations'!$F$12</f>
        <v>0</v>
      </c>
      <c r="L855" s="12">
        <f>(H855 - I855) * Dashboard!$I$13 * (Dashboard!$D$12 / 365) * 'Lookups and Calculations'!$F$12</f>
        <v>0</v>
      </c>
      <c r="M855" s="3">
        <f>(G855*2) * Dashboard!$I$13 * (Dashboard!$D$12 / 365) * 'Lookups and Calculations'!$F$12</f>
        <v>1602.0878730267946</v>
      </c>
      <c r="N855" s="12">
        <f>H855 * Dashboard!$I$14 * Dashboard!$I$15 * (Dashboard!$D$12 / 365) * 'Lookups and Calculations'!$F$12</f>
        <v>0</v>
      </c>
    </row>
    <row r="856" spans="1:14" x14ac:dyDescent="0.35">
      <c r="A856" s="2">
        <v>855</v>
      </c>
      <c r="B856" s="11">
        <v>-0.44412559137390556</v>
      </c>
      <c r="C856" s="11">
        <v>1.2745726942610607</v>
      </c>
      <c r="D856" s="3">
        <f>B856*Dashboard!$D$11*Dashboard!$D$10*SQRT(Dashboard!$D$12/365)</f>
        <v>-110268.28641001598</v>
      </c>
      <c r="E856" s="3">
        <f>IF(Dashboard!$I$3,C856*Dashboard!$E$11*Dashboard!$E$10*SQRT(Dashboard!$D$12/365),0)</f>
        <v>632906.32033334358</v>
      </c>
      <c r="F856" s="3">
        <f>D856+IF(Dashboard!$I$3,E856,0)</f>
        <v>522638.03392332757</v>
      </c>
      <c r="G856" s="3">
        <f>IF(Dashboard!$I$4, ('Lookups and Calculations'!$F$9) / (1 - 'Lookups and Calculations'!$F$10), 'Lookups and Calculations'!$F$9)</f>
        <v>1951878.888340465</v>
      </c>
      <c r="H856" s="12">
        <f t="shared" si="26"/>
        <v>0</v>
      </c>
      <c r="I856" s="12">
        <f t="shared" si="27"/>
        <v>0</v>
      </c>
      <c r="J856" s="13">
        <f>(1 - Dashboard!$I$9) * H856 * Dashboard!$I$8 * 'Lookups and Calculations'!$F$12</f>
        <v>0</v>
      </c>
      <c r="K856" s="12">
        <f>(1 - Dashboard!$I$11) * I856 * Dashboard!$I$10 * 'Lookups and Calculations'!$F$12</f>
        <v>0</v>
      </c>
      <c r="L856" s="12">
        <f>(H856 - I856) * Dashboard!$I$13 * (Dashboard!$D$12 / 365) * 'Lookups and Calculations'!$F$12</f>
        <v>0</v>
      </c>
      <c r="M856" s="3">
        <f>(G856*2) * Dashboard!$I$13 * (Dashboard!$D$12 / 365) * 'Lookups and Calculations'!$F$12</f>
        <v>1602.0878730267946</v>
      </c>
      <c r="N856" s="12">
        <f>H856 * Dashboard!$I$14 * Dashboard!$I$15 * (Dashboard!$D$12 / 365) * 'Lookups and Calculations'!$F$12</f>
        <v>0</v>
      </c>
    </row>
    <row r="857" spans="1:14" x14ac:dyDescent="0.35">
      <c r="A857" s="2">
        <v>856</v>
      </c>
      <c r="B857" s="11">
        <v>7.8007329442105061E-2</v>
      </c>
      <c r="C857" s="11">
        <v>-1.7276066955301979</v>
      </c>
      <c r="D857" s="3">
        <f>B857*Dashboard!$D$11*Dashboard!$D$10*SQRT(Dashboard!$D$12/365)</f>
        <v>19367.797560129307</v>
      </c>
      <c r="E857" s="3">
        <f>IF(Dashboard!$I$3,C857*Dashboard!$E$11*Dashboard!$E$10*SQRT(Dashboard!$D$12/365),0)</f>
        <v>-857866.48464580195</v>
      </c>
      <c r="F857" s="3">
        <f>D857+IF(Dashboard!$I$3,E857,0)</f>
        <v>-838498.68708567263</v>
      </c>
      <c r="G857" s="3">
        <f>IF(Dashboard!$I$4, ('Lookups and Calculations'!$F$9) / (1 - 'Lookups and Calculations'!$F$10), 'Lookups and Calculations'!$F$9)</f>
        <v>1951878.888340465</v>
      </c>
      <c r="H857" s="12">
        <f t="shared" si="26"/>
        <v>0</v>
      </c>
      <c r="I857" s="12">
        <f t="shared" si="27"/>
        <v>0</v>
      </c>
      <c r="J857" s="13">
        <f>(1 - Dashboard!$I$9) * H857 * Dashboard!$I$8 * 'Lookups and Calculations'!$F$12</f>
        <v>0</v>
      </c>
      <c r="K857" s="12">
        <f>(1 - Dashboard!$I$11) * I857 * Dashboard!$I$10 * 'Lookups and Calculations'!$F$12</f>
        <v>0</v>
      </c>
      <c r="L857" s="12">
        <f>(H857 - I857) * Dashboard!$I$13 * (Dashboard!$D$12 / 365) * 'Lookups and Calculations'!$F$12</f>
        <v>0</v>
      </c>
      <c r="M857" s="3">
        <f>(G857*2) * Dashboard!$I$13 * (Dashboard!$D$12 / 365) * 'Lookups and Calculations'!$F$12</f>
        <v>1602.0878730267946</v>
      </c>
      <c r="N857" s="12">
        <f>H857 * Dashboard!$I$14 * Dashboard!$I$15 * (Dashboard!$D$12 / 365) * 'Lookups and Calculations'!$F$12</f>
        <v>0</v>
      </c>
    </row>
    <row r="858" spans="1:14" x14ac:dyDescent="0.35">
      <c r="A858" s="2">
        <v>857</v>
      </c>
      <c r="B858" s="11">
        <v>1.9270621371320522</v>
      </c>
      <c r="C858" s="11">
        <v>0.60118487696248579</v>
      </c>
      <c r="D858" s="3">
        <f>B858*Dashboard!$D$11*Dashboard!$D$10*SQRT(Dashboard!$D$12/365)</f>
        <v>478454.39171794505</v>
      </c>
      <c r="E858" s="3">
        <f>IF(Dashboard!$I$3,C858*Dashboard!$E$11*Dashboard!$E$10*SQRT(Dashboard!$D$12/365),0)</f>
        <v>298526.48658770602</v>
      </c>
      <c r="F858" s="3">
        <f>D858+IF(Dashboard!$I$3,E858,0)</f>
        <v>776980.87830565101</v>
      </c>
      <c r="G858" s="3">
        <f>IF(Dashboard!$I$4, ('Lookups and Calculations'!$F$9) / (1 - 'Lookups and Calculations'!$F$10), 'Lookups and Calculations'!$F$9)</f>
        <v>1951878.888340465</v>
      </c>
      <c r="H858" s="12">
        <f t="shared" si="26"/>
        <v>0</v>
      </c>
      <c r="I858" s="12">
        <f t="shared" si="27"/>
        <v>0</v>
      </c>
      <c r="J858" s="13">
        <f>(1 - Dashboard!$I$9) * H858 * Dashboard!$I$8 * 'Lookups and Calculations'!$F$12</f>
        <v>0</v>
      </c>
      <c r="K858" s="12">
        <f>(1 - Dashboard!$I$11) * I858 * Dashboard!$I$10 * 'Lookups and Calculations'!$F$12</f>
        <v>0</v>
      </c>
      <c r="L858" s="12">
        <f>(H858 - I858) * Dashboard!$I$13 * (Dashboard!$D$12 / 365) * 'Lookups and Calculations'!$F$12</f>
        <v>0</v>
      </c>
      <c r="M858" s="3">
        <f>(G858*2) * Dashboard!$I$13 * (Dashboard!$D$12 / 365) * 'Lookups and Calculations'!$F$12</f>
        <v>1602.0878730267946</v>
      </c>
      <c r="N858" s="12">
        <f>H858 * Dashboard!$I$14 * Dashboard!$I$15 * (Dashboard!$D$12 / 365) * 'Lookups and Calculations'!$F$12</f>
        <v>0</v>
      </c>
    </row>
    <row r="859" spans="1:14" x14ac:dyDescent="0.35">
      <c r="A859" s="2">
        <v>858</v>
      </c>
      <c r="B859" s="11">
        <v>-2.1440510787827933</v>
      </c>
      <c r="C859" s="11">
        <v>1.5230732390929238</v>
      </c>
      <c r="D859" s="3">
        <f>B859*Dashboard!$D$11*Dashboard!$D$10*SQRT(Dashboard!$D$12/365)</f>
        <v>-532328.78947946976</v>
      </c>
      <c r="E859" s="3">
        <f>IF(Dashboard!$I$3,C859*Dashboard!$E$11*Dashboard!$E$10*SQRT(Dashboard!$D$12/365),0)</f>
        <v>756302.62886759173</v>
      </c>
      <c r="F859" s="3">
        <f>D859+IF(Dashboard!$I$3,E859,0)</f>
        <v>223973.83938812197</v>
      </c>
      <c r="G859" s="3">
        <f>IF(Dashboard!$I$4, ('Lookups and Calculations'!$F$9) / (1 - 'Lookups and Calculations'!$F$10), 'Lookups and Calculations'!$F$9)</f>
        <v>1951878.888340465</v>
      </c>
      <c r="H859" s="12">
        <f t="shared" si="26"/>
        <v>0</v>
      </c>
      <c r="I859" s="12">
        <f t="shared" si="27"/>
        <v>0</v>
      </c>
      <c r="J859" s="13">
        <f>(1 - Dashboard!$I$9) * H859 * Dashboard!$I$8 * 'Lookups and Calculations'!$F$12</f>
        <v>0</v>
      </c>
      <c r="K859" s="12">
        <f>(1 - Dashboard!$I$11) * I859 * Dashboard!$I$10 * 'Lookups and Calculations'!$F$12</f>
        <v>0</v>
      </c>
      <c r="L859" s="12">
        <f>(H859 - I859) * Dashboard!$I$13 * (Dashboard!$D$12 / 365) * 'Lookups and Calculations'!$F$12</f>
        <v>0</v>
      </c>
      <c r="M859" s="3">
        <f>(G859*2) * Dashboard!$I$13 * (Dashboard!$D$12 / 365) * 'Lookups and Calculations'!$F$12</f>
        <v>1602.0878730267946</v>
      </c>
      <c r="N859" s="12">
        <f>H859 * Dashboard!$I$14 * Dashboard!$I$15 * (Dashboard!$D$12 / 365) * 'Lookups and Calculations'!$F$12</f>
        <v>0</v>
      </c>
    </row>
    <row r="860" spans="1:14" x14ac:dyDescent="0.35">
      <c r="A860" s="2">
        <v>859</v>
      </c>
      <c r="B860" s="11">
        <v>-1.4834984755539895E-2</v>
      </c>
      <c r="C860" s="11">
        <v>0.85177524910986457</v>
      </c>
      <c r="D860" s="3">
        <f>B860*Dashboard!$D$11*Dashboard!$D$10*SQRT(Dashboard!$D$12/365)</f>
        <v>-3683.2562223033533</v>
      </c>
      <c r="E860" s="3">
        <f>IF(Dashboard!$I$3,C860*Dashboard!$E$11*Dashboard!$E$10*SQRT(Dashboard!$D$12/365),0)</f>
        <v>422960.52715744363</v>
      </c>
      <c r="F860" s="3">
        <f>D860+IF(Dashboard!$I$3,E860,0)</f>
        <v>419277.27093514026</v>
      </c>
      <c r="G860" s="3">
        <f>IF(Dashboard!$I$4, ('Lookups and Calculations'!$F$9) / (1 - 'Lookups and Calculations'!$F$10), 'Lookups and Calculations'!$F$9)</f>
        <v>1951878.888340465</v>
      </c>
      <c r="H860" s="12">
        <f t="shared" si="26"/>
        <v>0</v>
      </c>
      <c r="I860" s="12">
        <f t="shared" si="27"/>
        <v>0</v>
      </c>
      <c r="J860" s="13">
        <f>(1 - Dashboard!$I$9) * H860 * Dashboard!$I$8 * 'Lookups and Calculations'!$F$12</f>
        <v>0</v>
      </c>
      <c r="K860" s="12">
        <f>(1 - Dashboard!$I$11) * I860 * Dashboard!$I$10 * 'Lookups and Calculations'!$F$12</f>
        <v>0</v>
      </c>
      <c r="L860" s="12">
        <f>(H860 - I860) * Dashboard!$I$13 * (Dashboard!$D$12 / 365) * 'Lookups and Calculations'!$F$12</f>
        <v>0</v>
      </c>
      <c r="M860" s="3">
        <f>(G860*2) * Dashboard!$I$13 * (Dashboard!$D$12 / 365) * 'Lookups and Calculations'!$F$12</f>
        <v>1602.0878730267946</v>
      </c>
      <c r="N860" s="12">
        <f>H860 * Dashboard!$I$14 * Dashboard!$I$15 * (Dashboard!$D$12 / 365) * 'Lookups and Calculations'!$F$12</f>
        <v>0</v>
      </c>
    </row>
    <row r="861" spans="1:14" x14ac:dyDescent="0.35">
      <c r="A861" s="2">
        <v>860</v>
      </c>
      <c r="B861" s="11">
        <v>-1.1938432340614731</v>
      </c>
      <c r="C861" s="11">
        <v>1.2502575430190181</v>
      </c>
      <c r="D861" s="3">
        <f>B861*Dashboard!$D$11*Dashboard!$D$10*SQRT(Dashboard!$D$12/365)</f>
        <v>-296409.50717321102</v>
      </c>
      <c r="E861" s="3">
        <f>IF(Dashboard!$I$3,C861*Dashboard!$E$11*Dashboard!$E$10*SQRT(Dashboard!$D$12/365),0)</f>
        <v>620832.3029232407</v>
      </c>
      <c r="F861" s="3">
        <f>D861+IF(Dashboard!$I$3,E861,0)</f>
        <v>324422.79575002968</v>
      </c>
      <c r="G861" s="3">
        <f>IF(Dashboard!$I$4, ('Lookups and Calculations'!$F$9) / (1 - 'Lookups and Calculations'!$F$10), 'Lookups and Calculations'!$F$9)</f>
        <v>1951878.888340465</v>
      </c>
      <c r="H861" s="12">
        <f t="shared" si="26"/>
        <v>0</v>
      </c>
      <c r="I861" s="12">
        <f t="shared" si="27"/>
        <v>0</v>
      </c>
      <c r="J861" s="13">
        <f>(1 - Dashboard!$I$9) * H861 * Dashboard!$I$8 * 'Lookups and Calculations'!$F$12</f>
        <v>0</v>
      </c>
      <c r="K861" s="12">
        <f>(1 - Dashboard!$I$11) * I861 * Dashboard!$I$10 * 'Lookups and Calculations'!$F$12</f>
        <v>0</v>
      </c>
      <c r="L861" s="12">
        <f>(H861 - I861) * Dashboard!$I$13 * (Dashboard!$D$12 / 365) * 'Lookups and Calculations'!$F$12</f>
        <v>0</v>
      </c>
      <c r="M861" s="3">
        <f>(G861*2) * Dashboard!$I$13 * (Dashboard!$D$12 / 365) * 'Lookups and Calculations'!$F$12</f>
        <v>1602.0878730267946</v>
      </c>
      <c r="N861" s="12">
        <f>H861 * Dashboard!$I$14 * Dashboard!$I$15 * (Dashboard!$D$12 / 365) * 'Lookups and Calculations'!$F$12</f>
        <v>0</v>
      </c>
    </row>
    <row r="862" spans="1:14" x14ac:dyDescent="0.35">
      <c r="A862" s="2">
        <v>861</v>
      </c>
      <c r="B862" s="11">
        <v>-1.3274498825363319</v>
      </c>
      <c r="C862" s="11">
        <v>0.9937811445838951</v>
      </c>
      <c r="D862" s="3">
        <f>B862*Dashboard!$D$11*Dashboard!$D$10*SQRT(Dashboard!$D$12/365)</f>
        <v>-329581.60188347695</v>
      </c>
      <c r="E862" s="3">
        <f>IF(Dashboard!$I$3,C862*Dashboard!$E$11*Dashboard!$E$10*SQRT(Dashboard!$D$12/365),0)</f>
        <v>493475.47634377971</v>
      </c>
      <c r="F862" s="3">
        <f>D862+IF(Dashboard!$I$3,E862,0)</f>
        <v>163893.87446030276</v>
      </c>
      <c r="G862" s="3">
        <f>IF(Dashboard!$I$4, ('Lookups and Calculations'!$F$9) / (1 - 'Lookups and Calculations'!$F$10), 'Lookups and Calculations'!$F$9)</f>
        <v>1951878.888340465</v>
      </c>
      <c r="H862" s="12">
        <f t="shared" si="26"/>
        <v>0</v>
      </c>
      <c r="I862" s="12">
        <f t="shared" si="27"/>
        <v>0</v>
      </c>
      <c r="J862" s="13">
        <f>(1 - Dashboard!$I$9) * H862 * Dashboard!$I$8 * 'Lookups and Calculations'!$F$12</f>
        <v>0</v>
      </c>
      <c r="K862" s="12">
        <f>(1 - Dashboard!$I$11) * I862 * Dashboard!$I$10 * 'Lookups and Calculations'!$F$12</f>
        <v>0</v>
      </c>
      <c r="L862" s="12">
        <f>(H862 - I862) * Dashboard!$I$13 * (Dashboard!$D$12 / 365) * 'Lookups and Calculations'!$F$12</f>
        <v>0</v>
      </c>
      <c r="M862" s="3">
        <f>(G862*2) * Dashboard!$I$13 * (Dashboard!$D$12 / 365) * 'Lookups and Calculations'!$F$12</f>
        <v>1602.0878730267946</v>
      </c>
      <c r="N862" s="12">
        <f>H862 * Dashboard!$I$14 * Dashboard!$I$15 * (Dashboard!$D$12 / 365) * 'Lookups and Calculations'!$F$12</f>
        <v>0</v>
      </c>
    </row>
    <row r="863" spans="1:14" x14ac:dyDescent="0.35">
      <c r="A863" s="2">
        <v>862</v>
      </c>
      <c r="B863" s="11">
        <v>0.71068101309961906</v>
      </c>
      <c r="C863" s="11">
        <v>1.5616820749470186</v>
      </c>
      <c r="D863" s="3">
        <f>B863*Dashboard!$D$11*Dashboard!$D$10*SQRT(Dashboard!$D$12/365)</f>
        <v>176449.13740774238</v>
      </c>
      <c r="E863" s="3">
        <f>IF(Dashboard!$I$3,C863*Dashboard!$E$11*Dashboard!$E$10*SQRT(Dashboard!$D$12/365),0)</f>
        <v>775474.36881055031</v>
      </c>
      <c r="F863" s="3">
        <f>D863+IF(Dashboard!$I$3,E863,0)</f>
        <v>951923.50621829275</v>
      </c>
      <c r="G863" s="3">
        <f>IF(Dashboard!$I$4, ('Lookups and Calculations'!$F$9) / (1 - 'Lookups and Calculations'!$F$10), 'Lookups and Calculations'!$F$9)</f>
        <v>1951878.888340465</v>
      </c>
      <c r="H863" s="12">
        <f t="shared" si="26"/>
        <v>0</v>
      </c>
      <c r="I863" s="12">
        <f t="shared" si="27"/>
        <v>0</v>
      </c>
      <c r="J863" s="13">
        <f>(1 - Dashboard!$I$9) * H863 * Dashboard!$I$8 * 'Lookups and Calculations'!$F$12</f>
        <v>0</v>
      </c>
      <c r="K863" s="12">
        <f>(1 - Dashboard!$I$11) * I863 * Dashboard!$I$10 * 'Lookups and Calculations'!$F$12</f>
        <v>0</v>
      </c>
      <c r="L863" s="12">
        <f>(H863 - I863) * Dashboard!$I$13 * (Dashboard!$D$12 / 365) * 'Lookups and Calculations'!$F$12</f>
        <v>0</v>
      </c>
      <c r="M863" s="3">
        <f>(G863*2) * Dashboard!$I$13 * (Dashboard!$D$12 / 365) * 'Lookups and Calculations'!$F$12</f>
        <v>1602.0878730267946</v>
      </c>
      <c r="N863" s="12">
        <f>H863 * Dashboard!$I$14 * Dashboard!$I$15 * (Dashboard!$D$12 / 365) * 'Lookups and Calculations'!$F$12</f>
        <v>0</v>
      </c>
    </row>
    <row r="864" spans="1:14" x14ac:dyDescent="0.35">
      <c r="A864" s="2">
        <v>863</v>
      </c>
      <c r="B864" s="11">
        <v>-0.64999499791074133</v>
      </c>
      <c r="C864" s="11">
        <v>0.46221673248506712</v>
      </c>
      <c r="D864" s="3">
        <f>B864*Dashboard!$D$11*Dashboard!$D$10*SQRT(Dashboard!$D$12/365)</f>
        <v>-161381.90634990402</v>
      </c>
      <c r="E864" s="3">
        <f>IF(Dashboard!$I$3,C864*Dashboard!$E$11*Dashboard!$E$10*SQRT(Dashboard!$D$12/365),0)</f>
        <v>229519.97376911217</v>
      </c>
      <c r="F864" s="3">
        <f>D864+IF(Dashboard!$I$3,E864,0)</f>
        <v>68138.06741920815</v>
      </c>
      <c r="G864" s="3">
        <f>IF(Dashboard!$I$4, ('Lookups and Calculations'!$F$9) / (1 - 'Lookups and Calculations'!$F$10), 'Lookups and Calculations'!$F$9)</f>
        <v>1951878.888340465</v>
      </c>
      <c r="H864" s="12">
        <f t="shared" si="26"/>
        <v>0</v>
      </c>
      <c r="I864" s="12">
        <f t="shared" si="27"/>
        <v>0</v>
      </c>
      <c r="J864" s="13">
        <f>(1 - Dashboard!$I$9) * H864 * Dashboard!$I$8 * 'Lookups and Calculations'!$F$12</f>
        <v>0</v>
      </c>
      <c r="K864" s="12">
        <f>(1 - Dashboard!$I$11) * I864 * Dashboard!$I$10 * 'Lookups and Calculations'!$F$12</f>
        <v>0</v>
      </c>
      <c r="L864" s="12">
        <f>(H864 - I864) * Dashboard!$I$13 * (Dashboard!$D$12 / 365) * 'Lookups and Calculations'!$F$12</f>
        <v>0</v>
      </c>
      <c r="M864" s="3">
        <f>(G864*2) * Dashboard!$I$13 * (Dashboard!$D$12 / 365) * 'Lookups and Calculations'!$F$12</f>
        <v>1602.0878730267946</v>
      </c>
      <c r="N864" s="12">
        <f>H864 * Dashboard!$I$14 * Dashboard!$I$15 * (Dashboard!$D$12 / 365) * 'Lookups and Calculations'!$F$12</f>
        <v>0</v>
      </c>
    </row>
    <row r="865" spans="1:14" x14ac:dyDescent="0.35">
      <c r="A865" s="2">
        <v>864</v>
      </c>
      <c r="B865" s="11">
        <v>-2.2214268586884488E-2</v>
      </c>
      <c r="C865" s="11">
        <v>-0.6178842962743043</v>
      </c>
      <c r="D865" s="3">
        <f>B865*Dashboard!$D$11*Dashboard!$D$10*SQRT(Dashboard!$D$12/365)</f>
        <v>-5515.3978480500609</v>
      </c>
      <c r="E865" s="3">
        <f>IF(Dashboard!$I$3,C865*Dashboard!$E$11*Dashboard!$E$10*SQRT(Dashboard!$D$12/365),0)</f>
        <v>-306818.80924292665</v>
      </c>
      <c r="F865" s="3">
        <f>D865+IF(Dashboard!$I$3,E865,0)</f>
        <v>-312334.20709097671</v>
      </c>
      <c r="G865" s="3">
        <f>IF(Dashboard!$I$4, ('Lookups and Calculations'!$F$9) / (1 - 'Lookups and Calculations'!$F$10), 'Lookups and Calculations'!$F$9)</f>
        <v>1951878.888340465</v>
      </c>
      <c r="H865" s="12">
        <f t="shared" si="26"/>
        <v>0</v>
      </c>
      <c r="I865" s="12">
        <f t="shared" si="27"/>
        <v>0</v>
      </c>
      <c r="J865" s="13">
        <f>(1 - Dashboard!$I$9) * H865 * Dashboard!$I$8 * 'Lookups and Calculations'!$F$12</f>
        <v>0</v>
      </c>
      <c r="K865" s="12">
        <f>(1 - Dashboard!$I$11) * I865 * Dashboard!$I$10 * 'Lookups and Calculations'!$F$12</f>
        <v>0</v>
      </c>
      <c r="L865" s="12">
        <f>(H865 - I865) * Dashboard!$I$13 * (Dashboard!$D$12 / 365) * 'Lookups and Calculations'!$F$12</f>
        <v>0</v>
      </c>
      <c r="M865" s="3">
        <f>(G865*2) * Dashboard!$I$13 * (Dashboard!$D$12 / 365) * 'Lookups and Calculations'!$F$12</f>
        <v>1602.0878730267946</v>
      </c>
      <c r="N865" s="12">
        <f>H865 * Dashboard!$I$14 * Dashboard!$I$15 * (Dashboard!$D$12 / 365) * 'Lookups and Calculations'!$F$12</f>
        <v>0</v>
      </c>
    </row>
    <row r="866" spans="1:14" x14ac:dyDescent="0.35">
      <c r="A866" s="2">
        <v>865</v>
      </c>
      <c r="B866" s="11">
        <v>1.9563638216791768</v>
      </c>
      <c r="C866" s="11">
        <v>0.46441567969258918</v>
      </c>
      <c r="D866" s="3">
        <f>B866*Dashboard!$D$11*Dashboard!$D$10*SQRT(Dashboard!$D$12/365)</f>
        <v>485729.46572109585</v>
      </c>
      <c r="E866" s="3">
        <f>IF(Dashboard!$I$3,C866*Dashboard!$E$11*Dashboard!$E$10*SQRT(Dashboard!$D$12/365),0)</f>
        <v>230611.89076371479</v>
      </c>
      <c r="F866" s="3">
        <f>D866+IF(Dashboard!$I$3,E866,0)</f>
        <v>716341.35648481059</v>
      </c>
      <c r="G866" s="3">
        <f>IF(Dashboard!$I$4, ('Lookups and Calculations'!$F$9) / (1 - 'Lookups and Calculations'!$F$10), 'Lookups and Calculations'!$F$9)</f>
        <v>1951878.888340465</v>
      </c>
      <c r="H866" s="12">
        <f t="shared" si="26"/>
        <v>0</v>
      </c>
      <c r="I866" s="12">
        <f t="shared" si="27"/>
        <v>0</v>
      </c>
      <c r="J866" s="13">
        <f>(1 - Dashboard!$I$9) * H866 * Dashboard!$I$8 * 'Lookups and Calculations'!$F$12</f>
        <v>0</v>
      </c>
      <c r="K866" s="12">
        <f>(1 - Dashboard!$I$11) * I866 * Dashboard!$I$10 * 'Lookups and Calculations'!$F$12</f>
        <v>0</v>
      </c>
      <c r="L866" s="12">
        <f>(H866 - I866) * Dashboard!$I$13 * (Dashboard!$D$12 / 365) * 'Lookups and Calculations'!$F$12</f>
        <v>0</v>
      </c>
      <c r="M866" s="3">
        <f>(G866*2) * Dashboard!$I$13 * (Dashboard!$D$12 / 365) * 'Lookups and Calculations'!$F$12</f>
        <v>1602.0878730267946</v>
      </c>
      <c r="N866" s="12">
        <f>H866 * Dashboard!$I$14 * Dashboard!$I$15 * (Dashboard!$D$12 / 365) * 'Lookups and Calculations'!$F$12</f>
        <v>0</v>
      </c>
    </row>
    <row r="867" spans="1:14" x14ac:dyDescent="0.35">
      <c r="A867" s="2">
        <v>866</v>
      </c>
      <c r="B867" s="11">
        <v>-0.57117469963846745</v>
      </c>
      <c r="C867" s="11">
        <v>0.68846968388594132</v>
      </c>
      <c r="D867" s="3">
        <f>B867*Dashboard!$D$11*Dashboard!$D$10*SQRT(Dashboard!$D$12/365)</f>
        <v>-141812.26345244533</v>
      </c>
      <c r="E867" s="3">
        <f>IF(Dashboard!$I$3,C867*Dashboard!$E$11*Dashboard!$E$10*SQRT(Dashboard!$D$12/365),0)</f>
        <v>341868.93870492949</v>
      </c>
      <c r="F867" s="3">
        <f>D867+IF(Dashboard!$I$3,E867,0)</f>
        <v>200056.67525248416</v>
      </c>
      <c r="G867" s="3">
        <f>IF(Dashboard!$I$4, ('Lookups and Calculations'!$F$9) / (1 - 'Lookups and Calculations'!$F$10), 'Lookups and Calculations'!$F$9)</f>
        <v>1951878.888340465</v>
      </c>
      <c r="H867" s="12">
        <f t="shared" si="26"/>
        <v>0</v>
      </c>
      <c r="I867" s="12">
        <f t="shared" si="27"/>
        <v>0</v>
      </c>
      <c r="J867" s="13">
        <f>(1 - Dashboard!$I$9) * H867 * Dashboard!$I$8 * 'Lookups and Calculations'!$F$12</f>
        <v>0</v>
      </c>
      <c r="K867" s="12">
        <f>(1 - Dashboard!$I$11) * I867 * Dashboard!$I$10 * 'Lookups and Calculations'!$F$12</f>
        <v>0</v>
      </c>
      <c r="L867" s="12">
        <f>(H867 - I867) * Dashboard!$I$13 * (Dashboard!$D$12 / 365) * 'Lookups and Calculations'!$F$12</f>
        <v>0</v>
      </c>
      <c r="M867" s="3">
        <f>(G867*2) * Dashboard!$I$13 * (Dashboard!$D$12 / 365) * 'Lookups and Calculations'!$F$12</f>
        <v>1602.0878730267946</v>
      </c>
      <c r="N867" s="12">
        <f>H867 * Dashboard!$I$14 * Dashboard!$I$15 * (Dashboard!$D$12 / 365) * 'Lookups and Calculations'!$F$12</f>
        <v>0</v>
      </c>
    </row>
    <row r="868" spans="1:14" x14ac:dyDescent="0.35">
      <c r="A868" s="2">
        <v>867</v>
      </c>
      <c r="B868" s="11">
        <v>-0.94239202428139923</v>
      </c>
      <c r="C868" s="11">
        <v>-0.34586741512301133</v>
      </c>
      <c r="D868" s="3">
        <f>B868*Dashboard!$D$11*Dashboard!$D$10*SQRT(Dashboard!$D$12/365)</f>
        <v>-233978.7566001575</v>
      </c>
      <c r="E868" s="3">
        <f>IF(Dashboard!$I$3,C868*Dashboard!$E$11*Dashboard!$E$10*SQRT(Dashboard!$D$12/365),0)</f>
        <v>-171745.14565889034</v>
      </c>
      <c r="F868" s="3">
        <f>D868+IF(Dashboard!$I$3,E868,0)</f>
        <v>-405723.90225904784</v>
      </c>
      <c r="G868" s="3">
        <f>IF(Dashboard!$I$4, ('Lookups and Calculations'!$F$9) / (1 - 'Lookups and Calculations'!$F$10), 'Lookups and Calculations'!$F$9)</f>
        <v>1951878.888340465</v>
      </c>
      <c r="H868" s="12">
        <f t="shared" si="26"/>
        <v>0</v>
      </c>
      <c r="I868" s="12">
        <f t="shared" si="27"/>
        <v>0</v>
      </c>
      <c r="J868" s="13">
        <f>(1 - Dashboard!$I$9) * H868 * Dashboard!$I$8 * 'Lookups and Calculations'!$F$12</f>
        <v>0</v>
      </c>
      <c r="K868" s="12">
        <f>(1 - Dashboard!$I$11) * I868 * Dashboard!$I$10 * 'Lookups and Calculations'!$F$12</f>
        <v>0</v>
      </c>
      <c r="L868" s="12">
        <f>(H868 - I868) * Dashboard!$I$13 * (Dashboard!$D$12 / 365) * 'Lookups and Calculations'!$F$12</f>
        <v>0</v>
      </c>
      <c r="M868" s="3">
        <f>(G868*2) * Dashboard!$I$13 * (Dashboard!$D$12 / 365) * 'Lookups and Calculations'!$F$12</f>
        <v>1602.0878730267946</v>
      </c>
      <c r="N868" s="12">
        <f>H868 * Dashboard!$I$14 * Dashboard!$I$15 * (Dashboard!$D$12 / 365) * 'Lookups and Calculations'!$F$12</f>
        <v>0</v>
      </c>
    </row>
    <row r="869" spans="1:14" x14ac:dyDescent="0.35">
      <c r="A869" s="2">
        <v>868</v>
      </c>
      <c r="B869" s="11">
        <v>0.34432592248234339</v>
      </c>
      <c r="C869" s="11">
        <v>0.60317332005775859</v>
      </c>
      <c r="D869" s="3">
        <f>B869*Dashboard!$D$11*Dashboard!$D$10*SQRT(Dashboard!$D$12/365)</f>
        <v>85489.848313448965</v>
      </c>
      <c r="E869" s="3">
        <f>IF(Dashboard!$I$3,C869*Dashboard!$E$11*Dashboard!$E$10*SQRT(Dashboard!$D$12/365),0)</f>
        <v>299513.87491658505</v>
      </c>
      <c r="F869" s="3">
        <f>D869+IF(Dashboard!$I$3,E869,0)</f>
        <v>385003.723230034</v>
      </c>
      <c r="G869" s="3">
        <f>IF(Dashboard!$I$4, ('Lookups and Calculations'!$F$9) / (1 - 'Lookups and Calculations'!$F$10), 'Lookups and Calculations'!$F$9)</f>
        <v>1951878.888340465</v>
      </c>
      <c r="H869" s="12">
        <f t="shared" si="26"/>
        <v>0</v>
      </c>
      <c r="I869" s="12">
        <f t="shared" si="27"/>
        <v>0</v>
      </c>
      <c r="J869" s="13">
        <f>(1 - Dashboard!$I$9) * H869 * Dashboard!$I$8 * 'Lookups and Calculations'!$F$12</f>
        <v>0</v>
      </c>
      <c r="K869" s="12">
        <f>(1 - Dashboard!$I$11) * I869 * Dashboard!$I$10 * 'Lookups and Calculations'!$F$12</f>
        <v>0</v>
      </c>
      <c r="L869" s="12">
        <f>(H869 - I869) * Dashboard!$I$13 * (Dashboard!$D$12 / 365) * 'Lookups and Calculations'!$F$12</f>
        <v>0</v>
      </c>
      <c r="M869" s="3">
        <f>(G869*2) * Dashboard!$I$13 * (Dashboard!$D$12 / 365) * 'Lookups and Calculations'!$F$12</f>
        <v>1602.0878730267946</v>
      </c>
      <c r="N869" s="12">
        <f>H869 * Dashboard!$I$14 * Dashboard!$I$15 * (Dashboard!$D$12 / 365) * 'Lookups and Calculations'!$F$12</f>
        <v>0</v>
      </c>
    </row>
    <row r="870" spans="1:14" x14ac:dyDescent="0.35">
      <c r="A870" s="2">
        <v>869</v>
      </c>
      <c r="B870" s="11">
        <v>-0.17160030320580547</v>
      </c>
      <c r="C870" s="11">
        <v>-0.49583530405032283</v>
      </c>
      <c r="D870" s="3">
        <f>B870*Dashboard!$D$11*Dashboard!$D$10*SQRT(Dashboard!$D$12/365)</f>
        <v>-42605.226425722918</v>
      </c>
      <c r="E870" s="3">
        <f>IF(Dashboard!$I$3,C870*Dashboard!$E$11*Dashboard!$E$10*SQRT(Dashboard!$D$12/365),0)</f>
        <v>-246213.73044539563</v>
      </c>
      <c r="F870" s="3">
        <f>D870+IF(Dashboard!$I$3,E870,0)</f>
        <v>-288818.95687111857</v>
      </c>
      <c r="G870" s="3">
        <f>IF(Dashboard!$I$4, ('Lookups and Calculations'!$F$9) / (1 - 'Lookups and Calculations'!$F$10), 'Lookups and Calculations'!$F$9)</f>
        <v>1951878.888340465</v>
      </c>
      <c r="H870" s="12">
        <f t="shared" si="26"/>
        <v>0</v>
      </c>
      <c r="I870" s="12">
        <f t="shared" si="27"/>
        <v>0</v>
      </c>
      <c r="J870" s="13">
        <f>(1 - Dashboard!$I$9) * H870 * Dashboard!$I$8 * 'Lookups and Calculations'!$F$12</f>
        <v>0</v>
      </c>
      <c r="K870" s="12">
        <f>(1 - Dashboard!$I$11) * I870 * Dashboard!$I$10 * 'Lookups and Calculations'!$F$12</f>
        <v>0</v>
      </c>
      <c r="L870" s="12">
        <f>(H870 - I870) * Dashboard!$I$13 * (Dashboard!$D$12 / 365) * 'Lookups and Calculations'!$F$12</f>
        <v>0</v>
      </c>
      <c r="M870" s="3">
        <f>(G870*2) * Dashboard!$I$13 * (Dashboard!$D$12 / 365) * 'Lookups and Calculations'!$F$12</f>
        <v>1602.0878730267946</v>
      </c>
      <c r="N870" s="12">
        <f>H870 * Dashboard!$I$14 * Dashboard!$I$15 * (Dashboard!$D$12 / 365) * 'Lookups and Calculations'!$F$12</f>
        <v>0</v>
      </c>
    </row>
    <row r="871" spans="1:14" x14ac:dyDescent="0.35">
      <c r="A871" s="2">
        <v>870</v>
      </c>
      <c r="B871" s="11">
        <v>1.1905025473188999</v>
      </c>
      <c r="C871" s="11">
        <v>2.0333093952754684</v>
      </c>
      <c r="D871" s="3">
        <f>B871*Dashboard!$D$11*Dashboard!$D$10*SQRT(Dashboard!$D$12/365)</f>
        <v>295580.07556717226</v>
      </c>
      <c r="E871" s="3">
        <f>IF(Dashboard!$I$3,C871*Dashboard!$E$11*Dashboard!$E$10*SQRT(Dashboard!$D$12/365),0)</f>
        <v>1009667.2973282986</v>
      </c>
      <c r="F871" s="3">
        <f>D871+IF(Dashboard!$I$3,E871,0)</f>
        <v>1305247.3728954708</v>
      </c>
      <c r="G871" s="3">
        <f>IF(Dashboard!$I$4, ('Lookups and Calculations'!$F$9) / (1 - 'Lookups and Calculations'!$F$10), 'Lookups and Calculations'!$F$9)</f>
        <v>1951878.888340465</v>
      </c>
      <c r="H871" s="12">
        <f t="shared" si="26"/>
        <v>0</v>
      </c>
      <c r="I871" s="12">
        <f t="shared" si="27"/>
        <v>0</v>
      </c>
      <c r="J871" s="13">
        <f>(1 - Dashboard!$I$9) * H871 * Dashboard!$I$8 * 'Lookups and Calculations'!$F$12</f>
        <v>0</v>
      </c>
      <c r="K871" s="12">
        <f>(1 - Dashboard!$I$11) * I871 * Dashboard!$I$10 * 'Lookups and Calculations'!$F$12</f>
        <v>0</v>
      </c>
      <c r="L871" s="12">
        <f>(H871 - I871) * Dashboard!$I$13 * (Dashboard!$D$12 / 365) * 'Lookups and Calculations'!$F$12</f>
        <v>0</v>
      </c>
      <c r="M871" s="3">
        <f>(G871*2) * Dashboard!$I$13 * (Dashboard!$D$12 / 365) * 'Lookups and Calculations'!$F$12</f>
        <v>1602.0878730267946</v>
      </c>
      <c r="N871" s="12">
        <f>H871 * Dashboard!$I$14 * Dashboard!$I$15 * (Dashboard!$D$12 / 365) * 'Lookups and Calculations'!$F$12</f>
        <v>0</v>
      </c>
    </row>
    <row r="872" spans="1:14" x14ac:dyDescent="0.35">
      <c r="A872" s="2">
        <v>871</v>
      </c>
      <c r="B872" s="11">
        <v>1.5014031897005558</v>
      </c>
      <c r="C872" s="11">
        <v>-0.5788653883562912</v>
      </c>
      <c r="D872" s="3">
        <f>B872*Dashboard!$D$11*Dashboard!$D$10*SQRT(Dashboard!$D$12/365)</f>
        <v>372771.03628876741</v>
      </c>
      <c r="E872" s="3">
        <f>IF(Dashboard!$I$3,C872*Dashboard!$E$11*Dashboard!$E$10*SQRT(Dashboard!$D$12/365),0)</f>
        <v>-287443.4424670579</v>
      </c>
      <c r="F872" s="3">
        <f>D872+IF(Dashboard!$I$3,E872,0)</f>
        <v>85327.59382170951</v>
      </c>
      <c r="G872" s="3">
        <f>IF(Dashboard!$I$4, ('Lookups and Calculations'!$F$9) / (1 - 'Lookups and Calculations'!$F$10), 'Lookups and Calculations'!$F$9)</f>
        <v>1951878.888340465</v>
      </c>
      <c r="H872" s="12">
        <f t="shared" si="26"/>
        <v>0</v>
      </c>
      <c r="I872" s="12">
        <f t="shared" si="27"/>
        <v>0</v>
      </c>
      <c r="J872" s="13">
        <f>(1 - Dashboard!$I$9) * H872 * Dashboard!$I$8 * 'Lookups and Calculations'!$F$12</f>
        <v>0</v>
      </c>
      <c r="K872" s="12">
        <f>(1 - Dashboard!$I$11) * I872 * Dashboard!$I$10 * 'Lookups and Calculations'!$F$12</f>
        <v>0</v>
      </c>
      <c r="L872" s="12">
        <f>(H872 - I872) * Dashboard!$I$13 * (Dashboard!$D$12 / 365) * 'Lookups and Calculations'!$F$12</f>
        <v>0</v>
      </c>
      <c r="M872" s="3">
        <f>(G872*2) * Dashboard!$I$13 * (Dashboard!$D$12 / 365) * 'Lookups and Calculations'!$F$12</f>
        <v>1602.0878730267946</v>
      </c>
      <c r="N872" s="12">
        <f>H872 * Dashboard!$I$14 * Dashboard!$I$15 * (Dashboard!$D$12 / 365) * 'Lookups and Calculations'!$F$12</f>
        <v>0</v>
      </c>
    </row>
    <row r="873" spans="1:14" x14ac:dyDescent="0.35">
      <c r="A873" s="2">
        <v>872</v>
      </c>
      <c r="B873" s="11">
        <v>0.81191993802974416</v>
      </c>
      <c r="C873" s="11">
        <v>-1.7998390078421753</v>
      </c>
      <c r="D873" s="3">
        <f>B873*Dashboard!$D$11*Dashboard!$D$10*SQRT(Dashboard!$D$12/365)</f>
        <v>201584.91653612576</v>
      </c>
      <c r="E873" s="3">
        <f>IF(Dashboard!$I$3,C873*Dashboard!$E$11*Dashboard!$E$10*SQRT(Dashboard!$D$12/365),0)</f>
        <v>-893734.41685585689</v>
      </c>
      <c r="F873" s="3">
        <f>D873+IF(Dashboard!$I$3,E873,0)</f>
        <v>-692149.50031973119</v>
      </c>
      <c r="G873" s="3">
        <f>IF(Dashboard!$I$4, ('Lookups and Calculations'!$F$9) / (1 - 'Lookups and Calculations'!$F$10), 'Lookups and Calculations'!$F$9)</f>
        <v>1951878.888340465</v>
      </c>
      <c r="H873" s="12">
        <f t="shared" si="26"/>
        <v>0</v>
      </c>
      <c r="I873" s="12">
        <f t="shared" si="27"/>
        <v>0</v>
      </c>
      <c r="J873" s="13">
        <f>(1 - Dashboard!$I$9) * H873 * Dashboard!$I$8 * 'Lookups and Calculations'!$F$12</f>
        <v>0</v>
      </c>
      <c r="K873" s="12">
        <f>(1 - Dashboard!$I$11) * I873 * Dashboard!$I$10 * 'Lookups and Calculations'!$F$12</f>
        <v>0</v>
      </c>
      <c r="L873" s="12">
        <f>(H873 - I873) * Dashboard!$I$13 * (Dashboard!$D$12 / 365) * 'Lookups and Calculations'!$F$12</f>
        <v>0</v>
      </c>
      <c r="M873" s="3">
        <f>(G873*2) * Dashboard!$I$13 * (Dashboard!$D$12 / 365) * 'Lookups and Calculations'!$F$12</f>
        <v>1602.0878730267946</v>
      </c>
      <c r="N873" s="12">
        <f>H873 * Dashboard!$I$14 * Dashboard!$I$15 * (Dashboard!$D$12 / 365) * 'Lookups and Calculations'!$F$12</f>
        <v>0</v>
      </c>
    </row>
    <row r="874" spans="1:14" x14ac:dyDescent="0.35">
      <c r="A874" s="2">
        <v>873</v>
      </c>
      <c r="B874" s="11">
        <v>0.42642588951811672</v>
      </c>
      <c r="C874" s="11">
        <v>0.32760724039279271</v>
      </c>
      <c r="D874" s="3">
        <f>B874*Dashboard!$D$11*Dashboard!$D$10*SQRT(Dashboard!$D$12/365)</f>
        <v>105873.77316530884</v>
      </c>
      <c r="E874" s="3">
        <f>IF(Dashboard!$I$3,C874*Dashboard!$E$11*Dashboard!$E$10*SQRT(Dashboard!$D$12/365),0)</f>
        <v>162677.80877870807</v>
      </c>
      <c r="F874" s="3">
        <f>D874+IF(Dashboard!$I$3,E874,0)</f>
        <v>268551.58194401691</v>
      </c>
      <c r="G874" s="3">
        <f>IF(Dashboard!$I$4, ('Lookups and Calculations'!$F$9) / (1 - 'Lookups and Calculations'!$F$10), 'Lookups and Calculations'!$F$9)</f>
        <v>1951878.888340465</v>
      </c>
      <c r="H874" s="12">
        <f t="shared" si="26"/>
        <v>0</v>
      </c>
      <c r="I874" s="12">
        <f t="shared" si="27"/>
        <v>0</v>
      </c>
      <c r="J874" s="13">
        <f>(1 - Dashboard!$I$9) * H874 * Dashboard!$I$8 * 'Lookups and Calculations'!$F$12</f>
        <v>0</v>
      </c>
      <c r="K874" s="12">
        <f>(1 - Dashboard!$I$11) * I874 * Dashboard!$I$10 * 'Lookups and Calculations'!$F$12</f>
        <v>0</v>
      </c>
      <c r="L874" s="12">
        <f>(H874 - I874) * Dashboard!$I$13 * (Dashboard!$D$12 / 365) * 'Lookups and Calculations'!$F$12</f>
        <v>0</v>
      </c>
      <c r="M874" s="3">
        <f>(G874*2) * Dashboard!$I$13 * (Dashboard!$D$12 / 365) * 'Lookups and Calculations'!$F$12</f>
        <v>1602.0878730267946</v>
      </c>
      <c r="N874" s="12">
        <f>H874 * Dashboard!$I$14 * Dashboard!$I$15 * (Dashboard!$D$12 / 365) * 'Lookups and Calculations'!$F$12</f>
        <v>0</v>
      </c>
    </row>
    <row r="875" spans="1:14" x14ac:dyDescent="0.35">
      <c r="A875" s="2">
        <v>874</v>
      </c>
      <c r="B875" s="11">
        <v>-0.3220558074348388</v>
      </c>
      <c r="C875" s="11">
        <v>0.43907940681783736</v>
      </c>
      <c r="D875" s="3">
        <f>B875*Dashboard!$D$11*Dashboard!$D$10*SQRT(Dashboard!$D$12/365)</f>
        <v>-79960.584807498846</v>
      </c>
      <c r="E875" s="3">
        <f>IF(Dashboard!$I$3,C875*Dashboard!$E$11*Dashboard!$E$10*SQRT(Dashboard!$D$12/365),0)</f>
        <v>218030.82158788617</v>
      </c>
      <c r="F875" s="3">
        <f>D875+IF(Dashboard!$I$3,E875,0)</f>
        <v>138070.23678038732</v>
      </c>
      <c r="G875" s="3">
        <f>IF(Dashboard!$I$4, ('Lookups and Calculations'!$F$9) / (1 - 'Lookups and Calculations'!$F$10), 'Lookups and Calculations'!$F$9)</f>
        <v>1951878.888340465</v>
      </c>
      <c r="H875" s="12">
        <f t="shared" si="26"/>
        <v>0</v>
      </c>
      <c r="I875" s="12">
        <f t="shared" si="27"/>
        <v>0</v>
      </c>
      <c r="J875" s="13">
        <f>(1 - Dashboard!$I$9) * H875 * Dashboard!$I$8 * 'Lookups and Calculations'!$F$12</f>
        <v>0</v>
      </c>
      <c r="K875" s="12">
        <f>(1 - Dashboard!$I$11) * I875 * Dashboard!$I$10 * 'Lookups and Calculations'!$F$12</f>
        <v>0</v>
      </c>
      <c r="L875" s="12">
        <f>(H875 - I875) * Dashboard!$I$13 * (Dashboard!$D$12 / 365) * 'Lookups and Calculations'!$F$12</f>
        <v>0</v>
      </c>
      <c r="M875" s="3">
        <f>(G875*2) * Dashboard!$I$13 * (Dashboard!$D$12 / 365) * 'Lookups and Calculations'!$F$12</f>
        <v>1602.0878730267946</v>
      </c>
      <c r="N875" s="12">
        <f>H875 * Dashboard!$I$14 * Dashboard!$I$15 * (Dashboard!$D$12 / 365) * 'Lookups and Calculations'!$F$12</f>
        <v>0</v>
      </c>
    </row>
    <row r="876" spans="1:14" x14ac:dyDescent="0.35">
      <c r="A876" s="2">
        <v>875</v>
      </c>
      <c r="B876" s="11">
        <v>1.142878427722771</v>
      </c>
      <c r="C876" s="11">
        <v>1.4358364025953889</v>
      </c>
      <c r="D876" s="3">
        <f>B876*Dashboard!$D$11*Dashboard!$D$10*SQRT(Dashboard!$D$12/365)</f>
        <v>283755.87502199435</v>
      </c>
      <c r="E876" s="3">
        <f>IF(Dashboard!$I$3,C876*Dashboard!$E$11*Dashboard!$E$10*SQRT(Dashboard!$D$12/365),0)</f>
        <v>712983.99711455056</v>
      </c>
      <c r="F876" s="3">
        <f>D876+IF(Dashboard!$I$3,E876,0)</f>
        <v>996739.8721365449</v>
      </c>
      <c r="G876" s="3">
        <f>IF(Dashboard!$I$4, ('Lookups and Calculations'!$F$9) / (1 - 'Lookups and Calculations'!$F$10), 'Lookups and Calculations'!$F$9)</f>
        <v>1951878.888340465</v>
      </c>
      <c r="H876" s="12">
        <f t="shared" si="26"/>
        <v>0</v>
      </c>
      <c r="I876" s="12">
        <f t="shared" si="27"/>
        <v>0</v>
      </c>
      <c r="J876" s="13">
        <f>(1 - Dashboard!$I$9) * H876 * Dashboard!$I$8 * 'Lookups and Calculations'!$F$12</f>
        <v>0</v>
      </c>
      <c r="K876" s="12">
        <f>(1 - Dashboard!$I$11) * I876 * Dashboard!$I$10 * 'Lookups and Calculations'!$F$12</f>
        <v>0</v>
      </c>
      <c r="L876" s="12">
        <f>(H876 - I876) * Dashboard!$I$13 * (Dashboard!$D$12 / 365) * 'Lookups and Calculations'!$F$12</f>
        <v>0</v>
      </c>
      <c r="M876" s="3">
        <f>(G876*2) * Dashboard!$I$13 * (Dashboard!$D$12 / 365) * 'Lookups and Calculations'!$F$12</f>
        <v>1602.0878730267946</v>
      </c>
      <c r="N876" s="12">
        <f>H876 * Dashboard!$I$14 * Dashboard!$I$15 * (Dashboard!$D$12 / 365) * 'Lookups and Calculations'!$F$12</f>
        <v>0</v>
      </c>
    </row>
    <row r="877" spans="1:14" x14ac:dyDescent="0.35">
      <c r="A877" s="2">
        <v>876</v>
      </c>
      <c r="B877" s="11">
        <v>1.9116251089341967</v>
      </c>
      <c r="C877" s="11">
        <v>0.42610209335160709</v>
      </c>
      <c r="D877" s="3">
        <f>B877*Dashboard!$D$11*Dashboard!$D$10*SQRT(Dashboard!$D$12/365)</f>
        <v>474621.65908622526</v>
      </c>
      <c r="E877" s="3">
        <f>IF(Dashboard!$I$3,C877*Dashboard!$E$11*Dashboard!$E$10*SQRT(Dashboard!$D$12/365),0)</f>
        <v>211586.76096215157</v>
      </c>
      <c r="F877" s="3">
        <f>D877+IF(Dashboard!$I$3,E877,0)</f>
        <v>686208.42004837678</v>
      </c>
      <c r="G877" s="3">
        <f>IF(Dashboard!$I$4, ('Lookups and Calculations'!$F$9) / (1 - 'Lookups and Calculations'!$F$10), 'Lookups and Calculations'!$F$9)</f>
        <v>1951878.888340465</v>
      </c>
      <c r="H877" s="12">
        <f t="shared" si="26"/>
        <v>0</v>
      </c>
      <c r="I877" s="12">
        <f t="shared" si="27"/>
        <v>0</v>
      </c>
      <c r="J877" s="13">
        <f>(1 - Dashboard!$I$9) * H877 * Dashboard!$I$8 * 'Lookups and Calculations'!$F$12</f>
        <v>0</v>
      </c>
      <c r="K877" s="12">
        <f>(1 - Dashboard!$I$11) * I877 * Dashboard!$I$10 * 'Lookups and Calculations'!$F$12</f>
        <v>0</v>
      </c>
      <c r="L877" s="12">
        <f>(H877 - I877) * Dashboard!$I$13 * (Dashboard!$D$12 / 365) * 'Lookups and Calculations'!$F$12</f>
        <v>0</v>
      </c>
      <c r="M877" s="3">
        <f>(G877*2) * Dashboard!$I$13 * (Dashboard!$D$12 / 365) * 'Lookups and Calculations'!$F$12</f>
        <v>1602.0878730267946</v>
      </c>
      <c r="N877" s="12">
        <f>H877 * Dashboard!$I$14 * Dashboard!$I$15 * (Dashboard!$D$12 / 365) * 'Lookups and Calculations'!$F$12</f>
        <v>0</v>
      </c>
    </row>
    <row r="878" spans="1:14" x14ac:dyDescent="0.35">
      <c r="A878" s="2">
        <v>877</v>
      </c>
      <c r="B878" s="11">
        <v>0.72818568967197483</v>
      </c>
      <c r="C878" s="11">
        <v>1.0675607880334024</v>
      </c>
      <c r="D878" s="3">
        <f>B878*Dashboard!$D$11*Dashboard!$D$10*SQRT(Dashboard!$D$12/365)</f>
        <v>180795.22943055085</v>
      </c>
      <c r="E878" s="3">
        <f>IF(Dashboard!$I$3,C878*Dashboard!$E$11*Dashboard!$E$10*SQRT(Dashboard!$D$12/365),0)</f>
        <v>530111.75677045691</v>
      </c>
      <c r="F878" s="3">
        <f>D878+IF(Dashboard!$I$3,E878,0)</f>
        <v>710906.98620100773</v>
      </c>
      <c r="G878" s="3">
        <f>IF(Dashboard!$I$4, ('Lookups and Calculations'!$F$9) / (1 - 'Lookups and Calculations'!$F$10), 'Lookups and Calculations'!$F$9)</f>
        <v>1951878.888340465</v>
      </c>
      <c r="H878" s="12">
        <f t="shared" si="26"/>
        <v>0</v>
      </c>
      <c r="I878" s="12">
        <f t="shared" si="27"/>
        <v>0</v>
      </c>
      <c r="J878" s="13">
        <f>(1 - Dashboard!$I$9) * H878 * Dashboard!$I$8 * 'Lookups and Calculations'!$F$12</f>
        <v>0</v>
      </c>
      <c r="K878" s="12">
        <f>(1 - Dashboard!$I$11) * I878 * Dashboard!$I$10 * 'Lookups and Calculations'!$F$12</f>
        <v>0</v>
      </c>
      <c r="L878" s="12">
        <f>(H878 - I878) * Dashboard!$I$13 * (Dashboard!$D$12 / 365) * 'Lookups and Calculations'!$F$12</f>
        <v>0</v>
      </c>
      <c r="M878" s="3">
        <f>(G878*2) * Dashboard!$I$13 * (Dashboard!$D$12 / 365) * 'Lookups and Calculations'!$F$12</f>
        <v>1602.0878730267946</v>
      </c>
      <c r="N878" s="12">
        <f>H878 * Dashboard!$I$14 * Dashboard!$I$15 * (Dashboard!$D$12 / 365) * 'Lookups and Calculations'!$F$12</f>
        <v>0</v>
      </c>
    </row>
    <row r="879" spans="1:14" x14ac:dyDescent="0.35">
      <c r="A879" s="2">
        <v>878</v>
      </c>
      <c r="B879" s="11">
        <v>0.21828389360717337</v>
      </c>
      <c r="C879" s="11">
        <v>0.97350239799945237</v>
      </c>
      <c r="D879" s="3">
        <f>B879*Dashboard!$D$11*Dashboard!$D$10*SQRT(Dashboard!$D$12/365)</f>
        <v>54195.910720904831</v>
      </c>
      <c r="E879" s="3">
        <f>IF(Dashboard!$I$3,C879*Dashboard!$E$11*Dashboard!$E$10*SQRT(Dashboard!$D$12/365),0)</f>
        <v>483405.79029172374</v>
      </c>
      <c r="F879" s="3">
        <f>D879+IF(Dashboard!$I$3,E879,0)</f>
        <v>537601.70101262862</v>
      </c>
      <c r="G879" s="3">
        <f>IF(Dashboard!$I$4, ('Lookups and Calculations'!$F$9) / (1 - 'Lookups and Calculations'!$F$10), 'Lookups and Calculations'!$F$9)</f>
        <v>1951878.888340465</v>
      </c>
      <c r="H879" s="12">
        <f t="shared" si="26"/>
        <v>0</v>
      </c>
      <c r="I879" s="12">
        <f t="shared" si="27"/>
        <v>0</v>
      </c>
      <c r="J879" s="13">
        <f>(1 - Dashboard!$I$9) * H879 * Dashboard!$I$8 * 'Lookups and Calculations'!$F$12</f>
        <v>0</v>
      </c>
      <c r="K879" s="12">
        <f>(1 - Dashboard!$I$11) * I879 * Dashboard!$I$10 * 'Lookups and Calculations'!$F$12</f>
        <v>0</v>
      </c>
      <c r="L879" s="12">
        <f>(H879 - I879) * Dashboard!$I$13 * (Dashboard!$D$12 / 365) * 'Lookups and Calculations'!$F$12</f>
        <v>0</v>
      </c>
      <c r="M879" s="3">
        <f>(G879*2) * Dashboard!$I$13 * (Dashboard!$D$12 / 365) * 'Lookups and Calculations'!$F$12</f>
        <v>1602.0878730267946</v>
      </c>
      <c r="N879" s="12">
        <f>H879 * Dashboard!$I$14 * Dashboard!$I$15 * (Dashboard!$D$12 / 365) * 'Lookups and Calculations'!$F$12</f>
        <v>0</v>
      </c>
    </row>
    <row r="880" spans="1:14" x14ac:dyDescent="0.35">
      <c r="A880" s="2">
        <v>879</v>
      </c>
      <c r="B880" s="11">
        <v>-7.9450881623398528E-2</v>
      </c>
      <c r="C880" s="11">
        <v>-0.33494084985856276</v>
      </c>
      <c r="D880" s="3">
        <f>B880*Dashboard!$D$11*Dashboard!$D$10*SQRT(Dashboard!$D$12/365)</f>
        <v>-19726.205245852285</v>
      </c>
      <c r="E880" s="3">
        <f>IF(Dashboard!$I$3,C880*Dashboard!$E$11*Dashboard!$E$10*SQRT(Dashboard!$D$12/365),0)</f>
        <v>-166319.41180585689</v>
      </c>
      <c r="F880" s="3">
        <f>D880+IF(Dashboard!$I$3,E880,0)</f>
        <v>-186045.61705170918</v>
      </c>
      <c r="G880" s="3">
        <f>IF(Dashboard!$I$4, ('Lookups and Calculations'!$F$9) / (1 - 'Lookups and Calculations'!$F$10), 'Lookups and Calculations'!$F$9)</f>
        <v>1951878.888340465</v>
      </c>
      <c r="H880" s="12">
        <f t="shared" si="26"/>
        <v>0</v>
      </c>
      <c r="I880" s="12">
        <f t="shared" si="27"/>
        <v>0</v>
      </c>
      <c r="J880" s="13">
        <f>(1 - Dashboard!$I$9) * H880 * Dashboard!$I$8 * 'Lookups and Calculations'!$F$12</f>
        <v>0</v>
      </c>
      <c r="K880" s="12">
        <f>(1 - Dashboard!$I$11) * I880 * Dashboard!$I$10 * 'Lookups and Calculations'!$F$12</f>
        <v>0</v>
      </c>
      <c r="L880" s="12">
        <f>(H880 - I880) * Dashboard!$I$13 * (Dashboard!$D$12 / 365) * 'Lookups and Calculations'!$F$12</f>
        <v>0</v>
      </c>
      <c r="M880" s="3">
        <f>(G880*2) * Dashboard!$I$13 * (Dashboard!$D$12 / 365) * 'Lookups and Calculations'!$F$12</f>
        <v>1602.0878730267946</v>
      </c>
      <c r="N880" s="12">
        <f>H880 * Dashboard!$I$14 * Dashboard!$I$15 * (Dashboard!$D$12 / 365) * 'Lookups and Calculations'!$F$12</f>
        <v>0</v>
      </c>
    </row>
    <row r="881" spans="1:14" x14ac:dyDescent="0.35">
      <c r="A881" s="2">
        <v>880</v>
      </c>
      <c r="B881" s="11">
        <v>-0.12074066195639102</v>
      </c>
      <c r="C881" s="11">
        <v>-0.56426379750767031</v>
      </c>
      <c r="D881" s="3">
        <f>B881*Dashboard!$D$11*Dashboard!$D$10*SQRT(Dashboard!$D$12/365)</f>
        <v>-29977.704848657129</v>
      </c>
      <c r="E881" s="3">
        <f>IF(Dashboard!$I$3,C881*Dashboard!$E$11*Dashboard!$E$10*SQRT(Dashboard!$D$12/365),0)</f>
        <v>-280192.82492548926</v>
      </c>
      <c r="F881" s="3">
        <f>D881+IF(Dashboard!$I$3,E881,0)</f>
        <v>-310170.52977414639</v>
      </c>
      <c r="G881" s="3">
        <f>IF(Dashboard!$I$4, ('Lookups and Calculations'!$F$9) / (1 - 'Lookups and Calculations'!$F$10), 'Lookups and Calculations'!$F$9)</f>
        <v>1951878.888340465</v>
      </c>
      <c r="H881" s="12">
        <f t="shared" si="26"/>
        <v>0</v>
      </c>
      <c r="I881" s="12">
        <f t="shared" si="27"/>
        <v>0</v>
      </c>
      <c r="J881" s="13">
        <f>(1 - Dashboard!$I$9) * H881 * Dashboard!$I$8 * 'Lookups and Calculations'!$F$12</f>
        <v>0</v>
      </c>
      <c r="K881" s="12">
        <f>(1 - Dashboard!$I$11) * I881 * Dashboard!$I$10 * 'Lookups and Calculations'!$F$12</f>
        <v>0</v>
      </c>
      <c r="L881" s="12">
        <f>(H881 - I881) * Dashboard!$I$13 * (Dashboard!$D$12 / 365) * 'Lookups and Calculations'!$F$12</f>
        <v>0</v>
      </c>
      <c r="M881" s="3">
        <f>(G881*2) * Dashboard!$I$13 * (Dashboard!$D$12 / 365) * 'Lookups and Calculations'!$F$12</f>
        <v>1602.0878730267946</v>
      </c>
      <c r="N881" s="12">
        <f>H881 * Dashboard!$I$14 * Dashboard!$I$15 * (Dashboard!$D$12 / 365) * 'Lookups and Calculations'!$F$12</f>
        <v>0</v>
      </c>
    </row>
    <row r="882" spans="1:14" x14ac:dyDescent="0.35">
      <c r="A882" s="2">
        <v>881</v>
      </c>
      <c r="B882" s="11">
        <v>-0.77309708400333477</v>
      </c>
      <c r="C882" s="11">
        <v>-1.6694936947491614</v>
      </c>
      <c r="D882" s="3">
        <f>B882*Dashboard!$D$11*Dashboard!$D$10*SQRT(Dashboard!$D$12/365)</f>
        <v>-191945.9097547438</v>
      </c>
      <c r="E882" s="3">
        <f>IF(Dashboard!$I$3,C882*Dashboard!$E$11*Dashboard!$E$10*SQRT(Dashboard!$D$12/365),0)</f>
        <v>-829009.68765535823</v>
      </c>
      <c r="F882" s="3">
        <f>D882+IF(Dashboard!$I$3,E882,0)</f>
        <v>-1020955.597410102</v>
      </c>
      <c r="G882" s="3">
        <f>IF(Dashboard!$I$4, ('Lookups and Calculations'!$F$9) / (1 - 'Lookups and Calculations'!$F$10), 'Lookups and Calculations'!$F$9)</f>
        <v>1951878.888340465</v>
      </c>
      <c r="H882" s="12">
        <f t="shared" si="26"/>
        <v>0</v>
      </c>
      <c r="I882" s="12">
        <f t="shared" si="27"/>
        <v>0</v>
      </c>
      <c r="J882" s="13">
        <f>(1 - Dashboard!$I$9) * H882 * Dashboard!$I$8 * 'Lookups and Calculations'!$F$12</f>
        <v>0</v>
      </c>
      <c r="K882" s="12">
        <f>(1 - Dashboard!$I$11) * I882 * Dashboard!$I$10 * 'Lookups and Calculations'!$F$12</f>
        <v>0</v>
      </c>
      <c r="L882" s="12">
        <f>(H882 - I882) * Dashboard!$I$13 * (Dashboard!$D$12 / 365) * 'Lookups and Calculations'!$F$12</f>
        <v>0</v>
      </c>
      <c r="M882" s="3">
        <f>(G882*2) * Dashboard!$I$13 * (Dashboard!$D$12 / 365) * 'Lookups and Calculations'!$F$12</f>
        <v>1602.0878730267946</v>
      </c>
      <c r="N882" s="12">
        <f>H882 * Dashboard!$I$14 * Dashboard!$I$15 * (Dashboard!$D$12 / 365) * 'Lookups and Calculations'!$F$12</f>
        <v>0</v>
      </c>
    </row>
    <row r="883" spans="1:14" x14ac:dyDescent="0.35">
      <c r="A883" s="2">
        <v>882</v>
      </c>
      <c r="B883" s="11">
        <v>1.1139022232956437</v>
      </c>
      <c r="C883" s="11">
        <v>1.5209646094752207</v>
      </c>
      <c r="D883" s="3">
        <f>B883*Dashboard!$D$11*Dashboard!$D$10*SQRT(Dashboard!$D$12/365)</f>
        <v>276561.61179802334</v>
      </c>
      <c r="E883" s="3">
        <f>IF(Dashboard!$I$3,C883*Dashboard!$E$11*Dashboard!$E$10*SQRT(Dashboard!$D$12/365),0)</f>
        <v>755255.56029449624</v>
      </c>
      <c r="F883" s="3">
        <f>D883+IF(Dashboard!$I$3,E883,0)</f>
        <v>1031817.1720925196</v>
      </c>
      <c r="G883" s="3">
        <f>IF(Dashboard!$I$4, ('Lookups and Calculations'!$F$9) / (1 - 'Lookups and Calculations'!$F$10), 'Lookups and Calculations'!$F$9)</f>
        <v>1951878.888340465</v>
      </c>
      <c r="H883" s="12">
        <f t="shared" si="26"/>
        <v>0</v>
      </c>
      <c r="I883" s="12">
        <f t="shared" si="27"/>
        <v>0</v>
      </c>
      <c r="J883" s="13">
        <f>(1 - Dashboard!$I$9) * H883 * Dashboard!$I$8 * 'Lookups and Calculations'!$F$12</f>
        <v>0</v>
      </c>
      <c r="K883" s="12">
        <f>(1 - Dashboard!$I$11) * I883 * Dashboard!$I$10 * 'Lookups and Calculations'!$F$12</f>
        <v>0</v>
      </c>
      <c r="L883" s="12">
        <f>(H883 - I883) * Dashboard!$I$13 * (Dashboard!$D$12 / 365) * 'Lookups and Calculations'!$F$12</f>
        <v>0</v>
      </c>
      <c r="M883" s="3">
        <f>(G883*2) * Dashboard!$I$13 * (Dashboard!$D$12 / 365) * 'Lookups and Calculations'!$F$12</f>
        <v>1602.0878730267946</v>
      </c>
      <c r="N883" s="12">
        <f>H883 * Dashboard!$I$14 * Dashboard!$I$15 * (Dashboard!$D$12 / 365) * 'Lookups and Calculations'!$F$12</f>
        <v>0</v>
      </c>
    </row>
    <row r="884" spans="1:14" x14ac:dyDescent="0.35">
      <c r="A884" s="2">
        <v>883</v>
      </c>
      <c r="B884" s="11">
        <v>0.96905692186151149</v>
      </c>
      <c r="C884" s="11">
        <v>0.72982016578397291</v>
      </c>
      <c r="D884" s="3">
        <f>B884*Dashboard!$D$11*Dashboard!$D$10*SQRT(Dashboard!$D$12/365)</f>
        <v>240599.16447704146</v>
      </c>
      <c r="E884" s="3">
        <f>IF(Dashboard!$I$3,C884*Dashboard!$E$11*Dashboard!$E$10*SQRT(Dashboard!$D$12/365),0)</f>
        <v>362402.08009414346</v>
      </c>
      <c r="F884" s="3">
        <f>D884+IF(Dashboard!$I$3,E884,0)</f>
        <v>603001.24457118497</v>
      </c>
      <c r="G884" s="3">
        <f>IF(Dashboard!$I$4, ('Lookups and Calculations'!$F$9) / (1 - 'Lookups and Calculations'!$F$10), 'Lookups and Calculations'!$F$9)</f>
        <v>1951878.888340465</v>
      </c>
      <c r="H884" s="12">
        <f t="shared" si="26"/>
        <v>0</v>
      </c>
      <c r="I884" s="12">
        <f t="shared" si="27"/>
        <v>0</v>
      </c>
      <c r="J884" s="13">
        <f>(1 - Dashboard!$I$9) * H884 * Dashboard!$I$8 * 'Lookups and Calculations'!$F$12</f>
        <v>0</v>
      </c>
      <c r="K884" s="12">
        <f>(1 - Dashboard!$I$11) * I884 * Dashboard!$I$10 * 'Lookups and Calculations'!$F$12</f>
        <v>0</v>
      </c>
      <c r="L884" s="12">
        <f>(H884 - I884) * Dashboard!$I$13 * (Dashboard!$D$12 / 365) * 'Lookups and Calculations'!$F$12</f>
        <v>0</v>
      </c>
      <c r="M884" s="3">
        <f>(G884*2) * Dashboard!$I$13 * (Dashboard!$D$12 / 365) * 'Lookups and Calculations'!$F$12</f>
        <v>1602.0878730267946</v>
      </c>
      <c r="N884" s="12">
        <f>H884 * Dashboard!$I$14 * Dashboard!$I$15 * (Dashboard!$D$12 / 365) * 'Lookups and Calculations'!$F$12</f>
        <v>0</v>
      </c>
    </row>
    <row r="885" spans="1:14" x14ac:dyDescent="0.35">
      <c r="A885" s="2">
        <v>884</v>
      </c>
      <c r="B885" s="11">
        <v>-0.60431763860042176</v>
      </c>
      <c r="C885" s="11">
        <v>-0.59673123331619315</v>
      </c>
      <c r="D885" s="3">
        <f>B885*Dashboard!$D$11*Dashboard!$D$10*SQRT(Dashboard!$D$12/365)</f>
        <v>-150041.05088759601</v>
      </c>
      <c r="E885" s="3">
        <f>IF(Dashboard!$I$3,C885*Dashboard!$E$11*Dashboard!$E$10*SQRT(Dashboard!$D$12/365),0)</f>
        <v>-296314.96956326102</v>
      </c>
      <c r="F885" s="3">
        <f>D885+IF(Dashboard!$I$3,E885,0)</f>
        <v>-446356.020450857</v>
      </c>
      <c r="G885" s="3">
        <f>IF(Dashboard!$I$4, ('Lookups and Calculations'!$F$9) / (1 - 'Lookups and Calculations'!$F$10), 'Lookups and Calculations'!$F$9)</f>
        <v>1951878.888340465</v>
      </c>
      <c r="H885" s="12">
        <f t="shared" si="26"/>
        <v>0</v>
      </c>
      <c r="I885" s="12">
        <f t="shared" si="27"/>
        <v>0</v>
      </c>
      <c r="J885" s="13">
        <f>(1 - Dashboard!$I$9) * H885 * Dashboard!$I$8 * 'Lookups and Calculations'!$F$12</f>
        <v>0</v>
      </c>
      <c r="K885" s="12">
        <f>(1 - Dashboard!$I$11) * I885 * Dashboard!$I$10 * 'Lookups and Calculations'!$F$12</f>
        <v>0</v>
      </c>
      <c r="L885" s="12">
        <f>(H885 - I885) * Dashboard!$I$13 * (Dashboard!$D$12 / 365) * 'Lookups and Calculations'!$F$12</f>
        <v>0</v>
      </c>
      <c r="M885" s="3">
        <f>(G885*2) * Dashboard!$I$13 * (Dashboard!$D$12 / 365) * 'Lookups and Calculations'!$F$12</f>
        <v>1602.0878730267946</v>
      </c>
      <c r="N885" s="12">
        <f>H885 * Dashboard!$I$14 * Dashboard!$I$15 * (Dashboard!$D$12 / 365) * 'Lookups and Calculations'!$F$12</f>
        <v>0</v>
      </c>
    </row>
    <row r="886" spans="1:14" x14ac:dyDescent="0.35">
      <c r="A886" s="2">
        <v>885</v>
      </c>
      <c r="B886" s="11">
        <v>-0.2596064935196527</v>
      </c>
      <c r="C886" s="11">
        <v>0.19907406387478335</v>
      </c>
      <c r="D886" s="3">
        <f>B886*Dashboard!$D$11*Dashboard!$D$10*SQRT(Dashboard!$D$12/365)</f>
        <v>-64455.55882688312</v>
      </c>
      <c r="E886" s="3">
        <f>IF(Dashboard!$I$3,C886*Dashboard!$E$11*Dashboard!$E$10*SQRT(Dashboard!$D$12/365),0)</f>
        <v>98852.920518464787</v>
      </c>
      <c r="F886" s="3">
        <f>D886+IF(Dashboard!$I$3,E886,0)</f>
        <v>34397.361691581667</v>
      </c>
      <c r="G886" s="3">
        <f>IF(Dashboard!$I$4, ('Lookups and Calculations'!$F$9) / (1 - 'Lookups and Calculations'!$F$10), 'Lookups and Calculations'!$F$9)</f>
        <v>1951878.888340465</v>
      </c>
      <c r="H886" s="12">
        <f t="shared" si="26"/>
        <v>0</v>
      </c>
      <c r="I886" s="12">
        <f t="shared" si="27"/>
        <v>0</v>
      </c>
      <c r="J886" s="13">
        <f>(1 - Dashboard!$I$9) * H886 * Dashboard!$I$8 * 'Lookups and Calculations'!$F$12</f>
        <v>0</v>
      </c>
      <c r="K886" s="12">
        <f>(1 - Dashboard!$I$11) * I886 * Dashboard!$I$10 * 'Lookups and Calculations'!$F$12</f>
        <v>0</v>
      </c>
      <c r="L886" s="12">
        <f>(H886 - I886) * Dashboard!$I$13 * (Dashboard!$D$12 / 365) * 'Lookups and Calculations'!$F$12</f>
        <v>0</v>
      </c>
      <c r="M886" s="3">
        <f>(G886*2) * Dashboard!$I$13 * (Dashboard!$D$12 / 365) * 'Lookups and Calculations'!$F$12</f>
        <v>1602.0878730267946</v>
      </c>
      <c r="N886" s="12">
        <f>H886 * Dashboard!$I$14 * Dashboard!$I$15 * (Dashboard!$D$12 / 365) * 'Lookups and Calculations'!$F$12</f>
        <v>0</v>
      </c>
    </row>
    <row r="887" spans="1:14" x14ac:dyDescent="0.35">
      <c r="A887" s="2">
        <v>886</v>
      </c>
      <c r="B887" s="11">
        <v>0.19767876024100209</v>
      </c>
      <c r="C887" s="11">
        <v>-0.28635999298816794</v>
      </c>
      <c r="D887" s="3">
        <f>B887*Dashboard!$D$11*Dashboard!$D$10*SQRT(Dashboard!$D$12/365)</f>
        <v>49080.031808120693</v>
      </c>
      <c r="E887" s="3">
        <f>IF(Dashboard!$I$3,C887*Dashboard!$E$11*Dashboard!$E$10*SQRT(Dashboard!$D$12/365),0)</f>
        <v>-142195.92987428437</v>
      </c>
      <c r="F887" s="3">
        <f>D887+IF(Dashboard!$I$3,E887,0)</f>
        <v>-93115.898066163674</v>
      </c>
      <c r="G887" s="3">
        <f>IF(Dashboard!$I$4, ('Lookups and Calculations'!$F$9) / (1 - 'Lookups and Calculations'!$F$10), 'Lookups and Calculations'!$F$9)</f>
        <v>1951878.888340465</v>
      </c>
      <c r="H887" s="12">
        <f t="shared" si="26"/>
        <v>0</v>
      </c>
      <c r="I887" s="12">
        <f t="shared" si="27"/>
        <v>0</v>
      </c>
      <c r="J887" s="13">
        <f>(1 - Dashboard!$I$9) * H887 * Dashboard!$I$8 * 'Lookups and Calculations'!$F$12</f>
        <v>0</v>
      </c>
      <c r="K887" s="12">
        <f>(1 - Dashboard!$I$11) * I887 * Dashboard!$I$10 * 'Lookups and Calculations'!$F$12</f>
        <v>0</v>
      </c>
      <c r="L887" s="12">
        <f>(H887 - I887) * Dashboard!$I$13 * (Dashboard!$D$12 / 365) * 'Lookups and Calculations'!$F$12</f>
        <v>0</v>
      </c>
      <c r="M887" s="3">
        <f>(G887*2) * Dashboard!$I$13 * (Dashboard!$D$12 / 365) * 'Lookups and Calculations'!$F$12</f>
        <v>1602.0878730267946</v>
      </c>
      <c r="N887" s="12">
        <f>H887 * Dashboard!$I$14 * Dashboard!$I$15 * (Dashboard!$D$12 / 365) * 'Lookups and Calculations'!$F$12</f>
        <v>0</v>
      </c>
    </row>
    <row r="888" spans="1:14" x14ac:dyDescent="0.35">
      <c r="A888" s="2">
        <v>887</v>
      </c>
      <c r="B888" s="11">
        <v>-0.75202857071914198</v>
      </c>
      <c r="C888" s="11">
        <v>1.0393450195996896</v>
      </c>
      <c r="D888" s="3">
        <f>B888*Dashboard!$D$11*Dashboard!$D$10*SQRT(Dashboard!$D$12/365)</f>
        <v>-186714.98205731527</v>
      </c>
      <c r="E888" s="3">
        <f>IF(Dashboard!$I$3,C888*Dashboard!$E$11*Dashboard!$E$10*SQRT(Dashboard!$D$12/365),0)</f>
        <v>516100.83510614798</v>
      </c>
      <c r="F888" s="3">
        <f>D888+IF(Dashboard!$I$3,E888,0)</f>
        <v>329385.85304883274</v>
      </c>
      <c r="G888" s="3">
        <f>IF(Dashboard!$I$4, ('Lookups and Calculations'!$F$9) / (1 - 'Lookups and Calculations'!$F$10), 'Lookups and Calculations'!$F$9)</f>
        <v>1951878.888340465</v>
      </c>
      <c r="H888" s="12">
        <f t="shared" si="26"/>
        <v>0</v>
      </c>
      <c r="I888" s="12">
        <f t="shared" si="27"/>
        <v>0</v>
      </c>
      <c r="J888" s="13">
        <f>(1 - Dashboard!$I$9) * H888 * Dashboard!$I$8 * 'Lookups and Calculations'!$F$12</f>
        <v>0</v>
      </c>
      <c r="K888" s="12">
        <f>(1 - Dashboard!$I$11) * I888 * Dashboard!$I$10 * 'Lookups and Calculations'!$F$12</f>
        <v>0</v>
      </c>
      <c r="L888" s="12">
        <f>(H888 - I888) * Dashboard!$I$13 * (Dashboard!$D$12 / 365) * 'Lookups and Calculations'!$F$12</f>
        <v>0</v>
      </c>
      <c r="M888" s="3">
        <f>(G888*2) * Dashboard!$I$13 * (Dashboard!$D$12 / 365) * 'Lookups and Calculations'!$F$12</f>
        <v>1602.0878730267946</v>
      </c>
      <c r="N888" s="12">
        <f>H888 * Dashboard!$I$14 * Dashboard!$I$15 * (Dashboard!$D$12 / 365) * 'Lookups and Calculations'!$F$12</f>
        <v>0</v>
      </c>
    </row>
    <row r="889" spans="1:14" x14ac:dyDescent="0.35">
      <c r="A889" s="2">
        <v>888</v>
      </c>
      <c r="B889" s="11">
        <v>0.64881433273093347</v>
      </c>
      <c r="C889" s="11">
        <v>-0.80377008431054542</v>
      </c>
      <c r="D889" s="3">
        <f>B889*Dashboard!$D$11*Dashboard!$D$10*SQRT(Dashboard!$D$12/365)</f>
        <v>161088.76871332095</v>
      </c>
      <c r="E889" s="3">
        <f>IF(Dashboard!$I$3,C889*Dashboard!$E$11*Dashboard!$E$10*SQRT(Dashboard!$D$12/365),0)</f>
        <v>-399122.91291469755</v>
      </c>
      <c r="F889" s="3">
        <f>D889+IF(Dashboard!$I$3,E889,0)</f>
        <v>-238034.14420137659</v>
      </c>
      <c r="G889" s="3">
        <f>IF(Dashboard!$I$4, ('Lookups and Calculations'!$F$9) / (1 - 'Lookups and Calculations'!$F$10), 'Lookups and Calculations'!$F$9)</f>
        <v>1951878.888340465</v>
      </c>
      <c r="H889" s="12">
        <f t="shared" si="26"/>
        <v>0</v>
      </c>
      <c r="I889" s="12">
        <f t="shared" si="27"/>
        <v>0</v>
      </c>
      <c r="J889" s="13">
        <f>(1 - Dashboard!$I$9) * H889 * Dashboard!$I$8 * 'Lookups and Calculations'!$F$12</f>
        <v>0</v>
      </c>
      <c r="K889" s="12">
        <f>(1 - Dashboard!$I$11) * I889 * Dashboard!$I$10 * 'Lookups and Calculations'!$F$12</f>
        <v>0</v>
      </c>
      <c r="L889" s="12">
        <f>(H889 - I889) * Dashboard!$I$13 * (Dashboard!$D$12 / 365) * 'Lookups and Calculations'!$F$12</f>
        <v>0</v>
      </c>
      <c r="M889" s="3">
        <f>(G889*2) * Dashboard!$I$13 * (Dashboard!$D$12 / 365) * 'Lookups and Calculations'!$F$12</f>
        <v>1602.0878730267946</v>
      </c>
      <c r="N889" s="12">
        <f>H889 * Dashboard!$I$14 * Dashboard!$I$15 * (Dashboard!$D$12 / 365) * 'Lookups and Calculations'!$F$12</f>
        <v>0</v>
      </c>
    </row>
    <row r="890" spans="1:14" x14ac:dyDescent="0.35">
      <c r="A890" s="2">
        <v>889</v>
      </c>
      <c r="B890" s="11">
        <v>-1.5183444465571763</v>
      </c>
      <c r="C890" s="11">
        <v>0.40925466522826365</v>
      </c>
      <c r="D890" s="3">
        <f>B890*Dashboard!$D$11*Dashboard!$D$10*SQRT(Dashboard!$D$12/365)</f>
        <v>-376977.24146922672</v>
      </c>
      <c r="E890" s="3">
        <f>IF(Dashboard!$I$3,C890*Dashboard!$E$11*Dashboard!$E$10*SQRT(Dashboard!$D$12/365),0)</f>
        <v>203220.94252854105</v>
      </c>
      <c r="F890" s="3">
        <f>D890+IF(Dashboard!$I$3,E890,0)</f>
        <v>-173756.29894068567</v>
      </c>
      <c r="G890" s="3">
        <f>IF(Dashboard!$I$4, ('Lookups and Calculations'!$F$9) / (1 - 'Lookups and Calculations'!$F$10), 'Lookups and Calculations'!$F$9)</f>
        <v>1951878.888340465</v>
      </c>
      <c r="H890" s="12">
        <f t="shared" si="26"/>
        <v>0</v>
      </c>
      <c r="I890" s="12">
        <f t="shared" si="27"/>
        <v>0</v>
      </c>
      <c r="J890" s="13">
        <f>(1 - Dashboard!$I$9) * H890 * Dashboard!$I$8 * 'Lookups and Calculations'!$F$12</f>
        <v>0</v>
      </c>
      <c r="K890" s="12">
        <f>(1 - Dashboard!$I$11) * I890 * Dashboard!$I$10 * 'Lookups and Calculations'!$F$12</f>
        <v>0</v>
      </c>
      <c r="L890" s="12">
        <f>(H890 - I890) * Dashboard!$I$13 * (Dashboard!$D$12 / 365) * 'Lookups and Calculations'!$F$12</f>
        <v>0</v>
      </c>
      <c r="M890" s="3">
        <f>(G890*2) * Dashboard!$I$13 * (Dashboard!$D$12 / 365) * 'Lookups and Calculations'!$F$12</f>
        <v>1602.0878730267946</v>
      </c>
      <c r="N890" s="12">
        <f>H890 * Dashboard!$I$14 * Dashboard!$I$15 * (Dashboard!$D$12 / 365) * 'Lookups and Calculations'!$F$12</f>
        <v>0</v>
      </c>
    </row>
    <row r="891" spans="1:14" x14ac:dyDescent="0.35">
      <c r="A891" s="2">
        <v>890</v>
      </c>
      <c r="B891" s="11">
        <v>0.24526541372620325</v>
      </c>
      <c r="C891" s="11">
        <v>-1.5819486686879378</v>
      </c>
      <c r="D891" s="3">
        <f>B891*Dashboard!$D$11*Dashboard!$D$10*SQRT(Dashboard!$D$12/365)</f>
        <v>60894.930201090552</v>
      </c>
      <c r="E891" s="3">
        <f>IF(Dashboard!$I$3,C891*Dashboard!$E$11*Dashboard!$E$10*SQRT(Dashboard!$D$12/365),0)</f>
        <v>-785538.02020368841</v>
      </c>
      <c r="F891" s="3">
        <f>D891+IF(Dashboard!$I$3,E891,0)</f>
        <v>-724643.09000259789</v>
      </c>
      <c r="G891" s="3">
        <f>IF(Dashboard!$I$4, ('Lookups and Calculations'!$F$9) / (1 - 'Lookups and Calculations'!$F$10), 'Lookups and Calculations'!$F$9)</f>
        <v>1951878.888340465</v>
      </c>
      <c r="H891" s="12">
        <f t="shared" si="26"/>
        <v>0</v>
      </c>
      <c r="I891" s="12">
        <f t="shared" si="27"/>
        <v>0</v>
      </c>
      <c r="J891" s="13">
        <f>(1 - Dashboard!$I$9) * H891 * Dashboard!$I$8 * 'Lookups and Calculations'!$F$12</f>
        <v>0</v>
      </c>
      <c r="K891" s="12">
        <f>(1 - Dashboard!$I$11) * I891 * Dashboard!$I$10 * 'Lookups and Calculations'!$F$12</f>
        <v>0</v>
      </c>
      <c r="L891" s="12">
        <f>(H891 - I891) * Dashboard!$I$13 * (Dashboard!$D$12 / 365) * 'Lookups and Calculations'!$F$12</f>
        <v>0</v>
      </c>
      <c r="M891" s="3">
        <f>(G891*2) * Dashboard!$I$13 * (Dashboard!$D$12 / 365) * 'Lookups and Calculations'!$F$12</f>
        <v>1602.0878730267946</v>
      </c>
      <c r="N891" s="12">
        <f>H891 * Dashboard!$I$14 * Dashboard!$I$15 * (Dashboard!$D$12 / 365) * 'Lookups and Calculations'!$F$12</f>
        <v>0</v>
      </c>
    </row>
    <row r="892" spans="1:14" x14ac:dyDescent="0.35">
      <c r="A892" s="2">
        <v>891</v>
      </c>
      <c r="B892" s="11">
        <v>0.10581556348874445</v>
      </c>
      <c r="C892" s="11">
        <v>-0.18095715631702516</v>
      </c>
      <c r="D892" s="3">
        <f>B892*Dashboard!$D$11*Dashboard!$D$10*SQRT(Dashboard!$D$12/365)</f>
        <v>26272.07503471879</v>
      </c>
      <c r="E892" s="3">
        <f>IF(Dashboard!$I$3,C892*Dashboard!$E$11*Dashboard!$E$10*SQRT(Dashboard!$D$12/365),0)</f>
        <v>-89856.724891625534</v>
      </c>
      <c r="F892" s="3">
        <f>D892+IF(Dashboard!$I$3,E892,0)</f>
        <v>-63584.649856906748</v>
      </c>
      <c r="G892" s="3">
        <f>IF(Dashboard!$I$4, ('Lookups and Calculations'!$F$9) / (1 - 'Lookups and Calculations'!$F$10), 'Lookups and Calculations'!$F$9)</f>
        <v>1951878.888340465</v>
      </c>
      <c r="H892" s="12">
        <f t="shared" si="26"/>
        <v>0</v>
      </c>
      <c r="I892" s="12">
        <f t="shared" si="27"/>
        <v>0</v>
      </c>
      <c r="J892" s="13">
        <f>(1 - Dashboard!$I$9) * H892 * Dashboard!$I$8 * 'Lookups and Calculations'!$F$12</f>
        <v>0</v>
      </c>
      <c r="K892" s="12">
        <f>(1 - Dashboard!$I$11) * I892 * Dashboard!$I$10 * 'Lookups and Calculations'!$F$12</f>
        <v>0</v>
      </c>
      <c r="L892" s="12">
        <f>(H892 - I892) * Dashboard!$I$13 * (Dashboard!$D$12 / 365) * 'Lookups and Calculations'!$F$12</f>
        <v>0</v>
      </c>
      <c r="M892" s="3">
        <f>(G892*2) * Dashboard!$I$13 * (Dashboard!$D$12 / 365) * 'Lookups and Calculations'!$F$12</f>
        <v>1602.0878730267946</v>
      </c>
      <c r="N892" s="12">
        <f>H892 * Dashboard!$I$14 * Dashboard!$I$15 * (Dashboard!$D$12 / 365) * 'Lookups and Calculations'!$F$12</f>
        <v>0</v>
      </c>
    </row>
    <row r="893" spans="1:14" x14ac:dyDescent="0.35">
      <c r="A893" s="2">
        <v>892</v>
      </c>
      <c r="B893" s="11">
        <v>1.4875547374012954</v>
      </c>
      <c r="C893" s="11">
        <v>-0.32051233797321782</v>
      </c>
      <c r="D893" s="3">
        <f>B893*Dashboard!$D$11*Dashboard!$D$10*SQRT(Dashboard!$D$12/365)</f>
        <v>369332.71808749839</v>
      </c>
      <c r="E893" s="3">
        <f>IF(Dashboard!$I$3,C893*Dashboard!$E$11*Dashboard!$E$10*SQRT(Dashboard!$D$12/365),0)</f>
        <v>-159154.73896580844</v>
      </c>
      <c r="F893" s="3">
        <f>D893+IF(Dashboard!$I$3,E893,0)</f>
        <v>210177.97912168995</v>
      </c>
      <c r="G893" s="3">
        <f>IF(Dashboard!$I$4, ('Lookups and Calculations'!$F$9) / (1 - 'Lookups and Calculations'!$F$10), 'Lookups and Calculations'!$F$9)</f>
        <v>1951878.888340465</v>
      </c>
      <c r="H893" s="12">
        <f t="shared" si="26"/>
        <v>0</v>
      </c>
      <c r="I893" s="12">
        <f t="shared" si="27"/>
        <v>0</v>
      </c>
      <c r="J893" s="13">
        <f>(1 - Dashboard!$I$9) * H893 * Dashboard!$I$8 * 'Lookups and Calculations'!$F$12</f>
        <v>0</v>
      </c>
      <c r="K893" s="12">
        <f>(1 - Dashboard!$I$11) * I893 * Dashboard!$I$10 * 'Lookups and Calculations'!$F$12</f>
        <v>0</v>
      </c>
      <c r="L893" s="12">
        <f>(H893 - I893) * Dashboard!$I$13 * (Dashboard!$D$12 / 365) * 'Lookups and Calculations'!$F$12</f>
        <v>0</v>
      </c>
      <c r="M893" s="3">
        <f>(G893*2) * Dashboard!$I$13 * (Dashboard!$D$12 / 365) * 'Lookups and Calculations'!$F$12</f>
        <v>1602.0878730267946</v>
      </c>
      <c r="N893" s="12">
        <f>H893 * Dashboard!$I$14 * Dashboard!$I$15 * (Dashboard!$D$12 / 365) * 'Lookups and Calculations'!$F$12</f>
        <v>0</v>
      </c>
    </row>
    <row r="894" spans="1:14" x14ac:dyDescent="0.35">
      <c r="A894" s="2">
        <v>893</v>
      </c>
      <c r="B894" s="11">
        <v>1.1511173134406205</v>
      </c>
      <c r="C894" s="11">
        <v>0.92659803624746473</v>
      </c>
      <c r="D894" s="3">
        <f>B894*Dashboard!$D$11*Dashboard!$D$10*SQRT(Dashboard!$D$12/365)</f>
        <v>285801.44012267858</v>
      </c>
      <c r="E894" s="3">
        <f>IF(Dashboard!$I$3,C894*Dashboard!$E$11*Dashboard!$E$10*SQRT(Dashboard!$D$12/365),0)</f>
        <v>460114.79469947534</v>
      </c>
      <c r="F894" s="3">
        <f>D894+IF(Dashboard!$I$3,E894,0)</f>
        <v>745916.23482215393</v>
      </c>
      <c r="G894" s="3">
        <f>IF(Dashboard!$I$4, ('Lookups and Calculations'!$F$9) / (1 - 'Lookups and Calculations'!$F$10), 'Lookups and Calculations'!$F$9)</f>
        <v>1951878.888340465</v>
      </c>
      <c r="H894" s="12">
        <f t="shared" si="26"/>
        <v>0</v>
      </c>
      <c r="I894" s="12">
        <f t="shared" si="27"/>
        <v>0</v>
      </c>
      <c r="J894" s="13">
        <f>(1 - Dashboard!$I$9) * H894 * Dashboard!$I$8 * 'Lookups and Calculations'!$F$12</f>
        <v>0</v>
      </c>
      <c r="K894" s="12">
        <f>(1 - Dashboard!$I$11) * I894 * Dashboard!$I$10 * 'Lookups and Calculations'!$F$12</f>
        <v>0</v>
      </c>
      <c r="L894" s="12">
        <f>(H894 - I894) * Dashboard!$I$13 * (Dashboard!$D$12 / 365) * 'Lookups and Calculations'!$F$12</f>
        <v>0</v>
      </c>
      <c r="M894" s="3">
        <f>(G894*2) * Dashboard!$I$13 * (Dashboard!$D$12 / 365) * 'Lookups and Calculations'!$F$12</f>
        <v>1602.0878730267946</v>
      </c>
      <c r="N894" s="12">
        <f>H894 * Dashboard!$I$14 * Dashboard!$I$15 * (Dashboard!$D$12 / 365) * 'Lookups and Calculations'!$F$12</f>
        <v>0</v>
      </c>
    </row>
    <row r="895" spans="1:14" x14ac:dyDescent="0.35">
      <c r="A895" s="2">
        <v>894</v>
      </c>
      <c r="B895" s="11">
        <v>0.90012847026943066</v>
      </c>
      <c r="C895" s="11">
        <v>0.72330824553109885</v>
      </c>
      <c r="D895" s="3">
        <f>B895*Dashboard!$D$11*Dashboard!$D$10*SQRT(Dashboard!$D$12/365)</f>
        <v>223485.48674808667</v>
      </c>
      <c r="E895" s="3">
        <f>IF(Dashboard!$I$3,C895*Dashboard!$E$11*Dashboard!$E$10*SQRT(Dashboard!$D$12/365),0)</f>
        <v>359168.49796571094</v>
      </c>
      <c r="F895" s="3">
        <f>D895+IF(Dashboard!$I$3,E895,0)</f>
        <v>582653.98471379757</v>
      </c>
      <c r="G895" s="3">
        <f>IF(Dashboard!$I$4, ('Lookups and Calculations'!$F$9) / (1 - 'Lookups and Calculations'!$F$10), 'Lookups and Calculations'!$F$9)</f>
        <v>1951878.888340465</v>
      </c>
      <c r="H895" s="12">
        <f t="shared" si="26"/>
        <v>0</v>
      </c>
      <c r="I895" s="12">
        <f t="shared" si="27"/>
        <v>0</v>
      </c>
      <c r="J895" s="13">
        <f>(1 - Dashboard!$I$9) * H895 * Dashboard!$I$8 * 'Lookups and Calculations'!$F$12</f>
        <v>0</v>
      </c>
      <c r="K895" s="12">
        <f>(1 - Dashboard!$I$11) * I895 * Dashboard!$I$10 * 'Lookups and Calculations'!$F$12</f>
        <v>0</v>
      </c>
      <c r="L895" s="12">
        <f>(H895 - I895) * Dashboard!$I$13 * (Dashboard!$D$12 / 365) * 'Lookups and Calculations'!$F$12</f>
        <v>0</v>
      </c>
      <c r="M895" s="3">
        <f>(G895*2) * Dashboard!$I$13 * (Dashboard!$D$12 / 365) * 'Lookups and Calculations'!$F$12</f>
        <v>1602.0878730267946</v>
      </c>
      <c r="N895" s="12">
        <f>H895 * Dashboard!$I$14 * Dashboard!$I$15 * (Dashboard!$D$12 / 365) * 'Lookups and Calculations'!$F$12</f>
        <v>0</v>
      </c>
    </row>
    <row r="896" spans="1:14" x14ac:dyDescent="0.35">
      <c r="A896" s="2">
        <v>895</v>
      </c>
      <c r="B896" s="11">
        <v>0.91420493070360143</v>
      </c>
      <c r="C896" s="11">
        <v>1.2108587980542973</v>
      </c>
      <c r="D896" s="3">
        <f>B896*Dashboard!$D$11*Dashboard!$D$10*SQRT(Dashboard!$D$12/365)</f>
        <v>226980.41521188605</v>
      </c>
      <c r="E896" s="3">
        <f>IF(Dashboard!$I$3,C896*Dashboard!$E$11*Dashboard!$E$10*SQRT(Dashboard!$D$12/365),0)</f>
        <v>601268.32292143314</v>
      </c>
      <c r="F896" s="3">
        <f>D896+IF(Dashboard!$I$3,E896,0)</f>
        <v>828248.73813331919</v>
      </c>
      <c r="G896" s="3">
        <f>IF(Dashboard!$I$4, ('Lookups and Calculations'!$F$9) / (1 - 'Lookups and Calculations'!$F$10), 'Lookups and Calculations'!$F$9)</f>
        <v>1951878.888340465</v>
      </c>
      <c r="H896" s="12">
        <f t="shared" si="26"/>
        <v>0</v>
      </c>
      <c r="I896" s="12">
        <f t="shared" si="27"/>
        <v>0</v>
      </c>
      <c r="J896" s="13">
        <f>(1 - Dashboard!$I$9) * H896 * Dashboard!$I$8 * 'Lookups and Calculations'!$F$12</f>
        <v>0</v>
      </c>
      <c r="K896" s="12">
        <f>(1 - Dashboard!$I$11) * I896 * Dashboard!$I$10 * 'Lookups and Calculations'!$F$12</f>
        <v>0</v>
      </c>
      <c r="L896" s="12">
        <f>(H896 - I896) * Dashboard!$I$13 * (Dashboard!$D$12 / 365) * 'Lookups and Calculations'!$F$12</f>
        <v>0</v>
      </c>
      <c r="M896" s="3">
        <f>(G896*2) * Dashboard!$I$13 * (Dashboard!$D$12 / 365) * 'Lookups and Calculations'!$F$12</f>
        <v>1602.0878730267946</v>
      </c>
      <c r="N896" s="12">
        <f>H896 * Dashboard!$I$14 * Dashboard!$I$15 * (Dashboard!$D$12 / 365) * 'Lookups and Calculations'!$F$12</f>
        <v>0</v>
      </c>
    </row>
    <row r="897" spans="1:14" x14ac:dyDescent="0.35">
      <c r="A897" s="2">
        <v>896</v>
      </c>
      <c r="B897" s="11">
        <v>-0.91315619747877841</v>
      </c>
      <c r="C897" s="11">
        <v>-0.67203089859731313</v>
      </c>
      <c r="D897" s="3">
        <f>B897*Dashboard!$D$11*Dashboard!$D$10*SQRT(Dashboard!$D$12/365)</f>
        <v>-226720.03387415511</v>
      </c>
      <c r="E897" s="3">
        <f>IF(Dashboard!$I$3,C897*Dashboard!$E$11*Dashboard!$E$10*SQRT(Dashboard!$D$12/365),0)</f>
        <v>-333706.03740112635</v>
      </c>
      <c r="F897" s="3">
        <f>D897+IF(Dashboard!$I$3,E897,0)</f>
        <v>-560426.07127528149</v>
      </c>
      <c r="G897" s="3">
        <f>IF(Dashboard!$I$4, ('Lookups and Calculations'!$F$9) / (1 - 'Lookups and Calculations'!$F$10), 'Lookups and Calculations'!$F$9)</f>
        <v>1951878.888340465</v>
      </c>
      <c r="H897" s="12">
        <f t="shared" si="26"/>
        <v>0</v>
      </c>
      <c r="I897" s="12">
        <f t="shared" si="27"/>
        <v>0</v>
      </c>
      <c r="J897" s="13">
        <f>(1 - Dashboard!$I$9) * H897 * Dashboard!$I$8 * 'Lookups and Calculations'!$F$12</f>
        <v>0</v>
      </c>
      <c r="K897" s="12">
        <f>(1 - Dashboard!$I$11) * I897 * Dashboard!$I$10 * 'Lookups and Calculations'!$F$12</f>
        <v>0</v>
      </c>
      <c r="L897" s="12">
        <f>(H897 - I897) * Dashboard!$I$13 * (Dashboard!$D$12 / 365) * 'Lookups and Calculations'!$F$12</f>
        <v>0</v>
      </c>
      <c r="M897" s="3">
        <f>(G897*2) * Dashboard!$I$13 * (Dashboard!$D$12 / 365) * 'Lookups and Calculations'!$F$12</f>
        <v>1602.0878730267946</v>
      </c>
      <c r="N897" s="12">
        <f>H897 * Dashboard!$I$14 * Dashboard!$I$15 * (Dashboard!$D$12 / 365) * 'Lookups and Calculations'!$F$12</f>
        <v>0</v>
      </c>
    </row>
    <row r="898" spans="1:14" x14ac:dyDescent="0.35">
      <c r="A898" s="2">
        <v>897</v>
      </c>
      <c r="B898" s="11">
        <v>1.1507209509082683</v>
      </c>
      <c r="C898" s="11">
        <v>-0.16367528793124178</v>
      </c>
      <c r="D898" s="3">
        <f>B898*Dashboard!$D$11*Dashboard!$D$10*SQRT(Dashboard!$D$12/365)</f>
        <v>285703.03053293977</v>
      </c>
      <c r="E898" s="3">
        <f>IF(Dashboard!$I$3,C898*Dashboard!$E$11*Dashboard!$E$10*SQRT(Dashboard!$D$12/365),0)</f>
        <v>-81275.179266350271</v>
      </c>
      <c r="F898" s="3">
        <f>D898+IF(Dashboard!$I$3,E898,0)</f>
        <v>204427.85126658948</v>
      </c>
      <c r="G898" s="3">
        <f>IF(Dashboard!$I$4, ('Lookups and Calculations'!$F$9) / (1 - 'Lookups and Calculations'!$F$10), 'Lookups and Calculations'!$F$9)</f>
        <v>1951878.888340465</v>
      </c>
      <c r="H898" s="12">
        <f t="shared" si="26"/>
        <v>0</v>
      </c>
      <c r="I898" s="12">
        <f t="shared" si="27"/>
        <v>0</v>
      </c>
      <c r="J898" s="13">
        <f>(1 - Dashboard!$I$9) * H898 * Dashboard!$I$8 * 'Lookups and Calculations'!$F$12</f>
        <v>0</v>
      </c>
      <c r="K898" s="12">
        <f>(1 - Dashboard!$I$11) * I898 * Dashboard!$I$10 * 'Lookups and Calculations'!$F$12</f>
        <v>0</v>
      </c>
      <c r="L898" s="12">
        <f>(H898 - I898) * Dashboard!$I$13 * (Dashboard!$D$12 / 365) * 'Lookups and Calculations'!$F$12</f>
        <v>0</v>
      </c>
      <c r="M898" s="3">
        <f>(G898*2) * Dashboard!$I$13 * (Dashboard!$D$12 / 365) * 'Lookups and Calculations'!$F$12</f>
        <v>1602.0878730267946</v>
      </c>
      <c r="N898" s="12">
        <f>H898 * Dashboard!$I$14 * Dashboard!$I$15 * (Dashboard!$D$12 / 365) * 'Lookups and Calculations'!$F$12</f>
        <v>0</v>
      </c>
    </row>
    <row r="899" spans="1:14" x14ac:dyDescent="0.35">
      <c r="A899" s="2">
        <v>898</v>
      </c>
      <c r="B899" s="11">
        <v>0.37008861286770822</v>
      </c>
      <c r="C899" s="11">
        <v>0.79433320840646127</v>
      </c>
      <c r="D899" s="3">
        <f>B899*Dashboard!$D$11*Dashboard!$D$10*SQRT(Dashboard!$D$12/365)</f>
        <v>91886.254594199214</v>
      </c>
      <c r="E899" s="3">
        <f>IF(Dashboard!$I$3,C899*Dashboard!$E$11*Dashboard!$E$10*SQRT(Dashboard!$D$12/365),0)</f>
        <v>394436.90447375964</v>
      </c>
      <c r="F899" s="3">
        <f>D899+IF(Dashboard!$I$3,E899,0)</f>
        <v>486323.15906795883</v>
      </c>
      <c r="G899" s="3">
        <f>IF(Dashboard!$I$4, ('Lookups and Calculations'!$F$9) / (1 - 'Lookups and Calculations'!$F$10), 'Lookups and Calculations'!$F$9)</f>
        <v>1951878.888340465</v>
      </c>
      <c r="H899" s="12">
        <f t="shared" ref="H899:H962" si="28">MAX(0,F899-G899)</f>
        <v>0</v>
      </c>
      <c r="I899" s="12">
        <f t="shared" ref="I899:I962" si="29">MAX(0,-F899-G899)</f>
        <v>0</v>
      </c>
      <c r="J899" s="13">
        <f>(1 - Dashboard!$I$9) * H899 * Dashboard!$I$8 * 'Lookups and Calculations'!$F$12</f>
        <v>0</v>
      </c>
      <c r="K899" s="12">
        <f>(1 - Dashboard!$I$11) * I899 * Dashboard!$I$10 * 'Lookups and Calculations'!$F$12</f>
        <v>0</v>
      </c>
      <c r="L899" s="12">
        <f>(H899 - I899) * Dashboard!$I$13 * (Dashboard!$D$12 / 365) * 'Lookups and Calculations'!$F$12</f>
        <v>0</v>
      </c>
      <c r="M899" s="3">
        <f>(G899*2) * Dashboard!$I$13 * (Dashboard!$D$12 / 365) * 'Lookups and Calculations'!$F$12</f>
        <v>1602.0878730267946</v>
      </c>
      <c r="N899" s="12">
        <f>H899 * Dashboard!$I$14 * Dashboard!$I$15 * (Dashboard!$D$12 / 365) * 'Lookups and Calculations'!$F$12</f>
        <v>0</v>
      </c>
    </row>
    <row r="900" spans="1:14" x14ac:dyDescent="0.35">
      <c r="A900" s="2">
        <v>899</v>
      </c>
      <c r="B900" s="11">
        <v>0.63387520741326431</v>
      </c>
      <c r="C900" s="11">
        <v>0.50290305312277694</v>
      </c>
      <c r="D900" s="3">
        <f>B900*Dashboard!$D$11*Dashboard!$D$10*SQRT(Dashboard!$D$12/365)</f>
        <v>157379.65628827948</v>
      </c>
      <c r="E900" s="3">
        <f>IF(Dashboard!$I$3,C900*Dashboard!$E$11*Dashboard!$E$10*SQRT(Dashboard!$D$12/365),0)</f>
        <v>249723.31689631179</v>
      </c>
      <c r="F900" s="3">
        <f>D900+IF(Dashboard!$I$3,E900,0)</f>
        <v>407102.97318459128</v>
      </c>
      <c r="G900" s="3">
        <f>IF(Dashboard!$I$4, ('Lookups and Calculations'!$F$9) / (1 - 'Lookups and Calculations'!$F$10), 'Lookups and Calculations'!$F$9)</f>
        <v>1951878.888340465</v>
      </c>
      <c r="H900" s="12">
        <f t="shared" si="28"/>
        <v>0</v>
      </c>
      <c r="I900" s="12">
        <f t="shared" si="29"/>
        <v>0</v>
      </c>
      <c r="J900" s="13">
        <f>(1 - Dashboard!$I$9) * H900 * Dashboard!$I$8 * 'Lookups and Calculations'!$F$12</f>
        <v>0</v>
      </c>
      <c r="K900" s="12">
        <f>(1 - Dashboard!$I$11) * I900 * Dashboard!$I$10 * 'Lookups and Calculations'!$F$12</f>
        <v>0</v>
      </c>
      <c r="L900" s="12">
        <f>(H900 - I900) * Dashboard!$I$13 * (Dashboard!$D$12 / 365) * 'Lookups and Calculations'!$F$12</f>
        <v>0</v>
      </c>
      <c r="M900" s="3">
        <f>(G900*2) * Dashboard!$I$13 * (Dashboard!$D$12 / 365) * 'Lookups and Calculations'!$F$12</f>
        <v>1602.0878730267946</v>
      </c>
      <c r="N900" s="12">
        <f>H900 * Dashboard!$I$14 * Dashboard!$I$15 * (Dashboard!$D$12 / 365) * 'Lookups and Calculations'!$F$12</f>
        <v>0</v>
      </c>
    </row>
    <row r="901" spans="1:14" x14ac:dyDescent="0.35">
      <c r="A901" s="2">
        <v>900</v>
      </c>
      <c r="B901" s="11">
        <v>0.23479955379751288</v>
      </c>
      <c r="C901" s="11">
        <v>-1.9074798864206797</v>
      </c>
      <c r="D901" s="3">
        <f>B901*Dashboard!$D$11*Dashboard!$D$10*SQRT(Dashboard!$D$12/365)</f>
        <v>58296.448009209038</v>
      </c>
      <c r="E901" s="3">
        <f>IF(Dashboard!$I$3,C901*Dashboard!$E$11*Dashboard!$E$10*SQRT(Dashboard!$D$12/365),0)</f>
        <v>-947184.95183539845</v>
      </c>
      <c r="F901" s="3">
        <f>D901+IF(Dashboard!$I$3,E901,0)</f>
        <v>-888888.50382618944</v>
      </c>
      <c r="G901" s="3">
        <f>IF(Dashboard!$I$4, ('Lookups and Calculations'!$F$9) / (1 - 'Lookups and Calculations'!$F$10), 'Lookups and Calculations'!$F$9)</f>
        <v>1951878.888340465</v>
      </c>
      <c r="H901" s="12">
        <f t="shared" si="28"/>
        <v>0</v>
      </c>
      <c r="I901" s="12">
        <f t="shared" si="29"/>
        <v>0</v>
      </c>
      <c r="J901" s="13">
        <f>(1 - Dashboard!$I$9) * H901 * Dashboard!$I$8 * 'Lookups and Calculations'!$F$12</f>
        <v>0</v>
      </c>
      <c r="K901" s="12">
        <f>(1 - Dashboard!$I$11) * I901 * Dashboard!$I$10 * 'Lookups and Calculations'!$F$12</f>
        <v>0</v>
      </c>
      <c r="L901" s="12">
        <f>(H901 - I901) * Dashboard!$I$13 * (Dashboard!$D$12 / 365) * 'Lookups and Calculations'!$F$12</f>
        <v>0</v>
      </c>
      <c r="M901" s="3">
        <f>(G901*2) * Dashboard!$I$13 * (Dashboard!$D$12 / 365) * 'Lookups and Calculations'!$F$12</f>
        <v>1602.0878730267946</v>
      </c>
      <c r="N901" s="12">
        <f>H901 * Dashboard!$I$14 * Dashboard!$I$15 * (Dashboard!$D$12 / 365) * 'Lookups and Calculations'!$F$12</f>
        <v>0</v>
      </c>
    </row>
    <row r="902" spans="1:14" x14ac:dyDescent="0.35">
      <c r="A902" s="2">
        <v>901</v>
      </c>
      <c r="B902" s="11">
        <v>-3.4761508737220628</v>
      </c>
      <c r="C902" s="11">
        <v>-0.88937342287347032</v>
      </c>
      <c r="D902" s="3">
        <f>B902*Dashboard!$D$11*Dashboard!$D$10*SQRT(Dashboard!$D$12/365)</f>
        <v>-863064.8798287937</v>
      </c>
      <c r="E902" s="3">
        <f>IF(Dashboard!$I$3,C902*Dashboard!$E$11*Dashboard!$E$10*SQRT(Dashboard!$D$12/365),0)</f>
        <v>-441630.40916191676</v>
      </c>
      <c r="F902" s="3">
        <f>D902+IF(Dashboard!$I$3,E902,0)</f>
        <v>-1304695.2889907104</v>
      </c>
      <c r="G902" s="3">
        <f>IF(Dashboard!$I$4, ('Lookups and Calculations'!$F$9) / (1 - 'Lookups and Calculations'!$F$10), 'Lookups and Calculations'!$F$9)</f>
        <v>1951878.888340465</v>
      </c>
      <c r="H902" s="12">
        <f t="shared" si="28"/>
        <v>0</v>
      </c>
      <c r="I902" s="12">
        <f t="shared" si="29"/>
        <v>0</v>
      </c>
      <c r="J902" s="13">
        <f>(1 - Dashboard!$I$9) * H902 * Dashboard!$I$8 * 'Lookups and Calculations'!$F$12</f>
        <v>0</v>
      </c>
      <c r="K902" s="12">
        <f>(1 - Dashboard!$I$11) * I902 * Dashboard!$I$10 * 'Lookups and Calculations'!$F$12</f>
        <v>0</v>
      </c>
      <c r="L902" s="12">
        <f>(H902 - I902) * Dashboard!$I$13 * (Dashboard!$D$12 / 365) * 'Lookups and Calculations'!$F$12</f>
        <v>0</v>
      </c>
      <c r="M902" s="3">
        <f>(G902*2) * Dashboard!$I$13 * (Dashboard!$D$12 / 365) * 'Lookups and Calculations'!$F$12</f>
        <v>1602.0878730267946</v>
      </c>
      <c r="N902" s="12">
        <f>H902 * Dashboard!$I$14 * Dashboard!$I$15 * (Dashboard!$D$12 / 365) * 'Lookups and Calculations'!$F$12</f>
        <v>0</v>
      </c>
    </row>
    <row r="903" spans="1:14" x14ac:dyDescent="0.35">
      <c r="A903" s="2">
        <v>902</v>
      </c>
      <c r="B903" s="11">
        <v>1.577755258445647E-2</v>
      </c>
      <c r="C903" s="11">
        <v>-0.39176750465431165</v>
      </c>
      <c r="D903" s="3">
        <f>B903*Dashboard!$D$11*Dashboard!$D$10*SQRT(Dashboard!$D$12/365)</f>
        <v>3917.2786279889051</v>
      </c>
      <c r="E903" s="3">
        <f>IF(Dashboard!$I$3,C903*Dashboard!$E$11*Dashboard!$E$10*SQRT(Dashboard!$D$12/365),0)</f>
        <v>-194537.45628897834</v>
      </c>
      <c r="F903" s="3">
        <f>D903+IF(Dashboard!$I$3,E903,0)</f>
        <v>-190620.17766098943</v>
      </c>
      <c r="G903" s="3">
        <f>IF(Dashboard!$I$4, ('Lookups and Calculations'!$F$9) / (1 - 'Lookups and Calculations'!$F$10), 'Lookups and Calculations'!$F$9)</f>
        <v>1951878.888340465</v>
      </c>
      <c r="H903" s="12">
        <f t="shared" si="28"/>
        <v>0</v>
      </c>
      <c r="I903" s="12">
        <f t="shared" si="29"/>
        <v>0</v>
      </c>
      <c r="J903" s="13">
        <f>(1 - Dashboard!$I$9) * H903 * Dashboard!$I$8 * 'Lookups and Calculations'!$F$12</f>
        <v>0</v>
      </c>
      <c r="K903" s="12">
        <f>(1 - Dashboard!$I$11) * I903 * Dashboard!$I$10 * 'Lookups and Calculations'!$F$12</f>
        <v>0</v>
      </c>
      <c r="L903" s="12">
        <f>(H903 - I903) * Dashboard!$I$13 * (Dashboard!$D$12 / 365) * 'Lookups and Calculations'!$F$12</f>
        <v>0</v>
      </c>
      <c r="M903" s="3">
        <f>(G903*2) * Dashboard!$I$13 * (Dashboard!$D$12 / 365) * 'Lookups and Calculations'!$F$12</f>
        <v>1602.0878730267946</v>
      </c>
      <c r="N903" s="12">
        <f>H903 * Dashboard!$I$14 * Dashboard!$I$15 * (Dashboard!$D$12 / 365) * 'Lookups and Calculations'!$F$12</f>
        <v>0</v>
      </c>
    </row>
    <row r="904" spans="1:14" x14ac:dyDescent="0.35">
      <c r="A904" s="2">
        <v>903</v>
      </c>
      <c r="B904" s="11">
        <v>-1.2125358048275161</v>
      </c>
      <c r="C904" s="11">
        <v>1.2161351084590044</v>
      </c>
      <c r="D904" s="3">
        <f>B904*Dashboard!$D$11*Dashboard!$D$10*SQRT(Dashboard!$D$12/365)</f>
        <v>-301050.53166493913</v>
      </c>
      <c r="E904" s="3">
        <f>IF(Dashboard!$I$3,C904*Dashboard!$E$11*Dashboard!$E$10*SQRT(Dashboard!$D$12/365),0)</f>
        <v>603888.34625805088</v>
      </c>
      <c r="F904" s="3">
        <f>D904+IF(Dashboard!$I$3,E904,0)</f>
        <v>302837.81459311175</v>
      </c>
      <c r="G904" s="3">
        <f>IF(Dashboard!$I$4, ('Lookups and Calculations'!$F$9) / (1 - 'Lookups and Calculations'!$F$10), 'Lookups and Calculations'!$F$9)</f>
        <v>1951878.888340465</v>
      </c>
      <c r="H904" s="12">
        <f t="shared" si="28"/>
        <v>0</v>
      </c>
      <c r="I904" s="12">
        <f t="shared" si="29"/>
        <v>0</v>
      </c>
      <c r="J904" s="13">
        <f>(1 - Dashboard!$I$9) * H904 * Dashboard!$I$8 * 'Lookups and Calculations'!$F$12</f>
        <v>0</v>
      </c>
      <c r="K904" s="12">
        <f>(1 - Dashboard!$I$11) * I904 * Dashboard!$I$10 * 'Lookups and Calculations'!$F$12</f>
        <v>0</v>
      </c>
      <c r="L904" s="12">
        <f>(H904 - I904) * Dashboard!$I$13 * (Dashboard!$D$12 / 365) * 'Lookups and Calculations'!$F$12</f>
        <v>0</v>
      </c>
      <c r="M904" s="3">
        <f>(G904*2) * Dashboard!$I$13 * (Dashboard!$D$12 / 365) * 'Lookups and Calculations'!$F$12</f>
        <v>1602.0878730267946</v>
      </c>
      <c r="N904" s="12">
        <f>H904 * Dashboard!$I$14 * Dashboard!$I$15 * (Dashboard!$D$12 / 365) * 'Lookups and Calculations'!$F$12</f>
        <v>0</v>
      </c>
    </row>
    <row r="905" spans="1:14" x14ac:dyDescent="0.35">
      <c r="A905" s="2">
        <v>904</v>
      </c>
      <c r="B905" s="11">
        <v>9.5163853991253891E-2</v>
      </c>
      <c r="C905" s="11">
        <v>-1.2945083602384533</v>
      </c>
      <c r="D905" s="3">
        <f>B905*Dashboard!$D$11*Dashboard!$D$10*SQRT(Dashboard!$D$12/365)</f>
        <v>23627.4497835773</v>
      </c>
      <c r="E905" s="3">
        <f>IF(Dashboard!$I$3,C905*Dashboard!$E$11*Dashboard!$E$10*SQRT(Dashboard!$D$12/365),0)</f>
        <v>-642805.64506700356</v>
      </c>
      <c r="F905" s="3">
        <f>D905+IF(Dashboard!$I$3,E905,0)</f>
        <v>-619178.1952834262</v>
      </c>
      <c r="G905" s="3">
        <f>IF(Dashboard!$I$4, ('Lookups and Calculations'!$F$9) / (1 - 'Lookups and Calculations'!$F$10), 'Lookups and Calculations'!$F$9)</f>
        <v>1951878.888340465</v>
      </c>
      <c r="H905" s="12">
        <f t="shared" si="28"/>
        <v>0</v>
      </c>
      <c r="I905" s="12">
        <f t="shared" si="29"/>
        <v>0</v>
      </c>
      <c r="J905" s="13">
        <f>(1 - Dashboard!$I$9) * H905 * Dashboard!$I$8 * 'Lookups and Calculations'!$F$12</f>
        <v>0</v>
      </c>
      <c r="K905" s="12">
        <f>(1 - Dashboard!$I$11) * I905 * Dashboard!$I$10 * 'Lookups and Calculations'!$F$12</f>
        <v>0</v>
      </c>
      <c r="L905" s="12">
        <f>(H905 - I905) * Dashboard!$I$13 * (Dashboard!$D$12 / 365) * 'Lookups and Calculations'!$F$12</f>
        <v>0</v>
      </c>
      <c r="M905" s="3">
        <f>(G905*2) * Dashboard!$I$13 * (Dashboard!$D$12 / 365) * 'Lookups and Calculations'!$F$12</f>
        <v>1602.0878730267946</v>
      </c>
      <c r="N905" s="12">
        <f>H905 * Dashboard!$I$14 * Dashboard!$I$15 * (Dashboard!$D$12 / 365) * 'Lookups and Calculations'!$F$12</f>
        <v>0</v>
      </c>
    </row>
    <row r="906" spans="1:14" x14ac:dyDescent="0.35">
      <c r="A906" s="2">
        <v>905</v>
      </c>
      <c r="B906" s="11">
        <v>0.19512319814960494</v>
      </c>
      <c r="C906" s="11">
        <v>0.24991994386019661</v>
      </c>
      <c r="D906" s="3">
        <f>B906*Dashboard!$D$11*Dashboard!$D$10*SQRT(Dashboard!$D$12/365)</f>
        <v>48445.532337461911</v>
      </c>
      <c r="E906" s="3">
        <f>IF(Dashboard!$I$3,C906*Dashboard!$E$11*Dashboard!$E$10*SQRT(Dashboard!$D$12/365),0)</f>
        <v>124101.13033072316</v>
      </c>
      <c r="F906" s="3">
        <f>D906+IF(Dashboard!$I$3,E906,0)</f>
        <v>172546.66266818508</v>
      </c>
      <c r="G906" s="3">
        <f>IF(Dashboard!$I$4, ('Lookups and Calculations'!$F$9) / (1 - 'Lookups and Calculations'!$F$10), 'Lookups and Calculations'!$F$9)</f>
        <v>1951878.888340465</v>
      </c>
      <c r="H906" s="12">
        <f t="shared" si="28"/>
        <v>0</v>
      </c>
      <c r="I906" s="12">
        <f t="shared" si="29"/>
        <v>0</v>
      </c>
      <c r="J906" s="13">
        <f>(1 - Dashboard!$I$9) * H906 * Dashboard!$I$8 * 'Lookups and Calculations'!$F$12</f>
        <v>0</v>
      </c>
      <c r="K906" s="12">
        <f>(1 - Dashboard!$I$11) * I906 * Dashboard!$I$10 * 'Lookups and Calculations'!$F$12</f>
        <v>0</v>
      </c>
      <c r="L906" s="12">
        <f>(H906 - I906) * Dashboard!$I$13 * (Dashboard!$D$12 / 365) * 'Lookups and Calculations'!$F$12</f>
        <v>0</v>
      </c>
      <c r="M906" s="3">
        <f>(G906*2) * Dashboard!$I$13 * (Dashboard!$D$12 / 365) * 'Lookups and Calculations'!$F$12</f>
        <v>1602.0878730267946</v>
      </c>
      <c r="N906" s="12">
        <f>H906 * Dashboard!$I$14 * Dashboard!$I$15 * (Dashboard!$D$12 / 365) * 'Lookups and Calculations'!$F$12</f>
        <v>0</v>
      </c>
    </row>
    <row r="907" spans="1:14" x14ac:dyDescent="0.35">
      <c r="A907" s="2">
        <v>906</v>
      </c>
      <c r="B907" s="11">
        <v>-0.40763079120250684</v>
      </c>
      <c r="C907" s="11">
        <v>-1.1321878079478485</v>
      </c>
      <c r="D907" s="3">
        <f>B907*Dashboard!$D$11*Dashboard!$D$10*SQRT(Dashboard!$D$12/365)</f>
        <v>-101207.2929524511</v>
      </c>
      <c r="E907" s="3">
        <f>IF(Dashboard!$I$3,C907*Dashboard!$E$11*Dashboard!$E$10*SQRT(Dashboard!$D$12/365),0)</f>
        <v>-562203.17811686778</v>
      </c>
      <c r="F907" s="3">
        <f>D907+IF(Dashboard!$I$3,E907,0)</f>
        <v>-663410.47106931894</v>
      </c>
      <c r="G907" s="3">
        <f>IF(Dashboard!$I$4, ('Lookups and Calculations'!$F$9) / (1 - 'Lookups and Calculations'!$F$10), 'Lookups and Calculations'!$F$9)</f>
        <v>1951878.888340465</v>
      </c>
      <c r="H907" s="12">
        <f t="shared" si="28"/>
        <v>0</v>
      </c>
      <c r="I907" s="12">
        <f t="shared" si="29"/>
        <v>0</v>
      </c>
      <c r="J907" s="13">
        <f>(1 - Dashboard!$I$9) * H907 * Dashboard!$I$8 * 'Lookups and Calculations'!$F$12</f>
        <v>0</v>
      </c>
      <c r="K907" s="12">
        <f>(1 - Dashboard!$I$11) * I907 * Dashboard!$I$10 * 'Lookups and Calculations'!$F$12</f>
        <v>0</v>
      </c>
      <c r="L907" s="12">
        <f>(H907 - I907) * Dashboard!$I$13 * (Dashboard!$D$12 / 365) * 'Lookups and Calculations'!$F$12</f>
        <v>0</v>
      </c>
      <c r="M907" s="3">
        <f>(G907*2) * Dashboard!$I$13 * (Dashboard!$D$12 / 365) * 'Lookups and Calculations'!$F$12</f>
        <v>1602.0878730267946</v>
      </c>
      <c r="N907" s="12">
        <f>H907 * Dashboard!$I$14 * Dashboard!$I$15 * (Dashboard!$D$12 / 365) * 'Lookups and Calculations'!$F$12</f>
        <v>0</v>
      </c>
    </row>
    <row r="908" spans="1:14" x14ac:dyDescent="0.35">
      <c r="A908" s="2">
        <v>907</v>
      </c>
      <c r="B908" s="11">
        <v>-0.23688633024421515</v>
      </c>
      <c r="C908" s="11">
        <v>0.24108590743818989</v>
      </c>
      <c r="D908" s="3">
        <f>B908*Dashboard!$D$11*Dashboard!$D$10*SQRT(Dashboard!$D$12/365)</f>
        <v>-58814.556551855305</v>
      </c>
      <c r="E908" s="3">
        <f>IF(Dashboard!$I$3,C908*Dashboard!$E$11*Dashboard!$E$10*SQRT(Dashboard!$D$12/365),0)</f>
        <v>119714.46999293484</v>
      </c>
      <c r="F908" s="3">
        <f>D908+IF(Dashboard!$I$3,E908,0)</f>
        <v>60899.913441079538</v>
      </c>
      <c r="G908" s="3">
        <f>IF(Dashboard!$I$4, ('Lookups and Calculations'!$F$9) / (1 - 'Lookups and Calculations'!$F$10), 'Lookups and Calculations'!$F$9)</f>
        <v>1951878.888340465</v>
      </c>
      <c r="H908" s="12">
        <f t="shared" si="28"/>
        <v>0</v>
      </c>
      <c r="I908" s="12">
        <f t="shared" si="29"/>
        <v>0</v>
      </c>
      <c r="J908" s="13">
        <f>(1 - Dashboard!$I$9) * H908 * Dashboard!$I$8 * 'Lookups and Calculations'!$F$12</f>
        <v>0</v>
      </c>
      <c r="K908" s="12">
        <f>(1 - Dashboard!$I$11) * I908 * Dashboard!$I$10 * 'Lookups and Calculations'!$F$12</f>
        <v>0</v>
      </c>
      <c r="L908" s="12">
        <f>(H908 - I908) * Dashboard!$I$13 * (Dashboard!$D$12 / 365) * 'Lookups and Calculations'!$F$12</f>
        <v>0</v>
      </c>
      <c r="M908" s="3">
        <f>(G908*2) * Dashboard!$I$13 * (Dashboard!$D$12 / 365) * 'Lookups and Calculations'!$F$12</f>
        <v>1602.0878730267946</v>
      </c>
      <c r="N908" s="12">
        <f>H908 * Dashboard!$I$14 * Dashboard!$I$15 * (Dashboard!$D$12 / 365) * 'Lookups and Calculations'!$F$12</f>
        <v>0</v>
      </c>
    </row>
    <row r="909" spans="1:14" x14ac:dyDescent="0.35">
      <c r="A909" s="2">
        <v>908</v>
      </c>
      <c r="B909" s="11">
        <v>-1.0317118759782471</v>
      </c>
      <c r="C909" s="11">
        <v>0.13467962794018784</v>
      </c>
      <c r="D909" s="3">
        <f>B909*Dashboard!$D$11*Dashboard!$D$10*SQRT(Dashboard!$D$12/365)</f>
        <v>-256155.24717017796</v>
      </c>
      <c r="E909" s="3">
        <f>IF(Dashboard!$I$3,C909*Dashboard!$E$11*Dashboard!$E$10*SQRT(Dashboard!$D$12/365),0)</f>
        <v>66876.991894845283</v>
      </c>
      <c r="F909" s="3">
        <f>D909+IF(Dashboard!$I$3,E909,0)</f>
        <v>-189278.25527533266</v>
      </c>
      <c r="G909" s="3">
        <f>IF(Dashboard!$I$4, ('Lookups and Calculations'!$F$9) / (1 - 'Lookups and Calculations'!$F$10), 'Lookups and Calculations'!$F$9)</f>
        <v>1951878.888340465</v>
      </c>
      <c r="H909" s="12">
        <f t="shared" si="28"/>
        <v>0</v>
      </c>
      <c r="I909" s="12">
        <f t="shared" si="29"/>
        <v>0</v>
      </c>
      <c r="J909" s="13">
        <f>(1 - Dashboard!$I$9) * H909 * Dashboard!$I$8 * 'Lookups and Calculations'!$F$12</f>
        <v>0</v>
      </c>
      <c r="K909" s="12">
        <f>(1 - Dashboard!$I$11) * I909 * Dashboard!$I$10 * 'Lookups and Calculations'!$F$12</f>
        <v>0</v>
      </c>
      <c r="L909" s="12">
        <f>(H909 - I909) * Dashboard!$I$13 * (Dashboard!$D$12 / 365) * 'Lookups and Calculations'!$F$12</f>
        <v>0</v>
      </c>
      <c r="M909" s="3">
        <f>(G909*2) * Dashboard!$I$13 * (Dashboard!$D$12 / 365) * 'Lookups and Calculations'!$F$12</f>
        <v>1602.0878730267946</v>
      </c>
      <c r="N909" s="12">
        <f>H909 * Dashboard!$I$14 * Dashboard!$I$15 * (Dashboard!$D$12 / 365) * 'Lookups and Calculations'!$F$12</f>
        <v>0</v>
      </c>
    </row>
    <row r="910" spans="1:14" x14ac:dyDescent="0.35">
      <c r="A910" s="2">
        <v>909</v>
      </c>
      <c r="B910" s="11">
        <v>0.92937988896322676</v>
      </c>
      <c r="C910" s="11">
        <v>4.6289868906764835E-2</v>
      </c>
      <c r="D910" s="3">
        <f>B910*Dashboard!$D$11*Dashboard!$D$10*SQRT(Dashboard!$D$12/365)</f>
        <v>230748.0806563744</v>
      </c>
      <c r="E910" s="3">
        <f>IF(Dashboard!$I$3,C910*Dashboard!$E$11*Dashboard!$E$10*SQRT(Dashboard!$D$12/365),0)</f>
        <v>22985.860853922142</v>
      </c>
      <c r="F910" s="3">
        <f>D910+IF(Dashboard!$I$3,E910,0)</f>
        <v>253733.94151029654</v>
      </c>
      <c r="G910" s="3">
        <f>IF(Dashboard!$I$4, ('Lookups and Calculations'!$F$9) / (1 - 'Lookups and Calculations'!$F$10), 'Lookups and Calculations'!$F$9)</f>
        <v>1951878.888340465</v>
      </c>
      <c r="H910" s="12">
        <f t="shared" si="28"/>
        <v>0</v>
      </c>
      <c r="I910" s="12">
        <f t="shared" si="29"/>
        <v>0</v>
      </c>
      <c r="J910" s="13">
        <f>(1 - Dashboard!$I$9) * H910 * Dashboard!$I$8 * 'Lookups and Calculations'!$F$12</f>
        <v>0</v>
      </c>
      <c r="K910" s="12">
        <f>(1 - Dashboard!$I$11) * I910 * Dashboard!$I$10 * 'Lookups and Calculations'!$F$12</f>
        <v>0</v>
      </c>
      <c r="L910" s="12">
        <f>(H910 - I910) * Dashboard!$I$13 * (Dashboard!$D$12 / 365) * 'Lookups and Calculations'!$F$12</f>
        <v>0</v>
      </c>
      <c r="M910" s="3">
        <f>(G910*2) * Dashboard!$I$13 * (Dashboard!$D$12 / 365) * 'Lookups and Calculations'!$F$12</f>
        <v>1602.0878730267946</v>
      </c>
      <c r="N910" s="12">
        <f>H910 * Dashboard!$I$14 * Dashboard!$I$15 * (Dashboard!$D$12 / 365) * 'Lookups and Calculations'!$F$12</f>
        <v>0</v>
      </c>
    </row>
    <row r="911" spans="1:14" x14ac:dyDescent="0.35">
      <c r="A911" s="2">
        <v>910</v>
      </c>
      <c r="B911" s="11">
        <v>-1.2462130724459959</v>
      </c>
      <c r="C911" s="11">
        <v>0.7169199669006413</v>
      </c>
      <c r="D911" s="3">
        <f>B911*Dashboard!$D$11*Dashboard!$D$10*SQRT(Dashboard!$D$12/365)</f>
        <v>-309411.98316286667</v>
      </c>
      <c r="E911" s="3">
        <f>IF(Dashboard!$I$3,C911*Dashboard!$E$11*Dashboard!$E$10*SQRT(Dashboard!$D$12/365),0)</f>
        <v>355996.31175815134</v>
      </c>
      <c r="F911" s="3">
        <f>D911+IF(Dashboard!$I$3,E911,0)</f>
        <v>46584.328595284664</v>
      </c>
      <c r="G911" s="3">
        <f>IF(Dashboard!$I$4, ('Lookups and Calculations'!$F$9) / (1 - 'Lookups and Calculations'!$F$10), 'Lookups and Calculations'!$F$9)</f>
        <v>1951878.888340465</v>
      </c>
      <c r="H911" s="12">
        <f t="shared" si="28"/>
        <v>0</v>
      </c>
      <c r="I911" s="12">
        <f t="shared" si="29"/>
        <v>0</v>
      </c>
      <c r="J911" s="13">
        <f>(1 - Dashboard!$I$9) * H911 * Dashboard!$I$8 * 'Lookups and Calculations'!$F$12</f>
        <v>0</v>
      </c>
      <c r="K911" s="12">
        <f>(1 - Dashboard!$I$11) * I911 * Dashboard!$I$10 * 'Lookups and Calculations'!$F$12</f>
        <v>0</v>
      </c>
      <c r="L911" s="12">
        <f>(H911 - I911) * Dashboard!$I$13 * (Dashboard!$D$12 / 365) * 'Lookups and Calculations'!$F$12</f>
        <v>0</v>
      </c>
      <c r="M911" s="3">
        <f>(G911*2) * Dashboard!$I$13 * (Dashboard!$D$12 / 365) * 'Lookups and Calculations'!$F$12</f>
        <v>1602.0878730267946</v>
      </c>
      <c r="N911" s="12">
        <f>H911 * Dashboard!$I$14 * Dashboard!$I$15 * (Dashboard!$D$12 / 365) * 'Lookups and Calculations'!$F$12</f>
        <v>0</v>
      </c>
    </row>
    <row r="912" spans="1:14" x14ac:dyDescent="0.35">
      <c r="A912" s="2">
        <v>911</v>
      </c>
      <c r="B912" s="11">
        <v>-0.77837845744340817</v>
      </c>
      <c r="C912" s="11">
        <v>3.4744342867335042E-2</v>
      </c>
      <c r="D912" s="3">
        <f>B912*Dashboard!$D$11*Dashboard!$D$10*SQRT(Dashboard!$D$12/365)</f>
        <v>-193257.17848241766</v>
      </c>
      <c r="E912" s="3">
        <f>IF(Dashboard!$I$3,C912*Dashboard!$E$11*Dashboard!$E$10*SQRT(Dashboard!$D$12/365),0)</f>
        <v>17252.773651575699</v>
      </c>
      <c r="F912" s="3">
        <f>D912+IF(Dashboard!$I$3,E912,0)</f>
        <v>-176004.40483084196</v>
      </c>
      <c r="G912" s="3">
        <f>IF(Dashboard!$I$4, ('Lookups and Calculations'!$F$9) / (1 - 'Lookups and Calculations'!$F$10), 'Lookups and Calculations'!$F$9)</f>
        <v>1951878.888340465</v>
      </c>
      <c r="H912" s="12">
        <f t="shared" si="28"/>
        <v>0</v>
      </c>
      <c r="I912" s="12">
        <f t="shared" si="29"/>
        <v>0</v>
      </c>
      <c r="J912" s="13">
        <f>(1 - Dashboard!$I$9) * H912 * Dashboard!$I$8 * 'Lookups and Calculations'!$F$12</f>
        <v>0</v>
      </c>
      <c r="K912" s="12">
        <f>(1 - Dashboard!$I$11) * I912 * Dashboard!$I$10 * 'Lookups and Calculations'!$F$12</f>
        <v>0</v>
      </c>
      <c r="L912" s="12">
        <f>(H912 - I912) * Dashboard!$I$13 * (Dashboard!$D$12 / 365) * 'Lookups and Calculations'!$F$12</f>
        <v>0</v>
      </c>
      <c r="M912" s="3">
        <f>(G912*2) * Dashboard!$I$13 * (Dashboard!$D$12 / 365) * 'Lookups and Calculations'!$F$12</f>
        <v>1602.0878730267946</v>
      </c>
      <c r="N912" s="12">
        <f>H912 * Dashboard!$I$14 * Dashboard!$I$15 * (Dashboard!$D$12 / 365) * 'Lookups and Calculations'!$F$12</f>
        <v>0</v>
      </c>
    </row>
    <row r="913" spans="1:14" x14ac:dyDescent="0.35">
      <c r="A913" s="2">
        <v>912</v>
      </c>
      <c r="B913" s="11">
        <v>0.96722588523234465</v>
      </c>
      <c r="C913" s="11">
        <v>0.50454256694727473</v>
      </c>
      <c r="D913" s="3">
        <f>B913*Dashboard!$D$11*Dashboard!$D$10*SQRT(Dashboard!$D$12/365)</f>
        <v>240144.55146807796</v>
      </c>
      <c r="E913" s="3">
        <f>IF(Dashboard!$I$3,C913*Dashboard!$E$11*Dashboard!$E$10*SQRT(Dashboard!$D$12/365),0)</f>
        <v>250537.43967367144</v>
      </c>
      <c r="F913" s="3">
        <f>D913+IF(Dashboard!$I$3,E913,0)</f>
        <v>490681.99114174943</v>
      </c>
      <c r="G913" s="3">
        <f>IF(Dashboard!$I$4, ('Lookups and Calculations'!$F$9) / (1 - 'Lookups and Calculations'!$F$10), 'Lookups and Calculations'!$F$9)</f>
        <v>1951878.888340465</v>
      </c>
      <c r="H913" s="12">
        <f t="shared" si="28"/>
        <v>0</v>
      </c>
      <c r="I913" s="12">
        <f t="shared" si="29"/>
        <v>0</v>
      </c>
      <c r="J913" s="13">
        <f>(1 - Dashboard!$I$9) * H913 * Dashboard!$I$8 * 'Lookups and Calculations'!$F$12</f>
        <v>0</v>
      </c>
      <c r="K913" s="12">
        <f>(1 - Dashboard!$I$11) * I913 * Dashboard!$I$10 * 'Lookups and Calculations'!$F$12</f>
        <v>0</v>
      </c>
      <c r="L913" s="12">
        <f>(H913 - I913) * Dashboard!$I$13 * (Dashboard!$D$12 / 365) * 'Lookups and Calculations'!$F$12</f>
        <v>0</v>
      </c>
      <c r="M913" s="3">
        <f>(G913*2) * Dashboard!$I$13 * (Dashboard!$D$12 / 365) * 'Lookups and Calculations'!$F$12</f>
        <v>1602.0878730267946</v>
      </c>
      <c r="N913" s="12">
        <f>H913 * Dashboard!$I$14 * Dashboard!$I$15 * (Dashboard!$D$12 / 365) * 'Lookups and Calculations'!$F$12</f>
        <v>0</v>
      </c>
    </row>
    <row r="914" spans="1:14" x14ac:dyDescent="0.35">
      <c r="A914" s="2">
        <v>913</v>
      </c>
      <c r="B914" s="11">
        <v>-0.39324065429297494</v>
      </c>
      <c r="C914" s="11">
        <v>0.31212124988180967</v>
      </c>
      <c r="D914" s="3">
        <f>B914*Dashboard!$D$11*Dashboard!$D$10*SQRT(Dashboard!$D$12/365)</f>
        <v>-97634.484339214236</v>
      </c>
      <c r="E914" s="3">
        <f>IF(Dashboard!$I$3,C914*Dashboard!$E$11*Dashboard!$E$10*SQRT(Dashboard!$D$12/365),0)</f>
        <v>154988.03061607011</v>
      </c>
      <c r="F914" s="3">
        <f>D914+IF(Dashboard!$I$3,E914,0)</f>
        <v>57353.546276855879</v>
      </c>
      <c r="G914" s="3">
        <f>IF(Dashboard!$I$4, ('Lookups and Calculations'!$F$9) / (1 - 'Lookups and Calculations'!$F$10), 'Lookups and Calculations'!$F$9)</f>
        <v>1951878.888340465</v>
      </c>
      <c r="H914" s="12">
        <f t="shared" si="28"/>
        <v>0</v>
      </c>
      <c r="I914" s="12">
        <f t="shared" si="29"/>
        <v>0</v>
      </c>
      <c r="J914" s="13">
        <f>(1 - Dashboard!$I$9) * H914 * Dashboard!$I$8 * 'Lookups and Calculations'!$F$12</f>
        <v>0</v>
      </c>
      <c r="K914" s="12">
        <f>(1 - Dashboard!$I$11) * I914 * Dashboard!$I$10 * 'Lookups and Calculations'!$F$12</f>
        <v>0</v>
      </c>
      <c r="L914" s="12">
        <f>(H914 - I914) * Dashboard!$I$13 * (Dashboard!$D$12 / 365) * 'Lookups and Calculations'!$F$12</f>
        <v>0</v>
      </c>
      <c r="M914" s="3">
        <f>(G914*2) * Dashboard!$I$13 * (Dashboard!$D$12 / 365) * 'Lookups and Calculations'!$F$12</f>
        <v>1602.0878730267946</v>
      </c>
      <c r="N914" s="12">
        <f>H914 * Dashboard!$I$14 * Dashboard!$I$15 * (Dashboard!$D$12 / 365) * 'Lookups and Calculations'!$F$12</f>
        <v>0</v>
      </c>
    </row>
    <row r="915" spans="1:14" x14ac:dyDescent="0.35">
      <c r="A915" s="2">
        <v>914</v>
      </c>
      <c r="B915" s="11">
        <v>-0.60919493962252613</v>
      </c>
      <c r="C915" s="11">
        <v>-0.41909778093344507</v>
      </c>
      <c r="D915" s="3">
        <f>B915*Dashboard!$D$11*Dashboard!$D$10*SQRT(Dashboard!$D$12/365)</f>
        <v>-151251.99580151</v>
      </c>
      <c r="E915" s="3">
        <f>IF(Dashboard!$I$3,C915*Dashboard!$E$11*Dashboard!$E$10*SQRT(Dashboard!$D$12/365),0)</f>
        <v>-208108.67484042261</v>
      </c>
      <c r="F915" s="3">
        <f>D915+IF(Dashboard!$I$3,E915,0)</f>
        <v>-359360.67064193264</v>
      </c>
      <c r="G915" s="3">
        <f>IF(Dashboard!$I$4, ('Lookups and Calculations'!$F$9) / (1 - 'Lookups and Calculations'!$F$10), 'Lookups and Calculations'!$F$9)</f>
        <v>1951878.888340465</v>
      </c>
      <c r="H915" s="12">
        <f t="shared" si="28"/>
        <v>0</v>
      </c>
      <c r="I915" s="12">
        <f t="shared" si="29"/>
        <v>0</v>
      </c>
      <c r="J915" s="13">
        <f>(1 - Dashboard!$I$9) * H915 * Dashboard!$I$8 * 'Lookups and Calculations'!$F$12</f>
        <v>0</v>
      </c>
      <c r="K915" s="12">
        <f>(1 - Dashboard!$I$11) * I915 * Dashboard!$I$10 * 'Lookups and Calculations'!$F$12</f>
        <v>0</v>
      </c>
      <c r="L915" s="12">
        <f>(H915 - I915) * Dashboard!$I$13 * (Dashboard!$D$12 / 365) * 'Lookups and Calculations'!$F$12</f>
        <v>0</v>
      </c>
      <c r="M915" s="3">
        <f>(G915*2) * Dashboard!$I$13 * (Dashboard!$D$12 / 365) * 'Lookups and Calculations'!$F$12</f>
        <v>1602.0878730267946</v>
      </c>
      <c r="N915" s="12">
        <f>H915 * Dashboard!$I$14 * Dashboard!$I$15 * (Dashboard!$D$12 / 365) * 'Lookups and Calculations'!$F$12</f>
        <v>0</v>
      </c>
    </row>
    <row r="916" spans="1:14" x14ac:dyDescent="0.35">
      <c r="A916" s="2">
        <v>915</v>
      </c>
      <c r="B916" s="11">
        <v>0.80218757466793156</v>
      </c>
      <c r="C916" s="11">
        <v>-0.1976161429014163</v>
      </c>
      <c r="D916" s="3">
        <f>B916*Dashboard!$D$11*Dashboard!$D$10*SQRT(Dashboard!$D$12/365)</f>
        <v>199168.54816764957</v>
      </c>
      <c r="E916" s="3">
        <f>IF(Dashboard!$I$3,C916*Dashboard!$E$11*Dashboard!$E$10*SQRT(Dashboard!$D$12/365),0)</f>
        <v>-98128.970128859495</v>
      </c>
      <c r="F916" s="3">
        <f>D916+IF(Dashboard!$I$3,E916,0)</f>
        <v>101039.57803879007</v>
      </c>
      <c r="G916" s="3">
        <f>IF(Dashboard!$I$4, ('Lookups and Calculations'!$F$9) / (1 - 'Lookups and Calculations'!$F$10), 'Lookups and Calculations'!$F$9)</f>
        <v>1951878.888340465</v>
      </c>
      <c r="H916" s="12">
        <f t="shared" si="28"/>
        <v>0</v>
      </c>
      <c r="I916" s="12">
        <f t="shared" si="29"/>
        <v>0</v>
      </c>
      <c r="J916" s="13">
        <f>(1 - Dashboard!$I$9) * H916 * Dashboard!$I$8 * 'Lookups and Calculations'!$F$12</f>
        <v>0</v>
      </c>
      <c r="K916" s="12">
        <f>(1 - Dashboard!$I$11) * I916 * Dashboard!$I$10 * 'Lookups and Calculations'!$F$12</f>
        <v>0</v>
      </c>
      <c r="L916" s="12">
        <f>(H916 - I916) * Dashboard!$I$13 * (Dashboard!$D$12 / 365) * 'Lookups and Calculations'!$F$12</f>
        <v>0</v>
      </c>
      <c r="M916" s="3">
        <f>(G916*2) * Dashboard!$I$13 * (Dashboard!$D$12 / 365) * 'Lookups and Calculations'!$F$12</f>
        <v>1602.0878730267946</v>
      </c>
      <c r="N916" s="12">
        <f>H916 * Dashboard!$I$14 * Dashboard!$I$15 * (Dashboard!$D$12 / 365) * 'Lookups and Calculations'!$F$12</f>
        <v>0</v>
      </c>
    </row>
    <row r="917" spans="1:14" x14ac:dyDescent="0.35">
      <c r="A917" s="2">
        <v>916</v>
      </c>
      <c r="B917" s="11">
        <v>0.67749557216772804</v>
      </c>
      <c r="C917" s="11">
        <v>4.1899915725769184E-2</v>
      </c>
      <c r="D917" s="3">
        <f>B917*Dashboard!$D$11*Dashboard!$D$10*SQRT(Dashboard!$D$12/365)</f>
        <v>168209.79750841268</v>
      </c>
      <c r="E917" s="3">
        <f>IF(Dashboard!$I$3,C917*Dashboard!$E$11*Dashboard!$E$10*SQRT(Dashboard!$D$12/365),0)</f>
        <v>20805.970191953726</v>
      </c>
      <c r="F917" s="3">
        <f>D917+IF(Dashboard!$I$3,E917,0)</f>
        <v>189015.76770036641</v>
      </c>
      <c r="G917" s="3">
        <f>IF(Dashboard!$I$4, ('Lookups and Calculations'!$F$9) / (1 - 'Lookups and Calculations'!$F$10), 'Lookups and Calculations'!$F$9)</f>
        <v>1951878.888340465</v>
      </c>
      <c r="H917" s="12">
        <f t="shared" si="28"/>
        <v>0</v>
      </c>
      <c r="I917" s="12">
        <f t="shared" si="29"/>
        <v>0</v>
      </c>
      <c r="J917" s="13">
        <f>(1 - Dashboard!$I$9) * H917 * Dashboard!$I$8 * 'Lookups and Calculations'!$F$12</f>
        <v>0</v>
      </c>
      <c r="K917" s="12">
        <f>(1 - Dashboard!$I$11) * I917 * Dashboard!$I$10 * 'Lookups and Calculations'!$F$12</f>
        <v>0</v>
      </c>
      <c r="L917" s="12">
        <f>(H917 - I917) * Dashboard!$I$13 * (Dashboard!$D$12 / 365) * 'Lookups and Calculations'!$F$12</f>
        <v>0</v>
      </c>
      <c r="M917" s="3">
        <f>(G917*2) * Dashboard!$I$13 * (Dashboard!$D$12 / 365) * 'Lookups and Calculations'!$F$12</f>
        <v>1602.0878730267946</v>
      </c>
      <c r="N917" s="12">
        <f>H917 * Dashboard!$I$14 * Dashboard!$I$15 * (Dashboard!$D$12 / 365) * 'Lookups and Calculations'!$F$12</f>
        <v>0</v>
      </c>
    </row>
    <row r="918" spans="1:14" x14ac:dyDescent="0.35">
      <c r="A918" s="2">
        <v>917</v>
      </c>
      <c r="B918" s="11">
        <v>0.37491428661023224</v>
      </c>
      <c r="C918" s="11">
        <v>1.3739162389782982</v>
      </c>
      <c r="D918" s="3">
        <f>B918*Dashboard!$D$11*Dashboard!$D$10*SQRT(Dashboard!$D$12/365)</f>
        <v>93084.381395935226</v>
      </c>
      <c r="E918" s="3">
        <f>IF(Dashboard!$I$3,C918*Dashboard!$E$11*Dashboard!$E$10*SQRT(Dashboard!$D$12/365),0)</f>
        <v>682236.70189491473</v>
      </c>
      <c r="F918" s="3">
        <f>D918+IF(Dashboard!$I$3,E918,0)</f>
        <v>775321.08329084993</v>
      </c>
      <c r="G918" s="3">
        <f>IF(Dashboard!$I$4, ('Lookups and Calculations'!$F$9) / (1 - 'Lookups and Calculations'!$F$10), 'Lookups and Calculations'!$F$9)</f>
        <v>1951878.888340465</v>
      </c>
      <c r="H918" s="12">
        <f t="shared" si="28"/>
        <v>0</v>
      </c>
      <c r="I918" s="12">
        <f t="shared" si="29"/>
        <v>0</v>
      </c>
      <c r="J918" s="13">
        <f>(1 - Dashboard!$I$9) * H918 * Dashboard!$I$8 * 'Lookups and Calculations'!$F$12</f>
        <v>0</v>
      </c>
      <c r="K918" s="12">
        <f>(1 - Dashboard!$I$11) * I918 * Dashboard!$I$10 * 'Lookups and Calculations'!$F$12</f>
        <v>0</v>
      </c>
      <c r="L918" s="12">
        <f>(H918 - I918) * Dashboard!$I$13 * (Dashboard!$D$12 / 365) * 'Lookups and Calculations'!$F$12</f>
        <v>0</v>
      </c>
      <c r="M918" s="3">
        <f>(G918*2) * Dashboard!$I$13 * (Dashboard!$D$12 / 365) * 'Lookups and Calculations'!$F$12</f>
        <v>1602.0878730267946</v>
      </c>
      <c r="N918" s="12">
        <f>H918 * Dashboard!$I$14 * Dashboard!$I$15 * (Dashboard!$D$12 / 365) * 'Lookups and Calculations'!$F$12</f>
        <v>0</v>
      </c>
    </row>
    <row r="919" spans="1:14" x14ac:dyDescent="0.35">
      <c r="A919" s="2">
        <v>918</v>
      </c>
      <c r="B919" s="11">
        <v>-0.45890174362600056</v>
      </c>
      <c r="C919" s="11">
        <v>1.232831885262754</v>
      </c>
      <c r="D919" s="3">
        <f>B919*Dashboard!$D$11*Dashboard!$D$10*SQRT(Dashboard!$D$12/365)</f>
        <v>-113936.93559443168</v>
      </c>
      <c r="E919" s="3">
        <f>IF(Dashboard!$I$3,C919*Dashboard!$E$11*Dashboard!$E$10*SQRT(Dashboard!$D$12/365),0)</f>
        <v>612179.35674012837</v>
      </c>
      <c r="F919" s="3">
        <f>D919+IF(Dashboard!$I$3,E919,0)</f>
        <v>498242.42114569666</v>
      </c>
      <c r="G919" s="3">
        <f>IF(Dashboard!$I$4, ('Lookups and Calculations'!$F$9) / (1 - 'Lookups and Calculations'!$F$10), 'Lookups and Calculations'!$F$9)</f>
        <v>1951878.888340465</v>
      </c>
      <c r="H919" s="12">
        <f t="shared" si="28"/>
        <v>0</v>
      </c>
      <c r="I919" s="12">
        <f t="shared" si="29"/>
        <v>0</v>
      </c>
      <c r="J919" s="13">
        <f>(1 - Dashboard!$I$9) * H919 * Dashboard!$I$8 * 'Lookups and Calculations'!$F$12</f>
        <v>0</v>
      </c>
      <c r="K919" s="12">
        <f>(1 - Dashboard!$I$11) * I919 * Dashboard!$I$10 * 'Lookups and Calculations'!$F$12</f>
        <v>0</v>
      </c>
      <c r="L919" s="12">
        <f>(H919 - I919) * Dashboard!$I$13 * (Dashboard!$D$12 / 365) * 'Lookups and Calculations'!$F$12</f>
        <v>0</v>
      </c>
      <c r="M919" s="3">
        <f>(G919*2) * Dashboard!$I$13 * (Dashboard!$D$12 / 365) * 'Lookups and Calculations'!$F$12</f>
        <v>1602.0878730267946</v>
      </c>
      <c r="N919" s="12">
        <f>H919 * Dashboard!$I$14 * Dashboard!$I$15 * (Dashboard!$D$12 / 365) * 'Lookups and Calculations'!$F$12</f>
        <v>0</v>
      </c>
    </row>
    <row r="920" spans="1:14" x14ac:dyDescent="0.35">
      <c r="A920" s="2">
        <v>919</v>
      </c>
      <c r="B920" s="11">
        <v>-1.1667170904537799E-3</v>
      </c>
      <c r="C920" s="11">
        <v>0.45280737006890426</v>
      </c>
      <c r="D920" s="3">
        <f>B920*Dashboard!$D$11*Dashboard!$D$10*SQRT(Dashboard!$D$12/365)</f>
        <v>-289.67458031777096</v>
      </c>
      <c r="E920" s="3">
        <f>IF(Dashboard!$I$3,C920*Dashboard!$E$11*Dashboard!$E$10*SQRT(Dashboard!$D$12/365),0)</f>
        <v>224847.62752294604</v>
      </c>
      <c r="F920" s="3">
        <f>D920+IF(Dashboard!$I$3,E920,0)</f>
        <v>224557.95294262827</v>
      </c>
      <c r="G920" s="3">
        <f>IF(Dashboard!$I$4, ('Lookups and Calculations'!$F$9) / (1 - 'Lookups and Calculations'!$F$10), 'Lookups and Calculations'!$F$9)</f>
        <v>1951878.888340465</v>
      </c>
      <c r="H920" s="12">
        <f t="shared" si="28"/>
        <v>0</v>
      </c>
      <c r="I920" s="12">
        <f t="shared" si="29"/>
        <v>0</v>
      </c>
      <c r="J920" s="13">
        <f>(1 - Dashboard!$I$9) * H920 * Dashboard!$I$8 * 'Lookups and Calculations'!$F$12</f>
        <v>0</v>
      </c>
      <c r="K920" s="12">
        <f>(1 - Dashboard!$I$11) * I920 * Dashboard!$I$10 * 'Lookups and Calculations'!$F$12</f>
        <v>0</v>
      </c>
      <c r="L920" s="12">
        <f>(H920 - I920) * Dashboard!$I$13 * (Dashboard!$D$12 / 365) * 'Lookups and Calculations'!$F$12</f>
        <v>0</v>
      </c>
      <c r="M920" s="3">
        <f>(G920*2) * Dashboard!$I$13 * (Dashboard!$D$12 / 365) * 'Lookups and Calculations'!$F$12</f>
        <v>1602.0878730267946</v>
      </c>
      <c r="N920" s="12">
        <f>H920 * Dashboard!$I$14 * Dashboard!$I$15 * (Dashboard!$D$12 / 365) * 'Lookups and Calculations'!$F$12</f>
        <v>0</v>
      </c>
    </row>
    <row r="921" spans="1:14" x14ac:dyDescent="0.35">
      <c r="A921" s="2">
        <v>920</v>
      </c>
      <c r="B921" s="11">
        <v>-0.42274192499095342</v>
      </c>
      <c r="C921" s="11">
        <v>-0.7450087947702605</v>
      </c>
      <c r="D921" s="3">
        <f>B921*Dashboard!$D$11*Dashboard!$D$10*SQRT(Dashboard!$D$12/365)</f>
        <v>-104959.11194448406</v>
      </c>
      <c r="E921" s="3">
        <f>IF(Dashboard!$I$3,C921*Dashboard!$E$11*Dashboard!$E$10*SQRT(Dashboard!$D$12/365),0)</f>
        <v>-369944.19936745235</v>
      </c>
      <c r="F921" s="3">
        <f>D921+IF(Dashboard!$I$3,E921,0)</f>
        <v>-474903.31131193641</v>
      </c>
      <c r="G921" s="3">
        <f>IF(Dashboard!$I$4, ('Lookups and Calculations'!$F$9) / (1 - 'Lookups and Calculations'!$F$10), 'Lookups and Calculations'!$F$9)</f>
        <v>1951878.888340465</v>
      </c>
      <c r="H921" s="12">
        <f t="shared" si="28"/>
        <v>0</v>
      </c>
      <c r="I921" s="12">
        <f t="shared" si="29"/>
        <v>0</v>
      </c>
      <c r="J921" s="13">
        <f>(1 - Dashboard!$I$9) * H921 * Dashboard!$I$8 * 'Lookups and Calculations'!$F$12</f>
        <v>0</v>
      </c>
      <c r="K921" s="12">
        <f>(1 - Dashboard!$I$11) * I921 * Dashboard!$I$10 * 'Lookups and Calculations'!$F$12</f>
        <v>0</v>
      </c>
      <c r="L921" s="12">
        <f>(H921 - I921) * Dashboard!$I$13 * (Dashboard!$D$12 / 365) * 'Lookups and Calculations'!$F$12</f>
        <v>0</v>
      </c>
      <c r="M921" s="3">
        <f>(G921*2) * Dashboard!$I$13 * (Dashboard!$D$12 / 365) * 'Lookups and Calculations'!$F$12</f>
        <v>1602.0878730267946</v>
      </c>
      <c r="N921" s="12">
        <f>H921 * Dashboard!$I$14 * Dashboard!$I$15 * (Dashboard!$D$12 / 365) * 'Lookups and Calculations'!$F$12</f>
        <v>0</v>
      </c>
    </row>
    <row r="922" spans="1:14" x14ac:dyDescent="0.35">
      <c r="A922" s="2">
        <v>921</v>
      </c>
      <c r="B922" s="11">
        <v>0.27935837553547815</v>
      </c>
      <c r="C922" s="11">
        <v>-0.74148088357866537</v>
      </c>
      <c r="D922" s="3">
        <f>B922*Dashboard!$D$11*Dashboard!$D$10*SQRT(Dashboard!$D$12/365)</f>
        <v>69359.590987066025</v>
      </c>
      <c r="E922" s="3">
        <f>IF(Dashboard!$I$3,C922*Dashboard!$E$11*Dashboard!$E$10*SQRT(Dashboard!$D$12/365),0)</f>
        <v>-368192.36732147419</v>
      </c>
      <c r="F922" s="3">
        <f>D922+IF(Dashboard!$I$3,E922,0)</f>
        <v>-298832.77633440815</v>
      </c>
      <c r="G922" s="3">
        <f>IF(Dashboard!$I$4, ('Lookups and Calculations'!$F$9) / (1 - 'Lookups and Calculations'!$F$10), 'Lookups and Calculations'!$F$9)</f>
        <v>1951878.888340465</v>
      </c>
      <c r="H922" s="12">
        <f t="shared" si="28"/>
        <v>0</v>
      </c>
      <c r="I922" s="12">
        <f t="shared" si="29"/>
        <v>0</v>
      </c>
      <c r="J922" s="13">
        <f>(1 - Dashboard!$I$9) * H922 * Dashboard!$I$8 * 'Lookups and Calculations'!$F$12</f>
        <v>0</v>
      </c>
      <c r="K922" s="12">
        <f>(1 - Dashboard!$I$11) * I922 * Dashboard!$I$10 * 'Lookups and Calculations'!$F$12</f>
        <v>0</v>
      </c>
      <c r="L922" s="12">
        <f>(H922 - I922) * Dashboard!$I$13 * (Dashboard!$D$12 / 365) * 'Lookups and Calculations'!$F$12</f>
        <v>0</v>
      </c>
      <c r="M922" s="3">
        <f>(G922*2) * Dashboard!$I$13 * (Dashboard!$D$12 / 365) * 'Lookups and Calculations'!$F$12</f>
        <v>1602.0878730267946</v>
      </c>
      <c r="N922" s="12">
        <f>H922 * Dashboard!$I$14 * Dashboard!$I$15 * (Dashboard!$D$12 / 365) * 'Lookups and Calculations'!$F$12</f>
        <v>0</v>
      </c>
    </row>
    <row r="923" spans="1:14" x14ac:dyDescent="0.35">
      <c r="A923" s="2">
        <v>922</v>
      </c>
      <c r="B923" s="11">
        <v>-0.62907879667521305</v>
      </c>
      <c r="C923" s="11">
        <v>1.3837944157812081</v>
      </c>
      <c r="D923" s="3">
        <f>B923*Dashboard!$D$11*Dashboard!$D$10*SQRT(Dashboard!$D$12/365)</f>
        <v>-156188.79495698941</v>
      </c>
      <c r="E923" s="3">
        <f>IF(Dashboard!$I$3,C923*Dashboard!$E$11*Dashboard!$E$10*SQRT(Dashboard!$D$12/365),0)</f>
        <v>687141.84426936088</v>
      </c>
      <c r="F923" s="3">
        <f>D923+IF(Dashboard!$I$3,E923,0)</f>
        <v>530953.04931237153</v>
      </c>
      <c r="G923" s="3">
        <f>IF(Dashboard!$I$4, ('Lookups and Calculations'!$F$9) / (1 - 'Lookups and Calculations'!$F$10), 'Lookups and Calculations'!$F$9)</f>
        <v>1951878.888340465</v>
      </c>
      <c r="H923" s="12">
        <f t="shared" si="28"/>
        <v>0</v>
      </c>
      <c r="I923" s="12">
        <f t="shared" si="29"/>
        <v>0</v>
      </c>
      <c r="J923" s="13">
        <f>(1 - Dashboard!$I$9) * H923 * Dashboard!$I$8 * 'Lookups and Calculations'!$F$12</f>
        <v>0</v>
      </c>
      <c r="K923" s="12">
        <f>(1 - Dashboard!$I$11) * I923 * Dashboard!$I$10 * 'Lookups and Calculations'!$F$12</f>
        <v>0</v>
      </c>
      <c r="L923" s="12">
        <f>(H923 - I923) * Dashboard!$I$13 * (Dashboard!$D$12 / 365) * 'Lookups and Calculations'!$F$12</f>
        <v>0</v>
      </c>
      <c r="M923" s="3">
        <f>(G923*2) * Dashboard!$I$13 * (Dashboard!$D$12 / 365) * 'Lookups and Calculations'!$F$12</f>
        <v>1602.0878730267946</v>
      </c>
      <c r="N923" s="12">
        <f>H923 * Dashboard!$I$14 * Dashboard!$I$15 * (Dashboard!$D$12 / 365) * 'Lookups and Calculations'!$F$12</f>
        <v>0</v>
      </c>
    </row>
    <row r="924" spans="1:14" x14ac:dyDescent="0.35">
      <c r="A924" s="2">
        <v>923</v>
      </c>
      <c r="B924" s="11">
        <v>-0.32546136352191157</v>
      </c>
      <c r="C924" s="11">
        <v>0.54432460414495021</v>
      </c>
      <c r="D924" s="3">
        <f>B924*Dashboard!$D$11*Dashboard!$D$10*SQRT(Dashboard!$D$12/365)</f>
        <v>-80806.122288986968</v>
      </c>
      <c r="E924" s="3">
        <f>IF(Dashboard!$I$3,C924*Dashboard!$E$11*Dashboard!$E$10*SQRT(Dashboard!$D$12/365),0)</f>
        <v>270291.74862090824</v>
      </c>
      <c r="F924" s="3">
        <f>D924+IF(Dashboard!$I$3,E924,0)</f>
        <v>189485.62633192126</v>
      </c>
      <c r="G924" s="3">
        <f>IF(Dashboard!$I$4, ('Lookups and Calculations'!$F$9) / (1 - 'Lookups and Calculations'!$F$10), 'Lookups and Calculations'!$F$9)</f>
        <v>1951878.888340465</v>
      </c>
      <c r="H924" s="12">
        <f t="shared" si="28"/>
        <v>0</v>
      </c>
      <c r="I924" s="12">
        <f t="shared" si="29"/>
        <v>0</v>
      </c>
      <c r="J924" s="13">
        <f>(1 - Dashboard!$I$9) * H924 * Dashboard!$I$8 * 'Lookups and Calculations'!$F$12</f>
        <v>0</v>
      </c>
      <c r="K924" s="12">
        <f>(1 - Dashboard!$I$11) * I924 * Dashboard!$I$10 * 'Lookups and Calculations'!$F$12</f>
        <v>0</v>
      </c>
      <c r="L924" s="12">
        <f>(H924 - I924) * Dashboard!$I$13 * (Dashboard!$D$12 / 365) * 'Lookups and Calculations'!$F$12</f>
        <v>0</v>
      </c>
      <c r="M924" s="3">
        <f>(G924*2) * Dashboard!$I$13 * (Dashboard!$D$12 / 365) * 'Lookups and Calculations'!$F$12</f>
        <v>1602.0878730267946</v>
      </c>
      <c r="N924" s="12">
        <f>H924 * Dashboard!$I$14 * Dashboard!$I$15 * (Dashboard!$D$12 / 365) * 'Lookups and Calculations'!$F$12</f>
        <v>0</v>
      </c>
    </row>
    <row r="925" spans="1:14" x14ac:dyDescent="0.35">
      <c r="A925" s="2">
        <v>924</v>
      </c>
      <c r="B925" s="11">
        <v>0.79571469009261531</v>
      </c>
      <c r="C925" s="11">
        <v>0.62515560722072039</v>
      </c>
      <c r="D925" s="3">
        <f>B925*Dashboard!$D$11*Dashboard!$D$10*SQRT(Dashboard!$D$12/365)</f>
        <v>197561.44895041699</v>
      </c>
      <c r="E925" s="3">
        <f>IF(Dashboard!$I$3,C925*Dashboard!$E$11*Dashboard!$E$10*SQRT(Dashboard!$D$12/365),0)</f>
        <v>310429.47709719435</v>
      </c>
      <c r="F925" s="3">
        <f>D925+IF(Dashboard!$I$3,E925,0)</f>
        <v>507990.92604761134</v>
      </c>
      <c r="G925" s="3">
        <f>IF(Dashboard!$I$4, ('Lookups and Calculations'!$F$9) / (1 - 'Lookups and Calculations'!$F$10), 'Lookups and Calculations'!$F$9)</f>
        <v>1951878.888340465</v>
      </c>
      <c r="H925" s="12">
        <f t="shared" si="28"/>
        <v>0</v>
      </c>
      <c r="I925" s="12">
        <f t="shared" si="29"/>
        <v>0</v>
      </c>
      <c r="J925" s="13">
        <f>(1 - Dashboard!$I$9) * H925 * Dashboard!$I$8 * 'Lookups and Calculations'!$F$12</f>
        <v>0</v>
      </c>
      <c r="K925" s="12">
        <f>(1 - Dashboard!$I$11) * I925 * Dashboard!$I$10 * 'Lookups and Calculations'!$F$12</f>
        <v>0</v>
      </c>
      <c r="L925" s="12">
        <f>(H925 - I925) * Dashboard!$I$13 * (Dashboard!$D$12 / 365) * 'Lookups and Calculations'!$F$12</f>
        <v>0</v>
      </c>
      <c r="M925" s="3">
        <f>(G925*2) * Dashboard!$I$13 * (Dashboard!$D$12 / 365) * 'Lookups and Calculations'!$F$12</f>
        <v>1602.0878730267946</v>
      </c>
      <c r="N925" s="12">
        <f>H925 * Dashboard!$I$14 * Dashboard!$I$15 * (Dashboard!$D$12 / 365) * 'Lookups and Calculations'!$F$12</f>
        <v>0</v>
      </c>
    </row>
    <row r="926" spans="1:14" x14ac:dyDescent="0.35">
      <c r="A926" s="2">
        <v>925</v>
      </c>
      <c r="B926" s="11">
        <v>-2.0860370780906821</v>
      </c>
      <c r="C926" s="11">
        <v>0.59768445902681422</v>
      </c>
      <c r="D926" s="3">
        <f>B926*Dashboard!$D$11*Dashboard!$D$10*SQRT(Dashboard!$D$12/365)</f>
        <v>-517924.97090121784</v>
      </c>
      <c r="E926" s="3">
        <f>IF(Dashboard!$I$3,C926*Dashboard!$E$11*Dashboard!$E$10*SQRT(Dashboard!$D$12/365),0)</f>
        <v>296788.3066900273</v>
      </c>
      <c r="F926" s="3">
        <f>D926+IF(Dashboard!$I$3,E926,0)</f>
        <v>-221136.66421119054</v>
      </c>
      <c r="G926" s="3">
        <f>IF(Dashboard!$I$4, ('Lookups and Calculations'!$F$9) / (1 - 'Lookups and Calculations'!$F$10), 'Lookups and Calculations'!$F$9)</f>
        <v>1951878.888340465</v>
      </c>
      <c r="H926" s="12">
        <f t="shared" si="28"/>
        <v>0</v>
      </c>
      <c r="I926" s="12">
        <f t="shared" si="29"/>
        <v>0</v>
      </c>
      <c r="J926" s="13">
        <f>(1 - Dashboard!$I$9) * H926 * Dashboard!$I$8 * 'Lookups and Calculations'!$F$12</f>
        <v>0</v>
      </c>
      <c r="K926" s="12">
        <f>(1 - Dashboard!$I$11) * I926 * Dashboard!$I$10 * 'Lookups and Calculations'!$F$12</f>
        <v>0</v>
      </c>
      <c r="L926" s="12">
        <f>(H926 - I926) * Dashboard!$I$13 * (Dashboard!$D$12 / 365) * 'Lookups and Calculations'!$F$12</f>
        <v>0</v>
      </c>
      <c r="M926" s="3">
        <f>(G926*2) * Dashboard!$I$13 * (Dashboard!$D$12 / 365) * 'Lookups and Calculations'!$F$12</f>
        <v>1602.0878730267946</v>
      </c>
      <c r="N926" s="12">
        <f>H926 * Dashboard!$I$14 * Dashboard!$I$15 * (Dashboard!$D$12 / 365) * 'Lookups and Calculations'!$F$12</f>
        <v>0</v>
      </c>
    </row>
    <row r="927" spans="1:14" x14ac:dyDescent="0.35">
      <c r="A927" s="2">
        <v>926</v>
      </c>
      <c r="B927" s="11">
        <v>-1.2068075183980049</v>
      </c>
      <c r="C927" s="11">
        <v>1.0812126603800321</v>
      </c>
      <c r="D927" s="3">
        <f>B927*Dashboard!$D$11*Dashboard!$D$10*SQRT(Dashboard!$D$12/365)</f>
        <v>-299628.3025907398</v>
      </c>
      <c r="E927" s="3">
        <f>IF(Dashboard!$I$3,C927*Dashboard!$E$11*Dashboard!$E$10*SQRT(Dashboard!$D$12/365),0)</f>
        <v>536890.77873716806</v>
      </c>
      <c r="F927" s="3">
        <f>D927+IF(Dashboard!$I$3,E927,0)</f>
        <v>237262.47614642826</v>
      </c>
      <c r="G927" s="3">
        <f>IF(Dashboard!$I$4, ('Lookups and Calculations'!$F$9) / (1 - 'Lookups and Calculations'!$F$10), 'Lookups and Calculations'!$F$9)</f>
        <v>1951878.888340465</v>
      </c>
      <c r="H927" s="12">
        <f t="shared" si="28"/>
        <v>0</v>
      </c>
      <c r="I927" s="12">
        <f t="shared" si="29"/>
        <v>0</v>
      </c>
      <c r="J927" s="13">
        <f>(1 - Dashboard!$I$9) * H927 * Dashboard!$I$8 * 'Lookups and Calculations'!$F$12</f>
        <v>0</v>
      </c>
      <c r="K927" s="12">
        <f>(1 - Dashboard!$I$11) * I927 * Dashboard!$I$10 * 'Lookups and Calculations'!$F$12</f>
        <v>0</v>
      </c>
      <c r="L927" s="12">
        <f>(H927 - I927) * Dashboard!$I$13 * (Dashboard!$D$12 / 365) * 'Lookups and Calculations'!$F$12</f>
        <v>0</v>
      </c>
      <c r="M927" s="3">
        <f>(G927*2) * Dashboard!$I$13 * (Dashboard!$D$12 / 365) * 'Lookups and Calculations'!$F$12</f>
        <v>1602.0878730267946</v>
      </c>
      <c r="N927" s="12">
        <f>H927 * Dashboard!$I$14 * Dashboard!$I$15 * (Dashboard!$D$12 / 365) * 'Lookups and Calculations'!$F$12</f>
        <v>0</v>
      </c>
    </row>
    <row r="928" spans="1:14" x14ac:dyDescent="0.35">
      <c r="A928" s="2">
        <v>927</v>
      </c>
      <c r="B928" s="11">
        <v>0.17642422386785897</v>
      </c>
      <c r="C928" s="11">
        <v>7.6737311896511146E-2</v>
      </c>
      <c r="D928" s="3">
        <f>B928*Dashboard!$D$11*Dashboard!$D$10*SQRT(Dashboard!$D$12/365)</f>
        <v>43802.917969542759</v>
      </c>
      <c r="E928" s="3">
        <f>IF(Dashboard!$I$3,C928*Dashboard!$E$11*Dashboard!$E$10*SQRT(Dashboard!$D$12/365),0)</f>
        <v>38104.9507206415</v>
      </c>
      <c r="F928" s="3">
        <f>D928+IF(Dashboard!$I$3,E928,0)</f>
        <v>81907.868690184259</v>
      </c>
      <c r="G928" s="3">
        <f>IF(Dashboard!$I$4, ('Lookups and Calculations'!$F$9) / (1 - 'Lookups and Calculations'!$F$10), 'Lookups and Calculations'!$F$9)</f>
        <v>1951878.888340465</v>
      </c>
      <c r="H928" s="12">
        <f t="shared" si="28"/>
        <v>0</v>
      </c>
      <c r="I928" s="12">
        <f t="shared" si="29"/>
        <v>0</v>
      </c>
      <c r="J928" s="13">
        <f>(1 - Dashboard!$I$9) * H928 * Dashboard!$I$8 * 'Lookups and Calculations'!$F$12</f>
        <v>0</v>
      </c>
      <c r="K928" s="12">
        <f>(1 - Dashboard!$I$11) * I928 * Dashboard!$I$10 * 'Lookups and Calculations'!$F$12</f>
        <v>0</v>
      </c>
      <c r="L928" s="12">
        <f>(H928 - I928) * Dashboard!$I$13 * (Dashboard!$D$12 / 365) * 'Lookups and Calculations'!$F$12</f>
        <v>0</v>
      </c>
      <c r="M928" s="3">
        <f>(G928*2) * Dashboard!$I$13 * (Dashboard!$D$12 / 365) * 'Lookups and Calculations'!$F$12</f>
        <v>1602.0878730267946</v>
      </c>
      <c r="N928" s="12">
        <f>H928 * Dashboard!$I$14 * Dashboard!$I$15 * (Dashboard!$D$12 / 365) * 'Lookups and Calculations'!$F$12</f>
        <v>0</v>
      </c>
    </row>
    <row r="929" spans="1:14" x14ac:dyDescent="0.35">
      <c r="A929" s="2">
        <v>928</v>
      </c>
      <c r="B929" s="11">
        <v>0.16698974789453067</v>
      </c>
      <c r="C929" s="11">
        <v>-1.0608852232978636</v>
      </c>
      <c r="D929" s="3">
        <f>B929*Dashboard!$D$11*Dashboard!$D$10*SQRT(Dashboard!$D$12/365)</f>
        <v>41460.509608121538</v>
      </c>
      <c r="E929" s="3">
        <f>IF(Dashboard!$I$3,C929*Dashboard!$E$11*Dashboard!$E$10*SQRT(Dashboard!$D$12/365),0)</f>
        <v>-526796.91475952999</v>
      </c>
      <c r="F929" s="3">
        <f>D929+IF(Dashboard!$I$3,E929,0)</f>
        <v>-485336.40515140846</v>
      </c>
      <c r="G929" s="3">
        <f>IF(Dashboard!$I$4, ('Lookups and Calculations'!$F$9) / (1 - 'Lookups and Calculations'!$F$10), 'Lookups and Calculations'!$F$9)</f>
        <v>1951878.888340465</v>
      </c>
      <c r="H929" s="12">
        <f t="shared" si="28"/>
        <v>0</v>
      </c>
      <c r="I929" s="12">
        <f t="shared" si="29"/>
        <v>0</v>
      </c>
      <c r="J929" s="13">
        <f>(1 - Dashboard!$I$9) * H929 * Dashboard!$I$8 * 'Lookups and Calculations'!$F$12</f>
        <v>0</v>
      </c>
      <c r="K929" s="12">
        <f>(1 - Dashboard!$I$11) * I929 * Dashboard!$I$10 * 'Lookups and Calculations'!$F$12</f>
        <v>0</v>
      </c>
      <c r="L929" s="12">
        <f>(H929 - I929) * Dashboard!$I$13 * (Dashboard!$D$12 / 365) * 'Lookups and Calculations'!$F$12</f>
        <v>0</v>
      </c>
      <c r="M929" s="3">
        <f>(G929*2) * Dashboard!$I$13 * (Dashboard!$D$12 / 365) * 'Lookups and Calculations'!$F$12</f>
        <v>1602.0878730267946</v>
      </c>
      <c r="N929" s="12">
        <f>H929 * Dashboard!$I$14 * Dashboard!$I$15 * (Dashboard!$D$12 / 365) * 'Lookups and Calculations'!$F$12</f>
        <v>0</v>
      </c>
    </row>
    <row r="930" spans="1:14" x14ac:dyDescent="0.35">
      <c r="A930" s="2">
        <v>929</v>
      </c>
      <c r="B930" s="11">
        <v>-1.7283174464796469</v>
      </c>
      <c r="C930" s="11">
        <v>-0.27578379818298587</v>
      </c>
      <c r="D930" s="3">
        <f>B930*Dashboard!$D$11*Dashboard!$D$10*SQRT(Dashboard!$D$12/365)</f>
        <v>-429109.70882422908</v>
      </c>
      <c r="E930" s="3">
        <f>IF(Dashboard!$I$3,C930*Dashboard!$E$11*Dashboard!$E$10*SQRT(Dashboard!$D$12/365),0)</f>
        <v>-136944.1772144197</v>
      </c>
      <c r="F930" s="3">
        <f>D930+IF(Dashboard!$I$3,E930,0)</f>
        <v>-566053.88603864878</v>
      </c>
      <c r="G930" s="3">
        <f>IF(Dashboard!$I$4, ('Lookups and Calculations'!$F$9) / (1 - 'Lookups and Calculations'!$F$10), 'Lookups and Calculations'!$F$9)</f>
        <v>1951878.888340465</v>
      </c>
      <c r="H930" s="12">
        <f t="shared" si="28"/>
        <v>0</v>
      </c>
      <c r="I930" s="12">
        <f t="shared" si="29"/>
        <v>0</v>
      </c>
      <c r="J930" s="13">
        <f>(1 - Dashboard!$I$9) * H930 * Dashboard!$I$8 * 'Lookups and Calculations'!$F$12</f>
        <v>0</v>
      </c>
      <c r="K930" s="12">
        <f>(1 - Dashboard!$I$11) * I930 * Dashboard!$I$10 * 'Lookups and Calculations'!$F$12</f>
        <v>0</v>
      </c>
      <c r="L930" s="12">
        <f>(H930 - I930) * Dashboard!$I$13 * (Dashboard!$D$12 / 365) * 'Lookups and Calculations'!$F$12</f>
        <v>0</v>
      </c>
      <c r="M930" s="3">
        <f>(G930*2) * Dashboard!$I$13 * (Dashboard!$D$12 / 365) * 'Lookups and Calculations'!$F$12</f>
        <v>1602.0878730267946</v>
      </c>
      <c r="N930" s="12">
        <f>H930 * Dashboard!$I$14 * Dashboard!$I$15 * (Dashboard!$D$12 / 365) * 'Lookups and Calculations'!$F$12</f>
        <v>0</v>
      </c>
    </row>
    <row r="931" spans="1:14" x14ac:dyDescent="0.35">
      <c r="A931" s="2">
        <v>930</v>
      </c>
      <c r="B931" s="11">
        <v>-0.24260169786632252</v>
      </c>
      <c r="C931" s="11">
        <v>0.30636037796412086</v>
      </c>
      <c r="D931" s="3">
        <f>B931*Dashboard!$D$11*Dashboard!$D$10*SQRT(Dashboard!$D$12/365)</f>
        <v>-60233.578121730308</v>
      </c>
      <c r="E931" s="3">
        <f>IF(Dashboard!$I$3,C931*Dashboard!$E$11*Dashboard!$E$10*SQRT(Dashboard!$D$12/365),0)</f>
        <v>152127.39170253213</v>
      </c>
      <c r="F931" s="3">
        <f>D931+IF(Dashboard!$I$3,E931,0)</f>
        <v>91893.813580801827</v>
      </c>
      <c r="G931" s="3">
        <f>IF(Dashboard!$I$4, ('Lookups and Calculations'!$F$9) / (1 - 'Lookups and Calculations'!$F$10), 'Lookups and Calculations'!$F$9)</f>
        <v>1951878.888340465</v>
      </c>
      <c r="H931" s="12">
        <f t="shared" si="28"/>
        <v>0</v>
      </c>
      <c r="I931" s="12">
        <f t="shared" si="29"/>
        <v>0</v>
      </c>
      <c r="J931" s="13">
        <f>(1 - Dashboard!$I$9) * H931 * Dashboard!$I$8 * 'Lookups and Calculations'!$F$12</f>
        <v>0</v>
      </c>
      <c r="K931" s="12">
        <f>(1 - Dashboard!$I$11) * I931 * Dashboard!$I$10 * 'Lookups and Calculations'!$F$12</f>
        <v>0</v>
      </c>
      <c r="L931" s="12">
        <f>(H931 - I931) * Dashboard!$I$13 * (Dashboard!$D$12 / 365) * 'Lookups and Calculations'!$F$12</f>
        <v>0</v>
      </c>
      <c r="M931" s="3">
        <f>(G931*2) * Dashboard!$I$13 * (Dashboard!$D$12 / 365) * 'Lookups and Calculations'!$F$12</f>
        <v>1602.0878730267946</v>
      </c>
      <c r="N931" s="12">
        <f>H931 * Dashboard!$I$14 * Dashboard!$I$15 * (Dashboard!$D$12 / 365) * 'Lookups and Calculations'!$F$12</f>
        <v>0</v>
      </c>
    </row>
    <row r="932" spans="1:14" x14ac:dyDescent="0.35">
      <c r="A932" s="2">
        <v>931</v>
      </c>
      <c r="B932" s="11">
        <v>1.2566969925257225</v>
      </c>
      <c r="C932" s="11">
        <v>-0.71901220759980611</v>
      </c>
      <c r="D932" s="3">
        <f>B932*Dashboard!$D$11*Dashboard!$D$10*SQRT(Dashboard!$D$12/365)</f>
        <v>312014.94936095219</v>
      </c>
      <c r="E932" s="3">
        <f>IF(Dashboard!$I$3,C932*Dashboard!$E$11*Dashboard!$E$10*SQRT(Dashboard!$D$12/365),0)</f>
        <v>-357035.24219195271</v>
      </c>
      <c r="F932" s="3">
        <f>D932+IF(Dashboard!$I$3,E932,0)</f>
        <v>-45020.292831000523</v>
      </c>
      <c r="G932" s="3">
        <f>IF(Dashboard!$I$4, ('Lookups and Calculations'!$F$9) / (1 - 'Lookups and Calculations'!$F$10), 'Lookups and Calculations'!$F$9)</f>
        <v>1951878.888340465</v>
      </c>
      <c r="H932" s="12">
        <f t="shared" si="28"/>
        <v>0</v>
      </c>
      <c r="I932" s="12">
        <f t="shared" si="29"/>
        <v>0</v>
      </c>
      <c r="J932" s="13">
        <f>(1 - Dashboard!$I$9) * H932 * Dashboard!$I$8 * 'Lookups and Calculations'!$F$12</f>
        <v>0</v>
      </c>
      <c r="K932" s="12">
        <f>(1 - Dashboard!$I$11) * I932 * Dashboard!$I$10 * 'Lookups and Calculations'!$F$12</f>
        <v>0</v>
      </c>
      <c r="L932" s="12">
        <f>(H932 - I932) * Dashboard!$I$13 * (Dashboard!$D$12 / 365) * 'Lookups and Calculations'!$F$12</f>
        <v>0</v>
      </c>
      <c r="M932" s="3">
        <f>(G932*2) * Dashboard!$I$13 * (Dashboard!$D$12 / 365) * 'Lookups and Calculations'!$F$12</f>
        <v>1602.0878730267946</v>
      </c>
      <c r="N932" s="12">
        <f>H932 * Dashboard!$I$14 * Dashboard!$I$15 * (Dashboard!$D$12 / 365) * 'Lookups and Calculations'!$F$12</f>
        <v>0</v>
      </c>
    </row>
    <row r="933" spans="1:14" x14ac:dyDescent="0.35">
      <c r="A933" s="2">
        <v>932</v>
      </c>
      <c r="B933" s="11">
        <v>1.3016112512962763</v>
      </c>
      <c r="C933" s="11">
        <v>-0.60666091453669335</v>
      </c>
      <c r="D933" s="3">
        <f>B933*Dashboard!$D$11*Dashboard!$D$10*SQRT(Dashboard!$D$12/365)</f>
        <v>323166.34087316843</v>
      </c>
      <c r="E933" s="3">
        <f>IF(Dashboard!$I$3,C933*Dashboard!$E$11*Dashboard!$E$10*SQRT(Dashboard!$D$12/365),0)</f>
        <v>-301245.6871532792</v>
      </c>
      <c r="F933" s="3">
        <f>D933+IF(Dashboard!$I$3,E933,0)</f>
        <v>21920.653719889233</v>
      </c>
      <c r="G933" s="3">
        <f>IF(Dashboard!$I$4, ('Lookups and Calculations'!$F$9) / (1 - 'Lookups and Calculations'!$F$10), 'Lookups and Calculations'!$F$9)</f>
        <v>1951878.888340465</v>
      </c>
      <c r="H933" s="12">
        <f t="shared" si="28"/>
        <v>0</v>
      </c>
      <c r="I933" s="12">
        <f t="shared" si="29"/>
        <v>0</v>
      </c>
      <c r="J933" s="13">
        <f>(1 - Dashboard!$I$9) * H933 * Dashboard!$I$8 * 'Lookups and Calculations'!$F$12</f>
        <v>0</v>
      </c>
      <c r="K933" s="12">
        <f>(1 - Dashboard!$I$11) * I933 * Dashboard!$I$10 * 'Lookups and Calculations'!$F$12</f>
        <v>0</v>
      </c>
      <c r="L933" s="12">
        <f>(H933 - I933) * Dashboard!$I$13 * (Dashboard!$D$12 / 365) * 'Lookups and Calculations'!$F$12</f>
        <v>0</v>
      </c>
      <c r="M933" s="3">
        <f>(G933*2) * Dashboard!$I$13 * (Dashboard!$D$12 / 365) * 'Lookups and Calculations'!$F$12</f>
        <v>1602.0878730267946</v>
      </c>
      <c r="N933" s="12">
        <f>H933 * Dashboard!$I$14 * Dashboard!$I$15 * (Dashboard!$D$12 / 365) * 'Lookups and Calculations'!$F$12</f>
        <v>0</v>
      </c>
    </row>
    <row r="934" spans="1:14" x14ac:dyDescent="0.35">
      <c r="A934" s="2">
        <v>933</v>
      </c>
      <c r="B934" s="11">
        <v>0.64792832127379874</v>
      </c>
      <c r="C934" s="11">
        <v>0.11365013545754503</v>
      </c>
      <c r="D934" s="3">
        <f>B934*Dashboard!$D$11*Dashboard!$D$10*SQRT(Dashboard!$D$12/365)</f>
        <v>160868.78822353281</v>
      </c>
      <c r="E934" s="3">
        <f>IF(Dashboard!$I$3,C934*Dashboard!$E$11*Dashboard!$E$10*SQRT(Dashboard!$D$12/365),0)</f>
        <v>56434.512807072628</v>
      </c>
      <c r="F934" s="3">
        <f>D934+IF(Dashboard!$I$3,E934,0)</f>
        <v>217303.30103060545</v>
      </c>
      <c r="G934" s="3">
        <f>IF(Dashboard!$I$4, ('Lookups and Calculations'!$F$9) / (1 - 'Lookups and Calculations'!$F$10), 'Lookups and Calculations'!$F$9)</f>
        <v>1951878.888340465</v>
      </c>
      <c r="H934" s="12">
        <f t="shared" si="28"/>
        <v>0</v>
      </c>
      <c r="I934" s="12">
        <f t="shared" si="29"/>
        <v>0</v>
      </c>
      <c r="J934" s="13">
        <f>(1 - Dashboard!$I$9) * H934 * Dashboard!$I$8 * 'Lookups and Calculations'!$F$12</f>
        <v>0</v>
      </c>
      <c r="K934" s="12">
        <f>(1 - Dashboard!$I$11) * I934 * Dashboard!$I$10 * 'Lookups and Calculations'!$F$12</f>
        <v>0</v>
      </c>
      <c r="L934" s="12">
        <f>(H934 - I934) * Dashboard!$I$13 * (Dashboard!$D$12 / 365) * 'Lookups and Calculations'!$F$12</f>
        <v>0</v>
      </c>
      <c r="M934" s="3">
        <f>(G934*2) * Dashboard!$I$13 * (Dashboard!$D$12 / 365) * 'Lookups and Calculations'!$F$12</f>
        <v>1602.0878730267946</v>
      </c>
      <c r="N934" s="12">
        <f>H934 * Dashboard!$I$14 * Dashboard!$I$15 * (Dashboard!$D$12 / 365) * 'Lookups and Calculations'!$F$12</f>
        <v>0</v>
      </c>
    </row>
    <row r="935" spans="1:14" x14ac:dyDescent="0.35">
      <c r="A935" s="2">
        <v>934</v>
      </c>
      <c r="B935" s="11">
        <v>0.48222424009880027</v>
      </c>
      <c r="C935" s="11">
        <v>-1.6521846536365978</v>
      </c>
      <c r="D935" s="3">
        <f>B935*Dashboard!$D$11*Dashboard!$D$10*SQRT(Dashboard!$D$12/365)</f>
        <v>119727.48621977077</v>
      </c>
      <c r="E935" s="3">
        <f>IF(Dashboard!$I$3,C935*Dashboard!$E$11*Dashboard!$E$10*SQRT(Dashboard!$D$12/365),0)</f>
        <v>-820414.64904486737</v>
      </c>
      <c r="F935" s="3">
        <f>D935+IF(Dashboard!$I$3,E935,0)</f>
        <v>-700687.16282509663</v>
      </c>
      <c r="G935" s="3">
        <f>IF(Dashboard!$I$4, ('Lookups and Calculations'!$F$9) / (1 - 'Lookups and Calculations'!$F$10), 'Lookups and Calculations'!$F$9)</f>
        <v>1951878.888340465</v>
      </c>
      <c r="H935" s="12">
        <f t="shared" si="28"/>
        <v>0</v>
      </c>
      <c r="I935" s="12">
        <f t="shared" si="29"/>
        <v>0</v>
      </c>
      <c r="J935" s="13">
        <f>(1 - Dashboard!$I$9) * H935 * Dashboard!$I$8 * 'Lookups and Calculations'!$F$12</f>
        <v>0</v>
      </c>
      <c r="K935" s="12">
        <f>(1 - Dashboard!$I$11) * I935 * Dashboard!$I$10 * 'Lookups and Calculations'!$F$12</f>
        <v>0</v>
      </c>
      <c r="L935" s="12">
        <f>(H935 - I935) * Dashboard!$I$13 * (Dashboard!$D$12 / 365) * 'Lookups and Calculations'!$F$12</f>
        <v>0</v>
      </c>
      <c r="M935" s="3">
        <f>(G935*2) * Dashboard!$I$13 * (Dashboard!$D$12 / 365) * 'Lookups and Calculations'!$F$12</f>
        <v>1602.0878730267946</v>
      </c>
      <c r="N935" s="12">
        <f>H935 * Dashboard!$I$14 * Dashboard!$I$15 * (Dashboard!$D$12 / 365) * 'Lookups and Calculations'!$F$12</f>
        <v>0</v>
      </c>
    </row>
    <row r="936" spans="1:14" x14ac:dyDescent="0.35">
      <c r="A936" s="2">
        <v>935</v>
      </c>
      <c r="B936" s="11">
        <v>-0.54490461046727823</v>
      </c>
      <c r="C936" s="11">
        <v>-2.0563694015582931E-2</v>
      </c>
      <c r="D936" s="3">
        <f>B936*Dashboard!$D$11*Dashboard!$D$10*SQRT(Dashboard!$D$12/365)</f>
        <v>-135289.87930478971</v>
      </c>
      <c r="E936" s="3">
        <f>IF(Dashboard!$I$3,C936*Dashboard!$E$11*Dashboard!$E$10*SQRT(Dashboard!$D$12/365),0)</f>
        <v>-10211.180555228226</v>
      </c>
      <c r="F936" s="3">
        <f>D936+IF(Dashboard!$I$3,E936,0)</f>
        <v>-145501.05986001794</v>
      </c>
      <c r="G936" s="3">
        <f>IF(Dashboard!$I$4, ('Lookups and Calculations'!$F$9) / (1 - 'Lookups and Calculations'!$F$10), 'Lookups and Calculations'!$F$9)</f>
        <v>1951878.888340465</v>
      </c>
      <c r="H936" s="12">
        <f t="shared" si="28"/>
        <v>0</v>
      </c>
      <c r="I936" s="12">
        <f t="shared" si="29"/>
        <v>0</v>
      </c>
      <c r="J936" s="13">
        <f>(1 - Dashboard!$I$9) * H936 * Dashboard!$I$8 * 'Lookups and Calculations'!$F$12</f>
        <v>0</v>
      </c>
      <c r="K936" s="12">
        <f>(1 - Dashboard!$I$11) * I936 * Dashboard!$I$10 * 'Lookups and Calculations'!$F$12</f>
        <v>0</v>
      </c>
      <c r="L936" s="12">
        <f>(H936 - I936) * Dashboard!$I$13 * (Dashboard!$D$12 / 365) * 'Lookups and Calculations'!$F$12</f>
        <v>0</v>
      </c>
      <c r="M936" s="3">
        <f>(G936*2) * Dashboard!$I$13 * (Dashboard!$D$12 / 365) * 'Lookups and Calculations'!$F$12</f>
        <v>1602.0878730267946</v>
      </c>
      <c r="N936" s="12">
        <f>H936 * Dashboard!$I$14 * Dashboard!$I$15 * (Dashboard!$D$12 / 365) * 'Lookups and Calculations'!$F$12</f>
        <v>0</v>
      </c>
    </row>
    <row r="937" spans="1:14" x14ac:dyDescent="0.35">
      <c r="A937" s="2">
        <v>936</v>
      </c>
      <c r="B937" s="11">
        <v>-0.54457429459653772</v>
      </c>
      <c r="C937" s="11">
        <v>-1.1114857295693448</v>
      </c>
      <c r="D937" s="3">
        <f>B937*Dashboard!$D$11*Dashboard!$D$10*SQRT(Dashboard!$D$12/365)</f>
        <v>-135207.8678968726</v>
      </c>
      <c r="E937" s="3">
        <f>IF(Dashboard!$I$3,C937*Dashboard!$E$11*Dashboard!$E$10*SQRT(Dashboard!$D$12/365),0)</f>
        <v>-551923.28093345324</v>
      </c>
      <c r="F937" s="3">
        <f>D937+IF(Dashboard!$I$3,E937,0)</f>
        <v>-687131.14883032581</v>
      </c>
      <c r="G937" s="3">
        <f>IF(Dashboard!$I$4, ('Lookups and Calculations'!$F$9) / (1 - 'Lookups and Calculations'!$F$10), 'Lookups and Calculations'!$F$9)</f>
        <v>1951878.888340465</v>
      </c>
      <c r="H937" s="12">
        <f t="shared" si="28"/>
        <v>0</v>
      </c>
      <c r="I937" s="12">
        <f t="shared" si="29"/>
        <v>0</v>
      </c>
      <c r="J937" s="13">
        <f>(1 - Dashboard!$I$9) * H937 * Dashboard!$I$8 * 'Lookups and Calculations'!$F$12</f>
        <v>0</v>
      </c>
      <c r="K937" s="12">
        <f>(1 - Dashboard!$I$11) * I937 * Dashboard!$I$10 * 'Lookups and Calculations'!$F$12</f>
        <v>0</v>
      </c>
      <c r="L937" s="12">
        <f>(H937 - I937) * Dashboard!$I$13 * (Dashboard!$D$12 / 365) * 'Lookups and Calculations'!$F$12</f>
        <v>0</v>
      </c>
      <c r="M937" s="3">
        <f>(G937*2) * Dashboard!$I$13 * (Dashboard!$D$12 / 365) * 'Lookups and Calculations'!$F$12</f>
        <v>1602.0878730267946</v>
      </c>
      <c r="N937" s="12">
        <f>H937 * Dashboard!$I$14 * Dashboard!$I$15 * (Dashboard!$D$12 / 365) * 'Lookups and Calculations'!$F$12</f>
        <v>0</v>
      </c>
    </row>
    <row r="938" spans="1:14" x14ac:dyDescent="0.35">
      <c r="A938" s="2">
        <v>937</v>
      </c>
      <c r="B938" s="11">
        <v>0.17307517299243189</v>
      </c>
      <c r="C938" s="11">
        <v>-0.43536053346943665</v>
      </c>
      <c r="D938" s="3">
        <f>B938*Dashboard!$D$11*Dashboard!$D$10*SQRT(Dashboard!$D$12/365)</f>
        <v>42971.409701823039</v>
      </c>
      <c r="E938" s="3">
        <f>IF(Dashboard!$I$3,C938*Dashboard!$E$11*Dashboard!$E$10*SQRT(Dashboard!$D$12/365),0)</f>
        <v>-216184.16469862446</v>
      </c>
      <c r="F938" s="3">
        <f>D938+IF(Dashboard!$I$3,E938,0)</f>
        <v>-173212.75499680144</v>
      </c>
      <c r="G938" s="3">
        <f>IF(Dashboard!$I$4, ('Lookups and Calculations'!$F$9) / (1 - 'Lookups and Calculations'!$F$10), 'Lookups and Calculations'!$F$9)</f>
        <v>1951878.888340465</v>
      </c>
      <c r="H938" s="12">
        <f t="shared" si="28"/>
        <v>0</v>
      </c>
      <c r="I938" s="12">
        <f t="shared" si="29"/>
        <v>0</v>
      </c>
      <c r="J938" s="13">
        <f>(1 - Dashboard!$I$9) * H938 * Dashboard!$I$8 * 'Lookups and Calculations'!$F$12</f>
        <v>0</v>
      </c>
      <c r="K938" s="12">
        <f>(1 - Dashboard!$I$11) * I938 * Dashboard!$I$10 * 'Lookups and Calculations'!$F$12</f>
        <v>0</v>
      </c>
      <c r="L938" s="12">
        <f>(H938 - I938) * Dashboard!$I$13 * (Dashboard!$D$12 / 365) * 'Lookups and Calculations'!$F$12</f>
        <v>0</v>
      </c>
      <c r="M938" s="3">
        <f>(G938*2) * Dashboard!$I$13 * (Dashboard!$D$12 / 365) * 'Lookups and Calculations'!$F$12</f>
        <v>1602.0878730267946</v>
      </c>
      <c r="N938" s="12">
        <f>H938 * Dashboard!$I$14 * Dashboard!$I$15 * (Dashboard!$D$12 / 365) * 'Lookups and Calculations'!$F$12</f>
        <v>0</v>
      </c>
    </row>
    <row r="939" spans="1:14" x14ac:dyDescent="0.35">
      <c r="A939" s="2">
        <v>938</v>
      </c>
      <c r="B939" s="11">
        <v>-2.018807623834928</v>
      </c>
      <c r="C939" s="11">
        <v>-0.12031882198578084</v>
      </c>
      <c r="D939" s="3">
        <f>B939*Dashboard!$D$11*Dashboard!$D$10*SQRT(Dashboard!$D$12/365)</f>
        <v>-501233.12323234213</v>
      </c>
      <c r="E939" s="3">
        <f>IF(Dashboard!$I$3,C939*Dashboard!$E$11*Dashboard!$E$10*SQRT(Dashboard!$D$12/365),0)</f>
        <v>-59745.939351079367</v>
      </c>
      <c r="F939" s="3">
        <f>D939+IF(Dashboard!$I$3,E939,0)</f>
        <v>-560979.06258342147</v>
      </c>
      <c r="G939" s="3">
        <f>IF(Dashboard!$I$4, ('Lookups and Calculations'!$F$9) / (1 - 'Lookups and Calculations'!$F$10), 'Lookups and Calculations'!$F$9)</f>
        <v>1951878.888340465</v>
      </c>
      <c r="H939" s="12">
        <f t="shared" si="28"/>
        <v>0</v>
      </c>
      <c r="I939" s="12">
        <f t="shared" si="29"/>
        <v>0</v>
      </c>
      <c r="J939" s="13">
        <f>(1 - Dashboard!$I$9) * H939 * Dashboard!$I$8 * 'Lookups and Calculations'!$F$12</f>
        <v>0</v>
      </c>
      <c r="K939" s="12">
        <f>(1 - Dashboard!$I$11) * I939 * Dashboard!$I$10 * 'Lookups and Calculations'!$F$12</f>
        <v>0</v>
      </c>
      <c r="L939" s="12">
        <f>(H939 - I939) * Dashboard!$I$13 * (Dashboard!$D$12 / 365) * 'Lookups and Calculations'!$F$12</f>
        <v>0</v>
      </c>
      <c r="M939" s="3">
        <f>(G939*2) * Dashboard!$I$13 * (Dashboard!$D$12 / 365) * 'Lookups and Calculations'!$F$12</f>
        <v>1602.0878730267946</v>
      </c>
      <c r="N939" s="12">
        <f>H939 * Dashboard!$I$14 * Dashboard!$I$15 * (Dashboard!$D$12 / 365) * 'Lookups and Calculations'!$F$12</f>
        <v>0</v>
      </c>
    </row>
    <row r="940" spans="1:14" x14ac:dyDescent="0.35">
      <c r="A940" s="2">
        <v>939</v>
      </c>
      <c r="B940" s="11">
        <v>-0.39474356841973501</v>
      </c>
      <c r="C940" s="11">
        <v>-1.7022289711993546</v>
      </c>
      <c r="D940" s="3">
        <f>B940*Dashboard!$D$11*Dashboard!$D$10*SQRT(Dashboard!$D$12/365)</f>
        <v>-98007.630513625307</v>
      </c>
      <c r="E940" s="3">
        <f>IF(Dashboard!$I$3,C940*Dashboard!$E$11*Dashboard!$E$10*SQRT(Dashboard!$D$12/365),0)</f>
        <v>-845264.83218848193</v>
      </c>
      <c r="F940" s="3">
        <f>D940+IF(Dashboard!$I$3,E940,0)</f>
        <v>-943272.46270210727</v>
      </c>
      <c r="G940" s="3">
        <f>IF(Dashboard!$I$4, ('Lookups and Calculations'!$F$9) / (1 - 'Lookups and Calculations'!$F$10), 'Lookups and Calculations'!$F$9)</f>
        <v>1951878.888340465</v>
      </c>
      <c r="H940" s="12">
        <f t="shared" si="28"/>
        <v>0</v>
      </c>
      <c r="I940" s="12">
        <f t="shared" si="29"/>
        <v>0</v>
      </c>
      <c r="J940" s="13">
        <f>(1 - Dashboard!$I$9) * H940 * Dashboard!$I$8 * 'Lookups and Calculations'!$F$12</f>
        <v>0</v>
      </c>
      <c r="K940" s="12">
        <f>(1 - Dashboard!$I$11) * I940 * Dashboard!$I$10 * 'Lookups and Calculations'!$F$12</f>
        <v>0</v>
      </c>
      <c r="L940" s="12">
        <f>(H940 - I940) * Dashboard!$I$13 * (Dashboard!$D$12 / 365) * 'Lookups and Calculations'!$F$12</f>
        <v>0</v>
      </c>
      <c r="M940" s="3">
        <f>(G940*2) * Dashboard!$I$13 * (Dashboard!$D$12 / 365) * 'Lookups and Calculations'!$F$12</f>
        <v>1602.0878730267946</v>
      </c>
      <c r="N940" s="12">
        <f>H940 * Dashboard!$I$14 * Dashboard!$I$15 * (Dashboard!$D$12 / 365) * 'Lookups and Calculations'!$F$12</f>
        <v>0</v>
      </c>
    </row>
    <row r="941" spans="1:14" x14ac:dyDescent="0.35">
      <c r="A941" s="2">
        <v>940</v>
      </c>
      <c r="B941" s="11">
        <v>2.5905110675320193</v>
      </c>
      <c r="C941" s="11">
        <v>-0.1331576309864114</v>
      </c>
      <c r="D941" s="3">
        <f>B941*Dashboard!$D$11*Dashboard!$D$10*SQRT(Dashboard!$D$12/365)</f>
        <v>643176.66419373173</v>
      </c>
      <c r="E941" s="3">
        <f>IF(Dashboard!$I$3,C941*Dashboard!$E$11*Dashboard!$E$10*SQRT(Dashboard!$D$12/365),0)</f>
        <v>-66121.223710017119</v>
      </c>
      <c r="F941" s="3">
        <f>D941+IF(Dashboard!$I$3,E941,0)</f>
        <v>577055.44048371457</v>
      </c>
      <c r="G941" s="3">
        <f>IF(Dashboard!$I$4, ('Lookups and Calculations'!$F$9) / (1 - 'Lookups and Calculations'!$F$10), 'Lookups and Calculations'!$F$9)</f>
        <v>1951878.888340465</v>
      </c>
      <c r="H941" s="12">
        <f t="shared" si="28"/>
        <v>0</v>
      </c>
      <c r="I941" s="12">
        <f t="shared" si="29"/>
        <v>0</v>
      </c>
      <c r="J941" s="13">
        <f>(1 - Dashboard!$I$9) * H941 * Dashboard!$I$8 * 'Lookups and Calculations'!$F$12</f>
        <v>0</v>
      </c>
      <c r="K941" s="12">
        <f>(1 - Dashboard!$I$11) * I941 * Dashboard!$I$10 * 'Lookups and Calculations'!$F$12</f>
        <v>0</v>
      </c>
      <c r="L941" s="12">
        <f>(H941 - I941) * Dashboard!$I$13 * (Dashboard!$D$12 / 365) * 'Lookups and Calculations'!$F$12</f>
        <v>0</v>
      </c>
      <c r="M941" s="3">
        <f>(G941*2) * Dashboard!$I$13 * (Dashboard!$D$12 / 365) * 'Lookups and Calculations'!$F$12</f>
        <v>1602.0878730267946</v>
      </c>
      <c r="N941" s="12">
        <f>H941 * Dashboard!$I$14 * Dashboard!$I$15 * (Dashboard!$D$12 / 365) * 'Lookups and Calculations'!$F$12</f>
        <v>0</v>
      </c>
    </row>
    <row r="942" spans="1:14" x14ac:dyDescent="0.35">
      <c r="A942" s="2">
        <v>941</v>
      </c>
      <c r="B942" s="11">
        <v>1.1072602078658786</v>
      </c>
      <c r="C942" s="11">
        <v>-0.75967165440839934</v>
      </c>
      <c r="D942" s="3">
        <f>B942*Dashboard!$D$11*Dashboard!$D$10*SQRT(Dashboard!$D$12/365)</f>
        <v>274912.52047346492</v>
      </c>
      <c r="E942" s="3">
        <f>IF(Dashboard!$I$3,C942*Dashboard!$E$11*Dashboard!$E$10*SQRT(Dashboard!$D$12/365),0)</f>
        <v>-377225.24075561657</v>
      </c>
      <c r="F942" s="3">
        <f>D942+IF(Dashboard!$I$3,E942,0)</f>
        <v>-102312.72028215165</v>
      </c>
      <c r="G942" s="3">
        <f>IF(Dashboard!$I$4, ('Lookups and Calculations'!$F$9) / (1 - 'Lookups and Calculations'!$F$10), 'Lookups and Calculations'!$F$9)</f>
        <v>1951878.888340465</v>
      </c>
      <c r="H942" s="12">
        <f t="shared" si="28"/>
        <v>0</v>
      </c>
      <c r="I942" s="12">
        <f t="shared" si="29"/>
        <v>0</v>
      </c>
      <c r="J942" s="13">
        <f>(1 - Dashboard!$I$9) * H942 * Dashboard!$I$8 * 'Lookups and Calculations'!$F$12</f>
        <v>0</v>
      </c>
      <c r="K942" s="12">
        <f>(1 - Dashboard!$I$11) * I942 * Dashboard!$I$10 * 'Lookups and Calculations'!$F$12</f>
        <v>0</v>
      </c>
      <c r="L942" s="12">
        <f>(H942 - I942) * Dashboard!$I$13 * (Dashboard!$D$12 / 365) * 'Lookups and Calculations'!$F$12</f>
        <v>0</v>
      </c>
      <c r="M942" s="3">
        <f>(G942*2) * Dashboard!$I$13 * (Dashboard!$D$12 / 365) * 'Lookups and Calculations'!$F$12</f>
        <v>1602.0878730267946</v>
      </c>
      <c r="N942" s="12">
        <f>H942 * Dashboard!$I$14 * Dashboard!$I$15 * (Dashboard!$D$12 / 365) * 'Lookups and Calculations'!$F$12</f>
        <v>0</v>
      </c>
    </row>
    <row r="943" spans="1:14" x14ac:dyDescent="0.35">
      <c r="A943" s="2">
        <v>942</v>
      </c>
      <c r="B943" s="11">
        <v>-1.3901694215535693E-2</v>
      </c>
      <c r="C943" s="11">
        <v>-1.3579727469648057</v>
      </c>
      <c r="D943" s="3">
        <f>B943*Dashboard!$D$11*Dashboard!$D$10*SQRT(Dashboard!$D$12/365)</f>
        <v>-3451.5371982980441</v>
      </c>
      <c r="E943" s="3">
        <f>IF(Dashboard!$I$3,C943*Dashboard!$E$11*Dashboard!$E$10*SQRT(Dashboard!$D$12/365),0)</f>
        <v>-674319.74516976404</v>
      </c>
      <c r="F943" s="3">
        <f>D943+IF(Dashboard!$I$3,E943,0)</f>
        <v>-677771.28236806206</v>
      </c>
      <c r="G943" s="3">
        <f>IF(Dashboard!$I$4, ('Lookups and Calculations'!$F$9) / (1 - 'Lookups and Calculations'!$F$10), 'Lookups and Calculations'!$F$9)</f>
        <v>1951878.888340465</v>
      </c>
      <c r="H943" s="12">
        <f t="shared" si="28"/>
        <v>0</v>
      </c>
      <c r="I943" s="12">
        <f t="shared" si="29"/>
        <v>0</v>
      </c>
      <c r="J943" s="13">
        <f>(1 - Dashboard!$I$9) * H943 * Dashboard!$I$8 * 'Lookups and Calculations'!$F$12</f>
        <v>0</v>
      </c>
      <c r="K943" s="12">
        <f>(1 - Dashboard!$I$11) * I943 * Dashboard!$I$10 * 'Lookups and Calculations'!$F$12</f>
        <v>0</v>
      </c>
      <c r="L943" s="12">
        <f>(H943 - I943) * Dashboard!$I$13 * (Dashboard!$D$12 / 365) * 'Lookups and Calculations'!$F$12</f>
        <v>0</v>
      </c>
      <c r="M943" s="3">
        <f>(G943*2) * Dashboard!$I$13 * (Dashboard!$D$12 / 365) * 'Lookups and Calculations'!$F$12</f>
        <v>1602.0878730267946</v>
      </c>
      <c r="N943" s="12">
        <f>H943 * Dashboard!$I$14 * Dashboard!$I$15 * (Dashboard!$D$12 / 365) * 'Lookups and Calculations'!$F$12</f>
        <v>0</v>
      </c>
    </row>
    <row r="944" spans="1:14" x14ac:dyDescent="0.35">
      <c r="A944" s="2">
        <v>943</v>
      </c>
      <c r="B944" s="11">
        <v>0.77721996665021753</v>
      </c>
      <c r="C944" s="11">
        <v>-0.77743237957083555</v>
      </c>
      <c r="D944" s="3">
        <f>B944*Dashboard!$D$11*Dashboard!$D$10*SQRT(Dashboard!$D$12/365)</f>
        <v>192969.54634171681</v>
      </c>
      <c r="E944" s="3">
        <f>IF(Dashboard!$I$3,C944*Dashboard!$E$11*Dashboard!$E$10*SQRT(Dashboard!$D$12/365),0)</f>
        <v>-386044.56919378485</v>
      </c>
      <c r="F944" s="3">
        <f>D944+IF(Dashboard!$I$3,E944,0)</f>
        <v>-193075.02285206804</v>
      </c>
      <c r="G944" s="3">
        <f>IF(Dashboard!$I$4, ('Lookups and Calculations'!$F$9) / (1 - 'Lookups and Calculations'!$F$10), 'Lookups and Calculations'!$F$9)</f>
        <v>1951878.888340465</v>
      </c>
      <c r="H944" s="12">
        <f t="shared" si="28"/>
        <v>0</v>
      </c>
      <c r="I944" s="12">
        <f t="shared" si="29"/>
        <v>0</v>
      </c>
      <c r="J944" s="13">
        <f>(1 - Dashboard!$I$9) * H944 * Dashboard!$I$8 * 'Lookups and Calculations'!$F$12</f>
        <v>0</v>
      </c>
      <c r="K944" s="12">
        <f>(1 - Dashboard!$I$11) * I944 * Dashboard!$I$10 * 'Lookups and Calculations'!$F$12</f>
        <v>0</v>
      </c>
      <c r="L944" s="12">
        <f>(H944 - I944) * Dashboard!$I$13 * (Dashboard!$D$12 / 365) * 'Lookups and Calculations'!$F$12</f>
        <v>0</v>
      </c>
      <c r="M944" s="3">
        <f>(G944*2) * Dashboard!$I$13 * (Dashboard!$D$12 / 365) * 'Lookups and Calculations'!$F$12</f>
        <v>1602.0878730267946</v>
      </c>
      <c r="N944" s="12">
        <f>H944 * Dashboard!$I$14 * Dashboard!$I$15 * (Dashboard!$D$12 / 365) * 'Lookups and Calculations'!$F$12</f>
        <v>0</v>
      </c>
    </row>
    <row r="945" spans="1:14" x14ac:dyDescent="0.35">
      <c r="A945" s="2">
        <v>944</v>
      </c>
      <c r="B945" s="11">
        <v>9.013419594338172E-2</v>
      </c>
      <c r="C945" s="11">
        <v>-1.0986272318658934</v>
      </c>
      <c r="D945" s="3">
        <f>B945*Dashboard!$D$11*Dashboard!$D$10*SQRT(Dashboard!$D$12/365)</f>
        <v>22378.677398154712</v>
      </c>
      <c r="E945" s="3">
        <f>IF(Dashboard!$I$3,C945*Dashboard!$E$11*Dashboard!$E$10*SQRT(Dashboard!$D$12/365),0)</f>
        <v>-545538.21988267952</v>
      </c>
      <c r="F945" s="3">
        <f>D945+IF(Dashboard!$I$3,E945,0)</f>
        <v>-523159.54248452483</v>
      </c>
      <c r="G945" s="3">
        <f>IF(Dashboard!$I$4, ('Lookups and Calculations'!$F$9) / (1 - 'Lookups and Calculations'!$F$10), 'Lookups and Calculations'!$F$9)</f>
        <v>1951878.888340465</v>
      </c>
      <c r="H945" s="12">
        <f t="shared" si="28"/>
        <v>0</v>
      </c>
      <c r="I945" s="12">
        <f t="shared" si="29"/>
        <v>0</v>
      </c>
      <c r="J945" s="13">
        <f>(1 - Dashboard!$I$9) * H945 * Dashboard!$I$8 * 'Lookups and Calculations'!$F$12</f>
        <v>0</v>
      </c>
      <c r="K945" s="12">
        <f>(1 - Dashboard!$I$11) * I945 * Dashboard!$I$10 * 'Lookups and Calculations'!$F$12</f>
        <v>0</v>
      </c>
      <c r="L945" s="12">
        <f>(H945 - I945) * Dashboard!$I$13 * (Dashboard!$D$12 / 365) * 'Lookups and Calculations'!$F$12</f>
        <v>0</v>
      </c>
      <c r="M945" s="3">
        <f>(G945*2) * Dashboard!$I$13 * (Dashboard!$D$12 / 365) * 'Lookups and Calculations'!$F$12</f>
        <v>1602.0878730267946</v>
      </c>
      <c r="N945" s="12">
        <f>H945 * Dashboard!$I$14 * Dashboard!$I$15 * (Dashboard!$D$12 / 365) * 'Lookups and Calculations'!$F$12</f>
        <v>0</v>
      </c>
    </row>
    <row r="946" spans="1:14" x14ac:dyDescent="0.35">
      <c r="A946" s="2">
        <v>945</v>
      </c>
      <c r="B946" s="11">
        <v>-0.34243747619768844</v>
      </c>
      <c r="C946" s="11">
        <v>5.7024461790379483E-2</v>
      </c>
      <c r="D946" s="3">
        <f>B946*Dashboard!$D$11*Dashboard!$D$10*SQRT(Dashboard!$D$12/365)</f>
        <v>-85020.981533802042</v>
      </c>
      <c r="E946" s="3">
        <f>IF(Dashboard!$I$3,C946*Dashboard!$E$11*Dashboard!$E$10*SQRT(Dashboard!$D$12/365),0)</f>
        <v>28316.268223259274</v>
      </c>
      <c r="F946" s="3">
        <f>D946+IF(Dashboard!$I$3,E946,0)</f>
        <v>-56704.713310542764</v>
      </c>
      <c r="G946" s="3">
        <f>IF(Dashboard!$I$4, ('Lookups and Calculations'!$F$9) / (1 - 'Lookups and Calculations'!$F$10), 'Lookups and Calculations'!$F$9)</f>
        <v>1951878.888340465</v>
      </c>
      <c r="H946" s="12">
        <f t="shared" si="28"/>
        <v>0</v>
      </c>
      <c r="I946" s="12">
        <f t="shared" si="29"/>
        <v>0</v>
      </c>
      <c r="J946" s="13">
        <f>(1 - Dashboard!$I$9) * H946 * Dashboard!$I$8 * 'Lookups and Calculations'!$F$12</f>
        <v>0</v>
      </c>
      <c r="K946" s="12">
        <f>(1 - Dashboard!$I$11) * I946 * Dashboard!$I$10 * 'Lookups and Calculations'!$F$12</f>
        <v>0</v>
      </c>
      <c r="L946" s="12">
        <f>(H946 - I946) * Dashboard!$I$13 * (Dashboard!$D$12 / 365) * 'Lookups and Calculations'!$F$12</f>
        <v>0</v>
      </c>
      <c r="M946" s="3">
        <f>(G946*2) * Dashboard!$I$13 * (Dashboard!$D$12 / 365) * 'Lookups and Calculations'!$F$12</f>
        <v>1602.0878730267946</v>
      </c>
      <c r="N946" s="12">
        <f>H946 * Dashboard!$I$14 * Dashboard!$I$15 * (Dashboard!$D$12 / 365) * 'Lookups and Calculations'!$F$12</f>
        <v>0</v>
      </c>
    </row>
    <row r="947" spans="1:14" x14ac:dyDescent="0.35">
      <c r="A947" s="2">
        <v>946</v>
      </c>
      <c r="B947" s="11">
        <v>0.52287639632311644</v>
      </c>
      <c r="C947" s="11">
        <v>0.42899575837285325</v>
      </c>
      <c r="D947" s="3">
        <f>B947*Dashboard!$D$11*Dashboard!$D$10*SQRT(Dashboard!$D$12/365)</f>
        <v>129820.675382459</v>
      </c>
      <c r="E947" s="3">
        <f>IF(Dashboard!$I$3,C947*Dashboard!$E$11*Dashboard!$E$10*SQRT(Dashboard!$D$12/365),0)</f>
        <v>213023.64948888717</v>
      </c>
      <c r="F947" s="3">
        <f>D947+IF(Dashboard!$I$3,E947,0)</f>
        <v>342844.32487134618</v>
      </c>
      <c r="G947" s="3">
        <f>IF(Dashboard!$I$4, ('Lookups and Calculations'!$F$9) / (1 - 'Lookups and Calculations'!$F$10), 'Lookups and Calculations'!$F$9)</f>
        <v>1951878.888340465</v>
      </c>
      <c r="H947" s="12">
        <f t="shared" si="28"/>
        <v>0</v>
      </c>
      <c r="I947" s="12">
        <f t="shared" si="29"/>
        <v>0</v>
      </c>
      <c r="J947" s="13">
        <f>(1 - Dashboard!$I$9) * H947 * Dashboard!$I$8 * 'Lookups and Calculations'!$F$12</f>
        <v>0</v>
      </c>
      <c r="K947" s="12">
        <f>(1 - Dashboard!$I$11) * I947 * Dashboard!$I$10 * 'Lookups and Calculations'!$F$12</f>
        <v>0</v>
      </c>
      <c r="L947" s="12">
        <f>(H947 - I947) * Dashboard!$I$13 * (Dashboard!$D$12 / 365) * 'Lookups and Calculations'!$F$12</f>
        <v>0</v>
      </c>
      <c r="M947" s="3">
        <f>(G947*2) * Dashboard!$I$13 * (Dashboard!$D$12 / 365) * 'Lookups and Calculations'!$F$12</f>
        <v>1602.0878730267946</v>
      </c>
      <c r="N947" s="12">
        <f>H947 * Dashboard!$I$14 * Dashboard!$I$15 * (Dashboard!$D$12 / 365) * 'Lookups and Calculations'!$F$12</f>
        <v>0</v>
      </c>
    </row>
    <row r="948" spans="1:14" x14ac:dyDescent="0.35">
      <c r="A948" s="2">
        <v>947</v>
      </c>
      <c r="B948" s="11">
        <v>1.7933372717708806</v>
      </c>
      <c r="C948" s="11">
        <v>-0.20979003785405526</v>
      </c>
      <c r="D948" s="3">
        <f>B948*Dashboard!$D$11*Dashboard!$D$10*SQRT(Dashboard!$D$12/365)</f>
        <v>445252.94591030577</v>
      </c>
      <c r="E948" s="3">
        <f>IF(Dashboard!$I$3,C948*Dashboard!$E$11*Dashboard!$E$10*SQRT(Dashboard!$D$12/365),0)</f>
        <v>-104174.08241887791</v>
      </c>
      <c r="F948" s="3">
        <f>D948+IF(Dashboard!$I$3,E948,0)</f>
        <v>341078.86349142785</v>
      </c>
      <c r="G948" s="3">
        <f>IF(Dashboard!$I$4, ('Lookups and Calculations'!$F$9) / (1 - 'Lookups and Calculations'!$F$10), 'Lookups and Calculations'!$F$9)</f>
        <v>1951878.888340465</v>
      </c>
      <c r="H948" s="12">
        <f t="shared" si="28"/>
        <v>0</v>
      </c>
      <c r="I948" s="12">
        <f t="shared" si="29"/>
        <v>0</v>
      </c>
      <c r="J948" s="13">
        <f>(1 - Dashboard!$I$9) * H948 * Dashboard!$I$8 * 'Lookups and Calculations'!$F$12</f>
        <v>0</v>
      </c>
      <c r="K948" s="12">
        <f>(1 - Dashboard!$I$11) * I948 * Dashboard!$I$10 * 'Lookups and Calculations'!$F$12</f>
        <v>0</v>
      </c>
      <c r="L948" s="12">
        <f>(H948 - I948) * Dashboard!$I$13 * (Dashboard!$D$12 / 365) * 'Lookups and Calculations'!$F$12</f>
        <v>0</v>
      </c>
      <c r="M948" s="3">
        <f>(G948*2) * Dashboard!$I$13 * (Dashboard!$D$12 / 365) * 'Lookups and Calculations'!$F$12</f>
        <v>1602.0878730267946</v>
      </c>
      <c r="N948" s="12">
        <f>H948 * Dashboard!$I$14 * Dashboard!$I$15 * (Dashboard!$D$12 / 365) * 'Lookups and Calculations'!$F$12</f>
        <v>0</v>
      </c>
    </row>
    <row r="949" spans="1:14" x14ac:dyDescent="0.35">
      <c r="A949" s="2">
        <v>948</v>
      </c>
      <c r="B949" s="11">
        <v>-0.81816585996094349</v>
      </c>
      <c r="C949" s="11">
        <v>0.9363788210565408</v>
      </c>
      <c r="D949" s="3">
        <f>B949*Dashboard!$D$11*Dashboard!$D$10*SQRT(Dashboard!$D$12/365)</f>
        <v>-203135.66506712916</v>
      </c>
      <c r="E949" s="3">
        <f>IF(Dashboard!$I$3,C949*Dashboard!$E$11*Dashboard!$E$10*SQRT(Dashboard!$D$12/365),0)</f>
        <v>464971.57576136175</v>
      </c>
      <c r="F949" s="3">
        <f>D949+IF(Dashboard!$I$3,E949,0)</f>
        <v>261835.91069423259</v>
      </c>
      <c r="G949" s="3">
        <f>IF(Dashboard!$I$4, ('Lookups and Calculations'!$F$9) / (1 - 'Lookups and Calculations'!$F$10), 'Lookups and Calculations'!$F$9)</f>
        <v>1951878.888340465</v>
      </c>
      <c r="H949" s="12">
        <f t="shared" si="28"/>
        <v>0</v>
      </c>
      <c r="I949" s="12">
        <f t="shared" si="29"/>
        <v>0</v>
      </c>
      <c r="J949" s="13">
        <f>(1 - Dashboard!$I$9) * H949 * Dashboard!$I$8 * 'Lookups and Calculations'!$F$12</f>
        <v>0</v>
      </c>
      <c r="K949" s="12">
        <f>(1 - Dashboard!$I$11) * I949 * Dashboard!$I$10 * 'Lookups and Calculations'!$F$12</f>
        <v>0</v>
      </c>
      <c r="L949" s="12">
        <f>(H949 - I949) * Dashboard!$I$13 * (Dashboard!$D$12 / 365) * 'Lookups and Calculations'!$F$12</f>
        <v>0</v>
      </c>
      <c r="M949" s="3">
        <f>(G949*2) * Dashboard!$I$13 * (Dashboard!$D$12 / 365) * 'Lookups and Calculations'!$F$12</f>
        <v>1602.0878730267946</v>
      </c>
      <c r="N949" s="12">
        <f>H949 * Dashboard!$I$14 * Dashboard!$I$15 * (Dashboard!$D$12 / 365) * 'Lookups and Calculations'!$F$12</f>
        <v>0</v>
      </c>
    </row>
    <row r="950" spans="1:14" x14ac:dyDescent="0.35">
      <c r="A950" s="2">
        <v>949</v>
      </c>
      <c r="B950" s="11">
        <v>0.50307345475121767</v>
      </c>
      <c r="C950" s="11">
        <v>1.0717330737369273</v>
      </c>
      <c r="D950" s="3">
        <f>B950*Dashboard!$D$11*Dashboard!$D$10*SQRT(Dashboard!$D$12/365)</f>
        <v>124903.96606549338</v>
      </c>
      <c r="E950" s="3">
        <f>IF(Dashboard!$I$3,C950*Dashboard!$E$11*Dashboard!$E$10*SQRT(Dashboard!$D$12/365),0)</f>
        <v>532183.56170075806</v>
      </c>
      <c r="F950" s="3">
        <f>D950+IF(Dashboard!$I$3,E950,0)</f>
        <v>657087.52776625147</v>
      </c>
      <c r="G950" s="3">
        <f>IF(Dashboard!$I$4, ('Lookups and Calculations'!$F$9) / (1 - 'Lookups and Calculations'!$F$10), 'Lookups and Calculations'!$F$9)</f>
        <v>1951878.888340465</v>
      </c>
      <c r="H950" s="12">
        <f t="shared" si="28"/>
        <v>0</v>
      </c>
      <c r="I950" s="12">
        <f t="shared" si="29"/>
        <v>0</v>
      </c>
      <c r="J950" s="13">
        <f>(1 - Dashboard!$I$9) * H950 * Dashboard!$I$8 * 'Lookups and Calculations'!$F$12</f>
        <v>0</v>
      </c>
      <c r="K950" s="12">
        <f>(1 - Dashboard!$I$11) * I950 * Dashboard!$I$10 * 'Lookups and Calculations'!$F$12</f>
        <v>0</v>
      </c>
      <c r="L950" s="12">
        <f>(H950 - I950) * Dashboard!$I$13 * (Dashboard!$D$12 / 365) * 'Lookups and Calculations'!$F$12</f>
        <v>0</v>
      </c>
      <c r="M950" s="3">
        <f>(G950*2) * Dashboard!$I$13 * (Dashboard!$D$12 / 365) * 'Lookups and Calculations'!$F$12</f>
        <v>1602.0878730267946</v>
      </c>
      <c r="N950" s="12">
        <f>H950 * Dashboard!$I$14 * Dashboard!$I$15 * (Dashboard!$D$12 / 365) * 'Lookups and Calculations'!$F$12</f>
        <v>0</v>
      </c>
    </row>
    <row r="951" spans="1:14" x14ac:dyDescent="0.35">
      <c r="A951" s="2">
        <v>950</v>
      </c>
      <c r="B951" s="11">
        <v>-0.67884829940639335</v>
      </c>
      <c r="C951" s="11">
        <v>1.0496832368663984</v>
      </c>
      <c r="D951" s="3">
        <f>B951*Dashboard!$D$11*Dashboard!$D$10*SQRT(Dashboard!$D$12/365)</f>
        <v>-168545.65501693034</v>
      </c>
      <c r="E951" s="3">
        <f>IF(Dashboard!$I$3,C951*Dashboard!$E$11*Dashboard!$E$10*SQRT(Dashboard!$D$12/365),0)</f>
        <v>521234.41679869534</v>
      </c>
      <c r="F951" s="3">
        <f>D951+IF(Dashboard!$I$3,E951,0)</f>
        <v>352688.76178176503</v>
      </c>
      <c r="G951" s="3">
        <f>IF(Dashboard!$I$4, ('Lookups and Calculations'!$F$9) / (1 - 'Lookups and Calculations'!$F$10), 'Lookups and Calculations'!$F$9)</f>
        <v>1951878.888340465</v>
      </c>
      <c r="H951" s="12">
        <f t="shared" si="28"/>
        <v>0</v>
      </c>
      <c r="I951" s="12">
        <f t="shared" si="29"/>
        <v>0</v>
      </c>
      <c r="J951" s="13">
        <f>(1 - Dashboard!$I$9) * H951 * Dashboard!$I$8 * 'Lookups and Calculations'!$F$12</f>
        <v>0</v>
      </c>
      <c r="K951" s="12">
        <f>(1 - Dashboard!$I$11) * I951 * Dashboard!$I$10 * 'Lookups and Calculations'!$F$12</f>
        <v>0</v>
      </c>
      <c r="L951" s="12">
        <f>(H951 - I951) * Dashboard!$I$13 * (Dashboard!$D$12 / 365) * 'Lookups and Calculations'!$F$12</f>
        <v>0</v>
      </c>
      <c r="M951" s="3">
        <f>(G951*2) * Dashboard!$I$13 * (Dashboard!$D$12 / 365) * 'Lookups and Calculations'!$F$12</f>
        <v>1602.0878730267946</v>
      </c>
      <c r="N951" s="12">
        <f>H951 * Dashboard!$I$14 * Dashboard!$I$15 * (Dashboard!$D$12 / 365) * 'Lookups and Calculations'!$F$12</f>
        <v>0</v>
      </c>
    </row>
    <row r="952" spans="1:14" x14ac:dyDescent="0.35">
      <c r="A952" s="2">
        <v>951</v>
      </c>
      <c r="B952" s="11">
        <v>-0.25586194920335542</v>
      </c>
      <c r="C952" s="11">
        <v>0.30733291718138989</v>
      </c>
      <c r="D952" s="3">
        <f>B952*Dashboard!$D$11*Dashboard!$D$10*SQRT(Dashboard!$D$12/365)</f>
        <v>-63525.856748993057</v>
      </c>
      <c r="E952" s="3">
        <f>IF(Dashboard!$I$3,C952*Dashboard!$E$11*Dashboard!$E$10*SQRT(Dashboard!$D$12/365),0)</f>
        <v>152610.31921239727</v>
      </c>
      <c r="F952" s="3">
        <f>D952+IF(Dashboard!$I$3,E952,0)</f>
        <v>89084.462463404212</v>
      </c>
      <c r="G952" s="3">
        <f>IF(Dashboard!$I$4, ('Lookups and Calculations'!$F$9) / (1 - 'Lookups and Calculations'!$F$10), 'Lookups and Calculations'!$F$9)</f>
        <v>1951878.888340465</v>
      </c>
      <c r="H952" s="12">
        <f t="shared" si="28"/>
        <v>0</v>
      </c>
      <c r="I952" s="12">
        <f t="shared" si="29"/>
        <v>0</v>
      </c>
      <c r="J952" s="13">
        <f>(1 - Dashboard!$I$9) * H952 * Dashboard!$I$8 * 'Lookups and Calculations'!$F$12</f>
        <v>0</v>
      </c>
      <c r="K952" s="12">
        <f>(1 - Dashboard!$I$11) * I952 * Dashboard!$I$10 * 'Lookups and Calculations'!$F$12</f>
        <v>0</v>
      </c>
      <c r="L952" s="12">
        <f>(H952 - I952) * Dashboard!$I$13 * (Dashboard!$D$12 / 365) * 'Lookups and Calculations'!$F$12</f>
        <v>0</v>
      </c>
      <c r="M952" s="3">
        <f>(G952*2) * Dashboard!$I$13 * (Dashboard!$D$12 / 365) * 'Lookups and Calculations'!$F$12</f>
        <v>1602.0878730267946</v>
      </c>
      <c r="N952" s="12">
        <f>H952 * Dashboard!$I$14 * Dashboard!$I$15 * (Dashboard!$D$12 / 365) * 'Lookups and Calculations'!$F$12</f>
        <v>0</v>
      </c>
    </row>
    <row r="953" spans="1:14" x14ac:dyDescent="0.35">
      <c r="A953" s="2">
        <v>952</v>
      </c>
      <c r="B953" s="11">
        <v>0.16239303410513251</v>
      </c>
      <c r="C953" s="11">
        <v>-0.40120573122616665</v>
      </c>
      <c r="D953" s="3">
        <f>B953*Dashboard!$D$11*Dashboard!$D$10*SQRT(Dashboard!$D$12/365)</f>
        <v>40319.229388023843</v>
      </c>
      <c r="E953" s="3">
        <f>IF(Dashboard!$I$3,C953*Dashboard!$E$11*Dashboard!$E$10*SQRT(Dashboard!$D$12/365),0)</f>
        <v>-199224.13542227665</v>
      </c>
      <c r="F953" s="3">
        <f>D953+IF(Dashboard!$I$3,E953,0)</f>
        <v>-158904.90603425281</v>
      </c>
      <c r="G953" s="3">
        <f>IF(Dashboard!$I$4, ('Lookups and Calculations'!$F$9) / (1 - 'Lookups and Calculations'!$F$10), 'Lookups and Calculations'!$F$9)</f>
        <v>1951878.888340465</v>
      </c>
      <c r="H953" s="12">
        <f t="shared" si="28"/>
        <v>0</v>
      </c>
      <c r="I953" s="12">
        <f t="shared" si="29"/>
        <v>0</v>
      </c>
      <c r="J953" s="13">
        <f>(1 - Dashboard!$I$9) * H953 * Dashboard!$I$8 * 'Lookups and Calculations'!$F$12</f>
        <v>0</v>
      </c>
      <c r="K953" s="12">
        <f>(1 - Dashboard!$I$11) * I953 * Dashboard!$I$10 * 'Lookups and Calculations'!$F$12</f>
        <v>0</v>
      </c>
      <c r="L953" s="12">
        <f>(H953 - I953) * Dashboard!$I$13 * (Dashboard!$D$12 / 365) * 'Lookups and Calculations'!$F$12</f>
        <v>0</v>
      </c>
      <c r="M953" s="3">
        <f>(G953*2) * Dashboard!$I$13 * (Dashboard!$D$12 / 365) * 'Lookups and Calculations'!$F$12</f>
        <v>1602.0878730267946</v>
      </c>
      <c r="N953" s="12">
        <f>H953 * Dashboard!$I$14 * Dashboard!$I$15 * (Dashboard!$D$12 / 365) * 'Lookups and Calculations'!$F$12</f>
        <v>0</v>
      </c>
    </row>
    <row r="954" spans="1:14" x14ac:dyDescent="0.35">
      <c r="A954" s="2">
        <v>953</v>
      </c>
      <c r="B954" s="11">
        <v>1.0788287265708185</v>
      </c>
      <c r="C954" s="11">
        <v>0.48813706775111232</v>
      </c>
      <c r="D954" s="3">
        <f>B954*Dashboard!$D$11*Dashboard!$D$10*SQRT(Dashboard!$D$12/365)</f>
        <v>267853.50207102101</v>
      </c>
      <c r="E954" s="3">
        <f>IF(Dashboard!$I$3,C954*Dashboard!$E$11*Dashboard!$E$10*SQRT(Dashboard!$D$12/365),0)</f>
        <v>242391.0670295482</v>
      </c>
      <c r="F954" s="3">
        <f>D954+IF(Dashboard!$I$3,E954,0)</f>
        <v>510244.56910056924</v>
      </c>
      <c r="G954" s="3">
        <f>IF(Dashboard!$I$4, ('Lookups and Calculations'!$F$9) / (1 - 'Lookups and Calculations'!$F$10), 'Lookups and Calculations'!$F$9)</f>
        <v>1951878.888340465</v>
      </c>
      <c r="H954" s="12">
        <f t="shared" si="28"/>
        <v>0</v>
      </c>
      <c r="I954" s="12">
        <f t="shared" si="29"/>
        <v>0</v>
      </c>
      <c r="J954" s="13">
        <f>(1 - Dashboard!$I$9) * H954 * Dashboard!$I$8 * 'Lookups and Calculations'!$F$12</f>
        <v>0</v>
      </c>
      <c r="K954" s="12">
        <f>(1 - Dashboard!$I$11) * I954 * Dashboard!$I$10 * 'Lookups and Calculations'!$F$12</f>
        <v>0</v>
      </c>
      <c r="L954" s="12">
        <f>(H954 - I954) * Dashboard!$I$13 * (Dashboard!$D$12 / 365) * 'Lookups and Calculations'!$F$12</f>
        <v>0</v>
      </c>
      <c r="M954" s="3">
        <f>(G954*2) * Dashboard!$I$13 * (Dashboard!$D$12 / 365) * 'Lookups and Calculations'!$F$12</f>
        <v>1602.0878730267946</v>
      </c>
      <c r="N954" s="12">
        <f>H954 * Dashboard!$I$14 * Dashboard!$I$15 * (Dashboard!$D$12 / 365) * 'Lookups and Calculations'!$F$12</f>
        <v>0</v>
      </c>
    </row>
    <row r="955" spans="1:14" x14ac:dyDescent="0.35">
      <c r="A955" s="2">
        <v>954</v>
      </c>
      <c r="B955" s="11">
        <v>-0.6148193985541156</v>
      </c>
      <c r="C955" s="11">
        <v>0.72575579428278747</v>
      </c>
      <c r="D955" s="3">
        <f>B955*Dashboard!$D$11*Dashboard!$D$10*SQRT(Dashboard!$D$12/365)</f>
        <v>-152648.4464011057</v>
      </c>
      <c r="E955" s="3">
        <f>IF(Dashboard!$I$3,C955*Dashboard!$E$11*Dashboard!$E$10*SQRT(Dashboard!$D$12/365),0)</f>
        <v>360383.86142143421</v>
      </c>
      <c r="F955" s="3">
        <f>D955+IF(Dashboard!$I$3,E955,0)</f>
        <v>207735.41502032851</v>
      </c>
      <c r="G955" s="3">
        <f>IF(Dashboard!$I$4, ('Lookups and Calculations'!$F$9) / (1 - 'Lookups and Calculations'!$F$10), 'Lookups and Calculations'!$F$9)</f>
        <v>1951878.888340465</v>
      </c>
      <c r="H955" s="12">
        <f t="shared" si="28"/>
        <v>0</v>
      </c>
      <c r="I955" s="12">
        <f t="shared" si="29"/>
        <v>0</v>
      </c>
      <c r="J955" s="13">
        <f>(1 - Dashboard!$I$9) * H955 * Dashboard!$I$8 * 'Lookups and Calculations'!$F$12</f>
        <v>0</v>
      </c>
      <c r="K955" s="12">
        <f>(1 - Dashboard!$I$11) * I955 * Dashboard!$I$10 * 'Lookups and Calculations'!$F$12</f>
        <v>0</v>
      </c>
      <c r="L955" s="12">
        <f>(H955 - I955) * Dashboard!$I$13 * (Dashboard!$D$12 / 365) * 'Lookups and Calculations'!$F$12</f>
        <v>0</v>
      </c>
      <c r="M955" s="3">
        <f>(G955*2) * Dashboard!$I$13 * (Dashboard!$D$12 / 365) * 'Lookups and Calculations'!$F$12</f>
        <v>1602.0878730267946</v>
      </c>
      <c r="N955" s="12">
        <f>H955 * Dashboard!$I$14 * Dashboard!$I$15 * (Dashboard!$D$12 / 365) * 'Lookups and Calculations'!$F$12</f>
        <v>0</v>
      </c>
    </row>
    <row r="956" spans="1:14" x14ac:dyDescent="0.35">
      <c r="A956" s="2">
        <v>955</v>
      </c>
      <c r="B956" s="11">
        <v>-0.72273020839358271</v>
      </c>
      <c r="C956" s="11">
        <v>1.2207074199172356</v>
      </c>
      <c r="D956" s="3">
        <f>B956*Dashboard!$D$11*Dashboard!$D$10*SQRT(Dashboard!$D$12/365)</f>
        <v>-179440.73290120368</v>
      </c>
      <c r="E956" s="3">
        <f>IF(Dashboard!$I$3,C956*Dashboard!$E$11*Dashboard!$E$10*SQRT(Dashboard!$D$12/365),0)</f>
        <v>606158.78939046466</v>
      </c>
      <c r="F956" s="3">
        <f>D956+IF(Dashboard!$I$3,E956,0)</f>
        <v>426718.05648926098</v>
      </c>
      <c r="G956" s="3">
        <f>IF(Dashboard!$I$4, ('Lookups and Calculations'!$F$9) / (1 - 'Lookups and Calculations'!$F$10), 'Lookups and Calculations'!$F$9)</f>
        <v>1951878.888340465</v>
      </c>
      <c r="H956" s="12">
        <f t="shared" si="28"/>
        <v>0</v>
      </c>
      <c r="I956" s="12">
        <f t="shared" si="29"/>
        <v>0</v>
      </c>
      <c r="J956" s="13">
        <f>(1 - Dashboard!$I$9) * H956 * Dashboard!$I$8 * 'Lookups and Calculations'!$F$12</f>
        <v>0</v>
      </c>
      <c r="K956" s="12">
        <f>(1 - Dashboard!$I$11) * I956 * Dashboard!$I$10 * 'Lookups and Calculations'!$F$12</f>
        <v>0</v>
      </c>
      <c r="L956" s="12">
        <f>(H956 - I956) * Dashboard!$I$13 * (Dashboard!$D$12 / 365) * 'Lookups and Calculations'!$F$12</f>
        <v>0</v>
      </c>
      <c r="M956" s="3">
        <f>(G956*2) * Dashboard!$I$13 * (Dashboard!$D$12 / 365) * 'Lookups and Calculations'!$F$12</f>
        <v>1602.0878730267946</v>
      </c>
      <c r="N956" s="12">
        <f>H956 * Dashboard!$I$14 * Dashboard!$I$15 * (Dashboard!$D$12 / 365) * 'Lookups and Calculations'!$F$12</f>
        <v>0</v>
      </c>
    </row>
    <row r="957" spans="1:14" x14ac:dyDescent="0.35">
      <c r="A957" s="2">
        <v>956</v>
      </c>
      <c r="B957" s="11">
        <v>1.4929537636804988</v>
      </c>
      <c r="C957" s="11">
        <v>-0.75967683835042654</v>
      </c>
      <c r="D957" s="3">
        <f>B957*Dashboard!$D$11*Dashboard!$D$10*SQRT(Dashboard!$D$12/365)</f>
        <v>370673.19786991464</v>
      </c>
      <c r="E957" s="3">
        <f>IF(Dashboard!$I$3,C957*Dashboard!$E$11*Dashboard!$E$10*SQRT(Dashboard!$D$12/365),0)</f>
        <v>-377227.81491218531</v>
      </c>
      <c r="F957" s="3">
        <f>D957+IF(Dashboard!$I$3,E957,0)</f>
        <v>-6554.6170422706637</v>
      </c>
      <c r="G957" s="3">
        <f>IF(Dashboard!$I$4, ('Lookups and Calculations'!$F$9) / (1 - 'Lookups and Calculations'!$F$10), 'Lookups and Calculations'!$F$9)</f>
        <v>1951878.888340465</v>
      </c>
      <c r="H957" s="12">
        <f t="shared" si="28"/>
        <v>0</v>
      </c>
      <c r="I957" s="12">
        <f t="shared" si="29"/>
        <v>0</v>
      </c>
      <c r="J957" s="13">
        <f>(1 - Dashboard!$I$9) * H957 * Dashboard!$I$8 * 'Lookups and Calculations'!$F$12</f>
        <v>0</v>
      </c>
      <c r="K957" s="12">
        <f>(1 - Dashboard!$I$11) * I957 * Dashboard!$I$10 * 'Lookups and Calculations'!$F$12</f>
        <v>0</v>
      </c>
      <c r="L957" s="12">
        <f>(H957 - I957) * Dashboard!$I$13 * (Dashboard!$D$12 / 365) * 'Lookups and Calculations'!$F$12</f>
        <v>0</v>
      </c>
      <c r="M957" s="3">
        <f>(G957*2) * Dashboard!$I$13 * (Dashboard!$D$12 / 365) * 'Lookups and Calculations'!$F$12</f>
        <v>1602.0878730267946</v>
      </c>
      <c r="N957" s="12">
        <f>H957 * Dashboard!$I$14 * Dashboard!$I$15 * (Dashboard!$D$12 / 365) * 'Lookups and Calculations'!$F$12</f>
        <v>0</v>
      </c>
    </row>
    <row r="958" spans="1:14" x14ac:dyDescent="0.35">
      <c r="A958" s="2">
        <v>957</v>
      </c>
      <c r="B958" s="11">
        <v>0.74600835208751759</v>
      </c>
      <c r="C958" s="11">
        <v>0.82728579313455786</v>
      </c>
      <c r="D958" s="3">
        <f>B958*Dashboard!$D$11*Dashboard!$D$10*SQRT(Dashboard!$D$12/365)</f>
        <v>185220.27154025345</v>
      </c>
      <c r="E958" s="3">
        <f>IF(Dashboard!$I$3,C958*Dashboard!$E$11*Dashboard!$E$10*SQRT(Dashboard!$D$12/365),0)</f>
        <v>410799.95637314429</v>
      </c>
      <c r="F958" s="3">
        <f>D958+IF(Dashboard!$I$3,E958,0)</f>
        <v>596020.22791339771</v>
      </c>
      <c r="G958" s="3">
        <f>IF(Dashboard!$I$4, ('Lookups and Calculations'!$F$9) / (1 - 'Lookups and Calculations'!$F$10), 'Lookups and Calculations'!$F$9)</f>
        <v>1951878.888340465</v>
      </c>
      <c r="H958" s="12">
        <f t="shared" si="28"/>
        <v>0</v>
      </c>
      <c r="I958" s="12">
        <f t="shared" si="29"/>
        <v>0</v>
      </c>
      <c r="J958" s="13">
        <f>(1 - Dashboard!$I$9) * H958 * Dashboard!$I$8 * 'Lookups and Calculations'!$F$12</f>
        <v>0</v>
      </c>
      <c r="K958" s="12">
        <f>(1 - Dashboard!$I$11) * I958 * Dashboard!$I$10 * 'Lookups and Calculations'!$F$12</f>
        <v>0</v>
      </c>
      <c r="L958" s="12">
        <f>(H958 - I958) * Dashboard!$I$13 * (Dashboard!$D$12 / 365) * 'Lookups and Calculations'!$F$12</f>
        <v>0</v>
      </c>
      <c r="M958" s="3">
        <f>(G958*2) * Dashboard!$I$13 * (Dashboard!$D$12 / 365) * 'Lookups and Calculations'!$F$12</f>
        <v>1602.0878730267946</v>
      </c>
      <c r="N958" s="12">
        <f>H958 * Dashboard!$I$14 * Dashboard!$I$15 * (Dashboard!$D$12 / 365) * 'Lookups and Calculations'!$F$12</f>
        <v>0</v>
      </c>
    </row>
    <row r="959" spans="1:14" x14ac:dyDescent="0.35">
      <c r="A959" s="2">
        <v>958</v>
      </c>
      <c r="B959" s="11">
        <v>1.3087842941829437</v>
      </c>
      <c r="C959" s="11">
        <v>-6.1072967364265644E-2</v>
      </c>
      <c r="D959" s="3">
        <f>B959*Dashboard!$D$11*Dashboard!$D$10*SQRT(Dashboard!$D$12/365)</f>
        <v>324947.27663282939</v>
      </c>
      <c r="E959" s="3">
        <f>IF(Dashboard!$I$3,C959*Dashboard!$E$11*Dashboard!$E$10*SQRT(Dashboard!$D$12/365),0)</f>
        <v>-30326.60845505189</v>
      </c>
      <c r="F959" s="3">
        <f>D959+IF(Dashboard!$I$3,E959,0)</f>
        <v>294620.66817777749</v>
      </c>
      <c r="G959" s="3">
        <f>IF(Dashboard!$I$4, ('Lookups and Calculations'!$F$9) / (1 - 'Lookups and Calculations'!$F$10), 'Lookups and Calculations'!$F$9)</f>
        <v>1951878.888340465</v>
      </c>
      <c r="H959" s="12">
        <f t="shared" si="28"/>
        <v>0</v>
      </c>
      <c r="I959" s="12">
        <f t="shared" si="29"/>
        <v>0</v>
      </c>
      <c r="J959" s="13">
        <f>(1 - Dashboard!$I$9) * H959 * Dashboard!$I$8 * 'Lookups and Calculations'!$F$12</f>
        <v>0</v>
      </c>
      <c r="K959" s="12">
        <f>(1 - Dashboard!$I$11) * I959 * Dashboard!$I$10 * 'Lookups and Calculations'!$F$12</f>
        <v>0</v>
      </c>
      <c r="L959" s="12">
        <f>(H959 - I959) * Dashboard!$I$13 * (Dashboard!$D$12 / 365) * 'Lookups and Calculations'!$F$12</f>
        <v>0</v>
      </c>
      <c r="M959" s="3">
        <f>(G959*2) * Dashboard!$I$13 * (Dashboard!$D$12 / 365) * 'Lookups and Calculations'!$F$12</f>
        <v>1602.0878730267946</v>
      </c>
      <c r="N959" s="12">
        <f>H959 * Dashboard!$I$14 * Dashboard!$I$15 * (Dashboard!$D$12 / 365) * 'Lookups and Calculations'!$F$12</f>
        <v>0</v>
      </c>
    </row>
    <row r="960" spans="1:14" x14ac:dyDescent="0.35">
      <c r="A960" s="2">
        <v>959</v>
      </c>
      <c r="B960" s="11">
        <v>0.70251339407357061</v>
      </c>
      <c r="C960" s="11">
        <v>1.0745530265357133</v>
      </c>
      <c r="D960" s="3">
        <f>B960*Dashboard!$D$11*Dashboard!$D$10*SQRT(Dashboard!$D$12/365)</f>
        <v>174421.26652719686</v>
      </c>
      <c r="E960" s="3">
        <f>IF(Dashboard!$I$3,C960*Dashboard!$E$11*Dashboard!$E$10*SQRT(Dashboard!$D$12/365),0)</f>
        <v>533583.84742587176</v>
      </c>
      <c r="F960" s="3">
        <f>D960+IF(Dashboard!$I$3,E960,0)</f>
        <v>708005.11395306862</v>
      </c>
      <c r="G960" s="3">
        <f>IF(Dashboard!$I$4, ('Lookups and Calculations'!$F$9) / (1 - 'Lookups and Calculations'!$F$10), 'Lookups and Calculations'!$F$9)</f>
        <v>1951878.888340465</v>
      </c>
      <c r="H960" s="12">
        <f t="shared" si="28"/>
        <v>0</v>
      </c>
      <c r="I960" s="12">
        <f t="shared" si="29"/>
        <v>0</v>
      </c>
      <c r="J960" s="13">
        <f>(1 - Dashboard!$I$9) * H960 * Dashboard!$I$8 * 'Lookups and Calculations'!$F$12</f>
        <v>0</v>
      </c>
      <c r="K960" s="12">
        <f>(1 - Dashboard!$I$11) * I960 * Dashboard!$I$10 * 'Lookups and Calculations'!$F$12</f>
        <v>0</v>
      </c>
      <c r="L960" s="12">
        <f>(H960 - I960) * Dashboard!$I$13 * (Dashboard!$D$12 / 365) * 'Lookups and Calculations'!$F$12</f>
        <v>0</v>
      </c>
      <c r="M960" s="3">
        <f>(G960*2) * Dashboard!$I$13 * (Dashboard!$D$12 / 365) * 'Lookups and Calculations'!$F$12</f>
        <v>1602.0878730267946</v>
      </c>
      <c r="N960" s="12">
        <f>H960 * Dashboard!$I$14 * Dashboard!$I$15 * (Dashboard!$D$12 / 365) * 'Lookups and Calculations'!$F$12</f>
        <v>0</v>
      </c>
    </row>
    <row r="961" spans="1:14" x14ac:dyDescent="0.35">
      <c r="A961" s="2">
        <v>960</v>
      </c>
      <c r="B961" s="11">
        <v>1.2720974310459516</v>
      </c>
      <c r="C961" s="11">
        <v>-0.84486587394440193</v>
      </c>
      <c r="D961" s="3">
        <f>B961*Dashboard!$D$11*Dashboard!$D$10*SQRT(Dashboard!$D$12/365)</f>
        <v>315838.59744287224</v>
      </c>
      <c r="E961" s="3">
        <f>IF(Dashboard!$I$3,C961*Dashboard!$E$11*Dashboard!$E$10*SQRT(Dashboard!$D$12/365),0)</f>
        <v>-419529.58341334382</v>
      </c>
      <c r="F961" s="3">
        <f>D961+IF(Dashboard!$I$3,E961,0)</f>
        <v>-103690.98597047158</v>
      </c>
      <c r="G961" s="3">
        <f>IF(Dashboard!$I$4, ('Lookups and Calculations'!$F$9) / (1 - 'Lookups and Calculations'!$F$10), 'Lookups and Calculations'!$F$9)</f>
        <v>1951878.888340465</v>
      </c>
      <c r="H961" s="12">
        <f t="shared" si="28"/>
        <v>0</v>
      </c>
      <c r="I961" s="12">
        <f t="shared" si="29"/>
        <v>0</v>
      </c>
      <c r="J961" s="13">
        <f>(1 - Dashboard!$I$9) * H961 * Dashboard!$I$8 * 'Lookups and Calculations'!$F$12</f>
        <v>0</v>
      </c>
      <c r="K961" s="12">
        <f>(1 - Dashboard!$I$11) * I961 * Dashboard!$I$10 * 'Lookups and Calculations'!$F$12</f>
        <v>0</v>
      </c>
      <c r="L961" s="12">
        <f>(H961 - I961) * Dashboard!$I$13 * (Dashboard!$D$12 / 365) * 'Lookups and Calculations'!$F$12</f>
        <v>0</v>
      </c>
      <c r="M961" s="3">
        <f>(G961*2) * Dashboard!$I$13 * (Dashboard!$D$12 / 365) * 'Lookups and Calculations'!$F$12</f>
        <v>1602.0878730267946</v>
      </c>
      <c r="N961" s="12">
        <f>H961 * Dashboard!$I$14 * Dashboard!$I$15 * (Dashboard!$D$12 / 365) * 'Lookups and Calculations'!$F$12</f>
        <v>0</v>
      </c>
    </row>
    <row r="962" spans="1:14" x14ac:dyDescent="0.35">
      <c r="A962" s="2">
        <v>961</v>
      </c>
      <c r="B962" s="11">
        <v>0.59912854649479663</v>
      </c>
      <c r="C962" s="11">
        <v>0.83420071102393967</v>
      </c>
      <c r="D962" s="3">
        <f>B962*Dashboard!$D$11*Dashboard!$D$10*SQRT(Dashboard!$D$12/365)</f>
        <v>148752.69393266138</v>
      </c>
      <c r="E962" s="3">
        <f>IF(Dashboard!$I$3,C962*Dashboard!$E$11*Dashboard!$E$10*SQRT(Dashboard!$D$12/365),0)</f>
        <v>414233.65243181679</v>
      </c>
      <c r="F962" s="3">
        <f>D962+IF(Dashboard!$I$3,E962,0)</f>
        <v>562986.34636447811</v>
      </c>
      <c r="G962" s="3">
        <f>IF(Dashboard!$I$4, ('Lookups and Calculations'!$F$9) / (1 - 'Lookups and Calculations'!$F$10), 'Lookups and Calculations'!$F$9)</f>
        <v>1951878.888340465</v>
      </c>
      <c r="H962" s="12">
        <f t="shared" si="28"/>
        <v>0</v>
      </c>
      <c r="I962" s="12">
        <f t="shared" si="29"/>
        <v>0</v>
      </c>
      <c r="J962" s="13">
        <f>(1 - Dashboard!$I$9) * H962 * Dashboard!$I$8 * 'Lookups and Calculations'!$F$12</f>
        <v>0</v>
      </c>
      <c r="K962" s="12">
        <f>(1 - Dashboard!$I$11) * I962 * Dashboard!$I$10 * 'Lookups and Calculations'!$F$12</f>
        <v>0</v>
      </c>
      <c r="L962" s="12">
        <f>(H962 - I962) * Dashboard!$I$13 * (Dashboard!$D$12 / 365) * 'Lookups and Calculations'!$F$12</f>
        <v>0</v>
      </c>
      <c r="M962" s="3">
        <f>(G962*2) * Dashboard!$I$13 * (Dashboard!$D$12 / 365) * 'Lookups and Calculations'!$F$12</f>
        <v>1602.0878730267946</v>
      </c>
      <c r="N962" s="12">
        <f>H962 * Dashboard!$I$14 * Dashboard!$I$15 * (Dashboard!$D$12 / 365) * 'Lookups and Calculations'!$F$12</f>
        <v>0</v>
      </c>
    </row>
    <row r="963" spans="1:14" x14ac:dyDescent="0.35">
      <c r="A963" s="2">
        <v>962</v>
      </c>
      <c r="B963" s="11">
        <v>0.89044408975279177</v>
      </c>
      <c r="C963" s="11">
        <v>1.4860536115490305E-2</v>
      </c>
      <c r="D963" s="3">
        <f>B963*Dashboard!$D$11*Dashboard!$D$10*SQRT(Dashboard!$D$12/365)</f>
        <v>221081.03164517577</v>
      </c>
      <c r="E963" s="3">
        <f>IF(Dashboard!$I$3,C963*Dashboard!$E$11*Dashboard!$E$10*SQRT(Dashboard!$D$12/365),0)</f>
        <v>7379.2003181807613</v>
      </c>
      <c r="F963" s="3">
        <f>D963+IF(Dashboard!$I$3,E963,0)</f>
        <v>228460.23196335652</v>
      </c>
      <c r="G963" s="3">
        <f>IF(Dashboard!$I$4, ('Lookups and Calculations'!$F$9) / (1 - 'Lookups and Calculations'!$F$10), 'Lookups and Calculations'!$F$9)</f>
        <v>1951878.888340465</v>
      </c>
      <c r="H963" s="12">
        <f t="shared" ref="H963:H1026" si="30">MAX(0,F963-G963)</f>
        <v>0</v>
      </c>
      <c r="I963" s="12">
        <f t="shared" ref="I963:I1026" si="31">MAX(0,-F963-G963)</f>
        <v>0</v>
      </c>
      <c r="J963" s="13">
        <f>(1 - Dashboard!$I$9) * H963 * Dashboard!$I$8 * 'Lookups and Calculations'!$F$12</f>
        <v>0</v>
      </c>
      <c r="K963" s="12">
        <f>(1 - Dashboard!$I$11) * I963 * Dashboard!$I$10 * 'Lookups and Calculations'!$F$12</f>
        <v>0</v>
      </c>
      <c r="L963" s="12">
        <f>(H963 - I963) * Dashboard!$I$13 * (Dashboard!$D$12 / 365) * 'Lookups and Calculations'!$F$12</f>
        <v>0</v>
      </c>
      <c r="M963" s="3">
        <f>(G963*2) * Dashboard!$I$13 * (Dashboard!$D$12 / 365) * 'Lookups and Calculations'!$F$12</f>
        <v>1602.0878730267946</v>
      </c>
      <c r="N963" s="12">
        <f>H963 * Dashboard!$I$14 * Dashboard!$I$15 * (Dashboard!$D$12 / 365) * 'Lookups and Calculations'!$F$12</f>
        <v>0</v>
      </c>
    </row>
    <row r="964" spans="1:14" x14ac:dyDescent="0.35">
      <c r="A964" s="2">
        <v>963</v>
      </c>
      <c r="B964" s="11">
        <v>1.2755592597437213</v>
      </c>
      <c r="C964" s="11">
        <v>-0.68881474477374138</v>
      </c>
      <c r="D964" s="3">
        <f>B964*Dashboard!$D$11*Dashboard!$D$10*SQRT(Dashboard!$D$12/365)</f>
        <v>316698.10638755438</v>
      </c>
      <c r="E964" s="3">
        <f>IF(Dashboard!$I$3,C964*Dashboard!$E$11*Dashboard!$E$10*SQRT(Dashboard!$D$12/365),0)</f>
        <v>-342040.28335853131</v>
      </c>
      <c r="F964" s="3">
        <f>D964+IF(Dashboard!$I$3,E964,0)</f>
        <v>-25342.176970976929</v>
      </c>
      <c r="G964" s="3">
        <f>IF(Dashboard!$I$4, ('Lookups and Calculations'!$F$9) / (1 - 'Lookups and Calculations'!$F$10), 'Lookups and Calculations'!$F$9)</f>
        <v>1951878.888340465</v>
      </c>
      <c r="H964" s="12">
        <f t="shared" si="30"/>
        <v>0</v>
      </c>
      <c r="I964" s="12">
        <f t="shared" si="31"/>
        <v>0</v>
      </c>
      <c r="J964" s="13">
        <f>(1 - Dashboard!$I$9) * H964 * Dashboard!$I$8 * 'Lookups and Calculations'!$F$12</f>
        <v>0</v>
      </c>
      <c r="K964" s="12">
        <f>(1 - Dashboard!$I$11) * I964 * Dashboard!$I$10 * 'Lookups and Calculations'!$F$12</f>
        <v>0</v>
      </c>
      <c r="L964" s="12">
        <f>(H964 - I964) * Dashboard!$I$13 * (Dashboard!$D$12 / 365) * 'Lookups and Calculations'!$F$12</f>
        <v>0</v>
      </c>
      <c r="M964" s="3">
        <f>(G964*2) * Dashboard!$I$13 * (Dashboard!$D$12 / 365) * 'Lookups and Calculations'!$F$12</f>
        <v>1602.0878730267946</v>
      </c>
      <c r="N964" s="12">
        <f>H964 * Dashboard!$I$14 * Dashboard!$I$15 * (Dashboard!$D$12 / 365) * 'Lookups and Calculations'!$F$12</f>
        <v>0</v>
      </c>
    </row>
    <row r="965" spans="1:14" x14ac:dyDescent="0.35">
      <c r="A965" s="2">
        <v>964</v>
      </c>
      <c r="B965" s="11">
        <v>0.902754538013811</v>
      </c>
      <c r="C965" s="11">
        <v>0.54821990449233227</v>
      </c>
      <c r="D965" s="3">
        <f>B965*Dashboard!$D$11*Dashboard!$D$10*SQRT(Dashboard!$D$12/365)</f>
        <v>224137.49148682205</v>
      </c>
      <c r="E965" s="3">
        <f>IF(Dashboard!$I$3,C965*Dashboard!$E$11*Dashboard!$E$10*SQRT(Dashboard!$D$12/365),0)</f>
        <v>272226.01272412919</v>
      </c>
      <c r="F965" s="3">
        <f>D965+IF(Dashboard!$I$3,E965,0)</f>
        <v>496363.50421095127</v>
      </c>
      <c r="G965" s="3">
        <f>IF(Dashboard!$I$4, ('Lookups and Calculations'!$F$9) / (1 - 'Lookups and Calculations'!$F$10), 'Lookups and Calculations'!$F$9)</f>
        <v>1951878.888340465</v>
      </c>
      <c r="H965" s="12">
        <f t="shared" si="30"/>
        <v>0</v>
      </c>
      <c r="I965" s="12">
        <f t="shared" si="31"/>
        <v>0</v>
      </c>
      <c r="J965" s="13">
        <f>(1 - Dashboard!$I$9) * H965 * Dashboard!$I$8 * 'Lookups and Calculations'!$F$12</f>
        <v>0</v>
      </c>
      <c r="K965" s="12">
        <f>(1 - Dashboard!$I$11) * I965 * Dashboard!$I$10 * 'Lookups and Calculations'!$F$12</f>
        <v>0</v>
      </c>
      <c r="L965" s="12">
        <f>(H965 - I965) * Dashboard!$I$13 * (Dashboard!$D$12 / 365) * 'Lookups and Calculations'!$F$12</f>
        <v>0</v>
      </c>
      <c r="M965" s="3">
        <f>(G965*2) * Dashboard!$I$13 * (Dashboard!$D$12 / 365) * 'Lookups and Calculations'!$F$12</f>
        <v>1602.0878730267946</v>
      </c>
      <c r="N965" s="12">
        <f>H965 * Dashboard!$I$14 * Dashboard!$I$15 * (Dashboard!$D$12 / 365) * 'Lookups and Calculations'!$F$12</f>
        <v>0</v>
      </c>
    </row>
    <row r="966" spans="1:14" x14ac:dyDescent="0.35">
      <c r="A966" s="2">
        <v>965</v>
      </c>
      <c r="B966" s="11">
        <v>1.3139347448527088</v>
      </c>
      <c r="C966" s="11">
        <v>0.34520257458709602</v>
      </c>
      <c r="D966" s="3">
        <f>B966*Dashboard!$D$11*Dashboard!$D$10*SQRT(Dashboard!$D$12/365)</f>
        <v>326226.03962380544</v>
      </c>
      <c r="E966" s="3">
        <f>IF(Dashboard!$I$3,C966*Dashboard!$E$11*Dashboard!$E$10*SQRT(Dashboard!$D$12/365),0)</f>
        <v>171415.01009338727</v>
      </c>
      <c r="F966" s="3">
        <f>D966+IF(Dashboard!$I$3,E966,0)</f>
        <v>497641.04971719271</v>
      </c>
      <c r="G966" s="3">
        <f>IF(Dashboard!$I$4, ('Lookups and Calculations'!$F$9) / (1 - 'Lookups and Calculations'!$F$10), 'Lookups and Calculations'!$F$9)</f>
        <v>1951878.888340465</v>
      </c>
      <c r="H966" s="12">
        <f t="shared" si="30"/>
        <v>0</v>
      </c>
      <c r="I966" s="12">
        <f t="shared" si="31"/>
        <v>0</v>
      </c>
      <c r="J966" s="13">
        <f>(1 - Dashboard!$I$9) * H966 * Dashboard!$I$8 * 'Lookups and Calculations'!$F$12</f>
        <v>0</v>
      </c>
      <c r="K966" s="12">
        <f>(1 - Dashboard!$I$11) * I966 * Dashboard!$I$10 * 'Lookups and Calculations'!$F$12</f>
        <v>0</v>
      </c>
      <c r="L966" s="12">
        <f>(H966 - I966) * Dashboard!$I$13 * (Dashboard!$D$12 / 365) * 'Lookups and Calculations'!$F$12</f>
        <v>0</v>
      </c>
      <c r="M966" s="3">
        <f>(G966*2) * Dashboard!$I$13 * (Dashboard!$D$12 / 365) * 'Lookups and Calculations'!$F$12</f>
        <v>1602.0878730267946</v>
      </c>
      <c r="N966" s="12">
        <f>H966 * Dashboard!$I$14 * Dashboard!$I$15 * (Dashboard!$D$12 / 365) * 'Lookups and Calculations'!$F$12</f>
        <v>0</v>
      </c>
    </row>
    <row r="967" spans="1:14" x14ac:dyDescent="0.35">
      <c r="A967" s="2">
        <v>966</v>
      </c>
      <c r="B967" s="11">
        <v>0.4391493313564947</v>
      </c>
      <c r="C967" s="11">
        <v>-0.42919757770027539</v>
      </c>
      <c r="D967" s="3">
        <f>B967*Dashboard!$D$11*Dashboard!$D$10*SQRT(Dashboard!$D$12/365)</f>
        <v>109032.77178192826</v>
      </c>
      <c r="E967" s="3">
        <f>IF(Dashboard!$I$3,C967*Dashboard!$E$11*Dashboard!$E$10*SQRT(Dashboard!$D$12/365),0)</f>
        <v>-213123.86560717219</v>
      </c>
      <c r="F967" s="3">
        <f>D967+IF(Dashboard!$I$3,E967,0)</f>
        <v>-104091.09382524394</v>
      </c>
      <c r="G967" s="3">
        <f>IF(Dashboard!$I$4, ('Lookups and Calculations'!$F$9) / (1 - 'Lookups and Calculations'!$F$10), 'Lookups and Calculations'!$F$9)</f>
        <v>1951878.888340465</v>
      </c>
      <c r="H967" s="12">
        <f t="shared" si="30"/>
        <v>0</v>
      </c>
      <c r="I967" s="12">
        <f t="shared" si="31"/>
        <v>0</v>
      </c>
      <c r="J967" s="13">
        <f>(1 - Dashboard!$I$9) * H967 * Dashboard!$I$8 * 'Lookups and Calculations'!$F$12</f>
        <v>0</v>
      </c>
      <c r="K967" s="12">
        <f>(1 - Dashboard!$I$11) * I967 * Dashboard!$I$10 * 'Lookups and Calculations'!$F$12</f>
        <v>0</v>
      </c>
      <c r="L967" s="12">
        <f>(H967 - I967) * Dashboard!$I$13 * (Dashboard!$D$12 / 365) * 'Lookups and Calculations'!$F$12</f>
        <v>0</v>
      </c>
      <c r="M967" s="3">
        <f>(G967*2) * Dashboard!$I$13 * (Dashboard!$D$12 / 365) * 'Lookups and Calculations'!$F$12</f>
        <v>1602.0878730267946</v>
      </c>
      <c r="N967" s="12">
        <f>H967 * Dashboard!$I$14 * Dashboard!$I$15 * (Dashboard!$D$12 / 365) * 'Lookups and Calculations'!$F$12</f>
        <v>0</v>
      </c>
    </row>
    <row r="968" spans="1:14" x14ac:dyDescent="0.35">
      <c r="A968" s="2">
        <v>967</v>
      </c>
      <c r="B968" s="11">
        <v>0.5951907539515835</v>
      </c>
      <c r="C968" s="11">
        <v>-0.40529390253348269</v>
      </c>
      <c r="D968" s="3">
        <f>B968*Dashboard!$D$11*Dashboard!$D$10*SQRT(Dashboard!$D$12/365)</f>
        <v>147775.01184360406</v>
      </c>
      <c r="E968" s="3">
        <f>IF(Dashboard!$I$3,C968*Dashboard!$E$11*Dashboard!$E$10*SQRT(Dashboard!$D$12/365),0)</f>
        <v>-201254.17221080666</v>
      </c>
      <c r="F968" s="3">
        <f>D968+IF(Dashboard!$I$3,E968,0)</f>
        <v>-53479.160367202596</v>
      </c>
      <c r="G968" s="3">
        <f>IF(Dashboard!$I$4, ('Lookups and Calculations'!$F$9) / (1 - 'Lookups and Calculations'!$F$10), 'Lookups and Calculations'!$F$9)</f>
        <v>1951878.888340465</v>
      </c>
      <c r="H968" s="12">
        <f t="shared" si="30"/>
        <v>0</v>
      </c>
      <c r="I968" s="12">
        <f t="shared" si="31"/>
        <v>0</v>
      </c>
      <c r="J968" s="13">
        <f>(1 - Dashboard!$I$9) * H968 * Dashboard!$I$8 * 'Lookups and Calculations'!$F$12</f>
        <v>0</v>
      </c>
      <c r="K968" s="12">
        <f>(1 - Dashboard!$I$11) * I968 * Dashboard!$I$10 * 'Lookups and Calculations'!$F$12</f>
        <v>0</v>
      </c>
      <c r="L968" s="12">
        <f>(H968 - I968) * Dashboard!$I$13 * (Dashboard!$D$12 / 365) * 'Lookups and Calculations'!$F$12</f>
        <v>0</v>
      </c>
      <c r="M968" s="3">
        <f>(G968*2) * Dashboard!$I$13 * (Dashboard!$D$12 / 365) * 'Lookups and Calculations'!$F$12</f>
        <v>1602.0878730267946</v>
      </c>
      <c r="N968" s="12">
        <f>H968 * Dashboard!$I$14 * Dashboard!$I$15 * (Dashboard!$D$12 / 365) * 'Lookups and Calculations'!$F$12</f>
        <v>0</v>
      </c>
    </row>
    <row r="969" spans="1:14" x14ac:dyDescent="0.35">
      <c r="A969" s="2">
        <v>968</v>
      </c>
      <c r="B969" s="11">
        <v>-0.5045776923998847</v>
      </c>
      <c r="C969" s="11">
        <v>-0.2734668126852749</v>
      </c>
      <c r="D969" s="3">
        <f>B969*Dashboard!$D$11*Dashboard!$D$10*SQRT(Dashboard!$D$12/365)</f>
        <v>-125277.44084626164</v>
      </c>
      <c r="E969" s="3">
        <f>IF(Dashboard!$I$3,C969*Dashboard!$E$11*Dashboard!$E$10*SQRT(Dashboard!$D$12/365),0)</f>
        <v>-135793.64670939255</v>
      </c>
      <c r="F969" s="3">
        <f>D969+IF(Dashboard!$I$3,E969,0)</f>
        <v>-261071.08755565417</v>
      </c>
      <c r="G969" s="3">
        <f>IF(Dashboard!$I$4, ('Lookups and Calculations'!$F$9) / (1 - 'Lookups and Calculations'!$F$10), 'Lookups and Calculations'!$F$9)</f>
        <v>1951878.888340465</v>
      </c>
      <c r="H969" s="12">
        <f t="shared" si="30"/>
        <v>0</v>
      </c>
      <c r="I969" s="12">
        <f t="shared" si="31"/>
        <v>0</v>
      </c>
      <c r="J969" s="13">
        <f>(1 - Dashboard!$I$9) * H969 * Dashboard!$I$8 * 'Lookups and Calculations'!$F$12</f>
        <v>0</v>
      </c>
      <c r="K969" s="12">
        <f>(1 - Dashboard!$I$11) * I969 * Dashboard!$I$10 * 'Lookups and Calculations'!$F$12</f>
        <v>0</v>
      </c>
      <c r="L969" s="12">
        <f>(H969 - I969) * Dashboard!$I$13 * (Dashboard!$D$12 / 365) * 'Lookups and Calculations'!$F$12</f>
        <v>0</v>
      </c>
      <c r="M969" s="3">
        <f>(G969*2) * Dashboard!$I$13 * (Dashboard!$D$12 / 365) * 'Lookups and Calculations'!$F$12</f>
        <v>1602.0878730267946</v>
      </c>
      <c r="N969" s="12">
        <f>H969 * Dashboard!$I$14 * Dashboard!$I$15 * (Dashboard!$D$12 / 365) * 'Lookups and Calculations'!$F$12</f>
        <v>0</v>
      </c>
    </row>
    <row r="970" spans="1:14" x14ac:dyDescent="0.35">
      <c r="A970" s="2">
        <v>969</v>
      </c>
      <c r="B970" s="11">
        <v>1.2220596990415191</v>
      </c>
      <c r="C970" s="11">
        <v>-1.4233269780027311</v>
      </c>
      <c r="D970" s="3">
        <f>B970*Dashboard!$D$11*Dashboard!$D$10*SQRT(Dashboard!$D$12/365)</f>
        <v>303415.14094511967</v>
      </c>
      <c r="E970" s="3">
        <f>IF(Dashboard!$I$3,C970*Dashboard!$E$11*Dashboard!$E$10*SQRT(Dashboard!$D$12/365),0)</f>
        <v>-706772.27304100397</v>
      </c>
      <c r="F970" s="3">
        <f>D970+IF(Dashboard!$I$3,E970,0)</f>
        <v>-403357.1320958843</v>
      </c>
      <c r="G970" s="3">
        <f>IF(Dashboard!$I$4, ('Lookups and Calculations'!$F$9) / (1 - 'Lookups and Calculations'!$F$10), 'Lookups and Calculations'!$F$9)</f>
        <v>1951878.888340465</v>
      </c>
      <c r="H970" s="12">
        <f t="shared" si="30"/>
        <v>0</v>
      </c>
      <c r="I970" s="12">
        <f t="shared" si="31"/>
        <v>0</v>
      </c>
      <c r="J970" s="13">
        <f>(1 - Dashboard!$I$9) * H970 * Dashboard!$I$8 * 'Lookups and Calculations'!$F$12</f>
        <v>0</v>
      </c>
      <c r="K970" s="12">
        <f>(1 - Dashboard!$I$11) * I970 * Dashboard!$I$10 * 'Lookups and Calculations'!$F$12</f>
        <v>0</v>
      </c>
      <c r="L970" s="12">
        <f>(H970 - I970) * Dashboard!$I$13 * (Dashboard!$D$12 / 365) * 'Lookups and Calculations'!$F$12</f>
        <v>0</v>
      </c>
      <c r="M970" s="3">
        <f>(G970*2) * Dashboard!$I$13 * (Dashboard!$D$12 / 365) * 'Lookups and Calculations'!$F$12</f>
        <v>1602.0878730267946</v>
      </c>
      <c r="N970" s="12">
        <f>H970 * Dashboard!$I$14 * Dashboard!$I$15 * (Dashboard!$D$12 / 365) * 'Lookups and Calculations'!$F$12</f>
        <v>0</v>
      </c>
    </row>
    <row r="971" spans="1:14" x14ac:dyDescent="0.35">
      <c r="A971" s="2">
        <v>970</v>
      </c>
      <c r="B971" s="11">
        <v>0.42244232043308461</v>
      </c>
      <c r="C971" s="11">
        <v>1.2249908434330823</v>
      </c>
      <c r="D971" s="3">
        <f>B971*Dashboard!$D$11*Dashboard!$D$10*SQRT(Dashboard!$D$12/365)</f>
        <v>104884.72559558078</v>
      </c>
      <c r="E971" s="3">
        <f>IF(Dashboard!$I$3,C971*Dashboard!$E$11*Dashboard!$E$10*SQRT(Dashboard!$D$12/365),0)</f>
        <v>608285.78130552021</v>
      </c>
      <c r="F971" s="3">
        <f>D971+IF(Dashboard!$I$3,E971,0)</f>
        <v>713170.50690110098</v>
      </c>
      <c r="G971" s="3">
        <f>IF(Dashboard!$I$4, ('Lookups and Calculations'!$F$9) / (1 - 'Lookups and Calculations'!$F$10), 'Lookups and Calculations'!$F$9)</f>
        <v>1951878.888340465</v>
      </c>
      <c r="H971" s="12">
        <f t="shared" si="30"/>
        <v>0</v>
      </c>
      <c r="I971" s="12">
        <f t="shared" si="31"/>
        <v>0</v>
      </c>
      <c r="J971" s="13">
        <f>(1 - Dashboard!$I$9) * H971 * Dashboard!$I$8 * 'Lookups and Calculations'!$F$12</f>
        <v>0</v>
      </c>
      <c r="K971" s="12">
        <f>(1 - Dashboard!$I$11) * I971 * Dashboard!$I$10 * 'Lookups and Calculations'!$F$12</f>
        <v>0</v>
      </c>
      <c r="L971" s="12">
        <f>(H971 - I971) * Dashboard!$I$13 * (Dashboard!$D$12 / 365) * 'Lookups and Calculations'!$F$12</f>
        <v>0</v>
      </c>
      <c r="M971" s="3">
        <f>(G971*2) * Dashboard!$I$13 * (Dashboard!$D$12 / 365) * 'Lookups and Calculations'!$F$12</f>
        <v>1602.0878730267946</v>
      </c>
      <c r="N971" s="12">
        <f>H971 * Dashboard!$I$14 * Dashboard!$I$15 * (Dashboard!$D$12 / 365) * 'Lookups and Calculations'!$F$12</f>
        <v>0</v>
      </c>
    </row>
    <row r="972" spans="1:14" x14ac:dyDescent="0.35">
      <c r="A972" s="2">
        <v>971</v>
      </c>
      <c r="B972" s="11">
        <v>1.5882599975025689</v>
      </c>
      <c r="C972" s="11">
        <v>5.461406606081521E-2</v>
      </c>
      <c r="D972" s="3">
        <f>B972*Dashboard!$D$11*Dashboard!$D$10*SQRT(Dashboard!$D$12/365)</f>
        <v>394335.99796941242</v>
      </c>
      <c r="E972" s="3">
        <f>IF(Dashboard!$I$3,C972*Dashboard!$E$11*Dashboard!$E$10*SQRT(Dashboard!$D$12/365),0)</f>
        <v>27119.353603469637</v>
      </c>
      <c r="F972" s="3">
        <f>D972+IF(Dashboard!$I$3,E972,0)</f>
        <v>421455.35157288203</v>
      </c>
      <c r="G972" s="3">
        <f>IF(Dashboard!$I$4, ('Lookups and Calculations'!$F$9) / (1 - 'Lookups and Calculations'!$F$10), 'Lookups and Calculations'!$F$9)</f>
        <v>1951878.888340465</v>
      </c>
      <c r="H972" s="12">
        <f t="shared" si="30"/>
        <v>0</v>
      </c>
      <c r="I972" s="12">
        <f t="shared" si="31"/>
        <v>0</v>
      </c>
      <c r="J972" s="13">
        <f>(1 - Dashboard!$I$9) * H972 * Dashboard!$I$8 * 'Lookups and Calculations'!$F$12</f>
        <v>0</v>
      </c>
      <c r="K972" s="12">
        <f>(1 - Dashboard!$I$11) * I972 * Dashboard!$I$10 * 'Lookups and Calculations'!$F$12</f>
        <v>0</v>
      </c>
      <c r="L972" s="12">
        <f>(H972 - I972) * Dashboard!$I$13 * (Dashboard!$D$12 / 365) * 'Lookups and Calculations'!$F$12</f>
        <v>0</v>
      </c>
      <c r="M972" s="3">
        <f>(G972*2) * Dashboard!$I$13 * (Dashboard!$D$12 / 365) * 'Lookups and Calculations'!$F$12</f>
        <v>1602.0878730267946</v>
      </c>
      <c r="N972" s="12">
        <f>H972 * Dashboard!$I$14 * Dashboard!$I$15 * (Dashboard!$D$12 / 365) * 'Lookups and Calculations'!$F$12</f>
        <v>0</v>
      </c>
    </row>
    <row r="973" spans="1:14" x14ac:dyDescent="0.35">
      <c r="A973" s="2">
        <v>972</v>
      </c>
      <c r="B973" s="11">
        <v>0.68824947108292533</v>
      </c>
      <c r="C973" s="11">
        <v>0.24141723244249277</v>
      </c>
      <c r="D973" s="3">
        <f>B973*Dashboard!$D$11*Dashboard!$D$10*SQRT(Dashboard!$D$12/365)</f>
        <v>170879.79452870824</v>
      </c>
      <c r="E973" s="3">
        <f>IF(Dashboard!$I$3,C973*Dashboard!$E$11*Dashboard!$E$10*SQRT(Dashboard!$D$12/365),0)</f>
        <v>119878.99390769619</v>
      </c>
      <c r="F973" s="3">
        <f>D973+IF(Dashboard!$I$3,E973,0)</f>
        <v>290758.78843640443</v>
      </c>
      <c r="G973" s="3">
        <f>IF(Dashboard!$I$4, ('Lookups and Calculations'!$F$9) / (1 - 'Lookups and Calculations'!$F$10), 'Lookups and Calculations'!$F$9)</f>
        <v>1951878.888340465</v>
      </c>
      <c r="H973" s="12">
        <f t="shared" si="30"/>
        <v>0</v>
      </c>
      <c r="I973" s="12">
        <f t="shared" si="31"/>
        <v>0</v>
      </c>
      <c r="J973" s="13">
        <f>(1 - Dashboard!$I$9) * H973 * Dashboard!$I$8 * 'Lookups and Calculations'!$F$12</f>
        <v>0</v>
      </c>
      <c r="K973" s="12">
        <f>(1 - Dashboard!$I$11) * I973 * Dashboard!$I$10 * 'Lookups and Calculations'!$F$12</f>
        <v>0</v>
      </c>
      <c r="L973" s="12">
        <f>(H973 - I973) * Dashboard!$I$13 * (Dashboard!$D$12 / 365) * 'Lookups and Calculations'!$F$12</f>
        <v>0</v>
      </c>
      <c r="M973" s="3">
        <f>(G973*2) * Dashboard!$I$13 * (Dashboard!$D$12 / 365) * 'Lookups and Calculations'!$F$12</f>
        <v>1602.0878730267946</v>
      </c>
      <c r="N973" s="12">
        <f>H973 * Dashboard!$I$14 * Dashboard!$I$15 * (Dashboard!$D$12 / 365) * 'Lookups and Calculations'!$F$12</f>
        <v>0</v>
      </c>
    </row>
    <row r="974" spans="1:14" x14ac:dyDescent="0.35">
      <c r="A974" s="2">
        <v>973</v>
      </c>
      <c r="B974" s="11">
        <v>-1.0646541072720574</v>
      </c>
      <c r="C974" s="11">
        <v>-0.76231572382336388</v>
      </c>
      <c r="D974" s="3">
        <f>B974*Dashboard!$D$11*Dashboard!$D$10*SQRT(Dashboard!$D$12/365)</f>
        <v>-264334.20255091559</v>
      </c>
      <c r="E974" s="3">
        <f>IF(Dashboard!$I$3,C974*Dashboard!$E$11*Dashboard!$E$10*SQRT(Dashboard!$D$12/365),0)</f>
        <v>-378538.18920623546</v>
      </c>
      <c r="F974" s="3">
        <f>D974+IF(Dashboard!$I$3,E974,0)</f>
        <v>-642872.39175715111</v>
      </c>
      <c r="G974" s="3">
        <f>IF(Dashboard!$I$4, ('Lookups and Calculations'!$F$9) / (1 - 'Lookups and Calculations'!$F$10), 'Lookups and Calculations'!$F$9)</f>
        <v>1951878.888340465</v>
      </c>
      <c r="H974" s="12">
        <f t="shared" si="30"/>
        <v>0</v>
      </c>
      <c r="I974" s="12">
        <f t="shared" si="31"/>
        <v>0</v>
      </c>
      <c r="J974" s="13">
        <f>(1 - Dashboard!$I$9) * H974 * Dashboard!$I$8 * 'Lookups and Calculations'!$F$12</f>
        <v>0</v>
      </c>
      <c r="K974" s="12">
        <f>(1 - Dashboard!$I$11) * I974 * Dashboard!$I$10 * 'Lookups and Calculations'!$F$12</f>
        <v>0</v>
      </c>
      <c r="L974" s="12">
        <f>(H974 - I974) * Dashboard!$I$13 * (Dashboard!$D$12 / 365) * 'Lookups and Calculations'!$F$12</f>
        <v>0</v>
      </c>
      <c r="M974" s="3">
        <f>(G974*2) * Dashboard!$I$13 * (Dashboard!$D$12 / 365) * 'Lookups and Calculations'!$F$12</f>
        <v>1602.0878730267946</v>
      </c>
      <c r="N974" s="12">
        <f>H974 * Dashboard!$I$14 * Dashboard!$I$15 * (Dashboard!$D$12 / 365) * 'Lookups and Calculations'!$F$12</f>
        <v>0</v>
      </c>
    </row>
    <row r="975" spans="1:14" x14ac:dyDescent="0.35">
      <c r="A975" s="2">
        <v>974</v>
      </c>
      <c r="B975" s="11">
        <v>-3.1827641076061703</v>
      </c>
      <c r="C975" s="11">
        <v>-1.5831654019091321</v>
      </c>
      <c r="D975" s="3">
        <f>B975*Dashboard!$D$11*Dashboard!$D$10*SQRT(Dashboard!$D$12/365)</f>
        <v>-790222.29524613812</v>
      </c>
      <c r="E975" s="3">
        <f>IF(Dashboard!$I$3,C975*Dashboard!$E$11*Dashboard!$E$10*SQRT(Dashboard!$D$12/365),0)</f>
        <v>-786142.20555091952</v>
      </c>
      <c r="F975" s="3">
        <f>D975+IF(Dashboard!$I$3,E975,0)</f>
        <v>-1576364.5007970575</v>
      </c>
      <c r="G975" s="3">
        <f>IF(Dashboard!$I$4, ('Lookups and Calculations'!$F$9) / (1 - 'Lookups and Calculations'!$F$10), 'Lookups and Calculations'!$F$9)</f>
        <v>1951878.888340465</v>
      </c>
      <c r="H975" s="12">
        <f t="shared" si="30"/>
        <v>0</v>
      </c>
      <c r="I975" s="12">
        <f t="shared" si="31"/>
        <v>0</v>
      </c>
      <c r="J975" s="13">
        <f>(1 - Dashboard!$I$9) * H975 * Dashboard!$I$8 * 'Lookups and Calculations'!$F$12</f>
        <v>0</v>
      </c>
      <c r="K975" s="12">
        <f>(1 - Dashboard!$I$11) * I975 * Dashboard!$I$10 * 'Lookups and Calculations'!$F$12</f>
        <v>0</v>
      </c>
      <c r="L975" s="12">
        <f>(H975 - I975) * Dashboard!$I$13 * (Dashboard!$D$12 / 365) * 'Lookups and Calculations'!$F$12</f>
        <v>0</v>
      </c>
      <c r="M975" s="3">
        <f>(G975*2) * Dashboard!$I$13 * (Dashboard!$D$12 / 365) * 'Lookups and Calculations'!$F$12</f>
        <v>1602.0878730267946</v>
      </c>
      <c r="N975" s="12">
        <f>H975 * Dashboard!$I$14 * Dashboard!$I$15 * (Dashboard!$D$12 / 365) * 'Lookups and Calculations'!$F$12</f>
        <v>0</v>
      </c>
    </row>
    <row r="976" spans="1:14" x14ac:dyDescent="0.35">
      <c r="A976" s="2">
        <v>975</v>
      </c>
      <c r="B976" s="11">
        <v>-0.23198562103421869</v>
      </c>
      <c r="C976" s="11">
        <v>0.62074359158050241</v>
      </c>
      <c r="D976" s="3">
        <f>B976*Dashboard!$D$11*Dashboard!$D$10*SQRT(Dashboard!$D$12/365)</f>
        <v>-57597.79981169902</v>
      </c>
      <c r="E976" s="3">
        <f>IF(Dashboard!$I$3,C976*Dashboard!$E$11*Dashboard!$E$10*SQRT(Dashboard!$D$12/365),0)</f>
        <v>308238.63102252426</v>
      </c>
      <c r="F976" s="3">
        <f>D976+IF(Dashboard!$I$3,E976,0)</f>
        <v>250640.83121082524</v>
      </c>
      <c r="G976" s="3">
        <f>IF(Dashboard!$I$4, ('Lookups and Calculations'!$F$9) / (1 - 'Lookups and Calculations'!$F$10), 'Lookups and Calculations'!$F$9)</f>
        <v>1951878.888340465</v>
      </c>
      <c r="H976" s="12">
        <f t="shared" si="30"/>
        <v>0</v>
      </c>
      <c r="I976" s="12">
        <f t="shared" si="31"/>
        <v>0</v>
      </c>
      <c r="J976" s="13">
        <f>(1 - Dashboard!$I$9) * H976 * Dashboard!$I$8 * 'Lookups and Calculations'!$F$12</f>
        <v>0</v>
      </c>
      <c r="K976" s="12">
        <f>(1 - Dashboard!$I$11) * I976 * Dashboard!$I$10 * 'Lookups and Calculations'!$F$12</f>
        <v>0</v>
      </c>
      <c r="L976" s="12">
        <f>(H976 - I976) * Dashboard!$I$13 * (Dashboard!$D$12 / 365) * 'Lookups and Calculations'!$F$12</f>
        <v>0</v>
      </c>
      <c r="M976" s="3">
        <f>(G976*2) * Dashboard!$I$13 * (Dashboard!$D$12 / 365) * 'Lookups and Calculations'!$F$12</f>
        <v>1602.0878730267946</v>
      </c>
      <c r="N976" s="12">
        <f>H976 * Dashboard!$I$14 * Dashboard!$I$15 * (Dashboard!$D$12 / 365) * 'Lookups and Calculations'!$F$12</f>
        <v>0</v>
      </c>
    </row>
    <row r="977" spans="1:14" x14ac:dyDescent="0.35">
      <c r="A977" s="2">
        <v>976</v>
      </c>
      <c r="B977" s="11">
        <v>0.8772480894877942</v>
      </c>
      <c r="C977" s="11">
        <v>1.1030790718269958</v>
      </c>
      <c r="D977" s="3">
        <f>B977*Dashboard!$D$11*Dashboard!$D$10*SQRT(Dashboard!$D$12/365)</f>
        <v>217804.70538758265</v>
      </c>
      <c r="E977" s="3">
        <f>IF(Dashboard!$I$3,C977*Dashboard!$E$11*Dashboard!$E$10*SQRT(Dashboard!$D$12/365),0)</f>
        <v>547748.84126283368</v>
      </c>
      <c r="F977" s="3">
        <f>D977+IF(Dashboard!$I$3,E977,0)</f>
        <v>765553.54665041633</v>
      </c>
      <c r="G977" s="3">
        <f>IF(Dashboard!$I$4, ('Lookups and Calculations'!$F$9) / (1 - 'Lookups and Calculations'!$F$10), 'Lookups and Calculations'!$F$9)</f>
        <v>1951878.888340465</v>
      </c>
      <c r="H977" s="12">
        <f t="shared" si="30"/>
        <v>0</v>
      </c>
      <c r="I977" s="12">
        <f t="shared" si="31"/>
        <v>0</v>
      </c>
      <c r="J977" s="13">
        <f>(1 - Dashboard!$I$9) * H977 * Dashboard!$I$8 * 'Lookups and Calculations'!$F$12</f>
        <v>0</v>
      </c>
      <c r="K977" s="12">
        <f>(1 - Dashboard!$I$11) * I977 * Dashboard!$I$10 * 'Lookups and Calculations'!$F$12</f>
        <v>0</v>
      </c>
      <c r="L977" s="12">
        <f>(H977 - I977) * Dashboard!$I$13 * (Dashboard!$D$12 / 365) * 'Lookups and Calculations'!$F$12</f>
        <v>0</v>
      </c>
      <c r="M977" s="3">
        <f>(G977*2) * Dashboard!$I$13 * (Dashboard!$D$12 / 365) * 'Lookups and Calculations'!$F$12</f>
        <v>1602.0878730267946</v>
      </c>
      <c r="N977" s="12">
        <f>H977 * Dashboard!$I$14 * Dashboard!$I$15 * (Dashboard!$D$12 / 365) * 'Lookups and Calculations'!$F$12</f>
        <v>0</v>
      </c>
    </row>
    <row r="978" spans="1:14" x14ac:dyDescent="0.35">
      <c r="A978" s="2">
        <v>977</v>
      </c>
      <c r="B978" s="11">
        <v>6.6606159912494856E-2</v>
      </c>
      <c r="C978" s="11">
        <v>2.9016174632562763</v>
      </c>
      <c r="D978" s="3">
        <f>B978*Dashboard!$D$11*Dashboard!$D$10*SQRT(Dashboard!$D$12/365)</f>
        <v>16537.095048231517</v>
      </c>
      <c r="E978" s="3">
        <f>IF(Dashboard!$I$3,C978*Dashboard!$E$11*Dashboard!$E$10*SQRT(Dashboard!$D$12/365),0)</f>
        <v>1440837.4194374157</v>
      </c>
      <c r="F978" s="3">
        <f>D978+IF(Dashboard!$I$3,E978,0)</f>
        <v>1457374.5144856472</v>
      </c>
      <c r="G978" s="3">
        <f>IF(Dashboard!$I$4, ('Lookups and Calculations'!$F$9) / (1 - 'Lookups and Calculations'!$F$10), 'Lookups and Calculations'!$F$9)</f>
        <v>1951878.888340465</v>
      </c>
      <c r="H978" s="12">
        <f t="shared" si="30"/>
        <v>0</v>
      </c>
      <c r="I978" s="12">
        <f t="shared" si="31"/>
        <v>0</v>
      </c>
      <c r="J978" s="13">
        <f>(1 - Dashboard!$I$9) * H978 * Dashboard!$I$8 * 'Lookups and Calculations'!$F$12</f>
        <v>0</v>
      </c>
      <c r="K978" s="12">
        <f>(1 - Dashboard!$I$11) * I978 * Dashboard!$I$10 * 'Lookups and Calculations'!$F$12</f>
        <v>0</v>
      </c>
      <c r="L978" s="12">
        <f>(H978 - I978) * Dashboard!$I$13 * (Dashboard!$D$12 / 365) * 'Lookups and Calculations'!$F$12</f>
        <v>0</v>
      </c>
      <c r="M978" s="3">
        <f>(G978*2) * Dashboard!$I$13 * (Dashboard!$D$12 / 365) * 'Lookups and Calculations'!$F$12</f>
        <v>1602.0878730267946</v>
      </c>
      <c r="N978" s="12">
        <f>H978 * Dashboard!$I$14 * Dashboard!$I$15 * (Dashboard!$D$12 / 365) * 'Lookups and Calculations'!$F$12</f>
        <v>0</v>
      </c>
    </row>
    <row r="979" spans="1:14" x14ac:dyDescent="0.35">
      <c r="A979" s="2">
        <v>978</v>
      </c>
      <c r="B979" s="11">
        <v>-0.24777002512931751</v>
      </c>
      <c r="C979" s="11">
        <v>-0.94920112477113128</v>
      </c>
      <c r="D979" s="3">
        <f>B979*Dashboard!$D$11*Dashboard!$D$10*SQRT(Dashboard!$D$12/365)</f>
        <v>-61516.779544853955</v>
      </c>
      <c r="E979" s="3">
        <f>IF(Dashboard!$I$3,C979*Dashboard!$E$11*Dashboard!$E$10*SQRT(Dashboard!$D$12/365),0)</f>
        <v>-471338.66419714747</v>
      </c>
      <c r="F979" s="3">
        <f>D979+IF(Dashboard!$I$3,E979,0)</f>
        <v>-532855.44374200143</v>
      </c>
      <c r="G979" s="3">
        <f>IF(Dashboard!$I$4, ('Lookups and Calculations'!$F$9) / (1 - 'Lookups and Calculations'!$F$10), 'Lookups and Calculations'!$F$9)</f>
        <v>1951878.888340465</v>
      </c>
      <c r="H979" s="12">
        <f t="shared" si="30"/>
        <v>0</v>
      </c>
      <c r="I979" s="12">
        <f t="shared" si="31"/>
        <v>0</v>
      </c>
      <c r="J979" s="13">
        <f>(1 - Dashboard!$I$9) * H979 * Dashboard!$I$8 * 'Lookups and Calculations'!$F$12</f>
        <v>0</v>
      </c>
      <c r="K979" s="12">
        <f>(1 - Dashboard!$I$11) * I979 * Dashboard!$I$10 * 'Lookups and Calculations'!$F$12</f>
        <v>0</v>
      </c>
      <c r="L979" s="12">
        <f>(H979 - I979) * Dashboard!$I$13 * (Dashboard!$D$12 / 365) * 'Lookups and Calculations'!$F$12</f>
        <v>0</v>
      </c>
      <c r="M979" s="3">
        <f>(G979*2) * Dashboard!$I$13 * (Dashboard!$D$12 / 365) * 'Lookups and Calculations'!$F$12</f>
        <v>1602.0878730267946</v>
      </c>
      <c r="N979" s="12">
        <f>H979 * Dashboard!$I$14 * Dashboard!$I$15 * (Dashboard!$D$12 / 365) * 'Lookups and Calculations'!$F$12</f>
        <v>0</v>
      </c>
    </row>
    <row r="980" spans="1:14" x14ac:dyDescent="0.35">
      <c r="A980" s="2">
        <v>979</v>
      </c>
      <c r="B980" s="11">
        <v>0.27418762917304834</v>
      </c>
      <c r="C980" s="11">
        <v>-2.7500664134697947</v>
      </c>
      <c r="D980" s="3">
        <f>B980*Dashboard!$D$11*Dashboard!$D$10*SQRT(Dashboard!$D$12/365)</f>
        <v>68075.788945661159</v>
      </c>
      <c r="E980" s="3">
        <f>IF(Dashboard!$I$3,C980*Dashboard!$E$11*Dashboard!$E$10*SQRT(Dashboard!$D$12/365),0)</f>
        <v>-1365582.6947011179</v>
      </c>
      <c r="F980" s="3">
        <f>D980+IF(Dashboard!$I$3,E980,0)</f>
        <v>-1297506.9057554568</v>
      </c>
      <c r="G980" s="3">
        <f>IF(Dashboard!$I$4, ('Lookups and Calculations'!$F$9) / (1 - 'Lookups and Calculations'!$F$10), 'Lookups and Calculations'!$F$9)</f>
        <v>1951878.888340465</v>
      </c>
      <c r="H980" s="12">
        <f t="shared" si="30"/>
        <v>0</v>
      </c>
      <c r="I980" s="12">
        <f t="shared" si="31"/>
        <v>0</v>
      </c>
      <c r="J980" s="13">
        <f>(1 - Dashboard!$I$9) * H980 * Dashboard!$I$8 * 'Lookups and Calculations'!$F$12</f>
        <v>0</v>
      </c>
      <c r="K980" s="12">
        <f>(1 - Dashboard!$I$11) * I980 * Dashboard!$I$10 * 'Lookups and Calculations'!$F$12</f>
        <v>0</v>
      </c>
      <c r="L980" s="12">
        <f>(H980 - I980) * Dashboard!$I$13 * (Dashboard!$D$12 / 365) * 'Lookups and Calculations'!$F$12</f>
        <v>0</v>
      </c>
      <c r="M980" s="3">
        <f>(G980*2) * Dashboard!$I$13 * (Dashboard!$D$12 / 365) * 'Lookups and Calculations'!$F$12</f>
        <v>1602.0878730267946</v>
      </c>
      <c r="N980" s="12">
        <f>H980 * Dashboard!$I$14 * Dashboard!$I$15 * (Dashboard!$D$12 / 365) * 'Lookups and Calculations'!$F$12</f>
        <v>0</v>
      </c>
    </row>
    <row r="981" spans="1:14" x14ac:dyDescent="0.35">
      <c r="A981" s="2">
        <v>980</v>
      </c>
      <c r="B981" s="11">
        <v>1.2257166466520466</v>
      </c>
      <c r="C981" s="11">
        <v>-0.12163543121286677</v>
      </c>
      <c r="D981" s="3">
        <f>B981*Dashboard!$D$11*Dashboard!$D$10*SQRT(Dashboard!$D$12/365)</f>
        <v>304323.09435815451</v>
      </c>
      <c r="E981" s="3">
        <f>IF(Dashboard!$I$3,C981*Dashboard!$E$11*Dashboard!$E$10*SQRT(Dashboard!$D$12/365),0)</f>
        <v>-60399.719480674088</v>
      </c>
      <c r="F981" s="3">
        <f>D981+IF(Dashboard!$I$3,E981,0)</f>
        <v>243923.37487748044</v>
      </c>
      <c r="G981" s="3">
        <f>IF(Dashboard!$I$4, ('Lookups and Calculations'!$F$9) / (1 - 'Lookups and Calculations'!$F$10), 'Lookups and Calculations'!$F$9)</f>
        <v>1951878.888340465</v>
      </c>
      <c r="H981" s="12">
        <f t="shared" si="30"/>
        <v>0</v>
      </c>
      <c r="I981" s="12">
        <f t="shared" si="31"/>
        <v>0</v>
      </c>
      <c r="J981" s="13">
        <f>(1 - Dashboard!$I$9) * H981 * Dashboard!$I$8 * 'Lookups and Calculations'!$F$12</f>
        <v>0</v>
      </c>
      <c r="K981" s="12">
        <f>(1 - Dashboard!$I$11) * I981 * Dashboard!$I$10 * 'Lookups and Calculations'!$F$12</f>
        <v>0</v>
      </c>
      <c r="L981" s="12">
        <f>(H981 - I981) * Dashboard!$I$13 * (Dashboard!$D$12 / 365) * 'Lookups and Calculations'!$F$12</f>
        <v>0</v>
      </c>
      <c r="M981" s="3">
        <f>(G981*2) * Dashboard!$I$13 * (Dashboard!$D$12 / 365) * 'Lookups and Calculations'!$F$12</f>
        <v>1602.0878730267946</v>
      </c>
      <c r="N981" s="12">
        <f>H981 * Dashboard!$I$14 * Dashboard!$I$15 * (Dashboard!$D$12 / 365) * 'Lookups and Calculations'!$F$12</f>
        <v>0</v>
      </c>
    </row>
    <row r="982" spans="1:14" x14ac:dyDescent="0.35">
      <c r="A982" s="2">
        <v>981</v>
      </c>
      <c r="B982" s="11">
        <v>0.79537066358139596</v>
      </c>
      <c r="C982" s="11">
        <v>0.40521215725642157</v>
      </c>
      <c r="D982" s="3">
        <f>B982*Dashboard!$D$11*Dashboard!$D$10*SQRT(Dashboard!$D$12/365)</f>
        <v>197476.03344046086</v>
      </c>
      <c r="E982" s="3">
        <f>IF(Dashboard!$I$3,C982*Dashboard!$E$11*Dashboard!$E$10*SQRT(Dashboard!$D$12/365),0)</f>
        <v>201213.58048720993</v>
      </c>
      <c r="F982" s="3">
        <f>D982+IF(Dashboard!$I$3,E982,0)</f>
        <v>398689.61392767075</v>
      </c>
      <c r="G982" s="3">
        <f>IF(Dashboard!$I$4, ('Lookups and Calculations'!$F$9) / (1 - 'Lookups and Calculations'!$F$10), 'Lookups and Calculations'!$F$9)</f>
        <v>1951878.888340465</v>
      </c>
      <c r="H982" s="12">
        <f t="shared" si="30"/>
        <v>0</v>
      </c>
      <c r="I982" s="12">
        <f t="shared" si="31"/>
        <v>0</v>
      </c>
      <c r="J982" s="13">
        <f>(1 - Dashboard!$I$9) * H982 * Dashboard!$I$8 * 'Lookups and Calculations'!$F$12</f>
        <v>0</v>
      </c>
      <c r="K982" s="12">
        <f>(1 - Dashboard!$I$11) * I982 * Dashboard!$I$10 * 'Lookups and Calculations'!$F$12</f>
        <v>0</v>
      </c>
      <c r="L982" s="12">
        <f>(H982 - I982) * Dashboard!$I$13 * (Dashboard!$D$12 / 365) * 'Lookups and Calculations'!$F$12</f>
        <v>0</v>
      </c>
      <c r="M982" s="3">
        <f>(G982*2) * Dashboard!$I$13 * (Dashboard!$D$12 / 365) * 'Lookups and Calculations'!$F$12</f>
        <v>1602.0878730267946</v>
      </c>
      <c r="N982" s="12">
        <f>H982 * Dashboard!$I$14 * Dashboard!$I$15 * (Dashboard!$D$12 / 365) * 'Lookups and Calculations'!$F$12</f>
        <v>0</v>
      </c>
    </row>
    <row r="983" spans="1:14" x14ac:dyDescent="0.35">
      <c r="A983" s="2">
        <v>982</v>
      </c>
      <c r="B983" s="11">
        <v>0.26565018999998868</v>
      </c>
      <c r="C983" s="11">
        <v>5.75922423726236E-2</v>
      </c>
      <c r="D983" s="3">
        <f>B983*Dashboard!$D$11*Dashboard!$D$10*SQRT(Dashboard!$D$12/365)</f>
        <v>65956.098465698553</v>
      </c>
      <c r="E983" s="3">
        <f>IF(Dashboard!$I$3,C983*Dashboard!$E$11*Dashboard!$E$10*SQRT(Dashboard!$D$12/365),0)</f>
        <v>28598.207355238865</v>
      </c>
      <c r="F983" s="3">
        <f>D983+IF(Dashboard!$I$3,E983,0)</f>
        <v>94554.305820937414</v>
      </c>
      <c r="G983" s="3">
        <f>IF(Dashboard!$I$4, ('Lookups and Calculations'!$F$9) / (1 - 'Lookups and Calculations'!$F$10), 'Lookups and Calculations'!$F$9)</f>
        <v>1951878.888340465</v>
      </c>
      <c r="H983" s="12">
        <f t="shared" si="30"/>
        <v>0</v>
      </c>
      <c r="I983" s="12">
        <f t="shared" si="31"/>
        <v>0</v>
      </c>
      <c r="J983" s="13">
        <f>(1 - Dashboard!$I$9) * H983 * Dashboard!$I$8 * 'Lookups and Calculations'!$F$12</f>
        <v>0</v>
      </c>
      <c r="K983" s="12">
        <f>(1 - Dashboard!$I$11) * I983 * Dashboard!$I$10 * 'Lookups and Calculations'!$F$12</f>
        <v>0</v>
      </c>
      <c r="L983" s="12">
        <f>(H983 - I983) * Dashboard!$I$13 * (Dashboard!$D$12 / 365) * 'Lookups and Calculations'!$F$12</f>
        <v>0</v>
      </c>
      <c r="M983" s="3">
        <f>(G983*2) * Dashboard!$I$13 * (Dashboard!$D$12 / 365) * 'Lookups and Calculations'!$F$12</f>
        <v>1602.0878730267946</v>
      </c>
      <c r="N983" s="12">
        <f>H983 * Dashboard!$I$14 * Dashboard!$I$15 * (Dashboard!$D$12 / 365) * 'Lookups and Calculations'!$F$12</f>
        <v>0</v>
      </c>
    </row>
    <row r="984" spans="1:14" x14ac:dyDescent="0.35">
      <c r="A984" s="2">
        <v>983</v>
      </c>
      <c r="B984" s="11">
        <v>-0.93653285585905011</v>
      </c>
      <c r="C984" s="11">
        <v>1.5449767598831865</v>
      </c>
      <c r="D984" s="3">
        <f>B984*Dashboard!$D$11*Dashboard!$D$10*SQRT(Dashboard!$D$12/365)</f>
        <v>-232524.03191356274</v>
      </c>
      <c r="E984" s="3">
        <f>IF(Dashboard!$I$3,C984*Dashboard!$E$11*Dashboard!$E$10*SQRT(Dashboard!$D$12/365),0)</f>
        <v>767179.1185398791</v>
      </c>
      <c r="F984" s="3">
        <f>D984+IF(Dashboard!$I$3,E984,0)</f>
        <v>534655.08662631642</v>
      </c>
      <c r="G984" s="3">
        <f>IF(Dashboard!$I$4, ('Lookups and Calculations'!$F$9) / (1 - 'Lookups and Calculations'!$F$10), 'Lookups and Calculations'!$F$9)</f>
        <v>1951878.888340465</v>
      </c>
      <c r="H984" s="12">
        <f t="shared" si="30"/>
        <v>0</v>
      </c>
      <c r="I984" s="12">
        <f t="shared" si="31"/>
        <v>0</v>
      </c>
      <c r="J984" s="13">
        <f>(1 - Dashboard!$I$9) * H984 * Dashboard!$I$8 * 'Lookups and Calculations'!$F$12</f>
        <v>0</v>
      </c>
      <c r="K984" s="12">
        <f>(1 - Dashboard!$I$11) * I984 * Dashboard!$I$10 * 'Lookups and Calculations'!$F$12</f>
        <v>0</v>
      </c>
      <c r="L984" s="12">
        <f>(H984 - I984) * Dashboard!$I$13 * (Dashboard!$D$12 / 365) * 'Lookups and Calculations'!$F$12</f>
        <v>0</v>
      </c>
      <c r="M984" s="3">
        <f>(G984*2) * Dashboard!$I$13 * (Dashboard!$D$12 / 365) * 'Lookups and Calculations'!$F$12</f>
        <v>1602.0878730267946</v>
      </c>
      <c r="N984" s="12">
        <f>H984 * Dashboard!$I$14 * Dashboard!$I$15 * (Dashboard!$D$12 / 365) * 'Lookups and Calculations'!$F$12</f>
        <v>0</v>
      </c>
    </row>
    <row r="985" spans="1:14" x14ac:dyDescent="0.35">
      <c r="A985" s="2">
        <v>984</v>
      </c>
      <c r="B985" s="11">
        <v>0.45807556897992469</v>
      </c>
      <c r="C985" s="11">
        <v>0.87336629680336297</v>
      </c>
      <c r="D985" s="3">
        <f>B985*Dashboard!$D$11*Dashboard!$D$10*SQRT(Dashboard!$D$12/365)</f>
        <v>113731.81149379976</v>
      </c>
      <c r="E985" s="3">
        <f>IF(Dashboard!$I$3,C985*Dashboard!$E$11*Dashboard!$E$10*SQRT(Dashboard!$D$12/365),0)</f>
        <v>433681.85408478399</v>
      </c>
      <c r="F985" s="3">
        <f>D985+IF(Dashboard!$I$3,E985,0)</f>
        <v>547413.66557858372</v>
      </c>
      <c r="G985" s="3">
        <f>IF(Dashboard!$I$4, ('Lookups and Calculations'!$F$9) / (1 - 'Lookups and Calculations'!$F$10), 'Lookups and Calculations'!$F$9)</f>
        <v>1951878.888340465</v>
      </c>
      <c r="H985" s="12">
        <f t="shared" si="30"/>
        <v>0</v>
      </c>
      <c r="I985" s="12">
        <f t="shared" si="31"/>
        <v>0</v>
      </c>
      <c r="J985" s="13">
        <f>(1 - Dashboard!$I$9) * H985 * Dashboard!$I$8 * 'Lookups and Calculations'!$F$12</f>
        <v>0</v>
      </c>
      <c r="K985" s="12">
        <f>(1 - Dashboard!$I$11) * I985 * Dashboard!$I$10 * 'Lookups and Calculations'!$F$12</f>
        <v>0</v>
      </c>
      <c r="L985" s="12">
        <f>(H985 - I985) * Dashboard!$I$13 * (Dashboard!$D$12 / 365) * 'Lookups and Calculations'!$F$12</f>
        <v>0</v>
      </c>
      <c r="M985" s="3">
        <f>(G985*2) * Dashboard!$I$13 * (Dashboard!$D$12 / 365) * 'Lookups and Calculations'!$F$12</f>
        <v>1602.0878730267946</v>
      </c>
      <c r="N985" s="12">
        <f>H985 * Dashboard!$I$14 * Dashboard!$I$15 * (Dashboard!$D$12 / 365) * 'Lookups and Calculations'!$F$12</f>
        <v>0</v>
      </c>
    </row>
    <row r="986" spans="1:14" x14ac:dyDescent="0.35">
      <c r="A986" s="2">
        <v>985</v>
      </c>
      <c r="B986" s="11">
        <v>-1.5266632760645074</v>
      </c>
      <c r="C986" s="11">
        <v>-0.57382948699651304</v>
      </c>
      <c r="D986" s="3">
        <f>B986*Dashboard!$D$11*Dashboard!$D$10*SQRT(Dashboard!$D$12/365)</f>
        <v>-379042.65515519062</v>
      </c>
      <c r="E986" s="3">
        <f>IF(Dashboard!$I$3,C986*Dashboard!$E$11*Dashboard!$E$10*SQRT(Dashboard!$D$12/365),0)</f>
        <v>-284942.79749519407</v>
      </c>
      <c r="F986" s="3">
        <f>D986+IF(Dashboard!$I$3,E986,0)</f>
        <v>-663985.45265038474</v>
      </c>
      <c r="G986" s="3">
        <f>IF(Dashboard!$I$4, ('Lookups and Calculations'!$F$9) / (1 - 'Lookups and Calculations'!$F$10), 'Lookups and Calculations'!$F$9)</f>
        <v>1951878.888340465</v>
      </c>
      <c r="H986" s="12">
        <f t="shared" si="30"/>
        <v>0</v>
      </c>
      <c r="I986" s="12">
        <f t="shared" si="31"/>
        <v>0</v>
      </c>
      <c r="J986" s="13">
        <f>(1 - Dashboard!$I$9) * H986 * Dashboard!$I$8 * 'Lookups and Calculations'!$F$12</f>
        <v>0</v>
      </c>
      <c r="K986" s="12">
        <f>(1 - Dashboard!$I$11) * I986 * Dashboard!$I$10 * 'Lookups and Calculations'!$F$12</f>
        <v>0</v>
      </c>
      <c r="L986" s="12">
        <f>(H986 - I986) * Dashboard!$I$13 * (Dashboard!$D$12 / 365) * 'Lookups and Calculations'!$F$12</f>
        <v>0</v>
      </c>
      <c r="M986" s="3">
        <f>(G986*2) * Dashboard!$I$13 * (Dashboard!$D$12 / 365) * 'Lookups and Calculations'!$F$12</f>
        <v>1602.0878730267946</v>
      </c>
      <c r="N986" s="12">
        <f>H986 * Dashboard!$I$14 * Dashboard!$I$15 * (Dashboard!$D$12 / 365) * 'Lookups and Calculations'!$F$12</f>
        <v>0</v>
      </c>
    </row>
    <row r="987" spans="1:14" x14ac:dyDescent="0.35">
      <c r="A987" s="2">
        <v>986</v>
      </c>
      <c r="B987" s="11">
        <v>1.0845492286664744</v>
      </c>
      <c r="C987" s="11">
        <v>1.0558430120172306</v>
      </c>
      <c r="D987" s="3">
        <f>B987*Dashboard!$D$11*Dashboard!$D$10*SQRT(Dashboard!$D$12/365)</f>
        <v>269273.79843705904</v>
      </c>
      <c r="E987" s="3">
        <f>IF(Dashboard!$I$3,C987*Dashboard!$E$11*Dashboard!$E$10*SQRT(Dashboard!$D$12/365),0)</f>
        <v>524293.13651107263</v>
      </c>
      <c r="F987" s="3">
        <f>D987+IF(Dashboard!$I$3,E987,0)</f>
        <v>793566.93494813167</v>
      </c>
      <c r="G987" s="3">
        <f>IF(Dashboard!$I$4, ('Lookups and Calculations'!$F$9) / (1 - 'Lookups and Calculations'!$F$10), 'Lookups and Calculations'!$F$9)</f>
        <v>1951878.888340465</v>
      </c>
      <c r="H987" s="12">
        <f t="shared" si="30"/>
        <v>0</v>
      </c>
      <c r="I987" s="12">
        <f t="shared" si="31"/>
        <v>0</v>
      </c>
      <c r="J987" s="13">
        <f>(1 - Dashboard!$I$9) * H987 * Dashboard!$I$8 * 'Lookups and Calculations'!$F$12</f>
        <v>0</v>
      </c>
      <c r="K987" s="12">
        <f>(1 - Dashboard!$I$11) * I987 * Dashboard!$I$10 * 'Lookups and Calculations'!$F$12</f>
        <v>0</v>
      </c>
      <c r="L987" s="12">
        <f>(H987 - I987) * Dashboard!$I$13 * (Dashboard!$D$12 / 365) * 'Lookups and Calculations'!$F$12</f>
        <v>0</v>
      </c>
      <c r="M987" s="3">
        <f>(G987*2) * Dashboard!$I$13 * (Dashboard!$D$12 / 365) * 'Lookups and Calculations'!$F$12</f>
        <v>1602.0878730267946</v>
      </c>
      <c r="N987" s="12">
        <f>H987 * Dashboard!$I$14 * Dashboard!$I$15 * (Dashboard!$D$12 / 365) * 'Lookups and Calculations'!$F$12</f>
        <v>0</v>
      </c>
    </row>
    <row r="988" spans="1:14" x14ac:dyDescent="0.35">
      <c r="A988" s="2">
        <v>987</v>
      </c>
      <c r="B988" s="11">
        <v>-0.30638370924479136</v>
      </c>
      <c r="C988" s="11">
        <v>-0.75797640366790831</v>
      </c>
      <c r="D988" s="3">
        <f>B988*Dashboard!$D$11*Dashboard!$D$10*SQRT(Dashboard!$D$12/365)</f>
        <v>-76069.488582847524</v>
      </c>
      <c r="E988" s="3">
        <f>IF(Dashboard!$I$3,C988*Dashboard!$E$11*Dashboard!$E$10*SQRT(Dashboard!$D$12/365),0)</f>
        <v>-376383.44105832384</v>
      </c>
      <c r="F988" s="3">
        <f>D988+IF(Dashboard!$I$3,E988,0)</f>
        <v>-452452.92964117136</v>
      </c>
      <c r="G988" s="3">
        <f>IF(Dashboard!$I$4, ('Lookups and Calculations'!$F$9) / (1 - 'Lookups and Calculations'!$F$10), 'Lookups and Calculations'!$F$9)</f>
        <v>1951878.888340465</v>
      </c>
      <c r="H988" s="12">
        <f t="shared" si="30"/>
        <v>0</v>
      </c>
      <c r="I988" s="12">
        <f t="shared" si="31"/>
        <v>0</v>
      </c>
      <c r="J988" s="13">
        <f>(1 - Dashboard!$I$9) * H988 * Dashboard!$I$8 * 'Lookups and Calculations'!$F$12</f>
        <v>0</v>
      </c>
      <c r="K988" s="12">
        <f>(1 - Dashboard!$I$11) * I988 * Dashboard!$I$10 * 'Lookups and Calculations'!$F$12</f>
        <v>0</v>
      </c>
      <c r="L988" s="12">
        <f>(H988 - I988) * Dashboard!$I$13 * (Dashboard!$D$12 / 365) * 'Lookups and Calculations'!$F$12</f>
        <v>0</v>
      </c>
      <c r="M988" s="3">
        <f>(G988*2) * Dashboard!$I$13 * (Dashboard!$D$12 / 365) * 'Lookups and Calculations'!$F$12</f>
        <v>1602.0878730267946</v>
      </c>
      <c r="N988" s="12">
        <f>H988 * Dashboard!$I$14 * Dashboard!$I$15 * (Dashboard!$D$12 / 365) * 'Lookups and Calculations'!$F$12</f>
        <v>0</v>
      </c>
    </row>
    <row r="989" spans="1:14" x14ac:dyDescent="0.35">
      <c r="A989" s="2">
        <v>988</v>
      </c>
      <c r="B989" s="11">
        <v>0.29941611338928348</v>
      </c>
      <c r="C989" s="11">
        <v>-1.3209137838139624</v>
      </c>
      <c r="D989" s="3">
        <f>B989*Dashboard!$D$11*Dashboard!$D$10*SQRT(Dashboard!$D$12/365)</f>
        <v>74339.561575021595</v>
      </c>
      <c r="E989" s="3">
        <f>IF(Dashboard!$I$3,C989*Dashboard!$E$11*Dashboard!$E$10*SQRT(Dashboard!$D$12/365),0)</f>
        <v>-655917.61549228244</v>
      </c>
      <c r="F989" s="3">
        <f>D989+IF(Dashboard!$I$3,E989,0)</f>
        <v>-581578.05391726084</v>
      </c>
      <c r="G989" s="3">
        <f>IF(Dashboard!$I$4, ('Lookups and Calculations'!$F$9) / (1 - 'Lookups and Calculations'!$F$10), 'Lookups and Calculations'!$F$9)</f>
        <v>1951878.888340465</v>
      </c>
      <c r="H989" s="12">
        <f t="shared" si="30"/>
        <v>0</v>
      </c>
      <c r="I989" s="12">
        <f t="shared" si="31"/>
        <v>0</v>
      </c>
      <c r="J989" s="13">
        <f>(1 - Dashboard!$I$9) * H989 * Dashboard!$I$8 * 'Lookups and Calculations'!$F$12</f>
        <v>0</v>
      </c>
      <c r="K989" s="12">
        <f>(1 - Dashboard!$I$11) * I989 * Dashboard!$I$10 * 'Lookups and Calculations'!$F$12</f>
        <v>0</v>
      </c>
      <c r="L989" s="12">
        <f>(H989 - I989) * Dashboard!$I$13 * (Dashboard!$D$12 / 365) * 'Lookups and Calculations'!$F$12</f>
        <v>0</v>
      </c>
      <c r="M989" s="3">
        <f>(G989*2) * Dashboard!$I$13 * (Dashboard!$D$12 / 365) * 'Lookups and Calculations'!$F$12</f>
        <v>1602.0878730267946</v>
      </c>
      <c r="N989" s="12">
        <f>H989 * Dashboard!$I$14 * Dashboard!$I$15 * (Dashboard!$D$12 / 365) * 'Lookups and Calculations'!$F$12</f>
        <v>0</v>
      </c>
    </row>
    <row r="990" spans="1:14" x14ac:dyDescent="0.35">
      <c r="A990" s="2">
        <v>989</v>
      </c>
      <c r="B990" s="11">
        <v>-0.28923294663456167</v>
      </c>
      <c r="C990" s="11">
        <v>-0.56541586861921356</v>
      </c>
      <c r="D990" s="3">
        <f>B990*Dashboard!$D$11*Dashboard!$D$10*SQRT(Dashboard!$D$12/365)</f>
        <v>-71811.266943773298</v>
      </c>
      <c r="E990" s="3">
        <f>IF(Dashboard!$I$3,C990*Dashboard!$E$11*Dashboard!$E$10*SQRT(Dashboard!$D$12/365),0)</f>
        <v>-280764.9014270904</v>
      </c>
      <c r="F990" s="3">
        <f>D990+IF(Dashboard!$I$3,E990,0)</f>
        <v>-352576.16837086371</v>
      </c>
      <c r="G990" s="3">
        <f>IF(Dashboard!$I$4, ('Lookups and Calculations'!$F$9) / (1 - 'Lookups and Calculations'!$F$10), 'Lookups and Calculations'!$F$9)</f>
        <v>1951878.888340465</v>
      </c>
      <c r="H990" s="12">
        <f t="shared" si="30"/>
        <v>0</v>
      </c>
      <c r="I990" s="12">
        <f t="shared" si="31"/>
        <v>0</v>
      </c>
      <c r="J990" s="13">
        <f>(1 - Dashboard!$I$9) * H990 * Dashboard!$I$8 * 'Lookups and Calculations'!$F$12</f>
        <v>0</v>
      </c>
      <c r="K990" s="12">
        <f>(1 - Dashboard!$I$11) * I990 * Dashboard!$I$10 * 'Lookups and Calculations'!$F$12</f>
        <v>0</v>
      </c>
      <c r="L990" s="12">
        <f>(H990 - I990) * Dashboard!$I$13 * (Dashboard!$D$12 / 365) * 'Lookups and Calculations'!$F$12</f>
        <v>0</v>
      </c>
      <c r="M990" s="3">
        <f>(G990*2) * Dashboard!$I$13 * (Dashboard!$D$12 / 365) * 'Lookups and Calculations'!$F$12</f>
        <v>1602.0878730267946</v>
      </c>
      <c r="N990" s="12">
        <f>H990 * Dashboard!$I$14 * Dashboard!$I$15 * (Dashboard!$D$12 / 365) * 'Lookups and Calculations'!$F$12</f>
        <v>0</v>
      </c>
    </row>
    <row r="991" spans="1:14" x14ac:dyDescent="0.35">
      <c r="A991" s="2">
        <v>990</v>
      </c>
      <c r="B991" s="11">
        <v>-0.15400348472465036</v>
      </c>
      <c r="C991" s="11">
        <v>1.0875820655849537</v>
      </c>
      <c r="D991" s="3">
        <f>B991*Dashboard!$D$11*Dashboard!$D$10*SQRT(Dashboard!$D$12/365)</f>
        <v>-38236.257247021633</v>
      </c>
      <c r="E991" s="3">
        <f>IF(Dashboard!$I$3,C991*Dashboard!$E$11*Dashboard!$E$10*SQRT(Dashboard!$D$12/365),0)</f>
        <v>540053.59308986075</v>
      </c>
      <c r="F991" s="3">
        <f>D991+IF(Dashboard!$I$3,E991,0)</f>
        <v>501817.33584283909</v>
      </c>
      <c r="G991" s="3">
        <f>IF(Dashboard!$I$4, ('Lookups and Calculations'!$F$9) / (1 - 'Lookups and Calculations'!$F$10), 'Lookups and Calculations'!$F$9)</f>
        <v>1951878.888340465</v>
      </c>
      <c r="H991" s="12">
        <f t="shared" si="30"/>
        <v>0</v>
      </c>
      <c r="I991" s="12">
        <f t="shared" si="31"/>
        <v>0</v>
      </c>
      <c r="J991" s="13">
        <f>(1 - Dashboard!$I$9) * H991 * Dashboard!$I$8 * 'Lookups and Calculations'!$F$12</f>
        <v>0</v>
      </c>
      <c r="K991" s="12">
        <f>(1 - Dashboard!$I$11) * I991 * Dashboard!$I$10 * 'Lookups and Calculations'!$F$12</f>
        <v>0</v>
      </c>
      <c r="L991" s="12">
        <f>(H991 - I991) * Dashboard!$I$13 * (Dashboard!$D$12 / 365) * 'Lookups and Calculations'!$F$12</f>
        <v>0</v>
      </c>
      <c r="M991" s="3">
        <f>(G991*2) * Dashboard!$I$13 * (Dashboard!$D$12 / 365) * 'Lookups and Calculations'!$F$12</f>
        <v>1602.0878730267946</v>
      </c>
      <c r="N991" s="12">
        <f>H991 * Dashboard!$I$14 * Dashboard!$I$15 * (Dashboard!$D$12 / 365) * 'Lookups and Calculations'!$F$12</f>
        <v>0</v>
      </c>
    </row>
    <row r="992" spans="1:14" x14ac:dyDescent="0.35">
      <c r="A992" s="2">
        <v>991</v>
      </c>
      <c r="B992" s="11">
        <v>0.34804777682857224</v>
      </c>
      <c r="C992" s="11">
        <v>-1.1679588539045842</v>
      </c>
      <c r="D992" s="3">
        <f>B992*Dashboard!$D$11*Dashboard!$D$10*SQRT(Dashboard!$D$12/365)</f>
        <v>86413.916885486746</v>
      </c>
      <c r="E992" s="3">
        <f>IF(Dashboard!$I$3,C992*Dashboard!$E$11*Dashboard!$E$10*SQRT(Dashboard!$D$12/365),0)</f>
        <v>-579965.77508202405</v>
      </c>
      <c r="F992" s="3">
        <f>D992+IF(Dashboard!$I$3,E992,0)</f>
        <v>-493551.8581965373</v>
      </c>
      <c r="G992" s="3">
        <f>IF(Dashboard!$I$4, ('Lookups and Calculations'!$F$9) / (1 - 'Lookups and Calculations'!$F$10), 'Lookups and Calculations'!$F$9)</f>
        <v>1951878.888340465</v>
      </c>
      <c r="H992" s="12">
        <f t="shared" si="30"/>
        <v>0</v>
      </c>
      <c r="I992" s="12">
        <f t="shared" si="31"/>
        <v>0</v>
      </c>
      <c r="J992" s="13">
        <f>(1 - Dashboard!$I$9) * H992 * Dashboard!$I$8 * 'Lookups and Calculations'!$F$12</f>
        <v>0</v>
      </c>
      <c r="K992" s="12">
        <f>(1 - Dashboard!$I$11) * I992 * Dashboard!$I$10 * 'Lookups and Calculations'!$F$12</f>
        <v>0</v>
      </c>
      <c r="L992" s="12">
        <f>(H992 - I992) * Dashboard!$I$13 * (Dashboard!$D$12 / 365) * 'Lookups and Calculations'!$F$12</f>
        <v>0</v>
      </c>
      <c r="M992" s="3">
        <f>(G992*2) * Dashboard!$I$13 * (Dashboard!$D$12 / 365) * 'Lookups and Calculations'!$F$12</f>
        <v>1602.0878730267946</v>
      </c>
      <c r="N992" s="12">
        <f>H992 * Dashboard!$I$14 * Dashboard!$I$15 * (Dashboard!$D$12 / 365) * 'Lookups and Calculations'!$F$12</f>
        <v>0</v>
      </c>
    </row>
    <row r="993" spans="1:14" x14ac:dyDescent="0.35">
      <c r="A993" s="2">
        <v>992</v>
      </c>
      <c r="B993" s="11">
        <v>-0.18493600139559616</v>
      </c>
      <c r="C993" s="11">
        <v>0.42600393254690838</v>
      </c>
      <c r="D993" s="3">
        <f>B993*Dashboard!$D$11*Dashboard!$D$10*SQRT(Dashboard!$D$12/365)</f>
        <v>-45916.237130871334</v>
      </c>
      <c r="E993" s="3">
        <f>IF(Dashboard!$I$3,C993*Dashboard!$E$11*Dashboard!$E$10*SQRT(Dashboard!$D$12/365),0)</f>
        <v>211538.01788615237</v>
      </c>
      <c r="F993" s="3">
        <f>D993+IF(Dashboard!$I$3,E993,0)</f>
        <v>165621.78075528104</v>
      </c>
      <c r="G993" s="3">
        <f>IF(Dashboard!$I$4, ('Lookups and Calculations'!$F$9) / (1 - 'Lookups and Calculations'!$F$10), 'Lookups and Calculations'!$F$9)</f>
        <v>1951878.888340465</v>
      </c>
      <c r="H993" s="12">
        <f t="shared" si="30"/>
        <v>0</v>
      </c>
      <c r="I993" s="12">
        <f t="shared" si="31"/>
        <v>0</v>
      </c>
      <c r="J993" s="13">
        <f>(1 - Dashboard!$I$9) * H993 * Dashboard!$I$8 * 'Lookups and Calculations'!$F$12</f>
        <v>0</v>
      </c>
      <c r="K993" s="12">
        <f>(1 - Dashboard!$I$11) * I993 * Dashboard!$I$10 * 'Lookups and Calculations'!$F$12</f>
        <v>0</v>
      </c>
      <c r="L993" s="12">
        <f>(H993 - I993) * Dashboard!$I$13 * (Dashboard!$D$12 / 365) * 'Lookups and Calculations'!$F$12</f>
        <v>0</v>
      </c>
      <c r="M993" s="3">
        <f>(G993*2) * Dashboard!$I$13 * (Dashboard!$D$12 / 365) * 'Lookups and Calculations'!$F$12</f>
        <v>1602.0878730267946</v>
      </c>
      <c r="N993" s="12">
        <f>H993 * Dashboard!$I$14 * Dashboard!$I$15 * (Dashboard!$D$12 / 365) * 'Lookups and Calculations'!$F$12</f>
        <v>0</v>
      </c>
    </row>
    <row r="994" spans="1:14" x14ac:dyDescent="0.35">
      <c r="A994" s="2">
        <v>993</v>
      </c>
      <c r="B994" s="11">
        <v>-0.93246268070627458</v>
      </c>
      <c r="C994" s="11">
        <v>1.3086312661976494</v>
      </c>
      <c r="D994" s="3">
        <f>B994*Dashboard!$D$11*Dashboard!$D$10*SQRT(Dashboard!$D$12/365)</f>
        <v>-231513.48163633872</v>
      </c>
      <c r="E994" s="3">
        <f>IF(Dashboard!$I$3,C994*Dashboard!$E$11*Dashboard!$E$10*SQRT(Dashboard!$D$12/365),0)</f>
        <v>649818.56514860853</v>
      </c>
      <c r="F994" s="3">
        <f>D994+IF(Dashboard!$I$3,E994,0)</f>
        <v>418305.08351226978</v>
      </c>
      <c r="G994" s="3">
        <f>IF(Dashboard!$I$4, ('Lookups and Calculations'!$F$9) / (1 - 'Lookups and Calculations'!$F$10), 'Lookups and Calculations'!$F$9)</f>
        <v>1951878.888340465</v>
      </c>
      <c r="H994" s="12">
        <f t="shared" si="30"/>
        <v>0</v>
      </c>
      <c r="I994" s="12">
        <f t="shared" si="31"/>
        <v>0</v>
      </c>
      <c r="J994" s="13">
        <f>(1 - Dashboard!$I$9) * H994 * Dashboard!$I$8 * 'Lookups and Calculations'!$F$12</f>
        <v>0</v>
      </c>
      <c r="K994" s="12">
        <f>(1 - Dashboard!$I$11) * I994 * Dashboard!$I$10 * 'Lookups and Calculations'!$F$12</f>
        <v>0</v>
      </c>
      <c r="L994" s="12">
        <f>(H994 - I994) * Dashboard!$I$13 * (Dashboard!$D$12 / 365) * 'Lookups and Calculations'!$F$12</f>
        <v>0</v>
      </c>
      <c r="M994" s="3">
        <f>(G994*2) * Dashboard!$I$13 * (Dashboard!$D$12 / 365) * 'Lookups and Calculations'!$F$12</f>
        <v>1602.0878730267946</v>
      </c>
      <c r="N994" s="12">
        <f>H994 * Dashboard!$I$14 * Dashboard!$I$15 * (Dashboard!$D$12 / 365) * 'Lookups and Calculations'!$F$12</f>
        <v>0</v>
      </c>
    </row>
    <row r="995" spans="1:14" x14ac:dyDescent="0.35">
      <c r="A995" s="2">
        <v>994</v>
      </c>
      <c r="B995" s="11">
        <v>-1.1649006631258119</v>
      </c>
      <c r="C995" s="11">
        <v>0.50516779129593614</v>
      </c>
      <c r="D995" s="3">
        <f>B995*Dashboard!$D$11*Dashboard!$D$10*SQRT(Dashboard!$D$12/365)</f>
        <v>-289223.5945319176</v>
      </c>
      <c r="E995" s="3">
        <f>IF(Dashboard!$I$3,C995*Dashboard!$E$11*Dashboard!$E$10*SQRT(Dashboard!$D$12/365),0)</f>
        <v>250847.9032852613</v>
      </c>
      <c r="F995" s="3">
        <f>D995+IF(Dashboard!$I$3,E995,0)</f>
        <v>-38375.691246656294</v>
      </c>
      <c r="G995" s="3">
        <f>IF(Dashboard!$I$4, ('Lookups and Calculations'!$F$9) / (1 - 'Lookups and Calculations'!$F$10), 'Lookups and Calculations'!$F$9)</f>
        <v>1951878.888340465</v>
      </c>
      <c r="H995" s="12">
        <f t="shared" si="30"/>
        <v>0</v>
      </c>
      <c r="I995" s="12">
        <f t="shared" si="31"/>
        <v>0</v>
      </c>
      <c r="J995" s="13">
        <f>(1 - Dashboard!$I$9) * H995 * Dashboard!$I$8 * 'Lookups and Calculations'!$F$12</f>
        <v>0</v>
      </c>
      <c r="K995" s="12">
        <f>(1 - Dashboard!$I$11) * I995 * Dashboard!$I$10 * 'Lookups and Calculations'!$F$12</f>
        <v>0</v>
      </c>
      <c r="L995" s="12">
        <f>(H995 - I995) * Dashboard!$I$13 * (Dashboard!$D$12 / 365) * 'Lookups and Calculations'!$F$12</f>
        <v>0</v>
      </c>
      <c r="M995" s="3">
        <f>(G995*2) * Dashboard!$I$13 * (Dashboard!$D$12 / 365) * 'Lookups and Calculations'!$F$12</f>
        <v>1602.0878730267946</v>
      </c>
      <c r="N995" s="12">
        <f>H995 * Dashboard!$I$14 * Dashboard!$I$15 * (Dashboard!$D$12 / 365) * 'Lookups and Calculations'!$F$12</f>
        <v>0</v>
      </c>
    </row>
    <row r="996" spans="1:14" x14ac:dyDescent="0.35">
      <c r="A996" s="2">
        <v>995</v>
      </c>
      <c r="B996" s="11">
        <v>2.752942645159576</v>
      </c>
      <c r="C996" s="11">
        <v>1.8910845251391639</v>
      </c>
      <c r="D996" s="3">
        <f>B996*Dashboard!$D$11*Dashboard!$D$10*SQRT(Dashboard!$D$12/365)</f>
        <v>683505.46323559317</v>
      </c>
      <c r="E996" s="3">
        <f>IF(Dashboard!$I$3,C996*Dashboard!$E$11*Dashboard!$E$10*SQRT(Dashboard!$D$12/365),0)</f>
        <v>939043.61330999085</v>
      </c>
      <c r="F996" s="3">
        <f>D996+IF(Dashboard!$I$3,E996,0)</f>
        <v>1622549.076545584</v>
      </c>
      <c r="G996" s="3">
        <f>IF(Dashboard!$I$4, ('Lookups and Calculations'!$F$9) / (1 - 'Lookups and Calculations'!$F$10), 'Lookups and Calculations'!$F$9)</f>
        <v>1951878.888340465</v>
      </c>
      <c r="H996" s="12">
        <f t="shared" si="30"/>
        <v>0</v>
      </c>
      <c r="I996" s="12">
        <f t="shared" si="31"/>
        <v>0</v>
      </c>
      <c r="J996" s="13">
        <f>(1 - Dashboard!$I$9) * H996 * Dashboard!$I$8 * 'Lookups and Calculations'!$F$12</f>
        <v>0</v>
      </c>
      <c r="K996" s="12">
        <f>(1 - Dashboard!$I$11) * I996 * Dashboard!$I$10 * 'Lookups and Calculations'!$F$12</f>
        <v>0</v>
      </c>
      <c r="L996" s="12">
        <f>(H996 - I996) * Dashboard!$I$13 * (Dashboard!$D$12 / 365) * 'Lookups and Calculations'!$F$12</f>
        <v>0</v>
      </c>
      <c r="M996" s="3">
        <f>(G996*2) * Dashboard!$I$13 * (Dashboard!$D$12 / 365) * 'Lookups and Calculations'!$F$12</f>
        <v>1602.0878730267946</v>
      </c>
      <c r="N996" s="12">
        <f>H996 * Dashboard!$I$14 * Dashboard!$I$15 * (Dashboard!$D$12 / 365) * 'Lookups and Calculations'!$F$12</f>
        <v>0</v>
      </c>
    </row>
    <row r="997" spans="1:14" x14ac:dyDescent="0.35">
      <c r="A997" s="2">
        <v>996</v>
      </c>
      <c r="B997" s="11">
        <v>0.20805639765505532</v>
      </c>
      <c r="C997" s="11">
        <v>0.21933105324132568</v>
      </c>
      <c r="D997" s="3">
        <f>B997*Dashboard!$D$11*Dashboard!$D$10*SQRT(Dashboard!$D$12/365)</f>
        <v>51656.6099582159</v>
      </c>
      <c r="E997" s="3">
        <f>IF(Dashboard!$I$3,C997*Dashboard!$E$11*Dashboard!$E$10*SQRT(Dashboard!$D$12/365),0)</f>
        <v>108911.80272952838</v>
      </c>
      <c r="F997" s="3">
        <f>D997+IF(Dashboard!$I$3,E997,0)</f>
        <v>160568.41268774428</v>
      </c>
      <c r="G997" s="3">
        <f>IF(Dashboard!$I$4, ('Lookups and Calculations'!$F$9) / (1 - 'Lookups and Calculations'!$F$10), 'Lookups and Calculations'!$F$9)</f>
        <v>1951878.888340465</v>
      </c>
      <c r="H997" s="12">
        <f t="shared" si="30"/>
        <v>0</v>
      </c>
      <c r="I997" s="12">
        <f t="shared" si="31"/>
        <v>0</v>
      </c>
      <c r="J997" s="13">
        <f>(1 - Dashboard!$I$9) * H997 * Dashboard!$I$8 * 'Lookups and Calculations'!$F$12</f>
        <v>0</v>
      </c>
      <c r="K997" s="12">
        <f>(1 - Dashboard!$I$11) * I997 * Dashboard!$I$10 * 'Lookups and Calculations'!$F$12</f>
        <v>0</v>
      </c>
      <c r="L997" s="12">
        <f>(H997 - I997) * Dashboard!$I$13 * (Dashboard!$D$12 / 365) * 'Lookups and Calculations'!$F$12</f>
        <v>0</v>
      </c>
      <c r="M997" s="3">
        <f>(G997*2) * Dashboard!$I$13 * (Dashboard!$D$12 / 365) * 'Lookups and Calculations'!$F$12</f>
        <v>1602.0878730267946</v>
      </c>
      <c r="N997" s="12">
        <f>H997 * Dashboard!$I$14 * Dashboard!$I$15 * (Dashboard!$D$12 / 365) * 'Lookups and Calculations'!$F$12</f>
        <v>0</v>
      </c>
    </row>
    <row r="998" spans="1:14" x14ac:dyDescent="0.35">
      <c r="A998" s="2">
        <v>997</v>
      </c>
      <c r="B998" s="11">
        <v>0.65106908310090594</v>
      </c>
      <c r="C998" s="11">
        <v>0.54249376827020979</v>
      </c>
      <c r="D998" s="3">
        <f>B998*Dashboard!$D$11*Dashboard!$D$10*SQRT(Dashboard!$D$12/365)</f>
        <v>161648.58211837627</v>
      </c>
      <c r="E998" s="3">
        <f>IF(Dashboard!$I$3,C998*Dashboard!$E$11*Dashboard!$E$10*SQRT(Dashboard!$D$12/365),0)</f>
        <v>269382.62229030847</v>
      </c>
      <c r="F998" s="3">
        <f>D998+IF(Dashboard!$I$3,E998,0)</f>
        <v>431031.20440868475</v>
      </c>
      <c r="G998" s="3">
        <f>IF(Dashboard!$I$4, ('Lookups and Calculations'!$F$9) / (1 - 'Lookups and Calculations'!$F$10), 'Lookups and Calculations'!$F$9)</f>
        <v>1951878.888340465</v>
      </c>
      <c r="H998" s="12">
        <f t="shared" si="30"/>
        <v>0</v>
      </c>
      <c r="I998" s="12">
        <f t="shared" si="31"/>
        <v>0</v>
      </c>
      <c r="J998" s="13">
        <f>(1 - Dashboard!$I$9) * H998 * Dashboard!$I$8 * 'Lookups and Calculations'!$F$12</f>
        <v>0</v>
      </c>
      <c r="K998" s="12">
        <f>(1 - Dashboard!$I$11) * I998 * Dashboard!$I$10 * 'Lookups and Calculations'!$F$12</f>
        <v>0</v>
      </c>
      <c r="L998" s="12">
        <f>(H998 - I998) * Dashboard!$I$13 * (Dashboard!$D$12 / 365) * 'Lookups and Calculations'!$F$12</f>
        <v>0</v>
      </c>
      <c r="M998" s="3">
        <f>(G998*2) * Dashboard!$I$13 * (Dashboard!$D$12 / 365) * 'Lookups and Calculations'!$F$12</f>
        <v>1602.0878730267946</v>
      </c>
      <c r="N998" s="12">
        <f>H998 * Dashboard!$I$14 * Dashboard!$I$15 * (Dashboard!$D$12 / 365) * 'Lookups and Calculations'!$F$12</f>
        <v>0</v>
      </c>
    </row>
    <row r="999" spans="1:14" x14ac:dyDescent="0.35">
      <c r="A999" s="2">
        <v>998</v>
      </c>
      <c r="B999" s="11">
        <v>0.55319208181912993</v>
      </c>
      <c r="C999" s="11">
        <v>-0.12177450920636201</v>
      </c>
      <c r="D999" s="3">
        <f>B999*Dashboard!$D$11*Dashboard!$D$10*SQRT(Dashboard!$D$12/365)</f>
        <v>137347.50733251448</v>
      </c>
      <c r="E999" s="3">
        <f>IF(Dashboard!$I$3,C999*Dashboard!$E$11*Dashboard!$E$10*SQRT(Dashboard!$D$12/365),0)</f>
        <v>-60468.780540509091</v>
      </c>
      <c r="F999" s="3">
        <f>D999+IF(Dashboard!$I$3,E999,0)</f>
        <v>76878.726792005386</v>
      </c>
      <c r="G999" s="3">
        <f>IF(Dashboard!$I$4, ('Lookups and Calculations'!$F$9) / (1 - 'Lookups and Calculations'!$F$10), 'Lookups and Calculations'!$F$9)</f>
        <v>1951878.888340465</v>
      </c>
      <c r="H999" s="12">
        <f t="shared" si="30"/>
        <v>0</v>
      </c>
      <c r="I999" s="12">
        <f t="shared" si="31"/>
        <v>0</v>
      </c>
      <c r="J999" s="13">
        <f>(1 - Dashboard!$I$9) * H999 * Dashboard!$I$8 * 'Lookups and Calculations'!$F$12</f>
        <v>0</v>
      </c>
      <c r="K999" s="12">
        <f>(1 - Dashboard!$I$11) * I999 * Dashboard!$I$10 * 'Lookups and Calculations'!$F$12</f>
        <v>0</v>
      </c>
      <c r="L999" s="12">
        <f>(H999 - I999) * Dashboard!$I$13 * (Dashboard!$D$12 / 365) * 'Lookups and Calculations'!$F$12</f>
        <v>0</v>
      </c>
      <c r="M999" s="3">
        <f>(G999*2) * Dashboard!$I$13 * (Dashboard!$D$12 / 365) * 'Lookups and Calculations'!$F$12</f>
        <v>1602.0878730267946</v>
      </c>
      <c r="N999" s="12">
        <f>H999 * Dashboard!$I$14 * Dashboard!$I$15 * (Dashboard!$D$12 / 365) * 'Lookups and Calculations'!$F$12</f>
        <v>0</v>
      </c>
    </row>
    <row r="1000" spans="1:14" x14ac:dyDescent="0.35">
      <c r="A1000" s="2">
        <v>999</v>
      </c>
      <c r="B1000" s="11">
        <v>0.40252466452059971</v>
      </c>
      <c r="C1000" s="11">
        <v>0.49736724230594381</v>
      </c>
      <c r="D1000" s="3">
        <f>B1000*Dashboard!$D$11*Dashboard!$D$10*SQRT(Dashboard!$D$12/365)</f>
        <v>99939.534799482295</v>
      </c>
      <c r="E1000" s="3">
        <f>IF(Dashboard!$I$3,C1000*Dashboard!$E$11*Dashboard!$E$10*SQRT(Dashboard!$D$12/365),0)</f>
        <v>246974.43511819196</v>
      </c>
      <c r="F1000" s="3">
        <f>D1000+IF(Dashboard!$I$3,E1000,0)</f>
        <v>346913.96991767426</v>
      </c>
      <c r="G1000" s="3">
        <f>IF(Dashboard!$I$4, ('Lookups and Calculations'!$F$9) / (1 - 'Lookups and Calculations'!$F$10), 'Lookups and Calculations'!$F$9)</f>
        <v>1951878.888340465</v>
      </c>
      <c r="H1000" s="12">
        <f t="shared" si="30"/>
        <v>0</v>
      </c>
      <c r="I1000" s="12">
        <f t="shared" si="31"/>
        <v>0</v>
      </c>
      <c r="J1000" s="13">
        <f>(1 - Dashboard!$I$9) * H1000 * Dashboard!$I$8 * 'Lookups and Calculations'!$F$12</f>
        <v>0</v>
      </c>
      <c r="K1000" s="12">
        <f>(1 - Dashboard!$I$11) * I1000 * Dashboard!$I$10 * 'Lookups and Calculations'!$F$12</f>
        <v>0</v>
      </c>
      <c r="L1000" s="12">
        <f>(H1000 - I1000) * Dashboard!$I$13 * (Dashboard!$D$12 / 365) * 'Lookups and Calculations'!$F$12</f>
        <v>0</v>
      </c>
      <c r="M1000" s="3">
        <f>(G1000*2) * Dashboard!$I$13 * (Dashboard!$D$12 / 365) * 'Lookups and Calculations'!$F$12</f>
        <v>1602.0878730267946</v>
      </c>
      <c r="N1000" s="12">
        <f>H1000 * Dashboard!$I$14 * Dashboard!$I$15 * (Dashboard!$D$12 / 365) * 'Lookups and Calculations'!$F$12</f>
        <v>0</v>
      </c>
    </row>
    <row r="1001" spans="1:14" x14ac:dyDescent="0.35">
      <c r="A1001" s="2">
        <v>1000</v>
      </c>
      <c r="B1001" s="11">
        <v>0.95267009318356</v>
      </c>
      <c r="C1001" s="11">
        <v>-1.1506042206821623</v>
      </c>
      <c r="D1001" s="3">
        <f>B1001*Dashboard!$D$11*Dashboard!$D$10*SQRT(Dashboard!$D$12/365)</f>
        <v>236530.61370422426</v>
      </c>
      <c r="E1001" s="3">
        <f>IF(Dashboard!$I$3,C1001*Dashboard!$E$11*Dashboard!$E$10*SQRT(Dashboard!$D$12/365),0)</f>
        <v>-571348.0970923776</v>
      </c>
      <c r="F1001" s="3">
        <f>D1001+IF(Dashboard!$I$3,E1001,0)</f>
        <v>-334817.48338815337</v>
      </c>
      <c r="G1001" s="3">
        <f>IF(Dashboard!$I$4, ('Lookups and Calculations'!$F$9) / (1 - 'Lookups and Calculations'!$F$10), 'Lookups and Calculations'!$F$9)</f>
        <v>1951878.888340465</v>
      </c>
      <c r="H1001" s="12">
        <f t="shared" si="30"/>
        <v>0</v>
      </c>
      <c r="I1001" s="12">
        <f t="shared" si="31"/>
        <v>0</v>
      </c>
      <c r="J1001" s="13">
        <f>(1 - Dashboard!$I$9) * H1001 * Dashboard!$I$8 * 'Lookups and Calculations'!$F$12</f>
        <v>0</v>
      </c>
      <c r="K1001" s="12">
        <f>(1 - Dashboard!$I$11) * I1001 * Dashboard!$I$10 * 'Lookups and Calculations'!$F$12</f>
        <v>0</v>
      </c>
      <c r="L1001" s="12">
        <f>(H1001 - I1001) * Dashboard!$I$13 * (Dashboard!$D$12 / 365) * 'Lookups and Calculations'!$F$12</f>
        <v>0</v>
      </c>
      <c r="M1001" s="3">
        <f>(G1001*2) * Dashboard!$I$13 * (Dashboard!$D$12 / 365) * 'Lookups and Calculations'!$F$12</f>
        <v>1602.0878730267946</v>
      </c>
      <c r="N1001" s="12">
        <f>H1001 * Dashboard!$I$14 * Dashboard!$I$15 * (Dashboard!$D$12 / 365) * 'Lookups and Calculations'!$F$12</f>
        <v>0</v>
      </c>
    </row>
    <row r="1002" spans="1:14" x14ac:dyDescent="0.35">
      <c r="A1002" s="2">
        <v>1001</v>
      </c>
      <c r="B1002" s="11">
        <v>0.80196251960297404</v>
      </c>
      <c r="C1002" s="11">
        <v>-1.3678065016682202</v>
      </c>
      <c r="D1002" s="3">
        <f>B1002*Dashboard!$D$11*Dashboard!$D$10*SQRT(Dashboard!$D$12/365)</f>
        <v>199112.671098544</v>
      </c>
      <c r="E1002" s="3">
        <f>IF(Dashboard!$I$3,C1002*Dashboard!$E$11*Dashboard!$E$10*SQRT(Dashboard!$D$12/365),0)</f>
        <v>-679202.82914953423</v>
      </c>
      <c r="F1002" s="3">
        <f>D1002+IF(Dashboard!$I$3,E1002,0)</f>
        <v>-480090.1580509902</v>
      </c>
      <c r="G1002" s="3">
        <f>IF(Dashboard!$I$4, ('Lookups and Calculations'!$F$9) / (1 - 'Lookups and Calculations'!$F$10), 'Lookups and Calculations'!$F$9)</f>
        <v>1951878.888340465</v>
      </c>
      <c r="H1002" s="12">
        <f t="shared" si="30"/>
        <v>0</v>
      </c>
      <c r="I1002" s="12">
        <f t="shared" si="31"/>
        <v>0</v>
      </c>
      <c r="J1002" s="13">
        <f>(1 - Dashboard!$I$9) * H1002 * Dashboard!$I$8 * 'Lookups and Calculations'!$F$12</f>
        <v>0</v>
      </c>
      <c r="K1002" s="12">
        <f>(1 - Dashboard!$I$11) * I1002 * Dashboard!$I$10 * 'Lookups and Calculations'!$F$12</f>
        <v>0</v>
      </c>
      <c r="L1002" s="12">
        <f>(H1002 - I1002) * Dashboard!$I$13 * (Dashboard!$D$12 / 365) * 'Lookups and Calculations'!$F$12</f>
        <v>0</v>
      </c>
      <c r="M1002" s="3">
        <f>(G1002*2) * Dashboard!$I$13 * (Dashboard!$D$12 / 365) * 'Lookups and Calculations'!$F$12</f>
        <v>1602.0878730267946</v>
      </c>
      <c r="N1002" s="12">
        <f>H1002 * Dashboard!$I$14 * Dashboard!$I$15 * (Dashboard!$D$12 / 365) * 'Lookups and Calculations'!$F$12</f>
        <v>0</v>
      </c>
    </row>
    <row r="1003" spans="1:14" x14ac:dyDescent="0.35">
      <c r="A1003" s="2">
        <v>1002</v>
      </c>
      <c r="B1003" s="11">
        <v>4.3775345248818841E-2</v>
      </c>
      <c r="C1003" s="11">
        <v>0.50028798833611698</v>
      </c>
      <c r="D1003" s="3">
        <f>B1003*Dashboard!$D$11*Dashboard!$D$10*SQRT(Dashboard!$D$12/365)</f>
        <v>10868.620051057249</v>
      </c>
      <c r="E1003" s="3">
        <f>IF(Dashboard!$I$3,C1003*Dashboard!$E$11*Dashboard!$E$10*SQRT(Dashboard!$D$12/365),0)</f>
        <v>248424.77108640192</v>
      </c>
      <c r="F1003" s="3">
        <f>D1003+IF(Dashboard!$I$3,E1003,0)</f>
        <v>259293.39113745917</v>
      </c>
      <c r="G1003" s="3">
        <f>IF(Dashboard!$I$4, ('Lookups and Calculations'!$F$9) / (1 - 'Lookups and Calculations'!$F$10), 'Lookups and Calculations'!$F$9)</f>
        <v>1951878.888340465</v>
      </c>
      <c r="H1003" s="12">
        <f t="shared" si="30"/>
        <v>0</v>
      </c>
      <c r="I1003" s="12">
        <f t="shared" si="31"/>
        <v>0</v>
      </c>
      <c r="J1003" s="13">
        <f>(1 - Dashboard!$I$9) * H1003 * Dashboard!$I$8 * 'Lookups and Calculations'!$F$12</f>
        <v>0</v>
      </c>
      <c r="K1003" s="12">
        <f>(1 - Dashboard!$I$11) * I1003 * Dashboard!$I$10 * 'Lookups and Calculations'!$F$12</f>
        <v>0</v>
      </c>
      <c r="L1003" s="12">
        <f>(H1003 - I1003) * Dashboard!$I$13 * (Dashboard!$D$12 / 365) * 'Lookups and Calculations'!$F$12</f>
        <v>0</v>
      </c>
      <c r="M1003" s="3">
        <f>(G1003*2) * Dashboard!$I$13 * (Dashboard!$D$12 / 365) * 'Lookups and Calculations'!$F$12</f>
        <v>1602.0878730267946</v>
      </c>
      <c r="N1003" s="12">
        <f>H1003 * Dashboard!$I$14 * Dashboard!$I$15 * (Dashboard!$D$12 / 365) * 'Lookups and Calculations'!$F$12</f>
        <v>0</v>
      </c>
    </row>
    <row r="1004" spans="1:14" x14ac:dyDescent="0.35">
      <c r="A1004" s="2">
        <v>1003</v>
      </c>
      <c r="B1004" s="11">
        <v>-0.12949515134004413</v>
      </c>
      <c r="C1004" s="11">
        <v>-0.59023023199904656</v>
      </c>
      <c r="D1004" s="3">
        <f>B1004*Dashboard!$D$11*Dashboard!$D$10*SQRT(Dashboard!$D$12/365)</f>
        <v>-32151.284938342604</v>
      </c>
      <c r="E1004" s="3">
        <f>IF(Dashboard!$I$3,C1004*Dashboard!$E$11*Dashboard!$E$10*SQRT(Dashboard!$D$12/365),0)</f>
        <v>-293086.8093801316</v>
      </c>
      <c r="F1004" s="3">
        <f>D1004+IF(Dashboard!$I$3,E1004,0)</f>
        <v>-325238.09431847418</v>
      </c>
      <c r="G1004" s="3">
        <f>IF(Dashboard!$I$4, ('Lookups and Calculations'!$F$9) / (1 - 'Lookups and Calculations'!$F$10), 'Lookups and Calculations'!$F$9)</f>
        <v>1951878.888340465</v>
      </c>
      <c r="H1004" s="12">
        <f t="shared" si="30"/>
        <v>0</v>
      </c>
      <c r="I1004" s="12">
        <f t="shared" si="31"/>
        <v>0</v>
      </c>
      <c r="J1004" s="13">
        <f>(1 - Dashboard!$I$9) * H1004 * Dashboard!$I$8 * 'Lookups and Calculations'!$F$12</f>
        <v>0</v>
      </c>
      <c r="K1004" s="12">
        <f>(1 - Dashboard!$I$11) * I1004 * Dashboard!$I$10 * 'Lookups and Calculations'!$F$12</f>
        <v>0</v>
      </c>
      <c r="L1004" s="12">
        <f>(H1004 - I1004) * Dashboard!$I$13 * (Dashboard!$D$12 / 365) * 'Lookups and Calculations'!$F$12</f>
        <v>0</v>
      </c>
      <c r="M1004" s="3">
        <f>(G1004*2) * Dashboard!$I$13 * (Dashboard!$D$12 / 365) * 'Lookups and Calculations'!$F$12</f>
        <v>1602.0878730267946</v>
      </c>
      <c r="N1004" s="12">
        <f>H1004 * Dashboard!$I$14 * Dashboard!$I$15 * (Dashboard!$D$12 / 365) * 'Lookups and Calculations'!$F$12</f>
        <v>0</v>
      </c>
    </row>
    <row r="1005" spans="1:14" x14ac:dyDescent="0.35">
      <c r="A1005" s="2">
        <v>1004</v>
      </c>
      <c r="B1005" s="11">
        <v>0.46360619986768886</v>
      </c>
      <c r="C1005" s="11">
        <v>-0.67884924001561719</v>
      </c>
      <c r="D1005" s="3">
        <f>B1005*Dashboard!$D$11*Dashboard!$D$10*SQRT(Dashboard!$D$12/365)</f>
        <v>115104.96630091968</v>
      </c>
      <c r="E1005" s="3">
        <f>IF(Dashboard!$I$3,C1005*Dashboard!$E$11*Dashboard!$E$10*SQRT(Dashboard!$D$12/365),0)</f>
        <v>-337091.77710610023</v>
      </c>
      <c r="F1005" s="3">
        <f>D1005+IF(Dashboard!$I$3,E1005,0)</f>
        <v>-221986.81080518055</v>
      </c>
      <c r="G1005" s="3">
        <f>IF(Dashboard!$I$4, ('Lookups and Calculations'!$F$9) / (1 - 'Lookups and Calculations'!$F$10), 'Lookups and Calculations'!$F$9)</f>
        <v>1951878.888340465</v>
      </c>
      <c r="H1005" s="12">
        <f t="shared" si="30"/>
        <v>0</v>
      </c>
      <c r="I1005" s="12">
        <f t="shared" si="31"/>
        <v>0</v>
      </c>
      <c r="J1005" s="13">
        <f>(1 - Dashboard!$I$9) * H1005 * Dashboard!$I$8 * 'Lookups and Calculations'!$F$12</f>
        <v>0</v>
      </c>
      <c r="K1005" s="12">
        <f>(1 - Dashboard!$I$11) * I1005 * Dashboard!$I$10 * 'Lookups and Calculations'!$F$12</f>
        <v>0</v>
      </c>
      <c r="L1005" s="12">
        <f>(H1005 - I1005) * Dashboard!$I$13 * (Dashboard!$D$12 / 365) * 'Lookups and Calculations'!$F$12</f>
        <v>0</v>
      </c>
      <c r="M1005" s="3">
        <f>(G1005*2) * Dashboard!$I$13 * (Dashboard!$D$12 / 365) * 'Lookups and Calculations'!$F$12</f>
        <v>1602.0878730267946</v>
      </c>
      <c r="N1005" s="12">
        <f>H1005 * Dashboard!$I$14 * Dashboard!$I$15 * (Dashboard!$D$12 / 365) * 'Lookups and Calculations'!$F$12</f>
        <v>0</v>
      </c>
    </row>
    <row r="1006" spans="1:14" x14ac:dyDescent="0.35">
      <c r="A1006" s="2">
        <v>1005</v>
      </c>
      <c r="B1006" s="11">
        <v>1.3193549900847781</v>
      </c>
      <c r="C1006" s="11">
        <v>0.72603540197102168</v>
      </c>
      <c r="D1006" s="3">
        <f>B1006*Dashboard!$D$11*Dashboard!$D$10*SQRT(Dashboard!$D$12/365)</f>
        <v>327571.78768532432</v>
      </c>
      <c r="E1006" s="3">
        <f>IF(Dashboard!$I$3,C1006*Dashboard!$E$11*Dashboard!$E$10*SQRT(Dashboard!$D$12/365),0)</f>
        <v>360522.70440300298</v>
      </c>
      <c r="F1006" s="3">
        <f>D1006+IF(Dashboard!$I$3,E1006,0)</f>
        <v>688094.4920883273</v>
      </c>
      <c r="G1006" s="3">
        <f>IF(Dashboard!$I$4, ('Lookups and Calculations'!$F$9) / (1 - 'Lookups and Calculations'!$F$10), 'Lookups and Calculations'!$F$9)</f>
        <v>1951878.888340465</v>
      </c>
      <c r="H1006" s="12">
        <f t="shared" si="30"/>
        <v>0</v>
      </c>
      <c r="I1006" s="12">
        <f t="shared" si="31"/>
        <v>0</v>
      </c>
      <c r="J1006" s="13">
        <f>(1 - Dashboard!$I$9) * H1006 * Dashboard!$I$8 * 'Lookups and Calculations'!$F$12</f>
        <v>0</v>
      </c>
      <c r="K1006" s="12">
        <f>(1 - Dashboard!$I$11) * I1006 * Dashboard!$I$10 * 'Lookups and Calculations'!$F$12</f>
        <v>0</v>
      </c>
      <c r="L1006" s="12">
        <f>(H1006 - I1006) * Dashboard!$I$13 * (Dashboard!$D$12 / 365) * 'Lookups and Calculations'!$F$12</f>
        <v>0</v>
      </c>
      <c r="M1006" s="3">
        <f>(G1006*2) * Dashboard!$I$13 * (Dashboard!$D$12 / 365) * 'Lookups and Calculations'!$F$12</f>
        <v>1602.0878730267946</v>
      </c>
      <c r="N1006" s="12">
        <f>H1006 * Dashboard!$I$14 * Dashboard!$I$15 * (Dashboard!$D$12 / 365) * 'Lookups and Calculations'!$F$12</f>
        <v>0</v>
      </c>
    </row>
    <row r="1007" spans="1:14" x14ac:dyDescent="0.35">
      <c r="A1007" s="2">
        <v>1006</v>
      </c>
      <c r="B1007" s="11">
        <v>1.1511689002255769</v>
      </c>
      <c r="C1007" s="11">
        <v>1.416294945772407</v>
      </c>
      <c r="D1007" s="3">
        <f>B1007*Dashboard!$D$11*Dashboard!$D$10*SQRT(Dashboard!$D$12/365)</f>
        <v>285814.24818077974</v>
      </c>
      <c r="E1007" s="3">
        <f>IF(Dashboard!$I$3,C1007*Dashboard!$E$11*Dashboard!$E$10*SQRT(Dashboard!$D$12/365),0)</f>
        <v>703280.42227140919</v>
      </c>
      <c r="F1007" s="3">
        <f>D1007+IF(Dashboard!$I$3,E1007,0)</f>
        <v>989094.67045218893</v>
      </c>
      <c r="G1007" s="3">
        <f>IF(Dashboard!$I$4, ('Lookups and Calculations'!$F$9) / (1 - 'Lookups and Calculations'!$F$10), 'Lookups and Calculations'!$F$9)</f>
        <v>1951878.888340465</v>
      </c>
      <c r="H1007" s="12">
        <f t="shared" si="30"/>
        <v>0</v>
      </c>
      <c r="I1007" s="12">
        <f t="shared" si="31"/>
        <v>0</v>
      </c>
      <c r="J1007" s="13">
        <f>(1 - Dashboard!$I$9) * H1007 * Dashboard!$I$8 * 'Lookups and Calculations'!$F$12</f>
        <v>0</v>
      </c>
      <c r="K1007" s="12">
        <f>(1 - Dashboard!$I$11) * I1007 * Dashboard!$I$10 * 'Lookups and Calculations'!$F$12</f>
        <v>0</v>
      </c>
      <c r="L1007" s="12">
        <f>(H1007 - I1007) * Dashboard!$I$13 * (Dashboard!$D$12 / 365) * 'Lookups and Calculations'!$F$12</f>
        <v>0</v>
      </c>
      <c r="M1007" s="3">
        <f>(G1007*2) * Dashboard!$I$13 * (Dashboard!$D$12 / 365) * 'Lookups and Calculations'!$F$12</f>
        <v>1602.0878730267946</v>
      </c>
      <c r="N1007" s="12">
        <f>H1007 * Dashboard!$I$14 * Dashboard!$I$15 * (Dashboard!$D$12 / 365) * 'Lookups and Calculations'!$F$12</f>
        <v>0</v>
      </c>
    </row>
    <row r="1008" spans="1:14" x14ac:dyDescent="0.35">
      <c r="A1008" s="2">
        <v>1007</v>
      </c>
      <c r="B1008" s="11">
        <v>-0.38926450181103156</v>
      </c>
      <c r="C1008" s="11">
        <v>-0.50622283846819238</v>
      </c>
      <c r="D1008" s="3">
        <f>B1008*Dashboard!$D$11*Dashboard!$D$10*SQRT(Dashboard!$D$12/365)</f>
        <v>-96647.27817680304</v>
      </c>
      <c r="E1008" s="3">
        <f>IF(Dashboard!$I$3,C1008*Dashboard!$E$11*Dashboard!$E$10*SQRT(Dashboard!$D$12/365),0)</f>
        <v>-251371.80123676884</v>
      </c>
      <c r="F1008" s="3">
        <f>D1008+IF(Dashboard!$I$3,E1008,0)</f>
        <v>-348019.07941357186</v>
      </c>
      <c r="G1008" s="3">
        <f>IF(Dashboard!$I$4, ('Lookups and Calculations'!$F$9) / (1 - 'Lookups and Calculations'!$F$10), 'Lookups and Calculations'!$F$9)</f>
        <v>1951878.888340465</v>
      </c>
      <c r="H1008" s="12">
        <f t="shared" si="30"/>
        <v>0</v>
      </c>
      <c r="I1008" s="12">
        <f t="shared" si="31"/>
        <v>0</v>
      </c>
      <c r="J1008" s="13">
        <f>(1 - Dashboard!$I$9) * H1008 * Dashboard!$I$8 * 'Lookups and Calculations'!$F$12</f>
        <v>0</v>
      </c>
      <c r="K1008" s="12">
        <f>(1 - Dashboard!$I$11) * I1008 * Dashboard!$I$10 * 'Lookups and Calculations'!$F$12</f>
        <v>0</v>
      </c>
      <c r="L1008" s="12">
        <f>(H1008 - I1008) * Dashboard!$I$13 * (Dashboard!$D$12 / 365) * 'Lookups and Calculations'!$F$12</f>
        <v>0</v>
      </c>
      <c r="M1008" s="3">
        <f>(G1008*2) * Dashboard!$I$13 * (Dashboard!$D$12 / 365) * 'Lookups and Calculations'!$F$12</f>
        <v>1602.0878730267946</v>
      </c>
      <c r="N1008" s="12">
        <f>H1008 * Dashboard!$I$14 * Dashboard!$I$15 * (Dashboard!$D$12 / 365) * 'Lookups and Calculations'!$F$12</f>
        <v>0</v>
      </c>
    </row>
    <row r="1009" spans="1:14" x14ac:dyDescent="0.35">
      <c r="A1009" s="2">
        <v>1008</v>
      </c>
      <c r="B1009" s="11">
        <v>1.310741532608326</v>
      </c>
      <c r="C1009" s="11">
        <v>-1.1255659824928315</v>
      </c>
      <c r="D1009" s="3">
        <f>B1009*Dashboard!$D$11*Dashboard!$D$10*SQRT(Dashboard!$D$12/365)</f>
        <v>325433.22324670298</v>
      </c>
      <c r="E1009" s="3">
        <f>IF(Dashboard!$I$3,C1009*Dashboard!$E$11*Dashboard!$E$10*SQRT(Dashboard!$D$12/365),0)</f>
        <v>-558915.02107294626</v>
      </c>
      <c r="F1009" s="3">
        <f>D1009+IF(Dashboard!$I$3,E1009,0)</f>
        <v>-233481.79782624327</v>
      </c>
      <c r="G1009" s="3">
        <f>IF(Dashboard!$I$4, ('Lookups and Calculations'!$F$9) / (1 - 'Lookups and Calculations'!$F$10), 'Lookups and Calculations'!$F$9)</f>
        <v>1951878.888340465</v>
      </c>
      <c r="H1009" s="12">
        <f t="shared" si="30"/>
        <v>0</v>
      </c>
      <c r="I1009" s="12">
        <f t="shared" si="31"/>
        <v>0</v>
      </c>
      <c r="J1009" s="13">
        <f>(1 - Dashboard!$I$9) * H1009 * Dashboard!$I$8 * 'Lookups and Calculations'!$F$12</f>
        <v>0</v>
      </c>
      <c r="K1009" s="12">
        <f>(1 - Dashboard!$I$11) * I1009 * Dashboard!$I$10 * 'Lookups and Calculations'!$F$12</f>
        <v>0</v>
      </c>
      <c r="L1009" s="12">
        <f>(H1009 - I1009) * Dashboard!$I$13 * (Dashboard!$D$12 / 365) * 'Lookups and Calculations'!$F$12</f>
        <v>0</v>
      </c>
      <c r="M1009" s="3">
        <f>(G1009*2) * Dashboard!$I$13 * (Dashboard!$D$12 / 365) * 'Lookups and Calculations'!$F$12</f>
        <v>1602.0878730267946</v>
      </c>
      <c r="N1009" s="12">
        <f>H1009 * Dashboard!$I$14 * Dashboard!$I$15 * (Dashboard!$D$12 / 365) * 'Lookups and Calculations'!$F$12</f>
        <v>0</v>
      </c>
    </row>
    <row r="1010" spans="1:14" x14ac:dyDescent="0.35">
      <c r="A1010" s="2">
        <v>1009</v>
      </c>
      <c r="B1010" s="11">
        <v>-1.4139010687577698</v>
      </c>
      <c r="C1010" s="11">
        <v>-0.52801128591313218</v>
      </c>
      <c r="D1010" s="3">
        <f>B1010*Dashboard!$D$11*Dashboard!$D$10*SQRT(Dashboard!$D$12/365)</f>
        <v>-351045.8551215335</v>
      </c>
      <c r="E1010" s="3">
        <f>IF(Dashboard!$I$3,C1010*Dashboard!$E$11*Dashboard!$E$10*SQRT(Dashboard!$D$12/365),0)</f>
        <v>-262191.14968213002</v>
      </c>
      <c r="F1010" s="3">
        <f>D1010+IF(Dashboard!$I$3,E1010,0)</f>
        <v>-613237.00480366359</v>
      </c>
      <c r="G1010" s="3">
        <f>IF(Dashboard!$I$4, ('Lookups and Calculations'!$F$9) / (1 - 'Lookups and Calculations'!$F$10), 'Lookups and Calculations'!$F$9)</f>
        <v>1951878.888340465</v>
      </c>
      <c r="H1010" s="12">
        <f t="shared" si="30"/>
        <v>0</v>
      </c>
      <c r="I1010" s="12">
        <f t="shared" si="31"/>
        <v>0</v>
      </c>
      <c r="J1010" s="13">
        <f>(1 - Dashboard!$I$9) * H1010 * Dashboard!$I$8 * 'Lookups and Calculations'!$F$12</f>
        <v>0</v>
      </c>
      <c r="K1010" s="12">
        <f>(1 - Dashboard!$I$11) * I1010 * Dashboard!$I$10 * 'Lookups and Calculations'!$F$12</f>
        <v>0</v>
      </c>
      <c r="L1010" s="12">
        <f>(H1010 - I1010) * Dashboard!$I$13 * (Dashboard!$D$12 / 365) * 'Lookups and Calculations'!$F$12</f>
        <v>0</v>
      </c>
      <c r="M1010" s="3">
        <f>(G1010*2) * Dashboard!$I$13 * (Dashboard!$D$12 / 365) * 'Lookups and Calculations'!$F$12</f>
        <v>1602.0878730267946</v>
      </c>
      <c r="N1010" s="12">
        <f>H1010 * Dashboard!$I$14 * Dashboard!$I$15 * (Dashboard!$D$12 / 365) * 'Lookups and Calculations'!$F$12</f>
        <v>0</v>
      </c>
    </row>
    <row r="1011" spans="1:14" x14ac:dyDescent="0.35">
      <c r="A1011" s="2">
        <v>1010</v>
      </c>
      <c r="B1011" s="11">
        <v>0.32988493504444377</v>
      </c>
      <c r="C1011" s="11">
        <v>-1.2633077677600744</v>
      </c>
      <c r="D1011" s="3">
        <f>B1011*Dashboard!$D$11*Dashboard!$D$10*SQRT(Dashboard!$D$12/365)</f>
        <v>81904.414441197398</v>
      </c>
      <c r="E1011" s="3">
        <f>IF(Dashboard!$I$3,C1011*Dashboard!$E$11*Dashboard!$E$10*SQRT(Dashboard!$D$12/365),0)</f>
        <v>-627312.56862921012</v>
      </c>
      <c r="F1011" s="3">
        <f>D1011+IF(Dashboard!$I$3,E1011,0)</f>
        <v>-545408.1541880127</v>
      </c>
      <c r="G1011" s="3">
        <f>IF(Dashboard!$I$4, ('Lookups and Calculations'!$F$9) / (1 - 'Lookups and Calculations'!$F$10), 'Lookups and Calculations'!$F$9)</f>
        <v>1951878.888340465</v>
      </c>
      <c r="H1011" s="12">
        <f t="shared" si="30"/>
        <v>0</v>
      </c>
      <c r="I1011" s="12">
        <f t="shared" si="31"/>
        <v>0</v>
      </c>
      <c r="J1011" s="13">
        <f>(1 - Dashboard!$I$9) * H1011 * Dashboard!$I$8 * 'Lookups and Calculations'!$F$12</f>
        <v>0</v>
      </c>
      <c r="K1011" s="12">
        <f>(1 - Dashboard!$I$11) * I1011 * Dashboard!$I$10 * 'Lookups and Calculations'!$F$12</f>
        <v>0</v>
      </c>
      <c r="L1011" s="12">
        <f>(H1011 - I1011) * Dashboard!$I$13 * (Dashboard!$D$12 / 365) * 'Lookups and Calculations'!$F$12</f>
        <v>0</v>
      </c>
      <c r="M1011" s="3">
        <f>(G1011*2) * Dashboard!$I$13 * (Dashboard!$D$12 / 365) * 'Lookups and Calculations'!$F$12</f>
        <v>1602.0878730267946</v>
      </c>
      <c r="N1011" s="12">
        <f>H1011 * Dashboard!$I$14 * Dashboard!$I$15 * (Dashboard!$D$12 / 365) * 'Lookups and Calculations'!$F$12</f>
        <v>0</v>
      </c>
    </row>
    <row r="1012" spans="1:14" x14ac:dyDescent="0.35">
      <c r="A1012" s="2">
        <v>1011</v>
      </c>
      <c r="B1012" s="11">
        <v>1.9148727576941063</v>
      </c>
      <c r="C1012" s="11">
        <v>-0.17672333112181224</v>
      </c>
      <c r="D1012" s="3">
        <f>B1012*Dashboard!$D$11*Dashboard!$D$10*SQRT(Dashboard!$D$12/365)</f>
        <v>475427.99105756922</v>
      </c>
      <c r="E1012" s="3">
        <f>IF(Dashboard!$I$3,C1012*Dashboard!$E$11*Dashboard!$E$10*SQRT(Dashboard!$D$12/365),0)</f>
        <v>-87754.361693902771</v>
      </c>
      <c r="F1012" s="3">
        <f>D1012+IF(Dashboard!$I$3,E1012,0)</f>
        <v>387673.62936366646</v>
      </c>
      <c r="G1012" s="3">
        <f>IF(Dashboard!$I$4, ('Lookups and Calculations'!$F$9) / (1 - 'Lookups and Calculations'!$F$10), 'Lookups and Calculations'!$F$9)</f>
        <v>1951878.888340465</v>
      </c>
      <c r="H1012" s="12">
        <f t="shared" si="30"/>
        <v>0</v>
      </c>
      <c r="I1012" s="12">
        <f t="shared" si="31"/>
        <v>0</v>
      </c>
      <c r="J1012" s="13">
        <f>(1 - Dashboard!$I$9) * H1012 * Dashboard!$I$8 * 'Lookups and Calculations'!$F$12</f>
        <v>0</v>
      </c>
      <c r="K1012" s="12">
        <f>(1 - Dashboard!$I$11) * I1012 * Dashboard!$I$10 * 'Lookups and Calculations'!$F$12</f>
        <v>0</v>
      </c>
      <c r="L1012" s="12">
        <f>(H1012 - I1012) * Dashboard!$I$13 * (Dashboard!$D$12 / 365) * 'Lookups and Calculations'!$F$12</f>
        <v>0</v>
      </c>
      <c r="M1012" s="3">
        <f>(G1012*2) * Dashboard!$I$13 * (Dashboard!$D$12 / 365) * 'Lookups and Calculations'!$F$12</f>
        <v>1602.0878730267946</v>
      </c>
      <c r="N1012" s="12">
        <f>H1012 * Dashboard!$I$14 * Dashboard!$I$15 * (Dashboard!$D$12 / 365) * 'Lookups and Calculations'!$F$12</f>
        <v>0</v>
      </c>
    </row>
    <row r="1013" spans="1:14" x14ac:dyDescent="0.35">
      <c r="A1013" s="2">
        <v>1012</v>
      </c>
      <c r="B1013" s="11">
        <v>-1.6390397027208727</v>
      </c>
      <c r="C1013" s="11">
        <v>0.37215064179076768</v>
      </c>
      <c r="D1013" s="3">
        <f>B1013*Dashboard!$D$11*Dashboard!$D$10*SQRT(Dashboard!$D$12/365)</f>
        <v>-406943.67288746068</v>
      </c>
      <c r="E1013" s="3">
        <f>IF(Dashboard!$I$3,C1013*Dashboard!$E$11*Dashboard!$E$10*SQRT(Dashboard!$D$12/365),0)</f>
        <v>184796.43755591387</v>
      </c>
      <c r="F1013" s="3">
        <f>D1013+IF(Dashboard!$I$3,E1013,0)</f>
        <v>-222147.23533154681</v>
      </c>
      <c r="G1013" s="3">
        <f>IF(Dashboard!$I$4, ('Lookups and Calculations'!$F$9) / (1 - 'Lookups and Calculations'!$F$10), 'Lookups and Calculations'!$F$9)</f>
        <v>1951878.888340465</v>
      </c>
      <c r="H1013" s="12">
        <f t="shared" si="30"/>
        <v>0</v>
      </c>
      <c r="I1013" s="12">
        <f t="shared" si="31"/>
        <v>0</v>
      </c>
      <c r="J1013" s="13">
        <f>(1 - Dashboard!$I$9) * H1013 * Dashboard!$I$8 * 'Lookups and Calculations'!$F$12</f>
        <v>0</v>
      </c>
      <c r="K1013" s="12">
        <f>(1 - Dashboard!$I$11) * I1013 * Dashboard!$I$10 * 'Lookups and Calculations'!$F$12</f>
        <v>0</v>
      </c>
      <c r="L1013" s="12">
        <f>(H1013 - I1013) * Dashboard!$I$13 * (Dashboard!$D$12 / 365) * 'Lookups and Calculations'!$F$12</f>
        <v>0</v>
      </c>
      <c r="M1013" s="3">
        <f>(G1013*2) * Dashboard!$I$13 * (Dashboard!$D$12 / 365) * 'Lookups and Calculations'!$F$12</f>
        <v>1602.0878730267946</v>
      </c>
      <c r="N1013" s="12">
        <f>H1013 * Dashboard!$I$14 * Dashboard!$I$15 * (Dashboard!$D$12 / 365) * 'Lookups and Calculations'!$F$12</f>
        <v>0</v>
      </c>
    </row>
    <row r="1014" spans="1:14" x14ac:dyDescent="0.35">
      <c r="A1014" s="2">
        <v>1013</v>
      </c>
      <c r="B1014" s="11">
        <v>-0.91952714351805687</v>
      </c>
      <c r="C1014" s="11">
        <v>0.15869069085176224</v>
      </c>
      <c r="D1014" s="3">
        <f>B1014*Dashboard!$D$11*Dashboard!$D$10*SQRT(Dashboard!$D$12/365)</f>
        <v>-228301.82361157757</v>
      </c>
      <c r="E1014" s="3">
        <f>IF(Dashboard!$I$3,C1014*Dashboard!$E$11*Dashboard!$E$10*SQRT(Dashboard!$D$12/365),0)</f>
        <v>78800.010129177812</v>
      </c>
      <c r="F1014" s="3">
        <f>D1014+IF(Dashboard!$I$3,E1014,0)</f>
        <v>-149501.81348239974</v>
      </c>
      <c r="G1014" s="3">
        <f>IF(Dashboard!$I$4, ('Lookups and Calculations'!$F$9) / (1 - 'Lookups and Calculations'!$F$10), 'Lookups and Calculations'!$F$9)</f>
        <v>1951878.888340465</v>
      </c>
      <c r="H1014" s="12">
        <f t="shared" si="30"/>
        <v>0</v>
      </c>
      <c r="I1014" s="12">
        <f t="shared" si="31"/>
        <v>0</v>
      </c>
      <c r="J1014" s="13">
        <f>(1 - Dashboard!$I$9) * H1014 * Dashboard!$I$8 * 'Lookups and Calculations'!$F$12</f>
        <v>0</v>
      </c>
      <c r="K1014" s="12">
        <f>(1 - Dashboard!$I$11) * I1014 * Dashboard!$I$10 * 'Lookups and Calculations'!$F$12</f>
        <v>0</v>
      </c>
      <c r="L1014" s="12">
        <f>(H1014 - I1014) * Dashboard!$I$13 * (Dashboard!$D$12 / 365) * 'Lookups and Calculations'!$F$12</f>
        <v>0</v>
      </c>
      <c r="M1014" s="3">
        <f>(G1014*2) * Dashboard!$I$13 * (Dashboard!$D$12 / 365) * 'Lookups and Calculations'!$F$12</f>
        <v>1602.0878730267946</v>
      </c>
      <c r="N1014" s="12">
        <f>H1014 * Dashboard!$I$14 * Dashboard!$I$15 * (Dashboard!$D$12 / 365) * 'Lookups and Calculations'!$F$12</f>
        <v>0</v>
      </c>
    </row>
    <row r="1015" spans="1:14" x14ac:dyDescent="0.35">
      <c r="A1015" s="2">
        <v>1014</v>
      </c>
      <c r="B1015" s="11">
        <v>0.36257402385066861</v>
      </c>
      <c r="C1015" s="11">
        <v>-1.0327251506431123</v>
      </c>
      <c r="D1015" s="3">
        <f>B1015*Dashboard!$D$11*Dashboard!$D$10*SQRT(Dashboard!$D$12/365)</f>
        <v>90020.519157920629</v>
      </c>
      <c r="E1015" s="3">
        <f>IF(Dashboard!$I$3,C1015*Dashboard!$E$11*Dashboard!$E$10*SQRT(Dashboard!$D$12/365),0)</f>
        <v>-512813.64958800434</v>
      </c>
      <c r="F1015" s="3">
        <f>D1015+IF(Dashboard!$I$3,E1015,0)</f>
        <v>-422793.13043008372</v>
      </c>
      <c r="G1015" s="3">
        <f>IF(Dashboard!$I$4, ('Lookups and Calculations'!$F$9) / (1 - 'Lookups and Calculations'!$F$10), 'Lookups and Calculations'!$F$9)</f>
        <v>1951878.888340465</v>
      </c>
      <c r="H1015" s="12">
        <f t="shared" si="30"/>
        <v>0</v>
      </c>
      <c r="I1015" s="12">
        <f t="shared" si="31"/>
        <v>0</v>
      </c>
      <c r="J1015" s="13">
        <f>(1 - Dashboard!$I$9) * H1015 * Dashboard!$I$8 * 'Lookups and Calculations'!$F$12</f>
        <v>0</v>
      </c>
      <c r="K1015" s="12">
        <f>(1 - Dashboard!$I$11) * I1015 * Dashboard!$I$10 * 'Lookups and Calculations'!$F$12</f>
        <v>0</v>
      </c>
      <c r="L1015" s="12">
        <f>(H1015 - I1015) * Dashboard!$I$13 * (Dashboard!$D$12 / 365) * 'Lookups and Calculations'!$F$12</f>
        <v>0</v>
      </c>
      <c r="M1015" s="3">
        <f>(G1015*2) * Dashboard!$I$13 * (Dashboard!$D$12 / 365) * 'Lookups and Calculations'!$F$12</f>
        <v>1602.0878730267946</v>
      </c>
      <c r="N1015" s="12">
        <f>H1015 * Dashboard!$I$14 * Dashboard!$I$15 * (Dashboard!$D$12 / 365) * 'Lookups and Calculations'!$F$12</f>
        <v>0</v>
      </c>
    </row>
    <row r="1016" spans="1:14" x14ac:dyDescent="0.35">
      <c r="A1016" s="2">
        <v>1015</v>
      </c>
      <c r="B1016" s="11">
        <v>-1.432875232330092</v>
      </c>
      <c r="C1016" s="11">
        <v>1.170069101384511</v>
      </c>
      <c r="D1016" s="3">
        <f>B1016*Dashboard!$D$11*Dashboard!$D$10*SQRT(Dashboard!$D$12/365)</f>
        <v>-355756.79397266102</v>
      </c>
      <c r="E1016" s="3">
        <f>IF(Dashboard!$I$3,C1016*Dashboard!$E$11*Dashboard!$E$10*SQRT(Dashboard!$D$12/365),0)</f>
        <v>581013.64702650148</v>
      </c>
      <c r="F1016" s="3">
        <f>D1016+IF(Dashboard!$I$3,E1016,0)</f>
        <v>225256.85305384046</v>
      </c>
      <c r="G1016" s="3">
        <f>IF(Dashboard!$I$4, ('Lookups and Calculations'!$F$9) / (1 - 'Lookups and Calculations'!$F$10), 'Lookups and Calculations'!$F$9)</f>
        <v>1951878.888340465</v>
      </c>
      <c r="H1016" s="12">
        <f t="shared" si="30"/>
        <v>0</v>
      </c>
      <c r="I1016" s="12">
        <f t="shared" si="31"/>
        <v>0</v>
      </c>
      <c r="J1016" s="13">
        <f>(1 - Dashboard!$I$9) * H1016 * Dashboard!$I$8 * 'Lookups and Calculations'!$F$12</f>
        <v>0</v>
      </c>
      <c r="K1016" s="12">
        <f>(1 - Dashboard!$I$11) * I1016 * Dashboard!$I$10 * 'Lookups and Calculations'!$F$12</f>
        <v>0</v>
      </c>
      <c r="L1016" s="12">
        <f>(H1016 - I1016) * Dashboard!$I$13 * (Dashboard!$D$12 / 365) * 'Lookups and Calculations'!$F$12</f>
        <v>0</v>
      </c>
      <c r="M1016" s="3">
        <f>(G1016*2) * Dashboard!$I$13 * (Dashboard!$D$12 / 365) * 'Lookups and Calculations'!$F$12</f>
        <v>1602.0878730267946</v>
      </c>
      <c r="N1016" s="12">
        <f>H1016 * Dashboard!$I$14 * Dashboard!$I$15 * (Dashboard!$D$12 / 365) * 'Lookups and Calculations'!$F$12</f>
        <v>0</v>
      </c>
    </row>
    <row r="1017" spans="1:14" x14ac:dyDescent="0.35">
      <c r="A1017" s="2">
        <v>1016</v>
      </c>
      <c r="B1017" s="11">
        <v>1.421326648444341</v>
      </c>
      <c r="C1017" s="11">
        <v>1.1360636017346619</v>
      </c>
      <c r="D1017" s="3">
        <f>B1017*Dashboard!$D$11*Dashboard!$D$10*SQRT(Dashboard!$D$12/365)</f>
        <v>352889.49116400123</v>
      </c>
      <c r="E1017" s="3">
        <f>IF(Dashboard!$I$3,C1017*Dashboard!$E$11*Dashboard!$E$10*SQRT(Dashboard!$D$12/365),0)</f>
        <v>564127.75597345293</v>
      </c>
      <c r="F1017" s="3">
        <f>D1017+IF(Dashboard!$I$3,E1017,0)</f>
        <v>917017.24713745411</v>
      </c>
      <c r="G1017" s="3">
        <f>IF(Dashboard!$I$4, ('Lookups and Calculations'!$F$9) / (1 - 'Lookups and Calculations'!$F$10), 'Lookups and Calculations'!$F$9)</f>
        <v>1951878.888340465</v>
      </c>
      <c r="H1017" s="12">
        <f t="shared" si="30"/>
        <v>0</v>
      </c>
      <c r="I1017" s="12">
        <f t="shared" si="31"/>
        <v>0</v>
      </c>
      <c r="J1017" s="13">
        <f>(1 - Dashboard!$I$9) * H1017 * Dashboard!$I$8 * 'Lookups and Calculations'!$F$12</f>
        <v>0</v>
      </c>
      <c r="K1017" s="12">
        <f>(1 - Dashboard!$I$11) * I1017 * Dashboard!$I$10 * 'Lookups and Calculations'!$F$12</f>
        <v>0</v>
      </c>
      <c r="L1017" s="12">
        <f>(H1017 - I1017) * Dashboard!$I$13 * (Dashboard!$D$12 / 365) * 'Lookups and Calculations'!$F$12</f>
        <v>0</v>
      </c>
      <c r="M1017" s="3">
        <f>(G1017*2) * Dashboard!$I$13 * (Dashboard!$D$12 / 365) * 'Lookups and Calculations'!$F$12</f>
        <v>1602.0878730267946</v>
      </c>
      <c r="N1017" s="12">
        <f>H1017 * Dashboard!$I$14 * Dashboard!$I$15 * (Dashboard!$D$12 / 365) * 'Lookups and Calculations'!$F$12</f>
        <v>0</v>
      </c>
    </row>
    <row r="1018" spans="1:14" x14ac:dyDescent="0.35">
      <c r="A1018" s="2">
        <v>1017</v>
      </c>
      <c r="B1018" s="11">
        <v>-7.2056757987276052E-2</v>
      </c>
      <c r="C1018" s="11">
        <v>-0.62341815969603032</v>
      </c>
      <c r="D1018" s="3">
        <f>B1018*Dashboard!$D$11*Dashboard!$D$10*SQRT(Dashboard!$D$12/365)</f>
        <v>-17890.379167159612</v>
      </c>
      <c r="E1018" s="3">
        <f>IF(Dashboard!$I$3,C1018*Dashboard!$E$11*Dashboard!$E$10*SQRT(Dashboard!$D$12/365),0)</f>
        <v>-309566.72401565168</v>
      </c>
      <c r="F1018" s="3">
        <f>D1018+IF(Dashboard!$I$3,E1018,0)</f>
        <v>-327457.10318281129</v>
      </c>
      <c r="G1018" s="3">
        <f>IF(Dashboard!$I$4, ('Lookups and Calculations'!$F$9) / (1 - 'Lookups and Calculations'!$F$10), 'Lookups and Calculations'!$F$9)</f>
        <v>1951878.888340465</v>
      </c>
      <c r="H1018" s="12">
        <f t="shared" si="30"/>
        <v>0</v>
      </c>
      <c r="I1018" s="12">
        <f t="shared" si="31"/>
        <v>0</v>
      </c>
      <c r="J1018" s="13">
        <f>(1 - Dashboard!$I$9) * H1018 * Dashboard!$I$8 * 'Lookups and Calculations'!$F$12</f>
        <v>0</v>
      </c>
      <c r="K1018" s="12">
        <f>(1 - Dashboard!$I$11) * I1018 * Dashboard!$I$10 * 'Lookups and Calculations'!$F$12</f>
        <v>0</v>
      </c>
      <c r="L1018" s="12">
        <f>(H1018 - I1018) * Dashboard!$I$13 * (Dashboard!$D$12 / 365) * 'Lookups and Calculations'!$F$12</f>
        <v>0</v>
      </c>
      <c r="M1018" s="3">
        <f>(G1018*2) * Dashboard!$I$13 * (Dashboard!$D$12 / 365) * 'Lookups and Calculations'!$F$12</f>
        <v>1602.0878730267946</v>
      </c>
      <c r="N1018" s="12">
        <f>H1018 * Dashboard!$I$14 * Dashboard!$I$15 * (Dashboard!$D$12 / 365) * 'Lookups and Calculations'!$F$12</f>
        <v>0</v>
      </c>
    </row>
    <row r="1019" spans="1:14" x14ac:dyDescent="0.35">
      <c r="A1019" s="2">
        <v>1018</v>
      </c>
      <c r="B1019" s="11">
        <v>-0.55497549234913768</v>
      </c>
      <c r="C1019" s="11">
        <v>-0.17074506206543422</v>
      </c>
      <c r="D1019" s="3">
        <f>B1019*Dashboard!$D$11*Dashboard!$D$10*SQRT(Dashboard!$D$12/365)</f>
        <v>-137790.2956494434</v>
      </c>
      <c r="E1019" s="3">
        <f>IF(Dashboard!$I$3,C1019*Dashboard!$E$11*Dashboard!$E$10*SQRT(Dashboard!$D$12/365),0)</f>
        <v>-84785.771289078097</v>
      </c>
      <c r="F1019" s="3">
        <f>D1019+IF(Dashboard!$I$3,E1019,0)</f>
        <v>-222576.06693852152</v>
      </c>
      <c r="G1019" s="3">
        <f>IF(Dashboard!$I$4, ('Lookups and Calculations'!$F$9) / (1 - 'Lookups and Calculations'!$F$10), 'Lookups and Calculations'!$F$9)</f>
        <v>1951878.888340465</v>
      </c>
      <c r="H1019" s="12">
        <f t="shared" si="30"/>
        <v>0</v>
      </c>
      <c r="I1019" s="12">
        <f t="shared" si="31"/>
        <v>0</v>
      </c>
      <c r="J1019" s="13">
        <f>(1 - Dashboard!$I$9) * H1019 * Dashboard!$I$8 * 'Lookups and Calculations'!$F$12</f>
        <v>0</v>
      </c>
      <c r="K1019" s="12">
        <f>(1 - Dashboard!$I$11) * I1019 * Dashboard!$I$10 * 'Lookups and Calculations'!$F$12</f>
        <v>0</v>
      </c>
      <c r="L1019" s="12">
        <f>(H1019 - I1019) * Dashboard!$I$13 * (Dashboard!$D$12 / 365) * 'Lookups and Calculations'!$F$12</f>
        <v>0</v>
      </c>
      <c r="M1019" s="3">
        <f>(G1019*2) * Dashboard!$I$13 * (Dashboard!$D$12 / 365) * 'Lookups and Calculations'!$F$12</f>
        <v>1602.0878730267946</v>
      </c>
      <c r="N1019" s="12">
        <f>H1019 * Dashboard!$I$14 * Dashboard!$I$15 * (Dashboard!$D$12 / 365) * 'Lookups and Calculations'!$F$12</f>
        <v>0</v>
      </c>
    </row>
    <row r="1020" spans="1:14" x14ac:dyDescent="0.35">
      <c r="A1020" s="2">
        <v>1019</v>
      </c>
      <c r="B1020" s="11">
        <v>-1.5838296351760266</v>
      </c>
      <c r="C1020" s="11">
        <v>1.7851786746407066</v>
      </c>
      <c r="D1020" s="3">
        <f>B1020*Dashboard!$D$11*Dashboard!$D$10*SQRT(Dashboard!$D$12/365)</f>
        <v>-393236.01978438592</v>
      </c>
      <c r="E1020" s="3">
        <f>IF(Dashboard!$I$3,C1020*Dashboard!$E$11*Dashboard!$E$10*SQRT(Dashboard!$D$12/365),0)</f>
        <v>886454.63000401179</v>
      </c>
      <c r="F1020" s="3">
        <f>D1020+IF(Dashboard!$I$3,E1020,0)</f>
        <v>493218.61021962587</v>
      </c>
      <c r="G1020" s="3">
        <f>IF(Dashboard!$I$4, ('Lookups and Calculations'!$F$9) / (1 - 'Lookups and Calculations'!$F$10), 'Lookups and Calculations'!$F$9)</f>
        <v>1951878.888340465</v>
      </c>
      <c r="H1020" s="12">
        <f t="shared" si="30"/>
        <v>0</v>
      </c>
      <c r="I1020" s="12">
        <f t="shared" si="31"/>
        <v>0</v>
      </c>
      <c r="J1020" s="13">
        <f>(1 - Dashboard!$I$9) * H1020 * Dashboard!$I$8 * 'Lookups and Calculations'!$F$12</f>
        <v>0</v>
      </c>
      <c r="K1020" s="12">
        <f>(1 - Dashboard!$I$11) * I1020 * Dashboard!$I$10 * 'Lookups and Calculations'!$F$12</f>
        <v>0</v>
      </c>
      <c r="L1020" s="12">
        <f>(H1020 - I1020) * Dashboard!$I$13 * (Dashboard!$D$12 / 365) * 'Lookups and Calculations'!$F$12</f>
        <v>0</v>
      </c>
      <c r="M1020" s="3">
        <f>(G1020*2) * Dashboard!$I$13 * (Dashboard!$D$12 / 365) * 'Lookups and Calculations'!$F$12</f>
        <v>1602.0878730267946</v>
      </c>
      <c r="N1020" s="12">
        <f>H1020 * Dashboard!$I$14 * Dashboard!$I$15 * (Dashboard!$D$12 / 365) * 'Lookups and Calculations'!$F$12</f>
        <v>0</v>
      </c>
    </row>
    <row r="1021" spans="1:14" x14ac:dyDescent="0.35">
      <c r="A1021" s="2">
        <v>1020</v>
      </c>
      <c r="B1021" s="11">
        <v>-1.3216573492721173</v>
      </c>
      <c r="C1021" s="11">
        <v>0.23446767508278527</v>
      </c>
      <c r="D1021" s="3">
        <f>B1021*Dashboard!$D$11*Dashboard!$D$10*SQRT(Dashboard!$D$12/365)</f>
        <v>-328143.42149166024</v>
      </c>
      <c r="E1021" s="3">
        <f>IF(Dashboard!$I$3,C1021*Dashboard!$E$11*Dashboard!$E$10*SQRT(Dashboard!$D$12/365),0)</f>
        <v>116428.09715125187</v>
      </c>
      <c r="F1021" s="3">
        <f>D1021+IF(Dashboard!$I$3,E1021,0)</f>
        <v>-211715.32434040838</v>
      </c>
      <c r="G1021" s="3">
        <f>IF(Dashboard!$I$4, ('Lookups and Calculations'!$F$9) / (1 - 'Lookups and Calculations'!$F$10), 'Lookups and Calculations'!$F$9)</f>
        <v>1951878.888340465</v>
      </c>
      <c r="H1021" s="12">
        <f t="shared" si="30"/>
        <v>0</v>
      </c>
      <c r="I1021" s="12">
        <f t="shared" si="31"/>
        <v>0</v>
      </c>
      <c r="J1021" s="13">
        <f>(1 - Dashboard!$I$9) * H1021 * Dashboard!$I$8 * 'Lookups and Calculations'!$F$12</f>
        <v>0</v>
      </c>
      <c r="K1021" s="12">
        <f>(1 - Dashboard!$I$11) * I1021 * Dashboard!$I$10 * 'Lookups and Calculations'!$F$12</f>
        <v>0</v>
      </c>
      <c r="L1021" s="12">
        <f>(H1021 - I1021) * Dashboard!$I$13 * (Dashboard!$D$12 / 365) * 'Lookups and Calculations'!$F$12</f>
        <v>0</v>
      </c>
      <c r="M1021" s="3">
        <f>(G1021*2) * Dashboard!$I$13 * (Dashboard!$D$12 / 365) * 'Lookups and Calculations'!$F$12</f>
        <v>1602.0878730267946</v>
      </c>
      <c r="N1021" s="12">
        <f>H1021 * Dashboard!$I$14 * Dashboard!$I$15 * (Dashboard!$D$12 / 365) * 'Lookups and Calculations'!$F$12</f>
        <v>0</v>
      </c>
    </row>
    <row r="1022" spans="1:14" x14ac:dyDescent="0.35">
      <c r="A1022" s="2">
        <v>1021</v>
      </c>
      <c r="B1022" s="11">
        <v>-1.2234183217365562</v>
      </c>
      <c r="C1022" s="11">
        <v>-0.13887669594032725</v>
      </c>
      <c r="D1022" s="3">
        <f>B1022*Dashboard!$D$11*Dashboard!$D$10*SQRT(Dashboard!$D$12/365)</f>
        <v>-303752.4621879601</v>
      </c>
      <c r="E1022" s="3">
        <f>IF(Dashboard!$I$3,C1022*Dashboard!$E$11*Dashboard!$E$10*SQRT(Dashboard!$D$12/365),0)</f>
        <v>-68961.102809913253</v>
      </c>
      <c r="F1022" s="3">
        <f>D1022+IF(Dashboard!$I$3,E1022,0)</f>
        <v>-372713.56499787339</v>
      </c>
      <c r="G1022" s="3">
        <f>IF(Dashboard!$I$4, ('Lookups and Calculations'!$F$9) / (1 - 'Lookups and Calculations'!$F$10), 'Lookups and Calculations'!$F$9)</f>
        <v>1951878.888340465</v>
      </c>
      <c r="H1022" s="12">
        <f t="shared" si="30"/>
        <v>0</v>
      </c>
      <c r="I1022" s="12">
        <f t="shared" si="31"/>
        <v>0</v>
      </c>
      <c r="J1022" s="13">
        <f>(1 - Dashboard!$I$9) * H1022 * Dashboard!$I$8 * 'Lookups and Calculations'!$F$12</f>
        <v>0</v>
      </c>
      <c r="K1022" s="12">
        <f>(1 - Dashboard!$I$11) * I1022 * Dashboard!$I$10 * 'Lookups and Calculations'!$F$12</f>
        <v>0</v>
      </c>
      <c r="L1022" s="12">
        <f>(H1022 - I1022) * Dashboard!$I$13 * (Dashboard!$D$12 / 365) * 'Lookups and Calculations'!$F$12</f>
        <v>0</v>
      </c>
      <c r="M1022" s="3">
        <f>(G1022*2) * Dashboard!$I$13 * (Dashboard!$D$12 / 365) * 'Lookups and Calculations'!$F$12</f>
        <v>1602.0878730267946</v>
      </c>
      <c r="N1022" s="12">
        <f>H1022 * Dashboard!$I$14 * Dashboard!$I$15 * (Dashboard!$D$12 / 365) * 'Lookups and Calculations'!$F$12</f>
        <v>0</v>
      </c>
    </row>
    <row r="1023" spans="1:14" x14ac:dyDescent="0.35">
      <c r="A1023" s="2">
        <v>1022</v>
      </c>
      <c r="B1023" s="11">
        <v>1.8259986144817217</v>
      </c>
      <c r="C1023" s="11">
        <v>-0.61863745158028849</v>
      </c>
      <c r="D1023" s="3">
        <f>B1023*Dashboard!$D$11*Dashboard!$D$10*SQRT(Dashboard!$D$12/365)</f>
        <v>453362.1617774514</v>
      </c>
      <c r="E1023" s="3">
        <f>IF(Dashboard!$I$3,C1023*Dashboard!$E$11*Dashboard!$E$10*SQRT(Dashboard!$D$12/365),0)</f>
        <v>-307192.79870268545</v>
      </c>
      <c r="F1023" s="3">
        <f>D1023+IF(Dashboard!$I$3,E1023,0)</f>
        <v>146169.36307476595</v>
      </c>
      <c r="G1023" s="3">
        <f>IF(Dashboard!$I$4, ('Lookups and Calculations'!$F$9) / (1 - 'Lookups and Calculations'!$F$10), 'Lookups and Calculations'!$F$9)</f>
        <v>1951878.888340465</v>
      </c>
      <c r="H1023" s="12">
        <f t="shared" si="30"/>
        <v>0</v>
      </c>
      <c r="I1023" s="12">
        <f t="shared" si="31"/>
        <v>0</v>
      </c>
      <c r="J1023" s="13">
        <f>(1 - Dashboard!$I$9) * H1023 * Dashboard!$I$8 * 'Lookups and Calculations'!$F$12</f>
        <v>0</v>
      </c>
      <c r="K1023" s="12">
        <f>(1 - Dashboard!$I$11) * I1023 * Dashboard!$I$10 * 'Lookups and Calculations'!$F$12</f>
        <v>0</v>
      </c>
      <c r="L1023" s="12">
        <f>(H1023 - I1023) * Dashboard!$I$13 * (Dashboard!$D$12 / 365) * 'Lookups and Calculations'!$F$12</f>
        <v>0</v>
      </c>
      <c r="M1023" s="3">
        <f>(G1023*2) * Dashboard!$I$13 * (Dashboard!$D$12 / 365) * 'Lookups and Calculations'!$F$12</f>
        <v>1602.0878730267946</v>
      </c>
      <c r="N1023" s="12">
        <f>H1023 * Dashboard!$I$14 * Dashboard!$I$15 * (Dashboard!$D$12 / 365) * 'Lookups and Calculations'!$F$12</f>
        <v>0</v>
      </c>
    </row>
    <row r="1024" spans="1:14" x14ac:dyDescent="0.35">
      <c r="A1024" s="2">
        <v>1023</v>
      </c>
      <c r="B1024" s="11">
        <v>-0.12098417407746649</v>
      </c>
      <c r="C1024" s="11">
        <v>0.17301739033762525</v>
      </c>
      <c r="D1024" s="3">
        <f>B1024*Dashboard!$D$11*Dashboard!$D$10*SQRT(Dashboard!$D$12/365)</f>
        <v>-30038.16446826157</v>
      </c>
      <c r="E1024" s="3">
        <f>IF(Dashboard!$I$3,C1024*Dashboard!$E$11*Dashboard!$E$10*SQRT(Dashboard!$D$12/365),0)</f>
        <v>85914.12664441987</v>
      </c>
      <c r="F1024" s="3">
        <f>D1024+IF(Dashboard!$I$3,E1024,0)</f>
        <v>55875.962176158297</v>
      </c>
      <c r="G1024" s="3">
        <f>IF(Dashboard!$I$4, ('Lookups and Calculations'!$F$9) / (1 - 'Lookups and Calculations'!$F$10), 'Lookups and Calculations'!$F$9)</f>
        <v>1951878.888340465</v>
      </c>
      <c r="H1024" s="12">
        <f t="shared" si="30"/>
        <v>0</v>
      </c>
      <c r="I1024" s="12">
        <f t="shared" si="31"/>
        <v>0</v>
      </c>
      <c r="J1024" s="13">
        <f>(1 - Dashboard!$I$9) * H1024 * Dashboard!$I$8 * 'Lookups and Calculations'!$F$12</f>
        <v>0</v>
      </c>
      <c r="K1024" s="12">
        <f>(1 - Dashboard!$I$11) * I1024 * Dashboard!$I$10 * 'Lookups and Calculations'!$F$12</f>
        <v>0</v>
      </c>
      <c r="L1024" s="12">
        <f>(H1024 - I1024) * Dashboard!$I$13 * (Dashboard!$D$12 / 365) * 'Lookups and Calculations'!$F$12</f>
        <v>0</v>
      </c>
      <c r="M1024" s="3">
        <f>(G1024*2) * Dashboard!$I$13 * (Dashboard!$D$12 / 365) * 'Lookups and Calculations'!$F$12</f>
        <v>1602.0878730267946</v>
      </c>
      <c r="N1024" s="12">
        <f>H1024 * Dashboard!$I$14 * Dashboard!$I$15 * (Dashboard!$D$12 / 365) * 'Lookups and Calculations'!$F$12</f>
        <v>0</v>
      </c>
    </row>
    <row r="1025" spans="1:14" x14ac:dyDescent="0.35">
      <c r="A1025" s="2">
        <v>1024</v>
      </c>
      <c r="B1025" s="11">
        <v>-0.25014515791614389</v>
      </c>
      <c r="C1025" s="11">
        <v>0.81315348256376785</v>
      </c>
      <c r="D1025" s="3">
        <f>B1025*Dashboard!$D$11*Dashboard!$D$10*SQRT(Dashboard!$D$12/365)</f>
        <v>-62106.481709030966</v>
      </c>
      <c r="E1025" s="3">
        <f>IF(Dashboard!$I$3,C1025*Dashboard!$E$11*Dashboard!$E$10*SQRT(Dashboard!$D$12/365),0)</f>
        <v>403782.36630437832</v>
      </c>
      <c r="F1025" s="3">
        <f>D1025+IF(Dashboard!$I$3,E1025,0)</f>
        <v>341675.88459534734</v>
      </c>
      <c r="G1025" s="3">
        <f>IF(Dashboard!$I$4, ('Lookups and Calculations'!$F$9) / (1 - 'Lookups and Calculations'!$F$10), 'Lookups and Calculations'!$F$9)</f>
        <v>1951878.888340465</v>
      </c>
      <c r="H1025" s="12">
        <f t="shared" si="30"/>
        <v>0</v>
      </c>
      <c r="I1025" s="12">
        <f t="shared" si="31"/>
        <v>0</v>
      </c>
      <c r="J1025" s="13">
        <f>(1 - Dashboard!$I$9) * H1025 * Dashboard!$I$8 * 'Lookups and Calculations'!$F$12</f>
        <v>0</v>
      </c>
      <c r="K1025" s="12">
        <f>(1 - Dashboard!$I$11) * I1025 * Dashboard!$I$10 * 'Lookups and Calculations'!$F$12</f>
        <v>0</v>
      </c>
      <c r="L1025" s="12">
        <f>(H1025 - I1025) * Dashboard!$I$13 * (Dashboard!$D$12 / 365) * 'Lookups and Calculations'!$F$12</f>
        <v>0</v>
      </c>
      <c r="M1025" s="3">
        <f>(G1025*2) * Dashboard!$I$13 * (Dashboard!$D$12 / 365) * 'Lookups and Calculations'!$F$12</f>
        <v>1602.0878730267946</v>
      </c>
      <c r="N1025" s="12">
        <f>H1025 * Dashboard!$I$14 * Dashboard!$I$15 * (Dashboard!$D$12 / 365) * 'Lookups and Calculations'!$F$12</f>
        <v>0</v>
      </c>
    </row>
    <row r="1026" spans="1:14" x14ac:dyDescent="0.35">
      <c r="A1026" s="2">
        <v>1025</v>
      </c>
      <c r="B1026" s="11">
        <v>0.36445967727589118</v>
      </c>
      <c r="C1026" s="11">
        <v>1.7698024618991433</v>
      </c>
      <c r="D1026" s="3">
        <f>B1026*Dashboard!$D$11*Dashboard!$D$10*SQRT(Dashboard!$D$12/365)</f>
        <v>90488.692521493853</v>
      </c>
      <c r="E1026" s="3">
        <f>IF(Dashboard!$I$3,C1026*Dashboard!$E$11*Dashboard!$E$10*SQRT(Dashboard!$D$12/365),0)</f>
        <v>878819.36347841937</v>
      </c>
      <c r="F1026" s="3">
        <f>D1026+IF(Dashboard!$I$3,E1026,0)</f>
        <v>969308.05599991325</v>
      </c>
      <c r="G1026" s="3">
        <f>IF(Dashboard!$I$4, ('Lookups and Calculations'!$F$9) / (1 - 'Lookups and Calculations'!$F$10), 'Lookups and Calculations'!$F$9)</f>
        <v>1951878.888340465</v>
      </c>
      <c r="H1026" s="12">
        <f t="shared" si="30"/>
        <v>0</v>
      </c>
      <c r="I1026" s="12">
        <f t="shared" si="31"/>
        <v>0</v>
      </c>
      <c r="J1026" s="13">
        <f>(1 - Dashboard!$I$9) * H1026 * Dashboard!$I$8 * 'Lookups and Calculations'!$F$12</f>
        <v>0</v>
      </c>
      <c r="K1026" s="12">
        <f>(1 - Dashboard!$I$11) * I1026 * Dashboard!$I$10 * 'Lookups and Calculations'!$F$12</f>
        <v>0</v>
      </c>
      <c r="L1026" s="12">
        <f>(H1026 - I1026) * Dashboard!$I$13 * (Dashboard!$D$12 / 365) * 'Lookups and Calculations'!$F$12</f>
        <v>0</v>
      </c>
      <c r="M1026" s="3">
        <f>(G1026*2) * Dashboard!$I$13 * (Dashboard!$D$12 / 365) * 'Lookups and Calculations'!$F$12</f>
        <v>1602.0878730267946</v>
      </c>
      <c r="N1026" s="12">
        <f>H1026 * Dashboard!$I$14 * Dashboard!$I$15 * (Dashboard!$D$12 / 365) * 'Lookups and Calculations'!$F$12</f>
        <v>0</v>
      </c>
    </row>
    <row r="1027" spans="1:14" x14ac:dyDescent="0.35">
      <c r="A1027" s="2">
        <v>1026</v>
      </c>
      <c r="B1027" s="11">
        <v>0.20211606649863639</v>
      </c>
      <c r="C1027" s="11">
        <v>-0.17029634166926963</v>
      </c>
      <c r="D1027" s="3">
        <f>B1027*Dashboard!$D$11*Dashboard!$D$10*SQRT(Dashboard!$D$12/365)</f>
        <v>50181.734044625773</v>
      </c>
      <c r="E1027" s="3">
        <f>IF(Dashboard!$I$3,C1027*Dashboard!$E$11*Dashboard!$E$10*SQRT(Dashboard!$D$12/365),0)</f>
        <v>-84562.953103757012</v>
      </c>
      <c r="F1027" s="3">
        <f>D1027+IF(Dashboard!$I$3,E1027,0)</f>
        <v>-34381.219059131239</v>
      </c>
      <c r="G1027" s="3">
        <f>IF(Dashboard!$I$4, ('Lookups and Calculations'!$F$9) / (1 - 'Lookups and Calculations'!$F$10), 'Lookups and Calculations'!$F$9)</f>
        <v>1951878.888340465</v>
      </c>
      <c r="H1027" s="12">
        <f t="shared" ref="H1027:H1090" si="32">MAX(0,F1027-G1027)</f>
        <v>0</v>
      </c>
      <c r="I1027" s="12">
        <f t="shared" ref="I1027:I1090" si="33">MAX(0,-F1027-G1027)</f>
        <v>0</v>
      </c>
      <c r="J1027" s="13">
        <f>(1 - Dashboard!$I$9) * H1027 * Dashboard!$I$8 * 'Lookups and Calculations'!$F$12</f>
        <v>0</v>
      </c>
      <c r="K1027" s="12">
        <f>(1 - Dashboard!$I$11) * I1027 * Dashboard!$I$10 * 'Lookups and Calculations'!$F$12</f>
        <v>0</v>
      </c>
      <c r="L1027" s="12">
        <f>(H1027 - I1027) * Dashboard!$I$13 * (Dashboard!$D$12 / 365) * 'Lookups and Calculations'!$F$12</f>
        <v>0</v>
      </c>
      <c r="M1027" s="3">
        <f>(G1027*2) * Dashboard!$I$13 * (Dashboard!$D$12 / 365) * 'Lookups and Calculations'!$F$12</f>
        <v>1602.0878730267946</v>
      </c>
      <c r="N1027" s="12">
        <f>H1027 * Dashboard!$I$14 * Dashboard!$I$15 * (Dashboard!$D$12 / 365) * 'Lookups and Calculations'!$F$12</f>
        <v>0</v>
      </c>
    </row>
    <row r="1028" spans="1:14" x14ac:dyDescent="0.35">
      <c r="A1028" s="2">
        <v>1027</v>
      </c>
      <c r="B1028" s="11">
        <v>-0.15128355661415294</v>
      </c>
      <c r="C1028" s="11">
        <v>0.4172092575747901</v>
      </c>
      <c r="D1028" s="3">
        <f>B1028*Dashboard!$D$11*Dashboard!$D$10*SQRT(Dashboard!$D$12/365)</f>
        <v>-37560.9486907748</v>
      </c>
      <c r="E1028" s="3">
        <f>IF(Dashboard!$I$3,C1028*Dashboard!$E$11*Dashboard!$E$10*SQRT(Dashboard!$D$12/365),0)</f>
        <v>207170.90300899104</v>
      </c>
      <c r="F1028" s="3">
        <f>D1028+IF(Dashboard!$I$3,E1028,0)</f>
        <v>169609.95431821625</v>
      </c>
      <c r="G1028" s="3">
        <f>IF(Dashboard!$I$4, ('Lookups and Calculations'!$F$9) / (1 - 'Lookups and Calculations'!$F$10), 'Lookups and Calculations'!$F$9)</f>
        <v>1951878.888340465</v>
      </c>
      <c r="H1028" s="12">
        <f t="shared" si="32"/>
        <v>0</v>
      </c>
      <c r="I1028" s="12">
        <f t="shared" si="33"/>
        <v>0</v>
      </c>
      <c r="J1028" s="13">
        <f>(1 - Dashboard!$I$9) * H1028 * Dashboard!$I$8 * 'Lookups and Calculations'!$F$12</f>
        <v>0</v>
      </c>
      <c r="K1028" s="12">
        <f>(1 - Dashboard!$I$11) * I1028 * Dashboard!$I$10 * 'Lookups and Calculations'!$F$12</f>
        <v>0</v>
      </c>
      <c r="L1028" s="12">
        <f>(H1028 - I1028) * Dashboard!$I$13 * (Dashboard!$D$12 / 365) * 'Lookups and Calculations'!$F$12</f>
        <v>0</v>
      </c>
      <c r="M1028" s="3">
        <f>(G1028*2) * Dashboard!$I$13 * (Dashboard!$D$12 / 365) * 'Lookups and Calculations'!$F$12</f>
        <v>1602.0878730267946</v>
      </c>
      <c r="N1028" s="12">
        <f>H1028 * Dashboard!$I$14 * Dashboard!$I$15 * (Dashboard!$D$12 / 365) * 'Lookups and Calculations'!$F$12</f>
        <v>0</v>
      </c>
    </row>
    <row r="1029" spans="1:14" x14ac:dyDescent="0.35">
      <c r="A1029" s="2">
        <v>1028</v>
      </c>
      <c r="B1029" s="11">
        <v>-0.12393789839389215</v>
      </c>
      <c r="C1029" s="11">
        <v>-1.0037021635667103</v>
      </c>
      <c r="D1029" s="3">
        <f>B1029*Dashboard!$D$11*Dashboard!$D$10*SQRT(Dashboard!$D$12/365)</f>
        <v>-30771.520359536127</v>
      </c>
      <c r="E1029" s="3">
        <f>IF(Dashboard!$I$3,C1029*Dashboard!$E$11*Dashboard!$E$10*SQRT(Dashboard!$D$12/365),0)</f>
        <v>-498401.89258244797</v>
      </c>
      <c r="F1029" s="3">
        <f>D1029+IF(Dashboard!$I$3,E1029,0)</f>
        <v>-529173.41294198413</v>
      </c>
      <c r="G1029" s="3">
        <f>IF(Dashboard!$I$4, ('Lookups and Calculations'!$F$9) / (1 - 'Lookups and Calculations'!$F$10), 'Lookups and Calculations'!$F$9)</f>
        <v>1951878.888340465</v>
      </c>
      <c r="H1029" s="12">
        <f t="shared" si="32"/>
        <v>0</v>
      </c>
      <c r="I1029" s="12">
        <f t="shared" si="33"/>
        <v>0</v>
      </c>
      <c r="J1029" s="13">
        <f>(1 - Dashboard!$I$9) * H1029 * Dashboard!$I$8 * 'Lookups and Calculations'!$F$12</f>
        <v>0</v>
      </c>
      <c r="K1029" s="12">
        <f>(1 - Dashboard!$I$11) * I1029 * Dashboard!$I$10 * 'Lookups and Calculations'!$F$12</f>
        <v>0</v>
      </c>
      <c r="L1029" s="12">
        <f>(H1029 - I1029) * Dashboard!$I$13 * (Dashboard!$D$12 / 365) * 'Lookups and Calculations'!$F$12</f>
        <v>0</v>
      </c>
      <c r="M1029" s="3">
        <f>(G1029*2) * Dashboard!$I$13 * (Dashboard!$D$12 / 365) * 'Lookups and Calculations'!$F$12</f>
        <v>1602.0878730267946</v>
      </c>
      <c r="N1029" s="12">
        <f>H1029 * Dashboard!$I$14 * Dashboard!$I$15 * (Dashboard!$D$12 / 365) * 'Lookups and Calculations'!$F$12</f>
        <v>0</v>
      </c>
    </row>
    <row r="1030" spans="1:14" x14ac:dyDescent="0.35">
      <c r="A1030" s="2">
        <v>1029</v>
      </c>
      <c r="B1030" s="11">
        <v>5.7245485124898365E-3</v>
      </c>
      <c r="C1030" s="11">
        <v>-2.368178485370509</v>
      </c>
      <c r="D1030" s="3">
        <f>B1030*Dashboard!$D$11*Dashboard!$D$10*SQRT(Dashboard!$D$12/365)</f>
        <v>1421.3010175579545</v>
      </c>
      <c r="E1030" s="3">
        <f>IF(Dashboard!$I$3,C1030*Dashboard!$E$11*Dashboard!$E$10*SQRT(Dashboard!$D$12/365),0)</f>
        <v>-1175951.0758524421</v>
      </c>
      <c r="F1030" s="3">
        <f>D1030+IF(Dashboard!$I$3,E1030,0)</f>
        <v>-1174529.7748348841</v>
      </c>
      <c r="G1030" s="3">
        <f>IF(Dashboard!$I$4, ('Lookups and Calculations'!$F$9) / (1 - 'Lookups and Calculations'!$F$10), 'Lookups and Calculations'!$F$9)</f>
        <v>1951878.888340465</v>
      </c>
      <c r="H1030" s="12">
        <f t="shared" si="32"/>
        <v>0</v>
      </c>
      <c r="I1030" s="12">
        <f t="shared" si="33"/>
        <v>0</v>
      </c>
      <c r="J1030" s="13">
        <f>(1 - Dashboard!$I$9) * H1030 * Dashboard!$I$8 * 'Lookups and Calculations'!$F$12</f>
        <v>0</v>
      </c>
      <c r="K1030" s="12">
        <f>(1 - Dashboard!$I$11) * I1030 * Dashboard!$I$10 * 'Lookups and Calculations'!$F$12</f>
        <v>0</v>
      </c>
      <c r="L1030" s="12">
        <f>(H1030 - I1030) * Dashboard!$I$13 * (Dashboard!$D$12 / 365) * 'Lookups and Calculations'!$F$12</f>
        <v>0</v>
      </c>
      <c r="M1030" s="3">
        <f>(G1030*2) * Dashboard!$I$13 * (Dashboard!$D$12 / 365) * 'Lookups and Calculations'!$F$12</f>
        <v>1602.0878730267946</v>
      </c>
      <c r="N1030" s="12">
        <f>H1030 * Dashboard!$I$14 * Dashboard!$I$15 * (Dashboard!$D$12 / 365) * 'Lookups and Calculations'!$F$12</f>
        <v>0</v>
      </c>
    </row>
    <row r="1031" spans="1:14" x14ac:dyDescent="0.35">
      <c r="A1031" s="2">
        <v>1030</v>
      </c>
      <c r="B1031" s="11">
        <v>-1.5909639708635519</v>
      </c>
      <c r="C1031" s="11">
        <v>0.39125519196635872</v>
      </c>
      <c r="D1031" s="3">
        <f>B1031*Dashboard!$D$11*Dashboard!$D$10*SQRT(Dashboard!$D$12/365)</f>
        <v>-395007.34525226447</v>
      </c>
      <c r="E1031" s="3">
        <f>IF(Dashboard!$I$3,C1031*Dashboard!$E$11*Dashboard!$E$10*SQRT(Dashboard!$D$12/365),0)</f>
        <v>194283.06049056503</v>
      </c>
      <c r="F1031" s="3">
        <f>D1031+IF(Dashboard!$I$3,E1031,0)</f>
        <v>-200724.28476169944</v>
      </c>
      <c r="G1031" s="3">
        <f>IF(Dashboard!$I$4, ('Lookups and Calculations'!$F$9) / (1 - 'Lookups and Calculations'!$F$10), 'Lookups and Calculations'!$F$9)</f>
        <v>1951878.888340465</v>
      </c>
      <c r="H1031" s="12">
        <f t="shared" si="32"/>
        <v>0</v>
      </c>
      <c r="I1031" s="12">
        <f t="shared" si="33"/>
        <v>0</v>
      </c>
      <c r="J1031" s="13">
        <f>(1 - Dashboard!$I$9) * H1031 * Dashboard!$I$8 * 'Lookups and Calculations'!$F$12</f>
        <v>0</v>
      </c>
      <c r="K1031" s="12">
        <f>(1 - Dashboard!$I$11) * I1031 * Dashboard!$I$10 * 'Lookups and Calculations'!$F$12</f>
        <v>0</v>
      </c>
      <c r="L1031" s="12">
        <f>(H1031 - I1031) * Dashboard!$I$13 * (Dashboard!$D$12 / 365) * 'Lookups and Calculations'!$F$12</f>
        <v>0</v>
      </c>
      <c r="M1031" s="3">
        <f>(G1031*2) * Dashboard!$I$13 * (Dashboard!$D$12 / 365) * 'Lookups and Calculations'!$F$12</f>
        <v>1602.0878730267946</v>
      </c>
      <c r="N1031" s="12">
        <f>H1031 * Dashboard!$I$14 * Dashboard!$I$15 * (Dashboard!$D$12 / 365) * 'Lookups and Calculations'!$F$12</f>
        <v>0</v>
      </c>
    </row>
    <row r="1032" spans="1:14" x14ac:dyDescent="0.35">
      <c r="A1032" s="2">
        <v>1031</v>
      </c>
      <c r="B1032" s="11">
        <v>-0.41372814224677917</v>
      </c>
      <c r="C1032" s="11">
        <v>0.79093646888924385</v>
      </c>
      <c r="D1032" s="3">
        <f>B1032*Dashboard!$D$11*Dashboard!$D$10*SQRT(Dashboard!$D$12/365)</f>
        <v>-102721.15404118576</v>
      </c>
      <c r="E1032" s="3">
        <f>IF(Dashboard!$I$3,C1032*Dashboard!$E$11*Dashboard!$E$10*SQRT(Dashboard!$D$12/365),0)</f>
        <v>392750.20749786112</v>
      </c>
      <c r="F1032" s="3">
        <f>D1032+IF(Dashboard!$I$3,E1032,0)</f>
        <v>290029.05345667538</v>
      </c>
      <c r="G1032" s="3">
        <f>IF(Dashboard!$I$4, ('Lookups and Calculations'!$F$9) / (1 - 'Lookups and Calculations'!$F$10), 'Lookups and Calculations'!$F$9)</f>
        <v>1951878.888340465</v>
      </c>
      <c r="H1032" s="12">
        <f t="shared" si="32"/>
        <v>0</v>
      </c>
      <c r="I1032" s="12">
        <f t="shared" si="33"/>
        <v>0</v>
      </c>
      <c r="J1032" s="13">
        <f>(1 - Dashboard!$I$9) * H1032 * Dashboard!$I$8 * 'Lookups and Calculations'!$F$12</f>
        <v>0</v>
      </c>
      <c r="K1032" s="12">
        <f>(1 - Dashboard!$I$11) * I1032 * Dashboard!$I$10 * 'Lookups and Calculations'!$F$12</f>
        <v>0</v>
      </c>
      <c r="L1032" s="12">
        <f>(H1032 - I1032) * Dashboard!$I$13 * (Dashboard!$D$12 / 365) * 'Lookups and Calculations'!$F$12</f>
        <v>0</v>
      </c>
      <c r="M1032" s="3">
        <f>(G1032*2) * Dashboard!$I$13 * (Dashboard!$D$12 / 365) * 'Lookups and Calculations'!$F$12</f>
        <v>1602.0878730267946</v>
      </c>
      <c r="N1032" s="12">
        <f>H1032 * Dashboard!$I$14 * Dashboard!$I$15 * (Dashboard!$D$12 / 365) * 'Lookups and Calculations'!$F$12</f>
        <v>0</v>
      </c>
    </row>
    <row r="1033" spans="1:14" x14ac:dyDescent="0.35">
      <c r="A1033" s="2">
        <v>1032</v>
      </c>
      <c r="B1033" s="11">
        <v>-1.2206775205085814</v>
      </c>
      <c r="C1033" s="11">
        <v>0.20517092669830908</v>
      </c>
      <c r="D1033" s="3">
        <f>B1033*Dashboard!$D$11*Dashboard!$D$10*SQRT(Dashboard!$D$12/365)</f>
        <v>-303071.97121723188</v>
      </c>
      <c r="E1033" s="3">
        <f>IF(Dashboard!$I$3,C1033*Dashboard!$E$11*Dashboard!$E$10*SQRT(Dashboard!$D$12/365),0)</f>
        <v>101880.40026331524</v>
      </c>
      <c r="F1033" s="3">
        <f>D1033+IF(Dashboard!$I$3,E1033,0)</f>
        <v>-201191.57095391664</v>
      </c>
      <c r="G1033" s="3">
        <f>IF(Dashboard!$I$4, ('Lookups and Calculations'!$F$9) / (1 - 'Lookups and Calculations'!$F$10), 'Lookups and Calculations'!$F$9)</f>
        <v>1951878.888340465</v>
      </c>
      <c r="H1033" s="12">
        <f t="shared" si="32"/>
        <v>0</v>
      </c>
      <c r="I1033" s="12">
        <f t="shared" si="33"/>
        <v>0</v>
      </c>
      <c r="J1033" s="13">
        <f>(1 - Dashboard!$I$9) * H1033 * Dashboard!$I$8 * 'Lookups and Calculations'!$F$12</f>
        <v>0</v>
      </c>
      <c r="K1033" s="12">
        <f>(1 - Dashboard!$I$11) * I1033 * Dashboard!$I$10 * 'Lookups and Calculations'!$F$12</f>
        <v>0</v>
      </c>
      <c r="L1033" s="12">
        <f>(H1033 - I1033) * Dashboard!$I$13 * (Dashboard!$D$12 / 365) * 'Lookups and Calculations'!$F$12</f>
        <v>0</v>
      </c>
      <c r="M1033" s="3">
        <f>(G1033*2) * Dashboard!$I$13 * (Dashboard!$D$12 / 365) * 'Lookups and Calculations'!$F$12</f>
        <v>1602.0878730267946</v>
      </c>
      <c r="N1033" s="12">
        <f>H1033 * Dashboard!$I$14 * Dashboard!$I$15 * (Dashboard!$D$12 / 365) * 'Lookups and Calculations'!$F$12</f>
        <v>0</v>
      </c>
    </row>
    <row r="1034" spans="1:14" x14ac:dyDescent="0.35">
      <c r="A1034" s="2">
        <v>1033</v>
      </c>
      <c r="B1034" s="11">
        <v>4.3552516969221189E-2</v>
      </c>
      <c r="C1034" s="11">
        <v>0.27085122401823081</v>
      </c>
      <c r="D1034" s="3">
        <f>B1034*Dashboard!$D$11*Dashboard!$D$10*SQRT(Dashboard!$D$12/365)</f>
        <v>10813.295852154602</v>
      </c>
      <c r="E1034" s="3">
        <f>IF(Dashboard!$I$3,C1034*Dashboard!$E$11*Dashboard!$E$10*SQRT(Dashboard!$D$12/365),0)</f>
        <v>134494.84075958814</v>
      </c>
      <c r="F1034" s="3">
        <f>D1034+IF(Dashboard!$I$3,E1034,0)</f>
        <v>145308.13661174275</v>
      </c>
      <c r="G1034" s="3">
        <f>IF(Dashboard!$I$4, ('Lookups and Calculations'!$F$9) / (1 - 'Lookups and Calculations'!$F$10), 'Lookups and Calculations'!$F$9)</f>
        <v>1951878.888340465</v>
      </c>
      <c r="H1034" s="12">
        <f t="shared" si="32"/>
        <v>0</v>
      </c>
      <c r="I1034" s="12">
        <f t="shared" si="33"/>
        <v>0</v>
      </c>
      <c r="J1034" s="13">
        <f>(1 - Dashboard!$I$9) * H1034 * Dashboard!$I$8 * 'Lookups and Calculations'!$F$12</f>
        <v>0</v>
      </c>
      <c r="K1034" s="12">
        <f>(1 - Dashboard!$I$11) * I1034 * Dashboard!$I$10 * 'Lookups and Calculations'!$F$12</f>
        <v>0</v>
      </c>
      <c r="L1034" s="12">
        <f>(H1034 - I1034) * Dashboard!$I$13 * (Dashboard!$D$12 / 365) * 'Lookups and Calculations'!$F$12</f>
        <v>0</v>
      </c>
      <c r="M1034" s="3">
        <f>(G1034*2) * Dashboard!$I$13 * (Dashboard!$D$12 / 365) * 'Lookups and Calculations'!$F$12</f>
        <v>1602.0878730267946</v>
      </c>
      <c r="N1034" s="12">
        <f>H1034 * Dashboard!$I$14 * Dashboard!$I$15 * (Dashboard!$D$12 / 365) * 'Lookups and Calculations'!$F$12</f>
        <v>0</v>
      </c>
    </row>
    <row r="1035" spans="1:14" x14ac:dyDescent="0.35">
      <c r="A1035" s="2">
        <v>1034</v>
      </c>
      <c r="B1035" s="11">
        <v>0.96681476596340243</v>
      </c>
      <c r="C1035" s="11">
        <v>-1.2389887233225485</v>
      </c>
      <c r="D1035" s="3">
        <f>B1035*Dashboard!$D$11*Dashboard!$D$10*SQRT(Dashboard!$D$12/365)</f>
        <v>240042.47804970961</v>
      </c>
      <c r="E1035" s="3">
        <f>IF(Dashboard!$I$3,C1035*Dashboard!$E$11*Dashboard!$E$10*SQRT(Dashboard!$D$12/365),0)</f>
        <v>-615236.6180002027</v>
      </c>
      <c r="F1035" s="3">
        <f>D1035+IF(Dashboard!$I$3,E1035,0)</f>
        <v>-375194.13995049312</v>
      </c>
      <c r="G1035" s="3">
        <f>IF(Dashboard!$I$4, ('Lookups and Calculations'!$F$9) / (1 - 'Lookups and Calculations'!$F$10), 'Lookups and Calculations'!$F$9)</f>
        <v>1951878.888340465</v>
      </c>
      <c r="H1035" s="12">
        <f t="shared" si="32"/>
        <v>0</v>
      </c>
      <c r="I1035" s="12">
        <f t="shared" si="33"/>
        <v>0</v>
      </c>
      <c r="J1035" s="13">
        <f>(1 - Dashboard!$I$9) * H1035 * Dashboard!$I$8 * 'Lookups and Calculations'!$F$12</f>
        <v>0</v>
      </c>
      <c r="K1035" s="12">
        <f>(1 - Dashboard!$I$11) * I1035 * Dashboard!$I$10 * 'Lookups and Calculations'!$F$12</f>
        <v>0</v>
      </c>
      <c r="L1035" s="12">
        <f>(H1035 - I1035) * Dashboard!$I$13 * (Dashboard!$D$12 / 365) * 'Lookups and Calculations'!$F$12</f>
        <v>0</v>
      </c>
      <c r="M1035" s="3">
        <f>(G1035*2) * Dashboard!$I$13 * (Dashboard!$D$12 / 365) * 'Lookups and Calculations'!$F$12</f>
        <v>1602.0878730267946</v>
      </c>
      <c r="N1035" s="12">
        <f>H1035 * Dashboard!$I$14 * Dashboard!$I$15 * (Dashboard!$D$12 / 365) * 'Lookups and Calculations'!$F$12</f>
        <v>0</v>
      </c>
    </row>
    <row r="1036" spans="1:14" x14ac:dyDescent="0.35">
      <c r="A1036" s="2">
        <v>1035</v>
      </c>
      <c r="B1036" s="11">
        <v>-1.2249013101798525</v>
      </c>
      <c r="C1036" s="11">
        <v>0.15497524915915745</v>
      </c>
      <c r="D1036" s="3">
        <f>B1036*Dashboard!$D$11*Dashboard!$D$10*SQRT(Dashboard!$D$12/365)</f>
        <v>-304120.66117848043</v>
      </c>
      <c r="E1036" s="3">
        <f>IF(Dashboard!$I$3,C1036*Dashboard!$E$11*Dashboard!$E$10*SQRT(Dashboard!$D$12/365),0)</f>
        <v>76955.057275042724</v>
      </c>
      <c r="F1036" s="3">
        <f>D1036+IF(Dashboard!$I$3,E1036,0)</f>
        <v>-227165.6039034377</v>
      </c>
      <c r="G1036" s="3">
        <f>IF(Dashboard!$I$4, ('Lookups and Calculations'!$F$9) / (1 - 'Lookups and Calculations'!$F$10), 'Lookups and Calculations'!$F$9)</f>
        <v>1951878.888340465</v>
      </c>
      <c r="H1036" s="12">
        <f t="shared" si="32"/>
        <v>0</v>
      </c>
      <c r="I1036" s="12">
        <f t="shared" si="33"/>
        <v>0</v>
      </c>
      <c r="J1036" s="13">
        <f>(1 - Dashboard!$I$9) * H1036 * Dashboard!$I$8 * 'Lookups and Calculations'!$F$12</f>
        <v>0</v>
      </c>
      <c r="K1036" s="12">
        <f>(1 - Dashboard!$I$11) * I1036 * Dashboard!$I$10 * 'Lookups and Calculations'!$F$12</f>
        <v>0</v>
      </c>
      <c r="L1036" s="12">
        <f>(H1036 - I1036) * Dashboard!$I$13 * (Dashboard!$D$12 / 365) * 'Lookups and Calculations'!$F$12</f>
        <v>0</v>
      </c>
      <c r="M1036" s="3">
        <f>(G1036*2) * Dashboard!$I$13 * (Dashboard!$D$12 / 365) * 'Lookups and Calculations'!$F$12</f>
        <v>1602.0878730267946</v>
      </c>
      <c r="N1036" s="12">
        <f>H1036 * Dashboard!$I$14 * Dashboard!$I$15 * (Dashboard!$D$12 / 365) * 'Lookups and Calculations'!$F$12</f>
        <v>0</v>
      </c>
    </row>
    <row r="1037" spans="1:14" x14ac:dyDescent="0.35">
      <c r="A1037" s="2">
        <v>1036</v>
      </c>
      <c r="B1037" s="11">
        <v>-2.1024486072975934</v>
      </c>
      <c r="C1037" s="11">
        <v>0.40356063860291891</v>
      </c>
      <c r="D1037" s="3">
        <f>B1037*Dashboard!$D$11*Dashboard!$D$10*SQRT(Dashboard!$D$12/365)</f>
        <v>-521999.65436500072</v>
      </c>
      <c r="E1037" s="3">
        <f>IF(Dashboard!$I$3,C1037*Dashboard!$E$11*Dashboard!$E$10*SQRT(Dashboard!$D$12/365),0)</f>
        <v>200393.49654954468</v>
      </c>
      <c r="F1037" s="3">
        <f>D1037+IF(Dashboard!$I$3,E1037,0)</f>
        <v>-321606.15781545604</v>
      </c>
      <c r="G1037" s="3">
        <f>IF(Dashboard!$I$4, ('Lookups and Calculations'!$F$9) / (1 - 'Lookups and Calculations'!$F$10), 'Lookups and Calculations'!$F$9)</f>
        <v>1951878.888340465</v>
      </c>
      <c r="H1037" s="12">
        <f t="shared" si="32"/>
        <v>0</v>
      </c>
      <c r="I1037" s="12">
        <f t="shared" si="33"/>
        <v>0</v>
      </c>
      <c r="J1037" s="13">
        <f>(1 - Dashboard!$I$9) * H1037 * Dashboard!$I$8 * 'Lookups and Calculations'!$F$12</f>
        <v>0</v>
      </c>
      <c r="K1037" s="12">
        <f>(1 - Dashboard!$I$11) * I1037 * Dashboard!$I$10 * 'Lookups and Calculations'!$F$12</f>
        <v>0</v>
      </c>
      <c r="L1037" s="12">
        <f>(H1037 - I1037) * Dashboard!$I$13 * (Dashboard!$D$12 / 365) * 'Lookups and Calculations'!$F$12</f>
        <v>0</v>
      </c>
      <c r="M1037" s="3">
        <f>(G1037*2) * Dashboard!$I$13 * (Dashboard!$D$12 / 365) * 'Lookups and Calculations'!$F$12</f>
        <v>1602.0878730267946</v>
      </c>
      <c r="N1037" s="12">
        <f>H1037 * Dashboard!$I$14 * Dashboard!$I$15 * (Dashboard!$D$12 / 365) * 'Lookups and Calculations'!$F$12</f>
        <v>0</v>
      </c>
    </row>
    <row r="1038" spans="1:14" x14ac:dyDescent="0.35">
      <c r="A1038" s="2">
        <v>1037</v>
      </c>
      <c r="B1038" s="11">
        <v>-0.24098116256159599</v>
      </c>
      <c r="C1038" s="11">
        <v>-1.2635686349932684</v>
      </c>
      <c r="D1038" s="3">
        <f>B1038*Dashboard!$D$11*Dashboard!$D$10*SQRT(Dashboard!$D$12/365)</f>
        <v>-59831.228753466385</v>
      </c>
      <c r="E1038" s="3">
        <f>IF(Dashboard!$I$3,C1038*Dashboard!$E$11*Dashboard!$E$10*SQRT(Dashboard!$D$12/365),0)</f>
        <v>-627442.10578421107</v>
      </c>
      <c r="F1038" s="3">
        <f>D1038+IF(Dashboard!$I$3,E1038,0)</f>
        <v>-687273.33453767747</v>
      </c>
      <c r="G1038" s="3">
        <f>IF(Dashboard!$I$4, ('Lookups and Calculations'!$F$9) / (1 - 'Lookups and Calculations'!$F$10), 'Lookups and Calculations'!$F$9)</f>
        <v>1951878.888340465</v>
      </c>
      <c r="H1038" s="12">
        <f t="shared" si="32"/>
        <v>0</v>
      </c>
      <c r="I1038" s="12">
        <f t="shared" si="33"/>
        <v>0</v>
      </c>
      <c r="J1038" s="13">
        <f>(1 - Dashboard!$I$9) * H1038 * Dashboard!$I$8 * 'Lookups and Calculations'!$F$12</f>
        <v>0</v>
      </c>
      <c r="K1038" s="12">
        <f>(1 - Dashboard!$I$11) * I1038 * Dashboard!$I$10 * 'Lookups and Calculations'!$F$12</f>
        <v>0</v>
      </c>
      <c r="L1038" s="12">
        <f>(H1038 - I1038) * Dashboard!$I$13 * (Dashboard!$D$12 / 365) * 'Lookups and Calculations'!$F$12</f>
        <v>0</v>
      </c>
      <c r="M1038" s="3">
        <f>(G1038*2) * Dashboard!$I$13 * (Dashboard!$D$12 / 365) * 'Lookups and Calculations'!$F$12</f>
        <v>1602.0878730267946</v>
      </c>
      <c r="N1038" s="12">
        <f>H1038 * Dashboard!$I$14 * Dashboard!$I$15 * (Dashboard!$D$12 / 365) * 'Lookups and Calculations'!$F$12</f>
        <v>0</v>
      </c>
    </row>
    <row r="1039" spans="1:14" x14ac:dyDescent="0.35">
      <c r="A1039" s="2">
        <v>1038</v>
      </c>
      <c r="B1039" s="11">
        <v>-0.33776027658457147</v>
      </c>
      <c r="C1039" s="11">
        <v>1.4918194674451732</v>
      </c>
      <c r="D1039" s="3">
        <f>B1039*Dashboard!$D$11*Dashboard!$D$10*SQRT(Dashboard!$D$12/365)</f>
        <v>-83859.718151206747</v>
      </c>
      <c r="E1039" s="3">
        <f>IF(Dashboard!$I$3,C1039*Dashboard!$E$11*Dashboard!$E$10*SQRT(Dashboard!$D$12/365),0)</f>
        <v>740783.14559356438</v>
      </c>
      <c r="F1039" s="3">
        <f>D1039+IF(Dashboard!$I$3,E1039,0)</f>
        <v>656923.42744235764</v>
      </c>
      <c r="G1039" s="3">
        <f>IF(Dashboard!$I$4, ('Lookups and Calculations'!$F$9) / (1 - 'Lookups and Calculations'!$F$10), 'Lookups and Calculations'!$F$9)</f>
        <v>1951878.888340465</v>
      </c>
      <c r="H1039" s="12">
        <f t="shared" si="32"/>
        <v>0</v>
      </c>
      <c r="I1039" s="12">
        <f t="shared" si="33"/>
        <v>0</v>
      </c>
      <c r="J1039" s="13">
        <f>(1 - Dashboard!$I$9) * H1039 * Dashboard!$I$8 * 'Lookups and Calculations'!$F$12</f>
        <v>0</v>
      </c>
      <c r="K1039" s="12">
        <f>(1 - Dashboard!$I$11) * I1039 * Dashboard!$I$10 * 'Lookups and Calculations'!$F$12</f>
        <v>0</v>
      </c>
      <c r="L1039" s="12">
        <f>(H1039 - I1039) * Dashboard!$I$13 * (Dashboard!$D$12 / 365) * 'Lookups and Calculations'!$F$12</f>
        <v>0</v>
      </c>
      <c r="M1039" s="3">
        <f>(G1039*2) * Dashboard!$I$13 * (Dashboard!$D$12 / 365) * 'Lookups and Calculations'!$F$12</f>
        <v>1602.0878730267946</v>
      </c>
      <c r="N1039" s="12">
        <f>H1039 * Dashboard!$I$14 * Dashboard!$I$15 * (Dashboard!$D$12 / 365) * 'Lookups and Calculations'!$F$12</f>
        <v>0</v>
      </c>
    </row>
    <row r="1040" spans="1:14" x14ac:dyDescent="0.35">
      <c r="A1040" s="2">
        <v>1039</v>
      </c>
      <c r="B1040" s="11">
        <v>1.0462728623807986</v>
      </c>
      <c r="C1040" s="11">
        <v>-0.87916943209289045</v>
      </c>
      <c r="D1040" s="3">
        <f>B1040*Dashboard!$D$11*Dashboard!$D$10*SQRT(Dashboard!$D$12/365)</f>
        <v>259770.47459736114</v>
      </c>
      <c r="E1040" s="3">
        <f>IF(Dashboard!$I$3,C1040*Dashboard!$E$11*Dashboard!$E$10*SQRT(Dashboard!$D$12/365),0)</f>
        <v>-436563.47944756557</v>
      </c>
      <c r="F1040" s="3">
        <f>D1040+IF(Dashboard!$I$3,E1040,0)</f>
        <v>-176793.00485020442</v>
      </c>
      <c r="G1040" s="3">
        <f>IF(Dashboard!$I$4, ('Lookups and Calculations'!$F$9) / (1 - 'Lookups and Calculations'!$F$10), 'Lookups and Calculations'!$F$9)</f>
        <v>1951878.888340465</v>
      </c>
      <c r="H1040" s="12">
        <f t="shared" si="32"/>
        <v>0</v>
      </c>
      <c r="I1040" s="12">
        <f t="shared" si="33"/>
        <v>0</v>
      </c>
      <c r="J1040" s="13">
        <f>(1 - Dashboard!$I$9) * H1040 * Dashboard!$I$8 * 'Lookups and Calculations'!$F$12</f>
        <v>0</v>
      </c>
      <c r="K1040" s="12">
        <f>(1 - Dashboard!$I$11) * I1040 * Dashboard!$I$10 * 'Lookups and Calculations'!$F$12</f>
        <v>0</v>
      </c>
      <c r="L1040" s="12">
        <f>(H1040 - I1040) * Dashboard!$I$13 * (Dashboard!$D$12 / 365) * 'Lookups and Calculations'!$F$12</f>
        <v>0</v>
      </c>
      <c r="M1040" s="3">
        <f>(G1040*2) * Dashboard!$I$13 * (Dashboard!$D$12 / 365) * 'Lookups and Calculations'!$F$12</f>
        <v>1602.0878730267946</v>
      </c>
      <c r="N1040" s="12">
        <f>H1040 * Dashboard!$I$14 * Dashboard!$I$15 * (Dashboard!$D$12 / 365) * 'Lookups and Calculations'!$F$12</f>
        <v>0</v>
      </c>
    </row>
    <row r="1041" spans="1:14" x14ac:dyDescent="0.35">
      <c r="A1041" s="2">
        <v>1040</v>
      </c>
      <c r="B1041" s="11">
        <v>-1.4645643199661855</v>
      </c>
      <c r="C1041" s="11">
        <v>-0.90974501053187395</v>
      </c>
      <c r="D1041" s="3">
        <f>B1041*Dashboard!$D$11*Dashboard!$D$10*SQRT(Dashboard!$D$12/365)</f>
        <v>-363624.61663228134</v>
      </c>
      <c r="E1041" s="3">
        <f>IF(Dashboard!$I$3,C1041*Dashboard!$E$11*Dashboard!$E$10*SQRT(Dashboard!$D$12/365),0)</f>
        <v>-451746.19670568127</v>
      </c>
      <c r="F1041" s="3">
        <f>D1041+IF(Dashboard!$I$3,E1041,0)</f>
        <v>-815370.81333796261</v>
      </c>
      <c r="G1041" s="3">
        <f>IF(Dashboard!$I$4, ('Lookups and Calculations'!$F$9) / (1 - 'Lookups and Calculations'!$F$10), 'Lookups and Calculations'!$F$9)</f>
        <v>1951878.888340465</v>
      </c>
      <c r="H1041" s="12">
        <f t="shared" si="32"/>
        <v>0</v>
      </c>
      <c r="I1041" s="12">
        <f t="shared" si="33"/>
        <v>0</v>
      </c>
      <c r="J1041" s="13">
        <f>(1 - Dashboard!$I$9) * H1041 * Dashboard!$I$8 * 'Lookups and Calculations'!$F$12</f>
        <v>0</v>
      </c>
      <c r="K1041" s="12">
        <f>(1 - Dashboard!$I$11) * I1041 * Dashboard!$I$10 * 'Lookups and Calculations'!$F$12</f>
        <v>0</v>
      </c>
      <c r="L1041" s="12">
        <f>(H1041 - I1041) * Dashboard!$I$13 * (Dashboard!$D$12 / 365) * 'Lookups and Calculations'!$F$12</f>
        <v>0</v>
      </c>
      <c r="M1041" s="3">
        <f>(G1041*2) * Dashboard!$I$13 * (Dashboard!$D$12 / 365) * 'Lookups and Calculations'!$F$12</f>
        <v>1602.0878730267946</v>
      </c>
      <c r="N1041" s="12">
        <f>H1041 * Dashboard!$I$14 * Dashboard!$I$15 * (Dashboard!$D$12 / 365) * 'Lookups and Calculations'!$F$12</f>
        <v>0</v>
      </c>
    </row>
    <row r="1042" spans="1:14" x14ac:dyDescent="0.35">
      <c r="A1042" s="2">
        <v>1041</v>
      </c>
      <c r="B1042" s="11">
        <v>-0.60544964833501547</v>
      </c>
      <c r="C1042" s="11">
        <v>0.45249287386914816</v>
      </c>
      <c r="D1042" s="3">
        <f>B1042*Dashboard!$D$11*Dashboard!$D$10*SQRT(Dashboard!$D$12/365)</f>
        <v>-150322.10826428747</v>
      </c>
      <c r="E1042" s="3">
        <f>IF(Dashboard!$I$3,C1042*Dashboard!$E$11*Dashboard!$E$10*SQRT(Dashboard!$D$12/365),0)</f>
        <v>224691.46017882935</v>
      </c>
      <c r="F1042" s="3">
        <f>D1042+IF(Dashboard!$I$3,E1042,0)</f>
        <v>74369.351914541883</v>
      </c>
      <c r="G1042" s="3">
        <f>IF(Dashboard!$I$4, ('Lookups and Calculations'!$F$9) / (1 - 'Lookups and Calculations'!$F$10), 'Lookups and Calculations'!$F$9)</f>
        <v>1951878.888340465</v>
      </c>
      <c r="H1042" s="12">
        <f t="shared" si="32"/>
        <v>0</v>
      </c>
      <c r="I1042" s="12">
        <f t="shared" si="33"/>
        <v>0</v>
      </c>
      <c r="J1042" s="13">
        <f>(1 - Dashboard!$I$9) * H1042 * Dashboard!$I$8 * 'Lookups and Calculations'!$F$12</f>
        <v>0</v>
      </c>
      <c r="K1042" s="12">
        <f>(1 - Dashboard!$I$11) * I1042 * Dashboard!$I$10 * 'Lookups and Calculations'!$F$12</f>
        <v>0</v>
      </c>
      <c r="L1042" s="12">
        <f>(H1042 - I1042) * Dashboard!$I$13 * (Dashboard!$D$12 / 365) * 'Lookups and Calculations'!$F$12</f>
        <v>0</v>
      </c>
      <c r="M1042" s="3">
        <f>(G1042*2) * Dashboard!$I$13 * (Dashboard!$D$12 / 365) * 'Lookups and Calculations'!$F$12</f>
        <v>1602.0878730267946</v>
      </c>
      <c r="N1042" s="12">
        <f>H1042 * Dashboard!$I$14 * Dashboard!$I$15 * (Dashboard!$D$12 / 365) * 'Lookups and Calculations'!$F$12</f>
        <v>0</v>
      </c>
    </row>
    <row r="1043" spans="1:14" x14ac:dyDescent="0.35">
      <c r="A1043" s="2">
        <v>1042</v>
      </c>
      <c r="B1043" s="11">
        <v>0.33389600120219026</v>
      </c>
      <c r="C1043" s="11">
        <v>0.55917028147290648</v>
      </c>
      <c r="D1043" s="3">
        <f>B1043*Dashboard!$D$11*Dashboard!$D$10*SQRT(Dashboard!$D$12/365)</f>
        <v>82900.289032714791</v>
      </c>
      <c r="E1043" s="3">
        <f>IF(Dashboard!$I$3,C1043*Dashboard!$E$11*Dashboard!$E$10*SQRT(Dashboard!$D$12/365),0)</f>
        <v>277663.57060705259</v>
      </c>
      <c r="F1043" s="3">
        <f>D1043+IF(Dashboard!$I$3,E1043,0)</f>
        <v>360563.85963976738</v>
      </c>
      <c r="G1043" s="3">
        <f>IF(Dashboard!$I$4, ('Lookups and Calculations'!$F$9) / (1 - 'Lookups and Calculations'!$F$10), 'Lookups and Calculations'!$F$9)</f>
        <v>1951878.888340465</v>
      </c>
      <c r="H1043" s="12">
        <f t="shared" si="32"/>
        <v>0</v>
      </c>
      <c r="I1043" s="12">
        <f t="shared" si="33"/>
        <v>0</v>
      </c>
      <c r="J1043" s="13">
        <f>(1 - Dashboard!$I$9) * H1043 * Dashboard!$I$8 * 'Lookups and Calculations'!$F$12</f>
        <v>0</v>
      </c>
      <c r="K1043" s="12">
        <f>(1 - Dashboard!$I$11) * I1043 * Dashboard!$I$10 * 'Lookups and Calculations'!$F$12</f>
        <v>0</v>
      </c>
      <c r="L1043" s="12">
        <f>(H1043 - I1043) * Dashboard!$I$13 * (Dashboard!$D$12 / 365) * 'Lookups and Calculations'!$F$12</f>
        <v>0</v>
      </c>
      <c r="M1043" s="3">
        <f>(G1043*2) * Dashboard!$I$13 * (Dashboard!$D$12 / 365) * 'Lookups and Calculations'!$F$12</f>
        <v>1602.0878730267946</v>
      </c>
      <c r="N1043" s="12">
        <f>H1043 * Dashboard!$I$14 * Dashboard!$I$15 * (Dashboard!$D$12 / 365) * 'Lookups and Calculations'!$F$12</f>
        <v>0</v>
      </c>
    </row>
    <row r="1044" spans="1:14" x14ac:dyDescent="0.35">
      <c r="A1044" s="2">
        <v>1043</v>
      </c>
      <c r="B1044" s="11">
        <v>-0.50668466248829869</v>
      </c>
      <c r="C1044" s="11">
        <v>1.6217062205705186</v>
      </c>
      <c r="D1044" s="3">
        <f>B1044*Dashboard!$D$11*Dashboard!$D$10*SQRT(Dashboard!$D$12/365)</f>
        <v>-125800.56310194581</v>
      </c>
      <c r="E1044" s="3">
        <f>IF(Dashboard!$I$3,C1044*Dashboard!$E$11*Dashboard!$E$10*SQRT(Dashboard!$D$12/365),0)</f>
        <v>805280.1706363511</v>
      </c>
      <c r="F1044" s="3">
        <f>D1044+IF(Dashboard!$I$3,E1044,0)</f>
        <v>679479.60753440531</v>
      </c>
      <c r="G1044" s="3">
        <f>IF(Dashboard!$I$4, ('Lookups and Calculations'!$F$9) / (1 - 'Lookups and Calculations'!$F$10), 'Lookups and Calculations'!$F$9)</f>
        <v>1951878.888340465</v>
      </c>
      <c r="H1044" s="12">
        <f t="shared" si="32"/>
        <v>0</v>
      </c>
      <c r="I1044" s="12">
        <f t="shared" si="33"/>
        <v>0</v>
      </c>
      <c r="J1044" s="13">
        <f>(1 - Dashboard!$I$9) * H1044 * Dashboard!$I$8 * 'Lookups and Calculations'!$F$12</f>
        <v>0</v>
      </c>
      <c r="K1044" s="12">
        <f>(1 - Dashboard!$I$11) * I1044 * Dashboard!$I$10 * 'Lookups and Calculations'!$F$12</f>
        <v>0</v>
      </c>
      <c r="L1044" s="12">
        <f>(H1044 - I1044) * Dashboard!$I$13 * (Dashboard!$D$12 / 365) * 'Lookups and Calculations'!$F$12</f>
        <v>0</v>
      </c>
      <c r="M1044" s="3">
        <f>(G1044*2) * Dashboard!$I$13 * (Dashboard!$D$12 / 365) * 'Lookups and Calculations'!$F$12</f>
        <v>1602.0878730267946</v>
      </c>
      <c r="N1044" s="12">
        <f>H1044 * Dashboard!$I$14 * Dashboard!$I$15 * (Dashboard!$D$12 / 365) * 'Lookups and Calculations'!$F$12</f>
        <v>0</v>
      </c>
    </row>
    <row r="1045" spans="1:14" x14ac:dyDescent="0.35">
      <c r="A1045" s="2">
        <v>1044</v>
      </c>
      <c r="B1045" s="11">
        <v>1.5455777892484222</v>
      </c>
      <c r="C1045" s="11">
        <v>0.40159309437508856</v>
      </c>
      <c r="D1045" s="3">
        <f>B1045*Dashboard!$D$11*Dashboard!$D$10*SQRT(Dashboard!$D$12/365)</f>
        <v>383738.7839025071</v>
      </c>
      <c r="E1045" s="3">
        <f>IF(Dashboard!$I$3,C1045*Dashboard!$E$11*Dashboard!$E$10*SQRT(Dashboard!$D$12/365),0)</f>
        <v>199416.48583612186</v>
      </c>
      <c r="F1045" s="3">
        <f>D1045+IF(Dashboard!$I$3,E1045,0)</f>
        <v>583155.26973862899</v>
      </c>
      <c r="G1045" s="3">
        <f>IF(Dashboard!$I$4, ('Lookups and Calculations'!$F$9) / (1 - 'Lookups and Calculations'!$F$10), 'Lookups and Calculations'!$F$9)</f>
        <v>1951878.888340465</v>
      </c>
      <c r="H1045" s="12">
        <f t="shared" si="32"/>
        <v>0</v>
      </c>
      <c r="I1045" s="12">
        <f t="shared" si="33"/>
        <v>0</v>
      </c>
      <c r="J1045" s="13">
        <f>(1 - Dashboard!$I$9) * H1045 * Dashboard!$I$8 * 'Lookups and Calculations'!$F$12</f>
        <v>0</v>
      </c>
      <c r="K1045" s="12">
        <f>(1 - Dashboard!$I$11) * I1045 * Dashboard!$I$10 * 'Lookups and Calculations'!$F$12</f>
        <v>0</v>
      </c>
      <c r="L1045" s="12">
        <f>(H1045 - I1045) * Dashboard!$I$13 * (Dashboard!$D$12 / 365) * 'Lookups and Calculations'!$F$12</f>
        <v>0</v>
      </c>
      <c r="M1045" s="3">
        <f>(G1045*2) * Dashboard!$I$13 * (Dashboard!$D$12 / 365) * 'Lookups and Calculations'!$F$12</f>
        <v>1602.0878730267946</v>
      </c>
      <c r="N1045" s="12">
        <f>H1045 * Dashboard!$I$14 * Dashboard!$I$15 * (Dashboard!$D$12 / 365) * 'Lookups and Calculations'!$F$12</f>
        <v>0</v>
      </c>
    </row>
    <row r="1046" spans="1:14" x14ac:dyDescent="0.35">
      <c r="A1046" s="2">
        <v>1045</v>
      </c>
      <c r="B1046" s="11">
        <v>-1.1806523091420522</v>
      </c>
      <c r="C1046" s="11">
        <v>0.93534030299168691</v>
      </c>
      <c r="D1046" s="3">
        <f>B1046*Dashboard!$D$11*Dashboard!$D$10*SQRT(Dashboard!$D$12/365)</f>
        <v>-293134.4410313837</v>
      </c>
      <c r="E1046" s="3">
        <f>IF(Dashboard!$I$3,C1046*Dashboard!$E$11*Dashboard!$E$10*SQRT(Dashboard!$D$12/365),0)</f>
        <v>464455.88556182594</v>
      </c>
      <c r="F1046" s="3">
        <f>D1046+IF(Dashboard!$I$3,E1046,0)</f>
        <v>171321.44453044224</v>
      </c>
      <c r="G1046" s="3">
        <f>IF(Dashboard!$I$4, ('Lookups and Calculations'!$F$9) / (1 - 'Lookups and Calculations'!$F$10), 'Lookups and Calculations'!$F$9)</f>
        <v>1951878.888340465</v>
      </c>
      <c r="H1046" s="12">
        <f t="shared" si="32"/>
        <v>0</v>
      </c>
      <c r="I1046" s="12">
        <f t="shared" si="33"/>
        <v>0</v>
      </c>
      <c r="J1046" s="13">
        <f>(1 - Dashboard!$I$9) * H1046 * Dashboard!$I$8 * 'Lookups and Calculations'!$F$12</f>
        <v>0</v>
      </c>
      <c r="K1046" s="12">
        <f>(1 - Dashboard!$I$11) * I1046 * Dashboard!$I$10 * 'Lookups and Calculations'!$F$12</f>
        <v>0</v>
      </c>
      <c r="L1046" s="12">
        <f>(H1046 - I1046) * Dashboard!$I$13 * (Dashboard!$D$12 / 365) * 'Lookups and Calculations'!$F$12</f>
        <v>0</v>
      </c>
      <c r="M1046" s="3">
        <f>(G1046*2) * Dashboard!$I$13 * (Dashboard!$D$12 / 365) * 'Lookups and Calculations'!$F$12</f>
        <v>1602.0878730267946</v>
      </c>
      <c r="N1046" s="12">
        <f>H1046 * Dashboard!$I$14 * Dashboard!$I$15 * (Dashboard!$D$12 / 365) * 'Lookups and Calculations'!$F$12</f>
        <v>0</v>
      </c>
    </row>
    <row r="1047" spans="1:14" x14ac:dyDescent="0.35">
      <c r="A1047" s="2">
        <v>1046</v>
      </c>
      <c r="B1047" s="11">
        <v>0.27670128853314258</v>
      </c>
      <c r="C1047" s="11">
        <v>2.2196009810250157</v>
      </c>
      <c r="D1047" s="3">
        <f>B1047*Dashboard!$D$11*Dashboard!$D$10*SQRT(Dashboard!$D$12/365)</f>
        <v>68699.884732167484</v>
      </c>
      <c r="E1047" s="3">
        <f>IF(Dashboard!$I$3,C1047*Dashboard!$E$11*Dashboard!$E$10*SQRT(Dashboard!$D$12/365),0)</f>
        <v>1102172.9053463375</v>
      </c>
      <c r="F1047" s="3">
        <f>D1047+IF(Dashboard!$I$3,E1047,0)</f>
        <v>1170872.7900785049</v>
      </c>
      <c r="G1047" s="3">
        <f>IF(Dashboard!$I$4, ('Lookups and Calculations'!$F$9) / (1 - 'Lookups and Calculations'!$F$10), 'Lookups and Calculations'!$F$9)</f>
        <v>1951878.888340465</v>
      </c>
      <c r="H1047" s="12">
        <f t="shared" si="32"/>
        <v>0</v>
      </c>
      <c r="I1047" s="12">
        <f t="shared" si="33"/>
        <v>0</v>
      </c>
      <c r="J1047" s="13">
        <f>(1 - Dashboard!$I$9) * H1047 * Dashboard!$I$8 * 'Lookups and Calculations'!$F$12</f>
        <v>0</v>
      </c>
      <c r="K1047" s="12">
        <f>(1 - Dashboard!$I$11) * I1047 * Dashboard!$I$10 * 'Lookups and Calculations'!$F$12</f>
        <v>0</v>
      </c>
      <c r="L1047" s="12">
        <f>(H1047 - I1047) * Dashboard!$I$13 * (Dashboard!$D$12 / 365) * 'Lookups and Calculations'!$F$12</f>
        <v>0</v>
      </c>
      <c r="M1047" s="3">
        <f>(G1047*2) * Dashboard!$I$13 * (Dashboard!$D$12 / 365) * 'Lookups and Calculations'!$F$12</f>
        <v>1602.0878730267946</v>
      </c>
      <c r="N1047" s="12">
        <f>H1047 * Dashboard!$I$14 * Dashboard!$I$15 * (Dashboard!$D$12 / 365) * 'Lookups and Calculations'!$F$12</f>
        <v>0</v>
      </c>
    </row>
    <row r="1048" spans="1:14" x14ac:dyDescent="0.35">
      <c r="A1048" s="2">
        <v>1047</v>
      </c>
      <c r="B1048" s="11">
        <v>-0.37623632325390272</v>
      </c>
      <c r="C1048" s="11">
        <v>0.49946219469646419</v>
      </c>
      <c r="D1048" s="3">
        <f>B1048*Dashboard!$D$11*Dashboard!$D$10*SQRT(Dashboard!$D$12/365)</f>
        <v>-93412.618989310169</v>
      </c>
      <c r="E1048" s="3">
        <f>IF(Dashboard!$I$3,C1048*Dashboard!$E$11*Dashboard!$E$10*SQRT(Dashboard!$D$12/365),0)</f>
        <v>248014.71207903369</v>
      </c>
      <c r="F1048" s="3">
        <f>D1048+IF(Dashboard!$I$3,E1048,0)</f>
        <v>154602.09308972352</v>
      </c>
      <c r="G1048" s="3">
        <f>IF(Dashboard!$I$4, ('Lookups and Calculations'!$F$9) / (1 - 'Lookups and Calculations'!$F$10), 'Lookups and Calculations'!$F$9)</f>
        <v>1951878.888340465</v>
      </c>
      <c r="H1048" s="12">
        <f t="shared" si="32"/>
        <v>0</v>
      </c>
      <c r="I1048" s="12">
        <f t="shared" si="33"/>
        <v>0</v>
      </c>
      <c r="J1048" s="13">
        <f>(1 - Dashboard!$I$9) * H1048 * Dashboard!$I$8 * 'Lookups and Calculations'!$F$12</f>
        <v>0</v>
      </c>
      <c r="K1048" s="12">
        <f>(1 - Dashboard!$I$11) * I1048 * Dashboard!$I$10 * 'Lookups and Calculations'!$F$12</f>
        <v>0</v>
      </c>
      <c r="L1048" s="12">
        <f>(H1048 - I1048) * Dashboard!$I$13 * (Dashboard!$D$12 / 365) * 'Lookups and Calculations'!$F$12</f>
        <v>0</v>
      </c>
      <c r="M1048" s="3">
        <f>(G1048*2) * Dashboard!$I$13 * (Dashboard!$D$12 / 365) * 'Lookups and Calculations'!$F$12</f>
        <v>1602.0878730267946</v>
      </c>
      <c r="N1048" s="12">
        <f>H1048 * Dashboard!$I$14 * Dashboard!$I$15 * (Dashboard!$D$12 / 365) * 'Lookups and Calculations'!$F$12</f>
        <v>0</v>
      </c>
    </row>
    <row r="1049" spans="1:14" x14ac:dyDescent="0.35">
      <c r="A1049" s="2">
        <v>1048</v>
      </c>
      <c r="B1049" s="11">
        <v>0.1307572219441652</v>
      </c>
      <c r="C1049" s="11">
        <v>0.78555060271167043</v>
      </c>
      <c r="D1049" s="3">
        <f>B1049*Dashboard!$D$11*Dashboard!$D$10*SQRT(Dashboard!$D$12/365)</f>
        <v>32464.634057483367</v>
      </c>
      <c r="E1049" s="3">
        <f>IF(Dashboard!$I$3,C1049*Dashboard!$E$11*Dashboard!$E$10*SQRT(Dashboard!$D$12/365),0)</f>
        <v>390075.7827595906</v>
      </c>
      <c r="F1049" s="3">
        <f>D1049+IF(Dashboard!$I$3,E1049,0)</f>
        <v>422540.41681707394</v>
      </c>
      <c r="G1049" s="3">
        <f>IF(Dashboard!$I$4, ('Lookups and Calculations'!$F$9) / (1 - 'Lookups and Calculations'!$F$10), 'Lookups and Calculations'!$F$9)</f>
        <v>1951878.888340465</v>
      </c>
      <c r="H1049" s="12">
        <f t="shared" si="32"/>
        <v>0</v>
      </c>
      <c r="I1049" s="12">
        <f t="shared" si="33"/>
        <v>0</v>
      </c>
      <c r="J1049" s="13">
        <f>(1 - Dashboard!$I$9) * H1049 * Dashboard!$I$8 * 'Lookups and Calculations'!$F$12</f>
        <v>0</v>
      </c>
      <c r="K1049" s="12">
        <f>(1 - Dashboard!$I$11) * I1049 * Dashboard!$I$10 * 'Lookups and Calculations'!$F$12</f>
        <v>0</v>
      </c>
      <c r="L1049" s="12">
        <f>(H1049 - I1049) * Dashboard!$I$13 * (Dashboard!$D$12 / 365) * 'Lookups and Calculations'!$F$12</f>
        <v>0</v>
      </c>
      <c r="M1049" s="3">
        <f>(G1049*2) * Dashboard!$I$13 * (Dashboard!$D$12 / 365) * 'Lookups and Calculations'!$F$12</f>
        <v>1602.0878730267946</v>
      </c>
      <c r="N1049" s="12">
        <f>H1049 * Dashboard!$I$14 * Dashboard!$I$15 * (Dashboard!$D$12 / 365) * 'Lookups and Calculations'!$F$12</f>
        <v>0</v>
      </c>
    </row>
    <row r="1050" spans="1:14" x14ac:dyDescent="0.35">
      <c r="A1050" s="2">
        <v>1049</v>
      </c>
      <c r="B1050" s="11">
        <v>-0.4309952298247362</v>
      </c>
      <c r="C1050" s="11">
        <v>1.2141956198020696</v>
      </c>
      <c r="D1050" s="3">
        <f>B1050*Dashboard!$D$11*Dashboard!$D$10*SQRT(Dashboard!$D$12/365)</f>
        <v>-107008.2570487448</v>
      </c>
      <c r="E1050" s="3">
        <f>IF(Dashboard!$I$3,C1050*Dashboard!$E$11*Dashboard!$E$10*SQRT(Dashboard!$D$12/365),0)</f>
        <v>602925.26691803685</v>
      </c>
      <c r="F1050" s="3">
        <f>D1050+IF(Dashboard!$I$3,E1050,0)</f>
        <v>495917.00986929203</v>
      </c>
      <c r="G1050" s="3">
        <f>IF(Dashboard!$I$4, ('Lookups and Calculations'!$F$9) / (1 - 'Lookups and Calculations'!$F$10), 'Lookups and Calculations'!$F$9)</f>
        <v>1951878.888340465</v>
      </c>
      <c r="H1050" s="12">
        <f t="shared" si="32"/>
        <v>0</v>
      </c>
      <c r="I1050" s="12">
        <f t="shared" si="33"/>
        <v>0</v>
      </c>
      <c r="J1050" s="13">
        <f>(1 - Dashboard!$I$9) * H1050 * Dashboard!$I$8 * 'Lookups and Calculations'!$F$12</f>
        <v>0</v>
      </c>
      <c r="K1050" s="12">
        <f>(1 - Dashboard!$I$11) * I1050 * Dashboard!$I$10 * 'Lookups and Calculations'!$F$12</f>
        <v>0</v>
      </c>
      <c r="L1050" s="12">
        <f>(H1050 - I1050) * Dashboard!$I$13 * (Dashboard!$D$12 / 365) * 'Lookups and Calculations'!$F$12</f>
        <v>0</v>
      </c>
      <c r="M1050" s="3">
        <f>(G1050*2) * Dashboard!$I$13 * (Dashboard!$D$12 / 365) * 'Lookups and Calculations'!$F$12</f>
        <v>1602.0878730267946</v>
      </c>
      <c r="N1050" s="12">
        <f>H1050 * Dashboard!$I$14 * Dashboard!$I$15 * (Dashboard!$D$12 / 365) * 'Lookups and Calculations'!$F$12</f>
        <v>0</v>
      </c>
    </row>
    <row r="1051" spans="1:14" x14ac:dyDescent="0.35">
      <c r="A1051" s="2">
        <v>1050</v>
      </c>
      <c r="B1051" s="11">
        <v>0.85920454656032197</v>
      </c>
      <c r="C1051" s="11">
        <v>0.67198071442721452</v>
      </c>
      <c r="D1051" s="3">
        <f>B1051*Dashboard!$D$11*Dashboard!$D$10*SQRT(Dashboard!$D$12/365)</f>
        <v>213324.82267417497</v>
      </c>
      <c r="E1051" s="3">
        <f>IF(Dashboard!$I$3,C1051*Dashboard!$E$11*Dashboard!$E$10*SQRT(Dashboard!$D$12/365),0)</f>
        <v>333681.11777231336</v>
      </c>
      <c r="F1051" s="3">
        <f>D1051+IF(Dashboard!$I$3,E1051,0)</f>
        <v>547005.94044648833</v>
      </c>
      <c r="G1051" s="3">
        <f>IF(Dashboard!$I$4, ('Lookups and Calculations'!$F$9) / (1 - 'Lookups and Calculations'!$F$10), 'Lookups and Calculations'!$F$9)</f>
        <v>1951878.888340465</v>
      </c>
      <c r="H1051" s="12">
        <f t="shared" si="32"/>
        <v>0</v>
      </c>
      <c r="I1051" s="12">
        <f t="shared" si="33"/>
        <v>0</v>
      </c>
      <c r="J1051" s="13">
        <f>(1 - Dashboard!$I$9) * H1051 * Dashboard!$I$8 * 'Lookups and Calculations'!$F$12</f>
        <v>0</v>
      </c>
      <c r="K1051" s="12">
        <f>(1 - Dashboard!$I$11) * I1051 * Dashboard!$I$10 * 'Lookups and Calculations'!$F$12</f>
        <v>0</v>
      </c>
      <c r="L1051" s="12">
        <f>(H1051 - I1051) * Dashboard!$I$13 * (Dashboard!$D$12 / 365) * 'Lookups and Calculations'!$F$12</f>
        <v>0</v>
      </c>
      <c r="M1051" s="3">
        <f>(G1051*2) * Dashboard!$I$13 * (Dashboard!$D$12 / 365) * 'Lookups and Calculations'!$F$12</f>
        <v>1602.0878730267946</v>
      </c>
      <c r="N1051" s="12">
        <f>H1051 * Dashboard!$I$14 * Dashboard!$I$15 * (Dashboard!$D$12 / 365) * 'Lookups and Calculations'!$F$12</f>
        <v>0</v>
      </c>
    </row>
    <row r="1052" spans="1:14" x14ac:dyDescent="0.35">
      <c r="A1052" s="2">
        <v>1051</v>
      </c>
      <c r="B1052" s="11">
        <v>3.9622111703239177E-2</v>
      </c>
      <c r="C1052" s="11">
        <v>-0.37224447342570072</v>
      </c>
      <c r="D1052" s="3">
        <f>B1052*Dashboard!$D$11*Dashboard!$D$10*SQRT(Dashboard!$D$12/365)</f>
        <v>9837.4478893384621</v>
      </c>
      <c r="E1052" s="3">
        <f>IF(Dashboard!$I$3,C1052*Dashboard!$E$11*Dashboard!$E$10*SQRT(Dashboard!$D$12/365),0)</f>
        <v>-184843.03092407854</v>
      </c>
      <c r="F1052" s="3">
        <f>D1052+IF(Dashboard!$I$3,E1052,0)</f>
        <v>-175005.58303474009</v>
      </c>
      <c r="G1052" s="3">
        <f>IF(Dashboard!$I$4, ('Lookups and Calculations'!$F$9) / (1 - 'Lookups and Calculations'!$F$10), 'Lookups and Calculations'!$F$9)</f>
        <v>1951878.888340465</v>
      </c>
      <c r="H1052" s="12">
        <f t="shared" si="32"/>
        <v>0</v>
      </c>
      <c r="I1052" s="12">
        <f t="shared" si="33"/>
        <v>0</v>
      </c>
      <c r="J1052" s="13">
        <f>(1 - Dashboard!$I$9) * H1052 * Dashboard!$I$8 * 'Lookups and Calculations'!$F$12</f>
        <v>0</v>
      </c>
      <c r="K1052" s="12">
        <f>(1 - Dashboard!$I$11) * I1052 * Dashboard!$I$10 * 'Lookups and Calculations'!$F$12</f>
        <v>0</v>
      </c>
      <c r="L1052" s="12">
        <f>(H1052 - I1052) * Dashboard!$I$13 * (Dashboard!$D$12 / 365) * 'Lookups and Calculations'!$F$12</f>
        <v>0</v>
      </c>
      <c r="M1052" s="3">
        <f>(G1052*2) * Dashboard!$I$13 * (Dashboard!$D$12 / 365) * 'Lookups and Calculations'!$F$12</f>
        <v>1602.0878730267946</v>
      </c>
      <c r="N1052" s="12">
        <f>H1052 * Dashboard!$I$14 * Dashboard!$I$15 * (Dashboard!$D$12 / 365) * 'Lookups and Calculations'!$F$12</f>
        <v>0</v>
      </c>
    </row>
    <row r="1053" spans="1:14" x14ac:dyDescent="0.35">
      <c r="A1053" s="2">
        <v>1052</v>
      </c>
      <c r="B1053" s="11">
        <v>0.27575694906416731</v>
      </c>
      <c r="C1053" s="11">
        <v>1.9109707576048383</v>
      </c>
      <c r="D1053" s="3">
        <f>B1053*Dashboard!$D$11*Dashboard!$D$10*SQRT(Dashboard!$D$12/365)</f>
        <v>68465.422460558431</v>
      </c>
      <c r="E1053" s="3">
        <f>IF(Dashboard!$I$3,C1053*Dashboard!$E$11*Dashboard!$E$10*SQRT(Dashboard!$D$12/365),0)</f>
        <v>948918.39116441552</v>
      </c>
      <c r="F1053" s="3">
        <f>D1053+IF(Dashboard!$I$3,E1053,0)</f>
        <v>1017383.813624974</v>
      </c>
      <c r="G1053" s="3">
        <f>IF(Dashboard!$I$4, ('Lookups and Calculations'!$F$9) / (1 - 'Lookups and Calculations'!$F$10), 'Lookups and Calculations'!$F$9)</f>
        <v>1951878.888340465</v>
      </c>
      <c r="H1053" s="12">
        <f t="shared" si="32"/>
        <v>0</v>
      </c>
      <c r="I1053" s="12">
        <f t="shared" si="33"/>
        <v>0</v>
      </c>
      <c r="J1053" s="13">
        <f>(1 - Dashboard!$I$9) * H1053 * Dashboard!$I$8 * 'Lookups and Calculations'!$F$12</f>
        <v>0</v>
      </c>
      <c r="K1053" s="12">
        <f>(1 - Dashboard!$I$11) * I1053 * Dashboard!$I$10 * 'Lookups and Calculations'!$F$12</f>
        <v>0</v>
      </c>
      <c r="L1053" s="12">
        <f>(H1053 - I1053) * Dashboard!$I$13 * (Dashboard!$D$12 / 365) * 'Lookups and Calculations'!$F$12</f>
        <v>0</v>
      </c>
      <c r="M1053" s="3">
        <f>(G1053*2) * Dashboard!$I$13 * (Dashboard!$D$12 / 365) * 'Lookups and Calculations'!$F$12</f>
        <v>1602.0878730267946</v>
      </c>
      <c r="N1053" s="12">
        <f>H1053 * Dashboard!$I$14 * Dashboard!$I$15 * (Dashboard!$D$12 / 365) * 'Lookups and Calculations'!$F$12</f>
        <v>0</v>
      </c>
    </row>
    <row r="1054" spans="1:14" x14ac:dyDescent="0.35">
      <c r="A1054" s="2">
        <v>1053</v>
      </c>
      <c r="B1054" s="11">
        <v>-0.85845099825774118</v>
      </c>
      <c r="C1054" s="11">
        <v>5.6673686148508727E-2</v>
      </c>
      <c r="D1054" s="3">
        <f>B1054*Dashboard!$D$11*Dashboard!$D$10*SQRT(Dashboard!$D$12/365)</f>
        <v>-213137.73037040632</v>
      </c>
      <c r="E1054" s="3">
        <f>IF(Dashboard!$I$3,C1054*Dashboard!$E$11*Dashboard!$E$10*SQRT(Dashboard!$D$12/365),0)</f>
        <v>28142.08583118497</v>
      </c>
      <c r="F1054" s="3">
        <f>D1054+IF(Dashboard!$I$3,E1054,0)</f>
        <v>-184995.64453922136</v>
      </c>
      <c r="G1054" s="3">
        <f>IF(Dashboard!$I$4, ('Lookups and Calculations'!$F$9) / (1 - 'Lookups and Calculations'!$F$10), 'Lookups and Calculations'!$F$9)</f>
        <v>1951878.888340465</v>
      </c>
      <c r="H1054" s="12">
        <f t="shared" si="32"/>
        <v>0</v>
      </c>
      <c r="I1054" s="12">
        <f t="shared" si="33"/>
        <v>0</v>
      </c>
      <c r="J1054" s="13">
        <f>(1 - Dashboard!$I$9) * H1054 * Dashboard!$I$8 * 'Lookups and Calculations'!$F$12</f>
        <v>0</v>
      </c>
      <c r="K1054" s="12">
        <f>(1 - Dashboard!$I$11) * I1054 * Dashboard!$I$10 * 'Lookups and Calculations'!$F$12</f>
        <v>0</v>
      </c>
      <c r="L1054" s="12">
        <f>(H1054 - I1054) * Dashboard!$I$13 * (Dashboard!$D$12 / 365) * 'Lookups and Calculations'!$F$12</f>
        <v>0</v>
      </c>
      <c r="M1054" s="3">
        <f>(G1054*2) * Dashboard!$I$13 * (Dashboard!$D$12 / 365) * 'Lookups and Calculations'!$F$12</f>
        <v>1602.0878730267946</v>
      </c>
      <c r="N1054" s="12">
        <f>H1054 * Dashboard!$I$14 * Dashboard!$I$15 * (Dashboard!$D$12 / 365) * 'Lookups and Calculations'!$F$12</f>
        <v>0</v>
      </c>
    </row>
    <row r="1055" spans="1:14" x14ac:dyDescent="0.35">
      <c r="A1055" s="2">
        <v>1054</v>
      </c>
      <c r="B1055" s="11">
        <v>0.6326230914465909</v>
      </c>
      <c r="C1055" s="11">
        <v>1.5986685211134224</v>
      </c>
      <c r="D1055" s="3">
        <f>B1055*Dashboard!$D$11*Dashboard!$D$10*SQRT(Dashboard!$D$12/365)</f>
        <v>157068.7787241099</v>
      </c>
      <c r="E1055" s="3">
        <f>IF(Dashboard!$I$3,C1055*Dashboard!$E$11*Dashboard!$E$10*SQRT(Dashboard!$D$12/365),0)</f>
        <v>793840.48919802438</v>
      </c>
      <c r="F1055" s="3">
        <f>D1055+IF(Dashboard!$I$3,E1055,0)</f>
        <v>950909.26792213426</v>
      </c>
      <c r="G1055" s="3">
        <f>IF(Dashboard!$I$4, ('Lookups and Calculations'!$F$9) / (1 - 'Lookups and Calculations'!$F$10), 'Lookups and Calculations'!$F$9)</f>
        <v>1951878.888340465</v>
      </c>
      <c r="H1055" s="12">
        <f t="shared" si="32"/>
        <v>0</v>
      </c>
      <c r="I1055" s="12">
        <f t="shared" si="33"/>
        <v>0</v>
      </c>
      <c r="J1055" s="13">
        <f>(1 - Dashboard!$I$9) * H1055 * Dashboard!$I$8 * 'Lookups and Calculations'!$F$12</f>
        <v>0</v>
      </c>
      <c r="K1055" s="12">
        <f>(1 - Dashboard!$I$11) * I1055 * Dashboard!$I$10 * 'Lookups and Calculations'!$F$12</f>
        <v>0</v>
      </c>
      <c r="L1055" s="12">
        <f>(H1055 - I1055) * Dashboard!$I$13 * (Dashboard!$D$12 / 365) * 'Lookups and Calculations'!$F$12</f>
        <v>0</v>
      </c>
      <c r="M1055" s="3">
        <f>(G1055*2) * Dashboard!$I$13 * (Dashboard!$D$12 / 365) * 'Lookups and Calculations'!$F$12</f>
        <v>1602.0878730267946</v>
      </c>
      <c r="N1055" s="12">
        <f>H1055 * Dashboard!$I$14 * Dashboard!$I$15 * (Dashboard!$D$12 / 365) * 'Lookups and Calculations'!$F$12</f>
        <v>0</v>
      </c>
    </row>
    <row r="1056" spans="1:14" x14ac:dyDescent="0.35">
      <c r="A1056" s="2">
        <v>1055</v>
      </c>
      <c r="B1056" s="11">
        <v>-0.11030868596473985</v>
      </c>
      <c r="C1056" s="11">
        <v>-0.1243454708132421</v>
      </c>
      <c r="D1056" s="3">
        <f>B1056*Dashboard!$D$11*Dashboard!$D$10*SQRT(Dashboard!$D$12/365)</f>
        <v>-27387.63542052242</v>
      </c>
      <c r="E1056" s="3">
        <f>IF(Dashboard!$I$3,C1056*Dashboard!$E$11*Dashboard!$E$10*SQRT(Dashboard!$D$12/365),0)</f>
        <v>-61745.426319643819</v>
      </c>
      <c r="F1056" s="3">
        <f>D1056+IF(Dashboard!$I$3,E1056,0)</f>
        <v>-89133.061740166246</v>
      </c>
      <c r="G1056" s="3">
        <f>IF(Dashboard!$I$4, ('Lookups and Calculations'!$F$9) / (1 - 'Lookups and Calculations'!$F$10), 'Lookups and Calculations'!$F$9)</f>
        <v>1951878.888340465</v>
      </c>
      <c r="H1056" s="12">
        <f t="shared" si="32"/>
        <v>0</v>
      </c>
      <c r="I1056" s="12">
        <f t="shared" si="33"/>
        <v>0</v>
      </c>
      <c r="J1056" s="13">
        <f>(1 - Dashboard!$I$9) * H1056 * Dashboard!$I$8 * 'Lookups and Calculations'!$F$12</f>
        <v>0</v>
      </c>
      <c r="K1056" s="12">
        <f>(1 - Dashboard!$I$11) * I1056 * Dashboard!$I$10 * 'Lookups and Calculations'!$F$12</f>
        <v>0</v>
      </c>
      <c r="L1056" s="12">
        <f>(H1056 - I1056) * Dashboard!$I$13 * (Dashboard!$D$12 / 365) * 'Lookups and Calculations'!$F$12</f>
        <v>0</v>
      </c>
      <c r="M1056" s="3">
        <f>(G1056*2) * Dashboard!$I$13 * (Dashboard!$D$12 / 365) * 'Lookups and Calculations'!$F$12</f>
        <v>1602.0878730267946</v>
      </c>
      <c r="N1056" s="12">
        <f>H1056 * Dashboard!$I$14 * Dashboard!$I$15 * (Dashboard!$D$12 / 365) * 'Lookups and Calculations'!$F$12</f>
        <v>0</v>
      </c>
    </row>
    <row r="1057" spans="1:14" x14ac:dyDescent="0.35">
      <c r="A1057" s="2">
        <v>1056</v>
      </c>
      <c r="B1057" s="11">
        <v>-1.4601491697596842</v>
      </c>
      <c r="C1057" s="11">
        <v>0.95438355702864486</v>
      </c>
      <c r="D1057" s="3">
        <f>B1057*Dashboard!$D$11*Dashboard!$D$10*SQRT(Dashboard!$D$12/365)</f>
        <v>-362528.41533929197</v>
      </c>
      <c r="E1057" s="3">
        <f>IF(Dashboard!$I$3,C1057*Dashboard!$E$11*Dashboard!$E$10*SQRT(Dashboard!$D$12/365),0)</f>
        <v>473912.07106930821</v>
      </c>
      <c r="F1057" s="3">
        <f>D1057+IF(Dashboard!$I$3,E1057,0)</f>
        <v>111383.65573001624</v>
      </c>
      <c r="G1057" s="3">
        <f>IF(Dashboard!$I$4, ('Lookups and Calculations'!$F$9) / (1 - 'Lookups and Calculations'!$F$10), 'Lookups and Calculations'!$F$9)</f>
        <v>1951878.888340465</v>
      </c>
      <c r="H1057" s="12">
        <f t="shared" si="32"/>
        <v>0</v>
      </c>
      <c r="I1057" s="12">
        <f t="shared" si="33"/>
        <v>0</v>
      </c>
      <c r="J1057" s="13">
        <f>(1 - Dashboard!$I$9) * H1057 * Dashboard!$I$8 * 'Lookups and Calculations'!$F$12</f>
        <v>0</v>
      </c>
      <c r="K1057" s="12">
        <f>(1 - Dashboard!$I$11) * I1057 * Dashboard!$I$10 * 'Lookups and Calculations'!$F$12</f>
        <v>0</v>
      </c>
      <c r="L1057" s="12">
        <f>(H1057 - I1057) * Dashboard!$I$13 * (Dashboard!$D$12 / 365) * 'Lookups and Calculations'!$F$12</f>
        <v>0</v>
      </c>
      <c r="M1057" s="3">
        <f>(G1057*2) * Dashboard!$I$13 * (Dashboard!$D$12 / 365) * 'Lookups and Calculations'!$F$12</f>
        <v>1602.0878730267946</v>
      </c>
      <c r="N1057" s="12">
        <f>H1057 * Dashboard!$I$14 * Dashboard!$I$15 * (Dashboard!$D$12 / 365) * 'Lookups and Calculations'!$F$12</f>
        <v>0</v>
      </c>
    </row>
    <row r="1058" spans="1:14" x14ac:dyDescent="0.35">
      <c r="A1058" s="2">
        <v>1057</v>
      </c>
      <c r="B1058" s="11">
        <v>-0.31722075515339149</v>
      </c>
      <c r="C1058" s="11">
        <v>-0.77637127124113459</v>
      </c>
      <c r="D1058" s="3">
        <f>B1058*Dashboard!$D$11*Dashboard!$D$10*SQRT(Dashboard!$D$12/365)</f>
        <v>-78760.12948555102</v>
      </c>
      <c r="E1058" s="3">
        <f>IF(Dashboard!$I$3,C1058*Dashboard!$E$11*Dashboard!$E$10*SQRT(Dashboard!$D$12/365),0)</f>
        <v>-385517.66149252158</v>
      </c>
      <c r="F1058" s="3">
        <f>D1058+IF(Dashboard!$I$3,E1058,0)</f>
        <v>-464277.79097807262</v>
      </c>
      <c r="G1058" s="3">
        <f>IF(Dashboard!$I$4, ('Lookups and Calculations'!$F$9) / (1 - 'Lookups and Calculations'!$F$10), 'Lookups and Calculations'!$F$9)</f>
        <v>1951878.888340465</v>
      </c>
      <c r="H1058" s="12">
        <f t="shared" si="32"/>
        <v>0</v>
      </c>
      <c r="I1058" s="12">
        <f t="shared" si="33"/>
        <v>0</v>
      </c>
      <c r="J1058" s="13">
        <f>(1 - Dashboard!$I$9) * H1058 * Dashboard!$I$8 * 'Lookups and Calculations'!$F$12</f>
        <v>0</v>
      </c>
      <c r="K1058" s="12">
        <f>(1 - Dashboard!$I$11) * I1058 * Dashboard!$I$10 * 'Lookups and Calculations'!$F$12</f>
        <v>0</v>
      </c>
      <c r="L1058" s="12">
        <f>(H1058 - I1058) * Dashboard!$I$13 * (Dashboard!$D$12 / 365) * 'Lookups and Calculations'!$F$12</f>
        <v>0</v>
      </c>
      <c r="M1058" s="3">
        <f>(G1058*2) * Dashboard!$I$13 * (Dashboard!$D$12 / 365) * 'Lookups and Calculations'!$F$12</f>
        <v>1602.0878730267946</v>
      </c>
      <c r="N1058" s="12">
        <f>H1058 * Dashboard!$I$14 * Dashboard!$I$15 * (Dashboard!$D$12 / 365) * 'Lookups and Calculations'!$F$12</f>
        <v>0</v>
      </c>
    </row>
    <row r="1059" spans="1:14" x14ac:dyDescent="0.35">
      <c r="A1059" s="2">
        <v>1058</v>
      </c>
      <c r="B1059" s="11">
        <v>-0.15716229358153896</v>
      </c>
      <c r="C1059" s="11">
        <v>1.930950224679969</v>
      </c>
      <c r="D1059" s="3">
        <f>B1059*Dashboard!$D$11*Dashboard!$D$10*SQRT(Dashboard!$D$12/365)</f>
        <v>-39020.531890300728</v>
      </c>
      <c r="E1059" s="3">
        <f>IF(Dashboard!$I$3,C1059*Dashboard!$E$11*Dashboard!$E$10*SQRT(Dashboard!$D$12/365),0)</f>
        <v>958839.46592592483</v>
      </c>
      <c r="F1059" s="3">
        <f>D1059+IF(Dashboard!$I$3,E1059,0)</f>
        <v>919818.93403562414</v>
      </c>
      <c r="G1059" s="3">
        <f>IF(Dashboard!$I$4, ('Lookups and Calculations'!$F$9) / (1 - 'Lookups and Calculations'!$F$10), 'Lookups and Calculations'!$F$9)</f>
        <v>1951878.888340465</v>
      </c>
      <c r="H1059" s="12">
        <f t="shared" si="32"/>
        <v>0</v>
      </c>
      <c r="I1059" s="12">
        <f t="shared" si="33"/>
        <v>0</v>
      </c>
      <c r="J1059" s="13">
        <f>(1 - Dashboard!$I$9) * H1059 * Dashboard!$I$8 * 'Lookups and Calculations'!$F$12</f>
        <v>0</v>
      </c>
      <c r="K1059" s="12">
        <f>(1 - Dashboard!$I$11) * I1059 * Dashboard!$I$10 * 'Lookups and Calculations'!$F$12</f>
        <v>0</v>
      </c>
      <c r="L1059" s="12">
        <f>(H1059 - I1059) * Dashboard!$I$13 * (Dashboard!$D$12 / 365) * 'Lookups and Calculations'!$F$12</f>
        <v>0</v>
      </c>
      <c r="M1059" s="3">
        <f>(G1059*2) * Dashboard!$I$13 * (Dashboard!$D$12 / 365) * 'Lookups and Calculations'!$F$12</f>
        <v>1602.0878730267946</v>
      </c>
      <c r="N1059" s="12">
        <f>H1059 * Dashboard!$I$14 * Dashboard!$I$15 * (Dashboard!$D$12 / 365) * 'Lookups and Calculations'!$F$12</f>
        <v>0</v>
      </c>
    </row>
    <row r="1060" spans="1:14" x14ac:dyDescent="0.35">
      <c r="A1060" s="2">
        <v>1059</v>
      </c>
      <c r="B1060" s="11">
        <v>-5.6600509004796629E-2</v>
      </c>
      <c r="C1060" s="11">
        <v>0.17281477645750595</v>
      </c>
      <c r="D1060" s="3">
        <f>B1060*Dashboard!$D$11*Dashboard!$D$10*SQRT(Dashboard!$D$12/365)</f>
        <v>-14052.874365078314</v>
      </c>
      <c r="E1060" s="3">
        <f>IF(Dashboard!$I$3,C1060*Dashboard!$E$11*Dashboard!$E$10*SQRT(Dashboard!$D$12/365),0)</f>
        <v>85813.515980240278</v>
      </c>
      <c r="F1060" s="3">
        <f>D1060+IF(Dashboard!$I$3,E1060,0)</f>
        <v>71760.641615161963</v>
      </c>
      <c r="G1060" s="3">
        <f>IF(Dashboard!$I$4, ('Lookups and Calculations'!$F$9) / (1 - 'Lookups and Calculations'!$F$10), 'Lookups and Calculations'!$F$9)</f>
        <v>1951878.888340465</v>
      </c>
      <c r="H1060" s="12">
        <f t="shared" si="32"/>
        <v>0</v>
      </c>
      <c r="I1060" s="12">
        <f t="shared" si="33"/>
        <v>0</v>
      </c>
      <c r="J1060" s="13">
        <f>(1 - Dashboard!$I$9) * H1060 * Dashboard!$I$8 * 'Lookups and Calculations'!$F$12</f>
        <v>0</v>
      </c>
      <c r="K1060" s="12">
        <f>(1 - Dashboard!$I$11) * I1060 * Dashboard!$I$10 * 'Lookups and Calculations'!$F$12</f>
        <v>0</v>
      </c>
      <c r="L1060" s="12">
        <f>(H1060 - I1060) * Dashboard!$I$13 * (Dashboard!$D$12 / 365) * 'Lookups and Calculations'!$F$12</f>
        <v>0</v>
      </c>
      <c r="M1060" s="3">
        <f>(G1060*2) * Dashboard!$I$13 * (Dashboard!$D$12 / 365) * 'Lookups and Calculations'!$F$12</f>
        <v>1602.0878730267946</v>
      </c>
      <c r="N1060" s="12">
        <f>H1060 * Dashboard!$I$14 * Dashboard!$I$15 * (Dashboard!$D$12 / 365) * 'Lookups and Calculations'!$F$12</f>
        <v>0</v>
      </c>
    </row>
    <row r="1061" spans="1:14" x14ac:dyDescent="0.35">
      <c r="A1061" s="2">
        <v>1060</v>
      </c>
      <c r="B1061" s="11">
        <v>0.44404776329853674</v>
      </c>
      <c r="C1061" s="11">
        <v>0.44295565062645387</v>
      </c>
      <c r="D1061" s="3">
        <f>B1061*Dashboard!$D$11*Dashboard!$D$10*SQRT(Dashboard!$D$12/365)</f>
        <v>110248.96311797384</v>
      </c>
      <c r="E1061" s="3">
        <f>IF(Dashboard!$I$3,C1061*Dashboard!$E$11*Dashboard!$E$10*SQRT(Dashboard!$D$12/365),0)</f>
        <v>219955.62290888783</v>
      </c>
      <c r="F1061" s="3">
        <f>D1061+IF(Dashboard!$I$3,E1061,0)</f>
        <v>330204.58602686168</v>
      </c>
      <c r="G1061" s="3">
        <f>IF(Dashboard!$I$4, ('Lookups and Calculations'!$F$9) / (1 - 'Lookups and Calculations'!$F$10), 'Lookups and Calculations'!$F$9)</f>
        <v>1951878.888340465</v>
      </c>
      <c r="H1061" s="12">
        <f t="shared" si="32"/>
        <v>0</v>
      </c>
      <c r="I1061" s="12">
        <f t="shared" si="33"/>
        <v>0</v>
      </c>
      <c r="J1061" s="13">
        <f>(1 - Dashboard!$I$9) * H1061 * Dashboard!$I$8 * 'Lookups and Calculations'!$F$12</f>
        <v>0</v>
      </c>
      <c r="K1061" s="12">
        <f>(1 - Dashboard!$I$11) * I1061 * Dashboard!$I$10 * 'Lookups and Calculations'!$F$12</f>
        <v>0</v>
      </c>
      <c r="L1061" s="12">
        <f>(H1061 - I1061) * Dashboard!$I$13 * (Dashboard!$D$12 / 365) * 'Lookups and Calculations'!$F$12</f>
        <v>0</v>
      </c>
      <c r="M1061" s="3">
        <f>(G1061*2) * Dashboard!$I$13 * (Dashboard!$D$12 / 365) * 'Lookups and Calculations'!$F$12</f>
        <v>1602.0878730267946</v>
      </c>
      <c r="N1061" s="12">
        <f>H1061 * Dashboard!$I$14 * Dashboard!$I$15 * (Dashboard!$D$12 / 365) * 'Lookups and Calculations'!$F$12</f>
        <v>0</v>
      </c>
    </row>
    <row r="1062" spans="1:14" x14ac:dyDescent="0.35">
      <c r="A1062" s="2">
        <v>1061</v>
      </c>
      <c r="B1062" s="11">
        <v>-0.16386169054870872</v>
      </c>
      <c r="C1062" s="11">
        <v>0.81708622202945336</v>
      </c>
      <c r="D1062" s="3">
        <f>B1062*Dashboard!$D$11*Dashboard!$D$10*SQRT(Dashboard!$D$12/365)</f>
        <v>-40683.870004335091</v>
      </c>
      <c r="E1062" s="3">
        <f>IF(Dashboard!$I$3,C1062*Dashboard!$E$11*Dashboard!$E$10*SQRT(Dashboard!$D$12/365),0)</f>
        <v>405735.22130846244</v>
      </c>
      <c r="F1062" s="3">
        <f>D1062+IF(Dashboard!$I$3,E1062,0)</f>
        <v>365051.35130412737</v>
      </c>
      <c r="G1062" s="3">
        <f>IF(Dashboard!$I$4, ('Lookups and Calculations'!$F$9) / (1 - 'Lookups and Calculations'!$F$10), 'Lookups and Calculations'!$F$9)</f>
        <v>1951878.888340465</v>
      </c>
      <c r="H1062" s="12">
        <f t="shared" si="32"/>
        <v>0</v>
      </c>
      <c r="I1062" s="12">
        <f t="shared" si="33"/>
        <v>0</v>
      </c>
      <c r="J1062" s="13">
        <f>(1 - Dashboard!$I$9) * H1062 * Dashboard!$I$8 * 'Lookups and Calculations'!$F$12</f>
        <v>0</v>
      </c>
      <c r="K1062" s="12">
        <f>(1 - Dashboard!$I$11) * I1062 * Dashboard!$I$10 * 'Lookups and Calculations'!$F$12</f>
        <v>0</v>
      </c>
      <c r="L1062" s="12">
        <f>(H1062 - I1062) * Dashboard!$I$13 * (Dashboard!$D$12 / 365) * 'Lookups and Calculations'!$F$12</f>
        <v>0</v>
      </c>
      <c r="M1062" s="3">
        <f>(G1062*2) * Dashboard!$I$13 * (Dashboard!$D$12 / 365) * 'Lookups and Calculations'!$F$12</f>
        <v>1602.0878730267946</v>
      </c>
      <c r="N1062" s="12">
        <f>H1062 * Dashboard!$I$14 * Dashboard!$I$15 * (Dashboard!$D$12 / 365) * 'Lookups and Calculations'!$F$12</f>
        <v>0</v>
      </c>
    </row>
    <row r="1063" spans="1:14" x14ac:dyDescent="0.35">
      <c r="A1063" s="2">
        <v>1062</v>
      </c>
      <c r="B1063" s="11">
        <v>1.7207036270596971</v>
      </c>
      <c r="C1063" s="11">
        <v>-0.89325470039037269</v>
      </c>
      <c r="D1063" s="3">
        <f>B1063*Dashboard!$D$11*Dashboard!$D$10*SQRT(Dashboard!$D$12/365)</f>
        <v>427219.33628821746</v>
      </c>
      <c r="E1063" s="3">
        <f>IF(Dashboard!$I$3,C1063*Dashboard!$E$11*Dashboard!$E$10*SQRT(Dashboard!$D$12/365),0)</f>
        <v>-443557.71003888984</v>
      </c>
      <c r="F1063" s="3">
        <f>D1063+IF(Dashboard!$I$3,E1063,0)</f>
        <v>-16338.373750672385</v>
      </c>
      <c r="G1063" s="3">
        <f>IF(Dashboard!$I$4, ('Lookups and Calculations'!$F$9) / (1 - 'Lookups and Calculations'!$F$10), 'Lookups and Calculations'!$F$9)</f>
        <v>1951878.888340465</v>
      </c>
      <c r="H1063" s="12">
        <f t="shared" si="32"/>
        <v>0</v>
      </c>
      <c r="I1063" s="12">
        <f t="shared" si="33"/>
        <v>0</v>
      </c>
      <c r="J1063" s="13">
        <f>(1 - Dashboard!$I$9) * H1063 * Dashboard!$I$8 * 'Lookups and Calculations'!$F$12</f>
        <v>0</v>
      </c>
      <c r="K1063" s="12">
        <f>(1 - Dashboard!$I$11) * I1063 * Dashboard!$I$10 * 'Lookups and Calculations'!$F$12</f>
        <v>0</v>
      </c>
      <c r="L1063" s="12">
        <f>(H1063 - I1063) * Dashboard!$I$13 * (Dashboard!$D$12 / 365) * 'Lookups and Calculations'!$F$12</f>
        <v>0</v>
      </c>
      <c r="M1063" s="3">
        <f>(G1063*2) * Dashboard!$I$13 * (Dashboard!$D$12 / 365) * 'Lookups and Calculations'!$F$12</f>
        <v>1602.0878730267946</v>
      </c>
      <c r="N1063" s="12">
        <f>H1063 * Dashboard!$I$14 * Dashboard!$I$15 * (Dashboard!$D$12 / 365) * 'Lookups and Calculations'!$F$12</f>
        <v>0</v>
      </c>
    </row>
    <row r="1064" spans="1:14" x14ac:dyDescent="0.35">
      <c r="A1064" s="2">
        <v>1063</v>
      </c>
      <c r="B1064" s="11">
        <v>-1.9827309160693676</v>
      </c>
      <c r="C1064" s="11">
        <v>1.162847441112669</v>
      </c>
      <c r="D1064" s="3">
        <f>B1064*Dashboard!$D$11*Dashboard!$D$10*SQRT(Dashboard!$D$12/365)</f>
        <v>-492275.93449589272</v>
      </c>
      <c r="E1064" s="3">
        <f>IF(Dashboard!$I$3,C1064*Dashboard!$E$11*Dashboard!$E$10*SQRT(Dashboard!$D$12/365),0)</f>
        <v>577427.63388662413</v>
      </c>
      <c r="F1064" s="3">
        <f>D1064+IF(Dashboard!$I$3,E1064,0)</f>
        <v>85151.699390731403</v>
      </c>
      <c r="G1064" s="3">
        <f>IF(Dashboard!$I$4, ('Lookups and Calculations'!$F$9) / (1 - 'Lookups and Calculations'!$F$10), 'Lookups and Calculations'!$F$9)</f>
        <v>1951878.888340465</v>
      </c>
      <c r="H1064" s="12">
        <f t="shared" si="32"/>
        <v>0</v>
      </c>
      <c r="I1064" s="12">
        <f t="shared" si="33"/>
        <v>0</v>
      </c>
      <c r="J1064" s="13">
        <f>(1 - Dashboard!$I$9) * H1064 * Dashboard!$I$8 * 'Lookups and Calculations'!$F$12</f>
        <v>0</v>
      </c>
      <c r="K1064" s="12">
        <f>(1 - Dashboard!$I$11) * I1064 * Dashboard!$I$10 * 'Lookups and Calculations'!$F$12</f>
        <v>0</v>
      </c>
      <c r="L1064" s="12">
        <f>(H1064 - I1064) * Dashboard!$I$13 * (Dashboard!$D$12 / 365) * 'Lookups and Calculations'!$F$12</f>
        <v>0</v>
      </c>
      <c r="M1064" s="3">
        <f>(G1064*2) * Dashboard!$I$13 * (Dashboard!$D$12 / 365) * 'Lookups and Calculations'!$F$12</f>
        <v>1602.0878730267946</v>
      </c>
      <c r="N1064" s="12">
        <f>H1064 * Dashboard!$I$14 * Dashboard!$I$15 * (Dashboard!$D$12 / 365) * 'Lookups and Calculations'!$F$12</f>
        <v>0</v>
      </c>
    </row>
    <row r="1065" spans="1:14" x14ac:dyDescent="0.35">
      <c r="A1065" s="2">
        <v>1064</v>
      </c>
      <c r="B1065" s="11">
        <v>-0.24978753439559195</v>
      </c>
      <c r="C1065" s="11">
        <v>-2.2819318781890199</v>
      </c>
      <c r="D1065" s="3">
        <f>B1065*Dashboard!$D$11*Dashboard!$D$10*SQRT(Dashboard!$D$12/365)</f>
        <v>-62017.690309577534</v>
      </c>
      <c r="E1065" s="3">
        <f>IF(Dashboard!$I$3,C1065*Dashboard!$E$11*Dashboard!$E$10*SQRT(Dashboard!$D$12/365),0)</f>
        <v>-1133124.1558672166</v>
      </c>
      <c r="F1065" s="3">
        <f>D1065+IF(Dashboard!$I$3,E1065,0)</f>
        <v>-1195141.8461767943</v>
      </c>
      <c r="G1065" s="3">
        <f>IF(Dashboard!$I$4, ('Lookups and Calculations'!$F$9) / (1 - 'Lookups and Calculations'!$F$10), 'Lookups and Calculations'!$F$9)</f>
        <v>1951878.888340465</v>
      </c>
      <c r="H1065" s="12">
        <f t="shared" si="32"/>
        <v>0</v>
      </c>
      <c r="I1065" s="12">
        <f t="shared" si="33"/>
        <v>0</v>
      </c>
      <c r="J1065" s="13">
        <f>(1 - Dashboard!$I$9) * H1065 * Dashboard!$I$8 * 'Lookups and Calculations'!$F$12</f>
        <v>0</v>
      </c>
      <c r="K1065" s="12">
        <f>(1 - Dashboard!$I$11) * I1065 * Dashboard!$I$10 * 'Lookups and Calculations'!$F$12</f>
        <v>0</v>
      </c>
      <c r="L1065" s="12">
        <f>(H1065 - I1065) * Dashboard!$I$13 * (Dashboard!$D$12 / 365) * 'Lookups and Calculations'!$F$12</f>
        <v>0</v>
      </c>
      <c r="M1065" s="3">
        <f>(G1065*2) * Dashboard!$I$13 * (Dashboard!$D$12 / 365) * 'Lookups and Calculations'!$F$12</f>
        <v>1602.0878730267946</v>
      </c>
      <c r="N1065" s="12">
        <f>H1065 * Dashboard!$I$14 * Dashboard!$I$15 * (Dashboard!$D$12 / 365) * 'Lookups and Calculations'!$F$12</f>
        <v>0</v>
      </c>
    </row>
    <row r="1066" spans="1:14" x14ac:dyDescent="0.35">
      <c r="A1066" s="2">
        <v>1065</v>
      </c>
      <c r="B1066" s="11">
        <v>-0.45340718884148123</v>
      </c>
      <c r="C1066" s="11">
        <v>1.229210352223854</v>
      </c>
      <c r="D1066" s="3">
        <f>B1066*Dashboard!$D$11*Dashboard!$D$10*SQRT(Dashboard!$D$12/365)</f>
        <v>-112572.73782595669</v>
      </c>
      <c r="E1066" s="3">
        <f>IF(Dashboard!$I$3,C1066*Dashboard!$E$11*Dashboard!$E$10*SQRT(Dashboard!$D$12/365),0)</f>
        <v>610381.03549887147</v>
      </c>
      <c r="F1066" s="3">
        <f>D1066+IF(Dashboard!$I$3,E1066,0)</f>
        <v>497808.29767291481</v>
      </c>
      <c r="G1066" s="3">
        <f>IF(Dashboard!$I$4, ('Lookups and Calculations'!$F$9) / (1 - 'Lookups and Calculations'!$F$10), 'Lookups and Calculations'!$F$9)</f>
        <v>1951878.888340465</v>
      </c>
      <c r="H1066" s="12">
        <f t="shared" si="32"/>
        <v>0</v>
      </c>
      <c r="I1066" s="12">
        <f t="shared" si="33"/>
        <v>0</v>
      </c>
      <c r="J1066" s="13">
        <f>(1 - Dashboard!$I$9) * H1066 * Dashboard!$I$8 * 'Lookups and Calculations'!$F$12</f>
        <v>0</v>
      </c>
      <c r="K1066" s="12">
        <f>(1 - Dashboard!$I$11) * I1066 * Dashboard!$I$10 * 'Lookups and Calculations'!$F$12</f>
        <v>0</v>
      </c>
      <c r="L1066" s="12">
        <f>(H1066 - I1066) * Dashboard!$I$13 * (Dashboard!$D$12 / 365) * 'Lookups and Calculations'!$F$12</f>
        <v>0</v>
      </c>
      <c r="M1066" s="3">
        <f>(G1066*2) * Dashboard!$I$13 * (Dashboard!$D$12 / 365) * 'Lookups and Calculations'!$F$12</f>
        <v>1602.0878730267946</v>
      </c>
      <c r="N1066" s="12">
        <f>H1066 * Dashboard!$I$14 * Dashboard!$I$15 * (Dashboard!$D$12 / 365) * 'Lookups and Calculations'!$F$12</f>
        <v>0</v>
      </c>
    </row>
    <row r="1067" spans="1:14" x14ac:dyDescent="0.35">
      <c r="A1067" s="2">
        <v>1066</v>
      </c>
      <c r="B1067" s="11">
        <v>1.084007038435121</v>
      </c>
      <c r="C1067" s="11">
        <v>-0.28442163097399148</v>
      </c>
      <c r="D1067" s="3">
        <f>B1067*Dashboard!$D$11*Dashboard!$D$10*SQRT(Dashboard!$D$12/365)</f>
        <v>269139.18248859589</v>
      </c>
      <c r="E1067" s="3">
        <f>IF(Dashboard!$I$3,C1067*Dashboard!$E$11*Dashboard!$E$10*SQRT(Dashboard!$D$12/365),0)</f>
        <v>-141233.40998397901</v>
      </c>
      <c r="F1067" s="3">
        <f>D1067+IF(Dashboard!$I$3,E1067,0)</f>
        <v>127905.77250461688</v>
      </c>
      <c r="G1067" s="3">
        <f>IF(Dashboard!$I$4, ('Lookups and Calculations'!$F$9) / (1 - 'Lookups and Calculations'!$F$10), 'Lookups and Calculations'!$F$9)</f>
        <v>1951878.888340465</v>
      </c>
      <c r="H1067" s="12">
        <f t="shared" si="32"/>
        <v>0</v>
      </c>
      <c r="I1067" s="12">
        <f t="shared" si="33"/>
        <v>0</v>
      </c>
      <c r="J1067" s="13">
        <f>(1 - Dashboard!$I$9) * H1067 * Dashboard!$I$8 * 'Lookups and Calculations'!$F$12</f>
        <v>0</v>
      </c>
      <c r="K1067" s="12">
        <f>(1 - Dashboard!$I$11) * I1067 * Dashboard!$I$10 * 'Lookups and Calculations'!$F$12</f>
        <v>0</v>
      </c>
      <c r="L1067" s="12">
        <f>(H1067 - I1067) * Dashboard!$I$13 * (Dashboard!$D$12 / 365) * 'Lookups and Calculations'!$F$12</f>
        <v>0</v>
      </c>
      <c r="M1067" s="3">
        <f>(G1067*2) * Dashboard!$I$13 * (Dashboard!$D$12 / 365) * 'Lookups and Calculations'!$F$12</f>
        <v>1602.0878730267946</v>
      </c>
      <c r="N1067" s="12">
        <f>H1067 * Dashboard!$I$14 * Dashboard!$I$15 * (Dashboard!$D$12 / 365) * 'Lookups and Calculations'!$F$12</f>
        <v>0</v>
      </c>
    </row>
    <row r="1068" spans="1:14" x14ac:dyDescent="0.35">
      <c r="A1068" s="2">
        <v>1067</v>
      </c>
      <c r="B1068" s="11">
        <v>-0.91782197207870786</v>
      </c>
      <c r="C1068" s="11">
        <v>0.31590141077027295</v>
      </c>
      <c r="D1068" s="3">
        <f>B1068*Dashboard!$D$11*Dashboard!$D$10*SQRT(Dashboard!$D$12/365)</f>
        <v>-227878.46063429303</v>
      </c>
      <c r="E1068" s="3">
        <f>IF(Dashboard!$I$3,C1068*Dashboard!$E$11*Dashboard!$E$10*SQRT(Dashboard!$D$12/365),0)</f>
        <v>156865.12066276403</v>
      </c>
      <c r="F1068" s="3">
        <f>D1068+IF(Dashboard!$I$3,E1068,0)</f>
        <v>-71013.339971529</v>
      </c>
      <c r="G1068" s="3">
        <f>IF(Dashboard!$I$4, ('Lookups and Calculations'!$F$9) / (1 - 'Lookups and Calculations'!$F$10), 'Lookups and Calculations'!$F$9)</f>
        <v>1951878.888340465</v>
      </c>
      <c r="H1068" s="12">
        <f t="shared" si="32"/>
        <v>0</v>
      </c>
      <c r="I1068" s="12">
        <f t="shared" si="33"/>
        <v>0</v>
      </c>
      <c r="J1068" s="13">
        <f>(1 - Dashboard!$I$9) * H1068 * Dashboard!$I$8 * 'Lookups and Calculations'!$F$12</f>
        <v>0</v>
      </c>
      <c r="K1068" s="12">
        <f>(1 - Dashboard!$I$11) * I1068 * Dashboard!$I$10 * 'Lookups and Calculations'!$F$12</f>
        <v>0</v>
      </c>
      <c r="L1068" s="12">
        <f>(H1068 - I1068) * Dashboard!$I$13 * (Dashboard!$D$12 / 365) * 'Lookups and Calculations'!$F$12</f>
        <v>0</v>
      </c>
      <c r="M1068" s="3">
        <f>(G1068*2) * Dashboard!$I$13 * (Dashboard!$D$12 / 365) * 'Lookups and Calculations'!$F$12</f>
        <v>1602.0878730267946</v>
      </c>
      <c r="N1068" s="12">
        <f>H1068 * Dashboard!$I$14 * Dashboard!$I$15 * (Dashboard!$D$12 / 365) * 'Lookups and Calculations'!$F$12</f>
        <v>0</v>
      </c>
    </row>
    <row r="1069" spans="1:14" x14ac:dyDescent="0.35">
      <c r="A1069" s="2">
        <v>1068</v>
      </c>
      <c r="B1069" s="11">
        <v>-2.013747685243179</v>
      </c>
      <c r="C1069" s="11">
        <v>-1.4778028189001435</v>
      </c>
      <c r="D1069" s="3">
        <f>B1069*Dashboard!$D$11*Dashboard!$D$10*SQRT(Dashboard!$D$12/365)</f>
        <v>-499976.83273999282</v>
      </c>
      <c r="E1069" s="3">
        <f>IF(Dashboard!$I$3,C1069*Dashboard!$E$11*Dashboard!$E$10*SQRT(Dashboard!$D$12/365),0)</f>
        <v>-733822.9890689624</v>
      </c>
      <c r="F1069" s="3">
        <f>D1069+IF(Dashboard!$I$3,E1069,0)</f>
        <v>-1233799.8218089552</v>
      </c>
      <c r="G1069" s="3">
        <f>IF(Dashboard!$I$4, ('Lookups and Calculations'!$F$9) / (1 - 'Lookups and Calculations'!$F$10), 'Lookups and Calculations'!$F$9)</f>
        <v>1951878.888340465</v>
      </c>
      <c r="H1069" s="12">
        <f t="shared" si="32"/>
        <v>0</v>
      </c>
      <c r="I1069" s="12">
        <f t="shared" si="33"/>
        <v>0</v>
      </c>
      <c r="J1069" s="13">
        <f>(1 - Dashboard!$I$9) * H1069 * Dashboard!$I$8 * 'Lookups and Calculations'!$F$12</f>
        <v>0</v>
      </c>
      <c r="K1069" s="12">
        <f>(1 - Dashboard!$I$11) * I1069 * Dashboard!$I$10 * 'Lookups and Calculations'!$F$12</f>
        <v>0</v>
      </c>
      <c r="L1069" s="12">
        <f>(H1069 - I1069) * Dashboard!$I$13 * (Dashboard!$D$12 / 365) * 'Lookups and Calculations'!$F$12</f>
        <v>0</v>
      </c>
      <c r="M1069" s="3">
        <f>(G1069*2) * Dashboard!$I$13 * (Dashboard!$D$12 / 365) * 'Lookups and Calculations'!$F$12</f>
        <v>1602.0878730267946</v>
      </c>
      <c r="N1069" s="12">
        <f>H1069 * Dashboard!$I$14 * Dashboard!$I$15 * (Dashboard!$D$12 / 365) * 'Lookups and Calculations'!$F$12</f>
        <v>0</v>
      </c>
    </row>
    <row r="1070" spans="1:14" x14ac:dyDescent="0.35">
      <c r="A1070" s="2">
        <v>1069</v>
      </c>
      <c r="B1070" s="11">
        <v>1.2183079230902494</v>
      </c>
      <c r="C1070" s="11">
        <v>-3.9517893682147864E-2</v>
      </c>
      <c r="D1070" s="3">
        <f>B1070*Dashboard!$D$11*Dashboard!$D$10*SQRT(Dashboard!$D$12/365)</f>
        <v>302483.6433841234</v>
      </c>
      <c r="E1070" s="3">
        <f>IF(Dashboard!$I$3,C1070*Dashboard!$E$11*Dashboard!$E$10*SQRT(Dashboard!$D$12/365),0)</f>
        <v>-19623.144909904731</v>
      </c>
      <c r="F1070" s="3">
        <f>D1070+IF(Dashboard!$I$3,E1070,0)</f>
        <v>282860.49847421865</v>
      </c>
      <c r="G1070" s="3">
        <f>IF(Dashboard!$I$4, ('Lookups and Calculations'!$F$9) / (1 - 'Lookups and Calculations'!$F$10), 'Lookups and Calculations'!$F$9)</f>
        <v>1951878.888340465</v>
      </c>
      <c r="H1070" s="12">
        <f t="shared" si="32"/>
        <v>0</v>
      </c>
      <c r="I1070" s="12">
        <f t="shared" si="33"/>
        <v>0</v>
      </c>
      <c r="J1070" s="13">
        <f>(1 - Dashboard!$I$9) * H1070 * Dashboard!$I$8 * 'Lookups and Calculations'!$F$12</f>
        <v>0</v>
      </c>
      <c r="K1070" s="12">
        <f>(1 - Dashboard!$I$11) * I1070 * Dashboard!$I$10 * 'Lookups and Calculations'!$F$12</f>
        <v>0</v>
      </c>
      <c r="L1070" s="12">
        <f>(H1070 - I1070) * Dashboard!$I$13 * (Dashboard!$D$12 / 365) * 'Lookups and Calculations'!$F$12</f>
        <v>0</v>
      </c>
      <c r="M1070" s="3">
        <f>(G1070*2) * Dashboard!$I$13 * (Dashboard!$D$12 / 365) * 'Lookups and Calculations'!$F$12</f>
        <v>1602.0878730267946</v>
      </c>
      <c r="N1070" s="12">
        <f>H1070 * Dashboard!$I$14 * Dashboard!$I$15 * (Dashboard!$D$12 / 365) * 'Lookups and Calculations'!$F$12</f>
        <v>0</v>
      </c>
    </row>
    <row r="1071" spans="1:14" x14ac:dyDescent="0.35">
      <c r="A1071" s="2">
        <v>1070</v>
      </c>
      <c r="B1071" s="11">
        <v>0.60840118775559393</v>
      </c>
      <c r="C1071" s="11">
        <v>-0.41763796604232861</v>
      </c>
      <c r="D1071" s="3">
        <f>B1071*Dashboard!$D$11*Dashboard!$D$10*SQRT(Dashboard!$D$12/365)</f>
        <v>151054.92168576134</v>
      </c>
      <c r="E1071" s="3">
        <f>IF(Dashboard!$I$3,C1071*Dashboard!$E$11*Dashboard!$E$10*SQRT(Dashboard!$D$12/365),0)</f>
        <v>-207383.78400032816</v>
      </c>
      <c r="F1071" s="3">
        <f>D1071+IF(Dashboard!$I$3,E1071,0)</f>
        <v>-56328.862314566824</v>
      </c>
      <c r="G1071" s="3">
        <f>IF(Dashboard!$I$4, ('Lookups and Calculations'!$F$9) / (1 - 'Lookups and Calculations'!$F$10), 'Lookups and Calculations'!$F$9)</f>
        <v>1951878.888340465</v>
      </c>
      <c r="H1071" s="12">
        <f t="shared" si="32"/>
        <v>0</v>
      </c>
      <c r="I1071" s="12">
        <f t="shared" si="33"/>
        <v>0</v>
      </c>
      <c r="J1071" s="13">
        <f>(1 - Dashboard!$I$9) * H1071 * Dashboard!$I$8 * 'Lookups and Calculations'!$F$12</f>
        <v>0</v>
      </c>
      <c r="K1071" s="12">
        <f>(1 - Dashboard!$I$11) * I1071 * Dashboard!$I$10 * 'Lookups and Calculations'!$F$12</f>
        <v>0</v>
      </c>
      <c r="L1071" s="12">
        <f>(H1071 - I1071) * Dashboard!$I$13 * (Dashboard!$D$12 / 365) * 'Lookups and Calculations'!$F$12</f>
        <v>0</v>
      </c>
      <c r="M1071" s="3">
        <f>(G1071*2) * Dashboard!$I$13 * (Dashboard!$D$12 / 365) * 'Lookups and Calculations'!$F$12</f>
        <v>1602.0878730267946</v>
      </c>
      <c r="N1071" s="12">
        <f>H1071 * Dashboard!$I$14 * Dashboard!$I$15 * (Dashboard!$D$12 / 365) * 'Lookups and Calculations'!$F$12</f>
        <v>0</v>
      </c>
    </row>
    <row r="1072" spans="1:14" x14ac:dyDescent="0.35">
      <c r="A1072" s="2">
        <v>1071</v>
      </c>
      <c r="B1072" s="11">
        <v>-0.95613805651247041</v>
      </c>
      <c r="C1072" s="11">
        <v>0.33856060097765822</v>
      </c>
      <c r="D1072" s="3">
        <f>B1072*Dashboard!$D$11*Dashboard!$D$10*SQRT(Dashboard!$D$12/365)</f>
        <v>-237391.64576596324</v>
      </c>
      <c r="E1072" s="3">
        <f>IF(Dashboard!$I$3,C1072*Dashboard!$E$11*Dashboard!$E$10*SQRT(Dashboard!$D$12/365),0)</f>
        <v>168116.84821071994</v>
      </c>
      <c r="F1072" s="3">
        <f>D1072+IF(Dashboard!$I$3,E1072,0)</f>
        <v>-69274.797555243305</v>
      </c>
      <c r="G1072" s="3">
        <f>IF(Dashboard!$I$4, ('Lookups and Calculations'!$F$9) / (1 - 'Lookups and Calculations'!$F$10), 'Lookups and Calculations'!$F$9)</f>
        <v>1951878.888340465</v>
      </c>
      <c r="H1072" s="12">
        <f t="shared" si="32"/>
        <v>0</v>
      </c>
      <c r="I1072" s="12">
        <f t="shared" si="33"/>
        <v>0</v>
      </c>
      <c r="J1072" s="13">
        <f>(1 - Dashboard!$I$9) * H1072 * Dashboard!$I$8 * 'Lookups and Calculations'!$F$12</f>
        <v>0</v>
      </c>
      <c r="K1072" s="12">
        <f>(1 - Dashboard!$I$11) * I1072 * Dashboard!$I$10 * 'Lookups and Calculations'!$F$12</f>
        <v>0</v>
      </c>
      <c r="L1072" s="12">
        <f>(H1072 - I1072) * Dashboard!$I$13 * (Dashboard!$D$12 / 365) * 'Lookups and Calculations'!$F$12</f>
        <v>0</v>
      </c>
      <c r="M1072" s="3">
        <f>(G1072*2) * Dashboard!$I$13 * (Dashboard!$D$12 / 365) * 'Lookups and Calculations'!$F$12</f>
        <v>1602.0878730267946</v>
      </c>
      <c r="N1072" s="12">
        <f>H1072 * Dashboard!$I$14 * Dashboard!$I$15 * (Dashboard!$D$12 / 365) * 'Lookups and Calculations'!$F$12</f>
        <v>0</v>
      </c>
    </row>
    <row r="1073" spans="1:14" x14ac:dyDescent="0.35">
      <c r="A1073" s="2">
        <v>1072</v>
      </c>
      <c r="B1073" s="11">
        <v>0.14919834217513292</v>
      </c>
      <c r="C1073" s="11">
        <v>-0.61609722603604078</v>
      </c>
      <c r="D1073" s="3">
        <f>B1073*Dashboard!$D$11*Dashboard!$D$10*SQRT(Dashboard!$D$12/365)</f>
        <v>37043.227966155311</v>
      </c>
      <c r="E1073" s="3">
        <f>IF(Dashboard!$I$3,C1073*Dashboard!$E$11*Dashboard!$E$10*SQRT(Dashboard!$D$12/365),0)</f>
        <v>-305931.41533140687</v>
      </c>
      <c r="F1073" s="3">
        <f>D1073+IF(Dashboard!$I$3,E1073,0)</f>
        <v>-268888.18736525154</v>
      </c>
      <c r="G1073" s="3">
        <f>IF(Dashboard!$I$4, ('Lookups and Calculations'!$F$9) / (1 - 'Lookups and Calculations'!$F$10), 'Lookups and Calculations'!$F$9)</f>
        <v>1951878.888340465</v>
      </c>
      <c r="H1073" s="12">
        <f t="shared" si="32"/>
        <v>0</v>
      </c>
      <c r="I1073" s="12">
        <f t="shared" si="33"/>
        <v>0</v>
      </c>
      <c r="J1073" s="13">
        <f>(1 - Dashboard!$I$9) * H1073 * Dashboard!$I$8 * 'Lookups and Calculations'!$F$12</f>
        <v>0</v>
      </c>
      <c r="K1073" s="12">
        <f>(1 - Dashboard!$I$11) * I1073 * Dashboard!$I$10 * 'Lookups and Calculations'!$F$12</f>
        <v>0</v>
      </c>
      <c r="L1073" s="12">
        <f>(H1073 - I1073) * Dashboard!$I$13 * (Dashboard!$D$12 / 365) * 'Lookups and Calculations'!$F$12</f>
        <v>0</v>
      </c>
      <c r="M1073" s="3">
        <f>(G1073*2) * Dashboard!$I$13 * (Dashboard!$D$12 / 365) * 'Lookups and Calculations'!$F$12</f>
        <v>1602.0878730267946</v>
      </c>
      <c r="N1073" s="12">
        <f>H1073 * Dashboard!$I$14 * Dashboard!$I$15 * (Dashboard!$D$12 / 365) * 'Lookups and Calculations'!$F$12</f>
        <v>0</v>
      </c>
    </row>
    <row r="1074" spans="1:14" x14ac:dyDescent="0.35">
      <c r="A1074" s="2">
        <v>1073</v>
      </c>
      <c r="B1074" s="11">
        <v>-0.36438208043855969</v>
      </c>
      <c r="C1074" s="11">
        <v>-0.31722719692985163</v>
      </c>
      <c r="D1074" s="3">
        <f>B1074*Dashboard!$D$11*Dashboard!$D$10*SQRT(Dashboard!$D$12/365)</f>
        <v>-90469.426641640122</v>
      </c>
      <c r="E1074" s="3">
        <f>IF(Dashboard!$I$3,C1074*Dashboard!$E$11*Dashboard!$E$10*SQRT(Dashboard!$D$12/365),0)</f>
        <v>-157523.45772238096</v>
      </c>
      <c r="F1074" s="3">
        <f>D1074+IF(Dashboard!$I$3,E1074,0)</f>
        <v>-247992.88436402107</v>
      </c>
      <c r="G1074" s="3">
        <f>IF(Dashboard!$I$4, ('Lookups and Calculations'!$F$9) / (1 - 'Lookups and Calculations'!$F$10), 'Lookups and Calculations'!$F$9)</f>
        <v>1951878.888340465</v>
      </c>
      <c r="H1074" s="12">
        <f t="shared" si="32"/>
        <v>0</v>
      </c>
      <c r="I1074" s="12">
        <f t="shared" si="33"/>
        <v>0</v>
      </c>
      <c r="J1074" s="13">
        <f>(1 - Dashboard!$I$9) * H1074 * Dashboard!$I$8 * 'Lookups and Calculations'!$F$12</f>
        <v>0</v>
      </c>
      <c r="K1074" s="12">
        <f>(1 - Dashboard!$I$11) * I1074 * Dashboard!$I$10 * 'Lookups and Calculations'!$F$12</f>
        <v>0</v>
      </c>
      <c r="L1074" s="12">
        <f>(H1074 - I1074) * Dashboard!$I$13 * (Dashboard!$D$12 / 365) * 'Lookups and Calculations'!$F$12</f>
        <v>0</v>
      </c>
      <c r="M1074" s="3">
        <f>(G1074*2) * Dashboard!$I$13 * (Dashboard!$D$12 / 365) * 'Lookups and Calculations'!$F$12</f>
        <v>1602.0878730267946</v>
      </c>
      <c r="N1074" s="12">
        <f>H1074 * Dashboard!$I$14 * Dashboard!$I$15 * (Dashboard!$D$12 / 365) * 'Lookups and Calculations'!$F$12</f>
        <v>0</v>
      </c>
    </row>
    <row r="1075" spans="1:14" x14ac:dyDescent="0.35">
      <c r="A1075" s="2">
        <v>1074</v>
      </c>
      <c r="B1075" s="11">
        <v>0.40347198131256568</v>
      </c>
      <c r="C1075" s="11">
        <v>-0.68246336087329329</v>
      </c>
      <c r="D1075" s="3">
        <f>B1075*Dashboard!$D$11*Dashboard!$D$10*SQRT(Dashboard!$D$12/365)</f>
        <v>100174.73628610317</v>
      </c>
      <c r="E1075" s="3">
        <f>IF(Dashboard!$I$3,C1075*Dashboard!$E$11*Dashboard!$E$10*SQRT(Dashboard!$D$12/365),0)</f>
        <v>-338886.41772846022</v>
      </c>
      <c r="F1075" s="3">
        <f>D1075+IF(Dashboard!$I$3,E1075,0)</f>
        <v>-238711.68144235705</v>
      </c>
      <c r="G1075" s="3">
        <f>IF(Dashboard!$I$4, ('Lookups and Calculations'!$F$9) / (1 - 'Lookups and Calculations'!$F$10), 'Lookups and Calculations'!$F$9)</f>
        <v>1951878.888340465</v>
      </c>
      <c r="H1075" s="12">
        <f t="shared" si="32"/>
        <v>0</v>
      </c>
      <c r="I1075" s="12">
        <f t="shared" si="33"/>
        <v>0</v>
      </c>
      <c r="J1075" s="13">
        <f>(1 - Dashboard!$I$9) * H1075 * Dashboard!$I$8 * 'Lookups and Calculations'!$F$12</f>
        <v>0</v>
      </c>
      <c r="K1075" s="12">
        <f>(1 - Dashboard!$I$11) * I1075 * Dashboard!$I$10 * 'Lookups and Calculations'!$F$12</f>
        <v>0</v>
      </c>
      <c r="L1075" s="12">
        <f>(H1075 - I1075) * Dashboard!$I$13 * (Dashboard!$D$12 / 365) * 'Lookups and Calculations'!$F$12</f>
        <v>0</v>
      </c>
      <c r="M1075" s="3">
        <f>(G1075*2) * Dashboard!$I$13 * (Dashboard!$D$12 / 365) * 'Lookups and Calculations'!$F$12</f>
        <v>1602.0878730267946</v>
      </c>
      <c r="N1075" s="12">
        <f>H1075 * Dashboard!$I$14 * Dashboard!$I$15 * (Dashboard!$D$12 / 365) * 'Lookups and Calculations'!$F$12</f>
        <v>0</v>
      </c>
    </row>
    <row r="1076" spans="1:14" x14ac:dyDescent="0.35">
      <c r="A1076" s="2">
        <v>1075</v>
      </c>
      <c r="B1076" s="11">
        <v>1.0796771907014344</v>
      </c>
      <c r="C1076" s="11">
        <v>0.86358188086406196</v>
      </c>
      <c r="D1076" s="3">
        <f>B1076*Dashboard!$D$11*Dashboard!$D$10*SQRT(Dashboard!$D$12/365)</f>
        <v>268064.16024425067</v>
      </c>
      <c r="E1076" s="3">
        <f>IF(Dashboard!$I$3,C1076*Dashboard!$E$11*Dashboard!$E$10*SQRT(Dashboard!$D$12/365),0)</f>
        <v>428823.26993604377</v>
      </c>
      <c r="F1076" s="3">
        <f>D1076+IF(Dashboard!$I$3,E1076,0)</f>
        <v>696887.43018029444</v>
      </c>
      <c r="G1076" s="3">
        <f>IF(Dashboard!$I$4, ('Lookups and Calculations'!$F$9) / (1 - 'Lookups and Calculations'!$F$10), 'Lookups and Calculations'!$F$9)</f>
        <v>1951878.888340465</v>
      </c>
      <c r="H1076" s="12">
        <f t="shared" si="32"/>
        <v>0</v>
      </c>
      <c r="I1076" s="12">
        <f t="shared" si="33"/>
        <v>0</v>
      </c>
      <c r="J1076" s="13">
        <f>(1 - Dashboard!$I$9) * H1076 * Dashboard!$I$8 * 'Lookups and Calculations'!$F$12</f>
        <v>0</v>
      </c>
      <c r="K1076" s="12">
        <f>(1 - Dashboard!$I$11) * I1076 * Dashboard!$I$10 * 'Lookups and Calculations'!$F$12</f>
        <v>0</v>
      </c>
      <c r="L1076" s="12">
        <f>(H1076 - I1076) * Dashboard!$I$13 * (Dashboard!$D$12 / 365) * 'Lookups and Calculations'!$F$12</f>
        <v>0</v>
      </c>
      <c r="M1076" s="3">
        <f>(G1076*2) * Dashboard!$I$13 * (Dashboard!$D$12 / 365) * 'Lookups and Calculations'!$F$12</f>
        <v>1602.0878730267946</v>
      </c>
      <c r="N1076" s="12">
        <f>H1076 * Dashboard!$I$14 * Dashboard!$I$15 * (Dashboard!$D$12 / 365) * 'Lookups and Calculations'!$F$12</f>
        <v>0</v>
      </c>
    </row>
    <row r="1077" spans="1:14" x14ac:dyDescent="0.35">
      <c r="A1077" s="2">
        <v>1076</v>
      </c>
      <c r="B1077" s="11">
        <v>0.8586384756016141</v>
      </c>
      <c r="C1077" s="11">
        <v>0.62583875716171811</v>
      </c>
      <c r="D1077" s="3">
        <f>B1077*Dashboard!$D$11*Dashboard!$D$10*SQRT(Dashboard!$D$12/365)</f>
        <v>213184.27757653696</v>
      </c>
      <c r="E1077" s="3">
        <f>IF(Dashboard!$I$3,C1077*Dashboard!$E$11*Dashboard!$E$10*SQRT(Dashboard!$D$12/365),0)</f>
        <v>310768.70444557519</v>
      </c>
      <c r="F1077" s="3">
        <f>D1077+IF(Dashboard!$I$3,E1077,0)</f>
        <v>523952.98202211212</v>
      </c>
      <c r="G1077" s="3">
        <f>IF(Dashboard!$I$4, ('Lookups and Calculations'!$F$9) / (1 - 'Lookups and Calculations'!$F$10), 'Lookups and Calculations'!$F$9)</f>
        <v>1951878.888340465</v>
      </c>
      <c r="H1077" s="12">
        <f t="shared" si="32"/>
        <v>0</v>
      </c>
      <c r="I1077" s="12">
        <f t="shared" si="33"/>
        <v>0</v>
      </c>
      <c r="J1077" s="13">
        <f>(1 - Dashboard!$I$9) * H1077 * Dashboard!$I$8 * 'Lookups and Calculations'!$F$12</f>
        <v>0</v>
      </c>
      <c r="K1077" s="12">
        <f>(1 - Dashboard!$I$11) * I1077 * Dashboard!$I$10 * 'Lookups and Calculations'!$F$12</f>
        <v>0</v>
      </c>
      <c r="L1077" s="12">
        <f>(H1077 - I1077) * Dashboard!$I$13 * (Dashboard!$D$12 / 365) * 'Lookups and Calculations'!$F$12</f>
        <v>0</v>
      </c>
      <c r="M1077" s="3">
        <f>(G1077*2) * Dashboard!$I$13 * (Dashboard!$D$12 / 365) * 'Lookups and Calculations'!$F$12</f>
        <v>1602.0878730267946</v>
      </c>
      <c r="N1077" s="12">
        <f>H1077 * Dashboard!$I$14 * Dashboard!$I$15 * (Dashboard!$D$12 / 365) * 'Lookups and Calculations'!$F$12</f>
        <v>0</v>
      </c>
    </row>
    <row r="1078" spans="1:14" x14ac:dyDescent="0.35">
      <c r="A1078" s="2">
        <v>1077</v>
      </c>
      <c r="B1078" s="11">
        <v>1.0655324673947675</v>
      </c>
      <c r="C1078" s="11">
        <v>0.50661824421855062</v>
      </c>
      <c r="D1078" s="3">
        <f>B1078*Dashboard!$D$11*Dashboard!$D$10*SQRT(Dashboard!$D$12/365)</f>
        <v>264552.28335387603</v>
      </c>
      <c r="E1078" s="3">
        <f>IF(Dashboard!$I$3,C1078*Dashboard!$E$11*Dashboard!$E$10*SQRT(Dashboard!$D$12/365),0)</f>
        <v>251568.14531319903</v>
      </c>
      <c r="F1078" s="3">
        <f>D1078+IF(Dashboard!$I$3,E1078,0)</f>
        <v>516120.42866707506</v>
      </c>
      <c r="G1078" s="3">
        <f>IF(Dashboard!$I$4, ('Lookups and Calculations'!$F$9) / (1 - 'Lookups and Calculations'!$F$10), 'Lookups and Calculations'!$F$9)</f>
        <v>1951878.888340465</v>
      </c>
      <c r="H1078" s="12">
        <f t="shared" si="32"/>
        <v>0</v>
      </c>
      <c r="I1078" s="12">
        <f t="shared" si="33"/>
        <v>0</v>
      </c>
      <c r="J1078" s="13">
        <f>(1 - Dashboard!$I$9) * H1078 * Dashboard!$I$8 * 'Lookups and Calculations'!$F$12</f>
        <v>0</v>
      </c>
      <c r="K1078" s="12">
        <f>(1 - Dashboard!$I$11) * I1078 * Dashboard!$I$10 * 'Lookups and Calculations'!$F$12</f>
        <v>0</v>
      </c>
      <c r="L1078" s="12">
        <f>(H1078 - I1078) * Dashboard!$I$13 * (Dashboard!$D$12 / 365) * 'Lookups and Calculations'!$F$12</f>
        <v>0</v>
      </c>
      <c r="M1078" s="3">
        <f>(G1078*2) * Dashboard!$I$13 * (Dashboard!$D$12 / 365) * 'Lookups and Calculations'!$F$12</f>
        <v>1602.0878730267946</v>
      </c>
      <c r="N1078" s="12">
        <f>H1078 * Dashboard!$I$14 * Dashboard!$I$15 * (Dashboard!$D$12 / 365) * 'Lookups and Calculations'!$F$12</f>
        <v>0</v>
      </c>
    </row>
    <row r="1079" spans="1:14" x14ac:dyDescent="0.35">
      <c r="A1079" s="2">
        <v>1078</v>
      </c>
      <c r="B1079" s="11">
        <v>0.69705604244402974</v>
      </c>
      <c r="C1079" s="11">
        <v>-0.58077611677979091</v>
      </c>
      <c r="D1079" s="3">
        <f>B1079*Dashboard!$D$11*Dashboard!$D$10*SQRT(Dashboard!$D$12/365)</f>
        <v>173066.30562376234</v>
      </c>
      <c r="E1079" s="3">
        <f>IF(Dashboard!$I$3,C1079*Dashboard!$E$11*Dashboard!$E$10*SQRT(Dashboard!$D$12/365),0)</f>
        <v>-288392.24052394286</v>
      </c>
      <c r="F1079" s="3">
        <f>D1079+IF(Dashboard!$I$3,E1079,0)</f>
        <v>-115325.93490018052</v>
      </c>
      <c r="G1079" s="3">
        <f>IF(Dashboard!$I$4, ('Lookups and Calculations'!$F$9) / (1 - 'Lookups and Calculations'!$F$10), 'Lookups and Calculations'!$F$9)</f>
        <v>1951878.888340465</v>
      </c>
      <c r="H1079" s="12">
        <f t="shared" si="32"/>
        <v>0</v>
      </c>
      <c r="I1079" s="12">
        <f t="shared" si="33"/>
        <v>0</v>
      </c>
      <c r="J1079" s="13">
        <f>(1 - Dashboard!$I$9) * H1079 * Dashboard!$I$8 * 'Lookups and Calculations'!$F$12</f>
        <v>0</v>
      </c>
      <c r="K1079" s="12">
        <f>(1 - Dashboard!$I$11) * I1079 * Dashboard!$I$10 * 'Lookups and Calculations'!$F$12</f>
        <v>0</v>
      </c>
      <c r="L1079" s="12">
        <f>(H1079 - I1079) * Dashboard!$I$13 * (Dashboard!$D$12 / 365) * 'Lookups and Calculations'!$F$12</f>
        <v>0</v>
      </c>
      <c r="M1079" s="3">
        <f>(G1079*2) * Dashboard!$I$13 * (Dashboard!$D$12 / 365) * 'Lookups and Calculations'!$F$12</f>
        <v>1602.0878730267946</v>
      </c>
      <c r="N1079" s="12">
        <f>H1079 * Dashboard!$I$14 * Dashboard!$I$15 * (Dashboard!$D$12 / 365) * 'Lookups and Calculations'!$F$12</f>
        <v>0</v>
      </c>
    </row>
    <row r="1080" spans="1:14" x14ac:dyDescent="0.35">
      <c r="A1080" s="2">
        <v>1079</v>
      </c>
      <c r="B1080" s="11">
        <v>-0.65333232694458421</v>
      </c>
      <c r="C1080" s="11">
        <v>0.32023018802062253</v>
      </c>
      <c r="D1080" s="3">
        <f>B1080*Dashboard!$D$11*Dashboard!$D$10*SQRT(Dashboard!$D$12/365)</f>
        <v>-162210.50429808762</v>
      </c>
      <c r="E1080" s="3">
        <f>IF(Dashboard!$I$3,C1080*Dashboard!$E$11*Dashboard!$E$10*SQRT(Dashboard!$D$12/365),0)</f>
        <v>159014.63358846644</v>
      </c>
      <c r="F1080" s="3">
        <f>D1080+IF(Dashboard!$I$3,E1080,0)</f>
        <v>-3195.8707096211729</v>
      </c>
      <c r="G1080" s="3">
        <f>IF(Dashboard!$I$4, ('Lookups and Calculations'!$F$9) / (1 - 'Lookups and Calculations'!$F$10), 'Lookups and Calculations'!$F$9)</f>
        <v>1951878.888340465</v>
      </c>
      <c r="H1080" s="12">
        <f t="shared" si="32"/>
        <v>0</v>
      </c>
      <c r="I1080" s="12">
        <f t="shared" si="33"/>
        <v>0</v>
      </c>
      <c r="J1080" s="13">
        <f>(1 - Dashboard!$I$9) * H1080 * Dashboard!$I$8 * 'Lookups and Calculations'!$F$12</f>
        <v>0</v>
      </c>
      <c r="K1080" s="12">
        <f>(1 - Dashboard!$I$11) * I1080 * Dashboard!$I$10 * 'Lookups and Calculations'!$F$12</f>
        <v>0</v>
      </c>
      <c r="L1080" s="12">
        <f>(H1080 - I1080) * Dashboard!$I$13 * (Dashboard!$D$12 / 365) * 'Lookups and Calculations'!$F$12</f>
        <v>0</v>
      </c>
      <c r="M1080" s="3">
        <f>(G1080*2) * Dashboard!$I$13 * (Dashboard!$D$12 / 365) * 'Lookups and Calculations'!$F$12</f>
        <v>1602.0878730267946</v>
      </c>
      <c r="N1080" s="12">
        <f>H1080 * Dashboard!$I$14 * Dashboard!$I$15 * (Dashboard!$D$12 / 365) * 'Lookups and Calculations'!$F$12</f>
        <v>0</v>
      </c>
    </row>
    <row r="1081" spans="1:14" x14ac:dyDescent="0.35">
      <c r="A1081" s="2">
        <v>1080</v>
      </c>
      <c r="B1081" s="11">
        <v>0.89809522642035033</v>
      </c>
      <c r="C1081" s="11">
        <v>0.82201904933984471</v>
      </c>
      <c r="D1081" s="3">
        <f>B1081*Dashboard!$D$11*Dashboard!$D$10*SQRT(Dashboard!$D$12/365)</f>
        <v>222980.66937334769</v>
      </c>
      <c r="E1081" s="3">
        <f>IF(Dashboard!$I$3,C1081*Dashboard!$E$11*Dashboard!$E$10*SQRT(Dashboard!$D$12/365),0)</f>
        <v>408184.68346618564</v>
      </c>
      <c r="F1081" s="3">
        <f>D1081+IF(Dashboard!$I$3,E1081,0)</f>
        <v>631165.35283953336</v>
      </c>
      <c r="G1081" s="3">
        <f>IF(Dashboard!$I$4, ('Lookups and Calculations'!$F$9) / (1 - 'Lookups and Calculations'!$F$10), 'Lookups and Calculations'!$F$9)</f>
        <v>1951878.888340465</v>
      </c>
      <c r="H1081" s="12">
        <f t="shared" si="32"/>
        <v>0</v>
      </c>
      <c r="I1081" s="12">
        <f t="shared" si="33"/>
        <v>0</v>
      </c>
      <c r="J1081" s="13">
        <f>(1 - Dashboard!$I$9) * H1081 * Dashboard!$I$8 * 'Lookups and Calculations'!$F$12</f>
        <v>0</v>
      </c>
      <c r="K1081" s="12">
        <f>(1 - Dashboard!$I$11) * I1081 * Dashboard!$I$10 * 'Lookups and Calculations'!$F$12</f>
        <v>0</v>
      </c>
      <c r="L1081" s="12">
        <f>(H1081 - I1081) * Dashboard!$I$13 * (Dashboard!$D$12 / 365) * 'Lookups and Calculations'!$F$12</f>
        <v>0</v>
      </c>
      <c r="M1081" s="3">
        <f>(G1081*2) * Dashboard!$I$13 * (Dashboard!$D$12 / 365) * 'Lookups and Calculations'!$F$12</f>
        <v>1602.0878730267946</v>
      </c>
      <c r="N1081" s="12">
        <f>H1081 * Dashboard!$I$14 * Dashboard!$I$15 * (Dashboard!$D$12 / 365) * 'Lookups and Calculations'!$F$12</f>
        <v>0</v>
      </c>
    </row>
    <row r="1082" spans="1:14" x14ac:dyDescent="0.35">
      <c r="A1082" s="2">
        <v>1081</v>
      </c>
      <c r="B1082" s="11">
        <v>1.2775449092528703</v>
      </c>
      <c r="C1082" s="11">
        <v>-0.26237182558620481</v>
      </c>
      <c r="D1082" s="3">
        <f>B1082*Dashboard!$D$11*Dashboard!$D$10*SQRT(Dashboard!$D$12/365)</f>
        <v>317191.10695549601</v>
      </c>
      <c r="E1082" s="3">
        <f>IF(Dashboard!$I$3,C1082*Dashboard!$E$11*Dashboard!$E$10*SQRT(Dashboard!$D$12/365),0)</f>
        <v>-130284.28071509792</v>
      </c>
      <c r="F1082" s="3">
        <f>D1082+IF(Dashboard!$I$3,E1082,0)</f>
        <v>186906.82624039811</v>
      </c>
      <c r="G1082" s="3">
        <f>IF(Dashboard!$I$4, ('Lookups and Calculations'!$F$9) / (1 - 'Lookups and Calculations'!$F$10), 'Lookups and Calculations'!$F$9)</f>
        <v>1951878.888340465</v>
      </c>
      <c r="H1082" s="12">
        <f t="shared" si="32"/>
        <v>0</v>
      </c>
      <c r="I1082" s="12">
        <f t="shared" si="33"/>
        <v>0</v>
      </c>
      <c r="J1082" s="13">
        <f>(1 - Dashboard!$I$9) * H1082 * Dashboard!$I$8 * 'Lookups and Calculations'!$F$12</f>
        <v>0</v>
      </c>
      <c r="K1082" s="12">
        <f>(1 - Dashboard!$I$11) * I1082 * Dashboard!$I$10 * 'Lookups and Calculations'!$F$12</f>
        <v>0</v>
      </c>
      <c r="L1082" s="12">
        <f>(H1082 - I1082) * Dashboard!$I$13 * (Dashboard!$D$12 / 365) * 'Lookups and Calculations'!$F$12</f>
        <v>0</v>
      </c>
      <c r="M1082" s="3">
        <f>(G1082*2) * Dashboard!$I$13 * (Dashboard!$D$12 / 365) * 'Lookups and Calculations'!$F$12</f>
        <v>1602.0878730267946</v>
      </c>
      <c r="N1082" s="12">
        <f>H1082 * Dashboard!$I$14 * Dashboard!$I$15 * (Dashboard!$D$12 / 365) * 'Lookups and Calculations'!$F$12</f>
        <v>0</v>
      </c>
    </row>
    <row r="1083" spans="1:14" x14ac:dyDescent="0.35">
      <c r="A1083" s="2">
        <v>1082</v>
      </c>
      <c r="B1083" s="11">
        <v>0.40491682634486553</v>
      </c>
      <c r="C1083" s="11">
        <v>-1.5941633702622446</v>
      </c>
      <c r="D1083" s="3">
        <f>B1083*Dashboard!$D$11*Dashboard!$D$10*SQRT(Dashboard!$D$12/365)</f>
        <v>100533.46496315794</v>
      </c>
      <c r="E1083" s="3">
        <f>IF(Dashboard!$I$3,C1083*Dashboard!$E$11*Dashboard!$E$10*SQRT(Dashboard!$D$12/365),0)</f>
        <v>-791603.3955739385</v>
      </c>
      <c r="F1083" s="3">
        <f>D1083+IF(Dashboard!$I$3,E1083,0)</f>
        <v>-691069.9306107806</v>
      </c>
      <c r="G1083" s="3">
        <f>IF(Dashboard!$I$4, ('Lookups and Calculations'!$F$9) / (1 - 'Lookups and Calculations'!$F$10), 'Lookups and Calculations'!$F$9)</f>
        <v>1951878.888340465</v>
      </c>
      <c r="H1083" s="12">
        <f t="shared" si="32"/>
        <v>0</v>
      </c>
      <c r="I1083" s="12">
        <f t="shared" si="33"/>
        <v>0</v>
      </c>
      <c r="J1083" s="13">
        <f>(1 - Dashboard!$I$9) * H1083 * Dashboard!$I$8 * 'Lookups and Calculations'!$F$12</f>
        <v>0</v>
      </c>
      <c r="K1083" s="12">
        <f>(1 - Dashboard!$I$11) * I1083 * Dashboard!$I$10 * 'Lookups and Calculations'!$F$12</f>
        <v>0</v>
      </c>
      <c r="L1083" s="12">
        <f>(H1083 - I1083) * Dashboard!$I$13 * (Dashboard!$D$12 / 365) * 'Lookups and Calculations'!$F$12</f>
        <v>0</v>
      </c>
      <c r="M1083" s="3">
        <f>(G1083*2) * Dashboard!$I$13 * (Dashboard!$D$12 / 365) * 'Lookups and Calculations'!$F$12</f>
        <v>1602.0878730267946</v>
      </c>
      <c r="N1083" s="12">
        <f>H1083 * Dashboard!$I$14 * Dashboard!$I$15 * (Dashboard!$D$12 / 365) * 'Lookups and Calculations'!$F$12</f>
        <v>0</v>
      </c>
    </row>
    <row r="1084" spans="1:14" x14ac:dyDescent="0.35">
      <c r="A1084" s="2">
        <v>1083</v>
      </c>
      <c r="B1084" s="11">
        <v>-2.4463312409149012</v>
      </c>
      <c r="C1084" s="11">
        <v>0.38571822701675823</v>
      </c>
      <c r="D1084" s="3">
        <f>B1084*Dashboard!$D$11*Dashboard!$D$10*SQRT(Dashboard!$D$12/365)</f>
        <v>-607379.44213593309</v>
      </c>
      <c r="E1084" s="3">
        <f>IF(Dashboard!$I$3,C1084*Dashboard!$E$11*Dashboard!$E$10*SQRT(Dashboard!$D$12/365),0)</f>
        <v>191533.60561220045</v>
      </c>
      <c r="F1084" s="3">
        <f>D1084+IF(Dashboard!$I$3,E1084,0)</f>
        <v>-415845.83652373264</v>
      </c>
      <c r="G1084" s="3">
        <f>IF(Dashboard!$I$4, ('Lookups and Calculations'!$F$9) / (1 - 'Lookups and Calculations'!$F$10), 'Lookups and Calculations'!$F$9)</f>
        <v>1951878.888340465</v>
      </c>
      <c r="H1084" s="12">
        <f t="shared" si="32"/>
        <v>0</v>
      </c>
      <c r="I1084" s="12">
        <f t="shared" si="33"/>
        <v>0</v>
      </c>
      <c r="J1084" s="13">
        <f>(1 - Dashboard!$I$9) * H1084 * Dashboard!$I$8 * 'Lookups and Calculations'!$F$12</f>
        <v>0</v>
      </c>
      <c r="K1084" s="12">
        <f>(1 - Dashboard!$I$11) * I1084 * Dashboard!$I$10 * 'Lookups and Calculations'!$F$12</f>
        <v>0</v>
      </c>
      <c r="L1084" s="12">
        <f>(H1084 - I1084) * Dashboard!$I$13 * (Dashboard!$D$12 / 365) * 'Lookups and Calculations'!$F$12</f>
        <v>0</v>
      </c>
      <c r="M1084" s="3">
        <f>(G1084*2) * Dashboard!$I$13 * (Dashboard!$D$12 / 365) * 'Lookups and Calculations'!$F$12</f>
        <v>1602.0878730267946</v>
      </c>
      <c r="N1084" s="12">
        <f>H1084 * Dashboard!$I$14 * Dashboard!$I$15 * (Dashboard!$D$12 / 365) * 'Lookups and Calculations'!$F$12</f>
        <v>0</v>
      </c>
    </row>
    <row r="1085" spans="1:14" x14ac:dyDescent="0.35">
      <c r="A1085" s="2">
        <v>1084</v>
      </c>
      <c r="B1085" s="11">
        <v>-0.21684858865903106</v>
      </c>
      <c r="C1085" s="11">
        <v>-4.7178613494404824E-2</v>
      </c>
      <c r="D1085" s="3">
        <f>B1085*Dashboard!$D$11*Dashboard!$D$10*SQRT(Dashboard!$D$12/365)</f>
        <v>-53839.550672798025</v>
      </c>
      <c r="E1085" s="3">
        <f>IF(Dashboard!$I$3,C1085*Dashboard!$E$11*Dashboard!$E$10*SQRT(Dashboard!$D$12/365),0)</f>
        <v>-23427.179006438742</v>
      </c>
      <c r="F1085" s="3">
        <f>D1085+IF(Dashboard!$I$3,E1085,0)</f>
        <v>-77266.729679236771</v>
      </c>
      <c r="G1085" s="3">
        <f>IF(Dashboard!$I$4, ('Lookups and Calculations'!$F$9) / (1 - 'Lookups and Calculations'!$F$10), 'Lookups and Calculations'!$F$9)</f>
        <v>1951878.888340465</v>
      </c>
      <c r="H1085" s="12">
        <f t="shared" si="32"/>
        <v>0</v>
      </c>
      <c r="I1085" s="12">
        <f t="shared" si="33"/>
        <v>0</v>
      </c>
      <c r="J1085" s="13">
        <f>(1 - Dashboard!$I$9) * H1085 * Dashboard!$I$8 * 'Lookups and Calculations'!$F$12</f>
        <v>0</v>
      </c>
      <c r="K1085" s="12">
        <f>(1 - Dashboard!$I$11) * I1085 * Dashboard!$I$10 * 'Lookups and Calculations'!$F$12</f>
        <v>0</v>
      </c>
      <c r="L1085" s="12">
        <f>(H1085 - I1085) * Dashboard!$I$13 * (Dashboard!$D$12 / 365) * 'Lookups and Calculations'!$F$12</f>
        <v>0</v>
      </c>
      <c r="M1085" s="3">
        <f>(G1085*2) * Dashboard!$I$13 * (Dashboard!$D$12 / 365) * 'Lookups and Calculations'!$F$12</f>
        <v>1602.0878730267946</v>
      </c>
      <c r="N1085" s="12">
        <f>H1085 * Dashboard!$I$14 * Dashboard!$I$15 * (Dashboard!$D$12 / 365) * 'Lookups and Calculations'!$F$12</f>
        <v>0</v>
      </c>
    </row>
    <row r="1086" spans="1:14" x14ac:dyDescent="0.35">
      <c r="A1086" s="2">
        <v>1085</v>
      </c>
      <c r="B1086" s="11">
        <v>1.2287070637234268</v>
      </c>
      <c r="C1086" s="11">
        <v>0.73676177437065438</v>
      </c>
      <c r="D1086" s="3">
        <f>B1086*Dashboard!$D$11*Dashboard!$D$10*SQRT(Dashboard!$D$12/365)</f>
        <v>305065.56039144989</v>
      </c>
      <c r="E1086" s="3">
        <f>IF(Dashboard!$I$3,C1086*Dashboard!$E$11*Dashboard!$E$10*SQRT(Dashboard!$D$12/365),0)</f>
        <v>365849.0297797696</v>
      </c>
      <c r="F1086" s="3">
        <f>D1086+IF(Dashboard!$I$3,E1086,0)</f>
        <v>670914.59017121955</v>
      </c>
      <c r="G1086" s="3">
        <f>IF(Dashboard!$I$4, ('Lookups and Calculations'!$F$9) / (1 - 'Lookups and Calculations'!$F$10), 'Lookups and Calculations'!$F$9)</f>
        <v>1951878.888340465</v>
      </c>
      <c r="H1086" s="12">
        <f t="shared" si="32"/>
        <v>0</v>
      </c>
      <c r="I1086" s="12">
        <f t="shared" si="33"/>
        <v>0</v>
      </c>
      <c r="J1086" s="13">
        <f>(1 - Dashboard!$I$9) * H1086 * Dashboard!$I$8 * 'Lookups and Calculations'!$F$12</f>
        <v>0</v>
      </c>
      <c r="K1086" s="12">
        <f>(1 - Dashboard!$I$11) * I1086 * Dashboard!$I$10 * 'Lookups and Calculations'!$F$12</f>
        <v>0</v>
      </c>
      <c r="L1086" s="12">
        <f>(H1086 - I1086) * Dashboard!$I$13 * (Dashboard!$D$12 / 365) * 'Lookups and Calculations'!$F$12</f>
        <v>0</v>
      </c>
      <c r="M1086" s="3">
        <f>(G1086*2) * Dashboard!$I$13 * (Dashboard!$D$12 / 365) * 'Lookups and Calculations'!$F$12</f>
        <v>1602.0878730267946</v>
      </c>
      <c r="N1086" s="12">
        <f>H1086 * Dashboard!$I$14 * Dashboard!$I$15 * (Dashboard!$D$12 / 365) * 'Lookups and Calculations'!$F$12</f>
        <v>0</v>
      </c>
    </row>
    <row r="1087" spans="1:14" x14ac:dyDescent="0.35">
      <c r="A1087" s="2">
        <v>1086</v>
      </c>
      <c r="B1087" s="11">
        <v>-3.6960411835007374</v>
      </c>
      <c r="C1087" s="11">
        <v>-1.0689951611128803</v>
      </c>
      <c r="D1087" s="3">
        <f>B1087*Dashboard!$D$11*Dashboard!$D$10*SQRT(Dashboard!$D$12/365)</f>
        <v>-917659.63439462252</v>
      </c>
      <c r="E1087" s="3">
        <f>IF(Dashboard!$I$3,C1087*Dashboard!$E$11*Dashboard!$E$10*SQRT(Dashboard!$D$12/365),0)</f>
        <v>-530824.0141346741</v>
      </c>
      <c r="F1087" s="3">
        <f>D1087+IF(Dashboard!$I$3,E1087,0)</f>
        <v>-1448483.6485292967</v>
      </c>
      <c r="G1087" s="3">
        <f>IF(Dashboard!$I$4, ('Lookups and Calculations'!$F$9) / (1 - 'Lookups and Calculations'!$F$10), 'Lookups and Calculations'!$F$9)</f>
        <v>1951878.888340465</v>
      </c>
      <c r="H1087" s="12">
        <f t="shared" si="32"/>
        <v>0</v>
      </c>
      <c r="I1087" s="12">
        <f t="shared" si="33"/>
        <v>0</v>
      </c>
      <c r="J1087" s="13">
        <f>(1 - Dashboard!$I$9) * H1087 * Dashboard!$I$8 * 'Lookups and Calculations'!$F$12</f>
        <v>0</v>
      </c>
      <c r="K1087" s="12">
        <f>(1 - Dashboard!$I$11) * I1087 * Dashboard!$I$10 * 'Lookups and Calculations'!$F$12</f>
        <v>0</v>
      </c>
      <c r="L1087" s="12">
        <f>(H1087 - I1087) * Dashboard!$I$13 * (Dashboard!$D$12 / 365) * 'Lookups and Calculations'!$F$12</f>
        <v>0</v>
      </c>
      <c r="M1087" s="3">
        <f>(G1087*2) * Dashboard!$I$13 * (Dashboard!$D$12 / 365) * 'Lookups and Calculations'!$F$12</f>
        <v>1602.0878730267946</v>
      </c>
      <c r="N1087" s="12">
        <f>H1087 * Dashboard!$I$14 * Dashboard!$I$15 * (Dashboard!$D$12 / 365) * 'Lookups and Calculations'!$F$12</f>
        <v>0</v>
      </c>
    </row>
    <row r="1088" spans="1:14" x14ac:dyDescent="0.35">
      <c r="A1088" s="2">
        <v>1087</v>
      </c>
      <c r="B1088" s="11">
        <v>1.274683448409764</v>
      </c>
      <c r="C1088" s="11">
        <v>-2.1217126517942373</v>
      </c>
      <c r="D1088" s="3">
        <f>B1088*Dashboard!$D$11*Dashboard!$D$10*SQRT(Dashboard!$D$12/365)</f>
        <v>316480.65840236802</v>
      </c>
      <c r="E1088" s="3">
        <f>IF(Dashboard!$I$3,C1088*Dashboard!$E$11*Dashboard!$E$10*SQRT(Dashboard!$D$12/365),0)</f>
        <v>-1053565.1307282338</v>
      </c>
      <c r="F1088" s="3">
        <f>D1088+IF(Dashboard!$I$3,E1088,0)</f>
        <v>-737084.47232586588</v>
      </c>
      <c r="G1088" s="3">
        <f>IF(Dashboard!$I$4, ('Lookups and Calculations'!$F$9) / (1 - 'Lookups and Calculations'!$F$10), 'Lookups and Calculations'!$F$9)</f>
        <v>1951878.888340465</v>
      </c>
      <c r="H1088" s="12">
        <f t="shared" si="32"/>
        <v>0</v>
      </c>
      <c r="I1088" s="12">
        <f t="shared" si="33"/>
        <v>0</v>
      </c>
      <c r="J1088" s="13">
        <f>(1 - Dashboard!$I$9) * H1088 * Dashboard!$I$8 * 'Lookups and Calculations'!$F$12</f>
        <v>0</v>
      </c>
      <c r="K1088" s="12">
        <f>(1 - Dashboard!$I$11) * I1088 * Dashboard!$I$10 * 'Lookups and Calculations'!$F$12</f>
        <v>0</v>
      </c>
      <c r="L1088" s="12">
        <f>(H1088 - I1088) * Dashboard!$I$13 * (Dashboard!$D$12 / 365) * 'Lookups and Calculations'!$F$12</f>
        <v>0</v>
      </c>
      <c r="M1088" s="3">
        <f>(G1088*2) * Dashboard!$I$13 * (Dashboard!$D$12 / 365) * 'Lookups and Calculations'!$F$12</f>
        <v>1602.0878730267946</v>
      </c>
      <c r="N1088" s="12">
        <f>H1088 * Dashboard!$I$14 * Dashboard!$I$15 * (Dashboard!$D$12 / 365) * 'Lookups and Calculations'!$F$12</f>
        <v>0</v>
      </c>
    </row>
    <row r="1089" spans="1:14" x14ac:dyDescent="0.35">
      <c r="A1089" s="2">
        <v>1088</v>
      </c>
      <c r="B1089" s="11">
        <v>0.49386884778801171</v>
      </c>
      <c r="C1089" s="11">
        <v>-1.8910577308400605</v>
      </c>
      <c r="D1089" s="3">
        <f>B1089*Dashboard!$D$11*Dashboard!$D$10*SQRT(Dashboard!$D$12/365)</f>
        <v>122618.62998798752</v>
      </c>
      <c r="E1089" s="3">
        <f>IF(Dashboard!$I$3,C1089*Dashboard!$E$11*Dashboard!$E$10*SQRT(Dashboard!$D$12/365),0)</f>
        <v>-939030.30823815952</v>
      </c>
      <c r="F1089" s="3">
        <f>D1089+IF(Dashboard!$I$3,E1089,0)</f>
        <v>-816411.67825017194</v>
      </c>
      <c r="G1089" s="3">
        <f>IF(Dashboard!$I$4, ('Lookups and Calculations'!$F$9) / (1 - 'Lookups and Calculations'!$F$10), 'Lookups and Calculations'!$F$9)</f>
        <v>1951878.888340465</v>
      </c>
      <c r="H1089" s="12">
        <f t="shared" si="32"/>
        <v>0</v>
      </c>
      <c r="I1089" s="12">
        <f t="shared" si="33"/>
        <v>0</v>
      </c>
      <c r="J1089" s="13">
        <f>(1 - Dashboard!$I$9) * H1089 * Dashboard!$I$8 * 'Lookups and Calculations'!$F$12</f>
        <v>0</v>
      </c>
      <c r="K1089" s="12">
        <f>(1 - Dashboard!$I$11) * I1089 * Dashboard!$I$10 * 'Lookups and Calculations'!$F$12</f>
        <v>0</v>
      </c>
      <c r="L1089" s="12">
        <f>(H1089 - I1089) * Dashboard!$I$13 * (Dashboard!$D$12 / 365) * 'Lookups and Calculations'!$F$12</f>
        <v>0</v>
      </c>
      <c r="M1089" s="3">
        <f>(G1089*2) * Dashboard!$I$13 * (Dashboard!$D$12 / 365) * 'Lookups and Calculations'!$F$12</f>
        <v>1602.0878730267946</v>
      </c>
      <c r="N1089" s="12">
        <f>H1089 * Dashboard!$I$14 * Dashboard!$I$15 * (Dashboard!$D$12 / 365) * 'Lookups and Calculations'!$F$12</f>
        <v>0</v>
      </c>
    </row>
    <row r="1090" spans="1:14" x14ac:dyDescent="0.35">
      <c r="A1090" s="2">
        <v>1089</v>
      </c>
      <c r="B1090" s="11">
        <v>0.31978688347858319</v>
      </c>
      <c r="C1090" s="11">
        <v>1.4473828843607612</v>
      </c>
      <c r="D1090" s="3">
        <f>B1090*Dashboard!$D$11*Dashboard!$D$10*SQRT(Dashboard!$D$12/365)</f>
        <v>79397.252359402424</v>
      </c>
      <c r="E1090" s="3">
        <f>IF(Dashboard!$I$3,C1090*Dashboard!$E$11*Dashboard!$E$10*SQRT(Dashboard!$D$12/365),0)</f>
        <v>718717.55889554776</v>
      </c>
      <c r="F1090" s="3">
        <f>D1090+IF(Dashboard!$I$3,E1090,0)</f>
        <v>798114.81125495024</v>
      </c>
      <c r="G1090" s="3">
        <f>IF(Dashboard!$I$4, ('Lookups and Calculations'!$F$9) / (1 - 'Lookups and Calculations'!$F$10), 'Lookups and Calculations'!$F$9)</f>
        <v>1951878.888340465</v>
      </c>
      <c r="H1090" s="12">
        <f t="shared" si="32"/>
        <v>0</v>
      </c>
      <c r="I1090" s="12">
        <f t="shared" si="33"/>
        <v>0</v>
      </c>
      <c r="J1090" s="13">
        <f>(1 - Dashboard!$I$9) * H1090 * Dashboard!$I$8 * 'Lookups and Calculations'!$F$12</f>
        <v>0</v>
      </c>
      <c r="K1090" s="12">
        <f>(1 - Dashboard!$I$11) * I1090 * Dashboard!$I$10 * 'Lookups and Calculations'!$F$12</f>
        <v>0</v>
      </c>
      <c r="L1090" s="12">
        <f>(H1090 - I1090) * Dashboard!$I$13 * (Dashboard!$D$12 / 365) * 'Lookups and Calculations'!$F$12</f>
        <v>0</v>
      </c>
      <c r="M1090" s="3">
        <f>(G1090*2) * Dashboard!$I$13 * (Dashboard!$D$12 / 365) * 'Lookups and Calculations'!$F$12</f>
        <v>1602.0878730267946</v>
      </c>
      <c r="N1090" s="12">
        <f>H1090 * Dashboard!$I$14 * Dashboard!$I$15 * (Dashboard!$D$12 / 365) * 'Lookups and Calculations'!$F$12</f>
        <v>0</v>
      </c>
    </row>
    <row r="1091" spans="1:14" x14ac:dyDescent="0.35">
      <c r="A1091" s="2">
        <v>1090</v>
      </c>
      <c r="B1091" s="11">
        <v>1.5932148607516459</v>
      </c>
      <c r="C1091" s="11">
        <v>0.16589462233730509</v>
      </c>
      <c r="D1091" s="3">
        <f>B1091*Dashboard!$D$11*Dashboard!$D$10*SQRT(Dashboard!$D$12/365)</f>
        <v>395566.20017005911</v>
      </c>
      <c r="E1091" s="3">
        <f>IF(Dashboard!$I$3,C1091*Dashboard!$E$11*Dashboard!$E$10*SQRT(Dashboard!$D$12/365),0)</f>
        <v>82377.219800291772</v>
      </c>
      <c r="F1091" s="3">
        <f>D1091+IF(Dashboard!$I$3,E1091,0)</f>
        <v>477943.41997035086</v>
      </c>
      <c r="G1091" s="3">
        <f>IF(Dashboard!$I$4, ('Lookups and Calculations'!$F$9) / (1 - 'Lookups and Calculations'!$F$10), 'Lookups and Calculations'!$F$9)</f>
        <v>1951878.888340465</v>
      </c>
      <c r="H1091" s="12">
        <f t="shared" ref="H1091:H1154" si="34">MAX(0,F1091-G1091)</f>
        <v>0</v>
      </c>
      <c r="I1091" s="12">
        <f t="shared" ref="I1091:I1154" si="35">MAX(0,-F1091-G1091)</f>
        <v>0</v>
      </c>
      <c r="J1091" s="13">
        <f>(1 - Dashboard!$I$9) * H1091 * Dashboard!$I$8 * 'Lookups and Calculations'!$F$12</f>
        <v>0</v>
      </c>
      <c r="K1091" s="12">
        <f>(1 - Dashboard!$I$11) * I1091 * Dashboard!$I$10 * 'Lookups and Calculations'!$F$12</f>
        <v>0</v>
      </c>
      <c r="L1091" s="12">
        <f>(H1091 - I1091) * Dashboard!$I$13 * (Dashboard!$D$12 / 365) * 'Lookups and Calculations'!$F$12</f>
        <v>0</v>
      </c>
      <c r="M1091" s="3">
        <f>(G1091*2) * Dashboard!$I$13 * (Dashboard!$D$12 / 365) * 'Lookups and Calculations'!$F$12</f>
        <v>1602.0878730267946</v>
      </c>
      <c r="N1091" s="12">
        <f>H1091 * Dashboard!$I$14 * Dashboard!$I$15 * (Dashboard!$D$12 / 365) * 'Lookups and Calculations'!$F$12</f>
        <v>0</v>
      </c>
    </row>
    <row r="1092" spans="1:14" x14ac:dyDescent="0.35">
      <c r="A1092" s="2">
        <v>1091</v>
      </c>
      <c r="B1092" s="11">
        <v>-0.35922343932833517</v>
      </c>
      <c r="C1092" s="11">
        <v>1.5656607300005345</v>
      </c>
      <c r="D1092" s="3">
        <f>B1092*Dashboard!$D$11*Dashboard!$D$10*SQRT(Dashboard!$D$12/365)</f>
        <v>-89188.630113637686</v>
      </c>
      <c r="E1092" s="3">
        <f>IF(Dashboard!$I$3,C1092*Dashboard!$E$11*Dashboard!$E$10*SQRT(Dashboard!$D$12/365),0)</f>
        <v>777450.02382115473</v>
      </c>
      <c r="F1092" s="3">
        <f>D1092+IF(Dashboard!$I$3,E1092,0)</f>
        <v>688261.39370751707</v>
      </c>
      <c r="G1092" s="3">
        <f>IF(Dashboard!$I$4, ('Lookups and Calculations'!$F$9) / (1 - 'Lookups and Calculations'!$F$10), 'Lookups and Calculations'!$F$9)</f>
        <v>1951878.888340465</v>
      </c>
      <c r="H1092" s="12">
        <f t="shared" si="34"/>
        <v>0</v>
      </c>
      <c r="I1092" s="12">
        <f t="shared" si="35"/>
        <v>0</v>
      </c>
      <c r="J1092" s="13">
        <f>(1 - Dashboard!$I$9) * H1092 * Dashboard!$I$8 * 'Lookups and Calculations'!$F$12</f>
        <v>0</v>
      </c>
      <c r="K1092" s="12">
        <f>(1 - Dashboard!$I$11) * I1092 * Dashboard!$I$10 * 'Lookups and Calculations'!$F$12</f>
        <v>0</v>
      </c>
      <c r="L1092" s="12">
        <f>(H1092 - I1092) * Dashboard!$I$13 * (Dashboard!$D$12 / 365) * 'Lookups and Calculations'!$F$12</f>
        <v>0</v>
      </c>
      <c r="M1092" s="3">
        <f>(G1092*2) * Dashboard!$I$13 * (Dashboard!$D$12 / 365) * 'Lookups and Calculations'!$F$12</f>
        <v>1602.0878730267946</v>
      </c>
      <c r="N1092" s="12">
        <f>H1092 * Dashboard!$I$14 * Dashboard!$I$15 * (Dashboard!$D$12 / 365) * 'Lookups and Calculations'!$F$12</f>
        <v>0</v>
      </c>
    </row>
    <row r="1093" spans="1:14" x14ac:dyDescent="0.35">
      <c r="A1093" s="2">
        <v>1092</v>
      </c>
      <c r="B1093" s="11">
        <v>-1.2912533004153381E-2</v>
      </c>
      <c r="C1093" s="11">
        <v>-0.31383309879732946</v>
      </c>
      <c r="D1093" s="3">
        <f>B1093*Dashboard!$D$11*Dashboard!$D$10*SQRT(Dashboard!$D$12/365)</f>
        <v>-3205.9465053029285</v>
      </c>
      <c r="E1093" s="3">
        <f>IF(Dashboard!$I$3,C1093*Dashboard!$E$11*Dashboard!$E$10*SQRT(Dashboard!$D$12/365),0)</f>
        <v>-155838.07236179913</v>
      </c>
      <c r="F1093" s="3">
        <f>D1093+IF(Dashboard!$I$3,E1093,0)</f>
        <v>-159044.01886710207</v>
      </c>
      <c r="G1093" s="3">
        <f>IF(Dashboard!$I$4, ('Lookups and Calculations'!$F$9) / (1 - 'Lookups and Calculations'!$F$10), 'Lookups and Calculations'!$F$9)</f>
        <v>1951878.888340465</v>
      </c>
      <c r="H1093" s="12">
        <f t="shared" si="34"/>
        <v>0</v>
      </c>
      <c r="I1093" s="12">
        <f t="shared" si="35"/>
        <v>0</v>
      </c>
      <c r="J1093" s="13">
        <f>(1 - Dashboard!$I$9) * H1093 * Dashboard!$I$8 * 'Lookups and Calculations'!$F$12</f>
        <v>0</v>
      </c>
      <c r="K1093" s="12">
        <f>(1 - Dashboard!$I$11) * I1093 * Dashboard!$I$10 * 'Lookups and Calculations'!$F$12</f>
        <v>0</v>
      </c>
      <c r="L1093" s="12">
        <f>(H1093 - I1093) * Dashboard!$I$13 * (Dashboard!$D$12 / 365) * 'Lookups and Calculations'!$F$12</f>
        <v>0</v>
      </c>
      <c r="M1093" s="3">
        <f>(G1093*2) * Dashboard!$I$13 * (Dashboard!$D$12 / 365) * 'Lookups and Calculations'!$F$12</f>
        <v>1602.0878730267946</v>
      </c>
      <c r="N1093" s="12">
        <f>H1093 * Dashboard!$I$14 * Dashboard!$I$15 * (Dashboard!$D$12 / 365) * 'Lookups and Calculations'!$F$12</f>
        <v>0</v>
      </c>
    </row>
    <row r="1094" spans="1:14" x14ac:dyDescent="0.35">
      <c r="A1094" s="2">
        <v>1093</v>
      </c>
      <c r="B1094" s="11">
        <v>0.80783716527583638</v>
      </c>
      <c r="C1094" s="11">
        <v>-0.49974249971097129</v>
      </c>
      <c r="D1094" s="3">
        <f>B1094*Dashboard!$D$11*Dashboard!$D$10*SQRT(Dashboard!$D$12/365)</f>
        <v>200571.23850423796</v>
      </c>
      <c r="E1094" s="3">
        <f>IF(Dashboard!$I$3,C1094*Dashboard!$E$11*Dashboard!$E$10*SQRT(Dashboard!$D$12/365),0)</f>
        <v>-248153.90132740024</v>
      </c>
      <c r="F1094" s="3">
        <f>D1094+IF(Dashboard!$I$3,E1094,0)</f>
        <v>-47582.662823162274</v>
      </c>
      <c r="G1094" s="3">
        <f>IF(Dashboard!$I$4, ('Lookups and Calculations'!$F$9) / (1 - 'Lookups and Calculations'!$F$10), 'Lookups and Calculations'!$F$9)</f>
        <v>1951878.888340465</v>
      </c>
      <c r="H1094" s="12">
        <f t="shared" si="34"/>
        <v>0</v>
      </c>
      <c r="I1094" s="12">
        <f t="shared" si="35"/>
        <v>0</v>
      </c>
      <c r="J1094" s="13">
        <f>(1 - Dashboard!$I$9) * H1094 * Dashboard!$I$8 * 'Lookups and Calculations'!$F$12</f>
        <v>0</v>
      </c>
      <c r="K1094" s="12">
        <f>(1 - Dashboard!$I$11) * I1094 * Dashboard!$I$10 * 'Lookups and Calculations'!$F$12</f>
        <v>0</v>
      </c>
      <c r="L1094" s="12">
        <f>(H1094 - I1094) * Dashboard!$I$13 * (Dashboard!$D$12 / 365) * 'Lookups and Calculations'!$F$12</f>
        <v>0</v>
      </c>
      <c r="M1094" s="3">
        <f>(G1094*2) * Dashboard!$I$13 * (Dashboard!$D$12 / 365) * 'Lookups and Calculations'!$F$12</f>
        <v>1602.0878730267946</v>
      </c>
      <c r="N1094" s="12">
        <f>H1094 * Dashboard!$I$14 * Dashboard!$I$15 * (Dashboard!$D$12 / 365) * 'Lookups and Calculations'!$F$12</f>
        <v>0</v>
      </c>
    </row>
    <row r="1095" spans="1:14" x14ac:dyDescent="0.35">
      <c r="A1095" s="2">
        <v>1094</v>
      </c>
      <c r="B1095" s="11">
        <v>0.42491478649057474</v>
      </c>
      <c r="C1095" s="11">
        <v>-0.51712941286829828</v>
      </c>
      <c r="D1095" s="3">
        <f>B1095*Dashboard!$D$11*Dashboard!$D$10*SQRT(Dashboard!$D$12/365)</f>
        <v>105498.59383614526</v>
      </c>
      <c r="E1095" s="3">
        <f>IF(Dashboard!$I$3,C1095*Dashboard!$E$11*Dashboard!$E$10*SQRT(Dashboard!$D$12/365),0)</f>
        <v>-256787.60835557329</v>
      </c>
      <c r="F1095" s="3">
        <f>D1095+IF(Dashboard!$I$3,E1095,0)</f>
        <v>-151289.01451942802</v>
      </c>
      <c r="G1095" s="3">
        <f>IF(Dashboard!$I$4, ('Lookups and Calculations'!$F$9) / (1 - 'Lookups and Calculations'!$F$10), 'Lookups and Calculations'!$F$9)</f>
        <v>1951878.888340465</v>
      </c>
      <c r="H1095" s="12">
        <f t="shared" si="34"/>
        <v>0</v>
      </c>
      <c r="I1095" s="12">
        <f t="shared" si="35"/>
        <v>0</v>
      </c>
      <c r="J1095" s="13">
        <f>(1 - Dashboard!$I$9) * H1095 * Dashboard!$I$8 * 'Lookups and Calculations'!$F$12</f>
        <v>0</v>
      </c>
      <c r="K1095" s="12">
        <f>(1 - Dashboard!$I$11) * I1095 * Dashboard!$I$10 * 'Lookups and Calculations'!$F$12</f>
        <v>0</v>
      </c>
      <c r="L1095" s="12">
        <f>(H1095 - I1095) * Dashboard!$I$13 * (Dashboard!$D$12 / 365) * 'Lookups and Calculations'!$F$12</f>
        <v>0</v>
      </c>
      <c r="M1095" s="3">
        <f>(G1095*2) * Dashboard!$I$13 * (Dashboard!$D$12 / 365) * 'Lookups and Calculations'!$F$12</f>
        <v>1602.0878730267946</v>
      </c>
      <c r="N1095" s="12">
        <f>H1095 * Dashboard!$I$14 * Dashboard!$I$15 * (Dashboard!$D$12 / 365) * 'Lookups and Calculations'!$F$12</f>
        <v>0</v>
      </c>
    </row>
    <row r="1096" spans="1:14" x14ac:dyDescent="0.35">
      <c r="A1096" s="2">
        <v>1095</v>
      </c>
      <c r="B1096" s="11">
        <v>1.7373517580831377</v>
      </c>
      <c r="C1096" s="11">
        <v>-0.78349092535542397</v>
      </c>
      <c r="D1096" s="3">
        <f>B1096*Dashboard!$D$11*Dashboard!$D$10*SQRT(Dashboard!$D$12/365)</f>
        <v>431352.76366898441</v>
      </c>
      <c r="E1096" s="3">
        <f>IF(Dashboard!$I$3,C1096*Dashboard!$E$11*Dashboard!$E$10*SQRT(Dashboard!$D$12/365),0)</f>
        <v>-389053.02209440031</v>
      </c>
      <c r="F1096" s="3">
        <f>D1096+IF(Dashboard!$I$3,E1096,0)</f>
        <v>42299.741574584099</v>
      </c>
      <c r="G1096" s="3">
        <f>IF(Dashboard!$I$4, ('Lookups and Calculations'!$F$9) / (1 - 'Lookups and Calculations'!$F$10), 'Lookups and Calculations'!$F$9)</f>
        <v>1951878.888340465</v>
      </c>
      <c r="H1096" s="12">
        <f t="shared" si="34"/>
        <v>0</v>
      </c>
      <c r="I1096" s="12">
        <f t="shared" si="35"/>
        <v>0</v>
      </c>
      <c r="J1096" s="13">
        <f>(1 - Dashboard!$I$9) * H1096 * Dashboard!$I$8 * 'Lookups and Calculations'!$F$12</f>
        <v>0</v>
      </c>
      <c r="K1096" s="12">
        <f>(1 - Dashboard!$I$11) * I1096 * Dashboard!$I$10 * 'Lookups and Calculations'!$F$12</f>
        <v>0</v>
      </c>
      <c r="L1096" s="12">
        <f>(H1096 - I1096) * Dashboard!$I$13 * (Dashboard!$D$12 / 365) * 'Lookups and Calculations'!$F$12</f>
        <v>0</v>
      </c>
      <c r="M1096" s="3">
        <f>(G1096*2) * Dashboard!$I$13 * (Dashboard!$D$12 / 365) * 'Lookups and Calculations'!$F$12</f>
        <v>1602.0878730267946</v>
      </c>
      <c r="N1096" s="12">
        <f>H1096 * Dashboard!$I$14 * Dashboard!$I$15 * (Dashboard!$D$12 / 365) * 'Lookups and Calculations'!$F$12</f>
        <v>0</v>
      </c>
    </row>
    <row r="1097" spans="1:14" x14ac:dyDescent="0.35">
      <c r="A1097" s="2">
        <v>1096</v>
      </c>
      <c r="B1097" s="11">
        <v>1.6491022118702219</v>
      </c>
      <c r="C1097" s="11">
        <v>0.42572386961121983</v>
      </c>
      <c r="D1097" s="3">
        <f>B1097*Dashboard!$D$11*Dashboard!$D$10*SQRT(Dashboard!$D$12/365)</f>
        <v>409442.01043529558</v>
      </c>
      <c r="E1097" s="3">
        <f>IF(Dashboard!$I$3,C1097*Dashboard!$E$11*Dashboard!$E$10*SQRT(Dashboard!$D$12/365),0)</f>
        <v>211398.94884529931</v>
      </c>
      <c r="F1097" s="3">
        <f>D1097+IF(Dashboard!$I$3,E1097,0)</f>
        <v>620840.95928059495</v>
      </c>
      <c r="G1097" s="3">
        <f>IF(Dashboard!$I$4, ('Lookups and Calculations'!$F$9) / (1 - 'Lookups and Calculations'!$F$10), 'Lookups and Calculations'!$F$9)</f>
        <v>1951878.888340465</v>
      </c>
      <c r="H1097" s="12">
        <f t="shared" si="34"/>
        <v>0</v>
      </c>
      <c r="I1097" s="12">
        <f t="shared" si="35"/>
        <v>0</v>
      </c>
      <c r="J1097" s="13">
        <f>(1 - Dashboard!$I$9) * H1097 * Dashboard!$I$8 * 'Lookups and Calculations'!$F$12</f>
        <v>0</v>
      </c>
      <c r="K1097" s="12">
        <f>(1 - Dashboard!$I$11) * I1097 * Dashboard!$I$10 * 'Lookups and Calculations'!$F$12</f>
        <v>0</v>
      </c>
      <c r="L1097" s="12">
        <f>(H1097 - I1097) * Dashboard!$I$13 * (Dashboard!$D$12 / 365) * 'Lookups and Calculations'!$F$12</f>
        <v>0</v>
      </c>
      <c r="M1097" s="3">
        <f>(G1097*2) * Dashboard!$I$13 * (Dashboard!$D$12 / 365) * 'Lookups and Calculations'!$F$12</f>
        <v>1602.0878730267946</v>
      </c>
      <c r="N1097" s="12">
        <f>H1097 * Dashboard!$I$14 * Dashboard!$I$15 * (Dashboard!$D$12 / 365) * 'Lookups and Calculations'!$F$12</f>
        <v>0</v>
      </c>
    </row>
    <row r="1098" spans="1:14" x14ac:dyDescent="0.35">
      <c r="A1098" s="2">
        <v>1097</v>
      </c>
      <c r="B1098" s="11">
        <v>-9.5427406115487473E-2</v>
      </c>
      <c r="C1098" s="11">
        <v>-0.88917285564862136</v>
      </c>
      <c r="D1098" s="3">
        <f>B1098*Dashboard!$D$11*Dashboard!$D$10*SQRT(Dashboard!$D$12/365)</f>
        <v>-23692.884970568113</v>
      </c>
      <c r="E1098" s="3">
        <f>IF(Dashboard!$I$3,C1098*Dashboard!$E$11*Dashboard!$E$10*SQRT(Dashboard!$D$12/365),0)</f>
        <v>-441530.81479210942</v>
      </c>
      <c r="F1098" s="3">
        <f>D1098+IF(Dashboard!$I$3,E1098,0)</f>
        <v>-465223.69976267754</v>
      </c>
      <c r="G1098" s="3">
        <f>IF(Dashboard!$I$4, ('Lookups and Calculations'!$F$9) / (1 - 'Lookups and Calculations'!$F$10), 'Lookups and Calculations'!$F$9)</f>
        <v>1951878.888340465</v>
      </c>
      <c r="H1098" s="12">
        <f t="shared" si="34"/>
        <v>0</v>
      </c>
      <c r="I1098" s="12">
        <f t="shared" si="35"/>
        <v>0</v>
      </c>
      <c r="J1098" s="13">
        <f>(1 - Dashboard!$I$9) * H1098 * Dashboard!$I$8 * 'Lookups and Calculations'!$F$12</f>
        <v>0</v>
      </c>
      <c r="K1098" s="12">
        <f>(1 - Dashboard!$I$11) * I1098 * Dashboard!$I$10 * 'Lookups and Calculations'!$F$12</f>
        <v>0</v>
      </c>
      <c r="L1098" s="12">
        <f>(H1098 - I1098) * Dashboard!$I$13 * (Dashboard!$D$12 / 365) * 'Lookups and Calculations'!$F$12</f>
        <v>0</v>
      </c>
      <c r="M1098" s="3">
        <f>(G1098*2) * Dashboard!$I$13 * (Dashboard!$D$12 / 365) * 'Lookups and Calculations'!$F$12</f>
        <v>1602.0878730267946</v>
      </c>
      <c r="N1098" s="12">
        <f>H1098 * Dashboard!$I$14 * Dashboard!$I$15 * (Dashboard!$D$12 / 365) * 'Lookups and Calculations'!$F$12</f>
        <v>0</v>
      </c>
    </row>
    <row r="1099" spans="1:14" x14ac:dyDescent="0.35">
      <c r="A1099" s="2">
        <v>1098</v>
      </c>
      <c r="B1099" s="11">
        <v>1.0380246272823197</v>
      </c>
      <c r="C1099" s="11">
        <v>0.78124318123068215</v>
      </c>
      <c r="D1099" s="3">
        <f>B1099*Dashboard!$D$11*Dashboard!$D$10*SQRT(Dashboard!$D$12/365)</f>
        <v>257722.58821593778</v>
      </c>
      <c r="E1099" s="3">
        <f>IF(Dashboard!$I$3,C1099*Dashboard!$E$11*Dashboard!$E$10*SQRT(Dashboard!$D$12/365),0)</f>
        <v>387936.87433017575</v>
      </c>
      <c r="F1099" s="3">
        <f>D1099+IF(Dashboard!$I$3,E1099,0)</f>
        <v>645659.46254611353</v>
      </c>
      <c r="G1099" s="3">
        <f>IF(Dashboard!$I$4, ('Lookups and Calculations'!$F$9) / (1 - 'Lookups and Calculations'!$F$10), 'Lookups and Calculations'!$F$9)</f>
        <v>1951878.888340465</v>
      </c>
      <c r="H1099" s="12">
        <f t="shared" si="34"/>
        <v>0</v>
      </c>
      <c r="I1099" s="12">
        <f t="shared" si="35"/>
        <v>0</v>
      </c>
      <c r="J1099" s="13">
        <f>(1 - Dashboard!$I$9) * H1099 * Dashboard!$I$8 * 'Lookups and Calculations'!$F$12</f>
        <v>0</v>
      </c>
      <c r="K1099" s="12">
        <f>(1 - Dashboard!$I$11) * I1099 * Dashboard!$I$10 * 'Lookups and Calculations'!$F$12</f>
        <v>0</v>
      </c>
      <c r="L1099" s="12">
        <f>(H1099 - I1099) * Dashboard!$I$13 * (Dashboard!$D$12 / 365) * 'Lookups and Calculations'!$F$12</f>
        <v>0</v>
      </c>
      <c r="M1099" s="3">
        <f>(G1099*2) * Dashboard!$I$13 * (Dashboard!$D$12 / 365) * 'Lookups and Calculations'!$F$12</f>
        <v>1602.0878730267946</v>
      </c>
      <c r="N1099" s="12">
        <f>H1099 * Dashboard!$I$14 * Dashboard!$I$15 * (Dashboard!$D$12 / 365) * 'Lookups and Calculations'!$F$12</f>
        <v>0</v>
      </c>
    </row>
    <row r="1100" spans="1:14" x14ac:dyDescent="0.35">
      <c r="A1100" s="2">
        <v>1099</v>
      </c>
      <c r="B1100" s="11">
        <v>1.3143301436766859</v>
      </c>
      <c r="C1100" s="11">
        <v>0.56706028057343671</v>
      </c>
      <c r="D1100" s="3">
        <f>B1100*Dashboard!$D$11*Dashboard!$D$10*SQRT(Dashboard!$D$12/365)</f>
        <v>326324.20994232642</v>
      </c>
      <c r="E1100" s="3">
        <f>IF(Dashboard!$I$3,C1100*Dashboard!$E$11*Dashboard!$E$10*SQRT(Dashboard!$D$12/365),0)</f>
        <v>281581.45643705234</v>
      </c>
      <c r="F1100" s="3">
        <f>D1100+IF(Dashboard!$I$3,E1100,0)</f>
        <v>607905.66637937876</v>
      </c>
      <c r="G1100" s="3">
        <f>IF(Dashboard!$I$4, ('Lookups and Calculations'!$F$9) / (1 - 'Lookups and Calculations'!$F$10), 'Lookups and Calculations'!$F$9)</f>
        <v>1951878.888340465</v>
      </c>
      <c r="H1100" s="12">
        <f t="shared" si="34"/>
        <v>0</v>
      </c>
      <c r="I1100" s="12">
        <f t="shared" si="35"/>
        <v>0</v>
      </c>
      <c r="J1100" s="13">
        <f>(1 - Dashboard!$I$9) * H1100 * Dashboard!$I$8 * 'Lookups and Calculations'!$F$12</f>
        <v>0</v>
      </c>
      <c r="K1100" s="12">
        <f>(1 - Dashboard!$I$11) * I1100 * Dashboard!$I$10 * 'Lookups and Calculations'!$F$12</f>
        <v>0</v>
      </c>
      <c r="L1100" s="12">
        <f>(H1100 - I1100) * Dashboard!$I$13 * (Dashboard!$D$12 / 365) * 'Lookups and Calculations'!$F$12</f>
        <v>0</v>
      </c>
      <c r="M1100" s="3">
        <f>(G1100*2) * Dashboard!$I$13 * (Dashboard!$D$12 / 365) * 'Lookups and Calculations'!$F$12</f>
        <v>1602.0878730267946</v>
      </c>
      <c r="N1100" s="12">
        <f>H1100 * Dashboard!$I$14 * Dashboard!$I$15 * (Dashboard!$D$12 / 365) * 'Lookups and Calculations'!$F$12</f>
        <v>0</v>
      </c>
    </row>
    <row r="1101" spans="1:14" x14ac:dyDescent="0.35">
      <c r="A1101" s="2">
        <v>1100</v>
      </c>
      <c r="B1101" s="11">
        <v>1.5659351044789678</v>
      </c>
      <c r="C1101" s="11">
        <v>0.63599848050715047</v>
      </c>
      <c r="D1101" s="3">
        <f>B1101*Dashboard!$D$11*Dashboard!$D$10*SQRT(Dashboard!$D$12/365)</f>
        <v>388793.13409078738</v>
      </c>
      <c r="E1101" s="3">
        <f>IF(Dashboard!$I$3,C1101*Dashboard!$E$11*Dashboard!$E$10*SQRT(Dashboard!$D$12/365),0)</f>
        <v>315813.65256592561</v>
      </c>
      <c r="F1101" s="3">
        <f>D1101+IF(Dashboard!$I$3,E1101,0)</f>
        <v>704606.786656713</v>
      </c>
      <c r="G1101" s="3">
        <f>IF(Dashboard!$I$4, ('Lookups and Calculations'!$F$9) / (1 - 'Lookups and Calculations'!$F$10), 'Lookups and Calculations'!$F$9)</f>
        <v>1951878.888340465</v>
      </c>
      <c r="H1101" s="12">
        <f t="shared" si="34"/>
        <v>0</v>
      </c>
      <c r="I1101" s="12">
        <f t="shared" si="35"/>
        <v>0</v>
      </c>
      <c r="J1101" s="13">
        <f>(1 - Dashboard!$I$9) * H1101 * Dashboard!$I$8 * 'Lookups and Calculations'!$F$12</f>
        <v>0</v>
      </c>
      <c r="K1101" s="12">
        <f>(1 - Dashboard!$I$11) * I1101 * Dashboard!$I$10 * 'Lookups and Calculations'!$F$12</f>
        <v>0</v>
      </c>
      <c r="L1101" s="12">
        <f>(H1101 - I1101) * Dashboard!$I$13 * (Dashboard!$D$12 / 365) * 'Lookups and Calculations'!$F$12</f>
        <v>0</v>
      </c>
      <c r="M1101" s="3">
        <f>(G1101*2) * Dashboard!$I$13 * (Dashboard!$D$12 / 365) * 'Lookups and Calculations'!$F$12</f>
        <v>1602.0878730267946</v>
      </c>
      <c r="N1101" s="12">
        <f>H1101 * Dashboard!$I$14 * Dashboard!$I$15 * (Dashboard!$D$12 / 365) * 'Lookups and Calculations'!$F$12</f>
        <v>0</v>
      </c>
    </row>
    <row r="1102" spans="1:14" x14ac:dyDescent="0.35">
      <c r="A1102" s="2">
        <v>1101</v>
      </c>
      <c r="B1102" s="11">
        <v>0.27270426998749148</v>
      </c>
      <c r="C1102" s="11">
        <v>-0.99762609417325021</v>
      </c>
      <c r="D1102" s="3">
        <f>B1102*Dashboard!$D$11*Dashboard!$D$10*SQRT(Dashboard!$D$12/365)</f>
        <v>67707.497906597389</v>
      </c>
      <c r="E1102" s="3">
        <f>IF(Dashboard!$I$3,C1102*Dashboard!$E$11*Dashboard!$E$10*SQRT(Dashboard!$D$12/365),0)</f>
        <v>-495384.73809669743</v>
      </c>
      <c r="F1102" s="3">
        <f>D1102+IF(Dashboard!$I$3,E1102,0)</f>
        <v>-427677.24019010004</v>
      </c>
      <c r="G1102" s="3">
        <f>IF(Dashboard!$I$4, ('Lookups and Calculations'!$F$9) / (1 - 'Lookups and Calculations'!$F$10), 'Lookups and Calculations'!$F$9)</f>
        <v>1951878.888340465</v>
      </c>
      <c r="H1102" s="12">
        <f t="shared" si="34"/>
        <v>0</v>
      </c>
      <c r="I1102" s="12">
        <f t="shared" si="35"/>
        <v>0</v>
      </c>
      <c r="J1102" s="13">
        <f>(1 - Dashboard!$I$9) * H1102 * Dashboard!$I$8 * 'Lookups and Calculations'!$F$12</f>
        <v>0</v>
      </c>
      <c r="K1102" s="12">
        <f>(1 - Dashboard!$I$11) * I1102 * Dashboard!$I$10 * 'Lookups and Calculations'!$F$12</f>
        <v>0</v>
      </c>
      <c r="L1102" s="12">
        <f>(H1102 - I1102) * Dashboard!$I$13 * (Dashboard!$D$12 / 365) * 'Lookups and Calculations'!$F$12</f>
        <v>0</v>
      </c>
      <c r="M1102" s="3">
        <f>(G1102*2) * Dashboard!$I$13 * (Dashboard!$D$12 / 365) * 'Lookups and Calculations'!$F$12</f>
        <v>1602.0878730267946</v>
      </c>
      <c r="N1102" s="12">
        <f>H1102 * Dashboard!$I$14 * Dashboard!$I$15 * (Dashboard!$D$12 / 365) * 'Lookups and Calculations'!$F$12</f>
        <v>0</v>
      </c>
    </row>
    <row r="1103" spans="1:14" x14ac:dyDescent="0.35">
      <c r="A1103" s="2">
        <v>1102</v>
      </c>
      <c r="B1103" s="11">
        <v>-0.81522866952665207</v>
      </c>
      <c r="C1103" s="11">
        <v>-0.2803802707239052</v>
      </c>
      <c r="D1103" s="3">
        <f>B1103*Dashboard!$D$11*Dashboard!$D$10*SQRT(Dashboard!$D$12/365)</f>
        <v>-202406.41423731932</v>
      </c>
      <c r="E1103" s="3">
        <f>IF(Dashboard!$I$3,C1103*Dashboard!$E$11*Dashboard!$E$10*SQRT(Dashboard!$D$12/365),0)</f>
        <v>-139226.61785941804</v>
      </c>
      <c r="F1103" s="3">
        <f>D1103+IF(Dashboard!$I$3,E1103,0)</f>
        <v>-341633.03209673736</v>
      </c>
      <c r="G1103" s="3">
        <f>IF(Dashboard!$I$4, ('Lookups and Calculations'!$F$9) / (1 - 'Lookups and Calculations'!$F$10), 'Lookups and Calculations'!$F$9)</f>
        <v>1951878.888340465</v>
      </c>
      <c r="H1103" s="12">
        <f t="shared" si="34"/>
        <v>0</v>
      </c>
      <c r="I1103" s="12">
        <f t="shared" si="35"/>
        <v>0</v>
      </c>
      <c r="J1103" s="13">
        <f>(1 - Dashboard!$I$9) * H1103 * Dashboard!$I$8 * 'Lookups and Calculations'!$F$12</f>
        <v>0</v>
      </c>
      <c r="K1103" s="12">
        <f>(1 - Dashboard!$I$11) * I1103 * Dashboard!$I$10 * 'Lookups and Calculations'!$F$12</f>
        <v>0</v>
      </c>
      <c r="L1103" s="12">
        <f>(H1103 - I1103) * Dashboard!$I$13 * (Dashboard!$D$12 / 365) * 'Lookups and Calculations'!$F$12</f>
        <v>0</v>
      </c>
      <c r="M1103" s="3">
        <f>(G1103*2) * Dashboard!$I$13 * (Dashboard!$D$12 / 365) * 'Lookups and Calculations'!$F$12</f>
        <v>1602.0878730267946</v>
      </c>
      <c r="N1103" s="12">
        <f>H1103 * Dashboard!$I$14 * Dashboard!$I$15 * (Dashboard!$D$12 / 365) * 'Lookups and Calculations'!$F$12</f>
        <v>0</v>
      </c>
    </row>
    <row r="1104" spans="1:14" x14ac:dyDescent="0.35">
      <c r="A1104" s="2">
        <v>1103</v>
      </c>
      <c r="B1104" s="11">
        <v>0.12615804154804916</v>
      </c>
      <c r="C1104" s="11">
        <v>1.2002292319449621</v>
      </c>
      <c r="D1104" s="3">
        <f>B1104*Dashboard!$D$11*Dashboard!$D$10*SQRT(Dashboard!$D$12/365)</f>
        <v>31322.741423912303</v>
      </c>
      <c r="E1104" s="3">
        <f>IF(Dashboard!$I$3,C1104*Dashboard!$E$11*Dashboard!$E$10*SQRT(Dashboard!$D$12/365),0)</f>
        <v>595990.06801820872</v>
      </c>
      <c r="F1104" s="3">
        <f>D1104+IF(Dashboard!$I$3,E1104,0)</f>
        <v>627312.80944212107</v>
      </c>
      <c r="G1104" s="3">
        <f>IF(Dashboard!$I$4, ('Lookups and Calculations'!$F$9) / (1 - 'Lookups and Calculations'!$F$10), 'Lookups and Calculations'!$F$9)</f>
        <v>1951878.888340465</v>
      </c>
      <c r="H1104" s="12">
        <f t="shared" si="34"/>
        <v>0</v>
      </c>
      <c r="I1104" s="12">
        <f t="shared" si="35"/>
        <v>0</v>
      </c>
      <c r="J1104" s="13">
        <f>(1 - Dashboard!$I$9) * H1104 * Dashboard!$I$8 * 'Lookups and Calculations'!$F$12</f>
        <v>0</v>
      </c>
      <c r="K1104" s="12">
        <f>(1 - Dashboard!$I$11) * I1104 * Dashboard!$I$10 * 'Lookups and Calculations'!$F$12</f>
        <v>0</v>
      </c>
      <c r="L1104" s="12">
        <f>(H1104 - I1104) * Dashboard!$I$13 * (Dashboard!$D$12 / 365) * 'Lookups and Calculations'!$F$12</f>
        <v>0</v>
      </c>
      <c r="M1104" s="3">
        <f>(G1104*2) * Dashboard!$I$13 * (Dashboard!$D$12 / 365) * 'Lookups and Calculations'!$F$12</f>
        <v>1602.0878730267946</v>
      </c>
      <c r="N1104" s="12">
        <f>H1104 * Dashboard!$I$14 * Dashboard!$I$15 * (Dashboard!$D$12 / 365) * 'Lookups and Calculations'!$F$12</f>
        <v>0</v>
      </c>
    </row>
    <row r="1105" spans="1:14" x14ac:dyDescent="0.35">
      <c r="A1105" s="2">
        <v>1104</v>
      </c>
      <c r="B1105" s="11">
        <v>0.30120791611620046</v>
      </c>
      <c r="C1105" s="11">
        <v>0.36510815973449562</v>
      </c>
      <c r="D1105" s="3">
        <f>B1105*Dashboard!$D$11*Dashboard!$D$10*SQRT(Dashboard!$D$12/365)</f>
        <v>74784.433521424682</v>
      </c>
      <c r="E1105" s="3">
        <f>IF(Dashboard!$I$3,C1105*Dashboard!$E$11*Dashboard!$E$10*SQRT(Dashboard!$D$12/365),0)</f>
        <v>181299.39778382555</v>
      </c>
      <c r="F1105" s="3">
        <f>D1105+IF(Dashboard!$I$3,E1105,0)</f>
        <v>256083.83130525023</v>
      </c>
      <c r="G1105" s="3">
        <f>IF(Dashboard!$I$4, ('Lookups and Calculations'!$F$9) / (1 - 'Lookups and Calculations'!$F$10), 'Lookups and Calculations'!$F$9)</f>
        <v>1951878.888340465</v>
      </c>
      <c r="H1105" s="12">
        <f t="shared" si="34"/>
        <v>0</v>
      </c>
      <c r="I1105" s="12">
        <f t="shared" si="35"/>
        <v>0</v>
      </c>
      <c r="J1105" s="13">
        <f>(1 - Dashboard!$I$9) * H1105 * Dashboard!$I$8 * 'Lookups and Calculations'!$F$12</f>
        <v>0</v>
      </c>
      <c r="K1105" s="12">
        <f>(1 - Dashboard!$I$11) * I1105 * Dashboard!$I$10 * 'Lookups and Calculations'!$F$12</f>
        <v>0</v>
      </c>
      <c r="L1105" s="12">
        <f>(H1105 - I1105) * Dashboard!$I$13 * (Dashboard!$D$12 / 365) * 'Lookups and Calculations'!$F$12</f>
        <v>0</v>
      </c>
      <c r="M1105" s="3">
        <f>(G1105*2) * Dashboard!$I$13 * (Dashboard!$D$12 / 365) * 'Lookups and Calculations'!$F$12</f>
        <v>1602.0878730267946</v>
      </c>
      <c r="N1105" s="12">
        <f>H1105 * Dashboard!$I$14 * Dashboard!$I$15 * (Dashboard!$D$12 / 365) * 'Lookups and Calculations'!$F$12</f>
        <v>0</v>
      </c>
    </row>
    <row r="1106" spans="1:14" x14ac:dyDescent="0.35">
      <c r="A1106" s="2">
        <v>1105</v>
      </c>
      <c r="B1106" s="11">
        <v>0.2140196722611073</v>
      </c>
      <c r="C1106" s="11">
        <v>0.38997776083801322</v>
      </c>
      <c r="D1106" s="3">
        <f>B1106*Dashboard!$D$11*Dashboard!$D$10*SQRT(Dashboard!$D$12/365)</f>
        <v>53137.182312012388</v>
      </c>
      <c r="E1106" s="3">
        <f>IF(Dashboard!$I$3,C1106*Dashboard!$E$11*Dashboard!$E$10*SQRT(Dashboard!$D$12/365),0)</f>
        <v>193648.7347761034</v>
      </c>
      <c r="F1106" s="3">
        <f>D1106+IF(Dashboard!$I$3,E1106,0)</f>
        <v>246785.91708811579</v>
      </c>
      <c r="G1106" s="3">
        <f>IF(Dashboard!$I$4, ('Lookups and Calculations'!$F$9) / (1 - 'Lookups and Calculations'!$F$10), 'Lookups and Calculations'!$F$9)</f>
        <v>1951878.888340465</v>
      </c>
      <c r="H1106" s="12">
        <f t="shared" si="34"/>
        <v>0</v>
      </c>
      <c r="I1106" s="12">
        <f t="shared" si="35"/>
        <v>0</v>
      </c>
      <c r="J1106" s="13">
        <f>(1 - Dashboard!$I$9) * H1106 * Dashboard!$I$8 * 'Lookups and Calculations'!$F$12</f>
        <v>0</v>
      </c>
      <c r="K1106" s="12">
        <f>(1 - Dashboard!$I$11) * I1106 * Dashboard!$I$10 * 'Lookups and Calculations'!$F$12</f>
        <v>0</v>
      </c>
      <c r="L1106" s="12">
        <f>(H1106 - I1106) * Dashboard!$I$13 * (Dashboard!$D$12 / 365) * 'Lookups and Calculations'!$F$12</f>
        <v>0</v>
      </c>
      <c r="M1106" s="3">
        <f>(G1106*2) * Dashboard!$I$13 * (Dashboard!$D$12 / 365) * 'Lookups and Calculations'!$F$12</f>
        <v>1602.0878730267946</v>
      </c>
      <c r="N1106" s="12">
        <f>H1106 * Dashboard!$I$14 * Dashboard!$I$15 * (Dashboard!$D$12 / 365) * 'Lookups and Calculations'!$F$12</f>
        <v>0</v>
      </c>
    </row>
    <row r="1107" spans="1:14" x14ac:dyDescent="0.35">
      <c r="A1107" s="2">
        <v>1106</v>
      </c>
      <c r="B1107" s="11">
        <v>1.7173462670844946</v>
      </c>
      <c r="C1107" s="11">
        <v>1.7475218627768543</v>
      </c>
      <c r="D1107" s="3">
        <f>B1107*Dashboard!$D$11*Dashboard!$D$10*SQRT(Dashboard!$D$12/365)</f>
        <v>426385.76502252679</v>
      </c>
      <c r="E1107" s="3">
        <f>IF(Dashboard!$I$3,C1107*Dashboard!$E$11*Dashboard!$E$10*SQRT(Dashboard!$D$12/365),0)</f>
        <v>867755.63045730232</v>
      </c>
      <c r="F1107" s="3">
        <f>D1107+IF(Dashboard!$I$3,E1107,0)</f>
        <v>1294141.3954798291</v>
      </c>
      <c r="G1107" s="3">
        <f>IF(Dashboard!$I$4, ('Lookups and Calculations'!$F$9) / (1 - 'Lookups and Calculations'!$F$10), 'Lookups and Calculations'!$F$9)</f>
        <v>1951878.888340465</v>
      </c>
      <c r="H1107" s="12">
        <f t="shared" si="34"/>
        <v>0</v>
      </c>
      <c r="I1107" s="12">
        <f t="shared" si="35"/>
        <v>0</v>
      </c>
      <c r="J1107" s="13">
        <f>(1 - Dashboard!$I$9) * H1107 * Dashboard!$I$8 * 'Lookups and Calculations'!$F$12</f>
        <v>0</v>
      </c>
      <c r="K1107" s="12">
        <f>(1 - Dashboard!$I$11) * I1107 * Dashboard!$I$10 * 'Lookups and Calculations'!$F$12</f>
        <v>0</v>
      </c>
      <c r="L1107" s="12">
        <f>(H1107 - I1107) * Dashboard!$I$13 * (Dashboard!$D$12 / 365) * 'Lookups and Calculations'!$F$12</f>
        <v>0</v>
      </c>
      <c r="M1107" s="3">
        <f>(G1107*2) * Dashboard!$I$13 * (Dashboard!$D$12 / 365) * 'Lookups and Calculations'!$F$12</f>
        <v>1602.0878730267946</v>
      </c>
      <c r="N1107" s="12">
        <f>H1107 * Dashboard!$I$14 * Dashboard!$I$15 * (Dashboard!$D$12 / 365) * 'Lookups and Calculations'!$F$12</f>
        <v>0</v>
      </c>
    </row>
    <row r="1108" spans="1:14" x14ac:dyDescent="0.35">
      <c r="A1108" s="2">
        <v>1107</v>
      </c>
      <c r="B1108" s="11">
        <v>1.1914043710187996</v>
      </c>
      <c r="C1108" s="11">
        <v>-0.6574810547434462</v>
      </c>
      <c r="D1108" s="3">
        <f>B1108*Dashboard!$D$11*Dashboard!$D$10*SQRT(Dashboard!$D$12/365)</f>
        <v>295803.98194852762</v>
      </c>
      <c r="E1108" s="3">
        <f>IF(Dashboard!$I$3,C1108*Dashboard!$E$11*Dashboard!$E$10*SQRT(Dashboard!$D$12/365),0)</f>
        <v>-326481.11553010315</v>
      </c>
      <c r="F1108" s="3">
        <f>D1108+IF(Dashboard!$I$3,E1108,0)</f>
        <v>-30677.13358157553</v>
      </c>
      <c r="G1108" s="3">
        <f>IF(Dashboard!$I$4, ('Lookups and Calculations'!$F$9) / (1 - 'Lookups and Calculations'!$F$10), 'Lookups and Calculations'!$F$9)</f>
        <v>1951878.888340465</v>
      </c>
      <c r="H1108" s="12">
        <f t="shared" si="34"/>
        <v>0</v>
      </c>
      <c r="I1108" s="12">
        <f t="shared" si="35"/>
        <v>0</v>
      </c>
      <c r="J1108" s="13">
        <f>(1 - Dashboard!$I$9) * H1108 * Dashboard!$I$8 * 'Lookups and Calculations'!$F$12</f>
        <v>0</v>
      </c>
      <c r="K1108" s="12">
        <f>(1 - Dashboard!$I$11) * I1108 * Dashboard!$I$10 * 'Lookups and Calculations'!$F$12</f>
        <v>0</v>
      </c>
      <c r="L1108" s="12">
        <f>(H1108 - I1108) * Dashboard!$I$13 * (Dashboard!$D$12 / 365) * 'Lookups and Calculations'!$F$12</f>
        <v>0</v>
      </c>
      <c r="M1108" s="3">
        <f>(G1108*2) * Dashboard!$I$13 * (Dashboard!$D$12 / 365) * 'Lookups and Calculations'!$F$12</f>
        <v>1602.0878730267946</v>
      </c>
      <c r="N1108" s="12">
        <f>H1108 * Dashboard!$I$14 * Dashboard!$I$15 * (Dashboard!$D$12 / 365) * 'Lookups and Calculations'!$F$12</f>
        <v>0</v>
      </c>
    </row>
    <row r="1109" spans="1:14" x14ac:dyDescent="0.35">
      <c r="A1109" s="2">
        <v>1108</v>
      </c>
      <c r="B1109" s="11">
        <v>1.2708126317401982</v>
      </c>
      <c r="C1109" s="11">
        <v>-1.1266092594997388</v>
      </c>
      <c r="D1109" s="3">
        <f>B1109*Dashboard!$D$11*Dashboard!$D$10*SQRT(Dashboard!$D$12/365)</f>
        <v>315519.60520153813</v>
      </c>
      <c r="E1109" s="3">
        <f>IF(Dashboard!$I$3,C1109*Dashboard!$E$11*Dashboard!$E$10*SQRT(Dashboard!$D$12/365),0)</f>
        <v>-559433.07438956236</v>
      </c>
      <c r="F1109" s="3">
        <f>D1109+IF(Dashboard!$I$3,E1109,0)</f>
        <v>-243913.46918802423</v>
      </c>
      <c r="G1109" s="3">
        <f>IF(Dashboard!$I$4, ('Lookups and Calculations'!$F$9) / (1 - 'Lookups and Calculations'!$F$10), 'Lookups and Calculations'!$F$9)</f>
        <v>1951878.888340465</v>
      </c>
      <c r="H1109" s="12">
        <f t="shared" si="34"/>
        <v>0</v>
      </c>
      <c r="I1109" s="12">
        <f t="shared" si="35"/>
        <v>0</v>
      </c>
      <c r="J1109" s="13">
        <f>(1 - Dashboard!$I$9) * H1109 * Dashboard!$I$8 * 'Lookups and Calculations'!$F$12</f>
        <v>0</v>
      </c>
      <c r="K1109" s="12">
        <f>(1 - Dashboard!$I$11) * I1109 * Dashboard!$I$10 * 'Lookups and Calculations'!$F$12</f>
        <v>0</v>
      </c>
      <c r="L1109" s="12">
        <f>(H1109 - I1109) * Dashboard!$I$13 * (Dashboard!$D$12 / 365) * 'Lookups and Calculations'!$F$12</f>
        <v>0</v>
      </c>
      <c r="M1109" s="3">
        <f>(G1109*2) * Dashboard!$I$13 * (Dashboard!$D$12 / 365) * 'Lookups and Calculations'!$F$12</f>
        <v>1602.0878730267946</v>
      </c>
      <c r="N1109" s="12">
        <f>H1109 * Dashboard!$I$14 * Dashboard!$I$15 * (Dashboard!$D$12 / 365) * 'Lookups and Calculations'!$F$12</f>
        <v>0</v>
      </c>
    </row>
    <row r="1110" spans="1:14" x14ac:dyDescent="0.35">
      <c r="A1110" s="2">
        <v>1109</v>
      </c>
      <c r="B1110" s="11">
        <v>0.36473687238042024</v>
      </c>
      <c r="C1110" s="11">
        <v>-0.20488987385385257</v>
      </c>
      <c r="D1110" s="3">
        <f>B1110*Dashboard!$D$11*Dashboard!$D$10*SQRT(Dashboard!$D$12/365)</f>
        <v>90557.515011733834</v>
      </c>
      <c r="E1110" s="3">
        <f>IF(Dashboard!$I$3,C1110*Dashboard!$E$11*Dashboard!$E$10*SQRT(Dashboard!$D$12/365),0)</f>
        <v>-101740.83966986685</v>
      </c>
      <c r="F1110" s="3">
        <f>D1110+IF(Dashboard!$I$3,E1110,0)</f>
        <v>-11183.324658133017</v>
      </c>
      <c r="G1110" s="3">
        <f>IF(Dashboard!$I$4, ('Lookups and Calculations'!$F$9) / (1 - 'Lookups and Calculations'!$F$10), 'Lookups and Calculations'!$F$9)</f>
        <v>1951878.888340465</v>
      </c>
      <c r="H1110" s="12">
        <f t="shared" si="34"/>
        <v>0</v>
      </c>
      <c r="I1110" s="12">
        <f t="shared" si="35"/>
        <v>0</v>
      </c>
      <c r="J1110" s="13">
        <f>(1 - Dashboard!$I$9) * H1110 * Dashboard!$I$8 * 'Lookups and Calculations'!$F$12</f>
        <v>0</v>
      </c>
      <c r="K1110" s="12">
        <f>(1 - Dashboard!$I$11) * I1110 * Dashboard!$I$10 * 'Lookups and Calculations'!$F$12</f>
        <v>0</v>
      </c>
      <c r="L1110" s="12">
        <f>(H1110 - I1110) * Dashboard!$I$13 * (Dashboard!$D$12 / 365) * 'Lookups and Calculations'!$F$12</f>
        <v>0</v>
      </c>
      <c r="M1110" s="3">
        <f>(G1110*2) * Dashboard!$I$13 * (Dashboard!$D$12 / 365) * 'Lookups and Calculations'!$F$12</f>
        <v>1602.0878730267946</v>
      </c>
      <c r="N1110" s="12">
        <f>H1110 * Dashboard!$I$14 * Dashboard!$I$15 * (Dashboard!$D$12 / 365) * 'Lookups and Calculations'!$F$12</f>
        <v>0</v>
      </c>
    </row>
    <row r="1111" spans="1:14" x14ac:dyDescent="0.35">
      <c r="A1111" s="2">
        <v>1110</v>
      </c>
      <c r="B1111" s="11">
        <v>-0.42367594160602917</v>
      </c>
      <c r="C1111" s="11">
        <v>-0.57506964276423878</v>
      </c>
      <c r="D1111" s="3">
        <f>B1111*Dashboard!$D$11*Dashboard!$D$10*SQRT(Dashboard!$D$12/365)</f>
        <v>-105191.01123969082</v>
      </c>
      <c r="E1111" s="3">
        <f>IF(Dashboard!$I$3,C1111*Dashboard!$E$11*Dashboard!$E$10*SQRT(Dashboard!$D$12/365),0)</f>
        <v>-285558.61362488649</v>
      </c>
      <c r="F1111" s="3">
        <f>D1111+IF(Dashboard!$I$3,E1111,0)</f>
        <v>-390749.62486457732</v>
      </c>
      <c r="G1111" s="3">
        <f>IF(Dashboard!$I$4, ('Lookups and Calculations'!$F$9) / (1 - 'Lookups and Calculations'!$F$10), 'Lookups and Calculations'!$F$9)</f>
        <v>1951878.888340465</v>
      </c>
      <c r="H1111" s="12">
        <f t="shared" si="34"/>
        <v>0</v>
      </c>
      <c r="I1111" s="12">
        <f t="shared" si="35"/>
        <v>0</v>
      </c>
      <c r="J1111" s="13">
        <f>(1 - Dashboard!$I$9) * H1111 * Dashboard!$I$8 * 'Lookups and Calculations'!$F$12</f>
        <v>0</v>
      </c>
      <c r="K1111" s="12">
        <f>(1 - Dashboard!$I$11) * I1111 * Dashboard!$I$10 * 'Lookups and Calculations'!$F$12</f>
        <v>0</v>
      </c>
      <c r="L1111" s="12">
        <f>(H1111 - I1111) * Dashboard!$I$13 * (Dashboard!$D$12 / 365) * 'Lookups and Calculations'!$F$12</f>
        <v>0</v>
      </c>
      <c r="M1111" s="3">
        <f>(G1111*2) * Dashboard!$I$13 * (Dashboard!$D$12 / 365) * 'Lookups and Calculations'!$F$12</f>
        <v>1602.0878730267946</v>
      </c>
      <c r="N1111" s="12">
        <f>H1111 * Dashboard!$I$14 * Dashboard!$I$15 * (Dashboard!$D$12 / 365) * 'Lookups and Calculations'!$F$12</f>
        <v>0</v>
      </c>
    </row>
    <row r="1112" spans="1:14" x14ac:dyDescent="0.35">
      <c r="A1112" s="2">
        <v>1111</v>
      </c>
      <c r="B1112" s="11">
        <v>-1.7972494748208878</v>
      </c>
      <c r="C1112" s="11">
        <v>1.490879089433941</v>
      </c>
      <c r="D1112" s="3">
        <f>B1112*Dashboard!$D$11*Dashboard!$D$10*SQRT(Dashboard!$D$12/365)</f>
        <v>-446224.27459478396</v>
      </c>
      <c r="E1112" s="3">
        <f>IF(Dashboard!$I$3,C1112*Dashboard!$E$11*Dashboard!$E$10*SQRT(Dashboard!$D$12/365),0)</f>
        <v>740316.1881657996</v>
      </c>
      <c r="F1112" s="3">
        <f>D1112+IF(Dashboard!$I$3,E1112,0)</f>
        <v>294091.91357101564</v>
      </c>
      <c r="G1112" s="3">
        <f>IF(Dashboard!$I$4, ('Lookups and Calculations'!$F$9) / (1 - 'Lookups and Calculations'!$F$10), 'Lookups and Calculations'!$F$9)</f>
        <v>1951878.888340465</v>
      </c>
      <c r="H1112" s="12">
        <f t="shared" si="34"/>
        <v>0</v>
      </c>
      <c r="I1112" s="12">
        <f t="shared" si="35"/>
        <v>0</v>
      </c>
      <c r="J1112" s="13">
        <f>(1 - Dashboard!$I$9) * H1112 * Dashboard!$I$8 * 'Lookups and Calculations'!$F$12</f>
        <v>0</v>
      </c>
      <c r="K1112" s="12">
        <f>(1 - Dashboard!$I$11) * I1112 * Dashboard!$I$10 * 'Lookups and Calculations'!$F$12</f>
        <v>0</v>
      </c>
      <c r="L1112" s="12">
        <f>(H1112 - I1112) * Dashboard!$I$13 * (Dashboard!$D$12 / 365) * 'Lookups and Calculations'!$F$12</f>
        <v>0</v>
      </c>
      <c r="M1112" s="3">
        <f>(G1112*2) * Dashboard!$I$13 * (Dashboard!$D$12 / 365) * 'Lookups and Calculations'!$F$12</f>
        <v>1602.0878730267946</v>
      </c>
      <c r="N1112" s="12">
        <f>H1112 * Dashboard!$I$14 * Dashboard!$I$15 * (Dashboard!$D$12 / 365) * 'Lookups and Calculations'!$F$12</f>
        <v>0</v>
      </c>
    </row>
    <row r="1113" spans="1:14" x14ac:dyDescent="0.35">
      <c r="A1113" s="2">
        <v>1112</v>
      </c>
      <c r="B1113" s="11">
        <v>1.782154267800476</v>
      </c>
      <c r="C1113" s="11">
        <v>-1.0209791270603881</v>
      </c>
      <c r="D1113" s="3">
        <f>B1113*Dashboard!$D$11*Dashboard!$D$10*SQRT(Dashboard!$D$12/365)</f>
        <v>442476.40992885461</v>
      </c>
      <c r="E1113" s="3">
        <f>IF(Dashboard!$I$3,C1113*Dashboard!$E$11*Dashboard!$E$10*SQRT(Dashboard!$D$12/365),0)</f>
        <v>-506981.0026171694</v>
      </c>
      <c r="F1113" s="3">
        <f>D1113+IF(Dashboard!$I$3,E1113,0)</f>
        <v>-64504.592688314791</v>
      </c>
      <c r="G1113" s="3">
        <f>IF(Dashboard!$I$4, ('Lookups and Calculations'!$F$9) / (1 - 'Lookups and Calculations'!$F$10), 'Lookups and Calculations'!$F$9)</f>
        <v>1951878.888340465</v>
      </c>
      <c r="H1113" s="12">
        <f t="shared" si="34"/>
        <v>0</v>
      </c>
      <c r="I1113" s="12">
        <f t="shared" si="35"/>
        <v>0</v>
      </c>
      <c r="J1113" s="13">
        <f>(1 - Dashboard!$I$9) * H1113 * Dashboard!$I$8 * 'Lookups and Calculations'!$F$12</f>
        <v>0</v>
      </c>
      <c r="K1113" s="12">
        <f>(1 - Dashboard!$I$11) * I1113 * Dashboard!$I$10 * 'Lookups and Calculations'!$F$12</f>
        <v>0</v>
      </c>
      <c r="L1113" s="12">
        <f>(H1113 - I1113) * Dashboard!$I$13 * (Dashboard!$D$12 / 365) * 'Lookups and Calculations'!$F$12</f>
        <v>0</v>
      </c>
      <c r="M1113" s="3">
        <f>(G1113*2) * Dashboard!$I$13 * (Dashboard!$D$12 / 365) * 'Lookups and Calculations'!$F$12</f>
        <v>1602.0878730267946</v>
      </c>
      <c r="N1113" s="12">
        <f>H1113 * Dashboard!$I$14 * Dashboard!$I$15 * (Dashboard!$D$12 / 365) * 'Lookups and Calculations'!$F$12</f>
        <v>0</v>
      </c>
    </row>
    <row r="1114" spans="1:14" x14ac:dyDescent="0.35">
      <c r="A1114" s="2">
        <v>1113</v>
      </c>
      <c r="B1114" s="11">
        <v>-0.20328610659106119</v>
      </c>
      <c r="C1114" s="11">
        <v>-1.7161573789261648</v>
      </c>
      <c r="D1114" s="3">
        <f>B1114*Dashboard!$D$11*Dashboard!$D$10*SQRT(Dashboard!$D$12/365)</f>
        <v>-50472.233665743261</v>
      </c>
      <c r="E1114" s="3">
        <f>IF(Dashboard!$I$3,C1114*Dashboard!$E$11*Dashboard!$E$10*SQRT(Dashboard!$D$12/365),0)</f>
        <v>-852181.17154061969</v>
      </c>
      <c r="F1114" s="3">
        <f>D1114+IF(Dashboard!$I$3,E1114,0)</f>
        <v>-902653.40520636295</v>
      </c>
      <c r="G1114" s="3">
        <f>IF(Dashboard!$I$4, ('Lookups and Calculations'!$F$9) / (1 - 'Lookups and Calculations'!$F$10), 'Lookups and Calculations'!$F$9)</f>
        <v>1951878.888340465</v>
      </c>
      <c r="H1114" s="12">
        <f t="shared" si="34"/>
        <v>0</v>
      </c>
      <c r="I1114" s="12">
        <f t="shared" si="35"/>
        <v>0</v>
      </c>
      <c r="J1114" s="13">
        <f>(1 - Dashboard!$I$9) * H1114 * Dashboard!$I$8 * 'Lookups and Calculations'!$F$12</f>
        <v>0</v>
      </c>
      <c r="K1114" s="12">
        <f>(1 - Dashboard!$I$11) * I1114 * Dashboard!$I$10 * 'Lookups and Calculations'!$F$12</f>
        <v>0</v>
      </c>
      <c r="L1114" s="12">
        <f>(H1114 - I1114) * Dashboard!$I$13 * (Dashboard!$D$12 / 365) * 'Lookups and Calculations'!$F$12</f>
        <v>0</v>
      </c>
      <c r="M1114" s="3">
        <f>(G1114*2) * Dashboard!$I$13 * (Dashboard!$D$12 / 365) * 'Lookups and Calculations'!$F$12</f>
        <v>1602.0878730267946</v>
      </c>
      <c r="N1114" s="12">
        <f>H1114 * Dashboard!$I$14 * Dashboard!$I$15 * (Dashboard!$D$12 / 365) * 'Lookups and Calculations'!$F$12</f>
        <v>0</v>
      </c>
    </row>
    <row r="1115" spans="1:14" x14ac:dyDescent="0.35">
      <c r="A1115" s="2">
        <v>1114</v>
      </c>
      <c r="B1115" s="11">
        <v>-1.3018183150560827</v>
      </c>
      <c r="C1115" s="11">
        <v>0.25582042171850861</v>
      </c>
      <c r="D1115" s="3">
        <f>B1115*Dashboard!$D$11*Dashboard!$D$10*SQRT(Dashboard!$D$12/365)</f>
        <v>-323217.751029248</v>
      </c>
      <c r="E1115" s="3">
        <f>IF(Dashboard!$I$3,C1115*Dashboard!$E$11*Dashboard!$E$10*SQRT(Dashboard!$D$12/365),0)</f>
        <v>127031.09246338731</v>
      </c>
      <c r="F1115" s="3">
        <f>D1115+IF(Dashboard!$I$3,E1115,0)</f>
        <v>-196186.65856586071</v>
      </c>
      <c r="G1115" s="3">
        <f>IF(Dashboard!$I$4, ('Lookups and Calculations'!$F$9) / (1 - 'Lookups and Calculations'!$F$10), 'Lookups and Calculations'!$F$9)</f>
        <v>1951878.888340465</v>
      </c>
      <c r="H1115" s="12">
        <f t="shared" si="34"/>
        <v>0</v>
      </c>
      <c r="I1115" s="12">
        <f t="shared" si="35"/>
        <v>0</v>
      </c>
      <c r="J1115" s="13">
        <f>(1 - Dashboard!$I$9) * H1115 * Dashboard!$I$8 * 'Lookups and Calculations'!$F$12</f>
        <v>0</v>
      </c>
      <c r="K1115" s="12">
        <f>(1 - Dashboard!$I$11) * I1115 * Dashboard!$I$10 * 'Lookups and Calculations'!$F$12</f>
        <v>0</v>
      </c>
      <c r="L1115" s="12">
        <f>(H1115 - I1115) * Dashboard!$I$13 * (Dashboard!$D$12 / 365) * 'Lookups and Calculations'!$F$12</f>
        <v>0</v>
      </c>
      <c r="M1115" s="3">
        <f>(G1115*2) * Dashboard!$I$13 * (Dashboard!$D$12 / 365) * 'Lookups and Calculations'!$F$12</f>
        <v>1602.0878730267946</v>
      </c>
      <c r="N1115" s="12">
        <f>H1115 * Dashboard!$I$14 * Dashboard!$I$15 * (Dashboard!$D$12 / 365) * 'Lookups and Calculations'!$F$12</f>
        <v>0</v>
      </c>
    </row>
    <row r="1116" spans="1:14" x14ac:dyDescent="0.35">
      <c r="A1116" s="2">
        <v>1115</v>
      </c>
      <c r="B1116" s="11">
        <v>0.77508606054892115</v>
      </c>
      <c r="C1116" s="11">
        <v>-1.2886520944103537</v>
      </c>
      <c r="D1116" s="3">
        <f>B1116*Dashboard!$D$11*Dashboard!$D$10*SQRT(Dashboard!$D$12/365)</f>
        <v>192439.73636516958</v>
      </c>
      <c r="E1116" s="3">
        <f>IF(Dashboard!$I$3,C1116*Dashboard!$E$11*Dashboard!$E$10*SQRT(Dashboard!$D$12/365),0)</f>
        <v>-639897.63701627008</v>
      </c>
      <c r="F1116" s="3">
        <f>D1116+IF(Dashboard!$I$3,E1116,0)</f>
        <v>-447457.9006511005</v>
      </c>
      <c r="G1116" s="3">
        <f>IF(Dashboard!$I$4, ('Lookups and Calculations'!$F$9) / (1 - 'Lookups and Calculations'!$F$10), 'Lookups and Calculations'!$F$9)</f>
        <v>1951878.888340465</v>
      </c>
      <c r="H1116" s="12">
        <f t="shared" si="34"/>
        <v>0</v>
      </c>
      <c r="I1116" s="12">
        <f t="shared" si="35"/>
        <v>0</v>
      </c>
      <c r="J1116" s="13">
        <f>(1 - Dashboard!$I$9) * H1116 * Dashboard!$I$8 * 'Lookups and Calculations'!$F$12</f>
        <v>0</v>
      </c>
      <c r="K1116" s="12">
        <f>(1 - Dashboard!$I$11) * I1116 * Dashboard!$I$10 * 'Lookups and Calculations'!$F$12</f>
        <v>0</v>
      </c>
      <c r="L1116" s="12">
        <f>(H1116 - I1116) * Dashboard!$I$13 * (Dashboard!$D$12 / 365) * 'Lookups and Calculations'!$F$12</f>
        <v>0</v>
      </c>
      <c r="M1116" s="3">
        <f>(G1116*2) * Dashboard!$I$13 * (Dashboard!$D$12 / 365) * 'Lookups and Calculations'!$F$12</f>
        <v>1602.0878730267946</v>
      </c>
      <c r="N1116" s="12">
        <f>H1116 * Dashboard!$I$14 * Dashboard!$I$15 * (Dashboard!$D$12 / 365) * 'Lookups and Calculations'!$F$12</f>
        <v>0</v>
      </c>
    </row>
    <row r="1117" spans="1:14" x14ac:dyDescent="0.35">
      <c r="A1117" s="2">
        <v>1116</v>
      </c>
      <c r="B1117" s="11">
        <v>0.70544325391694629</v>
      </c>
      <c r="C1117" s="11">
        <v>-0.3311704904727007</v>
      </c>
      <c r="D1117" s="3">
        <f>B1117*Dashboard!$D$11*Dashboard!$D$10*SQRT(Dashboard!$D$12/365)</f>
        <v>175148.69730494404</v>
      </c>
      <c r="E1117" s="3">
        <f>IF(Dashboard!$I$3,C1117*Dashboard!$E$11*Dashboard!$E$10*SQRT(Dashboard!$D$12/365),0)</f>
        <v>-164447.1888279249</v>
      </c>
      <c r="F1117" s="3">
        <f>D1117+IF(Dashboard!$I$3,E1117,0)</f>
        <v>10701.508477019146</v>
      </c>
      <c r="G1117" s="3">
        <f>IF(Dashboard!$I$4, ('Lookups and Calculations'!$F$9) / (1 - 'Lookups and Calculations'!$F$10), 'Lookups and Calculations'!$F$9)</f>
        <v>1951878.888340465</v>
      </c>
      <c r="H1117" s="12">
        <f t="shared" si="34"/>
        <v>0</v>
      </c>
      <c r="I1117" s="12">
        <f t="shared" si="35"/>
        <v>0</v>
      </c>
      <c r="J1117" s="13">
        <f>(1 - Dashboard!$I$9) * H1117 * Dashboard!$I$8 * 'Lookups and Calculations'!$F$12</f>
        <v>0</v>
      </c>
      <c r="K1117" s="12">
        <f>(1 - Dashboard!$I$11) * I1117 * Dashboard!$I$10 * 'Lookups and Calculations'!$F$12</f>
        <v>0</v>
      </c>
      <c r="L1117" s="12">
        <f>(H1117 - I1117) * Dashboard!$I$13 * (Dashboard!$D$12 / 365) * 'Lookups and Calculations'!$F$12</f>
        <v>0</v>
      </c>
      <c r="M1117" s="3">
        <f>(G1117*2) * Dashboard!$I$13 * (Dashboard!$D$12 / 365) * 'Lookups and Calculations'!$F$12</f>
        <v>1602.0878730267946</v>
      </c>
      <c r="N1117" s="12">
        <f>H1117 * Dashboard!$I$14 * Dashboard!$I$15 * (Dashboard!$D$12 / 365) * 'Lookups and Calculations'!$F$12</f>
        <v>0</v>
      </c>
    </row>
    <row r="1118" spans="1:14" x14ac:dyDescent="0.35">
      <c r="A1118" s="2">
        <v>1117</v>
      </c>
      <c r="B1118" s="11">
        <v>-0.13615805457551827</v>
      </c>
      <c r="C1118" s="11">
        <v>-0.16345361098635841</v>
      </c>
      <c r="D1118" s="3">
        <f>B1118*Dashboard!$D$11*Dashboard!$D$10*SQRT(Dashboard!$D$12/365)</f>
        <v>-33805.562324202452</v>
      </c>
      <c r="E1118" s="3">
        <f>IF(Dashboard!$I$3,C1118*Dashboard!$E$11*Dashboard!$E$10*SQRT(Dashboard!$D$12/365),0)</f>
        <v>-81165.102579378552</v>
      </c>
      <c r="F1118" s="3">
        <f>D1118+IF(Dashboard!$I$3,E1118,0)</f>
        <v>-114970.664903581</v>
      </c>
      <c r="G1118" s="3">
        <f>IF(Dashboard!$I$4, ('Lookups and Calculations'!$F$9) / (1 - 'Lookups and Calculations'!$F$10), 'Lookups and Calculations'!$F$9)</f>
        <v>1951878.888340465</v>
      </c>
      <c r="H1118" s="12">
        <f t="shared" si="34"/>
        <v>0</v>
      </c>
      <c r="I1118" s="12">
        <f t="shared" si="35"/>
        <v>0</v>
      </c>
      <c r="J1118" s="13">
        <f>(1 - Dashboard!$I$9) * H1118 * Dashboard!$I$8 * 'Lookups and Calculations'!$F$12</f>
        <v>0</v>
      </c>
      <c r="K1118" s="12">
        <f>(1 - Dashboard!$I$11) * I1118 * Dashboard!$I$10 * 'Lookups and Calculations'!$F$12</f>
        <v>0</v>
      </c>
      <c r="L1118" s="12">
        <f>(H1118 - I1118) * Dashboard!$I$13 * (Dashboard!$D$12 / 365) * 'Lookups and Calculations'!$F$12</f>
        <v>0</v>
      </c>
      <c r="M1118" s="3">
        <f>(G1118*2) * Dashboard!$I$13 * (Dashboard!$D$12 / 365) * 'Lookups and Calculations'!$F$12</f>
        <v>1602.0878730267946</v>
      </c>
      <c r="N1118" s="12">
        <f>H1118 * Dashboard!$I$14 * Dashboard!$I$15 * (Dashboard!$D$12 / 365) * 'Lookups and Calculations'!$F$12</f>
        <v>0</v>
      </c>
    </row>
    <row r="1119" spans="1:14" x14ac:dyDescent="0.35">
      <c r="A1119" s="2">
        <v>1118</v>
      </c>
      <c r="B1119" s="11">
        <v>-2.4638358718904829</v>
      </c>
      <c r="C1119" s="11">
        <v>-1.2237313204128422</v>
      </c>
      <c r="D1119" s="3">
        <f>B1119*Dashboard!$D$11*Dashboard!$D$10*SQRT(Dashboard!$D$12/365)</f>
        <v>-611725.52283789392</v>
      </c>
      <c r="E1119" s="3">
        <f>IF(Dashboard!$I$3,C1119*Dashboard!$E$11*Dashboard!$E$10*SQRT(Dashboard!$D$12/365),0)</f>
        <v>-607660.3481044916</v>
      </c>
      <c r="F1119" s="3">
        <f>D1119+IF(Dashboard!$I$3,E1119,0)</f>
        <v>-1219385.8709423854</v>
      </c>
      <c r="G1119" s="3">
        <f>IF(Dashboard!$I$4, ('Lookups and Calculations'!$F$9) / (1 - 'Lookups and Calculations'!$F$10), 'Lookups and Calculations'!$F$9)</f>
        <v>1951878.888340465</v>
      </c>
      <c r="H1119" s="12">
        <f t="shared" si="34"/>
        <v>0</v>
      </c>
      <c r="I1119" s="12">
        <f t="shared" si="35"/>
        <v>0</v>
      </c>
      <c r="J1119" s="13">
        <f>(1 - Dashboard!$I$9) * H1119 * Dashboard!$I$8 * 'Lookups and Calculations'!$F$12</f>
        <v>0</v>
      </c>
      <c r="K1119" s="12">
        <f>(1 - Dashboard!$I$11) * I1119 * Dashboard!$I$10 * 'Lookups and Calculations'!$F$12</f>
        <v>0</v>
      </c>
      <c r="L1119" s="12">
        <f>(H1119 - I1119) * Dashboard!$I$13 * (Dashboard!$D$12 / 365) * 'Lookups and Calculations'!$F$12</f>
        <v>0</v>
      </c>
      <c r="M1119" s="3">
        <f>(G1119*2) * Dashboard!$I$13 * (Dashboard!$D$12 / 365) * 'Lookups and Calculations'!$F$12</f>
        <v>1602.0878730267946</v>
      </c>
      <c r="N1119" s="12">
        <f>H1119 * Dashboard!$I$14 * Dashboard!$I$15 * (Dashboard!$D$12 / 365) * 'Lookups and Calculations'!$F$12</f>
        <v>0</v>
      </c>
    </row>
    <row r="1120" spans="1:14" x14ac:dyDescent="0.35">
      <c r="A1120" s="2">
        <v>1119</v>
      </c>
      <c r="B1120" s="11">
        <v>-1.8811910044181768</v>
      </c>
      <c r="C1120" s="11">
        <v>4.4912102635733336E-2</v>
      </c>
      <c r="D1120" s="3">
        <f>B1120*Dashboard!$D$11*Dashboard!$D$10*SQRT(Dashboard!$D$12/365)</f>
        <v>-467065.42585268593</v>
      </c>
      <c r="E1120" s="3">
        <f>IF(Dashboard!$I$3,C1120*Dashboard!$E$11*Dashboard!$E$10*SQRT(Dashboard!$D$12/365),0)</f>
        <v>22301.712366508105</v>
      </c>
      <c r="F1120" s="3">
        <f>D1120+IF(Dashboard!$I$3,E1120,0)</f>
        <v>-444763.71348617785</v>
      </c>
      <c r="G1120" s="3">
        <f>IF(Dashboard!$I$4, ('Lookups and Calculations'!$F$9) / (1 - 'Lookups and Calculations'!$F$10), 'Lookups and Calculations'!$F$9)</f>
        <v>1951878.888340465</v>
      </c>
      <c r="H1120" s="12">
        <f t="shared" si="34"/>
        <v>0</v>
      </c>
      <c r="I1120" s="12">
        <f t="shared" si="35"/>
        <v>0</v>
      </c>
      <c r="J1120" s="13">
        <f>(1 - Dashboard!$I$9) * H1120 * Dashboard!$I$8 * 'Lookups and Calculations'!$F$12</f>
        <v>0</v>
      </c>
      <c r="K1120" s="12">
        <f>(1 - Dashboard!$I$11) * I1120 * Dashboard!$I$10 * 'Lookups and Calculations'!$F$12</f>
        <v>0</v>
      </c>
      <c r="L1120" s="12">
        <f>(H1120 - I1120) * Dashboard!$I$13 * (Dashboard!$D$12 / 365) * 'Lookups and Calculations'!$F$12</f>
        <v>0</v>
      </c>
      <c r="M1120" s="3">
        <f>(G1120*2) * Dashboard!$I$13 * (Dashboard!$D$12 / 365) * 'Lookups and Calculations'!$F$12</f>
        <v>1602.0878730267946</v>
      </c>
      <c r="N1120" s="12">
        <f>H1120 * Dashboard!$I$14 * Dashboard!$I$15 * (Dashboard!$D$12 / 365) * 'Lookups and Calculations'!$F$12</f>
        <v>0</v>
      </c>
    </row>
    <row r="1121" spans="1:14" x14ac:dyDescent="0.35">
      <c r="A1121" s="2">
        <v>1120</v>
      </c>
      <c r="B1121" s="11">
        <v>6.9326752575618947E-3</v>
      </c>
      <c r="C1121" s="11">
        <v>0.35764156006872982</v>
      </c>
      <c r="D1121" s="3">
        <f>B1121*Dashboard!$D$11*Dashboard!$D$10*SQRT(Dashboard!$D$12/365)</f>
        <v>1721.2568600778486</v>
      </c>
      <c r="E1121" s="3">
        <f>IF(Dashboard!$I$3,C1121*Dashboard!$E$11*Dashboard!$E$10*SQRT(Dashboard!$D$12/365),0)</f>
        <v>177591.756673091</v>
      </c>
      <c r="F1121" s="3">
        <f>D1121+IF(Dashboard!$I$3,E1121,0)</f>
        <v>179313.01353316885</v>
      </c>
      <c r="G1121" s="3">
        <f>IF(Dashboard!$I$4, ('Lookups and Calculations'!$F$9) / (1 - 'Lookups and Calculations'!$F$10), 'Lookups and Calculations'!$F$9)</f>
        <v>1951878.888340465</v>
      </c>
      <c r="H1121" s="12">
        <f t="shared" si="34"/>
        <v>0</v>
      </c>
      <c r="I1121" s="12">
        <f t="shared" si="35"/>
        <v>0</v>
      </c>
      <c r="J1121" s="13">
        <f>(1 - Dashboard!$I$9) * H1121 * Dashboard!$I$8 * 'Lookups and Calculations'!$F$12</f>
        <v>0</v>
      </c>
      <c r="K1121" s="12">
        <f>(1 - Dashboard!$I$11) * I1121 * Dashboard!$I$10 * 'Lookups and Calculations'!$F$12</f>
        <v>0</v>
      </c>
      <c r="L1121" s="12">
        <f>(H1121 - I1121) * Dashboard!$I$13 * (Dashboard!$D$12 / 365) * 'Lookups and Calculations'!$F$12</f>
        <v>0</v>
      </c>
      <c r="M1121" s="3">
        <f>(G1121*2) * Dashboard!$I$13 * (Dashboard!$D$12 / 365) * 'Lookups and Calculations'!$F$12</f>
        <v>1602.0878730267946</v>
      </c>
      <c r="N1121" s="12">
        <f>H1121 * Dashboard!$I$14 * Dashboard!$I$15 * (Dashboard!$D$12 / 365) * 'Lookups and Calculations'!$F$12</f>
        <v>0</v>
      </c>
    </row>
    <row r="1122" spans="1:14" x14ac:dyDescent="0.35">
      <c r="A1122" s="2">
        <v>1121</v>
      </c>
      <c r="B1122" s="11">
        <v>0.36363209070154734</v>
      </c>
      <c r="C1122" s="11">
        <v>-0.42988212446203522</v>
      </c>
      <c r="D1122" s="3">
        <f>B1122*Dashboard!$D$11*Dashboard!$D$10*SQRT(Dashboard!$D$12/365)</f>
        <v>90283.21786481727</v>
      </c>
      <c r="E1122" s="3">
        <f>IF(Dashboard!$I$3,C1122*Dashboard!$E$11*Dashboard!$E$10*SQRT(Dashboard!$D$12/365),0)</f>
        <v>-213463.78656580584</v>
      </c>
      <c r="F1122" s="3">
        <f>D1122+IF(Dashboard!$I$3,E1122,0)</f>
        <v>-123180.56870098857</v>
      </c>
      <c r="G1122" s="3">
        <f>IF(Dashboard!$I$4, ('Lookups and Calculations'!$F$9) / (1 - 'Lookups and Calculations'!$F$10), 'Lookups and Calculations'!$F$9)</f>
        <v>1951878.888340465</v>
      </c>
      <c r="H1122" s="12">
        <f t="shared" si="34"/>
        <v>0</v>
      </c>
      <c r="I1122" s="12">
        <f t="shared" si="35"/>
        <v>0</v>
      </c>
      <c r="J1122" s="13">
        <f>(1 - Dashboard!$I$9) * H1122 * Dashboard!$I$8 * 'Lookups and Calculations'!$F$12</f>
        <v>0</v>
      </c>
      <c r="K1122" s="12">
        <f>(1 - Dashboard!$I$11) * I1122 * Dashboard!$I$10 * 'Lookups and Calculations'!$F$12</f>
        <v>0</v>
      </c>
      <c r="L1122" s="12">
        <f>(H1122 - I1122) * Dashboard!$I$13 * (Dashboard!$D$12 / 365) * 'Lookups and Calculations'!$F$12</f>
        <v>0</v>
      </c>
      <c r="M1122" s="3">
        <f>(G1122*2) * Dashboard!$I$13 * (Dashboard!$D$12 / 365) * 'Lookups and Calculations'!$F$12</f>
        <v>1602.0878730267946</v>
      </c>
      <c r="N1122" s="12">
        <f>H1122 * Dashboard!$I$14 * Dashboard!$I$15 * (Dashboard!$D$12 / 365) * 'Lookups and Calculations'!$F$12</f>
        <v>0</v>
      </c>
    </row>
    <row r="1123" spans="1:14" x14ac:dyDescent="0.35">
      <c r="A1123" s="2">
        <v>1122</v>
      </c>
      <c r="B1123" s="11">
        <v>-0.38331369851149072</v>
      </c>
      <c r="C1123" s="11">
        <v>-9.977233235512277E-2</v>
      </c>
      <c r="D1123" s="3">
        <f>B1123*Dashboard!$D$11*Dashboard!$D$10*SQRT(Dashboard!$D$12/365)</f>
        <v>-95169.802221018734</v>
      </c>
      <c r="E1123" s="3">
        <f>IF(Dashboard!$I$3,C1123*Dashboard!$E$11*Dashboard!$E$10*SQRT(Dashboard!$D$12/365),0)</f>
        <v>-49543.301866015303</v>
      </c>
      <c r="F1123" s="3">
        <f>D1123+IF(Dashboard!$I$3,E1123,0)</f>
        <v>-144713.10408703404</v>
      </c>
      <c r="G1123" s="3">
        <f>IF(Dashboard!$I$4, ('Lookups and Calculations'!$F$9) / (1 - 'Lookups and Calculations'!$F$10), 'Lookups and Calculations'!$F$9)</f>
        <v>1951878.888340465</v>
      </c>
      <c r="H1123" s="12">
        <f t="shared" si="34"/>
        <v>0</v>
      </c>
      <c r="I1123" s="12">
        <f t="shared" si="35"/>
        <v>0</v>
      </c>
      <c r="J1123" s="13">
        <f>(1 - Dashboard!$I$9) * H1123 * Dashboard!$I$8 * 'Lookups and Calculations'!$F$12</f>
        <v>0</v>
      </c>
      <c r="K1123" s="12">
        <f>(1 - Dashboard!$I$11) * I1123 * Dashboard!$I$10 * 'Lookups and Calculations'!$F$12</f>
        <v>0</v>
      </c>
      <c r="L1123" s="12">
        <f>(H1123 - I1123) * Dashboard!$I$13 * (Dashboard!$D$12 / 365) * 'Lookups and Calculations'!$F$12</f>
        <v>0</v>
      </c>
      <c r="M1123" s="3">
        <f>(G1123*2) * Dashboard!$I$13 * (Dashboard!$D$12 / 365) * 'Lookups and Calculations'!$F$12</f>
        <v>1602.0878730267946</v>
      </c>
      <c r="N1123" s="12">
        <f>H1123 * Dashboard!$I$14 * Dashboard!$I$15 * (Dashboard!$D$12 / 365) * 'Lookups and Calculations'!$F$12</f>
        <v>0</v>
      </c>
    </row>
    <row r="1124" spans="1:14" x14ac:dyDescent="0.35">
      <c r="A1124" s="2">
        <v>1123</v>
      </c>
      <c r="B1124" s="11">
        <v>-0.42142388300889361</v>
      </c>
      <c r="C1124" s="11">
        <v>-1.8838777156193507</v>
      </c>
      <c r="D1124" s="3">
        <f>B1124*Dashboard!$D$11*Dashboard!$D$10*SQRT(Dashboard!$D$12/365)</f>
        <v>-104631.86615275074</v>
      </c>
      <c r="E1124" s="3">
        <f>IF(Dashboard!$I$3,C1124*Dashboard!$E$11*Dashboard!$E$10*SQRT(Dashboard!$D$12/365),0)</f>
        <v>-935464.97451201105</v>
      </c>
      <c r="F1124" s="3">
        <f>D1124+IF(Dashboard!$I$3,E1124,0)</f>
        <v>-1040096.8406647618</v>
      </c>
      <c r="G1124" s="3">
        <f>IF(Dashboard!$I$4, ('Lookups and Calculations'!$F$9) / (1 - 'Lookups and Calculations'!$F$10), 'Lookups and Calculations'!$F$9)</f>
        <v>1951878.888340465</v>
      </c>
      <c r="H1124" s="12">
        <f t="shared" si="34"/>
        <v>0</v>
      </c>
      <c r="I1124" s="12">
        <f t="shared" si="35"/>
        <v>0</v>
      </c>
      <c r="J1124" s="13">
        <f>(1 - Dashboard!$I$9) * H1124 * Dashboard!$I$8 * 'Lookups and Calculations'!$F$12</f>
        <v>0</v>
      </c>
      <c r="K1124" s="12">
        <f>(1 - Dashboard!$I$11) * I1124 * Dashboard!$I$10 * 'Lookups and Calculations'!$F$12</f>
        <v>0</v>
      </c>
      <c r="L1124" s="12">
        <f>(H1124 - I1124) * Dashboard!$I$13 * (Dashboard!$D$12 / 365) * 'Lookups and Calculations'!$F$12</f>
        <v>0</v>
      </c>
      <c r="M1124" s="3">
        <f>(G1124*2) * Dashboard!$I$13 * (Dashboard!$D$12 / 365) * 'Lookups and Calculations'!$F$12</f>
        <v>1602.0878730267946</v>
      </c>
      <c r="N1124" s="12">
        <f>H1124 * Dashboard!$I$14 * Dashboard!$I$15 * (Dashboard!$D$12 / 365) * 'Lookups and Calculations'!$F$12</f>
        <v>0</v>
      </c>
    </row>
    <row r="1125" spans="1:14" x14ac:dyDescent="0.35">
      <c r="A1125" s="2">
        <v>1124</v>
      </c>
      <c r="B1125" s="11">
        <v>-0.95124242211882803</v>
      </c>
      <c r="C1125" s="11">
        <v>6.2529772792287386E-2</v>
      </c>
      <c r="D1125" s="3">
        <f>B1125*Dashboard!$D$11*Dashboard!$D$10*SQRT(Dashboard!$D$12/365)</f>
        <v>-236176.14901017642</v>
      </c>
      <c r="E1125" s="3">
        <f>IF(Dashboard!$I$3,C1125*Dashboard!$E$11*Dashboard!$E$10*SQRT(Dashboard!$D$12/365),0)</f>
        <v>31050.004905519108</v>
      </c>
      <c r="F1125" s="3">
        <f>D1125+IF(Dashboard!$I$3,E1125,0)</f>
        <v>-205126.14410465732</v>
      </c>
      <c r="G1125" s="3">
        <f>IF(Dashboard!$I$4, ('Lookups and Calculations'!$F$9) / (1 - 'Lookups and Calculations'!$F$10), 'Lookups and Calculations'!$F$9)</f>
        <v>1951878.888340465</v>
      </c>
      <c r="H1125" s="12">
        <f t="shared" si="34"/>
        <v>0</v>
      </c>
      <c r="I1125" s="12">
        <f t="shared" si="35"/>
        <v>0</v>
      </c>
      <c r="J1125" s="13">
        <f>(1 - Dashboard!$I$9) * H1125 * Dashboard!$I$8 * 'Lookups and Calculations'!$F$12</f>
        <v>0</v>
      </c>
      <c r="K1125" s="12">
        <f>(1 - Dashboard!$I$11) * I1125 * Dashboard!$I$10 * 'Lookups and Calculations'!$F$12</f>
        <v>0</v>
      </c>
      <c r="L1125" s="12">
        <f>(H1125 - I1125) * Dashboard!$I$13 * (Dashboard!$D$12 / 365) * 'Lookups and Calculations'!$F$12</f>
        <v>0</v>
      </c>
      <c r="M1125" s="3">
        <f>(G1125*2) * Dashboard!$I$13 * (Dashboard!$D$12 / 365) * 'Lookups and Calculations'!$F$12</f>
        <v>1602.0878730267946</v>
      </c>
      <c r="N1125" s="12">
        <f>H1125 * Dashboard!$I$14 * Dashboard!$I$15 * (Dashboard!$D$12 / 365) * 'Lookups and Calculations'!$F$12</f>
        <v>0</v>
      </c>
    </row>
    <row r="1126" spans="1:14" x14ac:dyDescent="0.35">
      <c r="A1126" s="2">
        <v>1125</v>
      </c>
      <c r="B1126" s="11">
        <v>0.91060116748590736</v>
      </c>
      <c r="C1126" s="11">
        <v>0.86194567497062413</v>
      </c>
      <c r="D1126" s="3">
        <f>B1126*Dashboard!$D$11*Dashboard!$D$10*SQRT(Dashboard!$D$12/365)</f>
        <v>226085.66651385842</v>
      </c>
      <c r="E1126" s="3">
        <f>IF(Dashboard!$I$3,C1126*Dashboard!$E$11*Dashboard!$E$10*SQRT(Dashboard!$D$12/365),0)</f>
        <v>428010.78975661873</v>
      </c>
      <c r="F1126" s="3">
        <f>D1126+IF(Dashboard!$I$3,E1126,0)</f>
        <v>654096.45627047715</v>
      </c>
      <c r="G1126" s="3">
        <f>IF(Dashboard!$I$4, ('Lookups and Calculations'!$F$9) / (1 - 'Lookups and Calculations'!$F$10), 'Lookups and Calculations'!$F$9)</f>
        <v>1951878.888340465</v>
      </c>
      <c r="H1126" s="12">
        <f t="shared" si="34"/>
        <v>0</v>
      </c>
      <c r="I1126" s="12">
        <f t="shared" si="35"/>
        <v>0</v>
      </c>
      <c r="J1126" s="13">
        <f>(1 - Dashboard!$I$9) * H1126 * Dashboard!$I$8 * 'Lookups and Calculations'!$F$12</f>
        <v>0</v>
      </c>
      <c r="K1126" s="12">
        <f>(1 - Dashboard!$I$11) * I1126 * Dashboard!$I$10 * 'Lookups and Calculations'!$F$12</f>
        <v>0</v>
      </c>
      <c r="L1126" s="12">
        <f>(H1126 - I1126) * Dashboard!$I$13 * (Dashboard!$D$12 / 365) * 'Lookups and Calculations'!$F$12</f>
        <v>0</v>
      </c>
      <c r="M1126" s="3">
        <f>(G1126*2) * Dashboard!$I$13 * (Dashboard!$D$12 / 365) * 'Lookups and Calculations'!$F$12</f>
        <v>1602.0878730267946</v>
      </c>
      <c r="N1126" s="12">
        <f>H1126 * Dashboard!$I$14 * Dashboard!$I$15 * (Dashboard!$D$12 / 365) * 'Lookups and Calculations'!$F$12</f>
        <v>0</v>
      </c>
    </row>
    <row r="1127" spans="1:14" x14ac:dyDescent="0.35">
      <c r="A1127" s="2">
        <v>1126</v>
      </c>
      <c r="B1127" s="11">
        <v>-0.18295267376713467</v>
      </c>
      <c r="C1127" s="11">
        <v>-0.66754123572822288</v>
      </c>
      <c r="D1127" s="3">
        <f>B1127*Dashboard!$D$11*Dashboard!$D$10*SQRT(Dashboard!$D$12/365)</f>
        <v>-45423.813043568582</v>
      </c>
      <c r="E1127" s="3">
        <f>IF(Dashboard!$I$3,C1127*Dashboard!$E$11*Dashboard!$E$10*SQRT(Dashboard!$D$12/365),0)</f>
        <v>-331476.63454414718</v>
      </c>
      <c r="F1127" s="3">
        <f>D1127+IF(Dashboard!$I$3,E1127,0)</f>
        <v>-376900.44758771575</v>
      </c>
      <c r="G1127" s="3">
        <f>IF(Dashboard!$I$4, ('Lookups and Calculations'!$F$9) / (1 - 'Lookups and Calculations'!$F$10), 'Lookups and Calculations'!$F$9)</f>
        <v>1951878.888340465</v>
      </c>
      <c r="H1127" s="12">
        <f t="shared" si="34"/>
        <v>0</v>
      </c>
      <c r="I1127" s="12">
        <f t="shared" si="35"/>
        <v>0</v>
      </c>
      <c r="J1127" s="13">
        <f>(1 - Dashboard!$I$9) * H1127 * Dashboard!$I$8 * 'Lookups and Calculations'!$F$12</f>
        <v>0</v>
      </c>
      <c r="K1127" s="12">
        <f>(1 - Dashboard!$I$11) * I1127 * Dashboard!$I$10 * 'Lookups and Calculations'!$F$12</f>
        <v>0</v>
      </c>
      <c r="L1127" s="12">
        <f>(H1127 - I1127) * Dashboard!$I$13 * (Dashboard!$D$12 / 365) * 'Lookups and Calculations'!$F$12</f>
        <v>0</v>
      </c>
      <c r="M1127" s="3">
        <f>(G1127*2) * Dashboard!$I$13 * (Dashboard!$D$12 / 365) * 'Lookups and Calculations'!$F$12</f>
        <v>1602.0878730267946</v>
      </c>
      <c r="N1127" s="12">
        <f>H1127 * Dashboard!$I$14 * Dashboard!$I$15 * (Dashboard!$D$12 / 365) * 'Lookups and Calculations'!$F$12</f>
        <v>0</v>
      </c>
    </row>
    <row r="1128" spans="1:14" x14ac:dyDescent="0.35">
      <c r="A1128" s="2">
        <v>1127</v>
      </c>
      <c r="B1128" s="11">
        <v>-0.2664334209947104</v>
      </c>
      <c r="C1128" s="11">
        <v>-1.6177810523239851</v>
      </c>
      <c r="D1128" s="3">
        <f>B1128*Dashboard!$D$11*Dashboard!$D$10*SQRT(Dashboard!$D$12/365)</f>
        <v>-66150.560440708825</v>
      </c>
      <c r="E1128" s="3">
        <f>IF(Dashboard!$I$3,C1128*Dashboard!$E$11*Dashboard!$E$10*SQRT(Dashboard!$D$12/365),0)</f>
        <v>-803331.07522359944</v>
      </c>
      <c r="F1128" s="3">
        <f>D1128+IF(Dashboard!$I$3,E1128,0)</f>
        <v>-869481.63566430821</v>
      </c>
      <c r="G1128" s="3">
        <f>IF(Dashboard!$I$4, ('Lookups and Calculations'!$F$9) / (1 - 'Lookups and Calculations'!$F$10), 'Lookups and Calculations'!$F$9)</f>
        <v>1951878.888340465</v>
      </c>
      <c r="H1128" s="12">
        <f t="shared" si="34"/>
        <v>0</v>
      </c>
      <c r="I1128" s="12">
        <f t="shared" si="35"/>
        <v>0</v>
      </c>
      <c r="J1128" s="13">
        <f>(1 - Dashboard!$I$9) * H1128 * Dashboard!$I$8 * 'Lookups and Calculations'!$F$12</f>
        <v>0</v>
      </c>
      <c r="K1128" s="12">
        <f>(1 - Dashboard!$I$11) * I1128 * Dashboard!$I$10 * 'Lookups and Calculations'!$F$12</f>
        <v>0</v>
      </c>
      <c r="L1128" s="12">
        <f>(H1128 - I1128) * Dashboard!$I$13 * (Dashboard!$D$12 / 365) * 'Lookups and Calculations'!$F$12</f>
        <v>0</v>
      </c>
      <c r="M1128" s="3">
        <f>(G1128*2) * Dashboard!$I$13 * (Dashboard!$D$12 / 365) * 'Lookups and Calculations'!$F$12</f>
        <v>1602.0878730267946</v>
      </c>
      <c r="N1128" s="12">
        <f>H1128 * Dashboard!$I$14 * Dashboard!$I$15 * (Dashboard!$D$12 / 365) * 'Lookups and Calculations'!$F$12</f>
        <v>0</v>
      </c>
    </row>
    <row r="1129" spans="1:14" x14ac:dyDescent="0.35">
      <c r="A1129" s="2">
        <v>1128</v>
      </c>
      <c r="B1129" s="11">
        <v>-2.3960446464777689</v>
      </c>
      <c r="C1129" s="11">
        <v>0.81364932723365446</v>
      </c>
      <c r="D1129" s="3">
        <f>B1129*Dashboard!$D$11*Dashboard!$D$10*SQRT(Dashboard!$D$12/365)</f>
        <v>-594894.19763375411</v>
      </c>
      <c r="E1129" s="3">
        <f>IF(Dashboard!$I$3,C1129*Dashboard!$E$11*Dashboard!$E$10*SQRT(Dashboard!$D$12/365),0)</f>
        <v>404028.58468555647</v>
      </c>
      <c r="F1129" s="3">
        <f>D1129+IF(Dashboard!$I$3,E1129,0)</f>
        <v>-190865.61294819764</v>
      </c>
      <c r="G1129" s="3">
        <f>IF(Dashboard!$I$4, ('Lookups and Calculations'!$F$9) / (1 - 'Lookups and Calculations'!$F$10), 'Lookups and Calculations'!$F$9)</f>
        <v>1951878.888340465</v>
      </c>
      <c r="H1129" s="12">
        <f t="shared" si="34"/>
        <v>0</v>
      </c>
      <c r="I1129" s="12">
        <f t="shared" si="35"/>
        <v>0</v>
      </c>
      <c r="J1129" s="13">
        <f>(1 - Dashboard!$I$9) * H1129 * Dashboard!$I$8 * 'Lookups and Calculations'!$F$12</f>
        <v>0</v>
      </c>
      <c r="K1129" s="12">
        <f>(1 - Dashboard!$I$11) * I1129 * Dashboard!$I$10 * 'Lookups and Calculations'!$F$12</f>
        <v>0</v>
      </c>
      <c r="L1129" s="12">
        <f>(H1129 - I1129) * Dashboard!$I$13 * (Dashboard!$D$12 / 365) * 'Lookups and Calculations'!$F$12</f>
        <v>0</v>
      </c>
      <c r="M1129" s="3">
        <f>(G1129*2) * Dashboard!$I$13 * (Dashboard!$D$12 / 365) * 'Lookups and Calculations'!$F$12</f>
        <v>1602.0878730267946</v>
      </c>
      <c r="N1129" s="12">
        <f>H1129 * Dashboard!$I$14 * Dashboard!$I$15 * (Dashboard!$D$12 / 365) * 'Lookups and Calculations'!$F$12</f>
        <v>0</v>
      </c>
    </row>
    <row r="1130" spans="1:14" x14ac:dyDescent="0.35">
      <c r="A1130" s="2">
        <v>1129</v>
      </c>
      <c r="B1130" s="11">
        <v>-0.92320907390392226</v>
      </c>
      <c r="C1130" s="11">
        <v>0.66227335613241989</v>
      </c>
      <c r="D1130" s="3">
        <f>B1130*Dashboard!$D$11*Dashboard!$D$10*SQRT(Dashboard!$D$12/365)</f>
        <v>-229215.97979220745</v>
      </c>
      <c r="E1130" s="3">
        <f>IF(Dashboard!$I$3,C1130*Dashboard!$E$11*Dashboard!$E$10*SQRT(Dashboard!$D$12/365),0)</f>
        <v>328860.79763978632</v>
      </c>
      <c r="F1130" s="3">
        <f>D1130+IF(Dashboard!$I$3,E1130,0)</f>
        <v>99644.817847578874</v>
      </c>
      <c r="G1130" s="3">
        <f>IF(Dashboard!$I$4, ('Lookups and Calculations'!$F$9) / (1 - 'Lookups and Calculations'!$F$10), 'Lookups and Calculations'!$F$9)</f>
        <v>1951878.888340465</v>
      </c>
      <c r="H1130" s="12">
        <f t="shared" si="34"/>
        <v>0</v>
      </c>
      <c r="I1130" s="12">
        <f t="shared" si="35"/>
        <v>0</v>
      </c>
      <c r="J1130" s="13">
        <f>(1 - Dashboard!$I$9) * H1130 * Dashboard!$I$8 * 'Lookups and Calculations'!$F$12</f>
        <v>0</v>
      </c>
      <c r="K1130" s="12">
        <f>(1 - Dashboard!$I$11) * I1130 * Dashboard!$I$10 * 'Lookups and Calculations'!$F$12</f>
        <v>0</v>
      </c>
      <c r="L1130" s="12">
        <f>(H1130 - I1130) * Dashboard!$I$13 * (Dashboard!$D$12 / 365) * 'Lookups and Calculations'!$F$12</f>
        <v>0</v>
      </c>
      <c r="M1130" s="3">
        <f>(G1130*2) * Dashboard!$I$13 * (Dashboard!$D$12 / 365) * 'Lookups and Calculations'!$F$12</f>
        <v>1602.0878730267946</v>
      </c>
      <c r="N1130" s="12">
        <f>H1130 * Dashboard!$I$14 * Dashboard!$I$15 * (Dashboard!$D$12 / 365) * 'Lookups and Calculations'!$F$12</f>
        <v>0</v>
      </c>
    </row>
    <row r="1131" spans="1:14" x14ac:dyDescent="0.35">
      <c r="A1131" s="2">
        <v>1130</v>
      </c>
      <c r="B1131" s="11">
        <v>-1.6273036474542426</v>
      </c>
      <c r="C1131" s="11">
        <v>0.1043512337057594</v>
      </c>
      <c r="D1131" s="3">
        <f>B1131*Dashboard!$D$11*Dashboard!$D$10*SQRT(Dashboard!$D$12/365)</f>
        <v>-404029.82435317285</v>
      </c>
      <c r="E1131" s="3">
        <f>IF(Dashboard!$I$3,C1131*Dashboard!$E$11*Dashboard!$E$10*SQRT(Dashboard!$D$12/365),0)</f>
        <v>51817.017298685023</v>
      </c>
      <c r="F1131" s="3">
        <f>D1131+IF(Dashboard!$I$3,E1131,0)</f>
        <v>-352212.80705448781</v>
      </c>
      <c r="G1131" s="3">
        <f>IF(Dashboard!$I$4, ('Lookups and Calculations'!$F$9) / (1 - 'Lookups and Calculations'!$F$10), 'Lookups and Calculations'!$F$9)</f>
        <v>1951878.888340465</v>
      </c>
      <c r="H1131" s="12">
        <f t="shared" si="34"/>
        <v>0</v>
      </c>
      <c r="I1131" s="12">
        <f t="shared" si="35"/>
        <v>0</v>
      </c>
      <c r="J1131" s="13">
        <f>(1 - Dashboard!$I$9) * H1131 * Dashboard!$I$8 * 'Lookups and Calculations'!$F$12</f>
        <v>0</v>
      </c>
      <c r="K1131" s="12">
        <f>(1 - Dashboard!$I$11) * I1131 * Dashboard!$I$10 * 'Lookups and Calculations'!$F$12</f>
        <v>0</v>
      </c>
      <c r="L1131" s="12">
        <f>(H1131 - I1131) * Dashboard!$I$13 * (Dashboard!$D$12 / 365) * 'Lookups and Calculations'!$F$12</f>
        <v>0</v>
      </c>
      <c r="M1131" s="3">
        <f>(G1131*2) * Dashboard!$I$13 * (Dashboard!$D$12 / 365) * 'Lookups and Calculations'!$F$12</f>
        <v>1602.0878730267946</v>
      </c>
      <c r="N1131" s="12">
        <f>H1131 * Dashboard!$I$14 * Dashboard!$I$15 * (Dashboard!$D$12 / 365) * 'Lookups and Calculations'!$F$12</f>
        <v>0</v>
      </c>
    </row>
    <row r="1132" spans="1:14" x14ac:dyDescent="0.35">
      <c r="A1132" s="2">
        <v>1131</v>
      </c>
      <c r="B1132" s="11">
        <v>9.8255759373375981E-2</v>
      </c>
      <c r="C1132" s="11">
        <v>-1.3806990567378605</v>
      </c>
      <c r="D1132" s="3">
        <f>B1132*Dashboard!$D$11*Dashboard!$D$10*SQRT(Dashboard!$D$12/365)</f>
        <v>24395.113513950979</v>
      </c>
      <c r="E1132" s="3">
        <f>IF(Dashboard!$I$3,C1132*Dashboard!$E$11*Dashboard!$E$10*SQRT(Dashboard!$D$12/365),0)</f>
        <v>-685604.80184639292</v>
      </c>
      <c r="F1132" s="3">
        <f>D1132+IF(Dashboard!$I$3,E1132,0)</f>
        <v>-661209.68833244196</v>
      </c>
      <c r="G1132" s="3">
        <f>IF(Dashboard!$I$4, ('Lookups and Calculations'!$F$9) / (1 - 'Lookups and Calculations'!$F$10), 'Lookups and Calculations'!$F$9)</f>
        <v>1951878.888340465</v>
      </c>
      <c r="H1132" s="12">
        <f t="shared" si="34"/>
        <v>0</v>
      </c>
      <c r="I1132" s="12">
        <f t="shared" si="35"/>
        <v>0</v>
      </c>
      <c r="J1132" s="13">
        <f>(1 - Dashboard!$I$9) * H1132 * Dashboard!$I$8 * 'Lookups and Calculations'!$F$12</f>
        <v>0</v>
      </c>
      <c r="K1132" s="12">
        <f>(1 - Dashboard!$I$11) * I1132 * Dashboard!$I$10 * 'Lookups and Calculations'!$F$12</f>
        <v>0</v>
      </c>
      <c r="L1132" s="12">
        <f>(H1132 - I1132) * Dashboard!$I$13 * (Dashboard!$D$12 / 365) * 'Lookups and Calculations'!$F$12</f>
        <v>0</v>
      </c>
      <c r="M1132" s="3">
        <f>(G1132*2) * Dashboard!$I$13 * (Dashboard!$D$12 / 365) * 'Lookups and Calculations'!$F$12</f>
        <v>1602.0878730267946</v>
      </c>
      <c r="N1132" s="12">
        <f>H1132 * Dashboard!$I$14 * Dashboard!$I$15 * (Dashboard!$D$12 / 365) * 'Lookups and Calculations'!$F$12</f>
        <v>0</v>
      </c>
    </row>
    <row r="1133" spans="1:14" x14ac:dyDescent="0.35">
      <c r="A1133" s="2">
        <v>1132</v>
      </c>
      <c r="B1133" s="11">
        <v>-1.9488405195736922</v>
      </c>
      <c r="C1133" s="11">
        <v>1.3430685950673231</v>
      </c>
      <c r="D1133" s="3">
        <f>B1133*Dashboard!$D$11*Dashboard!$D$10*SQRT(Dashboard!$D$12/365)</f>
        <v>-483861.5669838257</v>
      </c>
      <c r="E1133" s="3">
        <f>IF(Dashboard!$I$3,C1133*Dashboard!$E$11*Dashboard!$E$10*SQRT(Dashboard!$D$12/365),0)</f>
        <v>666918.88684477552</v>
      </c>
      <c r="F1133" s="3">
        <f>D1133+IF(Dashboard!$I$3,E1133,0)</f>
        <v>183057.31986094982</v>
      </c>
      <c r="G1133" s="3">
        <f>IF(Dashboard!$I$4, ('Lookups and Calculations'!$F$9) / (1 - 'Lookups and Calculations'!$F$10), 'Lookups and Calculations'!$F$9)</f>
        <v>1951878.888340465</v>
      </c>
      <c r="H1133" s="12">
        <f t="shared" si="34"/>
        <v>0</v>
      </c>
      <c r="I1133" s="12">
        <f t="shared" si="35"/>
        <v>0</v>
      </c>
      <c r="J1133" s="13">
        <f>(1 - Dashboard!$I$9) * H1133 * Dashboard!$I$8 * 'Lookups and Calculations'!$F$12</f>
        <v>0</v>
      </c>
      <c r="K1133" s="12">
        <f>(1 - Dashboard!$I$11) * I1133 * Dashboard!$I$10 * 'Lookups and Calculations'!$F$12</f>
        <v>0</v>
      </c>
      <c r="L1133" s="12">
        <f>(H1133 - I1133) * Dashboard!$I$13 * (Dashboard!$D$12 / 365) * 'Lookups and Calculations'!$F$12</f>
        <v>0</v>
      </c>
      <c r="M1133" s="3">
        <f>(G1133*2) * Dashboard!$I$13 * (Dashboard!$D$12 / 365) * 'Lookups and Calculations'!$F$12</f>
        <v>1602.0878730267946</v>
      </c>
      <c r="N1133" s="12">
        <f>H1133 * Dashboard!$I$14 * Dashboard!$I$15 * (Dashboard!$D$12 / 365) * 'Lookups and Calculations'!$F$12</f>
        <v>0</v>
      </c>
    </row>
    <row r="1134" spans="1:14" x14ac:dyDescent="0.35">
      <c r="A1134" s="2">
        <v>1133</v>
      </c>
      <c r="B1134" s="11">
        <v>0.88463967903155394</v>
      </c>
      <c r="C1134" s="11">
        <v>-0.3102977484039201</v>
      </c>
      <c r="D1134" s="3">
        <f>B1134*Dashboard!$D$11*Dashboard!$D$10*SQRT(Dashboard!$D$12/365)</f>
        <v>219639.90229734685</v>
      </c>
      <c r="E1134" s="3">
        <f>IF(Dashboard!$I$3,C1134*Dashboard!$E$11*Dashboard!$E$10*SQRT(Dashboard!$D$12/365),0)</f>
        <v>-154082.5462794842</v>
      </c>
      <c r="F1134" s="3">
        <f>D1134+IF(Dashboard!$I$3,E1134,0)</f>
        <v>65557.35601786265</v>
      </c>
      <c r="G1134" s="3">
        <f>IF(Dashboard!$I$4, ('Lookups and Calculations'!$F$9) / (1 - 'Lookups and Calculations'!$F$10), 'Lookups and Calculations'!$F$9)</f>
        <v>1951878.888340465</v>
      </c>
      <c r="H1134" s="12">
        <f t="shared" si="34"/>
        <v>0</v>
      </c>
      <c r="I1134" s="12">
        <f t="shared" si="35"/>
        <v>0</v>
      </c>
      <c r="J1134" s="13">
        <f>(1 - Dashboard!$I$9) * H1134 * Dashboard!$I$8 * 'Lookups and Calculations'!$F$12</f>
        <v>0</v>
      </c>
      <c r="K1134" s="12">
        <f>(1 - Dashboard!$I$11) * I1134 * Dashboard!$I$10 * 'Lookups and Calculations'!$F$12</f>
        <v>0</v>
      </c>
      <c r="L1134" s="12">
        <f>(H1134 - I1134) * Dashboard!$I$13 * (Dashboard!$D$12 / 365) * 'Lookups and Calculations'!$F$12</f>
        <v>0</v>
      </c>
      <c r="M1134" s="3">
        <f>(G1134*2) * Dashboard!$I$13 * (Dashboard!$D$12 / 365) * 'Lookups and Calculations'!$F$12</f>
        <v>1602.0878730267946</v>
      </c>
      <c r="N1134" s="12">
        <f>H1134 * Dashboard!$I$14 * Dashboard!$I$15 * (Dashboard!$D$12 / 365) * 'Lookups and Calculations'!$F$12</f>
        <v>0</v>
      </c>
    </row>
    <row r="1135" spans="1:14" x14ac:dyDescent="0.35">
      <c r="A1135" s="2">
        <v>1134</v>
      </c>
      <c r="B1135" s="11">
        <v>-1.6021049251002673</v>
      </c>
      <c r="C1135" s="11">
        <v>-0.42179406934032126</v>
      </c>
      <c r="D1135" s="3">
        <f>B1135*Dashboard!$D$11*Dashboard!$D$10*SQRT(Dashboard!$D$12/365)</f>
        <v>-397773.44105155102</v>
      </c>
      <c r="E1135" s="3">
        <f>IF(Dashboard!$I$3,C1135*Dashboard!$E$11*Dashboard!$E$10*SQRT(Dashboard!$D$12/365),0)</f>
        <v>-209447.55333816324</v>
      </c>
      <c r="F1135" s="3">
        <f>D1135+IF(Dashboard!$I$3,E1135,0)</f>
        <v>-607220.99438971421</v>
      </c>
      <c r="G1135" s="3">
        <f>IF(Dashboard!$I$4, ('Lookups and Calculations'!$F$9) / (1 - 'Lookups and Calculations'!$F$10), 'Lookups and Calculations'!$F$9)</f>
        <v>1951878.888340465</v>
      </c>
      <c r="H1135" s="12">
        <f t="shared" si="34"/>
        <v>0</v>
      </c>
      <c r="I1135" s="12">
        <f t="shared" si="35"/>
        <v>0</v>
      </c>
      <c r="J1135" s="13">
        <f>(1 - Dashboard!$I$9) * H1135 * Dashboard!$I$8 * 'Lookups and Calculations'!$F$12</f>
        <v>0</v>
      </c>
      <c r="K1135" s="12">
        <f>(1 - Dashboard!$I$11) * I1135 * Dashboard!$I$10 * 'Lookups and Calculations'!$F$12</f>
        <v>0</v>
      </c>
      <c r="L1135" s="12">
        <f>(H1135 - I1135) * Dashboard!$I$13 * (Dashboard!$D$12 / 365) * 'Lookups and Calculations'!$F$12</f>
        <v>0</v>
      </c>
      <c r="M1135" s="3">
        <f>(G1135*2) * Dashboard!$I$13 * (Dashboard!$D$12 / 365) * 'Lookups and Calculations'!$F$12</f>
        <v>1602.0878730267946</v>
      </c>
      <c r="N1135" s="12">
        <f>H1135 * Dashboard!$I$14 * Dashboard!$I$15 * (Dashboard!$D$12 / 365) * 'Lookups and Calculations'!$F$12</f>
        <v>0</v>
      </c>
    </row>
    <row r="1136" spans="1:14" x14ac:dyDescent="0.35">
      <c r="A1136" s="2">
        <v>1135</v>
      </c>
      <c r="B1136" s="11">
        <v>-0.69231905357957724</v>
      </c>
      <c r="C1136" s="11">
        <v>-0.85242050835909833</v>
      </c>
      <c r="D1136" s="3">
        <f>B1136*Dashboard!$D$11*Dashboard!$D$10*SQRT(Dashboard!$D$12/365)</f>
        <v>-171890.19766022291</v>
      </c>
      <c r="E1136" s="3">
        <f>IF(Dashboard!$I$3,C1136*Dashboard!$E$11*Dashboard!$E$10*SQRT(Dashboard!$D$12/365),0)</f>
        <v>-423280.93937004829</v>
      </c>
      <c r="F1136" s="3">
        <f>D1136+IF(Dashboard!$I$3,E1136,0)</f>
        <v>-595171.13703027123</v>
      </c>
      <c r="G1136" s="3">
        <f>IF(Dashboard!$I$4, ('Lookups and Calculations'!$F$9) / (1 - 'Lookups and Calculations'!$F$10), 'Lookups and Calculations'!$F$9)</f>
        <v>1951878.888340465</v>
      </c>
      <c r="H1136" s="12">
        <f t="shared" si="34"/>
        <v>0</v>
      </c>
      <c r="I1136" s="12">
        <f t="shared" si="35"/>
        <v>0</v>
      </c>
      <c r="J1136" s="13">
        <f>(1 - Dashboard!$I$9) * H1136 * Dashboard!$I$8 * 'Lookups and Calculations'!$F$12</f>
        <v>0</v>
      </c>
      <c r="K1136" s="12">
        <f>(1 - Dashboard!$I$11) * I1136 * Dashboard!$I$10 * 'Lookups and Calculations'!$F$12</f>
        <v>0</v>
      </c>
      <c r="L1136" s="12">
        <f>(H1136 - I1136) * Dashboard!$I$13 * (Dashboard!$D$12 / 365) * 'Lookups and Calculations'!$F$12</f>
        <v>0</v>
      </c>
      <c r="M1136" s="3">
        <f>(G1136*2) * Dashboard!$I$13 * (Dashboard!$D$12 / 365) * 'Lookups and Calculations'!$F$12</f>
        <v>1602.0878730267946</v>
      </c>
      <c r="N1136" s="12">
        <f>H1136 * Dashboard!$I$14 * Dashboard!$I$15 * (Dashboard!$D$12 / 365) * 'Lookups and Calculations'!$F$12</f>
        <v>0</v>
      </c>
    </row>
    <row r="1137" spans="1:14" x14ac:dyDescent="0.35">
      <c r="A1137" s="2">
        <v>1136</v>
      </c>
      <c r="B1137" s="11">
        <v>-3.1792302673550924E-3</v>
      </c>
      <c r="C1137" s="11">
        <v>0.13118865787782633</v>
      </c>
      <c r="D1137" s="3">
        <f>B1137*Dashboard!$D$11*Dashboard!$D$10*SQRT(Dashboard!$D$12/365)</f>
        <v>-789.34490714578646</v>
      </c>
      <c r="E1137" s="3">
        <f>IF(Dashboard!$I$3,C1137*Dashboard!$E$11*Dashboard!$E$10*SQRT(Dashboard!$D$12/365),0)</f>
        <v>65143.503466518298</v>
      </c>
      <c r="F1137" s="3">
        <f>D1137+IF(Dashboard!$I$3,E1137,0)</f>
        <v>64354.15855937251</v>
      </c>
      <c r="G1137" s="3">
        <f>IF(Dashboard!$I$4, ('Lookups and Calculations'!$F$9) / (1 - 'Lookups and Calculations'!$F$10), 'Lookups and Calculations'!$F$9)</f>
        <v>1951878.888340465</v>
      </c>
      <c r="H1137" s="12">
        <f t="shared" si="34"/>
        <v>0</v>
      </c>
      <c r="I1137" s="12">
        <f t="shared" si="35"/>
        <v>0</v>
      </c>
      <c r="J1137" s="13">
        <f>(1 - Dashboard!$I$9) * H1137 * Dashboard!$I$8 * 'Lookups and Calculations'!$F$12</f>
        <v>0</v>
      </c>
      <c r="K1137" s="12">
        <f>(1 - Dashboard!$I$11) * I1137 * Dashboard!$I$10 * 'Lookups and Calculations'!$F$12</f>
        <v>0</v>
      </c>
      <c r="L1137" s="12">
        <f>(H1137 - I1137) * Dashboard!$I$13 * (Dashboard!$D$12 / 365) * 'Lookups and Calculations'!$F$12</f>
        <v>0</v>
      </c>
      <c r="M1137" s="3">
        <f>(G1137*2) * Dashboard!$I$13 * (Dashboard!$D$12 / 365) * 'Lookups and Calculations'!$F$12</f>
        <v>1602.0878730267946</v>
      </c>
      <c r="N1137" s="12">
        <f>H1137 * Dashboard!$I$14 * Dashboard!$I$15 * (Dashboard!$D$12 / 365) * 'Lookups and Calculations'!$F$12</f>
        <v>0</v>
      </c>
    </row>
    <row r="1138" spans="1:14" x14ac:dyDescent="0.35">
      <c r="A1138" s="2">
        <v>1137</v>
      </c>
      <c r="B1138" s="11">
        <v>-0.82995013475122659</v>
      </c>
      <c r="C1138" s="11">
        <v>0.68429869097600671</v>
      </c>
      <c r="D1138" s="3">
        <f>B1138*Dashboard!$D$11*Dashboard!$D$10*SQRT(Dashboard!$D$12/365)</f>
        <v>-206061.48562993313</v>
      </c>
      <c r="E1138" s="3">
        <f>IF(Dashboard!$I$3,C1138*Dashboard!$E$11*Dashboard!$E$10*SQRT(Dashboard!$D$12/365),0)</f>
        <v>339797.77572878113</v>
      </c>
      <c r="F1138" s="3">
        <f>D1138+IF(Dashboard!$I$3,E1138,0)</f>
        <v>133736.290098848</v>
      </c>
      <c r="G1138" s="3">
        <f>IF(Dashboard!$I$4, ('Lookups and Calculations'!$F$9) / (1 - 'Lookups and Calculations'!$F$10), 'Lookups and Calculations'!$F$9)</f>
        <v>1951878.888340465</v>
      </c>
      <c r="H1138" s="12">
        <f t="shared" si="34"/>
        <v>0</v>
      </c>
      <c r="I1138" s="12">
        <f t="shared" si="35"/>
        <v>0</v>
      </c>
      <c r="J1138" s="13">
        <f>(1 - Dashboard!$I$9) * H1138 * Dashboard!$I$8 * 'Lookups and Calculations'!$F$12</f>
        <v>0</v>
      </c>
      <c r="K1138" s="12">
        <f>(1 - Dashboard!$I$11) * I1138 * Dashboard!$I$10 * 'Lookups and Calculations'!$F$12</f>
        <v>0</v>
      </c>
      <c r="L1138" s="12">
        <f>(H1138 - I1138) * Dashboard!$I$13 * (Dashboard!$D$12 / 365) * 'Lookups and Calculations'!$F$12</f>
        <v>0</v>
      </c>
      <c r="M1138" s="3">
        <f>(G1138*2) * Dashboard!$I$13 * (Dashboard!$D$12 / 365) * 'Lookups and Calculations'!$F$12</f>
        <v>1602.0878730267946</v>
      </c>
      <c r="N1138" s="12">
        <f>H1138 * Dashboard!$I$14 * Dashboard!$I$15 * (Dashboard!$D$12 / 365) * 'Lookups and Calculations'!$F$12</f>
        <v>0</v>
      </c>
    </row>
    <row r="1139" spans="1:14" x14ac:dyDescent="0.35">
      <c r="A1139" s="2">
        <v>1138</v>
      </c>
      <c r="B1139" s="11">
        <v>0.77828218003891492</v>
      </c>
      <c r="C1139" s="11">
        <v>-1.2887761777000688</v>
      </c>
      <c r="D1139" s="3">
        <f>B1139*Dashboard!$D$11*Dashboard!$D$10*SQRT(Dashboard!$D$12/365)</f>
        <v>193233.27455834826</v>
      </c>
      <c r="E1139" s="3">
        <f>IF(Dashboard!$I$3,C1139*Dashboard!$E$11*Dashboard!$E$10*SQRT(Dashboard!$D$12/365),0)</f>
        <v>-639959.25225301727</v>
      </c>
      <c r="F1139" s="3">
        <f>D1139+IF(Dashboard!$I$3,E1139,0)</f>
        <v>-446725.97769466904</v>
      </c>
      <c r="G1139" s="3">
        <f>IF(Dashboard!$I$4, ('Lookups and Calculations'!$F$9) / (1 - 'Lookups and Calculations'!$F$10), 'Lookups and Calculations'!$F$9)</f>
        <v>1951878.888340465</v>
      </c>
      <c r="H1139" s="12">
        <f t="shared" si="34"/>
        <v>0</v>
      </c>
      <c r="I1139" s="12">
        <f t="shared" si="35"/>
        <v>0</v>
      </c>
      <c r="J1139" s="13">
        <f>(1 - Dashboard!$I$9) * H1139 * Dashboard!$I$8 * 'Lookups and Calculations'!$F$12</f>
        <v>0</v>
      </c>
      <c r="K1139" s="12">
        <f>(1 - Dashboard!$I$11) * I1139 * Dashboard!$I$10 * 'Lookups and Calculations'!$F$12</f>
        <v>0</v>
      </c>
      <c r="L1139" s="12">
        <f>(H1139 - I1139) * Dashboard!$I$13 * (Dashboard!$D$12 / 365) * 'Lookups and Calculations'!$F$12</f>
        <v>0</v>
      </c>
      <c r="M1139" s="3">
        <f>(G1139*2) * Dashboard!$I$13 * (Dashboard!$D$12 / 365) * 'Lookups and Calculations'!$F$12</f>
        <v>1602.0878730267946</v>
      </c>
      <c r="N1139" s="12">
        <f>H1139 * Dashboard!$I$14 * Dashboard!$I$15 * (Dashboard!$D$12 / 365) * 'Lookups and Calculations'!$F$12</f>
        <v>0</v>
      </c>
    </row>
    <row r="1140" spans="1:14" x14ac:dyDescent="0.35">
      <c r="A1140" s="2">
        <v>1139</v>
      </c>
      <c r="B1140" s="11">
        <v>0.32226667611802962</v>
      </c>
      <c r="C1140" s="11">
        <v>0.11455423475487658</v>
      </c>
      <c r="D1140" s="3">
        <f>B1140*Dashboard!$D$11*Dashboard!$D$10*SQRT(Dashboard!$D$12/365)</f>
        <v>80012.93965667802</v>
      </c>
      <c r="E1140" s="3">
        <f>IF(Dashboard!$I$3,C1140*Dashboard!$E$11*Dashboard!$E$10*SQRT(Dashboard!$D$12/365),0)</f>
        <v>56883.455548484337</v>
      </c>
      <c r="F1140" s="3">
        <f>D1140+IF(Dashboard!$I$3,E1140,0)</f>
        <v>136896.39520516235</v>
      </c>
      <c r="G1140" s="3">
        <f>IF(Dashboard!$I$4, ('Lookups and Calculations'!$F$9) / (1 - 'Lookups and Calculations'!$F$10), 'Lookups and Calculations'!$F$9)</f>
        <v>1951878.888340465</v>
      </c>
      <c r="H1140" s="12">
        <f t="shared" si="34"/>
        <v>0</v>
      </c>
      <c r="I1140" s="12">
        <f t="shared" si="35"/>
        <v>0</v>
      </c>
      <c r="J1140" s="13">
        <f>(1 - Dashboard!$I$9) * H1140 * Dashboard!$I$8 * 'Lookups and Calculations'!$F$12</f>
        <v>0</v>
      </c>
      <c r="K1140" s="12">
        <f>(1 - Dashboard!$I$11) * I1140 * Dashboard!$I$10 * 'Lookups and Calculations'!$F$12</f>
        <v>0</v>
      </c>
      <c r="L1140" s="12">
        <f>(H1140 - I1140) * Dashboard!$I$13 * (Dashboard!$D$12 / 365) * 'Lookups and Calculations'!$F$12</f>
        <v>0</v>
      </c>
      <c r="M1140" s="3">
        <f>(G1140*2) * Dashboard!$I$13 * (Dashboard!$D$12 / 365) * 'Lookups and Calculations'!$F$12</f>
        <v>1602.0878730267946</v>
      </c>
      <c r="N1140" s="12">
        <f>H1140 * Dashboard!$I$14 * Dashboard!$I$15 * (Dashboard!$D$12 / 365) * 'Lookups and Calculations'!$F$12</f>
        <v>0</v>
      </c>
    </row>
    <row r="1141" spans="1:14" x14ac:dyDescent="0.35">
      <c r="A1141" s="2">
        <v>1140</v>
      </c>
      <c r="B1141" s="11">
        <v>-7.7749269740363974E-2</v>
      </c>
      <c r="C1141" s="11">
        <v>-1.3224997947956645</v>
      </c>
      <c r="D1141" s="3">
        <f>B1141*Dashboard!$D$11*Dashboard!$D$10*SQRT(Dashboard!$D$12/365)</f>
        <v>-19303.726041497735</v>
      </c>
      <c r="E1141" s="3">
        <f>IF(Dashboard!$I$3,C1141*Dashboard!$E$11*Dashboard!$E$10*SQRT(Dashboard!$D$12/365),0)</f>
        <v>-656705.17070898914</v>
      </c>
      <c r="F1141" s="3">
        <f>D1141+IF(Dashboard!$I$3,E1141,0)</f>
        <v>-676008.89675048692</v>
      </c>
      <c r="G1141" s="3">
        <f>IF(Dashboard!$I$4, ('Lookups and Calculations'!$F$9) / (1 - 'Lookups and Calculations'!$F$10), 'Lookups and Calculations'!$F$9)</f>
        <v>1951878.888340465</v>
      </c>
      <c r="H1141" s="12">
        <f t="shared" si="34"/>
        <v>0</v>
      </c>
      <c r="I1141" s="12">
        <f t="shared" si="35"/>
        <v>0</v>
      </c>
      <c r="J1141" s="13">
        <f>(1 - Dashboard!$I$9) * H1141 * Dashboard!$I$8 * 'Lookups and Calculations'!$F$12</f>
        <v>0</v>
      </c>
      <c r="K1141" s="12">
        <f>(1 - Dashboard!$I$11) * I1141 * Dashboard!$I$10 * 'Lookups and Calculations'!$F$12</f>
        <v>0</v>
      </c>
      <c r="L1141" s="12">
        <f>(H1141 - I1141) * Dashboard!$I$13 * (Dashboard!$D$12 / 365) * 'Lookups and Calculations'!$F$12</f>
        <v>0</v>
      </c>
      <c r="M1141" s="3">
        <f>(G1141*2) * Dashboard!$I$13 * (Dashboard!$D$12 / 365) * 'Lookups and Calculations'!$F$12</f>
        <v>1602.0878730267946</v>
      </c>
      <c r="N1141" s="12">
        <f>H1141 * Dashboard!$I$14 * Dashboard!$I$15 * (Dashboard!$D$12 / 365) * 'Lookups and Calculations'!$F$12</f>
        <v>0</v>
      </c>
    </row>
    <row r="1142" spans="1:14" x14ac:dyDescent="0.35">
      <c r="A1142" s="2">
        <v>1141</v>
      </c>
      <c r="B1142" s="11">
        <v>0.60034325461945437</v>
      </c>
      <c r="C1142" s="11">
        <v>-0.6734993479210889</v>
      </c>
      <c r="D1142" s="3">
        <f>B1142*Dashboard!$D$11*Dashboard!$D$10*SQRT(Dashboard!$D$12/365)</f>
        <v>149054.28381173135</v>
      </c>
      <c r="E1142" s="3">
        <f>IF(Dashboard!$I$3,C1142*Dashboard!$E$11*Dashboard!$E$10*SQRT(Dashboard!$D$12/365),0)</f>
        <v>-334435.21578560892</v>
      </c>
      <c r="F1142" s="3">
        <f>D1142+IF(Dashboard!$I$3,E1142,0)</f>
        <v>-185380.93197387757</v>
      </c>
      <c r="G1142" s="3">
        <f>IF(Dashboard!$I$4, ('Lookups and Calculations'!$F$9) / (1 - 'Lookups and Calculations'!$F$10), 'Lookups and Calculations'!$F$9)</f>
        <v>1951878.888340465</v>
      </c>
      <c r="H1142" s="12">
        <f t="shared" si="34"/>
        <v>0</v>
      </c>
      <c r="I1142" s="12">
        <f t="shared" si="35"/>
        <v>0</v>
      </c>
      <c r="J1142" s="13">
        <f>(1 - Dashboard!$I$9) * H1142 * Dashboard!$I$8 * 'Lookups and Calculations'!$F$12</f>
        <v>0</v>
      </c>
      <c r="K1142" s="12">
        <f>(1 - Dashboard!$I$11) * I1142 * Dashboard!$I$10 * 'Lookups and Calculations'!$F$12</f>
        <v>0</v>
      </c>
      <c r="L1142" s="12">
        <f>(H1142 - I1142) * Dashboard!$I$13 * (Dashboard!$D$12 / 365) * 'Lookups and Calculations'!$F$12</f>
        <v>0</v>
      </c>
      <c r="M1142" s="3">
        <f>(G1142*2) * Dashboard!$I$13 * (Dashboard!$D$12 / 365) * 'Lookups and Calculations'!$F$12</f>
        <v>1602.0878730267946</v>
      </c>
      <c r="N1142" s="12">
        <f>H1142 * Dashboard!$I$14 * Dashboard!$I$15 * (Dashboard!$D$12 / 365) * 'Lookups and Calculations'!$F$12</f>
        <v>0</v>
      </c>
    </row>
    <row r="1143" spans="1:14" x14ac:dyDescent="0.35">
      <c r="A1143" s="2">
        <v>1142</v>
      </c>
      <c r="B1143" s="11">
        <v>0.24132939951080204</v>
      </c>
      <c r="C1143" s="11">
        <v>-0.69810318389858184</v>
      </c>
      <c r="D1143" s="3">
        <f>B1143*Dashboard!$D$11*Dashboard!$D$10*SQRT(Dashboard!$D$12/365)</f>
        <v>59917.689638403943</v>
      </c>
      <c r="E1143" s="3">
        <f>IF(Dashboard!$I$3,C1143*Dashboard!$E$11*Dashboard!$E$10*SQRT(Dashboard!$D$12/365),0)</f>
        <v>-346652.58350791683</v>
      </c>
      <c r="F1143" s="3">
        <f>D1143+IF(Dashboard!$I$3,E1143,0)</f>
        <v>-286734.89386951289</v>
      </c>
      <c r="G1143" s="3">
        <f>IF(Dashboard!$I$4, ('Lookups and Calculations'!$F$9) / (1 - 'Lookups and Calculations'!$F$10), 'Lookups and Calculations'!$F$9)</f>
        <v>1951878.888340465</v>
      </c>
      <c r="H1143" s="12">
        <f t="shared" si="34"/>
        <v>0</v>
      </c>
      <c r="I1143" s="12">
        <f t="shared" si="35"/>
        <v>0</v>
      </c>
      <c r="J1143" s="13">
        <f>(1 - Dashboard!$I$9) * H1143 * Dashboard!$I$8 * 'Lookups and Calculations'!$F$12</f>
        <v>0</v>
      </c>
      <c r="K1143" s="12">
        <f>(1 - Dashboard!$I$11) * I1143 * Dashboard!$I$10 * 'Lookups and Calculations'!$F$12</f>
        <v>0</v>
      </c>
      <c r="L1143" s="12">
        <f>(H1143 - I1143) * Dashboard!$I$13 * (Dashboard!$D$12 / 365) * 'Lookups and Calculations'!$F$12</f>
        <v>0</v>
      </c>
      <c r="M1143" s="3">
        <f>(G1143*2) * Dashboard!$I$13 * (Dashboard!$D$12 / 365) * 'Lookups and Calculations'!$F$12</f>
        <v>1602.0878730267946</v>
      </c>
      <c r="N1143" s="12">
        <f>H1143 * Dashboard!$I$14 * Dashboard!$I$15 * (Dashboard!$D$12 / 365) * 'Lookups and Calculations'!$F$12</f>
        <v>0</v>
      </c>
    </row>
    <row r="1144" spans="1:14" x14ac:dyDescent="0.35">
      <c r="A1144" s="2">
        <v>1143</v>
      </c>
      <c r="B1144" s="11">
        <v>1.5675042039687073</v>
      </c>
      <c r="C1144" s="11">
        <v>1.0824513557498168</v>
      </c>
      <c r="D1144" s="3">
        <f>B1144*Dashboard!$D$11*Dashboard!$D$10*SQRT(Dashboard!$D$12/365)</f>
        <v>389182.71288404078</v>
      </c>
      <c r="E1144" s="3">
        <f>IF(Dashboard!$I$3,C1144*Dashboard!$E$11*Dashboard!$E$10*SQRT(Dashboard!$D$12/365),0)</f>
        <v>537505.86968649901</v>
      </c>
      <c r="F1144" s="3">
        <f>D1144+IF(Dashboard!$I$3,E1144,0)</f>
        <v>926688.58257053979</v>
      </c>
      <c r="G1144" s="3">
        <f>IF(Dashboard!$I$4, ('Lookups and Calculations'!$F$9) / (1 - 'Lookups and Calculations'!$F$10), 'Lookups and Calculations'!$F$9)</f>
        <v>1951878.888340465</v>
      </c>
      <c r="H1144" s="12">
        <f t="shared" si="34"/>
        <v>0</v>
      </c>
      <c r="I1144" s="12">
        <f t="shared" si="35"/>
        <v>0</v>
      </c>
      <c r="J1144" s="13">
        <f>(1 - Dashboard!$I$9) * H1144 * Dashboard!$I$8 * 'Lookups and Calculations'!$F$12</f>
        <v>0</v>
      </c>
      <c r="K1144" s="12">
        <f>(1 - Dashboard!$I$11) * I1144 * Dashboard!$I$10 * 'Lookups and Calculations'!$F$12</f>
        <v>0</v>
      </c>
      <c r="L1144" s="12">
        <f>(H1144 - I1144) * Dashboard!$I$13 * (Dashboard!$D$12 / 365) * 'Lookups and Calculations'!$F$12</f>
        <v>0</v>
      </c>
      <c r="M1144" s="3">
        <f>(G1144*2) * Dashboard!$I$13 * (Dashboard!$D$12 / 365) * 'Lookups and Calculations'!$F$12</f>
        <v>1602.0878730267946</v>
      </c>
      <c r="N1144" s="12">
        <f>H1144 * Dashboard!$I$14 * Dashboard!$I$15 * (Dashboard!$D$12 / 365) * 'Lookups and Calculations'!$F$12</f>
        <v>0</v>
      </c>
    </row>
    <row r="1145" spans="1:14" x14ac:dyDescent="0.35">
      <c r="A1145" s="2">
        <v>1144</v>
      </c>
      <c r="B1145" s="11">
        <v>-0.69466582101123953</v>
      </c>
      <c r="C1145" s="11">
        <v>-1.2189574668767809</v>
      </c>
      <c r="D1145" s="3">
        <f>B1145*Dashboard!$D$11*Dashboard!$D$10*SQRT(Dashboard!$D$12/365)</f>
        <v>-172472.8572239101</v>
      </c>
      <c r="E1145" s="3">
        <f>IF(Dashboard!$I$3,C1145*Dashboard!$E$11*Dashboard!$E$10*SQRT(Dashboard!$D$12/365),0)</f>
        <v>-605289.82652582985</v>
      </c>
      <c r="F1145" s="3">
        <f>D1145+IF(Dashboard!$I$3,E1145,0)</f>
        <v>-777762.68374974001</v>
      </c>
      <c r="G1145" s="3">
        <f>IF(Dashboard!$I$4, ('Lookups and Calculations'!$F$9) / (1 - 'Lookups and Calculations'!$F$10), 'Lookups and Calculations'!$F$9)</f>
        <v>1951878.888340465</v>
      </c>
      <c r="H1145" s="12">
        <f t="shared" si="34"/>
        <v>0</v>
      </c>
      <c r="I1145" s="12">
        <f t="shared" si="35"/>
        <v>0</v>
      </c>
      <c r="J1145" s="13">
        <f>(1 - Dashboard!$I$9) * H1145 * Dashboard!$I$8 * 'Lookups and Calculations'!$F$12</f>
        <v>0</v>
      </c>
      <c r="K1145" s="12">
        <f>(1 - Dashboard!$I$11) * I1145 * Dashboard!$I$10 * 'Lookups and Calculations'!$F$12</f>
        <v>0</v>
      </c>
      <c r="L1145" s="12">
        <f>(H1145 - I1145) * Dashboard!$I$13 * (Dashboard!$D$12 / 365) * 'Lookups and Calculations'!$F$12</f>
        <v>0</v>
      </c>
      <c r="M1145" s="3">
        <f>(G1145*2) * Dashboard!$I$13 * (Dashboard!$D$12 / 365) * 'Lookups and Calculations'!$F$12</f>
        <v>1602.0878730267946</v>
      </c>
      <c r="N1145" s="12">
        <f>H1145 * Dashboard!$I$14 * Dashboard!$I$15 * (Dashboard!$D$12 / 365) * 'Lookups and Calculations'!$F$12</f>
        <v>0</v>
      </c>
    </row>
    <row r="1146" spans="1:14" x14ac:dyDescent="0.35">
      <c r="A1146" s="2">
        <v>1145</v>
      </c>
      <c r="B1146" s="11">
        <v>-1.0637634135545808</v>
      </c>
      <c r="C1146" s="11">
        <v>-1.4233928074499849</v>
      </c>
      <c r="D1146" s="3">
        <f>B1146*Dashboard!$D$11*Dashboard!$D$10*SQRT(Dashboard!$D$12/365)</f>
        <v>-264113.05954125809</v>
      </c>
      <c r="E1146" s="3">
        <f>IF(Dashboard!$I$3,C1146*Dashboard!$E$11*Dashboard!$E$10*SQRT(Dashboard!$D$12/365),0)</f>
        <v>-706804.96154391847</v>
      </c>
      <c r="F1146" s="3">
        <f>D1146+IF(Dashboard!$I$3,E1146,0)</f>
        <v>-970918.02108517662</v>
      </c>
      <c r="G1146" s="3">
        <f>IF(Dashboard!$I$4, ('Lookups and Calculations'!$F$9) / (1 - 'Lookups and Calculations'!$F$10), 'Lookups and Calculations'!$F$9)</f>
        <v>1951878.888340465</v>
      </c>
      <c r="H1146" s="12">
        <f t="shared" si="34"/>
        <v>0</v>
      </c>
      <c r="I1146" s="12">
        <f t="shared" si="35"/>
        <v>0</v>
      </c>
      <c r="J1146" s="13">
        <f>(1 - Dashboard!$I$9) * H1146 * Dashboard!$I$8 * 'Lookups and Calculations'!$F$12</f>
        <v>0</v>
      </c>
      <c r="K1146" s="12">
        <f>(1 - Dashboard!$I$11) * I1146 * Dashboard!$I$10 * 'Lookups and Calculations'!$F$12</f>
        <v>0</v>
      </c>
      <c r="L1146" s="12">
        <f>(H1146 - I1146) * Dashboard!$I$13 * (Dashboard!$D$12 / 365) * 'Lookups and Calculations'!$F$12</f>
        <v>0</v>
      </c>
      <c r="M1146" s="3">
        <f>(G1146*2) * Dashboard!$I$13 * (Dashboard!$D$12 / 365) * 'Lookups and Calculations'!$F$12</f>
        <v>1602.0878730267946</v>
      </c>
      <c r="N1146" s="12">
        <f>H1146 * Dashboard!$I$14 * Dashboard!$I$15 * (Dashboard!$D$12 / 365) * 'Lookups and Calculations'!$F$12</f>
        <v>0</v>
      </c>
    </row>
    <row r="1147" spans="1:14" x14ac:dyDescent="0.35">
      <c r="A1147" s="2">
        <v>1146</v>
      </c>
      <c r="B1147" s="11">
        <v>-0.32481145130113404</v>
      </c>
      <c r="C1147" s="11">
        <v>0.34703791878013829</v>
      </c>
      <c r="D1147" s="3">
        <f>B1147*Dashboard!$D$11*Dashboard!$D$10*SQRT(Dashboard!$D$12/365)</f>
        <v>-80644.760934689941</v>
      </c>
      <c r="E1147" s="3">
        <f>IF(Dashboard!$I$3,C1147*Dashboard!$E$11*Dashboard!$E$10*SQRT(Dashboard!$D$12/365),0)</f>
        <v>172326.37509045168</v>
      </c>
      <c r="F1147" s="3">
        <f>D1147+IF(Dashboard!$I$3,E1147,0)</f>
        <v>91681.614155761737</v>
      </c>
      <c r="G1147" s="3">
        <f>IF(Dashboard!$I$4, ('Lookups and Calculations'!$F$9) / (1 - 'Lookups and Calculations'!$F$10), 'Lookups and Calculations'!$F$9)</f>
        <v>1951878.888340465</v>
      </c>
      <c r="H1147" s="12">
        <f t="shared" si="34"/>
        <v>0</v>
      </c>
      <c r="I1147" s="12">
        <f t="shared" si="35"/>
        <v>0</v>
      </c>
      <c r="J1147" s="13">
        <f>(1 - Dashboard!$I$9) * H1147 * Dashboard!$I$8 * 'Lookups and Calculations'!$F$12</f>
        <v>0</v>
      </c>
      <c r="K1147" s="12">
        <f>(1 - Dashboard!$I$11) * I1147 * Dashboard!$I$10 * 'Lookups and Calculations'!$F$12</f>
        <v>0</v>
      </c>
      <c r="L1147" s="12">
        <f>(H1147 - I1147) * Dashboard!$I$13 * (Dashboard!$D$12 / 365) * 'Lookups and Calculations'!$F$12</f>
        <v>0</v>
      </c>
      <c r="M1147" s="3">
        <f>(G1147*2) * Dashboard!$I$13 * (Dashboard!$D$12 / 365) * 'Lookups and Calculations'!$F$12</f>
        <v>1602.0878730267946</v>
      </c>
      <c r="N1147" s="12">
        <f>H1147 * Dashboard!$I$14 * Dashboard!$I$15 * (Dashboard!$D$12 / 365) * 'Lookups and Calculations'!$F$12</f>
        <v>0</v>
      </c>
    </row>
    <row r="1148" spans="1:14" x14ac:dyDescent="0.35">
      <c r="A1148" s="2">
        <v>1147</v>
      </c>
      <c r="B1148" s="11">
        <v>-1.3612215844470812</v>
      </c>
      <c r="C1148" s="11">
        <v>1.6516011532631432</v>
      </c>
      <c r="D1148" s="3">
        <f>B1148*Dashboard!$D$11*Dashboard!$D$10*SQRT(Dashboard!$D$12/365)</f>
        <v>-337966.49969431496</v>
      </c>
      <c r="E1148" s="3">
        <f>IF(Dashboard!$I$3,C1148*Dashboard!$E$11*Dashboard!$E$10*SQRT(Dashboard!$D$12/365),0)</f>
        <v>820124.90403782367</v>
      </c>
      <c r="F1148" s="3">
        <f>D1148+IF(Dashboard!$I$3,E1148,0)</f>
        <v>482158.40434350871</v>
      </c>
      <c r="G1148" s="3">
        <f>IF(Dashboard!$I$4, ('Lookups and Calculations'!$F$9) / (1 - 'Lookups and Calculations'!$F$10), 'Lookups and Calculations'!$F$9)</f>
        <v>1951878.888340465</v>
      </c>
      <c r="H1148" s="12">
        <f t="shared" si="34"/>
        <v>0</v>
      </c>
      <c r="I1148" s="12">
        <f t="shared" si="35"/>
        <v>0</v>
      </c>
      <c r="J1148" s="13">
        <f>(1 - Dashboard!$I$9) * H1148 * Dashboard!$I$8 * 'Lookups and Calculations'!$F$12</f>
        <v>0</v>
      </c>
      <c r="K1148" s="12">
        <f>(1 - Dashboard!$I$11) * I1148 * Dashboard!$I$10 * 'Lookups and Calculations'!$F$12</f>
        <v>0</v>
      </c>
      <c r="L1148" s="12">
        <f>(H1148 - I1148) * Dashboard!$I$13 * (Dashboard!$D$12 / 365) * 'Lookups and Calculations'!$F$12</f>
        <v>0</v>
      </c>
      <c r="M1148" s="3">
        <f>(G1148*2) * Dashboard!$I$13 * (Dashboard!$D$12 / 365) * 'Lookups and Calculations'!$F$12</f>
        <v>1602.0878730267946</v>
      </c>
      <c r="N1148" s="12">
        <f>H1148 * Dashboard!$I$14 * Dashboard!$I$15 * (Dashboard!$D$12 / 365) * 'Lookups and Calculations'!$F$12</f>
        <v>0</v>
      </c>
    </row>
    <row r="1149" spans="1:14" x14ac:dyDescent="0.35">
      <c r="A1149" s="2">
        <v>1148</v>
      </c>
      <c r="B1149" s="11">
        <v>1.2554454798452124</v>
      </c>
      <c r="C1149" s="11">
        <v>1.2223538863531496</v>
      </c>
      <c r="D1149" s="3">
        <f>B1149*Dashboard!$D$11*Dashboard!$D$10*SQRT(Dashboard!$D$12/365)</f>
        <v>311704.22158173693</v>
      </c>
      <c r="E1149" s="3">
        <f>IF(Dashboard!$I$3,C1149*Dashboard!$E$11*Dashboard!$E$10*SQRT(Dashboard!$D$12/365),0)</f>
        <v>606976.3645811138</v>
      </c>
      <c r="F1149" s="3">
        <f>D1149+IF(Dashboard!$I$3,E1149,0)</f>
        <v>918680.58616285073</v>
      </c>
      <c r="G1149" s="3">
        <f>IF(Dashboard!$I$4, ('Lookups and Calculations'!$F$9) / (1 - 'Lookups and Calculations'!$F$10), 'Lookups and Calculations'!$F$9)</f>
        <v>1951878.888340465</v>
      </c>
      <c r="H1149" s="12">
        <f t="shared" si="34"/>
        <v>0</v>
      </c>
      <c r="I1149" s="12">
        <f t="shared" si="35"/>
        <v>0</v>
      </c>
      <c r="J1149" s="13">
        <f>(1 - Dashboard!$I$9) * H1149 * Dashboard!$I$8 * 'Lookups and Calculations'!$F$12</f>
        <v>0</v>
      </c>
      <c r="K1149" s="12">
        <f>(1 - Dashboard!$I$11) * I1149 * Dashboard!$I$10 * 'Lookups and Calculations'!$F$12</f>
        <v>0</v>
      </c>
      <c r="L1149" s="12">
        <f>(H1149 - I1149) * Dashboard!$I$13 * (Dashboard!$D$12 / 365) * 'Lookups and Calculations'!$F$12</f>
        <v>0</v>
      </c>
      <c r="M1149" s="3">
        <f>(G1149*2) * Dashboard!$I$13 * (Dashboard!$D$12 / 365) * 'Lookups and Calculations'!$F$12</f>
        <v>1602.0878730267946</v>
      </c>
      <c r="N1149" s="12">
        <f>H1149 * Dashboard!$I$14 * Dashboard!$I$15 * (Dashboard!$D$12 / 365) * 'Lookups and Calculations'!$F$12</f>
        <v>0</v>
      </c>
    </row>
    <row r="1150" spans="1:14" x14ac:dyDescent="0.35">
      <c r="A1150" s="2">
        <v>1149</v>
      </c>
      <c r="B1150" s="11">
        <v>-1.2178592877886338</v>
      </c>
      <c r="C1150" s="11">
        <v>0.73799160229387983</v>
      </c>
      <c r="D1150" s="3">
        <f>B1150*Dashboard!$D$11*Dashboard!$D$10*SQRT(Dashboard!$D$12/365)</f>
        <v>-302372.25541888777</v>
      </c>
      <c r="E1150" s="3">
        <f>IF(Dashboard!$I$3,C1150*Dashboard!$E$11*Dashboard!$E$10*SQRT(Dashboard!$D$12/365),0)</f>
        <v>366459.71747850708</v>
      </c>
      <c r="F1150" s="3">
        <f>D1150+IF(Dashboard!$I$3,E1150,0)</f>
        <v>64087.462059619313</v>
      </c>
      <c r="G1150" s="3">
        <f>IF(Dashboard!$I$4, ('Lookups and Calculations'!$F$9) / (1 - 'Lookups and Calculations'!$F$10), 'Lookups and Calculations'!$F$9)</f>
        <v>1951878.888340465</v>
      </c>
      <c r="H1150" s="12">
        <f t="shared" si="34"/>
        <v>0</v>
      </c>
      <c r="I1150" s="12">
        <f t="shared" si="35"/>
        <v>0</v>
      </c>
      <c r="J1150" s="13">
        <f>(1 - Dashboard!$I$9) * H1150 * Dashboard!$I$8 * 'Lookups and Calculations'!$F$12</f>
        <v>0</v>
      </c>
      <c r="K1150" s="12">
        <f>(1 - Dashboard!$I$11) * I1150 * Dashboard!$I$10 * 'Lookups and Calculations'!$F$12</f>
        <v>0</v>
      </c>
      <c r="L1150" s="12">
        <f>(H1150 - I1150) * Dashboard!$I$13 * (Dashboard!$D$12 / 365) * 'Lookups and Calculations'!$F$12</f>
        <v>0</v>
      </c>
      <c r="M1150" s="3">
        <f>(G1150*2) * Dashboard!$I$13 * (Dashboard!$D$12 / 365) * 'Lookups and Calculations'!$F$12</f>
        <v>1602.0878730267946</v>
      </c>
      <c r="N1150" s="12">
        <f>H1150 * Dashboard!$I$14 * Dashboard!$I$15 * (Dashboard!$D$12 / 365) * 'Lookups and Calculations'!$F$12</f>
        <v>0</v>
      </c>
    </row>
    <row r="1151" spans="1:14" x14ac:dyDescent="0.35">
      <c r="A1151" s="2">
        <v>1150</v>
      </c>
      <c r="B1151" s="11">
        <v>-2.4676336051913066</v>
      </c>
      <c r="C1151" s="11">
        <v>-1.2871242745710856</v>
      </c>
      <c r="D1151" s="3">
        <f>B1151*Dashboard!$D$11*Dashboard!$D$10*SQRT(Dashboard!$D$12/365)</f>
        <v>-612668.43077082478</v>
      </c>
      <c r="E1151" s="3">
        <f>IF(Dashboard!$I$3,C1151*Dashboard!$E$11*Dashboard!$E$10*SQRT(Dashboard!$D$12/365),0)</f>
        <v>-639138.97739884898</v>
      </c>
      <c r="F1151" s="3">
        <f>D1151+IF(Dashboard!$I$3,E1151,0)</f>
        <v>-1251807.4081696738</v>
      </c>
      <c r="G1151" s="3">
        <f>IF(Dashboard!$I$4, ('Lookups and Calculations'!$F$9) / (1 - 'Lookups and Calculations'!$F$10), 'Lookups and Calculations'!$F$9)</f>
        <v>1951878.888340465</v>
      </c>
      <c r="H1151" s="12">
        <f t="shared" si="34"/>
        <v>0</v>
      </c>
      <c r="I1151" s="12">
        <f t="shared" si="35"/>
        <v>0</v>
      </c>
      <c r="J1151" s="13">
        <f>(1 - Dashboard!$I$9) * H1151 * Dashboard!$I$8 * 'Lookups and Calculations'!$F$12</f>
        <v>0</v>
      </c>
      <c r="K1151" s="12">
        <f>(1 - Dashboard!$I$11) * I1151 * Dashboard!$I$10 * 'Lookups and Calculations'!$F$12</f>
        <v>0</v>
      </c>
      <c r="L1151" s="12">
        <f>(H1151 - I1151) * Dashboard!$I$13 * (Dashboard!$D$12 / 365) * 'Lookups and Calculations'!$F$12</f>
        <v>0</v>
      </c>
      <c r="M1151" s="3">
        <f>(G1151*2) * Dashboard!$I$13 * (Dashboard!$D$12 / 365) * 'Lookups and Calculations'!$F$12</f>
        <v>1602.0878730267946</v>
      </c>
      <c r="N1151" s="12">
        <f>H1151 * Dashboard!$I$14 * Dashboard!$I$15 * (Dashboard!$D$12 / 365) * 'Lookups and Calculations'!$F$12</f>
        <v>0</v>
      </c>
    </row>
    <row r="1152" spans="1:14" x14ac:dyDescent="0.35">
      <c r="A1152" s="2">
        <v>1151</v>
      </c>
      <c r="B1152" s="11">
        <v>-1.2836446637673851</v>
      </c>
      <c r="C1152" s="11">
        <v>-0.82931884625214791</v>
      </c>
      <c r="D1152" s="3">
        <f>B1152*Dashboard!$D$11*Dashboard!$D$10*SQRT(Dashboard!$D$12/365)</f>
        <v>-318705.56478206837</v>
      </c>
      <c r="E1152" s="3">
        <f>IF(Dashboard!$I$3,C1152*Dashboard!$E$11*Dashboard!$E$10*SQRT(Dashboard!$D$12/365),0)</f>
        <v>-411809.49641231966</v>
      </c>
      <c r="F1152" s="3">
        <f>D1152+IF(Dashboard!$I$3,E1152,0)</f>
        <v>-730515.06119438796</v>
      </c>
      <c r="G1152" s="3">
        <f>IF(Dashboard!$I$4, ('Lookups and Calculations'!$F$9) / (1 - 'Lookups and Calculations'!$F$10), 'Lookups and Calculations'!$F$9)</f>
        <v>1951878.888340465</v>
      </c>
      <c r="H1152" s="12">
        <f t="shared" si="34"/>
        <v>0</v>
      </c>
      <c r="I1152" s="12">
        <f t="shared" si="35"/>
        <v>0</v>
      </c>
      <c r="J1152" s="13">
        <f>(1 - Dashboard!$I$9) * H1152 * Dashboard!$I$8 * 'Lookups and Calculations'!$F$12</f>
        <v>0</v>
      </c>
      <c r="K1152" s="12">
        <f>(1 - Dashboard!$I$11) * I1152 * Dashboard!$I$10 * 'Lookups and Calculations'!$F$12</f>
        <v>0</v>
      </c>
      <c r="L1152" s="12">
        <f>(H1152 - I1152) * Dashboard!$I$13 * (Dashboard!$D$12 / 365) * 'Lookups and Calculations'!$F$12</f>
        <v>0</v>
      </c>
      <c r="M1152" s="3">
        <f>(G1152*2) * Dashboard!$I$13 * (Dashboard!$D$12 / 365) * 'Lookups and Calculations'!$F$12</f>
        <v>1602.0878730267946</v>
      </c>
      <c r="N1152" s="12">
        <f>H1152 * Dashboard!$I$14 * Dashboard!$I$15 * (Dashboard!$D$12 / 365) * 'Lookups and Calculations'!$F$12</f>
        <v>0</v>
      </c>
    </row>
    <row r="1153" spans="1:14" x14ac:dyDescent="0.35">
      <c r="A1153" s="2">
        <v>1152</v>
      </c>
      <c r="B1153" s="11">
        <v>0.71443180992584132</v>
      </c>
      <c r="C1153" s="11">
        <v>1.3482619124741488</v>
      </c>
      <c r="D1153" s="3">
        <f>B1153*Dashboard!$D$11*Dashboard!$D$10*SQRT(Dashboard!$D$12/365)</f>
        <v>177380.39186984219</v>
      </c>
      <c r="E1153" s="3">
        <f>IF(Dashboard!$I$3,C1153*Dashboard!$E$11*Dashboard!$E$10*SQRT(Dashboard!$D$12/365),0)</f>
        <v>669497.69888513756</v>
      </c>
      <c r="F1153" s="3">
        <f>D1153+IF(Dashboard!$I$3,E1153,0)</f>
        <v>846878.09075497976</v>
      </c>
      <c r="G1153" s="3">
        <f>IF(Dashboard!$I$4, ('Lookups and Calculations'!$F$9) / (1 - 'Lookups and Calculations'!$F$10), 'Lookups and Calculations'!$F$9)</f>
        <v>1951878.888340465</v>
      </c>
      <c r="H1153" s="12">
        <f t="shared" si="34"/>
        <v>0</v>
      </c>
      <c r="I1153" s="12">
        <f t="shared" si="35"/>
        <v>0</v>
      </c>
      <c r="J1153" s="13">
        <f>(1 - Dashboard!$I$9) * H1153 * Dashboard!$I$8 * 'Lookups and Calculations'!$F$12</f>
        <v>0</v>
      </c>
      <c r="K1153" s="12">
        <f>(1 - Dashboard!$I$11) * I1153 * Dashboard!$I$10 * 'Lookups and Calculations'!$F$12</f>
        <v>0</v>
      </c>
      <c r="L1153" s="12">
        <f>(H1153 - I1153) * Dashboard!$I$13 * (Dashboard!$D$12 / 365) * 'Lookups and Calculations'!$F$12</f>
        <v>0</v>
      </c>
      <c r="M1153" s="3">
        <f>(G1153*2) * Dashboard!$I$13 * (Dashboard!$D$12 / 365) * 'Lookups and Calculations'!$F$12</f>
        <v>1602.0878730267946</v>
      </c>
      <c r="N1153" s="12">
        <f>H1153 * Dashboard!$I$14 * Dashboard!$I$15 * (Dashboard!$D$12 / 365) * 'Lookups and Calculations'!$F$12</f>
        <v>0</v>
      </c>
    </row>
    <row r="1154" spans="1:14" x14ac:dyDescent="0.35">
      <c r="A1154" s="2">
        <v>1153</v>
      </c>
      <c r="B1154" s="11">
        <v>0.45385595927845152</v>
      </c>
      <c r="C1154" s="11">
        <v>0.49974182259841848</v>
      </c>
      <c r="D1154" s="3">
        <f>B1154*Dashboard!$D$11*Dashboard!$D$10*SQRT(Dashboard!$D$12/365)</f>
        <v>112684.15934283689</v>
      </c>
      <c r="E1154" s="3">
        <f>IF(Dashboard!$I$3,C1154*Dashboard!$E$11*Dashboard!$E$10*SQRT(Dashboard!$D$12/365),0)</f>
        <v>248153.56509799862</v>
      </c>
      <c r="F1154" s="3">
        <f>D1154+IF(Dashboard!$I$3,E1154,0)</f>
        <v>360837.72444083553</v>
      </c>
      <c r="G1154" s="3">
        <f>IF(Dashboard!$I$4, ('Lookups and Calculations'!$F$9) / (1 - 'Lookups and Calculations'!$F$10), 'Lookups and Calculations'!$F$9)</f>
        <v>1951878.888340465</v>
      </c>
      <c r="H1154" s="12">
        <f t="shared" si="34"/>
        <v>0</v>
      </c>
      <c r="I1154" s="12">
        <f t="shared" si="35"/>
        <v>0</v>
      </c>
      <c r="J1154" s="13">
        <f>(1 - Dashboard!$I$9) * H1154 * Dashboard!$I$8 * 'Lookups and Calculations'!$F$12</f>
        <v>0</v>
      </c>
      <c r="K1154" s="12">
        <f>(1 - Dashboard!$I$11) * I1154 * Dashboard!$I$10 * 'Lookups and Calculations'!$F$12</f>
        <v>0</v>
      </c>
      <c r="L1154" s="12">
        <f>(H1154 - I1154) * Dashboard!$I$13 * (Dashboard!$D$12 / 365) * 'Lookups and Calculations'!$F$12</f>
        <v>0</v>
      </c>
      <c r="M1154" s="3">
        <f>(G1154*2) * Dashboard!$I$13 * (Dashboard!$D$12 / 365) * 'Lookups and Calculations'!$F$12</f>
        <v>1602.0878730267946</v>
      </c>
      <c r="N1154" s="12">
        <f>H1154 * Dashboard!$I$14 * Dashboard!$I$15 * (Dashboard!$D$12 / 365) * 'Lookups and Calculations'!$F$12</f>
        <v>0</v>
      </c>
    </row>
    <row r="1155" spans="1:14" x14ac:dyDescent="0.35">
      <c r="A1155" s="2">
        <v>1154</v>
      </c>
      <c r="B1155" s="11">
        <v>1.3192501143535784</v>
      </c>
      <c r="C1155" s="11">
        <v>1.3189245212962883</v>
      </c>
      <c r="D1155" s="3">
        <f>B1155*Dashboard!$D$11*Dashboard!$D$10*SQRT(Dashboard!$D$12/365)</f>
        <v>327545.74895351066</v>
      </c>
      <c r="E1155" s="3">
        <f>IF(Dashboard!$I$3,C1155*Dashboard!$E$11*Dashboard!$E$10*SQRT(Dashboard!$D$12/365),0)</f>
        <v>654929.8202681205</v>
      </c>
      <c r="F1155" s="3">
        <f>D1155+IF(Dashboard!$I$3,E1155,0)</f>
        <v>982475.56922163116</v>
      </c>
      <c r="G1155" s="3">
        <f>IF(Dashboard!$I$4, ('Lookups and Calculations'!$F$9) / (1 - 'Lookups and Calculations'!$F$10), 'Lookups and Calculations'!$F$9)</f>
        <v>1951878.888340465</v>
      </c>
      <c r="H1155" s="12">
        <f t="shared" ref="H1155:H1218" si="36">MAX(0,F1155-G1155)</f>
        <v>0</v>
      </c>
      <c r="I1155" s="12">
        <f t="shared" ref="I1155:I1218" si="37">MAX(0,-F1155-G1155)</f>
        <v>0</v>
      </c>
      <c r="J1155" s="13">
        <f>(1 - Dashboard!$I$9) * H1155 * Dashboard!$I$8 * 'Lookups and Calculations'!$F$12</f>
        <v>0</v>
      </c>
      <c r="K1155" s="12">
        <f>(1 - Dashboard!$I$11) * I1155 * Dashboard!$I$10 * 'Lookups and Calculations'!$F$12</f>
        <v>0</v>
      </c>
      <c r="L1155" s="12">
        <f>(H1155 - I1155) * Dashboard!$I$13 * (Dashboard!$D$12 / 365) * 'Lookups and Calculations'!$F$12</f>
        <v>0</v>
      </c>
      <c r="M1155" s="3">
        <f>(G1155*2) * Dashboard!$I$13 * (Dashboard!$D$12 / 365) * 'Lookups and Calculations'!$F$12</f>
        <v>1602.0878730267946</v>
      </c>
      <c r="N1155" s="12">
        <f>H1155 * Dashboard!$I$14 * Dashboard!$I$15 * (Dashboard!$D$12 / 365) * 'Lookups and Calculations'!$F$12</f>
        <v>0</v>
      </c>
    </row>
    <row r="1156" spans="1:14" x14ac:dyDescent="0.35">
      <c r="A1156" s="2">
        <v>1155</v>
      </c>
      <c r="B1156" s="11">
        <v>0.40825884078379754</v>
      </c>
      <c r="C1156" s="11">
        <v>-1.3779078995014333</v>
      </c>
      <c r="D1156" s="3">
        <f>B1156*Dashboard!$D$11*Dashboard!$D$10*SQRT(Dashboard!$D$12/365)</f>
        <v>101363.22621199422</v>
      </c>
      <c r="E1156" s="3">
        <f>IF(Dashboard!$I$3,C1156*Dashboard!$E$11*Dashboard!$E$10*SQRT(Dashboard!$D$12/365),0)</f>
        <v>-684218.81494746369</v>
      </c>
      <c r="F1156" s="3">
        <f>D1156+IF(Dashboard!$I$3,E1156,0)</f>
        <v>-582855.5887354695</v>
      </c>
      <c r="G1156" s="3">
        <f>IF(Dashboard!$I$4, ('Lookups and Calculations'!$F$9) / (1 - 'Lookups and Calculations'!$F$10), 'Lookups and Calculations'!$F$9)</f>
        <v>1951878.888340465</v>
      </c>
      <c r="H1156" s="12">
        <f t="shared" si="36"/>
        <v>0</v>
      </c>
      <c r="I1156" s="12">
        <f t="shared" si="37"/>
        <v>0</v>
      </c>
      <c r="J1156" s="13">
        <f>(1 - Dashboard!$I$9) * H1156 * Dashboard!$I$8 * 'Lookups and Calculations'!$F$12</f>
        <v>0</v>
      </c>
      <c r="K1156" s="12">
        <f>(1 - Dashboard!$I$11) * I1156 * Dashboard!$I$10 * 'Lookups and Calculations'!$F$12</f>
        <v>0</v>
      </c>
      <c r="L1156" s="12">
        <f>(H1156 - I1156) * Dashboard!$I$13 * (Dashboard!$D$12 / 365) * 'Lookups and Calculations'!$F$12</f>
        <v>0</v>
      </c>
      <c r="M1156" s="3">
        <f>(G1156*2) * Dashboard!$I$13 * (Dashboard!$D$12 / 365) * 'Lookups and Calculations'!$F$12</f>
        <v>1602.0878730267946</v>
      </c>
      <c r="N1156" s="12">
        <f>H1156 * Dashboard!$I$14 * Dashboard!$I$15 * (Dashboard!$D$12 / 365) * 'Lookups and Calculations'!$F$12</f>
        <v>0</v>
      </c>
    </row>
    <row r="1157" spans="1:14" x14ac:dyDescent="0.35">
      <c r="A1157" s="2">
        <v>1156</v>
      </c>
      <c r="B1157" s="11">
        <v>1.6368740240393509</v>
      </c>
      <c r="C1157" s="11">
        <v>-0.344013791072321</v>
      </c>
      <c r="D1157" s="3">
        <f>B1157*Dashboard!$D$11*Dashboard!$D$10*SQRT(Dashboard!$D$12/365)</f>
        <v>406405.97435856622</v>
      </c>
      <c r="E1157" s="3">
        <f>IF(Dashboard!$I$3,C1157*Dashboard!$E$11*Dashboard!$E$10*SQRT(Dashboard!$D$12/365),0)</f>
        <v>-170824.70355112656</v>
      </c>
      <c r="F1157" s="3">
        <f>D1157+IF(Dashboard!$I$3,E1157,0)</f>
        <v>235581.27080743967</v>
      </c>
      <c r="G1157" s="3">
        <f>IF(Dashboard!$I$4, ('Lookups and Calculations'!$F$9) / (1 - 'Lookups and Calculations'!$F$10), 'Lookups and Calculations'!$F$9)</f>
        <v>1951878.888340465</v>
      </c>
      <c r="H1157" s="12">
        <f t="shared" si="36"/>
        <v>0</v>
      </c>
      <c r="I1157" s="12">
        <f t="shared" si="37"/>
        <v>0</v>
      </c>
      <c r="J1157" s="13">
        <f>(1 - Dashboard!$I$9) * H1157 * Dashboard!$I$8 * 'Lookups and Calculations'!$F$12</f>
        <v>0</v>
      </c>
      <c r="K1157" s="12">
        <f>(1 - Dashboard!$I$11) * I1157 * Dashboard!$I$10 * 'Lookups and Calculations'!$F$12</f>
        <v>0</v>
      </c>
      <c r="L1157" s="12">
        <f>(H1157 - I1157) * Dashboard!$I$13 * (Dashboard!$D$12 / 365) * 'Lookups and Calculations'!$F$12</f>
        <v>0</v>
      </c>
      <c r="M1157" s="3">
        <f>(G1157*2) * Dashboard!$I$13 * (Dashboard!$D$12 / 365) * 'Lookups and Calculations'!$F$12</f>
        <v>1602.0878730267946</v>
      </c>
      <c r="N1157" s="12">
        <f>H1157 * Dashboard!$I$14 * Dashboard!$I$15 * (Dashboard!$D$12 / 365) * 'Lookups and Calculations'!$F$12</f>
        <v>0</v>
      </c>
    </row>
    <row r="1158" spans="1:14" x14ac:dyDescent="0.35">
      <c r="A1158" s="2">
        <v>1157</v>
      </c>
      <c r="B1158" s="11">
        <v>0.7386432436189766</v>
      </c>
      <c r="C1158" s="11">
        <v>8.5579615006449936E-2</v>
      </c>
      <c r="D1158" s="3">
        <f>B1158*Dashboard!$D$11*Dashboard!$D$10*SQRT(Dashboard!$D$12/365)</f>
        <v>183391.64939862554</v>
      </c>
      <c r="E1158" s="3">
        <f>IF(Dashboard!$I$3,C1158*Dashboard!$E$11*Dashboard!$E$10*SQRT(Dashboard!$D$12/365),0)</f>
        <v>42495.715994196922</v>
      </c>
      <c r="F1158" s="3">
        <f>D1158+IF(Dashboard!$I$3,E1158,0)</f>
        <v>225887.36539282245</v>
      </c>
      <c r="G1158" s="3">
        <f>IF(Dashboard!$I$4, ('Lookups and Calculations'!$F$9) / (1 - 'Lookups and Calculations'!$F$10), 'Lookups and Calculations'!$F$9)</f>
        <v>1951878.888340465</v>
      </c>
      <c r="H1158" s="12">
        <f t="shared" si="36"/>
        <v>0</v>
      </c>
      <c r="I1158" s="12">
        <f t="shared" si="37"/>
        <v>0</v>
      </c>
      <c r="J1158" s="13">
        <f>(1 - Dashboard!$I$9) * H1158 * Dashboard!$I$8 * 'Lookups and Calculations'!$F$12</f>
        <v>0</v>
      </c>
      <c r="K1158" s="12">
        <f>(1 - Dashboard!$I$11) * I1158 * Dashboard!$I$10 * 'Lookups and Calculations'!$F$12</f>
        <v>0</v>
      </c>
      <c r="L1158" s="12">
        <f>(H1158 - I1158) * Dashboard!$I$13 * (Dashboard!$D$12 / 365) * 'Lookups and Calculations'!$F$12</f>
        <v>0</v>
      </c>
      <c r="M1158" s="3">
        <f>(G1158*2) * Dashboard!$I$13 * (Dashboard!$D$12 / 365) * 'Lookups and Calculations'!$F$12</f>
        <v>1602.0878730267946</v>
      </c>
      <c r="N1158" s="12">
        <f>H1158 * Dashboard!$I$14 * Dashboard!$I$15 * (Dashboard!$D$12 / 365) * 'Lookups and Calculations'!$F$12</f>
        <v>0</v>
      </c>
    </row>
    <row r="1159" spans="1:14" x14ac:dyDescent="0.35">
      <c r="A1159" s="2">
        <v>1158</v>
      </c>
      <c r="B1159" s="11">
        <v>-1.0155496543113457E-2</v>
      </c>
      <c r="C1159" s="11">
        <v>-0.56834200628424458</v>
      </c>
      <c r="D1159" s="3">
        <f>B1159*Dashboard!$D$11*Dashboard!$D$10*SQRT(Dashboard!$D$12/365)</f>
        <v>-2521.4246222285065</v>
      </c>
      <c r="E1159" s="3">
        <f>IF(Dashboard!$I$3,C1159*Dashboard!$E$11*Dashboard!$E$10*SQRT(Dashboard!$D$12/365),0)</f>
        <v>-282217.91468455491</v>
      </c>
      <c r="F1159" s="3">
        <f>D1159+IF(Dashboard!$I$3,E1159,0)</f>
        <v>-284739.3393067834</v>
      </c>
      <c r="G1159" s="3">
        <f>IF(Dashboard!$I$4, ('Lookups and Calculations'!$F$9) / (1 - 'Lookups and Calculations'!$F$10), 'Lookups and Calculations'!$F$9)</f>
        <v>1951878.888340465</v>
      </c>
      <c r="H1159" s="12">
        <f t="shared" si="36"/>
        <v>0</v>
      </c>
      <c r="I1159" s="12">
        <f t="shared" si="37"/>
        <v>0</v>
      </c>
      <c r="J1159" s="13">
        <f>(1 - Dashboard!$I$9) * H1159 * Dashboard!$I$8 * 'Lookups and Calculations'!$F$12</f>
        <v>0</v>
      </c>
      <c r="K1159" s="12">
        <f>(1 - Dashboard!$I$11) * I1159 * Dashboard!$I$10 * 'Lookups and Calculations'!$F$12</f>
        <v>0</v>
      </c>
      <c r="L1159" s="12">
        <f>(H1159 - I1159) * Dashboard!$I$13 * (Dashboard!$D$12 / 365) * 'Lookups and Calculations'!$F$12</f>
        <v>0</v>
      </c>
      <c r="M1159" s="3">
        <f>(G1159*2) * Dashboard!$I$13 * (Dashboard!$D$12 / 365) * 'Lookups and Calculations'!$F$12</f>
        <v>1602.0878730267946</v>
      </c>
      <c r="N1159" s="12">
        <f>H1159 * Dashboard!$I$14 * Dashboard!$I$15 * (Dashboard!$D$12 / 365) * 'Lookups and Calculations'!$F$12</f>
        <v>0</v>
      </c>
    </row>
    <row r="1160" spans="1:14" x14ac:dyDescent="0.35">
      <c r="A1160" s="2">
        <v>1159</v>
      </c>
      <c r="B1160" s="11">
        <v>0.2071266927050868</v>
      </c>
      <c r="C1160" s="11">
        <v>0.34808190521049914</v>
      </c>
      <c r="D1160" s="3">
        <f>B1160*Dashboard!$D$11*Dashboard!$D$10*SQRT(Dashboard!$D$12/365)</f>
        <v>51425.781170838884</v>
      </c>
      <c r="E1160" s="3">
        <f>IF(Dashboard!$I$3,C1160*Dashboard!$E$11*Dashboard!$E$10*SQRT(Dashboard!$D$12/365),0)</f>
        <v>172844.7806808842</v>
      </c>
      <c r="F1160" s="3">
        <f>D1160+IF(Dashboard!$I$3,E1160,0)</f>
        <v>224270.56185172309</v>
      </c>
      <c r="G1160" s="3">
        <f>IF(Dashboard!$I$4, ('Lookups and Calculations'!$F$9) / (1 - 'Lookups and Calculations'!$F$10), 'Lookups and Calculations'!$F$9)</f>
        <v>1951878.888340465</v>
      </c>
      <c r="H1160" s="12">
        <f t="shared" si="36"/>
        <v>0</v>
      </c>
      <c r="I1160" s="12">
        <f t="shared" si="37"/>
        <v>0</v>
      </c>
      <c r="J1160" s="13">
        <f>(1 - Dashboard!$I$9) * H1160 * Dashboard!$I$8 * 'Lookups and Calculations'!$F$12</f>
        <v>0</v>
      </c>
      <c r="K1160" s="12">
        <f>(1 - Dashboard!$I$11) * I1160 * Dashboard!$I$10 * 'Lookups and Calculations'!$F$12</f>
        <v>0</v>
      </c>
      <c r="L1160" s="12">
        <f>(H1160 - I1160) * Dashboard!$I$13 * (Dashboard!$D$12 / 365) * 'Lookups and Calculations'!$F$12</f>
        <v>0</v>
      </c>
      <c r="M1160" s="3">
        <f>(G1160*2) * Dashboard!$I$13 * (Dashboard!$D$12 / 365) * 'Lookups and Calculations'!$F$12</f>
        <v>1602.0878730267946</v>
      </c>
      <c r="N1160" s="12">
        <f>H1160 * Dashboard!$I$14 * Dashboard!$I$15 * (Dashboard!$D$12 / 365) * 'Lookups and Calculations'!$F$12</f>
        <v>0</v>
      </c>
    </row>
    <row r="1161" spans="1:14" x14ac:dyDescent="0.35">
      <c r="A1161" s="2">
        <v>1160</v>
      </c>
      <c r="B1161" s="11">
        <v>0.93430024991633953</v>
      </c>
      <c r="C1161" s="11">
        <v>0.3663324074130796</v>
      </c>
      <c r="D1161" s="3">
        <f>B1161*Dashboard!$D$11*Dashboard!$D$10*SQRT(Dashboard!$D$12/365)</f>
        <v>231969.71656602796</v>
      </c>
      <c r="E1161" s="3">
        <f>IF(Dashboard!$I$3,C1161*Dashboard!$E$11*Dashboard!$E$10*SQRT(Dashboard!$D$12/365),0)</f>
        <v>181907.31453656786</v>
      </c>
      <c r="F1161" s="3">
        <f>D1161+IF(Dashboard!$I$3,E1161,0)</f>
        <v>413877.03110259585</v>
      </c>
      <c r="G1161" s="3">
        <f>IF(Dashboard!$I$4, ('Lookups and Calculations'!$F$9) / (1 - 'Lookups and Calculations'!$F$10), 'Lookups and Calculations'!$F$9)</f>
        <v>1951878.888340465</v>
      </c>
      <c r="H1161" s="12">
        <f t="shared" si="36"/>
        <v>0</v>
      </c>
      <c r="I1161" s="12">
        <f t="shared" si="37"/>
        <v>0</v>
      </c>
      <c r="J1161" s="13">
        <f>(1 - Dashboard!$I$9) * H1161 * Dashboard!$I$8 * 'Lookups and Calculations'!$F$12</f>
        <v>0</v>
      </c>
      <c r="K1161" s="12">
        <f>(1 - Dashboard!$I$11) * I1161 * Dashboard!$I$10 * 'Lookups and Calculations'!$F$12</f>
        <v>0</v>
      </c>
      <c r="L1161" s="12">
        <f>(H1161 - I1161) * Dashboard!$I$13 * (Dashboard!$D$12 / 365) * 'Lookups and Calculations'!$F$12</f>
        <v>0</v>
      </c>
      <c r="M1161" s="3">
        <f>(G1161*2) * Dashboard!$I$13 * (Dashboard!$D$12 / 365) * 'Lookups and Calculations'!$F$12</f>
        <v>1602.0878730267946</v>
      </c>
      <c r="N1161" s="12">
        <f>H1161 * Dashboard!$I$14 * Dashboard!$I$15 * (Dashboard!$D$12 / 365) * 'Lookups and Calculations'!$F$12</f>
        <v>0</v>
      </c>
    </row>
    <row r="1162" spans="1:14" x14ac:dyDescent="0.35">
      <c r="A1162" s="2">
        <v>1161</v>
      </c>
      <c r="B1162" s="11">
        <v>0.5918131726571938</v>
      </c>
      <c r="C1162" s="11">
        <v>0.9075582478383134</v>
      </c>
      <c r="D1162" s="3">
        <f>B1162*Dashboard!$D$11*Dashboard!$D$10*SQRT(Dashboard!$D$12/365)</f>
        <v>146936.41999306303</v>
      </c>
      <c r="E1162" s="3">
        <f>IF(Dashboard!$I$3,C1162*Dashboard!$E$11*Dashboard!$E$10*SQRT(Dashboard!$D$12/365),0)</f>
        <v>450660.33009638131</v>
      </c>
      <c r="F1162" s="3">
        <f>D1162+IF(Dashboard!$I$3,E1162,0)</f>
        <v>597596.75008944434</v>
      </c>
      <c r="G1162" s="3">
        <f>IF(Dashboard!$I$4, ('Lookups and Calculations'!$F$9) / (1 - 'Lookups and Calculations'!$F$10), 'Lookups and Calculations'!$F$9)</f>
        <v>1951878.888340465</v>
      </c>
      <c r="H1162" s="12">
        <f t="shared" si="36"/>
        <v>0</v>
      </c>
      <c r="I1162" s="12">
        <f t="shared" si="37"/>
        <v>0</v>
      </c>
      <c r="J1162" s="13">
        <f>(1 - Dashboard!$I$9) * H1162 * Dashboard!$I$8 * 'Lookups and Calculations'!$F$12</f>
        <v>0</v>
      </c>
      <c r="K1162" s="12">
        <f>(1 - Dashboard!$I$11) * I1162 * Dashboard!$I$10 * 'Lookups and Calculations'!$F$12</f>
        <v>0</v>
      </c>
      <c r="L1162" s="12">
        <f>(H1162 - I1162) * Dashboard!$I$13 * (Dashboard!$D$12 / 365) * 'Lookups and Calculations'!$F$12</f>
        <v>0</v>
      </c>
      <c r="M1162" s="3">
        <f>(G1162*2) * Dashboard!$I$13 * (Dashboard!$D$12 / 365) * 'Lookups and Calculations'!$F$12</f>
        <v>1602.0878730267946</v>
      </c>
      <c r="N1162" s="12">
        <f>H1162 * Dashboard!$I$14 * Dashboard!$I$15 * (Dashboard!$D$12 / 365) * 'Lookups and Calculations'!$F$12</f>
        <v>0</v>
      </c>
    </row>
    <row r="1163" spans="1:14" x14ac:dyDescent="0.35">
      <c r="A1163" s="2">
        <v>1162</v>
      </c>
      <c r="B1163" s="11">
        <v>0.56868778618005555</v>
      </c>
      <c r="C1163" s="11">
        <v>1.3702587769024233</v>
      </c>
      <c r="D1163" s="3">
        <f>B1163*Dashboard!$D$11*Dashboard!$D$10*SQRT(Dashboard!$D$12/365)</f>
        <v>141194.80818565749</v>
      </c>
      <c r="E1163" s="3">
        <f>IF(Dashboard!$I$3,C1163*Dashboard!$E$11*Dashboard!$E$10*SQRT(Dashboard!$D$12/365),0)</f>
        <v>680420.53960411425</v>
      </c>
      <c r="F1163" s="3">
        <f>D1163+IF(Dashboard!$I$3,E1163,0)</f>
        <v>821615.34778977174</v>
      </c>
      <c r="G1163" s="3">
        <f>IF(Dashboard!$I$4, ('Lookups and Calculations'!$F$9) / (1 - 'Lookups and Calculations'!$F$10), 'Lookups and Calculations'!$F$9)</f>
        <v>1951878.888340465</v>
      </c>
      <c r="H1163" s="12">
        <f t="shared" si="36"/>
        <v>0</v>
      </c>
      <c r="I1163" s="12">
        <f t="shared" si="37"/>
        <v>0</v>
      </c>
      <c r="J1163" s="13">
        <f>(1 - Dashboard!$I$9) * H1163 * Dashboard!$I$8 * 'Lookups and Calculations'!$F$12</f>
        <v>0</v>
      </c>
      <c r="K1163" s="12">
        <f>(1 - Dashboard!$I$11) * I1163 * Dashboard!$I$10 * 'Lookups and Calculations'!$F$12</f>
        <v>0</v>
      </c>
      <c r="L1163" s="12">
        <f>(H1163 - I1163) * Dashboard!$I$13 * (Dashboard!$D$12 / 365) * 'Lookups and Calculations'!$F$12</f>
        <v>0</v>
      </c>
      <c r="M1163" s="3">
        <f>(G1163*2) * Dashboard!$I$13 * (Dashboard!$D$12 / 365) * 'Lookups and Calculations'!$F$12</f>
        <v>1602.0878730267946</v>
      </c>
      <c r="N1163" s="12">
        <f>H1163 * Dashboard!$I$14 * Dashboard!$I$15 * (Dashboard!$D$12 / 365) * 'Lookups and Calculations'!$F$12</f>
        <v>0</v>
      </c>
    </row>
    <row r="1164" spans="1:14" x14ac:dyDescent="0.35">
      <c r="A1164" s="2">
        <v>1163</v>
      </c>
      <c r="B1164" s="11">
        <v>-0.44028619447243367</v>
      </c>
      <c r="C1164" s="11">
        <v>2.0754686142215699</v>
      </c>
      <c r="D1164" s="3">
        <f>B1164*Dashboard!$D$11*Dashboard!$D$10*SQRT(Dashboard!$D$12/365)</f>
        <v>-109315.03416471402</v>
      </c>
      <c r="E1164" s="3">
        <f>IF(Dashboard!$I$3,C1164*Dashboard!$E$11*Dashboard!$E$10*SQRT(Dashboard!$D$12/365),0)</f>
        <v>1030602.0280435006</v>
      </c>
      <c r="F1164" s="3">
        <f>D1164+IF(Dashboard!$I$3,E1164,0)</f>
        <v>921286.99387878657</v>
      </c>
      <c r="G1164" s="3">
        <f>IF(Dashboard!$I$4, ('Lookups and Calculations'!$F$9) / (1 - 'Lookups and Calculations'!$F$10), 'Lookups and Calculations'!$F$9)</f>
        <v>1951878.888340465</v>
      </c>
      <c r="H1164" s="12">
        <f t="shared" si="36"/>
        <v>0</v>
      </c>
      <c r="I1164" s="12">
        <f t="shared" si="37"/>
        <v>0</v>
      </c>
      <c r="J1164" s="13">
        <f>(1 - Dashboard!$I$9) * H1164 * Dashboard!$I$8 * 'Lookups and Calculations'!$F$12</f>
        <v>0</v>
      </c>
      <c r="K1164" s="12">
        <f>(1 - Dashboard!$I$11) * I1164 * Dashboard!$I$10 * 'Lookups and Calculations'!$F$12</f>
        <v>0</v>
      </c>
      <c r="L1164" s="12">
        <f>(H1164 - I1164) * Dashboard!$I$13 * (Dashboard!$D$12 / 365) * 'Lookups and Calculations'!$F$12</f>
        <v>0</v>
      </c>
      <c r="M1164" s="3">
        <f>(G1164*2) * Dashboard!$I$13 * (Dashboard!$D$12 / 365) * 'Lookups and Calculations'!$F$12</f>
        <v>1602.0878730267946</v>
      </c>
      <c r="N1164" s="12">
        <f>H1164 * Dashboard!$I$14 * Dashboard!$I$15 * (Dashboard!$D$12 / 365) * 'Lookups and Calculations'!$F$12</f>
        <v>0</v>
      </c>
    </row>
    <row r="1165" spans="1:14" x14ac:dyDescent="0.35">
      <c r="A1165" s="2">
        <v>1164</v>
      </c>
      <c r="B1165" s="11">
        <v>6.2795790240367216E-2</v>
      </c>
      <c r="C1165" s="11">
        <v>0.98635999352060832</v>
      </c>
      <c r="D1165" s="3">
        <f>B1165*Dashboard!$D$11*Dashboard!$D$10*SQRT(Dashboard!$D$12/365)</f>
        <v>15591.049734710101</v>
      </c>
      <c r="E1165" s="3">
        <f>IF(Dashboard!$I$3,C1165*Dashboard!$E$11*Dashboard!$E$10*SQRT(Dashboard!$D$12/365),0)</f>
        <v>489790.40335166943</v>
      </c>
      <c r="F1165" s="3">
        <f>D1165+IF(Dashboard!$I$3,E1165,0)</f>
        <v>505381.45308637951</v>
      </c>
      <c r="G1165" s="3">
        <f>IF(Dashboard!$I$4, ('Lookups and Calculations'!$F$9) / (1 - 'Lookups and Calculations'!$F$10), 'Lookups and Calculations'!$F$9)</f>
        <v>1951878.888340465</v>
      </c>
      <c r="H1165" s="12">
        <f t="shared" si="36"/>
        <v>0</v>
      </c>
      <c r="I1165" s="12">
        <f t="shared" si="37"/>
        <v>0</v>
      </c>
      <c r="J1165" s="13">
        <f>(1 - Dashboard!$I$9) * H1165 * Dashboard!$I$8 * 'Lookups and Calculations'!$F$12</f>
        <v>0</v>
      </c>
      <c r="K1165" s="12">
        <f>(1 - Dashboard!$I$11) * I1165 * Dashboard!$I$10 * 'Lookups and Calculations'!$F$12</f>
        <v>0</v>
      </c>
      <c r="L1165" s="12">
        <f>(H1165 - I1165) * Dashboard!$I$13 * (Dashboard!$D$12 / 365) * 'Lookups and Calculations'!$F$12</f>
        <v>0</v>
      </c>
      <c r="M1165" s="3">
        <f>(G1165*2) * Dashboard!$I$13 * (Dashboard!$D$12 / 365) * 'Lookups and Calculations'!$F$12</f>
        <v>1602.0878730267946</v>
      </c>
      <c r="N1165" s="12">
        <f>H1165 * Dashboard!$I$14 * Dashboard!$I$15 * (Dashboard!$D$12 / 365) * 'Lookups and Calculations'!$F$12</f>
        <v>0</v>
      </c>
    </row>
    <row r="1166" spans="1:14" x14ac:dyDescent="0.35">
      <c r="A1166" s="2">
        <v>1165</v>
      </c>
      <c r="B1166" s="11">
        <v>0.67934653015969193</v>
      </c>
      <c r="C1166" s="11">
        <v>-0.27658470732635243</v>
      </c>
      <c r="D1166" s="3">
        <f>B1166*Dashboard!$D$11*Dashboard!$D$10*SQRT(Dashboard!$D$12/365)</f>
        <v>168669.35662852414</v>
      </c>
      <c r="E1166" s="3">
        <f>IF(Dashboard!$I$3,C1166*Dashboard!$E$11*Dashboard!$E$10*SQRT(Dashboard!$D$12/365),0)</f>
        <v>-137341.87948839107</v>
      </c>
      <c r="F1166" s="3">
        <f>D1166+IF(Dashboard!$I$3,E1166,0)</f>
        <v>31327.477140133065</v>
      </c>
      <c r="G1166" s="3">
        <f>IF(Dashboard!$I$4, ('Lookups and Calculations'!$F$9) / (1 - 'Lookups and Calculations'!$F$10), 'Lookups and Calculations'!$F$9)</f>
        <v>1951878.888340465</v>
      </c>
      <c r="H1166" s="12">
        <f t="shared" si="36"/>
        <v>0</v>
      </c>
      <c r="I1166" s="12">
        <f t="shared" si="37"/>
        <v>0</v>
      </c>
      <c r="J1166" s="13">
        <f>(1 - Dashboard!$I$9) * H1166 * Dashboard!$I$8 * 'Lookups and Calculations'!$F$12</f>
        <v>0</v>
      </c>
      <c r="K1166" s="12">
        <f>(1 - Dashboard!$I$11) * I1166 * Dashboard!$I$10 * 'Lookups and Calculations'!$F$12</f>
        <v>0</v>
      </c>
      <c r="L1166" s="12">
        <f>(H1166 - I1166) * Dashboard!$I$13 * (Dashboard!$D$12 / 365) * 'Lookups and Calculations'!$F$12</f>
        <v>0</v>
      </c>
      <c r="M1166" s="3">
        <f>(G1166*2) * Dashboard!$I$13 * (Dashboard!$D$12 / 365) * 'Lookups and Calculations'!$F$12</f>
        <v>1602.0878730267946</v>
      </c>
      <c r="N1166" s="12">
        <f>H1166 * Dashboard!$I$14 * Dashboard!$I$15 * (Dashboard!$D$12 / 365) * 'Lookups and Calculations'!$F$12</f>
        <v>0</v>
      </c>
    </row>
    <row r="1167" spans="1:14" x14ac:dyDescent="0.35">
      <c r="A1167" s="2">
        <v>1166</v>
      </c>
      <c r="B1167" s="11">
        <v>4.9716275028469009E-2</v>
      </c>
      <c r="C1167" s="11">
        <v>-0.17869076247665319</v>
      </c>
      <c r="D1167" s="3">
        <f>B1167*Dashboard!$D$11*Dashboard!$D$10*SQRT(Dashboard!$D$12/365)</f>
        <v>12343.644591880742</v>
      </c>
      <c r="E1167" s="3">
        <f>IF(Dashboard!$I$3,C1167*Dashboard!$E$11*Dashboard!$E$10*SQRT(Dashboard!$D$12/365),0)</f>
        <v>-88731.31635871515</v>
      </c>
      <c r="F1167" s="3">
        <f>D1167+IF(Dashboard!$I$3,E1167,0)</f>
        <v>-76387.671766834406</v>
      </c>
      <c r="G1167" s="3">
        <f>IF(Dashboard!$I$4, ('Lookups and Calculations'!$F$9) / (1 - 'Lookups and Calculations'!$F$10), 'Lookups and Calculations'!$F$9)</f>
        <v>1951878.888340465</v>
      </c>
      <c r="H1167" s="12">
        <f t="shared" si="36"/>
        <v>0</v>
      </c>
      <c r="I1167" s="12">
        <f t="shared" si="37"/>
        <v>0</v>
      </c>
      <c r="J1167" s="13">
        <f>(1 - Dashboard!$I$9) * H1167 * Dashboard!$I$8 * 'Lookups and Calculations'!$F$12</f>
        <v>0</v>
      </c>
      <c r="K1167" s="12">
        <f>(1 - Dashboard!$I$11) * I1167 * Dashboard!$I$10 * 'Lookups and Calculations'!$F$12</f>
        <v>0</v>
      </c>
      <c r="L1167" s="12">
        <f>(H1167 - I1167) * Dashboard!$I$13 * (Dashboard!$D$12 / 365) * 'Lookups and Calculations'!$F$12</f>
        <v>0</v>
      </c>
      <c r="M1167" s="3">
        <f>(G1167*2) * Dashboard!$I$13 * (Dashboard!$D$12 / 365) * 'Lookups and Calculations'!$F$12</f>
        <v>1602.0878730267946</v>
      </c>
      <c r="N1167" s="12">
        <f>H1167 * Dashboard!$I$14 * Dashboard!$I$15 * (Dashboard!$D$12 / 365) * 'Lookups and Calculations'!$F$12</f>
        <v>0</v>
      </c>
    </row>
    <row r="1168" spans="1:14" x14ac:dyDescent="0.35">
      <c r="A1168" s="2">
        <v>1167</v>
      </c>
      <c r="B1168" s="11">
        <v>5.0557944501153085E-3</v>
      </c>
      <c r="C1168" s="11">
        <v>0.90995248878340518</v>
      </c>
      <c r="D1168" s="3">
        <f>B1168*Dashboard!$D$11*Dashboard!$D$10*SQRT(Dashboard!$D$12/365)</f>
        <v>1255.26157754358</v>
      </c>
      <c r="E1168" s="3">
        <f>IF(Dashboard!$I$3,C1168*Dashboard!$E$11*Dashboard!$E$10*SQRT(Dashboard!$D$12/365),0)</f>
        <v>451849.22283931583</v>
      </c>
      <c r="F1168" s="3">
        <f>D1168+IF(Dashboard!$I$3,E1168,0)</f>
        <v>453104.4844168594</v>
      </c>
      <c r="G1168" s="3">
        <f>IF(Dashboard!$I$4, ('Lookups and Calculations'!$F$9) / (1 - 'Lookups and Calculations'!$F$10), 'Lookups and Calculations'!$F$9)</f>
        <v>1951878.888340465</v>
      </c>
      <c r="H1168" s="12">
        <f t="shared" si="36"/>
        <v>0</v>
      </c>
      <c r="I1168" s="12">
        <f t="shared" si="37"/>
        <v>0</v>
      </c>
      <c r="J1168" s="13">
        <f>(1 - Dashboard!$I$9) * H1168 * Dashboard!$I$8 * 'Lookups and Calculations'!$F$12</f>
        <v>0</v>
      </c>
      <c r="K1168" s="12">
        <f>(1 - Dashboard!$I$11) * I1168 * Dashboard!$I$10 * 'Lookups and Calculations'!$F$12</f>
        <v>0</v>
      </c>
      <c r="L1168" s="12">
        <f>(H1168 - I1168) * Dashboard!$I$13 * (Dashboard!$D$12 / 365) * 'Lookups and Calculations'!$F$12</f>
        <v>0</v>
      </c>
      <c r="M1168" s="3">
        <f>(G1168*2) * Dashboard!$I$13 * (Dashboard!$D$12 / 365) * 'Lookups and Calculations'!$F$12</f>
        <v>1602.0878730267946</v>
      </c>
      <c r="N1168" s="12">
        <f>H1168 * Dashboard!$I$14 * Dashboard!$I$15 * (Dashboard!$D$12 / 365) * 'Lookups and Calculations'!$F$12</f>
        <v>0</v>
      </c>
    </row>
    <row r="1169" spans="1:14" x14ac:dyDescent="0.35">
      <c r="A1169" s="2">
        <v>1168</v>
      </c>
      <c r="B1169" s="11">
        <v>-0.12470036321300197</v>
      </c>
      <c r="C1169" s="11">
        <v>-0.68072714171724491</v>
      </c>
      <c r="D1169" s="3">
        <f>B1169*Dashboard!$D$11*Dashboard!$D$10*SQRT(Dashboard!$D$12/365)</f>
        <v>-30960.826471780358</v>
      </c>
      <c r="E1169" s="3">
        <f>IF(Dashboard!$I$3,C1169*Dashboard!$E$11*Dashboard!$E$10*SQRT(Dashboard!$D$12/365),0)</f>
        <v>-338024.2746099903</v>
      </c>
      <c r="F1169" s="3">
        <f>D1169+IF(Dashboard!$I$3,E1169,0)</f>
        <v>-368985.10108177067</v>
      </c>
      <c r="G1169" s="3">
        <f>IF(Dashboard!$I$4, ('Lookups and Calculations'!$F$9) / (1 - 'Lookups and Calculations'!$F$10), 'Lookups and Calculations'!$F$9)</f>
        <v>1951878.888340465</v>
      </c>
      <c r="H1169" s="12">
        <f t="shared" si="36"/>
        <v>0</v>
      </c>
      <c r="I1169" s="12">
        <f t="shared" si="37"/>
        <v>0</v>
      </c>
      <c r="J1169" s="13">
        <f>(1 - Dashboard!$I$9) * H1169 * Dashboard!$I$8 * 'Lookups and Calculations'!$F$12</f>
        <v>0</v>
      </c>
      <c r="K1169" s="12">
        <f>(1 - Dashboard!$I$11) * I1169 * Dashboard!$I$10 * 'Lookups and Calculations'!$F$12</f>
        <v>0</v>
      </c>
      <c r="L1169" s="12">
        <f>(H1169 - I1169) * Dashboard!$I$13 * (Dashboard!$D$12 / 365) * 'Lookups and Calculations'!$F$12</f>
        <v>0</v>
      </c>
      <c r="M1169" s="3">
        <f>(G1169*2) * Dashboard!$I$13 * (Dashboard!$D$12 / 365) * 'Lookups and Calculations'!$F$12</f>
        <v>1602.0878730267946</v>
      </c>
      <c r="N1169" s="12">
        <f>H1169 * Dashboard!$I$14 * Dashboard!$I$15 * (Dashboard!$D$12 / 365) * 'Lookups and Calculations'!$F$12</f>
        <v>0</v>
      </c>
    </row>
    <row r="1170" spans="1:14" x14ac:dyDescent="0.35">
      <c r="A1170" s="2">
        <v>1169</v>
      </c>
      <c r="B1170" s="11">
        <v>-9.1785082649812749E-2</v>
      </c>
      <c r="C1170" s="11">
        <v>1.4734507667714307</v>
      </c>
      <c r="D1170" s="3">
        <f>B1170*Dashboard!$D$11*Dashboard!$D$10*SQRT(Dashboard!$D$12/365)</f>
        <v>-22788.562466052019</v>
      </c>
      <c r="E1170" s="3">
        <f>IF(Dashboard!$I$3,C1170*Dashboard!$E$11*Dashboard!$E$10*SQRT(Dashboard!$D$12/365),0)</f>
        <v>731661.91868742625</v>
      </c>
      <c r="F1170" s="3">
        <f>D1170+IF(Dashboard!$I$3,E1170,0)</f>
        <v>708873.35622137424</v>
      </c>
      <c r="G1170" s="3">
        <f>IF(Dashboard!$I$4, ('Lookups and Calculations'!$F$9) / (1 - 'Lookups and Calculations'!$F$10), 'Lookups and Calculations'!$F$9)</f>
        <v>1951878.888340465</v>
      </c>
      <c r="H1170" s="12">
        <f t="shared" si="36"/>
        <v>0</v>
      </c>
      <c r="I1170" s="12">
        <f t="shared" si="37"/>
        <v>0</v>
      </c>
      <c r="J1170" s="13">
        <f>(1 - Dashboard!$I$9) * H1170 * Dashboard!$I$8 * 'Lookups and Calculations'!$F$12</f>
        <v>0</v>
      </c>
      <c r="K1170" s="12">
        <f>(1 - Dashboard!$I$11) * I1170 * Dashboard!$I$10 * 'Lookups and Calculations'!$F$12</f>
        <v>0</v>
      </c>
      <c r="L1170" s="12">
        <f>(H1170 - I1170) * Dashboard!$I$13 * (Dashboard!$D$12 / 365) * 'Lookups and Calculations'!$F$12</f>
        <v>0</v>
      </c>
      <c r="M1170" s="3">
        <f>(G1170*2) * Dashboard!$I$13 * (Dashboard!$D$12 / 365) * 'Lookups and Calculations'!$F$12</f>
        <v>1602.0878730267946</v>
      </c>
      <c r="N1170" s="12">
        <f>H1170 * Dashboard!$I$14 * Dashboard!$I$15 * (Dashboard!$D$12 / 365) * 'Lookups and Calculations'!$F$12</f>
        <v>0</v>
      </c>
    </row>
    <row r="1171" spans="1:14" x14ac:dyDescent="0.35">
      <c r="A1171" s="2">
        <v>1170</v>
      </c>
      <c r="B1171" s="11">
        <v>-0.30293592709126033</v>
      </c>
      <c r="C1171" s="11">
        <v>1.3690434330456038</v>
      </c>
      <c r="D1171" s="3">
        <f>B1171*Dashboard!$D$11*Dashboard!$D$10*SQRT(Dashboard!$D$12/365)</f>
        <v>-75213.467138983382</v>
      </c>
      <c r="E1171" s="3">
        <f>IF(Dashboard!$I$3,C1171*Dashboard!$E$11*Dashboard!$E$10*SQRT(Dashboard!$D$12/365),0)</f>
        <v>679817.04416456609</v>
      </c>
      <c r="F1171" s="3">
        <f>D1171+IF(Dashboard!$I$3,E1171,0)</f>
        <v>604603.57702558266</v>
      </c>
      <c r="G1171" s="3">
        <f>IF(Dashboard!$I$4, ('Lookups and Calculations'!$F$9) / (1 - 'Lookups and Calculations'!$F$10), 'Lookups and Calculations'!$F$9)</f>
        <v>1951878.888340465</v>
      </c>
      <c r="H1171" s="12">
        <f t="shared" si="36"/>
        <v>0</v>
      </c>
      <c r="I1171" s="12">
        <f t="shared" si="37"/>
        <v>0</v>
      </c>
      <c r="J1171" s="13">
        <f>(1 - Dashboard!$I$9) * H1171 * Dashboard!$I$8 * 'Lookups and Calculations'!$F$12</f>
        <v>0</v>
      </c>
      <c r="K1171" s="12">
        <f>(1 - Dashboard!$I$11) * I1171 * Dashboard!$I$10 * 'Lookups and Calculations'!$F$12</f>
        <v>0</v>
      </c>
      <c r="L1171" s="12">
        <f>(H1171 - I1171) * Dashboard!$I$13 * (Dashboard!$D$12 / 365) * 'Lookups and Calculations'!$F$12</f>
        <v>0</v>
      </c>
      <c r="M1171" s="3">
        <f>(G1171*2) * Dashboard!$I$13 * (Dashboard!$D$12 / 365) * 'Lookups and Calculations'!$F$12</f>
        <v>1602.0878730267946</v>
      </c>
      <c r="N1171" s="12">
        <f>H1171 * Dashboard!$I$14 * Dashboard!$I$15 * (Dashboard!$D$12 / 365) * 'Lookups and Calculations'!$F$12</f>
        <v>0</v>
      </c>
    </row>
    <row r="1172" spans="1:14" x14ac:dyDescent="0.35">
      <c r="A1172" s="2">
        <v>1171</v>
      </c>
      <c r="B1172" s="11">
        <v>-0.4145837439054037</v>
      </c>
      <c r="C1172" s="11">
        <v>1.4508273702832735</v>
      </c>
      <c r="D1172" s="3">
        <f>B1172*Dashboard!$D$11*Dashboard!$D$10*SQRT(Dashboard!$D$12/365)</f>
        <v>-102933.58433247847</v>
      </c>
      <c r="E1172" s="3">
        <f>IF(Dashboard!$I$3,C1172*Dashboard!$E$11*Dashboard!$E$10*SQRT(Dashboard!$D$12/365),0)</f>
        <v>720427.96499515523</v>
      </c>
      <c r="F1172" s="3">
        <f>D1172+IF(Dashboard!$I$3,E1172,0)</f>
        <v>617494.38066267676</v>
      </c>
      <c r="G1172" s="3">
        <f>IF(Dashboard!$I$4, ('Lookups and Calculations'!$F$9) / (1 - 'Lookups and Calculations'!$F$10), 'Lookups and Calculations'!$F$9)</f>
        <v>1951878.888340465</v>
      </c>
      <c r="H1172" s="12">
        <f t="shared" si="36"/>
        <v>0</v>
      </c>
      <c r="I1172" s="12">
        <f t="shared" si="37"/>
        <v>0</v>
      </c>
      <c r="J1172" s="13">
        <f>(1 - Dashboard!$I$9) * H1172 * Dashboard!$I$8 * 'Lookups and Calculations'!$F$12</f>
        <v>0</v>
      </c>
      <c r="K1172" s="12">
        <f>(1 - Dashboard!$I$11) * I1172 * Dashboard!$I$10 * 'Lookups and Calculations'!$F$12</f>
        <v>0</v>
      </c>
      <c r="L1172" s="12">
        <f>(H1172 - I1172) * Dashboard!$I$13 * (Dashboard!$D$12 / 365) * 'Lookups and Calculations'!$F$12</f>
        <v>0</v>
      </c>
      <c r="M1172" s="3">
        <f>(G1172*2) * Dashboard!$I$13 * (Dashboard!$D$12 / 365) * 'Lookups and Calculations'!$F$12</f>
        <v>1602.0878730267946</v>
      </c>
      <c r="N1172" s="12">
        <f>H1172 * Dashboard!$I$14 * Dashboard!$I$15 * (Dashboard!$D$12 / 365) * 'Lookups and Calculations'!$F$12</f>
        <v>0</v>
      </c>
    </row>
    <row r="1173" spans="1:14" x14ac:dyDescent="0.35">
      <c r="A1173" s="2">
        <v>1172</v>
      </c>
      <c r="B1173" s="11">
        <v>0.7305213640712096</v>
      </c>
      <c r="C1173" s="11">
        <v>1.1427592980300487</v>
      </c>
      <c r="D1173" s="3">
        <f>B1173*Dashboard!$D$11*Dashboard!$D$10*SQRT(Dashboard!$D$12/365)</f>
        <v>181375.13479655021</v>
      </c>
      <c r="E1173" s="3">
        <f>IF(Dashboard!$I$3,C1173*Dashboard!$E$11*Dashboard!$E$10*SQRT(Dashboard!$D$12/365),0)</f>
        <v>567452.59458286606</v>
      </c>
      <c r="F1173" s="3">
        <f>D1173+IF(Dashboard!$I$3,E1173,0)</f>
        <v>748827.72937941621</v>
      </c>
      <c r="G1173" s="3">
        <f>IF(Dashboard!$I$4, ('Lookups and Calculations'!$F$9) / (1 - 'Lookups and Calculations'!$F$10), 'Lookups and Calculations'!$F$9)</f>
        <v>1951878.888340465</v>
      </c>
      <c r="H1173" s="12">
        <f t="shared" si="36"/>
        <v>0</v>
      </c>
      <c r="I1173" s="12">
        <f t="shared" si="37"/>
        <v>0</v>
      </c>
      <c r="J1173" s="13">
        <f>(1 - Dashboard!$I$9) * H1173 * Dashboard!$I$8 * 'Lookups and Calculations'!$F$12</f>
        <v>0</v>
      </c>
      <c r="K1173" s="12">
        <f>(1 - Dashboard!$I$11) * I1173 * Dashboard!$I$10 * 'Lookups and Calculations'!$F$12</f>
        <v>0</v>
      </c>
      <c r="L1173" s="12">
        <f>(H1173 - I1173) * Dashboard!$I$13 * (Dashboard!$D$12 / 365) * 'Lookups and Calculations'!$F$12</f>
        <v>0</v>
      </c>
      <c r="M1173" s="3">
        <f>(G1173*2) * Dashboard!$I$13 * (Dashboard!$D$12 / 365) * 'Lookups and Calculations'!$F$12</f>
        <v>1602.0878730267946</v>
      </c>
      <c r="N1173" s="12">
        <f>H1173 * Dashboard!$I$14 * Dashboard!$I$15 * (Dashboard!$D$12 / 365) * 'Lookups and Calculations'!$F$12</f>
        <v>0</v>
      </c>
    </row>
    <row r="1174" spans="1:14" x14ac:dyDescent="0.35">
      <c r="A1174" s="2">
        <v>1173</v>
      </c>
      <c r="B1174" s="11">
        <v>-0.3658782025102757</v>
      </c>
      <c r="C1174" s="11">
        <v>-0.15541801215902135</v>
      </c>
      <c r="D1174" s="3">
        <f>B1174*Dashboard!$D$11*Dashboard!$D$10*SQRT(Dashboard!$D$12/365)</f>
        <v>-90840.886472626138</v>
      </c>
      <c r="E1174" s="3">
        <f>IF(Dashboard!$I$3,C1174*Dashboard!$E$11*Dashboard!$E$10*SQRT(Dashboard!$D$12/365),0)</f>
        <v>-77174.917234608292</v>
      </c>
      <c r="F1174" s="3">
        <f>D1174+IF(Dashboard!$I$3,E1174,0)</f>
        <v>-168015.80370723445</v>
      </c>
      <c r="G1174" s="3">
        <f>IF(Dashboard!$I$4, ('Lookups and Calculations'!$F$9) / (1 - 'Lookups and Calculations'!$F$10), 'Lookups and Calculations'!$F$9)</f>
        <v>1951878.888340465</v>
      </c>
      <c r="H1174" s="12">
        <f t="shared" si="36"/>
        <v>0</v>
      </c>
      <c r="I1174" s="12">
        <f t="shared" si="37"/>
        <v>0</v>
      </c>
      <c r="J1174" s="13">
        <f>(1 - Dashboard!$I$9) * H1174 * Dashboard!$I$8 * 'Lookups and Calculations'!$F$12</f>
        <v>0</v>
      </c>
      <c r="K1174" s="12">
        <f>(1 - Dashboard!$I$11) * I1174 * Dashboard!$I$10 * 'Lookups and Calculations'!$F$12</f>
        <v>0</v>
      </c>
      <c r="L1174" s="12">
        <f>(H1174 - I1174) * Dashboard!$I$13 * (Dashboard!$D$12 / 365) * 'Lookups and Calculations'!$F$12</f>
        <v>0</v>
      </c>
      <c r="M1174" s="3">
        <f>(G1174*2) * Dashboard!$I$13 * (Dashboard!$D$12 / 365) * 'Lookups and Calculations'!$F$12</f>
        <v>1602.0878730267946</v>
      </c>
      <c r="N1174" s="12">
        <f>H1174 * Dashboard!$I$14 * Dashboard!$I$15 * (Dashboard!$D$12 / 365) * 'Lookups and Calculations'!$F$12</f>
        <v>0</v>
      </c>
    </row>
    <row r="1175" spans="1:14" x14ac:dyDescent="0.35">
      <c r="A1175" s="2">
        <v>1174</v>
      </c>
      <c r="B1175" s="11">
        <v>0.79077775794366423</v>
      </c>
      <c r="C1175" s="11">
        <v>-0.22626314476235057</v>
      </c>
      <c r="D1175" s="3">
        <f>B1175*Dashboard!$D$11*Dashboard!$D$10*SQRT(Dashboard!$D$12/365)</f>
        <v>196335.69871498633</v>
      </c>
      <c r="E1175" s="3">
        <f>IF(Dashboard!$I$3,C1175*Dashboard!$E$11*Dashboard!$E$10*SQRT(Dashboard!$D$12/365),0)</f>
        <v>-112354.02658740683</v>
      </c>
      <c r="F1175" s="3">
        <f>D1175+IF(Dashboard!$I$3,E1175,0)</f>
        <v>83981.672127579499</v>
      </c>
      <c r="G1175" s="3">
        <f>IF(Dashboard!$I$4, ('Lookups and Calculations'!$F$9) / (1 - 'Lookups and Calculations'!$F$10), 'Lookups and Calculations'!$F$9)</f>
        <v>1951878.888340465</v>
      </c>
      <c r="H1175" s="12">
        <f t="shared" si="36"/>
        <v>0</v>
      </c>
      <c r="I1175" s="12">
        <f t="shared" si="37"/>
        <v>0</v>
      </c>
      <c r="J1175" s="13">
        <f>(1 - Dashboard!$I$9) * H1175 * Dashboard!$I$8 * 'Lookups and Calculations'!$F$12</f>
        <v>0</v>
      </c>
      <c r="K1175" s="12">
        <f>(1 - Dashboard!$I$11) * I1175 * Dashboard!$I$10 * 'Lookups and Calculations'!$F$12</f>
        <v>0</v>
      </c>
      <c r="L1175" s="12">
        <f>(H1175 - I1175) * Dashboard!$I$13 * (Dashboard!$D$12 / 365) * 'Lookups and Calculations'!$F$12</f>
        <v>0</v>
      </c>
      <c r="M1175" s="3">
        <f>(G1175*2) * Dashboard!$I$13 * (Dashboard!$D$12 / 365) * 'Lookups and Calculations'!$F$12</f>
        <v>1602.0878730267946</v>
      </c>
      <c r="N1175" s="12">
        <f>H1175 * Dashboard!$I$14 * Dashboard!$I$15 * (Dashboard!$D$12 / 365) * 'Lookups and Calculations'!$F$12</f>
        <v>0</v>
      </c>
    </row>
    <row r="1176" spans="1:14" x14ac:dyDescent="0.35">
      <c r="A1176" s="2">
        <v>1175</v>
      </c>
      <c r="B1176" s="11">
        <v>-0.76266479217980843</v>
      </c>
      <c r="C1176" s="11">
        <v>0.41523460154704428</v>
      </c>
      <c r="D1176" s="3">
        <f>B1176*Dashboard!$D$11*Dashboard!$D$10*SQRT(Dashboard!$D$12/365)</f>
        <v>-189355.76191131317</v>
      </c>
      <c r="E1176" s="3">
        <f>IF(Dashboard!$I$3,C1176*Dashboard!$E$11*Dashboard!$E$10*SQRT(Dashboard!$D$12/365),0)</f>
        <v>206190.36083507509</v>
      </c>
      <c r="F1176" s="3">
        <f>D1176+IF(Dashboard!$I$3,E1176,0)</f>
        <v>16834.598923761921</v>
      </c>
      <c r="G1176" s="3">
        <f>IF(Dashboard!$I$4, ('Lookups and Calculations'!$F$9) / (1 - 'Lookups and Calculations'!$F$10), 'Lookups and Calculations'!$F$9)</f>
        <v>1951878.888340465</v>
      </c>
      <c r="H1176" s="12">
        <f t="shared" si="36"/>
        <v>0</v>
      </c>
      <c r="I1176" s="12">
        <f t="shared" si="37"/>
        <v>0</v>
      </c>
      <c r="J1176" s="13">
        <f>(1 - Dashboard!$I$9) * H1176 * Dashboard!$I$8 * 'Lookups and Calculations'!$F$12</f>
        <v>0</v>
      </c>
      <c r="K1176" s="12">
        <f>(1 - Dashboard!$I$11) * I1176 * Dashboard!$I$10 * 'Lookups and Calculations'!$F$12</f>
        <v>0</v>
      </c>
      <c r="L1176" s="12">
        <f>(H1176 - I1176) * Dashboard!$I$13 * (Dashboard!$D$12 / 365) * 'Lookups and Calculations'!$F$12</f>
        <v>0</v>
      </c>
      <c r="M1176" s="3">
        <f>(G1176*2) * Dashboard!$I$13 * (Dashboard!$D$12 / 365) * 'Lookups and Calculations'!$F$12</f>
        <v>1602.0878730267946</v>
      </c>
      <c r="N1176" s="12">
        <f>H1176 * Dashboard!$I$14 * Dashboard!$I$15 * (Dashboard!$D$12 / 365) * 'Lookups and Calculations'!$F$12</f>
        <v>0</v>
      </c>
    </row>
    <row r="1177" spans="1:14" x14ac:dyDescent="0.35">
      <c r="A1177" s="2">
        <v>1176</v>
      </c>
      <c r="B1177" s="11">
        <v>1.3310629700616368</v>
      </c>
      <c r="C1177" s="11">
        <v>1.3908265487459091</v>
      </c>
      <c r="D1177" s="3">
        <f>B1177*Dashboard!$D$11*Dashboard!$D$10*SQRT(Dashboard!$D$12/365)</f>
        <v>330478.66563707037</v>
      </c>
      <c r="E1177" s="3">
        <f>IF(Dashboard!$I$3,C1177*Dashboard!$E$11*Dashboard!$E$10*SQRT(Dashboard!$D$12/365),0)</f>
        <v>690633.74505997356</v>
      </c>
      <c r="F1177" s="3">
        <f>D1177+IF(Dashboard!$I$3,E1177,0)</f>
        <v>1021112.4106970439</v>
      </c>
      <c r="G1177" s="3">
        <f>IF(Dashboard!$I$4, ('Lookups and Calculations'!$F$9) / (1 - 'Lookups and Calculations'!$F$10), 'Lookups and Calculations'!$F$9)</f>
        <v>1951878.888340465</v>
      </c>
      <c r="H1177" s="12">
        <f t="shared" si="36"/>
        <v>0</v>
      </c>
      <c r="I1177" s="12">
        <f t="shared" si="37"/>
        <v>0</v>
      </c>
      <c r="J1177" s="13">
        <f>(1 - Dashboard!$I$9) * H1177 * Dashboard!$I$8 * 'Lookups and Calculations'!$F$12</f>
        <v>0</v>
      </c>
      <c r="K1177" s="12">
        <f>(1 - Dashboard!$I$11) * I1177 * Dashboard!$I$10 * 'Lookups and Calculations'!$F$12</f>
        <v>0</v>
      </c>
      <c r="L1177" s="12">
        <f>(H1177 - I1177) * Dashboard!$I$13 * (Dashboard!$D$12 / 365) * 'Lookups and Calculations'!$F$12</f>
        <v>0</v>
      </c>
      <c r="M1177" s="3">
        <f>(G1177*2) * Dashboard!$I$13 * (Dashboard!$D$12 / 365) * 'Lookups and Calculations'!$F$12</f>
        <v>1602.0878730267946</v>
      </c>
      <c r="N1177" s="12">
        <f>H1177 * Dashboard!$I$14 * Dashboard!$I$15 * (Dashboard!$D$12 / 365) * 'Lookups and Calculations'!$F$12</f>
        <v>0</v>
      </c>
    </row>
    <row r="1178" spans="1:14" x14ac:dyDescent="0.35">
      <c r="A1178" s="2">
        <v>1177</v>
      </c>
      <c r="B1178" s="11">
        <v>-0.46188542109775371</v>
      </c>
      <c r="C1178" s="11">
        <v>0.67213464288198432</v>
      </c>
      <c r="D1178" s="3">
        <f>B1178*Dashboard!$D$11*Dashboard!$D$10*SQRT(Dashboard!$D$12/365)</f>
        <v>-114677.72830802562</v>
      </c>
      <c r="E1178" s="3">
        <f>IF(Dashboard!$I$3,C1178*Dashboard!$E$11*Dashboard!$E$10*SQRT(Dashboard!$D$12/365),0)</f>
        <v>333757.55302966794</v>
      </c>
      <c r="F1178" s="3">
        <f>D1178+IF(Dashboard!$I$3,E1178,0)</f>
        <v>219079.8247216423</v>
      </c>
      <c r="G1178" s="3">
        <f>IF(Dashboard!$I$4, ('Lookups and Calculations'!$F$9) / (1 - 'Lookups and Calculations'!$F$10), 'Lookups and Calculations'!$F$9)</f>
        <v>1951878.888340465</v>
      </c>
      <c r="H1178" s="12">
        <f t="shared" si="36"/>
        <v>0</v>
      </c>
      <c r="I1178" s="12">
        <f t="shared" si="37"/>
        <v>0</v>
      </c>
      <c r="J1178" s="13">
        <f>(1 - Dashboard!$I$9) * H1178 * Dashboard!$I$8 * 'Lookups and Calculations'!$F$12</f>
        <v>0</v>
      </c>
      <c r="K1178" s="12">
        <f>(1 - Dashboard!$I$11) * I1178 * Dashboard!$I$10 * 'Lookups and Calculations'!$F$12</f>
        <v>0</v>
      </c>
      <c r="L1178" s="12">
        <f>(H1178 - I1178) * Dashboard!$I$13 * (Dashboard!$D$12 / 365) * 'Lookups and Calculations'!$F$12</f>
        <v>0</v>
      </c>
      <c r="M1178" s="3">
        <f>(G1178*2) * Dashboard!$I$13 * (Dashboard!$D$12 / 365) * 'Lookups and Calculations'!$F$12</f>
        <v>1602.0878730267946</v>
      </c>
      <c r="N1178" s="12">
        <f>H1178 * Dashboard!$I$14 * Dashboard!$I$15 * (Dashboard!$D$12 / 365) * 'Lookups and Calculations'!$F$12</f>
        <v>0</v>
      </c>
    </row>
    <row r="1179" spans="1:14" x14ac:dyDescent="0.35">
      <c r="A1179" s="2">
        <v>1178</v>
      </c>
      <c r="B1179" s="11">
        <v>0.63029312241796909</v>
      </c>
      <c r="C1179" s="11">
        <v>-0.22821453086891946</v>
      </c>
      <c r="D1179" s="3">
        <f>B1179*Dashboard!$D$11*Dashboard!$D$10*SQRT(Dashboard!$D$12/365)</f>
        <v>156490.28989760531</v>
      </c>
      <c r="E1179" s="3">
        <f>IF(Dashboard!$I$3,C1179*Dashboard!$E$11*Dashboard!$E$10*SQRT(Dashboard!$D$12/365),0)</f>
        <v>-113323.01376704678</v>
      </c>
      <c r="F1179" s="3">
        <f>D1179+IF(Dashboard!$I$3,E1179,0)</f>
        <v>43167.27613055853</v>
      </c>
      <c r="G1179" s="3">
        <f>IF(Dashboard!$I$4, ('Lookups and Calculations'!$F$9) / (1 - 'Lookups and Calculations'!$F$10), 'Lookups and Calculations'!$F$9)</f>
        <v>1951878.888340465</v>
      </c>
      <c r="H1179" s="12">
        <f t="shared" si="36"/>
        <v>0</v>
      </c>
      <c r="I1179" s="12">
        <f t="shared" si="37"/>
        <v>0</v>
      </c>
      <c r="J1179" s="13">
        <f>(1 - Dashboard!$I$9) * H1179 * Dashboard!$I$8 * 'Lookups and Calculations'!$F$12</f>
        <v>0</v>
      </c>
      <c r="K1179" s="12">
        <f>(1 - Dashboard!$I$11) * I1179 * Dashboard!$I$10 * 'Lookups and Calculations'!$F$12</f>
        <v>0</v>
      </c>
      <c r="L1179" s="12">
        <f>(H1179 - I1179) * Dashboard!$I$13 * (Dashboard!$D$12 / 365) * 'Lookups and Calculations'!$F$12</f>
        <v>0</v>
      </c>
      <c r="M1179" s="3">
        <f>(G1179*2) * Dashboard!$I$13 * (Dashboard!$D$12 / 365) * 'Lookups and Calculations'!$F$12</f>
        <v>1602.0878730267946</v>
      </c>
      <c r="N1179" s="12">
        <f>H1179 * Dashboard!$I$14 * Dashboard!$I$15 * (Dashboard!$D$12 / 365) * 'Lookups and Calculations'!$F$12</f>
        <v>0</v>
      </c>
    </row>
    <row r="1180" spans="1:14" x14ac:dyDescent="0.35">
      <c r="A1180" s="2">
        <v>1179</v>
      </c>
      <c r="B1180" s="11">
        <v>-0.93530860308935482</v>
      </c>
      <c r="C1180" s="11">
        <v>-0.11065517661908289</v>
      </c>
      <c r="D1180" s="3">
        <f>B1180*Dashboard!$D$11*Dashboard!$D$10*SQRT(Dashboard!$D$12/365)</f>
        <v>-232220.07227316147</v>
      </c>
      <c r="E1180" s="3">
        <f>IF(Dashboard!$I$3,C1180*Dashboard!$E$11*Dashboard!$E$10*SQRT(Dashboard!$D$12/365),0)</f>
        <v>-54947.325464572838</v>
      </c>
      <c r="F1180" s="3">
        <f>D1180+IF(Dashboard!$I$3,E1180,0)</f>
        <v>-287167.39773773431</v>
      </c>
      <c r="G1180" s="3">
        <f>IF(Dashboard!$I$4, ('Lookups and Calculations'!$F$9) / (1 - 'Lookups and Calculations'!$F$10), 'Lookups and Calculations'!$F$9)</f>
        <v>1951878.888340465</v>
      </c>
      <c r="H1180" s="12">
        <f t="shared" si="36"/>
        <v>0</v>
      </c>
      <c r="I1180" s="12">
        <f t="shared" si="37"/>
        <v>0</v>
      </c>
      <c r="J1180" s="13">
        <f>(1 - Dashboard!$I$9) * H1180 * Dashboard!$I$8 * 'Lookups and Calculations'!$F$12</f>
        <v>0</v>
      </c>
      <c r="K1180" s="12">
        <f>(1 - Dashboard!$I$11) * I1180 * Dashboard!$I$10 * 'Lookups and Calculations'!$F$12</f>
        <v>0</v>
      </c>
      <c r="L1180" s="12">
        <f>(H1180 - I1180) * Dashboard!$I$13 * (Dashboard!$D$12 / 365) * 'Lookups and Calculations'!$F$12</f>
        <v>0</v>
      </c>
      <c r="M1180" s="3">
        <f>(G1180*2) * Dashboard!$I$13 * (Dashboard!$D$12 / 365) * 'Lookups and Calculations'!$F$12</f>
        <v>1602.0878730267946</v>
      </c>
      <c r="N1180" s="12">
        <f>H1180 * Dashboard!$I$14 * Dashboard!$I$15 * (Dashboard!$D$12 / 365) * 'Lookups and Calculations'!$F$12</f>
        <v>0</v>
      </c>
    </row>
    <row r="1181" spans="1:14" x14ac:dyDescent="0.35">
      <c r="A1181" s="2">
        <v>1180</v>
      </c>
      <c r="B1181" s="11">
        <v>-1.4684634291590015</v>
      </c>
      <c r="C1181" s="11">
        <v>-0.55908713140125599</v>
      </c>
      <c r="D1181" s="3">
        <f>B1181*Dashboard!$D$11*Dashboard!$D$10*SQRT(Dashboard!$D$12/365)</f>
        <v>-364592.69435076474</v>
      </c>
      <c r="E1181" s="3">
        <f>IF(Dashboard!$I$3,C1181*Dashboard!$E$11*Dashboard!$E$10*SQRT(Dashboard!$D$12/365),0)</f>
        <v>-277622.28131369123</v>
      </c>
      <c r="F1181" s="3">
        <f>D1181+IF(Dashboard!$I$3,E1181,0)</f>
        <v>-642214.97566445591</v>
      </c>
      <c r="G1181" s="3">
        <f>IF(Dashboard!$I$4, ('Lookups and Calculations'!$F$9) / (1 - 'Lookups and Calculations'!$F$10), 'Lookups and Calculations'!$F$9)</f>
        <v>1951878.888340465</v>
      </c>
      <c r="H1181" s="12">
        <f t="shared" si="36"/>
        <v>0</v>
      </c>
      <c r="I1181" s="12">
        <f t="shared" si="37"/>
        <v>0</v>
      </c>
      <c r="J1181" s="13">
        <f>(1 - Dashboard!$I$9) * H1181 * Dashboard!$I$8 * 'Lookups and Calculations'!$F$12</f>
        <v>0</v>
      </c>
      <c r="K1181" s="12">
        <f>(1 - Dashboard!$I$11) * I1181 * Dashboard!$I$10 * 'Lookups and Calculations'!$F$12</f>
        <v>0</v>
      </c>
      <c r="L1181" s="12">
        <f>(H1181 - I1181) * Dashboard!$I$13 * (Dashboard!$D$12 / 365) * 'Lookups and Calculations'!$F$12</f>
        <v>0</v>
      </c>
      <c r="M1181" s="3">
        <f>(G1181*2) * Dashboard!$I$13 * (Dashboard!$D$12 / 365) * 'Lookups and Calculations'!$F$12</f>
        <v>1602.0878730267946</v>
      </c>
      <c r="N1181" s="12">
        <f>H1181 * Dashboard!$I$14 * Dashboard!$I$15 * (Dashboard!$D$12 / 365) * 'Lookups and Calculations'!$F$12</f>
        <v>0</v>
      </c>
    </row>
    <row r="1182" spans="1:14" x14ac:dyDescent="0.35">
      <c r="A1182" s="2">
        <v>1181</v>
      </c>
      <c r="B1182" s="11">
        <v>-1.0903438855757617</v>
      </c>
      <c r="C1182" s="11">
        <v>-1.9890994630506909</v>
      </c>
      <c r="D1182" s="3">
        <f>B1182*Dashboard!$D$11*Dashboard!$D$10*SQRT(Dashboard!$D$12/365)</f>
        <v>-270712.50609122607</v>
      </c>
      <c r="E1182" s="3">
        <f>IF(Dashboard!$I$3,C1182*Dashboard!$E$11*Dashboard!$E$10*SQRT(Dashboard!$D$12/365),0)</f>
        <v>-987714.25718193594</v>
      </c>
      <c r="F1182" s="3">
        <f>D1182+IF(Dashboard!$I$3,E1182,0)</f>
        <v>-1258426.7632731621</v>
      </c>
      <c r="G1182" s="3">
        <f>IF(Dashboard!$I$4, ('Lookups and Calculations'!$F$9) / (1 - 'Lookups and Calculations'!$F$10), 'Lookups and Calculations'!$F$9)</f>
        <v>1951878.888340465</v>
      </c>
      <c r="H1182" s="12">
        <f t="shared" si="36"/>
        <v>0</v>
      </c>
      <c r="I1182" s="12">
        <f t="shared" si="37"/>
        <v>0</v>
      </c>
      <c r="J1182" s="13">
        <f>(1 - Dashboard!$I$9) * H1182 * Dashboard!$I$8 * 'Lookups and Calculations'!$F$12</f>
        <v>0</v>
      </c>
      <c r="K1182" s="12">
        <f>(1 - Dashboard!$I$11) * I1182 * Dashboard!$I$10 * 'Lookups and Calculations'!$F$12</f>
        <v>0</v>
      </c>
      <c r="L1182" s="12">
        <f>(H1182 - I1182) * Dashboard!$I$13 * (Dashboard!$D$12 / 365) * 'Lookups and Calculations'!$F$12</f>
        <v>0</v>
      </c>
      <c r="M1182" s="3">
        <f>(G1182*2) * Dashboard!$I$13 * (Dashboard!$D$12 / 365) * 'Lookups and Calculations'!$F$12</f>
        <v>1602.0878730267946</v>
      </c>
      <c r="N1182" s="12">
        <f>H1182 * Dashboard!$I$14 * Dashboard!$I$15 * (Dashboard!$D$12 / 365) * 'Lookups and Calculations'!$F$12</f>
        <v>0</v>
      </c>
    </row>
    <row r="1183" spans="1:14" x14ac:dyDescent="0.35">
      <c r="A1183" s="2">
        <v>1182</v>
      </c>
      <c r="B1183" s="11">
        <v>-0.67482947436295759</v>
      </c>
      <c r="C1183" s="11">
        <v>-0.36372419208089768</v>
      </c>
      <c r="D1183" s="3">
        <f>B1183*Dashboard!$D$11*Dashboard!$D$10*SQRT(Dashboard!$D$12/365)</f>
        <v>-167547.85403556729</v>
      </c>
      <c r="E1183" s="3">
        <f>IF(Dashboard!$I$3,C1183*Dashboard!$E$11*Dashboard!$E$10*SQRT(Dashboard!$D$12/365),0)</f>
        <v>-180612.16991597385</v>
      </c>
      <c r="F1183" s="3">
        <f>D1183+IF(Dashboard!$I$3,E1183,0)</f>
        <v>-348160.02395154117</v>
      </c>
      <c r="G1183" s="3">
        <f>IF(Dashboard!$I$4, ('Lookups and Calculations'!$F$9) / (1 - 'Lookups and Calculations'!$F$10), 'Lookups and Calculations'!$F$9)</f>
        <v>1951878.888340465</v>
      </c>
      <c r="H1183" s="12">
        <f t="shared" si="36"/>
        <v>0</v>
      </c>
      <c r="I1183" s="12">
        <f t="shared" si="37"/>
        <v>0</v>
      </c>
      <c r="J1183" s="13">
        <f>(1 - Dashboard!$I$9) * H1183 * Dashboard!$I$8 * 'Lookups and Calculations'!$F$12</f>
        <v>0</v>
      </c>
      <c r="K1183" s="12">
        <f>(1 - Dashboard!$I$11) * I1183 * Dashboard!$I$10 * 'Lookups and Calculations'!$F$12</f>
        <v>0</v>
      </c>
      <c r="L1183" s="12">
        <f>(H1183 - I1183) * Dashboard!$I$13 * (Dashboard!$D$12 / 365) * 'Lookups and Calculations'!$F$12</f>
        <v>0</v>
      </c>
      <c r="M1183" s="3">
        <f>(G1183*2) * Dashboard!$I$13 * (Dashboard!$D$12 / 365) * 'Lookups and Calculations'!$F$12</f>
        <v>1602.0878730267946</v>
      </c>
      <c r="N1183" s="12">
        <f>H1183 * Dashboard!$I$14 * Dashboard!$I$15 * (Dashboard!$D$12 / 365) * 'Lookups and Calculations'!$F$12</f>
        <v>0</v>
      </c>
    </row>
    <row r="1184" spans="1:14" x14ac:dyDescent="0.35">
      <c r="A1184" s="2">
        <v>1183</v>
      </c>
      <c r="B1184" s="11">
        <v>-0.36442614750905106</v>
      </c>
      <c r="C1184" s="11">
        <v>-0.45770274765801272</v>
      </c>
      <c r="D1184" s="3">
        <f>B1184*Dashboard!$D$11*Dashboard!$D$10*SQRT(Dashboard!$D$12/365)</f>
        <v>-90480.367691749736</v>
      </c>
      <c r="E1184" s="3">
        <f>IF(Dashboard!$I$3,C1184*Dashboard!$E$11*Dashboard!$E$10*SQRT(Dashboard!$D$12/365),0)</f>
        <v>-227278.49351475301</v>
      </c>
      <c r="F1184" s="3">
        <f>D1184+IF(Dashboard!$I$3,E1184,0)</f>
        <v>-317758.86120650277</v>
      </c>
      <c r="G1184" s="3">
        <f>IF(Dashboard!$I$4, ('Lookups and Calculations'!$F$9) / (1 - 'Lookups and Calculations'!$F$10), 'Lookups and Calculations'!$F$9)</f>
        <v>1951878.888340465</v>
      </c>
      <c r="H1184" s="12">
        <f t="shared" si="36"/>
        <v>0</v>
      </c>
      <c r="I1184" s="12">
        <f t="shared" si="37"/>
        <v>0</v>
      </c>
      <c r="J1184" s="13">
        <f>(1 - Dashboard!$I$9) * H1184 * Dashboard!$I$8 * 'Lookups and Calculations'!$F$12</f>
        <v>0</v>
      </c>
      <c r="K1184" s="12">
        <f>(1 - Dashboard!$I$11) * I1184 * Dashboard!$I$10 * 'Lookups and Calculations'!$F$12</f>
        <v>0</v>
      </c>
      <c r="L1184" s="12">
        <f>(H1184 - I1184) * Dashboard!$I$13 * (Dashboard!$D$12 / 365) * 'Lookups and Calculations'!$F$12</f>
        <v>0</v>
      </c>
      <c r="M1184" s="3">
        <f>(G1184*2) * Dashboard!$I$13 * (Dashboard!$D$12 / 365) * 'Lookups and Calculations'!$F$12</f>
        <v>1602.0878730267946</v>
      </c>
      <c r="N1184" s="12">
        <f>H1184 * Dashboard!$I$14 * Dashboard!$I$15 * (Dashboard!$D$12 / 365) * 'Lookups and Calculations'!$F$12</f>
        <v>0</v>
      </c>
    </row>
    <row r="1185" spans="1:14" x14ac:dyDescent="0.35">
      <c r="A1185" s="2">
        <v>1184</v>
      </c>
      <c r="B1185" s="11">
        <v>0.57857834325414215</v>
      </c>
      <c r="C1185" s="11">
        <v>-1.3173274679808213</v>
      </c>
      <c r="D1185" s="3">
        <f>B1185*Dashboard!$D$11*Dashboard!$D$10*SQRT(Dashboard!$D$12/365)</f>
        <v>143650.45316847906</v>
      </c>
      <c r="E1185" s="3">
        <f>IF(Dashboard!$I$3,C1185*Dashboard!$E$11*Dashboard!$E$10*SQRT(Dashboard!$D$12/365),0)</f>
        <v>-654136.78183114505</v>
      </c>
      <c r="F1185" s="3">
        <f>D1185+IF(Dashboard!$I$3,E1185,0)</f>
        <v>-510486.32866266603</v>
      </c>
      <c r="G1185" s="3">
        <f>IF(Dashboard!$I$4, ('Lookups and Calculations'!$F$9) / (1 - 'Lookups and Calculations'!$F$10), 'Lookups and Calculations'!$F$9)</f>
        <v>1951878.888340465</v>
      </c>
      <c r="H1185" s="12">
        <f t="shared" si="36"/>
        <v>0</v>
      </c>
      <c r="I1185" s="12">
        <f t="shared" si="37"/>
        <v>0</v>
      </c>
      <c r="J1185" s="13">
        <f>(1 - Dashboard!$I$9) * H1185 * Dashboard!$I$8 * 'Lookups and Calculations'!$F$12</f>
        <v>0</v>
      </c>
      <c r="K1185" s="12">
        <f>(1 - Dashboard!$I$11) * I1185 * Dashboard!$I$10 * 'Lookups and Calculations'!$F$12</f>
        <v>0</v>
      </c>
      <c r="L1185" s="12">
        <f>(H1185 - I1185) * Dashboard!$I$13 * (Dashboard!$D$12 / 365) * 'Lookups and Calculations'!$F$12</f>
        <v>0</v>
      </c>
      <c r="M1185" s="3">
        <f>(G1185*2) * Dashboard!$I$13 * (Dashboard!$D$12 / 365) * 'Lookups and Calculations'!$F$12</f>
        <v>1602.0878730267946</v>
      </c>
      <c r="N1185" s="12">
        <f>H1185 * Dashboard!$I$14 * Dashboard!$I$15 * (Dashboard!$D$12 / 365) * 'Lookups and Calculations'!$F$12</f>
        <v>0</v>
      </c>
    </row>
    <row r="1186" spans="1:14" x14ac:dyDescent="0.35">
      <c r="A1186" s="2">
        <v>1185</v>
      </c>
      <c r="B1186" s="11">
        <v>1.9554572681273905</v>
      </c>
      <c r="C1186" s="11">
        <v>-0.67670132419016793</v>
      </c>
      <c r="D1186" s="3">
        <f>B1186*Dashboard!$D$11*Dashboard!$D$10*SQRT(Dashboard!$D$12/365)</f>
        <v>485504.38500375836</v>
      </c>
      <c r="E1186" s="3">
        <f>IF(Dashboard!$I$3,C1186*Dashboard!$E$11*Dashboard!$E$10*SQRT(Dashboard!$D$12/365),0)</f>
        <v>-336025.20043488184</v>
      </c>
      <c r="F1186" s="3">
        <f>D1186+IF(Dashboard!$I$3,E1186,0)</f>
        <v>149479.18456887652</v>
      </c>
      <c r="G1186" s="3">
        <f>IF(Dashboard!$I$4, ('Lookups and Calculations'!$F$9) / (1 - 'Lookups and Calculations'!$F$10), 'Lookups and Calculations'!$F$9)</f>
        <v>1951878.888340465</v>
      </c>
      <c r="H1186" s="12">
        <f t="shared" si="36"/>
        <v>0</v>
      </c>
      <c r="I1186" s="12">
        <f t="shared" si="37"/>
        <v>0</v>
      </c>
      <c r="J1186" s="13">
        <f>(1 - Dashboard!$I$9) * H1186 * Dashboard!$I$8 * 'Lookups and Calculations'!$F$12</f>
        <v>0</v>
      </c>
      <c r="K1186" s="12">
        <f>(1 - Dashboard!$I$11) * I1186 * Dashboard!$I$10 * 'Lookups and Calculations'!$F$12</f>
        <v>0</v>
      </c>
      <c r="L1186" s="12">
        <f>(H1186 - I1186) * Dashboard!$I$13 * (Dashboard!$D$12 / 365) * 'Lookups and Calculations'!$F$12</f>
        <v>0</v>
      </c>
      <c r="M1186" s="3">
        <f>(G1186*2) * Dashboard!$I$13 * (Dashboard!$D$12 / 365) * 'Lookups and Calculations'!$F$12</f>
        <v>1602.0878730267946</v>
      </c>
      <c r="N1186" s="12">
        <f>H1186 * Dashboard!$I$14 * Dashboard!$I$15 * (Dashboard!$D$12 / 365) * 'Lookups and Calculations'!$F$12</f>
        <v>0</v>
      </c>
    </row>
    <row r="1187" spans="1:14" x14ac:dyDescent="0.35">
      <c r="A1187" s="2">
        <v>1186</v>
      </c>
      <c r="B1187" s="11">
        <v>1.0874679006465187</v>
      </c>
      <c r="C1187" s="11">
        <v>-1.0181601452313696</v>
      </c>
      <c r="D1187" s="3">
        <f>B1187*Dashboard!$D$11*Dashboard!$D$10*SQRT(Dashboard!$D$12/365)</f>
        <v>269998.4514723341</v>
      </c>
      <c r="E1187" s="3">
        <f>IF(Dashboard!$I$3,C1187*Dashboard!$E$11*Dashboard!$E$10*SQRT(Dashboard!$D$12/365),0)</f>
        <v>-505581.19904023415</v>
      </c>
      <c r="F1187" s="3">
        <f>D1187+IF(Dashboard!$I$3,E1187,0)</f>
        <v>-235582.74756790005</v>
      </c>
      <c r="G1187" s="3">
        <f>IF(Dashboard!$I$4, ('Lookups and Calculations'!$F$9) / (1 - 'Lookups and Calculations'!$F$10), 'Lookups and Calculations'!$F$9)</f>
        <v>1951878.888340465</v>
      </c>
      <c r="H1187" s="12">
        <f t="shared" si="36"/>
        <v>0</v>
      </c>
      <c r="I1187" s="12">
        <f t="shared" si="37"/>
        <v>0</v>
      </c>
      <c r="J1187" s="13">
        <f>(1 - Dashboard!$I$9) * H1187 * Dashboard!$I$8 * 'Lookups and Calculations'!$F$12</f>
        <v>0</v>
      </c>
      <c r="K1187" s="12">
        <f>(1 - Dashboard!$I$11) * I1187 * Dashboard!$I$10 * 'Lookups and Calculations'!$F$12</f>
        <v>0</v>
      </c>
      <c r="L1187" s="12">
        <f>(H1187 - I1187) * Dashboard!$I$13 * (Dashboard!$D$12 / 365) * 'Lookups and Calculations'!$F$12</f>
        <v>0</v>
      </c>
      <c r="M1187" s="3">
        <f>(G1187*2) * Dashboard!$I$13 * (Dashboard!$D$12 / 365) * 'Lookups and Calculations'!$F$12</f>
        <v>1602.0878730267946</v>
      </c>
      <c r="N1187" s="12">
        <f>H1187 * Dashboard!$I$14 * Dashboard!$I$15 * (Dashboard!$D$12 / 365) * 'Lookups and Calculations'!$F$12</f>
        <v>0</v>
      </c>
    </row>
    <row r="1188" spans="1:14" x14ac:dyDescent="0.35">
      <c r="A1188" s="2">
        <v>1187</v>
      </c>
      <c r="B1188" s="11">
        <v>0.18891458237084824</v>
      </c>
      <c r="C1188" s="11">
        <v>-0.37384107486048462</v>
      </c>
      <c r="D1188" s="3">
        <f>B1188*Dashboard!$D$11*Dashboard!$D$10*SQRT(Dashboard!$D$12/365)</f>
        <v>46904.046243891331</v>
      </c>
      <c r="E1188" s="3">
        <f>IF(Dashboard!$I$3,C1188*Dashboard!$E$11*Dashboard!$E$10*SQRT(Dashboard!$D$12/365),0)</f>
        <v>-185635.84497358545</v>
      </c>
      <c r="F1188" s="3">
        <f>D1188+IF(Dashboard!$I$3,E1188,0)</f>
        <v>-138731.79872969413</v>
      </c>
      <c r="G1188" s="3">
        <f>IF(Dashboard!$I$4, ('Lookups and Calculations'!$F$9) / (1 - 'Lookups and Calculations'!$F$10), 'Lookups and Calculations'!$F$9)</f>
        <v>1951878.888340465</v>
      </c>
      <c r="H1188" s="12">
        <f t="shared" si="36"/>
        <v>0</v>
      </c>
      <c r="I1188" s="12">
        <f t="shared" si="37"/>
        <v>0</v>
      </c>
      <c r="J1188" s="13">
        <f>(1 - Dashboard!$I$9) * H1188 * Dashboard!$I$8 * 'Lookups and Calculations'!$F$12</f>
        <v>0</v>
      </c>
      <c r="K1188" s="12">
        <f>(1 - Dashboard!$I$11) * I1188 * Dashboard!$I$10 * 'Lookups and Calculations'!$F$12</f>
        <v>0</v>
      </c>
      <c r="L1188" s="12">
        <f>(H1188 - I1188) * Dashboard!$I$13 * (Dashboard!$D$12 / 365) * 'Lookups and Calculations'!$F$12</f>
        <v>0</v>
      </c>
      <c r="M1188" s="3">
        <f>(G1188*2) * Dashboard!$I$13 * (Dashboard!$D$12 / 365) * 'Lookups and Calculations'!$F$12</f>
        <v>1602.0878730267946</v>
      </c>
      <c r="N1188" s="12">
        <f>H1188 * Dashboard!$I$14 * Dashboard!$I$15 * (Dashboard!$D$12 / 365) * 'Lookups and Calculations'!$F$12</f>
        <v>0</v>
      </c>
    </row>
    <row r="1189" spans="1:14" x14ac:dyDescent="0.35">
      <c r="A1189" s="2">
        <v>1188</v>
      </c>
      <c r="B1189" s="11">
        <v>-1.4041197012355422</v>
      </c>
      <c r="C1189" s="11">
        <v>-1.0437989720924079</v>
      </c>
      <c r="D1189" s="3">
        <f>B1189*Dashboard!$D$11*Dashboard!$D$10*SQRT(Dashboard!$D$12/365)</f>
        <v>-348617.31991353969</v>
      </c>
      <c r="E1189" s="3">
        <f>IF(Dashboard!$I$3,C1189*Dashboard!$E$11*Dashboard!$E$10*SQRT(Dashboard!$D$12/365),0)</f>
        <v>-518312.50549246528</v>
      </c>
      <c r="F1189" s="3">
        <f>D1189+IF(Dashboard!$I$3,E1189,0)</f>
        <v>-866929.82540600491</v>
      </c>
      <c r="G1189" s="3">
        <f>IF(Dashboard!$I$4, ('Lookups and Calculations'!$F$9) / (1 - 'Lookups and Calculations'!$F$10), 'Lookups and Calculations'!$F$9)</f>
        <v>1951878.888340465</v>
      </c>
      <c r="H1189" s="12">
        <f t="shared" si="36"/>
        <v>0</v>
      </c>
      <c r="I1189" s="12">
        <f t="shared" si="37"/>
        <v>0</v>
      </c>
      <c r="J1189" s="13">
        <f>(1 - Dashboard!$I$9) * H1189 * Dashboard!$I$8 * 'Lookups and Calculations'!$F$12</f>
        <v>0</v>
      </c>
      <c r="K1189" s="12">
        <f>(1 - Dashboard!$I$11) * I1189 * Dashboard!$I$10 * 'Lookups and Calculations'!$F$12</f>
        <v>0</v>
      </c>
      <c r="L1189" s="12">
        <f>(H1189 - I1189) * Dashboard!$I$13 * (Dashboard!$D$12 / 365) * 'Lookups and Calculations'!$F$12</f>
        <v>0</v>
      </c>
      <c r="M1189" s="3">
        <f>(G1189*2) * Dashboard!$I$13 * (Dashboard!$D$12 / 365) * 'Lookups and Calculations'!$F$12</f>
        <v>1602.0878730267946</v>
      </c>
      <c r="N1189" s="12">
        <f>H1189 * Dashboard!$I$14 * Dashboard!$I$15 * (Dashboard!$D$12 / 365) * 'Lookups and Calculations'!$F$12</f>
        <v>0</v>
      </c>
    </row>
    <row r="1190" spans="1:14" x14ac:dyDescent="0.35">
      <c r="A1190" s="2">
        <v>1189</v>
      </c>
      <c r="B1190" s="11">
        <v>1.2479793045583647</v>
      </c>
      <c r="C1190" s="11">
        <v>0.65573729243637613</v>
      </c>
      <c r="D1190" s="3">
        <f>B1190*Dashboard!$D$11*Dashboard!$D$10*SQRT(Dashboard!$D$12/365)</f>
        <v>309850.50639191718</v>
      </c>
      <c r="E1190" s="3">
        <f>IF(Dashboard!$I$3,C1190*Dashboard!$E$11*Dashboard!$E$10*SQRT(Dashboard!$D$12/365),0)</f>
        <v>325615.22675791074</v>
      </c>
      <c r="F1190" s="3">
        <f>D1190+IF(Dashboard!$I$3,E1190,0)</f>
        <v>635465.73314982792</v>
      </c>
      <c r="G1190" s="3">
        <f>IF(Dashboard!$I$4, ('Lookups and Calculations'!$F$9) / (1 - 'Lookups and Calculations'!$F$10), 'Lookups and Calculations'!$F$9)</f>
        <v>1951878.888340465</v>
      </c>
      <c r="H1190" s="12">
        <f t="shared" si="36"/>
        <v>0</v>
      </c>
      <c r="I1190" s="12">
        <f t="shared" si="37"/>
        <v>0</v>
      </c>
      <c r="J1190" s="13">
        <f>(1 - Dashboard!$I$9) * H1190 * Dashboard!$I$8 * 'Lookups and Calculations'!$F$12</f>
        <v>0</v>
      </c>
      <c r="K1190" s="12">
        <f>(1 - Dashboard!$I$11) * I1190 * Dashboard!$I$10 * 'Lookups and Calculations'!$F$12</f>
        <v>0</v>
      </c>
      <c r="L1190" s="12">
        <f>(H1190 - I1190) * Dashboard!$I$13 * (Dashboard!$D$12 / 365) * 'Lookups and Calculations'!$F$12</f>
        <v>0</v>
      </c>
      <c r="M1190" s="3">
        <f>(G1190*2) * Dashboard!$I$13 * (Dashboard!$D$12 / 365) * 'Lookups and Calculations'!$F$12</f>
        <v>1602.0878730267946</v>
      </c>
      <c r="N1190" s="12">
        <f>H1190 * Dashboard!$I$14 * Dashboard!$I$15 * (Dashboard!$D$12 / 365) * 'Lookups and Calculations'!$F$12</f>
        <v>0</v>
      </c>
    </row>
    <row r="1191" spans="1:14" x14ac:dyDescent="0.35">
      <c r="A1191" s="2">
        <v>1190</v>
      </c>
      <c r="B1191" s="11">
        <v>-1.1742686826344924</v>
      </c>
      <c r="C1191" s="11">
        <v>0.38693364524437135</v>
      </c>
      <c r="D1191" s="3">
        <f>B1191*Dashboard!$D$11*Dashboard!$D$10*SQRT(Dashboard!$D$12/365)</f>
        <v>-291549.50296489528</v>
      </c>
      <c r="E1191" s="3">
        <f>IF(Dashboard!$I$3,C1191*Dashboard!$E$11*Dashboard!$E$10*SQRT(Dashboard!$D$12/365),0)</f>
        <v>192137.13798157283</v>
      </c>
      <c r="F1191" s="3">
        <f>D1191+IF(Dashboard!$I$3,E1191,0)</f>
        <v>-99412.364983322448</v>
      </c>
      <c r="G1191" s="3">
        <f>IF(Dashboard!$I$4, ('Lookups and Calculations'!$F$9) / (1 - 'Lookups and Calculations'!$F$10), 'Lookups and Calculations'!$F$9)</f>
        <v>1951878.888340465</v>
      </c>
      <c r="H1191" s="12">
        <f t="shared" si="36"/>
        <v>0</v>
      </c>
      <c r="I1191" s="12">
        <f t="shared" si="37"/>
        <v>0</v>
      </c>
      <c r="J1191" s="13">
        <f>(1 - Dashboard!$I$9) * H1191 * Dashboard!$I$8 * 'Lookups and Calculations'!$F$12</f>
        <v>0</v>
      </c>
      <c r="K1191" s="12">
        <f>(1 - Dashboard!$I$11) * I1191 * Dashboard!$I$10 * 'Lookups and Calculations'!$F$12</f>
        <v>0</v>
      </c>
      <c r="L1191" s="12">
        <f>(H1191 - I1191) * Dashboard!$I$13 * (Dashboard!$D$12 / 365) * 'Lookups and Calculations'!$F$12</f>
        <v>0</v>
      </c>
      <c r="M1191" s="3">
        <f>(G1191*2) * Dashboard!$I$13 * (Dashboard!$D$12 / 365) * 'Lookups and Calculations'!$F$12</f>
        <v>1602.0878730267946</v>
      </c>
      <c r="N1191" s="12">
        <f>H1191 * Dashboard!$I$14 * Dashboard!$I$15 * (Dashboard!$D$12 / 365) * 'Lookups and Calculations'!$F$12</f>
        <v>0</v>
      </c>
    </row>
    <row r="1192" spans="1:14" x14ac:dyDescent="0.35">
      <c r="A1192" s="2">
        <v>1191</v>
      </c>
      <c r="B1192" s="11">
        <v>0.73921881678840495</v>
      </c>
      <c r="C1192" s="11">
        <v>-0.7842839969424511</v>
      </c>
      <c r="D1192" s="3">
        <f>B1192*Dashboard!$D$11*Dashboard!$D$10*SQRT(Dashboard!$D$12/365)</f>
        <v>183534.55372192769</v>
      </c>
      <c r="E1192" s="3">
        <f>IF(Dashboard!$I$3,C1192*Dashboard!$E$11*Dashboard!$E$10*SQRT(Dashboard!$D$12/365),0)</f>
        <v>-389446.83252370451</v>
      </c>
      <c r="F1192" s="3">
        <f>D1192+IF(Dashboard!$I$3,E1192,0)</f>
        <v>-205912.27880177682</v>
      </c>
      <c r="G1192" s="3">
        <f>IF(Dashboard!$I$4, ('Lookups and Calculations'!$F$9) / (1 - 'Lookups and Calculations'!$F$10), 'Lookups and Calculations'!$F$9)</f>
        <v>1951878.888340465</v>
      </c>
      <c r="H1192" s="12">
        <f t="shared" si="36"/>
        <v>0</v>
      </c>
      <c r="I1192" s="12">
        <f t="shared" si="37"/>
        <v>0</v>
      </c>
      <c r="J1192" s="13">
        <f>(1 - Dashboard!$I$9) * H1192 * Dashboard!$I$8 * 'Lookups and Calculations'!$F$12</f>
        <v>0</v>
      </c>
      <c r="K1192" s="12">
        <f>(1 - Dashboard!$I$11) * I1192 * Dashboard!$I$10 * 'Lookups and Calculations'!$F$12</f>
        <v>0</v>
      </c>
      <c r="L1192" s="12">
        <f>(H1192 - I1192) * Dashboard!$I$13 * (Dashboard!$D$12 / 365) * 'Lookups and Calculations'!$F$12</f>
        <v>0</v>
      </c>
      <c r="M1192" s="3">
        <f>(G1192*2) * Dashboard!$I$13 * (Dashboard!$D$12 / 365) * 'Lookups and Calculations'!$F$12</f>
        <v>1602.0878730267946</v>
      </c>
      <c r="N1192" s="12">
        <f>H1192 * Dashboard!$I$14 * Dashboard!$I$15 * (Dashboard!$D$12 / 365) * 'Lookups and Calculations'!$F$12</f>
        <v>0</v>
      </c>
    </row>
    <row r="1193" spans="1:14" x14ac:dyDescent="0.35">
      <c r="A1193" s="2">
        <v>1192</v>
      </c>
      <c r="B1193" s="11">
        <v>0.38627499481263244</v>
      </c>
      <c r="C1193" s="11">
        <v>-8.1709912569953219E-2</v>
      </c>
      <c r="D1193" s="3">
        <f>B1193*Dashboard!$D$11*Dashboard!$D$10*SQRT(Dashboard!$D$12/365)</f>
        <v>95905.038098035118</v>
      </c>
      <c r="E1193" s="3">
        <f>IF(Dashboard!$I$3,C1193*Dashboard!$E$11*Dashboard!$E$10*SQRT(Dashboard!$D$12/365),0)</f>
        <v>-40574.162880046759</v>
      </c>
      <c r="F1193" s="3">
        <f>D1193+IF(Dashboard!$I$3,E1193,0)</f>
        <v>55330.87521798836</v>
      </c>
      <c r="G1193" s="3">
        <f>IF(Dashboard!$I$4, ('Lookups and Calculations'!$F$9) / (1 - 'Lookups and Calculations'!$F$10), 'Lookups and Calculations'!$F$9)</f>
        <v>1951878.888340465</v>
      </c>
      <c r="H1193" s="12">
        <f t="shared" si="36"/>
        <v>0</v>
      </c>
      <c r="I1193" s="12">
        <f t="shared" si="37"/>
        <v>0</v>
      </c>
      <c r="J1193" s="13">
        <f>(1 - Dashboard!$I$9) * H1193 * Dashboard!$I$8 * 'Lookups and Calculations'!$F$12</f>
        <v>0</v>
      </c>
      <c r="K1193" s="12">
        <f>(1 - Dashboard!$I$11) * I1193 * Dashboard!$I$10 * 'Lookups and Calculations'!$F$12</f>
        <v>0</v>
      </c>
      <c r="L1193" s="12">
        <f>(H1193 - I1193) * Dashboard!$I$13 * (Dashboard!$D$12 / 365) * 'Lookups and Calculations'!$F$12</f>
        <v>0</v>
      </c>
      <c r="M1193" s="3">
        <f>(G1193*2) * Dashboard!$I$13 * (Dashboard!$D$12 / 365) * 'Lookups and Calculations'!$F$12</f>
        <v>1602.0878730267946</v>
      </c>
      <c r="N1193" s="12">
        <f>H1193 * Dashboard!$I$14 * Dashboard!$I$15 * (Dashboard!$D$12 / 365) * 'Lookups and Calculations'!$F$12</f>
        <v>0</v>
      </c>
    </row>
    <row r="1194" spans="1:14" x14ac:dyDescent="0.35">
      <c r="A1194" s="2">
        <v>1193</v>
      </c>
      <c r="B1194" s="11">
        <v>-0.39295399383638957</v>
      </c>
      <c r="C1194" s="11">
        <v>0.39202918511694995</v>
      </c>
      <c r="D1194" s="3">
        <f>B1194*Dashboard!$D$11*Dashboard!$D$10*SQRT(Dashboard!$D$12/365)</f>
        <v>-97563.311774644375</v>
      </c>
      <c r="E1194" s="3">
        <f>IF(Dashboard!$I$3,C1194*Dashboard!$E$11*Dashboard!$E$10*SQRT(Dashboard!$D$12/365),0)</f>
        <v>194667.39726406534</v>
      </c>
      <c r="F1194" s="3">
        <f>D1194+IF(Dashboard!$I$3,E1194,0)</f>
        <v>97104.085489420962</v>
      </c>
      <c r="G1194" s="3">
        <f>IF(Dashboard!$I$4, ('Lookups and Calculations'!$F$9) / (1 - 'Lookups and Calculations'!$F$10), 'Lookups and Calculations'!$F$9)</f>
        <v>1951878.888340465</v>
      </c>
      <c r="H1194" s="12">
        <f t="shared" si="36"/>
        <v>0</v>
      </c>
      <c r="I1194" s="12">
        <f t="shared" si="37"/>
        <v>0</v>
      </c>
      <c r="J1194" s="13">
        <f>(1 - Dashboard!$I$9) * H1194 * Dashboard!$I$8 * 'Lookups and Calculations'!$F$12</f>
        <v>0</v>
      </c>
      <c r="K1194" s="12">
        <f>(1 - Dashboard!$I$11) * I1194 * Dashboard!$I$10 * 'Lookups and Calculations'!$F$12</f>
        <v>0</v>
      </c>
      <c r="L1194" s="12">
        <f>(H1194 - I1194) * Dashboard!$I$13 * (Dashboard!$D$12 / 365) * 'Lookups and Calculations'!$F$12</f>
        <v>0</v>
      </c>
      <c r="M1194" s="3">
        <f>(G1194*2) * Dashboard!$I$13 * (Dashboard!$D$12 / 365) * 'Lookups and Calculations'!$F$12</f>
        <v>1602.0878730267946</v>
      </c>
      <c r="N1194" s="12">
        <f>H1194 * Dashboard!$I$14 * Dashboard!$I$15 * (Dashboard!$D$12 / 365) * 'Lookups and Calculations'!$F$12</f>
        <v>0</v>
      </c>
    </row>
    <row r="1195" spans="1:14" x14ac:dyDescent="0.35">
      <c r="A1195" s="2">
        <v>1194</v>
      </c>
      <c r="B1195" s="11">
        <v>-1.3376228086135544</v>
      </c>
      <c r="C1195" s="11">
        <v>-1.0274811148983469</v>
      </c>
      <c r="D1195" s="3">
        <f>B1195*Dashboard!$D$11*Dashboard!$D$10*SQRT(Dashboard!$D$12/365)</f>
        <v>-332107.35394122475</v>
      </c>
      <c r="E1195" s="3">
        <f>IF(Dashboard!$I$3,C1195*Dashboard!$E$11*Dashboard!$E$10*SQRT(Dashboard!$D$12/365),0)</f>
        <v>-510209.65267055889</v>
      </c>
      <c r="F1195" s="3">
        <f>D1195+IF(Dashboard!$I$3,E1195,0)</f>
        <v>-842317.00661178364</v>
      </c>
      <c r="G1195" s="3">
        <f>IF(Dashboard!$I$4, ('Lookups and Calculations'!$F$9) / (1 - 'Lookups and Calculations'!$F$10), 'Lookups and Calculations'!$F$9)</f>
        <v>1951878.888340465</v>
      </c>
      <c r="H1195" s="12">
        <f t="shared" si="36"/>
        <v>0</v>
      </c>
      <c r="I1195" s="12">
        <f t="shared" si="37"/>
        <v>0</v>
      </c>
      <c r="J1195" s="13">
        <f>(1 - Dashboard!$I$9) * H1195 * Dashboard!$I$8 * 'Lookups and Calculations'!$F$12</f>
        <v>0</v>
      </c>
      <c r="K1195" s="12">
        <f>(1 - Dashboard!$I$11) * I1195 * Dashboard!$I$10 * 'Lookups and Calculations'!$F$12</f>
        <v>0</v>
      </c>
      <c r="L1195" s="12">
        <f>(H1195 - I1195) * Dashboard!$I$13 * (Dashboard!$D$12 / 365) * 'Lookups and Calculations'!$F$12</f>
        <v>0</v>
      </c>
      <c r="M1195" s="3">
        <f>(G1195*2) * Dashboard!$I$13 * (Dashboard!$D$12 / 365) * 'Lookups and Calculations'!$F$12</f>
        <v>1602.0878730267946</v>
      </c>
      <c r="N1195" s="12">
        <f>H1195 * Dashboard!$I$14 * Dashboard!$I$15 * (Dashboard!$D$12 / 365) * 'Lookups and Calculations'!$F$12</f>
        <v>0</v>
      </c>
    </row>
    <row r="1196" spans="1:14" x14ac:dyDescent="0.35">
      <c r="A1196" s="2">
        <v>1195</v>
      </c>
      <c r="B1196" s="11">
        <v>6.9793537180135173E-2</v>
      </c>
      <c r="C1196" s="11">
        <v>0.40345010111642099</v>
      </c>
      <c r="D1196" s="3">
        <f>B1196*Dashboard!$D$11*Dashboard!$D$10*SQRT(Dashboard!$D$12/365)</f>
        <v>17328.462707000454</v>
      </c>
      <c r="E1196" s="3">
        <f>IF(Dashboard!$I$3,C1196*Dashboard!$E$11*Dashboard!$E$10*SQRT(Dashboard!$D$12/365),0)</f>
        <v>200338.60766470249</v>
      </c>
      <c r="F1196" s="3">
        <f>D1196+IF(Dashboard!$I$3,E1196,0)</f>
        <v>217667.07037170295</v>
      </c>
      <c r="G1196" s="3">
        <f>IF(Dashboard!$I$4, ('Lookups and Calculations'!$F$9) / (1 - 'Lookups and Calculations'!$F$10), 'Lookups and Calculations'!$F$9)</f>
        <v>1951878.888340465</v>
      </c>
      <c r="H1196" s="12">
        <f t="shared" si="36"/>
        <v>0</v>
      </c>
      <c r="I1196" s="12">
        <f t="shared" si="37"/>
        <v>0</v>
      </c>
      <c r="J1196" s="13">
        <f>(1 - Dashboard!$I$9) * H1196 * Dashboard!$I$8 * 'Lookups and Calculations'!$F$12</f>
        <v>0</v>
      </c>
      <c r="K1196" s="12">
        <f>(1 - Dashboard!$I$11) * I1196 * Dashboard!$I$10 * 'Lookups and Calculations'!$F$12</f>
        <v>0</v>
      </c>
      <c r="L1196" s="12">
        <f>(H1196 - I1196) * Dashboard!$I$13 * (Dashboard!$D$12 / 365) * 'Lookups and Calculations'!$F$12</f>
        <v>0</v>
      </c>
      <c r="M1196" s="3">
        <f>(G1196*2) * Dashboard!$I$13 * (Dashboard!$D$12 / 365) * 'Lookups and Calculations'!$F$12</f>
        <v>1602.0878730267946</v>
      </c>
      <c r="N1196" s="12">
        <f>H1196 * Dashboard!$I$14 * Dashboard!$I$15 * (Dashboard!$D$12 / 365) * 'Lookups and Calculations'!$F$12</f>
        <v>0</v>
      </c>
    </row>
    <row r="1197" spans="1:14" x14ac:dyDescent="0.35">
      <c r="A1197" s="2">
        <v>1196</v>
      </c>
      <c r="B1197" s="11">
        <v>0.49429963274516797</v>
      </c>
      <c r="C1197" s="11">
        <v>0.7406633432956965</v>
      </c>
      <c r="D1197" s="3">
        <f>B1197*Dashboard!$D$11*Dashboard!$D$10*SQRT(Dashboard!$D$12/365)</f>
        <v>122725.58603816666</v>
      </c>
      <c r="E1197" s="3">
        <f>IF(Dashboard!$I$3,C1197*Dashboard!$E$11*Dashboard!$E$10*SQRT(Dashboard!$D$12/365),0)</f>
        <v>367786.40663006139</v>
      </c>
      <c r="F1197" s="3">
        <f>D1197+IF(Dashboard!$I$3,E1197,0)</f>
        <v>490511.99266822805</v>
      </c>
      <c r="G1197" s="3">
        <f>IF(Dashboard!$I$4, ('Lookups and Calculations'!$F$9) / (1 - 'Lookups and Calculations'!$F$10), 'Lookups and Calculations'!$F$9)</f>
        <v>1951878.888340465</v>
      </c>
      <c r="H1197" s="12">
        <f t="shared" si="36"/>
        <v>0</v>
      </c>
      <c r="I1197" s="12">
        <f t="shared" si="37"/>
        <v>0</v>
      </c>
      <c r="J1197" s="13">
        <f>(1 - Dashboard!$I$9) * H1197 * Dashboard!$I$8 * 'Lookups and Calculations'!$F$12</f>
        <v>0</v>
      </c>
      <c r="K1197" s="12">
        <f>(1 - Dashboard!$I$11) * I1197 * Dashboard!$I$10 * 'Lookups and Calculations'!$F$12</f>
        <v>0</v>
      </c>
      <c r="L1197" s="12">
        <f>(H1197 - I1197) * Dashboard!$I$13 * (Dashboard!$D$12 / 365) * 'Lookups and Calculations'!$F$12</f>
        <v>0</v>
      </c>
      <c r="M1197" s="3">
        <f>(G1197*2) * Dashboard!$I$13 * (Dashboard!$D$12 / 365) * 'Lookups and Calculations'!$F$12</f>
        <v>1602.0878730267946</v>
      </c>
      <c r="N1197" s="12">
        <f>H1197 * Dashboard!$I$14 * Dashboard!$I$15 * (Dashboard!$D$12 / 365) * 'Lookups and Calculations'!$F$12</f>
        <v>0</v>
      </c>
    </row>
    <row r="1198" spans="1:14" x14ac:dyDescent="0.35">
      <c r="A1198" s="2">
        <v>1197</v>
      </c>
      <c r="B1198" s="11">
        <v>0.45823653065812864</v>
      </c>
      <c r="C1198" s="11">
        <v>-0.13102681003487573</v>
      </c>
      <c r="D1198" s="3">
        <f>B1198*Dashboard!$D$11*Dashboard!$D$10*SQRT(Dashboard!$D$12/365)</f>
        <v>113771.77534361604</v>
      </c>
      <c r="E1198" s="3">
        <f>IF(Dashboard!$I$3,C1198*Dashboard!$E$11*Dashboard!$E$10*SQRT(Dashboard!$D$12/365),0)</f>
        <v>-65063.135729788199</v>
      </c>
      <c r="F1198" s="3">
        <f>D1198+IF(Dashboard!$I$3,E1198,0)</f>
        <v>48708.639613827843</v>
      </c>
      <c r="G1198" s="3">
        <f>IF(Dashboard!$I$4, ('Lookups and Calculations'!$F$9) / (1 - 'Lookups and Calculations'!$F$10), 'Lookups and Calculations'!$F$9)</f>
        <v>1951878.888340465</v>
      </c>
      <c r="H1198" s="12">
        <f t="shared" si="36"/>
        <v>0</v>
      </c>
      <c r="I1198" s="12">
        <f t="shared" si="37"/>
        <v>0</v>
      </c>
      <c r="J1198" s="13">
        <f>(1 - Dashboard!$I$9) * H1198 * Dashboard!$I$8 * 'Lookups and Calculations'!$F$12</f>
        <v>0</v>
      </c>
      <c r="K1198" s="12">
        <f>(1 - Dashboard!$I$11) * I1198 * Dashboard!$I$10 * 'Lookups and Calculations'!$F$12</f>
        <v>0</v>
      </c>
      <c r="L1198" s="12">
        <f>(H1198 - I1198) * Dashboard!$I$13 * (Dashboard!$D$12 / 365) * 'Lookups and Calculations'!$F$12</f>
        <v>0</v>
      </c>
      <c r="M1198" s="3">
        <f>(G1198*2) * Dashboard!$I$13 * (Dashboard!$D$12 / 365) * 'Lookups and Calculations'!$F$12</f>
        <v>1602.0878730267946</v>
      </c>
      <c r="N1198" s="12">
        <f>H1198 * Dashboard!$I$14 * Dashboard!$I$15 * (Dashboard!$D$12 / 365) * 'Lookups and Calculations'!$F$12</f>
        <v>0</v>
      </c>
    </row>
    <row r="1199" spans="1:14" x14ac:dyDescent="0.35">
      <c r="A1199" s="2">
        <v>1198</v>
      </c>
      <c r="B1199" s="11">
        <v>1.0504717821467833</v>
      </c>
      <c r="C1199" s="11">
        <v>1.3858305087681246</v>
      </c>
      <c r="D1199" s="3">
        <f>B1199*Dashboard!$D$11*Dashboard!$D$10*SQRT(Dashboard!$D$12/365)</f>
        <v>260812.98981459049</v>
      </c>
      <c r="E1199" s="3">
        <f>IF(Dashboard!$I$3,C1199*Dashboard!$E$11*Dashboard!$E$10*SQRT(Dashboard!$D$12/365),0)</f>
        <v>688152.89379678923</v>
      </c>
      <c r="F1199" s="3">
        <f>D1199+IF(Dashboard!$I$3,E1199,0)</f>
        <v>948965.88361137966</v>
      </c>
      <c r="G1199" s="3">
        <f>IF(Dashboard!$I$4, ('Lookups and Calculations'!$F$9) / (1 - 'Lookups and Calculations'!$F$10), 'Lookups and Calculations'!$F$9)</f>
        <v>1951878.888340465</v>
      </c>
      <c r="H1199" s="12">
        <f t="shared" si="36"/>
        <v>0</v>
      </c>
      <c r="I1199" s="12">
        <f t="shared" si="37"/>
        <v>0</v>
      </c>
      <c r="J1199" s="13">
        <f>(1 - Dashboard!$I$9) * H1199 * Dashboard!$I$8 * 'Lookups and Calculations'!$F$12</f>
        <v>0</v>
      </c>
      <c r="K1199" s="12">
        <f>(1 - Dashboard!$I$11) * I1199 * Dashboard!$I$10 * 'Lookups and Calculations'!$F$12</f>
        <v>0</v>
      </c>
      <c r="L1199" s="12">
        <f>(H1199 - I1199) * Dashboard!$I$13 * (Dashboard!$D$12 / 365) * 'Lookups and Calculations'!$F$12</f>
        <v>0</v>
      </c>
      <c r="M1199" s="3">
        <f>(G1199*2) * Dashboard!$I$13 * (Dashboard!$D$12 / 365) * 'Lookups and Calculations'!$F$12</f>
        <v>1602.0878730267946</v>
      </c>
      <c r="N1199" s="12">
        <f>H1199 * Dashboard!$I$14 * Dashboard!$I$15 * (Dashboard!$D$12 / 365) * 'Lookups and Calculations'!$F$12</f>
        <v>0</v>
      </c>
    </row>
    <row r="1200" spans="1:14" x14ac:dyDescent="0.35">
      <c r="A1200" s="2">
        <v>1199</v>
      </c>
      <c r="B1200" s="11">
        <v>0.18437916208511396</v>
      </c>
      <c r="C1200" s="11">
        <v>3.4624659126419175</v>
      </c>
      <c r="D1200" s="3">
        <f>B1200*Dashboard!$D$11*Dashboard!$D$10*SQRT(Dashboard!$D$12/365)</f>
        <v>45777.984083163225</v>
      </c>
      <c r="E1200" s="3">
        <f>IF(Dashboard!$I$3,C1200*Dashboard!$E$11*Dashboard!$E$10*SQRT(Dashboard!$D$12/365),0)</f>
        <v>1719334.3070324538</v>
      </c>
      <c r="F1200" s="3">
        <f>D1200+IF(Dashboard!$I$3,E1200,0)</f>
        <v>1765112.2911156171</v>
      </c>
      <c r="G1200" s="3">
        <f>IF(Dashboard!$I$4, ('Lookups and Calculations'!$F$9) / (1 - 'Lookups and Calculations'!$F$10), 'Lookups and Calculations'!$F$9)</f>
        <v>1951878.888340465</v>
      </c>
      <c r="H1200" s="12">
        <f t="shared" si="36"/>
        <v>0</v>
      </c>
      <c r="I1200" s="12">
        <f t="shared" si="37"/>
        <v>0</v>
      </c>
      <c r="J1200" s="13">
        <f>(1 - Dashboard!$I$9) * H1200 * Dashboard!$I$8 * 'Lookups and Calculations'!$F$12</f>
        <v>0</v>
      </c>
      <c r="K1200" s="12">
        <f>(1 - Dashboard!$I$11) * I1200 * Dashboard!$I$10 * 'Lookups and Calculations'!$F$12</f>
        <v>0</v>
      </c>
      <c r="L1200" s="12">
        <f>(H1200 - I1200) * Dashboard!$I$13 * (Dashboard!$D$12 / 365) * 'Lookups and Calculations'!$F$12</f>
        <v>0</v>
      </c>
      <c r="M1200" s="3">
        <f>(G1200*2) * Dashboard!$I$13 * (Dashboard!$D$12 / 365) * 'Lookups and Calculations'!$F$12</f>
        <v>1602.0878730267946</v>
      </c>
      <c r="N1200" s="12">
        <f>H1200 * Dashboard!$I$14 * Dashboard!$I$15 * (Dashboard!$D$12 / 365) * 'Lookups and Calculations'!$F$12</f>
        <v>0</v>
      </c>
    </row>
    <row r="1201" spans="1:14" x14ac:dyDescent="0.35">
      <c r="A1201" s="2">
        <v>1200</v>
      </c>
      <c r="B1201" s="11">
        <v>0.59272728104676242</v>
      </c>
      <c r="C1201" s="11">
        <v>2.0535425336450532</v>
      </c>
      <c r="D1201" s="3">
        <f>B1201*Dashboard!$D$11*Dashboard!$D$10*SQRT(Dashboard!$D$12/365)</f>
        <v>147163.37643887138</v>
      </c>
      <c r="E1201" s="3">
        <f>IF(Dashboard!$I$3,C1201*Dashboard!$E$11*Dashboard!$E$10*SQRT(Dashboard!$D$12/365),0)</f>
        <v>1019714.3360040435</v>
      </c>
      <c r="F1201" s="3">
        <f>D1201+IF(Dashboard!$I$3,E1201,0)</f>
        <v>1166877.712442915</v>
      </c>
      <c r="G1201" s="3">
        <f>IF(Dashboard!$I$4, ('Lookups and Calculations'!$F$9) / (1 - 'Lookups and Calculations'!$F$10), 'Lookups and Calculations'!$F$9)</f>
        <v>1951878.888340465</v>
      </c>
      <c r="H1201" s="12">
        <f t="shared" si="36"/>
        <v>0</v>
      </c>
      <c r="I1201" s="12">
        <f t="shared" si="37"/>
        <v>0</v>
      </c>
      <c r="J1201" s="13">
        <f>(1 - Dashboard!$I$9) * H1201 * Dashboard!$I$8 * 'Lookups and Calculations'!$F$12</f>
        <v>0</v>
      </c>
      <c r="K1201" s="12">
        <f>(1 - Dashboard!$I$11) * I1201 * Dashboard!$I$10 * 'Lookups and Calculations'!$F$12</f>
        <v>0</v>
      </c>
      <c r="L1201" s="12">
        <f>(H1201 - I1201) * Dashboard!$I$13 * (Dashboard!$D$12 / 365) * 'Lookups and Calculations'!$F$12</f>
        <v>0</v>
      </c>
      <c r="M1201" s="3">
        <f>(G1201*2) * Dashboard!$I$13 * (Dashboard!$D$12 / 365) * 'Lookups and Calculations'!$F$12</f>
        <v>1602.0878730267946</v>
      </c>
      <c r="N1201" s="12">
        <f>H1201 * Dashboard!$I$14 * Dashboard!$I$15 * (Dashboard!$D$12 / 365) * 'Lookups and Calculations'!$F$12</f>
        <v>0</v>
      </c>
    </row>
    <row r="1202" spans="1:14" x14ac:dyDescent="0.35">
      <c r="A1202" s="2">
        <v>1201</v>
      </c>
      <c r="B1202" s="11">
        <v>0.29286379980904476</v>
      </c>
      <c r="C1202" s="11">
        <v>-0.1726606975974356</v>
      </c>
      <c r="D1202" s="3">
        <f>B1202*Dashboard!$D$11*Dashboard!$D$10*SQRT(Dashboard!$D$12/365)</f>
        <v>72712.741584129137</v>
      </c>
      <c r="E1202" s="3">
        <f>IF(Dashboard!$I$3,C1202*Dashboard!$E$11*Dashboard!$E$10*SQRT(Dashboard!$D$12/365),0)</f>
        <v>-85737.006037098268</v>
      </c>
      <c r="F1202" s="3">
        <f>D1202+IF(Dashboard!$I$3,E1202,0)</f>
        <v>-13024.264452969132</v>
      </c>
      <c r="G1202" s="3">
        <f>IF(Dashboard!$I$4, ('Lookups and Calculations'!$F$9) / (1 - 'Lookups and Calculations'!$F$10), 'Lookups and Calculations'!$F$9)</f>
        <v>1951878.888340465</v>
      </c>
      <c r="H1202" s="12">
        <f t="shared" si="36"/>
        <v>0</v>
      </c>
      <c r="I1202" s="12">
        <f t="shared" si="37"/>
        <v>0</v>
      </c>
      <c r="J1202" s="13">
        <f>(1 - Dashboard!$I$9) * H1202 * Dashboard!$I$8 * 'Lookups and Calculations'!$F$12</f>
        <v>0</v>
      </c>
      <c r="K1202" s="12">
        <f>(1 - Dashboard!$I$11) * I1202 * Dashboard!$I$10 * 'Lookups and Calculations'!$F$12</f>
        <v>0</v>
      </c>
      <c r="L1202" s="12">
        <f>(H1202 - I1202) * Dashboard!$I$13 * (Dashboard!$D$12 / 365) * 'Lookups and Calculations'!$F$12</f>
        <v>0</v>
      </c>
      <c r="M1202" s="3">
        <f>(G1202*2) * Dashboard!$I$13 * (Dashboard!$D$12 / 365) * 'Lookups and Calculations'!$F$12</f>
        <v>1602.0878730267946</v>
      </c>
      <c r="N1202" s="12">
        <f>H1202 * Dashboard!$I$14 * Dashboard!$I$15 * (Dashboard!$D$12 / 365) * 'Lookups and Calculations'!$F$12</f>
        <v>0</v>
      </c>
    </row>
    <row r="1203" spans="1:14" x14ac:dyDescent="0.35">
      <c r="A1203" s="2">
        <v>1202</v>
      </c>
      <c r="B1203" s="11">
        <v>-2.6079665378059036</v>
      </c>
      <c r="C1203" s="11">
        <v>0.40438220665910979</v>
      </c>
      <c r="D1203" s="3">
        <f>B1203*Dashboard!$D$11*Dashboard!$D$10*SQRT(Dashboard!$D$12/365)</f>
        <v>-647510.53918982879</v>
      </c>
      <c r="E1203" s="3">
        <f>IF(Dashboard!$I$3,C1203*Dashboard!$E$11*Dashboard!$E$10*SQRT(Dashboard!$D$12/365),0)</f>
        <v>200801.45728625936</v>
      </c>
      <c r="F1203" s="3">
        <f>D1203+IF(Dashboard!$I$3,E1203,0)</f>
        <v>-446709.0819035694</v>
      </c>
      <c r="G1203" s="3">
        <f>IF(Dashboard!$I$4, ('Lookups and Calculations'!$F$9) / (1 - 'Lookups and Calculations'!$F$10), 'Lookups and Calculations'!$F$9)</f>
        <v>1951878.888340465</v>
      </c>
      <c r="H1203" s="12">
        <f t="shared" si="36"/>
        <v>0</v>
      </c>
      <c r="I1203" s="12">
        <f t="shared" si="37"/>
        <v>0</v>
      </c>
      <c r="J1203" s="13">
        <f>(1 - Dashboard!$I$9) * H1203 * Dashboard!$I$8 * 'Lookups and Calculations'!$F$12</f>
        <v>0</v>
      </c>
      <c r="K1203" s="12">
        <f>(1 - Dashboard!$I$11) * I1203 * Dashboard!$I$10 * 'Lookups and Calculations'!$F$12</f>
        <v>0</v>
      </c>
      <c r="L1203" s="12">
        <f>(H1203 - I1203) * Dashboard!$I$13 * (Dashboard!$D$12 / 365) * 'Lookups and Calculations'!$F$12</f>
        <v>0</v>
      </c>
      <c r="M1203" s="3">
        <f>(G1203*2) * Dashboard!$I$13 * (Dashboard!$D$12 / 365) * 'Lookups and Calculations'!$F$12</f>
        <v>1602.0878730267946</v>
      </c>
      <c r="N1203" s="12">
        <f>H1203 * Dashboard!$I$14 * Dashboard!$I$15 * (Dashboard!$D$12 / 365) * 'Lookups and Calculations'!$F$12</f>
        <v>0</v>
      </c>
    </row>
    <row r="1204" spans="1:14" x14ac:dyDescent="0.35">
      <c r="A1204" s="2">
        <v>1203</v>
      </c>
      <c r="B1204" s="11">
        <v>-0.60738249585639403</v>
      </c>
      <c r="C1204" s="11">
        <v>0.38098174918369143</v>
      </c>
      <c r="D1204" s="3">
        <f>B1204*Dashboard!$D$11*Dashboard!$D$10*SQRT(Dashboard!$D$12/365)</f>
        <v>-150801.9990614265</v>
      </c>
      <c r="E1204" s="3">
        <f>IF(Dashboard!$I$3,C1204*Dashboard!$E$11*Dashboard!$E$10*SQRT(Dashboard!$D$12/365),0)</f>
        <v>189181.64344467205</v>
      </c>
      <c r="F1204" s="3">
        <f>D1204+IF(Dashboard!$I$3,E1204,0)</f>
        <v>38379.644383245555</v>
      </c>
      <c r="G1204" s="3">
        <f>IF(Dashboard!$I$4, ('Lookups and Calculations'!$F$9) / (1 - 'Lookups and Calculations'!$F$10), 'Lookups and Calculations'!$F$9)</f>
        <v>1951878.888340465</v>
      </c>
      <c r="H1204" s="12">
        <f t="shared" si="36"/>
        <v>0</v>
      </c>
      <c r="I1204" s="12">
        <f t="shared" si="37"/>
        <v>0</v>
      </c>
      <c r="J1204" s="13">
        <f>(1 - Dashboard!$I$9) * H1204 * Dashboard!$I$8 * 'Lookups and Calculations'!$F$12</f>
        <v>0</v>
      </c>
      <c r="K1204" s="12">
        <f>(1 - Dashboard!$I$11) * I1204 * Dashboard!$I$10 * 'Lookups and Calculations'!$F$12</f>
        <v>0</v>
      </c>
      <c r="L1204" s="12">
        <f>(H1204 - I1204) * Dashboard!$I$13 * (Dashboard!$D$12 / 365) * 'Lookups and Calculations'!$F$12</f>
        <v>0</v>
      </c>
      <c r="M1204" s="3">
        <f>(G1204*2) * Dashboard!$I$13 * (Dashboard!$D$12 / 365) * 'Lookups and Calculations'!$F$12</f>
        <v>1602.0878730267946</v>
      </c>
      <c r="N1204" s="12">
        <f>H1204 * Dashboard!$I$14 * Dashboard!$I$15 * (Dashboard!$D$12 / 365) * 'Lookups and Calculations'!$F$12</f>
        <v>0</v>
      </c>
    </row>
    <row r="1205" spans="1:14" x14ac:dyDescent="0.35">
      <c r="A1205" s="2">
        <v>1204</v>
      </c>
      <c r="B1205" s="11">
        <v>-1.711941194934955</v>
      </c>
      <c r="C1205" s="11">
        <v>0.58653918504155544</v>
      </c>
      <c r="D1205" s="3">
        <f>B1205*Dashboard!$D$11*Dashboard!$D$10*SQRT(Dashboard!$D$12/365)</f>
        <v>-425043.78416074289</v>
      </c>
      <c r="E1205" s="3">
        <f>IF(Dashboard!$I$3,C1205*Dashboard!$E$11*Dashboard!$E$10*SQRT(Dashboard!$D$12/365),0)</f>
        <v>291253.97006185516</v>
      </c>
      <c r="F1205" s="3">
        <f>D1205+IF(Dashboard!$I$3,E1205,0)</f>
        <v>-133789.81409888773</v>
      </c>
      <c r="G1205" s="3">
        <f>IF(Dashboard!$I$4, ('Lookups and Calculations'!$F$9) / (1 - 'Lookups and Calculations'!$F$10), 'Lookups and Calculations'!$F$9)</f>
        <v>1951878.888340465</v>
      </c>
      <c r="H1205" s="12">
        <f t="shared" si="36"/>
        <v>0</v>
      </c>
      <c r="I1205" s="12">
        <f t="shared" si="37"/>
        <v>0</v>
      </c>
      <c r="J1205" s="13">
        <f>(1 - Dashboard!$I$9) * H1205 * Dashboard!$I$8 * 'Lookups and Calculations'!$F$12</f>
        <v>0</v>
      </c>
      <c r="K1205" s="12">
        <f>(1 - Dashboard!$I$11) * I1205 * Dashboard!$I$10 * 'Lookups and Calculations'!$F$12</f>
        <v>0</v>
      </c>
      <c r="L1205" s="12">
        <f>(H1205 - I1205) * Dashboard!$I$13 * (Dashboard!$D$12 / 365) * 'Lookups and Calculations'!$F$12</f>
        <v>0</v>
      </c>
      <c r="M1205" s="3">
        <f>(G1205*2) * Dashboard!$I$13 * (Dashboard!$D$12 / 365) * 'Lookups and Calculations'!$F$12</f>
        <v>1602.0878730267946</v>
      </c>
      <c r="N1205" s="12">
        <f>H1205 * Dashboard!$I$14 * Dashboard!$I$15 * (Dashboard!$D$12 / 365) * 'Lookups and Calculations'!$F$12</f>
        <v>0</v>
      </c>
    </row>
    <row r="1206" spans="1:14" x14ac:dyDescent="0.35">
      <c r="A1206" s="2">
        <v>1205</v>
      </c>
      <c r="B1206" s="11">
        <v>0.79415113238387669</v>
      </c>
      <c r="C1206" s="11">
        <v>-0.7302383059182973</v>
      </c>
      <c r="D1206" s="3">
        <f>B1206*Dashboard!$D$11*Dashboard!$D$10*SQRT(Dashboard!$D$12/365)</f>
        <v>197173.2460803405</v>
      </c>
      <c r="E1206" s="3">
        <f>IF(Dashboard!$I$3,C1206*Dashboard!$E$11*Dashboard!$E$10*SQRT(Dashboard!$D$12/365),0)</f>
        <v>-362609.71323660022</v>
      </c>
      <c r="F1206" s="3">
        <f>D1206+IF(Dashboard!$I$3,E1206,0)</f>
        <v>-165436.46715625972</v>
      </c>
      <c r="G1206" s="3">
        <f>IF(Dashboard!$I$4, ('Lookups and Calculations'!$F$9) / (1 - 'Lookups and Calculations'!$F$10), 'Lookups and Calculations'!$F$9)</f>
        <v>1951878.888340465</v>
      </c>
      <c r="H1206" s="12">
        <f t="shared" si="36"/>
        <v>0</v>
      </c>
      <c r="I1206" s="12">
        <f t="shared" si="37"/>
        <v>0</v>
      </c>
      <c r="J1206" s="13">
        <f>(1 - Dashboard!$I$9) * H1206 * Dashboard!$I$8 * 'Lookups and Calculations'!$F$12</f>
        <v>0</v>
      </c>
      <c r="K1206" s="12">
        <f>(1 - Dashboard!$I$11) * I1206 * Dashboard!$I$10 * 'Lookups and Calculations'!$F$12</f>
        <v>0</v>
      </c>
      <c r="L1206" s="12">
        <f>(H1206 - I1206) * Dashboard!$I$13 * (Dashboard!$D$12 / 365) * 'Lookups and Calculations'!$F$12</f>
        <v>0</v>
      </c>
      <c r="M1206" s="3">
        <f>(G1206*2) * Dashboard!$I$13 * (Dashboard!$D$12 / 365) * 'Lookups and Calculations'!$F$12</f>
        <v>1602.0878730267946</v>
      </c>
      <c r="N1206" s="12">
        <f>H1206 * Dashboard!$I$14 * Dashboard!$I$15 * (Dashboard!$D$12 / 365) * 'Lookups and Calculations'!$F$12</f>
        <v>0</v>
      </c>
    </row>
    <row r="1207" spans="1:14" x14ac:dyDescent="0.35">
      <c r="A1207" s="2">
        <v>1206</v>
      </c>
      <c r="B1207" s="11">
        <v>-1.0100307270250046</v>
      </c>
      <c r="C1207" s="11">
        <v>-1.7934782801755822</v>
      </c>
      <c r="D1207" s="3">
        <f>B1207*Dashboard!$D$11*Dashboard!$D$10*SQRT(Dashboard!$D$12/365)</f>
        <v>-250772.21320656739</v>
      </c>
      <c r="E1207" s="3">
        <f>IF(Dashboard!$I$3,C1207*Dashboard!$E$11*Dashboard!$E$10*SQRT(Dashboard!$D$12/365),0)</f>
        <v>-890575.91145225556</v>
      </c>
      <c r="F1207" s="3">
        <f>D1207+IF(Dashboard!$I$3,E1207,0)</f>
        <v>-1141348.124658823</v>
      </c>
      <c r="G1207" s="3">
        <f>IF(Dashboard!$I$4, ('Lookups and Calculations'!$F$9) / (1 - 'Lookups and Calculations'!$F$10), 'Lookups and Calculations'!$F$9)</f>
        <v>1951878.888340465</v>
      </c>
      <c r="H1207" s="12">
        <f t="shared" si="36"/>
        <v>0</v>
      </c>
      <c r="I1207" s="12">
        <f t="shared" si="37"/>
        <v>0</v>
      </c>
      <c r="J1207" s="13">
        <f>(1 - Dashboard!$I$9) * H1207 * Dashboard!$I$8 * 'Lookups and Calculations'!$F$12</f>
        <v>0</v>
      </c>
      <c r="K1207" s="12">
        <f>(1 - Dashboard!$I$11) * I1207 * Dashboard!$I$10 * 'Lookups and Calculations'!$F$12</f>
        <v>0</v>
      </c>
      <c r="L1207" s="12">
        <f>(H1207 - I1207) * Dashboard!$I$13 * (Dashboard!$D$12 / 365) * 'Lookups and Calculations'!$F$12</f>
        <v>0</v>
      </c>
      <c r="M1207" s="3">
        <f>(G1207*2) * Dashboard!$I$13 * (Dashboard!$D$12 / 365) * 'Lookups and Calculations'!$F$12</f>
        <v>1602.0878730267946</v>
      </c>
      <c r="N1207" s="12">
        <f>H1207 * Dashboard!$I$14 * Dashboard!$I$15 * (Dashboard!$D$12 / 365) * 'Lookups and Calculations'!$F$12</f>
        <v>0</v>
      </c>
    </row>
    <row r="1208" spans="1:14" x14ac:dyDescent="0.35">
      <c r="A1208" s="2">
        <v>1207</v>
      </c>
      <c r="B1208" s="11">
        <v>-1.1257374306460597</v>
      </c>
      <c r="C1208" s="11">
        <v>0.21117887053058895</v>
      </c>
      <c r="D1208" s="3">
        <f>B1208*Dashboard!$D$11*Dashboard!$D$10*SQRT(Dashboard!$D$12/365)</f>
        <v>-279500.07798683364</v>
      </c>
      <c r="E1208" s="3">
        <f>IF(Dashboard!$I$3,C1208*Dashboard!$E$11*Dashboard!$E$10*SQRT(Dashboard!$D$12/365),0)</f>
        <v>104863.72607970749</v>
      </c>
      <c r="F1208" s="3">
        <f>D1208+IF(Dashboard!$I$3,E1208,0)</f>
        <v>-174636.35190712614</v>
      </c>
      <c r="G1208" s="3">
        <f>IF(Dashboard!$I$4, ('Lookups and Calculations'!$F$9) / (1 - 'Lookups and Calculations'!$F$10), 'Lookups and Calculations'!$F$9)</f>
        <v>1951878.888340465</v>
      </c>
      <c r="H1208" s="12">
        <f t="shared" si="36"/>
        <v>0</v>
      </c>
      <c r="I1208" s="12">
        <f t="shared" si="37"/>
        <v>0</v>
      </c>
      <c r="J1208" s="13">
        <f>(1 - Dashboard!$I$9) * H1208 * Dashboard!$I$8 * 'Lookups and Calculations'!$F$12</f>
        <v>0</v>
      </c>
      <c r="K1208" s="12">
        <f>(1 - Dashboard!$I$11) * I1208 * Dashboard!$I$10 * 'Lookups and Calculations'!$F$12</f>
        <v>0</v>
      </c>
      <c r="L1208" s="12">
        <f>(H1208 - I1208) * Dashboard!$I$13 * (Dashboard!$D$12 / 365) * 'Lookups and Calculations'!$F$12</f>
        <v>0</v>
      </c>
      <c r="M1208" s="3">
        <f>(G1208*2) * Dashboard!$I$13 * (Dashboard!$D$12 / 365) * 'Lookups and Calculations'!$F$12</f>
        <v>1602.0878730267946</v>
      </c>
      <c r="N1208" s="12">
        <f>H1208 * Dashboard!$I$14 * Dashboard!$I$15 * (Dashboard!$D$12 / 365) * 'Lookups and Calculations'!$F$12</f>
        <v>0</v>
      </c>
    </row>
    <row r="1209" spans="1:14" x14ac:dyDescent="0.35">
      <c r="A1209" s="2">
        <v>1208</v>
      </c>
      <c r="B1209" s="11">
        <v>-0.81691537886034493</v>
      </c>
      <c r="C1209" s="11">
        <v>0.92656819984087468</v>
      </c>
      <c r="D1209" s="3">
        <f>B1209*Dashboard!$D$11*Dashboard!$D$10*SQRT(Dashboard!$D$12/365)</f>
        <v>-202825.19341039672</v>
      </c>
      <c r="E1209" s="3">
        <f>IF(Dashboard!$I$3,C1209*Dashboard!$E$11*Dashboard!$E$10*SQRT(Dashboard!$D$12/365),0)</f>
        <v>460099.97902800213</v>
      </c>
      <c r="F1209" s="3">
        <f>D1209+IF(Dashboard!$I$3,E1209,0)</f>
        <v>257274.7856176054</v>
      </c>
      <c r="G1209" s="3">
        <f>IF(Dashboard!$I$4, ('Lookups and Calculations'!$F$9) / (1 - 'Lookups and Calculations'!$F$10), 'Lookups and Calculations'!$F$9)</f>
        <v>1951878.888340465</v>
      </c>
      <c r="H1209" s="12">
        <f t="shared" si="36"/>
        <v>0</v>
      </c>
      <c r="I1209" s="12">
        <f t="shared" si="37"/>
        <v>0</v>
      </c>
      <c r="J1209" s="13">
        <f>(1 - Dashboard!$I$9) * H1209 * Dashboard!$I$8 * 'Lookups and Calculations'!$F$12</f>
        <v>0</v>
      </c>
      <c r="K1209" s="12">
        <f>(1 - Dashboard!$I$11) * I1209 * Dashboard!$I$10 * 'Lookups and Calculations'!$F$12</f>
        <v>0</v>
      </c>
      <c r="L1209" s="12">
        <f>(H1209 - I1209) * Dashboard!$I$13 * (Dashboard!$D$12 / 365) * 'Lookups and Calculations'!$F$12</f>
        <v>0</v>
      </c>
      <c r="M1209" s="3">
        <f>(G1209*2) * Dashboard!$I$13 * (Dashboard!$D$12 / 365) * 'Lookups and Calculations'!$F$12</f>
        <v>1602.0878730267946</v>
      </c>
      <c r="N1209" s="12">
        <f>H1209 * Dashboard!$I$14 * Dashboard!$I$15 * (Dashboard!$D$12 / 365) * 'Lookups and Calculations'!$F$12</f>
        <v>0</v>
      </c>
    </row>
    <row r="1210" spans="1:14" x14ac:dyDescent="0.35">
      <c r="A1210" s="2">
        <v>1209</v>
      </c>
      <c r="B1210" s="11">
        <v>-0.82548866655576603</v>
      </c>
      <c r="C1210" s="11">
        <v>-0.4990099978261997</v>
      </c>
      <c r="D1210" s="3">
        <f>B1210*Dashboard!$D$11*Dashboard!$D$10*SQRT(Dashboard!$D$12/365)</f>
        <v>-204953.78442482057</v>
      </c>
      <c r="E1210" s="3">
        <f>IF(Dashboard!$I$3,C1210*Dashboard!$E$11*Dashboard!$E$10*SQRT(Dashboard!$D$12/365),0)</f>
        <v>-247790.16760345059</v>
      </c>
      <c r="F1210" s="3">
        <f>D1210+IF(Dashboard!$I$3,E1210,0)</f>
        <v>-452743.95202827116</v>
      </c>
      <c r="G1210" s="3">
        <f>IF(Dashboard!$I$4, ('Lookups and Calculations'!$F$9) / (1 - 'Lookups and Calculations'!$F$10), 'Lookups and Calculations'!$F$9)</f>
        <v>1951878.888340465</v>
      </c>
      <c r="H1210" s="12">
        <f t="shared" si="36"/>
        <v>0</v>
      </c>
      <c r="I1210" s="12">
        <f t="shared" si="37"/>
        <v>0</v>
      </c>
      <c r="J1210" s="13">
        <f>(1 - Dashboard!$I$9) * H1210 * Dashboard!$I$8 * 'Lookups and Calculations'!$F$12</f>
        <v>0</v>
      </c>
      <c r="K1210" s="12">
        <f>(1 - Dashboard!$I$11) * I1210 * Dashboard!$I$10 * 'Lookups and Calculations'!$F$12</f>
        <v>0</v>
      </c>
      <c r="L1210" s="12">
        <f>(H1210 - I1210) * Dashboard!$I$13 * (Dashboard!$D$12 / 365) * 'Lookups and Calculations'!$F$12</f>
        <v>0</v>
      </c>
      <c r="M1210" s="3">
        <f>(G1210*2) * Dashboard!$I$13 * (Dashboard!$D$12 / 365) * 'Lookups and Calculations'!$F$12</f>
        <v>1602.0878730267946</v>
      </c>
      <c r="N1210" s="12">
        <f>H1210 * Dashboard!$I$14 * Dashboard!$I$15 * (Dashboard!$D$12 / 365) * 'Lookups and Calculations'!$F$12</f>
        <v>0</v>
      </c>
    </row>
    <row r="1211" spans="1:14" x14ac:dyDescent="0.35">
      <c r="A1211" s="2">
        <v>1210</v>
      </c>
      <c r="B1211" s="11">
        <v>-0.16175511060457717</v>
      </c>
      <c r="C1211" s="11">
        <v>-0.94230328295587318</v>
      </c>
      <c r="D1211" s="3">
        <f>B1211*Dashboard!$D$11*Dashboard!$D$10*SQRT(Dashboard!$D$12/365)</f>
        <v>-40160.844614362621</v>
      </c>
      <c r="E1211" s="3">
        <f>IF(Dashboard!$I$3,C1211*Dashboard!$E$11*Dashboard!$E$10*SQRT(Dashboard!$D$12/365),0)</f>
        <v>-467913.44749417435</v>
      </c>
      <c r="F1211" s="3">
        <f>D1211+IF(Dashboard!$I$3,E1211,0)</f>
        <v>-508074.29210853699</v>
      </c>
      <c r="G1211" s="3">
        <f>IF(Dashboard!$I$4, ('Lookups and Calculations'!$F$9) / (1 - 'Lookups and Calculations'!$F$10), 'Lookups and Calculations'!$F$9)</f>
        <v>1951878.888340465</v>
      </c>
      <c r="H1211" s="12">
        <f t="shared" si="36"/>
        <v>0</v>
      </c>
      <c r="I1211" s="12">
        <f t="shared" si="37"/>
        <v>0</v>
      </c>
      <c r="J1211" s="13">
        <f>(1 - Dashboard!$I$9) * H1211 * Dashboard!$I$8 * 'Lookups and Calculations'!$F$12</f>
        <v>0</v>
      </c>
      <c r="K1211" s="12">
        <f>(1 - Dashboard!$I$11) * I1211 * Dashboard!$I$10 * 'Lookups and Calculations'!$F$12</f>
        <v>0</v>
      </c>
      <c r="L1211" s="12">
        <f>(H1211 - I1211) * Dashboard!$I$13 * (Dashboard!$D$12 / 365) * 'Lookups and Calculations'!$F$12</f>
        <v>0</v>
      </c>
      <c r="M1211" s="3">
        <f>(G1211*2) * Dashboard!$I$13 * (Dashboard!$D$12 / 365) * 'Lookups and Calculations'!$F$12</f>
        <v>1602.0878730267946</v>
      </c>
      <c r="N1211" s="12">
        <f>H1211 * Dashboard!$I$14 * Dashboard!$I$15 * (Dashboard!$D$12 / 365) * 'Lookups and Calculations'!$F$12</f>
        <v>0</v>
      </c>
    </row>
    <row r="1212" spans="1:14" x14ac:dyDescent="0.35">
      <c r="A1212" s="2">
        <v>1211</v>
      </c>
      <c r="B1212" s="11">
        <v>-0.53844768103570262</v>
      </c>
      <c r="C1212" s="11">
        <v>1.1008454952216562</v>
      </c>
      <c r="D1212" s="3">
        <f>B1212*Dashboard!$D$11*Dashboard!$D$10*SQRT(Dashboard!$D$12/365)</f>
        <v>-133686.74145883109</v>
      </c>
      <c r="E1212" s="3">
        <f>IF(Dashboard!$I$3,C1212*Dashboard!$E$11*Dashboard!$E$10*SQRT(Dashboard!$D$12/365),0)</f>
        <v>546639.72857209947</v>
      </c>
      <c r="F1212" s="3">
        <f>D1212+IF(Dashboard!$I$3,E1212,0)</f>
        <v>412952.98711326835</v>
      </c>
      <c r="G1212" s="3">
        <f>IF(Dashboard!$I$4, ('Lookups and Calculations'!$F$9) / (1 - 'Lookups and Calculations'!$F$10), 'Lookups and Calculations'!$F$9)</f>
        <v>1951878.888340465</v>
      </c>
      <c r="H1212" s="12">
        <f t="shared" si="36"/>
        <v>0</v>
      </c>
      <c r="I1212" s="12">
        <f t="shared" si="37"/>
        <v>0</v>
      </c>
      <c r="J1212" s="13">
        <f>(1 - Dashboard!$I$9) * H1212 * Dashboard!$I$8 * 'Lookups and Calculations'!$F$12</f>
        <v>0</v>
      </c>
      <c r="K1212" s="12">
        <f>(1 - Dashboard!$I$11) * I1212 * Dashboard!$I$10 * 'Lookups and Calculations'!$F$12</f>
        <v>0</v>
      </c>
      <c r="L1212" s="12">
        <f>(H1212 - I1212) * Dashboard!$I$13 * (Dashboard!$D$12 / 365) * 'Lookups and Calculations'!$F$12</f>
        <v>0</v>
      </c>
      <c r="M1212" s="3">
        <f>(G1212*2) * Dashboard!$I$13 * (Dashboard!$D$12 / 365) * 'Lookups and Calculations'!$F$12</f>
        <v>1602.0878730267946</v>
      </c>
      <c r="N1212" s="12">
        <f>H1212 * Dashboard!$I$14 * Dashboard!$I$15 * (Dashboard!$D$12 / 365) * 'Lookups and Calculations'!$F$12</f>
        <v>0</v>
      </c>
    </row>
    <row r="1213" spans="1:14" x14ac:dyDescent="0.35">
      <c r="A1213" s="2">
        <v>1212</v>
      </c>
      <c r="B1213" s="11">
        <v>9.2062955375825831E-2</v>
      </c>
      <c r="C1213" s="11">
        <v>0.90313164296289217</v>
      </c>
      <c r="D1213" s="3">
        <f>B1213*Dashboard!$D$11*Dashboard!$D$10*SQRT(Dashboard!$D$12/365)</f>
        <v>22857.553197351146</v>
      </c>
      <c r="E1213" s="3">
        <f>IF(Dashboard!$I$3,C1213*Dashboard!$E$11*Dashboard!$E$10*SQRT(Dashboard!$D$12/365),0)</f>
        <v>448462.23953953257</v>
      </c>
      <c r="F1213" s="3">
        <f>D1213+IF(Dashboard!$I$3,E1213,0)</f>
        <v>471319.79273688374</v>
      </c>
      <c r="G1213" s="3">
        <f>IF(Dashboard!$I$4, ('Lookups and Calculations'!$F$9) / (1 - 'Lookups and Calculations'!$F$10), 'Lookups and Calculations'!$F$9)</f>
        <v>1951878.888340465</v>
      </c>
      <c r="H1213" s="12">
        <f t="shared" si="36"/>
        <v>0</v>
      </c>
      <c r="I1213" s="12">
        <f t="shared" si="37"/>
        <v>0</v>
      </c>
      <c r="J1213" s="13">
        <f>(1 - Dashboard!$I$9) * H1213 * Dashboard!$I$8 * 'Lookups and Calculations'!$F$12</f>
        <v>0</v>
      </c>
      <c r="K1213" s="12">
        <f>(1 - Dashboard!$I$11) * I1213 * Dashboard!$I$10 * 'Lookups and Calculations'!$F$12</f>
        <v>0</v>
      </c>
      <c r="L1213" s="12">
        <f>(H1213 - I1213) * Dashboard!$I$13 * (Dashboard!$D$12 / 365) * 'Lookups and Calculations'!$F$12</f>
        <v>0</v>
      </c>
      <c r="M1213" s="3">
        <f>(G1213*2) * Dashboard!$I$13 * (Dashboard!$D$12 / 365) * 'Lookups and Calculations'!$F$12</f>
        <v>1602.0878730267946</v>
      </c>
      <c r="N1213" s="12">
        <f>H1213 * Dashboard!$I$14 * Dashboard!$I$15 * (Dashboard!$D$12 / 365) * 'Lookups and Calculations'!$F$12</f>
        <v>0</v>
      </c>
    </row>
    <row r="1214" spans="1:14" x14ac:dyDescent="0.35">
      <c r="A1214" s="2">
        <v>1213</v>
      </c>
      <c r="B1214" s="11">
        <v>0.75299828608109953</v>
      </c>
      <c r="C1214" s="11">
        <v>-0.13603877428389877</v>
      </c>
      <c r="D1214" s="3">
        <f>B1214*Dashboard!$D$11*Dashboard!$D$10*SQRT(Dashboard!$D$12/365)</f>
        <v>186955.7447004625</v>
      </c>
      <c r="E1214" s="3">
        <f>IF(Dashboard!$I$3,C1214*Dashboard!$E$11*Dashboard!$E$10*SQRT(Dashboard!$D$12/365),0)</f>
        <v>-67551.894405361803</v>
      </c>
      <c r="F1214" s="3">
        <f>D1214+IF(Dashboard!$I$3,E1214,0)</f>
        <v>119403.8502951007</v>
      </c>
      <c r="G1214" s="3">
        <f>IF(Dashboard!$I$4, ('Lookups and Calculations'!$F$9) / (1 - 'Lookups and Calculations'!$F$10), 'Lookups and Calculations'!$F$9)</f>
        <v>1951878.888340465</v>
      </c>
      <c r="H1214" s="12">
        <f t="shared" si="36"/>
        <v>0</v>
      </c>
      <c r="I1214" s="12">
        <f t="shared" si="37"/>
        <v>0</v>
      </c>
      <c r="J1214" s="13">
        <f>(1 - Dashboard!$I$9) * H1214 * Dashboard!$I$8 * 'Lookups and Calculations'!$F$12</f>
        <v>0</v>
      </c>
      <c r="K1214" s="12">
        <f>(1 - Dashboard!$I$11) * I1214 * Dashboard!$I$10 * 'Lookups and Calculations'!$F$12</f>
        <v>0</v>
      </c>
      <c r="L1214" s="12">
        <f>(H1214 - I1214) * Dashboard!$I$13 * (Dashboard!$D$12 / 365) * 'Lookups and Calculations'!$F$12</f>
        <v>0</v>
      </c>
      <c r="M1214" s="3">
        <f>(G1214*2) * Dashboard!$I$13 * (Dashboard!$D$12 / 365) * 'Lookups and Calculations'!$F$12</f>
        <v>1602.0878730267946</v>
      </c>
      <c r="N1214" s="12">
        <f>H1214 * Dashboard!$I$14 * Dashboard!$I$15 * (Dashboard!$D$12 / 365) * 'Lookups and Calculations'!$F$12</f>
        <v>0</v>
      </c>
    </row>
    <row r="1215" spans="1:14" x14ac:dyDescent="0.35">
      <c r="A1215" s="2">
        <v>1214</v>
      </c>
      <c r="B1215" s="11">
        <v>2.2014441481715061</v>
      </c>
      <c r="C1215" s="11">
        <v>-1.0914098007770761</v>
      </c>
      <c r="D1215" s="3">
        <f>B1215*Dashboard!$D$11*Dashboard!$D$10*SQRT(Dashboard!$D$12/365)</f>
        <v>546578.44213678862</v>
      </c>
      <c r="E1215" s="3">
        <f>IF(Dashboard!$I$3,C1215*Dashboard!$E$11*Dashboard!$E$10*SQRT(Dashboard!$D$12/365),0)</f>
        <v>-541954.30680086731</v>
      </c>
      <c r="F1215" s="3">
        <f>D1215+IF(Dashboard!$I$3,E1215,0)</f>
        <v>4624.1353359213099</v>
      </c>
      <c r="G1215" s="3">
        <f>IF(Dashboard!$I$4, ('Lookups and Calculations'!$F$9) / (1 - 'Lookups and Calculations'!$F$10), 'Lookups and Calculations'!$F$9)</f>
        <v>1951878.888340465</v>
      </c>
      <c r="H1215" s="12">
        <f t="shared" si="36"/>
        <v>0</v>
      </c>
      <c r="I1215" s="12">
        <f t="shared" si="37"/>
        <v>0</v>
      </c>
      <c r="J1215" s="13">
        <f>(1 - Dashboard!$I$9) * H1215 * Dashboard!$I$8 * 'Lookups and Calculations'!$F$12</f>
        <v>0</v>
      </c>
      <c r="K1215" s="12">
        <f>(1 - Dashboard!$I$11) * I1215 * Dashboard!$I$10 * 'Lookups and Calculations'!$F$12</f>
        <v>0</v>
      </c>
      <c r="L1215" s="12">
        <f>(H1215 - I1215) * Dashboard!$I$13 * (Dashboard!$D$12 / 365) * 'Lookups and Calculations'!$F$12</f>
        <v>0</v>
      </c>
      <c r="M1215" s="3">
        <f>(G1215*2) * Dashboard!$I$13 * (Dashboard!$D$12 / 365) * 'Lookups and Calculations'!$F$12</f>
        <v>1602.0878730267946</v>
      </c>
      <c r="N1215" s="12">
        <f>H1215 * Dashboard!$I$14 * Dashboard!$I$15 * (Dashboard!$D$12 / 365) * 'Lookups and Calculations'!$F$12</f>
        <v>0</v>
      </c>
    </row>
    <row r="1216" spans="1:14" x14ac:dyDescent="0.35">
      <c r="A1216" s="2">
        <v>1215</v>
      </c>
      <c r="B1216" s="11">
        <v>-1.6037623950266773</v>
      </c>
      <c r="C1216" s="11">
        <v>-1.1345864261551102</v>
      </c>
      <c r="D1216" s="3">
        <f>B1216*Dashboard!$D$11*Dashboard!$D$10*SQRT(Dashboard!$D$12/365)</f>
        <v>-398184.96061293455</v>
      </c>
      <c r="E1216" s="3">
        <f>IF(Dashboard!$I$3,C1216*Dashboard!$E$11*Dashboard!$E$10*SQRT(Dashboard!$D$12/365),0)</f>
        <v>-563394.244448571</v>
      </c>
      <c r="F1216" s="3">
        <f>D1216+IF(Dashboard!$I$3,E1216,0)</f>
        <v>-961579.20506150555</v>
      </c>
      <c r="G1216" s="3">
        <f>IF(Dashboard!$I$4, ('Lookups and Calculations'!$F$9) / (1 - 'Lookups and Calculations'!$F$10), 'Lookups and Calculations'!$F$9)</f>
        <v>1951878.888340465</v>
      </c>
      <c r="H1216" s="12">
        <f t="shared" si="36"/>
        <v>0</v>
      </c>
      <c r="I1216" s="12">
        <f t="shared" si="37"/>
        <v>0</v>
      </c>
      <c r="J1216" s="13">
        <f>(1 - Dashboard!$I$9) * H1216 * Dashboard!$I$8 * 'Lookups and Calculations'!$F$12</f>
        <v>0</v>
      </c>
      <c r="K1216" s="12">
        <f>(1 - Dashboard!$I$11) * I1216 * Dashboard!$I$10 * 'Lookups and Calculations'!$F$12</f>
        <v>0</v>
      </c>
      <c r="L1216" s="12">
        <f>(H1216 - I1216) * Dashboard!$I$13 * (Dashboard!$D$12 / 365) * 'Lookups and Calculations'!$F$12</f>
        <v>0</v>
      </c>
      <c r="M1216" s="3">
        <f>(G1216*2) * Dashboard!$I$13 * (Dashboard!$D$12 / 365) * 'Lookups and Calculations'!$F$12</f>
        <v>1602.0878730267946</v>
      </c>
      <c r="N1216" s="12">
        <f>H1216 * Dashboard!$I$14 * Dashboard!$I$15 * (Dashboard!$D$12 / 365) * 'Lookups and Calculations'!$F$12</f>
        <v>0</v>
      </c>
    </row>
    <row r="1217" spans="1:14" x14ac:dyDescent="0.35">
      <c r="A1217" s="2">
        <v>1216</v>
      </c>
      <c r="B1217" s="11">
        <v>0.30783339477658683</v>
      </c>
      <c r="C1217" s="11">
        <v>-0.1569331338060112</v>
      </c>
      <c r="D1217" s="3">
        <f>B1217*Dashboard!$D$11*Dashboard!$D$10*SQRT(Dashboard!$D$12/365)</f>
        <v>76429.419067668205</v>
      </c>
      <c r="E1217" s="3">
        <f>IF(Dashboard!$I$3,C1217*Dashboard!$E$11*Dashboard!$E$10*SQRT(Dashboard!$D$12/365),0)</f>
        <v>-77927.271392806928</v>
      </c>
      <c r="F1217" s="3">
        <f>D1217+IF(Dashboard!$I$3,E1217,0)</f>
        <v>-1497.8523251387232</v>
      </c>
      <c r="G1217" s="3">
        <f>IF(Dashboard!$I$4, ('Lookups and Calculations'!$F$9) / (1 - 'Lookups and Calculations'!$F$10), 'Lookups and Calculations'!$F$9)</f>
        <v>1951878.888340465</v>
      </c>
      <c r="H1217" s="12">
        <f t="shared" si="36"/>
        <v>0</v>
      </c>
      <c r="I1217" s="12">
        <f t="shared" si="37"/>
        <v>0</v>
      </c>
      <c r="J1217" s="13">
        <f>(1 - Dashboard!$I$9) * H1217 * Dashboard!$I$8 * 'Lookups and Calculations'!$F$12</f>
        <v>0</v>
      </c>
      <c r="K1217" s="12">
        <f>(1 - Dashboard!$I$11) * I1217 * Dashboard!$I$10 * 'Lookups and Calculations'!$F$12</f>
        <v>0</v>
      </c>
      <c r="L1217" s="12">
        <f>(H1217 - I1217) * Dashboard!$I$13 * (Dashboard!$D$12 / 365) * 'Lookups and Calculations'!$F$12</f>
        <v>0</v>
      </c>
      <c r="M1217" s="3">
        <f>(G1217*2) * Dashboard!$I$13 * (Dashboard!$D$12 / 365) * 'Lookups and Calculations'!$F$12</f>
        <v>1602.0878730267946</v>
      </c>
      <c r="N1217" s="12">
        <f>H1217 * Dashboard!$I$14 * Dashboard!$I$15 * (Dashboard!$D$12 / 365) * 'Lookups and Calculations'!$F$12</f>
        <v>0</v>
      </c>
    </row>
    <row r="1218" spans="1:14" x14ac:dyDescent="0.35">
      <c r="A1218" s="2">
        <v>1217</v>
      </c>
      <c r="B1218" s="11">
        <v>0.81003055298560511</v>
      </c>
      <c r="C1218" s="11">
        <v>-0.65132229846109346</v>
      </c>
      <c r="D1218" s="3">
        <f>B1218*Dashboard!$D$11*Dashboard!$D$10*SQRT(Dashboard!$D$12/365)</f>
        <v>201115.81667961579</v>
      </c>
      <c r="E1218" s="3">
        <f>IF(Dashboard!$I$3,C1218*Dashboard!$E$11*Dashboard!$E$10*SQRT(Dashboard!$D$12/365),0)</f>
        <v>-323422.901750658</v>
      </c>
      <c r="F1218" s="3">
        <f>D1218+IF(Dashboard!$I$3,E1218,0)</f>
        <v>-122307.08507104221</v>
      </c>
      <c r="G1218" s="3">
        <f>IF(Dashboard!$I$4, ('Lookups and Calculations'!$F$9) / (1 - 'Lookups and Calculations'!$F$10), 'Lookups and Calculations'!$F$9)</f>
        <v>1951878.888340465</v>
      </c>
      <c r="H1218" s="12">
        <f t="shared" si="36"/>
        <v>0</v>
      </c>
      <c r="I1218" s="12">
        <f t="shared" si="37"/>
        <v>0</v>
      </c>
      <c r="J1218" s="13">
        <f>(1 - Dashboard!$I$9) * H1218 * Dashboard!$I$8 * 'Lookups and Calculations'!$F$12</f>
        <v>0</v>
      </c>
      <c r="K1218" s="12">
        <f>(1 - Dashboard!$I$11) * I1218 * Dashboard!$I$10 * 'Lookups and Calculations'!$F$12</f>
        <v>0</v>
      </c>
      <c r="L1218" s="12">
        <f>(H1218 - I1218) * Dashboard!$I$13 * (Dashboard!$D$12 / 365) * 'Lookups and Calculations'!$F$12</f>
        <v>0</v>
      </c>
      <c r="M1218" s="3">
        <f>(G1218*2) * Dashboard!$I$13 * (Dashboard!$D$12 / 365) * 'Lookups and Calculations'!$F$12</f>
        <v>1602.0878730267946</v>
      </c>
      <c r="N1218" s="12">
        <f>H1218 * Dashboard!$I$14 * Dashboard!$I$15 * (Dashboard!$D$12 / 365) * 'Lookups and Calculations'!$F$12</f>
        <v>0</v>
      </c>
    </row>
    <row r="1219" spans="1:14" x14ac:dyDescent="0.35">
      <c r="A1219" s="2">
        <v>1218</v>
      </c>
      <c r="B1219" s="11">
        <v>-8.5009950544458521E-2</v>
      </c>
      <c r="C1219" s="11">
        <v>-0.11567050255596861</v>
      </c>
      <c r="D1219" s="3">
        <f>B1219*Dashboard!$D$11*Dashboard!$D$10*SQRT(Dashboard!$D$12/365)</f>
        <v>-21106.420698116981</v>
      </c>
      <c r="E1219" s="3">
        <f>IF(Dashboard!$I$3,C1219*Dashboard!$E$11*Dashboard!$E$10*SQRT(Dashboard!$D$12/365),0)</f>
        <v>-57437.753431748934</v>
      </c>
      <c r="F1219" s="3">
        <f>D1219+IF(Dashboard!$I$3,E1219,0)</f>
        <v>-78544.174129865918</v>
      </c>
      <c r="G1219" s="3">
        <f>IF(Dashboard!$I$4, ('Lookups and Calculations'!$F$9) / (1 - 'Lookups and Calculations'!$F$10), 'Lookups and Calculations'!$F$9)</f>
        <v>1951878.888340465</v>
      </c>
      <c r="H1219" s="12">
        <f t="shared" ref="H1219:H1282" si="38">MAX(0,F1219-G1219)</f>
        <v>0</v>
      </c>
      <c r="I1219" s="12">
        <f t="shared" ref="I1219:I1282" si="39">MAX(0,-F1219-G1219)</f>
        <v>0</v>
      </c>
      <c r="J1219" s="13">
        <f>(1 - Dashboard!$I$9) * H1219 * Dashboard!$I$8 * 'Lookups and Calculations'!$F$12</f>
        <v>0</v>
      </c>
      <c r="K1219" s="12">
        <f>(1 - Dashboard!$I$11) * I1219 * Dashboard!$I$10 * 'Lookups and Calculations'!$F$12</f>
        <v>0</v>
      </c>
      <c r="L1219" s="12">
        <f>(H1219 - I1219) * Dashboard!$I$13 * (Dashboard!$D$12 / 365) * 'Lookups and Calculations'!$F$12</f>
        <v>0</v>
      </c>
      <c r="M1219" s="3">
        <f>(G1219*2) * Dashboard!$I$13 * (Dashboard!$D$12 / 365) * 'Lookups and Calculations'!$F$12</f>
        <v>1602.0878730267946</v>
      </c>
      <c r="N1219" s="12">
        <f>H1219 * Dashboard!$I$14 * Dashboard!$I$15 * (Dashboard!$D$12 / 365) * 'Lookups and Calculations'!$F$12</f>
        <v>0</v>
      </c>
    </row>
    <row r="1220" spans="1:14" x14ac:dyDescent="0.35">
      <c r="A1220" s="2">
        <v>1219</v>
      </c>
      <c r="B1220" s="11">
        <v>-0.42310692532786082</v>
      </c>
      <c r="C1220" s="11">
        <v>-1.3393584292652794</v>
      </c>
      <c r="D1220" s="3">
        <f>B1220*Dashboard!$D$11*Dashboard!$D$10*SQRT(Dashboard!$D$12/365)</f>
        <v>-105049.73487293399</v>
      </c>
      <c r="E1220" s="3">
        <f>IF(Dashboard!$I$3,C1220*Dashboard!$E$11*Dashboard!$E$10*SQRT(Dashboard!$D$12/365),0)</f>
        <v>-665076.55380549794</v>
      </c>
      <c r="F1220" s="3">
        <f>D1220+IF(Dashboard!$I$3,E1220,0)</f>
        <v>-770126.28867843188</v>
      </c>
      <c r="G1220" s="3">
        <f>IF(Dashboard!$I$4, ('Lookups and Calculations'!$F$9) / (1 - 'Lookups and Calculations'!$F$10), 'Lookups and Calculations'!$F$9)</f>
        <v>1951878.888340465</v>
      </c>
      <c r="H1220" s="12">
        <f t="shared" si="38"/>
        <v>0</v>
      </c>
      <c r="I1220" s="12">
        <f t="shared" si="39"/>
        <v>0</v>
      </c>
      <c r="J1220" s="13">
        <f>(1 - Dashboard!$I$9) * H1220 * Dashboard!$I$8 * 'Lookups and Calculations'!$F$12</f>
        <v>0</v>
      </c>
      <c r="K1220" s="12">
        <f>(1 - Dashboard!$I$11) * I1220 * Dashboard!$I$10 * 'Lookups and Calculations'!$F$12</f>
        <v>0</v>
      </c>
      <c r="L1220" s="12">
        <f>(H1220 - I1220) * Dashboard!$I$13 * (Dashboard!$D$12 / 365) * 'Lookups and Calculations'!$F$12</f>
        <v>0</v>
      </c>
      <c r="M1220" s="3">
        <f>(G1220*2) * Dashboard!$I$13 * (Dashboard!$D$12 / 365) * 'Lookups and Calculations'!$F$12</f>
        <v>1602.0878730267946</v>
      </c>
      <c r="N1220" s="12">
        <f>H1220 * Dashboard!$I$14 * Dashboard!$I$15 * (Dashboard!$D$12 / 365) * 'Lookups and Calculations'!$F$12</f>
        <v>0</v>
      </c>
    </row>
    <row r="1221" spans="1:14" x14ac:dyDescent="0.35">
      <c r="A1221" s="2">
        <v>1220</v>
      </c>
      <c r="B1221" s="11">
        <v>0.89142974772586869</v>
      </c>
      <c r="C1221" s="11">
        <v>-1.1574549740263915</v>
      </c>
      <c r="D1221" s="3">
        <f>B1221*Dashboard!$D$11*Dashboard!$D$10*SQRT(Dashboard!$D$12/365)</f>
        <v>221325.75254797569</v>
      </c>
      <c r="E1221" s="3">
        <f>IF(Dashboard!$I$3,C1221*Dashboard!$E$11*Dashboard!$E$10*SQRT(Dashboard!$D$12/365),0)</f>
        <v>-574749.93137780554</v>
      </c>
      <c r="F1221" s="3">
        <f>D1221+IF(Dashboard!$I$3,E1221,0)</f>
        <v>-353424.17882982985</v>
      </c>
      <c r="G1221" s="3">
        <f>IF(Dashboard!$I$4, ('Lookups and Calculations'!$F$9) / (1 - 'Lookups and Calculations'!$F$10), 'Lookups and Calculations'!$F$9)</f>
        <v>1951878.888340465</v>
      </c>
      <c r="H1221" s="12">
        <f t="shared" si="38"/>
        <v>0</v>
      </c>
      <c r="I1221" s="12">
        <f t="shared" si="39"/>
        <v>0</v>
      </c>
      <c r="J1221" s="13">
        <f>(1 - Dashboard!$I$9) * H1221 * Dashboard!$I$8 * 'Lookups and Calculations'!$F$12</f>
        <v>0</v>
      </c>
      <c r="K1221" s="12">
        <f>(1 - Dashboard!$I$11) * I1221 * Dashboard!$I$10 * 'Lookups and Calculations'!$F$12</f>
        <v>0</v>
      </c>
      <c r="L1221" s="12">
        <f>(H1221 - I1221) * Dashboard!$I$13 * (Dashboard!$D$12 / 365) * 'Lookups and Calculations'!$F$12</f>
        <v>0</v>
      </c>
      <c r="M1221" s="3">
        <f>(G1221*2) * Dashboard!$I$13 * (Dashboard!$D$12 / 365) * 'Lookups and Calculations'!$F$12</f>
        <v>1602.0878730267946</v>
      </c>
      <c r="N1221" s="12">
        <f>H1221 * Dashboard!$I$14 * Dashboard!$I$15 * (Dashboard!$D$12 / 365) * 'Lookups and Calculations'!$F$12</f>
        <v>0</v>
      </c>
    </row>
    <row r="1222" spans="1:14" x14ac:dyDescent="0.35">
      <c r="A1222" s="2">
        <v>1221</v>
      </c>
      <c r="B1222" s="11">
        <v>-0.14875176785745567</v>
      </c>
      <c r="C1222" s="11">
        <v>0.48271922519863936</v>
      </c>
      <c r="D1222" s="3">
        <f>B1222*Dashboard!$D$11*Dashboard!$D$10*SQRT(Dashboard!$D$12/365)</f>
        <v>-36932.351705652829</v>
      </c>
      <c r="E1222" s="3">
        <f>IF(Dashboard!$I$3,C1222*Dashboard!$E$11*Dashboard!$E$10*SQRT(Dashboard!$D$12/365),0)</f>
        <v>239700.76398957992</v>
      </c>
      <c r="F1222" s="3">
        <f>D1222+IF(Dashboard!$I$3,E1222,0)</f>
        <v>202768.41228392709</v>
      </c>
      <c r="G1222" s="3">
        <f>IF(Dashboard!$I$4, ('Lookups and Calculations'!$F$9) / (1 - 'Lookups and Calculations'!$F$10), 'Lookups and Calculations'!$F$9)</f>
        <v>1951878.888340465</v>
      </c>
      <c r="H1222" s="12">
        <f t="shared" si="38"/>
        <v>0</v>
      </c>
      <c r="I1222" s="12">
        <f t="shared" si="39"/>
        <v>0</v>
      </c>
      <c r="J1222" s="13">
        <f>(1 - Dashboard!$I$9) * H1222 * Dashboard!$I$8 * 'Lookups and Calculations'!$F$12</f>
        <v>0</v>
      </c>
      <c r="K1222" s="12">
        <f>(1 - Dashboard!$I$11) * I1222 * Dashboard!$I$10 * 'Lookups and Calculations'!$F$12</f>
        <v>0</v>
      </c>
      <c r="L1222" s="12">
        <f>(H1222 - I1222) * Dashboard!$I$13 * (Dashboard!$D$12 / 365) * 'Lookups and Calculations'!$F$12</f>
        <v>0</v>
      </c>
      <c r="M1222" s="3">
        <f>(G1222*2) * Dashboard!$I$13 * (Dashboard!$D$12 / 365) * 'Lookups and Calculations'!$F$12</f>
        <v>1602.0878730267946</v>
      </c>
      <c r="N1222" s="12">
        <f>H1222 * Dashboard!$I$14 * Dashboard!$I$15 * (Dashboard!$D$12 / 365) * 'Lookups and Calculations'!$F$12</f>
        <v>0</v>
      </c>
    </row>
    <row r="1223" spans="1:14" x14ac:dyDescent="0.35">
      <c r="A1223" s="2">
        <v>1222</v>
      </c>
      <c r="B1223" s="11">
        <v>0.12566860534364901</v>
      </c>
      <c r="C1223" s="11">
        <v>0.25153849953719176</v>
      </c>
      <c r="D1223" s="3">
        <f>B1223*Dashboard!$D$11*Dashboard!$D$10*SQRT(Dashboard!$D$12/365)</f>
        <v>31201.223338455278</v>
      </c>
      <c r="E1223" s="3">
        <f>IF(Dashboard!$I$3,C1223*Dashboard!$E$11*Dashboard!$E$10*SQRT(Dashboard!$D$12/365),0)</f>
        <v>124904.84605631036</v>
      </c>
      <c r="F1223" s="3">
        <f>D1223+IF(Dashboard!$I$3,E1223,0)</f>
        <v>156106.06939476563</v>
      </c>
      <c r="G1223" s="3">
        <f>IF(Dashboard!$I$4, ('Lookups and Calculations'!$F$9) / (1 - 'Lookups and Calculations'!$F$10), 'Lookups and Calculations'!$F$9)</f>
        <v>1951878.888340465</v>
      </c>
      <c r="H1223" s="12">
        <f t="shared" si="38"/>
        <v>0</v>
      </c>
      <c r="I1223" s="12">
        <f t="shared" si="39"/>
        <v>0</v>
      </c>
      <c r="J1223" s="13">
        <f>(1 - Dashboard!$I$9) * H1223 * Dashboard!$I$8 * 'Lookups and Calculations'!$F$12</f>
        <v>0</v>
      </c>
      <c r="K1223" s="12">
        <f>(1 - Dashboard!$I$11) * I1223 * Dashboard!$I$10 * 'Lookups and Calculations'!$F$12</f>
        <v>0</v>
      </c>
      <c r="L1223" s="12">
        <f>(H1223 - I1223) * Dashboard!$I$13 * (Dashboard!$D$12 / 365) * 'Lookups and Calculations'!$F$12</f>
        <v>0</v>
      </c>
      <c r="M1223" s="3">
        <f>(G1223*2) * Dashboard!$I$13 * (Dashboard!$D$12 / 365) * 'Lookups and Calculations'!$F$12</f>
        <v>1602.0878730267946</v>
      </c>
      <c r="N1223" s="12">
        <f>H1223 * Dashboard!$I$14 * Dashboard!$I$15 * (Dashboard!$D$12 / 365) * 'Lookups and Calculations'!$F$12</f>
        <v>0</v>
      </c>
    </row>
    <row r="1224" spans="1:14" x14ac:dyDescent="0.35">
      <c r="A1224" s="2">
        <v>1223</v>
      </c>
      <c r="B1224" s="11">
        <v>-0.80934667050453868</v>
      </c>
      <c r="C1224" s="11">
        <v>-1.7078387157493007</v>
      </c>
      <c r="D1224" s="3">
        <f>B1224*Dashboard!$D$11*Dashboard!$D$10*SQRT(Dashboard!$D$12/365)</f>
        <v>-200946.02112908298</v>
      </c>
      <c r="E1224" s="3">
        <f>IF(Dashboard!$I$3,C1224*Dashboard!$E$11*Dashboard!$E$10*SQRT(Dashboard!$D$12/365),0)</f>
        <v>-848050.42676233617</v>
      </c>
      <c r="F1224" s="3">
        <f>D1224+IF(Dashboard!$I$3,E1224,0)</f>
        <v>-1048996.4478914191</v>
      </c>
      <c r="G1224" s="3">
        <f>IF(Dashboard!$I$4, ('Lookups and Calculations'!$F$9) / (1 - 'Lookups and Calculations'!$F$10), 'Lookups and Calculations'!$F$9)</f>
        <v>1951878.888340465</v>
      </c>
      <c r="H1224" s="12">
        <f t="shared" si="38"/>
        <v>0</v>
      </c>
      <c r="I1224" s="12">
        <f t="shared" si="39"/>
        <v>0</v>
      </c>
      <c r="J1224" s="13">
        <f>(1 - Dashboard!$I$9) * H1224 * Dashboard!$I$8 * 'Lookups and Calculations'!$F$12</f>
        <v>0</v>
      </c>
      <c r="K1224" s="12">
        <f>(1 - Dashboard!$I$11) * I1224 * Dashboard!$I$10 * 'Lookups and Calculations'!$F$12</f>
        <v>0</v>
      </c>
      <c r="L1224" s="12">
        <f>(H1224 - I1224) * Dashboard!$I$13 * (Dashboard!$D$12 / 365) * 'Lookups and Calculations'!$F$12</f>
        <v>0</v>
      </c>
      <c r="M1224" s="3">
        <f>(G1224*2) * Dashboard!$I$13 * (Dashboard!$D$12 / 365) * 'Lookups and Calculations'!$F$12</f>
        <v>1602.0878730267946</v>
      </c>
      <c r="N1224" s="12">
        <f>H1224 * Dashboard!$I$14 * Dashboard!$I$15 * (Dashboard!$D$12 / 365) * 'Lookups and Calculations'!$F$12</f>
        <v>0</v>
      </c>
    </row>
    <row r="1225" spans="1:14" x14ac:dyDescent="0.35">
      <c r="A1225" s="2">
        <v>1224</v>
      </c>
      <c r="B1225" s="11">
        <v>0.62669546928652831</v>
      </c>
      <c r="C1225" s="11">
        <v>3.9034937706357971E-2</v>
      </c>
      <c r="D1225" s="3">
        <f>B1225*Dashboard!$D$11*Dashboard!$D$10*SQRT(Dashboard!$D$12/365)</f>
        <v>155597.05822258658</v>
      </c>
      <c r="E1225" s="3">
        <f>IF(Dashboard!$I$3,C1225*Dashboard!$E$11*Dashboard!$E$10*SQRT(Dashboard!$D$12/365),0)</f>
        <v>19383.326584205082</v>
      </c>
      <c r="F1225" s="3">
        <f>D1225+IF(Dashboard!$I$3,E1225,0)</f>
        <v>174980.38480679167</v>
      </c>
      <c r="G1225" s="3">
        <f>IF(Dashboard!$I$4, ('Lookups and Calculations'!$F$9) / (1 - 'Lookups and Calculations'!$F$10), 'Lookups and Calculations'!$F$9)</f>
        <v>1951878.888340465</v>
      </c>
      <c r="H1225" s="12">
        <f t="shared" si="38"/>
        <v>0</v>
      </c>
      <c r="I1225" s="12">
        <f t="shared" si="39"/>
        <v>0</v>
      </c>
      <c r="J1225" s="13">
        <f>(1 - Dashboard!$I$9) * H1225 * Dashboard!$I$8 * 'Lookups and Calculations'!$F$12</f>
        <v>0</v>
      </c>
      <c r="K1225" s="12">
        <f>(1 - Dashboard!$I$11) * I1225 * Dashboard!$I$10 * 'Lookups and Calculations'!$F$12</f>
        <v>0</v>
      </c>
      <c r="L1225" s="12">
        <f>(H1225 - I1225) * Dashboard!$I$13 * (Dashboard!$D$12 / 365) * 'Lookups and Calculations'!$F$12</f>
        <v>0</v>
      </c>
      <c r="M1225" s="3">
        <f>(G1225*2) * Dashboard!$I$13 * (Dashboard!$D$12 / 365) * 'Lookups and Calculations'!$F$12</f>
        <v>1602.0878730267946</v>
      </c>
      <c r="N1225" s="12">
        <f>H1225 * Dashboard!$I$14 * Dashboard!$I$15 * (Dashboard!$D$12 / 365) * 'Lookups and Calculations'!$F$12</f>
        <v>0</v>
      </c>
    </row>
    <row r="1226" spans="1:14" x14ac:dyDescent="0.35">
      <c r="A1226" s="2">
        <v>1225</v>
      </c>
      <c r="B1226" s="11">
        <v>-0.52312718480711229</v>
      </c>
      <c r="C1226" s="11">
        <v>-7.1565809609840287E-4</v>
      </c>
      <c r="D1226" s="3">
        <f>B1226*Dashboard!$D$11*Dashboard!$D$10*SQRT(Dashboard!$D$12/365)</f>
        <v>-129882.9415903036</v>
      </c>
      <c r="E1226" s="3">
        <f>IF(Dashboard!$I$3,C1226*Dashboard!$E$11*Dashboard!$E$10*SQRT(Dashboard!$D$12/365),0)</f>
        <v>-355.36971273419852</v>
      </c>
      <c r="F1226" s="3">
        <f>D1226+IF(Dashboard!$I$3,E1226,0)</f>
        <v>-130238.3113030378</v>
      </c>
      <c r="G1226" s="3">
        <f>IF(Dashboard!$I$4, ('Lookups and Calculations'!$F$9) / (1 - 'Lookups and Calculations'!$F$10), 'Lookups and Calculations'!$F$9)</f>
        <v>1951878.888340465</v>
      </c>
      <c r="H1226" s="12">
        <f t="shared" si="38"/>
        <v>0</v>
      </c>
      <c r="I1226" s="12">
        <f t="shared" si="39"/>
        <v>0</v>
      </c>
      <c r="J1226" s="13">
        <f>(1 - Dashboard!$I$9) * H1226 * Dashboard!$I$8 * 'Lookups and Calculations'!$F$12</f>
        <v>0</v>
      </c>
      <c r="K1226" s="12">
        <f>(1 - Dashboard!$I$11) * I1226 * Dashboard!$I$10 * 'Lookups and Calculations'!$F$12</f>
        <v>0</v>
      </c>
      <c r="L1226" s="12">
        <f>(H1226 - I1226) * Dashboard!$I$13 * (Dashboard!$D$12 / 365) * 'Lookups and Calculations'!$F$12</f>
        <v>0</v>
      </c>
      <c r="M1226" s="3">
        <f>(G1226*2) * Dashboard!$I$13 * (Dashboard!$D$12 / 365) * 'Lookups and Calculations'!$F$12</f>
        <v>1602.0878730267946</v>
      </c>
      <c r="N1226" s="12">
        <f>H1226 * Dashboard!$I$14 * Dashboard!$I$15 * (Dashboard!$D$12 / 365) * 'Lookups and Calculations'!$F$12</f>
        <v>0</v>
      </c>
    </row>
    <row r="1227" spans="1:14" x14ac:dyDescent="0.35">
      <c r="A1227" s="2">
        <v>1226</v>
      </c>
      <c r="B1227" s="11">
        <v>-0.1821882245750838</v>
      </c>
      <c r="C1227" s="11">
        <v>9.4121626773909731E-3</v>
      </c>
      <c r="D1227" s="3">
        <f>B1227*Dashboard!$D$11*Dashboard!$D$10*SQRT(Dashboard!$D$12/365)</f>
        <v>-45234.014247704996</v>
      </c>
      <c r="E1227" s="3">
        <f>IF(Dashboard!$I$3,C1227*Dashboard!$E$11*Dashboard!$E$10*SQRT(Dashboard!$D$12/365),0)</f>
        <v>4673.7367537753189</v>
      </c>
      <c r="F1227" s="3">
        <f>D1227+IF(Dashboard!$I$3,E1227,0)</f>
        <v>-40560.27749392968</v>
      </c>
      <c r="G1227" s="3">
        <f>IF(Dashboard!$I$4, ('Lookups and Calculations'!$F$9) / (1 - 'Lookups and Calculations'!$F$10), 'Lookups and Calculations'!$F$9)</f>
        <v>1951878.888340465</v>
      </c>
      <c r="H1227" s="12">
        <f t="shared" si="38"/>
        <v>0</v>
      </c>
      <c r="I1227" s="12">
        <f t="shared" si="39"/>
        <v>0</v>
      </c>
      <c r="J1227" s="13">
        <f>(1 - Dashboard!$I$9) * H1227 * Dashboard!$I$8 * 'Lookups and Calculations'!$F$12</f>
        <v>0</v>
      </c>
      <c r="K1227" s="12">
        <f>(1 - Dashboard!$I$11) * I1227 * Dashboard!$I$10 * 'Lookups and Calculations'!$F$12</f>
        <v>0</v>
      </c>
      <c r="L1227" s="12">
        <f>(H1227 - I1227) * Dashboard!$I$13 * (Dashboard!$D$12 / 365) * 'Lookups and Calculations'!$F$12</f>
        <v>0</v>
      </c>
      <c r="M1227" s="3">
        <f>(G1227*2) * Dashboard!$I$13 * (Dashboard!$D$12 / 365) * 'Lookups and Calculations'!$F$12</f>
        <v>1602.0878730267946</v>
      </c>
      <c r="N1227" s="12">
        <f>H1227 * Dashboard!$I$14 * Dashboard!$I$15 * (Dashboard!$D$12 / 365) * 'Lookups and Calculations'!$F$12</f>
        <v>0</v>
      </c>
    </row>
    <row r="1228" spans="1:14" x14ac:dyDescent="0.35">
      <c r="A1228" s="2">
        <v>1227</v>
      </c>
      <c r="B1228" s="11">
        <v>-0.29760153327386363</v>
      </c>
      <c r="C1228" s="11">
        <v>-0.35665582783102756</v>
      </c>
      <c r="D1228" s="3">
        <f>B1228*Dashboard!$D$11*Dashboard!$D$10*SQRT(Dashboard!$D$12/365)</f>
        <v>-73889.03441836292</v>
      </c>
      <c r="E1228" s="3">
        <f>IF(Dashboard!$I$3,C1228*Dashboard!$E$11*Dashboard!$E$10*SQRT(Dashboard!$D$12/365),0)</f>
        <v>-177102.27799038644</v>
      </c>
      <c r="F1228" s="3">
        <f>D1228+IF(Dashboard!$I$3,E1228,0)</f>
        <v>-250991.31240874936</v>
      </c>
      <c r="G1228" s="3">
        <f>IF(Dashboard!$I$4, ('Lookups and Calculations'!$F$9) / (1 - 'Lookups and Calculations'!$F$10), 'Lookups and Calculations'!$F$9)</f>
        <v>1951878.888340465</v>
      </c>
      <c r="H1228" s="12">
        <f t="shared" si="38"/>
        <v>0</v>
      </c>
      <c r="I1228" s="12">
        <f t="shared" si="39"/>
        <v>0</v>
      </c>
      <c r="J1228" s="13">
        <f>(1 - Dashboard!$I$9) * H1228 * Dashboard!$I$8 * 'Lookups and Calculations'!$F$12</f>
        <v>0</v>
      </c>
      <c r="K1228" s="12">
        <f>(1 - Dashboard!$I$11) * I1228 * Dashboard!$I$10 * 'Lookups and Calculations'!$F$12</f>
        <v>0</v>
      </c>
      <c r="L1228" s="12">
        <f>(H1228 - I1228) * Dashboard!$I$13 * (Dashboard!$D$12 / 365) * 'Lookups and Calculations'!$F$12</f>
        <v>0</v>
      </c>
      <c r="M1228" s="3">
        <f>(G1228*2) * Dashboard!$I$13 * (Dashboard!$D$12 / 365) * 'Lookups and Calculations'!$F$12</f>
        <v>1602.0878730267946</v>
      </c>
      <c r="N1228" s="12">
        <f>H1228 * Dashboard!$I$14 * Dashboard!$I$15 * (Dashboard!$D$12 / 365) * 'Lookups and Calculations'!$F$12</f>
        <v>0</v>
      </c>
    </row>
    <row r="1229" spans="1:14" x14ac:dyDescent="0.35">
      <c r="A1229" s="2">
        <v>1228</v>
      </c>
      <c r="B1229" s="11">
        <v>0.73525874894580234</v>
      </c>
      <c r="C1229" s="11">
        <v>1.7275269650398548</v>
      </c>
      <c r="D1229" s="3">
        <f>B1229*Dashboard!$D$11*Dashboard!$D$10*SQRT(Dashboard!$D$12/365)</f>
        <v>182551.34108218682</v>
      </c>
      <c r="E1229" s="3">
        <f>IF(Dashboard!$I$3,C1229*Dashboard!$E$11*Dashboard!$E$10*SQRT(Dashboard!$D$12/365),0)</f>
        <v>857826.89339181664</v>
      </c>
      <c r="F1229" s="3">
        <f>D1229+IF(Dashboard!$I$3,E1229,0)</f>
        <v>1040378.2344740034</v>
      </c>
      <c r="G1229" s="3">
        <f>IF(Dashboard!$I$4, ('Lookups and Calculations'!$F$9) / (1 - 'Lookups and Calculations'!$F$10), 'Lookups and Calculations'!$F$9)</f>
        <v>1951878.888340465</v>
      </c>
      <c r="H1229" s="12">
        <f t="shared" si="38"/>
        <v>0</v>
      </c>
      <c r="I1229" s="12">
        <f t="shared" si="39"/>
        <v>0</v>
      </c>
      <c r="J1229" s="13">
        <f>(1 - Dashboard!$I$9) * H1229 * Dashboard!$I$8 * 'Lookups and Calculations'!$F$12</f>
        <v>0</v>
      </c>
      <c r="K1229" s="12">
        <f>(1 - Dashboard!$I$11) * I1229 * Dashboard!$I$10 * 'Lookups and Calculations'!$F$12</f>
        <v>0</v>
      </c>
      <c r="L1229" s="12">
        <f>(H1229 - I1229) * Dashboard!$I$13 * (Dashboard!$D$12 / 365) * 'Lookups and Calculations'!$F$12</f>
        <v>0</v>
      </c>
      <c r="M1229" s="3">
        <f>(G1229*2) * Dashboard!$I$13 * (Dashboard!$D$12 / 365) * 'Lookups and Calculations'!$F$12</f>
        <v>1602.0878730267946</v>
      </c>
      <c r="N1229" s="12">
        <f>H1229 * Dashboard!$I$14 * Dashboard!$I$15 * (Dashboard!$D$12 / 365) * 'Lookups and Calculations'!$F$12</f>
        <v>0</v>
      </c>
    </row>
    <row r="1230" spans="1:14" x14ac:dyDescent="0.35">
      <c r="A1230" s="2">
        <v>1229</v>
      </c>
      <c r="B1230" s="11">
        <v>0.98231722903458041</v>
      </c>
      <c r="C1230" s="11">
        <v>0.83680855870345328</v>
      </c>
      <c r="D1230" s="3">
        <f>B1230*Dashboard!$D$11*Dashboard!$D$10*SQRT(Dashboard!$D$12/365)</f>
        <v>243891.45696737387</v>
      </c>
      <c r="E1230" s="3">
        <f>IF(Dashboard!$I$3,C1230*Dashboard!$E$11*Dashboard!$E$10*SQRT(Dashboard!$D$12/365),0)</f>
        <v>415528.61448950303</v>
      </c>
      <c r="F1230" s="3">
        <f>D1230+IF(Dashboard!$I$3,E1230,0)</f>
        <v>659420.07145687693</v>
      </c>
      <c r="G1230" s="3">
        <f>IF(Dashboard!$I$4, ('Lookups and Calculations'!$F$9) / (1 - 'Lookups and Calculations'!$F$10), 'Lookups and Calculations'!$F$9)</f>
        <v>1951878.888340465</v>
      </c>
      <c r="H1230" s="12">
        <f t="shared" si="38"/>
        <v>0</v>
      </c>
      <c r="I1230" s="12">
        <f t="shared" si="39"/>
        <v>0</v>
      </c>
      <c r="J1230" s="13">
        <f>(1 - Dashboard!$I$9) * H1230 * Dashboard!$I$8 * 'Lookups and Calculations'!$F$12</f>
        <v>0</v>
      </c>
      <c r="K1230" s="12">
        <f>(1 - Dashboard!$I$11) * I1230 * Dashboard!$I$10 * 'Lookups and Calculations'!$F$12</f>
        <v>0</v>
      </c>
      <c r="L1230" s="12">
        <f>(H1230 - I1230) * Dashboard!$I$13 * (Dashboard!$D$12 / 365) * 'Lookups and Calculations'!$F$12</f>
        <v>0</v>
      </c>
      <c r="M1230" s="3">
        <f>(G1230*2) * Dashboard!$I$13 * (Dashboard!$D$12 / 365) * 'Lookups and Calculations'!$F$12</f>
        <v>1602.0878730267946</v>
      </c>
      <c r="N1230" s="12">
        <f>H1230 * Dashboard!$I$14 * Dashboard!$I$15 * (Dashboard!$D$12 / 365) * 'Lookups and Calculations'!$F$12</f>
        <v>0</v>
      </c>
    </row>
    <row r="1231" spans="1:14" x14ac:dyDescent="0.35">
      <c r="A1231" s="2">
        <v>1230</v>
      </c>
      <c r="B1231" s="11">
        <v>-0.51053871866749856</v>
      </c>
      <c r="C1231" s="11">
        <v>-1.6388823036491125</v>
      </c>
      <c r="D1231" s="3">
        <f>B1231*Dashboard!$D$11*Dashboard!$D$10*SQRT(Dashboard!$D$12/365)</f>
        <v>-126757.45497861884</v>
      </c>
      <c r="E1231" s="3">
        <f>IF(Dashboard!$I$3,C1231*Dashboard!$E$11*Dashboard!$E$10*SQRT(Dashboard!$D$12/365),0)</f>
        <v>-813809.1871357318</v>
      </c>
      <c r="F1231" s="3">
        <f>D1231+IF(Dashboard!$I$3,E1231,0)</f>
        <v>-940566.64211435069</v>
      </c>
      <c r="G1231" s="3">
        <f>IF(Dashboard!$I$4, ('Lookups and Calculations'!$F$9) / (1 - 'Lookups and Calculations'!$F$10), 'Lookups and Calculations'!$F$9)</f>
        <v>1951878.888340465</v>
      </c>
      <c r="H1231" s="12">
        <f t="shared" si="38"/>
        <v>0</v>
      </c>
      <c r="I1231" s="12">
        <f t="shared" si="39"/>
        <v>0</v>
      </c>
      <c r="J1231" s="13">
        <f>(1 - Dashboard!$I$9) * H1231 * Dashboard!$I$8 * 'Lookups and Calculations'!$F$12</f>
        <v>0</v>
      </c>
      <c r="K1231" s="12">
        <f>(1 - Dashboard!$I$11) * I1231 * Dashboard!$I$10 * 'Lookups and Calculations'!$F$12</f>
        <v>0</v>
      </c>
      <c r="L1231" s="12">
        <f>(H1231 - I1231) * Dashboard!$I$13 * (Dashboard!$D$12 / 365) * 'Lookups and Calculations'!$F$12</f>
        <v>0</v>
      </c>
      <c r="M1231" s="3">
        <f>(G1231*2) * Dashboard!$I$13 * (Dashboard!$D$12 / 365) * 'Lookups and Calculations'!$F$12</f>
        <v>1602.0878730267946</v>
      </c>
      <c r="N1231" s="12">
        <f>H1231 * Dashboard!$I$14 * Dashboard!$I$15 * (Dashboard!$D$12 / 365) * 'Lookups and Calculations'!$F$12</f>
        <v>0</v>
      </c>
    </row>
    <row r="1232" spans="1:14" x14ac:dyDescent="0.35">
      <c r="A1232" s="2">
        <v>1231</v>
      </c>
      <c r="B1232" s="11">
        <v>0.54680482222643145</v>
      </c>
      <c r="C1232" s="11">
        <v>2.3439191419837719</v>
      </c>
      <c r="D1232" s="3">
        <f>B1232*Dashboard!$D$11*Dashboard!$D$10*SQRT(Dashboard!$D$12/365)</f>
        <v>135761.6672372297</v>
      </c>
      <c r="E1232" s="3">
        <f>IF(Dashboard!$I$3,C1232*Dashboard!$E$11*Dashboard!$E$10*SQRT(Dashboard!$D$12/365),0)</f>
        <v>1163904.7705881477</v>
      </c>
      <c r="F1232" s="3">
        <f>D1232+IF(Dashboard!$I$3,E1232,0)</f>
        <v>1299666.4378253773</v>
      </c>
      <c r="G1232" s="3">
        <f>IF(Dashboard!$I$4, ('Lookups and Calculations'!$F$9) / (1 - 'Lookups and Calculations'!$F$10), 'Lookups and Calculations'!$F$9)</f>
        <v>1951878.888340465</v>
      </c>
      <c r="H1232" s="12">
        <f t="shared" si="38"/>
        <v>0</v>
      </c>
      <c r="I1232" s="12">
        <f t="shared" si="39"/>
        <v>0</v>
      </c>
      <c r="J1232" s="13">
        <f>(1 - Dashboard!$I$9) * H1232 * Dashboard!$I$8 * 'Lookups and Calculations'!$F$12</f>
        <v>0</v>
      </c>
      <c r="K1232" s="12">
        <f>(1 - Dashboard!$I$11) * I1232 * Dashboard!$I$10 * 'Lookups and Calculations'!$F$12</f>
        <v>0</v>
      </c>
      <c r="L1232" s="12">
        <f>(H1232 - I1232) * Dashboard!$I$13 * (Dashboard!$D$12 / 365) * 'Lookups and Calculations'!$F$12</f>
        <v>0</v>
      </c>
      <c r="M1232" s="3">
        <f>(G1232*2) * Dashboard!$I$13 * (Dashboard!$D$12 / 365) * 'Lookups and Calculations'!$F$12</f>
        <v>1602.0878730267946</v>
      </c>
      <c r="N1232" s="12">
        <f>H1232 * Dashboard!$I$14 * Dashboard!$I$15 * (Dashboard!$D$12 / 365) * 'Lookups and Calculations'!$F$12</f>
        <v>0</v>
      </c>
    </row>
    <row r="1233" spans="1:14" x14ac:dyDescent="0.35">
      <c r="A1233" s="2">
        <v>1232</v>
      </c>
      <c r="B1233" s="11">
        <v>0.17012732244244144</v>
      </c>
      <c r="C1233" s="11">
        <v>2.8927779121947963</v>
      </c>
      <c r="D1233" s="3">
        <f>B1233*Dashboard!$D$11*Dashboard!$D$10*SQRT(Dashboard!$D$12/365)</f>
        <v>42239.512159655496</v>
      </c>
      <c r="E1233" s="3">
        <f>IF(Dashboard!$I$3,C1233*Dashboard!$E$11*Dashboard!$E$10*SQRT(Dashboard!$D$12/365),0)</f>
        <v>1436448.0207307665</v>
      </c>
      <c r="F1233" s="3">
        <f>D1233+IF(Dashboard!$I$3,E1233,0)</f>
        <v>1478687.532890422</v>
      </c>
      <c r="G1233" s="3">
        <f>IF(Dashboard!$I$4, ('Lookups and Calculations'!$F$9) / (1 - 'Lookups and Calculations'!$F$10), 'Lookups and Calculations'!$F$9)</f>
        <v>1951878.888340465</v>
      </c>
      <c r="H1233" s="12">
        <f t="shared" si="38"/>
        <v>0</v>
      </c>
      <c r="I1233" s="12">
        <f t="shared" si="39"/>
        <v>0</v>
      </c>
      <c r="J1233" s="13">
        <f>(1 - Dashboard!$I$9) * H1233 * Dashboard!$I$8 * 'Lookups and Calculations'!$F$12</f>
        <v>0</v>
      </c>
      <c r="K1233" s="12">
        <f>(1 - Dashboard!$I$11) * I1233 * Dashboard!$I$10 * 'Lookups and Calculations'!$F$12</f>
        <v>0</v>
      </c>
      <c r="L1233" s="12">
        <f>(H1233 - I1233) * Dashboard!$I$13 * (Dashboard!$D$12 / 365) * 'Lookups and Calculations'!$F$12</f>
        <v>0</v>
      </c>
      <c r="M1233" s="3">
        <f>(G1233*2) * Dashboard!$I$13 * (Dashboard!$D$12 / 365) * 'Lookups and Calculations'!$F$12</f>
        <v>1602.0878730267946</v>
      </c>
      <c r="N1233" s="12">
        <f>H1233 * Dashboard!$I$14 * Dashboard!$I$15 * (Dashboard!$D$12 / 365) * 'Lookups and Calculations'!$F$12</f>
        <v>0</v>
      </c>
    </row>
    <row r="1234" spans="1:14" x14ac:dyDescent="0.35">
      <c r="A1234" s="2">
        <v>1233</v>
      </c>
      <c r="B1234" s="11">
        <v>1.3318235088224888</v>
      </c>
      <c r="C1234" s="11">
        <v>2.1127976267331091E-2</v>
      </c>
      <c r="D1234" s="3">
        <f>B1234*Dashboard!$D$11*Dashboard!$D$10*SQRT(Dashboard!$D$12/365)</f>
        <v>330667.49354416784</v>
      </c>
      <c r="E1234" s="3">
        <f>IF(Dashboard!$I$3,C1234*Dashboard!$E$11*Dashboard!$E$10*SQRT(Dashboard!$D$12/365),0)</f>
        <v>10491.382543856573</v>
      </c>
      <c r="F1234" s="3">
        <f>D1234+IF(Dashboard!$I$3,E1234,0)</f>
        <v>341158.87608802441</v>
      </c>
      <c r="G1234" s="3">
        <f>IF(Dashboard!$I$4, ('Lookups and Calculations'!$F$9) / (1 - 'Lookups and Calculations'!$F$10), 'Lookups and Calculations'!$F$9)</f>
        <v>1951878.888340465</v>
      </c>
      <c r="H1234" s="12">
        <f t="shared" si="38"/>
        <v>0</v>
      </c>
      <c r="I1234" s="12">
        <f t="shared" si="39"/>
        <v>0</v>
      </c>
      <c r="J1234" s="13">
        <f>(1 - Dashboard!$I$9) * H1234 * Dashboard!$I$8 * 'Lookups and Calculations'!$F$12</f>
        <v>0</v>
      </c>
      <c r="K1234" s="12">
        <f>(1 - Dashboard!$I$11) * I1234 * Dashboard!$I$10 * 'Lookups and Calculations'!$F$12</f>
        <v>0</v>
      </c>
      <c r="L1234" s="12">
        <f>(H1234 - I1234) * Dashboard!$I$13 * (Dashboard!$D$12 / 365) * 'Lookups and Calculations'!$F$12</f>
        <v>0</v>
      </c>
      <c r="M1234" s="3">
        <f>(G1234*2) * Dashboard!$I$13 * (Dashboard!$D$12 / 365) * 'Lookups and Calculations'!$F$12</f>
        <v>1602.0878730267946</v>
      </c>
      <c r="N1234" s="12">
        <f>H1234 * Dashboard!$I$14 * Dashboard!$I$15 * (Dashboard!$D$12 / 365) * 'Lookups and Calculations'!$F$12</f>
        <v>0</v>
      </c>
    </row>
    <row r="1235" spans="1:14" x14ac:dyDescent="0.35">
      <c r="A1235" s="2">
        <v>1234</v>
      </c>
      <c r="B1235" s="11">
        <v>1.2962359874968927</v>
      </c>
      <c r="C1235" s="11">
        <v>0.19248535112428125</v>
      </c>
      <c r="D1235" s="3">
        <f>B1235*Dashboard!$D$11*Dashboard!$D$10*SQRT(Dashboard!$D$12/365)</f>
        <v>321831.76088122011</v>
      </c>
      <c r="E1235" s="3">
        <f>IF(Dashboard!$I$3,C1235*Dashboard!$E$11*Dashboard!$E$10*SQRT(Dashboard!$D$12/365),0)</f>
        <v>95581.206036089759</v>
      </c>
      <c r="F1235" s="3">
        <f>D1235+IF(Dashboard!$I$3,E1235,0)</f>
        <v>417412.96691730985</v>
      </c>
      <c r="G1235" s="3">
        <f>IF(Dashboard!$I$4, ('Lookups and Calculations'!$F$9) / (1 - 'Lookups and Calculations'!$F$10), 'Lookups and Calculations'!$F$9)</f>
        <v>1951878.888340465</v>
      </c>
      <c r="H1235" s="12">
        <f t="shared" si="38"/>
        <v>0</v>
      </c>
      <c r="I1235" s="12">
        <f t="shared" si="39"/>
        <v>0</v>
      </c>
      <c r="J1235" s="13">
        <f>(1 - Dashboard!$I$9) * H1235 * Dashboard!$I$8 * 'Lookups and Calculations'!$F$12</f>
        <v>0</v>
      </c>
      <c r="K1235" s="12">
        <f>(1 - Dashboard!$I$11) * I1235 * Dashboard!$I$10 * 'Lookups and Calculations'!$F$12</f>
        <v>0</v>
      </c>
      <c r="L1235" s="12">
        <f>(H1235 - I1235) * Dashboard!$I$13 * (Dashboard!$D$12 / 365) * 'Lookups and Calculations'!$F$12</f>
        <v>0</v>
      </c>
      <c r="M1235" s="3">
        <f>(G1235*2) * Dashboard!$I$13 * (Dashboard!$D$12 / 365) * 'Lookups and Calculations'!$F$12</f>
        <v>1602.0878730267946</v>
      </c>
      <c r="N1235" s="12">
        <f>H1235 * Dashboard!$I$14 * Dashboard!$I$15 * (Dashboard!$D$12 / 365) * 'Lookups and Calculations'!$F$12</f>
        <v>0</v>
      </c>
    </row>
    <row r="1236" spans="1:14" x14ac:dyDescent="0.35">
      <c r="A1236" s="2">
        <v>1235</v>
      </c>
      <c r="B1236" s="11">
        <v>0.45126395370689937</v>
      </c>
      <c r="C1236" s="11">
        <v>1.7626175141365064</v>
      </c>
      <c r="D1236" s="3">
        <f>B1236*Dashboard!$D$11*Dashboard!$D$10*SQRT(Dashboard!$D$12/365)</f>
        <v>112040.61162054488</v>
      </c>
      <c r="E1236" s="3">
        <f>IF(Dashboard!$I$3,C1236*Dashboard!$E$11*Dashboard!$E$10*SQRT(Dashboard!$D$12/365),0)</f>
        <v>875251.58043182408</v>
      </c>
      <c r="F1236" s="3">
        <f>D1236+IF(Dashboard!$I$3,E1236,0)</f>
        <v>987292.19205236901</v>
      </c>
      <c r="G1236" s="3">
        <f>IF(Dashboard!$I$4, ('Lookups and Calculations'!$F$9) / (1 - 'Lookups and Calculations'!$F$10), 'Lookups and Calculations'!$F$9)</f>
        <v>1951878.888340465</v>
      </c>
      <c r="H1236" s="12">
        <f t="shared" si="38"/>
        <v>0</v>
      </c>
      <c r="I1236" s="12">
        <f t="shared" si="39"/>
        <v>0</v>
      </c>
      <c r="J1236" s="13">
        <f>(1 - Dashboard!$I$9) * H1236 * Dashboard!$I$8 * 'Lookups and Calculations'!$F$12</f>
        <v>0</v>
      </c>
      <c r="K1236" s="12">
        <f>(1 - Dashboard!$I$11) * I1236 * Dashboard!$I$10 * 'Lookups and Calculations'!$F$12</f>
        <v>0</v>
      </c>
      <c r="L1236" s="12">
        <f>(H1236 - I1236) * Dashboard!$I$13 * (Dashboard!$D$12 / 365) * 'Lookups and Calculations'!$F$12</f>
        <v>0</v>
      </c>
      <c r="M1236" s="3">
        <f>(G1236*2) * Dashboard!$I$13 * (Dashboard!$D$12 / 365) * 'Lookups and Calculations'!$F$12</f>
        <v>1602.0878730267946</v>
      </c>
      <c r="N1236" s="12">
        <f>H1236 * Dashboard!$I$14 * Dashboard!$I$15 * (Dashboard!$D$12 / 365) * 'Lookups and Calculations'!$F$12</f>
        <v>0</v>
      </c>
    </row>
    <row r="1237" spans="1:14" x14ac:dyDescent="0.35">
      <c r="A1237" s="2">
        <v>1236</v>
      </c>
      <c r="B1237" s="11">
        <v>0.11804083288116565</v>
      </c>
      <c r="C1237" s="11">
        <v>1.2078049245332079</v>
      </c>
      <c r="D1237" s="3">
        <f>B1237*Dashboard!$D$11*Dashboard!$D$10*SQRT(Dashboard!$D$12/365)</f>
        <v>29307.386516394214</v>
      </c>
      <c r="E1237" s="3">
        <f>IF(Dashboard!$I$3,C1237*Dashboard!$E$11*Dashboard!$E$10*SQRT(Dashboard!$D$12/365),0)</f>
        <v>599751.88069597294</v>
      </c>
      <c r="F1237" s="3">
        <f>D1237+IF(Dashboard!$I$3,E1237,0)</f>
        <v>629059.26721236715</v>
      </c>
      <c r="G1237" s="3">
        <f>IF(Dashboard!$I$4, ('Lookups and Calculations'!$F$9) / (1 - 'Lookups and Calculations'!$F$10), 'Lookups and Calculations'!$F$9)</f>
        <v>1951878.888340465</v>
      </c>
      <c r="H1237" s="12">
        <f t="shared" si="38"/>
        <v>0</v>
      </c>
      <c r="I1237" s="12">
        <f t="shared" si="39"/>
        <v>0</v>
      </c>
      <c r="J1237" s="13">
        <f>(1 - Dashboard!$I$9) * H1237 * Dashboard!$I$8 * 'Lookups and Calculations'!$F$12</f>
        <v>0</v>
      </c>
      <c r="K1237" s="12">
        <f>(1 - Dashboard!$I$11) * I1237 * Dashboard!$I$10 * 'Lookups and Calculations'!$F$12</f>
        <v>0</v>
      </c>
      <c r="L1237" s="12">
        <f>(H1237 - I1237) * Dashboard!$I$13 * (Dashboard!$D$12 / 365) * 'Lookups and Calculations'!$F$12</f>
        <v>0</v>
      </c>
      <c r="M1237" s="3">
        <f>(G1237*2) * Dashboard!$I$13 * (Dashboard!$D$12 / 365) * 'Lookups and Calculations'!$F$12</f>
        <v>1602.0878730267946</v>
      </c>
      <c r="N1237" s="12">
        <f>H1237 * Dashboard!$I$14 * Dashboard!$I$15 * (Dashboard!$D$12 / 365) * 'Lookups and Calculations'!$F$12</f>
        <v>0</v>
      </c>
    </row>
    <row r="1238" spans="1:14" x14ac:dyDescent="0.35">
      <c r="A1238" s="2">
        <v>1237</v>
      </c>
      <c r="B1238" s="11">
        <v>-0.63254279124963919</v>
      </c>
      <c r="C1238" s="11">
        <v>1.1923804643448412</v>
      </c>
      <c r="D1238" s="3">
        <f>B1238*Dashboard!$D$11*Dashboard!$D$10*SQRT(Dashboard!$D$12/365)</f>
        <v>-157048.84164935391</v>
      </c>
      <c r="E1238" s="3">
        <f>IF(Dashboard!$I$3,C1238*Dashboard!$E$11*Dashboard!$E$10*SQRT(Dashboard!$D$12/365),0)</f>
        <v>592092.6562477299</v>
      </c>
      <c r="F1238" s="3">
        <f>D1238+IF(Dashboard!$I$3,E1238,0)</f>
        <v>435043.81459837599</v>
      </c>
      <c r="G1238" s="3">
        <f>IF(Dashboard!$I$4, ('Lookups and Calculations'!$F$9) / (1 - 'Lookups and Calculations'!$F$10), 'Lookups and Calculations'!$F$9)</f>
        <v>1951878.888340465</v>
      </c>
      <c r="H1238" s="12">
        <f t="shared" si="38"/>
        <v>0</v>
      </c>
      <c r="I1238" s="12">
        <f t="shared" si="39"/>
        <v>0</v>
      </c>
      <c r="J1238" s="13">
        <f>(1 - Dashboard!$I$9) * H1238 * Dashboard!$I$8 * 'Lookups and Calculations'!$F$12</f>
        <v>0</v>
      </c>
      <c r="K1238" s="12">
        <f>(1 - Dashboard!$I$11) * I1238 * Dashboard!$I$10 * 'Lookups and Calculations'!$F$12</f>
        <v>0</v>
      </c>
      <c r="L1238" s="12">
        <f>(H1238 - I1238) * Dashboard!$I$13 * (Dashboard!$D$12 / 365) * 'Lookups and Calculations'!$F$12</f>
        <v>0</v>
      </c>
      <c r="M1238" s="3">
        <f>(G1238*2) * Dashboard!$I$13 * (Dashboard!$D$12 / 365) * 'Lookups and Calculations'!$F$12</f>
        <v>1602.0878730267946</v>
      </c>
      <c r="N1238" s="12">
        <f>H1238 * Dashboard!$I$14 * Dashboard!$I$15 * (Dashboard!$D$12 / 365) * 'Lookups and Calculations'!$F$12</f>
        <v>0</v>
      </c>
    </row>
    <row r="1239" spans="1:14" x14ac:dyDescent="0.35">
      <c r="A1239" s="2">
        <v>1238</v>
      </c>
      <c r="B1239" s="11">
        <v>1.7243923045402789</v>
      </c>
      <c r="C1239" s="11">
        <v>-0.33077846992353532</v>
      </c>
      <c r="D1239" s="3">
        <f>B1239*Dashboard!$D$11*Dashboard!$D$10*SQRT(Dashboard!$D$12/365)</f>
        <v>428135.16764944274</v>
      </c>
      <c r="E1239" s="3">
        <f>IF(Dashboard!$I$3,C1239*Dashboard!$E$11*Dashboard!$E$10*SQRT(Dashboard!$D$12/365),0)</f>
        <v>-164252.52571895946</v>
      </c>
      <c r="F1239" s="3">
        <f>D1239+IF(Dashboard!$I$3,E1239,0)</f>
        <v>263882.64193048328</v>
      </c>
      <c r="G1239" s="3">
        <f>IF(Dashboard!$I$4, ('Lookups and Calculations'!$F$9) / (1 - 'Lookups and Calculations'!$F$10), 'Lookups and Calculations'!$F$9)</f>
        <v>1951878.888340465</v>
      </c>
      <c r="H1239" s="12">
        <f t="shared" si="38"/>
        <v>0</v>
      </c>
      <c r="I1239" s="12">
        <f t="shared" si="39"/>
        <v>0</v>
      </c>
      <c r="J1239" s="13">
        <f>(1 - Dashboard!$I$9) * H1239 * Dashboard!$I$8 * 'Lookups and Calculations'!$F$12</f>
        <v>0</v>
      </c>
      <c r="K1239" s="12">
        <f>(1 - Dashboard!$I$11) * I1239 * Dashboard!$I$10 * 'Lookups and Calculations'!$F$12</f>
        <v>0</v>
      </c>
      <c r="L1239" s="12">
        <f>(H1239 - I1239) * Dashboard!$I$13 * (Dashboard!$D$12 / 365) * 'Lookups and Calculations'!$F$12</f>
        <v>0</v>
      </c>
      <c r="M1239" s="3">
        <f>(G1239*2) * Dashboard!$I$13 * (Dashboard!$D$12 / 365) * 'Lookups and Calculations'!$F$12</f>
        <v>1602.0878730267946</v>
      </c>
      <c r="N1239" s="12">
        <f>H1239 * Dashboard!$I$14 * Dashboard!$I$15 * (Dashboard!$D$12 / 365) * 'Lookups and Calculations'!$F$12</f>
        <v>0</v>
      </c>
    </row>
    <row r="1240" spans="1:14" x14ac:dyDescent="0.35">
      <c r="A1240" s="2">
        <v>1239</v>
      </c>
      <c r="B1240" s="11">
        <v>1.3621300147029702</v>
      </c>
      <c r="C1240" s="11">
        <v>1.1665686752519115</v>
      </c>
      <c r="D1240" s="3">
        <f>B1240*Dashboard!$D$11*Dashboard!$D$10*SQRT(Dashboard!$D$12/365)</f>
        <v>338192.04636306246</v>
      </c>
      <c r="E1240" s="3">
        <f>IF(Dashboard!$I$3,C1240*Dashboard!$E$11*Dashboard!$E$10*SQRT(Dashboard!$D$12/365),0)</f>
        <v>579275.46305852733</v>
      </c>
      <c r="F1240" s="3">
        <f>D1240+IF(Dashboard!$I$3,E1240,0)</f>
        <v>917467.50942158978</v>
      </c>
      <c r="G1240" s="3">
        <f>IF(Dashboard!$I$4, ('Lookups and Calculations'!$F$9) / (1 - 'Lookups and Calculations'!$F$10), 'Lookups and Calculations'!$F$9)</f>
        <v>1951878.888340465</v>
      </c>
      <c r="H1240" s="12">
        <f t="shared" si="38"/>
        <v>0</v>
      </c>
      <c r="I1240" s="12">
        <f t="shared" si="39"/>
        <v>0</v>
      </c>
      <c r="J1240" s="13">
        <f>(1 - Dashboard!$I$9) * H1240 * Dashboard!$I$8 * 'Lookups and Calculations'!$F$12</f>
        <v>0</v>
      </c>
      <c r="K1240" s="12">
        <f>(1 - Dashboard!$I$11) * I1240 * Dashboard!$I$10 * 'Lookups and Calculations'!$F$12</f>
        <v>0</v>
      </c>
      <c r="L1240" s="12">
        <f>(H1240 - I1240) * Dashboard!$I$13 * (Dashboard!$D$12 / 365) * 'Lookups and Calculations'!$F$12</f>
        <v>0</v>
      </c>
      <c r="M1240" s="3">
        <f>(G1240*2) * Dashboard!$I$13 * (Dashboard!$D$12 / 365) * 'Lookups and Calculations'!$F$12</f>
        <v>1602.0878730267946</v>
      </c>
      <c r="N1240" s="12">
        <f>H1240 * Dashboard!$I$14 * Dashboard!$I$15 * (Dashboard!$D$12 / 365) * 'Lookups and Calculations'!$F$12</f>
        <v>0</v>
      </c>
    </row>
    <row r="1241" spans="1:14" x14ac:dyDescent="0.35">
      <c r="A1241" s="2">
        <v>1240</v>
      </c>
      <c r="B1241" s="11">
        <v>-0.28101356688319939</v>
      </c>
      <c r="C1241" s="11">
        <v>-1.4281728567594323</v>
      </c>
      <c r="D1241" s="3">
        <f>B1241*Dashboard!$D$11*Dashboard!$D$10*SQRT(Dashboard!$D$12/365)</f>
        <v>-69770.54481890735</v>
      </c>
      <c r="E1241" s="3">
        <f>IF(Dashboard!$I$3,C1241*Dashboard!$E$11*Dashboard!$E$10*SQRT(Dashboard!$D$12/365),0)</f>
        <v>-709178.55971770349</v>
      </c>
      <c r="F1241" s="3">
        <f>D1241+IF(Dashboard!$I$3,E1241,0)</f>
        <v>-778949.10453661089</v>
      </c>
      <c r="G1241" s="3">
        <f>IF(Dashboard!$I$4, ('Lookups and Calculations'!$F$9) / (1 - 'Lookups and Calculations'!$F$10), 'Lookups and Calculations'!$F$9)</f>
        <v>1951878.888340465</v>
      </c>
      <c r="H1241" s="12">
        <f t="shared" si="38"/>
        <v>0</v>
      </c>
      <c r="I1241" s="12">
        <f t="shared" si="39"/>
        <v>0</v>
      </c>
      <c r="J1241" s="13">
        <f>(1 - Dashboard!$I$9) * H1241 * Dashboard!$I$8 * 'Lookups and Calculations'!$F$12</f>
        <v>0</v>
      </c>
      <c r="K1241" s="12">
        <f>(1 - Dashboard!$I$11) * I1241 * Dashboard!$I$10 * 'Lookups and Calculations'!$F$12</f>
        <v>0</v>
      </c>
      <c r="L1241" s="12">
        <f>(H1241 - I1241) * Dashboard!$I$13 * (Dashboard!$D$12 / 365) * 'Lookups and Calculations'!$F$12</f>
        <v>0</v>
      </c>
      <c r="M1241" s="3">
        <f>(G1241*2) * Dashboard!$I$13 * (Dashboard!$D$12 / 365) * 'Lookups and Calculations'!$F$12</f>
        <v>1602.0878730267946</v>
      </c>
      <c r="N1241" s="12">
        <f>H1241 * Dashboard!$I$14 * Dashboard!$I$15 * (Dashboard!$D$12 / 365) * 'Lookups and Calculations'!$F$12</f>
        <v>0</v>
      </c>
    </row>
    <row r="1242" spans="1:14" x14ac:dyDescent="0.35">
      <c r="A1242" s="2">
        <v>1241</v>
      </c>
      <c r="B1242" s="11">
        <v>-1.7379021060668323</v>
      </c>
      <c r="C1242" s="11">
        <v>-2.4996019897551882</v>
      </c>
      <c r="D1242" s="3">
        <f>B1242*Dashboard!$D$11*Dashboard!$D$10*SQRT(Dashboard!$D$12/365)</f>
        <v>-431489.40503861016</v>
      </c>
      <c r="E1242" s="3">
        <f>IF(Dashboard!$I$3,C1242*Dashboard!$E$11*Dashboard!$E$10*SQRT(Dashboard!$D$12/365),0)</f>
        <v>-1241211.1955301536</v>
      </c>
      <c r="F1242" s="3">
        <f>D1242+IF(Dashboard!$I$3,E1242,0)</f>
        <v>-1672700.6005687637</v>
      </c>
      <c r="G1242" s="3">
        <f>IF(Dashboard!$I$4, ('Lookups and Calculations'!$F$9) / (1 - 'Lookups and Calculations'!$F$10), 'Lookups and Calculations'!$F$9)</f>
        <v>1951878.888340465</v>
      </c>
      <c r="H1242" s="12">
        <f t="shared" si="38"/>
        <v>0</v>
      </c>
      <c r="I1242" s="12">
        <f t="shared" si="39"/>
        <v>0</v>
      </c>
      <c r="J1242" s="13">
        <f>(1 - Dashboard!$I$9) * H1242 * Dashboard!$I$8 * 'Lookups and Calculations'!$F$12</f>
        <v>0</v>
      </c>
      <c r="K1242" s="12">
        <f>(1 - Dashboard!$I$11) * I1242 * Dashboard!$I$10 * 'Lookups and Calculations'!$F$12</f>
        <v>0</v>
      </c>
      <c r="L1242" s="12">
        <f>(H1242 - I1242) * Dashboard!$I$13 * (Dashboard!$D$12 / 365) * 'Lookups and Calculations'!$F$12</f>
        <v>0</v>
      </c>
      <c r="M1242" s="3">
        <f>(G1242*2) * Dashboard!$I$13 * (Dashboard!$D$12 / 365) * 'Lookups and Calculations'!$F$12</f>
        <v>1602.0878730267946</v>
      </c>
      <c r="N1242" s="12">
        <f>H1242 * Dashboard!$I$14 * Dashboard!$I$15 * (Dashboard!$D$12 / 365) * 'Lookups and Calculations'!$F$12</f>
        <v>0</v>
      </c>
    </row>
    <row r="1243" spans="1:14" x14ac:dyDescent="0.35">
      <c r="A1243" s="2">
        <v>1242</v>
      </c>
      <c r="B1243" s="11">
        <v>0.59077431759402255</v>
      </c>
      <c r="C1243" s="11">
        <v>-0.93243660417449614</v>
      </c>
      <c r="D1243" s="3">
        <f>B1243*Dashboard!$D$11*Dashboard!$D$10*SQRT(Dashboard!$D$12/365)</f>
        <v>146678.49122275756</v>
      </c>
      <c r="E1243" s="3">
        <f>IF(Dashboard!$I$3,C1243*Dashboard!$E$11*Dashboard!$E$10*SQRT(Dashboard!$D$12/365),0)</f>
        <v>-463014.01461792504</v>
      </c>
      <c r="F1243" s="3">
        <f>D1243+IF(Dashboard!$I$3,E1243,0)</f>
        <v>-316335.52339516749</v>
      </c>
      <c r="G1243" s="3">
        <f>IF(Dashboard!$I$4, ('Lookups and Calculations'!$F$9) / (1 - 'Lookups and Calculations'!$F$10), 'Lookups and Calculations'!$F$9)</f>
        <v>1951878.888340465</v>
      </c>
      <c r="H1243" s="12">
        <f t="shared" si="38"/>
        <v>0</v>
      </c>
      <c r="I1243" s="12">
        <f t="shared" si="39"/>
        <v>0</v>
      </c>
      <c r="J1243" s="13">
        <f>(1 - Dashboard!$I$9) * H1243 * Dashboard!$I$8 * 'Lookups and Calculations'!$F$12</f>
        <v>0</v>
      </c>
      <c r="K1243" s="12">
        <f>(1 - Dashboard!$I$11) * I1243 * Dashboard!$I$10 * 'Lookups and Calculations'!$F$12</f>
        <v>0</v>
      </c>
      <c r="L1243" s="12">
        <f>(H1243 - I1243) * Dashboard!$I$13 * (Dashboard!$D$12 / 365) * 'Lookups and Calculations'!$F$12</f>
        <v>0</v>
      </c>
      <c r="M1243" s="3">
        <f>(G1243*2) * Dashboard!$I$13 * (Dashboard!$D$12 / 365) * 'Lookups and Calculations'!$F$12</f>
        <v>1602.0878730267946</v>
      </c>
      <c r="N1243" s="12">
        <f>H1243 * Dashboard!$I$14 * Dashboard!$I$15 * (Dashboard!$D$12 / 365) * 'Lookups and Calculations'!$F$12</f>
        <v>0</v>
      </c>
    </row>
    <row r="1244" spans="1:14" x14ac:dyDescent="0.35">
      <c r="A1244" s="2">
        <v>1243</v>
      </c>
      <c r="B1244" s="11">
        <v>0.51773936890958938</v>
      </c>
      <c r="C1244" s="11">
        <v>-0.18551767399616728</v>
      </c>
      <c r="D1244" s="3">
        <f>B1244*Dashboard!$D$11*Dashboard!$D$10*SQRT(Dashboard!$D$12/365)</f>
        <v>128545.24514125499</v>
      </c>
      <c r="E1244" s="3">
        <f>IF(Dashboard!$I$3,C1244*Dashboard!$E$11*Dashboard!$E$10*SQRT(Dashboard!$D$12/365),0)</f>
        <v>-92121.311663425469</v>
      </c>
      <c r="F1244" s="3">
        <f>D1244+IF(Dashboard!$I$3,E1244,0)</f>
        <v>36423.933477829516</v>
      </c>
      <c r="G1244" s="3">
        <f>IF(Dashboard!$I$4, ('Lookups and Calculations'!$F$9) / (1 - 'Lookups and Calculations'!$F$10), 'Lookups and Calculations'!$F$9)</f>
        <v>1951878.888340465</v>
      </c>
      <c r="H1244" s="12">
        <f t="shared" si="38"/>
        <v>0</v>
      </c>
      <c r="I1244" s="12">
        <f t="shared" si="39"/>
        <v>0</v>
      </c>
      <c r="J1244" s="13">
        <f>(1 - Dashboard!$I$9) * H1244 * Dashboard!$I$8 * 'Lookups and Calculations'!$F$12</f>
        <v>0</v>
      </c>
      <c r="K1244" s="12">
        <f>(1 - Dashboard!$I$11) * I1244 * Dashboard!$I$10 * 'Lookups and Calculations'!$F$12</f>
        <v>0</v>
      </c>
      <c r="L1244" s="12">
        <f>(H1244 - I1244) * Dashboard!$I$13 * (Dashboard!$D$12 / 365) * 'Lookups and Calculations'!$F$12</f>
        <v>0</v>
      </c>
      <c r="M1244" s="3">
        <f>(G1244*2) * Dashboard!$I$13 * (Dashboard!$D$12 / 365) * 'Lookups and Calculations'!$F$12</f>
        <v>1602.0878730267946</v>
      </c>
      <c r="N1244" s="12">
        <f>H1244 * Dashboard!$I$14 * Dashboard!$I$15 * (Dashboard!$D$12 / 365) * 'Lookups and Calculations'!$F$12</f>
        <v>0</v>
      </c>
    </row>
    <row r="1245" spans="1:14" x14ac:dyDescent="0.35">
      <c r="A1245" s="2">
        <v>1244</v>
      </c>
      <c r="B1245" s="11">
        <v>0.10648658368408186</v>
      </c>
      <c r="C1245" s="11">
        <v>0.59888631873377807</v>
      </c>
      <c r="D1245" s="3">
        <f>B1245*Dashboard!$D$11*Dashboard!$D$10*SQRT(Dashboard!$D$12/365)</f>
        <v>26438.677114228492</v>
      </c>
      <c r="E1245" s="3">
        <f>IF(Dashboard!$I$3,C1245*Dashboard!$E$11*Dashboard!$E$10*SQRT(Dashboard!$D$12/365),0)</f>
        <v>297385.1063924816</v>
      </c>
      <c r="F1245" s="3">
        <f>D1245+IF(Dashboard!$I$3,E1245,0)</f>
        <v>323823.78350671008</v>
      </c>
      <c r="G1245" s="3">
        <f>IF(Dashboard!$I$4, ('Lookups and Calculations'!$F$9) / (1 - 'Lookups and Calculations'!$F$10), 'Lookups and Calculations'!$F$9)</f>
        <v>1951878.888340465</v>
      </c>
      <c r="H1245" s="12">
        <f t="shared" si="38"/>
        <v>0</v>
      </c>
      <c r="I1245" s="12">
        <f t="shared" si="39"/>
        <v>0</v>
      </c>
      <c r="J1245" s="13">
        <f>(1 - Dashboard!$I$9) * H1245 * Dashboard!$I$8 * 'Lookups and Calculations'!$F$12</f>
        <v>0</v>
      </c>
      <c r="K1245" s="12">
        <f>(1 - Dashboard!$I$11) * I1245 * Dashboard!$I$10 * 'Lookups and Calculations'!$F$12</f>
        <v>0</v>
      </c>
      <c r="L1245" s="12">
        <f>(H1245 - I1245) * Dashboard!$I$13 * (Dashboard!$D$12 / 365) * 'Lookups and Calculations'!$F$12</f>
        <v>0</v>
      </c>
      <c r="M1245" s="3">
        <f>(G1245*2) * Dashboard!$I$13 * (Dashboard!$D$12 / 365) * 'Lookups and Calculations'!$F$12</f>
        <v>1602.0878730267946</v>
      </c>
      <c r="N1245" s="12">
        <f>H1245 * Dashboard!$I$14 * Dashboard!$I$15 * (Dashboard!$D$12 / 365) * 'Lookups and Calculations'!$F$12</f>
        <v>0</v>
      </c>
    </row>
    <row r="1246" spans="1:14" x14ac:dyDescent="0.35">
      <c r="A1246" s="2">
        <v>1245</v>
      </c>
      <c r="B1246" s="11">
        <v>-0.60942986592796822</v>
      </c>
      <c r="C1246" s="11">
        <v>-0.56102329588471445</v>
      </c>
      <c r="D1246" s="3">
        <f>B1246*Dashboard!$D$11*Dashboard!$D$10*SQRT(Dashboard!$D$12/365)</f>
        <v>-151310.32371964143</v>
      </c>
      <c r="E1246" s="3">
        <f>IF(Dashboard!$I$3,C1246*Dashboard!$E$11*Dashboard!$E$10*SQRT(Dashboard!$D$12/365),0)</f>
        <v>-278583.70999037899</v>
      </c>
      <c r="F1246" s="3">
        <f>D1246+IF(Dashboard!$I$3,E1246,0)</f>
        <v>-429894.03371002042</v>
      </c>
      <c r="G1246" s="3">
        <f>IF(Dashboard!$I$4, ('Lookups and Calculations'!$F$9) / (1 - 'Lookups and Calculations'!$F$10), 'Lookups and Calculations'!$F$9)</f>
        <v>1951878.888340465</v>
      </c>
      <c r="H1246" s="12">
        <f t="shared" si="38"/>
        <v>0</v>
      </c>
      <c r="I1246" s="12">
        <f t="shared" si="39"/>
        <v>0</v>
      </c>
      <c r="J1246" s="13">
        <f>(1 - Dashboard!$I$9) * H1246 * Dashboard!$I$8 * 'Lookups and Calculations'!$F$12</f>
        <v>0</v>
      </c>
      <c r="K1246" s="12">
        <f>(1 - Dashboard!$I$11) * I1246 * Dashboard!$I$10 * 'Lookups and Calculations'!$F$12</f>
        <v>0</v>
      </c>
      <c r="L1246" s="12">
        <f>(H1246 - I1246) * Dashboard!$I$13 * (Dashboard!$D$12 / 365) * 'Lookups and Calculations'!$F$12</f>
        <v>0</v>
      </c>
      <c r="M1246" s="3">
        <f>(G1246*2) * Dashboard!$I$13 * (Dashboard!$D$12 / 365) * 'Lookups and Calculations'!$F$12</f>
        <v>1602.0878730267946</v>
      </c>
      <c r="N1246" s="12">
        <f>H1246 * Dashboard!$I$14 * Dashboard!$I$15 * (Dashboard!$D$12 / 365) * 'Lookups and Calculations'!$F$12</f>
        <v>0</v>
      </c>
    </row>
    <row r="1247" spans="1:14" x14ac:dyDescent="0.35">
      <c r="A1247" s="2">
        <v>1246</v>
      </c>
      <c r="B1247" s="11">
        <v>-8.6417142724079202E-2</v>
      </c>
      <c r="C1247" s="11">
        <v>0.48896970113718374</v>
      </c>
      <c r="D1247" s="3">
        <f>B1247*Dashboard!$D$11*Dashboard!$D$10*SQRT(Dashboard!$D$12/365)</f>
        <v>-21455.800858391765</v>
      </c>
      <c r="E1247" s="3">
        <f>IF(Dashboard!$I$3,C1247*Dashboard!$E$11*Dashboard!$E$10*SQRT(Dashboard!$D$12/365),0)</f>
        <v>242804.52240556397</v>
      </c>
      <c r="F1247" s="3">
        <f>D1247+IF(Dashboard!$I$3,E1247,0)</f>
        <v>221348.7215471722</v>
      </c>
      <c r="G1247" s="3">
        <f>IF(Dashboard!$I$4, ('Lookups and Calculations'!$F$9) / (1 - 'Lookups and Calculations'!$F$10), 'Lookups and Calculations'!$F$9)</f>
        <v>1951878.888340465</v>
      </c>
      <c r="H1247" s="12">
        <f t="shared" si="38"/>
        <v>0</v>
      </c>
      <c r="I1247" s="12">
        <f t="shared" si="39"/>
        <v>0</v>
      </c>
      <c r="J1247" s="13">
        <f>(1 - Dashboard!$I$9) * H1247 * Dashboard!$I$8 * 'Lookups and Calculations'!$F$12</f>
        <v>0</v>
      </c>
      <c r="K1247" s="12">
        <f>(1 - Dashboard!$I$11) * I1247 * Dashboard!$I$10 * 'Lookups and Calculations'!$F$12</f>
        <v>0</v>
      </c>
      <c r="L1247" s="12">
        <f>(H1247 - I1247) * Dashboard!$I$13 * (Dashboard!$D$12 / 365) * 'Lookups and Calculations'!$F$12</f>
        <v>0</v>
      </c>
      <c r="M1247" s="3">
        <f>(G1247*2) * Dashboard!$I$13 * (Dashboard!$D$12 / 365) * 'Lookups and Calculations'!$F$12</f>
        <v>1602.0878730267946</v>
      </c>
      <c r="N1247" s="12">
        <f>H1247 * Dashboard!$I$14 * Dashboard!$I$15 * (Dashboard!$D$12 / 365) * 'Lookups and Calculations'!$F$12</f>
        <v>0</v>
      </c>
    </row>
    <row r="1248" spans="1:14" x14ac:dyDescent="0.35">
      <c r="A1248" s="2">
        <v>1247</v>
      </c>
      <c r="B1248" s="11">
        <v>-0.15230524900662756</v>
      </c>
      <c r="C1248" s="11">
        <v>1.1148187439801878</v>
      </c>
      <c r="D1248" s="3">
        <f>B1248*Dashboard!$D$11*Dashboard!$D$10*SQRT(Dashboard!$D$12/365)</f>
        <v>-37814.616282880474</v>
      </c>
      <c r="E1248" s="3">
        <f>IF(Dashboard!$I$3,C1248*Dashboard!$E$11*Dashboard!$E$10*SQRT(Dashboard!$D$12/365),0)</f>
        <v>553578.33434537938</v>
      </c>
      <c r="F1248" s="3">
        <f>D1248+IF(Dashboard!$I$3,E1248,0)</f>
        <v>515763.7180624989</v>
      </c>
      <c r="G1248" s="3">
        <f>IF(Dashboard!$I$4, ('Lookups and Calculations'!$F$9) / (1 - 'Lookups and Calculations'!$F$10), 'Lookups and Calculations'!$F$9)</f>
        <v>1951878.888340465</v>
      </c>
      <c r="H1248" s="12">
        <f t="shared" si="38"/>
        <v>0</v>
      </c>
      <c r="I1248" s="12">
        <f t="shared" si="39"/>
        <v>0</v>
      </c>
      <c r="J1248" s="13">
        <f>(1 - Dashboard!$I$9) * H1248 * Dashboard!$I$8 * 'Lookups and Calculations'!$F$12</f>
        <v>0</v>
      </c>
      <c r="K1248" s="12">
        <f>(1 - Dashboard!$I$11) * I1248 * Dashboard!$I$10 * 'Lookups and Calculations'!$F$12</f>
        <v>0</v>
      </c>
      <c r="L1248" s="12">
        <f>(H1248 - I1248) * Dashboard!$I$13 * (Dashboard!$D$12 / 365) * 'Lookups and Calculations'!$F$12</f>
        <v>0</v>
      </c>
      <c r="M1248" s="3">
        <f>(G1248*2) * Dashboard!$I$13 * (Dashboard!$D$12 / 365) * 'Lookups and Calculations'!$F$12</f>
        <v>1602.0878730267946</v>
      </c>
      <c r="N1248" s="12">
        <f>H1248 * Dashboard!$I$14 * Dashboard!$I$15 * (Dashboard!$D$12 / 365) * 'Lookups and Calculations'!$F$12</f>
        <v>0</v>
      </c>
    </row>
    <row r="1249" spans="1:14" x14ac:dyDescent="0.35">
      <c r="A1249" s="2">
        <v>1248</v>
      </c>
      <c r="B1249" s="11">
        <v>0.58140671550055556</v>
      </c>
      <c r="C1249" s="11">
        <v>-0.86847959886837556</v>
      </c>
      <c r="D1249" s="3">
        <f>B1249*Dashboard!$D$11*Dashboard!$D$10*SQRT(Dashboard!$D$12/365)</f>
        <v>144352.68642636642</v>
      </c>
      <c r="E1249" s="3">
        <f>IF(Dashboard!$I$3,C1249*Dashboard!$E$11*Dashboard!$E$10*SQRT(Dashboard!$D$12/365),0)</f>
        <v>-431255.29809269408</v>
      </c>
      <c r="F1249" s="3">
        <f>D1249+IF(Dashboard!$I$3,E1249,0)</f>
        <v>-286902.61166632769</v>
      </c>
      <c r="G1249" s="3">
        <f>IF(Dashboard!$I$4, ('Lookups and Calculations'!$F$9) / (1 - 'Lookups and Calculations'!$F$10), 'Lookups and Calculations'!$F$9)</f>
        <v>1951878.888340465</v>
      </c>
      <c r="H1249" s="12">
        <f t="shared" si="38"/>
        <v>0</v>
      </c>
      <c r="I1249" s="12">
        <f t="shared" si="39"/>
        <v>0</v>
      </c>
      <c r="J1249" s="13">
        <f>(1 - Dashboard!$I$9) * H1249 * Dashboard!$I$8 * 'Lookups and Calculations'!$F$12</f>
        <v>0</v>
      </c>
      <c r="K1249" s="12">
        <f>(1 - Dashboard!$I$11) * I1249 * Dashboard!$I$10 * 'Lookups and Calculations'!$F$12</f>
        <v>0</v>
      </c>
      <c r="L1249" s="12">
        <f>(H1249 - I1249) * Dashboard!$I$13 * (Dashboard!$D$12 / 365) * 'Lookups and Calculations'!$F$12</f>
        <v>0</v>
      </c>
      <c r="M1249" s="3">
        <f>(G1249*2) * Dashboard!$I$13 * (Dashboard!$D$12 / 365) * 'Lookups and Calculations'!$F$12</f>
        <v>1602.0878730267946</v>
      </c>
      <c r="N1249" s="12">
        <f>H1249 * Dashboard!$I$14 * Dashboard!$I$15 * (Dashboard!$D$12 / 365) * 'Lookups and Calculations'!$F$12</f>
        <v>0</v>
      </c>
    </row>
    <row r="1250" spans="1:14" x14ac:dyDescent="0.35">
      <c r="A1250" s="2">
        <v>1249</v>
      </c>
      <c r="B1250" s="11">
        <v>-0.32142674845965147</v>
      </c>
      <c r="C1250" s="11">
        <v>1.8215194230114977</v>
      </c>
      <c r="D1250" s="3">
        <f>B1250*Dashboard!$D$11*Dashboard!$D$10*SQRT(Dashboard!$D$12/365)</f>
        <v>-79804.400933855897</v>
      </c>
      <c r="E1250" s="3">
        <f>IF(Dashboard!$I$3,C1250*Dashboard!$E$11*Dashboard!$E$10*SQRT(Dashboard!$D$12/365),0)</f>
        <v>904500.1204127419</v>
      </c>
      <c r="F1250" s="3">
        <f>D1250+IF(Dashboard!$I$3,E1250,0)</f>
        <v>824695.71947888599</v>
      </c>
      <c r="G1250" s="3">
        <f>IF(Dashboard!$I$4, ('Lookups and Calculations'!$F$9) / (1 - 'Lookups and Calculations'!$F$10), 'Lookups and Calculations'!$F$9)</f>
        <v>1951878.888340465</v>
      </c>
      <c r="H1250" s="12">
        <f t="shared" si="38"/>
        <v>0</v>
      </c>
      <c r="I1250" s="12">
        <f t="shared" si="39"/>
        <v>0</v>
      </c>
      <c r="J1250" s="13">
        <f>(1 - Dashboard!$I$9) * H1250 * Dashboard!$I$8 * 'Lookups and Calculations'!$F$12</f>
        <v>0</v>
      </c>
      <c r="K1250" s="12">
        <f>(1 - Dashboard!$I$11) * I1250 * Dashboard!$I$10 * 'Lookups and Calculations'!$F$12</f>
        <v>0</v>
      </c>
      <c r="L1250" s="12">
        <f>(H1250 - I1250) * Dashboard!$I$13 * (Dashboard!$D$12 / 365) * 'Lookups and Calculations'!$F$12</f>
        <v>0</v>
      </c>
      <c r="M1250" s="3">
        <f>(G1250*2) * Dashboard!$I$13 * (Dashboard!$D$12 / 365) * 'Lookups and Calculations'!$F$12</f>
        <v>1602.0878730267946</v>
      </c>
      <c r="N1250" s="12">
        <f>H1250 * Dashboard!$I$14 * Dashboard!$I$15 * (Dashboard!$D$12 / 365) * 'Lookups and Calculations'!$F$12</f>
        <v>0</v>
      </c>
    </row>
    <row r="1251" spans="1:14" x14ac:dyDescent="0.35">
      <c r="A1251" s="2">
        <v>1250</v>
      </c>
      <c r="B1251" s="11">
        <v>1.8820086741295396</v>
      </c>
      <c r="C1251" s="11">
        <v>-1.594870764686587</v>
      </c>
      <c r="D1251" s="3">
        <f>B1251*Dashboard!$D$11*Dashboard!$D$10*SQRT(Dashboard!$D$12/365)</f>
        <v>467268.43833310256</v>
      </c>
      <c r="E1251" s="3">
        <f>IF(Dashboard!$I$3,C1251*Dashboard!$E$11*Dashboard!$E$10*SQRT(Dashboard!$D$12/365),0)</f>
        <v>-791954.66184862854</v>
      </c>
      <c r="F1251" s="3">
        <f>D1251+IF(Dashboard!$I$3,E1251,0)</f>
        <v>-324686.22351552598</v>
      </c>
      <c r="G1251" s="3">
        <f>IF(Dashboard!$I$4, ('Lookups and Calculations'!$F$9) / (1 - 'Lookups and Calculations'!$F$10), 'Lookups and Calculations'!$F$9)</f>
        <v>1951878.888340465</v>
      </c>
      <c r="H1251" s="12">
        <f t="shared" si="38"/>
        <v>0</v>
      </c>
      <c r="I1251" s="12">
        <f t="shared" si="39"/>
        <v>0</v>
      </c>
      <c r="J1251" s="13">
        <f>(1 - Dashboard!$I$9) * H1251 * Dashboard!$I$8 * 'Lookups and Calculations'!$F$12</f>
        <v>0</v>
      </c>
      <c r="K1251" s="12">
        <f>(1 - Dashboard!$I$11) * I1251 * Dashboard!$I$10 * 'Lookups and Calculations'!$F$12</f>
        <v>0</v>
      </c>
      <c r="L1251" s="12">
        <f>(H1251 - I1251) * Dashboard!$I$13 * (Dashboard!$D$12 / 365) * 'Lookups and Calculations'!$F$12</f>
        <v>0</v>
      </c>
      <c r="M1251" s="3">
        <f>(G1251*2) * Dashboard!$I$13 * (Dashboard!$D$12 / 365) * 'Lookups and Calculations'!$F$12</f>
        <v>1602.0878730267946</v>
      </c>
      <c r="N1251" s="12">
        <f>H1251 * Dashboard!$I$14 * Dashboard!$I$15 * (Dashboard!$D$12 / 365) * 'Lookups and Calculations'!$F$12</f>
        <v>0</v>
      </c>
    </row>
    <row r="1252" spans="1:14" x14ac:dyDescent="0.35">
      <c r="A1252" s="2">
        <v>1251</v>
      </c>
      <c r="B1252" s="11">
        <v>-0.87046307651273325</v>
      </c>
      <c r="C1252" s="11">
        <v>0.10550651358061101</v>
      </c>
      <c r="D1252" s="3">
        <f>B1252*Dashboard!$D$11*Dashboard!$D$10*SQRT(Dashboard!$D$12/365)</f>
        <v>-216120.11037986146</v>
      </c>
      <c r="E1252" s="3">
        <f>IF(Dashboard!$I$3,C1252*Dashboard!$E$11*Dashboard!$E$10*SQRT(Dashboard!$D$12/365),0)</f>
        <v>52390.687155131636</v>
      </c>
      <c r="F1252" s="3">
        <f>D1252+IF(Dashboard!$I$3,E1252,0)</f>
        <v>-163729.42322472984</v>
      </c>
      <c r="G1252" s="3">
        <f>IF(Dashboard!$I$4, ('Lookups and Calculations'!$F$9) / (1 - 'Lookups and Calculations'!$F$10), 'Lookups and Calculations'!$F$9)</f>
        <v>1951878.888340465</v>
      </c>
      <c r="H1252" s="12">
        <f t="shared" si="38"/>
        <v>0</v>
      </c>
      <c r="I1252" s="12">
        <f t="shared" si="39"/>
        <v>0</v>
      </c>
      <c r="J1252" s="13">
        <f>(1 - Dashboard!$I$9) * H1252 * Dashboard!$I$8 * 'Lookups and Calculations'!$F$12</f>
        <v>0</v>
      </c>
      <c r="K1252" s="12">
        <f>(1 - Dashboard!$I$11) * I1252 * Dashboard!$I$10 * 'Lookups and Calculations'!$F$12</f>
        <v>0</v>
      </c>
      <c r="L1252" s="12">
        <f>(H1252 - I1252) * Dashboard!$I$13 * (Dashboard!$D$12 / 365) * 'Lookups and Calculations'!$F$12</f>
        <v>0</v>
      </c>
      <c r="M1252" s="3">
        <f>(G1252*2) * Dashboard!$I$13 * (Dashboard!$D$12 / 365) * 'Lookups and Calculations'!$F$12</f>
        <v>1602.0878730267946</v>
      </c>
      <c r="N1252" s="12">
        <f>H1252 * Dashboard!$I$14 * Dashboard!$I$15 * (Dashboard!$D$12 / 365) * 'Lookups and Calculations'!$F$12</f>
        <v>0</v>
      </c>
    </row>
    <row r="1253" spans="1:14" x14ac:dyDescent="0.35">
      <c r="A1253" s="2">
        <v>1252</v>
      </c>
      <c r="B1253" s="11">
        <v>-0.25412681509366608</v>
      </c>
      <c r="C1253" s="11">
        <v>0.10340728271901559</v>
      </c>
      <c r="D1253" s="3">
        <f>B1253*Dashboard!$D$11*Dashboard!$D$10*SQRT(Dashboard!$D$12/365)</f>
        <v>-63095.054586984937</v>
      </c>
      <c r="E1253" s="3">
        <f>IF(Dashboard!$I$3,C1253*Dashboard!$E$11*Dashboard!$E$10*SQRT(Dashboard!$D$12/365),0)</f>
        <v>51348.285661576308</v>
      </c>
      <c r="F1253" s="3">
        <f>D1253+IF(Dashboard!$I$3,E1253,0)</f>
        <v>-11746.768925408629</v>
      </c>
      <c r="G1253" s="3">
        <f>IF(Dashboard!$I$4, ('Lookups and Calculations'!$F$9) / (1 - 'Lookups and Calculations'!$F$10), 'Lookups and Calculations'!$F$9)</f>
        <v>1951878.888340465</v>
      </c>
      <c r="H1253" s="12">
        <f t="shared" si="38"/>
        <v>0</v>
      </c>
      <c r="I1253" s="12">
        <f t="shared" si="39"/>
        <v>0</v>
      </c>
      <c r="J1253" s="13">
        <f>(1 - Dashboard!$I$9) * H1253 * Dashboard!$I$8 * 'Lookups and Calculations'!$F$12</f>
        <v>0</v>
      </c>
      <c r="K1253" s="12">
        <f>(1 - Dashboard!$I$11) * I1253 * Dashboard!$I$10 * 'Lookups and Calculations'!$F$12</f>
        <v>0</v>
      </c>
      <c r="L1253" s="12">
        <f>(H1253 - I1253) * Dashboard!$I$13 * (Dashboard!$D$12 / 365) * 'Lookups and Calculations'!$F$12</f>
        <v>0</v>
      </c>
      <c r="M1253" s="3">
        <f>(G1253*2) * Dashboard!$I$13 * (Dashboard!$D$12 / 365) * 'Lookups and Calculations'!$F$12</f>
        <v>1602.0878730267946</v>
      </c>
      <c r="N1253" s="12">
        <f>H1253 * Dashboard!$I$14 * Dashboard!$I$15 * (Dashboard!$D$12 / 365) * 'Lookups and Calculations'!$F$12</f>
        <v>0</v>
      </c>
    </row>
    <row r="1254" spans="1:14" x14ac:dyDescent="0.35">
      <c r="A1254" s="2">
        <v>1253</v>
      </c>
      <c r="B1254" s="11">
        <v>0.41415688189239852</v>
      </c>
      <c r="C1254" s="11">
        <v>0.27449216146927347</v>
      </c>
      <c r="D1254" s="3">
        <f>B1254*Dashboard!$D$11*Dashboard!$D$10*SQRT(Dashboard!$D$12/365)</f>
        <v>102827.60227780334</v>
      </c>
      <c r="E1254" s="3">
        <f>IF(Dashboard!$I$3,C1254*Dashboard!$E$11*Dashboard!$E$10*SQRT(Dashboard!$D$12/365),0)</f>
        <v>136302.79752429764</v>
      </c>
      <c r="F1254" s="3">
        <f>D1254+IF(Dashboard!$I$3,E1254,0)</f>
        <v>239130.39980210096</v>
      </c>
      <c r="G1254" s="3">
        <f>IF(Dashboard!$I$4, ('Lookups and Calculations'!$F$9) / (1 - 'Lookups and Calculations'!$F$10), 'Lookups and Calculations'!$F$9)</f>
        <v>1951878.888340465</v>
      </c>
      <c r="H1254" s="12">
        <f t="shared" si="38"/>
        <v>0</v>
      </c>
      <c r="I1254" s="12">
        <f t="shared" si="39"/>
        <v>0</v>
      </c>
      <c r="J1254" s="13">
        <f>(1 - Dashboard!$I$9) * H1254 * Dashboard!$I$8 * 'Lookups and Calculations'!$F$12</f>
        <v>0</v>
      </c>
      <c r="K1254" s="12">
        <f>(1 - Dashboard!$I$11) * I1254 * Dashboard!$I$10 * 'Lookups and Calculations'!$F$12</f>
        <v>0</v>
      </c>
      <c r="L1254" s="12">
        <f>(H1254 - I1254) * Dashboard!$I$13 * (Dashboard!$D$12 / 365) * 'Lookups and Calculations'!$F$12</f>
        <v>0</v>
      </c>
      <c r="M1254" s="3">
        <f>(G1254*2) * Dashboard!$I$13 * (Dashboard!$D$12 / 365) * 'Lookups and Calculations'!$F$12</f>
        <v>1602.0878730267946</v>
      </c>
      <c r="N1254" s="12">
        <f>H1254 * Dashboard!$I$14 * Dashboard!$I$15 * (Dashboard!$D$12 / 365) * 'Lookups and Calculations'!$F$12</f>
        <v>0</v>
      </c>
    </row>
    <row r="1255" spans="1:14" x14ac:dyDescent="0.35">
      <c r="A1255" s="2">
        <v>1254</v>
      </c>
      <c r="B1255" s="11">
        <v>-1.8051437294637256</v>
      </c>
      <c r="C1255" s="11">
        <v>-0.30282221029651613</v>
      </c>
      <c r="D1255" s="3">
        <f>B1255*Dashboard!$D$11*Dashboard!$D$10*SQRT(Dashboard!$D$12/365)</f>
        <v>-448184.27408334572</v>
      </c>
      <c r="E1255" s="3">
        <f>IF(Dashboard!$I$3,C1255*Dashboard!$E$11*Dashboard!$E$10*SQRT(Dashboard!$D$12/365),0)</f>
        <v>-150370.46666458881</v>
      </c>
      <c r="F1255" s="3">
        <f>D1255+IF(Dashboard!$I$3,E1255,0)</f>
        <v>-598554.74074793456</v>
      </c>
      <c r="G1255" s="3">
        <f>IF(Dashboard!$I$4, ('Lookups and Calculations'!$F$9) / (1 - 'Lookups and Calculations'!$F$10), 'Lookups and Calculations'!$F$9)</f>
        <v>1951878.888340465</v>
      </c>
      <c r="H1255" s="12">
        <f t="shared" si="38"/>
        <v>0</v>
      </c>
      <c r="I1255" s="12">
        <f t="shared" si="39"/>
        <v>0</v>
      </c>
      <c r="J1255" s="13">
        <f>(1 - Dashboard!$I$9) * H1255 * Dashboard!$I$8 * 'Lookups and Calculations'!$F$12</f>
        <v>0</v>
      </c>
      <c r="K1255" s="12">
        <f>(1 - Dashboard!$I$11) * I1255 * Dashboard!$I$10 * 'Lookups and Calculations'!$F$12</f>
        <v>0</v>
      </c>
      <c r="L1255" s="12">
        <f>(H1255 - I1255) * Dashboard!$I$13 * (Dashboard!$D$12 / 365) * 'Lookups and Calculations'!$F$12</f>
        <v>0</v>
      </c>
      <c r="M1255" s="3">
        <f>(G1255*2) * Dashboard!$I$13 * (Dashboard!$D$12 / 365) * 'Lookups and Calculations'!$F$12</f>
        <v>1602.0878730267946</v>
      </c>
      <c r="N1255" s="12">
        <f>H1255 * Dashboard!$I$14 * Dashboard!$I$15 * (Dashboard!$D$12 / 365) * 'Lookups and Calculations'!$F$12</f>
        <v>0</v>
      </c>
    </row>
    <row r="1256" spans="1:14" x14ac:dyDescent="0.35">
      <c r="A1256" s="2">
        <v>1255</v>
      </c>
      <c r="B1256" s="11">
        <v>-1.0399593258522302</v>
      </c>
      <c r="C1256" s="11">
        <v>-0.33635963606763525</v>
      </c>
      <c r="D1256" s="3">
        <f>B1256*Dashboard!$D$11*Dashboard!$D$10*SQRT(Dashboard!$D$12/365)</f>
        <v>-258202.93859467635</v>
      </c>
      <c r="E1256" s="3">
        <f>IF(Dashboard!$I$3,C1256*Dashboard!$E$11*Dashboard!$E$10*SQRT(Dashboard!$D$12/365),0)</f>
        <v>-167023.92929863461</v>
      </c>
      <c r="F1256" s="3">
        <f>D1256+IF(Dashboard!$I$3,E1256,0)</f>
        <v>-425226.86789331096</v>
      </c>
      <c r="G1256" s="3">
        <f>IF(Dashboard!$I$4, ('Lookups and Calculations'!$F$9) / (1 - 'Lookups and Calculations'!$F$10), 'Lookups and Calculations'!$F$9)</f>
        <v>1951878.888340465</v>
      </c>
      <c r="H1256" s="12">
        <f t="shared" si="38"/>
        <v>0</v>
      </c>
      <c r="I1256" s="12">
        <f t="shared" si="39"/>
        <v>0</v>
      </c>
      <c r="J1256" s="13">
        <f>(1 - Dashboard!$I$9) * H1256 * Dashboard!$I$8 * 'Lookups and Calculations'!$F$12</f>
        <v>0</v>
      </c>
      <c r="K1256" s="12">
        <f>(1 - Dashboard!$I$11) * I1256 * Dashboard!$I$10 * 'Lookups and Calculations'!$F$12</f>
        <v>0</v>
      </c>
      <c r="L1256" s="12">
        <f>(H1256 - I1256) * Dashboard!$I$13 * (Dashboard!$D$12 / 365) * 'Lookups and Calculations'!$F$12</f>
        <v>0</v>
      </c>
      <c r="M1256" s="3">
        <f>(G1256*2) * Dashboard!$I$13 * (Dashboard!$D$12 / 365) * 'Lookups and Calculations'!$F$12</f>
        <v>1602.0878730267946</v>
      </c>
      <c r="N1256" s="12">
        <f>H1256 * Dashboard!$I$14 * Dashboard!$I$15 * (Dashboard!$D$12 / 365) * 'Lookups and Calculations'!$F$12</f>
        <v>0</v>
      </c>
    </row>
    <row r="1257" spans="1:14" x14ac:dyDescent="0.35">
      <c r="A1257" s="2">
        <v>1256</v>
      </c>
      <c r="B1257" s="11">
        <v>-0.44661454246790433</v>
      </c>
      <c r="C1257" s="11">
        <v>-1.7825280436679622</v>
      </c>
      <c r="D1257" s="3">
        <f>B1257*Dashboard!$D$11*Dashboard!$D$10*SQRT(Dashboard!$D$12/365)</f>
        <v>-110886.24758456697</v>
      </c>
      <c r="E1257" s="3">
        <f>IF(Dashboard!$I$3,C1257*Dashboard!$E$11*Dashboard!$E$10*SQRT(Dashboard!$D$12/365),0)</f>
        <v>-885138.42332307878</v>
      </c>
      <c r="F1257" s="3">
        <f>D1257+IF(Dashboard!$I$3,E1257,0)</f>
        <v>-996024.67090764572</v>
      </c>
      <c r="G1257" s="3">
        <f>IF(Dashboard!$I$4, ('Lookups and Calculations'!$F$9) / (1 - 'Lookups and Calculations'!$F$10), 'Lookups and Calculations'!$F$9)</f>
        <v>1951878.888340465</v>
      </c>
      <c r="H1257" s="12">
        <f t="shared" si="38"/>
        <v>0</v>
      </c>
      <c r="I1257" s="12">
        <f t="shared" si="39"/>
        <v>0</v>
      </c>
      <c r="J1257" s="13">
        <f>(1 - Dashboard!$I$9) * H1257 * Dashboard!$I$8 * 'Lookups and Calculations'!$F$12</f>
        <v>0</v>
      </c>
      <c r="K1257" s="12">
        <f>(1 - Dashboard!$I$11) * I1257 * Dashboard!$I$10 * 'Lookups and Calculations'!$F$12</f>
        <v>0</v>
      </c>
      <c r="L1257" s="12">
        <f>(H1257 - I1257) * Dashboard!$I$13 * (Dashboard!$D$12 / 365) * 'Lookups and Calculations'!$F$12</f>
        <v>0</v>
      </c>
      <c r="M1257" s="3">
        <f>(G1257*2) * Dashboard!$I$13 * (Dashboard!$D$12 / 365) * 'Lookups and Calculations'!$F$12</f>
        <v>1602.0878730267946</v>
      </c>
      <c r="N1257" s="12">
        <f>H1257 * Dashboard!$I$14 * Dashboard!$I$15 * (Dashboard!$D$12 / 365) * 'Lookups and Calculations'!$F$12</f>
        <v>0</v>
      </c>
    </row>
    <row r="1258" spans="1:14" x14ac:dyDescent="0.35">
      <c r="A1258" s="2">
        <v>1257</v>
      </c>
      <c r="B1258" s="11">
        <v>0.96533142129814009</v>
      </c>
      <c r="C1258" s="11">
        <v>0.27838771324586831</v>
      </c>
      <c r="D1258" s="3">
        <f>B1258*Dashboard!$D$11*Dashboard!$D$10*SQRT(Dashboard!$D$12/365)</f>
        <v>239674.1906157702</v>
      </c>
      <c r="E1258" s="3">
        <f>IF(Dashboard!$I$3,C1258*Dashboard!$E$11*Dashboard!$E$10*SQRT(Dashboard!$D$12/365),0)</f>
        <v>138237.18647809682</v>
      </c>
      <c r="F1258" s="3">
        <f>D1258+IF(Dashboard!$I$3,E1258,0)</f>
        <v>377911.37709386705</v>
      </c>
      <c r="G1258" s="3">
        <f>IF(Dashboard!$I$4, ('Lookups and Calculations'!$F$9) / (1 - 'Lookups and Calculations'!$F$10), 'Lookups and Calculations'!$F$9)</f>
        <v>1951878.888340465</v>
      </c>
      <c r="H1258" s="12">
        <f t="shared" si="38"/>
        <v>0</v>
      </c>
      <c r="I1258" s="12">
        <f t="shared" si="39"/>
        <v>0</v>
      </c>
      <c r="J1258" s="13">
        <f>(1 - Dashboard!$I$9) * H1258 * Dashboard!$I$8 * 'Lookups and Calculations'!$F$12</f>
        <v>0</v>
      </c>
      <c r="K1258" s="12">
        <f>(1 - Dashboard!$I$11) * I1258 * Dashboard!$I$10 * 'Lookups and Calculations'!$F$12</f>
        <v>0</v>
      </c>
      <c r="L1258" s="12">
        <f>(H1258 - I1258) * Dashboard!$I$13 * (Dashboard!$D$12 / 365) * 'Lookups and Calculations'!$F$12</f>
        <v>0</v>
      </c>
      <c r="M1258" s="3">
        <f>(G1258*2) * Dashboard!$I$13 * (Dashboard!$D$12 / 365) * 'Lookups and Calculations'!$F$12</f>
        <v>1602.0878730267946</v>
      </c>
      <c r="N1258" s="12">
        <f>H1258 * Dashboard!$I$14 * Dashboard!$I$15 * (Dashboard!$D$12 / 365) * 'Lookups and Calculations'!$F$12</f>
        <v>0</v>
      </c>
    </row>
    <row r="1259" spans="1:14" x14ac:dyDescent="0.35">
      <c r="A1259" s="2">
        <v>1258</v>
      </c>
      <c r="B1259" s="11">
        <v>1.9924539512946708</v>
      </c>
      <c r="C1259" s="11">
        <v>-0.77330640128961825</v>
      </c>
      <c r="D1259" s="3">
        <f>B1259*Dashboard!$D$11*Dashboard!$D$10*SQRT(Dashboard!$D$12/365)</f>
        <v>494689.98685815756</v>
      </c>
      <c r="E1259" s="3">
        <f>IF(Dashboard!$I$3,C1259*Dashboard!$E$11*Dashboard!$E$10*SQRT(Dashboard!$D$12/365),0)</f>
        <v>-383995.75884071633</v>
      </c>
      <c r="F1259" s="3">
        <f>D1259+IF(Dashboard!$I$3,E1259,0)</f>
        <v>110694.22801744123</v>
      </c>
      <c r="G1259" s="3">
        <f>IF(Dashboard!$I$4, ('Lookups and Calculations'!$F$9) / (1 - 'Lookups and Calculations'!$F$10), 'Lookups and Calculations'!$F$9)</f>
        <v>1951878.888340465</v>
      </c>
      <c r="H1259" s="12">
        <f t="shared" si="38"/>
        <v>0</v>
      </c>
      <c r="I1259" s="12">
        <f t="shared" si="39"/>
        <v>0</v>
      </c>
      <c r="J1259" s="13">
        <f>(1 - Dashboard!$I$9) * H1259 * Dashboard!$I$8 * 'Lookups and Calculations'!$F$12</f>
        <v>0</v>
      </c>
      <c r="K1259" s="12">
        <f>(1 - Dashboard!$I$11) * I1259 * Dashboard!$I$10 * 'Lookups and Calculations'!$F$12</f>
        <v>0</v>
      </c>
      <c r="L1259" s="12">
        <f>(H1259 - I1259) * Dashboard!$I$13 * (Dashboard!$D$12 / 365) * 'Lookups and Calculations'!$F$12</f>
        <v>0</v>
      </c>
      <c r="M1259" s="3">
        <f>(G1259*2) * Dashboard!$I$13 * (Dashboard!$D$12 / 365) * 'Lookups and Calculations'!$F$12</f>
        <v>1602.0878730267946</v>
      </c>
      <c r="N1259" s="12">
        <f>H1259 * Dashboard!$I$14 * Dashboard!$I$15 * (Dashboard!$D$12 / 365) * 'Lookups and Calculations'!$F$12</f>
        <v>0</v>
      </c>
    </row>
    <row r="1260" spans="1:14" x14ac:dyDescent="0.35">
      <c r="A1260" s="2">
        <v>1259</v>
      </c>
      <c r="B1260" s="11">
        <v>-1.0563119359002591</v>
      </c>
      <c r="C1260" s="11">
        <v>-0.40434815836645954</v>
      </c>
      <c r="D1260" s="3">
        <f>B1260*Dashboard!$D$11*Dashboard!$D$10*SQRT(Dashboard!$D$12/365)</f>
        <v>-262262.99350560643</v>
      </c>
      <c r="E1260" s="3">
        <f>IF(Dashboard!$I$3,C1260*Dashboard!$E$11*Dashboard!$E$10*SQRT(Dashboard!$D$12/365),0)</f>
        <v>-200784.55014576286</v>
      </c>
      <c r="F1260" s="3">
        <f>D1260+IF(Dashboard!$I$3,E1260,0)</f>
        <v>-463047.54365136928</v>
      </c>
      <c r="G1260" s="3">
        <f>IF(Dashboard!$I$4, ('Lookups and Calculations'!$F$9) / (1 - 'Lookups and Calculations'!$F$10), 'Lookups and Calculations'!$F$9)</f>
        <v>1951878.888340465</v>
      </c>
      <c r="H1260" s="12">
        <f t="shared" si="38"/>
        <v>0</v>
      </c>
      <c r="I1260" s="12">
        <f t="shared" si="39"/>
        <v>0</v>
      </c>
      <c r="J1260" s="13">
        <f>(1 - Dashboard!$I$9) * H1260 * Dashboard!$I$8 * 'Lookups and Calculations'!$F$12</f>
        <v>0</v>
      </c>
      <c r="K1260" s="12">
        <f>(1 - Dashboard!$I$11) * I1260 * Dashboard!$I$10 * 'Lookups and Calculations'!$F$12</f>
        <v>0</v>
      </c>
      <c r="L1260" s="12">
        <f>(H1260 - I1260) * Dashboard!$I$13 * (Dashboard!$D$12 / 365) * 'Lookups and Calculations'!$F$12</f>
        <v>0</v>
      </c>
      <c r="M1260" s="3">
        <f>(G1260*2) * Dashboard!$I$13 * (Dashboard!$D$12 / 365) * 'Lookups and Calculations'!$F$12</f>
        <v>1602.0878730267946</v>
      </c>
      <c r="N1260" s="12">
        <f>H1260 * Dashboard!$I$14 * Dashboard!$I$15 * (Dashboard!$D$12 / 365) * 'Lookups and Calculations'!$F$12</f>
        <v>0</v>
      </c>
    </row>
    <row r="1261" spans="1:14" x14ac:dyDescent="0.35">
      <c r="A1261" s="2">
        <v>1260</v>
      </c>
      <c r="B1261" s="11">
        <v>-2.2142896824435985</v>
      </c>
      <c r="C1261" s="11">
        <v>0.38601856737298007</v>
      </c>
      <c r="D1261" s="3">
        <f>B1261*Dashboard!$D$11*Dashboard!$D$10*SQRT(Dashboard!$D$12/365)</f>
        <v>-549767.75407853676</v>
      </c>
      <c r="E1261" s="3">
        <f>IF(Dashboard!$I$3,C1261*Dashboard!$E$11*Dashboard!$E$10*SQRT(Dashboard!$D$12/365),0)</f>
        <v>191682.74368063695</v>
      </c>
      <c r="F1261" s="3">
        <f>D1261+IF(Dashboard!$I$3,E1261,0)</f>
        <v>-358085.01039789978</v>
      </c>
      <c r="G1261" s="3">
        <f>IF(Dashboard!$I$4, ('Lookups and Calculations'!$F$9) / (1 - 'Lookups and Calculations'!$F$10), 'Lookups and Calculations'!$F$9)</f>
        <v>1951878.888340465</v>
      </c>
      <c r="H1261" s="12">
        <f t="shared" si="38"/>
        <v>0</v>
      </c>
      <c r="I1261" s="12">
        <f t="shared" si="39"/>
        <v>0</v>
      </c>
      <c r="J1261" s="13">
        <f>(1 - Dashboard!$I$9) * H1261 * Dashboard!$I$8 * 'Lookups and Calculations'!$F$12</f>
        <v>0</v>
      </c>
      <c r="K1261" s="12">
        <f>(1 - Dashboard!$I$11) * I1261 * Dashboard!$I$10 * 'Lookups and Calculations'!$F$12</f>
        <v>0</v>
      </c>
      <c r="L1261" s="12">
        <f>(H1261 - I1261) * Dashboard!$I$13 * (Dashboard!$D$12 / 365) * 'Lookups and Calculations'!$F$12</f>
        <v>0</v>
      </c>
      <c r="M1261" s="3">
        <f>(G1261*2) * Dashboard!$I$13 * (Dashboard!$D$12 / 365) * 'Lookups and Calculations'!$F$12</f>
        <v>1602.0878730267946</v>
      </c>
      <c r="N1261" s="12">
        <f>H1261 * Dashboard!$I$14 * Dashboard!$I$15 * (Dashboard!$D$12 / 365) * 'Lookups and Calculations'!$F$12</f>
        <v>0</v>
      </c>
    </row>
    <row r="1262" spans="1:14" x14ac:dyDescent="0.35">
      <c r="A1262" s="2">
        <v>1261</v>
      </c>
      <c r="B1262" s="11">
        <v>-4.3129298732116454E-2</v>
      </c>
      <c r="C1262" s="11">
        <v>0.50542004137077623</v>
      </c>
      <c r="D1262" s="3">
        <f>B1262*Dashboard!$D$11*Dashboard!$D$10*SQRT(Dashboard!$D$12/365)</f>
        <v>-10708.218480597066</v>
      </c>
      <c r="E1262" s="3">
        <f>IF(Dashboard!$I$3,C1262*Dashboard!$E$11*Dashboard!$E$10*SQRT(Dashboard!$D$12/365),0)</f>
        <v>250973.16147366411</v>
      </c>
      <c r="F1262" s="3">
        <f>D1262+IF(Dashboard!$I$3,E1262,0)</f>
        <v>240264.94299306703</v>
      </c>
      <c r="G1262" s="3">
        <f>IF(Dashboard!$I$4, ('Lookups and Calculations'!$F$9) / (1 - 'Lookups and Calculations'!$F$10), 'Lookups and Calculations'!$F$9)</f>
        <v>1951878.888340465</v>
      </c>
      <c r="H1262" s="12">
        <f t="shared" si="38"/>
        <v>0</v>
      </c>
      <c r="I1262" s="12">
        <f t="shared" si="39"/>
        <v>0</v>
      </c>
      <c r="J1262" s="13">
        <f>(1 - Dashboard!$I$9) * H1262 * Dashboard!$I$8 * 'Lookups and Calculations'!$F$12</f>
        <v>0</v>
      </c>
      <c r="K1262" s="12">
        <f>(1 - Dashboard!$I$11) * I1262 * Dashboard!$I$10 * 'Lookups and Calculations'!$F$12</f>
        <v>0</v>
      </c>
      <c r="L1262" s="12">
        <f>(H1262 - I1262) * Dashboard!$I$13 * (Dashboard!$D$12 / 365) * 'Lookups and Calculations'!$F$12</f>
        <v>0</v>
      </c>
      <c r="M1262" s="3">
        <f>(G1262*2) * Dashboard!$I$13 * (Dashboard!$D$12 / 365) * 'Lookups and Calculations'!$F$12</f>
        <v>1602.0878730267946</v>
      </c>
      <c r="N1262" s="12">
        <f>H1262 * Dashboard!$I$14 * Dashboard!$I$15 * (Dashboard!$D$12 / 365) * 'Lookups and Calculations'!$F$12</f>
        <v>0</v>
      </c>
    </row>
    <row r="1263" spans="1:14" x14ac:dyDescent="0.35">
      <c r="A1263" s="2">
        <v>1262</v>
      </c>
      <c r="B1263" s="11">
        <v>-1.1523492776490087</v>
      </c>
      <c r="C1263" s="11">
        <v>-1.4074640273778225</v>
      </c>
      <c r="D1263" s="3">
        <f>B1263*Dashboard!$D$11*Dashboard!$D$10*SQRT(Dashboard!$D$12/365)</f>
        <v>-286107.3143727014</v>
      </c>
      <c r="E1263" s="3">
        <f>IF(Dashboard!$I$3,C1263*Dashboard!$E$11*Dashboard!$E$10*SQRT(Dashboard!$D$12/365),0)</f>
        <v>-698895.31023233419</v>
      </c>
      <c r="F1263" s="3">
        <f>D1263+IF(Dashboard!$I$3,E1263,0)</f>
        <v>-985002.62460503564</v>
      </c>
      <c r="G1263" s="3">
        <f>IF(Dashboard!$I$4, ('Lookups and Calculations'!$F$9) / (1 - 'Lookups and Calculations'!$F$10), 'Lookups and Calculations'!$F$9)</f>
        <v>1951878.888340465</v>
      </c>
      <c r="H1263" s="12">
        <f t="shared" si="38"/>
        <v>0</v>
      </c>
      <c r="I1263" s="12">
        <f t="shared" si="39"/>
        <v>0</v>
      </c>
      <c r="J1263" s="13">
        <f>(1 - Dashboard!$I$9) * H1263 * Dashboard!$I$8 * 'Lookups and Calculations'!$F$12</f>
        <v>0</v>
      </c>
      <c r="K1263" s="12">
        <f>(1 - Dashboard!$I$11) * I1263 * Dashboard!$I$10 * 'Lookups and Calculations'!$F$12</f>
        <v>0</v>
      </c>
      <c r="L1263" s="12">
        <f>(H1263 - I1263) * Dashboard!$I$13 * (Dashboard!$D$12 / 365) * 'Lookups and Calculations'!$F$12</f>
        <v>0</v>
      </c>
      <c r="M1263" s="3">
        <f>(G1263*2) * Dashboard!$I$13 * (Dashboard!$D$12 / 365) * 'Lookups and Calculations'!$F$12</f>
        <v>1602.0878730267946</v>
      </c>
      <c r="N1263" s="12">
        <f>H1263 * Dashboard!$I$14 * Dashboard!$I$15 * (Dashboard!$D$12 / 365) * 'Lookups and Calculations'!$F$12</f>
        <v>0</v>
      </c>
    </row>
    <row r="1264" spans="1:14" x14ac:dyDescent="0.35">
      <c r="A1264" s="2">
        <v>1263</v>
      </c>
      <c r="B1264" s="11">
        <v>-1.0117795262936471</v>
      </c>
      <c r="C1264" s="11">
        <v>-1.7419839138782482</v>
      </c>
      <c r="D1264" s="3">
        <f>B1264*Dashboard!$D$11*Dashboard!$D$10*SQRT(Dashboard!$D$12/365)</f>
        <v>-251206.40817838098</v>
      </c>
      <c r="E1264" s="3">
        <f>IF(Dashboard!$I$3,C1264*Dashboard!$E$11*Dashboard!$E$10*SQRT(Dashboard!$D$12/365),0)</f>
        <v>-865005.68698574312</v>
      </c>
      <c r="F1264" s="3">
        <f>D1264+IF(Dashboard!$I$3,E1264,0)</f>
        <v>-1116212.0951641242</v>
      </c>
      <c r="G1264" s="3">
        <f>IF(Dashboard!$I$4, ('Lookups and Calculations'!$F$9) / (1 - 'Lookups and Calculations'!$F$10), 'Lookups and Calculations'!$F$9)</f>
        <v>1951878.888340465</v>
      </c>
      <c r="H1264" s="12">
        <f t="shared" si="38"/>
        <v>0</v>
      </c>
      <c r="I1264" s="12">
        <f t="shared" si="39"/>
        <v>0</v>
      </c>
      <c r="J1264" s="13">
        <f>(1 - Dashboard!$I$9) * H1264 * Dashboard!$I$8 * 'Lookups and Calculations'!$F$12</f>
        <v>0</v>
      </c>
      <c r="K1264" s="12">
        <f>(1 - Dashboard!$I$11) * I1264 * Dashboard!$I$10 * 'Lookups and Calculations'!$F$12</f>
        <v>0</v>
      </c>
      <c r="L1264" s="12">
        <f>(H1264 - I1264) * Dashboard!$I$13 * (Dashboard!$D$12 / 365) * 'Lookups and Calculations'!$F$12</f>
        <v>0</v>
      </c>
      <c r="M1264" s="3">
        <f>(G1264*2) * Dashboard!$I$13 * (Dashboard!$D$12 / 365) * 'Lookups and Calculations'!$F$12</f>
        <v>1602.0878730267946</v>
      </c>
      <c r="N1264" s="12">
        <f>H1264 * Dashboard!$I$14 * Dashboard!$I$15 * (Dashboard!$D$12 / 365) * 'Lookups and Calculations'!$F$12</f>
        <v>0</v>
      </c>
    </row>
    <row r="1265" spans="1:14" x14ac:dyDescent="0.35">
      <c r="A1265" s="2">
        <v>1264</v>
      </c>
      <c r="B1265" s="11">
        <v>-0.72880362671581611</v>
      </c>
      <c r="C1265" s="11">
        <v>0.13153587378833184</v>
      </c>
      <c r="D1265" s="3">
        <f>B1265*Dashboard!$D$11*Dashboard!$D$10*SQRT(Dashboard!$D$12/365)</f>
        <v>-180948.65193143144</v>
      </c>
      <c r="E1265" s="3">
        <f>IF(Dashboard!$I$3,C1265*Dashboard!$E$11*Dashboard!$E$10*SQRT(Dashboard!$D$12/365),0)</f>
        <v>65315.918225808782</v>
      </c>
      <c r="F1265" s="3">
        <f>D1265+IF(Dashboard!$I$3,E1265,0)</f>
        <v>-115632.73370562265</v>
      </c>
      <c r="G1265" s="3">
        <f>IF(Dashboard!$I$4, ('Lookups and Calculations'!$F$9) / (1 - 'Lookups and Calculations'!$F$10), 'Lookups and Calculations'!$F$9)</f>
        <v>1951878.888340465</v>
      </c>
      <c r="H1265" s="12">
        <f t="shared" si="38"/>
        <v>0</v>
      </c>
      <c r="I1265" s="12">
        <f t="shared" si="39"/>
        <v>0</v>
      </c>
      <c r="J1265" s="13">
        <f>(1 - Dashboard!$I$9) * H1265 * Dashboard!$I$8 * 'Lookups and Calculations'!$F$12</f>
        <v>0</v>
      </c>
      <c r="K1265" s="12">
        <f>(1 - Dashboard!$I$11) * I1265 * Dashboard!$I$10 * 'Lookups and Calculations'!$F$12</f>
        <v>0</v>
      </c>
      <c r="L1265" s="12">
        <f>(H1265 - I1265) * Dashboard!$I$13 * (Dashboard!$D$12 / 365) * 'Lookups and Calculations'!$F$12</f>
        <v>0</v>
      </c>
      <c r="M1265" s="3">
        <f>(G1265*2) * Dashboard!$I$13 * (Dashboard!$D$12 / 365) * 'Lookups and Calculations'!$F$12</f>
        <v>1602.0878730267946</v>
      </c>
      <c r="N1265" s="12">
        <f>H1265 * Dashboard!$I$14 * Dashboard!$I$15 * (Dashboard!$D$12 / 365) * 'Lookups and Calculations'!$F$12</f>
        <v>0</v>
      </c>
    </row>
    <row r="1266" spans="1:14" x14ac:dyDescent="0.35">
      <c r="A1266" s="2">
        <v>1265</v>
      </c>
      <c r="B1266" s="11">
        <v>0.23654860337933609</v>
      </c>
      <c r="C1266" s="11">
        <v>-0.22602066166929766</v>
      </c>
      <c r="D1266" s="3">
        <f>B1266*Dashboard!$D$11*Dashboard!$D$10*SQRT(Dashboard!$D$12/365)</f>
        <v>58730.705129221358</v>
      </c>
      <c r="E1266" s="3">
        <f>IF(Dashboard!$I$3,C1266*Dashboard!$E$11*Dashboard!$E$10*SQRT(Dashboard!$D$12/365),0)</f>
        <v>-112233.61832598854</v>
      </c>
      <c r="F1266" s="3">
        <f>D1266+IF(Dashboard!$I$3,E1266,0)</f>
        <v>-53502.913196767186</v>
      </c>
      <c r="G1266" s="3">
        <f>IF(Dashboard!$I$4, ('Lookups and Calculations'!$F$9) / (1 - 'Lookups and Calculations'!$F$10), 'Lookups and Calculations'!$F$9)</f>
        <v>1951878.888340465</v>
      </c>
      <c r="H1266" s="12">
        <f t="shared" si="38"/>
        <v>0</v>
      </c>
      <c r="I1266" s="12">
        <f t="shared" si="39"/>
        <v>0</v>
      </c>
      <c r="J1266" s="13">
        <f>(1 - Dashboard!$I$9) * H1266 * Dashboard!$I$8 * 'Lookups and Calculations'!$F$12</f>
        <v>0</v>
      </c>
      <c r="K1266" s="12">
        <f>(1 - Dashboard!$I$11) * I1266 * Dashboard!$I$10 * 'Lookups and Calculations'!$F$12</f>
        <v>0</v>
      </c>
      <c r="L1266" s="12">
        <f>(H1266 - I1266) * Dashboard!$I$13 * (Dashboard!$D$12 / 365) * 'Lookups and Calculations'!$F$12</f>
        <v>0</v>
      </c>
      <c r="M1266" s="3">
        <f>(G1266*2) * Dashboard!$I$13 * (Dashboard!$D$12 / 365) * 'Lookups and Calculations'!$F$12</f>
        <v>1602.0878730267946</v>
      </c>
      <c r="N1266" s="12">
        <f>H1266 * Dashboard!$I$14 * Dashboard!$I$15 * (Dashboard!$D$12 / 365) * 'Lookups and Calculations'!$F$12</f>
        <v>0</v>
      </c>
    </row>
    <row r="1267" spans="1:14" x14ac:dyDescent="0.35">
      <c r="A1267" s="2">
        <v>1266</v>
      </c>
      <c r="B1267" s="11">
        <v>-0.45385728419730648</v>
      </c>
      <c r="C1267" s="11">
        <v>1.4211375504934511</v>
      </c>
      <c r="D1267" s="3">
        <f>B1267*Dashboard!$D$11*Dashboard!$D$10*SQRT(Dashboard!$D$12/365)</f>
        <v>-112684.48829603077</v>
      </c>
      <c r="E1267" s="3">
        <f>IF(Dashboard!$I$3,C1267*Dashboard!$E$11*Dashboard!$E$10*SQRT(Dashboard!$D$12/365),0)</f>
        <v>705685.08318139508</v>
      </c>
      <c r="F1267" s="3">
        <f>D1267+IF(Dashboard!$I$3,E1267,0)</f>
        <v>593000.59488536429</v>
      </c>
      <c r="G1267" s="3">
        <f>IF(Dashboard!$I$4, ('Lookups and Calculations'!$F$9) / (1 - 'Lookups and Calculations'!$F$10), 'Lookups and Calculations'!$F$9)</f>
        <v>1951878.888340465</v>
      </c>
      <c r="H1267" s="12">
        <f t="shared" si="38"/>
        <v>0</v>
      </c>
      <c r="I1267" s="12">
        <f t="shared" si="39"/>
        <v>0</v>
      </c>
      <c r="J1267" s="13">
        <f>(1 - Dashboard!$I$9) * H1267 * Dashboard!$I$8 * 'Lookups and Calculations'!$F$12</f>
        <v>0</v>
      </c>
      <c r="K1267" s="12">
        <f>(1 - Dashboard!$I$11) * I1267 * Dashboard!$I$10 * 'Lookups and Calculations'!$F$12</f>
        <v>0</v>
      </c>
      <c r="L1267" s="12">
        <f>(H1267 - I1267) * Dashboard!$I$13 * (Dashboard!$D$12 / 365) * 'Lookups and Calculations'!$F$12</f>
        <v>0</v>
      </c>
      <c r="M1267" s="3">
        <f>(G1267*2) * Dashboard!$I$13 * (Dashboard!$D$12 / 365) * 'Lookups and Calculations'!$F$12</f>
        <v>1602.0878730267946</v>
      </c>
      <c r="N1267" s="12">
        <f>H1267 * Dashboard!$I$14 * Dashboard!$I$15 * (Dashboard!$D$12 / 365) * 'Lookups and Calculations'!$F$12</f>
        <v>0</v>
      </c>
    </row>
    <row r="1268" spans="1:14" x14ac:dyDescent="0.35">
      <c r="A1268" s="2">
        <v>1267</v>
      </c>
      <c r="B1268" s="11">
        <v>0.82787266049833419</v>
      </c>
      <c r="C1268" s="11">
        <v>-1.2031264950509768</v>
      </c>
      <c r="D1268" s="3">
        <f>B1268*Dashboard!$D$11*Dashboard!$D$10*SQRT(Dashboard!$D$12/365)</f>
        <v>205545.68665239908</v>
      </c>
      <c r="E1268" s="3">
        <f>IF(Dashboard!$I$3,C1268*Dashboard!$E$11*Dashboard!$E$10*SQRT(Dashboard!$D$12/365),0)</f>
        <v>-597428.74322262965</v>
      </c>
      <c r="F1268" s="3">
        <f>D1268+IF(Dashboard!$I$3,E1268,0)</f>
        <v>-391883.05657023058</v>
      </c>
      <c r="G1268" s="3">
        <f>IF(Dashboard!$I$4, ('Lookups and Calculations'!$F$9) / (1 - 'Lookups and Calculations'!$F$10), 'Lookups and Calculations'!$F$9)</f>
        <v>1951878.888340465</v>
      </c>
      <c r="H1268" s="12">
        <f t="shared" si="38"/>
        <v>0</v>
      </c>
      <c r="I1268" s="12">
        <f t="shared" si="39"/>
        <v>0</v>
      </c>
      <c r="J1268" s="13">
        <f>(1 - Dashboard!$I$9) * H1268 * Dashboard!$I$8 * 'Lookups and Calculations'!$F$12</f>
        <v>0</v>
      </c>
      <c r="K1268" s="12">
        <f>(1 - Dashboard!$I$11) * I1268 * Dashboard!$I$10 * 'Lookups and Calculations'!$F$12</f>
        <v>0</v>
      </c>
      <c r="L1268" s="12">
        <f>(H1268 - I1268) * Dashboard!$I$13 * (Dashboard!$D$12 / 365) * 'Lookups and Calculations'!$F$12</f>
        <v>0</v>
      </c>
      <c r="M1268" s="3">
        <f>(G1268*2) * Dashboard!$I$13 * (Dashboard!$D$12 / 365) * 'Lookups and Calculations'!$F$12</f>
        <v>1602.0878730267946</v>
      </c>
      <c r="N1268" s="12">
        <f>H1268 * Dashboard!$I$14 * Dashboard!$I$15 * (Dashboard!$D$12 / 365) * 'Lookups and Calculations'!$F$12</f>
        <v>0</v>
      </c>
    </row>
    <row r="1269" spans="1:14" x14ac:dyDescent="0.35">
      <c r="A1269" s="2">
        <v>1268</v>
      </c>
      <c r="B1269" s="11">
        <v>7.0368969032104656E-2</v>
      </c>
      <c r="C1269" s="11">
        <v>0.30290041950095248</v>
      </c>
      <c r="D1269" s="3">
        <f>B1269*Dashboard!$D$11*Dashboard!$D$10*SQRT(Dashboard!$D$12/365)</f>
        <v>17471.331943754245</v>
      </c>
      <c r="E1269" s="3">
        <f>IF(Dashboard!$I$3,C1269*Dashboard!$E$11*Dashboard!$E$10*SQRT(Dashboard!$D$12/365),0)</f>
        <v>150409.30250346949</v>
      </c>
      <c r="F1269" s="3">
        <f>D1269+IF(Dashboard!$I$3,E1269,0)</f>
        <v>167880.63444722374</v>
      </c>
      <c r="G1269" s="3">
        <f>IF(Dashboard!$I$4, ('Lookups and Calculations'!$F$9) / (1 - 'Lookups and Calculations'!$F$10), 'Lookups and Calculations'!$F$9)</f>
        <v>1951878.888340465</v>
      </c>
      <c r="H1269" s="12">
        <f t="shared" si="38"/>
        <v>0</v>
      </c>
      <c r="I1269" s="12">
        <f t="shared" si="39"/>
        <v>0</v>
      </c>
      <c r="J1269" s="13">
        <f>(1 - Dashboard!$I$9) * H1269 * Dashboard!$I$8 * 'Lookups and Calculations'!$F$12</f>
        <v>0</v>
      </c>
      <c r="K1269" s="12">
        <f>(1 - Dashboard!$I$11) * I1269 * Dashboard!$I$10 * 'Lookups and Calculations'!$F$12</f>
        <v>0</v>
      </c>
      <c r="L1269" s="12">
        <f>(H1269 - I1269) * Dashboard!$I$13 * (Dashboard!$D$12 / 365) * 'Lookups and Calculations'!$F$12</f>
        <v>0</v>
      </c>
      <c r="M1269" s="3">
        <f>(G1269*2) * Dashboard!$I$13 * (Dashboard!$D$12 / 365) * 'Lookups and Calculations'!$F$12</f>
        <v>1602.0878730267946</v>
      </c>
      <c r="N1269" s="12">
        <f>H1269 * Dashboard!$I$14 * Dashboard!$I$15 * (Dashboard!$D$12 / 365) * 'Lookups and Calculations'!$F$12</f>
        <v>0</v>
      </c>
    </row>
    <row r="1270" spans="1:14" x14ac:dyDescent="0.35">
      <c r="A1270" s="2">
        <v>1269</v>
      </c>
      <c r="B1270" s="11">
        <v>-1.7691125701035755</v>
      </c>
      <c r="C1270" s="11">
        <v>0.36035977956301662</v>
      </c>
      <c r="D1270" s="3">
        <f>B1270*Dashboard!$D$11*Dashboard!$D$10*SQRT(Dashboard!$D$12/365)</f>
        <v>-439238.39418545656</v>
      </c>
      <c r="E1270" s="3">
        <f>IF(Dashboard!$I$3,C1270*Dashboard!$E$11*Dashboard!$E$10*SQRT(Dashboard!$D$12/365),0)</f>
        <v>178941.52534908228</v>
      </c>
      <c r="F1270" s="3">
        <f>D1270+IF(Dashboard!$I$3,E1270,0)</f>
        <v>-260296.86883637428</v>
      </c>
      <c r="G1270" s="3">
        <f>IF(Dashboard!$I$4, ('Lookups and Calculations'!$F$9) / (1 - 'Lookups and Calculations'!$F$10), 'Lookups and Calculations'!$F$9)</f>
        <v>1951878.888340465</v>
      </c>
      <c r="H1270" s="12">
        <f t="shared" si="38"/>
        <v>0</v>
      </c>
      <c r="I1270" s="12">
        <f t="shared" si="39"/>
        <v>0</v>
      </c>
      <c r="J1270" s="13">
        <f>(1 - Dashboard!$I$9) * H1270 * Dashboard!$I$8 * 'Lookups and Calculations'!$F$12</f>
        <v>0</v>
      </c>
      <c r="K1270" s="12">
        <f>(1 - Dashboard!$I$11) * I1270 * Dashboard!$I$10 * 'Lookups and Calculations'!$F$12</f>
        <v>0</v>
      </c>
      <c r="L1270" s="12">
        <f>(H1270 - I1270) * Dashboard!$I$13 * (Dashboard!$D$12 / 365) * 'Lookups and Calculations'!$F$12</f>
        <v>0</v>
      </c>
      <c r="M1270" s="3">
        <f>(G1270*2) * Dashboard!$I$13 * (Dashboard!$D$12 / 365) * 'Lookups and Calculations'!$F$12</f>
        <v>1602.0878730267946</v>
      </c>
      <c r="N1270" s="12">
        <f>H1270 * Dashboard!$I$14 * Dashboard!$I$15 * (Dashboard!$D$12 / 365) * 'Lookups and Calculations'!$F$12</f>
        <v>0</v>
      </c>
    </row>
    <row r="1271" spans="1:14" x14ac:dyDescent="0.35">
      <c r="A1271" s="2">
        <v>1270</v>
      </c>
      <c r="B1271" s="11">
        <v>-0.15150994757323902</v>
      </c>
      <c r="C1271" s="11">
        <v>0.41894379948415489</v>
      </c>
      <c r="D1271" s="3">
        <f>B1271*Dashboard!$D$11*Dashboard!$D$10*SQRT(Dashboard!$D$12/365)</f>
        <v>-37617.157438034599</v>
      </c>
      <c r="E1271" s="3">
        <f>IF(Dashboard!$I$3,C1271*Dashboard!$E$11*Dashboard!$E$10*SQRT(Dashboard!$D$12/365),0)</f>
        <v>208032.21326792176</v>
      </c>
      <c r="F1271" s="3">
        <f>D1271+IF(Dashboard!$I$3,E1271,0)</f>
        <v>170415.05582988716</v>
      </c>
      <c r="G1271" s="3">
        <f>IF(Dashboard!$I$4, ('Lookups and Calculations'!$F$9) / (1 - 'Lookups and Calculations'!$F$10), 'Lookups and Calculations'!$F$9)</f>
        <v>1951878.888340465</v>
      </c>
      <c r="H1271" s="12">
        <f t="shared" si="38"/>
        <v>0</v>
      </c>
      <c r="I1271" s="12">
        <f t="shared" si="39"/>
        <v>0</v>
      </c>
      <c r="J1271" s="13">
        <f>(1 - Dashboard!$I$9) * H1271 * Dashboard!$I$8 * 'Lookups and Calculations'!$F$12</f>
        <v>0</v>
      </c>
      <c r="K1271" s="12">
        <f>(1 - Dashboard!$I$11) * I1271 * Dashboard!$I$10 * 'Lookups and Calculations'!$F$12</f>
        <v>0</v>
      </c>
      <c r="L1271" s="12">
        <f>(H1271 - I1271) * Dashboard!$I$13 * (Dashboard!$D$12 / 365) * 'Lookups and Calculations'!$F$12</f>
        <v>0</v>
      </c>
      <c r="M1271" s="3">
        <f>(G1271*2) * Dashboard!$I$13 * (Dashboard!$D$12 / 365) * 'Lookups and Calculations'!$F$12</f>
        <v>1602.0878730267946</v>
      </c>
      <c r="N1271" s="12">
        <f>H1271 * Dashboard!$I$14 * Dashboard!$I$15 * (Dashboard!$D$12 / 365) * 'Lookups and Calculations'!$F$12</f>
        <v>0</v>
      </c>
    </row>
    <row r="1272" spans="1:14" x14ac:dyDescent="0.35">
      <c r="A1272" s="2">
        <v>1271</v>
      </c>
      <c r="B1272" s="11">
        <v>0.92563198517973411</v>
      </c>
      <c r="C1272" s="11">
        <v>0.82410328013550693</v>
      </c>
      <c r="D1272" s="3">
        <f>B1272*Dashboard!$D$11*Dashboard!$D$10*SQRT(Dashboard!$D$12/365)</f>
        <v>229817.54448403427</v>
      </c>
      <c r="E1272" s="3">
        <f>IF(Dashboard!$I$3,C1272*Dashboard!$E$11*Dashboard!$E$10*SQRT(Dashboard!$D$12/365),0)</f>
        <v>409219.63647400343</v>
      </c>
      <c r="F1272" s="3">
        <f>D1272+IF(Dashboard!$I$3,E1272,0)</f>
        <v>639037.18095803773</v>
      </c>
      <c r="G1272" s="3">
        <f>IF(Dashboard!$I$4, ('Lookups and Calculations'!$F$9) / (1 - 'Lookups and Calculations'!$F$10), 'Lookups and Calculations'!$F$9)</f>
        <v>1951878.888340465</v>
      </c>
      <c r="H1272" s="12">
        <f t="shared" si="38"/>
        <v>0</v>
      </c>
      <c r="I1272" s="12">
        <f t="shared" si="39"/>
        <v>0</v>
      </c>
      <c r="J1272" s="13">
        <f>(1 - Dashboard!$I$9) * H1272 * Dashboard!$I$8 * 'Lookups and Calculations'!$F$12</f>
        <v>0</v>
      </c>
      <c r="K1272" s="12">
        <f>(1 - Dashboard!$I$11) * I1272 * Dashboard!$I$10 * 'Lookups and Calculations'!$F$12</f>
        <v>0</v>
      </c>
      <c r="L1272" s="12">
        <f>(H1272 - I1272) * Dashboard!$I$13 * (Dashboard!$D$12 / 365) * 'Lookups and Calculations'!$F$12</f>
        <v>0</v>
      </c>
      <c r="M1272" s="3">
        <f>(G1272*2) * Dashboard!$I$13 * (Dashboard!$D$12 / 365) * 'Lookups and Calculations'!$F$12</f>
        <v>1602.0878730267946</v>
      </c>
      <c r="N1272" s="12">
        <f>H1272 * Dashboard!$I$14 * Dashboard!$I$15 * (Dashboard!$D$12 / 365) * 'Lookups and Calculations'!$F$12</f>
        <v>0</v>
      </c>
    </row>
    <row r="1273" spans="1:14" x14ac:dyDescent="0.35">
      <c r="A1273" s="2">
        <v>1272</v>
      </c>
      <c r="B1273" s="11">
        <v>0.54028764811107444</v>
      </c>
      <c r="C1273" s="11">
        <v>1.4680178272775826</v>
      </c>
      <c r="D1273" s="3">
        <f>B1273*Dashboard!$D$11*Dashboard!$D$10*SQRT(Dashboard!$D$12/365)</f>
        <v>134143.57173475475</v>
      </c>
      <c r="E1273" s="3">
        <f>IF(Dashboard!$I$3,C1273*Dashboard!$E$11*Dashboard!$E$10*SQRT(Dashboard!$D$12/365),0)</f>
        <v>728964.11905690888</v>
      </c>
      <c r="F1273" s="3">
        <f>D1273+IF(Dashboard!$I$3,E1273,0)</f>
        <v>863107.6907916636</v>
      </c>
      <c r="G1273" s="3">
        <f>IF(Dashboard!$I$4, ('Lookups and Calculations'!$F$9) / (1 - 'Lookups and Calculations'!$F$10), 'Lookups and Calculations'!$F$9)</f>
        <v>1951878.888340465</v>
      </c>
      <c r="H1273" s="12">
        <f t="shared" si="38"/>
        <v>0</v>
      </c>
      <c r="I1273" s="12">
        <f t="shared" si="39"/>
        <v>0</v>
      </c>
      <c r="J1273" s="13">
        <f>(1 - Dashboard!$I$9) * H1273 * Dashboard!$I$8 * 'Lookups and Calculations'!$F$12</f>
        <v>0</v>
      </c>
      <c r="K1273" s="12">
        <f>(1 - Dashboard!$I$11) * I1273 * Dashboard!$I$10 * 'Lookups and Calculations'!$F$12</f>
        <v>0</v>
      </c>
      <c r="L1273" s="12">
        <f>(H1273 - I1273) * Dashboard!$I$13 * (Dashboard!$D$12 / 365) * 'Lookups and Calculations'!$F$12</f>
        <v>0</v>
      </c>
      <c r="M1273" s="3">
        <f>(G1273*2) * Dashboard!$I$13 * (Dashboard!$D$12 / 365) * 'Lookups and Calculations'!$F$12</f>
        <v>1602.0878730267946</v>
      </c>
      <c r="N1273" s="12">
        <f>H1273 * Dashboard!$I$14 * Dashboard!$I$15 * (Dashboard!$D$12 / 365) * 'Lookups and Calculations'!$F$12</f>
        <v>0</v>
      </c>
    </row>
    <row r="1274" spans="1:14" x14ac:dyDescent="0.35">
      <c r="A1274" s="2">
        <v>1273</v>
      </c>
      <c r="B1274" s="11">
        <v>-1.393181079915107</v>
      </c>
      <c r="C1274" s="11">
        <v>-1.333143046796019</v>
      </c>
      <c r="D1274" s="3">
        <f>B1274*Dashboard!$D$11*Dashboard!$D$10*SQRT(Dashboard!$D$12/365)</f>
        <v>-345901.45968814462</v>
      </c>
      <c r="E1274" s="3">
        <f>IF(Dashboard!$I$3,C1274*Dashboard!$E$11*Dashboard!$E$10*SQRT(Dashboard!$D$12/365),0)</f>
        <v>-661990.22152661253</v>
      </c>
      <c r="F1274" s="3">
        <f>D1274+IF(Dashboard!$I$3,E1274,0)</f>
        <v>-1007891.6812147571</v>
      </c>
      <c r="G1274" s="3">
        <f>IF(Dashboard!$I$4, ('Lookups and Calculations'!$F$9) / (1 - 'Lookups and Calculations'!$F$10), 'Lookups and Calculations'!$F$9)</f>
        <v>1951878.888340465</v>
      </c>
      <c r="H1274" s="12">
        <f t="shared" si="38"/>
        <v>0</v>
      </c>
      <c r="I1274" s="12">
        <f t="shared" si="39"/>
        <v>0</v>
      </c>
      <c r="J1274" s="13">
        <f>(1 - Dashboard!$I$9) * H1274 * Dashboard!$I$8 * 'Lookups and Calculations'!$F$12</f>
        <v>0</v>
      </c>
      <c r="K1274" s="12">
        <f>(1 - Dashboard!$I$11) * I1274 * Dashboard!$I$10 * 'Lookups and Calculations'!$F$12</f>
        <v>0</v>
      </c>
      <c r="L1274" s="12">
        <f>(H1274 - I1274) * Dashboard!$I$13 * (Dashboard!$D$12 / 365) * 'Lookups and Calculations'!$F$12</f>
        <v>0</v>
      </c>
      <c r="M1274" s="3">
        <f>(G1274*2) * Dashboard!$I$13 * (Dashboard!$D$12 / 365) * 'Lookups and Calculations'!$F$12</f>
        <v>1602.0878730267946</v>
      </c>
      <c r="N1274" s="12">
        <f>H1274 * Dashboard!$I$14 * Dashboard!$I$15 * (Dashboard!$D$12 / 365) * 'Lookups and Calculations'!$F$12</f>
        <v>0</v>
      </c>
    </row>
    <row r="1275" spans="1:14" x14ac:dyDescent="0.35">
      <c r="A1275" s="2">
        <v>1274</v>
      </c>
      <c r="B1275" s="11">
        <v>1.0215078976204166</v>
      </c>
      <c r="C1275" s="11">
        <v>0.43260756529043065</v>
      </c>
      <c r="D1275" s="3">
        <f>B1275*Dashboard!$D$11*Dashboard!$D$10*SQRT(Dashboard!$D$12/365)</f>
        <v>253621.78539734447</v>
      </c>
      <c r="E1275" s="3">
        <f>IF(Dashboard!$I$3,C1275*Dashboard!$E$11*Dashboard!$E$10*SQRT(Dashboard!$D$12/365),0)</f>
        <v>214817.14109297629</v>
      </c>
      <c r="F1275" s="3">
        <f>D1275+IF(Dashboard!$I$3,E1275,0)</f>
        <v>468438.92649032077</v>
      </c>
      <c r="G1275" s="3">
        <f>IF(Dashboard!$I$4, ('Lookups and Calculations'!$F$9) / (1 - 'Lookups and Calculations'!$F$10), 'Lookups and Calculations'!$F$9)</f>
        <v>1951878.888340465</v>
      </c>
      <c r="H1275" s="12">
        <f t="shared" si="38"/>
        <v>0</v>
      </c>
      <c r="I1275" s="12">
        <f t="shared" si="39"/>
        <v>0</v>
      </c>
      <c r="J1275" s="13">
        <f>(1 - Dashboard!$I$9) * H1275 * Dashboard!$I$8 * 'Lookups and Calculations'!$F$12</f>
        <v>0</v>
      </c>
      <c r="K1275" s="12">
        <f>(1 - Dashboard!$I$11) * I1275 * Dashboard!$I$10 * 'Lookups and Calculations'!$F$12</f>
        <v>0</v>
      </c>
      <c r="L1275" s="12">
        <f>(H1275 - I1275) * Dashboard!$I$13 * (Dashboard!$D$12 / 365) * 'Lookups and Calculations'!$F$12</f>
        <v>0</v>
      </c>
      <c r="M1275" s="3">
        <f>(G1275*2) * Dashboard!$I$13 * (Dashboard!$D$12 / 365) * 'Lookups and Calculations'!$F$12</f>
        <v>1602.0878730267946</v>
      </c>
      <c r="N1275" s="12">
        <f>H1275 * Dashboard!$I$14 * Dashboard!$I$15 * (Dashboard!$D$12 / 365) * 'Lookups and Calculations'!$F$12</f>
        <v>0</v>
      </c>
    </row>
    <row r="1276" spans="1:14" x14ac:dyDescent="0.35">
      <c r="A1276" s="2">
        <v>1275</v>
      </c>
      <c r="B1276" s="11">
        <v>0.33835571375475992</v>
      </c>
      <c r="C1276" s="11">
        <v>-0.27508547530492516</v>
      </c>
      <c r="D1276" s="3">
        <f>B1276*Dashboard!$D$11*Dashboard!$D$10*SQRT(Dashboard!$D$12/365)</f>
        <v>84007.554343708951</v>
      </c>
      <c r="E1276" s="3">
        <f>IF(Dashboard!$I$3,C1276*Dashboard!$E$11*Dashboard!$E$10*SQRT(Dashboard!$D$12/365),0)</f>
        <v>-136597.41553880242</v>
      </c>
      <c r="F1276" s="3">
        <f>D1276+IF(Dashboard!$I$3,E1276,0)</f>
        <v>-52589.861195093472</v>
      </c>
      <c r="G1276" s="3">
        <f>IF(Dashboard!$I$4, ('Lookups and Calculations'!$F$9) / (1 - 'Lookups and Calculations'!$F$10), 'Lookups and Calculations'!$F$9)</f>
        <v>1951878.888340465</v>
      </c>
      <c r="H1276" s="12">
        <f t="shared" si="38"/>
        <v>0</v>
      </c>
      <c r="I1276" s="12">
        <f t="shared" si="39"/>
        <v>0</v>
      </c>
      <c r="J1276" s="13">
        <f>(1 - Dashboard!$I$9) * H1276 * Dashboard!$I$8 * 'Lookups and Calculations'!$F$12</f>
        <v>0</v>
      </c>
      <c r="K1276" s="12">
        <f>(1 - Dashboard!$I$11) * I1276 * Dashboard!$I$10 * 'Lookups and Calculations'!$F$12</f>
        <v>0</v>
      </c>
      <c r="L1276" s="12">
        <f>(H1276 - I1276) * Dashboard!$I$13 * (Dashboard!$D$12 / 365) * 'Lookups and Calculations'!$F$12</f>
        <v>0</v>
      </c>
      <c r="M1276" s="3">
        <f>(G1276*2) * Dashboard!$I$13 * (Dashboard!$D$12 / 365) * 'Lookups and Calculations'!$F$12</f>
        <v>1602.0878730267946</v>
      </c>
      <c r="N1276" s="12">
        <f>H1276 * Dashboard!$I$14 * Dashboard!$I$15 * (Dashboard!$D$12 / 365) * 'Lookups and Calculations'!$F$12</f>
        <v>0</v>
      </c>
    </row>
    <row r="1277" spans="1:14" x14ac:dyDescent="0.35">
      <c r="A1277" s="2">
        <v>1276</v>
      </c>
      <c r="B1277" s="11">
        <v>-0.4174715267620378</v>
      </c>
      <c r="C1277" s="11">
        <v>-0.63148375765353104</v>
      </c>
      <c r="D1277" s="3">
        <f>B1277*Dashboard!$D$11*Dashboard!$D$10*SQRT(Dashboard!$D$12/365)</f>
        <v>-103650.56816162505</v>
      </c>
      <c r="E1277" s="3">
        <f>IF(Dashboard!$I$3,C1277*Dashboard!$E$11*Dashboard!$E$10*SQRT(Dashboard!$D$12/365),0)</f>
        <v>-313571.80583448778</v>
      </c>
      <c r="F1277" s="3">
        <f>D1277+IF(Dashboard!$I$3,E1277,0)</f>
        <v>-417222.37399611284</v>
      </c>
      <c r="G1277" s="3">
        <f>IF(Dashboard!$I$4, ('Lookups and Calculations'!$F$9) / (1 - 'Lookups and Calculations'!$F$10), 'Lookups and Calculations'!$F$9)</f>
        <v>1951878.888340465</v>
      </c>
      <c r="H1277" s="12">
        <f t="shared" si="38"/>
        <v>0</v>
      </c>
      <c r="I1277" s="12">
        <f t="shared" si="39"/>
        <v>0</v>
      </c>
      <c r="J1277" s="13">
        <f>(1 - Dashboard!$I$9) * H1277 * Dashboard!$I$8 * 'Lookups and Calculations'!$F$12</f>
        <v>0</v>
      </c>
      <c r="K1277" s="12">
        <f>(1 - Dashboard!$I$11) * I1277 * Dashboard!$I$10 * 'Lookups and Calculations'!$F$12</f>
        <v>0</v>
      </c>
      <c r="L1277" s="12">
        <f>(H1277 - I1277) * Dashboard!$I$13 * (Dashboard!$D$12 / 365) * 'Lookups and Calculations'!$F$12</f>
        <v>0</v>
      </c>
      <c r="M1277" s="3">
        <f>(G1277*2) * Dashboard!$I$13 * (Dashboard!$D$12 / 365) * 'Lookups and Calculations'!$F$12</f>
        <v>1602.0878730267946</v>
      </c>
      <c r="N1277" s="12">
        <f>H1277 * Dashboard!$I$14 * Dashboard!$I$15 * (Dashboard!$D$12 / 365) * 'Lookups and Calculations'!$F$12</f>
        <v>0</v>
      </c>
    </row>
    <row r="1278" spans="1:14" x14ac:dyDescent="0.35">
      <c r="A1278" s="2">
        <v>1277</v>
      </c>
      <c r="B1278" s="11">
        <v>1.1666126374417833</v>
      </c>
      <c r="C1278" s="11">
        <v>0.83390114689663619</v>
      </c>
      <c r="D1278" s="3">
        <f>B1278*Dashboard!$D$11*Dashboard!$D$10*SQRT(Dashboard!$D$12/365)</f>
        <v>289648.64653942775</v>
      </c>
      <c r="E1278" s="3">
        <f>IF(Dashboard!$I$3,C1278*Dashboard!$E$11*Dashboard!$E$10*SQRT(Dashboard!$D$12/365),0)</f>
        <v>414084.89981035463</v>
      </c>
      <c r="F1278" s="3">
        <f>D1278+IF(Dashboard!$I$3,E1278,0)</f>
        <v>703733.54634978238</v>
      </c>
      <c r="G1278" s="3">
        <f>IF(Dashboard!$I$4, ('Lookups and Calculations'!$F$9) / (1 - 'Lookups and Calculations'!$F$10), 'Lookups and Calculations'!$F$9)</f>
        <v>1951878.888340465</v>
      </c>
      <c r="H1278" s="12">
        <f t="shared" si="38"/>
        <v>0</v>
      </c>
      <c r="I1278" s="12">
        <f t="shared" si="39"/>
        <v>0</v>
      </c>
      <c r="J1278" s="13">
        <f>(1 - Dashboard!$I$9) * H1278 * Dashboard!$I$8 * 'Lookups and Calculations'!$F$12</f>
        <v>0</v>
      </c>
      <c r="K1278" s="12">
        <f>(1 - Dashboard!$I$11) * I1278 * Dashboard!$I$10 * 'Lookups and Calculations'!$F$12</f>
        <v>0</v>
      </c>
      <c r="L1278" s="12">
        <f>(H1278 - I1278) * Dashboard!$I$13 * (Dashboard!$D$12 / 365) * 'Lookups and Calculations'!$F$12</f>
        <v>0</v>
      </c>
      <c r="M1278" s="3">
        <f>(G1278*2) * Dashboard!$I$13 * (Dashboard!$D$12 / 365) * 'Lookups and Calculations'!$F$12</f>
        <v>1602.0878730267946</v>
      </c>
      <c r="N1278" s="12">
        <f>H1278 * Dashboard!$I$14 * Dashboard!$I$15 * (Dashboard!$D$12 / 365) * 'Lookups and Calculations'!$F$12</f>
        <v>0</v>
      </c>
    </row>
    <row r="1279" spans="1:14" x14ac:dyDescent="0.35">
      <c r="A1279" s="2">
        <v>1278</v>
      </c>
      <c r="B1279" s="11">
        <v>1.5394370349267887</v>
      </c>
      <c r="C1279" s="11">
        <v>-0.64921916201457852</v>
      </c>
      <c r="D1279" s="3">
        <f>B1279*Dashboard!$D$11*Dashboard!$D$10*SQRT(Dashboard!$D$12/365)</f>
        <v>382214.14657139382</v>
      </c>
      <c r="E1279" s="3">
        <f>IF(Dashboard!$I$3,C1279*Dashboard!$E$11*Dashboard!$E$10*SQRT(Dashboard!$D$12/365),0)</f>
        <v>-322378.56088605599</v>
      </c>
      <c r="F1279" s="3">
        <f>D1279+IF(Dashboard!$I$3,E1279,0)</f>
        <v>59835.585685337835</v>
      </c>
      <c r="G1279" s="3">
        <f>IF(Dashboard!$I$4, ('Lookups and Calculations'!$F$9) / (1 - 'Lookups and Calculations'!$F$10), 'Lookups and Calculations'!$F$9)</f>
        <v>1951878.888340465</v>
      </c>
      <c r="H1279" s="12">
        <f t="shared" si="38"/>
        <v>0</v>
      </c>
      <c r="I1279" s="12">
        <f t="shared" si="39"/>
        <v>0</v>
      </c>
      <c r="J1279" s="13">
        <f>(1 - Dashboard!$I$9) * H1279 * Dashboard!$I$8 * 'Lookups and Calculations'!$F$12</f>
        <v>0</v>
      </c>
      <c r="K1279" s="12">
        <f>(1 - Dashboard!$I$11) * I1279 * Dashboard!$I$10 * 'Lookups and Calculations'!$F$12</f>
        <v>0</v>
      </c>
      <c r="L1279" s="12">
        <f>(H1279 - I1279) * Dashboard!$I$13 * (Dashboard!$D$12 / 365) * 'Lookups and Calculations'!$F$12</f>
        <v>0</v>
      </c>
      <c r="M1279" s="3">
        <f>(G1279*2) * Dashboard!$I$13 * (Dashboard!$D$12 / 365) * 'Lookups and Calculations'!$F$12</f>
        <v>1602.0878730267946</v>
      </c>
      <c r="N1279" s="12">
        <f>H1279 * Dashboard!$I$14 * Dashboard!$I$15 * (Dashboard!$D$12 / 365) * 'Lookups and Calculations'!$F$12</f>
        <v>0</v>
      </c>
    </row>
    <row r="1280" spans="1:14" x14ac:dyDescent="0.35">
      <c r="A1280" s="2">
        <v>1279</v>
      </c>
      <c r="B1280" s="11">
        <v>0.71611402991650597</v>
      </c>
      <c r="C1280" s="11">
        <v>0.81117666696713708</v>
      </c>
      <c r="D1280" s="3">
        <f>B1280*Dashboard!$D$11*Dashboard!$D$10*SQRT(Dashboard!$D$12/365)</f>
        <v>177798.05642090179</v>
      </c>
      <c r="E1280" s="3">
        <f>IF(Dashboard!$I$3,C1280*Dashboard!$E$11*Dashboard!$E$10*SQRT(Dashboard!$D$12/365),0)</f>
        <v>402800.75176730682</v>
      </c>
      <c r="F1280" s="3">
        <f>D1280+IF(Dashboard!$I$3,E1280,0)</f>
        <v>580598.80818820861</v>
      </c>
      <c r="G1280" s="3">
        <f>IF(Dashboard!$I$4, ('Lookups and Calculations'!$F$9) / (1 - 'Lookups and Calculations'!$F$10), 'Lookups and Calculations'!$F$9)</f>
        <v>1951878.888340465</v>
      </c>
      <c r="H1280" s="12">
        <f t="shared" si="38"/>
        <v>0</v>
      </c>
      <c r="I1280" s="12">
        <f t="shared" si="39"/>
        <v>0</v>
      </c>
      <c r="J1280" s="13">
        <f>(1 - Dashboard!$I$9) * H1280 * Dashboard!$I$8 * 'Lookups and Calculations'!$F$12</f>
        <v>0</v>
      </c>
      <c r="K1280" s="12">
        <f>(1 - Dashboard!$I$11) * I1280 * Dashboard!$I$10 * 'Lookups and Calculations'!$F$12</f>
        <v>0</v>
      </c>
      <c r="L1280" s="12">
        <f>(H1280 - I1280) * Dashboard!$I$13 * (Dashboard!$D$12 / 365) * 'Lookups and Calculations'!$F$12</f>
        <v>0</v>
      </c>
      <c r="M1280" s="3">
        <f>(G1280*2) * Dashboard!$I$13 * (Dashboard!$D$12 / 365) * 'Lookups and Calculations'!$F$12</f>
        <v>1602.0878730267946</v>
      </c>
      <c r="N1280" s="12">
        <f>H1280 * Dashboard!$I$14 * Dashboard!$I$15 * (Dashboard!$D$12 / 365) * 'Lookups and Calculations'!$F$12</f>
        <v>0</v>
      </c>
    </row>
    <row r="1281" spans="1:14" x14ac:dyDescent="0.35">
      <c r="A1281" s="2">
        <v>1280</v>
      </c>
      <c r="B1281" s="11">
        <v>-0.62975561499670651</v>
      </c>
      <c r="C1281" s="11">
        <v>0.27571333906939532</v>
      </c>
      <c r="D1281" s="3">
        <f>B1281*Dashboard!$D$11*Dashboard!$D$10*SQRT(Dashboard!$D$12/365)</f>
        <v>-156356.83660550401</v>
      </c>
      <c r="E1281" s="3">
        <f>IF(Dashboard!$I$3,C1281*Dashboard!$E$11*Dashboard!$E$10*SQRT(Dashboard!$D$12/365),0)</f>
        <v>136909.18978803174</v>
      </c>
      <c r="F1281" s="3">
        <f>D1281+IF(Dashboard!$I$3,E1281,0)</f>
        <v>-19447.646817472269</v>
      </c>
      <c r="G1281" s="3">
        <f>IF(Dashboard!$I$4, ('Lookups and Calculations'!$F$9) / (1 - 'Lookups and Calculations'!$F$10), 'Lookups and Calculations'!$F$9)</f>
        <v>1951878.888340465</v>
      </c>
      <c r="H1281" s="12">
        <f t="shared" si="38"/>
        <v>0</v>
      </c>
      <c r="I1281" s="12">
        <f t="shared" si="39"/>
        <v>0</v>
      </c>
      <c r="J1281" s="13">
        <f>(1 - Dashboard!$I$9) * H1281 * Dashboard!$I$8 * 'Lookups and Calculations'!$F$12</f>
        <v>0</v>
      </c>
      <c r="K1281" s="12">
        <f>(1 - Dashboard!$I$11) * I1281 * Dashboard!$I$10 * 'Lookups and Calculations'!$F$12</f>
        <v>0</v>
      </c>
      <c r="L1281" s="12">
        <f>(H1281 - I1281) * Dashboard!$I$13 * (Dashboard!$D$12 / 365) * 'Lookups and Calculations'!$F$12</f>
        <v>0</v>
      </c>
      <c r="M1281" s="3">
        <f>(G1281*2) * Dashboard!$I$13 * (Dashboard!$D$12 / 365) * 'Lookups and Calculations'!$F$12</f>
        <v>1602.0878730267946</v>
      </c>
      <c r="N1281" s="12">
        <f>H1281 * Dashboard!$I$14 * Dashboard!$I$15 * (Dashboard!$D$12 / 365) * 'Lookups and Calculations'!$F$12</f>
        <v>0</v>
      </c>
    </row>
    <row r="1282" spans="1:14" x14ac:dyDescent="0.35">
      <c r="A1282" s="2">
        <v>1281</v>
      </c>
      <c r="B1282" s="11">
        <v>1.9341049267383532</v>
      </c>
      <c r="C1282" s="11">
        <v>0.31665722918893097</v>
      </c>
      <c r="D1282" s="3">
        <f>B1282*Dashboard!$D$11*Dashboard!$D$10*SQRT(Dashboard!$D$12/365)</f>
        <v>480202.98796305375</v>
      </c>
      <c r="E1282" s="3">
        <f>IF(Dashboard!$I$3,C1282*Dashboard!$E$11*Dashboard!$E$10*SQRT(Dashboard!$D$12/365),0)</f>
        <v>157240.43252716138</v>
      </c>
      <c r="F1282" s="3">
        <f>D1282+IF(Dashboard!$I$3,E1282,0)</f>
        <v>637443.42049021507</v>
      </c>
      <c r="G1282" s="3">
        <f>IF(Dashboard!$I$4, ('Lookups and Calculations'!$F$9) / (1 - 'Lookups and Calculations'!$F$10), 'Lookups and Calculations'!$F$9)</f>
        <v>1951878.888340465</v>
      </c>
      <c r="H1282" s="12">
        <f t="shared" si="38"/>
        <v>0</v>
      </c>
      <c r="I1282" s="12">
        <f t="shared" si="39"/>
        <v>0</v>
      </c>
      <c r="J1282" s="13">
        <f>(1 - Dashboard!$I$9) * H1282 * Dashboard!$I$8 * 'Lookups and Calculations'!$F$12</f>
        <v>0</v>
      </c>
      <c r="K1282" s="12">
        <f>(1 - Dashboard!$I$11) * I1282 * Dashboard!$I$10 * 'Lookups and Calculations'!$F$12</f>
        <v>0</v>
      </c>
      <c r="L1282" s="12">
        <f>(H1282 - I1282) * Dashboard!$I$13 * (Dashboard!$D$12 / 365) * 'Lookups and Calculations'!$F$12</f>
        <v>0</v>
      </c>
      <c r="M1282" s="3">
        <f>(G1282*2) * Dashboard!$I$13 * (Dashboard!$D$12 / 365) * 'Lookups and Calculations'!$F$12</f>
        <v>1602.0878730267946</v>
      </c>
      <c r="N1282" s="12">
        <f>H1282 * Dashboard!$I$14 * Dashboard!$I$15 * (Dashboard!$D$12 / 365) * 'Lookups and Calculations'!$F$12</f>
        <v>0</v>
      </c>
    </row>
    <row r="1283" spans="1:14" x14ac:dyDescent="0.35">
      <c r="A1283" s="2">
        <v>1282</v>
      </c>
      <c r="B1283" s="11">
        <v>0.31456095211954221</v>
      </c>
      <c r="C1283" s="11">
        <v>-0.8114902024887064</v>
      </c>
      <c r="D1283" s="3">
        <f>B1283*Dashboard!$D$11*Dashboard!$D$10*SQRT(Dashboard!$D$12/365)</f>
        <v>78099.748889550188</v>
      </c>
      <c r="E1283" s="3">
        <f>IF(Dashboard!$I$3,C1283*Dashboard!$E$11*Dashboard!$E$10*SQRT(Dashboard!$D$12/365),0)</f>
        <v>-402956.44207366882</v>
      </c>
      <c r="F1283" s="3">
        <f>D1283+IF(Dashboard!$I$3,E1283,0)</f>
        <v>-324856.6931841186</v>
      </c>
      <c r="G1283" s="3">
        <f>IF(Dashboard!$I$4, ('Lookups and Calculations'!$F$9) / (1 - 'Lookups and Calculations'!$F$10), 'Lookups and Calculations'!$F$9)</f>
        <v>1951878.888340465</v>
      </c>
      <c r="H1283" s="12">
        <f t="shared" ref="H1283:H1346" si="40">MAX(0,F1283-G1283)</f>
        <v>0</v>
      </c>
      <c r="I1283" s="12">
        <f t="shared" ref="I1283:I1346" si="41">MAX(0,-F1283-G1283)</f>
        <v>0</v>
      </c>
      <c r="J1283" s="13">
        <f>(1 - Dashboard!$I$9) * H1283 * Dashboard!$I$8 * 'Lookups and Calculations'!$F$12</f>
        <v>0</v>
      </c>
      <c r="K1283" s="12">
        <f>(1 - Dashboard!$I$11) * I1283 * Dashboard!$I$10 * 'Lookups and Calculations'!$F$12</f>
        <v>0</v>
      </c>
      <c r="L1283" s="12">
        <f>(H1283 - I1283) * Dashboard!$I$13 * (Dashboard!$D$12 / 365) * 'Lookups and Calculations'!$F$12</f>
        <v>0</v>
      </c>
      <c r="M1283" s="3">
        <f>(G1283*2) * Dashboard!$I$13 * (Dashboard!$D$12 / 365) * 'Lookups and Calculations'!$F$12</f>
        <v>1602.0878730267946</v>
      </c>
      <c r="N1283" s="12">
        <f>H1283 * Dashboard!$I$14 * Dashboard!$I$15 * (Dashboard!$D$12 / 365) * 'Lookups and Calculations'!$F$12</f>
        <v>0</v>
      </c>
    </row>
    <row r="1284" spans="1:14" x14ac:dyDescent="0.35">
      <c r="A1284" s="2">
        <v>1283</v>
      </c>
      <c r="B1284" s="11">
        <v>-0.27237895431335768</v>
      </c>
      <c r="C1284" s="11">
        <v>1.7462864210202318</v>
      </c>
      <c r="D1284" s="3">
        <f>B1284*Dashboard!$D$11*Dashboard!$D$10*SQRT(Dashboard!$D$12/365)</f>
        <v>-67626.727956327042</v>
      </c>
      <c r="E1284" s="3">
        <f>IF(Dashboard!$I$3,C1284*Dashboard!$E$11*Dashboard!$E$10*SQRT(Dashboard!$D$12/365),0)</f>
        <v>867142.15513361862</v>
      </c>
      <c r="F1284" s="3">
        <f>D1284+IF(Dashboard!$I$3,E1284,0)</f>
        <v>799515.4271772916</v>
      </c>
      <c r="G1284" s="3">
        <f>IF(Dashboard!$I$4, ('Lookups and Calculations'!$F$9) / (1 - 'Lookups and Calculations'!$F$10), 'Lookups and Calculations'!$F$9)</f>
        <v>1951878.888340465</v>
      </c>
      <c r="H1284" s="12">
        <f t="shared" si="40"/>
        <v>0</v>
      </c>
      <c r="I1284" s="12">
        <f t="shared" si="41"/>
        <v>0</v>
      </c>
      <c r="J1284" s="13">
        <f>(1 - Dashboard!$I$9) * H1284 * Dashboard!$I$8 * 'Lookups and Calculations'!$F$12</f>
        <v>0</v>
      </c>
      <c r="K1284" s="12">
        <f>(1 - Dashboard!$I$11) * I1284 * Dashboard!$I$10 * 'Lookups and Calculations'!$F$12</f>
        <v>0</v>
      </c>
      <c r="L1284" s="12">
        <f>(H1284 - I1284) * Dashboard!$I$13 * (Dashboard!$D$12 / 365) * 'Lookups and Calculations'!$F$12</f>
        <v>0</v>
      </c>
      <c r="M1284" s="3">
        <f>(G1284*2) * Dashboard!$I$13 * (Dashboard!$D$12 / 365) * 'Lookups and Calculations'!$F$12</f>
        <v>1602.0878730267946</v>
      </c>
      <c r="N1284" s="12">
        <f>H1284 * Dashboard!$I$14 * Dashboard!$I$15 * (Dashboard!$D$12 / 365) * 'Lookups and Calculations'!$F$12</f>
        <v>0</v>
      </c>
    </row>
    <row r="1285" spans="1:14" x14ac:dyDescent="0.35">
      <c r="A1285" s="2">
        <v>1284</v>
      </c>
      <c r="B1285" s="11">
        <v>-1.3513855342612504</v>
      </c>
      <c r="C1285" s="11">
        <v>0.38856175255348763</v>
      </c>
      <c r="D1285" s="3">
        <f>B1285*Dashboard!$D$11*Dashboard!$D$10*SQRT(Dashboard!$D$12/365)</f>
        <v>-335524.38777800038</v>
      </c>
      <c r="E1285" s="3">
        <f>IF(Dashboard!$I$3,C1285*Dashboard!$E$11*Dashboard!$E$10*SQRT(Dashboard!$D$12/365),0)</f>
        <v>192945.59669935354</v>
      </c>
      <c r="F1285" s="3">
        <f>D1285+IF(Dashboard!$I$3,E1285,0)</f>
        <v>-142578.79107864684</v>
      </c>
      <c r="G1285" s="3">
        <f>IF(Dashboard!$I$4, ('Lookups and Calculations'!$F$9) / (1 - 'Lookups and Calculations'!$F$10), 'Lookups and Calculations'!$F$9)</f>
        <v>1951878.888340465</v>
      </c>
      <c r="H1285" s="12">
        <f t="shared" si="40"/>
        <v>0</v>
      </c>
      <c r="I1285" s="12">
        <f t="shared" si="41"/>
        <v>0</v>
      </c>
      <c r="J1285" s="13">
        <f>(1 - Dashboard!$I$9) * H1285 * Dashboard!$I$8 * 'Lookups and Calculations'!$F$12</f>
        <v>0</v>
      </c>
      <c r="K1285" s="12">
        <f>(1 - Dashboard!$I$11) * I1285 * Dashboard!$I$10 * 'Lookups and Calculations'!$F$12</f>
        <v>0</v>
      </c>
      <c r="L1285" s="12">
        <f>(H1285 - I1285) * Dashboard!$I$13 * (Dashboard!$D$12 / 365) * 'Lookups and Calculations'!$F$12</f>
        <v>0</v>
      </c>
      <c r="M1285" s="3">
        <f>(G1285*2) * Dashboard!$I$13 * (Dashboard!$D$12 / 365) * 'Lookups and Calculations'!$F$12</f>
        <v>1602.0878730267946</v>
      </c>
      <c r="N1285" s="12">
        <f>H1285 * Dashboard!$I$14 * Dashboard!$I$15 * (Dashboard!$D$12 / 365) * 'Lookups and Calculations'!$F$12</f>
        <v>0</v>
      </c>
    </row>
    <row r="1286" spans="1:14" x14ac:dyDescent="0.35">
      <c r="A1286" s="2">
        <v>1285</v>
      </c>
      <c r="B1286" s="11">
        <v>0.85317039139705297</v>
      </c>
      <c r="C1286" s="11">
        <v>0.7140001001301205</v>
      </c>
      <c r="D1286" s="3">
        <f>B1286*Dashboard!$D$11*Dashboard!$D$10*SQRT(Dashboard!$D$12/365)</f>
        <v>211826.65197041639</v>
      </c>
      <c r="E1286" s="3">
        <f>IF(Dashboard!$I$3,C1286*Dashboard!$E$11*Dashboard!$E$10*SQRT(Dashboard!$D$12/365),0)</f>
        <v>354546.4123982208</v>
      </c>
      <c r="F1286" s="3">
        <f>D1286+IF(Dashboard!$I$3,E1286,0)</f>
        <v>566373.06436863716</v>
      </c>
      <c r="G1286" s="3">
        <f>IF(Dashboard!$I$4, ('Lookups and Calculations'!$F$9) / (1 - 'Lookups and Calculations'!$F$10), 'Lookups and Calculations'!$F$9)</f>
        <v>1951878.888340465</v>
      </c>
      <c r="H1286" s="12">
        <f t="shared" si="40"/>
        <v>0</v>
      </c>
      <c r="I1286" s="12">
        <f t="shared" si="41"/>
        <v>0</v>
      </c>
      <c r="J1286" s="13">
        <f>(1 - Dashboard!$I$9) * H1286 * Dashboard!$I$8 * 'Lookups and Calculations'!$F$12</f>
        <v>0</v>
      </c>
      <c r="K1286" s="12">
        <f>(1 - Dashboard!$I$11) * I1286 * Dashboard!$I$10 * 'Lookups and Calculations'!$F$12</f>
        <v>0</v>
      </c>
      <c r="L1286" s="12">
        <f>(H1286 - I1286) * Dashboard!$I$13 * (Dashboard!$D$12 / 365) * 'Lookups and Calculations'!$F$12</f>
        <v>0</v>
      </c>
      <c r="M1286" s="3">
        <f>(G1286*2) * Dashboard!$I$13 * (Dashboard!$D$12 / 365) * 'Lookups and Calculations'!$F$12</f>
        <v>1602.0878730267946</v>
      </c>
      <c r="N1286" s="12">
        <f>H1286 * Dashboard!$I$14 * Dashboard!$I$15 * (Dashboard!$D$12 / 365) * 'Lookups and Calculations'!$F$12</f>
        <v>0</v>
      </c>
    </row>
    <row r="1287" spans="1:14" x14ac:dyDescent="0.35">
      <c r="A1287" s="2">
        <v>1286</v>
      </c>
      <c r="B1287" s="11">
        <v>0.9412568812914307</v>
      </c>
      <c r="C1287" s="11">
        <v>-0.68798196594776329</v>
      </c>
      <c r="D1287" s="3">
        <f>B1287*Dashboard!$D$11*Dashboard!$D$10*SQRT(Dashboard!$D$12/365)</f>
        <v>233696.92129328643</v>
      </c>
      <c r="E1287" s="3">
        <f>IF(Dashboard!$I$3,C1287*Dashboard!$E$11*Dashboard!$E$10*SQRT(Dashboard!$D$12/365),0)</f>
        <v>-341626.75576236163</v>
      </c>
      <c r="F1287" s="3">
        <f>D1287+IF(Dashboard!$I$3,E1287,0)</f>
        <v>-107929.8344690752</v>
      </c>
      <c r="G1287" s="3">
        <f>IF(Dashboard!$I$4, ('Lookups and Calculations'!$F$9) / (1 - 'Lookups and Calculations'!$F$10), 'Lookups and Calculations'!$F$9)</f>
        <v>1951878.888340465</v>
      </c>
      <c r="H1287" s="12">
        <f t="shared" si="40"/>
        <v>0</v>
      </c>
      <c r="I1287" s="12">
        <f t="shared" si="41"/>
        <v>0</v>
      </c>
      <c r="J1287" s="13">
        <f>(1 - Dashboard!$I$9) * H1287 * Dashboard!$I$8 * 'Lookups and Calculations'!$F$12</f>
        <v>0</v>
      </c>
      <c r="K1287" s="12">
        <f>(1 - Dashboard!$I$11) * I1287 * Dashboard!$I$10 * 'Lookups and Calculations'!$F$12</f>
        <v>0</v>
      </c>
      <c r="L1287" s="12">
        <f>(H1287 - I1287) * Dashboard!$I$13 * (Dashboard!$D$12 / 365) * 'Lookups and Calculations'!$F$12</f>
        <v>0</v>
      </c>
      <c r="M1287" s="3">
        <f>(G1287*2) * Dashboard!$I$13 * (Dashboard!$D$12 / 365) * 'Lookups and Calculations'!$F$12</f>
        <v>1602.0878730267946</v>
      </c>
      <c r="N1287" s="12">
        <f>H1287 * Dashboard!$I$14 * Dashboard!$I$15 * (Dashboard!$D$12 / 365) * 'Lookups and Calculations'!$F$12</f>
        <v>0</v>
      </c>
    </row>
    <row r="1288" spans="1:14" x14ac:dyDescent="0.35">
      <c r="A1288" s="2">
        <v>1287</v>
      </c>
      <c r="B1288" s="11">
        <v>0.995187567774517</v>
      </c>
      <c r="C1288" s="11">
        <v>-0.15138284728779589</v>
      </c>
      <c r="D1288" s="3">
        <f>B1288*Dashboard!$D$11*Dashboard!$D$10*SQRT(Dashboard!$D$12/365)</f>
        <v>247086.92740621752</v>
      </c>
      <c r="E1288" s="3">
        <f>IF(Dashboard!$I$3,C1288*Dashboard!$E$11*Dashboard!$E$10*SQRT(Dashboard!$D$12/365),0)</f>
        <v>-75171.20150926373</v>
      </c>
      <c r="F1288" s="3">
        <f>D1288+IF(Dashboard!$I$3,E1288,0)</f>
        <v>171915.72589695378</v>
      </c>
      <c r="G1288" s="3">
        <f>IF(Dashboard!$I$4, ('Lookups and Calculations'!$F$9) / (1 - 'Lookups and Calculations'!$F$10), 'Lookups and Calculations'!$F$9)</f>
        <v>1951878.888340465</v>
      </c>
      <c r="H1288" s="12">
        <f t="shared" si="40"/>
        <v>0</v>
      </c>
      <c r="I1288" s="12">
        <f t="shared" si="41"/>
        <v>0</v>
      </c>
      <c r="J1288" s="13">
        <f>(1 - Dashboard!$I$9) * H1288 * Dashboard!$I$8 * 'Lookups and Calculations'!$F$12</f>
        <v>0</v>
      </c>
      <c r="K1288" s="12">
        <f>(1 - Dashboard!$I$11) * I1288 * Dashboard!$I$10 * 'Lookups and Calculations'!$F$12</f>
        <v>0</v>
      </c>
      <c r="L1288" s="12">
        <f>(H1288 - I1288) * Dashboard!$I$13 * (Dashboard!$D$12 / 365) * 'Lookups and Calculations'!$F$12</f>
        <v>0</v>
      </c>
      <c r="M1288" s="3">
        <f>(G1288*2) * Dashboard!$I$13 * (Dashboard!$D$12 / 365) * 'Lookups and Calculations'!$F$12</f>
        <v>1602.0878730267946</v>
      </c>
      <c r="N1288" s="12">
        <f>H1288 * Dashboard!$I$14 * Dashboard!$I$15 * (Dashboard!$D$12 / 365) * 'Lookups and Calculations'!$F$12</f>
        <v>0</v>
      </c>
    </row>
    <row r="1289" spans="1:14" x14ac:dyDescent="0.35">
      <c r="A1289" s="2">
        <v>1288</v>
      </c>
      <c r="B1289" s="11">
        <v>0.46594312279955113</v>
      </c>
      <c r="C1289" s="11">
        <v>-0.57475872789037286</v>
      </c>
      <c r="D1289" s="3">
        <f>B1289*Dashboard!$D$11*Dashboard!$D$10*SQRT(Dashboard!$D$12/365)</f>
        <v>115685.18165480542</v>
      </c>
      <c r="E1289" s="3">
        <f>IF(Dashboard!$I$3,C1289*Dashboard!$E$11*Dashboard!$E$10*SQRT(Dashboard!$D$12/365),0)</f>
        <v>-285404.22463660722</v>
      </c>
      <c r="F1289" s="3">
        <f>D1289+IF(Dashboard!$I$3,E1289,0)</f>
        <v>-169719.04298180179</v>
      </c>
      <c r="G1289" s="3">
        <f>IF(Dashboard!$I$4, ('Lookups and Calculations'!$F$9) / (1 - 'Lookups and Calculations'!$F$10), 'Lookups and Calculations'!$F$9)</f>
        <v>1951878.888340465</v>
      </c>
      <c r="H1289" s="12">
        <f t="shared" si="40"/>
        <v>0</v>
      </c>
      <c r="I1289" s="12">
        <f t="shared" si="41"/>
        <v>0</v>
      </c>
      <c r="J1289" s="13">
        <f>(1 - Dashboard!$I$9) * H1289 * Dashboard!$I$8 * 'Lookups and Calculations'!$F$12</f>
        <v>0</v>
      </c>
      <c r="K1289" s="12">
        <f>(1 - Dashboard!$I$11) * I1289 * Dashboard!$I$10 * 'Lookups and Calculations'!$F$12</f>
        <v>0</v>
      </c>
      <c r="L1289" s="12">
        <f>(H1289 - I1289) * Dashboard!$I$13 * (Dashboard!$D$12 / 365) * 'Lookups and Calculations'!$F$12</f>
        <v>0</v>
      </c>
      <c r="M1289" s="3">
        <f>(G1289*2) * Dashboard!$I$13 * (Dashboard!$D$12 / 365) * 'Lookups and Calculations'!$F$12</f>
        <v>1602.0878730267946</v>
      </c>
      <c r="N1289" s="12">
        <f>H1289 * Dashboard!$I$14 * Dashboard!$I$15 * (Dashboard!$D$12 / 365) * 'Lookups and Calculations'!$F$12</f>
        <v>0</v>
      </c>
    </row>
    <row r="1290" spans="1:14" x14ac:dyDescent="0.35">
      <c r="A1290" s="2">
        <v>1289</v>
      </c>
      <c r="B1290" s="11">
        <v>-0.86223229936654666</v>
      </c>
      <c r="C1290" s="11">
        <v>-0.73140446811305537</v>
      </c>
      <c r="D1290" s="3">
        <f>B1290*Dashboard!$D$11*Dashboard!$D$10*SQRT(Dashboard!$D$12/365)</f>
        <v>-214076.55848967409</v>
      </c>
      <c r="E1290" s="3">
        <f>IF(Dashboard!$I$3,C1290*Dashboard!$E$11*Dashboard!$E$10*SQRT(Dashboard!$D$12/365),0)</f>
        <v>-363188.78685626847</v>
      </c>
      <c r="F1290" s="3">
        <f>D1290+IF(Dashboard!$I$3,E1290,0)</f>
        <v>-577265.34534594254</v>
      </c>
      <c r="G1290" s="3">
        <f>IF(Dashboard!$I$4, ('Lookups and Calculations'!$F$9) / (1 - 'Lookups and Calculations'!$F$10), 'Lookups and Calculations'!$F$9)</f>
        <v>1951878.888340465</v>
      </c>
      <c r="H1290" s="12">
        <f t="shared" si="40"/>
        <v>0</v>
      </c>
      <c r="I1290" s="12">
        <f t="shared" si="41"/>
        <v>0</v>
      </c>
      <c r="J1290" s="13">
        <f>(1 - Dashboard!$I$9) * H1290 * Dashboard!$I$8 * 'Lookups and Calculations'!$F$12</f>
        <v>0</v>
      </c>
      <c r="K1290" s="12">
        <f>(1 - Dashboard!$I$11) * I1290 * Dashboard!$I$10 * 'Lookups and Calculations'!$F$12</f>
        <v>0</v>
      </c>
      <c r="L1290" s="12">
        <f>(H1290 - I1290) * Dashboard!$I$13 * (Dashboard!$D$12 / 365) * 'Lookups and Calculations'!$F$12</f>
        <v>0</v>
      </c>
      <c r="M1290" s="3">
        <f>(G1290*2) * Dashboard!$I$13 * (Dashboard!$D$12 / 365) * 'Lookups and Calculations'!$F$12</f>
        <v>1602.0878730267946</v>
      </c>
      <c r="N1290" s="12">
        <f>H1290 * Dashboard!$I$14 * Dashboard!$I$15 * (Dashboard!$D$12 / 365) * 'Lookups and Calculations'!$F$12</f>
        <v>0</v>
      </c>
    </row>
    <row r="1291" spans="1:14" x14ac:dyDescent="0.35">
      <c r="A1291" s="2">
        <v>1290</v>
      </c>
      <c r="B1291" s="11">
        <v>2.2531540979883289</v>
      </c>
      <c r="C1291" s="11">
        <v>0.12526729012340918</v>
      </c>
      <c r="D1291" s="3">
        <f>B1291*Dashboard!$D$11*Dashboard!$D$10*SQRT(Dashboard!$D$12/365)</f>
        <v>559417.07982710924</v>
      </c>
      <c r="E1291" s="3">
        <f>IF(Dashboard!$I$3,C1291*Dashboard!$E$11*Dashboard!$E$10*SQRT(Dashboard!$D$12/365),0)</f>
        <v>62203.168173236816</v>
      </c>
      <c r="F1291" s="3">
        <f>D1291+IF(Dashboard!$I$3,E1291,0)</f>
        <v>621620.24800034601</v>
      </c>
      <c r="G1291" s="3">
        <f>IF(Dashboard!$I$4, ('Lookups and Calculations'!$F$9) / (1 - 'Lookups and Calculations'!$F$10), 'Lookups and Calculations'!$F$9)</f>
        <v>1951878.888340465</v>
      </c>
      <c r="H1291" s="12">
        <f t="shared" si="40"/>
        <v>0</v>
      </c>
      <c r="I1291" s="12">
        <f t="shared" si="41"/>
        <v>0</v>
      </c>
      <c r="J1291" s="13">
        <f>(1 - Dashboard!$I$9) * H1291 * Dashboard!$I$8 * 'Lookups and Calculations'!$F$12</f>
        <v>0</v>
      </c>
      <c r="K1291" s="12">
        <f>(1 - Dashboard!$I$11) * I1291 * Dashboard!$I$10 * 'Lookups and Calculations'!$F$12</f>
        <v>0</v>
      </c>
      <c r="L1291" s="12">
        <f>(H1291 - I1291) * Dashboard!$I$13 * (Dashboard!$D$12 / 365) * 'Lookups and Calculations'!$F$12</f>
        <v>0</v>
      </c>
      <c r="M1291" s="3">
        <f>(G1291*2) * Dashboard!$I$13 * (Dashboard!$D$12 / 365) * 'Lookups and Calculations'!$F$12</f>
        <v>1602.0878730267946</v>
      </c>
      <c r="N1291" s="12">
        <f>H1291 * Dashboard!$I$14 * Dashboard!$I$15 * (Dashboard!$D$12 / 365) * 'Lookups and Calculations'!$F$12</f>
        <v>0</v>
      </c>
    </row>
    <row r="1292" spans="1:14" x14ac:dyDescent="0.35">
      <c r="A1292" s="2">
        <v>1291</v>
      </c>
      <c r="B1292" s="11">
        <v>-1.5137184242635295</v>
      </c>
      <c r="C1292" s="11">
        <v>1.0520090016724453</v>
      </c>
      <c r="D1292" s="3">
        <f>B1292*Dashboard!$D$11*Dashboard!$D$10*SQRT(Dashboard!$D$12/365)</f>
        <v>-375828.68448191835</v>
      </c>
      <c r="E1292" s="3">
        <f>IF(Dashboard!$I$3,C1292*Dashboard!$E$11*Dashboard!$E$10*SQRT(Dashboard!$D$12/365),0)</f>
        <v>522389.30678808846</v>
      </c>
      <c r="F1292" s="3">
        <f>D1292+IF(Dashboard!$I$3,E1292,0)</f>
        <v>146560.62230617012</v>
      </c>
      <c r="G1292" s="3">
        <f>IF(Dashboard!$I$4, ('Lookups and Calculations'!$F$9) / (1 - 'Lookups and Calculations'!$F$10), 'Lookups and Calculations'!$F$9)</f>
        <v>1951878.888340465</v>
      </c>
      <c r="H1292" s="12">
        <f t="shared" si="40"/>
        <v>0</v>
      </c>
      <c r="I1292" s="12">
        <f t="shared" si="41"/>
        <v>0</v>
      </c>
      <c r="J1292" s="13">
        <f>(1 - Dashboard!$I$9) * H1292 * Dashboard!$I$8 * 'Lookups and Calculations'!$F$12</f>
        <v>0</v>
      </c>
      <c r="K1292" s="12">
        <f>(1 - Dashboard!$I$11) * I1292 * Dashboard!$I$10 * 'Lookups and Calculations'!$F$12</f>
        <v>0</v>
      </c>
      <c r="L1292" s="12">
        <f>(H1292 - I1292) * Dashboard!$I$13 * (Dashboard!$D$12 / 365) * 'Lookups and Calculations'!$F$12</f>
        <v>0</v>
      </c>
      <c r="M1292" s="3">
        <f>(G1292*2) * Dashboard!$I$13 * (Dashboard!$D$12 / 365) * 'Lookups and Calculations'!$F$12</f>
        <v>1602.0878730267946</v>
      </c>
      <c r="N1292" s="12">
        <f>H1292 * Dashboard!$I$14 * Dashboard!$I$15 * (Dashboard!$D$12 / 365) * 'Lookups and Calculations'!$F$12</f>
        <v>0</v>
      </c>
    </row>
    <row r="1293" spans="1:14" x14ac:dyDescent="0.35">
      <c r="A1293" s="2">
        <v>1292</v>
      </c>
      <c r="B1293" s="11">
        <v>0.44804290347759085</v>
      </c>
      <c r="C1293" s="11">
        <v>-1.2962979454876939</v>
      </c>
      <c r="D1293" s="3">
        <f>B1293*Dashboard!$D$11*Dashboard!$D$10*SQRT(Dashboard!$D$12/365)</f>
        <v>111240.88357936696</v>
      </c>
      <c r="E1293" s="3">
        <f>IF(Dashboard!$I$3,C1293*Dashboard!$E$11*Dashboard!$E$10*SQRT(Dashboard!$D$12/365),0)</f>
        <v>-643694.2878412602</v>
      </c>
      <c r="F1293" s="3">
        <f>D1293+IF(Dashboard!$I$3,E1293,0)</f>
        <v>-532453.40426189324</v>
      </c>
      <c r="G1293" s="3">
        <f>IF(Dashboard!$I$4, ('Lookups and Calculations'!$F$9) / (1 - 'Lookups and Calculations'!$F$10), 'Lookups and Calculations'!$F$9)</f>
        <v>1951878.888340465</v>
      </c>
      <c r="H1293" s="12">
        <f t="shared" si="40"/>
        <v>0</v>
      </c>
      <c r="I1293" s="12">
        <f t="shared" si="41"/>
        <v>0</v>
      </c>
      <c r="J1293" s="13">
        <f>(1 - Dashboard!$I$9) * H1293 * Dashboard!$I$8 * 'Lookups and Calculations'!$F$12</f>
        <v>0</v>
      </c>
      <c r="K1293" s="12">
        <f>(1 - Dashboard!$I$11) * I1293 * Dashboard!$I$10 * 'Lookups and Calculations'!$F$12</f>
        <v>0</v>
      </c>
      <c r="L1293" s="12">
        <f>(H1293 - I1293) * Dashboard!$I$13 * (Dashboard!$D$12 / 365) * 'Lookups and Calculations'!$F$12</f>
        <v>0</v>
      </c>
      <c r="M1293" s="3">
        <f>(G1293*2) * Dashboard!$I$13 * (Dashboard!$D$12 / 365) * 'Lookups and Calculations'!$F$12</f>
        <v>1602.0878730267946</v>
      </c>
      <c r="N1293" s="12">
        <f>H1293 * Dashboard!$I$14 * Dashboard!$I$15 * (Dashboard!$D$12 / 365) * 'Lookups and Calculations'!$F$12</f>
        <v>0</v>
      </c>
    </row>
    <row r="1294" spans="1:14" x14ac:dyDescent="0.35">
      <c r="A1294" s="2">
        <v>1293</v>
      </c>
      <c r="B1294" s="11">
        <v>1.0981102323994387</v>
      </c>
      <c r="C1294" s="11">
        <v>-0.30014950437184451</v>
      </c>
      <c r="D1294" s="3">
        <f>B1294*Dashboard!$D$11*Dashboard!$D$10*SQRT(Dashboard!$D$12/365)</f>
        <v>272640.74840048706</v>
      </c>
      <c r="E1294" s="3">
        <f>IF(Dashboard!$I$3,C1294*Dashboard!$E$11*Dashboard!$E$10*SQRT(Dashboard!$D$12/365),0)</f>
        <v>-149043.29836753244</v>
      </c>
      <c r="F1294" s="3">
        <f>D1294+IF(Dashboard!$I$3,E1294,0)</f>
        <v>123597.45003295463</v>
      </c>
      <c r="G1294" s="3">
        <f>IF(Dashboard!$I$4, ('Lookups and Calculations'!$F$9) / (1 - 'Lookups and Calculations'!$F$10), 'Lookups and Calculations'!$F$9)</f>
        <v>1951878.888340465</v>
      </c>
      <c r="H1294" s="12">
        <f t="shared" si="40"/>
        <v>0</v>
      </c>
      <c r="I1294" s="12">
        <f t="shared" si="41"/>
        <v>0</v>
      </c>
      <c r="J1294" s="13">
        <f>(1 - Dashboard!$I$9) * H1294 * Dashboard!$I$8 * 'Lookups and Calculations'!$F$12</f>
        <v>0</v>
      </c>
      <c r="K1294" s="12">
        <f>(1 - Dashboard!$I$11) * I1294 * Dashboard!$I$10 * 'Lookups and Calculations'!$F$12</f>
        <v>0</v>
      </c>
      <c r="L1294" s="12">
        <f>(H1294 - I1294) * Dashboard!$I$13 * (Dashboard!$D$12 / 365) * 'Lookups and Calculations'!$F$12</f>
        <v>0</v>
      </c>
      <c r="M1294" s="3">
        <f>(G1294*2) * Dashboard!$I$13 * (Dashboard!$D$12 / 365) * 'Lookups and Calculations'!$F$12</f>
        <v>1602.0878730267946</v>
      </c>
      <c r="N1294" s="12">
        <f>H1294 * Dashboard!$I$14 * Dashboard!$I$15 * (Dashboard!$D$12 / 365) * 'Lookups and Calculations'!$F$12</f>
        <v>0</v>
      </c>
    </row>
    <row r="1295" spans="1:14" x14ac:dyDescent="0.35">
      <c r="A1295" s="2">
        <v>1294</v>
      </c>
      <c r="B1295" s="11">
        <v>0.15732233216674027</v>
      </c>
      <c r="C1295" s="11">
        <v>-0.66139735009755674</v>
      </c>
      <c r="D1295" s="3">
        <f>B1295*Dashboard!$D$11*Dashboard!$D$10*SQRT(Dashboard!$D$12/365)</f>
        <v>39060.266552955589</v>
      </c>
      <c r="E1295" s="3">
        <f>IF(Dashboard!$I$3,C1295*Dashboard!$E$11*Dashboard!$E$10*SQRT(Dashboard!$D$12/365),0)</f>
        <v>-328425.80498804396</v>
      </c>
      <c r="F1295" s="3">
        <f>D1295+IF(Dashboard!$I$3,E1295,0)</f>
        <v>-289365.53843508835</v>
      </c>
      <c r="G1295" s="3">
        <f>IF(Dashboard!$I$4, ('Lookups and Calculations'!$F$9) / (1 - 'Lookups and Calculations'!$F$10), 'Lookups and Calculations'!$F$9)</f>
        <v>1951878.888340465</v>
      </c>
      <c r="H1295" s="12">
        <f t="shared" si="40"/>
        <v>0</v>
      </c>
      <c r="I1295" s="12">
        <f t="shared" si="41"/>
        <v>0</v>
      </c>
      <c r="J1295" s="13">
        <f>(1 - Dashboard!$I$9) * H1295 * Dashboard!$I$8 * 'Lookups and Calculations'!$F$12</f>
        <v>0</v>
      </c>
      <c r="K1295" s="12">
        <f>(1 - Dashboard!$I$11) * I1295 * Dashboard!$I$10 * 'Lookups and Calculations'!$F$12</f>
        <v>0</v>
      </c>
      <c r="L1295" s="12">
        <f>(H1295 - I1295) * Dashboard!$I$13 * (Dashboard!$D$12 / 365) * 'Lookups and Calculations'!$F$12</f>
        <v>0</v>
      </c>
      <c r="M1295" s="3">
        <f>(G1295*2) * Dashboard!$I$13 * (Dashboard!$D$12 / 365) * 'Lookups and Calculations'!$F$12</f>
        <v>1602.0878730267946</v>
      </c>
      <c r="N1295" s="12">
        <f>H1295 * Dashboard!$I$14 * Dashboard!$I$15 * (Dashboard!$D$12 / 365) * 'Lookups and Calculations'!$F$12</f>
        <v>0</v>
      </c>
    </row>
    <row r="1296" spans="1:14" x14ac:dyDescent="0.35">
      <c r="A1296" s="2">
        <v>1295</v>
      </c>
      <c r="B1296" s="11">
        <v>-0.96458459720541101</v>
      </c>
      <c r="C1296" s="11">
        <v>-0.25173558333236223</v>
      </c>
      <c r="D1296" s="3">
        <f>B1296*Dashboard!$D$11*Dashboard!$D$10*SQRT(Dashboard!$D$12/365)</f>
        <v>-239488.76781070241</v>
      </c>
      <c r="E1296" s="3">
        <f>IF(Dashboard!$I$3,C1296*Dashboard!$E$11*Dashboard!$E$10*SQRT(Dashboard!$D$12/365),0)</f>
        <v>-125002.71068196905</v>
      </c>
      <c r="F1296" s="3">
        <f>D1296+IF(Dashboard!$I$3,E1296,0)</f>
        <v>-364491.47849267145</v>
      </c>
      <c r="G1296" s="3">
        <f>IF(Dashboard!$I$4, ('Lookups and Calculations'!$F$9) / (1 - 'Lookups and Calculations'!$F$10), 'Lookups and Calculations'!$F$9)</f>
        <v>1951878.888340465</v>
      </c>
      <c r="H1296" s="12">
        <f t="shared" si="40"/>
        <v>0</v>
      </c>
      <c r="I1296" s="12">
        <f t="shared" si="41"/>
        <v>0</v>
      </c>
      <c r="J1296" s="13">
        <f>(1 - Dashboard!$I$9) * H1296 * Dashboard!$I$8 * 'Lookups and Calculations'!$F$12</f>
        <v>0</v>
      </c>
      <c r="K1296" s="12">
        <f>(1 - Dashboard!$I$11) * I1296 * Dashboard!$I$10 * 'Lookups and Calculations'!$F$12</f>
        <v>0</v>
      </c>
      <c r="L1296" s="12">
        <f>(H1296 - I1296) * Dashboard!$I$13 * (Dashboard!$D$12 / 365) * 'Lookups and Calculations'!$F$12</f>
        <v>0</v>
      </c>
      <c r="M1296" s="3">
        <f>(G1296*2) * Dashboard!$I$13 * (Dashboard!$D$12 / 365) * 'Lookups and Calculations'!$F$12</f>
        <v>1602.0878730267946</v>
      </c>
      <c r="N1296" s="12">
        <f>H1296 * Dashboard!$I$14 * Dashboard!$I$15 * (Dashboard!$D$12 / 365) * 'Lookups and Calculations'!$F$12</f>
        <v>0</v>
      </c>
    </row>
    <row r="1297" spans="1:14" x14ac:dyDescent="0.35">
      <c r="A1297" s="2">
        <v>1296</v>
      </c>
      <c r="B1297" s="11">
        <v>1.8788258007825847</v>
      </c>
      <c r="C1297" s="11">
        <v>1.2409649887837917</v>
      </c>
      <c r="D1297" s="3">
        <f>B1297*Dashboard!$D$11*Dashboard!$D$10*SQRT(Dashboard!$D$12/365)</f>
        <v>466478.18891571794</v>
      </c>
      <c r="E1297" s="3">
        <f>IF(Dashboard!$I$3,C1297*Dashboard!$E$11*Dashboard!$E$10*SQRT(Dashboard!$D$12/365),0)</f>
        <v>616217.95936010254</v>
      </c>
      <c r="F1297" s="3">
        <f>D1297+IF(Dashboard!$I$3,E1297,0)</f>
        <v>1082696.1482758205</v>
      </c>
      <c r="G1297" s="3">
        <f>IF(Dashboard!$I$4, ('Lookups and Calculations'!$F$9) / (1 - 'Lookups and Calculations'!$F$10), 'Lookups and Calculations'!$F$9)</f>
        <v>1951878.888340465</v>
      </c>
      <c r="H1297" s="12">
        <f t="shared" si="40"/>
        <v>0</v>
      </c>
      <c r="I1297" s="12">
        <f t="shared" si="41"/>
        <v>0</v>
      </c>
      <c r="J1297" s="13">
        <f>(1 - Dashboard!$I$9) * H1297 * Dashboard!$I$8 * 'Lookups and Calculations'!$F$12</f>
        <v>0</v>
      </c>
      <c r="K1297" s="12">
        <f>(1 - Dashboard!$I$11) * I1297 * Dashboard!$I$10 * 'Lookups and Calculations'!$F$12</f>
        <v>0</v>
      </c>
      <c r="L1297" s="12">
        <f>(H1297 - I1297) * Dashboard!$I$13 * (Dashboard!$D$12 / 365) * 'Lookups and Calculations'!$F$12</f>
        <v>0</v>
      </c>
      <c r="M1297" s="3">
        <f>(G1297*2) * Dashboard!$I$13 * (Dashboard!$D$12 / 365) * 'Lookups and Calculations'!$F$12</f>
        <v>1602.0878730267946</v>
      </c>
      <c r="N1297" s="12">
        <f>H1297 * Dashboard!$I$14 * Dashboard!$I$15 * (Dashboard!$D$12 / 365) * 'Lookups and Calculations'!$F$12</f>
        <v>0</v>
      </c>
    </row>
    <row r="1298" spans="1:14" x14ac:dyDescent="0.35">
      <c r="A1298" s="2">
        <v>1297</v>
      </c>
      <c r="B1298" s="11">
        <v>1.4054326005001578</v>
      </c>
      <c r="C1298" s="11">
        <v>-0.28465966686496946</v>
      </c>
      <c r="D1298" s="3">
        <f>B1298*Dashboard!$D$11*Dashboard!$D$10*SQRT(Dashboard!$D$12/365)</f>
        <v>348943.28886230092</v>
      </c>
      <c r="E1298" s="3">
        <f>IF(Dashboard!$I$3,C1298*Dashboard!$E$11*Dashboard!$E$10*SQRT(Dashboard!$D$12/365),0)</f>
        <v>-141351.60992702228</v>
      </c>
      <c r="F1298" s="3">
        <f>D1298+IF(Dashboard!$I$3,E1298,0)</f>
        <v>207591.67893527864</v>
      </c>
      <c r="G1298" s="3">
        <f>IF(Dashboard!$I$4, ('Lookups and Calculations'!$F$9) / (1 - 'Lookups and Calculations'!$F$10), 'Lookups and Calculations'!$F$9)</f>
        <v>1951878.888340465</v>
      </c>
      <c r="H1298" s="12">
        <f t="shared" si="40"/>
        <v>0</v>
      </c>
      <c r="I1298" s="12">
        <f t="shared" si="41"/>
        <v>0</v>
      </c>
      <c r="J1298" s="13">
        <f>(1 - Dashboard!$I$9) * H1298 * Dashboard!$I$8 * 'Lookups and Calculations'!$F$12</f>
        <v>0</v>
      </c>
      <c r="K1298" s="12">
        <f>(1 - Dashboard!$I$11) * I1298 * Dashboard!$I$10 * 'Lookups and Calculations'!$F$12</f>
        <v>0</v>
      </c>
      <c r="L1298" s="12">
        <f>(H1298 - I1298) * Dashboard!$I$13 * (Dashboard!$D$12 / 365) * 'Lookups and Calculations'!$F$12</f>
        <v>0</v>
      </c>
      <c r="M1298" s="3">
        <f>(G1298*2) * Dashboard!$I$13 * (Dashboard!$D$12 / 365) * 'Lookups and Calculations'!$F$12</f>
        <v>1602.0878730267946</v>
      </c>
      <c r="N1298" s="12">
        <f>H1298 * Dashboard!$I$14 * Dashboard!$I$15 * (Dashboard!$D$12 / 365) * 'Lookups and Calculations'!$F$12</f>
        <v>0</v>
      </c>
    </row>
    <row r="1299" spans="1:14" x14ac:dyDescent="0.35">
      <c r="A1299" s="2">
        <v>1298</v>
      </c>
      <c r="B1299" s="11">
        <v>5.4653418706719949E-2</v>
      </c>
      <c r="C1299" s="11">
        <v>1.5996516465590755</v>
      </c>
      <c r="D1299" s="3">
        <f>B1299*Dashboard!$D$11*Dashboard!$D$10*SQRT(Dashboard!$D$12/365)</f>
        <v>13569.447346179673</v>
      </c>
      <c r="E1299" s="3">
        <f>IF(Dashboard!$I$3,C1299*Dashboard!$E$11*Dashboard!$E$10*SQRT(Dashboard!$D$12/365),0)</f>
        <v>794328.67344285897</v>
      </c>
      <c r="F1299" s="3">
        <f>D1299+IF(Dashboard!$I$3,E1299,0)</f>
        <v>807898.1207890386</v>
      </c>
      <c r="G1299" s="3">
        <f>IF(Dashboard!$I$4, ('Lookups and Calculations'!$F$9) / (1 - 'Lookups and Calculations'!$F$10), 'Lookups and Calculations'!$F$9)</f>
        <v>1951878.888340465</v>
      </c>
      <c r="H1299" s="12">
        <f t="shared" si="40"/>
        <v>0</v>
      </c>
      <c r="I1299" s="12">
        <f t="shared" si="41"/>
        <v>0</v>
      </c>
      <c r="J1299" s="13">
        <f>(1 - Dashboard!$I$9) * H1299 * Dashboard!$I$8 * 'Lookups and Calculations'!$F$12</f>
        <v>0</v>
      </c>
      <c r="K1299" s="12">
        <f>(1 - Dashboard!$I$11) * I1299 * Dashboard!$I$10 * 'Lookups and Calculations'!$F$12</f>
        <v>0</v>
      </c>
      <c r="L1299" s="12">
        <f>(H1299 - I1299) * Dashboard!$I$13 * (Dashboard!$D$12 / 365) * 'Lookups and Calculations'!$F$12</f>
        <v>0</v>
      </c>
      <c r="M1299" s="3">
        <f>(G1299*2) * Dashboard!$I$13 * (Dashboard!$D$12 / 365) * 'Lookups and Calculations'!$F$12</f>
        <v>1602.0878730267946</v>
      </c>
      <c r="N1299" s="12">
        <f>H1299 * Dashboard!$I$14 * Dashboard!$I$15 * (Dashboard!$D$12 / 365) * 'Lookups and Calculations'!$F$12</f>
        <v>0</v>
      </c>
    </row>
    <row r="1300" spans="1:14" x14ac:dyDescent="0.35">
      <c r="A1300" s="2">
        <v>1299</v>
      </c>
      <c r="B1300" s="11">
        <v>1.2153495712526317</v>
      </c>
      <c r="C1300" s="11">
        <v>-0.36185499356821332</v>
      </c>
      <c r="D1300" s="3">
        <f>B1300*Dashboard!$D$11*Dashboard!$D$10*SQRT(Dashboard!$D$12/365)</f>
        <v>301749.13856371236</v>
      </c>
      <c r="E1300" s="3">
        <f>IF(Dashboard!$I$3,C1300*Dashboard!$E$11*Dashboard!$E$10*SQRT(Dashboard!$D$12/365),0)</f>
        <v>-179683.99409833521</v>
      </c>
      <c r="F1300" s="3">
        <f>D1300+IF(Dashboard!$I$3,E1300,0)</f>
        <v>122065.14446537715</v>
      </c>
      <c r="G1300" s="3">
        <f>IF(Dashboard!$I$4, ('Lookups and Calculations'!$F$9) / (1 - 'Lookups and Calculations'!$F$10), 'Lookups and Calculations'!$F$9)</f>
        <v>1951878.888340465</v>
      </c>
      <c r="H1300" s="12">
        <f t="shared" si="40"/>
        <v>0</v>
      </c>
      <c r="I1300" s="12">
        <f t="shared" si="41"/>
        <v>0</v>
      </c>
      <c r="J1300" s="13">
        <f>(1 - Dashboard!$I$9) * H1300 * Dashboard!$I$8 * 'Lookups and Calculations'!$F$12</f>
        <v>0</v>
      </c>
      <c r="K1300" s="12">
        <f>(1 - Dashboard!$I$11) * I1300 * Dashboard!$I$10 * 'Lookups and Calculations'!$F$12</f>
        <v>0</v>
      </c>
      <c r="L1300" s="12">
        <f>(H1300 - I1300) * Dashboard!$I$13 * (Dashboard!$D$12 / 365) * 'Lookups and Calculations'!$F$12</f>
        <v>0</v>
      </c>
      <c r="M1300" s="3">
        <f>(G1300*2) * Dashboard!$I$13 * (Dashboard!$D$12 / 365) * 'Lookups and Calculations'!$F$12</f>
        <v>1602.0878730267946</v>
      </c>
      <c r="N1300" s="12">
        <f>H1300 * Dashboard!$I$14 * Dashboard!$I$15 * (Dashboard!$D$12 / 365) * 'Lookups and Calculations'!$F$12</f>
        <v>0</v>
      </c>
    </row>
    <row r="1301" spans="1:14" x14ac:dyDescent="0.35">
      <c r="A1301" s="2">
        <v>1300</v>
      </c>
      <c r="B1301" s="11">
        <v>-0.71709828999433067</v>
      </c>
      <c r="C1301" s="11">
        <v>-0.95821088693410528</v>
      </c>
      <c r="D1301" s="3">
        <f>B1301*Dashboard!$D$11*Dashboard!$D$10*SQRT(Dashboard!$D$12/365)</f>
        <v>-178042.43025179897</v>
      </c>
      <c r="E1301" s="3">
        <f>IF(Dashboard!$I$3,C1301*Dashboard!$E$11*Dashboard!$E$10*SQRT(Dashboard!$D$12/365),0)</f>
        <v>-475812.58352973801</v>
      </c>
      <c r="F1301" s="3">
        <f>D1301+IF(Dashboard!$I$3,E1301,0)</f>
        <v>-653855.01378153695</v>
      </c>
      <c r="G1301" s="3">
        <f>IF(Dashboard!$I$4, ('Lookups and Calculations'!$F$9) / (1 - 'Lookups and Calculations'!$F$10), 'Lookups and Calculations'!$F$9)</f>
        <v>1951878.888340465</v>
      </c>
      <c r="H1301" s="12">
        <f t="shared" si="40"/>
        <v>0</v>
      </c>
      <c r="I1301" s="12">
        <f t="shared" si="41"/>
        <v>0</v>
      </c>
      <c r="J1301" s="13">
        <f>(1 - Dashboard!$I$9) * H1301 * Dashboard!$I$8 * 'Lookups and Calculations'!$F$12</f>
        <v>0</v>
      </c>
      <c r="K1301" s="12">
        <f>(1 - Dashboard!$I$11) * I1301 * Dashboard!$I$10 * 'Lookups and Calculations'!$F$12</f>
        <v>0</v>
      </c>
      <c r="L1301" s="12">
        <f>(H1301 - I1301) * Dashboard!$I$13 * (Dashboard!$D$12 / 365) * 'Lookups and Calculations'!$F$12</f>
        <v>0</v>
      </c>
      <c r="M1301" s="3">
        <f>(G1301*2) * Dashboard!$I$13 * (Dashboard!$D$12 / 365) * 'Lookups and Calculations'!$F$12</f>
        <v>1602.0878730267946</v>
      </c>
      <c r="N1301" s="12">
        <f>H1301 * Dashboard!$I$14 * Dashboard!$I$15 * (Dashboard!$D$12 / 365) * 'Lookups and Calculations'!$F$12</f>
        <v>0</v>
      </c>
    </row>
    <row r="1302" spans="1:14" x14ac:dyDescent="0.35">
      <c r="A1302" s="2">
        <v>1301</v>
      </c>
      <c r="B1302" s="11">
        <v>-0.35522498276372666</v>
      </c>
      <c r="C1302" s="11">
        <v>0.68847536479546756</v>
      </c>
      <c r="D1302" s="3">
        <f>B1302*Dashboard!$D$11*Dashboard!$D$10*SQRT(Dashboard!$D$12/365)</f>
        <v>-88195.886254180456</v>
      </c>
      <c r="E1302" s="3">
        <f>IF(Dashboard!$I$3,C1302*Dashboard!$E$11*Dashboard!$E$10*SQRT(Dashboard!$D$12/365),0)</f>
        <v>341871.75963743549</v>
      </c>
      <c r="F1302" s="3">
        <f>D1302+IF(Dashboard!$I$3,E1302,0)</f>
        <v>253675.87338325504</v>
      </c>
      <c r="G1302" s="3">
        <f>IF(Dashboard!$I$4, ('Lookups and Calculations'!$F$9) / (1 - 'Lookups and Calculations'!$F$10), 'Lookups and Calculations'!$F$9)</f>
        <v>1951878.888340465</v>
      </c>
      <c r="H1302" s="12">
        <f t="shared" si="40"/>
        <v>0</v>
      </c>
      <c r="I1302" s="12">
        <f t="shared" si="41"/>
        <v>0</v>
      </c>
      <c r="J1302" s="13">
        <f>(1 - Dashboard!$I$9) * H1302 * Dashboard!$I$8 * 'Lookups and Calculations'!$F$12</f>
        <v>0</v>
      </c>
      <c r="K1302" s="12">
        <f>(1 - Dashboard!$I$11) * I1302 * Dashboard!$I$10 * 'Lookups and Calculations'!$F$12</f>
        <v>0</v>
      </c>
      <c r="L1302" s="12">
        <f>(H1302 - I1302) * Dashboard!$I$13 * (Dashboard!$D$12 / 365) * 'Lookups and Calculations'!$F$12</f>
        <v>0</v>
      </c>
      <c r="M1302" s="3">
        <f>(G1302*2) * Dashboard!$I$13 * (Dashboard!$D$12 / 365) * 'Lookups and Calculations'!$F$12</f>
        <v>1602.0878730267946</v>
      </c>
      <c r="N1302" s="12">
        <f>H1302 * Dashboard!$I$14 * Dashboard!$I$15 * (Dashboard!$D$12 / 365) * 'Lookups and Calculations'!$F$12</f>
        <v>0</v>
      </c>
    </row>
    <row r="1303" spans="1:14" x14ac:dyDescent="0.35">
      <c r="A1303" s="2">
        <v>1302</v>
      </c>
      <c r="B1303" s="11">
        <v>1.0474590695349069</v>
      </c>
      <c r="C1303" s="11">
        <v>-0.98486703373159901</v>
      </c>
      <c r="D1303" s="3">
        <f>B1303*Dashboard!$D$11*Dashboard!$D$10*SQRT(Dashboard!$D$12/365)</f>
        <v>260064.98820511383</v>
      </c>
      <c r="E1303" s="3">
        <f>IF(Dashboard!$I$3,C1303*Dashboard!$E$11*Dashboard!$E$10*SQRT(Dashboard!$D$12/365),0)</f>
        <v>-489049.05396397098</v>
      </c>
      <c r="F1303" s="3">
        <f>D1303+IF(Dashboard!$I$3,E1303,0)</f>
        <v>-228984.06575885715</v>
      </c>
      <c r="G1303" s="3">
        <f>IF(Dashboard!$I$4, ('Lookups and Calculations'!$F$9) / (1 - 'Lookups and Calculations'!$F$10), 'Lookups and Calculations'!$F$9)</f>
        <v>1951878.888340465</v>
      </c>
      <c r="H1303" s="12">
        <f t="shared" si="40"/>
        <v>0</v>
      </c>
      <c r="I1303" s="12">
        <f t="shared" si="41"/>
        <v>0</v>
      </c>
      <c r="J1303" s="13">
        <f>(1 - Dashboard!$I$9) * H1303 * Dashboard!$I$8 * 'Lookups and Calculations'!$F$12</f>
        <v>0</v>
      </c>
      <c r="K1303" s="12">
        <f>(1 - Dashboard!$I$11) * I1303 * Dashboard!$I$10 * 'Lookups and Calculations'!$F$12</f>
        <v>0</v>
      </c>
      <c r="L1303" s="12">
        <f>(H1303 - I1303) * Dashboard!$I$13 * (Dashboard!$D$12 / 365) * 'Lookups and Calculations'!$F$12</f>
        <v>0</v>
      </c>
      <c r="M1303" s="3">
        <f>(G1303*2) * Dashboard!$I$13 * (Dashboard!$D$12 / 365) * 'Lookups and Calculations'!$F$12</f>
        <v>1602.0878730267946</v>
      </c>
      <c r="N1303" s="12">
        <f>H1303 * Dashboard!$I$14 * Dashboard!$I$15 * (Dashboard!$D$12 / 365) * 'Lookups and Calculations'!$F$12</f>
        <v>0</v>
      </c>
    </row>
    <row r="1304" spans="1:14" x14ac:dyDescent="0.35">
      <c r="A1304" s="2">
        <v>1303</v>
      </c>
      <c r="B1304" s="11">
        <v>-1.2376780745383957</v>
      </c>
      <c r="C1304" s="11">
        <v>0.21183401774520511</v>
      </c>
      <c r="D1304" s="3">
        <f>B1304*Dashboard!$D$11*Dashboard!$D$10*SQRT(Dashboard!$D$12/365)</f>
        <v>-307292.89880460501</v>
      </c>
      <c r="E1304" s="3">
        <f>IF(Dashboard!$I$3,C1304*Dashboard!$E$11*Dashboard!$E$10*SQRT(Dashboard!$D$12/365),0)</f>
        <v>105189.04829533816</v>
      </c>
      <c r="F1304" s="3">
        <f>D1304+IF(Dashboard!$I$3,E1304,0)</f>
        <v>-202103.85050926683</v>
      </c>
      <c r="G1304" s="3">
        <f>IF(Dashboard!$I$4, ('Lookups and Calculations'!$F$9) / (1 - 'Lookups and Calculations'!$F$10), 'Lookups and Calculations'!$F$9)</f>
        <v>1951878.888340465</v>
      </c>
      <c r="H1304" s="12">
        <f t="shared" si="40"/>
        <v>0</v>
      </c>
      <c r="I1304" s="12">
        <f t="shared" si="41"/>
        <v>0</v>
      </c>
      <c r="J1304" s="13">
        <f>(1 - Dashboard!$I$9) * H1304 * Dashboard!$I$8 * 'Lookups and Calculations'!$F$12</f>
        <v>0</v>
      </c>
      <c r="K1304" s="12">
        <f>(1 - Dashboard!$I$11) * I1304 * Dashboard!$I$10 * 'Lookups and Calculations'!$F$12</f>
        <v>0</v>
      </c>
      <c r="L1304" s="12">
        <f>(H1304 - I1304) * Dashboard!$I$13 * (Dashboard!$D$12 / 365) * 'Lookups and Calculations'!$F$12</f>
        <v>0</v>
      </c>
      <c r="M1304" s="3">
        <f>(G1304*2) * Dashboard!$I$13 * (Dashboard!$D$12 / 365) * 'Lookups and Calculations'!$F$12</f>
        <v>1602.0878730267946</v>
      </c>
      <c r="N1304" s="12">
        <f>H1304 * Dashboard!$I$14 * Dashboard!$I$15 * (Dashboard!$D$12 / 365) * 'Lookups and Calculations'!$F$12</f>
        <v>0</v>
      </c>
    </row>
    <row r="1305" spans="1:14" x14ac:dyDescent="0.35">
      <c r="A1305" s="2">
        <v>1304</v>
      </c>
      <c r="B1305" s="11">
        <v>-0.2392899211077216</v>
      </c>
      <c r="C1305" s="11">
        <v>0.331621282323808</v>
      </c>
      <c r="D1305" s="3">
        <f>B1305*Dashboard!$D$11*Dashboard!$D$10*SQRT(Dashboard!$D$12/365)</f>
        <v>-59411.324337583937</v>
      </c>
      <c r="E1305" s="3">
        <f>IF(Dashboard!$I$3,C1305*Dashboard!$E$11*Dashboard!$E$10*SQRT(Dashboard!$D$12/365),0)</f>
        <v>164671.03562223111</v>
      </c>
      <c r="F1305" s="3">
        <f>D1305+IF(Dashboard!$I$3,E1305,0)</f>
        <v>105259.71128464717</v>
      </c>
      <c r="G1305" s="3">
        <f>IF(Dashboard!$I$4, ('Lookups and Calculations'!$F$9) / (1 - 'Lookups and Calculations'!$F$10), 'Lookups and Calculations'!$F$9)</f>
        <v>1951878.888340465</v>
      </c>
      <c r="H1305" s="12">
        <f t="shared" si="40"/>
        <v>0</v>
      </c>
      <c r="I1305" s="12">
        <f t="shared" si="41"/>
        <v>0</v>
      </c>
      <c r="J1305" s="13">
        <f>(1 - Dashboard!$I$9) * H1305 * Dashboard!$I$8 * 'Lookups and Calculations'!$F$12</f>
        <v>0</v>
      </c>
      <c r="K1305" s="12">
        <f>(1 - Dashboard!$I$11) * I1305 * Dashboard!$I$10 * 'Lookups and Calculations'!$F$12</f>
        <v>0</v>
      </c>
      <c r="L1305" s="12">
        <f>(H1305 - I1305) * Dashboard!$I$13 * (Dashboard!$D$12 / 365) * 'Lookups and Calculations'!$F$12</f>
        <v>0</v>
      </c>
      <c r="M1305" s="3">
        <f>(G1305*2) * Dashboard!$I$13 * (Dashboard!$D$12 / 365) * 'Lookups and Calculations'!$F$12</f>
        <v>1602.0878730267946</v>
      </c>
      <c r="N1305" s="12">
        <f>H1305 * Dashboard!$I$14 * Dashboard!$I$15 * (Dashboard!$D$12 / 365) * 'Lookups and Calculations'!$F$12</f>
        <v>0</v>
      </c>
    </row>
    <row r="1306" spans="1:14" x14ac:dyDescent="0.35">
      <c r="A1306" s="2">
        <v>1305</v>
      </c>
      <c r="B1306" s="11">
        <v>0.19308185833469338</v>
      </c>
      <c r="C1306" s="11">
        <v>0.89259717026079177</v>
      </c>
      <c r="D1306" s="3">
        <f>B1306*Dashboard!$D$11*Dashboard!$D$10*SQRT(Dashboard!$D$12/365)</f>
        <v>47938.704882024125</v>
      </c>
      <c r="E1306" s="3">
        <f>IF(Dashboard!$I$3,C1306*Dashboard!$E$11*Dashboard!$E$10*SQRT(Dashboard!$D$12/365),0)</f>
        <v>443231.20455458504</v>
      </c>
      <c r="F1306" s="3">
        <f>D1306+IF(Dashboard!$I$3,E1306,0)</f>
        <v>491169.90943660919</v>
      </c>
      <c r="G1306" s="3">
        <f>IF(Dashboard!$I$4, ('Lookups and Calculations'!$F$9) / (1 - 'Lookups and Calculations'!$F$10), 'Lookups and Calculations'!$F$9)</f>
        <v>1951878.888340465</v>
      </c>
      <c r="H1306" s="12">
        <f t="shared" si="40"/>
        <v>0</v>
      </c>
      <c r="I1306" s="12">
        <f t="shared" si="41"/>
        <v>0</v>
      </c>
      <c r="J1306" s="13">
        <f>(1 - Dashboard!$I$9) * H1306 * Dashboard!$I$8 * 'Lookups and Calculations'!$F$12</f>
        <v>0</v>
      </c>
      <c r="K1306" s="12">
        <f>(1 - Dashboard!$I$11) * I1306 * Dashboard!$I$10 * 'Lookups and Calculations'!$F$12</f>
        <v>0</v>
      </c>
      <c r="L1306" s="12">
        <f>(H1306 - I1306) * Dashboard!$I$13 * (Dashboard!$D$12 / 365) * 'Lookups and Calculations'!$F$12</f>
        <v>0</v>
      </c>
      <c r="M1306" s="3">
        <f>(G1306*2) * Dashboard!$I$13 * (Dashboard!$D$12 / 365) * 'Lookups and Calculations'!$F$12</f>
        <v>1602.0878730267946</v>
      </c>
      <c r="N1306" s="12">
        <f>H1306 * Dashboard!$I$14 * Dashboard!$I$15 * (Dashboard!$D$12 / 365) * 'Lookups and Calculations'!$F$12</f>
        <v>0</v>
      </c>
    </row>
    <row r="1307" spans="1:14" x14ac:dyDescent="0.35">
      <c r="A1307" s="2">
        <v>1306</v>
      </c>
      <c r="B1307" s="11">
        <v>-1.5784074639299055</v>
      </c>
      <c r="C1307" s="11">
        <v>1.2725012082492639</v>
      </c>
      <c r="D1307" s="3">
        <f>B1307*Dashboard!$D$11*Dashboard!$D$10*SQRT(Dashboard!$D$12/365)</f>
        <v>-391889.79352869588</v>
      </c>
      <c r="E1307" s="3">
        <f>IF(Dashboard!$I$3,C1307*Dashboard!$E$11*Dashboard!$E$10*SQRT(Dashboard!$D$12/365),0)</f>
        <v>631877.6959204314</v>
      </c>
      <c r="F1307" s="3">
        <f>D1307+IF(Dashboard!$I$3,E1307,0)</f>
        <v>239987.90239173552</v>
      </c>
      <c r="G1307" s="3">
        <f>IF(Dashboard!$I$4, ('Lookups and Calculations'!$F$9) / (1 - 'Lookups and Calculations'!$F$10), 'Lookups and Calculations'!$F$9)</f>
        <v>1951878.888340465</v>
      </c>
      <c r="H1307" s="12">
        <f t="shared" si="40"/>
        <v>0</v>
      </c>
      <c r="I1307" s="12">
        <f t="shared" si="41"/>
        <v>0</v>
      </c>
      <c r="J1307" s="13">
        <f>(1 - Dashboard!$I$9) * H1307 * Dashboard!$I$8 * 'Lookups and Calculations'!$F$12</f>
        <v>0</v>
      </c>
      <c r="K1307" s="12">
        <f>(1 - Dashboard!$I$11) * I1307 * Dashboard!$I$10 * 'Lookups and Calculations'!$F$12</f>
        <v>0</v>
      </c>
      <c r="L1307" s="12">
        <f>(H1307 - I1307) * Dashboard!$I$13 * (Dashboard!$D$12 / 365) * 'Lookups and Calculations'!$F$12</f>
        <v>0</v>
      </c>
      <c r="M1307" s="3">
        <f>(G1307*2) * Dashboard!$I$13 * (Dashboard!$D$12 / 365) * 'Lookups and Calculations'!$F$12</f>
        <v>1602.0878730267946</v>
      </c>
      <c r="N1307" s="12">
        <f>H1307 * Dashboard!$I$14 * Dashboard!$I$15 * (Dashboard!$D$12 / 365) * 'Lookups and Calculations'!$F$12</f>
        <v>0</v>
      </c>
    </row>
    <row r="1308" spans="1:14" x14ac:dyDescent="0.35">
      <c r="A1308" s="2">
        <v>1307</v>
      </c>
      <c r="B1308" s="11">
        <v>-0.38680177292798246</v>
      </c>
      <c r="C1308" s="11">
        <v>-2.3204092945641936</v>
      </c>
      <c r="D1308" s="3">
        <f>B1308*Dashboard!$D$11*Dashboard!$D$10*SQRT(Dashboard!$D$12/365)</f>
        <v>-96035.827499110266</v>
      </c>
      <c r="E1308" s="3">
        <f>IF(Dashboard!$I$3,C1308*Dashboard!$E$11*Dashboard!$E$10*SQRT(Dashboard!$D$12/365),0)</f>
        <v>-1152230.637689396</v>
      </c>
      <c r="F1308" s="3">
        <f>D1308+IF(Dashboard!$I$3,E1308,0)</f>
        <v>-1248266.4651885063</v>
      </c>
      <c r="G1308" s="3">
        <f>IF(Dashboard!$I$4, ('Lookups and Calculations'!$F$9) / (1 - 'Lookups and Calculations'!$F$10), 'Lookups and Calculations'!$F$9)</f>
        <v>1951878.888340465</v>
      </c>
      <c r="H1308" s="12">
        <f t="shared" si="40"/>
        <v>0</v>
      </c>
      <c r="I1308" s="12">
        <f t="shared" si="41"/>
        <v>0</v>
      </c>
      <c r="J1308" s="13">
        <f>(1 - Dashboard!$I$9) * H1308 * Dashboard!$I$8 * 'Lookups and Calculations'!$F$12</f>
        <v>0</v>
      </c>
      <c r="K1308" s="12">
        <f>(1 - Dashboard!$I$11) * I1308 * Dashboard!$I$10 * 'Lookups and Calculations'!$F$12</f>
        <v>0</v>
      </c>
      <c r="L1308" s="12">
        <f>(H1308 - I1308) * Dashboard!$I$13 * (Dashboard!$D$12 / 365) * 'Lookups and Calculations'!$F$12</f>
        <v>0</v>
      </c>
      <c r="M1308" s="3">
        <f>(G1308*2) * Dashboard!$I$13 * (Dashboard!$D$12 / 365) * 'Lookups and Calculations'!$F$12</f>
        <v>1602.0878730267946</v>
      </c>
      <c r="N1308" s="12">
        <f>H1308 * Dashboard!$I$14 * Dashboard!$I$15 * (Dashboard!$D$12 / 365) * 'Lookups and Calculations'!$F$12</f>
        <v>0</v>
      </c>
    </row>
    <row r="1309" spans="1:14" x14ac:dyDescent="0.35">
      <c r="A1309" s="2">
        <v>1308</v>
      </c>
      <c r="B1309" s="11">
        <v>-0.93858955447184078</v>
      </c>
      <c r="C1309" s="11">
        <v>0.4739477777630639</v>
      </c>
      <c r="D1309" s="3">
        <f>B1309*Dashboard!$D$11*Dashboard!$D$10*SQRT(Dashboard!$D$12/365)</f>
        <v>-233034.67267847052</v>
      </c>
      <c r="E1309" s="3">
        <f>IF(Dashboard!$I$3,C1309*Dashboard!$E$11*Dashboard!$E$10*SQRT(Dashboard!$D$12/365),0)</f>
        <v>235345.18306003089</v>
      </c>
      <c r="F1309" s="3">
        <f>D1309+IF(Dashboard!$I$3,E1309,0)</f>
        <v>2310.5103815603652</v>
      </c>
      <c r="G1309" s="3">
        <f>IF(Dashboard!$I$4, ('Lookups and Calculations'!$F$9) / (1 - 'Lookups and Calculations'!$F$10), 'Lookups and Calculations'!$F$9)</f>
        <v>1951878.888340465</v>
      </c>
      <c r="H1309" s="12">
        <f t="shared" si="40"/>
        <v>0</v>
      </c>
      <c r="I1309" s="12">
        <f t="shared" si="41"/>
        <v>0</v>
      </c>
      <c r="J1309" s="13">
        <f>(1 - Dashboard!$I$9) * H1309 * Dashboard!$I$8 * 'Lookups and Calculations'!$F$12</f>
        <v>0</v>
      </c>
      <c r="K1309" s="12">
        <f>(1 - Dashboard!$I$11) * I1309 * Dashboard!$I$10 * 'Lookups and Calculations'!$F$12</f>
        <v>0</v>
      </c>
      <c r="L1309" s="12">
        <f>(H1309 - I1309) * Dashboard!$I$13 * (Dashboard!$D$12 / 365) * 'Lookups and Calculations'!$F$12</f>
        <v>0</v>
      </c>
      <c r="M1309" s="3">
        <f>(G1309*2) * Dashboard!$I$13 * (Dashboard!$D$12 / 365) * 'Lookups and Calculations'!$F$12</f>
        <v>1602.0878730267946</v>
      </c>
      <c r="N1309" s="12">
        <f>H1309 * Dashboard!$I$14 * Dashboard!$I$15 * (Dashboard!$D$12 / 365) * 'Lookups and Calculations'!$F$12</f>
        <v>0</v>
      </c>
    </row>
    <row r="1310" spans="1:14" x14ac:dyDescent="0.35">
      <c r="A1310" s="2">
        <v>1309</v>
      </c>
      <c r="B1310" s="11">
        <v>1.0188586082223572</v>
      </c>
      <c r="C1310" s="11">
        <v>-0.74804073589865105</v>
      </c>
      <c r="D1310" s="3">
        <f>B1310*Dashboard!$D$11*Dashboard!$D$10*SQRT(Dashboard!$D$12/365)</f>
        <v>252964.01514541073</v>
      </c>
      <c r="E1310" s="3">
        <f>IF(Dashboard!$I$3,C1310*Dashboard!$E$11*Dashboard!$E$10*SQRT(Dashboard!$D$12/365),0)</f>
        <v>-371449.75076650345</v>
      </c>
      <c r="F1310" s="3">
        <f>D1310+IF(Dashboard!$I$3,E1310,0)</f>
        <v>-118485.73562109272</v>
      </c>
      <c r="G1310" s="3">
        <f>IF(Dashboard!$I$4, ('Lookups and Calculations'!$F$9) / (1 - 'Lookups and Calculations'!$F$10), 'Lookups and Calculations'!$F$9)</f>
        <v>1951878.888340465</v>
      </c>
      <c r="H1310" s="12">
        <f t="shared" si="40"/>
        <v>0</v>
      </c>
      <c r="I1310" s="12">
        <f t="shared" si="41"/>
        <v>0</v>
      </c>
      <c r="J1310" s="13">
        <f>(1 - Dashboard!$I$9) * H1310 * Dashboard!$I$8 * 'Lookups and Calculations'!$F$12</f>
        <v>0</v>
      </c>
      <c r="K1310" s="12">
        <f>(1 - Dashboard!$I$11) * I1310 * Dashboard!$I$10 * 'Lookups and Calculations'!$F$12</f>
        <v>0</v>
      </c>
      <c r="L1310" s="12">
        <f>(H1310 - I1310) * Dashboard!$I$13 * (Dashboard!$D$12 / 365) * 'Lookups and Calculations'!$F$12</f>
        <v>0</v>
      </c>
      <c r="M1310" s="3">
        <f>(G1310*2) * Dashboard!$I$13 * (Dashboard!$D$12 / 365) * 'Lookups and Calculations'!$F$12</f>
        <v>1602.0878730267946</v>
      </c>
      <c r="N1310" s="12">
        <f>H1310 * Dashboard!$I$14 * Dashboard!$I$15 * (Dashboard!$D$12 / 365) * 'Lookups and Calculations'!$F$12</f>
        <v>0</v>
      </c>
    </row>
    <row r="1311" spans="1:14" x14ac:dyDescent="0.35">
      <c r="A1311" s="2">
        <v>1310</v>
      </c>
      <c r="B1311" s="11">
        <v>0.39586859231168392</v>
      </c>
      <c r="C1311" s="11">
        <v>-1.2864896511788066</v>
      </c>
      <c r="D1311" s="3">
        <f>B1311*Dashboard!$D$11*Dashboard!$D$10*SQRT(Dashboard!$D$12/365)</f>
        <v>98286.953432963899</v>
      </c>
      <c r="E1311" s="3">
        <f>IF(Dashboard!$I$3,C1311*Dashboard!$E$11*Dashboard!$E$10*SQRT(Dashboard!$D$12/365),0)</f>
        <v>-638823.84656495205</v>
      </c>
      <c r="F1311" s="3">
        <f>D1311+IF(Dashboard!$I$3,E1311,0)</f>
        <v>-540536.89313198812</v>
      </c>
      <c r="G1311" s="3">
        <f>IF(Dashboard!$I$4, ('Lookups and Calculations'!$F$9) / (1 - 'Lookups and Calculations'!$F$10), 'Lookups and Calculations'!$F$9)</f>
        <v>1951878.888340465</v>
      </c>
      <c r="H1311" s="12">
        <f t="shared" si="40"/>
        <v>0</v>
      </c>
      <c r="I1311" s="12">
        <f t="shared" si="41"/>
        <v>0</v>
      </c>
      <c r="J1311" s="13">
        <f>(1 - Dashboard!$I$9) * H1311 * Dashboard!$I$8 * 'Lookups and Calculations'!$F$12</f>
        <v>0</v>
      </c>
      <c r="K1311" s="12">
        <f>(1 - Dashboard!$I$11) * I1311 * Dashboard!$I$10 * 'Lookups and Calculations'!$F$12</f>
        <v>0</v>
      </c>
      <c r="L1311" s="12">
        <f>(H1311 - I1311) * Dashboard!$I$13 * (Dashboard!$D$12 / 365) * 'Lookups and Calculations'!$F$12</f>
        <v>0</v>
      </c>
      <c r="M1311" s="3">
        <f>(G1311*2) * Dashboard!$I$13 * (Dashboard!$D$12 / 365) * 'Lookups and Calculations'!$F$12</f>
        <v>1602.0878730267946</v>
      </c>
      <c r="N1311" s="12">
        <f>H1311 * Dashboard!$I$14 * Dashboard!$I$15 * (Dashboard!$D$12 / 365) * 'Lookups and Calculations'!$F$12</f>
        <v>0</v>
      </c>
    </row>
    <row r="1312" spans="1:14" x14ac:dyDescent="0.35">
      <c r="A1312" s="2">
        <v>1311</v>
      </c>
      <c r="B1312" s="11">
        <v>-0.59751280976293331</v>
      </c>
      <c r="C1312" s="11">
        <v>-1.0374197426797154</v>
      </c>
      <c r="D1312" s="3">
        <f>B1312*Dashboard!$D$11*Dashboard!$D$10*SQRT(Dashboard!$D$12/365)</f>
        <v>-148351.53596254502</v>
      </c>
      <c r="E1312" s="3">
        <f>IF(Dashboard!$I$3,C1312*Dashboard!$E$11*Dashboard!$E$10*SQRT(Dashboard!$D$12/365),0)</f>
        <v>-515144.8127964515</v>
      </c>
      <c r="F1312" s="3">
        <f>D1312+IF(Dashboard!$I$3,E1312,0)</f>
        <v>-663496.34875899646</v>
      </c>
      <c r="G1312" s="3">
        <f>IF(Dashboard!$I$4, ('Lookups and Calculations'!$F$9) / (1 - 'Lookups and Calculations'!$F$10), 'Lookups and Calculations'!$F$9)</f>
        <v>1951878.888340465</v>
      </c>
      <c r="H1312" s="12">
        <f t="shared" si="40"/>
        <v>0</v>
      </c>
      <c r="I1312" s="12">
        <f t="shared" si="41"/>
        <v>0</v>
      </c>
      <c r="J1312" s="13">
        <f>(1 - Dashboard!$I$9) * H1312 * Dashboard!$I$8 * 'Lookups and Calculations'!$F$12</f>
        <v>0</v>
      </c>
      <c r="K1312" s="12">
        <f>(1 - Dashboard!$I$11) * I1312 * Dashboard!$I$10 * 'Lookups and Calculations'!$F$12</f>
        <v>0</v>
      </c>
      <c r="L1312" s="12">
        <f>(H1312 - I1312) * Dashboard!$I$13 * (Dashboard!$D$12 / 365) * 'Lookups and Calculations'!$F$12</f>
        <v>0</v>
      </c>
      <c r="M1312" s="3">
        <f>(G1312*2) * Dashboard!$I$13 * (Dashboard!$D$12 / 365) * 'Lookups and Calculations'!$F$12</f>
        <v>1602.0878730267946</v>
      </c>
      <c r="N1312" s="12">
        <f>H1312 * Dashboard!$I$14 * Dashboard!$I$15 * (Dashboard!$D$12 / 365) * 'Lookups and Calculations'!$F$12</f>
        <v>0</v>
      </c>
    </row>
    <row r="1313" spans="1:14" x14ac:dyDescent="0.35">
      <c r="A1313" s="2">
        <v>1312</v>
      </c>
      <c r="B1313" s="11">
        <v>1.4104608391610094E-2</v>
      </c>
      <c r="C1313" s="11">
        <v>1.520430913355177</v>
      </c>
      <c r="D1313" s="3">
        <f>B1313*Dashboard!$D$11*Dashboard!$D$10*SQRT(Dashboard!$D$12/365)</f>
        <v>3501.9170883980664</v>
      </c>
      <c r="E1313" s="3">
        <f>IF(Dashboard!$I$3,C1313*Dashboard!$E$11*Dashboard!$E$10*SQRT(Dashboard!$D$12/365),0)</f>
        <v>754990.54626349278</v>
      </c>
      <c r="F1313" s="3">
        <f>D1313+IF(Dashboard!$I$3,E1313,0)</f>
        <v>758492.46335189079</v>
      </c>
      <c r="G1313" s="3">
        <f>IF(Dashboard!$I$4, ('Lookups and Calculations'!$F$9) / (1 - 'Lookups and Calculations'!$F$10), 'Lookups and Calculations'!$F$9)</f>
        <v>1951878.888340465</v>
      </c>
      <c r="H1313" s="12">
        <f t="shared" si="40"/>
        <v>0</v>
      </c>
      <c r="I1313" s="12">
        <f t="shared" si="41"/>
        <v>0</v>
      </c>
      <c r="J1313" s="13">
        <f>(1 - Dashboard!$I$9) * H1313 * Dashboard!$I$8 * 'Lookups and Calculations'!$F$12</f>
        <v>0</v>
      </c>
      <c r="K1313" s="12">
        <f>(1 - Dashboard!$I$11) * I1313 * Dashboard!$I$10 * 'Lookups and Calculations'!$F$12</f>
        <v>0</v>
      </c>
      <c r="L1313" s="12">
        <f>(H1313 - I1313) * Dashboard!$I$13 * (Dashboard!$D$12 / 365) * 'Lookups and Calculations'!$F$12</f>
        <v>0</v>
      </c>
      <c r="M1313" s="3">
        <f>(G1313*2) * Dashboard!$I$13 * (Dashboard!$D$12 / 365) * 'Lookups and Calculations'!$F$12</f>
        <v>1602.0878730267946</v>
      </c>
      <c r="N1313" s="12">
        <f>H1313 * Dashboard!$I$14 * Dashboard!$I$15 * (Dashboard!$D$12 / 365) * 'Lookups and Calculations'!$F$12</f>
        <v>0</v>
      </c>
    </row>
    <row r="1314" spans="1:14" x14ac:dyDescent="0.35">
      <c r="A1314" s="2">
        <v>1313</v>
      </c>
      <c r="B1314" s="11">
        <v>0.99264220984375751</v>
      </c>
      <c r="C1314" s="11">
        <v>-4.273704364029509E-2</v>
      </c>
      <c r="D1314" s="3">
        <f>B1314*Dashboard!$D$11*Dashboard!$D$10*SQRT(Dashboard!$D$12/365)</f>
        <v>246454.9614425883</v>
      </c>
      <c r="E1314" s="3">
        <f>IF(Dashboard!$I$3,C1314*Dashboard!$E$11*Dashboard!$E$10*SQRT(Dashboard!$D$12/365),0)</f>
        <v>-21221.657386898758</v>
      </c>
      <c r="F1314" s="3">
        <f>D1314+IF(Dashboard!$I$3,E1314,0)</f>
        <v>225233.30405568954</v>
      </c>
      <c r="G1314" s="3">
        <f>IF(Dashboard!$I$4, ('Lookups and Calculations'!$F$9) / (1 - 'Lookups and Calculations'!$F$10), 'Lookups and Calculations'!$F$9)</f>
        <v>1951878.888340465</v>
      </c>
      <c r="H1314" s="12">
        <f t="shared" si="40"/>
        <v>0</v>
      </c>
      <c r="I1314" s="12">
        <f t="shared" si="41"/>
        <v>0</v>
      </c>
      <c r="J1314" s="13">
        <f>(1 - Dashboard!$I$9) * H1314 * Dashboard!$I$8 * 'Lookups and Calculations'!$F$12</f>
        <v>0</v>
      </c>
      <c r="K1314" s="12">
        <f>(1 - Dashboard!$I$11) * I1314 * Dashboard!$I$10 * 'Lookups and Calculations'!$F$12</f>
        <v>0</v>
      </c>
      <c r="L1314" s="12">
        <f>(H1314 - I1314) * Dashboard!$I$13 * (Dashboard!$D$12 / 365) * 'Lookups and Calculations'!$F$12</f>
        <v>0</v>
      </c>
      <c r="M1314" s="3">
        <f>(G1314*2) * Dashboard!$I$13 * (Dashboard!$D$12 / 365) * 'Lookups and Calculations'!$F$12</f>
        <v>1602.0878730267946</v>
      </c>
      <c r="N1314" s="12">
        <f>H1314 * Dashboard!$I$14 * Dashboard!$I$15 * (Dashboard!$D$12 / 365) * 'Lookups and Calculations'!$F$12</f>
        <v>0</v>
      </c>
    </row>
    <row r="1315" spans="1:14" x14ac:dyDescent="0.35">
      <c r="A1315" s="2">
        <v>1314</v>
      </c>
      <c r="B1315" s="11">
        <v>0.45720027786720008</v>
      </c>
      <c r="C1315" s="11">
        <v>-0.98029013943392196</v>
      </c>
      <c r="D1315" s="3">
        <f>B1315*Dashboard!$D$11*Dashboard!$D$10*SQRT(Dashboard!$D$12/365)</f>
        <v>113514.49267006011</v>
      </c>
      <c r="E1315" s="3">
        <f>IF(Dashboard!$I$3,C1315*Dashboard!$E$11*Dashboard!$E$10*SQRT(Dashboard!$D$12/365),0)</f>
        <v>-486776.33516061009</v>
      </c>
      <c r="F1315" s="3">
        <f>D1315+IF(Dashboard!$I$3,E1315,0)</f>
        <v>-373261.84249055001</v>
      </c>
      <c r="G1315" s="3">
        <f>IF(Dashboard!$I$4, ('Lookups and Calculations'!$F$9) / (1 - 'Lookups and Calculations'!$F$10), 'Lookups and Calculations'!$F$9)</f>
        <v>1951878.888340465</v>
      </c>
      <c r="H1315" s="12">
        <f t="shared" si="40"/>
        <v>0</v>
      </c>
      <c r="I1315" s="12">
        <f t="shared" si="41"/>
        <v>0</v>
      </c>
      <c r="J1315" s="13">
        <f>(1 - Dashboard!$I$9) * H1315 * Dashboard!$I$8 * 'Lookups and Calculations'!$F$12</f>
        <v>0</v>
      </c>
      <c r="K1315" s="12">
        <f>(1 - Dashboard!$I$11) * I1315 * Dashboard!$I$10 * 'Lookups and Calculations'!$F$12</f>
        <v>0</v>
      </c>
      <c r="L1315" s="12">
        <f>(H1315 - I1315) * Dashboard!$I$13 * (Dashboard!$D$12 / 365) * 'Lookups and Calculations'!$F$12</f>
        <v>0</v>
      </c>
      <c r="M1315" s="3">
        <f>(G1315*2) * Dashboard!$I$13 * (Dashboard!$D$12 / 365) * 'Lookups and Calculations'!$F$12</f>
        <v>1602.0878730267946</v>
      </c>
      <c r="N1315" s="12">
        <f>H1315 * Dashboard!$I$14 * Dashboard!$I$15 * (Dashboard!$D$12 / 365) * 'Lookups and Calculations'!$F$12</f>
        <v>0</v>
      </c>
    </row>
    <row r="1316" spans="1:14" x14ac:dyDescent="0.35">
      <c r="A1316" s="2">
        <v>1315</v>
      </c>
      <c r="B1316" s="11">
        <v>-0.88516611993489547</v>
      </c>
      <c r="C1316" s="11">
        <v>0.23538766157433044</v>
      </c>
      <c r="D1316" s="3">
        <f>B1316*Dashboard!$D$11*Dashboard!$D$10*SQRT(Dashboard!$D$12/365)</f>
        <v>-219770.6079748288</v>
      </c>
      <c r="E1316" s="3">
        <f>IF(Dashboard!$I$3,C1316*Dashboard!$E$11*Dashboard!$E$10*SQRT(Dashboard!$D$12/365),0)</f>
        <v>116884.92889395433</v>
      </c>
      <c r="F1316" s="3">
        <f>D1316+IF(Dashboard!$I$3,E1316,0)</f>
        <v>-102885.67908087447</v>
      </c>
      <c r="G1316" s="3">
        <f>IF(Dashboard!$I$4, ('Lookups and Calculations'!$F$9) / (1 - 'Lookups and Calculations'!$F$10), 'Lookups and Calculations'!$F$9)</f>
        <v>1951878.888340465</v>
      </c>
      <c r="H1316" s="12">
        <f t="shared" si="40"/>
        <v>0</v>
      </c>
      <c r="I1316" s="12">
        <f t="shared" si="41"/>
        <v>0</v>
      </c>
      <c r="J1316" s="13">
        <f>(1 - Dashboard!$I$9) * H1316 * Dashboard!$I$8 * 'Lookups and Calculations'!$F$12</f>
        <v>0</v>
      </c>
      <c r="K1316" s="12">
        <f>(1 - Dashboard!$I$11) * I1316 * Dashboard!$I$10 * 'Lookups and Calculations'!$F$12</f>
        <v>0</v>
      </c>
      <c r="L1316" s="12">
        <f>(H1316 - I1316) * Dashboard!$I$13 * (Dashboard!$D$12 / 365) * 'Lookups and Calculations'!$F$12</f>
        <v>0</v>
      </c>
      <c r="M1316" s="3">
        <f>(G1316*2) * Dashboard!$I$13 * (Dashboard!$D$12 / 365) * 'Lookups and Calculations'!$F$12</f>
        <v>1602.0878730267946</v>
      </c>
      <c r="N1316" s="12">
        <f>H1316 * Dashboard!$I$14 * Dashboard!$I$15 * (Dashboard!$D$12 / 365) * 'Lookups and Calculations'!$F$12</f>
        <v>0</v>
      </c>
    </row>
    <row r="1317" spans="1:14" x14ac:dyDescent="0.35">
      <c r="A1317" s="2">
        <v>1316</v>
      </c>
      <c r="B1317" s="11">
        <v>-1.1291739331287562</v>
      </c>
      <c r="C1317" s="11">
        <v>0.53478957593483767</v>
      </c>
      <c r="D1317" s="3">
        <f>B1317*Dashboard!$D$11*Dashboard!$D$10*SQRT(Dashboard!$D$12/365)</f>
        <v>-280353.29889409657</v>
      </c>
      <c r="E1317" s="3">
        <f>IF(Dashboard!$I$3,C1317*Dashboard!$E$11*Dashboard!$E$10*SQRT(Dashboard!$D$12/365),0)</f>
        <v>265557.00132410094</v>
      </c>
      <c r="F1317" s="3">
        <f>D1317+IF(Dashboard!$I$3,E1317,0)</f>
        <v>-14796.29756999563</v>
      </c>
      <c r="G1317" s="3">
        <f>IF(Dashboard!$I$4, ('Lookups and Calculations'!$F$9) / (1 - 'Lookups and Calculations'!$F$10), 'Lookups and Calculations'!$F$9)</f>
        <v>1951878.888340465</v>
      </c>
      <c r="H1317" s="12">
        <f t="shared" si="40"/>
        <v>0</v>
      </c>
      <c r="I1317" s="12">
        <f t="shared" si="41"/>
        <v>0</v>
      </c>
      <c r="J1317" s="13">
        <f>(1 - Dashboard!$I$9) * H1317 * Dashboard!$I$8 * 'Lookups and Calculations'!$F$12</f>
        <v>0</v>
      </c>
      <c r="K1317" s="12">
        <f>(1 - Dashboard!$I$11) * I1317 * Dashboard!$I$10 * 'Lookups and Calculations'!$F$12</f>
        <v>0</v>
      </c>
      <c r="L1317" s="12">
        <f>(H1317 - I1317) * Dashboard!$I$13 * (Dashboard!$D$12 / 365) * 'Lookups and Calculations'!$F$12</f>
        <v>0</v>
      </c>
      <c r="M1317" s="3">
        <f>(G1317*2) * Dashboard!$I$13 * (Dashboard!$D$12 / 365) * 'Lookups and Calculations'!$F$12</f>
        <v>1602.0878730267946</v>
      </c>
      <c r="N1317" s="12">
        <f>H1317 * Dashboard!$I$14 * Dashboard!$I$15 * (Dashboard!$D$12 / 365) * 'Lookups and Calculations'!$F$12</f>
        <v>0</v>
      </c>
    </row>
    <row r="1318" spans="1:14" x14ac:dyDescent="0.35">
      <c r="A1318" s="2">
        <v>1317</v>
      </c>
      <c r="B1318" s="11">
        <v>-1.1816799882166136</v>
      </c>
      <c r="C1318" s="11">
        <v>-0.25834220502616567</v>
      </c>
      <c r="D1318" s="3">
        <f>B1318*Dashboard!$D$11*Dashboard!$D$10*SQRT(Dashboard!$D$12/365)</f>
        <v>-293389.5950074938</v>
      </c>
      <c r="E1318" s="3">
        <f>IF(Dashboard!$I$3,C1318*Dashboard!$E$11*Dashboard!$E$10*SQRT(Dashboard!$D$12/365),0)</f>
        <v>-128283.31809250497</v>
      </c>
      <c r="F1318" s="3">
        <f>D1318+IF(Dashboard!$I$3,E1318,0)</f>
        <v>-421672.91309999878</v>
      </c>
      <c r="G1318" s="3">
        <f>IF(Dashboard!$I$4, ('Lookups and Calculations'!$F$9) / (1 - 'Lookups and Calculations'!$F$10), 'Lookups and Calculations'!$F$9)</f>
        <v>1951878.888340465</v>
      </c>
      <c r="H1318" s="12">
        <f t="shared" si="40"/>
        <v>0</v>
      </c>
      <c r="I1318" s="12">
        <f t="shared" si="41"/>
        <v>0</v>
      </c>
      <c r="J1318" s="13">
        <f>(1 - Dashboard!$I$9) * H1318 * Dashboard!$I$8 * 'Lookups and Calculations'!$F$12</f>
        <v>0</v>
      </c>
      <c r="K1318" s="12">
        <f>(1 - Dashboard!$I$11) * I1318 * Dashboard!$I$10 * 'Lookups and Calculations'!$F$12</f>
        <v>0</v>
      </c>
      <c r="L1318" s="12">
        <f>(H1318 - I1318) * Dashboard!$I$13 * (Dashboard!$D$12 / 365) * 'Lookups and Calculations'!$F$12</f>
        <v>0</v>
      </c>
      <c r="M1318" s="3">
        <f>(G1318*2) * Dashboard!$I$13 * (Dashboard!$D$12 / 365) * 'Lookups and Calculations'!$F$12</f>
        <v>1602.0878730267946</v>
      </c>
      <c r="N1318" s="12">
        <f>H1318 * Dashboard!$I$14 * Dashboard!$I$15 * (Dashboard!$D$12 / 365) * 'Lookups and Calculations'!$F$12</f>
        <v>0</v>
      </c>
    </row>
    <row r="1319" spans="1:14" x14ac:dyDescent="0.35">
      <c r="A1319" s="2">
        <v>1318</v>
      </c>
      <c r="B1319" s="11">
        <v>-0.94017176121100043</v>
      </c>
      <c r="C1319" s="11">
        <v>-0.142204414743685</v>
      </c>
      <c r="D1319" s="3">
        <f>B1319*Dashboard!$D$11*Dashboard!$D$10*SQRT(Dashboard!$D$12/365)</f>
        <v>-233427.50576276498</v>
      </c>
      <c r="E1319" s="3">
        <f>IF(Dashboard!$I$3,C1319*Dashboard!$E$11*Dashboard!$E$10*SQRT(Dashboard!$D$12/365),0)</f>
        <v>-70613.526616276256</v>
      </c>
      <c r="F1319" s="3">
        <f>D1319+IF(Dashboard!$I$3,E1319,0)</f>
        <v>-304041.03237904125</v>
      </c>
      <c r="G1319" s="3">
        <f>IF(Dashboard!$I$4, ('Lookups and Calculations'!$F$9) / (1 - 'Lookups and Calculations'!$F$10), 'Lookups and Calculations'!$F$9)</f>
        <v>1951878.888340465</v>
      </c>
      <c r="H1319" s="12">
        <f t="shared" si="40"/>
        <v>0</v>
      </c>
      <c r="I1319" s="12">
        <f t="shared" si="41"/>
        <v>0</v>
      </c>
      <c r="J1319" s="13">
        <f>(1 - Dashboard!$I$9) * H1319 * Dashboard!$I$8 * 'Lookups and Calculations'!$F$12</f>
        <v>0</v>
      </c>
      <c r="K1319" s="12">
        <f>(1 - Dashboard!$I$11) * I1319 * Dashboard!$I$10 * 'Lookups and Calculations'!$F$12</f>
        <v>0</v>
      </c>
      <c r="L1319" s="12">
        <f>(H1319 - I1319) * Dashboard!$I$13 * (Dashboard!$D$12 / 365) * 'Lookups and Calculations'!$F$12</f>
        <v>0</v>
      </c>
      <c r="M1319" s="3">
        <f>(G1319*2) * Dashboard!$I$13 * (Dashboard!$D$12 / 365) * 'Lookups and Calculations'!$F$12</f>
        <v>1602.0878730267946</v>
      </c>
      <c r="N1319" s="12">
        <f>H1319 * Dashboard!$I$14 * Dashboard!$I$15 * (Dashboard!$D$12 / 365) * 'Lookups and Calculations'!$F$12</f>
        <v>0</v>
      </c>
    </row>
    <row r="1320" spans="1:14" x14ac:dyDescent="0.35">
      <c r="A1320" s="2">
        <v>1319</v>
      </c>
      <c r="B1320" s="11">
        <v>8.0680849048992059E-2</v>
      </c>
      <c r="C1320" s="11">
        <v>2.1168026214616185E-2</v>
      </c>
      <c r="D1320" s="3">
        <f>B1320*Dashboard!$D$11*Dashboard!$D$10*SQRT(Dashboard!$D$12/365)</f>
        <v>20031.583731115377</v>
      </c>
      <c r="E1320" s="3">
        <f>IF(Dashboard!$I$3,C1320*Dashboard!$E$11*Dashboard!$E$10*SQRT(Dashboard!$D$12/365),0)</f>
        <v>10511.269887183391</v>
      </c>
      <c r="F1320" s="3">
        <f>D1320+IF(Dashboard!$I$3,E1320,0)</f>
        <v>30542.853618298766</v>
      </c>
      <c r="G1320" s="3">
        <f>IF(Dashboard!$I$4, ('Lookups and Calculations'!$F$9) / (1 - 'Lookups and Calculations'!$F$10), 'Lookups and Calculations'!$F$9)</f>
        <v>1951878.888340465</v>
      </c>
      <c r="H1320" s="12">
        <f t="shared" si="40"/>
        <v>0</v>
      </c>
      <c r="I1320" s="12">
        <f t="shared" si="41"/>
        <v>0</v>
      </c>
      <c r="J1320" s="13">
        <f>(1 - Dashboard!$I$9) * H1320 * Dashboard!$I$8 * 'Lookups and Calculations'!$F$12</f>
        <v>0</v>
      </c>
      <c r="K1320" s="12">
        <f>(1 - Dashboard!$I$11) * I1320 * Dashboard!$I$10 * 'Lookups and Calculations'!$F$12</f>
        <v>0</v>
      </c>
      <c r="L1320" s="12">
        <f>(H1320 - I1320) * Dashboard!$I$13 * (Dashboard!$D$12 / 365) * 'Lookups and Calculations'!$F$12</f>
        <v>0</v>
      </c>
      <c r="M1320" s="3">
        <f>(G1320*2) * Dashboard!$I$13 * (Dashboard!$D$12 / 365) * 'Lookups and Calculations'!$F$12</f>
        <v>1602.0878730267946</v>
      </c>
      <c r="N1320" s="12">
        <f>H1320 * Dashboard!$I$14 * Dashboard!$I$15 * (Dashboard!$D$12 / 365) * 'Lookups and Calculations'!$F$12</f>
        <v>0</v>
      </c>
    </row>
    <row r="1321" spans="1:14" x14ac:dyDescent="0.35">
      <c r="A1321" s="2">
        <v>1320</v>
      </c>
      <c r="B1321" s="11">
        <v>-1.7511951252481279</v>
      </c>
      <c r="C1321" s="11">
        <v>4.4009376049559713E-3</v>
      </c>
      <c r="D1321" s="3">
        <f>B1321*Dashboard!$D$11*Dashboard!$D$10*SQRT(Dashboard!$D$12/365)</f>
        <v>-434789.81932413357</v>
      </c>
      <c r="E1321" s="3">
        <f>IF(Dashboard!$I$3,C1321*Dashboard!$E$11*Dashboard!$E$10*SQRT(Dashboard!$D$12/365),0)</f>
        <v>2185.3451263398983</v>
      </c>
      <c r="F1321" s="3">
        <f>D1321+IF(Dashboard!$I$3,E1321,0)</f>
        <v>-432604.47419779369</v>
      </c>
      <c r="G1321" s="3">
        <f>IF(Dashboard!$I$4, ('Lookups and Calculations'!$F$9) / (1 - 'Lookups and Calculations'!$F$10), 'Lookups and Calculations'!$F$9)</f>
        <v>1951878.888340465</v>
      </c>
      <c r="H1321" s="12">
        <f t="shared" si="40"/>
        <v>0</v>
      </c>
      <c r="I1321" s="12">
        <f t="shared" si="41"/>
        <v>0</v>
      </c>
      <c r="J1321" s="13">
        <f>(1 - Dashboard!$I$9) * H1321 * Dashboard!$I$8 * 'Lookups and Calculations'!$F$12</f>
        <v>0</v>
      </c>
      <c r="K1321" s="12">
        <f>(1 - Dashboard!$I$11) * I1321 * Dashboard!$I$10 * 'Lookups and Calculations'!$F$12</f>
        <v>0</v>
      </c>
      <c r="L1321" s="12">
        <f>(H1321 - I1321) * Dashboard!$I$13 * (Dashboard!$D$12 / 365) * 'Lookups and Calculations'!$F$12</f>
        <v>0</v>
      </c>
      <c r="M1321" s="3">
        <f>(G1321*2) * Dashboard!$I$13 * (Dashboard!$D$12 / 365) * 'Lookups and Calculations'!$F$12</f>
        <v>1602.0878730267946</v>
      </c>
      <c r="N1321" s="12">
        <f>H1321 * Dashboard!$I$14 * Dashboard!$I$15 * (Dashboard!$D$12 / 365) * 'Lookups and Calculations'!$F$12</f>
        <v>0</v>
      </c>
    </row>
    <row r="1322" spans="1:14" x14ac:dyDescent="0.35">
      <c r="A1322" s="2">
        <v>1321</v>
      </c>
      <c r="B1322" s="11">
        <v>0.34472830286938222</v>
      </c>
      <c r="C1322" s="11">
        <v>0.29914376991362962</v>
      </c>
      <c r="D1322" s="3">
        <f>B1322*Dashboard!$D$11*Dashboard!$D$10*SQRT(Dashboard!$D$12/365)</f>
        <v>85589.752026780377</v>
      </c>
      <c r="E1322" s="3">
        <f>IF(Dashboard!$I$3,C1322*Dashboard!$E$11*Dashboard!$E$10*SQRT(Dashboard!$D$12/365),0)</f>
        <v>148543.88731153906</v>
      </c>
      <c r="F1322" s="3">
        <f>D1322+IF(Dashboard!$I$3,E1322,0)</f>
        <v>234133.63933831942</v>
      </c>
      <c r="G1322" s="3">
        <f>IF(Dashboard!$I$4, ('Lookups and Calculations'!$F$9) / (1 - 'Lookups and Calculations'!$F$10), 'Lookups and Calculations'!$F$9)</f>
        <v>1951878.888340465</v>
      </c>
      <c r="H1322" s="12">
        <f t="shared" si="40"/>
        <v>0</v>
      </c>
      <c r="I1322" s="12">
        <f t="shared" si="41"/>
        <v>0</v>
      </c>
      <c r="J1322" s="13">
        <f>(1 - Dashboard!$I$9) * H1322 * Dashboard!$I$8 * 'Lookups and Calculations'!$F$12</f>
        <v>0</v>
      </c>
      <c r="K1322" s="12">
        <f>(1 - Dashboard!$I$11) * I1322 * Dashboard!$I$10 * 'Lookups and Calculations'!$F$12</f>
        <v>0</v>
      </c>
      <c r="L1322" s="12">
        <f>(H1322 - I1322) * Dashboard!$I$13 * (Dashboard!$D$12 / 365) * 'Lookups and Calculations'!$F$12</f>
        <v>0</v>
      </c>
      <c r="M1322" s="3">
        <f>(G1322*2) * Dashboard!$I$13 * (Dashboard!$D$12 / 365) * 'Lookups and Calculations'!$F$12</f>
        <v>1602.0878730267946</v>
      </c>
      <c r="N1322" s="12">
        <f>H1322 * Dashboard!$I$14 * Dashboard!$I$15 * (Dashboard!$D$12 / 365) * 'Lookups and Calculations'!$F$12</f>
        <v>0</v>
      </c>
    </row>
    <row r="1323" spans="1:14" x14ac:dyDescent="0.35">
      <c r="A1323" s="2">
        <v>1322</v>
      </c>
      <c r="B1323" s="11">
        <v>0.55579724206693237</v>
      </c>
      <c r="C1323" s="11">
        <v>0.65658260471246166</v>
      </c>
      <c r="D1323" s="3">
        <f>B1323*Dashboard!$D$11*Dashboard!$D$10*SQRT(Dashboard!$D$12/365)</f>
        <v>137994.32112106468</v>
      </c>
      <c r="E1323" s="3">
        <f>IF(Dashboard!$I$3,C1323*Dashboard!$E$11*Dashboard!$E$10*SQRT(Dashboard!$D$12/365),0)</f>
        <v>326034.97800834849</v>
      </c>
      <c r="F1323" s="3">
        <f>D1323+IF(Dashboard!$I$3,E1323,0)</f>
        <v>464029.29912941321</v>
      </c>
      <c r="G1323" s="3">
        <f>IF(Dashboard!$I$4, ('Lookups and Calculations'!$F$9) / (1 - 'Lookups and Calculations'!$F$10), 'Lookups and Calculations'!$F$9)</f>
        <v>1951878.888340465</v>
      </c>
      <c r="H1323" s="12">
        <f t="shared" si="40"/>
        <v>0</v>
      </c>
      <c r="I1323" s="12">
        <f t="shared" si="41"/>
        <v>0</v>
      </c>
      <c r="J1323" s="13">
        <f>(1 - Dashboard!$I$9) * H1323 * Dashboard!$I$8 * 'Lookups and Calculations'!$F$12</f>
        <v>0</v>
      </c>
      <c r="K1323" s="12">
        <f>(1 - Dashboard!$I$11) * I1323 * Dashboard!$I$10 * 'Lookups and Calculations'!$F$12</f>
        <v>0</v>
      </c>
      <c r="L1323" s="12">
        <f>(H1323 - I1323) * Dashboard!$I$13 * (Dashboard!$D$12 / 365) * 'Lookups and Calculations'!$F$12</f>
        <v>0</v>
      </c>
      <c r="M1323" s="3">
        <f>(G1323*2) * Dashboard!$I$13 * (Dashboard!$D$12 / 365) * 'Lookups and Calculations'!$F$12</f>
        <v>1602.0878730267946</v>
      </c>
      <c r="N1323" s="12">
        <f>H1323 * Dashboard!$I$14 * Dashboard!$I$15 * (Dashboard!$D$12 / 365) * 'Lookups and Calculations'!$F$12</f>
        <v>0</v>
      </c>
    </row>
    <row r="1324" spans="1:14" x14ac:dyDescent="0.35">
      <c r="A1324" s="2">
        <v>1323</v>
      </c>
      <c r="B1324" s="11">
        <v>-0.27434183134347573</v>
      </c>
      <c r="C1324" s="11">
        <v>-1.0689480715931006</v>
      </c>
      <c r="D1324" s="3">
        <f>B1324*Dashboard!$D$11*Dashboard!$D$10*SQRT(Dashboard!$D$12/365)</f>
        <v>-68114.074532945451</v>
      </c>
      <c r="E1324" s="3">
        <f>IF(Dashboard!$I$3,C1324*Dashboard!$E$11*Dashboard!$E$10*SQRT(Dashboard!$D$12/365),0)</f>
        <v>-530800.63119635743</v>
      </c>
      <c r="F1324" s="3">
        <f>D1324+IF(Dashboard!$I$3,E1324,0)</f>
        <v>-598914.70572930283</v>
      </c>
      <c r="G1324" s="3">
        <f>IF(Dashboard!$I$4, ('Lookups and Calculations'!$F$9) / (1 - 'Lookups and Calculations'!$F$10), 'Lookups and Calculations'!$F$9)</f>
        <v>1951878.888340465</v>
      </c>
      <c r="H1324" s="12">
        <f t="shared" si="40"/>
        <v>0</v>
      </c>
      <c r="I1324" s="12">
        <f t="shared" si="41"/>
        <v>0</v>
      </c>
      <c r="J1324" s="13">
        <f>(1 - Dashboard!$I$9) * H1324 * Dashboard!$I$8 * 'Lookups and Calculations'!$F$12</f>
        <v>0</v>
      </c>
      <c r="K1324" s="12">
        <f>(1 - Dashboard!$I$11) * I1324 * Dashboard!$I$10 * 'Lookups and Calculations'!$F$12</f>
        <v>0</v>
      </c>
      <c r="L1324" s="12">
        <f>(H1324 - I1324) * Dashboard!$I$13 * (Dashboard!$D$12 / 365) * 'Lookups and Calculations'!$F$12</f>
        <v>0</v>
      </c>
      <c r="M1324" s="3">
        <f>(G1324*2) * Dashboard!$I$13 * (Dashboard!$D$12 / 365) * 'Lookups and Calculations'!$F$12</f>
        <v>1602.0878730267946</v>
      </c>
      <c r="N1324" s="12">
        <f>H1324 * Dashboard!$I$14 * Dashboard!$I$15 * (Dashboard!$D$12 / 365) * 'Lookups and Calculations'!$F$12</f>
        <v>0</v>
      </c>
    </row>
    <row r="1325" spans="1:14" x14ac:dyDescent="0.35">
      <c r="A1325" s="2">
        <v>1324</v>
      </c>
      <c r="B1325" s="11">
        <v>2.8086351363503104</v>
      </c>
      <c r="C1325" s="11">
        <v>0.12439094193785331</v>
      </c>
      <c r="D1325" s="3">
        <f>B1325*Dashboard!$D$11*Dashboard!$D$10*SQRT(Dashboard!$D$12/365)</f>
        <v>697332.89333370933</v>
      </c>
      <c r="E1325" s="3">
        <f>IF(Dashboard!$I$3,C1325*Dashboard!$E$11*Dashboard!$E$10*SQRT(Dashboard!$D$12/365),0)</f>
        <v>61768.005621937598</v>
      </c>
      <c r="F1325" s="3">
        <f>D1325+IF(Dashboard!$I$3,E1325,0)</f>
        <v>759100.8989556469</v>
      </c>
      <c r="G1325" s="3">
        <f>IF(Dashboard!$I$4, ('Lookups and Calculations'!$F$9) / (1 - 'Lookups and Calculations'!$F$10), 'Lookups and Calculations'!$F$9)</f>
        <v>1951878.888340465</v>
      </c>
      <c r="H1325" s="12">
        <f t="shared" si="40"/>
        <v>0</v>
      </c>
      <c r="I1325" s="12">
        <f t="shared" si="41"/>
        <v>0</v>
      </c>
      <c r="J1325" s="13">
        <f>(1 - Dashboard!$I$9) * H1325 * Dashboard!$I$8 * 'Lookups and Calculations'!$F$12</f>
        <v>0</v>
      </c>
      <c r="K1325" s="12">
        <f>(1 - Dashboard!$I$11) * I1325 * Dashboard!$I$10 * 'Lookups and Calculations'!$F$12</f>
        <v>0</v>
      </c>
      <c r="L1325" s="12">
        <f>(H1325 - I1325) * Dashboard!$I$13 * (Dashboard!$D$12 / 365) * 'Lookups and Calculations'!$F$12</f>
        <v>0</v>
      </c>
      <c r="M1325" s="3">
        <f>(G1325*2) * Dashboard!$I$13 * (Dashboard!$D$12 / 365) * 'Lookups and Calculations'!$F$12</f>
        <v>1602.0878730267946</v>
      </c>
      <c r="N1325" s="12">
        <f>H1325 * Dashboard!$I$14 * Dashboard!$I$15 * (Dashboard!$D$12 / 365) * 'Lookups and Calculations'!$F$12</f>
        <v>0</v>
      </c>
    </row>
    <row r="1326" spans="1:14" x14ac:dyDescent="0.35">
      <c r="A1326" s="2">
        <v>1325</v>
      </c>
      <c r="B1326" s="11">
        <v>-0.73754342517136695</v>
      </c>
      <c r="C1326" s="11">
        <v>-1.2022137838965112</v>
      </c>
      <c r="D1326" s="3">
        <f>B1326*Dashboard!$D$11*Dashboard!$D$10*SQRT(Dashboard!$D$12/365)</f>
        <v>-183118.58453153496</v>
      </c>
      <c r="E1326" s="3">
        <f>IF(Dashboard!$I$3,C1326*Dashboard!$E$11*Dashboard!$E$10*SQRT(Dashboard!$D$12/365),0)</f>
        <v>-596975.5241470125</v>
      </c>
      <c r="F1326" s="3">
        <f>D1326+IF(Dashboard!$I$3,E1326,0)</f>
        <v>-780094.10867854743</v>
      </c>
      <c r="G1326" s="3">
        <f>IF(Dashboard!$I$4, ('Lookups and Calculations'!$F$9) / (1 - 'Lookups and Calculations'!$F$10), 'Lookups and Calculations'!$F$9)</f>
        <v>1951878.888340465</v>
      </c>
      <c r="H1326" s="12">
        <f t="shared" si="40"/>
        <v>0</v>
      </c>
      <c r="I1326" s="12">
        <f t="shared" si="41"/>
        <v>0</v>
      </c>
      <c r="J1326" s="13">
        <f>(1 - Dashboard!$I$9) * H1326 * Dashboard!$I$8 * 'Lookups and Calculations'!$F$12</f>
        <v>0</v>
      </c>
      <c r="K1326" s="12">
        <f>(1 - Dashboard!$I$11) * I1326 * Dashboard!$I$10 * 'Lookups and Calculations'!$F$12</f>
        <v>0</v>
      </c>
      <c r="L1326" s="12">
        <f>(H1326 - I1326) * Dashboard!$I$13 * (Dashboard!$D$12 / 365) * 'Lookups and Calculations'!$F$12</f>
        <v>0</v>
      </c>
      <c r="M1326" s="3">
        <f>(G1326*2) * Dashboard!$I$13 * (Dashboard!$D$12 / 365) * 'Lookups and Calculations'!$F$12</f>
        <v>1602.0878730267946</v>
      </c>
      <c r="N1326" s="12">
        <f>H1326 * Dashboard!$I$14 * Dashboard!$I$15 * (Dashboard!$D$12 / 365) * 'Lookups and Calculations'!$F$12</f>
        <v>0</v>
      </c>
    </row>
    <row r="1327" spans="1:14" x14ac:dyDescent="0.35">
      <c r="A1327" s="2">
        <v>1326</v>
      </c>
      <c r="B1327" s="11">
        <v>1.119724709767544</v>
      </c>
      <c r="C1327" s="11">
        <v>0.93156928612976153</v>
      </c>
      <c r="D1327" s="3">
        <f>B1327*Dashboard!$D$11*Dashboard!$D$10*SQRT(Dashboard!$D$12/365)</f>
        <v>278007.22902515903</v>
      </c>
      <c r="E1327" s="3">
        <f>IF(Dashboard!$I$3,C1327*Dashboard!$E$11*Dashboard!$E$10*SQRT(Dashboard!$D$12/365),0)</f>
        <v>462583.33610525687</v>
      </c>
      <c r="F1327" s="3">
        <f>D1327+IF(Dashboard!$I$3,E1327,0)</f>
        <v>740590.56513041584</v>
      </c>
      <c r="G1327" s="3">
        <f>IF(Dashboard!$I$4, ('Lookups and Calculations'!$F$9) / (1 - 'Lookups and Calculations'!$F$10), 'Lookups and Calculations'!$F$9)</f>
        <v>1951878.888340465</v>
      </c>
      <c r="H1327" s="12">
        <f t="shared" si="40"/>
        <v>0</v>
      </c>
      <c r="I1327" s="12">
        <f t="shared" si="41"/>
        <v>0</v>
      </c>
      <c r="J1327" s="13">
        <f>(1 - Dashboard!$I$9) * H1327 * Dashboard!$I$8 * 'Lookups and Calculations'!$F$12</f>
        <v>0</v>
      </c>
      <c r="K1327" s="12">
        <f>(1 - Dashboard!$I$11) * I1327 * Dashboard!$I$10 * 'Lookups and Calculations'!$F$12</f>
        <v>0</v>
      </c>
      <c r="L1327" s="12">
        <f>(H1327 - I1327) * Dashboard!$I$13 * (Dashboard!$D$12 / 365) * 'Lookups and Calculations'!$F$12</f>
        <v>0</v>
      </c>
      <c r="M1327" s="3">
        <f>(G1327*2) * Dashboard!$I$13 * (Dashboard!$D$12 / 365) * 'Lookups and Calculations'!$F$12</f>
        <v>1602.0878730267946</v>
      </c>
      <c r="N1327" s="12">
        <f>H1327 * Dashboard!$I$14 * Dashboard!$I$15 * (Dashboard!$D$12 / 365) * 'Lookups and Calculations'!$F$12</f>
        <v>0</v>
      </c>
    </row>
    <row r="1328" spans="1:14" x14ac:dyDescent="0.35">
      <c r="A1328" s="2">
        <v>1327</v>
      </c>
      <c r="B1328" s="11">
        <v>2.4279479653007026</v>
      </c>
      <c r="C1328" s="11">
        <v>-0.46753065110376452</v>
      </c>
      <c r="D1328" s="3">
        <f>B1328*Dashboard!$D$11*Dashboard!$D$10*SQRT(Dashboard!$D$12/365)</f>
        <v>602815.20999089978</v>
      </c>
      <c r="E1328" s="3">
        <f>IF(Dashboard!$I$3,C1328*Dashboard!$E$11*Dashboard!$E$10*SQRT(Dashboard!$D$12/365),0)</f>
        <v>-232158.67197334481</v>
      </c>
      <c r="F1328" s="3">
        <f>D1328+IF(Dashboard!$I$3,E1328,0)</f>
        <v>370656.53801755497</v>
      </c>
      <c r="G1328" s="3">
        <f>IF(Dashboard!$I$4, ('Lookups and Calculations'!$F$9) / (1 - 'Lookups and Calculations'!$F$10), 'Lookups and Calculations'!$F$9)</f>
        <v>1951878.888340465</v>
      </c>
      <c r="H1328" s="12">
        <f t="shared" si="40"/>
        <v>0</v>
      </c>
      <c r="I1328" s="12">
        <f t="shared" si="41"/>
        <v>0</v>
      </c>
      <c r="J1328" s="13">
        <f>(1 - Dashboard!$I$9) * H1328 * Dashboard!$I$8 * 'Lookups and Calculations'!$F$12</f>
        <v>0</v>
      </c>
      <c r="K1328" s="12">
        <f>(1 - Dashboard!$I$11) * I1328 * Dashboard!$I$10 * 'Lookups and Calculations'!$F$12</f>
        <v>0</v>
      </c>
      <c r="L1328" s="12">
        <f>(H1328 - I1328) * Dashboard!$I$13 * (Dashboard!$D$12 / 365) * 'Lookups and Calculations'!$F$12</f>
        <v>0</v>
      </c>
      <c r="M1328" s="3">
        <f>(G1328*2) * Dashboard!$I$13 * (Dashboard!$D$12 / 365) * 'Lookups and Calculations'!$F$12</f>
        <v>1602.0878730267946</v>
      </c>
      <c r="N1328" s="12">
        <f>H1328 * Dashboard!$I$14 * Dashboard!$I$15 * (Dashboard!$D$12 / 365) * 'Lookups and Calculations'!$F$12</f>
        <v>0</v>
      </c>
    </row>
    <row r="1329" spans="1:14" x14ac:dyDescent="0.35">
      <c r="A1329" s="2">
        <v>1328</v>
      </c>
      <c r="B1329" s="11">
        <v>-1.9116604021913344</v>
      </c>
      <c r="C1329" s="11">
        <v>-0.61526508859415052</v>
      </c>
      <c r="D1329" s="3">
        <f>B1329*Dashboard!$D$11*Dashboard!$D$10*SQRT(Dashboard!$D$12/365)</f>
        <v>-474630.42175845575</v>
      </c>
      <c r="E1329" s="3">
        <f>IF(Dashboard!$I$3,C1329*Dashboard!$E$11*Dashboard!$E$10*SQRT(Dashboard!$D$12/365),0)</f>
        <v>-305518.20622318599</v>
      </c>
      <c r="F1329" s="3">
        <f>D1329+IF(Dashboard!$I$3,E1329,0)</f>
        <v>-780148.6279816418</v>
      </c>
      <c r="G1329" s="3">
        <f>IF(Dashboard!$I$4, ('Lookups and Calculations'!$F$9) / (1 - 'Lookups and Calculations'!$F$10), 'Lookups and Calculations'!$F$9)</f>
        <v>1951878.888340465</v>
      </c>
      <c r="H1329" s="12">
        <f t="shared" si="40"/>
        <v>0</v>
      </c>
      <c r="I1329" s="12">
        <f t="shared" si="41"/>
        <v>0</v>
      </c>
      <c r="J1329" s="13">
        <f>(1 - Dashboard!$I$9) * H1329 * Dashboard!$I$8 * 'Lookups and Calculations'!$F$12</f>
        <v>0</v>
      </c>
      <c r="K1329" s="12">
        <f>(1 - Dashboard!$I$11) * I1329 * Dashboard!$I$10 * 'Lookups and Calculations'!$F$12</f>
        <v>0</v>
      </c>
      <c r="L1329" s="12">
        <f>(H1329 - I1329) * Dashboard!$I$13 * (Dashboard!$D$12 / 365) * 'Lookups and Calculations'!$F$12</f>
        <v>0</v>
      </c>
      <c r="M1329" s="3">
        <f>(G1329*2) * Dashboard!$I$13 * (Dashboard!$D$12 / 365) * 'Lookups and Calculations'!$F$12</f>
        <v>1602.0878730267946</v>
      </c>
      <c r="N1329" s="12">
        <f>H1329 * Dashboard!$I$14 * Dashboard!$I$15 * (Dashboard!$D$12 / 365) * 'Lookups and Calculations'!$F$12</f>
        <v>0</v>
      </c>
    </row>
    <row r="1330" spans="1:14" x14ac:dyDescent="0.35">
      <c r="A1330" s="2">
        <v>1329</v>
      </c>
      <c r="B1330" s="11">
        <v>-1.0883859397202731</v>
      </c>
      <c r="C1330" s="11">
        <v>0.49728946800972351</v>
      </c>
      <c r="D1330" s="3">
        <f>B1330*Dashboard!$D$11*Dashboard!$D$10*SQRT(Dashboard!$D$12/365)</f>
        <v>-270226.38383535598</v>
      </c>
      <c r="E1330" s="3">
        <f>IF(Dashboard!$I$3,C1330*Dashboard!$E$11*Dashboard!$E$10*SQRT(Dashboard!$D$12/365),0)</f>
        <v>246935.81523887164</v>
      </c>
      <c r="F1330" s="3">
        <f>D1330+IF(Dashboard!$I$3,E1330,0)</f>
        <v>-23290.568596484343</v>
      </c>
      <c r="G1330" s="3">
        <f>IF(Dashboard!$I$4, ('Lookups and Calculations'!$F$9) / (1 - 'Lookups and Calculations'!$F$10), 'Lookups and Calculations'!$F$9)</f>
        <v>1951878.888340465</v>
      </c>
      <c r="H1330" s="12">
        <f t="shared" si="40"/>
        <v>0</v>
      </c>
      <c r="I1330" s="12">
        <f t="shared" si="41"/>
        <v>0</v>
      </c>
      <c r="J1330" s="13">
        <f>(1 - Dashboard!$I$9) * H1330 * Dashboard!$I$8 * 'Lookups and Calculations'!$F$12</f>
        <v>0</v>
      </c>
      <c r="K1330" s="12">
        <f>(1 - Dashboard!$I$11) * I1330 * Dashboard!$I$10 * 'Lookups and Calculations'!$F$12</f>
        <v>0</v>
      </c>
      <c r="L1330" s="12">
        <f>(H1330 - I1330) * Dashboard!$I$13 * (Dashboard!$D$12 / 365) * 'Lookups and Calculations'!$F$12</f>
        <v>0</v>
      </c>
      <c r="M1330" s="3">
        <f>(G1330*2) * Dashboard!$I$13 * (Dashboard!$D$12 / 365) * 'Lookups and Calculations'!$F$12</f>
        <v>1602.0878730267946</v>
      </c>
      <c r="N1330" s="12">
        <f>H1330 * Dashboard!$I$14 * Dashboard!$I$15 * (Dashboard!$D$12 / 365) * 'Lookups and Calculations'!$F$12</f>
        <v>0</v>
      </c>
    </row>
    <row r="1331" spans="1:14" x14ac:dyDescent="0.35">
      <c r="A1331" s="2">
        <v>1330</v>
      </c>
      <c r="B1331" s="11">
        <v>0.65272654570275013</v>
      </c>
      <c r="C1331" s="11">
        <v>1.2520288047235038</v>
      </c>
      <c r="D1331" s="3">
        <f>B1331*Dashboard!$D$11*Dashboard!$D$10*SQRT(Dashboard!$D$12/365)</f>
        <v>162060.09986120358</v>
      </c>
      <c r="E1331" s="3">
        <f>IF(Dashboard!$I$3,C1331*Dashboard!$E$11*Dashboard!$E$10*SQRT(Dashboard!$D$12/365),0)</f>
        <v>621711.84689337353</v>
      </c>
      <c r="F1331" s="3">
        <f>D1331+IF(Dashboard!$I$3,E1331,0)</f>
        <v>783771.9467545771</v>
      </c>
      <c r="G1331" s="3">
        <f>IF(Dashboard!$I$4, ('Lookups and Calculations'!$F$9) / (1 - 'Lookups and Calculations'!$F$10), 'Lookups and Calculations'!$F$9)</f>
        <v>1951878.888340465</v>
      </c>
      <c r="H1331" s="12">
        <f t="shared" si="40"/>
        <v>0</v>
      </c>
      <c r="I1331" s="12">
        <f t="shared" si="41"/>
        <v>0</v>
      </c>
      <c r="J1331" s="13">
        <f>(1 - Dashboard!$I$9) * H1331 * Dashboard!$I$8 * 'Lookups and Calculations'!$F$12</f>
        <v>0</v>
      </c>
      <c r="K1331" s="12">
        <f>(1 - Dashboard!$I$11) * I1331 * Dashboard!$I$10 * 'Lookups and Calculations'!$F$12</f>
        <v>0</v>
      </c>
      <c r="L1331" s="12">
        <f>(H1331 - I1331) * Dashboard!$I$13 * (Dashboard!$D$12 / 365) * 'Lookups and Calculations'!$F$12</f>
        <v>0</v>
      </c>
      <c r="M1331" s="3">
        <f>(G1331*2) * Dashboard!$I$13 * (Dashboard!$D$12 / 365) * 'Lookups and Calculations'!$F$12</f>
        <v>1602.0878730267946</v>
      </c>
      <c r="N1331" s="12">
        <f>H1331 * Dashboard!$I$14 * Dashboard!$I$15 * (Dashboard!$D$12 / 365) * 'Lookups and Calculations'!$F$12</f>
        <v>0</v>
      </c>
    </row>
    <row r="1332" spans="1:14" x14ac:dyDescent="0.35">
      <c r="A1332" s="2">
        <v>1331</v>
      </c>
      <c r="B1332" s="11">
        <v>-0.84389128462163188</v>
      </c>
      <c r="C1332" s="11">
        <v>1.5876479850345571</v>
      </c>
      <c r="D1332" s="3">
        <f>B1332*Dashboard!$D$11*Dashboard!$D$10*SQRT(Dashboard!$D$12/365)</f>
        <v>-209522.81894792381</v>
      </c>
      <c r="E1332" s="3">
        <f>IF(Dashboard!$I$3,C1332*Dashboard!$E$11*Dashboard!$E$10*SQRT(Dashboard!$D$12/365),0)</f>
        <v>788368.0928653701</v>
      </c>
      <c r="F1332" s="3">
        <f>D1332+IF(Dashboard!$I$3,E1332,0)</f>
        <v>578845.27391744626</v>
      </c>
      <c r="G1332" s="3">
        <f>IF(Dashboard!$I$4, ('Lookups and Calculations'!$F$9) / (1 - 'Lookups and Calculations'!$F$10), 'Lookups and Calculations'!$F$9)</f>
        <v>1951878.888340465</v>
      </c>
      <c r="H1332" s="12">
        <f t="shared" si="40"/>
        <v>0</v>
      </c>
      <c r="I1332" s="12">
        <f t="shared" si="41"/>
        <v>0</v>
      </c>
      <c r="J1332" s="13">
        <f>(1 - Dashboard!$I$9) * H1332 * Dashboard!$I$8 * 'Lookups and Calculations'!$F$12</f>
        <v>0</v>
      </c>
      <c r="K1332" s="12">
        <f>(1 - Dashboard!$I$11) * I1332 * Dashboard!$I$10 * 'Lookups and Calculations'!$F$12</f>
        <v>0</v>
      </c>
      <c r="L1332" s="12">
        <f>(H1332 - I1332) * Dashboard!$I$13 * (Dashboard!$D$12 / 365) * 'Lookups and Calculations'!$F$12</f>
        <v>0</v>
      </c>
      <c r="M1332" s="3">
        <f>(G1332*2) * Dashboard!$I$13 * (Dashboard!$D$12 / 365) * 'Lookups and Calculations'!$F$12</f>
        <v>1602.0878730267946</v>
      </c>
      <c r="N1332" s="12">
        <f>H1332 * Dashboard!$I$14 * Dashboard!$I$15 * (Dashboard!$D$12 / 365) * 'Lookups and Calculations'!$F$12</f>
        <v>0</v>
      </c>
    </row>
    <row r="1333" spans="1:14" x14ac:dyDescent="0.35">
      <c r="A1333" s="2">
        <v>1332</v>
      </c>
      <c r="B1333" s="11">
        <v>1.4241778875060231</v>
      </c>
      <c r="C1333" s="11">
        <v>0.79372461638596492</v>
      </c>
      <c r="D1333" s="3">
        <f>B1333*Dashboard!$D$11*Dashboard!$D$10*SQRT(Dashboard!$D$12/365)</f>
        <v>353597.4018351796</v>
      </c>
      <c r="E1333" s="3">
        <f>IF(Dashboard!$I$3,C1333*Dashboard!$E$11*Dashboard!$E$10*SQRT(Dashboard!$D$12/365),0)</f>
        <v>394134.6998698081</v>
      </c>
      <c r="F1333" s="3">
        <f>D1333+IF(Dashboard!$I$3,E1333,0)</f>
        <v>747732.1017049877</v>
      </c>
      <c r="G1333" s="3">
        <f>IF(Dashboard!$I$4, ('Lookups and Calculations'!$F$9) / (1 - 'Lookups and Calculations'!$F$10), 'Lookups and Calculations'!$F$9)</f>
        <v>1951878.888340465</v>
      </c>
      <c r="H1333" s="12">
        <f t="shared" si="40"/>
        <v>0</v>
      </c>
      <c r="I1333" s="12">
        <f t="shared" si="41"/>
        <v>0</v>
      </c>
      <c r="J1333" s="13">
        <f>(1 - Dashboard!$I$9) * H1333 * Dashboard!$I$8 * 'Lookups and Calculations'!$F$12</f>
        <v>0</v>
      </c>
      <c r="K1333" s="12">
        <f>(1 - Dashboard!$I$11) * I1333 * Dashboard!$I$10 * 'Lookups and Calculations'!$F$12</f>
        <v>0</v>
      </c>
      <c r="L1333" s="12">
        <f>(H1333 - I1333) * Dashboard!$I$13 * (Dashboard!$D$12 / 365) * 'Lookups and Calculations'!$F$12</f>
        <v>0</v>
      </c>
      <c r="M1333" s="3">
        <f>(G1333*2) * Dashboard!$I$13 * (Dashboard!$D$12 / 365) * 'Lookups and Calculations'!$F$12</f>
        <v>1602.0878730267946</v>
      </c>
      <c r="N1333" s="12">
        <f>H1333 * Dashboard!$I$14 * Dashboard!$I$15 * (Dashboard!$D$12 / 365) * 'Lookups and Calculations'!$F$12</f>
        <v>0</v>
      </c>
    </row>
    <row r="1334" spans="1:14" x14ac:dyDescent="0.35">
      <c r="A1334" s="2">
        <v>1333</v>
      </c>
      <c r="B1334" s="11">
        <v>-4.5548478713086517E-2</v>
      </c>
      <c r="C1334" s="11">
        <v>-6.3759448468751131E-2</v>
      </c>
      <c r="D1334" s="3">
        <f>B1334*Dashboard!$D$11*Dashboard!$D$10*SQRT(Dashboard!$D$12/365)</f>
        <v>-11308.856759949002</v>
      </c>
      <c r="E1334" s="3">
        <f>IF(Dashboard!$I$3,C1334*Dashboard!$E$11*Dashboard!$E$10*SQRT(Dashboard!$D$12/365),0)</f>
        <v>-31660.6170040666</v>
      </c>
      <c r="F1334" s="3">
        <f>D1334+IF(Dashboard!$I$3,E1334,0)</f>
        <v>-42969.473764015602</v>
      </c>
      <c r="G1334" s="3">
        <f>IF(Dashboard!$I$4, ('Lookups and Calculations'!$F$9) / (1 - 'Lookups and Calculations'!$F$10), 'Lookups and Calculations'!$F$9)</f>
        <v>1951878.888340465</v>
      </c>
      <c r="H1334" s="12">
        <f t="shared" si="40"/>
        <v>0</v>
      </c>
      <c r="I1334" s="12">
        <f t="shared" si="41"/>
        <v>0</v>
      </c>
      <c r="J1334" s="13">
        <f>(1 - Dashboard!$I$9) * H1334 * Dashboard!$I$8 * 'Lookups and Calculations'!$F$12</f>
        <v>0</v>
      </c>
      <c r="K1334" s="12">
        <f>(1 - Dashboard!$I$11) * I1334 * Dashboard!$I$10 * 'Lookups and Calculations'!$F$12</f>
        <v>0</v>
      </c>
      <c r="L1334" s="12">
        <f>(H1334 - I1334) * Dashboard!$I$13 * (Dashboard!$D$12 / 365) * 'Lookups and Calculations'!$F$12</f>
        <v>0</v>
      </c>
      <c r="M1334" s="3">
        <f>(G1334*2) * Dashboard!$I$13 * (Dashboard!$D$12 / 365) * 'Lookups and Calculations'!$F$12</f>
        <v>1602.0878730267946</v>
      </c>
      <c r="N1334" s="12">
        <f>H1334 * Dashboard!$I$14 * Dashboard!$I$15 * (Dashboard!$D$12 / 365) * 'Lookups and Calculations'!$F$12</f>
        <v>0</v>
      </c>
    </row>
    <row r="1335" spans="1:14" x14ac:dyDescent="0.35">
      <c r="A1335" s="2">
        <v>1334</v>
      </c>
      <c r="B1335" s="11">
        <v>-0.13580067187755923</v>
      </c>
      <c r="C1335" s="11">
        <v>-1.1733596586586152</v>
      </c>
      <c r="D1335" s="3">
        <f>B1335*Dashboard!$D$11*Dashboard!$D$10*SQRT(Dashboard!$D$12/365)</f>
        <v>-33716.830716607801</v>
      </c>
      <c r="E1335" s="3">
        <f>IF(Dashboard!$I$3,C1335*Dashboard!$E$11*Dashboard!$E$10*SQRT(Dashboard!$D$12/365),0)</f>
        <v>-582647.61777260073</v>
      </c>
      <c r="F1335" s="3">
        <f>D1335+IF(Dashboard!$I$3,E1335,0)</f>
        <v>-616364.44848920847</v>
      </c>
      <c r="G1335" s="3">
        <f>IF(Dashboard!$I$4, ('Lookups and Calculations'!$F$9) / (1 - 'Lookups and Calculations'!$F$10), 'Lookups and Calculations'!$F$9)</f>
        <v>1951878.888340465</v>
      </c>
      <c r="H1335" s="12">
        <f t="shared" si="40"/>
        <v>0</v>
      </c>
      <c r="I1335" s="12">
        <f t="shared" si="41"/>
        <v>0</v>
      </c>
      <c r="J1335" s="13">
        <f>(1 - Dashboard!$I$9) * H1335 * Dashboard!$I$8 * 'Lookups and Calculations'!$F$12</f>
        <v>0</v>
      </c>
      <c r="K1335" s="12">
        <f>(1 - Dashboard!$I$11) * I1335 * Dashboard!$I$10 * 'Lookups and Calculations'!$F$12</f>
        <v>0</v>
      </c>
      <c r="L1335" s="12">
        <f>(H1335 - I1335) * Dashboard!$I$13 * (Dashboard!$D$12 / 365) * 'Lookups and Calculations'!$F$12</f>
        <v>0</v>
      </c>
      <c r="M1335" s="3">
        <f>(G1335*2) * Dashboard!$I$13 * (Dashboard!$D$12 / 365) * 'Lookups and Calculations'!$F$12</f>
        <v>1602.0878730267946</v>
      </c>
      <c r="N1335" s="12">
        <f>H1335 * Dashboard!$I$14 * Dashboard!$I$15 * (Dashboard!$D$12 / 365) * 'Lookups and Calculations'!$F$12</f>
        <v>0</v>
      </c>
    </row>
    <row r="1336" spans="1:14" x14ac:dyDescent="0.35">
      <c r="A1336" s="2">
        <v>1335</v>
      </c>
      <c r="B1336" s="11">
        <v>-2.072044468172634</v>
      </c>
      <c r="C1336" s="11">
        <v>-1.3099456579924344E-2</v>
      </c>
      <c r="D1336" s="3">
        <f>B1336*Dashboard!$D$11*Dashboard!$D$10*SQRT(Dashboard!$D$12/365)</f>
        <v>-514450.86099169013</v>
      </c>
      <c r="E1336" s="3">
        <f>IF(Dashboard!$I$3,C1336*Dashboard!$E$11*Dashboard!$E$10*SQRT(Dashboard!$D$12/365),0)</f>
        <v>-6504.7124418218536</v>
      </c>
      <c r="F1336" s="3">
        <f>D1336+IF(Dashboard!$I$3,E1336,0)</f>
        <v>-520955.57343351201</v>
      </c>
      <c r="G1336" s="3">
        <f>IF(Dashboard!$I$4, ('Lookups and Calculations'!$F$9) / (1 - 'Lookups and Calculations'!$F$10), 'Lookups and Calculations'!$F$9)</f>
        <v>1951878.888340465</v>
      </c>
      <c r="H1336" s="12">
        <f t="shared" si="40"/>
        <v>0</v>
      </c>
      <c r="I1336" s="12">
        <f t="shared" si="41"/>
        <v>0</v>
      </c>
      <c r="J1336" s="13">
        <f>(1 - Dashboard!$I$9) * H1336 * Dashboard!$I$8 * 'Lookups and Calculations'!$F$12</f>
        <v>0</v>
      </c>
      <c r="K1336" s="12">
        <f>(1 - Dashboard!$I$11) * I1336 * Dashboard!$I$10 * 'Lookups and Calculations'!$F$12</f>
        <v>0</v>
      </c>
      <c r="L1336" s="12">
        <f>(H1336 - I1336) * Dashboard!$I$13 * (Dashboard!$D$12 / 365) * 'Lookups and Calculations'!$F$12</f>
        <v>0</v>
      </c>
      <c r="M1336" s="3">
        <f>(G1336*2) * Dashboard!$I$13 * (Dashboard!$D$12 / 365) * 'Lookups and Calculations'!$F$12</f>
        <v>1602.0878730267946</v>
      </c>
      <c r="N1336" s="12">
        <f>H1336 * Dashboard!$I$14 * Dashboard!$I$15 * (Dashboard!$D$12 / 365) * 'Lookups and Calculations'!$F$12</f>
        <v>0</v>
      </c>
    </row>
    <row r="1337" spans="1:14" x14ac:dyDescent="0.35">
      <c r="A1337" s="2">
        <v>1336</v>
      </c>
      <c r="B1337" s="11">
        <v>0.64078613981321375</v>
      </c>
      <c r="C1337" s="11">
        <v>-0.1776287923283015</v>
      </c>
      <c r="D1337" s="3">
        <f>B1337*Dashboard!$D$11*Dashboard!$D$10*SQRT(Dashboard!$D$12/365)</f>
        <v>159095.5147932588</v>
      </c>
      <c r="E1337" s="3">
        <f>IF(Dashboard!$I$3,C1337*Dashboard!$E$11*Dashboard!$E$10*SQRT(Dashboard!$D$12/365),0)</f>
        <v>-88203.980709737662</v>
      </c>
      <c r="F1337" s="3">
        <f>D1337+IF(Dashboard!$I$3,E1337,0)</f>
        <v>70891.534083521139</v>
      </c>
      <c r="G1337" s="3">
        <f>IF(Dashboard!$I$4, ('Lookups and Calculations'!$F$9) / (1 - 'Lookups and Calculations'!$F$10), 'Lookups and Calculations'!$F$9)</f>
        <v>1951878.888340465</v>
      </c>
      <c r="H1337" s="12">
        <f t="shared" si="40"/>
        <v>0</v>
      </c>
      <c r="I1337" s="12">
        <f t="shared" si="41"/>
        <v>0</v>
      </c>
      <c r="J1337" s="13">
        <f>(1 - Dashboard!$I$9) * H1337 * Dashboard!$I$8 * 'Lookups and Calculations'!$F$12</f>
        <v>0</v>
      </c>
      <c r="K1337" s="12">
        <f>(1 - Dashboard!$I$11) * I1337 * Dashboard!$I$10 * 'Lookups and Calculations'!$F$12</f>
        <v>0</v>
      </c>
      <c r="L1337" s="12">
        <f>(H1337 - I1337) * Dashboard!$I$13 * (Dashboard!$D$12 / 365) * 'Lookups and Calculations'!$F$12</f>
        <v>0</v>
      </c>
      <c r="M1337" s="3">
        <f>(G1337*2) * Dashboard!$I$13 * (Dashboard!$D$12 / 365) * 'Lookups and Calculations'!$F$12</f>
        <v>1602.0878730267946</v>
      </c>
      <c r="N1337" s="12">
        <f>H1337 * Dashboard!$I$14 * Dashboard!$I$15 * (Dashboard!$D$12 / 365) * 'Lookups and Calculations'!$F$12</f>
        <v>0</v>
      </c>
    </row>
    <row r="1338" spans="1:14" x14ac:dyDescent="0.35">
      <c r="A1338" s="2">
        <v>1337</v>
      </c>
      <c r="B1338" s="11">
        <v>0.75683013676990796</v>
      </c>
      <c r="C1338" s="11">
        <v>-0.19070095607053772</v>
      </c>
      <c r="D1338" s="3">
        <f>B1338*Dashboard!$D$11*Dashboard!$D$10*SQRT(Dashboard!$D$12/365)</f>
        <v>187907.12335875336</v>
      </c>
      <c r="E1338" s="3">
        <f>IF(Dashboard!$I$3,C1338*Dashboard!$E$11*Dashboard!$E$10*SQRT(Dashboard!$D$12/365),0)</f>
        <v>-94695.140523647118</v>
      </c>
      <c r="F1338" s="3">
        <f>D1338+IF(Dashboard!$I$3,E1338,0)</f>
        <v>93211.982835106246</v>
      </c>
      <c r="G1338" s="3">
        <f>IF(Dashboard!$I$4, ('Lookups and Calculations'!$F$9) / (1 - 'Lookups and Calculations'!$F$10), 'Lookups and Calculations'!$F$9)</f>
        <v>1951878.888340465</v>
      </c>
      <c r="H1338" s="12">
        <f t="shared" si="40"/>
        <v>0</v>
      </c>
      <c r="I1338" s="12">
        <f t="shared" si="41"/>
        <v>0</v>
      </c>
      <c r="J1338" s="13">
        <f>(1 - Dashboard!$I$9) * H1338 * Dashboard!$I$8 * 'Lookups and Calculations'!$F$12</f>
        <v>0</v>
      </c>
      <c r="K1338" s="12">
        <f>(1 - Dashboard!$I$11) * I1338 * Dashboard!$I$10 * 'Lookups and Calculations'!$F$12</f>
        <v>0</v>
      </c>
      <c r="L1338" s="12">
        <f>(H1338 - I1338) * Dashboard!$I$13 * (Dashboard!$D$12 / 365) * 'Lookups and Calculations'!$F$12</f>
        <v>0</v>
      </c>
      <c r="M1338" s="3">
        <f>(G1338*2) * Dashboard!$I$13 * (Dashboard!$D$12 / 365) * 'Lookups and Calculations'!$F$12</f>
        <v>1602.0878730267946</v>
      </c>
      <c r="N1338" s="12">
        <f>H1338 * Dashboard!$I$14 * Dashboard!$I$15 * (Dashboard!$D$12 / 365) * 'Lookups and Calculations'!$F$12</f>
        <v>0</v>
      </c>
    </row>
    <row r="1339" spans="1:14" x14ac:dyDescent="0.35">
      <c r="A1339" s="2">
        <v>1338</v>
      </c>
      <c r="B1339" s="11">
        <v>0.26603280736130935</v>
      </c>
      <c r="C1339" s="11">
        <v>-1.1814466700468407</v>
      </c>
      <c r="D1339" s="3">
        <f>B1339*Dashboard!$D$11*Dashboard!$D$10*SQRT(Dashboard!$D$12/365)</f>
        <v>66051.095380091705</v>
      </c>
      <c r="E1339" s="3">
        <f>IF(Dashboard!$I$3,C1339*Dashboard!$E$11*Dashboard!$E$10*SQRT(Dashboard!$D$12/365),0)</f>
        <v>-586663.33272025455</v>
      </c>
      <c r="F1339" s="3">
        <f>D1339+IF(Dashboard!$I$3,E1339,0)</f>
        <v>-520612.23734016286</v>
      </c>
      <c r="G1339" s="3">
        <f>IF(Dashboard!$I$4, ('Lookups and Calculations'!$F$9) / (1 - 'Lookups and Calculations'!$F$10), 'Lookups and Calculations'!$F$9)</f>
        <v>1951878.888340465</v>
      </c>
      <c r="H1339" s="12">
        <f t="shared" si="40"/>
        <v>0</v>
      </c>
      <c r="I1339" s="12">
        <f t="shared" si="41"/>
        <v>0</v>
      </c>
      <c r="J1339" s="13">
        <f>(1 - Dashboard!$I$9) * H1339 * Dashboard!$I$8 * 'Lookups and Calculations'!$F$12</f>
        <v>0</v>
      </c>
      <c r="K1339" s="12">
        <f>(1 - Dashboard!$I$11) * I1339 * Dashboard!$I$10 * 'Lookups and Calculations'!$F$12</f>
        <v>0</v>
      </c>
      <c r="L1339" s="12">
        <f>(H1339 - I1339) * Dashboard!$I$13 * (Dashboard!$D$12 / 365) * 'Lookups and Calculations'!$F$12</f>
        <v>0</v>
      </c>
      <c r="M1339" s="3">
        <f>(G1339*2) * Dashboard!$I$13 * (Dashboard!$D$12 / 365) * 'Lookups and Calculations'!$F$12</f>
        <v>1602.0878730267946</v>
      </c>
      <c r="N1339" s="12">
        <f>H1339 * Dashboard!$I$14 * Dashboard!$I$15 * (Dashboard!$D$12 / 365) * 'Lookups and Calculations'!$F$12</f>
        <v>0</v>
      </c>
    </row>
    <row r="1340" spans="1:14" x14ac:dyDescent="0.35">
      <c r="A1340" s="2">
        <v>1339</v>
      </c>
      <c r="B1340" s="11">
        <v>-1.2891262543713069</v>
      </c>
      <c r="C1340" s="11">
        <v>8.0332950521540505E-2</v>
      </c>
      <c r="D1340" s="3">
        <f>B1340*Dashboard!$D$11*Dashboard!$D$10*SQRT(Dashboard!$D$12/365)</f>
        <v>-320066.54378088226</v>
      </c>
      <c r="E1340" s="3">
        <f>IF(Dashboard!$I$3,C1340*Dashboard!$E$11*Dashboard!$E$10*SQRT(Dashboard!$D$12/365),0)</f>
        <v>39890.413740257754</v>
      </c>
      <c r="F1340" s="3">
        <f>D1340+IF(Dashboard!$I$3,E1340,0)</f>
        <v>-280176.13004062453</v>
      </c>
      <c r="G1340" s="3">
        <f>IF(Dashboard!$I$4, ('Lookups and Calculations'!$F$9) / (1 - 'Lookups and Calculations'!$F$10), 'Lookups and Calculations'!$F$9)</f>
        <v>1951878.888340465</v>
      </c>
      <c r="H1340" s="12">
        <f t="shared" si="40"/>
        <v>0</v>
      </c>
      <c r="I1340" s="12">
        <f t="shared" si="41"/>
        <v>0</v>
      </c>
      <c r="J1340" s="13">
        <f>(1 - Dashboard!$I$9) * H1340 * Dashboard!$I$8 * 'Lookups and Calculations'!$F$12</f>
        <v>0</v>
      </c>
      <c r="K1340" s="12">
        <f>(1 - Dashboard!$I$11) * I1340 * Dashboard!$I$10 * 'Lookups and Calculations'!$F$12</f>
        <v>0</v>
      </c>
      <c r="L1340" s="12">
        <f>(H1340 - I1340) * Dashboard!$I$13 * (Dashboard!$D$12 / 365) * 'Lookups and Calculations'!$F$12</f>
        <v>0</v>
      </c>
      <c r="M1340" s="3">
        <f>(G1340*2) * Dashboard!$I$13 * (Dashboard!$D$12 / 365) * 'Lookups and Calculations'!$F$12</f>
        <v>1602.0878730267946</v>
      </c>
      <c r="N1340" s="12">
        <f>H1340 * Dashboard!$I$14 * Dashboard!$I$15 * (Dashboard!$D$12 / 365) * 'Lookups and Calculations'!$F$12</f>
        <v>0</v>
      </c>
    </row>
    <row r="1341" spans="1:14" x14ac:dyDescent="0.35">
      <c r="A1341" s="2">
        <v>1340</v>
      </c>
      <c r="B1341" s="11">
        <v>-0.52493609827723942</v>
      </c>
      <c r="C1341" s="11">
        <v>-0.73725537551785725</v>
      </c>
      <c r="D1341" s="3">
        <f>B1341*Dashboard!$D$11*Dashboard!$D$10*SQRT(Dashboard!$D$12/365)</f>
        <v>-130332.0618222584</v>
      </c>
      <c r="E1341" s="3">
        <f>IF(Dashboard!$I$3,C1341*Dashboard!$E$11*Dashboard!$E$10*SQRT(Dashboard!$D$12/365),0)</f>
        <v>-366094.13410939724</v>
      </c>
      <c r="F1341" s="3">
        <f>D1341+IF(Dashboard!$I$3,E1341,0)</f>
        <v>-496426.19593165565</v>
      </c>
      <c r="G1341" s="3">
        <f>IF(Dashboard!$I$4, ('Lookups and Calculations'!$F$9) / (1 - 'Lookups and Calculations'!$F$10), 'Lookups and Calculations'!$F$9)</f>
        <v>1951878.888340465</v>
      </c>
      <c r="H1341" s="12">
        <f t="shared" si="40"/>
        <v>0</v>
      </c>
      <c r="I1341" s="12">
        <f t="shared" si="41"/>
        <v>0</v>
      </c>
      <c r="J1341" s="13">
        <f>(1 - Dashboard!$I$9) * H1341 * Dashboard!$I$8 * 'Lookups and Calculations'!$F$12</f>
        <v>0</v>
      </c>
      <c r="K1341" s="12">
        <f>(1 - Dashboard!$I$11) * I1341 * Dashboard!$I$10 * 'Lookups and Calculations'!$F$12</f>
        <v>0</v>
      </c>
      <c r="L1341" s="12">
        <f>(H1341 - I1341) * Dashboard!$I$13 * (Dashboard!$D$12 / 365) * 'Lookups and Calculations'!$F$12</f>
        <v>0</v>
      </c>
      <c r="M1341" s="3">
        <f>(G1341*2) * Dashboard!$I$13 * (Dashboard!$D$12 / 365) * 'Lookups and Calculations'!$F$12</f>
        <v>1602.0878730267946</v>
      </c>
      <c r="N1341" s="12">
        <f>H1341 * Dashboard!$I$14 * Dashboard!$I$15 * (Dashboard!$D$12 / 365) * 'Lookups and Calculations'!$F$12</f>
        <v>0</v>
      </c>
    </row>
    <row r="1342" spans="1:14" x14ac:dyDescent="0.35">
      <c r="A1342" s="2">
        <v>1341</v>
      </c>
      <c r="B1342" s="11">
        <v>-0.19227120972993739</v>
      </c>
      <c r="C1342" s="11">
        <v>0.93672212904175156</v>
      </c>
      <c r="D1342" s="3">
        <f>B1342*Dashboard!$D$11*Dashboard!$D$10*SQRT(Dashboard!$D$12/365)</f>
        <v>-47737.435614359121</v>
      </c>
      <c r="E1342" s="3">
        <f>IF(Dashboard!$I$3,C1342*Dashboard!$E$11*Dashboard!$E$10*SQRT(Dashboard!$D$12/365),0)</f>
        <v>465142.04998746043</v>
      </c>
      <c r="F1342" s="3">
        <f>D1342+IF(Dashboard!$I$3,E1342,0)</f>
        <v>417404.61437310133</v>
      </c>
      <c r="G1342" s="3">
        <f>IF(Dashboard!$I$4, ('Lookups and Calculations'!$F$9) / (1 - 'Lookups and Calculations'!$F$10), 'Lookups and Calculations'!$F$9)</f>
        <v>1951878.888340465</v>
      </c>
      <c r="H1342" s="12">
        <f t="shared" si="40"/>
        <v>0</v>
      </c>
      <c r="I1342" s="12">
        <f t="shared" si="41"/>
        <v>0</v>
      </c>
      <c r="J1342" s="13">
        <f>(1 - Dashboard!$I$9) * H1342 * Dashboard!$I$8 * 'Lookups and Calculations'!$F$12</f>
        <v>0</v>
      </c>
      <c r="K1342" s="12">
        <f>(1 - Dashboard!$I$11) * I1342 * Dashboard!$I$10 * 'Lookups and Calculations'!$F$12</f>
        <v>0</v>
      </c>
      <c r="L1342" s="12">
        <f>(H1342 - I1342) * Dashboard!$I$13 * (Dashboard!$D$12 / 365) * 'Lookups and Calculations'!$F$12</f>
        <v>0</v>
      </c>
      <c r="M1342" s="3">
        <f>(G1342*2) * Dashboard!$I$13 * (Dashboard!$D$12 / 365) * 'Lookups and Calculations'!$F$12</f>
        <v>1602.0878730267946</v>
      </c>
      <c r="N1342" s="12">
        <f>H1342 * Dashboard!$I$14 * Dashboard!$I$15 * (Dashboard!$D$12 / 365) * 'Lookups and Calculations'!$F$12</f>
        <v>0</v>
      </c>
    </row>
    <row r="1343" spans="1:14" x14ac:dyDescent="0.35">
      <c r="A1343" s="2">
        <v>1342</v>
      </c>
      <c r="B1343" s="11">
        <v>1.0930355748547402</v>
      </c>
      <c r="C1343" s="11">
        <v>-9.8716517659716715E-2</v>
      </c>
      <c r="D1343" s="3">
        <f>B1343*Dashboard!$D$11*Dashboard!$D$10*SQRT(Dashboard!$D$12/365)</f>
        <v>271380.80346049723</v>
      </c>
      <c r="E1343" s="3">
        <f>IF(Dashboard!$I$3,C1343*Dashboard!$E$11*Dashboard!$E$10*SQRT(Dashboard!$D$12/365),0)</f>
        <v>-49019.02279050072</v>
      </c>
      <c r="F1343" s="3">
        <f>D1343+IF(Dashboard!$I$3,E1343,0)</f>
        <v>222361.78066999651</v>
      </c>
      <c r="G1343" s="3">
        <f>IF(Dashboard!$I$4, ('Lookups and Calculations'!$F$9) / (1 - 'Lookups and Calculations'!$F$10), 'Lookups and Calculations'!$F$9)</f>
        <v>1951878.888340465</v>
      </c>
      <c r="H1343" s="12">
        <f t="shared" si="40"/>
        <v>0</v>
      </c>
      <c r="I1343" s="12">
        <f t="shared" si="41"/>
        <v>0</v>
      </c>
      <c r="J1343" s="13">
        <f>(1 - Dashboard!$I$9) * H1343 * Dashboard!$I$8 * 'Lookups and Calculations'!$F$12</f>
        <v>0</v>
      </c>
      <c r="K1343" s="12">
        <f>(1 - Dashboard!$I$11) * I1343 * Dashboard!$I$10 * 'Lookups and Calculations'!$F$12</f>
        <v>0</v>
      </c>
      <c r="L1343" s="12">
        <f>(H1343 - I1343) * Dashboard!$I$13 * (Dashboard!$D$12 / 365) * 'Lookups and Calculations'!$F$12</f>
        <v>0</v>
      </c>
      <c r="M1343" s="3">
        <f>(G1343*2) * Dashboard!$I$13 * (Dashboard!$D$12 / 365) * 'Lookups and Calculations'!$F$12</f>
        <v>1602.0878730267946</v>
      </c>
      <c r="N1343" s="12">
        <f>H1343 * Dashboard!$I$14 * Dashboard!$I$15 * (Dashboard!$D$12 / 365) * 'Lookups and Calculations'!$F$12</f>
        <v>0</v>
      </c>
    </row>
    <row r="1344" spans="1:14" x14ac:dyDescent="0.35">
      <c r="A1344" s="2">
        <v>1343</v>
      </c>
      <c r="B1344" s="11">
        <v>-0.75340899244172788</v>
      </c>
      <c r="C1344" s="11">
        <v>-0.86783364102540783</v>
      </c>
      <c r="D1344" s="3">
        <f>B1344*Dashboard!$D$11*Dashboard!$D$10*SQRT(Dashboard!$D$12/365)</f>
        <v>-187057.71560122524</v>
      </c>
      <c r="E1344" s="3">
        <f>IF(Dashboard!$I$3,C1344*Dashboard!$E$11*Dashboard!$E$10*SQRT(Dashboard!$D$12/365),0)</f>
        <v>-430934.53898391663</v>
      </c>
      <c r="F1344" s="3">
        <f>D1344+IF(Dashboard!$I$3,E1344,0)</f>
        <v>-617992.2545851419</v>
      </c>
      <c r="G1344" s="3">
        <f>IF(Dashboard!$I$4, ('Lookups and Calculations'!$F$9) / (1 - 'Lookups and Calculations'!$F$10), 'Lookups and Calculations'!$F$9)</f>
        <v>1951878.888340465</v>
      </c>
      <c r="H1344" s="12">
        <f t="shared" si="40"/>
        <v>0</v>
      </c>
      <c r="I1344" s="12">
        <f t="shared" si="41"/>
        <v>0</v>
      </c>
      <c r="J1344" s="13">
        <f>(1 - Dashboard!$I$9) * H1344 * Dashboard!$I$8 * 'Lookups and Calculations'!$F$12</f>
        <v>0</v>
      </c>
      <c r="K1344" s="12">
        <f>(1 - Dashboard!$I$11) * I1344 * Dashboard!$I$10 * 'Lookups and Calculations'!$F$12</f>
        <v>0</v>
      </c>
      <c r="L1344" s="12">
        <f>(H1344 - I1344) * Dashboard!$I$13 * (Dashboard!$D$12 / 365) * 'Lookups and Calculations'!$F$12</f>
        <v>0</v>
      </c>
      <c r="M1344" s="3">
        <f>(G1344*2) * Dashboard!$I$13 * (Dashboard!$D$12 / 365) * 'Lookups and Calculations'!$F$12</f>
        <v>1602.0878730267946</v>
      </c>
      <c r="N1344" s="12">
        <f>H1344 * Dashboard!$I$14 * Dashboard!$I$15 * (Dashboard!$D$12 / 365) * 'Lookups and Calculations'!$F$12</f>
        <v>0</v>
      </c>
    </row>
    <row r="1345" spans="1:14" x14ac:dyDescent="0.35">
      <c r="A1345" s="2">
        <v>1344</v>
      </c>
      <c r="B1345" s="11">
        <v>0.50470021213661376</v>
      </c>
      <c r="C1345" s="11">
        <v>-0.19137927695249715</v>
      </c>
      <c r="D1345" s="3">
        <f>B1345*Dashboard!$D$11*Dashboard!$D$10*SQRT(Dashboard!$D$12/365)</f>
        <v>125307.86026293773</v>
      </c>
      <c r="E1345" s="3">
        <f>IF(Dashboard!$I$3,C1345*Dashboard!$E$11*Dashboard!$E$10*SQRT(Dashboard!$D$12/365),0)</f>
        <v>-95031.969937410075</v>
      </c>
      <c r="F1345" s="3">
        <f>D1345+IF(Dashboard!$I$3,E1345,0)</f>
        <v>30275.890325527653</v>
      </c>
      <c r="G1345" s="3">
        <f>IF(Dashboard!$I$4, ('Lookups and Calculations'!$F$9) / (1 - 'Lookups and Calculations'!$F$10), 'Lookups and Calculations'!$F$9)</f>
        <v>1951878.888340465</v>
      </c>
      <c r="H1345" s="12">
        <f t="shared" si="40"/>
        <v>0</v>
      </c>
      <c r="I1345" s="12">
        <f t="shared" si="41"/>
        <v>0</v>
      </c>
      <c r="J1345" s="13">
        <f>(1 - Dashboard!$I$9) * H1345 * Dashboard!$I$8 * 'Lookups and Calculations'!$F$12</f>
        <v>0</v>
      </c>
      <c r="K1345" s="12">
        <f>(1 - Dashboard!$I$11) * I1345 * Dashboard!$I$10 * 'Lookups and Calculations'!$F$12</f>
        <v>0</v>
      </c>
      <c r="L1345" s="12">
        <f>(H1345 - I1345) * Dashboard!$I$13 * (Dashboard!$D$12 / 365) * 'Lookups and Calculations'!$F$12</f>
        <v>0</v>
      </c>
      <c r="M1345" s="3">
        <f>(G1345*2) * Dashboard!$I$13 * (Dashboard!$D$12 / 365) * 'Lookups and Calculations'!$F$12</f>
        <v>1602.0878730267946</v>
      </c>
      <c r="N1345" s="12">
        <f>H1345 * Dashboard!$I$14 * Dashboard!$I$15 * (Dashboard!$D$12 / 365) * 'Lookups and Calculations'!$F$12</f>
        <v>0</v>
      </c>
    </row>
    <row r="1346" spans="1:14" x14ac:dyDescent="0.35">
      <c r="A1346" s="2">
        <v>1345</v>
      </c>
      <c r="B1346" s="11">
        <v>-0.76455821418283398</v>
      </c>
      <c r="C1346" s="11">
        <v>0.81288609230062803</v>
      </c>
      <c r="D1346" s="3">
        <f>B1346*Dashboard!$D$11*Dashboard!$D$10*SQRT(Dashboard!$D$12/365)</f>
        <v>-189825.86407110715</v>
      </c>
      <c r="E1346" s="3">
        <f>IF(Dashboard!$I$3,C1346*Dashboard!$E$11*Dashboard!$E$10*SQRT(Dashboard!$D$12/365),0)</f>
        <v>403649.59005058074</v>
      </c>
      <c r="F1346" s="3">
        <f>D1346+IF(Dashboard!$I$3,E1346,0)</f>
        <v>213823.72597947359</v>
      </c>
      <c r="G1346" s="3">
        <f>IF(Dashboard!$I$4, ('Lookups and Calculations'!$F$9) / (1 - 'Lookups and Calculations'!$F$10), 'Lookups and Calculations'!$F$9)</f>
        <v>1951878.888340465</v>
      </c>
      <c r="H1346" s="12">
        <f t="shared" si="40"/>
        <v>0</v>
      </c>
      <c r="I1346" s="12">
        <f t="shared" si="41"/>
        <v>0</v>
      </c>
      <c r="J1346" s="13">
        <f>(1 - Dashboard!$I$9) * H1346 * Dashboard!$I$8 * 'Lookups and Calculations'!$F$12</f>
        <v>0</v>
      </c>
      <c r="K1346" s="12">
        <f>(1 - Dashboard!$I$11) * I1346 * Dashboard!$I$10 * 'Lookups and Calculations'!$F$12</f>
        <v>0</v>
      </c>
      <c r="L1346" s="12">
        <f>(H1346 - I1346) * Dashboard!$I$13 * (Dashboard!$D$12 / 365) * 'Lookups and Calculations'!$F$12</f>
        <v>0</v>
      </c>
      <c r="M1346" s="3">
        <f>(G1346*2) * Dashboard!$I$13 * (Dashboard!$D$12 / 365) * 'Lookups and Calculations'!$F$12</f>
        <v>1602.0878730267946</v>
      </c>
      <c r="N1346" s="12">
        <f>H1346 * Dashboard!$I$14 * Dashboard!$I$15 * (Dashboard!$D$12 / 365) * 'Lookups and Calculations'!$F$12</f>
        <v>0</v>
      </c>
    </row>
    <row r="1347" spans="1:14" x14ac:dyDescent="0.35">
      <c r="A1347" s="2">
        <v>1346</v>
      </c>
      <c r="B1347" s="11">
        <v>-0.30959500073124618</v>
      </c>
      <c r="C1347" s="11">
        <v>-0.95353859824247178</v>
      </c>
      <c r="D1347" s="3">
        <f>B1347*Dashboard!$D$11*Dashboard!$D$10*SQRT(Dashboard!$D$12/365)</f>
        <v>-76866.793706110126</v>
      </c>
      <c r="E1347" s="3">
        <f>IF(Dashboard!$I$3,C1347*Dashboard!$E$11*Dashboard!$E$10*SQRT(Dashboard!$D$12/365),0)</f>
        <v>-473492.49534907029</v>
      </c>
      <c r="F1347" s="3">
        <f>D1347+IF(Dashboard!$I$3,E1347,0)</f>
        <v>-550359.28905518039</v>
      </c>
      <c r="G1347" s="3">
        <f>IF(Dashboard!$I$4, ('Lookups and Calculations'!$F$9) / (1 - 'Lookups and Calculations'!$F$10), 'Lookups and Calculations'!$F$9)</f>
        <v>1951878.888340465</v>
      </c>
      <c r="H1347" s="12">
        <f t="shared" ref="H1347:H1410" si="42">MAX(0,F1347-G1347)</f>
        <v>0</v>
      </c>
      <c r="I1347" s="12">
        <f t="shared" ref="I1347:I1410" si="43">MAX(0,-F1347-G1347)</f>
        <v>0</v>
      </c>
      <c r="J1347" s="13">
        <f>(1 - Dashboard!$I$9) * H1347 * Dashboard!$I$8 * 'Lookups and Calculations'!$F$12</f>
        <v>0</v>
      </c>
      <c r="K1347" s="12">
        <f>(1 - Dashboard!$I$11) * I1347 * Dashboard!$I$10 * 'Lookups and Calculations'!$F$12</f>
        <v>0</v>
      </c>
      <c r="L1347" s="12">
        <f>(H1347 - I1347) * Dashboard!$I$13 * (Dashboard!$D$12 / 365) * 'Lookups and Calculations'!$F$12</f>
        <v>0</v>
      </c>
      <c r="M1347" s="3">
        <f>(G1347*2) * Dashboard!$I$13 * (Dashboard!$D$12 / 365) * 'Lookups and Calculations'!$F$12</f>
        <v>1602.0878730267946</v>
      </c>
      <c r="N1347" s="12">
        <f>H1347 * Dashboard!$I$14 * Dashboard!$I$15 * (Dashboard!$D$12 / 365) * 'Lookups and Calculations'!$F$12</f>
        <v>0</v>
      </c>
    </row>
    <row r="1348" spans="1:14" x14ac:dyDescent="0.35">
      <c r="A1348" s="2">
        <v>1347</v>
      </c>
      <c r="B1348" s="11">
        <v>0.94679462057334485</v>
      </c>
      <c r="C1348" s="11">
        <v>0.50236057800056488</v>
      </c>
      <c r="D1348" s="3">
        <f>B1348*Dashboard!$D$11*Dashboard!$D$10*SQRT(Dashboard!$D$12/365)</f>
        <v>235071.84098506343</v>
      </c>
      <c r="E1348" s="3">
        <f>IF(Dashboard!$I$3,C1348*Dashboard!$E$11*Dashboard!$E$10*SQRT(Dashboard!$D$12/365),0)</f>
        <v>249453.94353297402</v>
      </c>
      <c r="F1348" s="3">
        <f>D1348+IF(Dashboard!$I$3,E1348,0)</f>
        <v>484525.78451803746</v>
      </c>
      <c r="G1348" s="3">
        <f>IF(Dashboard!$I$4, ('Lookups and Calculations'!$F$9) / (1 - 'Lookups and Calculations'!$F$10), 'Lookups and Calculations'!$F$9)</f>
        <v>1951878.888340465</v>
      </c>
      <c r="H1348" s="12">
        <f t="shared" si="42"/>
        <v>0</v>
      </c>
      <c r="I1348" s="12">
        <f t="shared" si="43"/>
        <v>0</v>
      </c>
      <c r="J1348" s="13">
        <f>(1 - Dashboard!$I$9) * H1348 * Dashboard!$I$8 * 'Lookups and Calculations'!$F$12</f>
        <v>0</v>
      </c>
      <c r="K1348" s="12">
        <f>(1 - Dashboard!$I$11) * I1348 * Dashboard!$I$10 * 'Lookups and Calculations'!$F$12</f>
        <v>0</v>
      </c>
      <c r="L1348" s="12">
        <f>(H1348 - I1348) * Dashboard!$I$13 * (Dashboard!$D$12 / 365) * 'Lookups and Calculations'!$F$12</f>
        <v>0</v>
      </c>
      <c r="M1348" s="3">
        <f>(G1348*2) * Dashboard!$I$13 * (Dashboard!$D$12 / 365) * 'Lookups and Calculations'!$F$12</f>
        <v>1602.0878730267946</v>
      </c>
      <c r="N1348" s="12">
        <f>H1348 * Dashboard!$I$14 * Dashboard!$I$15 * (Dashboard!$D$12 / 365) * 'Lookups and Calculations'!$F$12</f>
        <v>0</v>
      </c>
    </row>
    <row r="1349" spans="1:14" x14ac:dyDescent="0.35">
      <c r="A1349" s="2">
        <v>1348</v>
      </c>
      <c r="B1349" s="11">
        <v>0.74902040829933447</v>
      </c>
      <c r="C1349" s="11">
        <v>1.6294170853549581</v>
      </c>
      <c r="D1349" s="3">
        <f>B1349*Dashboard!$D$11*Dashboard!$D$10*SQRT(Dashboard!$D$12/365)</f>
        <v>185968.11017756377</v>
      </c>
      <c r="E1349" s="3">
        <f>IF(Dashboard!$I$3,C1349*Dashboard!$E$11*Dashboard!$E$10*SQRT(Dashboard!$D$12/365),0)</f>
        <v>809109.10489744239</v>
      </c>
      <c r="F1349" s="3">
        <f>D1349+IF(Dashboard!$I$3,E1349,0)</f>
        <v>995077.21507500613</v>
      </c>
      <c r="G1349" s="3">
        <f>IF(Dashboard!$I$4, ('Lookups and Calculations'!$F$9) / (1 - 'Lookups and Calculations'!$F$10), 'Lookups and Calculations'!$F$9)</f>
        <v>1951878.888340465</v>
      </c>
      <c r="H1349" s="12">
        <f t="shared" si="42"/>
        <v>0</v>
      </c>
      <c r="I1349" s="12">
        <f t="shared" si="43"/>
        <v>0</v>
      </c>
      <c r="J1349" s="13">
        <f>(1 - Dashboard!$I$9) * H1349 * Dashboard!$I$8 * 'Lookups and Calculations'!$F$12</f>
        <v>0</v>
      </c>
      <c r="K1349" s="12">
        <f>(1 - Dashboard!$I$11) * I1349 * Dashboard!$I$10 * 'Lookups and Calculations'!$F$12</f>
        <v>0</v>
      </c>
      <c r="L1349" s="12">
        <f>(H1349 - I1349) * Dashboard!$I$13 * (Dashboard!$D$12 / 365) * 'Lookups and Calculations'!$F$12</f>
        <v>0</v>
      </c>
      <c r="M1349" s="3">
        <f>(G1349*2) * Dashboard!$I$13 * (Dashboard!$D$12 / 365) * 'Lookups and Calculations'!$F$12</f>
        <v>1602.0878730267946</v>
      </c>
      <c r="N1349" s="12">
        <f>H1349 * Dashboard!$I$14 * Dashboard!$I$15 * (Dashboard!$D$12 / 365) * 'Lookups and Calculations'!$F$12</f>
        <v>0</v>
      </c>
    </row>
    <row r="1350" spans="1:14" x14ac:dyDescent="0.35">
      <c r="A1350" s="2">
        <v>1349</v>
      </c>
      <c r="B1350" s="11">
        <v>1.066790052872209</v>
      </c>
      <c r="C1350" s="11">
        <v>0.72313552701937955</v>
      </c>
      <c r="D1350" s="3">
        <f>B1350*Dashboard!$D$11*Dashboard!$D$10*SQRT(Dashboard!$D$12/365)</f>
        <v>264864.51889784145</v>
      </c>
      <c r="E1350" s="3">
        <f>IF(Dashboard!$I$3,C1350*Dashboard!$E$11*Dashboard!$E$10*SQRT(Dashboard!$D$12/365),0)</f>
        <v>359082.73225128913</v>
      </c>
      <c r="F1350" s="3">
        <f>D1350+IF(Dashboard!$I$3,E1350,0)</f>
        <v>623947.25114913052</v>
      </c>
      <c r="G1350" s="3">
        <f>IF(Dashboard!$I$4, ('Lookups and Calculations'!$F$9) / (1 - 'Lookups and Calculations'!$F$10), 'Lookups and Calculations'!$F$9)</f>
        <v>1951878.888340465</v>
      </c>
      <c r="H1350" s="12">
        <f t="shared" si="42"/>
        <v>0</v>
      </c>
      <c r="I1350" s="12">
        <f t="shared" si="43"/>
        <v>0</v>
      </c>
      <c r="J1350" s="13">
        <f>(1 - Dashboard!$I$9) * H1350 * Dashboard!$I$8 * 'Lookups and Calculations'!$F$12</f>
        <v>0</v>
      </c>
      <c r="K1350" s="12">
        <f>(1 - Dashboard!$I$11) * I1350 * Dashboard!$I$10 * 'Lookups and Calculations'!$F$12</f>
        <v>0</v>
      </c>
      <c r="L1350" s="12">
        <f>(H1350 - I1350) * Dashboard!$I$13 * (Dashboard!$D$12 / 365) * 'Lookups and Calculations'!$F$12</f>
        <v>0</v>
      </c>
      <c r="M1350" s="3">
        <f>(G1350*2) * Dashboard!$I$13 * (Dashboard!$D$12 / 365) * 'Lookups and Calculations'!$F$12</f>
        <v>1602.0878730267946</v>
      </c>
      <c r="N1350" s="12">
        <f>H1350 * Dashboard!$I$14 * Dashboard!$I$15 * (Dashboard!$D$12 / 365) * 'Lookups and Calculations'!$F$12</f>
        <v>0</v>
      </c>
    </row>
    <row r="1351" spans="1:14" x14ac:dyDescent="0.35">
      <c r="A1351" s="2">
        <v>1350</v>
      </c>
      <c r="B1351" s="11">
        <v>-0.45076311656355711</v>
      </c>
      <c r="C1351" s="11">
        <v>-0.75810424854480263</v>
      </c>
      <c r="D1351" s="3">
        <f>B1351*Dashboard!$D$11*Dashboard!$D$10*SQRT(Dashboard!$D$12/365)</f>
        <v>-111916.26288982663</v>
      </c>
      <c r="E1351" s="3">
        <f>IF(Dashboard!$I$3,C1351*Dashboard!$E$11*Dashboard!$E$10*SQRT(Dashboard!$D$12/365),0)</f>
        <v>-376446.92416209105</v>
      </c>
      <c r="F1351" s="3">
        <f>D1351+IF(Dashboard!$I$3,E1351,0)</f>
        <v>-488363.18705191766</v>
      </c>
      <c r="G1351" s="3">
        <f>IF(Dashboard!$I$4, ('Lookups and Calculations'!$F$9) / (1 - 'Lookups and Calculations'!$F$10), 'Lookups and Calculations'!$F$9)</f>
        <v>1951878.888340465</v>
      </c>
      <c r="H1351" s="12">
        <f t="shared" si="42"/>
        <v>0</v>
      </c>
      <c r="I1351" s="12">
        <f t="shared" si="43"/>
        <v>0</v>
      </c>
      <c r="J1351" s="13">
        <f>(1 - Dashboard!$I$9) * H1351 * Dashboard!$I$8 * 'Lookups and Calculations'!$F$12</f>
        <v>0</v>
      </c>
      <c r="K1351" s="12">
        <f>(1 - Dashboard!$I$11) * I1351 * Dashboard!$I$10 * 'Lookups and Calculations'!$F$12</f>
        <v>0</v>
      </c>
      <c r="L1351" s="12">
        <f>(H1351 - I1351) * Dashboard!$I$13 * (Dashboard!$D$12 / 365) * 'Lookups and Calculations'!$F$12</f>
        <v>0</v>
      </c>
      <c r="M1351" s="3">
        <f>(G1351*2) * Dashboard!$I$13 * (Dashboard!$D$12 / 365) * 'Lookups and Calculations'!$F$12</f>
        <v>1602.0878730267946</v>
      </c>
      <c r="N1351" s="12">
        <f>H1351 * Dashboard!$I$14 * Dashboard!$I$15 * (Dashboard!$D$12 / 365) * 'Lookups and Calculations'!$F$12</f>
        <v>0</v>
      </c>
    </row>
    <row r="1352" spans="1:14" x14ac:dyDescent="0.35">
      <c r="A1352" s="2">
        <v>1351</v>
      </c>
      <c r="B1352" s="11">
        <v>-6.2447288821959442E-2</v>
      </c>
      <c r="C1352" s="11">
        <v>0.93118798031624106</v>
      </c>
      <c r="D1352" s="3">
        <f>B1352*Dashboard!$D$11*Dashboard!$D$10*SQRT(Dashboard!$D$12/365)</f>
        <v>-15504.523186891938</v>
      </c>
      <c r="E1352" s="3">
        <f>IF(Dashboard!$I$3,C1352*Dashboard!$E$11*Dashboard!$E$10*SQRT(Dashboard!$D$12/365),0)</f>
        <v>462393.99354328023</v>
      </c>
      <c r="F1352" s="3">
        <f>D1352+IF(Dashboard!$I$3,E1352,0)</f>
        <v>446889.47035638831</v>
      </c>
      <c r="G1352" s="3">
        <f>IF(Dashboard!$I$4, ('Lookups and Calculations'!$F$9) / (1 - 'Lookups and Calculations'!$F$10), 'Lookups and Calculations'!$F$9)</f>
        <v>1951878.888340465</v>
      </c>
      <c r="H1352" s="12">
        <f t="shared" si="42"/>
        <v>0</v>
      </c>
      <c r="I1352" s="12">
        <f t="shared" si="43"/>
        <v>0</v>
      </c>
      <c r="J1352" s="13">
        <f>(1 - Dashboard!$I$9) * H1352 * Dashboard!$I$8 * 'Lookups and Calculations'!$F$12</f>
        <v>0</v>
      </c>
      <c r="K1352" s="12">
        <f>(1 - Dashboard!$I$11) * I1352 * Dashboard!$I$10 * 'Lookups and Calculations'!$F$12</f>
        <v>0</v>
      </c>
      <c r="L1352" s="12">
        <f>(H1352 - I1352) * Dashboard!$I$13 * (Dashboard!$D$12 / 365) * 'Lookups and Calculations'!$F$12</f>
        <v>0</v>
      </c>
      <c r="M1352" s="3">
        <f>(G1352*2) * Dashboard!$I$13 * (Dashboard!$D$12 / 365) * 'Lookups and Calculations'!$F$12</f>
        <v>1602.0878730267946</v>
      </c>
      <c r="N1352" s="12">
        <f>H1352 * Dashboard!$I$14 * Dashboard!$I$15 * (Dashboard!$D$12 / 365) * 'Lookups and Calculations'!$F$12</f>
        <v>0</v>
      </c>
    </row>
    <row r="1353" spans="1:14" x14ac:dyDescent="0.35">
      <c r="A1353" s="2">
        <v>1352</v>
      </c>
      <c r="B1353" s="11">
        <v>0.41063383202748116</v>
      </c>
      <c r="C1353" s="11">
        <v>1.592974104770301</v>
      </c>
      <c r="D1353" s="3">
        <f>B1353*Dashboard!$D$11*Dashboard!$D$10*SQRT(Dashboard!$D$12/365)</f>
        <v>101952.89323358971</v>
      </c>
      <c r="E1353" s="3">
        <f>IF(Dashboard!$I$3,C1353*Dashboard!$E$11*Dashboard!$E$10*SQRT(Dashboard!$D$12/365),0)</f>
        <v>791012.84969939198</v>
      </c>
      <c r="F1353" s="3">
        <f>D1353+IF(Dashboard!$I$3,E1353,0)</f>
        <v>892965.7429329817</v>
      </c>
      <c r="G1353" s="3">
        <f>IF(Dashboard!$I$4, ('Lookups and Calculations'!$F$9) / (1 - 'Lookups and Calculations'!$F$10), 'Lookups and Calculations'!$F$9)</f>
        <v>1951878.888340465</v>
      </c>
      <c r="H1353" s="12">
        <f t="shared" si="42"/>
        <v>0</v>
      </c>
      <c r="I1353" s="12">
        <f t="shared" si="43"/>
        <v>0</v>
      </c>
      <c r="J1353" s="13">
        <f>(1 - Dashboard!$I$9) * H1353 * Dashboard!$I$8 * 'Lookups and Calculations'!$F$12</f>
        <v>0</v>
      </c>
      <c r="K1353" s="12">
        <f>(1 - Dashboard!$I$11) * I1353 * Dashboard!$I$10 * 'Lookups and Calculations'!$F$12</f>
        <v>0</v>
      </c>
      <c r="L1353" s="12">
        <f>(H1353 - I1353) * Dashboard!$I$13 * (Dashboard!$D$12 / 365) * 'Lookups and Calculations'!$F$12</f>
        <v>0</v>
      </c>
      <c r="M1353" s="3">
        <f>(G1353*2) * Dashboard!$I$13 * (Dashboard!$D$12 / 365) * 'Lookups and Calculations'!$F$12</f>
        <v>1602.0878730267946</v>
      </c>
      <c r="N1353" s="12">
        <f>H1353 * Dashboard!$I$14 * Dashboard!$I$15 * (Dashboard!$D$12 / 365) * 'Lookups and Calculations'!$F$12</f>
        <v>0</v>
      </c>
    </row>
    <row r="1354" spans="1:14" x14ac:dyDescent="0.35">
      <c r="A1354" s="2">
        <v>1353</v>
      </c>
      <c r="B1354" s="11">
        <v>-0.24165674431560241</v>
      </c>
      <c r="C1354" s="11">
        <v>-2.1545407949237889</v>
      </c>
      <c r="D1354" s="3">
        <f>B1354*Dashboard!$D$11*Dashboard!$D$10*SQRT(Dashboard!$D$12/365)</f>
        <v>-59998.963384820803</v>
      </c>
      <c r="E1354" s="3">
        <f>IF(Dashboard!$I$3,C1354*Dashboard!$E$11*Dashboard!$E$10*SQRT(Dashboard!$D$12/365),0)</f>
        <v>-1069866.3894677728</v>
      </c>
      <c r="F1354" s="3">
        <f>D1354+IF(Dashboard!$I$3,E1354,0)</f>
        <v>-1129865.3528525936</v>
      </c>
      <c r="G1354" s="3">
        <f>IF(Dashboard!$I$4, ('Lookups and Calculations'!$F$9) / (1 - 'Lookups and Calculations'!$F$10), 'Lookups and Calculations'!$F$9)</f>
        <v>1951878.888340465</v>
      </c>
      <c r="H1354" s="12">
        <f t="shared" si="42"/>
        <v>0</v>
      </c>
      <c r="I1354" s="12">
        <f t="shared" si="43"/>
        <v>0</v>
      </c>
      <c r="J1354" s="13">
        <f>(1 - Dashboard!$I$9) * H1354 * Dashboard!$I$8 * 'Lookups and Calculations'!$F$12</f>
        <v>0</v>
      </c>
      <c r="K1354" s="12">
        <f>(1 - Dashboard!$I$11) * I1354 * Dashboard!$I$10 * 'Lookups and Calculations'!$F$12</f>
        <v>0</v>
      </c>
      <c r="L1354" s="12">
        <f>(H1354 - I1354) * Dashboard!$I$13 * (Dashboard!$D$12 / 365) * 'Lookups and Calculations'!$F$12</f>
        <v>0</v>
      </c>
      <c r="M1354" s="3">
        <f>(G1354*2) * Dashboard!$I$13 * (Dashboard!$D$12 / 365) * 'Lookups and Calculations'!$F$12</f>
        <v>1602.0878730267946</v>
      </c>
      <c r="N1354" s="12">
        <f>H1354 * Dashboard!$I$14 * Dashboard!$I$15 * (Dashboard!$D$12 / 365) * 'Lookups and Calculations'!$F$12</f>
        <v>0</v>
      </c>
    </row>
    <row r="1355" spans="1:14" x14ac:dyDescent="0.35">
      <c r="A1355" s="2">
        <v>1354</v>
      </c>
      <c r="B1355" s="11">
        <v>-0.26452082863551157</v>
      </c>
      <c r="C1355" s="11">
        <v>-1.6167655522454381</v>
      </c>
      <c r="D1355" s="3">
        <f>B1355*Dashboard!$D$11*Dashboard!$D$10*SQRT(Dashboard!$D$12/365)</f>
        <v>-65675.698631018182</v>
      </c>
      <c r="E1355" s="3">
        <f>IF(Dashboard!$I$3,C1355*Dashboard!$E$11*Dashboard!$E$10*SQRT(Dashboard!$D$12/365),0)</f>
        <v>-802826.81491667056</v>
      </c>
      <c r="F1355" s="3">
        <f>D1355+IF(Dashboard!$I$3,E1355,0)</f>
        <v>-868502.51354768872</v>
      </c>
      <c r="G1355" s="3">
        <f>IF(Dashboard!$I$4, ('Lookups and Calculations'!$F$9) / (1 - 'Lookups and Calculations'!$F$10), 'Lookups and Calculations'!$F$9)</f>
        <v>1951878.888340465</v>
      </c>
      <c r="H1355" s="12">
        <f t="shared" si="42"/>
        <v>0</v>
      </c>
      <c r="I1355" s="12">
        <f t="shared" si="43"/>
        <v>0</v>
      </c>
      <c r="J1355" s="13">
        <f>(1 - Dashboard!$I$9) * H1355 * Dashboard!$I$8 * 'Lookups and Calculations'!$F$12</f>
        <v>0</v>
      </c>
      <c r="K1355" s="12">
        <f>(1 - Dashboard!$I$11) * I1355 * Dashboard!$I$10 * 'Lookups and Calculations'!$F$12</f>
        <v>0</v>
      </c>
      <c r="L1355" s="12">
        <f>(H1355 - I1355) * Dashboard!$I$13 * (Dashboard!$D$12 / 365) * 'Lookups and Calculations'!$F$12</f>
        <v>0</v>
      </c>
      <c r="M1355" s="3">
        <f>(G1355*2) * Dashboard!$I$13 * (Dashboard!$D$12 / 365) * 'Lookups and Calculations'!$F$12</f>
        <v>1602.0878730267946</v>
      </c>
      <c r="N1355" s="12">
        <f>H1355 * Dashboard!$I$14 * Dashboard!$I$15 * (Dashboard!$D$12 / 365) * 'Lookups and Calculations'!$F$12</f>
        <v>0</v>
      </c>
    </row>
    <row r="1356" spans="1:14" x14ac:dyDescent="0.35">
      <c r="A1356" s="2">
        <v>1355</v>
      </c>
      <c r="B1356" s="11">
        <v>-0.31600365244812861</v>
      </c>
      <c r="C1356" s="11">
        <v>-0.100909649716817</v>
      </c>
      <c r="D1356" s="3">
        <f>B1356*Dashboard!$D$11*Dashboard!$D$10*SQRT(Dashboard!$D$12/365)</f>
        <v>-78457.945075778189</v>
      </c>
      <c r="E1356" s="3">
        <f>IF(Dashboard!$I$3,C1356*Dashboard!$E$11*Dashboard!$E$10*SQRT(Dashboard!$D$12/365),0)</f>
        <v>-50108.05219346402</v>
      </c>
      <c r="F1356" s="3">
        <f>D1356+IF(Dashboard!$I$3,E1356,0)</f>
        <v>-128565.99726924222</v>
      </c>
      <c r="G1356" s="3">
        <f>IF(Dashboard!$I$4, ('Lookups and Calculations'!$F$9) / (1 - 'Lookups and Calculations'!$F$10), 'Lookups and Calculations'!$F$9)</f>
        <v>1951878.888340465</v>
      </c>
      <c r="H1356" s="12">
        <f t="shared" si="42"/>
        <v>0</v>
      </c>
      <c r="I1356" s="12">
        <f t="shared" si="43"/>
        <v>0</v>
      </c>
      <c r="J1356" s="13">
        <f>(1 - Dashboard!$I$9) * H1356 * Dashboard!$I$8 * 'Lookups and Calculations'!$F$12</f>
        <v>0</v>
      </c>
      <c r="K1356" s="12">
        <f>(1 - Dashboard!$I$11) * I1356 * Dashboard!$I$10 * 'Lookups and Calculations'!$F$12</f>
        <v>0</v>
      </c>
      <c r="L1356" s="12">
        <f>(H1356 - I1356) * Dashboard!$I$13 * (Dashboard!$D$12 / 365) * 'Lookups and Calculations'!$F$12</f>
        <v>0</v>
      </c>
      <c r="M1356" s="3">
        <f>(G1356*2) * Dashboard!$I$13 * (Dashboard!$D$12 / 365) * 'Lookups and Calculations'!$F$12</f>
        <v>1602.0878730267946</v>
      </c>
      <c r="N1356" s="12">
        <f>H1356 * Dashboard!$I$14 * Dashboard!$I$15 * (Dashboard!$D$12 / 365) * 'Lookups and Calculations'!$F$12</f>
        <v>0</v>
      </c>
    </row>
    <row r="1357" spans="1:14" x14ac:dyDescent="0.35">
      <c r="A1357" s="2">
        <v>1356</v>
      </c>
      <c r="B1357" s="11">
        <v>-0.71558124295807668</v>
      </c>
      <c r="C1357" s="11">
        <v>-0.65435785674275371</v>
      </c>
      <c r="D1357" s="3">
        <f>B1357*Dashboard!$D$11*Dashboard!$D$10*SQRT(Dashboard!$D$12/365)</f>
        <v>-177665.77513365177</v>
      </c>
      <c r="E1357" s="3">
        <f>IF(Dashboard!$I$3,C1357*Dashboard!$E$11*Dashboard!$E$10*SQRT(Dashboard!$D$12/365),0)</f>
        <v>-324930.24929611658</v>
      </c>
      <c r="F1357" s="3">
        <f>D1357+IF(Dashboard!$I$3,E1357,0)</f>
        <v>-502596.02442976832</v>
      </c>
      <c r="G1357" s="3">
        <f>IF(Dashboard!$I$4, ('Lookups and Calculations'!$F$9) / (1 - 'Lookups and Calculations'!$F$10), 'Lookups and Calculations'!$F$9)</f>
        <v>1951878.888340465</v>
      </c>
      <c r="H1357" s="12">
        <f t="shared" si="42"/>
        <v>0</v>
      </c>
      <c r="I1357" s="12">
        <f t="shared" si="43"/>
        <v>0</v>
      </c>
      <c r="J1357" s="13">
        <f>(1 - Dashboard!$I$9) * H1357 * Dashboard!$I$8 * 'Lookups and Calculations'!$F$12</f>
        <v>0</v>
      </c>
      <c r="K1357" s="12">
        <f>(1 - Dashboard!$I$11) * I1357 * Dashboard!$I$10 * 'Lookups and Calculations'!$F$12</f>
        <v>0</v>
      </c>
      <c r="L1357" s="12">
        <f>(H1357 - I1357) * Dashboard!$I$13 * (Dashboard!$D$12 / 365) * 'Lookups and Calculations'!$F$12</f>
        <v>0</v>
      </c>
      <c r="M1357" s="3">
        <f>(G1357*2) * Dashboard!$I$13 * (Dashboard!$D$12 / 365) * 'Lookups and Calculations'!$F$12</f>
        <v>1602.0878730267946</v>
      </c>
      <c r="N1357" s="12">
        <f>H1357 * Dashboard!$I$14 * Dashboard!$I$15 * (Dashboard!$D$12 / 365) * 'Lookups and Calculations'!$F$12</f>
        <v>0</v>
      </c>
    </row>
    <row r="1358" spans="1:14" x14ac:dyDescent="0.35">
      <c r="A1358" s="2">
        <v>1357</v>
      </c>
      <c r="B1358" s="11">
        <v>0.96298186077341874</v>
      </c>
      <c r="C1358" s="11">
        <v>-1.0749682899670376</v>
      </c>
      <c r="D1358" s="3">
        <f>B1358*Dashboard!$D$11*Dashboard!$D$10*SQRT(Dashboard!$D$12/365)</f>
        <v>239090.83757800405</v>
      </c>
      <c r="E1358" s="3">
        <f>IF(Dashboard!$I$3,C1358*Dashboard!$E$11*Dashboard!$E$10*SQRT(Dashboard!$D$12/365),0)</f>
        <v>-533790.05210252281</v>
      </c>
      <c r="F1358" s="3">
        <f>D1358+IF(Dashboard!$I$3,E1358,0)</f>
        <v>-294699.21452451876</v>
      </c>
      <c r="G1358" s="3">
        <f>IF(Dashboard!$I$4, ('Lookups and Calculations'!$F$9) / (1 - 'Lookups and Calculations'!$F$10), 'Lookups and Calculations'!$F$9)</f>
        <v>1951878.888340465</v>
      </c>
      <c r="H1358" s="12">
        <f t="shared" si="42"/>
        <v>0</v>
      </c>
      <c r="I1358" s="12">
        <f t="shared" si="43"/>
        <v>0</v>
      </c>
      <c r="J1358" s="13">
        <f>(1 - Dashboard!$I$9) * H1358 * Dashboard!$I$8 * 'Lookups and Calculations'!$F$12</f>
        <v>0</v>
      </c>
      <c r="K1358" s="12">
        <f>(1 - Dashboard!$I$11) * I1358 * Dashboard!$I$10 * 'Lookups and Calculations'!$F$12</f>
        <v>0</v>
      </c>
      <c r="L1358" s="12">
        <f>(H1358 - I1358) * Dashboard!$I$13 * (Dashboard!$D$12 / 365) * 'Lookups and Calculations'!$F$12</f>
        <v>0</v>
      </c>
      <c r="M1358" s="3">
        <f>(G1358*2) * Dashboard!$I$13 * (Dashboard!$D$12 / 365) * 'Lookups and Calculations'!$F$12</f>
        <v>1602.0878730267946</v>
      </c>
      <c r="N1358" s="12">
        <f>H1358 * Dashboard!$I$14 * Dashboard!$I$15 * (Dashboard!$D$12 / 365) * 'Lookups and Calculations'!$F$12</f>
        <v>0</v>
      </c>
    </row>
    <row r="1359" spans="1:14" x14ac:dyDescent="0.35">
      <c r="A1359" s="2">
        <v>1358</v>
      </c>
      <c r="B1359" s="11">
        <v>-0.54514068583046127</v>
      </c>
      <c r="C1359" s="11">
        <v>-1.7533626618061002</v>
      </c>
      <c r="D1359" s="3">
        <f>B1359*Dashboard!$D$11*Dashboard!$D$10*SQRT(Dashboard!$D$12/365)</f>
        <v>-135348.49251300696</v>
      </c>
      <c r="E1359" s="3">
        <f>IF(Dashboard!$I$3,C1359*Dashboard!$E$11*Dashboard!$E$10*SQRT(Dashboard!$D$12/365),0)</f>
        <v>-870655.95825975051</v>
      </c>
      <c r="F1359" s="3">
        <f>D1359+IF(Dashboard!$I$3,E1359,0)</f>
        <v>-1006004.4507727574</v>
      </c>
      <c r="G1359" s="3">
        <f>IF(Dashboard!$I$4, ('Lookups and Calculations'!$F$9) / (1 - 'Lookups and Calculations'!$F$10), 'Lookups and Calculations'!$F$9)</f>
        <v>1951878.888340465</v>
      </c>
      <c r="H1359" s="12">
        <f t="shared" si="42"/>
        <v>0</v>
      </c>
      <c r="I1359" s="12">
        <f t="shared" si="43"/>
        <v>0</v>
      </c>
      <c r="J1359" s="13">
        <f>(1 - Dashboard!$I$9) * H1359 * Dashboard!$I$8 * 'Lookups and Calculations'!$F$12</f>
        <v>0</v>
      </c>
      <c r="K1359" s="12">
        <f>(1 - Dashboard!$I$11) * I1359 * Dashboard!$I$10 * 'Lookups and Calculations'!$F$12</f>
        <v>0</v>
      </c>
      <c r="L1359" s="12">
        <f>(H1359 - I1359) * Dashboard!$I$13 * (Dashboard!$D$12 / 365) * 'Lookups and Calculations'!$F$12</f>
        <v>0</v>
      </c>
      <c r="M1359" s="3">
        <f>(G1359*2) * Dashboard!$I$13 * (Dashboard!$D$12 / 365) * 'Lookups and Calculations'!$F$12</f>
        <v>1602.0878730267946</v>
      </c>
      <c r="N1359" s="12">
        <f>H1359 * Dashboard!$I$14 * Dashboard!$I$15 * (Dashboard!$D$12 / 365) * 'Lookups and Calculations'!$F$12</f>
        <v>0</v>
      </c>
    </row>
    <row r="1360" spans="1:14" x14ac:dyDescent="0.35">
      <c r="A1360" s="2">
        <v>1359</v>
      </c>
      <c r="B1360" s="11">
        <v>1.1795761442070809</v>
      </c>
      <c r="C1360" s="11">
        <v>-1.6539596580796143</v>
      </c>
      <c r="D1360" s="3">
        <f>B1360*Dashboard!$D$11*Dashboard!$D$10*SQRT(Dashboard!$D$12/365)</f>
        <v>292867.24890019681</v>
      </c>
      <c r="E1360" s="3">
        <f>IF(Dashboard!$I$3,C1360*Dashboard!$E$11*Dashboard!$E$10*SQRT(Dashboard!$D$12/365),0)</f>
        <v>-821296.0515224688</v>
      </c>
      <c r="F1360" s="3">
        <f>D1360+IF(Dashboard!$I$3,E1360,0)</f>
        <v>-528428.80262227193</v>
      </c>
      <c r="G1360" s="3">
        <f>IF(Dashboard!$I$4, ('Lookups and Calculations'!$F$9) / (1 - 'Lookups and Calculations'!$F$10), 'Lookups and Calculations'!$F$9)</f>
        <v>1951878.888340465</v>
      </c>
      <c r="H1360" s="12">
        <f t="shared" si="42"/>
        <v>0</v>
      </c>
      <c r="I1360" s="12">
        <f t="shared" si="43"/>
        <v>0</v>
      </c>
      <c r="J1360" s="13">
        <f>(1 - Dashboard!$I$9) * H1360 * Dashboard!$I$8 * 'Lookups and Calculations'!$F$12</f>
        <v>0</v>
      </c>
      <c r="K1360" s="12">
        <f>(1 - Dashboard!$I$11) * I1360 * Dashboard!$I$10 * 'Lookups and Calculations'!$F$12</f>
        <v>0</v>
      </c>
      <c r="L1360" s="12">
        <f>(H1360 - I1360) * Dashboard!$I$13 * (Dashboard!$D$12 / 365) * 'Lookups and Calculations'!$F$12</f>
        <v>0</v>
      </c>
      <c r="M1360" s="3">
        <f>(G1360*2) * Dashboard!$I$13 * (Dashboard!$D$12 / 365) * 'Lookups and Calculations'!$F$12</f>
        <v>1602.0878730267946</v>
      </c>
      <c r="N1360" s="12">
        <f>H1360 * Dashboard!$I$14 * Dashboard!$I$15 * (Dashboard!$D$12 / 365) * 'Lookups and Calculations'!$F$12</f>
        <v>0</v>
      </c>
    </row>
    <row r="1361" spans="1:14" x14ac:dyDescent="0.35">
      <c r="A1361" s="2">
        <v>1360</v>
      </c>
      <c r="B1361" s="11">
        <v>0.40522237526796445</v>
      </c>
      <c r="C1361" s="11">
        <v>1.4894977181986546</v>
      </c>
      <c r="D1361" s="3">
        <f>B1361*Dashboard!$D$11*Dashboard!$D$10*SQRT(Dashboard!$D$12/365)</f>
        <v>100609.32718956177</v>
      </c>
      <c r="E1361" s="3">
        <f>IF(Dashboard!$I$3,C1361*Dashboard!$E$11*Dashboard!$E$10*SQRT(Dashboard!$D$12/365),0)</f>
        <v>739630.24958459812</v>
      </c>
      <c r="F1361" s="3">
        <f>D1361+IF(Dashboard!$I$3,E1361,0)</f>
        <v>840239.57677415991</v>
      </c>
      <c r="G1361" s="3">
        <f>IF(Dashboard!$I$4, ('Lookups and Calculations'!$F$9) / (1 - 'Lookups and Calculations'!$F$10), 'Lookups and Calculations'!$F$9)</f>
        <v>1951878.888340465</v>
      </c>
      <c r="H1361" s="12">
        <f t="shared" si="42"/>
        <v>0</v>
      </c>
      <c r="I1361" s="12">
        <f t="shared" si="43"/>
        <v>0</v>
      </c>
      <c r="J1361" s="13">
        <f>(1 - Dashboard!$I$9) * H1361 * Dashboard!$I$8 * 'Lookups and Calculations'!$F$12</f>
        <v>0</v>
      </c>
      <c r="K1361" s="12">
        <f>(1 - Dashboard!$I$11) * I1361 * Dashboard!$I$10 * 'Lookups and Calculations'!$F$12</f>
        <v>0</v>
      </c>
      <c r="L1361" s="12">
        <f>(H1361 - I1361) * Dashboard!$I$13 * (Dashboard!$D$12 / 365) * 'Lookups and Calculations'!$F$12</f>
        <v>0</v>
      </c>
      <c r="M1361" s="3">
        <f>(G1361*2) * Dashboard!$I$13 * (Dashboard!$D$12 / 365) * 'Lookups and Calculations'!$F$12</f>
        <v>1602.0878730267946</v>
      </c>
      <c r="N1361" s="12">
        <f>H1361 * Dashboard!$I$14 * Dashboard!$I$15 * (Dashboard!$D$12 / 365) * 'Lookups and Calculations'!$F$12</f>
        <v>0</v>
      </c>
    </row>
    <row r="1362" spans="1:14" x14ac:dyDescent="0.35">
      <c r="A1362" s="2">
        <v>1361</v>
      </c>
      <c r="B1362" s="11">
        <v>-5.0817915477746629E-3</v>
      </c>
      <c r="C1362" s="11">
        <v>0.17194070617377746</v>
      </c>
      <c r="D1362" s="3">
        <f>B1362*Dashboard!$D$11*Dashboard!$D$10*SQRT(Dashboard!$D$12/365)</f>
        <v>-1261.7161828764158</v>
      </c>
      <c r="E1362" s="3">
        <f>IF(Dashboard!$I$3,C1362*Dashboard!$E$11*Dashboard!$E$10*SQRT(Dashboard!$D$12/365),0)</f>
        <v>85379.484551920657</v>
      </c>
      <c r="F1362" s="3">
        <f>D1362+IF(Dashboard!$I$3,E1362,0)</f>
        <v>84117.768369044235</v>
      </c>
      <c r="G1362" s="3">
        <f>IF(Dashboard!$I$4, ('Lookups and Calculations'!$F$9) / (1 - 'Lookups and Calculations'!$F$10), 'Lookups and Calculations'!$F$9)</f>
        <v>1951878.888340465</v>
      </c>
      <c r="H1362" s="12">
        <f t="shared" si="42"/>
        <v>0</v>
      </c>
      <c r="I1362" s="12">
        <f t="shared" si="43"/>
        <v>0</v>
      </c>
      <c r="J1362" s="13">
        <f>(1 - Dashboard!$I$9) * H1362 * Dashboard!$I$8 * 'Lookups and Calculations'!$F$12</f>
        <v>0</v>
      </c>
      <c r="K1362" s="12">
        <f>(1 - Dashboard!$I$11) * I1362 * Dashboard!$I$10 * 'Lookups and Calculations'!$F$12</f>
        <v>0</v>
      </c>
      <c r="L1362" s="12">
        <f>(H1362 - I1362) * Dashboard!$I$13 * (Dashboard!$D$12 / 365) * 'Lookups and Calculations'!$F$12</f>
        <v>0</v>
      </c>
      <c r="M1362" s="3">
        <f>(G1362*2) * Dashboard!$I$13 * (Dashboard!$D$12 / 365) * 'Lookups and Calculations'!$F$12</f>
        <v>1602.0878730267946</v>
      </c>
      <c r="N1362" s="12">
        <f>H1362 * Dashboard!$I$14 * Dashboard!$I$15 * (Dashboard!$D$12 / 365) * 'Lookups and Calculations'!$F$12</f>
        <v>0</v>
      </c>
    </row>
    <row r="1363" spans="1:14" x14ac:dyDescent="0.35">
      <c r="A1363" s="2">
        <v>1362</v>
      </c>
      <c r="B1363" s="11">
        <v>-0.71052677395071728</v>
      </c>
      <c r="C1363" s="11">
        <v>-2.0327996059193176</v>
      </c>
      <c r="D1363" s="3">
        <f>B1363*Dashboard!$D$11*Dashboard!$D$10*SQRT(Dashboard!$D$12/365)</f>
        <v>-176410.84263937717</v>
      </c>
      <c r="E1363" s="3">
        <f>IF(Dashboard!$I$3,C1363*Dashboard!$E$11*Dashboard!$E$10*SQRT(Dashboard!$D$12/365),0)</f>
        <v>-1009414.1545244402</v>
      </c>
      <c r="F1363" s="3">
        <f>D1363+IF(Dashboard!$I$3,E1363,0)</f>
        <v>-1185824.9971638173</v>
      </c>
      <c r="G1363" s="3">
        <f>IF(Dashboard!$I$4, ('Lookups and Calculations'!$F$9) / (1 - 'Lookups and Calculations'!$F$10), 'Lookups and Calculations'!$F$9)</f>
        <v>1951878.888340465</v>
      </c>
      <c r="H1363" s="12">
        <f t="shared" si="42"/>
        <v>0</v>
      </c>
      <c r="I1363" s="12">
        <f t="shared" si="43"/>
        <v>0</v>
      </c>
      <c r="J1363" s="13">
        <f>(1 - Dashboard!$I$9) * H1363 * Dashboard!$I$8 * 'Lookups and Calculations'!$F$12</f>
        <v>0</v>
      </c>
      <c r="K1363" s="12">
        <f>(1 - Dashboard!$I$11) * I1363 * Dashboard!$I$10 * 'Lookups and Calculations'!$F$12</f>
        <v>0</v>
      </c>
      <c r="L1363" s="12">
        <f>(H1363 - I1363) * Dashboard!$I$13 * (Dashboard!$D$12 / 365) * 'Lookups and Calculations'!$F$12</f>
        <v>0</v>
      </c>
      <c r="M1363" s="3">
        <f>(G1363*2) * Dashboard!$I$13 * (Dashboard!$D$12 / 365) * 'Lookups and Calculations'!$F$12</f>
        <v>1602.0878730267946</v>
      </c>
      <c r="N1363" s="12">
        <f>H1363 * Dashboard!$I$14 * Dashboard!$I$15 * (Dashboard!$D$12 / 365) * 'Lookups and Calculations'!$F$12</f>
        <v>0</v>
      </c>
    </row>
    <row r="1364" spans="1:14" x14ac:dyDescent="0.35">
      <c r="A1364" s="2">
        <v>1363</v>
      </c>
      <c r="B1364" s="11">
        <v>2.0657322906027842</v>
      </c>
      <c r="C1364" s="11">
        <v>-1.1763668593435255</v>
      </c>
      <c r="D1364" s="3">
        <f>B1364*Dashboard!$D$11*Dashboard!$D$10*SQRT(Dashboard!$D$12/365)</f>
        <v>512883.6623936767</v>
      </c>
      <c r="E1364" s="3">
        <f>IF(Dashboard!$I$3,C1364*Dashboard!$E$11*Dashboard!$E$10*SQRT(Dashboard!$D$12/365),0)</f>
        <v>-584140.88396962523</v>
      </c>
      <c r="F1364" s="3">
        <f>D1364+IF(Dashboard!$I$3,E1364,0)</f>
        <v>-71257.221575948526</v>
      </c>
      <c r="G1364" s="3">
        <f>IF(Dashboard!$I$4, ('Lookups and Calculations'!$F$9) / (1 - 'Lookups and Calculations'!$F$10), 'Lookups and Calculations'!$F$9)</f>
        <v>1951878.888340465</v>
      </c>
      <c r="H1364" s="12">
        <f t="shared" si="42"/>
        <v>0</v>
      </c>
      <c r="I1364" s="12">
        <f t="shared" si="43"/>
        <v>0</v>
      </c>
      <c r="J1364" s="13">
        <f>(1 - Dashboard!$I$9) * H1364 * Dashboard!$I$8 * 'Lookups and Calculations'!$F$12</f>
        <v>0</v>
      </c>
      <c r="K1364" s="12">
        <f>(1 - Dashboard!$I$11) * I1364 * Dashboard!$I$10 * 'Lookups and Calculations'!$F$12</f>
        <v>0</v>
      </c>
      <c r="L1364" s="12">
        <f>(H1364 - I1364) * Dashboard!$I$13 * (Dashboard!$D$12 / 365) * 'Lookups and Calculations'!$F$12</f>
        <v>0</v>
      </c>
      <c r="M1364" s="3">
        <f>(G1364*2) * Dashboard!$I$13 * (Dashboard!$D$12 / 365) * 'Lookups and Calculations'!$F$12</f>
        <v>1602.0878730267946</v>
      </c>
      <c r="N1364" s="12">
        <f>H1364 * Dashboard!$I$14 * Dashboard!$I$15 * (Dashboard!$D$12 / 365) * 'Lookups and Calculations'!$F$12</f>
        <v>0</v>
      </c>
    </row>
    <row r="1365" spans="1:14" x14ac:dyDescent="0.35">
      <c r="A1365" s="2">
        <v>1364</v>
      </c>
      <c r="B1365" s="11">
        <v>0.98012322869813062</v>
      </c>
      <c r="C1365" s="11">
        <v>0.58596008815307554</v>
      </c>
      <c r="D1365" s="3">
        <f>B1365*Dashboard!$D$11*Dashboard!$D$10*SQRT(Dashboard!$D$12/365)</f>
        <v>243346.72668796146</v>
      </c>
      <c r="E1365" s="3">
        <f>IF(Dashboard!$I$3,C1365*Dashboard!$E$11*Dashboard!$E$10*SQRT(Dashboard!$D$12/365),0)</f>
        <v>290966.41166486876</v>
      </c>
      <c r="F1365" s="3">
        <f>D1365+IF(Dashboard!$I$3,E1365,0)</f>
        <v>534313.1383528302</v>
      </c>
      <c r="G1365" s="3">
        <f>IF(Dashboard!$I$4, ('Lookups and Calculations'!$F$9) / (1 - 'Lookups and Calculations'!$F$10), 'Lookups and Calculations'!$F$9)</f>
        <v>1951878.888340465</v>
      </c>
      <c r="H1365" s="12">
        <f t="shared" si="42"/>
        <v>0</v>
      </c>
      <c r="I1365" s="12">
        <f t="shared" si="43"/>
        <v>0</v>
      </c>
      <c r="J1365" s="13">
        <f>(1 - Dashboard!$I$9) * H1365 * Dashboard!$I$8 * 'Lookups and Calculations'!$F$12</f>
        <v>0</v>
      </c>
      <c r="K1365" s="12">
        <f>(1 - Dashboard!$I$11) * I1365 * Dashboard!$I$10 * 'Lookups and Calculations'!$F$12</f>
        <v>0</v>
      </c>
      <c r="L1365" s="12">
        <f>(H1365 - I1365) * Dashboard!$I$13 * (Dashboard!$D$12 / 365) * 'Lookups and Calculations'!$F$12</f>
        <v>0</v>
      </c>
      <c r="M1365" s="3">
        <f>(G1365*2) * Dashboard!$I$13 * (Dashboard!$D$12 / 365) * 'Lookups and Calculations'!$F$12</f>
        <v>1602.0878730267946</v>
      </c>
      <c r="N1365" s="12">
        <f>H1365 * Dashboard!$I$14 * Dashboard!$I$15 * (Dashboard!$D$12 / 365) * 'Lookups and Calculations'!$F$12</f>
        <v>0</v>
      </c>
    </row>
    <row r="1366" spans="1:14" x14ac:dyDescent="0.35">
      <c r="A1366" s="2">
        <v>1365</v>
      </c>
      <c r="B1366" s="11">
        <v>0.38616070198237373</v>
      </c>
      <c r="C1366" s="11">
        <v>-1.6334821135669422</v>
      </c>
      <c r="D1366" s="3">
        <f>B1366*Dashboard!$D$11*Dashboard!$D$10*SQRT(Dashboard!$D$12/365)</f>
        <v>95876.66127223098</v>
      </c>
      <c r="E1366" s="3">
        <f>IF(Dashboard!$I$3,C1366*Dashboard!$E$11*Dashboard!$E$10*SQRT(Dashboard!$D$12/365),0)</f>
        <v>-811127.64966878598</v>
      </c>
      <c r="F1366" s="3">
        <f>D1366+IF(Dashboard!$I$3,E1366,0)</f>
        <v>-715250.98839655495</v>
      </c>
      <c r="G1366" s="3">
        <f>IF(Dashboard!$I$4, ('Lookups and Calculations'!$F$9) / (1 - 'Lookups and Calculations'!$F$10), 'Lookups and Calculations'!$F$9)</f>
        <v>1951878.888340465</v>
      </c>
      <c r="H1366" s="12">
        <f t="shared" si="42"/>
        <v>0</v>
      </c>
      <c r="I1366" s="12">
        <f t="shared" si="43"/>
        <v>0</v>
      </c>
      <c r="J1366" s="13">
        <f>(1 - Dashboard!$I$9) * H1366 * Dashboard!$I$8 * 'Lookups and Calculations'!$F$12</f>
        <v>0</v>
      </c>
      <c r="K1366" s="12">
        <f>(1 - Dashboard!$I$11) * I1366 * Dashboard!$I$10 * 'Lookups and Calculations'!$F$12</f>
        <v>0</v>
      </c>
      <c r="L1366" s="12">
        <f>(H1366 - I1366) * Dashboard!$I$13 * (Dashboard!$D$12 / 365) * 'Lookups and Calculations'!$F$12</f>
        <v>0</v>
      </c>
      <c r="M1366" s="3">
        <f>(G1366*2) * Dashboard!$I$13 * (Dashboard!$D$12 / 365) * 'Lookups and Calculations'!$F$12</f>
        <v>1602.0878730267946</v>
      </c>
      <c r="N1366" s="12">
        <f>H1366 * Dashboard!$I$14 * Dashboard!$I$15 * (Dashboard!$D$12 / 365) * 'Lookups and Calculations'!$F$12</f>
        <v>0</v>
      </c>
    </row>
    <row r="1367" spans="1:14" x14ac:dyDescent="0.35">
      <c r="A1367" s="2">
        <v>1366</v>
      </c>
      <c r="B1367" s="11">
        <v>-7.5051488901235738E-2</v>
      </c>
      <c r="C1367" s="11">
        <v>0.79369923064512593</v>
      </c>
      <c r="D1367" s="3">
        <f>B1367*Dashboard!$D$11*Dashboard!$D$10*SQRT(Dashboard!$D$12/365)</f>
        <v>-18633.916248911388</v>
      </c>
      <c r="E1367" s="3">
        <f>IF(Dashboard!$I$3,C1367*Dashboard!$E$11*Dashboard!$E$10*SQRT(Dashboard!$D$12/365),0)</f>
        <v>394122.09423664521</v>
      </c>
      <c r="F1367" s="3">
        <f>D1367+IF(Dashboard!$I$3,E1367,0)</f>
        <v>375488.1779877338</v>
      </c>
      <c r="G1367" s="3">
        <f>IF(Dashboard!$I$4, ('Lookups and Calculations'!$F$9) / (1 - 'Lookups and Calculations'!$F$10), 'Lookups and Calculations'!$F$9)</f>
        <v>1951878.888340465</v>
      </c>
      <c r="H1367" s="12">
        <f t="shared" si="42"/>
        <v>0</v>
      </c>
      <c r="I1367" s="12">
        <f t="shared" si="43"/>
        <v>0</v>
      </c>
      <c r="J1367" s="13">
        <f>(1 - Dashboard!$I$9) * H1367 * Dashboard!$I$8 * 'Lookups and Calculations'!$F$12</f>
        <v>0</v>
      </c>
      <c r="K1367" s="12">
        <f>(1 - Dashboard!$I$11) * I1367 * Dashboard!$I$10 * 'Lookups and Calculations'!$F$12</f>
        <v>0</v>
      </c>
      <c r="L1367" s="12">
        <f>(H1367 - I1367) * Dashboard!$I$13 * (Dashboard!$D$12 / 365) * 'Lookups and Calculations'!$F$12</f>
        <v>0</v>
      </c>
      <c r="M1367" s="3">
        <f>(G1367*2) * Dashboard!$I$13 * (Dashboard!$D$12 / 365) * 'Lookups and Calculations'!$F$12</f>
        <v>1602.0878730267946</v>
      </c>
      <c r="N1367" s="12">
        <f>H1367 * Dashboard!$I$14 * Dashboard!$I$15 * (Dashboard!$D$12 / 365) * 'Lookups and Calculations'!$F$12</f>
        <v>0</v>
      </c>
    </row>
    <row r="1368" spans="1:14" x14ac:dyDescent="0.35">
      <c r="A1368" s="2">
        <v>1367</v>
      </c>
      <c r="B1368" s="11">
        <v>0.86441539579613214</v>
      </c>
      <c r="C1368" s="11">
        <v>0.7645728234551199</v>
      </c>
      <c r="D1368" s="3">
        <f>B1368*Dashboard!$D$11*Dashboard!$D$10*SQRT(Dashboard!$D$12/365)</f>
        <v>214618.58152782763</v>
      </c>
      <c r="E1368" s="3">
        <f>IF(Dashboard!$I$3,C1368*Dashboard!$E$11*Dashboard!$E$10*SQRT(Dashboard!$D$12/365),0)</f>
        <v>379658.98257407756</v>
      </c>
      <c r="F1368" s="3">
        <f>D1368+IF(Dashboard!$I$3,E1368,0)</f>
        <v>594277.56410190521</v>
      </c>
      <c r="G1368" s="3">
        <f>IF(Dashboard!$I$4, ('Lookups and Calculations'!$F$9) / (1 - 'Lookups and Calculations'!$F$10), 'Lookups and Calculations'!$F$9)</f>
        <v>1951878.888340465</v>
      </c>
      <c r="H1368" s="12">
        <f t="shared" si="42"/>
        <v>0</v>
      </c>
      <c r="I1368" s="12">
        <f t="shared" si="43"/>
        <v>0</v>
      </c>
      <c r="J1368" s="13">
        <f>(1 - Dashboard!$I$9) * H1368 * Dashboard!$I$8 * 'Lookups and Calculations'!$F$12</f>
        <v>0</v>
      </c>
      <c r="K1368" s="12">
        <f>(1 - Dashboard!$I$11) * I1368 * Dashboard!$I$10 * 'Lookups and Calculations'!$F$12</f>
        <v>0</v>
      </c>
      <c r="L1368" s="12">
        <f>(H1368 - I1368) * Dashboard!$I$13 * (Dashboard!$D$12 / 365) * 'Lookups and Calculations'!$F$12</f>
        <v>0</v>
      </c>
      <c r="M1368" s="3">
        <f>(G1368*2) * Dashboard!$I$13 * (Dashboard!$D$12 / 365) * 'Lookups and Calculations'!$F$12</f>
        <v>1602.0878730267946</v>
      </c>
      <c r="N1368" s="12">
        <f>H1368 * Dashboard!$I$14 * Dashboard!$I$15 * (Dashboard!$D$12 / 365) * 'Lookups and Calculations'!$F$12</f>
        <v>0</v>
      </c>
    </row>
    <row r="1369" spans="1:14" x14ac:dyDescent="0.35">
      <c r="A1369" s="2">
        <v>1368</v>
      </c>
      <c r="B1369" s="11">
        <v>1.7134709480055581</v>
      </c>
      <c r="C1369" s="11">
        <v>0.1961022878402619</v>
      </c>
      <c r="D1369" s="3">
        <f>B1369*Dashboard!$D$11*Dashboard!$D$10*SQRT(Dashboard!$D$12/365)</f>
        <v>425423.59395554446</v>
      </c>
      <c r="E1369" s="3">
        <f>IF(Dashboard!$I$3,C1369*Dashboard!$E$11*Dashboard!$E$10*SQRT(Dashboard!$D$12/365),0)</f>
        <v>97377.244910998372</v>
      </c>
      <c r="F1369" s="3">
        <f>D1369+IF(Dashboard!$I$3,E1369,0)</f>
        <v>522800.83886654285</v>
      </c>
      <c r="G1369" s="3">
        <f>IF(Dashboard!$I$4, ('Lookups and Calculations'!$F$9) / (1 - 'Lookups and Calculations'!$F$10), 'Lookups and Calculations'!$F$9)</f>
        <v>1951878.888340465</v>
      </c>
      <c r="H1369" s="12">
        <f t="shared" si="42"/>
        <v>0</v>
      </c>
      <c r="I1369" s="12">
        <f t="shared" si="43"/>
        <v>0</v>
      </c>
      <c r="J1369" s="13">
        <f>(1 - Dashboard!$I$9) * H1369 * Dashboard!$I$8 * 'Lookups and Calculations'!$F$12</f>
        <v>0</v>
      </c>
      <c r="K1369" s="12">
        <f>(1 - Dashboard!$I$11) * I1369 * Dashboard!$I$10 * 'Lookups and Calculations'!$F$12</f>
        <v>0</v>
      </c>
      <c r="L1369" s="12">
        <f>(H1369 - I1369) * Dashboard!$I$13 * (Dashboard!$D$12 / 365) * 'Lookups and Calculations'!$F$12</f>
        <v>0</v>
      </c>
      <c r="M1369" s="3">
        <f>(G1369*2) * Dashboard!$I$13 * (Dashboard!$D$12 / 365) * 'Lookups and Calculations'!$F$12</f>
        <v>1602.0878730267946</v>
      </c>
      <c r="N1369" s="12">
        <f>H1369 * Dashboard!$I$14 * Dashboard!$I$15 * (Dashboard!$D$12 / 365) * 'Lookups and Calculations'!$F$12</f>
        <v>0</v>
      </c>
    </row>
    <row r="1370" spans="1:14" x14ac:dyDescent="0.35">
      <c r="A1370" s="2">
        <v>1369</v>
      </c>
      <c r="B1370" s="11">
        <v>1.4639585098321029</v>
      </c>
      <c r="C1370" s="11">
        <v>-0.94436464996373615</v>
      </c>
      <c r="D1370" s="3">
        <f>B1370*Dashboard!$D$11*Dashboard!$D$10*SQRT(Dashboard!$D$12/365)</f>
        <v>363474.20502197876</v>
      </c>
      <c r="E1370" s="3">
        <f>IF(Dashboard!$I$3,C1370*Dashboard!$E$11*Dashboard!$E$10*SQRT(Dashboard!$D$12/365),0)</f>
        <v>-468937.04717874125</v>
      </c>
      <c r="F1370" s="3">
        <f>D1370+IF(Dashboard!$I$3,E1370,0)</f>
        <v>-105462.84215676249</v>
      </c>
      <c r="G1370" s="3">
        <f>IF(Dashboard!$I$4, ('Lookups and Calculations'!$F$9) / (1 - 'Lookups and Calculations'!$F$10), 'Lookups and Calculations'!$F$9)</f>
        <v>1951878.888340465</v>
      </c>
      <c r="H1370" s="12">
        <f t="shared" si="42"/>
        <v>0</v>
      </c>
      <c r="I1370" s="12">
        <f t="shared" si="43"/>
        <v>0</v>
      </c>
      <c r="J1370" s="13">
        <f>(1 - Dashboard!$I$9) * H1370 * Dashboard!$I$8 * 'Lookups and Calculations'!$F$12</f>
        <v>0</v>
      </c>
      <c r="K1370" s="12">
        <f>(1 - Dashboard!$I$11) * I1370 * Dashboard!$I$10 * 'Lookups and Calculations'!$F$12</f>
        <v>0</v>
      </c>
      <c r="L1370" s="12">
        <f>(H1370 - I1370) * Dashboard!$I$13 * (Dashboard!$D$12 / 365) * 'Lookups and Calculations'!$F$12</f>
        <v>0</v>
      </c>
      <c r="M1370" s="3">
        <f>(G1370*2) * Dashboard!$I$13 * (Dashboard!$D$12 / 365) * 'Lookups and Calculations'!$F$12</f>
        <v>1602.0878730267946</v>
      </c>
      <c r="N1370" s="12">
        <f>H1370 * Dashboard!$I$14 * Dashboard!$I$15 * (Dashboard!$D$12 / 365) * 'Lookups and Calculations'!$F$12</f>
        <v>0</v>
      </c>
    </row>
    <row r="1371" spans="1:14" x14ac:dyDescent="0.35">
      <c r="A1371" s="2">
        <v>1370</v>
      </c>
      <c r="B1371" s="11">
        <v>0.64169414489162735</v>
      </c>
      <c r="C1371" s="11">
        <v>0.19749700450663232</v>
      </c>
      <c r="D1371" s="3">
        <f>B1371*Dashboard!$D$11*Dashboard!$D$10*SQRT(Dashboard!$D$12/365)</f>
        <v>159320.95589819158</v>
      </c>
      <c r="E1371" s="3">
        <f>IF(Dashboard!$I$3,C1371*Dashboard!$E$11*Dashboard!$E$10*SQRT(Dashboard!$D$12/365),0)</f>
        <v>98069.810346610393</v>
      </c>
      <c r="F1371" s="3">
        <f>D1371+IF(Dashboard!$I$3,E1371,0)</f>
        <v>257390.76624480198</v>
      </c>
      <c r="G1371" s="3">
        <f>IF(Dashboard!$I$4, ('Lookups and Calculations'!$F$9) / (1 - 'Lookups and Calculations'!$F$10), 'Lookups and Calculations'!$F$9)</f>
        <v>1951878.888340465</v>
      </c>
      <c r="H1371" s="12">
        <f t="shared" si="42"/>
        <v>0</v>
      </c>
      <c r="I1371" s="12">
        <f t="shared" si="43"/>
        <v>0</v>
      </c>
      <c r="J1371" s="13">
        <f>(1 - Dashboard!$I$9) * H1371 * Dashboard!$I$8 * 'Lookups and Calculations'!$F$12</f>
        <v>0</v>
      </c>
      <c r="K1371" s="12">
        <f>(1 - Dashboard!$I$11) * I1371 * Dashboard!$I$10 * 'Lookups and Calculations'!$F$12</f>
        <v>0</v>
      </c>
      <c r="L1371" s="12">
        <f>(H1371 - I1371) * Dashboard!$I$13 * (Dashboard!$D$12 / 365) * 'Lookups and Calculations'!$F$12</f>
        <v>0</v>
      </c>
      <c r="M1371" s="3">
        <f>(G1371*2) * Dashboard!$I$13 * (Dashboard!$D$12 / 365) * 'Lookups and Calculations'!$F$12</f>
        <v>1602.0878730267946</v>
      </c>
      <c r="N1371" s="12">
        <f>H1371 * Dashboard!$I$14 * Dashboard!$I$15 * (Dashboard!$D$12 / 365) * 'Lookups and Calculations'!$F$12</f>
        <v>0</v>
      </c>
    </row>
    <row r="1372" spans="1:14" x14ac:dyDescent="0.35">
      <c r="A1372" s="2">
        <v>1371</v>
      </c>
      <c r="B1372" s="11">
        <v>-1.1257802274638513</v>
      </c>
      <c r="C1372" s="11">
        <v>-0.81621535861102601</v>
      </c>
      <c r="D1372" s="3">
        <f>B1372*Dashboard!$D$11*Dashboard!$D$10*SQRT(Dashboard!$D$12/365)</f>
        <v>-279510.70365635894</v>
      </c>
      <c r="E1372" s="3">
        <f>IF(Dashboard!$I$3,C1372*Dashboard!$E$11*Dashboard!$E$10*SQRT(Dashboard!$D$12/365),0)</f>
        <v>-405302.78229250718</v>
      </c>
      <c r="F1372" s="3">
        <f>D1372+IF(Dashboard!$I$3,E1372,0)</f>
        <v>-684813.48594886612</v>
      </c>
      <c r="G1372" s="3">
        <f>IF(Dashboard!$I$4, ('Lookups and Calculations'!$F$9) / (1 - 'Lookups and Calculations'!$F$10), 'Lookups and Calculations'!$F$9)</f>
        <v>1951878.888340465</v>
      </c>
      <c r="H1372" s="12">
        <f t="shared" si="42"/>
        <v>0</v>
      </c>
      <c r="I1372" s="12">
        <f t="shared" si="43"/>
        <v>0</v>
      </c>
      <c r="J1372" s="13">
        <f>(1 - Dashboard!$I$9) * H1372 * Dashboard!$I$8 * 'Lookups and Calculations'!$F$12</f>
        <v>0</v>
      </c>
      <c r="K1372" s="12">
        <f>(1 - Dashboard!$I$11) * I1372 * Dashboard!$I$10 * 'Lookups and Calculations'!$F$12</f>
        <v>0</v>
      </c>
      <c r="L1372" s="12">
        <f>(H1372 - I1372) * Dashboard!$I$13 * (Dashboard!$D$12 / 365) * 'Lookups and Calculations'!$F$12</f>
        <v>0</v>
      </c>
      <c r="M1372" s="3">
        <f>(G1372*2) * Dashboard!$I$13 * (Dashboard!$D$12 / 365) * 'Lookups and Calculations'!$F$12</f>
        <v>1602.0878730267946</v>
      </c>
      <c r="N1372" s="12">
        <f>H1372 * Dashboard!$I$14 * Dashboard!$I$15 * (Dashboard!$D$12 / 365) * 'Lookups and Calculations'!$F$12</f>
        <v>0</v>
      </c>
    </row>
    <row r="1373" spans="1:14" x14ac:dyDescent="0.35">
      <c r="A1373" s="2">
        <v>1372</v>
      </c>
      <c r="B1373" s="11">
        <v>1.8209913958663422</v>
      </c>
      <c r="C1373" s="11">
        <v>-1.0001521116494119</v>
      </c>
      <c r="D1373" s="3">
        <f>B1373*Dashboard!$D$11*Dashboard!$D$10*SQRT(Dashboard!$D$12/365)</f>
        <v>452118.96069396916</v>
      </c>
      <c r="E1373" s="3">
        <f>IF(Dashboard!$I$3,C1373*Dashboard!$E$11*Dashboard!$E$10*SQRT(Dashboard!$D$12/365),0)</f>
        <v>-496639.06625948776</v>
      </c>
      <c r="F1373" s="3">
        <f>D1373+IF(Dashboard!$I$3,E1373,0)</f>
        <v>-44520.105565518606</v>
      </c>
      <c r="G1373" s="3">
        <f>IF(Dashboard!$I$4, ('Lookups and Calculations'!$F$9) / (1 - 'Lookups and Calculations'!$F$10), 'Lookups and Calculations'!$F$9)</f>
        <v>1951878.888340465</v>
      </c>
      <c r="H1373" s="12">
        <f t="shared" si="42"/>
        <v>0</v>
      </c>
      <c r="I1373" s="12">
        <f t="shared" si="43"/>
        <v>0</v>
      </c>
      <c r="J1373" s="13">
        <f>(1 - Dashboard!$I$9) * H1373 * Dashboard!$I$8 * 'Lookups and Calculations'!$F$12</f>
        <v>0</v>
      </c>
      <c r="K1373" s="12">
        <f>(1 - Dashboard!$I$11) * I1373 * Dashboard!$I$10 * 'Lookups and Calculations'!$F$12</f>
        <v>0</v>
      </c>
      <c r="L1373" s="12">
        <f>(H1373 - I1373) * Dashboard!$I$13 * (Dashboard!$D$12 / 365) * 'Lookups and Calculations'!$F$12</f>
        <v>0</v>
      </c>
      <c r="M1373" s="3">
        <f>(G1373*2) * Dashboard!$I$13 * (Dashboard!$D$12 / 365) * 'Lookups and Calculations'!$F$12</f>
        <v>1602.0878730267946</v>
      </c>
      <c r="N1373" s="12">
        <f>H1373 * Dashboard!$I$14 * Dashboard!$I$15 * (Dashboard!$D$12 / 365) * 'Lookups and Calculations'!$F$12</f>
        <v>0</v>
      </c>
    </row>
    <row r="1374" spans="1:14" x14ac:dyDescent="0.35">
      <c r="A1374" s="2">
        <v>1373</v>
      </c>
      <c r="B1374" s="11">
        <v>1.0894233472158636</v>
      </c>
      <c r="C1374" s="11">
        <v>1.0061405137565791</v>
      </c>
      <c r="D1374" s="3">
        <f>B1374*Dashboard!$D$11*Dashboard!$D$10*SQRT(Dashboard!$D$12/365)</f>
        <v>270483.95320102526</v>
      </c>
      <c r="E1374" s="3">
        <f>IF(Dashboard!$I$3,C1374*Dashboard!$E$11*Dashboard!$E$10*SQRT(Dashboard!$D$12/365),0)</f>
        <v>499612.688367814</v>
      </c>
      <c r="F1374" s="3">
        <f>D1374+IF(Dashboard!$I$3,E1374,0)</f>
        <v>770096.64156883932</v>
      </c>
      <c r="G1374" s="3">
        <f>IF(Dashboard!$I$4, ('Lookups and Calculations'!$F$9) / (1 - 'Lookups and Calculations'!$F$10), 'Lookups and Calculations'!$F$9)</f>
        <v>1951878.888340465</v>
      </c>
      <c r="H1374" s="12">
        <f t="shared" si="42"/>
        <v>0</v>
      </c>
      <c r="I1374" s="12">
        <f t="shared" si="43"/>
        <v>0</v>
      </c>
      <c r="J1374" s="13">
        <f>(1 - Dashboard!$I$9) * H1374 * Dashboard!$I$8 * 'Lookups and Calculations'!$F$12</f>
        <v>0</v>
      </c>
      <c r="K1374" s="12">
        <f>(1 - Dashboard!$I$11) * I1374 * Dashboard!$I$10 * 'Lookups and Calculations'!$F$12</f>
        <v>0</v>
      </c>
      <c r="L1374" s="12">
        <f>(H1374 - I1374) * Dashboard!$I$13 * (Dashboard!$D$12 / 365) * 'Lookups and Calculations'!$F$12</f>
        <v>0</v>
      </c>
      <c r="M1374" s="3">
        <f>(G1374*2) * Dashboard!$I$13 * (Dashboard!$D$12 / 365) * 'Lookups and Calculations'!$F$12</f>
        <v>1602.0878730267946</v>
      </c>
      <c r="N1374" s="12">
        <f>H1374 * Dashboard!$I$14 * Dashboard!$I$15 * (Dashboard!$D$12 / 365) * 'Lookups and Calculations'!$F$12</f>
        <v>0</v>
      </c>
    </row>
    <row r="1375" spans="1:14" x14ac:dyDescent="0.35">
      <c r="A1375" s="2">
        <v>1374</v>
      </c>
      <c r="B1375" s="11">
        <v>0.89604961718679543</v>
      </c>
      <c r="C1375" s="11">
        <v>0.23458623313757107</v>
      </c>
      <c r="D1375" s="3">
        <f>B1375*Dashboard!$D$11*Dashboard!$D$10*SQRT(Dashboard!$D$12/365)</f>
        <v>222472.78189910683</v>
      </c>
      <c r="E1375" s="3">
        <f>IF(Dashboard!$I$3,C1375*Dashboard!$E$11*Dashboard!$E$10*SQRT(Dashboard!$D$12/365),0)</f>
        <v>116486.96875782107</v>
      </c>
      <c r="F1375" s="3">
        <f>D1375+IF(Dashboard!$I$3,E1375,0)</f>
        <v>338959.75065692794</v>
      </c>
      <c r="G1375" s="3">
        <f>IF(Dashboard!$I$4, ('Lookups and Calculations'!$F$9) / (1 - 'Lookups and Calculations'!$F$10), 'Lookups and Calculations'!$F$9)</f>
        <v>1951878.888340465</v>
      </c>
      <c r="H1375" s="12">
        <f t="shared" si="42"/>
        <v>0</v>
      </c>
      <c r="I1375" s="12">
        <f t="shared" si="43"/>
        <v>0</v>
      </c>
      <c r="J1375" s="13">
        <f>(1 - Dashboard!$I$9) * H1375 * Dashboard!$I$8 * 'Lookups and Calculations'!$F$12</f>
        <v>0</v>
      </c>
      <c r="K1375" s="12">
        <f>(1 - Dashboard!$I$11) * I1375 * Dashboard!$I$10 * 'Lookups and Calculations'!$F$12</f>
        <v>0</v>
      </c>
      <c r="L1375" s="12">
        <f>(H1375 - I1375) * Dashboard!$I$13 * (Dashboard!$D$12 / 365) * 'Lookups and Calculations'!$F$12</f>
        <v>0</v>
      </c>
      <c r="M1375" s="3">
        <f>(G1375*2) * Dashboard!$I$13 * (Dashboard!$D$12 / 365) * 'Lookups and Calculations'!$F$12</f>
        <v>1602.0878730267946</v>
      </c>
      <c r="N1375" s="12">
        <f>H1375 * Dashboard!$I$14 * Dashboard!$I$15 * (Dashboard!$D$12 / 365) * 'Lookups and Calculations'!$F$12</f>
        <v>0</v>
      </c>
    </row>
    <row r="1376" spans="1:14" x14ac:dyDescent="0.35">
      <c r="A1376" s="2">
        <v>1375</v>
      </c>
      <c r="B1376" s="11">
        <v>1.1012139062536095</v>
      </c>
      <c r="C1376" s="11">
        <v>-0.95303731415506809</v>
      </c>
      <c r="D1376" s="3">
        <f>B1376*Dashboard!$D$11*Dashboard!$D$10*SQRT(Dashboard!$D$12/365)</f>
        <v>273411.33402789093</v>
      </c>
      <c r="E1376" s="3">
        <f>IF(Dashboard!$I$3,C1376*Dashboard!$E$11*Dashboard!$E$10*SQRT(Dashboard!$D$12/365),0)</f>
        <v>-473243.57595151156</v>
      </c>
      <c r="F1376" s="3">
        <f>D1376+IF(Dashboard!$I$3,E1376,0)</f>
        <v>-199832.24192362063</v>
      </c>
      <c r="G1376" s="3">
        <f>IF(Dashboard!$I$4, ('Lookups and Calculations'!$F$9) / (1 - 'Lookups and Calculations'!$F$10), 'Lookups and Calculations'!$F$9)</f>
        <v>1951878.888340465</v>
      </c>
      <c r="H1376" s="12">
        <f t="shared" si="42"/>
        <v>0</v>
      </c>
      <c r="I1376" s="12">
        <f t="shared" si="43"/>
        <v>0</v>
      </c>
      <c r="J1376" s="13">
        <f>(1 - Dashboard!$I$9) * H1376 * Dashboard!$I$8 * 'Lookups and Calculations'!$F$12</f>
        <v>0</v>
      </c>
      <c r="K1376" s="12">
        <f>(1 - Dashboard!$I$11) * I1376 * Dashboard!$I$10 * 'Lookups and Calculations'!$F$12</f>
        <v>0</v>
      </c>
      <c r="L1376" s="12">
        <f>(H1376 - I1376) * Dashboard!$I$13 * (Dashboard!$D$12 / 365) * 'Lookups and Calculations'!$F$12</f>
        <v>0</v>
      </c>
      <c r="M1376" s="3">
        <f>(G1376*2) * Dashboard!$I$13 * (Dashboard!$D$12 / 365) * 'Lookups and Calculations'!$F$12</f>
        <v>1602.0878730267946</v>
      </c>
      <c r="N1376" s="12">
        <f>H1376 * Dashboard!$I$14 * Dashboard!$I$15 * (Dashboard!$D$12 / 365) * 'Lookups and Calculations'!$F$12</f>
        <v>0</v>
      </c>
    </row>
    <row r="1377" spans="1:14" x14ac:dyDescent="0.35">
      <c r="A1377" s="2">
        <v>1376</v>
      </c>
      <c r="B1377" s="11">
        <v>-1.4262859282665852</v>
      </c>
      <c r="C1377" s="11">
        <v>-0.457759488052564</v>
      </c>
      <c r="D1377" s="3">
        <f>B1377*Dashboard!$D$11*Dashboard!$D$10*SQRT(Dashboard!$D$12/365)</f>
        <v>-354120.78991923615</v>
      </c>
      <c r="E1377" s="3">
        <f>IF(Dashboard!$I$3,C1377*Dashboard!$E$11*Dashboard!$E$10*SQRT(Dashboard!$D$12/365),0)</f>
        <v>-227306.66872554435</v>
      </c>
      <c r="F1377" s="3">
        <f>D1377+IF(Dashboard!$I$3,E1377,0)</f>
        <v>-581427.45864478056</v>
      </c>
      <c r="G1377" s="3">
        <f>IF(Dashboard!$I$4, ('Lookups and Calculations'!$F$9) / (1 - 'Lookups and Calculations'!$F$10), 'Lookups and Calculations'!$F$9)</f>
        <v>1951878.888340465</v>
      </c>
      <c r="H1377" s="12">
        <f t="shared" si="42"/>
        <v>0</v>
      </c>
      <c r="I1377" s="12">
        <f t="shared" si="43"/>
        <v>0</v>
      </c>
      <c r="J1377" s="13">
        <f>(1 - Dashboard!$I$9) * H1377 * Dashboard!$I$8 * 'Lookups and Calculations'!$F$12</f>
        <v>0</v>
      </c>
      <c r="K1377" s="12">
        <f>(1 - Dashboard!$I$11) * I1377 * Dashboard!$I$10 * 'Lookups and Calculations'!$F$12</f>
        <v>0</v>
      </c>
      <c r="L1377" s="12">
        <f>(H1377 - I1377) * Dashboard!$I$13 * (Dashboard!$D$12 / 365) * 'Lookups and Calculations'!$F$12</f>
        <v>0</v>
      </c>
      <c r="M1377" s="3">
        <f>(G1377*2) * Dashboard!$I$13 * (Dashboard!$D$12 / 365) * 'Lookups and Calculations'!$F$12</f>
        <v>1602.0878730267946</v>
      </c>
      <c r="N1377" s="12">
        <f>H1377 * Dashboard!$I$14 * Dashboard!$I$15 * (Dashboard!$D$12 / 365) * 'Lookups and Calculations'!$F$12</f>
        <v>0</v>
      </c>
    </row>
    <row r="1378" spans="1:14" x14ac:dyDescent="0.35">
      <c r="A1378" s="2">
        <v>1377</v>
      </c>
      <c r="B1378" s="11">
        <v>-0.32767581602626905</v>
      </c>
      <c r="C1378" s="11">
        <v>0.84504222651003769</v>
      </c>
      <c r="D1378" s="3">
        <f>B1378*Dashboard!$D$11*Dashboard!$D$10*SQRT(Dashboard!$D$12/365)</f>
        <v>-81355.930468777937</v>
      </c>
      <c r="E1378" s="3">
        <f>IF(Dashboard!$I$3,C1378*Dashboard!$E$11*Dashboard!$E$10*SQRT(Dashboard!$D$12/365),0)</f>
        <v>419617.15366641793</v>
      </c>
      <c r="F1378" s="3">
        <f>D1378+IF(Dashboard!$I$3,E1378,0)</f>
        <v>338261.22319763998</v>
      </c>
      <c r="G1378" s="3">
        <f>IF(Dashboard!$I$4, ('Lookups and Calculations'!$F$9) / (1 - 'Lookups and Calculations'!$F$10), 'Lookups and Calculations'!$F$9)</f>
        <v>1951878.888340465</v>
      </c>
      <c r="H1378" s="12">
        <f t="shared" si="42"/>
        <v>0</v>
      </c>
      <c r="I1378" s="12">
        <f t="shared" si="43"/>
        <v>0</v>
      </c>
      <c r="J1378" s="13">
        <f>(1 - Dashboard!$I$9) * H1378 * Dashboard!$I$8 * 'Lookups and Calculations'!$F$12</f>
        <v>0</v>
      </c>
      <c r="K1378" s="12">
        <f>(1 - Dashboard!$I$11) * I1378 * Dashboard!$I$10 * 'Lookups and Calculations'!$F$12</f>
        <v>0</v>
      </c>
      <c r="L1378" s="12">
        <f>(H1378 - I1378) * Dashboard!$I$13 * (Dashboard!$D$12 / 365) * 'Lookups and Calculations'!$F$12</f>
        <v>0</v>
      </c>
      <c r="M1378" s="3">
        <f>(G1378*2) * Dashboard!$I$13 * (Dashboard!$D$12 / 365) * 'Lookups and Calculations'!$F$12</f>
        <v>1602.0878730267946</v>
      </c>
      <c r="N1378" s="12">
        <f>H1378 * Dashboard!$I$14 * Dashboard!$I$15 * (Dashboard!$D$12 / 365) * 'Lookups and Calculations'!$F$12</f>
        <v>0</v>
      </c>
    </row>
    <row r="1379" spans="1:14" x14ac:dyDescent="0.35">
      <c r="A1379" s="2">
        <v>1378</v>
      </c>
      <c r="B1379" s="11">
        <v>2.0547116979190934</v>
      </c>
      <c r="C1379" s="11">
        <v>-5.365855576492766E-2</v>
      </c>
      <c r="D1379" s="3">
        <f>B1379*Dashboard!$D$11*Dashboard!$D$10*SQRT(Dashboard!$D$12/365)</f>
        <v>510147.45017340343</v>
      </c>
      <c r="E1379" s="3">
        <f>IF(Dashboard!$I$3,C1379*Dashboard!$E$11*Dashboard!$E$10*SQRT(Dashboard!$D$12/365),0)</f>
        <v>-26644.882034971601</v>
      </c>
      <c r="F1379" s="3">
        <f>D1379+IF(Dashboard!$I$3,E1379,0)</f>
        <v>483502.56813843182</v>
      </c>
      <c r="G1379" s="3">
        <f>IF(Dashboard!$I$4, ('Lookups and Calculations'!$F$9) / (1 - 'Lookups and Calculations'!$F$10), 'Lookups and Calculations'!$F$9)</f>
        <v>1951878.888340465</v>
      </c>
      <c r="H1379" s="12">
        <f t="shared" si="42"/>
        <v>0</v>
      </c>
      <c r="I1379" s="12">
        <f t="shared" si="43"/>
        <v>0</v>
      </c>
      <c r="J1379" s="13">
        <f>(1 - Dashboard!$I$9) * H1379 * Dashboard!$I$8 * 'Lookups and Calculations'!$F$12</f>
        <v>0</v>
      </c>
      <c r="K1379" s="12">
        <f>(1 - Dashboard!$I$11) * I1379 * Dashboard!$I$10 * 'Lookups and Calculations'!$F$12</f>
        <v>0</v>
      </c>
      <c r="L1379" s="12">
        <f>(H1379 - I1379) * Dashboard!$I$13 * (Dashboard!$D$12 / 365) * 'Lookups and Calculations'!$F$12</f>
        <v>0</v>
      </c>
      <c r="M1379" s="3">
        <f>(G1379*2) * Dashboard!$I$13 * (Dashboard!$D$12 / 365) * 'Lookups and Calculations'!$F$12</f>
        <v>1602.0878730267946</v>
      </c>
      <c r="N1379" s="12">
        <f>H1379 * Dashboard!$I$14 * Dashboard!$I$15 * (Dashboard!$D$12 / 365) * 'Lookups and Calculations'!$F$12</f>
        <v>0</v>
      </c>
    </row>
    <row r="1380" spans="1:14" x14ac:dyDescent="0.35">
      <c r="A1380" s="2">
        <v>1379</v>
      </c>
      <c r="B1380" s="11">
        <v>0.15845179296856146</v>
      </c>
      <c r="C1380" s="11">
        <v>1.8450681061350636E-2</v>
      </c>
      <c r="D1380" s="3">
        <f>B1380*Dashboard!$D$11*Dashboard!$D$10*SQRT(Dashboard!$D$12/365)</f>
        <v>39340.691076115421</v>
      </c>
      <c r="E1380" s="3">
        <f>IF(Dashboard!$I$3,C1380*Dashboard!$E$11*Dashboard!$E$10*SQRT(Dashboard!$D$12/365),0)</f>
        <v>9161.9353770587841</v>
      </c>
      <c r="F1380" s="3">
        <f>D1380+IF(Dashboard!$I$3,E1380,0)</f>
        <v>48502.626453174205</v>
      </c>
      <c r="G1380" s="3">
        <f>IF(Dashboard!$I$4, ('Lookups and Calculations'!$F$9) / (1 - 'Lookups and Calculations'!$F$10), 'Lookups and Calculations'!$F$9)</f>
        <v>1951878.888340465</v>
      </c>
      <c r="H1380" s="12">
        <f t="shared" si="42"/>
        <v>0</v>
      </c>
      <c r="I1380" s="12">
        <f t="shared" si="43"/>
        <v>0</v>
      </c>
      <c r="J1380" s="13">
        <f>(1 - Dashboard!$I$9) * H1380 * Dashboard!$I$8 * 'Lookups and Calculations'!$F$12</f>
        <v>0</v>
      </c>
      <c r="K1380" s="12">
        <f>(1 - Dashboard!$I$11) * I1380 * Dashboard!$I$10 * 'Lookups and Calculations'!$F$12</f>
        <v>0</v>
      </c>
      <c r="L1380" s="12">
        <f>(H1380 - I1380) * Dashboard!$I$13 * (Dashboard!$D$12 / 365) * 'Lookups and Calculations'!$F$12</f>
        <v>0</v>
      </c>
      <c r="M1380" s="3">
        <f>(G1380*2) * Dashboard!$I$13 * (Dashboard!$D$12 / 365) * 'Lookups and Calculations'!$F$12</f>
        <v>1602.0878730267946</v>
      </c>
      <c r="N1380" s="12">
        <f>H1380 * Dashboard!$I$14 * Dashboard!$I$15 * (Dashboard!$D$12 / 365) * 'Lookups and Calculations'!$F$12</f>
        <v>0</v>
      </c>
    </row>
    <row r="1381" spans="1:14" x14ac:dyDescent="0.35">
      <c r="A1381" s="2">
        <v>1380</v>
      </c>
      <c r="B1381" s="11">
        <v>-0.61498617955003254</v>
      </c>
      <c r="C1381" s="11">
        <v>0.34660443757026393</v>
      </c>
      <c r="D1381" s="3">
        <f>B1381*Dashboard!$D$11*Dashboard!$D$10*SQRT(Dashboard!$D$12/365)</f>
        <v>-152689.85508140401</v>
      </c>
      <c r="E1381" s="3">
        <f>IF(Dashboard!$I$3,C1381*Dashboard!$E$11*Dashboard!$E$10*SQRT(Dashboard!$D$12/365),0)</f>
        <v>172111.12412931732</v>
      </c>
      <c r="F1381" s="3">
        <f>D1381+IF(Dashboard!$I$3,E1381,0)</f>
        <v>19421.269047913316</v>
      </c>
      <c r="G1381" s="3">
        <f>IF(Dashboard!$I$4, ('Lookups and Calculations'!$F$9) / (1 - 'Lookups and Calculations'!$F$10), 'Lookups and Calculations'!$F$9)</f>
        <v>1951878.888340465</v>
      </c>
      <c r="H1381" s="12">
        <f t="shared" si="42"/>
        <v>0</v>
      </c>
      <c r="I1381" s="12">
        <f t="shared" si="43"/>
        <v>0</v>
      </c>
      <c r="J1381" s="13">
        <f>(1 - Dashboard!$I$9) * H1381 * Dashboard!$I$8 * 'Lookups and Calculations'!$F$12</f>
        <v>0</v>
      </c>
      <c r="K1381" s="12">
        <f>(1 - Dashboard!$I$11) * I1381 * Dashboard!$I$10 * 'Lookups and Calculations'!$F$12</f>
        <v>0</v>
      </c>
      <c r="L1381" s="12">
        <f>(H1381 - I1381) * Dashboard!$I$13 * (Dashboard!$D$12 / 365) * 'Lookups and Calculations'!$F$12</f>
        <v>0</v>
      </c>
      <c r="M1381" s="3">
        <f>(G1381*2) * Dashboard!$I$13 * (Dashboard!$D$12 / 365) * 'Lookups and Calculations'!$F$12</f>
        <v>1602.0878730267946</v>
      </c>
      <c r="N1381" s="12">
        <f>H1381 * Dashboard!$I$14 * Dashboard!$I$15 * (Dashboard!$D$12 / 365) * 'Lookups and Calculations'!$F$12</f>
        <v>0</v>
      </c>
    </row>
    <row r="1382" spans="1:14" x14ac:dyDescent="0.35">
      <c r="A1382" s="2">
        <v>1381</v>
      </c>
      <c r="B1382" s="11">
        <v>-0.61851316764394848</v>
      </c>
      <c r="C1382" s="11">
        <v>-1.2066821921404562</v>
      </c>
      <c r="D1382" s="3">
        <f>B1382*Dashboard!$D$11*Dashboard!$D$10*SQRT(Dashboard!$D$12/365)</f>
        <v>-153565.54191607059</v>
      </c>
      <c r="E1382" s="3">
        <f>IF(Dashboard!$I$3,C1382*Dashboard!$E$11*Dashboard!$E$10*SQRT(Dashboard!$D$12/365),0)</f>
        <v>-599194.37273223337</v>
      </c>
      <c r="F1382" s="3">
        <f>D1382+IF(Dashboard!$I$3,E1382,0)</f>
        <v>-752759.91464830399</v>
      </c>
      <c r="G1382" s="3">
        <f>IF(Dashboard!$I$4, ('Lookups and Calculations'!$F$9) / (1 - 'Lookups and Calculations'!$F$10), 'Lookups and Calculations'!$F$9)</f>
        <v>1951878.888340465</v>
      </c>
      <c r="H1382" s="12">
        <f t="shared" si="42"/>
        <v>0</v>
      </c>
      <c r="I1382" s="12">
        <f t="shared" si="43"/>
        <v>0</v>
      </c>
      <c r="J1382" s="13">
        <f>(1 - Dashboard!$I$9) * H1382 * Dashboard!$I$8 * 'Lookups and Calculations'!$F$12</f>
        <v>0</v>
      </c>
      <c r="K1382" s="12">
        <f>(1 - Dashboard!$I$11) * I1382 * Dashboard!$I$10 * 'Lookups and Calculations'!$F$12</f>
        <v>0</v>
      </c>
      <c r="L1382" s="12">
        <f>(H1382 - I1382) * Dashboard!$I$13 * (Dashboard!$D$12 / 365) * 'Lookups and Calculations'!$F$12</f>
        <v>0</v>
      </c>
      <c r="M1382" s="3">
        <f>(G1382*2) * Dashboard!$I$13 * (Dashboard!$D$12 / 365) * 'Lookups and Calculations'!$F$12</f>
        <v>1602.0878730267946</v>
      </c>
      <c r="N1382" s="12">
        <f>H1382 * Dashboard!$I$14 * Dashboard!$I$15 * (Dashboard!$D$12 / 365) * 'Lookups and Calculations'!$F$12</f>
        <v>0</v>
      </c>
    </row>
    <row r="1383" spans="1:14" x14ac:dyDescent="0.35">
      <c r="A1383" s="2">
        <v>1382</v>
      </c>
      <c r="B1383" s="11">
        <v>8.5981950694958884E-2</v>
      </c>
      <c r="C1383" s="11">
        <v>0.98601497027850304</v>
      </c>
      <c r="D1383" s="3">
        <f>B1383*Dashboard!$D$11*Dashboard!$D$10*SQRT(Dashboard!$D$12/365)</f>
        <v>21347.750612599928</v>
      </c>
      <c r="E1383" s="3">
        <f>IF(Dashboard!$I$3,C1383*Dashboard!$E$11*Dashboard!$E$10*SQRT(Dashboard!$D$12/365),0)</f>
        <v>489619.07739154686</v>
      </c>
      <c r="F1383" s="3">
        <f>D1383+IF(Dashboard!$I$3,E1383,0)</f>
        <v>510966.82800414681</v>
      </c>
      <c r="G1383" s="3">
        <f>IF(Dashboard!$I$4, ('Lookups and Calculations'!$F$9) / (1 - 'Lookups and Calculations'!$F$10), 'Lookups and Calculations'!$F$9)</f>
        <v>1951878.888340465</v>
      </c>
      <c r="H1383" s="12">
        <f t="shared" si="42"/>
        <v>0</v>
      </c>
      <c r="I1383" s="12">
        <f t="shared" si="43"/>
        <v>0</v>
      </c>
      <c r="J1383" s="13">
        <f>(1 - Dashboard!$I$9) * H1383 * Dashboard!$I$8 * 'Lookups and Calculations'!$F$12</f>
        <v>0</v>
      </c>
      <c r="K1383" s="12">
        <f>(1 - Dashboard!$I$11) * I1383 * Dashboard!$I$10 * 'Lookups and Calculations'!$F$12</f>
        <v>0</v>
      </c>
      <c r="L1383" s="12">
        <f>(H1383 - I1383) * Dashboard!$I$13 * (Dashboard!$D$12 / 365) * 'Lookups and Calculations'!$F$12</f>
        <v>0</v>
      </c>
      <c r="M1383" s="3">
        <f>(G1383*2) * Dashboard!$I$13 * (Dashboard!$D$12 / 365) * 'Lookups and Calculations'!$F$12</f>
        <v>1602.0878730267946</v>
      </c>
      <c r="N1383" s="12">
        <f>H1383 * Dashboard!$I$14 * Dashboard!$I$15 * (Dashboard!$D$12 / 365) * 'Lookups and Calculations'!$F$12</f>
        <v>0</v>
      </c>
    </row>
    <row r="1384" spans="1:14" x14ac:dyDescent="0.35">
      <c r="A1384" s="2">
        <v>1383</v>
      </c>
      <c r="B1384" s="11">
        <v>1.3985837808709876</v>
      </c>
      <c r="C1384" s="11">
        <v>0.35010430037438461</v>
      </c>
      <c r="D1384" s="3">
        <f>B1384*Dashboard!$D$11*Dashboard!$D$10*SQRT(Dashboard!$D$12/365)</f>
        <v>347242.85182577797</v>
      </c>
      <c r="E1384" s="3">
        <f>IF(Dashboard!$I$3,C1384*Dashboard!$E$11*Dashboard!$E$10*SQRT(Dashboard!$D$12/365),0)</f>
        <v>173849.02836891176</v>
      </c>
      <c r="F1384" s="3">
        <f>D1384+IF(Dashboard!$I$3,E1384,0)</f>
        <v>521091.88019468973</v>
      </c>
      <c r="G1384" s="3">
        <f>IF(Dashboard!$I$4, ('Lookups and Calculations'!$F$9) / (1 - 'Lookups and Calculations'!$F$10), 'Lookups and Calculations'!$F$9)</f>
        <v>1951878.888340465</v>
      </c>
      <c r="H1384" s="12">
        <f t="shared" si="42"/>
        <v>0</v>
      </c>
      <c r="I1384" s="12">
        <f t="shared" si="43"/>
        <v>0</v>
      </c>
      <c r="J1384" s="13">
        <f>(1 - Dashboard!$I$9) * H1384 * Dashboard!$I$8 * 'Lookups and Calculations'!$F$12</f>
        <v>0</v>
      </c>
      <c r="K1384" s="12">
        <f>(1 - Dashboard!$I$11) * I1384 * Dashboard!$I$10 * 'Lookups and Calculations'!$F$12</f>
        <v>0</v>
      </c>
      <c r="L1384" s="12">
        <f>(H1384 - I1384) * Dashboard!$I$13 * (Dashboard!$D$12 / 365) * 'Lookups and Calculations'!$F$12</f>
        <v>0</v>
      </c>
      <c r="M1384" s="3">
        <f>(G1384*2) * Dashboard!$I$13 * (Dashboard!$D$12 / 365) * 'Lookups and Calculations'!$F$12</f>
        <v>1602.0878730267946</v>
      </c>
      <c r="N1384" s="12">
        <f>H1384 * Dashboard!$I$14 * Dashboard!$I$15 * (Dashboard!$D$12 / 365) * 'Lookups and Calculations'!$F$12</f>
        <v>0</v>
      </c>
    </row>
    <row r="1385" spans="1:14" x14ac:dyDescent="0.35">
      <c r="A1385" s="2">
        <v>1384</v>
      </c>
      <c r="B1385" s="11">
        <v>0.79774879057555537</v>
      </c>
      <c r="C1385" s="11">
        <v>1.0835197157528862</v>
      </c>
      <c r="D1385" s="3">
        <f>B1385*Dashboard!$D$11*Dashboard!$D$10*SQRT(Dashboard!$D$12/365)</f>
        <v>198066.47901172406</v>
      </c>
      <c r="E1385" s="3">
        <f>IF(Dashboard!$I$3,C1385*Dashboard!$E$11*Dashboard!$E$10*SQRT(Dashboard!$D$12/365),0)</f>
        <v>538036.37830431154</v>
      </c>
      <c r="F1385" s="3">
        <f>D1385+IF(Dashboard!$I$3,E1385,0)</f>
        <v>736102.85731603554</v>
      </c>
      <c r="G1385" s="3">
        <f>IF(Dashboard!$I$4, ('Lookups and Calculations'!$F$9) / (1 - 'Lookups and Calculations'!$F$10), 'Lookups and Calculations'!$F$9)</f>
        <v>1951878.888340465</v>
      </c>
      <c r="H1385" s="12">
        <f t="shared" si="42"/>
        <v>0</v>
      </c>
      <c r="I1385" s="12">
        <f t="shared" si="43"/>
        <v>0</v>
      </c>
      <c r="J1385" s="13">
        <f>(1 - Dashboard!$I$9) * H1385 * Dashboard!$I$8 * 'Lookups and Calculations'!$F$12</f>
        <v>0</v>
      </c>
      <c r="K1385" s="12">
        <f>(1 - Dashboard!$I$11) * I1385 * Dashboard!$I$10 * 'Lookups and Calculations'!$F$12</f>
        <v>0</v>
      </c>
      <c r="L1385" s="12">
        <f>(H1385 - I1385) * Dashboard!$I$13 * (Dashboard!$D$12 / 365) * 'Lookups and Calculations'!$F$12</f>
        <v>0</v>
      </c>
      <c r="M1385" s="3">
        <f>(G1385*2) * Dashboard!$I$13 * (Dashboard!$D$12 / 365) * 'Lookups and Calculations'!$F$12</f>
        <v>1602.0878730267946</v>
      </c>
      <c r="N1385" s="12">
        <f>H1385 * Dashboard!$I$14 * Dashboard!$I$15 * (Dashboard!$D$12 / 365) * 'Lookups and Calculations'!$F$12</f>
        <v>0</v>
      </c>
    </row>
    <row r="1386" spans="1:14" x14ac:dyDescent="0.35">
      <c r="A1386" s="2">
        <v>1385</v>
      </c>
      <c r="B1386" s="11">
        <v>0.68490172383060732</v>
      </c>
      <c r="C1386" s="11">
        <v>0.45740015710025211</v>
      </c>
      <c r="D1386" s="3">
        <f>B1386*Dashboard!$D$11*Dashboard!$D$10*SQRT(Dashboard!$D$12/365)</f>
        <v>170048.609926837</v>
      </c>
      <c r="E1386" s="3">
        <f>IF(Dashboard!$I$3,C1386*Dashboard!$E$11*Dashboard!$E$10*SQRT(Dashboard!$D$12/365),0)</f>
        <v>227128.2380782901</v>
      </c>
      <c r="F1386" s="3">
        <f>D1386+IF(Dashboard!$I$3,E1386,0)</f>
        <v>397176.8480051271</v>
      </c>
      <c r="G1386" s="3">
        <f>IF(Dashboard!$I$4, ('Lookups and Calculations'!$F$9) / (1 - 'Lookups and Calculations'!$F$10), 'Lookups and Calculations'!$F$9)</f>
        <v>1951878.888340465</v>
      </c>
      <c r="H1386" s="12">
        <f t="shared" si="42"/>
        <v>0</v>
      </c>
      <c r="I1386" s="12">
        <f t="shared" si="43"/>
        <v>0</v>
      </c>
      <c r="J1386" s="13">
        <f>(1 - Dashboard!$I$9) * H1386 * Dashboard!$I$8 * 'Lookups and Calculations'!$F$12</f>
        <v>0</v>
      </c>
      <c r="K1386" s="12">
        <f>(1 - Dashboard!$I$11) * I1386 * Dashboard!$I$10 * 'Lookups and Calculations'!$F$12</f>
        <v>0</v>
      </c>
      <c r="L1386" s="12">
        <f>(H1386 - I1386) * Dashboard!$I$13 * (Dashboard!$D$12 / 365) * 'Lookups and Calculations'!$F$12</f>
        <v>0</v>
      </c>
      <c r="M1386" s="3">
        <f>(G1386*2) * Dashboard!$I$13 * (Dashboard!$D$12 / 365) * 'Lookups and Calculations'!$F$12</f>
        <v>1602.0878730267946</v>
      </c>
      <c r="N1386" s="12">
        <f>H1386 * Dashboard!$I$14 * Dashboard!$I$15 * (Dashboard!$D$12 / 365) * 'Lookups and Calculations'!$F$12</f>
        <v>0</v>
      </c>
    </row>
    <row r="1387" spans="1:14" x14ac:dyDescent="0.35">
      <c r="A1387" s="2">
        <v>1386</v>
      </c>
      <c r="B1387" s="11">
        <v>-0.54619074009282842</v>
      </c>
      <c r="C1387" s="11">
        <v>0.60049372399811807</v>
      </c>
      <c r="D1387" s="3">
        <f>B1387*Dashboard!$D$11*Dashboard!$D$10*SQRT(Dashboard!$D$12/365)</f>
        <v>-135609.20184027308</v>
      </c>
      <c r="E1387" s="3">
        <f>IF(Dashboard!$I$3,C1387*Dashboard!$E$11*Dashboard!$E$10*SQRT(Dashboard!$D$12/365),0)</f>
        <v>298183.28522976459</v>
      </c>
      <c r="F1387" s="3">
        <f>D1387+IF(Dashboard!$I$3,E1387,0)</f>
        <v>162574.08338949151</v>
      </c>
      <c r="G1387" s="3">
        <f>IF(Dashboard!$I$4, ('Lookups and Calculations'!$F$9) / (1 - 'Lookups and Calculations'!$F$10), 'Lookups and Calculations'!$F$9)</f>
        <v>1951878.888340465</v>
      </c>
      <c r="H1387" s="12">
        <f t="shared" si="42"/>
        <v>0</v>
      </c>
      <c r="I1387" s="12">
        <f t="shared" si="43"/>
        <v>0</v>
      </c>
      <c r="J1387" s="13">
        <f>(1 - Dashboard!$I$9) * H1387 * Dashboard!$I$8 * 'Lookups and Calculations'!$F$12</f>
        <v>0</v>
      </c>
      <c r="K1387" s="12">
        <f>(1 - Dashboard!$I$11) * I1387 * Dashboard!$I$10 * 'Lookups and Calculations'!$F$12</f>
        <v>0</v>
      </c>
      <c r="L1387" s="12">
        <f>(H1387 - I1387) * Dashboard!$I$13 * (Dashboard!$D$12 / 365) * 'Lookups and Calculations'!$F$12</f>
        <v>0</v>
      </c>
      <c r="M1387" s="3">
        <f>(G1387*2) * Dashboard!$I$13 * (Dashboard!$D$12 / 365) * 'Lookups and Calculations'!$F$12</f>
        <v>1602.0878730267946</v>
      </c>
      <c r="N1387" s="12">
        <f>H1387 * Dashboard!$I$14 * Dashboard!$I$15 * (Dashboard!$D$12 / 365) * 'Lookups and Calculations'!$F$12</f>
        <v>0</v>
      </c>
    </row>
    <row r="1388" spans="1:14" x14ac:dyDescent="0.35">
      <c r="A1388" s="2">
        <v>1387</v>
      </c>
      <c r="B1388" s="11">
        <v>-0.62095283507804133</v>
      </c>
      <c r="C1388" s="11">
        <v>-1.5946437575486534</v>
      </c>
      <c r="D1388" s="3">
        <f>B1388*Dashboard!$D$11*Dashboard!$D$10*SQRT(Dashboard!$D$12/365)</f>
        <v>-154171.26685647661</v>
      </c>
      <c r="E1388" s="3">
        <f>IF(Dashboard!$I$3,C1388*Dashboard!$E$11*Dashboard!$E$10*SQRT(Dashboard!$D$12/365),0)</f>
        <v>-791841.93838216341</v>
      </c>
      <c r="F1388" s="3">
        <f>D1388+IF(Dashboard!$I$3,E1388,0)</f>
        <v>-946013.20523864008</v>
      </c>
      <c r="G1388" s="3">
        <f>IF(Dashboard!$I$4, ('Lookups and Calculations'!$F$9) / (1 - 'Lookups and Calculations'!$F$10), 'Lookups and Calculations'!$F$9)</f>
        <v>1951878.888340465</v>
      </c>
      <c r="H1388" s="12">
        <f t="shared" si="42"/>
        <v>0</v>
      </c>
      <c r="I1388" s="12">
        <f t="shared" si="43"/>
        <v>0</v>
      </c>
      <c r="J1388" s="13">
        <f>(1 - Dashboard!$I$9) * H1388 * Dashboard!$I$8 * 'Lookups and Calculations'!$F$12</f>
        <v>0</v>
      </c>
      <c r="K1388" s="12">
        <f>(1 - Dashboard!$I$11) * I1388 * Dashboard!$I$10 * 'Lookups and Calculations'!$F$12</f>
        <v>0</v>
      </c>
      <c r="L1388" s="12">
        <f>(H1388 - I1388) * Dashboard!$I$13 * (Dashboard!$D$12 / 365) * 'Lookups and Calculations'!$F$12</f>
        <v>0</v>
      </c>
      <c r="M1388" s="3">
        <f>(G1388*2) * Dashboard!$I$13 * (Dashboard!$D$12 / 365) * 'Lookups and Calculations'!$F$12</f>
        <v>1602.0878730267946</v>
      </c>
      <c r="N1388" s="12">
        <f>H1388 * Dashboard!$I$14 * Dashboard!$I$15 * (Dashboard!$D$12 / 365) * 'Lookups and Calculations'!$F$12</f>
        <v>0</v>
      </c>
    </row>
    <row r="1389" spans="1:14" x14ac:dyDescent="0.35">
      <c r="A1389" s="2">
        <v>1388</v>
      </c>
      <c r="B1389" s="11">
        <v>0.36321168786710528</v>
      </c>
      <c r="C1389" s="11">
        <v>-7.9626990673634129E-2</v>
      </c>
      <c r="D1389" s="3">
        <f>B1389*Dashboard!$D$11*Dashboard!$D$10*SQRT(Dashboard!$D$12/365)</f>
        <v>90178.839506406468</v>
      </c>
      <c r="E1389" s="3">
        <f>IF(Dashboard!$I$3,C1389*Dashboard!$E$11*Dashboard!$E$10*SQRT(Dashboard!$D$12/365),0)</f>
        <v>-39539.859823911269</v>
      </c>
      <c r="F1389" s="3">
        <f>D1389+IF(Dashboard!$I$3,E1389,0)</f>
        <v>50638.979682495199</v>
      </c>
      <c r="G1389" s="3">
        <f>IF(Dashboard!$I$4, ('Lookups and Calculations'!$F$9) / (1 - 'Lookups and Calculations'!$F$10), 'Lookups and Calculations'!$F$9)</f>
        <v>1951878.888340465</v>
      </c>
      <c r="H1389" s="12">
        <f t="shared" si="42"/>
        <v>0</v>
      </c>
      <c r="I1389" s="12">
        <f t="shared" si="43"/>
        <v>0</v>
      </c>
      <c r="J1389" s="13">
        <f>(1 - Dashboard!$I$9) * H1389 * Dashboard!$I$8 * 'Lookups and Calculations'!$F$12</f>
        <v>0</v>
      </c>
      <c r="K1389" s="12">
        <f>(1 - Dashboard!$I$11) * I1389 * Dashboard!$I$10 * 'Lookups and Calculations'!$F$12</f>
        <v>0</v>
      </c>
      <c r="L1389" s="12">
        <f>(H1389 - I1389) * Dashboard!$I$13 * (Dashboard!$D$12 / 365) * 'Lookups and Calculations'!$F$12</f>
        <v>0</v>
      </c>
      <c r="M1389" s="3">
        <f>(G1389*2) * Dashboard!$I$13 * (Dashboard!$D$12 / 365) * 'Lookups and Calculations'!$F$12</f>
        <v>1602.0878730267946</v>
      </c>
      <c r="N1389" s="12">
        <f>H1389 * Dashboard!$I$14 * Dashboard!$I$15 * (Dashboard!$D$12 / 365) * 'Lookups and Calculations'!$F$12</f>
        <v>0</v>
      </c>
    </row>
    <row r="1390" spans="1:14" x14ac:dyDescent="0.35">
      <c r="A1390" s="2">
        <v>1389</v>
      </c>
      <c r="B1390" s="11">
        <v>1.4010401301294744</v>
      </c>
      <c r="C1390" s="11">
        <v>0.55834000223146607</v>
      </c>
      <c r="D1390" s="3">
        <f>B1390*Dashboard!$D$11*Dashboard!$D$10*SQRT(Dashboard!$D$12/365)</f>
        <v>347852.7185590142</v>
      </c>
      <c r="E1390" s="3">
        <f>IF(Dashboard!$I$3,C1390*Dashboard!$E$11*Dashboard!$E$10*SQRT(Dashboard!$D$12/365),0)</f>
        <v>277251.28421341232</v>
      </c>
      <c r="F1390" s="3">
        <f>D1390+IF(Dashboard!$I$3,E1390,0)</f>
        <v>625104.00277242647</v>
      </c>
      <c r="G1390" s="3">
        <f>IF(Dashboard!$I$4, ('Lookups and Calculations'!$F$9) / (1 - 'Lookups and Calculations'!$F$10), 'Lookups and Calculations'!$F$9)</f>
        <v>1951878.888340465</v>
      </c>
      <c r="H1390" s="12">
        <f t="shared" si="42"/>
        <v>0</v>
      </c>
      <c r="I1390" s="12">
        <f t="shared" si="43"/>
        <v>0</v>
      </c>
      <c r="J1390" s="13">
        <f>(1 - Dashboard!$I$9) * H1390 * Dashboard!$I$8 * 'Lookups and Calculations'!$F$12</f>
        <v>0</v>
      </c>
      <c r="K1390" s="12">
        <f>(1 - Dashboard!$I$11) * I1390 * Dashboard!$I$10 * 'Lookups and Calculations'!$F$12</f>
        <v>0</v>
      </c>
      <c r="L1390" s="12">
        <f>(H1390 - I1390) * Dashboard!$I$13 * (Dashboard!$D$12 / 365) * 'Lookups and Calculations'!$F$12</f>
        <v>0</v>
      </c>
      <c r="M1390" s="3">
        <f>(G1390*2) * Dashboard!$I$13 * (Dashboard!$D$12 / 365) * 'Lookups and Calculations'!$F$12</f>
        <v>1602.0878730267946</v>
      </c>
      <c r="N1390" s="12">
        <f>H1390 * Dashboard!$I$14 * Dashboard!$I$15 * (Dashboard!$D$12 / 365) * 'Lookups and Calculations'!$F$12</f>
        <v>0</v>
      </c>
    </row>
    <row r="1391" spans="1:14" x14ac:dyDescent="0.35">
      <c r="A1391" s="2">
        <v>1390</v>
      </c>
      <c r="B1391" s="11">
        <v>-1.3706863840977754</v>
      </c>
      <c r="C1391" s="11">
        <v>-1.0328922225730983</v>
      </c>
      <c r="D1391" s="3">
        <f>B1391*Dashboard!$D$11*Dashboard!$D$10*SQRT(Dashboard!$D$12/365)</f>
        <v>-340316.43687192182</v>
      </c>
      <c r="E1391" s="3">
        <f>IF(Dashboard!$I$3,C1391*Dashboard!$E$11*Dashboard!$E$10*SQRT(Dashboard!$D$12/365),0)</f>
        <v>-512896.61141585035</v>
      </c>
      <c r="F1391" s="3">
        <f>D1391+IF(Dashboard!$I$3,E1391,0)</f>
        <v>-853213.04828777211</v>
      </c>
      <c r="G1391" s="3">
        <f>IF(Dashboard!$I$4, ('Lookups and Calculations'!$F$9) / (1 - 'Lookups and Calculations'!$F$10), 'Lookups and Calculations'!$F$9)</f>
        <v>1951878.888340465</v>
      </c>
      <c r="H1391" s="12">
        <f t="shared" si="42"/>
        <v>0</v>
      </c>
      <c r="I1391" s="12">
        <f t="shared" si="43"/>
        <v>0</v>
      </c>
      <c r="J1391" s="13">
        <f>(1 - Dashboard!$I$9) * H1391 * Dashboard!$I$8 * 'Lookups and Calculations'!$F$12</f>
        <v>0</v>
      </c>
      <c r="K1391" s="12">
        <f>(1 - Dashboard!$I$11) * I1391 * Dashboard!$I$10 * 'Lookups and Calculations'!$F$12</f>
        <v>0</v>
      </c>
      <c r="L1391" s="12">
        <f>(H1391 - I1391) * Dashboard!$I$13 * (Dashboard!$D$12 / 365) * 'Lookups and Calculations'!$F$12</f>
        <v>0</v>
      </c>
      <c r="M1391" s="3">
        <f>(G1391*2) * Dashboard!$I$13 * (Dashboard!$D$12 / 365) * 'Lookups and Calculations'!$F$12</f>
        <v>1602.0878730267946</v>
      </c>
      <c r="N1391" s="12">
        <f>H1391 * Dashboard!$I$14 * Dashboard!$I$15 * (Dashboard!$D$12 / 365) * 'Lookups and Calculations'!$F$12</f>
        <v>0</v>
      </c>
    </row>
    <row r="1392" spans="1:14" x14ac:dyDescent="0.35">
      <c r="A1392" s="2">
        <v>1391</v>
      </c>
      <c r="B1392" s="11">
        <v>-1.3858262153973393</v>
      </c>
      <c r="C1392" s="11">
        <v>0.98482869447113652</v>
      </c>
      <c r="D1392" s="3">
        <f>B1392*Dashboard!$D$11*Dashboard!$D$10*SQRT(Dashboard!$D$12/365)</f>
        <v>-344075.38093271141</v>
      </c>
      <c r="E1392" s="3">
        <f>IF(Dashboard!$I$3,C1392*Dashboard!$E$11*Dashboard!$E$10*SQRT(Dashboard!$D$12/365),0)</f>
        <v>489030.01608533692</v>
      </c>
      <c r="F1392" s="3">
        <f>D1392+IF(Dashboard!$I$3,E1392,0)</f>
        <v>144954.6351526255</v>
      </c>
      <c r="G1392" s="3">
        <f>IF(Dashboard!$I$4, ('Lookups and Calculations'!$F$9) / (1 - 'Lookups and Calculations'!$F$10), 'Lookups and Calculations'!$F$9)</f>
        <v>1951878.888340465</v>
      </c>
      <c r="H1392" s="12">
        <f t="shared" si="42"/>
        <v>0</v>
      </c>
      <c r="I1392" s="12">
        <f t="shared" si="43"/>
        <v>0</v>
      </c>
      <c r="J1392" s="13">
        <f>(1 - Dashboard!$I$9) * H1392 * Dashboard!$I$8 * 'Lookups and Calculations'!$F$12</f>
        <v>0</v>
      </c>
      <c r="K1392" s="12">
        <f>(1 - Dashboard!$I$11) * I1392 * Dashboard!$I$10 * 'Lookups and Calculations'!$F$12</f>
        <v>0</v>
      </c>
      <c r="L1392" s="12">
        <f>(H1392 - I1392) * Dashboard!$I$13 * (Dashboard!$D$12 / 365) * 'Lookups and Calculations'!$F$12</f>
        <v>0</v>
      </c>
      <c r="M1392" s="3">
        <f>(G1392*2) * Dashboard!$I$13 * (Dashboard!$D$12 / 365) * 'Lookups and Calculations'!$F$12</f>
        <v>1602.0878730267946</v>
      </c>
      <c r="N1392" s="12">
        <f>H1392 * Dashboard!$I$14 * Dashboard!$I$15 * (Dashboard!$D$12 / 365) * 'Lookups and Calculations'!$F$12</f>
        <v>0</v>
      </c>
    </row>
    <row r="1393" spans="1:14" x14ac:dyDescent="0.35">
      <c r="A1393" s="2">
        <v>1392</v>
      </c>
      <c r="B1393" s="11">
        <v>-1.2371531252258137</v>
      </c>
      <c r="C1393" s="11">
        <v>-1.1236224021760861</v>
      </c>
      <c r="D1393" s="3">
        <f>B1393*Dashboard!$D$11*Dashboard!$D$10*SQRT(Dashboard!$D$12/365)</f>
        <v>-307162.56346191186</v>
      </c>
      <c r="E1393" s="3">
        <f>IF(Dashboard!$I$3,C1393*Dashboard!$E$11*Dashboard!$E$10*SQRT(Dashboard!$D$12/365),0)</f>
        <v>-557949.9099638802</v>
      </c>
      <c r="F1393" s="3">
        <f>D1393+IF(Dashboard!$I$3,E1393,0)</f>
        <v>-865112.47342579206</v>
      </c>
      <c r="G1393" s="3">
        <f>IF(Dashboard!$I$4, ('Lookups and Calculations'!$F$9) / (1 - 'Lookups and Calculations'!$F$10), 'Lookups and Calculations'!$F$9)</f>
        <v>1951878.888340465</v>
      </c>
      <c r="H1393" s="12">
        <f t="shared" si="42"/>
        <v>0</v>
      </c>
      <c r="I1393" s="12">
        <f t="shared" si="43"/>
        <v>0</v>
      </c>
      <c r="J1393" s="13">
        <f>(1 - Dashboard!$I$9) * H1393 * Dashboard!$I$8 * 'Lookups and Calculations'!$F$12</f>
        <v>0</v>
      </c>
      <c r="K1393" s="12">
        <f>(1 - Dashboard!$I$11) * I1393 * Dashboard!$I$10 * 'Lookups and Calculations'!$F$12</f>
        <v>0</v>
      </c>
      <c r="L1393" s="12">
        <f>(H1393 - I1393) * Dashboard!$I$13 * (Dashboard!$D$12 / 365) * 'Lookups and Calculations'!$F$12</f>
        <v>0</v>
      </c>
      <c r="M1393" s="3">
        <f>(G1393*2) * Dashboard!$I$13 * (Dashboard!$D$12 / 365) * 'Lookups and Calculations'!$F$12</f>
        <v>1602.0878730267946</v>
      </c>
      <c r="N1393" s="12">
        <f>H1393 * Dashboard!$I$14 * Dashboard!$I$15 * (Dashboard!$D$12 / 365) * 'Lookups and Calculations'!$F$12</f>
        <v>0</v>
      </c>
    </row>
    <row r="1394" spans="1:14" x14ac:dyDescent="0.35">
      <c r="A1394" s="2">
        <v>1393</v>
      </c>
      <c r="B1394" s="11">
        <v>-0.67658542637367425</v>
      </c>
      <c r="C1394" s="11">
        <v>-0.60917677290925609</v>
      </c>
      <c r="D1394" s="3">
        <f>B1394*Dashboard!$D$11*Dashboard!$D$10*SQRT(Dashboard!$D$12/365)</f>
        <v>-167983.824902819</v>
      </c>
      <c r="E1394" s="3">
        <f>IF(Dashboard!$I$3,C1394*Dashboard!$E$11*Dashboard!$E$10*SQRT(Dashboard!$D$12/365),0)</f>
        <v>-302494.97067569272</v>
      </c>
      <c r="F1394" s="3">
        <f>D1394+IF(Dashboard!$I$3,E1394,0)</f>
        <v>-470478.79557851172</v>
      </c>
      <c r="G1394" s="3">
        <f>IF(Dashboard!$I$4, ('Lookups and Calculations'!$F$9) / (1 - 'Lookups and Calculations'!$F$10), 'Lookups and Calculations'!$F$9)</f>
        <v>1951878.888340465</v>
      </c>
      <c r="H1394" s="12">
        <f t="shared" si="42"/>
        <v>0</v>
      </c>
      <c r="I1394" s="12">
        <f t="shared" si="43"/>
        <v>0</v>
      </c>
      <c r="J1394" s="13">
        <f>(1 - Dashboard!$I$9) * H1394 * Dashboard!$I$8 * 'Lookups and Calculations'!$F$12</f>
        <v>0</v>
      </c>
      <c r="K1394" s="12">
        <f>(1 - Dashboard!$I$11) * I1394 * Dashboard!$I$10 * 'Lookups and Calculations'!$F$12</f>
        <v>0</v>
      </c>
      <c r="L1394" s="12">
        <f>(H1394 - I1394) * Dashboard!$I$13 * (Dashboard!$D$12 / 365) * 'Lookups and Calculations'!$F$12</f>
        <v>0</v>
      </c>
      <c r="M1394" s="3">
        <f>(G1394*2) * Dashboard!$I$13 * (Dashboard!$D$12 / 365) * 'Lookups and Calculations'!$F$12</f>
        <v>1602.0878730267946</v>
      </c>
      <c r="N1394" s="12">
        <f>H1394 * Dashboard!$I$14 * Dashboard!$I$15 * (Dashboard!$D$12 / 365) * 'Lookups and Calculations'!$F$12</f>
        <v>0</v>
      </c>
    </row>
    <row r="1395" spans="1:14" x14ac:dyDescent="0.35">
      <c r="A1395" s="2">
        <v>1394</v>
      </c>
      <c r="B1395" s="11">
        <v>-0.64717949815919429</v>
      </c>
      <c r="C1395" s="11">
        <v>0.18684844654009578</v>
      </c>
      <c r="D1395" s="3">
        <f>B1395*Dashboard!$D$11*Dashboard!$D$10*SQRT(Dashboard!$D$12/365)</f>
        <v>-160682.86909778236</v>
      </c>
      <c r="E1395" s="3">
        <f>IF(Dashboard!$I$3,C1395*Dashboard!$E$11*Dashboard!$E$10*SQRT(Dashboard!$D$12/365),0)</f>
        <v>92782.124779672798</v>
      </c>
      <c r="F1395" s="3">
        <f>D1395+IF(Dashboard!$I$3,E1395,0)</f>
        <v>-67900.744318109559</v>
      </c>
      <c r="G1395" s="3">
        <f>IF(Dashboard!$I$4, ('Lookups and Calculations'!$F$9) / (1 - 'Lookups and Calculations'!$F$10), 'Lookups and Calculations'!$F$9)</f>
        <v>1951878.888340465</v>
      </c>
      <c r="H1395" s="12">
        <f t="shared" si="42"/>
        <v>0</v>
      </c>
      <c r="I1395" s="12">
        <f t="shared" si="43"/>
        <v>0</v>
      </c>
      <c r="J1395" s="13">
        <f>(1 - Dashboard!$I$9) * H1395 * Dashboard!$I$8 * 'Lookups and Calculations'!$F$12</f>
        <v>0</v>
      </c>
      <c r="K1395" s="12">
        <f>(1 - Dashboard!$I$11) * I1395 * Dashboard!$I$10 * 'Lookups and Calculations'!$F$12</f>
        <v>0</v>
      </c>
      <c r="L1395" s="12">
        <f>(H1395 - I1395) * Dashboard!$I$13 * (Dashboard!$D$12 / 365) * 'Lookups and Calculations'!$F$12</f>
        <v>0</v>
      </c>
      <c r="M1395" s="3">
        <f>(G1395*2) * Dashboard!$I$13 * (Dashboard!$D$12 / 365) * 'Lookups and Calculations'!$F$12</f>
        <v>1602.0878730267946</v>
      </c>
      <c r="N1395" s="12">
        <f>H1395 * Dashboard!$I$14 * Dashboard!$I$15 * (Dashboard!$D$12 / 365) * 'Lookups and Calculations'!$F$12</f>
        <v>0</v>
      </c>
    </row>
    <row r="1396" spans="1:14" x14ac:dyDescent="0.35">
      <c r="A1396" s="2">
        <v>1395</v>
      </c>
      <c r="B1396" s="11">
        <v>-4.6369887316804546E-2</v>
      </c>
      <c r="C1396" s="11">
        <v>-1.0964012802259815</v>
      </c>
      <c r="D1396" s="3">
        <f>B1396*Dashboard!$D$11*Dashboard!$D$10*SQRT(Dashboard!$D$12/365)</f>
        <v>-11512.797539164709</v>
      </c>
      <c r="E1396" s="3">
        <f>IF(Dashboard!$I$3,C1396*Dashboard!$E$11*Dashboard!$E$10*SQRT(Dashboard!$D$12/365),0)</f>
        <v>-544432.8934717183</v>
      </c>
      <c r="F1396" s="3">
        <f>D1396+IF(Dashboard!$I$3,E1396,0)</f>
        <v>-555945.69101088296</v>
      </c>
      <c r="G1396" s="3">
        <f>IF(Dashboard!$I$4, ('Lookups and Calculations'!$F$9) / (1 - 'Lookups and Calculations'!$F$10), 'Lookups and Calculations'!$F$9)</f>
        <v>1951878.888340465</v>
      </c>
      <c r="H1396" s="12">
        <f t="shared" si="42"/>
        <v>0</v>
      </c>
      <c r="I1396" s="12">
        <f t="shared" si="43"/>
        <v>0</v>
      </c>
      <c r="J1396" s="13">
        <f>(1 - Dashboard!$I$9) * H1396 * Dashboard!$I$8 * 'Lookups and Calculations'!$F$12</f>
        <v>0</v>
      </c>
      <c r="K1396" s="12">
        <f>(1 - Dashboard!$I$11) * I1396 * Dashboard!$I$10 * 'Lookups and Calculations'!$F$12</f>
        <v>0</v>
      </c>
      <c r="L1396" s="12">
        <f>(H1396 - I1396) * Dashboard!$I$13 * (Dashboard!$D$12 / 365) * 'Lookups and Calculations'!$F$12</f>
        <v>0</v>
      </c>
      <c r="M1396" s="3">
        <f>(G1396*2) * Dashboard!$I$13 * (Dashboard!$D$12 / 365) * 'Lookups and Calculations'!$F$12</f>
        <v>1602.0878730267946</v>
      </c>
      <c r="N1396" s="12">
        <f>H1396 * Dashboard!$I$14 * Dashboard!$I$15 * (Dashboard!$D$12 / 365) * 'Lookups and Calculations'!$F$12</f>
        <v>0</v>
      </c>
    </row>
    <row r="1397" spans="1:14" x14ac:dyDescent="0.35">
      <c r="A1397" s="2">
        <v>1396</v>
      </c>
      <c r="B1397" s="11">
        <v>-0.74640546222476367</v>
      </c>
      <c r="C1397" s="11">
        <v>-0.76156994391132882</v>
      </c>
      <c r="D1397" s="3">
        <f>B1397*Dashboard!$D$11*Dashboard!$D$10*SQRT(Dashboard!$D$12/365)</f>
        <v>-185318.86674665601</v>
      </c>
      <c r="E1397" s="3">
        <f>IF(Dashboard!$I$3,C1397*Dashboard!$E$11*Dashboard!$E$10*SQRT(Dashboard!$D$12/365),0)</f>
        <v>-378167.86209815444</v>
      </c>
      <c r="F1397" s="3">
        <f>D1397+IF(Dashboard!$I$3,E1397,0)</f>
        <v>-563486.72884481051</v>
      </c>
      <c r="G1397" s="3">
        <f>IF(Dashboard!$I$4, ('Lookups and Calculations'!$F$9) / (1 - 'Lookups and Calculations'!$F$10), 'Lookups and Calculations'!$F$9)</f>
        <v>1951878.888340465</v>
      </c>
      <c r="H1397" s="12">
        <f t="shared" si="42"/>
        <v>0</v>
      </c>
      <c r="I1397" s="12">
        <f t="shared" si="43"/>
        <v>0</v>
      </c>
      <c r="J1397" s="13">
        <f>(1 - Dashboard!$I$9) * H1397 * Dashboard!$I$8 * 'Lookups and Calculations'!$F$12</f>
        <v>0</v>
      </c>
      <c r="K1397" s="12">
        <f>(1 - Dashboard!$I$11) * I1397 * Dashboard!$I$10 * 'Lookups and Calculations'!$F$12</f>
        <v>0</v>
      </c>
      <c r="L1397" s="12">
        <f>(H1397 - I1397) * Dashboard!$I$13 * (Dashboard!$D$12 / 365) * 'Lookups and Calculations'!$F$12</f>
        <v>0</v>
      </c>
      <c r="M1397" s="3">
        <f>(G1397*2) * Dashboard!$I$13 * (Dashboard!$D$12 / 365) * 'Lookups and Calculations'!$F$12</f>
        <v>1602.0878730267946</v>
      </c>
      <c r="N1397" s="12">
        <f>H1397 * Dashboard!$I$14 * Dashboard!$I$15 * (Dashboard!$D$12 / 365) * 'Lookups and Calculations'!$F$12</f>
        <v>0</v>
      </c>
    </row>
    <row r="1398" spans="1:14" x14ac:dyDescent="0.35">
      <c r="A1398" s="2">
        <v>1397</v>
      </c>
      <c r="B1398" s="11">
        <v>-1.1919580908883807</v>
      </c>
      <c r="C1398" s="11">
        <v>0.62566321789814927</v>
      </c>
      <c r="D1398" s="3">
        <f>B1398*Dashboard!$D$11*Dashboard!$D$10*SQRT(Dashboard!$D$12/365)</f>
        <v>-295941.46049593808</v>
      </c>
      <c r="E1398" s="3">
        <f>IF(Dashboard!$I$3,C1398*Dashboard!$E$11*Dashboard!$E$10*SQRT(Dashboard!$D$12/365),0)</f>
        <v>310681.53804864886</v>
      </c>
      <c r="F1398" s="3">
        <f>D1398+IF(Dashboard!$I$3,E1398,0)</f>
        <v>14740.077552710776</v>
      </c>
      <c r="G1398" s="3">
        <f>IF(Dashboard!$I$4, ('Lookups and Calculations'!$F$9) / (1 - 'Lookups and Calculations'!$F$10), 'Lookups and Calculations'!$F$9)</f>
        <v>1951878.888340465</v>
      </c>
      <c r="H1398" s="12">
        <f t="shared" si="42"/>
        <v>0</v>
      </c>
      <c r="I1398" s="12">
        <f t="shared" si="43"/>
        <v>0</v>
      </c>
      <c r="J1398" s="13">
        <f>(1 - Dashboard!$I$9) * H1398 * Dashboard!$I$8 * 'Lookups and Calculations'!$F$12</f>
        <v>0</v>
      </c>
      <c r="K1398" s="12">
        <f>(1 - Dashboard!$I$11) * I1398 * Dashboard!$I$10 * 'Lookups and Calculations'!$F$12</f>
        <v>0</v>
      </c>
      <c r="L1398" s="12">
        <f>(H1398 - I1398) * Dashboard!$I$13 * (Dashboard!$D$12 / 365) * 'Lookups and Calculations'!$F$12</f>
        <v>0</v>
      </c>
      <c r="M1398" s="3">
        <f>(G1398*2) * Dashboard!$I$13 * (Dashboard!$D$12 / 365) * 'Lookups and Calculations'!$F$12</f>
        <v>1602.0878730267946</v>
      </c>
      <c r="N1398" s="12">
        <f>H1398 * Dashboard!$I$14 * Dashboard!$I$15 * (Dashboard!$D$12 / 365) * 'Lookups and Calculations'!$F$12</f>
        <v>0</v>
      </c>
    </row>
    <row r="1399" spans="1:14" x14ac:dyDescent="0.35">
      <c r="A1399" s="2">
        <v>1398</v>
      </c>
      <c r="B1399" s="11">
        <v>-0.93517764849067353</v>
      </c>
      <c r="C1399" s="11">
        <v>-0.22674385855458465</v>
      </c>
      <c r="D1399" s="3">
        <f>B1399*Dashboard!$D$11*Dashboard!$D$10*SQRT(Dashboard!$D$12/365)</f>
        <v>-232187.55863405904</v>
      </c>
      <c r="E1399" s="3">
        <f>IF(Dashboard!$I$3,C1399*Dashboard!$E$11*Dashboard!$E$10*SQRT(Dashboard!$D$12/365),0)</f>
        <v>-112592.73152651801</v>
      </c>
      <c r="F1399" s="3">
        <f>D1399+IF(Dashboard!$I$3,E1399,0)</f>
        <v>-344780.29016057705</v>
      </c>
      <c r="G1399" s="3">
        <f>IF(Dashboard!$I$4, ('Lookups and Calculations'!$F$9) / (1 - 'Lookups and Calculations'!$F$10), 'Lookups and Calculations'!$F$9)</f>
        <v>1951878.888340465</v>
      </c>
      <c r="H1399" s="12">
        <f t="shared" si="42"/>
        <v>0</v>
      </c>
      <c r="I1399" s="12">
        <f t="shared" si="43"/>
        <v>0</v>
      </c>
      <c r="J1399" s="13">
        <f>(1 - Dashboard!$I$9) * H1399 * Dashboard!$I$8 * 'Lookups and Calculations'!$F$12</f>
        <v>0</v>
      </c>
      <c r="K1399" s="12">
        <f>(1 - Dashboard!$I$11) * I1399 * Dashboard!$I$10 * 'Lookups and Calculations'!$F$12</f>
        <v>0</v>
      </c>
      <c r="L1399" s="12">
        <f>(H1399 - I1399) * Dashboard!$I$13 * (Dashboard!$D$12 / 365) * 'Lookups and Calculations'!$F$12</f>
        <v>0</v>
      </c>
      <c r="M1399" s="3">
        <f>(G1399*2) * Dashboard!$I$13 * (Dashboard!$D$12 / 365) * 'Lookups and Calculations'!$F$12</f>
        <v>1602.0878730267946</v>
      </c>
      <c r="N1399" s="12">
        <f>H1399 * Dashboard!$I$14 * Dashboard!$I$15 * (Dashboard!$D$12 / 365) * 'Lookups and Calculations'!$F$12</f>
        <v>0</v>
      </c>
    </row>
    <row r="1400" spans="1:14" x14ac:dyDescent="0.35">
      <c r="A1400" s="2">
        <v>1399</v>
      </c>
      <c r="B1400" s="11">
        <v>0.58131578181832555</v>
      </c>
      <c r="C1400" s="11">
        <v>0.47545916274160638</v>
      </c>
      <c r="D1400" s="3">
        <f>B1400*Dashboard!$D$11*Dashboard!$D$10*SQRT(Dashboard!$D$12/365)</f>
        <v>144330.10925110066</v>
      </c>
      <c r="E1400" s="3">
        <f>IF(Dashboard!$I$3,C1400*Dashboard!$E$11*Dashboard!$E$10*SQRT(Dashboard!$D$12/365),0)</f>
        <v>236095.68172494299</v>
      </c>
      <c r="F1400" s="3">
        <f>D1400+IF(Dashboard!$I$3,E1400,0)</f>
        <v>380425.79097604367</v>
      </c>
      <c r="G1400" s="3">
        <f>IF(Dashboard!$I$4, ('Lookups and Calculations'!$F$9) / (1 - 'Lookups and Calculations'!$F$10), 'Lookups and Calculations'!$F$9)</f>
        <v>1951878.888340465</v>
      </c>
      <c r="H1400" s="12">
        <f t="shared" si="42"/>
        <v>0</v>
      </c>
      <c r="I1400" s="12">
        <f t="shared" si="43"/>
        <v>0</v>
      </c>
      <c r="J1400" s="13">
        <f>(1 - Dashboard!$I$9) * H1400 * Dashboard!$I$8 * 'Lookups and Calculations'!$F$12</f>
        <v>0</v>
      </c>
      <c r="K1400" s="12">
        <f>(1 - Dashboard!$I$11) * I1400 * Dashboard!$I$10 * 'Lookups and Calculations'!$F$12</f>
        <v>0</v>
      </c>
      <c r="L1400" s="12">
        <f>(H1400 - I1400) * Dashboard!$I$13 * (Dashboard!$D$12 / 365) * 'Lookups and Calculations'!$F$12</f>
        <v>0</v>
      </c>
      <c r="M1400" s="3">
        <f>(G1400*2) * Dashboard!$I$13 * (Dashboard!$D$12 / 365) * 'Lookups and Calculations'!$F$12</f>
        <v>1602.0878730267946</v>
      </c>
      <c r="N1400" s="12">
        <f>H1400 * Dashboard!$I$14 * Dashboard!$I$15 * (Dashboard!$D$12 / 365) * 'Lookups and Calculations'!$F$12</f>
        <v>0</v>
      </c>
    </row>
    <row r="1401" spans="1:14" x14ac:dyDescent="0.35">
      <c r="A1401" s="2">
        <v>1400</v>
      </c>
      <c r="B1401" s="11">
        <v>-0.50154460089004238</v>
      </c>
      <c r="C1401" s="11">
        <v>-0.45488649013409249</v>
      </c>
      <c r="D1401" s="3">
        <f>B1401*Dashboard!$D$11*Dashboard!$D$10*SQRT(Dashboard!$D$12/365)</f>
        <v>-124524.37952799704</v>
      </c>
      <c r="E1401" s="3">
        <f>IF(Dashboard!$I$3,C1401*Dashboard!$E$11*Dashboard!$E$10*SQRT(Dashboard!$D$12/365),0)</f>
        <v>-225880.04272838274</v>
      </c>
      <c r="F1401" s="3">
        <f>D1401+IF(Dashboard!$I$3,E1401,0)</f>
        <v>-350404.4222563798</v>
      </c>
      <c r="G1401" s="3">
        <f>IF(Dashboard!$I$4, ('Lookups and Calculations'!$F$9) / (1 - 'Lookups and Calculations'!$F$10), 'Lookups and Calculations'!$F$9)</f>
        <v>1951878.888340465</v>
      </c>
      <c r="H1401" s="12">
        <f t="shared" si="42"/>
        <v>0</v>
      </c>
      <c r="I1401" s="12">
        <f t="shared" si="43"/>
        <v>0</v>
      </c>
      <c r="J1401" s="13">
        <f>(1 - Dashboard!$I$9) * H1401 * Dashboard!$I$8 * 'Lookups and Calculations'!$F$12</f>
        <v>0</v>
      </c>
      <c r="K1401" s="12">
        <f>(1 - Dashboard!$I$11) * I1401 * Dashboard!$I$10 * 'Lookups and Calculations'!$F$12</f>
        <v>0</v>
      </c>
      <c r="L1401" s="12">
        <f>(H1401 - I1401) * Dashboard!$I$13 * (Dashboard!$D$12 / 365) * 'Lookups and Calculations'!$F$12</f>
        <v>0</v>
      </c>
      <c r="M1401" s="3">
        <f>(G1401*2) * Dashboard!$I$13 * (Dashboard!$D$12 / 365) * 'Lookups and Calculations'!$F$12</f>
        <v>1602.0878730267946</v>
      </c>
      <c r="N1401" s="12">
        <f>H1401 * Dashboard!$I$14 * Dashboard!$I$15 * (Dashboard!$D$12 / 365) * 'Lookups and Calculations'!$F$12</f>
        <v>0</v>
      </c>
    </row>
    <row r="1402" spans="1:14" x14ac:dyDescent="0.35">
      <c r="A1402" s="2">
        <v>1401</v>
      </c>
      <c r="B1402" s="11">
        <v>-0.56666148927538873</v>
      </c>
      <c r="C1402" s="11">
        <v>-0.50067848842592888</v>
      </c>
      <c r="D1402" s="3">
        <f>B1402*Dashboard!$D$11*Dashboard!$D$10*SQRT(Dashboard!$D$12/365)</f>
        <v>-140691.71561054979</v>
      </c>
      <c r="E1402" s="3">
        <f>IF(Dashboard!$I$3,C1402*Dashboard!$E$11*Dashboard!$E$10*SQRT(Dashboard!$D$12/365),0)</f>
        <v>-248618.67919069875</v>
      </c>
      <c r="F1402" s="3">
        <f>D1402+IF(Dashboard!$I$3,E1402,0)</f>
        <v>-389310.39480124856</v>
      </c>
      <c r="G1402" s="3">
        <f>IF(Dashboard!$I$4, ('Lookups and Calculations'!$F$9) / (1 - 'Lookups and Calculations'!$F$10), 'Lookups and Calculations'!$F$9)</f>
        <v>1951878.888340465</v>
      </c>
      <c r="H1402" s="12">
        <f t="shared" si="42"/>
        <v>0</v>
      </c>
      <c r="I1402" s="12">
        <f t="shared" si="43"/>
        <v>0</v>
      </c>
      <c r="J1402" s="13">
        <f>(1 - Dashboard!$I$9) * H1402 * Dashboard!$I$8 * 'Lookups and Calculations'!$F$12</f>
        <v>0</v>
      </c>
      <c r="K1402" s="12">
        <f>(1 - Dashboard!$I$11) * I1402 * Dashboard!$I$10 * 'Lookups and Calculations'!$F$12</f>
        <v>0</v>
      </c>
      <c r="L1402" s="12">
        <f>(H1402 - I1402) * Dashboard!$I$13 * (Dashboard!$D$12 / 365) * 'Lookups and Calculations'!$F$12</f>
        <v>0</v>
      </c>
      <c r="M1402" s="3">
        <f>(G1402*2) * Dashboard!$I$13 * (Dashboard!$D$12 / 365) * 'Lookups and Calculations'!$F$12</f>
        <v>1602.0878730267946</v>
      </c>
      <c r="N1402" s="12">
        <f>H1402 * Dashboard!$I$14 * Dashboard!$I$15 * (Dashboard!$D$12 / 365) * 'Lookups and Calculations'!$F$12</f>
        <v>0</v>
      </c>
    </row>
    <row r="1403" spans="1:14" x14ac:dyDescent="0.35">
      <c r="A1403" s="2">
        <v>1402</v>
      </c>
      <c r="B1403" s="11">
        <v>0.5561599493164191</v>
      </c>
      <c r="C1403" s="11">
        <v>6.7998343446184689E-2</v>
      </c>
      <c r="D1403" s="3">
        <f>B1403*Dashboard!$D$11*Dashboard!$D$10*SQRT(Dashboard!$D$12/365)</f>
        <v>138084.37471771886</v>
      </c>
      <c r="E1403" s="3">
        <f>IF(Dashboard!$I$3,C1403*Dashboard!$E$11*Dashboard!$E$10*SQRT(Dashboard!$D$12/365),0)</f>
        <v>33765.497670761215</v>
      </c>
      <c r="F1403" s="3">
        <f>D1403+IF(Dashboard!$I$3,E1403,0)</f>
        <v>171849.87238848009</v>
      </c>
      <c r="G1403" s="3">
        <f>IF(Dashboard!$I$4, ('Lookups and Calculations'!$F$9) / (1 - 'Lookups and Calculations'!$F$10), 'Lookups and Calculations'!$F$9)</f>
        <v>1951878.888340465</v>
      </c>
      <c r="H1403" s="12">
        <f t="shared" si="42"/>
        <v>0</v>
      </c>
      <c r="I1403" s="12">
        <f t="shared" si="43"/>
        <v>0</v>
      </c>
      <c r="J1403" s="13">
        <f>(1 - Dashboard!$I$9) * H1403 * Dashboard!$I$8 * 'Lookups and Calculations'!$F$12</f>
        <v>0</v>
      </c>
      <c r="K1403" s="12">
        <f>(1 - Dashboard!$I$11) * I1403 * Dashboard!$I$10 * 'Lookups and Calculations'!$F$12</f>
        <v>0</v>
      </c>
      <c r="L1403" s="12">
        <f>(H1403 - I1403) * Dashboard!$I$13 * (Dashboard!$D$12 / 365) * 'Lookups and Calculations'!$F$12</f>
        <v>0</v>
      </c>
      <c r="M1403" s="3">
        <f>(G1403*2) * Dashboard!$I$13 * (Dashboard!$D$12 / 365) * 'Lookups and Calculations'!$F$12</f>
        <v>1602.0878730267946</v>
      </c>
      <c r="N1403" s="12">
        <f>H1403 * Dashboard!$I$14 * Dashboard!$I$15 * (Dashboard!$D$12 / 365) * 'Lookups and Calculations'!$F$12</f>
        <v>0</v>
      </c>
    </row>
    <row r="1404" spans="1:14" x14ac:dyDescent="0.35">
      <c r="A1404" s="2">
        <v>1403</v>
      </c>
      <c r="B1404" s="11">
        <v>0.50667345106346229</v>
      </c>
      <c r="C1404" s="11">
        <v>-0.56603935831070884</v>
      </c>
      <c r="D1404" s="3">
        <f>B1404*Dashboard!$D$11*Dashboard!$D$10*SQRT(Dashboard!$D$12/365)</f>
        <v>125797.77950958154</v>
      </c>
      <c r="E1404" s="3">
        <f>IF(Dashboard!$I$3,C1404*Dashboard!$E$11*Dashboard!$E$10*SQRT(Dashboard!$D$12/365),0)</f>
        <v>-281074.50367118901</v>
      </c>
      <c r="F1404" s="3">
        <f>D1404+IF(Dashboard!$I$3,E1404,0)</f>
        <v>-155276.72416160748</v>
      </c>
      <c r="G1404" s="3">
        <f>IF(Dashboard!$I$4, ('Lookups and Calculations'!$F$9) / (1 - 'Lookups and Calculations'!$F$10), 'Lookups and Calculations'!$F$9)</f>
        <v>1951878.888340465</v>
      </c>
      <c r="H1404" s="12">
        <f t="shared" si="42"/>
        <v>0</v>
      </c>
      <c r="I1404" s="12">
        <f t="shared" si="43"/>
        <v>0</v>
      </c>
      <c r="J1404" s="13">
        <f>(1 - Dashboard!$I$9) * H1404 * Dashboard!$I$8 * 'Lookups and Calculations'!$F$12</f>
        <v>0</v>
      </c>
      <c r="K1404" s="12">
        <f>(1 - Dashboard!$I$11) * I1404 * Dashboard!$I$10 * 'Lookups and Calculations'!$F$12</f>
        <v>0</v>
      </c>
      <c r="L1404" s="12">
        <f>(H1404 - I1404) * Dashboard!$I$13 * (Dashboard!$D$12 / 365) * 'Lookups and Calculations'!$F$12</f>
        <v>0</v>
      </c>
      <c r="M1404" s="3">
        <f>(G1404*2) * Dashboard!$I$13 * (Dashboard!$D$12 / 365) * 'Lookups and Calculations'!$F$12</f>
        <v>1602.0878730267946</v>
      </c>
      <c r="N1404" s="12">
        <f>H1404 * Dashboard!$I$14 * Dashboard!$I$15 * (Dashboard!$D$12 / 365) * 'Lookups and Calculations'!$F$12</f>
        <v>0</v>
      </c>
    </row>
    <row r="1405" spans="1:14" x14ac:dyDescent="0.35">
      <c r="A1405" s="2">
        <v>1404</v>
      </c>
      <c r="B1405" s="11">
        <v>-0.19775828995027911</v>
      </c>
      <c r="C1405" s="11">
        <v>0.57287750261858383</v>
      </c>
      <c r="D1405" s="3">
        <f>B1405*Dashboard!$D$11*Dashboard!$D$10*SQRT(Dashboard!$D$12/365)</f>
        <v>-49099.77758483564</v>
      </c>
      <c r="E1405" s="3">
        <f>IF(Dashboard!$I$3,C1405*Dashboard!$E$11*Dashboard!$E$10*SQRT(Dashboard!$D$12/365),0)</f>
        <v>284470.07676897506</v>
      </c>
      <c r="F1405" s="3">
        <f>D1405+IF(Dashboard!$I$3,E1405,0)</f>
        <v>235370.29918413941</v>
      </c>
      <c r="G1405" s="3">
        <f>IF(Dashboard!$I$4, ('Lookups and Calculations'!$F$9) / (1 - 'Lookups and Calculations'!$F$10), 'Lookups and Calculations'!$F$9)</f>
        <v>1951878.888340465</v>
      </c>
      <c r="H1405" s="12">
        <f t="shared" si="42"/>
        <v>0</v>
      </c>
      <c r="I1405" s="12">
        <f t="shared" si="43"/>
        <v>0</v>
      </c>
      <c r="J1405" s="13">
        <f>(1 - Dashboard!$I$9) * H1405 * Dashboard!$I$8 * 'Lookups and Calculations'!$F$12</f>
        <v>0</v>
      </c>
      <c r="K1405" s="12">
        <f>(1 - Dashboard!$I$11) * I1405 * Dashboard!$I$10 * 'Lookups and Calculations'!$F$12</f>
        <v>0</v>
      </c>
      <c r="L1405" s="12">
        <f>(H1405 - I1405) * Dashboard!$I$13 * (Dashboard!$D$12 / 365) * 'Lookups and Calculations'!$F$12</f>
        <v>0</v>
      </c>
      <c r="M1405" s="3">
        <f>(G1405*2) * Dashboard!$I$13 * (Dashboard!$D$12 / 365) * 'Lookups and Calculations'!$F$12</f>
        <v>1602.0878730267946</v>
      </c>
      <c r="N1405" s="12">
        <f>H1405 * Dashboard!$I$14 * Dashboard!$I$15 * (Dashboard!$D$12 / 365) * 'Lookups and Calculations'!$F$12</f>
        <v>0</v>
      </c>
    </row>
    <row r="1406" spans="1:14" x14ac:dyDescent="0.35">
      <c r="A1406" s="2">
        <v>1405</v>
      </c>
      <c r="B1406" s="11">
        <v>-0.22595184303615823</v>
      </c>
      <c r="C1406" s="11">
        <v>7.2877209900628431E-2</v>
      </c>
      <c r="D1406" s="3">
        <f>B1406*Dashboard!$D$11*Dashboard!$D$10*SQRT(Dashboard!$D$12/365)</f>
        <v>-56099.722751184745</v>
      </c>
      <c r="E1406" s="3">
        <f>IF(Dashboard!$I$3,C1406*Dashboard!$E$11*Dashboard!$E$10*SQRT(Dashboard!$D$12/365),0)</f>
        <v>36188.16483520253</v>
      </c>
      <c r="F1406" s="3">
        <f>D1406+IF(Dashboard!$I$3,E1406,0)</f>
        <v>-19911.557915982215</v>
      </c>
      <c r="G1406" s="3">
        <f>IF(Dashboard!$I$4, ('Lookups and Calculations'!$F$9) / (1 - 'Lookups and Calculations'!$F$10), 'Lookups and Calculations'!$F$9)</f>
        <v>1951878.888340465</v>
      </c>
      <c r="H1406" s="12">
        <f t="shared" si="42"/>
        <v>0</v>
      </c>
      <c r="I1406" s="12">
        <f t="shared" si="43"/>
        <v>0</v>
      </c>
      <c r="J1406" s="13">
        <f>(1 - Dashboard!$I$9) * H1406 * Dashboard!$I$8 * 'Lookups and Calculations'!$F$12</f>
        <v>0</v>
      </c>
      <c r="K1406" s="12">
        <f>(1 - Dashboard!$I$11) * I1406 * Dashboard!$I$10 * 'Lookups and Calculations'!$F$12</f>
        <v>0</v>
      </c>
      <c r="L1406" s="12">
        <f>(H1406 - I1406) * Dashboard!$I$13 * (Dashboard!$D$12 / 365) * 'Lookups and Calculations'!$F$12</f>
        <v>0</v>
      </c>
      <c r="M1406" s="3">
        <f>(G1406*2) * Dashboard!$I$13 * (Dashboard!$D$12 / 365) * 'Lookups and Calculations'!$F$12</f>
        <v>1602.0878730267946</v>
      </c>
      <c r="N1406" s="12">
        <f>H1406 * Dashboard!$I$14 * Dashboard!$I$15 * (Dashboard!$D$12 / 365) * 'Lookups and Calculations'!$F$12</f>
        <v>0</v>
      </c>
    </row>
    <row r="1407" spans="1:14" x14ac:dyDescent="0.35">
      <c r="A1407" s="2">
        <v>1406</v>
      </c>
      <c r="B1407" s="11">
        <v>0.70671079054243957</v>
      </c>
      <c r="C1407" s="11">
        <v>0.65976052330347446</v>
      </c>
      <c r="D1407" s="3">
        <f>B1407*Dashboard!$D$11*Dashboard!$D$10*SQRT(Dashboard!$D$12/365)</f>
        <v>175463.40353752728</v>
      </c>
      <c r="E1407" s="3">
        <f>IF(Dashboard!$I$3,C1407*Dashboard!$E$11*Dashboard!$E$10*SQRT(Dashboard!$D$12/365),0)</f>
        <v>327613.01649200119</v>
      </c>
      <c r="F1407" s="3">
        <f>D1407+IF(Dashboard!$I$3,E1407,0)</f>
        <v>503076.42002952844</v>
      </c>
      <c r="G1407" s="3">
        <f>IF(Dashboard!$I$4, ('Lookups and Calculations'!$F$9) / (1 - 'Lookups and Calculations'!$F$10), 'Lookups and Calculations'!$F$9)</f>
        <v>1951878.888340465</v>
      </c>
      <c r="H1407" s="12">
        <f t="shared" si="42"/>
        <v>0</v>
      </c>
      <c r="I1407" s="12">
        <f t="shared" si="43"/>
        <v>0</v>
      </c>
      <c r="J1407" s="13">
        <f>(1 - Dashboard!$I$9) * H1407 * Dashboard!$I$8 * 'Lookups and Calculations'!$F$12</f>
        <v>0</v>
      </c>
      <c r="K1407" s="12">
        <f>(1 - Dashboard!$I$11) * I1407 * Dashboard!$I$10 * 'Lookups and Calculations'!$F$12</f>
        <v>0</v>
      </c>
      <c r="L1407" s="12">
        <f>(H1407 - I1407) * Dashboard!$I$13 * (Dashboard!$D$12 / 365) * 'Lookups and Calculations'!$F$12</f>
        <v>0</v>
      </c>
      <c r="M1407" s="3">
        <f>(G1407*2) * Dashboard!$I$13 * (Dashboard!$D$12 / 365) * 'Lookups and Calculations'!$F$12</f>
        <v>1602.0878730267946</v>
      </c>
      <c r="N1407" s="12">
        <f>H1407 * Dashboard!$I$14 * Dashboard!$I$15 * (Dashboard!$D$12 / 365) * 'Lookups and Calculations'!$F$12</f>
        <v>0</v>
      </c>
    </row>
    <row r="1408" spans="1:14" x14ac:dyDescent="0.35">
      <c r="A1408" s="2">
        <v>1407</v>
      </c>
      <c r="B1408" s="11">
        <v>-0.14572079725131093</v>
      </c>
      <c r="C1408" s="11">
        <v>-0.43329902760168493</v>
      </c>
      <c r="D1408" s="3">
        <f>B1408*Dashboard!$D$11*Dashboard!$D$10*SQRT(Dashboard!$D$12/365)</f>
        <v>-36179.816969105006</v>
      </c>
      <c r="E1408" s="3">
        <f>IF(Dashboard!$I$3,C1408*Dashboard!$E$11*Dashboard!$E$10*SQRT(Dashboard!$D$12/365),0)</f>
        <v>-215160.49606130063</v>
      </c>
      <c r="F1408" s="3">
        <f>D1408+IF(Dashboard!$I$3,E1408,0)</f>
        <v>-251340.31303040564</v>
      </c>
      <c r="G1408" s="3">
        <f>IF(Dashboard!$I$4, ('Lookups and Calculations'!$F$9) / (1 - 'Lookups and Calculations'!$F$10), 'Lookups and Calculations'!$F$9)</f>
        <v>1951878.888340465</v>
      </c>
      <c r="H1408" s="12">
        <f t="shared" si="42"/>
        <v>0</v>
      </c>
      <c r="I1408" s="12">
        <f t="shared" si="43"/>
        <v>0</v>
      </c>
      <c r="J1408" s="13">
        <f>(1 - Dashboard!$I$9) * H1408 * Dashboard!$I$8 * 'Lookups and Calculations'!$F$12</f>
        <v>0</v>
      </c>
      <c r="K1408" s="12">
        <f>(1 - Dashboard!$I$11) * I1408 * Dashboard!$I$10 * 'Lookups and Calculations'!$F$12</f>
        <v>0</v>
      </c>
      <c r="L1408" s="12">
        <f>(H1408 - I1408) * Dashboard!$I$13 * (Dashboard!$D$12 / 365) * 'Lookups and Calculations'!$F$12</f>
        <v>0</v>
      </c>
      <c r="M1408" s="3">
        <f>(G1408*2) * Dashboard!$I$13 * (Dashboard!$D$12 / 365) * 'Lookups and Calculations'!$F$12</f>
        <v>1602.0878730267946</v>
      </c>
      <c r="N1408" s="12">
        <f>H1408 * Dashboard!$I$14 * Dashboard!$I$15 * (Dashboard!$D$12 / 365) * 'Lookups and Calculations'!$F$12</f>
        <v>0</v>
      </c>
    </row>
    <row r="1409" spans="1:14" x14ac:dyDescent="0.35">
      <c r="A1409" s="2">
        <v>1408</v>
      </c>
      <c r="B1409" s="11">
        <v>1.3222623256788875</v>
      </c>
      <c r="C1409" s="11">
        <v>1.195959558345606</v>
      </c>
      <c r="D1409" s="3">
        <f>B1409*Dashboard!$D$11*Dashboard!$D$10*SQRT(Dashboard!$D$12/365)</f>
        <v>328293.62610267277</v>
      </c>
      <c r="E1409" s="3">
        <f>IF(Dashboard!$I$3,C1409*Dashboard!$E$11*Dashboard!$E$10*SQRT(Dashboard!$D$12/365),0)</f>
        <v>593869.90381026652</v>
      </c>
      <c r="F1409" s="3">
        <f>D1409+IF(Dashboard!$I$3,E1409,0)</f>
        <v>922163.5299129393</v>
      </c>
      <c r="G1409" s="3">
        <f>IF(Dashboard!$I$4, ('Lookups and Calculations'!$F$9) / (1 - 'Lookups and Calculations'!$F$10), 'Lookups and Calculations'!$F$9)</f>
        <v>1951878.888340465</v>
      </c>
      <c r="H1409" s="12">
        <f t="shared" si="42"/>
        <v>0</v>
      </c>
      <c r="I1409" s="12">
        <f t="shared" si="43"/>
        <v>0</v>
      </c>
      <c r="J1409" s="13">
        <f>(1 - Dashboard!$I$9) * H1409 * Dashboard!$I$8 * 'Lookups and Calculations'!$F$12</f>
        <v>0</v>
      </c>
      <c r="K1409" s="12">
        <f>(1 - Dashboard!$I$11) * I1409 * Dashboard!$I$10 * 'Lookups and Calculations'!$F$12</f>
        <v>0</v>
      </c>
      <c r="L1409" s="12">
        <f>(H1409 - I1409) * Dashboard!$I$13 * (Dashboard!$D$12 / 365) * 'Lookups and Calculations'!$F$12</f>
        <v>0</v>
      </c>
      <c r="M1409" s="3">
        <f>(G1409*2) * Dashboard!$I$13 * (Dashboard!$D$12 / 365) * 'Lookups and Calculations'!$F$12</f>
        <v>1602.0878730267946</v>
      </c>
      <c r="N1409" s="12">
        <f>H1409 * Dashboard!$I$14 * Dashboard!$I$15 * (Dashboard!$D$12 / 365) * 'Lookups and Calculations'!$F$12</f>
        <v>0</v>
      </c>
    </row>
    <row r="1410" spans="1:14" x14ac:dyDescent="0.35">
      <c r="A1410" s="2">
        <v>1409</v>
      </c>
      <c r="B1410" s="11">
        <v>9.4114813780462922E-2</v>
      </c>
      <c r="C1410" s="11">
        <v>0.7071061214379829</v>
      </c>
      <c r="D1410" s="3">
        <f>B1410*Dashboard!$D$11*Dashboard!$D$10*SQRT(Dashboard!$D$12/365)</f>
        <v>23366.992226827919</v>
      </c>
      <c r="E1410" s="3">
        <f>IF(Dashboard!$I$3,C1410*Dashboard!$E$11*Dashboard!$E$10*SQRT(Dashboard!$D$12/365),0)</f>
        <v>351123.11398131348</v>
      </c>
      <c r="F1410" s="3">
        <f>D1410+IF(Dashboard!$I$3,E1410,0)</f>
        <v>374490.10620814143</v>
      </c>
      <c r="G1410" s="3">
        <f>IF(Dashboard!$I$4, ('Lookups and Calculations'!$F$9) / (1 - 'Lookups and Calculations'!$F$10), 'Lookups and Calculations'!$F$9)</f>
        <v>1951878.888340465</v>
      </c>
      <c r="H1410" s="12">
        <f t="shared" si="42"/>
        <v>0</v>
      </c>
      <c r="I1410" s="12">
        <f t="shared" si="43"/>
        <v>0</v>
      </c>
      <c r="J1410" s="13">
        <f>(1 - Dashboard!$I$9) * H1410 * Dashboard!$I$8 * 'Lookups and Calculations'!$F$12</f>
        <v>0</v>
      </c>
      <c r="K1410" s="12">
        <f>(1 - Dashboard!$I$11) * I1410 * Dashboard!$I$10 * 'Lookups and Calculations'!$F$12</f>
        <v>0</v>
      </c>
      <c r="L1410" s="12">
        <f>(H1410 - I1410) * Dashboard!$I$13 * (Dashboard!$D$12 / 365) * 'Lookups and Calculations'!$F$12</f>
        <v>0</v>
      </c>
      <c r="M1410" s="3">
        <f>(G1410*2) * Dashboard!$I$13 * (Dashboard!$D$12 / 365) * 'Lookups and Calculations'!$F$12</f>
        <v>1602.0878730267946</v>
      </c>
      <c r="N1410" s="12">
        <f>H1410 * Dashboard!$I$14 * Dashboard!$I$15 * (Dashboard!$D$12 / 365) * 'Lookups and Calculations'!$F$12</f>
        <v>0</v>
      </c>
    </row>
    <row r="1411" spans="1:14" x14ac:dyDescent="0.35">
      <c r="A1411" s="2">
        <v>1410</v>
      </c>
      <c r="B1411" s="11">
        <v>0.61606055822314332</v>
      </c>
      <c r="C1411" s="11">
        <v>-0.41572290094639353</v>
      </c>
      <c r="D1411" s="3">
        <f>B1411*Dashboard!$D$11*Dashboard!$D$10*SQRT(Dashboard!$D$12/365)</f>
        <v>152956.60371634061</v>
      </c>
      <c r="E1411" s="3">
        <f>IF(Dashboard!$I$3,C1411*Dashboard!$E$11*Dashboard!$E$10*SQRT(Dashboard!$D$12/365),0)</f>
        <v>-206432.83251005653</v>
      </c>
      <c r="F1411" s="3">
        <f>D1411+IF(Dashboard!$I$3,E1411,0)</f>
        <v>-53476.228793715913</v>
      </c>
      <c r="G1411" s="3">
        <f>IF(Dashboard!$I$4, ('Lookups and Calculations'!$F$9) / (1 - 'Lookups and Calculations'!$F$10), 'Lookups and Calculations'!$F$9)</f>
        <v>1951878.888340465</v>
      </c>
      <c r="H1411" s="12">
        <f t="shared" ref="H1411:H1474" si="44">MAX(0,F1411-G1411)</f>
        <v>0</v>
      </c>
      <c r="I1411" s="12">
        <f t="shared" ref="I1411:I1474" si="45">MAX(0,-F1411-G1411)</f>
        <v>0</v>
      </c>
      <c r="J1411" s="13">
        <f>(1 - Dashboard!$I$9) * H1411 * Dashboard!$I$8 * 'Lookups and Calculations'!$F$12</f>
        <v>0</v>
      </c>
      <c r="K1411" s="12">
        <f>(1 - Dashboard!$I$11) * I1411 * Dashboard!$I$10 * 'Lookups and Calculations'!$F$12</f>
        <v>0</v>
      </c>
      <c r="L1411" s="12">
        <f>(H1411 - I1411) * Dashboard!$I$13 * (Dashboard!$D$12 / 365) * 'Lookups and Calculations'!$F$12</f>
        <v>0</v>
      </c>
      <c r="M1411" s="3">
        <f>(G1411*2) * Dashboard!$I$13 * (Dashboard!$D$12 / 365) * 'Lookups and Calculations'!$F$12</f>
        <v>1602.0878730267946</v>
      </c>
      <c r="N1411" s="12">
        <f>H1411 * Dashboard!$I$14 * Dashboard!$I$15 * (Dashboard!$D$12 / 365) * 'Lookups and Calculations'!$F$12</f>
        <v>0</v>
      </c>
    </row>
    <row r="1412" spans="1:14" x14ac:dyDescent="0.35">
      <c r="A1412" s="2">
        <v>1411</v>
      </c>
      <c r="B1412" s="11">
        <v>0.36514249637562496</v>
      </c>
      <c r="C1412" s="11">
        <v>-0.55851042780888616</v>
      </c>
      <c r="D1412" s="3">
        <f>B1412*Dashboard!$D$11*Dashboard!$D$10*SQRT(Dashboard!$D$12/365)</f>
        <v>90658.224053830796</v>
      </c>
      <c r="E1412" s="3">
        <f>IF(Dashboard!$I$3,C1412*Dashboard!$E$11*Dashboard!$E$10*SQRT(Dashboard!$D$12/365),0)</f>
        <v>-277335.91134027718</v>
      </c>
      <c r="F1412" s="3">
        <f>D1412+IF(Dashboard!$I$3,E1412,0)</f>
        <v>-186677.68728644639</v>
      </c>
      <c r="G1412" s="3">
        <f>IF(Dashboard!$I$4, ('Lookups and Calculations'!$F$9) / (1 - 'Lookups and Calculations'!$F$10), 'Lookups and Calculations'!$F$9)</f>
        <v>1951878.888340465</v>
      </c>
      <c r="H1412" s="12">
        <f t="shared" si="44"/>
        <v>0</v>
      </c>
      <c r="I1412" s="12">
        <f t="shared" si="45"/>
        <v>0</v>
      </c>
      <c r="J1412" s="13">
        <f>(1 - Dashboard!$I$9) * H1412 * Dashboard!$I$8 * 'Lookups and Calculations'!$F$12</f>
        <v>0</v>
      </c>
      <c r="K1412" s="12">
        <f>(1 - Dashboard!$I$11) * I1412 * Dashboard!$I$10 * 'Lookups and Calculations'!$F$12</f>
        <v>0</v>
      </c>
      <c r="L1412" s="12">
        <f>(H1412 - I1412) * Dashboard!$I$13 * (Dashboard!$D$12 / 365) * 'Lookups and Calculations'!$F$12</f>
        <v>0</v>
      </c>
      <c r="M1412" s="3">
        <f>(G1412*2) * Dashboard!$I$13 * (Dashboard!$D$12 / 365) * 'Lookups and Calculations'!$F$12</f>
        <v>1602.0878730267946</v>
      </c>
      <c r="N1412" s="12">
        <f>H1412 * Dashboard!$I$14 * Dashboard!$I$15 * (Dashboard!$D$12 / 365) * 'Lookups and Calculations'!$F$12</f>
        <v>0</v>
      </c>
    </row>
    <row r="1413" spans="1:14" x14ac:dyDescent="0.35">
      <c r="A1413" s="2">
        <v>1412</v>
      </c>
      <c r="B1413" s="11">
        <v>1.1171053693177186</v>
      </c>
      <c r="C1413" s="11">
        <v>-2.1672820279378584</v>
      </c>
      <c r="D1413" s="3">
        <f>B1413*Dashboard!$D$11*Dashboard!$D$10*SQRT(Dashboard!$D$12/365)</f>
        <v>277356.89455100003</v>
      </c>
      <c r="E1413" s="3">
        <f>IF(Dashboard!$I$3,C1413*Dashboard!$E$11*Dashboard!$E$10*SQRT(Dashboard!$D$12/365),0)</f>
        <v>-1076193.2211500721</v>
      </c>
      <c r="F1413" s="3">
        <f>D1413+IF(Dashboard!$I$3,E1413,0)</f>
        <v>-798836.32659907197</v>
      </c>
      <c r="G1413" s="3">
        <f>IF(Dashboard!$I$4, ('Lookups and Calculations'!$F$9) / (1 - 'Lookups and Calculations'!$F$10), 'Lookups and Calculations'!$F$9)</f>
        <v>1951878.888340465</v>
      </c>
      <c r="H1413" s="12">
        <f t="shared" si="44"/>
        <v>0</v>
      </c>
      <c r="I1413" s="12">
        <f t="shared" si="45"/>
        <v>0</v>
      </c>
      <c r="J1413" s="13">
        <f>(1 - Dashboard!$I$9) * H1413 * Dashboard!$I$8 * 'Lookups and Calculations'!$F$12</f>
        <v>0</v>
      </c>
      <c r="K1413" s="12">
        <f>(1 - Dashboard!$I$11) * I1413 * Dashboard!$I$10 * 'Lookups and Calculations'!$F$12</f>
        <v>0</v>
      </c>
      <c r="L1413" s="12">
        <f>(H1413 - I1413) * Dashboard!$I$13 * (Dashboard!$D$12 / 365) * 'Lookups and Calculations'!$F$12</f>
        <v>0</v>
      </c>
      <c r="M1413" s="3">
        <f>(G1413*2) * Dashboard!$I$13 * (Dashboard!$D$12 / 365) * 'Lookups and Calculations'!$F$12</f>
        <v>1602.0878730267946</v>
      </c>
      <c r="N1413" s="12">
        <f>H1413 * Dashboard!$I$14 * Dashboard!$I$15 * (Dashboard!$D$12 / 365) * 'Lookups and Calculations'!$F$12</f>
        <v>0</v>
      </c>
    </row>
    <row r="1414" spans="1:14" x14ac:dyDescent="0.35">
      <c r="A1414" s="2">
        <v>1413</v>
      </c>
      <c r="B1414" s="11">
        <v>0.25884351395232241</v>
      </c>
      <c r="C1414" s="11">
        <v>0.50664542277999525</v>
      </c>
      <c r="D1414" s="3">
        <f>B1414*Dashboard!$D$11*Dashboard!$D$10*SQRT(Dashboard!$D$12/365)</f>
        <v>64266.124912041363</v>
      </c>
      <c r="E1414" s="3">
        <f>IF(Dashboard!$I$3,C1414*Dashboard!$E$11*Dashboard!$E$10*SQRT(Dashboard!$D$12/365),0)</f>
        <v>251581.64119569623</v>
      </c>
      <c r="F1414" s="3">
        <f>D1414+IF(Dashboard!$I$3,E1414,0)</f>
        <v>315847.76610773761</v>
      </c>
      <c r="G1414" s="3">
        <f>IF(Dashboard!$I$4, ('Lookups and Calculations'!$F$9) / (1 - 'Lookups and Calculations'!$F$10), 'Lookups and Calculations'!$F$9)</f>
        <v>1951878.888340465</v>
      </c>
      <c r="H1414" s="12">
        <f t="shared" si="44"/>
        <v>0</v>
      </c>
      <c r="I1414" s="12">
        <f t="shared" si="45"/>
        <v>0</v>
      </c>
      <c r="J1414" s="13">
        <f>(1 - Dashboard!$I$9) * H1414 * Dashboard!$I$8 * 'Lookups and Calculations'!$F$12</f>
        <v>0</v>
      </c>
      <c r="K1414" s="12">
        <f>(1 - Dashboard!$I$11) * I1414 * Dashboard!$I$10 * 'Lookups and Calculations'!$F$12</f>
        <v>0</v>
      </c>
      <c r="L1414" s="12">
        <f>(H1414 - I1414) * Dashboard!$I$13 * (Dashboard!$D$12 / 365) * 'Lookups and Calculations'!$F$12</f>
        <v>0</v>
      </c>
      <c r="M1414" s="3">
        <f>(G1414*2) * Dashboard!$I$13 * (Dashboard!$D$12 / 365) * 'Lookups and Calculations'!$F$12</f>
        <v>1602.0878730267946</v>
      </c>
      <c r="N1414" s="12">
        <f>H1414 * Dashboard!$I$14 * Dashboard!$I$15 * (Dashboard!$D$12 / 365) * 'Lookups and Calculations'!$F$12</f>
        <v>0</v>
      </c>
    </row>
    <row r="1415" spans="1:14" x14ac:dyDescent="0.35">
      <c r="A1415" s="2">
        <v>1414</v>
      </c>
      <c r="B1415" s="11">
        <v>-1.6635304170577847</v>
      </c>
      <c r="C1415" s="11">
        <v>8.7059163352401478E-2</v>
      </c>
      <c r="D1415" s="3">
        <f>B1415*Dashboard!$D$11*Dashboard!$D$10*SQRT(Dashboard!$D$12/365)</f>
        <v>-413024.27070785267</v>
      </c>
      <c r="E1415" s="3">
        <f>IF(Dashboard!$I$3,C1415*Dashboard!$E$11*Dashboard!$E$10*SQRT(Dashboard!$D$12/365),0)</f>
        <v>43230.405748345758</v>
      </c>
      <c r="F1415" s="3">
        <f>D1415+IF(Dashboard!$I$3,E1415,0)</f>
        <v>-369793.8649595069</v>
      </c>
      <c r="G1415" s="3">
        <f>IF(Dashboard!$I$4, ('Lookups and Calculations'!$F$9) / (1 - 'Lookups and Calculations'!$F$10), 'Lookups and Calculations'!$F$9)</f>
        <v>1951878.888340465</v>
      </c>
      <c r="H1415" s="12">
        <f t="shared" si="44"/>
        <v>0</v>
      </c>
      <c r="I1415" s="12">
        <f t="shared" si="45"/>
        <v>0</v>
      </c>
      <c r="J1415" s="13">
        <f>(1 - Dashboard!$I$9) * H1415 * Dashboard!$I$8 * 'Lookups and Calculations'!$F$12</f>
        <v>0</v>
      </c>
      <c r="K1415" s="12">
        <f>(1 - Dashboard!$I$11) * I1415 * Dashboard!$I$10 * 'Lookups and Calculations'!$F$12</f>
        <v>0</v>
      </c>
      <c r="L1415" s="12">
        <f>(H1415 - I1415) * Dashboard!$I$13 * (Dashboard!$D$12 / 365) * 'Lookups and Calculations'!$F$12</f>
        <v>0</v>
      </c>
      <c r="M1415" s="3">
        <f>(G1415*2) * Dashboard!$I$13 * (Dashboard!$D$12 / 365) * 'Lookups and Calculations'!$F$12</f>
        <v>1602.0878730267946</v>
      </c>
      <c r="N1415" s="12">
        <f>H1415 * Dashboard!$I$14 * Dashboard!$I$15 * (Dashboard!$D$12 / 365) * 'Lookups and Calculations'!$F$12</f>
        <v>0</v>
      </c>
    </row>
    <row r="1416" spans="1:14" x14ac:dyDescent="0.35">
      <c r="A1416" s="2">
        <v>1415</v>
      </c>
      <c r="B1416" s="11">
        <v>-1.2058616960869288</v>
      </c>
      <c r="C1416" s="11">
        <v>-0.85351078033422134</v>
      </c>
      <c r="D1416" s="3">
        <f>B1416*Dashboard!$D$11*Dashboard!$D$10*SQRT(Dashboard!$D$12/365)</f>
        <v>-299393.47215647437</v>
      </c>
      <c r="E1416" s="3">
        <f>IF(Dashboard!$I$3,C1416*Dashboard!$E$11*Dashboard!$E$10*SQRT(Dashboard!$D$12/365),0)</f>
        <v>-423822.32867412223</v>
      </c>
      <c r="F1416" s="3">
        <f>D1416+IF(Dashboard!$I$3,E1416,0)</f>
        <v>-723215.80083059659</v>
      </c>
      <c r="G1416" s="3">
        <f>IF(Dashboard!$I$4, ('Lookups and Calculations'!$F$9) / (1 - 'Lookups and Calculations'!$F$10), 'Lookups and Calculations'!$F$9)</f>
        <v>1951878.888340465</v>
      </c>
      <c r="H1416" s="12">
        <f t="shared" si="44"/>
        <v>0</v>
      </c>
      <c r="I1416" s="12">
        <f t="shared" si="45"/>
        <v>0</v>
      </c>
      <c r="J1416" s="13">
        <f>(1 - Dashboard!$I$9) * H1416 * Dashboard!$I$8 * 'Lookups and Calculations'!$F$12</f>
        <v>0</v>
      </c>
      <c r="K1416" s="12">
        <f>(1 - Dashboard!$I$11) * I1416 * Dashboard!$I$10 * 'Lookups and Calculations'!$F$12</f>
        <v>0</v>
      </c>
      <c r="L1416" s="12">
        <f>(H1416 - I1416) * Dashboard!$I$13 * (Dashboard!$D$12 / 365) * 'Lookups and Calculations'!$F$12</f>
        <v>0</v>
      </c>
      <c r="M1416" s="3">
        <f>(G1416*2) * Dashboard!$I$13 * (Dashboard!$D$12 / 365) * 'Lookups and Calculations'!$F$12</f>
        <v>1602.0878730267946</v>
      </c>
      <c r="N1416" s="12">
        <f>H1416 * Dashboard!$I$14 * Dashboard!$I$15 * (Dashboard!$D$12 / 365) * 'Lookups and Calculations'!$F$12</f>
        <v>0</v>
      </c>
    </row>
    <row r="1417" spans="1:14" x14ac:dyDescent="0.35">
      <c r="A1417" s="2">
        <v>1416</v>
      </c>
      <c r="B1417" s="11">
        <v>0.45221598873915358</v>
      </c>
      <c r="C1417" s="11">
        <v>1.5992498689169036E-3</v>
      </c>
      <c r="D1417" s="3">
        <f>B1417*Dashboard!$D$11*Dashboard!$D$10*SQRT(Dashboard!$D$12/365)</f>
        <v>112276.98456019969</v>
      </c>
      <c r="E1417" s="3">
        <f>IF(Dashboard!$I$3,C1417*Dashboard!$E$11*Dashboard!$E$10*SQRT(Dashboard!$D$12/365),0)</f>
        <v>794.12916531731673</v>
      </c>
      <c r="F1417" s="3">
        <f>D1417+IF(Dashboard!$I$3,E1417,0)</f>
        <v>113071.113725517</v>
      </c>
      <c r="G1417" s="3">
        <f>IF(Dashboard!$I$4, ('Lookups and Calculations'!$F$9) / (1 - 'Lookups and Calculations'!$F$10), 'Lookups and Calculations'!$F$9)</f>
        <v>1951878.888340465</v>
      </c>
      <c r="H1417" s="12">
        <f t="shared" si="44"/>
        <v>0</v>
      </c>
      <c r="I1417" s="12">
        <f t="shared" si="45"/>
        <v>0</v>
      </c>
      <c r="J1417" s="13">
        <f>(1 - Dashboard!$I$9) * H1417 * Dashboard!$I$8 * 'Lookups and Calculations'!$F$12</f>
        <v>0</v>
      </c>
      <c r="K1417" s="12">
        <f>(1 - Dashboard!$I$11) * I1417 * Dashboard!$I$10 * 'Lookups and Calculations'!$F$12</f>
        <v>0</v>
      </c>
      <c r="L1417" s="12">
        <f>(H1417 - I1417) * Dashboard!$I$13 * (Dashboard!$D$12 / 365) * 'Lookups and Calculations'!$F$12</f>
        <v>0</v>
      </c>
      <c r="M1417" s="3">
        <f>(G1417*2) * Dashboard!$I$13 * (Dashboard!$D$12 / 365) * 'Lookups and Calculations'!$F$12</f>
        <v>1602.0878730267946</v>
      </c>
      <c r="N1417" s="12">
        <f>H1417 * Dashboard!$I$14 * Dashboard!$I$15 * (Dashboard!$D$12 / 365) * 'Lookups and Calculations'!$F$12</f>
        <v>0</v>
      </c>
    </row>
    <row r="1418" spans="1:14" x14ac:dyDescent="0.35">
      <c r="A1418" s="2">
        <v>1417</v>
      </c>
      <c r="B1418" s="11">
        <v>1.4845808154521258</v>
      </c>
      <c r="C1418" s="11">
        <v>1.0352031152251364</v>
      </c>
      <c r="D1418" s="3">
        <f>B1418*Dashboard!$D$11*Dashboard!$D$10*SQRT(Dashboard!$D$12/365)</f>
        <v>368594.34749228536</v>
      </c>
      <c r="E1418" s="3">
        <f>IF(Dashboard!$I$3,C1418*Dashboard!$E$11*Dashboard!$E$10*SQRT(Dashboard!$D$12/365),0)</f>
        <v>514044.11643590312</v>
      </c>
      <c r="F1418" s="3">
        <f>D1418+IF(Dashboard!$I$3,E1418,0)</f>
        <v>882638.46392818843</v>
      </c>
      <c r="G1418" s="3">
        <f>IF(Dashboard!$I$4, ('Lookups and Calculations'!$F$9) / (1 - 'Lookups and Calculations'!$F$10), 'Lookups and Calculations'!$F$9)</f>
        <v>1951878.888340465</v>
      </c>
      <c r="H1418" s="12">
        <f t="shared" si="44"/>
        <v>0</v>
      </c>
      <c r="I1418" s="12">
        <f t="shared" si="45"/>
        <v>0</v>
      </c>
      <c r="J1418" s="13">
        <f>(1 - Dashboard!$I$9) * H1418 * Dashboard!$I$8 * 'Lookups and Calculations'!$F$12</f>
        <v>0</v>
      </c>
      <c r="K1418" s="12">
        <f>(1 - Dashboard!$I$11) * I1418 * Dashboard!$I$10 * 'Lookups and Calculations'!$F$12</f>
        <v>0</v>
      </c>
      <c r="L1418" s="12">
        <f>(H1418 - I1418) * Dashboard!$I$13 * (Dashboard!$D$12 / 365) * 'Lookups and Calculations'!$F$12</f>
        <v>0</v>
      </c>
      <c r="M1418" s="3">
        <f>(G1418*2) * Dashboard!$I$13 * (Dashboard!$D$12 / 365) * 'Lookups and Calculations'!$F$12</f>
        <v>1602.0878730267946</v>
      </c>
      <c r="N1418" s="12">
        <f>H1418 * Dashboard!$I$14 * Dashboard!$I$15 * (Dashboard!$D$12 / 365) * 'Lookups and Calculations'!$F$12</f>
        <v>0</v>
      </c>
    </row>
    <row r="1419" spans="1:14" x14ac:dyDescent="0.35">
      <c r="A1419" s="2">
        <v>1418</v>
      </c>
      <c r="B1419" s="11">
        <v>0.38845299746721035</v>
      </c>
      <c r="C1419" s="11">
        <v>-2.2227562212357421</v>
      </c>
      <c r="D1419" s="3">
        <f>B1419*Dashboard!$D$11*Dashboard!$D$10*SQRT(Dashboard!$D$12/365)</f>
        <v>96445.796444731182</v>
      </c>
      <c r="E1419" s="3">
        <f>IF(Dashboard!$I$3,C1419*Dashboard!$E$11*Dashboard!$E$10*SQRT(Dashboard!$D$12/365),0)</f>
        <v>-1103739.6825733487</v>
      </c>
      <c r="F1419" s="3">
        <f>D1419+IF(Dashboard!$I$3,E1419,0)</f>
        <v>-1007293.8861286176</v>
      </c>
      <c r="G1419" s="3">
        <f>IF(Dashboard!$I$4, ('Lookups and Calculations'!$F$9) / (1 - 'Lookups and Calculations'!$F$10), 'Lookups and Calculations'!$F$9)</f>
        <v>1951878.888340465</v>
      </c>
      <c r="H1419" s="12">
        <f t="shared" si="44"/>
        <v>0</v>
      </c>
      <c r="I1419" s="12">
        <f t="shared" si="45"/>
        <v>0</v>
      </c>
      <c r="J1419" s="13">
        <f>(1 - Dashboard!$I$9) * H1419 * Dashboard!$I$8 * 'Lookups and Calculations'!$F$12</f>
        <v>0</v>
      </c>
      <c r="K1419" s="12">
        <f>(1 - Dashboard!$I$11) * I1419 * Dashboard!$I$10 * 'Lookups and Calculations'!$F$12</f>
        <v>0</v>
      </c>
      <c r="L1419" s="12">
        <f>(H1419 - I1419) * Dashboard!$I$13 * (Dashboard!$D$12 / 365) * 'Lookups and Calculations'!$F$12</f>
        <v>0</v>
      </c>
      <c r="M1419" s="3">
        <f>(G1419*2) * Dashboard!$I$13 * (Dashboard!$D$12 / 365) * 'Lookups and Calculations'!$F$12</f>
        <v>1602.0878730267946</v>
      </c>
      <c r="N1419" s="12">
        <f>H1419 * Dashboard!$I$14 * Dashboard!$I$15 * (Dashboard!$D$12 / 365) * 'Lookups and Calculations'!$F$12</f>
        <v>0</v>
      </c>
    </row>
    <row r="1420" spans="1:14" x14ac:dyDescent="0.35">
      <c r="A1420" s="2">
        <v>1419</v>
      </c>
      <c r="B1420" s="11">
        <v>-0.47931479051071085</v>
      </c>
      <c r="C1420" s="11">
        <v>-0.91803167075363801</v>
      </c>
      <c r="D1420" s="3">
        <f>B1420*Dashboard!$D$11*Dashboard!$D$10*SQRT(Dashboard!$D$12/365)</f>
        <v>-119005.1229362624</v>
      </c>
      <c r="E1420" s="3">
        <f>IF(Dashboard!$I$3,C1420*Dashboard!$E$11*Dashboard!$E$10*SQRT(Dashboard!$D$12/365),0)</f>
        <v>-455861.04998350871</v>
      </c>
      <c r="F1420" s="3">
        <f>D1420+IF(Dashboard!$I$3,E1420,0)</f>
        <v>-574866.17291977117</v>
      </c>
      <c r="G1420" s="3">
        <f>IF(Dashboard!$I$4, ('Lookups and Calculations'!$F$9) / (1 - 'Lookups and Calculations'!$F$10), 'Lookups and Calculations'!$F$9)</f>
        <v>1951878.888340465</v>
      </c>
      <c r="H1420" s="12">
        <f t="shared" si="44"/>
        <v>0</v>
      </c>
      <c r="I1420" s="12">
        <f t="shared" si="45"/>
        <v>0</v>
      </c>
      <c r="J1420" s="13">
        <f>(1 - Dashboard!$I$9) * H1420 * Dashboard!$I$8 * 'Lookups and Calculations'!$F$12</f>
        <v>0</v>
      </c>
      <c r="K1420" s="12">
        <f>(1 - Dashboard!$I$11) * I1420 * Dashboard!$I$10 * 'Lookups and Calculations'!$F$12</f>
        <v>0</v>
      </c>
      <c r="L1420" s="12">
        <f>(H1420 - I1420) * Dashboard!$I$13 * (Dashboard!$D$12 / 365) * 'Lookups and Calculations'!$F$12</f>
        <v>0</v>
      </c>
      <c r="M1420" s="3">
        <f>(G1420*2) * Dashboard!$I$13 * (Dashboard!$D$12 / 365) * 'Lookups and Calculations'!$F$12</f>
        <v>1602.0878730267946</v>
      </c>
      <c r="N1420" s="12">
        <f>H1420 * Dashboard!$I$14 * Dashboard!$I$15 * (Dashboard!$D$12 / 365) * 'Lookups and Calculations'!$F$12</f>
        <v>0</v>
      </c>
    </row>
    <row r="1421" spans="1:14" x14ac:dyDescent="0.35">
      <c r="A1421" s="2">
        <v>1420</v>
      </c>
      <c r="B1421" s="11">
        <v>-9.6737761164017805E-2</v>
      </c>
      <c r="C1421" s="11">
        <v>-0.16371920030201023</v>
      </c>
      <c r="D1421" s="3">
        <f>B1421*Dashboard!$D$11*Dashboard!$D$10*SQRT(Dashboard!$D$12/365)</f>
        <v>-24018.222236865178</v>
      </c>
      <c r="E1421" s="3">
        <f>IF(Dashboard!$I$3,C1421*Dashboard!$E$11*Dashboard!$E$10*SQRT(Dashboard!$D$12/365),0)</f>
        <v>-81296.984548328561</v>
      </c>
      <c r="F1421" s="3">
        <f>D1421+IF(Dashboard!$I$3,E1421,0)</f>
        <v>-105315.20678519373</v>
      </c>
      <c r="G1421" s="3">
        <f>IF(Dashboard!$I$4, ('Lookups and Calculations'!$F$9) / (1 - 'Lookups and Calculations'!$F$10), 'Lookups and Calculations'!$F$9)</f>
        <v>1951878.888340465</v>
      </c>
      <c r="H1421" s="12">
        <f t="shared" si="44"/>
        <v>0</v>
      </c>
      <c r="I1421" s="12">
        <f t="shared" si="45"/>
        <v>0</v>
      </c>
      <c r="J1421" s="13">
        <f>(1 - Dashboard!$I$9) * H1421 * Dashboard!$I$8 * 'Lookups and Calculations'!$F$12</f>
        <v>0</v>
      </c>
      <c r="K1421" s="12">
        <f>(1 - Dashboard!$I$11) * I1421 * Dashboard!$I$10 * 'Lookups and Calculations'!$F$12</f>
        <v>0</v>
      </c>
      <c r="L1421" s="12">
        <f>(H1421 - I1421) * Dashboard!$I$13 * (Dashboard!$D$12 / 365) * 'Lookups and Calculations'!$F$12</f>
        <v>0</v>
      </c>
      <c r="M1421" s="3">
        <f>(G1421*2) * Dashboard!$I$13 * (Dashboard!$D$12 / 365) * 'Lookups and Calculations'!$F$12</f>
        <v>1602.0878730267946</v>
      </c>
      <c r="N1421" s="12">
        <f>H1421 * Dashboard!$I$14 * Dashboard!$I$15 * (Dashboard!$D$12 / 365) * 'Lookups and Calculations'!$F$12</f>
        <v>0</v>
      </c>
    </row>
    <row r="1422" spans="1:14" x14ac:dyDescent="0.35">
      <c r="A1422" s="2">
        <v>1421</v>
      </c>
      <c r="B1422" s="11">
        <v>0.64930014063856001</v>
      </c>
      <c r="C1422" s="11">
        <v>-1.4315339951468846</v>
      </c>
      <c r="D1422" s="3">
        <f>B1422*Dashboard!$D$11*Dashboard!$D$10*SQRT(Dashboard!$D$12/365)</f>
        <v>161209.38595884538</v>
      </c>
      <c r="E1422" s="3">
        <f>IF(Dashboard!$I$3,C1422*Dashboard!$E$11*Dashboard!$E$10*SQRT(Dashboard!$D$12/365),0)</f>
        <v>-710847.57847082114</v>
      </c>
      <c r="F1422" s="3">
        <f>D1422+IF(Dashboard!$I$3,E1422,0)</f>
        <v>-549638.19251197577</v>
      </c>
      <c r="G1422" s="3">
        <f>IF(Dashboard!$I$4, ('Lookups and Calculations'!$F$9) / (1 - 'Lookups and Calculations'!$F$10), 'Lookups and Calculations'!$F$9)</f>
        <v>1951878.888340465</v>
      </c>
      <c r="H1422" s="12">
        <f t="shared" si="44"/>
        <v>0</v>
      </c>
      <c r="I1422" s="12">
        <f t="shared" si="45"/>
        <v>0</v>
      </c>
      <c r="J1422" s="13">
        <f>(1 - Dashboard!$I$9) * H1422 * Dashboard!$I$8 * 'Lookups and Calculations'!$F$12</f>
        <v>0</v>
      </c>
      <c r="K1422" s="12">
        <f>(1 - Dashboard!$I$11) * I1422 * Dashboard!$I$10 * 'Lookups and Calculations'!$F$12</f>
        <v>0</v>
      </c>
      <c r="L1422" s="12">
        <f>(H1422 - I1422) * Dashboard!$I$13 * (Dashboard!$D$12 / 365) * 'Lookups and Calculations'!$F$12</f>
        <v>0</v>
      </c>
      <c r="M1422" s="3">
        <f>(G1422*2) * Dashboard!$I$13 * (Dashboard!$D$12 / 365) * 'Lookups and Calculations'!$F$12</f>
        <v>1602.0878730267946</v>
      </c>
      <c r="N1422" s="12">
        <f>H1422 * Dashboard!$I$14 * Dashboard!$I$15 * (Dashboard!$D$12 / 365) * 'Lookups and Calculations'!$F$12</f>
        <v>0</v>
      </c>
    </row>
    <row r="1423" spans="1:14" x14ac:dyDescent="0.35">
      <c r="A1423" s="2">
        <v>1422</v>
      </c>
      <c r="B1423" s="11">
        <v>-1.0506919828728539E-2</v>
      </c>
      <c r="C1423" s="11">
        <v>-0.23425821009717029</v>
      </c>
      <c r="D1423" s="3">
        <f>B1423*Dashboard!$D$11*Dashboard!$D$10*SQRT(Dashboard!$D$12/365)</f>
        <v>-2608.6766163986167</v>
      </c>
      <c r="E1423" s="3">
        <f>IF(Dashboard!$I$3,C1423*Dashboard!$E$11*Dashboard!$E$10*SQRT(Dashboard!$D$12/365),0)</f>
        <v>-116324.08447792131</v>
      </c>
      <c r="F1423" s="3">
        <f>D1423+IF(Dashboard!$I$3,E1423,0)</f>
        <v>-118932.76109431993</v>
      </c>
      <c r="G1423" s="3">
        <f>IF(Dashboard!$I$4, ('Lookups and Calculations'!$F$9) / (1 - 'Lookups and Calculations'!$F$10), 'Lookups and Calculations'!$F$9)</f>
        <v>1951878.888340465</v>
      </c>
      <c r="H1423" s="12">
        <f t="shared" si="44"/>
        <v>0</v>
      </c>
      <c r="I1423" s="12">
        <f t="shared" si="45"/>
        <v>0</v>
      </c>
      <c r="J1423" s="13">
        <f>(1 - Dashboard!$I$9) * H1423 * Dashboard!$I$8 * 'Lookups and Calculations'!$F$12</f>
        <v>0</v>
      </c>
      <c r="K1423" s="12">
        <f>(1 - Dashboard!$I$11) * I1423 * Dashboard!$I$10 * 'Lookups and Calculations'!$F$12</f>
        <v>0</v>
      </c>
      <c r="L1423" s="12">
        <f>(H1423 - I1423) * Dashboard!$I$13 * (Dashboard!$D$12 / 365) * 'Lookups and Calculations'!$F$12</f>
        <v>0</v>
      </c>
      <c r="M1423" s="3">
        <f>(G1423*2) * Dashboard!$I$13 * (Dashboard!$D$12 / 365) * 'Lookups and Calculations'!$F$12</f>
        <v>1602.0878730267946</v>
      </c>
      <c r="N1423" s="12">
        <f>H1423 * Dashboard!$I$14 * Dashboard!$I$15 * (Dashboard!$D$12 / 365) * 'Lookups and Calculations'!$F$12</f>
        <v>0</v>
      </c>
    </row>
    <row r="1424" spans="1:14" x14ac:dyDescent="0.35">
      <c r="A1424" s="2">
        <v>1423</v>
      </c>
      <c r="B1424" s="11">
        <v>1.0294290829212283</v>
      </c>
      <c r="C1424" s="11">
        <v>1.5203957919691888</v>
      </c>
      <c r="D1424" s="3">
        <f>B1424*Dashboard!$D$11*Dashboard!$D$10*SQRT(Dashboard!$D$12/365)</f>
        <v>255588.47127724314</v>
      </c>
      <c r="E1424" s="3">
        <f>IF(Dashboard!$I$3,C1424*Dashboard!$E$11*Dashboard!$E$10*SQRT(Dashboard!$D$12/365),0)</f>
        <v>754973.10626397701</v>
      </c>
      <c r="F1424" s="3">
        <f>D1424+IF(Dashboard!$I$3,E1424,0)</f>
        <v>1010561.5775412201</v>
      </c>
      <c r="G1424" s="3">
        <f>IF(Dashboard!$I$4, ('Lookups and Calculations'!$F$9) / (1 - 'Lookups and Calculations'!$F$10), 'Lookups and Calculations'!$F$9)</f>
        <v>1951878.888340465</v>
      </c>
      <c r="H1424" s="12">
        <f t="shared" si="44"/>
        <v>0</v>
      </c>
      <c r="I1424" s="12">
        <f t="shared" si="45"/>
        <v>0</v>
      </c>
      <c r="J1424" s="13">
        <f>(1 - Dashboard!$I$9) * H1424 * Dashboard!$I$8 * 'Lookups and Calculations'!$F$12</f>
        <v>0</v>
      </c>
      <c r="K1424" s="12">
        <f>(1 - Dashboard!$I$11) * I1424 * Dashboard!$I$10 * 'Lookups and Calculations'!$F$12</f>
        <v>0</v>
      </c>
      <c r="L1424" s="12">
        <f>(H1424 - I1424) * Dashboard!$I$13 * (Dashboard!$D$12 / 365) * 'Lookups and Calculations'!$F$12</f>
        <v>0</v>
      </c>
      <c r="M1424" s="3">
        <f>(G1424*2) * Dashboard!$I$13 * (Dashboard!$D$12 / 365) * 'Lookups and Calculations'!$F$12</f>
        <v>1602.0878730267946</v>
      </c>
      <c r="N1424" s="12">
        <f>H1424 * Dashboard!$I$14 * Dashboard!$I$15 * (Dashboard!$D$12 / 365) * 'Lookups and Calculations'!$F$12</f>
        <v>0</v>
      </c>
    </row>
    <row r="1425" spans="1:14" x14ac:dyDescent="0.35">
      <c r="A1425" s="2">
        <v>1424</v>
      </c>
      <c r="B1425" s="11">
        <v>0.33179066236038984</v>
      </c>
      <c r="C1425" s="11">
        <v>-1.1978678302497243</v>
      </c>
      <c r="D1425" s="3">
        <f>B1425*Dashboard!$D$11*Dashboard!$D$10*SQRT(Dashboard!$D$12/365)</f>
        <v>82377.571785821594</v>
      </c>
      <c r="E1425" s="3">
        <f>IF(Dashboard!$I$3,C1425*Dashboard!$E$11*Dashboard!$E$10*SQRT(Dashboard!$D$12/365),0)</f>
        <v>-594817.48204920813</v>
      </c>
      <c r="F1425" s="3">
        <f>D1425+IF(Dashboard!$I$3,E1425,0)</f>
        <v>-512439.91026338656</v>
      </c>
      <c r="G1425" s="3">
        <f>IF(Dashboard!$I$4, ('Lookups and Calculations'!$F$9) / (1 - 'Lookups and Calculations'!$F$10), 'Lookups and Calculations'!$F$9)</f>
        <v>1951878.888340465</v>
      </c>
      <c r="H1425" s="12">
        <f t="shared" si="44"/>
        <v>0</v>
      </c>
      <c r="I1425" s="12">
        <f t="shared" si="45"/>
        <v>0</v>
      </c>
      <c r="J1425" s="13">
        <f>(1 - Dashboard!$I$9) * H1425 * Dashboard!$I$8 * 'Lookups and Calculations'!$F$12</f>
        <v>0</v>
      </c>
      <c r="K1425" s="12">
        <f>(1 - Dashboard!$I$11) * I1425 * Dashboard!$I$10 * 'Lookups and Calculations'!$F$12</f>
        <v>0</v>
      </c>
      <c r="L1425" s="12">
        <f>(H1425 - I1425) * Dashboard!$I$13 * (Dashboard!$D$12 / 365) * 'Lookups and Calculations'!$F$12</f>
        <v>0</v>
      </c>
      <c r="M1425" s="3">
        <f>(G1425*2) * Dashboard!$I$13 * (Dashboard!$D$12 / 365) * 'Lookups and Calculations'!$F$12</f>
        <v>1602.0878730267946</v>
      </c>
      <c r="N1425" s="12">
        <f>H1425 * Dashboard!$I$14 * Dashboard!$I$15 * (Dashboard!$D$12 / 365) * 'Lookups and Calculations'!$F$12</f>
        <v>0</v>
      </c>
    </row>
    <row r="1426" spans="1:14" x14ac:dyDescent="0.35">
      <c r="A1426" s="2">
        <v>1425</v>
      </c>
      <c r="B1426" s="11">
        <v>0.36460785181897704</v>
      </c>
      <c r="C1426" s="11">
        <v>-1.6512412771914113</v>
      </c>
      <c r="D1426" s="3">
        <f>B1426*Dashboard!$D$11*Dashboard!$D$10*SQRT(Dashboard!$D$12/365)</f>
        <v>90525.481558813481</v>
      </c>
      <c r="E1426" s="3">
        <f>IF(Dashboard!$I$3,C1426*Dashboard!$E$11*Dashboard!$E$10*SQRT(Dashboard!$D$12/365),0)</f>
        <v>-819946.20270414418</v>
      </c>
      <c r="F1426" s="3">
        <f>D1426+IF(Dashboard!$I$3,E1426,0)</f>
        <v>-729420.7211453307</v>
      </c>
      <c r="G1426" s="3">
        <f>IF(Dashboard!$I$4, ('Lookups and Calculations'!$F$9) / (1 - 'Lookups and Calculations'!$F$10), 'Lookups and Calculations'!$F$9)</f>
        <v>1951878.888340465</v>
      </c>
      <c r="H1426" s="12">
        <f t="shared" si="44"/>
        <v>0</v>
      </c>
      <c r="I1426" s="12">
        <f t="shared" si="45"/>
        <v>0</v>
      </c>
      <c r="J1426" s="13">
        <f>(1 - Dashboard!$I$9) * H1426 * Dashboard!$I$8 * 'Lookups and Calculations'!$F$12</f>
        <v>0</v>
      </c>
      <c r="K1426" s="12">
        <f>(1 - Dashboard!$I$11) * I1426 * Dashboard!$I$10 * 'Lookups and Calculations'!$F$12</f>
        <v>0</v>
      </c>
      <c r="L1426" s="12">
        <f>(H1426 - I1426) * Dashboard!$I$13 * (Dashboard!$D$12 / 365) * 'Lookups and Calculations'!$F$12</f>
        <v>0</v>
      </c>
      <c r="M1426" s="3">
        <f>(G1426*2) * Dashboard!$I$13 * (Dashboard!$D$12 / 365) * 'Lookups and Calculations'!$F$12</f>
        <v>1602.0878730267946</v>
      </c>
      <c r="N1426" s="12">
        <f>H1426 * Dashboard!$I$14 * Dashboard!$I$15 * (Dashboard!$D$12 / 365) * 'Lookups and Calculations'!$F$12</f>
        <v>0</v>
      </c>
    </row>
    <row r="1427" spans="1:14" x14ac:dyDescent="0.35">
      <c r="A1427" s="2">
        <v>1426</v>
      </c>
      <c r="B1427" s="11">
        <v>-1.6142087801272369</v>
      </c>
      <c r="C1427" s="11">
        <v>0.85578616386054895</v>
      </c>
      <c r="D1427" s="3">
        <f>B1427*Dashboard!$D$11*Dashboard!$D$10*SQRT(Dashboard!$D$12/365)</f>
        <v>-400778.60756008391</v>
      </c>
      <c r="E1427" s="3">
        <f>IF(Dashboard!$I$3,C1427*Dashboard!$E$11*Dashboard!$E$10*SQRT(Dashboard!$D$12/365),0)</f>
        <v>424952.20115725283</v>
      </c>
      <c r="F1427" s="3">
        <f>D1427+IF(Dashboard!$I$3,E1427,0)</f>
        <v>24173.593597168918</v>
      </c>
      <c r="G1427" s="3">
        <f>IF(Dashboard!$I$4, ('Lookups and Calculations'!$F$9) / (1 - 'Lookups and Calculations'!$F$10), 'Lookups and Calculations'!$F$9)</f>
        <v>1951878.888340465</v>
      </c>
      <c r="H1427" s="12">
        <f t="shared" si="44"/>
        <v>0</v>
      </c>
      <c r="I1427" s="12">
        <f t="shared" si="45"/>
        <v>0</v>
      </c>
      <c r="J1427" s="13">
        <f>(1 - Dashboard!$I$9) * H1427 * Dashboard!$I$8 * 'Lookups and Calculations'!$F$12</f>
        <v>0</v>
      </c>
      <c r="K1427" s="12">
        <f>(1 - Dashboard!$I$11) * I1427 * Dashboard!$I$10 * 'Lookups and Calculations'!$F$12</f>
        <v>0</v>
      </c>
      <c r="L1427" s="12">
        <f>(H1427 - I1427) * Dashboard!$I$13 * (Dashboard!$D$12 / 365) * 'Lookups and Calculations'!$F$12</f>
        <v>0</v>
      </c>
      <c r="M1427" s="3">
        <f>(G1427*2) * Dashboard!$I$13 * (Dashboard!$D$12 / 365) * 'Lookups and Calculations'!$F$12</f>
        <v>1602.0878730267946</v>
      </c>
      <c r="N1427" s="12">
        <f>H1427 * Dashboard!$I$14 * Dashboard!$I$15 * (Dashboard!$D$12 / 365) * 'Lookups and Calculations'!$F$12</f>
        <v>0</v>
      </c>
    </row>
    <row r="1428" spans="1:14" x14ac:dyDescent="0.35">
      <c r="A1428" s="2">
        <v>1427</v>
      </c>
      <c r="B1428" s="11">
        <v>1.666257005508033</v>
      </c>
      <c r="C1428" s="11">
        <v>-0.69349538027755231</v>
      </c>
      <c r="D1428" s="3">
        <f>B1428*Dashboard!$D$11*Dashboard!$D$10*SQRT(Dashboard!$D$12/365)</f>
        <v>413701.2329050189</v>
      </c>
      <c r="E1428" s="3">
        <f>IF(Dashboard!$I$3,C1428*Dashboard!$E$11*Dashboard!$E$10*SQRT(Dashboard!$D$12/365),0)</f>
        <v>-344364.51626174449</v>
      </c>
      <c r="F1428" s="3">
        <f>D1428+IF(Dashboard!$I$3,E1428,0)</f>
        <v>69336.716643274412</v>
      </c>
      <c r="G1428" s="3">
        <f>IF(Dashboard!$I$4, ('Lookups and Calculations'!$F$9) / (1 - 'Lookups and Calculations'!$F$10), 'Lookups and Calculations'!$F$9)</f>
        <v>1951878.888340465</v>
      </c>
      <c r="H1428" s="12">
        <f t="shared" si="44"/>
        <v>0</v>
      </c>
      <c r="I1428" s="12">
        <f t="shared" si="45"/>
        <v>0</v>
      </c>
      <c r="J1428" s="13">
        <f>(1 - Dashboard!$I$9) * H1428 * Dashboard!$I$8 * 'Lookups and Calculations'!$F$12</f>
        <v>0</v>
      </c>
      <c r="K1428" s="12">
        <f>(1 - Dashboard!$I$11) * I1428 * Dashboard!$I$10 * 'Lookups and Calculations'!$F$12</f>
        <v>0</v>
      </c>
      <c r="L1428" s="12">
        <f>(H1428 - I1428) * Dashboard!$I$13 * (Dashboard!$D$12 / 365) * 'Lookups and Calculations'!$F$12</f>
        <v>0</v>
      </c>
      <c r="M1428" s="3">
        <f>(G1428*2) * Dashboard!$I$13 * (Dashboard!$D$12 / 365) * 'Lookups and Calculations'!$F$12</f>
        <v>1602.0878730267946</v>
      </c>
      <c r="N1428" s="12">
        <f>H1428 * Dashboard!$I$14 * Dashboard!$I$15 * (Dashboard!$D$12 / 365) * 'Lookups and Calculations'!$F$12</f>
        <v>0</v>
      </c>
    </row>
    <row r="1429" spans="1:14" x14ac:dyDescent="0.35">
      <c r="A1429" s="2">
        <v>1428</v>
      </c>
      <c r="B1429" s="11">
        <v>-0.3948569528162662</v>
      </c>
      <c r="C1429" s="11">
        <v>0.10711392424864837</v>
      </c>
      <c r="D1429" s="3">
        <f>B1429*Dashboard!$D$11*Dashboard!$D$10*SQRT(Dashboard!$D$12/365)</f>
        <v>-98035.781791898771</v>
      </c>
      <c r="E1429" s="3">
        <f>IF(Dashboard!$I$3,C1429*Dashboard!$E$11*Dashboard!$E$10*SQRT(Dashboard!$D$12/365),0)</f>
        <v>53188.868675693622</v>
      </c>
      <c r="F1429" s="3">
        <f>D1429+IF(Dashboard!$I$3,E1429,0)</f>
        <v>-44846.913116205149</v>
      </c>
      <c r="G1429" s="3">
        <f>IF(Dashboard!$I$4, ('Lookups and Calculations'!$F$9) / (1 - 'Lookups and Calculations'!$F$10), 'Lookups and Calculations'!$F$9)</f>
        <v>1951878.888340465</v>
      </c>
      <c r="H1429" s="12">
        <f t="shared" si="44"/>
        <v>0</v>
      </c>
      <c r="I1429" s="12">
        <f t="shared" si="45"/>
        <v>0</v>
      </c>
      <c r="J1429" s="13">
        <f>(1 - Dashboard!$I$9) * H1429 * Dashboard!$I$8 * 'Lookups and Calculations'!$F$12</f>
        <v>0</v>
      </c>
      <c r="K1429" s="12">
        <f>(1 - Dashboard!$I$11) * I1429 * Dashboard!$I$10 * 'Lookups and Calculations'!$F$12</f>
        <v>0</v>
      </c>
      <c r="L1429" s="12">
        <f>(H1429 - I1429) * Dashboard!$I$13 * (Dashboard!$D$12 / 365) * 'Lookups and Calculations'!$F$12</f>
        <v>0</v>
      </c>
      <c r="M1429" s="3">
        <f>(G1429*2) * Dashboard!$I$13 * (Dashboard!$D$12 / 365) * 'Lookups and Calculations'!$F$12</f>
        <v>1602.0878730267946</v>
      </c>
      <c r="N1429" s="12">
        <f>H1429 * Dashboard!$I$14 * Dashboard!$I$15 * (Dashboard!$D$12 / 365) * 'Lookups and Calculations'!$F$12</f>
        <v>0</v>
      </c>
    </row>
    <row r="1430" spans="1:14" x14ac:dyDescent="0.35">
      <c r="A1430" s="2">
        <v>1429</v>
      </c>
      <c r="B1430" s="11">
        <v>-1.1225324037829136</v>
      </c>
      <c r="C1430" s="11">
        <v>0.75117267572999402</v>
      </c>
      <c r="D1430" s="3">
        <f>B1430*Dashboard!$D$11*Dashboard!$D$10*SQRT(Dashboard!$D$12/365)</f>
        <v>-278704.3282553131</v>
      </c>
      <c r="E1430" s="3">
        <f>IF(Dashboard!$I$3,C1430*Dashboard!$E$11*Dashboard!$E$10*SQRT(Dashboard!$D$12/365),0)</f>
        <v>373004.95787480415</v>
      </c>
      <c r="F1430" s="3">
        <f>D1430+IF(Dashboard!$I$3,E1430,0)</f>
        <v>94300.629619491054</v>
      </c>
      <c r="G1430" s="3">
        <f>IF(Dashboard!$I$4, ('Lookups and Calculations'!$F$9) / (1 - 'Lookups and Calculations'!$F$10), 'Lookups and Calculations'!$F$9)</f>
        <v>1951878.888340465</v>
      </c>
      <c r="H1430" s="12">
        <f t="shared" si="44"/>
        <v>0</v>
      </c>
      <c r="I1430" s="12">
        <f t="shared" si="45"/>
        <v>0</v>
      </c>
      <c r="J1430" s="13">
        <f>(1 - Dashboard!$I$9) * H1430 * Dashboard!$I$8 * 'Lookups and Calculations'!$F$12</f>
        <v>0</v>
      </c>
      <c r="K1430" s="12">
        <f>(1 - Dashboard!$I$11) * I1430 * Dashboard!$I$10 * 'Lookups and Calculations'!$F$12</f>
        <v>0</v>
      </c>
      <c r="L1430" s="12">
        <f>(H1430 - I1430) * Dashboard!$I$13 * (Dashboard!$D$12 / 365) * 'Lookups and Calculations'!$F$12</f>
        <v>0</v>
      </c>
      <c r="M1430" s="3">
        <f>(G1430*2) * Dashboard!$I$13 * (Dashboard!$D$12 / 365) * 'Lookups and Calculations'!$F$12</f>
        <v>1602.0878730267946</v>
      </c>
      <c r="N1430" s="12">
        <f>H1430 * Dashboard!$I$14 * Dashboard!$I$15 * (Dashboard!$D$12 / 365) * 'Lookups and Calculations'!$F$12</f>
        <v>0</v>
      </c>
    </row>
    <row r="1431" spans="1:14" x14ac:dyDescent="0.35">
      <c r="A1431" s="2">
        <v>1430</v>
      </c>
      <c r="B1431" s="11">
        <v>0.87890625050895321</v>
      </c>
      <c r="C1431" s="11">
        <v>-0.69887201940817545</v>
      </c>
      <c r="D1431" s="3">
        <f>B1431*Dashboard!$D$11*Dashboard!$D$10*SQRT(Dashboard!$D$12/365)</f>
        <v>218216.39653519128</v>
      </c>
      <c r="E1431" s="3">
        <f>IF(Dashboard!$I$3,C1431*Dashboard!$E$11*Dashboard!$E$10*SQRT(Dashboard!$D$12/365),0)</f>
        <v>-347034.35918498063</v>
      </c>
      <c r="F1431" s="3">
        <f>D1431+IF(Dashboard!$I$3,E1431,0)</f>
        <v>-128817.96264978935</v>
      </c>
      <c r="G1431" s="3">
        <f>IF(Dashboard!$I$4, ('Lookups and Calculations'!$F$9) / (1 - 'Lookups and Calculations'!$F$10), 'Lookups and Calculations'!$F$9)</f>
        <v>1951878.888340465</v>
      </c>
      <c r="H1431" s="12">
        <f t="shared" si="44"/>
        <v>0</v>
      </c>
      <c r="I1431" s="12">
        <f t="shared" si="45"/>
        <v>0</v>
      </c>
      <c r="J1431" s="13">
        <f>(1 - Dashboard!$I$9) * H1431 * Dashboard!$I$8 * 'Lookups and Calculations'!$F$12</f>
        <v>0</v>
      </c>
      <c r="K1431" s="12">
        <f>(1 - Dashboard!$I$11) * I1431 * Dashboard!$I$10 * 'Lookups and Calculations'!$F$12</f>
        <v>0</v>
      </c>
      <c r="L1431" s="12">
        <f>(H1431 - I1431) * Dashboard!$I$13 * (Dashboard!$D$12 / 365) * 'Lookups and Calculations'!$F$12</f>
        <v>0</v>
      </c>
      <c r="M1431" s="3">
        <f>(G1431*2) * Dashboard!$I$13 * (Dashboard!$D$12 / 365) * 'Lookups and Calculations'!$F$12</f>
        <v>1602.0878730267946</v>
      </c>
      <c r="N1431" s="12">
        <f>H1431 * Dashboard!$I$14 * Dashboard!$I$15 * (Dashboard!$D$12 / 365) * 'Lookups and Calculations'!$F$12</f>
        <v>0</v>
      </c>
    </row>
    <row r="1432" spans="1:14" x14ac:dyDescent="0.35">
      <c r="A1432" s="2">
        <v>1431</v>
      </c>
      <c r="B1432" s="11">
        <v>-2.3811737224244283</v>
      </c>
      <c r="C1432" s="11">
        <v>-0.10075227352506215</v>
      </c>
      <c r="D1432" s="3">
        <f>B1432*Dashboard!$D$11*Dashboard!$D$10*SQRT(Dashboard!$D$12/365)</f>
        <v>-591202.0183391032</v>
      </c>
      <c r="E1432" s="3">
        <f>IF(Dashboard!$I$3,C1432*Dashboard!$E$11*Dashboard!$E$10*SQRT(Dashboard!$D$12/365),0)</f>
        <v>-50029.904915650739</v>
      </c>
      <c r="F1432" s="3">
        <f>D1432+IF(Dashboard!$I$3,E1432,0)</f>
        <v>-641231.92325475393</v>
      </c>
      <c r="G1432" s="3">
        <f>IF(Dashboard!$I$4, ('Lookups and Calculations'!$F$9) / (1 - 'Lookups and Calculations'!$F$10), 'Lookups and Calculations'!$F$9)</f>
        <v>1951878.888340465</v>
      </c>
      <c r="H1432" s="12">
        <f t="shared" si="44"/>
        <v>0</v>
      </c>
      <c r="I1432" s="12">
        <f t="shared" si="45"/>
        <v>0</v>
      </c>
      <c r="J1432" s="13">
        <f>(1 - Dashboard!$I$9) * H1432 * Dashboard!$I$8 * 'Lookups and Calculations'!$F$12</f>
        <v>0</v>
      </c>
      <c r="K1432" s="12">
        <f>(1 - Dashboard!$I$11) * I1432 * Dashboard!$I$10 * 'Lookups and Calculations'!$F$12</f>
        <v>0</v>
      </c>
      <c r="L1432" s="12">
        <f>(H1432 - I1432) * Dashboard!$I$13 * (Dashboard!$D$12 / 365) * 'Lookups and Calculations'!$F$12</f>
        <v>0</v>
      </c>
      <c r="M1432" s="3">
        <f>(G1432*2) * Dashboard!$I$13 * (Dashboard!$D$12 / 365) * 'Lookups and Calculations'!$F$12</f>
        <v>1602.0878730267946</v>
      </c>
      <c r="N1432" s="12">
        <f>H1432 * Dashboard!$I$14 * Dashboard!$I$15 * (Dashboard!$D$12 / 365) * 'Lookups and Calculations'!$F$12</f>
        <v>0</v>
      </c>
    </row>
    <row r="1433" spans="1:14" x14ac:dyDescent="0.35">
      <c r="A1433" s="2">
        <v>1432</v>
      </c>
      <c r="B1433" s="11">
        <v>-1.7159026999434992</v>
      </c>
      <c r="C1433" s="11">
        <v>1.4056689069312793</v>
      </c>
      <c r="D1433" s="3">
        <f>B1433*Dashboard!$D$11*Dashboard!$D$10*SQRT(Dashboard!$D$12/365)</f>
        <v>-426027.35362258257</v>
      </c>
      <c r="E1433" s="3">
        <f>IF(Dashboard!$I$3,C1433*Dashboard!$E$11*Dashboard!$E$10*SQRT(Dashboard!$D$12/365),0)</f>
        <v>698003.91888094856</v>
      </c>
      <c r="F1433" s="3">
        <f>D1433+IF(Dashboard!$I$3,E1433,0)</f>
        <v>271976.565258366</v>
      </c>
      <c r="G1433" s="3">
        <f>IF(Dashboard!$I$4, ('Lookups and Calculations'!$F$9) / (1 - 'Lookups and Calculations'!$F$10), 'Lookups and Calculations'!$F$9)</f>
        <v>1951878.888340465</v>
      </c>
      <c r="H1433" s="12">
        <f t="shared" si="44"/>
        <v>0</v>
      </c>
      <c r="I1433" s="12">
        <f t="shared" si="45"/>
        <v>0</v>
      </c>
      <c r="J1433" s="13">
        <f>(1 - Dashboard!$I$9) * H1433 * Dashboard!$I$8 * 'Lookups and Calculations'!$F$12</f>
        <v>0</v>
      </c>
      <c r="K1433" s="12">
        <f>(1 - Dashboard!$I$11) * I1433 * Dashboard!$I$10 * 'Lookups and Calculations'!$F$12</f>
        <v>0</v>
      </c>
      <c r="L1433" s="12">
        <f>(H1433 - I1433) * Dashboard!$I$13 * (Dashboard!$D$12 / 365) * 'Lookups and Calculations'!$F$12</f>
        <v>0</v>
      </c>
      <c r="M1433" s="3">
        <f>(G1433*2) * Dashboard!$I$13 * (Dashboard!$D$12 / 365) * 'Lookups and Calculations'!$F$12</f>
        <v>1602.0878730267946</v>
      </c>
      <c r="N1433" s="12">
        <f>H1433 * Dashboard!$I$14 * Dashboard!$I$15 * (Dashboard!$D$12 / 365) * 'Lookups and Calculations'!$F$12</f>
        <v>0</v>
      </c>
    </row>
    <row r="1434" spans="1:14" x14ac:dyDescent="0.35">
      <c r="A1434" s="2">
        <v>1433</v>
      </c>
      <c r="B1434" s="11">
        <v>-1.3008880118954897</v>
      </c>
      <c r="C1434" s="11">
        <v>-1.3930584585818873</v>
      </c>
      <c r="D1434" s="3">
        <f>B1434*Dashboard!$D$11*Dashboard!$D$10*SQRT(Dashboard!$D$12/365)</f>
        <v>-322986.77371708036</v>
      </c>
      <c r="E1434" s="3">
        <f>IF(Dashboard!$I$3,C1434*Dashboard!$E$11*Dashboard!$E$10*SQRT(Dashboard!$D$12/365),0)</f>
        <v>-691742.03009382461</v>
      </c>
      <c r="F1434" s="3">
        <f>D1434+IF(Dashboard!$I$3,E1434,0)</f>
        <v>-1014728.803810905</v>
      </c>
      <c r="G1434" s="3">
        <f>IF(Dashboard!$I$4, ('Lookups and Calculations'!$F$9) / (1 - 'Lookups and Calculations'!$F$10), 'Lookups and Calculations'!$F$9)</f>
        <v>1951878.888340465</v>
      </c>
      <c r="H1434" s="12">
        <f t="shared" si="44"/>
        <v>0</v>
      </c>
      <c r="I1434" s="12">
        <f t="shared" si="45"/>
        <v>0</v>
      </c>
      <c r="J1434" s="13">
        <f>(1 - Dashboard!$I$9) * H1434 * Dashboard!$I$8 * 'Lookups and Calculations'!$F$12</f>
        <v>0</v>
      </c>
      <c r="K1434" s="12">
        <f>(1 - Dashboard!$I$11) * I1434 * Dashboard!$I$10 * 'Lookups and Calculations'!$F$12</f>
        <v>0</v>
      </c>
      <c r="L1434" s="12">
        <f>(H1434 - I1434) * Dashboard!$I$13 * (Dashboard!$D$12 / 365) * 'Lookups and Calculations'!$F$12</f>
        <v>0</v>
      </c>
      <c r="M1434" s="3">
        <f>(G1434*2) * Dashboard!$I$13 * (Dashboard!$D$12 / 365) * 'Lookups and Calculations'!$F$12</f>
        <v>1602.0878730267946</v>
      </c>
      <c r="N1434" s="12">
        <f>H1434 * Dashboard!$I$14 * Dashboard!$I$15 * (Dashboard!$D$12 / 365) * 'Lookups and Calculations'!$F$12</f>
        <v>0</v>
      </c>
    </row>
    <row r="1435" spans="1:14" x14ac:dyDescent="0.35">
      <c r="A1435" s="2">
        <v>1434</v>
      </c>
      <c r="B1435" s="11">
        <v>0.73670278163880787</v>
      </c>
      <c r="C1435" s="11">
        <v>-0.78854096904586068</v>
      </c>
      <c r="D1435" s="3">
        <f>B1435*Dashboard!$D$11*Dashboard!$D$10*SQRT(Dashboard!$D$12/365)</f>
        <v>182909.86807020658</v>
      </c>
      <c r="E1435" s="3">
        <f>IF(Dashboard!$I$3,C1435*Dashboard!$E$11*Dashboard!$E$10*SQRT(Dashboard!$D$12/365),0)</f>
        <v>-391560.68963194313</v>
      </c>
      <c r="F1435" s="3">
        <f>D1435+IF(Dashboard!$I$3,E1435,0)</f>
        <v>-208650.82156173655</v>
      </c>
      <c r="G1435" s="3">
        <f>IF(Dashboard!$I$4, ('Lookups and Calculations'!$F$9) / (1 - 'Lookups and Calculations'!$F$10), 'Lookups and Calculations'!$F$9)</f>
        <v>1951878.888340465</v>
      </c>
      <c r="H1435" s="12">
        <f t="shared" si="44"/>
        <v>0</v>
      </c>
      <c r="I1435" s="12">
        <f t="shared" si="45"/>
        <v>0</v>
      </c>
      <c r="J1435" s="13">
        <f>(1 - Dashboard!$I$9) * H1435 * Dashboard!$I$8 * 'Lookups and Calculations'!$F$12</f>
        <v>0</v>
      </c>
      <c r="K1435" s="12">
        <f>(1 - Dashboard!$I$11) * I1435 * Dashboard!$I$10 * 'Lookups and Calculations'!$F$12</f>
        <v>0</v>
      </c>
      <c r="L1435" s="12">
        <f>(H1435 - I1435) * Dashboard!$I$13 * (Dashboard!$D$12 / 365) * 'Lookups and Calculations'!$F$12</f>
        <v>0</v>
      </c>
      <c r="M1435" s="3">
        <f>(G1435*2) * Dashboard!$I$13 * (Dashboard!$D$12 / 365) * 'Lookups and Calculations'!$F$12</f>
        <v>1602.0878730267946</v>
      </c>
      <c r="N1435" s="12">
        <f>H1435 * Dashboard!$I$14 * Dashboard!$I$15 * (Dashboard!$D$12 / 365) * 'Lookups and Calculations'!$F$12</f>
        <v>0</v>
      </c>
    </row>
    <row r="1436" spans="1:14" x14ac:dyDescent="0.35">
      <c r="A1436" s="2">
        <v>1435</v>
      </c>
      <c r="B1436" s="11">
        <v>-1.7540225328194623</v>
      </c>
      <c r="C1436" s="11">
        <v>-2.1083849909093155</v>
      </c>
      <c r="D1436" s="3">
        <f>B1436*Dashboard!$D$11*Dashboard!$D$10*SQRT(Dashboard!$D$12/365)</f>
        <v>-435491.81307078811</v>
      </c>
      <c r="E1436" s="3">
        <f>IF(Dashboard!$I$3,C1436*Dashboard!$E$11*Dashboard!$E$10*SQRT(Dashboard!$D$12/365),0)</f>
        <v>-1046947.1003504398</v>
      </c>
      <c r="F1436" s="3">
        <f>D1436+IF(Dashboard!$I$3,E1436,0)</f>
        <v>-1482438.9134212278</v>
      </c>
      <c r="G1436" s="3">
        <f>IF(Dashboard!$I$4, ('Lookups and Calculations'!$F$9) / (1 - 'Lookups and Calculations'!$F$10), 'Lookups and Calculations'!$F$9)</f>
        <v>1951878.888340465</v>
      </c>
      <c r="H1436" s="12">
        <f t="shared" si="44"/>
        <v>0</v>
      </c>
      <c r="I1436" s="12">
        <f t="shared" si="45"/>
        <v>0</v>
      </c>
      <c r="J1436" s="13">
        <f>(1 - Dashboard!$I$9) * H1436 * Dashboard!$I$8 * 'Lookups and Calculations'!$F$12</f>
        <v>0</v>
      </c>
      <c r="K1436" s="12">
        <f>(1 - Dashboard!$I$11) * I1436 * Dashboard!$I$10 * 'Lookups and Calculations'!$F$12</f>
        <v>0</v>
      </c>
      <c r="L1436" s="12">
        <f>(H1436 - I1436) * Dashboard!$I$13 * (Dashboard!$D$12 / 365) * 'Lookups and Calculations'!$F$12</f>
        <v>0</v>
      </c>
      <c r="M1436" s="3">
        <f>(G1436*2) * Dashboard!$I$13 * (Dashboard!$D$12 / 365) * 'Lookups and Calculations'!$F$12</f>
        <v>1602.0878730267946</v>
      </c>
      <c r="N1436" s="12">
        <f>H1436 * Dashboard!$I$14 * Dashboard!$I$15 * (Dashboard!$D$12 / 365) * 'Lookups and Calculations'!$F$12</f>
        <v>0</v>
      </c>
    </row>
    <row r="1437" spans="1:14" x14ac:dyDescent="0.35">
      <c r="A1437" s="2">
        <v>1436</v>
      </c>
      <c r="B1437" s="11">
        <v>1.3889585739438834</v>
      </c>
      <c r="C1437" s="11">
        <v>-1.017168142754632</v>
      </c>
      <c r="D1437" s="3">
        <f>B1437*Dashboard!$D$11*Dashboard!$D$10*SQRT(Dashboard!$D$12/365)</f>
        <v>344853.08844621165</v>
      </c>
      <c r="E1437" s="3">
        <f>IF(Dashboard!$I$3,C1437*Dashboard!$E$11*Dashboard!$E$10*SQRT(Dashboard!$D$12/365),0)</f>
        <v>-505088.6067854804</v>
      </c>
      <c r="F1437" s="3">
        <f>D1437+IF(Dashboard!$I$3,E1437,0)</f>
        <v>-160235.51833926875</v>
      </c>
      <c r="G1437" s="3">
        <f>IF(Dashboard!$I$4, ('Lookups and Calculations'!$F$9) / (1 - 'Lookups and Calculations'!$F$10), 'Lookups and Calculations'!$F$9)</f>
        <v>1951878.888340465</v>
      </c>
      <c r="H1437" s="12">
        <f t="shared" si="44"/>
        <v>0</v>
      </c>
      <c r="I1437" s="12">
        <f t="shared" si="45"/>
        <v>0</v>
      </c>
      <c r="J1437" s="13">
        <f>(1 - Dashboard!$I$9) * H1437 * Dashboard!$I$8 * 'Lookups and Calculations'!$F$12</f>
        <v>0</v>
      </c>
      <c r="K1437" s="12">
        <f>(1 - Dashboard!$I$11) * I1437 * Dashboard!$I$10 * 'Lookups and Calculations'!$F$12</f>
        <v>0</v>
      </c>
      <c r="L1437" s="12">
        <f>(H1437 - I1437) * Dashboard!$I$13 * (Dashboard!$D$12 / 365) * 'Lookups and Calculations'!$F$12</f>
        <v>0</v>
      </c>
      <c r="M1437" s="3">
        <f>(G1437*2) * Dashboard!$I$13 * (Dashboard!$D$12 / 365) * 'Lookups and Calculations'!$F$12</f>
        <v>1602.0878730267946</v>
      </c>
      <c r="N1437" s="12">
        <f>H1437 * Dashboard!$I$14 * Dashboard!$I$15 * (Dashboard!$D$12 / 365) * 'Lookups and Calculations'!$F$12</f>
        <v>0</v>
      </c>
    </row>
    <row r="1438" spans="1:14" x14ac:dyDescent="0.35">
      <c r="A1438" s="2">
        <v>1437</v>
      </c>
      <c r="B1438" s="11">
        <v>-0.4688902076219752</v>
      </c>
      <c r="C1438" s="11">
        <v>-1.1066831378410695</v>
      </c>
      <c r="D1438" s="3">
        <f>B1438*Dashboard!$D$11*Dashboard!$D$10*SQRT(Dashboard!$D$12/365)</f>
        <v>-116416.88908078006</v>
      </c>
      <c r="E1438" s="3">
        <f>IF(Dashboard!$I$3,C1438*Dashboard!$E$11*Dashboard!$E$10*SQRT(Dashboard!$D$12/365),0)</f>
        <v>-549538.48901652917</v>
      </c>
      <c r="F1438" s="3">
        <f>D1438+IF(Dashboard!$I$3,E1438,0)</f>
        <v>-665955.37809730927</v>
      </c>
      <c r="G1438" s="3">
        <f>IF(Dashboard!$I$4, ('Lookups and Calculations'!$F$9) / (1 - 'Lookups and Calculations'!$F$10), 'Lookups and Calculations'!$F$9)</f>
        <v>1951878.888340465</v>
      </c>
      <c r="H1438" s="12">
        <f t="shared" si="44"/>
        <v>0</v>
      </c>
      <c r="I1438" s="12">
        <f t="shared" si="45"/>
        <v>0</v>
      </c>
      <c r="J1438" s="13">
        <f>(1 - Dashboard!$I$9) * H1438 * Dashboard!$I$8 * 'Lookups and Calculations'!$F$12</f>
        <v>0</v>
      </c>
      <c r="K1438" s="12">
        <f>(1 - Dashboard!$I$11) * I1438 * Dashboard!$I$10 * 'Lookups and Calculations'!$F$12</f>
        <v>0</v>
      </c>
      <c r="L1438" s="12">
        <f>(H1438 - I1438) * Dashboard!$I$13 * (Dashboard!$D$12 / 365) * 'Lookups and Calculations'!$F$12</f>
        <v>0</v>
      </c>
      <c r="M1438" s="3">
        <f>(G1438*2) * Dashboard!$I$13 * (Dashboard!$D$12 / 365) * 'Lookups and Calculations'!$F$12</f>
        <v>1602.0878730267946</v>
      </c>
      <c r="N1438" s="12">
        <f>H1438 * Dashboard!$I$14 * Dashboard!$I$15 * (Dashboard!$D$12 / 365) * 'Lookups and Calculations'!$F$12</f>
        <v>0</v>
      </c>
    </row>
    <row r="1439" spans="1:14" x14ac:dyDescent="0.35">
      <c r="A1439" s="2">
        <v>1438</v>
      </c>
      <c r="B1439" s="11">
        <v>1.6307738081972001</v>
      </c>
      <c r="C1439" s="11">
        <v>-0.96064542555440036</v>
      </c>
      <c r="D1439" s="3">
        <f>B1439*Dashboard!$D$11*Dashboard!$D$10*SQRT(Dashboard!$D$12/365)</f>
        <v>404891.40199275338</v>
      </c>
      <c r="E1439" s="3">
        <f>IF(Dashboard!$I$3,C1439*Dashboard!$E$11*Dashboard!$E$10*SQRT(Dashboard!$D$12/365),0)</f>
        <v>-477021.4866286497</v>
      </c>
      <c r="F1439" s="3">
        <f>D1439+IF(Dashboard!$I$3,E1439,0)</f>
        <v>-72130.084635896317</v>
      </c>
      <c r="G1439" s="3">
        <f>IF(Dashboard!$I$4, ('Lookups and Calculations'!$F$9) / (1 - 'Lookups and Calculations'!$F$10), 'Lookups and Calculations'!$F$9)</f>
        <v>1951878.888340465</v>
      </c>
      <c r="H1439" s="12">
        <f t="shared" si="44"/>
        <v>0</v>
      </c>
      <c r="I1439" s="12">
        <f t="shared" si="45"/>
        <v>0</v>
      </c>
      <c r="J1439" s="13">
        <f>(1 - Dashboard!$I$9) * H1439 * Dashboard!$I$8 * 'Lookups and Calculations'!$F$12</f>
        <v>0</v>
      </c>
      <c r="K1439" s="12">
        <f>(1 - Dashboard!$I$11) * I1439 * Dashboard!$I$10 * 'Lookups and Calculations'!$F$12</f>
        <v>0</v>
      </c>
      <c r="L1439" s="12">
        <f>(H1439 - I1439) * Dashboard!$I$13 * (Dashboard!$D$12 / 365) * 'Lookups and Calculations'!$F$12</f>
        <v>0</v>
      </c>
      <c r="M1439" s="3">
        <f>(G1439*2) * Dashboard!$I$13 * (Dashboard!$D$12 / 365) * 'Lookups and Calculations'!$F$12</f>
        <v>1602.0878730267946</v>
      </c>
      <c r="N1439" s="12">
        <f>H1439 * Dashboard!$I$14 * Dashboard!$I$15 * (Dashboard!$D$12 / 365) * 'Lookups and Calculations'!$F$12</f>
        <v>0</v>
      </c>
    </row>
    <row r="1440" spans="1:14" x14ac:dyDescent="0.35">
      <c r="A1440" s="2">
        <v>1439</v>
      </c>
      <c r="B1440" s="11">
        <v>-0.81331007632586771</v>
      </c>
      <c r="C1440" s="11">
        <v>1.4689901860407073</v>
      </c>
      <c r="D1440" s="3">
        <f>B1440*Dashboard!$D$11*Dashboard!$D$10*SQRT(Dashboard!$D$12/365)</f>
        <v>-201930.06252807885</v>
      </c>
      <c r="E1440" s="3">
        <f>IF(Dashboard!$I$3,C1440*Dashboard!$E$11*Dashboard!$E$10*SQRT(Dashboard!$D$12/365),0)</f>
        <v>729446.95695982641</v>
      </c>
      <c r="F1440" s="3">
        <f>D1440+IF(Dashboard!$I$3,E1440,0)</f>
        <v>527516.8944317475</v>
      </c>
      <c r="G1440" s="3">
        <f>IF(Dashboard!$I$4, ('Lookups and Calculations'!$F$9) / (1 - 'Lookups and Calculations'!$F$10), 'Lookups and Calculations'!$F$9)</f>
        <v>1951878.888340465</v>
      </c>
      <c r="H1440" s="12">
        <f t="shared" si="44"/>
        <v>0</v>
      </c>
      <c r="I1440" s="12">
        <f t="shared" si="45"/>
        <v>0</v>
      </c>
      <c r="J1440" s="13">
        <f>(1 - Dashboard!$I$9) * H1440 * Dashboard!$I$8 * 'Lookups and Calculations'!$F$12</f>
        <v>0</v>
      </c>
      <c r="K1440" s="12">
        <f>(1 - Dashboard!$I$11) * I1440 * Dashboard!$I$10 * 'Lookups and Calculations'!$F$12</f>
        <v>0</v>
      </c>
      <c r="L1440" s="12">
        <f>(H1440 - I1440) * Dashboard!$I$13 * (Dashboard!$D$12 / 365) * 'Lookups and Calculations'!$F$12</f>
        <v>0</v>
      </c>
      <c r="M1440" s="3">
        <f>(G1440*2) * Dashboard!$I$13 * (Dashboard!$D$12 / 365) * 'Lookups and Calculations'!$F$12</f>
        <v>1602.0878730267946</v>
      </c>
      <c r="N1440" s="12">
        <f>H1440 * Dashboard!$I$14 * Dashboard!$I$15 * (Dashboard!$D$12 / 365) * 'Lookups and Calculations'!$F$12</f>
        <v>0</v>
      </c>
    </row>
    <row r="1441" spans="1:14" x14ac:dyDescent="0.35">
      <c r="A1441" s="2">
        <v>1440</v>
      </c>
      <c r="B1441" s="11">
        <v>-0.16793975612621734</v>
      </c>
      <c r="C1441" s="11">
        <v>-0.36955283613813555</v>
      </c>
      <c r="D1441" s="3">
        <f>B1441*Dashboard!$D$11*Dashboard!$D$10*SQRT(Dashboard!$D$12/365)</f>
        <v>-41696.379330150921</v>
      </c>
      <c r="E1441" s="3">
        <f>IF(Dashboard!$I$3,C1441*Dashboard!$E$11*Dashboard!$E$10*SQRT(Dashboard!$D$12/365),0)</f>
        <v>-183506.46200257615</v>
      </c>
      <c r="F1441" s="3">
        <f>D1441+IF(Dashboard!$I$3,E1441,0)</f>
        <v>-225202.84133272708</v>
      </c>
      <c r="G1441" s="3">
        <f>IF(Dashboard!$I$4, ('Lookups and Calculations'!$F$9) / (1 - 'Lookups and Calculations'!$F$10), 'Lookups and Calculations'!$F$9)</f>
        <v>1951878.888340465</v>
      </c>
      <c r="H1441" s="12">
        <f t="shared" si="44"/>
        <v>0</v>
      </c>
      <c r="I1441" s="12">
        <f t="shared" si="45"/>
        <v>0</v>
      </c>
      <c r="J1441" s="13">
        <f>(1 - Dashboard!$I$9) * H1441 * Dashboard!$I$8 * 'Lookups and Calculations'!$F$12</f>
        <v>0</v>
      </c>
      <c r="K1441" s="12">
        <f>(1 - Dashboard!$I$11) * I1441 * Dashboard!$I$10 * 'Lookups and Calculations'!$F$12</f>
        <v>0</v>
      </c>
      <c r="L1441" s="12">
        <f>(H1441 - I1441) * Dashboard!$I$13 * (Dashboard!$D$12 / 365) * 'Lookups and Calculations'!$F$12</f>
        <v>0</v>
      </c>
      <c r="M1441" s="3">
        <f>(G1441*2) * Dashboard!$I$13 * (Dashboard!$D$12 / 365) * 'Lookups and Calculations'!$F$12</f>
        <v>1602.0878730267946</v>
      </c>
      <c r="N1441" s="12">
        <f>H1441 * Dashboard!$I$14 * Dashboard!$I$15 * (Dashboard!$D$12 / 365) * 'Lookups and Calculations'!$F$12</f>
        <v>0</v>
      </c>
    </row>
    <row r="1442" spans="1:14" x14ac:dyDescent="0.35">
      <c r="A1442" s="2">
        <v>1441</v>
      </c>
      <c r="B1442" s="11">
        <v>1.8808702460197859</v>
      </c>
      <c r="C1442" s="11">
        <v>1.4033141645294029</v>
      </c>
      <c r="D1442" s="3">
        <f>B1442*Dashboard!$D$11*Dashboard!$D$10*SQRT(Dashboard!$D$12/365)</f>
        <v>466985.78739088774</v>
      </c>
      <c r="E1442" s="3">
        <f>IF(Dashboard!$I$3,C1442*Dashboard!$E$11*Dashboard!$E$10*SQRT(Dashboard!$D$12/365),0)</f>
        <v>696834.63967418775</v>
      </c>
      <c r="F1442" s="3">
        <f>D1442+IF(Dashboard!$I$3,E1442,0)</f>
        <v>1163820.4270650754</v>
      </c>
      <c r="G1442" s="3">
        <f>IF(Dashboard!$I$4, ('Lookups and Calculations'!$F$9) / (1 - 'Lookups and Calculations'!$F$10), 'Lookups and Calculations'!$F$9)</f>
        <v>1951878.888340465</v>
      </c>
      <c r="H1442" s="12">
        <f t="shared" si="44"/>
        <v>0</v>
      </c>
      <c r="I1442" s="12">
        <f t="shared" si="45"/>
        <v>0</v>
      </c>
      <c r="J1442" s="13">
        <f>(1 - Dashboard!$I$9) * H1442 * Dashboard!$I$8 * 'Lookups and Calculations'!$F$12</f>
        <v>0</v>
      </c>
      <c r="K1442" s="12">
        <f>(1 - Dashboard!$I$11) * I1442 * Dashboard!$I$10 * 'Lookups and Calculations'!$F$12</f>
        <v>0</v>
      </c>
      <c r="L1442" s="12">
        <f>(H1442 - I1442) * Dashboard!$I$13 * (Dashboard!$D$12 / 365) * 'Lookups and Calculations'!$F$12</f>
        <v>0</v>
      </c>
      <c r="M1442" s="3">
        <f>(G1442*2) * Dashboard!$I$13 * (Dashboard!$D$12 / 365) * 'Lookups and Calculations'!$F$12</f>
        <v>1602.0878730267946</v>
      </c>
      <c r="N1442" s="12">
        <f>H1442 * Dashboard!$I$14 * Dashboard!$I$15 * (Dashboard!$D$12 / 365) * 'Lookups and Calculations'!$F$12</f>
        <v>0</v>
      </c>
    </row>
    <row r="1443" spans="1:14" x14ac:dyDescent="0.35">
      <c r="A1443" s="2">
        <v>1442</v>
      </c>
      <c r="B1443" s="11">
        <v>1.1825838399728059</v>
      </c>
      <c r="C1443" s="11">
        <v>-3.1681762112768159</v>
      </c>
      <c r="D1443" s="3">
        <f>B1443*Dashboard!$D$11*Dashboard!$D$10*SQRT(Dashboard!$D$12/365)</f>
        <v>293614.00491824839</v>
      </c>
      <c r="E1443" s="3">
        <f>IF(Dashboard!$I$3,C1443*Dashboard!$E$11*Dashboard!$E$10*SQRT(Dashboard!$D$12/365),0)</f>
        <v>-1573200.7731495798</v>
      </c>
      <c r="F1443" s="3">
        <f>D1443+IF(Dashboard!$I$3,E1443,0)</f>
        <v>-1279586.7682313314</v>
      </c>
      <c r="G1443" s="3">
        <f>IF(Dashboard!$I$4, ('Lookups and Calculations'!$F$9) / (1 - 'Lookups and Calculations'!$F$10), 'Lookups and Calculations'!$F$9)</f>
        <v>1951878.888340465</v>
      </c>
      <c r="H1443" s="12">
        <f t="shared" si="44"/>
        <v>0</v>
      </c>
      <c r="I1443" s="12">
        <f t="shared" si="45"/>
        <v>0</v>
      </c>
      <c r="J1443" s="13">
        <f>(1 - Dashboard!$I$9) * H1443 * Dashboard!$I$8 * 'Lookups and Calculations'!$F$12</f>
        <v>0</v>
      </c>
      <c r="K1443" s="12">
        <f>(1 - Dashboard!$I$11) * I1443 * Dashboard!$I$10 * 'Lookups and Calculations'!$F$12</f>
        <v>0</v>
      </c>
      <c r="L1443" s="12">
        <f>(H1443 - I1443) * Dashboard!$I$13 * (Dashboard!$D$12 / 365) * 'Lookups and Calculations'!$F$12</f>
        <v>0</v>
      </c>
      <c r="M1443" s="3">
        <f>(G1443*2) * Dashboard!$I$13 * (Dashboard!$D$12 / 365) * 'Lookups and Calculations'!$F$12</f>
        <v>1602.0878730267946</v>
      </c>
      <c r="N1443" s="12">
        <f>H1443 * Dashboard!$I$14 * Dashboard!$I$15 * (Dashboard!$D$12 / 365) * 'Lookups and Calculations'!$F$12</f>
        <v>0</v>
      </c>
    </row>
    <row r="1444" spans="1:14" x14ac:dyDescent="0.35">
      <c r="A1444" s="2">
        <v>1443</v>
      </c>
      <c r="B1444" s="11">
        <v>-0.47674481149570092</v>
      </c>
      <c r="C1444" s="11">
        <v>-0.56818152007010736</v>
      </c>
      <c r="D1444" s="3">
        <f>B1444*Dashboard!$D$11*Dashboard!$D$10*SQRT(Dashboard!$D$12/365)</f>
        <v>-118367.04400634037</v>
      </c>
      <c r="E1444" s="3">
        <f>IF(Dashboard!$I$3,C1444*Dashboard!$E$11*Dashboard!$E$10*SQRT(Dashboard!$D$12/365),0)</f>
        <v>-282138.22308303922</v>
      </c>
      <c r="F1444" s="3">
        <f>D1444+IF(Dashboard!$I$3,E1444,0)</f>
        <v>-400505.2670893796</v>
      </c>
      <c r="G1444" s="3">
        <f>IF(Dashboard!$I$4, ('Lookups and Calculations'!$F$9) / (1 - 'Lookups and Calculations'!$F$10), 'Lookups and Calculations'!$F$9)</f>
        <v>1951878.888340465</v>
      </c>
      <c r="H1444" s="12">
        <f t="shared" si="44"/>
        <v>0</v>
      </c>
      <c r="I1444" s="12">
        <f t="shared" si="45"/>
        <v>0</v>
      </c>
      <c r="J1444" s="13">
        <f>(1 - Dashboard!$I$9) * H1444 * Dashboard!$I$8 * 'Lookups and Calculations'!$F$12</f>
        <v>0</v>
      </c>
      <c r="K1444" s="12">
        <f>(1 - Dashboard!$I$11) * I1444 * Dashboard!$I$10 * 'Lookups and Calculations'!$F$12</f>
        <v>0</v>
      </c>
      <c r="L1444" s="12">
        <f>(H1444 - I1444) * Dashboard!$I$13 * (Dashboard!$D$12 / 365) * 'Lookups and Calculations'!$F$12</f>
        <v>0</v>
      </c>
      <c r="M1444" s="3">
        <f>(G1444*2) * Dashboard!$I$13 * (Dashboard!$D$12 / 365) * 'Lookups and Calculations'!$F$12</f>
        <v>1602.0878730267946</v>
      </c>
      <c r="N1444" s="12">
        <f>H1444 * Dashboard!$I$14 * Dashboard!$I$15 * (Dashboard!$D$12 / 365) * 'Lookups and Calculations'!$F$12</f>
        <v>0</v>
      </c>
    </row>
    <row r="1445" spans="1:14" x14ac:dyDescent="0.35">
      <c r="A1445" s="2">
        <v>1444</v>
      </c>
      <c r="B1445" s="11">
        <v>0.91273054968870015</v>
      </c>
      <c r="C1445" s="11">
        <v>-0.42055391930299441</v>
      </c>
      <c r="D1445" s="3">
        <f>B1445*Dashboard!$D$11*Dashboard!$D$10*SQRT(Dashboard!$D$12/365)</f>
        <v>226614.35328889333</v>
      </c>
      <c r="E1445" s="3">
        <f>IF(Dashboard!$I$3,C1445*Dashboard!$E$11*Dashboard!$E$10*SQRT(Dashboard!$D$12/365),0)</f>
        <v>-208831.74005397796</v>
      </c>
      <c r="F1445" s="3">
        <f>D1445+IF(Dashboard!$I$3,E1445,0)</f>
        <v>17782.613234915363</v>
      </c>
      <c r="G1445" s="3">
        <f>IF(Dashboard!$I$4, ('Lookups and Calculations'!$F$9) / (1 - 'Lookups and Calculations'!$F$10), 'Lookups and Calculations'!$F$9)</f>
        <v>1951878.888340465</v>
      </c>
      <c r="H1445" s="12">
        <f t="shared" si="44"/>
        <v>0</v>
      </c>
      <c r="I1445" s="12">
        <f t="shared" si="45"/>
        <v>0</v>
      </c>
      <c r="J1445" s="13">
        <f>(1 - Dashboard!$I$9) * H1445 * Dashboard!$I$8 * 'Lookups and Calculations'!$F$12</f>
        <v>0</v>
      </c>
      <c r="K1445" s="12">
        <f>(1 - Dashboard!$I$11) * I1445 * Dashboard!$I$10 * 'Lookups and Calculations'!$F$12</f>
        <v>0</v>
      </c>
      <c r="L1445" s="12">
        <f>(H1445 - I1445) * Dashboard!$I$13 * (Dashboard!$D$12 / 365) * 'Lookups and Calculations'!$F$12</f>
        <v>0</v>
      </c>
      <c r="M1445" s="3">
        <f>(G1445*2) * Dashboard!$I$13 * (Dashboard!$D$12 / 365) * 'Lookups and Calculations'!$F$12</f>
        <v>1602.0878730267946</v>
      </c>
      <c r="N1445" s="12">
        <f>H1445 * Dashboard!$I$14 * Dashboard!$I$15 * (Dashboard!$D$12 / 365) * 'Lookups and Calculations'!$F$12</f>
        <v>0</v>
      </c>
    </row>
    <row r="1446" spans="1:14" x14ac:dyDescent="0.35">
      <c r="A1446" s="2">
        <v>1445</v>
      </c>
      <c r="B1446" s="11">
        <v>-1.2319867342726425</v>
      </c>
      <c r="C1446" s="11">
        <v>0.69115013434781503</v>
      </c>
      <c r="D1446" s="3">
        <f>B1446*Dashboard!$D$11*Dashboard!$D$10*SQRT(Dashboard!$D$12/365)</f>
        <v>-305879.84278921183</v>
      </c>
      <c r="E1446" s="3">
        <f>IF(Dashboard!$I$3,C1446*Dashboard!$E$11*Dashboard!$E$10*SQRT(Dashboard!$D$12/365),0)</f>
        <v>343199.95265674166</v>
      </c>
      <c r="F1446" s="3">
        <f>D1446+IF(Dashboard!$I$3,E1446,0)</f>
        <v>37320.109867529827</v>
      </c>
      <c r="G1446" s="3">
        <f>IF(Dashboard!$I$4, ('Lookups and Calculations'!$F$9) / (1 - 'Lookups and Calculations'!$F$10), 'Lookups and Calculations'!$F$9)</f>
        <v>1951878.888340465</v>
      </c>
      <c r="H1446" s="12">
        <f t="shared" si="44"/>
        <v>0</v>
      </c>
      <c r="I1446" s="12">
        <f t="shared" si="45"/>
        <v>0</v>
      </c>
      <c r="J1446" s="13">
        <f>(1 - Dashboard!$I$9) * H1446 * Dashboard!$I$8 * 'Lookups and Calculations'!$F$12</f>
        <v>0</v>
      </c>
      <c r="K1446" s="12">
        <f>(1 - Dashboard!$I$11) * I1446 * Dashboard!$I$10 * 'Lookups and Calculations'!$F$12</f>
        <v>0</v>
      </c>
      <c r="L1446" s="12">
        <f>(H1446 - I1446) * Dashboard!$I$13 * (Dashboard!$D$12 / 365) * 'Lookups and Calculations'!$F$12</f>
        <v>0</v>
      </c>
      <c r="M1446" s="3">
        <f>(G1446*2) * Dashboard!$I$13 * (Dashboard!$D$12 / 365) * 'Lookups and Calculations'!$F$12</f>
        <v>1602.0878730267946</v>
      </c>
      <c r="N1446" s="12">
        <f>H1446 * Dashboard!$I$14 * Dashboard!$I$15 * (Dashboard!$D$12 / 365) * 'Lookups and Calculations'!$F$12</f>
        <v>0</v>
      </c>
    </row>
    <row r="1447" spans="1:14" x14ac:dyDescent="0.35">
      <c r="A1447" s="2">
        <v>1446</v>
      </c>
      <c r="B1447" s="11">
        <v>-1.1870155038099279</v>
      </c>
      <c r="C1447" s="11">
        <v>0.16225178906687365</v>
      </c>
      <c r="D1447" s="3">
        <f>B1447*Dashboard!$D$11*Dashboard!$D$10*SQRT(Dashboard!$D$12/365)</f>
        <v>-294714.30624462082</v>
      </c>
      <c r="E1447" s="3">
        <f>IF(Dashboard!$I$3,C1447*Dashboard!$E$11*Dashboard!$E$10*SQRT(Dashboard!$D$12/365),0)</f>
        <v>80568.321640808368</v>
      </c>
      <c r="F1447" s="3">
        <f>D1447+IF(Dashboard!$I$3,E1447,0)</f>
        <v>-214145.98460381245</v>
      </c>
      <c r="G1447" s="3">
        <f>IF(Dashboard!$I$4, ('Lookups and Calculations'!$F$9) / (1 - 'Lookups and Calculations'!$F$10), 'Lookups and Calculations'!$F$9)</f>
        <v>1951878.888340465</v>
      </c>
      <c r="H1447" s="12">
        <f t="shared" si="44"/>
        <v>0</v>
      </c>
      <c r="I1447" s="12">
        <f t="shared" si="45"/>
        <v>0</v>
      </c>
      <c r="J1447" s="13">
        <f>(1 - Dashboard!$I$9) * H1447 * Dashboard!$I$8 * 'Lookups and Calculations'!$F$12</f>
        <v>0</v>
      </c>
      <c r="K1447" s="12">
        <f>(1 - Dashboard!$I$11) * I1447 * Dashboard!$I$10 * 'Lookups and Calculations'!$F$12</f>
        <v>0</v>
      </c>
      <c r="L1447" s="12">
        <f>(H1447 - I1447) * Dashboard!$I$13 * (Dashboard!$D$12 / 365) * 'Lookups and Calculations'!$F$12</f>
        <v>0</v>
      </c>
      <c r="M1447" s="3">
        <f>(G1447*2) * Dashboard!$I$13 * (Dashboard!$D$12 / 365) * 'Lookups and Calculations'!$F$12</f>
        <v>1602.0878730267946</v>
      </c>
      <c r="N1447" s="12">
        <f>H1447 * Dashboard!$I$14 * Dashboard!$I$15 * (Dashboard!$D$12 / 365) * 'Lookups and Calculations'!$F$12</f>
        <v>0</v>
      </c>
    </row>
    <row r="1448" spans="1:14" x14ac:dyDescent="0.35">
      <c r="A1448" s="2">
        <v>1447</v>
      </c>
      <c r="B1448" s="11">
        <v>-0.49637111330956663</v>
      </c>
      <c r="C1448" s="11">
        <v>0.68578812236737097</v>
      </c>
      <c r="D1448" s="3">
        <f>B1448*Dashboard!$D$11*Dashboard!$D$10*SQRT(Dashboard!$D$12/365)</f>
        <v>-123239.89689213317</v>
      </c>
      <c r="E1448" s="3">
        <f>IF(Dashboard!$I$3,C1448*Dashboard!$E$11*Dashboard!$E$10*SQRT(Dashboard!$D$12/365),0)</f>
        <v>340537.37304287852</v>
      </c>
      <c r="F1448" s="3">
        <f>D1448+IF(Dashboard!$I$3,E1448,0)</f>
        <v>217297.47615074535</v>
      </c>
      <c r="G1448" s="3">
        <f>IF(Dashboard!$I$4, ('Lookups and Calculations'!$F$9) / (1 - 'Lookups and Calculations'!$F$10), 'Lookups and Calculations'!$F$9)</f>
        <v>1951878.888340465</v>
      </c>
      <c r="H1448" s="12">
        <f t="shared" si="44"/>
        <v>0</v>
      </c>
      <c r="I1448" s="12">
        <f t="shared" si="45"/>
        <v>0</v>
      </c>
      <c r="J1448" s="13">
        <f>(1 - Dashboard!$I$9) * H1448 * Dashboard!$I$8 * 'Lookups and Calculations'!$F$12</f>
        <v>0</v>
      </c>
      <c r="K1448" s="12">
        <f>(1 - Dashboard!$I$11) * I1448 * Dashboard!$I$10 * 'Lookups and Calculations'!$F$12</f>
        <v>0</v>
      </c>
      <c r="L1448" s="12">
        <f>(H1448 - I1448) * Dashboard!$I$13 * (Dashboard!$D$12 / 365) * 'Lookups and Calculations'!$F$12</f>
        <v>0</v>
      </c>
      <c r="M1448" s="3">
        <f>(G1448*2) * Dashboard!$I$13 * (Dashboard!$D$12 / 365) * 'Lookups and Calculations'!$F$12</f>
        <v>1602.0878730267946</v>
      </c>
      <c r="N1448" s="12">
        <f>H1448 * Dashboard!$I$14 * Dashboard!$I$15 * (Dashboard!$D$12 / 365) * 'Lookups and Calculations'!$F$12</f>
        <v>0</v>
      </c>
    </row>
    <row r="1449" spans="1:14" x14ac:dyDescent="0.35">
      <c r="A1449" s="2">
        <v>1448</v>
      </c>
      <c r="B1449" s="11">
        <v>0.176842158938148</v>
      </c>
      <c r="C1449" s="11">
        <v>-1.2045023817831415</v>
      </c>
      <c r="D1449" s="3">
        <f>B1449*Dashboard!$D$11*Dashboard!$D$10*SQRT(Dashboard!$D$12/365)</f>
        <v>43906.683627110157</v>
      </c>
      <c r="E1449" s="3">
        <f>IF(Dashboard!$I$3,C1449*Dashboard!$E$11*Dashboard!$E$10*SQRT(Dashboard!$D$12/365),0)</f>
        <v>-598111.95839958335</v>
      </c>
      <c r="F1449" s="3">
        <f>D1449+IF(Dashboard!$I$3,E1449,0)</f>
        <v>-554205.27477247315</v>
      </c>
      <c r="G1449" s="3">
        <f>IF(Dashboard!$I$4, ('Lookups and Calculations'!$F$9) / (1 - 'Lookups and Calculations'!$F$10), 'Lookups and Calculations'!$F$9)</f>
        <v>1951878.888340465</v>
      </c>
      <c r="H1449" s="12">
        <f t="shared" si="44"/>
        <v>0</v>
      </c>
      <c r="I1449" s="12">
        <f t="shared" si="45"/>
        <v>0</v>
      </c>
      <c r="J1449" s="13">
        <f>(1 - Dashboard!$I$9) * H1449 * Dashboard!$I$8 * 'Lookups and Calculations'!$F$12</f>
        <v>0</v>
      </c>
      <c r="K1449" s="12">
        <f>(1 - Dashboard!$I$11) * I1449 * Dashboard!$I$10 * 'Lookups and Calculations'!$F$12</f>
        <v>0</v>
      </c>
      <c r="L1449" s="12">
        <f>(H1449 - I1449) * Dashboard!$I$13 * (Dashboard!$D$12 / 365) * 'Lookups and Calculations'!$F$12</f>
        <v>0</v>
      </c>
      <c r="M1449" s="3">
        <f>(G1449*2) * Dashboard!$I$13 * (Dashboard!$D$12 / 365) * 'Lookups and Calculations'!$F$12</f>
        <v>1602.0878730267946</v>
      </c>
      <c r="N1449" s="12">
        <f>H1449 * Dashboard!$I$14 * Dashboard!$I$15 * (Dashboard!$D$12 / 365) * 'Lookups and Calculations'!$F$12</f>
        <v>0</v>
      </c>
    </row>
    <row r="1450" spans="1:14" x14ac:dyDescent="0.35">
      <c r="A1450" s="2">
        <v>1449</v>
      </c>
      <c r="B1450" s="11">
        <v>-0.88473557820778981</v>
      </c>
      <c r="C1450" s="11">
        <v>0.79197706045061389</v>
      </c>
      <c r="D1450" s="3">
        <f>B1450*Dashboard!$D$11*Dashboard!$D$10*SQRT(Dashboard!$D$12/365)</f>
        <v>-219663.7123142363</v>
      </c>
      <c r="E1450" s="3">
        <f>IF(Dashboard!$I$3,C1450*Dashboard!$E$11*Dashboard!$E$10*SQRT(Dashboard!$D$12/365),0)</f>
        <v>393266.92732015299</v>
      </c>
      <c r="F1450" s="3">
        <f>D1450+IF(Dashboard!$I$3,E1450,0)</f>
        <v>173603.21500591669</v>
      </c>
      <c r="G1450" s="3">
        <f>IF(Dashboard!$I$4, ('Lookups and Calculations'!$F$9) / (1 - 'Lookups and Calculations'!$F$10), 'Lookups and Calculations'!$F$9)</f>
        <v>1951878.888340465</v>
      </c>
      <c r="H1450" s="12">
        <f t="shared" si="44"/>
        <v>0</v>
      </c>
      <c r="I1450" s="12">
        <f t="shared" si="45"/>
        <v>0</v>
      </c>
      <c r="J1450" s="13">
        <f>(1 - Dashboard!$I$9) * H1450 * Dashboard!$I$8 * 'Lookups and Calculations'!$F$12</f>
        <v>0</v>
      </c>
      <c r="K1450" s="12">
        <f>(1 - Dashboard!$I$11) * I1450 * Dashboard!$I$10 * 'Lookups and Calculations'!$F$12</f>
        <v>0</v>
      </c>
      <c r="L1450" s="12">
        <f>(H1450 - I1450) * Dashboard!$I$13 * (Dashboard!$D$12 / 365) * 'Lookups and Calculations'!$F$12</f>
        <v>0</v>
      </c>
      <c r="M1450" s="3">
        <f>(G1450*2) * Dashboard!$I$13 * (Dashboard!$D$12 / 365) * 'Lookups and Calculations'!$F$12</f>
        <v>1602.0878730267946</v>
      </c>
      <c r="N1450" s="12">
        <f>H1450 * Dashboard!$I$14 * Dashboard!$I$15 * (Dashboard!$D$12 / 365) * 'Lookups and Calculations'!$F$12</f>
        <v>0</v>
      </c>
    </row>
    <row r="1451" spans="1:14" x14ac:dyDescent="0.35">
      <c r="A1451" s="2">
        <v>1450</v>
      </c>
      <c r="B1451" s="11">
        <v>0.58809524054608708</v>
      </c>
      <c r="C1451" s="11">
        <v>-0.97581257409670763</v>
      </c>
      <c r="D1451" s="3">
        <f>B1451*Dashboard!$D$11*Dashboard!$D$10*SQRT(Dashboard!$D$12/365)</f>
        <v>146013.32524049032</v>
      </c>
      <c r="E1451" s="3">
        <f>IF(Dashboard!$I$3,C1451*Dashboard!$E$11*Dashboard!$E$10*SQRT(Dashboard!$D$12/365),0)</f>
        <v>-484552.93949680193</v>
      </c>
      <c r="F1451" s="3">
        <f>D1451+IF(Dashboard!$I$3,E1451,0)</f>
        <v>-338539.61425631162</v>
      </c>
      <c r="G1451" s="3">
        <f>IF(Dashboard!$I$4, ('Lookups and Calculations'!$F$9) / (1 - 'Lookups and Calculations'!$F$10), 'Lookups and Calculations'!$F$9)</f>
        <v>1951878.888340465</v>
      </c>
      <c r="H1451" s="12">
        <f t="shared" si="44"/>
        <v>0</v>
      </c>
      <c r="I1451" s="12">
        <f t="shared" si="45"/>
        <v>0</v>
      </c>
      <c r="J1451" s="13">
        <f>(1 - Dashboard!$I$9) * H1451 * Dashboard!$I$8 * 'Lookups and Calculations'!$F$12</f>
        <v>0</v>
      </c>
      <c r="K1451" s="12">
        <f>(1 - Dashboard!$I$11) * I1451 * Dashboard!$I$10 * 'Lookups and Calculations'!$F$12</f>
        <v>0</v>
      </c>
      <c r="L1451" s="12">
        <f>(H1451 - I1451) * Dashboard!$I$13 * (Dashboard!$D$12 / 365) * 'Lookups and Calculations'!$F$12</f>
        <v>0</v>
      </c>
      <c r="M1451" s="3">
        <f>(G1451*2) * Dashboard!$I$13 * (Dashboard!$D$12 / 365) * 'Lookups and Calculations'!$F$12</f>
        <v>1602.0878730267946</v>
      </c>
      <c r="N1451" s="12">
        <f>H1451 * Dashboard!$I$14 * Dashboard!$I$15 * (Dashboard!$D$12 / 365) * 'Lookups and Calculations'!$F$12</f>
        <v>0</v>
      </c>
    </row>
    <row r="1452" spans="1:14" x14ac:dyDescent="0.35">
      <c r="A1452" s="2">
        <v>1451</v>
      </c>
      <c r="B1452" s="11">
        <v>0.74421216772663623</v>
      </c>
      <c r="C1452" s="11">
        <v>-1.3948758721025525</v>
      </c>
      <c r="D1452" s="3">
        <f>B1452*Dashboard!$D$11*Dashboard!$D$10*SQRT(Dashboard!$D$12/365)</f>
        <v>184774.31171402917</v>
      </c>
      <c r="E1452" s="3">
        <f>IF(Dashboard!$I$3,C1452*Dashboard!$E$11*Dashboard!$E$10*SQRT(Dashboard!$D$12/365),0)</f>
        <v>-692644.49137286155</v>
      </c>
      <c r="F1452" s="3">
        <f>D1452+IF(Dashboard!$I$3,E1452,0)</f>
        <v>-507870.17965883238</v>
      </c>
      <c r="G1452" s="3">
        <f>IF(Dashboard!$I$4, ('Lookups and Calculations'!$F$9) / (1 - 'Lookups and Calculations'!$F$10), 'Lookups and Calculations'!$F$9)</f>
        <v>1951878.888340465</v>
      </c>
      <c r="H1452" s="12">
        <f t="shared" si="44"/>
        <v>0</v>
      </c>
      <c r="I1452" s="12">
        <f t="shared" si="45"/>
        <v>0</v>
      </c>
      <c r="J1452" s="13">
        <f>(1 - Dashboard!$I$9) * H1452 * Dashboard!$I$8 * 'Lookups and Calculations'!$F$12</f>
        <v>0</v>
      </c>
      <c r="K1452" s="12">
        <f>(1 - Dashboard!$I$11) * I1452 * Dashboard!$I$10 * 'Lookups and Calculations'!$F$12</f>
        <v>0</v>
      </c>
      <c r="L1452" s="12">
        <f>(H1452 - I1452) * Dashboard!$I$13 * (Dashboard!$D$12 / 365) * 'Lookups and Calculations'!$F$12</f>
        <v>0</v>
      </c>
      <c r="M1452" s="3">
        <f>(G1452*2) * Dashboard!$I$13 * (Dashboard!$D$12 / 365) * 'Lookups and Calculations'!$F$12</f>
        <v>1602.0878730267946</v>
      </c>
      <c r="N1452" s="12">
        <f>H1452 * Dashboard!$I$14 * Dashboard!$I$15 * (Dashboard!$D$12 / 365) * 'Lookups and Calculations'!$F$12</f>
        <v>0</v>
      </c>
    </row>
    <row r="1453" spans="1:14" x14ac:dyDescent="0.35">
      <c r="A1453" s="2">
        <v>1452</v>
      </c>
      <c r="B1453" s="11">
        <v>1.6090481434285053</v>
      </c>
      <c r="C1453" s="11">
        <v>-0.23638220830112353</v>
      </c>
      <c r="D1453" s="3">
        <f>B1453*Dashboard!$D$11*Dashboard!$D$10*SQRT(Dashboard!$D$12/365)</f>
        <v>399497.31556384161</v>
      </c>
      <c r="E1453" s="3">
        <f>IF(Dashboard!$I$3,C1453*Dashboard!$E$11*Dashboard!$E$10*SQRT(Dashboard!$D$12/365),0)</f>
        <v>-117378.78453050482</v>
      </c>
      <c r="F1453" s="3">
        <f>D1453+IF(Dashboard!$I$3,E1453,0)</f>
        <v>282118.53103333677</v>
      </c>
      <c r="G1453" s="3">
        <f>IF(Dashboard!$I$4, ('Lookups and Calculations'!$F$9) / (1 - 'Lookups and Calculations'!$F$10), 'Lookups and Calculations'!$F$9)</f>
        <v>1951878.888340465</v>
      </c>
      <c r="H1453" s="12">
        <f t="shared" si="44"/>
        <v>0</v>
      </c>
      <c r="I1453" s="12">
        <f t="shared" si="45"/>
        <v>0</v>
      </c>
      <c r="J1453" s="13">
        <f>(1 - Dashboard!$I$9) * H1453 * Dashboard!$I$8 * 'Lookups and Calculations'!$F$12</f>
        <v>0</v>
      </c>
      <c r="K1453" s="12">
        <f>(1 - Dashboard!$I$11) * I1453 * Dashboard!$I$10 * 'Lookups and Calculations'!$F$12</f>
        <v>0</v>
      </c>
      <c r="L1453" s="12">
        <f>(H1453 - I1453) * Dashboard!$I$13 * (Dashboard!$D$12 / 365) * 'Lookups and Calculations'!$F$12</f>
        <v>0</v>
      </c>
      <c r="M1453" s="3">
        <f>(G1453*2) * Dashboard!$I$13 * (Dashboard!$D$12 / 365) * 'Lookups and Calculations'!$F$12</f>
        <v>1602.0878730267946</v>
      </c>
      <c r="N1453" s="12">
        <f>H1453 * Dashboard!$I$14 * Dashboard!$I$15 * (Dashboard!$D$12 / 365) * 'Lookups and Calculations'!$F$12</f>
        <v>0</v>
      </c>
    </row>
    <row r="1454" spans="1:14" x14ac:dyDescent="0.35">
      <c r="A1454" s="2">
        <v>1453</v>
      </c>
      <c r="B1454" s="11">
        <v>0.12517678993140874</v>
      </c>
      <c r="C1454" s="11">
        <v>-3.8790622275982081E-2</v>
      </c>
      <c r="D1454" s="3">
        <f>B1454*Dashboard!$D$11*Dashboard!$D$10*SQRT(Dashboard!$D$12/365)</f>
        <v>31079.114539072641</v>
      </c>
      <c r="E1454" s="3">
        <f>IF(Dashboard!$I$3,C1454*Dashboard!$E$11*Dashboard!$E$10*SQRT(Dashboard!$D$12/365),0)</f>
        <v>-19262.008450891779</v>
      </c>
      <c r="F1454" s="3">
        <f>D1454+IF(Dashboard!$I$3,E1454,0)</f>
        <v>11817.106088180863</v>
      </c>
      <c r="G1454" s="3">
        <f>IF(Dashboard!$I$4, ('Lookups and Calculations'!$F$9) / (1 - 'Lookups and Calculations'!$F$10), 'Lookups and Calculations'!$F$9)</f>
        <v>1951878.888340465</v>
      </c>
      <c r="H1454" s="12">
        <f t="shared" si="44"/>
        <v>0</v>
      </c>
      <c r="I1454" s="12">
        <f t="shared" si="45"/>
        <v>0</v>
      </c>
      <c r="J1454" s="13">
        <f>(1 - Dashboard!$I$9) * H1454 * Dashboard!$I$8 * 'Lookups and Calculations'!$F$12</f>
        <v>0</v>
      </c>
      <c r="K1454" s="12">
        <f>(1 - Dashboard!$I$11) * I1454 * Dashboard!$I$10 * 'Lookups and Calculations'!$F$12</f>
        <v>0</v>
      </c>
      <c r="L1454" s="12">
        <f>(H1454 - I1454) * Dashboard!$I$13 * (Dashboard!$D$12 / 365) * 'Lookups and Calculations'!$F$12</f>
        <v>0</v>
      </c>
      <c r="M1454" s="3">
        <f>(G1454*2) * Dashboard!$I$13 * (Dashboard!$D$12 / 365) * 'Lookups and Calculations'!$F$12</f>
        <v>1602.0878730267946</v>
      </c>
      <c r="N1454" s="12">
        <f>H1454 * Dashboard!$I$14 * Dashboard!$I$15 * (Dashboard!$D$12 / 365) * 'Lookups and Calculations'!$F$12</f>
        <v>0</v>
      </c>
    </row>
    <row r="1455" spans="1:14" x14ac:dyDescent="0.35">
      <c r="A1455" s="2">
        <v>1454</v>
      </c>
      <c r="B1455" s="11">
        <v>0.75389724358049204</v>
      </c>
      <c r="C1455" s="11">
        <v>-1.5592790846937232</v>
      </c>
      <c r="D1455" s="3">
        <f>B1455*Dashboard!$D$11*Dashboard!$D$10*SQRT(Dashboard!$D$12/365)</f>
        <v>187178.93945649269</v>
      </c>
      <c r="E1455" s="3">
        <f>IF(Dashboard!$I$3,C1455*Dashboard!$E$11*Dashboard!$E$10*SQRT(Dashboard!$D$12/365),0)</f>
        <v>-774281.13148022152</v>
      </c>
      <c r="F1455" s="3">
        <f>D1455+IF(Dashboard!$I$3,E1455,0)</f>
        <v>-587102.19202372886</v>
      </c>
      <c r="G1455" s="3">
        <f>IF(Dashboard!$I$4, ('Lookups and Calculations'!$F$9) / (1 - 'Lookups and Calculations'!$F$10), 'Lookups and Calculations'!$F$9)</f>
        <v>1951878.888340465</v>
      </c>
      <c r="H1455" s="12">
        <f t="shared" si="44"/>
        <v>0</v>
      </c>
      <c r="I1455" s="12">
        <f t="shared" si="45"/>
        <v>0</v>
      </c>
      <c r="J1455" s="13">
        <f>(1 - Dashboard!$I$9) * H1455 * Dashboard!$I$8 * 'Lookups and Calculations'!$F$12</f>
        <v>0</v>
      </c>
      <c r="K1455" s="12">
        <f>(1 - Dashboard!$I$11) * I1455 * Dashboard!$I$10 * 'Lookups and Calculations'!$F$12</f>
        <v>0</v>
      </c>
      <c r="L1455" s="12">
        <f>(H1455 - I1455) * Dashboard!$I$13 * (Dashboard!$D$12 / 365) * 'Lookups and Calculations'!$F$12</f>
        <v>0</v>
      </c>
      <c r="M1455" s="3">
        <f>(G1455*2) * Dashboard!$I$13 * (Dashboard!$D$12 / 365) * 'Lookups and Calculations'!$F$12</f>
        <v>1602.0878730267946</v>
      </c>
      <c r="N1455" s="12">
        <f>H1455 * Dashboard!$I$14 * Dashboard!$I$15 * (Dashboard!$D$12 / 365) * 'Lookups and Calculations'!$F$12</f>
        <v>0</v>
      </c>
    </row>
    <row r="1456" spans="1:14" x14ac:dyDescent="0.35">
      <c r="A1456" s="2">
        <v>1455</v>
      </c>
      <c r="B1456" s="11">
        <v>-0.18325623469502594</v>
      </c>
      <c r="C1456" s="11">
        <v>0.23659085617300632</v>
      </c>
      <c r="D1456" s="3">
        <f>B1456*Dashboard!$D$11*Dashboard!$D$10*SQRT(Dashboard!$D$12/365)</f>
        <v>-45499.181687010314</v>
      </c>
      <c r="E1456" s="3">
        <f>IF(Dashboard!$I$3,C1456*Dashboard!$E$11*Dashboard!$E$10*SQRT(Dashboard!$D$12/365),0)</f>
        <v>117482.39145495357</v>
      </c>
      <c r="F1456" s="3">
        <f>D1456+IF(Dashboard!$I$3,E1456,0)</f>
        <v>71983.209767943248</v>
      </c>
      <c r="G1456" s="3">
        <f>IF(Dashboard!$I$4, ('Lookups and Calculations'!$F$9) / (1 - 'Lookups and Calculations'!$F$10), 'Lookups and Calculations'!$F$9)</f>
        <v>1951878.888340465</v>
      </c>
      <c r="H1456" s="12">
        <f t="shared" si="44"/>
        <v>0</v>
      </c>
      <c r="I1456" s="12">
        <f t="shared" si="45"/>
        <v>0</v>
      </c>
      <c r="J1456" s="13">
        <f>(1 - Dashboard!$I$9) * H1456 * Dashboard!$I$8 * 'Lookups and Calculations'!$F$12</f>
        <v>0</v>
      </c>
      <c r="K1456" s="12">
        <f>(1 - Dashboard!$I$11) * I1456 * Dashboard!$I$10 * 'Lookups and Calculations'!$F$12</f>
        <v>0</v>
      </c>
      <c r="L1456" s="12">
        <f>(H1456 - I1456) * Dashboard!$I$13 * (Dashboard!$D$12 / 365) * 'Lookups and Calculations'!$F$12</f>
        <v>0</v>
      </c>
      <c r="M1456" s="3">
        <f>(G1456*2) * Dashboard!$I$13 * (Dashboard!$D$12 / 365) * 'Lookups and Calculations'!$F$12</f>
        <v>1602.0878730267946</v>
      </c>
      <c r="N1456" s="12">
        <f>H1456 * Dashboard!$I$14 * Dashboard!$I$15 * (Dashboard!$D$12 / 365) * 'Lookups and Calculations'!$F$12</f>
        <v>0</v>
      </c>
    </row>
    <row r="1457" spans="1:14" x14ac:dyDescent="0.35">
      <c r="A1457" s="2">
        <v>1456</v>
      </c>
      <c r="B1457" s="11">
        <v>-6.7161400448036729E-2</v>
      </c>
      <c r="C1457" s="11">
        <v>-1.0961129973441577</v>
      </c>
      <c r="D1457" s="3">
        <f>B1457*Dashboard!$D$11*Dashboard!$D$10*SQRT(Dashboard!$D$12/365)</f>
        <v>-16674.951149273071</v>
      </c>
      <c r="E1457" s="3">
        <f>IF(Dashboard!$I$3,C1457*Dashboard!$E$11*Dashboard!$E$10*SQRT(Dashboard!$D$12/365),0)</f>
        <v>-544289.74270536995</v>
      </c>
      <c r="F1457" s="3">
        <f>D1457+IF(Dashboard!$I$3,E1457,0)</f>
        <v>-560964.69385464303</v>
      </c>
      <c r="G1457" s="3">
        <f>IF(Dashboard!$I$4, ('Lookups and Calculations'!$F$9) / (1 - 'Lookups and Calculations'!$F$10), 'Lookups and Calculations'!$F$9)</f>
        <v>1951878.888340465</v>
      </c>
      <c r="H1457" s="12">
        <f t="shared" si="44"/>
        <v>0</v>
      </c>
      <c r="I1457" s="12">
        <f t="shared" si="45"/>
        <v>0</v>
      </c>
      <c r="J1457" s="13">
        <f>(1 - Dashboard!$I$9) * H1457 * Dashboard!$I$8 * 'Lookups and Calculations'!$F$12</f>
        <v>0</v>
      </c>
      <c r="K1457" s="12">
        <f>(1 - Dashboard!$I$11) * I1457 * Dashboard!$I$10 * 'Lookups and Calculations'!$F$12</f>
        <v>0</v>
      </c>
      <c r="L1457" s="12">
        <f>(H1457 - I1457) * Dashboard!$I$13 * (Dashboard!$D$12 / 365) * 'Lookups and Calculations'!$F$12</f>
        <v>0</v>
      </c>
      <c r="M1457" s="3">
        <f>(G1457*2) * Dashboard!$I$13 * (Dashboard!$D$12 / 365) * 'Lookups and Calculations'!$F$12</f>
        <v>1602.0878730267946</v>
      </c>
      <c r="N1457" s="12">
        <f>H1457 * Dashboard!$I$14 * Dashboard!$I$15 * (Dashboard!$D$12 / 365) * 'Lookups and Calculations'!$F$12</f>
        <v>0</v>
      </c>
    </row>
    <row r="1458" spans="1:14" x14ac:dyDescent="0.35">
      <c r="A1458" s="2">
        <v>1457</v>
      </c>
      <c r="B1458" s="11">
        <v>1.452818301984609</v>
      </c>
      <c r="C1458" s="11">
        <v>-1.0250025464007191</v>
      </c>
      <c r="D1458" s="3">
        <f>B1458*Dashboard!$D$11*Dashboard!$D$10*SQRT(Dashboard!$D$12/365)</f>
        <v>360708.29453752673</v>
      </c>
      <c r="E1458" s="3">
        <f>IF(Dashboard!$I$3,C1458*Dashboard!$E$11*Dashboard!$E$10*SQRT(Dashboard!$D$12/365),0)</f>
        <v>-508978.88594019425</v>
      </c>
      <c r="F1458" s="3">
        <f>D1458+IF(Dashboard!$I$3,E1458,0)</f>
        <v>-148270.59140266752</v>
      </c>
      <c r="G1458" s="3">
        <f>IF(Dashboard!$I$4, ('Lookups and Calculations'!$F$9) / (1 - 'Lookups and Calculations'!$F$10), 'Lookups and Calculations'!$F$9)</f>
        <v>1951878.888340465</v>
      </c>
      <c r="H1458" s="12">
        <f t="shared" si="44"/>
        <v>0</v>
      </c>
      <c r="I1458" s="12">
        <f t="shared" si="45"/>
        <v>0</v>
      </c>
      <c r="J1458" s="13">
        <f>(1 - Dashboard!$I$9) * H1458 * Dashboard!$I$8 * 'Lookups and Calculations'!$F$12</f>
        <v>0</v>
      </c>
      <c r="K1458" s="12">
        <f>(1 - Dashboard!$I$11) * I1458 * Dashboard!$I$10 * 'Lookups and Calculations'!$F$12</f>
        <v>0</v>
      </c>
      <c r="L1458" s="12">
        <f>(H1458 - I1458) * Dashboard!$I$13 * (Dashboard!$D$12 / 365) * 'Lookups and Calculations'!$F$12</f>
        <v>0</v>
      </c>
      <c r="M1458" s="3">
        <f>(G1458*2) * Dashboard!$I$13 * (Dashboard!$D$12 / 365) * 'Lookups and Calculations'!$F$12</f>
        <v>1602.0878730267946</v>
      </c>
      <c r="N1458" s="12">
        <f>H1458 * Dashboard!$I$14 * Dashboard!$I$15 * (Dashboard!$D$12 / 365) * 'Lookups and Calculations'!$F$12</f>
        <v>0</v>
      </c>
    </row>
    <row r="1459" spans="1:14" x14ac:dyDescent="0.35">
      <c r="A1459" s="2">
        <v>1458</v>
      </c>
      <c r="B1459" s="11">
        <v>1.1365573998802974</v>
      </c>
      <c r="C1459" s="11">
        <v>1.756887106949224</v>
      </c>
      <c r="D1459" s="3">
        <f>B1459*Dashboard!$D$11*Dashboard!$D$10*SQRT(Dashboard!$D$12/365)</f>
        <v>282186.47906265908</v>
      </c>
      <c r="E1459" s="3">
        <f>IF(Dashboard!$I$3,C1459*Dashboard!$E$11*Dashboard!$E$10*SQRT(Dashboard!$D$12/365),0)</f>
        <v>872406.06919245364</v>
      </c>
      <c r="F1459" s="3">
        <f>D1459+IF(Dashboard!$I$3,E1459,0)</f>
        <v>1154592.5482551127</v>
      </c>
      <c r="G1459" s="3">
        <f>IF(Dashboard!$I$4, ('Lookups and Calculations'!$F$9) / (1 - 'Lookups and Calculations'!$F$10), 'Lookups and Calculations'!$F$9)</f>
        <v>1951878.888340465</v>
      </c>
      <c r="H1459" s="12">
        <f t="shared" si="44"/>
        <v>0</v>
      </c>
      <c r="I1459" s="12">
        <f t="shared" si="45"/>
        <v>0</v>
      </c>
      <c r="J1459" s="13">
        <f>(1 - Dashboard!$I$9) * H1459 * Dashboard!$I$8 * 'Lookups and Calculations'!$F$12</f>
        <v>0</v>
      </c>
      <c r="K1459" s="12">
        <f>(1 - Dashboard!$I$11) * I1459 * Dashboard!$I$10 * 'Lookups and Calculations'!$F$12</f>
        <v>0</v>
      </c>
      <c r="L1459" s="12">
        <f>(H1459 - I1459) * Dashboard!$I$13 * (Dashboard!$D$12 / 365) * 'Lookups and Calculations'!$F$12</f>
        <v>0</v>
      </c>
      <c r="M1459" s="3">
        <f>(G1459*2) * Dashboard!$I$13 * (Dashboard!$D$12 / 365) * 'Lookups and Calculations'!$F$12</f>
        <v>1602.0878730267946</v>
      </c>
      <c r="N1459" s="12">
        <f>H1459 * Dashboard!$I$14 * Dashboard!$I$15 * (Dashboard!$D$12 / 365) * 'Lookups and Calculations'!$F$12</f>
        <v>0</v>
      </c>
    </row>
    <row r="1460" spans="1:14" x14ac:dyDescent="0.35">
      <c r="A1460" s="2">
        <v>1459</v>
      </c>
      <c r="B1460" s="11">
        <v>0.36530092961719229</v>
      </c>
      <c r="C1460" s="11">
        <v>0.50257212570489174</v>
      </c>
      <c r="D1460" s="3">
        <f>B1460*Dashboard!$D$11*Dashboard!$D$10*SQRT(Dashboard!$D$12/365)</f>
        <v>90697.560138932255</v>
      </c>
      <c r="E1460" s="3">
        <f>IF(Dashboard!$I$3,C1460*Dashboard!$E$11*Dashboard!$E$10*SQRT(Dashboard!$D$12/365),0)</f>
        <v>249558.99040846678</v>
      </c>
      <c r="F1460" s="3">
        <f>D1460+IF(Dashboard!$I$3,E1460,0)</f>
        <v>340256.55054739903</v>
      </c>
      <c r="G1460" s="3">
        <f>IF(Dashboard!$I$4, ('Lookups and Calculations'!$F$9) / (1 - 'Lookups and Calculations'!$F$10), 'Lookups and Calculations'!$F$9)</f>
        <v>1951878.888340465</v>
      </c>
      <c r="H1460" s="12">
        <f t="shared" si="44"/>
        <v>0</v>
      </c>
      <c r="I1460" s="12">
        <f t="shared" si="45"/>
        <v>0</v>
      </c>
      <c r="J1460" s="13">
        <f>(1 - Dashboard!$I$9) * H1460 * Dashboard!$I$8 * 'Lookups and Calculations'!$F$12</f>
        <v>0</v>
      </c>
      <c r="K1460" s="12">
        <f>(1 - Dashboard!$I$11) * I1460 * Dashboard!$I$10 * 'Lookups and Calculations'!$F$12</f>
        <v>0</v>
      </c>
      <c r="L1460" s="12">
        <f>(H1460 - I1460) * Dashboard!$I$13 * (Dashboard!$D$12 / 365) * 'Lookups and Calculations'!$F$12</f>
        <v>0</v>
      </c>
      <c r="M1460" s="3">
        <f>(G1460*2) * Dashboard!$I$13 * (Dashboard!$D$12 / 365) * 'Lookups and Calculations'!$F$12</f>
        <v>1602.0878730267946</v>
      </c>
      <c r="N1460" s="12">
        <f>H1460 * Dashboard!$I$14 * Dashboard!$I$15 * (Dashboard!$D$12 / 365) * 'Lookups and Calculations'!$F$12</f>
        <v>0</v>
      </c>
    </row>
    <row r="1461" spans="1:14" x14ac:dyDescent="0.35">
      <c r="A1461" s="2">
        <v>1460</v>
      </c>
      <c r="B1461" s="11">
        <v>-0.14393407798594171</v>
      </c>
      <c r="C1461" s="11">
        <v>1.472268835034779</v>
      </c>
      <c r="D1461" s="3">
        <f>B1461*Dashboard!$D$11*Dashboard!$D$10*SQRT(Dashboard!$D$12/365)</f>
        <v>-35736.207153515345</v>
      </c>
      <c r="E1461" s="3">
        <f>IF(Dashboard!$I$3,C1461*Dashboard!$E$11*Dashboard!$E$10*SQRT(Dashboard!$D$12/365),0)</f>
        <v>731075.01448831882</v>
      </c>
      <c r="F1461" s="3">
        <f>D1461+IF(Dashboard!$I$3,E1461,0)</f>
        <v>695338.80733480351</v>
      </c>
      <c r="G1461" s="3">
        <f>IF(Dashboard!$I$4, ('Lookups and Calculations'!$F$9) / (1 - 'Lookups and Calculations'!$F$10), 'Lookups and Calculations'!$F$9)</f>
        <v>1951878.888340465</v>
      </c>
      <c r="H1461" s="12">
        <f t="shared" si="44"/>
        <v>0</v>
      </c>
      <c r="I1461" s="12">
        <f t="shared" si="45"/>
        <v>0</v>
      </c>
      <c r="J1461" s="13">
        <f>(1 - Dashboard!$I$9) * H1461 * Dashboard!$I$8 * 'Lookups and Calculations'!$F$12</f>
        <v>0</v>
      </c>
      <c r="K1461" s="12">
        <f>(1 - Dashboard!$I$11) * I1461 * Dashboard!$I$10 * 'Lookups and Calculations'!$F$12</f>
        <v>0</v>
      </c>
      <c r="L1461" s="12">
        <f>(H1461 - I1461) * Dashboard!$I$13 * (Dashboard!$D$12 / 365) * 'Lookups and Calculations'!$F$12</f>
        <v>0</v>
      </c>
      <c r="M1461" s="3">
        <f>(G1461*2) * Dashboard!$I$13 * (Dashboard!$D$12 / 365) * 'Lookups and Calculations'!$F$12</f>
        <v>1602.0878730267946</v>
      </c>
      <c r="N1461" s="12">
        <f>H1461 * Dashboard!$I$14 * Dashboard!$I$15 * (Dashboard!$D$12 / 365) * 'Lookups and Calculations'!$F$12</f>
        <v>0</v>
      </c>
    </row>
    <row r="1462" spans="1:14" x14ac:dyDescent="0.35">
      <c r="A1462" s="2">
        <v>1461</v>
      </c>
      <c r="B1462" s="11">
        <v>1.579147286817276</v>
      </c>
      <c r="C1462" s="11">
        <v>-0.20275183722435661</v>
      </c>
      <c r="D1462" s="3">
        <f>B1462*Dashboard!$D$11*Dashboard!$D$10*SQRT(Dashboard!$D$12/365)</f>
        <v>392073.478062129</v>
      </c>
      <c r="E1462" s="3">
        <f>IF(Dashboard!$I$3,C1462*Dashboard!$E$11*Dashboard!$E$10*SQRT(Dashboard!$D$12/365),0)</f>
        <v>-100679.16864709581</v>
      </c>
      <c r="F1462" s="3">
        <f>D1462+IF(Dashboard!$I$3,E1462,0)</f>
        <v>291394.3094150332</v>
      </c>
      <c r="G1462" s="3">
        <f>IF(Dashboard!$I$4, ('Lookups and Calculations'!$F$9) / (1 - 'Lookups and Calculations'!$F$10), 'Lookups and Calculations'!$F$9)</f>
        <v>1951878.888340465</v>
      </c>
      <c r="H1462" s="12">
        <f t="shared" si="44"/>
        <v>0</v>
      </c>
      <c r="I1462" s="12">
        <f t="shared" si="45"/>
        <v>0</v>
      </c>
      <c r="J1462" s="13">
        <f>(1 - Dashboard!$I$9) * H1462 * Dashboard!$I$8 * 'Lookups and Calculations'!$F$12</f>
        <v>0</v>
      </c>
      <c r="K1462" s="12">
        <f>(1 - Dashboard!$I$11) * I1462 * Dashboard!$I$10 * 'Lookups and Calculations'!$F$12</f>
        <v>0</v>
      </c>
      <c r="L1462" s="12">
        <f>(H1462 - I1462) * Dashboard!$I$13 * (Dashboard!$D$12 / 365) * 'Lookups and Calculations'!$F$12</f>
        <v>0</v>
      </c>
      <c r="M1462" s="3">
        <f>(G1462*2) * Dashboard!$I$13 * (Dashboard!$D$12 / 365) * 'Lookups and Calculations'!$F$12</f>
        <v>1602.0878730267946</v>
      </c>
      <c r="N1462" s="12">
        <f>H1462 * Dashboard!$I$14 * Dashboard!$I$15 * (Dashboard!$D$12 / 365) * 'Lookups and Calculations'!$F$12</f>
        <v>0</v>
      </c>
    </row>
    <row r="1463" spans="1:14" x14ac:dyDescent="0.35">
      <c r="A1463" s="2">
        <v>1462</v>
      </c>
      <c r="B1463" s="11">
        <v>0.322237405429601</v>
      </c>
      <c r="C1463" s="11">
        <v>8.1124092819450752E-2</v>
      </c>
      <c r="D1463" s="3">
        <f>B1463*Dashboard!$D$11*Dashboard!$D$10*SQRT(Dashboard!$D$12/365)</f>
        <v>80005.672278445927</v>
      </c>
      <c r="E1463" s="3">
        <f>IF(Dashboard!$I$3,C1463*Dashboard!$E$11*Dashboard!$E$10*SQRT(Dashboard!$D$12/365),0)</f>
        <v>40283.266154941513</v>
      </c>
      <c r="F1463" s="3">
        <f>D1463+IF(Dashboard!$I$3,E1463,0)</f>
        <v>120288.93843338743</v>
      </c>
      <c r="G1463" s="3">
        <f>IF(Dashboard!$I$4, ('Lookups and Calculations'!$F$9) / (1 - 'Lookups and Calculations'!$F$10), 'Lookups and Calculations'!$F$9)</f>
        <v>1951878.888340465</v>
      </c>
      <c r="H1463" s="12">
        <f t="shared" si="44"/>
        <v>0</v>
      </c>
      <c r="I1463" s="12">
        <f t="shared" si="45"/>
        <v>0</v>
      </c>
      <c r="J1463" s="13">
        <f>(1 - Dashboard!$I$9) * H1463 * Dashboard!$I$8 * 'Lookups and Calculations'!$F$12</f>
        <v>0</v>
      </c>
      <c r="K1463" s="12">
        <f>(1 - Dashboard!$I$11) * I1463 * Dashboard!$I$10 * 'Lookups and Calculations'!$F$12</f>
        <v>0</v>
      </c>
      <c r="L1463" s="12">
        <f>(H1463 - I1463) * Dashboard!$I$13 * (Dashboard!$D$12 / 365) * 'Lookups and Calculations'!$F$12</f>
        <v>0</v>
      </c>
      <c r="M1463" s="3">
        <f>(G1463*2) * Dashboard!$I$13 * (Dashboard!$D$12 / 365) * 'Lookups and Calculations'!$F$12</f>
        <v>1602.0878730267946</v>
      </c>
      <c r="N1463" s="12">
        <f>H1463 * Dashboard!$I$14 * Dashboard!$I$15 * (Dashboard!$D$12 / 365) * 'Lookups and Calculations'!$F$12</f>
        <v>0</v>
      </c>
    </row>
    <row r="1464" spans="1:14" x14ac:dyDescent="0.35">
      <c r="A1464" s="2">
        <v>1463</v>
      </c>
      <c r="B1464" s="11">
        <v>1.4307422957318403</v>
      </c>
      <c r="C1464" s="11">
        <v>-0.36100650088735003</v>
      </c>
      <c r="D1464" s="3">
        <f>B1464*Dashboard!$D$11*Dashboard!$D$10*SQRT(Dashboard!$D$12/365)</f>
        <v>355227.2247060425</v>
      </c>
      <c r="E1464" s="3">
        <f>IF(Dashboard!$I$3,C1464*Dashboard!$E$11*Dashboard!$E$10*SQRT(Dashboard!$D$12/365),0)</f>
        <v>-179262.6635748641</v>
      </c>
      <c r="F1464" s="3">
        <f>D1464+IF(Dashboard!$I$3,E1464,0)</f>
        <v>175964.5611311784</v>
      </c>
      <c r="G1464" s="3">
        <f>IF(Dashboard!$I$4, ('Lookups and Calculations'!$F$9) / (1 - 'Lookups and Calculations'!$F$10), 'Lookups and Calculations'!$F$9)</f>
        <v>1951878.888340465</v>
      </c>
      <c r="H1464" s="12">
        <f t="shared" si="44"/>
        <v>0</v>
      </c>
      <c r="I1464" s="12">
        <f t="shared" si="45"/>
        <v>0</v>
      </c>
      <c r="J1464" s="13">
        <f>(1 - Dashboard!$I$9) * H1464 * Dashboard!$I$8 * 'Lookups and Calculations'!$F$12</f>
        <v>0</v>
      </c>
      <c r="K1464" s="12">
        <f>(1 - Dashboard!$I$11) * I1464 * Dashboard!$I$10 * 'Lookups and Calculations'!$F$12</f>
        <v>0</v>
      </c>
      <c r="L1464" s="12">
        <f>(H1464 - I1464) * Dashboard!$I$13 * (Dashboard!$D$12 / 365) * 'Lookups and Calculations'!$F$12</f>
        <v>0</v>
      </c>
      <c r="M1464" s="3">
        <f>(G1464*2) * Dashboard!$I$13 * (Dashboard!$D$12 / 365) * 'Lookups and Calculations'!$F$12</f>
        <v>1602.0878730267946</v>
      </c>
      <c r="N1464" s="12">
        <f>H1464 * Dashboard!$I$14 * Dashboard!$I$15 * (Dashboard!$D$12 / 365) * 'Lookups and Calculations'!$F$12</f>
        <v>0</v>
      </c>
    </row>
    <row r="1465" spans="1:14" x14ac:dyDescent="0.35">
      <c r="A1465" s="2">
        <v>1464</v>
      </c>
      <c r="B1465" s="11">
        <v>-0.22246754824882395</v>
      </c>
      <c r="C1465" s="11">
        <v>0.29032161309723403</v>
      </c>
      <c r="D1465" s="3">
        <f>B1465*Dashboard!$D$11*Dashboard!$D$10*SQRT(Dashboard!$D$12/365)</f>
        <v>-55234.635886097429</v>
      </c>
      <c r="E1465" s="3">
        <f>IF(Dashboard!$I$3,C1465*Dashboard!$E$11*Dashboard!$E$10*SQRT(Dashboard!$D$12/365),0)</f>
        <v>144163.12595268554</v>
      </c>
      <c r="F1465" s="3">
        <f>D1465+IF(Dashboard!$I$3,E1465,0)</f>
        <v>88928.490066588114</v>
      </c>
      <c r="G1465" s="3">
        <f>IF(Dashboard!$I$4, ('Lookups and Calculations'!$F$9) / (1 - 'Lookups and Calculations'!$F$10), 'Lookups and Calculations'!$F$9)</f>
        <v>1951878.888340465</v>
      </c>
      <c r="H1465" s="12">
        <f t="shared" si="44"/>
        <v>0</v>
      </c>
      <c r="I1465" s="12">
        <f t="shared" si="45"/>
        <v>0</v>
      </c>
      <c r="J1465" s="13">
        <f>(1 - Dashboard!$I$9) * H1465 * Dashboard!$I$8 * 'Lookups and Calculations'!$F$12</f>
        <v>0</v>
      </c>
      <c r="K1465" s="12">
        <f>(1 - Dashboard!$I$11) * I1465 * Dashboard!$I$10 * 'Lookups and Calculations'!$F$12</f>
        <v>0</v>
      </c>
      <c r="L1465" s="12">
        <f>(H1465 - I1465) * Dashboard!$I$13 * (Dashboard!$D$12 / 365) * 'Lookups and Calculations'!$F$12</f>
        <v>0</v>
      </c>
      <c r="M1465" s="3">
        <f>(G1465*2) * Dashboard!$I$13 * (Dashboard!$D$12 / 365) * 'Lookups and Calculations'!$F$12</f>
        <v>1602.0878730267946</v>
      </c>
      <c r="N1465" s="12">
        <f>H1465 * Dashboard!$I$14 * Dashboard!$I$15 * (Dashboard!$D$12 / 365) * 'Lookups and Calculations'!$F$12</f>
        <v>0</v>
      </c>
    </row>
    <row r="1466" spans="1:14" x14ac:dyDescent="0.35">
      <c r="A1466" s="2">
        <v>1465</v>
      </c>
      <c r="B1466" s="11">
        <v>0.28434306711004709</v>
      </c>
      <c r="C1466" s="11">
        <v>0.65261802595816243</v>
      </c>
      <c r="D1466" s="3">
        <f>B1466*Dashboard!$D$11*Dashboard!$D$10*SQRT(Dashboard!$D$12/365)</f>
        <v>70597.199017059975</v>
      </c>
      <c r="E1466" s="3">
        <f>IF(Dashboard!$I$3,C1466*Dashboard!$E$11*Dashboard!$E$10*SQRT(Dashboard!$D$12/365),0)</f>
        <v>324066.31277461699</v>
      </c>
      <c r="F1466" s="3">
        <f>D1466+IF(Dashboard!$I$3,E1466,0)</f>
        <v>394663.51179167698</v>
      </c>
      <c r="G1466" s="3">
        <f>IF(Dashboard!$I$4, ('Lookups and Calculations'!$F$9) / (1 - 'Lookups and Calculations'!$F$10), 'Lookups and Calculations'!$F$9)</f>
        <v>1951878.888340465</v>
      </c>
      <c r="H1466" s="12">
        <f t="shared" si="44"/>
        <v>0</v>
      </c>
      <c r="I1466" s="12">
        <f t="shared" si="45"/>
        <v>0</v>
      </c>
      <c r="J1466" s="13">
        <f>(1 - Dashboard!$I$9) * H1466 * Dashboard!$I$8 * 'Lookups and Calculations'!$F$12</f>
        <v>0</v>
      </c>
      <c r="K1466" s="12">
        <f>(1 - Dashboard!$I$11) * I1466 * Dashboard!$I$10 * 'Lookups and Calculations'!$F$12</f>
        <v>0</v>
      </c>
      <c r="L1466" s="12">
        <f>(H1466 - I1466) * Dashboard!$I$13 * (Dashboard!$D$12 / 365) * 'Lookups and Calculations'!$F$12</f>
        <v>0</v>
      </c>
      <c r="M1466" s="3">
        <f>(G1466*2) * Dashboard!$I$13 * (Dashboard!$D$12 / 365) * 'Lookups and Calculations'!$F$12</f>
        <v>1602.0878730267946</v>
      </c>
      <c r="N1466" s="12">
        <f>H1466 * Dashboard!$I$14 * Dashboard!$I$15 * (Dashboard!$D$12 / 365) * 'Lookups and Calculations'!$F$12</f>
        <v>0</v>
      </c>
    </row>
    <row r="1467" spans="1:14" x14ac:dyDescent="0.35">
      <c r="A1467" s="2">
        <v>1466</v>
      </c>
      <c r="B1467" s="11">
        <v>-0.97547759323653771</v>
      </c>
      <c r="C1467" s="11">
        <v>1.240104531138432</v>
      </c>
      <c r="D1467" s="3">
        <f>B1467*Dashboard!$D$11*Dashboard!$D$10*SQRT(Dashboard!$D$12/365)</f>
        <v>-242193.3001086672</v>
      </c>
      <c r="E1467" s="3">
        <f>IF(Dashboard!$I$3,C1467*Dashboard!$E$11*Dashboard!$E$10*SQRT(Dashboard!$D$12/365),0)</f>
        <v>615790.68747158698</v>
      </c>
      <c r="F1467" s="3">
        <f>D1467+IF(Dashboard!$I$3,E1467,0)</f>
        <v>373597.38736291975</v>
      </c>
      <c r="G1467" s="3">
        <f>IF(Dashboard!$I$4, ('Lookups and Calculations'!$F$9) / (1 - 'Lookups and Calculations'!$F$10), 'Lookups and Calculations'!$F$9)</f>
        <v>1951878.888340465</v>
      </c>
      <c r="H1467" s="12">
        <f t="shared" si="44"/>
        <v>0</v>
      </c>
      <c r="I1467" s="12">
        <f t="shared" si="45"/>
        <v>0</v>
      </c>
      <c r="J1467" s="13">
        <f>(1 - Dashboard!$I$9) * H1467 * Dashboard!$I$8 * 'Lookups and Calculations'!$F$12</f>
        <v>0</v>
      </c>
      <c r="K1467" s="12">
        <f>(1 - Dashboard!$I$11) * I1467 * Dashboard!$I$10 * 'Lookups and Calculations'!$F$12</f>
        <v>0</v>
      </c>
      <c r="L1467" s="12">
        <f>(H1467 - I1467) * Dashboard!$I$13 * (Dashboard!$D$12 / 365) * 'Lookups and Calculations'!$F$12</f>
        <v>0</v>
      </c>
      <c r="M1467" s="3">
        <f>(G1467*2) * Dashboard!$I$13 * (Dashboard!$D$12 / 365) * 'Lookups and Calculations'!$F$12</f>
        <v>1602.0878730267946</v>
      </c>
      <c r="N1467" s="12">
        <f>H1467 * Dashboard!$I$14 * Dashboard!$I$15 * (Dashboard!$D$12 / 365) * 'Lookups and Calculations'!$F$12</f>
        <v>0</v>
      </c>
    </row>
    <row r="1468" spans="1:14" x14ac:dyDescent="0.35">
      <c r="A1468" s="2">
        <v>1467</v>
      </c>
      <c r="B1468" s="11">
        <v>-0.20740909642246169</v>
      </c>
      <c r="C1468" s="11">
        <v>0.39244289507231012</v>
      </c>
      <c r="D1468" s="3">
        <f>B1468*Dashboard!$D$11*Dashboard!$D$10*SQRT(Dashboard!$D$12/365)</f>
        <v>-51495.896864677685</v>
      </c>
      <c r="E1468" s="3">
        <f>IF(Dashboard!$I$3,C1468*Dashboard!$E$11*Dashboard!$E$10*SQRT(Dashboard!$D$12/365),0)</f>
        <v>194872.83054120306</v>
      </c>
      <c r="F1468" s="3">
        <f>D1468+IF(Dashboard!$I$3,E1468,0)</f>
        <v>143376.93367652537</v>
      </c>
      <c r="G1468" s="3">
        <f>IF(Dashboard!$I$4, ('Lookups and Calculations'!$F$9) / (1 - 'Lookups and Calculations'!$F$10), 'Lookups and Calculations'!$F$9)</f>
        <v>1951878.888340465</v>
      </c>
      <c r="H1468" s="12">
        <f t="shared" si="44"/>
        <v>0</v>
      </c>
      <c r="I1468" s="12">
        <f t="shared" si="45"/>
        <v>0</v>
      </c>
      <c r="J1468" s="13">
        <f>(1 - Dashboard!$I$9) * H1468 * Dashboard!$I$8 * 'Lookups and Calculations'!$F$12</f>
        <v>0</v>
      </c>
      <c r="K1468" s="12">
        <f>(1 - Dashboard!$I$11) * I1468 * Dashboard!$I$10 * 'Lookups and Calculations'!$F$12</f>
        <v>0</v>
      </c>
      <c r="L1468" s="12">
        <f>(H1468 - I1468) * Dashboard!$I$13 * (Dashboard!$D$12 / 365) * 'Lookups and Calculations'!$F$12</f>
        <v>0</v>
      </c>
      <c r="M1468" s="3">
        <f>(G1468*2) * Dashboard!$I$13 * (Dashboard!$D$12 / 365) * 'Lookups and Calculations'!$F$12</f>
        <v>1602.0878730267946</v>
      </c>
      <c r="N1468" s="12">
        <f>H1468 * Dashboard!$I$14 * Dashboard!$I$15 * (Dashboard!$D$12 / 365) * 'Lookups and Calculations'!$F$12</f>
        <v>0</v>
      </c>
    </row>
    <row r="1469" spans="1:14" x14ac:dyDescent="0.35">
      <c r="A1469" s="2">
        <v>1468</v>
      </c>
      <c r="B1469" s="11">
        <v>0.53471528381193623</v>
      </c>
      <c r="C1469" s="11">
        <v>0.58974765568052279</v>
      </c>
      <c r="D1469" s="3">
        <f>B1469*Dashboard!$D$11*Dashboard!$D$10*SQRT(Dashboard!$D$12/365)</f>
        <v>132760.05528253346</v>
      </c>
      <c r="E1469" s="3">
        <f>IF(Dashboard!$I$3,C1469*Dashboard!$E$11*Dashboard!$E$10*SQRT(Dashboard!$D$12/365),0)</f>
        <v>292847.17957838549</v>
      </c>
      <c r="F1469" s="3">
        <f>D1469+IF(Dashboard!$I$3,E1469,0)</f>
        <v>425607.23486091895</v>
      </c>
      <c r="G1469" s="3">
        <f>IF(Dashboard!$I$4, ('Lookups and Calculations'!$F$9) / (1 - 'Lookups and Calculations'!$F$10), 'Lookups and Calculations'!$F$9)</f>
        <v>1951878.888340465</v>
      </c>
      <c r="H1469" s="12">
        <f t="shared" si="44"/>
        <v>0</v>
      </c>
      <c r="I1469" s="12">
        <f t="shared" si="45"/>
        <v>0</v>
      </c>
      <c r="J1469" s="13">
        <f>(1 - Dashboard!$I$9) * H1469 * Dashboard!$I$8 * 'Lookups and Calculations'!$F$12</f>
        <v>0</v>
      </c>
      <c r="K1469" s="12">
        <f>(1 - Dashboard!$I$11) * I1469 * Dashboard!$I$10 * 'Lookups and Calculations'!$F$12</f>
        <v>0</v>
      </c>
      <c r="L1469" s="12">
        <f>(H1469 - I1469) * Dashboard!$I$13 * (Dashboard!$D$12 / 365) * 'Lookups and Calculations'!$F$12</f>
        <v>0</v>
      </c>
      <c r="M1469" s="3">
        <f>(G1469*2) * Dashboard!$I$13 * (Dashboard!$D$12 / 365) * 'Lookups and Calculations'!$F$12</f>
        <v>1602.0878730267946</v>
      </c>
      <c r="N1469" s="12">
        <f>H1469 * Dashboard!$I$14 * Dashboard!$I$15 * (Dashboard!$D$12 / 365) * 'Lookups and Calculations'!$F$12</f>
        <v>0</v>
      </c>
    </row>
    <row r="1470" spans="1:14" x14ac:dyDescent="0.35">
      <c r="A1470" s="2">
        <v>1469</v>
      </c>
      <c r="B1470" s="11">
        <v>0.9898662082754246</v>
      </c>
      <c r="C1470" s="11">
        <v>1.3305301817228032</v>
      </c>
      <c r="D1470" s="3">
        <f>B1470*Dashboard!$D$11*Dashboard!$D$10*SQRT(Dashboard!$D$12/365)</f>
        <v>245765.73086917179</v>
      </c>
      <c r="E1470" s="3">
        <f>IF(Dashboard!$I$3,C1470*Dashboard!$E$11*Dashboard!$E$10*SQRT(Dashboard!$D$12/365),0)</f>
        <v>660692.76801418234</v>
      </c>
      <c r="F1470" s="3">
        <f>D1470+IF(Dashboard!$I$3,E1470,0)</f>
        <v>906458.49888335413</v>
      </c>
      <c r="G1470" s="3">
        <f>IF(Dashboard!$I$4, ('Lookups and Calculations'!$F$9) / (1 - 'Lookups and Calculations'!$F$10), 'Lookups and Calculations'!$F$9)</f>
        <v>1951878.888340465</v>
      </c>
      <c r="H1470" s="12">
        <f t="shared" si="44"/>
        <v>0</v>
      </c>
      <c r="I1470" s="12">
        <f t="shared" si="45"/>
        <v>0</v>
      </c>
      <c r="J1470" s="13">
        <f>(1 - Dashboard!$I$9) * H1470 * Dashboard!$I$8 * 'Lookups and Calculations'!$F$12</f>
        <v>0</v>
      </c>
      <c r="K1470" s="12">
        <f>(1 - Dashboard!$I$11) * I1470 * Dashboard!$I$10 * 'Lookups and Calculations'!$F$12</f>
        <v>0</v>
      </c>
      <c r="L1470" s="12">
        <f>(H1470 - I1470) * Dashboard!$I$13 * (Dashboard!$D$12 / 365) * 'Lookups and Calculations'!$F$12</f>
        <v>0</v>
      </c>
      <c r="M1470" s="3">
        <f>(G1470*2) * Dashboard!$I$13 * (Dashboard!$D$12 / 365) * 'Lookups and Calculations'!$F$12</f>
        <v>1602.0878730267946</v>
      </c>
      <c r="N1470" s="12">
        <f>H1470 * Dashboard!$I$14 * Dashboard!$I$15 * (Dashboard!$D$12 / 365) * 'Lookups and Calculations'!$F$12</f>
        <v>0</v>
      </c>
    </row>
    <row r="1471" spans="1:14" x14ac:dyDescent="0.35">
      <c r="A1471" s="2">
        <v>1470</v>
      </c>
      <c r="B1471" s="11">
        <v>0.33211587346024046</v>
      </c>
      <c r="C1471" s="11">
        <v>-1.2162646956354812</v>
      </c>
      <c r="D1471" s="3">
        <f>B1471*Dashboard!$D$11*Dashboard!$D$10*SQRT(Dashboard!$D$12/365)</f>
        <v>82458.315772204165</v>
      </c>
      <c r="E1471" s="3">
        <f>IF(Dashboard!$I$3,C1471*Dashboard!$E$11*Dashboard!$E$10*SQRT(Dashboard!$D$12/365),0)</f>
        <v>-603952.69452425465</v>
      </c>
      <c r="F1471" s="3">
        <f>D1471+IF(Dashboard!$I$3,E1471,0)</f>
        <v>-521494.37875205046</v>
      </c>
      <c r="G1471" s="3">
        <f>IF(Dashboard!$I$4, ('Lookups and Calculations'!$F$9) / (1 - 'Lookups and Calculations'!$F$10), 'Lookups and Calculations'!$F$9)</f>
        <v>1951878.888340465</v>
      </c>
      <c r="H1471" s="12">
        <f t="shared" si="44"/>
        <v>0</v>
      </c>
      <c r="I1471" s="12">
        <f t="shared" si="45"/>
        <v>0</v>
      </c>
      <c r="J1471" s="13">
        <f>(1 - Dashboard!$I$9) * H1471 * Dashboard!$I$8 * 'Lookups and Calculations'!$F$12</f>
        <v>0</v>
      </c>
      <c r="K1471" s="12">
        <f>(1 - Dashboard!$I$11) * I1471 * Dashboard!$I$10 * 'Lookups and Calculations'!$F$12</f>
        <v>0</v>
      </c>
      <c r="L1471" s="12">
        <f>(H1471 - I1471) * Dashboard!$I$13 * (Dashboard!$D$12 / 365) * 'Lookups and Calculations'!$F$12</f>
        <v>0</v>
      </c>
      <c r="M1471" s="3">
        <f>(G1471*2) * Dashboard!$I$13 * (Dashboard!$D$12 / 365) * 'Lookups and Calculations'!$F$12</f>
        <v>1602.0878730267946</v>
      </c>
      <c r="N1471" s="12">
        <f>H1471 * Dashboard!$I$14 * Dashboard!$I$15 * (Dashboard!$D$12 / 365) * 'Lookups and Calculations'!$F$12</f>
        <v>0</v>
      </c>
    </row>
    <row r="1472" spans="1:14" x14ac:dyDescent="0.35">
      <c r="A1472" s="2">
        <v>1471</v>
      </c>
      <c r="B1472" s="11">
        <v>-0.22125751940199215</v>
      </c>
      <c r="C1472" s="11">
        <v>-0.80525563361457153</v>
      </c>
      <c r="D1472" s="3">
        <f>B1472*Dashboard!$D$11*Dashboard!$D$10*SQRT(Dashboard!$D$12/365)</f>
        <v>-54934.207786392406</v>
      </c>
      <c r="E1472" s="3">
        <f>IF(Dashboard!$I$3,C1472*Dashboard!$E$11*Dashboard!$E$10*SQRT(Dashboard!$D$12/365),0)</f>
        <v>-399860.5825257902</v>
      </c>
      <c r="F1472" s="3">
        <f>D1472+IF(Dashboard!$I$3,E1472,0)</f>
        <v>-454794.79031218262</v>
      </c>
      <c r="G1472" s="3">
        <f>IF(Dashboard!$I$4, ('Lookups and Calculations'!$F$9) / (1 - 'Lookups and Calculations'!$F$10), 'Lookups and Calculations'!$F$9)</f>
        <v>1951878.888340465</v>
      </c>
      <c r="H1472" s="12">
        <f t="shared" si="44"/>
        <v>0</v>
      </c>
      <c r="I1472" s="12">
        <f t="shared" si="45"/>
        <v>0</v>
      </c>
      <c r="J1472" s="13">
        <f>(1 - Dashboard!$I$9) * H1472 * Dashboard!$I$8 * 'Lookups and Calculations'!$F$12</f>
        <v>0</v>
      </c>
      <c r="K1472" s="12">
        <f>(1 - Dashboard!$I$11) * I1472 * Dashboard!$I$10 * 'Lookups and Calculations'!$F$12</f>
        <v>0</v>
      </c>
      <c r="L1472" s="12">
        <f>(H1472 - I1472) * Dashboard!$I$13 * (Dashboard!$D$12 / 365) * 'Lookups and Calculations'!$F$12</f>
        <v>0</v>
      </c>
      <c r="M1472" s="3">
        <f>(G1472*2) * Dashboard!$I$13 * (Dashboard!$D$12 / 365) * 'Lookups and Calculations'!$F$12</f>
        <v>1602.0878730267946</v>
      </c>
      <c r="N1472" s="12">
        <f>H1472 * Dashboard!$I$14 * Dashboard!$I$15 * (Dashboard!$D$12 / 365) * 'Lookups and Calculations'!$F$12</f>
        <v>0</v>
      </c>
    </row>
    <row r="1473" spans="1:14" x14ac:dyDescent="0.35">
      <c r="A1473" s="2">
        <v>1472</v>
      </c>
      <c r="B1473" s="11">
        <v>1.3162810917887275</v>
      </c>
      <c r="C1473" s="11">
        <v>2.2802875923125603</v>
      </c>
      <c r="D1473" s="3">
        <f>B1473*Dashboard!$D$11*Dashboard!$D$10*SQRT(Dashboard!$D$12/365)</f>
        <v>326808.59478609147</v>
      </c>
      <c r="E1473" s="3">
        <f>IF(Dashboard!$I$3,C1473*Dashboard!$E$11*Dashboard!$E$10*SQRT(Dashboard!$D$12/365),0)</f>
        <v>1132307.6634628745</v>
      </c>
      <c r="F1473" s="3">
        <f>D1473+IF(Dashboard!$I$3,E1473,0)</f>
        <v>1459116.258248966</v>
      </c>
      <c r="G1473" s="3">
        <f>IF(Dashboard!$I$4, ('Lookups and Calculations'!$F$9) / (1 - 'Lookups and Calculations'!$F$10), 'Lookups and Calculations'!$F$9)</f>
        <v>1951878.888340465</v>
      </c>
      <c r="H1473" s="12">
        <f t="shared" si="44"/>
        <v>0</v>
      </c>
      <c r="I1473" s="12">
        <f t="shared" si="45"/>
        <v>0</v>
      </c>
      <c r="J1473" s="13">
        <f>(1 - Dashboard!$I$9) * H1473 * Dashboard!$I$8 * 'Lookups and Calculations'!$F$12</f>
        <v>0</v>
      </c>
      <c r="K1473" s="12">
        <f>(1 - Dashboard!$I$11) * I1473 * Dashboard!$I$10 * 'Lookups and Calculations'!$F$12</f>
        <v>0</v>
      </c>
      <c r="L1473" s="12">
        <f>(H1473 - I1473) * Dashboard!$I$13 * (Dashboard!$D$12 / 365) * 'Lookups and Calculations'!$F$12</f>
        <v>0</v>
      </c>
      <c r="M1473" s="3">
        <f>(G1473*2) * Dashboard!$I$13 * (Dashboard!$D$12 / 365) * 'Lookups and Calculations'!$F$12</f>
        <v>1602.0878730267946</v>
      </c>
      <c r="N1473" s="12">
        <f>H1473 * Dashboard!$I$14 * Dashboard!$I$15 * (Dashboard!$D$12 / 365) * 'Lookups and Calculations'!$F$12</f>
        <v>0</v>
      </c>
    </row>
    <row r="1474" spans="1:14" x14ac:dyDescent="0.35">
      <c r="A1474" s="2">
        <v>1473</v>
      </c>
      <c r="B1474" s="11">
        <v>1.3991831596638626</v>
      </c>
      <c r="C1474" s="11">
        <v>7.3818011229713543E-2</v>
      </c>
      <c r="D1474" s="3">
        <f>B1474*Dashboard!$D$11*Dashboard!$D$10*SQRT(Dashboard!$D$12/365)</f>
        <v>347391.66665132396</v>
      </c>
      <c r="E1474" s="3">
        <f>IF(Dashboard!$I$3,C1474*Dashboard!$E$11*Dashboard!$E$10*SQRT(Dashboard!$D$12/365),0)</f>
        <v>36655.332467175991</v>
      </c>
      <c r="F1474" s="3">
        <f>D1474+IF(Dashboard!$I$3,E1474,0)</f>
        <v>384046.99911849992</v>
      </c>
      <c r="G1474" s="3">
        <f>IF(Dashboard!$I$4, ('Lookups and Calculations'!$F$9) / (1 - 'Lookups and Calculations'!$F$10), 'Lookups and Calculations'!$F$9)</f>
        <v>1951878.888340465</v>
      </c>
      <c r="H1474" s="12">
        <f t="shared" si="44"/>
        <v>0</v>
      </c>
      <c r="I1474" s="12">
        <f t="shared" si="45"/>
        <v>0</v>
      </c>
      <c r="J1474" s="13">
        <f>(1 - Dashboard!$I$9) * H1474 * Dashboard!$I$8 * 'Lookups and Calculations'!$F$12</f>
        <v>0</v>
      </c>
      <c r="K1474" s="12">
        <f>(1 - Dashboard!$I$11) * I1474 * Dashboard!$I$10 * 'Lookups and Calculations'!$F$12</f>
        <v>0</v>
      </c>
      <c r="L1474" s="12">
        <f>(H1474 - I1474) * Dashboard!$I$13 * (Dashboard!$D$12 / 365) * 'Lookups and Calculations'!$F$12</f>
        <v>0</v>
      </c>
      <c r="M1474" s="3">
        <f>(G1474*2) * Dashboard!$I$13 * (Dashboard!$D$12 / 365) * 'Lookups and Calculations'!$F$12</f>
        <v>1602.0878730267946</v>
      </c>
      <c r="N1474" s="12">
        <f>H1474 * Dashboard!$I$14 * Dashboard!$I$15 * (Dashboard!$D$12 / 365) * 'Lookups and Calculations'!$F$12</f>
        <v>0</v>
      </c>
    </row>
    <row r="1475" spans="1:14" x14ac:dyDescent="0.35">
      <c r="A1475" s="2">
        <v>1474</v>
      </c>
      <c r="B1475" s="11">
        <v>0.47152543155538518</v>
      </c>
      <c r="C1475" s="11">
        <v>0.56653641404934962</v>
      </c>
      <c r="D1475" s="3">
        <f>B1475*Dashboard!$D$11*Dashboard!$D$10*SQRT(Dashboard!$D$12/365)</f>
        <v>117071.16713430287</v>
      </c>
      <c r="E1475" s="3">
        <f>IF(Dashboard!$I$3,C1475*Dashboard!$E$11*Dashboard!$E$10*SQRT(Dashboard!$D$12/365),0)</f>
        <v>281321.32342494663</v>
      </c>
      <c r="F1475" s="3">
        <f>D1475+IF(Dashboard!$I$3,E1475,0)</f>
        <v>398392.49055924953</v>
      </c>
      <c r="G1475" s="3">
        <f>IF(Dashboard!$I$4, ('Lookups and Calculations'!$F$9) / (1 - 'Lookups and Calculations'!$F$10), 'Lookups and Calculations'!$F$9)</f>
        <v>1951878.888340465</v>
      </c>
      <c r="H1475" s="12">
        <f t="shared" ref="H1475:H1538" si="46">MAX(0,F1475-G1475)</f>
        <v>0</v>
      </c>
      <c r="I1475" s="12">
        <f t="shared" ref="I1475:I1538" si="47">MAX(0,-F1475-G1475)</f>
        <v>0</v>
      </c>
      <c r="J1475" s="13">
        <f>(1 - Dashboard!$I$9) * H1475 * Dashboard!$I$8 * 'Lookups and Calculations'!$F$12</f>
        <v>0</v>
      </c>
      <c r="K1475" s="12">
        <f>(1 - Dashboard!$I$11) * I1475 * Dashboard!$I$10 * 'Lookups and Calculations'!$F$12</f>
        <v>0</v>
      </c>
      <c r="L1475" s="12">
        <f>(H1475 - I1475) * Dashboard!$I$13 * (Dashboard!$D$12 / 365) * 'Lookups and Calculations'!$F$12</f>
        <v>0</v>
      </c>
      <c r="M1475" s="3">
        <f>(G1475*2) * Dashboard!$I$13 * (Dashboard!$D$12 / 365) * 'Lookups and Calculations'!$F$12</f>
        <v>1602.0878730267946</v>
      </c>
      <c r="N1475" s="12">
        <f>H1475 * Dashboard!$I$14 * Dashboard!$I$15 * (Dashboard!$D$12 / 365) * 'Lookups and Calculations'!$F$12</f>
        <v>0</v>
      </c>
    </row>
    <row r="1476" spans="1:14" x14ac:dyDescent="0.35">
      <c r="A1476" s="2">
        <v>1475</v>
      </c>
      <c r="B1476" s="11">
        <v>0.97723234804150239</v>
      </c>
      <c r="C1476" s="11">
        <v>0.66659349689078728</v>
      </c>
      <c r="D1476" s="3">
        <f>B1476*Dashboard!$D$11*Dashboard!$D$10*SQRT(Dashboard!$D$12/365)</f>
        <v>242628.97373155985</v>
      </c>
      <c r="E1476" s="3">
        <f>IF(Dashboard!$I$3,C1476*Dashboard!$E$11*Dashboard!$E$10*SQRT(Dashboard!$D$12/365),0)</f>
        <v>331006.02199851593</v>
      </c>
      <c r="F1476" s="3">
        <f>D1476+IF(Dashboard!$I$3,E1476,0)</f>
        <v>573634.99573007575</v>
      </c>
      <c r="G1476" s="3">
        <f>IF(Dashboard!$I$4, ('Lookups and Calculations'!$F$9) / (1 - 'Lookups and Calculations'!$F$10), 'Lookups and Calculations'!$F$9)</f>
        <v>1951878.888340465</v>
      </c>
      <c r="H1476" s="12">
        <f t="shared" si="46"/>
        <v>0</v>
      </c>
      <c r="I1476" s="12">
        <f t="shared" si="47"/>
        <v>0</v>
      </c>
      <c r="J1476" s="13">
        <f>(1 - Dashboard!$I$9) * H1476 * Dashboard!$I$8 * 'Lookups and Calculations'!$F$12</f>
        <v>0</v>
      </c>
      <c r="K1476" s="12">
        <f>(1 - Dashboard!$I$11) * I1476 * Dashboard!$I$10 * 'Lookups and Calculations'!$F$12</f>
        <v>0</v>
      </c>
      <c r="L1476" s="12">
        <f>(H1476 - I1476) * Dashboard!$I$13 * (Dashboard!$D$12 / 365) * 'Lookups and Calculations'!$F$12</f>
        <v>0</v>
      </c>
      <c r="M1476" s="3">
        <f>(G1476*2) * Dashboard!$I$13 * (Dashboard!$D$12 / 365) * 'Lookups and Calculations'!$F$12</f>
        <v>1602.0878730267946</v>
      </c>
      <c r="N1476" s="12">
        <f>H1476 * Dashboard!$I$14 * Dashboard!$I$15 * (Dashboard!$D$12 / 365) * 'Lookups and Calculations'!$F$12</f>
        <v>0</v>
      </c>
    </row>
    <row r="1477" spans="1:14" x14ac:dyDescent="0.35">
      <c r="A1477" s="2">
        <v>1476</v>
      </c>
      <c r="B1477" s="11">
        <v>-0.32357627149334162</v>
      </c>
      <c r="C1477" s="11">
        <v>1.0422710430238902</v>
      </c>
      <c r="D1477" s="3">
        <f>B1477*Dashboard!$D$11*Dashboard!$D$10*SQRT(Dashboard!$D$12/365)</f>
        <v>-80338.088309966421</v>
      </c>
      <c r="E1477" s="3">
        <f>IF(Dashboard!$I$3,C1477*Dashboard!$E$11*Dashboard!$E$10*SQRT(Dashboard!$D$12/365),0)</f>
        <v>517553.79163578211</v>
      </c>
      <c r="F1477" s="3">
        <f>D1477+IF(Dashboard!$I$3,E1477,0)</f>
        <v>437215.70332581567</v>
      </c>
      <c r="G1477" s="3">
        <f>IF(Dashboard!$I$4, ('Lookups and Calculations'!$F$9) / (1 - 'Lookups and Calculations'!$F$10), 'Lookups and Calculations'!$F$9)</f>
        <v>1951878.888340465</v>
      </c>
      <c r="H1477" s="12">
        <f t="shared" si="46"/>
        <v>0</v>
      </c>
      <c r="I1477" s="12">
        <f t="shared" si="47"/>
        <v>0</v>
      </c>
      <c r="J1477" s="13">
        <f>(1 - Dashboard!$I$9) * H1477 * Dashboard!$I$8 * 'Lookups and Calculations'!$F$12</f>
        <v>0</v>
      </c>
      <c r="K1477" s="12">
        <f>(1 - Dashboard!$I$11) * I1477 * Dashboard!$I$10 * 'Lookups and Calculations'!$F$12</f>
        <v>0</v>
      </c>
      <c r="L1477" s="12">
        <f>(H1477 - I1477) * Dashboard!$I$13 * (Dashboard!$D$12 / 365) * 'Lookups and Calculations'!$F$12</f>
        <v>0</v>
      </c>
      <c r="M1477" s="3">
        <f>(G1477*2) * Dashboard!$I$13 * (Dashboard!$D$12 / 365) * 'Lookups and Calculations'!$F$12</f>
        <v>1602.0878730267946</v>
      </c>
      <c r="N1477" s="12">
        <f>H1477 * Dashboard!$I$14 * Dashboard!$I$15 * (Dashboard!$D$12 / 365) * 'Lookups and Calculations'!$F$12</f>
        <v>0</v>
      </c>
    </row>
    <row r="1478" spans="1:14" x14ac:dyDescent="0.35">
      <c r="A1478" s="2">
        <v>1477</v>
      </c>
      <c r="B1478" s="11">
        <v>-1.7661708701045755</v>
      </c>
      <c r="C1478" s="11">
        <v>0.12105415880098912</v>
      </c>
      <c r="D1478" s="3">
        <f>B1478*Dashboard!$D$11*Dashboard!$D$10*SQRT(Dashboard!$D$12/365)</f>
        <v>-438508.02371295431</v>
      </c>
      <c r="E1478" s="3">
        <f>IF(Dashboard!$I$3,C1478*Dashboard!$E$11*Dashboard!$E$10*SQRT(Dashboard!$D$12/365),0)</f>
        <v>60111.080798102856</v>
      </c>
      <c r="F1478" s="3">
        <f>D1478+IF(Dashboard!$I$3,E1478,0)</f>
        <v>-378396.94291485148</v>
      </c>
      <c r="G1478" s="3">
        <f>IF(Dashboard!$I$4, ('Lookups and Calculations'!$F$9) / (1 - 'Lookups and Calculations'!$F$10), 'Lookups and Calculations'!$F$9)</f>
        <v>1951878.888340465</v>
      </c>
      <c r="H1478" s="12">
        <f t="shared" si="46"/>
        <v>0</v>
      </c>
      <c r="I1478" s="12">
        <f t="shared" si="47"/>
        <v>0</v>
      </c>
      <c r="J1478" s="13">
        <f>(1 - Dashboard!$I$9) * H1478 * Dashboard!$I$8 * 'Lookups and Calculations'!$F$12</f>
        <v>0</v>
      </c>
      <c r="K1478" s="12">
        <f>(1 - Dashboard!$I$11) * I1478 * Dashboard!$I$10 * 'Lookups and Calculations'!$F$12</f>
        <v>0</v>
      </c>
      <c r="L1478" s="12">
        <f>(H1478 - I1478) * Dashboard!$I$13 * (Dashboard!$D$12 / 365) * 'Lookups and Calculations'!$F$12</f>
        <v>0</v>
      </c>
      <c r="M1478" s="3">
        <f>(G1478*2) * Dashboard!$I$13 * (Dashboard!$D$12 / 365) * 'Lookups and Calculations'!$F$12</f>
        <v>1602.0878730267946</v>
      </c>
      <c r="N1478" s="12">
        <f>H1478 * Dashboard!$I$14 * Dashboard!$I$15 * (Dashboard!$D$12 / 365) * 'Lookups and Calculations'!$F$12</f>
        <v>0</v>
      </c>
    </row>
    <row r="1479" spans="1:14" x14ac:dyDescent="0.35">
      <c r="A1479" s="2">
        <v>1478</v>
      </c>
      <c r="B1479" s="11">
        <v>2.4462478709957836</v>
      </c>
      <c r="C1479" s="11">
        <v>-0.92604046127657869</v>
      </c>
      <c r="D1479" s="3">
        <f>B1479*Dashboard!$D$11*Dashboard!$D$10*SQRT(Dashboard!$D$12/365)</f>
        <v>607358.74290513492</v>
      </c>
      <c r="E1479" s="3">
        <f>IF(Dashboard!$I$3,C1479*Dashboard!$E$11*Dashboard!$E$10*SQRT(Dashboard!$D$12/365),0)</f>
        <v>-459837.92330192984</v>
      </c>
      <c r="F1479" s="3">
        <f>D1479+IF(Dashboard!$I$3,E1479,0)</f>
        <v>147520.81960320508</v>
      </c>
      <c r="G1479" s="3">
        <f>IF(Dashboard!$I$4, ('Lookups and Calculations'!$F$9) / (1 - 'Lookups and Calculations'!$F$10), 'Lookups and Calculations'!$F$9)</f>
        <v>1951878.888340465</v>
      </c>
      <c r="H1479" s="12">
        <f t="shared" si="46"/>
        <v>0</v>
      </c>
      <c r="I1479" s="12">
        <f t="shared" si="47"/>
        <v>0</v>
      </c>
      <c r="J1479" s="13">
        <f>(1 - Dashboard!$I$9) * H1479 * Dashboard!$I$8 * 'Lookups and Calculations'!$F$12</f>
        <v>0</v>
      </c>
      <c r="K1479" s="12">
        <f>(1 - Dashboard!$I$11) * I1479 * Dashboard!$I$10 * 'Lookups and Calculations'!$F$12</f>
        <v>0</v>
      </c>
      <c r="L1479" s="12">
        <f>(H1479 - I1479) * Dashboard!$I$13 * (Dashboard!$D$12 / 365) * 'Lookups and Calculations'!$F$12</f>
        <v>0</v>
      </c>
      <c r="M1479" s="3">
        <f>(G1479*2) * Dashboard!$I$13 * (Dashboard!$D$12 / 365) * 'Lookups and Calculations'!$F$12</f>
        <v>1602.0878730267946</v>
      </c>
      <c r="N1479" s="12">
        <f>H1479 * Dashboard!$I$14 * Dashboard!$I$15 * (Dashboard!$D$12 / 365) * 'Lookups and Calculations'!$F$12</f>
        <v>0</v>
      </c>
    </row>
    <row r="1480" spans="1:14" x14ac:dyDescent="0.35">
      <c r="A1480" s="2">
        <v>1479</v>
      </c>
      <c r="B1480" s="11">
        <v>0.69564289894349307</v>
      </c>
      <c r="C1480" s="11">
        <v>0.14472380706470592</v>
      </c>
      <c r="D1480" s="3">
        <f>B1480*Dashboard!$D$11*Dashboard!$D$10*SQRT(Dashboard!$D$12/365)</f>
        <v>172715.44785901703</v>
      </c>
      <c r="E1480" s="3">
        <f>IF(Dashboard!$I$3,C1480*Dashboard!$E$11*Dashboard!$E$10*SQRT(Dashboard!$D$12/365),0)</f>
        <v>71864.564968622159</v>
      </c>
      <c r="F1480" s="3">
        <f>D1480+IF(Dashboard!$I$3,E1480,0)</f>
        <v>244580.01282763918</v>
      </c>
      <c r="G1480" s="3">
        <f>IF(Dashboard!$I$4, ('Lookups and Calculations'!$F$9) / (1 - 'Lookups and Calculations'!$F$10), 'Lookups and Calculations'!$F$9)</f>
        <v>1951878.888340465</v>
      </c>
      <c r="H1480" s="12">
        <f t="shared" si="46"/>
        <v>0</v>
      </c>
      <c r="I1480" s="12">
        <f t="shared" si="47"/>
        <v>0</v>
      </c>
      <c r="J1480" s="13">
        <f>(1 - Dashboard!$I$9) * H1480 * Dashboard!$I$8 * 'Lookups and Calculations'!$F$12</f>
        <v>0</v>
      </c>
      <c r="K1480" s="12">
        <f>(1 - Dashboard!$I$11) * I1480 * Dashboard!$I$10 * 'Lookups and Calculations'!$F$12</f>
        <v>0</v>
      </c>
      <c r="L1480" s="12">
        <f>(H1480 - I1480) * Dashboard!$I$13 * (Dashboard!$D$12 / 365) * 'Lookups and Calculations'!$F$12</f>
        <v>0</v>
      </c>
      <c r="M1480" s="3">
        <f>(G1480*2) * Dashboard!$I$13 * (Dashboard!$D$12 / 365) * 'Lookups and Calculations'!$F$12</f>
        <v>1602.0878730267946</v>
      </c>
      <c r="N1480" s="12">
        <f>H1480 * Dashboard!$I$14 * Dashboard!$I$15 * (Dashboard!$D$12 / 365) * 'Lookups and Calculations'!$F$12</f>
        <v>0</v>
      </c>
    </row>
    <row r="1481" spans="1:14" x14ac:dyDescent="0.35">
      <c r="A1481" s="2">
        <v>1480</v>
      </c>
      <c r="B1481" s="11">
        <v>0.59690137414729738</v>
      </c>
      <c r="C1481" s="11">
        <v>1.6584857215072104</v>
      </c>
      <c r="D1481" s="3">
        <f>B1481*Dashboard!$D$11*Dashboard!$D$10*SQRT(Dashboard!$D$12/365)</f>
        <v>148199.72764774456</v>
      </c>
      <c r="E1481" s="3">
        <f>IF(Dashboard!$I$3,C1481*Dashboard!$E$11*Dashboard!$E$10*SQRT(Dashboard!$D$12/365),0)</f>
        <v>823543.5295693886</v>
      </c>
      <c r="F1481" s="3">
        <f>D1481+IF(Dashboard!$I$3,E1481,0)</f>
        <v>971743.25721713318</v>
      </c>
      <c r="G1481" s="3">
        <f>IF(Dashboard!$I$4, ('Lookups and Calculations'!$F$9) / (1 - 'Lookups and Calculations'!$F$10), 'Lookups and Calculations'!$F$9)</f>
        <v>1951878.888340465</v>
      </c>
      <c r="H1481" s="12">
        <f t="shared" si="46"/>
        <v>0</v>
      </c>
      <c r="I1481" s="12">
        <f t="shared" si="47"/>
        <v>0</v>
      </c>
      <c r="J1481" s="13">
        <f>(1 - Dashboard!$I$9) * H1481 * Dashboard!$I$8 * 'Lookups and Calculations'!$F$12</f>
        <v>0</v>
      </c>
      <c r="K1481" s="12">
        <f>(1 - Dashboard!$I$11) * I1481 * Dashboard!$I$10 * 'Lookups and Calculations'!$F$12</f>
        <v>0</v>
      </c>
      <c r="L1481" s="12">
        <f>(H1481 - I1481) * Dashboard!$I$13 * (Dashboard!$D$12 / 365) * 'Lookups and Calculations'!$F$12</f>
        <v>0</v>
      </c>
      <c r="M1481" s="3">
        <f>(G1481*2) * Dashboard!$I$13 * (Dashboard!$D$12 / 365) * 'Lookups and Calculations'!$F$12</f>
        <v>1602.0878730267946</v>
      </c>
      <c r="N1481" s="12">
        <f>H1481 * Dashboard!$I$14 * Dashboard!$I$15 * (Dashboard!$D$12 / 365) * 'Lookups and Calculations'!$F$12</f>
        <v>0</v>
      </c>
    </row>
    <row r="1482" spans="1:14" x14ac:dyDescent="0.35">
      <c r="A1482" s="2">
        <v>1481</v>
      </c>
      <c r="B1482" s="11">
        <v>0.75284435352866874</v>
      </c>
      <c r="C1482" s="11">
        <v>0.62681056877294317</v>
      </c>
      <c r="D1482" s="3">
        <f>B1482*Dashboard!$D$11*Dashboard!$D$10*SQRT(Dashboard!$D$12/365)</f>
        <v>186917.5260544107</v>
      </c>
      <c r="E1482" s="3">
        <f>IF(Dashboard!$I$3,C1482*Dashboard!$E$11*Dashboard!$E$10*SQRT(Dashboard!$D$12/365),0)</f>
        <v>311251.27065281238</v>
      </c>
      <c r="F1482" s="3">
        <f>D1482+IF(Dashboard!$I$3,E1482,0)</f>
        <v>498168.79670722305</v>
      </c>
      <c r="G1482" s="3">
        <f>IF(Dashboard!$I$4, ('Lookups and Calculations'!$F$9) / (1 - 'Lookups and Calculations'!$F$10), 'Lookups and Calculations'!$F$9)</f>
        <v>1951878.888340465</v>
      </c>
      <c r="H1482" s="12">
        <f t="shared" si="46"/>
        <v>0</v>
      </c>
      <c r="I1482" s="12">
        <f t="shared" si="47"/>
        <v>0</v>
      </c>
      <c r="J1482" s="13">
        <f>(1 - Dashboard!$I$9) * H1482 * Dashboard!$I$8 * 'Lookups and Calculations'!$F$12</f>
        <v>0</v>
      </c>
      <c r="K1482" s="12">
        <f>(1 - Dashboard!$I$11) * I1482 * Dashboard!$I$10 * 'Lookups and Calculations'!$F$12</f>
        <v>0</v>
      </c>
      <c r="L1482" s="12">
        <f>(H1482 - I1482) * Dashboard!$I$13 * (Dashboard!$D$12 / 365) * 'Lookups and Calculations'!$F$12</f>
        <v>0</v>
      </c>
      <c r="M1482" s="3">
        <f>(G1482*2) * Dashboard!$I$13 * (Dashboard!$D$12 / 365) * 'Lookups and Calculations'!$F$12</f>
        <v>1602.0878730267946</v>
      </c>
      <c r="N1482" s="12">
        <f>H1482 * Dashboard!$I$14 * Dashboard!$I$15 * (Dashboard!$D$12 / 365) * 'Lookups and Calculations'!$F$12</f>
        <v>0</v>
      </c>
    </row>
    <row r="1483" spans="1:14" x14ac:dyDescent="0.35">
      <c r="A1483" s="2">
        <v>1482</v>
      </c>
      <c r="B1483" s="11">
        <v>0.68803970351202548</v>
      </c>
      <c r="C1483" s="11">
        <v>-0.17561287430835387</v>
      </c>
      <c r="D1483" s="3">
        <f>B1483*Dashboard!$D$11*Dashboard!$D$10*SQRT(Dashboard!$D$12/365)</f>
        <v>170827.7130656339</v>
      </c>
      <c r="E1483" s="3">
        <f>IF(Dashboard!$I$3,C1483*Dashboard!$E$11*Dashboard!$E$10*SQRT(Dashboard!$D$12/365),0)</f>
        <v>-87202.949335188692</v>
      </c>
      <c r="F1483" s="3">
        <f>D1483+IF(Dashboard!$I$3,E1483,0)</f>
        <v>83624.763730445207</v>
      </c>
      <c r="G1483" s="3">
        <f>IF(Dashboard!$I$4, ('Lookups and Calculations'!$F$9) / (1 - 'Lookups and Calculations'!$F$10), 'Lookups and Calculations'!$F$9)</f>
        <v>1951878.888340465</v>
      </c>
      <c r="H1483" s="12">
        <f t="shared" si="46"/>
        <v>0</v>
      </c>
      <c r="I1483" s="12">
        <f t="shared" si="47"/>
        <v>0</v>
      </c>
      <c r="J1483" s="13">
        <f>(1 - Dashboard!$I$9) * H1483 * Dashboard!$I$8 * 'Lookups and Calculations'!$F$12</f>
        <v>0</v>
      </c>
      <c r="K1483" s="12">
        <f>(1 - Dashboard!$I$11) * I1483 * Dashboard!$I$10 * 'Lookups and Calculations'!$F$12</f>
        <v>0</v>
      </c>
      <c r="L1483" s="12">
        <f>(H1483 - I1483) * Dashboard!$I$13 * (Dashboard!$D$12 / 365) * 'Lookups and Calculations'!$F$12</f>
        <v>0</v>
      </c>
      <c r="M1483" s="3">
        <f>(G1483*2) * Dashboard!$I$13 * (Dashboard!$D$12 / 365) * 'Lookups and Calculations'!$F$12</f>
        <v>1602.0878730267946</v>
      </c>
      <c r="N1483" s="12">
        <f>H1483 * Dashboard!$I$14 * Dashboard!$I$15 * (Dashboard!$D$12 / 365) * 'Lookups and Calculations'!$F$12</f>
        <v>0</v>
      </c>
    </row>
    <row r="1484" spans="1:14" x14ac:dyDescent="0.35">
      <c r="A1484" s="2">
        <v>1483</v>
      </c>
      <c r="B1484" s="11">
        <v>1.1984089946161847</v>
      </c>
      <c r="C1484" s="11">
        <v>-2.2548158827293223</v>
      </c>
      <c r="D1484" s="3">
        <f>B1484*Dashboard!$D$11*Dashboard!$D$10*SQRT(Dashboard!$D$12/365)</f>
        <v>297543.10226951935</v>
      </c>
      <c r="E1484" s="3">
        <f>IF(Dashboard!$I$3,C1484*Dashboard!$E$11*Dashboard!$E$10*SQRT(Dashboard!$D$12/365),0)</f>
        <v>-1119659.3413565601</v>
      </c>
      <c r="F1484" s="3">
        <f>D1484+IF(Dashboard!$I$3,E1484,0)</f>
        <v>-822116.23908704077</v>
      </c>
      <c r="G1484" s="3">
        <f>IF(Dashboard!$I$4, ('Lookups and Calculations'!$F$9) / (1 - 'Lookups and Calculations'!$F$10), 'Lookups and Calculations'!$F$9)</f>
        <v>1951878.888340465</v>
      </c>
      <c r="H1484" s="12">
        <f t="shared" si="46"/>
        <v>0</v>
      </c>
      <c r="I1484" s="12">
        <f t="shared" si="47"/>
        <v>0</v>
      </c>
      <c r="J1484" s="13">
        <f>(1 - Dashboard!$I$9) * H1484 * Dashboard!$I$8 * 'Lookups and Calculations'!$F$12</f>
        <v>0</v>
      </c>
      <c r="K1484" s="12">
        <f>(1 - Dashboard!$I$11) * I1484 * Dashboard!$I$10 * 'Lookups and Calculations'!$F$12</f>
        <v>0</v>
      </c>
      <c r="L1484" s="12">
        <f>(H1484 - I1484) * Dashboard!$I$13 * (Dashboard!$D$12 / 365) * 'Lookups and Calculations'!$F$12</f>
        <v>0</v>
      </c>
      <c r="M1484" s="3">
        <f>(G1484*2) * Dashboard!$I$13 * (Dashboard!$D$12 / 365) * 'Lookups and Calculations'!$F$12</f>
        <v>1602.0878730267946</v>
      </c>
      <c r="N1484" s="12">
        <f>H1484 * Dashboard!$I$14 * Dashboard!$I$15 * (Dashboard!$D$12 / 365) * 'Lookups and Calculations'!$F$12</f>
        <v>0</v>
      </c>
    </row>
    <row r="1485" spans="1:14" x14ac:dyDescent="0.35">
      <c r="A1485" s="2">
        <v>1484</v>
      </c>
      <c r="B1485" s="11">
        <v>-0.39623476925598694</v>
      </c>
      <c r="C1485" s="11">
        <v>0.3399231860387727</v>
      </c>
      <c r="D1485" s="3">
        <f>B1485*Dashboard!$D$11*Dashboard!$D$10*SQRT(Dashboard!$D$12/365)</f>
        <v>-98377.868491576577</v>
      </c>
      <c r="E1485" s="3">
        <f>IF(Dashboard!$I$3,C1485*Dashboard!$E$11*Dashboard!$E$10*SQRT(Dashboard!$D$12/365),0)</f>
        <v>168793.45826289989</v>
      </c>
      <c r="F1485" s="3">
        <f>D1485+IF(Dashboard!$I$3,E1485,0)</f>
        <v>70415.589771323313</v>
      </c>
      <c r="G1485" s="3">
        <f>IF(Dashboard!$I$4, ('Lookups and Calculations'!$F$9) / (1 - 'Lookups and Calculations'!$F$10), 'Lookups and Calculations'!$F$9)</f>
        <v>1951878.888340465</v>
      </c>
      <c r="H1485" s="12">
        <f t="shared" si="46"/>
        <v>0</v>
      </c>
      <c r="I1485" s="12">
        <f t="shared" si="47"/>
        <v>0</v>
      </c>
      <c r="J1485" s="13">
        <f>(1 - Dashboard!$I$9) * H1485 * Dashboard!$I$8 * 'Lookups and Calculations'!$F$12</f>
        <v>0</v>
      </c>
      <c r="K1485" s="12">
        <f>(1 - Dashboard!$I$11) * I1485 * Dashboard!$I$10 * 'Lookups and Calculations'!$F$12</f>
        <v>0</v>
      </c>
      <c r="L1485" s="12">
        <f>(H1485 - I1485) * Dashboard!$I$13 * (Dashboard!$D$12 / 365) * 'Lookups and Calculations'!$F$12</f>
        <v>0</v>
      </c>
      <c r="M1485" s="3">
        <f>(G1485*2) * Dashboard!$I$13 * (Dashboard!$D$12 / 365) * 'Lookups and Calculations'!$F$12</f>
        <v>1602.0878730267946</v>
      </c>
      <c r="N1485" s="12">
        <f>H1485 * Dashboard!$I$14 * Dashboard!$I$15 * (Dashboard!$D$12 / 365) * 'Lookups and Calculations'!$F$12</f>
        <v>0</v>
      </c>
    </row>
    <row r="1486" spans="1:14" x14ac:dyDescent="0.35">
      <c r="A1486" s="2">
        <v>1485</v>
      </c>
      <c r="B1486" s="11">
        <v>0.23537245483823624</v>
      </c>
      <c r="C1486" s="11">
        <v>-0.88951188838011241</v>
      </c>
      <c r="D1486" s="3">
        <f>B1486*Dashboard!$D$11*Dashboard!$D$10*SQRT(Dashboard!$D$12/365)</f>
        <v>58438.68889167576</v>
      </c>
      <c r="E1486" s="3">
        <f>IF(Dashboard!$I$3,C1486*Dashboard!$E$11*Dashboard!$E$10*SQRT(Dashboard!$D$12/365),0)</f>
        <v>-441699.16608311597</v>
      </c>
      <c r="F1486" s="3">
        <f>D1486+IF(Dashboard!$I$3,E1486,0)</f>
        <v>-383260.47719144018</v>
      </c>
      <c r="G1486" s="3">
        <f>IF(Dashboard!$I$4, ('Lookups and Calculations'!$F$9) / (1 - 'Lookups and Calculations'!$F$10), 'Lookups and Calculations'!$F$9)</f>
        <v>1951878.888340465</v>
      </c>
      <c r="H1486" s="12">
        <f t="shared" si="46"/>
        <v>0</v>
      </c>
      <c r="I1486" s="12">
        <f t="shared" si="47"/>
        <v>0</v>
      </c>
      <c r="J1486" s="13">
        <f>(1 - Dashboard!$I$9) * H1486 * Dashboard!$I$8 * 'Lookups and Calculations'!$F$12</f>
        <v>0</v>
      </c>
      <c r="K1486" s="12">
        <f>(1 - Dashboard!$I$11) * I1486 * Dashboard!$I$10 * 'Lookups and Calculations'!$F$12</f>
        <v>0</v>
      </c>
      <c r="L1486" s="12">
        <f>(H1486 - I1486) * Dashboard!$I$13 * (Dashboard!$D$12 / 365) * 'Lookups and Calculations'!$F$12</f>
        <v>0</v>
      </c>
      <c r="M1486" s="3">
        <f>(G1486*2) * Dashboard!$I$13 * (Dashboard!$D$12 / 365) * 'Lookups and Calculations'!$F$12</f>
        <v>1602.0878730267946</v>
      </c>
      <c r="N1486" s="12">
        <f>H1486 * Dashboard!$I$14 * Dashboard!$I$15 * (Dashboard!$D$12 / 365) * 'Lookups and Calculations'!$F$12</f>
        <v>0</v>
      </c>
    </row>
    <row r="1487" spans="1:14" x14ac:dyDescent="0.35">
      <c r="A1487" s="2">
        <v>1486</v>
      </c>
      <c r="B1487" s="11">
        <v>-0.94847159210341525</v>
      </c>
      <c r="C1487" s="11">
        <v>-0.3663662800986181</v>
      </c>
      <c r="D1487" s="3">
        <f>B1487*Dashboard!$D$11*Dashboard!$D$10*SQRT(Dashboard!$D$12/365)</f>
        <v>-235488.20243905488</v>
      </c>
      <c r="E1487" s="3">
        <f>IF(Dashboard!$I$3,C1487*Dashboard!$E$11*Dashboard!$E$10*SQRT(Dashboard!$D$12/365),0)</f>
        <v>-181924.1344769765</v>
      </c>
      <c r="F1487" s="3">
        <f>D1487+IF(Dashboard!$I$3,E1487,0)</f>
        <v>-417412.33691603137</v>
      </c>
      <c r="G1487" s="3">
        <f>IF(Dashboard!$I$4, ('Lookups and Calculations'!$F$9) / (1 - 'Lookups and Calculations'!$F$10), 'Lookups and Calculations'!$F$9)</f>
        <v>1951878.888340465</v>
      </c>
      <c r="H1487" s="12">
        <f t="shared" si="46"/>
        <v>0</v>
      </c>
      <c r="I1487" s="12">
        <f t="shared" si="47"/>
        <v>0</v>
      </c>
      <c r="J1487" s="13">
        <f>(1 - Dashboard!$I$9) * H1487 * Dashboard!$I$8 * 'Lookups and Calculations'!$F$12</f>
        <v>0</v>
      </c>
      <c r="K1487" s="12">
        <f>(1 - Dashboard!$I$11) * I1487 * Dashboard!$I$10 * 'Lookups and Calculations'!$F$12</f>
        <v>0</v>
      </c>
      <c r="L1487" s="12">
        <f>(H1487 - I1487) * Dashboard!$I$13 * (Dashboard!$D$12 / 365) * 'Lookups and Calculations'!$F$12</f>
        <v>0</v>
      </c>
      <c r="M1487" s="3">
        <f>(G1487*2) * Dashboard!$I$13 * (Dashboard!$D$12 / 365) * 'Lookups and Calculations'!$F$12</f>
        <v>1602.0878730267946</v>
      </c>
      <c r="N1487" s="12">
        <f>H1487 * Dashboard!$I$14 * Dashboard!$I$15 * (Dashboard!$D$12 / 365) * 'Lookups and Calculations'!$F$12</f>
        <v>0</v>
      </c>
    </row>
    <row r="1488" spans="1:14" x14ac:dyDescent="0.35">
      <c r="A1488" s="2">
        <v>1487</v>
      </c>
      <c r="B1488" s="11">
        <v>-1.4779350693144719</v>
      </c>
      <c r="C1488" s="11">
        <v>-1.5480771310380752</v>
      </c>
      <c r="D1488" s="3">
        <f>B1488*Dashboard!$D$11*Dashboard!$D$10*SQRT(Dashboard!$D$12/365)</f>
        <v>-366944.3299009818</v>
      </c>
      <c r="E1488" s="3">
        <f>IF(Dashboard!$I$3,C1488*Dashboard!$E$11*Dashboard!$E$10*SQRT(Dashboard!$D$12/365),0)</f>
        <v>-768718.64979466249</v>
      </c>
      <c r="F1488" s="3">
        <f>D1488+IF(Dashboard!$I$3,E1488,0)</f>
        <v>-1135662.9796956442</v>
      </c>
      <c r="G1488" s="3">
        <f>IF(Dashboard!$I$4, ('Lookups and Calculations'!$F$9) / (1 - 'Lookups and Calculations'!$F$10), 'Lookups and Calculations'!$F$9)</f>
        <v>1951878.888340465</v>
      </c>
      <c r="H1488" s="12">
        <f t="shared" si="46"/>
        <v>0</v>
      </c>
      <c r="I1488" s="12">
        <f t="shared" si="47"/>
        <v>0</v>
      </c>
      <c r="J1488" s="13">
        <f>(1 - Dashboard!$I$9) * H1488 * Dashboard!$I$8 * 'Lookups and Calculations'!$F$12</f>
        <v>0</v>
      </c>
      <c r="K1488" s="12">
        <f>(1 - Dashboard!$I$11) * I1488 * Dashboard!$I$10 * 'Lookups and Calculations'!$F$12</f>
        <v>0</v>
      </c>
      <c r="L1488" s="12">
        <f>(H1488 - I1488) * Dashboard!$I$13 * (Dashboard!$D$12 / 365) * 'Lookups and Calculations'!$F$12</f>
        <v>0</v>
      </c>
      <c r="M1488" s="3">
        <f>(G1488*2) * Dashboard!$I$13 * (Dashboard!$D$12 / 365) * 'Lookups and Calculations'!$F$12</f>
        <v>1602.0878730267946</v>
      </c>
      <c r="N1488" s="12">
        <f>H1488 * Dashboard!$I$14 * Dashboard!$I$15 * (Dashboard!$D$12 / 365) * 'Lookups and Calculations'!$F$12</f>
        <v>0</v>
      </c>
    </row>
    <row r="1489" spans="1:14" x14ac:dyDescent="0.35">
      <c r="A1489" s="2">
        <v>1488</v>
      </c>
      <c r="B1489" s="11">
        <v>1.2147325543845895</v>
      </c>
      <c r="C1489" s="11">
        <v>-0.14165084357150304</v>
      </c>
      <c r="D1489" s="3">
        <f>B1489*Dashboard!$D$11*Dashboard!$D$10*SQRT(Dashboard!$D$12/365)</f>
        <v>301595.94452570472</v>
      </c>
      <c r="E1489" s="3">
        <f>IF(Dashboard!$I$3,C1489*Dashboard!$E$11*Dashboard!$E$10*SQRT(Dashboard!$D$12/365),0)</f>
        <v>-70338.643359161273</v>
      </c>
      <c r="F1489" s="3">
        <f>D1489+IF(Dashboard!$I$3,E1489,0)</f>
        <v>231257.30116654345</v>
      </c>
      <c r="G1489" s="3">
        <f>IF(Dashboard!$I$4, ('Lookups and Calculations'!$F$9) / (1 - 'Lookups and Calculations'!$F$10), 'Lookups and Calculations'!$F$9)</f>
        <v>1951878.888340465</v>
      </c>
      <c r="H1489" s="12">
        <f t="shared" si="46"/>
        <v>0</v>
      </c>
      <c r="I1489" s="12">
        <f t="shared" si="47"/>
        <v>0</v>
      </c>
      <c r="J1489" s="13">
        <f>(1 - Dashboard!$I$9) * H1489 * Dashboard!$I$8 * 'Lookups and Calculations'!$F$12</f>
        <v>0</v>
      </c>
      <c r="K1489" s="12">
        <f>(1 - Dashboard!$I$11) * I1489 * Dashboard!$I$10 * 'Lookups and Calculations'!$F$12</f>
        <v>0</v>
      </c>
      <c r="L1489" s="12">
        <f>(H1489 - I1489) * Dashboard!$I$13 * (Dashboard!$D$12 / 365) * 'Lookups and Calculations'!$F$12</f>
        <v>0</v>
      </c>
      <c r="M1489" s="3">
        <f>(G1489*2) * Dashboard!$I$13 * (Dashboard!$D$12 / 365) * 'Lookups and Calculations'!$F$12</f>
        <v>1602.0878730267946</v>
      </c>
      <c r="N1489" s="12">
        <f>H1489 * Dashboard!$I$14 * Dashboard!$I$15 * (Dashboard!$D$12 / 365) * 'Lookups and Calculations'!$F$12</f>
        <v>0</v>
      </c>
    </row>
    <row r="1490" spans="1:14" x14ac:dyDescent="0.35">
      <c r="A1490" s="2">
        <v>1489</v>
      </c>
      <c r="B1490" s="11">
        <v>-0.37715440793151334</v>
      </c>
      <c r="C1490" s="11">
        <v>0.95896828931006217</v>
      </c>
      <c r="D1490" s="3">
        <f>B1490*Dashboard!$D$11*Dashboard!$D$10*SQRT(Dashboard!$D$12/365)</f>
        <v>-93640.562674938017</v>
      </c>
      <c r="E1490" s="3">
        <f>IF(Dashboard!$I$3,C1490*Dashboard!$E$11*Dashboard!$E$10*SQRT(Dashboard!$D$12/365),0)</f>
        <v>476188.681929568</v>
      </c>
      <c r="F1490" s="3">
        <f>D1490+IF(Dashboard!$I$3,E1490,0)</f>
        <v>382548.11925463</v>
      </c>
      <c r="G1490" s="3">
        <f>IF(Dashboard!$I$4, ('Lookups and Calculations'!$F$9) / (1 - 'Lookups and Calculations'!$F$10), 'Lookups and Calculations'!$F$9)</f>
        <v>1951878.888340465</v>
      </c>
      <c r="H1490" s="12">
        <f t="shared" si="46"/>
        <v>0</v>
      </c>
      <c r="I1490" s="12">
        <f t="shared" si="47"/>
        <v>0</v>
      </c>
      <c r="J1490" s="13">
        <f>(1 - Dashboard!$I$9) * H1490 * Dashboard!$I$8 * 'Lookups and Calculations'!$F$12</f>
        <v>0</v>
      </c>
      <c r="K1490" s="12">
        <f>(1 - Dashboard!$I$11) * I1490 * Dashboard!$I$10 * 'Lookups and Calculations'!$F$12</f>
        <v>0</v>
      </c>
      <c r="L1490" s="12">
        <f>(H1490 - I1490) * Dashboard!$I$13 * (Dashboard!$D$12 / 365) * 'Lookups and Calculations'!$F$12</f>
        <v>0</v>
      </c>
      <c r="M1490" s="3">
        <f>(G1490*2) * Dashboard!$I$13 * (Dashboard!$D$12 / 365) * 'Lookups and Calculations'!$F$12</f>
        <v>1602.0878730267946</v>
      </c>
      <c r="N1490" s="12">
        <f>H1490 * Dashboard!$I$14 * Dashboard!$I$15 * (Dashboard!$D$12 / 365) * 'Lookups and Calculations'!$F$12</f>
        <v>0</v>
      </c>
    </row>
    <row r="1491" spans="1:14" x14ac:dyDescent="0.35">
      <c r="A1491" s="2">
        <v>1490</v>
      </c>
      <c r="B1491" s="11">
        <v>1.8177605571237074</v>
      </c>
      <c r="C1491" s="11">
        <v>-0.54208843195705991</v>
      </c>
      <c r="D1491" s="3">
        <f>B1491*Dashboard!$D$11*Dashboard!$D$10*SQRT(Dashboard!$D$12/365)</f>
        <v>451316.80234341038</v>
      </c>
      <c r="E1491" s="3">
        <f>IF(Dashboard!$I$3,C1491*Dashboard!$E$11*Dashboard!$E$10*SQRT(Dashboard!$D$12/365),0)</f>
        <v>-269181.34705853212</v>
      </c>
      <c r="F1491" s="3">
        <f>D1491+IF(Dashboard!$I$3,E1491,0)</f>
        <v>182135.45528487826</v>
      </c>
      <c r="G1491" s="3">
        <f>IF(Dashboard!$I$4, ('Lookups and Calculations'!$F$9) / (1 - 'Lookups and Calculations'!$F$10), 'Lookups and Calculations'!$F$9)</f>
        <v>1951878.888340465</v>
      </c>
      <c r="H1491" s="12">
        <f t="shared" si="46"/>
        <v>0</v>
      </c>
      <c r="I1491" s="12">
        <f t="shared" si="47"/>
        <v>0</v>
      </c>
      <c r="J1491" s="13">
        <f>(1 - Dashboard!$I$9) * H1491 * Dashboard!$I$8 * 'Lookups and Calculations'!$F$12</f>
        <v>0</v>
      </c>
      <c r="K1491" s="12">
        <f>(1 - Dashboard!$I$11) * I1491 * Dashboard!$I$10 * 'Lookups and Calculations'!$F$12</f>
        <v>0</v>
      </c>
      <c r="L1491" s="12">
        <f>(H1491 - I1491) * Dashboard!$I$13 * (Dashboard!$D$12 / 365) * 'Lookups and Calculations'!$F$12</f>
        <v>0</v>
      </c>
      <c r="M1491" s="3">
        <f>(G1491*2) * Dashboard!$I$13 * (Dashboard!$D$12 / 365) * 'Lookups and Calculations'!$F$12</f>
        <v>1602.0878730267946</v>
      </c>
      <c r="N1491" s="12">
        <f>H1491 * Dashboard!$I$14 * Dashboard!$I$15 * (Dashboard!$D$12 / 365) * 'Lookups and Calculations'!$F$12</f>
        <v>0</v>
      </c>
    </row>
    <row r="1492" spans="1:14" x14ac:dyDescent="0.35">
      <c r="A1492" s="2">
        <v>1491</v>
      </c>
      <c r="B1492" s="11">
        <v>0.85120009888888715</v>
      </c>
      <c r="C1492" s="11">
        <v>0.61752520586782911</v>
      </c>
      <c r="D1492" s="3">
        <f>B1492*Dashboard!$D$11*Dashboard!$D$10*SQRT(Dashboard!$D$12/365)</f>
        <v>211337.46426580829</v>
      </c>
      <c r="E1492" s="3">
        <f>IF(Dashboard!$I$3,C1492*Dashboard!$E$11*Dashboard!$E$10*SQRT(Dashboard!$D$12/365),0)</f>
        <v>306640.49804196297</v>
      </c>
      <c r="F1492" s="3">
        <f>D1492+IF(Dashboard!$I$3,E1492,0)</f>
        <v>517977.96230777126</v>
      </c>
      <c r="G1492" s="3">
        <f>IF(Dashboard!$I$4, ('Lookups and Calculations'!$F$9) / (1 - 'Lookups and Calculations'!$F$10), 'Lookups and Calculations'!$F$9)</f>
        <v>1951878.888340465</v>
      </c>
      <c r="H1492" s="12">
        <f t="shared" si="46"/>
        <v>0</v>
      </c>
      <c r="I1492" s="12">
        <f t="shared" si="47"/>
        <v>0</v>
      </c>
      <c r="J1492" s="13">
        <f>(1 - Dashboard!$I$9) * H1492 * Dashboard!$I$8 * 'Lookups and Calculations'!$F$12</f>
        <v>0</v>
      </c>
      <c r="K1492" s="12">
        <f>(1 - Dashboard!$I$11) * I1492 * Dashboard!$I$10 * 'Lookups and Calculations'!$F$12</f>
        <v>0</v>
      </c>
      <c r="L1492" s="12">
        <f>(H1492 - I1492) * Dashboard!$I$13 * (Dashboard!$D$12 / 365) * 'Lookups and Calculations'!$F$12</f>
        <v>0</v>
      </c>
      <c r="M1492" s="3">
        <f>(G1492*2) * Dashboard!$I$13 * (Dashboard!$D$12 / 365) * 'Lookups and Calculations'!$F$12</f>
        <v>1602.0878730267946</v>
      </c>
      <c r="N1492" s="12">
        <f>H1492 * Dashboard!$I$14 * Dashboard!$I$15 * (Dashboard!$D$12 / 365) * 'Lookups and Calculations'!$F$12</f>
        <v>0</v>
      </c>
    </row>
    <row r="1493" spans="1:14" x14ac:dyDescent="0.35">
      <c r="A1493" s="2">
        <v>1492</v>
      </c>
      <c r="B1493" s="11">
        <v>0.72775220879213387</v>
      </c>
      <c r="C1493" s="11">
        <v>0.34189174078737911</v>
      </c>
      <c r="D1493" s="3">
        <f>B1493*Dashboard!$D$11*Dashboard!$D$10*SQRT(Dashboard!$D$12/365)</f>
        <v>180687.604031925</v>
      </c>
      <c r="E1493" s="3">
        <f>IF(Dashboard!$I$3,C1493*Dashboard!$E$11*Dashboard!$E$10*SQRT(Dashboard!$D$12/365),0)</f>
        <v>169770.97076408961</v>
      </c>
      <c r="F1493" s="3">
        <f>D1493+IF(Dashboard!$I$3,E1493,0)</f>
        <v>350458.57479601458</v>
      </c>
      <c r="G1493" s="3">
        <f>IF(Dashboard!$I$4, ('Lookups and Calculations'!$F$9) / (1 - 'Lookups and Calculations'!$F$10), 'Lookups and Calculations'!$F$9)</f>
        <v>1951878.888340465</v>
      </c>
      <c r="H1493" s="12">
        <f t="shared" si="46"/>
        <v>0</v>
      </c>
      <c r="I1493" s="12">
        <f t="shared" si="47"/>
        <v>0</v>
      </c>
      <c r="J1493" s="13">
        <f>(1 - Dashboard!$I$9) * H1493 * Dashboard!$I$8 * 'Lookups and Calculations'!$F$12</f>
        <v>0</v>
      </c>
      <c r="K1493" s="12">
        <f>(1 - Dashboard!$I$11) * I1493 * Dashboard!$I$10 * 'Lookups and Calculations'!$F$12</f>
        <v>0</v>
      </c>
      <c r="L1493" s="12">
        <f>(H1493 - I1493) * Dashboard!$I$13 * (Dashboard!$D$12 / 365) * 'Lookups and Calculations'!$F$12</f>
        <v>0</v>
      </c>
      <c r="M1493" s="3">
        <f>(G1493*2) * Dashboard!$I$13 * (Dashboard!$D$12 / 365) * 'Lookups and Calculations'!$F$12</f>
        <v>1602.0878730267946</v>
      </c>
      <c r="N1493" s="12">
        <f>H1493 * Dashboard!$I$14 * Dashboard!$I$15 * (Dashboard!$D$12 / 365) * 'Lookups and Calculations'!$F$12</f>
        <v>0</v>
      </c>
    </row>
    <row r="1494" spans="1:14" x14ac:dyDescent="0.35">
      <c r="A1494" s="2">
        <v>1493</v>
      </c>
      <c r="B1494" s="11">
        <v>0.85141733044684109</v>
      </c>
      <c r="C1494" s="11">
        <v>1.4189876242963733</v>
      </c>
      <c r="D1494" s="3">
        <f>B1494*Dashboard!$D$11*Dashboard!$D$10*SQRT(Dashboard!$D$12/365)</f>
        <v>211391.39890077413</v>
      </c>
      <c r="E1494" s="3">
        <f>IF(Dashboard!$I$3,C1494*Dashboard!$E$11*Dashboard!$E$10*SQRT(Dashboard!$D$12/365),0)</f>
        <v>704617.50823293789</v>
      </c>
      <c r="F1494" s="3">
        <f>D1494+IF(Dashboard!$I$3,E1494,0)</f>
        <v>916008.90713371197</v>
      </c>
      <c r="G1494" s="3">
        <f>IF(Dashboard!$I$4, ('Lookups and Calculations'!$F$9) / (1 - 'Lookups and Calculations'!$F$10), 'Lookups and Calculations'!$F$9)</f>
        <v>1951878.888340465</v>
      </c>
      <c r="H1494" s="12">
        <f t="shared" si="46"/>
        <v>0</v>
      </c>
      <c r="I1494" s="12">
        <f t="shared" si="47"/>
        <v>0</v>
      </c>
      <c r="J1494" s="13">
        <f>(1 - Dashboard!$I$9) * H1494 * Dashboard!$I$8 * 'Lookups and Calculations'!$F$12</f>
        <v>0</v>
      </c>
      <c r="K1494" s="12">
        <f>(1 - Dashboard!$I$11) * I1494 * Dashboard!$I$10 * 'Lookups and Calculations'!$F$12</f>
        <v>0</v>
      </c>
      <c r="L1494" s="12">
        <f>(H1494 - I1494) * Dashboard!$I$13 * (Dashboard!$D$12 / 365) * 'Lookups and Calculations'!$F$12</f>
        <v>0</v>
      </c>
      <c r="M1494" s="3">
        <f>(G1494*2) * Dashboard!$I$13 * (Dashboard!$D$12 / 365) * 'Lookups and Calculations'!$F$12</f>
        <v>1602.0878730267946</v>
      </c>
      <c r="N1494" s="12">
        <f>H1494 * Dashboard!$I$14 * Dashboard!$I$15 * (Dashboard!$D$12 / 365) * 'Lookups and Calculations'!$F$12</f>
        <v>0</v>
      </c>
    </row>
    <row r="1495" spans="1:14" x14ac:dyDescent="0.35">
      <c r="A1495" s="2">
        <v>1494</v>
      </c>
      <c r="B1495" s="11">
        <v>1.1412510548221964</v>
      </c>
      <c r="C1495" s="11">
        <v>7.6146028085832942E-2</v>
      </c>
      <c r="D1495" s="3">
        <f>B1495*Dashboard!$D$11*Dashboard!$D$10*SQRT(Dashboard!$D$12/365)</f>
        <v>283351.82800335408</v>
      </c>
      <c r="E1495" s="3">
        <f>IF(Dashboard!$I$3,C1495*Dashboard!$E$11*Dashboard!$E$10*SQRT(Dashboard!$D$12/365),0)</f>
        <v>37811.340742509987</v>
      </c>
      <c r="F1495" s="3">
        <f>D1495+IF(Dashboard!$I$3,E1495,0)</f>
        <v>321163.16874586407</v>
      </c>
      <c r="G1495" s="3">
        <f>IF(Dashboard!$I$4, ('Lookups and Calculations'!$F$9) / (1 - 'Lookups and Calculations'!$F$10), 'Lookups and Calculations'!$F$9)</f>
        <v>1951878.888340465</v>
      </c>
      <c r="H1495" s="12">
        <f t="shared" si="46"/>
        <v>0</v>
      </c>
      <c r="I1495" s="12">
        <f t="shared" si="47"/>
        <v>0</v>
      </c>
      <c r="J1495" s="13">
        <f>(1 - Dashboard!$I$9) * H1495 * Dashboard!$I$8 * 'Lookups and Calculations'!$F$12</f>
        <v>0</v>
      </c>
      <c r="K1495" s="12">
        <f>(1 - Dashboard!$I$11) * I1495 * Dashboard!$I$10 * 'Lookups and Calculations'!$F$12</f>
        <v>0</v>
      </c>
      <c r="L1495" s="12">
        <f>(H1495 - I1495) * Dashboard!$I$13 * (Dashboard!$D$12 / 365) * 'Lookups and Calculations'!$F$12</f>
        <v>0</v>
      </c>
      <c r="M1495" s="3">
        <f>(G1495*2) * Dashboard!$I$13 * (Dashboard!$D$12 / 365) * 'Lookups and Calculations'!$F$12</f>
        <v>1602.0878730267946</v>
      </c>
      <c r="N1495" s="12">
        <f>H1495 * Dashboard!$I$14 * Dashboard!$I$15 * (Dashboard!$D$12 / 365) * 'Lookups and Calculations'!$F$12</f>
        <v>0</v>
      </c>
    </row>
    <row r="1496" spans="1:14" x14ac:dyDescent="0.35">
      <c r="A1496" s="2">
        <v>1495</v>
      </c>
      <c r="B1496" s="11">
        <v>0.56759114802475441</v>
      </c>
      <c r="C1496" s="11">
        <v>0.33262507305065697</v>
      </c>
      <c r="D1496" s="3">
        <f>B1496*Dashboard!$D$11*Dashboard!$D$10*SQRT(Dashboard!$D$12/365)</f>
        <v>140922.53292715951</v>
      </c>
      <c r="E1496" s="3">
        <f>IF(Dashboard!$I$3,C1496*Dashboard!$E$11*Dashboard!$E$10*SQRT(Dashboard!$D$12/365),0)</f>
        <v>165169.48149210992</v>
      </c>
      <c r="F1496" s="3">
        <f>D1496+IF(Dashboard!$I$3,E1496,0)</f>
        <v>306092.0144192694</v>
      </c>
      <c r="G1496" s="3">
        <f>IF(Dashboard!$I$4, ('Lookups and Calculations'!$F$9) / (1 - 'Lookups and Calculations'!$F$10), 'Lookups and Calculations'!$F$9)</f>
        <v>1951878.888340465</v>
      </c>
      <c r="H1496" s="12">
        <f t="shared" si="46"/>
        <v>0</v>
      </c>
      <c r="I1496" s="12">
        <f t="shared" si="47"/>
        <v>0</v>
      </c>
      <c r="J1496" s="13">
        <f>(1 - Dashboard!$I$9) * H1496 * Dashboard!$I$8 * 'Lookups and Calculations'!$F$12</f>
        <v>0</v>
      </c>
      <c r="K1496" s="12">
        <f>(1 - Dashboard!$I$11) * I1496 * Dashboard!$I$10 * 'Lookups and Calculations'!$F$12</f>
        <v>0</v>
      </c>
      <c r="L1496" s="12">
        <f>(H1496 - I1496) * Dashboard!$I$13 * (Dashboard!$D$12 / 365) * 'Lookups and Calculations'!$F$12</f>
        <v>0</v>
      </c>
      <c r="M1496" s="3">
        <f>(G1496*2) * Dashboard!$I$13 * (Dashboard!$D$12 / 365) * 'Lookups and Calculations'!$F$12</f>
        <v>1602.0878730267946</v>
      </c>
      <c r="N1496" s="12">
        <f>H1496 * Dashboard!$I$14 * Dashboard!$I$15 * (Dashboard!$D$12 / 365) * 'Lookups and Calculations'!$F$12</f>
        <v>0</v>
      </c>
    </row>
    <row r="1497" spans="1:14" x14ac:dyDescent="0.35">
      <c r="A1497" s="2">
        <v>1496</v>
      </c>
      <c r="B1497" s="11">
        <v>0.42518494055562095</v>
      </c>
      <c r="C1497" s="11">
        <v>0.40421813062849576</v>
      </c>
      <c r="D1497" s="3">
        <f>B1497*Dashboard!$D$11*Dashboard!$D$10*SQRT(Dashboard!$D$12/365)</f>
        <v>105565.6681646639</v>
      </c>
      <c r="E1497" s="3">
        <f>IF(Dashboard!$I$3,C1497*Dashboard!$E$11*Dashboard!$E$10*SQRT(Dashboard!$D$12/365),0)</f>
        <v>200719.98311279059</v>
      </c>
      <c r="F1497" s="3">
        <f>D1497+IF(Dashboard!$I$3,E1497,0)</f>
        <v>306285.65127745451</v>
      </c>
      <c r="G1497" s="3">
        <f>IF(Dashboard!$I$4, ('Lookups and Calculations'!$F$9) / (1 - 'Lookups and Calculations'!$F$10), 'Lookups and Calculations'!$F$9)</f>
        <v>1951878.888340465</v>
      </c>
      <c r="H1497" s="12">
        <f t="shared" si="46"/>
        <v>0</v>
      </c>
      <c r="I1497" s="12">
        <f t="shared" si="47"/>
        <v>0</v>
      </c>
      <c r="J1497" s="13">
        <f>(1 - Dashboard!$I$9) * H1497 * Dashboard!$I$8 * 'Lookups and Calculations'!$F$12</f>
        <v>0</v>
      </c>
      <c r="K1497" s="12">
        <f>(1 - Dashboard!$I$11) * I1497 * Dashboard!$I$10 * 'Lookups and Calculations'!$F$12</f>
        <v>0</v>
      </c>
      <c r="L1497" s="12">
        <f>(H1497 - I1497) * Dashboard!$I$13 * (Dashboard!$D$12 / 365) * 'Lookups and Calculations'!$F$12</f>
        <v>0</v>
      </c>
      <c r="M1497" s="3">
        <f>(G1497*2) * Dashboard!$I$13 * (Dashboard!$D$12 / 365) * 'Lookups and Calculations'!$F$12</f>
        <v>1602.0878730267946</v>
      </c>
      <c r="N1497" s="12">
        <f>H1497 * Dashboard!$I$14 * Dashboard!$I$15 * (Dashboard!$D$12 / 365) * 'Lookups and Calculations'!$F$12</f>
        <v>0</v>
      </c>
    </row>
    <row r="1498" spans="1:14" x14ac:dyDescent="0.35">
      <c r="A1498" s="2">
        <v>1497</v>
      </c>
      <c r="B1498" s="11">
        <v>-1.3963425532628293</v>
      </c>
      <c r="C1498" s="11">
        <v>0.10520062869916899</v>
      </c>
      <c r="D1498" s="3">
        <f>B1498*Dashboard!$D$11*Dashboard!$D$10*SQRT(Dashboard!$D$12/365)</f>
        <v>-346686.39587591495</v>
      </c>
      <c r="E1498" s="3">
        <f>IF(Dashboard!$I$3,C1498*Dashboard!$E$11*Dashboard!$E$10*SQRT(Dashboard!$D$12/365),0)</f>
        <v>52238.795877662116</v>
      </c>
      <c r="F1498" s="3">
        <f>D1498+IF(Dashboard!$I$3,E1498,0)</f>
        <v>-294447.59999825282</v>
      </c>
      <c r="G1498" s="3">
        <f>IF(Dashboard!$I$4, ('Lookups and Calculations'!$F$9) / (1 - 'Lookups and Calculations'!$F$10), 'Lookups and Calculations'!$F$9)</f>
        <v>1951878.888340465</v>
      </c>
      <c r="H1498" s="12">
        <f t="shared" si="46"/>
        <v>0</v>
      </c>
      <c r="I1498" s="12">
        <f t="shared" si="47"/>
        <v>0</v>
      </c>
      <c r="J1498" s="13">
        <f>(1 - Dashboard!$I$9) * H1498 * Dashboard!$I$8 * 'Lookups and Calculations'!$F$12</f>
        <v>0</v>
      </c>
      <c r="K1498" s="12">
        <f>(1 - Dashboard!$I$11) * I1498 * Dashboard!$I$10 * 'Lookups and Calculations'!$F$12</f>
        <v>0</v>
      </c>
      <c r="L1498" s="12">
        <f>(H1498 - I1498) * Dashboard!$I$13 * (Dashboard!$D$12 / 365) * 'Lookups and Calculations'!$F$12</f>
        <v>0</v>
      </c>
      <c r="M1498" s="3">
        <f>(G1498*2) * Dashboard!$I$13 * (Dashboard!$D$12 / 365) * 'Lookups and Calculations'!$F$12</f>
        <v>1602.0878730267946</v>
      </c>
      <c r="N1498" s="12">
        <f>H1498 * Dashboard!$I$14 * Dashboard!$I$15 * (Dashboard!$D$12 / 365) * 'Lookups and Calculations'!$F$12</f>
        <v>0</v>
      </c>
    </row>
    <row r="1499" spans="1:14" x14ac:dyDescent="0.35">
      <c r="A1499" s="2">
        <v>1498</v>
      </c>
      <c r="B1499" s="11">
        <v>-1.0498696179453073</v>
      </c>
      <c r="C1499" s="11">
        <v>0.87469811529884678</v>
      </c>
      <c r="D1499" s="3">
        <f>B1499*Dashboard!$D$11*Dashboard!$D$10*SQRT(Dashboard!$D$12/365)</f>
        <v>-260663.48342287636</v>
      </c>
      <c r="E1499" s="3">
        <f>IF(Dashboard!$I$3,C1499*Dashboard!$E$11*Dashboard!$E$10*SQRT(Dashboard!$D$12/365),0)</f>
        <v>434343.1865824312</v>
      </c>
      <c r="F1499" s="3">
        <f>D1499+IF(Dashboard!$I$3,E1499,0)</f>
        <v>173679.70315955483</v>
      </c>
      <c r="G1499" s="3">
        <f>IF(Dashboard!$I$4, ('Lookups and Calculations'!$F$9) / (1 - 'Lookups and Calculations'!$F$10), 'Lookups and Calculations'!$F$9)</f>
        <v>1951878.888340465</v>
      </c>
      <c r="H1499" s="12">
        <f t="shared" si="46"/>
        <v>0</v>
      </c>
      <c r="I1499" s="12">
        <f t="shared" si="47"/>
        <v>0</v>
      </c>
      <c r="J1499" s="13">
        <f>(1 - Dashboard!$I$9) * H1499 * Dashboard!$I$8 * 'Lookups and Calculations'!$F$12</f>
        <v>0</v>
      </c>
      <c r="K1499" s="12">
        <f>(1 - Dashboard!$I$11) * I1499 * Dashboard!$I$10 * 'Lookups and Calculations'!$F$12</f>
        <v>0</v>
      </c>
      <c r="L1499" s="12">
        <f>(H1499 - I1499) * Dashboard!$I$13 * (Dashboard!$D$12 / 365) * 'Lookups and Calculations'!$F$12</f>
        <v>0</v>
      </c>
      <c r="M1499" s="3">
        <f>(G1499*2) * Dashboard!$I$13 * (Dashboard!$D$12 / 365) * 'Lookups and Calculations'!$F$12</f>
        <v>1602.0878730267946</v>
      </c>
      <c r="N1499" s="12">
        <f>H1499 * Dashboard!$I$14 * Dashboard!$I$15 * (Dashboard!$D$12 / 365) * 'Lookups and Calculations'!$F$12</f>
        <v>0</v>
      </c>
    </row>
    <row r="1500" spans="1:14" x14ac:dyDescent="0.35">
      <c r="A1500" s="2">
        <v>1499</v>
      </c>
      <c r="B1500" s="11">
        <v>-1.4172589334075683</v>
      </c>
      <c r="C1500" s="11">
        <v>-0.14820507195322896</v>
      </c>
      <c r="D1500" s="3">
        <f>B1500*Dashboard!$D$11*Dashboard!$D$10*SQRT(Dashboard!$D$12/365)</f>
        <v>-351879.55168872443</v>
      </c>
      <c r="E1500" s="3">
        <f>IF(Dashboard!$I$3,C1500*Dashboard!$E$11*Dashboard!$E$10*SQRT(Dashboard!$D$12/365),0)</f>
        <v>-73593.234161537956</v>
      </c>
      <c r="F1500" s="3">
        <f>D1500+IF(Dashboard!$I$3,E1500,0)</f>
        <v>-425472.78585026239</v>
      </c>
      <c r="G1500" s="3">
        <f>IF(Dashboard!$I$4, ('Lookups and Calculations'!$F$9) / (1 - 'Lookups and Calculations'!$F$10), 'Lookups and Calculations'!$F$9)</f>
        <v>1951878.888340465</v>
      </c>
      <c r="H1500" s="12">
        <f t="shared" si="46"/>
        <v>0</v>
      </c>
      <c r="I1500" s="12">
        <f t="shared" si="47"/>
        <v>0</v>
      </c>
      <c r="J1500" s="13">
        <f>(1 - Dashboard!$I$9) * H1500 * Dashboard!$I$8 * 'Lookups and Calculations'!$F$12</f>
        <v>0</v>
      </c>
      <c r="K1500" s="12">
        <f>(1 - Dashboard!$I$11) * I1500 * Dashboard!$I$10 * 'Lookups and Calculations'!$F$12</f>
        <v>0</v>
      </c>
      <c r="L1500" s="12">
        <f>(H1500 - I1500) * Dashboard!$I$13 * (Dashboard!$D$12 / 365) * 'Lookups and Calculations'!$F$12</f>
        <v>0</v>
      </c>
      <c r="M1500" s="3">
        <f>(G1500*2) * Dashboard!$I$13 * (Dashboard!$D$12 / 365) * 'Lookups and Calculations'!$F$12</f>
        <v>1602.0878730267946</v>
      </c>
      <c r="N1500" s="12">
        <f>H1500 * Dashboard!$I$14 * Dashboard!$I$15 * (Dashboard!$D$12 / 365) * 'Lookups and Calculations'!$F$12</f>
        <v>0</v>
      </c>
    </row>
    <row r="1501" spans="1:14" x14ac:dyDescent="0.35">
      <c r="A1501" s="2">
        <v>1500</v>
      </c>
      <c r="B1501" s="11">
        <v>-1.886482458964321</v>
      </c>
      <c r="C1501" s="11">
        <v>0.43987519268555814</v>
      </c>
      <c r="D1501" s="3">
        <f>B1501*Dashboard!$D$11*Dashboard!$D$10*SQRT(Dashboard!$D$12/365)</f>
        <v>-468379.19753518415</v>
      </c>
      <c r="E1501" s="3">
        <f>IF(Dashboard!$I$3,C1501*Dashboard!$E$11*Dashboard!$E$10*SQRT(Dashboard!$D$12/365),0)</f>
        <v>218425.97983000154</v>
      </c>
      <c r="F1501" s="3">
        <f>D1501+IF(Dashboard!$I$3,E1501,0)</f>
        <v>-249953.21770518261</v>
      </c>
      <c r="G1501" s="3">
        <f>IF(Dashboard!$I$4, ('Lookups and Calculations'!$F$9) / (1 - 'Lookups and Calculations'!$F$10), 'Lookups and Calculations'!$F$9)</f>
        <v>1951878.888340465</v>
      </c>
      <c r="H1501" s="12">
        <f t="shared" si="46"/>
        <v>0</v>
      </c>
      <c r="I1501" s="12">
        <f t="shared" si="47"/>
        <v>0</v>
      </c>
      <c r="J1501" s="13">
        <f>(1 - Dashboard!$I$9) * H1501 * Dashboard!$I$8 * 'Lookups and Calculations'!$F$12</f>
        <v>0</v>
      </c>
      <c r="K1501" s="12">
        <f>(1 - Dashboard!$I$11) * I1501 * Dashboard!$I$10 * 'Lookups and Calculations'!$F$12</f>
        <v>0</v>
      </c>
      <c r="L1501" s="12">
        <f>(H1501 - I1501) * Dashboard!$I$13 * (Dashboard!$D$12 / 365) * 'Lookups and Calculations'!$F$12</f>
        <v>0</v>
      </c>
      <c r="M1501" s="3">
        <f>(G1501*2) * Dashboard!$I$13 * (Dashboard!$D$12 / 365) * 'Lookups and Calculations'!$F$12</f>
        <v>1602.0878730267946</v>
      </c>
      <c r="N1501" s="12">
        <f>H1501 * Dashboard!$I$14 * Dashboard!$I$15 * (Dashboard!$D$12 / 365) * 'Lookups and Calculations'!$F$12</f>
        <v>0</v>
      </c>
    </row>
    <row r="1502" spans="1:14" x14ac:dyDescent="0.35">
      <c r="A1502" s="2">
        <v>1501</v>
      </c>
      <c r="B1502" s="11">
        <v>-0.77714034610503457</v>
      </c>
      <c r="C1502" s="11">
        <v>-1.2736926031359024</v>
      </c>
      <c r="D1502" s="3">
        <f>B1502*Dashboard!$D$11*Dashboard!$D$10*SQRT(Dashboard!$D$12/365)</f>
        <v>-192949.77801210264</v>
      </c>
      <c r="E1502" s="3">
        <f>IF(Dashboard!$I$3,C1502*Dashboard!$E$11*Dashboard!$E$10*SQRT(Dashboard!$D$12/365),0)</f>
        <v>-632469.29917473102</v>
      </c>
      <c r="F1502" s="3">
        <f>D1502+IF(Dashboard!$I$3,E1502,0)</f>
        <v>-825419.0771868336</v>
      </c>
      <c r="G1502" s="3">
        <f>IF(Dashboard!$I$4, ('Lookups and Calculations'!$F$9) / (1 - 'Lookups and Calculations'!$F$10), 'Lookups and Calculations'!$F$9)</f>
        <v>1951878.888340465</v>
      </c>
      <c r="H1502" s="12">
        <f t="shared" si="46"/>
        <v>0</v>
      </c>
      <c r="I1502" s="12">
        <f t="shared" si="47"/>
        <v>0</v>
      </c>
      <c r="J1502" s="13">
        <f>(1 - Dashboard!$I$9) * H1502 * Dashboard!$I$8 * 'Lookups and Calculations'!$F$12</f>
        <v>0</v>
      </c>
      <c r="K1502" s="12">
        <f>(1 - Dashboard!$I$11) * I1502 * Dashboard!$I$10 * 'Lookups and Calculations'!$F$12</f>
        <v>0</v>
      </c>
      <c r="L1502" s="12">
        <f>(H1502 - I1502) * Dashboard!$I$13 * (Dashboard!$D$12 / 365) * 'Lookups and Calculations'!$F$12</f>
        <v>0</v>
      </c>
      <c r="M1502" s="3">
        <f>(G1502*2) * Dashboard!$I$13 * (Dashboard!$D$12 / 365) * 'Lookups and Calculations'!$F$12</f>
        <v>1602.0878730267946</v>
      </c>
      <c r="N1502" s="12">
        <f>H1502 * Dashboard!$I$14 * Dashboard!$I$15 * (Dashboard!$D$12 / 365) * 'Lookups and Calculations'!$F$12</f>
        <v>0</v>
      </c>
    </row>
    <row r="1503" spans="1:14" x14ac:dyDescent="0.35">
      <c r="A1503" s="2">
        <v>1502</v>
      </c>
      <c r="B1503" s="11">
        <v>-1.5997112633545405</v>
      </c>
      <c r="C1503" s="11">
        <v>0.93857957442916995</v>
      </c>
      <c r="D1503" s="3">
        <f>B1503*Dashboard!$D$11*Dashboard!$D$10*SQRT(Dashboard!$D$12/365)</f>
        <v>-397179.13848472532</v>
      </c>
      <c r="E1503" s="3">
        <f>IF(Dashboard!$I$3,C1503*Dashboard!$E$11*Dashboard!$E$10*SQRT(Dashboard!$D$12/365),0)</f>
        <v>466064.38963169139</v>
      </c>
      <c r="F1503" s="3">
        <f>D1503+IF(Dashboard!$I$3,E1503,0)</f>
        <v>68885.251146966068</v>
      </c>
      <c r="G1503" s="3">
        <f>IF(Dashboard!$I$4, ('Lookups and Calculations'!$F$9) / (1 - 'Lookups and Calculations'!$F$10), 'Lookups and Calculations'!$F$9)</f>
        <v>1951878.888340465</v>
      </c>
      <c r="H1503" s="12">
        <f t="shared" si="46"/>
        <v>0</v>
      </c>
      <c r="I1503" s="12">
        <f t="shared" si="47"/>
        <v>0</v>
      </c>
      <c r="J1503" s="13">
        <f>(1 - Dashboard!$I$9) * H1503 * Dashboard!$I$8 * 'Lookups and Calculations'!$F$12</f>
        <v>0</v>
      </c>
      <c r="K1503" s="12">
        <f>(1 - Dashboard!$I$11) * I1503 * Dashboard!$I$10 * 'Lookups and Calculations'!$F$12</f>
        <v>0</v>
      </c>
      <c r="L1503" s="12">
        <f>(H1503 - I1503) * Dashboard!$I$13 * (Dashboard!$D$12 / 365) * 'Lookups and Calculations'!$F$12</f>
        <v>0</v>
      </c>
      <c r="M1503" s="3">
        <f>(G1503*2) * Dashboard!$I$13 * (Dashboard!$D$12 / 365) * 'Lookups and Calculations'!$F$12</f>
        <v>1602.0878730267946</v>
      </c>
      <c r="N1503" s="12">
        <f>H1503 * Dashboard!$I$14 * Dashboard!$I$15 * (Dashboard!$D$12 / 365) * 'Lookups and Calculations'!$F$12</f>
        <v>0</v>
      </c>
    </row>
    <row r="1504" spans="1:14" x14ac:dyDescent="0.35">
      <c r="A1504" s="2">
        <v>1503</v>
      </c>
      <c r="B1504" s="11">
        <v>-0.50907925325828696</v>
      </c>
      <c r="C1504" s="11">
        <v>-0.18615854408436341</v>
      </c>
      <c r="D1504" s="3">
        <f>B1504*Dashboard!$D$11*Dashboard!$D$10*SQRT(Dashboard!$D$12/365)</f>
        <v>-126395.09632855633</v>
      </c>
      <c r="E1504" s="3">
        <f>IF(Dashboard!$I$3,C1504*Dashboard!$E$11*Dashboard!$E$10*SQRT(Dashboard!$D$12/365),0)</f>
        <v>-92439.544378717605</v>
      </c>
      <c r="F1504" s="3">
        <f>D1504+IF(Dashboard!$I$3,E1504,0)</f>
        <v>-218834.64070727394</v>
      </c>
      <c r="G1504" s="3">
        <f>IF(Dashboard!$I$4, ('Lookups and Calculations'!$F$9) / (1 - 'Lookups and Calculations'!$F$10), 'Lookups and Calculations'!$F$9)</f>
        <v>1951878.888340465</v>
      </c>
      <c r="H1504" s="12">
        <f t="shared" si="46"/>
        <v>0</v>
      </c>
      <c r="I1504" s="12">
        <f t="shared" si="47"/>
        <v>0</v>
      </c>
      <c r="J1504" s="13">
        <f>(1 - Dashboard!$I$9) * H1504 * Dashboard!$I$8 * 'Lookups and Calculations'!$F$12</f>
        <v>0</v>
      </c>
      <c r="K1504" s="12">
        <f>(1 - Dashboard!$I$11) * I1504 * Dashboard!$I$10 * 'Lookups and Calculations'!$F$12</f>
        <v>0</v>
      </c>
      <c r="L1504" s="12">
        <f>(H1504 - I1504) * Dashboard!$I$13 * (Dashboard!$D$12 / 365) * 'Lookups and Calculations'!$F$12</f>
        <v>0</v>
      </c>
      <c r="M1504" s="3">
        <f>(G1504*2) * Dashboard!$I$13 * (Dashboard!$D$12 / 365) * 'Lookups and Calculations'!$F$12</f>
        <v>1602.0878730267946</v>
      </c>
      <c r="N1504" s="12">
        <f>H1504 * Dashboard!$I$14 * Dashboard!$I$15 * (Dashboard!$D$12 / 365) * 'Lookups and Calculations'!$F$12</f>
        <v>0</v>
      </c>
    </row>
    <row r="1505" spans="1:14" x14ac:dyDescent="0.35">
      <c r="A1505" s="2">
        <v>1504</v>
      </c>
      <c r="B1505" s="11">
        <v>0.18884796444248211</v>
      </c>
      <c r="C1505" s="11">
        <v>-1.8427285572243679</v>
      </c>
      <c r="D1505" s="3">
        <f>B1505*Dashboard!$D$11*Dashboard!$D$10*SQRT(Dashboard!$D$12/365)</f>
        <v>46887.506226950638</v>
      </c>
      <c r="E1505" s="3">
        <f>IF(Dashboard!$I$3,C1505*Dashboard!$E$11*Dashboard!$E$10*SQRT(Dashboard!$D$12/365),0)</f>
        <v>-915031.80303277948</v>
      </c>
      <c r="F1505" s="3">
        <f>D1505+IF(Dashboard!$I$3,E1505,0)</f>
        <v>-868144.29680582881</v>
      </c>
      <c r="G1505" s="3">
        <f>IF(Dashboard!$I$4, ('Lookups and Calculations'!$F$9) / (1 - 'Lookups and Calculations'!$F$10), 'Lookups and Calculations'!$F$9)</f>
        <v>1951878.888340465</v>
      </c>
      <c r="H1505" s="12">
        <f t="shared" si="46"/>
        <v>0</v>
      </c>
      <c r="I1505" s="12">
        <f t="shared" si="47"/>
        <v>0</v>
      </c>
      <c r="J1505" s="13">
        <f>(1 - Dashboard!$I$9) * H1505 * Dashboard!$I$8 * 'Lookups and Calculations'!$F$12</f>
        <v>0</v>
      </c>
      <c r="K1505" s="12">
        <f>(1 - Dashboard!$I$11) * I1505 * Dashboard!$I$10 * 'Lookups and Calculations'!$F$12</f>
        <v>0</v>
      </c>
      <c r="L1505" s="12">
        <f>(H1505 - I1505) * Dashboard!$I$13 * (Dashboard!$D$12 / 365) * 'Lookups and Calculations'!$F$12</f>
        <v>0</v>
      </c>
      <c r="M1505" s="3">
        <f>(G1505*2) * Dashboard!$I$13 * (Dashboard!$D$12 / 365) * 'Lookups and Calculations'!$F$12</f>
        <v>1602.0878730267946</v>
      </c>
      <c r="N1505" s="12">
        <f>H1505 * Dashboard!$I$14 * Dashboard!$I$15 * (Dashboard!$D$12 / 365) * 'Lookups and Calculations'!$F$12</f>
        <v>0</v>
      </c>
    </row>
    <row r="1506" spans="1:14" x14ac:dyDescent="0.35">
      <c r="A1506" s="2">
        <v>1505</v>
      </c>
      <c r="B1506" s="11">
        <v>0.34469532396965918</v>
      </c>
      <c r="C1506" s="11">
        <v>0.99159200835236194</v>
      </c>
      <c r="D1506" s="3">
        <f>B1506*Dashboard!$D$11*Dashboard!$D$10*SQRT(Dashboard!$D$12/365)</f>
        <v>85581.563967297261</v>
      </c>
      <c r="E1506" s="3">
        <f>IF(Dashboard!$I$3,C1506*Dashboard!$E$11*Dashboard!$E$10*SQRT(Dashboard!$D$12/365),0)</f>
        <v>492388.43112207798</v>
      </c>
      <c r="F1506" s="3">
        <f>D1506+IF(Dashboard!$I$3,E1506,0)</f>
        <v>577969.99508937518</v>
      </c>
      <c r="G1506" s="3">
        <f>IF(Dashboard!$I$4, ('Lookups and Calculations'!$F$9) / (1 - 'Lookups and Calculations'!$F$10), 'Lookups and Calculations'!$F$9)</f>
        <v>1951878.888340465</v>
      </c>
      <c r="H1506" s="12">
        <f t="shared" si="46"/>
        <v>0</v>
      </c>
      <c r="I1506" s="12">
        <f t="shared" si="47"/>
        <v>0</v>
      </c>
      <c r="J1506" s="13">
        <f>(1 - Dashboard!$I$9) * H1506 * Dashboard!$I$8 * 'Lookups and Calculations'!$F$12</f>
        <v>0</v>
      </c>
      <c r="K1506" s="12">
        <f>(1 - Dashboard!$I$11) * I1506 * Dashboard!$I$10 * 'Lookups and Calculations'!$F$12</f>
        <v>0</v>
      </c>
      <c r="L1506" s="12">
        <f>(H1506 - I1506) * Dashboard!$I$13 * (Dashboard!$D$12 / 365) * 'Lookups and Calculations'!$F$12</f>
        <v>0</v>
      </c>
      <c r="M1506" s="3">
        <f>(G1506*2) * Dashboard!$I$13 * (Dashboard!$D$12 / 365) * 'Lookups and Calculations'!$F$12</f>
        <v>1602.0878730267946</v>
      </c>
      <c r="N1506" s="12">
        <f>H1506 * Dashboard!$I$14 * Dashboard!$I$15 * (Dashboard!$D$12 / 365) * 'Lookups and Calculations'!$F$12</f>
        <v>0</v>
      </c>
    </row>
    <row r="1507" spans="1:14" x14ac:dyDescent="0.35">
      <c r="A1507" s="2">
        <v>1506</v>
      </c>
      <c r="B1507" s="11">
        <v>-0.3038120063328924</v>
      </c>
      <c r="C1507" s="11">
        <v>0.61269696055040668</v>
      </c>
      <c r="D1507" s="3">
        <f>B1507*Dashboard!$D$11*Dashboard!$D$10*SQRT(Dashboard!$D$12/365)</f>
        <v>-75430.981640760496</v>
      </c>
      <c r="E1507" s="3">
        <f>IF(Dashboard!$I$3,C1507*Dashboard!$E$11*Dashboard!$E$10*SQRT(Dashboard!$D$12/365),0)</f>
        <v>304242.96748817357</v>
      </c>
      <c r="F1507" s="3">
        <f>D1507+IF(Dashboard!$I$3,E1507,0)</f>
        <v>228811.98584741307</v>
      </c>
      <c r="G1507" s="3">
        <f>IF(Dashboard!$I$4, ('Lookups and Calculations'!$F$9) / (1 - 'Lookups and Calculations'!$F$10), 'Lookups and Calculations'!$F$9)</f>
        <v>1951878.888340465</v>
      </c>
      <c r="H1507" s="12">
        <f t="shared" si="46"/>
        <v>0</v>
      </c>
      <c r="I1507" s="12">
        <f t="shared" si="47"/>
        <v>0</v>
      </c>
      <c r="J1507" s="13">
        <f>(1 - Dashboard!$I$9) * H1507 * Dashboard!$I$8 * 'Lookups and Calculations'!$F$12</f>
        <v>0</v>
      </c>
      <c r="K1507" s="12">
        <f>(1 - Dashboard!$I$11) * I1507 * Dashboard!$I$10 * 'Lookups and Calculations'!$F$12</f>
        <v>0</v>
      </c>
      <c r="L1507" s="12">
        <f>(H1507 - I1507) * Dashboard!$I$13 * (Dashboard!$D$12 / 365) * 'Lookups and Calculations'!$F$12</f>
        <v>0</v>
      </c>
      <c r="M1507" s="3">
        <f>(G1507*2) * Dashboard!$I$13 * (Dashboard!$D$12 / 365) * 'Lookups and Calculations'!$F$12</f>
        <v>1602.0878730267946</v>
      </c>
      <c r="N1507" s="12">
        <f>H1507 * Dashboard!$I$14 * Dashboard!$I$15 * (Dashboard!$D$12 / 365) * 'Lookups and Calculations'!$F$12</f>
        <v>0</v>
      </c>
    </row>
    <row r="1508" spans="1:14" x14ac:dyDescent="0.35">
      <c r="A1508" s="2">
        <v>1507</v>
      </c>
      <c r="B1508" s="11">
        <v>-0.12692342980042004</v>
      </c>
      <c r="C1508" s="11">
        <v>1.4454385507271323</v>
      </c>
      <c r="D1508" s="3">
        <f>B1508*Dashboard!$D$11*Dashboard!$D$10*SQRT(Dashboard!$D$12/365)</f>
        <v>-31512.773371331066</v>
      </c>
      <c r="E1508" s="3">
        <f>IF(Dashboard!$I$3,C1508*Dashboard!$E$11*Dashboard!$E$10*SQRT(Dashboard!$D$12/365),0)</f>
        <v>717752.07371678844</v>
      </c>
      <c r="F1508" s="3">
        <f>D1508+IF(Dashboard!$I$3,E1508,0)</f>
        <v>686239.30034545739</v>
      </c>
      <c r="G1508" s="3">
        <f>IF(Dashboard!$I$4, ('Lookups and Calculations'!$F$9) / (1 - 'Lookups and Calculations'!$F$10), 'Lookups and Calculations'!$F$9)</f>
        <v>1951878.888340465</v>
      </c>
      <c r="H1508" s="12">
        <f t="shared" si="46"/>
        <v>0</v>
      </c>
      <c r="I1508" s="12">
        <f t="shared" si="47"/>
        <v>0</v>
      </c>
      <c r="J1508" s="13">
        <f>(1 - Dashboard!$I$9) * H1508 * Dashboard!$I$8 * 'Lookups and Calculations'!$F$12</f>
        <v>0</v>
      </c>
      <c r="K1508" s="12">
        <f>(1 - Dashboard!$I$11) * I1508 * Dashboard!$I$10 * 'Lookups and Calculations'!$F$12</f>
        <v>0</v>
      </c>
      <c r="L1508" s="12">
        <f>(H1508 - I1508) * Dashboard!$I$13 * (Dashboard!$D$12 / 365) * 'Lookups and Calculations'!$F$12</f>
        <v>0</v>
      </c>
      <c r="M1508" s="3">
        <f>(G1508*2) * Dashboard!$I$13 * (Dashboard!$D$12 / 365) * 'Lookups and Calculations'!$F$12</f>
        <v>1602.0878730267946</v>
      </c>
      <c r="N1508" s="12">
        <f>H1508 * Dashboard!$I$14 * Dashboard!$I$15 * (Dashboard!$D$12 / 365) * 'Lookups and Calculations'!$F$12</f>
        <v>0</v>
      </c>
    </row>
    <row r="1509" spans="1:14" x14ac:dyDescent="0.35">
      <c r="A1509" s="2">
        <v>1508</v>
      </c>
      <c r="B1509" s="11">
        <v>0.7704721103374168</v>
      </c>
      <c r="C1509" s="11">
        <v>0.87075618960697354</v>
      </c>
      <c r="D1509" s="3">
        <f>B1509*Dashboard!$D$11*Dashboard!$D$10*SQRT(Dashboard!$D$12/365)</f>
        <v>191294.17665574185</v>
      </c>
      <c r="E1509" s="3">
        <f>IF(Dashboard!$I$3,C1509*Dashboard!$E$11*Dashboard!$E$10*SQRT(Dashboard!$D$12/365),0)</f>
        <v>432385.77003341482</v>
      </c>
      <c r="F1509" s="3">
        <f>D1509+IF(Dashboard!$I$3,E1509,0)</f>
        <v>623679.9466891567</v>
      </c>
      <c r="G1509" s="3">
        <f>IF(Dashboard!$I$4, ('Lookups and Calculations'!$F$9) / (1 - 'Lookups and Calculations'!$F$10), 'Lookups and Calculations'!$F$9)</f>
        <v>1951878.888340465</v>
      </c>
      <c r="H1509" s="12">
        <f t="shared" si="46"/>
        <v>0</v>
      </c>
      <c r="I1509" s="12">
        <f t="shared" si="47"/>
        <v>0</v>
      </c>
      <c r="J1509" s="13">
        <f>(1 - Dashboard!$I$9) * H1509 * Dashboard!$I$8 * 'Lookups and Calculations'!$F$12</f>
        <v>0</v>
      </c>
      <c r="K1509" s="12">
        <f>(1 - Dashboard!$I$11) * I1509 * Dashboard!$I$10 * 'Lookups and Calculations'!$F$12</f>
        <v>0</v>
      </c>
      <c r="L1509" s="12">
        <f>(H1509 - I1509) * Dashboard!$I$13 * (Dashboard!$D$12 / 365) * 'Lookups and Calculations'!$F$12</f>
        <v>0</v>
      </c>
      <c r="M1509" s="3">
        <f>(G1509*2) * Dashboard!$I$13 * (Dashboard!$D$12 / 365) * 'Lookups and Calculations'!$F$12</f>
        <v>1602.0878730267946</v>
      </c>
      <c r="N1509" s="12">
        <f>H1509 * Dashboard!$I$14 * Dashboard!$I$15 * (Dashboard!$D$12 / 365) * 'Lookups and Calculations'!$F$12</f>
        <v>0</v>
      </c>
    </row>
    <row r="1510" spans="1:14" x14ac:dyDescent="0.35">
      <c r="A1510" s="2">
        <v>1509</v>
      </c>
      <c r="B1510" s="11">
        <v>0.36177986275445856</v>
      </c>
      <c r="C1510" s="11">
        <v>-0.46062796291864333</v>
      </c>
      <c r="D1510" s="3">
        <f>B1510*Dashboard!$D$11*Dashboard!$D$10*SQRT(Dashboard!$D$12/365)</f>
        <v>89823.343438003925</v>
      </c>
      <c r="E1510" s="3">
        <f>IF(Dashboard!$I$3,C1510*Dashboard!$E$11*Dashboard!$E$10*SQRT(Dashboard!$D$12/365),0)</f>
        <v>-228731.04873982945</v>
      </c>
      <c r="F1510" s="3">
        <f>D1510+IF(Dashboard!$I$3,E1510,0)</f>
        <v>-138907.70530182554</v>
      </c>
      <c r="G1510" s="3">
        <f>IF(Dashboard!$I$4, ('Lookups and Calculations'!$F$9) / (1 - 'Lookups and Calculations'!$F$10), 'Lookups and Calculations'!$F$9)</f>
        <v>1951878.888340465</v>
      </c>
      <c r="H1510" s="12">
        <f t="shared" si="46"/>
        <v>0</v>
      </c>
      <c r="I1510" s="12">
        <f t="shared" si="47"/>
        <v>0</v>
      </c>
      <c r="J1510" s="13">
        <f>(1 - Dashboard!$I$9) * H1510 * Dashboard!$I$8 * 'Lookups and Calculations'!$F$12</f>
        <v>0</v>
      </c>
      <c r="K1510" s="12">
        <f>(1 - Dashboard!$I$11) * I1510 * Dashboard!$I$10 * 'Lookups and Calculations'!$F$12</f>
        <v>0</v>
      </c>
      <c r="L1510" s="12">
        <f>(H1510 - I1510) * Dashboard!$I$13 * (Dashboard!$D$12 / 365) * 'Lookups and Calculations'!$F$12</f>
        <v>0</v>
      </c>
      <c r="M1510" s="3">
        <f>(G1510*2) * Dashboard!$I$13 * (Dashboard!$D$12 / 365) * 'Lookups and Calculations'!$F$12</f>
        <v>1602.0878730267946</v>
      </c>
      <c r="N1510" s="12">
        <f>H1510 * Dashboard!$I$14 * Dashboard!$I$15 * (Dashboard!$D$12 / 365) * 'Lookups and Calculations'!$F$12</f>
        <v>0</v>
      </c>
    </row>
    <row r="1511" spans="1:14" x14ac:dyDescent="0.35">
      <c r="A1511" s="2">
        <v>1510</v>
      </c>
      <c r="B1511" s="11">
        <v>1.4298372880155901</v>
      </c>
      <c r="C1511" s="11">
        <v>0.31333404167109946</v>
      </c>
      <c r="D1511" s="3">
        <f>B1511*Dashboard!$D$11*Dashboard!$D$10*SQRT(Dashboard!$D$12/365)</f>
        <v>355002.52779148269</v>
      </c>
      <c r="E1511" s="3">
        <f>IF(Dashboard!$I$3,C1511*Dashboard!$E$11*Dashboard!$E$10*SQRT(Dashboard!$D$12/365),0)</f>
        <v>155590.25879194899</v>
      </c>
      <c r="F1511" s="3">
        <f>D1511+IF(Dashboard!$I$3,E1511,0)</f>
        <v>510592.78658343165</v>
      </c>
      <c r="G1511" s="3">
        <f>IF(Dashboard!$I$4, ('Lookups and Calculations'!$F$9) / (1 - 'Lookups and Calculations'!$F$10), 'Lookups and Calculations'!$F$9)</f>
        <v>1951878.888340465</v>
      </c>
      <c r="H1511" s="12">
        <f t="shared" si="46"/>
        <v>0</v>
      </c>
      <c r="I1511" s="12">
        <f t="shared" si="47"/>
        <v>0</v>
      </c>
      <c r="J1511" s="13">
        <f>(1 - Dashboard!$I$9) * H1511 * Dashboard!$I$8 * 'Lookups and Calculations'!$F$12</f>
        <v>0</v>
      </c>
      <c r="K1511" s="12">
        <f>(1 - Dashboard!$I$11) * I1511 * Dashboard!$I$10 * 'Lookups and Calculations'!$F$12</f>
        <v>0</v>
      </c>
      <c r="L1511" s="12">
        <f>(H1511 - I1511) * Dashboard!$I$13 * (Dashboard!$D$12 / 365) * 'Lookups and Calculations'!$F$12</f>
        <v>0</v>
      </c>
      <c r="M1511" s="3">
        <f>(G1511*2) * Dashboard!$I$13 * (Dashboard!$D$12 / 365) * 'Lookups and Calculations'!$F$12</f>
        <v>1602.0878730267946</v>
      </c>
      <c r="N1511" s="12">
        <f>H1511 * Dashboard!$I$14 * Dashboard!$I$15 * (Dashboard!$D$12 / 365) * 'Lookups and Calculations'!$F$12</f>
        <v>0</v>
      </c>
    </row>
    <row r="1512" spans="1:14" x14ac:dyDescent="0.35">
      <c r="A1512" s="2">
        <v>1511</v>
      </c>
      <c r="B1512" s="11">
        <v>0.53740996181628908</v>
      </c>
      <c r="C1512" s="11">
        <v>1.0738932453343411</v>
      </c>
      <c r="D1512" s="3">
        <f>B1512*Dashboard!$D$11*Dashboard!$D$10*SQRT(Dashboard!$D$12/365)</f>
        <v>133429.09469782037</v>
      </c>
      <c r="E1512" s="3">
        <f>IF(Dashboard!$I$3,C1512*Dashboard!$E$11*Dashboard!$E$10*SQRT(Dashboard!$D$12/365),0)</f>
        <v>533256.22414140485</v>
      </c>
      <c r="F1512" s="3">
        <f>D1512+IF(Dashboard!$I$3,E1512,0)</f>
        <v>666685.31883922522</v>
      </c>
      <c r="G1512" s="3">
        <f>IF(Dashboard!$I$4, ('Lookups and Calculations'!$F$9) / (1 - 'Lookups and Calculations'!$F$10), 'Lookups and Calculations'!$F$9)</f>
        <v>1951878.888340465</v>
      </c>
      <c r="H1512" s="12">
        <f t="shared" si="46"/>
        <v>0</v>
      </c>
      <c r="I1512" s="12">
        <f t="shared" si="47"/>
        <v>0</v>
      </c>
      <c r="J1512" s="13">
        <f>(1 - Dashboard!$I$9) * H1512 * Dashboard!$I$8 * 'Lookups and Calculations'!$F$12</f>
        <v>0</v>
      </c>
      <c r="K1512" s="12">
        <f>(1 - Dashboard!$I$11) * I1512 * Dashboard!$I$10 * 'Lookups and Calculations'!$F$12</f>
        <v>0</v>
      </c>
      <c r="L1512" s="12">
        <f>(H1512 - I1512) * Dashboard!$I$13 * (Dashboard!$D$12 / 365) * 'Lookups and Calculations'!$F$12</f>
        <v>0</v>
      </c>
      <c r="M1512" s="3">
        <f>(G1512*2) * Dashboard!$I$13 * (Dashboard!$D$12 / 365) * 'Lookups and Calculations'!$F$12</f>
        <v>1602.0878730267946</v>
      </c>
      <c r="N1512" s="12">
        <f>H1512 * Dashboard!$I$14 * Dashboard!$I$15 * (Dashboard!$D$12 / 365) * 'Lookups and Calculations'!$F$12</f>
        <v>0</v>
      </c>
    </row>
    <row r="1513" spans="1:14" x14ac:dyDescent="0.35">
      <c r="A1513" s="2">
        <v>1512</v>
      </c>
      <c r="B1513" s="11">
        <v>-0.28445196798531064</v>
      </c>
      <c r="C1513" s="11">
        <v>-0.63652970097951256</v>
      </c>
      <c r="D1513" s="3">
        <f>B1513*Dashboard!$D$11*Dashboard!$D$10*SQRT(Dashboard!$D$12/365)</f>
        <v>-70624.237118752601</v>
      </c>
      <c r="E1513" s="3">
        <f>IF(Dashboard!$I$3,C1513*Dashboard!$E$11*Dashboard!$E$10*SQRT(Dashboard!$D$12/365),0)</f>
        <v>-316077.43728056946</v>
      </c>
      <c r="F1513" s="3">
        <f>D1513+IF(Dashboard!$I$3,E1513,0)</f>
        <v>-386701.67439932207</v>
      </c>
      <c r="G1513" s="3">
        <f>IF(Dashboard!$I$4, ('Lookups and Calculations'!$F$9) / (1 - 'Lookups and Calculations'!$F$10), 'Lookups and Calculations'!$F$9)</f>
        <v>1951878.888340465</v>
      </c>
      <c r="H1513" s="12">
        <f t="shared" si="46"/>
        <v>0</v>
      </c>
      <c r="I1513" s="12">
        <f t="shared" si="47"/>
        <v>0</v>
      </c>
      <c r="J1513" s="13">
        <f>(1 - Dashboard!$I$9) * H1513 * Dashboard!$I$8 * 'Lookups and Calculations'!$F$12</f>
        <v>0</v>
      </c>
      <c r="K1513" s="12">
        <f>(1 - Dashboard!$I$11) * I1513 * Dashboard!$I$10 * 'Lookups and Calculations'!$F$12</f>
        <v>0</v>
      </c>
      <c r="L1513" s="12">
        <f>(H1513 - I1513) * Dashboard!$I$13 * (Dashboard!$D$12 / 365) * 'Lookups and Calculations'!$F$12</f>
        <v>0</v>
      </c>
      <c r="M1513" s="3">
        <f>(G1513*2) * Dashboard!$I$13 * (Dashboard!$D$12 / 365) * 'Lookups and Calculations'!$F$12</f>
        <v>1602.0878730267946</v>
      </c>
      <c r="N1513" s="12">
        <f>H1513 * Dashboard!$I$14 * Dashboard!$I$15 * (Dashboard!$D$12 / 365) * 'Lookups and Calculations'!$F$12</f>
        <v>0</v>
      </c>
    </row>
    <row r="1514" spans="1:14" x14ac:dyDescent="0.35">
      <c r="A1514" s="2">
        <v>1513</v>
      </c>
      <c r="B1514" s="11">
        <v>1.5498270288567124</v>
      </c>
      <c r="C1514" s="11">
        <v>1.6081508135286964</v>
      </c>
      <c r="D1514" s="3">
        <f>B1514*Dashboard!$D$11*Dashboard!$D$10*SQRT(Dashboard!$D$12/365)</f>
        <v>384793.79261907819</v>
      </c>
      <c r="E1514" s="3">
        <f>IF(Dashboard!$I$3,C1514*Dashboard!$E$11*Dashboard!$E$10*SQRT(Dashboard!$D$12/365),0)</f>
        <v>798549.04982222256</v>
      </c>
      <c r="F1514" s="3">
        <f>D1514+IF(Dashboard!$I$3,E1514,0)</f>
        <v>1183342.8424413009</v>
      </c>
      <c r="G1514" s="3">
        <f>IF(Dashboard!$I$4, ('Lookups and Calculations'!$F$9) / (1 - 'Lookups and Calculations'!$F$10), 'Lookups and Calculations'!$F$9)</f>
        <v>1951878.888340465</v>
      </c>
      <c r="H1514" s="12">
        <f t="shared" si="46"/>
        <v>0</v>
      </c>
      <c r="I1514" s="12">
        <f t="shared" si="47"/>
        <v>0</v>
      </c>
      <c r="J1514" s="13">
        <f>(1 - Dashboard!$I$9) * H1514 * Dashboard!$I$8 * 'Lookups and Calculations'!$F$12</f>
        <v>0</v>
      </c>
      <c r="K1514" s="12">
        <f>(1 - Dashboard!$I$11) * I1514 * Dashboard!$I$10 * 'Lookups and Calculations'!$F$12</f>
        <v>0</v>
      </c>
      <c r="L1514" s="12">
        <f>(H1514 - I1514) * Dashboard!$I$13 * (Dashboard!$D$12 / 365) * 'Lookups and Calculations'!$F$12</f>
        <v>0</v>
      </c>
      <c r="M1514" s="3">
        <f>(G1514*2) * Dashboard!$I$13 * (Dashboard!$D$12 / 365) * 'Lookups and Calculations'!$F$12</f>
        <v>1602.0878730267946</v>
      </c>
      <c r="N1514" s="12">
        <f>H1514 * Dashboard!$I$14 * Dashboard!$I$15 * (Dashboard!$D$12 / 365) * 'Lookups and Calculations'!$F$12</f>
        <v>0</v>
      </c>
    </row>
    <row r="1515" spans="1:14" x14ac:dyDescent="0.35">
      <c r="A1515" s="2">
        <v>1514</v>
      </c>
      <c r="B1515" s="11">
        <v>3.0162684553921224</v>
      </c>
      <c r="C1515" s="11">
        <v>-1.5524505873927081</v>
      </c>
      <c r="D1515" s="3">
        <f>B1515*Dashboard!$D$11*Dashboard!$D$10*SQRT(Dashboard!$D$12/365)</f>
        <v>748884.46058642678</v>
      </c>
      <c r="E1515" s="3">
        <f>IF(Dashboard!$I$3,C1515*Dashboard!$E$11*Dashboard!$E$10*SQRT(Dashboard!$D$12/365),0)</f>
        <v>-770890.34873424622</v>
      </c>
      <c r="F1515" s="3">
        <f>D1515+IF(Dashboard!$I$3,E1515,0)</f>
        <v>-22005.888147819438</v>
      </c>
      <c r="G1515" s="3">
        <f>IF(Dashboard!$I$4, ('Lookups and Calculations'!$F$9) / (1 - 'Lookups and Calculations'!$F$10), 'Lookups and Calculations'!$F$9)</f>
        <v>1951878.888340465</v>
      </c>
      <c r="H1515" s="12">
        <f t="shared" si="46"/>
        <v>0</v>
      </c>
      <c r="I1515" s="12">
        <f t="shared" si="47"/>
        <v>0</v>
      </c>
      <c r="J1515" s="13">
        <f>(1 - Dashboard!$I$9) * H1515 * Dashboard!$I$8 * 'Lookups and Calculations'!$F$12</f>
        <v>0</v>
      </c>
      <c r="K1515" s="12">
        <f>(1 - Dashboard!$I$11) * I1515 * Dashboard!$I$10 * 'Lookups and Calculations'!$F$12</f>
        <v>0</v>
      </c>
      <c r="L1515" s="12">
        <f>(H1515 - I1515) * Dashboard!$I$13 * (Dashboard!$D$12 / 365) * 'Lookups and Calculations'!$F$12</f>
        <v>0</v>
      </c>
      <c r="M1515" s="3">
        <f>(G1515*2) * Dashboard!$I$13 * (Dashboard!$D$12 / 365) * 'Lookups and Calculations'!$F$12</f>
        <v>1602.0878730267946</v>
      </c>
      <c r="N1515" s="12">
        <f>H1515 * Dashboard!$I$14 * Dashboard!$I$15 * (Dashboard!$D$12 / 365) * 'Lookups and Calculations'!$F$12</f>
        <v>0</v>
      </c>
    </row>
    <row r="1516" spans="1:14" x14ac:dyDescent="0.35">
      <c r="A1516" s="2">
        <v>1515</v>
      </c>
      <c r="B1516" s="11">
        <v>1.3096495667044357</v>
      </c>
      <c r="C1516" s="11">
        <v>-0.76902726204661098</v>
      </c>
      <c r="D1516" s="3">
        <f>B1516*Dashboard!$D$11*Dashboard!$D$10*SQRT(Dashboard!$D$12/365)</f>
        <v>325162.10802303918</v>
      </c>
      <c r="E1516" s="3">
        <f>IF(Dashboard!$I$3,C1516*Dashboard!$E$11*Dashboard!$E$10*SQRT(Dashboard!$D$12/365),0)</f>
        <v>-381870.89433931891</v>
      </c>
      <c r="F1516" s="3">
        <f>D1516+IF(Dashboard!$I$3,E1516,0)</f>
        <v>-56708.786316279729</v>
      </c>
      <c r="G1516" s="3">
        <f>IF(Dashboard!$I$4, ('Lookups and Calculations'!$F$9) / (1 - 'Lookups and Calculations'!$F$10), 'Lookups and Calculations'!$F$9)</f>
        <v>1951878.888340465</v>
      </c>
      <c r="H1516" s="12">
        <f t="shared" si="46"/>
        <v>0</v>
      </c>
      <c r="I1516" s="12">
        <f t="shared" si="47"/>
        <v>0</v>
      </c>
      <c r="J1516" s="13">
        <f>(1 - Dashboard!$I$9) * H1516 * Dashboard!$I$8 * 'Lookups and Calculations'!$F$12</f>
        <v>0</v>
      </c>
      <c r="K1516" s="12">
        <f>(1 - Dashboard!$I$11) * I1516 * Dashboard!$I$10 * 'Lookups and Calculations'!$F$12</f>
        <v>0</v>
      </c>
      <c r="L1516" s="12">
        <f>(H1516 - I1516) * Dashboard!$I$13 * (Dashboard!$D$12 / 365) * 'Lookups and Calculations'!$F$12</f>
        <v>0</v>
      </c>
      <c r="M1516" s="3">
        <f>(G1516*2) * Dashboard!$I$13 * (Dashboard!$D$12 / 365) * 'Lookups and Calculations'!$F$12</f>
        <v>1602.0878730267946</v>
      </c>
      <c r="N1516" s="12">
        <f>H1516 * Dashboard!$I$14 * Dashboard!$I$15 * (Dashboard!$D$12 / 365) * 'Lookups and Calculations'!$F$12</f>
        <v>0</v>
      </c>
    </row>
    <row r="1517" spans="1:14" x14ac:dyDescent="0.35">
      <c r="A1517" s="2">
        <v>1516</v>
      </c>
      <c r="B1517" s="11">
        <v>1.3455354768604084</v>
      </c>
      <c r="C1517" s="11">
        <v>-0.34672121086856317</v>
      </c>
      <c r="D1517" s="3">
        <f>B1517*Dashboard!$D$11*Dashboard!$D$10*SQRT(Dashboard!$D$12/365)</f>
        <v>334071.92519192077</v>
      </c>
      <c r="E1517" s="3">
        <f>IF(Dashboard!$I$3,C1517*Dashboard!$E$11*Dashboard!$E$10*SQRT(Dashboard!$D$12/365),0)</f>
        <v>-172169.10949089975</v>
      </c>
      <c r="F1517" s="3">
        <f>D1517+IF(Dashboard!$I$3,E1517,0)</f>
        <v>161902.81570102103</v>
      </c>
      <c r="G1517" s="3">
        <f>IF(Dashboard!$I$4, ('Lookups and Calculations'!$F$9) / (1 - 'Lookups and Calculations'!$F$10), 'Lookups and Calculations'!$F$9)</f>
        <v>1951878.888340465</v>
      </c>
      <c r="H1517" s="12">
        <f t="shared" si="46"/>
        <v>0</v>
      </c>
      <c r="I1517" s="12">
        <f t="shared" si="47"/>
        <v>0</v>
      </c>
      <c r="J1517" s="13">
        <f>(1 - Dashboard!$I$9) * H1517 * Dashboard!$I$8 * 'Lookups and Calculations'!$F$12</f>
        <v>0</v>
      </c>
      <c r="K1517" s="12">
        <f>(1 - Dashboard!$I$11) * I1517 * Dashboard!$I$10 * 'Lookups and Calculations'!$F$12</f>
        <v>0</v>
      </c>
      <c r="L1517" s="12">
        <f>(H1517 - I1517) * Dashboard!$I$13 * (Dashboard!$D$12 / 365) * 'Lookups and Calculations'!$F$12</f>
        <v>0</v>
      </c>
      <c r="M1517" s="3">
        <f>(G1517*2) * Dashboard!$I$13 * (Dashboard!$D$12 / 365) * 'Lookups and Calculations'!$F$12</f>
        <v>1602.0878730267946</v>
      </c>
      <c r="N1517" s="12">
        <f>H1517 * Dashboard!$I$14 * Dashboard!$I$15 * (Dashboard!$D$12 / 365) * 'Lookups and Calculations'!$F$12</f>
        <v>0</v>
      </c>
    </row>
    <row r="1518" spans="1:14" x14ac:dyDescent="0.35">
      <c r="A1518" s="2">
        <v>1517</v>
      </c>
      <c r="B1518" s="11">
        <v>-1.1669083343744848</v>
      </c>
      <c r="C1518" s="11">
        <v>-0.16837359812273064</v>
      </c>
      <c r="D1518" s="3">
        <f>B1518*Dashboard!$D$11*Dashboard!$D$10*SQRT(Dashboard!$D$12/365)</f>
        <v>-289722.06269625138</v>
      </c>
      <c r="E1518" s="3">
        <f>IF(Dashboard!$I$3,C1518*Dashboard!$E$11*Dashboard!$E$10*SQRT(Dashboard!$D$12/365),0)</f>
        <v>-83608.188774924289</v>
      </c>
      <c r="F1518" s="3">
        <f>D1518+IF(Dashboard!$I$3,E1518,0)</f>
        <v>-373330.2514711757</v>
      </c>
      <c r="G1518" s="3">
        <f>IF(Dashboard!$I$4, ('Lookups and Calculations'!$F$9) / (1 - 'Lookups and Calculations'!$F$10), 'Lookups and Calculations'!$F$9)</f>
        <v>1951878.888340465</v>
      </c>
      <c r="H1518" s="12">
        <f t="shared" si="46"/>
        <v>0</v>
      </c>
      <c r="I1518" s="12">
        <f t="shared" si="47"/>
        <v>0</v>
      </c>
      <c r="J1518" s="13">
        <f>(1 - Dashboard!$I$9) * H1518 * Dashboard!$I$8 * 'Lookups and Calculations'!$F$12</f>
        <v>0</v>
      </c>
      <c r="K1518" s="12">
        <f>(1 - Dashboard!$I$11) * I1518 * Dashboard!$I$10 * 'Lookups and Calculations'!$F$12</f>
        <v>0</v>
      </c>
      <c r="L1518" s="12">
        <f>(H1518 - I1518) * Dashboard!$I$13 * (Dashboard!$D$12 / 365) * 'Lookups and Calculations'!$F$12</f>
        <v>0</v>
      </c>
      <c r="M1518" s="3">
        <f>(G1518*2) * Dashboard!$I$13 * (Dashboard!$D$12 / 365) * 'Lookups and Calculations'!$F$12</f>
        <v>1602.0878730267946</v>
      </c>
      <c r="N1518" s="12">
        <f>H1518 * Dashboard!$I$14 * Dashboard!$I$15 * (Dashboard!$D$12 / 365) * 'Lookups and Calculations'!$F$12</f>
        <v>0</v>
      </c>
    </row>
    <row r="1519" spans="1:14" x14ac:dyDescent="0.35">
      <c r="A1519" s="2">
        <v>1518</v>
      </c>
      <c r="B1519" s="11">
        <v>1.5261115228733921</v>
      </c>
      <c r="C1519" s="11">
        <v>0.12600096688793624</v>
      </c>
      <c r="D1519" s="3">
        <f>B1519*Dashboard!$D$11*Dashboard!$D$10*SQRT(Dashboard!$D$12/365)</f>
        <v>378905.66489818395</v>
      </c>
      <c r="E1519" s="3">
        <f>IF(Dashboard!$I$3,C1519*Dashboard!$E$11*Dashboard!$E$10*SQRT(Dashboard!$D$12/365),0)</f>
        <v>62567.48529962881</v>
      </c>
      <c r="F1519" s="3">
        <f>D1519+IF(Dashboard!$I$3,E1519,0)</f>
        <v>441473.15019781276</v>
      </c>
      <c r="G1519" s="3">
        <f>IF(Dashboard!$I$4, ('Lookups and Calculations'!$F$9) / (1 - 'Lookups and Calculations'!$F$10), 'Lookups and Calculations'!$F$9)</f>
        <v>1951878.888340465</v>
      </c>
      <c r="H1519" s="12">
        <f t="shared" si="46"/>
        <v>0</v>
      </c>
      <c r="I1519" s="12">
        <f t="shared" si="47"/>
        <v>0</v>
      </c>
      <c r="J1519" s="13">
        <f>(1 - Dashboard!$I$9) * H1519 * Dashboard!$I$8 * 'Lookups and Calculations'!$F$12</f>
        <v>0</v>
      </c>
      <c r="K1519" s="12">
        <f>(1 - Dashboard!$I$11) * I1519 * Dashboard!$I$10 * 'Lookups and Calculations'!$F$12</f>
        <v>0</v>
      </c>
      <c r="L1519" s="12">
        <f>(H1519 - I1519) * Dashboard!$I$13 * (Dashboard!$D$12 / 365) * 'Lookups and Calculations'!$F$12</f>
        <v>0</v>
      </c>
      <c r="M1519" s="3">
        <f>(G1519*2) * Dashboard!$I$13 * (Dashboard!$D$12 / 365) * 'Lookups and Calculations'!$F$12</f>
        <v>1602.0878730267946</v>
      </c>
      <c r="N1519" s="12">
        <f>H1519 * Dashboard!$I$14 * Dashboard!$I$15 * (Dashboard!$D$12 / 365) * 'Lookups and Calculations'!$F$12</f>
        <v>0</v>
      </c>
    </row>
    <row r="1520" spans="1:14" x14ac:dyDescent="0.35">
      <c r="A1520" s="2">
        <v>1519</v>
      </c>
      <c r="B1520" s="11">
        <v>-1.9497454223528392</v>
      </c>
      <c r="C1520" s="11">
        <v>0.22153266448713513</v>
      </c>
      <c r="D1520" s="3">
        <f>B1520*Dashboard!$D$11*Dashboard!$D$10*SQRT(Dashboard!$D$12/365)</f>
        <v>-484086.23784441623</v>
      </c>
      <c r="E1520" s="3">
        <f>IF(Dashboard!$I$3,C1520*Dashboard!$E$11*Dashboard!$E$10*SQRT(Dashboard!$D$12/365),0)</f>
        <v>110005.04258839544</v>
      </c>
      <c r="F1520" s="3">
        <f>D1520+IF(Dashboard!$I$3,E1520,0)</f>
        <v>-374081.19525602076</v>
      </c>
      <c r="G1520" s="3">
        <f>IF(Dashboard!$I$4, ('Lookups and Calculations'!$F$9) / (1 - 'Lookups and Calculations'!$F$10), 'Lookups and Calculations'!$F$9)</f>
        <v>1951878.888340465</v>
      </c>
      <c r="H1520" s="12">
        <f t="shared" si="46"/>
        <v>0</v>
      </c>
      <c r="I1520" s="12">
        <f t="shared" si="47"/>
        <v>0</v>
      </c>
      <c r="J1520" s="13">
        <f>(1 - Dashboard!$I$9) * H1520 * Dashboard!$I$8 * 'Lookups and Calculations'!$F$12</f>
        <v>0</v>
      </c>
      <c r="K1520" s="12">
        <f>(1 - Dashboard!$I$11) * I1520 * Dashboard!$I$10 * 'Lookups and Calculations'!$F$12</f>
        <v>0</v>
      </c>
      <c r="L1520" s="12">
        <f>(H1520 - I1520) * Dashboard!$I$13 * (Dashboard!$D$12 / 365) * 'Lookups and Calculations'!$F$12</f>
        <v>0</v>
      </c>
      <c r="M1520" s="3">
        <f>(G1520*2) * Dashboard!$I$13 * (Dashboard!$D$12 / 365) * 'Lookups and Calculations'!$F$12</f>
        <v>1602.0878730267946</v>
      </c>
      <c r="N1520" s="12">
        <f>H1520 * Dashboard!$I$14 * Dashboard!$I$15 * (Dashboard!$D$12 / 365) * 'Lookups and Calculations'!$F$12</f>
        <v>0</v>
      </c>
    </row>
    <row r="1521" spans="1:14" x14ac:dyDescent="0.35">
      <c r="A1521" s="2">
        <v>1520</v>
      </c>
      <c r="B1521" s="11">
        <v>-1.1572048239800949</v>
      </c>
      <c r="C1521" s="11">
        <v>-0.56224676014375874</v>
      </c>
      <c r="D1521" s="3">
        <f>B1521*Dashboard!$D$11*Dashboard!$D$10*SQRT(Dashboard!$D$12/365)</f>
        <v>-287312.85799349798</v>
      </c>
      <c r="E1521" s="3">
        <f>IF(Dashboard!$I$3,C1521*Dashboard!$E$11*Dashboard!$E$10*SQRT(Dashboard!$D$12/365),0)</f>
        <v>-279191.2377255467</v>
      </c>
      <c r="F1521" s="3">
        <f>D1521+IF(Dashboard!$I$3,E1521,0)</f>
        <v>-566504.09571904468</v>
      </c>
      <c r="G1521" s="3">
        <f>IF(Dashboard!$I$4, ('Lookups and Calculations'!$F$9) / (1 - 'Lookups and Calculations'!$F$10), 'Lookups and Calculations'!$F$9)</f>
        <v>1951878.888340465</v>
      </c>
      <c r="H1521" s="12">
        <f t="shared" si="46"/>
        <v>0</v>
      </c>
      <c r="I1521" s="12">
        <f t="shared" si="47"/>
        <v>0</v>
      </c>
      <c r="J1521" s="13">
        <f>(1 - Dashboard!$I$9) * H1521 * Dashboard!$I$8 * 'Lookups and Calculations'!$F$12</f>
        <v>0</v>
      </c>
      <c r="K1521" s="12">
        <f>(1 - Dashboard!$I$11) * I1521 * Dashboard!$I$10 * 'Lookups and Calculations'!$F$12</f>
        <v>0</v>
      </c>
      <c r="L1521" s="12">
        <f>(H1521 - I1521) * Dashboard!$I$13 * (Dashboard!$D$12 / 365) * 'Lookups and Calculations'!$F$12</f>
        <v>0</v>
      </c>
      <c r="M1521" s="3">
        <f>(G1521*2) * Dashboard!$I$13 * (Dashboard!$D$12 / 365) * 'Lookups and Calculations'!$F$12</f>
        <v>1602.0878730267946</v>
      </c>
      <c r="N1521" s="12">
        <f>H1521 * Dashboard!$I$14 * Dashboard!$I$15 * (Dashboard!$D$12 / 365) * 'Lookups and Calculations'!$F$12</f>
        <v>0</v>
      </c>
    </row>
    <row r="1522" spans="1:14" x14ac:dyDescent="0.35">
      <c r="A1522" s="2">
        <v>1521</v>
      </c>
      <c r="B1522" s="11">
        <v>-0.95101836411998686</v>
      </c>
      <c r="C1522" s="11">
        <v>-0.4263138074649892</v>
      </c>
      <c r="D1522" s="3">
        <f>B1522*Dashboard!$D$11*Dashboard!$D$10*SQRT(Dashboard!$D$12/365)</f>
        <v>-236120.51949440761</v>
      </c>
      <c r="E1522" s="3">
        <f>IF(Dashboard!$I$3,C1522*Dashboard!$E$11*Dashboard!$E$10*SQRT(Dashboard!$D$12/365),0)</f>
        <v>-211691.8904703127</v>
      </c>
      <c r="F1522" s="3">
        <f>D1522+IF(Dashboard!$I$3,E1522,0)</f>
        <v>-447812.40996472031</v>
      </c>
      <c r="G1522" s="3">
        <f>IF(Dashboard!$I$4, ('Lookups and Calculations'!$F$9) / (1 - 'Lookups and Calculations'!$F$10), 'Lookups and Calculations'!$F$9)</f>
        <v>1951878.888340465</v>
      </c>
      <c r="H1522" s="12">
        <f t="shared" si="46"/>
        <v>0</v>
      </c>
      <c r="I1522" s="12">
        <f t="shared" si="47"/>
        <v>0</v>
      </c>
      <c r="J1522" s="13">
        <f>(1 - Dashboard!$I$9) * H1522 * Dashboard!$I$8 * 'Lookups and Calculations'!$F$12</f>
        <v>0</v>
      </c>
      <c r="K1522" s="12">
        <f>(1 - Dashboard!$I$11) * I1522 * Dashboard!$I$10 * 'Lookups and Calculations'!$F$12</f>
        <v>0</v>
      </c>
      <c r="L1522" s="12">
        <f>(H1522 - I1522) * Dashboard!$I$13 * (Dashboard!$D$12 / 365) * 'Lookups and Calculations'!$F$12</f>
        <v>0</v>
      </c>
      <c r="M1522" s="3">
        <f>(G1522*2) * Dashboard!$I$13 * (Dashboard!$D$12 / 365) * 'Lookups and Calculations'!$F$12</f>
        <v>1602.0878730267946</v>
      </c>
      <c r="N1522" s="12">
        <f>H1522 * Dashboard!$I$14 * Dashboard!$I$15 * (Dashboard!$D$12 / 365) * 'Lookups and Calculations'!$F$12</f>
        <v>0</v>
      </c>
    </row>
    <row r="1523" spans="1:14" x14ac:dyDescent="0.35">
      <c r="A1523" s="2">
        <v>1522</v>
      </c>
      <c r="B1523" s="11">
        <v>0.21002265278968754</v>
      </c>
      <c r="C1523" s="11">
        <v>-1.6073945104357803</v>
      </c>
      <c r="D1523" s="3">
        <f>B1523*Dashboard!$D$11*Dashboard!$D$10*SQRT(Dashboard!$D$12/365)</f>
        <v>52144.795256590776</v>
      </c>
      <c r="E1523" s="3">
        <f>IF(Dashboard!$I$3,C1523*Dashboard!$E$11*Dashboard!$E$10*SQRT(Dashboard!$D$12/365),0)</f>
        <v>-798173.49728626327</v>
      </c>
      <c r="F1523" s="3">
        <f>D1523+IF(Dashboard!$I$3,E1523,0)</f>
        <v>-746028.70202967245</v>
      </c>
      <c r="G1523" s="3">
        <f>IF(Dashboard!$I$4, ('Lookups and Calculations'!$F$9) / (1 - 'Lookups and Calculations'!$F$10), 'Lookups and Calculations'!$F$9)</f>
        <v>1951878.888340465</v>
      </c>
      <c r="H1523" s="12">
        <f t="shared" si="46"/>
        <v>0</v>
      </c>
      <c r="I1523" s="12">
        <f t="shared" si="47"/>
        <v>0</v>
      </c>
      <c r="J1523" s="13">
        <f>(1 - Dashboard!$I$9) * H1523 * Dashboard!$I$8 * 'Lookups and Calculations'!$F$12</f>
        <v>0</v>
      </c>
      <c r="K1523" s="12">
        <f>(1 - Dashboard!$I$11) * I1523 * Dashboard!$I$10 * 'Lookups and Calculations'!$F$12</f>
        <v>0</v>
      </c>
      <c r="L1523" s="12">
        <f>(H1523 - I1523) * Dashboard!$I$13 * (Dashboard!$D$12 / 365) * 'Lookups and Calculations'!$F$12</f>
        <v>0</v>
      </c>
      <c r="M1523" s="3">
        <f>(G1523*2) * Dashboard!$I$13 * (Dashboard!$D$12 / 365) * 'Lookups and Calculations'!$F$12</f>
        <v>1602.0878730267946</v>
      </c>
      <c r="N1523" s="12">
        <f>H1523 * Dashboard!$I$14 * Dashboard!$I$15 * (Dashboard!$D$12 / 365) * 'Lookups and Calculations'!$F$12</f>
        <v>0</v>
      </c>
    </row>
    <row r="1524" spans="1:14" x14ac:dyDescent="0.35">
      <c r="A1524" s="2">
        <v>1523</v>
      </c>
      <c r="B1524" s="11">
        <v>0.47473410443862302</v>
      </c>
      <c r="C1524" s="11">
        <v>0.28339903771459984</v>
      </c>
      <c r="D1524" s="3">
        <f>B1524*Dashboard!$D$11*Dashboard!$D$10*SQRT(Dashboard!$D$12/365)</f>
        <v>117867.82210613279</v>
      </c>
      <c r="E1524" s="3">
        <f>IF(Dashboard!$I$3,C1524*Dashboard!$E$11*Dashboard!$E$10*SQRT(Dashboard!$D$12/365),0)</f>
        <v>140725.62746210844</v>
      </c>
      <c r="F1524" s="3">
        <f>D1524+IF(Dashboard!$I$3,E1524,0)</f>
        <v>258593.44956824125</v>
      </c>
      <c r="G1524" s="3">
        <f>IF(Dashboard!$I$4, ('Lookups and Calculations'!$F$9) / (1 - 'Lookups and Calculations'!$F$10), 'Lookups and Calculations'!$F$9)</f>
        <v>1951878.888340465</v>
      </c>
      <c r="H1524" s="12">
        <f t="shared" si="46"/>
        <v>0</v>
      </c>
      <c r="I1524" s="12">
        <f t="shared" si="47"/>
        <v>0</v>
      </c>
      <c r="J1524" s="13">
        <f>(1 - Dashboard!$I$9) * H1524 * Dashboard!$I$8 * 'Lookups and Calculations'!$F$12</f>
        <v>0</v>
      </c>
      <c r="K1524" s="12">
        <f>(1 - Dashboard!$I$11) * I1524 * Dashboard!$I$10 * 'Lookups and Calculations'!$F$12</f>
        <v>0</v>
      </c>
      <c r="L1524" s="12">
        <f>(H1524 - I1524) * Dashboard!$I$13 * (Dashboard!$D$12 / 365) * 'Lookups and Calculations'!$F$12</f>
        <v>0</v>
      </c>
      <c r="M1524" s="3">
        <f>(G1524*2) * Dashboard!$I$13 * (Dashboard!$D$12 / 365) * 'Lookups and Calculations'!$F$12</f>
        <v>1602.0878730267946</v>
      </c>
      <c r="N1524" s="12">
        <f>H1524 * Dashboard!$I$14 * Dashboard!$I$15 * (Dashboard!$D$12 / 365) * 'Lookups and Calculations'!$F$12</f>
        <v>0</v>
      </c>
    </row>
    <row r="1525" spans="1:14" x14ac:dyDescent="0.35">
      <c r="A1525" s="2">
        <v>1524</v>
      </c>
      <c r="B1525" s="11">
        <v>0.17127826542885341</v>
      </c>
      <c r="C1525" s="11">
        <v>1.3130953806258092</v>
      </c>
      <c r="D1525" s="3">
        <f>B1525*Dashboard!$D$11*Dashboard!$D$10*SQRT(Dashboard!$D$12/365)</f>
        <v>42525.270317555536</v>
      </c>
      <c r="E1525" s="3">
        <f>IF(Dashboard!$I$3,C1525*Dashboard!$E$11*Dashboard!$E$10*SQRT(Dashboard!$D$12/365),0)</f>
        <v>652035.2815814924</v>
      </c>
      <c r="F1525" s="3">
        <f>D1525+IF(Dashboard!$I$3,E1525,0)</f>
        <v>694560.55189904792</v>
      </c>
      <c r="G1525" s="3">
        <f>IF(Dashboard!$I$4, ('Lookups and Calculations'!$F$9) / (1 - 'Lookups and Calculations'!$F$10), 'Lookups and Calculations'!$F$9)</f>
        <v>1951878.888340465</v>
      </c>
      <c r="H1525" s="12">
        <f t="shared" si="46"/>
        <v>0</v>
      </c>
      <c r="I1525" s="12">
        <f t="shared" si="47"/>
        <v>0</v>
      </c>
      <c r="J1525" s="13">
        <f>(1 - Dashboard!$I$9) * H1525 * Dashboard!$I$8 * 'Lookups and Calculations'!$F$12</f>
        <v>0</v>
      </c>
      <c r="K1525" s="12">
        <f>(1 - Dashboard!$I$11) * I1525 * Dashboard!$I$10 * 'Lookups and Calculations'!$F$12</f>
        <v>0</v>
      </c>
      <c r="L1525" s="12">
        <f>(H1525 - I1525) * Dashboard!$I$13 * (Dashboard!$D$12 / 365) * 'Lookups and Calculations'!$F$12</f>
        <v>0</v>
      </c>
      <c r="M1525" s="3">
        <f>(G1525*2) * Dashboard!$I$13 * (Dashboard!$D$12 / 365) * 'Lookups and Calculations'!$F$12</f>
        <v>1602.0878730267946</v>
      </c>
      <c r="N1525" s="12">
        <f>H1525 * Dashboard!$I$14 * Dashboard!$I$15 * (Dashboard!$D$12 / 365) * 'Lookups and Calculations'!$F$12</f>
        <v>0</v>
      </c>
    </row>
    <row r="1526" spans="1:14" x14ac:dyDescent="0.35">
      <c r="A1526" s="2">
        <v>1525</v>
      </c>
      <c r="B1526" s="11">
        <v>1.7561093810892021</v>
      </c>
      <c r="C1526" s="11">
        <v>7.7477578332222963E-2</v>
      </c>
      <c r="D1526" s="3">
        <f>B1526*Dashboard!$D$11*Dashboard!$D$10*SQRT(Dashboard!$D$12/365)</f>
        <v>436009.93944578507</v>
      </c>
      <c r="E1526" s="3">
        <f>IF(Dashboard!$I$3,C1526*Dashboard!$E$11*Dashboard!$E$10*SQRT(Dashboard!$D$12/365),0)</f>
        <v>38472.540037439372</v>
      </c>
      <c r="F1526" s="3">
        <f>D1526+IF(Dashboard!$I$3,E1526,0)</f>
        <v>474482.47948322445</v>
      </c>
      <c r="G1526" s="3">
        <f>IF(Dashboard!$I$4, ('Lookups and Calculations'!$F$9) / (1 - 'Lookups and Calculations'!$F$10), 'Lookups and Calculations'!$F$9)</f>
        <v>1951878.888340465</v>
      </c>
      <c r="H1526" s="12">
        <f t="shared" si="46"/>
        <v>0</v>
      </c>
      <c r="I1526" s="12">
        <f t="shared" si="47"/>
        <v>0</v>
      </c>
      <c r="J1526" s="13">
        <f>(1 - Dashboard!$I$9) * H1526 * Dashboard!$I$8 * 'Lookups and Calculations'!$F$12</f>
        <v>0</v>
      </c>
      <c r="K1526" s="12">
        <f>(1 - Dashboard!$I$11) * I1526 * Dashboard!$I$10 * 'Lookups and Calculations'!$F$12</f>
        <v>0</v>
      </c>
      <c r="L1526" s="12">
        <f>(H1526 - I1526) * Dashboard!$I$13 * (Dashboard!$D$12 / 365) * 'Lookups and Calculations'!$F$12</f>
        <v>0</v>
      </c>
      <c r="M1526" s="3">
        <f>(G1526*2) * Dashboard!$I$13 * (Dashboard!$D$12 / 365) * 'Lookups and Calculations'!$F$12</f>
        <v>1602.0878730267946</v>
      </c>
      <c r="N1526" s="12">
        <f>H1526 * Dashboard!$I$14 * Dashboard!$I$15 * (Dashboard!$D$12 / 365) * 'Lookups and Calculations'!$F$12</f>
        <v>0</v>
      </c>
    </row>
    <row r="1527" spans="1:14" x14ac:dyDescent="0.35">
      <c r="A1527" s="2">
        <v>1526</v>
      </c>
      <c r="B1527" s="11">
        <v>0.84353383033652551</v>
      </c>
      <c r="C1527" s="11">
        <v>-3.4155630082926394E-2</v>
      </c>
      <c r="D1527" s="3">
        <f>B1527*Dashboard!$D$11*Dashboard!$D$10*SQRT(Dashboard!$D$12/365)</f>
        <v>209434.06956654575</v>
      </c>
      <c r="E1527" s="3">
        <f>IF(Dashboard!$I$3,C1527*Dashboard!$E$11*Dashboard!$E$10*SQRT(Dashboard!$D$12/365),0)</f>
        <v>-16960.44035133244</v>
      </c>
      <c r="F1527" s="3">
        <f>D1527+IF(Dashboard!$I$3,E1527,0)</f>
        <v>192473.6292152133</v>
      </c>
      <c r="G1527" s="3">
        <f>IF(Dashboard!$I$4, ('Lookups and Calculations'!$F$9) / (1 - 'Lookups and Calculations'!$F$10), 'Lookups and Calculations'!$F$9)</f>
        <v>1951878.888340465</v>
      </c>
      <c r="H1527" s="12">
        <f t="shared" si="46"/>
        <v>0</v>
      </c>
      <c r="I1527" s="12">
        <f t="shared" si="47"/>
        <v>0</v>
      </c>
      <c r="J1527" s="13">
        <f>(1 - Dashboard!$I$9) * H1527 * Dashboard!$I$8 * 'Lookups and Calculations'!$F$12</f>
        <v>0</v>
      </c>
      <c r="K1527" s="12">
        <f>(1 - Dashboard!$I$11) * I1527 * Dashboard!$I$10 * 'Lookups and Calculations'!$F$12</f>
        <v>0</v>
      </c>
      <c r="L1527" s="12">
        <f>(H1527 - I1527) * Dashboard!$I$13 * (Dashboard!$D$12 / 365) * 'Lookups and Calculations'!$F$12</f>
        <v>0</v>
      </c>
      <c r="M1527" s="3">
        <f>(G1527*2) * Dashboard!$I$13 * (Dashboard!$D$12 / 365) * 'Lookups and Calculations'!$F$12</f>
        <v>1602.0878730267946</v>
      </c>
      <c r="N1527" s="12">
        <f>H1527 * Dashboard!$I$14 * Dashboard!$I$15 * (Dashboard!$D$12 / 365) * 'Lookups and Calculations'!$F$12</f>
        <v>0</v>
      </c>
    </row>
    <row r="1528" spans="1:14" x14ac:dyDescent="0.35">
      <c r="A1528" s="2">
        <v>1527</v>
      </c>
      <c r="B1528" s="11">
        <v>0.33693217887946197</v>
      </c>
      <c r="C1528" s="11">
        <v>5.9205296077169491E-2</v>
      </c>
      <c r="D1528" s="3">
        <f>B1528*Dashboard!$D$11*Dashboard!$D$10*SQRT(Dashboard!$D$12/365)</f>
        <v>83654.116590080725</v>
      </c>
      <c r="E1528" s="3">
        <f>IF(Dashboard!$I$3,C1528*Dashboard!$E$11*Dashboard!$E$10*SQRT(Dashboard!$D$12/365),0)</f>
        <v>29399.191001947289</v>
      </c>
      <c r="F1528" s="3">
        <f>D1528+IF(Dashboard!$I$3,E1528,0)</f>
        <v>113053.30759202801</v>
      </c>
      <c r="G1528" s="3">
        <f>IF(Dashboard!$I$4, ('Lookups and Calculations'!$F$9) / (1 - 'Lookups and Calculations'!$F$10), 'Lookups and Calculations'!$F$9)</f>
        <v>1951878.888340465</v>
      </c>
      <c r="H1528" s="12">
        <f t="shared" si="46"/>
        <v>0</v>
      </c>
      <c r="I1528" s="12">
        <f t="shared" si="47"/>
        <v>0</v>
      </c>
      <c r="J1528" s="13">
        <f>(1 - Dashboard!$I$9) * H1528 * Dashboard!$I$8 * 'Lookups and Calculations'!$F$12</f>
        <v>0</v>
      </c>
      <c r="K1528" s="12">
        <f>(1 - Dashboard!$I$11) * I1528 * Dashboard!$I$10 * 'Lookups and Calculations'!$F$12</f>
        <v>0</v>
      </c>
      <c r="L1528" s="12">
        <f>(H1528 - I1528) * Dashboard!$I$13 * (Dashboard!$D$12 / 365) * 'Lookups and Calculations'!$F$12</f>
        <v>0</v>
      </c>
      <c r="M1528" s="3">
        <f>(G1528*2) * Dashboard!$I$13 * (Dashboard!$D$12 / 365) * 'Lookups and Calculations'!$F$12</f>
        <v>1602.0878730267946</v>
      </c>
      <c r="N1528" s="12">
        <f>H1528 * Dashboard!$I$14 * Dashboard!$I$15 * (Dashboard!$D$12 / 365) * 'Lookups and Calculations'!$F$12</f>
        <v>0</v>
      </c>
    </row>
    <row r="1529" spans="1:14" x14ac:dyDescent="0.35">
      <c r="A1529" s="2">
        <v>1528</v>
      </c>
      <c r="B1529" s="11">
        <v>-1.6341637628270442</v>
      </c>
      <c r="C1529" s="11">
        <v>-0.52910705750077236</v>
      </c>
      <c r="D1529" s="3">
        <f>B1529*Dashboard!$D$11*Dashboard!$D$10*SQRT(Dashboard!$D$12/365)</f>
        <v>-405733.06591687951</v>
      </c>
      <c r="E1529" s="3">
        <f>IF(Dashboard!$I$3,C1529*Dashboard!$E$11*Dashboard!$E$10*SQRT(Dashboard!$D$12/365),0)</f>
        <v>-262735.26989322656</v>
      </c>
      <c r="F1529" s="3">
        <f>D1529+IF(Dashboard!$I$3,E1529,0)</f>
        <v>-668468.33581010601</v>
      </c>
      <c r="G1529" s="3">
        <f>IF(Dashboard!$I$4, ('Lookups and Calculations'!$F$9) / (1 - 'Lookups and Calculations'!$F$10), 'Lookups and Calculations'!$F$9)</f>
        <v>1951878.888340465</v>
      </c>
      <c r="H1529" s="12">
        <f t="shared" si="46"/>
        <v>0</v>
      </c>
      <c r="I1529" s="12">
        <f t="shared" si="47"/>
        <v>0</v>
      </c>
      <c r="J1529" s="13">
        <f>(1 - Dashboard!$I$9) * H1529 * Dashboard!$I$8 * 'Lookups and Calculations'!$F$12</f>
        <v>0</v>
      </c>
      <c r="K1529" s="12">
        <f>(1 - Dashboard!$I$11) * I1529 * Dashboard!$I$10 * 'Lookups and Calculations'!$F$12</f>
        <v>0</v>
      </c>
      <c r="L1529" s="12">
        <f>(H1529 - I1529) * Dashboard!$I$13 * (Dashboard!$D$12 / 365) * 'Lookups and Calculations'!$F$12</f>
        <v>0</v>
      </c>
      <c r="M1529" s="3">
        <f>(G1529*2) * Dashboard!$I$13 * (Dashboard!$D$12 / 365) * 'Lookups and Calculations'!$F$12</f>
        <v>1602.0878730267946</v>
      </c>
      <c r="N1529" s="12">
        <f>H1529 * Dashboard!$I$14 * Dashboard!$I$15 * (Dashboard!$D$12 / 365) * 'Lookups and Calculations'!$F$12</f>
        <v>0</v>
      </c>
    </row>
    <row r="1530" spans="1:14" x14ac:dyDescent="0.35">
      <c r="A1530" s="2">
        <v>1529</v>
      </c>
      <c r="B1530" s="11">
        <v>0.68963037659868553</v>
      </c>
      <c r="C1530" s="11">
        <v>0.60822231385550451</v>
      </c>
      <c r="D1530" s="3">
        <f>B1530*Dashboard!$D$11*Dashboard!$D$10*SQRT(Dashboard!$D$12/365)</f>
        <v>171222.64818964223</v>
      </c>
      <c r="E1530" s="3">
        <f>IF(Dashboard!$I$3,C1530*Dashboard!$E$11*Dashboard!$E$10*SQRT(Dashboard!$D$12/365),0)</f>
        <v>302021.02111570392</v>
      </c>
      <c r="F1530" s="3">
        <f>D1530+IF(Dashboard!$I$3,E1530,0)</f>
        <v>473243.66930534615</v>
      </c>
      <c r="G1530" s="3">
        <f>IF(Dashboard!$I$4, ('Lookups and Calculations'!$F$9) / (1 - 'Lookups and Calculations'!$F$10), 'Lookups and Calculations'!$F$9)</f>
        <v>1951878.888340465</v>
      </c>
      <c r="H1530" s="12">
        <f t="shared" si="46"/>
        <v>0</v>
      </c>
      <c r="I1530" s="12">
        <f t="shared" si="47"/>
        <v>0</v>
      </c>
      <c r="J1530" s="13">
        <f>(1 - Dashboard!$I$9) * H1530 * Dashboard!$I$8 * 'Lookups and Calculations'!$F$12</f>
        <v>0</v>
      </c>
      <c r="K1530" s="12">
        <f>(1 - Dashboard!$I$11) * I1530 * Dashboard!$I$10 * 'Lookups and Calculations'!$F$12</f>
        <v>0</v>
      </c>
      <c r="L1530" s="12">
        <f>(H1530 - I1530) * Dashboard!$I$13 * (Dashboard!$D$12 / 365) * 'Lookups and Calculations'!$F$12</f>
        <v>0</v>
      </c>
      <c r="M1530" s="3">
        <f>(G1530*2) * Dashboard!$I$13 * (Dashboard!$D$12 / 365) * 'Lookups and Calculations'!$F$12</f>
        <v>1602.0878730267946</v>
      </c>
      <c r="N1530" s="12">
        <f>H1530 * Dashboard!$I$14 * Dashboard!$I$15 * (Dashboard!$D$12 / 365) * 'Lookups and Calculations'!$F$12</f>
        <v>0</v>
      </c>
    </row>
    <row r="1531" spans="1:14" x14ac:dyDescent="0.35">
      <c r="A1531" s="2">
        <v>1530</v>
      </c>
      <c r="B1531" s="11">
        <v>1.8254101268067304</v>
      </c>
      <c r="C1531" s="11">
        <v>-0.78923274559596501</v>
      </c>
      <c r="D1531" s="3">
        <f>B1531*Dashboard!$D$11*Dashboard!$D$10*SQRT(Dashboard!$D$12/365)</f>
        <v>453216.05101789348</v>
      </c>
      <c r="E1531" s="3">
        <f>IF(Dashboard!$I$3,C1531*Dashboard!$E$11*Dashboard!$E$10*SQRT(Dashboard!$D$12/365),0)</f>
        <v>-391904.20063982118</v>
      </c>
      <c r="F1531" s="3">
        <f>D1531+IF(Dashboard!$I$3,E1531,0)</f>
        <v>61311.850378072297</v>
      </c>
      <c r="G1531" s="3">
        <f>IF(Dashboard!$I$4, ('Lookups and Calculations'!$F$9) / (1 - 'Lookups and Calculations'!$F$10), 'Lookups and Calculations'!$F$9)</f>
        <v>1951878.888340465</v>
      </c>
      <c r="H1531" s="12">
        <f t="shared" si="46"/>
        <v>0</v>
      </c>
      <c r="I1531" s="12">
        <f t="shared" si="47"/>
        <v>0</v>
      </c>
      <c r="J1531" s="13">
        <f>(1 - Dashboard!$I$9) * H1531 * Dashboard!$I$8 * 'Lookups and Calculations'!$F$12</f>
        <v>0</v>
      </c>
      <c r="K1531" s="12">
        <f>(1 - Dashboard!$I$11) * I1531 * Dashboard!$I$10 * 'Lookups and Calculations'!$F$12</f>
        <v>0</v>
      </c>
      <c r="L1531" s="12">
        <f>(H1531 - I1531) * Dashboard!$I$13 * (Dashboard!$D$12 / 365) * 'Lookups and Calculations'!$F$12</f>
        <v>0</v>
      </c>
      <c r="M1531" s="3">
        <f>(G1531*2) * Dashboard!$I$13 * (Dashboard!$D$12 / 365) * 'Lookups and Calculations'!$F$12</f>
        <v>1602.0878730267946</v>
      </c>
      <c r="N1531" s="12">
        <f>H1531 * Dashboard!$I$14 * Dashboard!$I$15 * (Dashboard!$D$12 / 365) * 'Lookups and Calculations'!$F$12</f>
        <v>0</v>
      </c>
    </row>
    <row r="1532" spans="1:14" x14ac:dyDescent="0.35">
      <c r="A1532" s="2">
        <v>1531</v>
      </c>
      <c r="B1532" s="11">
        <v>-0.61042966831668499</v>
      </c>
      <c r="C1532" s="11">
        <v>0.33945562650983574</v>
      </c>
      <c r="D1532" s="3">
        <f>B1532*Dashboard!$D$11*Dashboard!$D$10*SQRT(Dashboard!$D$12/365)</f>
        <v>-151558.55642294363</v>
      </c>
      <c r="E1532" s="3">
        <f>IF(Dashboard!$I$3,C1532*Dashboard!$E$11*Dashboard!$E$10*SQRT(Dashboard!$D$12/365),0)</f>
        <v>168561.2852512477</v>
      </c>
      <c r="F1532" s="3">
        <f>D1532+IF(Dashboard!$I$3,E1532,0)</f>
        <v>17002.728828304069</v>
      </c>
      <c r="G1532" s="3">
        <f>IF(Dashboard!$I$4, ('Lookups and Calculations'!$F$9) / (1 - 'Lookups and Calculations'!$F$10), 'Lookups and Calculations'!$F$9)</f>
        <v>1951878.888340465</v>
      </c>
      <c r="H1532" s="12">
        <f t="shared" si="46"/>
        <v>0</v>
      </c>
      <c r="I1532" s="12">
        <f t="shared" si="47"/>
        <v>0</v>
      </c>
      <c r="J1532" s="13">
        <f>(1 - Dashboard!$I$9) * H1532 * Dashboard!$I$8 * 'Lookups and Calculations'!$F$12</f>
        <v>0</v>
      </c>
      <c r="K1532" s="12">
        <f>(1 - Dashboard!$I$11) * I1532 * Dashboard!$I$10 * 'Lookups and Calculations'!$F$12</f>
        <v>0</v>
      </c>
      <c r="L1532" s="12">
        <f>(H1532 - I1532) * Dashboard!$I$13 * (Dashboard!$D$12 / 365) * 'Lookups and Calculations'!$F$12</f>
        <v>0</v>
      </c>
      <c r="M1532" s="3">
        <f>(G1532*2) * Dashboard!$I$13 * (Dashboard!$D$12 / 365) * 'Lookups and Calculations'!$F$12</f>
        <v>1602.0878730267946</v>
      </c>
      <c r="N1532" s="12">
        <f>H1532 * Dashboard!$I$14 * Dashboard!$I$15 * (Dashboard!$D$12 / 365) * 'Lookups and Calculations'!$F$12</f>
        <v>0</v>
      </c>
    </row>
    <row r="1533" spans="1:14" x14ac:dyDescent="0.35">
      <c r="A1533" s="2">
        <v>1532</v>
      </c>
      <c r="B1533" s="11">
        <v>-1.0550885762955444</v>
      </c>
      <c r="C1533" s="11">
        <v>-0.68226649109758553</v>
      </c>
      <c r="D1533" s="3">
        <f>B1533*Dashboard!$D$11*Dashboard!$D$10*SQRT(Dashboard!$D$12/365)</f>
        <v>-261959.2556217844</v>
      </c>
      <c r="E1533" s="3">
        <f>IF(Dashboard!$I$3,C1533*Dashboard!$E$11*Dashboard!$E$10*SQRT(Dashboard!$D$12/365),0)</f>
        <v>-338788.65937706211</v>
      </c>
      <c r="F1533" s="3">
        <f>D1533+IF(Dashboard!$I$3,E1533,0)</f>
        <v>-600747.91499884648</v>
      </c>
      <c r="G1533" s="3">
        <f>IF(Dashboard!$I$4, ('Lookups and Calculations'!$F$9) / (1 - 'Lookups and Calculations'!$F$10), 'Lookups and Calculations'!$F$9)</f>
        <v>1951878.888340465</v>
      </c>
      <c r="H1533" s="12">
        <f t="shared" si="46"/>
        <v>0</v>
      </c>
      <c r="I1533" s="12">
        <f t="shared" si="47"/>
        <v>0</v>
      </c>
      <c r="J1533" s="13">
        <f>(1 - Dashboard!$I$9) * H1533 * Dashboard!$I$8 * 'Lookups and Calculations'!$F$12</f>
        <v>0</v>
      </c>
      <c r="K1533" s="12">
        <f>(1 - Dashboard!$I$11) * I1533 * Dashboard!$I$10 * 'Lookups and Calculations'!$F$12</f>
        <v>0</v>
      </c>
      <c r="L1533" s="12">
        <f>(H1533 - I1533) * Dashboard!$I$13 * (Dashboard!$D$12 / 365) * 'Lookups and Calculations'!$F$12</f>
        <v>0</v>
      </c>
      <c r="M1533" s="3">
        <f>(G1533*2) * Dashboard!$I$13 * (Dashboard!$D$12 / 365) * 'Lookups and Calculations'!$F$12</f>
        <v>1602.0878730267946</v>
      </c>
      <c r="N1533" s="12">
        <f>H1533 * Dashboard!$I$14 * Dashboard!$I$15 * (Dashboard!$D$12 / 365) * 'Lookups and Calculations'!$F$12</f>
        <v>0</v>
      </c>
    </row>
    <row r="1534" spans="1:14" x14ac:dyDescent="0.35">
      <c r="A1534" s="2">
        <v>1533</v>
      </c>
      <c r="B1534" s="11">
        <v>0.54914577772692075</v>
      </c>
      <c r="C1534" s="11">
        <v>1.7914508928549882</v>
      </c>
      <c r="D1534" s="3">
        <f>B1534*Dashboard!$D$11*Dashboard!$D$10*SQRT(Dashboard!$D$12/365)</f>
        <v>136342.88380437798</v>
      </c>
      <c r="E1534" s="3">
        <f>IF(Dashboard!$I$3,C1534*Dashboard!$E$11*Dashboard!$E$10*SQRT(Dashboard!$D$12/365),0)</f>
        <v>889569.18484125484</v>
      </c>
      <c r="F1534" s="3">
        <f>D1534+IF(Dashboard!$I$3,E1534,0)</f>
        <v>1025912.0686456328</v>
      </c>
      <c r="G1534" s="3">
        <f>IF(Dashboard!$I$4, ('Lookups and Calculations'!$F$9) / (1 - 'Lookups and Calculations'!$F$10), 'Lookups and Calculations'!$F$9)</f>
        <v>1951878.888340465</v>
      </c>
      <c r="H1534" s="12">
        <f t="shared" si="46"/>
        <v>0</v>
      </c>
      <c r="I1534" s="12">
        <f t="shared" si="47"/>
        <v>0</v>
      </c>
      <c r="J1534" s="13">
        <f>(1 - Dashboard!$I$9) * H1534 * Dashboard!$I$8 * 'Lookups and Calculations'!$F$12</f>
        <v>0</v>
      </c>
      <c r="K1534" s="12">
        <f>(1 - Dashboard!$I$11) * I1534 * Dashboard!$I$10 * 'Lookups and Calculations'!$F$12</f>
        <v>0</v>
      </c>
      <c r="L1534" s="12">
        <f>(H1534 - I1534) * Dashboard!$I$13 * (Dashboard!$D$12 / 365) * 'Lookups and Calculations'!$F$12</f>
        <v>0</v>
      </c>
      <c r="M1534" s="3">
        <f>(G1534*2) * Dashboard!$I$13 * (Dashboard!$D$12 / 365) * 'Lookups and Calculations'!$F$12</f>
        <v>1602.0878730267946</v>
      </c>
      <c r="N1534" s="12">
        <f>H1534 * Dashboard!$I$14 * Dashboard!$I$15 * (Dashboard!$D$12 / 365) * 'Lookups and Calculations'!$F$12</f>
        <v>0</v>
      </c>
    </row>
    <row r="1535" spans="1:14" x14ac:dyDescent="0.35">
      <c r="A1535" s="2">
        <v>1534</v>
      </c>
      <c r="B1535" s="11">
        <v>-6.8415110568140605E-2</v>
      </c>
      <c r="C1535" s="11">
        <v>0.15253908169876731</v>
      </c>
      <c r="D1535" s="3">
        <f>B1535*Dashboard!$D$11*Dashboard!$D$10*SQRT(Dashboard!$D$12/365)</f>
        <v>-16986.224512672579</v>
      </c>
      <c r="E1535" s="3">
        <f>IF(Dashboard!$I$3,C1535*Dashboard!$E$11*Dashboard!$E$10*SQRT(Dashboard!$D$12/365),0)</f>
        <v>75745.34535353852</v>
      </c>
      <c r="F1535" s="3">
        <f>D1535+IF(Dashboard!$I$3,E1535,0)</f>
        <v>58759.120840865944</v>
      </c>
      <c r="G1535" s="3">
        <f>IF(Dashboard!$I$4, ('Lookups and Calculations'!$F$9) / (1 - 'Lookups and Calculations'!$F$10), 'Lookups and Calculations'!$F$9)</f>
        <v>1951878.888340465</v>
      </c>
      <c r="H1535" s="12">
        <f t="shared" si="46"/>
        <v>0</v>
      </c>
      <c r="I1535" s="12">
        <f t="shared" si="47"/>
        <v>0</v>
      </c>
      <c r="J1535" s="13">
        <f>(1 - Dashboard!$I$9) * H1535 * Dashboard!$I$8 * 'Lookups and Calculations'!$F$12</f>
        <v>0</v>
      </c>
      <c r="K1535" s="12">
        <f>(1 - Dashboard!$I$11) * I1535 * Dashboard!$I$10 * 'Lookups and Calculations'!$F$12</f>
        <v>0</v>
      </c>
      <c r="L1535" s="12">
        <f>(H1535 - I1535) * Dashboard!$I$13 * (Dashboard!$D$12 / 365) * 'Lookups and Calculations'!$F$12</f>
        <v>0</v>
      </c>
      <c r="M1535" s="3">
        <f>(G1535*2) * Dashboard!$I$13 * (Dashboard!$D$12 / 365) * 'Lookups and Calculations'!$F$12</f>
        <v>1602.0878730267946</v>
      </c>
      <c r="N1535" s="12">
        <f>H1535 * Dashboard!$I$14 * Dashboard!$I$15 * (Dashboard!$D$12 / 365) * 'Lookups and Calculations'!$F$12</f>
        <v>0</v>
      </c>
    </row>
    <row r="1536" spans="1:14" x14ac:dyDescent="0.35">
      <c r="A1536" s="2">
        <v>1535</v>
      </c>
      <c r="B1536" s="11">
        <v>-1.0951417350128081</v>
      </c>
      <c r="C1536" s="11">
        <v>0.94063744111712899</v>
      </c>
      <c r="D1536" s="3">
        <f>B1536*Dashboard!$D$11*Dashboard!$D$10*SQRT(Dashboard!$D$12/365)</f>
        <v>-271903.72462524421</v>
      </c>
      <c r="E1536" s="3">
        <f>IF(Dashboard!$I$3,C1536*Dashboard!$E$11*Dashboard!$E$10*SQRT(Dashboard!$D$12/365),0)</f>
        <v>467086.25118503952</v>
      </c>
      <c r="F1536" s="3">
        <f>D1536+IF(Dashboard!$I$3,E1536,0)</f>
        <v>195182.52655979531</v>
      </c>
      <c r="G1536" s="3">
        <f>IF(Dashboard!$I$4, ('Lookups and Calculations'!$F$9) / (1 - 'Lookups and Calculations'!$F$10), 'Lookups and Calculations'!$F$9)</f>
        <v>1951878.888340465</v>
      </c>
      <c r="H1536" s="12">
        <f t="shared" si="46"/>
        <v>0</v>
      </c>
      <c r="I1536" s="12">
        <f t="shared" si="47"/>
        <v>0</v>
      </c>
      <c r="J1536" s="13">
        <f>(1 - Dashboard!$I$9) * H1536 * Dashboard!$I$8 * 'Lookups and Calculations'!$F$12</f>
        <v>0</v>
      </c>
      <c r="K1536" s="12">
        <f>(1 - Dashboard!$I$11) * I1536 * Dashboard!$I$10 * 'Lookups and Calculations'!$F$12</f>
        <v>0</v>
      </c>
      <c r="L1536" s="12">
        <f>(H1536 - I1536) * Dashboard!$I$13 * (Dashboard!$D$12 / 365) * 'Lookups and Calculations'!$F$12</f>
        <v>0</v>
      </c>
      <c r="M1536" s="3">
        <f>(G1536*2) * Dashboard!$I$13 * (Dashboard!$D$12 / 365) * 'Lookups and Calculations'!$F$12</f>
        <v>1602.0878730267946</v>
      </c>
      <c r="N1536" s="12">
        <f>H1536 * Dashboard!$I$14 * Dashboard!$I$15 * (Dashboard!$D$12 / 365) * 'Lookups and Calculations'!$F$12</f>
        <v>0</v>
      </c>
    </row>
    <row r="1537" spans="1:14" x14ac:dyDescent="0.35">
      <c r="A1537" s="2">
        <v>1536</v>
      </c>
      <c r="B1537" s="11">
        <v>0.49618184873606752</v>
      </c>
      <c r="C1537" s="11">
        <v>0.63656775672151034</v>
      </c>
      <c r="D1537" s="3">
        <f>B1537*Dashboard!$D$11*Dashboard!$D$10*SQRT(Dashboard!$D$12/365)</f>
        <v>123192.90594947367</v>
      </c>
      <c r="E1537" s="3">
        <f>IF(Dashboard!$I$3,C1537*Dashboard!$E$11*Dashboard!$E$10*SQRT(Dashboard!$D$12/365),0)</f>
        <v>316096.33437427296</v>
      </c>
      <c r="F1537" s="3">
        <f>D1537+IF(Dashboard!$I$3,E1537,0)</f>
        <v>439289.24032374664</v>
      </c>
      <c r="G1537" s="3">
        <f>IF(Dashboard!$I$4, ('Lookups and Calculations'!$F$9) / (1 - 'Lookups and Calculations'!$F$10), 'Lookups and Calculations'!$F$9)</f>
        <v>1951878.888340465</v>
      </c>
      <c r="H1537" s="12">
        <f t="shared" si="46"/>
        <v>0</v>
      </c>
      <c r="I1537" s="12">
        <f t="shared" si="47"/>
        <v>0</v>
      </c>
      <c r="J1537" s="13">
        <f>(1 - Dashboard!$I$9) * H1537 * Dashboard!$I$8 * 'Lookups and Calculations'!$F$12</f>
        <v>0</v>
      </c>
      <c r="K1537" s="12">
        <f>(1 - Dashboard!$I$11) * I1537 * Dashboard!$I$10 * 'Lookups and Calculations'!$F$12</f>
        <v>0</v>
      </c>
      <c r="L1537" s="12">
        <f>(H1537 - I1537) * Dashboard!$I$13 * (Dashboard!$D$12 / 365) * 'Lookups and Calculations'!$F$12</f>
        <v>0</v>
      </c>
      <c r="M1537" s="3">
        <f>(G1537*2) * Dashboard!$I$13 * (Dashboard!$D$12 / 365) * 'Lookups and Calculations'!$F$12</f>
        <v>1602.0878730267946</v>
      </c>
      <c r="N1537" s="12">
        <f>H1537 * Dashboard!$I$14 * Dashboard!$I$15 * (Dashboard!$D$12 / 365) * 'Lookups and Calculations'!$F$12</f>
        <v>0</v>
      </c>
    </row>
    <row r="1538" spans="1:14" x14ac:dyDescent="0.35">
      <c r="A1538" s="2">
        <v>1537</v>
      </c>
      <c r="B1538" s="11">
        <v>-0.3393921618968237</v>
      </c>
      <c r="C1538" s="11">
        <v>-1.2851134514278766</v>
      </c>
      <c r="D1538" s="3">
        <f>B1538*Dashboard!$D$11*Dashboard!$D$10*SQRT(Dashboard!$D$12/365)</f>
        <v>-84264.885519389849</v>
      </c>
      <c r="E1538" s="3">
        <f>IF(Dashboard!$I$3,C1538*Dashboard!$E$11*Dashboard!$E$10*SQRT(Dashboard!$D$12/365),0)</f>
        <v>-638140.47595429432</v>
      </c>
      <c r="F1538" s="3">
        <f>D1538+IF(Dashboard!$I$3,E1538,0)</f>
        <v>-722405.3614736842</v>
      </c>
      <c r="G1538" s="3">
        <f>IF(Dashboard!$I$4, ('Lookups and Calculations'!$F$9) / (1 - 'Lookups and Calculations'!$F$10), 'Lookups and Calculations'!$F$9)</f>
        <v>1951878.888340465</v>
      </c>
      <c r="H1538" s="12">
        <f t="shared" si="46"/>
        <v>0</v>
      </c>
      <c r="I1538" s="12">
        <f t="shared" si="47"/>
        <v>0</v>
      </c>
      <c r="J1538" s="13">
        <f>(1 - Dashboard!$I$9) * H1538 * Dashboard!$I$8 * 'Lookups and Calculations'!$F$12</f>
        <v>0</v>
      </c>
      <c r="K1538" s="12">
        <f>(1 - Dashboard!$I$11) * I1538 * Dashboard!$I$10 * 'Lookups and Calculations'!$F$12</f>
        <v>0</v>
      </c>
      <c r="L1538" s="12">
        <f>(H1538 - I1538) * Dashboard!$I$13 * (Dashboard!$D$12 / 365) * 'Lookups and Calculations'!$F$12</f>
        <v>0</v>
      </c>
      <c r="M1538" s="3">
        <f>(G1538*2) * Dashboard!$I$13 * (Dashboard!$D$12 / 365) * 'Lookups and Calculations'!$F$12</f>
        <v>1602.0878730267946</v>
      </c>
      <c r="N1538" s="12">
        <f>H1538 * Dashboard!$I$14 * Dashboard!$I$15 * (Dashboard!$D$12 / 365) * 'Lookups and Calculations'!$F$12</f>
        <v>0</v>
      </c>
    </row>
    <row r="1539" spans="1:14" x14ac:dyDescent="0.35">
      <c r="A1539" s="2">
        <v>1538</v>
      </c>
      <c r="B1539" s="11">
        <v>-0.74109485947623677</v>
      </c>
      <c r="C1539" s="11">
        <v>-0.53248324111161183</v>
      </c>
      <c r="D1539" s="3">
        <f>B1539*Dashboard!$D$11*Dashboard!$D$10*SQRT(Dashboard!$D$12/365)</f>
        <v>-184000.34091464337</v>
      </c>
      <c r="E1539" s="3">
        <f>IF(Dashboard!$I$3,C1539*Dashboard!$E$11*Dashboard!$E$10*SQRT(Dashboard!$D$12/365),0)</f>
        <v>-264411.75955562672</v>
      </c>
      <c r="F1539" s="3">
        <f>D1539+IF(Dashboard!$I$3,E1539,0)</f>
        <v>-448412.10047027009</v>
      </c>
      <c r="G1539" s="3">
        <f>IF(Dashboard!$I$4, ('Lookups and Calculations'!$F$9) / (1 - 'Lookups and Calculations'!$F$10), 'Lookups and Calculations'!$F$9)</f>
        <v>1951878.888340465</v>
      </c>
      <c r="H1539" s="12">
        <f t="shared" ref="H1539:H1602" si="48">MAX(0,F1539-G1539)</f>
        <v>0</v>
      </c>
      <c r="I1539" s="12">
        <f t="shared" ref="I1539:I1602" si="49">MAX(0,-F1539-G1539)</f>
        <v>0</v>
      </c>
      <c r="J1539" s="13">
        <f>(1 - Dashboard!$I$9) * H1539 * Dashboard!$I$8 * 'Lookups and Calculations'!$F$12</f>
        <v>0</v>
      </c>
      <c r="K1539" s="12">
        <f>(1 - Dashboard!$I$11) * I1539 * Dashboard!$I$10 * 'Lookups and Calculations'!$F$12</f>
        <v>0</v>
      </c>
      <c r="L1539" s="12">
        <f>(H1539 - I1539) * Dashboard!$I$13 * (Dashboard!$D$12 / 365) * 'Lookups and Calculations'!$F$12</f>
        <v>0</v>
      </c>
      <c r="M1539" s="3">
        <f>(G1539*2) * Dashboard!$I$13 * (Dashboard!$D$12 / 365) * 'Lookups and Calculations'!$F$12</f>
        <v>1602.0878730267946</v>
      </c>
      <c r="N1539" s="12">
        <f>H1539 * Dashboard!$I$14 * Dashboard!$I$15 * (Dashboard!$D$12 / 365) * 'Lookups and Calculations'!$F$12</f>
        <v>0</v>
      </c>
    </row>
    <row r="1540" spans="1:14" x14ac:dyDescent="0.35">
      <c r="A1540" s="2">
        <v>1539</v>
      </c>
      <c r="B1540" s="11">
        <v>-0.23280958911032049</v>
      </c>
      <c r="C1540" s="11">
        <v>-1.475779983459508</v>
      </c>
      <c r="D1540" s="3">
        <f>B1540*Dashboard!$D$11*Dashboard!$D$10*SQRT(Dashboard!$D$12/365)</f>
        <v>-57802.37606123968</v>
      </c>
      <c r="E1540" s="3">
        <f>IF(Dashboard!$I$3,C1540*Dashboard!$E$11*Dashboard!$E$10*SQRT(Dashboard!$D$12/365),0)</f>
        <v>-732818.52275555639</v>
      </c>
      <c r="F1540" s="3">
        <f>D1540+IF(Dashboard!$I$3,E1540,0)</f>
        <v>-790620.89881679602</v>
      </c>
      <c r="G1540" s="3">
        <f>IF(Dashboard!$I$4, ('Lookups and Calculations'!$F$9) / (1 - 'Lookups and Calculations'!$F$10), 'Lookups and Calculations'!$F$9)</f>
        <v>1951878.888340465</v>
      </c>
      <c r="H1540" s="12">
        <f t="shared" si="48"/>
        <v>0</v>
      </c>
      <c r="I1540" s="12">
        <f t="shared" si="49"/>
        <v>0</v>
      </c>
      <c r="J1540" s="13">
        <f>(1 - Dashboard!$I$9) * H1540 * Dashboard!$I$8 * 'Lookups and Calculations'!$F$12</f>
        <v>0</v>
      </c>
      <c r="K1540" s="12">
        <f>(1 - Dashboard!$I$11) * I1540 * Dashboard!$I$10 * 'Lookups and Calculations'!$F$12</f>
        <v>0</v>
      </c>
      <c r="L1540" s="12">
        <f>(H1540 - I1540) * Dashboard!$I$13 * (Dashboard!$D$12 / 365) * 'Lookups and Calculations'!$F$12</f>
        <v>0</v>
      </c>
      <c r="M1540" s="3">
        <f>(G1540*2) * Dashboard!$I$13 * (Dashboard!$D$12 / 365) * 'Lookups and Calculations'!$F$12</f>
        <v>1602.0878730267946</v>
      </c>
      <c r="N1540" s="12">
        <f>H1540 * Dashboard!$I$14 * Dashboard!$I$15 * (Dashboard!$D$12 / 365) * 'Lookups and Calculations'!$F$12</f>
        <v>0</v>
      </c>
    </row>
    <row r="1541" spans="1:14" x14ac:dyDescent="0.35">
      <c r="A1541" s="2">
        <v>1540</v>
      </c>
      <c r="B1541" s="11">
        <v>-0.5580950438704475</v>
      </c>
      <c r="C1541" s="11">
        <v>-0.10764528086124465</v>
      </c>
      <c r="D1541" s="3">
        <f>B1541*Dashboard!$D$11*Dashboard!$D$10*SQRT(Dashboard!$D$12/365)</f>
        <v>-138564.82341209377</v>
      </c>
      <c r="E1541" s="3">
        <f>IF(Dashboard!$I$3,C1541*Dashboard!$E$11*Dashboard!$E$10*SQRT(Dashboard!$D$12/365),0)</f>
        <v>-53452.720992613111</v>
      </c>
      <c r="F1541" s="3">
        <f>D1541+IF(Dashboard!$I$3,E1541,0)</f>
        <v>-192017.54440470689</v>
      </c>
      <c r="G1541" s="3">
        <f>IF(Dashboard!$I$4, ('Lookups and Calculations'!$F$9) / (1 - 'Lookups and Calculations'!$F$10), 'Lookups and Calculations'!$F$9)</f>
        <v>1951878.888340465</v>
      </c>
      <c r="H1541" s="12">
        <f t="shared" si="48"/>
        <v>0</v>
      </c>
      <c r="I1541" s="12">
        <f t="shared" si="49"/>
        <v>0</v>
      </c>
      <c r="J1541" s="13">
        <f>(1 - Dashboard!$I$9) * H1541 * Dashboard!$I$8 * 'Lookups and Calculations'!$F$12</f>
        <v>0</v>
      </c>
      <c r="K1541" s="12">
        <f>(1 - Dashboard!$I$11) * I1541 * Dashboard!$I$10 * 'Lookups and Calculations'!$F$12</f>
        <v>0</v>
      </c>
      <c r="L1541" s="12">
        <f>(H1541 - I1541) * Dashboard!$I$13 * (Dashboard!$D$12 / 365) * 'Lookups and Calculations'!$F$12</f>
        <v>0</v>
      </c>
      <c r="M1541" s="3">
        <f>(G1541*2) * Dashboard!$I$13 * (Dashboard!$D$12 / 365) * 'Lookups and Calculations'!$F$12</f>
        <v>1602.0878730267946</v>
      </c>
      <c r="N1541" s="12">
        <f>H1541 * Dashboard!$I$14 * Dashboard!$I$15 * (Dashboard!$D$12 / 365) * 'Lookups and Calculations'!$F$12</f>
        <v>0</v>
      </c>
    </row>
    <row r="1542" spans="1:14" x14ac:dyDescent="0.35">
      <c r="A1542" s="2">
        <v>1541</v>
      </c>
      <c r="B1542" s="11">
        <v>-0.96748255995036803</v>
      </c>
      <c r="C1542" s="11">
        <v>-0.44451559672465163</v>
      </c>
      <c r="D1542" s="3">
        <f>B1542*Dashboard!$D$11*Dashboard!$D$10*SQRT(Dashboard!$D$12/365)</f>
        <v>-240208.27912050541</v>
      </c>
      <c r="E1542" s="3">
        <f>IF(Dashboard!$I$3,C1542*Dashboard!$E$11*Dashboard!$E$10*SQRT(Dashboard!$D$12/365),0)</f>
        <v>-220730.23525495033</v>
      </c>
      <c r="F1542" s="3">
        <f>D1542+IF(Dashboard!$I$3,E1542,0)</f>
        <v>-460938.51437545574</v>
      </c>
      <c r="G1542" s="3">
        <f>IF(Dashboard!$I$4, ('Lookups and Calculations'!$F$9) / (1 - 'Lookups and Calculations'!$F$10), 'Lookups and Calculations'!$F$9)</f>
        <v>1951878.888340465</v>
      </c>
      <c r="H1542" s="12">
        <f t="shared" si="48"/>
        <v>0</v>
      </c>
      <c r="I1542" s="12">
        <f t="shared" si="49"/>
        <v>0</v>
      </c>
      <c r="J1542" s="13">
        <f>(1 - Dashboard!$I$9) * H1542 * Dashboard!$I$8 * 'Lookups and Calculations'!$F$12</f>
        <v>0</v>
      </c>
      <c r="K1542" s="12">
        <f>(1 - Dashboard!$I$11) * I1542 * Dashboard!$I$10 * 'Lookups and Calculations'!$F$12</f>
        <v>0</v>
      </c>
      <c r="L1542" s="12">
        <f>(H1542 - I1542) * Dashboard!$I$13 * (Dashboard!$D$12 / 365) * 'Lookups and Calculations'!$F$12</f>
        <v>0</v>
      </c>
      <c r="M1542" s="3">
        <f>(G1542*2) * Dashboard!$I$13 * (Dashboard!$D$12 / 365) * 'Lookups and Calculations'!$F$12</f>
        <v>1602.0878730267946</v>
      </c>
      <c r="N1542" s="12">
        <f>H1542 * Dashboard!$I$14 * Dashboard!$I$15 * (Dashboard!$D$12 / 365) * 'Lookups and Calculations'!$F$12</f>
        <v>0</v>
      </c>
    </row>
    <row r="1543" spans="1:14" x14ac:dyDescent="0.35">
      <c r="A1543" s="2">
        <v>1542</v>
      </c>
      <c r="B1543" s="11">
        <v>-0.99397333688909351</v>
      </c>
      <c r="C1543" s="11">
        <v>-1.0288782461306303</v>
      </c>
      <c r="D1543" s="3">
        <f>B1543*Dashboard!$D$11*Dashboard!$D$10*SQRT(Dashboard!$D$12/365)</f>
        <v>-246785.45601694769</v>
      </c>
      <c r="E1543" s="3">
        <f>IF(Dashboard!$I$3,C1543*Dashboard!$E$11*Dashboard!$E$10*SQRT(Dashboard!$D$12/365),0)</f>
        <v>-510903.4170915517</v>
      </c>
      <c r="F1543" s="3">
        <f>D1543+IF(Dashboard!$I$3,E1543,0)</f>
        <v>-757688.87310849945</v>
      </c>
      <c r="G1543" s="3">
        <f>IF(Dashboard!$I$4, ('Lookups and Calculations'!$F$9) / (1 - 'Lookups and Calculations'!$F$10), 'Lookups and Calculations'!$F$9)</f>
        <v>1951878.888340465</v>
      </c>
      <c r="H1543" s="12">
        <f t="shared" si="48"/>
        <v>0</v>
      </c>
      <c r="I1543" s="12">
        <f t="shared" si="49"/>
        <v>0</v>
      </c>
      <c r="J1543" s="13">
        <f>(1 - Dashboard!$I$9) * H1543 * Dashboard!$I$8 * 'Lookups and Calculations'!$F$12</f>
        <v>0</v>
      </c>
      <c r="K1543" s="12">
        <f>(1 - Dashboard!$I$11) * I1543 * Dashboard!$I$10 * 'Lookups and Calculations'!$F$12</f>
        <v>0</v>
      </c>
      <c r="L1543" s="12">
        <f>(H1543 - I1543) * Dashboard!$I$13 * (Dashboard!$D$12 / 365) * 'Lookups and Calculations'!$F$12</f>
        <v>0</v>
      </c>
      <c r="M1543" s="3">
        <f>(G1543*2) * Dashboard!$I$13 * (Dashboard!$D$12 / 365) * 'Lookups and Calculations'!$F$12</f>
        <v>1602.0878730267946</v>
      </c>
      <c r="N1543" s="12">
        <f>H1543 * Dashboard!$I$14 * Dashboard!$I$15 * (Dashboard!$D$12 / 365) * 'Lookups and Calculations'!$F$12</f>
        <v>0</v>
      </c>
    </row>
    <row r="1544" spans="1:14" x14ac:dyDescent="0.35">
      <c r="A1544" s="2">
        <v>1543</v>
      </c>
      <c r="B1544" s="11">
        <v>-0.24476720130179924</v>
      </c>
      <c r="C1544" s="11">
        <v>1.3204899315204675</v>
      </c>
      <c r="D1544" s="3">
        <f>B1544*Dashboard!$D$11*Dashboard!$D$10*SQRT(Dashboard!$D$12/365)</f>
        <v>-60771.233140227065</v>
      </c>
      <c r="E1544" s="3">
        <f>IF(Dashboard!$I$3,C1544*Dashboard!$E$11*Dashboard!$E$10*SQRT(Dashboard!$D$12/365),0)</f>
        <v>655707.14589988592</v>
      </c>
      <c r="F1544" s="3">
        <f>D1544+IF(Dashboard!$I$3,E1544,0)</f>
        <v>594935.91275965888</v>
      </c>
      <c r="G1544" s="3">
        <f>IF(Dashboard!$I$4, ('Lookups and Calculations'!$F$9) / (1 - 'Lookups and Calculations'!$F$10), 'Lookups and Calculations'!$F$9)</f>
        <v>1951878.888340465</v>
      </c>
      <c r="H1544" s="12">
        <f t="shared" si="48"/>
        <v>0</v>
      </c>
      <c r="I1544" s="12">
        <f t="shared" si="49"/>
        <v>0</v>
      </c>
      <c r="J1544" s="13">
        <f>(1 - Dashboard!$I$9) * H1544 * Dashboard!$I$8 * 'Lookups and Calculations'!$F$12</f>
        <v>0</v>
      </c>
      <c r="K1544" s="12">
        <f>(1 - Dashboard!$I$11) * I1544 * Dashboard!$I$10 * 'Lookups and Calculations'!$F$12</f>
        <v>0</v>
      </c>
      <c r="L1544" s="12">
        <f>(H1544 - I1544) * Dashboard!$I$13 * (Dashboard!$D$12 / 365) * 'Lookups and Calculations'!$F$12</f>
        <v>0</v>
      </c>
      <c r="M1544" s="3">
        <f>(G1544*2) * Dashboard!$I$13 * (Dashboard!$D$12 / 365) * 'Lookups and Calculations'!$F$12</f>
        <v>1602.0878730267946</v>
      </c>
      <c r="N1544" s="12">
        <f>H1544 * Dashboard!$I$14 * Dashboard!$I$15 * (Dashboard!$D$12 / 365) * 'Lookups and Calculations'!$F$12</f>
        <v>0</v>
      </c>
    </row>
    <row r="1545" spans="1:14" x14ac:dyDescent="0.35">
      <c r="A1545" s="2">
        <v>1544</v>
      </c>
      <c r="B1545" s="11">
        <v>0.87841127347802206</v>
      </c>
      <c r="C1545" s="11">
        <v>-0.53399130555051644</v>
      </c>
      <c r="D1545" s="3">
        <f>B1545*Dashboard!$D$11*Dashboard!$D$10*SQRT(Dashboard!$D$12/365)</f>
        <v>218093.50276353481</v>
      </c>
      <c r="E1545" s="3">
        <f>IF(Dashboard!$I$3,C1545*Dashboard!$E$11*Dashboard!$E$10*SQRT(Dashboard!$D$12/365),0)</f>
        <v>-265160.60936164425</v>
      </c>
      <c r="F1545" s="3">
        <f>D1545+IF(Dashboard!$I$3,E1545,0)</f>
        <v>-47067.106598109443</v>
      </c>
      <c r="G1545" s="3">
        <f>IF(Dashboard!$I$4, ('Lookups and Calculations'!$F$9) / (1 - 'Lookups and Calculations'!$F$10), 'Lookups and Calculations'!$F$9)</f>
        <v>1951878.888340465</v>
      </c>
      <c r="H1545" s="12">
        <f t="shared" si="48"/>
        <v>0</v>
      </c>
      <c r="I1545" s="12">
        <f t="shared" si="49"/>
        <v>0</v>
      </c>
      <c r="J1545" s="13">
        <f>(1 - Dashboard!$I$9) * H1545 * Dashboard!$I$8 * 'Lookups and Calculations'!$F$12</f>
        <v>0</v>
      </c>
      <c r="K1545" s="12">
        <f>(1 - Dashboard!$I$11) * I1545 * Dashboard!$I$10 * 'Lookups and Calculations'!$F$12</f>
        <v>0</v>
      </c>
      <c r="L1545" s="12">
        <f>(H1545 - I1545) * Dashboard!$I$13 * (Dashboard!$D$12 / 365) * 'Lookups and Calculations'!$F$12</f>
        <v>0</v>
      </c>
      <c r="M1545" s="3">
        <f>(G1545*2) * Dashboard!$I$13 * (Dashboard!$D$12 / 365) * 'Lookups and Calculations'!$F$12</f>
        <v>1602.0878730267946</v>
      </c>
      <c r="N1545" s="12">
        <f>H1545 * Dashboard!$I$14 * Dashboard!$I$15 * (Dashboard!$D$12 / 365) * 'Lookups and Calculations'!$F$12</f>
        <v>0</v>
      </c>
    </row>
    <row r="1546" spans="1:14" x14ac:dyDescent="0.35">
      <c r="A1546" s="2">
        <v>1545</v>
      </c>
      <c r="B1546" s="11">
        <v>1.503851916082696</v>
      </c>
      <c r="C1546" s="11">
        <v>0.44069990493544142</v>
      </c>
      <c r="D1546" s="3">
        <f>B1546*Dashboard!$D$11*Dashboard!$D$10*SQRT(Dashboard!$D$12/365)</f>
        <v>373379.010400798</v>
      </c>
      <c r="E1546" s="3">
        <f>IF(Dashboard!$I$3,C1546*Dashboard!$E$11*Dashboard!$E$10*SQRT(Dashboard!$D$12/365),0)</f>
        <v>218835.50185864506</v>
      </c>
      <c r="F1546" s="3">
        <f>D1546+IF(Dashboard!$I$3,E1546,0)</f>
        <v>592214.51225944306</v>
      </c>
      <c r="G1546" s="3">
        <f>IF(Dashboard!$I$4, ('Lookups and Calculations'!$F$9) / (1 - 'Lookups and Calculations'!$F$10), 'Lookups and Calculations'!$F$9)</f>
        <v>1951878.888340465</v>
      </c>
      <c r="H1546" s="12">
        <f t="shared" si="48"/>
        <v>0</v>
      </c>
      <c r="I1546" s="12">
        <f t="shared" si="49"/>
        <v>0</v>
      </c>
      <c r="J1546" s="13">
        <f>(1 - Dashboard!$I$9) * H1546 * Dashboard!$I$8 * 'Lookups and Calculations'!$F$12</f>
        <v>0</v>
      </c>
      <c r="K1546" s="12">
        <f>(1 - Dashboard!$I$11) * I1546 * Dashboard!$I$10 * 'Lookups and Calculations'!$F$12</f>
        <v>0</v>
      </c>
      <c r="L1546" s="12">
        <f>(H1546 - I1546) * Dashboard!$I$13 * (Dashboard!$D$12 / 365) * 'Lookups and Calculations'!$F$12</f>
        <v>0</v>
      </c>
      <c r="M1546" s="3">
        <f>(G1546*2) * Dashboard!$I$13 * (Dashboard!$D$12 / 365) * 'Lookups and Calculations'!$F$12</f>
        <v>1602.0878730267946</v>
      </c>
      <c r="N1546" s="12">
        <f>H1546 * Dashboard!$I$14 * Dashboard!$I$15 * (Dashboard!$D$12 / 365) * 'Lookups and Calculations'!$F$12</f>
        <v>0</v>
      </c>
    </row>
    <row r="1547" spans="1:14" x14ac:dyDescent="0.35">
      <c r="A1547" s="2">
        <v>1546</v>
      </c>
      <c r="B1547" s="11">
        <v>0.53903569139163954</v>
      </c>
      <c r="C1547" s="11">
        <v>-0.51146365475175992</v>
      </c>
      <c r="D1547" s="3">
        <f>B1547*Dashboard!$D$11*Dashboard!$D$10*SQRT(Dashboard!$D$12/365)</f>
        <v>133832.73370877089</v>
      </c>
      <c r="E1547" s="3">
        <f>IF(Dashboard!$I$3,C1547*Dashboard!$E$11*Dashboard!$E$10*SQRT(Dashboard!$D$12/365),0)</f>
        <v>-253974.19948718703</v>
      </c>
      <c r="F1547" s="3">
        <f>D1547+IF(Dashboard!$I$3,E1547,0)</f>
        <v>-120141.46577841614</v>
      </c>
      <c r="G1547" s="3">
        <f>IF(Dashboard!$I$4, ('Lookups and Calculations'!$F$9) / (1 - 'Lookups and Calculations'!$F$10), 'Lookups and Calculations'!$F$9)</f>
        <v>1951878.888340465</v>
      </c>
      <c r="H1547" s="12">
        <f t="shared" si="48"/>
        <v>0</v>
      </c>
      <c r="I1547" s="12">
        <f t="shared" si="49"/>
        <v>0</v>
      </c>
      <c r="J1547" s="13">
        <f>(1 - Dashboard!$I$9) * H1547 * Dashboard!$I$8 * 'Lookups and Calculations'!$F$12</f>
        <v>0</v>
      </c>
      <c r="K1547" s="12">
        <f>(1 - Dashboard!$I$11) * I1547 * Dashboard!$I$10 * 'Lookups and Calculations'!$F$12</f>
        <v>0</v>
      </c>
      <c r="L1547" s="12">
        <f>(H1547 - I1547) * Dashboard!$I$13 * (Dashboard!$D$12 / 365) * 'Lookups and Calculations'!$F$12</f>
        <v>0</v>
      </c>
      <c r="M1547" s="3">
        <f>(G1547*2) * Dashboard!$I$13 * (Dashboard!$D$12 / 365) * 'Lookups and Calculations'!$F$12</f>
        <v>1602.0878730267946</v>
      </c>
      <c r="N1547" s="12">
        <f>H1547 * Dashboard!$I$14 * Dashboard!$I$15 * (Dashboard!$D$12 / 365) * 'Lookups and Calculations'!$F$12</f>
        <v>0</v>
      </c>
    </row>
    <row r="1548" spans="1:14" x14ac:dyDescent="0.35">
      <c r="A1548" s="2">
        <v>1547</v>
      </c>
      <c r="B1548" s="11">
        <v>-1.3898246421421092</v>
      </c>
      <c r="C1548" s="11">
        <v>1.7293302280911971</v>
      </c>
      <c r="D1548" s="3">
        <f>B1548*Dashboard!$D$11*Dashboard!$D$10*SQRT(Dashboard!$D$12/365)</f>
        <v>-345068.11738844647</v>
      </c>
      <c r="E1548" s="3">
        <f>IF(Dashboard!$I$3,C1548*Dashboard!$E$11*Dashboard!$E$10*SQRT(Dashboard!$D$12/365),0)</f>
        <v>858722.32806381048</v>
      </c>
      <c r="F1548" s="3">
        <f>D1548+IF(Dashboard!$I$3,E1548,0)</f>
        <v>513654.21067536401</v>
      </c>
      <c r="G1548" s="3">
        <f>IF(Dashboard!$I$4, ('Lookups and Calculations'!$F$9) / (1 - 'Lookups and Calculations'!$F$10), 'Lookups and Calculations'!$F$9)</f>
        <v>1951878.888340465</v>
      </c>
      <c r="H1548" s="12">
        <f t="shared" si="48"/>
        <v>0</v>
      </c>
      <c r="I1548" s="12">
        <f t="shared" si="49"/>
        <v>0</v>
      </c>
      <c r="J1548" s="13">
        <f>(1 - Dashboard!$I$9) * H1548 * Dashboard!$I$8 * 'Lookups and Calculations'!$F$12</f>
        <v>0</v>
      </c>
      <c r="K1548" s="12">
        <f>(1 - Dashboard!$I$11) * I1548 * Dashboard!$I$10 * 'Lookups and Calculations'!$F$12</f>
        <v>0</v>
      </c>
      <c r="L1548" s="12">
        <f>(H1548 - I1548) * Dashboard!$I$13 * (Dashboard!$D$12 / 365) * 'Lookups and Calculations'!$F$12</f>
        <v>0</v>
      </c>
      <c r="M1548" s="3">
        <f>(G1548*2) * Dashboard!$I$13 * (Dashboard!$D$12 / 365) * 'Lookups and Calculations'!$F$12</f>
        <v>1602.0878730267946</v>
      </c>
      <c r="N1548" s="12">
        <f>H1548 * Dashboard!$I$14 * Dashboard!$I$15 * (Dashboard!$D$12 / 365) * 'Lookups and Calculations'!$F$12</f>
        <v>0</v>
      </c>
    </row>
    <row r="1549" spans="1:14" x14ac:dyDescent="0.35">
      <c r="A1549" s="2">
        <v>1548</v>
      </c>
      <c r="B1549" s="11">
        <v>1.2298361612704696</v>
      </c>
      <c r="C1549" s="11">
        <v>1.0391855436678714</v>
      </c>
      <c r="D1549" s="3">
        <f>B1549*Dashboard!$D$11*Dashboard!$D$10*SQRT(Dashboard!$D$12/365)</f>
        <v>305345.89472507156</v>
      </c>
      <c r="E1549" s="3">
        <f>IF(Dashboard!$I$3,C1549*Dashboard!$E$11*Dashboard!$E$10*SQRT(Dashboard!$D$12/365),0)</f>
        <v>516021.64517399017</v>
      </c>
      <c r="F1549" s="3">
        <f>D1549+IF(Dashboard!$I$3,E1549,0)</f>
        <v>821367.53989906167</v>
      </c>
      <c r="G1549" s="3">
        <f>IF(Dashboard!$I$4, ('Lookups and Calculations'!$F$9) / (1 - 'Lookups and Calculations'!$F$10), 'Lookups and Calculations'!$F$9)</f>
        <v>1951878.888340465</v>
      </c>
      <c r="H1549" s="12">
        <f t="shared" si="48"/>
        <v>0</v>
      </c>
      <c r="I1549" s="12">
        <f t="shared" si="49"/>
        <v>0</v>
      </c>
      <c r="J1549" s="13">
        <f>(1 - Dashboard!$I$9) * H1549 * Dashboard!$I$8 * 'Lookups and Calculations'!$F$12</f>
        <v>0</v>
      </c>
      <c r="K1549" s="12">
        <f>(1 - Dashboard!$I$11) * I1549 * Dashboard!$I$10 * 'Lookups and Calculations'!$F$12</f>
        <v>0</v>
      </c>
      <c r="L1549" s="12">
        <f>(H1549 - I1549) * Dashboard!$I$13 * (Dashboard!$D$12 / 365) * 'Lookups and Calculations'!$F$12</f>
        <v>0</v>
      </c>
      <c r="M1549" s="3">
        <f>(G1549*2) * Dashboard!$I$13 * (Dashboard!$D$12 / 365) * 'Lookups and Calculations'!$F$12</f>
        <v>1602.0878730267946</v>
      </c>
      <c r="N1549" s="12">
        <f>H1549 * Dashboard!$I$14 * Dashboard!$I$15 * (Dashboard!$D$12 / 365) * 'Lookups and Calculations'!$F$12</f>
        <v>0</v>
      </c>
    </row>
    <row r="1550" spans="1:14" x14ac:dyDescent="0.35">
      <c r="A1550" s="2">
        <v>1549</v>
      </c>
      <c r="B1550" s="11">
        <v>-0.29091337987213939</v>
      </c>
      <c r="C1550" s="11">
        <v>-6.6799473520673697E-2</v>
      </c>
      <c r="D1550" s="3">
        <f>B1550*Dashboard!$D$11*Dashboard!$D$10*SQRT(Dashboard!$D$12/365)</f>
        <v>-72228.487876620042</v>
      </c>
      <c r="E1550" s="3">
        <f>IF(Dashboard!$I$3,C1550*Dashboard!$E$11*Dashboard!$E$10*SQRT(Dashboard!$D$12/365),0)</f>
        <v>-33170.182584748509</v>
      </c>
      <c r="F1550" s="3">
        <f>D1550+IF(Dashboard!$I$3,E1550,0)</f>
        <v>-105398.67046136854</v>
      </c>
      <c r="G1550" s="3">
        <f>IF(Dashboard!$I$4, ('Lookups and Calculations'!$F$9) / (1 - 'Lookups and Calculations'!$F$10), 'Lookups and Calculations'!$F$9)</f>
        <v>1951878.888340465</v>
      </c>
      <c r="H1550" s="12">
        <f t="shared" si="48"/>
        <v>0</v>
      </c>
      <c r="I1550" s="12">
        <f t="shared" si="49"/>
        <v>0</v>
      </c>
      <c r="J1550" s="13">
        <f>(1 - Dashboard!$I$9) * H1550 * Dashboard!$I$8 * 'Lookups and Calculations'!$F$12</f>
        <v>0</v>
      </c>
      <c r="K1550" s="12">
        <f>(1 - Dashboard!$I$11) * I1550 * Dashboard!$I$10 * 'Lookups and Calculations'!$F$12</f>
        <v>0</v>
      </c>
      <c r="L1550" s="12">
        <f>(H1550 - I1550) * Dashboard!$I$13 * (Dashboard!$D$12 / 365) * 'Lookups and Calculations'!$F$12</f>
        <v>0</v>
      </c>
      <c r="M1550" s="3">
        <f>(G1550*2) * Dashboard!$I$13 * (Dashboard!$D$12 / 365) * 'Lookups and Calculations'!$F$12</f>
        <v>1602.0878730267946</v>
      </c>
      <c r="N1550" s="12">
        <f>H1550 * Dashboard!$I$14 * Dashboard!$I$15 * (Dashboard!$D$12 / 365) * 'Lookups and Calculations'!$F$12</f>
        <v>0</v>
      </c>
    </row>
    <row r="1551" spans="1:14" x14ac:dyDescent="0.35">
      <c r="A1551" s="2">
        <v>1550</v>
      </c>
      <c r="B1551" s="11">
        <v>-0.46843364687086331</v>
      </c>
      <c r="C1551" s="11">
        <v>1.2198058816443209</v>
      </c>
      <c r="D1551" s="3">
        <f>B1551*Dashboard!$D$11*Dashboard!$D$10*SQRT(Dashboard!$D$12/365)</f>
        <v>-116303.5333709426</v>
      </c>
      <c r="E1551" s="3">
        <f>IF(Dashboard!$I$3,C1551*Dashboard!$E$11*Dashboard!$E$10*SQRT(Dashboard!$D$12/365),0)</f>
        <v>605711.11836038588</v>
      </c>
      <c r="F1551" s="3">
        <f>D1551+IF(Dashboard!$I$3,E1551,0)</f>
        <v>489407.5849894433</v>
      </c>
      <c r="G1551" s="3">
        <f>IF(Dashboard!$I$4, ('Lookups and Calculations'!$F$9) / (1 - 'Lookups and Calculations'!$F$10), 'Lookups and Calculations'!$F$9)</f>
        <v>1951878.888340465</v>
      </c>
      <c r="H1551" s="12">
        <f t="shared" si="48"/>
        <v>0</v>
      </c>
      <c r="I1551" s="12">
        <f t="shared" si="49"/>
        <v>0</v>
      </c>
      <c r="J1551" s="13">
        <f>(1 - Dashboard!$I$9) * H1551 * Dashboard!$I$8 * 'Lookups and Calculations'!$F$12</f>
        <v>0</v>
      </c>
      <c r="K1551" s="12">
        <f>(1 - Dashboard!$I$11) * I1551 * Dashboard!$I$10 * 'Lookups and Calculations'!$F$12</f>
        <v>0</v>
      </c>
      <c r="L1551" s="12">
        <f>(H1551 - I1551) * Dashboard!$I$13 * (Dashboard!$D$12 / 365) * 'Lookups and Calculations'!$F$12</f>
        <v>0</v>
      </c>
      <c r="M1551" s="3">
        <f>(G1551*2) * Dashboard!$I$13 * (Dashboard!$D$12 / 365) * 'Lookups and Calculations'!$F$12</f>
        <v>1602.0878730267946</v>
      </c>
      <c r="N1551" s="12">
        <f>H1551 * Dashboard!$I$14 * Dashboard!$I$15 * (Dashboard!$D$12 / 365) * 'Lookups and Calculations'!$F$12</f>
        <v>0</v>
      </c>
    </row>
    <row r="1552" spans="1:14" x14ac:dyDescent="0.35">
      <c r="A1552" s="2">
        <v>1551</v>
      </c>
      <c r="B1552" s="11">
        <v>0.11296400237694511</v>
      </c>
      <c r="C1552" s="11">
        <v>-0.19143923148111128</v>
      </c>
      <c r="D1552" s="3">
        <f>B1552*Dashboard!$D$11*Dashboard!$D$10*SQRT(Dashboard!$D$12/365)</f>
        <v>28046.9020701755</v>
      </c>
      <c r="E1552" s="3">
        <f>IF(Dashboard!$I$3,C1552*Dashboard!$E$11*Dashboard!$E$10*SQRT(Dashboard!$D$12/365),0)</f>
        <v>-95061.741169967703</v>
      </c>
      <c r="F1552" s="3">
        <f>D1552+IF(Dashboard!$I$3,E1552,0)</f>
        <v>-67014.839099792211</v>
      </c>
      <c r="G1552" s="3">
        <f>IF(Dashboard!$I$4, ('Lookups and Calculations'!$F$9) / (1 - 'Lookups and Calculations'!$F$10), 'Lookups and Calculations'!$F$9)</f>
        <v>1951878.888340465</v>
      </c>
      <c r="H1552" s="12">
        <f t="shared" si="48"/>
        <v>0</v>
      </c>
      <c r="I1552" s="12">
        <f t="shared" si="49"/>
        <v>0</v>
      </c>
      <c r="J1552" s="13">
        <f>(1 - Dashboard!$I$9) * H1552 * Dashboard!$I$8 * 'Lookups and Calculations'!$F$12</f>
        <v>0</v>
      </c>
      <c r="K1552" s="12">
        <f>(1 - Dashboard!$I$11) * I1552 * Dashboard!$I$10 * 'Lookups and Calculations'!$F$12</f>
        <v>0</v>
      </c>
      <c r="L1552" s="12">
        <f>(H1552 - I1552) * Dashboard!$I$13 * (Dashboard!$D$12 / 365) * 'Lookups and Calculations'!$F$12</f>
        <v>0</v>
      </c>
      <c r="M1552" s="3">
        <f>(G1552*2) * Dashboard!$I$13 * (Dashboard!$D$12 / 365) * 'Lookups and Calculations'!$F$12</f>
        <v>1602.0878730267946</v>
      </c>
      <c r="N1552" s="12">
        <f>H1552 * Dashboard!$I$14 * Dashboard!$I$15 * (Dashboard!$D$12 / 365) * 'Lookups and Calculations'!$F$12</f>
        <v>0</v>
      </c>
    </row>
    <row r="1553" spans="1:14" x14ac:dyDescent="0.35">
      <c r="A1553" s="2">
        <v>1552</v>
      </c>
      <c r="B1553" s="11">
        <v>-0.17456225198052178</v>
      </c>
      <c r="C1553" s="11">
        <v>1.3812751806031189</v>
      </c>
      <c r="D1553" s="3">
        <f>B1553*Dashboard!$D$11*Dashboard!$D$10*SQRT(Dashboard!$D$12/365)</f>
        <v>-43340.624300031057</v>
      </c>
      <c r="E1553" s="3">
        <f>IF(Dashboard!$I$3,C1553*Dashboard!$E$11*Dashboard!$E$10*SQRT(Dashboard!$D$12/365),0)</f>
        <v>685890.8839484643</v>
      </c>
      <c r="F1553" s="3">
        <f>D1553+IF(Dashboard!$I$3,E1553,0)</f>
        <v>642550.25964843319</v>
      </c>
      <c r="G1553" s="3">
        <f>IF(Dashboard!$I$4, ('Lookups and Calculations'!$F$9) / (1 - 'Lookups and Calculations'!$F$10), 'Lookups and Calculations'!$F$9)</f>
        <v>1951878.888340465</v>
      </c>
      <c r="H1553" s="12">
        <f t="shared" si="48"/>
        <v>0</v>
      </c>
      <c r="I1553" s="12">
        <f t="shared" si="49"/>
        <v>0</v>
      </c>
      <c r="J1553" s="13">
        <f>(1 - Dashboard!$I$9) * H1553 * Dashboard!$I$8 * 'Lookups and Calculations'!$F$12</f>
        <v>0</v>
      </c>
      <c r="K1553" s="12">
        <f>(1 - Dashboard!$I$11) * I1553 * Dashboard!$I$10 * 'Lookups and Calculations'!$F$12</f>
        <v>0</v>
      </c>
      <c r="L1553" s="12">
        <f>(H1553 - I1553) * Dashboard!$I$13 * (Dashboard!$D$12 / 365) * 'Lookups and Calculations'!$F$12</f>
        <v>0</v>
      </c>
      <c r="M1553" s="3">
        <f>(G1553*2) * Dashboard!$I$13 * (Dashboard!$D$12 / 365) * 'Lookups and Calculations'!$F$12</f>
        <v>1602.0878730267946</v>
      </c>
      <c r="N1553" s="12">
        <f>H1553 * Dashboard!$I$14 * Dashboard!$I$15 * (Dashboard!$D$12 / 365) * 'Lookups and Calculations'!$F$12</f>
        <v>0</v>
      </c>
    </row>
    <row r="1554" spans="1:14" x14ac:dyDescent="0.35">
      <c r="A1554" s="2">
        <v>1553</v>
      </c>
      <c r="B1554" s="11">
        <v>0.33229617552293772</v>
      </c>
      <c r="C1554" s="11">
        <v>1.364926162268693</v>
      </c>
      <c r="D1554" s="3">
        <f>B1554*Dashboard!$D$11*Dashboard!$D$10*SQRT(Dashboard!$D$12/365)</f>
        <v>82503.081486848794</v>
      </c>
      <c r="E1554" s="3">
        <f>IF(Dashboard!$I$3,C1554*Dashboard!$E$11*Dashboard!$E$10*SQRT(Dashboard!$D$12/365),0)</f>
        <v>677772.55764060095</v>
      </c>
      <c r="F1554" s="3">
        <f>D1554+IF(Dashboard!$I$3,E1554,0)</f>
        <v>760275.63912744971</v>
      </c>
      <c r="G1554" s="3">
        <f>IF(Dashboard!$I$4, ('Lookups and Calculations'!$F$9) / (1 - 'Lookups and Calculations'!$F$10), 'Lookups and Calculations'!$F$9)</f>
        <v>1951878.888340465</v>
      </c>
      <c r="H1554" s="12">
        <f t="shared" si="48"/>
        <v>0</v>
      </c>
      <c r="I1554" s="12">
        <f t="shared" si="49"/>
        <v>0</v>
      </c>
      <c r="J1554" s="13">
        <f>(1 - Dashboard!$I$9) * H1554 * Dashboard!$I$8 * 'Lookups and Calculations'!$F$12</f>
        <v>0</v>
      </c>
      <c r="K1554" s="12">
        <f>(1 - Dashboard!$I$11) * I1554 * Dashboard!$I$10 * 'Lookups and Calculations'!$F$12</f>
        <v>0</v>
      </c>
      <c r="L1554" s="12">
        <f>(H1554 - I1554) * Dashboard!$I$13 * (Dashboard!$D$12 / 365) * 'Lookups and Calculations'!$F$12</f>
        <v>0</v>
      </c>
      <c r="M1554" s="3">
        <f>(G1554*2) * Dashboard!$I$13 * (Dashboard!$D$12 / 365) * 'Lookups and Calculations'!$F$12</f>
        <v>1602.0878730267946</v>
      </c>
      <c r="N1554" s="12">
        <f>H1554 * Dashboard!$I$14 * Dashboard!$I$15 * (Dashboard!$D$12 / 365) * 'Lookups and Calculations'!$F$12</f>
        <v>0</v>
      </c>
    </row>
    <row r="1555" spans="1:14" x14ac:dyDescent="0.35">
      <c r="A1555" s="2">
        <v>1554</v>
      </c>
      <c r="B1555" s="11">
        <v>1.965372643838404</v>
      </c>
      <c r="C1555" s="11">
        <v>-2.2945501913368145E-2</v>
      </c>
      <c r="D1555" s="3">
        <f>B1555*Dashboard!$D$11*Dashboard!$D$10*SQRT(Dashboard!$D$12/365)</f>
        <v>487966.19200160028</v>
      </c>
      <c r="E1555" s="3">
        <f>IF(Dashboard!$I$3,C1555*Dashboard!$E$11*Dashboard!$E$10*SQRT(Dashboard!$D$12/365),0)</f>
        <v>-11393.899500264228</v>
      </c>
      <c r="F1555" s="3">
        <f>D1555+IF(Dashboard!$I$3,E1555,0)</f>
        <v>476572.29250133608</v>
      </c>
      <c r="G1555" s="3">
        <f>IF(Dashboard!$I$4, ('Lookups and Calculations'!$F$9) / (1 - 'Lookups and Calculations'!$F$10), 'Lookups and Calculations'!$F$9)</f>
        <v>1951878.888340465</v>
      </c>
      <c r="H1555" s="12">
        <f t="shared" si="48"/>
        <v>0</v>
      </c>
      <c r="I1555" s="12">
        <f t="shared" si="49"/>
        <v>0</v>
      </c>
      <c r="J1555" s="13">
        <f>(1 - Dashboard!$I$9) * H1555 * Dashboard!$I$8 * 'Lookups and Calculations'!$F$12</f>
        <v>0</v>
      </c>
      <c r="K1555" s="12">
        <f>(1 - Dashboard!$I$11) * I1555 * Dashboard!$I$10 * 'Lookups and Calculations'!$F$12</f>
        <v>0</v>
      </c>
      <c r="L1555" s="12">
        <f>(H1555 - I1555) * Dashboard!$I$13 * (Dashboard!$D$12 / 365) * 'Lookups and Calculations'!$F$12</f>
        <v>0</v>
      </c>
      <c r="M1555" s="3">
        <f>(G1555*2) * Dashboard!$I$13 * (Dashboard!$D$12 / 365) * 'Lookups and Calculations'!$F$12</f>
        <v>1602.0878730267946</v>
      </c>
      <c r="N1555" s="12">
        <f>H1555 * Dashboard!$I$14 * Dashboard!$I$15 * (Dashboard!$D$12 / 365) * 'Lookups and Calculations'!$F$12</f>
        <v>0</v>
      </c>
    </row>
    <row r="1556" spans="1:14" x14ac:dyDescent="0.35">
      <c r="A1556" s="2">
        <v>1555</v>
      </c>
      <c r="B1556" s="11">
        <v>8.0497380450970241E-2</v>
      </c>
      <c r="C1556" s="11">
        <v>0.20802051901004484</v>
      </c>
      <c r="D1556" s="3">
        <f>B1556*Dashboard!$D$11*Dashboard!$D$10*SQRT(Dashboard!$D$12/365)</f>
        <v>19986.031823486432</v>
      </c>
      <c r="E1556" s="3">
        <f>IF(Dashboard!$I$3,C1556*Dashboard!$E$11*Dashboard!$E$10*SQRT(Dashboard!$D$12/365),0)</f>
        <v>103295.40388970038</v>
      </c>
      <c r="F1556" s="3">
        <f>D1556+IF(Dashboard!$I$3,E1556,0)</f>
        <v>123281.4357131868</v>
      </c>
      <c r="G1556" s="3">
        <f>IF(Dashboard!$I$4, ('Lookups and Calculations'!$F$9) / (1 - 'Lookups and Calculations'!$F$10), 'Lookups and Calculations'!$F$9)</f>
        <v>1951878.888340465</v>
      </c>
      <c r="H1556" s="12">
        <f t="shared" si="48"/>
        <v>0</v>
      </c>
      <c r="I1556" s="12">
        <f t="shared" si="49"/>
        <v>0</v>
      </c>
      <c r="J1556" s="13">
        <f>(1 - Dashboard!$I$9) * H1556 * Dashboard!$I$8 * 'Lookups and Calculations'!$F$12</f>
        <v>0</v>
      </c>
      <c r="K1556" s="12">
        <f>(1 - Dashboard!$I$11) * I1556 * Dashboard!$I$10 * 'Lookups and Calculations'!$F$12</f>
        <v>0</v>
      </c>
      <c r="L1556" s="12">
        <f>(H1556 - I1556) * Dashboard!$I$13 * (Dashboard!$D$12 / 365) * 'Lookups and Calculations'!$F$12</f>
        <v>0</v>
      </c>
      <c r="M1556" s="3">
        <f>(G1556*2) * Dashboard!$I$13 * (Dashboard!$D$12 / 365) * 'Lookups and Calculations'!$F$12</f>
        <v>1602.0878730267946</v>
      </c>
      <c r="N1556" s="12">
        <f>H1556 * Dashboard!$I$14 * Dashboard!$I$15 * (Dashboard!$D$12 / 365) * 'Lookups and Calculations'!$F$12</f>
        <v>0</v>
      </c>
    </row>
    <row r="1557" spans="1:14" x14ac:dyDescent="0.35">
      <c r="A1557" s="2">
        <v>1556</v>
      </c>
      <c r="B1557" s="11">
        <v>-1.2993219331207704</v>
      </c>
      <c r="C1557" s="11">
        <v>2.5394204271518568</v>
      </c>
      <c r="D1557" s="3">
        <f>B1557*Dashboard!$D$11*Dashboard!$D$10*SQRT(Dashboard!$D$12/365)</f>
        <v>-322597.94491228851</v>
      </c>
      <c r="E1557" s="3">
        <f>IF(Dashboard!$I$3,C1557*Dashboard!$E$11*Dashboard!$E$10*SQRT(Dashboard!$D$12/365),0)</f>
        <v>1260983.5794888102</v>
      </c>
      <c r="F1557" s="3">
        <f>D1557+IF(Dashboard!$I$3,E1557,0)</f>
        <v>938385.63457652158</v>
      </c>
      <c r="G1557" s="3">
        <f>IF(Dashboard!$I$4, ('Lookups and Calculations'!$F$9) / (1 - 'Lookups and Calculations'!$F$10), 'Lookups and Calculations'!$F$9)</f>
        <v>1951878.888340465</v>
      </c>
      <c r="H1557" s="12">
        <f t="shared" si="48"/>
        <v>0</v>
      </c>
      <c r="I1557" s="12">
        <f t="shared" si="49"/>
        <v>0</v>
      </c>
      <c r="J1557" s="13">
        <f>(1 - Dashboard!$I$9) * H1557 * Dashboard!$I$8 * 'Lookups and Calculations'!$F$12</f>
        <v>0</v>
      </c>
      <c r="K1557" s="12">
        <f>(1 - Dashboard!$I$11) * I1557 * Dashboard!$I$10 * 'Lookups and Calculations'!$F$12</f>
        <v>0</v>
      </c>
      <c r="L1557" s="12">
        <f>(H1557 - I1557) * Dashboard!$I$13 * (Dashboard!$D$12 / 365) * 'Lookups and Calculations'!$F$12</f>
        <v>0</v>
      </c>
      <c r="M1557" s="3">
        <f>(G1557*2) * Dashboard!$I$13 * (Dashboard!$D$12 / 365) * 'Lookups and Calculations'!$F$12</f>
        <v>1602.0878730267946</v>
      </c>
      <c r="N1557" s="12">
        <f>H1557 * Dashboard!$I$14 * Dashboard!$I$15 * (Dashboard!$D$12 / 365) * 'Lookups and Calculations'!$F$12</f>
        <v>0</v>
      </c>
    </row>
    <row r="1558" spans="1:14" x14ac:dyDescent="0.35">
      <c r="A1558" s="2">
        <v>1557</v>
      </c>
      <c r="B1558" s="11">
        <v>0.42903359816553599</v>
      </c>
      <c r="C1558" s="11">
        <v>-9.6431559015037454E-3</v>
      </c>
      <c r="D1558" s="3">
        <f>B1558*Dashboard!$D$11*Dashboard!$D$10*SQRT(Dashboard!$D$12/365)</f>
        <v>106521.2196750179</v>
      </c>
      <c r="E1558" s="3">
        <f>IF(Dashboard!$I$3,C1558*Dashboard!$E$11*Dashboard!$E$10*SQRT(Dashboard!$D$12/365),0)</f>
        <v>-4788.4395652771063</v>
      </c>
      <c r="F1558" s="3">
        <f>D1558+IF(Dashboard!$I$3,E1558,0)</f>
        <v>101732.78010974079</v>
      </c>
      <c r="G1558" s="3">
        <f>IF(Dashboard!$I$4, ('Lookups and Calculations'!$F$9) / (1 - 'Lookups and Calculations'!$F$10), 'Lookups and Calculations'!$F$9)</f>
        <v>1951878.888340465</v>
      </c>
      <c r="H1558" s="12">
        <f t="shared" si="48"/>
        <v>0</v>
      </c>
      <c r="I1558" s="12">
        <f t="shared" si="49"/>
        <v>0</v>
      </c>
      <c r="J1558" s="13">
        <f>(1 - Dashboard!$I$9) * H1558 * Dashboard!$I$8 * 'Lookups and Calculations'!$F$12</f>
        <v>0</v>
      </c>
      <c r="K1558" s="12">
        <f>(1 - Dashboard!$I$11) * I1558 * Dashboard!$I$10 * 'Lookups and Calculations'!$F$12</f>
        <v>0</v>
      </c>
      <c r="L1558" s="12">
        <f>(H1558 - I1558) * Dashboard!$I$13 * (Dashboard!$D$12 / 365) * 'Lookups and Calculations'!$F$12</f>
        <v>0</v>
      </c>
      <c r="M1558" s="3">
        <f>(G1558*2) * Dashboard!$I$13 * (Dashboard!$D$12 / 365) * 'Lookups and Calculations'!$F$12</f>
        <v>1602.0878730267946</v>
      </c>
      <c r="N1558" s="12">
        <f>H1558 * Dashboard!$I$14 * Dashboard!$I$15 * (Dashboard!$D$12 / 365) * 'Lookups and Calculations'!$F$12</f>
        <v>0</v>
      </c>
    </row>
    <row r="1559" spans="1:14" x14ac:dyDescent="0.35">
      <c r="A1559" s="2">
        <v>1558</v>
      </c>
      <c r="B1559" s="11">
        <v>0.40869116494376662</v>
      </c>
      <c r="C1559" s="11">
        <v>0.38643388632782</v>
      </c>
      <c r="D1559" s="3">
        <f>B1559*Dashboard!$D$11*Dashboard!$D$10*SQRT(Dashboard!$D$12/365)</f>
        <v>101470.56441816688</v>
      </c>
      <c r="E1559" s="3">
        <f>IF(Dashboard!$I$3,C1559*Dashboard!$E$11*Dashboard!$E$10*SQRT(Dashboard!$D$12/365),0)</f>
        <v>191888.97592824113</v>
      </c>
      <c r="F1559" s="3">
        <f>D1559+IF(Dashboard!$I$3,E1559,0)</f>
        <v>293359.54034640803</v>
      </c>
      <c r="G1559" s="3">
        <f>IF(Dashboard!$I$4, ('Lookups and Calculations'!$F$9) / (1 - 'Lookups and Calculations'!$F$10), 'Lookups and Calculations'!$F$9)</f>
        <v>1951878.888340465</v>
      </c>
      <c r="H1559" s="12">
        <f t="shared" si="48"/>
        <v>0</v>
      </c>
      <c r="I1559" s="12">
        <f t="shared" si="49"/>
        <v>0</v>
      </c>
      <c r="J1559" s="13">
        <f>(1 - Dashboard!$I$9) * H1559 * Dashboard!$I$8 * 'Lookups and Calculations'!$F$12</f>
        <v>0</v>
      </c>
      <c r="K1559" s="12">
        <f>(1 - Dashboard!$I$11) * I1559 * Dashboard!$I$10 * 'Lookups and Calculations'!$F$12</f>
        <v>0</v>
      </c>
      <c r="L1559" s="12">
        <f>(H1559 - I1559) * Dashboard!$I$13 * (Dashboard!$D$12 / 365) * 'Lookups and Calculations'!$F$12</f>
        <v>0</v>
      </c>
      <c r="M1559" s="3">
        <f>(G1559*2) * Dashboard!$I$13 * (Dashboard!$D$12 / 365) * 'Lookups and Calculations'!$F$12</f>
        <v>1602.0878730267946</v>
      </c>
      <c r="N1559" s="12">
        <f>H1559 * Dashboard!$I$14 * Dashboard!$I$15 * (Dashboard!$D$12 / 365) * 'Lookups and Calculations'!$F$12</f>
        <v>0</v>
      </c>
    </row>
    <row r="1560" spans="1:14" x14ac:dyDescent="0.35">
      <c r="A1560" s="2">
        <v>1559</v>
      </c>
      <c r="B1560" s="11">
        <v>1.4392831686354688</v>
      </c>
      <c r="C1560" s="11">
        <v>-0.55633662121645933</v>
      </c>
      <c r="D1560" s="3">
        <f>B1560*Dashboard!$D$11*Dashboard!$D$10*SQRT(Dashboard!$D$12/365)</f>
        <v>357347.76771869673</v>
      </c>
      <c r="E1560" s="3">
        <f>IF(Dashboard!$I$3,C1560*Dashboard!$E$11*Dashboard!$E$10*SQRT(Dashboard!$D$12/365),0)</f>
        <v>-276256.47825833212</v>
      </c>
      <c r="F1560" s="3">
        <f>D1560+IF(Dashboard!$I$3,E1560,0)</f>
        <v>81091.289460364613</v>
      </c>
      <c r="G1560" s="3">
        <f>IF(Dashboard!$I$4, ('Lookups and Calculations'!$F$9) / (1 - 'Lookups and Calculations'!$F$10), 'Lookups and Calculations'!$F$9)</f>
        <v>1951878.888340465</v>
      </c>
      <c r="H1560" s="12">
        <f t="shared" si="48"/>
        <v>0</v>
      </c>
      <c r="I1560" s="12">
        <f t="shared" si="49"/>
        <v>0</v>
      </c>
      <c r="J1560" s="13">
        <f>(1 - Dashboard!$I$9) * H1560 * Dashboard!$I$8 * 'Lookups and Calculations'!$F$12</f>
        <v>0</v>
      </c>
      <c r="K1560" s="12">
        <f>(1 - Dashboard!$I$11) * I1560 * Dashboard!$I$10 * 'Lookups and Calculations'!$F$12</f>
        <v>0</v>
      </c>
      <c r="L1560" s="12">
        <f>(H1560 - I1560) * Dashboard!$I$13 * (Dashboard!$D$12 / 365) * 'Lookups and Calculations'!$F$12</f>
        <v>0</v>
      </c>
      <c r="M1560" s="3">
        <f>(G1560*2) * Dashboard!$I$13 * (Dashboard!$D$12 / 365) * 'Lookups and Calculations'!$F$12</f>
        <v>1602.0878730267946</v>
      </c>
      <c r="N1560" s="12">
        <f>H1560 * Dashboard!$I$14 * Dashboard!$I$15 * (Dashboard!$D$12 / 365) * 'Lookups and Calculations'!$F$12</f>
        <v>0</v>
      </c>
    </row>
    <row r="1561" spans="1:14" x14ac:dyDescent="0.35">
      <c r="A1561" s="2">
        <v>1560</v>
      </c>
      <c r="B1561" s="11">
        <v>0.92057745878577635</v>
      </c>
      <c r="C1561" s="11">
        <v>0.80084794159318018</v>
      </c>
      <c r="D1561" s="3">
        <f>B1561*Dashboard!$D$11*Dashboard!$D$10*SQRT(Dashboard!$D$12/365)</f>
        <v>228562.59774171363</v>
      </c>
      <c r="E1561" s="3">
        <f>IF(Dashboard!$I$3,C1561*Dashboard!$E$11*Dashboard!$E$10*SQRT(Dashboard!$D$12/365),0)</f>
        <v>397671.88340256072</v>
      </c>
      <c r="F1561" s="3">
        <f>D1561+IF(Dashboard!$I$3,E1561,0)</f>
        <v>626234.48114427435</v>
      </c>
      <c r="G1561" s="3">
        <f>IF(Dashboard!$I$4, ('Lookups and Calculations'!$F$9) / (1 - 'Lookups and Calculations'!$F$10), 'Lookups and Calculations'!$F$9)</f>
        <v>1951878.888340465</v>
      </c>
      <c r="H1561" s="12">
        <f t="shared" si="48"/>
        <v>0</v>
      </c>
      <c r="I1561" s="12">
        <f t="shared" si="49"/>
        <v>0</v>
      </c>
      <c r="J1561" s="13">
        <f>(1 - Dashboard!$I$9) * H1561 * Dashboard!$I$8 * 'Lookups and Calculations'!$F$12</f>
        <v>0</v>
      </c>
      <c r="K1561" s="12">
        <f>(1 - Dashboard!$I$11) * I1561 * Dashboard!$I$10 * 'Lookups and Calculations'!$F$12</f>
        <v>0</v>
      </c>
      <c r="L1561" s="12">
        <f>(H1561 - I1561) * Dashboard!$I$13 * (Dashboard!$D$12 / 365) * 'Lookups and Calculations'!$F$12</f>
        <v>0</v>
      </c>
      <c r="M1561" s="3">
        <f>(G1561*2) * Dashboard!$I$13 * (Dashboard!$D$12 / 365) * 'Lookups and Calculations'!$F$12</f>
        <v>1602.0878730267946</v>
      </c>
      <c r="N1561" s="12">
        <f>H1561 * Dashboard!$I$14 * Dashboard!$I$15 * (Dashboard!$D$12 / 365) * 'Lookups and Calculations'!$F$12</f>
        <v>0</v>
      </c>
    </row>
    <row r="1562" spans="1:14" x14ac:dyDescent="0.35">
      <c r="A1562" s="2">
        <v>1561</v>
      </c>
      <c r="B1562" s="11">
        <v>1.1869139620079232</v>
      </c>
      <c r="C1562" s="11">
        <v>0.13264664944951685</v>
      </c>
      <c r="D1562" s="3">
        <f>B1562*Dashboard!$D$11*Dashboard!$D$10*SQRT(Dashboard!$D$12/365)</f>
        <v>294689.09526663733</v>
      </c>
      <c r="E1562" s="3">
        <f>IF(Dashboard!$I$3,C1562*Dashboard!$E$11*Dashboard!$E$10*SQRT(Dashboard!$D$12/365),0)</f>
        <v>65867.488912676519</v>
      </c>
      <c r="F1562" s="3">
        <f>D1562+IF(Dashboard!$I$3,E1562,0)</f>
        <v>360556.58417931385</v>
      </c>
      <c r="G1562" s="3">
        <f>IF(Dashboard!$I$4, ('Lookups and Calculations'!$F$9) / (1 - 'Lookups and Calculations'!$F$10), 'Lookups and Calculations'!$F$9)</f>
        <v>1951878.888340465</v>
      </c>
      <c r="H1562" s="12">
        <f t="shared" si="48"/>
        <v>0</v>
      </c>
      <c r="I1562" s="12">
        <f t="shared" si="49"/>
        <v>0</v>
      </c>
      <c r="J1562" s="13">
        <f>(1 - Dashboard!$I$9) * H1562 * Dashboard!$I$8 * 'Lookups and Calculations'!$F$12</f>
        <v>0</v>
      </c>
      <c r="K1562" s="12">
        <f>(1 - Dashboard!$I$11) * I1562 * Dashboard!$I$10 * 'Lookups and Calculations'!$F$12</f>
        <v>0</v>
      </c>
      <c r="L1562" s="12">
        <f>(H1562 - I1562) * Dashboard!$I$13 * (Dashboard!$D$12 / 365) * 'Lookups and Calculations'!$F$12</f>
        <v>0</v>
      </c>
      <c r="M1562" s="3">
        <f>(G1562*2) * Dashboard!$I$13 * (Dashboard!$D$12 / 365) * 'Lookups and Calculations'!$F$12</f>
        <v>1602.0878730267946</v>
      </c>
      <c r="N1562" s="12">
        <f>H1562 * Dashboard!$I$14 * Dashboard!$I$15 * (Dashboard!$D$12 / 365) * 'Lookups and Calculations'!$F$12</f>
        <v>0</v>
      </c>
    </row>
    <row r="1563" spans="1:14" x14ac:dyDescent="0.35">
      <c r="A1563" s="2">
        <v>1562</v>
      </c>
      <c r="B1563" s="11">
        <v>1.136306619514156</v>
      </c>
      <c r="C1563" s="11">
        <v>-0.35818378124798994</v>
      </c>
      <c r="D1563" s="3">
        <f>B1563*Dashboard!$D$11*Dashboard!$D$10*SQRT(Dashboard!$D$12/365)</f>
        <v>282124.21487032977</v>
      </c>
      <c r="E1563" s="3">
        <f>IF(Dashboard!$I$3,C1563*Dashboard!$E$11*Dashboard!$E$10*SQRT(Dashboard!$D$12/365),0)</f>
        <v>-177861.00393761936</v>
      </c>
      <c r="F1563" s="3">
        <f>D1563+IF(Dashboard!$I$3,E1563,0)</f>
        <v>104263.21093271041</v>
      </c>
      <c r="G1563" s="3">
        <f>IF(Dashboard!$I$4, ('Lookups and Calculations'!$F$9) / (1 - 'Lookups and Calculations'!$F$10), 'Lookups and Calculations'!$F$9)</f>
        <v>1951878.888340465</v>
      </c>
      <c r="H1563" s="12">
        <f t="shared" si="48"/>
        <v>0</v>
      </c>
      <c r="I1563" s="12">
        <f t="shared" si="49"/>
        <v>0</v>
      </c>
      <c r="J1563" s="13">
        <f>(1 - Dashboard!$I$9) * H1563 * Dashboard!$I$8 * 'Lookups and Calculations'!$F$12</f>
        <v>0</v>
      </c>
      <c r="K1563" s="12">
        <f>(1 - Dashboard!$I$11) * I1563 * Dashboard!$I$10 * 'Lookups and Calculations'!$F$12</f>
        <v>0</v>
      </c>
      <c r="L1563" s="12">
        <f>(H1563 - I1563) * Dashboard!$I$13 * (Dashboard!$D$12 / 365) * 'Lookups and Calculations'!$F$12</f>
        <v>0</v>
      </c>
      <c r="M1563" s="3">
        <f>(G1563*2) * Dashboard!$I$13 * (Dashboard!$D$12 / 365) * 'Lookups and Calculations'!$F$12</f>
        <v>1602.0878730267946</v>
      </c>
      <c r="N1563" s="12">
        <f>H1563 * Dashboard!$I$14 * Dashboard!$I$15 * (Dashboard!$D$12 / 365) * 'Lookups and Calculations'!$F$12</f>
        <v>0</v>
      </c>
    </row>
    <row r="1564" spans="1:14" x14ac:dyDescent="0.35">
      <c r="A1564" s="2">
        <v>1563</v>
      </c>
      <c r="B1564" s="11">
        <v>-0.68840094664151208</v>
      </c>
      <c r="C1564" s="11">
        <v>-5.5265864557063511E-2</v>
      </c>
      <c r="D1564" s="3">
        <f>B1564*Dashboard!$D$11*Dashboard!$D$10*SQRT(Dashboard!$D$12/365)</f>
        <v>-170917.40314798796</v>
      </c>
      <c r="E1564" s="3">
        <f>IF(Dashboard!$I$3,C1564*Dashboard!$E$11*Dashboard!$E$10*SQRT(Dashboard!$D$12/365),0)</f>
        <v>-27443.012967675993</v>
      </c>
      <c r="F1564" s="3">
        <f>D1564+IF(Dashboard!$I$3,E1564,0)</f>
        <v>-198360.41611566395</v>
      </c>
      <c r="G1564" s="3">
        <f>IF(Dashboard!$I$4, ('Lookups and Calculations'!$F$9) / (1 - 'Lookups and Calculations'!$F$10), 'Lookups and Calculations'!$F$9)</f>
        <v>1951878.888340465</v>
      </c>
      <c r="H1564" s="12">
        <f t="shared" si="48"/>
        <v>0</v>
      </c>
      <c r="I1564" s="12">
        <f t="shared" si="49"/>
        <v>0</v>
      </c>
      <c r="J1564" s="13">
        <f>(1 - Dashboard!$I$9) * H1564 * Dashboard!$I$8 * 'Lookups and Calculations'!$F$12</f>
        <v>0</v>
      </c>
      <c r="K1564" s="12">
        <f>(1 - Dashboard!$I$11) * I1564 * Dashboard!$I$10 * 'Lookups and Calculations'!$F$12</f>
        <v>0</v>
      </c>
      <c r="L1564" s="12">
        <f>(H1564 - I1564) * Dashboard!$I$13 * (Dashboard!$D$12 / 365) * 'Lookups and Calculations'!$F$12</f>
        <v>0</v>
      </c>
      <c r="M1564" s="3">
        <f>(G1564*2) * Dashboard!$I$13 * (Dashboard!$D$12 / 365) * 'Lookups and Calculations'!$F$12</f>
        <v>1602.0878730267946</v>
      </c>
      <c r="N1564" s="12">
        <f>H1564 * Dashboard!$I$14 * Dashboard!$I$15 * (Dashboard!$D$12 / 365) * 'Lookups and Calculations'!$F$12</f>
        <v>0</v>
      </c>
    </row>
    <row r="1565" spans="1:14" x14ac:dyDescent="0.35">
      <c r="A1565" s="2">
        <v>1564</v>
      </c>
      <c r="B1565" s="11">
        <v>-0.51920500762769006</v>
      </c>
      <c r="C1565" s="11">
        <v>0.53874045374295121</v>
      </c>
      <c r="D1565" s="3">
        <f>B1565*Dashboard!$D$11*Dashboard!$D$10*SQRT(Dashboard!$D$12/365)</f>
        <v>-128909.1365113541</v>
      </c>
      <c r="E1565" s="3">
        <f>IF(Dashboard!$I$3,C1565*Dashboard!$E$11*Dashboard!$E$10*SQRT(Dashboard!$D$12/365),0)</f>
        <v>267518.86316758685</v>
      </c>
      <c r="F1565" s="3">
        <f>D1565+IF(Dashboard!$I$3,E1565,0)</f>
        <v>138609.72665623276</v>
      </c>
      <c r="G1565" s="3">
        <f>IF(Dashboard!$I$4, ('Lookups and Calculations'!$F$9) / (1 - 'Lookups and Calculations'!$F$10), 'Lookups and Calculations'!$F$9)</f>
        <v>1951878.888340465</v>
      </c>
      <c r="H1565" s="12">
        <f t="shared" si="48"/>
        <v>0</v>
      </c>
      <c r="I1565" s="12">
        <f t="shared" si="49"/>
        <v>0</v>
      </c>
      <c r="J1565" s="13">
        <f>(1 - Dashboard!$I$9) * H1565 * Dashboard!$I$8 * 'Lookups and Calculations'!$F$12</f>
        <v>0</v>
      </c>
      <c r="K1565" s="12">
        <f>(1 - Dashboard!$I$11) * I1565 * Dashboard!$I$10 * 'Lookups and Calculations'!$F$12</f>
        <v>0</v>
      </c>
      <c r="L1565" s="12">
        <f>(H1565 - I1565) * Dashboard!$I$13 * (Dashboard!$D$12 / 365) * 'Lookups and Calculations'!$F$12</f>
        <v>0</v>
      </c>
      <c r="M1565" s="3">
        <f>(G1565*2) * Dashboard!$I$13 * (Dashboard!$D$12 / 365) * 'Lookups and Calculations'!$F$12</f>
        <v>1602.0878730267946</v>
      </c>
      <c r="N1565" s="12">
        <f>H1565 * Dashboard!$I$14 * Dashboard!$I$15 * (Dashboard!$D$12 / 365) * 'Lookups and Calculations'!$F$12</f>
        <v>0</v>
      </c>
    </row>
    <row r="1566" spans="1:14" x14ac:dyDescent="0.35">
      <c r="A1566" s="2">
        <v>1565</v>
      </c>
      <c r="B1566" s="11">
        <v>0.14820159765299271</v>
      </c>
      <c r="C1566" s="11">
        <v>0.65677797154584083</v>
      </c>
      <c r="D1566" s="3">
        <f>B1566*Dashboard!$D$11*Dashboard!$D$10*SQRT(Dashboard!$D$12/365)</f>
        <v>36795.754475368689</v>
      </c>
      <c r="E1566" s="3">
        <f>IF(Dashboard!$I$3,C1566*Dashboard!$E$11*Dashboard!$E$10*SQRT(Dashboard!$D$12/365),0)</f>
        <v>326131.99005339382</v>
      </c>
      <c r="F1566" s="3">
        <f>D1566+IF(Dashboard!$I$3,E1566,0)</f>
        <v>362927.74452876253</v>
      </c>
      <c r="G1566" s="3">
        <f>IF(Dashboard!$I$4, ('Lookups and Calculations'!$F$9) / (1 - 'Lookups and Calculations'!$F$10), 'Lookups and Calculations'!$F$9)</f>
        <v>1951878.888340465</v>
      </c>
      <c r="H1566" s="12">
        <f t="shared" si="48"/>
        <v>0</v>
      </c>
      <c r="I1566" s="12">
        <f t="shared" si="49"/>
        <v>0</v>
      </c>
      <c r="J1566" s="13">
        <f>(1 - Dashboard!$I$9) * H1566 * Dashboard!$I$8 * 'Lookups and Calculations'!$F$12</f>
        <v>0</v>
      </c>
      <c r="K1566" s="12">
        <f>(1 - Dashboard!$I$11) * I1566 * Dashboard!$I$10 * 'Lookups and Calculations'!$F$12</f>
        <v>0</v>
      </c>
      <c r="L1566" s="12">
        <f>(H1566 - I1566) * Dashboard!$I$13 * (Dashboard!$D$12 / 365) * 'Lookups and Calculations'!$F$12</f>
        <v>0</v>
      </c>
      <c r="M1566" s="3">
        <f>(G1566*2) * Dashboard!$I$13 * (Dashboard!$D$12 / 365) * 'Lookups and Calculations'!$F$12</f>
        <v>1602.0878730267946</v>
      </c>
      <c r="N1566" s="12">
        <f>H1566 * Dashboard!$I$14 * Dashboard!$I$15 * (Dashboard!$D$12 / 365) * 'Lookups and Calculations'!$F$12</f>
        <v>0</v>
      </c>
    </row>
    <row r="1567" spans="1:14" x14ac:dyDescent="0.35">
      <c r="A1567" s="2">
        <v>1566</v>
      </c>
      <c r="B1567" s="11">
        <v>-1.1086623723613365</v>
      </c>
      <c r="C1567" s="11">
        <v>0.16548625467683833</v>
      </c>
      <c r="D1567" s="3">
        <f>B1567*Dashboard!$D$11*Dashboard!$D$10*SQRT(Dashboard!$D$12/365)</f>
        <v>-275260.65235143399</v>
      </c>
      <c r="E1567" s="3">
        <f>IF(Dashboard!$I$3,C1567*Dashboard!$E$11*Dashboard!$E$10*SQRT(Dashboard!$D$12/365),0)</f>
        <v>82174.439311981536</v>
      </c>
      <c r="F1567" s="3">
        <f>D1567+IF(Dashboard!$I$3,E1567,0)</f>
        <v>-193086.21303945244</v>
      </c>
      <c r="G1567" s="3">
        <f>IF(Dashboard!$I$4, ('Lookups and Calculations'!$F$9) / (1 - 'Lookups and Calculations'!$F$10), 'Lookups and Calculations'!$F$9)</f>
        <v>1951878.888340465</v>
      </c>
      <c r="H1567" s="12">
        <f t="shared" si="48"/>
        <v>0</v>
      </c>
      <c r="I1567" s="12">
        <f t="shared" si="49"/>
        <v>0</v>
      </c>
      <c r="J1567" s="13">
        <f>(1 - Dashboard!$I$9) * H1567 * Dashboard!$I$8 * 'Lookups and Calculations'!$F$12</f>
        <v>0</v>
      </c>
      <c r="K1567" s="12">
        <f>(1 - Dashboard!$I$11) * I1567 * Dashboard!$I$10 * 'Lookups and Calculations'!$F$12</f>
        <v>0</v>
      </c>
      <c r="L1567" s="12">
        <f>(H1567 - I1567) * Dashboard!$I$13 * (Dashboard!$D$12 / 365) * 'Lookups and Calculations'!$F$12</f>
        <v>0</v>
      </c>
      <c r="M1567" s="3">
        <f>(G1567*2) * Dashboard!$I$13 * (Dashboard!$D$12 / 365) * 'Lookups and Calculations'!$F$12</f>
        <v>1602.0878730267946</v>
      </c>
      <c r="N1567" s="12">
        <f>H1567 * Dashboard!$I$14 * Dashboard!$I$15 * (Dashboard!$D$12 / 365) * 'Lookups and Calculations'!$F$12</f>
        <v>0</v>
      </c>
    </row>
    <row r="1568" spans="1:14" x14ac:dyDescent="0.35">
      <c r="A1568" s="2">
        <v>1567</v>
      </c>
      <c r="B1568" s="11">
        <v>-1.0086020048227375</v>
      </c>
      <c r="C1568" s="11">
        <v>0.41661343124175815</v>
      </c>
      <c r="D1568" s="3">
        <f>B1568*Dashboard!$D$11*Dashboard!$D$10*SQRT(Dashboard!$D$12/365)</f>
        <v>-250417.48753423544</v>
      </c>
      <c r="E1568" s="3">
        <f>IF(Dashboard!$I$3,C1568*Dashboard!$E$11*Dashboard!$E$10*SQRT(Dashboard!$D$12/365),0)</f>
        <v>206875.03737991006</v>
      </c>
      <c r="F1568" s="3">
        <f>D1568+IF(Dashboard!$I$3,E1568,0)</f>
        <v>-43542.450154325372</v>
      </c>
      <c r="G1568" s="3">
        <f>IF(Dashboard!$I$4, ('Lookups and Calculations'!$F$9) / (1 - 'Lookups and Calculations'!$F$10), 'Lookups and Calculations'!$F$9)</f>
        <v>1951878.888340465</v>
      </c>
      <c r="H1568" s="12">
        <f t="shared" si="48"/>
        <v>0</v>
      </c>
      <c r="I1568" s="12">
        <f t="shared" si="49"/>
        <v>0</v>
      </c>
      <c r="J1568" s="13">
        <f>(1 - Dashboard!$I$9) * H1568 * Dashboard!$I$8 * 'Lookups and Calculations'!$F$12</f>
        <v>0</v>
      </c>
      <c r="K1568" s="12">
        <f>(1 - Dashboard!$I$11) * I1568 * Dashboard!$I$10 * 'Lookups and Calculations'!$F$12</f>
        <v>0</v>
      </c>
      <c r="L1568" s="12">
        <f>(H1568 - I1568) * Dashboard!$I$13 * (Dashboard!$D$12 / 365) * 'Lookups and Calculations'!$F$12</f>
        <v>0</v>
      </c>
      <c r="M1568" s="3">
        <f>(G1568*2) * Dashboard!$I$13 * (Dashboard!$D$12 / 365) * 'Lookups and Calculations'!$F$12</f>
        <v>1602.0878730267946</v>
      </c>
      <c r="N1568" s="12">
        <f>H1568 * Dashboard!$I$14 * Dashboard!$I$15 * (Dashboard!$D$12 / 365) * 'Lookups and Calculations'!$F$12</f>
        <v>0</v>
      </c>
    </row>
    <row r="1569" spans="1:14" x14ac:dyDescent="0.35">
      <c r="A1569" s="2">
        <v>1568</v>
      </c>
      <c r="B1569" s="11">
        <v>4.08314671917145E-3</v>
      </c>
      <c r="C1569" s="11">
        <v>-0.37443043058982095</v>
      </c>
      <c r="D1569" s="3">
        <f>B1569*Dashboard!$D$11*Dashboard!$D$10*SQRT(Dashboard!$D$12/365)</f>
        <v>1013.7708806441194</v>
      </c>
      <c r="E1569" s="3">
        <f>IF(Dashboard!$I$3,C1569*Dashboard!$E$11*Dashboard!$E$10*SQRT(Dashboard!$D$12/365),0)</f>
        <v>-185928.4975368336</v>
      </c>
      <c r="F1569" s="3">
        <f>D1569+IF(Dashboard!$I$3,E1569,0)</f>
        <v>-184914.72665618948</v>
      </c>
      <c r="G1569" s="3">
        <f>IF(Dashboard!$I$4, ('Lookups and Calculations'!$F$9) / (1 - 'Lookups and Calculations'!$F$10), 'Lookups and Calculations'!$F$9)</f>
        <v>1951878.888340465</v>
      </c>
      <c r="H1569" s="12">
        <f t="shared" si="48"/>
        <v>0</v>
      </c>
      <c r="I1569" s="12">
        <f t="shared" si="49"/>
        <v>0</v>
      </c>
      <c r="J1569" s="13">
        <f>(1 - Dashboard!$I$9) * H1569 * Dashboard!$I$8 * 'Lookups and Calculations'!$F$12</f>
        <v>0</v>
      </c>
      <c r="K1569" s="12">
        <f>(1 - Dashboard!$I$11) * I1569 * Dashboard!$I$10 * 'Lookups and Calculations'!$F$12</f>
        <v>0</v>
      </c>
      <c r="L1569" s="12">
        <f>(H1569 - I1569) * Dashboard!$I$13 * (Dashboard!$D$12 / 365) * 'Lookups and Calculations'!$F$12</f>
        <v>0</v>
      </c>
      <c r="M1569" s="3">
        <f>(G1569*2) * Dashboard!$I$13 * (Dashboard!$D$12 / 365) * 'Lookups and Calculations'!$F$12</f>
        <v>1602.0878730267946</v>
      </c>
      <c r="N1569" s="12">
        <f>H1569 * Dashboard!$I$14 * Dashboard!$I$15 * (Dashboard!$D$12 / 365) * 'Lookups and Calculations'!$F$12</f>
        <v>0</v>
      </c>
    </row>
    <row r="1570" spans="1:14" x14ac:dyDescent="0.35">
      <c r="A1570" s="2">
        <v>1569</v>
      </c>
      <c r="B1570" s="11">
        <v>-0.34226004160314966</v>
      </c>
      <c r="C1570" s="11">
        <v>0.15007239061727834</v>
      </c>
      <c r="D1570" s="3">
        <f>B1570*Dashboard!$D$11*Dashboard!$D$10*SQRT(Dashboard!$D$12/365)</f>
        <v>-84976.927759217433</v>
      </c>
      <c r="E1570" s="3">
        <f>IF(Dashboard!$I$3,C1570*Dashboard!$E$11*Dashboard!$E$10*SQRT(Dashboard!$D$12/365),0)</f>
        <v>74520.476514896582</v>
      </c>
      <c r="F1570" s="3">
        <f>D1570+IF(Dashboard!$I$3,E1570,0)</f>
        <v>-10456.451244320851</v>
      </c>
      <c r="G1570" s="3">
        <f>IF(Dashboard!$I$4, ('Lookups and Calculations'!$F$9) / (1 - 'Lookups and Calculations'!$F$10), 'Lookups and Calculations'!$F$9)</f>
        <v>1951878.888340465</v>
      </c>
      <c r="H1570" s="12">
        <f t="shared" si="48"/>
        <v>0</v>
      </c>
      <c r="I1570" s="12">
        <f t="shared" si="49"/>
        <v>0</v>
      </c>
      <c r="J1570" s="13">
        <f>(1 - Dashboard!$I$9) * H1570 * Dashboard!$I$8 * 'Lookups and Calculations'!$F$12</f>
        <v>0</v>
      </c>
      <c r="K1570" s="12">
        <f>(1 - Dashboard!$I$11) * I1570 * Dashboard!$I$10 * 'Lookups and Calculations'!$F$12</f>
        <v>0</v>
      </c>
      <c r="L1570" s="12">
        <f>(H1570 - I1570) * Dashboard!$I$13 * (Dashboard!$D$12 / 365) * 'Lookups and Calculations'!$F$12</f>
        <v>0</v>
      </c>
      <c r="M1570" s="3">
        <f>(G1570*2) * Dashboard!$I$13 * (Dashboard!$D$12 / 365) * 'Lookups and Calculations'!$F$12</f>
        <v>1602.0878730267946</v>
      </c>
      <c r="N1570" s="12">
        <f>H1570 * Dashboard!$I$14 * Dashboard!$I$15 * (Dashboard!$D$12 / 365) * 'Lookups and Calculations'!$F$12</f>
        <v>0</v>
      </c>
    </row>
    <row r="1571" spans="1:14" x14ac:dyDescent="0.35">
      <c r="A1571" s="2">
        <v>1570</v>
      </c>
      <c r="B1571" s="11">
        <v>-5.6643906456288348E-2</v>
      </c>
      <c r="C1571" s="11">
        <v>0.4294099000179073</v>
      </c>
      <c r="D1571" s="3">
        <f>B1571*Dashboard!$D$11*Dashboard!$D$10*SQRT(Dashboard!$D$12/365)</f>
        <v>-14063.649160999777</v>
      </c>
      <c r="E1571" s="3">
        <f>IF(Dashboard!$I$3,C1571*Dashboard!$E$11*Dashboard!$E$10*SQRT(Dashboard!$D$12/365),0)</f>
        <v>213229.29712738449</v>
      </c>
      <c r="F1571" s="3">
        <f>D1571+IF(Dashboard!$I$3,E1571,0)</f>
        <v>199165.64796638471</v>
      </c>
      <c r="G1571" s="3">
        <f>IF(Dashboard!$I$4, ('Lookups and Calculations'!$F$9) / (1 - 'Lookups and Calculations'!$F$10), 'Lookups and Calculations'!$F$9)</f>
        <v>1951878.888340465</v>
      </c>
      <c r="H1571" s="12">
        <f t="shared" si="48"/>
        <v>0</v>
      </c>
      <c r="I1571" s="12">
        <f t="shared" si="49"/>
        <v>0</v>
      </c>
      <c r="J1571" s="13">
        <f>(1 - Dashboard!$I$9) * H1571 * Dashboard!$I$8 * 'Lookups and Calculations'!$F$12</f>
        <v>0</v>
      </c>
      <c r="K1571" s="12">
        <f>(1 - Dashboard!$I$11) * I1571 * Dashboard!$I$10 * 'Lookups and Calculations'!$F$12</f>
        <v>0</v>
      </c>
      <c r="L1571" s="12">
        <f>(H1571 - I1571) * Dashboard!$I$13 * (Dashboard!$D$12 / 365) * 'Lookups and Calculations'!$F$12</f>
        <v>0</v>
      </c>
      <c r="M1571" s="3">
        <f>(G1571*2) * Dashboard!$I$13 * (Dashboard!$D$12 / 365) * 'Lookups and Calculations'!$F$12</f>
        <v>1602.0878730267946</v>
      </c>
      <c r="N1571" s="12">
        <f>H1571 * Dashboard!$I$14 * Dashboard!$I$15 * (Dashboard!$D$12 / 365) * 'Lookups and Calculations'!$F$12</f>
        <v>0</v>
      </c>
    </row>
    <row r="1572" spans="1:14" x14ac:dyDescent="0.35">
      <c r="A1572" s="2">
        <v>1571</v>
      </c>
      <c r="B1572" s="11">
        <v>1.7640156499875981</v>
      </c>
      <c r="C1572" s="11">
        <v>-0.17639797116919712</v>
      </c>
      <c r="D1572" s="3">
        <f>B1572*Dashboard!$D$11*Dashboard!$D$10*SQRT(Dashboard!$D$12/365)</f>
        <v>437972.92185494088</v>
      </c>
      <c r="E1572" s="3">
        <f>IF(Dashboard!$I$3,C1572*Dashboard!$E$11*Dashboard!$E$10*SQRT(Dashboard!$D$12/365),0)</f>
        <v>-87592.799806282957</v>
      </c>
      <c r="F1572" s="3">
        <f>D1572+IF(Dashboard!$I$3,E1572,0)</f>
        <v>350380.12204865791</v>
      </c>
      <c r="G1572" s="3">
        <f>IF(Dashboard!$I$4, ('Lookups and Calculations'!$F$9) / (1 - 'Lookups and Calculations'!$F$10), 'Lookups and Calculations'!$F$9)</f>
        <v>1951878.888340465</v>
      </c>
      <c r="H1572" s="12">
        <f t="shared" si="48"/>
        <v>0</v>
      </c>
      <c r="I1572" s="12">
        <f t="shared" si="49"/>
        <v>0</v>
      </c>
      <c r="J1572" s="13">
        <f>(1 - Dashboard!$I$9) * H1572 * Dashboard!$I$8 * 'Lookups and Calculations'!$F$12</f>
        <v>0</v>
      </c>
      <c r="K1572" s="12">
        <f>(1 - Dashboard!$I$11) * I1572 * Dashboard!$I$10 * 'Lookups and Calculations'!$F$12</f>
        <v>0</v>
      </c>
      <c r="L1572" s="12">
        <f>(H1572 - I1572) * Dashboard!$I$13 * (Dashboard!$D$12 / 365) * 'Lookups and Calculations'!$F$12</f>
        <v>0</v>
      </c>
      <c r="M1572" s="3">
        <f>(G1572*2) * Dashboard!$I$13 * (Dashboard!$D$12 / 365) * 'Lookups and Calculations'!$F$12</f>
        <v>1602.0878730267946</v>
      </c>
      <c r="N1572" s="12">
        <f>H1572 * Dashboard!$I$14 * Dashboard!$I$15 * (Dashboard!$D$12 / 365) * 'Lookups and Calculations'!$F$12</f>
        <v>0</v>
      </c>
    </row>
    <row r="1573" spans="1:14" x14ac:dyDescent="0.35">
      <c r="A1573" s="2">
        <v>1572</v>
      </c>
      <c r="B1573" s="11">
        <v>-1.0371692478363308</v>
      </c>
      <c r="C1573" s="11">
        <v>-1.6585471974595691</v>
      </c>
      <c r="D1573" s="3">
        <f>B1573*Dashboard!$D$11*Dashboard!$D$10*SQRT(Dashboard!$D$12/365)</f>
        <v>-257510.21309599082</v>
      </c>
      <c r="E1573" s="3">
        <f>IF(Dashboard!$I$3,C1573*Dashboard!$E$11*Dashboard!$E$10*SQRT(Dashboard!$D$12/365),0)</f>
        <v>-823574.05628549622</v>
      </c>
      <c r="F1573" s="3">
        <f>D1573+IF(Dashboard!$I$3,E1573,0)</f>
        <v>-1081084.269381487</v>
      </c>
      <c r="G1573" s="3">
        <f>IF(Dashboard!$I$4, ('Lookups and Calculations'!$F$9) / (1 - 'Lookups and Calculations'!$F$10), 'Lookups and Calculations'!$F$9)</f>
        <v>1951878.888340465</v>
      </c>
      <c r="H1573" s="12">
        <f t="shared" si="48"/>
        <v>0</v>
      </c>
      <c r="I1573" s="12">
        <f t="shared" si="49"/>
        <v>0</v>
      </c>
      <c r="J1573" s="13">
        <f>(1 - Dashboard!$I$9) * H1573 * Dashboard!$I$8 * 'Lookups and Calculations'!$F$12</f>
        <v>0</v>
      </c>
      <c r="K1573" s="12">
        <f>(1 - Dashboard!$I$11) * I1573 * Dashboard!$I$10 * 'Lookups and Calculations'!$F$12</f>
        <v>0</v>
      </c>
      <c r="L1573" s="12">
        <f>(H1573 - I1573) * Dashboard!$I$13 * (Dashboard!$D$12 / 365) * 'Lookups and Calculations'!$F$12</f>
        <v>0</v>
      </c>
      <c r="M1573" s="3">
        <f>(G1573*2) * Dashboard!$I$13 * (Dashboard!$D$12 / 365) * 'Lookups and Calculations'!$F$12</f>
        <v>1602.0878730267946</v>
      </c>
      <c r="N1573" s="12">
        <f>H1573 * Dashboard!$I$14 * Dashboard!$I$15 * (Dashboard!$D$12 / 365) * 'Lookups and Calculations'!$F$12</f>
        <v>0</v>
      </c>
    </row>
    <row r="1574" spans="1:14" x14ac:dyDescent="0.35">
      <c r="A1574" s="2">
        <v>1573</v>
      </c>
      <c r="B1574" s="11">
        <v>1.1026605088620776</v>
      </c>
      <c r="C1574" s="11">
        <v>0.8986573317587625</v>
      </c>
      <c r="D1574" s="3">
        <f>B1574*Dashboard!$D$11*Dashboard!$D$10*SQRT(Dashboard!$D$12/365)</f>
        <v>273770.49907906167</v>
      </c>
      <c r="E1574" s="3">
        <f>IF(Dashboard!$I$3,C1574*Dashboard!$E$11*Dashboard!$E$10*SQRT(Dashboard!$D$12/365),0)</f>
        <v>446240.45975954621</v>
      </c>
      <c r="F1574" s="3">
        <f>D1574+IF(Dashboard!$I$3,E1574,0)</f>
        <v>720010.95883860788</v>
      </c>
      <c r="G1574" s="3">
        <f>IF(Dashboard!$I$4, ('Lookups and Calculations'!$F$9) / (1 - 'Lookups and Calculations'!$F$10), 'Lookups and Calculations'!$F$9)</f>
        <v>1951878.888340465</v>
      </c>
      <c r="H1574" s="12">
        <f t="shared" si="48"/>
        <v>0</v>
      </c>
      <c r="I1574" s="12">
        <f t="shared" si="49"/>
        <v>0</v>
      </c>
      <c r="J1574" s="13">
        <f>(1 - Dashboard!$I$9) * H1574 * Dashboard!$I$8 * 'Lookups and Calculations'!$F$12</f>
        <v>0</v>
      </c>
      <c r="K1574" s="12">
        <f>(1 - Dashboard!$I$11) * I1574 * Dashboard!$I$10 * 'Lookups and Calculations'!$F$12</f>
        <v>0</v>
      </c>
      <c r="L1574" s="12">
        <f>(H1574 - I1574) * Dashboard!$I$13 * (Dashboard!$D$12 / 365) * 'Lookups and Calculations'!$F$12</f>
        <v>0</v>
      </c>
      <c r="M1574" s="3">
        <f>(G1574*2) * Dashboard!$I$13 * (Dashboard!$D$12 / 365) * 'Lookups and Calculations'!$F$12</f>
        <v>1602.0878730267946</v>
      </c>
      <c r="N1574" s="12">
        <f>H1574 * Dashboard!$I$14 * Dashboard!$I$15 * (Dashboard!$D$12 / 365) * 'Lookups and Calculations'!$F$12</f>
        <v>0</v>
      </c>
    </row>
    <row r="1575" spans="1:14" x14ac:dyDescent="0.35">
      <c r="A1575" s="2">
        <v>1574</v>
      </c>
      <c r="B1575" s="11">
        <v>1.6673921497670652</v>
      </c>
      <c r="C1575" s="11">
        <v>-2.2098395661767904</v>
      </c>
      <c r="D1575" s="3">
        <f>B1575*Dashboard!$D$11*Dashboard!$D$10*SQRT(Dashboard!$D$12/365)</f>
        <v>413983.06852697534</v>
      </c>
      <c r="E1575" s="3">
        <f>IF(Dashboard!$I$3,C1575*Dashboard!$E$11*Dashboard!$E$10*SQRT(Dashboard!$D$12/365),0)</f>
        <v>-1097325.7427006483</v>
      </c>
      <c r="F1575" s="3">
        <f>D1575+IF(Dashboard!$I$3,E1575,0)</f>
        <v>-683342.67417367292</v>
      </c>
      <c r="G1575" s="3">
        <f>IF(Dashboard!$I$4, ('Lookups and Calculations'!$F$9) / (1 - 'Lookups and Calculations'!$F$10), 'Lookups and Calculations'!$F$9)</f>
        <v>1951878.888340465</v>
      </c>
      <c r="H1575" s="12">
        <f t="shared" si="48"/>
        <v>0</v>
      </c>
      <c r="I1575" s="12">
        <f t="shared" si="49"/>
        <v>0</v>
      </c>
      <c r="J1575" s="13">
        <f>(1 - Dashboard!$I$9) * H1575 * Dashboard!$I$8 * 'Lookups and Calculations'!$F$12</f>
        <v>0</v>
      </c>
      <c r="K1575" s="12">
        <f>(1 - Dashboard!$I$11) * I1575 * Dashboard!$I$10 * 'Lookups and Calculations'!$F$12</f>
        <v>0</v>
      </c>
      <c r="L1575" s="12">
        <f>(H1575 - I1575) * Dashboard!$I$13 * (Dashboard!$D$12 / 365) * 'Lookups and Calculations'!$F$12</f>
        <v>0</v>
      </c>
      <c r="M1575" s="3">
        <f>(G1575*2) * Dashboard!$I$13 * (Dashboard!$D$12 / 365) * 'Lookups and Calculations'!$F$12</f>
        <v>1602.0878730267946</v>
      </c>
      <c r="N1575" s="12">
        <f>H1575 * Dashboard!$I$14 * Dashboard!$I$15 * (Dashboard!$D$12 / 365) * 'Lookups and Calculations'!$F$12</f>
        <v>0</v>
      </c>
    </row>
    <row r="1576" spans="1:14" x14ac:dyDescent="0.35">
      <c r="A1576" s="2">
        <v>1575</v>
      </c>
      <c r="B1576" s="11">
        <v>-1.2640530937250822</v>
      </c>
      <c r="C1576" s="11">
        <v>1.662903094892076</v>
      </c>
      <c r="D1576" s="3">
        <f>B1576*Dashboard!$D$11*Dashboard!$D$10*SQRT(Dashboard!$D$12/365)</f>
        <v>-313841.3351618757</v>
      </c>
      <c r="E1576" s="3">
        <f>IF(Dashboard!$I$3,C1576*Dashboard!$E$11*Dashboard!$E$10*SQRT(Dashboard!$D$12/365),0)</f>
        <v>825737.03610467073</v>
      </c>
      <c r="F1576" s="3">
        <f>D1576+IF(Dashboard!$I$3,E1576,0)</f>
        <v>511895.70094279503</v>
      </c>
      <c r="G1576" s="3">
        <f>IF(Dashboard!$I$4, ('Lookups and Calculations'!$F$9) / (1 - 'Lookups and Calculations'!$F$10), 'Lookups and Calculations'!$F$9)</f>
        <v>1951878.888340465</v>
      </c>
      <c r="H1576" s="12">
        <f t="shared" si="48"/>
        <v>0</v>
      </c>
      <c r="I1576" s="12">
        <f t="shared" si="49"/>
        <v>0</v>
      </c>
      <c r="J1576" s="13">
        <f>(1 - Dashboard!$I$9) * H1576 * Dashboard!$I$8 * 'Lookups and Calculations'!$F$12</f>
        <v>0</v>
      </c>
      <c r="K1576" s="12">
        <f>(1 - Dashboard!$I$11) * I1576 * Dashboard!$I$10 * 'Lookups and Calculations'!$F$12</f>
        <v>0</v>
      </c>
      <c r="L1576" s="12">
        <f>(H1576 - I1576) * Dashboard!$I$13 * (Dashboard!$D$12 / 365) * 'Lookups and Calculations'!$F$12</f>
        <v>0</v>
      </c>
      <c r="M1576" s="3">
        <f>(G1576*2) * Dashboard!$I$13 * (Dashboard!$D$12 / 365) * 'Lookups and Calculations'!$F$12</f>
        <v>1602.0878730267946</v>
      </c>
      <c r="N1576" s="12">
        <f>H1576 * Dashboard!$I$14 * Dashboard!$I$15 * (Dashboard!$D$12 / 365) * 'Lookups and Calculations'!$F$12</f>
        <v>0</v>
      </c>
    </row>
    <row r="1577" spans="1:14" x14ac:dyDescent="0.35">
      <c r="A1577" s="2">
        <v>1576</v>
      </c>
      <c r="B1577" s="11">
        <v>-0.70297240066410061</v>
      </c>
      <c r="C1577" s="11">
        <v>-0.51074518683953429</v>
      </c>
      <c r="D1577" s="3">
        <f>B1577*Dashboard!$D$11*Dashboard!$D$10*SQRT(Dashboard!$D$12/365)</f>
        <v>-174535.22949436583</v>
      </c>
      <c r="E1577" s="3">
        <f>IF(Dashboard!$I$3,C1577*Dashboard!$E$11*Dashboard!$E$10*SQRT(Dashboard!$D$12/365),0)</f>
        <v>-253617.43452222916</v>
      </c>
      <c r="F1577" s="3">
        <f>D1577+IF(Dashboard!$I$3,E1577,0)</f>
        <v>-428152.66401659499</v>
      </c>
      <c r="G1577" s="3">
        <f>IF(Dashboard!$I$4, ('Lookups and Calculations'!$F$9) / (1 - 'Lookups and Calculations'!$F$10), 'Lookups and Calculations'!$F$9)</f>
        <v>1951878.888340465</v>
      </c>
      <c r="H1577" s="12">
        <f t="shared" si="48"/>
        <v>0</v>
      </c>
      <c r="I1577" s="12">
        <f t="shared" si="49"/>
        <v>0</v>
      </c>
      <c r="J1577" s="13">
        <f>(1 - Dashboard!$I$9) * H1577 * Dashboard!$I$8 * 'Lookups and Calculations'!$F$12</f>
        <v>0</v>
      </c>
      <c r="K1577" s="12">
        <f>(1 - Dashboard!$I$11) * I1577 * Dashboard!$I$10 * 'Lookups and Calculations'!$F$12</f>
        <v>0</v>
      </c>
      <c r="L1577" s="12">
        <f>(H1577 - I1577) * Dashboard!$I$13 * (Dashboard!$D$12 / 365) * 'Lookups and Calculations'!$F$12</f>
        <v>0</v>
      </c>
      <c r="M1577" s="3">
        <f>(G1577*2) * Dashboard!$I$13 * (Dashboard!$D$12 / 365) * 'Lookups and Calculations'!$F$12</f>
        <v>1602.0878730267946</v>
      </c>
      <c r="N1577" s="12">
        <f>H1577 * Dashboard!$I$14 * Dashboard!$I$15 * (Dashboard!$D$12 / 365) * 'Lookups and Calculations'!$F$12</f>
        <v>0</v>
      </c>
    </row>
    <row r="1578" spans="1:14" x14ac:dyDescent="0.35">
      <c r="A1578" s="2">
        <v>1577</v>
      </c>
      <c r="B1578" s="11">
        <v>-2.4535048684939622</v>
      </c>
      <c r="C1578" s="11">
        <v>-1.0061732307462938</v>
      </c>
      <c r="D1578" s="3">
        <f>B1578*Dashboard!$D$11*Dashboard!$D$10*SQRT(Dashboard!$D$12/365)</f>
        <v>-609160.52306405443</v>
      </c>
      <c r="E1578" s="3">
        <f>IF(Dashboard!$I$3,C1578*Dashboard!$E$11*Dashboard!$E$10*SQRT(Dashboard!$D$12/365),0)</f>
        <v>-499628.93443182117</v>
      </c>
      <c r="F1578" s="3">
        <f>D1578+IF(Dashboard!$I$3,E1578,0)</f>
        <v>-1108789.4574958757</v>
      </c>
      <c r="G1578" s="3">
        <f>IF(Dashboard!$I$4, ('Lookups and Calculations'!$F$9) / (1 - 'Lookups and Calculations'!$F$10), 'Lookups and Calculations'!$F$9)</f>
        <v>1951878.888340465</v>
      </c>
      <c r="H1578" s="12">
        <f t="shared" si="48"/>
        <v>0</v>
      </c>
      <c r="I1578" s="12">
        <f t="shared" si="49"/>
        <v>0</v>
      </c>
      <c r="J1578" s="13">
        <f>(1 - Dashboard!$I$9) * H1578 * Dashboard!$I$8 * 'Lookups and Calculations'!$F$12</f>
        <v>0</v>
      </c>
      <c r="K1578" s="12">
        <f>(1 - Dashboard!$I$11) * I1578 * Dashboard!$I$10 * 'Lookups and Calculations'!$F$12</f>
        <v>0</v>
      </c>
      <c r="L1578" s="12">
        <f>(H1578 - I1578) * Dashboard!$I$13 * (Dashboard!$D$12 / 365) * 'Lookups and Calculations'!$F$12</f>
        <v>0</v>
      </c>
      <c r="M1578" s="3">
        <f>(G1578*2) * Dashboard!$I$13 * (Dashboard!$D$12 / 365) * 'Lookups and Calculations'!$F$12</f>
        <v>1602.0878730267946</v>
      </c>
      <c r="N1578" s="12">
        <f>H1578 * Dashboard!$I$14 * Dashboard!$I$15 * (Dashboard!$D$12 / 365) * 'Lookups and Calculations'!$F$12</f>
        <v>0</v>
      </c>
    </row>
    <row r="1579" spans="1:14" x14ac:dyDescent="0.35">
      <c r="A1579" s="2">
        <v>1578</v>
      </c>
      <c r="B1579" s="11">
        <v>-1.1584934185314284</v>
      </c>
      <c r="C1579" s="11">
        <v>-0.21981653449535649</v>
      </c>
      <c r="D1579" s="3">
        <f>B1579*Dashboard!$D$11*Dashboard!$D$10*SQRT(Dashboard!$D$12/365)</f>
        <v>-287632.79252510931</v>
      </c>
      <c r="E1579" s="3">
        <f>IF(Dashboard!$I$3,C1579*Dashboard!$E$11*Dashboard!$E$10*SQRT(Dashboard!$D$12/365),0)</f>
        <v>-109152.87501631354</v>
      </c>
      <c r="F1579" s="3">
        <f>D1579+IF(Dashboard!$I$3,E1579,0)</f>
        <v>-396785.66754142288</v>
      </c>
      <c r="G1579" s="3">
        <f>IF(Dashboard!$I$4, ('Lookups and Calculations'!$F$9) / (1 - 'Lookups and Calculations'!$F$10), 'Lookups and Calculations'!$F$9)</f>
        <v>1951878.888340465</v>
      </c>
      <c r="H1579" s="12">
        <f t="shared" si="48"/>
        <v>0</v>
      </c>
      <c r="I1579" s="12">
        <f t="shared" si="49"/>
        <v>0</v>
      </c>
      <c r="J1579" s="13">
        <f>(1 - Dashboard!$I$9) * H1579 * Dashboard!$I$8 * 'Lookups and Calculations'!$F$12</f>
        <v>0</v>
      </c>
      <c r="K1579" s="12">
        <f>(1 - Dashboard!$I$11) * I1579 * Dashboard!$I$10 * 'Lookups and Calculations'!$F$12</f>
        <v>0</v>
      </c>
      <c r="L1579" s="12">
        <f>(H1579 - I1579) * Dashboard!$I$13 * (Dashboard!$D$12 / 365) * 'Lookups and Calculations'!$F$12</f>
        <v>0</v>
      </c>
      <c r="M1579" s="3">
        <f>(G1579*2) * Dashboard!$I$13 * (Dashboard!$D$12 / 365) * 'Lookups and Calculations'!$F$12</f>
        <v>1602.0878730267946</v>
      </c>
      <c r="N1579" s="12">
        <f>H1579 * Dashboard!$I$14 * Dashboard!$I$15 * (Dashboard!$D$12 / 365) * 'Lookups and Calculations'!$F$12</f>
        <v>0</v>
      </c>
    </row>
    <row r="1580" spans="1:14" x14ac:dyDescent="0.35">
      <c r="A1580" s="2">
        <v>1579</v>
      </c>
      <c r="B1580" s="11">
        <v>0.43155042485432271</v>
      </c>
      <c r="C1580" s="11">
        <v>-6.6143624892638461E-2</v>
      </c>
      <c r="D1580" s="3">
        <f>B1580*Dashboard!$D$11*Dashboard!$D$10*SQRT(Dashboard!$D$12/365)</f>
        <v>107146.10185148736</v>
      </c>
      <c r="E1580" s="3">
        <f>IF(Dashboard!$I$3,C1580*Dashboard!$E$11*Dashboard!$E$10*SQRT(Dashboard!$D$12/365),0)</f>
        <v>-32844.512072792262</v>
      </c>
      <c r="F1580" s="3">
        <f>D1580+IF(Dashboard!$I$3,E1580,0)</f>
        <v>74301.589778695095</v>
      </c>
      <c r="G1580" s="3">
        <f>IF(Dashboard!$I$4, ('Lookups and Calculations'!$F$9) / (1 - 'Lookups and Calculations'!$F$10), 'Lookups and Calculations'!$F$9)</f>
        <v>1951878.888340465</v>
      </c>
      <c r="H1580" s="12">
        <f t="shared" si="48"/>
        <v>0</v>
      </c>
      <c r="I1580" s="12">
        <f t="shared" si="49"/>
        <v>0</v>
      </c>
      <c r="J1580" s="13">
        <f>(1 - Dashboard!$I$9) * H1580 * Dashboard!$I$8 * 'Lookups and Calculations'!$F$12</f>
        <v>0</v>
      </c>
      <c r="K1580" s="12">
        <f>(1 - Dashboard!$I$11) * I1580 * Dashboard!$I$10 * 'Lookups and Calculations'!$F$12</f>
        <v>0</v>
      </c>
      <c r="L1580" s="12">
        <f>(H1580 - I1580) * Dashboard!$I$13 * (Dashboard!$D$12 / 365) * 'Lookups and Calculations'!$F$12</f>
        <v>0</v>
      </c>
      <c r="M1580" s="3">
        <f>(G1580*2) * Dashboard!$I$13 * (Dashboard!$D$12 / 365) * 'Lookups and Calculations'!$F$12</f>
        <v>1602.0878730267946</v>
      </c>
      <c r="N1580" s="12">
        <f>H1580 * Dashboard!$I$14 * Dashboard!$I$15 * (Dashboard!$D$12 / 365) * 'Lookups and Calculations'!$F$12</f>
        <v>0</v>
      </c>
    </row>
    <row r="1581" spans="1:14" x14ac:dyDescent="0.35">
      <c r="A1581" s="2">
        <v>1580</v>
      </c>
      <c r="B1581" s="11">
        <v>8.9120141895921559E-2</v>
      </c>
      <c r="C1581" s="11">
        <v>-0.40765368263571344</v>
      </c>
      <c r="D1581" s="3">
        <f>B1581*Dashboard!$D$11*Dashboard!$D$10*SQRT(Dashboard!$D$12/365)</f>
        <v>22126.906267842987</v>
      </c>
      <c r="E1581" s="3">
        <f>IF(Dashboard!$I$3,C1581*Dashboard!$E$11*Dashboard!$E$10*SQRT(Dashboard!$D$12/365),0)</f>
        <v>-202425.95295585442</v>
      </c>
      <c r="F1581" s="3">
        <f>D1581+IF(Dashboard!$I$3,E1581,0)</f>
        <v>-180299.04668801144</v>
      </c>
      <c r="G1581" s="3">
        <f>IF(Dashboard!$I$4, ('Lookups and Calculations'!$F$9) / (1 - 'Lookups and Calculations'!$F$10), 'Lookups and Calculations'!$F$9)</f>
        <v>1951878.888340465</v>
      </c>
      <c r="H1581" s="12">
        <f t="shared" si="48"/>
        <v>0</v>
      </c>
      <c r="I1581" s="12">
        <f t="shared" si="49"/>
        <v>0</v>
      </c>
      <c r="J1581" s="13">
        <f>(1 - Dashboard!$I$9) * H1581 * Dashboard!$I$8 * 'Lookups and Calculations'!$F$12</f>
        <v>0</v>
      </c>
      <c r="K1581" s="12">
        <f>(1 - Dashboard!$I$11) * I1581 * Dashboard!$I$10 * 'Lookups and Calculations'!$F$12</f>
        <v>0</v>
      </c>
      <c r="L1581" s="12">
        <f>(H1581 - I1581) * Dashboard!$I$13 * (Dashboard!$D$12 / 365) * 'Lookups and Calculations'!$F$12</f>
        <v>0</v>
      </c>
      <c r="M1581" s="3">
        <f>(G1581*2) * Dashboard!$I$13 * (Dashboard!$D$12 / 365) * 'Lookups and Calculations'!$F$12</f>
        <v>1602.0878730267946</v>
      </c>
      <c r="N1581" s="12">
        <f>H1581 * Dashboard!$I$14 * Dashboard!$I$15 * (Dashboard!$D$12 / 365) * 'Lookups and Calculations'!$F$12</f>
        <v>0</v>
      </c>
    </row>
    <row r="1582" spans="1:14" x14ac:dyDescent="0.35">
      <c r="A1582" s="2">
        <v>1581</v>
      </c>
      <c r="B1582" s="11">
        <v>0.34471435021220603</v>
      </c>
      <c r="C1582" s="11">
        <v>0.144740112877461</v>
      </c>
      <c r="D1582" s="3">
        <f>B1582*Dashboard!$D$11*Dashboard!$D$10*SQRT(Dashboard!$D$12/365)</f>
        <v>85586.287836408184</v>
      </c>
      <c r="E1582" s="3">
        <f>IF(Dashboard!$I$3,C1582*Dashboard!$E$11*Dashboard!$E$10*SQRT(Dashboard!$D$12/365),0)</f>
        <v>71872.661840614892</v>
      </c>
      <c r="F1582" s="3">
        <f>D1582+IF(Dashboard!$I$3,E1582,0)</f>
        <v>157458.94967702308</v>
      </c>
      <c r="G1582" s="3">
        <f>IF(Dashboard!$I$4, ('Lookups and Calculations'!$F$9) / (1 - 'Lookups and Calculations'!$F$10), 'Lookups and Calculations'!$F$9)</f>
        <v>1951878.888340465</v>
      </c>
      <c r="H1582" s="12">
        <f t="shared" si="48"/>
        <v>0</v>
      </c>
      <c r="I1582" s="12">
        <f t="shared" si="49"/>
        <v>0</v>
      </c>
      <c r="J1582" s="13">
        <f>(1 - Dashboard!$I$9) * H1582 * Dashboard!$I$8 * 'Lookups and Calculations'!$F$12</f>
        <v>0</v>
      </c>
      <c r="K1582" s="12">
        <f>(1 - Dashboard!$I$11) * I1582 * Dashboard!$I$10 * 'Lookups and Calculations'!$F$12</f>
        <v>0</v>
      </c>
      <c r="L1582" s="12">
        <f>(H1582 - I1582) * Dashboard!$I$13 * (Dashboard!$D$12 / 365) * 'Lookups and Calculations'!$F$12</f>
        <v>0</v>
      </c>
      <c r="M1582" s="3">
        <f>(G1582*2) * Dashboard!$I$13 * (Dashboard!$D$12 / 365) * 'Lookups and Calculations'!$F$12</f>
        <v>1602.0878730267946</v>
      </c>
      <c r="N1582" s="12">
        <f>H1582 * Dashboard!$I$14 * Dashboard!$I$15 * (Dashboard!$D$12 / 365) * 'Lookups and Calculations'!$F$12</f>
        <v>0</v>
      </c>
    </row>
    <row r="1583" spans="1:14" x14ac:dyDescent="0.35">
      <c r="A1583" s="2">
        <v>1582</v>
      </c>
      <c r="B1583" s="11">
        <v>0.17925082181541957</v>
      </c>
      <c r="C1583" s="11">
        <v>0.31293485215608408</v>
      </c>
      <c r="D1583" s="3">
        <f>B1583*Dashboard!$D$11*Dashboard!$D$10*SQRT(Dashboard!$D$12/365)</f>
        <v>44504.710701376505</v>
      </c>
      <c r="E1583" s="3">
        <f>IF(Dashboard!$I$3,C1583*Dashboard!$E$11*Dashboard!$E$10*SQRT(Dashboard!$D$12/365),0)</f>
        <v>155392.03583597197</v>
      </c>
      <c r="F1583" s="3">
        <f>D1583+IF(Dashboard!$I$3,E1583,0)</f>
        <v>199896.74653734849</v>
      </c>
      <c r="G1583" s="3">
        <f>IF(Dashboard!$I$4, ('Lookups and Calculations'!$F$9) / (1 - 'Lookups and Calculations'!$F$10), 'Lookups and Calculations'!$F$9)</f>
        <v>1951878.888340465</v>
      </c>
      <c r="H1583" s="12">
        <f t="shared" si="48"/>
        <v>0</v>
      </c>
      <c r="I1583" s="12">
        <f t="shared" si="49"/>
        <v>0</v>
      </c>
      <c r="J1583" s="13">
        <f>(1 - Dashboard!$I$9) * H1583 * Dashboard!$I$8 * 'Lookups and Calculations'!$F$12</f>
        <v>0</v>
      </c>
      <c r="K1583" s="12">
        <f>(1 - Dashboard!$I$11) * I1583 * Dashboard!$I$10 * 'Lookups and Calculations'!$F$12</f>
        <v>0</v>
      </c>
      <c r="L1583" s="12">
        <f>(H1583 - I1583) * Dashboard!$I$13 * (Dashboard!$D$12 / 365) * 'Lookups and Calculations'!$F$12</f>
        <v>0</v>
      </c>
      <c r="M1583" s="3">
        <f>(G1583*2) * Dashboard!$I$13 * (Dashboard!$D$12 / 365) * 'Lookups and Calculations'!$F$12</f>
        <v>1602.0878730267946</v>
      </c>
      <c r="N1583" s="12">
        <f>H1583 * Dashboard!$I$14 * Dashboard!$I$15 * (Dashboard!$D$12 / 365) * 'Lookups and Calculations'!$F$12</f>
        <v>0</v>
      </c>
    </row>
    <row r="1584" spans="1:14" x14ac:dyDescent="0.35">
      <c r="A1584" s="2">
        <v>1583</v>
      </c>
      <c r="B1584" s="11">
        <v>1.1641295045438425</v>
      </c>
      <c r="C1584" s="11">
        <v>0.91571061316435276</v>
      </c>
      <c r="D1584" s="3">
        <f>B1584*Dashboard!$D$11*Dashboard!$D$10*SQRT(Dashboard!$D$12/365)</f>
        <v>289032.12991687231</v>
      </c>
      <c r="E1584" s="3">
        <f>IF(Dashboard!$I$3,C1584*Dashboard!$E$11*Dashboard!$E$10*SQRT(Dashboard!$D$12/365),0)</f>
        <v>454708.497426302</v>
      </c>
      <c r="F1584" s="3">
        <f>D1584+IF(Dashboard!$I$3,E1584,0)</f>
        <v>743740.6273431743</v>
      </c>
      <c r="G1584" s="3">
        <f>IF(Dashboard!$I$4, ('Lookups and Calculations'!$F$9) / (1 - 'Lookups and Calculations'!$F$10), 'Lookups and Calculations'!$F$9)</f>
        <v>1951878.888340465</v>
      </c>
      <c r="H1584" s="12">
        <f t="shared" si="48"/>
        <v>0</v>
      </c>
      <c r="I1584" s="12">
        <f t="shared" si="49"/>
        <v>0</v>
      </c>
      <c r="J1584" s="13">
        <f>(1 - Dashboard!$I$9) * H1584 * Dashboard!$I$8 * 'Lookups and Calculations'!$F$12</f>
        <v>0</v>
      </c>
      <c r="K1584" s="12">
        <f>(1 - Dashboard!$I$11) * I1584 * Dashboard!$I$10 * 'Lookups and Calculations'!$F$12</f>
        <v>0</v>
      </c>
      <c r="L1584" s="12">
        <f>(H1584 - I1584) * Dashboard!$I$13 * (Dashboard!$D$12 / 365) * 'Lookups and Calculations'!$F$12</f>
        <v>0</v>
      </c>
      <c r="M1584" s="3">
        <f>(G1584*2) * Dashboard!$I$13 * (Dashboard!$D$12 / 365) * 'Lookups and Calculations'!$F$12</f>
        <v>1602.0878730267946</v>
      </c>
      <c r="N1584" s="12">
        <f>H1584 * Dashboard!$I$14 * Dashboard!$I$15 * (Dashboard!$D$12 / 365) * 'Lookups and Calculations'!$F$12</f>
        <v>0</v>
      </c>
    </row>
    <row r="1585" spans="1:14" x14ac:dyDescent="0.35">
      <c r="A1585" s="2">
        <v>1584</v>
      </c>
      <c r="B1585" s="11">
        <v>-1.5622179178259166</v>
      </c>
      <c r="C1585" s="11">
        <v>0.20692169322065559</v>
      </c>
      <c r="D1585" s="3">
        <f>B1585*Dashboard!$D$11*Dashboard!$D$10*SQRT(Dashboard!$D$12/365)</f>
        <v>-387870.22442185757</v>
      </c>
      <c r="E1585" s="3">
        <f>IF(Dashboard!$I$3,C1585*Dashboard!$E$11*Dashboard!$E$10*SQRT(Dashboard!$D$12/365),0)</f>
        <v>102749.76707339236</v>
      </c>
      <c r="F1585" s="3">
        <f>D1585+IF(Dashboard!$I$3,E1585,0)</f>
        <v>-285120.45734846522</v>
      </c>
      <c r="G1585" s="3">
        <f>IF(Dashboard!$I$4, ('Lookups and Calculations'!$F$9) / (1 - 'Lookups and Calculations'!$F$10), 'Lookups and Calculations'!$F$9)</f>
        <v>1951878.888340465</v>
      </c>
      <c r="H1585" s="12">
        <f t="shared" si="48"/>
        <v>0</v>
      </c>
      <c r="I1585" s="12">
        <f t="shared" si="49"/>
        <v>0</v>
      </c>
      <c r="J1585" s="13">
        <f>(1 - Dashboard!$I$9) * H1585 * Dashboard!$I$8 * 'Lookups and Calculations'!$F$12</f>
        <v>0</v>
      </c>
      <c r="K1585" s="12">
        <f>(1 - Dashboard!$I$11) * I1585 * Dashboard!$I$10 * 'Lookups and Calculations'!$F$12</f>
        <v>0</v>
      </c>
      <c r="L1585" s="12">
        <f>(H1585 - I1585) * Dashboard!$I$13 * (Dashboard!$D$12 / 365) * 'Lookups and Calculations'!$F$12</f>
        <v>0</v>
      </c>
      <c r="M1585" s="3">
        <f>(G1585*2) * Dashboard!$I$13 * (Dashboard!$D$12 / 365) * 'Lookups and Calculations'!$F$12</f>
        <v>1602.0878730267946</v>
      </c>
      <c r="N1585" s="12">
        <f>H1585 * Dashboard!$I$14 * Dashboard!$I$15 * (Dashboard!$D$12 / 365) * 'Lookups and Calculations'!$F$12</f>
        <v>0</v>
      </c>
    </row>
    <row r="1586" spans="1:14" x14ac:dyDescent="0.35">
      <c r="A1586" s="2">
        <v>1585</v>
      </c>
      <c r="B1586" s="11">
        <v>2.0778499274594626</v>
      </c>
      <c r="C1586" s="11">
        <v>0.90769177634309883</v>
      </c>
      <c r="D1586" s="3">
        <f>B1586*Dashboard!$D$11*Dashboard!$D$10*SQRT(Dashboard!$D$12/365)</f>
        <v>515892.25067923625</v>
      </c>
      <c r="E1586" s="3">
        <f>IF(Dashboard!$I$3,C1586*Dashboard!$E$11*Dashboard!$E$10*SQRT(Dashboard!$D$12/365),0)</f>
        <v>450726.6354824953</v>
      </c>
      <c r="F1586" s="3">
        <f>D1586+IF(Dashboard!$I$3,E1586,0)</f>
        <v>966618.88616173156</v>
      </c>
      <c r="G1586" s="3">
        <f>IF(Dashboard!$I$4, ('Lookups and Calculations'!$F$9) / (1 - 'Lookups and Calculations'!$F$10), 'Lookups and Calculations'!$F$9)</f>
        <v>1951878.888340465</v>
      </c>
      <c r="H1586" s="12">
        <f t="shared" si="48"/>
        <v>0</v>
      </c>
      <c r="I1586" s="12">
        <f t="shared" si="49"/>
        <v>0</v>
      </c>
      <c r="J1586" s="13">
        <f>(1 - Dashboard!$I$9) * H1586 * Dashboard!$I$8 * 'Lookups and Calculations'!$F$12</f>
        <v>0</v>
      </c>
      <c r="K1586" s="12">
        <f>(1 - Dashboard!$I$11) * I1586 * Dashboard!$I$10 * 'Lookups and Calculations'!$F$12</f>
        <v>0</v>
      </c>
      <c r="L1586" s="12">
        <f>(H1586 - I1586) * Dashboard!$I$13 * (Dashboard!$D$12 / 365) * 'Lookups and Calculations'!$F$12</f>
        <v>0</v>
      </c>
      <c r="M1586" s="3">
        <f>(G1586*2) * Dashboard!$I$13 * (Dashboard!$D$12 / 365) * 'Lookups and Calculations'!$F$12</f>
        <v>1602.0878730267946</v>
      </c>
      <c r="N1586" s="12">
        <f>H1586 * Dashboard!$I$14 * Dashboard!$I$15 * (Dashboard!$D$12 / 365) * 'Lookups and Calculations'!$F$12</f>
        <v>0</v>
      </c>
    </row>
    <row r="1587" spans="1:14" x14ac:dyDescent="0.35">
      <c r="A1587" s="2">
        <v>1586</v>
      </c>
      <c r="B1587" s="11">
        <v>-0.27445384143648777</v>
      </c>
      <c r="C1587" s="11">
        <v>1.055788749786156</v>
      </c>
      <c r="D1587" s="3">
        <f>B1587*Dashboard!$D$11*Dashboard!$D$10*SQRT(Dashboard!$D$12/365)</f>
        <v>-68141.884596713353</v>
      </c>
      <c r="E1587" s="3">
        <f>IF(Dashboard!$I$3,C1587*Dashboard!$E$11*Dashboard!$E$10*SQRT(Dashboard!$D$12/365),0)</f>
        <v>524266.19186589291</v>
      </c>
      <c r="F1587" s="3">
        <f>D1587+IF(Dashboard!$I$3,E1587,0)</f>
        <v>456124.30726917955</v>
      </c>
      <c r="G1587" s="3">
        <f>IF(Dashboard!$I$4, ('Lookups and Calculations'!$F$9) / (1 - 'Lookups and Calculations'!$F$10), 'Lookups and Calculations'!$F$9)</f>
        <v>1951878.888340465</v>
      </c>
      <c r="H1587" s="12">
        <f t="shared" si="48"/>
        <v>0</v>
      </c>
      <c r="I1587" s="12">
        <f t="shared" si="49"/>
        <v>0</v>
      </c>
      <c r="J1587" s="13">
        <f>(1 - Dashboard!$I$9) * H1587 * Dashboard!$I$8 * 'Lookups and Calculations'!$F$12</f>
        <v>0</v>
      </c>
      <c r="K1587" s="12">
        <f>(1 - Dashboard!$I$11) * I1587 * Dashboard!$I$10 * 'Lookups and Calculations'!$F$12</f>
        <v>0</v>
      </c>
      <c r="L1587" s="12">
        <f>(H1587 - I1587) * Dashboard!$I$13 * (Dashboard!$D$12 / 365) * 'Lookups and Calculations'!$F$12</f>
        <v>0</v>
      </c>
      <c r="M1587" s="3">
        <f>(G1587*2) * Dashboard!$I$13 * (Dashboard!$D$12 / 365) * 'Lookups and Calculations'!$F$12</f>
        <v>1602.0878730267946</v>
      </c>
      <c r="N1587" s="12">
        <f>H1587 * Dashboard!$I$14 * Dashboard!$I$15 * (Dashboard!$D$12 / 365) * 'Lookups and Calculations'!$F$12</f>
        <v>0</v>
      </c>
    </row>
    <row r="1588" spans="1:14" x14ac:dyDescent="0.35">
      <c r="A1588" s="2">
        <v>1587</v>
      </c>
      <c r="B1588" s="11">
        <v>0.25690290506751817</v>
      </c>
      <c r="C1588" s="11">
        <v>1.2483188851464002</v>
      </c>
      <c r="D1588" s="3">
        <f>B1588*Dashboard!$D$11*Dashboard!$D$10*SQRT(Dashboard!$D$12/365)</f>
        <v>63784.307109879941</v>
      </c>
      <c r="E1588" s="3">
        <f>IF(Dashboard!$I$3,C1588*Dashboard!$E$11*Dashboard!$E$10*SQRT(Dashboard!$D$12/365),0)</f>
        <v>619869.63612042228</v>
      </c>
      <c r="F1588" s="3">
        <f>D1588+IF(Dashboard!$I$3,E1588,0)</f>
        <v>683653.94323030219</v>
      </c>
      <c r="G1588" s="3">
        <f>IF(Dashboard!$I$4, ('Lookups and Calculations'!$F$9) / (1 - 'Lookups and Calculations'!$F$10), 'Lookups and Calculations'!$F$9)</f>
        <v>1951878.888340465</v>
      </c>
      <c r="H1588" s="12">
        <f t="shared" si="48"/>
        <v>0</v>
      </c>
      <c r="I1588" s="12">
        <f t="shared" si="49"/>
        <v>0</v>
      </c>
      <c r="J1588" s="13">
        <f>(1 - Dashboard!$I$9) * H1588 * Dashboard!$I$8 * 'Lookups and Calculations'!$F$12</f>
        <v>0</v>
      </c>
      <c r="K1588" s="12">
        <f>(1 - Dashboard!$I$11) * I1588 * Dashboard!$I$10 * 'Lookups and Calculations'!$F$12</f>
        <v>0</v>
      </c>
      <c r="L1588" s="12">
        <f>(H1588 - I1588) * Dashboard!$I$13 * (Dashboard!$D$12 / 365) * 'Lookups and Calculations'!$F$12</f>
        <v>0</v>
      </c>
      <c r="M1588" s="3">
        <f>(G1588*2) * Dashboard!$I$13 * (Dashboard!$D$12 / 365) * 'Lookups and Calculations'!$F$12</f>
        <v>1602.0878730267946</v>
      </c>
      <c r="N1588" s="12">
        <f>H1588 * Dashboard!$I$14 * Dashboard!$I$15 * (Dashboard!$D$12 / 365) * 'Lookups and Calculations'!$F$12</f>
        <v>0</v>
      </c>
    </row>
    <row r="1589" spans="1:14" x14ac:dyDescent="0.35">
      <c r="A1589" s="2">
        <v>1588</v>
      </c>
      <c r="B1589" s="11">
        <v>0.26209271292245362</v>
      </c>
      <c r="C1589" s="11">
        <v>-1.0327750654559802</v>
      </c>
      <c r="D1589" s="3">
        <f>B1589*Dashboard!$D$11*Dashboard!$D$10*SQRT(Dashboard!$D$12/365)</f>
        <v>65072.841772317763</v>
      </c>
      <c r="E1589" s="3">
        <f>IF(Dashboard!$I$3,C1589*Dashboard!$E$11*Dashboard!$E$10*SQRT(Dashboard!$D$12/365),0)</f>
        <v>-512838.43546383915</v>
      </c>
      <c r="F1589" s="3">
        <f>D1589+IF(Dashboard!$I$3,E1589,0)</f>
        <v>-447765.59369152138</v>
      </c>
      <c r="G1589" s="3">
        <f>IF(Dashboard!$I$4, ('Lookups and Calculations'!$F$9) / (1 - 'Lookups and Calculations'!$F$10), 'Lookups and Calculations'!$F$9)</f>
        <v>1951878.888340465</v>
      </c>
      <c r="H1589" s="12">
        <f t="shared" si="48"/>
        <v>0</v>
      </c>
      <c r="I1589" s="12">
        <f t="shared" si="49"/>
        <v>0</v>
      </c>
      <c r="J1589" s="13">
        <f>(1 - Dashboard!$I$9) * H1589 * Dashboard!$I$8 * 'Lookups and Calculations'!$F$12</f>
        <v>0</v>
      </c>
      <c r="K1589" s="12">
        <f>(1 - Dashboard!$I$11) * I1589 * Dashboard!$I$10 * 'Lookups and Calculations'!$F$12</f>
        <v>0</v>
      </c>
      <c r="L1589" s="12">
        <f>(H1589 - I1589) * Dashboard!$I$13 * (Dashboard!$D$12 / 365) * 'Lookups and Calculations'!$F$12</f>
        <v>0</v>
      </c>
      <c r="M1589" s="3">
        <f>(G1589*2) * Dashboard!$I$13 * (Dashboard!$D$12 / 365) * 'Lookups and Calculations'!$F$12</f>
        <v>1602.0878730267946</v>
      </c>
      <c r="N1589" s="12">
        <f>H1589 * Dashboard!$I$14 * Dashboard!$I$15 * (Dashboard!$D$12 / 365) * 'Lookups and Calculations'!$F$12</f>
        <v>0</v>
      </c>
    </row>
    <row r="1590" spans="1:14" x14ac:dyDescent="0.35">
      <c r="A1590" s="2">
        <v>1589</v>
      </c>
      <c r="B1590" s="11">
        <v>-0.95619186268016043</v>
      </c>
      <c r="C1590" s="11">
        <v>-1.4918203766610529</v>
      </c>
      <c r="D1590" s="3">
        <f>B1590*Dashboard!$D$11*Dashboard!$D$10*SQRT(Dashboard!$D$12/365)</f>
        <v>-237405.00485633028</v>
      </c>
      <c r="E1590" s="3">
        <f>IF(Dashboard!$I$3,C1590*Dashboard!$E$11*Dashboard!$E$10*SQRT(Dashboard!$D$12/365),0)</f>
        <v>-740783.59707701392</v>
      </c>
      <c r="F1590" s="3">
        <f>D1590+IF(Dashboard!$I$3,E1590,0)</f>
        <v>-978188.60193334427</v>
      </c>
      <c r="G1590" s="3">
        <f>IF(Dashboard!$I$4, ('Lookups and Calculations'!$F$9) / (1 - 'Lookups and Calculations'!$F$10), 'Lookups and Calculations'!$F$9)</f>
        <v>1951878.888340465</v>
      </c>
      <c r="H1590" s="12">
        <f t="shared" si="48"/>
        <v>0</v>
      </c>
      <c r="I1590" s="12">
        <f t="shared" si="49"/>
        <v>0</v>
      </c>
      <c r="J1590" s="13">
        <f>(1 - Dashboard!$I$9) * H1590 * Dashboard!$I$8 * 'Lookups and Calculations'!$F$12</f>
        <v>0</v>
      </c>
      <c r="K1590" s="12">
        <f>(1 - Dashboard!$I$11) * I1590 * Dashboard!$I$10 * 'Lookups and Calculations'!$F$12</f>
        <v>0</v>
      </c>
      <c r="L1590" s="12">
        <f>(H1590 - I1590) * Dashboard!$I$13 * (Dashboard!$D$12 / 365) * 'Lookups and Calculations'!$F$12</f>
        <v>0</v>
      </c>
      <c r="M1590" s="3">
        <f>(G1590*2) * Dashboard!$I$13 * (Dashboard!$D$12 / 365) * 'Lookups and Calculations'!$F$12</f>
        <v>1602.0878730267946</v>
      </c>
      <c r="N1590" s="12">
        <f>H1590 * Dashboard!$I$14 * Dashboard!$I$15 * (Dashboard!$D$12 / 365) * 'Lookups and Calculations'!$F$12</f>
        <v>0</v>
      </c>
    </row>
    <row r="1591" spans="1:14" x14ac:dyDescent="0.35">
      <c r="A1591" s="2">
        <v>1590</v>
      </c>
      <c r="B1591" s="11">
        <v>0.51683039802835851</v>
      </c>
      <c r="C1591" s="11">
        <v>-0.60540209191357752</v>
      </c>
      <c r="D1591" s="3">
        <f>B1591*Dashboard!$D$11*Dashboard!$D$10*SQRT(Dashboard!$D$12/365)</f>
        <v>128319.56424509255</v>
      </c>
      <c r="E1591" s="3">
        <f>IF(Dashboard!$I$3,C1591*Dashboard!$E$11*Dashboard!$E$10*SQRT(Dashboard!$D$12/365),0)</f>
        <v>-300620.60174392129</v>
      </c>
      <c r="F1591" s="3">
        <f>D1591+IF(Dashboard!$I$3,E1591,0)</f>
        <v>-172301.03749882872</v>
      </c>
      <c r="G1591" s="3">
        <f>IF(Dashboard!$I$4, ('Lookups and Calculations'!$F$9) / (1 - 'Lookups and Calculations'!$F$10), 'Lookups and Calculations'!$F$9)</f>
        <v>1951878.888340465</v>
      </c>
      <c r="H1591" s="12">
        <f t="shared" si="48"/>
        <v>0</v>
      </c>
      <c r="I1591" s="12">
        <f t="shared" si="49"/>
        <v>0</v>
      </c>
      <c r="J1591" s="13">
        <f>(1 - Dashboard!$I$9) * H1591 * Dashboard!$I$8 * 'Lookups and Calculations'!$F$12</f>
        <v>0</v>
      </c>
      <c r="K1591" s="12">
        <f>(1 - Dashboard!$I$11) * I1591 * Dashboard!$I$10 * 'Lookups and Calculations'!$F$12</f>
        <v>0</v>
      </c>
      <c r="L1591" s="12">
        <f>(H1591 - I1591) * Dashboard!$I$13 * (Dashboard!$D$12 / 365) * 'Lookups and Calculations'!$F$12</f>
        <v>0</v>
      </c>
      <c r="M1591" s="3">
        <f>(G1591*2) * Dashboard!$I$13 * (Dashboard!$D$12 / 365) * 'Lookups and Calculations'!$F$12</f>
        <v>1602.0878730267946</v>
      </c>
      <c r="N1591" s="12">
        <f>H1591 * Dashboard!$I$14 * Dashboard!$I$15 * (Dashboard!$D$12 / 365) * 'Lookups and Calculations'!$F$12</f>
        <v>0</v>
      </c>
    </row>
    <row r="1592" spans="1:14" x14ac:dyDescent="0.35">
      <c r="A1592" s="2">
        <v>1591</v>
      </c>
      <c r="B1592" s="11">
        <v>1.0109936534979673</v>
      </c>
      <c r="C1592" s="11">
        <v>-0.92899682856900623</v>
      </c>
      <c r="D1592" s="3">
        <f>B1592*Dashboard!$D$11*Dashboard!$D$10*SQRT(Dashboard!$D$12/365)</f>
        <v>251011.2902923619</v>
      </c>
      <c r="E1592" s="3">
        <f>IF(Dashboard!$I$3,C1592*Dashboard!$E$11*Dashboard!$E$10*SQRT(Dashboard!$D$12/365),0)</f>
        <v>-461305.94748998049</v>
      </c>
      <c r="F1592" s="3">
        <f>D1592+IF(Dashboard!$I$3,E1592,0)</f>
        <v>-210294.6571976186</v>
      </c>
      <c r="G1592" s="3">
        <f>IF(Dashboard!$I$4, ('Lookups and Calculations'!$F$9) / (1 - 'Lookups and Calculations'!$F$10), 'Lookups and Calculations'!$F$9)</f>
        <v>1951878.888340465</v>
      </c>
      <c r="H1592" s="12">
        <f t="shared" si="48"/>
        <v>0</v>
      </c>
      <c r="I1592" s="12">
        <f t="shared" si="49"/>
        <v>0</v>
      </c>
      <c r="J1592" s="13">
        <f>(1 - Dashboard!$I$9) * H1592 * Dashboard!$I$8 * 'Lookups and Calculations'!$F$12</f>
        <v>0</v>
      </c>
      <c r="K1592" s="12">
        <f>(1 - Dashboard!$I$11) * I1592 * Dashboard!$I$10 * 'Lookups and Calculations'!$F$12</f>
        <v>0</v>
      </c>
      <c r="L1592" s="12">
        <f>(H1592 - I1592) * Dashboard!$I$13 * (Dashboard!$D$12 / 365) * 'Lookups and Calculations'!$F$12</f>
        <v>0</v>
      </c>
      <c r="M1592" s="3">
        <f>(G1592*2) * Dashboard!$I$13 * (Dashboard!$D$12 / 365) * 'Lookups and Calculations'!$F$12</f>
        <v>1602.0878730267946</v>
      </c>
      <c r="N1592" s="12">
        <f>H1592 * Dashboard!$I$14 * Dashboard!$I$15 * (Dashboard!$D$12 / 365) * 'Lookups and Calculations'!$F$12</f>
        <v>0</v>
      </c>
    </row>
    <row r="1593" spans="1:14" x14ac:dyDescent="0.35">
      <c r="A1593" s="2">
        <v>1592</v>
      </c>
      <c r="B1593" s="11">
        <v>-0.75406281342090697</v>
      </c>
      <c r="C1593" s="11">
        <v>-0.31324428244687647</v>
      </c>
      <c r="D1593" s="3">
        <f>B1593*Dashboard!$D$11*Dashboard!$D$10*SQRT(Dashboard!$D$12/365)</f>
        <v>-187220.04742896339</v>
      </c>
      <c r="E1593" s="3">
        <f>IF(Dashboard!$I$3,C1593*Dashboard!$E$11*Dashboard!$E$10*SQRT(Dashboard!$D$12/365),0)</f>
        <v>-155545.68763443499</v>
      </c>
      <c r="F1593" s="3">
        <f>D1593+IF(Dashboard!$I$3,E1593,0)</f>
        <v>-342765.73506339837</v>
      </c>
      <c r="G1593" s="3">
        <f>IF(Dashboard!$I$4, ('Lookups and Calculations'!$F$9) / (1 - 'Lookups and Calculations'!$F$10), 'Lookups and Calculations'!$F$9)</f>
        <v>1951878.888340465</v>
      </c>
      <c r="H1593" s="12">
        <f t="shared" si="48"/>
        <v>0</v>
      </c>
      <c r="I1593" s="12">
        <f t="shared" si="49"/>
        <v>0</v>
      </c>
      <c r="J1593" s="13">
        <f>(1 - Dashboard!$I$9) * H1593 * Dashboard!$I$8 * 'Lookups and Calculations'!$F$12</f>
        <v>0</v>
      </c>
      <c r="K1593" s="12">
        <f>(1 - Dashboard!$I$11) * I1593 * Dashboard!$I$10 * 'Lookups and Calculations'!$F$12</f>
        <v>0</v>
      </c>
      <c r="L1593" s="12">
        <f>(H1593 - I1593) * Dashboard!$I$13 * (Dashboard!$D$12 / 365) * 'Lookups and Calculations'!$F$12</f>
        <v>0</v>
      </c>
      <c r="M1593" s="3">
        <f>(G1593*2) * Dashboard!$I$13 * (Dashboard!$D$12 / 365) * 'Lookups and Calculations'!$F$12</f>
        <v>1602.0878730267946</v>
      </c>
      <c r="N1593" s="12">
        <f>H1593 * Dashboard!$I$14 * Dashboard!$I$15 * (Dashboard!$D$12 / 365) * 'Lookups and Calculations'!$F$12</f>
        <v>0</v>
      </c>
    </row>
    <row r="1594" spans="1:14" x14ac:dyDescent="0.35">
      <c r="A1594" s="2">
        <v>1593</v>
      </c>
      <c r="B1594" s="11">
        <v>0.5652652891972868</v>
      </c>
      <c r="C1594" s="11">
        <v>-0.62879238315226049</v>
      </c>
      <c r="D1594" s="3">
        <f>B1594*Dashboard!$D$11*Dashboard!$D$10*SQRT(Dashboard!$D$12/365)</f>
        <v>140345.06458865851</v>
      </c>
      <c r="E1594" s="3">
        <f>IF(Dashboard!$I$3,C1594*Dashboard!$E$11*Dashboard!$E$10*SQRT(Dashboard!$D$12/365),0)</f>
        <v>-312235.36740307632</v>
      </c>
      <c r="F1594" s="3">
        <f>D1594+IF(Dashboard!$I$3,E1594,0)</f>
        <v>-171890.30281441781</v>
      </c>
      <c r="G1594" s="3">
        <f>IF(Dashboard!$I$4, ('Lookups and Calculations'!$F$9) / (1 - 'Lookups and Calculations'!$F$10), 'Lookups and Calculations'!$F$9)</f>
        <v>1951878.888340465</v>
      </c>
      <c r="H1594" s="12">
        <f t="shared" si="48"/>
        <v>0</v>
      </c>
      <c r="I1594" s="12">
        <f t="shared" si="49"/>
        <v>0</v>
      </c>
      <c r="J1594" s="13">
        <f>(1 - Dashboard!$I$9) * H1594 * Dashboard!$I$8 * 'Lookups and Calculations'!$F$12</f>
        <v>0</v>
      </c>
      <c r="K1594" s="12">
        <f>(1 - Dashboard!$I$11) * I1594 * Dashboard!$I$10 * 'Lookups and Calculations'!$F$12</f>
        <v>0</v>
      </c>
      <c r="L1594" s="12">
        <f>(H1594 - I1594) * Dashboard!$I$13 * (Dashboard!$D$12 / 365) * 'Lookups and Calculations'!$F$12</f>
        <v>0</v>
      </c>
      <c r="M1594" s="3">
        <f>(G1594*2) * Dashboard!$I$13 * (Dashboard!$D$12 / 365) * 'Lookups and Calculations'!$F$12</f>
        <v>1602.0878730267946</v>
      </c>
      <c r="N1594" s="12">
        <f>H1594 * Dashboard!$I$14 * Dashboard!$I$15 * (Dashboard!$D$12 / 365) * 'Lookups and Calculations'!$F$12</f>
        <v>0</v>
      </c>
    </row>
    <row r="1595" spans="1:14" x14ac:dyDescent="0.35">
      <c r="A1595" s="2">
        <v>1594</v>
      </c>
      <c r="B1595" s="11">
        <v>-1.2000735820128527</v>
      </c>
      <c r="C1595" s="11">
        <v>-1.3848052051441103E-2</v>
      </c>
      <c r="D1595" s="3">
        <f>B1595*Dashboard!$D$11*Dashboard!$D$10*SQRT(Dashboard!$D$12/365)</f>
        <v>-297956.38896899211</v>
      </c>
      <c r="E1595" s="3">
        <f>IF(Dashboard!$I$3,C1595*Dashboard!$E$11*Dashboard!$E$10*SQRT(Dashboard!$D$12/365),0)</f>
        <v>-6876.4376540668554</v>
      </c>
      <c r="F1595" s="3">
        <f>D1595+IF(Dashboard!$I$3,E1595,0)</f>
        <v>-304832.82662305894</v>
      </c>
      <c r="G1595" s="3">
        <f>IF(Dashboard!$I$4, ('Lookups and Calculations'!$F$9) / (1 - 'Lookups and Calculations'!$F$10), 'Lookups and Calculations'!$F$9)</f>
        <v>1951878.888340465</v>
      </c>
      <c r="H1595" s="12">
        <f t="shared" si="48"/>
        <v>0</v>
      </c>
      <c r="I1595" s="12">
        <f t="shared" si="49"/>
        <v>0</v>
      </c>
      <c r="J1595" s="13">
        <f>(1 - Dashboard!$I$9) * H1595 * Dashboard!$I$8 * 'Lookups and Calculations'!$F$12</f>
        <v>0</v>
      </c>
      <c r="K1595" s="12">
        <f>(1 - Dashboard!$I$11) * I1595 * Dashboard!$I$10 * 'Lookups and Calculations'!$F$12</f>
        <v>0</v>
      </c>
      <c r="L1595" s="12">
        <f>(H1595 - I1595) * Dashboard!$I$13 * (Dashboard!$D$12 / 365) * 'Lookups and Calculations'!$F$12</f>
        <v>0</v>
      </c>
      <c r="M1595" s="3">
        <f>(G1595*2) * Dashboard!$I$13 * (Dashboard!$D$12 / 365) * 'Lookups and Calculations'!$F$12</f>
        <v>1602.0878730267946</v>
      </c>
      <c r="N1595" s="12">
        <f>H1595 * Dashboard!$I$14 * Dashboard!$I$15 * (Dashboard!$D$12 / 365) * 'Lookups and Calculations'!$F$12</f>
        <v>0</v>
      </c>
    </row>
    <row r="1596" spans="1:14" x14ac:dyDescent="0.35">
      <c r="A1596" s="2">
        <v>1595</v>
      </c>
      <c r="B1596" s="11">
        <v>-0.66621050263512716</v>
      </c>
      <c r="C1596" s="11">
        <v>-0.75082088595538909</v>
      </c>
      <c r="D1596" s="3">
        <f>B1596*Dashboard!$D$11*Dashboard!$D$10*SQRT(Dashboard!$D$12/365)</f>
        <v>-165407.9205088724</v>
      </c>
      <c r="E1596" s="3">
        <f>IF(Dashboard!$I$3,C1596*Dashboard!$E$11*Dashboard!$E$10*SQRT(Dashboard!$D$12/365),0)</f>
        <v>-372830.27190139616</v>
      </c>
      <c r="F1596" s="3">
        <f>D1596+IF(Dashboard!$I$3,E1596,0)</f>
        <v>-538238.19241026859</v>
      </c>
      <c r="G1596" s="3">
        <f>IF(Dashboard!$I$4, ('Lookups and Calculations'!$F$9) / (1 - 'Lookups and Calculations'!$F$10), 'Lookups and Calculations'!$F$9)</f>
        <v>1951878.888340465</v>
      </c>
      <c r="H1596" s="12">
        <f t="shared" si="48"/>
        <v>0</v>
      </c>
      <c r="I1596" s="12">
        <f t="shared" si="49"/>
        <v>0</v>
      </c>
      <c r="J1596" s="13">
        <f>(1 - Dashboard!$I$9) * H1596 * Dashboard!$I$8 * 'Lookups and Calculations'!$F$12</f>
        <v>0</v>
      </c>
      <c r="K1596" s="12">
        <f>(1 - Dashboard!$I$11) * I1596 * Dashboard!$I$10 * 'Lookups and Calculations'!$F$12</f>
        <v>0</v>
      </c>
      <c r="L1596" s="12">
        <f>(H1596 - I1596) * Dashboard!$I$13 * (Dashboard!$D$12 / 365) * 'Lookups and Calculations'!$F$12</f>
        <v>0</v>
      </c>
      <c r="M1596" s="3">
        <f>(G1596*2) * Dashboard!$I$13 * (Dashboard!$D$12 / 365) * 'Lookups and Calculations'!$F$12</f>
        <v>1602.0878730267946</v>
      </c>
      <c r="N1596" s="12">
        <f>H1596 * Dashboard!$I$14 * Dashboard!$I$15 * (Dashboard!$D$12 / 365) * 'Lookups and Calculations'!$F$12</f>
        <v>0</v>
      </c>
    </row>
    <row r="1597" spans="1:14" x14ac:dyDescent="0.35">
      <c r="A1597" s="2">
        <v>1596</v>
      </c>
      <c r="B1597" s="11">
        <v>0.66809787774734786</v>
      </c>
      <c r="C1597" s="11">
        <v>-0.54673143377176825</v>
      </c>
      <c r="D1597" s="3">
        <f>B1597*Dashboard!$D$11*Dashboard!$D$10*SQRT(Dashboard!$D$12/365)</f>
        <v>165876.52133593502</v>
      </c>
      <c r="E1597" s="3">
        <f>IF(Dashboard!$I$3,C1597*Dashboard!$E$11*Dashboard!$E$10*SQRT(Dashboard!$D$12/365),0)</f>
        <v>-271486.89244411857</v>
      </c>
      <c r="F1597" s="3">
        <f>D1597+IF(Dashboard!$I$3,E1597,0)</f>
        <v>-105610.37110818355</v>
      </c>
      <c r="G1597" s="3">
        <f>IF(Dashboard!$I$4, ('Lookups and Calculations'!$F$9) / (1 - 'Lookups and Calculations'!$F$10), 'Lookups and Calculations'!$F$9)</f>
        <v>1951878.888340465</v>
      </c>
      <c r="H1597" s="12">
        <f t="shared" si="48"/>
        <v>0</v>
      </c>
      <c r="I1597" s="12">
        <f t="shared" si="49"/>
        <v>0</v>
      </c>
      <c r="J1597" s="13">
        <f>(1 - Dashboard!$I$9) * H1597 * Dashboard!$I$8 * 'Lookups and Calculations'!$F$12</f>
        <v>0</v>
      </c>
      <c r="K1597" s="12">
        <f>(1 - Dashboard!$I$11) * I1597 * Dashboard!$I$10 * 'Lookups and Calculations'!$F$12</f>
        <v>0</v>
      </c>
      <c r="L1597" s="12">
        <f>(H1597 - I1597) * Dashboard!$I$13 * (Dashboard!$D$12 / 365) * 'Lookups and Calculations'!$F$12</f>
        <v>0</v>
      </c>
      <c r="M1597" s="3">
        <f>(G1597*2) * Dashboard!$I$13 * (Dashboard!$D$12 / 365) * 'Lookups and Calculations'!$F$12</f>
        <v>1602.0878730267946</v>
      </c>
      <c r="N1597" s="12">
        <f>H1597 * Dashboard!$I$14 * Dashboard!$I$15 * (Dashboard!$D$12 / 365) * 'Lookups and Calculations'!$F$12</f>
        <v>0</v>
      </c>
    </row>
    <row r="1598" spans="1:14" x14ac:dyDescent="0.35">
      <c r="A1598" s="2">
        <v>1597</v>
      </c>
      <c r="B1598" s="11">
        <v>-2.0616486915870369</v>
      </c>
      <c r="C1598" s="11">
        <v>0.50788244371376001</v>
      </c>
      <c r="D1598" s="3">
        <f>B1598*Dashboard!$D$11*Dashboard!$D$10*SQRT(Dashboard!$D$12/365)</f>
        <v>-511869.77921603963</v>
      </c>
      <c r="E1598" s="3">
        <f>IF(Dashboard!$I$3,C1598*Dashboard!$E$11*Dashboard!$E$10*SQRT(Dashboard!$D$12/365),0)</f>
        <v>252195.90068116109</v>
      </c>
      <c r="F1598" s="3">
        <f>D1598+IF(Dashboard!$I$3,E1598,0)</f>
        <v>-259673.87853487855</v>
      </c>
      <c r="G1598" s="3">
        <f>IF(Dashboard!$I$4, ('Lookups and Calculations'!$F$9) / (1 - 'Lookups and Calculations'!$F$10), 'Lookups and Calculations'!$F$9)</f>
        <v>1951878.888340465</v>
      </c>
      <c r="H1598" s="12">
        <f t="shared" si="48"/>
        <v>0</v>
      </c>
      <c r="I1598" s="12">
        <f t="shared" si="49"/>
        <v>0</v>
      </c>
      <c r="J1598" s="13">
        <f>(1 - Dashboard!$I$9) * H1598 * Dashboard!$I$8 * 'Lookups and Calculations'!$F$12</f>
        <v>0</v>
      </c>
      <c r="K1598" s="12">
        <f>(1 - Dashboard!$I$11) * I1598 * Dashboard!$I$10 * 'Lookups and Calculations'!$F$12</f>
        <v>0</v>
      </c>
      <c r="L1598" s="12">
        <f>(H1598 - I1598) * Dashboard!$I$13 * (Dashboard!$D$12 / 365) * 'Lookups and Calculations'!$F$12</f>
        <v>0</v>
      </c>
      <c r="M1598" s="3">
        <f>(G1598*2) * Dashboard!$I$13 * (Dashboard!$D$12 / 365) * 'Lookups and Calculations'!$F$12</f>
        <v>1602.0878730267946</v>
      </c>
      <c r="N1598" s="12">
        <f>H1598 * Dashboard!$I$14 * Dashboard!$I$15 * (Dashboard!$D$12 / 365) * 'Lookups and Calculations'!$F$12</f>
        <v>0</v>
      </c>
    </row>
    <row r="1599" spans="1:14" x14ac:dyDescent="0.35">
      <c r="A1599" s="2">
        <v>1598</v>
      </c>
      <c r="B1599" s="11">
        <v>-0.55920085232413663</v>
      </c>
      <c r="C1599" s="11">
        <v>-1.3326251192606209</v>
      </c>
      <c r="D1599" s="3">
        <f>B1599*Dashboard!$D$11*Dashboard!$D$10*SQRT(Dashboard!$D$12/365)</f>
        <v>-138839.37548847558</v>
      </c>
      <c r="E1599" s="3">
        <f>IF(Dashboard!$I$3,C1599*Dashboard!$E$11*Dashboard!$E$10*SQRT(Dashboard!$D$12/365),0)</f>
        <v>-661733.03759971366</v>
      </c>
      <c r="F1599" s="3">
        <f>D1599+IF(Dashboard!$I$3,E1599,0)</f>
        <v>-800572.41308818921</v>
      </c>
      <c r="G1599" s="3">
        <f>IF(Dashboard!$I$4, ('Lookups and Calculations'!$F$9) / (1 - 'Lookups and Calculations'!$F$10), 'Lookups and Calculations'!$F$9)</f>
        <v>1951878.888340465</v>
      </c>
      <c r="H1599" s="12">
        <f t="shared" si="48"/>
        <v>0</v>
      </c>
      <c r="I1599" s="12">
        <f t="shared" si="49"/>
        <v>0</v>
      </c>
      <c r="J1599" s="13">
        <f>(1 - Dashboard!$I$9) * H1599 * Dashboard!$I$8 * 'Lookups and Calculations'!$F$12</f>
        <v>0</v>
      </c>
      <c r="K1599" s="12">
        <f>(1 - Dashboard!$I$11) * I1599 * Dashboard!$I$10 * 'Lookups and Calculations'!$F$12</f>
        <v>0</v>
      </c>
      <c r="L1599" s="12">
        <f>(H1599 - I1599) * Dashboard!$I$13 * (Dashboard!$D$12 / 365) * 'Lookups and Calculations'!$F$12</f>
        <v>0</v>
      </c>
      <c r="M1599" s="3">
        <f>(G1599*2) * Dashboard!$I$13 * (Dashboard!$D$12 / 365) * 'Lookups and Calculations'!$F$12</f>
        <v>1602.0878730267946</v>
      </c>
      <c r="N1599" s="12">
        <f>H1599 * Dashboard!$I$14 * Dashboard!$I$15 * (Dashboard!$D$12 / 365) * 'Lookups and Calculations'!$F$12</f>
        <v>0</v>
      </c>
    </row>
    <row r="1600" spans="1:14" x14ac:dyDescent="0.35">
      <c r="A1600" s="2">
        <v>1599</v>
      </c>
      <c r="B1600" s="11">
        <v>0.29215210303693234</v>
      </c>
      <c r="C1600" s="11">
        <v>-0.91135387977007287</v>
      </c>
      <c r="D1600" s="3">
        <f>B1600*Dashboard!$D$11*Dashboard!$D$10*SQRT(Dashboard!$D$12/365)</f>
        <v>72536.040252279287</v>
      </c>
      <c r="E1600" s="3">
        <f>IF(Dashboard!$I$3,C1600*Dashboard!$E$11*Dashboard!$E$10*SQRT(Dashboard!$D$12/365),0)</f>
        <v>-452545.10249899607</v>
      </c>
      <c r="F1600" s="3">
        <f>D1600+IF(Dashboard!$I$3,E1600,0)</f>
        <v>-380009.06224671681</v>
      </c>
      <c r="G1600" s="3">
        <f>IF(Dashboard!$I$4, ('Lookups and Calculations'!$F$9) / (1 - 'Lookups and Calculations'!$F$10), 'Lookups and Calculations'!$F$9)</f>
        <v>1951878.888340465</v>
      </c>
      <c r="H1600" s="12">
        <f t="shared" si="48"/>
        <v>0</v>
      </c>
      <c r="I1600" s="12">
        <f t="shared" si="49"/>
        <v>0</v>
      </c>
      <c r="J1600" s="13">
        <f>(1 - Dashboard!$I$9) * H1600 * Dashboard!$I$8 * 'Lookups and Calculations'!$F$12</f>
        <v>0</v>
      </c>
      <c r="K1600" s="12">
        <f>(1 - Dashboard!$I$11) * I1600 * Dashboard!$I$10 * 'Lookups and Calculations'!$F$12</f>
        <v>0</v>
      </c>
      <c r="L1600" s="12">
        <f>(H1600 - I1600) * Dashboard!$I$13 * (Dashboard!$D$12 / 365) * 'Lookups and Calculations'!$F$12</f>
        <v>0</v>
      </c>
      <c r="M1600" s="3">
        <f>(G1600*2) * Dashboard!$I$13 * (Dashboard!$D$12 / 365) * 'Lookups and Calculations'!$F$12</f>
        <v>1602.0878730267946</v>
      </c>
      <c r="N1600" s="12">
        <f>H1600 * Dashboard!$I$14 * Dashboard!$I$15 * (Dashboard!$D$12 / 365) * 'Lookups and Calculations'!$F$12</f>
        <v>0</v>
      </c>
    </row>
    <row r="1601" spans="1:14" x14ac:dyDescent="0.35">
      <c r="A1601" s="2">
        <v>1600</v>
      </c>
      <c r="B1601" s="11">
        <v>-0.64510370584185672</v>
      </c>
      <c r="C1601" s="11">
        <v>-1.1197031764403551</v>
      </c>
      <c r="D1601" s="3">
        <f>B1601*Dashboard!$D$11*Dashboard!$D$10*SQRT(Dashboard!$D$12/365)</f>
        <v>-160167.48771417915</v>
      </c>
      <c r="E1601" s="3">
        <f>IF(Dashboard!$I$3,C1601*Dashboard!$E$11*Dashboard!$E$10*SQRT(Dashboard!$D$12/365),0)</f>
        <v>-556003.76538528851</v>
      </c>
      <c r="F1601" s="3">
        <f>D1601+IF(Dashboard!$I$3,E1601,0)</f>
        <v>-716171.25309946761</v>
      </c>
      <c r="G1601" s="3">
        <f>IF(Dashboard!$I$4, ('Lookups and Calculations'!$F$9) / (1 - 'Lookups and Calculations'!$F$10), 'Lookups and Calculations'!$F$9)</f>
        <v>1951878.888340465</v>
      </c>
      <c r="H1601" s="12">
        <f t="shared" si="48"/>
        <v>0</v>
      </c>
      <c r="I1601" s="12">
        <f t="shared" si="49"/>
        <v>0</v>
      </c>
      <c r="J1601" s="13">
        <f>(1 - Dashboard!$I$9) * H1601 * Dashboard!$I$8 * 'Lookups and Calculations'!$F$12</f>
        <v>0</v>
      </c>
      <c r="K1601" s="12">
        <f>(1 - Dashboard!$I$11) * I1601 * Dashboard!$I$10 * 'Lookups and Calculations'!$F$12</f>
        <v>0</v>
      </c>
      <c r="L1601" s="12">
        <f>(H1601 - I1601) * Dashboard!$I$13 * (Dashboard!$D$12 / 365) * 'Lookups and Calculations'!$F$12</f>
        <v>0</v>
      </c>
      <c r="M1601" s="3">
        <f>(G1601*2) * Dashboard!$I$13 * (Dashboard!$D$12 / 365) * 'Lookups and Calculations'!$F$12</f>
        <v>1602.0878730267946</v>
      </c>
      <c r="N1601" s="12">
        <f>H1601 * Dashboard!$I$14 * Dashboard!$I$15 * (Dashboard!$D$12 / 365) * 'Lookups and Calculations'!$F$12</f>
        <v>0</v>
      </c>
    </row>
    <row r="1602" spans="1:14" x14ac:dyDescent="0.35">
      <c r="A1602" s="2">
        <v>1601</v>
      </c>
      <c r="B1602" s="11">
        <v>1.1830210882821035</v>
      </c>
      <c r="C1602" s="11">
        <v>-7.4989610054261829E-2</v>
      </c>
      <c r="D1602" s="3">
        <f>B1602*Dashboard!$D$11*Dashboard!$D$10*SQRT(Dashboard!$D$12/365)</f>
        <v>293722.56570091518</v>
      </c>
      <c r="E1602" s="3">
        <f>IF(Dashboard!$I$3,C1602*Dashboard!$E$11*Dashboard!$E$10*SQRT(Dashboard!$D$12/365),0)</f>
        <v>-37237.105718941457</v>
      </c>
      <c r="F1602" s="3">
        <f>D1602+IF(Dashboard!$I$3,E1602,0)</f>
        <v>256485.45998197372</v>
      </c>
      <c r="G1602" s="3">
        <f>IF(Dashboard!$I$4, ('Lookups and Calculations'!$F$9) / (1 - 'Lookups and Calculations'!$F$10), 'Lookups and Calculations'!$F$9)</f>
        <v>1951878.888340465</v>
      </c>
      <c r="H1602" s="12">
        <f t="shared" si="48"/>
        <v>0</v>
      </c>
      <c r="I1602" s="12">
        <f t="shared" si="49"/>
        <v>0</v>
      </c>
      <c r="J1602" s="13">
        <f>(1 - Dashboard!$I$9) * H1602 * Dashboard!$I$8 * 'Lookups and Calculations'!$F$12</f>
        <v>0</v>
      </c>
      <c r="K1602" s="12">
        <f>(1 - Dashboard!$I$11) * I1602 * Dashboard!$I$10 * 'Lookups and Calculations'!$F$12</f>
        <v>0</v>
      </c>
      <c r="L1602" s="12">
        <f>(H1602 - I1602) * Dashboard!$I$13 * (Dashboard!$D$12 / 365) * 'Lookups and Calculations'!$F$12</f>
        <v>0</v>
      </c>
      <c r="M1602" s="3">
        <f>(G1602*2) * Dashboard!$I$13 * (Dashboard!$D$12 / 365) * 'Lookups and Calculations'!$F$12</f>
        <v>1602.0878730267946</v>
      </c>
      <c r="N1602" s="12">
        <f>H1602 * Dashboard!$I$14 * Dashboard!$I$15 * (Dashboard!$D$12 / 365) * 'Lookups and Calculations'!$F$12</f>
        <v>0</v>
      </c>
    </row>
    <row r="1603" spans="1:14" x14ac:dyDescent="0.35">
      <c r="A1603" s="2">
        <v>1602</v>
      </c>
      <c r="B1603" s="11">
        <v>-0.31883726891150466</v>
      </c>
      <c r="C1603" s="11">
        <v>-1.3598595350821803</v>
      </c>
      <c r="D1603" s="3">
        <f>B1603*Dashboard!$D$11*Dashboard!$D$10*SQRT(Dashboard!$D$12/365)</f>
        <v>-79161.48037711739</v>
      </c>
      <c r="E1603" s="3">
        <f>IF(Dashboard!$I$3,C1603*Dashboard!$E$11*Dashboard!$E$10*SQRT(Dashboard!$D$12/365),0)</f>
        <v>-675256.65534365445</v>
      </c>
      <c r="F1603" s="3">
        <f>D1603+IF(Dashboard!$I$3,E1603,0)</f>
        <v>-754418.13572077185</v>
      </c>
      <c r="G1603" s="3">
        <f>IF(Dashboard!$I$4, ('Lookups and Calculations'!$F$9) / (1 - 'Lookups and Calculations'!$F$10), 'Lookups and Calculations'!$F$9)</f>
        <v>1951878.888340465</v>
      </c>
      <c r="H1603" s="12">
        <f t="shared" ref="H1603:H1666" si="50">MAX(0,F1603-G1603)</f>
        <v>0</v>
      </c>
      <c r="I1603" s="12">
        <f t="shared" ref="I1603:I1666" si="51">MAX(0,-F1603-G1603)</f>
        <v>0</v>
      </c>
      <c r="J1603" s="13">
        <f>(1 - Dashboard!$I$9) * H1603 * Dashboard!$I$8 * 'Lookups and Calculations'!$F$12</f>
        <v>0</v>
      </c>
      <c r="K1603" s="12">
        <f>(1 - Dashboard!$I$11) * I1603 * Dashboard!$I$10 * 'Lookups and Calculations'!$F$12</f>
        <v>0</v>
      </c>
      <c r="L1603" s="12">
        <f>(H1603 - I1603) * Dashboard!$I$13 * (Dashboard!$D$12 / 365) * 'Lookups and Calculations'!$F$12</f>
        <v>0</v>
      </c>
      <c r="M1603" s="3">
        <f>(G1603*2) * Dashboard!$I$13 * (Dashboard!$D$12 / 365) * 'Lookups and Calculations'!$F$12</f>
        <v>1602.0878730267946</v>
      </c>
      <c r="N1603" s="12">
        <f>H1603 * Dashboard!$I$14 * Dashboard!$I$15 * (Dashboard!$D$12 / 365) * 'Lookups and Calculations'!$F$12</f>
        <v>0</v>
      </c>
    </row>
    <row r="1604" spans="1:14" x14ac:dyDescent="0.35">
      <c r="A1604" s="2">
        <v>1603</v>
      </c>
      <c r="B1604" s="11">
        <v>-0.36101909878228106</v>
      </c>
      <c r="C1604" s="11">
        <v>-0.65634797520637655</v>
      </c>
      <c r="D1604" s="3">
        <f>B1604*Dashboard!$D$11*Dashboard!$D$10*SQRT(Dashboard!$D$12/365)</f>
        <v>-89634.459615040716</v>
      </c>
      <c r="E1604" s="3">
        <f>IF(Dashboard!$I$3,C1604*Dashboard!$E$11*Dashboard!$E$10*SQRT(Dashboard!$D$12/365),0)</f>
        <v>-325918.46955182293</v>
      </c>
      <c r="F1604" s="3">
        <f>D1604+IF(Dashboard!$I$3,E1604,0)</f>
        <v>-415552.92916686367</v>
      </c>
      <c r="G1604" s="3">
        <f>IF(Dashboard!$I$4, ('Lookups and Calculations'!$F$9) / (1 - 'Lookups and Calculations'!$F$10), 'Lookups and Calculations'!$F$9)</f>
        <v>1951878.888340465</v>
      </c>
      <c r="H1604" s="12">
        <f t="shared" si="50"/>
        <v>0</v>
      </c>
      <c r="I1604" s="12">
        <f t="shared" si="51"/>
        <v>0</v>
      </c>
      <c r="J1604" s="13">
        <f>(1 - Dashboard!$I$9) * H1604 * Dashboard!$I$8 * 'Lookups and Calculations'!$F$12</f>
        <v>0</v>
      </c>
      <c r="K1604" s="12">
        <f>(1 - Dashboard!$I$11) * I1604 * Dashboard!$I$10 * 'Lookups and Calculations'!$F$12</f>
        <v>0</v>
      </c>
      <c r="L1604" s="12">
        <f>(H1604 - I1604) * Dashboard!$I$13 * (Dashboard!$D$12 / 365) * 'Lookups and Calculations'!$F$12</f>
        <v>0</v>
      </c>
      <c r="M1604" s="3">
        <f>(G1604*2) * Dashboard!$I$13 * (Dashboard!$D$12 / 365) * 'Lookups and Calculations'!$F$12</f>
        <v>1602.0878730267946</v>
      </c>
      <c r="N1604" s="12">
        <f>H1604 * Dashboard!$I$14 * Dashboard!$I$15 * (Dashboard!$D$12 / 365) * 'Lookups and Calculations'!$F$12</f>
        <v>0</v>
      </c>
    </row>
    <row r="1605" spans="1:14" x14ac:dyDescent="0.35">
      <c r="A1605" s="2">
        <v>1604</v>
      </c>
      <c r="B1605" s="11">
        <v>0.28925351078938483</v>
      </c>
      <c r="C1605" s="11">
        <v>0.96389750887108627</v>
      </c>
      <c r="D1605" s="3">
        <f>B1605*Dashboard!$D$11*Dashboard!$D$10*SQRT(Dashboard!$D$12/365)</f>
        <v>71816.372648461038</v>
      </c>
      <c r="E1605" s="3">
        <f>IF(Dashboard!$I$3,C1605*Dashboard!$E$11*Dashboard!$E$10*SQRT(Dashboard!$D$12/365),0)</f>
        <v>478636.35261051852</v>
      </c>
      <c r="F1605" s="3">
        <f>D1605+IF(Dashboard!$I$3,E1605,0)</f>
        <v>550452.7252589796</v>
      </c>
      <c r="G1605" s="3">
        <f>IF(Dashboard!$I$4, ('Lookups and Calculations'!$F$9) / (1 - 'Lookups and Calculations'!$F$10), 'Lookups and Calculations'!$F$9)</f>
        <v>1951878.888340465</v>
      </c>
      <c r="H1605" s="12">
        <f t="shared" si="50"/>
        <v>0</v>
      </c>
      <c r="I1605" s="12">
        <f t="shared" si="51"/>
        <v>0</v>
      </c>
      <c r="J1605" s="13">
        <f>(1 - Dashboard!$I$9) * H1605 * Dashboard!$I$8 * 'Lookups and Calculations'!$F$12</f>
        <v>0</v>
      </c>
      <c r="K1605" s="12">
        <f>(1 - Dashboard!$I$11) * I1605 * Dashboard!$I$10 * 'Lookups and Calculations'!$F$12</f>
        <v>0</v>
      </c>
      <c r="L1605" s="12">
        <f>(H1605 - I1605) * Dashboard!$I$13 * (Dashboard!$D$12 / 365) * 'Lookups and Calculations'!$F$12</f>
        <v>0</v>
      </c>
      <c r="M1605" s="3">
        <f>(G1605*2) * Dashboard!$I$13 * (Dashboard!$D$12 / 365) * 'Lookups and Calculations'!$F$12</f>
        <v>1602.0878730267946</v>
      </c>
      <c r="N1605" s="12">
        <f>H1605 * Dashboard!$I$14 * Dashboard!$I$15 * (Dashboard!$D$12 / 365) * 'Lookups and Calculations'!$F$12</f>
        <v>0</v>
      </c>
    </row>
    <row r="1606" spans="1:14" x14ac:dyDescent="0.35">
      <c r="A1606" s="2">
        <v>1605</v>
      </c>
      <c r="B1606" s="11">
        <v>2.1980018295253112</v>
      </c>
      <c r="C1606" s="11">
        <v>-1.8213718695088834</v>
      </c>
      <c r="D1606" s="3">
        <f>B1606*Dashboard!$D$11*Dashboard!$D$10*SQRT(Dashboard!$D$12/365)</f>
        <v>545723.77718217764</v>
      </c>
      <c r="E1606" s="3">
        <f>IF(Dashboard!$I$3,C1606*Dashboard!$E$11*Dashboard!$E$10*SQRT(Dashboard!$D$12/365),0)</f>
        <v>-904426.85072415345</v>
      </c>
      <c r="F1606" s="3">
        <f>D1606+IF(Dashboard!$I$3,E1606,0)</f>
        <v>-358703.07354197581</v>
      </c>
      <c r="G1606" s="3">
        <f>IF(Dashboard!$I$4, ('Lookups and Calculations'!$F$9) / (1 - 'Lookups and Calculations'!$F$10), 'Lookups and Calculations'!$F$9)</f>
        <v>1951878.888340465</v>
      </c>
      <c r="H1606" s="12">
        <f t="shared" si="50"/>
        <v>0</v>
      </c>
      <c r="I1606" s="12">
        <f t="shared" si="51"/>
        <v>0</v>
      </c>
      <c r="J1606" s="13">
        <f>(1 - Dashboard!$I$9) * H1606 * Dashboard!$I$8 * 'Lookups and Calculations'!$F$12</f>
        <v>0</v>
      </c>
      <c r="K1606" s="12">
        <f>(1 - Dashboard!$I$11) * I1606 * Dashboard!$I$10 * 'Lookups and Calculations'!$F$12</f>
        <v>0</v>
      </c>
      <c r="L1606" s="12">
        <f>(H1606 - I1606) * Dashboard!$I$13 * (Dashboard!$D$12 / 365) * 'Lookups and Calculations'!$F$12</f>
        <v>0</v>
      </c>
      <c r="M1606" s="3">
        <f>(G1606*2) * Dashboard!$I$13 * (Dashboard!$D$12 / 365) * 'Lookups and Calculations'!$F$12</f>
        <v>1602.0878730267946</v>
      </c>
      <c r="N1606" s="12">
        <f>H1606 * Dashboard!$I$14 * Dashboard!$I$15 * (Dashboard!$D$12 / 365) * 'Lookups and Calculations'!$F$12</f>
        <v>0</v>
      </c>
    </row>
    <row r="1607" spans="1:14" x14ac:dyDescent="0.35">
      <c r="A1607" s="2">
        <v>1606</v>
      </c>
      <c r="B1607" s="11">
        <v>0.12593846920624879</v>
      </c>
      <c r="C1607" s="11">
        <v>-0.10457717080737934</v>
      </c>
      <c r="D1607" s="3">
        <f>B1607*Dashboard!$D$11*Dashboard!$D$10*SQRT(Dashboard!$D$12/365)</f>
        <v>31268.225614997842</v>
      </c>
      <c r="E1607" s="3">
        <f>IF(Dashboard!$I$3,C1607*Dashboard!$E$11*Dashboard!$E$10*SQRT(Dashboard!$D$12/365),0)</f>
        <v>-51929.209424137684</v>
      </c>
      <c r="F1607" s="3">
        <f>D1607+IF(Dashboard!$I$3,E1607,0)</f>
        <v>-20660.983809139841</v>
      </c>
      <c r="G1607" s="3">
        <f>IF(Dashboard!$I$4, ('Lookups and Calculations'!$F$9) / (1 - 'Lookups and Calculations'!$F$10), 'Lookups and Calculations'!$F$9)</f>
        <v>1951878.888340465</v>
      </c>
      <c r="H1607" s="12">
        <f t="shared" si="50"/>
        <v>0</v>
      </c>
      <c r="I1607" s="12">
        <f t="shared" si="51"/>
        <v>0</v>
      </c>
      <c r="J1607" s="13">
        <f>(1 - Dashboard!$I$9) * H1607 * Dashboard!$I$8 * 'Lookups and Calculations'!$F$12</f>
        <v>0</v>
      </c>
      <c r="K1607" s="12">
        <f>(1 - Dashboard!$I$11) * I1607 * Dashboard!$I$10 * 'Lookups and Calculations'!$F$12</f>
        <v>0</v>
      </c>
      <c r="L1607" s="12">
        <f>(H1607 - I1607) * Dashboard!$I$13 * (Dashboard!$D$12 / 365) * 'Lookups and Calculations'!$F$12</f>
        <v>0</v>
      </c>
      <c r="M1607" s="3">
        <f>(G1607*2) * Dashboard!$I$13 * (Dashboard!$D$12 / 365) * 'Lookups and Calculations'!$F$12</f>
        <v>1602.0878730267946</v>
      </c>
      <c r="N1607" s="12">
        <f>H1607 * Dashboard!$I$14 * Dashboard!$I$15 * (Dashboard!$D$12 / 365) * 'Lookups and Calculations'!$F$12</f>
        <v>0</v>
      </c>
    </row>
    <row r="1608" spans="1:14" x14ac:dyDescent="0.35">
      <c r="A1608" s="2">
        <v>1607</v>
      </c>
      <c r="B1608" s="11">
        <v>-1.6084421539129068</v>
      </c>
      <c r="C1608" s="11">
        <v>-0.69325673236805052</v>
      </c>
      <c r="D1608" s="3">
        <f>B1608*Dashboard!$D$11*Dashboard!$D$10*SQRT(Dashboard!$D$12/365)</f>
        <v>-399346.85941637936</v>
      </c>
      <c r="E1608" s="3">
        <f>IF(Dashboard!$I$3,C1608*Dashboard!$E$11*Dashboard!$E$10*SQRT(Dashboard!$D$12/365),0)</f>
        <v>-344246.01241262065</v>
      </c>
      <c r="F1608" s="3">
        <f>D1608+IF(Dashboard!$I$3,E1608,0)</f>
        <v>-743592.87182900007</v>
      </c>
      <c r="G1608" s="3">
        <f>IF(Dashboard!$I$4, ('Lookups and Calculations'!$F$9) / (1 - 'Lookups and Calculations'!$F$10), 'Lookups and Calculations'!$F$9)</f>
        <v>1951878.888340465</v>
      </c>
      <c r="H1608" s="12">
        <f t="shared" si="50"/>
        <v>0</v>
      </c>
      <c r="I1608" s="12">
        <f t="shared" si="51"/>
        <v>0</v>
      </c>
      <c r="J1608" s="13">
        <f>(1 - Dashboard!$I$9) * H1608 * Dashboard!$I$8 * 'Lookups and Calculations'!$F$12</f>
        <v>0</v>
      </c>
      <c r="K1608" s="12">
        <f>(1 - Dashboard!$I$11) * I1608 * Dashboard!$I$10 * 'Lookups and Calculations'!$F$12</f>
        <v>0</v>
      </c>
      <c r="L1608" s="12">
        <f>(H1608 - I1608) * Dashboard!$I$13 * (Dashboard!$D$12 / 365) * 'Lookups and Calculations'!$F$12</f>
        <v>0</v>
      </c>
      <c r="M1608" s="3">
        <f>(G1608*2) * Dashboard!$I$13 * (Dashboard!$D$12 / 365) * 'Lookups and Calculations'!$F$12</f>
        <v>1602.0878730267946</v>
      </c>
      <c r="N1608" s="12">
        <f>H1608 * Dashboard!$I$14 * Dashboard!$I$15 * (Dashboard!$D$12 / 365) * 'Lookups and Calculations'!$F$12</f>
        <v>0</v>
      </c>
    </row>
    <row r="1609" spans="1:14" x14ac:dyDescent="0.35">
      <c r="A1609" s="2">
        <v>1608</v>
      </c>
      <c r="B1609" s="11">
        <v>1.4811920371114635</v>
      </c>
      <c r="C1609" s="11">
        <v>9.1591086077490724E-2</v>
      </c>
      <c r="D1609" s="3">
        <f>B1609*Dashboard!$D$11*Dashboard!$D$10*SQRT(Dashboard!$D$12/365)</f>
        <v>367752.97561931523</v>
      </c>
      <c r="E1609" s="3">
        <f>IF(Dashboard!$I$3,C1609*Dashboard!$E$11*Dashboard!$E$10*SQRT(Dashboard!$D$12/365),0)</f>
        <v>45480.793308730608</v>
      </c>
      <c r="F1609" s="3">
        <f>D1609+IF(Dashboard!$I$3,E1609,0)</f>
        <v>413233.76892804581</v>
      </c>
      <c r="G1609" s="3">
        <f>IF(Dashboard!$I$4, ('Lookups and Calculations'!$F$9) / (1 - 'Lookups and Calculations'!$F$10), 'Lookups and Calculations'!$F$9)</f>
        <v>1951878.888340465</v>
      </c>
      <c r="H1609" s="12">
        <f t="shared" si="50"/>
        <v>0</v>
      </c>
      <c r="I1609" s="12">
        <f t="shared" si="51"/>
        <v>0</v>
      </c>
      <c r="J1609" s="13">
        <f>(1 - Dashboard!$I$9) * H1609 * Dashboard!$I$8 * 'Lookups and Calculations'!$F$12</f>
        <v>0</v>
      </c>
      <c r="K1609" s="12">
        <f>(1 - Dashboard!$I$11) * I1609 * Dashboard!$I$10 * 'Lookups and Calculations'!$F$12</f>
        <v>0</v>
      </c>
      <c r="L1609" s="12">
        <f>(H1609 - I1609) * Dashboard!$I$13 * (Dashboard!$D$12 / 365) * 'Lookups and Calculations'!$F$12</f>
        <v>0</v>
      </c>
      <c r="M1609" s="3">
        <f>(G1609*2) * Dashboard!$I$13 * (Dashboard!$D$12 / 365) * 'Lookups and Calculations'!$F$12</f>
        <v>1602.0878730267946</v>
      </c>
      <c r="N1609" s="12">
        <f>H1609 * Dashboard!$I$14 * Dashboard!$I$15 * (Dashboard!$D$12 / 365) * 'Lookups and Calculations'!$F$12</f>
        <v>0</v>
      </c>
    </row>
    <row r="1610" spans="1:14" x14ac:dyDescent="0.35">
      <c r="A1610" s="2">
        <v>1609</v>
      </c>
      <c r="B1610" s="11">
        <v>-0.22868088842704318</v>
      </c>
      <c r="C1610" s="11">
        <v>0.40358948937412542</v>
      </c>
      <c r="D1610" s="3">
        <f>B1610*Dashboard!$D$11*Dashboard!$D$10*SQRT(Dashboard!$D$12/365)</f>
        <v>-56777.294961912608</v>
      </c>
      <c r="E1610" s="3">
        <f>IF(Dashboard!$I$3,C1610*Dashboard!$E$11*Dashboard!$E$10*SQRT(Dashboard!$D$12/365),0)</f>
        <v>200407.82279042943</v>
      </c>
      <c r="F1610" s="3">
        <f>D1610+IF(Dashboard!$I$3,E1610,0)</f>
        <v>143630.52782851682</v>
      </c>
      <c r="G1610" s="3">
        <f>IF(Dashboard!$I$4, ('Lookups and Calculations'!$F$9) / (1 - 'Lookups and Calculations'!$F$10), 'Lookups and Calculations'!$F$9)</f>
        <v>1951878.888340465</v>
      </c>
      <c r="H1610" s="12">
        <f t="shared" si="50"/>
        <v>0</v>
      </c>
      <c r="I1610" s="12">
        <f t="shared" si="51"/>
        <v>0</v>
      </c>
      <c r="J1610" s="13">
        <f>(1 - Dashboard!$I$9) * H1610 * Dashboard!$I$8 * 'Lookups and Calculations'!$F$12</f>
        <v>0</v>
      </c>
      <c r="K1610" s="12">
        <f>(1 - Dashboard!$I$11) * I1610 * Dashboard!$I$10 * 'Lookups and Calculations'!$F$12</f>
        <v>0</v>
      </c>
      <c r="L1610" s="12">
        <f>(H1610 - I1610) * Dashboard!$I$13 * (Dashboard!$D$12 / 365) * 'Lookups and Calculations'!$F$12</f>
        <v>0</v>
      </c>
      <c r="M1610" s="3">
        <f>(G1610*2) * Dashboard!$I$13 * (Dashboard!$D$12 / 365) * 'Lookups and Calculations'!$F$12</f>
        <v>1602.0878730267946</v>
      </c>
      <c r="N1610" s="12">
        <f>H1610 * Dashboard!$I$14 * Dashboard!$I$15 * (Dashboard!$D$12 / 365) * 'Lookups and Calculations'!$F$12</f>
        <v>0</v>
      </c>
    </row>
    <row r="1611" spans="1:14" x14ac:dyDescent="0.35">
      <c r="A1611" s="2">
        <v>1610</v>
      </c>
      <c r="B1611" s="11">
        <v>8.7931451147242358E-3</v>
      </c>
      <c r="C1611" s="11">
        <v>0.34714455372402286</v>
      </c>
      <c r="D1611" s="3">
        <f>B1611*Dashboard!$D$11*Dashboard!$D$10*SQRT(Dashboard!$D$12/365)</f>
        <v>2183.1776028842764</v>
      </c>
      <c r="E1611" s="3">
        <f>IF(Dashboard!$I$3,C1611*Dashboard!$E$11*Dashboard!$E$10*SQRT(Dashboard!$D$12/365),0)</f>
        <v>172379.32611494546</v>
      </c>
      <c r="F1611" s="3">
        <f>D1611+IF(Dashboard!$I$3,E1611,0)</f>
        <v>174562.50371782974</v>
      </c>
      <c r="G1611" s="3">
        <f>IF(Dashboard!$I$4, ('Lookups and Calculations'!$F$9) / (1 - 'Lookups and Calculations'!$F$10), 'Lookups and Calculations'!$F$9)</f>
        <v>1951878.888340465</v>
      </c>
      <c r="H1611" s="12">
        <f t="shared" si="50"/>
        <v>0</v>
      </c>
      <c r="I1611" s="12">
        <f t="shared" si="51"/>
        <v>0</v>
      </c>
      <c r="J1611" s="13">
        <f>(1 - Dashboard!$I$9) * H1611 * Dashboard!$I$8 * 'Lookups and Calculations'!$F$12</f>
        <v>0</v>
      </c>
      <c r="K1611" s="12">
        <f>(1 - Dashboard!$I$11) * I1611 * Dashboard!$I$10 * 'Lookups and Calculations'!$F$12</f>
        <v>0</v>
      </c>
      <c r="L1611" s="12">
        <f>(H1611 - I1611) * Dashboard!$I$13 * (Dashboard!$D$12 / 365) * 'Lookups and Calculations'!$F$12</f>
        <v>0</v>
      </c>
      <c r="M1611" s="3">
        <f>(G1611*2) * Dashboard!$I$13 * (Dashboard!$D$12 / 365) * 'Lookups and Calculations'!$F$12</f>
        <v>1602.0878730267946</v>
      </c>
      <c r="N1611" s="12">
        <f>H1611 * Dashboard!$I$14 * Dashboard!$I$15 * (Dashboard!$D$12 / 365) * 'Lookups and Calculations'!$F$12</f>
        <v>0</v>
      </c>
    </row>
    <row r="1612" spans="1:14" x14ac:dyDescent="0.35">
      <c r="A1612" s="2">
        <v>1611</v>
      </c>
      <c r="B1612" s="11">
        <v>1.3338122329191835</v>
      </c>
      <c r="C1612" s="11">
        <v>-2.1093127728968564</v>
      </c>
      <c r="D1612" s="3">
        <f>B1612*Dashboard!$D$11*Dashboard!$D$10*SQRT(Dashboard!$D$12/365)</f>
        <v>331161.25747613685</v>
      </c>
      <c r="E1612" s="3">
        <f>IF(Dashboard!$I$3,C1612*Dashboard!$E$11*Dashboard!$E$10*SQRT(Dashboard!$D$12/365),0)</f>
        <v>-1047407.8030521765</v>
      </c>
      <c r="F1612" s="3">
        <f>D1612+IF(Dashboard!$I$3,E1612,0)</f>
        <v>-716246.5455760397</v>
      </c>
      <c r="G1612" s="3">
        <f>IF(Dashboard!$I$4, ('Lookups and Calculations'!$F$9) / (1 - 'Lookups and Calculations'!$F$10), 'Lookups and Calculations'!$F$9)</f>
        <v>1951878.888340465</v>
      </c>
      <c r="H1612" s="12">
        <f t="shared" si="50"/>
        <v>0</v>
      </c>
      <c r="I1612" s="12">
        <f t="shared" si="51"/>
        <v>0</v>
      </c>
      <c r="J1612" s="13">
        <f>(1 - Dashboard!$I$9) * H1612 * Dashboard!$I$8 * 'Lookups and Calculations'!$F$12</f>
        <v>0</v>
      </c>
      <c r="K1612" s="12">
        <f>(1 - Dashboard!$I$11) * I1612 * Dashboard!$I$10 * 'Lookups and Calculations'!$F$12</f>
        <v>0</v>
      </c>
      <c r="L1612" s="12">
        <f>(H1612 - I1612) * Dashboard!$I$13 * (Dashboard!$D$12 / 365) * 'Lookups and Calculations'!$F$12</f>
        <v>0</v>
      </c>
      <c r="M1612" s="3">
        <f>(G1612*2) * Dashboard!$I$13 * (Dashboard!$D$12 / 365) * 'Lookups and Calculations'!$F$12</f>
        <v>1602.0878730267946</v>
      </c>
      <c r="N1612" s="12">
        <f>H1612 * Dashboard!$I$14 * Dashboard!$I$15 * (Dashboard!$D$12 / 365) * 'Lookups and Calculations'!$F$12</f>
        <v>0</v>
      </c>
    </row>
    <row r="1613" spans="1:14" x14ac:dyDescent="0.35">
      <c r="A1613" s="2">
        <v>1612</v>
      </c>
      <c r="B1613" s="11">
        <v>-1.3080282473318723</v>
      </c>
      <c r="C1613" s="11">
        <v>-1.3546158829920192</v>
      </c>
      <c r="D1613" s="3">
        <f>B1613*Dashboard!$D$11*Dashboard!$D$10*SQRT(Dashboard!$D$12/365)</f>
        <v>-324759.56398502761</v>
      </c>
      <c r="E1613" s="3">
        <f>IF(Dashboard!$I$3,C1613*Dashboard!$E$11*Dashboard!$E$10*SQRT(Dashboard!$D$12/365),0)</f>
        <v>-672652.84893509489</v>
      </c>
      <c r="F1613" s="3">
        <f>D1613+IF(Dashboard!$I$3,E1613,0)</f>
        <v>-997412.4129201225</v>
      </c>
      <c r="G1613" s="3">
        <f>IF(Dashboard!$I$4, ('Lookups and Calculations'!$F$9) / (1 - 'Lookups and Calculations'!$F$10), 'Lookups and Calculations'!$F$9)</f>
        <v>1951878.888340465</v>
      </c>
      <c r="H1613" s="12">
        <f t="shared" si="50"/>
        <v>0</v>
      </c>
      <c r="I1613" s="12">
        <f t="shared" si="51"/>
        <v>0</v>
      </c>
      <c r="J1613" s="13">
        <f>(1 - Dashboard!$I$9) * H1613 * Dashboard!$I$8 * 'Lookups and Calculations'!$F$12</f>
        <v>0</v>
      </c>
      <c r="K1613" s="12">
        <f>(1 - Dashboard!$I$11) * I1613 * Dashboard!$I$10 * 'Lookups and Calculations'!$F$12</f>
        <v>0</v>
      </c>
      <c r="L1613" s="12">
        <f>(H1613 - I1613) * Dashboard!$I$13 * (Dashboard!$D$12 / 365) * 'Lookups and Calculations'!$F$12</f>
        <v>0</v>
      </c>
      <c r="M1613" s="3">
        <f>(G1613*2) * Dashboard!$I$13 * (Dashboard!$D$12 / 365) * 'Lookups and Calculations'!$F$12</f>
        <v>1602.0878730267946</v>
      </c>
      <c r="N1613" s="12">
        <f>H1613 * Dashboard!$I$14 * Dashboard!$I$15 * (Dashboard!$D$12 / 365) * 'Lookups and Calculations'!$F$12</f>
        <v>0</v>
      </c>
    </row>
    <row r="1614" spans="1:14" x14ac:dyDescent="0.35">
      <c r="A1614" s="2">
        <v>1613</v>
      </c>
      <c r="B1614" s="11">
        <v>-1.177571946054399</v>
      </c>
      <c r="C1614" s="11">
        <v>1.5193164867132984</v>
      </c>
      <c r="D1614" s="3">
        <f>B1614*Dashboard!$D$11*Dashboard!$D$10*SQRT(Dashboard!$D$12/365)</f>
        <v>-292369.64304227114</v>
      </c>
      <c r="E1614" s="3">
        <f>IF(Dashboard!$I$3,C1614*Dashboard!$E$11*Dashboard!$E$10*SQRT(Dashboard!$D$12/365),0)</f>
        <v>754437.16263275233</v>
      </c>
      <c r="F1614" s="3">
        <f>D1614+IF(Dashboard!$I$3,E1614,0)</f>
        <v>462067.51959048118</v>
      </c>
      <c r="G1614" s="3">
        <f>IF(Dashboard!$I$4, ('Lookups and Calculations'!$F$9) / (1 - 'Lookups and Calculations'!$F$10), 'Lookups and Calculations'!$F$9)</f>
        <v>1951878.888340465</v>
      </c>
      <c r="H1614" s="12">
        <f t="shared" si="50"/>
        <v>0</v>
      </c>
      <c r="I1614" s="12">
        <f t="shared" si="51"/>
        <v>0</v>
      </c>
      <c r="J1614" s="13">
        <f>(1 - Dashboard!$I$9) * H1614 * Dashboard!$I$8 * 'Lookups and Calculations'!$F$12</f>
        <v>0</v>
      </c>
      <c r="K1614" s="12">
        <f>(1 - Dashboard!$I$11) * I1614 * Dashboard!$I$10 * 'Lookups and Calculations'!$F$12</f>
        <v>0</v>
      </c>
      <c r="L1614" s="12">
        <f>(H1614 - I1614) * Dashboard!$I$13 * (Dashboard!$D$12 / 365) * 'Lookups and Calculations'!$F$12</f>
        <v>0</v>
      </c>
      <c r="M1614" s="3">
        <f>(G1614*2) * Dashboard!$I$13 * (Dashboard!$D$12 / 365) * 'Lookups and Calculations'!$F$12</f>
        <v>1602.0878730267946</v>
      </c>
      <c r="N1614" s="12">
        <f>H1614 * Dashboard!$I$14 * Dashboard!$I$15 * (Dashboard!$D$12 / 365) * 'Lookups and Calculations'!$F$12</f>
        <v>0</v>
      </c>
    </row>
    <row r="1615" spans="1:14" x14ac:dyDescent="0.35">
      <c r="A1615" s="2">
        <v>1614</v>
      </c>
      <c r="B1615" s="11">
        <v>1.5605587165558064</v>
      </c>
      <c r="C1615" s="11">
        <v>-2.8139437055048035</v>
      </c>
      <c r="D1615" s="3">
        <f>B1615*Dashboard!$D$11*Dashboard!$D$10*SQRT(Dashboard!$D$12/365)</f>
        <v>387458.27499940165</v>
      </c>
      <c r="E1615" s="3">
        <f>IF(Dashboard!$I$3,C1615*Dashboard!$E$11*Dashboard!$E$10*SQRT(Dashboard!$D$12/365),0)</f>
        <v>-1397301.8285228058</v>
      </c>
      <c r="F1615" s="3">
        <f>D1615+IF(Dashboard!$I$3,E1615,0)</f>
        <v>-1009843.5535234042</v>
      </c>
      <c r="G1615" s="3">
        <f>IF(Dashboard!$I$4, ('Lookups and Calculations'!$F$9) / (1 - 'Lookups and Calculations'!$F$10), 'Lookups and Calculations'!$F$9)</f>
        <v>1951878.888340465</v>
      </c>
      <c r="H1615" s="12">
        <f t="shared" si="50"/>
        <v>0</v>
      </c>
      <c r="I1615" s="12">
        <f t="shared" si="51"/>
        <v>0</v>
      </c>
      <c r="J1615" s="13">
        <f>(1 - Dashboard!$I$9) * H1615 * Dashboard!$I$8 * 'Lookups and Calculations'!$F$12</f>
        <v>0</v>
      </c>
      <c r="K1615" s="12">
        <f>(1 - Dashboard!$I$11) * I1615 * Dashboard!$I$10 * 'Lookups and Calculations'!$F$12</f>
        <v>0</v>
      </c>
      <c r="L1615" s="12">
        <f>(H1615 - I1615) * Dashboard!$I$13 * (Dashboard!$D$12 / 365) * 'Lookups and Calculations'!$F$12</f>
        <v>0</v>
      </c>
      <c r="M1615" s="3">
        <f>(G1615*2) * Dashboard!$I$13 * (Dashboard!$D$12 / 365) * 'Lookups and Calculations'!$F$12</f>
        <v>1602.0878730267946</v>
      </c>
      <c r="N1615" s="12">
        <f>H1615 * Dashboard!$I$14 * Dashboard!$I$15 * (Dashboard!$D$12 / 365) * 'Lookups and Calculations'!$F$12</f>
        <v>0</v>
      </c>
    </row>
    <row r="1616" spans="1:14" x14ac:dyDescent="0.35">
      <c r="A1616" s="2">
        <v>1615</v>
      </c>
      <c r="B1616" s="11">
        <v>-0.60035577830594833</v>
      </c>
      <c r="C1616" s="11">
        <v>-1.9487796507574202</v>
      </c>
      <c r="D1616" s="3">
        <f>B1616*Dashboard!$D$11*Dashboard!$D$10*SQRT(Dashboard!$D$12/365)</f>
        <v>-149057.39321473817</v>
      </c>
      <c r="E1616" s="3">
        <f>IF(Dashboard!$I$3,C1616*Dashboard!$E$11*Dashboard!$E$10*SQRT(Dashboard!$D$12/365),0)</f>
        <v>-967692.90873318433</v>
      </c>
      <c r="F1616" s="3">
        <f>D1616+IF(Dashboard!$I$3,E1616,0)</f>
        <v>-1116750.3019479224</v>
      </c>
      <c r="G1616" s="3">
        <f>IF(Dashboard!$I$4, ('Lookups and Calculations'!$F$9) / (1 - 'Lookups and Calculations'!$F$10), 'Lookups and Calculations'!$F$9)</f>
        <v>1951878.888340465</v>
      </c>
      <c r="H1616" s="12">
        <f t="shared" si="50"/>
        <v>0</v>
      </c>
      <c r="I1616" s="12">
        <f t="shared" si="51"/>
        <v>0</v>
      </c>
      <c r="J1616" s="13">
        <f>(1 - Dashboard!$I$9) * H1616 * Dashboard!$I$8 * 'Lookups and Calculations'!$F$12</f>
        <v>0</v>
      </c>
      <c r="K1616" s="12">
        <f>(1 - Dashboard!$I$11) * I1616 * Dashboard!$I$10 * 'Lookups and Calculations'!$F$12</f>
        <v>0</v>
      </c>
      <c r="L1616" s="12">
        <f>(H1616 - I1616) * Dashboard!$I$13 * (Dashboard!$D$12 / 365) * 'Lookups and Calculations'!$F$12</f>
        <v>0</v>
      </c>
      <c r="M1616" s="3">
        <f>(G1616*2) * Dashboard!$I$13 * (Dashboard!$D$12 / 365) * 'Lookups and Calculations'!$F$12</f>
        <v>1602.0878730267946</v>
      </c>
      <c r="N1616" s="12">
        <f>H1616 * Dashboard!$I$14 * Dashboard!$I$15 * (Dashboard!$D$12 / 365) * 'Lookups and Calculations'!$F$12</f>
        <v>0</v>
      </c>
    </row>
    <row r="1617" spans="1:14" x14ac:dyDescent="0.35">
      <c r="A1617" s="2">
        <v>1616</v>
      </c>
      <c r="B1617" s="11">
        <v>-0.64700634764176779</v>
      </c>
      <c r="C1617" s="11">
        <v>8.4470901526163142E-2</v>
      </c>
      <c r="D1617" s="3">
        <f>B1617*Dashboard!$D$11*Dashboard!$D$10*SQRT(Dashboard!$D$12/365)</f>
        <v>-160639.87898143133</v>
      </c>
      <c r="E1617" s="3">
        <f>IF(Dashboard!$I$3,C1617*Dashboard!$E$11*Dashboard!$E$10*SQRT(Dashboard!$D$12/365),0)</f>
        <v>41945.169311162019</v>
      </c>
      <c r="F1617" s="3">
        <f>D1617+IF(Dashboard!$I$3,E1617,0)</f>
        <v>-118694.70967026931</v>
      </c>
      <c r="G1617" s="3">
        <f>IF(Dashboard!$I$4, ('Lookups and Calculations'!$F$9) / (1 - 'Lookups and Calculations'!$F$10), 'Lookups and Calculations'!$F$9)</f>
        <v>1951878.888340465</v>
      </c>
      <c r="H1617" s="12">
        <f t="shared" si="50"/>
        <v>0</v>
      </c>
      <c r="I1617" s="12">
        <f t="shared" si="51"/>
        <v>0</v>
      </c>
      <c r="J1617" s="13">
        <f>(1 - Dashboard!$I$9) * H1617 * Dashboard!$I$8 * 'Lookups and Calculations'!$F$12</f>
        <v>0</v>
      </c>
      <c r="K1617" s="12">
        <f>(1 - Dashboard!$I$11) * I1617 * Dashboard!$I$10 * 'Lookups and Calculations'!$F$12</f>
        <v>0</v>
      </c>
      <c r="L1617" s="12">
        <f>(H1617 - I1617) * Dashboard!$I$13 * (Dashboard!$D$12 / 365) * 'Lookups and Calculations'!$F$12</f>
        <v>0</v>
      </c>
      <c r="M1617" s="3">
        <f>(G1617*2) * Dashboard!$I$13 * (Dashboard!$D$12 / 365) * 'Lookups and Calculations'!$F$12</f>
        <v>1602.0878730267946</v>
      </c>
      <c r="N1617" s="12">
        <f>H1617 * Dashboard!$I$14 * Dashboard!$I$15 * (Dashboard!$D$12 / 365) * 'Lookups and Calculations'!$F$12</f>
        <v>0</v>
      </c>
    </row>
    <row r="1618" spans="1:14" x14ac:dyDescent="0.35">
      <c r="A1618" s="2">
        <v>1617</v>
      </c>
      <c r="B1618" s="11">
        <v>-6.5944030958532435E-2</v>
      </c>
      <c r="C1618" s="11">
        <v>-0.53220401361111203</v>
      </c>
      <c r="D1618" s="3">
        <f>B1618*Dashboard!$D$11*Dashboard!$D$10*SQRT(Dashboard!$D$12/365)</f>
        <v>-16372.700501837489</v>
      </c>
      <c r="E1618" s="3">
        <f>IF(Dashboard!$I$3,C1618*Dashboard!$E$11*Dashboard!$E$10*SQRT(Dashboard!$D$12/365),0)</f>
        <v>-264273.10536142264</v>
      </c>
      <c r="F1618" s="3">
        <f>D1618+IF(Dashboard!$I$3,E1618,0)</f>
        <v>-280645.80586326012</v>
      </c>
      <c r="G1618" s="3">
        <f>IF(Dashboard!$I$4, ('Lookups and Calculations'!$F$9) / (1 - 'Lookups and Calculations'!$F$10), 'Lookups and Calculations'!$F$9)</f>
        <v>1951878.888340465</v>
      </c>
      <c r="H1618" s="12">
        <f t="shared" si="50"/>
        <v>0</v>
      </c>
      <c r="I1618" s="12">
        <f t="shared" si="51"/>
        <v>0</v>
      </c>
      <c r="J1618" s="13">
        <f>(1 - Dashboard!$I$9) * H1618 * Dashboard!$I$8 * 'Lookups and Calculations'!$F$12</f>
        <v>0</v>
      </c>
      <c r="K1618" s="12">
        <f>(1 - Dashboard!$I$11) * I1618 * Dashboard!$I$10 * 'Lookups and Calculations'!$F$12</f>
        <v>0</v>
      </c>
      <c r="L1618" s="12">
        <f>(H1618 - I1618) * Dashboard!$I$13 * (Dashboard!$D$12 / 365) * 'Lookups and Calculations'!$F$12</f>
        <v>0</v>
      </c>
      <c r="M1618" s="3">
        <f>(G1618*2) * Dashboard!$I$13 * (Dashboard!$D$12 / 365) * 'Lookups and Calculations'!$F$12</f>
        <v>1602.0878730267946</v>
      </c>
      <c r="N1618" s="12">
        <f>H1618 * Dashboard!$I$14 * Dashboard!$I$15 * (Dashboard!$D$12 / 365) * 'Lookups and Calculations'!$F$12</f>
        <v>0</v>
      </c>
    </row>
    <row r="1619" spans="1:14" x14ac:dyDescent="0.35">
      <c r="A1619" s="2">
        <v>1618</v>
      </c>
      <c r="B1619" s="11">
        <v>-1.3862486493427086</v>
      </c>
      <c r="C1619" s="11">
        <v>-0.2667100674961953</v>
      </c>
      <c r="D1619" s="3">
        <f>B1619*Dashboard!$D$11*Dashboard!$D$10*SQRT(Dashboard!$D$12/365)</f>
        <v>-344180.26357893139</v>
      </c>
      <c r="E1619" s="3">
        <f>IF(Dashboard!$I$3,C1619*Dashboard!$E$11*Dashboard!$E$10*SQRT(Dashboard!$D$12/365),0)</f>
        <v>-132438.49344563176</v>
      </c>
      <c r="F1619" s="3">
        <f>D1619+IF(Dashboard!$I$3,E1619,0)</f>
        <v>-476618.75702456315</v>
      </c>
      <c r="G1619" s="3">
        <f>IF(Dashboard!$I$4, ('Lookups and Calculations'!$F$9) / (1 - 'Lookups and Calculations'!$F$10), 'Lookups and Calculations'!$F$9)</f>
        <v>1951878.888340465</v>
      </c>
      <c r="H1619" s="12">
        <f t="shared" si="50"/>
        <v>0</v>
      </c>
      <c r="I1619" s="12">
        <f t="shared" si="51"/>
        <v>0</v>
      </c>
      <c r="J1619" s="13">
        <f>(1 - Dashboard!$I$9) * H1619 * Dashboard!$I$8 * 'Lookups and Calculations'!$F$12</f>
        <v>0</v>
      </c>
      <c r="K1619" s="12">
        <f>(1 - Dashboard!$I$11) * I1619 * Dashboard!$I$10 * 'Lookups and Calculations'!$F$12</f>
        <v>0</v>
      </c>
      <c r="L1619" s="12">
        <f>(H1619 - I1619) * Dashboard!$I$13 * (Dashboard!$D$12 / 365) * 'Lookups and Calculations'!$F$12</f>
        <v>0</v>
      </c>
      <c r="M1619" s="3">
        <f>(G1619*2) * Dashboard!$I$13 * (Dashboard!$D$12 / 365) * 'Lookups and Calculations'!$F$12</f>
        <v>1602.0878730267946</v>
      </c>
      <c r="N1619" s="12">
        <f>H1619 * Dashboard!$I$14 * Dashboard!$I$15 * (Dashboard!$D$12 / 365) * 'Lookups and Calculations'!$F$12</f>
        <v>0</v>
      </c>
    </row>
    <row r="1620" spans="1:14" x14ac:dyDescent="0.35">
      <c r="A1620" s="2">
        <v>1619</v>
      </c>
      <c r="B1620" s="11">
        <v>-1.0785523143150171</v>
      </c>
      <c r="C1620" s="11">
        <v>0.82922865905920695</v>
      </c>
      <c r="D1620" s="3">
        <f>B1620*Dashboard!$D$11*Dashboard!$D$10*SQRT(Dashboard!$D$12/365)</f>
        <v>-267784.873947846</v>
      </c>
      <c r="E1620" s="3">
        <f>IF(Dashboard!$I$3,C1620*Dashboard!$E$11*Dashboard!$E$10*SQRT(Dashboard!$D$12/365),0)</f>
        <v>411764.71274114697</v>
      </c>
      <c r="F1620" s="3">
        <f>D1620+IF(Dashboard!$I$3,E1620,0)</f>
        <v>143979.83879330097</v>
      </c>
      <c r="G1620" s="3">
        <f>IF(Dashboard!$I$4, ('Lookups and Calculations'!$F$9) / (1 - 'Lookups and Calculations'!$F$10), 'Lookups and Calculations'!$F$9)</f>
        <v>1951878.888340465</v>
      </c>
      <c r="H1620" s="12">
        <f t="shared" si="50"/>
        <v>0</v>
      </c>
      <c r="I1620" s="12">
        <f t="shared" si="51"/>
        <v>0</v>
      </c>
      <c r="J1620" s="13">
        <f>(1 - Dashboard!$I$9) * H1620 * Dashboard!$I$8 * 'Lookups and Calculations'!$F$12</f>
        <v>0</v>
      </c>
      <c r="K1620" s="12">
        <f>(1 - Dashboard!$I$11) * I1620 * Dashboard!$I$10 * 'Lookups and Calculations'!$F$12</f>
        <v>0</v>
      </c>
      <c r="L1620" s="12">
        <f>(H1620 - I1620) * Dashboard!$I$13 * (Dashboard!$D$12 / 365) * 'Lookups and Calculations'!$F$12</f>
        <v>0</v>
      </c>
      <c r="M1620" s="3">
        <f>(G1620*2) * Dashboard!$I$13 * (Dashboard!$D$12 / 365) * 'Lookups and Calculations'!$F$12</f>
        <v>1602.0878730267946</v>
      </c>
      <c r="N1620" s="12">
        <f>H1620 * Dashboard!$I$14 * Dashboard!$I$15 * (Dashboard!$D$12 / 365) * 'Lookups and Calculations'!$F$12</f>
        <v>0</v>
      </c>
    </row>
    <row r="1621" spans="1:14" x14ac:dyDescent="0.35">
      <c r="A1621" s="2">
        <v>1620</v>
      </c>
      <c r="B1621" s="11">
        <v>-0.41964511537340105</v>
      </c>
      <c r="C1621" s="11">
        <v>0.31770015357094239</v>
      </c>
      <c r="D1621" s="3">
        <f>B1621*Dashboard!$D$11*Dashboard!$D$10*SQRT(Dashboard!$D$12/365)</f>
        <v>-104190.23058187401</v>
      </c>
      <c r="E1621" s="3">
        <f>IF(Dashboard!$I$3,C1621*Dashboard!$E$11*Dashboard!$E$10*SQRT(Dashboard!$D$12/365),0)</f>
        <v>157758.31074311314</v>
      </c>
      <c r="F1621" s="3">
        <f>D1621+IF(Dashboard!$I$3,E1621,0)</f>
        <v>53568.080161239122</v>
      </c>
      <c r="G1621" s="3">
        <f>IF(Dashboard!$I$4, ('Lookups and Calculations'!$F$9) / (1 - 'Lookups and Calculations'!$F$10), 'Lookups and Calculations'!$F$9)</f>
        <v>1951878.888340465</v>
      </c>
      <c r="H1621" s="12">
        <f t="shared" si="50"/>
        <v>0</v>
      </c>
      <c r="I1621" s="12">
        <f t="shared" si="51"/>
        <v>0</v>
      </c>
      <c r="J1621" s="13">
        <f>(1 - Dashboard!$I$9) * H1621 * Dashboard!$I$8 * 'Lookups and Calculations'!$F$12</f>
        <v>0</v>
      </c>
      <c r="K1621" s="12">
        <f>(1 - Dashboard!$I$11) * I1621 * Dashboard!$I$10 * 'Lookups and Calculations'!$F$12</f>
        <v>0</v>
      </c>
      <c r="L1621" s="12">
        <f>(H1621 - I1621) * Dashboard!$I$13 * (Dashboard!$D$12 / 365) * 'Lookups and Calculations'!$F$12</f>
        <v>0</v>
      </c>
      <c r="M1621" s="3">
        <f>(G1621*2) * Dashboard!$I$13 * (Dashboard!$D$12 / 365) * 'Lookups and Calculations'!$F$12</f>
        <v>1602.0878730267946</v>
      </c>
      <c r="N1621" s="12">
        <f>H1621 * Dashboard!$I$14 * Dashboard!$I$15 * (Dashboard!$D$12 / 365) * 'Lookups and Calculations'!$F$12</f>
        <v>0</v>
      </c>
    </row>
    <row r="1622" spans="1:14" x14ac:dyDescent="0.35">
      <c r="A1622" s="2">
        <v>1621</v>
      </c>
      <c r="B1622" s="11">
        <v>0.58514907961268559</v>
      </c>
      <c r="C1622" s="11">
        <v>-9.9300304809651369E-3</v>
      </c>
      <c r="D1622" s="3">
        <f>B1622*Dashboard!$D$11*Dashboard!$D$10*SQRT(Dashboard!$D$12/365)</f>
        <v>145281.84719931433</v>
      </c>
      <c r="E1622" s="3">
        <f>IF(Dashboard!$I$3,C1622*Dashboard!$E$11*Dashboard!$E$10*SQRT(Dashboard!$D$12/365),0)</f>
        <v>-4930.8910200286509</v>
      </c>
      <c r="F1622" s="3">
        <f>D1622+IF(Dashboard!$I$3,E1622,0)</f>
        <v>140350.95617928568</v>
      </c>
      <c r="G1622" s="3">
        <f>IF(Dashboard!$I$4, ('Lookups and Calculations'!$F$9) / (1 - 'Lookups and Calculations'!$F$10), 'Lookups and Calculations'!$F$9)</f>
        <v>1951878.888340465</v>
      </c>
      <c r="H1622" s="12">
        <f t="shared" si="50"/>
        <v>0</v>
      </c>
      <c r="I1622" s="12">
        <f t="shared" si="51"/>
        <v>0</v>
      </c>
      <c r="J1622" s="13">
        <f>(1 - Dashboard!$I$9) * H1622 * Dashboard!$I$8 * 'Lookups and Calculations'!$F$12</f>
        <v>0</v>
      </c>
      <c r="K1622" s="12">
        <f>(1 - Dashboard!$I$11) * I1622 * Dashboard!$I$10 * 'Lookups and Calculations'!$F$12</f>
        <v>0</v>
      </c>
      <c r="L1622" s="12">
        <f>(H1622 - I1622) * Dashboard!$I$13 * (Dashboard!$D$12 / 365) * 'Lookups and Calculations'!$F$12</f>
        <v>0</v>
      </c>
      <c r="M1622" s="3">
        <f>(G1622*2) * Dashboard!$I$13 * (Dashboard!$D$12 / 365) * 'Lookups and Calculations'!$F$12</f>
        <v>1602.0878730267946</v>
      </c>
      <c r="N1622" s="12">
        <f>H1622 * Dashboard!$I$14 * Dashboard!$I$15 * (Dashboard!$D$12 / 365) * 'Lookups and Calculations'!$F$12</f>
        <v>0</v>
      </c>
    </row>
    <row r="1623" spans="1:14" x14ac:dyDescent="0.35">
      <c r="A1623" s="2">
        <v>1622</v>
      </c>
      <c r="B1623" s="11">
        <v>-0.96699741246879334</v>
      </c>
      <c r="C1623" s="11">
        <v>0.25984246370588182</v>
      </c>
      <c r="D1623" s="3">
        <f>B1623*Dashboard!$D$11*Dashboard!$D$10*SQRT(Dashboard!$D$12/365)</f>
        <v>-240087.82584672788</v>
      </c>
      <c r="E1623" s="3">
        <f>IF(Dashboard!$I$3,C1623*Dashboard!$E$11*Dashboard!$E$10*SQRT(Dashboard!$D$12/365),0)</f>
        <v>129028.29184316093</v>
      </c>
      <c r="F1623" s="3">
        <f>D1623+IF(Dashboard!$I$3,E1623,0)</f>
        <v>-111059.53400356695</v>
      </c>
      <c r="G1623" s="3">
        <f>IF(Dashboard!$I$4, ('Lookups and Calculations'!$F$9) / (1 - 'Lookups and Calculations'!$F$10), 'Lookups and Calculations'!$F$9)</f>
        <v>1951878.888340465</v>
      </c>
      <c r="H1623" s="12">
        <f t="shared" si="50"/>
        <v>0</v>
      </c>
      <c r="I1623" s="12">
        <f t="shared" si="51"/>
        <v>0</v>
      </c>
      <c r="J1623" s="13">
        <f>(1 - Dashboard!$I$9) * H1623 * Dashboard!$I$8 * 'Lookups and Calculations'!$F$12</f>
        <v>0</v>
      </c>
      <c r="K1623" s="12">
        <f>(1 - Dashboard!$I$11) * I1623 * Dashboard!$I$10 * 'Lookups and Calculations'!$F$12</f>
        <v>0</v>
      </c>
      <c r="L1623" s="12">
        <f>(H1623 - I1623) * Dashboard!$I$13 * (Dashboard!$D$12 / 365) * 'Lookups and Calculations'!$F$12</f>
        <v>0</v>
      </c>
      <c r="M1623" s="3">
        <f>(G1623*2) * Dashboard!$I$13 * (Dashboard!$D$12 / 365) * 'Lookups and Calculations'!$F$12</f>
        <v>1602.0878730267946</v>
      </c>
      <c r="N1623" s="12">
        <f>H1623 * Dashboard!$I$14 * Dashboard!$I$15 * (Dashboard!$D$12 / 365) * 'Lookups and Calculations'!$F$12</f>
        <v>0</v>
      </c>
    </row>
    <row r="1624" spans="1:14" x14ac:dyDescent="0.35">
      <c r="A1624" s="2">
        <v>1623</v>
      </c>
      <c r="B1624" s="11">
        <v>0.35576641836776057</v>
      </c>
      <c r="C1624" s="11">
        <v>-0.16119308401185997</v>
      </c>
      <c r="D1624" s="3">
        <f>B1624*Dashboard!$D$11*Dashboard!$D$10*SQRT(Dashboard!$D$12/365)</f>
        <v>88330.314842439679</v>
      </c>
      <c r="E1624" s="3">
        <f>IF(Dashboard!$I$3,C1624*Dashboard!$E$11*Dashboard!$E$10*SQRT(Dashboard!$D$12/365),0)</f>
        <v>-80042.607318114911</v>
      </c>
      <c r="F1624" s="3">
        <f>D1624+IF(Dashboard!$I$3,E1624,0)</f>
        <v>8287.7075243247673</v>
      </c>
      <c r="G1624" s="3">
        <f>IF(Dashboard!$I$4, ('Lookups and Calculations'!$F$9) / (1 - 'Lookups and Calculations'!$F$10), 'Lookups and Calculations'!$F$9)</f>
        <v>1951878.888340465</v>
      </c>
      <c r="H1624" s="12">
        <f t="shared" si="50"/>
        <v>0</v>
      </c>
      <c r="I1624" s="12">
        <f t="shared" si="51"/>
        <v>0</v>
      </c>
      <c r="J1624" s="13">
        <f>(1 - Dashboard!$I$9) * H1624 * Dashboard!$I$8 * 'Lookups and Calculations'!$F$12</f>
        <v>0</v>
      </c>
      <c r="K1624" s="12">
        <f>(1 - Dashboard!$I$11) * I1624 * Dashboard!$I$10 * 'Lookups and Calculations'!$F$12</f>
        <v>0</v>
      </c>
      <c r="L1624" s="12">
        <f>(H1624 - I1624) * Dashboard!$I$13 * (Dashboard!$D$12 / 365) * 'Lookups and Calculations'!$F$12</f>
        <v>0</v>
      </c>
      <c r="M1624" s="3">
        <f>(G1624*2) * Dashboard!$I$13 * (Dashboard!$D$12 / 365) * 'Lookups and Calculations'!$F$12</f>
        <v>1602.0878730267946</v>
      </c>
      <c r="N1624" s="12">
        <f>H1624 * Dashboard!$I$14 * Dashboard!$I$15 * (Dashboard!$D$12 / 365) * 'Lookups and Calculations'!$F$12</f>
        <v>0</v>
      </c>
    </row>
    <row r="1625" spans="1:14" x14ac:dyDescent="0.35">
      <c r="A1625" s="2">
        <v>1624</v>
      </c>
      <c r="B1625" s="11">
        <v>3.3184085435887023E-2</v>
      </c>
      <c r="C1625" s="11">
        <v>-0.48359198961812533</v>
      </c>
      <c r="D1625" s="3">
        <f>B1625*Dashboard!$D$11*Dashboard!$D$10*SQRT(Dashboard!$D$12/365)</f>
        <v>8239.0033543872523</v>
      </c>
      <c r="E1625" s="3">
        <f>IF(Dashboard!$I$3,C1625*Dashboard!$E$11*Dashboard!$E$10*SQRT(Dashboard!$D$12/365),0)</f>
        <v>-240134.14697333745</v>
      </c>
      <c r="F1625" s="3">
        <f>D1625+IF(Dashboard!$I$3,E1625,0)</f>
        <v>-231895.14361895021</v>
      </c>
      <c r="G1625" s="3">
        <f>IF(Dashboard!$I$4, ('Lookups and Calculations'!$F$9) / (1 - 'Lookups and Calculations'!$F$10), 'Lookups and Calculations'!$F$9)</f>
        <v>1951878.888340465</v>
      </c>
      <c r="H1625" s="12">
        <f t="shared" si="50"/>
        <v>0</v>
      </c>
      <c r="I1625" s="12">
        <f t="shared" si="51"/>
        <v>0</v>
      </c>
      <c r="J1625" s="13">
        <f>(1 - Dashboard!$I$9) * H1625 * Dashboard!$I$8 * 'Lookups and Calculations'!$F$12</f>
        <v>0</v>
      </c>
      <c r="K1625" s="12">
        <f>(1 - Dashboard!$I$11) * I1625 * Dashboard!$I$10 * 'Lookups and Calculations'!$F$12</f>
        <v>0</v>
      </c>
      <c r="L1625" s="12">
        <f>(H1625 - I1625) * Dashboard!$I$13 * (Dashboard!$D$12 / 365) * 'Lookups and Calculations'!$F$12</f>
        <v>0</v>
      </c>
      <c r="M1625" s="3">
        <f>(G1625*2) * Dashboard!$I$13 * (Dashboard!$D$12 / 365) * 'Lookups and Calculations'!$F$12</f>
        <v>1602.0878730267946</v>
      </c>
      <c r="N1625" s="12">
        <f>H1625 * Dashboard!$I$14 * Dashboard!$I$15 * (Dashboard!$D$12 / 365) * 'Lookups and Calculations'!$F$12</f>
        <v>0</v>
      </c>
    </row>
    <row r="1626" spans="1:14" x14ac:dyDescent="0.35">
      <c r="A1626" s="2">
        <v>1625</v>
      </c>
      <c r="B1626" s="11">
        <v>-4.0354747495287605E-4</v>
      </c>
      <c r="C1626" s="11">
        <v>-1.2033693143658528</v>
      </c>
      <c r="D1626" s="3">
        <f>B1626*Dashboard!$D$11*Dashboard!$D$10*SQRT(Dashboard!$D$12/365)</f>
        <v>-100.19347998048504</v>
      </c>
      <c r="E1626" s="3">
        <f>IF(Dashboard!$I$3,C1626*Dashboard!$E$11*Dashboard!$E$10*SQRT(Dashboard!$D$12/365),0)</f>
        <v>-597549.31843954441</v>
      </c>
      <c r="F1626" s="3">
        <f>D1626+IF(Dashboard!$I$3,E1626,0)</f>
        <v>-597649.51191952487</v>
      </c>
      <c r="G1626" s="3">
        <f>IF(Dashboard!$I$4, ('Lookups and Calculations'!$F$9) / (1 - 'Lookups and Calculations'!$F$10), 'Lookups and Calculations'!$F$9)</f>
        <v>1951878.888340465</v>
      </c>
      <c r="H1626" s="12">
        <f t="shared" si="50"/>
        <v>0</v>
      </c>
      <c r="I1626" s="12">
        <f t="shared" si="51"/>
        <v>0</v>
      </c>
      <c r="J1626" s="13">
        <f>(1 - Dashboard!$I$9) * H1626 * Dashboard!$I$8 * 'Lookups and Calculations'!$F$12</f>
        <v>0</v>
      </c>
      <c r="K1626" s="12">
        <f>(1 - Dashboard!$I$11) * I1626 * Dashboard!$I$10 * 'Lookups and Calculations'!$F$12</f>
        <v>0</v>
      </c>
      <c r="L1626" s="12">
        <f>(H1626 - I1626) * Dashboard!$I$13 * (Dashboard!$D$12 / 365) * 'Lookups and Calculations'!$F$12</f>
        <v>0</v>
      </c>
      <c r="M1626" s="3">
        <f>(G1626*2) * Dashboard!$I$13 * (Dashboard!$D$12 / 365) * 'Lookups and Calculations'!$F$12</f>
        <v>1602.0878730267946</v>
      </c>
      <c r="N1626" s="12">
        <f>H1626 * Dashboard!$I$14 * Dashboard!$I$15 * (Dashboard!$D$12 / 365) * 'Lookups and Calculations'!$F$12</f>
        <v>0</v>
      </c>
    </row>
    <row r="1627" spans="1:14" x14ac:dyDescent="0.35">
      <c r="A1627" s="2">
        <v>1626</v>
      </c>
      <c r="B1627" s="11">
        <v>1.5976446449480537</v>
      </c>
      <c r="C1627" s="11">
        <v>1.1174832758104092</v>
      </c>
      <c r="D1627" s="3">
        <f>B1627*Dashboard!$D$11*Dashboard!$D$10*SQRT(Dashboard!$D$12/365)</f>
        <v>396666.03481591452</v>
      </c>
      <c r="E1627" s="3">
        <f>IF(Dashboard!$I$3,C1627*Dashboard!$E$11*Dashboard!$E$10*SQRT(Dashboard!$D$12/365),0)</f>
        <v>554901.4436852152</v>
      </c>
      <c r="F1627" s="3">
        <f>D1627+IF(Dashboard!$I$3,E1627,0)</f>
        <v>951567.47850112966</v>
      </c>
      <c r="G1627" s="3">
        <f>IF(Dashboard!$I$4, ('Lookups and Calculations'!$F$9) / (1 - 'Lookups and Calculations'!$F$10), 'Lookups and Calculations'!$F$9)</f>
        <v>1951878.888340465</v>
      </c>
      <c r="H1627" s="12">
        <f t="shared" si="50"/>
        <v>0</v>
      </c>
      <c r="I1627" s="12">
        <f t="shared" si="51"/>
        <v>0</v>
      </c>
      <c r="J1627" s="13">
        <f>(1 - Dashboard!$I$9) * H1627 * Dashboard!$I$8 * 'Lookups and Calculations'!$F$12</f>
        <v>0</v>
      </c>
      <c r="K1627" s="12">
        <f>(1 - Dashboard!$I$11) * I1627 * Dashboard!$I$10 * 'Lookups and Calculations'!$F$12</f>
        <v>0</v>
      </c>
      <c r="L1627" s="12">
        <f>(H1627 - I1627) * Dashboard!$I$13 * (Dashboard!$D$12 / 365) * 'Lookups and Calculations'!$F$12</f>
        <v>0</v>
      </c>
      <c r="M1627" s="3">
        <f>(G1627*2) * Dashboard!$I$13 * (Dashboard!$D$12 / 365) * 'Lookups and Calculations'!$F$12</f>
        <v>1602.0878730267946</v>
      </c>
      <c r="N1627" s="12">
        <f>H1627 * Dashboard!$I$14 * Dashboard!$I$15 * (Dashboard!$D$12 / 365) * 'Lookups and Calculations'!$F$12</f>
        <v>0</v>
      </c>
    </row>
    <row r="1628" spans="1:14" x14ac:dyDescent="0.35">
      <c r="A1628" s="2">
        <v>1627</v>
      </c>
      <c r="B1628" s="11">
        <v>0.10522902329537502</v>
      </c>
      <c r="C1628" s="11">
        <v>-1.1353352352619979</v>
      </c>
      <c r="D1628" s="3">
        <f>B1628*Dashboard!$D$11*Dashboard!$D$10*SQRT(Dashboard!$D$12/365)</f>
        <v>26126.447799338435</v>
      </c>
      <c r="E1628" s="3">
        <f>IF(Dashboard!$I$3,C1628*Dashboard!$E$11*Dashboard!$E$10*SQRT(Dashboard!$D$12/365),0)</f>
        <v>-563766.07574435056</v>
      </c>
      <c r="F1628" s="3">
        <f>D1628+IF(Dashboard!$I$3,E1628,0)</f>
        <v>-537639.62794501218</v>
      </c>
      <c r="G1628" s="3">
        <f>IF(Dashboard!$I$4, ('Lookups and Calculations'!$F$9) / (1 - 'Lookups and Calculations'!$F$10), 'Lookups and Calculations'!$F$9)</f>
        <v>1951878.888340465</v>
      </c>
      <c r="H1628" s="12">
        <f t="shared" si="50"/>
        <v>0</v>
      </c>
      <c r="I1628" s="12">
        <f t="shared" si="51"/>
        <v>0</v>
      </c>
      <c r="J1628" s="13">
        <f>(1 - Dashboard!$I$9) * H1628 * Dashboard!$I$8 * 'Lookups and Calculations'!$F$12</f>
        <v>0</v>
      </c>
      <c r="K1628" s="12">
        <f>(1 - Dashboard!$I$11) * I1628 * Dashboard!$I$10 * 'Lookups and Calculations'!$F$12</f>
        <v>0</v>
      </c>
      <c r="L1628" s="12">
        <f>(H1628 - I1628) * Dashboard!$I$13 * (Dashboard!$D$12 / 365) * 'Lookups and Calculations'!$F$12</f>
        <v>0</v>
      </c>
      <c r="M1628" s="3">
        <f>(G1628*2) * Dashboard!$I$13 * (Dashboard!$D$12 / 365) * 'Lookups and Calculations'!$F$12</f>
        <v>1602.0878730267946</v>
      </c>
      <c r="N1628" s="12">
        <f>H1628 * Dashboard!$I$14 * Dashboard!$I$15 * (Dashboard!$D$12 / 365) * 'Lookups and Calculations'!$F$12</f>
        <v>0</v>
      </c>
    </row>
    <row r="1629" spans="1:14" x14ac:dyDescent="0.35">
      <c r="A1629" s="2">
        <v>1628</v>
      </c>
      <c r="B1629" s="11">
        <v>0.6254406414810374</v>
      </c>
      <c r="C1629" s="11">
        <v>-0.64495230914488588</v>
      </c>
      <c r="D1629" s="3">
        <f>B1629*Dashboard!$D$11*Dashboard!$D$10*SQRT(Dashboard!$D$12/365)</f>
        <v>155285.50735828467</v>
      </c>
      <c r="E1629" s="3">
        <f>IF(Dashboard!$I$3,C1629*Dashboard!$E$11*Dashboard!$E$10*SQRT(Dashboard!$D$12/365),0)</f>
        <v>-320259.79734960146</v>
      </c>
      <c r="F1629" s="3">
        <f>D1629+IF(Dashboard!$I$3,E1629,0)</f>
        <v>-164974.28999131679</v>
      </c>
      <c r="G1629" s="3">
        <f>IF(Dashboard!$I$4, ('Lookups and Calculations'!$F$9) / (1 - 'Lookups and Calculations'!$F$10), 'Lookups and Calculations'!$F$9)</f>
        <v>1951878.888340465</v>
      </c>
      <c r="H1629" s="12">
        <f t="shared" si="50"/>
        <v>0</v>
      </c>
      <c r="I1629" s="12">
        <f t="shared" si="51"/>
        <v>0</v>
      </c>
      <c r="J1629" s="13">
        <f>(1 - Dashboard!$I$9) * H1629 * Dashboard!$I$8 * 'Lookups and Calculations'!$F$12</f>
        <v>0</v>
      </c>
      <c r="K1629" s="12">
        <f>(1 - Dashboard!$I$11) * I1629 * Dashboard!$I$10 * 'Lookups and Calculations'!$F$12</f>
        <v>0</v>
      </c>
      <c r="L1629" s="12">
        <f>(H1629 - I1629) * Dashboard!$I$13 * (Dashboard!$D$12 / 365) * 'Lookups and Calculations'!$F$12</f>
        <v>0</v>
      </c>
      <c r="M1629" s="3">
        <f>(G1629*2) * Dashboard!$I$13 * (Dashboard!$D$12 / 365) * 'Lookups and Calculations'!$F$12</f>
        <v>1602.0878730267946</v>
      </c>
      <c r="N1629" s="12">
        <f>H1629 * Dashboard!$I$14 * Dashboard!$I$15 * (Dashboard!$D$12 / 365) * 'Lookups and Calculations'!$F$12</f>
        <v>0</v>
      </c>
    </row>
    <row r="1630" spans="1:14" x14ac:dyDescent="0.35">
      <c r="A1630" s="2">
        <v>1629</v>
      </c>
      <c r="B1630" s="11">
        <v>-0.41059547066534174</v>
      </c>
      <c r="C1630" s="11">
        <v>-1.5294911140979941</v>
      </c>
      <c r="D1630" s="3">
        <f>B1630*Dashboard!$D$11*Dashboard!$D$10*SQRT(Dashboard!$D$12/365)</f>
        <v>-101943.36880682928</v>
      </c>
      <c r="E1630" s="3">
        <f>IF(Dashboard!$I$3,C1630*Dashboard!$E$11*Dashboard!$E$10*SQRT(Dashboard!$D$12/365),0)</f>
        <v>-759489.51155549765</v>
      </c>
      <c r="F1630" s="3">
        <f>D1630+IF(Dashboard!$I$3,E1630,0)</f>
        <v>-861432.88036232698</v>
      </c>
      <c r="G1630" s="3">
        <f>IF(Dashboard!$I$4, ('Lookups and Calculations'!$F$9) / (1 - 'Lookups and Calculations'!$F$10), 'Lookups and Calculations'!$F$9)</f>
        <v>1951878.888340465</v>
      </c>
      <c r="H1630" s="12">
        <f t="shared" si="50"/>
        <v>0</v>
      </c>
      <c r="I1630" s="12">
        <f t="shared" si="51"/>
        <v>0</v>
      </c>
      <c r="J1630" s="13">
        <f>(1 - Dashboard!$I$9) * H1630 * Dashboard!$I$8 * 'Lookups and Calculations'!$F$12</f>
        <v>0</v>
      </c>
      <c r="K1630" s="12">
        <f>(1 - Dashboard!$I$11) * I1630 * Dashboard!$I$10 * 'Lookups and Calculations'!$F$12</f>
        <v>0</v>
      </c>
      <c r="L1630" s="12">
        <f>(H1630 - I1630) * Dashboard!$I$13 * (Dashboard!$D$12 / 365) * 'Lookups and Calculations'!$F$12</f>
        <v>0</v>
      </c>
      <c r="M1630" s="3">
        <f>(G1630*2) * Dashboard!$I$13 * (Dashboard!$D$12 / 365) * 'Lookups and Calculations'!$F$12</f>
        <v>1602.0878730267946</v>
      </c>
      <c r="N1630" s="12">
        <f>H1630 * Dashboard!$I$14 * Dashboard!$I$15 * (Dashboard!$D$12 / 365) * 'Lookups and Calculations'!$F$12</f>
        <v>0</v>
      </c>
    </row>
    <row r="1631" spans="1:14" x14ac:dyDescent="0.35">
      <c r="A1631" s="2">
        <v>1630</v>
      </c>
      <c r="B1631" s="11">
        <v>-0.89497291272979318</v>
      </c>
      <c r="C1631" s="11">
        <v>-0.28598891965711193</v>
      </c>
      <c r="D1631" s="3">
        <f>B1631*Dashboard!$D$11*Dashboard!$D$10*SQRT(Dashboard!$D$12/365)</f>
        <v>-222205.45581443701</v>
      </c>
      <c r="E1631" s="3">
        <f>IF(Dashboard!$I$3,C1631*Dashboard!$E$11*Dashboard!$E$10*SQRT(Dashboard!$D$12/365),0)</f>
        <v>-142011.66838995321</v>
      </c>
      <c r="F1631" s="3">
        <f>D1631+IF(Dashboard!$I$3,E1631,0)</f>
        <v>-364217.12420439022</v>
      </c>
      <c r="G1631" s="3">
        <f>IF(Dashboard!$I$4, ('Lookups and Calculations'!$F$9) / (1 - 'Lookups and Calculations'!$F$10), 'Lookups and Calculations'!$F$9)</f>
        <v>1951878.888340465</v>
      </c>
      <c r="H1631" s="12">
        <f t="shared" si="50"/>
        <v>0</v>
      </c>
      <c r="I1631" s="12">
        <f t="shared" si="51"/>
        <v>0</v>
      </c>
      <c r="J1631" s="13">
        <f>(1 - Dashboard!$I$9) * H1631 * Dashboard!$I$8 * 'Lookups and Calculations'!$F$12</f>
        <v>0</v>
      </c>
      <c r="K1631" s="12">
        <f>(1 - Dashboard!$I$11) * I1631 * Dashboard!$I$10 * 'Lookups and Calculations'!$F$12</f>
        <v>0</v>
      </c>
      <c r="L1631" s="12">
        <f>(H1631 - I1631) * Dashboard!$I$13 * (Dashboard!$D$12 / 365) * 'Lookups and Calculations'!$F$12</f>
        <v>0</v>
      </c>
      <c r="M1631" s="3">
        <f>(G1631*2) * Dashboard!$I$13 * (Dashboard!$D$12 / 365) * 'Lookups and Calculations'!$F$12</f>
        <v>1602.0878730267946</v>
      </c>
      <c r="N1631" s="12">
        <f>H1631 * Dashboard!$I$14 * Dashboard!$I$15 * (Dashboard!$D$12 / 365) * 'Lookups and Calculations'!$F$12</f>
        <v>0</v>
      </c>
    </row>
    <row r="1632" spans="1:14" x14ac:dyDescent="0.35">
      <c r="A1632" s="2">
        <v>1631</v>
      </c>
      <c r="B1632" s="11">
        <v>0.71185740254146301</v>
      </c>
      <c r="C1632" s="11">
        <v>0.34555083555239108</v>
      </c>
      <c r="D1632" s="3">
        <f>B1632*Dashboard!$D$11*Dashboard!$D$10*SQRT(Dashboard!$D$12/365)</f>
        <v>176741.21345655032</v>
      </c>
      <c r="E1632" s="3">
        <f>IF(Dashboard!$I$3,C1632*Dashboard!$E$11*Dashboard!$E$10*SQRT(Dashboard!$D$12/365),0)</f>
        <v>171587.94378877644</v>
      </c>
      <c r="F1632" s="3">
        <f>D1632+IF(Dashboard!$I$3,E1632,0)</f>
        <v>348329.15724532679</v>
      </c>
      <c r="G1632" s="3">
        <f>IF(Dashboard!$I$4, ('Lookups and Calculations'!$F$9) / (1 - 'Lookups and Calculations'!$F$10), 'Lookups and Calculations'!$F$9)</f>
        <v>1951878.888340465</v>
      </c>
      <c r="H1632" s="12">
        <f t="shared" si="50"/>
        <v>0</v>
      </c>
      <c r="I1632" s="12">
        <f t="shared" si="51"/>
        <v>0</v>
      </c>
      <c r="J1632" s="13">
        <f>(1 - Dashboard!$I$9) * H1632 * Dashboard!$I$8 * 'Lookups and Calculations'!$F$12</f>
        <v>0</v>
      </c>
      <c r="K1632" s="12">
        <f>(1 - Dashboard!$I$11) * I1632 * Dashboard!$I$10 * 'Lookups and Calculations'!$F$12</f>
        <v>0</v>
      </c>
      <c r="L1632" s="12">
        <f>(H1632 - I1632) * Dashboard!$I$13 * (Dashboard!$D$12 / 365) * 'Lookups and Calculations'!$F$12</f>
        <v>0</v>
      </c>
      <c r="M1632" s="3">
        <f>(G1632*2) * Dashboard!$I$13 * (Dashboard!$D$12 / 365) * 'Lookups and Calculations'!$F$12</f>
        <v>1602.0878730267946</v>
      </c>
      <c r="N1632" s="12">
        <f>H1632 * Dashboard!$I$14 * Dashboard!$I$15 * (Dashboard!$D$12 / 365) * 'Lookups and Calculations'!$F$12</f>
        <v>0</v>
      </c>
    </row>
    <row r="1633" spans="1:14" x14ac:dyDescent="0.35">
      <c r="A1633" s="2">
        <v>1632</v>
      </c>
      <c r="B1633" s="11">
        <v>-0.79426664212760967</v>
      </c>
      <c r="C1633" s="11">
        <v>-0.4678916702719717</v>
      </c>
      <c r="D1633" s="3">
        <f>B1633*Dashboard!$D$11*Dashboard!$D$10*SQRT(Dashboard!$D$12/365)</f>
        <v>-197201.9250435718</v>
      </c>
      <c r="E1633" s="3">
        <f>IF(Dashboard!$I$3,C1633*Dashboard!$E$11*Dashboard!$E$10*SQRT(Dashboard!$D$12/365),0)</f>
        <v>-232337.9409270488</v>
      </c>
      <c r="F1633" s="3">
        <f>D1633+IF(Dashboard!$I$3,E1633,0)</f>
        <v>-429539.86597062059</v>
      </c>
      <c r="G1633" s="3">
        <f>IF(Dashboard!$I$4, ('Lookups and Calculations'!$F$9) / (1 - 'Lookups and Calculations'!$F$10), 'Lookups and Calculations'!$F$9)</f>
        <v>1951878.888340465</v>
      </c>
      <c r="H1633" s="12">
        <f t="shared" si="50"/>
        <v>0</v>
      </c>
      <c r="I1633" s="12">
        <f t="shared" si="51"/>
        <v>0</v>
      </c>
      <c r="J1633" s="13">
        <f>(1 - Dashboard!$I$9) * H1633 * Dashboard!$I$8 * 'Lookups and Calculations'!$F$12</f>
        <v>0</v>
      </c>
      <c r="K1633" s="12">
        <f>(1 - Dashboard!$I$11) * I1633 * Dashboard!$I$10 * 'Lookups and Calculations'!$F$12</f>
        <v>0</v>
      </c>
      <c r="L1633" s="12">
        <f>(H1633 - I1633) * Dashboard!$I$13 * (Dashboard!$D$12 / 365) * 'Lookups and Calculations'!$F$12</f>
        <v>0</v>
      </c>
      <c r="M1633" s="3">
        <f>(G1633*2) * Dashboard!$I$13 * (Dashboard!$D$12 / 365) * 'Lookups and Calculations'!$F$12</f>
        <v>1602.0878730267946</v>
      </c>
      <c r="N1633" s="12">
        <f>H1633 * Dashboard!$I$14 * Dashboard!$I$15 * (Dashboard!$D$12 / 365) * 'Lookups and Calculations'!$F$12</f>
        <v>0</v>
      </c>
    </row>
    <row r="1634" spans="1:14" x14ac:dyDescent="0.35">
      <c r="A1634" s="2">
        <v>1633</v>
      </c>
      <c r="B1634" s="11">
        <v>-0.97927050183012954</v>
      </c>
      <c r="C1634" s="11">
        <v>-1.3998972671149439</v>
      </c>
      <c r="D1634" s="3">
        <f>B1634*Dashboard!$D$11*Dashboard!$D$10*SQRT(Dashboard!$D$12/365)</f>
        <v>-243135.01015476335</v>
      </c>
      <c r="E1634" s="3">
        <f>IF(Dashboard!$I$3,C1634*Dashboard!$E$11*Dashboard!$E$10*SQRT(Dashboard!$D$12/365),0)</f>
        <v>-695137.93302161386</v>
      </c>
      <c r="F1634" s="3">
        <f>D1634+IF(Dashboard!$I$3,E1634,0)</f>
        <v>-938272.94317637722</v>
      </c>
      <c r="G1634" s="3">
        <f>IF(Dashboard!$I$4, ('Lookups and Calculations'!$F$9) / (1 - 'Lookups and Calculations'!$F$10), 'Lookups and Calculations'!$F$9)</f>
        <v>1951878.888340465</v>
      </c>
      <c r="H1634" s="12">
        <f t="shared" si="50"/>
        <v>0</v>
      </c>
      <c r="I1634" s="12">
        <f t="shared" si="51"/>
        <v>0</v>
      </c>
      <c r="J1634" s="13">
        <f>(1 - Dashboard!$I$9) * H1634 * Dashboard!$I$8 * 'Lookups and Calculations'!$F$12</f>
        <v>0</v>
      </c>
      <c r="K1634" s="12">
        <f>(1 - Dashboard!$I$11) * I1634 * Dashboard!$I$10 * 'Lookups and Calculations'!$F$12</f>
        <v>0</v>
      </c>
      <c r="L1634" s="12">
        <f>(H1634 - I1634) * Dashboard!$I$13 * (Dashboard!$D$12 / 365) * 'Lookups and Calculations'!$F$12</f>
        <v>0</v>
      </c>
      <c r="M1634" s="3">
        <f>(G1634*2) * Dashboard!$I$13 * (Dashboard!$D$12 / 365) * 'Lookups and Calculations'!$F$12</f>
        <v>1602.0878730267946</v>
      </c>
      <c r="N1634" s="12">
        <f>H1634 * Dashboard!$I$14 * Dashboard!$I$15 * (Dashboard!$D$12 / 365) * 'Lookups and Calculations'!$F$12</f>
        <v>0</v>
      </c>
    </row>
    <row r="1635" spans="1:14" x14ac:dyDescent="0.35">
      <c r="A1635" s="2">
        <v>1634</v>
      </c>
      <c r="B1635" s="11">
        <v>-0.94688163394740554</v>
      </c>
      <c r="C1635" s="11">
        <v>0.87585168478941</v>
      </c>
      <c r="D1635" s="3">
        <f>B1635*Dashboard!$D$11*Dashboard!$D$10*SQRT(Dashboard!$D$12/365)</f>
        <v>-235093.44481929138</v>
      </c>
      <c r="E1635" s="3">
        <f>IF(Dashboard!$I$3,C1635*Dashboard!$E$11*Dashboard!$E$10*SQRT(Dashboard!$D$12/365),0)</f>
        <v>434916.00712441246</v>
      </c>
      <c r="F1635" s="3">
        <f>D1635+IF(Dashboard!$I$3,E1635,0)</f>
        <v>199822.56230512107</v>
      </c>
      <c r="G1635" s="3">
        <f>IF(Dashboard!$I$4, ('Lookups and Calculations'!$F$9) / (1 - 'Lookups and Calculations'!$F$10), 'Lookups and Calculations'!$F$9)</f>
        <v>1951878.888340465</v>
      </c>
      <c r="H1635" s="12">
        <f t="shared" si="50"/>
        <v>0</v>
      </c>
      <c r="I1635" s="12">
        <f t="shared" si="51"/>
        <v>0</v>
      </c>
      <c r="J1635" s="13">
        <f>(1 - Dashboard!$I$9) * H1635 * Dashboard!$I$8 * 'Lookups and Calculations'!$F$12</f>
        <v>0</v>
      </c>
      <c r="K1635" s="12">
        <f>(1 - Dashboard!$I$11) * I1635 * Dashboard!$I$10 * 'Lookups and Calculations'!$F$12</f>
        <v>0</v>
      </c>
      <c r="L1635" s="12">
        <f>(H1635 - I1635) * Dashboard!$I$13 * (Dashboard!$D$12 / 365) * 'Lookups and Calculations'!$F$12</f>
        <v>0</v>
      </c>
      <c r="M1635" s="3">
        <f>(G1635*2) * Dashboard!$I$13 * (Dashboard!$D$12 / 365) * 'Lookups and Calculations'!$F$12</f>
        <v>1602.0878730267946</v>
      </c>
      <c r="N1635" s="12">
        <f>H1635 * Dashboard!$I$14 * Dashboard!$I$15 * (Dashboard!$D$12 / 365) * 'Lookups and Calculations'!$F$12</f>
        <v>0</v>
      </c>
    </row>
    <row r="1636" spans="1:14" x14ac:dyDescent="0.35">
      <c r="A1636" s="2">
        <v>1635</v>
      </c>
      <c r="B1636" s="11">
        <v>1.0436503451230168</v>
      </c>
      <c r="C1636" s="11">
        <v>0.83247627996989115</v>
      </c>
      <c r="D1636" s="3">
        <f>B1636*Dashboard!$D$11*Dashboard!$D$10*SQRT(Dashboard!$D$12/365)</f>
        <v>259119.35137971069</v>
      </c>
      <c r="E1636" s="3">
        <f>IF(Dashboard!$I$3,C1636*Dashboard!$E$11*Dashboard!$E$10*SQRT(Dashboard!$D$12/365),0)</f>
        <v>413377.36285492528</v>
      </c>
      <c r="F1636" s="3">
        <f>D1636+IF(Dashboard!$I$3,E1636,0)</f>
        <v>672496.71423463593</v>
      </c>
      <c r="G1636" s="3">
        <f>IF(Dashboard!$I$4, ('Lookups and Calculations'!$F$9) / (1 - 'Lookups and Calculations'!$F$10), 'Lookups and Calculations'!$F$9)</f>
        <v>1951878.888340465</v>
      </c>
      <c r="H1636" s="12">
        <f t="shared" si="50"/>
        <v>0</v>
      </c>
      <c r="I1636" s="12">
        <f t="shared" si="51"/>
        <v>0</v>
      </c>
      <c r="J1636" s="13">
        <f>(1 - Dashboard!$I$9) * H1636 * Dashboard!$I$8 * 'Lookups and Calculations'!$F$12</f>
        <v>0</v>
      </c>
      <c r="K1636" s="12">
        <f>(1 - Dashboard!$I$11) * I1636 * Dashboard!$I$10 * 'Lookups and Calculations'!$F$12</f>
        <v>0</v>
      </c>
      <c r="L1636" s="12">
        <f>(H1636 - I1636) * Dashboard!$I$13 * (Dashboard!$D$12 / 365) * 'Lookups and Calculations'!$F$12</f>
        <v>0</v>
      </c>
      <c r="M1636" s="3">
        <f>(G1636*2) * Dashboard!$I$13 * (Dashboard!$D$12 / 365) * 'Lookups and Calculations'!$F$12</f>
        <v>1602.0878730267946</v>
      </c>
      <c r="N1636" s="12">
        <f>H1636 * Dashboard!$I$14 * Dashboard!$I$15 * (Dashboard!$D$12 / 365) * 'Lookups and Calculations'!$F$12</f>
        <v>0</v>
      </c>
    </row>
    <row r="1637" spans="1:14" x14ac:dyDescent="0.35">
      <c r="A1637" s="2">
        <v>1636</v>
      </c>
      <c r="B1637" s="11">
        <v>1.4782023207557919</v>
      </c>
      <c r="C1637" s="11">
        <v>-1.5659345953262467</v>
      </c>
      <c r="D1637" s="3">
        <f>B1637*Dashboard!$D$11*Dashboard!$D$10*SQRT(Dashboard!$D$12/365)</f>
        <v>367010.68356095388</v>
      </c>
      <c r="E1637" s="3">
        <f>IF(Dashboard!$I$3,C1637*Dashboard!$E$11*Dashboard!$E$10*SQRT(Dashboard!$D$12/365),0)</f>
        <v>-777586.01535490074</v>
      </c>
      <c r="F1637" s="3">
        <f>D1637+IF(Dashboard!$I$3,E1637,0)</f>
        <v>-410575.33179394685</v>
      </c>
      <c r="G1637" s="3">
        <f>IF(Dashboard!$I$4, ('Lookups and Calculations'!$F$9) / (1 - 'Lookups and Calculations'!$F$10), 'Lookups and Calculations'!$F$9)</f>
        <v>1951878.888340465</v>
      </c>
      <c r="H1637" s="12">
        <f t="shared" si="50"/>
        <v>0</v>
      </c>
      <c r="I1637" s="12">
        <f t="shared" si="51"/>
        <v>0</v>
      </c>
      <c r="J1637" s="13">
        <f>(1 - Dashboard!$I$9) * H1637 * Dashboard!$I$8 * 'Lookups and Calculations'!$F$12</f>
        <v>0</v>
      </c>
      <c r="K1637" s="12">
        <f>(1 - Dashboard!$I$11) * I1637 * Dashboard!$I$10 * 'Lookups and Calculations'!$F$12</f>
        <v>0</v>
      </c>
      <c r="L1637" s="12">
        <f>(H1637 - I1637) * Dashboard!$I$13 * (Dashboard!$D$12 / 365) * 'Lookups and Calculations'!$F$12</f>
        <v>0</v>
      </c>
      <c r="M1637" s="3">
        <f>(G1637*2) * Dashboard!$I$13 * (Dashboard!$D$12 / 365) * 'Lookups and Calculations'!$F$12</f>
        <v>1602.0878730267946</v>
      </c>
      <c r="N1637" s="12">
        <f>H1637 * Dashboard!$I$14 * Dashboard!$I$15 * (Dashboard!$D$12 / 365) * 'Lookups and Calculations'!$F$12</f>
        <v>0</v>
      </c>
    </row>
    <row r="1638" spans="1:14" x14ac:dyDescent="0.35">
      <c r="A1638" s="2">
        <v>1637</v>
      </c>
      <c r="B1638" s="11">
        <v>0.77215909773804459</v>
      </c>
      <c r="C1638" s="11">
        <v>-0.72438968229735612</v>
      </c>
      <c r="D1638" s="3">
        <f>B1638*Dashboard!$D$11*Dashboard!$D$10*SQRT(Dashboard!$D$12/365)</f>
        <v>191713.0248677691</v>
      </c>
      <c r="E1638" s="3">
        <f>IF(Dashboard!$I$3,C1638*Dashboard!$E$11*Dashboard!$E$10*SQRT(Dashboard!$D$12/365),0)</f>
        <v>-359705.50002725422</v>
      </c>
      <c r="F1638" s="3">
        <f>D1638+IF(Dashboard!$I$3,E1638,0)</f>
        <v>-167992.47515948513</v>
      </c>
      <c r="G1638" s="3">
        <f>IF(Dashboard!$I$4, ('Lookups and Calculations'!$F$9) / (1 - 'Lookups and Calculations'!$F$10), 'Lookups and Calculations'!$F$9)</f>
        <v>1951878.888340465</v>
      </c>
      <c r="H1638" s="12">
        <f t="shared" si="50"/>
        <v>0</v>
      </c>
      <c r="I1638" s="12">
        <f t="shared" si="51"/>
        <v>0</v>
      </c>
      <c r="J1638" s="13">
        <f>(1 - Dashboard!$I$9) * H1638 * Dashboard!$I$8 * 'Lookups and Calculations'!$F$12</f>
        <v>0</v>
      </c>
      <c r="K1638" s="12">
        <f>(1 - Dashboard!$I$11) * I1638 * Dashboard!$I$10 * 'Lookups and Calculations'!$F$12</f>
        <v>0</v>
      </c>
      <c r="L1638" s="12">
        <f>(H1638 - I1638) * Dashboard!$I$13 * (Dashboard!$D$12 / 365) * 'Lookups and Calculations'!$F$12</f>
        <v>0</v>
      </c>
      <c r="M1638" s="3">
        <f>(G1638*2) * Dashboard!$I$13 * (Dashboard!$D$12 / 365) * 'Lookups and Calculations'!$F$12</f>
        <v>1602.0878730267946</v>
      </c>
      <c r="N1638" s="12">
        <f>H1638 * Dashboard!$I$14 * Dashboard!$I$15 * (Dashboard!$D$12 / 365) * 'Lookups and Calculations'!$F$12</f>
        <v>0</v>
      </c>
    </row>
    <row r="1639" spans="1:14" x14ac:dyDescent="0.35">
      <c r="A1639" s="2">
        <v>1638</v>
      </c>
      <c r="B1639" s="11">
        <v>-0.82882521715668067</v>
      </c>
      <c r="C1639" s="11">
        <v>0.63155452023204506</v>
      </c>
      <c r="D1639" s="3">
        <f>B1639*Dashboard!$D$11*Dashboard!$D$10*SQRT(Dashboard!$D$12/365)</f>
        <v>-205782.18910230158</v>
      </c>
      <c r="E1639" s="3">
        <f>IF(Dashboard!$I$3,C1639*Dashboard!$E$11*Dashboard!$E$10*SQRT(Dashboard!$D$12/365),0)</f>
        <v>313606.94395049033</v>
      </c>
      <c r="F1639" s="3">
        <f>D1639+IF(Dashboard!$I$3,E1639,0)</f>
        <v>107824.75484818875</v>
      </c>
      <c r="G1639" s="3">
        <f>IF(Dashboard!$I$4, ('Lookups and Calculations'!$F$9) / (1 - 'Lookups and Calculations'!$F$10), 'Lookups and Calculations'!$F$9)</f>
        <v>1951878.888340465</v>
      </c>
      <c r="H1639" s="12">
        <f t="shared" si="50"/>
        <v>0</v>
      </c>
      <c r="I1639" s="12">
        <f t="shared" si="51"/>
        <v>0</v>
      </c>
      <c r="J1639" s="13">
        <f>(1 - Dashboard!$I$9) * H1639 * Dashboard!$I$8 * 'Lookups and Calculations'!$F$12</f>
        <v>0</v>
      </c>
      <c r="K1639" s="12">
        <f>(1 - Dashboard!$I$11) * I1639 * Dashboard!$I$10 * 'Lookups and Calculations'!$F$12</f>
        <v>0</v>
      </c>
      <c r="L1639" s="12">
        <f>(H1639 - I1639) * Dashboard!$I$13 * (Dashboard!$D$12 / 365) * 'Lookups and Calculations'!$F$12</f>
        <v>0</v>
      </c>
      <c r="M1639" s="3">
        <f>(G1639*2) * Dashboard!$I$13 * (Dashboard!$D$12 / 365) * 'Lookups and Calculations'!$F$12</f>
        <v>1602.0878730267946</v>
      </c>
      <c r="N1639" s="12">
        <f>H1639 * Dashboard!$I$14 * Dashboard!$I$15 * (Dashboard!$D$12 / 365) * 'Lookups and Calculations'!$F$12</f>
        <v>0</v>
      </c>
    </row>
    <row r="1640" spans="1:14" x14ac:dyDescent="0.35">
      <c r="A1640" s="2">
        <v>1639</v>
      </c>
      <c r="B1640" s="11">
        <v>1.4061276155305441E-2</v>
      </c>
      <c r="C1640" s="11">
        <v>-1.8332233587496436</v>
      </c>
      <c r="D1640" s="3">
        <f>B1640*Dashboard!$D$11*Dashboard!$D$10*SQRT(Dashboard!$D$12/365)</f>
        <v>3491.1584842184543</v>
      </c>
      <c r="E1640" s="3">
        <f>IF(Dashboard!$I$3,C1640*Dashboard!$E$11*Dashboard!$E$10*SQRT(Dashboard!$D$12/365),0)</f>
        <v>-910311.86809477</v>
      </c>
      <c r="F1640" s="3">
        <f>D1640+IF(Dashboard!$I$3,E1640,0)</f>
        <v>-906820.7096105516</v>
      </c>
      <c r="G1640" s="3">
        <f>IF(Dashboard!$I$4, ('Lookups and Calculations'!$F$9) / (1 - 'Lookups and Calculations'!$F$10), 'Lookups and Calculations'!$F$9)</f>
        <v>1951878.888340465</v>
      </c>
      <c r="H1640" s="12">
        <f t="shared" si="50"/>
        <v>0</v>
      </c>
      <c r="I1640" s="12">
        <f t="shared" si="51"/>
        <v>0</v>
      </c>
      <c r="J1640" s="13">
        <f>(1 - Dashboard!$I$9) * H1640 * Dashboard!$I$8 * 'Lookups and Calculations'!$F$12</f>
        <v>0</v>
      </c>
      <c r="K1640" s="12">
        <f>(1 - Dashboard!$I$11) * I1640 * Dashboard!$I$10 * 'Lookups and Calculations'!$F$12</f>
        <v>0</v>
      </c>
      <c r="L1640" s="12">
        <f>(H1640 - I1640) * Dashboard!$I$13 * (Dashboard!$D$12 / 365) * 'Lookups and Calculations'!$F$12</f>
        <v>0</v>
      </c>
      <c r="M1640" s="3">
        <f>(G1640*2) * Dashboard!$I$13 * (Dashboard!$D$12 / 365) * 'Lookups and Calculations'!$F$12</f>
        <v>1602.0878730267946</v>
      </c>
      <c r="N1640" s="12">
        <f>H1640 * Dashboard!$I$14 * Dashboard!$I$15 * (Dashboard!$D$12 / 365) * 'Lookups and Calculations'!$F$12</f>
        <v>0</v>
      </c>
    </row>
    <row r="1641" spans="1:14" x14ac:dyDescent="0.35">
      <c r="A1641" s="2">
        <v>1640</v>
      </c>
      <c r="B1641" s="11">
        <v>-1.1301943012345812</v>
      </c>
      <c r="C1641" s="11">
        <v>-0.70037961748758415</v>
      </c>
      <c r="D1641" s="3">
        <f>B1641*Dashboard!$D$11*Dashboard!$D$10*SQRT(Dashboard!$D$12/365)</f>
        <v>-280606.63768997334</v>
      </c>
      <c r="E1641" s="3">
        <f>IF(Dashboard!$I$3,C1641*Dashboard!$E$11*Dashboard!$E$10*SQRT(Dashboard!$D$12/365),0)</f>
        <v>-347782.97741387913</v>
      </c>
      <c r="F1641" s="3">
        <f>D1641+IF(Dashboard!$I$3,E1641,0)</f>
        <v>-628389.61510385247</v>
      </c>
      <c r="G1641" s="3">
        <f>IF(Dashboard!$I$4, ('Lookups and Calculations'!$F$9) / (1 - 'Lookups and Calculations'!$F$10), 'Lookups and Calculations'!$F$9)</f>
        <v>1951878.888340465</v>
      </c>
      <c r="H1641" s="12">
        <f t="shared" si="50"/>
        <v>0</v>
      </c>
      <c r="I1641" s="12">
        <f t="shared" si="51"/>
        <v>0</v>
      </c>
      <c r="J1641" s="13">
        <f>(1 - Dashboard!$I$9) * H1641 * Dashboard!$I$8 * 'Lookups and Calculations'!$F$12</f>
        <v>0</v>
      </c>
      <c r="K1641" s="12">
        <f>(1 - Dashboard!$I$11) * I1641 * Dashboard!$I$10 * 'Lookups and Calculations'!$F$12</f>
        <v>0</v>
      </c>
      <c r="L1641" s="12">
        <f>(H1641 - I1641) * Dashboard!$I$13 * (Dashboard!$D$12 / 365) * 'Lookups and Calculations'!$F$12</f>
        <v>0</v>
      </c>
      <c r="M1641" s="3">
        <f>(G1641*2) * Dashboard!$I$13 * (Dashboard!$D$12 / 365) * 'Lookups and Calculations'!$F$12</f>
        <v>1602.0878730267946</v>
      </c>
      <c r="N1641" s="12">
        <f>H1641 * Dashboard!$I$14 * Dashboard!$I$15 * (Dashboard!$D$12 / 365) * 'Lookups and Calculations'!$F$12</f>
        <v>0</v>
      </c>
    </row>
    <row r="1642" spans="1:14" x14ac:dyDescent="0.35">
      <c r="A1642" s="2">
        <v>1641</v>
      </c>
      <c r="B1642" s="11">
        <v>-0.276336189230595</v>
      </c>
      <c r="C1642" s="11">
        <v>-0.20441508082978441</v>
      </c>
      <c r="D1642" s="3">
        <f>B1642*Dashboard!$D$11*Dashboard!$D$10*SQRT(Dashboard!$D$12/365)</f>
        <v>-68609.237232353596</v>
      </c>
      <c r="E1642" s="3">
        <f>IF(Dashboard!$I$3,C1642*Dashboard!$E$11*Dashboard!$E$10*SQRT(Dashboard!$D$12/365),0)</f>
        <v>-101505.07476831514</v>
      </c>
      <c r="F1642" s="3">
        <f>D1642+IF(Dashboard!$I$3,E1642,0)</f>
        <v>-170114.31200066872</v>
      </c>
      <c r="G1642" s="3">
        <f>IF(Dashboard!$I$4, ('Lookups and Calculations'!$F$9) / (1 - 'Lookups and Calculations'!$F$10), 'Lookups and Calculations'!$F$9)</f>
        <v>1951878.888340465</v>
      </c>
      <c r="H1642" s="12">
        <f t="shared" si="50"/>
        <v>0</v>
      </c>
      <c r="I1642" s="12">
        <f t="shared" si="51"/>
        <v>0</v>
      </c>
      <c r="J1642" s="13">
        <f>(1 - Dashboard!$I$9) * H1642 * Dashboard!$I$8 * 'Lookups and Calculations'!$F$12</f>
        <v>0</v>
      </c>
      <c r="K1642" s="12">
        <f>(1 - Dashboard!$I$11) * I1642 * Dashboard!$I$10 * 'Lookups and Calculations'!$F$12</f>
        <v>0</v>
      </c>
      <c r="L1642" s="12">
        <f>(H1642 - I1642) * Dashboard!$I$13 * (Dashboard!$D$12 / 365) * 'Lookups and Calculations'!$F$12</f>
        <v>0</v>
      </c>
      <c r="M1642" s="3">
        <f>(G1642*2) * Dashboard!$I$13 * (Dashboard!$D$12 / 365) * 'Lookups and Calculations'!$F$12</f>
        <v>1602.0878730267946</v>
      </c>
      <c r="N1642" s="12">
        <f>H1642 * Dashboard!$I$14 * Dashboard!$I$15 * (Dashboard!$D$12 / 365) * 'Lookups and Calculations'!$F$12</f>
        <v>0</v>
      </c>
    </row>
    <row r="1643" spans="1:14" x14ac:dyDescent="0.35">
      <c r="A1643" s="2">
        <v>1642</v>
      </c>
      <c r="B1643" s="11">
        <v>-1.3070461517900882</v>
      </c>
      <c r="C1643" s="11">
        <v>-0.762878035342756</v>
      </c>
      <c r="D1643" s="3">
        <f>B1643*Dashboard!$D$11*Dashboard!$D$10*SQRT(Dashboard!$D$12/365)</f>
        <v>-324515.72756896244</v>
      </c>
      <c r="E1643" s="3">
        <f>IF(Dashboard!$I$3,C1643*Dashboard!$E$11*Dashboard!$E$10*SQRT(Dashboard!$D$12/365),0)</f>
        <v>-378817.41260104219</v>
      </c>
      <c r="F1643" s="3">
        <f>D1643+IF(Dashboard!$I$3,E1643,0)</f>
        <v>-703333.14017000468</v>
      </c>
      <c r="G1643" s="3">
        <f>IF(Dashboard!$I$4, ('Lookups and Calculations'!$F$9) / (1 - 'Lookups and Calculations'!$F$10), 'Lookups and Calculations'!$F$9)</f>
        <v>1951878.888340465</v>
      </c>
      <c r="H1643" s="12">
        <f t="shared" si="50"/>
        <v>0</v>
      </c>
      <c r="I1643" s="12">
        <f t="shared" si="51"/>
        <v>0</v>
      </c>
      <c r="J1643" s="13">
        <f>(1 - Dashboard!$I$9) * H1643 * Dashboard!$I$8 * 'Lookups and Calculations'!$F$12</f>
        <v>0</v>
      </c>
      <c r="K1643" s="12">
        <f>(1 - Dashboard!$I$11) * I1643 * Dashboard!$I$10 * 'Lookups and Calculations'!$F$12</f>
        <v>0</v>
      </c>
      <c r="L1643" s="12">
        <f>(H1643 - I1643) * Dashboard!$I$13 * (Dashboard!$D$12 / 365) * 'Lookups and Calculations'!$F$12</f>
        <v>0</v>
      </c>
      <c r="M1643" s="3">
        <f>(G1643*2) * Dashboard!$I$13 * (Dashboard!$D$12 / 365) * 'Lookups and Calculations'!$F$12</f>
        <v>1602.0878730267946</v>
      </c>
      <c r="N1643" s="12">
        <f>H1643 * Dashboard!$I$14 * Dashboard!$I$15 * (Dashboard!$D$12 / 365) * 'Lookups and Calculations'!$F$12</f>
        <v>0</v>
      </c>
    </row>
    <row r="1644" spans="1:14" x14ac:dyDescent="0.35">
      <c r="A1644" s="2">
        <v>1643</v>
      </c>
      <c r="B1644" s="11">
        <v>-1.5718276831846605</v>
      </c>
      <c r="C1644" s="11">
        <v>0.99284054385453036</v>
      </c>
      <c r="D1644" s="3">
        <f>B1644*Dashboard!$D$11*Dashboard!$D$10*SQRT(Dashboard!$D$12/365)</f>
        <v>-390256.15394155262</v>
      </c>
      <c r="E1644" s="3">
        <f>IF(Dashboard!$I$3,C1644*Dashboard!$E$11*Dashboard!$E$10*SQRT(Dashboard!$D$12/365),0)</f>
        <v>493008.40832231217</v>
      </c>
      <c r="F1644" s="3">
        <f>D1644+IF(Dashboard!$I$3,E1644,0)</f>
        <v>102752.25438075955</v>
      </c>
      <c r="G1644" s="3">
        <f>IF(Dashboard!$I$4, ('Lookups and Calculations'!$F$9) / (1 - 'Lookups and Calculations'!$F$10), 'Lookups and Calculations'!$F$9)</f>
        <v>1951878.888340465</v>
      </c>
      <c r="H1644" s="12">
        <f t="shared" si="50"/>
        <v>0</v>
      </c>
      <c r="I1644" s="12">
        <f t="shared" si="51"/>
        <v>0</v>
      </c>
      <c r="J1644" s="13">
        <f>(1 - Dashboard!$I$9) * H1644 * Dashboard!$I$8 * 'Lookups and Calculations'!$F$12</f>
        <v>0</v>
      </c>
      <c r="K1644" s="12">
        <f>(1 - Dashboard!$I$11) * I1644 * Dashboard!$I$10 * 'Lookups and Calculations'!$F$12</f>
        <v>0</v>
      </c>
      <c r="L1644" s="12">
        <f>(H1644 - I1644) * Dashboard!$I$13 * (Dashboard!$D$12 / 365) * 'Lookups and Calculations'!$F$12</f>
        <v>0</v>
      </c>
      <c r="M1644" s="3">
        <f>(G1644*2) * Dashboard!$I$13 * (Dashboard!$D$12 / 365) * 'Lookups and Calculations'!$F$12</f>
        <v>1602.0878730267946</v>
      </c>
      <c r="N1644" s="12">
        <f>H1644 * Dashboard!$I$14 * Dashboard!$I$15 * (Dashboard!$D$12 / 365) * 'Lookups and Calculations'!$F$12</f>
        <v>0</v>
      </c>
    </row>
    <row r="1645" spans="1:14" x14ac:dyDescent="0.35">
      <c r="A1645" s="2">
        <v>1644</v>
      </c>
      <c r="B1645" s="11">
        <v>0.91687530130819617</v>
      </c>
      <c r="C1645" s="11">
        <v>-0.41612625431554845</v>
      </c>
      <c r="D1645" s="3">
        <f>B1645*Dashboard!$D$11*Dashboard!$D$10*SQRT(Dashboard!$D$12/365)</f>
        <v>227643.41954302008</v>
      </c>
      <c r="E1645" s="3">
        <f>IF(Dashboard!$I$3,C1645*Dashboard!$E$11*Dashboard!$E$10*SQRT(Dashboard!$D$12/365),0)</f>
        <v>-206633.12308415669</v>
      </c>
      <c r="F1645" s="3">
        <f>D1645+IF(Dashboard!$I$3,E1645,0)</f>
        <v>21010.296458863391</v>
      </c>
      <c r="G1645" s="3">
        <f>IF(Dashboard!$I$4, ('Lookups and Calculations'!$F$9) / (1 - 'Lookups and Calculations'!$F$10), 'Lookups and Calculations'!$F$9)</f>
        <v>1951878.888340465</v>
      </c>
      <c r="H1645" s="12">
        <f t="shared" si="50"/>
        <v>0</v>
      </c>
      <c r="I1645" s="12">
        <f t="shared" si="51"/>
        <v>0</v>
      </c>
      <c r="J1645" s="13">
        <f>(1 - Dashboard!$I$9) * H1645 * Dashboard!$I$8 * 'Lookups and Calculations'!$F$12</f>
        <v>0</v>
      </c>
      <c r="K1645" s="12">
        <f>(1 - Dashboard!$I$11) * I1645 * Dashboard!$I$10 * 'Lookups and Calculations'!$F$12</f>
        <v>0</v>
      </c>
      <c r="L1645" s="12">
        <f>(H1645 - I1645) * Dashboard!$I$13 * (Dashboard!$D$12 / 365) * 'Lookups and Calculations'!$F$12</f>
        <v>0</v>
      </c>
      <c r="M1645" s="3">
        <f>(G1645*2) * Dashboard!$I$13 * (Dashboard!$D$12 / 365) * 'Lookups and Calculations'!$F$12</f>
        <v>1602.0878730267946</v>
      </c>
      <c r="N1645" s="12">
        <f>H1645 * Dashboard!$I$14 * Dashboard!$I$15 * (Dashboard!$D$12 / 365) * 'Lookups and Calculations'!$F$12</f>
        <v>0</v>
      </c>
    </row>
    <row r="1646" spans="1:14" x14ac:dyDescent="0.35">
      <c r="A1646" s="2">
        <v>1645</v>
      </c>
      <c r="B1646" s="11">
        <v>-1.344004744489834</v>
      </c>
      <c r="C1646" s="11">
        <v>1.0701339678126331</v>
      </c>
      <c r="D1646" s="3">
        <f>B1646*Dashboard!$D$11*Dashboard!$D$10*SQRT(Dashboard!$D$12/365)</f>
        <v>-333691.87225479225</v>
      </c>
      <c r="E1646" s="3">
        <f>IF(Dashboard!$I$3,C1646*Dashboard!$E$11*Dashboard!$E$10*SQRT(Dashboard!$D$12/365),0)</f>
        <v>531389.50401309121</v>
      </c>
      <c r="F1646" s="3">
        <f>D1646+IF(Dashboard!$I$3,E1646,0)</f>
        <v>197697.63175829896</v>
      </c>
      <c r="G1646" s="3">
        <f>IF(Dashboard!$I$4, ('Lookups and Calculations'!$F$9) / (1 - 'Lookups and Calculations'!$F$10), 'Lookups and Calculations'!$F$9)</f>
        <v>1951878.888340465</v>
      </c>
      <c r="H1646" s="12">
        <f t="shared" si="50"/>
        <v>0</v>
      </c>
      <c r="I1646" s="12">
        <f t="shared" si="51"/>
        <v>0</v>
      </c>
      <c r="J1646" s="13">
        <f>(1 - Dashboard!$I$9) * H1646 * Dashboard!$I$8 * 'Lookups and Calculations'!$F$12</f>
        <v>0</v>
      </c>
      <c r="K1646" s="12">
        <f>(1 - Dashboard!$I$11) * I1646 * Dashboard!$I$10 * 'Lookups and Calculations'!$F$12</f>
        <v>0</v>
      </c>
      <c r="L1646" s="12">
        <f>(H1646 - I1646) * Dashboard!$I$13 * (Dashboard!$D$12 / 365) * 'Lookups and Calculations'!$F$12</f>
        <v>0</v>
      </c>
      <c r="M1646" s="3">
        <f>(G1646*2) * Dashboard!$I$13 * (Dashboard!$D$12 / 365) * 'Lookups and Calculations'!$F$12</f>
        <v>1602.0878730267946</v>
      </c>
      <c r="N1646" s="12">
        <f>H1646 * Dashboard!$I$14 * Dashboard!$I$15 * (Dashboard!$D$12 / 365) * 'Lookups and Calculations'!$F$12</f>
        <v>0</v>
      </c>
    </row>
    <row r="1647" spans="1:14" x14ac:dyDescent="0.35">
      <c r="A1647" s="2">
        <v>1646</v>
      </c>
      <c r="B1647" s="11">
        <v>0.46324756351451646</v>
      </c>
      <c r="C1647" s="11">
        <v>-0.59008548023953922</v>
      </c>
      <c r="D1647" s="3">
        <f>B1647*Dashboard!$D$11*Dashboard!$D$10*SQRT(Dashboard!$D$12/365)</f>
        <v>115015.92343359397</v>
      </c>
      <c r="E1647" s="3">
        <f>IF(Dashboard!$I$3,C1647*Dashboard!$E$11*Dashboard!$E$10*SQRT(Dashboard!$D$12/365),0)</f>
        <v>-293014.93093499937</v>
      </c>
      <c r="F1647" s="3">
        <f>D1647+IF(Dashboard!$I$3,E1647,0)</f>
        <v>-177999.0075014054</v>
      </c>
      <c r="G1647" s="3">
        <f>IF(Dashboard!$I$4, ('Lookups and Calculations'!$F$9) / (1 - 'Lookups and Calculations'!$F$10), 'Lookups and Calculations'!$F$9)</f>
        <v>1951878.888340465</v>
      </c>
      <c r="H1647" s="12">
        <f t="shared" si="50"/>
        <v>0</v>
      </c>
      <c r="I1647" s="12">
        <f t="shared" si="51"/>
        <v>0</v>
      </c>
      <c r="J1647" s="13">
        <f>(1 - Dashboard!$I$9) * H1647 * Dashboard!$I$8 * 'Lookups and Calculations'!$F$12</f>
        <v>0</v>
      </c>
      <c r="K1647" s="12">
        <f>(1 - Dashboard!$I$11) * I1647 * Dashboard!$I$10 * 'Lookups and Calculations'!$F$12</f>
        <v>0</v>
      </c>
      <c r="L1647" s="12">
        <f>(H1647 - I1647) * Dashboard!$I$13 * (Dashboard!$D$12 / 365) * 'Lookups and Calculations'!$F$12</f>
        <v>0</v>
      </c>
      <c r="M1647" s="3">
        <f>(G1647*2) * Dashboard!$I$13 * (Dashboard!$D$12 / 365) * 'Lookups and Calculations'!$F$12</f>
        <v>1602.0878730267946</v>
      </c>
      <c r="N1647" s="12">
        <f>H1647 * Dashboard!$I$14 * Dashboard!$I$15 * (Dashboard!$D$12 / 365) * 'Lookups and Calculations'!$F$12</f>
        <v>0</v>
      </c>
    </row>
    <row r="1648" spans="1:14" x14ac:dyDescent="0.35">
      <c r="A1648" s="2">
        <v>1647</v>
      </c>
      <c r="B1648" s="11">
        <v>2.1427019796538684</v>
      </c>
      <c r="C1648" s="11">
        <v>-0.55104502213600592</v>
      </c>
      <c r="D1648" s="3">
        <f>B1648*Dashboard!$D$11*Dashboard!$D$10*SQRT(Dashboard!$D$12/365)</f>
        <v>531993.83276444778</v>
      </c>
      <c r="E1648" s="3">
        <f>IF(Dashboard!$I$3,C1648*Dashboard!$E$11*Dashboard!$E$10*SQRT(Dashboard!$D$12/365),0)</f>
        <v>-273628.86312286841</v>
      </c>
      <c r="F1648" s="3">
        <f>D1648+IF(Dashboard!$I$3,E1648,0)</f>
        <v>258364.96964157937</v>
      </c>
      <c r="G1648" s="3">
        <f>IF(Dashboard!$I$4, ('Lookups and Calculations'!$F$9) / (1 - 'Lookups and Calculations'!$F$10), 'Lookups and Calculations'!$F$9)</f>
        <v>1951878.888340465</v>
      </c>
      <c r="H1648" s="12">
        <f t="shared" si="50"/>
        <v>0</v>
      </c>
      <c r="I1648" s="12">
        <f t="shared" si="51"/>
        <v>0</v>
      </c>
      <c r="J1648" s="13">
        <f>(1 - Dashboard!$I$9) * H1648 * Dashboard!$I$8 * 'Lookups and Calculations'!$F$12</f>
        <v>0</v>
      </c>
      <c r="K1648" s="12">
        <f>(1 - Dashboard!$I$11) * I1648 * Dashboard!$I$10 * 'Lookups and Calculations'!$F$12</f>
        <v>0</v>
      </c>
      <c r="L1648" s="12">
        <f>(H1648 - I1648) * Dashboard!$I$13 * (Dashboard!$D$12 / 365) * 'Lookups and Calculations'!$F$12</f>
        <v>0</v>
      </c>
      <c r="M1648" s="3">
        <f>(G1648*2) * Dashboard!$I$13 * (Dashboard!$D$12 / 365) * 'Lookups and Calculations'!$F$12</f>
        <v>1602.0878730267946</v>
      </c>
      <c r="N1648" s="12">
        <f>H1648 * Dashboard!$I$14 * Dashboard!$I$15 * (Dashboard!$D$12 / 365) * 'Lookups and Calculations'!$F$12</f>
        <v>0</v>
      </c>
    </row>
    <row r="1649" spans="1:14" x14ac:dyDescent="0.35">
      <c r="A1649" s="2">
        <v>1648</v>
      </c>
      <c r="B1649" s="11">
        <v>-0.58344000364635695</v>
      </c>
      <c r="C1649" s="11">
        <v>-2.0239765491704582</v>
      </c>
      <c r="D1649" s="3">
        <f>B1649*Dashboard!$D$11*Dashboard!$D$10*SQRT(Dashboard!$D$12/365)</f>
        <v>-144857.5147991736</v>
      </c>
      <c r="E1649" s="3">
        <f>IF(Dashboard!$I$3,C1649*Dashboard!$E$11*Dashboard!$E$10*SQRT(Dashboard!$D$12/365),0)</f>
        <v>-1005032.9462919428</v>
      </c>
      <c r="F1649" s="3">
        <f>D1649+IF(Dashboard!$I$3,E1649,0)</f>
        <v>-1149890.4610911165</v>
      </c>
      <c r="G1649" s="3">
        <f>IF(Dashboard!$I$4, ('Lookups and Calculations'!$F$9) / (1 - 'Lookups and Calculations'!$F$10), 'Lookups and Calculations'!$F$9)</f>
        <v>1951878.888340465</v>
      </c>
      <c r="H1649" s="12">
        <f t="shared" si="50"/>
        <v>0</v>
      </c>
      <c r="I1649" s="12">
        <f t="shared" si="51"/>
        <v>0</v>
      </c>
      <c r="J1649" s="13">
        <f>(1 - Dashboard!$I$9) * H1649 * Dashboard!$I$8 * 'Lookups and Calculations'!$F$12</f>
        <v>0</v>
      </c>
      <c r="K1649" s="12">
        <f>(1 - Dashboard!$I$11) * I1649 * Dashboard!$I$10 * 'Lookups and Calculations'!$F$12</f>
        <v>0</v>
      </c>
      <c r="L1649" s="12">
        <f>(H1649 - I1649) * Dashboard!$I$13 * (Dashboard!$D$12 / 365) * 'Lookups and Calculations'!$F$12</f>
        <v>0</v>
      </c>
      <c r="M1649" s="3">
        <f>(G1649*2) * Dashboard!$I$13 * (Dashboard!$D$12 / 365) * 'Lookups and Calculations'!$F$12</f>
        <v>1602.0878730267946</v>
      </c>
      <c r="N1649" s="12">
        <f>H1649 * Dashboard!$I$14 * Dashboard!$I$15 * (Dashboard!$D$12 / 365) * 'Lookups and Calculations'!$F$12</f>
        <v>0</v>
      </c>
    </row>
    <row r="1650" spans="1:14" x14ac:dyDescent="0.35">
      <c r="A1650" s="2">
        <v>1649</v>
      </c>
      <c r="B1650" s="11">
        <v>-0.36411641569826186</v>
      </c>
      <c r="C1650" s="11">
        <v>0.25801040358550792</v>
      </c>
      <c r="D1650" s="3">
        <f>B1650*Dashboard!$D$11*Dashboard!$D$10*SQRT(Dashboard!$D$12/365)</f>
        <v>-90403.466930600756</v>
      </c>
      <c r="E1650" s="3">
        <f>IF(Dashboard!$I$3,C1650*Dashboard!$E$11*Dashboard!$E$10*SQRT(Dashboard!$D$12/365),0)</f>
        <v>128118.55759682391</v>
      </c>
      <c r="F1650" s="3">
        <f>D1650+IF(Dashboard!$I$3,E1650,0)</f>
        <v>37715.090666223157</v>
      </c>
      <c r="G1650" s="3">
        <f>IF(Dashboard!$I$4, ('Lookups and Calculations'!$F$9) / (1 - 'Lookups and Calculations'!$F$10), 'Lookups and Calculations'!$F$9)</f>
        <v>1951878.888340465</v>
      </c>
      <c r="H1650" s="12">
        <f t="shared" si="50"/>
        <v>0</v>
      </c>
      <c r="I1650" s="12">
        <f t="shared" si="51"/>
        <v>0</v>
      </c>
      <c r="J1650" s="13">
        <f>(1 - Dashboard!$I$9) * H1650 * Dashboard!$I$8 * 'Lookups and Calculations'!$F$12</f>
        <v>0</v>
      </c>
      <c r="K1650" s="12">
        <f>(1 - Dashboard!$I$11) * I1650 * Dashboard!$I$10 * 'Lookups and Calculations'!$F$12</f>
        <v>0</v>
      </c>
      <c r="L1650" s="12">
        <f>(H1650 - I1650) * Dashboard!$I$13 * (Dashboard!$D$12 / 365) * 'Lookups and Calculations'!$F$12</f>
        <v>0</v>
      </c>
      <c r="M1650" s="3">
        <f>(G1650*2) * Dashboard!$I$13 * (Dashboard!$D$12 / 365) * 'Lookups and Calculations'!$F$12</f>
        <v>1602.0878730267946</v>
      </c>
      <c r="N1650" s="12">
        <f>H1650 * Dashboard!$I$14 * Dashboard!$I$15 * (Dashboard!$D$12 / 365) * 'Lookups and Calculations'!$F$12</f>
        <v>0</v>
      </c>
    </row>
    <row r="1651" spans="1:14" x14ac:dyDescent="0.35">
      <c r="A1651" s="2">
        <v>1650</v>
      </c>
      <c r="B1651" s="11">
        <v>-0.529535195985673</v>
      </c>
      <c r="C1651" s="11">
        <v>-0.35316443617878401</v>
      </c>
      <c r="D1651" s="3">
        <f>B1651*Dashboard!$D$11*Dashboard!$D$10*SQRT(Dashboard!$D$12/365)</f>
        <v>-131473.93392598559</v>
      </c>
      <c r="E1651" s="3">
        <f>IF(Dashboard!$I$3,C1651*Dashboard!$E$11*Dashboard!$E$10*SQRT(Dashboard!$D$12/365),0)</f>
        <v>-175368.58021589811</v>
      </c>
      <c r="F1651" s="3">
        <f>D1651+IF(Dashboard!$I$3,E1651,0)</f>
        <v>-306842.5141418837</v>
      </c>
      <c r="G1651" s="3">
        <f>IF(Dashboard!$I$4, ('Lookups and Calculations'!$F$9) / (1 - 'Lookups and Calculations'!$F$10), 'Lookups and Calculations'!$F$9)</f>
        <v>1951878.888340465</v>
      </c>
      <c r="H1651" s="12">
        <f t="shared" si="50"/>
        <v>0</v>
      </c>
      <c r="I1651" s="12">
        <f t="shared" si="51"/>
        <v>0</v>
      </c>
      <c r="J1651" s="13">
        <f>(1 - Dashboard!$I$9) * H1651 * Dashboard!$I$8 * 'Lookups and Calculations'!$F$12</f>
        <v>0</v>
      </c>
      <c r="K1651" s="12">
        <f>(1 - Dashboard!$I$11) * I1651 * Dashboard!$I$10 * 'Lookups and Calculations'!$F$12</f>
        <v>0</v>
      </c>
      <c r="L1651" s="12">
        <f>(H1651 - I1651) * Dashboard!$I$13 * (Dashboard!$D$12 / 365) * 'Lookups and Calculations'!$F$12</f>
        <v>0</v>
      </c>
      <c r="M1651" s="3">
        <f>(G1651*2) * Dashboard!$I$13 * (Dashboard!$D$12 / 365) * 'Lookups and Calculations'!$F$12</f>
        <v>1602.0878730267946</v>
      </c>
      <c r="N1651" s="12">
        <f>H1651 * Dashboard!$I$14 * Dashboard!$I$15 * (Dashboard!$D$12 / 365) * 'Lookups and Calculations'!$F$12</f>
        <v>0</v>
      </c>
    </row>
    <row r="1652" spans="1:14" x14ac:dyDescent="0.35">
      <c r="A1652" s="2">
        <v>1651</v>
      </c>
      <c r="B1652" s="11">
        <v>-0.25557172917093984</v>
      </c>
      <c r="C1652" s="11">
        <v>9.9935999565517505E-2</v>
      </c>
      <c r="D1652" s="3">
        <f>B1652*Dashboard!$D$11*Dashboard!$D$10*SQRT(Dashboard!$D$12/365)</f>
        <v>-63453.80040664781</v>
      </c>
      <c r="E1652" s="3">
        <f>IF(Dashboard!$I$3,C1652*Dashboard!$E$11*Dashboard!$E$10*SQRT(Dashboard!$D$12/365),0)</f>
        <v>49624.573034271583</v>
      </c>
      <c r="F1652" s="3">
        <f>D1652+IF(Dashboard!$I$3,E1652,0)</f>
        <v>-13829.227372376226</v>
      </c>
      <c r="G1652" s="3">
        <f>IF(Dashboard!$I$4, ('Lookups and Calculations'!$F$9) / (1 - 'Lookups and Calculations'!$F$10), 'Lookups and Calculations'!$F$9)</f>
        <v>1951878.888340465</v>
      </c>
      <c r="H1652" s="12">
        <f t="shared" si="50"/>
        <v>0</v>
      </c>
      <c r="I1652" s="12">
        <f t="shared" si="51"/>
        <v>0</v>
      </c>
      <c r="J1652" s="13">
        <f>(1 - Dashboard!$I$9) * H1652 * Dashboard!$I$8 * 'Lookups and Calculations'!$F$12</f>
        <v>0</v>
      </c>
      <c r="K1652" s="12">
        <f>(1 - Dashboard!$I$11) * I1652 * Dashboard!$I$10 * 'Lookups and Calculations'!$F$12</f>
        <v>0</v>
      </c>
      <c r="L1652" s="12">
        <f>(H1652 - I1652) * Dashboard!$I$13 * (Dashboard!$D$12 / 365) * 'Lookups and Calculations'!$F$12</f>
        <v>0</v>
      </c>
      <c r="M1652" s="3">
        <f>(G1652*2) * Dashboard!$I$13 * (Dashboard!$D$12 / 365) * 'Lookups and Calculations'!$F$12</f>
        <v>1602.0878730267946</v>
      </c>
      <c r="N1652" s="12">
        <f>H1652 * Dashboard!$I$14 * Dashboard!$I$15 * (Dashboard!$D$12 / 365) * 'Lookups and Calculations'!$F$12</f>
        <v>0</v>
      </c>
    </row>
    <row r="1653" spans="1:14" x14ac:dyDescent="0.35">
      <c r="A1653" s="2">
        <v>1652</v>
      </c>
      <c r="B1653" s="11">
        <v>0.12290483127515202</v>
      </c>
      <c r="C1653" s="11">
        <v>0.42838844000053034</v>
      </c>
      <c r="D1653" s="3">
        <f>B1653*Dashboard!$D$11*Dashboard!$D$10*SQRT(Dashboard!$D$12/365)</f>
        <v>30515.028630298886</v>
      </c>
      <c r="E1653" s="3">
        <f>IF(Dashboard!$I$3,C1653*Dashboard!$E$11*Dashboard!$E$10*SQRT(Dashboard!$D$12/365),0)</f>
        <v>212722.07733217266</v>
      </c>
      <c r="F1653" s="3">
        <f>D1653+IF(Dashboard!$I$3,E1653,0)</f>
        <v>243237.10596247154</v>
      </c>
      <c r="G1653" s="3">
        <f>IF(Dashboard!$I$4, ('Lookups and Calculations'!$F$9) / (1 - 'Lookups and Calculations'!$F$10), 'Lookups and Calculations'!$F$9)</f>
        <v>1951878.888340465</v>
      </c>
      <c r="H1653" s="12">
        <f t="shared" si="50"/>
        <v>0</v>
      </c>
      <c r="I1653" s="12">
        <f t="shared" si="51"/>
        <v>0</v>
      </c>
      <c r="J1653" s="13">
        <f>(1 - Dashboard!$I$9) * H1653 * Dashboard!$I$8 * 'Lookups and Calculations'!$F$12</f>
        <v>0</v>
      </c>
      <c r="K1653" s="12">
        <f>(1 - Dashboard!$I$11) * I1653 * Dashboard!$I$10 * 'Lookups and Calculations'!$F$12</f>
        <v>0</v>
      </c>
      <c r="L1653" s="12">
        <f>(H1653 - I1653) * Dashboard!$I$13 * (Dashboard!$D$12 / 365) * 'Lookups and Calculations'!$F$12</f>
        <v>0</v>
      </c>
      <c r="M1653" s="3">
        <f>(G1653*2) * Dashboard!$I$13 * (Dashboard!$D$12 / 365) * 'Lookups and Calculations'!$F$12</f>
        <v>1602.0878730267946</v>
      </c>
      <c r="N1653" s="12">
        <f>H1653 * Dashboard!$I$14 * Dashboard!$I$15 * (Dashboard!$D$12 / 365) * 'Lookups and Calculations'!$F$12</f>
        <v>0</v>
      </c>
    </row>
    <row r="1654" spans="1:14" x14ac:dyDescent="0.35">
      <c r="A1654" s="2">
        <v>1653</v>
      </c>
      <c r="B1654" s="11">
        <v>0.17616139886369342</v>
      </c>
      <c r="C1654" s="11">
        <v>-1.8713353855346433</v>
      </c>
      <c r="D1654" s="3">
        <f>B1654*Dashboard!$D$11*Dashboard!$D$10*SQRT(Dashboard!$D$12/365)</f>
        <v>43737.663313206947</v>
      </c>
      <c r="E1654" s="3">
        <f>IF(Dashboard!$I$3,C1654*Dashboard!$E$11*Dashboard!$E$10*SQRT(Dashboard!$D$12/365),0)</f>
        <v>-929236.91077107203</v>
      </c>
      <c r="F1654" s="3">
        <f>D1654+IF(Dashboard!$I$3,E1654,0)</f>
        <v>-885499.24745786504</v>
      </c>
      <c r="G1654" s="3">
        <f>IF(Dashboard!$I$4, ('Lookups and Calculations'!$F$9) / (1 - 'Lookups and Calculations'!$F$10), 'Lookups and Calculations'!$F$9)</f>
        <v>1951878.888340465</v>
      </c>
      <c r="H1654" s="12">
        <f t="shared" si="50"/>
        <v>0</v>
      </c>
      <c r="I1654" s="12">
        <f t="shared" si="51"/>
        <v>0</v>
      </c>
      <c r="J1654" s="13">
        <f>(1 - Dashboard!$I$9) * H1654 * Dashboard!$I$8 * 'Lookups and Calculations'!$F$12</f>
        <v>0</v>
      </c>
      <c r="K1654" s="12">
        <f>(1 - Dashboard!$I$11) * I1654 * Dashboard!$I$10 * 'Lookups and Calculations'!$F$12</f>
        <v>0</v>
      </c>
      <c r="L1654" s="12">
        <f>(H1654 - I1654) * Dashboard!$I$13 * (Dashboard!$D$12 / 365) * 'Lookups and Calculations'!$F$12</f>
        <v>0</v>
      </c>
      <c r="M1654" s="3">
        <f>(G1654*2) * Dashboard!$I$13 * (Dashboard!$D$12 / 365) * 'Lookups and Calculations'!$F$12</f>
        <v>1602.0878730267946</v>
      </c>
      <c r="N1654" s="12">
        <f>H1654 * Dashboard!$I$14 * Dashboard!$I$15 * (Dashboard!$D$12 / 365) * 'Lookups and Calculations'!$F$12</f>
        <v>0</v>
      </c>
    </row>
    <row r="1655" spans="1:14" x14ac:dyDescent="0.35">
      <c r="A1655" s="2">
        <v>1654</v>
      </c>
      <c r="B1655" s="11">
        <v>-0.47653491736574582</v>
      </c>
      <c r="C1655" s="11">
        <v>1.2295468993780223</v>
      </c>
      <c r="D1655" s="3">
        <f>B1655*Dashboard!$D$11*Dashboard!$D$10*SQRT(Dashboard!$D$12/365)</f>
        <v>-118314.9311209602</v>
      </c>
      <c r="E1655" s="3">
        <f>IF(Dashboard!$I$3,C1655*Dashboard!$E$11*Dashboard!$E$10*SQRT(Dashboard!$D$12/365),0)</f>
        <v>610548.15254282067</v>
      </c>
      <c r="F1655" s="3">
        <f>D1655+IF(Dashboard!$I$3,E1655,0)</f>
        <v>492233.22142186045</v>
      </c>
      <c r="G1655" s="3">
        <f>IF(Dashboard!$I$4, ('Lookups and Calculations'!$F$9) / (1 - 'Lookups and Calculations'!$F$10), 'Lookups and Calculations'!$F$9)</f>
        <v>1951878.888340465</v>
      </c>
      <c r="H1655" s="12">
        <f t="shared" si="50"/>
        <v>0</v>
      </c>
      <c r="I1655" s="12">
        <f t="shared" si="51"/>
        <v>0</v>
      </c>
      <c r="J1655" s="13">
        <f>(1 - Dashboard!$I$9) * H1655 * Dashboard!$I$8 * 'Lookups and Calculations'!$F$12</f>
        <v>0</v>
      </c>
      <c r="K1655" s="12">
        <f>(1 - Dashboard!$I$11) * I1655 * Dashboard!$I$10 * 'Lookups and Calculations'!$F$12</f>
        <v>0</v>
      </c>
      <c r="L1655" s="12">
        <f>(H1655 - I1655) * Dashboard!$I$13 * (Dashboard!$D$12 / 365) * 'Lookups and Calculations'!$F$12</f>
        <v>0</v>
      </c>
      <c r="M1655" s="3">
        <f>(G1655*2) * Dashboard!$I$13 * (Dashboard!$D$12 / 365) * 'Lookups and Calculations'!$F$12</f>
        <v>1602.0878730267946</v>
      </c>
      <c r="N1655" s="12">
        <f>H1655 * Dashboard!$I$14 * Dashboard!$I$15 * (Dashboard!$D$12 / 365) * 'Lookups and Calculations'!$F$12</f>
        <v>0</v>
      </c>
    </row>
    <row r="1656" spans="1:14" x14ac:dyDescent="0.35">
      <c r="A1656" s="2">
        <v>1655</v>
      </c>
      <c r="B1656" s="11">
        <v>0.15089517362435267</v>
      </c>
      <c r="C1656" s="11">
        <v>-0.47451521433173666</v>
      </c>
      <c r="D1656" s="3">
        <f>B1656*Dashboard!$D$11*Dashboard!$D$10*SQRT(Dashboard!$D$12/365)</f>
        <v>37464.520275957293</v>
      </c>
      <c r="E1656" s="3">
        <f>IF(Dashboard!$I$3,C1656*Dashboard!$E$11*Dashboard!$E$10*SQRT(Dashboard!$D$12/365),0)</f>
        <v>-235626.95136741598</v>
      </c>
      <c r="F1656" s="3">
        <f>D1656+IF(Dashboard!$I$3,E1656,0)</f>
        <v>-198162.43109145868</v>
      </c>
      <c r="G1656" s="3">
        <f>IF(Dashboard!$I$4, ('Lookups and Calculations'!$F$9) / (1 - 'Lookups and Calculations'!$F$10), 'Lookups and Calculations'!$F$9)</f>
        <v>1951878.888340465</v>
      </c>
      <c r="H1656" s="12">
        <f t="shared" si="50"/>
        <v>0</v>
      </c>
      <c r="I1656" s="12">
        <f t="shared" si="51"/>
        <v>0</v>
      </c>
      <c r="J1656" s="13">
        <f>(1 - Dashboard!$I$9) * H1656 * Dashboard!$I$8 * 'Lookups and Calculations'!$F$12</f>
        <v>0</v>
      </c>
      <c r="K1656" s="12">
        <f>(1 - Dashboard!$I$11) * I1656 * Dashboard!$I$10 * 'Lookups and Calculations'!$F$12</f>
        <v>0</v>
      </c>
      <c r="L1656" s="12">
        <f>(H1656 - I1656) * Dashboard!$I$13 * (Dashboard!$D$12 / 365) * 'Lookups and Calculations'!$F$12</f>
        <v>0</v>
      </c>
      <c r="M1656" s="3">
        <f>(G1656*2) * Dashboard!$I$13 * (Dashboard!$D$12 / 365) * 'Lookups and Calculations'!$F$12</f>
        <v>1602.0878730267946</v>
      </c>
      <c r="N1656" s="12">
        <f>H1656 * Dashboard!$I$14 * Dashboard!$I$15 * (Dashboard!$D$12 / 365) * 'Lookups and Calculations'!$F$12</f>
        <v>0</v>
      </c>
    </row>
    <row r="1657" spans="1:14" x14ac:dyDescent="0.35">
      <c r="A1657" s="2">
        <v>1656</v>
      </c>
      <c r="B1657" s="11">
        <v>1.5129633897003893</v>
      </c>
      <c r="C1657" s="11">
        <v>1.03755230867866</v>
      </c>
      <c r="D1657" s="3">
        <f>B1657*Dashboard!$D$11*Dashboard!$D$10*SQRT(Dashboard!$D$12/365)</f>
        <v>375641.22316675243</v>
      </c>
      <c r="E1657" s="3">
        <f>IF(Dashboard!$I$3,C1657*Dashboard!$E$11*Dashboard!$E$10*SQRT(Dashboard!$D$12/365),0)</f>
        <v>515210.64023726451</v>
      </c>
      <c r="F1657" s="3">
        <f>D1657+IF(Dashboard!$I$3,E1657,0)</f>
        <v>890851.86340401694</v>
      </c>
      <c r="G1657" s="3">
        <f>IF(Dashboard!$I$4, ('Lookups and Calculations'!$F$9) / (1 - 'Lookups and Calculations'!$F$10), 'Lookups and Calculations'!$F$9)</f>
        <v>1951878.888340465</v>
      </c>
      <c r="H1657" s="12">
        <f t="shared" si="50"/>
        <v>0</v>
      </c>
      <c r="I1657" s="12">
        <f t="shared" si="51"/>
        <v>0</v>
      </c>
      <c r="J1657" s="13">
        <f>(1 - Dashboard!$I$9) * H1657 * Dashboard!$I$8 * 'Lookups and Calculations'!$F$12</f>
        <v>0</v>
      </c>
      <c r="K1657" s="12">
        <f>(1 - Dashboard!$I$11) * I1657 * Dashboard!$I$10 * 'Lookups and Calculations'!$F$12</f>
        <v>0</v>
      </c>
      <c r="L1657" s="12">
        <f>(H1657 - I1657) * Dashboard!$I$13 * (Dashboard!$D$12 / 365) * 'Lookups and Calculations'!$F$12</f>
        <v>0</v>
      </c>
      <c r="M1657" s="3">
        <f>(G1657*2) * Dashboard!$I$13 * (Dashboard!$D$12 / 365) * 'Lookups and Calculations'!$F$12</f>
        <v>1602.0878730267946</v>
      </c>
      <c r="N1657" s="12">
        <f>H1657 * Dashboard!$I$14 * Dashboard!$I$15 * (Dashboard!$D$12 / 365) * 'Lookups and Calculations'!$F$12</f>
        <v>0</v>
      </c>
    </row>
    <row r="1658" spans="1:14" x14ac:dyDescent="0.35">
      <c r="A1658" s="2">
        <v>1657</v>
      </c>
      <c r="B1658" s="11">
        <v>-2.5755330886387911E-2</v>
      </c>
      <c r="C1658" s="11">
        <v>-0.38050240494911491</v>
      </c>
      <c r="D1658" s="3">
        <f>B1658*Dashboard!$D$11*Dashboard!$D$10*SQRT(Dashboard!$D$12/365)</f>
        <v>-6394.5790513431239</v>
      </c>
      <c r="E1658" s="3">
        <f>IF(Dashboard!$I$3,C1658*Dashboard!$E$11*Dashboard!$E$10*SQRT(Dashboard!$D$12/365),0)</f>
        <v>-188943.61857795017</v>
      </c>
      <c r="F1658" s="3">
        <f>D1658+IF(Dashboard!$I$3,E1658,0)</f>
        <v>-195338.19762929328</v>
      </c>
      <c r="G1658" s="3">
        <f>IF(Dashboard!$I$4, ('Lookups and Calculations'!$F$9) / (1 - 'Lookups and Calculations'!$F$10), 'Lookups and Calculations'!$F$9)</f>
        <v>1951878.888340465</v>
      </c>
      <c r="H1658" s="12">
        <f t="shared" si="50"/>
        <v>0</v>
      </c>
      <c r="I1658" s="12">
        <f t="shared" si="51"/>
        <v>0</v>
      </c>
      <c r="J1658" s="13">
        <f>(1 - Dashboard!$I$9) * H1658 * Dashboard!$I$8 * 'Lookups and Calculations'!$F$12</f>
        <v>0</v>
      </c>
      <c r="K1658" s="12">
        <f>(1 - Dashboard!$I$11) * I1658 * Dashboard!$I$10 * 'Lookups and Calculations'!$F$12</f>
        <v>0</v>
      </c>
      <c r="L1658" s="12">
        <f>(H1658 - I1658) * Dashboard!$I$13 * (Dashboard!$D$12 / 365) * 'Lookups and Calculations'!$F$12</f>
        <v>0</v>
      </c>
      <c r="M1658" s="3">
        <f>(G1658*2) * Dashboard!$I$13 * (Dashboard!$D$12 / 365) * 'Lookups and Calculations'!$F$12</f>
        <v>1602.0878730267946</v>
      </c>
      <c r="N1658" s="12">
        <f>H1658 * Dashboard!$I$14 * Dashboard!$I$15 * (Dashboard!$D$12 / 365) * 'Lookups and Calculations'!$F$12</f>
        <v>0</v>
      </c>
    </row>
    <row r="1659" spans="1:14" x14ac:dyDescent="0.35">
      <c r="A1659" s="2">
        <v>1658</v>
      </c>
      <c r="B1659" s="11">
        <v>0.28384807732648365</v>
      </c>
      <c r="C1659" s="11">
        <v>0.6158234115324227</v>
      </c>
      <c r="D1659" s="3">
        <f>B1659*Dashboard!$D$11*Dashboard!$D$10*SQRT(Dashboard!$D$12/365)</f>
        <v>70474.302079157453</v>
      </c>
      <c r="E1659" s="3">
        <f>IF(Dashboard!$I$3,C1659*Dashboard!$E$11*Dashboard!$E$10*SQRT(Dashboard!$D$12/365),0)</f>
        <v>305795.44903405942</v>
      </c>
      <c r="F1659" s="3">
        <f>D1659+IF(Dashboard!$I$3,E1659,0)</f>
        <v>376269.75111321686</v>
      </c>
      <c r="G1659" s="3">
        <f>IF(Dashboard!$I$4, ('Lookups and Calculations'!$F$9) / (1 - 'Lookups and Calculations'!$F$10), 'Lookups and Calculations'!$F$9)</f>
        <v>1951878.888340465</v>
      </c>
      <c r="H1659" s="12">
        <f t="shared" si="50"/>
        <v>0</v>
      </c>
      <c r="I1659" s="12">
        <f t="shared" si="51"/>
        <v>0</v>
      </c>
      <c r="J1659" s="13">
        <f>(1 - Dashboard!$I$9) * H1659 * Dashboard!$I$8 * 'Lookups and Calculations'!$F$12</f>
        <v>0</v>
      </c>
      <c r="K1659" s="12">
        <f>(1 - Dashboard!$I$11) * I1659 * Dashboard!$I$10 * 'Lookups and Calculations'!$F$12</f>
        <v>0</v>
      </c>
      <c r="L1659" s="12">
        <f>(H1659 - I1659) * Dashboard!$I$13 * (Dashboard!$D$12 / 365) * 'Lookups and Calculations'!$F$12</f>
        <v>0</v>
      </c>
      <c r="M1659" s="3">
        <f>(G1659*2) * Dashboard!$I$13 * (Dashboard!$D$12 / 365) * 'Lookups and Calculations'!$F$12</f>
        <v>1602.0878730267946</v>
      </c>
      <c r="N1659" s="12">
        <f>H1659 * Dashboard!$I$14 * Dashboard!$I$15 * (Dashboard!$D$12 / 365) * 'Lookups and Calculations'!$F$12</f>
        <v>0</v>
      </c>
    </row>
    <row r="1660" spans="1:14" x14ac:dyDescent="0.35">
      <c r="A1660" s="2">
        <v>1659</v>
      </c>
      <c r="B1660" s="11">
        <v>-0.34940084157460721</v>
      </c>
      <c r="C1660" s="11">
        <v>-0.16829661651291797</v>
      </c>
      <c r="D1660" s="3">
        <f>B1660*Dashboard!$D$11*Dashboard!$D$10*SQRT(Dashboard!$D$12/365)</f>
        <v>-86749.858190930405</v>
      </c>
      <c r="E1660" s="3">
        <f>IF(Dashboard!$I$3,C1660*Dashboard!$E$11*Dashboard!$E$10*SQRT(Dashboard!$D$12/365),0)</f>
        <v>-83569.962514767263</v>
      </c>
      <c r="F1660" s="3">
        <f>D1660+IF(Dashboard!$I$3,E1660,0)</f>
        <v>-170319.82070569767</v>
      </c>
      <c r="G1660" s="3">
        <f>IF(Dashboard!$I$4, ('Lookups and Calculations'!$F$9) / (1 - 'Lookups and Calculations'!$F$10), 'Lookups and Calculations'!$F$9)</f>
        <v>1951878.888340465</v>
      </c>
      <c r="H1660" s="12">
        <f t="shared" si="50"/>
        <v>0</v>
      </c>
      <c r="I1660" s="12">
        <f t="shared" si="51"/>
        <v>0</v>
      </c>
      <c r="J1660" s="13">
        <f>(1 - Dashboard!$I$9) * H1660 * Dashboard!$I$8 * 'Lookups and Calculations'!$F$12</f>
        <v>0</v>
      </c>
      <c r="K1660" s="12">
        <f>(1 - Dashboard!$I$11) * I1660 * Dashboard!$I$10 * 'Lookups and Calculations'!$F$12</f>
        <v>0</v>
      </c>
      <c r="L1660" s="12">
        <f>(H1660 - I1660) * Dashboard!$I$13 * (Dashboard!$D$12 / 365) * 'Lookups and Calculations'!$F$12</f>
        <v>0</v>
      </c>
      <c r="M1660" s="3">
        <f>(G1660*2) * Dashboard!$I$13 * (Dashboard!$D$12 / 365) * 'Lookups and Calculations'!$F$12</f>
        <v>1602.0878730267946</v>
      </c>
      <c r="N1660" s="12">
        <f>H1660 * Dashboard!$I$14 * Dashboard!$I$15 * (Dashboard!$D$12 / 365) * 'Lookups and Calculations'!$F$12</f>
        <v>0</v>
      </c>
    </row>
    <row r="1661" spans="1:14" x14ac:dyDescent="0.35">
      <c r="A1661" s="2">
        <v>1660</v>
      </c>
      <c r="B1661" s="11">
        <v>2.6053646711042877E-2</v>
      </c>
      <c r="C1661" s="11">
        <v>1.0649878084025679</v>
      </c>
      <c r="D1661" s="3">
        <f>B1661*Dashboard!$D$11*Dashboard!$D$10*SQRT(Dashboard!$D$12/365)</f>
        <v>6468.6454312874394</v>
      </c>
      <c r="E1661" s="3">
        <f>IF(Dashboard!$I$3,C1661*Dashboard!$E$11*Dashboard!$E$10*SQRT(Dashboard!$D$12/365),0)</f>
        <v>528834.10891421733</v>
      </c>
      <c r="F1661" s="3">
        <f>D1661+IF(Dashboard!$I$3,E1661,0)</f>
        <v>535302.7543455048</v>
      </c>
      <c r="G1661" s="3">
        <f>IF(Dashboard!$I$4, ('Lookups and Calculations'!$F$9) / (1 - 'Lookups and Calculations'!$F$10), 'Lookups and Calculations'!$F$9)</f>
        <v>1951878.888340465</v>
      </c>
      <c r="H1661" s="12">
        <f t="shared" si="50"/>
        <v>0</v>
      </c>
      <c r="I1661" s="12">
        <f t="shared" si="51"/>
        <v>0</v>
      </c>
      <c r="J1661" s="13">
        <f>(1 - Dashboard!$I$9) * H1661 * Dashboard!$I$8 * 'Lookups and Calculations'!$F$12</f>
        <v>0</v>
      </c>
      <c r="K1661" s="12">
        <f>(1 - Dashboard!$I$11) * I1661 * Dashboard!$I$10 * 'Lookups and Calculations'!$F$12</f>
        <v>0</v>
      </c>
      <c r="L1661" s="12">
        <f>(H1661 - I1661) * Dashboard!$I$13 * (Dashboard!$D$12 / 365) * 'Lookups and Calculations'!$F$12</f>
        <v>0</v>
      </c>
      <c r="M1661" s="3">
        <f>(G1661*2) * Dashboard!$I$13 * (Dashboard!$D$12 / 365) * 'Lookups and Calculations'!$F$12</f>
        <v>1602.0878730267946</v>
      </c>
      <c r="N1661" s="12">
        <f>H1661 * Dashboard!$I$14 * Dashboard!$I$15 * (Dashboard!$D$12 / 365) * 'Lookups and Calculations'!$F$12</f>
        <v>0</v>
      </c>
    </row>
    <row r="1662" spans="1:14" x14ac:dyDescent="0.35">
      <c r="A1662" s="2">
        <v>1661</v>
      </c>
      <c r="B1662" s="11">
        <v>0.74578103383105443</v>
      </c>
      <c r="C1662" s="11">
        <v>-1.2766894909778113</v>
      </c>
      <c r="D1662" s="3">
        <f>B1662*Dashboard!$D$11*Dashboard!$D$10*SQRT(Dashboard!$D$12/365)</f>
        <v>185163.83256196274</v>
      </c>
      <c r="E1662" s="3">
        <f>IF(Dashboard!$I$3,C1662*Dashboard!$E$11*Dashboard!$E$10*SQRT(Dashboard!$D$12/365),0)</f>
        <v>-633957.44438999775</v>
      </c>
      <c r="F1662" s="3">
        <f>D1662+IF(Dashboard!$I$3,E1662,0)</f>
        <v>-448793.61182803498</v>
      </c>
      <c r="G1662" s="3">
        <f>IF(Dashboard!$I$4, ('Lookups and Calculations'!$F$9) / (1 - 'Lookups and Calculations'!$F$10), 'Lookups and Calculations'!$F$9)</f>
        <v>1951878.888340465</v>
      </c>
      <c r="H1662" s="12">
        <f t="shared" si="50"/>
        <v>0</v>
      </c>
      <c r="I1662" s="12">
        <f t="shared" si="51"/>
        <v>0</v>
      </c>
      <c r="J1662" s="13">
        <f>(1 - Dashboard!$I$9) * H1662 * Dashboard!$I$8 * 'Lookups and Calculations'!$F$12</f>
        <v>0</v>
      </c>
      <c r="K1662" s="12">
        <f>(1 - Dashboard!$I$11) * I1662 * Dashboard!$I$10 * 'Lookups and Calculations'!$F$12</f>
        <v>0</v>
      </c>
      <c r="L1662" s="12">
        <f>(H1662 - I1662) * Dashboard!$I$13 * (Dashboard!$D$12 / 365) * 'Lookups and Calculations'!$F$12</f>
        <v>0</v>
      </c>
      <c r="M1662" s="3">
        <f>(G1662*2) * Dashboard!$I$13 * (Dashboard!$D$12 / 365) * 'Lookups and Calculations'!$F$12</f>
        <v>1602.0878730267946</v>
      </c>
      <c r="N1662" s="12">
        <f>H1662 * Dashboard!$I$14 * Dashboard!$I$15 * (Dashboard!$D$12 / 365) * 'Lookups and Calculations'!$F$12</f>
        <v>0</v>
      </c>
    </row>
    <row r="1663" spans="1:14" x14ac:dyDescent="0.35">
      <c r="A1663" s="2">
        <v>1662</v>
      </c>
      <c r="B1663" s="11">
        <v>-1.4328293568866559</v>
      </c>
      <c r="C1663" s="11">
        <v>0.53613389448165882</v>
      </c>
      <c r="D1663" s="3">
        <f>B1663*Dashboard!$D$11*Dashboard!$D$10*SQRT(Dashboard!$D$12/365)</f>
        <v>-355745.40393652208</v>
      </c>
      <c r="E1663" s="3">
        <f>IF(Dashboard!$I$3,C1663*Dashboard!$E$11*Dashboard!$E$10*SQRT(Dashboard!$D$12/365),0)</f>
        <v>266224.54089140485</v>
      </c>
      <c r="F1663" s="3">
        <f>D1663+IF(Dashboard!$I$3,E1663,0)</f>
        <v>-89520.863045117236</v>
      </c>
      <c r="G1663" s="3">
        <f>IF(Dashboard!$I$4, ('Lookups and Calculations'!$F$9) / (1 - 'Lookups and Calculations'!$F$10), 'Lookups and Calculations'!$F$9)</f>
        <v>1951878.888340465</v>
      </c>
      <c r="H1663" s="12">
        <f t="shared" si="50"/>
        <v>0</v>
      </c>
      <c r="I1663" s="12">
        <f t="shared" si="51"/>
        <v>0</v>
      </c>
      <c r="J1663" s="13">
        <f>(1 - Dashboard!$I$9) * H1663 * Dashboard!$I$8 * 'Lookups and Calculations'!$F$12</f>
        <v>0</v>
      </c>
      <c r="K1663" s="12">
        <f>(1 - Dashboard!$I$11) * I1663 * Dashboard!$I$10 * 'Lookups and Calculations'!$F$12</f>
        <v>0</v>
      </c>
      <c r="L1663" s="12">
        <f>(H1663 - I1663) * Dashboard!$I$13 * (Dashboard!$D$12 / 365) * 'Lookups and Calculations'!$F$12</f>
        <v>0</v>
      </c>
      <c r="M1663" s="3">
        <f>(G1663*2) * Dashboard!$I$13 * (Dashboard!$D$12 / 365) * 'Lookups and Calculations'!$F$12</f>
        <v>1602.0878730267946</v>
      </c>
      <c r="N1663" s="12">
        <f>H1663 * Dashboard!$I$14 * Dashboard!$I$15 * (Dashboard!$D$12 / 365) * 'Lookups and Calculations'!$F$12</f>
        <v>0</v>
      </c>
    </row>
    <row r="1664" spans="1:14" x14ac:dyDescent="0.35">
      <c r="A1664" s="2">
        <v>1663</v>
      </c>
      <c r="B1664" s="11">
        <v>1.023687907273187</v>
      </c>
      <c r="C1664" s="11">
        <v>-0.60125361423560075</v>
      </c>
      <c r="D1664" s="3">
        <f>B1664*Dashboard!$D$11*Dashboard!$D$10*SQRT(Dashboard!$D$12/365)</f>
        <v>254163.0420450973</v>
      </c>
      <c r="E1664" s="3">
        <f>IF(Dashboard!$I$3,C1664*Dashboard!$E$11*Dashboard!$E$10*SQRT(Dashboard!$D$12/365),0)</f>
        <v>-298560.61901090381</v>
      </c>
      <c r="F1664" s="3">
        <f>D1664+IF(Dashboard!$I$3,E1664,0)</f>
        <v>-44397.576965806511</v>
      </c>
      <c r="G1664" s="3">
        <f>IF(Dashboard!$I$4, ('Lookups and Calculations'!$F$9) / (1 - 'Lookups and Calculations'!$F$10), 'Lookups and Calculations'!$F$9)</f>
        <v>1951878.888340465</v>
      </c>
      <c r="H1664" s="12">
        <f t="shared" si="50"/>
        <v>0</v>
      </c>
      <c r="I1664" s="12">
        <f t="shared" si="51"/>
        <v>0</v>
      </c>
      <c r="J1664" s="13">
        <f>(1 - Dashboard!$I$9) * H1664 * Dashboard!$I$8 * 'Lookups and Calculations'!$F$12</f>
        <v>0</v>
      </c>
      <c r="K1664" s="12">
        <f>(1 - Dashboard!$I$11) * I1664 * Dashboard!$I$10 * 'Lookups and Calculations'!$F$12</f>
        <v>0</v>
      </c>
      <c r="L1664" s="12">
        <f>(H1664 - I1664) * Dashboard!$I$13 * (Dashboard!$D$12 / 365) * 'Lookups and Calculations'!$F$12</f>
        <v>0</v>
      </c>
      <c r="M1664" s="3">
        <f>(G1664*2) * Dashboard!$I$13 * (Dashboard!$D$12 / 365) * 'Lookups and Calculations'!$F$12</f>
        <v>1602.0878730267946</v>
      </c>
      <c r="N1664" s="12">
        <f>H1664 * Dashboard!$I$14 * Dashboard!$I$15 * (Dashboard!$D$12 / 365) * 'Lookups and Calculations'!$F$12</f>
        <v>0</v>
      </c>
    </row>
    <row r="1665" spans="1:14" x14ac:dyDescent="0.35">
      <c r="A1665" s="2">
        <v>1664</v>
      </c>
      <c r="B1665" s="11">
        <v>0.28949655097789423</v>
      </c>
      <c r="C1665" s="11">
        <v>-0.95584712636984615</v>
      </c>
      <c r="D1665" s="3">
        <f>B1665*Dashboard!$D$11*Dashboard!$D$10*SQRT(Dashboard!$D$12/365)</f>
        <v>71876.715095814245</v>
      </c>
      <c r="E1665" s="3">
        <f>IF(Dashboard!$I$3,C1665*Dashboard!$E$11*Dashboard!$E$10*SQRT(Dashboard!$D$12/365),0)</f>
        <v>-474638.82623240189</v>
      </c>
      <c r="F1665" s="3">
        <f>D1665+IF(Dashboard!$I$3,E1665,0)</f>
        <v>-402762.11113658763</v>
      </c>
      <c r="G1665" s="3">
        <f>IF(Dashboard!$I$4, ('Lookups and Calculations'!$F$9) / (1 - 'Lookups and Calculations'!$F$10), 'Lookups and Calculations'!$F$9)</f>
        <v>1951878.888340465</v>
      </c>
      <c r="H1665" s="12">
        <f t="shared" si="50"/>
        <v>0</v>
      </c>
      <c r="I1665" s="12">
        <f t="shared" si="51"/>
        <v>0</v>
      </c>
      <c r="J1665" s="13">
        <f>(1 - Dashboard!$I$9) * H1665 * Dashboard!$I$8 * 'Lookups and Calculations'!$F$12</f>
        <v>0</v>
      </c>
      <c r="K1665" s="12">
        <f>(1 - Dashboard!$I$11) * I1665 * Dashboard!$I$10 * 'Lookups and Calculations'!$F$12</f>
        <v>0</v>
      </c>
      <c r="L1665" s="12">
        <f>(H1665 - I1665) * Dashboard!$I$13 * (Dashboard!$D$12 / 365) * 'Lookups and Calculations'!$F$12</f>
        <v>0</v>
      </c>
      <c r="M1665" s="3">
        <f>(G1665*2) * Dashboard!$I$13 * (Dashboard!$D$12 / 365) * 'Lookups and Calculations'!$F$12</f>
        <v>1602.0878730267946</v>
      </c>
      <c r="N1665" s="12">
        <f>H1665 * Dashboard!$I$14 * Dashboard!$I$15 * (Dashboard!$D$12 / 365) * 'Lookups and Calculations'!$F$12</f>
        <v>0</v>
      </c>
    </row>
    <row r="1666" spans="1:14" x14ac:dyDescent="0.35">
      <c r="A1666" s="2">
        <v>1665</v>
      </c>
      <c r="B1666" s="11">
        <v>-9.4267585984108865E-2</v>
      </c>
      <c r="C1666" s="11">
        <v>0.36281352949393153</v>
      </c>
      <c r="D1666" s="3">
        <f>B1666*Dashboard!$D$11*Dashboard!$D$10*SQRT(Dashboard!$D$12/365)</f>
        <v>-23404.92277943356</v>
      </c>
      <c r="E1666" s="3">
        <f>IF(Dashboard!$I$3,C1666*Dashboard!$E$11*Dashboard!$E$10*SQRT(Dashboard!$D$12/365),0)</f>
        <v>180159.96808427203</v>
      </c>
      <c r="F1666" s="3">
        <f>D1666+IF(Dashboard!$I$3,E1666,0)</f>
        <v>156755.04530483845</v>
      </c>
      <c r="G1666" s="3">
        <f>IF(Dashboard!$I$4, ('Lookups and Calculations'!$F$9) / (1 - 'Lookups and Calculations'!$F$10), 'Lookups and Calculations'!$F$9)</f>
        <v>1951878.888340465</v>
      </c>
      <c r="H1666" s="12">
        <f t="shared" si="50"/>
        <v>0</v>
      </c>
      <c r="I1666" s="12">
        <f t="shared" si="51"/>
        <v>0</v>
      </c>
      <c r="J1666" s="13">
        <f>(1 - Dashboard!$I$9) * H1666 * Dashboard!$I$8 * 'Lookups and Calculations'!$F$12</f>
        <v>0</v>
      </c>
      <c r="K1666" s="12">
        <f>(1 - Dashboard!$I$11) * I1666 * Dashboard!$I$10 * 'Lookups and Calculations'!$F$12</f>
        <v>0</v>
      </c>
      <c r="L1666" s="12">
        <f>(H1666 - I1666) * Dashboard!$I$13 * (Dashboard!$D$12 / 365) * 'Lookups and Calculations'!$F$12</f>
        <v>0</v>
      </c>
      <c r="M1666" s="3">
        <f>(G1666*2) * Dashboard!$I$13 * (Dashboard!$D$12 / 365) * 'Lookups and Calculations'!$F$12</f>
        <v>1602.0878730267946</v>
      </c>
      <c r="N1666" s="12">
        <f>H1666 * Dashboard!$I$14 * Dashboard!$I$15 * (Dashboard!$D$12 / 365) * 'Lookups and Calculations'!$F$12</f>
        <v>0</v>
      </c>
    </row>
    <row r="1667" spans="1:14" x14ac:dyDescent="0.35">
      <c r="A1667" s="2">
        <v>1666</v>
      </c>
      <c r="B1667" s="11">
        <v>-1.1840926109505947</v>
      </c>
      <c r="C1667" s="11">
        <v>-1.3805417297678055</v>
      </c>
      <c r="D1667" s="3">
        <f>B1667*Dashboard!$D$11*Dashboard!$D$10*SQRT(Dashboard!$D$12/365)</f>
        <v>-293988.60524197947</v>
      </c>
      <c r="E1667" s="3">
        <f>IF(Dashboard!$I$3,C1667*Dashboard!$E$11*Dashboard!$E$10*SQRT(Dashboard!$D$12/365),0)</f>
        <v>-685526.67901028087</v>
      </c>
      <c r="F1667" s="3">
        <f>D1667+IF(Dashboard!$I$3,E1667,0)</f>
        <v>-979515.28425226035</v>
      </c>
      <c r="G1667" s="3">
        <f>IF(Dashboard!$I$4, ('Lookups and Calculations'!$F$9) / (1 - 'Lookups and Calculations'!$F$10), 'Lookups and Calculations'!$F$9)</f>
        <v>1951878.888340465</v>
      </c>
      <c r="H1667" s="12">
        <f t="shared" ref="H1667:H1730" si="52">MAX(0,F1667-G1667)</f>
        <v>0</v>
      </c>
      <c r="I1667" s="12">
        <f t="shared" ref="I1667:I1730" si="53">MAX(0,-F1667-G1667)</f>
        <v>0</v>
      </c>
      <c r="J1667" s="13">
        <f>(1 - Dashboard!$I$9) * H1667 * Dashboard!$I$8 * 'Lookups and Calculations'!$F$12</f>
        <v>0</v>
      </c>
      <c r="K1667" s="12">
        <f>(1 - Dashboard!$I$11) * I1667 * Dashboard!$I$10 * 'Lookups and Calculations'!$F$12</f>
        <v>0</v>
      </c>
      <c r="L1667" s="12">
        <f>(H1667 - I1667) * Dashboard!$I$13 * (Dashboard!$D$12 / 365) * 'Lookups and Calculations'!$F$12</f>
        <v>0</v>
      </c>
      <c r="M1667" s="3">
        <f>(G1667*2) * Dashboard!$I$13 * (Dashboard!$D$12 / 365) * 'Lookups and Calculations'!$F$12</f>
        <v>1602.0878730267946</v>
      </c>
      <c r="N1667" s="12">
        <f>H1667 * Dashboard!$I$14 * Dashboard!$I$15 * (Dashboard!$D$12 / 365) * 'Lookups and Calculations'!$F$12</f>
        <v>0</v>
      </c>
    </row>
    <row r="1668" spans="1:14" x14ac:dyDescent="0.35">
      <c r="A1668" s="2">
        <v>1667</v>
      </c>
      <c r="B1668" s="11">
        <v>0.49312194342512894</v>
      </c>
      <c r="C1668" s="11">
        <v>-0.51041600552410704</v>
      </c>
      <c r="D1668" s="3">
        <f>B1668*Dashboard!$D$11*Dashboard!$D$10*SQRT(Dashboard!$D$12/365)</f>
        <v>122433.18725330413</v>
      </c>
      <c r="E1668" s="3">
        <f>IF(Dashboard!$I$3,C1668*Dashboard!$E$11*Dashboard!$E$10*SQRT(Dashboard!$D$12/365),0)</f>
        <v>-253453.97508518989</v>
      </c>
      <c r="F1668" s="3">
        <f>D1668+IF(Dashboard!$I$3,E1668,0)</f>
        <v>-131020.78783188575</v>
      </c>
      <c r="G1668" s="3">
        <f>IF(Dashboard!$I$4, ('Lookups and Calculations'!$F$9) / (1 - 'Lookups and Calculations'!$F$10), 'Lookups and Calculations'!$F$9)</f>
        <v>1951878.888340465</v>
      </c>
      <c r="H1668" s="12">
        <f t="shared" si="52"/>
        <v>0</v>
      </c>
      <c r="I1668" s="12">
        <f t="shared" si="53"/>
        <v>0</v>
      </c>
      <c r="J1668" s="13">
        <f>(1 - Dashboard!$I$9) * H1668 * Dashboard!$I$8 * 'Lookups and Calculations'!$F$12</f>
        <v>0</v>
      </c>
      <c r="K1668" s="12">
        <f>(1 - Dashboard!$I$11) * I1668 * Dashboard!$I$10 * 'Lookups and Calculations'!$F$12</f>
        <v>0</v>
      </c>
      <c r="L1668" s="12">
        <f>(H1668 - I1668) * Dashboard!$I$13 * (Dashboard!$D$12 / 365) * 'Lookups and Calculations'!$F$12</f>
        <v>0</v>
      </c>
      <c r="M1668" s="3">
        <f>(G1668*2) * Dashboard!$I$13 * (Dashboard!$D$12 / 365) * 'Lookups and Calculations'!$F$12</f>
        <v>1602.0878730267946</v>
      </c>
      <c r="N1668" s="12">
        <f>H1668 * Dashboard!$I$14 * Dashboard!$I$15 * (Dashboard!$D$12 / 365) * 'Lookups and Calculations'!$F$12</f>
        <v>0</v>
      </c>
    </row>
    <row r="1669" spans="1:14" x14ac:dyDescent="0.35">
      <c r="A1669" s="2">
        <v>1668</v>
      </c>
      <c r="B1669" s="11">
        <v>-0.386997249072003</v>
      </c>
      <c r="C1669" s="11">
        <v>2.0008440135080376</v>
      </c>
      <c r="D1669" s="3">
        <f>B1669*Dashboard!$D$11*Dashboard!$D$10*SQRT(Dashboard!$D$12/365)</f>
        <v>-96084.360661472077</v>
      </c>
      <c r="E1669" s="3">
        <f>IF(Dashboard!$I$3,C1669*Dashboard!$E$11*Dashboard!$E$10*SQRT(Dashboard!$D$12/365),0)</f>
        <v>993546.17265242874</v>
      </c>
      <c r="F1669" s="3">
        <f>D1669+IF(Dashboard!$I$3,E1669,0)</f>
        <v>897461.81199095666</v>
      </c>
      <c r="G1669" s="3">
        <f>IF(Dashboard!$I$4, ('Lookups and Calculations'!$F$9) / (1 - 'Lookups and Calculations'!$F$10), 'Lookups and Calculations'!$F$9)</f>
        <v>1951878.888340465</v>
      </c>
      <c r="H1669" s="12">
        <f t="shared" si="52"/>
        <v>0</v>
      </c>
      <c r="I1669" s="12">
        <f t="shared" si="53"/>
        <v>0</v>
      </c>
      <c r="J1669" s="13">
        <f>(1 - Dashboard!$I$9) * H1669 * Dashboard!$I$8 * 'Lookups and Calculations'!$F$12</f>
        <v>0</v>
      </c>
      <c r="K1669" s="12">
        <f>(1 - Dashboard!$I$11) * I1669 * Dashboard!$I$10 * 'Lookups and Calculations'!$F$12</f>
        <v>0</v>
      </c>
      <c r="L1669" s="12">
        <f>(H1669 - I1669) * Dashboard!$I$13 * (Dashboard!$D$12 / 365) * 'Lookups and Calculations'!$F$12</f>
        <v>0</v>
      </c>
      <c r="M1669" s="3">
        <f>(G1669*2) * Dashboard!$I$13 * (Dashboard!$D$12 / 365) * 'Lookups and Calculations'!$F$12</f>
        <v>1602.0878730267946</v>
      </c>
      <c r="N1669" s="12">
        <f>H1669 * Dashboard!$I$14 * Dashboard!$I$15 * (Dashboard!$D$12 / 365) * 'Lookups and Calculations'!$F$12</f>
        <v>0</v>
      </c>
    </row>
    <row r="1670" spans="1:14" x14ac:dyDescent="0.35">
      <c r="A1670" s="2">
        <v>1669</v>
      </c>
      <c r="B1670" s="11">
        <v>-8.0066405427002569E-3</v>
      </c>
      <c r="C1670" s="11">
        <v>0.42888535486916851</v>
      </c>
      <c r="D1670" s="3">
        <f>B1670*Dashboard!$D$11*Dashboard!$D$10*SQRT(Dashboard!$D$12/365)</f>
        <v>-1987.9028583183574</v>
      </c>
      <c r="E1670" s="3">
        <f>IF(Dashboard!$I$3,C1670*Dashboard!$E$11*Dashboard!$E$10*SQRT(Dashboard!$D$12/365),0)</f>
        <v>212968.8271350241</v>
      </c>
      <c r="F1670" s="3">
        <f>D1670+IF(Dashboard!$I$3,E1670,0)</f>
        <v>210980.92427670574</v>
      </c>
      <c r="G1670" s="3">
        <f>IF(Dashboard!$I$4, ('Lookups and Calculations'!$F$9) / (1 - 'Lookups and Calculations'!$F$10), 'Lookups and Calculations'!$F$9)</f>
        <v>1951878.888340465</v>
      </c>
      <c r="H1670" s="12">
        <f t="shared" si="52"/>
        <v>0</v>
      </c>
      <c r="I1670" s="12">
        <f t="shared" si="53"/>
        <v>0</v>
      </c>
      <c r="J1670" s="13">
        <f>(1 - Dashboard!$I$9) * H1670 * Dashboard!$I$8 * 'Lookups and Calculations'!$F$12</f>
        <v>0</v>
      </c>
      <c r="K1670" s="12">
        <f>(1 - Dashboard!$I$11) * I1670 * Dashboard!$I$10 * 'Lookups and Calculations'!$F$12</f>
        <v>0</v>
      </c>
      <c r="L1670" s="12">
        <f>(H1670 - I1670) * Dashboard!$I$13 * (Dashboard!$D$12 / 365) * 'Lookups and Calculations'!$F$12</f>
        <v>0</v>
      </c>
      <c r="M1670" s="3">
        <f>(G1670*2) * Dashboard!$I$13 * (Dashboard!$D$12 / 365) * 'Lookups and Calculations'!$F$12</f>
        <v>1602.0878730267946</v>
      </c>
      <c r="N1670" s="12">
        <f>H1670 * Dashboard!$I$14 * Dashboard!$I$15 * (Dashboard!$D$12 / 365) * 'Lookups and Calculations'!$F$12</f>
        <v>0</v>
      </c>
    </row>
    <row r="1671" spans="1:14" x14ac:dyDescent="0.35">
      <c r="A1671" s="2">
        <v>1670</v>
      </c>
      <c r="B1671" s="11">
        <v>-0.98318704536057555</v>
      </c>
      <c r="C1671" s="11">
        <v>-1.298987354610734</v>
      </c>
      <c r="D1671" s="3">
        <f>B1671*Dashboard!$D$11*Dashboard!$D$10*SQRT(Dashboard!$D$12/365)</f>
        <v>-244107.4165013927</v>
      </c>
      <c r="E1671" s="3">
        <f>IF(Dashboard!$I$3,C1671*Dashboard!$E$11*Dashboard!$E$10*SQRT(Dashboard!$D$12/365),0)</f>
        <v>-645029.75033751351</v>
      </c>
      <c r="F1671" s="3">
        <f>D1671+IF(Dashboard!$I$3,E1671,0)</f>
        <v>-889137.16683890624</v>
      </c>
      <c r="G1671" s="3">
        <f>IF(Dashboard!$I$4, ('Lookups and Calculations'!$F$9) / (1 - 'Lookups and Calculations'!$F$10), 'Lookups and Calculations'!$F$9)</f>
        <v>1951878.888340465</v>
      </c>
      <c r="H1671" s="12">
        <f t="shared" si="52"/>
        <v>0</v>
      </c>
      <c r="I1671" s="12">
        <f t="shared" si="53"/>
        <v>0</v>
      </c>
      <c r="J1671" s="13">
        <f>(1 - Dashboard!$I$9) * H1671 * Dashboard!$I$8 * 'Lookups and Calculations'!$F$12</f>
        <v>0</v>
      </c>
      <c r="K1671" s="12">
        <f>(1 - Dashboard!$I$11) * I1671 * Dashboard!$I$10 * 'Lookups and Calculations'!$F$12</f>
        <v>0</v>
      </c>
      <c r="L1671" s="12">
        <f>(H1671 - I1671) * Dashboard!$I$13 * (Dashboard!$D$12 / 365) * 'Lookups and Calculations'!$F$12</f>
        <v>0</v>
      </c>
      <c r="M1671" s="3">
        <f>(G1671*2) * Dashboard!$I$13 * (Dashboard!$D$12 / 365) * 'Lookups and Calculations'!$F$12</f>
        <v>1602.0878730267946</v>
      </c>
      <c r="N1671" s="12">
        <f>H1671 * Dashboard!$I$14 * Dashboard!$I$15 * (Dashboard!$D$12 / 365) * 'Lookups and Calculations'!$F$12</f>
        <v>0</v>
      </c>
    </row>
    <row r="1672" spans="1:14" x14ac:dyDescent="0.35">
      <c r="A1672" s="2">
        <v>1671</v>
      </c>
      <c r="B1672" s="11">
        <v>0.54850173282080306</v>
      </c>
      <c r="C1672" s="11">
        <v>0.17577704678758579</v>
      </c>
      <c r="D1672" s="3">
        <f>B1672*Dashboard!$D$11*Dashboard!$D$10*SQRT(Dashboard!$D$12/365)</f>
        <v>136182.97919732981</v>
      </c>
      <c r="E1672" s="3">
        <f>IF(Dashboard!$I$3,C1672*Dashboard!$E$11*Dashboard!$E$10*SQRT(Dashboard!$D$12/365),0)</f>
        <v>87284.471401523973</v>
      </c>
      <c r="F1672" s="3">
        <f>D1672+IF(Dashboard!$I$3,E1672,0)</f>
        <v>223467.45059885379</v>
      </c>
      <c r="G1672" s="3">
        <f>IF(Dashboard!$I$4, ('Lookups and Calculations'!$F$9) / (1 - 'Lookups and Calculations'!$F$10), 'Lookups and Calculations'!$F$9)</f>
        <v>1951878.888340465</v>
      </c>
      <c r="H1672" s="12">
        <f t="shared" si="52"/>
        <v>0</v>
      </c>
      <c r="I1672" s="12">
        <f t="shared" si="53"/>
        <v>0</v>
      </c>
      <c r="J1672" s="13">
        <f>(1 - Dashboard!$I$9) * H1672 * Dashboard!$I$8 * 'Lookups and Calculations'!$F$12</f>
        <v>0</v>
      </c>
      <c r="K1672" s="12">
        <f>(1 - Dashboard!$I$11) * I1672 * Dashboard!$I$10 * 'Lookups and Calculations'!$F$12</f>
        <v>0</v>
      </c>
      <c r="L1672" s="12">
        <f>(H1672 - I1672) * Dashboard!$I$13 * (Dashboard!$D$12 / 365) * 'Lookups and Calculations'!$F$12</f>
        <v>0</v>
      </c>
      <c r="M1672" s="3">
        <f>(G1672*2) * Dashboard!$I$13 * (Dashboard!$D$12 / 365) * 'Lookups and Calculations'!$F$12</f>
        <v>1602.0878730267946</v>
      </c>
      <c r="N1672" s="12">
        <f>H1672 * Dashboard!$I$14 * Dashboard!$I$15 * (Dashboard!$D$12 / 365) * 'Lookups and Calculations'!$F$12</f>
        <v>0</v>
      </c>
    </row>
    <row r="1673" spans="1:14" x14ac:dyDescent="0.35">
      <c r="A1673" s="2">
        <v>1672</v>
      </c>
      <c r="B1673" s="11">
        <v>-1.3628739065161968</v>
      </c>
      <c r="C1673" s="11">
        <v>0.44221875260981447</v>
      </c>
      <c r="D1673" s="3">
        <f>B1673*Dashboard!$D$11*Dashboard!$D$10*SQRT(Dashboard!$D$12/365)</f>
        <v>-338376.74113659526</v>
      </c>
      <c r="E1673" s="3">
        <f>IF(Dashboard!$I$3,C1673*Dashboard!$E$11*Dashboard!$E$10*SQRT(Dashboard!$D$12/365),0)</f>
        <v>219589.70622616576</v>
      </c>
      <c r="F1673" s="3">
        <f>D1673+IF(Dashboard!$I$3,E1673,0)</f>
        <v>-118787.0349104295</v>
      </c>
      <c r="G1673" s="3">
        <f>IF(Dashboard!$I$4, ('Lookups and Calculations'!$F$9) / (1 - 'Lookups and Calculations'!$F$10), 'Lookups and Calculations'!$F$9)</f>
        <v>1951878.888340465</v>
      </c>
      <c r="H1673" s="12">
        <f t="shared" si="52"/>
        <v>0</v>
      </c>
      <c r="I1673" s="12">
        <f t="shared" si="53"/>
        <v>0</v>
      </c>
      <c r="J1673" s="13">
        <f>(1 - Dashboard!$I$9) * H1673 * Dashboard!$I$8 * 'Lookups and Calculations'!$F$12</f>
        <v>0</v>
      </c>
      <c r="K1673" s="12">
        <f>(1 - Dashboard!$I$11) * I1673 * Dashboard!$I$10 * 'Lookups and Calculations'!$F$12</f>
        <v>0</v>
      </c>
      <c r="L1673" s="12">
        <f>(H1673 - I1673) * Dashboard!$I$13 * (Dashboard!$D$12 / 365) * 'Lookups and Calculations'!$F$12</f>
        <v>0</v>
      </c>
      <c r="M1673" s="3">
        <f>(G1673*2) * Dashboard!$I$13 * (Dashboard!$D$12 / 365) * 'Lookups and Calculations'!$F$12</f>
        <v>1602.0878730267946</v>
      </c>
      <c r="N1673" s="12">
        <f>H1673 * Dashboard!$I$14 * Dashboard!$I$15 * (Dashboard!$D$12 / 365) * 'Lookups and Calculations'!$F$12</f>
        <v>0</v>
      </c>
    </row>
    <row r="1674" spans="1:14" x14ac:dyDescent="0.35">
      <c r="A1674" s="2">
        <v>1673</v>
      </c>
      <c r="B1674" s="11">
        <v>-0.83509201851258996</v>
      </c>
      <c r="C1674" s="11">
        <v>0.50716868306771512</v>
      </c>
      <c r="D1674" s="3">
        <f>B1674*Dashboard!$D$11*Dashboard!$D$10*SQRT(Dashboard!$D$12/365)</f>
        <v>-207338.1216137571</v>
      </c>
      <c r="E1674" s="3">
        <f>IF(Dashboard!$I$3,C1674*Dashboard!$E$11*Dashboard!$E$10*SQRT(Dashboard!$D$12/365),0)</f>
        <v>251841.47317292949</v>
      </c>
      <c r="F1674" s="3">
        <f>D1674+IF(Dashboard!$I$3,E1674,0)</f>
        <v>44503.351559172384</v>
      </c>
      <c r="G1674" s="3">
        <f>IF(Dashboard!$I$4, ('Lookups and Calculations'!$F$9) / (1 - 'Lookups and Calculations'!$F$10), 'Lookups and Calculations'!$F$9)</f>
        <v>1951878.888340465</v>
      </c>
      <c r="H1674" s="12">
        <f t="shared" si="52"/>
        <v>0</v>
      </c>
      <c r="I1674" s="12">
        <f t="shared" si="53"/>
        <v>0</v>
      </c>
      <c r="J1674" s="13">
        <f>(1 - Dashboard!$I$9) * H1674 * Dashboard!$I$8 * 'Lookups and Calculations'!$F$12</f>
        <v>0</v>
      </c>
      <c r="K1674" s="12">
        <f>(1 - Dashboard!$I$11) * I1674 * Dashboard!$I$10 * 'Lookups and Calculations'!$F$12</f>
        <v>0</v>
      </c>
      <c r="L1674" s="12">
        <f>(H1674 - I1674) * Dashboard!$I$13 * (Dashboard!$D$12 / 365) * 'Lookups and Calculations'!$F$12</f>
        <v>0</v>
      </c>
      <c r="M1674" s="3">
        <f>(G1674*2) * Dashboard!$I$13 * (Dashboard!$D$12 / 365) * 'Lookups and Calculations'!$F$12</f>
        <v>1602.0878730267946</v>
      </c>
      <c r="N1674" s="12">
        <f>H1674 * Dashboard!$I$14 * Dashboard!$I$15 * (Dashboard!$D$12 / 365) * 'Lookups and Calculations'!$F$12</f>
        <v>0</v>
      </c>
    </row>
    <row r="1675" spans="1:14" x14ac:dyDescent="0.35">
      <c r="A1675" s="2">
        <v>1674</v>
      </c>
      <c r="B1675" s="11">
        <v>-1.0381367889673236</v>
      </c>
      <c r="C1675" s="11">
        <v>-0.19158075124522955</v>
      </c>
      <c r="D1675" s="3">
        <f>B1675*Dashboard!$D$11*Dashboard!$D$10*SQRT(Dashboard!$D$12/365)</f>
        <v>-257750.43591723323</v>
      </c>
      <c r="E1675" s="3">
        <f>IF(Dashboard!$I$3,C1675*Dashboard!$E$11*Dashboard!$E$10*SQRT(Dashboard!$D$12/365),0)</f>
        <v>-95132.014724050459</v>
      </c>
      <c r="F1675" s="3">
        <f>D1675+IF(Dashboard!$I$3,E1675,0)</f>
        <v>-352882.45064128371</v>
      </c>
      <c r="G1675" s="3">
        <f>IF(Dashboard!$I$4, ('Lookups and Calculations'!$F$9) / (1 - 'Lookups and Calculations'!$F$10), 'Lookups and Calculations'!$F$9)</f>
        <v>1951878.888340465</v>
      </c>
      <c r="H1675" s="12">
        <f t="shared" si="52"/>
        <v>0</v>
      </c>
      <c r="I1675" s="12">
        <f t="shared" si="53"/>
        <v>0</v>
      </c>
      <c r="J1675" s="13">
        <f>(1 - Dashboard!$I$9) * H1675 * Dashboard!$I$8 * 'Lookups and Calculations'!$F$12</f>
        <v>0</v>
      </c>
      <c r="K1675" s="12">
        <f>(1 - Dashboard!$I$11) * I1675 * Dashboard!$I$10 * 'Lookups and Calculations'!$F$12</f>
        <v>0</v>
      </c>
      <c r="L1675" s="12">
        <f>(H1675 - I1675) * Dashboard!$I$13 * (Dashboard!$D$12 / 365) * 'Lookups and Calculations'!$F$12</f>
        <v>0</v>
      </c>
      <c r="M1675" s="3">
        <f>(G1675*2) * Dashboard!$I$13 * (Dashboard!$D$12 / 365) * 'Lookups and Calculations'!$F$12</f>
        <v>1602.0878730267946</v>
      </c>
      <c r="N1675" s="12">
        <f>H1675 * Dashboard!$I$14 * Dashboard!$I$15 * (Dashboard!$D$12 / 365) * 'Lookups and Calculations'!$F$12</f>
        <v>0</v>
      </c>
    </row>
    <row r="1676" spans="1:14" x14ac:dyDescent="0.35">
      <c r="A1676" s="2">
        <v>1675</v>
      </c>
      <c r="B1676" s="11">
        <v>-0.346855918548783</v>
      </c>
      <c r="C1676" s="11">
        <v>-0.87762419335527608</v>
      </c>
      <c r="D1676" s="3">
        <f>B1676*Dashboard!$D$11*Dashboard!$D$10*SQRT(Dashboard!$D$12/365)</f>
        <v>-86118.000206266821</v>
      </c>
      <c r="E1676" s="3">
        <f>IF(Dashboard!$I$3,C1676*Dashboard!$E$11*Dashboard!$E$10*SQRT(Dashboard!$D$12/365),0)</f>
        <v>-435796.17024043779</v>
      </c>
      <c r="F1676" s="3">
        <f>D1676+IF(Dashboard!$I$3,E1676,0)</f>
        <v>-521914.17044670461</v>
      </c>
      <c r="G1676" s="3">
        <f>IF(Dashboard!$I$4, ('Lookups and Calculations'!$F$9) / (1 - 'Lookups and Calculations'!$F$10), 'Lookups and Calculations'!$F$9)</f>
        <v>1951878.888340465</v>
      </c>
      <c r="H1676" s="12">
        <f t="shared" si="52"/>
        <v>0</v>
      </c>
      <c r="I1676" s="12">
        <f t="shared" si="53"/>
        <v>0</v>
      </c>
      <c r="J1676" s="13">
        <f>(1 - Dashboard!$I$9) * H1676 * Dashboard!$I$8 * 'Lookups and Calculations'!$F$12</f>
        <v>0</v>
      </c>
      <c r="K1676" s="12">
        <f>(1 - Dashboard!$I$11) * I1676 * Dashboard!$I$10 * 'Lookups and Calculations'!$F$12</f>
        <v>0</v>
      </c>
      <c r="L1676" s="12">
        <f>(H1676 - I1676) * Dashboard!$I$13 * (Dashboard!$D$12 / 365) * 'Lookups and Calculations'!$F$12</f>
        <v>0</v>
      </c>
      <c r="M1676" s="3">
        <f>(G1676*2) * Dashboard!$I$13 * (Dashboard!$D$12 / 365) * 'Lookups and Calculations'!$F$12</f>
        <v>1602.0878730267946</v>
      </c>
      <c r="N1676" s="12">
        <f>H1676 * Dashboard!$I$14 * Dashboard!$I$15 * (Dashboard!$D$12 / 365) * 'Lookups and Calculations'!$F$12</f>
        <v>0</v>
      </c>
    </row>
    <row r="1677" spans="1:14" x14ac:dyDescent="0.35">
      <c r="A1677" s="2">
        <v>1676</v>
      </c>
      <c r="B1677" s="11">
        <v>1.7553375973552356</v>
      </c>
      <c r="C1677" s="11">
        <v>-0.40040140000330682</v>
      </c>
      <c r="D1677" s="3">
        <f>B1677*Dashboard!$D$11*Dashboard!$D$10*SQRT(Dashboard!$D$12/365)</f>
        <v>435818.31961689756</v>
      </c>
      <c r="E1677" s="3">
        <f>IF(Dashboard!$I$3,C1677*Dashboard!$E$11*Dashboard!$E$10*SQRT(Dashboard!$D$12/365),0)</f>
        <v>-198824.73386842135</v>
      </c>
      <c r="F1677" s="3">
        <f>D1677+IF(Dashboard!$I$3,E1677,0)</f>
        <v>236993.58574847621</v>
      </c>
      <c r="G1677" s="3">
        <f>IF(Dashboard!$I$4, ('Lookups and Calculations'!$F$9) / (1 - 'Lookups and Calculations'!$F$10), 'Lookups and Calculations'!$F$9)</f>
        <v>1951878.888340465</v>
      </c>
      <c r="H1677" s="12">
        <f t="shared" si="52"/>
        <v>0</v>
      </c>
      <c r="I1677" s="12">
        <f t="shared" si="53"/>
        <v>0</v>
      </c>
      <c r="J1677" s="13">
        <f>(1 - Dashboard!$I$9) * H1677 * Dashboard!$I$8 * 'Lookups and Calculations'!$F$12</f>
        <v>0</v>
      </c>
      <c r="K1677" s="12">
        <f>(1 - Dashboard!$I$11) * I1677 * Dashboard!$I$10 * 'Lookups and Calculations'!$F$12</f>
        <v>0</v>
      </c>
      <c r="L1677" s="12">
        <f>(H1677 - I1677) * Dashboard!$I$13 * (Dashboard!$D$12 / 365) * 'Lookups and Calculations'!$F$12</f>
        <v>0</v>
      </c>
      <c r="M1677" s="3">
        <f>(G1677*2) * Dashboard!$I$13 * (Dashboard!$D$12 / 365) * 'Lookups and Calculations'!$F$12</f>
        <v>1602.0878730267946</v>
      </c>
      <c r="N1677" s="12">
        <f>H1677 * Dashboard!$I$14 * Dashboard!$I$15 * (Dashboard!$D$12 / 365) * 'Lookups and Calculations'!$F$12</f>
        <v>0</v>
      </c>
    </row>
    <row r="1678" spans="1:14" x14ac:dyDescent="0.35">
      <c r="A1678" s="2">
        <v>1677</v>
      </c>
      <c r="B1678" s="11">
        <v>0.82324185932376914</v>
      </c>
      <c r="C1678" s="11">
        <v>0.18587275767024961</v>
      </c>
      <c r="D1678" s="3">
        <f>B1678*Dashboard!$D$11*Dashboard!$D$10*SQRT(Dashboard!$D$12/365)</f>
        <v>204395.94315609403</v>
      </c>
      <c r="E1678" s="3">
        <f>IF(Dashboard!$I$3,C1678*Dashboard!$E$11*Dashboard!$E$10*SQRT(Dashboard!$D$12/365),0)</f>
        <v>92297.633267195706</v>
      </c>
      <c r="F1678" s="3">
        <f>D1678+IF(Dashboard!$I$3,E1678,0)</f>
        <v>296693.57642328972</v>
      </c>
      <c r="G1678" s="3">
        <f>IF(Dashboard!$I$4, ('Lookups and Calculations'!$F$9) / (1 - 'Lookups and Calculations'!$F$10), 'Lookups and Calculations'!$F$9)</f>
        <v>1951878.888340465</v>
      </c>
      <c r="H1678" s="12">
        <f t="shared" si="52"/>
        <v>0</v>
      </c>
      <c r="I1678" s="12">
        <f t="shared" si="53"/>
        <v>0</v>
      </c>
      <c r="J1678" s="13">
        <f>(1 - Dashboard!$I$9) * H1678 * Dashboard!$I$8 * 'Lookups and Calculations'!$F$12</f>
        <v>0</v>
      </c>
      <c r="K1678" s="12">
        <f>(1 - Dashboard!$I$11) * I1678 * Dashboard!$I$10 * 'Lookups and Calculations'!$F$12</f>
        <v>0</v>
      </c>
      <c r="L1678" s="12">
        <f>(H1678 - I1678) * Dashboard!$I$13 * (Dashboard!$D$12 / 365) * 'Lookups and Calculations'!$F$12</f>
        <v>0</v>
      </c>
      <c r="M1678" s="3">
        <f>(G1678*2) * Dashboard!$I$13 * (Dashboard!$D$12 / 365) * 'Lookups and Calculations'!$F$12</f>
        <v>1602.0878730267946</v>
      </c>
      <c r="N1678" s="12">
        <f>H1678 * Dashboard!$I$14 * Dashboard!$I$15 * (Dashboard!$D$12 / 365) * 'Lookups and Calculations'!$F$12</f>
        <v>0</v>
      </c>
    </row>
    <row r="1679" spans="1:14" x14ac:dyDescent="0.35">
      <c r="A1679" s="2">
        <v>1678</v>
      </c>
      <c r="B1679" s="11">
        <v>-1.8211623802679757</v>
      </c>
      <c r="C1679" s="11">
        <v>0.51921406879490639</v>
      </c>
      <c r="D1679" s="3">
        <f>B1679*Dashboard!$D$11*Dashboard!$D$10*SQRT(Dashboard!$D$12/365)</f>
        <v>-452161.4130032644</v>
      </c>
      <c r="E1679" s="3">
        <f>IF(Dashboard!$I$3,C1679*Dashboard!$E$11*Dashboard!$E$10*SQRT(Dashboard!$D$12/365),0)</f>
        <v>257822.77246791573</v>
      </c>
      <c r="F1679" s="3">
        <f>D1679+IF(Dashboard!$I$3,E1679,0)</f>
        <v>-194338.64053534868</v>
      </c>
      <c r="G1679" s="3">
        <f>IF(Dashboard!$I$4, ('Lookups and Calculations'!$F$9) / (1 - 'Lookups and Calculations'!$F$10), 'Lookups and Calculations'!$F$9)</f>
        <v>1951878.888340465</v>
      </c>
      <c r="H1679" s="12">
        <f t="shared" si="52"/>
        <v>0</v>
      </c>
      <c r="I1679" s="12">
        <f t="shared" si="53"/>
        <v>0</v>
      </c>
      <c r="J1679" s="13">
        <f>(1 - Dashboard!$I$9) * H1679 * Dashboard!$I$8 * 'Lookups and Calculations'!$F$12</f>
        <v>0</v>
      </c>
      <c r="K1679" s="12">
        <f>(1 - Dashboard!$I$11) * I1679 * Dashboard!$I$10 * 'Lookups and Calculations'!$F$12</f>
        <v>0</v>
      </c>
      <c r="L1679" s="12">
        <f>(H1679 - I1679) * Dashboard!$I$13 * (Dashboard!$D$12 / 365) * 'Lookups and Calculations'!$F$12</f>
        <v>0</v>
      </c>
      <c r="M1679" s="3">
        <f>(G1679*2) * Dashboard!$I$13 * (Dashboard!$D$12 / 365) * 'Lookups and Calculations'!$F$12</f>
        <v>1602.0878730267946</v>
      </c>
      <c r="N1679" s="12">
        <f>H1679 * Dashboard!$I$14 * Dashboard!$I$15 * (Dashboard!$D$12 / 365) * 'Lookups and Calculations'!$F$12</f>
        <v>0</v>
      </c>
    </row>
    <row r="1680" spans="1:14" x14ac:dyDescent="0.35">
      <c r="A1680" s="2">
        <v>1679</v>
      </c>
      <c r="B1680" s="11">
        <v>-0.65198647152717293</v>
      </c>
      <c r="C1680" s="11">
        <v>1.1054249531118061</v>
      </c>
      <c r="D1680" s="3">
        <f>B1680*Dashboard!$D$11*Dashboard!$D$10*SQRT(Dashboard!$D$12/365)</f>
        <v>-161876.3529374905</v>
      </c>
      <c r="E1680" s="3">
        <f>IF(Dashboard!$I$3,C1680*Dashboard!$E$11*Dashboard!$E$10*SQRT(Dashboard!$D$12/365),0)</f>
        <v>548913.72036199633</v>
      </c>
      <c r="F1680" s="3">
        <f>D1680+IF(Dashboard!$I$3,E1680,0)</f>
        <v>387037.36742450582</v>
      </c>
      <c r="G1680" s="3">
        <f>IF(Dashboard!$I$4, ('Lookups and Calculations'!$F$9) / (1 - 'Lookups and Calculations'!$F$10), 'Lookups and Calculations'!$F$9)</f>
        <v>1951878.888340465</v>
      </c>
      <c r="H1680" s="12">
        <f t="shared" si="52"/>
        <v>0</v>
      </c>
      <c r="I1680" s="12">
        <f t="shared" si="53"/>
        <v>0</v>
      </c>
      <c r="J1680" s="13">
        <f>(1 - Dashboard!$I$9) * H1680 * Dashboard!$I$8 * 'Lookups and Calculations'!$F$12</f>
        <v>0</v>
      </c>
      <c r="K1680" s="12">
        <f>(1 - Dashboard!$I$11) * I1680 * Dashboard!$I$10 * 'Lookups and Calculations'!$F$12</f>
        <v>0</v>
      </c>
      <c r="L1680" s="12">
        <f>(H1680 - I1680) * Dashboard!$I$13 * (Dashboard!$D$12 / 365) * 'Lookups and Calculations'!$F$12</f>
        <v>0</v>
      </c>
      <c r="M1680" s="3">
        <f>(G1680*2) * Dashboard!$I$13 * (Dashboard!$D$12 / 365) * 'Lookups and Calculations'!$F$12</f>
        <v>1602.0878730267946</v>
      </c>
      <c r="N1680" s="12">
        <f>H1680 * Dashboard!$I$14 * Dashboard!$I$15 * (Dashboard!$D$12 / 365) * 'Lookups and Calculations'!$F$12</f>
        <v>0</v>
      </c>
    </row>
    <row r="1681" spans="1:14" x14ac:dyDescent="0.35">
      <c r="A1681" s="2">
        <v>1680</v>
      </c>
      <c r="B1681" s="11">
        <v>-0.32636983287636362</v>
      </c>
      <c r="C1681" s="11">
        <v>-0.53754270922413938</v>
      </c>
      <c r="D1681" s="3">
        <f>B1681*Dashboard!$D$11*Dashboard!$D$10*SQRT(Dashboard!$D$12/365)</f>
        <v>-81031.678665194762</v>
      </c>
      <c r="E1681" s="3">
        <f>IF(Dashboard!$I$3,C1681*Dashboard!$E$11*Dashboard!$E$10*SQRT(Dashboard!$D$12/365),0)</f>
        <v>-266924.1069175009</v>
      </c>
      <c r="F1681" s="3">
        <f>D1681+IF(Dashboard!$I$3,E1681,0)</f>
        <v>-347955.78558269568</v>
      </c>
      <c r="G1681" s="3">
        <f>IF(Dashboard!$I$4, ('Lookups and Calculations'!$F$9) / (1 - 'Lookups and Calculations'!$F$10), 'Lookups and Calculations'!$F$9)</f>
        <v>1951878.888340465</v>
      </c>
      <c r="H1681" s="12">
        <f t="shared" si="52"/>
        <v>0</v>
      </c>
      <c r="I1681" s="12">
        <f t="shared" si="53"/>
        <v>0</v>
      </c>
      <c r="J1681" s="13">
        <f>(1 - Dashboard!$I$9) * H1681 * Dashboard!$I$8 * 'Lookups and Calculations'!$F$12</f>
        <v>0</v>
      </c>
      <c r="K1681" s="12">
        <f>(1 - Dashboard!$I$11) * I1681 * Dashboard!$I$10 * 'Lookups and Calculations'!$F$12</f>
        <v>0</v>
      </c>
      <c r="L1681" s="12">
        <f>(H1681 - I1681) * Dashboard!$I$13 * (Dashboard!$D$12 / 365) * 'Lookups and Calculations'!$F$12</f>
        <v>0</v>
      </c>
      <c r="M1681" s="3">
        <f>(G1681*2) * Dashboard!$I$13 * (Dashboard!$D$12 / 365) * 'Lookups and Calculations'!$F$12</f>
        <v>1602.0878730267946</v>
      </c>
      <c r="N1681" s="12">
        <f>H1681 * Dashboard!$I$14 * Dashboard!$I$15 * (Dashboard!$D$12 / 365) * 'Lookups and Calculations'!$F$12</f>
        <v>0</v>
      </c>
    </row>
    <row r="1682" spans="1:14" x14ac:dyDescent="0.35">
      <c r="A1682" s="2">
        <v>1681</v>
      </c>
      <c r="B1682" s="11">
        <v>1.1934910836295156</v>
      </c>
      <c r="C1682" s="11">
        <v>2.0858541715600007</v>
      </c>
      <c r="D1682" s="3">
        <f>B1682*Dashboard!$D$11*Dashboard!$D$10*SQRT(Dashboard!$D$12/365)</f>
        <v>296322.07464186248</v>
      </c>
      <c r="E1682" s="3">
        <f>IF(Dashboard!$I$3,C1682*Dashboard!$E$11*Dashboard!$E$10*SQRT(Dashboard!$D$12/365),0)</f>
        <v>1035759.1170893224</v>
      </c>
      <c r="F1682" s="3">
        <f>D1682+IF(Dashboard!$I$3,E1682,0)</f>
        <v>1332081.191731185</v>
      </c>
      <c r="G1682" s="3">
        <f>IF(Dashboard!$I$4, ('Lookups and Calculations'!$F$9) / (1 - 'Lookups and Calculations'!$F$10), 'Lookups and Calculations'!$F$9)</f>
        <v>1951878.888340465</v>
      </c>
      <c r="H1682" s="12">
        <f t="shared" si="52"/>
        <v>0</v>
      </c>
      <c r="I1682" s="12">
        <f t="shared" si="53"/>
        <v>0</v>
      </c>
      <c r="J1682" s="13">
        <f>(1 - Dashboard!$I$9) * H1682 * Dashboard!$I$8 * 'Lookups and Calculations'!$F$12</f>
        <v>0</v>
      </c>
      <c r="K1682" s="12">
        <f>(1 - Dashboard!$I$11) * I1682 * Dashboard!$I$10 * 'Lookups and Calculations'!$F$12</f>
        <v>0</v>
      </c>
      <c r="L1682" s="12">
        <f>(H1682 - I1682) * Dashboard!$I$13 * (Dashboard!$D$12 / 365) * 'Lookups and Calculations'!$F$12</f>
        <v>0</v>
      </c>
      <c r="M1682" s="3">
        <f>(G1682*2) * Dashboard!$I$13 * (Dashboard!$D$12 / 365) * 'Lookups and Calculations'!$F$12</f>
        <v>1602.0878730267946</v>
      </c>
      <c r="N1682" s="12">
        <f>H1682 * Dashboard!$I$14 * Dashboard!$I$15 * (Dashboard!$D$12 / 365) * 'Lookups and Calculations'!$F$12</f>
        <v>0</v>
      </c>
    </row>
    <row r="1683" spans="1:14" x14ac:dyDescent="0.35">
      <c r="A1683" s="2">
        <v>1682</v>
      </c>
      <c r="B1683" s="11">
        <v>-0.55919945478810962</v>
      </c>
      <c r="C1683" s="11">
        <v>-2.5194582112514361</v>
      </c>
      <c r="D1683" s="3">
        <f>B1683*Dashboard!$D$11*Dashboard!$D$10*SQRT(Dashboard!$D$12/365)</f>
        <v>-138839.02850576193</v>
      </c>
      <c r="E1683" s="3">
        <f>IF(Dashboard!$I$3,C1683*Dashboard!$E$11*Dashboard!$E$10*SQRT(Dashboard!$D$12/365),0)</f>
        <v>-1251071.0710315665</v>
      </c>
      <c r="F1683" s="3">
        <f>D1683+IF(Dashboard!$I$3,E1683,0)</f>
        <v>-1389910.0995373284</v>
      </c>
      <c r="G1683" s="3">
        <f>IF(Dashboard!$I$4, ('Lookups and Calculations'!$F$9) / (1 - 'Lookups and Calculations'!$F$10), 'Lookups and Calculations'!$F$9)</f>
        <v>1951878.888340465</v>
      </c>
      <c r="H1683" s="12">
        <f t="shared" si="52"/>
        <v>0</v>
      </c>
      <c r="I1683" s="12">
        <f t="shared" si="53"/>
        <v>0</v>
      </c>
      <c r="J1683" s="13">
        <f>(1 - Dashboard!$I$9) * H1683 * Dashboard!$I$8 * 'Lookups and Calculations'!$F$12</f>
        <v>0</v>
      </c>
      <c r="K1683" s="12">
        <f>(1 - Dashboard!$I$11) * I1683 * Dashboard!$I$10 * 'Lookups and Calculations'!$F$12</f>
        <v>0</v>
      </c>
      <c r="L1683" s="12">
        <f>(H1683 - I1683) * Dashboard!$I$13 * (Dashboard!$D$12 / 365) * 'Lookups and Calculations'!$F$12</f>
        <v>0</v>
      </c>
      <c r="M1683" s="3">
        <f>(G1683*2) * Dashboard!$I$13 * (Dashboard!$D$12 / 365) * 'Lookups and Calculations'!$F$12</f>
        <v>1602.0878730267946</v>
      </c>
      <c r="N1683" s="12">
        <f>H1683 * Dashboard!$I$14 * Dashboard!$I$15 * (Dashboard!$D$12 / 365) * 'Lookups and Calculations'!$F$12</f>
        <v>0</v>
      </c>
    </row>
    <row r="1684" spans="1:14" x14ac:dyDescent="0.35">
      <c r="A1684" s="2">
        <v>1683</v>
      </c>
      <c r="B1684" s="11">
        <v>0.32554170637237595</v>
      </c>
      <c r="C1684" s="11">
        <v>-0.3215080878400442</v>
      </c>
      <c r="D1684" s="3">
        <f>B1684*Dashboard!$D$11*Dashboard!$D$10*SQRT(Dashboard!$D$12/365)</f>
        <v>80826.069953832397</v>
      </c>
      <c r="E1684" s="3">
        <f>IF(Dashboard!$I$3,C1684*Dashboard!$E$11*Dashboard!$E$10*SQRT(Dashboard!$D$12/365),0)</f>
        <v>-159649.19203782477</v>
      </c>
      <c r="F1684" s="3">
        <f>D1684+IF(Dashboard!$I$3,E1684,0)</f>
        <v>-78823.122083992377</v>
      </c>
      <c r="G1684" s="3">
        <f>IF(Dashboard!$I$4, ('Lookups and Calculations'!$F$9) / (1 - 'Lookups and Calculations'!$F$10), 'Lookups and Calculations'!$F$9)</f>
        <v>1951878.888340465</v>
      </c>
      <c r="H1684" s="12">
        <f t="shared" si="52"/>
        <v>0</v>
      </c>
      <c r="I1684" s="12">
        <f t="shared" si="53"/>
        <v>0</v>
      </c>
      <c r="J1684" s="13">
        <f>(1 - Dashboard!$I$9) * H1684 * Dashboard!$I$8 * 'Lookups and Calculations'!$F$12</f>
        <v>0</v>
      </c>
      <c r="K1684" s="12">
        <f>(1 - Dashboard!$I$11) * I1684 * Dashboard!$I$10 * 'Lookups and Calculations'!$F$12</f>
        <v>0</v>
      </c>
      <c r="L1684" s="12">
        <f>(H1684 - I1684) * Dashboard!$I$13 * (Dashboard!$D$12 / 365) * 'Lookups and Calculations'!$F$12</f>
        <v>0</v>
      </c>
      <c r="M1684" s="3">
        <f>(G1684*2) * Dashboard!$I$13 * (Dashboard!$D$12 / 365) * 'Lookups and Calculations'!$F$12</f>
        <v>1602.0878730267946</v>
      </c>
      <c r="N1684" s="12">
        <f>H1684 * Dashboard!$I$14 * Dashboard!$I$15 * (Dashboard!$D$12 / 365) * 'Lookups and Calculations'!$F$12</f>
        <v>0</v>
      </c>
    </row>
    <row r="1685" spans="1:14" x14ac:dyDescent="0.35">
      <c r="A1685" s="2">
        <v>1684</v>
      </c>
      <c r="B1685" s="11">
        <v>-3.0123598847999995E-2</v>
      </c>
      <c r="C1685" s="11">
        <v>6.1126255519059432E-2</v>
      </c>
      <c r="D1685" s="3">
        <f>B1685*Dashboard!$D$11*Dashboard!$D$10*SQRT(Dashboard!$D$12/365)</f>
        <v>-7479.140337750091</v>
      </c>
      <c r="E1685" s="3">
        <f>IF(Dashboard!$I$3,C1685*Dashboard!$E$11*Dashboard!$E$10*SQRT(Dashboard!$D$12/365),0)</f>
        <v>30353.069409471951</v>
      </c>
      <c r="F1685" s="3">
        <f>D1685+IF(Dashboard!$I$3,E1685,0)</f>
        <v>22873.929071721861</v>
      </c>
      <c r="G1685" s="3">
        <f>IF(Dashboard!$I$4, ('Lookups and Calculations'!$F$9) / (1 - 'Lookups and Calculations'!$F$10), 'Lookups and Calculations'!$F$9)</f>
        <v>1951878.888340465</v>
      </c>
      <c r="H1685" s="12">
        <f t="shared" si="52"/>
        <v>0</v>
      </c>
      <c r="I1685" s="12">
        <f t="shared" si="53"/>
        <v>0</v>
      </c>
      <c r="J1685" s="13">
        <f>(1 - Dashboard!$I$9) * H1685 * Dashboard!$I$8 * 'Lookups and Calculations'!$F$12</f>
        <v>0</v>
      </c>
      <c r="K1685" s="12">
        <f>(1 - Dashboard!$I$11) * I1685 * Dashboard!$I$10 * 'Lookups and Calculations'!$F$12</f>
        <v>0</v>
      </c>
      <c r="L1685" s="12">
        <f>(H1685 - I1685) * Dashboard!$I$13 * (Dashboard!$D$12 / 365) * 'Lookups and Calculations'!$F$12</f>
        <v>0</v>
      </c>
      <c r="M1685" s="3">
        <f>(G1685*2) * Dashboard!$I$13 * (Dashboard!$D$12 / 365) * 'Lookups and Calculations'!$F$12</f>
        <v>1602.0878730267946</v>
      </c>
      <c r="N1685" s="12">
        <f>H1685 * Dashboard!$I$14 * Dashboard!$I$15 * (Dashboard!$D$12 / 365) * 'Lookups and Calculations'!$F$12</f>
        <v>0</v>
      </c>
    </row>
    <row r="1686" spans="1:14" x14ac:dyDescent="0.35">
      <c r="A1686" s="2">
        <v>1685</v>
      </c>
      <c r="B1686" s="11">
        <v>1.8371775667858861</v>
      </c>
      <c r="C1686" s="11">
        <v>1.4166363688252357</v>
      </c>
      <c r="D1686" s="3">
        <f>B1686*Dashboard!$D$11*Dashboard!$D$10*SQRT(Dashboard!$D$12/365)</f>
        <v>456137.69180405082</v>
      </c>
      <c r="E1686" s="3">
        <f>IF(Dashboard!$I$3,C1686*Dashboard!$E$11*Dashboard!$E$10*SQRT(Dashboard!$D$12/365),0)</f>
        <v>703449.96050882468</v>
      </c>
      <c r="F1686" s="3">
        <f>D1686+IF(Dashboard!$I$3,E1686,0)</f>
        <v>1159587.6523128755</v>
      </c>
      <c r="G1686" s="3">
        <f>IF(Dashboard!$I$4, ('Lookups and Calculations'!$F$9) / (1 - 'Lookups and Calculations'!$F$10), 'Lookups and Calculations'!$F$9)</f>
        <v>1951878.888340465</v>
      </c>
      <c r="H1686" s="12">
        <f t="shared" si="52"/>
        <v>0</v>
      </c>
      <c r="I1686" s="12">
        <f t="shared" si="53"/>
        <v>0</v>
      </c>
      <c r="J1686" s="13">
        <f>(1 - Dashboard!$I$9) * H1686 * Dashboard!$I$8 * 'Lookups and Calculations'!$F$12</f>
        <v>0</v>
      </c>
      <c r="K1686" s="12">
        <f>(1 - Dashboard!$I$11) * I1686 * Dashboard!$I$10 * 'Lookups and Calculations'!$F$12</f>
        <v>0</v>
      </c>
      <c r="L1686" s="12">
        <f>(H1686 - I1686) * Dashboard!$I$13 * (Dashboard!$D$12 / 365) * 'Lookups and Calculations'!$F$12</f>
        <v>0</v>
      </c>
      <c r="M1686" s="3">
        <f>(G1686*2) * Dashboard!$I$13 * (Dashboard!$D$12 / 365) * 'Lookups and Calculations'!$F$12</f>
        <v>1602.0878730267946</v>
      </c>
      <c r="N1686" s="12">
        <f>H1686 * Dashboard!$I$14 * Dashboard!$I$15 * (Dashboard!$D$12 / 365) * 'Lookups and Calculations'!$F$12</f>
        <v>0</v>
      </c>
    </row>
    <row r="1687" spans="1:14" x14ac:dyDescent="0.35">
      <c r="A1687" s="2">
        <v>1686</v>
      </c>
      <c r="B1687" s="11">
        <v>-0.2596037120319753</v>
      </c>
      <c r="C1687" s="11">
        <v>-0.28810381931316759</v>
      </c>
      <c r="D1687" s="3">
        <f>B1687*Dashboard!$D$11*Dashboard!$D$10*SQRT(Dashboard!$D$12/365)</f>
        <v>-64454.868234208843</v>
      </c>
      <c r="E1687" s="3">
        <f>IF(Dashboard!$I$3,C1687*Dashboard!$E$11*Dashboard!$E$10*SQRT(Dashboard!$D$12/365),0)</f>
        <v>-143061.85043544607</v>
      </c>
      <c r="F1687" s="3">
        <f>D1687+IF(Dashboard!$I$3,E1687,0)</f>
        <v>-207516.71866965492</v>
      </c>
      <c r="G1687" s="3">
        <f>IF(Dashboard!$I$4, ('Lookups and Calculations'!$F$9) / (1 - 'Lookups and Calculations'!$F$10), 'Lookups and Calculations'!$F$9)</f>
        <v>1951878.888340465</v>
      </c>
      <c r="H1687" s="12">
        <f t="shared" si="52"/>
        <v>0</v>
      </c>
      <c r="I1687" s="12">
        <f t="shared" si="53"/>
        <v>0</v>
      </c>
      <c r="J1687" s="13">
        <f>(1 - Dashboard!$I$9) * H1687 * Dashboard!$I$8 * 'Lookups and Calculations'!$F$12</f>
        <v>0</v>
      </c>
      <c r="K1687" s="12">
        <f>(1 - Dashboard!$I$11) * I1687 * Dashboard!$I$10 * 'Lookups and Calculations'!$F$12</f>
        <v>0</v>
      </c>
      <c r="L1687" s="12">
        <f>(H1687 - I1687) * Dashboard!$I$13 * (Dashboard!$D$12 / 365) * 'Lookups and Calculations'!$F$12</f>
        <v>0</v>
      </c>
      <c r="M1687" s="3">
        <f>(G1687*2) * Dashboard!$I$13 * (Dashboard!$D$12 / 365) * 'Lookups and Calculations'!$F$12</f>
        <v>1602.0878730267946</v>
      </c>
      <c r="N1687" s="12">
        <f>H1687 * Dashboard!$I$14 * Dashboard!$I$15 * (Dashboard!$D$12 / 365) * 'Lookups and Calculations'!$F$12</f>
        <v>0</v>
      </c>
    </row>
    <row r="1688" spans="1:14" x14ac:dyDescent="0.35">
      <c r="A1688" s="2">
        <v>1687</v>
      </c>
      <c r="B1688" s="11">
        <v>1.0666095405751266</v>
      </c>
      <c r="C1688" s="11">
        <v>-1.4666753213631114</v>
      </c>
      <c r="D1688" s="3">
        <f>B1688*Dashboard!$D$11*Dashboard!$D$10*SQRT(Dashboard!$D$12/365)</f>
        <v>264819.70098583231</v>
      </c>
      <c r="E1688" s="3">
        <f>IF(Dashboard!$I$3,C1688*Dashboard!$E$11*Dashboard!$E$10*SQRT(Dashboard!$D$12/365),0)</f>
        <v>-728297.47957672877</v>
      </c>
      <c r="F1688" s="3">
        <f>D1688+IF(Dashboard!$I$3,E1688,0)</f>
        <v>-463477.77859089646</v>
      </c>
      <c r="G1688" s="3">
        <f>IF(Dashboard!$I$4, ('Lookups and Calculations'!$F$9) / (1 - 'Lookups and Calculations'!$F$10), 'Lookups and Calculations'!$F$9)</f>
        <v>1951878.888340465</v>
      </c>
      <c r="H1688" s="12">
        <f t="shared" si="52"/>
        <v>0</v>
      </c>
      <c r="I1688" s="12">
        <f t="shared" si="53"/>
        <v>0</v>
      </c>
      <c r="J1688" s="13">
        <f>(1 - Dashboard!$I$9) * H1688 * Dashboard!$I$8 * 'Lookups and Calculations'!$F$12</f>
        <v>0</v>
      </c>
      <c r="K1688" s="12">
        <f>(1 - Dashboard!$I$11) * I1688 * Dashboard!$I$10 * 'Lookups and Calculations'!$F$12</f>
        <v>0</v>
      </c>
      <c r="L1688" s="12">
        <f>(H1688 - I1688) * Dashboard!$I$13 * (Dashboard!$D$12 / 365) * 'Lookups and Calculations'!$F$12</f>
        <v>0</v>
      </c>
      <c r="M1688" s="3">
        <f>(G1688*2) * Dashboard!$I$13 * (Dashboard!$D$12 / 365) * 'Lookups and Calculations'!$F$12</f>
        <v>1602.0878730267946</v>
      </c>
      <c r="N1688" s="12">
        <f>H1688 * Dashboard!$I$14 * Dashboard!$I$15 * (Dashboard!$D$12 / 365) * 'Lookups and Calculations'!$F$12</f>
        <v>0</v>
      </c>
    </row>
    <row r="1689" spans="1:14" x14ac:dyDescent="0.35">
      <c r="A1689" s="2">
        <v>1688</v>
      </c>
      <c r="B1689" s="11">
        <v>0.64415951142377725</v>
      </c>
      <c r="C1689" s="11">
        <v>-0.72307614788534214</v>
      </c>
      <c r="D1689" s="3">
        <f>B1689*Dashboard!$D$11*Dashboard!$D$10*SQRT(Dashboard!$D$12/365)</f>
        <v>159933.06145606269</v>
      </c>
      <c r="E1689" s="3">
        <f>IF(Dashboard!$I$3,C1689*Dashboard!$E$11*Dashboard!$E$10*SQRT(Dashboard!$D$12/365),0)</f>
        <v>-359053.24673869548</v>
      </c>
      <c r="F1689" s="3">
        <f>D1689+IF(Dashboard!$I$3,E1689,0)</f>
        <v>-199120.1852826328</v>
      </c>
      <c r="G1689" s="3">
        <f>IF(Dashboard!$I$4, ('Lookups and Calculations'!$F$9) / (1 - 'Lookups and Calculations'!$F$10), 'Lookups and Calculations'!$F$9)</f>
        <v>1951878.888340465</v>
      </c>
      <c r="H1689" s="12">
        <f t="shared" si="52"/>
        <v>0</v>
      </c>
      <c r="I1689" s="12">
        <f t="shared" si="53"/>
        <v>0</v>
      </c>
      <c r="J1689" s="13">
        <f>(1 - Dashboard!$I$9) * H1689 * Dashboard!$I$8 * 'Lookups and Calculations'!$F$12</f>
        <v>0</v>
      </c>
      <c r="K1689" s="12">
        <f>(1 - Dashboard!$I$11) * I1689 * Dashboard!$I$10 * 'Lookups and Calculations'!$F$12</f>
        <v>0</v>
      </c>
      <c r="L1689" s="12">
        <f>(H1689 - I1689) * Dashboard!$I$13 * (Dashboard!$D$12 / 365) * 'Lookups and Calculations'!$F$12</f>
        <v>0</v>
      </c>
      <c r="M1689" s="3">
        <f>(G1689*2) * Dashboard!$I$13 * (Dashboard!$D$12 / 365) * 'Lookups and Calculations'!$F$12</f>
        <v>1602.0878730267946</v>
      </c>
      <c r="N1689" s="12">
        <f>H1689 * Dashboard!$I$14 * Dashboard!$I$15 * (Dashboard!$D$12 / 365) * 'Lookups and Calculations'!$F$12</f>
        <v>0</v>
      </c>
    </row>
    <row r="1690" spans="1:14" x14ac:dyDescent="0.35">
      <c r="A1690" s="2">
        <v>1689</v>
      </c>
      <c r="B1690" s="11">
        <v>1.5040445000249423</v>
      </c>
      <c r="C1690" s="11">
        <v>-0.74925717965480854</v>
      </c>
      <c r="D1690" s="3">
        <f>B1690*Dashboard!$D$11*Dashboard!$D$10*SQRT(Dashboard!$D$12/365)</f>
        <v>373426.8254821939</v>
      </c>
      <c r="E1690" s="3">
        <f>IF(Dashboard!$I$3,C1690*Dashboard!$E$11*Dashboard!$E$10*SQRT(Dashboard!$D$12/365),0)</f>
        <v>-372053.79237595311</v>
      </c>
      <c r="F1690" s="3">
        <f>D1690+IF(Dashboard!$I$3,E1690,0)</f>
        <v>1373.0331062407931</v>
      </c>
      <c r="G1690" s="3">
        <f>IF(Dashboard!$I$4, ('Lookups and Calculations'!$F$9) / (1 - 'Lookups and Calculations'!$F$10), 'Lookups and Calculations'!$F$9)</f>
        <v>1951878.888340465</v>
      </c>
      <c r="H1690" s="12">
        <f t="shared" si="52"/>
        <v>0</v>
      </c>
      <c r="I1690" s="12">
        <f t="shared" si="53"/>
        <v>0</v>
      </c>
      <c r="J1690" s="13">
        <f>(1 - Dashboard!$I$9) * H1690 * Dashboard!$I$8 * 'Lookups and Calculations'!$F$12</f>
        <v>0</v>
      </c>
      <c r="K1690" s="12">
        <f>(1 - Dashboard!$I$11) * I1690 * Dashboard!$I$10 * 'Lookups and Calculations'!$F$12</f>
        <v>0</v>
      </c>
      <c r="L1690" s="12">
        <f>(H1690 - I1690) * Dashboard!$I$13 * (Dashboard!$D$12 / 365) * 'Lookups and Calculations'!$F$12</f>
        <v>0</v>
      </c>
      <c r="M1690" s="3">
        <f>(G1690*2) * Dashboard!$I$13 * (Dashboard!$D$12 / 365) * 'Lookups and Calculations'!$F$12</f>
        <v>1602.0878730267946</v>
      </c>
      <c r="N1690" s="12">
        <f>H1690 * Dashboard!$I$14 * Dashboard!$I$15 * (Dashboard!$D$12 / 365) * 'Lookups and Calculations'!$F$12</f>
        <v>0</v>
      </c>
    </row>
    <row r="1691" spans="1:14" x14ac:dyDescent="0.35">
      <c r="A1691" s="2">
        <v>1690</v>
      </c>
      <c r="B1691" s="11">
        <v>-0.34393310841560598</v>
      </c>
      <c r="C1691" s="11">
        <v>-0.43125739779917122</v>
      </c>
      <c r="D1691" s="3">
        <f>B1691*Dashboard!$D$11*Dashboard!$D$10*SQRT(Dashboard!$D$12/365)</f>
        <v>-85392.319743021639</v>
      </c>
      <c r="E1691" s="3">
        <f>IF(Dashboard!$I$3,C1691*Dashboard!$E$11*Dashboard!$E$10*SQRT(Dashboard!$D$12/365),0)</f>
        <v>-214146.69715315683</v>
      </c>
      <c r="F1691" s="3">
        <f>D1691+IF(Dashboard!$I$3,E1691,0)</f>
        <v>-299539.01689617848</v>
      </c>
      <c r="G1691" s="3">
        <f>IF(Dashboard!$I$4, ('Lookups and Calculations'!$F$9) / (1 - 'Lookups and Calculations'!$F$10), 'Lookups and Calculations'!$F$9)</f>
        <v>1951878.888340465</v>
      </c>
      <c r="H1691" s="12">
        <f t="shared" si="52"/>
        <v>0</v>
      </c>
      <c r="I1691" s="12">
        <f t="shared" si="53"/>
        <v>0</v>
      </c>
      <c r="J1691" s="13">
        <f>(1 - Dashboard!$I$9) * H1691 * Dashboard!$I$8 * 'Lookups and Calculations'!$F$12</f>
        <v>0</v>
      </c>
      <c r="K1691" s="12">
        <f>(1 - Dashboard!$I$11) * I1691 * Dashboard!$I$10 * 'Lookups and Calculations'!$F$12</f>
        <v>0</v>
      </c>
      <c r="L1691" s="12">
        <f>(H1691 - I1691) * Dashboard!$I$13 * (Dashboard!$D$12 / 365) * 'Lookups and Calculations'!$F$12</f>
        <v>0</v>
      </c>
      <c r="M1691" s="3">
        <f>(G1691*2) * Dashboard!$I$13 * (Dashboard!$D$12 / 365) * 'Lookups and Calculations'!$F$12</f>
        <v>1602.0878730267946</v>
      </c>
      <c r="N1691" s="12">
        <f>H1691 * Dashboard!$I$14 * Dashboard!$I$15 * (Dashboard!$D$12 / 365) * 'Lookups and Calculations'!$F$12</f>
        <v>0</v>
      </c>
    </row>
    <row r="1692" spans="1:14" x14ac:dyDescent="0.35">
      <c r="A1692" s="2">
        <v>1691</v>
      </c>
      <c r="B1692" s="11">
        <v>1.8399471929723805</v>
      </c>
      <c r="C1692" s="11">
        <v>-0.27527416442402003</v>
      </c>
      <c r="D1692" s="3">
        <f>B1692*Dashboard!$D$11*Dashboard!$D$10*SQRT(Dashboard!$D$12/365)</f>
        <v>456825.33948640188</v>
      </c>
      <c r="E1692" s="3">
        <f>IF(Dashboard!$I$3,C1692*Dashboard!$E$11*Dashboard!$E$10*SQRT(Dashboard!$D$12/365),0)</f>
        <v>-136691.11167444926</v>
      </c>
      <c r="F1692" s="3">
        <f>D1692+IF(Dashboard!$I$3,E1692,0)</f>
        <v>320134.22781195259</v>
      </c>
      <c r="G1692" s="3">
        <f>IF(Dashboard!$I$4, ('Lookups and Calculations'!$F$9) / (1 - 'Lookups and Calculations'!$F$10), 'Lookups and Calculations'!$F$9)</f>
        <v>1951878.888340465</v>
      </c>
      <c r="H1692" s="12">
        <f t="shared" si="52"/>
        <v>0</v>
      </c>
      <c r="I1692" s="12">
        <f t="shared" si="53"/>
        <v>0</v>
      </c>
      <c r="J1692" s="13">
        <f>(1 - Dashboard!$I$9) * H1692 * Dashboard!$I$8 * 'Lookups and Calculations'!$F$12</f>
        <v>0</v>
      </c>
      <c r="K1692" s="12">
        <f>(1 - Dashboard!$I$11) * I1692 * Dashboard!$I$10 * 'Lookups and Calculations'!$F$12</f>
        <v>0</v>
      </c>
      <c r="L1692" s="12">
        <f>(H1692 - I1692) * Dashboard!$I$13 * (Dashboard!$D$12 / 365) * 'Lookups and Calculations'!$F$12</f>
        <v>0</v>
      </c>
      <c r="M1692" s="3">
        <f>(G1692*2) * Dashboard!$I$13 * (Dashboard!$D$12 / 365) * 'Lookups and Calculations'!$F$12</f>
        <v>1602.0878730267946</v>
      </c>
      <c r="N1692" s="12">
        <f>H1692 * Dashboard!$I$14 * Dashboard!$I$15 * (Dashboard!$D$12 / 365) * 'Lookups and Calculations'!$F$12</f>
        <v>0</v>
      </c>
    </row>
    <row r="1693" spans="1:14" x14ac:dyDescent="0.35">
      <c r="A1693" s="2">
        <v>1692</v>
      </c>
      <c r="B1693" s="11">
        <v>-0.44913964614684593</v>
      </c>
      <c r="C1693" s="11">
        <v>-0.43020759238051715</v>
      </c>
      <c r="D1693" s="3">
        <f>B1693*Dashboard!$D$11*Dashboard!$D$10*SQRT(Dashboard!$D$12/365)</f>
        <v>-111513.18478677406</v>
      </c>
      <c r="E1693" s="3">
        <f>IF(Dashboard!$I$3,C1693*Dashboard!$E$11*Dashboard!$E$10*SQRT(Dashboard!$D$12/365),0)</f>
        <v>-213625.40206533793</v>
      </c>
      <c r="F1693" s="3">
        <f>D1693+IF(Dashboard!$I$3,E1693,0)</f>
        <v>-325138.58685211197</v>
      </c>
      <c r="G1693" s="3">
        <f>IF(Dashboard!$I$4, ('Lookups and Calculations'!$F$9) / (1 - 'Lookups and Calculations'!$F$10), 'Lookups and Calculations'!$F$9)</f>
        <v>1951878.888340465</v>
      </c>
      <c r="H1693" s="12">
        <f t="shared" si="52"/>
        <v>0</v>
      </c>
      <c r="I1693" s="12">
        <f t="shared" si="53"/>
        <v>0</v>
      </c>
      <c r="J1693" s="13">
        <f>(1 - Dashboard!$I$9) * H1693 * Dashboard!$I$8 * 'Lookups and Calculations'!$F$12</f>
        <v>0</v>
      </c>
      <c r="K1693" s="12">
        <f>(1 - Dashboard!$I$11) * I1693 * Dashboard!$I$10 * 'Lookups and Calculations'!$F$12</f>
        <v>0</v>
      </c>
      <c r="L1693" s="12">
        <f>(H1693 - I1693) * Dashboard!$I$13 * (Dashboard!$D$12 / 365) * 'Lookups and Calculations'!$F$12</f>
        <v>0</v>
      </c>
      <c r="M1693" s="3">
        <f>(G1693*2) * Dashboard!$I$13 * (Dashboard!$D$12 / 365) * 'Lookups and Calculations'!$F$12</f>
        <v>1602.0878730267946</v>
      </c>
      <c r="N1693" s="12">
        <f>H1693 * Dashboard!$I$14 * Dashboard!$I$15 * (Dashboard!$D$12 / 365) * 'Lookups and Calculations'!$F$12</f>
        <v>0</v>
      </c>
    </row>
    <row r="1694" spans="1:14" x14ac:dyDescent="0.35">
      <c r="A1694" s="2">
        <v>1693</v>
      </c>
      <c r="B1694" s="11">
        <v>0.16078154876655312</v>
      </c>
      <c r="C1694" s="11">
        <v>-1.5753673730425348</v>
      </c>
      <c r="D1694" s="3">
        <f>B1694*Dashboard!$D$11*Dashboard!$D$10*SQRT(Dashboard!$D$12/365)</f>
        <v>39919.126961342445</v>
      </c>
      <c r="E1694" s="3">
        <f>IF(Dashboard!$I$3,C1694*Dashboard!$E$11*Dashboard!$E$10*SQRT(Dashboard!$D$12/365),0)</f>
        <v>-782269.98878522718</v>
      </c>
      <c r="F1694" s="3">
        <f>D1694+IF(Dashboard!$I$3,E1694,0)</f>
        <v>-742350.86182388477</v>
      </c>
      <c r="G1694" s="3">
        <f>IF(Dashboard!$I$4, ('Lookups and Calculations'!$F$9) / (1 - 'Lookups and Calculations'!$F$10), 'Lookups and Calculations'!$F$9)</f>
        <v>1951878.888340465</v>
      </c>
      <c r="H1694" s="12">
        <f t="shared" si="52"/>
        <v>0</v>
      </c>
      <c r="I1694" s="12">
        <f t="shared" si="53"/>
        <v>0</v>
      </c>
      <c r="J1694" s="13">
        <f>(1 - Dashboard!$I$9) * H1694 * Dashboard!$I$8 * 'Lookups and Calculations'!$F$12</f>
        <v>0</v>
      </c>
      <c r="K1694" s="12">
        <f>(1 - Dashboard!$I$11) * I1694 * Dashboard!$I$10 * 'Lookups and Calculations'!$F$12</f>
        <v>0</v>
      </c>
      <c r="L1694" s="12">
        <f>(H1694 - I1694) * Dashboard!$I$13 * (Dashboard!$D$12 / 365) * 'Lookups and Calculations'!$F$12</f>
        <v>0</v>
      </c>
      <c r="M1694" s="3">
        <f>(G1694*2) * Dashboard!$I$13 * (Dashboard!$D$12 / 365) * 'Lookups and Calculations'!$F$12</f>
        <v>1602.0878730267946</v>
      </c>
      <c r="N1694" s="12">
        <f>H1694 * Dashboard!$I$14 * Dashboard!$I$15 * (Dashboard!$D$12 / 365) * 'Lookups and Calculations'!$F$12</f>
        <v>0</v>
      </c>
    </row>
    <row r="1695" spans="1:14" x14ac:dyDescent="0.35">
      <c r="A1695" s="2">
        <v>1694</v>
      </c>
      <c r="B1695" s="11">
        <v>-0.80756719822746603</v>
      </c>
      <c r="C1695" s="11">
        <v>-0.54988685012465166</v>
      </c>
      <c r="D1695" s="3">
        <f>B1695*Dashboard!$D$11*Dashboard!$D$10*SQRT(Dashboard!$D$12/365)</f>
        <v>-200504.21060854997</v>
      </c>
      <c r="E1695" s="3">
        <f>IF(Dashboard!$I$3,C1695*Dashboard!$E$11*Dashboard!$E$10*SQRT(Dashboard!$D$12/365),0)</f>
        <v>-273053.75713690172</v>
      </c>
      <c r="F1695" s="3">
        <f>D1695+IF(Dashboard!$I$3,E1695,0)</f>
        <v>-473557.96774545172</v>
      </c>
      <c r="G1695" s="3">
        <f>IF(Dashboard!$I$4, ('Lookups and Calculations'!$F$9) / (1 - 'Lookups and Calculations'!$F$10), 'Lookups and Calculations'!$F$9)</f>
        <v>1951878.888340465</v>
      </c>
      <c r="H1695" s="12">
        <f t="shared" si="52"/>
        <v>0</v>
      </c>
      <c r="I1695" s="12">
        <f t="shared" si="53"/>
        <v>0</v>
      </c>
      <c r="J1695" s="13">
        <f>(1 - Dashboard!$I$9) * H1695 * Dashboard!$I$8 * 'Lookups and Calculations'!$F$12</f>
        <v>0</v>
      </c>
      <c r="K1695" s="12">
        <f>(1 - Dashboard!$I$11) * I1695 * Dashboard!$I$10 * 'Lookups and Calculations'!$F$12</f>
        <v>0</v>
      </c>
      <c r="L1695" s="12">
        <f>(H1695 - I1695) * Dashboard!$I$13 * (Dashboard!$D$12 / 365) * 'Lookups and Calculations'!$F$12</f>
        <v>0</v>
      </c>
      <c r="M1695" s="3">
        <f>(G1695*2) * Dashboard!$I$13 * (Dashboard!$D$12 / 365) * 'Lookups and Calculations'!$F$12</f>
        <v>1602.0878730267946</v>
      </c>
      <c r="N1695" s="12">
        <f>H1695 * Dashboard!$I$14 * Dashboard!$I$15 * (Dashboard!$D$12 / 365) * 'Lookups and Calculations'!$F$12</f>
        <v>0</v>
      </c>
    </row>
    <row r="1696" spans="1:14" x14ac:dyDescent="0.35">
      <c r="A1696" s="2">
        <v>1695</v>
      </c>
      <c r="B1696" s="11">
        <v>-1.1711442754928412</v>
      </c>
      <c r="C1696" s="11">
        <v>-0.39321176081226344</v>
      </c>
      <c r="D1696" s="3">
        <f>B1696*Dashboard!$D$11*Dashboard!$D$10*SQRT(Dashboard!$D$12/365)</f>
        <v>-290773.76964024879</v>
      </c>
      <c r="E1696" s="3">
        <f>IF(Dashboard!$I$3,C1696*Dashboard!$E$11*Dashboard!$E$10*SQRT(Dashboard!$D$12/365),0)</f>
        <v>-195254.62122956105</v>
      </c>
      <c r="F1696" s="3">
        <f>D1696+IF(Dashboard!$I$3,E1696,0)</f>
        <v>-486028.39086980984</v>
      </c>
      <c r="G1696" s="3">
        <f>IF(Dashboard!$I$4, ('Lookups and Calculations'!$F$9) / (1 - 'Lookups and Calculations'!$F$10), 'Lookups and Calculations'!$F$9)</f>
        <v>1951878.888340465</v>
      </c>
      <c r="H1696" s="12">
        <f t="shared" si="52"/>
        <v>0</v>
      </c>
      <c r="I1696" s="12">
        <f t="shared" si="53"/>
        <v>0</v>
      </c>
      <c r="J1696" s="13">
        <f>(1 - Dashboard!$I$9) * H1696 * Dashboard!$I$8 * 'Lookups and Calculations'!$F$12</f>
        <v>0</v>
      </c>
      <c r="K1696" s="12">
        <f>(1 - Dashboard!$I$11) * I1696 * Dashboard!$I$10 * 'Lookups and Calculations'!$F$12</f>
        <v>0</v>
      </c>
      <c r="L1696" s="12">
        <f>(H1696 - I1696) * Dashboard!$I$13 * (Dashboard!$D$12 / 365) * 'Lookups and Calculations'!$F$12</f>
        <v>0</v>
      </c>
      <c r="M1696" s="3">
        <f>(G1696*2) * Dashboard!$I$13 * (Dashboard!$D$12 / 365) * 'Lookups and Calculations'!$F$12</f>
        <v>1602.0878730267946</v>
      </c>
      <c r="N1696" s="12">
        <f>H1696 * Dashboard!$I$14 * Dashboard!$I$15 * (Dashboard!$D$12 / 365) * 'Lookups and Calculations'!$F$12</f>
        <v>0</v>
      </c>
    </row>
    <row r="1697" spans="1:14" x14ac:dyDescent="0.35">
      <c r="A1697" s="2">
        <v>1696</v>
      </c>
      <c r="B1697" s="11">
        <v>0.55504346335686028</v>
      </c>
      <c r="C1697" s="11">
        <v>1.4784121871306743</v>
      </c>
      <c r="D1697" s="3">
        <f>B1697*Dashboard!$D$11*Dashboard!$D$10*SQRT(Dashboard!$D$12/365)</f>
        <v>137807.17161131706</v>
      </c>
      <c r="E1697" s="3">
        <f>IF(Dashboard!$I$3,C1697*Dashboard!$E$11*Dashboard!$E$10*SQRT(Dashboard!$D$12/365),0)</f>
        <v>734125.57911051123</v>
      </c>
      <c r="F1697" s="3">
        <f>D1697+IF(Dashboard!$I$3,E1697,0)</f>
        <v>871932.75072182831</v>
      </c>
      <c r="G1697" s="3">
        <f>IF(Dashboard!$I$4, ('Lookups and Calculations'!$F$9) / (1 - 'Lookups and Calculations'!$F$10), 'Lookups and Calculations'!$F$9)</f>
        <v>1951878.888340465</v>
      </c>
      <c r="H1697" s="12">
        <f t="shared" si="52"/>
        <v>0</v>
      </c>
      <c r="I1697" s="12">
        <f t="shared" si="53"/>
        <v>0</v>
      </c>
      <c r="J1697" s="13">
        <f>(1 - Dashboard!$I$9) * H1697 * Dashboard!$I$8 * 'Lookups and Calculations'!$F$12</f>
        <v>0</v>
      </c>
      <c r="K1697" s="12">
        <f>(1 - Dashboard!$I$11) * I1697 * Dashboard!$I$10 * 'Lookups and Calculations'!$F$12</f>
        <v>0</v>
      </c>
      <c r="L1697" s="12">
        <f>(H1697 - I1697) * Dashboard!$I$13 * (Dashboard!$D$12 / 365) * 'Lookups and Calculations'!$F$12</f>
        <v>0</v>
      </c>
      <c r="M1697" s="3">
        <f>(G1697*2) * Dashboard!$I$13 * (Dashboard!$D$12 / 365) * 'Lookups and Calculations'!$F$12</f>
        <v>1602.0878730267946</v>
      </c>
      <c r="N1697" s="12">
        <f>H1697 * Dashboard!$I$14 * Dashboard!$I$15 * (Dashboard!$D$12 / 365) * 'Lookups and Calculations'!$F$12</f>
        <v>0</v>
      </c>
    </row>
    <row r="1698" spans="1:14" x14ac:dyDescent="0.35">
      <c r="A1698" s="2">
        <v>1697</v>
      </c>
      <c r="B1698" s="11">
        <v>-1.9145495112925686</v>
      </c>
      <c r="C1698" s="11">
        <v>-0.24641864895984789</v>
      </c>
      <c r="D1698" s="3">
        <f>B1698*Dashboard!$D$11*Dashboard!$D$10*SQRT(Dashboard!$D$12/365)</f>
        <v>-475347.73486995458</v>
      </c>
      <c r="E1698" s="3">
        <f>IF(Dashboard!$I$3,C1698*Dashboard!$E$11*Dashboard!$E$10*SQRT(Dashboard!$D$12/365),0)</f>
        <v>-122362.51496436594</v>
      </c>
      <c r="F1698" s="3">
        <f>D1698+IF(Dashboard!$I$3,E1698,0)</f>
        <v>-597710.24983432051</v>
      </c>
      <c r="G1698" s="3">
        <f>IF(Dashboard!$I$4, ('Lookups and Calculations'!$F$9) / (1 - 'Lookups and Calculations'!$F$10), 'Lookups and Calculations'!$F$9)</f>
        <v>1951878.888340465</v>
      </c>
      <c r="H1698" s="12">
        <f t="shared" si="52"/>
        <v>0</v>
      </c>
      <c r="I1698" s="12">
        <f t="shared" si="53"/>
        <v>0</v>
      </c>
      <c r="J1698" s="13">
        <f>(1 - Dashboard!$I$9) * H1698 * Dashboard!$I$8 * 'Lookups and Calculations'!$F$12</f>
        <v>0</v>
      </c>
      <c r="K1698" s="12">
        <f>(1 - Dashboard!$I$11) * I1698 * Dashboard!$I$10 * 'Lookups and Calculations'!$F$12</f>
        <v>0</v>
      </c>
      <c r="L1698" s="12">
        <f>(H1698 - I1698) * Dashboard!$I$13 * (Dashboard!$D$12 / 365) * 'Lookups and Calculations'!$F$12</f>
        <v>0</v>
      </c>
      <c r="M1698" s="3">
        <f>(G1698*2) * Dashboard!$I$13 * (Dashboard!$D$12 / 365) * 'Lookups and Calculations'!$F$12</f>
        <v>1602.0878730267946</v>
      </c>
      <c r="N1698" s="12">
        <f>H1698 * Dashboard!$I$14 * Dashboard!$I$15 * (Dashboard!$D$12 / 365) * 'Lookups and Calculations'!$F$12</f>
        <v>0</v>
      </c>
    </row>
    <row r="1699" spans="1:14" x14ac:dyDescent="0.35">
      <c r="A1699" s="2">
        <v>1698</v>
      </c>
      <c r="B1699" s="11">
        <v>-9.0510139473410411E-2</v>
      </c>
      <c r="C1699" s="11">
        <v>-0.99555560566172818</v>
      </c>
      <c r="D1699" s="3">
        <f>B1699*Dashboard!$D$11*Dashboard!$D$10*SQRT(Dashboard!$D$12/365)</f>
        <v>-22472.017321924828</v>
      </c>
      <c r="E1699" s="3">
        <f>IF(Dashboard!$I$3,C1699*Dashboard!$E$11*Dashboard!$E$10*SQRT(Dashboard!$D$12/365),0)</f>
        <v>-494356.60900604585</v>
      </c>
      <c r="F1699" s="3">
        <f>D1699+IF(Dashboard!$I$3,E1699,0)</f>
        <v>-516828.62632797071</v>
      </c>
      <c r="G1699" s="3">
        <f>IF(Dashboard!$I$4, ('Lookups and Calculations'!$F$9) / (1 - 'Lookups and Calculations'!$F$10), 'Lookups and Calculations'!$F$9)</f>
        <v>1951878.888340465</v>
      </c>
      <c r="H1699" s="12">
        <f t="shared" si="52"/>
        <v>0</v>
      </c>
      <c r="I1699" s="12">
        <f t="shared" si="53"/>
        <v>0</v>
      </c>
      <c r="J1699" s="13">
        <f>(1 - Dashboard!$I$9) * H1699 * Dashboard!$I$8 * 'Lookups and Calculations'!$F$12</f>
        <v>0</v>
      </c>
      <c r="K1699" s="12">
        <f>(1 - Dashboard!$I$11) * I1699 * Dashboard!$I$10 * 'Lookups and Calculations'!$F$12</f>
        <v>0</v>
      </c>
      <c r="L1699" s="12">
        <f>(H1699 - I1699) * Dashboard!$I$13 * (Dashboard!$D$12 / 365) * 'Lookups and Calculations'!$F$12</f>
        <v>0</v>
      </c>
      <c r="M1699" s="3">
        <f>(G1699*2) * Dashboard!$I$13 * (Dashboard!$D$12 / 365) * 'Lookups and Calculations'!$F$12</f>
        <v>1602.0878730267946</v>
      </c>
      <c r="N1699" s="12">
        <f>H1699 * Dashboard!$I$14 * Dashboard!$I$15 * (Dashboard!$D$12 / 365) * 'Lookups and Calculations'!$F$12</f>
        <v>0</v>
      </c>
    </row>
    <row r="1700" spans="1:14" x14ac:dyDescent="0.35">
      <c r="A1700" s="2">
        <v>1699</v>
      </c>
      <c r="B1700" s="11">
        <v>-1.169387702336784</v>
      </c>
      <c r="C1700" s="11">
        <v>-1.9086994162446485</v>
      </c>
      <c r="D1700" s="3">
        <f>B1700*Dashboard!$D$11*Dashboard!$D$10*SQRT(Dashboard!$D$12/365)</f>
        <v>-290337.64455393463</v>
      </c>
      <c r="E1700" s="3">
        <f>IF(Dashboard!$I$3,C1700*Dashboard!$E$11*Dashboard!$E$10*SQRT(Dashboard!$D$12/365),0)</f>
        <v>-947790.52587358409</v>
      </c>
      <c r="F1700" s="3">
        <f>D1700+IF(Dashboard!$I$3,E1700,0)</f>
        <v>-1238128.1704275187</v>
      </c>
      <c r="G1700" s="3">
        <f>IF(Dashboard!$I$4, ('Lookups and Calculations'!$F$9) / (1 - 'Lookups and Calculations'!$F$10), 'Lookups and Calculations'!$F$9)</f>
        <v>1951878.888340465</v>
      </c>
      <c r="H1700" s="12">
        <f t="shared" si="52"/>
        <v>0</v>
      </c>
      <c r="I1700" s="12">
        <f t="shared" si="53"/>
        <v>0</v>
      </c>
      <c r="J1700" s="13">
        <f>(1 - Dashboard!$I$9) * H1700 * Dashboard!$I$8 * 'Lookups and Calculations'!$F$12</f>
        <v>0</v>
      </c>
      <c r="K1700" s="12">
        <f>(1 - Dashboard!$I$11) * I1700 * Dashboard!$I$10 * 'Lookups and Calculations'!$F$12</f>
        <v>0</v>
      </c>
      <c r="L1700" s="12">
        <f>(H1700 - I1700) * Dashboard!$I$13 * (Dashboard!$D$12 / 365) * 'Lookups and Calculations'!$F$12</f>
        <v>0</v>
      </c>
      <c r="M1700" s="3">
        <f>(G1700*2) * Dashboard!$I$13 * (Dashboard!$D$12 / 365) * 'Lookups and Calculations'!$F$12</f>
        <v>1602.0878730267946</v>
      </c>
      <c r="N1700" s="12">
        <f>H1700 * Dashboard!$I$14 * Dashboard!$I$15 * (Dashboard!$D$12 / 365) * 'Lookups and Calculations'!$F$12</f>
        <v>0</v>
      </c>
    </row>
    <row r="1701" spans="1:14" x14ac:dyDescent="0.35">
      <c r="A1701" s="2">
        <v>1700</v>
      </c>
      <c r="B1701" s="11">
        <v>-1.1701310198276307</v>
      </c>
      <c r="C1701" s="11">
        <v>0.98746096532369954</v>
      </c>
      <c r="D1701" s="3">
        <f>B1701*Dashboard!$D$11*Dashboard!$D$10*SQRT(Dashboard!$D$12/365)</f>
        <v>-290522.19673369237</v>
      </c>
      <c r="E1701" s="3">
        <f>IF(Dashboard!$I$3,C1701*Dashboard!$E$11*Dashboard!$E$10*SQRT(Dashboard!$D$12/365),0)</f>
        <v>490337.10580012348</v>
      </c>
      <c r="F1701" s="3">
        <f>D1701+IF(Dashboard!$I$3,E1701,0)</f>
        <v>199814.90906643111</v>
      </c>
      <c r="G1701" s="3">
        <f>IF(Dashboard!$I$4, ('Lookups and Calculations'!$F$9) / (1 - 'Lookups and Calculations'!$F$10), 'Lookups and Calculations'!$F$9)</f>
        <v>1951878.888340465</v>
      </c>
      <c r="H1701" s="12">
        <f t="shared" si="52"/>
        <v>0</v>
      </c>
      <c r="I1701" s="12">
        <f t="shared" si="53"/>
        <v>0</v>
      </c>
      <c r="J1701" s="13">
        <f>(1 - Dashboard!$I$9) * H1701 * Dashboard!$I$8 * 'Lookups and Calculations'!$F$12</f>
        <v>0</v>
      </c>
      <c r="K1701" s="12">
        <f>(1 - Dashboard!$I$11) * I1701 * Dashboard!$I$10 * 'Lookups and Calculations'!$F$12</f>
        <v>0</v>
      </c>
      <c r="L1701" s="12">
        <f>(H1701 - I1701) * Dashboard!$I$13 * (Dashboard!$D$12 / 365) * 'Lookups and Calculations'!$F$12</f>
        <v>0</v>
      </c>
      <c r="M1701" s="3">
        <f>(G1701*2) * Dashboard!$I$13 * (Dashboard!$D$12 / 365) * 'Lookups and Calculations'!$F$12</f>
        <v>1602.0878730267946</v>
      </c>
      <c r="N1701" s="12">
        <f>H1701 * Dashboard!$I$14 * Dashboard!$I$15 * (Dashboard!$D$12 / 365) * 'Lookups and Calculations'!$F$12</f>
        <v>0</v>
      </c>
    </row>
    <row r="1702" spans="1:14" x14ac:dyDescent="0.35">
      <c r="A1702" s="2">
        <v>1701</v>
      </c>
      <c r="B1702" s="11">
        <v>-0.28852262358433567</v>
      </c>
      <c r="C1702" s="11">
        <v>0.19940081312657201</v>
      </c>
      <c r="D1702" s="3">
        <f>B1702*Dashboard!$D$11*Dashboard!$D$10*SQRT(Dashboard!$D$12/365)</f>
        <v>-71634.906682020184</v>
      </c>
      <c r="E1702" s="3">
        <f>IF(Dashboard!$I$3,C1702*Dashboard!$E$11*Dashboard!$E$10*SQRT(Dashboard!$D$12/365),0)</f>
        <v>99015.172281390827</v>
      </c>
      <c r="F1702" s="3">
        <f>D1702+IF(Dashboard!$I$3,E1702,0)</f>
        <v>27380.265599370643</v>
      </c>
      <c r="G1702" s="3">
        <f>IF(Dashboard!$I$4, ('Lookups and Calculations'!$F$9) / (1 - 'Lookups and Calculations'!$F$10), 'Lookups and Calculations'!$F$9)</f>
        <v>1951878.888340465</v>
      </c>
      <c r="H1702" s="12">
        <f t="shared" si="52"/>
        <v>0</v>
      </c>
      <c r="I1702" s="12">
        <f t="shared" si="53"/>
        <v>0</v>
      </c>
      <c r="J1702" s="13">
        <f>(1 - Dashboard!$I$9) * H1702 * Dashboard!$I$8 * 'Lookups and Calculations'!$F$12</f>
        <v>0</v>
      </c>
      <c r="K1702" s="12">
        <f>(1 - Dashboard!$I$11) * I1702 * Dashboard!$I$10 * 'Lookups and Calculations'!$F$12</f>
        <v>0</v>
      </c>
      <c r="L1702" s="12">
        <f>(H1702 - I1702) * Dashboard!$I$13 * (Dashboard!$D$12 / 365) * 'Lookups and Calculations'!$F$12</f>
        <v>0</v>
      </c>
      <c r="M1702" s="3">
        <f>(G1702*2) * Dashboard!$I$13 * (Dashboard!$D$12 / 365) * 'Lookups and Calculations'!$F$12</f>
        <v>1602.0878730267946</v>
      </c>
      <c r="N1702" s="12">
        <f>H1702 * Dashboard!$I$14 * Dashboard!$I$15 * (Dashboard!$D$12 / 365) * 'Lookups and Calculations'!$F$12</f>
        <v>0</v>
      </c>
    </row>
    <row r="1703" spans="1:14" x14ac:dyDescent="0.35">
      <c r="A1703" s="2">
        <v>1702</v>
      </c>
      <c r="B1703" s="11">
        <v>0.46093615301494201</v>
      </c>
      <c r="C1703" s="11">
        <v>0.80918311737101134</v>
      </c>
      <c r="D1703" s="3">
        <f>B1703*Dashboard!$D$11*Dashboard!$D$10*SQRT(Dashboard!$D$12/365)</f>
        <v>114442.04235146641</v>
      </c>
      <c r="E1703" s="3">
        <f>IF(Dashboard!$I$3,C1703*Dashboard!$E$11*Dashboard!$E$10*SQRT(Dashboard!$D$12/365),0)</f>
        <v>401810.82773632201</v>
      </c>
      <c r="F1703" s="3">
        <f>D1703+IF(Dashboard!$I$3,E1703,0)</f>
        <v>516252.87008778844</v>
      </c>
      <c r="G1703" s="3">
        <f>IF(Dashboard!$I$4, ('Lookups and Calculations'!$F$9) / (1 - 'Lookups and Calculations'!$F$10), 'Lookups and Calculations'!$F$9)</f>
        <v>1951878.888340465</v>
      </c>
      <c r="H1703" s="12">
        <f t="shared" si="52"/>
        <v>0</v>
      </c>
      <c r="I1703" s="12">
        <f t="shared" si="53"/>
        <v>0</v>
      </c>
      <c r="J1703" s="13">
        <f>(1 - Dashboard!$I$9) * H1703 * Dashboard!$I$8 * 'Lookups and Calculations'!$F$12</f>
        <v>0</v>
      </c>
      <c r="K1703" s="12">
        <f>(1 - Dashboard!$I$11) * I1703 * Dashboard!$I$10 * 'Lookups and Calculations'!$F$12</f>
        <v>0</v>
      </c>
      <c r="L1703" s="12">
        <f>(H1703 - I1703) * Dashboard!$I$13 * (Dashboard!$D$12 / 365) * 'Lookups and Calculations'!$F$12</f>
        <v>0</v>
      </c>
      <c r="M1703" s="3">
        <f>(G1703*2) * Dashboard!$I$13 * (Dashboard!$D$12 / 365) * 'Lookups and Calculations'!$F$12</f>
        <v>1602.0878730267946</v>
      </c>
      <c r="N1703" s="12">
        <f>H1703 * Dashboard!$I$14 * Dashboard!$I$15 * (Dashboard!$D$12 / 365) * 'Lookups and Calculations'!$F$12</f>
        <v>0</v>
      </c>
    </row>
    <row r="1704" spans="1:14" x14ac:dyDescent="0.35">
      <c r="A1704" s="2">
        <v>1703</v>
      </c>
      <c r="B1704" s="11">
        <v>1.3532973358345719</v>
      </c>
      <c r="C1704" s="11">
        <v>-1.2634345398240474</v>
      </c>
      <c r="D1704" s="3">
        <f>B1704*Dashboard!$D$11*Dashboard!$D$10*SQRT(Dashboard!$D$12/365)</f>
        <v>335999.05324997636</v>
      </c>
      <c r="E1704" s="3">
        <f>IF(Dashboard!$I$3,C1704*Dashboard!$E$11*Dashboard!$E$10*SQRT(Dashboard!$D$12/365),0)</f>
        <v>-627375.51901320263</v>
      </c>
      <c r="F1704" s="3">
        <f>D1704+IF(Dashboard!$I$3,E1704,0)</f>
        <v>-291376.46576322627</v>
      </c>
      <c r="G1704" s="3">
        <f>IF(Dashboard!$I$4, ('Lookups and Calculations'!$F$9) / (1 - 'Lookups and Calculations'!$F$10), 'Lookups and Calculations'!$F$9)</f>
        <v>1951878.888340465</v>
      </c>
      <c r="H1704" s="12">
        <f t="shared" si="52"/>
        <v>0</v>
      </c>
      <c r="I1704" s="12">
        <f t="shared" si="53"/>
        <v>0</v>
      </c>
      <c r="J1704" s="13">
        <f>(1 - Dashboard!$I$9) * H1704 * Dashboard!$I$8 * 'Lookups and Calculations'!$F$12</f>
        <v>0</v>
      </c>
      <c r="K1704" s="12">
        <f>(1 - Dashboard!$I$11) * I1704 * Dashboard!$I$10 * 'Lookups and Calculations'!$F$12</f>
        <v>0</v>
      </c>
      <c r="L1704" s="12">
        <f>(H1704 - I1704) * Dashboard!$I$13 * (Dashboard!$D$12 / 365) * 'Lookups and Calculations'!$F$12</f>
        <v>0</v>
      </c>
      <c r="M1704" s="3">
        <f>(G1704*2) * Dashboard!$I$13 * (Dashboard!$D$12 / 365) * 'Lookups and Calculations'!$F$12</f>
        <v>1602.0878730267946</v>
      </c>
      <c r="N1704" s="12">
        <f>H1704 * Dashboard!$I$14 * Dashboard!$I$15 * (Dashboard!$D$12 / 365) * 'Lookups and Calculations'!$F$12</f>
        <v>0</v>
      </c>
    </row>
    <row r="1705" spans="1:14" x14ac:dyDescent="0.35">
      <c r="A1705" s="2">
        <v>1704</v>
      </c>
      <c r="B1705" s="11">
        <v>-1.6209504227581661</v>
      </c>
      <c r="C1705" s="11">
        <v>-1.4505201351100718</v>
      </c>
      <c r="D1705" s="3">
        <f>B1705*Dashboard!$D$11*Dashboard!$D$10*SQRT(Dashboard!$D$12/365)</f>
        <v>-402452.43450214679</v>
      </c>
      <c r="E1705" s="3">
        <f>IF(Dashboard!$I$3,C1705*Dashboard!$E$11*Dashboard!$E$10*SQRT(Dashboard!$D$12/365),0)</f>
        <v>-720275.40321203868</v>
      </c>
      <c r="F1705" s="3">
        <f>D1705+IF(Dashboard!$I$3,E1705,0)</f>
        <v>-1122727.8377141855</v>
      </c>
      <c r="G1705" s="3">
        <f>IF(Dashboard!$I$4, ('Lookups and Calculations'!$F$9) / (1 - 'Lookups and Calculations'!$F$10), 'Lookups and Calculations'!$F$9)</f>
        <v>1951878.888340465</v>
      </c>
      <c r="H1705" s="12">
        <f t="shared" si="52"/>
        <v>0</v>
      </c>
      <c r="I1705" s="12">
        <f t="shared" si="53"/>
        <v>0</v>
      </c>
      <c r="J1705" s="13">
        <f>(1 - Dashboard!$I$9) * H1705 * Dashboard!$I$8 * 'Lookups and Calculations'!$F$12</f>
        <v>0</v>
      </c>
      <c r="K1705" s="12">
        <f>(1 - Dashboard!$I$11) * I1705 * Dashboard!$I$10 * 'Lookups and Calculations'!$F$12</f>
        <v>0</v>
      </c>
      <c r="L1705" s="12">
        <f>(H1705 - I1705) * Dashboard!$I$13 * (Dashboard!$D$12 / 365) * 'Lookups and Calculations'!$F$12</f>
        <v>0</v>
      </c>
      <c r="M1705" s="3">
        <f>(G1705*2) * Dashboard!$I$13 * (Dashboard!$D$12 / 365) * 'Lookups and Calculations'!$F$12</f>
        <v>1602.0878730267946</v>
      </c>
      <c r="N1705" s="12">
        <f>H1705 * Dashboard!$I$14 * Dashboard!$I$15 * (Dashboard!$D$12 / 365) * 'Lookups and Calculations'!$F$12</f>
        <v>0</v>
      </c>
    </row>
    <row r="1706" spans="1:14" x14ac:dyDescent="0.35">
      <c r="A1706" s="2">
        <v>1705</v>
      </c>
      <c r="B1706" s="11">
        <v>-1.3308296702117421</v>
      </c>
      <c r="C1706" s="11">
        <v>0.6177935216901379</v>
      </c>
      <c r="D1706" s="3">
        <f>B1706*Dashboard!$D$11*Dashboard!$D$10*SQRT(Dashboard!$D$12/365)</f>
        <v>-330420.74153819552</v>
      </c>
      <c r="E1706" s="3">
        <f>IF(Dashboard!$I$3,C1706*Dashboard!$E$11*Dashboard!$E$10*SQRT(Dashboard!$D$12/365),0)</f>
        <v>306773.73389469174</v>
      </c>
      <c r="F1706" s="3">
        <f>D1706+IF(Dashboard!$I$3,E1706,0)</f>
        <v>-23647.007643503777</v>
      </c>
      <c r="G1706" s="3">
        <f>IF(Dashboard!$I$4, ('Lookups and Calculations'!$F$9) / (1 - 'Lookups and Calculations'!$F$10), 'Lookups and Calculations'!$F$9)</f>
        <v>1951878.888340465</v>
      </c>
      <c r="H1706" s="12">
        <f t="shared" si="52"/>
        <v>0</v>
      </c>
      <c r="I1706" s="12">
        <f t="shared" si="53"/>
        <v>0</v>
      </c>
      <c r="J1706" s="13">
        <f>(1 - Dashboard!$I$9) * H1706 * Dashboard!$I$8 * 'Lookups and Calculations'!$F$12</f>
        <v>0</v>
      </c>
      <c r="K1706" s="12">
        <f>(1 - Dashboard!$I$11) * I1706 * Dashboard!$I$10 * 'Lookups and Calculations'!$F$12</f>
        <v>0</v>
      </c>
      <c r="L1706" s="12">
        <f>(H1706 - I1706) * Dashboard!$I$13 * (Dashboard!$D$12 / 365) * 'Lookups and Calculations'!$F$12</f>
        <v>0</v>
      </c>
      <c r="M1706" s="3">
        <f>(G1706*2) * Dashboard!$I$13 * (Dashboard!$D$12 / 365) * 'Lookups and Calculations'!$F$12</f>
        <v>1602.0878730267946</v>
      </c>
      <c r="N1706" s="12">
        <f>H1706 * Dashboard!$I$14 * Dashboard!$I$15 * (Dashboard!$D$12 / 365) * 'Lookups and Calculations'!$F$12</f>
        <v>0</v>
      </c>
    </row>
    <row r="1707" spans="1:14" x14ac:dyDescent="0.35">
      <c r="A1707" s="2">
        <v>1706</v>
      </c>
      <c r="B1707" s="11">
        <v>1.375565607938146</v>
      </c>
      <c r="C1707" s="11">
        <v>-2.61712698689389E-2</v>
      </c>
      <c r="D1707" s="3">
        <f>B1707*Dashboard!$D$11*Dashboard!$D$10*SQRT(Dashboard!$D$12/365)</f>
        <v>341527.85918655177</v>
      </c>
      <c r="E1707" s="3">
        <f>IF(Dashboard!$I$3,C1707*Dashboard!$E$11*Dashboard!$E$10*SQRT(Dashboard!$D$12/365),0)</f>
        <v>-12995.698233441335</v>
      </c>
      <c r="F1707" s="3">
        <f>D1707+IF(Dashboard!$I$3,E1707,0)</f>
        <v>328532.16095311043</v>
      </c>
      <c r="G1707" s="3">
        <f>IF(Dashboard!$I$4, ('Lookups and Calculations'!$F$9) / (1 - 'Lookups and Calculations'!$F$10), 'Lookups and Calculations'!$F$9)</f>
        <v>1951878.888340465</v>
      </c>
      <c r="H1707" s="12">
        <f t="shared" si="52"/>
        <v>0</v>
      </c>
      <c r="I1707" s="12">
        <f t="shared" si="53"/>
        <v>0</v>
      </c>
      <c r="J1707" s="13">
        <f>(1 - Dashboard!$I$9) * H1707 * Dashboard!$I$8 * 'Lookups and Calculations'!$F$12</f>
        <v>0</v>
      </c>
      <c r="K1707" s="12">
        <f>(1 - Dashboard!$I$11) * I1707 * Dashboard!$I$10 * 'Lookups and Calculations'!$F$12</f>
        <v>0</v>
      </c>
      <c r="L1707" s="12">
        <f>(H1707 - I1707) * Dashboard!$I$13 * (Dashboard!$D$12 / 365) * 'Lookups and Calculations'!$F$12</f>
        <v>0</v>
      </c>
      <c r="M1707" s="3">
        <f>(G1707*2) * Dashboard!$I$13 * (Dashboard!$D$12 / 365) * 'Lookups and Calculations'!$F$12</f>
        <v>1602.0878730267946</v>
      </c>
      <c r="N1707" s="12">
        <f>H1707 * Dashboard!$I$14 * Dashboard!$I$15 * (Dashboard!$D$12 / 365) * 'Lookups and Calculations'!$F$12</f>
        <v>0</v>
      </c>
    </row>
    <row r="1708" spans="1:14" x14ac:dyDescent="0.35">
      <c r="A1708" s="2">
        <v>1707</v>
      </c>
      <c r="B1708" s="11">
        <v>-1.4191278859538554</v>
      </c>
      <c r="C1708" s="11">
        <v>-0.47088384617668561</v>
      </c>
      <c r="D1708" s="3">
        <f>B1708*Dashboard!$D$11*Dashboard!$D$10*SQRT(Dashboard!$D$12/365)</f>
        <v>-352343.57852857211</v>
      </c>
      <c r="E1708" s="3">
        <f>IF(Dashboard!$I$3,C1708*Dashboard!$E$11*Dashboard!$E$10*SQRT(Dashboard!$D$12/365),0)</f>
        <v>-233823.74636613403</v>
      </c>
      <c r="F1708" s="3">
        <f>D1708+IF(Dashboard!$I$3,E1708,0)</f>
        <v>-586167.32489470614</v>
      </c>
      <c r="G1708" s="3">
        <f>IF(Dashboard!$I$4, ('Lookups and Calculations'!$F$9) / (1 - 'Lookups and Calculations'!$F$10), 'Lookups and Calculations'!$F$9)</f>
        <v>1951878.888340465</v>
      </c>
      <c r="H1708" s="12">
        <f t="shared" si="52"/>
        <v>0</v>
      </c>
      <c r="I1708" s="12">
        <f t="shared" si="53"/>
        <v>0</v>
      </c>
      <c r="J1708" s="13">
        <f>(1 - Dashboard!$I$9) * H1708 * Dashboard!$I$8 * 'Lookups and Calculations'!$F$12</f>
        <v>0</v>
      </c>
      <c r="K1708" s="12">
        <f>(1 - Dashboard!$I$11) * I1708 * Dashboard!$I$10 * 'Lookups and Calculations'!$F$12</f>
        <v>0</v>
      </c>
      <c r="L1708" s="12">
        <f>(H1708 - I1708) * Dashboard!$I$13 * (Dashboard!$D$12 / 365) * 'Lookups and Calculations'!$F$12</f>
        <v>0</v>
      </c>
      <c r="M1708" s="3">
        <f>(G1708*2) * Dashboard!$I$13 * (Dashboard!$D$12 / 365) * 'Lookups and Calculations'!$F$12</f>
        <v>1602.0878730267946</v>
      </c>
      <c r="N1708" s="12">
        <f>H1708 * Dashboard!$I$14 * Dashboard!$I$15 * (Dashboard!$D$12 / 365) * 'Lookups and Calculations'!$F$12</f>
        <v>0</v>
      </c>
    </row>
    <row r="1709" spans="1:14" x14ac:dyDescent="0.35">
      <c r="A1709" s="2">
        <v>1708</v>
      </c>
      <c r="B1709" s="11">
        <v>0.72391642527031974</v>
      </c>
      <c r="C1709" s="11">
        <v>-0.37162806270705301</v>
      </c>
      <c r="D1709" s="3">
        <f>B1709*Dashboard!$D$11*Dashboard!$D$10*SQRT(Dashboard!$D$12/365)</f>
        <v>179735.24892290781</v>
      </c>
      <c r="E1709" s="3">
        <f>IF(Dashboard!$I$3,C1709*Dashboard!$E$11*Dashboard!$E$10*SQRT(Dashboard!$D$12/365),0)</f>
        <v>-184536.94383974827</v>
      </c>
      <c r="F1709" s="3">
        <f>D1709+IF(Dashboard!$I$3,E1709,0)</f>
        <v>-4801.6949168404681</v>
      </c>
      <c r="G1709" s="3">
        <f>IF(Dashboard!$I$4, ('Lookups and Calculations'!$F$9) / (1 - 'Lookups and Calculations'!$F$10), 'Lookups and Calculations'!$F$9)</f>
        <v>1951878.888340465</v>
      </c>
      <c r="H1709" s="12">
        <f t="shared" si="52"/>
        <v>0</v>
      </c>
      <c r="I1709" s="12">
        <f t="shared" si="53"/>
        <v>0</v>
      </c>
      <c r="J1709" s="13">
        <f>(1 - Dashboard!$I$9) * H1709 * Dashboard!$I$8 * 'Lookups and Calculations'!$F$12</f>
        <v>0</v>
      </c>
      <c r="K1709" s="12">
        <f>(1 - Dashboard!$I$11) * I1709 * Dashboard!$I$10 * 'Lookups and Calculations'!$F$12</f>
        <v>0</v>
      </c>
      <c r="L1709" s="12">
        <f>(H1709 - I1709) * Dashboard!$I$13 * (Dashboard!$D$12 / 365) * 'Lookups and Calculations'!$F$12</f>
        <v>0</v>
      </c>
      <c r="M1709" s="3">
        <f>(G1709*2) * Dashboard!$I$13 * (Dashboard!$D$12 / 365) * 'Lookups and Calculations'!$F$12</f>
        <v>1602.0878730267946</v>
      </c>
      <c r="N1709" s="12">
        <f>H1709 * Dashboard!$I$14 * Dashboard!$I$15 * (Dashboard!$D$12 / 365) * 'Lookups and Calculations'!$F$12</f>
        <v>0</v>
      </c>
    </row>
    <row r="1710" spans="1:14" x14ac:dyDescent="0.35">
      <c r="A1710" s="2">
        <v>1709</v>
      </c>
      <c r="B1710" s="11">
        <v>-3.633488494840547E-2</v>
      </c>
      <c r="C1710" s="11">
        <v>-0.42977331755213882</v>
      </c>
      <c r="D1710" s="3">
        <f>B1710*Dashboard!$D$11*Dashboard!$D$10*SQRT(Dashboard!$D$12/365)</f>
        <v>-9021.2894234969735</v>
      </c>
      <c r="E1710" s="3">
        <f>IF(Dashboard!$I$3,C1710*Dashboard!$E$11*Dashboard!$E$10*SQRT(Dashboard!$D$12/365),0)</f>
        <v>-213409.75702219529</v>
      </c>
      <c r="F1710" s="3">
        <f>D1710+IF(Dashboard!$I$3,E1710,0)</f>
        <v>-222431.04644569228</v>
      </c>
      <c r="G1710" s="3">
        <f>IF(Dashboard!$I$4, ('Lookups and Calculations'!$F$9) / (1 - 'Lookups and Calculations'!$F$10), 'Lookups and Calculations'!$F$9)</f>
        <v>1951878.888340465</v>
      </c>
      <c r="H1710" s="12">
        <f t="shared" si="52"/>
        <v>0</v>
      </c>
      <c r="I1710" s="12">
        <f t="shared" si="53"/>
        <v>0</v>
      </c>
      <c r="J1710" s="13">
        <f>(1 - Dashboard!$I$9) * H1710 * Dashboard!$I$8 * 'Lookups and Calculations'!$F$12</f>
        <v>0</v>
      </c>
      <c r="K1710" s="12">
        <f>(1 - Dashboard!$I$11) * I1710 * Dashboard!$I$10 * 'Lookups and Calculations'!$F$12</f>
        <v>0</v>
      </c>
      <c r="L1710" s="12">
        <f>(H1710 - I1710) * Dashboard!$I$13 * (Dashboard!$D$12 / 365) * 'Lookups and Calculations'!$F$12</f>
        <v>0</v>
      </c>
      <c r="M1710" s="3">
        <f>(G1710*2) * Dashboard!$I$13 * (Dashboard!$D$12 / 365) * 'Lookups and Calculations'!$F$12</f>
        <v>1602.0878730267946</v>
      </c>
      <c r="N1710" s="12">
        <f>H1710 * Dashboard!$I$14 * Dashboard!$I$15 * (Dashboard!$D$12 / 365) * 'Lookups and Calculations'!$F$12</f>
        <v>0</v>
      </c>
    </row>
    <row r="1711" spans="1:14" x14ac:dyDescent="0.35">
      <c r="A1711" s="2">
        <v>1710</v>
      </c>
      <c r="B1711" s="11">
        <v>-0.64847247774129002</v>
      </c>
      <c r="C1711" s="11">
        <v>3.5926887873168403E-2</v>
      </c>
      <c r="D1711" s="3">
        <f>B1711*Dashboard!$D$11*Dashboard!$D$10*SQRT(Dashboard!$D$12/365)</f>
        <v>-161003.89235257785</v>
      </c>
      <c r="E1711" s="3">
        <f>IF(Dashboard!$I$3,C1711*Dashboard!$E$11*Dashboard!$E$10*SQRT(Dashboard!$D$12/365),0)</f>
        <v>17839.982377794706</v>
      </c>
      <c r="F1711" s="3">
        <f>D1711+IF(Dashboard!$I$3,E1711,0)</f>
        <v>-143163.90997478314</v>
      </c>
      <c r="G1711" s="3">
        <f>IF(Dashboard!$I$4, ('Lookups and Calculations'!$F$9) / (1 - 'Lookups and Calculations'!$F$10), 'Lookups and Calculations'!$F$9)</f>
        <v>1951878.888340465</v>
      </c>
      <c r="H1711" s="12">
        <f t="shared" si="52"/>
        <v>0</v>
      </c>
      <c r="I1711" s="12">
        <f t="shared" si="53"/>
        <v>0</v>
      </c>
      <c r="J1711" s="13">
        <f>(1 - Dashboard!$I$9) * H1711 * Dashboard!$I$8 * 'Lookups and Calculations'!$F$12</f>
        <v>0</v>
      </c>
      <c r="K1711" s="12">
        <f>(1 - Dashboard!$I$11) * I1711 * Dashboard!$I$10 * 'Lookups and Calculations'!$F$12</f>
        <v>0</v>
      </c>
      <c r="L1711" s="12">
        <f>(H1711 - I1711) * Dashboard!$I$13 * (Dashboard!$D$12 / 365) * 'Lookups and Calculations'!$F$12</f>
        <v>0</v>
      </c>
      <c r="M1711" s="3">
        <f>(G1711*2) * Dashboard!$I$13 * (Dashboard!$D$12 / 365) * 'Lookups and Calculations'!$F$12</f>
        <v>1602.0878730267946</v>
      </c>
      <c r="N1711" s="12">
        <f>H1711 * Dashboard!$I$14 * Dashboard!$I$15 * (Dashboard!$D$12 / 365) * 'Lookups and Calculations'!$F$12</f>
        <v>0</v>
      </c>
    </row>
    <row r="1712" spans="1:14" x14ac:dyDescent="0.35">
      <c r="A1712" s="2">
        <v>1711</v>
      </c>
      <c r="B1712" s="11">
        <v>-0.40169302181832917</v>
      </c>
      <c r="C1712" s="11">
        <v>3.5315194992514871</v>
      </c>
      <c r="D1712" s="3">
        <f>B1712*Dashboard!$D$11*Dashboard!$D$10*SQRT(Dashboard!$D$12/365)</f>
        <v>-99733.053080198588</v>
      </c>
      <c r="E1712" s="3">
        <f>IF(Dashboard!$I$3,C1712*Dashboard!$E$11*Dashboard!$E$10*SQRT(Dashboard!$D$12/365),0)</f>
        <v>1753623.7999767701</v>
      </c>
      <c r="F1712" s="3">
        <f>D1712+IF(Dashboard!$I$3,E1712,0)</f>
        <v>1653890.7468965715</v>
      </c>
      <c r="G1712" s="3">
        <f>IF(Dashboard!$I$4, ('Lookups and Calculations'!$F$9) / (1 - 'Lookups and Calculations'!$F$10), 'Lookups and Calculations'!$F$9)</f>
        <v>1951878.888340465</v>
      </c>
      <c r="H1712" s="12">
        <f t="shared" si="52"/>
        <v>0</v>
      </c>
      <c r="I1712" s="12">
        <f t="shared" si="53"/>
        <v>0</v>
      </c>
      <c r="J1712" s="13">
        <f>(1 - Dashboard!$I$9) * H1712 * Dashboard!$I$8 * 'Lookups and Calculations'!$F$12</f>
        <v>0</v>
      </c>
      <c r="K1712" s="12">
        <f>(1 - Dashboard!$I$11) * I1712 * Dashboard!$I$10 * 'Lookups and Calculations'!$F$12</f>
        <v>0</v>
      </c>
      <c r="L1712" s="12">
        <f>(H1712 - I1712) * Dashboard!$I$13 * (Dashboard!$D$12 / 365) * 'Lookups and Calculations'!$F$12</f>
        <v>0</v>
      </c>
      <c r="M1712" s="3">
        <f>(G1712*2) * Dashboard!$I$13 * (Dashboard!$D$12 / 365) * 'Lookups and Calculations'!$F$12</f>
        <v>1602.0878730267946</v>
      </c>
      <c r="N1712" s="12">
        <f>H1712 * Dashboard!$I$14 * Dashboard!$I$15 * (Dashboard!$D$12 / 365) * 'Lookups and Calculations'!$F$12</f>
        <v>0</v>
      </c>
    </row>
    <row r="1713" spans="1:14" x14ac:dyDescent="0.35">
      <c r="A1713" s="2">
        <v>1712</v>
      </c>
      <c r="B1713" s="11">
        <v>0.79136694752115533</v>
      </c>
      <c r="C1713" s="11">
        <v>0.26771155314550837</v>
      </c>
      <c r="D1713" s="3">
        <f>B1713*Dashboard!$D$11*Dashboard!$D$10*SQRT(Dashboard!$D$12/365)</f>
        <v>196481.98374413676</v>
      </c>
      <c r="E1713" s="3">
        <f>IF(Dashboard!$I$3,C1713*Dashboard!$E$11*Dashboard!$E$10*SQRT(Dashboard!$D$12/365),0)</f>
        <v>132935.79469806512</v>
      </c>
      <c r="F1713" s="3">
        <f>D1713+IF(Dashboard!$I$3,E1713,0)</f>
        <v>329417.7784422019</v>
      </c>
      <c r="G1713" s="3">
        <f>IF(Dashboard!$I$4, ('Lookups and Calculations'!$F$9) / (1 - 'Lookups and Calculations'!$F$10), 'Lookups and Calculations'!$F$9)</f>
        <v>1951878.888340465</v>
      </c>
      <c r="H1713" s="12">
        <f t="shared" si="52"/>
        <v>0</v>
      </c>
      <c r="I1713" s="12">
        <f t="shared" si="53"/>
        <v>0</v>
      </c>
      <c r="J1713" s="13">
        <f>(1 - Dashboard!$I$9) * H1713 * Dashboard!$I$8 * 'Lookups and Calculations'!$F$12</f>
        <v>0</v>
      </c>
      <c r="K1713" s="12">
        <f>(1 - Dashboard!$I$11) * I1713 * Dashboard!$I$10 * 'Lookups and Calculations'!$F$12</f>
        <v>0</v>
      </c>
      <c r="L1713" s="12">
        <f>(H1713 - I1713) * Dashboard!$I$13 * (Dashboard!$D$12 / 365) * 'Lookups and Calculations'!$F$12</f>
        <v>0</v>
      </c>
      <c r="M1713" s="3">
        <f>(G1713*2) * Dashboard!$I$13 * (Dashboard!$D$12 / 365) * 'Lookups and Calculations'!$F$12</f>
        <v>1602.0878730267946</v>
      </c>
      <c r="N1713" s="12">
        <f>H1713 * Dashboard!$I$14 * Dashboard!$I$15 * (Dashboard!$D$12 / 365) * 'Lookups and Calculations'!$F$12</f>
        <v>0</v>
      </c>
    </row>
    <row r="1714" spans="1:14" x14ac:dyDescent="0.35">
      <c r="A1714" s="2">
        <v>1713</v>
      </c>
      <c r="B1714" s="11">
        <v>-0.52141480271915053</v>
      </c>
      <c r="C1714" s="11">
        <v>0.48567985863740354</v>
      </c>
      <c r="D1714" s="3">
        <f>B1714*Dashboard!$D$11*Dashboard!$D$10*SQRT(Dashboard!$D$12/365)</f>
        <v>-129457.78834044328</v>
      </c>
      <c r="E1714" s="3">
        <f>IF(Dashboard!$I$3,C1714*Dashboard!$E$11*Dashboard!$E$10*SQRT(Dashboard!$D$12/365),0)</f>
        <v>241170.90659032849</v>
      </c>
      <c r="F1714" s="3">
        <f>D1714+IF(Dashboard!$I$3,E1714,0)</f>
        <v>111713.11824988521</v>
      </c>
      <c r="G1714" s="3">
        <f>IF(Dashboard!$I$4, ('Lookups and Calculations'!$F$9) / (1 - 'Lookups and Calculations'!$F$10), 'Lookups and Calculations'!$F$9)</f>
        <v>1951878.888340465</v>
      </c>
      <c r="H1714" s="12">
        <f t="shared" si="52"/>
        <v>0</v>
      </c>
      <c r="I1714" s="12">
        <f t="shared" si="53"/>
        <v>0</v>
      </c>
      <c r="J1714" s="13">
        <f>(1 - Dashboard!$I$9) * H1714 * Dashboard!$I$8 * 'Lookups and Calculations'!$F$12</f>
        <v>0</v>
      </c>
      <c r="K1714" s="12">
        <f>(1 - Dashboard!$I$11) * I1714 * Dashboard!$I$10 * 'Lookups and Calculations'!$F$12</f>
        <v>0</v>
      </c>
      <c r="L1714" s="12">
        <f>(H1714 - I1714) * Dashboard!$I$13 * (Dashboard!$D$12 / 365) * 'Lookups and Calculations'!$F$12</f>
        <v>0</v>
      </c>
      <c r="M1714" s="3">
        <f>(G1714*2) * Dashboard!$I$13 * (Dashboard!$D$12 / 365) * 'Lookups and Calculations'!$F$12</f>
        <v>1602.0878730267946</v>
      </c>
      <c r="N1714" s="12">
        <f>H1714 * Dashboard!$I$14 * Dashboard!$I$15 * (Dashboard!$D$12 / 365) * 'Lookups and Calculations'!$F$12</f>
        <v>0</v>
      </c>
    </row>
    <row r="1715" spans="1:14" x14ac:dyDescent="0.35">
      <c r="A1715" s="2">
        <v>1714</v>
      </c>
      <c r="B1715" s="11">
        <v>-0.51801887544361358</v>
      </c>
      <c r="C1715" s="11">
        <v>0.19302112379167896</v>
      </c>
      <c r="D1715" s="3">
        <f>B1715*Dashboard!$D$11*Dashboard!$D$10*SQRT(Dashboard!$D$12/365)</f>
        <v>-128614.64151729335</v>
      </c>
      <c r="E1715" s="3">
        <f>IF(Dashboard!$I$3,C1715*Dashboard!$E$11*Dashboard!$E$10*SQRT(Dashboard!$D$12/365),0)</f>
        <v>95847.251204784086</v>
      </c>
      <c r="F1715" s="3">
        <f>D1715+IF(Dashboard!$I$3,E1715,0)</f>
        <v>-32767.390312509262</v>
      </c>
      <c r="G1715" s="3">
        <f>IF(Dashboard!$I$4, ('Lookups and Calculations'!$F$9) / (1 - 'Lookups and Calculations'!$F$10), 'Lookups and Calculations'!$F$9)</f>
        <v>1951878.888340465</v>
      </c>
      <c r="H1715" s="12">
        <f t="shared" si="52"/>
        <v>0</v>
      </c>
      <c r="I1715" s="12">
        <f t="shared" si="53"/>
        <v>0</v>
      </c>
      <c r="J1715" s="13">
        <f>(1 - Dashboard!$I$9) * H1715 * Dashboard!$I$8 * 'Lookups and Calculations'!$F$12</f>
        <v>0</v>
      </c>
      <c r="K1715" s="12">
        <f>(1 - Dashboard!$I$11) * I1715 * Dashboard!$I$10 * 'Lookups and Calculations'!$F$12</f>
        <v>0</v>
      </c>
      <c r="L1715" s="12">
        <f>(H1715 - I1715) * Dashboard!$I$13 * (Dashboard!$D$12 / 365) * 'Lookups and Calculations'!$F$12</f>
        <v>0</v>
      </c>
      <c r="M1715" s="3">
        <f>(G1715*2) * Dashboard!$I$13 * (Dashboard!$D$12 / 365) * 'Lookups and Calculations'!$F$12</f>
        <v>1602.0878730267946</v>
      </c>
      <c r="N1715" s="12">
        <f>H1715 * Dashboard!$I$14 * Dashboard!$I$15 * (Dashboard!$D$12 / 365) * 'Lookups and Calculations'!$F$12</f>
        <v>0</v>
      </c>
    </row>
    <row r="1716" spans="1:14" x14ac:dyDescent="0.35">
      <c r="A1716" s="2">
        <v>1715</v>
      </c>
      <c r="B1716" s="11">
        <v>-1.4338000569965983</v>
      </c>
      <c r="C1716" s="11">
        <v>0.1227393901572077</v>
      </c>
      <c r="D1716" s="3">
        <f>B1716*Dashboard!$D$11*Dashboard!$D$10*SQRT(Dashboard!$D$12/365)</f>
        <v>-355986.41107463866</v>
      </c>
      <c r="E1716" s="3">
        <f>IF(Dashboard!$I$3,C1716*Dashboard!$E$11*Dashboard!$E$10*SQRT(Dashboard!$D$12/365),0)</f>
        <v>60947.905234541162</v>
      </c>
      <c r="F1716" s="3">
        <f>D1716+IF(Dashboard!$I$3,E1716,0)</f>
        <v>-295038.5058400975</v>
      </c>
      <c r="G1716" s="3">
        <f>IF(Dashboard!$I$4, ('Lookups and Calculations'!$F$9) / (1 - 'Lookups and Calculations'!$F$10), 'Lookups and Calculations'!$F$9)</f>
        <v>1951878.888340465</v>
      </c>
      <c r="H1716" s="12">
        <f t="shared" si="52"/>
        <v>0</v>
      </c>
      <c r="I1716" s="12">
        <f t="shared" si="53"/>
        <v>0</v>
      </c>
      <c r="J1716" s="13">
        <f>(1 - Dashboard!$I$9) * H1716 * Dashboard!$I$8 * 'Lookups and Calculations'!$F$12</f>
        <v>0</v>
      </c>
      <c r="K1716" s="12">
        <f>(1 - Dashboard!$I$11) * I1716 * Dashboard!$I$10 * 'Lookups and Calculations'!$F$12</f>
        <v>0</v>
      </c>
      <c r="L1716" s="12">
        <f>(H1716 - I1716) * Dashboard!$I$13 * (Dashboard!$D$12 / 365) * 'Lookups and Calculations'!$F$12</f>
        <v>0</v>
      </c>
      <c r="M1716" s="3">
        <f>(G1716*2) * Dashboard!$I$13 * (Dashboard!$D$12 / 365) * 'Lookups and Calculations'!$F$12</f>
        <v>1602.0878730267946</v>
      </c>
      <c r="N1716" s="12">
        <f>H1716 * Dashboard!$I$14 * Dashboard!$I$15 * (Dashboard!$D$12 / 365) * 'Lookups and Calculations'!$F$12</f>
        <v>0</v>
      </c>
    </row>
    <row r="1717" spans="1:14" x14ac:dyDescent="0.35">
      <c r="A1717" s="2">
        <v>1716</v>
      </c>
      <c r="B1717" s="11">
        <v>-0.24146138034611747</v>
      </c>
      <c r="C1717" s="11">
        <v>-0.12488240787538078</v>
      </c>
      <c r="D1717" s="3">
        <f>B1717*Dashboard!$D$11*Dashboard!$D$10*SQRT(Dashboard!$D$12/365)</f>
        <v>-59950.458073350863</v>
      </c>
      <c r="E1717" s="3">
        <f>IF(Dashboard!$I$3,C1717*Dashboard!$E$11*Dashboard!$E$10*SQRT(Dashboard!$D$12/365),0)</f>
        <v>-62012.049684304722</v>
      </c>
      <c r="F1717" s="3">
        <f>D1717+IF(Dashboard!$I$3,E1717,0)</f>
        <v>-121962.50775765558</v>
      </c>
      <c r="G1717" s="3">
        <f>IF(Dashboard!$I$4, ('Lookups and Calculations'!$F$9) / (1 - 'Lookups and Calculations'!$F$10), 'Lookups and Calculations'!$F$9)</f>
        <v>1951878.888340465</v>
      </c>
      <c r="H1717" s="12">
        <f t="shared" si="52"/>
        <v>0</v>
      </c>
      <c r="I1717" s="12">
        <f t="shared" si="53"/>
        <v>0</v>
      </c>
      <c r="J1717" s="13">
        <f>(1 - Dashboard!$I$9) * H1717 * Dashboard!$I$8 * 'Lookups and Calculations'!$F$12</f>
        <v>0</v>
      </c>
      <c r="K1717" s="12">
        <f>(1 - Dashboard!$I$11) * I1717 * Dashboard!$I$10 * 'Lookups and Calculations'!$F$12</f>
        <v>0</v>
      </c>
      <c r="L1717" s="12">
        <f>(H1717 - I1717) * Dashboard!$I$13 * (Dashboard!$D$12 / 365) * 'Lookups and Calculations'!$F$12</f>
        <v>0</v>
      </c>
      <c r="M1717" s="3">
        <f>(G1717*2) * Dashboard!$I$13 * (Dashboard!$D$12 / 365) * 'Lookups and Calculations'!$F$12</f>
        <v>1602.0878730267946</v>
      </c>
      <c r="N1717" s="12">
        <f>H1717 * Dashboard!$I$14 * Dashboard!$I$15 * (Dashboard!$D$12 / 365) * 'Lookups and Calculations'!$F$12</f>
        <v>0</v>
      </c>
    </row>
    <row r="1718" spans="1:14" x14ac:dyDescent="0.35">
      <c r="A1718" s="2">
        <v>1717</v>
      </c>
      <c r="B1718" s="11">
        <v>-0.98728508940702653</v>
      </c>
      <c r="C1718" s="11">
        <v>-0.20392324873133261</v>
      </c>
      <c r="D1718" s="3">
        <f>B1718*Dashboard!$D$11*Dashboard!$D$10*SQRT(Dashboard!$D$12/365)</f>
        <v>-245124.88611677117</v>
      </c>
      <c r="E1718" s="3">
        <f>IF(Dashboard!$I$3,C1718*Dashboard!$E$11*Dashboard!$E$10*SQRT(Dashboard!$D$12/365),0)</f>
        <v>-101260.84888378574</v>
      </c>
      <c r="F1718" s="3">
        <f>D1718+IF(Dashboard!$I$3,E1718,0)</f>
        <v>-346385.73500055692</v>
      </c>
      <c r="G1718" s="3">
        <f>IF(Dashboard!$I$4, ('Lookups and Calculations'!$F$9) / (1 - 'Lookups and Calculations'!$F$10), 'Lookups and Calculations'!$F$9)</f>
        <v>1951878.888340465</v>
      </c>
      <c r="H1718" s="12">
        <f t="shared" si="52"/>
        <v>0</v>
      </c>
      <c r="I1718" s="12">
        <f t="shared" si="53"/>
        <v>0</v>
      </c>
      <c r="J1718" s="13">
        <f>(1 - Dashboard!$I$9) * H1718 * Dashboard!$I$8 * 'Lookups and Calculations'!$F$12</f>
        <v>0</v>
      </c>
      <c r="K1718" s="12">
        <f>(1 - Dashboard!$I$11) * I1718 * Dashboard!$I$10 * 'Lookups and Calculations'!$F$12</f>
        <v>0</v>
      </c>
      <c r="L1718" s="12">
        <f>(H1718 - I1718) * Dashboard!$I$13 * (Dashboard!$D$12 / 365) * 'Lookups and Calculations'!$F$12</f>
        <v>0</v>
      </c>
      <c r="M1718" s="3">
        <f>(G1718*2) * Dashboard!$I$13 * (Dashboard!$D$12 / 365) * 'Lookups and Calculations'!$F$12</f>
        <v>1602.0878730267946</v>
      </c>
      <c r="N1718" s="12">
        <f>H1718 * Dashboard!$I$14 * Dashboard!$I$15 * (Dashboard!$D$12 / 365) * 'Lookups and Calculations'!$F$12</f>
        <v>0</v>
      </c>
    </row>
    <row r="1719" spans="1:14" x14ac:dyDescent="0.35">
      <c r="A1719" s="2">
        <v>1718</v>
      </c>
      <c r="B1719" s="11">
        <v>0.40969967698911242</v>
      </c>
      <c r="C1719" s="11">
        <v>-0.41053029024485244</v>
      </c>
      <c r="D1719" s="3">
        <f>B1719*Dashboard!$D$11*Dashboard!$D$10*SQRT(Dashboard!$D$12/365)</f>
        <v>101720.95957040324</v>
      </c>
      <c r="E1719" s="3">
        <f>IF(Dashboard!$I$3,C1719*Dashboard!$E$11*Dashboard!$E$10*SQRT(Dashboard!$D$12/365),0)</f>
        <v>-203854.37139376748</v>
      </c>
      <c r="F1719" s="3">
        <f>D1719+IF(Dashboard!$I$3,E1719,0)</f>
        <v>-102133.41182336424</v>
      </c>
      <c r="G1719" s="3">
        <f>IF(Dashboard!$I$4, ('Lookups and Calculations'!$F$9) / (1 - 'Lookups and Calculations'!$F$10), 'Lookups and Calculations'!$F$9)</f>
        <v>1951878.888340465</v>
      </c>
      <c r="H1719" s="12">
        <f t="shared" si="52"/>
        <v>0</v>
      </c>
      <c r="I1719" s="12">
        <f t="shared" si="53"/>
        <v>0</v>
      </c>
      <c r="J1719" s="13">
        <f>(1 - Dashboard!$I$9) * H1719 * Dashboard!$I$8 * 'Lookups and Calculations'!$F$12</f>
        <v>0</v>
      </c>
      <c r="K1719" s="12">
        <f>(1 - Dashboard!$I$11) * I1719 * Dashboard!$I$10 * 'Lookups and Calculations'!$F$12</f>
        <v>0</v>
      </c>
      <c r="L1719" s="12">
        <f>(H1719 - I1719) * Dashboard!$I$13 * (Dashboard!$D$12 / 365) * 'Lookups and Calculations'!$F$12</f>
        <v>0</v>
      </c>
      <c r="M1719" s="3">
        <f>(G1719*2) * Dashboard!$I$13 * (Dashboard!$D$12 / 365) * 'Lookups and Calculations'!$F$12</f>
        <v>1602.0878730267946</v>
      </c>
      <c r="N1719" s="12">
        <f>H1719 * Dashboard!$I$14 * Dashboard!$I$15 * (Dashboard!$D$12 / 365) * 'Lookups and Calculations'!$F$12</f>
        <v>0</v>
      </c>
    </row>
    <row r="1720" spans="1:14" x14ac:dyDescent="0.35">
      <c r="A1720" s="2">
        <v>1719</v>
      </c>
      <c r="B1720" s="11">
        <v>0.77171229303425692</v>
      </c>
      <c r="C1720" s="11">
        <v>1.6161442567730988</v>
      </c>
      <c r="D1720" s="3">
        <f>B1720*Dashboard!$D$11*Dashboard!$D$10*SQRT(Dashboard!$D$12/365)</f>
        <v>191602.09140659616</v>
      </c>
      <c r="E1720" s="3">
        <f>IF(Dashboard!$I$3,C1720*Dashboard!$E$11*Dashboard!$E$10*SQRT(Dashboard!$D$12/365),0)</f>
        <v>802518.30224178836</v>
      </c>
      <c r="F1720" s="3">
        <f>D1720+IF(Dashboard!$I$3,E1720,0)</f>
        <v>994120.39364838449</v>
      </c>
      <c r="G1720" s="3">
        <f>IF(Dashboard!$I$4, ('Lookups and Calculations'!$F$9) / (1 - 'Lookups and Calculations'!$F$10), 'Lookups and Calculations'!$F$9)</f>
        <v>1951878.888340465</v>
      </c>
      <c r="H1720" s="12">
        <f t="shared" si="52"/>
        <v>0</v>
      </c>
      <c r="I1720" s="12">
        <f t="shared" si="53"/>
        <v>0</v>
      </c>
      <c r="J1720" s="13">
        <f>(1 - Dashboard!$I$9) * H1720 * Dashboard!$I$8 * 'Lookups and Calculations'!$F$12</f>
        <v>0</v>
      </c>
      <c r="K1720" s="12">
        <f>(1 - Dashboard!$I$11) * I1720 * Dashboard!$I$10 * 'Lookups and Calculations'!$F$12</f>
        <v>0</v>
      </c>
      <c r="L1720" s="12">
        <f>(H1720 - I1720) * Dashboard!$I$13 * (Dashboard!$D$12 / 365) * 'Lookups and Calculations'!$F$12</f>
        <v>0</v>
      </c>
      <c r="M1720" s="3">
        <f>(G1720*2) * Dashboard!$I$13 * (Dashboard!$D$12 / 365) * 'Lookups and Calculations'!$F$12</f>
        <v>1602.0878730267946</v>
      </c>
      <c r="N1720" s="12">
        <f>H1720 * Dashboard!$I$14 * Dashboard!$I$15 * (Dashboard!$D$12 / 365) * 'Lookups and Calculations'!$F$12</f>
        <v>0</v>
      </c>
    </row>
    <row r="1721" spans="1:14" x14ac:dyDescent="0.35">
      <c r="A1721" s="2">
        <v>1720</v>
      </c>
      <c r="B1721" s="11">
        <v>-0.91741908138248207</v>
      </c>
      <c r="C1721" s="11">
        <v>0.57692571374857804</v>
      </c>
      <c r="D1721" s="3">
        <f>B1721*Dashboard!$D$11*Dashboard!$D$10*SQRT(Dashboard!$D$12/365)</f>
        <v>-227778.43022049518</v>
      </c>
      <c r="E1721" s="3">
        <f>IF(Dashboard!$I$3,C1721*Dashboard!$E$11*Dashboard!$E$10*SQRT(Dashboard!$D$12/365),0)</f>
        <v>286480.27079066838</v>
      </c>
      <c r="F1721" s="3">
        <f>D1721+IF(Dashboard!$I$3,E1721,0)</f>
        <v>58701.840570173197</v>
      </c>
      <c r="G1721" s="3">
        <f>IF(Dashboard!$I$4, ('Lookups and Calculations'!$F$9) / (1 - 'Lookups and Calculations'!$F$10), 'Lookups and Calculations'!$F$9)</f>
        <v>1951878.888340465</v>
      </c>
      <c r="H1721" s="12">
        <f t="shared" si="52"/>
        <v>0</v>
      </c>
      <c r="I1721" s="12">
        <f t="shared" si="53"/>
        <v>0</v>
      </c>
      <c r="J1721" s="13">
        <f>(1 - Dashboard!$I$9) * H1721 * Dashboard!$I$8 * 'Lookups and Calculations'!$F$12</f>
        <v>0</v>
      </c>
      <c r="K1721" s="12">
        <f>(1 - Dashboard!$I$11) * I1721 * Dashboard!$I$10 * 'Lookups and Calculations'!$F$12</f>
        <v>0</v>
      </c>
      <c r="L1721" s="12">
        <f>(H1721 - I1721) * Dashboard!$I$13 * (Dashboard!$D$12 / 365) * 'Lookups and Calculations'!$F$12</f>
        <v>0</v>
      </c>
      <c r="M1721" s="3">
        <f>(G1721*2) * Dashboard!$I$13 * (Dashboard!$D$12 / 365) * 'Lookups and Calculations'!$F$12</f>
        <v>1602.0878730267946</v>
      </c>
      <c r="N1721" s="12">
        <f>H1721 * Dashboard!$I$14 * Dashboard!$I$15 * (Dashboard!$D$12 / 365) * 'Lookups and Calculations'!$F$12</f>
        <v>0</v>
      </c>
    </row>
    <row r="1722" spans="1:14" x14ac:dyDescent="0.35">
      <c r="A1722" s="2">
        <v>1721</v>
      </c>
      <c r="B1722" s="11">
        <v>-1.3930296791175858</v>
      </c>
      <c r="C1722" s="11">
        <v>2.3120039813059048</v>
      </c>
      <c r="D1722" s="3">
        <f>B1722*Dashboard!$D$11*Dashboard!$D$10*SQRT(Dashboard!$D$12/365)</f>
        <v>-345863.86963067431</v>
      </c>
      <c r="E1722" s="3">
        <f>IF(Dashboard!$I$3,C1722*Dashboard!$E$11*Dashboard!$E$10*SQRT(Dashboard!$D$12/365),0)</f>
        <v>1148056.8656405315</v>
      </c>
      <c r="F1722" s="3">
        <f>D1722+IF(Dashboard!$I$3,E1722,0)</f>
        <v>802192.99600985716</v>
      </c>
      <c r="G1722" s="3">
        <f>IF(Dashboard!$I$4, ('Lookups and Calculations'!$F$9) / (1 - 'Lookups and Calculations'!$F$10), 'Lookups and Calculations'!$F$9)</f>
        <v>1951878.888340465</v>
      </c>
      <c r="H1722" s="12">
        <f t="shared" si="52"/>
        <v>0</v>
      </c>
      <c r="I1722" s="12">
        <f t="shared" si="53"/>
        <v>0</v>
      </c>
      <c r="J1722" s="13">
        <f>(1 - Dashboard!$I$9) * H1722 * Dashboard!$I$8 * 'Lookups and Calculations'!$F$12</f>
        <v>0</v>
      </c>
      <c r="K1722" s="12">
        <f>(1 - Dashboard!$I$11) * I1722 * Dashboard!$I$10 * 'Lookups and Calculations'!$F$12</f>
        <v>0</v>
      </c>
      <c r="L1722" s="12">
        <f>(H1722 - I1722) * Dashboard!$I$13 * (Dashboard!$D$12 / 365) * 'Lookups and Calculations'!$F$12</f>
        <v>0</v>
      </c>
      <c r="M1722" s="3">
        <f>(G1722*2) * Dashboard!$I$13 * (Dashboard!$D$12 / 365) * 'Lookups and Calculations'!$F$12</f>
        <v>1602.0878730267946</v>
      </c>
      <c r="N1722" s="12">
        <f>H1722 * Dashboard!$I$14 * Dashboard!$I$15 * (Dashboard!$D$12 / 365) * 'Lookups and Calculations'!$F$12</f>
        <v>0</v>
      </c>
    </row>
    <row r="1723" spans="1:14" x14ac:dyDescent="0.35">
      <c r="A1723" s="2">
        <v>1722</v>
      </c>
      <c r="B1723" s="11">
        <v>-0.11032942993449392</v>
      </c>
      <c r="C1723" s="11">
        <v>1.436321586422781</v>
      </c>
      <c r="D1723" s="3">
        <f>B1723*Dashboard!$D$11*Dashboard!$D$10*SQRT(Dashboard!$D$12/365)</f>
        <v>-27392.785769978858</v>
      </c>
      <c r="E1723" s="3">
        <f>IF(Dashboard!$I$3,C1723*Dashboard!$E$11*Dashboard!$E$10*SQRT(Dashboard!$D$12/365),0)</f>
        <v>713224.92171011318</v>
      </c>
      <c r="F1723" s="3">
        <f>D1723+IF(Dashboard!$I$3,E1723,0)</f>
        <v>685832.13594013429</v>
      </c>
      <c r="G1723" s="3">
        <f>IF(Dashboard!$I$4, ('Lookups and Calculations'!$F$9) / (1 - 'Lookups and Calculations'!$F$10), 'Lookups and Calculations'!$F$9)</f>
        <v>1951878.888340465</v>
      </c>
      <c r="H1723" s="12">
        <f t="shared" si="52"/>
        <v>0</v>
      </c>
      <c r="I1723" s="12">
        <f t="shared" si="53"/>
        <v>0</v>
      </c>
      <c r="J1723" s="13">
        <f>(1 - Dashboard!$I$9) * H1723 * Dashboard!$I$8 * 'Lookups and Calculations'!$F$12</f>
        <v>0</v>
      </c>
      <c r="K1723" s="12">
        <f>(1 - Dashboard!$I$11) * I1723 * Dashboard!$I$10 * 'Lookups and Calculations'!$F$12</f>
        <v>0</v>
      </c>
      <c r="L1723" s="12">
        <f>(H1723 - I1723) * Dashboard!$I$13 * (Dashboard!$D$12 / 365) * 'Lookups and Calculations'!$F$12</f>
        <v>0</v>
      </c>
      <c r="M1723" s="3">
        <f>(G1723*2) * Dashboard!$I$13 * (Dashboard!$D$12 / 365) * 'Lookups and Calculations'!$F$12</f>
        <v>1602.0878730267946</v>
      </c>
      <c r="N1723" s="12">
        <f>H1723 * Dashboard!$I$14 * Dashboard!$I$15 * (Dashboard!$D$12 / 365) * 'Lookups and Calculations'!$F$12</f>
        <v>0</v>
      </c>
    </row>
    <row r="1724" spans="1:14" x14ac:dyDescent="0.35">
      <c r="A1724" s="2">
        <v>1723</v>
      </c>
      <c r="B1724" s="11">
        <v>0.2612661642996974</v>
      </c>
      <c r="C1724" s="11">
        <v>-0.66429438661775797</v>
      </c>
      <c r="D1724" s="3">
        <f>B1724*Dashboard!$D$11*Dashboard!$D$10*SQRT(Dashboard!$D$12/365)</f>
        <v>64867.624820095007</v>
      </c>
      <c r="E1724" s="3">
        <f>IF(Dashboard!$I$3,C1724*Dashboard!$E$11*Dashboard!$E$10*SQRT(Dashboard!$D$12/365),0)</f>
        <v>-329864.3676782127</v>
      </c>
      <c r="F1724" s="3">
        <f>D1724+IF(Dashboard!$I$3,E1724,0)</f>
        <v>-264996.74285811768</v>
      </c>
      <c r="G1724" s="3">
        <f>IF(Dashboard!$I$4, ('Lookups and Calculations'!$F$9) / (1 - 'Lookups and Calculations'!$F$10), 'Lookups and Calculations'!$F$9)</f>
        <v>1951878.888340465</v>
      </c>
      <c r="H1724" s="12">
        <f t="shared" si="52"/>
        <v>0</v>
      </c>
      <c r="I1724" s="12">
        <f t="shared" si="53"/>
        <v>0</v>
      </c>
      <c r="J1724" s="13">
        <f>(1 - Dashboard!$I$9) * H1724 * Dashboard!$I$8 * 'Lookups and Calculations'!$F$12</f>
        <v>0</v>
      </c>
      <c r="K1724" s="12">
        <f>(1 - Dashboard!$I$11) * I1724 * Dashboard!$I$10 * 'Lookups and Calculations'!$F$12</f>
        <v>0</v>
      </c>
      <c r="L1724" s="12">
        <f>(H1724 - I1724) * Dashboard!$I$13 * (Dashboard!$D$12 / 365) * 'Lookups and Calculations'!$F$12</f>
        <v>0</v>
      </c>
      <c r="M1724" s="3">
        <f>(G1724*2) * Dashboard!$I$13 * (Dashboard!$D$12 / 365) * 'Lookups and Calculations'!$F$12</f>
        <v>1602.0878730267946</v>
      </c>
      <c r="N1724" s="12">
        <f>H1724 * Dashboard!$I$14 * Dashboard!$I$15 * (Dashboard!$D$12 / 365) * 'Lookups and Calculations'!$F$12</f>
        <v>0</v>
      </c>
    </row>
    <row r="1725" spans="1:14" x14ac:dyDescent="0.35">
      <c r="A1725" s="2">
        <v>1724</v>
      </c>
      <c r="B1725" s="11">
        <v>-0.16879928808217617</v>
      </c>
      <c r="C1725" s="11">
        <v>1.5578717675687288</v>
      </c>
      <c r="D1725" s="3">
        <f>B1725*Dashboard!$D$11*Dashboard!$D$10*SQRT(Dashboard!$D$12/365)</f>
        <v>-41909.785442608954</v>
      </c>
      <c r="E1725" s="3">
        <f>IF(Dashboard!$I$3,C1725*Dashboard!$E$11*Dashboard!$E$10*SQRT(Dashboard!$D$12/365),0)</f>
        <v>773582.30911635573</v>
      </c>
      <c r="F1725" s="3">
        <f>D1725+IF(Dashboard!$I$3,E1725,0)</f>
        <v>731672.52367374673</v>
      </c>
      <c r="G1725" s="3">
        <f>IF(Dashboard!$I$4, ('Lookups and Calculations'!$F$9) / (1 - 'Lookups and Calculations'!$F$10), 'Lookups and Calculations'!$F$9)</f>
        <v>1951878.888340465</v>
      </c>
      <c r="H1725" s="12">
        <f t="shared" si="52"/>
        <v>0</v>
      </c>
      <c r="I1725" s="12">
        <f t="shared" si="53"/>
        <v>0</v>
      </c>
      <c r="J1725" s="13">
        <f>(1 - Dashboard!$I$9) * H1725 * Dashboard!$I$8 * 'Lookups and Calculations'!$F$12</f>
        <v>0</v>
      </c>
      <c r="K1725" s="12">
        <f>(1 - Dashboard!$I$11) * I1725 * Dashboard!$I$10 * 'Lookups and Calculations'!$F$12</f>
        <v>0</v>
      </c>
      <c r="L1725" s="12">
        <f>(H1725 - I1725) * Dashboard!$I$13 * (Dashboard!$D$12 / 365) * 'Lookups and Calculations'!$F$12</f>
        <v>0</v>
      </c>
      <c r="M1725" s="3">
        <f>(G1725*2) * Dashboard!$I$13 * (Dashboard!$D$12 / 365) * 'Lookups and Calculations'!$F$12</f>
        <v>1602.0878730267946</v>
      </c>
      <c r="N1725" s="12">
        <f>H1725 * Dashboard!$I$14 * Dashboard!$I$15 * (Dashboard!$D$12 / 365) * 'Lookups and Calculations'!$F$12</f>
        <v>0</v>
      </c>
    </row>
    <row r="1726" spans="1:14" x14ac:dyDescent="0.35">
      <c r="A1726" s="2">
        <v>1725</v>
      </c>
      <c r="B1726" s="11">
        <v>1.824820691216511</v>
      </c>
      <c r="C1726" s="11">
        <v>-0.90300719985651801</v>
      </c>
      <c r="D1726" s="3">
        <f>B1726*Dashboard!$D$11*Dashboard!$D$10*SQRT(Dashboard!$D$12/365)</f>
        <v>453069.70490826835</v>
      </c>
      <c r="E1726" s="3">
        <f>IF(Dashboard!$I$3,C1726*Dashboard!$E$11*Dashboard!$E$10*SQRT(Dashboard!$D$12/365),0)</f>
        <v>-448400.44563095388</v>
      </c>
      <c r="F1726" s="3">
        <f>D1726+IF(Dashboard!$I$3,E1726,0)</f>
        <v>4669.2592773144715</v>
      </c>
      <c r="G1726" s="3">
        <f>IF(Dashboard!$I$4, ('Lookups and Calculations'!$F$9) / (1 - 'Lookups and Calculations'!$F$10), 'Lookups and Calculations'!$F$9)</f>
        <v>1951878.888340465</v>
      </c>
      <c r="H1726" s="12">
        <f t="shared" si="52"/>
        <v>0</v>
      </c>
      <c r="I1726" s="12">
        <f t="shared" si="53"/>
        <v>0</v>
      </c>
      <c r="J1726" s="13">
        <f>(1 - Dashboard!$I$9) * H1726 * Dashboard!$I$8 * 'Lookups and Calculations'!$F$12</f>
        <v>0</v>
      </c>
      <c r="K1726" s="12">
        <f>(1 - Dashboard!$I$11) * I1726 * Dashboard!$I$10 * 'Lookups and Calculations'!$F$12</f>
        <v>0</v>
      </c>
      <c r="L1726" s="12">
        <f>(H1726 - I1726) * Dashboard!$I$13 * (Dashboard!$D$12 / 365) * 'Lookups and Calculations'!$F$12</f>
        <v>0</v>
      </c>
      <c r="M1726" s="3">
        <f>(G1726*2) * Dashboard!$I$13 * (Dashboard!$D$12 / 365) * 'Lookups and Calculations'!$F$12</f>
        <v>1602.0878730267946</v>
      </c>
      <c r="N1726" s="12">
        <f>H1726 * Dashboard!$I$14 * Dashboard!$I$15 * (Dashboard!$D$12 / 365) * 'Lookups and Calculations'!$F$12</f>
        <v>0</v>
      </c>
    </row>
    <row r="1727" spans="1:14" x14ac:dyDescent="0.35">
      <c r="A1727" s="2">
        <v>1726</v>
      </c>
      <c r="B1727" s="11">
        <v>0.98037928240295624</v>
      </c>
      <c r="C1727" s="11">
        <v>-0.25635645351902819</v>
      </c>
      <c r="D1727" s="3">
        <f>B1727*Dashboard!$D$11*Dashboard!$D$10*SQRT(Dashboard!$D$12/365)</f>
        <v>243410.3001541351</v>
      </c>
      <c r="E1727" s="3">
        <f>IF(Dashboard!$I$3,C1727*Dashboard!$E$11*Dashboard!$E$10*SQRT(Dashboard!$D$12/365),0)</f>
        <v>-127297.2663081402</v>
      </c>
      <c r="F1727" s="3">
        <f>D1727+IF(Dashboard!$I$3,E1727,0)</f>
        <v>116113.0338459949</v>
      </c>
      <c r="G1727" s="3">
        <f>IF(Dashboard!$I$4, ('Lookups and Calculations'!$F$9) / (1 - 'Lookups and Calculations'!$F$10), 'Lookups and Calculations'!$F$9)</f>
        <v>1951878.888340465</v>
      </c>
      <c r="H1727" s="12">
        <f t="shared" si="52"/>
        <v>0</v>
      </c>
      <c r="I1727" s="12">
        <f t="shared" si="53"/>
        <v>0</v>
      </c>
      <c r="J1727" s="13">
        <f>(1 - Dashboard!$I$9) * H1727 * Dashboard!$I$8 * 'Lookups and Calculations'!$F$12</f>
        <v>0</v>
      </c>
      <c r="K1727" s="12">
        <f>(1 - Dashboard!$I$11) * I1727 * Dashboard!$I$10 * 'Lookups and Calculations'!$F$12</f>
        <v>0</v>
      </c>
      <c r="L1727" s="12">
        <f>(H1727 - I1727) * Dashboard!$I$13 * (Dashboard!$D$12 / 365) * 'Lookups and Calculations'!$F$12</f>
        <v>0</v>
      </c>
      <c r="M1727" s="3">
        <f>(G1727*2) * Dashboard!$I$13 * (Dashboard!$D$12 / 365) * 'Lookups and Calculations'!$F$12</f>
        <v>1602.0878730267946</v>
      </c>
      <c r="N1727" s="12">
        <f>H1727 * Dashboard!$I$14 * Dashboard!$I$15 * (Dashboard!$D$12 / 365) * 'Lookups and Calculations'!$F$12</f>
        <v>0</v>
      </c>
    </row>
    <row r="1728" spans="1:14" x14ac:dyDescent="0.35">
      <c r="A1728" s="2">
        <v>1727</v>
      </c>
      <c r="B1728" s="11">
        <v>0.96612309988628031</v>
      </c>
      <c r="C1728" s="11">
        <v>-1.2541273702967621</v>
      </c>
      <c r="D1728" s="3">
        <f>B1728*Dashboard!$D$11*Dashboard!$D$10*SQRT(Dashboard!$D$12/365)</f>
        <v>239870.74997419777</v>
      </c>
      <c r="E1728" s="3">
        <f>IF(Dashboard!$I$3,C1728*Dashboard!$E$11*Dashboard!$E$10*SQRT(Dashboard!$D$12/365),0)</f>
        <v>-622753.9180290018</v>
      </c>
      <c r="F1728" s="3">
        <f>D1728+IF(Dashboard!$I$3,E1728,0)</f>
        <v>-382883.16805480403</v>
      </c>
      <c r="G1728" s="3">
        <f>IF(Dashboard!$I$4, ('Lookups and Calculations'!$F$9) / (1 - 'Lookups and Calculations'!$F$10), 'Lookups and Calculations'!$F$9)</f>
        <v>1951878.888340465</v>
      </c>
      <c r="H1728" s="12">
        <f t="shared" si="52"/>
        <v>0</v>
      </c>
      <c r="I1728" s="12">
        <f t="shared" si="53"/>
        <v>0</v>
      </c>
      <c r="J1728" s="13">
        <f>(1 - Dashboard!$I$9) * H1728 * Dashboard!$I$8 * 'Lookups and Calculations'!$F$12</f>
        <v>0</v>
      </c>
      <c r="K1728" s="12">
        <f>(1 - Dashboard!$I$11) * I1728 * Dashboard!$I$10 * 'Lookups and Calculations'!$F$12</f>
        <v>0</v>
      </c>
      <c r="L1728" s="12">
        <f>(H1728 - I1728) * Dashboard!$I$13 * (Dashboard!$D$12 / 365) * 'Lookups and Calculations'!$F$12</f>
        <v>0</v>
      </c>
      <c r="M1728" s="3">
        <f>(G1728*2) * Dashboard!$I$13 * (Dashboard!$D$12 / 365) * 'Lookups and Calculations'!$F$12</f>
        <v>1602.0878730267946</v>
      </c>
      <c r="N1728" s="12">
        <f>H1728 * Dashboard!$I$14 * Dashboard!$I$15 * (Dashboard!$D$12 / 365) * 'Lookups and Calculations'!$F$12</f>
        <v>0</v>
      </c>
    </row>
    <row r="1729" spans="1:14" x14ac:dyDescent="0.35">
      <c r="A1729" s="2">
        <v>1728</v>
      </c>
      <c r="B1729" s="11">
        <v>0.6856238778556073</v>
      </c>
      <c r="C1729" s="11">
        <v>1.0461780810483654</v>
      </c>
      <c r="D1729" s="3">
        <f>B1729*Dashboard!$D$11*Dashboard!$D$10*SQRT(Dashboard!$D$12/365)</f>
        <v>170227.90760390737</v>
      </c>
      <c r="E1729" s="3">
        <f>IF(Dashboard!$I$3,C1729*Dashboard!$E$11*Dashboard!$E$10*SQRT(Dashboard!$D$12/365),0)</f>
        <v>519493.88424141158</v>
      </c>
      <c r="F1729" s="3">
        <f>D1729+IF(Dashboard!$I$3,E1729,0)</f>
        <v>689721.79184531898</v>
      </c>
      <c r="G1729" s="3">
        <f>IF(Dashboard!$I$4, ('Lookups and Calculations'!$F$9) / (1 - 'Lookups and Calculations'!$F$10), 'Lookups and Calculations'!$F$9)</f>
        <v>1951878.888340465</v>
      </c>
      <c r="H1729" s="12">
        <f t="shared" si="52"/>
        <v>0</v>
      </c>
      <c r="I1729" s="12">
        <f t="shared" si="53"/>
        <v>0</v>
      </c>
      <c r="J1729" s="13">
        <f>(1 - Dashboard!$I$9) * H1729 * Dashboard!$I$8 * 'Lookups and Calculations'!$F$12</f>
        <v>0</v>
      </c>
      <c r="K1729" s="12">
        <f>(1 - Dashboard!$I$11) * I1729 * Dashboard!$I$10 * 'Lookups and Calculations'!$F$12</f>
        <v>0</v>
      </c>
      <c r="L1729" s="12">
        <f>(H1729 - I1729) * Dashboard!$I$13 * (Dashboard!$D$12 / 365) * 'Lookups and Calculations'!$F$12</f>
        <v>0</v>
      </c>
      <c r="M1729" s="3">
        <f>(G1729*2) * Dashboard!$I$13 * (Dashboard!$D$12 / 365) * 'Lookups and Calculations'!$F$12</f>
        <v>1602.0878730267946</v>
      </c>
      <c r="N1729" s="12">
        <f>H1729 * Dashboard!$I$14 * Dashboard!$I$15 * (Dashboard!$D$12 / 365) * 'Lookups and Calculations'!$F$12</f>
        <v>0</v>
      </c>
    </row>
    <row r="1730" spans="1:14" x14ac:dyDescent="0.35">
      <c r="A1730" s="2">
        <v>1729</v>
      </c>
      <c r="B1730" s="11">
        <v>-1.2281078474132476</v>
      </c>
      <c r="C1730" s="11">
        <v>0.28956525966945418</v>
      </c>
      <c r="D1730" s="3">
        <f>B1730*Dashboard!$D$11*Dashboard!$D$10*SQRT(Dashboard!$D$12/365)</f>
        <v>-304916.7859073946</v>
      </c>
      <c r="E1730" s="3">
        <f>IF(Dashboard!$I$3,C1730*Dashboard!$E$11*Dashboard!$E$10*SQRT(Dashboard!$D$12/365),0)</f>
        <v>143787.54842226842</v>
      </c>
      <c r="F1730" s="3">
        <f>D1730+IF(Dashboard!$I$3,E1730,0)</f>
        <v>-161129.23748512618</v>
      </c>
      <c r="G1730" s="3">
        <f>IF(Dashboard!$I$4, ('Lookups and Calculations'!$F$9) / (1 - 'Lookups and Calculations'!$F$10), 'Lookups and Calculations'!$F$9)</f>
        <v>1951878.888340465</v>
      </c>
      <c r="H1730" s="12">
        <f t="shared" si="52"/>
        <v>0</v>
      </c>
      <c r="I1730" s="12">
        <f t="shared" si="53"/>
        <v>0</v>
      </c>
      <c r="J1730" s="13">
        <f>(1 - Dashboard!$I$9) * H1730 * Dashboard!$I$8 * 'Lookups and Calculations'!$F$12</f>
        <v>0</v>
      </c>
      <c r="K1730" s="12">
        <f>(1 - Dashboard!$I$11) * I1730 * Dashboard!$I$10 * 'Lookups and Calculations'!$F$12</f>
        <v>0</v>
      </c>
      <c r="L1730" s="12">
        <f>(H1730 - I1730) * Dashboard!$I$13 * (Dashboard!$D$12 / 365) * 'Lookups and Calculations'!$F$12</f>
        <v>0</v>
      </c>
      <c r="M1730" s="3">
        <f>(G1730*2) * Dashboard!$I$13 * (Dashboard!$D$12 / 365) * 'Lookups and Calculations'!$F$12</f>
        <v>1602.0878730267946</v>
      </c>
      <c r="N1730" s="12">
        <f>H1730 * Dashboard!$I$14 * Dashboard!$I$15 * (Dashboard!$D$12 / 365) * 'Lookups and Calculations'!$F$12</f>
        <v>0</v>
      </c>
    </row>
    <row r="1731" spans="1:14" x14ac:dyDescent="0.35">
      <c r="A1731" s="2">
        <v>1730</v>
      </c>
      <c r="B1731" s="11">
        <v>-0.10268195718817084</v>
      </c>
      <c r="C1731" s="11">
        <v>-0.5606620500666557</v>
      </c>
      <c r="D1731" s="3">
        <f>B1731*Dashboard!$D$11*Dashboard!$D$10*SQRT(Dashboard!$D$12/365)</f>
        <v>-25494.057726643932</v>
      </c>
      <c r="E1731" s="3">
        <f>IF(Dashboard!$I$3,C1731*Dashboard!$E$11*Dashboard!$E$10*SQRT(Dashboard!$D$12/365),0)</f>
        <v>-278404.32849062397</v>
      </c>
      <c r="F1731" s="3">
        <f>D1731+IF(Dashboard!$I$3,E1731,0)</f>
        <v>-303898.38621726789</v>
      </c>
      <c r="G1731" s="3">
        <f>IF(Dashboard!$I$4, ('Lookups and Calculations'!$F$9) / (1 - 'Lookups and Calculations'!$F$10), 'Lookups and Calculations'!$F$9)</f>
        <v>1951878.888340465</v>
      </c>
      <c r="H1731" s="12">
        <f t="shared" ref="H1731:H1794" si="54">MAX(0,F1731-G1731)</f>
        <v>0</v>
      </c>
      <c r="I1731" s="12">
        <f t="shared" ref="I1731:I1794" si="55">MAX(0,-F1731-G1731)</f>
        <v>0</v>
      </c>
      <c r="J1731" s="13">
        <f>(1 - Dashboard!$I$9) * H1731 * Dashboard!$I$8 * 'Lookups and Calculations'!$F$12</f>
        <v>0</v>
      </c>
      <c r="K1731" s="12">
        <f>(1 - Dashboard!$I$11) * I1731 * Dashboard!$I$10 * 'Lookups and Calculations'!$F$12</f>
        <v>0</v>
      </c>
      <c r="L1731" s="12">
        <f>(H1731 - I1731) * Dashboard!$I$13 * (Dashboard!$D$12 / 365) * 'Lookups and Calculations'!$F$12</f>
        <v>0</v>
      </c>
      <c r="M1731" s="3">
        <f>(G1731*2) * Dashboard!$I$13 * (Dashboard!$D$12 / 365) * 'Lookups and Calculations'!$F$12</f>
        <v>1602.0878730267946</v>
      </c>
      <c r="N1731" s="12">
        <f>H1731 * Dashboard!$I$14 * Dashboard!$I$15 * (Dashboard!$D$12 / 365) * 'Lookups and Calculations'!$F$12</f>
        <v>0</v>
      </c>
    </row>
    <row r="1732" spans="1:14" x14ac:dyDescent="0.35">
      <c r="A1732" s="2">
        <v>1731</v>
      </c>
      <c r="B1732" s="11">
        <v>-0.25868994739430701</v>
      </c>
      <c r="C1732" s="11">
        <v>-0.78154446366275998</v>
      </c>
      <c r="D1732" s="3">
        <f>B1732*Dashboard!$D$11*Dashboard!$D$10*SQRT(Dashboard!$D$12/365)</f>
        <v>-64227.99713572958</v>
      </c>
      <c r="E1732" s="3">
        <f>IF(Dashboard!$I$3,C1732*Dashboard!$E$11*Dashboard!$E$10*SQRT(Dashboard!$D$12/365),0)</f>
        <v>-388086.48019912775</v>
      </c>
      <c r="F1732" s="3">
        <f>D1732+IF(Dashboard!$I$3,E1732,0)</f>
        <v>-452314.47733485734</v>
      </c>
      <c r="G1732" s="3">
        <f>IF(Dashboard!$I$4, ('Lookups and Calculations'!$F$9) / (1 - 'Lookups and Calculations'!$F$10), 'Lookups and Calculations'!$F$9)</f>
        <v>1951878.888340465</v>
      </c>
      <c r="H1732" s="12">
        <f t="shared" si="54"/>
        <v>0</v>
      </c>
      <c r="I1732" s="12">
        <f t="shared" si="55"/>
        <v>0</v>
      </c>
      <c r="J1732" s="13">
        <f>(1 - Dashboard!$I$9) * H1732 * Dashboard!$I$8 * 'Lookups and Calculations'!$F$12</f>
        <v>0</v>
      </c>
      <c r="K1732" s="12">
        <f>(1 - Dashboard!$I$11) * I1732 * Dashboard!$I$10 * 'Lookups and Calculations'!$F$12</f>
        <v>0</v>
      </c>
      <c r="L1732" s="12">
        <f>(H1732 - I1732) * Dashboard!$I$13 * (Dashboard!$D$12 / 365) * 'Lookups and Calculations'!$F$12</f>
        <v>0</v>
      </c>
      <c r="M1732" s="3">
        <f>(G1732*2) * Dashboard!$I$13 * (Dashboard!$D$12 / 365) * 'Lookups and Calculations'!$F$12</f>
        <v>1602.0878730267946</v>
      </c>
      <c r="N1732" s="12">
        <f>H1732 * Dashboard!$I$14 * Dashboard!$I$15 * (Dashboard!$D$12 / 365) * 'Lookups and Calculations'!$F$12</f>
        <v>0</v>
      </c>
    </row>
    <row r="1733" spans="1:14" x14ac:dyDescent="0.35">
      <c r="A1733" s="2">
        <v>1732</v>
      </c>
      <c r="B1733" s="11">
        <v>-1.2262263573839664E-2</v>
      </c>
      <c r="C1733" s="11">
        <v>1.2354620492173272</v>
      </c>
      <c r="D1733" s="3">
        <f>B1733*Dashboard!$D$11*Dashboard!$D$10*SQRT(Dashboard!$D$12/365)</f>
        <v>-3044.4964623912069</v>
      </c>
      <c r="E1733" s="3">
        <f>IF(Dashboard!$I$3,C1733*Dashboard!$E$11*Dashboard!$E$10*SQRT(Dashboard!$D$12/365),0)</f>
        <v>613485.40024620516</v>
      </c>
      <c r="F1733" s="3">
        <f>D1733+IF(Dashboard!$I$3,E1733,0)</f>
        <v>610440.90378381393</v>
      </c>
      <c r="G1733" s="3">
        <f>IF(Dashboard!$I$4, ('Lookups and Calculations'!$F$9) / (1 - 'Lookups and Calculations'!$F$10), 'Lookups and Calculations'!$F$9)</f>
        <v>1951878.888340465</v>
      </c>
      <c r="H1733" s="12">
        <f t="shared" si="54"/>
        <v>0</v>
      </c>
      <c r="I1733" s="12">
        <f t="shared" si="55"/>
        <v>0</v>
      </c>
      <c r="J1733" s="13">
        <f>(1 - Dashboard!$I$9) * H1733 * Dashboard!$I$8 * 'Lookups and Calculations'!$F$12</f>
        <v>0</v>
      </c>
      <c r="K1733" s="12">
        <f>(1 - Dashboard!$I$11) * I1733 * Dashboard!$I$10 * 'Lookups and Calculations'!$F$12</f>
        <v>0</v>
      </c>
      <c r="L1733" s="12">
        <f>(H1733 - I1733) * Dashboard!$I$13 * (Dashboard!$D$12 / 365) * 'Lookups and Calculations'!$F$12</f>
        <v>0</v>
      </c>
      <c r="M1733" s="3">
        <f>(G1733*2) * Dashboard!$I$13 * (Dashboard!$D$12 / 365) * 'Lookups and Calculations'!$F$12</f>
        <v>1602.0878730267946</v>
      </c>
      <c r="N1733" s="12">
        <f>H1733 * Dashboard!$I$14 * Dashboard!$I$15 * (Dashboard!$D$12 / 365) * 'Lookups and Calculations'!$F$12</f>
        <v>0</v>
      </c>
    </row>
    <row r="1734" spans="1:14" x14ac:dyDescent="0.35">
      <c r="A1734" s="2">
        <v>1733</v>
      </c>
      <c r="B1734" s="11">
        <v>0.52150483588773711</v>
      </c>
      <c r="C1734" s="11">
        <v>-0.76042792820376948</v>
      </c>
      <c r="D1734" s="3">
        <f>B1734*Dashboard!$D$11*Dashboard!$D$10*SQRT(Dashboard!$D$12/365)</f>
        <v>129480.14193459082</v>
      </c>
      <c r="E1734" s="3">
        <f>IF(Dashboard!$I$3,C1734*Dashboard!$E$11*Dashboard!$E$10*SQRT(Dashboard!$D$12/365),0)</f>
        <v>-377600.77874348307</v>
      </c>
      <c r="F1734" s="3">
        <f>D1734+IF(Dashboard!$I$3,E1734,0)</f>
        <v>-248120.63680889225</v>
      </c>
      <c r="G1734" s="3">
        <f>IF(Dashboard!$I$4, ('Lookups and Calculations'!$F$9) / (1 - 'Lookups and Calculations'!$F$10), 'Lookups and Calculations'!$F$9)</f>
        <v>1951878.888340465</v>
      </c>
      <c r="H1734" s="12">
        <f t="shared" si="54"/>
        <v>0</v>
      </c>
      <c r="I1734" s="12">
        <f t="shared" si="55"/>
        <v>0</v>
      </c>
      <c r="J1734" s="13">
        <f>(1 - Dashboard!$I$9) * H1734 * Dashboard!$I$8 * 'Lookups and Calculations'!$F$12</f>
        <v>0</v>
      </c>
      <c r="K1734" s="12">
        <f>(1 - Dashboard!$I$11) * I1734 * Dashboard!$I$10 * 'Lookups and Calculations'!$F$12</f>
        <v>0</v>
      </c>
      <c r="L1734" s="12">
        <f>(H1734 - I1734) * Dashboard!$I$13 * (Dashboard!$D$12 / 365) * 'Lookups and Calculations'!$F$12</f>
        <v>0</v>
      </c>
      <c r="M1734" s="3">
        <f>(G1734*2) * Dashboard!$I$13 * (Dashboard!$D$12 / 365) * 'Lookups and Calculations'!$F$12</f>
        <v>1602.0878730267946</v>
      </c>
      <c r="N1734" s="12">
        <f>H1734 * Dashboard!$I$14 * Dashboard!$I$15 * (Dashboard!$D$12 / 365) * 'Lookups and Calculations'!$F$12</f>
        <v>0</v>
      </c>
    </row>
    <row r="1735" spans="1:14" x14ac:dyDescent="0.35">
      <c r="A1735" s="2">
        <v>1734</v>
      </c>
      <c r="B1735" s="11">
        <v>2.8880737294252778</v>
      </c>
      <c r="C1735" s="11">
        <v>-1.4937242506719639</v>
      </c>
      <c r="D1735" s="3">
        <f>B1735*Dashboard!$D$11*Dashboard!$D$10*SQRT(Dashboard!$D$12/365)</f>
        <v>717056.0475570485</v>
      </c>
      <c r="E1735" s="3">
        <f>IF(Dashboard!$I$3,C1735*Dashboard!$E$11*Dashboard!$E$10*SQRT(Dashboard!$D$12/365),0)</f>
        <v>-741728.99148256611</v>
      </c>
      <c r="F1735" s="3">
        <f>D1735+IF(Dashboard!$I$3,E1735,0)</f>
        <v>-24672.943925517611</v>
      </c>
      <c r="G1735" s="3">
        <f>IF(Dashboard!$I$4, ('Lookups and Calculations'!$F$9) / (1 - 'Lookups and Calculations'!$F$10), 'Lookups and Calculations'!$F$9)</f>
        <v>1951878.888340465</v>
      </c>
      <c r="H1735" s="12">
        <f t="shared" si="54"/>
        <v>0</v>
      </c>
      <c r="I1735" s="12">
        <f t="shared" si="55"/>
        <v>0</v>
      </c>
      <c r="J1735" s="13">
        <f>(1 - Dashboard!$I$9) * H1735 * Dashboard!$I$8 * 'Lookups and Calculations'!$F$12</f>
        <v>0</v>
      </c>
      <c r="K1735" s="12">
        <f>(1 - Dashboard!$I$11) * I1735 * Dashboard!$I$10 * 'Lookups and Calculations'!$F$12</f>
        <v>0</v>
      </c>
      <c r="L1735" s="12">
        <f>(H1735 - I1735) * Dashboard!$I$13 * (Dashboard!$D$12 / 365) * 'Lookups and Calculations'!$F$12</f>
        <v>0</v>
      </c>
      <c r="M1735" s="3">
        <f>(G1735*2) * Dashboard!$I$13 * (Dashboard!$D$12 / 365) * 'Lookups and Calculations'!$F$12</f>
        <v>1602.0878730267946</v>
      </c>
      <c r="N1735" s="12">
        <f>H1735 * Dashboard!$I$14 * Dashboard!$I$15 * (Dashboard!$D$12 / 365) * 'Lookups and Calculations'!$F$12</f>
        <v>0</v>
      </c>
    </row>
    <row r="1736" spans="1:14" x14ac:dyDescent="0.35">
      <c r="A1736" s="2">
        <v>1735</v>
      </c>
      <c r="B1736" s="11">
        <v>-0.34063384791062917</v>
      </c>
      <c r="C1736" s="11">
        <v>1.193881930895055</v>
      </c>
      <c r="D1736" s="3">
        <f>B1736*Dashboard!$D$11*Dashboard!$D$10*SQRT(Dashboard!$D$12/365)</f>
        <v>-84573.173516436029</v>
      </c>
      <c r="E1736" s="3">
        <f>IF(Dashboard!$I$3,C1736*Dashboard!$E$11*Dashboard!$E$10*SQRT(Dashboard!$D$12/365),0)</f>
        <v>592838.22978282766</v>
      </c>
      <c r="F1736" s="3">
        <f>D1736+IF(Dashboard!$I$3,E1736,0)</f>
        <v>508265.05626639165</v>
      </c>
      <c r="G1736" s="3">
        <f>IF(Dashboard!$I$4, ('Lookups and Calculations'!$F$9) / (1 - 'Lookups and Calculations'!$F$10), 'Lookups and Calculations'!$F$9)</f>
        <v>1951878.888340465</v>
      </c>
      <c r="H1736" s="12">
        <f t="shared" si="54"/>
        <v>0</v>
      </c>
      <c r="I1736" s="12">
        <f t="shared" si="55"/>
        <v>0</v>
      </c>
      <c r="J1736" s="13">
        <f>(1 - Dashboard!$I$9) * H1736 * Dashboard!$I$8 * 'Lookups and Calculations'!$F$12</f>
        <v>0</v>
      </c>
      <c r="K1736" s="12">
        <f>(1 - Dashboard!$I$11) * I1736 * Dashboard!$I$10 * 'Lookups and Calculations'!$F$12</f>
        <v>0</v>
      </c>
      <c r="L1736" s="12">
        <f>(H1736 - I1736) * Dashboard!$I$13 * (Dashboard!$D$12 / 365) * 'Lookups and Calculations'!$F$12</f>
        <v>0</v>
      </c>
      <c r="M1736" s="3">
        <f>(G1736*2) * Dashboard!$I$13 * (Dashboard!$D$12 / 365) * 'Lookups and Calculations'!$F$12</f>
        <v>1602.0878730267946</v>
      </c>
      <c r="N1736" s="12">
        <f>H1736 * Dashboard!$I$14 * Dashboard!$I$15 * (Dashboard!$D$12 / 365) * 'Lookups and Calculations'!$F$12</f>
        <v>0</v>
      </c>
    </row>
    <row r="1737" spans="1:14" x14ac:dyDescent="0.35">
      <c r="A1737" s="2">
        <v>1736</v>
      </c>
      <c r="B1737" s="11">
        <v>-0.59071347946760255</v>
      </c>
      <c r="C1737" s="11">
        <v>0.52357179854679858</v>
      </c>
      <c r="D1737" s="3">
        <f>B1737*Dashboard!$D$11*Dashboard!$D$10*SQRT(Dashboard!$D$12/365)</f>
        <v>-146663.38622525454</v>
      </c>
      <c r="E1737" s="3">
        <f>IF(Dashboard!$I$3,C1737*Dashboard!$E$11*Dashboard!$E$10*SQRT(Dashboard!$D$12/365),0)</f>
        <v>259986.66215007793</v>
      </c>
      <c r="F1737" s="3">
        <f>D1737+IF(Dashboard!$I$3,E1737,0)</f>
        <v>113323.27592482339</v>
      </c>
      <c r="G1737" s="3">
        <f>IF(Dashboard!$I$4, ('Lookups and Calculations'!$F$9) / (1 - 'Lookups and Calculations'!$F$10), 'Lookups and Calculations'!$F$9)</f>
        <v>1951878.888340465</v>
      </c>
      <c r="H1737" s="12">
        <f t="shared" si="54"/>
        <v>0</v>
      </c>
      <c r="I1737" s="12">
        <f t="shared" si="55"/>
        <v>0</v>
      </c>
      <c r="J1737" s="13">
        <f>(1 - Dashboard!$I$9) * H1737 * Dashboard!$I$8 * 'Lookups and Calculations'!$F$12</f>
        <v>0</v>
      </c>
      <c r="K1737" s="12">
        <f>(1 - Dashboard!$I$11) * I1737 * Dashboard!$I$10 * 'Lookups and Calculations'!$F$12</f>
        <v>0</v>
      </c>
      <c r="L1737" s="12">
        <f>(H1737 - I1737) * Dashboard!$I$13 * (Dashboard!$D$12 / 365) * 'Lookups and Calculations'!$F$12</f>
        <v>0</v>
      </c>
      <c r="M1737" s="3">
        <f>(G1737*2) * Dashboard!$I$13 * (Dashboard!$D$12 / 365) * 'Lookups and Calculations'!$F$12</f>
        <v>1602.0878730267946</v>
      </c>
      <c r="N1737" s="12">
        <f>H1737 * Dashboard!$I$14 * Dashboard!$I$15 * (Dashboard!$D$12 / 365) * 'Lookups and Calculations'!$F$12</f>
        <v>0</v>
      </c>
    </row>
    <row r="1738" spans="1:14" x14ac:dyDescent="0.35">
      <c r="A1738" s="2">
        <v>1737</v>
      </c>
      <c r="B1738" s="11">
        <v>-0.4943948499460516</v>
      </c>
      <c r="C1738" s="11">
        <v>0.77897266489857098</v>
      </c>
      <c r="D1738" s="3">
        <f>B1738*Dashboard!$D$11*Dashboard!$D$10*SQRT(Dashboard!$D$12/365)</f>
        <v>-122749.2267330109</v>
      </c>
      <c r="E1738" s="3">
        <f>IF(Dashboard!$I$3,C1738*Dashboard!$E$11*Dashboard!$E$10*SQRT(Dashboard!$D$12/365),0)</f>
        <v>386809.41871820192</v>
      </c>
      <c r="F1738" s="3">
        <f>D1738+IF(Dashboard!$I$3,E1738,0)</f>
        <v>264060.19198519102</v>
      </c>
      <c r="G1738" s="3">
        <f>IF(Dashboard!$I$4, ('Lookups and Calculations'!$F$9) / (1 - 'Lookups and Calculations'!$F$10), 'Lookups and Calculations'!$F$9)</f>
        <v>1951878.888340465</v>
      </c>
      <c r="H1738" s="12">
        <f t="shared" si="54"/>
        <v>0</v>
      </c>
      <c r="I1738" s="12">
        <f t="shared" si="55"/>
        <v>0</v>
      </c>
      <c r="J1738" s="13">
        <f>(1 - Dashboard!$I$9) * H1738 * Dashboard!$I$8 * 'Lookups and Calculations'!$F$12</f>
        <v>0</v>
      </c>
      <c r="K1738" s="12">
        <f>(1 - Dashboard!$I$11) * I1738 * Dashboard!$I$10 * 'Lookups and Calculations'!$F$12</f>
        <v>0</v>
      </c>
      <c r="L1738" s="12">
        <f>(H1738 - I1738) * Dashboard!$I$13 * (Dashboard!$D$12 / 365) * 'Lookups and Calculations'!$F$12</f>
        <v>0</v>
      </c>
      <c r="M1738" s="3">
        <f>(G1738*2) * Dashboard!$I$13 * (Dashboard!$D$12 / 365) * 'Lookups and Calculations'!$F$12</f>
        <v>1602.0878730267946</v>
      </c>
      <c r="N1738" s="12">
        <f>H1738 * Dashboard!$I$14 * Dashboard!$I$15 * (Dashboard!$D$12 / 365) * 'Lookups and Calculations'!$F$12</f>
        <v>0</v>
      </c>
    </row>
    <row r="1739" spans="1:14" x14ac:dyDescent="0.35">
      <c r="A1739" s="2">
        <v>1738</v>
      </c>
      <c r="B1739" s="11">
        <v>0.36744035826615423</v>
      </c>
      <c r="C1739" s="11">
        <v>0.4381003595635119</v>
      </c>
      <c r="D1739" s="3">
        <f>B1739*Dashboard!$D$11*Dashboard!$D$10*SQRT(Dashboard!$D$12/365)</f>
        <v>91228.741263369899</v>
      </c>
      <c r="E1739" s="3">
        <f>IF(Dashboard!$I$3,C1739*Dashboard!$E$11*Dashboard!$E$10*SQRT(Dashboard!$D$12/365),0)</f>
        <v>217544.66242414629</v>
      </c>
      <c r="F1739" s="3">
        <f>D1739+IF(Dashboard!$I$3,E1739,0)</f>
        <v>308773.40368751617</v>
      </c>
      <c r="G1739" s="3">
        <f>IF(Dashboard!$I$4, ('Lookups and Calculations'!$F$9) / (1 - 'Lookups and Calculations'!$F$10), 'Lookups and Calculations'!$F$9)</f>
        <v>1951878.888340465</v>
      </c>
      <c r="H1739" s="12">
        <f t="shared" si="54"/>
        <v>0</v>
      </c>
      <c r="I1739" s="12">
        <f t="shared" si="55"/>
        <v>0</v>
      </c>
      <c r="J1739" s="13">
        <f>(1 - Dashboard!$I$9) * H1739 * Dashboard!$I$8 * 'Lookups and Calculations'!$F$12</f>
        <v>0</v>
      </c>
      <c r="K1739" s="12">
        <f>(1 - Dashboard!$I$11) * I1739 * Dashboard!$I$10 * 'Lookups and Calculations'!$F$12</f>
        <v>0</v>
      </c>
      <c r="L1739" s="12">
        <f>(H1739 - I1739) * Dashboard!$I$13 * (Dashboard!$D$12 / 365) * 'Lookups and Calculations'!$F$12</f>
        <v>0</v>
      </c>
      <c r="M1739" s="3">
        <f>(G1739*2) * Dashboard!$I$13 * (Dashboard!$D$12 / 365) * 'Lookups and Calculations'!$F$12</f>
        <v>1602.0878730267946</v>
      </c>
      <c r="N1739" s="12">
        <f>H1739 * Dashboard!$I$14 * Dashboard!$I$15 * (Dashboard!$D$12 / 365) * 'Lookups and Calculations'!$F$12</f>
        <v>0</v>
      </c>
    </row>
    <row r="1740" spans="1:14" x14ac:dyDescent="0.35">
      <c r="A1740" s="2">
        <v>1739</v>
      </c>
      <c r="B1740" s="11">
        <v>-0.12884912828088921</v>
      </c>
      <c r="C1740" s="11">
        <v>-6.027037284503288E-2</v>
      </c>
      <c r="D1740" s="3">
        <f>B1740*Dashboard!$D$11*Dashboard!$D$10*SQRT(Dashboard!$D$12/365)</f>
        <v>-31990.889191963743</v>
      </c>
      <c r="E1740" s="3">
        <f>IF(Dashboard!$I$3,C1740*Dashboard!$E$11*Dashboard!$E$10*SQRT(Dashboard!$D$12/365),0)</f>
        <v>-29928.069284885678</v>
      </c>
      <c r="F1740" s="3">
        <f>D1740+IF(Dashboard!$I$3,E1740,0)</f>
        <v>-61918.958476849424</v>
      </c>
      <c r="G1740" s="3">
        <f>IF(Dashboard!$I$4, ('Lookups and Calculations'!$F$9) / (1 - 'Lookups and Calculations'!$F$10), 'Lookups and Calculations'!$F$9)</f>
        <v>1951878.888340465</v>
      </c>
      <c r="H1740" s="12">
        <f t="shared" si="54"/>
        <v>0</v>
      </c>
      <c r="I1740" s="12">
        <f t="shared" si="55"/>
        <v>0</v>
      </c>
      <c r="J1740" s="13">
        <f>(1 - Dashboard!$I$9) * H1740 * Dashboard!$I$8 * 'Lookups and Calculations'!$F$12</f>
        <v>0</v>
      </c>
      <c r="K1740" s="12">
        <f>(1 - Dashboard!$I$11) * I1740 * Dashboard!$I$10 * 'Lookups and Calculations'!$F$12</f>
        <v>0</v>
      </c>
      <c r="L1740" s="12">
        <f>(H1740 - I1740) * Dashboard!$I$13 * (Dashboard!$D$12 / 365) * 'Lookups and Calculations'!$F$12</f>
        <v>0</v>
      </c>
      <c r="M1740" s="3">
        <f>(G1740*2) * Dashboard!$I$13 * (Dashboard!$D$12 / 365) * 'Lookups and Calculations'!$F$12</f>
        <v>1602.0878730267946</v>
      </c>
      <c r="N1740" s="12">
        <f>H1740 * Dashboard!$I$14 * Dashboard!$I$15 * (Dashboard!$D$12 / 365) * 'Lookups and Calculations'!$F$12</f>
        <v>0</v>
      </c>
    </row>
    <row r="1741" spans="1:14" x14ac:dyDescent="0.35">
      <c r="A1741" s="2">
        <v>1740</v>
      </c>
      <c r="B1741" s="11">
        <v>-3.629691061681492E-2</v>
      </c>
      <c r="C1741" s="11">
        <v>0.3071152060502304</v>
      </c>
      <c r="D1741" s="3">
        <f>B1741*Dashboard!$D$11*Dashboard!$D$10*SQRT(Dashboard!$D$12/365)</f>
        <v>-9011.8610893649493</v>
      </c>
      <c r="E1741" s="3">
        <f>IF(Dashboard!$I$3,C1741*Dashboard!$E$11*Dashboard!$E$10*SQRT(Dashboard!$D$12/365),0)</f>
        <v>152502.21180390017</v>
      </c>
      <c r="F1741" s="3">
        <f>D1741+IF(Dashboard!$I$3,E1741,0)</f>
        <v>143490.35071453522</v>
      </c>
      <c r="G1741" s="3">
        <f>IF(Dashboard!$I$4, ('Lookups and Calculations'!$F$9) / (1 - 'Lookups and Calculations'!$F$10), 'Lookups and Calculations'!$F$9)</f>
        <v>1951878.888340465</v>
      </c>
      <c r="H1741" s="12">
        <f t="shared" si="54"/>
        <v>0</v>
      </c>
      <c r="I1741" s="12">
        <f t="shared" si="55"/>
        <v>0</v>
      </c>
      <c r="J1741" s="13">
        <f>(1 - Dashboard!$I$9) * H1741 * Dashboard!$I$8 * 'Lookups and Calculations'!$F$12</f>
        <v>0</v>
      </c>
      <c r="K1741" s="12">
        <f>(1 - Dashboard!$I$11) * I1741 * Dashboard!$I$10 * 'Lookups and Calculations'!$F$12</f>
        <v>0</v>
      </c>
      <c r="L1741" s="12">
        <f>(H1741 - I1741) * Dashboard!$I$13 * (Dashboard!$D$12 / 365) * 'Lookups and Calculations'!$F$12</f>
        <v>0</v>
      </c>
      <c r="M1741" s="3">
        <f>(G1741*2) * Dashboard!$I$13 * (Dashboard!$D$12 / 365) * 'Lookups and Calculations'!$F$12</f>
        <v>1602.0878730267946</v>
      </c>
      <c r="N1741" s="12">
        <f>H1741 * Dashboard!$I$14 * Dashboard!$I$15 * (Dashboard!$D$12 / 365) * 'Lookups and Calculations'!$F$12</f>
        <v>0</v>
      </c>
    </row>
    <row r="1742" spans="1:14" x14ac:dyDescent="0.35">
      <c r="A1742" s="2">
        <v>1741</v>
      </c>
      <c r="B1742" s="11">
        <v>-0.22355412599812513</v>
      </c>
      <c r="C1742" s="11">
        <v>-0.28563687222216488</v>
      </c>
      <c r="D1742" s="3">
        <f>B1742*Dashboard!$D$11*Dashboard!$D$10*SQRT(Dashboard!$D$12/365)</f>
        <v>-55504.413329221214</v>
      </c>
      <c r="E1742" s="3">
        <f>IF(Dashboard!$I$3,C1742*Dashboard!$E$11*Dashboard!$E$10*SQRT(Dashboard!$D$12/365),0)</f>
        <v>-141836.85447181549</v>
      </c>
      <c r="F1742" s="3">
        <f>D1742+IF(Dashboard!$I$3,E1742,0)</f>
        <v>-197341.26780103671</v>
      </c>
      <c r="G1742" s="3">
        <f>IF(Dashboard!$I$4, ('Lookups and Calculations'!$F$9) / (1 - 'Lookups and Calculations'!$F$10), 'Lookups and Calculations'!$F$9)</f>
        <v>1951878.888340465</v>
      </c>
      <c r="H1742" s="12">
        <f t="shared" si="54"/>
        <v>0</v>
      </c>
      <c r="I1742" s="12">
        <f t="shared" si="55"/>
        <v>0</v>
      </c>
      <c r="J1742" s="13">
        <f>(1 - Dashboard!$I$9) * H1742 * Dashboard!$I$8 * 'Lookups and Calculations'!$F$12</f>
        <v>0</v>
      </c>
      <c r="K1742" s="12">
        <f>(1 - Dashboard!$I$11) * I1742 * Dashboard!$I$10 * 'Lookups and Calculations'!$F$12</f>
        <v>0</v>
      </c>
      <c r="L1742" s="12">
        <f>(H1742 - I1742) * Dashboard!$I$13 * (Dashboard!$D$12 / 365) * 'Lookups and Calculations'!$F$12</f>
        <v>0</v>
      </c>
      <c r="M1742" s="3">
        <f>(G1742*2) * Dashboard!$I$13 * (Dashboard!$D$12 / 365) * 'Lookups and Calculations'!$F$12</f>
        <v>1602.0878730267946</v>
      </c>
      <c r="N1742" s="12">
        <f>H1742 * Dashboard!$I$14 * Dashboard!$I$15 * (Dashboard!$D$12 / 365) * 'Lookups and Calculations'!$F$12</f>
        <v>0</v>
      </c>
    </row>
    <row r="1743" spans="1:14" x14ac:dyDescent="0.35">
      <c r="A1743" s="2">
        <v>1742</v>
      </c>
      <c r="B1743" s="11">
        <v>0.25477713036088123</v>
      </c>
      <c r="C1743" s="11">
        <v>1.9768886478778473</v>
      </c>
      <c r="D1743" s="3">
        <f>B1743*Dashboard!$D$11*Dashboard!$D$10*SQRT(Dashboard!$D$12/365)</f>
        <v>63256.516010363528</v>
      </c>
      <c r="E1743" s="3">
        <f>IF(Dashboard!$I$3,C1743*Dashboard!$E$11*Dashboard!$E$10*SQRT(Dashboard!$D$12/365),0)</f>
        <v>981650.81165692781</v>
      </c>
      <c r="F1743" s="3">
        <f>D1743+IF(Dashboard!$I$3,E1743,0)</f>
        <v>1044907.3276672913</v>
      </c>
      <c r="G1743" s="3">
        <f>IF(Dashboard!$I$4, ('Lookups and Calculations'!$F$9) / (1 - 'Lookups and Calculations'!$F$10), 'Lookups and Calculations'!$F$9)</f>
        <v>1951878.888340465</v>
      </c>
      <c r="H1743" s="12">
        <f t="shared" si="54"/>
        <v>0</v>
      </c>
      <c r="I1743" s="12">
        <f t="shared" si="55"/>
        <v>0</v>
      </c>
      <c r="J1743" s="13">
        <f>(1 - Dashboard!$I$9) * H1743 * Dashboard!$I$8 * 'Lookups and Calculations'!$F$12</f>
        <v>0</v>
      </c>
      <c r="K1743" s="12">
        <f>(1 - Dashboard!$I$11) * I1743 * Dashboard!$I$10 * 'Lookups and Calculations'!$F$12</f>
        <v>0</v>
      </c>
      <c r="L1743" s="12">
        <f>(H1743 - I1743) * Dashboard!$I$13 * (Dashboard!$D$12 / 365) * 'Lookups and Calculations'!$F$12</f>
        <v>0</v>
      </c>
      <c r="M1743" s="3">
        <f>(G1743*2) * Dashboard!$I$13 * (Dashboard!$D$12 / 365) * 'Lookups and Calculations'!$F$12</f>
        <v>1602.0878730267946</v>
      </c>
      <c r="N1743" s="12">
        <f>H1743 * Dashboard!$I$14 * Dashboard!$I$15 * (Dashboard!$D$12 / 365) * 'Lookups and Calculations'!$F$12</f>
        <v>0</v>
      </c>
    </row>
    <row r="1744" spans="1:14" x14ac:dyDescent="0.35">
      <c r="A1744" s="2">
        <v>1743</v>
      </c>
      <c r="B1744" s="11">
        <v>-1.4585149743785669E-2</v>
      </c>
      <c r="C1744" s="11">
        <v>1.5861281713991797</v>
      </c>
      <c r="D1744" s="3">
        <f>B1744*Dashboard!$D$11*Dashboard!$D$10*SQRT(Dashboard!$D$12/365)</f>
        <v>-3621.2267442313009</v>
      </c>
      <c r="E1744" s="3">
        <f>IF(Dashboard!$I$3,C1744*Dashboard!$E$11*Dashboard!$E$10*SQRT(Dashboard!$D$12/365),0)</f>
        <v>787613.4088368403</v>
      </c>
      <c r="F1744" s="3">
        <f>D1744+IF(Dashboard!$I$3,E1744,0)</f>
        <v>783992.182092609</v>
      </c>
      <c r="G1744" s="3">
        <f>IF(Dashboard!$I$4, ('Lookups and Calculations'!$F$9) / (1 - 'Lookups and Calculations'!$F$10), 'Lookups and Calculations'!$F$9)</f>
        <v>1951878.888340465</v>
      </c>
      <c r="H1744" s="12">
        <f t="shared" si="54"/>
        <v>0</v>
      </c>
      <c r="I1744" s="12">
        <f t="shared" si="55"/>
        <v>0</v>
      </c>
      <c r="J1744" s="13">
        <f>(1 - Dashboard!$I$9) * H1744 * Dashboard!$I$8 * 'Lookups and Calculations'!$F$12</f>
        <v>0</v>
      </c>
      <c r="K1744" s="12">
        <f>(1 - Dashboard!$I$11) * I1744 * Dashboard!$I$10 * 'Lookups and Calculations'!$F$12</f>
        <v>0</v>
      </c>
      <c r="L1744" s="12">
        <f>(H1744 - I1744) * Dashboard!$I$13 * (Dashboard!$D$12 / 365) * 'Lookups and Calculations'!$F$12</f>
        <v>0</v>
      </c>
      <c r="M1744" s="3">
        <f>(G1744*2) * Dashboard!$I$13 * (Dashboard!$D$12 / 365) * 'Lookups and Calculations'!$F$12</f>
        <v>1602.0878730267946</v>
      </c>
      <c r="N1744" s="12">
        <f>H1744 * Dashboard!$I$14 * Dashboard!$I$15 * (Dashboard!$D$12 / 365) * 'Lookups and Calculations'!$F$12</f>
        <v>0</v>
      </c>
    </row>
    <row r="1745" spans="1:14" x14ac:dyDescent="0.35">
      <c r="A1745" s="2">
        <v>1744</v>
      </c>
      <c r="B1745" s="11">
        <v>0.74045127268531763</v>
      </c>
      <c r="C1745" s="11">
        <v>-0.83533321521172899</v>
      </c>
      <c r="D1745" s="3">
        <f>B1745*Dashboard!$D$11*Dashboard!$D$10*SQRT(Dashboard!$D$12/365)</f>
        <v>183840.55004924597</v>
      </c>
      <c r="E1745" s="3">
        <f>IF(Dashboard!$I$3,C1745*Dashboard!$E$11*Dashboard!$E$10*SQRT(Dashboard!$D$12/365),0)</f>
        <v>-414796.01271262567</v>
      </c>
      <c r="F1745" s="3">
        <f>D1745+IF(Dashboard!$I$3,E1745,0)</f>
        <v>-230955.4626633797</v>
      </c>
      <c r="G1745" s="3">
        <f>IF(Dashboard!$I$4, ('Lookups and Calculations'!$F$9) / (1 - 'Lookups and Calculations'!$F$10), 'Lookups and Calculations'!$F$9)</f>
        <v>1951878.888340465</v>
      </c>
      <c r="H1745" s="12">
        <f t="shared" si="54"/>
        <v>0</v>
      </c>
      <c r="I1745" s="12">
        <f t="shared" si="55"/>
        <v>0</v>
      </c>
      <c r="J1745" s="13">
        <f>(1 - Dashboard!$I$9) * H1745 * Dashboard!$I$8 * 'Lookups and Calculations'!$F$12</f>
        <v>0</v>
      </c>
      <c r="K1745" s="12">
        <f>(1 - Dashboard!$I$11) * I1745 * Dashboard!$I$10 * 'Lookups and Calculations'!$F$12</f>
        <v>0</v>
      </c>
      <c r="L1745" s="12">
        <f>(H1745 - I1745) * Dashboard!$I$13 * (Dashboard!$D$12 / 365) * 'Lookups and Calculations'!$F$12</f>
        <v>0</v>
      </c>
      <c r="M1745" s="3">
        <f>(G1745*2) * Dashboard!$I$13 * (Dashboard!$D$12 / 365) * 'Lookups and Calculations'!$F$12</f>
        <v>1602.0878730267946</v>
      </c>
      <c r="N1745" s="12">
        <f>H1745 * Dashboard!$I$14 * Dashboard!$I$15 * (Dashboard!$D$12 / 365) * 'Lookups and Calculations'!$F$12</f>
        <v>0</v>
      </c>
    </row>
    <row r="1746" spans="1:14" x14ac:dyDescent="0.35">
      <c r="A1746" s="2">
        <v>1745</v>
      </c>
      <c r="B1746" s="11">
        <v>1.0804000145100925</v>
      </c>
      <c r="C1746" s="11">
        <v>1.831634637360291</v>
      </c>
      <c r="D1746" s="3">
        <f>B1746*Dashboard!$D$11*Dashboard!$D$10*SQRT(Dashboard!$D$12/365)</f>
        <v>268243.62421639089</v>
      </c>
      <c r="E1746" s="3">
        <f>IF(Dashboard!$I$3,C1746*Dashboard!$E$11*Dashboard!$E$10*SQRT(Dashboard!$D$12/365),0)</f>
        <v>909522.96698846377</v>
      </c>
      <c r="F1746" s="3">
        <f>D1746+IF(Dashboard!$I$3,E1746,0)</f>
        <v>1177766.5912048547</v>
      </c>
      <c r="G1746" s="3">
        <f>IF(Dashboard!$I$4, ('Lookups and Calculations'!$F$9) / (1 - 'Lookups and Calculations'!$F$10), 'Lookups and Calculations'!$F$9)</f>
        <v>1951878.888340465</v>
      </c>
      <c r="H1746" s="12">
        <f t="shared" si="54"/>
        <v>0</v>
      </c>
      <c r="I1746" s="12">
        <f t="shared" si="55"/>
        <v>0</v>
      </c>
      <c r="J1746" s="13">
        <f>(1 - Dashboard!$I$9) * H1746 * Dashboard!$I$8 * 'Lookups and Calculations'!$F$12</f>
        <v>0</v>
      </c>
      <c r="K1746" s="12">
        <f>(1 - Dashboard!$I$11) * I1746 * Dashboard!$I$10 * 'Lookups and Calculations'!$F$12</f>
        <v>0</v>
      </c>
      <c r="L1746" s="12">
        <f>(H1746 - I1746) * Dashboard!$I$13 * (Dashboard!$D$12 / 365) * 'Lookups and Calculations'!$F$12</f>
        <v>0</v>
      </c>
      <c r="M1746" s="3">
        <f>(G1746*2) * Dashboard!$I$13 * (Dashboard!$D$12 / 365) * 'Lookups and Calculations'!$F$12</f>
        <v>1602.0878730267946</v>
      </c>
      <c r="N1746" s="12">
        <f>H1746 * Dashboard!$I$14 * Dashboard!$I$15 * (Dashboard!$D$12 / 365) * 'Lookups and Calculations'!$F$12</f>
        <v>0</v>
      </c>
    </row>
    <row r="1747" spans="1:14" x14ac:dyDescent="0.35">
      <c r="A1747" s="2">
        <v>1746</v>
      </c>
      <c r="B1747" s="11">
        <v>0.22972266653973894</v>
      </c>
      <c r="C1747" s="11">
        <v>-0.45671317982438508</v>
      </c>
      <c r="D1747" s="3">
        <f>B1747*Dashboard!$D$11*Dashboard!$D$10*SQRT(Dashboard!$D$12/365)</f>
        <v>57035.949472117827</v>
      </c>
      <c r="E1747" s="3">
        <f>IF(Dashboard!$I$3,C1747*Dashboard!$E$11*Dashboard!$E$10*SQRT(Dashboard!$D$12/365),0)</f>
        <v>-226787.11021498399</v>
      </c>
      <c r="F1747" s="3">
        <f>D1747+IF(Dashboard!$I$3,E1747,0)</f>
        <v>-169751.16074286617</v>
      </c>
      <c r="G1747" s="3">
        <f>IF(Dashboard!$I$4, ('Lookups and Calculations'!$F$9) / (1 - 'Lookups and Calculations'!$F$10), 'Lookups and Calculations'!$F$9)</f>
        <v>1951878.888340465</v>
      </c>
      <c r="H1747" s="12">
        <f t="shared" si="54"/>
        <v>0</v>
      </c>
      <c r="I1747" s="12">
        <f t="shared" si="55"/>
        <v>0</v>
      </c>
      <c r="J1747" s="13">
        <f>(1 - Dashboard!$I$9) * H1747 * Dashboard!$I$8 * 'Lookups and Calculations'!$F$12</f>
        <v>0</v>
      </c>
      <c r="K1747" s="12">
        <f>(1 - Dashboard!$I$11) * I1747 * Dashboard!$I$10 * 'Lookups and Calculations'!$F$12</f>
        <v>0</v>
      </c>
      <c r="L1747" s="12">
        <f>(H1747 - I1747) * Dashboard!$I$13 * (Dashboard!$D$12 / 365) * 'Lookups and Calculations'!$F$12</f>
        <v>0</v>
      </c>
      <c r="M1747" s="3">
        <f>(G1747*2) * Dashboard!$I$13 * (Dashboard!$D$12 / 365) * 'Lookups and Calculations'!$F$12</f>
        <v>1602.0878730267946</v>
      </c>
      <c r="N1747" s="12">
        <f>H1747 * Dashboard!$I$14 * Dashboard!$I$15 * (Dashboard!$D$12 / 365) * 'Lookups and Calculations'!$F$12</f>
        <v>0</v>
      </c>
    </row>
    <row r="1748" spans="1:14" x14ac:dyDescent="0.35">
      <c r="A1748" s="2">
        <v>1747</v>
      </c>
      <c r="B1748" s="11">
        <v>2.4972209267243608</v>
      </c>
      <c r="C1748" s="11">
        <v>-0.48286964083987804</v>
      </c>
      <c r="D1748" s="3">
        <f>B1748*Dashboard!$D$11*Dashboard!$D$10*SQRT(Dashboard!$D$12/365)</f>
        <v>620014.42322944303</v>
      </c>
      <c r="E1748" s="3">
        <f>IF(Dashboard!$I$3,C1748*Dashboard!$E$11*Dashboard!$E$10*SQRT(Dashboard!$D$12/365),0)</f>
        <v>-239775.45491183613</v>
      </c>
      <c r="F1748" s="3">
        <f>D1748+IF(Dashboard!$I$3,E1748,0)</f>
        <v>380238.96831760689</v>
      </c>
      <c r="G1748" s="3">
        <f>IF(Dashboard!$I$4, ('Lookups and Calculations'!$F$9) / (1 - 'Lookups and Calculations'!$F$10), 'Lookups and Calculations'!$F$9)</f>
        <v>1951878.888340465</v>
      </c>
      <c r="H1748" s="12">
        <f t="shared" si="54"/>
        <v>0</v>
      </c>
      <c r="I1748" s="12">
        <f t="shared" si="55"/>
        <v>0</v>
      </c>
      <c r="J1748" s="13">
        <f>(1 - Dashboard!$I$9) * H1748 * Dashboard!$I$8 * 'Lookups and Calculations'!$F$12</f>
        <v>0</v>
      </c>
      <c r="K1748" s="12">
        <f>(1 - Dashboard!$I$11) * I1748 * Dashboard!$I$10 * 'Lookups and Calculations'!$F$12</f>
        <v>0</v>
      </c>
      <c r="L1748" s="12">
        <f>(H1748 - I1748) * Dashboard!$I$13 * (Dashboard!$D$12 / 365) * 'Lookups and Calculations'!$F$12</f>
        <v>0</v>
      </c>
      <c r="M1748" s="3">
        <f>(G1748*2) * Dashboard!$I$13 * (Dashboard!$D$12 / 365) * 'Lookups and Calculations'!$F$12</f>
        <v>1602.0878730267946</v>
      </c>
      <c r="N1748" s="12">
        <f>H1748 * Dashboard!$I$14 * Dashboard!$I$15 * (Dashboard!$D$12 / 365) * 'Lookups and Calculations'!$F$12</f>
        <v>0</v>
      </c>
    </row>
    <row r="1749" spans="1:14" x14ac:dyDescent="0.35">
      <c r="A1749" s="2">
        <v>1748</v>
      </c>
      <c r="B1749" s="11">
        <v>0.12250982547117108</v>
      </c>
      <c r="C1749" s="11">
        <v>0.50616271926953971</v>
      </c>
      <c r="D1749" s="3">
        <f>B1749*Dashboard!$D$11*Dashboard!$D$10*SQRT(Dashboard!$D$12/365)</f>
        <v>30416.95589147686</v>
      </c>
      <c r="E1749" s="3">
        <f>IF(Dashboard!$I$3,C1749*Dashboard!$E$11*Dashboard!$E$10*SQRT(Dashboard!$D$12/365),0)</f>
        <v>251341.94823507502</v>
      </c>
      <c r="F1749" s="3">
        <f>D1749+IF(Dashboard!$I$3,E1749,0)</f>
        <v>281758.90412655188</v>
      </c>
      <c r="G1749" s="3">
        <f>IF(Dashboard!$I$4, ('Lookups and Calculations'!$F$9) / (1 - 'Lookups and Calculations'!$F$10), 'Lookups and Calculations'!$F$9)</f>
        <v>1951878.888340465</v>
      </c>
      <c r="H1749" s="12">
        <f t="shared" si="54"/>
        <v>0</v>
      </c>
      <c r="I1749" s="12">
        <f t="shared" si="55"/>
        <v>0</v>
      </c>
      <c r="J1749" s="13">
        <f>(1 - Dashboard!$I$9) * H1749 * Dashboard!$I$8 * 'Lookups and Calculations'!$F$12</f>
        <v>0</v>
      </c>
      <c r="K1749" s="12">
        <f>(1 - Dashboard!$I$11) * I1749 * Dashboard!$I$10 * 'Lookups and Calculations'!$F$12</f>
        <v>0</v>
      </c>
      <c r="L1749" s="12">
        <f>(H1749 - I1749) * Dashboard!$I$13 * (Dashboard!$D$12 / 365) * 'Lookups and Calculations'!$F$12</f>
        <v>0</v>
      </c>
      <c r="M1749" s="3">
        <f>(G1749*2) * Dashboard!$I$13 * (Dashboard!$D$12 / 365) * 'Lookups and Calculations'!$F$12</f>
        <v>1602.0878730267946</v>
      </c>
      <c r="N1749" s="12">
        <f>H1749 * Dashboard!$I$14 * Dashboard!$I$15 * (Dashboard!$D$12 / 365) * 'Lookups and Calculations'!$F$12</f>
        <v>0</v>
      </c>
    </row>
    <row r="1750" spans="1:14" x14ac:dyDescent="0.35">
      <c r="A1750" s="2">
        <v>1749</v>
      </c>
      <c r="B1750" s="11">
        <v>-0.24185488664406798</v>
      </c>
      <c r="C1750" s="11">
        <v>0.74927221417481693</v>
      </c>
      <c r="D1750" s="3">
        <f>B1750*Dashboard!$D$11*Dashboard!$D$10*SQRT(Dashboard!$D$12/365)</f>
        <v>-60048.158512166658</v>
      </c>
      <c r="E1750" s="3">
        <f>IF(Dashboard!$I$3,C1750*Dashboard!$E$11*Dashboard!$E$10*SQRT(Dashboard!$D$12/365),0)</f>
        <v>372061.2579703278</v>
      </c>
      <c r="F1750" s="3">
        <f>D1750+IF(Dashboard!$I$3,E1750,0)</f>
        <v>312013.09945816116</v>
      </c>
      <c r="G1750" s="3">
        <f>IF(Dashboard!$I$4, ('Lookups and Calculations'!$F$9) / (1 - 'Lookups and Calculations'!$F$10), 'Lookups and Calculations'!$F$9)</f>
        <v>1951878.888340465</v>
      </c>
      <c r="H1750" s="12">
        <f t="shared" si="54"/>
        <v>0</v>
      </c>
      <c r="I1750" s="12">
        <f t="shared" si="55"/>
        <v>0</v>
      </c>
      <c r="J1750" s="13">
        <f>(1 - Dashboard!$I$9) * H1750 * Dashboard!$I$8 * 'Lookups and Calculations'!$F$12</f>
        <v>0</v>
      </c>
      <c r="K1750" s="12">
        <f>(1 - Dashboard!$I$11) * I1750 * Dashboard!$I$10 * 'Lookups and Calculations'!$F$12</f>
        <v>0</v>
      </c>
      <c r="L1750" s="12">
        <f>(H1750 - I1750) * Dashboard!$I$13 * (Dashboard!$D$12 / 365) * 'Lookups and Calculations'!$F$12</f>
        <v>0</v>
      </c>
      <c r="M1750" s="3">
        <f>(G1750*2) * Dashboard!$I$13 * (Dashboard!$D$12 / 365) * 'Lookups and Calculations'!$F$12</f>
        <v>1602.0878730267946</v>
      </c>
      <c r="N1750" s="12">
        <f>H1750 * Dashboard!$I$14 * Dashboard!$I$15 * (Dashboard!$D$12 / 365) * 'Lookups and Calculations'!$F$12</f>
        <v>0</v>
      </c>
    </row>
    <row r="1751" spans="1:14" x14ac:dyDescent="0.35">
      <c r="A1751" s="2">
        <v>1750</v>
      </c>
      <c r="B1751" s="11">
        <v>-0.38247897892491306</v>
      </c>
      <c r="C1751" s="11">
        <v>-2.7713561826378297</v>
      </c>
      <c r="D1751" s="3">
        <f>B1751*Dashboard!$D$11*Dashboard!$D$10*SQRT(Dashboard!$D$12/365)</f>
        <v>-94962.556567463704</v>
      </c>
      <c r="E1751" s="3">
        <f>IF(Dashboard!$I$3,C1751*Dashboard!$E$11*Dashboard!$E$10*SQRT(Dashboard!$D$12/365),0)</f>
        <v>-1376154.4176993885</v>
      </c>
      <c r="F1751" s="3">
        <f>D1751+IF(Dashboard!$I$3,E1751,0)</f>
        <v>-1471116.9742668523</v>
      </c>
      <c r="G1751" s="3">
        <f>IF(Dashboard!$I$4, ('Lookups and Calculations'!$F$9) / (1 - 'Lookups and Calculations'!$F$10), 'Lookups and Calculations'!$F$9)</f>
        <v>1951878.888340465</v>
      </c>
      <c r="H1751" s="12">
        <f t="shared" si="54"/>
        <v>0</v>
      </c>
      <c r="I1751" s="12">
        <f t="shared" si="55"/>
        <v>0</v>
      </c>
      <c r="J1751" s="13">
        <f>(1 - Dashboard!$I$9) * H1751 * Dashboard!$I$8 * 'Lookups and Calculations'!$F$12</f>
        <v>0</v>
      </c>
      <c r="K1751" s="12">
        <f>(1 - Dashboard!$I$11) * I1751 * Dashboard!$I$10 * 'Lookups and Calculations'!$F$12</f>
        <v>0</v>
      </c>
      <c r="L1751" s="12">
        <f>(H1751 - I1751) * Dashboard!$I$13 * (Dashboard!$D$12 / 365) * 'Lookups and Calculations'!$F$12</f>
        <v>0</v>
      </c>
      <c r="M1751" s="3">
        <f>(G1751*2) * Dashboard!$I$13 * (Dashboard!$D$12 / 365) * 'Lookups and Calculations'!$F$12</f>
        <v>1602.0878730267946</v>
      </c>
      <c r="N1751" s="12">
        <f>H1751 * Dashboard!$I$14 * Dashboard!$I$15 * (Dashboard!$D$12 / 365) * 'Lookups and Calculations'!$F$12</f>
        <v>0</v>
      </c>
    </row>
    <row r="1752" spans="1:14" x14ac:dyDescent="0.35">
      <c r="A1752" s="2">
        <v>1751</v>
      </c>
      <c r="B1752" s="11">
        <v>0.19873712596784199</v>
      </c>
      <c r="C1752" s="11">
        <v>-0.86043378202044152</v>
      </c>
      <c r="D1752" s="3">
        <f>B1752*Dashboard!$D$11*Dashboard!$D$10*SQRT(Dashboard!$D$12/365)</f>
        <v>49342.804720468979</v>
      </c>
      <c r="E1752" s="3">
        <f>IF(Dashboard!$I$3,C1752*Dashboard!$E$11*Dashboard!$E$10*SQRT(Dashboard!$D$12/365),0)</f>
        <v>-427260.03885151423</v>
      </c>
      <c r="F1752" s="3">
        <f>D1752+IF(Dashboard!$I$3,E1752,0)</f>
        <v>-377917.23413104523</v>
      </c>
      <c r="G1752" s="3">
        <f>IF(Dashboard!$I$4, ('Lookups and Calculations'!$F$9) / (1 - 'Lookups and Calculations'!$F$10), 'Lookups and Calculations'!$F$9)</f>
        <v>1951878.888340465</v>
      </c>
      <c r="H1752" s="12">
        <f t="shared" si="54"/>
        <v>0</v>
      </c>
      <c r="I1752" s="12">
        <f t="shared" si="55"/>
        <v>0</v>
      </c>
      <c r="J1752" s="13">
        <f>(1 - Dashboard!$I$9) * H1752 * Dashboard!$I$8 * 'Lookups and Calculations'!$F$12</f>
        <v>0</v>
      </c>
      <c r="K1752" s="12">
        <f>(1 - Dashboard!$I$11) * I1752 * Dashboard!$I$10 * 'Lookups and Calculations'!$F$12</f>
        <v>0</v>
      </c>
      <c r="L1752" s="12">
        <f>(H1752 - I1752) * Dashboard!$I$13 * (Dashboard!$D$12 / 365) * 'Lookups and Calculations'!$F$12</f>
        <v>0</v>
      </c>
      <c r="M1752" s="3">
        <f>(G1752*2) * Dashboard!$I$13 * (Dashboard!$D$12 / 365) * 'Lookups and Calculations'!$F$12</f>
        <v>1602.0878730267946</v>
      </c>
      <c r="N1752" s="12">
        <f>H1752 * Dashboard!$I$14 * Dashboard!$I$15 * (Dashboard!$D$12 / 365) * 'Lookups and Calculations'!$F$12</f>
        <v>0</v>
      </c>
    </row>
    <row r="1753" spans="1:14" x14ac:dyDescent="0.35">
      <c r="A1753" s="2">
        <v>1752</v>
      </c>
      <c r="B1753" s="11">
        <v>6.1366194071941389E-3</v>
      </c>
      <c r="C1753" s="11">
        <v>0.12522331985210927</v>
      </c>
      <c r="D1753" s="3">
        <f>B1753*Dashboard!$D$11*Dashboard!$D$10*SQRT(Dashboard!$D$12/365)</f>
        <v>1523.6107072516322</v>
      </c>
      <c r="E1753" s="3">
        <f>IF(Dashboard!$I$3,C1753*Dashboard!$E$11*Dashboard!$E$10*SQRT(Dashboard!$D$12/365),0)</f>
        <v>62181.334139966064</v>
      </c>
      <c r="F1753" s="3">
        <f>D1753+IF(Dashboard!$I$3,E1753,0)</f>
        <v>63704.944847217695</v>
      </c>
      <c r="G1753" s="3">
        <f>IF(Dashboard!$I$4, ('Lookups and Calculations'!$F$9) / (1 - 'Lookups and Calculations'!$F$10), 'Lookups and Calculations'!$F$9)</f>
        <v>1951878.888340465</v>
      </c>
      <c r="H1753" s="12">
        <f t="shared" si="54"/>
        <v>0</v>
      </c>
      <c r="I1753" s="12">
        <f t="shared" si="55"/>
        <v>0</v>
      </c>
      <c r="J1753" s="13">
        <f>(1 - Dashboard!$I$9) * H1753 * Dashboard!$I$8 * 'Lookups and Calculations'!$F$12</f>
        <v>0</v>
      </c>
      <c r="K1753" s="12">
        <f>(1 - Dashboard!$I$11) * I1753 * Dashboard!$I$10 * 'Lookups and Calculations'!$F$12</f>
        <v>0</v>
      </c>
      <c r="L1753" s="12">
        <f>(H1753 - I1753) * Dashboard!$I$13 * (Dashboard!$D$12 / 365) * 'Lookups and Calculations'!$F$12</f>
        <v>0</v>
      </c>
      <c r="M1753" s="3">
        <f>(G1753*2) * Dashboard!$I$13 * (Dashboard!$D$12 / 365) * 'Lookups and Calculations'!$F$12</f>
        <v>1602.0878730267946</v>
      </c>
      <c r="N1753" s="12">
        <f>H1753 * Dashboard!$I$14 * Dashboard!$I$15 * (Dashboard!$D$12 / 365) * 'Lookups and Calculations'!$F$12</f>
        <v>0</v>
      </c>
    </row>
    <row r="1754" spans="1:14" x14ac:dyDescent="0.35">
      <c r="A1754" s="2">
        <v>1753</v>
      </c>
      <c r="B1754" s="11">
        <v>-0.90023601070210602</v>
      </c>
      <c r="C1754" s="11">
        <v>1.226883145589011</v>
      </c>
      <c r="D1754" s="3">
        <f>B1754*Dashboard!$D$11*Dashboard!$D$10*SQRT(Dashboard!$D$12/365)</f>
        <v>-223512.18707669017</v>
      </c>
      <c r="E1754" s="3">
        <f>IF(Dashboard!$I$3,C1754*Dashboard!$E$11*Dashboard!$E$10*SQRT(Dashboard!$D$12/365),0)</f>
        <v>609225.42954987718</v>
      </c>
      <c r="F1754" s="3">
        <f>D1754+IF(Dashboard!$I$3,E1754,0)</f>
        <v>385713.24247318704</v>
      </c>
      <c r="G1754" s="3">
        <f>IF(Dashboard!$I$4, ('Lookups and Calculations'!$F$9) / (1 - 'Lookups and Calculations'!$F$10), 'Lookups and Calculations'!$F$9)</f>
        <v>1951878.888340465</v>
      </c>
      <c r="H1754" s="12">
        <f t="shared" si="54"/>
        <v>0</v>
      </c>
      <c r="I1754" s="12">
        <f t="shared" si="55"/>
        <v>0</v>
      </c>
      <c r="J1754" s="13">
        <f>(1 - Dashboard!$I$9) * H1754 * Dashboard!$I$8 * 'Lookups and Calculations'!$F$12</f>
        <v>0</v>
      </c>
      <c r="K1754" s="12">
        <f>(1 - Dashboard!$I$11) * I1754 * Dashboard!$I$10 * 'Lookups and Calculations'!$F$12</f>
        <v>0</v>
      </c>
      <c r="L1754" s="12">
        <f>(H1754 - I1754) * Dashboard!$I$13 * (Dashboard!$D$12 / 365) * 'Lookups and Calculations'!$F$12</f>
        <v>0</v>
      </c>
      <c r="M1754" s="3">
        <f>(G1754*2) * Dashboard!$I$13 * (Dashboard!$D$12 / 365) * 'Lookups and Calculations'!$F$12</f>
        <v>1602.0878730267946</v>
      </c>
      <c r="N1754" s="12">
        <f>H1754 * Dashboard!$I$14 * Dashboard!$I$15 * (Dashboard!$D$12 / 365) * 'Lookups and Calculations'!$F$12</f>
        <v>0</v>
      </c>
    </row>
    <row r="1755" spans="1:14" x14ac:dyDescent="0.35">
      <c r="A1755" s="2">
        <v>1754</v>
      </c>
      <c r="B1755" s="11">
        <v>-1.1094693283880677</v>
      </c>
      <c r="C1755" s="11">
        <v>0.6909653649648666</v>
      </c>
      <c r="D1755" s="3">
        <f>B1755*Dashboard!$D$11*Dashboard!$D$10*SQRT(Dashboard!$D$12/365)</f>
        <v>-275461.00481930369</v>
      </c>
      <c r="E1755" s="3">
        <f>IF(Dashboard!$I$3,C1755*Dashboard!$E$11*Dashboard!$E$10*SQRT(Dashboard!$D$12/365),0)</f>
        <v>343108.20291912468</v>
      </c>
      <c r="F1755" s="3">
        <f>D1755+IF(Dashboard!$I$3,E1755,0)</f>
        <v>67647.198099820991</v>
      </c>
      <c r="G1755" s="3">
        <f>IF(Dashboard!$I$4, ('Lookups and Calculations'!$F$9) / (1 - 'Lookups and Calculations'!$F$10), 'Lookups and Calculations'!$F$9)</f>
        <v>1951878.888340465</v>
      </c>
      <c r="H1755" s="12">
        <f t="shared" si="54"/>
        <v>0</v>
      </c>
      <c r="I1755" s="12">
        <f t="shared" si="55"/>
        <v>0</v>
      </c>
      <c r="J1755" s="13">
        <f>(1 - Dashboard!$I$9) * H1755 * Dashboard!$I$8 * 'Lookups and Calculations'!$F$12</f>
        <v>0</v>
      </c>
      <c r="K1755" s="12">
        <f>(1 - Dashboard!$I$11) * I1755 * Dashboard!$I$10 * 'Lookups and Calculations'!$F$12</f>
        <v>0</v>
      </c>
      <c r="L1755" s="12">
        <f>(H1755 - I1755) * Dashboard!$I$13 * (Dashboard!$D$12 / 365) * 'Lookups and Calculations'!$F$12</f>
        <v>0</v>
      </c>
      <c r="M1755" s="3">
        <f>(G1755*2) * Dashboard!$I$13 * (Dashboard!$D$12 / 365) * 'Lookups and Calculations'!$F$12</f>
        <v>1602.0878730267946</v>
      </c>
      <c r="N1755" s="12">
        <f>H1755 * Dashboard!$I$14 * Dashboard!$I$15 * (Dashboard!$D$12 / 365) * 'Lookups and Calculations'!$F$12</f>
        <v>0</v>
      </c>
    </row>
    <row r="1756" spans="1:14" x14ac:dyDescent="0.35">
      <c r="A1756" s="2">
        <v>1755</v>
      </c>
      <c r="B1756" s="11">
        <v>5.3234083166025181E-2</v>
      </c>
      <c r="C1756" s="11">
        <v>-0.61805537138181776</v>
      </c>
      <c r="D1756" s="3">
        <f>B1756*Dashboard!$D$11*Dashboard!$D$10*SQRT(Dashboard!$D$12/365)</f>
        <v>13217.052210765189</v>
      </c>
      <c r="E1756" s="3">
        <f>IF(Dashboard!$I$3,C1756*Dashboard!$E$11*Dashboard!$E$10*SQRT(Dashboard!$D$12/365),0)</f>
        <v>-306903.75890274951</v>
      </c>
      <c r="F1756" s="3">
        <f>D1756+IF(Dashboard!$I$3,E1756,0)</f>
        <v>-293686.70669198432</v>
      </c>
      <c r="G1756" s="3">
        <f>IF(Dashboard!$I$4, ('Lookups and Calculations'!$F$9) / (1 - 'Lookups and Calculations'!$F$10), 'Lookups and Calculations'!$F$9)</f>
        <v>1951878.888340465</v>
      </c>
      <c r="H1756" s="12">
        <f t="shared" si="54"/>
        <v>0</v>
      </c>
      <c r="I1756" s="12">
        <f t="shared" si="55"/>
        <v>0</v>
      </c>
      <c r="J1756" s="13">
        <f>(1 - Dashboard!$I$9) * H1756 * Dashboard!$I$8 * 'Lookups and Calculations'!$F$12</f>
        <v>0</v>
      </c>
      <c r="K1756" s="12">
        <f>(1 - Dashboard!$I$11) * I1756 * Dashboard!$I$10 * 'Lookups and Calculations'!$F$12</f>
        <v>0</v>
      </c>
      <c r="L1756" s="12">
        <f>(H1756 - I1756) * Dashboard!$I$13 * (Dashboard!$D$12 / 365) * 'Lookups and Calculations'!$F$12</f>
        <v>0</v>
      </c>
      <c r="M1756" s="3">
        <f>(G1756*2) * Dashboard!$I$13 * (Dashboard!$D$12 / 365) * 'Lookups and Calculations'!$F$12</f>
        <v>1602.0878730267946</v>
      </c>
      <c r="N1756" s="12">
        <f>H1756 * Dashboard!$I$14 * Dashboard!$I$15 * (Dashboard!$D$12 / 365) * 'Lookups and Calculations'!$F$12</f>
        <v>0</v>
      </c>
    </row>
    <row r="1757" spans="1:14" x14ac:dyDescent="0.35">
      <c r="A1757" s="2">
        <v>1756</v>
      </c>
      <c r="B1757" s="11">
        <v>-1.409605373333509</v>
      </c>
      <c r="C1757" s="11">
        <v>1.4545051288480197</v>
      </c>
      <c r="D1757" s="3">
        <f>B1757*Dashboard!$D$11*Dashboard!$D$10*SQRT(Dashboard!$D$12/365)</f>
        <v>-349979.31227290543</v>
      </c>
      <c r="E1757" s="3">
        <f>IF(Dashboard!$I$3,C1757*Dashboard!$E$11*Dashboard!$E$10*SQRT(Dashboard!$D$12/365),0)</f>
        <v>722254.2057821803</v>
      </c>
      <c r="F1757" s="3">
        <f>D1757+IF(Dashboard!$I$3,E1757,0)</f>
        <v>372274.89350927487</v>
      </c>
      <c r="G1757" s="3">
        <f>IF(Dashboard!$I$4, ('Lookups and Calculations'!$F$9) / (1 - 'Lookups and Calculations'!$F$10), 'Lookups and Calculations'!$F$9)</f>
        <v>1951878.888340465</v>
      </c>
      <c r="H1757" s="12">
        <f t="shared" si="54"/>
        <v>0</v>
      </c>
      <c r="I1757" s="12">
        <f t="shared" si="55"/>
        <v>0</v>
      </c>
      <c r="J1757" s="13">
        <f>(1 - Dashboard!$I$9) * H1757 * Dashboard!$I$8 * 'Lookups and Calculations'!$F$12</f>
        <v>0</v>
      </c>
      <c r="K1757" s="12">
        <f>(1 - Dashboard!$I$11) * I1757 * Dashboard!$I$10 * 'Lookups and Calculations'!$F$12</f>
        <v>0</v>
      </c>
      <c r="L1757" s="12">
        <f>(H1757 - I1757) * Dashboard!$I$13 * (Dashboard!$D$12 / 365) * 'Lookups and Calculations'!$F$12</f>
        <v>0</v>
      </c>
      <c r="M1757" s="3">
        <f>(G1757*2) * Dashboard!$I$13 * (Dashboard!$D$12 / 365) * 'Lookups and Calculations'!$F$12</f>
        <v>1602.0878730267946</v>
      </c>
      <c r="N1757" s="12">
        <f>H1757 * Dashboard!$I$14 * Dashboard!$I$15 * (Dashboard!$D$12 / 365) * 'Lookups and Calculations'!$F$12</f>
        <v>0</v>
      </c>
    </row>
    <row r="1758" spans="1:14" x14ac:dyDescent="0.35">
      <c r="A1758" s="2">
        <v>1757</v>
      </c>
      <c r="B1758" s="11">
        <v>-0.74394062213468815</v>
      </c>
      <c r="C1758" s="11">
        <v>0.60641848239731078</v>
      </c>
      <c r="D1758" s="3">
        <f>B1758*Dashboard!$D$11*Dashboard!$D$10*SQRT(Dashboard!$D$12/365)</f>
        <v>-184706.89189475312</v>
      </c>
      <c r="E1758" s="3">
        <f>IF(Dashboard!$I$3,C1758*Dashboard!$E$11*Dashboard!$E$10*SQRT(Dashboard!$D$12/365),0)</f>
        <v>301125.30419359548</v>
      </c>
      <c r="F1758" s="3">
        <f>D1758+IF(Dashboard!$I$3,E1758,0)</f>
        <v>116418.41229884236</v>
      </c>
      <c r="G1758" s="3">
        <f>IF(Dashboard!$I$4, ('Lookups and Calculations'!$F$9) / (1 - 'Lookups and Calculations'!$F$10), 'Lookups and Calculations'!$F$9)</f>
        <v>1951878.888340465</v>
      </c>
      <c r="H1758" s="12">
        <f t="shared" si="54"/>
        <v>0</v>
      </c>
      <c r="I1758" s="12">
        <f t="shared" si="55"/>
        <v>0</v>
      </c>
      <c r="J1758" s="13">
        <f>(1 - Dashboard!$I$9) * H1758 * Dashboard!$I$8 * 'Lookups and Calculations'!$F$12</f>
        <v>0</v>
      </c>
      <c r="K1758" s="12">
        <f>(1 - Dashboard!$I$11) * I1758 * Dashboard!$I$10 * 'Lookups and Calculations'!$F$12</f>
        <v>0</v>
      </c>
      <c r="L1758" s="12">
        <f>(H1758 - I1758) * Dashboard!$I$13 * (Dashboard!$D$12 / 365) * 'Lookups and Calculations'!$F$12</f>
        <v>0</v>
      </c>
      <c r="M1758" s="3">
        <f>(G1758*2) * Dashboard!$I$13 * (Dashboard!$D$12 / 365) * 'Lookups and Calculations'!$F$12</f>
        <v>1602.0878730267946</v>
      </c>
      <c r="N1758" s="12">
        <f>H1758 * Dashboard!$I$14 * Dashboard!$I$15 * (Dashboard!$D$12 / 365) * 'Lookups and Calculations'!$F$12</f>
        <v>0</v>
      </c>
    </row>
    <row r="1759" spans="1:14" x14ac:dyDescent="0.35">
      <c r="A1759" s="2">
        <v>1758</v>
      </c>
      <c r="B1759" s="11">
        <v>-0.81829198076865295</v>
      </c>
      <c r="C1759" s="11">
        <v>-0.5918218947660715</v>
      </c>
      <c r="D1759" s="3">
        <f>B1759*Dashboard!$D$11*Dashboard!$D$10*SQRT(Dashboard!$D$12/365)</f>
        <v>-203166.97856406984</v>
      </c>
      <c r="E1759" s="3">
        <f>IF(Dashboard!$I$3,C1759*Dashboard!$E$11*Dashboard!$E$10*SQRT(Dashboard!$D$12/365),0)</f>
        <v>-293877.17106732703</v>
      </c>
      <c r="F1759" s="3">
        <f>D1759+IF(Dashboard!$I$3,E1759,0)</f>
        <v>-497044.14963139687</v>
      </c>
      <c r="G1759" s="3">
        <f>IF(Dashboard!$I$4, ('Lookups and Calculations'!$F$9) / (1 - 'Lookups and Calculations'!$F$10), 'Lookups and Calculations'!$F$9)</f>
        <v>1951878.888340465</v>
      </c>
      <c r="H1759" s="12">
        <f t="shared" si="54"/>
        <v>0</v>
      </c>
      <c r="I1759" s="12">
        <f t="shared" si="55"/>
        <v>0</v>
      </c>
      <c r="J1759" s="13">
        <f>(1 - Dashboard!$I$9) * H1759 * Dashboard!$I$8 * 'Lookups and Calculations'!$F$12</f>
        <v>0</v>
      </c>
      <c r="K1759" s="12">
        <f>(1 - Dashboard!$I$11) * I1759 * Dashboard!$I$10 * 'Lookups and Calculations'!$F$12</f>
        <v>0</v>
      </c>
      <c r="L1759" s="12">
        <f>(H1759 - I1759) * Dashboard!$I$13 * (Dashboard!$D$12 / 365) * 'Lookups and Calculations'!$F$12</f>
        <v>0</v>
      </c>
      <c r="M1759" s="3">
        <f>(G1759*2) * Dashboard!$I$13 * (Dashboard!$D$12 / 365) * 'Lookups and Calculations'!$F$12</f>
        <v>1602.0878730267946</v>
      </c>
      <c r="N1759" s="12">
        <f>H1759 * Dashboard!$I$14 * Dashboard!$I$15 * (Dashboard!$D$12 / 365) * 'Lookups and Calculations'!$F$12</f>
        <v>0</v>
      </c>
    </row>
    <row r="1760" spans="1:14" x14ac:dyDescent="0.35">
      <c r="A1760" s="2">
        <v>1759</v>
      </c>
      <c r="B1760" s="11">
        <v>-0.7266389491877675</v>
      </c>
      <c r="C1760" s="11">
        <v>0.83196086932203228</v>
      </c>
      <c r="D1760" s="3">
        <f>B1760*Dashboard!$D$11*Dashboard!$D$10*SQRT(Dashboard!$D$12/365)</f>
        <v>-180411.20197068996</v>
      </c>
      <c r="E1760" s="3">
        <f>IF(Dashboard!$I$3,C1760*Dashboard!$E$11*Dashboard!$E$10*SQRT(Dashboard!$D$12/365),0)</f>
        <v>413121.42872259545</v>
      </c>
      <c r="F1760" s="3">
        <f>D1760+IF(Dashboard!$I$3,E1760,0)</f>
        <v>232710.22675190549</v>
      </c>
      <c r="G1760" s="3">
        <f>IF(Dashboard!$I$4, ('Lookups and Calculations'!$F$9) / (1 - 'Lookups and Calculations'!$F$10), 'Lookups and Calculations'!$F$9)</f>
        <v>1951878.888340465</v>
      </c>
      <c r="H1760" s="12">
        <f t="shared" si="54"/>
        <v>0</v>
      </c>
      <c r="I1760" s="12">
        <f t="shared" si="55"/>
        <v>0</v>
      </c>
      <c r="J1760" s="13">
        <f>(1 - Dashboard!$I$9) * H1760 * Dashboard!$I$8 * 'Lookups and Calculations'!$F$12</f>
        <v>0</v>
      </c>
      <c r="K1760" s="12">
        <f>(1 - Dashboard!$I$11) * I1760 * Dashboard!$I$10 * 'Lookups and Calculations'!$F$12</f>
        <v>0</v>
      </c>
      <c r="L1760" s="12">
        <f>(H1760 - I1760) * Dashboard!$I$13 * (Dashboard!$D$12 / 365) * 'Lookups and Calculations'!$F$12</f>
        <v>0</v>
      </c>
      <c r="M1760" s="3">
        <f>(G1760*2) * Dashboard!$I$13 * (Dashboard!$D$12 / 365) * 'Lookups and Calculations'!$F$12</f>
        <v>1602.0878730267946</v>
      </c>
      <c r="N1760" s="12">
        <f>H1760 * Dashboard!$I$14 * Dashboard!$I$15 * (Dashboard!$D$12 / 365) * 'Lookups and Calculations'!$F$12</f>
        <v>0</v>
      </c>
    </row>
    <row r="1761" spans="1:14" x14ac:dyDescent="0.35">
      <c r="A1761" s="2">
        <v>1760</v>
      </c>
      <c r="B1761" s="11">
        <v>2.4456885414154899</v>
      </c>
      <c r="C1761" s="11">
        <v>-0.89533980375682598</v>
      </c>
      <c r="D1761" s="3">
        <f>B1761*Dashboard!$D$11*Dashboard!$D$10*SQRT(Dashboard!$D$12/365)</f>
        <v>607219.87156883872</v>
      </c>
      <c r="E1761" s="3">
        <f>IF(Dashboard!$I$3,C1761*Dashboard!$E$11*Dashboard!$E$10*SQRT(Dashboard!$D$12/365),0)</f>
        <v>-444593.09633354266</v>
      </c>
      <c r="F1761" s="3">
        <f>D1761+IF(Dashboard!$I$3,E1761,0)</f>
        <v>162626.77523529605</v>
      </c>
      <c r="G1761" s="3">
        <f>IF(Dashboard!$I$4, ('Lookups and Calculations'!$F$9) / (1 - 'Lookups and Calculations'!$F$10), 'Lookups and Calculations'!$F$9)</f>
        <v>1951878.888340465</v>
      </c>
      <c r="H1761" s="12">
        <f t="shared" si="54"/>
        <v>0</v>
      </c>
      <c r="I1761" s="12">
        <f t="shared" si="55"/>
        <v>0</v>
      </c>
      <c r="J1761" s="13">
        <f>(1 - Dashboard!$I$9) * H1761 * Dashboard!$I$8 * 'Lookups and Calculations'!$F$12</f>
        <v>0</v>
      </c>
      <c r="K1761" s="12">
        <f>(1 - Dashboard!$I$11) * I1761 * Dashboard!$I$10 * 'Lookups and Calculations'!$F$12</f>
        <v>0</v>
      </c>
      <c r="L1761" s="12">
        <f>(H1761 - I1761) * Dashboard!$I$13 * (Dashboard!$D$12 / 365) * 'Lookups and Calculations'!$F$12</f>
        <v>0</v>
      </c>
      <c r="M1761" s="3">
        <f>(G1761*2) * Dashboard!$I$13 * (Dashboard!$D$12 / 365) * 'Lookups and Calculations'!$F$12</f>
        <v>1602.0878730267946</v>
      </c>
      <c r="N1761" s="12">
        <f>H1761 * Dashboard!$I$14 * Dashboard!$I$15 * (Dashboard!$D$12 / 365) * 'Lookups and Calculations'!$F$12</f>
        <v>0</v>
      </c>
    </row>
    <row r="1762" spans="1:14" x14ac:dyDescent="0.35">
      <c r="A1762" s="2">
        <v>1761</v>
      </c>
      <c r="B1762" s="11">
        <v>1.7305397644524949</v>
      </c>
      <c r="C1762" s="11">
        <v>6.3629500131446581E-2</v>
      </c>
      <c r="D1762" s="3">
        <f>B1762*Dashboard!$D$11*Dashboard!$D$10*SQRT(Dashboard!$D$12/365)</f>
        <v>429661.46985643188</v>
      </c>
      <c r="E1762" s="3">
        <f>IF(Dashboard!$I$3,C1762*Dashboard!$E$11*Dashboard!$E$10*SQRT(Dashboard!$D$12/365),0)</f>
        <v>31596.089398566201</v>
      </c>
      <c r="F1762" s="3">
        <f>D1762+IF(Dashboard!$I$3,E1762,0)</f>
        <v>461257.55925499811</v>
      </c>
      <c r="G1762" s="3">
        <f>IF(Dashboard!$I$4, ('Lookups and Calculations'!$F$9) / (1 - 'Lookups and Calculations'!$F$10), 'Lookups and Calculations'!$F$9)</f>
        <v>1951878.888340465</v>
      </c>
      <c r="H1762" s="12">
        <f t="shared" si="54"/>
        <v>0</v>
      </c>
      <c r="I1762" s="12">
        <f t="shared" si="55"/>
        <v>0</v>
      </c>
      <c r="J1762" s="13">
        <f>(1 - Dashboard!$I$9) * H1762 * Dashboard!$I$8 * 'Lookups and Calculations'!$F$12</f>
        <v>0</v>
      </c>
      <c r="K1762" s="12">
        <f>(1 - Dashboard!$I$11) * I1762 * Dashboard!$I$10 * 'Lookups and Calculations'!$F$12</f>
        <v>0</v>
      </c>
      <c r="L1762" s="12">
        <f>(H1762 - I1762) * Dashboard!$I$13 * (Dashboard!$D$12 / 365) * 'Lookups and Calculations'!$F$12</f>
        <v>0</v>
      </c>
      <c r="M1762" s="3">
        <f>(G1762*2) * Dashboard!$I$13 * (Dashboard!$D$12 / 365) * 'Lookups and Calculations'!$F$12</f>
        <v>1602.0878730267946</v>
      </c>
      <c r="N1762" s="12">
        <f>H1762 * Dashboard!$I$14 * Dashboard!$I$15 * (Dashboard!$D$12 / 365) * 'Lookups and Calculations'!$F$12</f>
        <v>0</v>
      </c>
    </row>
    <row r="1763" spans="1:14" x14ac:dyDescent="0.35">
      <c r="A1763" s="2">
        <v>1762</v>
      </c>
      <c r="B1763" s="11">
        <v>-0.37538107688502037</v>
      </c>
      <c r="C1763" s="11">
        <v>0.57410817197006903</v>
      </c>
      <c r="D1763" s="3">
        <f>B1763*Dashboard!$D$11*Dashboard!$D$10*SQRT(Dashboard!$D$12/365)</f>
        <v>-93200.27690998232</v>
      </c>
      <c r="E1763" s="3">
        <f>IF(Dashboard!$I$3,C1763*Dashboard!$E$11*Dashboard!$E$10*SQRT(Dashboard!$D$12/365),0)</f>
        <v>285081.18229030207</v>
      </c>
      <c r="F1763" s="3">
        <f>D1763+IF(Dashboard!$I$3,E1763,0)</f>
        <v>191880.90538031975</v>
      </c>
      <c r="G1763" s="3">
        <f>IF(Dashboard!$I$4, ('Lookups and Calculations'!$F$9) / (1 - 'Lookups and Calculations'!$F$10), 'Lookups and Calculations'!$F$9)</f>
        <v>1951878.888340465</v>
      </c>
      <c r="H1763" s="12">
        <f t="shared" si="54"/>
        <v>0</v>
      </c>
      <c r="I1763" s="12">
        <f t="shared" si="55"/>
        <v>0</v>
      </c>
      <c r="J1763" s="13">
        <f>(1 - Dashboard!$I$9) * H1763 * Dashboard!$I$8 * 'Lookups and Calculations'!$F$12</f>
        <v>0</v>
      </c>
      <c r="K1763" s="12">
        <f>(1 - Dashboard!$I$11) * I1763 * Dashboard!$I$10 * 'Lookups and Calculations'!$F$12</f>
        <v>0</v>
      </c>
      <c r="L1763" s="12">
        <f>(H1763 - I1763) * Dashboard!$I$13 * (Dashboard!$D$12 / 365) * 'Lookups and Calculations'!$F$12</f>
        <v>0</v>
      </c>
      <c r="M1763" s="3">
        <f>(G1763*2) * Dashboard!$I$13 * (Dashboard!$D$12 / 365) * 'Lookups and Calculations'!$F$12</f>
        <v>1602.0878730267946</v>
      </c>
      <c r="N1763" s="12">
        <f>H1763 * Dashboard!$I$14 * Dashboard!$I$15 * (Dashboard!$D$12 / 365) * 'Lookups and Calculations'!$F$12</f>
        <v>0</v>
      </c>
    </row>
    <row r="1764" spans="1:14" x14ac:dyDescent="0.35">
      <c r="A1764" s="2">
        <v>1763</v>
      </c>
      <c r="B1764" s="11">
        <v>0.73712656711635094</v>
      </c>
      <c r="C1764" s="11">
        <v>-1.1642951569345601</v>
      </c>
      <c r="D1764" s="3">
        <f>B1764*Dashboard!$D$11*Dashboard!$D$10*SQRT(Dashboard!$D$12/365)</f>
        <v>183015.08627722217</v>
      </c>
      <c r="E1764" s="3">
        <f>IF(Dashboard!$I$3,C1764*Dashboard!$E$11*Dashboard!$E$10*SQRT(Dashboard!$D$12/365),0)</f>
        <v>-578146.51677015598</v>
      </c>
      <c r="F1764" s="3">
        <f>D1764+IF(Dashboard!$I$3,E1764,0)</f>
        <v>-395131.43049293384</v>
      </c>
      <c r="G1764" s="3">
        <f>IF(Dashboard!$I$4, ('Lookups and Calculations'!$F$9) / (1 - 'Lookups and Calculations'!$F$10), 'Lookups and Calculations'!$F$9)</f>
        <v>1951878.888340465</v>
      </c>
      <c r="H1764" s="12">
        <f t="shared" si="54"/>
        <v>0</v>
      </c>
      <c r="I1764" s="12">
        <f t="shared" si="55"/>
        <v>0</v>
      </c>
      <c r="J1764" s="13">
        <f>(1 - Dashboard!$I$9) * H1764 * Dashboard!$I$8 * 'Lookups and Calculations'!$F$12</f>
        <v>0</v>
      </c>
      <c r="K1764" s="12">
        <f>(1 - Dashboard!$I$11) * I1764 * Dashboard!$I$10 * 'Lookups and Calculations'!$F$12</f>
        <v>0</v>
      </c>
      <c r="L1764" s="12">
        <f>(H1764 - I1764) * Dashboard!$I$13 * (Dashboard!$D$12 / 365) * 'Lookups and Calculations'!$F$12</f>
        <v>0</v>
      </c>
      <c r="M1764" s="3">
        <f>(G1764*2) * Dashboard!$I$13 * (Dashboard!$D$12 / 365) * 'Lookups and Calculations'!$F$12</f>
        <v>1602.0878730267946</v>
      </c>
      <c r="N1764" s="12">
        <f>H1764 * Dashboard!$I$14 * Dashboard!$I$15 * (Dashboard!$D$12 / 365) * 'Lookups and Calculations'!$F$12</f>
        <v>0</v>
      </c>
    </row>
    <row r="1765" spans="1:14" x14ac:dyDescent="0.35">
      <c r="A1765" s="2">
        <v>1764</v>
      </c>
      <c r="B1765" s="11">
        <v>0.58814142023068572</v>
      </c>
      <c r="C1765" s="11">
        <v>-0.28601693556383029</v>
      </c>
      <c r="D1765" s="3">
        <f>B1765*Dashboard!$D$11*Dashboard!$D$10*SQRT(Dashboard!$D$12/365)</f>
        <v>146024.79081416261</v>
      </c>
      <c r="E1765" s="3">
        <f>IF(Dashboard!$I$3,C1765*Dashboard!$E$11*Dashboard!$E$10*SQRT(Dashboard!$D$12/365),0)</f>
        <v>-142025.580067578</v>
      </c>
      <c r="F1765" s="3">
        <f>D1765+IF(Dashboard!$I$3,E1765,0)</f>
        <v>3999.2107465846057</v>
      </c>
      <c r="G1765" s="3">
        <f>IF(Dashboard!$I$4, ('Lookups and Calculations'!$F$9) / (1 - 'Lookups and Calculations'!$F$10), 'Lookups and Calculations'!$F$9)</f>
        <v>1951878.888340465</v>
      </c>
      <c r="H1765" s="12">
        <f t="shared" si="54"/>
        <v>0</v>
      </c>
      <c r="I1765" s="12">
        <f t="shared" si="55"/>
        <v>0</v>
      </c>
      <c r="J1765" s="13">
        <f>(1 - Dashboard!$I$9) * H1765 * Dashboard!$I$8 * 'Lookups and Calculations'!$F$12</f>
        <v>0</v>
      </c>
      <c r="K1765" s="12">
        <f>(1 - Dashboard!$I$11) * I1765 * Dashboard!$I$10 * 'Lookups and Calculations'!$F$12</f>
        <v>0</v>
      </c>
      <c r="L1765" s="12">
        <f>(H1765 - I1765) * Dashboard!$I$13 * (Dashboard!$D$12 / 365) * 'Lookups and Calculations'!$F$12</f>
        <v>0</v>
      </c>
      <c r="M1765" s="3">
        <f>(G1765*2) * Dashboard!$I$13 * (Dashboard!$D$12 / 365) * 'Lookups and Calculations'!$F$12</f>
        <v>1602.0878730267946</v>
      </c>
      <c r="N1765" s="12">
        <f>H1765 * Dashboard!$I$14 * Dashboard!$I$15 * (Dashboard!$D$12 / 365) * 'Lookups and Calculations'!$F$12</f>
        <v>0</v>
      </c>
    </row>
    <row r="1766" spans="1:14" x14ac:dyDescent="0.35">
      <c r="A1766" s="2">
        <v>1765</v>
      </c>
      <c r="B1766" s="11">
        <v>0.47993464460394453</v>
      </c>
      <c r="C1766" s="11">
        <v>1.0339437055361034</v>
      </c>
      <c r="D1766" s="3">
        <f>B1766*Dashboard!$D$11*Dashboard!$D$10*SQRT(Dashboard!$D$12/365)</f>
        <v>119159.02140555273</v>
      </c>
      <c r="E1766" s="3">
        <f>IF(Dashboard!$I$3,C1766*Dashboard!$E$11*Dashboard!$E$10*SQRT(Dashboard!$D$12/365),0)</f>
        <v>513418.73951101914</v>
      </c>
      <c r="F1766" s="3">
        <f>D1766+IF(Dashboard!$I$3,E1766,0)</f>
        <v>632577.76091657183</v>
      </c>
      <c r="G1766" s="3">
        <f>IF(Dashboard!$I$4, ('Lookups and Calculations'!$F$9) / (1 - 'Lookups and Calculations'!$F$10), 'Lookups and Calculations'!$F$9)</f>
        <v>1951878.888340465</v>
      </c>
      <c r="H1766" s="12">
        <f t="shared" si="54"/>
        <v>0</v>
      </c>
      <c r="I1766" s="12">
        <f t="shared" si="55"/>
        <v>0</v>
      </c>
      <c r="J1766" s="13">
        <f>(1 - Dashboard!$I$9) * H1766 * Dashboard!$I$8 * 'Lookups and Calculations'!$F$12</f>
        <v>0</v>
      </c>
      <c r="K1766" s="12">
        <f>(1 - Dashboard!$I$11) * I1766 * Dashboard!$I$10 * 'Lookups and Calculations'!$F$12</f>
        <v>0</v>
      </c>
      <c r="L1766" s="12">
        <f>(H1766 - I1766) * Dashboard!$I$13 * (Dashboard!$D$12 / 365) * 'Lookups and Calculations'!$F$12</f>
        <v>0</v>
      </c>
      <c r="M1766" s="3">
        <f>(G1766*2) * Dashboard!$I$13 * (Dashboard!$D$12 / 365) * 'Lookups and Calculations'!$F$12</f>
        <v>1602.0878730267946</v>
      </c>
      <c r="N1766" s="12">
        <f>H1766 * Dashboard!$I$14 * Dashboard!$I$15 * (Dashboard!$D$12 / 365) * 'Lookups and Calculations'!$F$12</f>
        <v>0</v>
      </c>
    </row>
    <row r="1767" spans="1:14" x14ac:dyDescent="0.35">
      <c r="A1767" s="2">
        <v>1766</v>
      </c>
      <c r="B1767" s="11">
        <v>-0.32072294478441871</v>
      </c>
      <c r="C1767" s="11">
        <v>-0.92508659733745791</v>
      </c>
      <c r="D1767" s="3">
        <f>B1767*Dashboard!$D$11*Dashboard!$D$10*SQRT(Dashboard!$D$12/365)</f>
        <v>-79629.659314043107</v>
      </c>
      <c r="E1767" s="3">
        <f>IF(Dashboard!$I$3,C1767*Dashboard!$E$11*Dashboard!$E$10*SQRT(Dashboard!$D$12/365),0)</f>
        <v>-459364.26925416471</v>
      </c>
      <c r="F1767" s="3">
        <f>D1767+IF(Dashboard!$I$3,E1767,0)</f>
        <v>-538993.92856820778</v>
      </c>
      <c r="G1767" s="3">
        <f>IF(Dashboard!$I$4, ('Lookups and Calculations'!$F$9) / (1 - 'Lookups and Calculations'!$F$10), 'Lookups and Calculations'!$F$9)</f>
        <v>1951878.888340465</v>
      </c>
      <c r="H1767" s="12">
        <f t="shared" si="54"/>
        <v>0</v>
      </c>
      <c r="I1767" s="12">
        <f t="shared" si="55"/>
        <v>0</v>
      </c>
      <c r="J1767" s="13">
        <f>(1 - Dashboard!$I$9) * H1767 * Dashboard!$I$8 * 'Lookups and Calculations'!$F$12</f>
        <v>0</v>
      </c>
      <c r="K1767" s="12">
        <f>(1 - Dashboard!$I$11) * I1767 * Dashboard!$I$10 * 'Lookups and Calculations'!$F$12</f>
        <v>0</v>
      </c>
      <c r="L1767" s="12">
        <f>(H1767 - I1767) * Dashboard!$I$13 * (Dashboard!$D$12 / 365) * 'Lookups and Calculations'!$F$12</f>
        <v>0</v>
      </c>
      <c r="M1767" s="3">
        <f>(G1767*2) * Dashboard!$I$13 * (Dashboard!$D$12 / 365) * 'Lookups and Calculations'!$F$12</f>
        <v>1602.0878730267946</v>
      </c>
      <c r="N1767" s="12">
        <f>H1767 * Dashboard!$I$14 * Dashboard!$I$15 * (Dashboard!$D$12 / 365) * 'Lookups and Calculations'!$F$12</f>
        <v>0</v>
      </c>
    </row>
    <row r="1768" spans="1:14" x14ac:dyDescent="0.35">
      <c r="A1768" s="2">
        <v>1767</v>
      </c>
      <c r="B1768" s="11">
        <v>-0.46117608979029634</v>
      </c>
      <c r="C1768" s="11">
        <v>-0.98900794582220097</v>
      </c>
      <c r="D1768" s="3">
        <f>B1768*Dashboard!$D$11*Dashboard!$D$10*SQRT(Dashboard!$D$12/365)</f>
        <v>-114501.61427791907</v>
      </c>
      <c r="E1768" s="3">
        <f>IF(Dashboard!$I$3,C1768*Dashboard!$E$11*Dashboard!$E$10*SQRT(Dashboard!$D$12/365),0)</f>
        <v>-491105.27990219119</v>
      </c>
      <c r="F1768" s="3">
        <f>D1768+IF(Dashboard!$I$3,E1768,0)</f>
        <v>-605606.89418011031</v>
      </c>
      <c r="G1768" s="3">
        <f>IF(Dashboard!$I$4, ('Lookups and Calculations'!$F$9) / (1 - 'Lookups and Calculations'!$F$10), 'Lookups and Calculations'!$F$9)</f>
        <v>1951878.888340465</v>
      </c>
      <c r="H1768" s="12">
        <f t="shared" si="54"/>
        <v>0</v>
      </c>
      <c r="I1768" s="12">
        <f t="shared" si="55"/>
        <v>0</v>
      </c>
      <c r="J1768" s="13">
        <f>(1 - Dashboard!$I$9) * H1768 * Dashboard!$I$8 * 'Lookups and Calculations'!$F$12</f>
        <v>0</v>
      </c>
      <c r="K1768" s="12">
        <f>(1 - Dashboard!$I$11) * I1768 * Dashboard!$I$10 * 'Lookups and Calculations'!$F$12</f>
        <v>0</v>
      </c>
      <c r="L1768" s="12">
        <f>(H1768 - I1768) * Dashboard!$I$13 * (Dashboard!$D$12 / 365) * 'Lookups and Calculations'!$F$12</f>
        <v>0</v>
      </c>
      <c r="M1768" s="3">
        <f>(G1768*2) * Dashboard!$I$13 * (Dashboard!$D$12 / 365) * 'Lookups and Calculations'!$F$12</f>
        <v>1602.0878730267946</v>
      </c>
      <c r="N1768" s="12">
        <f>H1768 * Dashboard!$I$14 * Dashboard!$I$15 * (Dashboard!$D$12 / 365) * 'Lookups and Calculations'!$F$12</f>
        <v>0</v>
      </c>
    </row>
    <row r="1769" spans="1:14" x14ac:dyDescent="0.35">
      <c r="A1769" s="2">
        <v>1768</v>
      </c>
      <c r="B1769" s="11">
        <v>-2.290805199239494</v>
      </c>
      <c r="C1769" s="11">
        <v>0.84019206818217695</v>
      </c>
      <c r="D1769" s="3">
        <f>B1769*Dashboard!$D$11*Dashboard!$D$10*SQRT(Dashboard!$D$12/365)</f>
        <v>-568765.16175945778</v>
      </c>
      <c r="E1769" s="3">
        <f>IF(Dashboard!$I$3,C1769*Dashboard!$E$11*Dashboard!$E$10*SQRT(Dashboard!$D$12/365),0)</f>
        <v>417208.74191074318</v>
      </c>
      <c r="F1769" s="3">
        <f>D1769+IF(Dashboard!$I$3,E1769,0)</f>
        <v>-151556.41984871461</v>
      </c>
      <c r="G1769" s="3">
        <f>IF(Dashboard!$I$4, ('Lookups and Calculations'!$F$9) / (1 - 'Lookups and Calculations'!$F$10), 'Lookups and Calculations'!$F$9)</f>
        <v>1951878.888340465</v>
      </c>
      <c r="H1769" s="12">
        <f t="shared" si="54"/>
        <v>0</v>
      </c>
      <c r="I1769" s="12">
        <f t="shared" si="55"/>
        <v>0</v>
      </c>
      <c r="J1769" s="13">
        <f>(1 - Dashboard!$I$9) * H1769 * Dashboard!$I$8 * 'Lookups and Calculations'!$F$12</f>
        <v>0</v>
      </c>
      <c r="K1769" s="12">
        <f>(1 - Dashboard!$I$11) * I1769 * Dashboard!$I$10 * 'Lookups and Calculations'!$F$12</f>
        <v>0</v>
      </c>
      <c r="L1769" s="12">
        <f>(H1769 - I1769) * Dashboard!$I$13 * (Dashboard!$D$12 / 365) * 'Lookups and Calculations'!$F$12</f>
        <v>0</v>
      </c>
      <c r="M1769" s="3">
        <f>(G1769*2) * Dashboard!$I$13 * (Dashboard!$D$12 / 365) * 'Lookups and Calculations'!$F$12</f>
        <v>1602.0878730267946</v>
      </c>
      <c r="N1769" s="12">
        <f>H1769 * Dashboard!$I$14 * Dashboard!$I$15 * (Dashboard!$D$12 / 365) * 'Lookups and Calculations'!$F$12</f>
        <v>0</v>
      </c>
    </row>
    <row r="1770" spans="1:14" x14ac:dyDescent="0.35">
      <c r="A1770" s="2">
        <v>1769</v>
      </c>
      <c r="B1770" s="11">
        <v>-1.2345104289096949</v>
      </c>
      <c r="C1770" s="11">
        <v>-1.3102524573609133</v>
      </c>
      <c r="D1770" s="3">
        <f>B1770*Dashboard!$D$11*Dashboard!$D$10*SQRT(Dashboard!$D$12/365)</f>
        <v>-306506.43015200947</v>
      </c>
      <c r="E1770" s="3">
        <f>IF(Dashboard!$I$3,C1770*Dashboard!$E$11*Dashboard!$E$10*SQRT(Dashboard!$D$12/365),0)</f>
        <v>-650623.58956056891</v>
      </c>
      <c r="F1770" s="3">
        <f>D1770+IF(Dashboard!$I$3,E1770,0)</f>
        <v>-957130.01971257839</v>
      </c>
      <c r="G1770" s="3">
        <f>IF(Dashboard!$I$4, ('Lookups and Calculations'!$F$9) / (1 - 'Lookups and Calculations'!$F$10), 'Lookups and Calculations'!$F$9)</f>
        <v>1951878.888340465</v>
      </c>
      <c r="H1770" s="12">
        <f t="shared" si="54"/>
        <v>0</v>
      </c>
      <c r="I1770" s="12">
        <f t="shared" si="55"/>
        <v>0</v>
      </c>
      <c r="J1770" s="13">
        <f>(1 - Dashboard!$I$9) * H1770 * Dashboard!$I$8 * 'Lookups and Calculations'!$F$12</f>
        <v>0</v>
      </c>
      <c r="K1770" s="12">
        <f>(1 - Dashboard!$I$11) * I1770 * Dashboard!$I$10 * 'Lookups and Calculations'!$F$12</f>
        <v>0</v>
      </c>
      <c r="L1770" s="12">
        <f>(H1770 - I1770) * Dashboard!$I$13 * (Dashboard!$D$12 / 365) * 'Lookups and Calculations'!$F$12</f>
        <v>0</v>
      </c>
      <c r="M1770" s="3">
        <f>(G1770*2) * Dashboard!$I$13 * (Dashboard!$D$12 / 365) * 'Lookups and Calculations'!$F$12</f>
        <v>1602.0878730267946</v>
      </c>
      <c r="N1770" s="12">
        <f>H1770 * Dashboard!$I$14 * Dashboard!$I$15 * (Dashboard!$D$12 / 365) * 'Lookups and Calculations'!$F$12</f>
        <v>0</v>
      </c>
    </row>
    <row r="1771" spans="1:14" x14ac:dyDescent="0.35">
      <c r="A1771" s="2">
        <v>1770</v>
      </c>
      <c r="B1771" s="11">
        <v>0.20983448277172434</v>
      </c>
      <c r="C1771" s="11">
        <v>-0.79473472892071439</v>
      </c>
      <c r="D1771" s="3">
        <f>B1771*Dashboard!$D$11*Dashboard!$D$10*SQRT(Dashboard!$D$12/365)</f>
        <v>52098.076072113356</v>
      </c>
      <c r="E1771" s="3">
        <f>IF(Dashboard!$I$3,C1771*Dashboard!$E$11*Dashboard!$E$10*SQRT(Dashboard!$D$12/365),0)</f>
        <v>-394636.28491895396</v>
      </c>
      <c r="F1771" s="3">
        <f>D1771+IF(Dashboard!$I$3,E1771,0)</f>
        <v>-342538.2088468406</v>
      </c>
      <c r="G1771" s="3">
        <f>IF(Dashboard!$I$4, ('Lookups and Calculations'!$F$9) / (1 - 'Lookups and Calculations'!$F$10), 'Lookups and Calculations'!$F$9)</f>
        <v>1951878.888340465</v>
      </c>
      <c r="H1771" s="12">
        <f t="shared" si="54"/>
        <v>0</v>
      </c>
      <c r="I1771" s="12">
        <f t="shared" si="55"/>
        <v>0</v>
      </c>
      <c r="J1771" s="13">
        <f>(1 - Dashboard!$I$9) * H1771 * Dashboard!$I$8 * 'Lookups and Calculations'!$F$12</f>
        <v>0</v>
      </c>
      <c r="K1771" s="12">
        <f>(1 - Dashboard!$I$11) * I1771 * Dashboard!$I$10 * 'Lookups and Calculations'!$F$12</f>
        <v>0</v>
      </c>
      <c r="L1771" s="12">
        <f>(H1771 - I1771) * Dashboard!$I$13 * (Dashboard!$D$12 / 365) * 'Lookups and Calculations'!$F$12</f>
        <v>0</v>
      </c>
      <c r="M1771" s="3">
        <f>(G1771*2) * Dashboard!$I$13 * (Dashboard!$D$12 / 365) * 'Lookups and Calculations'!$F$12</f>
        <v>1602.0878730267946</v>
      </c>
      <c r="N1771" s="12">
        <f>H1771 * Dashboard!$I$14 * Dashboard!$I$15 * (Dashboard!$D$12 / 365) * 'Lookups and Calculations'!$F$12</f>
        <v>0</v>
      </c>
    </row>
    <row r="1772" spans="1:14" x14ac:dyDescent="0.35">
      <c r="A1772" s="2">
        <v>1771</v>
      </c>
      <c r="B1772" s="11">
        <v>0.60308138578409376</v>
      </c>
      <c r="C1772" s="11">
        <v>1.3494188699377461</v>
      </c>
      <c r="D1772" s="3">
        <f>B1772*Dashboard!$D$11*Dashboard!$D$10*SQRT(Dashboard!$D$12/365)</f>
        <v>149734.11185441772</v>
      </c>
      <c r="E1772" s="3">
        <f>IF(Dashboard!$I$3,C1772*Dashboard!$E$11*Dashboard!$E$10*SQRT(Dashboard!$D$12/365),0)</f>
        <v>670072.20177097886</v>
      </c>
      <c r="F1772" s="3">
        <f>D1772+IF(Dashboard!$I$3,E1772,0)</f>
        <v>819806.31362539658</v>
      </c>
      <c r="G1772" s="3">
        <f>IF(Dashboard!$I$4, ('Lookups and Calculations'!$F$9) / (1 - 'Lookups and Calculations'!$F$10), 'Lookups and Calculations'!$F$9)</f>
        <v>1951878.888340465</v>
      </c>
      <c r="H1772" s="12">
        <f t="shared" si="54"/>
        <v>0</v>
      </c>
      <c r="I1772" s="12">
        <f t="shared" si="55"/>
        <v>0</v>
      </c>
      <c r="J1772" s="13">
        <f>(1 - Dashboard!$I$9) * H1772 * Dashboard!$I$8 * 'Lookups and Calculations'!$F$12</f>
        <v>0</v>
      </c>
      <c r="K1772" s="12">
        <f>(1 - Dashboard!$I$11) * I1772 * Dashboard!$I$10 * 'Lookups and Calculations'!$F$12</f>
        <v>0</v>
      </c>
      <c r="L1772" s="12">
        <f>(H1772 - I1772) * Dashboard!$I$13 * (Dashboard!$D$12 / 365) * 'Lookups and Calculations'!$F$12</f>
        <v>0</v>
      </c>
      <c r="M1772" s="3">
        <f>(G1772*2) * Dashboard!$I$13 * (Dashboard!$D$12 / 365) * 'Lookups and Calculations'!$F$12</f>
        <v>1602.0878730267946</v>
      </c>
      <c r="N1772" s="12">
        <f>H1772 * Dashboard!$I$14 * Dashboard!$I$15 * (Dashboard!$D$12 / 365) * 'Lookups and Calculations'!$F$12</f>
        <v>0</v>
      </c>
    </row>
    <row r="1773" spans="1:14" x14ac:dyDescent="0.35">
      <c r="A1773" s="2">
        <v>1772</v>
      </c>
      <c r="B1773" s="11">
        <v>-0.33015030141857638</v>
      </c>
      <c r="C1773" s="11">
        <v>-0.27660364569538487</v>
      </c>
      <c r="D1773" s="3">
        <f>B1773*Dashboard!$D$11*Dashboard!$D$10*SQRT(Dashboard!$D$12/365)</f>
        <v>-81970.300073358158</v>
      </c>
      <c r="E1773" s="3">
        <f>IF(Dashboard!$I$3,C1773*Dashboard!$E$11*Dashboard!$E$10*SQRT(Dashboard!$D$12/365),0)</f>
        <v>-137351.28359183014</v>
      </c>
      <c r="F1773" s="3">
        <f>D1773+IF(Dashboard!$I$3,E1773,0)</f>
        <v>-219321.58366518829</v>
      </c>
      <c r="G1773" s="3">
        <f>IF(Dashboard!$I$4, ('Lookups and Calculations'!$F$9) / (1 - 'Lookups and Calculations'!$F$10), 'Lookups and Calculations'!$F$9)</f>
        <v>1951878.888340465</v>
      </c>
      <c r="H1773" s="12">
        <f t="shared" si="54"/>
        <v>0</v>
      </c>
      <c r="I1773" s="12">
        <f t="shared" si="55"/>
        <v>0</v>
      </c>
      <c r="J1773" s="13">
        <f>(1 - Dashboard!$I$9) * H1773 * Dashboard!$I$8 * 'Lookups and Calculations'!$F$12</f>
        <v>0</v>
      </c>
      <c r="K1773" s="12">
        <f>(1 - Dashboard!$I$11) * I1773 * Dashboard!$I$10 * 'Lookups and Calculations'!$F$12</f>
        <v>0</v>
      </c>
      <c r="L1773" s="12">
        <f>(H1773 - I1773) * Dashboard!$I$13 * (Dashboard!$D$12 / 365) * 'Lookups and Calculations'!$F$12</f>
        <v>0</v>
      </c>
      <c r="M1773" s="3">
        <f>(G1773*2) * Dashboard!$I$13 * (Dashboard!$D$12 / 365) * 'Lookups and Calculations'!$F$12</f>
        <v>1602.0878730267946</v>
      </c>
      <c r="N1773" s="12">
        <f>H1773 * Dashboard!$I$14 * Dashboard!$I$15 * (Dashboard!$D$12 / 365) * 'Lookups and Calculations'!$F$12</f>
        <v>0</v>
      </c>
    </row>
    <row r="1774" spans="1:14" x14ac:dyDescent="0.35">
      <c r="A1774" s="2">
        <v>1773</v>
      </c>
      <c r="B1774" s="11">
        <v>0.92665885916942203</v>
      </c>
      <c r="C1774" s="11">
        <v>2.1813518766884639</v>
      </c>
      <c r="D1774" s="3">
        <f>B1774*Dashboard!$D$11*Dashboard!$D$10*SQRT(Dashboard!$D$12/365)</f>
        <v>230072.49857224978</v>
      </c>
      <c r="E1774" s="3">
        <f>IF(Dashboard!$I$3,C1774*Dashboard!$E$11*Dashboard!$E$10*SQRT(Dashboard!$D$12/365),0)</f>
        <v>1083179.7949567195</v>
      </c>
      <c r="F1774" s="3">
        <f>D1774+IF(Dashboard!$I$3,E1774,0)</f>
        <v>1313252.2935289694</v>
      </c>
      <c r="G1774" s="3">
        <f>IF(Dashboard!$I$4, ('Lookups and Calculations'!$F$9) / (1 - 'Lookups and Calculations'!$F$10), 'Lookups and Calculations'!$F$9)</f>
        <v>1951878.888340465</v>
      </c>
      <c r="H1774" s="12">
        <f t="shared" si="54"/>
        <v>0</v>
      </c>
      <c r="I1774" s="12">
        <f t="shared" si="55"/>
        <v>0</v>
      </c>
      <c r="J1774" s="13">
        <f>(1 - Dashboard!$I$9) * H1774 * Dashboard!$I$8 * 'Lookups and Calculations'!$F$12</f>
        <v>0</v>
      </c>
      <c r="K1774" s="12">
        <f>(1 - Dashboard!$I$11) * I1774 * Dashboard!$I$10 * 'Lookups and Calculations'!$F$12</f>
        <v>0</v>
      </c>
      <c r="L1774" s="12">
        <f>(H1774 - I1774) * Dashboard!$I$13 * (Dashboard!$D$12 / 365) * 'Lookups and Calculations'!$F$12</f>
        <v>0</v>
      </c>
      <c r="M1774" s="3">
        <f>(G1774*2) * Dashboard!$I$13 * (Dashboard!$D$12 / 365) * 'Lookups and Calculations'!$F$12</f>
        <v>1602.0878730267946</v>
      </c>
      <c r="N1774" s="12">
        <f>H1774 * Dashboard!$I$14 * Dashboard!$I$15 * (Dashboard!$D$12 / 365) * 'Lookups and Calculations'!$F$12</f>
        <v>0</v>
      </c>
    </row>
    <row r="1775" spans="1:14" x14ac:dyDescent="0.35">
      <c r="A1775" s="2">
        <v>1774</v>
      </c>
      <c r="B1775" s="11">
        <v>-0.49321845511814244</v>
      </c>
      <c r="C1775" s="11">
        <v>-0.43130330893657387</v>
      </c>
      <c r="D1775" s="3">
        <f>B1775*Dashboard!$D$11*Dashboard!$D$10*SQRT(Dashboard!$D$12/365)</f>
        <v>-122457.14934694122</v>
      </c>
      <c r="E1775" s="3">
        <f>IF(Dashboard!$I$3,C1775*Dashboard!$E$11*Dashboard!$E$10*SQRT(Dashboard!$D$12/365),0)</f>
        <v>-214169.49494975695</v>
      </c>
      <c r="F1775" s="3">
        <f>D1775+IF(Dashboard!$I$3,E1775,0)</f>
        <v>-336626.64429669816</v>
      </c>
      <c r="G1775" s="3">
        <f>IF(Dashboard!$I$4, ('Lookups and Calculations'!$F$9) / (1 - 'Lookups and Calculations'!$F$10), 'Lookups and Calculations'!$F$9)</f>
        <v>1951878.888340465</v>
      </c>
      <c r="H1775" s="12">
        <f t="shared" si="54"/>
        <v>0</v>
      </c>
      <c r="I1775" s="12">
        <f t="shared" si="55"/>
        <v>0</v>
      </c>
      <c r="J1775" s="13">
        <f>(1 - Dashboard!$I$9) * H1775 * Dashboard!$I$8 * 'Lookups and Calculations'!$F$12</f>
        <v>0</v>
      </c>
      <c r="K1775" s="12">
        <f>(1 - Dashboard!$I$11) * I1775 * Dashboard!$I$10 * 'Lookups and Calculations'!$F$12</f>
        <v>0</v>
      </c>
      <c r="L1775" s="12">
        <f>(H1775 - I1775) * Dashboard!$I$13 * (Dashboard!$D$12 / 365) * 'Lookups and Calculations'!$F$12</f>
        <v>0</v>
      </c>
      <c r="M1775" s="3">
        <f>(G1775*2) * Dashboard!$I$13 * (Dashboard!$D$12 / 365) * 'Lookups and Calculations'!$F$12</f>
        <v>1602.0878730267946</v>
      </c>
      <c r="N1775" s="12">
        <f>H1775 * Dashboard!$I$14 * Dashboard!$I$15 * (Dashboard!$D$12 / 365) * 'Lookups and Calculations'!$F$12</f>
        <v>0</v>
      </c>
    </row>
    <row r="1776" spans="1:14" x14ac:dyDescent="0.35">
      <c r="A1776" s="2">
        <v>1775</v>
      </c>
      <c r="B1776" s="11">
        <v>1.7266499901996561</v>
      </c>
      <c r="C1776" s="11">
        <v>1.617053789165666</v>
      </c>
      <c r="D1776" s="3">
        <f>B1776*Dashboard!$D$11*Dashboard!$D$10*SQRT(Dashboard!$D$12/365)</f>
        <v>428695.70983333694</v>
      </c>
      <c r="E1776" s="3">
        <f>IF(Dashboard!$I$3,C1776*Dashboard!$E$11*Dashboard!$E$10*SQRT(Dashboard!$D$12/365),0)</f>
        <v>802969.94286016631</v>
      </c>
      <c r="F1776" s="3">
        <f>D1776+IF(Dashboard!$I$3,E1776,0)</f>
        <v>1231665.6526935033</v>
      </c>
      <c r="G1776" s="3">
        <f>IF(Dashboard!$I$4, ('Lookups and Calculations'!$F$9) / (1 - 'Lookups and Calculations'!$F$10), 'Lookups and Calculations'!$F$9)</f>
        <v>1951878.888340465</v>
      </c>
      <c r="H1776" s="12">
        <f t="shared" si="54"/>
        <v>0</v>
      </c>
      <c r="I1776" s="12">
        <f t="shared" si="55"/>
        <v>0</v>
      </c>
      <c r="J1776" s="13">
        <f>(1 - Dashboard!$I$9) * H1776 * Dashboard!$I$8 * 'Lookups and Calculations'!$F$12</f>
        <v>0</v>
      </c>
      <c r="K1776" s="12">
        <f>(1 - Dashboard!$I$11) * I1776 * Dashboard!$I$10 * 'Lookups and Calculations'!$F$12</f>
        <v>0</v>
      </c>
      <c r="L1776" s="12">
        <f>(H1776 - I1776) * Dashboard!$I$13 * (Dashboard!$D$12 / 365) * 'Lookups and Calculations'!$F$12</f>
        <v>0</v>
      </c>
      <c r="M1776" s="3">
        <f>(G1776*2) * Dashboard!$I$13 * (Dashboard!$D$12 / 365) * 'Lookups and Calculations'!$F$12</f>
        <v>1602.0878730267946</v>
      </c>
      <c r="N1776" s="12">
        <f>H1776 * Dashboard!$I$14 * Dashboard!$I$15 * (Dashboard!$D$12 / 365) * 'Lookups and Calculations'!$F$12</f>
        <v>0</v>
      </c>
    </row>
    <row r="1777" spans="1:14" x14ac:dyDescent="0.35">
      <c r="A1777" s="2">
        <v>1776</v>
      </c>
      <c r="B1777" s="11">
        <v>0.1932739607522688</v>
      </c>
      <c r="C1777" s="11">
        <v>-0.42855483082042883</v>
      </c>
      <c r="D1777" s="3">
        <f>B1777*Dashboard!$D$11*Dashboard!$D$10*SQRT(Dashboard!$D$12/365)</f>
        <v>47986.400409624177</v>
      </c>
      <c r="E1777" s="3">
        <f>IF(Dashboard!$I$3,C1777*Dashboard!$E$11*Dashboard!$E$10*SQRT(Dashboard!$D$12/365),0)</f>
        <v>-212804.70094558707</v>
      </c>
      <c r="F1777" s="3">
        <f>D1777+IF(Dashboard!$I$3,E1777,0)</f>
        <v>-164818.30053596289</v>
      </c>
      <c r="G1777" s="3">
        <f>IF(Dashboard!$I$4, ('Lookups and Calculations'!$F$9) / (1 - 'Lookups and Calculations'!$F$10), 'Lookups and Calculations'!$F$9)</f>
        <v>1951878.888340465</v>
      </c>
      <c r="H1777" s="12">
        <f t="shared" si="54"/>
        <v>0</v>
      </c>
      <c r="I1777" s="12">
        <f t="shared" si="55"/>
        <v>0</v>
      </c>
      <c r="J1777" s="13">
        <f>(1 - Dashboard!$I$9) * H1777 * Dashboard!$I$8 * 'Lookups and Calculations'!$F$12</f>
        <v>0</v>
      </c>
      <c r="K1777" s="12">
        <f>(1 - Dashboard!$I$11) * I1777 * Dashboard!$I$10 * 'Lookups and Calculations'!$F$12</f>
        <v>0</v>
      </c>
      <c r="L1777" s="12">
        <f>(H1777 - I1777) * Dashboard!$I$13 * (Dashboard!$D$12 / 365) * 'Lookups and Calculations'!$F$12</f>
        <v>0</v>
      </c>
      <c r="M1777" s="3">
        <f>(G1777*2) * Dashboard!$I$13 * (Dashboard!$D$12 / 365) * 'Lookups and Calculations'!$F$12</f>
        <v>1602.0878730267946</v>
      </c>
      <c r="N1777" s="12">
        <f>H1777 * Dashboard!$I$14 * Dashboard!$I$15 * (Dashboard!$D$12 / 365) * 'Lookups and Calculations'!$F$12</f>
        <v>0</v>
      </c>
    </row>
    <row r="1778" spans="1:14" x14ac:dyDescent="0.35">
      <c r="A1778" s="2">
        <v>1777</v>
      </c>
      <c r="B1778" s="11">
        <v>0.88010414192825071</v>
      </c>
      <c r="C1778" s="11">
        <v>-1.4626139433813914</v>
      </c>
      <c r="D1778" s="3">
        <f>B1778*Dashboard!$D$11*Dashboard!$D$10*SQRT(Dashboard!$D$12/365)</f>
        <v>218513.81113294634</v>
      </c>
      <c r="E1778" s="3">
        <f>IF(Dashboard!$I$3,C1778*Dashboard!$E$11*Dashboard!$E$10*SQRT(Dashboard!$D$12/365),0)</f>
        <v>-726280.74737662193</v>
      </c>
      <c r="F1778" s="3">
        <f>D1778+IF(Dashboard!$I$3,E1778,0)</f>
        <v>-507766.93624367559</v>
      </c>
      <c r="G1778" s="3">
        <f>IF(Dashboard!$I$4, ('Lookups and Calculations'!$F$9) / (1 - 'Lookups and Calculations'!$F$10), 'Lookups and Calculations'!$F$9)</f>
        <v>1951878.888340465</v>
      </c>
      <c r="H1778" s="12">
        <f t="shared" si="54"/>
        <v>0</v>
      </c>
      <c r="I1778" s="12">
        <f t="shared" si="55"/>
        <v>0</v>
      </c>
      <c r="J1778" s="13">
        <f>(1 - Dashboard!$I$9) * H1778 * Dashboard!$I$8 * 'Lookups and Calculations'!$F$12</f>
        <v>0</v>
      </c>
      <c r="K1778" s="12">
        <f>(1 - Dashboard!$I$11) * I1778 * Dashboard!$I$10 * 'Lookups and Calculations'!$F$12</f>
        <v>0</v>
      </c>
      <c r="L1778" s="12">
        <f>(H1778 - I1778) * Dashboard!$I$13 * (Dashboard!$D$12 / 365) * 'Lookups and Calculations'!$F$12</f>
        <v>0</v>
      </c>
      <c r="M1778" s="3">
        <f>(G1778*2) * Dashboard!$I$13 * (Dashboard!$D$12 / 365) * 'Lookups and Calculations'!$F$12</f>
        <v>1602.0878730267946</v>
      </c>
      <c r="N1778" s="12">
        <f>H1778 * Dashboard!$I$14 * Dashboard!$I$15 * (Dashboard!$D$12 / 365) * 'Lookups and Calculations'!$F$12</f>
        <v>0</v>
      </c>
    </row>
    <row r="1779" spans="1:14" x14ac:dyDescent="0.35">
      <c r="A1779" s="2">
        <v>1778</v>
      </c>
      <c r="B1779" s="11">
        <v>-0.24330586137071261</v>
      </c>
      <c r="C1779" s="11">
        <v>-4.7469671154729363E-3</v>
      </c>
      <c r="D1779" s="3">
        <f>B1779*Dashboard!$D$11*Dashboard!$D$10*SQRT(Dashboard!$D$12/365)</f>
        <v>-60408.409080561942</v>
      </c>
      <c r="E1779" s="3">
        <f>IF(Dashboard!$I$3,C1779*Dashboard!$E$11*Dashboard!$E$10*SQRT(Dashboard!$D$12/365),0)</f>
        <v>-2357.1707626603193</v>
      </c>
      <c r="F1779" s="3">
        <f>D1779+IF(Dashboard!$I$3,E1779,0)</f>
        <v>-62765.579843222258</v>
      </c>
      <c r="G1779" s="3">
        <f>IF(Dashboard!$I$4, ('Lookups and Calculations'!$F$9) / (1 - 'Lookups and Calculations'!$F$10), 'Lookups and Calculations'!$F$9)</f>
        <v>1951878.888340465</v>
      </c>
      <c r="H1779" s="12">
        <f t="shared" si="54"/>
        <v>0</v>
      </c>
      <c r="I1779" s="12">
        <f t="shared" si="55"/>
        <v>0</v>
      </c>
      <c r="J1779" s="13">
        <f>(1 - Dashboard!$I$9) * H1779 * Dashboard!$I$8 * 'Lookups and Calculations'!$F$12</f>
        <v>0</v>
      </c>
      <c r="K1779" s="12">
        <f>(1 - Dashboard!$I$11) * I1779 * Dashboard!$I$10 * 'Lookups and Calculations'!$F$12</f>
        <v>0</v>
      </c>
      <c r="L1779" s="12">
        <f>(H1779 - I1779) * Dashboard!$I$13 * (Dashboard!$D$12 / 365) * 'Lookups and Calculations'!$F$12</f>
        <v>0</v>
      </c>
      <c r="M1779" s="3">
        <f>(G1779*2) * Dashboard!$I$13 * (Dashboard!$D$12 / 365) * 'Lookups and Calculations'!$F$12</f>
        <v>1602.0878730267946</v>
      </c>
      <c r="N1779" s="12">
        <f>H1779 * Dashboard!$I$14 * Dashboard!$I$15 * (Dashboard!$D$12 / 365) * 'Lookups and Calculations'!$F$12</f>
        <v>0</v>
      </c>
    </row>
    <row r="1780" spans="1:14" x14ac:dyDescent="0.35">
      <c r="A1780" s="2">
        <v>1779</v>
      </c>
      <c r="B1780" s="11">
        <v>0.33554978930292467</v>
      </c>
      <c r="C1780" s="11">
        <v>1.4129538098500543</v>
      </c>
      <c r="D1780" s="3">
        <f>B1780*Dashboard!$D$11*Dashboard!$D$10*SQRT(Dashboard!$D$12/365)</f>
        <v>83310.894463915291</v>
      </c>
      <c r="E1780" s="3">
        <f>IF(Dashboard!$I$3,C1780*Dashboard!$E$11*Dashboard!$E$10*SQRT(Dashboard!$D$12/365),0)</f>
        <v>701621.33601303329</v>
      </c>
      <c r="F1780" s="3">
        <f>D1780+IF(Dashboard!$I$3,E1780,0)</f>
        <v>784932.23047694855</v>
      </c>
      <c r="G1780" s="3">
        <f>IF(Dashboard!$I$4, ('Lookups and Calculations'!$F$9) / (1 - 'Lookups and Calculations'!$F$10), 'Lookups and Calculations'!$F$9)</f>
        <v>1951878.888340465</v>
      </c>
      <c r="H1780" s="12">
        <f t="shared" si="54"/>
        <v>0</v>
      </c>
      <c r="I1780" s="12">
        <f t="shared" si="55"/>
        <v>0</v>
      </c>
      <c r="J1780" s="13">
        <f>(1 - Dashboard!$I$9) * H1780 * Dashboard!$I$8 * 'Lookups and Calculations'!$F$12</f>
        <v>0</v>
      </c>
      <c r="K1780" s="12">
        <f>(1 - Dashboard!$I$11) * I1780 * Dashboard!$I$10 * 'Lookups and Calculations'!$F$12</f>
        <v>0</v>
      </c>
      <c r="L1780" s="12">
        <f>(H1780 - I1780) * Dashboard!$I$13 * (Dashboard!$D$12 / 365) * 'Lookups and Calculations'!$F$12</f>
        <v>0</v>
      </c>
      <c r="M1780" s="3">
        <f>(G1780*2) * Dashboard!$I$13 * (Dashboard!$D$12 / 365) * 'Lookups and Calculations'!$F$12</f>
        <v>1602.0878730267946</v>
      </c>
      <c r="N1780" s="12">
        <f>H1780 * Dashboard!$I$14 * Dashboard!$I$15 * (Dashboard!$D$12 / 365) * 'Lookups and Calculations'!$F$12</f>
        <v>0</v>
      </c>
    </row>
    <row r="1781" spans="1:14" x14ac:dyDescent="0.35">
      <c r="A1781" s="2">
        <v>1780</v>
      </c>
      <c r="B1781" s="11">
        <v>-0.95240810627197581</v>
      </c>
      <c r="C1781" s="11">
        <v>1.0859091489418233E-2</v>
      </c>
      <c r="D1781" s="3">
        <f>B1781*Dashboard!$D$11*Dashboard!$D$10*SQRT(Dashboard!$D$12/365)</f>
        <v>-236465.5671309951</v>
      </c>
      <c r="E1781" s="3">
        <f>IF(Dashboard!$I$3,C1781*Dashboard!$E$11*Dashboard!$E$10*SQRT(Dashboard!$D$12/365),0)</f>
        <v>5392.2288369086336</v>
      </c>
      <c r="F1781" s="3">
        <f>D1781+IF(Dashboard!$I$3,E1781,0)</f>
        <v>-231073.33829408645</v>
      </c>
      <c r="G1781" s="3">
        <f>IF(Dashboard!$I$4, ('Lookups and Calculations'!$F$9) / (1 - 'Lookups and Calculations'!$F$10), 'Lookups and Calculations'!$F$9)</f>
        <v>1951878.888340465</v>
      </c>
      <c r="H1781" s="12">
        <f t="shared" si="54"/>
        <v>0</v>
      </c>
      <c r="I1781" s="12">
        <f t="shared" si="55"/>
        <v>0</v>
      </c>
      <c r="J1781" s="13">
        <f>(1 - Dashboard!$I$9) * H1781 * Dashboard!$I$8 * 'Lookups and Calculations'!$F$12</f>
        <v>0</v>
      </c>
      <c r="K1781" s="12">
        <f>(1 - Dashboard!$I$11) * I1781 * Dashboard!$I$10 * 'Lookups and Calculations'!$F$12</f>
        <v>0</v>
      </c>
      <c r="L1781" s="12">
        <f>(H1781 - I1781) * Dashboard!$I$13 * (Dashboard!$D$12 / 365) * 'Lookups and Calculations'!$F$12</f>
        <v>0</v>
      </c>
      <c r="M1781" s="3">
        <f>(G1781*2) * Dashboard!$I$13 * (Dashboard!$D$12 / 365) * 'Lookups and Calculations'!$F$12</f>
        <v>1602.0878730267946</v>
      </c>
      <c r="N1781" s="12">
        <f>H1781 * Dashboard!$I$14 * Dashboard!$I$15 * (Dashboard!$D$12 / 365) * 'Lookups and Calculations'!$F$12</f>
        <v>0</v>
      </c>
    </row>
    <row r="1782" spans="1:14" x14ac:dyDescent="0.35">
      <c r="A1782" s="2">
        <v>1781</v>
      </c>
      <c r="B1782" s="11">
        <v>1.5981277100256464</v>
      </c>
      <c r="C1782" s="11">
        <v>-0.72722057328938039</v>
      </c>
      <c r="D1782" s="3">
        <f>B1782*Dashboard!$D$11*Dashboard!$D$10*SQRT(Dashboard!$D$12/365)</f>
        <v>396785.97106675274</v>
      </c>
      <c r="E1782" s="3">
        <f>IF(Dashboard!$I$3,C1782*Dashboard!$E$11*Dashboard!$E$10*SQRT(Dashboard!$D$12/365),0)</f>
        <v>-361111.21726024867</v>
      </c>
      <c r="F1782" s="3">
        <f>D1782+IF(Dashboard!$I$3,E1782,0)</f>
        <v>35674.753806504072</v>
      </c>
      <c r="G1782" s="3">
        <f>IF(Dashboard!$I$4, ('Lookups and Calculations'!$F$9) / (1 - 'Lookups and Calculations'!$F$10), 'Lookups and Calculations'!$F$9)</f>
        <v>1951878.888340465</v>
      </c>
      <c r="H1782" s="12">
        <f t="shared" si="54"/>
        <v>0</v>
      </c>
      <c r="I1782" s="12">
        <f t="shared" si="55"/>
        <v>0</v>
      </c>
      <c r="J1782" s="13">
        <f>(1 - Dashboard!$I$9) * H1782 * Dashboard!$I$8 * 'Lookups and Calculations'!$F$12</f>
        <v>0</v>
      </c>
      <c r="K1782" s="12">
        <f>(1 - Dashboard!$I$11) * I1782 * Dashboard!$I$10 * 'Lookups and Calculations'!$F$12</f>
        <v>0</v>
      </c>
      <c r="L1782" s="12">
        <f>(H1782 - I1782) * Dashboard!$I$13 * (Dashboard!$D$12 / 365) * 'Lookups and Calculations'!$F$12</f>
        <v>0</v>
      </c>
      <c r="M1782" s="3">
        <f>(G1782*2) * Dashboard!$I$13 * (Dashboard!$D$12 / 365) * 'Lookups and Calculations'!$F$12</f>
        <v>1602.0878730267946</v>
      </c>
      <c r="N1782" s="12">
        <f>H1782 * Dashboard!$I$14 * Dashboard!$I$15 * (Dashboard!$D$12 / 365) * 'Lookups and Calculations'!$F$12</f>
        <v>0</v>
      </c>
    </row>
    <row r="1783" spans="1:14" x14ac:dyDescent="0.35">
      <c r="A1783" s="2">
        <v>1782</v>
      </c>
      <c r="B1783" s="11">
        <v>0.59411773234356458</v>
      </c>
      <c r="C1783" s="11">
        <v>0.31305786750546277</v>
      </c>
      <c r="D1783" s="3">
        <f>B1783*Dashboard!$D$11*Dashboard!$D$10*SQRT(Dashboard!$D$12/365)</f>
        <v>147508.60014318585</v>
      </c>
      <c r="E1783" s="3">
        <f>IF(Dashboard!$I$3,C1783*Dashboard!$E$11*Dashboard!$E$10*SQRT(Dashboard!$D$12/365),0)</f>
        <v>155453.12077249255</v>
      </c>
      <c r="F1783" s="3">
        <f>D1783+IF(Dashboard!$I$3,E1783,0)</f>
        <v>302961.72091567842</v>
      </c>
      <c r="G1783" s="3">
        <f>IF(Dashboard!$I$4, ('Lookups and Calculations'!$F$9) / (1 - 'Lookups and Calculations'!$F$10), 'Lookups and Calculations'!$F$9)</f>
        <v>1951878.888340465</v>
      </c>
      <c r="H1783" s="12">
        <f t="shared" si="54"/>
        <v>0</v>
      </c>
      <c r="I1783" s="12">
        <f t="shared" si="55"/>
        <v>0</v>
      </c>
      <c r="J1783" s="13">
        <f>(1 - Dashboard!$I$9) * H1783 * Dashboard!$I$8 * 'Lookups and Calculations'!$F$12</f>
        <v>0</v>
      </c>
      <c r="K1783" s="12">
        <f>(1 - Dashboard!$I$11) * I1783 * Dashboard!$I$10 * 'Lookups and Calculations'!$F$12</f>
        <v>0</v>
      </c>
      <c r="L1783" s="12">
        <f>(H1783 - I1783) * Dashboard!$I$13 * (Dashboard!$D$12 / 365) * 'Lookups and Calculations'!$F$12</f>
        <v>0</v>
      </c>
      <c r="M1783" s="3">
        <f>(G1783*2) * Dashboard!$I$13 * (Dashboard!$D$12 / 365) * 'Lookups and Calculations'!$F$12</f>
        <v>1602.0878730267946</v>
      </c>
      <c r="N1783" s="12">
        <f>H1783 * Dashboard!$I$14 * Dashboard!$I$15 * (Dashboard!$D$12 / 365) * 'Lookups and Calculations'!$F$12</f>
        <v>0</v>
      </c>
    </row>
    <row r="1784" spans="1:14" x14ac:dyDescent="0.35">
      <c r="A1784" s="2">
        <v>1783</v>
      </c>
      <c r="B1784" s="11">
        <v>9.1508391237412074E-3</v>
      </c>
      <c r="C1784" s="11">
        <v>-1.5168534296108656</v>
      </c>
      <c r="D1784" s="3">
        <f>B1784*Dashboard!$D$11*Dashboard!$D$10*SQRT(Dashboard!$D$12/365)</f>
        <v>2271.9865033383467</v>
      </c>
      <c r="E1784" s="3">
        <f>IF(Dashboard!$I$3,C1784*Dashboard!$E$11*Dashboard!$E$10*SQRT(Dashboard!$D$12/365),0)</f>
        <v>-753214.09829559003</v>
      </c>
      <c r="F1784" s="3">
        <f>D1784+IF(Dashboard!$I$3,E1784,0)</f>
        <v>-750942.1117922517</v>
      </c>
      <c r="G1784" s="3">
        <f>IF(Dashboard!$I$4, ('Lookups and Calculations'!$F$9) / (1 - 'Lookups and Calculations'!$F$10), 'Lookups and Calculations'!$F$9)</f>
        <v>1951878.888340465</v>
      </c>
      <c r="H1784" s="12">
        <f t="shared" si="54"/>
        <v>0</v>
      </c>
      <c r="I1784" s="12">
        <f t="shared" si="55"/>
        <v>0</v>
      </c>
      <c r="J1784" s="13">
        <f>(1 - Dashboard!$I$9) * H1784 * Dashboard!$I$8 * 'Lookups and Calculations'!$F$12</f>
        <v>0</v>
      </c>
      <c r="K1784" s="12">
        <f>(1 - Dashboard!$I$11) * I1784 * Dashboard!$I$10 * 'Lookups and Calculations'!$F$12</f>
        <v>0</v>
      </c>
      <c r="L1784" s="12">
        <f>(H1784 - I1784) * Dashboard!$I$13 * (Dashboard!$D$12 / 365) * 'Lookups and Calculations'!$F$12</f>
        <v>0</v>
      </c>
      <c r="M1784" s="3">
        <f>(G1784*2) * Dashboard!$I$13 * (Dashboard!$D$12 / 365) * 'Lookups and Calculations'!$F$12</f>
        <v>1602.0878730267946</v>
      </c>
      <c r="N1784" s="12">
        <f>H1784 * Dashboard!$I$14 * Dashboard!$I$15 * (Dashboard!$D$12 / 365) * 'Lookups and Calculations'!$F$12</f>
        <v>0</v>
      </c>
    </row>
    <row r="1785" spans="1:14" x14ac:dyDescent="0.35">
      <c r="A1785" s="2">
        <v>1784</v>
      </c>
      <c r="B1785" s="11">
        <v>1.7417489315088868</v>
      </c>
      <c r="C1785" s="11">
        <v>2.0595848301378847</v>
      </c>
      <c r="D1785" s="3">
        <f>B1785*Dashboard!$D$11*Dashboard!$D$10*SQRT(Dashboard!$D$12/365)</f>
        <v>432444.50165509112</v>
      </c>
      <c r="E1785" s="3">
        <f>IF(Dashboard!$I$3,C1785*Dashboard!$E$11*Dashboard!$E$10*SQRT(Dashboard!$D$12/365),0)</f>
        <v>1022714.7200989327</v>
      </c>
      <c r="F1785" s="3">
        <f>D1785+IF(Dashboard!$I$3,E1785,0)</f>
        <v>1455159.2217540238</v>
      </c>
      <c r="G1785" s="3">
        <f>IF(Dashboard!$I$4, ('Lookups and Calculations'!$F$9) / (1 - 'Lookups and Calculations'!$F$10), 'Lookups and Calculations'!$F$9)</f>
        <v>1951878.888340465</v>
      </c>
      <c r="H1785" s="12">
        <f t="shared" si="54"/>
        <v>0</v>
      </c>
      <c r="I1785" s="12">
        <f t="shared" si="55"/>
        <v>0</v>
      </c>
      <c r="J1785" s="13">
        <f>(1 - Dashboard!$I$9) * H1785 * Dashboard!$I$8 * 'Lookups and Calculations'!$F$12</f>
        <v>0</v>
      </c>
      <c r="K1785" s="12">
        <f>(1 - Dashboard!$I$11) * I1785 * Dashboard!$I$10 * 'Lookups and Calculations'!$F$12</f>
        <v>0</v>
      </c>
      <c r="L1785" s="12">
        <f>(H1785 - I1785) * Dashboard!$I$13 * (Dashboard!$D$12 / 365) * 'Lookups and Calculations'!$F$12</f>
        <v>0</v>
      </c>
      <c r="M1785" s="3">
        <f>(G1785*2) * Dashboard!$I$13 * (Dashboard!$D$12 / 365) * 'Lookups and Calculations'!$F$12</f>
        <v>1602.0878730267946</v>
      </c>
      <c r="N1785" s="12">
        <f>H1785 * Dashboard!$I$14 * Dashboard!$I$15 * (Dashboard!$D$12 / 365) * 'Lookups and Calculations'!$F$12</f>
        <v>0</v>
      </c>
    </row>
    <row r="1786" spans="1:14" x14ac:dyDescent="0.35">
      <c r="A1786" s="2">
        <v>1785</v>
      </c>
      <c r="B1786" s="11">
        <v>-2.4339706624313635E-2</v>
      </c>
      <c r="C1786" s="11">
        <v>-0.92217929627445216</v>
      </c>
      <c r="D1786" s="3">
        <f>B1786*Dashboard!$D$11*Dashboard!$D$10*SQRT(Dashboard!$D$12/365)</f>
        <v>-6043.1053587408069</v>
      </c>
      <c r="E1786" s="3">
        <f>IF(Dashboard!$I$3,C1786*Dashboard!$E$11*Dashboard!$E$10*SQRT(Dashboard!$D$12/365),0)</f>
        <v>-457920.60956635466</v>
      </c>
      <c r="F1786" s="3">
        <f>D1786+IF(Dashboard!$I$3,E1786,0)</f>
        <v>-463963.71492509544</v>
      </c>
      <c r="G1786" s="3">
        <f>IF(Dashboard!$I$4, ('Lookups and Calculations'!$F$9) / (1 - 'Lookups and Calculations'!$F$10), 'Lookups and Calculations'!$F$9)</f>
        <v>1951878.888340465</v>
      </c>
      <c r="H1786" s="12">
        <f t="shared" si="54"/>
        <v>0</v>
      </c>
      <c r="I1786" s="12">
        <f t="shared" si="55"/>
        <v>0</v>
      </c>
      <c r="J1786" s="13">
        <f>(1 - Dashboard!$I$9) * H1786 * Dashboard!$I$8 * 'Lookups and Calculations'!$F$12</f>
        <v>0</v>
      </c>
      <c r="K1786" s="12">
        <f>(1 - Dashboard!$I$11) * I1786 * Dashboard!$I$10 * 'Lookups and Calculations'!$F$12</f>
        <v>0</v>
      </c>
      <c r="L1786" s="12">
        <f>(H1786 - I1786) * Dashboard!$I$13 * (Dashboard!$D$12 / 365) * 'Lookups and Calculations'!$F$12</f>
        <v>0</v>
      </c>
      <c r="M1786" s="3">
        <f>(G1786*2) * Dashboard!$I$13 * (Dashboard!$D$12 / 365) * 'Lookups and Calculations'!$F$12</f>
        <v>1602.0878730267946</v>
      </c>
      <c r="N1786" s="12">
        <f>H1786 * Dashboard!$I$14 * Dashboard!$I$15 * (Dashboard!$D$12 / 365) * 'Lookups and Calculations'!$F$12</f>
        <v>0</v>
      </c>
    </row>
    <row r="1787" spans="1:14" x14ac:dyDescent="0.35">
      <c r="A1787" s="2">
        <v>1786</v>
      </c>
      <c r="B1787" s="11">
        <v>0.38010906743938705</v>
      </c>
      <c r="C1787" s="11">
        <v>-1.4386424047452653</v>
      </c>
      <c r="D1787" s="3">
        <f>B1787*Dashboard!$D$11*Dashboard!$D$10*SQRT(Dashboard!$D$12/365)</f>
        <v>94374.150757197393</v>
      </c>
      <c r="E1787" s="3">
        <f>IF(Dashboard!$I$3,C1787*Dashboard!$E$11*Dashboard!$E$10*SQRT(Dashboard!$D$12/365),0)</f>
        <v>-714377.35545615165</v>
      </c>
      <c r="F1787" s="3">
        <f>D1787+IF(Dashboard!$I$3,E1787,0)</f>
        <v>-620003.20469895424</v>
      </c>
      <c r="G1787" s="3">
        <f>IF(Dashboard!$I$4, ('Lookups and Calculations'!$F$9) / (1 - 'Lookups and Calculations'!$F$10), 'Lookups and Calculations'!$F$9)</f>
        <v>1951878.888340465</v>
      </c>
      <c r="H1787" s="12">
        <f t="shared" si="54"/>
        <v>0</v>
      </c>
      <c r="I1787" s="12">
        <f t="shared" si="55"/>
        <v>0</v>
      </c>
      <c r="J1787" s="13">
        <f>(1 - Dashboard!$I$9) * H1787 * Dashboard!$I$8 * 'Lookups and Calculations'!$F$12</f>
        <v>0</v>
      </c>
      <c r="K1787" s="12">
        <f>(1 - Dashboard!$I$11) * I1787 * Dashboard!$I$10 * 'Lookups and Calculations'!$F$12</f>
        <v>0</v>
      </c>
      <c r="L1787" s="12">
        <f>(H1787 - I1787) * Dashboard!$I$13 * (Dashboard!$D$12 / 365) * 'Lookups and Calculations'!$F$12</f>
        <v>0</v>
      </c>
      <c r="M1787" s="3">
        <f>(G1787*2) * Dashboard!$I$13 * (Dashboard!$D$12 / 365) * 'Lookups and Calculations'!$F$12</f>
        <v>1602.0878730267946</v>
      </c>
      <c r="N1787" s="12">
        <f>H1787 * Dashboard!$I$14 * Dashboard!$I$15 * (Dashboard!$D$12 / 365) * 'Lookups and Calculations'!$F$12</f>
        <v>0</v>
      </c>
    </row>
    <row r="1788" spans="1:14" x14ac:dyDescent="0.35">
      <c r="A1788" s="2">
        <v>1787</v>
      </c>
      <c r="B1788" s="11">
        <v>1.9052281788962935</v>
      </c>
      <c r="C1788" s="11">
        <v>0.48625890859410492</v>
      </c>
      <c r="D1788" s="3">
        <f>B1788*Dashboard!$D$11*Dashboard!$D$10*SQRT(Dashboard!$D$12/365)</f>
        <v>473033.41799572145</v>
      </c>
      <c r="E1788" s="3">
        <f>IF(Dashboard!$I$3,C1788*Dashboard!$E$11*Dashboard!$E$10*SQRT(Dashboard!$D$12/365),0)</f>
        <v>241458.4416827051</v>
      </c>
      <c r="F1788" s="3">
        <f>D1788+IF(Dashboard!$I$3,E1788,0)</f>
        <v>714491.85967842652</v>
      </c>
      <c r="G1788" s="3">
        <f>IF(Dashboard!$I$4, ('Lookups and Calculations'!$F$9) / (1 - 'Lookups and Calculations'!$F$10), 'Lookups and Calculations'!$F$9)</f>
        <v>1951878.888340465</v>
      </c>
      <c r="H1788" s="12">
        <f t="shared" si="54"/>
        <v>0</v>
      </c>
      <c r="I1788" s="12">
        <f t="shared" si="55"/>
        <v>0</v>
      </c>
      <c r="J1788" s="13">
        <f>(1 - Dashboard!$I$9) * H1788 * Dashboard!$I$8 * 'Lookups and Calculations'!$F$12</f>
        <v>0</v>
      </c>
      <c r="K1788" s="12">
        <f>(1 - Dashboard!$I$11) * I1788 * Dashboard!$I$10 * 'Lookups and Calculations'!$F$12</f>
        <v>0</v>
      </c>
      <c r="L1788" s="12">
        <f>(H1788 - I1788) * Dashboard!$I$13 * (Dashboard!$D$12 / 365) * 'Lookups and Calculations'!$F$12</f>
        <v>0</v>
      </c>
      <c r="M1788" s="3">
        <f>(G1788*2) * Dashboard!$I$13 * (Dashboard!$D$12 / 365) * 'Lookups and Calculations'!$F$12</f>
        <v>1602.0878730267946</v>
      </c>
      <c r="N1788" s="12">
        <f>H1788 * Dashboard!$I$14 * Dashboard!$I$15 * (Dashboard!$D$12 / 365) * 'Lookups and Calculations'!$F$12</f>
        <v>0</v>
      </c>
    </row>
    <row r="1789" spans="1:14" x14ac:dyDescent="0.35">
      <c r="A1789" s="2">
        <v>1788</v>
      </c>
      <c r="B1789" s="11">
        <v>3.9409489452780354E-2</v>
      </c>
      <c r="C1789" s="11">
        <v>0.10978063260696486</v>
      </c>
      <c r="D1789" s="3">
        <f>B1789*Dashboard!$D$11*Dashboard!$D$10*SQRT(Dashboard!$D$12/365)</f>
        <v>9784.6576613801808</v>
      </c>
      <c r="E1789" s="3">
        <f>IF(Dashboard!$I$3,C1789*Dashboard!$E$11*Dashboard!$E$10*SQRT(Dashboard!$D$12/365),0)</f>
        <v>54513.058800010353</v>
      </c>
      <c r="F1789" s="3">
        <f>D1789+IF(Dashboard!$I$3,E1789,0)</f>
        <v>64297.716461390533</v>
      </c>
      <c r="G1789" s="3">
        <f>IF(Dashboard!$I$4, ('Lookups and Calculations'!$F$9) / (1 - 'Lookups and Calculations'!$F$10), 'Lookups and Calculations'!$F$9)</f>
        <v>1951878.888340465</v>
      </c>
      <c r="H1789" s="12">
        <f t="shared" si="54"/>
        <v>0</v>
      </c>
      <c r="I1789" s="12">
        <f t="shared" si="55"/>
        <v>0</v>
      </c>
      <c r="J1789" s="13">
        <f>(1 - Dashboard!$I$9) * H1789 * Dashboard!$I$8 * 'Lookups and Calculations'!$F$12</f>
        <v>0</v>
      </c>
      <c r="K1789" s="12">
        <f>(1 - Dashboard!$I$11) * I1789 * Dashboard!$I$10 * 'Lookups and Calculations'!$F$12</f>
        <v>0</v>
      </c>
      <c r="L1789" s="12">
        <f>(H1789 - I1789) * Dashboard!$I$13 * (Dashboard!$D$12 / 365) * 'Lookups and Calculations'!$F$12</f>
        <v>0</v>
      </c>
      <c r="M1789" s="3">
        <f>(G1789*2) * Dashboard!$I$13 * (Dashboard!$D$12 / 365) * 'Lookups and Calculations'!$F$12</f>
        <v>1602.0878730267946</v>
      </c>
      <c r="N1789" s="12">
        <f>H1789 * Dashboard!$I$14 * Dashboard!$I$15 * (Dashboard!$D$12 / 365) * 'Lookups and Calculations'!$F$12</f>
        <v>0</v>
      </c>
    </row>
    <row r="1790" spans="1:14" x14ac:dyDescent="0.35">
      <c r="A1790" s="2">
        <v>1789</v>
      </c>
      <c r="B1790" s="11">
        <v>0.25665645967421918</v>
      </c>
      <c r="C1790" s="11">
        <v>1.5670404134028497</v>
      </c>
      <c r="D1790" s="3">
        <f>B1790*Dashboard!$D$11*Dashboard!$D$10*SQRT(Dashboard!$D$12/365)</f>
        <v>63723.119212265992</v>
      </c>
      <c r="E1790" s="3">
        <f>IF(Dashboard!$I$3,C1790*Dashboard!$E$11*Dashboard!$E$10*SQRT(Dashboard!$D$12/365),0)</f>
        <v>778135.12428605254</v>
      </c>
      <c r="F1790" s="3">
        <f>D1790+IF(Dashboard!$I$3,E1790,0)</f>
        <v>841858.24349831848</v>
      </c>
      <c r="G1790" s="3">
        <f>IF(Dashboard!$I$4, ('Lookups and Calculations'!$F$9) / (1 - 'Lookups and Calculations'!$F$10), 'Lookups and Calculations'!$F$9)</f>
        <v>1951878.888340465</v>
      </c>
      <c r="H1790" s="12">
        <f t="shared" si="54"/>
        <v>0</v>
      </c>
      <c r="I1790" s="12">
        <f t="shared" si="55"/>
        <v>0</v>
      </c>
      <c r="J1790" s="13">
        <f>(1 - Dashboard!$I$9) * H1790 * Dashboard!$I$8 * 'Lookups and Calculations'!$F$12</f>
        <v>0</v>
      </c>
      <c r="K1790" s="12">
        <f>(1 - Dashboard!$I$11) * I1790 * Dashboard!$I$10 * 'Lookups and Calculations'!$F$12</f>
        <v>0</v>
      </c>
      <c r="L1790" s="12">
        <f>(H1790 - I1790) * Dashboard!$I$13 * (Dashboard!$D$12 / 365) * 'Lookups and Calculations'!$F$12</f>
        <v>0</v>
      </c>
      <c r="M1790" s="3">
        <f>(G1790*2) * Dashboard!$I$13 * (Dashboard!$D$12 / 365) * 'Lookups and Calculations'!$F$12</f>
        <v>1602.0878730267946</v>
      </c>
      <c r="N1790" s="12">
        <f>H1790 * Dashboard!$I$14 * Dashboard!$I$15 * (Dashboard!$D$12 / 365) * 'Lookups and Calculations'!$F$12</f>
        <v>0</v>
      </c>
    </row>
    <row r="1791" spans="1:14" x14ac:dyDescent="0.35">
      <c r="A1791" s="2">
        <v>1790</v>
      </c>
      <c r="B1791" s="11">
        <v>0.17587521873111545</v>
      </c>
      <c r="C1791" s="11">
        <v>-0.93210989358295715</v>
      </c>
      <c r="D1791" s="3">
        <f>B1791*Dashboard!$D$11*Dashboard!$D$10*SQRT(Dashboard!$D$12/365)</f>
        <v>43666.610004330178</v>
      </c>
      <c r="E1791" s="3">
        <f>IF(Dashboard!$I$3,C1791*Dashboard!$E$11*Dashboard!$E$10*SQRT(Dashboard!$D$12/365),0)</f>
        <v>-462851.78205226915</v>
      </c>
      <c r="F1791" s="3">
        <f>D1791+IF(Dashboard!$I$3,E1791,0)</f>
        <v>-419185.17204793898</v>
      </c>
      <c r="G1791" s="3">
        <f>IF(Dashboard!$I$4, ('Lookups and Calculations'!$F$9) / (1 - 'Lookups and Calculations'!$F$10), 'Lookups and Calculations'!$F$9)</f>
        <v>1951878.888340465</v>
      </c>
      <c r="H1791" s="12">
        <f t="shared" si="54"/>
        <v>0</v>
      </c>
      <c r="I1791" s="12">
        <f t="shared" si="55"/>
        <v>0</v>
      </c>
      <c r="J1791" s="13">
        <f>(1 - Dashboard!$I$9) * H1791 * Dashboard!$I$8 * 'Lookups and Calculations'!$F$12</f>
        <v>0</v>
      </c>
      <c r="K1791" s="12">
        <f>(1 - Dashboard!$I$11) * I1791 * Dashboard!$I$10 * 'Lookups and Calculations'!$F$12</f>
        <v>0</v>
      </c>
      <c r="L1791" s="12">
        <f>(H1791 - I1791) * Dashboard!$I$13 * (Dashboard!$D$12 / 365) * 'Lookups and Calculations'!$F$12</f>
        <v>0</v>
      </c>
      <c r="M1791" s="3">
        <f>(G1791*2) * Dashboard!$I$13 * (Dashboard!$D$12 / 365) * 'Lookups and Calculations'!$F$12</f>
        <v>1602.0878730267946</v>
      </c>
      <c r="N1791" s="12">
        <f>H1791 * Dashboard!$I$14 * Dashboard!$I$15 * (Dashboard!$D$12 / 365) * 'Lookups and Calculations'!$F$12</f>
        <v>0</v>
      </c>
    </row>
    <row r="1792" spans="1:14" x14ac:dyDescent="0.35">
      <c r="A1792" s="2">
        <v>1791</v>
      </c>
      <c r="B1792" s="11">
        <v>0.18380049883638502</v>
      </c>
      <c r="C1792" s="11">
        <v>0.4516555389880913</v>
      </c>
      <c r="D1792" s="3">
        <f>B1792*Dashboard!$D$11*Dashboard!$D$10*SQRT(Dashboard!$D$12/365)</f>
        <v>45634.312549513481</v>
      </c>
      <c r="E1792" s="3">
        <f>IF(Dashboard!$I$3,C1792*Dashboard!$E$11*Dashboard!$E$10*SQRT(Dashboard!$D$12/365),0)</f>
        <v>224275.67021185247</v>
      </c>
      <c r="F1792" s="3">
        <f>D1792+IF(Dashboard!$I$3,E1792,0)</f>
        <v>269909.98276136594</v>
      </c>
      <c r="G1792" s="3">
        <f>IF(Dashboard!$I$4, ('Lookups and Calculations'!$F$9) / (1 - 'Lookups and Calculations'!$F$10), 'Lookups and Calculations'!$F$9)</f>
        <v>1951878.888340465</v>
      </c>
      <c r="H1792" s="12">
        <f t="shared" si="54"/>
        <v>0</v>
      </c>
      <c r="I1792" s="12">
        <f t="shared" si="55"/>
        <v>0</v>
      </c>
      <c r="J1792" s="13">
        <f>(1 - Dashboard!$I$9) * H1792 * Dashboard!$I$8 * 'Lookups and Calculations'!$F$12</f>
        <v>0</v>
      </c>
      <c r="K1792" s="12">
        <f>(1 - Dashboard!$I$11) * I1792 * Dashboard!$I$10 * 'Lookups and Calculations'!$F$12</f>
        <v>0</v>
      </c>
      <c r="L1792" s="12">
        <f>(H1792 - I1792) * Dashboard!$I$13 * (Dashboard!$D$12 / 365) * 'Lookups and Calculations'!$F$12</f>
        <v>0</v>
      </c>
      <c r="M1792" s="3">
        <f>(G1792*2) * Dashboard!$I$13 * (Dashboard!$D$12 / 365) * 'Lookups and Calculations'!$F$12</f>
        <v>1602.0878730267946</v>
      </c>
      <c r="N1792" s="12">
        <f>H1792 * Dashboard!$I$14 * Dashboard!$I$15 * (Dashboard!$D$12 / 365) * 'Lookups and Calculations'!$F$12</f>
        <v>0</v>
      </c>
    </row>
    <row r="1793" spans="1:14" x14ac:dyDescent="0.35">
      <c r="A1793" s="2">
        <v>1792</v>
      </c>
      <c r="B1793" s="11">
        <v>0.46296881314779526</v>
      </c>
      <c r="C1793" s="11">
        <v>-0.91735740900284979</v>
      </c>
      <c r="D1793" s="3">
        <f>B1793*Dashboard!$D$11*Dashboard!$D$10*SQRT(Dashboard!$D$12/365)</f>
        <v>114946.71480010942</v>
      </c>
      <c r="E1793" s="3">
        <f>IF(Dashboard!$I$3,C1793*Dashboard!$E$11*Dashboard!$E$10*SQRT(Dashboard!$D$12/365),0)</f>
        <v>-455526.23618626164</v>
      </c>
      <c r="F1793" s="3">
        <f>D1793+IF(Dashboard!$I$3,E1793,0)</f>
        <v>-340579.52138615225</v>
      </c>
      <c r="G1793" s="3">
        <f>IF(Dashboard!$I$4, ('Lookups and Calculations'!$F$9) / (1 - 'Lookups and Calculations'!$F$10), 'Lookups and Calculations'!$F$9)</f>
        <v>1951878.888340465</v>
      </c>
      <c r="H1793" s="12">
        <f t="shared" si="54"/>
        <v>0</v>
      </c>
      <c r="I1793" s="12">
        <f t="shared" si="55"/>
        <v>0</v>
      </c>
      <c r="J1793" s="13">
        <f>(1 - Dashboard!$I$9) * H1793 * Dashboard!$I$8 * 'Lookups and Calculations'!$F$12</f>
        <v>0</v>
      </c>
      <c r="K1793" s="12">
        <f>(1 - Dashboard!$I$11) * I1793 * Dashboard!$I$10 * 'Lookups and Calculations'!$F$12</f>
        <v>0</v>
      </c>
      <c r="L1793" s="12">
        <f>(H1793 - I1793) * Dashboard!$I$13 * (Dashboard!$D$12 / 365) * 'Lookups and Calculations'!$F$12</f>
        <v>0</v>
      </c>
      <c r="M1793" s="3">
        <f>(G1793*2) * Dashboard!$I$13 * (Dashboard!$D$12 / 365) * 'Lookups and Calculations'!$F$12</f>
        <v>1602.0878730267946</v>
      </c>
      <c r="N1793" s="12">
        <f>H1793 * Dashboard!$I$14 * Dashboard!$I$15 * (Dashboard!$D$12 / 365) * 'Lookups and Calculations'!$F$12</f>
        <v>0</v>
      </c>
    </row>
    <row r="1794" spans="1:14" x14ac:dyDescent="0.35">
      <c r="A1794" s="2">
        <v>1793</v>
      </c>
      <c r="B1794" s="11">
        <v>0.92826306770484501</v>
      </c>
      <c r="C1794" s="11">
        <v>-0.28713495368969211</v>
      </c>
      <c r="D1794" s="3">
        <f>B1794*Dashboard!$D$11*Dashboard!$D$10*SQRT(Dashboard!$D$12/365)</f>
        <v>230470.79430138847</v>
      </c>
      <c r="E1794" s="3">
        <f>IF(Dashboard!$I$3,C1794*Dashboard!$E$11*Dashboard!$E$10*SQRT(Dashboard!$D$12/365),0)</f>
        <v>-142580.74709829444</v>
      </c>
      <c r="F1794" s="3">
        <f>D1794+IF(Dashboard!$I$3,E1794,0)</f>
        <v>87890.047203094029</v>
      </c>
      <c r="G1794" s="3">
        <f>IF(Dashboard!$I$4, ('Lookups and Calculations'!$F$9) / (1 - 'Lookups and Calculations'!$F$10), 'Lookups and Calculations'!$F$9)</f>
        <v>1951878.888340465</v>
      </c>
      <c r="H1794" s="12">
        <f t="shared" si="54"/>
        <v>0</v>
      </c>
      <c r="I1794" s="12">
        <f t="shared" si="55"/>
        <v>0</v>
      </c>
      <c r="J1794" s="13">
        <f>(1 - Dashboard!$I$9) * H1794 * Dashboard!$I$8 * 'Lookups and Calculations'!$F$12</f>
        <v>0</v>
      </c>
      <c r="K1794" s="12">
        <f>(1 - Dashboard!$I$11) * I1794 * Dashboard!$I$10 * 'Lookups and Calculations'!$F$12</f>
        <v>0</v>
      </c>
      <c r="L1794" s="12">
        <f>(H1794 - I1794) * Dashboard!$I$13 * (Dashboard!$D$12 / 365) * 'Lookups and Calculations'!$F$12</f>
        <v>0</v>
      </c>
      <c r="M1794" s="3">
        <f>(G1794*2) * Dashboard!$I$13 * (Dashboard!$D$12 / 365) * 'Lookups and Calculations'!$F$12</f>
        <v>1602.0878730267946</v>
      </c>
      <c r="N1794" s="12">
        <f>H1794 * Dashboard!$I$14 * Dashboard!$I$15 * (Dashboard!$D$12 / 365) * 'Lookups and Calculations'!$F$12</f>
        <v>0</v>
      </c>
    </row>
    <row r="1795" spans="1:14" x14ac:dyDescent="0.35">
      <c r="A1795" s="2">
        <v>1794</v>
      </c>
      <c r="B1795" s="11">
        <v>-0.25934782375471188</v>
      </c>
      <c r="C1795" s="11">
        <v>0.51965863124872569</v>
      </c>
      <c r="D1795" s="3">
        <f>B1795*Dashboard!$D$11*Dashboard!$D$10*SQRT(Dashboard!$D$12/365)</f>
        <v>-64391.335840682586</v>
      </c>
      <c r="E1795" s="3">
        <f>IF(Dashboard!$I$3,C1795*Dashboard!$E$11*Dashboard!$E$10*SQRT(Dashboard!$D$12/365),0)</f>
        <v>258043.52597069513</v>
      </c>
      <c r="F1795" s="3">
        <f>D1795+IF(Dashboard!$I$3,E1795,0)</f>
        <v>193652.19013001255</v>
      </c>
      <c r="G1795" s="3">
        <f>IF(Dashboard!$I$4, ('Lookups and Calculations'!$F$9) / (1 - 'Lookups and Calculations'!$F$10), 'Lookups and Calculations'!$F$9)</f>
        <v>1951878.888340465</v>
      </c>
      <c r="H1795" s="12">
        <f t="shared" ref="H1795:H1858" si="56">MAX(0,F1795-G1795)</f>
        <v>0</v>
      </c>
      <c r="I1795" s="12">
        <f t="shared" ref="I1795:I1858" si="57">MAX(0,-F1795-G1795)</f>
        <v>0</v>
      </c>
      <c r="J1795" s="13">
        <f>(1 - Dashboard!$I$9) * H1795 * Dashboard!$I$8 * 'Lookups and Calculations'!$F$12</f>
        <v>0</v>
      </c>
      <c r="K1795" s="12">
        <f>(1 - Dashboard!$I$11) * I1795 * Dashboard!$I$10 * 'Lookups and Calculations'!$F$12</f>
        <v>0</v>
      </c>
      <c r="L1795" s="12">
        <f>(H1795 - I1795) * Dashboard!$I$13 * (Dashboard!$D$12 / 365) * 'Lookups and Calculations'!$F$12</f>
        <v>0</v>
      </c>
      <c r="M1795" s="3">
        <f>(G1795*2) * Dashboard!$I$13 * (Dashboard!$D$12 / 365) * 'Lookups and Calculations'!$F$12</f>
        <v>1602.0878730267946</v>
      </c>
      <c r="N1795" s="12">
        <f>H1795 * Dashboard!$I$14 * Dashboard!$I$15 * (Dashboard!$D$12 / 365) * 'Lookups and Calculations'!$F$12</f>
        <v>0</v>
      </c>
    </row>
    <row r="1796" spans="1:14" x14ac:dyDescent="0.35">
      <c r="A1796" s="2">
        <v>1795</v>
      </c>
      <c r="B1796" s="11">
        <v>-3.5742252104497378E-2</v>
      </c>
      <c r="C1796" s="11">
        <v>2.4513316711038491</v>
      </c>
      <c r="D1796" s="3">
        <f>B1796*Dashboard!$D$11*Dashboard!$D$10*SQRT(Dashboard!$D$12/365)</f>
        <v>-8874.1494940777229</v>
      </c>
      <c r="E1796" s="3">
        <f>IF(Dashboard!$I$3,C1796*Dashboard!$E$11*Dashboard!$E$10*SQRT(Dashboard!$D$12/365),0)</f>
        <v>1217241.9155538171</v>
      </c>
      <c r="F1796" s="3">
        <f>D1796+IF(Dashboard!$I$3,E1796,0)</f>
        <v>1208367.7660597393</v>
      </c>
      <c r="G1796" s="3">
        <f>IF(Dashboard!$I$4, ('Lookups and Calculations'!$F$9) / (1 - 'Lookups and Calculations'!$F$10), 'Lookups and Calculations'!$F$9)</f>
        <v>1951878.888340465</v>
      </c>
      <c r="H1796" s="12">
        <f t="shared" si="56"/>
        <v>0</v>
      </c>
      <c r="I1796" s="12">
        <f t="shared" si="57"/>
        <v>0</v>
      </c>
      <c r="J1796" s="13">
        <f>(1 - Dashboard!$I$9) * H1796 * Dashboard!$I$8 * 'Lookups and Calculations'!$F$12</f>
        <v>0</v>
      </c>
      <c r="K1796" s="12">
        <f>(1 - Dashboard!$I$11) * I1796 * Dashboard!$I$10 * 'Lookups and Calculations'!$F$12</f>
        <v>0</v>
      </c>
      <c r="L1796" s="12">
        <f>(H1796 - I1796) * Dashboard!$I$13 * (Dashboard!$D$12 / 365) * 'Lookups and Calculations'!$F$12</f>
        <v>0</v>
      </c>
      <c r="M1796" s="3">
        <f>(G1796*2) * Dashboard!$I$13 * (Dashboard!$D$12 / 365) * 'Lookups and Calculations'!$F$12</f>
        <v>1602.0878730267946</v>
      </c>
      <c r="N1796" s="12">
        <f>H1796 * Dashboard!$I$14 * Dashboard!$I$15 * (Dashboard!$D$12 / 365) * 'Lookups and Calculations'!$F$12</f>
        <v>0</v>
      </c>
    </row>
    <row r="1797" spans="1:14" x14ac:dyDescent="0.35">
      <c r="A1797" s="2">
        <v>1796</v>
      </c>
      <c r="B1797" s="11">
        <v>-1.6352960354107218</v>
      </c>
      <c r="C1797" s="11">
        <v>0.19059171475492456</v>
      </c>
      <c r="D1797" s="3">
        <f>B1797*Dashboard!$D$11*Dashboard!$D$10*SQRT(Dashboard!$D$12/365)</f>
        <v>-406014.18855420593</v>
      </c>
      <c r="E1797" s="3">
        <f>IF(Dashboard!$I$3,C1797*Dashboard!$E$11*Dashboard!$E$10*SQRT(Dashboard!$D$12/365),0)</f>
        <v>94640.895269999033</v>
      </c>
      <c r="F1797" s="3">
        <f>D1797+IF(Dashboard!$I$3,E1797,0)</f>
        <v>-311373.29328420688</v>
      </c>
      <c r="G1797" s="3">
        <f>IF(Dashboard!$I$4, ('Lookups and Calculations'!$F$9) / (1 - 'Lookups and Calculations'!$F$10), 'Lookups and Calculations'!$F$9)</f>
        <v>1951878.888340465</v>
      </c>
      <c r="H1797" s="12">
        <f t="shared" si="56"/>
        <v>0</v>
      </c>
      <c r="I1797" s="12">
        <f t="shared" si="57"/>
        <v>0</v>
      </c>
      <c r="J1797" s="13">
        <f>(1 - Dashboard!$I$9) * H1797 * Dashboard!$I$8 * 'Lookups and Calculations'!$F$12</f>
        <v>0</v>
      </c>
      <c r="K1797" s="12">
        <f>(1 - Dashboard!$I$11) * I1797 * Dashboard!$I$10 * 'Lookups and Calculations'!$F$12</f>
        <v>0</v>
      </c>
      <c r="L1797" s="12">
        <f>(H1797 - I1797) * Dashboard!$I$13 * (Dashboard!$D$12 / 365) * 'Lookups and Calculations'!$F$12</f>
        <v>0</v>
      </c>
      <c r="M1797" s="3">
        <f>(G1797*2) * Dashboard!$I$13 * (Dashboard!$D$12 / 365) * 'Lookups and Calculations'!$F$12</f>
        <v>1602.0878730267946</v>
      </c>
      <c r="N1797" s="12">
        <f>H1797 * Dashboard!$I$14 * Dashboard!$I$15 * (Dashboard!$D$12 / 365) * 'Lookups and Calculations'!$F$12</f>
        <v>0</v>
      </c>
    </row>
    <row r="1798" spans="1:14" x14ac:dyDescent="0.35">
      <c r="A1798" s="2">
        <v>1797</v>
      </c>
      <c r="B1798" s="11">
        <v>0.23420031726273699</v>
      </c>
      <c r="C1798" s="11">
        <v>0.54401206239856548</v>
      </c>
      <c r="D1798" s="3">
        <f>B1798*Dashboard!$D$11*Dashboard!$D$10*SQRT(Dashboard!$D$12/365)</f>
        <v>58147.668503755172</v>
      </c>
      <c r="E1798" s="3">
        <f>IF(Dashboard!$I$3,C1798*Dashboard!$E$11*Dashboard!$E$10*SQRT(Dashboard!$D$12/365),0)</f>
        <v>270136.55178706301</v>
      </c>
      <c r="F1798" s="3">
        <f>D1798+IF(Dashboard!$I$3,E1798,0)</f>
        <v>328284.22029081819</v>
      </c>
      <c r="G1798" s="3">
        <f>IF(Dashboard!$I$4, ('Lookups and Calculations'!$F$9) / (1 - 'Lookups and Calculations'!$F$10), 'Lookups and Calculations'!$F$9)</f>
        <v>1951878.888340465</v>
      </c>
      <c r="H1798" s="12">
        <f t="shared" si="56"/>
        <v>0</v>
      </c>
      <c r="I1798" s="12">
        <f t="shared" si="57"/>
        <v>0</v>
      </c>
      <c r="J1798" s="13">
        <f>(1 - Dashboard!$I$9) * H1798 * Dashboard!$I$8 * 'Lookups and Calculations'!$F$12</f>
        <v>0</v>
      </c>
      <c r="K1798" s="12">
        <f>(1 - Dashboard!$I$11) * I1798 * Dashboard!$I$10 * 'Lookups and Calculations'!$F$12</f>
        <v>0</v>
      </c>
      <c r="L1798" s="12">
        <f>(H1798 - I1798) * Dashboard!$I$13 * (Dashboard!$D$12 / 365) * 'Lookups and Calculations'!$F$12</f>
        <v>0</v>
      </c>
      <c r="M1798" s="3">
        <f>(G1798*2) * Dashboard!$I$13 * (Dashboard!$D$12 / 365) * 'Lookups and Calculations'!$F$12</f>
        <v>1602.0878730267946</v>
      </c>
      <c r="N1798" s="12">
        <f>H1798 * Dashboard!$I$14 * Dashboard!$I$15 * (Dashboard!$D$12 / 365) * 'Lookups and Calculations'!$F$12</f>
        <v>0</v>
      </c>
    </row>
    <row r="1799" spans="1:14" x14ac:dyDescent="0.35">
      <c r="A1799" s="2">
        <v>1798</v>
      </c>
      <c r="B1799" s="11">
        <v>-1.5890684913808684</v>
      </c>
      <c r="C1799" s="11">
        <v>-0.33104612417761697</v>
      </c>
      <c r="D1799" s="3">
        <f>B1799*Dashboard!$D$11*Dashboard!$D$10*SQRT(Dashboard!$D$12/365)</f>
        <v>-394536.73225778638</v>
      </c>
      <c r="E1799" s="3">
        <f>IF(Dashboard!$I$3,C1799*Dashboard!$E$11*Dashboard!$E$10*SQRT(Dashboard!$D$12/365),0)</f>
        <v>-164385.43306103192</v>
      </c>
      <c r="F1799" s="3">
        <f>D1799+IF(Dashboard!$I$3,E1799,0)</f>
        <v>-558922.1653188183</v>
      </c>
      <c r="G1799" s="3">
        <f>IF(Dashboard!$I$4, ('Lookups and Calculations'!$F$9) / (1 - 'Lookups and Calculations'!$F$10), 'Lookups and Calculations'!$F$9)</f>
        <v>1951878.888340465</v>
      </c>
      <c r="H1799" s="12">
        <f t="shared" si="56"/>
        <v>0</v>
      </c>
      <c r="I1799" s="12">
        <f t="shared" si="57"/>
        <v>0</v>
      </c>
      <c r="J1799" s="13">
        <f>(1 - Dashboard!$I$9) * H1799 * Dashboard!$I$8 * 'Lookups and Calculations'!$F$12</f>
        <v>0</v>
      </c>
      <c r="K1799" s="12">
        <f>(1 - Dashboard!$I$11) * I1799 * Dashboard!$I$10 * 'Lookups and Calculations'!$F$12</f>
        <v>0</v>
      </c>
      <c r="L1799" s="12">
        <f>(H1799 - I1799) * Dashboard!$I$13 * (Dashboard!$D$12 / 365) * 'Lookups and Calculations'!$F$12</f>
        <v>0</v>
      </c>
      <c r="M1799" s="3">
        <f>(G1799*2) * Dashboard!$I$13 * (Dashboard!$D$12 / 365) * 'Lookups and Calculations'!$F$12</f>
        <v>1602.0878730267946</v>
      </c>
      <c r="N1799" s="12">
        <f>H1799 * Dashboard!$I$14 * Dashboard!$I$15 * (Dashboard!$D$12 / 365) * 'Lookups and Calculations'!$F$12</f>
        <v>0</v>
      </c>
    </row>
    <row r="1800" spans="1:14" x14ac:dyDescent="0.35">
      <c r="A1800" s="2">
        <v>1799</v>
      </c>
      <c r="B1800" s="11">
        <v>-1.8963148077417613</v>
      </c>
      <c r="C1800" s="11">
        <v>-0.89276452113108073</v>
      </c>
      <c r="D1800" s="3">
        <f>B1800*Dashboard!$D$11*Dashboard!$D$10*SQRT(Dashboard!$D$12/365)</f>
        <v>-470820.39045928465</v>
      </c>
      <c r="E1800" s="3">
        <f>IF(Dashboard!$I$3,C1800*Dashboard!$E$11*Dashboard!$E$10*SQRT(Dashboard!$D$12/365),0)</f>
        <v>-443314.30489401339</v>
      </c>
      <c r="F1800" s="3">
        <f>D1800+IF(Dashboard!$I$3,E1800,0)</f>
        <v>-914134.69535329798</v>
      </c>
      <c r="G1800" s="3">
        <f>IF(Dashboard!$I$4, ('Lookups and Calculations'!$F$9) / (1 - 'Lookups and Calculations'!$F$10), 'Lookups and Calculations'!$F$9)</f>
        <v>1951878.888340465</v>
      </c>
      <c r="H1800" s="12">
        <f t="shared" si="56"/>
        <v>0</v>
      </c>
      <c r="I1800" s="12">
        <f t="shared" si="57"/>
        <v>0</v>
      </c>
      <c r="J1800" s="13">
        <f>(1 - Dashboard!$I$9) * H1800 * Dashboard!$I$8 * 'Lookups and Calculations'!$F$12</f>
        <v>0</v>
      </c>
      <c r="K1800" s="12">
        <f>(1 - Dashboard!$I$11) * I1800 * Dashboard!$I$10 * 'Lookups and Calculations'!$F$12</f>
        <v>0</v>
      </c>
      <c r="L1800" s="12">
        <f>(H1800 - I1800) * Dashboard!$I$13 * (Dashboard!$D$12 / 365) * 'Lookups and Calculations'!$F$12</f>
        <v>0</v>
      </c>
      <c r="M1800" s="3">
        <f>(G1800*2) * Dashboard!$I$13 * (Dashboard!$D$12 / 365) * 'Lookups and Calculations'!$F$12</f>
        <v>1602.0878730267946</v>
      </c>
      <c r="N1800" s="12">
        <f>H1800 * Dashboard!$I$14 * Dashboard!$I$15 * (Dashboard!$D$12 / 365) * 'Lookups and Calculations'!$F$12</f>
        <v>0</v>
      </c>
    </row>
    <row r="1801" spans="1:14" x14ac:dyDescent="0.35">
      <c r="A1801" s="2">
        <v>1800</v>
      </c>
      <c r="B1801" s="11">
        <v>8.5415348009923626E-3</v>
      </c>
      <c r="C1801" s="11">
        <v>0.31368619839917361</v>
      </c>
      <c r="D1801" s="3">
        <f>B1801*Dashboard!$D$11*Dashboard!$D$10*SQRT(Dashboard!$D$12/365)</f>
        <v>2120.7073497010006</v>
      </c>
      <c r="E1801" s="3">
        <f>IF(Dashboard!$I$3,C1801*Dashboard!$E$11*Dashboard!$E$10*SQRT(Dashboard!$D$12/365),0)</f>
        <v>155765.12698106808</v>
      </c>
      <c r="F1801" s="3">
        <f>D1801+IF(Dashboard!$I$3,E1801,0)</f>
        <v>157885.83433076908</v>
      </c>
      <c r="G1801" s="3">
        <f>IF(Dashboard!$I$4, ('Lookups and Calculations'!$F$9) / (1 - 'Lookups and Calculations'!$F$10), 'Lookups and Calculations'!$F$9)</f>
        <v>1951878.888340465</v>
      </c>
      <c r="H1801" s="12">
        <f t="shared" si="56"/>
        <v>0</v>
      </c>
      <c r="I1801" s="12">
        <f t="shared" si="57"/>
        <v>0</v>
      </c>
      <c r="J1801" s="13">
        <f>(1 - Dashboard!$I$9) * H1801 * Dashboard!$I$8 * 'Lookups and Calculations'!$F$12</f>
        <v>0</v>
      </c>
      <c r="K1801" s="12">
        <f>(1 - Dashboard!$I$11) * I1801 * Dashboard!$I$10 * 'Lookups and Calculations'!$F$12</f>
        <v>0</v>
      </c>
      <c r="L1801" s="12">
        <f>(H1801 - I1801) * Dashboard!$I$13 * (Dashboard!$D$12 / 365) * 'Lookups and Calculations'!$F$12</f>
        <v>0</v>
      </c>
      <c r="M1801" s="3">
        <f>(G1801*2) * Dashboard!$I$13 * (Dashboard!$D$12 / 365) * 'Lookups and Calculations'!$F$12</f>
        <v>1602.0878730267946</v>
      </c>
      <c r="N1801" s="12">
        <f>H1801 * Dashboard!$I$14 * Dashboard!$I$15 * (Dashboard!$D$12 / 365) * 'Lookups and Calculations'!$F$12</f>
        <v>0</v>
      </c>
    </row>
    <row r="1802" spans="1:14" x14ac:dyDescent="0.35">
      <c r="A1802" s="2">
        <v>1801</v>
      </c>
      <c r="B1802" s="11">
        <v>0.62984087521473897</v>
      </c>
      <c r="C1802" s="11">
        <v>1.4104980637388775</v>
      </c>
      <c r="D1802" s="3">
        <f>B1802*Dashboard!$D$11*Dashboard!$D$10*SQRT(Dashboard!$D$12/365)</f>
        <v>156378.00516305614</v>
      </c>
      <c r="E1802" s="3">
        <f>IF(Dashboard!$I$3,C1802*Dashboard!$E$11*Dashboard!$E$10*SQRT(Dashboard!$D$12/365),0)</f>
        <v>700401.90204751992</v>
      </c>
      <c r="F1802" s="3">
        <f>D1802+IF(Dashboard!$I$3,E1802,0)</f>
        <v>856779.90721057612</v>
      </c>
      <c r="G1802" s="3">
        <f>IF(Dashboard!$I$4, ('Lookups and Calculations'!$F$9) / (1 - 'Lookups and Calculations'!$F$10), 'Lookups and Calculations'!$F$9)</f>
        <v>1951878.888340465</v>
      </c>
      <c r="H1802" s="12">
        <f t="shared" si="56"/>
        <v>0</v>
      </c>
      <c r="I1802" s="12">
        <f t="shared" si="57"/>
        <v>0</v>
      </c>
      <c r="J1802" s="13">
        <f>(1 - Dashboard!$I$9) * H1802 * Dashboard!$I$8 * 'Lookups and Calculations'!$F$12</f>
        <v>0</v>
      </c>
      <c r="K1802" s="12">
        <f>(1 - Dashboard!$I$11) * I1802 * Dashboard!$I$10 * 'Lookups and Calculations'!$F$12</f>
        <v>0</v>
      </c>
      <c r="L1802" s="12">
        <f>(H1802 - I1802) * Dashboard!$I$13 * (Dashboard!$D$12 / 365) * 'Lookups and Calculations'!$F$12</f>
        <v>0</v>
      </c>
      <c r="M1802" s="3">
        <f>(G1802*2) * Dashboard!$I$13 * (Dashboard!$D$12 / 365) * 'Lookups and Calculations'!$F$12</f>
        <v>1602.0878730267946</v>
      </c>
      <c r="N1802" s="12">
        <f>H1802 * Dashboard!$I$14 * Dashboard!$I$15 * (Dashboard!$D$12 / 365) * 'Lookups and Calculations'!$F$12</f>
        <v>0</v>
      </c>
    </row>
    <row r="1803" spans="1:14" x14ac:dyDescent="0.35">
      <c r="A1803" s="2">
        <v>1802</v>
      </c>
      <c r="B1803" s="11">
        <v>2.163860979810269</v>
      </c>
      <c r="C1803" s="11">
        <v>-0.32740073457064567</v>
      </c>
      <c r="D1803" s="3">
        <f>B1803*Dashboard!$D$11*Dashboard!$D$10*SQRT(Dashboard!$D$12/365)</f>
        <v>537247.22670236044</v>
      </c>
      <c r="E1803" s="3">
        <f>IF(Dashboard!$I$3,C1803*Dashboard!$E$11*Dashboard!$E$10*SQRT(Dashboard!$D$12/365),0)</f>
        <v>-162575.26551804433</v>
      </c>
      <c r="F1803" s="3">
        <f>D1803+IF(Dashboard!$I$3,E1803,0)</f>
        <v>374671.96118431608</v>
      </c>
      <c r="G1803" s="3">
        <f>IF(Dashboard!$I$4, ('Lookups and Calculations'!$F$9) / (1 - 'Lookups and Calculations'!$F$10), 'Lookups and Calculations'!$F$9)</f>
        <v>1951878.888340465</v>
      </c>
      <c r="H1803" s="12">
        <f t="shared" si="56"/>
        <v>0</v>
      </c>
      <c r="I1803" s="12">
        <f t="shared" si="57"/>
        <v>0</v>
      </c>
      <c r="J1803" s="13">
        <f>(1 - Dashboard!$I$9) * H1803 * Dashboard!$I$8 * 'Lookups and Calculations'!$F$12</f>
        <v>0</v>
      </c>
      <c r="K1803" s="12">
        <f>(1 - Dashboard!$I$11) * I1803 * Dashboard!$I$10 * 'Lookups and Calculations'!$F$12</f>
        <v>0</v>
      </c>
      <c r="L1803" s="12">
        <f>(H1803 - I1803) * Dashboard!$I$13 * (Dashboard!$D$12 / 365) * 'Lookups and Calculations'!$F$12</f>
        <v>0</v>
      </c>
      <c r="M1803" s="3">
        <f>(G1803*2) * Dashboard!$I$13 * (Dashboard!$D$12 / 365) * 'Lookups and Calculations'!$F$12</f>
        <v>1602.0878730267946</v>
      </c>
      <c r="N1803" s="12">
        <f>H1803 * Dashboard!$I$14 * Dashboard!$I$15 * (Dashboard!$D$12 / 365) * 'Lookups and Calculations'!$F$12</f>
        <v>0</v>
      </c>
    </row>
    <row r="1804" spans="1:14" x14ac:dyDescent="0.35">
      <c r="A1804" s="2">
        <v>1803</v>
      </c>
      <c r="B1804" s="11">
        <v>-0.98613474321366845</v>
      </c>
      <c r="C1804" s="11">
        <v>1.151067178657972</v>
      </c>
      <c r="D1804" s="3">
        <f>B1804*Dashboard!$D$11*Dashboard!$D$10*SQRT(Dashboard!$D$12/365)</f>
        <v>-244839.27613170477</v>
      </c>
      <c r="E1804" s="3">
        <f>IF(Dashboard!$I$3,C1804*Dashboard!$E$11*Dashboard!$E$10*SQRT(Dashboard!$D$12/365),0)</f>
        <v>571577.985140551</v>
      </c>
      <c r="F1804" s="3">
        <f>D1804+IF(Dashboard!$I$3,E1804,0)</f>
        <v>326738.7090088462</v>
      </c>
      <c r="G1804" s="3">
        <f>IF(Dashboard!$I$4, ('Lookups and Calculations'!$F$9) / (1 - 'Lookups and Calculations'!$F$10), 'Lookups and Calculations'!$F$9)</f>
        <v>1951878.888340465</v>
      </c>
      <c r="H1804" s="12">
        <f t="shared" si="56"/>
        <v>0</v>
      </c>
      <c r="I1804" s="12">
        <f t="shared" si="57"/>
        <v>0</v>
      </c>
      <c r="J1804" s="13">
        <f>(1 - Dashboard!$I$9) * H1804 * Dashboard!$I$8 * 'Lookups and Calculations'!$F$12</f>
        <v>0</v>
      </c>
      <c r="K1804" s="12">
        <f>(1 - Dashboard!$I$11) * I1804 * Dashboard!$I$10 * 'Lookups and Calculations'!$F$12</f>
        <v>0</v>
      </c>
      <c r="L1804" s="12">
        <f>(H1804 - I1804) * Dashboard!$I$13 * (Dashboard!$D$12 / 365) * 'Lookups and Calculations'!$F$12</f>
        <v>0</v>
      </c>
      <c r="M1804" s="3">
        <f>(G1804*2) * Dashboard!$I$13 * (Dashboard!$D$12 / 365) * 'Lookups and Calculations'!$F$12</f>
        <v>1602.0878730267946</v>
      </c>
      <c r="N1804" s="12">
        <f>H1804 * Dashboard!$I$14 * Dashboard!$I$15 * (Dashboard!$D$12 / 365) * 'Lookups and Calculations'!$F$12</f>
        <v>0</v>
      </c>
    </row>
    <row r="1805" spans="1:14" x14ac:dyDescent="0.35">
      <c r="A1805" s="2">
        <v>1804</v>
      </c>
      <c r="B1805" s="11">
        <v>0.4421306111757537</v>
      </c>
      <c r="C1805" s="11">
        <v>1.3808998338810397</v>
      </c>
      <c r="D1805" s="3">
        <f>B1805*Dashboard!$D$11*Dashboard!$D$10*SQRT(Dashboard!$D$12/365)</f>
        <v>109772.96920212528</v>
      </c>
      <c r="E1805" s="3">
        <f>IF(Dashboard!$I$3,C1805*Dashboard!$E$11*Dashboard!$E$10*SQRT(Dashboard!$D$12/365),0)</f>
        <v>685704.50045398809</v>
      </c>
      <c r="F1805" s="3">
        <f>D1805+IF(Dashboard!$I$3,E1805,0)</f>
        <v>795477.46965611342</v>
      </c>
      <c r="G1805" s="3">
        <f>IF(Dashboard!$I$4, ('Lookups and Calculations'!$F$9) / (1 - 'Lookups and Calculations'!$F$10), 'Lookups and Calculations'!$F$9)</f>
        <v>1951878.888340465</v>
      </c>
      <c r="H1805" s="12">
        <f t="shared" si="56"/>
        <v>0</v>
      </c>
      <c r="I1805" s="12">
        <f t="shared" si="57"/>
        <v>0</v>
      </c>
      <c r="J1805" s="13">
        <f>(1 - Dashboard!$I$9) * H1805 * Dashboard!$I$8 * 'Lookups and Calculations'!$F$12</f>
        <v>0</v>
      </c>
      <c r="K1805" s="12">
        <f>(1 - Dashboard!$I$11) * I1805 * Dashboard!$I$10 * 'Lookups and Calculations'!$F$12</f>
        <v>0</v>
      </c>
      <c r="L1805" s="12">
        <f>(H1805 - I1805) * Dashboard!$I$13 * (Dashboard!$D$12 / 365) * 'Lookups and Calculations'!$F$12</f>
        <v>0</v>
      </c>
      <c r="M1805" s="3">
        <f>(G1805*2) * Dashboard!$I$13 * (Dashboard!$D$12 / 365) * 'Lookups and Calculations'!$F$12</f>
        <v>1602.0878730267946</v>
      </c>
      <c r="N1805" s="12">
        <f>H1805 * Dashboard!$I$14 * Dashboard!$I$15 * (Dashboard!$D$12 / 365) * 'Lookups and Calculations'!$F$12</f>
        <v>0</v>
      </c>
    </row>
    <row r="1806" spans="1:14" x14ac:dyDescent="0.35">
      <c r="A1806" s="2">
        <v>1805</v>
      </c>
      <c r="B1806" s="11">
        <v>1.8763407400580874</v>
      </c>
      <c r="C1806" s="11">
        <v>-0.31281717608787263</v>
      </c>
      <c r="D1806" s="3">
        <f>B1806*Dashboard!$D$11*Dashboard!$D$10*SQRT(Dashboard!$D$12/365)</f>
        <v>465861.19364897942</v>
      </c>
      <c r="E1806" s="3">
        <f>IF(Dashboard!$I$3,C1806*Dashboard!$E$11*Dashboard!$E$10*SQRT(Dashboard!$D$12/365),0)</f>
        <v>-155333.60219177234</v>
      </c>
      <c r="F1806" s="3">
        <f>D1806+IF(Dashboard!$I$3,E1806,0)</f>
        <v>310527.59145720711</v>
      </c>
      <c r="G1806" s="3">
        <f>IF(Dashboard!$I$4, ('Lookups and Calculations'!$F$9) / (1 - 'Lookups and Calculations'!$F$10), 'Lookups and Calculations'!$F$9)</f>
        <v>1951878.888340465</v>
      </c>
      <c r="H1806" s="12">
        <f t="shared" si="56"/>
        <v>0</v>
      </c>
      <c r="I1806" s="12">
        <f t="shared" si="57"/>
        <v>0</v>
      </c>
      <c r="J1806" s="13">
        <f>(1 - Dashboard!$I$9) * H1806 * Dashboard!$I$8 * 'Lookups and Calculations'!$F$12</f>
        <v>0</v>
      </c>
      <c r="K1806" s="12">
        <f>(1 - Dashboard!$I$11) * I1806 * Dashboard!$I$10 * 'Lookups and Calculations'!$F$12</f>
        <v>0</v>
      </c>
      <c r="L1806" s="12">
        <f>(H1806 - I1806) * Dashboard!$I$13 * (Dashboard!$D$12 / 365) * 'Lookups and Calculations'!$F$12</f>
        <v>0</v>
      </c>
      <c r="M1806" s="3">
        <f>(G1806*2) * Dashboard!$I$13 * (Dashboard!$D$12 / 365) * 'Lookups and Calculations'!$F$12</f>
        <v>1602.0878730267946</v>
      </c>
      <c r="N1806" s="12">
        <f>H1806 * Dashboard!$I$14 * Dashboard!$I$15 * (Dashboard!$D$12 / 365) * 'Lookups and Calculations'!$F$12</f>
        <v>0</v>
      </c>
    </row>
    <row r="1807" spans="1:14" x14ac:dyDescent="0.35">
      <c r="A1807" s="2">
        <v>1806</v>
      </c>
      <c r="B1807" s="11">
        <v>0.35704227632322572</v>
      </c>
      <c r="C1807" s="11">
        <v>0.97727208863536796</v>
      </c>
      <c r="D1807" s="3">
        <f>B1807*Dashboard!$D$11*Dashboard!$D$10*SQRT(Dashboard!$D$12/365)</f>
        <v>88647.087109528613</v>
      </c>
      <c r="E1807" s="3">
        <f>IF(Dashboard!$I$3,C1807*Dashboard!$E$11*Dashboard!$E$10*SQRT(Dashboard!$D$12/365),0)</f>
        <v>485277.68119281955</v>
      </c>
      <c r="F1807" s="3">
        <f>D1807+IF(Dashboard!$I$3,E1807,0)</f>
        <v>573924.76830234821</v>
      </c>
      <c r="G1807" s="3">
        <f>IF(Dashboard!$I$4, ('Lookups and Calculations'!$F$9) / (1 - 'Lookups and Calculations'!$F$10), 'Lookups and Calculations'!$F$9)</f>
        <v>1951878.888340465</v>
      </c>
      <c r="H1807" s="12">
        <f t="shared" si="56"/>
        <v>0</v>
      </c>
      <c r="I1807" s="12">
        <f t="shared" si="57"/>
        <v>0</v>
      </c>
      <c r="J1807" s="13">
        <f>(1 - Dashboard!$I$9) * H1807 * Dashboard!$I$8 * 'Lookups and Calculations'!$F$12</f>
        <v>0</v>
      </c>
      <c r="K1807" s="12">
        <f>(1 - Dashboard!$I$11) * I1807 * Dashboard!$I$10 * 'Lookups and Calculations'!$F$12</f>
        <v>0</v>
      </c>
      <c r="L1807" s="12">
        <f>(H1807 - I1807) * Dashboard!$I$13 * (Dashboard!$D$12 / 365) * 'Lookups and Calculations'!$F$12</f>
        <v>0</v>
      </c>
      <c r="M1807" s="3">
        <f>(G1807*2) * Dashboard!$I$13 * (Dashboard!$D$12 / 365) * 'Lookups and Calculations'!$F$12</f>
        <v>1602.0878730267946</v>
      </c>
      <c r="N1807" s="12">
        <f>H1807 * Dashboard!$I$14 * Dashboard!$I$15 * (Dashboard!$D$12 / 365) * 'Lookups and Calculations'!$F$12</f>
        <v>0</v>
      </c>
    </row>
    <row r="1808" spans="1:14" x14ac:dyDescent="0.35">
      <c r="A1808" s="2">
        <v>1807</v>
      </c>
      <c r="B1808" s="11">
        <v>2.1717953027974817</v>
      </c>
      <c r="C1808" s="11">
        <v>-0.64316426013884753</v>
      </c>
      <c r="D1808" s="3">
        <f>B1808*Dashboard!$D$11*Dashboard!$D$10*SQRT(Dashboard!$D$12/365)</f>
        <v>539217.17443024763</v>
      </c>
      <c r="E1808" s="3">
        <f>IF(Dashboard!$I$3,C1808*Dashboard!$E$11*Dashboard!$E$10*SQRT(Dashboard!$D$12/365),0)</f>
        <v>-319371.91741769726</v>
      </c>
      <c r="F1808" s="3">
        <f>D1808+IF(Dashboard!$I$3,E1808,0)</f>
        <v>219845.25701255037</v>
      </c>
      <c r="G1808" s="3">
        <f>IF(Dashboard!$I$4, ('Lookups and Calculations'!$F$9) / (1 - 'Lookups and Calculations'!$F$10), 'Lookups and Calculations'!$F$9)</f>
        <v>1951878.888340465</v>
      </c>
      <c r="H1808" s="12">
        <f t="shared" si="56"/>
        <v>0</v>
      </c>
      <c r="I1808" s="12">
        <f t="shared" si="57"/>
        <v>0</v>
      </c>
      <c r="J1808" s="13">
        <f>(1 - Dashboard!$I$9) * H1808 * Dashboard!$I$8 * 'Lookups and Calculations'!$F$12</f>
        <v>0</v>
      </c>
      <c r="K1808" s="12">
        <f>(1 - Dashboard!$I$11) * I1808 * Dashboard!$I$10 * 'Lookups and Calculations'!$F$12</f>
        <v>0</v>
      </c>
      <c r="L1808" s="12">
        <f>(H1808 - I1808) * Dashboard!$I$13 * (Dashboard!$D$12 / 365) * 'Lookups and Calculations'!$F$12</f>
        <v>0</v>
      </c>
      <c r="M1808" s="3">
        <f>(G1808*2) * Dashboard!$I$13 * (Dashboard!$D$12 / 365) * 'Lookups and Calculations'!$F$12</f>
        <v>1602.0878730267946</v>
      </c>
      <c r="N1808" s="12">
        <f>H1808 * Dashboard!$I$14 * Dashboard!$I$15 * (Dashboard!$D$12 / 365) * 'Lookups and Calculations'!$F$12</f>
        <v>0</v>
      </c>
    </row>
    <row r="1809" spans="1:14" x14ac:dyDescent="0.35">
      <c r="A1809" s="2">
        <v>1808</v>
      </c>
      <c r="B1809" s="11">
        <v>-0.11541586294477937</v>
      </c>
      <c r="C1809" s="11">
        <v>-0.66628343750361552</v>
      </c>
      <c r="D1809" s="3">
        <f>B1809*Dashboard!$D$11*Dashboard!$D$10*SQRT(Dashboard!$D$12/365)</f>
        <v>-28655.654343366972</v>
      </c>
      <c r="E1809" s="3">
        <f>IF(Dashboard!$I$3,C1809*Dashboard!$E$11*Dashboard!$E$10*SQRT(Dashboard!$D$12/365),0)</f>
        <v>-330852.05781373201</v>
      </c>
      <c r="F1809" s="3">
        <f>D1809+IF(Dashboard!$I$3,E1809,0)</f>
        <v>-359507.71215709898</v>
      </c>
      <c r="G1809" s="3">
        <f>IF(Dashboard!$I$4, ('Lookups and Calculations'!$F$9) / (1 - 'Lookups and Calculations'!$F$10), 'Lookups and Calculations'!$F$9)</f>
        <v>1951878.888340465</v>
      </c>
      <c r="H1809" s="12">
        <f t="shared" si="56"/>
        <v>0</v>
      </c>
      <c r="I1809" s="12">
        <f t="shared" si="57"/>
        <v>0</v>
      </c>
      <c r="J1809" s="13">
        <f>(1 - Dashboard!$I$9) * H1809 * Dashboard!$I$8 * 'Lookups and Calculations'!$F$12</f>
        <v>0</v>
      </c>
      <c r="K1809" s="12">
        <f>(1 - Dashboard!$I$11) * I1809 * Dashboard!$I$10 * 'Lookups and Calculations'!$F$12</f>
        <v>0</v>
      </c>
      <c r="L1809" s="12">
        <f>(H1809 - I1809) * Dashboard!$I$13 * (Dashboard!$D$12 / 365) * 'Lookups and Calculations'!$F$12</f>
        <v>0</v>
      </c>
      <c r="M1809" s="3">
        <f>(G1809*2) * Dashboard!$I$13 * (Dashboard!$D$12 / 365) * 'Lookups and Calculations'!$F$12</f>
        <v>1602.0878730267946</v>
      </c>
      <c r="N1809" s="12">
        <f>H1809 * Dashboard!$I$14 * Dashboard!$I$15 * (Dashboard!$D$12 / 365) * 'Lookups and Calculations'!$F$12</f>
        <v>0</v>
      </c>
    </row>
    <row r="1810" spans="1:14" x14ac:dyDescent="0.35">
      <c r="A1810" s="2">
        <v>1809</v>
      </c>
      <c r="B1810" s="11">
        <v>-0.24615606631200249</v>
      </c>
      <c r="C1810" s="11">
        <v>-0.6673594055749813</v>
      </c>
      <c r="D1810" s="3">
        <f>B1810*Dashboard!$D$11*Dashboard!$D$10*SQRT(Dashboard!$D$12/365)</f>
        <v>-61116.062998502464</v>
      </c>
      <c r="E1810" s="3">
        <f>IF(Dashboard!$I$3,C1810*Dashboard!$E$11*Dashboard!$E$10*SQRT(Dashboard!$D$12/365),0)</f>
        <v>-331386.34432081832</v>
      </c>
      <c r="F1810" s="3">
        <f>D1810+IF(Dashboard!$I$3,E1810,0)</f>
        <v>-392502.40731932077</v>
      </c>
      <c r="G1810" s="3">
        <f>IF(Dashboard!$I$4, ('Lookups and Calculations'!$F$9) / (1 - 'Lookups and Calculations'!$F$10), 'Lookups and Calculations'!$F$9)</f>
        <v>1951878.888340465</v>
      </c>
      <c r="H1810" s="12">
        <f t="shared" si="56"/>
        <v>0</v>
      </c>
      <c r="I1810" s="12">
        <f t="shared" si="57"/>
        <v>0</v>
      </c>
      <c r="J1810" s="13">
        <f>(1 - Dashboard!$I$9) * H1810 * Dashboard!$I$8 * 'Lookups and Calculations'!$F$12</f>
        <v>0</v>
      </c>
      <c r="K1810" s="12">
        <f>(1 - Dashboard!$I$11) * I1810 * Dashboard!$I$10 * 'Lookups and Calculations'!$F$12</f>
        <v>0</v>
      </c>
      <c r="L1810" s="12">
        <f>(H1810 - I1810) * Dashboard!$I$13 * (Dashboard!$D$12 / 365) * 'Lookups and Calculations'!$F$12</f>
        <v>0</v>
      </c>
      <c r="M1810" s="3">
        <f>(G1810*2) * Dashboard!$I$13 * (Dashboard!$D$12 / 365) * 'Lookups and Calculations'!$F$12</f>
        <v>1602.0878730267946</v>
      </c>
      <c r="N1810" s="12">
        <f>H1810 * Dashboard!$I$14 * Dashboard!$I$15 * (Dashboard!$D$12 / 365) * 'Lookups and Calculations'!$F$12</f>
        <v>0</v>
      </c>
    </row>
    <row r="1811" spans="1:14" x14ac:dyDescent="0.35">
      <c r="A1811" s="2">
        <v>1810</v>
      </c>
      <c r="B1811" s="11">
        <v>2.3796802493790246</v>
      </c>
      <c r="C1811" s="11">
        <v>-0.38793603054167158</v>
      </c>
      <c r="D1811" s="3">
        <f>B1811*Dashboard!$D$11*Dashboard!$D$10*SQRT(Dashboard!$D$12/365)</f>
        <v>590831.2162130496</v>
      </c>
      <c r="E1811" s="3">
        <f>IF(Dashboard!$I$3,C1811*Dashboard!$E$11*Dashboard!$E$10*SQRT(Dashboard!$D$12/365),0)</f>
        <v>-192634.88596638929</v>
      </c>
      <c r="F1811" s="3">
        <f>D1811+IF(Dashboard!$I$3,E1811,0)</f>
        <v>398196.33024666028</v>
      </c>
      <c r="G1811" s="3">
        <f>IF(Dashboard!$I$4, ('Lookups and Calculations'!$F$9) / (1 - 'Lookups and Calculations'!$F$10), 'Lookups and Calculations'!$F$9)</f>
        <v>1951878.888340465</v>
      </c>
      <c r="H1811" s="12">
        <f t="shared" si="56"/>
        <v>0</v>
      </c>
      <c r="I1811" s="12">
        <f t="shared" si="57"/>
        <v>0</v>
      </c>
      <c r="J1811" s="13">
        <f>(1 - Dashboard!$I$9) * H1811 * Dashboard!$I$8 * 'Lookups and Calculations'!$F$12</f>
        <v>0</v>
      </c>
      <c r="K1811" s="12">
        <f>(1 - Dashboard!$I$11) * I1811 * Dashboard!$I$10 * 'Lookups and Calculations'!$F$12</f>
        <v>0</v>
      </c>
      <c r="L1811" s="12">
        <f>(H1811 - I1811) * Dashboard!$I$13 * (Dashboard!$D$12 / 365) * 'Lookups and Calculations'!$F$12</f>
        <v>0</v>
      </c>
      <c r="M1811" s="3">
        <f>(G1811*2) * Dashboard!$I$13 * (Dashboard!$D$12 / 365) * 'Lookups and Calculations'!$F$12</f>
        <v>1602.0878730267946</v>
      </c>
      <c r="N1811" s="12">
        <f>H1811 * Dashboard!$I$14 * Dashboard!$I$15 * (Dashboard!$D$12 / 365) * 'Lookups and Calculations'!$F$12</f>
        <v>0</v>
      </c>
    </row>
    <row r="1812" spans="1:14" x14ac:dyDescent="0.35">
      <c r="A1812" s="2">
        <v>1811</v>
      </c>
      <c r="B1812" s="11">
        <v>-0.71024949370073953</v>
      </c>
      <c r="C1812" s="11">
        <v>0.30169276285538815</v>
      </c>
      <c r="D1812" s="3">
        <f>B1812*Dashboard!$D$11*Dashboard!$D$10*SQRT(Dashboard!$D$12/365)</f>
        <v>-176341.99900907473</v>
      </c>
      <c r="E1812" s="3">
        <f>IF(Dashboard!$I$3,C1812*Dashboard!$E$11*Dashboard!$E$10*SQRT(Dashboard!$D$12/365),0)</f>
        <v>149809.6242527022</v>
      </c>
      <c r="F1812" s="3">
        <f>D1812+IF(Dashboard!$I$3,E1812,0)</f>
        <v>-26532.374756372534</v>
      </c>
      <c r="G1812" s="3">
        <f>IF(Dashboard!$I$4, ('Lookups and Calculations'!$F$9) / (1 - 'Lookups and Calculations'!$F$10), 'Lookups and Calculations'!$F$9)</f>
        <v>1951878.888340465</v>
      </c>
      <c r="H1812" s="12">
        <f t="shared" si="56"/>
        <v>0</v>
      </c>
      <c r="I1812" s="12">
        <f t="shared" si="57"/>
        <v>0</v>
      </c>
      <c r="J1812" s="13">
        <f>(1 - Dashboard!$I$9) * H1812 * Dashboard!$I$8 * 'Lookups and Calculations'!$F$12</f>
        <v>0</v>
      </c>
      <c r="K1812" s="12">
        <f>(1 - Dashboard!$I$11) * I1812 * Dashboard!$I$10 * 'Lookups and Calculations'!$F$12</f>
        <v>0</v>
      </c>
      <c r="L1812" s="12">
        <f>(H1812 - I1812) * Dashboard!$I$13 * (Dashboard!$D$12 / 365) * 'Lookups and Calculations'!$F$12</f>
        <v>0</v>
      </c>
      <c r="M1812" s="3">
        <f>(G1812*2) * Dashboard!$I$13 * (Dashboard!$D$12 / 365) * 'Lookups and Calculations'!$F$12</f>
        <v>1602.0878730267946</v>
      </c>
      <c r="N1812" s="12">
        <f>H1812 * Dashboard!$I$14 * Dashboard!$I$15 * (Dashboard!$D$12 / 365) * 'Lookups and Calculations'!$F$12</f>
        <v>0</v>
      </c>
    </row>
    <row r="1813" spans="1:14" x14ac:dyDescent="0.35">
      <c r="A1813" s="2">
        <v>1812</v>
      </c>
      <c r="B1813" s="11">
        <v>4.9342299879141904E-2</v>
      </c>
      <c r="C1813" s="11">
        <v>-1.115032928327915</v>
      </c>
      <c r="D1813" s="3">
        <f>B1813*Dashboard!$D$11*Dashboard!$D$10*SQRT(Dashboard!$D$12/365)</f>
        <v>12250.793381148524</v>
      </c>
      <c r="E1813" s="3">
        <f>IF(Dashboard!$I$3,C1813*Dashboard!$E$11*Dashboard!$E$10*SQRT(Dashboard!$D$12/365),0)</f>
        <v>-553684.69048183481</v>
      </c>
      <c r="F1813" s="3">
        <f>D1813+IF(Dashboard!$I$3,E1813,0)</f>
        <v>-541433.89710068633</v>
      </c>
      <c r="G1813" s="3">
        <f>IF(Dashboard!$I$4, ('Lookups and Calculations'!$F$9) / (1 - 'Lookups and Calculations'!$F$10), 'Lookups and Calculations'!$F$9)</f>
        <v>1951878.888340465</v>
      </c>
      <c r="H1813" s="12">
        <f t="shared" si="56"/>
        <v>0</v>
      </c>
      <c r="I1813" s="12">
        <f t="shared" si="57"/>
        <v>0</v>
      </c>
      <c r="J1813" s="13">
        <f>(1 - Dashboard!$I$9) * H1813 * Dashboard!$I$8 * 'Lookups and Calculations'!$F$12</f>
        <v>0</v>
      </c>
      <c r="K1813" s="12">
        <f>(1 - Dashboard!$I$11) * I1813 * Dashboard!$I$10 * 'Lookups and Calculations'!$F$12</f>
        <v>0</v>
      </c>
      <c r="L1813" s="12">
        <f>(H1813 - I1813) * Dashboard!$I$13 * (Dashboard!$D$12 / 365) * 'Lookups and Calculations'!$F$12</f>
        <v>0</v>
      </c>
      <c r="M1813" s="3">
        <f>(G1813*2) * Dashboard!$I$13 * (Dashboard!$D$12 / 365) * 'Lookups and Calculations'!$F$12</f>
        <v>1602.0878730267946</v>
      </c>
      <c r="N1813" s="12">
        <f>H1813 * Dashboard!$I$14 * Dashboard!$I$15 * (Dashboard!$D$12 / 365) * 'Lookups and Calculations'!$F$12</f>
        <v>0</v>
      </c>
    </row>
    <row r="1814" spans="1:14" x14ac:dyDescent="0.35">
      <c r="A1814" s="2">
        <v>1813</v>
      </c>
      <c r="B1814" s="11">
        <v>-1.8331423694550404</v>
      </c>
      <c r="C1814" s="11">
        <v>-1.6411539277818714</v>
      </c>
      <c r="D1814" s="3">
        <f>B1814*Dashboard!$D$11*Dashboard!$D$10*SQRT(Dashboard!$D$12/365)</f>
        <v>-455135.82588224672</v>
      </c>
      <c r="E1814" s="3">
        <f>IF(Dashboard!$I$3,C1814*Dashboard!$E$11*Dashboard!$E$10*SQRT(Dashboard!$D$12/365),0)</f>
        <v>-814937.19284110935</v>
      </c>
      <c r="F1814" s="3">
        <f>D1814+IF(Dashboard!$I$3,E1814,0)</f>
        <v>-1270073.0187233561</v>
      </c>
      <c r="G1814" s="3">
        <f>IF(Dashboard!$I$4, ('Lookups and Calculations'!$F$9) / (1 - 'Lookups and Calculations'!$F$10), 'Lookups and Calculations'!$F$9)</f>
        <v>1951878.888340465</v>
      </c>
      <c r="H1814" s="12">
        <f t="shared" si="56"/>
        <v>0</v>
      </c>
      <c r="I1814" s="12">
        <f t="shared" si="57"/>
        <v>0</v>
      </c>
      <c r="J1814" s="13">
        <f>(1 - Dashboard!$I$9) * H1814 * Dashboard!$I$8 * 'Lookups and Calculations'!$F$12</f>
        <v>0</v>
      </c>
      <c r="K1814" s="12">
        <f>(1 - Dashboard!$I$11) * I1814 * Dashboard!$I$10 * 'Lookups and Calculations'!$F$12</f>
        <v>0</v>
      </c>
      <c r="L1814" s="12">
        <f>(H1814 - I1814) * Dashboard!$I$13 * (Dashboard!$D$12 / 365) * 'Lookups and Calculations'!$F$12</f>
        <v>0</v>
      </c>
      <c r="M1814" s="3">
        <f>(G1814*2) * Dashboard!$I$13 * (Dashboard!$D$12 / 365) * 'Lookups and Calculations'!$F$12</f>
        <v>1602.0878730267946</v>
      </c>
      <c r="N1814" s="12">
        <f>H1814 * Dashboard!$I$14 * Dashboard!$I$15 * (Dashboard!$D$12 / 365) * 'Lookups and Calculations'!$F$12</f>
        <v>0</v>
      </c>
    </row>
    <row r="1815" spans="1:14" x14ac:dyDescent="0.35">
      <c r="A1815" s="2">
        <v>1814</v>
      </c>
      <c r="B1815" s="11">
        <v>-1.9239945731034451</v>
      </c>
      <c r="C1815" s="11">
        <v>-0.12318589319070178</v>
      </c>
      <c r="D1815" s="3">
        <f>B1815*Dashboard!$D$11*Dashboard!$D$10*SQRT(Dashboard!$D$12/365)</f>
        <v>-477692.77150182304</v>
      </c>
      <c r="E1815" s="3">
        <f>IF(Dashboard!$I$3,C1815*Dashboard!$E$11*Dashboard!$E$10*SQRT(Dashboard!$D$12/365),0)</f>
        <v>-61169.622358420282</v>
      </c>
      <c r="F1815" s="3">
        <f>D1815+IF(Dashboard!$I$3,E1815,0)</f>
        <v>-538862.39386024326</v>
      </c>
      <c r="G1815" s="3">
        <f>IF(Dashboard!$I$4, ('Lookups and Calculations'!$F$9) / (1 - 'Lookups and Calculations'!$F$10), 'Lookups and Calculations'!$F$9)</f>
        <v>1951878.888340465</v>
      </c>
      <c r="H1815" s="12">
        <f t="shared" si="56"/>
        <v>0</v>
      </c>
      <c r="I1815" s="12">
        <f t="shared" si="57"/>
        <v>0</v>
      </c>
      <c r="J1815" s="13">
        <f>(1 - Dashboard!$I$9) * H1815 * Dashboard!$I$8 * 'Lookups and Calculations'!$F$12</f>
        <v>0</v>
      </c>
      <c r="K1815" s="12">
        <f>(1 - Dashboard!$I$11) * I1815 * Dashboard!$I$10 * 'Lookups and Calculations'!$F$12</f>
        <v>0</v>
      </c>
      <c r="L1815" s="12">
        <f>(H1815 - I1815) * Dashboard!$I$13 * (Dashboard!$D$12 / 365) * 'Lookups and Calculations'!$F$12</f>
        <v>0</v>
      </c>
      <c r="M1815" s="3">
        <f>(G1815*2) * Dashboard!$I$13 * (Dashboard!$D$12 / 365) * 'Lookups and Calculations'!$F$12</f>
        <v>1602.0878730267946</v>
      </c>
      <c r="N1815" s="12">
        <f>H1815 * Dashboard!$I$14 * Dashboard!$I$15 * (Dashboard!$D$12 / 365) * 'Lookups and Calculations'!$F$12</f>
        <v>0</v>
      </c>
    </row>
    <row r="1816" spans="1:14" x14ac:dyDescent="0.35">
      <c r="A1816" s="2">
        <v>1815</v>
      </c>
      <c r="B1816" s="11">
        <v>0.85784859675323011</v>
      </c>
      <c r="C1816" s="11">
        <v>0.86543157274602756</v>
      </c>
      <c r="D1816" s="3">
        <f>B1816*Dashboard!$D$11*Dashboard!$D$10*SQRT(Dashboard!$D$12/365)</f>
        <v>212988.16506067544</v>
      </c>
      <c r="E1816" s="3">
        <f>IF(Dashboard!$I$3,C1816*Dashboard!$E$11*Dashboard!$E$10*SQRT(Dashboard!$D$12/365),0)</f>
        <v>429741.7594722127</v>
      </c>
      <c r="F1816" s="3">
        <f>D1816+IF(Dashboard!$I$3,E1816,0)</f>
        <v>642729.92453288811</v>
      </c>
      <c r="G1816" s="3">
        <f>IF(Dashboard!$I$4, ('Lookups and Calculations'!$F$9) / (1 - 'Lookups and Calculations'!$F$10), 'Lookups and Calculations'!$F$9)</f>
        <v>1951878.888340465</v>
      </c>
      <c r="H1816" s="12">
        <f t="shared" si="56"/>
        <v>0</v>
      </c>
      <c r="I1816" s="12">
        <f t="shared" si="57"/>
        <v>0</v>
      </c>
      <c r="J1816" s="13">
        <f>(1 - Dashboard!$I$9) * H1816 * Dashboard!$I$8 * 'Lookups and Calculations'!$F$12</f>
        <v>0</v>
      </c>
      <c r="K1816" s="12">
        <f>(1 - Dashboard!$I$11) * I1816 * Dashboard!$I$10 * 'Lookups and Calculations'!$F$12</f>
        <v>0</v>
      </c>
      <c r="L1816" s="12">
        <f>(H1816 - I1816) * Dashboard!$I$13 * (Dashboard!$D$12 / 365) * 'Lookups and Calculations'!$F$12</f>
        <v>0</v>
      </c>
      <c r="M1816" s="3">
        <f>(G1816*2) * Dashboard!$I$13 * (Dashboard!$D$12 / 365) * 'Lookups and Calculations'!$F$12</f>
        <v>1602.0878730267946</v>
      </c>
      <c r="N1816" s="12">
        <f>H1816 * Dashboard!$I$14 * Dashboard!$I$15 * (Dashboard!$D$12 / 365) * 'Lookups and Calculations'!$F$12</f>
        <v>0</v>
      </c>
    </row>
    <row r="1817" spans="1:14" x14ac:dyDescent="0.35">
      <c r="A1817" s="2">
        <v>1816</v>
      </c>
      <c r="B1817" s="11">
        <v>0.84086613733701732</v>
      </c>
      <c r="C1817" s="11">
        <v>-0.64529522637063619</v>
      </c>
      <c r="D1817" s="3">
        <f>B1817*Dashboard!$D$11*Dashboard!$D$10*SQRT(Dashboard!$D$12/365)</f>
        <v>208771.73003593285</v>
      </c>
      <c r="E1817" s="3">
        <f>IF(Dashboard!$I$3,C1817*Dashboard!$E$11*Dashboard!$E$10*SQRT(Dashboard!$D$12/365),0)</f>
        <v>-320430.07753880188</v>
      </c>
      <c r="F1817" s="3">
        <f>D1817+IF(Dashboard!$I$3,E1817,0)</f>
        <v>-111658.34750286903</v>
      </c>
      <c r="G1817" s="3">
        <f>IF(Dashboard!$I$4, ('Lookups and Calculations'!$F$9) / (1 - 'Lookups and Calculations'!$F$10), 'Lookups and Calculations'!$F$9)</f>
        <v>1951878.888340465</v>
      </c>
      <c r="H1817" s="12">
        <f t="shared" si="56"/>
        <v>0</v>
      </c>
      <c r="I1817" s="12">
        <f t="shared" si="57"/>
        <v>0</v>
      </c>
      <c r="J1817" s="13">
        <f>(1 - Dashboard!$I$9) * H1817 * Dashboard!$I$8 * 'Lookups and Calculations'!$F$12</f>
        <v>0</v>
      </c>
      <c r="K1817" s="12">
        <f>(1 - Dashboard!$I$11) * I1817 * Dashboard!$I$10 * 'Lookups and Calculations'!$F$12</f>
        <v>0</v>
      </c>
      <c r="L1817" s="12">
        <f>(H1817 - I1817) * Dashboard!$I$13 * (Dashboard!$D$12 / 365) * 'Lookups and Calculations'!$F$12</f>
        <v>0</v>
      </c>
      <c r="M1817" s="3">
        <f>(G1817*2) * Dashboard!$I$13 * (Dashboard!$D$12 / 365) * 'Lookups and Calculations'!$F$12</f>
        <v>1602.0878730267946</v>
      </c>
      <c r="N1817" s="12">
        <f>H1817 * Dashboard!$I$14 * Dashboard!$I$15 * (Dashboard!$D$12 / 365) * 'Lookups and Calculations'!$F$12</f>
        <v>0</v>
      </c>
    </row>
    <row r="1818" spans="1:14" x14ac:dyDescent="0.35">
      <c r="A1818" s="2">
        <v>1817</v>
      </c>
      <c r="B1818" s="11">
        <v>-0.6723329756469969</v>
      </c>
      <c r="C1818" s="11">
        <v>-1.2587316921909801</v>
      </c>
      <c r="D1818" s="3">
        <f>B1818*Dashboard!$D$11*Dashboard!$D$10*SQRT(Dashboard!$D$12/365)</f>
        <v>-166928.01892410213</v>
      </c>
      <c r="E1818" s="3">
        <f>IF(Dashboard!$I$3,C1818*Dashboard!$E$11*Dashboard!$E$10*SQRT(Dashboard!$D$12/365),0)</f>
        <v>-625040.25637660711</v>
      </c>
      <c r="F1818" s="3">
        <f>D1818+IF(Dashboard!$I$3,E1818,0)</f>
        <v>-791968.2753007093</v>
      </c>
      <c r="G1818" s="3">
        <f>IF(Dashboard!$I$4, ('Lookups and Calculations'!$F$9) / (1 - 'Lookups and Calculations'!$F$10), 'Lookups and Calculations'!$F$9)</f>
        <v>1951878.888340465</v>
      </c>
      <c r="H1818" s="12">
        <f t="shared" si="56"/>
        <v>0</v>
      </c>
      <c r="I1818" s="12">
        <f t="shared" si="57"/>
        <v>0</v>
      </c>
      <c r="J1818" s="13">
        <f>(1 - Dashboard!$I$9) * H1818 * Dashboard!$I$8 * 'Lookups and Calculations'!$F$12</f>
        <v>0</v>
      </c>
      <c r="K1818" s="12">
        <f>(1 - Dashboard!$I$11) * I1818 * Dashboard!$I$10 * 'Lookups and Calculations'!$F$12</f>
        <v>0</v>
      </c>
      <c r="L1818" s="12">
        <f>(H1818 - I1818) * Dashboard!$I$13 * (Dashboard!$D$12 / 365) * 'Lookups and Calculations'!$F$12</f>
        <v>0</v>
      </c>
      <c r="M1818" s="3">
        <f>(G1818*2) * Dashboard!$I$13 * (Dashboard!$D$12 / 365) * 'Lookups and Calculations'!$F$12</f>
        <v>1602.0878730267946</v>
      </c>
      <c r="N1818" s="12">
        <f>H1818 * Dashboard!$I$14 * Dashboard!$I$15 * (Dashboard!$D$12 / 365) * 'Lookups and Calculations'!$F$12</f>
        <v>0</v>
      </c>
    </row>
    <row r="1819" spans="1:14" x14ac:dyDescent="0.35">
      <c r="A1819" s="2">
        <v>1818</v>
      </c>
      <c r="B1819" s="11">
        <v>-0.67626651948494199</v>
      </c>
      <c r="C1819" s="11">
        <v>-1.1062769560274859</v>
      </c>
      <c r="D1819" s="3">
        <f>B1819*Dashboard!$D$11*Dashboard!$D$10*SQRT(Dashboard!$D$12/365)</f>
        <v>-167904.64613710981</v>
      </c>
      <c r="E1819" s="3">
        <f>IF(Dashboard!$I$3,C1819*Dashboard!$E$11*Dashboard!$E$10*SQRT(Dashboard!$D$12/365),0)</f>
        <v>-549336.7939400702</v>
      </c>
      <c r="F1819" s="3">
        <f>D1819+IF(Dashboard!$I$3,E1819,0)</f>
        <v>-717241.44007718004</v>
      </c>
      <c r="G1819" s="3">
        <f>IF(Dashboard!$I$4, ('Lookups and Calculations'!$F$9) / (1 - 'Lookups and Calculations'!$F$10), 'Lookups and Calculations'!$F$9)</f>
        <v>1951878.888340465</v>
      </c>
      <c r="H1819" s="12">
        <f t="shared" si="56"/>
        <v>0</v>
      </c>
      <c r="I1819" s="12">
        <f t="shared" si="57"/>
        <v>0</v>
      </c>
      <c r="J1819" s="13">
        <f>(1 - Dashboard!$I$9) * H1819 * Dashboard!$I$8 * 'Lookups and Calculations'!$F$12</f>
        <v>0</v>
      </c>
      <c r="K1819" s="12">
        <f>(1 - Dashboard!$I$11) * I1819 * Dashboard!$I$10 * 'Lookups and Calculations'!$F$12</f>
        <v>0</v>
      </c>
      <c r="L1819" s="12">
        <f>(H1819 - I1819) * Dashboard!$I$13 * (Dashboard!$D$12 / 365) * 'Lookups and Calculations'!$F$12</f>
        <v>0</v>
      </c>
      <c r="M1819" s="3">
        <f>(G1819*2) * Dashboard!$I$13 * (Dashboard!$D$12 / 365) * 'Lookups and Calculations'!$F$12</f>
        <v>1602.0878730267946</v>
      </c>
      <c r="N1819" s="12">
        <f>H1819 * Dashboard!$I$14 * Dashboard!$I$15 * (Dashboard!$D$12 / 365) * 'Lookups and Calculations'!$F$12</f>
        <v>0</v>
      </c>
    </row>
    <row r="1820" spans="1:14" x14ac:dyDescent="0.35">
      <c r="A1820" s="2">
        <v>1819</v>
      </c>
      <c r="B1820" s="11">
        <v>-0.8265402576139298</v>
      </c>
      <c r="C1820" s="11">
        <v>0.70073976804722338</v>
      </c>
      <c r="D1820" s="3">
        <f>B1820*Dashboard!$D$11*Dashboard!$D$10*SQRT(Dashboard!$D$12/365)</f>
        <v>-205214.87531046194</v>
      </c>
      <c r="E1820" s="3">
        <f>IF(Dashboard!$I$3,C1820*Dashboard!$E$11*Dashboard!$E$10*SQRT(Dashboard!$D$12/365),0)</f>
        <v>347961.81504824368</v>
      </c>
      <c r="F1820" s="3">
        <f>D1820+IF(Dashboard!$I$3,E1820,0)</f>
        <v>142746.93973778174</v>
      </c>
      <c r="G1820" s="3">
        <f>IF(Dashboard!$I$4, ('Lookups and Calculations'!$F$9) / (1 - 'Lookups and Calculations'!$F$10), 'Lookups and Calculations'!$F$9)</f>
        <v>1951878.888340465</v>
      </c>
      <c r="H1820" s="12">
        <f t="shared" si="56"/>
        <v>0</v>
      </c>
      <c r="I1820" s="12">
        <f t="shared" si="57"/>
        <v>0</v>
      </c>
      <c r="J1820" s="13">
        <f>(1 - Dashboard!$I$9) * H1820 * Dashboard!$I$8 * 'Lookups and Calculations'!$F$12</f>
        <v>0</v>
      </c>
      <c r="K1820" s="12">
        <f>(1 - Dashboard!$I$11) * I1820 * Dashboard!$I$10 * 'Lookups and Calculations'!$F$12</f>
        <v>0</v>
      </c>
      <c r="L1820" s="12">
        <f>(H1820 - I1820) * Dashboard!$I$13 * (Dashboard!$D$12 / 365) * 'Lookups and Calculations'!$F$12</f>
        <v>0</v>
      </c>
      <c r="M1820" s="3">
        <f>(G1820*2) * Dashboard!$I$13 * (Dashboard!$D$12 / 365) * 'Lookups and Calculations'!$F$12</f>
        <v>1602.0878730267946</v>
      </c>
      <c r="N1820" s="12">
        <f>H1820 * Dashboard!$I$14 * Dashboard!$I$15 * (Dashboard!$D$12 / 365) * 'Lookups and Calculations'!$F$12</f>
        <v>0</v>
      </c>
    </row>
    <row r="1821" spans="1:14" x14ac:dyDescent="0.35">
      <c r="A1821" s="2">
        <v>1820</v>
      </c>
      <c r="B1821" s="11">
        <v>2.4156780146056978</v>
      </c>
      <c r="C1821" s="11">
        <v>-1.7483396270700151</v>
      </c>
      <c r="D1821" s="3">
        <f>B1821*Dashboard!$D$11*Dashboard!$D$10*SQRT(Dashboard!$D$12/365)</f>
        <v>599768.80495648575</v>
      </c>
      <c r="E1821" s="3">
        <f>IF(Dashboard!$I$3,C1821*Dashboard!$E$11*Dashboard!$E$10*SQRT(Dashboard!$D$12/365),0)</f>
        <v>-868161.70238400751</v>
      </c>
      <c r="F1821" s="3">
        <f>D1821+IF(Dashboard!$I$3,E1821,0)</f>
        <v>-268392.89742752176</v>
      </c>
      <c r="G1821" s="3">
        <f>IF(Dashboard!$I$4, ('Lookups and Calculations'!$F$9) / (1 - 'Lookups and Calculations'!$F$10), 'Lookups and Calculations'!$F$9)</f>
        <v>1951878.888340465</v>
      </c>
      <c r="H1821" s="12">
        <f t="shared" si="56"/>
        <v>0</v>
      </c>
      <c r="I1821" s="12">
        <f t="shared" si="57"/>
        <v>0</v>
      </c>
      <c r="J1821" s="13">
        <f>(1 - Dashboard!$I$9) * H1821 * Dashboard!$I$8 * 'Lookups and Calculations'!$F$12</f>
        <v>0</v>
      </c>
      <c r="K1821" s="12">
        <f>(1 - Dashboard!$I$11) * I1821 * Dashboard!$I$10 * 'Lookups and Calculations'!$F$12</f>
        <v>0</v>
      </c>
      <c r="L1821" s="12">
        <f>(H1821 - I1821) * Dashboard!$I$13 * (Dashboard!$D$12 / 365) * 'Lookups and Calculations'!$F$12</f>
        <v>0</v>
      </c>
      <c r="M1821" s="3">
        <f>(G1821*2) * Dashboard!$I$13 * (Dashboard!$D$12 / 365) * 'Lookups and Calculations'!$F$12</f>
        <v>1602.0878730267946</v>
      </c>
      <c r="N1821" s="12">
        <f>H1821 * Dashboard!$I$14 * Dashboard!$I$15 * (Dashboard!$D$12 / 365) * 'Lookups and Calculations'!$F$12</f>
        <v>0</v>
      </c>
    </row>
    <row r="1822" spans="1:14" x14ac:dyDescent="0.35">
      <c r="A1822" s="2">
        <v>1821</v>
      </c>
      <c r="B1822" s="11">
        <v>-0.42765439841145642</v>
      </c>
      <c r="C1822" s="11">
        <v>-1.4469282064162365</v>
      </c>
      <c r="D1822" s="3">
        <f>B1822*Dashboard!$D$11*Dashboard!$D$10*SQRT(Dashboard!$D$12/365)</f>
        <v>-106178.78952360734</v>
      </c>
      <c r="E1822" s="3">
        <f>IF(Dashboard!$I$3,C1822*Dashboard!$E$11*Dashboard!$E$10*SQRT(Dashboard!$D$12/365),0)</f>
        <v>-718491.78240896412</v>
      </c>
      <c r="F1822" s="3">
        <f>D1822+IF(Dashboard!$I$3,E1822,0)</f>
        <v>-824670.57193257147</v>
      </c>
      <c r="G1822" s="3">
        <f>IF(Dashboard!$I$4, ('Lookups and Calculations'!$F$9) / (1 - 'Lookups and Calculations'!$F$10), 'Lookups and Calculations'!$F$9)</f>
        <v>1951878.888340465</v>
      </c>
      <c r="H1822" s="12">
        <f t="shared" si="56"/>
        <v>0</v>
      </c>
      <c r="I1822" s="12">
        <f t="shared" si="57"/>
        <v>0</v>
      </c>
      <c r="J1822" s="13">
        <f>(1 - Dashboard!$I$9) * H1822 * Dashboard!$I$8 * 'Lookups and Calculations'!$F$12</f>
        <v>0</v>
      </c>
      <c r="K1822" s="12">
        <f>(1 - Dashboard!$I$11) * I1822 * Dashboard!$I$10 * 'Lookups and Calculations'!$F$12</f>
        <v>0</v>
      </c>
      <c r="L1822" s="12">
        <f>(H1822 - I1822) * Dashboard!$I$13 * (Dashboard!$D$12 / 365) * 'Lookups and Calculations'!$F$12</f>
        <v>0</v>
      </c>
      <c r="M1822" s="3">
        <f>(G1822*2) * Dashboard!$I$13 * (Dashboard!$D$12 / 365) * 'Lookups and Calculations'!$F$12</f>
        <v>1602.0878730267946</v>
      </c>
      <c r="N1822" s="12">
        <f>H1822 * Dashboard!$I$14 * Dashboard!$I$15 * (Dashboard!$D$12 / 365) * 'Lookups and Calculations'!$F$12</f>
        <v>0</v>
      </c>
    </row>
    <row r="1823" spans="1:14" x14ac:dyDescent="0.35">
      <c r="A1823" s="2">
        <v>1822</v>
      </c>
      <c r="B1823" s="11">
        <v>-0.93003359214832415</v>
      </c>
      <c r="C1823" s="11">
        <v>-0.39939084847320444</v>
      </c>
      <c r="D1823" s="3">
        <f>B1823*Dashboard!$D$11*Dashboard!$D$10*SQRT(Dashboard!$D$12/365)</f>
        <v>-230910.38323798982</v>
      </c>
      <c r="E1823" s="3">
        <f>IF(Dashboard!$I$3,C1823*Dashboard!$E$11*Dashboard!$E$10*SQRT(Dashboard!$D$12/365),0)</f>
        <v>-198322.93083019208</v>
      </c>
      <c r="F1823" s="3">
        <f>D1823+IF(Dashboard!$I$3,E1823,0)</f>
        <v>-429233.31406818191</v>
      </c>
      <c r="G1823" s="3">
        <f>IF(Dashboard!$I$4, ('Lookups and Calculations'!$F$9) / (1 - 'Lookups and Calculations'!$F$10), 'Lookups and Calculations'!$F$9)</f>
        <v>1951878.888340465</v>
      </c>
      <c r="H1823" s="12">
        <f t="shared" si="56"/>
        <v>0</v>
      </c>
      <c r="I1823" s="12">
        <f t="shared" si="57"/>
        <v>0</v>
      </c>
      <c r="J1823" s="13">
        <f>(1 - Dashboard!$I$9) * H1823 * Dashboard!$I$8 * 'Lookups and Calculations'!$F$12</f>
        <v>0</v>
      </c>
      <c r="K1823" s="12">
        <f>(1 - Dashboard!$I$11) * I1823 * Dashboard!$I$10 * 'Lookups and Calculations'!$F$12</f>
        <v>0</v>
      </c>
      <c r="L1823" s="12">
        <f>(H1823 - I1823) * Dashboard!$I$13 * (Dashboard!$D$12 / 365) * 'Lookups and Calculations'!$F$12</f>
        <v>0</v>
      </c>
      <c r="M1823" s="3">
        <f>(G1823*2) * Dashboard!$I$13 * (Dashboard!$D$12 / 365) * 'Lookups and Calculations'!$F$12</f>
        <v>1602.0878730267946</v>
      </c>
      <c r="N1823" s="12">
        <f>H1823 * Dashboard!$I$14 * Dashboard!$I$15 * (Dashboard!$D$12 / 365) * 'Lookups and Calculations'!$F$12</f>
        <v>0</v>
      </c>
    </row>
    <row r="1824" spans="1:14" x14ac:dyDescent="0.35">
      <c r="A1824" s="2">
        <v>1823</v>
      </c>
      <c r="B1824" s="11">
        <v>-1.2782365461118201</v>
      </c>
      <c r="C1824" s="11">
        <v>2.1908500082961928</v>
      </c>
      <c r="D1824" s="3">
        <f>B1824*Dashboard!$D$11*Dashboard!$D$10*SQRT(Dashboard!$D$12/365)</f>
        <v>-317362.8277766683</v>
      </c>
      <c r="E1824" s="3">
        <f>IF(Dashboard!$I$3,C1824*Dashboard!$E$11*Dashboard!$E$10*SQRT(Dashboard!$D$12/365),0)</f>
        <v>1087896.2207462855</v>
      </c>
      <c r="F1824" s="3">
        <f>D1824+IF(Dashboard!$I$3,E1824,0)</f>
        <v>770533.39296961715</v>
      </c>
      <c r="G1824" s="3">
        <f>IF(Dashboard!$I$4, ('Lookups and Calculations'!$F$9) / (1 - 'Lookups and Calculations'!$F$10), 'Lookups and Calculations'!$F$9)</f>
        <v>1951878.888340465</v>
      </c>
      <c r="H1824" s="12">
        <f t="shared" si="56"/>
        <v>0</v>
      </c>
      <c r="I1824" s="12">
        <f t="shared" si="57"/>
        <v>0</v>
      </c>
      <c r="J1824" s="13">
        <f>(1 - Dashboard!$I$9) * H1824 * Dashboard!$I$8 * 'Lookups and Calculations'!$F$12</f>
        <v>0</v>
      </c>
      <c r="K1824" s="12">
        <f>(1 - Dashboard!$I$11) * I1824 * Dashboard!$I$10 * 'Lookups and Calculations'!$F$12</f>
        <v>0</v>
      </c>
      <c r="L1824" s="12">
        <f>(H1824 - I1824) * Dashboard!$I$13 * (Dashboard!$D$12 / 365) * 'Lookups and Calculations'!$F$12</f>
        <v>0</v>
      </c>
      <c r="M1824" s="3">
        <f>(G1824*2) * Dashboard!$I$13 * (Dashboard!$D$12 / 365) * 'Lookups and Calculations'!$F$12</f>
        <v>1602.0878730267946</v>
      </c>
      <c r="N1824" s="12">
        <f>H1824 * Dashboard!$I$14 * Dashboard!$I$15 * (Dashboard!$D$12 / 365) * 'Lookups and Calculations'!$F$12</f>
        <v>0</v>
      </c>
    </row>
    <row r="1825" spans="1:14" x14ac:dyDescent="0.35">
      <c r="A1825" s="2">
        <v>1824</v>
      </c>
      <c r="B1825" s="11">
        <v>-1.5536737181907103</v>
      </c>
      <c r="C1825" s="11">
        <v>-1.3735838199741235</v>
      </c>
      <c r="D1825" s="3">
        <f>B1825*Dashboard!$D$11*Dashboard!$D$10*SQRT(Dashboard!$D$12/365)</f>
        <v>-385748.85544241033</v>
      </c>
      <c r="E1825" s="3">
        <f>IF(Dashboard!$I$3,C1825*Dashboard!$E$11*Dashboard!$E$10*SQRT(Dashboard!$D$12/365),0)</f>
        <v>-682071.63473971165</v>
      </c>
      <c r="F1825" s="3">
        <f>D1825+IF(Dashboard!$I$3,E1825,0)</f>
        <v>-1067820.490182122</v>
      </c>
      <c r="G1825" s="3">
        <f>IF(Dashboard!$I$4, ('Lookups and Calculations'!$F$9) / (1 - 'Lookups and Calculations'!$F$10), 'Lookups and Calculations'!$F$9)</f>
        <v>1951878.888340465</v>
      </c>
      <c r="H1825" s="12">
        <f t="shared" si="56"/>
        <v>0</v>
      </c>
      <c r="I1825" s="12">
        <f t="shared" si="57"/>
        <v>0</v>
      </c>
      <c r="J1825" s="13">
        <f>(1 - Dashboard!$I$9) * H1825 * Dashboard!$I$8 * 'Lookups and Calculations'!$F$12</f>
        <v>0</v>
      </c>
      <c r="K1825" s="12">
        <f>(1 - Dashboard!$I$11) * I1825 * Dashboard!$I$10 * 'Lookups and Calculations'!$F$12</f>
        <v>0</v>
      </c>
      <c r="L1825" s="12">
        <f>(H1825 - I1825) * Dashboard!$I$13 * (Dashboard!$D$12 / 365) * 'Lookups and Calculations'!$F$12</f>
        <v>0</v>
      </c>
      <c r="M1825" s="3">
        <f>(G1825*2) * Dashboard!$I$13 * (Dashboard!$D$12 / 365) * 'Lookups and Calculations'!$F$12</f>
        <v>1602.0878730267946</v>
      </c>
      <c r="N1825" s="12">
        <f>H1825 * Dashboard!$I$14 * Dashboard!$I$15 * (Dashboard!$D$12 / 365) * 'Lookups and Calculations'!$F$12</f>
        <v>0</v>
      </c>
    </row>
    <row r="1826" spans="1:14" x14ac:dyDescent="0.35">
      <c r="A1826" s="2">
        <v>1825</v>
      </c>
      <c r="B1826" s="11">
        <v>1.6964259360324916</v>
      </c>
      <c r="C1826" s="11">
        <v>-0.12860040567646586</v>
      </c>
      <c r="D1826" s="3">
        <f>B1826*Dashboard!$D$11*Dashboard!$D$10*SQRT(Dashboard!$D$12/365)</f>
        <v>421191.62827148219</v>
      </c>
      <c r="E1826" s="3">
        <f>IF(Dashboard!$I$3,C1826*Dashboard!$E$11*Dashboard!$E$10*SQRT(Dashboard!$D$12/365),0)</f>
        <v>-63858.271808697915</v>
      </c>
      <c r="F1826" s="3">
        <f>D1826+IF(Dashboard!$I$3,E1826,0)</f>
        <v>357333.35646278429</v>
      </c>
      <c r="G1826" s="3">
        <f>IF(Dashboard!$I$4, ('Lookups and Calculations'!$F$9) / (1 - 'Lookups and Calculations'!$F$10), 'Lookups and Calculations'!$F$9)</f>
        <v>1951878.888340465</v>
      </c>
      <c r="H1826" s="12">
        <f t="shared" si="56"/>
        <v>0</v>
      </c>
      <c r="I1826" s="12">
        <f t="shared" si="57"/>
        <v>0</v>
      </c>
      <c r="J1826" s="13">
        <f>(1 - Dashboard!$I$9) * H1826 * Dashboard!$I$8 * 'Lookups and Calculations'!$F$12</f>
        <v>0</v>
      </c>
      <c r="K1826" s="12">
        <f>(1 - Dashboard!$I$11) * I1826 * Dashboard!$I$10 * 'Lookups and Calculations'!$F$12</f>
        <v>0</v>
      </c>
      <c r="L1826" s="12">
        <f>(H1826 - I1826) * Dashboard!$I$13 * (Dashboard!$D$12 / 365) * 'Lookups and Calculations'!$F$12</f>
        <v>0</v>
      </c>
      <c r="M1826" s="3">
        <f>(G1826*2) * Dashboard!$I$13 * (Dashboard!$D$12 / 365) * 'Lookups and Calculations'!$F$12</f>
        <v>1602.0878730267946</v>
      </c>
      <c r="N1826" s="12">
        <f>H1826 * Dashboard!$I$14 * Dashboard!$I$15 * (Dashboard!$D$12 / 365) * 'Lookups and Calculations'!$F$12</f>
        <v>0</v>
      </c>
    </row>
    <row r="1827" spans="1:14" x14ac:dyDescent="0.35">
      <c r="A1827" s="2">
        <v>1826</v>
      </c>
      <c r="B1827" s="11">
        <v>0.99895769652469224</v>
      </c>
      <c r="C1827" s="11">
        <v>-4.6631183148597134E-2</v>
      </c>
      <c r="D1827" s="3">
        <f>B1827*Dashboard!$D$11*Dashboard!$D$10*SQRT(Dashboard!$D$12/365)</f>
        <v>248022.98163254771</v>
      </c>
      <c r="E1827" s="3">
        <f>IF(Dashboard!$I$3,C1827*Dashboard!$E$11*Dashboard!$E$10*SQRT(Dashboard!$D$12/365),0)</f>
        <v>-23155.345059764699</v>
      </c>
      <c r="F1827" s="3">
        <f>D1827+IF(Dashboard!$I$3,E1827,0)</f>
        <v>224867.63657278303</v>
      </c>
      <c r="G1827" s="3">
        <f>IF(Dashboard!$I$4, ('Lookups and Calculations'!$F$9) / (1 - 'Lookups and Calculations'!$F$10), 'Lookups and Calculations'!$F$9)</f>
        <v>1951878.888340465</v>
      </c>
      <c r="H1827" s="12">
        <f t="shared" si="56"/>
        <v>0</v>
      </c>
      <c r="I1827" s="12">
        <f t="shared" si="57"/>
        <v>0</v>
      </c>
      <c r="J1827" s="13">
        <f>(1 - Dashboard!$I$9) * H1827 * Dashboard!$I$8 * 'Lookups and Calculations'!$F$12</f>
        <v>0</v>
      </c>
      <c r="K1827" s="12">
        <f>(1 - Dashboard!$I$11) * I1827 * Dashboard!$I$10 * 'Lookups and Calculations'!$F$12</f>
        <v>0</v>
      </c>
      <c r="L1827" s="12">
        <f>(H1827 - I1827) * Dashboard!$I$13 * (Dashboard!$D$12 / 365) * 'Lookups and Calculations'!$F$12</f>
        <v>0</v>
      </c>
      <c r="M1827" s="3">
        <f>(G1827*2) * Dashboard!$I$13 * (Dashboard!$D$12 / 365) * 'Lookups and Calculations'!$F$12</f>
        <v>1602.0878730267946</v>
      </c>
      <c r="N1827" s="12">
        <f>H1827 * Dashboard!$I$14 * Dashboard!$I$15 * (Dashboard!$D$12 / 365) * 'Lookups and Calculations'!$F$12</f>
        <v>0</v>
      </c>
    </row>
    <row r="1828" spans="1:14" x14ac:dyDescent="0.35">
      <c r="A1828" s="2">
        <v>1827</v>
      </c>
      <c r="B1828" s="11">
        <v>0.83002308622079601</v>
      </c>
      <c r="C1828" s="11">
        <v>-1.4088806618917331</v>
      </c>
      <c r="D1828" s="3">
        <f>B1828*Dashboard!$D$11*Dashboard!$D$10*SQRT(Dashboard!$D$12/365)</f>
        <v>206079.5981496725</v>
      </c>
      <c r="E1828" s="3">
        <f>IF(Dashboard!$I$3,C1828*Dashboard!$E$11*Dashboard!$E$10*SQRT(Dashboard!$D$12/365),0)</f>
        <v>-699598.75927176012</v>
      </c>
      <c r="F1828" s="3">
        <f>D1828+IF(Dashboard!$I$3,E1828,0)</f>
        <v>-493519.16112208762</v>
      </c>
      <c r="G1828" s="3">
        <f>IF(Dashboard!$I$4, ('Lookups and Calculations'!$F$9) / (1 - 'Lookups and Calculations'!$F$10), 'Lookups and Calculations'!$F$9)</f>
        <v>1951878.888340465</v>
      </c>
      <c r="H1828" s="12">
        <f t="shared" si="56"/>
        <v>0</v>
      </c>
      <c r="I1828" s="12">
        <f t="shared" si="57"/>
        <v>0</v>
      </c>
      <c r="J1828" s="13">
        <f>(1 - Dashboard!$I$9) * H1828 * Dashboard!$I$8 * 'Lookups and Calculations'!$F$12</f>
        <v>0</v>
      </c>
      <c r="K1828" s="12">
        <f>(1 - Dashboard!$I$11) * I1828 * Dashboard!$I$10 * 'Lookups and Calculations'!$F$12</f>
        <v>0</v>
      </c>
      <c r="L1828" s="12">
        <f>(H1828 - I1828) * Dashboard!$I$13 * (Dashboard!$D$12 / 365) * 'Lookups and Calculations'!$F$12</f>
        <v>0</v>
      </c>
      <c r="M1828" s="3">
        <f>(G1828*2) * Dashboard!$I$13 * (Dashboard!$D$12 / 365) * 'Lookups and Calculations'!$F$12</f>
        <v>1602.0878730267946</v>
      </c>
      <c r="N1828" s="12">
        <f>H1828 * Dashboard!$I$14 * Dashboard!$I$15 * (Dashboard!$D$12 / 365) * 'Lookups and Calculations'!$F$12</f>
        <v>0</v>
      </c>
    </row>
    <row r="1829" spans="1:14" x14ac:dyDescent="0.35">
      <c r="A1829" s="2">
        <v>1828</v>
      </c>
      <c r="B1829" s="11">
        <v>0.62113546980432066</v>
      </c>
      <c r="C1829" s="11">
        <v>0.54204066975321585</v>
      </c>
      <c r="D1829" s="3">
        <f>B1829*Dashboard!$D$11*Dashboard!$D$10*SQRT(Dashboard!$D$12/365)</f>
        <v>154216.61172895622</v>
      </c>
      <c r="E1829" s="3">
        <f>IF(Dashboard!$I$3,C1829*Dashboard!$E$11*Dashboard!$E$10*SQRT(Dashboard!$D$12/365),0)</f>
        <v>269157.63008983975</v>
      </c>
      <c r="F1829" s="3">
        <f>D1829+IF(Dashboard!$I$3,E1829,0)</f>
        <v>423374.24181879597</v>
      </c>
      <c r="G1829" s="3">
        <f>IF(Dashboard!$I$4, ('Lookups and Calculations'!$F$9) / (1 - 'Lookups and Calculations'!$F$10), 'Lookups and Calculations'!$F$9)</f>
        <v>1951878.888340465</v>
      </c>
      <c r="H1829" s="12">
        <f t="shared" si="56"/>
        <v>0</v>
      </c>
      <c r="I1829" s="12">
        <f t="shared" si="57"/>
        <v>0</v>
      </c>
      <c r="J1829" s="13">
        <f>(1 - Dashboard!$I$9) * H1829 * Dashboard!$I$8 * 'Lookups and Calculations'!$F$12</f>
        <v>0</v>
      </c>
      <c r="K1829" s="12">
        <f>(1 - Dashboard!$I$11) * I1829 * Dashboard!$I$10 * 'Lookups and Calculations'!$F$12</f>
        <v>0</v>
      </c>
      <c r="L1829" s="12">
        <f>(H1829 - I1829) * Dashboard!$I$13 * (Dashboard!$D$12 / 365) * 'Lookups and Calculations'!$F$12</f>
        <v>0</v>
      </c>
      <c r="M1829" s="3">
        <f>(G1829*2) * Dashboard!$I$13 * (Dashboard!$D$12 / 365) * 'Lookups and Calculations'!$F$12</f>
        <v>1602.0878730267946</v>
      </c>
      <c r="N1829" s="12">
        <f>H1829 * Dashboard!$I$14 * Dashboard!$I$15 * (Dashboard!$D$12 / 365) * 'Lookups and Calculations'!$F$12</f>
        <v>0</v>
      </c>
    </row>
    <row r="1830" spans="1:14" x14ac:dyDescent="0.35">
      <c r="A1830" s="2">
        <v>1829</v>
      </c>
      <c r="B1830" s="11">
        <v>0.45003951725905272</v>
      </c>
      <c r="C1830" s="11">
        <v>-1.6891704931050919</v>
      </c>
      <c r="D1830" s="3">
        <f>B1830*Dashboard!$D$11*Dashboard!$D$10*SQRT(Dashboard!$D$12/365)</f>
        <v>111736.6063762077</v>
      </c>
      <c r="E1830" s="3">
        <f>IF(Dashboard!$I$3,C1830*Dashboard!$E$11*Dashboard!$E$10*SQRT(Dashboard!$D$12/365),0)</f>
        <v>-838780.46816828381</v>
      </c>
      <c r="F1830" s="3">
        <f>D1830+IF(Dashboard!$I$3,E1830,0)</f>
        <v>-727043.86179207615</v>
      </c>
      <c r="G1830" s="3">
        <f>IF(Dashboard!$I$4, ('Lookups and Calculations'!$F$9) / (1 - 'Lookups and Calculations'!$F$10), 'Lookups and Calculations'!$F$9)</f>
        <v>1951878.888340465</v>
      </c>
      <c r="H1830" s="12">
        <f t="shared" si="56"/>
        <v>0</v>
      </c>
      <c r="I1830" s="12">
        <f t="shared" si="57"/>
        <v>0</v>
      </c>
      <c r="J1830" s="13">
        <f>(1 - Dashboard!$I$9) * H1830 * Dashboard!$I$8 * 'Lookups and Calculations'!$F$12</f>
        <v>0</v>
      </c>
      <c r="K1830" s="12">
        <f>(1 - Dashboard!$I$11) * I1830 * Dashboard!$I$10 * 'Lookups and Calculations'!$F$12</f>
        <v>0</v>
      </c>
      <c r="L1830" s="12">
        <f>(H1830 - I1830) * Dashboard!$I$13 * (Dashboard!$D$12 / 365) * 'Lookups and Calculations'!$F$12</f>
        <v>0</v>
      </c>
      <c r="M1830" s="3">
        <f>(G1830*2) * Dashboard!$I$13 * (Dashboard!$D$12 / 365) * 'Lookups and Calculations'!$F$12</f>
        <v>1602.0878730267946</v>
      </c>
      <c r="N1830" s="12">
        <f>H1830 * Dashboard!$I$14 * Dashboard!$I$15 * (Dashboard!$D$12 / 365) * 'Lookups and Calculations'!$F$12</f>
        <v>0</v>
      </c>
    </row>
    <row r="1831" spans="1:14" x14ac:dyDescent="0.35">
      <c r="A1831" s="2">
        <v>1830</v>
      </c>
      <c r="B1831" s="11">
        <v>-0.54319197955680076</v>
      </c>
      <c r="C1831" s="11">
        <v>1.2599540262008593</v>
      </c>
      <c r="D1831" s="3">
        <f>B1831*Dashboard!$D$11*Dashboard!$D$10*SQRT(Dashboard!$D$12/365)</f>
        <v>-134864.66427683563</v>
      </c>
      <c r="E1831" s="3">
        <f>IF(Dashboard!$I$3,C1831*Dashboard!$E$11*Dashboard!$E$10*SQRT(Dashboard!$D$12/365),0)</f>
        <v>625647.22287125606</v>
      </c>
      <c r="F1831" s="3">
        <f>D1831+IF(Dashboard!$I$3,E1831,0)</f>
        <v>490782.55859442044</v>
      </c>
      <c r="G1831" s="3">
        <f>IF(Dashboard!$I$4, ('Lookups and Calculations'!$F$9) / (1 - 'Lookups and Calculations'!$F$10), 'Lookups and Calculations'!$F$9)</f>
        <v>1951878.888340465</v>
      </c>
      <c r="H1831" s="12">
        <f t="shared" si="56"/>
        <v>0</v>
      </c>
      <c r="I1831" s="12">
        <f t="shared" si="57"/>
        <v>0</v>
      </c>
      <c r="J1831" s="13">
        <f>(1 - Dashboard!$I$9) * H1831 * Dashboard!$I$8 * 'Lookups and Calculations'!$F$12</f>
        <v>0</v>
      </c>
      <c r="K1831" s="12">
        <f>(1 - Dashboard!$I$11) * I1831 * Dashboard!$I$10 * 'Lookups and Calculations'!$F$12</f>
        <v>0</v>
      </c>
      <c r="L1831" s="12">
        <f>(H1831 - I1831) * Dashboard!$I$13 * (Dashboard!$D$12 / 365) * 'Lookups and Calculations'!$F$12</f>
        <v>0</v>
      </c>
      <c r="M1831" s="3">
        <f>(G1831*2) * Dashboard!$I$13 * (Dashboard!$D$12 / 365) * 'Lookups and Calculations'!$F$12</f>
        <v>1602.0878730267946</v>
      </c>
      <c r="N1831" s="12">
        <f>H1831 * Dashboard!$I$14 * Dashboard!$I$15 * (Dashboard!$D$12 / 365) * 'Lookups and Calculations'!$F$12</f>
        <v>0</v>
      </c>
    </row>
    <row r="1832" spans="1:14" x14ac:dyDescent="0.35">
      <c r="A1832" s="2">
        <v>1831</v>
      </c>
      <c r="B1832" s="11">
        <v>0.63277238765518962</v>
      </c>
      <c r="C1832" s="11">
        <v>-0.81434392930623389</v>
      </c>
      <c r="D1832" s="3">
        <f>B1832*Dashboard!$D$11*Dashboard!$D$10*SQRT(Dashboard!$D$12/365)</f>
        <v>157105.84625052457</v>
      </c>
      <c r="E1832" s="3">
        <f>IF(Dashboard!$I$3,C1832*Dashboard!$E$11*Dashboard!$E$10*SQRT(Dashboard!$D$12/365),0)</f>
        <v>-404373.49874485779</v>
      </c>
      <c r="F1832" s="3">
        <f>D1832+IF(Dashboard!$I$3,E1832,0)</f>
        <v>-247267.65249433322</v>
      </c>
      <c r="G1832" s="3">
        <f>IF(Dashboard!$I$4, ('Lookups and Calculations'!$F$9) / (1 - 'Lookups and Calculations'!$F$10), 'Lookups and Calculations'!$F$9)</f>
        <v>1951878.888340465</v>
      </c>
      <c r="H1832" s="12">
        <f t="shared" si="56"/>
        <v>0</v>
      </c>
      <c r="I1832" s="12">
        <f t="shared" si="57"/>
        <v>0</v>
      </c>
      <c r="J1832" s="13">
        <f>(1 - Dashboard!$I$9) * H1832 * Dashboard!$I$8 * 'Lookups and Calculations'!$F$12</f>
        <v>0</v>
      </c>
      <c r="K1832" s="12">
        <f>(1 - Dashboard!$I$11) * I1832 * Dashboard!$I$10 * 'Lookups and Calculations'!$F$12</f>
        <v>0</v>
      </c>
      <c r="L1832" s="12">
        <f>(H1832 - I1832) * Dashboard!$I$13 * (Dashboard!$D$12 / 365) * 'Lookups and Calculations'!$F$12</f>
        <v>0</v>
      </c>
      <c r="M1832" s="3">
        <f>(G1832*2) * Dashboard!$I$13 * (Dashboard!$D$12 / 365) * 'Lookups and Calculations'!$F$12</f>
        <v>1602.0878730267946</v>
      </c>
      <c r="N1832" s="12">
        <f>H1832 * Dashboard!$I$14 * Dashboard!$I$15 * (Dashboard!$D$12 / 365) * 'Lookups and Calculations'!$F$12</f>
        <v>0</v>
      </c>
    </row>
    <row r="1833" spans="1:14" x14ac:dyDescent="0.35">
      <c r="A1833" s="2">
        <v>1832</v>
      </c>
      <c r="B1833" s="11">
        <v>-2.6032821106406709</v>
      </c>
      <c r="C1833" s="11">
        <v>-0.20119313189838547</v>
      </c>
      <c r="D1833" s="3">
        <f>B1833*Dashboard!$D$11*Dashboard!$D$10*SQRT(Dashboard!$D$12/365)</f>
        <v>-646347.48133782612</v>
      </c>
      <c r="E1833" s="3">
        <f>IF(Dashboard!$I$3,C1833*Dashboard!$E$11*Dashboard!$E$10*SQRT(Dashboard!$D$12/365),0)</f>
        <v>-99905.172423274038</v>
      </c>
      <c r="F1833" s="3">
        <f>D1833+IF(Dashboard!$I$3,E1833,0)</f>
        <v>-746252.65376110014</v>
      </c>
      <c r="G1833" s="3">
        <f>IF(Dashboard!$I$4, ('Lookups and Calculations'!$F$9) / (1 - 'Lookups and Calculations'!$F$10), 'Lookups and Calculations'!$F$9)</f>
        <v>1951878.888340465</v>
      </c>
      <c r="H1833" s="12">
        <f t="shared" si="56"/>
        <v>0</v>
      </c>
      <c r="I1833" s="12">
        <f t="shared" si="57"/>
        <v>0</v>
      </c>
      <c r="J1833" s="13">
        <f>(1 - Dashboard!$I$9) * H1833 * Dashboard!$I$8 * 'Lookups and Calculations'!$F$12</f>
        <v>0</v>
      </c>
      <c r="K1833" s="12">
        <f>(1 - Dashboard!$I$11) * I1833 * Dashboard!$I$10 * 'Lookups and Calculations'!$F$12</f>
        <v>0</v>
      </c>
      <c r="L1833" s="12">
        <f>(H1833 - I1833) * Dashboard!$I$13 * (Dashboard!$D$12 / 365) * 'Lookups and Calculations'!$F$12</f>
        <v>0</v>
      </c>
      <c r="M1833" s="3">
        <f>(G1833*2) * Dashboard!$I$13 * (Dashboard!$D$12 / 365) * 'Lookups and Calculations'!$F$12</f>
        <v>1602.0878730267946</v>
      </c>
      <c r="N1833" s="12">
        <f>H1833 * Dashboard!$I$14 * Dashboard!$I$15 * (Dashboard!$D$12 / 365) * 'Lookups and Calculations'!$F$12</f>
        <v>0</v>
      </c>
    </row>
    <row r="1834" spans="1:14" x14ac:dyDescent="0.35">
      <c r="A1834" s="2">
        <v>1833</v>
      </c>
      <c r="B1834" s="11">
        <v>-0.14641604311170442</v>
      </c>
      <c r="C1834" s="11">
        <v>2.3181926166960635E-2</v>
      </c>
      <c r="D1834" s="3">
        <f>B1834*Dashboard!$D$11*Dashboard!$D$10*SQRT(Dashboard!$D$12/365)</f>
        <v>-36352.433839531419</v>
      </c>
      <c r="E1834" s="3">
        <f>IF(Dashboard!$I$3,C1834*Dashboard!$E$11*Dashboard!$E$10*SQRT(Dashboard!$D$12/365),0)</f>
        <v>11511.299162953168</v>
      </c>
      <c r="F1834" s="3">
        <f>D1834+IF(Dashboard!$I$3,E1834,0)</f>
        <v>-24841.134676578251</v>
      </c>
      <c r="G1834" s="3">
        <f>IF(Dashboard!$I$4, ('Lookups and Calculations'!$F$9) / (1 - 'Lookups and Calculations'!$F$10), 'Lookups and Calculations'!$F$9)</f>
        <v>1951878.888340465</v>
      </c>
      <c r="H1834" s="12">
        <f t="shared" si="56"/>
        <v>0</v>
      </c>
      <c r="I1834" s="12">
        <f t="shared" si="57"/>
        <v>0</v>
      </c>
      <c r="J1834" s="13">
        <f>(1 - Dashboard!$I$9) * H1834 * Dashboard!$I$8 * 'Lookups and Calculations'!$F$12</f>
        <v>0</v>
      </c>
      <c r="K1834" s="12">
        <f>(1 - Dashboard!$I$11) * I1834 * Dashboard!$I$10 * 'Lookups and Calculations'!$F$12</f>
        <v>0</v>
      </c>
      <c r="L1834" s="12">
        <f>(H1834 - I1834) * Dashboard!$I$13 * (Dashboard!$D$12 / 365) * 'Lookups and Calculations'!$F$12</f>
        <v>0</v>
      </c>
      <c r="M1834" s="3">
        <f>(G1834*2) * Dashboard!$I$13 * (Dashboard!$D$12 / 365) * 'Lookups and Calculations'!$F$12</f>
        <v>1602.0878730267946</v>
      </c>
      <c r="N1834" s="12">
        <f>H1834 * Dashboard!$I$14 * Dashboard!$I$15 * (Dashboard!$D$12 / 365) * 'Lookups and Calculations'!$F$12</f>
        <v>0</v>
      </c>
    </row>
    <row r="1835" spans="1:14" x14ac:dyDescent="0.35">
      <c r="A1835" s="2">
        <v>1834</v>
      </c>
      <c r="B1835" s="11">
        <v>-1.2910828710144708</v>
      </c>
      <c r="C1835" s="11">
        <v>-0.26828828785643272</v>
      </c>
      <c r="D1835" s="3">
        <f>B1835*Dashboard!$D$11*Dashboard!$D$10*SQRT(Dashboard!$D$12/365)</f>
        <v>-320552.33601756825</v>
      </c>
      <c r="E1835" s="3">
        <f>IF(Dashboard!$I$3,C1835*Dashboard!$E$11*Dashboard!$E$10*SQRT(Dashboard!$D$12/365),0)</f>
        <v>-133222.18012381854</v>
      </c>
      <c r="F1835" s="3">
        <f>D1835+IF(Dashboard!$I$3,E1835,0)</f>
        <v>-453774.51614138682</v>
      </c>
      <c r="G1835" s="3">
        <f>IF(Dashboard!$I$4, ('Lookups and Calculations'!$F$9) / (1 - 'Lookups and Calculations'!$F$10), 'Lookups and Calculations'!$F$9)</f>
        <v>1951878.888340465</v>
      </c>
      <c r="H1835" s="12">
        <f t="shared" si="56"/>
        <v>0</v>
      </c>
      <c r="I1835" s="12">
        <f t="shared" si="57"/>
        <v>0</v>
      </c>
      <c r="J1835" s="13">
        <f>(1 - Dashboard!$I$9) * H1835 * Dashboard!$I$8 * 'Lookups and Calculations'!$F$12</f>
        <v>0</v>
      </c>
      <c r="K1835" s="12">
        <f>(1 - Dashboard!$I$11) * I1835 * Dashboard!$I$10 * 'Lookups and Calculations'!$F$12</f>
        <v>0</v>
      </c>
      <c r="L1835" s="12">
        <f>(H1835 - I1835) * Dashboard!$I$13 * (Dashboard!$D$12 / 365) * 'Lookups and Calculations'!$F$12</f>
        <v>0</v>
      </c>
      <c r="M1835" s="3">
        <f>(G1835*2) * Dashboard!$I$13 * (Dashboard!$D$12 / 365) * 'Lookups and Calculations'!$F$12</f>
        <v>1602.0878730267946</v>
      </c>
      <c r="N1835" s="12">
        <f>H1835 * Dashboard!$I$14 * Dashboard!$I$15 * (Dashboard!$D$12 / 365) * 'Lookups and Calculations'!$F$12</f>
        <v>0</v>
      </c>
    </row>
    <row r="1836" spans="1:14" x14ac:dyDescent="0.35">
      <c r="A1836" s="2">
        <v>1835</v>
      </c>
      <c r="B1836" s="11">
        <v>-2.6104746616163399</v>
      </c>
      <c r="C1836" s="11">
        <v>0.29817957409662349</v>
      </c>
      <c r="D1836" s="3">
        <f>B1836*Dashboard!$D$11*Dashboard!$D$10*SQRT(Dashboard!$D$12/365)</f>
        <v>-648133.260600287</v>
      </c>
      <c r="E1836" s="3">
        <f>IF(Dashboard!$I$3,C1836*Dashboard!$E$11*Dashboard!$E$10*SQRT(Dashboard!$D$12/365),0)</f>
        <v>148065.10282998704</v>
      </c>
      <c r="F1836" s="3">
        <f>D1836+IF(Dashboard!$I$3,E1836,0)</f>
        <v>-500068.15777029993</v>
      </c>
      <c r="G1836" s="3">
        <f>IF(Dashboard!$I$4, ('Lookups and Calculations'!$F$9) / (1 - 'Lookups and Calculations'!$F$10), 'Lookups and Calculations'!$F$9)</f>
        <v>1951878.888340465</v>
      </c>
      <c r="H1836" s="12">
        <f t="shared" si="56"/>
        <v>0</v>
      </c>
      <c r="I1836" s="12">
        <f t="shared" si="57"/>
        <v>0</v>
      </c>
      <c r="J1836" s="13">
        <f>(1 - Dashboard!$I$9) * H1836 * Dashboard!$I$8 * 'Lookups and Calculations'!$F$12</f>
        <v>0</v>
      </c>
      <c r="K1836" s="12">
        <f>(1 - Dashboard!$I$11) * I1836 * Dashboard!$I$10 * 'Lookups and Calculations'!$F$12</f>
        <v>0</v>
      </c>
      <c r="L1836" s="12">
        <f>(H1836 - I1836) * Dashboard!$I$13 * (Dashboard!$D$12 / 365) * 'Lookups and Calculations'!$F$12</f>
        <v>0</v>
      </c>
      <c r="M1836" s="3">
        <f>(G1836*2) * Dashboard!$I$13 * (Dashboard!$D$12 / 365) * 'Lookups and Calculations'!$F$12</f>
        <v>1602.0878730267946</v>
      </c>
      <c r="N1836" s="12">
        <f>H1836 * Dashboard!$I$14 * Dashboard!$I$15 * (Dashboard!$D$12 / 365) * 'Lookups and Calculations'!$F$12</f>
        <v>0</v>
      </c>
    </row>
    <row r="1837" spans="1:14" x14ac:dyDescent="0.35">
      <c r="A1837" s="2">
        <v>1836</v>
      </c>
      <c r="B1837" s="11">
        <v>0.34779031902764268</v>
      </c>
      <c r="C1837" s="11">
        <v>-0.13443116665281121</v>
      </c>
      <c r="D1837" s="3">
        <f>B1837*Dashboard!$D$11*Dashboard!$D$10*SQRT(Dashboard!$D$12/365)</f>
        <v>86349.994807851981</v>
      </c>
      <c r="E1837" s="3">
        <f>IF(Dashboard!$I$3,C1837*Dashboard!$E$11*Dashboard!$E$10*SQRT(Dashboard!$D$12/365),0)</f>
        <v>-66753.615080131713</v>
      </c>
      <c r="F1837" s="3">
        <f>D1837+IF(Dashboard!$I$3,E1837,0)</f>
        <v>19596.379727720268</v>
      </c>
      <c r="G1837" s="3">
        <f>IF(Dashboard!$I$4, ('Lookups and Calculations'!$F$9) / (1 - 'Lookups and Calculations'!$F$10), 'Lookups and Calculations'!$F$9)</f>
        <v>1951878.888340465</v>
      </c>
      <c r="H1837" s="12">
        <f t="shared" si="56"/>
        <v>0</v>
      </c>
      <c r="I1837" s="12">
        <f t="shared" si="57"/>
        <v>0</v>
      </c>
      <c r="J1837" s="13">
        <f>(1 - Dashboard!$I$9) * H1837 * Dashboard!$I$8 * 'Lookups and Calculations'!$F$12</f>
        <v>0</v>
      </c>
      <c r="K1837" s="12">
        <f>(1 - Dashboard!$I$11) * I1837 * Dashboard!$I$10 * 'Lookups and Calculations'!$F$12</f>
        <v>0</v>
      </c>
      <c r="L1837" s="12">
        <f>(H1837 - I1837) * Dashboard!$I$13 * (Dashboard!$D$12 / 365) * 'Lookups and Calculations'!$F$12</f>
        <v>0</v>
      </c>
      <c r="M1837" s="3">
        <f>(G1837*2) * Dashboard!$I$13 * (Dashboard!$D$12 / 365) * 'Lookups and Calculations'!$F$12</f>
        <v>1602.0878730267946</v>
      </c>
      <c r="N1837" s="12">
        <f>H1837 * Dashboard!$I$14 * Dashboard!$I$15 * (Dashboard!$D$12 / 365) * 'Lookups and Calculations'!$F$12</f>
        <v>0</v>
      </c>
    </row>
    <row r="1838" spans="1:14" x14ac:dyDescent="0.35">
      <c r="A1838" s="2">
        <v>1837</v>
      </c>
      <c r="B1838" s="11">
        <v>-1.2713903976178795</v>
      </c>
      <c r="C1838" s="11">
        <v>0.88879577961510969</v>
      </c>
      <c r="D1838" s="3">
        <f>B1838*Dashboard!$D$11*Dashboard!$D$10*SQRT(Dashboard!$D$12/365)</f>
        <v>-315663.05393431894</v>
      </c>
      <c r="E1838" s="3">
        <f>IF(Dashboard!$I$3,C1838*Dashboard!$E$11*Dashboard!$E$10*SQRT(Dashboard!$D$12/365),0)</f>
        <v>441343.57258463831</v>
      </c>
      <c r="F1838" s="3">
        <f>D1838+IF(Dashboard!$I$3,E1838,0)</f>
        <v>125680.51865031937</v>
      </c>
      <c r="G1838" s="3">
        <f>IF(Dashboard!$I$4, ('Lookups and Calculations'!$F$9) / (1 - 'Lookups and Calculations'!$F$10), 'Lookups and Calculations'!$F$9)</f>
        <v>1951878.888340465</v>
      </c>
      <c r="H1838" s="12">
        <f t="shared" si="56"/>
        <v>0</v>
      </c>
      <c r="I1838" s="12">
        <f t="shared" si="57"/>
        <v>0</v>
      </c>
      <c r="J1838" s="13">
        <f>(1 - Dashboard!$I$9) * H1838 * Dashboard!$I$8 * 'Lookups and Calculations'!$F$12</f>
        <v>0</v>
      </c>
      <c r="K1838" s="12">
        <f>(1 - Dashboard!$I$11) * I1838 * Dashboard!$I$10 * 'Lookups and Calculations'!$F$12</f>
        <v>0</v>
      </c>
      <c r="L1838" s="12">
        <f>(H1838 - I1838) * Dashboard!$I$13 * (Dashboard!$D$12 / 365) * 'Lookups and Calculations'!$F$12</f>
        <v>0</v>
      </c>
      <c r="M1838" s="3">
        <f>(G1838*2) * Dashboard!$I$13 * (Dashboard!$D$12 / 365) * 'Lookups and Calculations'!$F$12</f>
        <v>1602.0878730267946</v>
      </c>
      <c r="N1838" s="12">
        <f>H1838 * Dashboard!$I$14 * Dashboard!$I$15 * (Dashboard!$D$12 / 365) * 'Lookups and Calculations'!$F$12</f>
        <v>0</v>
      </c>
    </row>
    <row r="1839" spans="1:14" x14ac:dyDescent="0.35">
      <c r="A1839" s="2">
        <v>1838</v>
      </c>
      <c r="B1839" s="11">
        <v>0.97885743167725225</v>
      </c>
      <c r="C1839" s="11">
        <v>0.62480179213050657</v>
      </c>
      <c r="D1839" s="3">
        <f>B1839*Dashboard!$D$11*Dashboard!$D$10*SQRT(Dashboard!$D$12/365)</f>
        <v>243032.45236748524</v>
      </c>
      <c r="E1839" s="3">
        <f>IF(Dashboard!$I$3,C1839*Dashboard!$E$11*Dashboard!$E$10*SQRT(Dashboard!$D$12/365),0)</f>
        <v>310253.78542591195</v>
      </c>
      <c r="F1839" s="3">
        <f>D1839+IF(Dashboard!$I$3,E1839,0)</f>
        <v>553286.23779339716</v>
      </c>
      <c r="G1839" s="3">
        <f>IF(Dashboard!$I$4, ('Lookups and Calculations'!$F$9) / (1 - 'Lookups and Calculations'!$F$10), 'Lookups and Calculations'!$F$9)</f>
        <v>1951878.888340465</v>
      </c>
      <c r="H1839" s="12">
        <f t="shared" si="56"/>
        <v>0</v>
      </c>
      <c r="I1839" s="12">
        <f t="shared" si="57"/>
        <v>0</v>
      </c>
      <c r="J1839" s="13">
        <f>(1 - Dashboard!$I$9) * H1839 * Dashboard!$I$8 * 'Lookups and Calculations'!$F$12</f>
        <v>0</v>
      </c>
      <c r="K1839" s="12">
        <f>(1 - Dashboard!$I$11) * I1839 * Dashboard!$I$10 * 'Lookups and Calculations'!$F$12</f>
        <v>0</v>
      </c>
      <c r="L1839" s="12">
        <f>(H1839 - I1839) * Dashboard!$I$13 * (Dashboard!$D$12 / 365) * 'Lookups and Calculations'!$F$12</f>
        <v>0</v>
      </c>
      <c r="M1839" s="3">
        <f>(G1839*2) * Dashboard!$I$13 * (Dashboard!$D$12 / 365) * 'Lookups and Calculations'!$F$12</f>
        <v>1602.0878730267946</v>
      </c>
      <c r="N1839" s="12">
        <f>H1839 * Dashboard!$I$14 * Dashboard!$I$15 * (Dashboard!$D$12 / 365) * 'Lookups and Calculations'!$F$12</f>
        <v>0</v>
      </c>
    </row>
    <row r="1840" spans="1:14" x14ac:dyDescent="0.35">
      <c r="A1840" s="2">
        <v>1839</v>
      </c>
      <c r="B1840" s="11">
        <v>0.93738890670062347</v>
      </c>
      <c r="C1840" s="11">
        <v>-1.1140858972099212</v>
      </c>
      <c r="D1840" s="3">
        <f>B1840*Dashboard!$D$11*Dashboard!$D$10*SQRT(Dashboard!$D$12/365)</f>
        <v>232736.57372879147</v>
      </c>
      <c r="E1840" s="3">
        <f>IF(Dashboard!$I$3,C1840*Dashboard!$E$11*Dashboard!$E$10*SQRT(Dashboard!$D$12/365),0)</f>
        <v>-553214.42936386995</v>
      </c>
      <c r="F1840" s="3">
        <f>D1840+IF(Dashboard!$I$3,E1840,0)</f>
        <v>-320477.85563507851</v>
      </c>
      <c r="G1840" s="3">
        <f>IF(Dashboard!$I$4, ('Lookups and Calculations'!$F$9) / (1 - 'Lookups and Calculations'!$F$10), 'Lookups and Calculations'!$F$9)</f>
        <v>1951878.888340465</v>
      </c>
      <c r="H1840" s="12">
        <f t="shared" si="56"/>
        <v>0</v>
      </c>
      <c r="I1840" s="12">
        <f t="shared" si="57"/>
        <v>0</v>
      </c>
      <c r="J1840" s="13">
        <f>(1 - Dashboard!$I$9) * H1840 * Dashboard!$I$8 * 'Lookups and Calculations'!$F$12</f>
        <v>0</v>
      </c>
      <c r="K1840" s="12">
        <f>(1 - Dashboard!$I$11) * I1840 * Dashboard!$I$10 * 'Lookups and Calculations'!$F$12</f>
        <v>0</v>
      </c>
      <c r="L1840" s="12">
        <f>(H1840 - I1840) * Dashboard!$I$13 * (Dashboard!$D$12 / 365) * 'Lookups and Calculations'!$F$12</f>
        <v>0</v>
      </c>
      <c r="M1840" s="3">
        <f>(G1840*2) * Dashboard!$I$13 * (Dashboard!$D$12 / 365) * 'Lookups and Calculations'!$F$12</f>
        <v>1602.0878730267946</v>
      </c>
      <c r="N1840" s="12">
        <f>H1840 * Dashboard!$I$14 * Dashboard!$I$15 * (Dashboard!$D$12 / 365) * 'Lookups and Calculations'!$F$12</f>
        <v>0</v>
      </c>
    </row>
    <row r="1841" spans="1:14" x14ac:dyDescent="0.35">
      <c r="A1841" s="2">
        <v>1840</v>
      </c>
      <c r="B1841" s="11">
        <v>0.39282810586865041</v>
      </c>
      <c r="C1841" s="11">
        <v>-0.81603817535220291</v>
      </c>
      <c r="D1841" s="3">
        <f>B1841*Dashboard!$D$11*Dashboard!$D$10*SQRT(Dashboard!$D$12/365)</f>
        <v>97532.056087622841</v>
      </c>
      <c r="E1841" s="3">
        <f>IF(Dashboard!$I$3,C1841*Dashboard!$E$11*Dashboard!$E$10*SQRT(Dashboard!$D$12/365),0)</f>
        <v>-405214.79954748892</v>
      </c>
      <c r="F1841" s="3">
        <f>D1841+IF(Dashboard!$I$3,E1841,0)</f>
        <v>-307682.74345986609</v>
      </c>
      <c r="G1841" s="3">
        <f>IF(Dashboard!$I$4, ('Lookups and Calculations'!$F$9) / (1 - 'Lookups and Calculations'!$F$10), 'Lookups and Calculations'!$F$9)</f>
        <v>1951878.888340465</v>
      </c>
      <c r="H1841" s="12">
        <f t="shared" si="56"/>
        <v>0</v>
      </c>
      <c r="I1841" s="12">
        <f t="shared" si="57"/>
        <v>0</v>
      </c>
      <c r="J1841" s="13">
        <f>(1 - Dashboard!$I$9) * H1841 * Dashboard!$I$8 * 'Lookups and Calculations'!$F$12</f>
        <v>0</v>
      </c>
      <c r="K1841" s="12">
        <f>(1 - Dashboard!$I$11) * I1841 * Dashboard!$I$10 * 'Lookups and Calculations'!$F$12</f>
        <v>0</v>
      </c>
      <c r="L1841" s="12">
        <f>(H1841 - I1841) * Dashboard!$I$13 * (Dashboard!$D$12 / 365) * 'Lookups and Calculations'!$F$12</f>
        <v>0</v>
      </c>
      <c r="M1841" s="3">
        <f>(G1841*2) * Dashboard!$I$13 * (Dashboard!$D$12 / 365) * 'Lookups and Calculations'!$F$12</f>
        <v>1602.0878730267946</v>
      </c>
      <c r="N1841" s="12">
        <f>H1841 * Dashboard!$I$14 * Dashboard!$I$15 * (Dashboard!$D$12 / 365) * 'Lookups and Calculations'!$F$12</f>
        <v>0</v>
      </c>
    </row>
    <row r="1842" spans="1:14" x14ac:dyDescent="0.35">
      <c r="A1842" s="2">
        <v>1841</v>
      </c>
      <c r="B1842" s="11">
        <v>1.2084580230542272</v>
      </c>
      <c r="C1842" s="11">
        <v>0.69972791098802867</v>
      </c>
      <c r="D1842" s="3">
        <f>B1842*Dashboard!$D$11*Dashboard!$D$10*SQRT(Dashboard!$D$12/365)</f>
        <v>300038.09280253638</v>
      </c>
      <c r="E1842" s="3">
        <f>IF(Dashboard!$I$3,C1842*Dashboard!$E$11*Dashboard!$E$10*SQRT(Dashboard!$D$12/365),0)</f>
        <v>347459.36373187572</v>
      </c>
      <c r="F1842" s="3">
        <f>D1842+IF(Dashboard!$I$3,E1842,0)</f>
        <v>647497.45653441211</v>
      </c>
      <c r="G1842" s="3">
        <f>IF(Dashboard!$I$4, ('Lookups and Calculations'!$F$9) / (1 - 'Lookups and Calculations'!$F$10), 'Lookups and Calculations'!$F$9)</f>
        <v>1951878.888340465</v>
      </c>
      <c r="H1842" s="12">
        <f t="shared" si="56"/>
        <v>0</v>
      </c>
      <c r="I1842" s="12">
        <f t="shared" si="57"/>
        <v>0</v>
      </c>
      <c r="J1842" s="13">
        <f>(1 - Dashboard!$I$9) * H1842 * Dashboard!$I$8 * 'Lookups and Calculations'!$F$12</f>
        <v>0</v>
      </c>
      <c r="K1842" s="12">
        <f>(1 - Dashboard!$I$11) * I1842 * Dashboard!$I$10 * 'Lookups and Calculations'!$F$12</f>
        <v>0</v>
      </c>
      <c r="L1842" s="12">
        <f>(H1842 - I1842) * Dashboard!$I$13 * (Dashboard!$D$12 / 365) * 'Lookups and Calculations'!$F$12</f>
        <v>0</v>
      </c>
      <c r="M1842" s="3">
        <f>(G1842*2) * Dashboard!$I$13 * (Dashboard!$D$12 / 365) * 'Lookups and Calculations'!$F$12</f>
        <v>1602.0878730267946</v>
      </c>
      <c r="N1842" s="12">
        <f>H1842 * Dashboard!$I$14 * Dashboard!$I$15 * (Dashboard!$D$12 / 365) * 'Lookups and Calculations'!$F$12</f>
        <v>0</v>
      </c>
    </row>
    <row r="1843" spans="1:14" x14ac:dyDescent="0.35">
      <c r="A1843" s="2">
        <v>1842</v>
      </c>
      <c r="B1843" s="11">
        <v>0.26164431980523273</v>
      </c>
      <c r="C1843" s="11">
        <v>-1.1420580533552633</v>
      </c>
      <c r="D1843" s="3">
        <f>B1843*Dashboard!$D$11*Dashboard!$D$10*SQRT(Dashboard!$D$12/365)</f>
        <v>64961.513937051524</v>
      </c>
      <c r="E1843" s="3">
        <f>IF(Dashboard!$I$3,C1843*Dashboard!$E$11*Dashboard!$E$10*SQRT(Dashboard!$D$12/365),0)</f>
        <v>-567104.38204954402</v>
      </c>
      <c r="F1843" s="3">
        <f>D1843+IF(Dashboard!$I$3,E1843,0)</f>
        <v>-502142.86811249249</v>
      </c>
      <c r="G1843" s="3">
        <f>IF(Dashboard!$I$4, ('Lookups and Calculations'!$F$9) / (1 - 'Lookups and Calculations'!$F$10), 'Lookups and Calculations'!$F$9)</f>
        <v>1951878.888340465</v>
      </c>
      <c r="H1843" s="12">
        <f t="shared" si="56"/>
        <v>0</v>
      </c>
      <c r="I1843" s="12">
        <f t="shared" si="57"/>
        <v>0</v>
      </c>
      <c r="J1843" s="13">
        <f>(1 - Dashboard!$I$9) * H1843 * Dashboard!$I$8 * 'Lookups and Calculations'!$F$12</f>
        <v>0</v>
      </c>
      <c r="K1843" s="12">
        <f>(1 - Dashboard!$I$11) * I1843 * Dashboard!$I$10 * 'Lookups and Calculations'!$F$12</f>
        <v>0</v>
      </c>
      <c r="L1843" s="12">
        <f>(H1843 - I1843) * Dashboard!$I$13 * (Dashboard!$D$12 / 365) * 'Lookups and Calculations'!$F$12</f>
        <v>0</v>
      </c>
      <c r="M1843" s="3">
        <f>(G1843*2) * Dashboard!$I$13 * (Dashboard!$D$12 / 365) * 'Lookups and Calculations'!$F$12</f>
        <v>1602.0878730267946</v>
      </c>
      <c r="N1843" s="12">
        <f>H1843 * Dashboard!$I$14 * Dashboard!$I$15 * (Dashboard!$D$12 / 365) * 'Lookups and Calculations'!$F$12</f>
        <v>0</v>
      </c>
    </row>
    <row r="1844" spans="1:14" x14ac:dyDescent="0.35">
      <c r="A1844" s="2">
        <v>1843</v>
      </c>
      <c r="B1844" s="11">
        <v>-1.5071883507703541</v>
      </c>
      <c r="C1844" s="11">
        <v>0.40366015897455099</v>
      </c>
      <c r="D1844" s="3">
        <f>B1844*Dashboard!$D$11*Dashboard!$D$10*SQRT(Dashboard!$D$12/365)</f>
        <v>-374207.38629913086</v>
      </c>
      <c r="E1844" s="3">
        <f>IF(Dashboard!$I$3,C1844*Dashboard!$E$11*Dashboard!$E$10*SQRT(Dashboard!$D$12/365),0)</f>
        <v>200442.91473690385</v>
      </c>
      <c r="F1844" s="3">
        <f>D1844+IF(Dashboard!$I$3,E1844,0)</f>
        <v>-173764.471562227</v>
      </c>
      <c r="G1844" s="3">
        <f>IF(Dashboard!$I$4, ('Lookups and Calculations'!$F$9) / (1 - 'Lookups and Calculations'!$F$10), 'Lookups and Calculations'!$F$9)</f>
        <v>1951878.888340465</v>
      </c>
      <c r="H1844" s="12">
        <f t="shared" si="56"/>
        <v>0</v>
      </c>
      <c r="I1844" s="12">
        <f t="shared" si="57"/>
        <v>0</v>
      </c>
      <c r="J1844" s="13">
        <f>(1 - Dashboard!$I$9) * H1844 * Dashboard!$I$8 * 'Lookups and Calculations'!$F$12</f>
        <v>0</v>
      </c>
      <c r="K1844" s="12">
        <f>(1 - Dashboard!$I$11) * I1844 * Dashboard!$I$10 * 'Lookups and Calculations'!$F$12</f>
        <v>0</v>
      </c>
      <c r="L1844" s="12">
        <f>(H1844 - I1844) * Dashboard!$I$13 * (Dashboard!$D$12 / 365) * 'Lookups and Calculations'!$F$12</f>
        <v>0</v>
      </c>
      <c r="M1844" s="3">
        <f>(G1844*2) * Dashboard!$I$13 * (Dashboard!$D$12 / 365) * 'Lookups and Calculations'!$F$12</f>
        <v>1602.0878730267946</v>
      </c>
      <c r="N1844" s="12">
        <f>H1844 * Dashboard!$I$14 * Dashboard!$I$15 * (Dashboard!$D$12 / 365) * 'Lookups and Calculations'!$F$12</f>
        <v>0</v>
      </c>
    </row>
    <row r="1845" spans="1:14" x14ac:dyDescent="0.35">
      <c r="A1845" s="2">
        <v>1844</v>
      </c>
      <c r="B1845" s="11">
        <v>1.0213155843769217</v>
      </c>
      <c r="C1845" s="11">
        <v>0.94584846204147266</v>
      </c>
      <c r="D1845" s="3">
        <f>B1845*Dashboard!$D$11*Dashboard!$D$10*SQRT(Dashboard!$D$12/365)</f>
        <v>253574.03752551269</v>
      </c>
      <c r="E1845" s="3">
        <f>IF(Dashboard!$I$3,C1845*Dashboard!$E$11*Dashboard!$E$10*SQRT(Dashboard!$D$12/365),0)</f>
        <v>469673.85414660966</v>
      </c>
      <c r="F1845" s="3">
        <f>D1845+IF(Dashboard!$I$3,E1845,0)</f>
        <v>723247.89167212229</v>
      </c>
      <c r="G1845" s="3">
        <f>IF(Dashboard!$I$4, ('Lookups and Calculations'!$F$9) / (1 - 'Lookups and Calculations'!$F$10), 'Lookups and Calculations'!$F$9)</f>
        <v>1951878.888340465</v>
      </c>
      <c r="H1845" s="12">
        <f t="shared" si="56"/>
        <v>0</v>
      </c>
      <c r="I1845" s="12">
        <f t="shared" si="57"/>
        <v>0</v>
      </c>
      <c r="J1845" s="13">
        <f>(1 - Dashboard!$I$9) * H1845 * Dashboard!$I$8 * 'Lookups and Calculations'!$F$12</f>
        <v>0</v>
      </c>
      <c r="K1845" s="12">
        <f>(1 - Dashboard!$I$11) * I1845 * Dashboard!$I$10 * 'Lookups and Calculations'!$F$12</f>
        <v>0</v>
      </c>
      <c r="L1845" s="12">
        <f>(H1845 - I1845) * Dashboard!$I$13 * (Dashboard!$D$12 / 365) * 'Lookups and Calculations'!$F$12</f>
        <v>0</v>
      </c>
      <c r="M1845" s="3">
        <f>(G1845*2) * Dashboard!$I$13 * (Dashboard!$D$12 / 365) * 'Lookups and Calculations'!$F$12</f>
        <v>1602.0878730267946</v>
      </c>
      <c r="N1845" s="12">
        <f>H1845 * Dashboard!$I$14 * Dashboard!$I$15 * (Dashboard!$D$12 / 365) * 'Lookups and Calculations'!$F$12</f>
        <v>0</v>
      </c>
    </row>
    <row r="1846" spans="1:14" x14ac:dyDescent="0.35">
      <c r="A1846" s="2">
        <v>1845</v>
      </c>
      <c r="B1846" s="11">
        <v>1.4026557656966012</v>
      </c>
      <c r="C1846" s="11">
        <v>-6.6059175225048603E-2</v>
      </c>
      <c r="D1846" s="3">
        <f>B1846*Dashboard!$D$11*Dashboard!$D$10*SQRT(Dashboard!$D$12/365)</f>
        <v>348253.85141177115</v>
      </c>
      <c r="E1846" s="3">
        <f>IF(Dashboard!$I$3,C1846*Dashboard!$E$11*Dashboard!$E$10*SQRT(Dashboard!$D$12/365),0)</f>
        <v>-32802.577447479533</v>
      </c>
      <c r="F1846" s="3">
        <f>D1846+IF(Dashboard!$I$3,E1846,0)</f>
        <v>315451.27396429161</v>
      </c>
      <c r="G1846" s="3">
        <f>IF(Dashboard!$I$4, ('Lookups and Calculations'!$F$9) / (1 - 'Lookups and Calculations'!$F$10), 'Lookups and Calculations'!$F$9)</f>
        <v>1951878.888340465</v>
      </c>
      <c r="H1846" s="12">
        <f t="shared" si="56"/>
        <v>0</v>
      </c>
      <c r="I1846" s="12">
        <f t="shared" si="57"/>
        <v>0</v>
      </c>
      <c r="J1846" s="13">
        <f>(1 - Dashboard!$I$9) * H1846 * Dashboard!$I$8 * 'Lookups and Calculations'!$F$12</f>
        <v>0</v>
      </c>
      <c r="K1846" s="12">
        <f>(1 - Dashboard!$I$11) * I1846 * Dashboard!$I$10 * 'Lookups and Calculations'!$F$12</f>
        <v>0</v>
      </c>
      <c r="L1846" s="12">
        <f>(H1846 - I1846) * Dashboard!$I$13 * (Dashboard!$D$12 / 365) * 'Lookups and Calculations'!$F$12</f>
        <v>0</v>
      </c>
      <c r="M1846" s="3">
        <f>(G1846*2) * Dashboard!$I$13 * (Dashboard!$D$12 / 365) * 'Lookups and Calculations'!$F$12</f>
        <v>1602.0878730267946</v>
      </c>
      <c r="N1846" s="12">
        <f>H1846 * Dashboard!$I$14 * Dashboard!$I$15 * (Dashboard!$D$12 / 365) * 'Lookups and Calculations'!$F$12</f>
        <v>0</v>
      </c>
    </row>
    <row r="1847" spans="1:14" x14ac:dyDescent="0.35">
      <c r="A1847" s="2">
        <v>1846</v>
      </c>
      <c r="B1847" s="11">
        <v>2.816822989458196E-2</v>
      </c>
      <c r="C1847" s="11">
        <v>0.63438762347122557</v>
      </c>
      <c r="D1847" s="3">
        <f>B1847*Dashboard!$D$11*Dashboard!$D$10*SQRT(Dashboard!$D$12/365)</f>
        <v>6993.6578796783861</v>
      </c>
      <c r="E1847" s="3">
        <f>IF(Dashboard!$I$3,C1847*Dashboard!$E$11*Dashboard!$E$10*SQRT(Dashboard!$D$12/365),0)</f>
        <v>315013.75970474887</v>
      </c>
      <c r="F1847" s="3">
        <f>D1847+IF(Dashboard!$I$3,E1847,0)</f>
        <v>322007.41758442722</v>
      </c>
      <c r="G1847" s="3">
        <f>IF(Dashboard!$I$4, ('Lookups and Calculations'!$F$9) / (1 - 'Lookups and Calculations'!$F$10), 'Lookups and Calculations'!$F$9)</f>
        <v>1951878.888340465</v>
      </c>
      <c r="H1847" s="12">
        <f t="shared" si="56"/>
        <v>0</v>
      </c>
      <c r="I1847" s="12">
        <f t="shared" si="57"/>
        <v>0</v>
      </c>
      <c r="J1847" s="13">
        <f>(1 - Dashboard!$I$9) * H1847 * Dashboard!$I$8 * 'Lookups and Calculations'!$F$12</f>
        <v>0</v>
      </c>
      <c r="K1847" s="12">
        <f>(1 - Dashboard!$I$11) * I1847 * Dashboard!$I$10 * 'Lookups and Calculations'!$F$12</f>
        <v>0</v>
      </c>
      <c r="L1847" s="12">
        <f>(H1847 - I1847) * Dashboard!$I$13 * (Dashboard!$D$12 / 365) * 'Lookups and Calculations'!$F$12</f>
        <v>0</v>
      </c>
      <c r="M1847" s="3">
        <f>(G1847*2) * Dashboard!$I$13 * (Dashboard!$D$12 / 365) * 'Lookups and Calculations'!$F$12</f>
        <v>1602.0878730267946</v>
      </c>
      <c r="N1847" s="12">
        <f>H1847 * Dashboard!$I$14 * Dashboard!$I$15 * (Dashboard!$D$12 / 365) * 'Lookups and Calculations'!$F$12</f>
        <v>0</v>
      </c>
    </row>
    <row r="1848" spans="1:14" x14ac:dyDescent="0.35">
      <c r="A1848" s="2">
        <v>1847</v>
      </c>
      <c r="B1848" s="11">
        <v>0.61690069394776315</v>
      </c>
      <c r="C1848" s="11">
        <v>0.44161616436508933</v>
      </c>
      <c r="D1848" s="3">
        <f>B1848*Dashboard!$D$11*Dashboard!$D$10*SQRT(Dashboard!$D$12/365)</f>
        <v>153165.19409821677</v>
      </c>
      <c r="E1848" s="3">
        <f>IF(Dashboard!$I$3,C1848*Dashboard!$E$11*Dashboard!$E$10*SQRT(Dashboard!$D$12/365),0)</f>
        <v>219290.4828783235</v>
      </c>
      <c r="F1848" s="3">
        <f>D1848+IF(Dashboard!$I$3,E1848,0)</f>
        <v>372455.67697654024</v>
      </c>
      <c r="G1848" s="3">
        <f>IF(Dashboard!$I$4, ('Lookups and Calculations'!$F$9) / (1 - 'Lookups and Calculations'!$F$10), 'Lookups and Calculations'!$F$9)</f>
        <v>1951878.888340465</v>
      </c>
      <c r="H1848" s="12">
        <f t="shared" si="56"/>
        <v>0</v>
      </c>
      <c r="I1848" s="12">
        <f t="shared" si="57"/>
        <v>0</v>
      </c>
      <c r="J1848" s="13">
        <f>(1 - Dashboard!$I$9) * H1848 * Dashboard!$I$8 * 'Lookups and Calculations'!$F$12</f>
        <v>0</v>
      </c>
      <c r="K1848" s="12">
        <f>(1 - Dashboard!$I$11) * I1848 * Dashboard!$I$10 * 'Lookups and Calculations'!$F$12</f>
        <v>0</v>
      </c>
      <c r="L1848" s="12">
        <f>(H1848 - I1848) * Dashboard!$I$13 * (Dashboard!$D$12 / 365) * 'Lookups and Calculations'!$F$12</f>
        <v>0</v>
      </c>
      <c r="M1848" s="3">
        <f>(G1848*2) * Dashboard!$I$13 * (Dashboard!$D$12 / 365) * 'Lookups and Calculations'!$F$12</f>
        <v>1602.0878730267946</v>
      </c>
      <c r="N1848" s="12">
        <f>H1848 * Dashboard!$I$14 * Dashboard!$I$15 * (Dashboard!$D$12 / 365) * 'Lookups and Calculations'!$F$12</f>
        <v>0</v>
      </c>
    </row>
    <row r="1849" spans="1:14" x14ac:dyDescent="0.35">
      <c r="A1849" s="2">
        <v>1848</v>
      </c>
      <c r="B1849" s="11">
        <v>-0.60033252010597327</v>
      </c>
      <c r="C1849" s="11">
        <v>0.35068543176685191</v>
      </c>
      <c r="D1849" s="3">
        <f>B1849*Dashboard!$D$11*Dashboard!$D$10*SQRT(Dashboard!$D$12/365)</f>
        <v>-149051.61862776088</v>
      </c>
      <c r="E1849" s="3">
        <f>IF(Dashboard!$I$3,C1849*Dashboard!$E$11*Dashboard!$E$10*SQRT(Dashboard!$D$12/365),0)</f>
        <v>174137.59702638636</v>
      </c>
      <c r="F1849" s="3">
        <f>D1849+IF(Dashboard!$I$3,E1849,0)</f>
        <v>25085.978398625477</v>
      </c>
      <c r="G1849" s="3">
        <f>IF(Dashboard!$I$4, ('Lookups and Calculations'!$F$9) / (1 - 'Lookups and Calculations'!$F$10), 'Lookups and Calculations'!$F$9)</f>
        <v>1951878.888340465</v>
      </c>
      <c r="H1849" s="12">
        <f t="shared" si="56"/>
        <v>0</v>
      </c>
      <c r="I1849" s="12">
        <f t="shared" si="57"/>
        <v>0</v>
      </c>
      <c r="J1849" s="13">
        <f>(1 - Dashboard!$I$9) * H1849 * Dashboard!$I$8 * 'Lookups and Calculations'!$F$12</f>
        <v>0</v>
      </c>
      <c r="K1849" s="12">
        <f>(1 - Dashboard!$I$11) * I1849 * Dashboard!$I$10 * 'Lookups and Calculations'!$F$12</f>
        <v>0</v>
      </c>
      <c r="L1849" s="12">
        <f>(H1849 - I1849) * Dashboard!$I$13 * (Dashboard!$D$12 / 365) * 'Lookups and Calculations'!$F$12</f>
        <v>0</v>
      </c>
      <c r="M1849" s="3">
        <f>(G1849*2) * Dashboard!$I$13 * (Dashboard!$D$12 / 365) * 'Lookups and Calculations'!$F$12</f>
        <v>1602.0878730267946</v>
      </c>
      <c r="N1849" s="12">
        <f>H1849 * Dashboard!$I$14 * Dashboard!$I$15 * (Dashboard!$D$12 / 365) * 'Lookups and Calculations'!$F$12</f>
        <v>0</v>
      </c>
    </row>
    <row r="1850" spans="1:14" x14ac:dyDescent="0.35">
      <c r="A1850" s="2">
        <v>1849</v>
      </c>
      <c r="B1850" s="11">
        <v>0.5685890853414205</v>
      </c>
      <c r="C1850" s="11">
        <v>1.3891408794224338</v>
      </c>
      <c r="D1850" s="3">
        <f>B1850*Dashboard!$D$11*Dashboard!$D$10*SQRT(Dashboard!$D$12/365)</f>
        <v>141170.30256707818</v>
      </c>
      <c r="E1850" s="3">
        <f>IF(Dashboard!$I$3,C1850*Dashboard!$E$11*Dashboard!$E$10*SQRT(Dashboard!$D$12/365),0)</f>
        <v>689796.70314496697</v>
      </c>
      <c r="F1850" s="3">
        <f>D1850+IF(Dashboard!$I$3,E1850,0)</f>
        <v>830967.00571204512</v>
      </c>
      <c r="G1850" s="3">
        <f>IF(Dashboard!$I$4, ('Lookups and Calculations'!$F$9) / (1 - 'Lookups and Calculations'!$F$10), 'Lookups and Calculations'!$F$9)</f>
        <v>1951878.888340465</v>
      </c>
      <c r="H1850" s="12">
        <f t="shared" si="56"/>
        <v>0</v>
      </c>
      <c r="I1850" s="12">
        <f t="shared" si="57"/>
        <v>0</v>
      </c>
      <c r="J1850" s="13">
        <f>(1 - Dashboard!$I$9) * H1850 * Dashboard!$I$8 * 'Lookups and Calculations'!$F$12</f>
        <v>0</v>
      </c>
      <c r="K1850" s="12">
        <f>(1 - Dashboard!$I$11) * I1850 * Dashboard!$I$10 * 'Lookups and Calculations'!$F$12</f>
        <v>0</v>
      </c>
      <c r="L1850" s="12">
        <f>(H1850 - I1850) * Dashboard!$I$13 * (Dashboard!$D$12 / 365) * 'Lookups and Calculations'!$F$12</f>
        <v>0</v>
      </c>
      <c r="M1850" s="3">
        <f>(G1850*2) * Dashboard!$I$13 * (Dashboard!$D$12 / 365) * 'Lookups and Calculations'!$F$12</f>
        <v>1602.0878730267946</v>
      </c>
      <c r="N1850" s="12">
        <f>H1850 * Dashboard!$I$14 * Dashboard!$I$15 * (Dashboard!$D$12 / 365) * 'Lookups and Calculations'!$F$12</f>
        <v>0</v>
      </c>
    </row>
    <row r="1851" spans="1:14" x14ac:dyDescent="0.35">
      <c r="A1851" s="2">
        <v>1850</v>
      </c>
      <c r="B1851" s="11">
        <v>-0.88633790053543193</v>
      </c>
      <c r="C1851" s="11">
        <v>-0.90497791927510018</v>
      </c>
      <c r="D1851" s="3">
        <f>B1851*Dashboard!$D$11*Dashboard!$D$10*SQRT(Dashboard!$D$12/365)</f>
        <v>-220061.53973237504</v>
      </c>
      <c r="E1851" s="3">
        <f>IF(Dashboard!$I$3,C1851*Dashboard!$E$11*Dashboard!$E$10*SQRT(Dashboard!$D$12/365),0)</f>
        <v>-449379.03302831476</v>
      </c>
      <c r="F1851" s="3">
        <f>D1851+IF(Dashboard!$I$3,E1851,0)</f>
        <v>-669440.57276068977</v>
      </c>
      <c r="G1851" s="3">
        <f>IF(Dashboard!$I$4, ('Lookups and Calculations'!$F$9) / (1 - 'Lookups and Calculations'!$F$10), 'Lookups and Calculations'!$F$9)</f>
        <v>1951878.888340465</v>
      </c>
      <c r="H1851" s="12">
        <f t="shared" si="56"/>
        <v>0</v>
      </c>
      <c r="I1851" s="12">
        <f t="shared" si="57"/>
        <v>0</v>
      </c>
      <c r="J1851" s="13">
        <f>(1 - Dashboard!$I$9) * H1851 * Dashboard!$I$8 * 'Lookups and Calculations'!$F$12</f>
        <v>0</v>
      </c>
      <c r="K1851" s="12">
        <f>(1 - Dashboard!$I$11) * I1851 * Dashboard!$I$10 * 'Lookups and Calculations'!$F$12</f>
        <v>0</v>
      </c>
      <c r="L1851" s="12">
        <f>(H1851 - I1851) * Dashboard!$I$13 * (Dashboard!$D$12 / 365) * 'Lookups and Calculations'!$F$12</f>
        <v>0</v>
      </c>
      <c r="M1851" s="3">
        <f>(G1851*2) * Dashboard!$I$13 * (Dashboard!$D$12 / 365) * 'Lookups and Calculations'!$F$12</f>
        <v>1602.0878730267946</v>
      </c>
      <c r="N1851" s="12">
        <f>H1851 * Dashboard!$I$14 * Dashboard!$I$15 * (Dashboard!$D$12 / 365) * 'Lookups and Calculations'!$F$12</f>
        <v>0</v>
      </c>
    </row>
    <row r="1852" spans="1:14" x14ac:dyDescent="0.35">
      <c r="A1852" s="2">
        <v>1851</v>
      </c>
      <c r="B1852" s="11">
        <v>-7.753377437542508E-2</v>
      </c>
      <c r="C1852" s="11">
        <v>0.62266204140074488</v>
      </c>
      <c r="D1852" s="3">
        <f>B1852*Dashboard!$D$11*Dashboard!$D$10*SQRT(Dashboard!$D$12/365)</f>
        <v>-19250.222471600755</v>
      </c>
      <c r="E1852" s="3">
        <f>IF(Dashboard!$I$3,C1852*Dashboard!$E$11*Dashboard!$E$10*SQRT(Dashboard!$D$12/365),0)</f>
        <v>309191.26324345672</v>
      </c>
      <c r="F1852" s="3">
        <f>D1852+IF(Dashboard!$I$3,E1852,0)</f>
        <v>289941.04077185597</v>
      </c>
      <c r="G1852" s="3">
        <f>IF(Dashboard!$I$4, ('Lookups and Calculations'!$F$9) / (1 - 'Lookups and Calculations'!$F$10), 'Lookups and Calculations'!$F$9)</f>
        <v>1951878.888340465</v>
      </c>
      <c r="H1852" s="12">
        <f t="shared" si="56"/>
        <v>0</v>
      </c>
      <c r="I1852" s="12">
        <f t="shared" si="57"/>
        <v>0</v>
      </c>
      <c r="J1852" s="13">
        <f>(1 - Dashboard!$I$9) * H1852 * Dashboard!$I$8 * 'Lookups and Calculations'!$F$12</f>
        <v>0</v>
      </c>
      <c r="K1852" s="12">
        <f>(1 - Dashboard!$I$11) * I1852 * Dashboard!$I$10 * 'Lookups and Calculations'!$F$12</f>
        <v>0</v>
      </c>
      <c r="L1852" s="12">
        <f>(H1852 - I1852) * Dashboard!$I$13 * (Dashboard!$D$12 / 365) * 'Lookups and Calculations'!$F$12</f>
        <v>0</v>
      </c>
      <c r="M1852" s="3">
        <f>(G1852*2) * Dashboard!$I$13 * (Dashboard!$D$12 / 365) * 'Lookups and Calculations'!$F$12</f>
        <v>1602.0878730267946</v>
      </c>
      <c r="N1852" s="12">
        <f>H1852 * Dashboard!$I$14 * Dashboard!$I$15 * (Dashboard!$D$12 / 365) * 'Lookups and Calculations'!$F$12</f>
        <v>0</v>
      </c>
    </row>
    <row r="1853" spans="1:14" x14ac:dyDescent="0.35">
      <c r="A1853" s="2">
        <v>1852</v>
      </c>
      <c r="B1853" s="11">
        <v>0.70185459580815057</v>
      </c>
      <c r="C1853" s="11">
        <v>0.4304881934478948</v>
      </c>
      <c r="D1853" s="3">
        <f>B1853*Dashboard!$D$11*Dashboard!$D$10*SQRT(Dashboard!$D$12/365)</f>
        <v>174257.69893003808</v>
      </c>
      <c r="E1853" s="3">
        <f>IF(Dashboard!$I$3,C1853*Dashboard!$E$11*Dashboard!$E$10*SQRT(Dashboard!$D$12/365),0)</f>
        <v>213764.73832276382</v>
      </c>
      <c r="F1853" s="3">
        <f>D1853+IF(Dashboard!$I$3,E1853,0)</f>
        <v>388022.4372528019</v>
      </c>
      <c r="G1853" s="3">
        <f>IF(Dashboard!$I$4, ('Lookups and Calculations'!$F$9) / (1 - 'Lookups and Calculations'!$F$10), 'Lookups and Calculations'!$F$9)</f>
        <v>1951878.888340465</v>
      </c>
      <c r="H1853" s="12">
        <f t="shared" si="56"/>
        <v>0</v>
      </c>
      <c r="I1853" s="12">
        <f t="shared" si="57"/>
        <v>0</v>
      </c>
      <c r="J1853" s="13">
        <f>(1 - Dashboard!$I$9) * H1853 * Dashboard!$I$8 * 'Lookups and Calculations'!$F$12</f>
        <v>0</v>
      </c>
      <c r="K1853" s="12">
        <f>(1 - Dashboard!$I$11) * I1853 * Dashboard!$I$10 * 'Lookups and Calculations'!$F$12</f>
        <v>0</v>
      </c>
      <c r="L1853" s="12">
        <f>(H1853 - I1853) * Dashboard!$I$13 * (Dashboard!$D$12 / 365) * 'Lookups and Calculations'!$F$12</f>
        <v>0</v>
      </c>
      <c r="M1853" s="3">
        <f>(G1853*2) * Dashboard!$I$13 * (Dashboard!$D$12 / 365) * 'Lookups and Calculations'!$F$12</f>
        <v>1602.0878730267946</v>
      </c>
      <c r="N1853" s="12">
        <f>H1853 * Dashboard!$I$14 * Dashboard!$I$15 * (Dashboard!$D$12 / 365) * 'Lookups and Calculations'!$F$12</f>
        <v>0</v>
      </c>
    </row>
    <row r="1854" spans="1:14" x14ac:dyDescent="0.35">
      <c r="A1854" s="2">
        <v>1853</v>
      </c>
      <c r="B1854" s="11">
        <v>0.46204733011059607</v>
      </c>
      <c r="C1854" s="11">
        <v>-0.31754521709529959</v>
      </c>
      <c r="D1854" s="3">
        <f>B1854*Dashboard!$D$11*Dashboard!$D$10*SQRT(Dashboard!$D$12/365)</f>
        <v>114717.92736375945</v>
      </c>
      <c r="E1854" s="3">
        <f>IF(Dashboard!$I$3,C1854*Dashboard!$E$11*Dashboard!$E$10*SQRT(Dashboard!$D$12/365),0)</f>
        <v>-157681.37493935236</v>
      </c>
      <c r="F1854" s="3">
        <f>D1854+IF(Dashboard!$I$3,E1854,0)</f>
        <v>-42963.447575592916</v>
      </c>
      <c r="G1854" s="3">
        <f>IF(Dashboard!$I$4, ('Lookups and Calculations'!$F$9) / (1 - 'Lookups and Calculations'!$F$10), 'Lookups and Calculations'!$F$9)</f>
        <v>1951878.888340465</v>
      </c>
      <c r="H1854" s="12">
        <f t="shared" si="56"/>
        <v>0</v>
      </c>
      <c r="I1854" s="12">
        <f t="shared" si="57"/>
        <v>0</v>
      </c>
      <c r="J1854" s="13">
        <f>(1 - Dashboard!$I$9) * H1854 * Dashboard!$I$8 * 'Lookups and Calculations'!$F$12</f>
        <v>0</v>
      </c>
      <c r="K1854" s="12">
        <f>(1 - Dashboard!$I$11) * I1854 * Dashboard!$I$10 * 'Lookups and Calculations'!$F$12</f>
        <v>0</v>
      </c>
      <c r="L1854" s="12">
        <f>(H1854 - I1854) * Dashboard!$I$13 * (Dashboard!$D$12 / 365) * 'Lookups and Calculations'!$F$12</f>
        <v>0</v>
      </c>
      <c r="M1854" s="3">
        <f>(G1854*2) * Dashboard!$I$13 * (Dashboard!$D$12 / 365) * 'Lookups and Calculations'!$F$12</f>
        <v>1602.0878730267946</v>
      </c>
      <c r="N1854" s="12">
        <f>H1854 * Dashboard!$I$14 * Dashboard!$I$15 * (Dashboard!$D$12 / 365) * 'Lookups and Calculations'!$F$12</f>
        <v>0</v>
      </c>
    </row>
    <row r="1855" spans="1:14" x14ac:dyDescent="0.35">
      <c r="A1855" s="2">
        <v>1854</v>
      </c>
      <c r="B1855" s="11">
        <v>-0.59562243805953774</v>
      </c>
      <c r="C1855" s="11">
        <v>-1.818771084806476</v>
      </c>
      <c r="D1855" s="3">
        <f>B1855*Dashboard!$D$11*Dashboard!$D$10*SQRT(Dashboard!$D$12/365)</f>
        <v>-147882.19113653179</v>
      </c>
      <c r="E1855" s="3">
        <f>IF(Dashboard!$I$3,C1855*Dashboard!$E$11*Dashboard!$E$10*SQRT(Dashboard!$D$12/365),0)</f>
        <v>-903135.39588333387</v>
      </c>
      <c r="F1855" s="3">
        <f>D1855+IF(Dashboard!$I$3,E1855,0)</f>
        <v>-1051017.5870198656</v>
      </c>
      <c r="G1855" s="3">
        <f>IF(Dashboard!$I$4, ('Lookups and Calculations'!$F$9) / (1 - 'Lookups and Calculations'!$F$10), 'Lookups and Calculations'!$F$9)</f>
        <v>1951878.888340465</v>
      </c>
      <c r="H1855" s="12">
        <f t="shared" si="56"/>
        <v>0</v>
      </c>
      <c r="I1855" s="12">
        <f t="shared" si="57"/>
        <v>0</v>
      </c>
      <c r="J1855" s="13">
        <f>(1 - Dashboard!$I$9) * H1855 * Dashboard!$I$8 * 'Lookups and Calculations'!$F$12</f>
        <v>0</v>
      </c>
      <c r="K1855" s="12">
        <f>(1 - Dashboard!$I$11) * I1855 * Dashboard!$I$10 * 'Lookups and Calculations'!$F$12</f>
        <v>0</v>
      </c>
      <c r="L1855" s="12">
        <f>(H1855 - I1855) * Dashboard!$I$13 * (Dashboard!$D$12 / 365) * 'Lookups and Calculations'!$F$12</f>
        <v>0</v>
      </c>
      <c r="M1855" s="3">
        <f>(G1855*2) * Dashboard!$I$13 * (Dashboard!$D$12 / 365) * 'Lookups and Calculations'!$F$12</f>
        <v>1602.0878730267946</v>
      </c>
      <c r="N1855" s="12">
        <f>H1855 * Dashboard!$I$14 * Dashboard!$I$15 * (Dashboard!$D$12 / 365) * 'Lookups and Calculations'!$F$12</f>
        <v>0</v>
      </c>
    </row>
    <row r="1856" spans="1:14" x14ac:dyDescent="0.35">
      <c r="A1856" s="2">
        <v>1855</v>
      </c>
      <c r="B1856" s="11">
        <v>-1.5006150466881247</v>
      </c>
      <c r="C1856" s="11">
        <v>2.093915379483553</v>
      </c>
      <c r="D1856" s="3">
        <f>B1856*Dashboard!$D$11*Dashboard!$D$10*SQRT(Dashboard!$D$12/365)</f>
        <v>-372575.35474932275</v>
      </c>
      <c r="E1856" s="3">
        <f>IF(Dashboard!$I$3,C1856*Dashboard!$E$11*Dashboard!$E$10*SQRT(Dashboard!$D$12/365),0)</f>
        <v>1039762.0189773903</v>
      </c>
      <c r="F1856" s="3">
        <f>D1856+IF(Dashboard!$I$3,E1856,0)</f>
        <v>667186.6642280675</v>
      </c>
      <c r="G1856" s="3">
        <f>IF(Dashboard!$I$4, ('Lookups and Calculations'!$F$9) / (1 - 'Lookups and Calculations'!$F$10), 'Lookups and Calculations'!$F$9)</f>
        <v>1951878.888340465</v>
      </c>
      <c r="H1856" s="12">
        <f t="shared" si="56"/>
        <v>0</v>
      </c>
      <c r="I1856" s="12">
        <f t="shared" si="57"/>
        <v>0</v>
      </c>
      <c r="J1856" s="13">
        <f>(1 - Dashboard!$I$9) * H1856 * Dashboard!$I$8 * 'Lookups and Calculations'!$F$12</f>
        <v>0</v>
      </c>
      <c r="K1856" s="12">
        <f>(1 - Dashboard!$I$11) * I1856 * Dashboard!$I$10 * 'Lookups and Calculations'!$F$12</f>
        <v>0</v>
      </c>
      <c r="L1856" s="12">
        <f>(H1856 - I1856) * Dashboard!$I$13 * (Dashboard!$D$12 / 365) * 'Lookups and Calculations'!$F$12</f>
        <v>0</v>
      </c>
      <c r="M1856" s="3">
        <f>(G1856*2) * Dashboard!$I$13 * (Dashboard!$D$12 / 365) * 'Lookups and Calculations'!$F$12</f>
        <v>1602.0878730267946</v>
      </c>
      <c r="N1856" s="12">
        <f>H1856 * Dashboard!$I$14 * Dashboard!$I$15 * (Dashboard!$D$12 / 365) * 'Lookups and Calculations'!$F$12</f>
        <v>0</v>
      </c>
    </row>
    <row r="1857" spans="1:14" x14ac:dyDescent="0.35">
      <c r="A1857" s="2">
        <v>1856</v>
      </c>
      <c r="B1857" s="11">
        <v>-0.28389691986096521</v>
      </c>
      <c r="C1857" s="11">
        <v>-1.031189235916536</v>
      </c>
      <c r="D1857" s="3">
        <f>B1857*Dashboard!$D$11*Dashboard!$D$10*SQRT(Dashboard!$D$12/365)</f>
        <v>-70486.428789902799</v>
      </c>
      <c r="E1857" s="3">
        <f>IF(Dashboard!$I$3,C1857*Dashboard!$E$11*Dashboard!$E$10*SQRT(Dashboard!$D$12/365),0)</f>
        <v>-512050.97034474096</v>
      </c>
      <c r="F1857" s="3">
        <f>D1857+IF(Dashboard!$I$3,E1857,0)</f>
        <v>-582537.39913464373</v>
      </c>
      <c r="G1857" s="3">
        <f>IF(Dashboard!$I$4, ('Lookups and Calculations'!$F$9) / (1 - 'Lookups and Calculations'!$F$10), 'Lookups and Calculations'!$F$9)</f>
        <v>1951878.888340465</v>
      </c>
      <c r="H1857" s="12">
        <f t="shared" si="56"/>
        <v>0</v>
      </c>
      <c r="I1857" s="12">
        <f t="shared" si="57"/>
        <v>0</v>
      </c>
      <c r="J1857" s="13">
        <f>(1 - Dashboard!$I$9) * H1857 * Dashboard!$I$8 * 'Lookups and Calculations'!$F$12</f>
        <v>0</v>
      </c>
      <c r="K1857" s="12">
        <f>(1 - Dashboard!$I$11) * I1857 * Dashboard!$I$10 * 'Lookups and Calculations'!$F$12</f>
        <v>0</v>
      </c>
      <c r="L1857" s="12">
        <f>(H1857 - I1857) * Dashboard!$I$13 * (Dashboard!$D$12 / 365) * 'Lookups and Calculations'!$F$12</f>
        <v>0</v>
      </c>
      <c r="M1857" s="3">
        <f>(G1857*2) * Dashboard!$I$13 * (Dashboard!$D$12 / 365) * 'Lookups and Calculations'!$F$12</f>
        <v>1602.0878730267946</v>
      </c>
      <c r="N1857" s="12">
        <f>H1857 * Dashboard!$I$14 * Dashboard!$I$15 * (Dashboard!$D$12 / 365) * 'Lookups and Calculations'!$F$12</f>
        <v>0</v>
      </c>
    </row>
    <row r="1858" spans="1:14" x14ac:dyDescent="0.35">
      <c r="A1858" s="2">
        <v>1857</v>
      </c>
      <c r="B1858" s="11">
        <v>0.26224023031131882</v>
      </c>
      <c r="C1858" s="11">
        <v>1.7608093679133021</v>
      </c>
      <c r="D1858" s="3">
        <f>B1858*Dashboard!$D$11*Dashboard!$D$10*SQRT(Dashboard!$D$12/365)</f>
        <v>65109.467650226594</v>
      </c>
      <c r="E1858" s="3">
        <f>IF(Dashboard!$I$3,C1858*Dashboard!$E$11*Dashboard!$E$10*SQRT(Dashboard!$D$12/365),0)</f>
        <v>874353.7209547573</v>
      </c>
      <c r="F1858" s="3">
        <f>D1858+IF(Dashboard!$I$3,E1858,0)</f>
        <v>939463.18860498385</v>
      </c>
      <c r="G1858" s="3">
        <f>IF(Dashboard!$I$4, ('Lookups and Calculations'!$F$9) / (1 - 'Lookups and Calculations'!$F$10), 'Lookups and Calculations'!$F$9)</f>
        <v>1951878.888340465</v>
      </c>
      <c r="H1858" s="12">
        <f t="shared" si="56"/>
        <v>0</v>
      </c>
      <c r="I1858" s="12">
        <f t="shared" si="57"/>
        <v>0</v>
      </c>
      <c r="J1858" s="13">
        <f>(1 - Dashboard!$I$9) * H1858 * Dashboard!$I$8 * 'Lookups and Calculations'!$F$12</f>
        <v>0</v>
      </c>
      <c r="K1858" s="12">
        <f>(1 - Dashboard!$I$11) * I1858 * Dashboard!$I$10 * 'Lookups and Calculations'!$F$12</f>
        <v>0</v>
      </c>
      <c r="L1858" s="12">
        <f>(H1858 - I1858) * Dashboard!$I$13 * (Dashboard!$D$12 / 365) * 'Lookups and Calculations'!$F$12</f>
        <v>0</v>
      </c>
      <c r="M1858" s="3">
        <f>(G1858*2) * Dashboard!$I$13 * (Dashboard!$D$12 / 365) * 'Lookups and Calculations'!$F$12</f>
        <v>1602.0878730267946</v>
      </c>
      <c r="N1858" s="12">
        <f>H1858 * Dashboard!$I$14 * Dashboard!$I$15 * (Dashboard!$D$12 / 365) * 'Lookups and Calculations'!$F$12</f>
        <v>0</v>
      </c>
    </row>
    <row r="1859" spans="1:14" x14ac:dyDescent="0.35">
      <c r="A1859" s="2">
        <v>1858</v>
      </c>
      <c r="B1859" s="11">
        <v>1.5056029627395064</v>
      </c>
      <c r="C1859" s="11">
        <v>-0.47830729194725574</v>
      </c>
      <c r="D1859" s="3">
        <f>B1859*Dashboard!$D$11*Dashboard!$D$10*SQRT(Dashboard!$D$12/365)</f>
        <v>373813.76335811615</v>
      </c>
      <c r="E1859" s="3">
        <f>IF(Dashboard!$I$3,C1859*Dashboard!$E$11*Dashboard!$E$10*SQRT(Dashboard!$D$12/365),0)</f>
        <v>-237509.95882620051</v>
      </c>
      <c r="F1859" s="3">
        <f>D1859+IF(Dashboard!$I$3,E1859,0)</f>
        <v>136303.80453191564</v>
      </c>
      <c r="G1859" s="3">
        <f>IF(Dashboard!$I$4, ('Lookups and Calculations'!$F$9) / (1 - 'Lookups and Calculations'!$F$10), 'Lookups and Calculations'!$F$9)</f>
        <v>1951878.888340465</v>
      </c>
      <c r="H1859" s="12">
        <f t="shared" ref="H1859:H1922" si="58">MAX(0,F1859-G1859)</f>
        <v>0</v>
      </c>
      <c r="I1859" s="12">
        <f t="shared" ref="I1859:I1922" si="59">MAX(0,-F1859-G1859)</f>
        <v>0</v>
      </c>
      <c r="J1859" s="13">
        <f>(1 - Dashboard!$I$9) * H1859 * Dashboard!$I$8 * 'Lookups and Calculations'!$F$12</f>
        <v>0</v>
      </c>
      <c r="K1859" s="12">
        <f>(1 - Dashboard!$I$11) * I1859 * Dashboard!$I$10 * 'Lookups and Calculations'!$F$12</f>
        <v>0</v>
      </c>
      <c r="L1859" s="12">
        <f>(H1859 - I1859) * Dashboard!$I$13 * (Dashboard!$D$12 / 365) * 'Lookups and Calculations'!$F$12</f>
        <v>0</v>
      </c>
      <c r="M1859" s="3">
        <f>(G1859*2) * Dashboard!$I$13 * (Dashboard!$D$12 / 365) * 'Lookups and Calculations'!$F$12</f>
        <v>1602.0878730267946</v>
      </c>
      <c r="N1859" s="12">
        <f>H1859 * Dashboard!$I$14 * Dashboard!$I$15 * (Dashboard!$D$12 / 365) * 'Lookups and Calculations'!$F$12</f>
        <v>0</v>
      </c>
    </row>
    <row r="1860" spans="1:14" x14ac:dyDescent="0.35">
      <c r="A1860" s="2">
        <v>1859</v>
      </c>
      <c r="B1860" s="11">
        <v>1.6691572647836497</v>
      </c>
      <c r="C1860" s="11">
        <v>0.33664360097905982</v>
      </c>
      <c r="D1860" s="3">
        <f>B1860*Dashboard!$D$11*Dashboard!$D$10*SQRT(Dashboard!$D$12/365)</f>
        <v>414421.31440151104</v>
      </c>
      <c r="E1860" s="3">
        <f>IF(Dashboard!$I$3,C1860*Dashboard!$E$11*Dashboard!$E$10*SQRT(Dashboard!$D$12/365),0)</f>
        <v>167164.93591834549</v>
      </c>
      <c r="F1860" s="3">
        <f>D1860+IF(Dashboard!$I$3,E1860,0)</f>
        <v>581586.25031985657</v>
      </c>
      <c r="G1860" s="3">
        <f>IF(Dashboard!$I$4, ('Lookups and Calculations'!$F$9) / (1 - 'Lookups and Calculations'!$F$10), 'Lookups and Calculations'!$F$9)</f>
        <v>1951878.888340465</v>
      </c>
      <c r="H1860" s="12">
        <f t="shared" si="58"/>
        <v>0</v>
      </c>
      <c r="I1860" s="12">
        <f t="shared" si="59"/>
        <v>0</v>
      </c>
      <c r="J1860" s="13">
        <f>(1 - Dashboard!$I$9) * H1860 * Dashboard!$I$8 * 'Lookups and Calculations'!$F$12</f>
        <v>0</v>
      </c>
      <c r="K1860" s="12">
        <f>(1 - Dashboard!$I$11) * I1860 * Dashboard!$I$10 * 'Lookups and Calculations'!$F$12</f>
        <v>0</v>
      </c>
      <c r="L1860" s="12">
        <f>(H1860 - I1860) * Dashboard!$I$13 * (Dashboard!$D$12 / 365) * 'Lookups and Calculations'!$F$12</f>
        <v>0</v>
      </c>
      <c r="M1860" s="3">
        <f>(G1860*2) * Dashboard!$I$13 * (Dashboard!$D$12 / 365) * 'Lookups and Calculations'!$F$12</f>
        <v>1602.0878730267946</v>
      </c>
      <c r="N1860" s="12">
        <f>H1860 * Dashboard!$I$14 * Dashboard!$I$15 * (Dashboard!$D$12 / 365) * 'Lookups and Calculations'!$F$12</f>
        <v>0</v>
      </c>
    </row>
    <row r="1861" spans="1:14" x14ac:dyDescent="0.35">
      <c r="A1861" s="2">
        <v>1860</v>
      </c>
      <c r="B1861" s="11">
        <v>-2.1192406543227782</v>
      </c>
      <c r="C1861" s="11">
        <v>-1.8954702575142608</v>
      </c>
      <c r="D1861" s="3">
        <f>B1861*Dashboard!$D$11*Dashboard!$D$10*SQRT(Dashboard!$D$12/365)</f>
        <v>-526168.81346491992</v>
      </c>
      <c r="E1861" s="3">
        <f>IF(Dashboard!$I$3,C1861*Dashboard!$E$11*Dashboard!$E$10*SQRT(Dashboard!$D$12/365),0)</f>
        <v>-941221.40807366953</v>
      </c>
      <c r="F1861" s="3">
        <f>D1861+IF(Dashboard!$I$3,E1861,0)</f>
        <v>-1467390.2215385893</v>
      </c>
      <c r="G1861" s="3">
        <f>IF(Dashboard!$I$4, ('Lookups and Calculations'!$F$9) / (1 - 'Lookups and Calculations'!$F$10), 'Lookups and Calculations'!$F$9)</f>
        <v>1951878.888340465</v>
      </c>
      <c r="H1861" s="12">
        <f t="shared" si="58"/>
        <v>0</v>
      </c>
      <c r="I1861" s="12">
        <f t="shared" si="59"/>
        <v>0</v>
      </c>
      <c r="J1861" s="13">
        <f>(1 - Dashboard!$I$9) * H1861 * Dashboard!$I$8 * 'Lookups and Calculations'!$F$12</f>
        <v>0</v>
      </c>
      <c r="K1861" s="12">
        <f>(1 - Dashboard!$I$11) * I1861 * Dashboard!$I$10 * 'Lookups and Calculations'!$F$12</f>
        <v>0</v>
      </c>
      <c r="L1861" s="12">
        <f>(H1861 - I1861) * Dashboard!$I$13 * (Dashboard!$D$12 / 365) * 'Lookups and Calculations'!$F$12</f>
        <v>0</v>
      </c>
      <c r="M1861" s="3">
        <f>(G1861*2) * Dashboard!$I$13 * (Dashboard!$D$12 / 365) * 'Lookups and Calculations'!$F$12</f>
        <v>1602.0878730267946</v>
      </c>
      <c r="N1861" s="12">
        <f>H1861 * Dashboard!$I$14 * Dashboard!$I$15 * (Dashboard!$D$12 / 365) * 'Lookups and Calculations'!$F$12</f>
        <v>0</v>
      </c>
    </row>
    <row r="1862" spans="1:14" x14ac:dyDescent="0.35">
      <c r="A1862" s="2">
        <v>1861</v>
      </c>
      <c r="B1862" s="11">
        <v>-0.92461020996458743</v>
      </c>
      <c r="C1862" s="11">
        <v>-1.1959980476853547</v>
      </c>
      <c r="D1862" s="3">
        <f>B1862*Dashboard!$D$11*Dashboard!$D$10*SQRT(Dashboard!$D$12/365)</f>
        <v>-229563.85632856929</v>
      </c>
      <c r="E1862" s="3">
        <f>IF(Dashboard!$I$3,C1862*Dashboard!$E$11*Dashboard!$E$10*SQRT(Dashboard!$D$12/365),0)</f>
        <v>-593889.01621280122</v>
      </c>
      <c r="F1862" s="3">
        <f>D1862+IF(Dashboard!$I$3,E1862,0)</f>
        <v>-823452.87254137057</v>
      </c>
      <c r="G1862" s="3">
        <f>IF(Dashboard!$I$4, ('Lookups and Calculations'!$F$9) / (1 - 'Lookups and Calculations'!$F$10), 'Lookups and Calculations'!$F$9)</f>
        <v>1951878.888340465</v>
      </c>
      <c r="H1862" s="12">
        <f t="shared" si="58"/>
        <v>0</v>
      </c>
      <c r="I1862" s="12">
        <f t="shared" si="59"/>
        <v>0</v>
      </c>
      <c r="J1862" s="13">
        <f>(1 - Dashboard!$I$9) * H1862 * Dashboard!$I$8 * 'Lookups and Calculations'!$F$12</f>
        <v>0</v>
      </c>
      <c r="K1862" s="12">
        <f>(1 - Dashboard!$I$11) * I1862 * Dashboard!$I$10 * 'Lookups and Calculations'!$F$12</f>
        <v>0</v>
      </c>
      <c r="L1862" s="12">
        <f>(H1862 - I1862) * Dashboard!$I$13 * (Dashboard!$D$12 / 365) * 'Lookups and Calculations'!$F$12</f>
        <v>0</v>
      </c>
      <c r="M1862" s="3">
        <f>(G1862*2) * Dashboard!$I$13 * (Dashboard!$D$12 / 365) * 'Lookups and Calculations'!$F$12</f>
        <v>1602.0878730267946</v>
      </c>
      <c r="N1862" s="12">
        <f>H1862 * Dashboard!$I$14 * Dashboard!$I$15 * (Dashboard!$D$12 / 365) * 'Lookups and Calculations'!$F$12</f>
        <v>0</v>
      </c>
    </row>
    <row r="1863" spans="1:14" x14ac:dyDescent="0.35">
      <c r="A1863" s="2">
        <v>1862</v>
      </c>
      <c r="B1863" s="11">
        <v>-0.42165281365830221</v>
      </c>
      <c r="C1863" s="11">
        <v>-2.5746524951233538</v>
      </c>
      <c r="D1863" s="3">
        <f>B1863*Dashboard!$D$11*Dashboard!$D$10*SQRT(Dashboard!$D$12/365)</f>
        <v>-104688.70545881035</v>
      </c>
      <c r="E1863" s="3">
        <f>IF(Dashboard!$I$3,C1863*Dashboard!$E$11*Dashboard!$E$10*SQRT(Dashboard!$D$12/365),0)</f>
        <v>-1278478.5396413205</v>
      </c>
      <c r="F1863" s="3">
        <f>D1863+IF(Dashboard!$I$3,E1863,0)</f>
        <v>-1383167.2451001308</v>
      </c>
      <c r="G1863" s="3">
        <f>IF(Dashboard!$I$4, ('Lookups and Calculations'!$F$9) / (1 - 'Lookups and Calculations'!$F$10), 'Lookups and Calculations'!$F$9)</f>
        <v>1951878.888340465</v>
      </c>
      <c r="H1863" s="12">
        <f t="shared" si="58"/>
        <v>0</v>
      </c>
      <c r="I1863" s="12">
        <f t="shared" si="59"/>
        <v>0</v>
      </c>
      <c r="J1863" s="13">
        <f>(1 - Dashboard!$I$9) * H1863 * Dashboard!$I$8 * 'Lookups and Calculations'!$F$12</f>
        <v>0</v>
      </c>
      <c r="K1863" s="12">
        <f>(1 - Dashboard!$I$11) * I1863 * Dashboard!$I$10 * 'Lookups and Calculations'!$F$12</f>
        <v>0</v>
      </c>
      <c r="L1863" s="12">
        <f>(H1863 - I1863) * Dashboard!$I$13 * (Dashboard!$D$12 / 365) * 'Lookups and Calculations'!$F$12</f>
        <v>0</v>
      </c>
      <c r="M1863" s="3">
        <f>(G1863*2) * Dashboard!$I$13 * (Dashboard!$D$12 / 365) * 'Lookups and Calculations'!$F$12</f>
        <v>1602.0878730267946</v>
      </c>
      <c r="N1863" s="12">
        <f>H1863 * Dashboard!$I$14 * Dashboard!$I$15 * (Dashboard!$D$12 / 365) * 'Lookups and Calculations'!$F$12</f>
        <v>0</v>
      </c>
    </row>
    <row r="1864" spans="1:14" x14ac:dyDescent="0.35">
      <c r="A1864" s="2">
        <v>1863</v>
      </c>
      <c r="B1864" s="11">
        <v>0.51045906487792125</v>
      </c>
      <c r="C1864" s="11">
        <v>-5.8873034663816867E-2</v>
      </c>
      <c r="D1864" s="3">
        <f>B1864*Dashboard!$D$11*Dashboard!$D$10*SQRT(Dashboard!$D$12/365)</f>
        <v>126737.67839502775</v>
      </c>
      <c r="E1864" s="3">
        <f>IF(Dashboard!$I$3,C1864*Dashboard!$E$11*Dashboard!$E$10*SQRT(Dashboard!$D$12/365),0)</f>
        <v>-29234.202100599701</v>
      </c>
      <c r="F1864" s="3">
        <f>D1864+IF(Dashboard!$I$3,E1864,0)</f>
        <v>97503.476294428052</v>
      </c>
      <c r="G1864" s="3">
        <f>IF(Dashboard!$I$4, ('Lookups and Calculations'!$F$9) / (1 - 'Lookups and Calculations'!$F$10), 'Lookups and Calculations'!$F$9)</f>
        <v>1951878.888340465</v>
      </c>
      <c r="H1864" s="12">
        <f t="shared" si="58"/>
        <v>0</v>
      </c>
      <c r="I1864" s="12">
        <f t="shared" si="59"/>
        <v>0</v>
      </c>
      <c r="J1864" s="13">
        <f>(1 - Dashboard!$I$9) * H1864 * Dashboard!$I$8 * 'Lookups and Calculations'!$F$12</f>
        <v>0</v>
      </c>
      <c r="K1864" s="12">
        <f>(1 - Dashboard!$I$11) * I1864 * Dashboard!$I$10 * 'Lookups and Calculations'!$F$12</f>
        <v>0</v>
      </c>
      <c r="L1864" s="12">
        <f>(H1864 - I1864) * Dashboard!$I$13 * (Dashboard!$D$12 / 365) * 'Lookups and Calculations'!$F$12</f>
        <v>0</v>
      </c>
      <c r="M1864" s="3">
        <f>(G1864*2) * Dashboard!$I$13 * (Dashboard!$D$12 / 365) * 'Lookups and Calculations'!$F$12</f>
        <v>1602.0878730267946</v>
      </c>
      <c r="N1864" s="12">
        <f>H1864 * Dashboard!$I$14 * Dashboard!$I$15 * (Dashboard!$D$12 / 365) * 'Lookups and Calculations'!$F$12</f>
        <v>0</v>
      </c>
    </row>
    <row r="1865" spans="1:14" x14ac:dyDescent="0.35">
      <c r="A1865" s="2">
        <v>1864</v>
      </c>
      <c r="B1865" s="11">
        <v>0.72122716153324418</v>
      </c>
      <c r="C1865" s="11">
        <v>-0.14828211124426594</v>
      </c>
      <c r="D1865" s="3">
        <f>B1865*Dashboard!$D$11*Dashboard!$D$10*SQRT(Dashboard!$D$12/365)</f>
        <v>179067.55377146523</v>
      </c>
      <c r="E1865" s="3">
        <f>IF(Dashboard!$I$3,C1865*Dashboard!$E$11*Dashboard!$E$10*SQRT(Dashboard!$D$12/365),0)</f>
        <v>-73631.489064087538</v>
      </c>
      <c r="F1865" s="3">
        <f>D1865+IF(Dashboard!$I$3,E1865,0)</f>
        <v>105436.06470737769</v>
      </c>
      <c r="G1865" s="3">
        <f>IF(Dashboard!$I$4, ('Lookups and Calculations'!$F$9) / (1 - 'Lookups and Calculations'!$F$10), 'Lookups and Calculations'!$F$9)</f>
        <v>1951878.888340465</v>
      </c>
      <c r="H1865" s="12">
        <f t="shared" si="58"/>
        <v>0</v>
      </c>
      <c r="I1865" s="12">
        <f t="shared" si="59"/>
        <v>0</v>
      </c>
      <c r="J1865" s="13">
        <f>(1 - Dashboard!$I$9) * H1865 * Dashboard!$I$8 * 'Lookups and Calculations'!$F$12</f>
        <v>0</v>
      </c>
      <c r="K1865" s="12">
        <f>(1 - Dashboard!$I$11) * I1865 * Dashboard!$I$10 * 'Lookups and Calculations'!$F$12</f>
        <v>0</v>
      </c>
      <c r="L1865" s="12">
        <f>(H1865 - I1865) * Dashboard!$I$13 * (Dashboard!$D$12 / 365) * 'Lookups and Calculations'!$F$12</f>
        <v>0</v>
      </c>
      <c r="M1865" s="3">
        <f>(G1865*2) * Dashboard!$I$13 * (Dashboard!$D$12 / 365) * 'Lookups and Calculations'!$F$12</f>
        <v>1602.0878730267946</v>
      </c>
      <c r="N1865" s="12">
        <f>H1865 * Dashboard!$I$14 * Dashboard!$I$15 * (Dashboard!$D$12 / 365) * 'Lookups and Calculations'!$F$12</f>
        <v>0</v>
      </c>
    </row>
    <row r="1866" spans="1:14" x14ac:dyDescent="0.35">
      <c r="A1866" s="2">
        <v>1865</v>
      </c>
      <c r="B1866" s="11">
        <v>-5.7448724132432738E-2</v>
      </c>
      <c r="C1866" s="11">
        <v>-1.2244752917330817</v>
      </c>
      <c r="D1866" s="3">
        <f>B1866*Dashboard!$D$11*Dashboard!$D$10*SQRT(Dashboard!$D$12/365)</f>
        <v>-14263.470715408288</v>
      </c>
      <c r="E1866" s="3">
        <f>IF(Dashboard!$I$3,C1866*Dashboard!$E$11*Dashboard!$E$10*SQRT(Dashboard!$D$12/365),0)</f>
        <v>-608029.77713184047</v>
      </c>
      <c r="F1866" s="3">
        <f>D1866+IF(Dashboard!$I$3,E1866,0)</f>
        <v>-622293.2478472488</v>
      </c>
      <c r="G1866" s="3">
        <f>IF(Dashboard!$I$4, ('Lookups and Calculations'!$F$9) / (1 - 'Lookups and Calculations'!$F$10), 'Lookups and Calculations'!$F$9)</f>
        <v>1951878.888340465</v>
      </c>
      <c r="H1866" s="12">
        <f t="shared" si="58"/>
        <v>0</v>
      </c>
      <c r="I1866" s="12">
        <f t="shared" si="59"/>
        <v>0</v>
      </c>
      <c r="J1866" s="13">
        <f>(1 - Dashboard!$I$9) * H1866 * Dashboard!$I$8 * 'Lookups and Calculations'!$F$12</f>
        <v>0</v>
      </c>
      <c r="K1866" s="12">
        <f>(1 - Dashboard!$I$11) * I1866 * Dashboard!$I$10 * 'Lookups and Calculations'!$F$12</f>
        <v>0</v>
      </c>
      <c r="L1866" s="12">
        <f>(H1866 - I1866) * Dashboard!$I$13 * (Dashboard!$D$12 / 365) * 'Lookups and Calculations'!$F$12</f>
        <v>0</v>
      </c>
      <c r="M1866" s="3">
        <f>(G1866*2) * Dashboard!$I$13 * (Dashboard!$D$12 / 365) * 'Lookups and Calculations'!$F$12</f>
        <v>1602.0878730267946</v>
      </c>
      <c r="N1866" s="12">
        <f>H1866 * Dashboard!$I$14 * Dashboard!$I$15 * (Dashboard!$D$12 / 365) * 'Lookups and Calculations'!$F$12</f>
        <v>0</v>
      </c>
    </row>
    <row r="1867" spans="1:14" x14ac:dyDescent="0.35">
      <c r="A1867" s="2">
        <v>1866</v>
      </c>
      <c r="B1867" s="11">
        <v>-0.93915137275169958</v>
      </c>
      <c r="C1867" s="11">
        <v>7.7916663276378334E-2</v>
      </c>
      <c r="D1867" s="3">
        <f>B1867*Dashboard!$D$11*Dashboard!$D$10*SQRT(Dashboard!$D$12/365)</f>
        <v>-233174.1619134912</v>
      </c>
      <c r="E1867" s="3">
        <f>IF(Dashboard!$I$3,C1867*Dashboard!$E$11*Dashboard!$E$10*SQRT(Dashboard!$D$12/365),0)</f>
        <v>38690.573608667153</v>
      </c>
      <c r="F1867" s="3">
        <f>D1867+IF(Dashboard!$I$3,E1867,0)</f>
        <v>-194483.58830482405</v>
      </c>
      <c r="G1867" s="3">
        <f>IF(Dashboard!$I$4, ('Lookups and Calculations'!$F$9) / (1 - 'Lookups and Calculations'!$F$10), 'Lookups and Calculations'!$F$9)</f>
        <v>1951878.888340465</v>
      </c>
      <c r="H1867" s="12">
        <f t="shared" si="58"/>
        <v>0</v>
      </c>
      <c r="I1867" s="12">
        <f t="shared" si="59"/>
        <v>0</v>
      </c>
      <c r="J1867" s="13">
        <f>(1 - Dashboard!$I$9) * H1867 * Dashboard!$I$8 * 'Lookups and Calculations'!$F$12</f>
        <v>0</v>
      </c>
      <c r="K1867" s="12">
        <f>(1 - Dashboard!$I$11) * I1867 * Dashboard!$I$10 * 'Lookups and Calculations'!$F$12</f>
        <v>0</v>
      </c>
      <c r="L1867" s="12">
        <f>(H1867 - I1867) * Dashboard!$I$13 * (Dashboard!$D$12 / 365) * 'Lookups and Calculations'!$F$12</f>
        <v>0</v>
      </c>
      <c r="M1867" s="3">
        <f>(G1867*2) * Dashboard!$I$13 * (Dashboard!$D$12 / 365) * 'Lookups and Calculations'!$F$12</f>
        <v>1602.0878730267946</v>
      </c>
      <c r="N1867" s="12">
        <f>H1867 * Dashboard!$I$14 * Dashboard!$I$15 * (Dashboard!$D$12 / 365) * 'Lookups and Calculations'!$F$12</f>
        <v>0</v>
      </c>
    </row>
    <row r="1868" spans="1:14" x14ac:dyDescent="0.35">
      <c r="A1868" s="2">
        <v>1867</v>
      </c>
      <c r="B1868" s="11">
        <v>1.061509630337351E-2</v>
      </c>
      <c r="C1868" s="11">
        <v>-0.28556279424791364</v>
      </c>
      <c r="D1868" s="3">
        <f>B1868*Dashboard!$D$11*Dashboard!$D$10*SQRT(Dashboard!$D$12/365)</f>
        <v>2635.5348626259429</v>
      </c>
      <c r="E1868" s="3">
        <f>IF(Dashboard!$I$3,C1868*Dashboard!$E$11*Dashboard!$E$10*SQRT(Dashboard!$D$12/365),0)</f>
        <v>-141800.07005119184</v>
      </c>
      <c r="F1868" s="3">
        <f>D1868+IF(Dashboard!$I$3,E1868,0)</f>
        <v>-139164.5351885659</v>
      </c>
      <c r="G1868" s="3">
        <f>IF(Dashboard!$I$4, ('Lookups and Calculations'!$F$9) / (1 - 'Lookups and Calculations'!$F$10), 'Lookups and Calculations'!$F$9)</f>
        <v>1951878.888340465</v>
      </c>
      <c r="H1868" s="12">
        <f t="shared" si="58"/>
        <v>0</v>
      </c>
      <c r="I1868" s="12">
        <f t="shared" si="59"/>
        <v>0</v>
      </c>
      <c r="J1868" s="13">
        <f>(1 - Dashboard!$I$9) * H1868 * Dashboard!$I$8 * 'Lookups and Calculations'!$F$12</f>
        <v>0</v>
      </c>
      <c r="K1868" s="12">
        <f>(1 - Dashboard!$I$11) * I1868 * Dashboard!$I$10 * 'Lookups and Calculations'!$F$12</f>
        <v>0</v>
      </c>
      <c r="L1868" s="12">
        <f>(H1868 - I1868) * Dashboard!$I$13 * (Dashboard!$D$12 / 365) * 'Lookups and Calculations'!$F$12</f>
        <v>0</v>
      </c>
      <c r="M1868" s="3">
        <f>(G1868*2) * Dashboard!$I$13 * (Dashboard!$D$12 / 365) * 'Lookups and Calculations'!$F$12</f>
        <v>1602.0878730267946</v>
      </c>
      <c r="N1868" s="12">
        <f>H1868 * Dashboard!$I$14 * Dashboard!$I$15 * (Dashboard!$D$12 / 365) * 'Lookups and Calculations'!$F$12</f>
        <v>0</v>
      </c>
    </row>
    <row r="1869" spans="1:14" x14ac:dyDescent="0.35">
      <c r="A1869" s="2">
        <v>1868</v>
      </c>
      <c r="B1869" s="11">
        <v>4.0715754236765399E-2</v>
      </c>
      <c r="C1869" s="11">
        <v>-0.73358999282544635</v>
      </c>
      <c r="D1869" s="3">
        <f>B1869*Dashboard!$D$11*Dashboard!$D$10*SQRT(Dashboard!$D$12/365)</f>
        <v>10108.979389570157</v>
      </c>
      <c r="E1869" s="3">
        <f>IF(Dashboard!$I$3,C1869*Dashboard!$E$11*Dashboard!$E$10*SQRT(Dashboard!$D$12/365),0)</f>
        <v>-364274.03872926492</v>
      </c>
      <c r="F1869" s="3">
        <f>D1869+IF(Dashboard!$I$3,E1869,0)</f>
        <v>-354165.0593396948</v>
      </c>
      <c r="G1869" s="3">
        <f>IF(Dashboard!$I$4, ('Lookups and Calculations'!$F$9) / (1 - 'Lookups and Calculations'!$F$10), 'Lookups and Calculations'!$F$9)</f>
        <v>1951878.888340465</v>
      </c>
      <c r="H1869" s="12">
        <f t="shared" si="58"/>
        <v>0</v>
      </c>
      <c r="I1869" s="12">
        <f t="shared" si="59"/>
        <v>0</v>
      </c>
      <c r="J1869" s="13">
        <f>(1 - Dashboard!$I$9) * H1869 * Dashboard!$I$8 * 'Lookups and Calculations'!$F$12</f>
        <v>0</v>
      </c>
      <c r="K1869" s="12">
        <f>(1 - Dashboard!$I$11) * I1869 * Dashboard!$I$10 * 'Lookups and Calculations'!$F$12</f>
        <v>0</v>
      </c>
      <c r="L1869" s="12">
        <f>(H1869 - I1869) * Dashboard!$I$13 * (Dashboard!$D$12 / 365) * 'Lookups and Calculations'!$F$12</f>
        <v>0</v>
      </c>
      <c r="M1869" s="3">
        <f>(G1869*2) * Dashboard!$I$13 * (Dashboard!$D$12 / 365) * 'Lookups and Calculations'!$F$12</f>
        <v>1602.0878730267946</v>
      </c>
      <c r="N1869" s="12">
        <f>H1869 * Dashboard!$I$14 * Dashboard!$I$15 * (Dashboard!$D$12 / 365) * 'Lookups and Calculations'!$F$12</f>
        <v>0</v>
      </c>
    </row>
    <row r="1870" spans="1:14" x14ac:dyDescent="0.35">
      <c r="A1870" s="2">
        <v>1869</v>
      </c>
      <c r="B1870" s="11">
        <v>-7.7166331606493527E-2</v>
      </c>
      <c r="C1870" s="11">
        <v>0.10704329937734627</v>
      </c>
      <c r="D1870" s="3">
        <f>B1870*Dashboard!$D$11*Dashboard!$D$10*SQRT(Dashboard!$D$12/365)</f>
        <v>-19158.993131813117</v>
      </c>
      <c r="E1870" s="3">
        <f>IF(Dashboard!$I$3,C1870*Dashboard!$E$11*Dashboard!$E$10*SQRT(Dashboard!$D$12/365),0)</f>
        <v>53153.798940070781</v>
      </c>
      <c r="F1870" s="3">
        <f>D1870+IF(Dashboard!$I$3,E1870,0)</f>
        <v>33994.805808257661</v>
      </c>
      <c r="G1870" s="3">
        <f>IF(Dashboard!$I$4, ('Lookups and Calculations'!$F$9) / (1 - 'Lookups and Calculations'!$F$10), 'Lookups and Calculations'!$F$9)</f>
        <v>1951878.888340465</v>
      </c>
      <c r="H1870" s="12">
        <f t="shared" si="58"/>
        <v>0</v>
      </c>
      <c r="I1870" s="12">
        <f t="shared" si="59"/>
        <v>0</v>
      </c>
      <c r="J1870" s="13">
        <f>(1 - Dashboard!$I$9) * H1870 * Dashboard!$I$8 * 'Lookups and Calculations'!$F$12</f>
        <v>0</v>
      </c>
      <c r="K1870" s="12">
        <f>(1 - Dashboard!$I$11) * I1870 * Dashboard!$I$10 * 'Lookups and Calculations'!$F$12</f>
        <v>0</v>
      </c>
      <c r="L1870" s="12">
        <f>(H1870 - I1870) * Dashboard!$I$13 * (Dashboard!$D$12 / 365) * 'Lookups and Calculations'!$F$12</f>
        <v>0</v>
      </c>
      <c r="M1870" s="3">
        <f>(G1870*2) * Dashboard!$I$13 * (Dashboard!$D$12 / 365) * 'Lookups and Calculations'!$F$12</f>
        <v>1602.0878730267946</v>
      </c>
      <c r="N1870" s="12">
        <f>H1870 * Dashboard!$I$14 * Dashboard!$I$15 * (Dashboard!$D$12 / 365) * 'Lookups and Calculations'!$F$12</f>
        <v>0</v>
      </c>
    </row>
    <row r="1871" spans="1:14" x14ac:dyDescent="0.35">
      <c r="A1871" s="2">
        <v>1870</v>
      </c>
      <c r="B1871" s="11">
        <v>-1.0319673218504581</v>
      </c>
      <c r="C1871" s="11">
        <v>-0.58991478152142252</v>
      </c>
      <c r="D1871" s="3">
        <f>B1871*Dashboard!$D$11*Dashboard!$D$10*SQRT(Dashboard!$D$12/365)</f>
        <v>-256218.66972259624</v>
      </c>
      <c r="E1871" s="3">
        <f>IF(Dashboard!$I$3,C1871*Dashboard!$E$11*Dashboard!$E$10*SQRT(Dashboard!$D$12/365),0)</f>
        <v>-292930.16817642521</v>
      </c>
      <c r="F1871" s="3">
        <f>D1871+IF(Dashboard!$I$3,E1871,0)</f>
        <v>-549148.83789902146</v>
      </c>
      <c r="G1871" s="3">
        <f>IF(Dashboard!$I$4, ('Lookups and Calculations'!$F$9) / (1 - 'Lookups and Calculations'!$F$10), 'Lookups and Calculations'!$F$9)</f>
        <v>1951878.888340465</v>
      </c>
      <c r="H1871" s="12">
        <f t="shared" si="58"/>
        <v>0</v>
      </c>
      <c r="I1871" s="12">
        <f t="shared" si="59"/>
        <v>0</v>
      </c>
      <c r="J1871" s="13">
        <f>(1 - Dashboard!$I$9) * H1871 * Dashboard!$I$8 * 'Lookups and Calculations'!$F$12</f>
        <v>0</v>
      </c>
      <c r="K1871" s="12">
        <f>(1 - Dashboard!$I$11) * I1871 * Dashboard!$I$10 * 'Lookups and Calculations'!$F$12</f>
        <v>0</v>
      </c>
      <c r="L1871" s="12">
        <f>(H1871 - I1871) * Dashboard!$I$13 * (Dashboard!$D$12 / 365) * 'Lookups and Calculations'!$F$12</f>
        <v>0</v>
      </c>
      <c r="M1871" s="3">
        <f>(G1871*2) * Dashboard!$I$13 * (Dashboard!$D$12 / 365) * 'Lookups and Calculations'!$F$12</f>
        <v>1602.0878730267946</v>
      </c>
      <c r="N1871" s="12">
        <f>H1871 * Dashboard!$I$14 * Dashboard!$I$15 * (Dashboard!$D$12 / 365) * 'Lookups and Calculations'!$F$12</f>
        <v>0</v>
      </c>
    </row>
    <row r="1872" spans="1:14" x14ac:dyDescent="0.35">
      <c r="A1872" s="2">
        <v>1871</v>
      </c>
      <c r="B1872" s="11">
        <v>0.61237019149717664</v>
      </c>
      <c r="C1872" s="11">
        <v>0.89555174102124613</v>
      </c>
      <c r="D1872" s="3">
        <f>B1872*Dashboard!$D$11*Dashboard!$D$10*SQRT(Dashboard!$D$12/365)</f>
        <v>152040.3529462869</v>
      </c>
      <c r="E1872" s="3">
        <f>IF(Dashboard!$I$3,C1872*Dashboard!$E$11*Dashboard!$E$10*SQRT(Dashboard!$D$12/365),0)</f>
        <v>444698.33665037167</v>
      </c>
      <c r="F1872" s="3">
        <f>D1872+IF(Dashboard!$I$3,E1872,0)</f>
        <v>596738.68959665857</v>
      </c>
      <c r="G1872" s="3">
        <f>IF(Dashboard!$I$4, ('Lookups and Calculations'!$F$9) / (1 - 'Lookups and Calculations'!$F$10), 'Lookups and Calculations'!$F$9)</f>
        <v>1951878.888340465</v>
      </c>
      <c r="H1872" s="12">
        <f t="shared" si="58"/>
        <v>0</v>
      </c>
      <c r="I1872" s="12">
        <f t="shared" si="59"/>
        <v>0</v>
      </c>
      <c r="J1872" s="13">
        <f>(1 - Dashboard!$I$9) * H1872 * Dashboard!$I$8 * 'Lookups and Calculations'!$F$12</f>
        <v>0</v>
      </c>
      <c r="K1872" s="12">
        <f>(1 - Dashboard!$I$11) * I1872 * Dashboard!$I$10 * 'Lookups and Calculations'!$F$12</f>
        <v>0</v>
      </c>
      <c r="L1872" s="12">
        <f>(H1872 - I1872) * Dashboard!$I$13 * (Dashboard!$D$12 / 365) * 'Lookups and Calculations'!$F$12</f>
        <v>0</v>
      </c>
      <c r="M1872" s="3">
        <f>(G1872*2) * Dashboard!$I$13 * (Dashboard!$D$12 / 365) * 'Lookups and Calculations'!$F$12</f>
        <v>1602.0878730267946</v>
      </c>
      <c r="N1872" s="12">
        <f>H1872 * Dashboard!$I$14 * Dashboard!$I$15 * (Dashboard!$D$12 / 365) * 'Lookups and Calculations'!$F$12</f>
        <v>0</v>
      </c>
    </row>
    <row r="1873" spans="1:14" x14ac:dyDescent="0.35">
      <c r="A1873" s="2">
        <v>1872</v>
      </c>
      <c r="B1873" s="11">
        <v>-0.19477418858171994</v>
      </c>
      <c r="C1873" s="11">
        <v>-0.13072572792448545</v>
      </c>
      <c r="D1873" s="3">
        <f>B1873*Dashboard!$D$11*Dashboard!$D$10*SQRT(Dashboard!$D$12/365)</f>
        <v>-48358.879625393849</v>
      </c>
      <c r="E1873" s="3">
        <f>IF(Dashboard!$I$3,C1873*Dashboard!$E$11*Dashboard!$E$10*SQRT(Dashboard!$D$12/365),0)</f>
        <v>-64913.629333281104</v>
      </c>
      <c r="F1873" s="3">
        <f>D1873+IF(Dashboard!$I$3,E1873,0)</f>
        <v>-113272.50895867495</v>
      </c>
      <c r="G1873" s="3">
        <f>IF(Dashboard!$I$4, ('Lookups and Calculations'!$F$9) / (1 - 'Lookups and Calculations'!$F$10), 'Lookups and Calculations'!$F$9)</f>
        <v>1951878.888340465</v>
      </c>
      <c r="H1873" s="12">
        <f t="shared" si="58"/>
        <v>0</v>
      </c>
      <c r="I1873" s="12">
        <f t="shared" si="59"/>
        <v>0</v>
      </c>
      <c r="J1873" s="13">
        <f>(1 - Dashboard!$I$9) * H1873 * Dashboard!$I$8 * 'Lookups and Calculations'!$F$12</f>
        <v>0</v>
      </c>
      <c r="K1873" s="12">
        <f>(1 - Dashboard!$I$11) * I1873 * Dashboard!$I$10 * 'Lookups and Calculations'!$F$12</f>
        <v>0</v>
      </c>
      <c r="L1873" s="12">
        <f>(H1873 - I1873) * Dashboard!$I$13 * (Dashboard!$D$12 / 365) * 'Lookups and Calculations'!$F$12</f>
        <v>0</v>
      </c>
      <c r="M1873" s="3">
        <f>(G1873*2) * Dashboard!$I$13 * (Dashboard!$D$12 / 365) * 'Lookups and Calculations'!$F$12</f>
        <v>1602.0878730267946</v>
      </c>
      <c r="N1873" s="12">
        <f>H1873 * Dashboard!$I$14 * Dashboard!$I$15 * (Dashboard!$D$12 / 365) * 'Lookups and Calculations'!$F$12</f>
        <v>0</v>
      </c>
    </row>
    <row r="1874" spans="1:14" x14ac:dyDescent="0.35">
      <c r="A1874" s="2">
        <v>1873</v>
      </c>
      <c r="B1874" s="11">
        <v>2.9957981523882283E-2</v>
      </c>
      <c r="C1874" s="11">
        <v>0.98964749055943202</v>
      </c>
      <c r="D1874" s="3">
        <f>B1874*Dashboard!$D$11*Dashboard!$D$10*SQRT(Dashboard!$D$12/365)</f>
        <v>7438.020575941774</v>
      </c>
      <c r="E1874" s="3">
        <f>IF(Dashboard!$I$3,C1874*Dashboard!$E$11*Dashboard!$E$10*SQRT(Dashboard!$D$12/365),0)</f>
        <v>491422.85449652543</v>
      </c>
      <c r="F1874" s="3">
        <f>D1874+IF(Dashboard!$I$3,E1874,0)</f>
        <v>498860.8750724672</v>
      </c>
      <c r="G1874" s="3">
        <f>IF(Dashboard!$I$4, ('Lookups and Calculations'!$F$9) / (1 - 'Lookups and Calculations'!$F$10), 'Lookups and Calculations'!$F$9)</f>
        <v>1951878.888340465</v>
      </c>
      <c r="H1874" s="12">
        <f t="shared" si="58"/>
        <v>0</v>
      </c>
      <c r="I1874" s="12">
        <f t="shared" si="59"/>
        <v>0</v>
      </c>
      <c r="J1874" s="13">
        <f>(1 - Dashboard!$I$9) * H1874 * Dashboard!$I$8 * 'Lookups and Calculations'!$F$12</f>
        <v>0</v>
      </c>
      <c r="K1874" s="12">
        <f>(1 - Dashboard!$I$11) * I1874 * Dashboard!$I$10 * 'Lookups and Calculations'!$F$12</f>
        <v>0</v>
      </c>
      <c r="L1874" s="12">
        <f>(H1874 - I1874) * Dashboard!$I$13 * (Dashboard!$D$12 / 365) * 'Lookups and Calculations'!$F$12</f>
        <v>0</v>
      </c>
      <c r="M1874" s="3">
        <f>(G1874*2) * Dashboard!$I$13 * (Dashboard!$D$12 / 365) * 'Lookups and Calculations'!$F$12</f>
        <v>1602.0878730267946</v>
      </c>
      <c r="N1874" s="12">
        <f>H1874 * Dashboard!$I$14 * Dashboard!$I$15 * (Dashboard!$D$12 / 365) * 'Lookups and Calculations'!$F$12</f>
        <v>0</v>
      </c>
    </row>
    <row r="1875" spans="1:14" x14ac:dyDescent="0.35">
      <c r="A1875" s="2">
        <v>1874</v>
      </c>
      <c r="B1875" s="11">
        <v>-2.6367209631783961E-2</v>
      </c>
      <c r="C1875" s="11">
        <v>-1.397337743864177</v>
      </c>
      <c r="D1875" s="3">
        <f>B1875*Dashboard!$D$11*Dashboard!$D$10*SQRT(Dashboard!$D$12/365)</f>
        <v>-6546.4973871832435</v>
      </c>
      <c r="E1875" s="3">
        <f>IF(Dashboard!$I$3,C1875*Dashboard!$E$11*Dashboard!$E$10*SQRT(Dashboard!$D$12/365),0)</f>
        <v>-693866.96711300418</v>
      </c>
      <c r="F1875" s="3">
        <f>D1875+IF(Dashboard!$I$3,E1875,0)</f>
        <v>-700413.46450018743</v>
      </c>
      <c r="G1875" s="3">
        <f>IF(Dashboard!$I$4, ('Lookups and Calculations'!$F$9) / (1 - 'Lookups and Calculations'!$F$10), 'Lookups and Calculations'!$F$9)</f>
        <v>1951878.888340465</v>
      </c>
      <c r="H1875" s="12">
        <f t="shared" si="58"/>
        <v>0</v>
      </c>
      <c r="I1875" s="12">
        <f t="shared" si="59"/>
        <v>0</v>
      </c>
      <c r="J1875" s="13">
        <f>(1 - Dashboard!$I$9) * H1875 * Dashboard!$I$8 * 'Lookups and Calculations'!$F$12</f>
        <v>0</v>
      </c>
      <c r="K1875" s="12">
        <f>(1 - Dashboard!$I$11) * I1875 * Dashboard!$I$10 * 'Lookups and Calculations'!$F$12</f>
        <v>0</v>
      </c>
      <c r="L1875" s="12">
        <f>(H1875 - I1875) * Dashboard!$I$13 * (Dashboard!$D$12 / 365) * 'Lookups and Calculations'!$F$12</f>
        <v>0</v>
      </c>
      <c r="M1875" s="3">
        <f>(G1875*2) * Dashboard!$I$13 * (Dashboard!$D$12 / 365) * 'Lookups and Calculations'!$F$12</f>
        <v>1602.0878730267946</v>
      </c>
      <c r="N1875" s="12">
        <f>H1875 * Dashboard!$I$14 * Dashboard!$I$15 * (Dashboard!$D$12 / 365) * 'Lookups and Calculations'!$F$12</f>
        <v>0</v>
      </c>
    </row>
    <row r="1876" spans="1:14" x14ac:dyDescent="0.35">
      <c r="A1876" s="2">
        <v>1875</v>
      </c>
      <c r="B1876" s="11">
        <v>-0.3512131279396602</v>
      </c>
      <c r="C1876" s="11">
        <v>-0.56569427272348749</v>
      </c>
      <c r="D1876" s="3">
        <f>B1876*Dashboard!$D$11*Dashboard!$D$10*SQRT(Dashboard!$D$12/365)</f>
        <v>-87199.815851195875</v>
      </c>
      <c r="E1876" s="3">
        <f>IF(Dashboard!$I$3,C1876*Dashboard!$E$11*Dashboard!$E$10*SQRT(Dashboard!$D$12/365),0)</f>
        <v>-280903.14675275527</v>
      </c>
      <c r="F1876" s="3">
        <f>D1876+IF(Dashboard!$I$3,E1876,0)</f>
        <v>-368102.96260395116</v>
      </c>
      <c r="G1876" s="3">
        <f>IF(Dashboard!$I$4, ('Lookups and Calculations'!$F$9) / (1 - 'Lookups and Calculations'!$F$10), 'Lookups and Calculations'!$F$9)</f>
        <v>1951878.888340465</v>
      </c>
      <c r="H1876" s="12">
        <f t="shared" si="58"/>
        <v>0</v>
      </c>
      <c r="I1876" s="12">
        <f t="shared" si="59"/>
        <v>0</v>
      </c>
      <c r="J1876" s="13">
        <f>(1 - Dashboard!$I$9) * H1876 * Dashboard!$I$8 * 'Lookups and Calculations'!$F$12</f>
        <v>0</v>
      </c>
      <c r="K1876" s="12">
        <f>(1 - Dashboard!$I$11) * I1876 * Dashboard!$I$10 * 'Lookups and Calculations'!$F$12</f>
        <v>0</v>
      </c>
      <c r="L1876" s="12">
        <f>(H1876 - I1876) * Dashboard!$I$13 * (Dashboard!$D$12 / 365) * 'Lookups and Calculations'!$F$12</f>
        <v>0</v>
      </c>
      <c r="M1876" s="3">
        <f>(G1876*2) * Dashboard!$I$13 * (Dashboard!$D$12 / 365) * 'Lookups and Calculations'!$F$12</f>
        <v>1602.0878730267946</v>
      </c>
      <c r="N1876" s="12">
        <f>H1876 * Dashboard!$I$14 * Dashboard!$I$15 * (Dashboard!$D$12 / 365) * 'Lookups and Calculations'!$F$12</f>
        <v>0</v>
      </c>
    </row>
    <row r="1877" spans="1:14" x14ac:dyDescent="0.35">
      <c r="A1877" s="2">
        <v>1876</v>
      </c>
      <c r="B1877" s="11">
        <v>-0.25138722353407694</v>
      </c>
      <c r="C1877" s="11">
        <v>0.99749880551325132</v>
      </c>
      <c r="D1877" s="3">
        <f>B1877*Dashboard!$D$11*Dashboard!$D$10*SQRT(Dashboard!$D$12/365)</f>
        <v>-62414.863954860557</v>
      </c>
      <c r="E1877" s="3">
        <f>IF(Dashboard!$I$3,C1877*Dashboard!$E$11*Dashboard!$E$10*SQRT(Dashboard!$D$12/365),0)</f>
        <v>495321.53118995705</v>
      </c>
      <c r="F1877" s="3">
        <f>D1877+IF(Dashboard!$I$3,E1877,0)</f>
        <v>432906.66723509651</v>
      </c>
      <c r="G1877" s="3">
        <f>IF(Dashboard!$I$4, ('Lookups and Calculations'!$F$9) / (1 - 'Lookups and Calculations'!$F$10), 'Lookups and Calculations'!$F$9)</f>
        <v>1951878.888340465</v>
      </c>
      <c r="H1877" s="12">
        <f t="shared" si="58"/>
        <v>0</v>
      </c>
      <c r="I1877" s="12">
        <f t="shared" si="59"/>
        <v>0</v>
      </c>
      <c r="J1877" s="13">
        <f>(1 - Dashboard!$I$9) * H1877 * Dashboard!$I$8 * 'Lookups and Calculations'!$F$12</f>
        <v>0</v>
      </c>
      <c r="K1877" s="12">
        <f>(1 - Dashboard!$I$11) * I1877 * Dashboard!$I$10 * 'Lookups and Calculations'!$F$12</f>
        <v>0</v>
      </c>
      <c r="L1877" s="12">
        <f>(H1877 - I1877) * Dashboard!$I$13 * (Dashboard!$D$12 / 365) * 'Lookups and Calculations'!$F$12</f>
        <v>0</v>
      </c>
      <c r="M1877" s="3">
        <f>(G1877*2) * Dashboard!$I$13 * (Dashboard!$D$12 / 365) * 'Lookups and Calculations'!$F$12</f>
        <v>1602.0878730267946</v>
      </c>
      <c r="N1877" s="12">
        <f>H1877 * Dashboard!$I$14 * Dashboard!$I$15 * (Dashboard!$D$12 / 365) * 'Lookups and Calculations'!$F$12</f>
        <v>0</v>
      </c>
    </row>
    <row r="1878" spans="1:14" x14ac:dyDescent="0.35">
      <c r="A1878" s="2">
        <v>1877</v>
      </c>
      <c r="B1878" s="11">
        <v>1.0526153820668542</v>
      </c>
      <c r="C1878" s="11">
        <v>0.68520682904314956</v>
      </c>
      <c r="D1878" s="3">
        <f>B1878*Dashboard!$D$11*Dashboard!$D$10*SQRT(Dashboard!$D$12/365)</f>
        <v>261345.20658958796</v>
      </c>
      <c r="E1878" s="3">
        <f>IF(Dashboard!$I$3,C1878*Dashboard!$E$11*Dashboard!$E$10*SQRT(Dashboard!$D$12/365),0)</f>
        <v>340248.72397599998</v>
      </c>
      <c r="F1878" s="3">
        <f>D1878+IF(Dashboard!$I$3,E1878,0)</f>
        <v>601593.93056558794</v>
      </c>
      <c r="G1878" s="3">
        <f>IF(Dashboard!$I$4, ('Lookups and Calculations'!$F$9) / (1 - 'Lookups and Calculations'!$F$10), 'Lookups and Calculations'!$F$9)</f>
        <v>1951878.888340465</v>
      </c>
      <c r="H1878" s="12">
        <f t="shared" si="58"/>
        <v>0</v>
      </c>
      <c r="I1878" s="12">
        <f t="shared" si="59"/>
        <v>0</v>
      </c>
      <c r="J1878" s="13">
        <f>(1 - Dashboard!$I$9) * H1878 * Dashboard!$I$8 * 'Lookups and Calculations'!$F$12</f>
        <v>0</v>
      </c>
      <c r="K1878" s="12">
        <f>(1 - Dashboard!$I$11) * I1878 * Dashboard!$I$10 * 'Lookups and Calculations'!$F$12</f>
        <v>0</v>
      </c>
      <c r="L1878" s="12">
        <f>(H1878 - I1878) * Dashboard!$I$13 * (Dashboard!$D$12 / 365) * 'Lookups and Calculations'!$F$12</f>
        <v>0</v>
      </c>
      <c r="M1878" s="3">
        <f>(G1878*2) * Dashboard!$I$13 * (Dashboard!$D$12 / 365) * 'Lookups and Calculations'!$F$12</f>
        <v>1602.0878730267946</v>
      </c>
      <c r="N1878" s="12">
        <f>H1878 * Dashboard!$I$14 * Dashboard!$I$15 * (Dashboard!$D$12 / 365) * 'Lookups and Calculations'!$F$12</f>
        <v>0</v>
      </c>
    </row>
    <row r="1879" spans="1:14" x14ac:dyDescent="0.35">
      <c r="A1879" s="2">
        <v>1878</v>
      </c>
      <c r="B1879" s="11">
        <v>-0.18667314999606741</v>
      </c>
      <c r="C1879" s="11">
        <v>0.61644624393291192</v>
      </c>
      <c r="D1879" s="3">
        <f>B1879*Dashboard!$D$11*Dashboard!$D$10*SQRT(Dashboard!$D$12/365)</f>
        <v>-46347.539454209546</v>
      </c>
      <c r="E1879" s="3">
        <f>IF(Dashboard!$I$3,C1879*Dashboard!$E$11*Dashboard!$E$10*SQRT(Dashboard!$D$12/365),0)</f>
        <v>306104.72489141382</v>
      </c>
      <c r="F1879" s="3">
        <f>D1879+IF(Dashboard!$I$3,E1879,0)</f>
        <v>259757.18543720426</v>
      </c>
      <c r="G1879" s="3">
        <f>IF(Dashboard!$I$4, ('Lookups and Calculations'!$F$9) / (1 - 'Lookups and Calculations'!$F$10), 'Lookups and Calculations'!$F$9)</f>
        <v>1951878.888340465</v>
      </c>
      <c r="H1879" s="12">
        <f t="shared" si="58"/>
        <v>0</v>
      </c>
      <c r="I1879" s="12">
        <f t="shared" si="59"/>
        <v>0</v>
      </c>
      <c r="J1879" s="13">
        <f>(1 - Dashboard!$I$9) * H1879 * Dashboard!$I$8 * 'Lookups and Calculations'!$F$12</f>
        <v>0</v>
      </c>
      <c r="K1879" s="12">
        <f>(1 - Dashboard!$I$11) * I1879 * Dashboard!$I$10 * 'Lookups and Calculations'!$F$12</f>
        <v>0</v>
      </c>
      <c r="L1879" s="12">
        <f>(H1879 - I1879) * Dashboard!$I$13 * (Dashboard!$D$12 / 365) * 'Lookups and Calculations'!$F$12</f>
        <v>0</v>
      </c>
      <c r="M1879" s="3">
        <f>(G1879*2) * Dashboard!$I$13 * (Dashboard!$D$12 / 365) * 'Lookups and Calculations'!$F$12</f>
        <v>1602.0878730267946</v>
      </c>
      <c r="N1879" s="12">
        <f>H1879 * Dashboard!$I$14 * Dashboard!$I$15 * (Dashboard!$D$12 / 365) * 'Lookups and Calculations'!$F$12</f>
        <v>0</v>
      </c>
    </row>
    <row r="1880" spans="1:14" x14ac:dyDescent="0.35">
      <c r="A1880" s="2">
        <v>1879</v>
      </c>
      <c r="B1880" s="11">
        <v>8.5742317107103963E-2</v>
      </c>
      <c r="C1880" s="11">
        <v>1.3207300615287678</v>
      </c>
      <c r="D1880" s="3">
        <f>B1880*Dashboard!$D$11*Dashboard!$D$10*SQRT(Dashboard!$D$12/365)</f>
        <v>21288.253962075236</v>
      </c>
      <c r="E1880" s="3">
        <f>IF(Dashboard!$I$3,C1880*Dashboard!$E$11*Dashboard!$E$10*SQRT(Dashboard!$D$12/365),0)</f>
        <v>655826.38570522564</v>
      </c>
      <c r="F1880" s="3">
        <f>D1880+IF(Dashboard!$I$3,E1880,0)</f>
        <v>677114.63966730086</v>
      </c>
      <c r="G1880" s="3">
        <f>IF(Dashboard!$I$4, ('Lookups and Calculations'!$F$9) / (1 - 'Lookups and Calculations'!$F$10), 'Lookups and Calculations'!$F$9)</f>
        <v>1951878.888340465</v>
      </c>
      <c r="H1880" s="12">
        <f t="shared" si="58"/>
        <v>0</v>
      </c>
      <c r="I1880" s="12">
        <f t="shared" si="59"/>
        <v>0</v>
      </c>
      <c r="J1880" s="13">
        <f>(1 - Dashboard!$I$9) * H1880 * Dashboard!$I$8 * 'Lookups and Calculations'!$F$12</f>
        <v>0</v>
      </c>
      <c r="K1880" s="12">
        <f>(1 - Dashboard!$I$11) * I1880 * Dashboard!$I$10 * 'Lookups and Calculations'!$F$12</f>
        <v>0</v>
      </c>
      <c r="L1880" s="12">
        <f>(H1880 - I1880) * Dashboard!$I$13 * (Dashboard!$D$12 / 365) * 'Lookups and Calculations'!$F$12</f>
        <v>0</v>
      </c>
      <c r="M1880" s="3">
        <f>(G1880*2) * Dashboard!$I$13 * (Dashboard!$D$12 / 365) * 'Lookups and Calculations'!$F$12</f>
        <v>1602.0878730267946</v>
      </c>
      <c r="N1880" s="12">
        <f>H1880 * Dashboard!$I$14 * Dashboard!$I$15 * (Dashboard!$D$12 / 365) * 'Lookups and Calculations'!$F$12</f>
        <v>0</v>
      </c>
    </row>
    <row r="1881" spans="1:14" x14ac:dyDescent="0.35">
      <c r="A1881" s="2">
        <v>1880</v>
      </c>
      <c r="B1881" s="11">
        <v>0.33791181378364693</v>
      </c>
      <c r="C1881" s="11">
        <v>-0.34927744837175001</v>
      </c>
      <c r="D1881" s="3">
        <f>B1881*Dashboard!$D$11*Dashboard!$D$10*SQRT(Dashboard!$D$12/365)</f>
        <v>83897.342074695902</v>
      </c>
      <c r="E1881" s="3">
        <f>IF(Dashboard!$I$3,C1881*Dashboard!$E$11*Dashboard!$E$10*SQRT(Dashboard!$D$12/365),0)</f>
        <v>-173438.44381708192</v>
      </c>
      <c r="F1881" s="3">
        <f>D1881+IF(Dashboard!$I$3,E1881,0)</f>
        <v>-89541.101742386018</v>
      </c>
      <c r="G1881" s="3">
        <f>IF(Dashboard!$I$4, ('Lookups and Calculations'!$F$9) / (1 - 'Lookups and Calculations'!$F$10), 'Lookups and Calculations'!$F$9)</f>
        <v>1951878.888340465</v>
      </c>
      <c r="H1881" s="12">
        <f t="shared" si="58"/>
        <v>0</v>
      </c>
      <c r="I1881" s="12">
        <f t="shared" si="59"/>
        <v>0</v>
      </c>
      <c r="J1881" s="13">
        <f>(1 - Dashboard!$I$9) * H1881 * Dashboard!$I$8 * 'Lookups and Calculations'!$F$12</f>
        <v>0</v>
      </c>
      <c r="K1881" s="12">
        <f>(1 - Dashboard!$I$11) * I1881 * Dashboard!$I$10 * 'Lookups and Calculations'!$F$12</f>
        <v>0</v>
      </c>
      <c r="L1881" s="12">
        <f>(H1881 - I1881) * Dashboard!$I$13 * (Dashboard!$D$12 / 365) * 'Lookups and Calculations'!$F$12</f>
        <v>0</v>
      </c>
      <c r="M1881" s="3">
        <f>(G1881*2) * Dashboard!$I$13 * (Dashboard!$D$12 / 365) * 'Lookups and Calculations'!$F$12</f>
        <v>1602.0878730267946</v>
      </c>
      <c r="N1881" s="12">
        <f>H1881 * Dashboard!$I$14 * Dashboard!$I$15 * (Dashboard!$D$12 / 365) * 'Lookups and Calculations'!$F$12</f>
        <v>0</v>
      </c>
    </row>
    <row r="1882" spans="1:14" x14ac:dyDescent="0.35">
      <c r="A1882" s="2">
        <v>1881</v>
      </c>
      <c r="B1882" s="11">
        <v>-1.1086960731962512</v>
      </c>
      <c r="C1882" s="11">
        <v>1.1209328059548962</v>
      </c>
      <c r="D1882" s="3">
        <f>B1882*Dashboard!$D$11*Dashboard!$D$10*SQRT(Dashboard!$D$12/365)</f>
        <v>-275269.01965426182</v>
      </c>
      <c r="E1882" s="3">
        <f>IF(Dashboard!$I$3,C1882*Dashboard!$E$11*Dashboard!$E$10*SQRT(Dashboard!$D$12/365),0)</f>
        <v>556614.35456150852</v>
      </c>
      <c r="F1882" s="3">
        <f>D1882+IF(Dashboard!$I$3,E1882,0)</f>
        <v>281345.3349072467</v>
      </c>
      <c r="G1882" s="3">
        <f>IF(Dashboard!$I$4, ('Lookups and Calculations'!$F$9) / (1 - 'Lookups and Calculations'!$F$10), 'Lookups and Calculations'!$F$9)</f>
        <v>1951878.888340465</v>
      </c>
      <c r="H1882" s="12">
        <f t="shared" si="58"/>
        <v>0</v>
      </c>
      <c r="I1882" s="12">
        <f t="shared" si="59"/>
        <v>0</v>
      </c>
      <c r="J1882" s="13">
        <f>(1 - Dashboard!$I$9) * H1882 * Dashboard!$I$8 * 'Lookups and Calculations'!$F$12</f>
        <v>0</v>
      </c>
      <c r="K1882" s="12">
        <f>(1 - Dashboard!$I$11) * I1882 * Dashboard!$I$10 * 'Lookups and Calculations'!$F$12</f>
        <v>0</v>
      </c>
      <c r="L1882" s="12">
        <f>(H1882 - I1882) * Dashboard!$I$13 * (Dashboard!$D$12 / 365) * 'Lookups and Calculations'!$F$12</f>
        <v>0</v>
      </c>
      <c r="M1882" s="3">
        <f>(G1882*2) * Dashboard!$I$13 * (Dashboard!$D$12 / 365) * 'Lookups and Calculations'!$F$12</f>
        <v>1602.0878730267946</v>
      </c>
      <c r="N1882" s="12">
        <f>H1882 * Dashboard!$I$14 * Dashboard!$I$15 * (Dashboard!$D$12 / 365) * 'Lookups and Calculations'!$F$12</f>
        <v>0</v>
      </c>
    </row>
    <row r="1883" spans="1:14" x14ac:dyDescent="0.35">
      <c r="A1883" s="2">
        <v>1882</v>
      </c>
      <c r="B1883" s="11">
        <v>0.561917283196393</v>
      </c>
      <c r="C1883" s="11">
        <v>-7.4185061267144789E-2</v>
      </c>
      <c r="D1883" s="3">
        <f>B1883*Dashboard!$D$11*Dashboard!$D$10*SQRT(Dashboard!$D$12/365)</f>
        <v>139513.81574423378</v>
      </c>
      <c r="E1883" s="3">
        <f>IF(Dashboard!$I$3,C1883*Dashboard!$E$11*Dashboard!$E$10*SQRT(Dashboard!$D$12/365),0)</f>
        <v>-36837.596130609883</v>
      </c>
      <c r="F1883" s="3">
        <f>D1883+IF(Dashboard!$I$3,E1883,0)</f>
        <v>102676.21961362389</v>
      </c>
      <c r="G1883" s="3">
        <f>IF(Dashboard!$I$4, ('Lookups and Calculations'!$F$9) / (1 - 'Lookups and Calculations'!$F$10), 'Lookups and Calculations'!$F$9)</f>
        <v>1951878.888340465</v>
      </c>
      <c r="H1883" s="12">
        <f t="shared" si="58"/>
        <v>0</v>
      </c>
      <c r="I1883" s="12">
        <f t="shared" si="59"/>
        <v>0</v>
      </c>
      <c r="J1883" s="13">
        <f>(1 - Dashboard!$I$9) * H1883 * Dashboard!$I$8 * 'Lookups and Calculations'!$F$12</f>
        <v>0</v>
      </c>
      <c r="K1883" s="12">
        <f>(1 - Dashboard!$I$11) * I1883 * Dashboard!$I$10 * 'Lookups and Calculations'!$F$12</f>
        <v>0</v>
      </c>
      <c r="L1883" s="12">
        <f>(H1883 - I1883) * Dashboard!$I$13 * (Dashboard!$D$12 / 365) * 'Lookups and Calculations'!$F$12</f>
        <v>0</v>
      </c>
      <c r="M1883" s="3">
        <f>(G1883*2) * Dashboard!$I$13 * (Dashboard!$D$12 / 365) * 'Lookups and Calculations'!$F$12</f>
        <v>1602.0878730267946</v>
      </c>
      <c r="N1883" s="12">
        <f>H1883 * Dashboard!$I$14 * Dashboard!$I$15 * (Dashboard!$D$12 / 365) * 'Lookups and Calculations'!$F$12</f>
        <v>0</v>
      </c>
    </row>
    <row r="1884" spans="1:14" x14ac:dyDescent="0.35">
      <c r="A1884" s="2">
        <v>1883</v>
      </c>
      <c r="B1884" s="11">
        <v>-2.1400183727865802</v>
      </c>
      <c r="C1884" s="11">
        <v>1.0872933069848427</v>
      </c>
      <c r="D1884" s="3">
        <f>B1884*Dashboard!$D$11*Dashboard!$D$10*SQRT(Dashboard!$D$12/365)</f>
        <v>-531327.54211062938</v>
      </c>
      <c r="E1884" s="3">
        <f>IF(Dashboard!$I$3,C1884*Dashboard!$E$11*Dashboard!$E$10*SQRT(Dashboard!$D$12/365),0)</f>
        <v>539910.20609915885</v>
      </c>
      <c r="F1884" s="3">
        <f>D1884+IF(Dashboard!$I$3,E1884,0)</f>
        <v>8582.6639885294717</v>
      </c>
      <c r="G1884" s="3">
        <f>IF(Dashboard!$I$4, ('Lookups and Calculations'!$F$9) / (1 - 'Lookups and Calculations'!$F$10), 'Lookups and Calculations'!$F$9)</f>
        <v>1951878.888340465</v>
      </c>
      <c r="H1884" s="12">
        <f t="shared" si="58"/>
        <v>0</v>
      </c>
      <c r="I1884" s="12">
        <f t="shared" si="59"/>
        <v>0</v>
      </c>
      <c r="J1884" s="13">
        <f>(1 - Dashboard!$I$9) * H1884 * Dashboard!$I$8 * 'Lookups and Calculations'!$F$12</f>
        <v>0</v>
      </c>
      <c r="K1884" s="12">
        <f>(1 - Dashboard!$I$11) * I1884 * Dashboard!$I$10 * 'Lookups and Calculations'!$F$12</f>
        <v>0</v>
      </c>
      <c r="L1884" s="12">
        <f>(H1884 - I1884) * Dashboard!$I$13 * (Dashboard!$D$12 / 365) * 'Lookups and Calculations'!$F$12</f>
        <v>0</v>
      </c>
      <c r="M1884" s="3">
        <f>(G1884*2) * Dashboard!$I$13 * (Dashboard!$D$12 / 365) * 'Lookups and Calculations'!$F$12</f>
        <v>1602.0878730267946</v>
      </c>
      <c r="N1884" s="12">
        <f>H1884 * Dashboard!$I$14 * Dashboard!$I$15 * (Dashboard!$D$12 / 365) * 'Lookups and Calculations'!$F$12</f>
        <v>0</v>
      </c>
    </row>
    <row r="1885" spans="1:14" x14ac:dyDescent="0.35">
      <c r="A1885" s="2">
        <v>1884</v>
      </c>
      <c r="B1885" s="11">
        <v>-1.513138923998582</v>
      </c>
      <c r="C1885" s="11">
        <v>0.44776789366320724</v>
      </c>
      <c r="D1885" s="3">
        <f>B1885*Dashboard!$D$11*Dashboard!$D$10*SQRT(Dashboard!$D$12/365)</f>
        <v>-375684.80513240315</v>
      </c>
      <c r="E1885" s="3">
        <f>IF(Dashboard!$I$3,C1885*Dashboard!$E$11*Dashboard!$E$10*SQRT(Dashboard!$D$12/365),0)</f>
        <v>222345.20731364956</v>
      </c>
      <c r="F1885" s="3">
        <f>D1885+IF(Dashboard!$I$3,E1885,0)</f>
        <v>-153339.59781875359</v>
      </c>
      <c r="G1885" s="3">
        <f>IF(Dashboard!$I$4, ('Lookups and Calculations'!$F$9) / (1 - 'Lookups and Calculations'!$F$10), 'Lookups and Calculations'!$F$9)</f>
        <v>1951878.888340465</v>
      </c>
      <c r="H1885" s="12">
        <f t="shared" si="58"/>
        <v>0</v>
      </c>
      <c r="I1885" s="12">
        <f t="shared" si="59"/>
        <v>0</v>
      </c>
      <c r="J1885" s="13">
        <f>(1 - Dashboard!$I$9) * H1885 * Dashboard!$I$8 * 'Lookups and Calculations'!$F$12</f>
        <v>0</v>
      </c>
      <c r="K1885" s="12">
        <f>(1 - Dashboard!$I$11) * I1885 * Dashboard!$I$10 * 'Lookups and Calculations'!$F$12</f>
        <v>0</v>
      </c>
      <c r="L1885" s="12">
        <f>(H1885 - I1885) * Dashboard!$I$13 * (Dashboard!$D$12 / 365) * 'Lookups and Calculations'!$F$12</f>
        <v>0</v>
      </c>
      <c r="M1885" s="3">
        <f>(G1885*2) * Dashboard!$I$13 * (Dashboard!$D$12 / 365) * 'Lookups and Calculations'!$F$12</f>
        <v>1602.0878730267946</v>
      </c>
      <c r="N1885" s="12">
        <f>H1885 * Dashboard!$I$14 * Dashboard!$I$15 * (Dashboard!$D$12 / 365) * 'Lookups and Calculations'!$F$12</f>
        <v>0</v>
      </c>
    </row>
    <row r="1886" spans="1:14" x14ac:dyDescent="0.35">
      <c r="A1886" s="2">
        <v>1885</v>
      </c>
      <c r="B1886" s="11">
        <v>1.1842998485483391</v>
      </c>
      <c r="C1886" s="11">
        <v>-1.3057621277453513</v>
      </c>
      <c r="D1886" s="3">
        <f>B1886*Dashboard!$D$11*Dashboard!$D$10*SQRT(Dashboard!$D$12/365)</f>
        <v>294040.05855884944</v>
      </c>
      <c r="E1886" s="3">
        <f>IF(Dashboard!$I$3,C1886*Dashboard!$E$11*Dashboard!$E$10*SQRT(Dashboard!$D$12/365),0)</f>
        <v>-648393.85562160611</v>
      </c>
      <c r="F1886" s="3">
        <f>D1886+IF(Dashboard!$I$3,E1886,0)</f>
        <v>-354353.79706275667</v>
      </c>
      <c r="G1886" s="3">
        <f>IF(Dashboard!$I$4, ('Lookups and Calculations'!$F$9) / (1 - 'Lookups and Calculations'!$F$10), 'Lookups and Calculations'!$F$9)</f>
        <v>1951878.888340465</v>
      </c>
      <c r="H1886" s="12">
        <f t="shared" si="58"/>
        <v>0</v>
      </c>
      <c r="I1886" s="12">
        <f t="shared" si="59"/>
        <v>0</v>
      </c>
      <c r="J1886" s="13">
        <f>(1 - Dashboard!$I$9) * H1886 * Dashboard!$I$8 * 'Lookups and Calculations'!$F$12</f>
        <v>0</v>
      </c>
      <c r="K1886" s="12">
        <f>(1 - Dashboard!$I$11) * I1886 * Dashboard!$I$10 * 'Lookups and Calculations'!$F$12</f>
        <v>0</v>
      </c>
      <c r="L1886" s="12">
        <f>(H1886 - I1886) * Dashboard!$I$13 * (Dashboard!$D$12 / 365) * 'Lookups and Calculations'!$F$12</f>
        <v>0</v>
      </c>
      <c r="M1886" s="3">
        <f>(G1886*2) * Dashboard!$I$13 * (Dashboard!$D$12 / 365) * 'Lookups and Calculations'!$F$12</f>
        <v>1602.0878730267946</v>
      </c>
      <c r="N1886" s="12">
        <f>H1886 * Dashboard!$I$14 * Dashboard!$I$15 * (Dashboard!$D$12 / 365) * 'Lookups and Calculations'!$F$12</f>
        <v>0</v>
      </c>
    </row>
    <row r="1887" spans="1:14" x14ac:dyDescent="0.35">
      <c r="A1887" s="2">
        <v>1886</v>
      </c>
      <c r="B1887" s="11">
        <v>-1.1829488996611481</v>
      </c>
      <c r="C1887" s="11">
        <v>-1.3406962549971448E-2</v>
      </c>
      <c r="D1887" s="3">
        <f>B1887*Dashboard!$D$11*Dashboard!$D$10*SQRT(Dashboard!$D$12/365)</f>
        <v>-293704.64258257736</v>
      </c>
      <c r="E1887" s="3">
        <f>IF(Dashboard!$I$3,C1887*Dashboard!$E$11*Dashboard!$E$10*SQRT(Dashboard!$D$12/365),0)</f>
        <v>-6657.4086927766739</v>
      </c>
      <c r="F1887" s="3">
        <f>D1887+IF(Dashboard!$I$3,E1887,0)</f>
        <v>-300362.05127535405</v>
      </c>
      <c r="G1887" s="3">
        <f>IF(Dashboard!$I$4, ('Lookups and Calculations'!$F$9) / (1 - 'Lookups and Calculations'!$F$10), 'Lookups and Calculations'!$F$9)</f>
        <v>1951878.888340465</v>
      </c>
      <c r="H1887" s="12">
        <f t="shared" si="58"/>
        <v>0</v>
      </c>
      <c r="I1887" s="12">
        <f t="shared" si="59"/>
        <v>0</v>
      </c>
      <c r="J1887" s="13">
        <f>(1 - Dashboard!$I$9) * H1887 * Dashboard!$I$8 * 'Lookups and Calculations'!$F$12</f>
        <v>0</v>
      </c>
      <c r="K1887" s="12">
        <f>(1 - Dashboard!$I$11) * I1887 * Dashboard!$I$10 * 'Lookups and Calculations'!$F$12</f>
        <v>0</v>
      </c>
      <c r="L1887" s="12">
        <f>(H1887 - I1887) * Dashboard!$I$13 * (Dashboard!$D$12 / 365) * 'Lookups and Calculations'!$F$12</f>
        <v>0</v>
      </c>
      <c r="M1887" s="3">
        <f>(G1887*2) * Dashboard!$I$13 * (Dashboard!$D$12 / 365) * 'Lookups and Calculations'!$F$12</f>
        <v>1602.0878730267946</v>
      </c>
      <c r="N1887" s="12">
        <f>H1887 * Dashboard!$I$14 * Dashboard!$I$15 * (Dashboard!$D$12 / 365) * 'Lookups and Calculations'!$F$12</f>
        <v>0</v>
      </c>
    </row>
    <row r="1888" spans="1:14" x14ac:dyDescent="0.35">
      <c r="A1888" s="2">
        <v>1887</v>
      </c>
      <c r="B1888" s="11">
        <v>0.58685276717578694</v>
      </c>
      <c r="C1888" s="11">
        <v>1.3565263271539341</v>
      </c>
      <c r="D1888" s="3">
        <f>B1888*Dashboard!$D$11*Dashboard!$D$10*SQRT(Dashboard!$D$12/365)</f>
        <v>145704.8417571827</v>
      </c>
      <c r="E1888" s="3">
        <f>IF(Dashboard!$I$3,C1888*Dashboard!$E$11*Dashboard!$E$10*SQRT(Dashboard!$D$12/365),0)</f>
        <v>673601.50583804282</v>
      </c>
      <c r="F1888" s="3">
        <f>D1888+IF(Dashboard!$I$3,E1888,0)</f>
        <v>819306.34759522555</v>
      </c>
      <c r="G1888" s="3">
        <f>IF(Dashboard!$I$4, ('Lookups and Calculations'!$F$9) / (1 - 'Lookups and Calculations'!$F$10), 'Lookups and Calculations'!$F$9)</f>
        <v>1951878.888340465</v>
      </c>
      <c r="H1888" s="12">
        <f t="shared" si="58"/>
        <v>0</v>
      </c>
      <c r="I1888" s="12">
        <f t="shared" si="59"/>
        <v>0</v>
      </c>
      <c r="J1888" s="13">
        <f>(1 - Dashboard!$I$9) * H1888 * Dashboard!$I$8 * 'Lookups and Calculations'!$F$12</f>
        <v>0</v>
      </c>
      <c r="K1888" s="12">
        <f>(1 - Dashboard!$I$11) * I1888 * Dashboard!$I$10 * 'Lookups and Calculations'!$F$12</f>
        <v>0</v>
      </c>
      <c r="L1888" s="12">
        <f>(H1888 - I1888) * Dashboard!$I$13 * (Dashboard!$D$12 / 365) * 'Lookups and Calculations'!$F$12</f>
        <v>0</v>
      </c>
      <c r="M1888" s="3">
        <f>(G1888*2) * Dashboard!$I$13 * (Dashboard!$D$12 / 365) * 'Lookups and Calculations'!$F$12</f>
        <v>1602.0878730267946</v>
      </c>
      <c r="N1888" s="12">
        <f>H1888 * Dashboard!$I$14 * Dashboard!$I$15 * (Dashboard!$D$12 / 365) * 'Lookups and Calculations'!$F$12</f>
        <v>0</v>
      </c>
    </row>
    <row r="1889" spans="1:14" x14ac:dyDescent="0.35">
      <c r="A1889" s="2">
        <v>1888</v>
      </c>
      <c r="B1889" s="11">
        <v>1.3572386736969613</v>
      </c>
      <c r="C1889" s="11">
        <v>0.32867530357881442</v>
      </c>
      <c r="D1889" s="3">
        <f>B1889*Dashboard!$D$11*Dashboard!$D$10*SQRT(Dashboard!$D$12/365)</f>
        <v>336977.61557714187</v>
      </c>
      <c r="E1889" s="3">
        <f>IF(Dashboard!$I$3,C1889*Dashboard!$E$11*Dashboard!$E$10*SQRT(Dashboard!$D$12/365),0)</f>
        <v>163208.17000799868</v>
      </c>
      <c r="F1889" s="3">
        <f>D1889+IF(Dashboard!$I$3,E1889,0)</f>
        <v>500185.78558514058</v>
      </c>
      <c r="G1889" s="3">
        <f>IF(Dashboard!$I$4, ('Lookups and Calculations'!$F$9) / (1 - 'Lookups and Calculations'!$F$10), 'Lookups and Calculations'!$F$9)</f>
        <v>1951878.888340465</v>
      </c>
      <c r="H1889" s="12">
        <f t="shared" si="58"/>
        <v>0</v>
      </c>
      <c r="I1889" s="12">
        <f t="shared" si="59"/>
        <v>0</v>
      </c>
      <c r="J1889" s="13">
        <f>(1 - Dashboard!$I$9) * H1889 * Dashboard!$I$8 * 'Lookups and Calculations'!$F$12</f>
        <v>0</v>
      </c>
      <c r="K1889" s="12">
        <f>(1 - Dashboard!$I$11) * I1889 * Dashboard!$I$10 * 'Lookups and Calculations'!$F$12</f>
        <v>0</v>
      </c>
      <c r="L1889" s="12">
        <f>(H1889 - I1889) * Dashboard!$I$13 * (Dashboard!$D$12 / 365) * 'Lookups and Calculations'!$F$12</f>
        <v>0</v>
      </c>
      <c r="M1889" s="3">
        <f>(G1889*2) * Dashboard!$I$13 * (Dashboard!$D$12 / 365) * 'Lookups and Calculations'!$F$12</f>
        <v>1602.0878730267946</v>
      </c>
      <c r="N1889" s="12">
        <f>H1889 * Dashboard!$I$14 * Dashboard!$I$15 * (Dashboard!$D$12 / 365) * 'Lookups and Calculations'!$F$12</f>
        <v>0</v>
      </c>
    </row>
    <row r="1890" spans="1:14" x14ac:dyDescent="0.35">
      <c r="A1890" s="2">
        <v>1889</v>
      </c>
      <c r="B1890" s="11">
        <v>-2.0886871725869836</v>
      </c>
      <c r="C1890" s="11">
        <v>-0.94203361076666059</v>
      </c>
      <c r="D1890" s="3">
        <f>B1890*Dashboard!$D$11*Dashboard!$D$10*SQRT(Dashboard!$D$12/365)</f>
        <v>-518582.94104436535</v>
      </c>
      <c r="E1890" s="3">
        <f>IF(Dashboard!$I$3,C1890*Dashboard!$E$11*Dashboard!$E$10*SQRT(Dashboard!$D$12/365),0)</f>
        <v>-467779.53811910358</v>
      </c>
      <c r="F1890" s="3">
        <f>D1890+IF(Dashboard!$I$3,E1890,0)</f>
        <v>-986362.47916346893</v>
      </c>
      <c r="G1890" s="3">
        <f>IF(Dashboard!$I$4, ('Lookups and Calculations'!$F$9) / (1 - 'Lookups and Calculations'!$F$10), 'Lookups and Calculations'!$F$9)</f>
        <v>1951878.888340465</v>
      </c>
      <c r="H1890" s="12">
        <f t="shared" si="58"/>
        <v>0</v>
      </c>
      <c r="I1890" s="12">
        <f t="shared" si="59"/>
        <v>0</v>
      </c>
      <c r="J1890" s="13">
        <f>(1 - Dashboard!$I$9) * H1890 * Dashboard!$I$8 * 'Lookups and Calculations'!$F$12</f>
        <v>0</v>
      </c>
      <c r="K1890" s="12">
        <f>(1 - Dashboard!$I$11) * I1890 * Dashboard!$I$10 * 'Lookups and Calculations'!$F$12</f>
        <v>0</v>
      </c>
      <c r="L1890" s="12">
        <f>(H1890 - I1890) * Dashboard!$I$13 * (Dashboard!$D$12 / 365) * 'Lookups and Calculations'!$F$12</f>
        <v>0</v>
      </c>
      <c r="M1890" s="3">
        <f>(G1890*2) * Dashboard!$I$13 * (Dashboard!$D$12 / 365) * 'Lookups and Calculations'!$F$12</f>
        <v>1602.0878730267946</v>
      </c>
      <c r="N1890" s="12">
        <f>H1890 * Dashboard!$I$14 * Dashboard!$I$15 * (Dashboard!$D$12 / 365) * 'Lookups and Calculations'!$F$12</f>
        <v>0</v>
      </c>
    </row>
    <row r="1891" spans="1:14" x14ac:dyDescent="0.35">
      <c r="A1891" s="2">
        <v>1890</v>
      </c>
      <c r="B1891" s="11">
        <v>1.4477215328164472</v>
      </c>
      <c r="C1891" s="11">
        <v>-0.11862625880592881</v>
      </c>
      <c r="D1891" s="3">
        <f>B1891*Dashboard!$D$11*Dashboard!$D$10*SQRT(Dashboard!$D$12/365)</f>
        <v>359442.85968460143</v>
      </c>
      <c r="E1891" s="3">
        <f>IF(Dashboard!$I$3,C1891*Dashboard!$E$11*Dashboard!$E$10*SQRT(Dashboard!$D$12/365),0)</f>
        <v>-58905.474198393116</v>
      </c>
      <c r="F1891" s="3">
        <f>D1891+IF(Dashboard!$I$3,E1891,0)</f>
        <v>300537.38548620831</v>
      </c>
      <c r="G1891" s="3">
        <f>IF(Dashboard!$I$4, ('Lookups and Calculations'!$F$9) / (1 - 'Lookups and Calculations'!$F$10), 'Lookups and Calculations'!$F$9)</f>
        <v>1951878.888340465</v>
      </c>
      <c r="H1891" s="12">
        <f t="shared" si="58"/>
        <v>0</v>
      </c>
      <c r="I1891" s="12">
        <f t="shared" si="59"/>
        <v>0</v>
      </c>
      <c r="J1891" s="13">
        <f>(1 - Dashboard!$I$9) * H1891 * Dashboard!$I$8 * 'Lookups and Calculations'!$F$12</f>
        <v>0</v>
      </c>
      <c r="K1891" s="12">
        <f>(1 - Dashboard!$I$11) * I1891 * Dashboard!$I$10 * 'Lookups and Calculations'!$F$12</f>
        <v>0</v>
      </c>
      <c r="L1891" s="12">
        <f>(H1891 - I1891) * Dashboard!$I$13 * (Dashboard!$D$12 / 365) * 'Lookups and Calculations'!$F$12</f>
        <v>0</v>
      </c>
      <c r="M1891" s="3">
        <f>(G1891*2) * Dashboard!$I$13 * (Dashboard!$D$12 / 365) * 'Lookups and Calculations'!$F$12</f>
        <v>1602.0878730267946</v>
      </c>
      <c r="N1891" s="12">
        <f>H1891 * Dashboard!$I$14 * Dashboard!$I$15 * (Dashboard!$D$12 / 365) * 'Lookups and Calculations'!$F$12</f>
        <v>0</v>
      </c>
    </row>
    <row r="1892" spans="1:14" x14ac:dyDescent="0.35">
      <c r="A1892" s="2">
        <v>1891</v>
      </c>
      <c r="B1892" s="11">
        <v>-0.83129602034035854</v>
      </c>
      <c r="C1892" s="11">
        <v>1.2815487126508138</v>
      </c>
      <c r="D1892" s="3">
        <f>B1892*Dashboard!$D$11*Dashboard!$D$10*SQRT(Dashboard!$D$12/365)</f>
        <v>-206395.64448161836</v>
      </c>
      <c r="E1892" s="3">
        <f>IF(Dashboard!$I$3,C1892*Dashboard!$E$11*Dashboard!$E$10*SQRT(Dashboard!$D$12/365),0)</f>
        <v>636370.35667235847</v>
      </c>
      <c r="F1892" s="3">
        <f>D1892+IF(Dashboard!$I$3,E1892,0)</f>
        <v>429974.7121907401</v>
      </c>
      <c r="G1892" s="3">
        <f>IF(Dashboard!$I$4, ('Lookups and Calculations'!$F$9) / (1 - 'Lookups and Calculations'!$F$10), 'Lookups and Calculations'!$F$9)</f>
        <v>1951878.888340465</v>
      </c>
      <c r="H1892" s="12">
        <f t="shared" si="58"/>
        <v>0</v>
      </c>
      <c r="I1892" s="12">
        <f t="shared" si="59"/>
        <v>0</v>
      </c>
      <c r="J1892" s="13">
        <f>(1 - Dashboard!$I$9) * H1892 * Dashboard!$I$8 * 'Lookups and Calculations'!$F$12</f>
        <v>0</v>
      </c>
      <c r="K1892" s="12">
        <f>(1 - Dashboard!$I$11) * I1892 * Dashboard!$I$10 * 'Lookups and Calculations'!$F$12</f>
        <v>0</v>
      </c>
      <c r="L1892" s="12">
        <f>(H1892 - I1892) * Dashboard!$I$13 * (Dashboard!$D$12 / 365) * 'Lookups and Calculations'!$F$12</f>
        <v>0</v>
      </c>
      <c r="M1892" s="3">
        <f>(G1892*2) * Dashboard!$I$13 * (Dashboard!$D$12 / 365) * 'Lookups and Calculations'!$F$12</f>
        <v>1602.0878730267946</v>
      </c>
      <c r="N1892" s="12">
        <f>H1892 * Dashboard!$I$14 * Dashboard!$I$15 * (Dashboard!$D$12 / 365) * 'Lookups and Calculations'!$F$12</f>
        <v>0</v>
      </c>
    </row>
    <row r="1893" spans="1:14" x14ac:dyDescent="0.35">
      <c r="A1893" s="2">
        <v>1892</v>
      </c>
      <c r="B1893" s="11">
        <v>-1.0199991020639745</v>
      </c>
      <c r="C1893" s="11">
        <v>0.82146117753218195</v>
      </c>
      <c r="D1893" s="3">
        <f>B1893*Dashboard!$D$11*Dashboard!$D$10*SQRT(Dashboard!$D$12/365)</f>
        <v>-253247.17897118191</v>
      </c>
      <c r="E1893" s="3">
        <f>IF(Dashboard!$I$3,C1893*Dashboard!$E$11*Dashboard!$E$10*SQRT(Dashboard!$D$12/365),0)</f>
        <v>407907.66467032145</v>
      </c>
      <c r="F1893" s="3">
        <f>D1893+IF(Dashboard!$I$3,E1893,0)</f>
        <v>154660.48569913954</v>
      </c>
      <c r="G1893" s="3">
        <f>IF(Dashboard!$I$4, ('Lookups and Calculations'!$F$9) / (1 - 'Lookups and Calculations'!$F$10), 'Lookups and Calculations'!$F$9)</f>
        <v>1951878.888340465</v>
      </c>
      <c r="H1893" s="12">
        <f t="shared" si="58"/>
        <v>0</v>
      </c>
      <c r="I1893" s="12">
        <f t="shared" si="59"/>
        <v>0</v>
      </c>
      <c r="J1893" s="13">
        <f>(1 - Dashboard!$I$9) * H1893 * Dashboard!$I$8 * 'Lookups and Calculations'!$F$12</f>
        <v>0</v>
      </c>
      <c r="K1893" s="12">
        <f>(1 - Dashboard!$I$11) * I1893 * Dashboard!$I$10 * 'Lookups and Calculations'!$F$12</f>
        <v>0</v>
      </c>
      <c r="L1893" s="12">
        <f>(H1893 - I1893) * Dashboard!$I$13 * (Dashboard!$D$12 / 365) * 'Lookups and Calculations'!$F$12</f>
        <v>0</v>
      </c>
      <c r="M1893" s="3">
        <f>(G1893*2) * Dashboard!$I$13 * (Dashboard!$D$12 / 365) * 'Lookups and Calculations'!$F$12</f>
        <v>1602.0878730267946</v>
      </c>
      <c r="N1893" s="12">
        <f>H1893 * Dashboard!$I$14 * Dashboard!$I$15 * (Dashboard!$D$12 / 365) * 'Lookups and Calculations'!$F$12</f>
        <v>0</v>
      </c>
    </row>
    <row r="1894" spans="1:14" x14ac:dyDescent="0.35">
      <c r="A1894" s="2">
        <v>1893</v>
      </c>
      <c r="B1894" s="11">
        <v>-0.37357239867455955</v>
      </c>
      <c r="C1894" s="11">
        <v>-0.96389513137015237</v>
      </c>
      <c r="D1894" s="3">
        <f>B1894*Dashboard!$D$11*Dashboard!$D$10*SQRT(Dashboard!$D$12/365)</f>
        <v>-92751.21508871307</v>
      </c>
      <c r="E1894" s="3">
        <f>IF(Dashboard!$I$3,C1894*Dashboard!$E$11*Dashboard!$E$10*SQRT(Dashboard!$D$12/365),0)</f>
        <v>-478635.17203025473</v>
      </c>
      <c r="F1894" s="3">
        <f>D1894+IF(Dashboard!$I$3,E1894,0)</f>
        <v>-571386.38711896783</v>
      </c>
      <c r="G1894" s="3">
        <f>IF(Dashboard!$I$4, ('Lookups and Calculations'!$F$9) / (1 - 'Lookups and Calculations'!$F$10), 'Lookups and Calculations'!$F$9)</f>
        <v>1951878.888340465</v>
      </c>
      <c r="H1894" s="12">
        <f t="shared" si="58"/>
        <v>0</v>
      </c>
      <c r="I1894" s="12">
        <f t="shared" si="59"/>
        <v>0</v>
      </c>
      <c r="J1894" s="13">
        <f>(1 - Dashboard!$I$9) * H1894 * Dashboard!$I$8 * 'Lookups and Calculations'!$F$12</f>
        <v>0</v>
      </c>
      <c r="K1894" s="12">
        <f>(1 - Dashboard!$I$11) * I1894 * Dashboard!$I$10 * 'Lookups and Calculations'!$F$12</f>
        <v>0</v>
      </c>
      <c r="L1894" s="12">
        <f>(H1894 - I1894) * Dashboard!$I$13 * (Dashboard!$D$12 / 365) * 'Lookups and Calculations'!$F$12</f>
        <v>0</v>
      </c>
      <c r="M1894" s="3">
        <f>(G1894*2) * Dashboard!$I$13 * (Dashboard!$D$12 / 365) * 'Lookups and Calculations'!$F$12</f>
        <v>1602.0878730267946</v>
      </c>
      <c r="N1894" s="12">
        <f>H1894 * Dashboard!$I$14 * Dashboard!$I$15 * (Dashboard!$D$12 / 365) * 'Lookups and Calculations'!$F$12</f>
        <v>0</v>
      </c>
    </row>
    <row r="1895" spans="1:14" x14ac:dyDescent="0.35">
      <c r="A1895" s="2">
        <v>1894</v>
      </c>
      <c r="B1895" s="11">
        <v>-0.16253140591222121</v>
      </c>
      <c r="C1895" s="11">
        <v>1.6153715430916202</v>
      </c>
      <c r="D1895" s="3">
        <f>B1895*Dashboard!$D$11*Dashboard!$D$10*SQRT(Dashboard!$D$12/365)</f>
        <v>-40353.584584732795</v>
      </c>
      <c r="E1895" s="3">
        <f>IF(Dashboard!$I$3,C1895*Dashboard!$E$11*Dashboard!$E$10*SQRT(Dashboard!$D$12/365),0)</f>
        <v>802134.60080599121</v>
      </c>
      <c r="F1895" s="3">
        <f>D1895+IF(Dashboard!$I$3,E1895,0)</f>
        <v>761781.01622125844</v>
      </c>
      <c r="G1895" s="3">
        <f>IF(Dashboard!$I$4, ('Lookups and Calculations'!$F$9) / (1 - 'Lookups and Calculations'!$F$10), 'Lookups and Calculations'!$F$9)</f>
        <v>1951878.888340465</v>
      </c>
      <c r="H1895" s="12">
        <f t="shared" si="58"/>
        <v>0</v>
      </c>
      <c r="I1895" s="12">
        <f t="shared" si="59"/>
        <v>0</v>
      </c>
      <c r="J1895" s="13">
        <f>(1 - Dashboard!$I$9) * H1895 * Dashboard!$I$8 * 'Lookups and Calculations'!$F$12</f>
        <v>0</v>
      </c>
      <c r="K1895" s="12">
        <f>(1 - Dashboard!$I$11) * I1895 * Dashboard!$I$10 * 'Lookups and Calculations'!$F$12</f>
        <v>0</v>
      </c>
      <c r="L1895" s="12">
        <f>(H1895 - I1895) * Dashboard!$I$13 * (Dashboard!$D$12 / 365) * 'Lookups and Calculations'!$F$12</f>
        <v>0</v>
      </c>
      <c r="M1895" s="3">
        <f>(G1895*2) * Dashboard!$I$13 * (Dashboard!$D$12 / 365) * 'Lookups and Calculations'!$F$12</f>
        <v>1602.0878730267946</v>
      </c>
      <c r="N1895" s="12">
        <f>H1895 * Dashboard!$I$14 * Dashboard!$I$15 * (Dashboard!$D$12 / 365) * 'Lookups and Calculations'!$F$12</f>
        <v>0</v>
      </c>
    </row>
    <row r="1896" spans="1:14" x14ac:dyDescent="0.35">
      <c r="A1896" s="2">
        <v>1895</v>
      </c>
      <c r="B1896" s="11">
        <v>-1.016532994646584</v>
      </c>
      <c r="C1896" s="11">
        <v>-0.6986046344391259</v>
      </c>
      <c r="D1896" s="3">
        <f>B1896*Dashboard!$D$11*Dashboard!$D$10*SQRT(Dashboard!$D$12/365)</f>
        <v>-252386.60769843368</v>
      </c>
      <c r="E1896" s="3">
        <f>IF(Dashboard!$I$3,C1896*Dashboard!$E$11*Dashboard!$E$10*SQRT(Dashboard!$D$12/365),0)</f>
        <v>-346901.58556003514</v>
      </c>
      <c r="F1896" s="3">
        <f>D1896+IF(Dashboard!$I$3,E1896,0)</f>
        <v>-599288.19325846876</v>
      </c>
      <c r="G1896" s="3">
        <f>IF(Dashboard!$I$4, ('Lookups and Calculations'!$F$9) / (1 - 'Lookups and Calculations'!$F$10), 'Lookups and Calculations'!$F$9)</f>
        <v>1951878.888340465</v>
      </c>
      <c r="H1896" s="12">
        <f t="shared" si="58"/>
        <v>0</v>
      </c>
      <c r="I1896" s="12">
        <f t="shared" si="59"/>
        <v>0</v>
      </c>
      <c r="J1896" s="13">
        <f>(1 - Dashboard!$I$9) * H1896 * Dashboard!$I$8 * 'Lookups and Calculations'!$F$12</f>
        <v>0</v>
      </c>
      <c r="K1896" s="12">
        <f>(1 - Dashboard!$I$11) * I1896 * Dashboard!$I$10 * 'Lookups and Calculations'!$F$12</f>
        <v>0</v>
      </c>
      <c r="L1896" s="12">
        <f>(H1896 - I1896) * Dashboard!$I$13 * (Dashboard!$D$12 / 365) * 'Lookups and Calculations'!$F$12</f>
        <v>0</v>
      </c>
      <c r="M1896" s="3">
        <f>(G1896*2) * Dashboard!$I$13 * (Dashboard!$D$12 / 365) * 'Lookups and Calculations'!$F$12</f>
        <v>1602.0878730267946</v>
      </c>
      <c r="N1896" s="12">
        <f>H1896 * Dashboard!$I$14 * Dashboard!$I$15 * (Dashboard!$D$12 / 365) * 'Lookups and Calculations'!$F$12</f>
        <v>0</v>
      </c>
    </row>
    <row r="1897" spans="1:14" x14ac:dyDescent="0.35">
      <c r="A1897" s="2">
        <v>1896</v>
      </c>
      <c r="B1897" s="11">
        <v>-1.8329836332447949</v>
      </c>
      <c r="C1897" s="11">
        <v>1.5178918226863418</v>
      </c>
      <c r="D1897" s="3">
        <f>B1897*Dashboard!$D$11*Dashboard!$D$10*SQRT(Dashboard!$D$12/365)</f>
        <v>-455096.41457554651</v>
      </c>
      <c r="E1897" s="3">
        <f>IF(Dashboard!$I$3,C1897*Dashboard!$E$11*Dashboard!$E$10*SQRT(Dashboard!$D$12/365),0)</f>
        <v>753729.72642995871</v>
      </c>
      <c r="F1897" s="3">
        <f>D1897+IF(Dashboard!$I$3,E1897,0)</f>
        <v>298633.3118544122</v>
      </c>
      <c r="G1897" s="3">
        <f>IF(Dashboard!$I$4, ('Lookups and Calculations'!$F$9) / (1 - 'Lookups and Calculations'!$F$10), 'Lookups and Calculations'!$F$9)</f>
        <v>1951878.888340465</v>
      </c>
      <c r="H1897" s="12">
        <f t="shared" si="58"/>
        <v>0</v>
      </c>
      <c r="I1897" s="12">
        <f t="shared" si="59"/>
        <v>0</v>
      </c>
      <c r="J1897" s="13">
        <f>(1 - Dashboard!$I$9) * H1897 * Dashboard!$I$8 * 'Lookups and Calculations'!$F$12</f>
        <v>0</v>
      </c>
      <c r="K1897" s="12">
        <f>(1 - Dashboard!$I$11) * I1897 * Dashboard!$I$10 * 'Lookups and Calculations'!$F$12</f>
        <v>0</v>
      </c>
      <c r="L1897" s="12">
        <f>(H1897 - I1897) * Dashboard!$I$13 * (Dashboard!$D$12 / 365) * 'Lookups and Calculations'!$F$12</f>
        <v>0</v>
      </c>
      <c r="M1897" s="3">
        <f>(G1897*2) * Dashboard!$I$13 * (Dashboard!$D$12 / 365) * 'Lookups and Calculations'!$F$12</f>
        <v>1602.0878730267946</v>
      </c>
      <c r="N1897" s="12">
        <f>H1897 * Dashboard!$I$14 * Dashboard!$I$15 * (Dashboard!$D$12 / 365) * 'Lookups and Calculations'!$F$12</f>
        <v>0</v>
      </c>
    </row>
    <row r="1898" spans="1:14" x14ac:dyDescent="0.35">
      <c r="A1898" s="2">
        <v>1897</v>
      </c>
      <c r="B1898" s="11">
        <v>-1.3316182542372774</v>
      </c>
      <c r="C1898" s="11">
        <v>1.9468038423080056</v>
      </c>
      <c r="D1898" s="3">
        <f>B1898*Dashboard!$D$11*Dashboard!$D$10*SQRT(Dashboard!$D$12/365)</f>
        <v>-330616.53257315274</v>
      </c>
      <c r="E1898" s="3">
        <f>IF(Dashboard!$I$3,C1898*Dashboard!$E$11*Dashboard!$E$10*SQRT(Dashboard!$D$12/365),0)</f>
        <v>966711.79430869292</v>
      </c>
      <c r="F1898" s="3">
        <f>D1898+IF(Dashboard!$I$3,E1898,0)</f>
        <v>636095.26173554012</v>
      </c>
      <c r="G1898" s="3">
        <f>IF(Dashboard!$I$4, ('Lookups and Calculations'!$F$9) / (1 - 'Lookups and Calculations'!$F$10), 'Lookups and Calculations'!$F$9)</f>
        <v>1951878.888340465</v>
      </c>
      <c r="H1898" s="12">
        <f t="shared" si="58"/>
        <v>0</v>
      </c>
      <c r="I1898" s="12">
        <f t="shared" si="59"/>
        <v>0</v>
      </c>
      <c r="J1898" s="13">
        <f>(1 - Dashboard!$I$9) * H1898 * Dashboard!$I$8 * 'Lookups and Calculations'!$F$12</f>
        <v>0</v>
      </c>
      <c r="K1898" s="12">
        <f>(1 - Dashboard!$I$11) * I1898 * Dashboard!$I$10 * 'Lookups and Calculations'!$F$12</f>
        <v>0</v>
      </c>
      <c r="L1898" s="12">
        <f>(H1898 - I1898) * Dashboard!$I$13 * (Dashboard!$D$12 / 365) * 'Lookups and Calculations'!$F$12</f>
        <v>0</v>
      </c>
      <c r="M1898" s="3">
        <f>(G1898*2) * Dashboard!$I$13 * (Dashboard!$D$12 / 365) * 'Lookups and Calculations'!$F$12</f>
        <v>1602.0878730267946</v>
      </c>
      <c r="N1898" s="12">
        <f>H1898 * Dashboard!$I$14 * Dashboard!$I$15 * (Dashboard!$D$12 / 365) * 'Lookups and Calculations'!$F$12</f>
        <v>0</v>
      </c>
    </row>
    <row r="1899" spans="1:14" x14ac:dyDescent="0.35">
      <c r="A1899" s="2">
        <v>1898</v>
      </c>
      <c r="B1899" s="11">
        <v>-9.7336406902411063E-2</v>
      </c>
      <c r="C1899" s="11">
        <v>-1.8504444633416672</v>
      </c>
      <c r="D1899" s="3">
        <f>B1899*Dashboard!$D$11*Dashboard!$D$10*SQRT(Dashboard!$D$12/365)</f>
        <v>-24166.855058349469</v>
      </c>
      <c r="E1899" s="3">
        <f>IF(Dashboard!$I$3,C1899*Dashboard!$E$11*Dashboard!$E$10*SQRT(Dashboard!$D$12/365),0)</f>
        <v>-918863.24063592742</v>
      </c>
      <c r="F1899" s="3">
        <f>D1899+IF(Dashboard!$I$3,E1899,0)</f>
        <v>-943030.09569427685</v>
      </c>
      <c r="G1899" s="3">
        <f>IF(Dashboard!$I$4, ('Lookups and Calculations'!$F$9) / (1 - 'Lookups and Calculations'!$F$10), 'Lookups and Calculations'!$F$9)</f>
        <v>1951878.888340465</v>
      </c>
      <c r="H1899" s="12">
        <f t="shared" si="58"/>
        <v>0</v>
      </c>
      <c r="I1899" s="12">
        <f t="shared" si="59"/>
        <v>0</v>
      </c>
      <c r="J1899" s="13">
        <f>(1 - Dashboard!$I$9) * H1899 * Dashboard!$I$8 * 'Lookups and Calculations'!$F$12</f>
        <v>0</v>
      </c>
      <c r="K1899" s="12">
        <f>(1 - Dashboard!$I$11) * I1899 * Dashboard!$I$10 * 'Lookups and Calculations'!$F$12</f>
        <v>0</v>
      </c>
      <c r="L1899" s="12">
        <f>(H1899 - I1899) * Dashboard!$I$13 * (Dashboard!$D$12 / 365) * 'Lookups and Calculations'!$F$12</f>
        <v>0</v>
      </c>
      <c r="M1899" s="3">
        <f>(G1899*2) * Dashboard!$I$13 * (Dashboard!$D$12 / 365) * 'Lookups and Calculations'!$F$12</f>
        <v>1602.0878730267946</v>
      </c>
      <c r="N1899" s="12">
        <f>H1899 * Dashboard!$I$14 * Dashboard!$I$15 * (Dashboard!$D$12 / 365) * 'Lookups and Calculations'!$F$12</f>
        <v>0</v>
      </c>
    </row>
    <row r="1900" spans="1:14" x14ac:dyDescent="0.35">
      <c r="A1900" s="2">
        <v>1899</v>
      </c>
      <c r="B1900" s="11">
        <v>1.3480272533123081</v>
      </c>
      <c r="C1900" s="11">
        <v>-0.16031525578148259</v>
      </c>
      <c r="D1900" s="3">
        <f>B1900*Dashboard!$D$11*Dashboard!$D$10*SQRT(Dashboard!$D$12/365)</f>
        <v>334690.58785132266</v>
      </c>
      <c r="E1900" s="3">
        <f>IF(Dashboard!$I$3,C1900*Dashboard!$E$11*Dashboard!$E$10*SQRT(Dashboard!$D$12/365),0)</f>
        <v>-79606.709830529886</v>
      </c>
      <c r="F1900" s="3">
        <f>D1900+IF(Dashboard!$I$3,E1900,0)</f>
        <v>255083.87802079279</v>
      </c>
      <c r="G1900" s="3">
        <f>IF(Dashboard!$I$4, ('Lookups and Calculations'!$F$9) / (1 - 'Lookups and Calculations'!$F$10), 'Lookups and Calculations'!$F$9)</f>
        <v>1951878.888340465</v>
      </c>
      <c r="H1900" s="12">
        <f t="shared" si="58"/>
        <v>0</v>
      </c>
      <c r="I1900" s="12">
        <f t="shared" si="59"/>
        <v>0</v>
      </c>
      <c r="J1900" s="13">
        <f>(1 - Dashboard!$I$9) * H1900 * Dashboard!$I$8 * 'Lookups and Calculations'!$F$12</f>
        <v>0</v>
      </c>
      <c r="K1900" s="12">
        <f>(1 - Dashboard!$I$11) * I1900 * Dashboard!$I$10 * 'Lookups and Calculations'!$F$12</f>
        <v>0</v>
      </c>
      <c r="L1900" s="12">
        <f>(H1900 - I1900) * Dashboard!$I$13 * (Dashboard!$D$12 / 365) * 'Lookups and Calculations'!$F$12</f>
        <v>0</v>
      </c>
      <c r="M1900" s="3">
        <f>(G1900*2) * Dashboard!$I$13 * (Dashboard!$D$12 / 365) * 'Lookups and Calculations'!$F$12</f>
        <v>1602.0878730267946</v>
      </c>
      <c r="N1900" s="12">
        <f>H1900 * Dashboard!$I$14 * Dashboard!$I$15 * (Dashboard!$D$12 / 365) * 'Lookups and Calculations'!$F$12</f>
        <v>0</v>
      </c>
    </row>
    <row r="1901" spans="1:14" x14ac:dyDescent="0.35">
      <c r="A1901" s="2">
        <v>1900</v>
      </c>
      <c r="B1901" s="11">
        <v>0.15481239623558321</v>
      </c>
      <c r="C1901" s="11">
        <v>5.4045781356676113E-2</v>
      </c>
      <c r="D1901" s="3">
        <f>B1901*Dashboard!$D$11*Dashboard!$D$10*SQRT(Dashboard!$D$12/365)</f>
        <v>38437.095225963516</v>
      </c>
      <c r="E1901" s="3">
        <f>IF(Dashboard!$I$3,C1901*Dashboard!$E$11*Dashboard!$E$10*SQRT(Dashboard!$D$12/365),0)</f>
        <v>26837.164142940739</v>
      </c>
      <c r="F1901" s="3">
        <f>D1901+IF(Dashboard!$I$3,E1901,0)</f>
        <v>65274.259368904255</v>
      </c>
      <c r="G1901" s="3">
        <f>IF(Dashboard!$I$4, ('Lookups and Calculations'!$F$9) / (1 - 'Lookups and Calculations'!$F$10), 'Lookups and Calculations'!$F$9)</f>
        <v>1951878.888340465</v>
      </c>
      <c r="H1901" s="12">
        <f t="shared" si="58"/>
        <v>0</v>
      </c>
      <c r="I1901" s="12">
        <f t="shared" si="59"/>
        <v>0</v>
      </c>
      <c r="J1901" s="13">
        <f>(1 - Dashboard!$I$9) * H1901 * Dashboard!$I$8 * 'Lookups and Calculations'!$F$12</f>
        <v>0</v>
      </c>
      <c r="K1901" s="12">
        <f>(1 - Dashboard!$I$11) * I1901 * Dashboard!$I$10 * 'Lookups and Calculations'!$F$12</f>
        <v>0</v>
      </c>
      <c r="L1901" s="12">
        <f>(H1901 - I1901) * Dashboard!$I$13 * (Dashboard!$D$12 / 365) * 'Lookups and Calculations'!$F$12</f>
        <v>0</v>
      </c>
      <c r="M1901" s="3">
        <f>(G1901*2) * Dashboard!$I$13 * (Dashboard!$D$12 / 365) * 'Lookups and Calculations'!$F$12</f>
        <v>1602.0878730267946</v>
      </c>
      <c r="N1901" s="12">
        <f>H1901 * Dashboard!$I$14 * Dashboard!$I$15 * (Dashboard!$D$12 / 365) * 'Lookups and Calculations'!$F$12</f>
        <v>0</v>
      </c>
    </row>
    <row r="1902" spans="1:14" x14ac:dyDescent="0.35">
      <c r="A1902" s="2">
        <v>1901</v>
      </c>
      <c r="B1902" s="11">
        <v>-0.46197983884481936</v>
      </c>
      <c r="C1902" s="11">
        <v>0.9011552341101472</v>
      </c>
      <c r="D1902" s="3">
        <f>B1902*Dashboard!$D$11*Dashboard!$D$10*SQRT(Dashboard!$D$12/365)</f>
        <v>-114701.17051306363</v>
      </c>
      <c r="E1902" s="3">
        <f>IF(Dashboard!$I$3,C1902*Dashboard!$E$11*Dashboard!$E$10*SQRT(Dashboard!$D$12/365),0)</f>
        <v>447480.82697664201</v>
      </c>
      <c r="F1902" s="3">
        <f>D1902+IF(Dashboard!$I$3,E1902,0)</f>
        <v>332779.6564635784</v>
      </c>
      <c r="G1902" s="3">
        <f>IF(Dashboard!$I$4, ('Lookups and Calculations'!$F$9) / (1 - 'Lookups and Calculations'!$F$10), 'Lookups and Calculations'!$F$9)</f>
        <v>1951878.888340465</v>
      </c>
      <c r="H1902" s="12">
        <f t="shared" si="58"/>
        <v>0</v>
      </c>
      <c r="I1902" s="12">
        <f t="shared" si="59"/>
        <v>0</v>
      </c>
      <c r="J1902" s="13">
        <f>(1 - Dashboard!$I$9) * H1902 * Dashboard!$I$8 * 'Lookups and Calculations'!$F$12</f>
        <v>0</v>
      </c>
      <c r="K1902" s="12">
        <f>(1 - Dashboard!$I$11) * I1902 * Dashboard!$I$10 * 'Lookups and Calculations'!$F$12</f>
        <v>0</v>
      </c>
      <c r="L1902" s="12">
        <f>(H1902 - I1902) * Dashboard!$I$13 * (Dashboard!$D$12 / 365) * 'Lookups and Calculations'!$F$12</f>
        <v>0</v>
      </c>
      <c r="M1902" s="3">
        <f>(G1902*2) * Dashboard!$I$13 * (Dashboard!$D$12 / 365) * 'Lookups and Calculations'!$F$12</f>
        <v>1602.0878730267946</v>
      </c>
      <c r="N1902" s="12">
        <f>H1902 * Dashboard!$I$14 * Dashboard!$I$15 * (Dashboard!$D$12 / 365) * 'Lookups and Calculations'!$F$12</f>
        <v>0</v>
      </c>
    </row>
    <row r="1903" spans="1:14" x14ac:dyDescent="0.35">
      <c r="A1903" s="2">
        <v>1902</v>
      </c>
      <c r="B1903" s="11">
        <v>0.9704011116148511</v>
      </c>
      <c r="C1903" s="11">
        <v>0.57337966861447842</v>
      </c>
      <c r="D1903" s="3">
        <f>B1903*Dashboard!$D$11*Dashboard!$D$10*SQRT(Dashboard!$D$12/365)</f>
        <v>240932.90228362035</v>
      </c>
      <c r="E1903" s="3">
        <f>IF(Dashboard!$I$3,C1903*Dashboard!$E$11*Dashboard!$E$10*SQRT(Dashboard!$D$12/365),0)</f>
        <v>284719.43409013003</v>
      </c>
      <c r="F1903" s="3">
        <f>D1903+IF(Dashboard!$I$3,E1903,0)</f>
        <v>525652.33637375035</v>
      </c>
      <c r="G1903" s="3">
        <f>IF(Dashboard!$I$4, ('Lookups and Calculations'!$F$9) / (1 - 'Lookups and Calculations'!$F$10), 'Lookups and Calculations'!$F$9)</f>
        <v>1951878.888340465</v>
      </c>
      <c r="H1903" s="12">
        <f t="shared" si="58"/>
        <v>0</v>
      </c>
      <c r="I1903" s="12">
        <f t="shared" si="59"/>
        <v>0</v>
      </c>
      <c r="J1903" s="13">
        <f>(1 - Dashboard!$I$9) * H1903 * Dashboard!$I$8 * 'Lookups and Calculations'!$F$12</f>
        <v>0</v>
      </c>
      <c r="K1903" s="12">
        <f>(1 - Dashboard!$I$11) * I1903 * Dashboard!$I$10 * 'Lookups and Calculations'!$F$12</f>
        <v>0</v>
      </c>
      <c r="L1903" s="12">
        <f>(H1903 - I1903) * Dashboard!$I$13 * (Dashboard!$D$12 / 365) * 'Lookups and Calculations'!$F$12</f>
        <v>0</v>
      </c>
      <c r="M1903" s="3">
        <f>(G1903*2) * Dashboard!$I$13 * (Dashboard!$D$12 / 365) * 'Lookups and Calculations'!$F$12</f>
        <v>1602.0878730267946</v>
      </c>
      <c r="N1903" s="12">
        <f>H1903 * Dashboard!$I$14 * Dashboard!$I$15 * (Dashboard!$D$12 / 365) * 'Lookups and Calculations'!$F$12</f>
        <v>0</v>
      </c>
    </row>
    <row r="1904" spans="1:14" x14ac:dyDescent="0.35">
      <c r="A1904" s="2">
        <v>1903</v>
      </c>
      <c r="B1904" s="11">
        <v>1.6207370316861229</v>
      </c>
      <c r="C1904" s="11">
        <v>0.14199221738100204</v>
      </c>
      <c r="D1904" s="3">
        <f>B1904*Dashboard!$D$11*Dashboard!$D$10*SQRT(Dashboard!$D$12/365)</f>
        <v>402399.45338980737</v>
      </c>
      <c r="E1904" s="3">
        <f>IF(Dashboard!$I$3,C1904*Dashboard!$E$11*Dashboard!$E$10*SQRT(Dashboard!$D$12/365),0)</f>
        <v>70508.157144134864</v>
      </c>
      <c r="F1904" s="3">
        <f>D1904+IF(Dashboard!$I$3,E1904,0)</f>
        <v>472907.61053394224</v>
      </c>
      <c r="G1904" s="3">
        <f>IF(Dashboard!$I$4, ('Lookups and Calculations'!$F$9) / (1 - 'Lookups and Calculations'!$F$10), 'Lookups and Calculations'!$F$9)</f>
        <v>1951878.888340465</v>
      </c>
      <c r="H1904" s="12">
        <f t="shared" si="58"/>
        <v>0</v>
      </c>
      <c r="I1904" s="12">
        <f t="shared" si="59"/>
        <v>0</v>
      </c>
      <c r="J1904" s="13">
        <f>(1 - Dashboard!$I$9) * H1904 * Dashboard!$I$8 * 'Lookups and Calculations'!$F$12</f>
        <v>0</v>
      </c>
      <c r="K1904" s="12">
        <f>(1 - Dashboard!$I$11) * I1904 * Dashboard!$I$10 * 'Lookups and Calculations'!$F$12</f>
        <v>0</v>
      </c>
      <c r="L1904" s="12">
        <f>(H1904 - I1904) * Dashboard!$I$13 * (Dashboard!$D$12 / 365) * 'Lookups and Calculations'!$F$12</f>
        <v>0</v>
      </c>
      <c r="M1904" s="3">
        <f>(G1904*2) * Dashboard!$I$13 * (Dashboard!$D$12 / 365) * 'Lookups and Calculations'!$F$12</f>
        <v>1602.0878730267946</v>
      </c>
      <c r="N1904" s="12">
        <f>H1904 * Dashboard!$I$14 * Dashboard!$I$15 * (Dashboard!$D$12 / 365) * 'Lookups and Calculations'!$F$12</f>
        <v>0</v>
      </c>
    </row>
    <row r="1905" spans="1:14" x14ac:dyDescent="0.35">
      <c r="A1905" s="2">
        <v>1904</v>
      </c>
      <c r="B1905" s="11">
        <v>-2.1949939863543082</v>
      </c>
      <c r="C1905" s="11">
        <v>-0.75579539007536711</v>
      </c>
      <c r="D1905" s="3">
        <f>B1905*Dashboard!$D$11*Dashboard!$D$10*SQRT(Dashboard!$D$12/365)</f>
        <v>-544976.98456608329</v>
      </c>
      <c r="E1905" s="3">
        <f>IF(Dashboard!$I$3,C1905*Dashboard!$E$11*Dashboard!$E$10*SQRT(Dashboard!$D$12/365),0)</f>
        <v>-375300.42924293858</v>
      </c>
      <c r="F1905" s="3">
        <f>D1905+IF(Dashboard!$I$3,E1905,0)</f>
        <v>-920277.41380902193</v>
      </c>
      <c r="G1905" s="3">
        <f>IF(Dashboard!$I$4, ('Lookups and Calculations'!$F$9) / (1 - 'Lookups and Calculations'!$F$10), 'Lookups and Calculations'!$F$9)</f>
        <v>1951878.888340465</v>
      </c>
      <c r="H1905" s="12">
        <f t="shared" si="58"/>
        <v>0</v>
      </c>
      <c r="I1905" s="12">
        <f t="shared" si="59"/>
        <v>0</v>
      </c>
      <c r="J1905" s="13">
        <f>(1 - Dashboard!$I$9) * H1905 * Dashboard!$I$8 * 'Lookups and Calculations'!$F$12</f>
        <v>0</v>
      </c>
      <c r="K1905" s="12">
        <f>(1 - Dashboard!$I$11) * I1905 * Dashboard!$I$10 * 'Lookups and Calculations'!$F$12</f>
        <v>0</v>
      </c>
      <c r="L1905" s="12">
        <f>(H1905 - I1905) * Dashboard!$I$13 * (Dashboard!$D$12 / 365) * 'Lookups and Calculations'!$F$12</f>
        <v>0</v>
      </c>
      <c r="M1905" s="3">
        <f>(G1905*2) * Dashboard!$I$13 * (Dashboard!$D$12 / 365) * 'Lookups and Calculations'!$F$12</f>
        <v>1602.0878730267946</v>
      </c>
      <c r="N1905" s="12">
        <f>H1905 * Dashboard!$I$14 * Dashboard!$I$15 * (Dashboard!$D$12 / 365) * 'Lookups and Calculations'!$F$12</f>
        <v>0</v>
      </c>
    </row>
    <row r="1906" spans="1:14" x14ac:dyDescent="0.35">
      <c r="A1906" s="2">
        <v>1905</v>
      </c>
      <c r="B1906" s="11">
        <v>7.2596929529421636E-2</v>
      </c>
      <c r="C1906" s="11">
        <v>0.6585184734686188</v>
      </c>
      <c r="D1906" s="3">
        <f>B1906*Dashboard!$D$11*Dashboard!$D$10*SQRT(Dashboard!$D$12/365)</f>
        <v>18024.493911900143</v>
      </c>
      <c r="E1906" s="3">
        <f>IF(Dashboard!$I$3,C1906*Dashboard!$E$11*Dashboard!$E$10*SQRT(Dashboard!$D$12/365),0)</f>
        <v>326996.25983764266</v>
      </c>
      <c r="F1906" s="3">
        <f>D1906+IF(Dashboard!$I$3,E1906,0)</f>
        <v>345020.75374954281</v>
      </c>
      <c r="G1906" s="3">
        <f>IF(Dashboard!$I$4, ('Lookups and Calculations'!$F$9) / (1 - 'Lookups and Calculations'!$F$10), 'Lookups and Calculations'!$F$9)</f>
        <v>1951878.888340465</v>
      </c>
      <c r="H1906" s="12">
        <f t="shared" si="58"/>
        <v>0</v>
      </c>
      <c r="I1906" s="12">
        <f t="shared" si="59"/>
        <v>0</v>
      </c>
      <c r="J1906" s="13">
        <f>(1 - Dashboard!$I$9) * H1906 * Dashboard!$I$8 * 'Lookups and Calculations'!$F$12</f>
        <v>0</v>
      </c>
      <c r="K1906" s="12">
        <f>(1 - Dashboard!$I$11) * I1906 * Dashboard!$I$10 * 'Lookups and Calculations'!$F$12</f>
        <v>0</v>
      </c>
      <c r="L1906" s="12">
        <f>(H1906 - I1906) * Dashboard!$I$13 * (Dashboard!$D$12 / 365) * 'Lookups and Calculations'!$F$12</f>
        <v>0</v>
      </c>
      <c r="M1906" s="3">
        <f>(G1906*2) * Dashboard!$I$13 * (Dashboard!$D$12 / 365) * 'Lookups and Calculations'!$F$12</f>
        <v>1602.0878730267946</v>
      </c>
      <c r="N1906" s="12">
        <f>H1906 * Dashboard!$I$14 * Dashboard!$I$15 * (Dashboard!$D$12 / 365) * 'Lookups and Calculations'!$F$12</f>
        <v>0</v>
      </c>
    </row>
    <row r="1907" spans="1:14" x14ac:dyDescent="0.35">
      <c r="A1907" s="2">
        <v>1906</v>
      </c>
      <c r="B1907" s="11">
        <v>1.2825570450373553</v>
      </c>
      <c r="C1907" s="11">
        <v>-9.4502751427860562E-2</v>
      </c>
      <c r="D1907" s="3">
        <f>B1907*Dashboard!$D$11*Dashboard!$D$10*SQRT(Dashboard!$D$12/365)</f>
        <v>318435.52888241032</v>
      </c>
      <c r="E1907" s="3">
        <f>IF(Dashboard!$I$3,C1907*Dashboard!$E$11*Dashboard!$E$10*SQRT(Dashboard!$D$12/365),0)</f>
        <v>-46926.620142493943</v>
      </c>
      <c r="F1907" s="3">
        <f>D1907+IF(Dashboard!$I$3,E1907,0)</f>
        <v>271508.9087399164</v>
      </c>
      <c r="G1907" s="3">
        <f>IF(Dashboard!$I$4, ('Lookups and Calculations'!$F$9) / (1 - 'Lookups and Calculations'!$F$10), 'Lookups and Calculations'!$F$9)</f>
        <v>1951878.888340465</v>
      </c>
      <c r="H1907" s="12">
        <f t="shared" si="58"/>
        <v>0</v>
      </c>
      <c r="I1907" s="12">
        <f t="shared" si="59"/>
        <v>0</v>
      </c>
      <c r="J1907" s="13">
        <f>(1 - Dashboard!$I$9) * H1907 * Dashboard!$I$8 * 'Lookups and Calculations'!$F$12</f>
        <v>0</v>
      </c>
      <c r="K1907" s="12">
        <f>(1 - Dashboard!$I$11) * I1907 * Dashboard!$I$10 * 'Lookups and Calculations'!$F$12</f>
        <v>0</v>
      </c>
      <c r="L1907" s="12">
        <f>(H1907 - I1907) * Dashboard!$I$13 * (Dashboard!$D$12 / 365) * 'Lookups and Calculations'!$F$12</f>
        <v>0</v>
      </c>
      <c r="M1907" s="3">
        <f>(G1907*2) * Dashboard!$I$13 * (Dashboard!$D$12 / 365) * 'Lookups and Calculations'!$F$12</f>
        <v>1602.0878730267946</v>
      </c>
      <c r="N1907" s="12">
        <f>H1907 * Dashboard!$I$14 * Dashboard!$I$15 * (Dashboard!$D$12 / 365) * 'Lookups and Calculations'!$F$12</f>
        <v>0</v>
      </c>
    </row>
    <row r="1908" spans="1:14" x14ac:dyDescent="0.35">
      <c r="A1908" s="2">
        <v>1907</v>
      </c>
      <c r="B1908" s="11">
        <v>-0.30738852199945205</v>
      </c>
      <c r="C1908" s="11">
        <v>0.69238835676965171</v>
      </c>
      <c r="D1908" s="3">
        <f>B1908*Dashboard!$D$11*Dashboard!$D$10*SQRT(Dashboard!$D$12/365)</f>
        <v>-76318.965268657514</v>
      </c>
      <c r="E1908" s="3">
        <f>IF(Dashboard!$I$3,C1908*Dashboard!$E$11*Dashboard!$E$10*SQRT(Dashboard!$D$12/365),0)</f>
        <v>343814.80875736865</v>
      </c>
      <c r="F1908" s="3">
        <f>D1908+IF(Dashboard!$I$3,E1908,0)</f>
        <v>267495.84348871117</v>
      </c>
      <c r="G1908" s="3">
        <f>IF(Dashboard!$I$4, ('Lookups and Calculations'!$F$9) / (1 - 'Lookups and Calculations'!$F$10), 'Lookups and Calculations'!$F$9)</f>
        <v>1951878.888340465</v>
      </c>
      <c r="H1908" s="12">
        <f t="shared" si="58"/>
        <v>0</v>
      </c>
      <c r="I1908" s="12">
        <f t="shared" si="59"/>
        <v>0</v>
      </c>
      <c r="J1908" s="13">
        <f>(1 - Dashboard!$I$9) * H1908 * Dashboard!$I$8 * 'Lookups and Calculations'!$F$12</f>
        <v>0</v>
      </c>
      <c r="K1908" s="12">
        <f>(1 - Dashboard!$I$11) * I1908 * Dashboard!$I$10 * 'Lookups and Calculations'!$F$12</f>
        <v>0</v>
      </c>
      <c r="L1908" s="12">
        <f>(H1908 - I1908) * Dashboard!$I$13 * (Dashboard!$D$12 / 365) * 'Lookups and Calculations'!$F$12</f>
        <v>0</v>
      </c>
      <c r="M1908" s="3">
        <f>(G1908*2) * Dashboard!$I$13 * (Dashboard!$D$12 / 365) * 'Lookups and Calculations'!$F$12</f>
        <v>1602.0878730267946</v>
      </c>
      <c r="N1908" s="12">
        <f>H1908 * Dashboard!$I$14 * Dashboard!$I$15 * (Dashboard!$D$12 / 365) * 'Lookups and Calculations'!$F$12</f>
        <v>0</v>
      </c>
    </row>
    <row r="1909" spans="1:14" x14ac:dyDescent="0.35">
      <c r="A1909" s="2">
        <v>1908</v>
      </c>
      <c r="B1909" s="11">
        <v>-0.16974261338307498</v>
      </c>
      <c r="C1909" s="11">
        <v>-0.19940416607433281</v>
      </c>
      <c r="D1909" s="3">
        <f>B1909*Dashboard!$D$11*Dashboard!$D$10*SQRT(Dashboard!$D$12/365)</f>
        <v>-42143.995914776388</v>
      </c>
      <c r="E1909" s="3">
        <f>IF(Dashboard!$I$3,C1909*Dashboard!$E$11*Dashboard!$E$10*SQRT(Dashboard!$D$12/365),0)</f>
        <v>-99016.837232977414</v>
      </c>
      <c r="F1909" s="3">
        <f>D1909+IF(Dashboard!$I$3,E1909,0)</f>
        <v>-141160.83314775379</v>
      </c>
      <c r="G1909" s="3">
        <f>IF(Dashboard!$I$4, ('Lookups and Calculations'!$F$9) / (1 - 'Lookups and Calculations'!$F$10), 'Lookups and Calculations'!$F$9)</f>
        <v>1951878.888340465</v>
      </c>
      <c r="H1909" s="12">
        <f t="shared" si="58"/>
        <v>0</v>
      </c>
      <c r="I1909" s="12">
        <f t="shared" si="59"/>
        <v>0</v>
      </c>
      <c r="J1909" s="13">
        <f>(1 - Dashboard!$I$9) * H1909 * Dashboard!$I$8 * 'Lookups and Calculations'!$F$12</f>
        <v>0</v>
      </c>
      <c r="K1909" s="12">
        <f>(1 - Dashboard!$I$11) * I1909 * Dashboard!$I$10 * 'Lookups and Calculations'!$F$12</f>
        <v>0</v>
      </c>
      <c r="L1909" s="12">
        <f>(H1909 - I1909) * Dashboard!$I$13 * (Dashboard!$D$12 / 365) * 'Lookups and Calculations'!$F$12</f>
        <v>0</v>
      </c>
      <c r="M1909" s="3">
        <f>(G1909*2) * Dashboard!$I$13 * (Dashboard!$D$12 / 365) * 'Lookups and Calculations'!$F$12</f>
        <v>1602.0878730267946</v>
      </c>
      <c r="N1909" s="12">
        <f>H1909 * Dashboard!$I$14 * Dashboard!$I$15 * (Dashboard!$D$12 / 365) * 'Lookups and Calculations'!$F$12</f>
        <v>0</v>
      </c>
    </row>
    <row r="1910" spans="1:14" x14ac:dyDescent="0.35">
      <c r="A1910" s="2">
        <v>1909</v>
      </c>
      <c r="B1910" s="11">
        <v>-1.3677573877291422</v>
      </c>
      <c r="C1910" s="11">
        <v>-1.0822688537275587</v>
      </c>
      <c r="D1910" s="3">
        <f>B1910*Dashboard!$D$11*Dashboard!$D$10*SQRT(Dashboard!$D$12/365)</f>
        <v>-339589.22047920909</v>
      </c>
      <c r="E1910" s="3">
        <f>IF(Dashboard!$I$3,C1910*Dashboard!$E$11*Dashboard!$E$10*SQRT(Dashboard!$D$12/365),0)</f>
        <v>-537415.24583751743</v>
      </c>
      <c r="F1910" s="3">
        <f>D1910+IF(Dashboard!$I$3,E1910,0)</f>
        <v>-877004.46631672652</v>
      </c>
      <c r="G1910" s="3">
        <f>IF(Dashboard!$I$4, ('Lookups and Calculations'!$F$9) / (1 - 'Lookups and Calculations'!$F$10), 'Lookups and Calculations'!$F$9)</f>
        <v>1951878.888340465</v>
      </c>
      <c r="H1910" s="12">
        <f t="shared" si="58"/>
        <v>0</v>
      </c>
      <c r="I1910" s="12">
        <f t="shared" si="59"/>
        <v>0</v>
      </c>
      <c r="J1910" s="13">
        <f>(1 - Dashboard!$I$9) * H1910 * Dashboard!$I$8 * 'Lookups and Calculations'!$F$12</f>
        <v>0</v>
      </c>
      <c r="K1910" s="12">
        <f>(1 - Dashboard!$I$11) * I1910 * Dashboard!$I$10 * 'Lookups and Calculations'!$F$12</f>
        <v>0</v>
      </c>
      <c r="L1910" s="12">
        <f>(H1910 - I1910) * Dashboard!$I$13 * (Dashboard!$D$12 / 365) * 'Lookups and Calculations'!$F$12</f>
        <v>0</v>
      </c>
      <c r="M1910" s="3">
        <f>(G1910*2) * Dashboard!$I$13 * (Dashboard!$D$12 / 365) * 'Lookups and Calculations'!$F$12</f>
        <v>1602.0878730267946</v>
      </c>
      <c r="N1910" s="12">
        <f>H1910 * Dashboard!$I$14 * Dashboard!$I$15 * (Dashboard!$D$12 / 365) * 'Lookups and Calculations'!$F$12</f>
        <v>0</v>
      </c>
    </row>
    <row r="1911" spans="1:14" x14ac:dyDescent="0.35">
      <c r="A1911" s="2">
        <v>1910</v>
      </c>
      <c r="B1911" s="11">
        <v>-2.02673110621632</v>
      </c>
      <c r="C1911" s="11">
        <v>0.47700779463011644</v>
      </c>
      <c r="D1911" s="3">
        <f>B1911*Dashboard!$D$11*Dashboard!$D$10*SQRT(Dashboard!$D$12/365)</f>
        <v>-503200.37943546526</v>
      </c>
      <c r="E1911" s="3">
        <f>IF(Dashboard!$I$3,C1911*Dashboard!$E$11*Dashboard!$E$10*SQRT(Dashboard!$D$12/365),0)</f>
        <v>236864.67584706802</v>
      </c>
      <c r="F1911" s="3">
        <f>D1911+IF(Dashboard!$I$3,E1911,0)</f>
        <v>-266335.70358839724</v>
      </c>
      <c r="G1911" s="3">
        <f>IF(Dashboard!$I$4, ('Lookups and Calculations'!$F$9) / (1 - 'Lookups and Calculations'!$F$10), 'Lookups and Calculations'!$F$9)</f>
        <v>1951878.888340465</v>
      </c>
      <c r="H1911" s="12">
        <f t="shared" si="58"/>
        <v>0</v>
      </c>
      <c r="I1911" s="12">
        <f t="shared" si="59"/>
        <v>0</v>
      </c>
      <c r="J1911" s="13">
        <f>(1 - Dashboard!$I$9) * H1911 * Dashboard!$I$8 * 'Lookups and Calculations'!$F$12</f>
        <v>0</v>
      </c>
      <c r="K1911" s="12">
        <f>(1 - Dashboard!$I$11) * I1911 * Dashboard!$I$10 * 'Lookups and Calculations'!$F$12</f>
        <v>0</v>
      </c>
      <c r="L1911" s="12">
        <f>(H1911 - I1911) * Dashboard!$I$13 * (Dashboard!$D$12 / 365) * 'Lookups and Calculations'!$F$12</f>
        <v>0</v>
      </c>
      <c r="M1911" s="3">
        <f>(G1911*2) * Dashboard!$I$13 * (Dashboard!$D$12 / 365) * 'Lookups and Calculations'!$F$12</f>
        <v>1602.0878730267946</v>
      </c>
      <c r="N1911" s="12">
        <f>H1911 * Dashboard!$I$14 * Dashboard!$I$15 * (Dashboard!$D$12 / 365) * 'Lookups and Calculations'!$F$12</f>
        <v>0</v>
      </c>
    </row>
    <row r="1912" spans="1:14" x14ac:dyDescent="0.35">
      <c r="A1912" s="2">
        <v>1911</v>
      </c>
      <c r="B1912" s="11">
        <v>-9.2990849835405884E-2</v>
      </c>
      <c r="C1912" s="11">
        <v>0.7220314144603236</v>
      </c>
      <c r="D1912" s="3">
        <f>B1912*Dashboard!$D$11*Dashboard!$D$10*SQRT(Dashboard!$D$12/365)</f>
        <v>-23087.932472976136</v>
      </c>
      <c r="E1912" s="3">
        <f>IF(Dashboard!$I$3,C1912*Dashboard!$E$11*Dashboard!$E$10*SQRT(Dashboard!$D$12/365),0)</f>
        <v>358534.47021795646</v>
      </c>
      <c r="F1912" s="3">
        <f>D1912+IF(Dashboard!$I$3,E1912,0)</f>
        <v>335446.53774498031</v>
      </c>
      <c r="G1912" s="3">
        <f>IF(Dashboard!$I$4, ('Lookups and Calculations'!$F$9) / (1 - 'Lookups and Calculations'!$F$10), 'Lookups and Calculations'!$F$9)</f>
        <v>1951878.888340465</v>
      </c>
      <c r="H1912" s="12">
        <f t="shared" si="58"/>
        <v>0</v>
      </c>
      <c r="I1912" s="12">
        <f t="shared" si="59"/>
        <v>0</v>
      </c>
      <c r="J1912" s="13">
        <f>(1 - Dashboard!$I$9) * H1912 * Dashboard!$I$8 * 'Lookups and Calculations'!$F$12</f>
        <v>0</v>
      </c>
      <c r="K1912" s="12">
        <f>(1 - Dashboard!$I$11) * I1912 * Dashboard!$I$10 * 'Lookups and Calculations'!$F$12</f>
        <v>0</v>
      </c>
      <c r="L1912" s="12">
        <f>(H1912 - I1912) * Dashboard!$I$13 * (Dashboard!$D$12 / 365) * 'Lookups and Calculations'!$F$12</f>
        <v>0</v>
      </c>
      <c r="M1912" s="3">
        <f>(G1912*2) * Dashboard!$I$13 * (Dashboard!$D$12 / 365) * 'Lookups and Calculations'!$F$12</f>
        <v>1602.0878730267946</v>
      </c>
      <c r="N1912" s="12">
        <f>H1912 * Dashboard!$I$14 * Dashboard!$I$15 * (Dashboard!$D$12 / 365) * 'Lookups and Calculations'!$F$12</f>
        <v>0</v>
      </c>
    </row>
    <row r="1913" spans="1:14" x14ac:dyDescent="0.35">
      <c r="A1913" s="2">
        <v>1912</v>
      </c>
      <c r="B1913" s="11">
        <v>-1.1541609572054166</v>
      </c>
      <c r="C1913" s="11">
        <v>0.49139377742197432</v>
      </c>
      <c r="D1913" s="3">
        <f>B1913*Dashboard!$D$11*Dashboard!$D$10*SQRT(Dashboard!$D$12/365)</f>
        <v>-286557.1213734445</v>
      </c>
      <c r="E1913" s="3">
        <f>IF(Dashboard!$I$3,C1913*Dashboard!$E$11*Dashboard!$E$10*SQRT(Dashboard!$D$12/365),0)</f>
        <v>244008.23029019238</v>
      </c>
      <c r="F1913" s="3">
        <f>D1913+IF(Dashboard!$I$3,E1913,0)</f>
        <v>-42548.891083252121</v>
      </c>
      <c r="G1913" s="3">
        <f>IF(Dashboard!$I$4, ('Lookups and Calculations'!$F$9) / (1 - 'Lookups and Calculations'!$F$10), 'Lookups and Calculations'!$F$9)</f>
        <v>1951878.888340465</v>
      </c>
      <c r="H1913" s="12">
        <f t="shared" si="58"/>
        <v>0</v>
      </c>
      <c r="I1913" s="12">
        <f t="shared" si="59"/>
        <v>0</v>
      </c>
      <c r="J1913" s="13">
        <f>(1 - Dashboard!$I$9) * H1913 * Dashboard!$I$8 * 'Lookups and Calculations'!$F$12</f>
        <v>0</v>
      </c>
      <c r="K1913" s="12">
        <f>(1 - Dashboard!$I$11) * I1913 * Dashboard!$I$10 * 'Lookups and Calculations'!$F$12</f>
        <v>0</v>
      </c>
      <c r="L1913" s="12">
        <f>(H1913 - I1913) * Dashboard!$I$13 * (Dashboard!$D$12 / 365) * 'Lookups and Calculations'!$F$12</f>
        <v>0</v>
      </c>
      <c r="M1913" s="3">
        <f>(G1913*2) * Dashboard!$I$13 * (Dashboard!$D$12 / 365) * 'Lookups and Calculations'!$F$12</f>
        <v>1602.0878730267946</v>
      </c>
      <c r="N1913" s="12">
        <f>H1913 * Dashboard!$I$14 * Dashboard!$I$15 * (Dashboard!$D$12 / 365) * 'Lookups and Calculations'!$F$12</f>
        <v>0</v>
      </c>
    </row>
    <row r="1914" spans="1:14" x14ac:dyDescent="0.35">
      <c r="A1914" s="2">
        <v>1913</v>
      </c>
      <c r="B1914" s="11">
        <v>0.69502567984229047</v>
      </c>
      <c r="C1914" s="11">
        <v>-0.81416992978548486</v>
      </c>
      <c r="D1914" s="3">
        <f>B1914*Dashboard!$D$11*Dashboard!$D$10*SQRT(Dashboard!$D$12/365)</f>
        <v>172562.20361020311</v>
      </c>
      <c r="E1914" s="3">
        <f>IF(Dashboard!$I$3,C1914*Dashboard!$E$11*Dashboard!$E$10*SQRT(Dashboard!$D$12/365),0)</f>
        <v>-404287.09692806628</v>
      </c>
      <c r="F1914" s="3">
        <f>D1914+IF(Dashboard!$I$3,E1914,0)</f>
        <v>-231724.89331786317</v>
      </c>
      <c r="G1914" s="3">
        <f>IF(Dashboard!$I$4, ('Lookups and Calculations'!$F$9) / (1 - 'Lookups and Calculations'!$F$10), 'Lookups and Calculations'!$F$9)</f>
        <v>1951878.888340465</v>
      </c>
      <c r="H1914" s="12">
        <f t="shared" si="58"/>
        <v>0</v>
      </c>
      <c r="I1914" s="12">
        <f t="shared" si="59"/>
        <v>0</v>
      </c>
      <c r="J1914" s="13">
        <f>(1 - Dashboard!$I$9) * H1914 * Dashboard!$I$8 * 'Lookups and Calculations'!$F$12</f>
        <v>0</v>
      </c>
      <c r="K1914" s="12">
        <f>(1 - Dashboard!$I$11) * I1914 * Dashboard!$I$10 * 'Lookups and Calculations'!$F$12</f>
        <v>0</v>
      </c>
      <c r="L1914" s="12">
        <f>(H1914 - I1914) * Dashboard!$I$13 * (Dashboard!$D$12 / 365) * 'Lookups and Calculations'!$F$12</f>
        <v>0</v>
      </c>
      <c r="M1914" s="3">
        <f>(G1914*2) * Dashboard!$I$13 * (Dashboard!$D$12 / 365) * 'Lookups and Calculations'!$F$12</f>
        <v>1602.0878730267946</v>
      </c>
      <c r="N1914" s="12">
        <f>H1914 * Dashboard!$I$14 * Dashboard!$I$15 * (Dashboard!$D$12 / 365) * 'Lookups and Calculations'!$F$12</f>
        <v>0</v>
      </c>
    </row>
    <row r="1915" spans="1:14" x14ac:dyDescent="0.35">
      <c r="A1915" s="2">
        <v>1914</v>
      </c>
      <c r="B1915" s="11">
        <v>-1.4393623058858225</v>
      </c>
      <c r="C1915" s="11">
        <v>-0.68275003849830318</v>
      </c>
      <c r="D1915" s="3">
        <f>B1915*Dashboard!$D$11*Dashboard!$D$10*SQRT(Dashboard!$D$12/365)</f>
        <v>-357367.41605501686</v>
      </c>
      <c r="E1915" s="3">
        <f>IF(Dashboard!$I$3,C1915*Dashboard!$E$11*Dashboard!$E$10*SQRT(Dashboard!$D$12/365),0)</f>
        <v>-339028.77138281346</v>
      </c>
      <c r="F1915" s="3">
        <f>D1915+IF(Dashboard!$I$3,E1915,0)</f>
        <v>-696396.18743783026</v>
      </c>
      <c r="G1915" s="3">
        <f>IF(Dashboard!$I$4, ('Lookups and Calculations'!$F$9) / (1 - 'Lookups and Calculations'!$F$10), 'Lookups and Calculations'!$F$9)</f>
        <v>1951878.888340465</v>
      </c>
      <c r="H1915" s="12">
        <f t="shared" si="58"/>
        <v>0</v>
      </c>
      <c r="I1915" s="12">
        <f t="shared" si="59"/>
        <v>0</v>
      </c>
      <c r="J1915" s="13">
        <f>(1 - Dashboard!$I$9) * H1915 * Dashboard!$I$8 * 'Lookups and Calculations'!$F$12</f>
        <v>0</v>
      </c>
      <c r="K1915" s="12">
        <f>(1 - Dashboard!$I$11) * I1915 * Dashboard!$I$10 * 'Lookups and Calculations'!$F$12</f>
        <v>0</v>
      </c>
      <c r="L1915" s="12">
        <f>(H1915 - I1915) * Dashboard!$I$13 * (Dashboard!$D$12 / 365) * 'Lookups and Calculations'!$F$12</f>
        <v>0</v>
      </c>
      <c r="M1915" s="3">
        <f>(G1915*2) * Dashboard!$I$13 * (Dashboard!$D$12 / 365) * 'Lookups and Calculations'!$F$12</f>
        <v>1602.0878730267946</v>
      </c>
      <c r="N1915" s="12">
        <f>H1915 * Dashboard!$I$14 * Dashboard!$I$15 * (Dashboard!$D$12 / 365) * 'Lookups and Calculations'!$F$12</f>
        <v>0</v>
      </c>
    </row>
    <row r="1916" spans="1:14" x14ac:dyDescent="0.35">
      <c r="A1916" s="2">
        <v>1915</v>
      </c>
      <c r="B1916" s="11">
        <v>-1.307742199511732</v>
      </c>
      <c r="C1916" s="11">
        <v>-0.27107565448297494</v>
      </c>
      <c r="D1916" s="3">
        <f>B1916*Dashboard!$D$11*Dashboard!$D$10*SQRT(Dashboard!$D$12/365)</f>
        <v>-324688.54352691665</v>
      </c>
      <c r="E1916" s="3">
        <f>IF(Dashboard!$I$3,C1916*Dashboard!$E$11*Dashboard!$E$10*SQRT(Dashboard!$D$12/365),0)</f>
        <v>-134606.2847441106</v>
      </c>
      <c r="F1916" s="3">
        <f>D1916+IF(Dashboard!$I$3,E1916,0)</f>
        <v>-459294.82827102725</v>
      </c>
      <c r="G1916" s="3">
        <f>IF(Dashboard!$I$4, ('Lookups and Calculations'!$F$9) / (1 - 'Lookups and Calculations'!$F$10), 'Lookups and Calculations'!$F$9)</f>
        <v>1951878.888340465</v>
      </c>
      <c r="H1916" s="12">
        <f t="shared" si="58"/>
        <v>0</v>
      </c>
      <c r="I1916" s="12">
        <f t="shared" si="59"/>
        <v>0</v>
      </c>
      <c r="J1916" s="13">
        <f>(1 - Dashboard!$I$9) * H1916 * Dashboard!$I$8 * 'Lookups and Calculations'!$F$12</f>
        <v>0</v>
      </c>
      <c r="K1916" s="12">
        <f>(1 - Dashboard!$I$11) * I1916 * Dashboard!$I$10 * 'Lookups and Calculations'!$F$12</f>
        <v>0</v>
      </c>
      <c r="L1916" s="12">
        <f>(H1916 - I1916) * Dashboard!$I$13 * (Dashboard!$D$12 / 365) * 'Lookups and Calculations'!$F$12</f>
        <v>0</v>
      </c>
      <c r="M1916" s="3">
        <f>(G1916*2) * Dashboard!$I$13 * (Dashboard!$D$12 / 365) * 'Lookups and Calculations'!$F$12</f>
        <v>1602.0878730267946</v>
      </c>
      <c r="N1916" s="12">
        <f>H1916 * Dashboard!$I$14 * Dashboard!$I$15 * (Dashboard!$D$12 / 365) * 'Lookups and Calculations'!$F$12</f>
        <v>0</v>
      </c>
    </row>
    <row r="1917" spans="1:14" x14ac:dyDescent="0.35">
      <c r="A1917" s="2">
        <v>1916</v>
      </c>
      <c r="B1917" s="11">
        <v>-0.98762421912948062</v>
      </c>
      <c r="C1917" s="11">
        <v>-0.49873690139292326</v>
      </c>
      <c r="D1917" s="3">
        <f>B1917*Dashboard!$D$11*Dashboard!$D$10*SQRT(Dashboard!$D$12/365)</f>
        <v>-245209.08584336206</v>
      </c>
      <c r="E1917" s="3">
        <f>IF(Dashboard!$I$3,C1917*Dashboard!$E$11*Dashboard!$E$10*SQRT(Dashboard!$D$12/365),0)</f>
        <v>-247654.55787364909</v>
      </c>
      <c r="F1917" s="3">
        <f>D1917+IF(Dashboard!$I$3,E1917,0)</f>
        <v>-492863.64371701115</v>
      </c>
      <c r="G1917" s="3">
        <f>IF(Dashboard!$I$4, ('Lookups and Calculations'!$F$9) / (1 - 'Lookups and Calculations'!$F$10), 'Lookups and Calculations'!$F$9)</f>
        <v>1951878.888340465</v>
      </c>
      <c r="H1917" s="12">
        <f t="shared" si="58"/>
        <v>0</v>
      </c>
      <c r="I1917" s="12">
        <f t="shared" si="59"/>
        <v>0</v>
      </c>
      <c r="J1917" s="13">
        <f>(1 - Dashboard!$I$9) * H1917 * Dashboard!$I$8 * 'Lookups and Calculations'!$F$12</f>
        <v>0</v>
      </c>
      <c r="K1917" s="12">
        <f>(1 - Dashboard!$I$11) * I1917 * Dashboard!$I$10 * 'Lookups and Calculations'!$F$12</f>
        <v>0</v>
      </c>
      <c r="L1917" s="12">
        <f>(H1917 - I1917) * Dashboard!$I$13 * (Dashboard!$D$12 / 365) * 'Lookups and Calculations'!$F$12</f>
        <v>0</v>
      </c>
      <c r="M1917" s="3">
        <f>(G1917*2) * Dashboard!$I$13 * (Dashboard!$D$12 / 365) * 'Lookups and Calculations'!$F$12</f>
        <v>1602.0878730267946</v>
      </c>
      <c r="N1917" s="12">
        <f>H1917 * Dashboard!$I$14 * Dashboard!$I$15 * (Dashboard!$D$12 / 365) * 'Lookups and Calculations'!$F$12</f>
        <v>0</v>
      </c>
    </row>
    <row r="1918" spans="1:14" x14ac:dyDescent="0.35">
      <c r="A1918" s="2">
        <v>1917</v>
      </c>
      <c r="B1918" s="11">
        <v>-0.85570363884921408</v>
      </c>
      <c r="C1918" s="11">
        <v>-3.7197394909095273E-2</v>
      </c>
      <c r="D1918" s="3">
        <f>B1918*Dashboard!$D$11*Dashboard!$D$10*SQRT(Dashboard!$D$12/365)</f>
        <v>-212455.61112302507</v>
      </c>
      <c r="E1918" s="3">
        <f>IF(Dashboard!$I$3,C1918*Dashboard!$E$11*Dashboard!$E$10*SQRT(Dashboard!$D$12/365),0)</f>
        <v>-18470.869840460997</v>
      </c>
      <c r="F1918" s="3">
        <f>D1918+IF(Dashboard!$I$3,E1918,0)</f>
        <v>-230926.48096348607</v>
      </c>
      <c r="G1918" s="3">
        <f>IF(Dashboard!$I$4, ('Lookups and Calculations'!$F$9) / (1 - 'Lookups and Calculations'!$F$10), 'Lookups and Calculations'!$F$9)</f>
        <v>1951878.888340465</v>
      </c>
      <c r="H1918" s="12">
        <f t="shared" si="58"/>
        <v>0</v>
      </c>
      <c r="I1918" s="12">
        <f t="shared" si="59"/>
        <v>0</v>
      </c>
      <c r="J1918" s="13">
        <f>(1 - Dashboard!$I$9) * H1918 * Dashboard!$I$8 * 'Lookups and Calculations'!$F$12</f>
        <v>0</v>
      </c>
      <c r="K1918" s="12">
        <f>(1 - Dashboard!$I$11) * I1918 * Dashboard!$I$10 * 'Lookups and Calculations'!$F$12</f>
        <v>0</v>
      </c>
      <c r="L1918" s="12">
        <f>(H1918 - I1918) * Dashboard!$I$13 * (Dashboard!$D$12 / 365) * 'Lookups and Calculations'!$F$12</f>
        <v>0</v>
      </c>
      <c r="M1918" s="3">
        <f>(G1918*2) * Dashboard!$I$13 * (Dashboard!$D$12 / 365) * 'Lookups and Calculations'!$F$12</f>
        <v>1602.0878730267946</v>
      </c>
      <c r="N1918" s="12">
        <f>H1918 * Dashboard!$I$14 * Dashboard!$I$15 * (Dashboard!$D$12 / 365) * 'Lookups and Calculations'!$F$12</f>
        <v>0</v>
      </c>
    </row>
    <row r="1919" spans="1:14" x14ac:dyDescent="0.35">
      <c r="A1919" s="2">
        <v>1918</v>
      </c>
      <c r="B1919" s="11">
        <v>1.6878472308447039</v>
      </c>
      <c r="C1919" s="11">
        <v>1.9657758166672206</v>
      </c>
      <c r="D1919" s="3">
        <f>B1919*Dashboard!$D$11*Dashboard!$D$10*SQRT(Dashboard!$D$12/365)</f>
        <v>419061.69219248317</v>
      </c>
      <c r="E1919" s="3">
        <f>IF(Dashboard!$I$3,C1919*Dashboard!$E$11*Dashboard!$E$10*SQRT(Dashboard!$D$12/365),0)</f>
        <v>976132.58492755238</v>
      </c>
      <c r="F1919" s="3">
        <f>D1919+IF(Dashboard!$I$3,E1919,0)</f>
        <v>1395194.2771200356</v>
      </c>
      <c r="G1919" s="3">
        <f>IF(Dashboard!$I$4, ('Lookups and Calculations'!$F$9) / (1 - 'Lookups and Calculations'!$F$10), 'Lookups and Calculations'!$F$9)</f>
        <v>1951878.888340465</v>
      </c>
      <c r="H1919" s="12">
        <f t="shared" si="58"/>
        <v>0</v>
      </c>
      <c r="I1919" s="12">
        <f t="shared" si="59"/>
        <v>0</v>
      </c>
      <c r="J1919" s="13">
        <f>(1 - Dashboard!$I$9) * H1919 * Dashboard!$I$8 * 'Lookups and Calculations'!$F$12</f>
        <v>0</v>
      </c>
      <c r="K1919" s="12">
        <f>(1 - Dashboard!$I$11) * I1919 * Dashboard!$I$10 * 'Lookups and Calculations'!$F$12</f>
        <v>0</v>
      </c>
      <c r="L1919" s="12">
        <f>(H1919 - I1919) * Dashboard!$I$13 * (Dashboard!$D$12 / 365) * 'Lookups and Calculations'!$F$12</f>
        <v>0</v>
      </c>
      <c r="M1919" s="3">
        <f>(G1919*2) * Dashboard!$I$13 * (Dashboard!$D$12 / 365) * 'Lookups and Calculations'!$F$12</f>
        <v>1602.0878730267946</v>
      </c>
      <c r="N1919" s="12">
        <f>H1919 * Dashboard!$I$14 * Dashboard!$I$15 * (Dashboard!$D$12 / 365) * 'Lookups and Calculations'!$F$12</f>
        <v>0</v>
      </c>
    </row>
    <row r="1920" spans="1:14" x14ac:dyDescent="0.35">
      <c r="A1920" s="2">
        <v>1919</v>
      </c>
      <c r="B1920" s="11">
        <v>-0.48328585891898063</v>
      </c>
      <c r="C1920" s="11">
        <v>-1.9145915406935521</v>
      </c>
      <c r="D1920" s="3">
        <f>B1920*Dashboard!$D$11*Dashboard!$D$10*SQRT(Dashboard!$D$12/365)</f>
        <v>-119991.06681588048</v>
      </c>
      <c r="E1920" s="3">
        <f>IF(Dashboard!$I$3,C1920*Dashboard!$E$11*Dashboard!$E$10*SQRT(Dashboard!$D$12/365),0)</f>
        <v>-950716.34000775835</v>
      </c>
      <c r="F1920" s="3">
        <f>D1920+IF(Dashboard!$I$3,E1920,0)</f>
        <v>-1070707.4068236388</v>
      </c>
      <c r="G1920" s="3">
        <f>IF(Dashboard!$I$4, ('Lookups and Calculations'!$F$9) / (1 - 'Lookups and Calculations'!$F$10), 'Lookups and Calculations'!$F$9)</f>
        <v>1951878.888340465</v>
      </c>
      <c r="H1920" s="12">
        <f t="shared" si="58"/>
        <v>0</v>
      </c>
      <c r="I1920" s="12">
        <f t="shared" si="59"/>
        <v>0</v>
      </c>
      <c r="J1920" s="13">
        <f>(1 - Dashboard!$I$9) * H1920 * Dashboard!$I$8 * 'Lookups and Calculations'!$F$12</f>
        <v>0</v>
      </c>
      <c r="K1920" s="12">
        <f>(1 - Dashboard!$I$11) * I1920 * Dashboard!$I$10 * 'Lookups and Calculations'!$F$12</f>
        <v>0</v>
      </c>
      <c r="L1920" s="12">
        <f>(H1920 - I1920) * Dashboard!$I$13 * (Dashboard!$D$12 / 365) * 'Lookups and Calculations'!$F$12</f>
        <v>0</v>
      </c>
      <c r="M1920" s="3">
        <f>(G1920*2) * Dashboard!$I$13 * (Dashboard!$D$12 / 365) * 'Lookups and Calculations'!$F$12</f>
        <v>1602.0878730267946</v>
      </c>
      <c r="N1920" s="12">
        <f>H1920 * Dashboard!$I$14 * Dashboard!$I$15 * (Dashboard!$D$12 / 365) * 'Lookups and Calculations'!$F$12</f>
        <v>0</v>
      </c>
    </row>
    <row r="1921" spans="1:14" x14ac:dyDescent="0.35">
      <c r="A1921" s="2">
        <v>1920</v>
      </c>
      <c r="B1921" s="11">
        <v>1.1918450075264111</v>
      </c>
      <c r="C1921" s="11">
        <v>0.73065696400225055</v>
      </c>
      <c r="D1921" s="3">
        <f>B1921*Dashboard!$D$11*Dashboard!$D$10*SQRT(Dashboard!$D$12/365)</f>
        <v>295913.38395905739</v>
      </c>
      <c r="E1921" s="3">
        <f>IF(Dashboard!$I$3,C1921*Dashboard!$E$11*Dashboard!$E$10*SQRT(Dashboard!$D$12/365),0)</f>
        <v>362817.60357395455</v>
      </c>
      <c r="F1921" s="3">
        <f>D1921+IF(Dashboard!$I$3,E1921,0)</f>
        <v>658730.98753301194</v>
      </c>
      <c r="G1921" s="3">
        <f>IF(Dashboard!$I$4, ('Lookups and Calculations'!$F$9) / (1 - 'Lookups and Calculations'!$F$10), 'Lookups and Calculations'!$F$9)</f>
        <v>1951878.888340465</v>
      </c>
      <c r="H1921" s="12">
        <f t="shared" si="58"/>
        <v>0</v>
      </c>
      <c r="I1921" s="12">
        <f t="shared" si="59"/>
        <v>0</v>
      </c>
      <c r="J1921" s="13">
        <f>(1 - Dashboard!$I$9) * H1921 * Dashboard!$I$8 * 'Lookups and Calculations'!$F$12</f>
        <v>0</v>
      </c>
      <c r="K1921" s="12">
        <f>(1 - Dashboard!$I$11) * I1921 * Dashboard!$I$10 * 'Lookups and Calculations'!$F$12</f>
        <v>0</v>
      </c>
      <c r="L1921" s="12">
        <f>(H1921 - I1921) * Dashboard!$I$13 * (Dashboard!$D$12 / 365) * 'Lookups and Calculations'!$F$12</f>
        <v>0</v>
      </c>
      <c r="M1921" s="3">
        <f>(G1921*2) * Dashboard!$I$13 * (Dashboard!$D$12 / 365) * 'Lookups and Calculations'!$F$12</f>
        <v>1602.0878730267946</v>
      </c>
      <c r="N1921" s="12">
        <f>H1921 * Dashboard!$I$14 * Dashboard!$I$15 * (Dashboard!$D$12 / 365) * 'Lookups and Calculations'!$F$12</f>
        <v>0</v>
      </c>
    </row>
    <row r="1922" spans="1:14" x14ac:dyDescent="0.35">
      <c r="A1922" s="2">
        <v>1921</v>
      </c>
      <c r="B1922" s="11">
        <v>-0.12589991666480113</v>
      </c>
      <c r="C1922" s="11">
        <v>-0.42475928208327968</v>
      </c>
      <c r="D1922" s="3">
        <f>B1922*Dashboard!$D$11*Dashboard!$D$10*SQRT(Dashboard!$D$12/365)</f>
        <v>-31258.653721901042</v>
      </c>
      <c r="E1922" s="3">
        <f>IF(Dashboard!$I$3,C1922*Dashboard!$E$11*Dashboard!$E$10*SQRT(Dashboard!$D$12/365),0)</f>
        <v>-210919.96985438192</v>
      </c>
      <c r="F1922" s="3">
        <f>D1922+IF(Dashboard!$I$3,E1922,0)</f>
        <v>-242178.62357628296</v>
      </c>
      <c r="G1922" s="3">
        <f>IF(Dashboard!$I$4, ('Lookups and Calculations'!$F$9) / (1 - 'Lookups and Calculations'!$F$10), 'Lookups and Calculations'!$F$9)</f>
        <v>1951878.888340465</v>
      </c>
      <c r="H1922" s="12">
        <f t="shared" si="58"/>
        <v>0</v>
      </c>
      <c r="I1922" s="12">
        <f t="shared" si="59"/>
        <v>0</v>
      </c>
      <c r="J1922" s="13">
        <f>(1 - Dashboard!$I$9) * H1922 * Dashboard!$I$8 * 'Lookups and Calculations'!$F$12</f>
        <v>0</v>
      </c>
      <c r="K1922" s="12">
        <f>(1 - Dashboard!$I$11) * I1922 * Dashboard!$I$10 * 'Lookups and Calculations'!$F$12</f>
        <v>0</v>
      </c>
      <c r="L1922" s="12">
        <f>(H1922 - I1922) * Dashboard!$I$13 * (Dashboard!$D$12 / 365) * 'Lookups and Calculations'!$F$12</f>
        <v>0</v>
      </c>
      <c r="M1922" s="3">
        <f>(G1922*2) * Dashboard!$I$13 * (Dashboard!$D$12 / 365) * 'Lookups and Calculations'!$F$12</f>
        <v>1602.0878730267946</v>
      </c>
      <c r="N1922" s="12">
        <f>H1922 * Dashboard!$I$14 * Dashboard!$I$15 * (Dashboard!$D$12 / 365) * 'Lookups and Calculations'!$F$12</f>
        <v>0</v>
      </c>
    </row>
    <row r="1923" spans="1:14" x14ac:dyDescent="0.35">
      <c r="A1923" s="2">
        <v>1922</v>
      </c>
      <c r="B1923" s="11">
        <v>-1.492350204629842</v>
      </c>
      <c r="C1923" s="11">
        <v>-1.0753299330876931</v>
      </c>
      <c r="D1923" s="3">
        <f>B1923*Dashboard!$D$11*Dashboard!$D$10*SQRT(Dashboard!$D$12/365)</f>
        <v>-370523.34516258177</v>
      </c>
      <c r="E1923" s="3">
        <f>IF(Dashboard!$I$3,C1923*Dashboard!$E$11*Dashboard!$E$10*SQRT(Dashboard!$D$12/365),0)</f>
        <v>-533969.63088825904</v>
      </c>
      <c r="F1923" s="3">
        <f>D1923+IF(Dashboard!$I$3,E1923,0)</f>
        <v>-904492.97605084081</v>
      </c>
      <c r="G1923" s="3">
        <f>IF(Dashboard!$I$4, ('Lookups and Calculations'!$F$9) / (1 - 'Lookups and Calculations'!$F$10), 'Lookups and Calculations'!$F$9)</f>
        <v>1951878.888340465</v>
      </c>
      <c r="H1923" s="12">
        <f t="shared" ref="H1923:H1986" si="60">MAX(0,F1923-G1923)</f>
        <v>0</v>
      </c>
      <c r="I1923" s="12">
        <f t="shared" ref="I1923:I1986" si="61">MAX(0,-F1923-G1923)</f>
        <v>0</v>
      </c>
      <c r="J1923" s="13">
        <f>(1 - Dashboard!$I$9) * H1923 * Dashboard!$I$8 * 'Lookups and Calculations'!$F$12</f>
        <v>0</v>
      </c>
      <c r="K1923" s="12">
        <f>(1 - Dashboard!$I$11) * I1923 * Dashboard!$I$10 * 'Lookups and Calculations'!$F$12</f>
        <v>0</v>
      </c>
      <c r="L1923" s="12">
        <f>(H1923 - I1923) * Dashboard!$I$13 * (Dashboard!$D$12 / 365) * 'Lookups and Calculations'!$F$12</f>
        <v>0</v>
      </c>
      <c r="M1923" s="3">
        <f>(G1923*2) * Dashboard!$I$13 * (Dashboard!$D$12 / 365) * 'Lookups and Calculations'!$F$12</f>
        <v>1602.0878730267946</v>
      </c>
      <c r="N1923" s="12">
        <f>H1923 * Dashboard!$I$14 * Dashboard!$I$15 * (Dashboard!$D$12 / 365) * 'Lookups and Calculations'!$F$12</f>
        <v>0</v>
      </c>
    </row>
    <row r="1924" spans="1:14" x14ac:dyDescent="0.35">
      <c r="A1924" s="2">
        <v>1923</v>
      </c>
      <c r="B1924" s="11">
        <v>0.83476894611926977</v>
      </c>
      <c r="C1924" s="11">
        <v>-1.1076240645087145</v>
      </c>
      <c r="D1924" s="3">
        <f>B1924*Dashboard!$D$11*Dashboard!$D$10*SQRT(Dashboard!$D$12/365)</f>
        <v>207257.90862921014</v>
      </c>
      <c r="E1924" s="3">
        <f>IF(Dashboard!$I$3,C1924*Dashboard!$E$11*Dashboard!$E$10*SQRT(Dashboard!$D$12/365),0)</f>
        <v>-550005.71888706076</v>
      </c>
      <c r="F1924" s="3">
        <f>D1924+IF(Dashboard!$I$3,E1924,0)</f>
        <v>-342747.81025785062</v>
      </c>
      <c r="G1924" s="3">
        <f>IF(Dashboard!$I$4, ('Lookups and Calculations'!$F$9) / (1 - 'Lookups and Calculations'!$F$10), 'Lookups and Calculations'!$F$9)</f>
        <v>1951878.888340465</v>
      </c>
      <c r="H1924" s="12">
        <f t="shared" si="60"/>
        <v>0</v>
      </c>
      <c r="I1924" s="12">
        <f t="shared" si="61"/>
        <v>0</v>
      </c>
      <c r="J1924" s="13">
        <f>(1 - Dashboard!$I$9) * H1924 * Dashboard!$I$8 * 'Lookups and Calculations'!$F$12</f>
        <v>0</v>
      </c>
      <c r="K1924" s="12">
        <f>(1 - Dashboard!$I$11) * I1924 * Dashboard!$I$10 * 'Lookups and Calculations'!$F$12</f>
        <v>0</v>
      </c>
      <c r="L1924" s="12">
        <f>(H1924 - I1924) * Dashboard!$I$13 * (Dashboard!$D$12 / 365) * 'Lookups and Calculations'!$F$12</f>
        <v>0</v>
      </c>
      <c r="M1924" s="3">
        <f>(G1924*2) * Dashboard!$I$13 * (Dashboard!$D$12 / 365) * 'Lookups and Calculations'!$F$12</f>
        <v>1602.0878730267946</v>
      </c>
      <c r="N1924" s="12">
        <f>H1924 * Dashboard!$I$14 * Dashboard!$I$15 * (Dashboard!$D$12 / 365) * 'Lookups and Calculations'!$F$12</f>
        <v>0</v>
      </c>
    </row>
    <row r="1925" spans="1:14" x14ac:dyDescent="0.35">
      <c r="A1925" s="2">
        <v>1924</v>
      </c>
      <c r="B1925" s="11">
        <v>-0.27090283561704531</v>
      </c>
      <c r="C1925" s="11">
        <v>-0.66825906434475746</v>
      </c>
      <c r="D1925" s="3">
        <f>B1925*Dashboard!$D$11*Dashboard!$D$10*SQRT(Dashboard!$D$12/365)</f>
        <v>-67260.234598723808</v>
      </c>
      <c r="E1925" s="3">
        <f>IF(Dashboard!$I$3,C1925*Dashboard!$E$11*Dashboard!$E$10*SQRT(Dashboard!$D$12/365),0)</f>
        <v>-331833.08205817803</v>
      </c>
      <c r="F1925" s="3">
        <f>D1925+IF(Dashboard!$I$3,E1925,0)</f>
        <v>-399093.31665690185</v>
      </c>
      <c r="G1925" s="3">
        <f>IF(Dashboard!$I$4, ('Lookups and Calculations'!$F$9) / (1 - 'Lookups and Calculations'!$F$10), 'Lookups and Calculations'!$F$9)</f>
        <v>1951878.888340465</v>
      </c>
      <c r="H1925" s="12">
        <f t="shared" si="60"/>
        <v>0</v>
      </c>
      <c r="I1925" s="12">
        <f t="shared" si="61"/>
        <v>0</v>
      </c>
      <c r="J1925" s="13">
        <f>(1 - Dashboard!$I$9) * H1925 * Dashboard!$I$8 * 'Lookups and Calculations'!$F$12</f>
        <v>0</v>
      </c>
      <c r="K1925" s="12">
        <f>(1 - Dashboard!$I$11) * I1925 * Dashboard!$I$10 * 'Lookups and Calculations'!$F$12</f>
        <v>0</v>
      </c>
      <c r="L1925" s="12">
        <f>(H1925 - I1925) * Dashboard!$I$13 * (Dashboard!$D$12 / 365) * 'Lookups and Calculations'!$F$12</f>
        <v>0</v>
      </c>
      <c r="M1925" s="3">
        <f>(G1925*2) * Dashboard!$I$13 * (Dashboard!$D$12 / 365) * 'Lookups and Calculations'!$F$12</f>
        <v>1602.0878730267946</v>
      </c>
      <c r="N1925" s="12">
        <f>H1925 * Dashboard!$I$14 * Dashboard!$I$15 * (Dashboard!$D$12 / 365) * 'Lookups and Calculations'!$F$12</f>
        <v>0</v>
      </c>
    </row>
    <row r="1926" spans="1:14" x14ac:dyDescent="0.35">
      <c r="A1926" s="2">
        <v>1925</v>
      </c>
      <c r="B1926" s="11">
        <v>-0.11558762729416713</v>
      </c>
      <c r="C1926" s="11">
        <v>-0.12390522724511088</v>
      </c>
      <c r="D1926" s="3">
        <f>B1926*Dashboard!$D$11*Dashboard!$D$10*SQRT(Dashboard!$D$12/365)</f>
        <v>-28698.300299468548</v>
      </c>
      <c r="E1926" s="3">
        <f>IF(Dashboard!$I$3,C1926*Dashboard!$E$11*Dashboard!$E$10*SQRT(Dashboard!$D$12/365),0)</f>
        <v>-61526.817418001003</v>
      </c>
      <c r="F1926" s="3">
        <f>D1926+IF(Dashboard!$I$3,E1926,0)</f>
        <v>-90225.117717469548</v>
      </c>
      <c r="G1926" s="3">
        <f>IF(Dashboard!$I$4, ('Lookups and Calculations'!$F$9) / (1 - 'Lookups and Calculations'!$F$10), 'Lookups and Calculations'!$F$9)</f>
        <v>1951878.888340465</v>
      </c>
      <c r="H1926" s="12">
        <f t="shared" si="60"/>
        <v>0</v>
      </c>
      <c r="I1926" s="12">
        <f t="shared" si="61"/>
        <v>0</v>
      </c>
      <c r="J1926" s="13">
        <f>(1 - Dashboard!$I$9) * H1926 * Dashboard!$I$8 * 'Lookups and Calculations'!$F$12</f>
        <v>0</v>
      </c>
      <c r="K1926" s="12">
        <f>(1 - Dashboard!$I$11) * I1926 * Dashboard!$I$10 * 'Lookups and Calculations'!$F$12</f>
        <v>0</v>
      </c>
      <c r="L1926" s="12">
        <f>(H1926 - I1926) * Dashboard!$I$13 * (Dashboard!$D$12 / 365) * 'Lookups and Calculations'!$F$12</f>
        <v>0</v>
      </c>
      <c r="M1926" s="3">
        <f>(G1926*2) * Dashboard!$I$13 * (Dashboard!$D$12 / 365) * 'Lookups and Calculations'!$F$12</f>
        <v>1602.0878730267946</v>
      </c>
      <c r="N1926" s="12">
        <f>H1926 * Dashboard!$I$14 * Dashboard!$I$15 * (Dashboard!$D$12 / 365) * 'Lookups and Calculations'!$F$12</f>
        <v>0</v>
      </c>
    </row>
    <row r="1927" spans="1:14" x14ac:dyDescent="0.35">
      <c r="A1927" s="2">
        <v>1926</v>
      </c>
      <c r="B1927" s="11">
        <v>0.99409724081878481</v>
      </c>
      <c r="C1927" s="11">
        <v>1.9073214267901044</v>
      </c>
      <c r="D1927" s="3">
        <f>B1927*Dashboard!$D$11*Dashboard!$D$10*SQRT(Dashboard!$D$12/365)</f>
        <v>246816.21910349777</v>
      </c>
      <c r="E1927" s="3">
        <f>IF(Dashboard!$I$3,C1927*Dashboard!$E$11*Dashboard!$E$10*SQRT(Dashboard!$D$12/365),0)</f>
        <v>947106.26656137651</v>
      </c>
      <c r="F1927" s="3">
        <f>D1927+IF(Dashboard!$I$3,E1927,0)</f>
        <v>1193922.4856648743</v>
      </c>
      <c r="G1927" s="3">
        <f>IF(Dashboard!$I$4, ('Lookups and Calculations'!$F$9) / (1 - 'Lookups and Calculations'!$F$10), 'Lookups and Calculations'!$F$9)</f>
        <v>1951878.888340465</v>
      </c>
      <c r="H1927" s="12">
        <f t="shared" si="60"/>
        <v>0</v>
      </c>
      <c r="I1927" s="12">
        <f t="shared" si="61"/>
        <v>0</v>
      </c>
      <c r="J1927" s="13">
        <f>(1 - Dashboard!$I$9) * H1927 * Dashboard!$I$8 * 'Lookups and Calculations'!$F$12</f>
        <v>0</v>
      </c>
      <c r="K1927" s="12">
        <f>(1 - Dashboard!$I$11) * I1927 * Dashboard!$I$10 * 'Lookups and Calculations'!$F$12</f>
        <v>0</v>
      </c>
      <c r="L1927" s="12">
        <f>(H1927 - I1927) * Dashboard!$I$13 * (Dashboard!$D$12 / 365) * 'Lookups and Calculations'!$F$12</f>
        <v>0</v>
      </c>
      <c r="M1927" s="3">
        <f>(G1927*2) * Dashboard!$I$13 * (Dashboard!$D$12 / 365) * 'Lookups and Calculations'!$F$12</f>
        <v>1602.0878730267946</v>
      </c>
      <c r="N1927" s="12">
        <f>H1927 * Dashboard!$I$14 * Dashboard!$I$15 * (Dashboard!$D$12 / 365) * 'Lookups and Calculations'!$F$12</f>
        <v>0</v>
      </c>
    </row>
    <row r="1928" spans="1:14" x14ac:dyDescent="0.35">
      <c r="A1928" s="2">
        <v>1927</v>
      </c>
      <c r="B1928" s="11">
        <v>-0.34454787482003058</v>
      </c>
      <c r="C1928" s="11">
        <v>0.6913998191716183</v>
      </c>
      <c r="D1928" s="3">
        <f>B1928*Dashboard!$D$11*Dashboard!$D$10*SQRT(Dashboard!$D$12/365)</f>
        <v>-85544.955031946651</v>
      </c>
      <c r="E1928" s="3">
        <f>IF(Dashboard!$I$3,C1928*Dashboard!$E$11*Dashboard!$E$10*SQRT(Dashboard!$D$12/365),0)</f>
        <v>343323.93703502626</v>
      </c>
      <c r="F1928" s="3">
        <f>D1928+IF(Dashboard!$I$3,E1928,0)</f>
        <v>257778.98200307961</v>
      </c>
      <c r="G1928" s="3">
        <f>IF(Dashboard!$I$4, ('Lookups and Calculations'!$F$9) / (1 - 'Lookups and Calculations'!$F$10), 'Lookups and Calculations'!$F$9)</f>
        <v>1951878.888340465</v>
      </c>
      <c r="H1928" s="12">
        <f t="shared" si="60"/>
        <v>0</v>
      </c>
      <c r="I1928" s="12">
        <f t="shared" si="61"/>
        <v>0</v>
      </c>
      <c r="J1928" s="13">
        <f>(1 - Dashboard!$I$9) * H1928 * Dashboard!$I$8 * 'Lookups and Calculations'!$F$12</f>
        <v>0</v>
      </c>
      <c r="K1928" s="12">
        <f>(1 - Dashboard!$I$11) * I1928 * Dashboard!$I$10 * 'Lookups and Calculations'!$F$12</f>
        <v>0</v>
      </c>
      <c r="L1928" s="12">
        <f>(H1928 - I1928) * Dashboard!$I$13 * (Dashboard!$D$12 / 365) * 'Lookups and Calculations'!$F$12</f>
        <v>0</v>
      </c>
      <c r="M1928" s="3">
        <f>(G1928*2) * Dashboard!$I$13 * (Dashboard!$D$12 / 365) * 'Lookups and Calculations'!$F$12</f>
        <v>1602.0878730267946</v>
      </c>
      <c r="N1928" s="12">
        <f>H1928 * Dashboard!$I$14 * Dashboard!$I$15 * (Dashboard!$D$12 / 365) * 'Lookups and Calculations'!$F$12</f>
        <v>0</v>
      </c>
    </row>
    <row r="1929" spans="1:14" x14ac:dyDescent="0.35">
      <c r="A1929" s="2">
        <v>1928</v>
      </c>
      <c r="B1929" s="11">
        <v>-1.546607591048005</v>
      </c>
      <c r="C1929" s="11">
        <v>-1.0214059467589645</v>
      </c>
      <c r="D1929" s="3">
        <f>B1929*Dashboard!$D$11*Dashboard!$D$10*SQRT(Dashboard!$D$12/365)</f>
        <v>-383994.46491253556</v>
      </c>
      <c r="E1929" s="3">
        <f>IF(Dashboard!$I$3,C1929*Dashboard!$E$11*Dashboard!$E$10*SQRT(Dashboard!$D$12/365),0)</f>
        <v>-507192.9457147175</v>
      </c>
      <c r="F1929" s="3">
        <f>D1929+IF(Dashboard!$I$3,E1929,0)</f>
        <v>-891187.41062725312</v>
      </c>
      <c r="G1929" s="3">
        <f>IF(Dashboard!$I$4, ('Lookups and Calculations'!$F$9) / (1 - 'Lookups and Calculations'!$F$10), 'Lookups and Calculations'!$F$9)</f>
        <v>1951878.888340465</v>
      </c>
      <c r="H1929" s="12">
        <f t="shared" si="60"/>
        <v>0</v>
      </c>
      <c r="I1929" s="12">
        <f t="shared" si="61"/>
        <v>0</v>
      </c>
      <c r="J1929" s="13">
        <f>(1 - Dashboard!$I$9) * H1929 * Dashboard!$I$8 * 'Lookups and Calculations'!$F$12</f>
        <v>0</v>
      </c>
      <c r="K1929" s="12">
        <f>(1 - Dashboard!$I$11) * I1929 * Dashboard!$I$10 * 'Lookups and Calculations'!$F$12</f>
        <v>0</v>
      </c>
      <c r="L1929" s="12">
        <f>(H1929 - I1929) * Dashboard!$I$13 * (Dashboard!$D$12 / 365) * 'Lookups and Calculations'!$F$12</f>
        <v>0</v>
      </c>
      <c r="M1929" s="3">
        <f>(G1929*2) * Dashboard!$I$13 * (Dashboard!$D$12 / 365) * 'Lookups and Calculations'!$F$12</f>
        <v>1602.0878730267946</v>
      </c>
      <c r="N1929" s="12">
        <f>H1929 * Dashboard!$I$14 * Dashboard!$I$15 * (Dashboard!$D$12 / 365) * 'Lookups and Calculations'!$F$12</f>
        <v>0</v>
      </c>
    </row>
    <row r="1930" spans="1:14" x14ac:dyDescent="0.35">
      <c r="A1930" s="2">
        <v>1929</v>
      </c>
      <c r="B1930" s="11">
        <v>8.7828105663465855E-2</v>
      </c>
      <c r="C1930" s="11">
        <v>-0.38329488544258911</v>
      </c>
      <c r="D1930" s="3">
        <f>B1930*Dashboard!$D$11*Dashboard!$D$10*SQRT(Dashboard!$D$12/365)</f>
        <v>21806.117229562598</v>
      </c>
      <c r="E1930" s="3">
        <f>IF(Dashboard!$I$3,C1930*Dashboard!$E$11*Dashboard!$E$10*SQRT(Dashboard!$D$12/365),0)</f>
        <v>-190330.26255807406</v>
      </c>
      <c r="F1930" s="3">
        <f>D1930+IF(Dashboard!$I$3,E1930,0)</f>
        <v>-168524.14532851145</v>
      </c>
      <c r="G1930" s="3">
        <f>IF(Dashboard!$I$4, ('Lookups and Calculations'!$F$9) / (1 - 'Lookups and Calculations'!$F$10), 'Lookups and Calculations'!$F$9)</f>
        <v>1951878.888340465</v>
      </c>
      <c r="H1930" s="12">
        <f t="shared" si="60"/>
        <v>0</v>
      </c>
      <c r="I1930" s="12">
        <f t="shared" si="61"/>
        <v>0</v>
      </c>
      <c r="J1930" s="13">
        <f>(1 - Dashboard!$I$9) * H1930 * Dashboard!$I$8 * 'Lookups and Calculations'!$F$12</f>
        <v>0</v>
      </c>
      <c r="K1930" s="12">
        <f>(1 - Dashboard!$I$11) * I1930 * Dashboard!$I$10 * 'Lookups and Calculations'!$F$12</f>
        <v>0</v>
      </c>
      <c r="L1930" s="12">
        <f>(H1930 - I1930) * Dashboard!$I$13 * (Dashboard!$D$12 / 365) * 'Lookups and Calculations'!$F$12</f>
        <v>0</v>
      </c>
      <c r="M1930" s="3">
        <f>(G1930*2) * Dashboard!$I$13 * (Dashboard!$D$12 / 365) * 'Lookups and Calculations'!$F$12</f>
        <v>1602.0878730267946</v>
      </c>
      <c r="N1930" s="12">
        <f>H1930 * Dashboard!$I$14 * Dashboard!$I$15 * (Dashboard!$D$12 / 365) * 'Lookups and Calculations'!$F$12</f>
        <v>0</v>
      </c>
    </row>
    <row r="1931" spans="1:14" x14ac:dyDescent="0.35">
      <c r="A1931" s="2">
        <v>1930</v>
      </c>
      <c r="B1931" s="11">
        <v>-0.8045254399944608</v>
      </c>
      <c r="C1931" s="11">
        <v>-1.0474132995845193</v>
      </c>
      <c r="D1931" s="3">
        <f>B1931*Dashboard!$D$11*Dashboard!$D$10*SQRT(Dashboard!$D$12/365)</f>
        <v>-199748.99750094803</v>
      </c>
      <c r="E1931" s="3">
        <f>IF(Dashboard!$I$3,C1931*Dashboard!$E$11*Dashboard!$E$10*SQRT(Dashboard!$D$12/365),0)</f>
        <v>-520107.24872195063</v>
      </c>
      <c r="F1931" s="3">
        <f>D1931+IF(Dashboard!$I$3,E1931,0)</f>
        <v>-719856.2462228986</v>
      </c>
      <c r="G1931" s="3">
        <f>IF(Dashboard!$I$4, ('Lookups and Calculations'!$F$9) / (1 - 'Lookups and Calculations'!$F$10), 'Lookups and Calculations'!$F$9)</f>
        <v>1951878.888340465</v>
      </c>
      <c r="H1931" s="12">
        <f t="shared" si="60"/>
        <v>0</v>
      </c>
      <c r="I1931" s="12">
        <f t="shared" si="61"/>
        <v>0</v>
      </c>
      <c r="J1931" s="13">
        <f>(1 - Dashboard!$I$9) * H1931 * Dashboard!$I$8 * 'Lookups and Calculations'!$F$12</f>
        <v>0</v>
      </c>
      <c r="K1931" s="12">
        <f>(1 - Dashboard!$I$11) * I1931 * Dashboard!$I$10 * 'Lookups and Calculations'!$F$12</f>
        <v>0</v>
      </c>
      <c r="L1931" s="12">
        <f>(H1931 - I1931) * Dashboard!$I$13 * (Dashboard!$D$12 / 365) * 'Lookups and Calculations'!$F$12</f>
        <v>0</v>
      </c>
      <c r="M1931" s="3">
        <f>(G1931*2) * Dashboard!$I$13 * (Dashboard!$D$12 / 365) * 'Lookups and Calculations'!$F$12</f>
        <v>1602.0878730267946</v>
      </c>
      <c r="N1931" s="12">
        <f>H1931 * Dashboard!$I$14 * Dashboard!$I$15 * (Dashboard!$D$12 / 365) * 'Lookups and Calculations'!$F$12</f>
        <v>0</v>
      </c>
    </row>
    <row r="1932" spans="1:14" x14ac:dyDescent="0.35">
      <c r="A1932" s="2">
        <v>1931</v>
      </c>
      <c r="B1932" s="11">
        <v>-6.1847309279444977E-2</v>
      </c>
      <c r="C1932" s="11">
        <v>-2.2159765864254712</v>
      </c>
      <c r="D1932" s="3">
        <f>B1932*Dashboard!$D$11*Dashboard!$D$10*SQRT(Dashboard!$D$12/365)</f>
        <v>-15355.559206164162</v>
      </c>
      <c r="E1932" s="3">
        <f>IF(Dashboard!$I$3,C1932*Dashboard!$E$11*Dashboard!$E$10*SQRT(Dashboard!$D$12/365),0)</f>
        <v>-1100373.1631584165</v>
      </c>
      <c r="F1932" s="3">
        <f>D1932+IF(Dashboard!$I$3,E1932,0)</f>
        <v>-1115728.7223645807</v>
      </c>
      <c r="G1932" s="3">
        <f>IF(Dashboard!$I$4, ('Lookups and Calculations'!$F$9) / (1 - 'Lookups and Calculations'!$F$10), 'Lookups and Calculations'!$F$9)</f>
        <v>1951878.888340465</v>
      </c>
      <c r="H1932" s="12">
        <f t="shared" si="60"/>
        <v>0</v>
      </c>
      <c r="I1932" s="12">
        <f t="shared" si="61"/>
        <v>0</v>
      </c>
      <c r="J1932" s="13">
        <f>(1 - Dashboard!$I$9) * H1932 * Dashboard!$I$8 * 'Lookups and Calculations'!$F$12</f>
        <v>0</v>
      </c>
      <c r="K1932" s="12">
        <f>(1 - Dashboard!$I$11) * I1932 * Dashboard!$I$10 * 'Lookups and Calculations'!$F$12</f>
        <v>0</v>
      </c>
      <c r="L1932" s="12">
        <f>(H1932 - I1932) * Dashboard!$I$13 * (Dashboard!$D$12 / 365) * 'Lookups and Calculations'!$F$12</f>
        <v>0</v>
      </c>
      <c r="M1932" s="3">
        <f>(G1932*2) * Dashboard!$I$13 * (Dashboard!$D$12 / 365) * 'Lookups and Calculations'!$F$12</f>
        <v>1602.0878730267946</v>
      </c>
      <c r="N1932" s="12">
        <f>H1932 * Dashboard!$I$14 * Dashboard!$I$15 * (Dashboard!$D$12 / 365) * 'Lookups and Calculations'!$F$12</f>
        <v>0</v>
      </c>
    </row>
    <row r="1933" spans="1:14" x14ac:dyDescent="0.35">
      <c r="A1933" s="2">
        <v>1932</v>
      </c>
      <c r="B1933" s="11">
        <v>-2.0173194184916858</v>
      </c>
      <c r="C1933" s="11">
        <v>0.16717746481887946</v>
      </c>
      <c r="D1933" s="3">
        <f>B1933*Dashboard!$D$11*Dashboard!$D$10*SQRT(Dashboard!$D$12/365)</f>
        <v>-500863.62898068712</v>
      </c>
      <c r="E1933" s="3">
        <f>IF(Dashboard!$I$3,C1933*Dashboard!$E$11*Dashboard!$E$10*SQRT(Dashboard!$D$12/365),0)</f>
        <v>83014.232595431909</v>
      </c>
      <c r="F1933" s="3">
        <f>D1933+IF(Dashboard!$I$3,E1933,0)</f>
        <v>-417849.39638525521</v>
      </c>
      <c r="G1933" s="3">
        <f>IF(Dashboard!$I$4, ('Lookups and Calculations'!$F$9) / (1 - 'Lookups and Calculations'!$F$10), 'Lookups and Calculations'!$F$9)</f>
        <v>1951878.888340465</v>
      </c>
      <c r="H1933" s="12">
        <f t="shared" si="60"/>
        <v>0</v>
      </c>
      <c r="I1933" s="12">
        <f t="shared" si="61"/>
        <v>0</v>
      </c>
      <c r="J1933" s="13">
        <f>(1 - Dashboard!$I$9) * H1933 * Dashboard!$I$8 * 'Lookups and Calculations'!$F$12</f>
        <v>0</v>
      </c>
      <c r="K1933" s="12">
        <f>(1 - Dashboard!$I$11) * I1933 * Dashboard!$I$10 * 'Lookups and Calculations'!$F$12</f>
        <v>0</v>
      </c>
      <c r="L1933" s="12">
        <f>(H1933 - I1933) * Dashboard!$I$13 * (Dashboard!$D$12 / 365) * 'Lookups and Calculations'!$F$12</f>
        <v>0</v>
      </c>
      <c r="M1933" s="3">
        <f>(G1933*2) * Dashboard!$I$13 * (Dashboard!$D$12 / 365) * 'Lookups and Calculations'!$F$12</f>
        <v>1602.0878730267946</v>
      </c>
      <c r="N1933" s="12">
        <f>H1933 * Dashboard!$I$14 * Dashboard!$I$15 * (Dashboard!$D$12 / 365) * 'Lookups and Calculations'!$F$12</f>
        <v>0</v>
      </c>
    </row>
    <row r="1934" spans="1:14" x14ac:dyDescent="0.35">
      <c r="A1934" s="2">
        <v>1933</v>
      </c>
      <c r="B1934" s="11">
        <v>1.3419983109588411</v>
      </c>
      <c r="C1934" s="11">
        <v>1.1942854595200412</v>
      </c>
      <c r="D1934" s="3">
        <f>B1934*Dashboard!$D$11*Dashboard!$D$10*SQRT(Dashboard!$D$12/365)</f>
        <v>333193.71139319055</v>
      </c>
      <c r="E1934" s="3">
        <f>IF(Dashboard!$I$3,C1934*Dashboard!$E$11*Dashboard!$E$10*SQRT(Dashboard!$D$12/365),0)</f>
        <v>593038.60738258273</v>
      </c>
      <c r="F1934" s="3">
        <f>D1934+IF(Dashboard!$I$3,E1934,0)</f>
        <v>926232.31877577328</v>
      </c>
      <c r="G1934" s="3">
        <f>IF(Dashboard!$I$4, ('Lookups and Calculations'!$F$9) / (1 - 'Lookups and Calculations'!$F$10), 'Lookups and Calculations'!$F$9)</f>
        <v>1951878.888340465</v>
      </c>
      <c r="H1934" s="12">
        <f t="shared" si="60"/>
        <v>0</v>
      </c>
      <c r="I1934" s="12">
        <f t="shared" si="61"/>
        <v>0</v>
      </c>
      <c r="J1934" s="13">
        <f>(1 - Dashboard!$I$9) * H1934 * Dashboard!$I$8 * 'Lookups and Calculations'!$F$12</f>
        <v>0</v>
      </c>
      <c r="K1934" s="12">
        <f>(1 - Dashboard!$I$11) * I1934 * Dashboard!$I$10 * 'Lookups and Calculations'!$F$12</f>
        <v>0</v>
      </c>
      <c r="L1934" s="12">
        <f>(H1934 - I1934) * Dashboard!$I$13 * (Dashboard!$D$12 / 365) * 'Lookups and Calculations'!$F$12</f>
        <v>0</v>
      </c>
      <c r="M1934" s="3">
        <f>(G1934*2) * Dashboard!$I$13 * (Dashboard!$D$12 / 365) * 'Lookups and Calculations'!$F$12</f>
        <v>1602.0878730267946</v>
      </c>
      <c r="N1934" s="12">
        <f>H1934 * Dashboard!$I$14 * Dashboard!$I$15 * (Dashboard!$D$12 / 365) * 'Lookups and Calculations'!$F$12</f>
        <v>0</v>
      </c>
    </row>
    <row r="1935" spans="1:14" x14ac:dyDescent="0.35">
      <c r="A1935" s="2">
        <v>1934</v>
      </c>
      <c r="B1935" s="11">
        <v>-1.1018025784077021</v>
      </c>
      <c r="C1935" s="11">
        <v>-0.52010192807116962</v>
      </c>
      <c r="D1935" s="3">
        <f>B1935*Dashboard!$D$11*Dashboard!$D$10*SQRT(Dashboard!$D$12/365)</f>
        <v>-273557.49059024599</v>
      </c>
      <c r="E1935" s="3">
        <f>IF(Dashboard!$I$3,C1935*Dashboard!$E$11*Dashboard!$E$10*SQRT(Dashboard!$D$12/365),0)</f>
        <v>-258263.65100708712</v>
      </c>
      <c r="F1935" s="3">
        <f>D1935+IF(Dashboard!$I$3,E1935,0)</f>
        <v>-531821.14159733313</v>
      </c>
      <c r="G1935" s="3">
        <f>IF(Dashboard!$I$4, ('Lookups and Calculations'!$F$9) / (1 - 'Lookups and Calculations'!$F$10), 'Lookups and Calculations'!$F$9)</f>
        <v>1951878.888340465</v>
      </c>
      <c r="H1935" s="12">
        <f t="shared" si="60"/>
        <v>0</v>
      </c>
      <c r="I1935" s="12">
        <f t="shared" si="61"/>
        <v>0</v>
      </c>
      <c r="J1935" s="13">
        <f>(1 - Dashboard!$I$9) * H1935 * Dashboard!$I$8 * 'Lookups and Calculations'!$F$12</f>
        <v>0</v>
      </c>
      <c r="K1935" s="12">
        <f>(1 - Dashboard!$I$11) * I1935 * Dashboard!$I$10 * 'Lookups and Calculations'!$F$12</f>
        <v>0</v>
      </c>
      <c r="L1935" s="12">
        <f>(H1935 - I1935) * Dashboard!$I$13 * (Dashboard!$D$12 / 365) * 'Lookups and Calculations'!$F$12</f>
        <v>0</v>
      </c>
      <c r="M1935" s="3">
        <f>(G1935*2) * Dashboard!$I$13 * (Dashboard!$D$12 / 365) * 'Lookups and Calculations'!$F$12</f>
        <v>1602.0878730267946</v>
      </c>
      <c r="N1935" s="12">
        <f>H1935 * Dashboard!$I$14 * Dashboard!$I$15 * (Dashboard!$D$12 / 365) * 'Lookups and Calculations'!$F$12</f>
        <v>0</v>
      </c>
    </row>
    <row r="1936" spans="1:14" x14ac:dyDescent="0.35">
      <c r="A1936" s="2">
        <v>1935</v>
      </c>
      <c r="B1936" s="11">
        <v>0.60843031278599147</v>
      </c>
      <c r="C1936" s="11">
        <v>0.27340818570607917</v>
      </c>
      <c r="D1936" s="3">
        <f>B1936*Dashboard!$D$11*Dashboard!$D$10*SQRT(Dashboard!$D$12/365)</f>
        <v>151062.15289976014</v>
      </c>
      <c r="E1936" s="3">
        <f>IF(Dashboard!$I$3,C1936*Dashboard!$E$11*Dashboard!$E$10*SQRT(Dashboard!$D$12/365),0)</f>
        <v>135764.53468946452</v>
      </c>
      <c r="F1936" s="3">
        <f>D1936+IF(Dashboard!$I$3,E1936,0)</f>
        <v>286826.68758922466</v>
      </c>
      <c r="G1936" s="3">
        <f>IF(Dashboard!$I$4, ('Lookups and Calculations'!$F$9) / (1 - 'Lookups and Calculations'!$F$10), 'Lookups and Calculations'!$F$9)</f>
        <v>1951878.888340465</v>
      </c>
      <c r="H1936" s="12">
        <f t="shared" si="60"/>
        <v>0</v>
      </c>
      <c r="I1936" s="12">
        <f t="shared" si="61"/>
        <v>0</v>
      </c>
      <c r="J1936" s="13">
        <f>(1 - Dashboard!$I$9) * H1936 * Dashboard!$I$8 * 'Lookups and Calculations'!$F$12</f>
        <v>0</v>
      </c>
      <c r="K1936" s="12">
        <f>(1 - Dashboard!$I$11) * I1936 * Dashboard!$I$10 * 'Lookups and Calculations'!$F$12</f>
        <v>0</v>
      </c>
      <c r="L1936" s="12">
        <f>(H1936 - I1936) * Dashboard!$I$13 * (Dashboard!$D$12 / 365) * 'Lookups and Calculations'!$F$12</f>
        <v>0</v>
      </c>
      <c r="M1936" s="3">
        <f>(G1936*2) * Dashboard!$I$13 * (Dashboard!$D$12 / 365) * 'Lookups and Calculations'!$F$12</f>
        <v>1602.0878730267946</v>
      </c>
      <c r="N1936" s="12">
        <f>H1936 * Dashboard!$I$14 * Dashboard!$I$15 * (Dashboard!$D$12 / 365) * 'Lookups and Calculations'!$F$12</f>
        <v>0</v>
      </c>
    </row>
    <row r="1937" spans="1:14" x14ac:dyDescent="0.35">
      <c r="A1937" s="2">
        <v>1936</v>
      </c>
      <c r="B1937" s="11">
        <v>0.45840215104508991</v>
      </c>
      <c r="C1937" s="11">
        <v>0.79918544237140299</v>
      </c>
      <c r="D1937" s="3">
        <f>B1937*Dashboard!$D$11*Dashboard!$D$10*SQRT(Dashboard!$D$12/365)</f>
        <v>113812.89586587256</v>
      </c>
      <c r="E1937" s="3">
        <f>IF(Dashboard!$I$3,C1937*Dashboard!$E$11*Dashboard!$E$10*SQRT(Dashboard!$D$12/365),0)</f>
        <v>396846.34691511688</v>
      </c>
      <c r="F1937" s="3">
        <f>D1937+IF(Dashboard!$I$3,E1937,0)</f>
        <v>510659.24278098944</v>
      </c>
      <c r="G1937" s="3">
        <f>IF(Dashboard!$I$4, ('Lookups and Calculations'!$F$9) / (1 - 'Lookups and Calculations'!$F$10), 'Lookups and Calculations'!$F$9)</f>
        <v>1951878.888340465</v>
      </c>
      <c r="H1937" s="12">
        <f t="shared" si="60"/>
        <v>0</v>
      </c>
      <c r="I1937" s="12">
        <f t="shared" si="61"/>
        <v>0</v>
      </c>
      <c r="J1937" s="13">
        <f>(1 - Dashboard!$I$9) * H1937 * Dashboard!$I$8 * 'Lookups and Calculations'!$F$12</f>
        <v>0</v>
      </c>
      <c r="K1937" s="12">
        <f>(1 - Dashboard!$I$11) * I1937 * Dashboard!$I$10 * 'Lookups and Calculations'!$F$12</f>
        <v>0</v>
      </c>
      <c r="L1937" s="12">
        <f>(H1937 - I1937) * Dashboard!$I$13 * (Dashboard!$D$12 / 365) * 'Lookups and Calculations'!$F$12</f>
        <v>0</v>
      </c>
      <c r="M1937" s="3">
        <f>(G1937*2) * Dashboard!$I$13 * (Dashboard!$D$12 / 365) * 'Lookups and Calculations'!$F$12</f>
        <v>1602.0878730267946</v>
      </c>
      <c r="N1937" s="12">
        <f>H1937 * Dashboard!$I$14 * Dashboard!$I$15 * (Dashboard!$D$12 / 365) * 'Lookups and Calculations'!$F$12</f>
        <v>0</v>
      </c>
    </row>
    <row r="1938" spans="1:14" x14ac:dyDescent="0.35">
      <c r="A1938" s="2">
        <v>1937</v>
      </c>
      <c r="B1938" s="11">
        <v>-0.88705377624173321</v>
      </c>
      <c r="C1938" s="11">
        <v>0.60125075012583828</v>
      </c>
      <c r="D1938" s="3">
        <f>B1938*Dashboard!$D$11*Dashboard!$D$10*SQRT(Dashboard!$D$12/365)</f>
        <v>-220239.2786173877</v>
      </c>
      <c r="E1938" s="3">
        <f>IF(Dashboard!$I$3,C1938*Dashboard!$E$11*Dashboard!$E$10*SQRT(Dashboard!$D$12/365),0)</f>
        <v>298559.19679844083</v>
      </c>
      <c r="F1938" s="3">
        <f>D1938+IF(Dashboard!$I$3,E1938,0)</f>
        <v>78319.91818105313</v>
      </c>
      <c r="G1938" s="3">
        <f>IF(Dashboard!$I$4, ('Lookups and Calculations'!$F$9) / (1 - 'Lookups and Calculations'!$F$10), 'Lookups and Calculations'!$F$9)</f>
        <v>1951878.888340465</v>
      </c>
      <c r="H1938" s="12">
        <f t="shared" si="60"/>
        <v>0</v>
      </c>
      <c r="I1938" s="12">
        <f t="shared" si="61"/>
        <v>0</v>
      </c>
      <c r="J1938" s="13">
        <f>(1 - Dashboard!$I$9) * H1938 * Dashboard!$I$8 * 'Lookups and Calculations'!$F$12</f>
        <v>0</v>
      </c>
      <c r="K1938" s="12">
        <f>(1 - Dashboard!$I$11) * I1938 * Dashboard!$I$10 * 'Lookups and Calculations'!$F$12</f>
        <v>0</v>
      </c>
      <c r="L1938" s="12">
        <f>(H1938 - I1938) * Dashboard!$I$13 * (Dashboard!$D$12 / 365) * 'Lookups and Calculations'!$F$12</f>
        <v>0</v>
      </c>
      <c r="M1938" s="3">
        <f>(G1938*2) * Dashboard!$I$13 * (Dashboard!$D$12 / 365) * 'Lookups and Calculations'!$F$12</f>
        <v>1602.0878730267946</v>
      </c>
      <c r="N1938" s="12">
        <f>H1938 * Dashboard!$I$14 * Dashboard!$I$15 * (Dashboard!$D$12 / 365) * 'Lookups and Calculations'!$F$12</f>
        <v>0</v>
      </c>
    </row>
    <row r="1939" spans="1:14" x14ac:dyDescent="0.35">
      <c r="A1939" s="2">
        <v>1938</v>
      </c>
      <c r="B1939" s="11">
        <v>-1.3703775952261221</v>
      </c>
      <c r="C1939" s="11">
        <v>5.0935632173346096E-2</v>
      </c>
      <c r="D1939" s="3">
        <f>B1939*Dashboard!$D$11*Dashboard!$D$10*SQRT(Dashboard!$D$12/365)</f>
        <v>-340239.77022536728</v>
      </c>
      <c r="E1939" s="3">
        <f>IF(Dashboard!$I$3,C1939*Dashboard!$E$11*Dashboard!$E$10*SQRT(Dashboard!$D$12/365),0)</f>
        <v>25292.777475807277</v>
      </c>
      <c r="F1939" s="3">
        <f>D1939+IF(Dashboard!$I$3,E1939,0)</f>
        <v>-314946.99274955998</v>
      </c>
      <c r="G1939" s="3">
        <f>IF(Dashboard!$I$4, ('Lookups and Calculations'!$F$9) / (1 - 'Lookups and Calculations'!$F$10), 'Lookups and Calculations'!$F$9)</f>
        <v>1951878.888340465</v>
      </c>
      <c r="H1939" s="12">
        <f t="shared" si="60"/>
        <v>0</v>
      </c>
      <c r="I1939" s="12">
        <f t="shared" si="61"/>
        <v>0</v>
      </c>
      <c r="J1939" s="13">
        <f>(1 - Dashboard!$I$9) * H1939 * Dashboard!$I$8 * 'Lookups and Calculations'!$F$12</f>
        <v>0</v>
      </c>
      <c r="K1939" s="12">
        <f>(1 - Dashboard!$I$11) * I1939 * Dashboard!$I$10 * 'Lookups and Calculations'!$F$12</f>
        <v>0</v>
      </c>
      <c r="L1939" s="12">
        <f>(H1939 - I1939) * Dashboard!$I$13 * (Dashboard!$D$12 / 365) * 'Lookups and Calculations'!$F$12</f>
        <v>0</v>
      </c>
      <c r="M1939" s="3">
        <f>(G1939*2) * Dashboard!$I$13 * (Dashboard!$D$12 / 365) * 'Lookups and Calculations'!$F$12</f>
        <v>1602.0878730267946</v>
      </c>
      <c r="N1939" s="12">
        <f>H1939 * Dashboard!$I$14 * Dashboard!$I$15 * (Dashboard!$D$12 / 365) * 'Lookups and Calculations'!$F$12</f>
        <v>0</v>
      </c>
    </row>
    <row r="1940" spans="1:14" x14ac:dyDescent="0.35">
      <c r="A1940" s="2">
        <v>1939</v>
      </c>
      <c r="B1940" s="11">
        <v>-0.34363607603849683</v>
      </c>
      <c r="C1940" s="11">
        <v>-0.47799741585485034</v>
      </c>
      <c r="D1940" s="3">
        <f>B1940*Dashboard!$D$11*Dashboard!$D$10*SQRT(Dashboard!$D$12/365)</f>
        <v>-85318.572019701314</v>
      </c>
      <c r="E1940" s="3">
        <f>IF(Dashboard!$I$3,C1940*Dashboard!$E$11*Dashboard!$E$10*SQRT(Dashboard!$D$12/365),0)</f>
        <v>-237356.08565891339</v>
      </c>
      <c r="F1940" s="3">
        <f>D1940+IF(Dashboard!$I$3,E1940,0)</f>
        <v>-322674.65767861472</v>
      </c>
      <c r="G1940" s="3">
        <f>IF(Dashboard!$I$4, ('Lookups and Calculations'!$F$9) / (1 - 'Lookups and Calculations'!$F$10), 'Lookups and Calculations'!$F$9)</f>
        <v>1951878.888340465</v>
      </c>
      <c r="H1940" s="12">
        <f t="shared" si="60"/>
        <v>0</v>
      </c>
      <c r="I1940" s="12">
        <f t="shared" si="61"/>
        <v>0</v>
      </c>
      <c r="J1940" s="13">
        <f>(1 - Dashboard!$I$9) * H1940 * Dashboard!$I$8 * 'Lookups and Calculations'!$F$12</f>
        <v>0</v>
      </c>
      <c r="K1940" s="12">
        <f>(1 - Dashboard!$I$11) * I1940 * Dashboard!$I$10 * 'Lookups and Calculations'!$F$12</f>
        <v>0</v>
      </c>
      <c r="L1940" s="12">
        <f>(H1940 - I1940) * Dashboard!$I$13 * (Dashboard!$D$12 / 365) * 'Lookups and Calculations'!$F$12</f>
        <v>0</v>
      </c>
      <c r="M1940" s="3">
        <f>(G1940*2) * Dashboard!$I$13 * (Dashboard!$D$12 / 365) * 'Lookups and Calculations'!$F$12</f>
        <v>1602.0878730267946</v>
      </c>
      <c r="N1940" s="12">
        <f>H1940 * Dashboard!$I$14 * Dashboard!$I$15 * (Dashboard!$D$12 / 365) * 'Lookups and Calculations'!$F$12</f>
        <v>0</v>
      </c>
    </row>
    <row r="1941" spans="1:14" x14ac:dyDescent="0.35">
      <c r="A1941" s="2">
        <v>1940</v>
      </c>
      <c r="B1941" s="11">
        <v>-0.87057088454664056</v>
      </c>
      <c r="C1941" s="11">
        <v>0.91000719001025976</v>
      </c>
      <c r="D1941" s="3">
        <f>B1941*Dashboard!$D$11*Dashboard!$D$10*SQRT(Dashboard!$D$12/365)</f>
        <v>-216146.87714897157</v>
      </c>
      <c r="E1941" s="3">
        <f>IF(Dashboard!$I$3,C1941*Dashboard!$E$11*Dashboard!$E$10*SQRT(Dashboard!$D$12/365),0)</f>
        <v>451876.38547379099</v>
      </c>
      <c r="F1941" s="3">
        <f>D1941+IF(Dashboard!$I$3,E1941,0)</f>
        <v>235729.50832481941</v>
      </c>
      <c r="G1941" s="3">
        <f>IF(Dashboard!$I$4, ('Lookups and Calculations'!$F$9) / (1 - 'Lookups and Calculations'!$F$10), 'Lookups and Calculations'!$F$9)</f>
        <v>1951878.888340465</v>
      </c>
      <c r="H1941" s="12">
        <f t="shared" si="60"/>
        <v>0</v>
      </c>
      <c r="I1941" s="12">
        <f t="shared" si="61"/>
        <v>0</v>
      </c>
      <c r="J1941" s="13">
        <f>(1 - Dashboard!$I$9) * H1941 * Dashboard!$I$8 * 'Lookups and Calculations'!$F$12</f>
        <v>0</v>
      </c>
      <c r="K1941" s="12">
        <f>(1 - Dashboard!$I$11) * I1941 * Dashboard!$I$10 * 'Lookups and Calculations'!$F$12</f>
        <v>0</v>
      </c>
      <c r="L1941" s="12">
        <f>(H1941 - I1941) * Dashboard!$I$13 * (Dashboard!$D$12 / 365) * 'Lookups and Calculations'!$F$12</f>
        <v>0</v>
      </c>
      <c r="M1941" s="3">
        <f>(G1941*2) * Dashboard!$I$13 * (Dashboard!$D$12 / 365) * 'Lookups and Calculations'!$F$12</f>
        <v>1602.0878730267946</v>
      </c>
      <c r="N1941" s="12">
        <f>H1941 * Dashboard!$I$14 * Dashboard!$I$15 * (Dashboard!$D$12 / 365) * 'Lookups and Calculations'!$F$12</f>
        <v>0</v>
      </c>
    </row>
    <row r="1942" spans="1:14" x14ac:dyDescent="0.35">
      <c r="A1942" s="2">
        <v>1941</v>
      </c>
      <c r="B1942" s="11">
        <v>1.1053602733283676</v>
      </c>
      <c r="C1942" s="11">
        <v>1.1859810151346168</v>
      </c>
      <c r="D1942" s="3">
        <f>B1942*Dashboard!$D$11*Dashboard!$D$10*SQRT(Dashboard!$D$12/365)</f>
        <v>274440.80137010402</v>
      </c>
      <c r="E1942" s="3">
        <f>IF(Dashboard!$I$3,C1942*Dashboard!$E$11*Dashboard!$E$10*SQRT(Dashboard!$D$12/365),0)</f>
        <v>588914.92313761381</v>
      </c>
      <c r="F1942" s="3">
        <f>D1942+IF(Dashboard!$I$3,E1942,0)</f>
        <v>863355.72450771788</v>
      </c>
      <c r="G1942" s="3">
        <f>IF(Dashboard!$I$4, ('Lookups and Calculations'!$F$9) / (1 - 'Lookups and Calculations'!$F$10), 'Lookups and Calculations'!$F$9)</f>
        <v>1951878.888340465</v>
      </c>
      <c r="H1942" s="12">
        <f t="shared" si="60"/>
        <v>0</v>
      </c>
      <c r="I1942" s="12">
        <f t="shared" si="61"/>
        <v>0</v>
      </c>
      <c r="J1942" s="13">
        <f>(1 - Dashboard!$I$9) * H1942 * Dashboard!$I$8 * 'Lookups and Calculations'!$F$12</f>
        <v>0</v>
      </c>
      <c r="K1942" s="12">
        <f>(1 - Dashboard!$I$11) * I1942 * Dashboard!$I$10 * 'Lookups and Calculations'!$F$12</f>
        <v>0</v>
      </c>
      <c r="L1942" s="12">
        <f>(H1942 - I1942) * Dashboard!$I$13 * (Dashboard!$D$12 / 365) * 'Lookups and Calculations'!$F$12</f>
        <v>0</v>
      </c>
      <c r="M1942" s="3">
        <f>(G1942*2) * Dashboard!$I$13 * (Dashboard!$D$12 / 365) * 'Lookups and Calculations'!$F$12</f>
        <v>1602.0878730267946</v>
      </c>
      <c r="N1942" s="12">
        <f>H1942 * Dashboard!$I$14 * Dashboard!$I$15 * (Dashboard!$D$12 / 365) * 'Lookups and Calculations'!$F$12</f>
        <v>0</v>
      </c>
    </row>
    <row r="1943" spans="1:14" x14ac:dyDescent="0.35">
      <c r="A1943" s="2">
        <v>1942</v>
      </c>
      <c r="B1943" s="11">
        <v>0.11908382507035595</v>
      </c>
      <c r="C1943" s="11">
        <v>1.0087438897736956</v>
      </c>
      <c r="D1943" s="3">
        <f>B1943*Dashboard!$D$11*Dashboard!$D$10*SQRT(Dashboard!$D$12/365)</f>
        <v>29566.342459656262</v>
      </c>
      <c r="E1943" s="3">
        <f>IF(Dashboard!$I$3,C1943*Dashboard!$E$11*Dashboard!$E$10*SQRT(Dashboard!$D$12/365),0)</f>
        <v>500905.42996102106</v>
      </c>
      <c r="F1943" s="3">
        <f>D1943+IF(Dashboard!$I$3,E1943,0)</f>
        <v>530471.77242067736</v>
      </c>
      <c r="G1943" s="3">
        <f>IF(Dashboard!$I$4, ('Lookups and Calculations'!$F$9) / (1 - 'Lookups and Calculations'!$F$10), 'Lookups and Calculations'!$F$9)</f>
        <v>1951878.888340465</v>
      </c>
      <c r="H1943" s="12">
        <f t="shared" si="60"/>
        <v>0</v>
      </c>
      <c r="I1943" s="12">
        <f t="shared" si="61"/>
        <v>0</v>
      </c>
      <c r="J1943" s="13">
        <f>(1 - Dashboard!$I$9) * H1943 * Dashboard!$I$8 * 'Lookups and Calculations'!$F$12</f>
        <v>0</v>
      </c>
      <c r="K1943" s="12">
        <f>(1 - Dashboard!$I$11) * I1943 * Dashboard!$I$10 * 'Lookups and Calculations'!$F$12</f>
        <v>0</v>
      </c>
      <c r="L1943" s="12">
        <f>(H1943 - I1943) * Dashboard!$I$13 * (Dashboard!$D$12 / 365) * 'Lookups and Calculations'!$F$12</f>
        <v>0</v>
      </c>
      <c r="M1943" s="3">
        <f>(G1943*2) * Dashboard!$I$13 * (Dashboard!$D$12 / 365) * 'Lookups and Calculations'!$F$12</f>
        <v>1602.0878730267946</v>
      </c>
      <c r="N1943" s="12">
        <f>H1943 * Dashboard!$I$14 * Dashboard!$I$15 * (Dashboard!$D$12 / 365) * 'Lookups and Calculations'!$F$12</f>
        <v>0</v>
      </c>
    </row>
    <row r="1944" spans="1:14" x14ac:dyDescent="0.35">
      <c r="A1944" s="2">
        <v>1943</v>
      </c>
      <c r="B1944" s="11">
        <v>0.73136874256395812</v>
      </c>
      <c r="C1944" s="11">
        <v>-1.2305744200438947E-2</v>
      </c>
      <c r="D1944" s="3">
        <f>B1944*Dashboard!$D$11*Dashboard!$D$10*SQRT(Dashboard!$D$12/365)</f>
        <v>181585.52342569231</v>
      </c>
      <c r="E1944" s="3">
        <f>IF(Dashboard!$I$3,C1944*Dashboard!$E$11*Dashboard!$E$10*SQRT(Dashboard!$D$12/365),0)</f>
        <v>-6110.5838183506266</v>
      </c>
      <c r="F1944" s="3">
        <f>D1944+IF(Dashboard!$I$3,E1944,0)</f>
        <v>175474.93960734169</v>
      </c>
      <c r="G1944" s="3">
        <f>IF(Dashboard!$I$4, ('Lookups and Calculations'!$F$9) / (1 - 'Lookups and Calculations'!$F$10), 'Lookups and Calculations'!$F$9)</f>
        <v>1951878.888340465</v>
      </c>
      <c r="H1944" s="12">
        <f t="shared" si="60"/>
        <v>0</v>
      </c>
      <c r="I1944" s="12">
        <f t="shared" si="61"/>
        <v>0</v>
      </c>
      <c r="J1944" s="13">
        <f>(1 - Dashboard!$I$9) * H1944 * Dashboard!$I$8 * 'Lookups and Calculations'!$F$12</f>
        <v>0</v>
      </c>
      <c r="K1944" s="12">
        <f>(1 - Dashboard!$I$11) * I1944 * Dashboard!$I$10 * 'Lookups and Calculations'!$F$12</f>
        <v>0</v>
      </c>
      <c r="L1944" s="12">
        <f>(H1944 - I1944) * Dashboard!$I$13 * (Dashboard!$D$12 / 365) * 'Lookups and Calculations'!$F$12</f>
        <v>0</v>
      </c>
      <c r="M1944" s="3">
        <f>(G1944*2) * Dashboard!$I$13 * (Dashboard!$D$12 / 365) * 'Lookups and Calculations'!$F$12</f>
        <v>1602.0878730267946</v>
      </c>
      <c r="N1944" s="12">
        <f>H1944 * Dashboard!$I$14 * Dashboard!$I$15 * (Dashboard!$D$12 / 365) * 'Lookups and Calculations'!$F$12</f>
        <v>0</v>
      </c>
    </row>
    <row r="1945" spans="1:14" x14ac:dyDescent="0.35">
      <c r="A1945" s="2">
        <v>1944</v>
      </c>
      <c r="B1945" s="11">
        <v>3.838360691788365</v>
      </c>
      <c r="C1945" s="11">
        <v>1.0895501978442499</v>
      </c>
      <c r="D1945" s="3">
        <f>B1945*Dashboard!$D$11*Dashboard!$D$10*SQRT(Dashboard!$D$12/365)</f>
        <v>952994.97333117283</v>
      </c>
      <c r="E1945" s="3">
        <f>IF(Dashboard!$I$3,C1945*Dashboard!$E$11*Dashboard!$E$10*SQRT(Dashboard!$D$12/365),0)</f>
        <v>541030.89579826582</v>
      </c>
      <c r="F1945" s="3">
        <f>D1945+IF(Dashboard!$I$3,E1945,0)</f>
        <v>1494025.8691294387</v>
      </c>
      <c r="G1945" s="3">
        <f>IF(Dashboard!$I$4, ('Lookups and Calculations'!$F$9) / (1 - 'Lookups and Calculations'!$F$10), 'Lookups and Calculations'!$F$9)</f>
        <v>1951878.888340465</v>
      </c>
      <c r="H1945" s="12">
        <f t="shared" si="60"/>
        <v>0</v>
      </c>
      <c r="I1945" s="12">
        <f t="shared" si="61"/>
        <v>0</v>
      </c>
      <c r="J1945" s="13">
        <f>(1 - Dashboard!$I$9) * H1945 * Dashboard!$I$8 * 'Lookups and Calculations'!$F$12</f>
        <v>0</v>
      </c>
      <c r="K1945" s="12">
        <f>(1 - Dashboard!$I$11) * I1945 * Dashboard!$I$10 * 'Lookups and Calculations'!$F$12</f>
        <v>0</v>
      </c>
      <c r="L1945" s="12">
        <f>(H1945 - I1945) * Dashboard!$I$13 * (Dashboard!$D$12 / 365) * 'Lookups and Calculations'!$F$12</f>
        <v>0</v>
      </c>
      <c r="M1945" s="3">
        <f>(G1945*2) * Dashboard!$I$13 * (Dashboard!$D$12 / 365) * 'Lookups and Calculations'!$F$12</f>
        <v>1602.0878730267946</v>
      </c>
      <c r="N1945" s="12">
        <f>H1945 * Dashboard!$I$14 * Dashboard!$I$15 * (Dashboard!$D$12 / 365) * 'Lookups and Calculations'!$F$12</f>
        <v>0</v>
      </c>
    </row>
    <row r="1946" spans="1:14" x14ac:dyDescent="0.35">
      <c r="A1946" s="2">
        <v>1945</v>
      </c>
      <c r="B1946" s="11">
        <v>0.96721491356992817</v>
      </c>
      <c r="C1946" s="11">
        <v>-0.89871908446938154</v>
      </c>
      <c r="D1946" s="3">
        <f>B1946*Dashboard!$D$11*Dashboard!$D$10*SQRT(Dashboard!$D$12/365)</f>
        <v>240141.82740435086</v>
      </c>
      <c r="E1946" s="3">
        <f>IF(Dashboard!$I$3,C1946*Dashboard!$E$11*Dashboard!$E$10*SQRT(Dashboard!$D$12/365),0)</f>
        <v>-446271.12390371348</v>
      </c>
      <c r="F1946" s="3">
        <f>D1946+IF(Dashboard!$I$3,E1946,0)</f>
        <v>-206129.29649936262</v>
      </c>
      <c r="G1946" s="3">
        <f>IF(Dashboard!$I$4, ('Lookups and Calculations'!$F$9) / (1 - 'Lookups and Calculations'!$F$10), 'Lookups and Calculations'!$F$9)</f>
        <v>1951878.888340465</v>
      </c>
      <c r="H1946" s="12">
        <f t="shared" si="60"/>
        <v>0</v>
      </c>
      <c r="I1946" s="12">
        <f t="shared" si="61"/>
        <v>0</v>
      </c>
      <c r="J1946" s="13">
        <f>(1 - Dashboard!$I$9) * H1946 * Dashboard!$I$8 * 'Lookups and Calculations'!$F$12</f>
        <v>0</v>
      </c>
      <c r="K1946" s="12">
        <f>(1 - Dashboard!$I$11) * I1946 * Dashboard!$I$10 * 'Lookups and Calculations'!$F$12</f>
        <v>0</v>
      </c>
      <c r="L1946" s="12">
        <f>(H1946 - I1946) * Dashboard!$I$13 * (Dashboard!$D$12 / 365) * 'Lookups and Calculations'!$F$12</f>
        <v>0</v>
      </c>
      <c r="M1946" s="3">
        <f>(G1946*2) * Dashboard!$I$13 * (Dashboard!$D$12 / 365) * 'Lookups and Calculations'!$F$12</f>
        <v>1602.0878730267946</v>
      </c>
      <c r="N1946" s="12">
        <f>H1946 * Dashboard!$I$14 * Dashboard!$I$15 * (Dashboard!$D$12 / 365) * 'Lookups and Calculations'!$F$12</f>
        <v>0</v>
      </c>
    </row>
    <row r="1947" spans="1:14" x14ac:dyDescent="0.35">
      <c r="A1947" s="2">
        <v>1946</v>
      </c>
      <c r="B1947" s="11">
        <v>6.0316324145461099E-2</v>
      </c>
      <c r="C1947" s="11">
        <v>0.71790170293766808</v>
      </c>
      <c r="D1947" s="3">
        <f>B1947*Dashboard!$D$11*Dashboard!$D$10*SQRT(Dashboard!$D$12/365)</f>
        <v>14975.443512489839</v>
      </c>
      <c r="E1947" s="3">
        <f>IF(Dashboard!$I$3,C1947*Dashboard!$E$11*Dashboard!$E$10*SQRT(Dashboard!$D$12/365),0)</f>
        <v>356483.80607332924</v>
      </c>
      <c r="F1947" s="3">
        <f>D1947+IF(Dashboard!$I$3,E1947,0)</f>
        <v>371459.24958581908</v>
      </c>
      <c r="G1947" s="3">
        <f>IF(Dashboard!$I$4, ('Lookups and Calculations'!$F$9) / (1 - 'Lookups and Calculations'!$F$10), 'Lookups and Calculations'!$F$9)</f>
        <v>1951878.888340465</v>
      </c>
      <c r="H1947" s="12">
        <f t="shared" si="60"/>
        <v>0</v>
      </c>
      <c r="I1947" s="12">
        <f t="shared" si="61"/>
        <v>0</v>
      </c>
      <c r="J1947" s="13">
        <f>(1 - Dashboard!$I$9) * H1947 * Dashboard!$I$8 * 'Lookups and Calculations'!$F$12</f>
        <v>0</v>
      </c>
      <c r="K1947" s="12">
        <f>(1 - Dashboard!$I$11) * I1947 * Dashboard!$I$10 * 'Lookups and Calculations'!$F$12</f>
        <v>0</v>
      </c>
      <c r="L1947" s="12">
        <f>(H1947 - I1947) * Dashboard!$I$13 * (Dashboard!$D$12 / 365) * 'Lookups and Calculations'!$F$12</f>
        <v>0</v>
      </c>
      <c r="M1947" s="3">
        <f>(G1947*2) * Dashboard!$I$13 * (Dashboard!$D$12 / 365) * 'Lookups and Calculations'!$F$12</f>
        <v>1602.0878730267946</v>
      </c>
      <c r="N1947" s="12">
        <f>H1947 * Dashboard!$I$14 * Dashboard!$I$15 * (Dashboard!$D$12 / 365) * 'Lookups and Calculations'!$F$12</f>
        <v>0</v>
      </c>
    </row>
    <row r="1948" spans="1:14" x14ac:dyDescent="0.35">
      <c r="A1948" s="2">
        <v>1947</v>
      </c>
      <c r="B1948" s="11">
        <v>1.7170029816381454</v>
      </c>
      <c r="C1948" s="11">
        <v>0.1970524693449863</v>
      </c>
      <c r="D1948" s="3">
        <f>B1948*Dashboard!$D$11*Dashboard!$D$10*SQRT(Dashboard!$D$12/365)</f>
        <v>426300.53350546578</v>
      </c>
      <c r="E1948" s="3">
        <f>IF(Dashboard!$I$3,C1948*Dashboard!$E$11*Dashboard!$E$10*SQRT(Dashboard!$D$12/365),0)</f>
        <v>97849.070396128955</v>
      </c>
      <c r="F1948" s="3">
        <f>D1948+IF(Dashboard!$I$3,E1948,0)</f>
        <v>524149.60390159476</v>
      </c>
      <c r="G1948" s="3">
        <f>IF(Dashboard!$I$4, ('Lookups and Calculations'!$F$9) / (1 - 'Lookups and Calculations'!$F$10), 'Lookups and Calculations'!$F$9)</f>
        <v>1951878.888340465</v>
      </c>
      <c r="H1948" s="12">
        <f t="shared" si="60"/>
        <v>0</v>
      </c>
      <c r="I1948" s="12">
        <f t="shared" si="61"/>
        <v>0</v>
      </c>
      <c r="J1948" s="13">
        <f>(1 - Dashboard!$I$9) * H1948 * Dashboard!$I$8 * 'Lookups and Calculations'!$F$12</f>
        <v>0</v>
      </c>
      <c r="K1948" s="12">
        <f>(1 - Dashboard!$I$11) * I1948 * Dashboard!$I$10 * 'Lookups and Calculations'!$F$12</f>
        <v>0</v>
      </c>
      <c r="L1948" s="12">
        <f>(H1948 - I1948) * Dashboard!$I$13 * (Dashboard!$D$12 / 365) * 'Lookups and Calculations'!$F$12</f>
        <v>0</v>
      </c>
      <c r="M1948" s="3">
        <f>(G1948*2) * Dashboard!$I$13 * (Dashboard!$D$12 / 365) * 'Lookups and Calculations'!$F$12</f>
        <v>1602.0878730267946</v>
      </c>
      <c r="N1948" s="12">
        <f>H1948 * Dashboard!$I$14 * Dashboard!$I$15 * (Dashboard!$D$12 / 365) * 'Lookups and Calculations'!$F$12</f>
        <v>0</v>
      </c>
    </row>
    <row r="1949" spans="1:14" x14ac:dyDescent="0.35">
      <c r="A1949" s="2">
        <v>1948</v>
      </c>
      <c r="B1949" s="11">
        <v>-0.52943000001990359</v>
      </c>
      <c r="C1949" s="11">
        <v>0.93461999848109201</v>
      </c>
      <c r="D1949" s="3">
        <f>B1949*Dashboard!$D$11*Dashboard!$D$10*SQRT(Dashboard!$D$12/365)</f>
        <v>-131447.81568576721</v>
      </c>
      <c r="E1949" s="3">
        <f>IF(Dashboard!$I$3,C1949*Dashboard!$E$11*Dashboard!$E$10*SQRT(Dashboard!$D$12/365),0)</f>
        <v>464098.20860909275</v>
      </c>
      <c r="F1949" s="3">
        <f>D1949+IF(Dashboard!$I$3,E1949,0)</f>
        <v>332650.39292332553</v>
      </c>
      <c r="G1949" s="3">
        <f>IF(Dashboard!$I$4, ('Lookups and Calculations'!$F$9) / (1 - 'Lookups and Calculations'!$F$10), 'Lookups and Calculations'!$F$9)</f>
        <v>1951878.888340465</v>
      </c>
      <c r="H1949" s="12">
        <f t="shared" si="60"/>
        <v>0</v>
      </c>
      <c r="I1949" s="12">
        <f t="shared" si="61"/>
        <v>0</v>
      </c>
      <c r="J1949" s="13">
        <f>(1 - Dashboard!$I$9) * H1949 * Dashboard!$I$8 * 'Lookups and Calculations'!$F$12</f>
        <v>0</v>
      </c>
      <c r="K1949" s="12">
        <f>(1 - Dashboard!$I$11) * I1949 * Dashboard!$I$10 * 'Lookups and Calculations'!$F$12</f>
        <v>0</v>
      </c>
      <c r="L1949" s="12">
        <f>(H1949 - I1949) * Dashboard!$I$13 * (Dashboard!$D$12 / 365) * 'Lookups and Calculations'!$F$12</f>
        <v>0</v>
      </c>
      <c r="M1949" s="3">
        <f>(G1949*2) * Dashboard!$I$13 * (Dashboard!$D$12 / 365) * 'Lookups and Calculations'!$F$12</f>
        <v>1602.0878730267946</v>
      </c>
      <c r="N1949" s="12">
        <f>H1949 * Dashboard!$I$14 * Dashboard!$I$15 * (Dashboard!$D$12 / 365) * 'Lookups and Calculations'!$F$12</f>
        <v>0</v>
      </c>
    </row>
    <row r="1950" spans="1:14" x14ac:dyDescent="0.35">
      <c r="A1950" s="2">
        <v>1949</v>
      </c>
      <c r="B1950" s="11">
        <v>1.1295188262297207</v>
      </c>
      <c r="C1950" s="11">
        <v>0.81847220576942037</v>
      </c>
      <c r="D1950" s="3">
        <f>B1950*Dashboard!$D$11*Dashboard!$D$10*SQRT(Dashboard!$D$12/365)</f>
        <v>280438.92956248549</v>
      </c>
      <c r="E1950" s="3">
        <f>IF(Dashboard!$I$3,C1950*Dashboard!$E$11*Dashboard!$E$10*SQRT(Dashboard!$D$12/365),0)</f>
        <v>406423.45029128483</v>
      </c>
      <c r="F1950" s="3">
        <f>D1950+IF(Dashboard!$I$3,E1950,0)</f>
        <v>686862.37985377037</v>
      </c>
      <c r="G1950" s="3">
        <f>IF(Dashboard!$I$4, ('Lookups and Calculations'!$F$9) / (1 - 'Lookups and Calculations'!$F$10), 'Lookups and Calculations'!$F$9)</f>
        <v>1951878.888340465</v>
      </c>
      <c r="H1950" s="12">
        <f t="shared" si="60"/>
        <v>0</v>
      </c>
      <c r="I1950" s="12">
        <f t="shared" si="61"/>
        <v>0</v>
      </c>
      <c r="J1950" s="13">
        <f>(1 - Dashboard!$I$9) * H1950 * Dashboard!$I$8 * 'Lookups and Calculations'!$F$12</f>
        <v>0</v>
      </c>
      <c r="K1950" s="12">
        <f>(1 - Dashboard!$I$11) * I1950 * Dashboard!$I$10 * 'Lookups and Calculations'!$F$12</f>
        <v>0</v>
      </c>
      <c r="L1950" s="12">
        <f>(H1950 - I1950) * Dashboard!$I$13 * (Dashboard!$D$12 / 365) * 'Lookups and Calculations'!$F$12</f>
        <v>0</v>
      </c>
      <c r="M1950" s="3">
        <f>(G1950*2) * Dashboard!$I$13 * (Dashboard!$D$12 / 365) * 'Lookups and Calculations'!$F$12</f>
        <v>1602.0878730267946</v>
      </c>
      <c r="N1950" s="12">
        <f>H1950 * Dashboard!$I$14 * Dashboard!$I$15 * (Dashboard!$D$12 / 365) * 'Lookups and Calculations'!$F$12</f>
        <v>0</v>
      </c>
    </row>
    <row r="1951" spans="1:14" x14ac:dyDescent="0.35">
      <c r="A1951" s="2">
        <v>1950</v>
      </c>
      <c r="B1951" s="11">
        <v>-1.8342451770187878</v>
      </c>
      <c r="C1951" s="11">
        <v>0.60235702161598903</v>
      </c>
      <c r="D1951" s="3">
        <f>B1951*Dashboard!$D$11*Dashboard!$D$10*SQRT(Dashboard!$D$12/365)</f>
        <v>-455409.63289237244</v>
      </c>
      <c r="E1951" s="3">
        <f>IF(Dashboard!$I$3,C1951*Dashboard!$E$11*Dashboard!$E$10*SQRT(Dashboard!$D$12/365),0)</f>
        <v>299108.53087822581</v>
      </c>
      <c r="F1951" s="3">
        <f>D1951+IF(Dashboard!$I$3,E1951,0)</f>
        <v>-156301.10201414663</v>
      </c>
      <c r="G1951" s="3">
        <f>IF(Dashboard!$I$4, ('Lookups and Calculations'!$F$9) / (1 - 'Lookups and Calculations'!$F$10), 'Lookups and Calculations'!$F$9)</f>
        <v>1951878.888340465</v>
      </c>
      <c r="H1951" s="12">
        <f t="shared" si="60"/>
        <v>0</v>
      </c>
      <c r="I1951" s="12">
        <f t="shared" si="61"/>
        <v>0</v>
      </c>
      <c r="J1951" s="13">
        <f>(1 - Dashboard!$I$9) * H1951 * Dashboard!$I$8 * 'Lookups and Calculations'!$F$12</f>
        <v>0</v>
      </c>
      <c r="K1951" s="12">
        <f>(1 - Dashboard!$I$11) * I1951 * Dashboard!$I$10 * 'Lookups and Calculations'!$F$12</f>
        <v>0</v>
      </c>
      <c r="L1951" s="12">
        <f>(H1951 - I1951) * Dashboard!$I$13 * (Dashboard!$D$12 / 365) * 'Lookups and Calculations'!$F$12</f>
        <v>0</v>
      </c>
      <c r="M1951" s="3">
        <f>(G1951*2) * Dashboard!$I$13 * (Dashboard!$D$12 / 365) * 'Lookups and Calculations'!$F$12</f>
        <v>1602.0878730267946</v>
      </c>
      <c r="N1951" s="12">
        <f>H1951 * Dashboard!$I$14 * Dashboard!$I$15 * (Dashboard!$D$12 / 365) * 'Lookups and Calculations'!$F$12</f>
        <v>0</v>
      </c>
    </row>
    <row r="1952" spans="1:14" x14ac:dyDescent="0.35">
      <c r="A1952" s="2">
        <v>1951</v>
      </c>
      <c r="B1952" s="11">
        <v>-1.3045642216908735</v>
      </c>
      <c r="C1952" s="11">
        <v>0.19570843640168989</v>
      </c>
      <c r="D1952" s="3">
        <f>B1952*Dashboard!$D$11*Dashboard!$D$10*SQRT(Dashboard!$D$12/365)</f>
        <v>-323899.50957939954</v>
      </c>
      <c r="E1952" s="3">
        <f>IF(Dashboard!$I$3,C1952*Dashboard!$E$11*Dashboard!$E$10*SQRT(Dashboard!$D$12/365),0)</f>
        <v>97181.672649120359</v>
      </c>
      <c r="F1952" s="3">
        <f>D1952+IF(Dashboard!$I$3,E1952,0)</f>
        <v>-226717.83693027918</v>
      </c>
      <c r="G1952" s="3">
        <f>IF(Dashboard!$I$4, ('Lookups and Calculations'!$F$9) / (1 - 'Lookups and Calculations'!$F$10), 'Lookups and Calculations'!$F$9)</f>
        <v>1951878.888340465</v>
      </c>
      <c r="H1952" s="12">
        <f t="shared" si="60"/>
        <v>0</v>
      </c>
      <c r="I1952" s="12">
        <f t="shared" si="61"/>
        <v>0</v>
      </c>
      <c r="J1952" s="13">
        <f>(1 - Dashboard!$I$9) * H1952 * Dashboard!$I$8 * 'Lookups and Calculations'!$F$12</f>
        <v>0</v>
      </c>
      <c r="K1952" s="12">
        <f>(1 - Dashboard!$I$11) * I1952 * Dashboard!$I$10 * 'Lookups and Calculations'!$F$12</f>
        <v>0</v>
      </c>
      <c r="L1952" s="12">
        <f>(H1952 - I1952) * Dashboard!$I$13 * (Dashboard!$D$12 / 365) * 'Lookups and Calculations'!$F$12</f>
        <v>0</v>
      </c>
      <c r="M1952" s="3">
        <f>(G1952*2) * Dashboard!$I$13 * (Dashboard!$D$12 / 365) * 'Lookups and Calculations'!$F$12</f>
        <v>1602.0878730267946</v>
      </c>
      <c r="N1952" s="12">
        <f>H1952 * Dashboard!$I$14 * Dashboard!$I$15 * (Dashboard!$D$12 / 365) * 'Lookups and Calculations'!$F$12</f>
        <v>0</v>
      </c>
    </row>
    <row r="1953" spans="1:14" x14ac:dyDescent="0.35">
      <c r="A1953" s="2">
        <v>1952</v>
      </c>
      <c r="B1953" s="11">
        <v>0.1264691880834157</v>
      </c>
      <c r="C1953" s="11">
        <v>0.90529208408717743</v>
      </c>
      <c r="D1953" s="3">
        <f>B1953*Dashboard!$D$11*Dashboard!$D$10*SQRT(Dashboard!$D$12/365)</f>
        <v>31399.993435378576</v>
      </c>
      <c r="E1953" s="3">
        <f>IF(Dashboard!$I$3,C1953*Dashboard!$E$11*Dashboard!$E$10*SQRT(Dashboard!$D$12/365),0)</f>
        <v>449535.03581739491</v>
      </c>
      <c r="F1953" s="3">
        <f>D1953+IF(Dashboard!$I$3,E1953,0)</f>
        <v>480935.0292527735</v>
      </c>
      <c r="G1953" s="3">
        <f>IF(Dashboard!$I$4, ('Lookups and Calculations'!$F$9) / (1 - 'Lookups and Calculations'!$F$10), 'Lookups and Calculations'!$F$9)</f>
        <v>1951878.888340465</v>
      </c>
      <c r="H1953" s="12">
        <f t="shared" si="60"/>
        <v>0</v>
      </c>
      <c r="I1953" s="12">
        <f t="shared" si="61"/>
        <v>0</v>
      </c>
      <c r="J1953" s="13">
        <f>(1 - Dashboard!$I$9) * H1953 * Dashboard!$I$8 * 'Lookups and Calculations'!$F$12</f>
        <v>0</v>
      </c>
      <c r="K1953" s="12">
        <f>(1 - Dashboard!$I$11) * I1953 * Dashboard!$I$10 * 'Lookups and Calculations'!$F$12</f>
        <v>0</v>
      </c>
      <c r="L1953" s="12">
        <f>(H1953 - I1953) * Dashboard!$I$13 * (Dashboard!$D$12 / 365) * 'Lookups and Calculations'!$F$12</f>
        <v>0</v>
      </c>
      <c r="M1953" s="3">
        <f>(G1953*2) * Dashboard!$I$13 * (Dashboard!$D$12 / 365) * 'Lookups and Calculations'!$F$12</f>
        <v>1602.0878730267946</v>
      </c>
      <c r="N1953" s="12">
        <f>H1953 * Dashboard!$I$14 * Dashboard!$I$15 * (Dashboard!$D$12 / 365) * 'Lookups and Calculations'!$F$12</f>
        <v>0</v>
      </c>
    </row>
    <row r="1954" spans="1:14" x14ac:dyDescent="0.35">
      <c r="A1954" s="2">
        <v>1953</v>
      </c>
      <c r="B1954" s="11">
        <v>-1.0448559962346946</v>
      </c>
      <c r="C1954" s="11">
        <v>0.51900037337218685</v>
      </c>
      <c r="D1954" s="3">
        <f>B1954*Dashboard!$D$11*Dashboard!$D$10*SQRT(Dashboard!$D$12/365)</f>
        <v>-259418.69256759807</v>
      </c>
      <c r="E1954" s="3">
        <f>IF(Dashboard!$I$3,C1954*Dashboard!$E$11*Dashboard!$E$10*SQRT(Dashboard!$D$12/365),0)</f>
        <v>257716.65911378965</v>
      </c>
      <c r="F1954" s="3">
        <f>D1954+IF(Dashboard!$I$3,E1954,0)</f>
        <v>-1702.033453808428</v>
      </c>
      <c r="G1954" s="3">
        <f>IF(Dashboard!$I$4, ('Lookups and Calculations'!$F$9) / (1 - 'Lookups and Calculations'!$F$10), 'Lookups and Calculations'!$F$9)</f>
        <v>1951878.888340465</v>
      </c>
      <c r="H1954" s="12">
        <f t="shared" si="60"/>
        <v>0</v>
      </c>
      <c r="I1954" s="12">
        <f t="shared" si="61"/>
        <v>0</v>
      </c>
      <c r="J1954" s="13">
        <f>(1 - Dashboard!$I$9) * H1954 * Dashboard!$I$8 * 'Lookups and Calculations'!$F$12</f>
        <v>0</v>
      </c>
      <c r="K1954" s="12">
        <f>(1 - Dashboard!$I$11) * I1954 * Dashboard!$I$10 * 'Lookups and Calculations'!$F$12</f>
        <v>0</v>
      </c>
      <c r="L1954" s="12">
        <f>(H1954 - I1954) * Dashboard!$I$13 * (Dashboard!$D$12 / 365) * 'Lookups and Calculations'!$F$12</f>
        <v>0</v>
      </c>
      <c r="M1954" s="3">
        <f>(G1954*2) * Dashboard!$I$13 * (Dashboard!$D$12 / 365) * 'Lookups and Calculations'!$F$12</f>
        <v>1602.0878730267946</v>
      </c>
      <c r="N1954" s="12">
        <f>H1954 * Dashboard!$I$14 * Dashboard!$I$15 * (Dashboard!$D$12 / 365) * 'Lookups and Calculations'!$F$12</f>
        <v>0</v>
      </c>
    </row>
    <row r="1955" spans="1:14" x14ac:dyDescent="0.35">
      <c r="A1955" s="2">
        <v>1954</v>
      </c>
      <c r="B1955" s="11">
        <v>0.27637220078886549</v>
      </c>
      <c r="C1955" s="11">
        <v>0.33503092650108324</v>
      </c>
      <c r="D1955" s="3">
        <f>B1955*Dashboard!$D$11*Dashboard!$D$10*SQRT(Dashboard!$D$12/365)</f>
        <v>68618.178245658317</v>
      </c>
      <c r="E1955" s="3">
        <f>IF(Dashboard!$I$3,C1955*Dashboard!$E$11*Dashboard!$E$10*SQRT(Dashboard!$D$12/365),0)</f>
        <v>166364.1405817222</v>
      </c>
      <c r="F1955" s="3">
        <f>D1955+IF(Dashboard!$I$3,E1955,0)</f>
        <v>234982.31882738051</v>
      </c>
      <c r="G1955" s="3">
        <f>IF(Dashboard!$I$4, ('Lookups and Calculations'!$F$9) / (1 - 'Lookups and Calculations'!$F$10), 'Lookups and Calculations'!$F$9)</f>
        <v>1951878.888340465</v>
      </c>
      <c r="H1955" s="12">
        <f t="shared" si="60"/>
        <v>0</v>
      </c>
      <c r="I1955" s="12">
        <f t="shared" si="61"/>
        <v>0</v>
      </c>
      <c r="J1955" s="13">
        <f>(1 - Dashboard!$I$9) * H1955 * Dashboard!$I$8 * 'Lookups and Calculations'!$F$12</f>
        <v>0</v>
      </c>
      <c r="K1955" s="12">
        <f>(1 - Dashboard!$I$11) * I1955 * Dashboard!$I$10 * 'Lookups and Calculations'!$F$12</f>
        <v>0</v>
      </c>
      <c r="L1955" s="12">
        <f>(H1955 - I1955) * Dashboard!$I$13 * (Dashboard!$D$12 / 365) * 'Lookups and Calculations'!$F$12</f>
        <v>0</v>
      </c>
      <c r="M1955" s="3">
        <f>(G1955*2) * Dashboard!$I$13 * (Dashboard!$D$12 / 365) * 'Lookups and Calculations'!$F$12</f>
        <v>1602.0878730267946</v>
      </c>
      <c r="N1955" s="12">
        <f>H1955 * Dashboard!$I$14 * Dashboard!$I$15 * (Dashboard!$D$12 / 365) * 'Lookups and Calculations'!$F$12</f>
        <v>0</v>
      </c>
    </row>
    <row r="1956" spans="1:14" x14ac:dyDescent="0.35">
      <c r="A1956" s="2">
        <v>1955</v>
      </c>
      <c r="B1956" s="11">
        <v>2.2563467384618758</v>
      </c>
      <c r="C1956" s="11">
        <v>0.21173989586134692</v>
      </c>
      <c r="D1956" s="3">
        <f>B1956*Dashboard!$D$11*Dashboard!$D$10*SQRT(Dashboard!$D$12/365)</f>
        <v>560209.75424393872</v>
      </c>
      <c r="E1956" s="3">
        <f>IF(Dashboard!$I$3,C1956*Dashboard!$E$11*Dashboard!$E$10*SQRT(Dashboard!$D$12/365),0)</f>
        <v>105142.31080014173</v>
      </c>
      <c r="F1956" s="3">
        <f>D1956+IF(Dashboard!$I$3,E1956,0)</f>
        <v>665352.06504408049</v>
      </c>
      <c r="G1956" s="3">
        <f>IF(Dashboard!$I$4, ('Lookups and Calculations'!$F$9) / (1 - 'Lookups and Calculations'!$F$10), 'Lookups and Calculations'!$F$9)</f>
        <v>1951878.888340465</v>
      </c>
      <c r="H1956" s="12">
        <f t="shared" si="60"/>
        <v>0</v>
      </c>
      <c r="I1956" s="12">
        <f t="shared" si="61"/>
        <v>0</v>
      </c>
      <c r="J1956" s="13">
        <f>(1 - Dashboard!$I$9) * H1956 * Dashboard!$I$8 * 'Lookups and Calculations'!$F$12</f>
        <v>0</v>
      </c>
      <c r="K1956" s="12">
        <f>(1 - Dashboard!$I$11) * I1956 * Dashboard!$I$10 * 'Lookups and Calculations'!$F$12</f>
        <v>0</v>
      </c>
      <c r="L1956" s="12">
        <f>(H1956 - I1956) * Dashboard!$I$13 * (Dashboard!$D$12 / 365) * 'Lookups and Calculations'!$F$12</f>
        <v>0</v>
      </c>
      <c r="M1956" s="3">
        <f>(G1956*2) * Dashboard!$I$13 * (Dashboard!$D$12 / 365) * 'Lookups and Calculations'!$F$12</f>
        <v>1602.0878730267946</v>
      </c>
      <c r="N1956" s="12">
        <f>H1956 * Dashboard!$I$14 * Dashboard!$I$15 * (Dashboard!$D$12 / 365) * 'Lookups and Calculations'!$F$12</f>
        <v>0</v>
      </c>
    </row>
    <row r="1957" spans="1:14" x14ac:dyDescent="0.35">
      <c r="A1957" s="2">
        <v>1956</v>
      </c>
      <c r="B1957" s="11">
        <v>2.1738123121119695</v>
      </c>
      <c r="C1957" s="11">
        <v>0.39084167438980039</v>
      </c>
      <c r="D1957" s="3">
        <f>B1957*Dashboard!$D$11*Dashboard!$D$10*SQRT(Dashboard!$D$12/365)</f>
        <v>539717.96106605837</v>
      </c>
      <c r="E1957" s="3">
        <f>IF(Dashboard!$I$3,C1957*Dashboard!$E$11*Dashboard!$E$10*SQRT(Dashboard!$D$12/365),0)</f>
        <v>194077.72274172489</v>
      </c>
      <c r="F1957" s="3">
        <f>D1957+IF(Dashboard!$I$3,E1957,0)</f>
        <v>733795.68380778329</v>
      </c>
      <c r="G1957" s="3">
        <f>IF(Dashboard!$I$4, ('Lookups and Calculations'!$F$9) / (1 - 'Lookups and Calculations'!$F$10), 'Lookups and Calculations'!$F$9)</f>
        <v>1951878.888340465</v>
      </c>
      <c r="H1957" s="12">
        <f t="shared" si="60"/>
        <v>0</v>
      </c>
      <c r="I1957" s="12">
        <f t="shared" si="61"/>
        <v>0</v>
      </c>
      <c r="J1957" s="13">
        <f>(1 - Dashboard!$I$9) * H1957 * Dashboard!$I$8 * 'Lookups and Calculations'!$F$12</f>
        <v>0</v>
      </c>
      <c r="K1957" s="12">
        <f>(1 - Dashboard!$I$11) * I1957 * Dashboard!$I$10 * 'Lookups and Calculations'!$F$12</f>
        <v>0</v>
      </c>
      <c r="L1957" s="12">
        <f>(H1957 - I1957) * Dashboard!$I$13 * (Dashboard!$D$12 / 365) * 'Lookups and Calculations'!$F$12</f>
        <v>0</v>
      </c>
      <c r="M1957" s="3">
        <f>(G1957*2) * Dashboard!$I$13 * (Dashboard!$D$12 / 365) * 'Lookups and Calculations'!$F$12</f>
        <v>1602.0878730267946</v>
      </c>
      <c r="N1957" s="12">
        <f>H1957 * Dashboard!$I$14 * Dashboard!$I$15 * (Dashboard!$D$12 / 365) * 'Lookups and Calculations'!$F$12</f>
        <v>0</v>
      </c>
    </row>
    <row r="1958" spans="1:14" x14ac:dyDescent="0.35">
      <c r="A1958" s="2">
        <v>1957</v>
      </c>
      <c r="B1958" s="11">
        <v>0.60217056200273256</v>
      </c>
      <c r="C1958" s="11">
        <v>-0.78821193661368338</v>
      </c>
      <c r="D1958" s="3">
        <f>B1958*Dashboard!$D$11*Dashboard!$D$10*SQRT(Dashboard!$D$12/365)</f>
        <v>149507.97091693763</v>
      </c>
      <c r="E1958" s="3">
        <f>IF(Dashboard!$I$3,C1958*Dashboard!$E$11*Dashboard!$E$10*SQRT(Dashboard!$D$12/365),0)</f>
        <v>-391397.30412489647</v>
      </c>
      <c r="F1958" s="3">
        <f>D1958+IF(Dashboard!$I$3,E1958,0)</f>
        <v>-241889.33320795884</v>
      </c>
      <c r="G1958" s="3">
        <f>IF(Dashboard!$I$4, ('Lookups and Calculations'!$F$9) / (1 - 'Lookups and Calculations'!$F$10), 'Lookups and Calculations'!$F$9)</f>
        <v>1951878.888340465</v>
      </c>
      <c r="H1958" s="12">
        <f t="shared" si="60"/>
        <v>0</v>
      </c>
      <c r="I1958" s="12">
        <f t="shared" si="61"/>
        <v>0</v>
      </c>
      <c r="J1958" s="13">
        <f>(1 - Dashboard!$I$9) * H1958 * Dashboard!$I$8 * 'Lookups and Calculations'!$F$12</f>
        <v>0</v>
      </c>
      <c r="K1958" s="12">
        <f>(1 - Dashboard!$I$11) * I1958 * Dashboard!$I$10 * 'Lookups and Calculations'!$F$12</f>
        <v>0</v>
      </c>
      <c r="L1958" s="12">
        <f>(H1958 - I1958) * Dashboard!$I$13 * (Dashboard!$D$12 / 365) * 'Lookups and Calculations'!$F$12</f>
        <v>0</v>
      </c>
      <c r="M1958" s="3">
        <f>(G1958*2) * Dashboard!$I$13 * (Dashboard!$D$12 / 365) * 'Lookups and Calculations'!$F$12</f>
        <v>1602.0878730267946</v>
      </c>
      <c r="N1958" s="12">
        <f>H1958 * Dashboard!$I$14 * Dashboard!$I$15 * (Dashboard!$D$12 / 365) * 'Lookups and Calculations'!$F$12</f>
        <v>0</v>
      </c>
    </row>
    <row r="1959" spans="1:14" x14ac:dyDescent="0.35">
      <c r="A1959" s="2">
        <v>1958</v>
      </c>
      <c r="B1959" s="11">
        <v>0.84178138976716455</v>
      </c>
      <c r="C1959" s="11">
        <v>-0.44089649734138842</v>
      </c>
      <c r="D1959" s="3">
        <f>B1959*Dashboard!$D$11*Dashboard!$D$10*SQRT(Dashboard!$D$12/365)</f>
        <v>208998.97052615709</v>
      </c>
      <c r="E1959" s="3">
        <f>IF(Dashboard!$I$3,C1959*Dashboard!$E$11*Dashboard!$E$10*SQRT(Dashboard!$D$12/365),0)</f>
        <v>-218933.12247833482</v>
      </c>
      <c r="F1959" s="3">
        <f>D1959+IF(Dashboard!$I$3,E1959,0)</f>
        <v>-9934.1519521777227</v>
      </c>
      <c r="G1959" s="3">
        <f>IF(Dashboard!$I$4, ('Lookups and Calculations'!$F$9) / (1 - 'Lookups and Calculations'!$F$10), 'Lookups and Calculations'!$F$9)</f>
        <v>1951878.888340465</v>
      </c>
      <c r="H1959" s="12">
        <f t="shared" si="60"/>
        <v>0</v>
      </c>
      <c r="I1959" s="12">
        <f t="shared" si="61"/>
        <v>0</v>
      </c>
      <c r="J1959" s="13">
        <f>(1 - Dashboard!$I$9) * H1959 * Dashboard!$I$8 * 'Lookups and Calculations'!$F$12</f>
        <v>0</v>
      </c>
      <c r="K1959" s="12">
        <f>(1 - Dashboard!$I$11) * I1959 * Dashboard!$I$10 * 'Lookups and Calculations'!$F$12</f>
        <v>0</v>
      </c>
      <c r="L1959" s="12">
        <f>(H1959 - I1959) * Dashboard!$I$13 * (Dashboard!$D$12 / 365) * 'Lookups and Calculations'!$F$12</f>
        <v>0</v>
      </c>
      <c r="M1959" s="3">
        <f>(G1959*2) * Dashboard!$I$13 * (Dashboard!$D$12 / 365) * 'Lookups and Calculations'!$F$12</f>
        <v>1602.0878730267946</v>
      </c>
      <c r="N1959" s="12">
        <f>H1959 * Dashboard!$I$14 * Dashboard!$I$15 * (Dashboard!$D$12 / 365) * 'Lookups and Calculations'!$F$12</f>
        <v>0</v>
      </c>
    </row>
    <row r="1960" spans="1:14" x14ac:dyDescent="0.35">
      <c r="A1960" s="2">
        <v>1959</v>
      </c>
      <c r="B1960" s="11">
        <v>0.19351721953192957</v>
      </c>
      <c r="C1960" s="11">
        <v>-0.62691822067338987</v>
      </c>
      <c r="D1960" s="3">
        <f>B1960*Dashboard!$D$11*Dashboard!$D$10*SQRT(Dashboard!$D$12/365)</f>
        <v>48046.797129174629</v>
      </c>
      <c r="E1960" s="3">
        <f>IF(Dashboard!$I$3,C1960*Dashboard!$E$11*Dashboard!$E$10*SQRT(Dashboard!$D$12/365),0)</f>
        <v>-311304.72666084976</v>
      </c>
      <c r="F1960" s="3">
        <f>D1960+IF(Dashboard!$I$3,E1960,0)</f>
        <v>-263257.92953167512</v>
      </c>
      <c r="G1960" s="3">
        <f>IF(Dashboard!$I$4, ('Lookups and Calculations'!$F$9) / (1 - 'Lookups and Calculations'!$F$10), 'Lookups and Calculations'!$F$9)</f>
        <v>1951878.888340465</v>
      </c>
      <c r="H1960" s="12">
        <f t="shared" si="60"/>
        <v>0</v>
      </c>
      <c r="I1960" s="12">
        <f t="shared" si="61"/>
        <v>0</v>
      </c>
      <c r="J1960" s="13">
        <f>(1 - Dashboard!$I$9) * H1960 * Dashboard!$I$8 * 'Lookups and Calculations'!$F$12</f>
        <v>0</v>
      </c>
      <c r="K1960" s="12">
        <f>(1 - Dashboard!$I$11) * I1960 * Dashboard!$I$10 * 'Lookups and Calculations'!$F$12</f>
        <v>0</v>
      </c>
      <c r="L1960" s="12">
        <f>(H1960 - I1960) * Dashboard!$I$13 * (Dashboard!$D$12 / 365) * 'Lookups and Calculations'!$F$12</f>
        <v>0</v>
      </c>
      <c r="M1960" s="3">
        <f>(G1960*2) * Dashboard!$I$13 * (Dashboard!$D$12 / 365) * 'Lookups and Calculations'!$F$12</f>
        <v>1602.0878730267946</v>
      </c>
      <c r="N1960" s="12">
        <f>H1960 * Dashboard!$I$14 * Dashboard!$I$15 * (Dashboard!$D$12 / 365) * 'Lookups and Calculations'!$F$12</f>
        <v>0</v>
      </c>
    </row>
    <row r="1961" spans="1:14" x14ac:dyDescent="0.35">
      <c r="A1961" s="2">
        <v>1960</v>
      </c>
      <c r="B1961" s="11">
        <v>-1.2968322367470344</v>
      </c>
      <c r="C1961" s="11">
        <v>-0.39826942603586074</v>
      </c>
      <c r="D1961" s="3">
        <f>B1961*Dashboard!$D$11*Dashboard!$D$10*SQRT(Dashboard!$D$12/365)</f>
        <v>-321979.79869836773</v>
      </c>
      <c r="E1961" s="3">
        <f>IF(Dashboard!$I$3,C1961*Dashboard!$E$11*Dashboard!$E$10*SQRT(Dashboard!$D$12/365),0)</f>
        <v>-197766.07334253815</v>
      </c>
      <c r="F1961" s="3">
        <f>D1961+IF(Dashboard!$I$3,E1961,0)</f>
        <v>-519745.87204090587</v>
      </c>
      <c r="G1961" s="3">
        <f>IF(Dashboard!$I$4, ('Lookups and Calculations'!$F$9) / (1 - 'Lookups and Calculations'!$F$10), 'Lookups and Calculations'!$F$9)</f>
        <v>1951878.888340465</v>
      </c>
      <c r="H1961" s="12">
        <f t="shared" si="60"/>
        <v>0</v>
      </c>
      <c r="I1961" s="12">
        <f t="shared" si="61"/>
        <v>0</v>
      </c>
      <c r="J1961" s="13">
        <f>(1 - Dashboard!$I$9) * H1961 * Dashboard!$I$8 * 'Lookups and Calculations'!$F$12</f>
        <v>0</v>
      </c>
      <c r="K1961" s="12">
        <f>(1 - Dashboard!$I$11) * I1961 * Dashboard!$I$10 * 'Lookups and Calculations'!$F$12</f>
        <v>0</v>
      </c>
      <c r="L1961" s="12">
        <f>(H1961 - I1961) * Dashboard!$I$13 * (Dashboard!$D$12 / 365) * 'Lookups and Calculations'!$F$12</f>
        <v>0</v>
      </c>
      <c r="M1961" s="3">
        <f>(G1961*2) * Dashboard!$I$13 * (Dashboard!$D$12 / 365) * 'Lookups and Calculations'!$F$12</f>
        <v>1602.0878730267946</v>
      </c>
      <c r="N1961" s="12">
        <f>H1961 * Dashboard!$I$14 * Dashboard!$I$15 * (Dashboard!$D$12 / 365) * 'Lookups and Calculations'!$F$12</f>
        <v>0</v>
      </c>
    </row>
    <row r="1962" spans="1:14" x14ac:dyDescent="0.35">
      <c r="A1962" s="2">
        <v>1961</v>
      </c>
      <c r="B1962" s="11">
        <v>-1.5752841814098166</v>
      </c>
      <c r="C1962" s="11">
        <v>-2.5130160386659009E-2</v>
      </c>
      <c r="D1962" s="3">
        <f>B1962*Dashboard!$D$11*Dashboard!$D$10*SQRT(Dashboard!$D$12/365)</f>
        <v>-391114.3394270775</v>
      </c>
      <c r="E1962" s="3">
        <f>IF(Dashboard!$I$3,C1962*Dashboard!$E$11*Dashboard!$E$10*SQRT(Dashboard!$D$12/365),0)</f>
        <v>-12478.721230512574</v>
      </c>
      <c r="F1962" s="3">
        <f>D1962+IF(Dashboard!$I$3,E1962,0)</f>
        <v>-403593.0606575901</v>
      </c>
      <c r="G1962" s="3">
        <f>IF(Dashboard!$I$4, ('Lookups and Calculations'!$F$9) / (1 - 'Lookups and Calculations'!$F$10), 'Lookups and Calculations'!$F$9)</f>
        <v>1951878.888340465</v>
      </c>
      <c r="H1962" s="12">
        <f t="shared" si="60"/>
        <v>0</v>
      </c>
      <c r="I1962" s="12">
        <f t="shared" si="61"/>
        <v>0</v>
      </c>
      <c r="J1962" s="13">
        <f>(1 - Dashboard!$I$9) * H1962 * Dashboard!$I$8 * 'Lookups and Calculations'!$F$12</f>
        <v>0</v>
      </c>
      <c r="K1962" s="12">
        <f>(1 - Dashboard!$I$11) * I1962 * Dashboard!$I$10 * 'Lookups and Calculations'!$F$12</f>
        <v>0</v>
      </c>
      <c r="L1962" s="12">
        <f>(H1962 - I1962) * Dashboard!$I$13 * (Dashboard!$D$12 / 365) * 'Lookups and Calculations'!$F$12</f>
        <v>0</v>
      </c>
      <c r="M1962" s="3">
        <f>(G1962*2) * Dashboard!$I$13 * (Dashboard!$D$12 / 365) * 'Lookups and Calculations'!$F$12</f>
        <v>1602.0878730267946</v>
      </c>
      <c r="N1962" s="12">
        <f>H1962 * Dashboard!$I$14 * Dashboard!$I$15 * (Dashboard!$D$12 / 365) * 'Lookups and Calculations'!$F$12</f>
        <v>0</v>
      </c>
    </row>
    <row r="1963" spans="1:14" x14ac:dyDescent="0.35">
      <c r="A1963" s="2">
        <v>1962</v>
      </c>
      <c r="B1963" s="11">
        <v>0.44482814452380609</v>
      </c>
      <c r="C1963" s="11">
        <v>-1.1404854519036234</v>
      </c>
      <c r="D1963" s="3">
        <f>B1963*Dashboard!$D$11*Dashboard!$D$10*SQRT(Dashboard!$D$12/365)</f>
        <v>110442.71754719011</v>
      </c>
      <c r="E1963" s="3">
        <f>IF(Dashboard!$I$3,C1963*Dashboard!$E$11*Dashboard!$E$10*SQRT(Dashboard!$D$12/365),0)</f>
        <v>-566323.48551646282</v>
      </c>
      <c r="F1963" s="3">
        <f>D1963+IF(Dashboard!$I$3,E1963,0)</f>
        <v>-455880.76796927268</v>
      </c>
      <c r="G1963" s="3">
        <f>IF(Dashboard!$I$4, ('Lookups and Calculations'!$F$9) / (1 - 'Lookups and Calculations'!$F$10), 'Lookups and Calculations'!$F$9)</f>
        <v>1951878.888340465</v>
      </c>
      <c r="H1963" s="12">
        <f t="shared" si="60"/>
        <v>0</v>
      </c>
      <c r="I1963" s="12">
        <f t="shared" si="61"/>
        <v>0</v>
      </c>
      <c r="J1963" s="13">
        <f>(1 - Dashboard!$I$9) * H1963 * Dashboard!$I$8 * 'Lookups and Calculations'!$F$12</f>
        <v>0</v>
      </c>
      <c r="K1963" s="12">
        <f>(1 - Dashboard!$I$11) * I1963 * Dashboard!$I$10 * 'Lookups and Calculations'!$F$12</f>
        <v>0</v>
      </c>
      <c r="L1963" s="12">
        <f>(H1963 - I1963) * Dashboard!$I$13 * (Dashboard!$D$12 / 365) * 'Lookups and Calculations'!$F$12</f>
        <v>0</v>
      </c>
      <c r="M1963" s="3">
        <f>(G1963*2) * Dashboard!$I$13 * (Dashboard!$D$12 / 365) * 'Lookups and Calculations'!$F$12</f>
        <v>1602.0878730267946</v>
      </c>
      <c r="N1963" s="12">
        <f>H1963 * Dashboard!$I$14 * Dashboard!$I$15 * (Dashboard!$D$12 / 365) * 'Lookups and Calculations'!$F$12</f>
        <v>0</v>
      </c>
    </row>
    <row r="1964" spans="1:14" x14ac:dyDescent="0.35">
      <c r="A1964" s="2">
        <v>1963</v>
      </c>
      <c r="B1964" s="11">
        <v>-0.13391271134242322</v>
      </c>
      <c r="C1964" s="11">
        <v>-0.33530623021593958</v>
      </c>
      <c r="D1964" s="3">
        <f>B1964*Dashboard!$D$11*Dashboard!$D$10*SQRT(Dashboard!$D$12/365)</f>
        <v>-33248.084539709569</v>
      </c>
      <c r="E1964" s="3">
        <f>IF(Dashboard!$I$3,C1964*Dashboard!$E$11*Dashboard!$E$10*SQRT(Dashboard!$D$12/365),0)</f>
        <v>-166500.8463670637</v>
      </c>
      <c r="F1964" s="3">
        <f>D1964+IF(Dashboard!$I$3,E1964,0)</f>
        <v>-199748.93090677325</v>
      </c>
      <c r="G1964" s="3">
        <f>IF(Dashboard!$I$4, ('Lookups and Calculations'!$F$9) / (1 - 'Lookups and Calculations'!$F$10), 'Lookups and Calculations'!$F$9)</f>
        <v>1951878.888340465</v>
      </c>
      <c r="H1964" s="12">
        <f t="shared" si="60"/>
        <v>0</v>
      </c>
      <c r="I1964" s="12">
        <f t="shared" si="61"/>
        <v>0</v>
      </c>
      <c r="J1964" s="13">
        <f>(1 - Dashboard!$I$9) * H1964 * Dashboard!$I$8 * 'Lookups and Calculations'!$F$12</f>
        <v>0</v>
      </c>
      <c r="K1964" s="12">
        <f>(1 - Dashboard!$I$11) * I1964 * Dashboard!$I$10 * 'Lookups and Calculations'!$F$12</f>
        <v>0</v>
      </c>
      <c r="L1964" s="12">
        <f>(H1964 - I1964) * Dashboard!$I$13 * (Dashboard!$D$12 / 365) * 'Lookups and Calculations'!$F$12</f>
        <v>0</v>
      </c>
      <c r="M1964" s="3">
        <f>(G1964*2) * Dashboard!$I$13 * (Dashboard!$D$12 / 365) * 'Lookups and Calculations'!$F$12</f>
        <v>1602.0878730267946</v>
      </c>
      <c r="N1964" s="12">
        <f>H1964 * Dashboard!$I$14 * Dashboard!$I$15 * (Dashboard!$D$12 / 365) * 'Lookups and Calculations'!$F$12</f>
        <v>0</v>
      </c>
    </row>
    <row r="1965" spans="1:14" x14ac:dyDescent="0.35">
      <c r="A1965" s="2">
        <v>1964</v>
      </c>
      <c r="B1965" s="11">
        <v>-1.048579436716248</v>
      </c>
      <c r="C1965" s="11">
        <v>0.29525836882233331</v>
      </c>
      <c r="D1965" s="3">
        <f>B1965*Dashboard!$D$11*Dashboard!$D$10*SQRT(Dashboard!$D$12/365)</f>
        <v>-260343.15494811625</v>
      </c>
      <c r="E1965" s="3">
        <f>IF(Dashboard!$I$3,C1965*Dashboard!$E$11*Dashboard!$E$10*SQRT(Dashboard!$D$12/365),0)</f>
        <v>146614.53881789572</v>
      </c>
      <c r="F1965" s="3">
        <f>D1965+IF(Dashboard!$I$3,E1965,0)</f>
        <v>-113728.61613022053</v>
      </c>
      <c r="G1965" s="3">
        <f>IF(Dashboard!$I$4, ('Lookups and Calculations'!$F$9) / (1 - 'Lookups and Calculations'!$F$10), 'Lookups and Calculations'!$F$9)</f>
        <v>1951878.888340465</v>
      </c>
      <c r="H1965" s="12">
        <f t="shared" si="60"/>
        <v>0</v>
      </c>
      <c r="I1965" s="12">
        <f t="shared" si="61"/>
        <v>0</v>
      </c>
      <c r="J1965" s="13">
        <f>(1 - Dashboard!$I$9) * H1965 * Dashboard!$I$8 * 'Lookups and Calculations'!$F$12</f>
        <v>0</v>
      </c>
      <c r="K1965" s="12">
        <f>(1 - Dashboard!$I$11) * I1965 * Dashboard!$I$10 * 'Lookups and Calculations'!$F$12</f>
        <v>0</v>
      </c>
      <c r="L1965" s="12">
        <f>(H1965 - I1965) * Dashboard!$I$13 * (Dashboard!$D$12 / 365) * 'Lookups and Calculations'!$F$12</f>
        <v>0</v>
      </c>
      <c r="M1965" s="3">
        <f>(G1965*2) * Dashboard!$I$13 * (Dashboard!$D$12 / 365) * 'Lookups and Calculations'!$F$12</f>
        <v>1602.0878730267946</v>
      </c>
      <c r="N1965" s="12">
        <f>H1965 * Dashboard!$I$14 * Dashboard!$I$15 * (Dashboard!$D$12 / 365) * 'Lookups and Calculations'!$F$12</f>
        <v>0</v>
      </c>
    </row>
    <row r="1966" spans="1:14" x14ac:dyDescent="0.35">
      <c r="A1966" s="2">
        <v>1965</v>
      </c>
      <c r="B1966" s="11">
        <v>-4.0851528379467997E-2</v>
      </c>
      <c r="C1966" s="11">
        <v>2.5994902472650403</v>
      </c>
      <c r="D1966" s="3">
        <f>B1966*Dashboard!$D$11*Dashboard!$D$10*SQRT(Dashboard!$D$12/365)</f>
        <v>-10142.689633576339</v>
      </c>
      <c r="E1966" s="3">
        <f>IF(Dashboard!$I$3,C1966*Dashboard!$E$11*Dashboard!$E$10*SQRT(Dashboard!$D$12/365),0)</f>
        <v>1290812.0616005838</v>
      </c>
      <c r="F1966" s="3">
        <f>D1966+IF(Dashboard!$I$3,E1966,0)</f>
        <v>1280669.3719670074</v>
      </c>
      <c r="G1966" s="3">
        <f>IF(Dashboard!$I$4, ('Lookups and Calculations'!$F$9) / (1 - 'Lookups and Calculations'!$F$10), 'Lookups and Calculations'!$F$9)</f>
        <v>1951878.888340465</v>
      </c>
      <c r="H1966" s="12">
        <f t="shared" si="60"/>
        <v>0</v>
      </c>
      <c r="I1966" s="12">
        <f t="shared" si="61"/>
        <v>0</v>
      </c>
      <c r="J1966" s="13">
        <f>(1 - Dashboard!$I$9) * H1966 * Dashboard!$I$8 * 'Lookups and Calculations'!$F$12</f>
        <v>0</v>
      </c>
      <c r="K1966" s="12">
        <f>(1 - Dashboard!$I$11) * I1966 * Dashboard!$I$10 * 'Lookups and Calculations'!$F$12</f>
        <v>0</v>
      </c>
      <c r="L1966" s="12">
        <f>(H1966 - I1966) * Dashboard!$I$13 * (Dashboard!$D$12 / 365) * 'Lookups and Calculations'!$F$12</f>
        <v>0</v>
      </c>
      <c r="M1966" s="3">
        <f>(G1966*2) * Dashboard!$I$13 * (Dashboard!$D$12 / 365) * 'Lookups and Calculations'!$F$12</f>
        <v>1602.0878730267946</v>
      </c>
      <c r="N1966" s="12">
        <f>H1966 * Dashboard!$I$14 * Dashboard!$I$15 * (Dashboard!$D$12 / 365) * 'Lookups and Calculations'!$F$12</f>
        <v>0</v>
      </c>
    </row>
    <row r="1967" spans="1:14" x14ac:dyDescent="0.35">
      <c r="A1967" s="2">
        <v>1966</v>
      </c>
      <c r="B1967" s="11">
        <v>-0.5111161353128888</v>
      </c>
      <c r="C1967" s="11">
        <v>-0.57781600622311069</v>
      </c>
      <c r="D1967" s="3">
        <f>B1967*Dashboard!$D$11*Dashboard!$D$10*SQRT(Dashboard!$D$12/365)</f>
        <v>-126900.81700338943</v>
      </c>
      <c r="E1967" s="3">
        <f>IF(Dashboard!$I$3,C1967*Dashboard!$E$11*Dashboard!$E$10*SQRT(Dashboard!$D$12/365),0)</f>
        <v>-286922.35756736936</v>
      </c>
      <c r="F1967" s="3">
        <f>D1967+IF(Dashboard!$I$3,E1967,0)</f>
        <v>-413823.17457075877</v>
      </c>
      <c r="G1967" s="3">
        <f>IF(Dashboard!$I$4, ('Lookups and Calculations'!$F$9) / (1 - 'Lookups and Calculations'!$F$10), 'Lookups and Calculations'!$F$9)</f>
        <v>1951878.888340465</v>
      </c>
      <c r="H1967" s="12">
        <f t="shared" si="60"/>
        <v>0</v>
      </c>
      <c r="I1967" s="12">
        <f t="shared" si="61"/>
        <v>0</v>
      </c>
      <c r="J1967" s="13">
        <f>(1 - Dashboard!$I$9) * H1967 * Dashboard!$I$8 * 'Lookups and Calculations'!$F$12</f>
        <v>0</v>
      </c>
      <c r="K1967" s="12">
        <f>(1 - Dashboard!$I$11) * I1967 * Dashboard!$I$10 * 'Lookups and Calculations'!$F$12</f>
        <v>0</v>
      </c>
      <c r="L1967" s="12">
        <f>(H1967 - I1967) * Dashboard!$I$13 * (Dashboard!$D$12 / 365) * 'Lookups and Calculations'!$F$12</f>
        <v>0</v>
      </c>
      <c r="M1967" s="3">
        <f>(G1967*2) * Dashboard!$I$13 * (Dashboard!$D$12 / 365) * 'Lookups and Calculations'!$F$12</f>
        <v>1602.0878730267946</v>
      </c>
      <c r="N1967" s="12">
        <f>H1967 * Dashboard!$I$14 * Dashboard!$I$15 * (Dashboard!$D$12 / 365) * 'Lookups and Calculations'!$F$12</f>
        <v>0</v>
      </c>
    </row>
    <row r="1968" spans="1:14" x14ac:dyDescent="0.35">
      <c r="A1968" s="2">
        <v>1967</v>
      </c>
      <c r="B1968" s="11">
        <v>-0.45901562028473575</v>
      </c>
      <c r="C1968" s="11">
        <v>-0.77701849983487425</v>
      </c>
      <c r="D1968" s="3">
        <f>B1968*Dashboard!$D$11*Dashboard!$D$10*SQRT(Dashboard!$D$12/365)</f>
        <v>-113965.20909243474</v>
      </c>
      <c r="E1968" s="3">
        <f>IF(Dashboard!$I$3,C1968*Dashboard!$E$11*Dashboard!$E$10*SQRT(Dashboard!$D$12/365),0)</f>
        <v>-385839.05160979205</v>
      </c>
      <c r="F1968" s="3">
        <f>D1968+IF(Dashboard!$I$3,E1968,0)</f>
        <v>-499804.26070222678</v>
      </c>
      <c r="G1968" s="3">
        <f>IF(Dashboard!$I$4, ('Lookups and Calculations'!$F$9) / (1 - 'Lookups and Calculations'!$F$10), 'Lookups and Calculations'!$F$9)</f>
        <v>1951878.888340465</v>
      </c>
      <c r="H1968" s="12">
        <f t="shared" si="60"/>
        <v>0</v>
      </c>
      <c r="I1968" s="12">
        <f t="shared" si="61"/>
        <v>0</v>
      </c>
      <c r="J1968" s="13">
        <f>(1 - Dashboard!$I$9) * H1968 * Dashboard!$I$8 * 'Lookups and Calculations'!$F$12</f>
        <v>0</v>
      </c>
      <c r="K1968" s="12">
        <f>(1 - Dashboard!$I$11) * I1968 * Dashboard!$I$10 * 'Lookups and Calculations'!$F$12</f>
        <v>0</v>
      </c>
      <c r="L1968" s="12">
        <f>(H1968 - I1968) * Dashboard!$I$13 * (Dashboard!$D$12 / 365) * 'Lookups and Calculations'!$F$12</f>
        <v>0</v>
      </c>
      <c r="M1968" s="3">
        <f>(G1968*2) * Dashboard!$I$13 * (Dashboard!$D$12 / 365) * 'Lookups and Calculations'!$F$12</f>
        <v>1602.0878730267946</v>
      </c>
      <c r="N1968" s="12">
        <f>H1968 * Dashboard!$I$14 * Dashboard!$I$15 * (Dashboard!$D$12 / 365) * 'Lookups and Calculations'!$F$12</f>
        <v>0</v>
      </c>
    </row>
    <row r="1969" spans="1:14" x14ac:dyDescent="0.35">
      <c r="A1969" s="2">
        <v>1968</v>
      </c>
      <c r="B1969" s="11">
        <v>0.4139468973878217</v>
      </c>
      <c r="C1969" s="11">
        <v>-0.28697957411825714</v>
      </c>
      <c r="D1969" s="3">
        <f>B1969*Dashboard!$D$11*Dashboard!$D$10*SQRT(Dashboard!$D$12/365)</f>
        <v>102775.46695405242</v>
      </c>
      <c r="E1969" s="3">
        <f>IF(Dashboard!$I$3,C1969*Dashboard!$E$11*Dashboard!$E$10*SQRT(Dashboard!$D$12/365),0)</f>
        <v>-142503.59126932159</v>
      </c>
      <c r="F1969" s="3">
        <f>D1969+IF(Dashboard!$I$3,E1969,0)</f>
        <v>-39728.124315269175</v>
      </c>
      <c r="G1969" s="3">
        <f>IF(Dashboard!$I$4, ('Lookups and Calculations'!$F$9) / (1 - 'Lookups and Calculations'!$F$10), 'Lookups and Calculations'!$F$9)</f>
        <v>1951878.888340465</v>
      </c>
      <c r="H1969" s="12">
        <f t="shared" si="60"/>
        <v>0</v>
      </c>
      <c r="I1969" s="12">
        <f t="shared" si="61"/>
        <v>0</v>
      </c>
      <c r="J1969" s="13">
        <f>(1 - Dashboard!$I$9) * H1969 * Dashboard!$I$8 * 'Lookups and Calculations'!$F$12</f>
        <v>0</v>
      </c>
      <c r="K1969" s="12">
        <f>(1 - Dashboard!$I$11) * I1969 * Dashboard!$I$10 * 'Lookups and Calculations'!$F$12</f>
        <v>0</v>
      </c>
      <c r="L1969" s="12">
        <f>(H1969 - I1969) * Dashboard!$I$13 * (Dashboard!$D$12 / 365) * 'Lookups and Calculations'!$F$12</f>
        <v>0</v>
      </c>
      <c r="M1969" s="3">
        <f>(G1969*2) * Dashboard!$I$13 * (Dashboard!$D$12 / 365) * 'Lookups and Calculations'!$F$12</f>
        <v>1602.0878730267946</v>
      </c>
      <c r="N1969" s="12">
        <f>H1969 * Dashboard!$I$14 * Dashboard!$I$15 * (Dashboard!$D$12 / 365) * 'Lookups and Calculations'!$F$12</f>
        <v>0</v>
      </c>
    </row>
    <row r="1970" spans="1:14" x14ac:dyDescent="0.35">
      <c r="A1970" s="2">
        <v>1969</v>
      </c>
      <c r="B1970" s="11">
        <v>0.63631656927017255</v>
      </c>
      <c r="C1970" s="11">
        <v>-1.8435436038111832</v>
      </c>
      <c r="D1970" s="3">
        <f>B1970*Dashboard!$D$11*Dashboard!$D$10*SQRT(Dashboard!$D$12/365)</f>
        <v>157985.8019229754</v>
      </c>
      <c r="E1970" s="3">
        <f>IF(Dashboard!$I$3,C1970*Dashboard!$E$11*Dashboard!$E$10*SQRT(Dashboard!$D$12/365),0)</f>
        <v>-915436.52544561971</v>
      </c>
      <c r="F1970" s="3">
        <f>D1970+IF(Dashboard!$I$3,E1970,0)</f>
        <v>-757450.72352264426</v>
      </c>
      <c r="G1970" s="3">
        <f>IF(Dashboard!$I$4, ('Lookups and Calculations'!$F$9) / (1 - 'Lookups and Calculations'!$F$10), 'Lookups and Calculations'!$F$9)</f>
        <v>1951878.888340465</v>
      </c>
      <c r="H1970" s="12">
        <f t="shared" si="60"/>
        <v>0</v>
      </c>
      <c r="I1970" s="12">
        <f t="shared" si="61"/>
        <v>0</v>
      </c>
      <c r="J1970" s="13">
        <f>(1 - Dashboard!$I$9) * H1970 * Dashboard!$I$8 * 'Lookups and Calculations'!$F$12</f>
        <v>0</v>
      </c>
      <c r="K1970" s="12">
        <f>(1 - Dashboard!$I$11) * I1970 * Dashboard!$I$10 * 'Lookups and Calculations'!$F$12</f>
        <v>0</v>
      </c>
      <c r="L1970" s="12">
        <f>(H1970 - I1970) * Dashboard!$I$13 * (Dashboard!$D$12 / 365) * 'Lookups and Calculations'!$F$12</f>
        <v>0</v>
      </c>
      <c r="M1970" s="3">
        <f>(G1970*2) * Dashboard!$I$13 * (Dashboard!$D$12 / 365) * 'Lookups and Calculations'!$F$12</f>
        <v>1602.0878730267946</v>
      </c>
      <c r="N1970" s="12">
        <f>H1970 * Dashboard!$I$14 * Dashboard!$I$15 * (Dashboard!$D$12 / 365) * 'Lookups and Calculations'!$F$12</f>
        <v>0</v>
      </c>
    </row>
    <row r="1971" spans="1:14" x14ac:dyDescent="0.35">
      <c r="A1971" s="2">
        <v>1970</v>
      </c>
      <c r="B1971" s="11">
        <v>-0.53939612122253433</v>
      </c>
      <c r="C1971" s="11">
        <v>1.2598902850897252E-2</v>
      </c>
      <c r="D1971" s="3">
        <f>B1971*Dashboard!$D$11*Dashboard!$D$10*SQRT(Dashboard!$D$12/365)</f>
        <v>-133922.22186391382</v>
      </c>
      <c r="E1971" s="3">
        <f>IF(Dashboard!$I$3,C1971*Dashboard!$E$11*Dashboard!$E$10*SQRT(Dashboard!$D$12/365),0)</f>
        <v>6256.155713599037</v>
      </c>
      <c r="F1971" s="3">
        <f>D1971+IF(Dashboard!$I$3,E1971,0)</f>
        <v>-127666.06615031479</v>
      </c>
      <c r="G1971" s="3">
        <f>IF(Dashboard!$I$4, ('Lookups and Calculations'!$F$9) / (1 - 'Lookups and Calculations'!$F$10), 'Lookups and Calculations'!$F$9)</f>
        <v>1951878.888340465</v>
      </c>
      <c r="H1971" s="12">
        <f t="shared" si="60"/>
        <v>0</v>
      </c>
      <c r="I1971" s="12">
        <f t="shared" si="61"/>
        <v>0</v>
      </c>
      <c r="J1971" s="13">
        <f>(1 - Dashboard!$I$9) * H1971 * Dashboard!$I$8 * 'Lookups and Calculations'!$F$12</f>
        <v>0</v>
      </c>
      <c r="K1971" s="12">
        <f>(1 - Dashboard!$I$11) * I1971 * Dashboard!$I$10 * 'Lookups and Calculations'!$F$12</f>
        <v>0</v>
      </c>
      <c r="L1971" s="12">
        <f>(H1971 - I1971) * Dashboard!$I$13 * (Dashboard!$D$12 / 365) * 'Lookups and Calculations'!$F$12</f>
        <v>0</v>
      </c>
      <c r="M1971" s="3">
        <f>(G1971*2) * Dashboard!$I$13 * (Dashboard!$D$12 / 365) * 'Lookups and Calculations'!$F$12</f>
        <v>1602.0878730267946</v>
      </c>
      <c r="N1971" s="12">
        <f>H1971 * Dashboard!$I$14 * Dashboard!$I$15 * (Dashboard!$D$12 / 365) * 'Lookups and Calculations'!$F$12</f>
        <v>0</v>
      </c>
    </row>
    <row r="1972" spans="1:14" x14ac:dyDescent="0.35">
      <c r="A1972" s="2">
        <v>1971</v>
      </c>
      <c r="B1972" s="11">
        <v>0.18037961336712977</v>
      </c>
      <c r="C1972" s="11">
        <v>-0.77957990246627829</v>
      </c>
      <c r="D1972" s="3">
        <f>B1972*Dashboard!$D$11*Dashboard!$D$10*SQRT(Dashboard!$D$12/365)</f>
        <v>44784.969061936492</v>
      </c>
      <c r="E1972" s="3">
        <f>IF(Dashboard!$I$3,C1972*Dashboard!$E$11*Dashboard!$E$10*SQRT(Dashboard!$D$12/365),0)</f>
        <v>-387110.950750291</v>
      </c>
      <c r="F1972" s="3">
        <f>D1972+IF(Dashboard!$I$3,E1972,0)</f>
        <v>-342325.98168835451</v>
      </c>
      <c r="G1972" s="3">
        <f>IF(Dashboard!$I$4, ('Lookups and Calculations'!$F$9) / (1 - 'Lookups and Calculations'!$F$10), 'Lookups and Calculations'!$F$9)</f>
        <v>1951878.888340465</v>
      </c>
      <c r="H1972" s="12">
        <f t="shared" si="60"/>
        <v>0</v>
      </c>
      <c r="I1972" s="12">
        <f t="shared" si="61"/>
        <v>0</v>
      </c>
      <c r="J1972" s="13">
        <f>(1 - Dashboard!$I$9) * H1972 * Dashboard!$I$8 * 'Lookups and Calculations'!$F$12</f>
        <v>0</v>
      </c>
      <c r="K1972" s="12">
        <f>(1 - Dashboard!$I$11) * I1972 * Dashboard!$I$10 * 'Lookups and Calculations'!$F$12</f>
        <v>0</v>
      </c>
      <c r="L1972" s="12">
        <f>(H1972 - I1972) * Dashboard!$I$13 * (Dashboard!$D$12 / 365) * 'Lookups and Calculations'!$F$12</f>
        <v>0</v>
      </c>
      <c r="M1972" s="3">
        <f>(G1972*2) * Dashboard!$I$13 * (Dashboard!$D$12 / 365) * 'Lookups and Calculations'!$F$12</f>
        <v>1602.0878730267946</v>
      </c>
      <c r="N1972" s="12">
        <f>H1972 * Dashboard!$I$14 * Dashboard!$I$15 * (Dashboard!$D$12 / 365) * 'Lookups and Calculations'!$F$12</f>
        <v>0</v>
      </c>
    </row>
    <row r="1973" spans="1:14" x14ac:dyDescent="0.35">
      <c r="A1973" s="2">
        <v>1972</v>
      </c>
      <c r="B1973" s="11">
        <v>1.4678041296204452</v>
      </c>
      <c r="C1973" s="11">
        <v>-0.57220723400490336</v>
      </c>
      <c r="D1973" s="3">
        <f>B1973*Dashboard!$D$11*Dashboard!$D$10*SQRT(Dashboard!$D$12/365)</f>
        <v>364429.0022966261</v>
      </c>
      <c r="E1973" s="3">
        <f>IF(Dashboard!$I$3,C1973*Dashboard!$E$11*Dashboard!$E$10*SQRT(Dashboard!$D$12/365),0)</f>
        <v>-284137.24581799866</v>
      </c>
      <c r="F1973" s="3">
        <f>D1973+IF(Dashboard!$I$3,E1973,0)</f>
        <v>80291.756478627445</v>
      </c>
      <c r="G1973" s="3">
        <f>IF(Dashboard!$I$4, ('Lookups and Calculations'!$F$9) / (1 - 'Lookups and Calculations'!$F$10), 'Lookups and Calculations'!$F$9)</f>
        <v>1951878.888340465</v>
      </c>
      <c r="H1973" s="12">
        <f t="shared" si="60"/>
        <v>0</v>
      </c>
      <c r="I1973" s="12">
        <f t="shared" si="61"/>
        <v>0</v>
      </c>
      <c r="J1973" s="13">
        <f>(1 - Dashboard!$I$9) * H1973 * Dashboard!$I$8 * 'Lookups and Calculations'!$F$12</f>
        <v>0</v>
      </c>
      <c r="K1973" s="12">
        <f>(1 - Dashboard!$I$11) * I1973 * Dashboard!$I$10 * 'Lookups and Calculations'!$F$12</f>
        <v>0</v>
      </c>
      <c r="L1973" s="12">
        <f>(H1973 - I1973) * Dashboard!$I$13 * (Dashboard!$D$12 / 365) * 'Lookups and Calculations'!$F$12</f>
        <v>0</v>
      </c>
      <c r="M1973" s="3">
        <f>(G1973*2) * Dashboard!$I$13 * (Dashboard!$D$12 / 365) * 'Lookups and Calculations'!$F$12</f>
        <v>1602.0878730267946</v>
      </c>
      <c r="N1973" s="12">
        <f>H1973 * Dashboard!$I$14 * Dashboard!$I$15 * (Dashboard!$D$12 / 365) * 'Lookups and Calculations'!$F$12</f>
        <v>0</v>
      </c>
    </row>
    <row r="1974" spans="1:14" x14ac:dyDescent="0.35">
      <c r="A1974" s="2">
        <v>1973</v>
      </c>
      <c r="B1974" s="11">
        <v>-0.14297734426819844</v>
      </c>
      <c r="C1974" s="11">
        <v>-0.73473984387837243</v>
      </c>
      <c r="D1974" s="3">
        <f>B1974*Dashboard!$D$11*Dashboard!$D$10*SQRT(Dashboard!$D$12/365)</f>
        <v>-35498.667615926715</v>
      </c>
      <c r="E1974" s="3">
        <f>IF(Dashboard!$I$3,C1974*Dashboard!$E$11*Dashboard!$E$10*SQRT(Dashboard!$D$12/365),0)</f>
        <v>-364845.01283071528</v>
      </c>
      <c r="F1974" s="3">
        <f>D1974+IF(Dashboard!$I$3,E1974,0)</f>
        <v>-400343.68044664199</v>
      </c>
      <c r="G1974" s="3">
        <f>IF(Dashboard!$I$4, ('Lookups and Calculations'!$F$9) / (1 - 'Lookups and Calculations'!$F$10), 'Lookups and Calculations'!$F$9)</f>
        <v>1951878.888340465</v>
      </c>
      <c r="H1974" s="12">
        <f t="shared" si="60"/>
        <v>0</v>
      </c>
      <c r="I1974" s="12">
        <f t="shared" si="61"/>
        <v>0</v>
      </c>
      <c r="J1974" s="13">
        <f>(1 - Dashboard!$I$9) * H1974 * Dashboard!$I$8 * 'Lookups and Calculations'!$F$12</f>
        <v>0</v>
      </c>
      <c r="K1974" s="12">
        <f>(1 - Dashboard!$I$11) * I1974 * Dashboard!$I$10 * 'Lookups and Calculations'!$F$12</f>
        <v>0</v>
      </c>
      <c r="L1974" s="12">
        <f>(H1974 - I1974) * Dashboard!$I$13 * (Dashboard!$D$12 / 365) * 'Lookups and Calculations'!$F$12</f>
        <v>0</v>
      </c>
      <c r="M1974" s="3">
        <f>(G1974*2) * Dashboard!$I$13 * (Dashboard!$D$12 / 365) * 'Lookups and Calculations'!$F$12</f>
        <v>1602.0878730267946</v>
      </c>
      <c r="N1974" s="12">
        <f>H1974 * Dashboard!$I$14 * Dashboard!$I$15 * (Dashboard!$D$12 / 365) * 'Lookups and Calculations'!$F$12</f>
        <v>0</v>
      </c>
    </row>
    <row r="1975" spans="1:14" x14ac:dyDescent="0.35">
      <c r="A1975" s="2">
        <v>1974</v>
      </c>
      <c r="B1975" s="11">
        <v>-0.66161137602815479</v>
      </c>
      <c r="C1975" s="11">
        <v>-9.6432297084192972E-2</v>
      </c>
      <c r="D1975" s="3">
        <f>B1975*Dashboard!$D$11*Dashboard!$D$10*SQRT(Dashboard!$D$12/365)</f>
        <v>-164266.04123016493</v>
      </c>
      <c r="E1975" s="3">
        <f>IF(Dashboard!$I$3,C1975*Dashboard!$E$11*Dashboard!$E$10*SQRT(Dashboard!$D$12/365),0)</f>
        <v>-47884.762150998642</v>
      </c>
      <c r="F1975" s="3">
        <f>D1975+IF(Dashboard!$I$3,E1975,0)</f>
        <v>-212150.80338116357</v>
      </c>
      <c r="G1975" s="3">
        <f>IF(Dashboard!$I$4, ('Lookups and Calculations'!$F$9) / (1 - 'Lookups and Calculations'!$F$10), 'Lookups and Calculations'!$F$9)</f>
        <v>1951878.888340465</v>
      </c>
      <c r="H1975" s="12">
        <f t="shared" si="60"/>
        <v>0</v>
      </c>
      <c r="I1975" s="12">
        <f t="shared" si="61"/>
        <v>0</v>
      </c>
      <c r="J1975" s="13">
        <f>(1 - Dashboard!$I$9) * H1975 * Dashboard!$I$8 * 'Lookups and Calculations'!$F$12</f>
        <v>0</v>
      </c>
      <c r="K1975" s="12">
        <f>(1 - Dashboard!$I$11) * I1975 * Dashboard!$I$10 * 'Lookups and Calculations'!$F$12</f>
        <v>0</v>
      </c>
      <c r="L1975" s="12">
        <f>(H1975 - I1975) * Dashboard!$I$13 * (Dashboard!$D$12 / 365) * 'Lookups and Calculations'!$F$12</f>
        <v>0</v>
      </c>
      <c r="M1975" s="3">
        <f>(G1975*2) * Dashboard!$I$13 * (Dashboard!$D$12 / 365) * 'Lookups and Calculations'!$F$12</f>
        <v>1602.0878730267946</v>
      </c>
      <c r="N1975" s="12">
        <f>H1975 * Dashboard!$I$14 * Dashboard!$I$15 * (Dashboard!$D$12 / 365) * 'Lookups and Calculations'!$F$12</f>
        <v>0</v>
      </c>
    </row>
    <row r="1976" spans="1:14" x14ac:dyDescent="0.35">
      <c r="A1976" s="2">
        <v>1975</v>
      </c>
      <c r="B1976" s="11">
        <v>0.5199970805162315</v>
      </c>
      <c r="C1976" s="11">
        <v>-0.39237770386794824</v>
      </c>
      <c r="D1976" s="3">
        <f>B1976*Dashboard!$D$11*Dashboard!$D$10*SQRT(Dashboard!$D$12/365)</f>
        <v>129105.79376738185</v>
      </c>
      <c r="E1976" s="3">
        <f>IF(Dashboard!$I$3,C1976*Dashboard!$E$11*Dashboard!$E$10*SQRT(Dashboard!$D$12/365),0)</f>
        <v>-194840.45896643406</v>
      </c>
      <c r="F1976" s="3">
        <f>D1976+IF(Dashboard!$I$3,E1976,0)</f>
        <v>-65734.665199052208</v>
      </c>
      <c r="G1976" s="3">
        <f>IF(Dashboard!$I$4, ('Lookups and Calculations'!$F$9) / (1 - 'Lookups and Calculations'!$F$10), 'Lookups and Calculations'!$F$9)</f>
        <v>1951878.888340465</v>
      </c>
      <c r="H1976" s="12">
        <f t="shared" si="60"/>
        <v>0</v>
      </c>
      <c r="I1976" s="12">
        <f t="shared" si="61"/>
        <v>0</v>
      </c>
      <c r="J1976" s="13">
        <f>(1 - Dashboard!$I$9) * H1976 * Dashboard!$I$8 * 'Lookups and Calculations'!$F$12</f>
        <v>0</v>
      </c>
      <c r="K1976" s="12">
        <f>(1 - Dashboard!$I$11) * I1976 * Dashboard!$I$10 * 'Lookups and Calculations'!$F$12</f>
        <v>0</v>
      </c>
      <c r="L1976" s="12">
        <f>(H1976 - I1976) * Dashboard!$I$13 * (Dashboard!$D$12 / 365) * 'Lookups and Calculations'!$F$12</f>
        <v>0</v>
      </c>
      <c r="M1976" s="3">
        <f>(G1976*2) * Dashboard!$I$13 * (Dashboard!$D$12 / 365) * 'Lookups and Calculations'!$F$12</f>
        <v>1602.0878730267946</v>
      </c>
      <c r="N1976" s="12">
        <f>H1976 * Dashboard!$I$14 * Dashboard!$I$15 * (Dashboard!$D$12 / 365) * 'Lookups and Calculations'!$F$12</f>
        <v>0</v>
      </c>
    </row>
    <row r="1977" spans="1:14" x14ac:dyDescent="0.35">
      <c r="A1977" s="2">
        <v>1976</v>
      </c>
      <c r="B1977" s="11">
        <v>2.3685116629907407E-2</v>
      </c>
      <c r="C1977" s="11">
        <v>-1.1063133230776061</v>
      </c>
      <c r="D1977" s="3">
        <f>B1977*Dashboard!$D$11*Dashboard!$D$10*SQRT(Dashboard!$D$12/365)</f>
        <v>5880.5825985435722</v>
      </c>
      <c r="E1977" s="3">
        <f>IF(Dashboard!$I$3,C1977*Dashboard!$E$11*Dashboard!$E$10*SQRT(Dashboard!$D$12/365),0)</f>
        <v>-549354.85249096854</v>
      </c>
      <c r="F1977" s="3">
        <f>D1977+IF(Dashboard!$I$3,E1977,0)</f>
        <v>-543474.26989242493</v>
      </c>
      <c r="G1977" s="3">
        <f>IF(Dashboard!$I$4, ('Lookups and Calculations'!$F$9) / (1 - 'Lookups and Calculations'!$F$10), 'Lookups and Calculations'!$F$9)</f>
        <v>1951878.888340465</v>
      </c>
      <c r="H1977" s="12">
        <f t="shared" si="60"/>
        <v>0</v>
      </c>
      <c r="I1977" s="12">
        <f t="shared" si="61"/>
        <v>0</v>
      </c>
      <c r="J1977" s="13">
        <f>(1 - Dashboard!$I$9) * H1977 * Dashboard!$I$8 * 'Lookups and Calculations'!$F$12</f>
        <v>0</v>
      </c>
      <c r="K1977" s="12">
        <f>(1 - Dashboard!$I$11) * I1977 * Dashboard!$I$10 * 'Lookups and Calculations'!$F$12</f>
        <v>0</v>
      </c>
      <c r="L1977" s="12">
        <f>(H1977 - I1977) * Dashboard!$I$13 * (Dashboard!$D$12 / 365) * 'Lookups and Calculations'!$F$12</f>
        <v>0</v>
      </c>
      <c r="M1977" s="3">
        <f>(G1977*2) * Dashboard!$I$13 * (Dashboard!$D$12 / 365) * 'Lookups and Calculations'!$F$12</f>
        <v>1602.0878730267946</v>
      </c>
      <c r="N1977" s="12">
        <f>H1977 * Dashboard!$I$14 * Dashboard!$I$15 * (Dashboard!$D$12 / 365) * 'Lookups and Calculations'!$F$12</f>
        <v>0</v>
      </c>
    </row>
    <row r="1978" spans="1:14" x14ac:dyDescent="0.35">
      <c r="A1978" s="2">
        <v>1977</v>
      </c>
      <c r="B1978" s="11">
        <v>0.29024229259934525</v>
      </c>
      <c r="C1978" s="11">
        <v>-1.6573554450130674</v>
      </c>
      <c r="D1978" s="3">
        <f>B1978*Dashboard!$D$11*Dashboard!$D$10*SQRT(Dashboard!$D$12/365)</f>
        <v>72061.869143000877</v>
      </c>
      <c r="E1978" s="3">
        <f>IF(Dashboard!$I$3,C1978*Dashboard!$E$11*Dashboard!$E$10*SQRT(Dashboard!$D$12/365),0)</f>
        <v>-822982.27548000775</v>
      </c>
      <c r="F1978" s="3">
        <f>D1978+IF(Dashboard!$I$3,E1978,0)</f>
        <v>-750920.40633700683</v>
      </c>
      <c r="G1978" s="3">
        <f>IF(Dashboard!$I$4, ('Lookups and Calculations'!$F$9) / (1 - 'Lookups and Calculations'!$F$10), 'Lookups and Calculations'!$F$9)</f>
        <v>1951878.888340465</v>
      </c>
      <c r="H1978" s="12">
        <f t="shared" si="60"/>
        <v>0</v>
      </c>
      <c r="I1978" s="12">
        <f t="shared" si="61"/>
        <v>0</v>
      </c>
      <c r="J1978" s="13">
        <f>(1 - Dashboard!$I$9) * H1978 * Dashboard!$I$8 * 'Lookups and Calculations'!$F$12</f>
        <v>0</v>
      </c>
      <c r="K1978" s="12">
        <f>(1 - Dashboard!$I$11) * I1978 * Dashboard!$I$10 * 'Lookups and Calculations'!$F$12</f>
        <v>0</v>
      </c>
      <c r="L1978" s="12">
        <f>(H1978 - I1978) * Dashboard!$I$13 * (Dashboard!$D$12 / 365) * 'Lookups and Calculations'!$F$12</f>
        <v>0</v>
      </c>
      <c r="M1978" s="3">
        <f>(G1978*2) * Dashboard!$I$13 * (Dashboard!$D$12 / 365) * 'Lookups and Calculations'!$F$12</f>
        <v>1602.0878730267946</v>
      </c>
      <c r="N1978" s="12">
        <f>H1978 * Dashboard!$I$14 * Dashboard!$I$15 * (Dashboard!$D$12 / 365) * 'Lookups and Calculations'!$F$12</f>
        <v>0</v>
      </c>
    </row>
    <row r="1979" spans="1:14" x14ac:dyDescent="0.35">
      <c r="A1979" s="2">
        <v>1978</v>
      </c>
      <c r="B1979" s="11">
        <v>-0.49588886167303392</v>
      </c>
      <c r="C1979" s="11">
        <v>-0.61566593492332267</v>
      </c>
      <c r="D1979" s="3">
        <f>B1979*Dashboard!$D$11*Dashboard!$D$10*SQRT(Dashboard!$D$12/365)</f>
        <v>-123120.1626038784</v>
      </c>
      <c r="E1979" s="3">
        <f>IF(Dashboard!$I$3,C1979*Dashboard!$E$11*Dashboard!$E$10*SQRT(Dashboard!$D$12/365),0)</f>
        <v>-305717.25189265446</v>
      </c>
      <c r="F1979" s="3">
        <f>D1979+IF(Dashboard!$I$3,E1979,0)</f>
        <v>-428837.41449653287</v>
      </c>
      <c r="G1979" s="3">
        <f>IF(Dashboard!$I$4, ('Lookups and Calculations'!$F$9) / (1 - 'Lookups and Calculations'!$F$10), 'Lookups and Calculations'!$F$9)</f>
        <v>1951878.888340465</v>
      </c>
      <c r="H1979" s="12">
        <f t="shared" si="60"/>
        <v>0</v>
      </c>
      <c r="I1979" s="12">
        <f t="shared" si="61"/>
        <v>0</v>
      </c>
      <c r="J1979" s="13">
        <f>(1 - Dashboard!$I$9) * H1979 * Dashboard!$I$8 * 'Lookups and Calculations'!$F$12</f>
        <v>0</v>
      </c>
      <c r="K1979" s="12">
        <f>(1 - Dashboard!$I$11) * I1979 * Dashboard!$I$10 * 'Lookups and Calculations'!$F$12</f>
        <v>0</v>
      </c>
      <c r="L1979" s="12">
        <f>(H1979 - I1979) * Dashboard!$I$13 * (Dashboard!$D$12 / 365) * 'Lookups and Calculations'!$F$12</f>
        <v>0</v>
      </c>
      <c r="M1979" s="3">
        <f>(G1979*2) * Dashboard!$I$13 * (Dashboard!$D$12 / 365) * 'Lookups and Calculations'!$F$12</f>
        <v>1602.0878730267946</v>
      </c>
      <c r="N1979" s="12">
        <f>H1979 * Dashboard!$I$14 * Dashboard!$I$15 * (Dashboard!$D$12 / 365) * 'Lookups and Calculations'!$F$12</f>
        <v>0</v>
      </c>
    </row>
    <row r="1980" spans="1:14" x14ac:dyDescent="0.35">
      <c r="A1980" s="2">
        <v>1979</v>
      </c>
      <c r="B1980" s="11">
        <v>1.0397309992199928</v>
      </c>
      <c r="C1980" s="11">
        <v>0.42990441084258613</v>
      </c>
      <c r="D1980" s="3">
        <f>B1980*Dashboard!$D$11*Dashboard!$D$10*SQRT(Dashboard!$D$12/365)</f>
        <v>258146.249255067</v>
      </c>
      <c r="E1980" s="3">
        <f>IF(Dashboard!$I$3,C1980*Dashboard!$E$11*Dashboard!$E$10*SQRT(Dashboard!$D$12/365),0)</f>
        <v>213474.85316967359</v>
      </c>
      <c r="F1980" s="3">
        <f>D1980+IF(Dashboard!$I$3,E1980,0)</f>
        <v>471621.10242474056</v>
      </c>
      <c r="G1980" s="3">
        <f>IF(Dashboard!$I$4, ('Lookups and Calculations'!$F$9) / (1 - 'Lookups and Calculations'!$F$10), 'Lookups and Calculations'!$F$9)</f>
        <v>1951878.888340465</v>
      </c>
      <c r="H1980" s="12">
        <f t="shared" si="60"/>
        <v>0</v>
      </c>
      <c r="I1980" s="12">
        <f t="shared" si="61"/>
        <v>0</v>
      </c>
      <c r="J1980" s="13">
        <f>(1 - Dashboard!$I$9) * H1980 * Dashboard!$I$8 * 'Lookups and Calculations'!$F$12</f>
        <v>0</v>
      </c>
      <c r="K1980" s="12">
        <f>(1 - Dashboard!$I$11) * I1980 * Dashboard!$I$10 * 'Lookups and Calculations'!$F$12</f>
        <v>0</v>
      </c>
      <c r="L1980" s="12">
        <f>(H1980 - I1980) * Dashboard!$I$13 * (Dashboard!$D$12 / 365) * 'Lookups and Calculations'!$F$12</f>
        <v>0</v>
      </c>
      <c r="M1980" s="3">
        <f>(G1980*2) * Dashboard!$I$13 * (Dashboard!$D$12 / 365) * 'Lookups and Calculations'!$F$12</f>
        <v>1602.0878730267946</v>
      </c>
      <c r="N1980" s="12">
        <f>H1980 * Dashboard!$I$14 * Dashboard!$I$15 * (Dashboard!$D$12 / 365) * 'Lookups and Calculations'!$F$12</f>
        <v>0</v>
      </c>
    </row>
    <row r="1981" spans="1:14" x14ac:dyDescent="0.35">
      <c r="A1981" s="2">
        <v>1980</v>
      </c>
      <c r="B1981" s="11">
        <v>0.59739421951476157</v>
      </c>
      <c r="C1981" s="11">
        <v>-7.2966792967934263E-2</v>
      </c>
      <c r="D1981" s="3">
        <f>B1981*Dashboard!$D$11*Dashboard!$D$10*SQRT(Dashboard!$D$12/365)</f>
        <v>148322.09216622968</v>
      </c>
      <c r="E1981" s="3">
        <f>IF(Dashboard!$I$3,C1981*Dashboard!$E$11*Dashboard!$E$10*SQRT(Dashboard!$D$12/365),0)</f>
        <v>-36232.648519615352</v>
      </c>
      <c r="F1981" s="3">
        <f>D1981+IF(Dashboard!$I$3,E1981,0)</f>
        <v>112089.44364661432</v>
      </c>
      <c r="G1981" s="3">
        <f>IF(Dashboard!$I$4, ('Lookups and Calculations'!$F$9) / (1 - 'Lookups and Calculations'!$F$10), 'Lookups and Calculations'!$F$9)</f>
        <v>1951878.888340465</v>
      </c>
      <c r="H1981" s="12">
        <f t="shared" si="60"/>
        <v>0</v>
      </c>
      <c r="I1981" s="12">
        <f t="shared" si="61"/>
        <v>0</v>
      </c>
      <c r="J1981" s="13">
        <f>(1 - Dashboard!$I$9) * H1981 * Dashboard!$I$8 * 'Lookups and Calculations'!$F$12</f>
        <v>0</v>
      </c>
      <c r="K1981" s="12">
        <f>(1 - Dashboard!$I$11) * I1981 * Dashboard!$I$10 * 'Lookups and Calculations'!$F$12</f>
        <v>0</v>
      </c>
      <c r="L1981" s="12">
        <f>(H1981 - I1981) * Dashboard!$I$13 * (Dashboard!$D$12 / 365) * 'Lookups and Calculations'!$F$12</f>
        <v>0</v>
      </c>
      <c r="M1981" s="3">
        <f>(G1981*2) * Dashboard!$I$13 * (Dashboard!$D$12 / 365) * 'Lookups and Calculations'!$F$12</f>
        <v>1602.0878730267946</v>
      </c>
      <c r="N1981" s="12">
        <f>H1981 * Dashboard!$I$14 * Dashboard!$I$15 * (Dashboard!$D$12 / 365) * 'Lookups and Calculations'!$F$12</f>
        <v>0</v>
      </c>
    </row>
    <row r="1982" spans="1:14" x14ac:dyDescent="0.35">
      <c r="A1982" s="2">
        <v>1981</v>
      </c>
      <c r="B1982" s="11">
        <v>-1.0127421621711408</v>
      </c>
      <c r="C1982" s="11">
        <v>-0.61071572112383887</v>
      </c>
      <c r="D1982" s="3">
        <f>B1982*Dashboard!$D$11*Dashboard!$D$10*SQRT(Dashboard!$D$12/365)</f>
        <v>-251445.41311461912</v>
      </c>
      <c r="E1982" s="3">
        <f>IF(Dashboard!$I$3,C1982*Dashboard!$E$11*Dashboard!$E$10*SQRT(Dashboard!$D$12/365),0)</f>
        <v>-303259.15623847838</v>
      </c>
      <c r="F1982" s="3">
        <f>D1982+IF(Dashboard!$I$3,E1982,0)</f>
        <v>-554704.56935309747</v>
      </c>
      <c r="G1982" s="3">
        <f>IF(Dashboard!$I$4, ('Lookups and Calculations'!$F$9) / (1 - 'Lookups and Calculations'!$F$10), 'Lookups and Calculations'!$F$9)</f>
        <v>1951878.888340465</v>
      </c>
      <c r="H1982" s="12">
        <f t="shared" si="60"/>
        <v>0</v>
      </c>
      <c r="I1982" s="12">
        <f t="shared" si="61"/>
        <v>0</v>
      </c>
      <c r="J1982" s="13">
        <f>(1 - Dashboard!$I$9) * H1982 * Dashboard!$I$8 * 'Lookups and Calculations'!$F$12</f>
        <v>0</v>
      </c>
      <c r="K1982" s="12">
        <f>(1 - Dashboard!$I$11) * I1982 * Dashboard!$I$10 * 'Lookups and Calculations'!$F$12</f>
        <v>0</v>
      </c>
      <c r="L1982" s="12">
        <f>(H1982 - I1982) * Dashboard!$I$13 * (Dashboard!$D$12 / 365) * 'Lookups and Calculations'!$F$12</f>
        <v>0</v>
      </c>
      <c r="M1982" s="3">
        <f>(G1982*2) * Dashboard!$I$13 * (Dashboard!$D$12 / 365) * 'Lookups and Calculations'!$F$12</f>
        <v>1602.0878730267946</v>
      </c>
      <c r="N1982" s="12">
        <f>H1982 * Dashboard!$I$14 * Dashboard!$I$15 * (Dashboard!$D$12 / 365) * 'Lookups and Calculations'!$F$12</f>
        <v>0</v>
      </c>
    </row>
    <row r="1983" spans="1:14" x14ac:dyDescent="0.35">
      <c r="A1983" s="2">
        <v>1982</v>
      </c>
      <c r="B1983" s="11">
        <v>0.26761445861540617</v>
      </c>
      <c r="C1983" s="11">
        <v>2.9171122107546559</v>
      </c>
      <c r="D1983" s="3">
        <f>B1983*Dashboard!$D$11*Dashboard!$D$10*SQRT(Dashboard!$D$12/365)</f>
        <v>66443.790547573444</v>
      </c>
      <c r="E1983" s="3">
        <f>IF(Dashboard!$I$3,C1983*Dashboard!$E$11*Dashboard!$E$10*SQRT(Dashboard!$D$12/365),0)</f>
        <v>1448531.546000655</v>
      </c>
      <c r="F1983" s="3">
        <f>D1983+IF(Dashboard!$I$3,E1983,0)</f>
        <v>1514975.3365482285</v>
      </c>
      <c r="G1983" s="3">
        <f>IF(Dashboard!$I$4, ('Lookups and Calculations'!$F$9) / (1 - 'Lookups and Calculations'!$F$10), 'Lookups and Calculations'!$F$9)</f>
        <v>1951878.888340465</v>
      </c>
      <c r="H1983" s="12">
        <f t="shared" si="60"/>
        <v>0</v>
      </c>
      <c r="I1983" s="12">
        <f t="shared" si="61"/>
        <v>0</v>
      </c>
      <c r="J1983" s="13">
        <f>(1 - Dashboard!$I$9) * H1983 * Dashboard!$I$8 * 'Lookups and Calculations'!$F$12</f>
        <v>0</v>
      </c>
      <c r="K1983" s="12">
        <f>(1 - Dashboard!$I$11) * I1983 * Dashboard!$I$10 * 'Lookups and Calculations'!$F$12</f>
        <v>0</v>
      </c>
      <c r="L1983" s="12">
        <f>(H1983 - I1983) * Dashboard!$I$13 * (Dashboard!$D$12 / 365) * 'Lookups and Calculations'!$F$12</f>
        <v>0</v>
      </c>
      <c r="M1983" s="3">
        <f>(G1983*2) * Dashboard!$I$13 * (Dashboard!$D$12 / 365) * 'Lookups and Calculations'!$F$12</f>
        <v>1602.0878730267946</v>
      </c>
      <c r="N1983" s="12">
        <f>H1983 * Dashboard!$I$14 * Dashboard!$I$15 * (Dashboard!$D$12 / 365) * 'Lookups and Calculations'!$F$12</f>
        <v>0</v>
      </c>
    </row>
    <row r="1984" spans="1:14" x14ac:dyDescent="0.35">
      <c r="A1984" s="2">
        <v>1983</v>
      </c>
      <c r="B1984" s="11">
        <v>-0.47871288027382214</v>
      </c>
      <c r="C1984" s="11">
        <v>0.88514069838678988</v>
      </c>
      <c r="D1984" s="3">
        <f>B1984*Dashboard!$D$11*Dashboard!$D$10*SQRT(Dashboard!$D$12/365)</f>
        <v>-118855.67959932465</v>
      </c>
      <c r="E1984" s="3">
        <f>IF(Dashboard!$I$3,C1984*Dashboard!$E$11*Dashboard!$E$10*SQRT(Dashboard!$D$12/365),0)</f>
        <v>439528.59253591188</v>
      </c>
      <c r="F1984" s="3">
        <f>D1984+IF(Dashboard!$I$3,E1984,0)</f>
        <v>320672.91293658724</v>
      </c>
      <c r="G1984" s="3">
        <f>IF(Dashboard!$I$4, ('Lookups and Calculations'!$F$9) / (1 - 'Lookups and Calculations'!$F$10), 'Lookups and Calculations'!$F$9)</f>
        <v>1951878.888340465</v>
      </c>
      <c r="H1984" s="12">
        <f t="shared" si="60"/>
        <v>0</v>
      </c>
      <c r="I1984" s="12">
        <f t="shared" si="61"/>
        <v>0</v>
      </c>
      <c r="J1984" s="13">
        <f>(1 - Dashboard!$I$9) * H1984 * Dashboard!$I$8 * 'Lookups and Calculations'!$F$12</f>
        <v>0</v>
      </c>
      <c r="K1984" s="12">
        <f>(1 - Dashboard!$I$11) * I1984 * Dashboard!$I$10 * 'Lookups and Calculations'!$F$12</f>
        <v>0</v>
      </c>
      <c r="L1984" s="12">
        <f>(H1984 - I1984) * Dashboard!$I$13 * (Dashboard!$D$12 / 365) * 'Lookups and Calculations'!$F$12</f>
        <v>0</v>
      </c>
      <c r="M1984" s="3">
        <f>(G1984*2) * Dashboard!$I$13 * (Dashboard!$D$12 / 365) * 'Lookups and Calculations'!$F$12</f>
        <v>1602.0878730267946</v>
      </c>
      <c r="N1984" s="12">
        <f>H1984 * Dashboard!$I$14 * Dashboard!$I$15 * (Dashboard!$D$12 / 365) * 'Lookups and Calculations'!$F$12</f>
        <v>0</v>
      </c>
    </row>
    <row r="1985" spans="1:14" x14ac:dyDescent="0.35">
      <c r="A1985" s="2">
        <v>1984</v>
      </c>
      <c r="B1985" s="11">
        <v>-0.97981170283196606</v>
      </c>
      <c r="C1985" s="11">
        <v>-1.9061326652745558</v>
      </c>
      <c r="D1985" s="3">
        <f>B1985*Dashboard!$D$11*Dashboard!$D$10*SQRT(Dashboard!$D$12/365)</f>
        <v>-243269.38049557456</v>
      </c>
      <c r="E1985" s="3">
        <f>IF(Dashboard!$I$3,C1985*Dashboard!$E$11*Dashboard!$E$10*SQRT(Dashboard!$D$12/365),0)</f>
        <v>-946515.97094312927</v>
      </c>
      <c r="F1985" s="3">
        <f>D1985+IF(Dashboard!$I$3,E1985,0)</f>
        <v>-1189785.3514387039</v>
      </c>
      <c r="G1985" s="3">
        <f>IF(Dashboard!$I$4, ('Lookups and Calculations'!$F$9) / (1 - 'Lookups and Calculations'!$F$10), 'Lookups and Calculations'!$F$9)</f>
        <v>1951878.888340465</v>
      </c>
      <c r="H1985" s="12">
        <f t="shared" si="60"/>
        <v>0</v>
      </c>
      <c r="I1985" s="12">
        <f t="shared" si="61"/>
        <v>0</v>
      </c>
      <c r="J1985" s="13">
        <f>(1 - Dashboard!$I$9) * H1985 * Dashboard!$I$8 * 'Lookups and Calculations'!$F$12</f>
        <v>0</v>
      </c>
      <c r="K1985" s="12">
        <f>(1 - Dashboard!$I$11) * I1985 * Dashboard!$I$10 * 'Lookups and Calculations'!$F$12</f>
        <v>0</v>
      </c>
      <c r="L1985" s="12">
        <f>(H1985 - I1985) * Dashboard!$I$13 * (Dashboard!$D$12 / 365) * 'Lookups and Calculations'!$F$12</f>
        <v>0</v>
      </c>
      <c r="M1985" s="3">
        <f>(G1985*2) * Dashboard!$I$13 * (Dashboard!$D$12 / 365) * 'Lookups and Calculations'!$F$12</f>
        <v>1602.0878730267946</v>
      </c>
      <c r="N1985" s="12">
        <f>H1985 * Dashboard!$I$14 * Dashboard!$I$15 * (Dashboard!$D$12 / 365) * 'Lookups and Calculations'!$F$12</f>
        <v>0</v>
      </c>
    </row>
    <row r="1986" spans="1:14" x14ac:dyDescent="0.35">
      <c r="A1986" s="2">
        <v>1985</v>
      </c>
      <c r="B1986" s="11">
        <v>-0.35102307614198486</v>
      </c>
      <c r="C1986" s="11">
        <v>2.739774108888016E-2</v>
      </c>
      <c r="D1986" s="3">
        <f>B1986*Dashboard!$D$11*Dashboard!$D$10*SQRT(Dashboard!$D$12/365)</f>
        <v>-87152.6294551272</v>
      </c>
      <c r="E1986" s="3">
        <f>IF(Dashboard!$I$3,C1986*Dashboard!$E$11*Dashboard!$E$10*SQRT(Dashboard!$D$12/365),0)</f>
        <v>13604.719115736165</v>
      </c>
      <c r="F1986" s="3">
        <f>D1986+IF(Dashboard!$I$3,E1986,0)</f>
        <v>-73547.910339391034</v>
      </c>
      <c r="G1986" s="3">
        <f>IF(Dashboard!$I$4, ('Lookups and Calculations'!$F$9) / (1 - 'Lookups and Calculations'!$F$10), 'Lookups and Calculations'!$F$9)</f>
        <v>1951878.888340465</v>
      </c>
      <c r="H1986" s="12">
        <f t="shared" si="60"/>
        <v>0</v>
      </c>
      <c r="I1986" s="12">
        <f t="shared" si="61"/>
        <v>0</v>
      </c>
      <c r="J1986" s="13">
        <f>(1 - Dashboard!$I$9) * H1986 * Dashboard!$I$8 * 'Lookups and Calculations'!$F$12</f>
        <v>0</v>
      </c>
      <c r="K1986" s="12">
        <f>(1 - Dashboard!$I$11) * I1986 * Dashboard!$I$10 * 'Lookups and Calculations'!$F$12</f>
        <v>0</v>
      </c>
      <c r="L1986" s="12">
        <f>(H1986 - I1986) * Dashboard!$I$13 * (Dashboard!$D$12 / 365) * 'Lookups and Calculations'!$F$12</f>
        <v>0</v>
      </c>
      <c r="M1986" s="3">
        <f>(G1986*2) * Dashboard!$I$13 * (Dashboard!$D$12 / 365) * 'Lookups and Calculations'!$F$12</f>
        <v>1602.0878730267946</v>
      </c>
      <c r="N1986" s="12">
        <f>H1986 * Dashboard!$I$14 * Dashboard!$I$15 * (Dashboard!$D$12 / 365) * 'Lookups and Calculations'!$F$12</f>
        <v>0</v>
      </c>
    </row>
    <row r="1987" spans="1:14" x14ac:dyDescent="0.35">
      <c r="A1987" s="2">
        <v>1986</v>
      </c>
      <c r="B1987" s="11">
        <v>0.83929524843997183</v>
      </c>
      <c r="C1987" s="11">
        <v>-0.94221012419418604</v>
      </c>
      <c r="D1987" s="3">
        <f>B1987*Dashboard!$D$11*Dashboard!$D$10*SQRT(Dashboard!$D$12/365)</f>
        <v>208381.7069654724</v>
      </c>
      <c r="E1987" s="3">
        <f>IF(Dashboard!$I$3,C1987*Dashboard!$E$11*Dashboard!$E$10*SQRT(Dashboard!$D$12/365),0)</f>
        <v>-467867.18825032609</v>
      </c>
      <c r="F1987" s="3">
        <f>D1987+IF(Dashboard!$I$3,E1987,0)</f>
        <v>-259485.48128485368</v>
      </c>
      <c r="G1987" s="3">
        <f>IF(Dashboard!$I$4, ('Lookups and Calculations'!$F$9) / (1 - 'Lookups and Calculations'!$F$10), 'Lookups and Calculations'!$F$9)</f>
        <v>1951878.888340465</v>
      </c>
      <c r="H1987" s="12">
        <f t="shared" ref="H1987:H2050" si="62">MAX(0,F1987-G1987)</f>
        <v>0</v>
      </c>
      <c r="I1987" s="12">
        <f t="shared" ref="I1987:I2050" si="63">MAX(0,-F1987-G1987)</f>
        <v>0</v>
      </c>
      <c r="J1987" s="13">
        <f>(1 - Dashboard!$I$9) * H1987 * Dashboard!$I$8 * 'Lookups and Calculations'!$F$12</f>
        <v>0</v>
      </c>
      <c r="K1987" s="12">
        <f>(1 - Dashboard!$I$11) * I1987 * Dashboard!$I$10 * 'Lookups and Calculations'!$F$12</f>
        <v>0</v>
      </c>
      <c r="L1987" s="12">
        <f>(H1987 - I1987) * Dashboard!$I$13 * (Dashboard!$D$12 / 365) * 'Lookups and Calculations'!$F$12</f>
        <v>0</v>
      </c>
      <c r="M1987" s="3">
        <f>(G1987*2) * Dashboard!$I$13 * (Dashboard!$D$12 / 365) * 'Lookups and Calculations'!$F$12</f>
        <v>1602.0878730267946</v>
      </c>
      <c r="N1987" s="12">
        <f>H1987 * Dashboard!$I$14 * Dashboard!$I$15 * (Dashboard!$D$12 / 365) * 'Lookups and Calculations'!$F$12</f>
        <v>0</v>
      </c>
    </row>
    <row r="1988" spans="1:14" x14ac:dyDescent="0.35">
      <c r="A1988" s="2">
        <v>1987</v>
      </c>
      <c r="B1988" s="11">
        <v>-2.0027596785063291</v>
      </c>
      <c r="C1988" s="11">
        <v>-1.2577058302641842E-3</v>
      </c>
      <c r="D1988" s="3">
        <f>B1988*Dashboard!$D$11*Dashboard!$D$10*SQRT(Dashboard!$D$12/365)</f>
        <v>-497248.71101616696</v>
      </c>
      <c r="E1988" s="3">
        <f>IF(Dashboard!$I$3,C1988*Dashboard!$E$11*Dashboard!$E$10*SQRT(Dashboard!$D$12/365),0)</f>
        <v>-624.53085075370154</v>
      </c>
      <c r="F1988" s="3">
        <f>D1988+IF(Dashboard!$I$3,E1988,0)</f>
        <v>-497873.24186692067</v>
      </c>
      <c r="G1988" s="3">
        <f>IF(Dashboard!$I$4, ('Lookups and Calculations'!$F$9) / (1 - 'Lookups and Calculations'!$F$10), 'Lookups and Calculations'!$F$9)</f>
        <v>1951878.888340465</v>
      </c>
      <c r="H1988" s="12">
        <f t="shared" si="62"/>
        <v>0</v>
      </c>
      <c r="I1988" s="12">
        <f t="shared" si="63"/>
        <v>0</v>
      </c>
      <c r="J1988" s="13">
        <f>(1 - Dashboard!$I$9) * H1988 * Dashboard!$I$8 * 'Lookups and Calculations'!$F$12</f>
        <v>0</v>
      </c>
      <c r="K1988" s="12">
        <f>(1 - Dashboard!$I$11) * I1988 * Dashboard!$I$10 * 'Lookups and Calculations'!$F$12</f>
        <v>0</v>
      </c>
      <c r="L1988" s="12">
        <f>(H1988 - I1988) * Dashboard!$I$13 * (Dashboard!$D$12 / 365) * 'Lookups and Calculations'!$F$12</f>
        <v>0</v>
      </c>
      <c r="M1988" s="3">
        <f>(G1988*2) * Dashboard!$I$13 * (Dashboard!$D$12 / 365) * 'Lookups and Calculations'!$F$12</f>
        <v>1602.0878730267946</v>
      </c>
      <c r="N1988" s="12">
        <f>H1988 * Dashboard!$I$14 * Dashboard!$I$15 * (Dashboard!$D$12 / 365) * 'Lookups and Calculations'!$F$12</f>
        <v>0</v>
      </c>
    </row>
    <row r="1989" spans="1:14" x14ac:dyDescent="0.35">
      <c r="A1989" s="2">
        <v>1988</v>
      </c>
      <c r="B1989" s="11">
        <v>-0.91694035861683909</v>
      </c>
      <c r="C1989" s="11">
        <v>-0.69194980906997317</v>
      </c>
      <c r="D1989" s="3">
        <f>B1989*Dashboard!$D$11*Dashboard!$D$10*SQRT(Dashboard!$D$12/365)</f>
        <v>-227659.57208653889</v>
      </c>
      <c r="E1989" s="3">
        <f>IF(Dashboard!$I$3,C1989*Dashboard!$E$11*Dashboard!$E$10*SQRT(Dashboard!$D$12/365),0)</f>
        <v>-343597.04196215636</v>
      </c>
      <c r="F1989" s="3">
        <f>D1989+IF(Dashboard!$I$3,E1989,0)</f>
        <v>-571256.61404869519</v>
      </c>
      <c r="G1989" s="3">
        <f>IF(Dashboard!$I$4, ('Lookups and Calculations'!$F$9) / (1 - 'Lookups and Calculations'!$F$10), 'Lookups and Calculations'!$F$9)</f>
        <v>1951878.888340465</v>
      </c>
      <c r="H1989" s="12">
        <f t="shared" si="62"/>
        <v>0</v>
      </c>
      <c r="I1989" s="12">
        <f t="shared" si="63"/>
        <v>0</v>
      </c>
      <c r="J1989" s="13">
        <f>(1 - Dashboard!$I$9) * H1989 * Dashboard!$I$8 * 'Lookups and Calculations'!$F$12</f>
        <v>0</v>
      </c>
      <c r="K1989" s="12">
        <f>(1 - Dashboard!$I$11) * I1989 * Dashboard!$I$10 * 'Lookups and Calculations'!$F$12</f>
        <v>0</v>
      </c>
      <c r="L1989" s="12">
        <f>(H1989 - I1989) * Dashboard!$I$13 * (Dashboard!$D$12 / 365) * 'Lookups and Calculations'!$F$12</f>
        <v>0</v>
      </c>
      <c r="M1989" s="3">
        <f>(G1989*2) * Dashboard!$I$13 * (Dashboard!$D$12 / 365) * 'Lookups and Calculations'!$F$12</f>
        <v>1602.0878730267946</v>
      </c>
      <c r="N1989" s="12">
        <f>H1989 * Dashboard!$I$14 * Dashboard!$I$15 * (Dashboard!$D$12 / 365) * 'Lookups and Calculations'!$F$12</f>
        <v>0</v>
      </c>
    </row>
    <row r="1990" spans="1:14" x14ac:dyDescent="0.35">
      <c r="A1990" s="2">
        <v>1989</v>
      </c>
      <c r="B1990" s="11">
        <v>-0.19728752883158565</v>
      </c>
      <c r="C1990" s="11">
        <v>0.55725357102064921</v>
      </c>
      <c r="D1990" s="3">
        <f>B1990*Dashboard!$D$11*Dashboard!$D$10*SQRT(Dashboard!$D$12/365)</f>
        <v>-48982.896182648918</v>
      </c>
      <c r="E1990" s="3">
        <f>IF(Dashboard!$I$3,C1990*Dashboard!$E$11*Dashboard!$E$10*SQRT(Dashboard!$D$12/365),0)</f>
        <v>276711.80209283228</v>
      </c>
      <c r="F1990" s="3">
        <f>D1990+IF(Dashboard!$I$3,E1990,0)</f>
        <v>227728.90591018336</v>
      </c>
      <c r="G1990" s="3">
        <f>IF(Dashboard!$I$4, ('Lookups and Calculations'!$F$9) / (1 - 'Lookups and Calculations'!$F$10), 'Lookups and Calculations'!$F$9)</f>
        <v>1951878.888340465</v>
      </c>
      <c r="H1990" s="12">
        <f t="shared" si="62"/>
        <v>0</v>
      </c>
      <c r="I1990" s="12">
        <f t="shared" si="63"/>
        <v>0</v>
      </c>
      <c r="J1990" s="13">
        <f>(1 - Dashboard!$I$9) * H1990 * Dashboard!$I$8 * 'Lookups and Calculations'!$F$12</f>
        <v>0</v>
      </c>
      <c r="K1990" s="12">
        <f>(1 - Dashboard!$I$11) * I1990 * Dashboard!$I$10 * 'Lookups and Calculations'!$F$12</f>
        <v>0</v>
      </c>
      <c r="L1990" s="12">
        <f>(H1990 - I1990) * Dashboard!$I$13 * (Dashboard!$D$12 / 365) * 'Lookups and Calculations'!$F$12</f>
        <v>0</v>
      </c>
      <c r="M1990" s="3">
        <f>(G1990*2) * Dashboard!$I$13 * (Dashboard!$D$12 / 365) * 'Lookups and Calculations'!$F$12</f>
        <v>1602.0878730267946</v>
      </c>
      <c r="N1990" s="12">
        <f>H1990 * Dashboard!$I$14 * Dashboard!$I$15 * (Dashboard!$D$12 / 365) * 'Lookups and Calculations'!$F$12</f>
        <v>0</v>
      </c>
    </row>
    <row r="1991" spans="1:14" x14ac:dyDescent="0.35">
      <c r="A1991" s="2">
        <v>1990</v>
      </c>
      <c r="B1991" s="11">
        <v>0.16579661763723152</v>
      </c>
      <c r="C1991" s="11">
        <v>-0.61119504810799752</v>
      </c>
      <c r="D1991" s="3">
        <f>B1991*Dashboard!$D$11*Dashboard!$D$10*SQRT(Dashboard!$D$12/365)</f>
        <v>41164.277120078405</v>
      </c>
      <c r="E1991" s="3">
        <f>IF(Dashboard!$I$3,C1991*Dashboard!$E$11*Dashboard!$E$10*SQRT(Dashboard!$D$12/365),0)</f>
        <v>-303497.17253927176</v>
      </c>
      <c r="F1991" s="3">
        <f>D1991+IF(Dashboard!$I$3,E1991,0)</f>
        <v>-262332.89541919337</v>
      </c>
      <c r="G1991" s="3">
        <f>IF(Dashboard!$I$4, ('Lookups and Calculations'!$F$9) / (1 - 'Lookups and Calculations'!$F$10), 'Lookups and Calculations'!$F$9)</f>
        <v>1951878.888340465</v>
      </c>
      <c r="H1991" s="12">
        <f t="shared" si="62"/>
        <v>0</v>
      </c>
      <c r="I1991" s="12">
        <f t="shared" si="63"/>
        <v>0</v>
      </c>
      <c r="J1991" s="13">
        <f>(1 - Dashboard!$I$9) * H1991 * Dashboard!$I$8 * 'Lookups and Calculations'!$F$12</f>
        <v>0</v>
      </c>
      <c r="K1991" s="12">
        <f>(1 - Dashboard!$I$11) * I1991 * Dashboard!$I$10 * 'Lookups and Calculations'!$F$12</f>
        <v>0</v>
      </c>
      <c r="L1991" s="12">
        <f>(H1991 - I1991) * Dashboard!$I$13 * (Dashboard!$D$12 / 365) * 'Lookups and Calculations'!$F$12</f>
        <v>0</v>
      </c>
      <c r="M1991" s="3">
        <f>(G1991*2) * Dashboard!$I$13 * (Dashboard!$D$12 / 365) * 'Lookups and Calculations'!$F$12</f>
        <v>1602.0878730267946</v>
      </c>
      <c r="N1991" s="12">
        <f>H1991 * Dashboard!$I$14 * Dashboard!$I$15 * (Dashboard!$D$12 / 365) * 'Lookups and Calculations'!$F$12</f>
        <v>0</v>
      </c>
    </row>
    <row r="1992" spans="1:14" x14ac:dyDescent="0.35">
      <c r="A1992" s="2">
        <v>1991</v>
      </c>
      <c r="B1992" s="11">
        <v>-1.7599812656603213</v>
      </c>
      <c r="C1992" s="11">
        <v>-2.0057715385554737</v>
      </c>
      <c r="D1992" s="3">
        <f>B1992*Dashboard!$D$11*Dashboard!$D$10*SQRT(Dashboard!$D$12/365)</f>
        <v>-436971.25778709911</v>
      </c>
      <c r="E1992" s="3">
        <f>IF(Dashboard!$I$3,C1992*Dashboard!$E$11*Dashboard!$E$10*SQRT(Dashboard!$D$12/365),0)</f>
        <v>-995993.00189972506</v>
      </c>
      <c r="F1992" s="3">
        <f>D1992+IF(Dashboard!$I$3,E1992,0)</f>
        <v>-1432964.2596868242</v>
      </c>
      <c r="G1992" s="3">
        <f>IF(Dashboard!$I$4, ('Lookups and Calculations'!$F$9) / (1 - 'Lookups and Calculations'!$F$10), 'Lookups and Calculations'!$F$9)</f>
        <v>1951878.888340465</v>
      </c>
      <c r="H1992" s="12">
        <f t="shared" si="62"/>
        <v>0</v>
      </c>
      <c r="I1992" s="12">
        <f t="shared" si="63"/>
        <v>0</v>
      </c>
      <c r="J1992" s="13">
        <f>(1 - Dashboard!$I$9) * H1992 * Dashboard!$I$8 * 'Lookups and Calculations'!$F$12</f>
        <v>0</v>
      </c>
      <c r="K1992" s="12">
        <f>(1 - Dashboard!$I$11) * I1992 * Dashboard!$I$10 * 'Lookups and Calculations'!$F$12</f>
        <v>0</v>
      </c>
      <c r="L1992" s="12">
        <f>(H1992 - I1992) * Dashboard!$I$13 * (Dashboard!$D$12 / 365) * 'Lookups and Calculations'!$F$12</f>
        <v>0</v>
      </c>
      <c r="M1992" s="3">
        <f>(G1992*2) * Dashboard!$I$13 * (Dashboard!$D$12 / 365) * 'Lookups and Calculations'!$F$12</f>
        <v>1602.0878730267946</v>
      </c>
      <c r="N1992" s="12">
        <f>H1992 * Dashboard!$I$14 * Dashboard!$I$15 * (Dashboard!$D$12 / 365) * 'Lookups and Calculations'!$F$12</f>
        <v>0</v>
      </c>
    </row>
    <row r="1993" spans="1:14" x14ac:dyDescent="0.35">
      <c r="A1993" s="2">
        <v>1992</v>
      </c>
      <c r="B1993" s="11">
        <v>-0.27281157776773968</v>
      </c>
      <c r="C1993" s="11">
        <v>0.70801920000023455</v>
      </c>
      <c r="D1993" s="3">
        <f>B1993*Dashboard!$D$11*Dashboard!$D$10*SQRT(Dashboard!$D$12/365)</f>
        <v>-67734.140471845254</v>
      </c>
      <c r="E1993" s="3">
        <f>IF(Dashboard!$I$3,C1993*Dashboard!$E$11*Dashboard!$E$10*SQRT(Dashboard!$D$12/365),0)</f>
        <v>351576.51549823908</v>
      </c>
      <c r="F1993" s="3">
        <f>D1993+IF(Dashboard!$I$3,E1993,0)</f>
        <v>283842.3750263938</v>
      </c>
      <c r="G1993" s="3">
        <f>IF(Dashboard!$I$4, ('Lookups and Calculations'!$F$9) / (1 - 'Lookups and Calculations'!$F$10), 'Lookups and Calculations'!$F$9)</f>
        <v>1951878.888340465</v>
      </c>
      <c r="H1993" s="12">
        <f t="shared" si="62"/>
        <v>0</v>
      </c>
      <c r="I1993" s="12">
        <f t="shared" si="63"/>
        <v>0</v>
      </c>
      <c r="J1993" s="13">
        <f>(1 - Dashboard!$I$9) * H1993 * Dashboard!$I$8 * 'Lookups and Calculations'!$F$12</f>
        <v>0</v>
      </c>
      <c r="K1993" s="12">
        <f>(1 - Dashboard!$I$11) * I1993 * Dashboard!$I$10 * 'Lookups and Calculations'!$F$12</f>
        <v>0</v>
      </c>
      <c r="L1993" s="12">
        <f>(H1993 - I1993) * Dashboard!$I$13 * (Dashboard!$D$12 / 365) * 'Lookups and Calculations'!$F$12</f>
        <v>0</v>
      </c>
      <c r="M1993" s="3">
        <f>(G1993*2) * Dashboard!$I$13 * (Dashboard!$D$12 / 365) * 'Lookups and Calculations'!$F$12</f>
        <v>1602.0878730267946</v>
      </c>
      <c r="N1993" s="12">
        <f>H1993 * Dashboard!$I$14 * Dashboard!$I$15 * (Dashboard!$D$12 / 365) * 'Lookups and Calculations'!$F$12</f>
        <v>0</v>
      </c>
    </row>
    <row r="1994" spans="1:14" x14ac:dyDescent="0.35">
      <c r="A1994" s="2">
        <v>1993</v>
      </c>
      <c r="B1994" s="11">
        <v>1.3364511757778801</v>
      </c>
      <c r="C1994" s="11">
        <v>0.3635310540881399</v>
      </c>
      <c r="D1994" s="3">
        <f>B1994*Dashboard!$D$11*Dashboard!$D$10*SQRT(Dashboard!$D$12/365)</f>
        <v>331816.45887099957</v>
      </c>
      <c r="E1994" s="3">
        <f>IF(Dashboard!$I$3,C1994*Dashboard!$E$11*Dashboard!$E$10*SQRT(Dashboard!$D$12/365),0)</f>
        <v>180516.2646319023</v>
      </c>
      <c r="F1994" s="3">
        <f>D1994+IF(Dashboard!$I$3,E1994,0)</f>
        <v>512332.72350290185</v>
      </c>
      <c r="G1994" s="3">
        <f>IF(Dashboard!$I$4, ('Lookups and Calculations'!$F$9) / (1 - 'Lookups and Calculations'!$F$10), 'Lookups and Calculations'!$F$9)</f>
        <v>1951878.888340465</v>
      </c>
      <c r="H1994" s="12">
        <f t="shared" si="62"/>
        <v>0</v>
      </c>
      <c r="I1994" s="12">
        <f t="shared" si="63"/>
        <v>0</v>
      </c>
      <c r="J1994" s="13">
        <f>(1 - Dashboard!$I$9) * H1994 * Dashboard!$I$8 * 'Lookups and Calculations'!$F$12</f>
        <v>0</v>
      </c>
      <c r="K1994" s="12">
        <f>(1 - Dashboard!$I$11) * I1994 * Dashboard!$I$10 * 'Lookups and Calculations'!$F$12</f>
        <v>0</v>
      </c>
      <c r="L1994" s="12">
        <f>(H1994 - I1994) * Dashboard!$I$13 * (Dashboard!$D$12 / 365) * 'Lookups and Calculations'!$F$12</f>
        <v>0</v>
      </c>
      <c r="M1994" s="3">
        <f>(G1994*2) * Dashboard!$I$13 * (Dashboard!$D$12 / 365) * 'Lookups and Calculations'!$F$12</f>
        <v>1602.0878730267946</v>
      </c>
      <c r="N1994" s="12">
        <f>H1994 * Dashboard!$I$14 * Dashboard!$I$15 * (Dashboard!$D$12 / 365) * 'Lookups and Calculations'!$F$12</f>
        <v>0</v>
      </c>
    </row>
    <row r="1995" spans="1:14" x14ac:dyDescent="0.35">
      <c r="A1995" s="2">
        <v>1994</v>
      </c>
      <c r="B1995" s="11">
        <v>-1.311032940566123</v>
      </c>
      <c r="C1995" s="11">
        <v>-0.76919957090958746</v>
      </c>
      <c r="D1995" s="3">
        <f>B1995*Dashboard!$D$11*Dashboard!$D$10*SQRT(Dashboard!$D$12/365)</f>
        <v>-325505.57452926046</v>
      </c>
      <c r="E1995" s="3">
        <f>IF(Dashboard!$I$3,C1995*Dashboard!$E$11*Dashboard!$E$10*SQRT(Dashboard!$D$12/365),0)</f>
        <v>-381956.45663711359</v>
      </c>
      <c r="F1995" s="3">
        <f>D1995+IF(Dashboard!$I$3,E1995,0)</f>
        <v>-707462.03116637398</v>
      </c>
      <c r="G1995" s="3">
        <f>IF(Dashboard!$I$4, ('Lookups and Calculations'!$F$9) / (1 - 'Lookups and Calculations'!$F$10), 'Lookups and Calculations'!$F$9)</f>
        <v>1951878.888340465</v>
      </c>
      <c r="H1995" s="12">
        <f t="shared" si="62"/>
        <v>0</v>
      </c>
      <c r="I1995" s="12">
        <f t="shared" si="63"/>
        <v>0</v>
      </c>
      <c r="J1995" s="13">
        <f>(1 - Dashboard!$I$9) * H1995 * Dashboard!$I$8 * 'Lookups and Calculations'!$F$12</f>
        <v>0</v>
      </c>
      <c r="K1995" s="12">
        <f>(1 - Dashboard!$I$11) * I1995 * Dashboard!$I$10 * 'Lookups and Calculations'!$F$12</f>
        <v>0</v>
      </c>
      <c r="L1995" s="12">
        <f>(H1995 - I1995) * Dashboard!$I$13 * (Dashboard!$D$12 / 365) * 'Lookups and Calculations'!$F$12</f>
        <v>0</v>
      </c>
      <c r="M1995" s="3">
        <f>(G1995*2) * Dashboard!$I$13 * (Dashboard!$D$12 / 365) * 'Lookups and Calculations'!$F$12</f>
        <v>1602.0878730267946</v>
      </c>
      <c r="N1995" s="12">
        <f>H1995 * Dashboard!$I$14 * Dashboard!$I$15 * (Dashboard!$D$12 / 365) * 'Lookups and Calculations'!$F$12</f>
        <v>0</v>
      </c>
    </row>
    <row r="1996" spans="1:14" x14ac:dyDescent="0.35">
      <c r="A1996" s="2">
        <v>1995</v>
      </c>
      <c r="B1996" s="11">
        <v>-1.4370214666365744</v>
      </c>
      <c r="C1996" s="11">
        <v>0.68195992473046541</v>
      </c>
      <c r="D1996" s="3">
        <f>B1996*Dashboard!$D$11*Dashboard!$D$10*SQRT(Dashboard!$D$12/365)</f>
        <v>-356786.22835093207</v>
      </c>
      <c r="E1996" s="3">
        <f>IF(Dashboard!$I$3,C1996*Dashboard!$E$11*Dashboard!$E$10*SQRT(Dashboard!$D$12/365),0)</f>
        <v>338636.42969865649</v>
      </c>
      <c r="F1996" s="3">
        <f>D1996+IF(Dashboard!$I$3,E1996,0)</f>
        <v>-18149.798652275582</v>
      </c>
      <c r="G1996" s="3">
        <f>IF(Dashboard!$I$4, ('Lookups and Calculations'!$F$9) / (1 - 'Lookups and Calculations'!$F$10), 'Lookups and Calculations'!$F$9)</f>
        <v>1951878.888340465</v>
      </c>
      <c r="H1996" s="12">
        <f t="shared" si="62"/>
        <v>0</v>
      </c>
      <c r="I1996" s="12">
        <f t="shared" si="63"/>
        <v>0</v>
      </c>
      <c r="J1996" s="13">
        <f>(1 - Dashboard!$I$9) * H1996 * Dashboard!$I$8 * 'Lookups and Calculations'!$F$12</f>
        <v>0</v>
      </c>
      <c r="K1996" s="12">
        <f>(1 - Dashboard!$I$11) * I1996 * Dashboard!$I$10 * 'Lookups and Calculations'!$F$12</f>
        <v>0</v>
      </c>
      <c r="L1996" s="12">
        <f>(H1996 - I1996) * Dashboard!$I$13 * (Dashboard!$D$12 / 365) * 'Lookups and Calculations'!$F$12</f>
        <v>0</v>
      </c>
      <c r="M1996" s="3">
        <f>(G1996*2) * Dashboard!$I$13 * (Dashboard!$D$12 / 365) * 'Lookups and Calculations'!$F$12</f>
        <v>1602.0878730267946</v>
      </c>
      <c r="N1996" s="12">
        <f>H1996 * Dashboard!$I$14 * Dashboard!$I$15 * (Dashboard!$D$12 / 365) * 'Lookups and Calculations'!$F$12</f>
        <v>0</v>
      </c>
    </row>
    <row r="1997" spans="1:14" x14ac:dyDescent="0.35">
      <c r="A1997" s="2">
        <v>1996</v>
      </c>
      <c r="B1997" s="11">
        <v>-0.8868505222868901</v>
      </c>
      <c r="C1997" s="11">
        <v>1.4098059390188338</v>
      </c>
      <c r="D1997" s="3">
        <f>B1997*Dashboard!$D$11*Dashboard!$D$10*SQRT(Dashboard!$D$12/365)</f>
        <v>-220188.81436641471</v>
      </c>
      <c r="E1997" s="3">
        <f>IF(Dashboard!$I$3,C1997*Dashboard!$E$11*Dashboard!$E$10*SQRT(Dashboard!$D$12/365),0)</f>
        <v>700058.21815114655</v>
      </c>
      <c r="F1997" s="3">
        <f>D1997+IF(Dashboard!$I$3,E1997,0)</f>
        <v>479869.40378473187</v>
      </c>
      <c r="G1997" s="3">
        <f>IF(Dashboard!$I$4, ('Lookups and Calculations'!$F$9) / (1 - 'Lookups and Calculations'!$F$10), 'Lookups and Calculations'!$F$9)</f>
        <v>1951878.888340465</v>
      </c>
      <c r="H1997" s="12">
        <f t="shared" si="62"/>
        <v>0</v>
      </c>
      <c r="I1997" s="12">
        <f t="shared" si="63"/>
        <v>0</v>
      </c>
      <c r="J1997" s="13">
        <f>(1 - Dashboard!$I$9) * H1997 * Dashboard!$I$8 * 'Lookups and Calculations'!$F$12</f>
        <v>0</v>
      </c>
      <c r="K1997" s="12">
        <f>(1 - Dashboard!$I$11) * I1997 * Dashboard!$I$10 * 'Lookups and Calculations'!$F$12</f>
        <v>0</v>
      </c>
      <c r="L1997" s="12">
        <f>(H1997 - I1997) * Dashboard!$I$13 * (Dashboard!$D$12 / 365) * 'Lookups and Calculations'!$F$12</f>
        <v>0</v>
      </c>
      <c r="M1997" s="3">
        <f>(G1997*2) * Dashboard!$I$13 * (Dashboard!$D$12 / 365) * 'Lookups and Calculations'!$F$12</f>
        <v>1602.0878730267946</v>
      </c>
      <c r="N1997" s="12">
        <f>H1997 * Dashboard!$I$14 * Dashboard!$I$15 * (Dashboard!$D$12 / 365) * 'Lookups and Calculations'!$F$12</f>
        <v>0</v>
      </c>
    </row>
    <row r="1998" spans="1:14" x14ac:dyDescent="0.35">
      <c r="A1998" s="2">
        <v>1997</v>
      </c>
      <c r="B1998" s="11">
        <v>-0.54590944132210573</v>
      </c>
      <c r="C1998" s="11">
        <v>-0.25129701581183517</v>
      </c>
      <c r="D1998" s="3">
        <f>B1998*Dashboard!$D$11*Dashboard!$D$10*SQRT(Dashboard!$D$12/365)</f>
        <v>-135539.36048454107</v>
      </c>
      <c r="E1998" s="3">
        <f>IF(Dashboard!$I$3,C1998*Dashboard!$E$11*Dashboard!$E$10*SQRT(Dashboard!$D$12/365),0)</f>
        <v>-124784.9340444463</v>
      </c>
      <c r="F1998" s="3">
        <f>D1998+IF(Dashboard!$I$3,E1998,0)</f>
        <v>-260324.29452898738</v>
      </c>
      <c r="G1998" s="3">
        <f>IF(Dashboard!$I$4, ('Lookups and Calculations'!$F$9) / (1 - 'Lookups and Calculations'!$F$10), 'Lookups and Calculations'!$F$9)</f>
        <v>1951878.888340465</v>
      </c>
      <c r="H1998" s="12">
        <f t="shared" si="62"/>
        <v>0</v>
      </c>
      <c r="I1998" s="12">
        <f t="shared" si="63"/>
        <v>0</v>
      </c>
      <c r="J1998" s="13">
        <f>(1 - Dashboard!$I$9) * H1998 * Dashboard!$I$8 * 'Lookups and Calculations'!$F$12</f>
        <v>0</v>
      </c>
      <c r="K1998" s="12">
        <f>(1 - Dashboard!$I$11) * I1998 * Dashboard!$I$10 * 'Lookups and Calculations'!$F$12</f>
        <v>0</v>
      </c>
      <c r="L1998" s="12">
        <f>(H1998 - I1998) * Dashboard!$I$13 * (Dashboard!$D$12 / 365) * 'Lookups and Calculations'!$F$12</f>
        <v>0</v>
      </c>
      <c r="M1998" s="3">
        <f>(G1998*2) * Dashboard!$I$13 * (Dashboard!$D$12 / 365) * 'Lookups and Calculations'!$F$12</f>
        <v>1602.0878730267946</v>
      </c>
      <c r="N1998" s="12">
        <f>H1998 * Dashboard!$I$14 * Dashboard!$I$15 * (Dashboard!$D$12 / 365) * 'Lookups and Calculations'!$F$12</f>
        <v>0</v>
      </c>
    </row>
    <row r="1999" spans="1:14" x14ac:dyDescent="0.35">
      <c r="A1999" s="2">
        <v>1998</v>
      </c>
      <c r="B1999" s="11">
        <v>0.2331049544228059</v>
      </c>
      <c r="C1999" s="11">
        <v>1.3249123795705777</v>
      </c>
      <c r="D1999" s="3">
        <f>B1999*Dashboard!$D$11*Dashboard!$D$10*SQRT(Dashboard!$D$12/365)</f>
        <v>57875.709882810224</v>
      </c>
      <c r="E1999" s="3">
        <f>IF(Dashboard!$I$3,C1999*Dashboard!$E$11*Dashboard!$E$10*SQRT(Dashboard!$D$12/365),0)</f>
        <v>657903.17232887144</v>
      </c>
      <c r="F1999" s="3">
        <f>D1999+IF(Dashboard!$I$3,E1999,0)</f>
        <v>715778.88221168169</v>
      </c>
      <c r="G1999" s="3">
        <f>IF(Dashboard!$I$4, ('Lookups and Calculations'!$F$9) / (1 - 'Lookups and Calculations'!$F$10), 'Lookups and Calculations'!$F$9)</f>
        <v>1951878.888340465</v>
      </c>
      <c r="H1999" s="12">
        <f t="shared" si="62"/>
        <v>0</v>
      </c>
      <c r="I1999" s="12">
        <f t="shared" si="63"/>
        <v>0</v>
      </c>
      <c r="J1999" s="13">
        <f>(1 - Dashboard!$I$9) * H1999 * Dashboard!$I$8 * 'Lookups and Calculations'!$F$12</f>
        <v>0</v>
      </c>
      <c r="K1999" s="12">
        <f>(1 - Dashboard!$I$11) * I1999 * Dashboard!$I$10 * 'Lookups and Calculations'!$F$12</f>
        <v>0</v>
      </c>
      <c r="L1999" s="12">
        <f>(H1999 - I1999) * Dashboard!$I$13 * (Dashboard!$D$12 / 365) * 'Lookups and Calculations'!$F$12</f>
        <v>0</v>
      </c>
      <c r="M1999" s="3">
        <f>(G1999*2) * Dashboard!$I$13 * (Dashboard!$D$12 / 365) * 'Lookups and Calculations'!$F$12</f>
        <v>1602.0878730267946</v>
      </c>
      <c r="N1999" s="12">
        <f>H1999 * Dashboard!$I$14 * Dashboard!$I$15 * (Dashboard!$D$12 / 365) * 'Lookups and Calculations'!$F$12</f>
        <v>0</v>
      </c>
    </row>
    <row r="2000" spans="1:14" x14ac:dyDescent="0.35">
      <c r="A2000" s="2">
        <v>1999</v>
      </c>
      <c r="B2000" s="11">
        <v>2.0781139517774854</v>
      </c>
      <c r="C2000" s="11">
        <v>0.35575479916657515</v>
      </c>
      <c r="D2000" s="3">
        <f>B2000*Dashboard!$D$11*Dashboard!$D$10*SQRT(Dashboard!$D$12/365)</f>
        <v>515957.8031033352</v>
      </c>
      <c r="E2000" s="3">
        <f>IF(Dashboard!$I$3,C2000*Dashboard!$E$11*Dashboard!$E$10*SQRT(Dashboard!$D$12/365),0)</f>
        <v>176654.86001328623</v>
      </c>
      <c r="F2000" s="3">
        <f>D2000+IF(Dashboard!$I$3,E2000,0)</f>
        <v>692612.66311662144</v>
      </c>
      <c r="G2000" s="3">
        <f>IF(Dashboard!$I$4, ('Lookups and Calculations'!$F$9) / (1 - 'Lookups and Calculations'!$F$10), 'Lookups and Calculations'!$F$9)</f>
        <v>1951878.888340465</v>
      </c>
      <c r="H2000" s="12">
        <f t="shared" si="62"/>
        <v>0</v>
      </c>
      <c r="I2000" s="12">
        <f t="shared" si="63"/>
        <v>0</v>
      </c>
      <c r="J2000" s="13">
        <f>(1 - Dashboard!$I$9) * H2000 * Dashboard!$I$8 * 'Lookups and Calculations'!$F$12</f>
        <v>0</v>
      </c>
      <c r="K2000" s="12">
        <f>(1 - Dashboard!$I$11) * I2000 * Dashboard!$I$10 * 'Lookups and Calculations'!$F$12</f>
        <v>0</v>
      </c>
      <c r="L2000" s="12">
        <f>(H2000 - I2000) * Dashboard!$I$13 * (Dashboard!$D$12 / 365) * 'Lookups and Calculations'!$F$12</f>
        <v>0</v>
      </c>
      <c r="M2000" s="3">
        <f>(G2000*2) * Dashboard!$I$13 * (Dashboard!$D$12 / 365) * 'Lookups and Calculations'!$F$12</f>
        <v>1602.0878730267946</v>
      </c>
      <c r="N2000" s="12">
        <f>H2000 * Dashboard!$I$14 * Dashboard!$I$15 * (Dashboard!$D$12 / 365) * 'Lookups and Calculations'!$F$12</f>
        <v>0</v>
      </c>
    </row>
    <row r="2001" spans="1:14" x14ac:dyDescent="0.35">
      <c r="A2001" s="2">
        <v>2000</v>
      </c>
      <c r="B2001" s="11">
        <v>-0.78677143660519611</v>
      </c>
      <c r="C2001" s="11">
        <v>-0.60571437419887342</v>
      </c>
      <c r="D2001" s="3">
        <f>B2001*Dashboard!$D$11*Dashboard!$D$10*SQRT(Dashboard!$D$12/365)</f>
        <v>-195341.0021755815</v>
      </c>
      <c r="E2001" s="3">
        <f>IF(Dashboard!$I$3,C2001*Dashboard!$E$11*Dashboard!$E$10*SQRT(Dashboard!$D$12/365),0)</f>
        <v>-300775.66973885155</v>
      </c>
      <c r="F2001" s="3">
        <f>D2001+IF(Dashboard!$I$3,E2001,0)</f>
        <v>-496116.67191443301</v>
      </c>
      <c r="G2001" s="3">
        <f>IF(Dashboard!$I$4, ('Lookups and Calculations'!$F$9) / (1 - 'Lookups and Calculations'!$F$10), 'Lookups and Calculations'!$F$9)</f>
        <v>1951878.888340465</v>
      </c>
      <c r="H2001" s="12">
        <f t="shared" si="62"/>
        <v>0</v>
      </c>
      <c r="I2001" s="12">
        <f t="shared" si="63"/>
        <v>0</v>
      </c>
      <c r="J2001" s="13">
        <f>(1 - Dashboard!$I$9) * H2001 * Dashboard!$I$8 * 'Lookups and Calculations'!$F$12</f>
        <v>0</v>
      </c>
      <c r="K2001" s="12">
        <f>(1 - Dashboard!$I$11) * I2001 * Dashboard!$I$10 * 'Lookups and Calculations'!$F$12</f>
        <v>0</v>
      </c>
      <c r="L2001" s="12">
        <f>(H2001 - I2001) * Dashboard!$I$13 * (Dashboard!$D$12 / 365) * 'Lookups and Calculations'!$F$12</f>
        <v>0</v>
      </c>
      <c r="M2001" s="3">
        <f>(G2001*2) * Dashboard!$I$13 * (Dashboard!$D$12 / 365) * 'Lookups and Calculations'!$F$12</f>
        <v>1602.0878730267946</v>
      </c>
      <c r="N2001" s="12">
        <f>H2001 * Dashboard!$I$14 * Dashboard!$I$15 * (Dashboard!$D$12 / 365) * 'Lookups and Calculations'!$F$12</f>
        <v>0</v>
      </c>
    </row>
    <row r="2002" spans="1:14" x14ac:dyDescent="0.35">
      <c r="A2002" s="2">
        <v>2001</v>
      </c>
      <c r="B2002" s="11">
        <v>-0.17763076550007309</v>
      </c>
      <c r="C2002" s="11">
        <v>1.3676009304317807</v>
      </c>
      <c r="D2002" s="3">
        <f>B2002*Dashboard!$D$11*Dashboard!$D$10*SQRT(Dashboard!$D$12/365)</f>
        <v>-44102.480257442046</v>
      </c>
      <c r="E2002" s="3">
        <f>IF(Dashboard!$I$3,C2002*Dashboard!$E$11*Dashboard!$E$10*SQRT(Dashboard!$D$12/365),0)</f>
        <v>679100.74997005146</v>
      </c>
      <c r="F2002" s="3">
        <f>D2002+IF(Dashboard!$I$3,E2002,0)</f>
        <v>634998.26971260947</v>
      </c>
      <c r="G2002" s="3">
        <f>IF(Dashboard!$I$4, ('Lookups and Calculations'!$F$9) / (1 - 'Lookups and Calculations'!$F$10), 'Lookups and Calculations'!$F$9)</f>
        <v>1951878.888340465</v>
      </c>
      <c r="H2002" s="12">
        <f t="shared" si="62"/>
        <v>0</v>
      </c>
      <c r="I2002" s="12">
        <f t="shared" si="63"/>
        <v>0</v>
      </c>
      <c r="J2002" s="13">
        <f>(1 - Dashboard!$I$9) * H2002 * Dashboard!$I$8 * 'Lookups and Calculations'!$F$12</f>
        <v>0</v>
      </c>
      <c r="K2002" s="12">
        <f>(1 - Dashboard!$I$11) * I2002 * Dashboard!$I$10 * 'Lookups and Calculations'!$F$12</f>
        <v>0</v>
      </c>
      <c r="L2002" s="12">
        <f>(H2002 - I2002) * Dashboard!$I$13 * (Dashboard!$D$12 / 365) * 'Lookups and Calculations'!$F$12</f>
        <v>0</v>
      </c>
      <c r="M2002" s="3">
        <f>(G2002*2) * Dashboard!$I$13 * (Dashboard!$D$12 / 365) * 'Lookups and Calculations'!$F$12</f>
        <v>1602.0878730267946</v>
      </c>
      <c r="N2002" s="12">
        <f>H2002 * Dashboard!$I$14 * Dashboard!$I$15 * (Dashboard!$D$12 / 365) * 'Lookups and Calculations'!$F$12</f>
        <v>0</v>
      </c>
    </row>
    <row r="2003" spans="1:14" x14ac:dyDescent="0.35">
      <c r="A2003" s="2">
        <v>2002</v>
      </c>
      <c r="B2003" s="11">
        <v>0.76795516235920069</v>
      </c>
      <c r="C2003" s="11">
        <v>0.4302646277043814</v>
      </c>
      <c r="D2003" s="3">
        <f>B2003*Dashboard!$D$11*Dashboard!$D$10*SQRT(Dashboard!$D$12/365)</f>
        <v>190669.26436531861</v>
      </c>
      <c r="E2003" s="3">
        <f>IF(Dashboard!$I$3,C2003*Dashboard!$E$11*Dashboard!$E$10*SQRT(Dashboard!$D$12/365),0)</f>
        <v>213653.72372727099</v>
      </c>
      <c r="F2003" s="3">
        <f>D2003+IF(Dashboard!$I$3,E2003,0)</f>
        <v>404322.9880925896</v>
      </c>
      <c r="G2003" s="3">
        <f>IF(Dashboard!$I$4, ('Lookups and Calculations'!$F$9) / (1 - 'Lookups and Calculations'!$F$10), 'Lookups and Calculations'!$F$9)</f>
        <v>1951878.888340465</v>
      </c>
      <c r="H2003" s="12">
        <f t="shared" si="62"/>
        <v>0</v>
      </c>
      <c r="I2003" s="12">
        <f t="shared" si="63"/>
        <v>0</v>
      </c>
      <c r="J2003" s="13">
        <f>(1 - Dashboard!$I$9) * H2003 * Dashboard!$I$8 * 'Lookups and Calculations'!$F$12</f>
        <v>0</v>
      </c>
      <c r="K2003" s="12">
        <f>(1 - Dashboard!$I$11) * I2003 * Dashboard!$I$10 * 'Lookups and Calculations'!$F$12</f>
        <v>0</v>
      </c>
      <c r="L2003" s="12">
        <f>(H2003 - I2003) * Dashboard!$I$13 * (Dashboard!$D$12 / 365) * 'Lookups and Calculations'!$F$12</f>
        <v>0</v>
      </c>
      <c r="M2003" s="3">
        <f>(G2003*2) * Dashboard!$I$13 * (Dashboard!$D$12 / 365) * 'Lookups and Calculations'!$F$12</f>
        <v>1602.0878730267946</v>
      </c>
      <c r="N2003" s="12">
        <f>H2003 * Dashboard!$I$14 * Dashboard!$I$15 * (Dashboard!$D$12 / 365) * 'Lookups and Calculations'!$F$12</f>
        <v>0</v>
      </c>
    </row>
    <row r="2004" spans="1:14" x14ac:dyDescent="0.35">
      <c r="A2004" s="2">
        <v>2003</v>
      </c>
      <c r="B2004" s="11">
        <v>-0.68297281820930911</v>
      </c>
      <c r="C2004" s="11">
        <v>0.55377178437086116</v>
      </c>
      <c r="D2004" s="3">
        <f>B2004*Dashboard!$D$11*Dashboard!$D$10*SQRT(Dashboard!$D$12/365)</f>
        <v>-169569.69783161362</v>
      </c>
      <c r="E2004" s="3">
        <f>IF(Dashboard!$I$3,C2004*Dashboard!$E$11*Dashboard!$E$10*SQRT(Dashboard!$D$12/365),0)</f>
        <v>274982.87381229928</v>
      </c>
      <c r="F2004" s="3">
        <f>D2004+IF(Dashboard!$I$3,E2004,0)</f>
        <v>105413.17598068566</v>
      </c>
      <c r="G2004" s="3">
        <f>IF(Dashboard!$I$4, ('Lookups and Calculations'!$F$9) / (1 - 'Lookups and Calculations'!$F$10), 'Lookups and Calculations'!$F$9)</f>
        <v>1951878.888340465</v>
      </c>
      <c r="H2004" s="12">
        <f t="shared" si="62"/>
        <v>0</v>
      </c>
      <c r="I2004" s="12">
        <f t="shared" si="63"/>
        <v>0</v>
      </c>
      <c r="J2004" s="13">
        <f>(1 - Dashboard!$I$9) * H2004 * Dashboard!$I$8 * 'Lookups and Calculations'!$F$12</f>
        <v>0</v>
      </c>
      <c r="K2004" s="12">
        <f>(1 - Dashboard!$I$11) * I2004 * Dashboard!$I$10 * 'Lookups and Calculations'!$F$12</f>
        <v>0</v>
      </c>
      <c r="L2004" s="12">
        <f>(H2004 - I2004) * Dashboard!$I$13 * (Dashboard!$D$12 / 365) * 'Lookups and Calculations'!$F$12</f>
        <v>0</v>
      </c>
      <c r="M2004" s="3">
        <f>(G2004*2) * Dashboard!$I$13 * (Dashboard!$D$12 / 365) * 'Lookups and Calculations'!$F$12</f>
        <v>1602.0878730267946</v>
      </c>
      <c r="N2004" s="12">
        <f>H2004 * Dashboard!$I$14 * Dashboard!$I$15 * (Dashboard!$D$12 / 365) * 'Lookups and Calculations'!$F$12</f>
        <v>0</v>
      </c>
    </row>
    <row r="2005" spans="1:14" x14ac:dyDescent="0.35">
      <c r="A2005" s="2">
        <v>2004</v>
      </c>
      <c r="B2005" s="11">
        <v>1.2447456894691609</v>
      </c>
      <c r="C2005" s="11">
        <v>-1.5064662787886602</v>
      </c>
      <c r="D2005" s="3">
        <f>B2005*Dashboard!$D$11*Dashboard!$D$10*SQRT(Dashboard!$D$12/365)</f>
        <v>309047.65872512764</v>
      </c>
      <c r="E2005" s="3">
        <f>IF(Dashboard!$I$3,C2005*Dashboard!$E$11*Dashboard!$E$10*SQRT(Dashboard!$D$12/365),0)</f>
        <v>-748056.21798383503</v>
      </c>
      <c r="F2005" s="3">
        <f>D2005+IF(Dashboard!$I$3,E2005,0)</f>
        <v>-439008.55925870739</v>
      </c>
      <c r="G2005" s="3">
        <f>IF(Dashboard!$I$4, ('Lookups and Calculations'!$F$9) / (1 - 'Lookups and Calculations'!$F$10), 'Lookups and Calculations'!$F$9)</f>
        <v>1951878.888340465</v>
      </c>
      <c r="H2005" s="12">
        <f t="shared" si="62"/>
        <v>0</v>
      </c>
      <c r="I2005" s="12">
        <f t="shared" si="63"/>
        <v>0</v>
      </c>
      <c r="J2005" s="13">
        <f>(1 - Dashboard!$I$9) * H2005 * Dashboard!$I$8 * 'Lookups and Calculations'!$F$12</f>
        <v>0</v>
      </c>
      <c r="K2005" s="12">
        <f>(1 - Dashboard!$I$11) * I2005 * Dashboard!$I$10 * 'Lookups and Calculations'!$F$12</f>
        <v>0</v>
      </c>
      <c r="L2005" s="12">
        <f>(H2005 - I2005) * Dashboard!$I$13 * (Dashboard!$D$12 / 365) * 'Lookups and Calculations'!$F$12</f>
        <v>0</v>
      </c>
      <c r="M2005" s="3">
        <f>(G2005*2) * Dashboard!$I$13 * (Dashboard!$D$12 / 365) * 'Lookups and Calculations'!$F$12</f>
        <v>1602.0878730267946</v>
      </c>
      <c r="N2005" s="12">
        <f>H2005 * Dashboard!$I$14 * Dashboard!$I$15 * (Dashboard!$D$12 / 365) * 'Lookups and Calculations'!$F$12</f>
        <v>0</v>
      </c>
    </row>
    <row r="2006" spans="1:14" x14ac:dyDescent="0.35">
      <c r="A2006" s="2">
        <v>2005</v>
      </c>
      <c r="B2006" s="11">
        <v>-1.4858349488075966</v>
      </c>
      <c r="C2006" s="11">
        <v>-0.15919363153102864</v>
      </c>
      <c r="D2006" s="3">
        <f>B2006*Dashboard!$D$11*Dashboard!$D$10*SQRT(Dashboard!$D$12/365)</f>
        <v>-368905.72593730944</v>
      </c>
      <c r="E2006" s="3">
        <f>IF(Dashboard!$I$3,C2006*Dashboard!$E$11*Dashboard!$E$10*SQRT(Dashboard!$D$12/365),0)</f>
        <v>-79049.752129844943</v>
      </c>
      <c r="F2006" s="3">
        <f>D2006+IF(Dashboard!$I$3,E2006,0)</f>
        <v>-447955.47806715441</v>
      </c>
      <c r="G2006" s="3">
        <f>IF(Dashboard!$I$4, ('Lookups and Calculations'!$F$9) / (1 - 'Lookups and Calculations'!$F$10), 'Lookups and Calculations'!$F$9)</f>
        <v>1951878.888340465</v>
      </c>
      <c r="H2006" s="12">
        <f t="shared" si="62"/>
        <v>0</v>
      </c>
      <c r="I2006" s="12">
        <f t="shared" si="63"/>
        <v>0</v>
      </c>
      <c r="J2006" s="13">
        <f>(1 - Dashboard!$I$9) * H2006 * Dashboard!$I$8 * 'Lookups and Calculations'!$F$12</f>
        <v>0</v>
      </c>
      <c r="K2006" s="12">
        <f>(1 - Dashboard!$I$11) * I2006 * Dashboard!$I$10 * 'Lookups and Calculations'!$F$12</f>
        <v>0</v>
      </c>
      <c r="L2006" s="12">
        <f>(H2006 - I2006) * Dashboard!$I$13 * (Dashboard!$D$12 / 365) * 'Lookups and Calculations'!$F$12</f>
        <v>0</v>
      </c>
      <c r="M2006" s="3">
        <f>(G2006*2) * Dashboard!$I$13 * (Dashboard!$D$12 / 365) * 'Lookups and Calculations'!$F$12</f>
        <v>1602.0878730267946</v>
      </c>
      <c r="N2006" s="12">
        <f>H2006 * Dashboard!$I$14 * Dashboard!$I$15 * (Dashboard!$D$12 / 365) * 'Lookups and Calculations'!$F$12</f>
        <v>0</v>
      </c>
    </row>
    <row r="2007" spans="1:14" x14ac:dyDescent="0.35">
      <c r="A2007" s="2">
        <v>2006</v>
      </c>
      <c r="B2007" s="11">
        <v>-0.27544067209083939</v>
      </c>
      <c r="C2007" s="11">
        <v>0.79858271515805401</v>
      </c>
      <c r="D2007" s="3">
        <f>B2007*Dashboard!$D$11*Dashboard!$D$10*SQRT(Dashboard!$D$12/365)</f>
        <v>-68386.896654891767</v>
      </c>
      <c r="E2007" s="3">
        <f>IF(Dashboard!$I$3,C2007*Dashboard!$E$11*Dashboard!$E$10*SQRT(Dashboard!$D$12/365),0)</f>
        <v>396547.05456052383</v>
      </c>
      <c r="F2007" s="3">
        <f>D2007+IF(Dashboard!$I$3,E2007,0)</f>
        <v>328160.15790563205</v>
      </c>
      <c r="G2007" s="3">
        <f>IF(Dashboard!$I$4, ('Lookups and Calculations'!$F$9) / (1 - 'Lookups and Calculations'!$F$10), 'Lookups and Calculations'!$F$9)</f>
        <v>1951878.888340465</v>
      </c>
      <c r="H2007" s="12">
        <f t="shared" si="62"/>
        <v>0</v>
      </c>
      <c r="I2007" s="12">
        <f t="shared" si="63"/>
        <v>0</v>
      </c>
      <c r="J2007" s="13">
        <f>(1 - Dashboard!$I$9) * H2007 * Dashboard!$I$8 * 'Lookups and Calculations'!$F$12</f>
        <v>0</v>
      </c>
      <c r="K2007" s="12">
        <f>(1 - Dashboard!$I$11) * I2007 * Dashboard!$I$10 * 'Lookups and Calculations'!$F$12</f>
        <v>0</v>
      </c>
      <c r="L2007" s="12">
        <f>(H2007 - I2007) * Dashboard!$I$13 * (Dashboard!$D$12 / 365) * 'Lookups and Calculations'!$F$12</f>
        <v>0</v>
      </c>
      <c r="M2007" s="3">
        <f>(G2007*2) * Dashboard!$I$13 * (Dashboard!$D$12 / 365) * 'Lookups and Calculations'!$F$12</f>
        <v>1602.0878730267946</v>
      </c>
      <c r="N2007" s="12">
        <f>H2007 * Dashboard!$I$14 * Dashboard!$I$15 * (Dashboard!$D$12 / 365) * 'Lookups and Calculations'!$F$12</f>
        <v>0</v>
      </c>
    </row>
    <row r="2008" spans="1:14" x14ac:dyDescent="0.35">
      <c r="A2008" s="2">
        <v>2007</v>
      </c>
      <c r="B2008" s="11">
        <v>1.3004575251660672E-2</v>
      </c>
      <c r="C2008" s="11">
        <v>0.18085327614690874</v>
      </c>
      <c r="D2008" s="3">
        <f>B2008*Dashboard!$D$11*Dashboard!$D$10*SQRT(Dashboard!$D$12/365)</f>
        <v>3228.7989171140975</v>
      </c>
      <c r="E2008" s="3">
        <f>IF(Dashboard!$I$3,C2008*Dashboard!$E$11*Dashboard!$E$10*SQRT(Dashboard!$D$12/365),0)</f>
        <v>89805.141787327113</v>
      </c>
      <c r="F2008" s="3">
        <f>D2008+IF(Dashboard!$I$3,E2008,0)</f>
        <v>93033.940704441207</v>
      </c>
      <c r="G2008" s="3">
        <f>IF(Dashboard!$I$4, ('Lookups and Calculations'!$F$9) / (1 - 'Lookups and Calculations'!$F$10), 'Lookups and Calculations'!$F$9)</f>
        <v>1951878.888340465</v>
      </c>
      <c r="H2008" s="12">
        <f t="shared" si="62"/>
        <v>0</v>
      </c>
      <c r="I2008" s="12">
        <f t="shared" si="63"/>
        <v>0</v>
      </c>
      <c r="J2008" s="13">
        <f>(1 - Dashboard!$I$9) * H2008 * Dashboard!$I$8 * 'Lookups and Calculations'!$F$12</f>
        <v>0</v>
      </c>
      <c r="K2008" s="12">
        <f>(1 - Dashboard!$I$11) * I2008 * Dashboard!$I$10 * 'Lookups and Calculations'!$F$12</f>
        <v>0</v>
      </c>
      <c r="L2008" s="12">
        <f>(H2008 - I2008) * Dashboard!$I$13 * (Dashboard!$D$12 / 365) * 'Lookups and Calculations'!$F$12</f>
        <v>0</v>
      </c>
      <c r="M2008" s="3">
        <f>(G2008*2) * Dashboard!$I$13 * (Dashboard!$D$12 / 365) * 'Lookups and Calculations'!$F$12</f>
        <v>1602.0878730267946</v>
      </c>
      <c r="N2008" s="12">
        <f>H2008 * Dashboard!$I$14 * Dashboard!$I$15 * (Dashboard!$D$12 / 365) * 'Lookups and Calculations'!$F$12</f>
        <v>0</v>
      </c>
    </row>
    <row r="2009" spans="1:14" x14ac:dyDescent="0.35">
      <c r="A2009" s="2">
        <v>2008</v>
      </c>
      <c r="B2009" s="11">
        <v>1.2973651653275116</v>
      </c>
      <c r="C2009" s="11">
        <v>0.69087962784357537</v>
      </c>
      <c r="D2009" s="3">
        <f>B2009*Dashboard!$D$11*Dashboard!$D$10*SQRT(Dashboard!$D$12/365)</f>
        <v>322112.11514778994</v>
      </c>
      <c r="E2009" s="3">
        <f>IF(Dashboard!$I$3,C2009*Dashboard!$E$11*Dashboard!$E$10*SQRT(Dashboard!$D$12/365),0)</f>
        <v>343065.62899125327</v>
      </c>
      <c r="F2009" s="3">
        <f>D2009+IF(Dashboard!$I$3,E2009,0)</f>
        <v>665177.74413904315</v>
      </c>
      <c r="G2009" s="3">
        <f>IF(Dashboard!$I$4, ('Lookups and Calculations'!$F$9) / (1 - 'Lookups and Calculations'!$F$10), 'Lookups and Calculations'!$F$9)</f>
        <v>1951878.888340465</v>
      </c>
      <c r="H2009" s="12">
        <f t="shared" si="62"/>
        <v>0</v>
      </c>
      <c r="I2009" s="12">
        <f t="shared" si="63"/>
        <v>0</v>
      </c>
      <c r="J2009" s="13">
        <f>(1 - Dashboard!$I$9) * H2009 * Dashboard!$I$8 * 'Lookups and Calculations'!$F$12</f>
        <v>0</v>
      </c>
      <c r="K2009" s="12">
        <f>(1 - Dashboard!$I$11) * I2009 * Dashboard!$I$10 * 'Lookups and Calculations'!$F$12</f>
        <v>0</v>
      </c>
      <c r="L2009" s="12">
        <f>(H2009 - I2009) * Dashboard!$I$13 * (Dashboard!$D$12 / 365) * 'Lookups and Calculations'!$F$12</f>
        <v>0</v>
      </c>
      <c r="M2009" s="3">
        <f>(G2009*2) * Dashboard!$I$13 * (Dashboard!$D$12 / 365) * 'Lookups and Calculations'!$F$12</f>
        <v>1602.0878730267946</v>
      </c>
      <c r="N2009" s="12">
        <f>H2009 * Dashboard!$I$14 * Dashboard!$I$15 * (Dashboard!$D$12 / 365) * 'Lookups and Calculations'!$F$12</f>
        <v>0</v>
      </c>
    </row>
    <row r="2010" spans="1:14" x14ac:dyDescent="0.35">
      <c r="A2010" s="2">
        <v>2009</v>
      </c>
      <c r="B2010" s="11">
        <v>-0.38751096776980443</v>
      </c>
      <c r="C2010" s="11">
        <v>-1.6377033883585366</v>
      </c>
      <c r="D2010" s="3">
        <f>B2010*Dashboard!$D$11*Dashboard!$D$10*SQRT(Dashboard!$D$12/365)</f>
        <v>-96211.907647287764</v>
      </c>
      <c r="E2010" s="3">
        <f>IF(Dashboard!$I$3,C2010*Dashboard!$E$11*Dashboard!$E$10*SQRT(Dashboard!$D$12/365),0)</f>
        <v>-813223.78079374542</v>
      </c>
      <c r="F2010" s="3">
        <f>D2010+IF(Dashboard!$I$3,E2010,0)</f>
        <v>-909435.68844103324</v>
      </c>
      <c r="G2010" s="3">
        <f>IF(Dashboard!$I$4, ('Lookups and Calculations'!$F$9) / (1 - 'Lookups and Calculations'!$F$10), 'Lookups and Calculations'!$F$9)</f>
        <v>1951878.888340465</v>
      </c>
      <c r="H2010" s="12">
        <f t="shared" si="62"/>
        <v>0</v>
      </c>
      <c r="I2010" s="12">
        <f t="shared" si="63"/>
        <v>0</v>
      </c>
      <c r="J2010" s="13">
        <f>(1 - Dashboard!$I$9) * H2010 * Dashboard!$I$8 * 'Lookups and Calculations'!$F$12</f>
        <v>0</v>
      </c>
      <c r="K2010" s="12">
        <f>(1 - Dashboard!$I$11) * I2010 * Dashboard!$I$10 * 'Lookups and Calculations'!$F$12</f>
        <v>0</v>
      </c>
      <c r="L2010" s="12">
        <f>(H2010 - I2010) * Dashboard!$I$13 * (Dashboard!$D$12 / 365) * 'Lookups and Calculations'!$F$12</f>
        <v>0</v>
      </c>
      <c r="M2010" s="3">
        <f>(G2010*2) * Dashboard!$I$13 * (Dashboard!$D$12 / 365) * 'Lookups and Calculations'!$F$12</f>
        <v>1602.0878730267946</v>
      </c>
      <c r="N2010" s="12">
        <f>H2010 * Dashboard!$I$14 * Dashboard!$I$15 * (Dashboard!$D$12 / 365) * 'Lookups and Calculations'!$F$12</f>
        <v>0</v>
      </c>
    </row>
    <row r="2011" spans="1:14" x14ac:dyDescent="0.35">
      <c r="A2011" s="2">
        <v>2010</v>
      </c>
      <c r="B2011" s="11">
        <v>0.47565171732351502</v>
      </c>
      <c r="C2011" s="11">
        <v>-2.2034425505598989</v>
      </c>
      <c r="D2011" s="3">
        <f>B2011*Dashboard!$D$11*Dashboard!$D$10*SQRT(Dashboard!$D$12/365)</f>
        <v>118095.64865423099</v>
      </c>
      <c r="E2011" s="3">
        <f>IF(Dashboard!$I$3,C2011*Dashboard!$E$11*Dashboard!$E$10*SQRT(Dashboard!$D$12/365),0)</f>
        <v>-1094149.2180242359</v>
      </c>
      <c r="F2011" s="3">
        <f>D2011+IF(Dashboard!$I$3,E2011,0)</f>
        <v>-976053.56937000493</v>
      </c>
      <c r="G2011" s="3">
        <f>IF(Dashboard!$I$4, ('Lookups and Calculations'!$F$9) / (1 - 'Lookups and Calculations'!$F$10), 'Lookups and Calculations'!$F$9)</f>
        <v>1951878.888340465</v>
      </c>
      <c r="H2011" s="12">
        <f t="shared" si="62"/>
        <v>0</v>
      </c>
      <c r="I2011" s="12">
        <f t="shared" si="63"/>
        <v>0</v>
      </c>
      <c r="J2011" s="13">
        <f>(1 - Dashboard!$I$9) * H2011 * Dashboard!$I$8 * 'Lookups and Calculations'!$F$12</f>
        <v>0</v>
      </c>
      <c r="K2011" s="12">
        <f>(1 - Dashboard!$I$11) * I2011 * Dashboard!$I$10 * 'Lookups and Calculations'!$F$12</f>
        <v>0</v>
      </c>
      <c r="L2011" s="12">
        <f>(H2011 - I2011) * Dashboard!$I$13 * (Dashboard!$D$12 / 365) * 'Lookups and Calculations'!$F$12</f>
        <v>0</v>
      </c>
      <c r="M2011" s="3">
        <f>(G2011*2) * Dashboard!$I$13 * (Dashboard!$D$12 / 365) * 'Lookups and Calculations'!$F$12</f>
        <v>1602.0878730267946</v>
      </c>
      <c r="N2011" s="12">
        <f>H2011 * Dashboard!$I$14 * Dashboard!$I$15 * (Dashboard!$D$12 / 365) * 'Lookups and Calculations'!$F$12</f>
        <v>0</v>
      </c>
    </row>
    <row r="2012" spans="1:14" x14ac:dyDescent="0.35">
      <c r="A2012" s="2">
        <v>2011</v>
      </c>
      <c r="B2012" s="11">
        <v>-1.9308471008587562</v>
      </c>
      <c r="C2012" s="11">
        <v>1.3282266270238072</v>
      </c>
      <c r="D2012" s="3">
        <f>B2012*Dashboard!$D$11*Dashboard!$D$10*SQRT(Dashboard!$D$12/365)</f>
        <v>-479394.12919845502</v>
      </c>
      <c r="E2012" s="3">
        <f>IF(Dashboard!$I$3,C2012*Dashboard!$E$11*Dashboard!$E$10*SQRT(Dashboard!$D$12/365),0)</f>
        <v>659548.90675401827</v>
      </c>
      <c r="F2012" s="3">
        <f>D2012+IF(Dashboard!$I$3,E2012,0)</f>
        <v>180154.77755556325</v>
      </c>
      <c r="G2012" s="3">
        <f>IF(Dashboard!$I$4, ('Lookups and Calculations'!$F$9) / (1 - 'Lookups and Calculations'!$F$10), 'Lookups and Calculations'!$F$9)</f>
        <v>1951878.888340465</v>
      </c>
      <c r="H2012" s="12">
        <f t="shared" si="62"/>
        <v>0</v>
      </c>
      <c r="I2012" s="12">
        <f t="shared" si="63"/>
        <v>0</v>
      </c>
      <c r="J2012" s="13">
        <f>(1 - Dashboard!$I$9) * H2012 * Dashboard!$I$8 * 'Lookups and Calculations'!$F$12</f>
        <v>0</v>
      </c>
      <c r="K2012" s="12">
        <f>(1 - Dashboard!$I$11) * I2012 * Dashboard!$I$10 * 'Lookups and Calculations'!$F$12</f>
        <v>0</v>
      </c>
      <c r="L2012" s="12">
        <f>(H2012 - I2012) * Dashboard!$I$13 * (Dashboard!$D$12 / 365) * 'Lookups and Calculations'!$F$12</f>
        <v>0</v>
      </c>
      <c r="M2012" s="3">
        <f>(G2012*2) * Dashboard!$I$13 * (Dashboard!$D$12 / 365) * 'Lookups and Calculations'!$F$12</f>
        <v>1602.0878730267946</v>
      </c>
      <c r="N2012" s="12">
        <f>H2012 * Dashboard!$I$14 * Dashboard!$I$15 * (Dashboard!$D$12 / 365) * 'Lookups and Calculations'!$F$12</f>
        <v>0</v>
      </c>
    </row>
    <row r="2013" spans="1:14" x14ac:dyDescent="0.35">
      <c r="A2013" s="2">
        <v>2012</v>
      </c>
      <c r="B2013" s="11">
        <v>0.50022381543974714</v>
      </c>
      <c r="C2013" s="11">
        <v>-8.2533191372075772E-3</v>
      </c>
      <c r="D2013" s="3">
        <f>B2013*Dashboard!$D$11*Dashboard!$D$10*SQRT(Dashboard!$D$12/365)</f>
        <v>124196.45258312364</v>
      </c>
      <c r="E2013" s="3">
        <f>IF(Dashboard!$I$3,C2013*Dashboard!$E$11*Dashboard!$E$10*SQRT(Dashboard!$D$12/365),0)</f>
        <v>-4098.2973110805642</v>
      </c>
      <c r="F2013" s="3">
        <f>D2013+IF(Dashboard!$I$3,E2013,0)</f>
        <v>120098.15527204308</v>
      </c>
      <c r="G2013" s="3">
        <f>IF(Dashboard!$I$4, ('Lookups and Calculations'!$F$9) / (1 - 'Lookups and Calculations'!$F$10), 'Lookups and Calculations'!$F$9)</f>
        <v>1951878.888340465</v>
      </c>
      <c r="H2013" s="12">
        <f t="shared" si="62"/>
        <v>0</v>
      </c>
      <c r="I2013" s="12">
        <f t="shared" si="63"/>
        <v>0</v>
      </c>
      <c r="J2013" s="13">
        <f>(1 - Dashboard!$I$9) * H2013 * Dashboard!$I$8 * 'Lookups and Calculations'!$F$12</f>
        <v>0</v>
      </c>
      <c r="K2013" s="12">
        <f>(1 - Dashboard!$I$11) * I2013 * Dashboard!$I$10 * 'Lookups and Calculations'!$F$12</f>
        <v>0</v>
      </c>
      <c r="L2013" s="12">
        <f>(H2013 - I2013) * Dashboard!$I$13 * (Dashboard!$D$12 / 365) * 'Lookups and Calculations'!$F$12</f>
        <v>0</v>
      </c>
      <c r="M2013" s="3">
        <f>(G2013*2) * Dashboard!$I$13 * (Dashboard!$D$12 / 365) * 'Lookups and Calculations'!$F$12</f>
        <v>1602.0878730267946</v>
      </c>
      <c r="N2013" s="12">
        <f>H2013 * Dashboard!$I$14 * Dashboard!$I$15 * (Dashboard!$D$12 / 365) * 'Lookups and Calculations'!$F$12</f>
        <v>0</v>
      </c>
    </row>
    <row r="2014" spans="1:14" x14ac:dyDescent="0.35">
      <c r="A2014" s="2">
        <v>2013</v>
      </c>
      <c r="B2014" s="11">
        <v>-0.52188726722506529</v>
      </c>
      <c r="C2014" s="11">
        <v>-0.96658042480429451</v>
      </c>
      <c r="D2014" s="3">
        <f>B2014*Dashboard!$D$11*Dashboard!$D$10*SQRT(Dashboard!$D$12/365)</f>
        <v>-129575.09266261848</v>
      </c>
      <c r="E2014" s="3">
        <f>IF(Dashboard!$I$3,C2014*Dashboard!$E$11*Dashboard!$E$10*SQRT(Dashboard!$D$12/365),0)</f>
        <v>-479968.59082548751</v>
      </c>
      <c r="F2014" s="3">
        <f>D2014+IF(Dashboard!$I$3,E2014,0)</f>
        <v>-609543.68348810601</v>
      </c>
      <c r="G2014" s="3">
        <f>IF(Dashboard!$I$4, ('Lookups and Calculations'!$F$9) / (1 - 'Lookups and Calculations'!$F$10), 'Lookups and Calculations'!$F$9)</f>
        <v>1951878.888340465</v>
      </c>
      <c r="H2014" s="12">
        <f t="shared" si="62"/>
        <v>0</v>
      </c>
      <c r="I2014" s="12">
        <f t="shared" si="63"/>
        <v>0</v>
      </c>
      <c r="J2014" s="13">
        <f>(1 - Dashboard!$I$9) * H2014 * Dashboard!$I$8 * 'Lookups and Calculations'!$F$12</f>
        <v>0</v>
      </c>
      <c r="K2014" s="12">
        <f>(1 - Dashboard!$I$11) * I2014 * Dashboard!$I$10 * 'Lookups and Calculations'!$F$12</f>
        <v>0</v>
      </c>
      <c r="L2014" s="12">
        <f>(H2014 - I2014) * Dashboard!$I$13 * (Dashboard!$D$12 / 365) * 'Lookups and Calculations'!$F$12</f>
        <v>0</v>
      </c>
      <c r="M2014" s="3">
        <f>(G2014*2) * Dashboard!$I$13 * (Dashboard!$D$12 / 365) * 'Lookups and Calculations'!$F$12</f>
        <v>1602.0878730267946</v>
      </c>
      <c r="N2014" s="12">
        <f>H2014 * Dashboard!$I$14 * Dashboard!$I$15 * (Dashboard!$D$12 / 365) * 'Lookups and Calculations'!$F$12</f>
        <v>0</v>
      </c>
    </row>
    <row r="2015" spans="1:14" x14ac:dyDescent="0.35">
      <c r="A2015" s="2">
        <v>2014</v>
      </c>
      <c r="B2015" s="11">
        <v>1.410874291149024</v>
      </c>
      <c r="C2015" s="11">
        <v>-1.7455661759881038</v>
      </c>
      <c r="D2015" s="3">
        <f>B2015*Dashboard!$D$11*Dashboard!$D$10*SQRT(Dashboard!$D$12/365)</f>
        <v>350294.36142978718</v>
      </c>
      <c r="E2015" s="3">
        <f>IF(Dashboard!$I$3,C2015*Dashboard!$E$11*Dashboard!$E$10*SQRT(Dashboard!$D$12/365),0)</f>
        <v>-866784.50771572324</v>
      </c>
      <c r="F2015" s="3">
        <f>D2015+IF(Dashboard!$I$3,E2015,0)</f>
        <v>-516490.14628593606</v>
      </c>
      <c r="G2015" s="3">
        <f>IF(Dashboard!$I$4, ('Lookups and Calculations'!$F$9) / (1 - 'Lookups and Calculations'!$F$10), 'Lookups and Calculations'!$F$9)</f>
        <v>1951878.888340465</v>
      </c>
      <c r="H2015" s="12">
        <f t="shared" si="62"/>
        <v>0</v>
      </c>
      <c r="I2015" s="12">
        <f t="shared" si="63"/>
        <v>0</v>
      </c>
      <c r="J2015" s="13">
        <f>(1 - Dashboard!$I$9) * H2015 * Dashboard!$I$8 * 'Lookups and Calculations'!$F$12</f>
        <v>0</v>
      </c>
      <c r="K2015" s="12">
        <f>(1 - Dashboard!$I$11) * I2015 * Dashboard!$I$10 * 'Lookups and Calculations'!$F$12</f>
        <v>0</v>
      </c>
      <c r="L2015" s="12">
        <f>(H2015 - I2015) * Dashboard!$I$13 * (Dashboard!$D$12 / 365) * 'Lookups and Calculations'!$F$12</f>
        <v>0</v>
      </c>
      <c r="M2015" s="3">
        <f>(G2015*2) * Dashboard!$I$13 * (Dashboard!$D$12 / 365) * 'Lookups and Calculations'!$F$12</f>
        <v>1602.0878730267946</v>
      </c>
      <c r="N2015" s="12">
        <f>H2015 * Dashboard!$I$14 * Dashboard!$I$15 * (Dashboard!$D$12 / 365) * 'Lookups and Calculations'!$F$12</f>
        <v>0</v>
      </c>
    </row>
    <row r="2016" spans="1:14" x14ac:dyDescent="0.35">
      <c r="A2016" s="2">
        <v>2015</v>
      </c>
      <c r="B2016" s="11">
        <v>-0.75675334319349841</v>
      </c>
      <c r="C2016" s="11">
        <v>2.0728902242131975</v>
      </c>
      <c r="D2016" s="3">
        <f>B2016*Dashboard!$D$11*Dashboard!$D$10*SQRT(Dashboard!$D$12/365)</f>
        <v>-187888.05691394035</v>
      </c>
      <c r="E2016" s="3">
        <f>IF(Dashboard!$I$3,C2016*Dashboard!$E$11*Dashboard!$E$10*SQRT(Dashboard!$D$12/365),0)</f>
        <v>1029321.693591075</v>
      </c>
      <c r="F2016" s="3">
        <f>D2016+IF(Dashboard!$I$3,E2016,0)</f>
        <v>841433.63667713467</v>
      </c>
      <c r="G2016" s="3">
        <f>IF(Dashboard!$I$4, ('Lookups and Calculations'!$F$9) / (1 - 'Lookups and Calculations'!$F$10), 'Lookups and Calculations'!$F$9)</f>
        <v>1951878.888340465</v>
      </c>
      <c r="H2016" s="12">
        <f t="shared" si="62"/>
        <v>0</v>
      </c>
      <c r="I2016" s="12">
        <f t="shared" si="63"/>
        <v>0</v>
      </c>
      <c r="J2016" s="13">
        <f>(1 - Dashboard!$I$9) * H2016 * Dashboard!$I$8 * 'Lookups and Calculations'!$F$12</f>
        <v>0</v>
      </c>
      <c r="K2016" s="12">
        <f>(1 - Dashboard!$I$11) * I2016 * Dashboard!$I$10 * 'Lookups and Calculations'!$F$12</f>
        <v>0</v>
      </c>
      <c r="L2016" s="12">
        <f>(H2016 - I2016) * Dashboard!$I$13 * (Dashboard!$D$12 / 365) * 'Lookups and Calculations'!$F$12</f>
        <v>0</v>
      </c>
      <c r="M2016" s="3">
        <f>(G2016*2) * Dashboard!$I$13 * (Dashboard!$D$12 / 365) * 'Lookups and Calculations'!$F$12</f>
        <v>1602.0878730267946</v>
      </c>
      <c r="N2016" s="12">
        <f>H2016 * Dashboard!$I$14 * Dashboard!$I$15 * (Dashboard!$D$12 / 365) * 'Lookups and Calculations'!$F$12</f>
        <v>0</v>
      </c>
    </row>
    <row r="2017" spans="1:14" x14ac:dyDescent="0.35">
      <c r="A2017" s="2">
        <v>2016</v>
      </c>
      <c r="B2017" s="11">
        <v>1.9292229608268963</v>
      </c>
      <c r="C2017" s="11">
        <v>0.38645771284695002</v>
      </c>
      <c r="D2017" s="3">
        <f>B2017*Dashboard!$D$11*Dashboard!$D$10*SQRT(Dashboard!$D$12/365)</f>
        <v>478990.8848421704</v>
      </c>
      <c r="E2017" s="3">
        <f>IF(Dashboard!$I$3,C2017*Dashboard!$E$11*Dashboard!$E$10*SQRT(Dashboard!$D$12/365),0)</f>
        <v>191900.80730876332</v>
      </c>
      <c r="F2017" s="3">
        <f>D2017+IF(Dashboard!$I$3,E2017,0)</f>
        <v>670891.69215093367</v>
      </c>
      <c r="G2017" s="3">
        <f>IF(Dashboard!$I$4, ('Lookups and Calculations'!$F$9) / (1 - 'Lookups and Calculations'!$F$10), 'Lookups and Calculations'!$F$9)</f>
        <v>1951878.888340465</v>
      </c>
      <c r="H2017" s="12">
        <f t="shared" si="62"/>
        <v>0</v>
      </c>
      <c r="I2017" s="12">
        <f t="shared" si="63"/>
        <v>0</v>
      </c>
      <c r="J2017" s="13">
        <f>(1 - Dashboard!$I$9) * H2017 * Dashboard!$I$8 * 'Lookups and Calculations'!$F$12</f>
        <v>0</v>
      </c>
      <c r="K2017" s="12">
        <f>(1 - Dashboard!$I$11) * I2017 * Dashboard!$I$10 * 'Lookups and Calculations'!$F$12</f>
        <v>0</v>
      </c>
      <c r="L2017" s="12">
        <f>(H2017 - I2017) * Dashboard!$I$13 * (Dashboard!$D$12 / 365) * 'Lookups and Calculations'!$F$12</f>
        <v>0</v>
      </c>
      <c r="M2017" s="3">
        <f>(G2017*2) * Dashboard!$I$13 * (Dashboard!$D$12 / 365) * 'Lookups and Calculations'!$F$12</f>
        <v>1602.0878730267946</v>
      </c>
      <c r="N2017" s="12">
        <f>H2017 * Dashboard!$I$14 * Dashboard!$I$15 * (Dashboard!$D$12 / 365) * 'Lookups and Calculations'!$F$12</f>
        <v>0</v>
      </c>
    </row>
    <row r="2018" spans="1:14" x14ac:dyDescent="0.35">
      <c r="A2018" s="2">
        <v>2017</v>
      </c>
      <c r="B2018" s="11">
        <v>-0.40122338149827352</v>
      </c>
      <c r="C2018" s="11">
        <v>-1.9785552162803701</v>
      </c>
      <c r="D2018" s="3">
        <f>B2018*Dashboard!$D$11*Dashboard!$D$10*SQRT(Dashboard!$D$12/365)</f>
        <v>-99616.449951877657</v>
      </c>
      <c r="E2018" s="3">
        <f>IF(Dashboard!$I$3,C2018*Dashboard!$E$11*Dashboard!$E$10*SQRT(Dashboard!$D$12/365),0)</f>
        <v>-982478.36875113973</v>
      </c>
      <c r="F2018" s="3">
        <f>D2018+IF(Dashboard!$I$3,E2018,0)</f>
        <v>-1082094.8187030174</v>
      </c>
      <c r="G2018" s="3">
        <f>IF(Dashboard!$I$4, ('Lookups and Calculations'!$F$9) / (1 - 'Lookups and Calculations'!$F$10), 'Lookups and Calculations'!$F$9)</f>
        <v>1951878.888340465</v>
      </c>
      <c r="H2018" s="12">
        <f t="shared" si="62"/>
        <v>0</v>
      </c>
      <c r="I2018" s="12">
        <f t="shared" si="63"/>
        <v>0</v>
      </c>
      <c r="J2018" s="13">
        <f>(1 - Dashboard!$I$9) * H2018 * Dashboard!$I$8 * 'Lookups and Calculations'!$F$12</f>
        <v>0</v>
      </c>
      <c r="K2018" s="12">
        <f>(1 - Dashboard!$I$11) * I2018 * Dashboard!$I$10 * 'Lookups and Calculations'!$F$12</f>
        <v>0</v>
      </c>
      <c r="L2018" s="12">
        <f>(H2018 - I2018) * Dashboard!$I$13 * (Dashboard!$D$12 / 365) * 'Lookups and Calculations'!$F$12</f>
        <v>0</v>
      </c>
      <c r="M2018" s="3">
        <f>(G2018*2) * Dashboard!$I$13 * (Dashboard!$D$12 / 365) * 'Lookups and Calculations'!$F$12</f>
        <v>1602.0878730267946</v>
      </c>
      <c r="N2018" s="12">
        <f>H2018 * Dashboard!$I$14 * Dashboard!$I$15 * (Dashboard!$D$12 / 365) * 'Lookups and Calculations'!$F$12</f>
        <v>0</v>
      </c>
    </row>
    <row r="2019" spans="1:14" x14ac:dyDescent="0.35">
      <c r="A2019" s="2">
        <v>2018</v>
      </c>
      <c r="B2019" s="11">
        <v>1.2225043316754849</v>
      </c>
      <c r="C2019" s="11">
        <v>-2.1285981081348369</v>
      </c>
      <c r="D2019" s="3">
        <f>B2019*Dashboard!$D$11*Dashboard!$D$10*SQRT(Dashboard!$D$12/365)</f>
        <v>303525.53512096003</v>
      </c>
      <c r="E2019" s="3">
        <f>IF(Dashboard!$I$3,C2019*Dashboard!$E$11*Dashboard!$E$10*SQRT(Dashboard!$D$12/365),0)</f>
        <v>-1056984.1972561507</v>
      </c>
      <c r="F2019" s="3">
        <f>D2019+IF(Dashboard!$I$3,E2019,0)</f>
        <v>-753458.66213519056</v>
      </c>
      <c r="G2019" s="3">
        <f>IF(Dashboard!$I$4, ('Lookups and Calculations'!$F$9) / (1 - 'Lookups and Calculations'!$F$10), 'Lookups and Calculations'!$F$9)</f>
        <v>1951878.888340465</v>
      </c>
      <c r="H2019" s="12">
        <f t="shared" si="62"/>
        <v>0</v>
      </c>
      <c r="I2019" s="12">
        <f t="shared" si="63"/>
        <v>0</v>
      </c>
      <c r="J2019" s="13">
        <f>(1 - Dashboard!$I$9) * H2019 * Dashboard!$I$8 * 'Lookups and Calculations'!$F$12</f>
        <v>0</v>
      </c>
      <c r="K2019" s="12">
        <f>(1 - Dashboard!$I$11) * I2019 * Dashboard!$I$10 * 'Lookups and Calculations'!$F$12</f>
        <v>0</v>
      </c>
      <c r="L2019" s="12">
        <f>(H2019 - I2019) * Dashboard!$I$13 * (Dashboard!$D$12 / 365) * 'Lookups and Calculations'!$F$12</f>
        <v>0</v>
      </c>
      <c r="M2019" s="3">
        <f>(G2019*2) * Dashboard!$I$13 * (Dashboard!$D$12 / 365) * 'Lookups and Calculations'!$F$12</f>
        <v>1602.0878730267946</v>
      </c>
      <c r="N2019" s="12">
        <f>H2019 * Dashboard!$I$14 * Dashboard!$I$15 * (Dashboard!$D$12 / 365) * 'Lookups and Calculations'!$F$12</f>
        <v>0</v>
      </c>
    </row>
    <row r="2020" spans="1:14" x14ac:dyDescent="0.35">
      <c r="A2020" s="2">
        <v>2019</v>
      </c>
      <c r="B2020" s="11">
        <v>-1.0280884378921855</v>
      </c>
      <c r="C2020" s="11">
        <v>-1.1218091881641195</v>
      </c>
      <c r="D2020" s="3">
        <f>B2020*Dashboard!$D$11*Dashboard!$D$10*SQRT(Dashboard!$D$12/365)</f>
        <v>-255255.61356107474</v>
      </c>
      <c r="E2020" s="3">
        <f>IF(Dashboard!$I$3,C2020*Dashboard!$E$11*Dashboard!$E$10*SQRT(Dashboard!$D$12/365),0)</f>
        <v>-557049.5340077203</v>
      </c>
      <c r="F2020" s="3">
        <f>D2020+IF(Dashboard!$I$3,E2020,0)</f>
        <v>-812305.14756879502</v>
      </c>
      <c r="G2020" s="3">
        <f>IF(Dashboard!$I$4, ('Lookups and Calculations'!$F$9) / (1 - 'Lookups and Calculations'!$F$10), 'Lookups and Calculations'!$F$9)</f>
        <v>1951878.888340465</v>
      </c>
      <c r="H2020" s="12">
        <f t="shared" si="62"/>
        <v>0</v>
      </c>
      <c r="I2020" s="12">
        <f t="shared" si="63"/>
        <v>0</v>
      </c>
      <c r="J2020" s="13">
        <f>(1 - Dashboard!$I$9) * H2020 * Dashboard!$I$8 * 'Lookups and Calculations'!$F$12</f>
        <v>0</v>
      </c>
      <c r="K2020" s="12">
        <f>(1 - Dashboard!$I$11) * I2020 * Dashboard!$I$10 * 'Lookups and Calculations'!$F$12</f>
        <v>0</v>
      </c>
      <c r="L2020" s="12">
        <f>(H2020 - I2020) * Dashboard!$I$13 * (Dashboard!$D$12 / 365) * 'Lookups and Calculations'!$F$12</f>
        <v>0</v>
      </c>
      <c r="M2020" s="3">
        <f>(G2020*2) * Dashboard!$I$13 * (Dashboard!$D$12 / 365) * 'Lookups and Calculations'!$F$12</f>
        <v>1602.0878730267946</v>
      </c>
      <c r="N2020" s="12">
        <f>H2020 * Dashboard!$I$14 * Dashboard!$I$15 * (Dashboard!$D$12 / 365) * 'Lookups and Calculations'!$F$12</f>
        <v>0</v>
      </c>
    </row>
    <row r="2021" spans="1:14" x14ac:dyDescent="0.35">
      <c r="A2021" s="2">
        <v>2020</v>
      </c>
      <c r="B2021" s="11">
        <v>-0.75018192002546236</v>
      </c>
      <c r="C2021" s="11">
        <v>-0.58489608401513826</v>
      </c>
      <c r="D2021" s="3">
        <f>B2021*Dashboard!$D$11*Dashboard!$D$10*SQRT(Dashboard!$D$12/365)</f>
        <v>-186256.49236083098</v>
      </c>
      <c r="E2021" s="3">
        <f>IF(Dashboard!$I$3,C2021*Dashboard!$E$11*Dashboard!$E$10*SQRT(Dashboard!$D$12/365),0)</f>
        <v>-290438.06601083628</v>
      </c>
      <c r="F2021" s="3">
        <f>D2021+IF(Dashboard!$I$3,E2021,0)</f>
        <v>-476694.55837166728</v>
      </c>
      <c r="G2021" s="3">
        <f>IF(Dashboard!$I$4, ('Lookups and Calculations'!$F$9) / (1 - 'Lookups and Calculations'!$F$10), 'Lookups and Calculations'!$F$9)</f>
        <v>1951878.888340465</v>
      </c>
      <c r="H2021" s="12">
        <f t="shared" si="62"/>
        <v>0</v>
      </c>
      <c r="I2021" s="12">
        <f t="shared" si="63"/>
        <v>0</v>
      </c>
      <c r="J2021" s="13">
        <f>(1 - Dashboard!$I$9) * H2021 * Dashboard!$I$8 * 'Lookups and Calculations'!$F$12</f>
        <v>0</v>
      </c>
      <c r="K2021" s="12">
        <f>(1 - Dashboard!$I$11) * I2021 * Dashboard!$I$10 * 'Lookups and Calculations'!$F$12</f>
        <v>0</v>
      </c>
      <c r="L2021" s="12">
        <f>(H2021 - I2021) * Dashboard!$I$13 * (Dashboard!$D$12 / 365) * 'Lookups and Calculations'!$F$12</f>
        <v>0</v>
      </c>
      <c r="M2021" s="3">
        <f>(G2021*2) * Dashboard!$I$13 * (Dashboard!$D$12 / 365) * 'Lookups and Calculations'!$F$12</f>
        <v>1602.0878730267946</v>
      </c>
      <c r="N2021" s="12">
        <f>H2021 * Dashboard!$I$14 * Dashboard!$I$15 * (Dashboard!$D$12 / 365) * 'Lookups and Calculations'!$F$12</f>
        <v>0</v>
      </c>
    </row>
    <row r="2022" spans="1:14" x14ac:dyDescent="0.35">
      <c r="A2022" s="2">
        <v>2021</v>
      </c>
      <c r="B2022" s="11">
        <v>0.80636713685290107</v>
      </c>
      <c r="C2022" s="11">
        <v>-0.88230944290495072</v>
      </c>
      <c r="D2022" s="3">
        <f>B2022*Dashboard!$D$11*Dashboard!$D$10*SQRT(Dashboard!$D$12/365)</f>
        <v>200206.25725046769</v>
      </c>
      <c r="E2022" s="3">
        <f>IF(Dashboard!$I$3,C2022*Dashboard!$E$11*Dashboard!$E$10*SQRT(Dashboard!$D$12/365),0)</f>
        <v>-438122.69431056717</v>
      </c>
      <c r="F2022" s="3">
        <f>D2022+IF(Dashboard!$I$3,E2022,0)</f>
        <v>-237916.43706009947</v>
      </c>
      <c r="G2022" s="3">
        <f>IF(Dashboard!$I$4, ('Lookups and Calculations'!$F$9) / (1 - 'Lookups and Calculations'!$F$10), 'Lookups and Calculations'!$F$9)</f>
        <v>1951878.888340465</v>
      </c>
      <c r="H2022" s="12">
        <f t="shared" si="62"/>
        <v>0</v>
      </c>
      <c r="I2022" s="12">
        <f t="shared" si="63"/>
        <v>0</v>
      </c>
      <c r="J2022" s="13">
        <f>(1 - Dashboard!$I$9) * H2022 * Dashboard!$I$8 * 'Lookups and Calculations'!$F$12</f>
        <v>0</v>
      </c>
      <c r="K2022" s="12">
        <f>(1 - Dashboard!$I$11) * I2022 * Dashboard!$I$10 * 'Lookups and Calculations'!$F$12</f>
        <v>0</v>
      </c>
      <c r="L2022" s="12">
        <f>(H2022 - I2022) * Dashboard!$I$13 * (Dashboard!$D$12 / 365) * 'Lookups and Calculations'!$F$12</f>
        <v>0</v>
      </c>
      <c r="M2022" s="3">
        <f>(G2022*2) * Dashboard!$I$13 * (Dashboard!$D$12 / 365) * 'Lookups and Calculations'!$F$12</f>
        <v>1602.0878730267946</v>
      </c>
      <c r="N2022" s="12">
        <f>H2022 * Dashboard!$I$14 * Dashboard!$I$15 * (Dashboard!$D$12 / 365) * 'Lookups and Calculations'!$F$12</f>
        <v>0</v>
      </c>
    </row>
    <row r="2023" spans="1:14" x14ac:dyDescent="0.35">
      <c r="A2023" s="2">
        <v>2022</v>
      </c>
      <c r="B2023" s="11">
        <v>-0.28635734677203384</v>
      </c>
      <c r="C2023" s="11">
        <v>-1.7013961806735354</v>
      </c>
      <c r="D2023" s="3">
        <f>B2023*Dashboard!$D$11*Dashboard!$D$10*SQRT(Dashboard!$D$12/365)</f>
        <v>-71097.30792992565</v>
      </c>
      <c r="E2023" s="3">
        <f>IF(Dashboard!$I$3,C2023*Dashboard!$E$11*Dashboard!$E$10*SQRT(Dashboard!$D$12/365),0)</f>
        <v>-844851.29878259788</v>
      </c>
      <c r="F2023" s="3">
        <f>D2023+IF(Dashboard!$I$3,E2023,0)</f>
        <v>-915948.6067125235</v>
      </c>
      <c r="G2023" s="3">
        <f>IF(Dashboard!$I$4, ('Lookups and Calculations'!$F$9) / (1 - 'Lookups and Calculations'!$F$10), 'Lookups and Calculations'!$F$9)</f>
        <v>1951878.888340465</v>
      </c>
      <c r="H2023" s="12">
        <f t="shared" si="62"/>
        <v>0</v>
      </c>
      <c r="I2023" s="12">
        <f t="shared" si="63"/>
        <v>0</v>
      </c>
      <c r="J2023" s="13">
        <f>(1 - Dashboard!$I$9) * H2023 * Dashboard!$I$8 * 'Lookups and Calculations'!$F$12</f>
        <v>0</v>
      </c>
      <c r="K2023" s="12">
        <f>(1 - Dashboard!$I$11) * I2023 * Dashboard!$I$10 * 'Lookups and Calculations'!$F$12</f>
        <v>0</v>
      </c>
      <c r="L2023" s="12">
        <f>(H2023 - I2023) * Dashboard!$I$13 * (Dashboard!$D$12 / 365) * 'Lookups and Calculations'!$F$12</f>
        <v>0</v>
      </c>
      <c r="M2023" s="3">
        <f>(G2023*2) * Dashboard!$I$13 * (Dashboard!$D$12 / 365) * 'Lookups and Calculations'!$F$12</f>
        <v>1602.0878730267946</v>
      </c>
      <c r="N2023" s="12">
        <f>H2023 * Dashboard!$I$14 * Dashboard!$I$15 * (Dashboard!$D$12 / 365) * 'Lookups and Calculations'!$F$12</f>
        <v>0</v>
      </c>
    </row>
    <row r="2024" spans="1:14" x14ac:dyDescent="0.35">
      <c r="A2024" s="2">
        <v>2023</v>
      </c>
      <c r="B2024" s="11">
        <v>-2.7864421516359665</v>
      </c>
      <c r="C2024" s="11">
        <v>-0.59298821502952614</v>
      </c>
      <c r="D2024" s="3">
        <f>B2024*Dashboard!$D$11*Dashboard!$D$10*SQRT(Dashboard!$D$12/365)</f>
        <v>-691822.77988313348</v>
      </c>
      <c r="E2024" s="3">
        <f>IF(Dashboard!$I$3,C2024*Dashboard!$E$11*Dashboard!$E$10*SQRT(Dashboard!$D$12/365),0)</f>
        <v>-294456.32317814586</v>
      </c>
      <c r="F2024" s="3">
        <f>D2024+IF(Dashboard!$I$3,E2024,0)</f>
        <v>-986279.10306127928</v>
      </c>
      <c r="G2024" s="3">
        <f>IF(Dashboard!$I$4, ('Lookups and Calculations'!$F$9) / (1 - 'Lookups and Calculations'!$F$10), 'Lookups and Calculations'!$F$9)</f>
        <v>1951878.888340465</v>
      </c>
      <c r="H2024" s="12">
        <f t="shared" si="62"/>
        <v>0</v>
      </c>
      <c r="I2024" s="12">
        <f t="shared" si="63"/>
        <v>0</v>
      </c>
      <c r="J2024" s="13">
        <f>(1 - Dashboard!$I$9) * H2024 * Dashboard!$I$8 * 'Lookups and Calculations'!$F$12</f>
        <v>0</v>
      </c>
      <c r="K2024" s="12">
        <f>(1 - Dashboard!$I$11) * I2024 * Dashboard!$I$10 * 'Lookups and Calculations'!$F$12</f>
        <v>0</v>
      </c>
      <c r="L2024" s="12">
        <f>(H2024 - I2024) * Dashboard!$I$13 * (Dashboard!$D$12 / 365) * 'Lookups and Calculations'!$F$12</f>
        <v>0</v>
      </c>
      <c r="M2024" s="3">
        <f>(G2024*2) * Dashboard!$I$13 * (Dashboard!$D$12 / 365) * 'Lookups and Calculations'!$F$12</f>
        <v>1602.0878730267946</v>
      </c>
      <c r="N2024" s="12">
        <f>H2024 * Dashboard!$I$14 * Dashboard!$I$15 * (Dashboard!$D$12 / 365) * 'Lookups and Calculations'!$F$12</f>
        <v>0</v>
      </c>
    </row>
    <row r="2025" spans="1:14" x14ac:dyDescent="0.35">
      <c r="A2025" s="2">
        <v>2024</v>
      </c>
      <c r="B2025" s="11">
        <v>-0.85439651302678565</v>
      </c>
      <c r="C2025" s="11">
        <v>0.38392688590928653</v>
      </c>
      <c r="D2025" s="3">
        <f>B2025*Dashboard!$D$11*Dashboard!$D$10*SQRT(Dashboard!$D$12/365)</f>
        <v>-212131.07561468927</v>
      </c>
      <c r="E2025" s="3">
        <f>IF(Dashboard!$I$3,C2025*Dashboard!$E$11*Dashboard!$E$10*SQRT(Dashboard!$D$12/365),0)</f>
        <v>190644.09094277702</v>
      </c>
      <c r="F2025" s="3">
        <f>D2025+IF(Dashboard!$I$3,E2025,0)</f>
        <v>-21486.984671912243</v>
      </c>
      <c r="G2025" s="3">
        <f>IF(Dashboard!$I$4, ('Lookups and Calculations'!$F$9) / (1 - 'Lookups and Calculations'!$F$10), 'Lookups and Calculations'!$F$9)</f>
        <v>1951878.888340465</v>
      </c>
      <c r="H2025" s="12">
        <f t="shared" si="62"/>
        <v>0</v>
      </c>
      <c r="I2025" s="12">
        <f t="shared" si="63"/>
        <v>0</v>
      </c>
      <c r="J2025" s="13">
        <f>(1 - Dashboard!$I$9) * H2025 * Dashboard!$I$8 * 'Lookups and Calculations'!$F$12</f>
        <v>0</v>
      </c>
      <c r="K2025" s="12">
        <f>(1 - Dashboard!$I$11) * I2025 * Dashboard!$I$10 * 'Lookups and Calculations'!$F$12</f>
        <v>0</v>
      </c>
      <c r="L2025" s="12">
        <f>(H2025 - I2025) * Dashboard!$I$13 * (Dashboard!$D$12 / 365) * 'Lookups and Calculations'!$F$12</f>
        <v>0</v>
      </c>
      <c r="M2025" s="3">
        <f>(G2025*2) * Dashboard!$I$13 * (Dashboard!$D$12 / 365) * 'Lookups and Calculations'!$F$12</f>
        <v>1602.0878730267946</v>
      </c>
      <c r="N2025" s="12">
        <f>H2025 * Dashboard!$I$14 * Dashboard!$I$15 * (Dashboard!$D$12 / 365) * 'Lookups and Calculations'!$F$12</f>
        <v>0</v>
      </c>
    </row>
    <row r="2026" spans="1:14" x14ac:dyDescent="0.35">
      <c r="A2026" s="2">
        <v>2025</v>
      </c>
      <c r="B2026" s="11">
        <v>-0.41217854198703907</v>
      </c>
      <c r="C2026" s="11">
        <v>-1.5847504576537172</v>
      </c>
      <c r="D2026" s="3">
        <f>B2026*Dashboard!$D$11*Dashboard!$D$10*SQRT(Dashboard!$D$12/365)</f>
        <v>-102336.41655120357</v>
      </c>
      <c r="E2026" s="3">
        <f>IF(Dashboard!$I$3,C2026*Dashboard!$E$11*Dashboard!$E$10*SQRT(Dashboard!$D$12/365),0)</f>
        <v>-786929.28643170849</v>
      </c>
      <c r="F2026" s="3">
        <f>D2026+IF(Dashboard!$I$3,E2026,0)</f>
        <v>-889265.70298291207</v>
      </c>
      <c r="G2026" s="3">
        <f>IF(Dashboard!$I$4, ('Lookups and Calculations'!$F$9) / (1 - 'Lookups and Calculations'!$F$10), 'Lookups and Calculations'!$F$9)</f>
        <v>1951878.888340465</v>
      </c>
      <c r="H2026" s="12">
        <f t="shared" si="62"/>
        <v>0</v>
      </c>
      <c r="I2026" s="12">
        <f t="shared" si="63"/>
        <v>0</v>
      </c>
      <c r="J2026" s="13">
        <f>(1 - Dashboard!$I$9) * H2026 * Dashboard!$I$8 * 'Lookups and Calculations'!$F$12</f>
        <v>0</v>
      </c>
      <c r="K2026" s="12">
        <f>(1 - Dashboard!$I$11) * I2026 * Dashboard!$I$10 * 'Lookups and Calculations'!$F$12</f>
        <v>0</v>
      </c>
      <c r="L2026" s="12">
        <f>(H2026 - I2026) * Dashboard!$I$13 * (Dashboard!$D$12 / 365) * 'Lookups and Calculations'!$F$12</f>
        <v>0</v>
      </c>
      <c r="M2026" s="3">
        <f>(G2026*2) * Dashboard!$I$13 * (Dashboard!$D$12 / 365) * 'Lookups and Calculations'!$F$12</f>
        <v>1602.0878730267946</v>
      </c>
      <c r="N2026" s="12">
        <f>H2026 * Dashboard!$I$14 * Dashboard!$I$15 * (Dashboard!$D$12 / 365) * 'Lookups and Calculations'!$F$12</f>
        <v>0</v>
      </c>
    </row>
    <row r="2027" spans="1:14" x14ac:dyDescent="0.35">
      <c r="A2027" s="2">
        <v>2026</v>
      </c>
      <c r="B2027" s="11">
        <v>0.61276059169792496</v>
      </c>
      <c r="C2027" s="11">
        <v>0.46487804331406357</v>
      </c>
      <c r="D2027" s="3">
        <f>B2027*Dashboard!$D$11*Dashboard!$D$10*SQRT(Dashboard!$D$12/365)</f>
        <v>152137.28219780218</v>
      </c>
      <c r="E2027" s="3">
        <f>IF(Dashboard!$I$3,C2027*Dashboard!$E$11*Dashboard!$E$10*SQRT(Dashboard!$D$12/365),0)</f>
        <v>230841.48367719943</v>
      </c>
      <c r="F2027" s="3">
        <f>D2027+IF(Dashboard!$I$3,E2027,0)</f>
        <v>382978.76587500161</v>
      </c>
      <c r="G2027" s="3">
        <f>IF(Dashboard!$I$4, ('Lookups and Calculations'!$F$9) / (1 - 'Lookups and Calculations'!$F$10), 'Lookups and Calculations'!$F$9)</f>
        <v>1951878.888340465</v>
      </c>
      <c r="H2027" s="12">
        <f t="shared" si="62"/>
        <v>0</v>
      </c>
      <c r="I2027" s="12">
        <f t="shared" si="63"/>
        <v>0</v>
      </c>
      <c r="J2027" s="13">
        <f>(1 - Dashboard!$I$9) * H2027 * Dashboard!$I$8 * 'Lookups and Calculations'!$F$12</f>
        <v>0</v>
      </c>
      <c r="K2027" s="12">
        <f>(1 - Dashboard!$I$11) * I2027 * Dashboard!$I$10 * 'Lookups and Calculations'!$F$12</f>
        <v>0</v>
      </c>
      <c r="L2027" s="12">
        <f>(H2027 - I2027) * Dashboard!$I$13 * (Dashboard!$D$12 / 365) * 'Lookups and Calculations'!$F$12</f>
        <v>0</v>
      </c>
      <c r="M2027" s="3">
        <f>(G2027*2) * Dashboard!$I$13 * (Dashboard!$D$12 / 365) * 'Lookups and Calculations'!$F$12</f>
        <v>1602.0878730267946</v>
      </c>
      <c r="N2027" s="12">
        <f>H2027 * Dashboard!$I$14 * Dashboard!$I$15 * (Dashboard!$D$12 / 365) * 'Lookups and Calculations'!$F$12</f>
        <v>0</v>
      </c>
    </row>
    <row r="2028" spans="1:14" x14ac:dyDescent="0.35">
      <c r="A2028" s="2">
        <v>2027</v>
      </c>
      <c r="B2028" s="11">
        <v>0.28245494984036207</v>
      </c>
      <c r="C2028" s="11">
        <v>-0.21634613877200007</v>
      </c>
      <c r="D2028" s="3">
        <f>B2028*Dashboard!$D$11*Dashboard!$D$10*SQRT(Dashboard!$D$12/365)</f>
        <v>70128.413925831032</v>
      </c>
      <c r="E2028" s="3">
        <f>IF(Dashboard!$I$3,C2028*Dashboard!$E$11*Dashboard!$E$10*SQRT(Dashboard!$D$12/365),0)</f>
        <v>-107429.60305445541</v>
      </c>
      <c r="F2028" s="3">
        <f>D2028+IF(Dashboard!$I$3,E2028,0)</f>
        <v>-37301.189128624377</v>
      </c>
      <c r="G2028" s="3">
        <f>IF(Dashboard!$I$4, ('Lookups and Calculations'!$F$9) / (1 - 'Lookups and Calculations'!$F$10), 'Lookups and Calculations'!$F$9)</f>
        <v>1951878.888340465</v>
      </c>
      <c r="H2028" s="12">
        <f t="shared" si="62"/>
        <v>0</v>
      </c>
      <c r="I2028" s="12">
        <f t="shared" si="63"/>
        <v>0</v>
      </c>
      <c r="J2028" s="13">
        <f>(1 - Dashboard!$I$9) * H2028 * Dashboard!$I$8 * 'Lookups and Calculations'!$F$12</f>
        <v>0</v>
      </c>
      <c r="K2028" s="12">
        <f>(1 - Dashboard!$I$11) * I2028 * Dashboard!$I$10 * 'Lookups and Calculations'!$F$12</f>
        <v>0</v>
      </c>
      <c r="L2028" s="12">
        <f>(H2028 - I2028) * Dashboard!$I$13 * (Dashboard!$D$12 / 365) * 'Lookups and Calculations'!$F$12</f>
        <v>0</v>
      </c>
      <c r="M2028" s="3">
        <f>(G2028*2) * Dashboard!$I$13 * (Dashboard!$D$12 / 365) * 'Lookups and Calculations'!$F$12</f>
        <v>1602.0878730267946</v>
      </c>
      <c r="N2028" s="12">
        <f>H2028 * Dashboard!$I$14 * Dashboard!$I$15 * (Dashboard!$D$12 / 365) * 'Lookups and Calculations'!$F$12</f>
        <v>0</v>
      </c>
    </row>
    <row r="2029" spans="1:14" x14ac:dyDescent="0.35">
      <c r="A2029" s="2">
        <v>2028</v>
      </c>
      <c r="B2029" s="11">
        <v>-0.27147572635608153</v>
      </c>
      <c r="C2029" s="11">
        <v>0.61336980979341849</v>
      </c>
      <c r="D2029" s="3">
        <f>B2029*Dashboard!$D$11*Dashboard!$D$10*SQRT(Dashboard!$D$12/365)</f>
        <v>-67402.472923469439</v>
      </c>
      <c r="E2029" s="3">
        <f>IF(Dashboard!$I$3,C2029*Dashboard!$E$11*Dashboard!$E$10*SQRT(Dashboard!$D$12/365),0)</f>
        <v>304577.07988556853</v>
      </c>
      <c r="F2029" s="3">
        <f>D2029+IF(Dashboard!$I$3,E2029,0)</f>
        <v>237174.60696209909</v>
      </c>
      <c r="G2029" s="3">
        <f>IF(Dashboard!$I$4, ('Lookups and Calculations'!$F$9) / (1 - 'Lookups and Calculations'!$F$10), 'Lookups and Calculations'!$F$9)</f>
        <v>1951878.888340465</v>
      </c>
      <c r="H2029" s="12">
        <f t="shared" si="62"/>
        <v>0</v>
      </c>
      <c r="I2029" s="12">
        <f t="shared" si="63"/>
        <v>0</v>
      </c>
      <c r="J2029" s="13">
        <f>(1 - Dashboard!$I$9) * H2029 * Dashboard!$I$8 * 'Lookups and Calculations'!$F$12</f>
        <v>0</v>
      </c>
      <c r="K2029" s="12">
        <f>(1 - Dashboard!$I$11) * I2029 * Dashboard!$I$10 * 'Lookups and Calculations'!$F$12</f>
        <v>0</v>
      </c>
      <c r="L2029" s="12">
        <f>(H2029 - I2029) * Dashboard!$I$13 * (Dashboard!$D$12 / 365) * 'Lookups and Calculations'!$F$12</f>
        <v>0</v>
      </c>
      <c r="M2029" s="3">
        <f>(G2029*2) * Dashboard!$I$13 * (Dashboard!$D$12 / 365) * 'Lookups and Calculations'!$F$12</f>
        <v>1602.0878730267946</v>
      </c>
      <c r="N2029" s="12">
        <f>H2029 * Dashboard!$I$14 * Dashboard!$I$15 * (Dashboard!$D$12 / 365) * 'Lookups and Calculations'!$F$12</f>
        <v>0</v>
      </c>
    </row>
    <row r="2030" spans="1:14" x14ac:dyDescent="0.35">
      <c r="A2030" s="2">
        <v>2029</v>
      </c>
      <c r="B2030" s="11">
        <v>0.21925070587890585</v>
      </c>
      <c r="C2030" s="11">
        <v>-0.38478620227893329</v>
      </c>
      <c r="D2030" s="3">
        <f>B2030*Dashboard!$D$11*Dashboard!$D$10*SQRT(Dashboard!$D$12/365)</f>
        <v>54435.952579682482</v>
      </c>
      <c r="E2030" s="3">
        <f>IF(Dashboard!$I$3,C2030*Dashboard!$E$11*Dashboard!$E$10*SQRT(Dashboard!$D$12/365),0)</f>
        <v>-191070.79611539227</v>
      </c>
      <c r="F2030" s="3">
        <f>D2030+IF(Dashboard!$I$3,E2030,0)</f>
        <v>-136634.84353570978</v>
      </c>
      <c r="G2030" s="3">
        <f>IF(Dashboard!$I$4, ('Lookups and Calculations'!$F$9) / (1 - 'Lookups and Calculations'!$F$10), 'Lookups and Calculations'!$F$9)</f>
        <v>1951878.888340465</v>
      </c>
      <c r="H2030" s="12">
        <f t="shared" si="62"/>
        <v>0</v>
      </c>
      <c r="I2030" s="12">
        <f t="shared" si="63"/>
        <v>0</v>
      </c>
      <c r="J2030" s="13">
        <f>(1 - Dashboard!$I$9) * H2030 * Dashboard!$I$8 * 'Lookups and Calculations'!$F$12</f>
        <v>0</v>
      </c>
      <c r="K2030" s="12">
        <f>(1 - Dashboard!$I$11) * I2030 * Dashboard!$I$10 * 'Lookups and Calculations'!$F$12</f>
        <v>0</v>
      </c>
      <c r="L2030" s="12">
        <f>(H2030 - I2030) * Dashboard!$I$13 * (Dashboard!$D$12 / 365) * 'Lookups and Calculations'!$F$12</f>
        <v>0</v>
      </c>
      <c r="M2030" s="3">
        <f>(G2030*2) * Dashboard!$I$13 * (Dashboard!$D$12 / 365) * 'Lookups and Calculations'!$F$12</f>
        <v>1602.0878730267946</v>
      </c>
      <c r="N2030" s="12">
        <f>H2030 * Dashboard!$I$14 * Dashboard!$I$15 * (Dashboard!$D$12 / 365) * 'Lookups and Calculations'!$F$12</f>
        <v>0</v>
      </c>
    </row>
    <row r="2031" spans="1:14" x14ac:dyDescent="0.35">
      <c r="A2031" s="2">
        <v>2030</v>
      </c>
      <c r="B2031" s="11">
        <v>-0.68127330530684871</v>
      </c>
      <c r="C2031" s="11">
        <v>-0.17990538367637929</v>
      </c>
      <c r="D2031" s="3">
        <f>B2031*Dashboard!$D$11*Dashboard!$D$10*SQRT(Dashboard!$D$12/365)</f>
        <v>-169147.73976586404</v>
      </c>
      <c r="E2031" s="3">
        <f>IF(Dashboard!$I$3,C2031*Dashboard!$E$11*Dashboard!$E$10*SQRT(Dashboard!$D$12/365),0)</f>
        <v>-89334.452953103901</v>
      </c>
      <c r="F2031" s="3">
        <f>D2031+IF(Dashboard!$I$3,E2031,0)</f>
        <v>-258482.19271896794</v>
      </c>
      <c r="G2031" s="3">
        <f>IF(Dashboard!$I$4, ('Lookups and Calculations'!$F$9) / (1 - 'Lookups and Calculations'!$F$10), 'Lookups and Calculations'!$F$9)</f>
        <v>1951878.888340465</v>
      </c>
      <c r="H2031" s="12">
        <f t="shared" si="62"/>
        <v>0</v>
      </c>
      <c r="I2031" s="12">
        <f t="shared" si="63"/>
        <v>0</v>
      </c>
      <c r="J2031" s="13">
        <f>(1 - Dashboard!$I$9) * H2031 * Dashboard!$I$8 * 'Lookups and Calculations'!$F$12</f>
        <v>0</v>
      </c>
      <c r="K2031" s="12">
        <f>(1 - Dashboard!$I$11) * I2031 * Dashboard!$I$10 * 'Lookups and Calculations'!$F$12</f>
        <v>0</v>
      </c>
      <c r="L2031" s="12">
        <f>(H2031 - I2031) * Dashboard!$I$13 * (Dashboard!$D$12 / 365) * 'Lookups and Calculations'!$F$12</f>
        <v>0</v>
      </c>
      <c r="M2031" s="3">
        <f>(G2031*2) * Dashboard!$I$13 * (Dashboard!$D$12 / 365) * 'Lookups and Calculations'!$F$12</f>
        <v>1602.0878730267946</v>
      </c>
      <c r="N2031" s="12">
        <f>H2031 * Dashboard!$I$14 * Dashboard!$I$15 * (Dashboard!$D$12 / 365) * 'Lookups and Calculations'!$F$12</f>
        <v>0</v>
      </c>
    </row>
    <row r="2032" spans="1:14" x14ac:dyDescent="0.35">
      <c r="A2032" s="2">
        <v>2031</v>
      </c>
      <c r="B2032" s="11">
        <v>1.6712740791365031</v>
      </c>
      <c r="C2032" s="11">
        <v>-1.1801404357699774</v>
      </c>
      <c r="D2032" s="3">
        <f>B2032*Dashboard!$D$11*Dashboard!$D$10*SQRT(Dashboard!$D$12/365)</f>
        <v>414946.88080856093</v>
      </c>
      <c r="E2032" s="3">
        <f>IF(Dashboard!$I$3,C2032*Dashboard!$E$11*Dashboard!$E$10*SQRT(Dashboard!$D$12/365),0)</f>
        <v>-586014.70441259874</v>
      </c>
      <c r="F2032" s="3">
        <f>D2032+IF(Dashboard!$I$3,E2032,0)</f>
        <v>-171067.82360403781</v>
      </c>
      <c r="G2032" s="3">
        <f>IF(Dashboard!$I$4, ('Lookups and Calculations'!$F$9) / (1 - 'Lookups and Calculations'!$F$10), 'Lookups and Calculations'!$F$9)</f>
        <v>1951878.888340465</v>
      </c>
      <c r="H2032" s="12">
        <f t="shared" si="62"/>
        <v>0</v>
      </c>
      <c r="I2032" s="12">
        <f t="shared" si="63"/>
        <v>0</v>
      </c>
      <c r="J2032" s="13">
        <f>(1 - Dashboard!$I$9) * H2032 * Dashboard!$I$8 * 'Lookups and Calculations'!$F$12</f>
        <v>0</v>
      </c>
      <c r="K2032" s="12">
        <f>(1 - Dashboard!$I$11) * I2032 * Dashboard!$I$10 * 'Lookups and Calculations'!$F$12</f>
        <v>0</v>
      </c>
      <c r="L2032" s="12">
        <f>(H2032 - I2032) * Dashboard!$I$13 * (Dashboard!$D$12 / 365) * 'Lookups and Calculations'!$F$12</f>
        <v>0</v>
      </c>
      <c r="M2032" s="3">
        <f>(G2032*2) * Dashboard!$I$13 * (Dashboard!$D$12 / 365) * 'Lookups and Calculations'!$F$12</f>
        <v>1602.0878730267946</v>
      </c>
      <c r="N2032" s="12">
        <f>H2032 * Dashboard!$I$14 * Dashboard!$I$15 * (Dashboard!$D$12 / 365) * 'Lookups and Calculations'!$F$12</f>
        <v>0</v>
      </c>
    </row>
    <row r="2033" spans="1:14" x14ac:dyDescent="0.35">
      <c r="A2033" s="2">
        <v>2032</v>
      </c>
      <c r="B2033" s="11">
        <v>0.23310802485505375</v>
      </c>
      <c r="C2033" s="11">
        <v>0.50657441957643945</v>
      </c>
      <c r="D2033" s="3">
        <f>B2033*Dashboard!$D$11*Dashboard!$D$10*SQRT(Dashboard!$D$12/365)</f>
        <v>57876.472215152877</v>
      </c>
      <c r="E2033" s="3">
        <f>IF(Dashboard!$I$3,C2033*Dashboard!$E$11*Dashboard!$E$10*SQRT(Dashboard!$D$12/365),0)</f>
        <v>251546.38359407277</v>
      </c>
      <c r="F2033" s="3">
        <f>D2033+IF(Dashboard!$I$3,E2033,0)</f>
        <v>309422.85580922564</v>
      </c>
      <c r="G2033" s="3">
        <f>IF(Dashboard!$I$4, ('Lookups and Calculations'!$F$9) / (1 - 'Lookups and Calculations'!$F$10), 'Lookups and Calculations'!$F$9)</f>
        <v>1951878.888340465</v>
      </c>
      <c r="H2033" s="12">
        <f t="shared" si="62"/>
        <v>0</v>
      </c>
      <c r="I2033" s="12">
        <f t="shared" si="63"/>
        <v>0</v>
      </c>
      <c r="J2033" s="13">
        <f>(1 - Dashboard!$I$9) * H2033 * Dashboard!$I$8 * 'Lookups and Calculations'!$F$12</f>
        <v>0</v>
      </c>
      <c r="K2033" s="12">
        <f>(1 - Dashboard!$I$11) * I2033 * Dashboard!$I$10 * 'Lookups and Calculations'!$F$12</f>
        <v>0</v>
      </c>
      <c r="L2033" s="12">
        <f>(H2033 - I2033) * Dashboard!$I$13 * (Dashboard!$D$12 / 365) * 'Lookups and Calculations'!$F$12</f>
        <v>0</v>
      </c>
      <c r="M2033" s="3">
        <f>(G2033*2) * Dashboard!$I$13 * (Dashboard!$D$12 / 365) * 'Lookups and Calculations'!$F$12</f>
        <v>1602.0878730267946</v>
      </c>
      <c r="N2033" s="12">
        <f>H2033 * Dashboard!$I$14 * Dashboard!$I$15 * (Dashboard!$D$12 / 365) * 'Lookups and Calculations'!$F$12</f>
        <v>0</v>
      </c>
    </row>
    <row r="2034" spans="1:14" x14ac:dyDescent="0.35">
      <c r="A2034" s="2">
        <v>2033</v>
      </c>
      <c r="B2034" s="11">
        <v>3.2340082415485548E-2</v>
      </c>
      <c r="C2034" s="11">
        <v>0.30845898271960231</v>
      </c>
      <c r="D2034" s="3">
        <f>B2034*Dashboard!$D$11*Dashboard!$D$10*SQRT(Dashboard!$D$12/365)</f>
        <v>8029.4527934825201</v>
      </c>
      <c r="E2034" s="3">
        <f>IF(Dashboard!$I$3,C2034*Dashboard!$E$11*Dashboard!$E$10*SQRT(Dashboard!$D$12/365),0)</f>
        <v>153169.48229462336</v>
      </c>
      <c r="F2034" s="3">
        <f>D2034+IF(Dashboard!$I$3,E2034,0)</f>
        <v>161198.93508810588</v>
      </c>
      <c r="G2034" s="3">
        <f>IF(Dashboard!$I$4, ('Lookups and Calculations'!$F$9) / (1 - 'Lookups and Calculations'!$F$10), 'Lookups and Calculations'!$F$9)</f>
        <v>1951878.888340465</v>
      </c>
      <c r="H2034" s="12">
        <f t="shared" si="62"/>
        <v>0</v>
      </c>
      <c r="I2034" s="12">
        <f t="shared" si="63"/>
        <v>0</v>
      </c>
      <c r="J2034" s="13">
        <f>(1 - Dashboard!$I$9) * H2034 * Dashboard!$I$8 * 'Lookups and Calculations'!$F$12</f>
        <v>0</v>
      </c>
      <c r="K2034" s="12">
        <f>(1 - Dashboard!$I$11) * I2034 * Dashboard!$I$10 * 'Lookups and Calculations'!$F$12</f>
        <v>0</v>
      </c>
      <c r="L2034" s="12">
        <f>(H2034 - I2034) * Dashboard!$I$13 * (Dashboard!$D$12 / 365) * 'Lookups and Calculations'!$F$12</f>
        <v>0</v>
      </c>
      <c r="M2034" s="3">
        <f>(G2034*2) * Dashboard!$I$13 * (Dashboard!$D$12 / 365) * 'Lookups and Calculations'!$F$12</f>
        <v>1602.0878730267946</v>
      </c>
      <c r="N2034" s="12">
        <f>H2034 * Dashboard!$I$14 * Dashboard!$I$15 * (Dashboard!$D$12 / 365) * 'Lookups and Calculations'!$F$12</f>
        <v>0</v>
      </c>
    </row>
    <row r="2035" spans="1:14" x14ac:dyDescent="0.35">
      <c r="A2035" s="2">
        <v>2034</v>
      </c>
      <c r="B2035" s="11">
        <v>0.79637676532536195</v>
      </c>
      <c r="C2035" s="11">
        <v>-0.65968326004704592</v>
      </c>
      <c r="D2035" s="3">
        <f>B2035*Dashboard!$D$11*Dashboard!$D$10*SQRT(Dashboard!$D$12/365)</f>
        <v>197725.83015881266</v>
      </c>
      <c r="E2035" s="3">
        <f>IF(Dashboard!$I$3,C2035*Dashboard!$E$11*Dashboard!$E$10*SQRT(Dashboard!$D$12/365),0)</f>
        <v>-327574.65037640545</v>
      </c>
      <c r="F2035" s="3">
        <f>D2035+IF(Dashboard!$I$3,E2035,0)</f>
        <v>-129848.82021759279</v>
      </c>
      <c r="G2035" s="3">
        <f>IF(Dashboard!$I$4, ('Lookups and Calculations'!$F$9) / (1 - 'Lookups and Calculations'!$F$10), 'Lookups and Calculations'!$F$9)</f>
        <v>1951878.888340465</v>
      </c>
      <c r="H2035" s="12">
        <f t="shared" si="62"/>
        <v>0</v>
      </c>
      <c r="I2035" s="12">
        <f t="shared" si="63"/>
        <v>0</v>
      </c>
      <c r="J2035" s="13">
        <f>(1 - Dashboard!$I$9) * H2035 * Dashboard!$I$8 * 'Lookups and Calculations'!$F$12</f>
        <v>0</v>
      </c>
      <c r="K2035" s="12">
        <f>(1 - Dashboard!$I$11) * I2035 * Dashboard!$I$10 * 'Lookups and Calculations'!$F$12</f>
        <v>0</v>
      </c>
      <c r="L2035" s="12">
        <f>(H2035 - I2035) * Dashboard!$I$13 * (Dashboard!$D$12 / 365) * 'Lookups and Calculations'!$F$12</f>
        <v>0</v>
      </c>
      <c r="M2035" s="3">
        <f>(G2035*2) * Dashboard!$I$13 * (Dashboard!$D$12 / 365) * 'Lookups and Calculations'!$F$12</f>
        <v>1602.0878730267946</v>
      </c>
      <c r="N2035" s="12">
        <f>H2035 * Dashboard!$I$14 * Dashboard!$I$15 * (Dashboard!$D$12 / 365) * 'Lookups and Calculations'!$F$12</f>
        <v>0</v>
      </c>
    </row>
    <row r="2036" spans="1:14" x14ac:dyDescent="0.35">
      <c r="A2036" s="2">
        <v>2035</v>
      </c>
      <c r="B2036" s="11">
        <v>0.36589385798267549</v>
      </c>
      <c r="C2036" s="11">
        <v>-1.7139802433859022</v>
      </c>
      <c r="D2036" s="3">
        <f>B2036*Dashboard!$D$11*Dashboard!$D$10*SQRT(Dashboard!$D$12/365)</f>
        <v>90844.773440970224</v>
      </c>
      <c r="E2036" s="3">
        <f>IF(Dashboard!$I$3,C2036*Dashboard!$E$11*Dashboard!$E$10*SQRT(Dashboard!$D$12/365),0)</f>
        <v>-851100.08542457549</v>
      </c>
      <c r="F2036" s="3">
        <f>D2036+IF(Dashboard!$I$3,E2036,0)</f>
        <v>-760255.31198360526</v>
      </c>
      <c r="G2036" s="3">
        <f>IF(Dashboard!$I$4, ('Lookups and Calculations'!$F$9) / (1 - 'Lookups and Calculations'!$F$10), 'Lookups and Calculations'!$F$9)</f>
        <v>1951878.888340465</v>
      </c>
      <c r="H2036" s="12">
        <f t="shared" si="62"/>
        <v>0</v>
      </c>
      <c r="I2036" s="12">
        <f t="shared" si="63"/>
        <v>0</v>
      </c>
      <c r="J2036" s="13">
        <f>(1 - Dashboard!$I$9) * H2036 * Dashboard!$I$8 * 'Lookups and Calculations'!$F$12</f>
        <v>0</v>
      </c>
      <c r="K2036" s="12">
        <f>(1 - Dashboard!$I$11) * I2036 * Dashboard!$I$10 * 'Lookups and Calculations'!$F$12</f>
        <v>0</v>
      </c>
      <c r="L2036" s="12">
        <f>(H2036 - I2036) * Dashboard!$I$13 * (Dashboard!$D$12 / 365) * 'Lookups and Calculations'!$F$12</f>
        <v>0</v>
      </c>
      <c r="M2036" s="3">
        <f>(G2036*2) * Dashboard!$I$13 * (Dashboard!$D$12 / 365) * 'Lookups and Calculations'!$F$12</f>
        <v>1602.0878730267946</v>
      </c>
      <c r="N2036" s="12">
        <f>H2036 * Dashboard!$I$14 * Dashboard!$I$15 * (Dashboard!$D$12 / 365) * 'Lookups and Calculations'!$F$12</f>
        <v>0</v>
      </c>
    </row>
    <row r="2037" spans="1:14" x14ac:dyDescent="0.35">
      <c r="A2037" s="2">
        <v>2036</v>
      </c>
      <c r="B2037" s="11">
        <v>-0.42507079177253826</v>
      </c>
      <c r="C2037" s="11">
        <v>-0.21280498854523519</v>
      </c>
      <c r="D2037" s="3">
        <f>B2037*Dashboard!$D$11*Dashboard!$D$10*SQRT(Dashboard!$D$12/365)</f>
        <v>-105537.32710314709</v>
      </c>
      <c r="E2037" s="3">
        <f>IF(Dashboard!$I$3,C2037*Dashboard!$E$11*Dashboard!$E$10*SQRT(Dashboard!$D$12/365),0)</f>
        <v>-105671.19698639767</v>
      </c>
      <c r="F2037" s="3">
        <f>D2037+IF(Dashboard!$I$3,E2037,0)</f>
        <v>-211208.52408954478</v>
      </c>
      <c r="G2037" s="3">
        <f>IF(Dashboard!$I$4, ('Lookups and Calculations'!$F$9) / (1 - 'Lookups and Calculations'!$F$10), 'Lookups and Calculations'!$F$9)</f>
        <v>1951878.888340465</v>
      </c>
      <c r="H2037" s="12">
        <f t="shared" si="62"/>
        <v>0</v>
      </c>
      <c r="I2037" s="12">
        <f t="shared" si="63"/>
        <v>0</v>
      </c>
      <c r="J2037" s="13">
        <f>(1 - Dashboard!$I$9) * H2037 * Dashboard!$I$8 * 'Lookups and Calculations'!$F$12</f>
        <v>0</v>
      </c>
      <c r="K2037" s="12">
        <f>(1 - Dashboard!$I$11) * I2037 * Dashboard!$I$10 * 'Lookups and Calculations'!$F$12</f>
        <v>0</v>
      </c>
      <c r="L2037" s="12">
        <f>(H2037 - I2037) * Dashboard!$I$13 * (Dashboard!$D$12 / 365) * 'Lookups and Calculations'!$F$12</f>
        <v>0</v>
      </c>
      <c r="M2037" s="3">
        <f>(G2037*2) * Dashboard!$I$13 * (Dashboard!$D$12 / 365) * 'Lookups and Calculations'!$F$12</f>
        <v>1602.0878730267946</v>
      </c>
      <c r="N2037" s="12">
        <f>H2037 * Dashboard!$I$14 * Dashboard!$I$15 * (Dashboard!$D$12 / 365) * 'Lookups and Calculations'!$F$12</f>
        <v>0</v>
      </c>
    </row>
    <row r="2038" spans="1:14" x14ac:dyDescent="0.35">
      <c r="A2038" s="2">
        <v>2037</v>
      </c>
      <c r="B2038" s="11">
        <v>2.4098431039359087</v>
      </c>
      <c r="C2038" s="11">
        <v>0.67044417493004427</v>
      </c>
      <c r="D2038" s="3">
        <f>B2038*Dashboard!$D$11*Dashboard!$D$10*SQRT(Dashboard!$D$12/365)</f>
        <v>598320.10302754992</v>
      </c>
      <c r="E2038" s="3">
        <f>IF(Dashboard!$I$3,C2038*Dashboard!$E$11*Dashboard!$E$10*SQRT(Dashboard!$D$12/365),0)</f>
        <v>332918.12829075637</v>
      </c>
      <c r="F2038" s="3">
        <f>D2038+IF(Dashboard!$I$3,E2038,0)</f>
        <v>931238.23131830629</v>
      </c>
      <c r="G2038" s="3">
        <f>IF(Dashboard!$I$4, ('Lookups and Calculations'!$F$9) / (1 - 'Lookups and Calculations'!$F$10), 'Lookups and Calculations'!$F$9)</f>
        <v>1951878.888340465</v>
      </c>
      <c r="H2038" s="12">
        <f t="shared" si="62"/>
        <v>0</v>
      </c>
      <c r="I2038" s="12">
        <f t="shared" si="63"/>
        <v>0</v>
      </c>
      <c r="J2038" s="13">
        <f>(1 - Dashboard!$I$9) * H2038 * Dashboard!$I$8 * 'Lookups and Calculations'!$F$12</f>
        <v>0</v>
      </c>
      <c r="K2038" s="12">
        <f>(1 - Dashboard!$I$11) * I2038 * Dashboard!$I$10 * 'Lookups and Calculations'!$F$12</f>
        <v>0</v>
      </c>
      <c r="L2038" s="12">
        <f>(H2038 - I2038) * Dashboard!$I$13 * (Dashboard!$D$12 / 365) * 'Lookups and Calculations'!$F$12</f>
        <v>0</v>
      </c>
      <c r="M2038" s="3">
        <f>(G2038*2) * Dashboard!$I$13 * (Dashboard!$D$12 / 365) * 'Lookups and Calculations'!$F$12</f>
        <v>1602.0878730267946</v>
      </c>
      <c r="N2038" s="12">
        <f>H2038 * Dashboard!$I$14 * Dashboard!$I$15 * (Dashboard!$D$12 / 365) * 'Lookups and Calculations'!$F$12</f>
        <v>0</v>
      </c>
    </row>
    <row r="2039" spans="1:14" x14ac:dyDescent="0.35">
      <c r="A2039" s="2">
        <v>2038</v>
      </c>
      <c r="B2039" s="11">
        <v>-0.80804754851428884</v>
      </c>
      <c r="C2039" s="11">
        <v>-1.4618819729503199</v>
      </c>
      <c r="D2039" s="3">
        <f>B2039*Dashboard!$D$11*Dashboard!$D$10*SQRT(Dashboard!$D$12/365)</f>
        <v>-200623.47282633992</v>
      </c>
      <c r="E2039" s="3">
        <f>IF(Dashboard!$I$3,C2039*Dashboard!$E$11*Dashboard!$E$10*SQRT(Dashboard!$D$12/365),0)</f>
        <v>-725917.27755319932</v>
      </c>
      <c r="F2039" s="3">
        <f>D2039+IF(Dashboard!$I$3,E2039,0)</f>
        <v>-926540.75037953921</v>
      </c>
      <c r="G2039" s="3">
        <f>IF(Dashboard!$I$4, ('Lookups and Calculations'!$F$9) / (1 - 'Lookups and Calculations'!$F$10), 'Lookups and Calculations'!$F$9)</f>
        <v>1951878.888340465</v>
      </c>
      <c r="H2039" s="12">
        <f t="shared" si="62"/>
        <v>0</v>
      </c>
      <c r="I2039" s="12">
        <f t="shared" si="63"/>
        <v>0</v>
      </c>
      <c r="J2039" s="13">
        <f>(1 - Dashboard!$I$9) * H2039 * Dashboard!$I$8 * 'Lookups and Calculations'!$F$12</f>
        <v>0</v>
      </c>
      <c r="K2039" s="12">
        <f>(1 - Dashboard!$I$11) * I2039 * Dashboard!$I$10 * 'Lookups and Calculations'!$F$12</f>
        <v>0</v>
      </c>
      <c r="L2039" s="12">
        <f>(H2039 - I2039) * Dashboard!$I$13 * (Dashboard!$D$12 / 365) * 'Lookups and Calculations'!$F$12</f>
        <v>0</v>
      </c>
      <c r="M2039" s="3">
        <f>(G2039*2) * Dashboard!$I$13 * (Dashboard!$D$12 / 365) * 'Lookups and Calculations'!$F$12</f>
        <v>1602.0878730267946</v>
      </c>
      <c r="N2039" s="12">
        <f>H2039 * Dashboard!$I$14 * Dashboard!$I$15 * (Dashboard!$D$12 / 365) * 'Lookups and Calculations'!$F$12</f>
        <v>0</v>
      </c>
    </row>
    <row r="2040" spans="1:14" x14ac:dyDescent="0.35">
      <c r="A2040" s="2">
        <v>2039</v>
      </c>
      <c r="B2040" s="11">
        <v>-0.15633312210226866</v>
      </c>
      <c r="C2040" s="11">
        <v>-0.20650561526158465</v>
      </c>
      <c r="D2040" s="3">
        <f>B2040*Dashboard!$D$11*Dashboard!$D$10*SQRT(Dashboard!$D$12/365)</f>
        <v>-38814.66373062916</v>
      </c>
      <c r="E2040" s="3">
        <f>IF(Dashboard!$I$3,C2040*Dashboard!$E$11*Dashboard!$E$10*SQRT(Dashboard!$D$12/365),0)</f>
        <v>-102543.15793196548</v>
      </c>
      <c r="F2040" s="3">
        <f>D2040+IF(Dashboard!$I$3,E2040,0)</f>
        <v>-141357.82166259465</v>
      </c>
      <c r="G2040" s="3">
        <f>IF(Dashboard!$I$4, ('Lookups and Calculations'!$F$9) / (1 - 'Lookups and Calculations'!$F$10), 'Lookups and Calculations'!$F$9)</f>
        <v>1951878.888340465</v>
      </c>
      <c r="H2040" s="12">
        <f t="shared" si="62"/>
        <v>0</v>
      </c>
      <c r="I2040" s="12">
        <f t="shared" si="63"/>
        <v>0</v>
      </c>
      <c r="J2040" s="13">
        <f>(1 - Dashboard!$I$9) * H2040 * Dashboard!$I$8 * 'Lookups and Calculations'!$F$12</f>
        <v>0</v>
      </c>
      <c r="K2040" s="12">
        <f>(1 - Dashboard!$I$11) * I2040 * Dashboard!$I$10 * 'Lookups and Calculations'!$F$12</f>
        <v>0</v>
      </c>
      <c r="L2040" s="12">
        <f>(H2040 - I2040) * Dashboard!$I$13 * (Dashboard!$D$12 / 365) * 'Lookups and Calculations'!$F$12</f>
        <v>0</v>
      </c>
      <c r="M2040" s="3">
        <f>(G2040*2) * Dashboard!$I$13 * (Dashboard!$D$12 / 365) * 'Lookups and Calculations'!$F$12</f>
        <v>1602.0878730267946</v>
      </c>
      <c r="N2040" s="12">
        <f>H2040 * Dashboard!$I$14 * Dashboard!$I$15 * (Dashboard!$D$12 / 365) * 'Lookups and Calculations'!$F$12</f>
        <v>0</v>
      </c>
    </row>
    <row r="2041" spans="1:14" x14ac:dyDescent="0.35">
      <c r="A2041" s="2">
        <v>2040</v>
      </c>
      <c r="B2041" s="11">
        <v>-0.17679329202438107</v>
      </c>
      <c r="C2041" s="11">
        <v>1.9547915302947851</v>
      </c>
      <c r="D2041" s="3">
        <f>B2041*Dashboard!$D$11*Dashboard!$D$10*SQRT(Dashboard!$D$12/365)</f>
        <v>-43894.550863432749</v>
      </c>
      <c r="E2041" s="3">
        <f>IF(Dashboard!$I$3,C2041*Dashboard!$E$11*Dashboard!$E$10*SQRT(Dashboard!$D$12/365),0)</f>
        <v>970678.18887719908</v>
      </c>
      <c r="F2041" s="3">
        <f>D2041+IF(Dashboard!$I$3,E2041,0)</f>
        <v>926783.63801376638</v>
      </c>
      <c r="G2041" s="3">
        <f>IF(Dashboard!$I$4, ('Lookups and Calculations'!$F$9) / (1 - 'Lookups and Calculations'!$F$10), 'Lookups and Calculations'!$F$9)</f>
        <v>1951878.888340465</v>
      </c>
      <c r="H2041" s="12">
        <f t="shared" si="62"/>
        <v>0</v>
      </c>
      <c r="I2041" s="12">
        <f t="shared" si="63"/>
        <v>0</v>
      </c>
      <c r="J2041" s="13">
        <f>(1 - Dashboard!$I$9) * H2041 * Dashboard!$I$8 * 'Lookups and Calculations'!$F$12</f>
        <v>0</v>
      </c>
      <c r="K2041" s="12">
        <f>(1 - Dashboard!$I$11) * I2041 * Dashboard!$I$10 * 'Lookups and Calculations'!$F$12</f>
        <v>0</v>
      </c>
      <c r="L2041" s="12">
        <f>(H2041 - I2041) * Dashboard!$I$13 * (Dashboard!$D$12 / 365) * 'Lookups and Calculations'!$F$12</f>
        <v>0</v>
      </c>
      <c r="M2041" s="3">
        <f>(G2041*2) * Dashboard!$I$13 * (Dashboard!$D$12 / 365) * 'Lookups and Calculations'!$F$12</f>
        <v>1602.0878730267946</v>
      </c>
      <c r="N2041" s="12">
        <f>H2041 * Dashboard!$I$14 * Dashboard!$I$15 * (Dashboard!$D$12 / 365) * 'Lookups and Calculations'!$F$12</f>
        <v>0</v>
      </c>
    </row>
    <row r="2042" spans="1:14" x14ac:dyDescent="0.35">
      <c r="A2042" s="2">
        <v>2041</v>
      </c>
      <c r="B2042" s="11">
        <v>-0.55837265423667948</v>
      </c>
      <c r="C2042" s="11">
        <v>-0.149815527869752</v>
      </c>
      <c r="D2042" s="3">
        <f>B2042*Dashboard!$D$11*Dashboard!$D$10*SQRT(Dashboard!$D$12/365)</f>
        <v>-138633.74900424297</v>
      </c>
      <c r="E2042" s="3">
        <f>IF(Dashboard!$I$3,C2042*Dashboard!$E$11*Dashboard!$E$10*SQRT(Dashboard!$D$12/365),0)</f>
        <v>-74392.927841447352</v>
      </c>
      <c r="F2042" s="3">
        <f>D2042+IF(Dashboard!$I$3,E2042,0)</f>
        <v>-213026.67684569032</v>
      </c>
      <c r="G2042" s="3">
        <f>IF(Dashboard!$I$4, ('Lookups and Calculations'!$F$9) / (1 - 'Lookups and Calculations'!$F$10), 'Lookups and Calculations'!$F$9)</f>
        <v>1951878.888340465</v>
      </c>
      <c r="H2042" s="12">
        <f t="shared" si="62"/>
        <v>0</v>
      </c>
      <c r="I2042" s="12">
        <f t="shared" si="63"/>
        <v>0</v>
      </c>
      <c r="J2042" s="13">
        <f>(1 - Dashboard!$I$9) * H2042 * Dashboard!$I$8 * 'Lookups and Calculations'!$F$12</f>
        <v>0</v>
      </c>
      <c r="K2042" s="12">
        <f>(1 - Dashboard!$I$11) * I2042 * Dashboard!$I$10 * 'Lookups and Calculations'!$F$12</f>
        <v>0</v>
      </c>
      <c r="L2042" s="12">
        <f>(H2042 - I2042) * Dashboard!$I$13 * (Dashboard!$D$12 / 365) * 'Lookups and Calculations'!$F$12</f>
        <v>0</v>
      </c>
      <c r="M2042" s="3">
        <f>(G2042*2) * Dashboard!$I$13 * (Dashboard!$D$12 / 365) * 'Lookups and Calculations'!$F$12</f>
        <v>1602.0878730267946</v>
      </c>
      <c r="N2042" s="12">
        <f>H2042 * Dashboard!$I$14 * Dashboard!$I$15 * (Dashboard!$D$12 / 365) * 'Lookups and Calculations'!$F$12</f>
        <v>0</v>
      </c>
    </row>
    <row r="2043" spans="1:14" x14ac:dyDescent="0.35">
      <c r="A2043" s="2">
        <v>2042</v>
      </c>
      <c r="B2043" s="11">
        <v>1.240502072267246</v>
      </c>
      <c r="C2043" s="11">
        <v>-0.6815433536098261</v>
      </c>
      <c r="D2043" s="3">
        <f>B2043*Dashboard!$D$11*Dashboard!$D$10*SQRT(Dashboard!$D$12/365)</f>
        <v>307994.04594954383</v>
      </c>
      <c r="E2043" s="3">
        <f>IF(Dashboard!$I$3,C2043*Dashboard!$E$11*Dashboard!$E$10*SQRT(Dashboard!$D$12/365),0)</f>
        <v>-338429.57567117887</v>
      </c>
      <c r="F2043" s="3">
        <f>D2043+IF(Dashboard!$I$3,E2043,0)</f>
        <v>-30435.529721635045</v>
      </c>
      <c r="G2043" s="3">
        <f>IF(Dashboard!$I$4, ('Lookups and Calculations'!$F$9) / (1 - 'Lookups and Calculations'!$F$10), 'Lookups and Calculations'!$F$9)</f>
        <v>1951878.888340465</v>
      </c>
      <c r="H2043" s="12">
        <f t="shared" si="62"/>
        <v>0</v>
      </c>
      <c r="I2043" s="12">
        <f t="shared" si="63"/>
        <v>0</v>
      </c>
      <c r="J2043" s="13">
        <f>(1 - Dashboard!$I$9) * H2043 * Dashboard!$I$8 * 'Lookups and Calculations'!$F$12</f>
        <v>0</v>
      </c>
      <c r="K2043" s="12">
        <f>(1 - Dashboard!$I$11) * I2043 * Dashboard!$I$10 * 'Lookups and Calculations'!$F$12</f>
        <v>0</v>
      </c>
      <c r="L2043" s="12">
        <f>(H2043 - I2043) * Dashboard!$I$13 * (Dashboard!$D$12 / 365) * 'Lookups and Calculations'!$F$12</f>
        <v>0</v>
      </c>
      <c r="M2043" s="3">
        <f>(G2043*2) * Dashboard!$I$13 * (Dashboard!$D$12 / 365) * 'Lookups and Calculations'!$F$12</f>
        <v>1602.0878730267946</v>
      </c>
      <c r="N2043" s="12">
        <f>H2043 * Dashboard!$I$14 * Dashboard!$I$15 * (Dashboard!$D$12 / 365) * 'Lookups and Calculations'!$F$12</f>
        <v>0</v>
      </c>
    </row>
    <row r="2044" spans="1:14" x14ac:dyDescent="0.35">
      <c r="A2044" s="2">
        <v>2043</v>
      </c>
      <c r="B2044" s="11">
        <v>0.6278868691227304</v>
      </c>
      <c r="C2044" s="11">
        <v>0.13286430223965692</v>
      </c>
      <c r="D2044" s="3">
        <f>B2044*Dashboard!$D$11*Dashboard!$D$10*SQRT(Dashboard!$D$12/365)</f>
        <v>155892.86107862278</v>
      </c>
      <c r="E2044" s="3">
        <f>IF(Dashboard!$I$3,C2044*Dashboard!$E$11*Dashboard!$E$10*SQRT(Dashboard!$D$12/365),0)</f>
        <v>65975.567351150923</v>
      </c>
      <c r="F2044" s="3">
        <f>D2044+IF(Dashboard!$I$3,E2044,0)</f>
        <v>221868.42842977372</v>
      </c>
      <c r="G2044" s="3">
        <f>IF(Dashboard!$I$4, ('Lookups and Calculations'!$F$9) / (1 - 'Lookups and Calculations'!$F$10), 'Lookups and Calculations'!$F$9)</f>
        <v>1951878.888340465</v>
      </c>
      <c r="H2044" s="12">
        <f t="shared" si="62"/>
        <v>0</v>
      </c>
      <c r="I2044" s="12">
        <f t="shared" si="63"/>
        <v>0</v>
      </c>
      <c r="J2044" s="13">
        <f>(1 - Dashboard!$I$9) * H2044 * Dashboard!$I$8 * 'Lookups and Calculations'!$F$12</f>
        <v>0</v>
      </c>
      <c r="K2044" s="12">
        <f>(1 - Dashboard!$I$11) * I2044 * Dashboard!$I$10 * 'Lookups and Calculations'!$F$12</f>
        <v>0</v>
      </c>
      <c r="L2044" s="12">
        <f>(H2044 - I2044) * Dashboard!$I$13 * (Dashboard!$D$12 / 365) * 'Lookups and Calculations'!$F$12</f>
        <v>0</v>
      </c>
      <c r="M2044" s="3">
        <f>(G2044*2) * Dashboard!$I$13 * (Dashboard!$D$12 / 365) * 'Lookups and Calculations'!$F$12</f>
        <v>1602.0878730267946</v>
      </c>
      <c r="N2044" s="12">
        <f>H2044 * Dashboard!$I$14 * Dashboard!$I$15 * (Dashboard!$D$12 / 365) * 'Lookups and Calculations'!$F$12</f>
        <v>0</v>
      </c>
    </row>
    <row r="2045" spans="1:14" x14ac:dyDescent="0.35">
      <c r="A2045" s="2">
        <v>2044</v>
      </c>
      <c r="B2045" s="11">
        <v>-0.13009994298105793</v>
      </c>
      <c r="C2045" s="11">
        <v>-1.0262731698708598</v>
      </c>
      <c r="D2045" s="3">
        <f>B2045*Dashboard!$D$11*Dashboard!$D$10*SQRT(Dashboard!$D$12/365)</f>
        <v>-32301.443675386752</v>
      </c>
      <c r="E2045" s="3">
        <f>IF(Dashboard!$I$3,C2045*Dashboard!$E$11*Dashboard!$E$10*SQRT(Dashboard!$D$12/365),0)</f>
        <v>-509609.83121984516</v>
      </c>
      <c r="F2045" s="3">
        <f>D2045+IF(Dashboard!$I$3,E2045,0)</f>
        <v>-541911.27489523194</v>
      </c>
      <c r="G2045" s="3">
        <f>IF(Dashboard!$I$4, ('Lookups and Calculations'!$F$9) / (1 - 'Lookups and Calculations'!$F$10), 'Lookups and Calculations'!$F$9)</f>
        <v>1951878.888340465</v>
      </c>
      <c r="H2045" s="12">
        <f t="shared" si="62"/>
        <v>0</v>
      </c>
      <c r="I2045" s="12">
        <f t="shared" si="63"/>
        <v>0</v>
      </c>
      <c r="J2045" s="13">
        <f>(1 - Dashboard!$I$9) * H2045 * Dashboard!$I$8 * 'Lookups and Calculations'!$F$12</f>
        <v>0</v>
      </c>
      <c r="K2045" s="12">
        <f>(1 - Dashboard!$I$11) * I2045 * Dashboard!$I$10 * 'Lookups and Calculations'!$F$12</f>
        <v>0</v>
      </c>
      <c r="L2045" s="12">
        <f>(H2045 - I2045) * Dashboard!$I$13 * (Dashboard!$D$12 / 365) * 'Lookups and Calculations'!$F$12</f>
        <v>0</v>
      </c>
      <c r="M2045" s="3">
        <f>(G2045*2) * Dashboard!$I$13 * (Dashboard!$D$12 / 365) * 'Lookups and Calculations'!$F$12</f>
        <v>1602.0878730267946</v>
      </c>
      <c r="N2045" s="12">
        <f>H2045 * Dashboard!$I$14 * Dashboard!$I$15 * (Dashboard!$D$12 / 365) * 'Lookups and Calculations'!$F$12</f>
        <v>0</v>
      </c>
    </row>
    <row r="2046" spans="1:14" x14ac:dyDescent="0.35">
      <c r="A2046" s="2">
        <v>2045</v>
      </c>
      <c r="B2046" s="11">
        <v>0.1421233684807848</v>
      </c>
      <c r="C2046" s="11">
        <v>0.6188889432163347</v>
      </c>
      <c r="D2046" s="3">
        <f>B2046*Dashboard!$D$11*Dashboard!$D$10*SQRT(Dashboard!$D$12/365)</f>
        <v>35286.640998810501</v>
      </c>
      <c r="E2046" s="3">
        <f>IF(Dashboard!$I$3,C2046*Dashboard!$E$11*Dashboard!$E$10*SQRT(Dashboard!$D$12/365),0)</f>
        <v>307317.68027804105</v>
      </c>
      <c r="F2046" s="3">
        <f>D2046+IF(Dashboard!$I$3,E2046,0)</f>
        <v>342604.32127685158</v>
      </c>
      <c r="G2046" s="3">
        <f>IF(Dashboard!$I$4, ('Lookups and Calculations'!$F$9) / (1 - 'Lookups and Calculations'!$F$10), 'Lookups and Calculations'!$F$9)</f>
        <v>1951878.888340465</v>
      </c>
      <c r="H2046" s="12">
        <f t="shared" si="62"/>
        <v>0</v>
      </c>
      <c r="I2046" s="12">
        <f t="shared" si="63"/>
        <v>0</v>
      </c>
      <c r="J2046" s="13">
        <f>(1 - Dashboard!$I$9) * H2046 * Dashboard!$I$8 * 'Lookups and Calculations'!$F$12</f>
        <v>0</v>
      </c>
      <c r="K2046" s="12">
        <f>(1 - Dashboard!$I$11) * I2046 * Dashboard!$I$10 * 'Lookups and Calculations'!$F$12</f>
        <v>0</v>
      </c>
      <c r="L2046" s="12">
        <f>(H2046 - I2046) * Dashboard!$I$13 * (Dashboard!$D$12 / 365) * 'Lookups and Calculations'!$F$12</f>
        <v>0</v>
      </c>
      <c r="M2046" s="3">
        <f>(G2046*2) * Dashboard!$I$13 * (Dashboard!$D$12 / 365) * 'Lookups and Calculations'!$F$12</f>
        <v>1602.0878730267946</v>
      </c>
      <c r="N2046" s="12">
        <f>H2046 * Dashboard!$I$14 * Dashboard!$I$15 * (Dashboard!$D$12 / 365) * 'Lookups and Calculations'!$F$12</f>
        <v>0</v>
      </c>
    </row>
    <row r="2047" spans="1:14" x14ac:dyDescent="0.35">
      <c r="A2047" s="2">
        <v>2046</v>
      </c>
      <c r="B2047" s="11">
        <v>-0.74088881540684715</v>
      </c>
      <c r="C2047" s="11">
        <v>-1.2637459144696441</v>
      </c>
      <c r="D2047" s="3">
        <f>B2047*Dashboard!$D$11*Dashboard!$D$10*SQRT(Dashboard!$D$12/365)</f>
        <v>-183949.18392910186</v>
      </c>
      <c r="E2047" s="3">
        <f>IF(Dashboard!$I$3,C2047*Dashboard!$E$11*Dashboard!$E$10*SQRT(Dashboard!$D$12/365),0)</f>
        <v>-627530.13630735711</v>
      </c>
      <c r="F2047" s="3">
        <f>D2047+IF(Dashboard!$I$3,E2047,0)</f>
        <v>-811479.32023645891</v>
      </c>
      <c r="G2047" s="3">
        <f>IF(Dashboard!$I$4, ('Lookups and Calculations'!$F$9) / (1 - 'Lookups and Calculations'!$F$10), 'Lookups and Calculations'!$F$9)</f>
        <v>1951878.888340465</v>
      </c>
      <c r="H2047" s="12">
        <f t="shared" si="62"/>
        <v>0</v>
      </c>
      <c r="I2047" s="12">
        <f t="shared" si="63"/>
        <v>0</v>
      </c>
      <c r="J2047" s="13">
        <f>(1 - Dashboard!$I$9) * H2047 * Dashboard!$I$8 * 'Lookups and Calculations'!$F$12</f>
        <v>0</v>
      </c>
      <c r="K2047" s="12">
        <f>(1 - Dashboard!$I$11) * I2047 * Dashboard!$I$10 * 'Lookups and Calculations'!$F$12</f>
        <v>0</v>
      </c>
      <c r="L2047" s="12">
        <f>(H2047 - I2047) * Dashboard!$I$13 * (Dashboard!$D$12 / 365) * 'Lookups and Calculations'!$F$12</f>
        <v>0</v>
      </c>
      <c r="M2047" s="3">
        <f>(G2047*2) * Dashboard!$I$13 * (Dashboard!$D$12 / 365) * 'Lookups and Calculations'!$F$12</f>
        <v>1602.0878730267946</v>
      </c>
      <c r="N2047" s="12">
        <f>H2047 * Dashboard!$I$14 * Dashboard!$I$15 * (Dashboard!$D$12 / 365) * 'Lookups and Calculations'!$F$12</f>
        <v>0</v>
      </c>
    </row>
    <row r="2048" spans="1:14" x14ac:dyDescent="0.35">
      <c r="A2048" s="2">
        <v>2047</v>
      </c>
      <c r="B2048" s="11">
        <v>-1.4639576372944236</v>
      </c>
      <c r="C2048" s="11">
        <v>-0.42771808371751741</v>
      </c>
      <c r="D2048" s="3">
        <f>B2048*Dashboard!$D$11*Dashboard!$D$10*SQRT(Dashboard!$D$12/365)</f>
        <v>-363473.98838678229</v>
      </c>
      <c r="E2048" s="3">
        <f>IF(Dashboard!$I$3,C2048*Dashboard!$E$11*Dashboard!$E$10*SQRT(Dashboard!$D$12/365),0)</f>
        <v>-212389.20284780281</v>
      </c>
      <c r="F2048" s="3">
        <f>D2048+IF(Dashboard!$I$3,E2048,0)</f>
        <v>-575863.19123458513</v>
      </c>
      <c r="G2048" s="3">
        <f>IF(Dashboard!$I$4, ('Lookups and Calculations'!$F$9) / (1 - 'Lookups and Calculations'!$F$10), 'Lookups and Calculations'!$F$9)</f>
        <v>1951878.888340465</v>
      </c>
      <c r="H2048" s="12">
        <f t="shared" si="62"/>
        <v>0</v>
      </c>
      <c r="I2048" s="12">
        <f t="shared" si="63"/>
        <v>0</v>
      </c>
      <c r="J2048" s="13">
        <f>(1 - Dashboard!$I$9) * H2048 * Dashboard!$I$8 * 'Lookups and Calculations'!$F$12</f>
        <v>0</v>
      </c>
      <c r="K2048" s="12">
        <f>(1 - Dashboard!$I$11) * I2048 * Dashboard!$I$10 * 'Lookups and Calculations'!$F$12</f>
        <v>0</v>
      </c>
      <c r="L2048" s="12">
        <f>(H2048 - I2048) * Dashboard!$I$13 * (Dashboard!$D$12 / 365) * 'Lookups and Calculations'!$F$12</f>
        <v>0</v>
      </c>
      <c r="M2048" s="3">
        <f>(G2048*2) * Dashboard!$I$13 * (Dashboard!$D$12 / 365) * 'Lookups and Calculations'!$F$12</f>
        <v>1602.0878730267946</v>
      </c>
      <c r="N2048" s="12">
        <f>H2048 * Dashboard!$I$14 * Dashboard!$I$15 * (Dashboard!$D$12 / 365) * 'Lookups and Calculations'!$F$12</f>
        <v>0</v>
      </c>
    </row>
    <row r="2049" spans="1:14" x14ac:dyDescent="0.35">
      <c r="A2049" s="2">
        <v>2048</v>
      </c>
      <c r="B2049" s="11">
        <v>-0.74215624902908339</v>
      </c>
      <c r="C2049" s="11">
        <v>1.5036061747973721</v>
      </c>
      <c r="D2049" s="3">
        <f>B2049*Dashboard!$D$11*Dashboard!$D$10*SQRT(Dashboard!$D$12/365)</f>
        <v>-184263.86458785445</v>
      </c>
      <c r="E2049" s="3">
        <f>IF(Dashboard!$I$3,C2049*Dashboard!$E$11*Dashboard!$E$10*SQRT(Dashboard!$D$12/365),0)</f>
        <v>746635.99464071204</v>
      </c>
      <c r="F2049" s="3">
        <f>D2049+IF(Dashboard!$I$3,E2049,0)</f>
        <v>562372.13005285757</v>
      </c>
      <c r="G2049" s="3">
        <f>IF(Dashboard!$I$4, ('Lookups and Calculations'!$F$9) / (1 - 'Lookups and Calculations'!$F$10), 'Lookups and Calculations'!$F$9)</f>
        <v>1951878.888340465</v>
      </c>
      <c r="H2049" s="12">
        <f t="shared" si="62"/>
        <v>0</v>
      </c>
      <c r="I2049" s="12">
        <f t="shared" si="63"/>
        <v>0</v>
      </c>
      <c r="J2049" s="13">
        <f>(1 - Dashboard!$I$9) * H2049 * Dashboard!$I$8 * 'Lookups and Calculations'!$F$12</f>
        <v>0</v>
      </c>
      <c r="K2049" s="12">
        <f>(1 - Dashboard!$I$11) * I2049 * Dashboard!$I$10 * 'Lookups and Calculations'!$F$12</f>
        <v>0</v>
      </c>
      <c r="L2049" s="12">
        <f>(H2049 - I2049) * Dashboard!$I$13 * (Dashboard!$D$12 / 365) * 'Lookups and Calculations'!$F$12</f>
        <v>0</v>
      </c>
      <c r="M2049" s="3">
        <f>(G2049*2) * Dashboard!$I$13 * (Dashboard!$D$12 / 365) * 'Lookups and Calculations'!$F$12</f>
        <v>1602.0878730267946</v>
      </c>
      <c r="N2049" s="12">
        <f>H2049 * Dashboard!$I$14 * Dashboard!$I$15 * (Dashboard!$D$12 / 365) * 'Lookups and Calculations'!$F$12</f>
        <v>0</v>
      </c>
    </row>
    <row r="2050" spans="1:14" x14ac:dyDescent="0.35">
      <c r="A2050" s="2">
        <v>2049</v>
      </c>
      <c r="B2050" s="11">
        <v>-0.40681560570860387</v>
      </c>
      <c r="C2050" s="11">
        <v>-3.2259211223183377E-2</v>
      </c>
      <c r="D2050" s="3">
        <f>B2050*Dashboard!$D$11*Dashboard!$D$10*SQRT(Dashboard!$D$12/365)</f>
        <v>-101004.89725793389</v>
      </c>
      <c r="E2050" s="3">
        <f>IF(Dashboard!$I$3,C2050*Dashboard!$E$11*Dashboard!$E$10*SQRT(Dashboard!$D$12/365),0)</f>
        <v>-16018.747901984498</v>
      </c>
      <c r="F2050" s="3">
        <f>D2050+IF(Dashboard!$I$3,E2050,0)</f>
        <v>-117023.64515991838</v>
      </c>
      <c r="G2050" s="3">
        <f>IF(Dashboard!$I$4, ('Lookups and Calculations'!$F$9) / (1 - 'Lookups and Calculations'!$F$10), 'Lookups and Calculations'!$F$9)</f>
        <v>1951878.888340465</v>
      </c>
      <c r="H2050" s="12">
        <f t="shared" si="62"/>
        <v>0</v>
      </c>
      <c r="I2050" s="12">
        <f t="shared" si="63"/>
        <v>0</v>
      </c>
      <c r="J2050" s="13">
        <f>(1 - Dashboard!$I$9) * H2050 * Dashboard!$I$8 * 'Lookups and Calculations'!$F$12</f>
        <v>0</v>
      </c>
      <c r="K2050" s="12">
        <f>(1 - Dashboard!$I$11) * I2050 * Dashboard!$I$10 * 'Lookups and Calculations'!$F$12</f>
        <v>0</v>
      </c>
      <c r="L2050" s="12">
        <f>(H2050 - I2050) * Dashboard!$I$13 * (Dashboard!$D$12 / 365) * 'Lookups and Calculations'!$F$12</f>
        <v>0</v>
      </c>
      <c r="M2050" s="3">
        <f>(G2050*2) * Dashboard!$I$13 * (Dashboard!$D$12 / 365) * 'Lookups and Calculations'!$F$12</f>
        <v>1602.0878730267946</v>
      </c>
      <c r="N2050" s="12">
        <f>H2050 * Dashboard!$I$14 * Dashboard!$I$15 * (Dashboard!$D$12 / 365) * 'Lookups and Calculations'!$F$12</f>
        <v>0</v>
      </c>
    </row>
    <row r="2051" spans="1:14" x14ac:dyDescent="0.35">
      <c r="A2051" s="2">
        <v>2050</v>
      </c>
      <c r="B2051" s="11">
        <v>-1.133277254866742</v>
      </c>
      <c r="C2051" s="11">
        <v>-0.22239602775999065</v>
      </c>
      <c r="D2051" s="3">
        <f>B2051*Dashboard!$D$11*Dashboard!$D$10*SQRT(Dashboard!$D$12/365)</f>
        <v>-281372.07886405266</v>
      </c>
      <c r="E2051" s="3">
        <f>IF(Dashboard!$I$3,C2051*Dashboard!$E$11*Dashboard!$E$10*SQRT(Dashboard!$D$12/365),0)</f>
        <v>-110433.7573055664</v>
      </c>
      <c r="F2051" s="3">
        <f>D2051+IF(Dashboard!$I$3,E2051,0)</f>
        <v>-391805.83616961905</v>
      </c>
      <c r="G2051" s="3">
        <f>IF(Dashboard!$I$4, ('Lookups and Calculations'!$F$9) / (1 - 'Lookups and Calculations'!$F$10), 'Lookups and Calculations'!$F$9)</f>
        <v>1951878.888340465</v>
      </c>
      <c r="H2051" s="12">
        <f t="shared" ref="H2051:H2114" si="64">MAX(0,F2051-G2051)</f>
        <v>0</v>
      </c>
      <c r="I2051" s="12">
        <f t="shared" ref="I2051:I2114" si="65">MAX(0,-F2051-G2051)</f>
        <v>0</v>
      </c>
      <c r="J2051" s="13">
        <f>(1 - Dashboard!$I$9) * H2051 * Dashboard!$I$8 * 'Lookups and Calculations'!$F$12</f>
        <v>0</v>
      </c>
      <c r="K2051" s="12">
        <f>(1 - Dashboard!$I$11) * I2051 * Dashboard!$I$10 * 'Lookups and Calculations'!$F$12</f>
        <v>0</v>
      </c>
      <c r="L2051" s="12">
        <f>(H2051 - I2051) * Dashboard!$I$13 * (Dashboard!$D$12 / 365) * 'Lookups and Calculations'!$F$12</f>
        <v>0</v>
      </c>
      <c r="M2051" s="3">
        <f>(G2051*2) * Dashboard!$I$13 * (Dashboard!$D$12 / 365) * 'Lookups and Calculations'!$F$12</f>
        <v>1602.0878730267946</v>
      </c>
      <c r="N2051" s="12">
        <f>H2051 * Dashboard!$I$14 * Dashboard!$I$15 * (Dashboard!$D$12 / 365) * 'Lookups and Calculations'!$F$12</f>
        <v>0</v>
      </c>
    </row>
    <row r="2052" spans="1:14" x14ac:dyDescent="0.35">
      <c r="A2052" s="2">
        <v>2051</v>
      </c>
      <c r="B2052" s="11">
        <v>0.32136539134001807</v>
      </c>
      <c r="C2052" s="11">
        <v>0.60757601316491705</v>
      </c>
      <c r="D2052" s="3">
        <f>B2052*Dashboard!$D$11*Dashboard!$D$10*SQRT(Dashboard!$D$12/365)</f>
        <v>79789.167079801002</v>
      </c>
      <c r="E2052" s="3">
        <f>IF(Dashboard!$I$3,C2052*Dashboard!$E$11*Dashboard!$E$10*SQRT(Dashboard!$D$12/365),0)</f>
        <v>301700.0917613011</v>
      </c>
      <c r="F2052" s="3">
        <f>D2052+IF(Dashboard!$I$3,E2052,0)</f>
        <v>381489.25884110213</v>
      </c>
      <c r="G2052" s="3">
        <f>IF(Dashboard!$I$4, ('Lookups and Calculations'!$F$9) / (1 - 'Lookups and Calculations'!$F$10), 'Lookups and Calculations'!$F$9)</f>
        <v>1951878.888340465</v>
      </c>
      <c r="H2052" s="12">
        <f t="shared" si="64"/>
        <v>0</v>
      </c>
      <c r="I2052" s="12">
        <f t="shared" si="65"/>
        <v>0</v>
      </c>
      <c r="J2052" s="13">
        <f>(1 - Dashboard!$I$9) * H2052 * Dashboard!$I$8 * 'Lookups and Calculations'!$F$12</f>
        <v>0</v>
      </c>
      <c r="K2052" s="12">
        <f>(1 - Dashboard!$I$11) * I2052 * Dashboard!$I$10 * 'Lookups and Calculations'!$F$12</f>
        <v>0</v>
      </c>
      <c r="L2052" s="12">
        <f>(H2052 - I2052) * Dashboard!$I$13 * (Dashboard!$D$12 / 365) * 'Lookups and Calculations'!$F$12</f>
        <v>0</v>
      </c>
      <c r="M2052" s="3">
        <f>(G2052*2) * Dashboard!$I$13 * (Dashboard!$D$12 / 365) * 'Lookups and Calculations'!$F$12</f>
        <v>1602.0878730267946</v>
      </c>
      <c r="N2052" s="12">
        <f>H2052 * Dashboard!$I$14 * Dashboard!$I$15 * (Dashboard!$D$12 / 365) * 'Lookups and Calculations'!$F$12</f>
        <v>0</v>
      </c>
    </row>
    <row r="2053" spans="1:14" x14ac:dyDescent="0.35">
      <c r="A2053" s="2">
        <v>2052</v>
      </c>
      <c r="B2053" s="11">
        <v>-0.31574703366442014</v>
      </c>
      <c r="C2053" s="11">
        <v>-2.4828947247243365</v>
      </c>
      <c r="D2053" s="3">
        <f>B2053*Dashboard!$D$11*Dashboard!$D$10*SQRT(Dashboard!$D$12/365)</f>
        <v>-78394.231310821269</v>
      </c>
      <c r="E2053" s="3">
        <f>IF(Dashboard!$I$3,C2053*Dashboard!$E$11*Dashboard!$E$10*SQRT(Dashboard!$D$12/365),0)</f>
        <v>-1232914.9769769697</v>
      </c>
      <c r="F2053" s="3">
        <f>D2053+IF(Dashboard!$I$3,E2053,0)</f>
        <v>-1311309.2082877911</v>
      </c>
      <c r="G2053" s="3">
        <f>IF(Dashboard!$I$4, ('Lookups and Calculations'!$F$9) / (1 - 'Lookups and Calculations'!$F$10), 'Lookups and Calculations'!$F$9)</f>
        <v>1951878.888340465</v>
      </c>
      <c r="H2053" s="12">
        <f t="shared" si="64"/>
        <v>0</v>
      </c>
      <c r="I2053" s="12">
        <f t="shared" si="65"/>
        <v>0</v>
      </c>
      <c r="J2053" s="13">
        <f>(1 - Dashboard!$I$9) * H2053 * Dashboard!$I$8 * 'Lookups and Calculations'!$F$12</f>
        <v>0</v>
      </c>
      <c r="K2053" s="12">
        <f>(1 - Dashboard!$I$11) * I2053 * Dashboard!$I$10 * 'Lookups and Calculations'!$F$12</f>
        <v>0</v>
      </c>
      <c r="L2053" s="12">
        <f>(H2053 - I2053) * Dashboard!$I$13 * (Dashboard!$D$12 / 365) * 'Lookups and Calculations'!$F$12</f>
        <v>0</v>
      </c>
      <c r="M2053" s="3">
        <f>(G2053*2) * Dashboard!$I$13 * (Dashboard!$D$12 / 365) * 'Lookups and Calculations'!$F$12</f>
        <v>1602.0878730267946</v>
      </c>
      <c r="N2053" s="12">
        <f>H2053 * Dashboard!$I$14 * Dashboard!$I$15 * (Dashboard!$D$12 / 365) * 'Lookups and Calculations'!$F$12</f>
        <v>0</v>
      </c>
    </row>
    <row r="2054" spans="1:14" x14ac:dyDescent="0.35">
      <c r="A2054" s="2">
        <v>2053</v>
      </c>
      <c r="B2054" s="11">
        <v>-1.3982493329414714</v>
      </c>
      <c r="C2054" s="11">
        <v>1.26873330518842</v>
      </c>
      <c r="D2054" s="3">
        <f>B2054*Dashboard!$D$11*Dashboard!$D$10*SQRT(Dashboard!$D$12/365)</f>
        <v>-347159.81450300838</v>
      </c>
      <c r="E2054" s="3">
        <f>IF(Dashboard!$I$3,C2054*Dashboard!$E$11*Dashboard!$E$10*SQRT(Dashboard!$D$12/365),0)</f>
        <v>630006.69266392896</v>
      </c>
      <c r="F2054" s="3">
        <f>D2054+IF(Dashboard!$I$3,E2054,0)</f>
        <v>282846.87816092058</v>
      </c>
      <c r="G2054" s="3">
        <f>IF(Dashboard!$I$4, ('Lookups and Calculations'!$F$9) / (1 - 'Lookups and Calculations'!$F$10), 'Lookups and Calculations'!$F$9)</f>
        <v>1951878.888340465</v>
      </c>
      <c r="H2054" s="12">
        <f t="shared" si="64"/>
        <v>0</v>
      </c>
      <c r="I2054" s="12">
        <f t="shared" si="65"/>
        <v>0</v>
      </c>
      <c r="J2054" s="13">
        <f>(1 - Dashboard!$I$9) * H2054 * Dashboard!$I$8 * 'Lookups and Calculations'!$F$12</f>
        <v>0</v>
      </c>
      <c r="K2054" s="12">
        <f>(1 - Dashboard!$I$11) * I2054 * Dashboard!$I$10 * 'Lookups and Calculations'!$F$12</f>
        <v>0</v>
      </c>
      <c r="L2054" s="12">
        <f>(H2054 - I2054) * Dashboard!$I$13 * (Dashboard!$D$12 / 365) * 'Lookups and Calculations'!$F$12</f>
        <v>0</v>
      </c>
      <c r="M2054" s="3">
        <f>(G2054*2) * Dashboard!$I$13 * (Dashboard!$D$12 / 365) * 'Lookups and Calculations'!$F$12</f>
        <v>1602.0878730267946</v>
      </c>
      <c r="N2054" s="12">
        <f>H2054 * Dashboard!$I$14 * Dashboard!$I$15 * (Dashboard!$D$12 / 365) * 'Lookups and Calculations'!$F$12</f>
        <v>0</v>
      </c>
    </row>
    <row r="2055" spans="1:14" x14ac:dyDescent="0.35">
      <c r="A2055" s="2">
        <v>2054</v>
      </c>
      <c r="B2055" s="11">
        <v>3.6171027576688844E-2</v>
      </c>
      <c r="C2055" s="11">
        <v>1.2892315482857426</v>
      </c>
      <c r="D2055" s="3">
        <f>B2055*Dashboard!$D$11*Dashboard!$D$10*SQRT(Dashboard!$D$12/365)</f>
        <v>8980.6066257798975</v>
      </c>
      <c r="E2055" s="3">
        <f>IF(Dashboard!$I$3,C2055*Dashboard!$E$11*Dashboard!$E$10*SQRT(Dashboard!$D$12/365),0)</f>
        <v>640185.37267993728</v>
      </c>
      <c r="F2055" s="3">
        <f>D2055+IF(Dashboard!$I$3,E2055,0)</f>
        <v>649165.97930571716</v>
      </c>
      <c r="G2055" s="3">
        <f>IF(Dashboard!$I$4, ('Lookups and Calculations'!$F$9) / (1 - 'Lookups and Calculations'!$F$10), 'Lookups and Calculations'!$F$9)</f>
        <v>1951878.888340465</v>
      </c>
      <c r="H2055" s="12">
        <f t="shared" si="64"/>
        <v>0</v>
      </c>
      <c r="I2055" s="12">
        <f t="shared" si="65"/>
        <v>0</v>
      </c>
      <c r="J2055" s="13">
        <f>(1 - Dashboard!$I$9) * H2055 * Dashboard!$I$8 * 'Lookups and Calculations'!$F$12</f>
        <v>0</v>
      </c>
      <c r="K2055" s="12">
        <f>(1 - Dashboard!$I$11) * I2055 * Dashboard!$I$10 * 'Lookups and Calculations'!$F$12</f>
        <v>0</v>
      </c>
      <c r="L2055" s="12">
        <f>(H2055 - I2055) * Dashboard!$I$13 * (Dashboard!$D$12 / 365) * 'Lookups and Calculations'!$F$12</f>
        <v>0</v>
      </c>
      <c r="M2055" s="3">
        <f>(G2055*2) * Dashboard!$I$13 * (Dashboard!$D$12 / 365) * 'Lookups and Calculations'!$F$12</f>
        <v>1602.0878730267946</v>
      </c>
      <c r="N2055" s="12">
        <f>H2055 * Dashboard!$I$14 * Dashboard!$I$15 * (Dashboard!$D$12 / 365) * 'Lookups and Calculations'!$F$12</f>
        <v>0</v>
      </c>
    </row>
    <row r="2056" spans="1:14" x14ac:dyDescent="0.35">
      <c r="A2056" s="2">
        <v>2055</v>
      </c>
      <c r="B2056" s="11">
        <v>0.57424823593041252</v>
      </c>
      <c r="C2056" s="11">
        <v>-0.58933275697693532</v>
      </c>
      <c r="D2056" s="3">
        <f>B2056*Dashboard!$D$11*Dashboard!$D$10*SQRT(Dashboard!$D$12/365)</f>
        <v>142575.36647265937</v>
      </c>
      <c r="E2056" s="3">
        <f>IF(Dashboard!$I$3,C2056*Dashboard!$E$11*Dashboard!$E$10*SQRT(Dashboard!$D$12/365),0)</f>
        <v>-292641.15601222793</v>
      </c>
      <c r="F2056" s="3">
        <f>D2056+IF(Dashboard!$I$3,E2056,0)</f>
        <v>-150065.78953956856</v>
      </c>
      <c r="G2056" s="3">
        <f>IF(Dashboard!$I$4, ('Lookups and Calculations'!$F$9) / (1 - 'Lookups and Calculations'!$F$10), 'Lookups and Calculations'!$F$9)</f>
        <v>1951878.888340465</v>
      </c>
      <c r="H2056" s="12">
        <f t="shared" si="64"/>
        <v>0</v>
      </c>
      <c r="I2056" s="12">
        <f t="shared" si="65"/>
        <v>0</v>
      </c>
      <c r="J2056" s="13">
        <f>(1 - Dashboard!$I$9) * H2056 * Dashboard!$I$8 * 'Lookups and Calculations'!$F$12</f>
        <v>0</v>
      </c>
      <c r="K2056" s="12">
        <f>(1 - Dashboard!$I$11) * I2056 * Dashboard!$I$10 * 'Lookups and Calculations'!$F$12</f>
        <v>0</v>
      </c>
      <c r="L2056" s="12">
        <f>(H2056 - I2056) * Dashboard!$I$13 * (Dashboard!$D$12 / 365) * 'Lookups and Calculations'!$F$12</f>
        <v>0</v>
      </c>
      <c r="M2056" s="3">
        <f>(G2056*2) * Dashboard!$I$13 * (Dashboard!$D$12 / 365) * 'Lookups and Calculations'!$F$12</f>
        <v>1602.0878730267946</v>
      </c>
      <c r="N2056" s="12">
        <f>H2056 * Dashboard!$I$14 * Dashboard!$I$15 * (Dashboard!$D$12 / 365) * 'Lookups and Calculations'!$F$12</f>
        <v>0</v>
      </c>
    </row>
    <row r="2057" spans="1:14" x14ac:dyDescent="0.35">
      <c r="A2057" s="2">
        <v>2056</v>
      </c>
      <c r="B2057" s="11">
        <v>0.70365238511880368</v>
      </c>
      <c r="C2057" s="11">
        <v>-0.6369864307524904</v>
      </c>
      <c r="D2057" s="3">
        <f>B2057*Dashboard!$D$11*Dashboard!$D$10*SQRT(Dashboard!$D$12/365)</f>
        <v>174704.05723602694</v>
      </c>
      <c r="E2057" s="3">
        <f>IF(Dashboard!$I$3,C2057*Dashboard!$E$11*Dashboard!$E$10*SQRT(Dashboard!$D$12/365),0)</f>
        <v>-316304.23263033933</v>
      </c>
      <c r="F2057" s="3">
        <f>D2057+IF(Dashboard!$I$3,E2057,0)</f>
        <v>-141600.17539431239</v>
      </c>
      <c r="G2057" s="3">
        <f>IF(Dashboard!$I$4, ('Lookups and Calculations'!$F$9) / (1 - 'Lookups and Calculations'!$F$10), 'Lookups and Calculations'!$F$9)</f>
        <v>1951878.888340465</v>
      </c>
      <c r="H2057" s="12">
        <f t="shared" si="64"/>
        <v>0</v>
      </c>
      <c r="I2057" s="12">
        <f t="shared" si="65"/>
        <v>0</v>
      </c>
      <c r="J2057" s="13">
        <f>(1 - Dashboard!$I$9) * H2057 * Dashboard!$I$8 * 'Lookups and Calculations'!$F$12</f>
        <v>0</v>
      </c>
      <c r="K2057" s="12">
        <f>(1 - Dashboard!$I$11) * I2057 * Dashboard!$I$10 * 'Lookups and Calculations'!$F$12</f>
        <v>0</v>
      </c>
      <c r="L2057" s="12">
        <f>(H2057 - I2057) * Dashboard!$I$13 * (Dashboard!$D$12 / 365) * 'Lookups and Calculations'!$F$12</f>
        <v>0</v>
      </c>
      <c r="M2057" s="3">
        <f>(G2057*2) * Dashboard!$I$13 * (Dashboard!$D$12 / 365) * 'Lookups and Calculations'!$F$12</f>
        <v>1602.0878730267946</v>
      </c>
      <c r="N2057" s="12">
        <f>H2057 * Dashboard!$I$14 * Dashboard!$I$15 * (Dashboard!$D$12 / 365) * 'Lookups and Calculations'!$F$12</f>
        <v>0</v>
      </c>
    </row>
    <row r="2058" spans="1:14" x14ac:dyDescent="0.35">
      <c r="A2058" s="2">
        <v>2057</v>
      </c>
      <c r="B2058" s="11">
        <v>0.25337570661645453</v>
      </c>
      <c r="C2058" s="11">
        <v>2.139996246140194</v>
      </c>
      <c r="D2058" s="3">
        <f>B2058*Dashboard!$D$11*Dashboard!$D$10*SQRT(Dashboard!$D$12/365)</f>
        <v>62908.56804736911</v>
      </c>
      <c r="E2058" s="3">
        <f>IF(Dashboard!$I$3,C2058*Dashboard!$E$11*Dashboard!$E$10*SQRT(Dashboard!$D$12/365),0)</f>
        <v>1062644.0969355523</v>
      </c>
      <c r="F2058" s="3">
        <f>D2058+IF(Dashboard!$I$3,E2058,0)</f>
        <v>1125552.6649829214</v>
      </c>
      <c r="G2058" s="3">
        <f>IF(Dashboard!$I$4, ('Lookups and Calculations'!$F$9) / (1 - 'Lookups and Calculations'!$F$10), 'Lookups and Calculations'!$F$9)</f>
        <v>1951878.888340465</v>
      </c>
      <c r="H2058" s="12">
        <f t="shared" si="64"/>
        <v>0</v>
      </c>
      <c r="I2058" s="12">
        <f t="shared" si="65"/>
        <v>0</v>
      </c>
      <c r="J2058" s="13">
        <f>(1 - Dashboard!$I$9) * H2058 * Dashboard!$I$8 * 'Lookups and Calculations'!$F$12</f>
        <v>0</v>
      </c>
      <c r="K2058" s="12">
        <f>(1 - Dashboard!$I$11) * I2058 * Dashboard!$I$10 * 'Lookups and Calculations'!$F$12</f>
        <v>0</v>
      </c>
      <c r="L2058" s="12">
        <f>(H2058 - I2058) * Dashboard!$I$13 * (Dashboard!$D$12 / 365) * 'Lookups and Calculations'!$F$12</f>
        <v>0</v>
      </c>
      <c r="M2058" s="3">
        <f>(G2058*2) * Dashboard!$I$13 * (Dashboard!$D$12 / 365) * 'Lookups and Calculations'!$F$12</f>
        <v>1602.0878730267946</v>
      </c>
      <c r="N2058" s="12">
        <f>H2058 * Dashboard!$I$14 * Dashboard!$I$15 * (Dashboard!$D$12 / 365) * 'Lookups and Calculations'!$F$12</f>
        <v>0</v>
      </c>
    </row>
    <row r="2059" spans="1:14" x14ac:dyDescent="0.35">
      <c r="A2059" s="2">
        <v>2058</v>
      </c>
      <c r="B2059" s="11">
        <v>0.94220476781399587</v>
      </c>
      <c r="C2059" s="11">
        <v>0.67874916256172269</v>
      </c>
      <c r="D2059" s="3">
        <f>B2059*Dashboard!$D$11*Dashboard!$D$10*SQRT(Dashboard!$D$12/365)</f>
        <v>233932.26423362698</v>
      </c>
      <c r="E2059" s="3">
        <f>IF(Dashboard!$I$3,C2059*Dashboard!$E$11*Dashboard!$E$10*SQRT(Dashboard!$D$12/365),0)</f>
        <v>337042.08229200455</v>
      </c>
      <c r="F2059" s="3">
        <f>D2059+IF(Dashboard!$I$3,E2059,0)</f>
        <v>570974.3465256315</v>
      </c>
      <c r="G2059" s="3">
        <f>IF(Dashboard!$I$4, ('Lookups and Calculations'!$F$9) / (1 - 'Lookups and Calculations'!$F$10), 'Lookups and Calculations'!$F$9)</f>
        <v>1951878.888340465</v>
      </c>
      <c r="H2059" s="12">
        <f t="shared" si="64"/>
        <v>0</v>
      </c>
      <c r="I2059" s="12">
        <f t="shared" si="65"/>
        <v>0</v>
      </c>
      <c r="J2059" s="13">
        <f>(1 - Dashboard!$I$9) * H2059 * Dashboard!$I$8 * 'Lookups and Calculations'!$F$12</f>
        <v>0</v>
      </c>
      <c r="K2059" s="12">
        <f>(1 - Dashboard!$I$11) * I2059 * Dashboard!$I$10 * 'Lookups and Calculations'!$F$12</f>
        <v>0</v>
      </c>
      <c r="L2059" s="12">
        <f>(H2059 - I2059) * Dashboard!$I$13 * (Dashboard!$D$12 / 365) * 'Lookups and Calculations'!$F$12</f>
        <v>0</v>
      </c>
      <c r="M2059" s="3">
        <f>(G2059*2) * Dashboard!$I$13 * (Dashboard!$D$12 / 365) * 'Lookups and Calculations'!$F$12</f>
        <v>1602.0878730267946</v>
      </c>
      <c r="N2059" s="12">
        <f>H2059 * Dashboard!$I$14 * Dashboard!$I$15 * (Dashboard!$D$12 / 365) * 'Lookups and Calculations'!$F$12</f>
        <v>0</v>
      </c>
    </row>
    <row r="2060" spans="1:14" x14ac:dyDescent="0.35">
      <c r="A2060" s="2">
        <v>2059</v>
      </c>
      <c r="B2060" s="11">
        <v>-0.51214167427208679</v>
      </c>
      <c r="C2060" s="11">
        <v>0.26545471725959541</v>
      </c>
      <c r="D2060" s="3">
        <f>B2060*Dashboard!$D$11*Dashboard!$D$10*SQRT(Dashboard!$D$12/365)</f>
        <v>-127155.43962787646</v>
      </c>
      <c r="E2060" s="3">
        <f>IF(Dashboard!$I$3,C2060*Dashboard!$E$11*Dashboard!$E$10*SQRT(Dashboard!$D$12/365),0)</f>
        <v>131815.13229679069</v>
      </c>
      <c r="F2060" s="3">
        <f>D2060+IF(Dashboard!$I$3,E2060,0)</f>
        <v>4659.6926689142274</v>
      </c>
      <c r="G2060" s="3">
        <f>IF(Dashboard!$I$4, ('Lookups and Calculations'!$F$9) / (1 - 'Lookups and Calculations'!$F$10), 'Lookups and Calculations'!$F$9)</f>
        <v>1951878.888340465</v>
      </c>
      <c r="H2060" s="12">
        <f t="shared" si="64"/>
        <v>0</v>
      </c>
      <c r="I2060" s="12">
        <f t="shared" si="65"/>
        <v>0</v>
      </c>
      <c r="J2060" s="13">
        <f>(1 - Dashboard!$I$9) * H2060 * Dashboard!$I$8 * 'Lookups and Calculations'!$F$12</f>
        <v>0</v>
      </c>
      <c r="K2060" s="12">
        <f>(1 - Dashboard!$I$11) * I2060 * Dashboard!$I$10 * 'Lookups and Calculations'!$F$12</f>
        <v>0</v>
      </c>
      <c r="L2060" s="12">
        <f>(H2060 - I2060) * Dashboard!$I$13 * (Dashboard!$D$12 / 365) * 'Lookups and Calculations'!$F$12</f>
        <v>0</v>
      </c>
      <c r="M2060" s="3">
        <f>(G2060*2) * Dashboard!$I$13 * (Dashboard!$D$12 / 365) * 'Lookups and Calculations'!$F$12</f>
        <v>1602.0878730267946</v>
      </c>
      <c r="N2060" s="12">
        <f>H2060 * Dashboard!$I$14 * Dashboard!$I$15 * (Dashboard!$D$12 / 365) * 'Lookups and Calculations'!$F$12</f>
        <v>0</v>
      </c>
    </row>
    <row r="2061" spans="1:14" x14ac:dyDescent="0.35">
      <c r="A2061" s="2">
        <v>2060</v>
      </c>
      <c r="B2061" s="11">
        <v>-2.2119651182744864</v>
      </c>
      <c r="C2061" s="11">
        <v>-0.54014225742352628</v>
      </c>
      <c r="D2061" s="3">
        <f>B2061*Dashboard!$D$11*Dashboard!$D$10*SQRT(Dashboard!$D$12/365)</f>
        <v>-549190.60718009947</v>
      </c>
      <c r="E2061" s="3">
        <f>IF(Dashboard!$I$3,C2061*Dashboard!$E$11*Dashboard!$E$10*SQRT(Dashboard!$D$12/365),0)</f>
        <v>-268214.94775601185</v>
      </c>
      <c r="F2061" s="3">
        <f>D2061+IF(Dashboard!$I$3,E2061,0)</f>
        <v>-817405.55493611132</v>
      </c>
      <c r="G2061" s="3">
        <f>IF(Dashboard!$I$4, ('Lookups and Calculations'!$F$9) / (1 - 'Lookups and Calculations'!$F$10), 'Lookups and Calculations'!$F$9)</f>
        <v>1951878.888340465</v>
      </c>
      <c r="H2061" s="12">
        <f t="shared" si="64"/>
        <v>0</v>
      </c>
      <c r="I2061" s="12">
        <f t="shared" si="65"/>
        <v>0</v>
      </c>
      <c r="J2061" s="13">
        <f>(1 - Dashboard!$I$9) * H2061 * Dashboard!$I$8 * 'Lookups and Calculations'!$F$12</f>
        <v>0</v>
      </c>
      <c r="K2061" s="12">
        <f>(1 - Dashboard!$I$11) * I2061 * Dashboard!$I$10 * 'Lookups and Calculations'!$F$12</f>
        <v>0</v>
      </c>
      <c r="L2061" s="12">
        <f>(H2061 - I2061) * Dashboard!$I$13 * (Dashboard!$D$12 / 365) * 'Lookups and Calculations'!$F$12</f>
        <v>0</v>
      </c>
      <c r="M2061" s="3">
        <f>(G2061*2) * Dashboard!$I$13 * (Dashboard!$D$12 / 365) * 'Lookups and Calculations'!$F$12</f>
        <v>1602.0878730267946</v>
      </c>
      <c r="N2061" s="12">
        <f>H2061 * Dashboard!$I$14 * Dashboard!$I$15 * (Dashboard!$D$12 / 365) * 'Lookups and Calculations'!$F$12</f>
        <v>0</v>
      </c>
    </row>
    <row r="2062" spans="1:14" x14ac:dyDescent="0.35">
      <c r="A2062" s="2">
        <v>2061</v>
      </c>
      <c r="B2062" s="11">
        <v>0.29586316759605069</v>
      </c>
      <c r="C2062" s="11">
        <v>-1.3192133756076903</v>
      </c>
      <c r="D2062" s="3">
        <f>B2062*Dashboard!$D$11*Dashboard!$D$10*SQRT(Dashboard!$D$12/365)</f>
        <v>73457.429916912253</v>
      </c>
      <c r="E2062" s="3">
        <f>IF(Dashboard!$I$3,C2062*Dashboard!$E$11*Dashboard!$E$10*SQRT(Dashboard!$D$12/365),0)</f>
        <v>-655073.25478555926</v>
      </c>
      <c r="F2062" s="3">
        <f>D2062+IF(Dashboard!$I$3,E2062,0)</f>
        <v>-581615.82486864703</v>
      </c>
      <c r="G2062" s="3">
        <f>IF(Dashboard!$I$4, ('Lookups and Calculations'!$F$9) / (1 - 'Lookups and Calculations'!$F$10), 'Lookups and Calculations'!$F$9)</f>
        <v>1951878.888340465</v>
      </c>
      <c r="H2062" s="12">
        <f t="shared" si="64"/>
        <v>0</v>
      </c>
      <c r="I2062" s="12">
        <f t="shared" si="65"/>
        <v>0</v>
      </c>
      <c r="J2062" s="13">
        <f>(1 - Dashboard!$I$9) * H2062 * Dashboard!$I$8 * 'Lookups and Calculations'!$F$12</f>
        <v>0</v>
      </c>
      <c r="K2062" s="12">
        <f>(1 - Dashboard!$I$11) * I2062 * Dashboard!$I$10 * 'Lookups and Calculations'!$F$12</f>
        <v>0</v>
      </c>
      <c r="L2062" s="12">
        <f>(H2062 - I2062) * Dashboard!$I$13 * (Dashboard!$D$12 / 365) * 'Lookups and Calculations'!$F$12</f>
        <v>0</v>
      </c>
      <c r="M2062" s="3">
        <f>(G2062*2) * Dashboard!$I$13 * (Dashboard!$D$12 / 365) * 'Lookups and Calculations'!$F$12</f>
        <v>1602.0878730267946</v>
      </c>
      <c r="N2062" s="12">
        <f>H2062 * Dashboard!$I$14 * Dashboard!$I$15 * (Dashboard!$D$12 / 365) * 'Lookups and Calculations'!$F$12</f>
        <v>0</v>
      </c>
    </row>
    <row r="2063" spans="1:14" x14ac:dyDescent="0.35">
      <c r="A2063" s="2">
        <v>2062</v>
      </c>
      <c r="B2063" s="11">
        <v>5.4427179553760363E-2</v>
      </c>
      <c r="C2063" s="11">
        <v>-1.3086010160169992</v>
      </c>
      <c r="D2063" s="3">
        <f>B2063*Dashboard!$D$11*Dashboard!$D$10*SQRT(Dashboard!$D$12/365)</f>
        <v>13513.276289613143</v>
      </c>
      <c r="E2063" s="3">
        <f>IF(Dashboard!$I$3,C2063*Dashboard!$E$11*Dashboard!$E$10*SQRT(Dashboard!$D$12/365),0)</f>
        <v>-649803.54401202616</v>
      </c>
      <c r="F2063" s="3">
        <f>D2063+IF(Dashboard!$I$3,E2063,0)</f>
        <v>-636290.26772241306</v>
      </c>
      <c r="G2063" s="3">
        <f>IF(Dashboard!$I$4, ('Lookups and Calculations'!$F$9) / (1 - 'Lookups and Calculations'!$F$10), 'Lookups and Calculations'!$F$9)</f>
        <v>1951878.888340465</v>
      </c>
      <c r="H2063" s="12">
        <f t="shared" si="64"/>
        <v>0</v>
      </c>
      <c r="I2063" s="12">
        <f t="shared" si="65"/>
        <v>0</v>
      </c>
      <c r="J2063" s="13">
        <f>(1 - Dashboard!$I$9) * H2063 * Dashboard!$I$8 * 'Lookups and Calculations'!$F$12</f>
        <v>0</v>
      </c>
      <c r="K2063" s="12">
        <f>(1 - Dashboard!$I$11) * I2063 * Dashboard!$I$10 * 'Lookups and Calculations'!$F$12</f>
        <v>0</v>
      </c>
      <c r="L2063" s="12">
        <f>(H2063 - I2063) * Dashboard!$I$13 * (Dashboard!$D$12 / 365) * 'Lookups and Calculations'!$F$12</f>
        <v>0</v>
      </c>
      <c r="M2063" s="3">
        <f>(G2063*2) * Dashboard!$I$13 * (Dashboard!$D$12 / 365) * 'Lookups and Calculations'!$F$12</f>
        <v>1602.0878730267946</v>
      </c>
      <c r="N2063" s="12">
        <f>H2063 * Dashboard!$I$14 * Dashboard!$I$15 * (Dashboard!$D$12 / 365) * 'Lookups and Calculations'!$F$12</f>
        <v>0</v>
      </c>
    </row>
    <row r="2064" spans="1:14" x14ac:dyDescent="0.35">
      <c r="A2064" s="2">
        <v>2063</v>
      </c>
      <c r="B2064" s="11">
        <v>-3.0940636563430997E-2</v>
      </c>
      <c r="C2064" s="11">
        <v>1.3317375561700173</v>
      </c>
      <c r="D2064" s="3">
        <f>B2064*Dashboard!$D$11*Dashboard!$D$10*SQRT(Dashboard!$D$12/365)</f>
        <v>-7681.995905100368</v>
      </c>
      <c r="E2064" s="3">
        <f>IF(Dashboard!$I$3,C2064*Dashboard!$E$11*Dashboard!$E$10*SQRT(Dashboard!$D$12/365),0)</f>
        <v>661292.3061355399</v>
      </c>
      <c r="F2064" s="3">
        <f>D2064+IF(Dashboard!$I$3,E2064,0)</f>
        <v>653610.31023043953</v>
      </c>
      <c r="G2064" s="3">
        <f>IF(Dashboard!$I$4, ('Lookups and Calculations'!$F$9) / (1 - 'Lookups and Calculations'!$F$10), 'Lookups and Calculations'!$F$9)</f>
        <v>1951878.888340465</v>
      </c>
      <c r="H2064" s="12">
        <f t="shared" si="64"/>
        <v>0</v>
      </c>
      <c r="I2064" s="12">
        <f t="shared" si="65"/>
        <v>0</v>
      </c>
      <c r="J2064" s="13">
        <f>(1 - Dashboard!$I$9) * H2064 * Dashboard!$I$8 * 'Lookups and Calculations'!$F$12</f>
        <v>0</v>
      </c>
      <c r="K2064" s="12">
        <f>(1 - Dashboard!$I$11) * I2064 * Dashboard!$I$10 * 'Lookups and Calculations'!$F$12</f>
        <v>0</v>
      </c>
      <c r="L2064" s="12">
        <f>(H2064 - I2064) * Dashboard!$I$13 * (Dashboard!$D$12 / 365) * 'Lookups and Calculations'!$F$12</f>
        <v>0</v>
      </c>
      <c r="M2064" s="3">
        <f>(G2064*2) * Dashboard!$I$13 * (Dashboard!$D$12 / 365) * 'Lookups and Calculations'!$F$12</f>
        <v>1602.0878730267946</v>
      </c>
      <c r="N2064" s="12">
        <f>H2064 * Dashboard!$I$14 * Dashboard!$I$15 * (Dashboard!$D$12 / 365) * 'Lookups and Calculations'!$F$12</f>
        <v>0</v>
      </c>
    </row>
    <row r="2065" spans="1:14" x14ac:dyDescent="0.35">
      <c r="A2065" s="2">
        <v>2064</v>
      </c>
      <c r="B2065" s="11">
        <v>-1.7518046713470496</v>
      </c>
      <c r="C2065" s="11">
        <v>1.289150604462141</v>
      </c>
      <c r="D2065" s="3">
        <f>B2065*Dashboard!$D$11*Dashboard!$D$10*SQRT(Dashboard!$D$12/365)</f>
        <v>-434941.15850638627</v>
      </c>
      <c r="E2065" s="3">
        <f>IF(Dashboard!$I$3,C2065*Dashboard!$E$11*Dashboard!$E$10*SQRT(Dashboard!$D$12/365),0)</f>
        <v>640145.17892890202</v>
      </c>
      <c r="F2065" s="3">
        <f>D2065+IF(Dashboard!$I$3,E2065,0)</f>
        <v>205204.02042251575</v>
      </c>
      <c r="G2065" s="3">
        <f>IF(Dashboard!$I$4, ('Lookups and Calculations'!$F$9) / (1 - 'Lookups and Calculations'!$F$10), 'Lookups and Calculations'!$F$9)</f>
        <v>1951878.888340465</v>
      </c>
      <c r="H2065" s="12">
        <f t="shared" si="64"/>
        <v>0</v>
      </c>
      <c r="I2065" s="12">
        <f t="shared" si="65"/>
        <v>0</v>
      </c>
      <c r="J2065" s="13">
        <f>(1 - Dashboard!$I$9) * H2065 * Dashboard!$I$8 * 'Lookups and Calculations'!$F$12</f>
        <v>0</v>
      </c>
      <c r="K2065" s="12">
        <f>(1 - Dashboard!$I$11) * I2065 * Dashboard!$I$10 * 'Lookups and Calculations'!$F$12</f>
        <v>0</v>
      </c>
      <c r="L2065" s="12">
        <f>(H2065 - I2065) * Dashboard!$I$13 * (Dashboard!$D$12 / 365) * 'Lookups and Calculations'!$F$12</f>
        <v>0</v>
      </c>
      <c r="M2065" s="3">
        <f>(G2065*2) * Dashboard!$I$13 * (Dashboard!$D$12 / 365) * 'Lookups and Calculations'!$F$12</f>
        <v>1602.0878730267946</v>
      </c>
      <c r="N2065" s="12">
        <f>H2065 * Dashboard!$I$14 * Dashboard!$I$15 * (Dashboard!$D$12 / 365) * 'Lookups and Calculations'!$F$12</f>
        <v>0</v>
      </c>
    </row>
    <row r="2066" spans="1:14" x14ac:dyDescent="0.35">
      <c r="A2066" s="2">
        <v>2065</v>
      </c>
      <c r="B2066" s="11">
        <v>-0.71309257449612728</v>
      </c>
      <c r="C2066" s="11">
        <v>-0.24512268720140182</v>
      </c>
      <c r="D2066" s="3">
        <f>B2066*Dashboard!$D$11*Dashboard!$D$10*SQRT(Dashboard!$D$12/365)</f>
        <v>-177047.88413148528</v>
      </c>
      <c r="E2066" s="3">
        <f>IF(Dashboard!$I$3,C2066*Dashboard!$E$11*Dashboard!$E$10*SQRT(Dashboard!$D$12/365),0)</f>
        <v>-121718.98761474987</v>
      </c>
      <c r="F2066" s="3">
        <f>D2066+IF(Dashboard!$I$3,E2066,0)</f>
        <v>-298766.87174623518</v>
      </c>
      <c r="G2066" s="3">
        <f>IF(Dashboard!$I$4, ('Lookups and Calculations'!$F$9) / (1 - 'Lookups and Calculations'!$F$10), 'Lookups and Calculations'!$F$9)</f>
        <v>1951878.888340465</v>
      </c>
      <c r="H2066" s="12">
        <f t="shared" si="64"/>
        <v>0</v>
      </c>
      <c r="I2066" s="12">
        <f t="shared" si="65"/>
        <v>0</v>
      </c>
      <c r="J2066" s="13">
        <f>(1 - Dashboard!$I$9) * H2066 * Dashboard!$I$8 * 'Lookups and Calculations'!$F$12</f>
        <v>0</v>
      </c>
      <c r="K2066" s="12">
        <f>(1 - Dashboard!$I$11) * I2066 * Dashboard!$I$10 * 'Lookups and Calculations'!$F$12</f>
        <v>0</v>
      </c>
      <c r="L2066" s="12">
        <f>(H2066 - I2066) * Dashboard!$I$13 * (Dashboard!$D$12 / 365) * 'Lookups and Calculations'!$F$12</f>
        <v>0</v>
      </c>
      <c r="M2066" s="3">
        <f>(G2066*2) * Dashboard!$I$13 * (Dashboard!$D$12 / 365) * 'Lookups and Calculations'!$F$12</f>
        <v>1602.0878730267946</v>
      </c>
      <c r="N2066" s="12">
        <f>H2066 * Dashboard!$I$14 * Dashboard!$I$15 * (Dashboard!$D$12 / 365) * 'Lookups and Calculations'!$F$12</f>
        <v>0</v>
      </c>
    </row>
    <row r="2067" spans="1:14" x14ac:dyDescent="0.35">
      <c r="A2067" s="2">
        <v>2066</v>
      </c>
      <c r="B2067" s="11">
        <v>0.17601238916971257</v>
      </c>
      <c r="C2067" s="11">
        <v>4.9442075771856164E-2</v>
      </c>
      <c r="D2067" s="3">
        <f>B2067*Dashboard!$D$11*Dashboard!$D$10*SQRT(Dashboard!$D$12/365)</f>
        <v>43700.666923147728</v>
      </c>
      <c r="E2067" s="3">
        <f>IF(Dashboard!$I$3,C2067*Dashboard!$E$11*Dashboard!$E$10*SQRT(Dashboard!$D$12/365),0)</f>
        <v>24551.131832107581</v>
      </c>
      <c r="F2067" s="3">
        <f>D2067+IF(Dashboard!$I$3,E2067,0)</f>
        <v>68251.79875525531</v>
      </c>
      <c r="G2067" s="3">
        <f>IF(Dashboard!$I$4, ('Lookups and Calculations'!$F$9) / (1 - 'Lookups and Calculations'!$F$10), 'Lookups and Calculations'!$F$9)</f>
        <v>1951878.888340465</v>
      </c>
      <c r="H2067" s="12">
        <f t="shared" si="64"/>
        <v>0</v>
      </c>
      <c r="I2067" s="12">
        <f t="shared" si="65"/>
        <v>0</v>
      </c>
      <c r="J2067" s="13">
        <f>(1 - Dashboard!$I$9) * H2067 * Dashboard!$I$8 * 'Lookups and Calculations'!$F$12</f>
        <v>0</v>
      </c>
      <c r="K2067" s="12">
        <f>(1 - Dashboard!$I$11) * I2067 * Dashboard!$I$10 * 'Lookups and Calculations'!$F$12</f>
        <v>0</v>
      </c>
      <c r="L2067" s="12">
        <f>(H2067 - I2067) * Dashboard!$I$13 * (Dashboard!$D$12 / 365) * 'Lookups and Calculations'!$F$12</f>
        <v>0</v>
      </c>
      <c r="M2067" s="3">
        <f>(G2067*2) * Dashboard!$I$13 * (Dashboard!$D$12 / 365) * 'Lookups and Calculations'!$F$12</f>
        <v>1602.0878730267946</v>
      </c>
      <c r="N2067" s="12">
        <f>H2067 * Dashboard!$I$14 * Dashboard!$I$15 * (Dashboard!$D$12 / 365) * 'Lookups and Calculations'!$F$12</f>
        <v>0</v>
      </c>
    </row>
    <row r="2068" spans="1:14" x14ac:dyDescent="0.35">
      <c r="A2068" s="2">
        <v>2067</v>
      </c>
      <c r="B2068" s="11">
        <v>-2.4102739292827833</v>
      </c>
      <c r="C2068" s="11">
        <v>-8.2259481355202793E-2</v>
      </c>
      <c r="D2068" s="3">
        <f>B2068*Dashboard!$D$11*Dashboard!$D$10*SQRT(Dashboard!$D$12/365)</f>
        <v>-598427.06910575961</v>
      </c>
      <c r="E2068" s="3">
        <f>IF(Dashboard!$I$3,C2068*Dashboard!$E$11*Dashboard!$E$10*SQRT(Dashboard!$D$12/365),0)</f>
        <v>-40847.058697765511</v>
      </c>
      <c r="F2068" s="3">
        <f>D2068+IF(Dashboard!$I$3,E2068,0)</f>
        <v>-639274.12780352507</v>
      </c>
      <c r="G2068" s="3">
        <f>IF(Dashboard!$I$4, ('Lookups and Calculations'!$F$9) / (1 - 'Lookups and Calculations'!$F$10), 'Lookups and Calculations'!$F$9)</f>
        <v>1951878.888340465</v>
      </c>
      <c r="H2068" s="12">
        <f t="shared" si="64"/>
        <v>0</v>
      </c>
      <c r="I2068" s="12">
        <f t="shared" si="65"/>
        <v>0</v>
      </c>
      <c r="J2068" s="13">
        <f>(1 - Dashboard!$I$9) * H2068 * Dashboard!$I$8 * 'Lookups and Calculations'!$F$12</f>
        <v>0</v>
      </c>
      <c r="K2068" s="12">
        <f>(1 - Dashboard!$I$11) * I2068 * Dashboard!$I$10 * 'Lookups and Calculations'!$F$12</f>
        <v>0</v>
      </c>
      <c r="L2068" s="12">
        <f>(H2068 - I2068) * Dashboard!$I$13 * (Dashboard!$D$12 / 365) * 'Lookups and Calculations'!$F$12</f>
        <v>0</v>
      </c>
      <c r="M2068" s="3">
        <f>(G2068*2) * Dashboard!$I$13 * (Dashboard!$D$12 / 365) * 'Lookups and Calculations'!$F$12</f>
        <v>1602.0878730267946</v>
      </c>
      <c r="N2068" s="12">
        <f>H2068 * Dashboard!$I$14 * Dashboard!$I$15 * (Dashboard!$D$12 / 365) * 'Lookups and Calculations'!$F$12</f>
        <v>0</v>
      </c>
    </row>
    <row r="2069" spans="1:14" x14ac:dyDescent="0.35">
      <c r="A2069" s="2">
        <v>2068</v>
      </c>
      <c r="B2069" s="11">
        <v>1.2374924764288298E-2</v>
      </c>
      <c r="C2069" s="11">
        <v>0.20928757944537496</v>
      </c>
      <c r="D2069" s="3">
        <f>B2069*Dashboard!$D$11*Dashboard!$D$10*SQRT(Dashboard!$D$12/365)</f>
        <v>3072.4681817808796</v>
      </c>
      <c r="E2069" s="3">
        <f>IF(Dashboard!$I$3,C2069*Dashboard!$E$11*Dashboard!$E$10*SQRT(Dashboard!$D$12/365),0)</f>
        <v>103924.57989619694</v>
      </c>
      <c r="F2069" s="3">
        <f>D2069+IF(Dashboard!$I$3,E2069,0)</f>
        <v>106997.04807797782</v>
      </c>
      <c r="G2069" s="3">
        <f>IF(Dashboard!$I$4, ('Lookups and Calculations'!$F$9) / (1 - 'Lookups and Calculations'!$F$10), 'Lookups and Calculations'!$F$9)</f>
        <v>1951878.888340465</v>
      </c>
      <c r="H2069" s="12">
        <f t="shared" si="64"/>
        <v>0</v>
      </c>
      <c r="I2069" s="12">
        <f t="shared" si="65"/>
        <v>0</v>
      </c>
      <c r="J2069" s="13">
        <f>(1 - Dashboard!$I$9) * H2069 * Dashboard!$I$8 * 'Lookups and Calculations'!$F$12</f>
        <v>0</v>
      </c>
      <c r="K2069" s="12">
        <f>(1 - Dashboard!$I$11) * I2069 * Dashboard!$I$10 * 'Lookups and Calculations'!$F$12</f>
        <v>0</v>
      </c>
      <c r="L2069" s="12">
        <f>(H2069 - I2069) * Dashboard!$I$13 * (Dashboard!$D$12 / 365) * 'Lookups and Calculations'!$F$12</f>
        <v>0</v>
      </c>
      <c r="M2069" s="3">
        <f>(G2069*2) * Dashboard!$I$13 * (Dashboard!$D$12 / 365) * 'Lookups and Calculations'!$F$12</f>
        <v>1602.0878730267946</v>
      </c>
      <c r="N2069" s="12">
        <f>H2069 * Dashboard!$I$14 * Dashboard!$I$15 * (Dashboard!$D$12 / 365) * 'Lookups and Calculations'!$F$12</f>
        <v>0</v>
      </c>
    </row>
    <row r="2070" spans="1:14" x14ac:dyDescent="0.35">
      <c r="A2070" s="2">
        <v>2069</v>
      </c>
      <c r="B2070" s="11">
        <v>-9.2297622327952245E-2</v>
      </c>
      <c r="C2070" s="11">
        <v>-0.20928605229677516</v>
      </c>
      <c r="D2070" s="3">
        <f>B2070*Dashboard!$D$11*Dashboard!$D$10*SQRT(Dashboard!$D$12/365)</f>
        <v>-22915.816722783202</v>
      </c>
      <c r="E2070" s="3">
        <f>IF(Dashboard!$I$3,C2070*Dashboard!$E$11*Dashboard!$E$10*SQRT(Dashboard!$D$12/365),0)</f>
        <v>-103923.82156989255</v>
      </c>
      <c r="F2070" s="3">
        <f>D2070+IF(Dashboard!$I$3,E2070,0)</f>
        <v>-126839.63829267575</v>
      </c>
      <c r="G2070" s="3">
        <f>IF(Dashboard!$I$4, ('Lookups and Calculations'!$F$9) / (1 - 'Lookups and Calculations'!$F$10), 'Lookups and Calculations'!$F$9)</f>
        <v>1951878.888340465</v>
      </c>
      <c r="H2070" s="12">
        <f t="shared" si="64"/>
        <v>0</v>
      </c>
      <c r="I2070" s="12">
        <f t="shared" si="65"/>
        <v>0</v>
      </c>
      <c r="J2070" s="13">
        <f>(1 - Dashboard!$I$9) * H2070 * Dashboard!$I$8 * 'Lookups and Calculations'!$F$12</f>
        <v>0</v>
      </c>
      <c r="K2070" s="12">
        <f>(1 - Dashboard!$I$11) * I2070 * Dashboard!$I$10 * 'Lookups and Calculations'!$F$12</f>
        <v>0</v>
      </c>
      <c r="L2070" s="12">
        <f>(H2070 - I2070) * Dashboard!$I$13 * (Dashboard!$D$12 / 365) * 'Lookups and Calculations'!$F$12</f>
        <v>0</v>
      </c>
      <c r="M2070" s="3">
        <f>(G2070*2) * Dashboard!$I$13 * (Dashboard!$D$12 / 365) * 'Lookups and Calculations'!$F$12</f>
        <v>1602.0878730267946</v>
      </c>
      <c r="N2070" s="12">
        <f>H2070 * Dashboard!$I$14 * Dashboard!$I$15 * (Dashboard!$D$12 / 365) * 'Lookups and Calculations'!$F$12</f>
        <v>0</v>
      </c>
    </row>
    <row r="2071" spans="1:14" x14ac:dyDescent="0.35">
      <c r="A2071" s="2">
        <v>2070</v>
      </c>
      <c r="B2071" s="11">
        <v>1.7305998736205774</v>
      </c>
      <c r="C2071" s="11">
        <v>0.16123940046225746</v>
      </c>
      <c r="D2071" s="3">
        <f>B2071*Dashboard!$D$11*Dashboard!$D$10*SQRT(Dashboard!$D$12/365)</f>
        <v>429676.39386687108</v>
      </c>
      <c r="E2071" s="3">
        <f>IF(Dashboard!$I$3,C2071*Dashboard!$E$11*Dashboard!$E$10*SQRT(Dashboard!$D$12/365),0)</f>
        <v>80065.606378367782</v>
      </c>
      <c r="F2071" s="3">
        <f>D2071+IF(Dashboard!$I$3,E2071,0)</f>
        <v>509742.00024523889</v>
      </c>
      <c r="G2071" s="3">
        <f>IF(Dashboard!$I$4, ('Lookups and Calculations'!$F$9) / (1 - 'Lookups and Calculations'!$F$10), 'Lookups and Calculations'!$F$9)</f>
        <v>1951878.888340465</v>
      </c>
      <c r="H2071" s="12">
        <f t="shared" si="64"/>
        <v>0</v>
      </c>
      <c r="I2071" s="12">
        <f t="shared" si="65"/>
        <v>0</v>
      </c>
      <c r="J2071" s="13">
        <f>(1 - Dashboard!$I$9) * H2071 * Dashboard!$I$8 * 'Lookups and Calculations'!$F$12</f>
        <v>0</v>
      </c>
      <c r="K2071" s="12">
        <f>(1 - Dashboard!$I$11) * I2071 * Dashboard!$I$10 * 'Lookups and Calculations'!$F$12</f>
        <v>0</v>
      </c>
      <c r="L2071" s="12">
        <f>(H2071 - I2071) * Dashboard!$I$13 * (Dashboard!$D$12 / 365) * 'Lookups and Calculations'!$F$12</f>
        <v>0</v>
      </c>
      <c r="M2071" s="3">
        <f>(G2071*2) * Dashboard!$I$13 * (Dashboard!$D$12 / 365) * 'Lookups and Calculations'!$F$12</f>
        <v>1602.0878730267946</v>
      </c>
      <c r="N2071" s="12">
        <f>H2071 * Dashboard!$I$14 * Dashboard!$I$15 * (Dashboard!$D$12 / 365) * 'Lookups and Calculations'!$F$12</f>
        <v>0</v>
      </c>
    </row>
    <row r="2072" spans="1:14" x14ac:dyDescent="0.35">
      <c r="A2072" s="2">
        <v>2071</v>
      </c>
      <c r="B2072" s="11">
        <v>0.66370079089911715</v>
      </c>
      <c r="C2072" s="11">
        <v>-1.0952312755318083</v>
      </c>
      <c r="D2072" s="3">
        <f>B2072*Dashboard!$D$11*Dashboard!$D$10*SQRT(Dashboard!$D$12/365)</f>
        <v>164784.80484544748</v>
      </c>
      <c r="E2072" s="3">
        <f>IF(Dashboard!$I$3,C2072*Dashboard!$E$11*Dashboard!$E$10*SQRT(Dashboard!$D$12/365),0)</f>
        <v>-543851.91180696432</v>
      </c>
      <c r="F2072" s="3">
        <f>D2072+IF(Dashboard!$I$3,E2072,0)</f>
        <v>-379067.10696151684</v>
      </c>
      <c r="G2072" s="3">
        <f>IF(Dashboard!$I$4, ('Lookups and Calculations'!$F$9) / (1 - 'Lookups and Calculations'!$F$10), 'Lookups and Calculations'!$F$9)</f>
        <v>1951878.888340465</v>
      </c>
      <c r="H2072" s="12">
        <f t="shared" si="64"/>
        <v>0</v>
      </c>
      <c r="I2072" s="12">
        <f t="shared" si="65"/>
        <v>0</v>
      </c>
      <c r="J2072" s="13">
        <f>(1 - Dashboard!$I$9) * H2072 * Dashboard!$I$8 * 'Lookups and Calculations'!$F$12</f>
        <v>0</v>
      </c>
      <c r="K2072" s="12">
        <f>(1 - Dashboard!$I$11) * I2072 * Dashboard!$I$10 * 'Lookups and Calculations'!$F$12</f>
        <v>0</v>
      </c>
      <c r="L2072" s="12">
        <f>(H2072 - I2072) * Dashboard!$I$13 * (Dashboard!$D$12 / 365) * 'Lookups and Calculations'!$F$12</f>
        <v>0</v>
      </c>
      <c r="M2072" s="3">
        <f>(G2072*2) * Dashboard!$I$13 * (Dashboard!$D$12 / 365) * 'Lookups and Calculations'!$F$12</f>
        <v>1602.0878730267946</v>
      </c>
      <c r="N2072" s="12">
        <f>H2072 * Dashboard!$I$14 * Dashboard!$I$15 * (Dashboard!$D$12 / 365) * 'Lookups and Calculations'!$F$12</f>
        <v>0</v>
      </c>
    </row>
    <row r="2073" spans="1:14" x14ac:dyDescent="0.35">
      <c r="A2073" s="2">
        <v>2072</v>
      </c>
      <c r="B2073" s="11">
        <v>-0.41051907483715916</v>
      </c>
      <c r="C2073" s="11">
        <v>-1.7185768387534672</v>
      </c>
      <c r="D2073" s="3">
        <f>B2073*Dashboard!$D$11*Dashboard!$D$10*SQRT(Dashboard!$D$12/365)</f>
        <v>-101924.40111564872</v>
      </c>
      <c r="E2073" s="3">
        <f>IF(Dashboard!$I$3,C2073*Dashboard!$E$11*Dashboard!$E$10*SQRT(Dashboard!$D$12/365),0)</f>
        <v>-853382.58706080692</v>
      </c>
      <c r="F2073" s="3">
        <f>D2073+IF(Dashboard!$I$3,E2073,0)</f>
        <v>-955306.9881764556</v>
      </c>
      <c r="G2073" s="3">
        <f>IF(Dashboard!$I$4, ('Lookups and Calculations'!$F$9) / (1 - 'Lookups and Calculations'!$F$10), 'Lookups and Calculations'!$F$9)</f>
        <v>1951878.888340465</v>
      </c>
      <c r="H2073" s="12">
        <f t="shared" si="64"/>
        <v>0</v>
      </c>
      <c r="I2073" s="12">
        <f t="shared" si="65"/>
        <v>0</v>
      </c>
      <c r="J2073" s="13">
        <f>(1 - Dashboard!$I$9) * H2073 * Dashboard!$I$8 * 'Lookups and Calculations'!$F$12</f>
        <v>0</v>
      </c>
      <c r="K2073" s="12">
        <f>(1 - Dashboard!$I$11) * I2073 * Dashboard!$I$10 * 'Lookups and Calculations'!$F$12</f>
        <v>0</v>
      </c>
      <c r="L2073" s="12">
        <f>(H2073 - I2073) * Dashboard!$I$13 * (Dashboard!$D$12 / 365) * 'Lookups and Calculations'!$F$12</f>
        <v>0</v>
      </c>
      <c r="M2073" s="3">
        <f>(G2073*2) * Dashboard!$I$13 * (Dashboard!$D$12 / 365) * 'Lookups and Calculations'!$F$12</f>
        <v>1602.0878730267946</v>
      </c>
      <c r="N2073" s="12">
        <f>H2073 * Dashboard!$I$14 * Dashboard!$I$15 * (Dashboard!$D$12 / 365) * 'Lookups and Calculations'!$F$12</f>
        <v>0</v>
      </c>
    </row>
    <row r="2074" spans="1:14" x14ac:dyDescent="0.35">
      <c r="A2074" s="2">
        <v>2073</v>
      </c>
      <c r="B2074" s="11">
        <v>0.47190449719309935</v>
      </c>
      <c r="C2074" s="11">
        <v>-8.0641127267823506E-2</v>
      </c>
      <c r="D2074" s="3">
        <f>B2074*Dashboard!$D$11*Dashboard!$D$10*SQRT(Dashboard!$D$12/365)</f>
        <v>117165.28222048459</v>
      </c>
      <c r="E2074" s="3">
        <f>IF(Dashboard!$I$3,C2074*Dashboard!$E$11*Dashboard!$E$10*SQRT(Dashboard!$D$12/365),0)</f>
        <v>-40043.443074230236</v>
      </c>
      <c r="F2074" s="3">
        <f>D2074+IF(Dashboard!$I$3,E2074,0)</f>
        <v>77121.839146254351</v>
      </c>
      <c r="G2074" s="3">
        <f>IF(Dashboard!$I$4, ('Lookups and Calculations'!$F$9) / (1 - 'Lookups and Calculations'!$F$10), 'Lookups and Calculations'!$F$9)</f>
        <v>1951878.888340465</v>
      </c>
      <c r="H2074" s="12">
        <f t="shared" si="64"/>
        <v>0</v>
      </c>
      <c r="I2074" s="12">
        <f t="shared" si="65"/>
        <v>0</v>
      </c>
      <c r="J2074" s="13">
        <f>(1 - Dashboard!$I$9) * H2074 * Dashboard!$I$8 * 'Lookups and Calculations'!$F$12</f>
        <v>0</v>
      </c>
      <c r="K2074" s="12">
        <f>(1 - Dashboard!$I$11) * I2074 * Dashboard!$I$10 * 'Lookups and Calculations'!$F$12</f>
        <v>0</v>
      </c>
      <c r="L2074" s="12">
        <f>(H2074 - I2074) * Dashboard!$I$13 * (Dashboard!$D$12 / 365) * 'Lookups and Calculations'!$F$12</f>
        <v>0</v>
      </c>
      <c r="M2074" s="3">
        <f>(G2074*2) * Dashboard!$I$13 * (Dashboard!$D$12 / 365) * 'Lookups and Calculations'!$F$12</f>
        <v>1602.0878730267946</v>
      </c>
      <c r="N2074" s="12">
        <f>H2074 * Dashboard!$I$14 * Dashboard!$I$15 * (Dashboard!$D$12 / 365) * 'Lookups and Calculations'!$F$12</f>
        <v>0</v>
      </c>
    </row>
    <row r="2075" spans="1:14" x14ac:dyDescent="0.35">
      <c r="A2075" s="2">
        <v>2074</v>
      </c>
      <c r="B2075" s="11">
        <v>-0.88053204629048087</v>
      </c>
      <c r="C2075" s="11">
        <v>-0.76880759131602272</v>
      </c>
      <c r="D2075" s="3">
        <f>B2075*Dashboard!$D$11*Dashboard!$D$10*SQRT(Dashboard!$D$12/365)</f>
        <v>-218620.05198392842</v>
      </c>
      <c r="E2075" s="3">
        <f>IF(Dashboard!$I$3,C2075*Dashboard!$E$11*Dashboard!$E$10*SQRT(Dashboard!$D$12/365),0)</f>
        <v>-381761.81386520591</v>
      </c>
      <c r="F2075" s="3">
        <f>D2075+IF(Dashboard!$I$3,E2075,0)</f>
        <v>-600381.86584913428</v>
      </c>
      <c r="G2075" s="3">
        <f>IF(Dashboard!$I$4, ('Lookups and Calculations'!$F$9) / (1 - 'Lookups and Calculations'!$F$10), 'Lookups and Calculations'!$F$9)</f>
        <v>1951878.888340465</v>
      </c>
      <c r="H2075" s="12">
        <f t="shared" si="64"/>
        <v>0</v>
      </c>
      <c r="I2075" s="12">
        <f t="shared" si="65"/>
        <v>0</v>
      </c>
      <c r="J2075" s="13">
        <f>(1 - Dashboard!$I$9) * H2075 * Dashboard!$I$8 * 'Lookups and Calculations'!$F$12</f>
        <v>0</v>
      </c>
      <c r="K2075" s="12">
        <f>(1 - Dashboard!$I$11) * I2075 * Dashboard!$I$10 * 'Lookups and Calculations'!$F$12</f>
        <v>0</v>
      </c>
      <c r="L2075" s="12">
        <f>(H2075 - I2075) * Dashboard!$I$13 * (Dashboard!$D$12 / 365) * 'Lookups and Calculations'!$F$12</f>
        <v>0</v>
      </c>
      <c r="M2075" s="3">
        <f>(G2075*2) * Dashboard!$I$13 * (Dashboard!$D$12 / 365) * 'Lookups and Calculations'!$F$12</f>
        <v>1602.0878730267946</v>
      </c>
      <c r="N2075" s="12">
        <f>H2075 * Dashboard!$I$14 * Dashboard!$I$15 * (Dashboard!$D$12 / 365) * 'Lookups and Calculations'!$F$12</f>
        <v>0</v>
      </c>
    </row>
    <row r="2076" spans="1:14" x14ac:dyDescent="0.35">
      <c r="A2076" s="2">
        <v>2075</v>
      </c>
      <c r="B2076" s="11">
        <v>-0.75409021186252079</v>
      </c>
      <c r="C2076" s="11">
        <v>1.0410388390723795</v>
      </c>
      <c r="D2076" s="3">
        <f>B2076*Dashboard!$D$11*Dashboard!$D$10*SQRT(Dashboard!$D$12/365)</f>
        <v>-187226.84996244882</v>
      </c>
      <c r="E2076" s="3">
        <f>IF(Dashboard!$I$3,C2076*Dashboard!$E$11*Dashboard!$E$10*SQRT(Dashboard!$D$12/365),0)</f>
        <v>516941.92408804456</v>
      </c>
      <c r="F2076" s="3">
        <f>D2076+IF(Dashboard!$I$3,E2076,0)</f>
        <v>329715.07412559574</v>
      </c>
      <c r="G2076" s="3">
        <f>IF(Dashboard!$I$4, ('Lookups and Calculations'!$F$9) / (1 - 'Lookups and Calculations'!$F$10), 'Lookups and Calculations'!$F$9)</f>
        <v>1951878.888340465</v>
      </c>
      <c r="H2076" s="12">
        <f t="shared" si="64"/>
        <v>0</v>
      </c>
      <c r="I2076" s="12">
        <f t="shared" si="65"/>
        <v>0</v>
      </c>
      <c r="J2076" s="13">
        <f>(1 - Dashboard!$I$9) * H2076 * Dashboard!$I$8 * 'Lookups and Calculations'!$F$12</f>
        <v>0</v>
      </c>
      <c r="K2076" s="12">
        <f>(1 - Dashboard!$I$11) * I2076 * Dashboard!$I$10 * 'Lookups and Calculations'!$F$12</f>
        <v>0</v>
      </c>
      <c r="L2076" s="12">
        <f>(H2076 - I2076) * Dashboard!$I$13 * (Dashboard!$D$12 / 365) * 'Lookups and Calculations'!$F$12</f>
        <v>0</v>
      </c>
      <c r="M2076" s="3">
        <f>(G2076*2) * Dashboard!$I$13 * (Dashboard!$D$12 / 365) * 'Lookups and Calculations'!$F$12</f>
        <v>1602.0878730267946</v>
      </c>
      <c r="N2076" s="12">
        <f>H2076 * Dashboard!$I$14 * Dashboard!$I$15 * (Dashboard!$D$12 / 365) * 'Lookups and Calculations'!$F$12</f>
        <v>0</v>
      </c>
    </row>
    <row r="2077" spans="1:14" x14ac:dyDescent="0.35">
      <c r="A2077" s="2">
        <v>2076</v>
      </c>
      <c r="B2077" s="11">
        <v>-0.69035602081093195</v>
      </c>
      <c r="C2077" s="11">
        <v>0.49001459187034391</v>
      </c>
      <c r="D2077" s="3">
        <f>B2077*Dashboard!$D$11*Dashboard!$D$10*SQRT(Dashboard!$D$12/365)</f>
        <v>-171402.81241656785</v>
      </c>
      <c r="E2077" s="3">
        <f>IF(Dashboard!$I$3,C2077*Dashboard!$E$11*Dashboard!$E$10*SQRT(Dashboard!$D$12/365),0)</f>
        <v>243323.3770397896</v>
      </c>
      <c r="F2077" s="3">
        <f>D2077+IF(Dashboard!$I$3,E2077,0)</f>
        <v>71920.564623221755</v>
      </c>
      <c r="G2077" s="3">
        <f>IF(Dashboard!$I$4, ('Lookups and Calculations'!$F$9) / (1 - 'Lookups and Calculations'!$F$10), 'Lookups and Calculations'!$F$9)</f>
        <v>1951878.888340465</v>
      </c>
      <c r="H2077" s="12">
        <f t="shared" si="64"/>
        <v>0</v>
      </c>
      <c r="I2077" s="12">
        <f t="shared" si="65"/>
        <v>0</v>
      </c>
      <c r="J2077" s="13">
        <f>(1 - Dashboard!$I$9) * H2077 * Dashboard!$I$8 * 'Lookups and Calculations'!$F$12</f>
        <v>0</v>
      </c>
      <c r="K2077" s="12">
        <f>(1 - Dashboard!$I$11) * I2077 * Dashboard!$I$10 * 'Lookups and Calculations'!$F$12</f>
        <v>0</v>
      </c>
      <c r="L2077" s="12">
        <f>(H2077 - I2077) * Dashboard!$I$13 * (Dashboard!$D$12 / 365) * 'Lookups and Calculations'!$F$12</f>
        <v>0</v>
      </c>
      <c r="M2077" s="3">
        <f>(G2077*2) * Dashboard!$I$13 * (Dashboard!$D$12 / 365) * 'Lookups and Calculations'!$F$12</f>
        <v>1602.0878730267946</v>
      </c>
      <c r="N2077" s="12">
        <f>H2077 * Dashboard!$I$14 * Dashboard!$I$15 * (Dashboard!$D$12 / 365) * 'Lookups and Calculations'!$F$12</f>
        <v>0</v>
      </c>
    </row>
    <row r="2078" spans="1:14" x14ac:dyDescent="0.35">
      <c r="A2078" s="2">
        <v>2077</v>
      </c>
      <c r="B2078" s="11">
        <v>-0.94435321536252226</v>
      </c>
      <c r="C2078" s="11">
        <v>-0.78550463319129571</v>
      </c>
      <c r="D2078" s="3">
        <f>B2078*Dashboard!$D$11*Dashboard!$D$10*SQRT(Dashboard!$D$12/365)</f>
        <v>-234465.68458638107</v>
      </c>
      <c r="E2078" s="3">
        <f>IF(Dashboard!$I$3,C2078*Dashboard!$E$11*Dashboard!$E$10*SQRT(Dashboard!$D$12/365),0)</f>
        <v>-390052.95597213565</v>
      </c>
      <c r="F2078" s="3">
        <f>D2078+IF(Dashboard!$I$3,E2078,0)</f>
        <v>-624518.64055851672</v>
      </c>
      <c r="G2078" s="3">
        <f>IF(Dashboard!$I$4, ('Lookups and Calculations'!$F$9) / (1 - 'Lookups and Calculations'!$F$10), 'Lookups and Calculations'!$F$9)</f>
        <v>1951878.888340465</v>
      </c>
      <c r="H2078" s="12">
        <f t="shared" si="64"/>
        <v>0</v>
      </c>
      <c r="I2078" s="12">
        <f t="shared" si="65"/>
        <v>0</v>
      </c>
      <c r="J2078" s="13">
        <f>(1 - Dashboard!$I$9) * H2078 * Dashboard!$I$8 * 'Lookups and Calculations'!$F$12</f>
        <v>0</v>
      </c>
      <c r="K2078" s="12">
        <f>(1 - Dashboard!$I$11) * I2078 * Dashboard!$I$10 * 'Lookups and Calculations'!$F$12</f>
        <v>0</v>
      </c>
      <c r="L2078" s="12">
        <f>(H2078 - I2078) * Dashboard!$I$13 * (Dashboard!$D$12 / 365) * 'Lookups and Calculations'!$F$12</f>
        <v>0</v>
      </c>
      <c r="M2078" s="3">
        <f>(G2078*2) * Dashboard!$I$13 * (Dashboard!$D$12 / 365) * 'Lookups and Calculations'!$F$12</f>
        <v>1602.0878730267946</v>
      </c>
      <c r="N2078" s="12">
        <f>H2078 * Dashboard!$I$14 * Dashboard!$I$15 * (Dashboard!$D$12 / 365) * 'Lookups and Calculations'!$F$12</f>
        <v>0</v>
      </c>
    </row>
    <row r="2079" spans="1:14" x14ac:dyDescent="0.35">
      <c r="A2079" s="2">
        <v>2078</v>
      </c>
      <c r="B2079" s="11">
        <v>0.77579764290573816</v>
      </c>
      <c r="C2079" s="11">
        <v>-0.16013879697185981</v>
      </c>
      <c r="D2079" s="3">
        <f>B2079*Dashboard!$D$11*Dashboard!$D$10*SQRT(Dashboard!$D$12/365)</f>
        <v>192616.40928978776</v>
      </c>
      <c r="E2079" s="3">
        <f>IF(Dashboard!$I$3,C2079*Dashboard!$E$11*Dashboard!$E$10*SQRT(Dashboard!$D$12/365),0)</f>
        <v>-79519.086820566125</v>
      </c>
      <c r="F2079" s="3">
        <f>D2079+IF(Dashboard!$I$3,E2079,0)</f>
        <v>113097.32246922163</v>
      </c>
      <c r="G2079" s="3">
        <f>IF(Dashboard!$I$4, ('Lookups and Calculations'!$F$9) / (1 - 'Lookups and Calculations'!$F$10), 'Lookups and Calculations'!$F$9)</f>
        <v>1951878.888340465</v>
      </c>
      <c r="H2079" s="12">
        <f t="shared" si="64"/>
        <v>0</v>
      </c>
      <c r="I2079" s="12">
        <f t="shared" si="65"/>
        <v>0</v>
      </c>
      <c r="J2079" s="13">
        <f>(1 - Dashboard!$I$9) * H2079 * Dashboard!$I$8 * 'Lookups and Calculations'!$F$12</f>
        <v>0</v>
      </c>
      <c r="K2079" s="12">
        <f>(1 - Dashboard!$I$11) * I2079 * Dashboard!$I$10 * 'Lookups and Calculations'!$F$12</f>
        <v>0</v>
      </c>
      <c r="L2079" s="12">
        <f>(H2079 - I2079) * Dashboard!$I$13 * (Dashboard!$D$12 / 365) * 'Lookups and Calculations'!$F$12</f>
        <v>0</v>
      </c>
      <c r="M2079" s="3">
        <f>(G2079*2) * Dashboard!$I$13 * (Dashboard!$D$12 / 365) * 'Lookups and Calculations'!$F$12</f>
        <v>1602.0878730267946</v>
      </c>
      <c r="N2079" s="12">
        <f>H2079 * Dashboard!$I$14 * Dashboard!$I$15 * (Dashboard!$D$12 / 365) * 'Lookups and Calculations'!$F$12</f>
        <v>0</v>
      </c>
    </row>
    <row r="2080" spans="1:14" x14ac:dyDescent="0.35">
      <c r="A2080" s="2">
        <v>2079</v>
      </c>
      <c r="B2080" s="11">
        <v>-1.2421898545183687</v>
      </c>
      <c r="C2080" s="11">
        <v>-1.1624914719679045</v>
      </c>
      <c r="D2080" s="3">
        <f>B2080*Dashboard!$D$11*Dashboard!$D$10*SQRT(Dashboard!$D$12/365)</f>
        <v>-308413.09150845621</v>
      </c>
      <c r="E2080" s="3">
        <f>IF(Dashboard!$I$3,C2080*Dashboard!$E$11*Dashboard!$E$10*SQRT(Dashboard!$D$12/365),0)</f>
        <v>-577250.87259040342</v>
      </c>
      <c r="F2080" s="3">
        <f>D2080+IF(Dashboard!$I$3,E2080,0)</f>
        <v>-885663.96409885958</v>
      </c>
      <c r="G2080" s="3">
        <f>IF(Dashboard!$I$4, ('Lookups and Calculations'!$F$9) / (1 - 'Lookups and Calculations'!$F$10), 'Lookups and Calculations'!$F$9)</f>
        <v>1951878.888340465</v>
      </c>
      <c r="H2080" s="12">
        <f t="shared" si="64"/>
        <v>0</v>
      </c>
      <c r="I2080" s="12">
        <f t="shared" si="65"/>
        <v>0</v>
      </c>
      <c r="J2080" s="13">
        <f>(1 - Dashboard!$I$9) * H2080 * Dashboard!$I$8 * 'Lookups and Calculations'!$F$12</f>
        <v>0</v>
      </c>
      <c r="K2080" s="12">
        <f>(1 - Dashboard!$I$11) * I2080 * Dashboard!$I$10 * 'Lookups and Calculations'!$F$12</f>
        <v>0</v>
      </c>
      <c r="L2080" s="12">
        <f>(H2080 - I2080) * Dashboard!$I$13 * (Dashboard!$D$12 / 365) * 'Lookups and Calculations'!$F$12</f>
        <v>0</v>
      </c>
      <c r="M2080" s="3">
        <f>(G2080*2) * Dashboard!$I$13 * (Dashboard!$D$12 / 365) * 'Lookups and Calculations'!$F$12</f>
        <v>1602.0878730267946</v>
      </c>
      <c r="N2080" s="12">
        <f>H2080 * Dashboard!$I$14 * Dashboard!$I$15 * (Dashboard!$D$12 / 365) * 'Lookups and Calculations'!$F$12</f>
        <v>0</v>
      </c>
    </row>
    <row r="2081" spans="1:14" x14ac:dyDescent="0.35">
      <c r="A2081" s="2">
        <v>2080</v>
      </c>
      <c r="B2081" s="11">
        <v>-0.91105449773733649</v>
      </c>
      <c r="C2081" s="11">
        <v>-1.1357582864586082</v>
      </c>
      <c r="D2081" s="3">
        <f>B2081*Dashboard!$D$11*Dashboard!$D$10*SQRT(Dashboard!$D$12/365)</f>
        <v>-226198.22014952771</v>
      </c>
      <c r="E2081" s="3">
        <f>IF(Dashboard!$I$3,C2081*Dashboard!$E$11*Dashboard!$E$10*SQRT(Dashboard!$D$12/365),0)</f>
        <v>-563976.14754124754</v>
      </c>
      <c r="F2081" s="3">
        <f>D2081+IF(Dashboard!$I$3,E2081,0)</f>
        <v>-790174.36769077531</v>
      </c>
      <c r="G2081" s="3">
        <f>IF(Dashboard!$I$4, ('Lookups and Calculations'!$F$9) / (1 - 'Lookups and Calculations'!$F$10), 'Lookups and Calculations'!$F$9)</f>
        <v>1951878.888340465</v>
      </c>
      <c r="H2081" s="12">
        <f t="shared" si="64"/>
        <v>0</v>
      </c>
      <c r="I2081" s="12">
        <f t="shared" si="65"/>
        <v>0</v>
      </c>
      <c r="J2081" s="13">
        <f>(1 - Dashboard!$I$9) * H2081 * Dashboard!$I$8 * 'Lookups and Calculations'!$F$12</f>
        <v>0</v>
      </c>
      <c r="K2081" s="12">
        <f>(1 - Dashboard!$I$11) * I2081 * Dashboard!$I$10 * 'Lookups and Calculations'!$F$12</f>
        <v>0</v>
      </c>
      <c r="L2081" s="12">
        <f>(H2081 - I2081) * Dashboard!$I$13 * (Dashboard!$D$12 / 365) * 'Lookups and Calculations'!$F$12</f>
        <v>0</v>
      </c>
      <c r="M2081" s="3">
        <f>(G2081*2) * Dashboard!$I$13 * (Dashboard!$D$12 / 365) * 'Lookups and Calculations'!$F$12</f>
        <v>1602.0878730267946</v>
      </c>
      <c r="N2081" s="12">
        <f>H2081 * Dashboard!$I$14 * Dashboard!$I$15 * (Dashboard!$D$12 / 365) * 'Lookups and Calculations'!$F$12</f>
        <v>0</v>
      </c>
    </row>
    <row r="2082" spans="1:14" x14ac:dyDescent="0.35">
      <c r="A2082" s="2">
        <v>2081</v>
      </c>
      <c r="B2082" s="11">
        <v>0.27051289917522281</v>
      </c>
      <c r="C2082" s="11">
        <v>-1.0341732163094768</v>
      </c>
      <c r="D2082" s="3">
        <f>B2082*Dashboard!$D$11*Dashboard!$D$10*SQRT(Dashboard!$D$12/365)</f>
        <v>67163.420490093908</v>
      </c>
      <c r="E2082" s="3">
        <f>IF(Dashboard!$I$3,C2082*Dashboard!$E$11*Dashboard!$E$10*SQRT(Dashboard!$D$12/365),0)</f>
        <v>-513532.70619154413</v>
      </c>
      <c r="F2082" s="3">
        <f>D2082+IF(Dashboard!$I$3,E2082,0)</f>
        <v>-446369.28570145019</v>
      </c>
      <c r="G2082" s="3">
        <f>IF(Dashboard!$I$4, ('Lookups and Calculations'!$F$9) / (1 - 'Lookups and Calculations'!$F$10), 'Lookups and Calculations'!$F$9)</f>
        <v>1951878.888340465</v>
      </c>
      <c r="H2082" s="12">
        <f t="shared" si="64"/>
        <v>0</v>
      </c>
      <c r="I2082" s="12">
        <f t="shared" si="65"/>
        <v>0</v>
      </c>
      <c r="J2082" s="13">
        <f>(1 - Dashboard!$I$9) * H2082 * Dashboard!$I$8 * 'Lookups and Calculations'!$F$12</f>
        <v>0</v>
      </c>
      <c r="K2082" s="12">
        <f>(1 - Dashboard!$I$11) * I2082 * Dashboard!$I$10 * 'Lookups and Calculations'!$F$12</f>
        <v>0</v>
      </c>
      <c r="L2082" s="12">
        <f>(H2082 - I2082) * Dashboard!$I$13 * (Dashboard!$D$12 / 365) * 'Lookups and Calculations'!$F$12</f>
        <v>0</v>
      </c>
      <c r="M2082" s="3">
        <f>(G2082*2) * Dashboard!$I$13 * (Dashboard!$D$12 / 365) * 'Lookups and Calculations'!$F$12</f>
        <v>1602.0878730267946</v>
      </c>
      <c r="N2082" s="12">
        <f>H2082 * Dashboard!$I$14 * Dashboard!$I$15 * (Dashboard!$D$12 / 365) * 'Lookups and Calculations'!$F$12</f>
        <v>0</v>
      </c>
    </row>
    <row r="2083" spans="1:14" x14ac:dyDescent="0.35">
      <c r="A2083" s="2">
        <v>2082</v>
      </c>
      <c r="B2083" s="11">
        <v>0.72988705182895075</v>
      </c>
      <c r="C2083" s="11">
        <v>0.2770252829579769</v>
      </c>
      <c r="D2083" s="3">
        <f>B2083*Dashboard!$D$11*Dashboard!$D$10*SQRT(Dashboard!$D$12/365)</f>
        <v>181217.64663247843</v>
      </c>
      <c r="E2083" s="3">
        <f>IF(Dashboard!$I$3,C2083*Dashboard!$E$11*Dashboard!$E$10*SQRT(Dashboard!$D$12/365),0)</f>
        <v>137560.65328065533</v>
      </c>
      <c r="F2083" s="3">
        <f>D2083+IF(Dashboard!$I$3,E2083,0)</f>
        <v>318778.29991313373</v>
      </c>
      <c r="G2083" s="3">
        <f>IF(Dashboard!$I$4, ('Lookups and Calculations'!$F$9) / (1 - 'Lookups and Calculations'!$F$10), 'Lookups and Calculations'!$F$9)</f>
        <v>1951878.888340465</v>
      </c>
      <c r="H2083" s="12">
        <f t="shared" si="64"/>
        <v>0</v>
      </c>
      <c r="I2083" s="12">
        <f t="shared" si="65"/>
        <v>0</v>
      </c>
      <c r="J2083" s="13">
        <f>(1 - Dashboard!$I$9) * H2083 * Dashboard!$I$8 * 'Lookups and Calculations'!$F$12</f>
        <v>0</v>
      </c>
      <c r="K2083" s="12">
        <f>(1 - Dashboard!$I$11) * I2083 * Dashboard!$I$10 * 'Lookups and Calculations'!$F$12</f>
        <v>0</v>
      </c>
      <c r="L2083" s="12">
        <f>(H2083 - I2083) * Dashboard!$I$13 * (Dashboard!$D$12 / 365) * 'Lookups and Calculations'!$F$12</f>
        <v>0</v>
      </c>
      <c r="M2083" s="3">
        <f>(G2083*2) * Dashboard!$I$13 * (Dashboard!$D$12 / 365) * 'Lookups and Calculations'!$F$12</f>
        <v>1602.0878730267946</v>
      </c>
      <c r="N2083" s="12">
        <f>H2083 * Dashboard!$I$14 * Dashboard!$I$15 * (Dashboard!$D$12 / 365) * 'Lookups and Calculations'!$F$12</f>
        <v>0</v>
      </c>
    </row>
    <row r="2084" spans="1:14" x14ac:dyDescent="0.35">
      <c r="A2084" s="2">
        <v>2083</v>
      </c>
      <c r="B2084" s="11">
        <v>0.50961370877571099</v>
      </c>
      <c r="C2084" s="11">
        <v>0.10391049140937188</v>
      </c>
      <c r="D2084" s="3">
        <f>B2084*Dashboard!$D$11*Dashboard!$D$10*SQRT(Dashboard!$D$12/365)</f>
        <v>126527.79188858118</v>
      </c>
      <c r="E2084" s="3">
        <f>IF(Dashboard!$I$3,C2084*Dashboard!$E$11*Dashboard!$E$10*SQRT(Dashboard!$D$12/365),0)</f>
        <v>51598.160746777161</v>
      </c>
      <c r="F2084" s="3">
        <f>D2084+IF(Dashboard!$I$3,E2084,0)</f>
        <v>178125.95263535835</v>
      </c>
      <c r="G2084" s="3">
        <f>IF(Dashboard!$I$4, ('Lookups and Calculations'!$F$9) / (1 - 'Lookups and Calculations'!$F$10), 'Lookups and Calculations'!$F$9)</f>
        <v>1951878.888340465</v>
      </c>
      <c r="H2084" s="12">
        <f t="shared" si="64"/>
        <v>0</v>
      </c>
      <c r="I2084" s="12">
        <f t="shared" si="65"/>
        <v>0</v>
      </c>
      <c r="J2084" s="13">
        <f>(1 - Dashboard!$I$9) * H2084 * Dashboard!$I$8 * 'Lookups and Calculations'!$F$12</f>
        <v>0</v>
      </c>
      <c r="K2084" s="12">
        <f>(1 - Dashboard!$I$11) * I2084 * Dashboard!$I$10 * 'Lookups and Calculations'!$F$12</f>
        <v>0</v>
      </c>
      <c r="L2084" s="12">
        <f>(H2084 - I2084) * Dashboard!$I$13 * (Dashboard!$D$12 / 365) * 'Lookups and Calculations'!$F$12</f>
        <v>0</v>
      </c>
      <c r="M2084" s="3">
        <f>(G2084*2) * Dashboard!$I$13 * (Dashboard!$D$12 / 365) * 'Lookups and Calculations'!$F$12</f>
        <v>1602.0878730267946</v>
      </c>
      <c r="N2084" s="12">
        <f>H2084 * Dashboard!$I$14 * Dashboard!$I$15 * (Dashboard!$D$12 / 365) * 'Lookups and Calculations'!$F$12</f>
        <v>0</v>
      </c>
    </row>
    <row r="2085" spans="1:14" x14ac:dyDescent="0.35">
      <c r="A2085" s="2">
        <v>2084</v>
      </c>
      <c r="B2085" s="11">
        <v>1.1658428873961593</v>
      </c>
      <c r="C2085" s="11">
        <v>0.45683722446786307</v>
      </c>
      <c r="D2085" s="3">
        <f>B2085*Dashboard!$D$11*Dashboard!$D$10*SQRT(Dashboard!$D$12/365)</f>
        <v>289457.53163827461</v>
      </c>
      <c r="E2085" s="3">
        <f>IF(Dashboard!$I$3,C2085*Dashboard!$E$11*Dashboard!$E$10*SQRT(Dashboard!$D$12/365),0)</f>
        <v>226848.70626141917</v>
      </c>
      <c r="F2085" s="3">
        <f>D2085+IF(Dashboard!$I$3,E2085,0)</f>
        <v>516306.23789969378</v>
      </c>
      <c r="G2085" s="3">
        <f>IF(Dashboard!$I$4, ('Lookups and Calculations'!$F$9) / (1 - 'Lookups and Calculations'!$F$10), 'Lookups and Calculations'!$F$9)</f>
        <v>1951878.888340465</v>
      </c>
      <c r="H2085" s="12">
        <f t="shared" si="64"/>
        <v>0</v>
      </c>
      <c r="I2085" s="12">
        <f t="shared" si="65"/>
        <v>0</v>
      </c>
      <c r="J2085" s="13">
        <f>(1 - Dashboard!$I$9) * H2085 * Dashboard!$I$8 * 'Lookups and Calculations'!$F$12</f>
        <v>0</v>
      </c>
      <c r="K2085" s="12">
        <f>(1 - Dashboard!$I$11) * I2085 * Dashboard!$I$10 * 'Lookups and Calculations'!$F$12</f>
        <v>0</v>
      </c>
      <c r="L2085" s="12">
        <f>(H2085 - I2085) * Dashboard!$I$13 * (Dashboard!$D$12 / 365) * 'Lookups and Calculations'!$F$12</f>
        <v>0</v>
      </c>
      <c r="M2085" s="3">
        <f>(G2085*2) * Dashboard!$I$13 * (Dashboard!$D$12 / 365) * 'Lookups and Calculations'!$F$12</f>
        <v>1602.0878730267946</v>
      </c>
      <c r="N2085" s="12">
        <f>H2085 * Dashboard!$I$14 * Dashboard!$I$15 * (Dashboard!$D$12 / 365) * 'Lookups and Calculations'!$F$12</f>
        <v>0</v>
      </c>
    </row>
    <row r="2086" spans="1:14" x14ac:dyDescent="0.35">
      <c r="A2086" s="2">
        <v>2085</v>
      </c>
      <c r="B2086" s="11">
        <v>0.1127998074867111</v>
      </c>
      <c r="C2086" s="11">
        <v>-1.3525209092355115</v>
      </c>
      <c r="D2086" s="3">
        <f>B2086*Dashboard!$D$11*Dashboard!$D$10*SQRT(Dashboard!$D$12/365)</f>
        <v>28006.135472764676</v>
      </c>
      <c r="E2086" s="3">
        <f>IF(Dashboard!$I$3,C2086*Dashboard!$E$11*Dashboard!$E$10*SQRT(Dashboard!$D$12/365),0)</f>
        <v>-671612.56136468286</v>
      </c>
      <c r="F2086" s="3">
        <f>D2086+IF(Dashboard!$I$3,E2086,0)</f>
        <v>-643606.42589191813</v>
      </c>
      <c r="G2086" s="3">
        <f>IF(Dashboard!$I$4, ('Lookups and Calculations'!$F$9) / (1 - 'Lookups and Calculations'!$F$10), 'Lookups and Calculations'!$F$9)</f>
        <v>1951878.888340465</v>
      </c>
      <c r="H2086" s="12">
        <f t="shared" si="64"/>
        <v>0</v>
      </c>
      <c r="I2086" s="12">
        <f t="shared" si="65"/>
        <v>0</v>
      </c>
      <c r="J2086" s="13">
        <f>(1 - Dashboard!$I$9) * H2086 * Dashboard!$I$8 * 'Lookups and Calculations'!$F$12</f>
        <v>0</v>
      </c>
      <c r="K2086" s="12">
        <f>(1 - Dashboard!$I$11) * I2086 * Dashboard!$I$10 * 'Lookups and Calculations'!$F$12</f>
        <v>0</v>
      </c>
      <c r="L2086" s="12">
        <f>(H2086 - I2086) * Dashboard!$I$13 * (Dashboard!$D$12 / 365) * 'Lookups and Calculations'!$F$12</f>
        <v>0</v>
      </c>
      <c r="M2086" s="3">
        <f>(G2086*2) * Dashboard!$I$13 * (Dashboard!$D$12 / 365) * 'Lookups and Calculations'!$F$12</f>
        <v>1602.0878730267946</v>
      </c>
      <c r="N2086" s="12">
        <f>H2086 * Dashboard!$I$14 * Dashboard!$I$15 * (Dashboard!$D$12 / 365) * 'Lookups and Calculations'!$F$12</f>
        <v>0</v>
      </c>
    </row>
    <row r="2087" spans="1:14" x14ac:dyDescent="0.35">
      <c r="A2087" s="2">
        <v>2086</v>
      </c>
      <c r="B2087" s="11">
        <v>-0.85160797779966502</v>
      </c>
      <c r="C2087" s="11">
        <v>-1.3330609390616626</v>
      </c>
      <c r="D2087" s="3">
        <f>B2087*Dashboard!$D$11*Dashboard!$D$10*SQRT(Dashboard!$D$12/365)</f>
        <v>-211438.73316232717</v>
      </c>
      <c r="E2087" s="3">
        <f>IF(Dashboard!$I$3,C2087*Dashboard!$E$11*Dashboard!$E$10*SQRT(Dashboard!$D$12/365),0)</f>
        <v>-661949.44981994061</v>
      </c>
      <c r="F2087" s="3">
        <f>D2087+IF(Dashboard!$I$3,E2087,0)</f>
        <v>-873388.18298226781</v>
      </c>
      <c r="G2087" s="3">
        <f>IF(Dashboard!$I$4, ('Lookups and Calculations'!$F$9) / (1 - 'Lookups and Calculations'!$F$10), 'Lookups and Calculations'!$F$9)</f>
        <v>1951878.888340465</v>
      </c>
      <c r="H2087" s="12">
        <f t="shared" si="64"/>
        <v>0</v>
      </c>
      <c r="I2087" s="12">
        <f t="shared" si="65"/>
        <v>0</v>
      </c>
      <c r="J2087" s="13">
        <f>(1 - Dashboard!$I$9) * H2087 * Dashboard!$I$8 * 'Lookups and Calculations'!$F$12</f>
        <v>0</v>
      </c>
      <c r="K2087" s="12">
        <f>(1 - Dashboard!$I$11) * I2087 * Dashboard!$I$10 * 'Lookups and Calculations'!$F$12</f>
        <v>0</v>
      </c>
      <c r="L2087" s="12">
        <f>(H2087 - I2087) * Dashboard!$I$13 * (Dashboard!$D$12 / 365) * 'Lookups and Calculations'!$F$12</f>
        <v>0</v>
      </c>
      <c r="M2087" s="3">
        <f>(G2087*2) * Dashboard!$I$13 * (Dashboard!$D$12 / 365) * 'Lookups and Calculations'!$F$12</f>
        <v>1602.0878730267946</v>
      </c>
      <c r="N2087" s="12">
        <f>H2087 * Dashboard!$I$14 * Dashboard!$I$15 * (Dashboard!$D$12 / 365) * 'Lookups and Calculations'!$F$12</f>
        <v>0</v>
      </c>
    </row>
    <row r="2088" spans="1:14" x14ac:dyDescent="0.35">
      <c r="A2088" s="2">
        <v>2087</v>
      </c>
      <c r="B2088" s="11">
        <v>-0.16998180305566221</v>
      </c>
      <c r="C2088" s="11">
        <v>-0.59442523335836628</v>
      </c>
      <c r="D2088" s="3">
        <f>B2088*Dashboard!$D$11*Dashboard!$D$10*SQRT(Dashboard!$D$12/365)</f>
        <v>-42203.382349234205</v>
      </c>
      <c r="E2088" s="3">
        <f>IF(Dashboard!$I$3,C2088*Dashboard!$E$11*Dashboard!$E$10*SQRT(Dashboard!$D$12/365),0)</f>
        <v>-295169.89407673239</v>
      </c>
      <c r="F2088" s="3">
        <f>D2088+IF(Dashboard!$I$3,E2088,0)</f>
        <v>-337373.27642596659</v>
      </c>
      <c r="G2088" s="3">
        <f>IF(Dashboard!$I$4, ('Lookups and Calculations'!$F$9) / (1 - 'Lookups and Calculations'!$F$10), 'Lookups and Calculations'!$F$9)</f>
        <v>1951878.888340465</v>
      </c>
      <c r="H2088" s="12">
        <f t="shared" si="64"/>
        <v>0</v>
      </c>
      <c r="I2088" s="12">
        <f t="shared" si="65"/>
        <v>0</v>
      </c>
      <c r="J2088" s="13">
        <f>(1 - Dashboard!$I$9) * H2088 * Dashboard!$I$8 * 'Lookups and Calculations'!$F$12</f>
        <v>0</v>
      </c>
      <c r="K2088" s="12">
        <f>(1 - Dashboard!$I$11) * I2088 * Dashboard!$I$10 * 'Lookups and Calculations'!$F$12</f>
        <v>0</v>
      </c>
      <c r="L2088" s="12">
        <f>(H2088 - I2088) * Dashboard!$I$13 * (Dashboard!$D$12 / 365) * 'Lookups and Calculations'!$F$12</f>
        <v>0</v>
      </c>
      <c r="M2088" s="3">
        <f>(G2088*2) * Dashboard!$I$13 * (Dashboard!$D$12 / 365) * 'Lookups and Calculations'!$F$12</f>
        <v>1602.0878730267946</v>
      </c>
      <c r="N2088" s="12">
        <f>H2088 * Dashboard!$I$14 * Dashboard!$I$15 * (Dashboard!$D$12 / 365) * 'Lookups and Calculations'!$F$12</f>
        <v>0</v>
      </c>
    </row>
    <row r="2089" spans="1:14" x14ac:dyDescent="0.35">
      <c r="A2089" s="2">
        <v>2088</v>
      </c>
      <c r="B2089" s="11">
        <v>-0.43798902612962048</v>
      </c>
      <c r="C2089" s="11">
        <v>1.0290964122108592</v>
      </c>
      <c r="D2089" s="3">
        <f>B2089*Dashboard!$D$11*Dashboard!$D$10*SQRT(Dashboard!$D$12/365)</f>
        <v>-108744.68915042709</v>
      </c>
      <c r="E2089" s="3">
        <f>IF(Dashboard!$I$3,C2089*Dashboard!$E$11*Dashboard!$E$10*SQRT(Dashboard!$D$12/365),0)</f>
        <v>511011.75041116611</v>
      </c>
      <c r="F2089" s="3">
        <f>D2089+IF(Dashboard!$I$3,E2089,0)</f>
        <v>402267.06126073899</v>
      </c>
      <c r="G2089" s="3">
        <f>IF(Dashboard!$I$4, ('Lookups and Calculations'!$F$9) / (1 - 'Lookups and Calculations'!$F$10), 'Lookups and Calculations'!$F$9)</f>
        <v>1951878.888340465</v>
      </c>
      <c r="H2089" s="12">
        <f t="shared" si="64"/>
        <v>0</v>
      </c>
      <c r="I2089" s="12">
        <f t="shared" si="65"/>
        <v>0</v>
      </c>
      <c r="J2089" s="13">
        <f>(1 - Dashboard!$I$9) * H2089 * Dashboard!$I$8 * 'Lookups and Calculations'!$F$12</f>
        <v>0</v>
      </c>
      <c r="K2089" s="12">
        <f>(1 - Dashboard!$I$11) * I2089 * Dashboard!$I$10 * 'Lookups and Calculations'!$F$12</f>
        <v>0</v>
      </c>
      <c r="L2089" s="12">
        <f>(H2089 - I2089) * Dashboard!$I$13 * (Dashboard!$D$12 / 365) * 'Lookups and Calculations'!$F$12</f>
        <v>0</v>
      </c>
      <c r="M2089" s="3">
        <f>(G2089*2) * Dashboard!$I$13 * (Dashboard!$D$12 / 365) * 'Lookups and Calculations'!$F$12</f>
        <v>1602.0878730267946</v>
      </c>
      <c r="N2089" s="12">
        <f>H2089 * Dashboard!$I$14 * Dashboard!$I$15 * (Dashboard!$D$12 / 365) * 'Lookups and Calculations'!$F$12</f>
        <v>0</v>
      </c>
    </row>
    <row r="2090" spans="1:14" x14ac:dyDescent="0.35">
      <c r="A2090" s="2">
        <v>2089</v>
      </c>
      <c r="B2090" s="11">
        <v>1.5465937573418305</v>
      </c>
      <c r="C2090" s="11">
        <v>0.4505102599259927</v>
      </c>
      <c r="D2090" s="3">
        <f>B2090*Dashboard!$D$11*Dashboard!$D$10*SQRT(Dashboard!$D$12/365)</f>
        <v>383991.03025552817</v>
      </c>
      <c r="E2090" s="3">
        <f>IF(Dashboard!$I$3,C2090*Dashboard!$E$11*Dashboard!$E$10*SQRT(Dashboard!$D$12/365),0)</f>
        <v>223706.966394321</v>
      </c>
      <c r="F2090" s="3">
        <f>D2090+IF(Dashboard!$I$3,E2090,0)</f>
        <v>607697.99664984923</v>
      </c>
      <c r="G2090" s="3">
        <f>IF(Dashboard!$I$4, ('Lookups and Calculations'!$F$9) / (1 - 'Lookups and Calculations'!$F$10), 'Lookups and Calculations'!$F$9)</f>
        <v>1951878.888340465</v>
      </c>
      <c r="H2090" s="12">
        <f t="shared" si="64"/>
        <v>0</v>
      </c>
      <c r="I2090" s="12">
        <f t="shared" si="65"/>
        <v>0</v>
      </c>
      <c r="J2090" s="13">
        <f>(1 - Dashboard!$I$9) * H2090 * Dashboard!$I$8 * 'Lookups and Calculations'!$F$12</f>
        <v>0</v>
      </c>
      <c r="K2090" s="12">
        <f>(1 - Dashboard!$I$11) * I2090 * Dashboard!$I$10 * 'Lookups and Calculations'!$F$12</f>
        <v>0</v>
      </c>
      <c r="L2090" s="12">
        <f>(H2090 - I2090) * Dashboard!$I$13 * (Dashboard!$D$12 / 365) * 'Lookups and Calculations'!$F$12</f>
        <v>0</v>
      </c>
      <c r="M2090" s="3">
        <f>(G2090*2) * Dashboard!$I$13 * (Dashboard!$D$12 / 365) * 'Lookups and Calculations'!$F$12</f>
        <v>1602.0878730267946</v>
      </c>
      <c r="N2090" s="12">
        <f>H2090 * Dashboard!$I$14 * Dashboard!$I$15 * (Dashboard!$D$12 / 365) * 'Lookups and Calculations'!$F$12</f>
        <v>0</v>
      </c>
    </row>
    <row r="2091" spans="1:14" x14ac:dyDescent="0.35">
      <c r="A2091" s="2">
        <v>2090</v>
      </c>
      <c r="B2091" s="11">
        <v>0.34737068999359605</v>
      </c>
      <c r="C2091" s="11">
        <v>0.49010556510492903</v>
      </c>
      <c r="D2091" s="3">
        <f>B2091*Dashboard!$D$11*Dashboard!$D$10*SQRT(Dashboard!$D$12/365)</f>
        <v>86245.808569970322</v>
      </c>
      <c r="E2091" s="3">
        <f>IF(Dashboard!$I$3,C2091*Dashboard!$E$11*Dashboard!$E$10*SQRT(Dashboard!$D$12/365),0)</f>
        <v>243368.55103057832</v>
      </c>
      <c r="F2091" s="3">
        <f>D2091+IF(Dashboard!$I$3,E2091,0)</f>
        <v>329614.35960054863</v>
      </c>
      <c r="G2091" s="3">
        <f>IF(Dashboard!$I$4, ('Lookups and Calculations'!$F$9) / (1 - 'Lookups and Calculations'!$F$10), 'Lookups and Calculations'!$F$9)</f>
        <v>1951878.888340465</v>
      </c>
      <c r="H2091" s="12">
        <f t="shared" si="64"/>
        <v>0</v>
      </c>
      <c r="I2091" s="12">
        <f t="shared" si="65"/>
        <v>0</v>
      </c>
      <c r="J2091" s="13">
        <f>(1 - Dashboard!$I$9) * H2091 * Dashboard!$I$8 * 'Lookups and Calculations'!$F$12</f>
        <v>0</v>
      </c>
      <c r="K2091" s="12">
        <f>(1 - Dashboard!$I$11) * I2091 * Dashboard!$I$10 * 'Lookups and Calculations'!$F$12</f>
        <v>0</v>
      </c>
      <c r="L2091" s="12">
        <f>(H2091 - I2091) * Dashboard!$I$13 * (Dashboard!$D$12 / 365) * 'Lookups and Calculations'!$F$12</f>
        <v>0</v>
      </c>
      <c r="M2091" s="3">
        <f>(G2091*2) * Dashboard!$I$13 * (Dashboard!$D$12 / 365) * 'Lookups and Calculations'!$F$12</f>
        <v>1602.0878730267946</v>
      </c>
      <c r="N2091" s="12">
        <f>H2091 * Dashboard!$I$14 * Dashboard!$I$15 * (Dashboard!$D$12 / 365) * 'Lookups and Calculations'!$F$12</f>
        <v>0</v>
      </c>
    </row>
    <row r="2092" spans="1:14" x14ac:dyDescent="0.35">
      <c r="A2092" s="2">
        <v>2091</v>
      </c>
      <c r="B2092" s="11">
        <v>-0.24152075771126016</v>
      </c>
      <c r="C2092" s="11">
        <v>0.18478751544492036</v>
      </c>
      <c r="D2092" s="3">
        <f>B2092*Dashboard!$D$11*Dashboard!$D$10*SQRT(Dashboard!$D$12/365)</f>
        <v>-59965.200390463404</v>
      </c>
      <c r="E2092" s="3">
        <f>IF(Dashboard!$I$3,C2092*Dashboard!$E$11*Dashboard!$E$10*SQRT(Dashboard!$D$12/365),0)</f>
        <v>91758.741553450265</v>
      </c>
      <c r="F2092" s="3">
        <f>D2092+IF(Dashboard!$I$3,E2092,0)</f>
        <v>31793.541162986861</v>
      </c>
      <c r="G2092" s="3">
        <f>IF(Dashboard!$I$4, ('Lookups and Calculations'!$F$9) / (1 - 'Lookups and Calculations'!$F$10), 'Lookups and Calculations'!$F$9)</f>
        <v>1951878.888340465</v>
      </c>
      <c r="H2092" s="12">
        <f t="shared" si="64"/>
        <v>0</v>
      </c>
      <c r="I2092" s="12">
        <f t="shared" si="65"/>
        <v>0</v>
      </c>
      <c r="J2092" s="13">
        <f>(1 - Dashboard!$I$9) * H2092 * Dashboard!$I$8 * 'Lookups and Calculations'!$F$12</f>
        <v>0</v>
      </c>
      <c r="K2092" s="12">
        <f>(1 - Dashboard!$I$11) * I2092 * Dashboard!$I$10 * 'Lookups and Calculations'!$F$12</f>
        <v>0</v>
      </c>
      <c r="L2092" s="12">
        <f>(H2092 - I2092) * Dashboard!$I$13 * (Dashboard!$D$12 / 365) * 'Lookups and Calculations'!$F$12</f>
        <v>0</v>
      </c>
      <c r="M2092" s="3">
        <f>(G2092*2) * Dashboard!$I$13 * (Dashboard!$D$12 / 365) * 'Lookups and Calculations'!$F$12</f>
        <v>1602.0878730267946</v>
      </c>
      <c r="N2092" s="12">
        <f>H2092 * Dashboard!$I$14 * Dashboard!$I$15 * (Dashboard!$D$12 / 365) * 'Lookups and Calculations'!$F$12</f>
        <v>0</v>
      </c>
    </row>
    <row r="2093" spans="1:14" x14ac:dyDescent="0.35">
      <c r="A2093" s="2">
        <v>2092</v>
      </c>
      <c r="B2093" s="11">
        <v>-0.5272915967197237</v>
      </c>
      <c r="C2093" s="11">
        <v>1.0975416807781391</v>
      </c>
      <c r="D2093" s="3">
        <f>B2093*Dashboard!$D$11*Dashboard!$D$10*SQRT(Dashboard!$D$12/365)</f>
        <v>-130916.8891367365</v>
      </c>
      <c r="E2093" s="3">
        <f>IF(Dashboard!$I$3,C2093*Dashboard!$E$11*Dashboard!$E$10*SQRT(Dashboard!$D$12/365),0)</f>
        <v>544999.17479911691</v>
      </c>
      <c r="F2093" s="3">
        <f>D2093+IF(Dashboard!$I$3,E2093,0)</f>
        <v>414082.2856623804</v>
      </c>
      <c r="G2093" s="3">
        <f>IF(Dashboard!$I$4, ('Lookups and Calculations'!$F$9) / (1 - 'Lookups and Calculations'!$F$10), 'Lookups and Calculations'!$F$9)</f>
        <v>1951878.888340465</v>
      </c>
      <c r="H2093" s="12">
        <f t="shared" si="64"/>
        <v>0</v>
      </c>
      <c r="I2093" s="12">
        <f t="shared" si="65"/>
        <v>0</v>
      </c>
      <c r="J2093" s="13">
        <f>(1 - Dashboard!$I$9) * H2093 * Dashboard!$I$8 * 'Lookups and Calculations'!$F$12</f>
        <v>0</v>
      </c>
      <c r="K2093" s="12">
        <f>(1 - Dashboard!$I$11) * I2093 * Dashboard!$I$10 * 'Lookups and Calculations'!$F$12</f>
        <v>0</v>
      </c>
      <c r="L2093" s="12">
        <f>(H2093 - I2093) * Dashboard!$I$13 * (Dashboard!$D$12 / 365) * 'Lookups and Calculations'!$F$12</f>
        <v>0</v>
      </c>
      <c r="M2093" s="3">
        <f>(G2093*2) * Dashboard!$I$13 * (Dashboard!$D$12 / 365) * 'Lookups and Calculations'!$F$12</f>
        <v>1602.0878730267946</v>
      </c>
      <c r="N2093" s="12">
        <f>H2093 * Dashboard!$I$14 * Dashboard!$I$15 * (Dashboard!$D$12 / 365) * 'Lookups and Calculations'!$F$12</f>
        <v>0</v>
      </c>
    </row>
    <row r="2094" spans="1:14" x14ac:dyDescent="0.35">
      <c r="A2094" s="2">
        <v>2093</v>
      </c>
      <c r="B2094" s="11">
        <v>0.33515087488203726</v>
      </c>
      <c r="C2094" s="11">
        <v>1.1792224173929686</v>
      </c>
      <c r="D2094" s="3">
        <f>B2094*Dashboard!$D$11*Dashboard!$D$10*SQRT(Dashboard!$D$12/365)</f>
        <v>83211.851286782839</v>
      </c>
      <c r="E2094" s="3">
        <f>IF(Dashboard!$I$3,C2094*Dashboard!$E$11*Dashboard!$E$10*SQRT(Dashboard!$D$12/365),0)</f>
        <v>585558.84996380412</v>
      </c>
      <c r="F2094" s="3">
        <f>D2094+IF(Dashboard!$I$3,E2094,0)</f>
        <v>668770.70125058701</v>
      </c>
      <c r="G2094" s="3">
        <f>IF(Dashboard!$I$4, ('Lookups and Calculations'!$F$9) / (1 - 'Lookups and Calculations'!$F$10), 'Lookups and Calculations'!$F$9)</f>
        <v>1951878.888340465</v>
      </c>
      <c r="H2094" s="12">
        <f t="shared" si="64"/>
        <v>0</v>
      </c>
      <c r="I2094" s="12">
        <f t="shared" si="65"/>
        <v>0</v>
      </c>
      <c r="J2094" s="13">
        <f>(1 - Dashboard!$I$9) * H2094 * Dashboard!$I$8 * 'Lookups and Calculations'!$F$12</f>
        <v>0</v>
      </c>
      <c r="K2094" s="12">
        <f>(1 - Dashboard!$I$11) * I2094 * Dashboard!$I$10 * 'Lookups and Calculations'!$F$12</f>
        <v>0</v>
      </c>
      <c r="L2094" s="12">
        <f>(H2094 - I2094) * Dashboard!$I$13 * (Dashboard!$D$12 / 365) * 'Lookups and Calculations'!$F$12</f>
        <v>0</v>
      </c>
      <c r="M2094" s="3">
        <f>(G2094*2) * Dashboard!$I$13 * (Dashboard!$D$12 / 365) * 'Lookups and Calculations'!$F$12</f>
        <v>1602.0878730267946</v>
      </c>
      <c r="N2094" s="12">
        <f>H2094 * Dashboard!$I$14 * Dashboard!$I$15 * (Dashboard!$D$12 / 365) * 'Lookups and Calculations'!$F$12</f>
        <v>0</v>
      </c>
    </row>
    <row r="2095" spans="1:14" x14ac:dyDescent="0.35">
      <c r="A2095" s="2">
        <v>2094</v>
      </c>
      <c r="B2095" s="11">
        <v>0.4226370427441663</v>
      </c>
      <c r="C2095" s="11">
        <v>-1.0045203870778301</v>
      </c>
      <c r="D2095" s="3">
        <f>B2095*Dashboard!$D$11*Dashboard!$D$10*SQRT(Dashboard!$D$12/365)</f>
        <v>104933.07159496882</v>
      </c>
      <c r="E2095" s="3">
        <f>IF(Dashboard!$I$3,C2095*Dashboard!$E$11*Dashboard!$E$10*SQRT(Dashboard!$D$12/365),0)</f>
        <v>-498808.19254004542</v>
      </c>
      <c r="F2095" s="3">
        <f>D2095+IF(Dashboard!$I$3,E2095,0)</f>
        <v>-393875.12094507657</v>
      </c>
      <c r="G2095" s="3">
        <f>IF(Dashboard!$I$4, ('Lookups and Calculations'!$F$9) / (1 - 'Lookups and Calculations'!$F$10), 'Lookups and Calculations'!$F$9)</f>
        <v>1951878.888340465</v>
      </c>
      <c r="H2095" s="12">
        <f t="shared" si="64"/>
        <v>0</v>
      </c>
      <c r="I2095" s="12">
        <f t="shared" si="65"/>
        <v>0</v>
      </c>
      <c r="J2095" s="13">
        <f>(1 - Dashboard!$I$9) * H2095 * Dashboard!$I$8 * 'Lookups and Calculations'!$F$12</f>
        <v>0</v>
      </c>
      <c r="K2095" s="12">
        <f>(1 - Dashboard!$I$11) * I2095 * Dashboard!$I$10 * 'Lookups and Calculations'!$F$12</f>
        <v>0</v>
      </c>
      <c r="L2095" s="12">
        <f>(H2095 - I2095) * Dashboard!$I$13 * (Dashboard!$D$12 / 365) * 'Lookups and Calculations'!$F$12</f>
        <v>0</v>
      </c>
      <c r="M2095" s="3">
        <f>(G2095*2) * Dashboard!$I$13 * (Dashboard!$D$12 / 365) * 'Lookups and Calculations'!$F$12</f>
        <v>1602.0878730267946</v>
      </c>
      <c r="N2095" s="12">
        <f>H2095 * Dashboard!$I$14 * Dashboard!$I$15 * (Dashboard!$D$12 / 365) * 'Lookups and Calculations'!$F$12</f>
        <v>0</v>
      </c>
    </row>
    <row r="2096" spans="1:14" x14ac:dyDescent="0.35">
      <c r="A2096" s="2">
        <v>2095</v>
      </c>
      <c r="B2096" s="11">
        <v>0.97866494785912284</v>
      </c>
      <c r="C2096" s="11">
        <v>-0.65060210167026578</v>
      </c>
      <c r="D2096" s="3">
        <f>B2096*Dashboard!$D$11*Dashboard!$D$10*SQRT(Dashboard!$D$12/365)</f>
        <v>242984.66214508185</v>
      </c>
      <c r="E2096" s="3">
        <f>IF(Dashboard!$I$3,C2096*Dashboard!$E$11*Dashboard!$E$10*SQRT(Dashboard!$D$12/365),0)</f>
        <v>-323065.27828763309</v>
      </c>
      <c r="F2096" s="3">
        <f>D2096+IF(Dashboard!$I$3,E2096,0)</f>
        <v>-80080.61614255124</v>
      </c>
      <c r="G2096" s="3">
        <f>IF(Dashboard!$I$4, ('Lookups and Calculations'!$F$9) / (1 - 'Lookups and Calculations'!$F$10), 'Lookups and Calculations'!$F$9)</f>
        <v>1951878.888340465</v>
      </c>
      <c r="H2096" s="12">
        <f t="shared" si="64"/>
        <v>0</v>
      </c>
      <c r="I2096" s="12">
        <f t="shared" si="65"/>
        <v>0</v>
      </c>
      <c r="J2096" s="13">
        <f>(1 - Dashboard!$I$9) * H2096 * Dashboard!$I$8 * 'Lookups and Calculations'!$F$12</f>
        <v>0</v>
      </c>
      <c r="K2096" s="12">
        <f>(1 - Dashboard!$I$11) * I2096 * Dashboard!$I$10 * 'Lookups and Calculations'!$F$12</f>
        <v>0</v>
      </c>
      <c r="L2096" s="12">
        <f>(H2096 - I2096) * Dashboard!$I$13 * (Dashboard!$D$12 / 365) * 'Lookups and Calculations'!$F$12</f>
        <v>0</v>
      </c>
      <c r="M2096" s="3">
        <f>(G2096*2) * Dashboard!$I$13 * (Dashboard!$D$12 / 365) * 'Lookups and Calculations'!$F$12</f>
        <v>1602.0878730267946</v>
      </c>
      <c r="N2096" s="12">
        <f>H2096 * Dashboard!$I$14 * Dashboard!$I$15 * (Dashboard!$D$12 / 365) * 'Lookups and Calculations'!$F$12</f>
        <v>0</v>
      </c>
    </row>
    <row r="2097" spans="1:14" x14ac:dyDescent="0.35">
      <c r="A2097" s="2">
        <v>2096</v>
      </c>
      <c r="B2097" s="11">
        <v>0.87397925736511128</v>
      </c>
      <c r="C2097" s="11">
        <v>-1.058061032372444</v>
      </c>
      <c r="D2097" s="3">
        <f>B2097*Dashboard!$D$11*Dashboard!$D$10*SQRT(Dashboard!$D$12/365)</f>
        <v>216993.11397350713</v>
      </c>
      <c r="E2097" s="3">
        <f>IF(Dashboard!$I$3,C2097*Dashboard!$E$11*Dashboard!$E$10*SQRT(Dashboard!$D$12/365),0)</f>
        <v>-525394.52453528123</v>
      </c>
      <c r="F2097" s="3">
        <f>D2097+IF(Dashboard!$I$3,E2097,0)</f>
        <v>-308401.4105617741</v>
      </c>
      <c r="G2097" s="3">
        <f>IF(Dashboard!$I$4, ('Lookups and Calculations'!$F$9) / (1 - 'Lookups and Calculations'!$F$10), 'Lookups and Calculations'!$F$9)</f>
        <v>1951878.888340465</v>
      </c>
      <c r="H2097" s="12">
        <f t="shared" si="64"/>
        <v>0</v>
      </c>
      <c r="I2097" s="12">
        <f t="shared" si="65"/>
        <v>0</v>
      </c>
      <c r="J2097" s="13">
        <f>(1 - Dashboard!$I$9) * H2097 * Dashboard!$I$8 * 'Lookups and Calculations'!$F$12</f>
        <v>0</v>
      </c>
      <c r="K2097" s="12">
        <f>(1 - Dashboard!$I$11) * I2097 * Dashboard!$I$10 * 'Lookups and Calculations'!$F$12</f>
        <v>0</v>
      </c>
      <c r="L2097" s="12">
        <f>(H2097 - I2097) * Dashboard!$I$13 * (Dashboard!$D$12 / 365) * 'Lookups and Calculations'!$F$12</f>
        <v>0</v>
      </c>
      <c r="M2097" s="3">
        <f>(G2097*2) * Dashboard!$I$13 * (Dashboard!$D$12 / 365) * 'Lookups and Calculations'!$F$12</f>
        <v>1602.0878730267946</v>
      </c>
      <c r="N2097" s="12">
        <f>H2097 * Dashboard!$I$14 * Dashboard!$I$15 * (Dashboard!$D$12 / 365) * 'Lookups and Calculations'!$F$12</f>
        <v>0</v>
      </c>
    </row>
    <row r="2098" spans="1:14" x14ac:dyDescent="0.35">
      <c r="A2098" s="2">
        <v>2097</v>
      </c>
      <c r="B2098" s="11">
        <v>1.0558886677448622</v>
      </c>
      <c r="C2098" s="11">
        <v>2.613031843624097E-2</v>
      </c>
      <c r="D2098" s="3">
        <f>B2098*Dashboard!$D$11*Dashboard!$D$10*SQRT(Dashboard!$D$12/365)</f>
        <v>262157.90374024713</v>
      </c>
      <c r="E2098" s="3">
        <f>IF(Dashboard!$I$3,C2098*Dashboard!$E$11*Dashboard!$E$10*SQRT(Dashboard!$D$12/365),0)</f>
        <v>12975.363245332828</v>
      </c>
      <c r="F2098" s="3">
        <f>D2098+IF(Dashboard!$I$3,E2098,0)</f>
        <v>275133.26698557998</v>
      </c>
      <c r="G2098" s="3">
        <f>IF(Dashboard!$I$4, ('Lookups and Calculations'!$F$9) / (1 - 'Lookups and Calculations'!$F$10), 'Lookups and Calculations'!$F$9)</f>
        <v>1951878.888340465</v>
      </c>
      <c r="H2098" s="12">
        <f t="shared" si="64"/>
        <v>0</v>
      </c>
      <c r="I2098" s="12">
        <f t="shared" si="65"/>
        <v>0</v>
      </c>
      <c r="J2098" s="13">
        <f>(1 - Dashboard!$I$9) * H2098 * Dashboard!$I$8 * 'Lookups and Calculations'!$F$12</f>
        <v>0</v>
      </c>
      <c r="K2098" s="12">
        <f>(1 - Dashboard!$I$11) * I2098 * Dashboard!$I$10 * 'Lookups and Calculations'!$F$12</f>
        <v>0</v>
      </c>
      <c r="L2098" s="12">
        <f>(H2098 - I2098) * Dashboard!$I$13 * (Dashboard!$D$12 / 365) * 'Lookups and Calculations'!$F$12</f>
        <v>0</v>
      </c>
      <c r="M2098" s="3">
        <f>(G2098*2) * Dashboard!$I$13 * (Dashboard!$D$12 / 365) * 'Lookups and Calculations'!$F$12</f>
        <v>1602.0878730267946</v>
      </c>
      <c r="N2098" s="12">
        <f>H2098 * Dashboard!$I$14 * Dashboard!$I$15 * (Dashboard!$D$12 / 365) * 'Lookups and Calculations'!$F$12</f>
        <v>0</v>
      </c>
    </row>
    <row r="2099" spans="1:14" x14ac:dyDescent="0.35">
      <c r="A2099" s="2">
        <v>2098</v>
      </c>
      <c r="B2099" s="11">
        <v>-0.3132736265309421</v>
      </c>
      <c r="C2099" s="11">
        <v>0.55766160374805207</v>
      </c>
      <c r="D2099" s="3">
        <f>B2099*Dashboard!$D$11*Dashboard!$D$10*SQRT(Dashboard!$D$12/365)</f>
        <v>-77780.129418248005</v>
      </c>
      <c r="E2099" s="3">
        <f>IF(Dashboard!$I$3,C2099*Dashboard!$E$11*Dashboard!$E$10*SQRT(Dashboard!$D$12/365),0)</f>
        <v>276914.41626559693</v>
      </c>
      <c r="F2099" s="3">
        <f>D2099+IF(Dashboard!$I$3,E2099,0)</f>
        <v>199134.28684734891</v>
      </c>
      <c r="G2099" s="3">
        <f>IF(Dashboard!$I$4, ('Lookups and Calculations'!$F$9) / (1 - 'Lookups and Calculations'!$F$10), 'Lookups and Calculations'!$F$9)</f>
        <v>1951878.888340465</v>
      </c>
      <c r="H2099" s="12">
        <f t="shared" si="64"/>
        <v>0</v>
      </c>
      <c r="I2099" s="12">
        <f t="shared" si="65"/>
        <v>0</v>
      </c>
      <c r="J2099" s="13">
        <f>(1 - Dashboard!$I$9) * H2099 * Dashboard!$I$8 * 'Lookups and Calculations'!$F$12</f>
        <v>0</v>
      </c>
      <c r="K2099" s="12">
        <f>(1 - Dashboard!$I$11) * I2099 * Dashboard!$I$10 * 'Lookups and Calculations'!$F$12</f>
        <v>0</v>
      </c>
      <c r="L2099" s="12">
        <f>(H2099 - I2099) * Dashboard!$I$13 * (Dashboard!$D$12 / 365) * 'Lookups and Calculations'!$F$12</f>
        <v>0</v>
      </c>
      <c r="M2099" s="3">
        <f>(G2099*2) * Dashboard!$I$13 * (Dashboard!$D$12 / 365) * 'Lookups and Calculations'!$F$12</f>
        <v>1602.0878730267946</v>
      </c>
      <c r="N2099" s="12">
        <f>H2099 * Dashboard!$I$14 * Dashboard!$I$15 * (Dashboard!$D$12 / 365) * 'Lookups and Calculations'!$F$12</f>
        <v>0</v>
      </c>
    </row>
    <row r="2100" spans="1:14" x14ac:dyDescent="0.35">
      <c r="A2100" s="2">
        <v>2099</v>
      </c>
      <c r="B2100" s="11">
        <v>0.2349835495288822</v>
      </c>
      <c r="C2100" s="11">
        <v>-0.73229419880272373</v>
      </c>
      <c r="D2100" s="3">
        <f>B2100*Dashboard!$D$11*Dashboard!$D$10*SQRT(Dashboard!$D$12/365)</f>
        <v>58342.130794436729</v>
      </c>
      <c r="E2100" s="3">
        <f>IF(Dashboard!$I$3,C2100*Dashboard!$E$11*Dashboard!$E$10*SQRT(Dashboard!$D$12/365),0)</f>
        <v>-363630.59467109235</v>
      </c>
      <c r="F2100" s="3">
        <f>D2100+IF(Dashboard!$I$3,E2100,0)</f>
        <v>-305288.46387665562</v>
      </c>
      <c r="G2100" s="3">
        <f>IF(Dashboard!$I$4, ('Lookups and Calculations'!$F$9) / (1 - 'Lookups and Calculations'!$F$10), 'Lookups and Calculations'!$F$9)</f>
        <v>1951878.888340465</v>
      </c>
      <c r="H2100" s="12">
        <f t="shared" si="64"/>
        <v>0</v>
      </c>
      <c r="I2100" s="12">
        <f t="shared" si="65"/>
        <v>0</v>
      </c>
      <c r="J2100" s="13">
        <f>(1 - Dashboard!$I$9) * H2100 * Dashboard!$I$8 * 'Lookups and Calculations'!$F$12</f>
        <v>0</v>
      </c>
      <c r="K2100" s="12">
        <f>(1 - Dashboard!$I$11) * I2100 * Dashboard!$I$10 * 'Lookups and Calculations'!$F$12</f>
        <v>0</v>
      </c>
      <c r="L2100" s="12">
        <f>(H2100 - I2100) * Dashboard!$I$13 * (Dashboard!$D$12 / 365) * 'Lookups and Calculations'!$F$12</f>
        <v>0</v>
      </c>
      <c r="M2100" s="3">
        <f>(G2100*2) * Dashboard!$I$13 * (Dashboard!$D$12 / 365) * 'Lookups and Calculations'!$F$12</f>
        <v>1602.0878730267946</v>
      </c>
      <c r="N2100" s="12">
        <f>H2100 * Dashboard!$I$14 * Dashboard!$I$15 * (Dashboard!$D$12 / 365) * 'Lookups and Calculations'!$F$12</f>
        <v>0</v>
      </c>
    </row>
    <row r="2101" spans="1:14" x14ac:dyDescent="0.35">
      <c r="A2101" s="2">
        <v>2100</v>
      </c>
      <c r="B2101" s="11">
        <v>0.39077991053714822</v>
      </c>
      <c r="C2101" s="11">
        <v>0.90557481877889845</v>
      </c>
      <c r="D2101" s="3">
        <f>B2101*Dashboard!$D$11*Dashboard!$D$10*SQRT(Dashboard!$D$12/365)</f>
        <v>97023.526532415111</v>
      </c>
      <c r="E2101" s="3">
        <f>IF(Dashboard!$I$3,C2101*Dashboard!$E$11*Dashboard!$E$10*SQRT(Dashboard!$D$12/365),0)</f>
        <v>449675.43155486317</v>
      </c>
      <c r="F2101" s="3">
        <f>D2101+IF(Dashboard!$I$3,E2101,0)</f>
        <v>546698.9580872783</v>
      </c>
      <c r="G2101" s="3">
        <f>IF(Dashboard!$I$4, ('Lookups and Calculations'!$F$9) / (1 - 'Lookups and Calculations'!$F$10), 'Lookups and Calculations'!$F$9)</f>
        <v>1951878.888340465</v>
      </c>
      <c r="H2101" s="12">
        <f t="shared" si="64"/>
        <v>0</v>
      </c>
      <c r="I2101" s="12">
        <f t="shared" si="65"/>
        <v>0</v>
      </c>
      <c r="J2101" s="13">
        <f>(1 - Dashboard!$I$9) * H2101 * Dashboard!$I$8 * 'Lookups and Calculations'!$F$12</f>
        <v>0</v>
      </c>
      <c r="K2101" s="12">
        <f>(1 - Dashboard!$I$11) * I2101 * Dashboard!$I$10 * 'Lookups and Calculations'!$F$12</f>
        <v>0</v>
      </c>
      <c r="L2101" s="12">
        <f>(H2101 - I2101) * Dashboard!$I$13 * (Dashboard!$D$12 / 365) * 'Lookups and Calculations'!$F$12</f>
        <v>0</v>
      </c>
      <c r="M2101" s="3">
        <f>(G2101*2) * Dashboard!$I$13 * (Dashboard!$D$12 / 365) * 'Lookups and Calculations'!$F$12</f>
        <v>1602.0878730267946</v>
      </c>
      <c r="N2101" s="12">
        <f>H2101 * Dashboard!$I$14 * Dashboard!$I$15 * (Dashboard!$D$12 / 365) * 'Lookups and Calculations'!$F$12</f>
        <v>0</v>
      </c>
    </row>
    <row r="2102" spans="1:14" x14ac:dyDescent="0.35">
      <c r="A2102" s="2">
        <v>2101</v>
      </c>
      <c r="B2102" s="11">
        <v>0.61976223076580494</v>
      </c>
      <c r="C2102" s="11">
        <v>0.50140685827689235</v>
      </c>
      <c r="D2102" s="3">
        <f>B2102*Dashboard!$D$11*Dashboard!$D$10*SQRT(Dashboard!$D$12/365)</f>
        <v>153875.66151453592</v>
      </c>
      <c r="E2102" s="3">
        <f>IF(Dashboard!$I$3,C2102*Dashboard!$E$11*Dashboard!$E$10*SQRT(Dashboard!$D$12/365),0)</f>
        <v>248980.36109734146</v>
      </c>
      <c r="F2102" s="3">
        <f>D2102+IF(Dashboard!$I$3,E2102,0)</f>
        <v>402856.02261187742</v>
      </c>
      <c r="G2102" s="3">
        <f>IF(Dashboard!$I$4, ('Lookups and Calculations'!$F$9) / (1 - 'Lookups and Calculations'!$F$10), 'Lookups and Calculations'!$F$9)</f>
        <v>1951878.888340465</v>
      </c>
      <c r="H2102" s="12">
        <f t="shared" si="64"/>
        <v>0</v>
      </c>
      <c r="I2102" s="12">
        <f t="shared" si="65"/>
        <v>0</v>
      </c>
      <c r="J2102" s="13">
        <f>(1 - Dashboard!$I$9) * H2102 * Dashboard!$I$8 * 'Lookups and Calculations'!$F$12</f>
        <v>0</v>
      </c>
      <c r="K2102" s="12">
        <f>(1 - Dashboard!$I$11) * I2102 * Dashboard!$I$10 * 'Lookups and Calculations'!$F$12</f>
        <v>0</v>
      </c>
      <c r="L2102" s="12">
        <f>(H2102 - I2102) * Dashboard!$I$13 * (Dashboard!$D$12 / 365) * 'Lookups and Calculations'!$F$12</f>
        <v>0</v>
      </c>
      <c r="M2102" s="3">
        <f>(G2102*2) * Dashboard!$I$13 * (Dashboard!$D$12 / 365) * 'Lookups and Calculations'!$F$12</f>
        <v>1602.0878730267946</v>
      </c>
      <c r="N2102" s="12">
        <f>H2102 * Dashboard!$I$14 * Dashboard!$I$15 * (Dashboard!$D$12 / 365) * 'Lookups and Calculations'!$F$12</f>
        <v>0</v>
      </c>
    </row>
    <row r="2103" spans="1:14" x14ac:dyDescent="0.35">
      <c r="A2103" s="2">
        <v>2102</v>
      </c>
      <c r="B2103" s="11">
        <v>1.2139118324846461</v>
      </c>
      <c r="C2103" s="11">
        <v>3.564223534305104E-2</v>
      </c>
      <c r="D2103" s="3">
        <f>B2103*Dashboard!$D$11*Dashboard!$D$10*SQRT(Dashboard!$D$12/365)</f>
        <v>301392.17424251529</v>
      </c>
      <c r="E2103" s="3">
        <f>IF(Dashboard!$I$3,C2103*Dashboard!$E$11*Dashboard!$E$10*SQRT(Dashboard!$D$12/365),0)</f>
        <v>17698.634311716291</v>
      </c>
      <c r="F2103" s="3">
        <f>D2103+IF(Dashboard!$I$3,E2103,0)</f>
        <v>319090.8085542316</v>
      </c>
      <c r="G2103" s="3">
        <f>IF(Dashboard!$I$4, ('Lookups and Calculations'!$F$9) / (1 - 'Lookups and Calculations'!$F$10), 'Lookups and Calculations'!$F$9)</f>
        <v>1951878.888340465</v>
      </c>
      <c r="H2103" s="12">
        <f t="shared" si="64"/>
        <v>0</v>
      </c>
      <c r="I2103" s="12">
        <f t="shared" si="65"/>
        <v>0</v>
      </c>
      <c r="J2103" s="13">
        <f>(1 - Dashboard!$I$9) * H2103 * Dashboard!$I$8 * 'Lookups and Calculations'!$F$12</f>
        <v>0</v>
      </c>
      <c r="K2103" s="12">
        <f>(1 - Dashboard!$I$11) * I2103 * Dashboard!$I$10 * 'Lookups and Calculations'!$F$12</f>
        <v>0</v>
      </c>
      <c r="L2103" s="12">
        <f>(H2103 - I2103) * Dashboard!$I$13 * (Dashboard!$D$12 / 365) * 'Lookups and Calculations'!$F$12</f>
        <v>0</v>
      </c>
      <c r="M2103" s="3">
        <f>(G2103*2) * Dashboard!$I$13 * (Dashboard!$D$12 / 365) * 'Lookups and Calculations'!$F$12</f>
        <v>1602.0878730267946</v>
      </c>
      <c r="N2103" s="12">
        <f>H2103 * Dashboard!$I$14 * Dashboard!$I$15 * (Dashboard!$D$12 / 365) * 'Lookups and Calculations'!$F$12</f>
        <v>0</v>
      </c>
    </row>
    <row r="2104" spans="1:14" x14ac:dyDescent="0.35">
      <c r="A2104" s="2">
        <v>2103</v>
      </c>
      <c r="B2104" s="11">
        <v>0.47108366344954627</v>
      </c>
      <c r="C2104" s="11">
        <v>2.0007002749914031</v>
      </c>
      <c r="D2104" s="3">
        <f>B2104*Dashboard!$D$11*Dashboard!$D$10*SQRT(Dashboard!$D$12/365)</f>
        <v>116961.48416856617</v>
      </c>
      <c r="E2104" s="3">
        <f>IF(Dashboard!$I$3,C2104*Dashboard!$E$11*Dashboard!$E$10*SQRT(Dashboard!$D$12/365),0)</f>
        <v>993474.79734675738</v>
      </c>
      <c r="F2104" s="3">
        <f>D2104+IF(Dashboard!$I$3,E2104,0)</f>
        <v>1110436.2815153236</v>
      </c>
      <c r="G2104" s="3">
        <f>IF(Dashboard!$I$4, ('Lookups and Calculations'!$F$9) / (1 - 'Lookups and Calculations'!$F$10), 'Lookups and Calculations'!$F$9)</f>
        <v>1951878.888340465</v>
      </c>
      <c r="H2104" s="12">
        <f t="shared" si="64"/>
        <v>0</v>
      </c>
      <c r="I2104" s="12">
        <f t="shared" si="65"/>
        <v>0</v>
      </c>
      <c r="J2104" s="13">
        <f>(1 - Dashboard!$I$9) * H2104 * Dashboard!$I$8 * 'Lookups and Calculations'!$F$12</f>
        <v>0</v>
      </c>
      <c r="K2104" s="12">
        <f>(1 - Dashboard!$I$11) * I2104 * Dashboard!$I$10 * 'Lookups and Calculations'!$F$12</f>
        <v>0</v>
      </c>
      <c r="L2104" s="12">
        <f>(H2104 - I2104) * Dashboard!$I$13 * (Dashboard!$D$12 / 365) * 'Lookups and Calculations'!$F$12</f>
        <v>0</v>
      </c>
      <c r="M2104" s="3">
        <f>(G2104*2) * Dashboard!$I$13 * (Dashboard!$D$12 / 365) * 'Lookups and Calculations'!$F$12</f>
        <v>1602.0878730267946</v>
      </c>
      <c r="N2104" s="12">
        <f>H2104 * Dashboard!$I$14 * Dashboard!$I$15 * (Dashboard!$D$12 / 365) * 'Lookups and Calculations'!$F$12</f>
        <v>0</v>
      </c>
    </row>
    <row r="2105" spans="1:14" x14ac:dyDescent="0.35">
      <c r="A2105" s="2">
        <v>2104</v>
      </c>
      <c r="B2105" s="11">
        <v>1.2023131973877528</v>
      </c>
      <c r="C2105" s="11">
        <v>-0.80771231890205997</v>
      </c>
      <c r="D2105" s="3">
        <f>B2105*Dashboard!$D$11*Dashboard!$D$10*SQRT(Dashboard!$D$12/365)</f>
        <v>298512.44463073357</v>
      </c>
      <c r="E2105" s="3">
        <f>IF(Dashboard!$I$3,C2105*Dashboard!$E$11*Dashboard!$E$10*SQRT(Dashboard!$D$12/365),0)</f>
        <v>-401080.48285201116</v>
      </c>
      <c r="F2105" s="3">
        <f>D2105+IF(Dashboard!$I$3,E2105,0)</f>
        <v>-102568.03822127759</v>
      </c>
      <c r="G2105" s="3">
        <f>IF(Dashboard!$I$4, ('Lookups and Calculations'!$F$9) / (1 - 'Lookups and Calculations'!$F$10), 'Lookups and Calculations'!$F$9)</f>
        <v>1951878.888340465</v>
      </c>
      <c r="H2105" s="12">
        <f t="shared" si="64"/>
        <v>0</v>
      </c>
      <c r="I2105" s="12">
        <f t="shared" si="65"/>
        <v>0</v>
      </c>
      <c r="J2105" s="13">
        <f>(1 - Dashboard!$I$9) * H2105 * Dashboard!$I$8 * 'Lookups and Calculations'!$F$12</f>
        <v>0</v>
      </c>
      <c r="K2105" s="12">
        <f>(1 - Dashboard!$I$11) * I2105 * Dashboard!$I$10 * 'Lookups and Calculations'!$F$12</f>
        <v>0</v>
      </c>
      <c r="L2105" s="12">
        <f>(H2105 - I2105) * Dashboard!$I$13 * (Dashboard!$D$12 / 365) * 'Lookups and Calculations'!$F$12</f>
        <v>0</v>
      </c>
      <c r="M2105" s="3">
        <f>(G2105*2) * Dashboard!$I$13 * (Dashboard!$D$12 / 365) * 'Lookups and Calculations'!$F$12</f>
        <v>1602.0878730267946</v>
      </c>
      <c r="N2105" s="12">
        <f>H2105 * Dashboard!$I$14 * Dashboard!$I$15 * (Dashboard!$D$12 / 365) * 'Lookups and Calculations'!$F$12</f>
        <v>0</v>
      </c>
    </row>
    <row r="2106" spans="1:14" x14ac:dyDescent="0.35">
      <c r="A2106" s="2">
        <v>2105</v>
      </c>
      <c r="B2106" s="11">
        <v>0.7681859274248013</v>
      </c>
      <c r="C2106" s="11">
        <v>-0.29769601841759807</v>
      </c>
      <c r="D2106" s="3">
        <f>B2106*Dashboard!$D$11*Dashboard!$D$10*SQRT(Dashboard!$D$12/365)</f>
        <v>190726.55912347103</v>
      </c>
      <c r="E2106" s="3">
        <f>IF(Dashboard!$I$3,C2106*Dashboard!$E$11*Dashboard!$E$10*SQRT(Dashboard!$D$12/365),0)</f>
        <v>-147824.98671352988</v>
      </c>
      <c r="F2106" s="3">
        <f>D2106+IF(Dashboard!$I$3,E2106,0)</f>
        <v>42901.572409941145</v>
      </c>
      <c r="G2106" s="3">
        <f>IF(Dashboard!$I$4, ('Lookups and Calculations'!$F$9) / (1 - 'Lookups and Calculations'!$F$10), 'Lookups and Calculations'!$F$9)</f>
        <v>1951878.888340465</v>
      </c>
      <c r="H2106" s="12">
        <f t="shared" si="64"/>
        <v>0</v>
      </c>
      <c r="I2106" s="12">
        <f t="shared" si="65"/>
        <v>0</v>
      </c>
      <c r="J2106" s="13">
        <f>(1 - Dashboard!$I$9) * H2106 * Dashboard!$I$8 * 'Lookups and Calculations'!$F$12</f>
        <v>0</v>
      </c>
      <c r="K2106" s="12">
        <f>(1 - Dashboard!$I$11) * I2106 * Dashboard!$I$10 * 'Lookups and Calculations'!$F$12</f>
        <v>0</v>
      </c>
      <c r="L2106" s="12">
        <f>(H2106 - I2106) * Dashboard!$I$13 * (Dashboard!$D$12 / 365) * 'Lookups and Calculations'!$F$12</f>
        <v>0</v>
      </c>
      <c r="M2106" s="3">
        <f>(G2106*2) * Dashboard!$I$13 * (Dashboard!$D$12 / 365) * 'Lookups and Calculations'!$F$12</f>
        <v>1602.0878730267946</v>
      </c>
      <c r="N2106" s="12">
        <f>H2106 * Dashboard!$I$14 * Dashboard!$I$15 * (Dashboard!$D$12 / 365) * 'Lookups and Calculations'!$F$12</f>
        <v>0</v>
      </c>
    </row>
    <row r="2107" spans="1:14" x14ac:dyDescent="0.35">
      <c r="A2107" s="2">
        <v>2106</v>
      </c>
      <c r="B2107" s="11">
        <v>0.92639677124298925</v>
      </c>
      <c r="C2107" s="11">
        <v>-0.90210147764449844</v>
      </c>
      <c r="D2107" s="3">
        <f>B2107*Dashboard!$D$11*Dashboard!$D$10*SQRT(Dashboard!$D$12/365)</f>
        <v>230007.4269188756</v>
      </c>
      <c r="E2107" s="3">
        <f>IF(Dashboard!$I$3,C2107*Dashboard!$E$11*Dashboard!$E$10*SQRT(Dashboard!$D$12/365),0)</f>
        <v>-447950.69700929068</v>
      </c>
      <c r="F2107" s="3">
        <f>D2107+IF(Dashboard!$I$3,E2107,0)</f>
        <v>-217943.27009041508</v>
      </c>
      <c r="G2107" s="3">
        <f>IF(Dashboard!$I$4, ('Lookups and Calculations'!$F$9) / (1 - 'Lookups and Calculations'!$F$10), 'Lookups and Calculations'!$F$9)</f>
        <v>1951878.888340465</v>
      </c>
      <c r="H2107" s="12">
        <f t="shared" si="64"/>
        <v>0</v>
      </c>
      <c r="I2107" s="12">
        <f t="shared" si="65"/>
        <v>0</v>
      </c>
      <c r="J2107" s="13">
        <f>(1 - Dashboard!$I$9) * H2107 * Dashboard!$I$8 * 'Lookups and Calculations'!$F$12</f>
        <v>0</v>
      </c>
      <c r="K2107" s="12">
        <f>(1 - Dashboard!$I$11) * I2107 * Dashboard!$I$10 * 'Lookups and Calculations'!$F$12</f>
        <v>0</v>
      </c>
      <c r="L2107" s="12">
        <f>(H2107 - I2107) * Dashboard!$I$13 * (Dashboard!$D$12 / 365) * 'Lookups and Calculations'!$F$12</f>
        <v>0</v>
      </c>
      <c r="M2107" s="3">
        <f>(G2107*2) * Dashboard!$I$13 * (Dashboard!$D$12 / 365) * 'Lookups and Calculations'!$F$12</f>
        <v>1602.0878730267946</v>
      </c>
      <c r="N2107" s="12">
        <f>H2107 * Dashboard!$I$14 * Dashboard!$I$15 * (Dashboard!$D$12 / 365) * 'Lookups and Calculations'!$F$12</f>
        <v>0</v>
      </c>
    </row>
    <row r="2108" spans="1:14" x14ac:dyDescent="0.35">
      <c r="A2108" s="2">
        <v>2107</v>
      </c>
      <c r="B2108" s="11">
        <v>0.66839934630139974</v>
      </c>
      <c r="C2108" s="11">
        <v>-1.6200279255113463</v>
      </c>
      <c r="D2108" s="3">
        <f>B2108*Dashboard!$D$11*Dashboard!$D$10*SQRT(Dashboard!$D$12/365)</f>
        <v>165951.37048110354</v>
      </c>
      <c r="E2108" s="3">
        <f>IF(Dashboard!$I$3,C2108*Dashboard!$E$11*Dashboard!$E$10*SQRT(Dashboard!$D$12/365),0)</f>
        <v>-804446.79051208124</v>
      </c>
      <c r="F2108" s="3">
        <f>D2108+IF(Dashboard!$I$3,E2108,0)</f>
        <v>-638495.42003097769</v>
      </c>
      <c r="G2108" s="3">
        <f>IF(Dashboard!$I$4, ('Lookups and Calculations'!$F$9) / (1 - 'Lookups and Calculations'!$F$10), 'Lookups and Calculations'!$F$9)</f>
        <v>1951878.888340465</v>
      </c>
      <c r="H2108" s="12">
        <f t="shared" si="64"/>
        <v>0</v>
      </c>
      <c r="I2108" s="12">
        <f t="shared" si="65"/>
        <v>0</v>
      </c>
      <c r="J2108" s="13">
        <f>(1 - Dashboard!$I$9) * H2108 * Dashboard!$I$8 * 'Lookups and Calculations'!$F$12</f>
        <v>0</v>
      </c>
      <c r="K2108" s="12">
        <f>(1 - Dashboard!$I$11) * I2108 * Dashboard!$I$10 * 'Lookups and Calculations'!$F$12</f>
        <v>0</v>
      </c>
      <c r="L2108" s="12">
        <f>(H2108 - I2108) * Dashboard!$I$13 * (Dashboard!$D$12 / 365) * 'Lookups and Calculations'!$F$12</f>
        <v>0</v>
      </c>
      <c r="M2108" s="3">
        <f>(G2108*2) * Dashboard!$I$13 * (Dashboard!$D$12 / 365) * 'Lookups and Calculations'!$F$12</f>
        <v>1602.0878730267946</v>
      </c>
      <c r="N2108" s="12">
        <f>H2108 * Dashboard!$I$14 * Dashboard!$I$15 * (Dashboard!$D$12 / 365) * 'Lookups and Calculations'!$F$12</f>
        <v>0</v>
      </c>
    </row>
    <row r="2109" spans="1:14" x14ac:dyDescent="0.35">
      <c r="A2109" s="2">
        <v>2108</v>
      </c>
      <c r="B2109" s="11">
        <v>-0.43504271524644494</v>
      </c>
      <c r="C2109" s="11">
        <v>-0.37621691922851785</v>
      </c>
      <c r="D2109" s="3">
        <f>B2109*Dashboard!$D$11*Dashboard!$D$10*SQRT(Dashboard!$D$12/365)</f>
        <v>-108013.1738794563</v>
      </c>
      <c r="E2109" s="3">
        <f>IF(Dashboard!$I$3,C2109*Dashboard!$E$11*Dashboard!$E$10*SQRT(Dashboard!$D$12/365),0)</f>
        <v>-186815.60264721769</v>
      </c>
      <c r="F2109" s="3">
        <f>D2109+IF(Dashboard!$I$3,E2109,0)</f>
        <v>-294828.77652667399</v>
      </c>
      <c r="G2109" s="3">
        <f>IF(Dashboard!$I$4, ('Lookups and Calculations'!$F$9) / (1 - 'Lookups and Calculations'!$F$10), 'Lookups and Calculations'!$F$9)</f>
        <v>1951878.888340465</v>
      </c>
      <c r="H2109" s="12">
        <f t="shared" si="64"/>
        <v>0</v>
      </c>
      <c r="I2109" s="12">
        <f t="shared" si="65"/>
        <v>0</v>
      </c>
      <c r="J2109" s="13">
        <f>(1 - Dashboard!$I$9) * H2109 * Dashboard!$I$8 * 'Lookups and Calculations'!$F$12</f>
        <v>0</v>
      </c>
      <c r="K2109" s="12">
        <f>(1 - Dashboard!$I$11) * I2109 * Dashboard!$I$10 * 'Lookups and Calculations'!$F$12</f>
        <v>0</v>
      </c>
      <c r="L2109" s="12">
        <f>(H2109 - I2109) * Dashboard!$I$13 * (Dashboard!$D$12 / 365) * 'Lookups and Calculations'!$F$12</f>
        <v>0</v>
      </c>
      <c r="M2109" s="3">
        <f>(G2109*2) * Dashboard!$I$13 * (Dashboard!$D$12 / 365) * 'Lookups and Calculations'!$F$12</f>
        <v>1602.0878730267946</v>
      </c>
      <c r="N2109" s="12">
        <f>H2109 * Dashboard!$I$14 * Dashboard!$I$15 * (Dashboard!$D$12 / 365) * 'Lookups and Calculations'!$F$12</f>
        <v>0</v>
      </c>
    </row>
    <row r="2110" spans="1:14" x14ac:dyDescent="0.35">
      <c r="A2110" s="2">
        <v>2109</v>
      </c>
      <c r="B2110" s="11">
        <v>-0.25637143011885655</v>
      </c>
      <c r="C2110" s="11">
        <v>1.1221366516438094</v>
      </c>
      <c r="D2110" s="3">
        <f>B2110*Dashboard!$D$11*Dashboard!$D$10*SQRT(Dashboard!$D$12/365)</f>
        <v>-63652.351570732848</v>
      </c>
      <c r="E2110" s="3">
        <f>IF(Dashboard!$I$3,C2110*Dashboard!$E$11*Dashboard!$E$10*SQRT(Dashboard!$D$12/365),0)</f>
        <v>557212.1404301764</v>
      </c>
      <c r="F2110" s="3">
        <f>D2110+IF(Dashboard!$I$3,E2110,0)</f>
        <v>493559.78885944356</v>
      </c>
      <c r="G2110" s="3">
        <f>IF(Dashboard!$I$4, ('Lookups and Calculations'!$F$9) / (1 - 'Lookups and Calculations'!$F$10), 'Lookups and Calculations'!$F$9)</f>
        <v>1951878.888340465</v>
      </c>
      <c r="H2110" s="12">
        <f t="shared" si="64"/>
        <v>0</v>
      </c>
      <c r="I2110" s="12">
        <f t="shared" si="65"/>
        <v>0</v>
      </c>
      <c r="J2110" s="13">
        <f>(1 - Dashboard!$I$9) * H2110 * Dashboard!$I$8 * 'Lookups and Calculations'!$F$12</f>
        <v>0</v>
      </c>
      <c r="K2110" s="12">
        <f>(1 - Dashboard!$I$11) * I2110 * Dashboard!$I$10 * 'Lookups and Calculations'!$F$12</f>
        <v>0</v>
      </c>
      <c r="L2110" s="12">
        <f>(H2110 - I2110) * Dashboard!$I$13 * (Dashboard!$D$12 / 365) * 'Lookups and Calculations'!$F$12</f>
        <v>0</v>
      </c>
      <c r="M2110" s="3">
        <f>(G2110*2) * Dashboard!$I$13 * (Dashboard!$D$12 / 365) * 'Lookups and Calculations'!$F$12</f>
        <v>1602.0878730267946</v>
      </c>
      <c r="N2110" s="12">
        <f>H2110 * Dashboard!$I$14 * Dashboard!$I$15 * (Dashboard!$D$12 / 365) * 'Lookups and Calculations'!$F$12</f>
        <v>0</v>
      </c>
    </row>
    <row r="2111" spans="1:14" x14ac:dyDescent="0.35">
      <c r="A2111" s="2">
        <v>2110</v>
      </c>
      <c r="B2111" s="11">
        <v>0.9381454170159419</v>
      </c>
      <c r="C2111" s="11">
        <v>-0.55303730535237272</v>
      </c>
      <c r="D2111" s="3">
        <f>B2111*Dashboard!$D$11*Dashboard!$D$10*SQRT(Dashboard!$D$12/365)</f>
        <v>232924.40144631526</v>
      </c>
      <c r="E2111" s="3">
        <f>IF(Dashboard!$I$3,C2111*Dashboard!$E$11*Dashboard!$E$10*SQRT(Dashboard!$D$12/365),0)</f>
        <v>-274618.15831584571</v>
      </c>
      <c r="F2111" s="3">
        <f>D2111+IF(Dashboard!$I$3,E2111,0)</f>
        <v>-41693.756869530451</v>
      </c>
      <c r="G2111" s="3">
        <f>IF(Dashboard!$I$4, ('Lookups and Calculations'!$F$9) / (1 - 'Lookups and Calculations'!$F$10), 'Lookups and Calculations'!$F$9)</f>
        <v>1951878.888340465</v>
      </c>
      <c r="H2111" s="12">
        <f t="shared" si="64"/>
        <v>0</v>
      </c>
      <c r="I2111" s="12">
        <f t="shared" si="65"/>
        <v>0</v>
      </c>
      <c r="J2111" s="13">
        <f>(1 - Dashboard!$I$9) * H2111 * Dashboard!$I$8 * 'Lookups and Calculations'!$F$12</f>
        <v>0</v>
      </c>
      <c r="K2111" s="12">
        <f>(1 - Dashboard!$I$11) * I2111 * Dashboard!$I$10 * 'Lookups and Calculations'!$F$12</f>
        <v>0</v>
      </c>
      <c r="L2111" s="12">
        <f>(H2111 - I2111) * Dashboard!$I$13 * (Dashboard!$D$12 / 365) * 'Lookups and Calculations'!$F$12</f>
        <v>0</v>
      </c>
      <c r="M2111" s="3">
        <f>(G2111*2) * Dashboard!$I$13 * (Dashboard!$D$12 / 365) * 'Lookups and Calculations'!$F$12</f>
        <v>1602.0878730267946</v>
      </c>
      <c r="N2111" s="12">
        <f>H2111 * Dashboard!$I$14 * Dashboard!$I$15 * (Dashboard!$D$12 / 365) * 'Lookups and Calculations'!$F$12</f>
        <v>0</v>
      </c>
    </row>
    <row r="2112" spans="1:14" x14ac:dyDescent="0.35">
      <c r="A2112" s="2">
        <v>2111</v>
      </c>
      <c r="B2112" s="11">
        <v>0.20455559156894146</v>
      </c>
      <c r="C2112" s="11">
        <v>0.24088534100342265</v>
      </c>
      <c r="D2112" s="3">
        <f>B2112*Dashboard!$D$11*Dashboard!$D$10*SQRT(Dashboard!$D$12/365)</f>
        <v>50787.423638699045</v>
      </c>
      <c r="E2112" s="3">
        <f>IF(Dashboard!$I$3,C2112*Dashboard!$E$11*Dashboard!$E$10*SQRT(Dashboard!$D$12/365),0)</f>
        <v>119614.87601545322</v>
      </c>
      <c r="F2112" s="3">
        <f>D2112+IF(Dashboard!$I$3,E2112,0)</f>
        <v>170402.29965415227</v>
      </c>
      <c r="G2112" s="3">
        <f>IF(Dashboard!$I$4, ('Lookups and Calculations'!$F$9) / (1 - 'Lookups and Calculations'!$F$10), 'Lookups and Calculations'!$F$9)</f>
        <v>1951878.888340465</v>
      </c>
      <c r="H2112" s="12">
        <f t="shared" si="64"/>
        <v>0</v>
      </c>
      <c r="I2112" s="12">
        <f t="shared" si="65"/>
        <v>0</v>
      </c>
      <c r="J2112" s="13">
        <f>(1 - Dashboard!$I$9) * H2112 * Dashboard!$I$8 * 'Lookups and Calculations'!$F$12</f>
        <v>0</v>
      </c>
      <c r="K2112" s="12">
        <f>(1 - Dashboard!$I$11) * I2112 * Dashboard!$I$10 * 'Lookups and Calculations'!$F$12</f>
        <v>0</v>
      </c>
      <c r="L2112" s="12">
        <f>(H2112 - I2112) * Dashboard!$I$13 * (Dashboard!$D$12 / 365) * 'Lookups and Calculations'!$F$12</f>
        <v>0</v>
      </c>
      <c r="M2112" s="3">
        <f>(G2112*2) * Dashboard!$I$13 * (Dashboard!$D$12 / 365) * 'Lookups and Calculations'!$F$12</f>
        <v>1602.0878730267946</v>
      </c>
      <c r="N2112" s="12">
        <f>H2112 * Dashboard!$I$14 * Dashboard!$I$15 * (Dashboard!$D$12 / 365) * 'Lookups and Calculations'!$F$12</f>
        <v>0</v>
      </c>
    </row>
    <row r="2113" spans="1:14" x14ac:dyDescent="0.35">
      <c r="A2113" s="2">
        <v>2112</v>
      </c>
      <c r="B2113" s="11">
        <v>-1.408041534525019</v>
      </c>
      <c r="C2113" s="11">
        <v>-4.1291005147907497E-2</v>
      </c>
      <c r="D2113" s="3">
        <f>B2113*Dashboard!$D$11*Dashboard!$D$10*SQRT(Dashboard!$D$12/365)</f>
        <v>-349591.03961088596</v>
      </c>
      <c r="E2113" s="3">
        <f>IF(Dashboard!$I$3,C2113*Dashboard!$E$11*Dashboard!$E$10*SQRT(Dashboard!$D$12/365),0)</f>
        <v>-20503.607404031362</v>
      </c>
      <c r="F2113" s="3">
        <f>D2113+IF(Dashboard!$I$3,E2113,0)</f>
        <v>-370094.64701491734</v>
      </c>
      <c r="G2113" s="3">
        <f>IF(Dashboard!$I$4, ('Lookups and Calculations'!$F$9) / (1 - 'Lookups and Calculations'!$F$10), 'Lookups and Calculations'!$F$9)</f>
        <v>1951878.888340465</v>
      </c>
      <c r="H2113" s="12">
        <f t="shared" si="64"/>
        <v>0</v>
      </c>
      <c r="I2113" s="12">
        <f t="shared" si="65"/>
        <v>0</v>
      </c>
      <c r="J2113" s="13">
        <f>(1 - Dashboard!$I$9) * H2113 * Dashboard!$I$8 * 'Lookups and Calculations'!$F$12</f>
        <v>0</v>
      </c>
      <c r="K2113" s="12">
        <f>(1 - Dashboard!$I$11) * I2113 * Dashboard!$I$10 * 'Lookups and Calculations'!$F$12</f>
        <v>0</v>
      </c>
      <c r="L2113" s="12">
        <f>(H2113 - I2113) * Dashboard!$I$13 * (Dashboard!$D$12 / 365) * 'Lookups and Calculations'!$F$12</f>
        <v>0</v>
      </c>
      <c r="M2113" s="3">
        <f>(G2113*2) * Dashboard!$I$13 * (Dashboard!$D$12 / 365) * 'Lookups and Calculations'!$F$12</f>
        <v>1602.0878730267946</v>
      </c>
      <c r="N2113" s="12">
        <f>H2113 * Dashboard!$I$14 * Dashboard!$I$15 * (Dashboard!$D$12 / 365) * 'Lookups and Calculations'!$F$12</f>
        <v>0</v>
      </c>
    </row>
    <row r="2114" spans="1:14" x14ac:dyDescent="0.35">
      <c r="A2114" s="2">
        <v>2113</v>
      </c>
      <c r="B2114" s="11">
        <v>-0.28515119202061151</v>
      </c>
      <c r="C2114" s="11">
        <v>-0.63070156758969376</v>
      </c>
      <c r="D2114" s="3">
        <f>B2114*Dashboard!$D$11*Dashboard!$D$10*SQRT(Dashboard!$D$12/365)</f>
        <v>-70797.841697472802</v>
      </c>
      <c r="E2114" s="3">
        <f>IF(Dashboard!$I$3,C2114*Dashboard!$E$11*Dashboard!$E$10*SQRT(Dashboard!$D$12/365),0)</f>
        <v>-313183.39877278497</v>
      </c>
      <c r="F2114" s="3">
        <f>D2114+IF(Dashboard!$I$3,E2114,0)</f>
        <v>-383981.24047025776</v>
      </c>
      <c r="G2114" s="3">
        <f>IF(Dashboard!$I$4, ('Lookups and Calculations'!$F$9) / (1 - 'Lookups and Calculations'!$F$10), 'Lookups and Calculations'!$F$9)</f>
        <v>1951878.888340465</v>
      </c>
      <c r="H2114" s="12">
        <f t="shared" si="64"/>
        <v>0</v>
      </c>
      <c r="I2114" s="12">
        <f t="shared" si="65"/>
        <v>0</v>
      </c>
      <c r="J2114" s="13">
        <f>(1 - Dashboard!$I$9) * H2114 * Dashboard!$I$8 * 'Lookups and Calculations'!$F$12</f>
        <v>0</v>
      </c>
      <c r="K2114" s="12">
        <f>(1 - Dashboard!$I$11) * I2114 * Dashboard!$I$10 * 'Lookups and Calculations'!$F$12</f>
        <v>0</v>
      </c>
      <c r="L2114" s="12">
        <f>(H2114 - I2114) * Dashboard!$I$13 * (Dashboard!$D$12 / 365) * 'Lookups and Calculations'!$F$12</f>
        <v>0</v>
      </c>
      <c r="M2114" s="3">
        <f>(G2114*2) * Dashboard!$I$13 * (Dashboard!$D$12 / 365) * 'Lookups and Calculations'!$F$12</f>
        <v>1602.0878730267946</v>
      </c>
      <c r="N2114" s="12">
        <f>H2114 * Dashboard!$I$14 * Dashboard!$I$15 * (Dashboard!$D$12 / 365) * 'Lookups and Calculations'!$F$12</f>
        <v>0</v>
      </c>
    </row>
    <row r="2115" spans="1:14" x14ac:dyDescent="0.35">
      <c r="A2115" s="2">
        <v>2114</v>
      </c>
      <c r="B2115" s="11">
        <v>-1.5945547889048599</v>
      </c>
      <c r="C2115" s="11">
        <v>1.0713516058054804</v>
      </c>
      <c r="D2115" s="3">
        <f>B2115*Dashboard!$D$11*Dashboard!$D$10*SQRT(Dashboard!$D$12/365)</f>
        <v>-395898.87989903032</v>
      </c>
      <c r="E2115" s="3">
        <f>IF(Dashboard!$I$3,C2115*Dashboard!$E$11*Dashboard!$E$10*SQRT(Dashboard!$D$12/365),0)</f>
        <v>531994.13863693108</v>
      </c>
      <c r="F2115" s="3">
        <f>D2115+IF(Dashboard!$I$3,E2115,0)</f>
        <v>136095.25873790076</v>
      </c>
      <c r="G2115" s="3">
        <f>IF(Dashboard!$I$4, ('Lookups and Calculations'!$F$9) / (1 - 'Lookups and Calculations'!$F$10), 'Lookups and Calculations'!$F$9)</f>
        <v>1951878.888340465</v>
      </c>
      <c r="H2115" s="12">
        <f t="shared" ref="H2115:H2178" si="66">MAX(0,F2115-G2115)</f>
        <v>0</v>
      </c>
      <c r="I2115" s="12">
        <f t="shared" ref="I2115:I2178" si="67">MAX(0,-F2115-G2115)</f>
        <v>0</v>
      </c>
      <c r="J2115" s="13">
        <f>(1 - Dashboard!$I$9) * H2115 * Dashboard!$I$8 * 'Lookups and Calculations'!$F$12</f>
        <v>0</v>
      </c>
      <c r="K2115" s="12">
        <f>(1 - Dashboard!$I$11) * I2115 * Dashboard!$I$10 * 'Lookups and Calculations'!$F$12</f>
        <v>0</v>
      </c>
      <c r="L2115" s="12">
        <f>(H2115 - I2115) * Dashboard!$I$13 * (Dashboard!$D$12 / 365) * 'Lookups and Calculations'!$F$12</f>
        <v>0</v>
      </c>
      <c r="M2115" s="3">
        <f>(G2115*2) * Dashboard!$I$13 * (Dashboard!$D$12 / 365) * 'Lookups and Calculations'!$F$12</f>
        <v>1602.0878730267946</v>
      </c>
      <c r="N2115" s="12">
        <f>H2115 * Dashboard!$I$14 * Dashboard!$I$15 * (Dashboard!$D$12 / 365) * 'Lookups and Calculations'!$F$12</f>
        <v>0</v>
      </c>
    </row>
    <row r="2116" spans="1:14" x14ac:dyDescent="0.35">
      <c r="A2116" s="2">
        <v>2115</v>
      </c>
      <c r="B2116" s="11">
        <v>0.27507632040770141</v>
      </c>
      <c r="C2116" s="11">
        <v>0.91656348955115219</v>
      </c>
      <c r="D2116" s="3">
        <f>B2116*Dashboard!$D$11*Dashboard!$D$10*SQRT(Dashboard!$D$12/365)</f>
        <v>68296.434775345624</v>
      </c>
      <c r="E2116" s="3">
        <f>IF(Dashboard!$I$3,C2116*Dashboard!$E$11*Dashboard!$E$10*SQRT(Dashboard!$D$12/365),0)</f>
        <v>455132.00473828113</v>
      </c>
      <c r="F2116" s="3">
        <f>D2116+IF(Dashboard!$I$3,E2116,0)</f>
        <v>523428.43951362674</v>
      </c>
      <c r="G2116" s="3">
        <f>IF(Dashboard!$I$4, ('Lookups and Calculations'!$F$9) / (1 - 'Lookups and Calculations'!$F$10), 'Lookups and Calculations'!$F$9)</f>
        <v>1951878.888340465</v>
      </c>
      <c r="H2116" s="12">
        <f t="shared" si="66"/>
        <v>0</v>
      </c>
      <c r="I2116" s="12">
        <f t="shared" si="67"/>
        <v>0</v>
      </c>
      <c r="J2116" s="13">
        <f>(1 - Dashboard!$I$9) * H2116 * Dashboard!$I$8 * 'Lookups and Calculations'!$F$12</f>
        <v>0</v>
      </c>
      <c r="K2116" s="12">
        <f>(1 - Dashboard!$I$11) * I2116 * Dashboard!$I$10 * 'Lookups and Calculations'!$F$12</f>
        <v>0</v>
      </c>
      <c r="L2116" s="12">
        <f>(H2116 - I2116) * Dashboard!$I$13 * (Dashboard!$D$12 / 365) * 'Lookups and Calculations'!$F$12</f>
        <v>0</v>
      </c>
      <c r="M2116" s="3">
        <f>(G2116*2) * Dashboard!$I$13 * (Dashboard!$D$12 / 365) * 'Lookups and Calculations'!$F$12</f>
        <v>1602.0878730267946</v>
      </c>
      <c r="N2116" s="12">
        <f>H2116 * Dashboard!$I$14 * Dashboard!$I$15 * (Dashboard!$D$12 / 365) * 'Lookups and Calculations'!$F$12</f>
        <v>0</v>
      </c>
    </row>
    <row r="2117" spans="1:14" x14ac:dyDescent="0.35">
      <c r="A2117" s="2">
        <v>2116</v>
      </c>
      <c r="B2117" s="11">
        <v>2.1145027948998942</v>
      </c>
      <c r="C2117" s="11">
        <v>9.559475614869524E-2</v>
      </c>
      <c r="D2117" s="3">
        <f>B2117*Dashboard!$D$11*Dashboard!$D$10*SQRT(Dashboard!$D$12/365)</f>
        <v>524992.48935759522</v>
      </c>
      <c r="E2117" s="3">
        <f>IF(Dashboard!$I$3,C2117*Dashboard!$E$11*Dashboard!$E$10*SQRT(Dashboard!$D$12/365),0)</f>
        <v>47468.869864900567</v>
      </c>
      <c r="F2117" s="3">
        <f>D2117+IF(Dashboard!$I$3,E2117,0)</f>
        <v>572461.35922249581</v>
      </c>
      <c r="G2117" s="3">
        <f>IF(Dashboard!$I$4, ('Lookups and Calculations'!$F$9) / (1 - 'Lookups and Calculations'!$F$10), 'Lookups and Calculations'!$F$9)</f>
        <v>1951878.888340465</v>
      </c>
      <c r="H2117" s="12">
        <f t="shared" si="66"/>
        <v>0</v>
      </c>
      <c r="I2117" s="12">
        <f t="shared" si="67"/>
        <v>0</v>
      </c>
      <c r="J2117" s="13">
        <f>(1 - Dashboard!$I$9) * H2117 * Dashboard!$I$8 * 'Lookups and Calculations'!$F$12</f>
        <v>0</v>
      </c>
      <c r="K2117" s="12">
        <f>(1 - Dashboard!$I$11) * I2117 * Dashboard!$I$10 * 'Lookups and Calculations'!$F$12</f>
        <v>0</v>
      </c>
      <c r="L2117" s="12">
        <f>(H2117 - I2117) * Dashboard!$I$13 * (Dashboard!$D$12 / 365) * 'Lookups and Calculations'!$F$12</f>
        <v>0</v>
      </c>
      <c r="M2117" s="3">
        <f>(G2117*2) * Dashboard!$I$13 * (Dashboard!$D$12 / 365) * 'Lookups and Calculations'!$F$12</f>
        <v>1602.0878730267946</v>
      </c>
      <c r="N2117" s="12">
        <f>H2117 * Dashboard!$I$14 * Dashboard!$I$15 * (Dashboard!$D$12 / 365) * 'Lookups and Calculations'!$F$12</f>
        <v>0</v>
      </c>
    </row>
    <row r="2118" spans="1:14" x14ac:dyDescent="0.35">
      <c r="A2118" s="2">
        <v>2117</v>
      </c>
      <c r="B2118" s="11">
        <v>-0.1721922684274709</v>
      </c>
      <c r="C2118" s="11">
        <v>-2.3292789346305236</v>
      </c>
      <c r="D2118" s="3">
        <f>B2118*Dashboard!$D$11*Dashboard!$D$10*SQRT(Dashboard!$D$12/365)</f>
        <v>-42752.200596712355</v>
      </c>
      <c r="E2118" s="3">
        <f>IF(Dashboard!$I$3,C2118*Dashboard!$E$11*Dashboard!$E$10*SQRT(Dashboard!$D$12/365),0)</f>
        <v>-1156634.9774986028</v>
      </c>
      <c r="F2118" s="3">
        <f>D2118+IF(Dashboard!$I$3,E2118,0)</f>
        <v>-1199387.1780953151</v>
      </c>
      <c r="G2118" s="3">
        <f>IF(Dashboard!$I$4, ('Lookups and Calculations'!$F$9) / (1 - 'Lookups and Calculations'!$F$10), 'Lookups and Calculations'!$F$9)</f>
        <v>1951878.888340465</v>
      </c>
      <c r="H2118" s="12">
        <f t="shared" si="66"/>
        <v>0</v>
      </c>
      <c r="I2118" s="12">
        <f t="shared" si="67"/>
        <v>0</v>
      </c>
      <c r="J2118" s="13">
        <f>(1 - Dashboard!$I$9) * H2118 * Dashboard!$I$8 * 'Lookups and Calculations'!$F$12</f>
        <v>0</v>
      </c>
      <c r="K2118" s="12">
        <f>(1 - Dashboard!$I$11) * I2118 * Dashboard!$I$10 * 'Lookups and Calculations'!$F$12</f>
        <v>0</v>
      </c>
      <c r="L2118" s="12">
        <f>(H2118 - I2118) * Dashboard!$I$13 * (Dashboard!$D$12 / 365) * 'Lookups and Calculations'!$F$12</f>
        <v>0</v>
      </c>
      <c r="M2118" s="3">
        <f>(G2118*2) * Dashboard!$I$13 * (Dashboard!$D$12 / 365) * 'Lookups and Calculations'!$F$12</f>
        <v>1602.0878730267946</v>
      </c>
      <c r="N2118" s="12">
        <f>H2118 * Dashboard!$I$14 * Dashboard!$I$15 * (Dashboard!$D$12 / 365) * 'Lookups and Calculations'!$F$12</f>
        <v>0</v>
      </c>
    </row>
    <row r="2119" spans="1:14" x14ac:dyDescent="0.35">
      <c r="A2119" s="2">
        <v>2118</v>
      </c>
      <c r="B2119" s="11">
        <v>0.48361029508355136</v>
      </c>
      <c r="C2119" s="11">
        <v>1.0992864017911388</v>
      </c>
      <c r="D2119" s="3">
        <f>B2119*Dashboard!$D$11*Dashboard!$D$10*SQRT(Dashboard!$D$12/365)</f>
        <v>120071.61839996277</v>
      </c>
      <c r="E2119" s="3">
        <f>IF(Dashboard!$I$3,C2119*Dashboard!$E$11*Dashboard!$E$10*SQRT(Dashboard!$D$12/365),0)</f>
        <v>545865.53962971305</v>
      </c>
      <c r="F2119" s="3">
        <f>D2119+IF(Dashboard!$I$3,E2119,0)</f>
        <v>665937.15802967583</v>
      </c>
      <c r="G2119" s="3">
        <f>IF(Dashboard!$I$4, ('Lookups and Calculations'!$F$9) / (1 - 'Lookups and Calculations'!$F$10), 'Lookups and Calculations'!$F$9)</f>
        <v>1951878.888340465</v>
      </c>
      <c r="H2119" s="12">
        <f t="shared" si="66"/>
        <v>0</v>
      </c>
      <c r="I2119" s="12">
        <f t="shared" si="67"/>
        <v>0</v>
      </c>
      <c r="J2119" s="13">
        <f>(1 - Dashboard!$I$9) * H2119 * Dashboard!$I$8 * 'Lookups and Calculations'!$F$12</f>
        <v>0</v>
      </c>
      <c r="K2119" s="12">
        <f>(1 - Dashboard!$I$11) * I2119 * Dashboard!$I$10 * 'Lookups and Calculations'!$F$12</f>
        <v>0</v>
      </c>
      <c r="L2119" s="12">
        <f>(H2119 - I2119) * Dashboard!$I$13 * (Dashboard!$D$12 / 365) * 'Lookups and Calculations'!$F$12</f>
        <v>0</v>
      </c>
      <c r="M2119" s="3">
        <f>(G2119*2) * Dashboard!$I$13 * (Dashboard!$D$12 / 365) * 'Lookups and Calculations'!$F$12</f>
        <v>1602.0878730267946</v>
      </c>
      <c r="N2119" s="12">
        <f>H2119 * Dashboard!$I$14 * Dashboard!$I$15 * (Dashboard!$D$12 / 365) * 'Lookups and Calculations'!$F$12</f>
        <v>0</v>
      </c>
    </row>
    <row r="2120" spans="1:14" x14ac:dyDescent="0.35">
      <c r="A2120" s="2">
        <v>2119</v>
      </c>
      <c r="B2120" s="11">
        <v>-0.25619294984425961</v>
      </c>
      <c r="C2120" s="11">
        <v>5.3865932917535823E-2</v>
      </c>
      <c r="D2120" s="3">
        <f>B2120*Dashboard!$D$11*Dashboard!$D$10*SQRT(Dashboard!$D$12/365)</f>
        <v>-63608.038172856097</v>
      </c>
      <c r="E2120" s="3">
        <f>IF(Dashboard!$I$3,C2120*Dashboard!$E$11*Dashboard!$E$10*SQRT(Dashboard!$D$12/365),0)</f>
        <v>26747.85796656767</v>
      </c>
      <c r="F2120" s="3">
        <f>D2120+IF(Dashboard!$I$3,E2120,0)</f>
        <v>-36860.180206288424</v>
      </c>
      <c r="G2120" s="3">
        <f>IF(Dashboard!$I$4, ('Lookups and Calculations'!$F$9) / (1 - 'Lookups and Calculations'!$F$10), 'Lookups and Calculations'!$F$9)</f>
        <v>1951878.888340465</v>
      </c>
      <c r="H2120" s="12">
        <f t="shared" si="66"/>
        <v>0</v>
      </c>
      <c r="I2120" s="12">
        <f t="shared" si="67"/>
        <v>0</v>
      </c>
      <c r="J2120" s="13">
        <f>(1 - Dashboard!$I$9) * H2120 * Dashboard!$I$8 * 'Lookups and Calculations'!$F$12</f>
        <v>0</v>
      </c>
      <c r="K2120" s="12">
        <f>(1 - Dashboard!$I$11) * I2120 * Dashboard!$I$10 * 'Lookups and Calculations'!$F$12</f>
        <v>0</v>
      </c>
      <c r="L2120" s="12">
        <f>(H2120 - I2120) * Dashboard!$I$13 * (Dashboard!$D$12 / 365) * 'Lookups and Calculations'!$F$12</f>
        <v>0</v>
      </c>
      <c r="M2120" s="3">
        <f>(G2120*2) * Dashboard!$I$13 * (Dashboard!$D$12 / 365) * 'Lookups and Calculations'!$F$12</f>
        <v>1602.0878730267946</v>
      </c>
      <c r="N2120" s="12">
        <f>H2120 * Dashboard!$I$14 * Dashboard!$I$15 * (Dashboard!$D$12 / 365) * 'Lookups and Calculations'!$F$12</f>
        <v>0</v>
      </c>
    </row>
    <row r="2121" spans="1:14" x14ac:dyDescent="0.35">
      <c r="A2121" s="2">
        <v>2120</v>
      </c>
      <c r="B2121" s="11">
        <v>-0.99032379111648572</v>
      </c>
      <c r="C2121" s="11">
        <v>0.40736925956036829</v>
      </c>
      <c r="D2121" s="3">
        <f>B2121*Dashboard!$D$11*Dashboard!$D$10*SQRT(Dashboard!$D$12/365)</f>
        <v>-245879.34034530749</v>
      </c>
      <c r="E2121" s="3">
        <f>IF(Dashboard!$I$3,C2121*Dashboard!$E$11*Dashboard!$E$10*SQRT(Dashboard!$D$12/365),0)</f>
        <v>202284.71882864839</v>
      </c>
      <c r="F2121" s="3">
        <f>D2121+IF(Dashboard!$I$3,E2121,0)</f>
        <v>-43594.621516659099</v>
      </c>
      <c r="G2121" s="3">
        <f>IF(Dashboard!$I$4, ('Lookups and Calculations'!$F$9) / (1 - 'Lookups and Calculations'!$F$10), 'Lookups and Calculations'!$F$9)</f>
        <v>1951878.888340465</v>
      </c>
      <c r="H2121" s="12">
        <f t="shared" si="66"/>
        <v>0</v>
      </c>
      <c r="I2121" s="12">
        <f t="shared" si="67"/>
        <v>0</v>
      </c>
      <c r="J2121" s="13">
        <f>(1 - Dashboard!$I$9) * H2121 * Dashboard!$I$8 * 'Lookups and Calculations'!$F$12</f>
        <v>0</v>
      </c>
      <c r="K2121" s="12">
        <f>(1 - Dashboard!$I$11) * I2121 * Dashboard!$I$10 * 'Lookups and Calculations'!$F$12</f>
        <v>0</v>
      </c>
      <c r="L2121" s="12">
        <f>(H2121 - I2121) * Dashboard!$I$13 * (Dashboard!$D$12 / 365) * 'Lookups and Calculations'!$F$12</f>
        <v>0</v>
      </c>
      <c r="M2121" s="3">
        <f>(G2121*2) * Dashboard!$I$13 * (Dashboard!$D$12 / 365) * 'Lookups and Calculations'!$F$12</f>
        <v>1602.0878730267946</v>
      </c>
      <c r="N2121" s="12">
        <f>H2121 * Dashboard!$I$14 * Dashboard!$I$15 * (Dashboard!$D$12 / 365) * 'Lookups and Calculations'!$F$12</f>
        <v>0</v>
      </c>
    </row>
    <row r="2122" spans="1:14" x14ac:dyDescent="0.35">
      <c r="A2122" s="2">
        <v>2121</v>
      </c>
      <c r="B2122" s="11">
        <v>0.27184468042532656</v>
      </c>
      <c r="C2122" s="11">
        <v>-0.31460632093015733</v>
      </c>
      <c r="D2122" s="3">
        <f>B2122*Dashboard!$D$11*Dashboard!$D$10*SQRT(Dashboard!$D$12/365)</f>
        <v>67494.077491568736</v>
      </c>
      <c r="E2122" s="3">
        <f>IF(Dashboard!$I$3,C2122*Dashboard!$E$11*Dashboard!$E$10*SQRT(Dashboard!$D$12/365),0)</f>
        <v>-156222.02627599478</v>
      </c>
      <c r="F2122" s="3">
        <f>D2122+IF(Dashboard!$I$3,E2122,0)</f>
        <v>-88727.948784426044</v>
      </c>
      <c r="G2122" s="3">
        <f>IF(Dashboard!$I$4, ('Lookups and Calculations'!$F$9) / (1 - 'Lookups and Calculations'!$F$10), 'Lookups and Calculations'!$F$9)</f>
        <v>1951878.888340465</v>
      </c>
      <c r="H2122" s="12">
        <f t="shared" si="66"/>
        <v>0</v>
      </c>
      <c r="I2122" s="12">
        <f t="shared" si="67"/>
        <v>0</v>
      </c>
      <c r="J2122" s="13">
        <f>(1 - Dashboard!$I$9) * H2122 * Dashboard!$I$8 * 'Lookups and Calculations'!$F$12</f>
        <v>0</v>
      </c>
      <c r="K2122" s="12">
        <f>(1 - Dashboard!$I$11) * I2122 * Dashboard!$I$10 * 'Lookups and Calculations'!$F$12</f>
        <v>0</v>
      </c>
      <c r="L2122" s="12">
        <f>(H2122 - I2122) * Dashboard!$I$13 * (Dashboard!$D$12 / 365) * 'Lookups and Calculations'!$F$12</f>
        <v>0</v>
      </c>
      <c r="M2122" s="3">
        <f>(G2122*2) * Dashboard!$I$13 * (Dashboard!$D$12 / 365) * 'Lookups and Calculations'!$F$12</f>
        <v>1602.0878730267946</v>
      </c>
      <c r="N2122" s="12">
        <f>H2122 * Dashboard!$I$14 * Dashboard!$I$15 * (Dashboard!$D$12 / 365) * 'Lookups and Calculations'!$F$12</f>
        <v>0</v>
      </c>
    </row>
    <row r="2123" spans="1:14" x14ac:dyDescent="0.35">
      <c r="A2123" s="2">
        <v>2122</v>
      </c>
      <c r="B2123" s="11">
        <v>-0.23618355681996581</v>
      </c>
      <c r="C2123" s="11">
        <v>0.63979487424480919</v>
      </c>
      <c r="D2123" s="3">
        <f>B2123*Dashboard!$D$11*Dashboard!$D$10*SQRT(Dashboard!$D$12/365)</f>
        <v>-58640.070724576697</v>
      </c>
      <c r="E2123" s="3">
        <f>IF(Dashboard!$I$3,C2123*Dashboard!$E$11*Dashboard!$E$10*SQRT(Dashboard!$D$12/365),0)</f>
        <v>317698.80325356935</v>
      </c>
      <c r="F2123" s="3">
        <f>D2123+IF(Dashboard!$I$3,E2123,0)</f>
        <v>259058.73252899264</v>
      </c>
      <c r="G2123" s="3">
        <f>IF(Dashboard!$I$4, ('Lookups and Calculations'!$F$9) / (1 - 'Lookups and Calculations'!$F$10), 'Lookups and Calculations'!$F$9)</f>
        <v>1951878.888340465</v>
      </c>
      <c r="H2123" s="12">
        <f t="shared" si="66"/>
        <v>0</v>
      </c>
      <c r="I2123" s="12">
        <f t="shared" si="67"/>
        <v>0</v>
      </c>
      <c r="J2123" s="13">
        <f>(1 - Dashboard!$I$9) * H2123 * Dashboard!$I$8 * 'Lookups and Calculations'!$F$12</f>
        <v>0</v>
      </c>
      <c r="K2123" s="12">
        <f>(1 - Dashboard!$I$11) * I2123 * Dashboard!$I$10 * 'Lookups and Calculations'!$F$12</f>
        <v>0</v>
      </c>
      <c r="L2123" s="12">
        <f>(H2123 - I2123) * Dashboard!$I$13 * (Dashboard!$D$12 / 365) * 'Lookups and Calculations'!$F$12</f>
        <v>0</v>
      </c>
      <c r="M2123" s="3">
        <f>(G2123*2) * Dashboard!$I$13 * (Dashboard!$D$12 / 365) * 'Lookups and Calculations'!$F$12</f>
        <v>1602.0878730267946</v>
      </c>
      <c r="N2123" s="12">
        <f>H2123 * Dashboard!$I$14 * Dashboard!$I$15 * (Dashboard!$D$12 / 365) * 'Lookups and Calculations'!$F$12</f>
        <v>0</v>
      </c>
    </row>
    <row r="2124" spans="1:14" x14ac:dyDescent="0.35">
      <c r="A2124" s="2">
        <v>2123</v>
      </c>
      <c r="B2124" s="11">
        <v>-0.98585489020721373</v>
      </c>
      <c r="C2124" s="11">
        <v>0.17702139182458981</v>
      </c>
      <c r="D2124" s="3">
        <f>B2124*Dashboard!$D$11*Dashboard!$D$10*SQRT(Dashboard!$D$12/365)</f>
        <v>-244769.79373287933</v>
      </c>
      <c r="E2124" s="3">
        <f>IF(Dashboard!$I$3,C2124*Dashboard!$E$11*Dashboard!$E$10*SQRT(Dashboard!$D$12/365),0)</f>
        <v>87902.367769570556</v>
      </c>
      <c r="F2124" s="3">
        <f>D2124+IF(Dashboard!$I$3,E2124,0)</f>
        <v>-156867.42596330878</v>
      </c>
      <c r="G2124" s="3">
        <f>IF(Dashboard!$I$4, ('Lookups and Calculations'!$F$9) / (1 - 'Lookups and Calculations'!$F$10), 'Lookups and Calculations'!$F$9)</f>
        <v>1951878.888340465</v>
      </c>
      <c r="H2124" s="12">
        <f t="shared" si="66"/>
        <v>0</v>
      </c>
      <c r="I2124" s="12">
        <f t="shared" si="67"/>
        <v>0</v>
      </c>
      <c r="J2124" s="13">
        <f>(1 - Dashboard!$I$9) * H2124 * Dashboard!$I$8 * 'Lookups and Calculations'!$F$12</f>
        <v>0</v>
      </c>
      <c r="K2124" s="12">
        <f>(1 - Dashboard!$I$11) * I2124 * Dashboard!$I$10 * 'Lookups and Calculations'!$F$12</f>
        <v>0</v>
      </c>
      <c r="L2124" s="12">
        <f>(H2124 - I2124) * Dashboard!$I$13 * (Dashboard!$D$12 / 365) * 'Lookups and Calculations'!$F$12</f>
        <v>0</v>
      </c>
      <c r="M2124" s="3">
        <f>(G2124*2) * Dashboard!$I$13 * (Dashboard!$D$12 / 365) * 'Lookups and Calculations'!$F$12</f>
        <v>1602.0878730267946</v>
      </c>
      <c r="N2124" s="12">
        <f>H2124 * Dashboard!$I$14 * Dashboard!$I$15 * (Dashboard!$D$12 / 365) * 'Lookups and Calculations'!$F$12</f>
        <v>0</v>
      </c>
    </row>
    <row r="2125" spans="1:14" x14ac:dyDescent="0.35">
      <c r="A2125" s="2">
        <v>2124</v>
      </c>
      <c r="B2125" s="11">
        <v>-1.1389274280385134E-3</v>
      </c>
      <c r="C2125" s="11">
        <v>0.48998763761670927</v>
      </c>
      <c r="D2125" s="3">
        <f>B2125*Dashboard!$D$11*Dashboard!$D$10*SQRT(Dashboard!$D$12/365)</f>
        <v>-282.77491384062699</v>
      </c>
      <c r="E2125" s="3">
        <f>IF(Dashboard!$I$3,C2125*Dashboard!$E$11*Dashboard!$E$10*SQRT(Dashboard!$D$12/365),0)</f>
        <v>243309.99254037102</v>
      </c>
      <c r="F2125" s="3">
        <f>D2125+IF(Dashboard!$I$3,E2125,0)</f>
        <v>243027.21762653039</v>
      </c>
      <c r="G2125" s="3">
        <f>IF(Dashboard!$I$4, ('Lookups and Calculations'!$F$9) / (1 - 'Lookups and Calculations'!$F$10), 'Lookups and Calculations'!$F$9)</f>
        <v>1951878.888340465</v>
      </c>
      <c r="H2125" s="12">
        <f t="shared" si="66"/>
        <v>0</v>
      </c>
      <c r="I2125" s="12">
        <f t="shared" si="67"/>
        <v>0</v>
      </c>
      <c r="J2125" s="13">
        <f>(1 - Dashboard!$I$9) * H2125 * Dashboard!$I$8 * 'Lookups and Calculations'!$F$12</f>
        <v>0</v>
      </c>
      <c r="K2125" s="12">
        <f>(1 - Dashboard!$I$11) * I2125 * Dashboard!$I$10 * 'Lookups and Calculations'!$F$12</f>
        <v>0</v>
      </c>
      <c r="L2125" s="12">
        <f>(H2125 - I2125) * Dashboard!$I$13 * (Dashboard!$D$12 / 365) * 'Lookups and Calculations'!$F$12</f>
        <v>0</v>
      </c>
      <c r="M2125" s="3">
        <f>(G2125*2) * Dashboard!$I$13 * (Dashboard!$D$12 / 365) * 'Lookups and Calculations'!$F$12</f>
        <v>1602.0878730267946</v>
      </c>
      <c r="N2125" s="12">
        <f>H2125 * Dashboard!$I$14 * Dashboard!$I$15 * (Dashboard!$D$12 / 365) * 'Lookups and Calculations'!$F$12</f>
        <v>0</v>
      </c>
    </row>
    <row r="2126" spans="1:14" x14ac:dyDescent="0.35">
      <c r="A2126" s="2">
        <v>2125</v>
      </c>
      <c r="B2126" s="11">
        <v>1.1825567825142753</v>
      </c>
      <c r="C2126" s="11">
        <v>1.7754330771195215</v>
      </c>
      <c r="D2126" s="3">
        <f>B2126*Dashboard!$D$11*Dashboard!$D$10*SQRT(Dashboard!$D$12/365)</f>
        <v>293607.28704464517</v>
      </c>
      <c r="E2126" s="3">
        <f>IF(Dashboard!$I$3,C2126*Dashboard!$E$11*Dashboard!$E$10*SQRT(Dashboard!$D$12/365),0)</f>
        <v>881615.32166612288</v>
      </c>
      <c r="F2126" s="3">
        <f>D2126+IF(Dashboard!$I$3,E2126,0)</f>
        <v>1175222.6087107682</v>
      </c>
      <c r="G2126" s="3">
        <f>IF(Dashboard!$I$4, ('Lookups and Calculations'!$F$9) / (1 - 'Lookups and Calculations'!$F$10), 'Lookups and Calculations'!$F$9)</f>
        <v>1951878.888340465</v>
      </c>
      <c r="H2126" s="12">
        <f t="shared" si="66"/>
        <v>0</v>
      </c>
      <c r="I2126" s="12">
        <f t="shared" si="67"/>
        <v>0</v>
      </c>
      <c r="J2126" s="13">
        <f>(1 - Dashboard!$I$9) * H2126 * Dashboard!$I$8 * 'Lookups and Calculations'!$F$12</f>
        <v>0</v>
      </c>
      <c r="K2126" s="12">
        <f>(1 - Dashboard!$I$11) * I2126 * Dashboard!$I$10 * 'Lookups and Calculations'!$F$12</f>
        <v>0</v>
      </c>
      <c r="L2126" s="12">
        <f>(H2126 - I2126) * Dashboard!$I$13 * (Dashboard!$D$12 / 365) * 'Lookups and Calculations'!$F$12</f>
        <v>0</v>
      </c>
      <c r="M2126" s="3">
        <f>(G2126*2) * Dashboard!$I$13 * (Dashboard!$D$12 / 365) * 'Lookups and Calculations'!$F$12</f>
        <v>1602.0878730267946</v>
      </c>
      <c r="N2126" s="12">
        <f>H2126 * Dashboard!$I$14 * Dashboard!$I$15 * (Dashboard!$D$12 / 365) * 'Lookups and Calculations'!$F$12</f>
        <v>0</v>
      </c>
    </row>
    <row r="2127" spans="1:14" x14ac:dyDescent="0.35">
      <c r="A2127" s="2">
        <v>2126</v>
      </c>
      <c r="B2127" s="11">
        <v>1.4318133633547594</v>
      </c>
      <c r="C2127" s="11">
        <v>1.1044494675540428</v>
      </c>
      <c r="D2127" s="3">
        <f>B2127*Dashboard!$D$11*Dashboard!$D$10*SQRT(Dashboard!$D$12/365)</f>
        <v>355493.1512675882</v>
      </c>
      <c r="E2127" s="3">
        <f>IF(Dashboard!$I$3,C2127*Dashboard!$E$11*Dashboard!$E$10*SQRT(Dashboard!$D$12/365),0)</f>
        <v>548429.32980688545</v>
      </c>
      <c r="F2127" s="3">
        <f>D2127+IF(Dashboard!$I$3,E2127,0)</f>
        <v>903922.48107447359</v>
      </c>
      <c r="G2127" s="3">
        <f>IF(Dashboard!$I$4, ('Lookups and Calculations'!$F$9) / (1 - 'Lookups and Calculations'!$F$10), 'Lookups and Calculations'!$F$9)</f>
        <v>1951878.888340465</v>
      </c>
      <c r="H2127" s="12">
        <f t="shared" si="66"/>
        <v>0</v>
      </c>
      <c r="I2127" s="12">
        <f t="shared" si="67"/>
        <v>0</v>
      </c>
      <c r="J2127" s="13">
        <f>(1 - Dashboard!$I$9) * H2127 * Dashboard!$I$8 * 'Lookups and Calculations'!$F$12</f>
        <v>0</v>
      </c>
      <c r="K2127" s="12">
        <f>(1 - Dashboard!$I$11) * I2127 * Dashboard!$I$10 * 'Lookups and Calculations'!$F$12</f>
        <v>0</v>
      </c>
      <c r="L2127" s="12">
        <f>(H2127 - I2127) * Dashboard!$I$13 * (Dashboard!$D$12 / 365) * 'Lookups and Calculations'!$F$12</f>
        <v>0</v>
      </c>
      <c r="M2127" s="3">
        <f>(G2127*2) * Dashboard!$I$13 * (Dashboard!$D$12 / 365) * 'Lookups and Calculations'!$F$12</f>
        <v>1602.0878730267946</v>
      </c>
      <c r="N2127" s="12">
        <f>H2127 * Dashboard!$I$14 * Dashboard!$I$15 * (Dashboard!$D$12 / 365) * 'Lookups and Calculations'!$F$12</f>
        <v>0</v>
      </c>
    </row>
    <row r="2128" spans="1:14" x14ac:dyDescent="0.35">
      <c r="A2128" s="2">
        <v>2127</v>
      </c>
      <c r="B2128" s="11">
        <v>-0.68056760758776536</v>
      </c>
      <c r="C2128" s="11">
        <v>-0.2112479256133849</v>
      </c>
      <c r="D2128" s="3">
        <f>B2128*Dashboard!$D$11*Dashboard!$D$10*SQRT(Dashboard!$D$12/365)</f>
        <v>-168972.52788949807</v>
      </c>
      <c r="E2128" s="3">
        <f>IF(Dashboard!$I$3,C2128*Dashboard!$E$11*Dashboard!$E$10*SQRT(Dashboard!$D$12/365),0)</f>
        <v>-104898.01631560341</v>
      </c>
      <c r="F2128" s="3">
        <f>D2128+IF(Dashboard!$I$3,E2128,0)</f>
        <v>-273870.5442051015</v>
      </c>
      <c r="G2128" s="3">
        <f>IF(Dashboard!$I$4, ('Lookups and Calculations'!$F$9) / (1 - 'Lookups and Calculations'!$F$10), 'Lookups and Calculations'!$F$9)</f>
        <v>1951878.888340465</v>
      </c>
      <c r="H2128" s="12">
        <f t="shared" si="66"/>
        <v>0</v>
      </c>
      <c r="I2128" s="12">
        <f t="shared" si="67"/>
        <v>0</v>
      </c>
      <c r="J2128" s="13">
        <f>(1 - Dashboard!$I$9) * H2128 * Dashboard!$I$8 * 'Lookups and Calculations'!$F$12</f>
        <v>0</v>
      </c>
      <c r="K2128" s="12">
        <f>(1 - Dashboard!$I$11) * I2128 * Dashboard!$I$10 * 'Lookups and Calculations'!$F$12</f>
        <v>0</v>
      </c>
      <c r="L2128" s="12">
        <f>(H2128 - I2128) * Dashboard!$I$13 * (Dashboard!$D$12 / 365) * 'Lookups and Calculations'!$F$12</f>
        <v>0</v>
      </c>
      <c r="M2128" s="3">
        <f>(G2128*2) * Dashboard!$I$13 * (Dashboard!$D$12 / 365) * 'Lookups and Calculations'!$F$12</f>
        <v>1602.0878730267946</v>
      </c>
      <c r="N2128" s="12">
        <f>H2128 * Dashboard!$I$14 * Dashboard!$I$15 * (Dashboard!$D$12 / 365) * 'Lookups and Calculations'!$F$12</f>
        <v>0</v>
      </c>
    </row>
    <row r="2129" spans="1:14" x14ac:dyDescent="0.35">
      <c r="A2129" s="2">
        <v>2128</v>
      </c>
      <c r="B2129" s="11">
        <v>-1.0396304500760842</v>
      </c>
      <c r="C2129" s="11">
        <v>0.45329906703637118</v>
      </c>
      <c r="D2129" s="3">
        <f>B2129*Dashboard!$D$11*Dashboard!$D$10*SQRT(Dashboard!$D$12/365)</f>
        <v>-258121.28473598923</v>
      </c>
      <c r="E2129" s="3">
        <f>IF(Dashboard!$I$3,C2129*Dashboard!$E$11*Dashboard!$E$10*SQRT(Dashboard!$D$12/365),0)</f>
        <v>225091.78630635623</v>
      </c>
      <c r="F2129" s="3">
        <f>D2129+IF(Dashboard!$I$3,E2129,0)</f>
        <v>-33029.498429633008</v>
      </c>
      <c r="G2129" s="3">
        <f>IF(Dashboard!$I$4, ('Lookups and Calculations'!$F$9) / (1 - 'Lookups and Calculations'!$F$10), 'Lookups and Calculations'!$F$9)</f>
        <v>1951878.888340465</v>
      </c>
      <c r="H2129" s="12">
        <f t="shared" si="66"/>
        <v>0</v>
      </c>
      <c r="I2129" s="12">
        <f t="shared" si="67"/>
        <v>0</v>
      </c>
      <c r="J2129" s="13">
        <f>(1 - Dashboard!$I$9) * H2129 * Dashboard!$I$8 * 'Lookups and Calculations'!$F$12</f>
        <v>0</v>
      </c>
      <c r="K2129" s="12">
        <f>(1 - Dashboard!$I$11) * I2129 * Dashboard!$I$10 * 'Lookups and Calculations'!$F$12</f>
        <v>0</v>
      </c>
      <c r="L2129" s="12">
        <f>(H2129 - I2129) * Dashboard!$I$13 * (Dashboard!$D$12 / 365) * 'Lookups and Calculations'!$F$12</f>
        <v>0</v>
      </c>
      <c r="M2129" s="3">
        <f>(G2129*2) * Dashboard!$I$13 * (Dashboard!$D$12 / 365) * 'Lookups and Calculations'!$F$12</f>
        <v>1602.0878730267946</v>
      </c>
      <c r="N2129" s="12">
        <f>H2129 * Dashboard!$I$14 * Dashboard!$I$15 * (Dashboard!$D$12 / 365) * 'Lookups and Calculations'!$F$12</f>
        <v>0</v>
      </c>
    </row>
    <row r="2130" spans="1:14" x14ac:dyDescent="0.35">
      <c r="A2130" s="2">
        <v>2129</v>
      </c>
      <c r="B2130" s="11">
        <v>0.2863324413066638</v>
      </c>
      <c r="C2130" s="11">
        <v>-0.86740088202019061</v>
      </c>
      <c r="D2130" s="3">
        <f>B2130*Dashboard!$D$11*Dashboard!$D$10*SQRT(Dashboard!$D$12/365)</f>
        <v>71091.124356986053</v>
      </c>
      <c r="E2130" s="3">
        <f>IF(Dashboard!$I$3,C2130*Dashboard!$E$11*Dashboard!$E$10*SQRT(Dashboard!$D$12/365),0)</f>
        <v>-430719.6466432786</v>
      </c>
      <c r="F2130" s="3">
        <f>D2130+IF(Dashboard!$I$3,E2130,0)</f>
        <v>-359628.52228629251</v>
      </c>
      <c r="G2130" s="3">
        <f>IF(Dashboard!$I$4, ('Lookups and Calculations'!$F$9) / (1 - 'Lookups and Calculations'!$F$10), 'Lookups and Calculations'!$F$9)</f>
        <v>1951878.888340465</v>
      </c>
      <c r="H2130" s="12">
        <f t="shared" si="66"/>
        <v>0</v>
      </c>
      <c r="I2130" s="12">
        <f t="shared" si="67"/>
        <v>0</v>
      </c>
      <c r="J2130" s="13">
        <f>(1 - Dashboard!$I$9) * H2130 * Dashboard!$I$8 * 'Lookups and Calculations'!$F$12</f>
        <v>0</v>
      </c>
      <c r="K2130" s="12">
        <f>(1 - Dashboard!$I$11) * I2130 * Dashboard!$I$10 * 'Lookups and Calculations'!$F$12</f>
        <v>0</v>
      </c>
      <c r="L2130" s="12">
        <f>(H2130 - I2130) * Dashboard!$I$13 * (Dashboard!$D$12 / 365) * 'Lookups and Calculations'!$F$12</f>
        <v>0</v>
      </c>
      <c r="M2130" s="3">
        <f>(G2130*2) * Dashboard!$I$13 * (Dashboard!$D$12 / 365) * 'Lookups and Calculations'!$F$12</f>
        <v>1602.0878730267946</v>
      </c>
      <c r="N2130" s="12">
        <f>H2130 * Dashboard!$I$14 * Dashboard!$I$15 * (Dashboard!$D$12 / 365) * 'Lookups and Calculations'!$F$12</f>
        <v>0</v>
      </c>
    </row>
    <row r="2131" spans="1:14" x14ac:dyDescent="0.35">
      <c r="A2131" s="2">
        <v>2130</v>
      </c>
      <c r="B2131" s="11">
        <v>-0.10388840976057383</v>
      </c>
      <c r="C2131" s="11">
        <v>-1.405301442177908</v>
      </c>
      <c r="D2131" s="3">
        <f>B2131*Dashboard!$D$11*Dashboard!$D$10*SQRT(Dashboard!$D$12/365)</f>
        <v>-25793.597902615984</v>
      </c>
      <c r="E2131" s="3">
        <f>IF(Dashboard!$I$3,C2131*Dashboard!$E$11*Dashboard!$E$10*SQRT(Dashboard!$D$12/365),0)</f>
        <v>-697821.44928470219</v>
      </c>
      <c r="F2131" s="3">
        <f>D2131+IF(Dashboard!$I$3,E2131,0)</f>
        <v>-723615.04718731821</v>
      </c>
      <c r="G2131" s="3">
        <f>IF(Dashboard!$I$4, ('Lookups and Calculations'!$F$9) / (1 - 'Lookups and Calculations'!$F$10), 'Lookups and Calculations'!$F$9)</f>
        <v>1951878.888340465</v>
      </c>
      <c r="H2131" s="12">
        <f t="shared" si="66"/>
        <v>0</v>
      </c>
      <c r="I2131" s="12">
        <f t="shared" si="67"/>
        <v>0</v>
      </c>
      <c r="J2131" s="13">
        <f>(1 - Dashboard!$I$9) * H2131 * Dashboard!$I$8 * 'Lookups and Calculations'!$F$12</f>
        <v>0</v>
      </c>
      <c r="K2131" s="12">
        <f>(1 - Dashboard!$I$11) * I2131 * Dashboard!$I$10 * 'Lookups and Calculations'!$F$12</f>
        <v>0</v>
      </c>
      <c r="L2131" s="12">
        <f>(H2131 - I2131) * Dashboard!$I$13 * (Dashboard!$D$12 / 365) * 'Lookups and Calculations'!$F$12</f>
        <v>0</v>
      </c>
      <c r="M2131" s="3">
        <f>(G2131*2) * Dashboard!$I$13 * (Dashboard!$D$12 / 365) * 'Lookups and Calculations'!$F$12</f>
        <v>1602.0878730267946</v>
      </c>
      <c r="N2131" s="12">
        <f>H2131 * Dashboard!$I$14 * Dashboard!$I$15 * (Dashboard!$D$12 / 365) * 'Lookups and Calculations'!$F$12</f>
        <v>0</v>
      </c>
    </row>
    <row r="2132" spans="1:14" x14ac:dyDescent="0.35">
      <c r="A2132" s="2">
        <v>2131</v>
      </c>
      <c r="B2132" s="11">
        <v>0.37867337831633752</v>
      </c>
      <c r="C2132" s="11">
        <v>0.221347701448326</v>
      </c>
      <c r="D2132" s="3">
        <f>B2132*Dashboard!$D$11*Dashboard!$D$10*SQRT(Dashboard!$D$12/365)</f>
        <v>94017.695325465931</v>
      </c>
      <c r="E2132" s="3">
        <f>IF(Dashboard!$I$3,C2132*Dashboard!$E$11*Dashboard!$E$10*SQRT(Dashboard!$D$12/365),0)</f>
        <v>109913.1966883401</v>
      </c>
      <c r="F2132" s="3">
        <f>D2132+IF(Dashboard!$I$3,E2132,0)</f>
        <v>203930.89201380603</v>
      </c>
      <c r="G2132" s="3">
        <f>IF(Dashboard!$I$4, ('Lookups and Calculations'!$F$9) / (1 - 'Lookups and Calculations'!$F$10), 'Lookups and Calculations'!$F$9)</f>
        <v>1951878.888340465</v>
      </c>
      <c r="H2132" s="12">
        <f t="shared" si="66"/>
        <v>0</v>
      </c>
      <c r="I2132" s="12">
        <f t="shared" si="67"/>
        <v>0</v>
      </c>
      <c r="J2132" s="13">
        <f>(1 - Dashboard!$I$9) * H2132 * Dashboard!$I$8 * 'Lookups and Calculations'!$F$12</f>
        <v>0</v>
      </c>
      <c r="K2132" s="12">
        <f>(1 - Dashboard!$I$11) * I2132 * Dashboard!$I$10 * 'Lookups and Calculations'!$F$12</f>
        <v>0</v>
      </c>
      <c r="L2132" s="12">
        <f>(H2132 - I2132) * Dashboard!$I$13 * (Dashboard!$D$12 / 365) * 'Lookups and Calculations'!$F$12</f>
        <v>0</v>
      </c>
      <c r="M2132" s="3">
        <f>(G2132*2) * Dashboard!$I$13 * (Dashboard!$D$12 / 365) * 'Lookups and Calculations'!$F$12</f>
        <v>1602.0878730267946</v>
      </c>
      <c r="N2132" s="12">
        <f>H2132 * Dashboard!$I$14 * Dashboard!$I$15 * (Dashboard!$D$12 / 365) * 'Lookups and Calculations'!$F$12</f>
        <v>0</v>
      </c>
    </row>
    <row r="2133" spans="1:14" x14ac:dyDescent="0.35">
      <c r="A2133" s="2">
        <v>2132</v>
      </c>
      <c r="B2133" s="11">
        <v>-1.932605906290773</v>
      </c>
      <c r="C2133" s="11">
        <v>-0.33361845794774464</v>
      </c>
      <c r="D2133" s="3">
        <f>B2133*Dashboard!$D$11*Dashboard!$D$10*SQRT(Dashboard!$D$12/365)</f>
        <v>-479830.80851818796</v>
      </c>
      <c r="E2133" s="3">
        <f>IF(Dashboard!$I$3,C2133*Dashboard!$E$11*Dashboard!$E$10*SQRT(Dashboard!$D$12/365),0)</f>
        <v>-165662.76020639695</v>
      </c>
      <c r="F2133" s="3">
        <f>D2133+IF(Dashboard!$I$3,E2133,0)</f>
        <v>-645493.56872458488</v>
      </c>
      <c r="G2133" s="3">
        <f>IF(Dashboard!$I$4, ('Lookups and Calculations'!$F$9) / (1 - 'Lookups and Calculations'!$F$10), 'Lookups and Calculations'!$F$9)</f>
        <v>1951878.888340465</v>
      </c>
      <c r="H2133" s="12">
        <f t="shared" si="66"/>
        <v>0</v>
      </c>
      <c r="I2133" s="12">
        <f t="shared" si="67"/>
        <v>0</v>
      </c>
      <c r="J2133" s="13">
        <f>(1 - Dashboard!$I$9) * H2133 * Dashboard!$I$8 * 'Lookups and Calculations'!$F$12</f>
        <v>0</v>
      </c>
      <c r="K2133" s="12">
        <f>(1 - Dashboard!$I$11) * I2133 * Dashboard!$I$10 * 'Lookups and Calculations'!$F$12</f>
        <v>0</v>
      </c>
      <c r="L2133" s="12">
        <f>(H2133 - I2133) * Dashboard!$I$13 * (Dashboard!$D$12 / 365) * 'Lookups and Calculations'!$F$12</f>
        <v>0</v>
      </c>
      <c r="M2133" s="3">
        <f>(G2133*2) * Dashboard!$I$13 * (Dashboard!$D$12 / 365) * 'Lookups and Calculations'!$F$12</f>
        <v>1602.0878730267946</v>
      </c>
      <c r="N2133" s="12">
        <f>H2133 * Dashboard!$I$14 * Dashboard!$I$15 * (Dashboard!$D$12 / 365) * 'Lookups and Calculations'!$F$12</f>
        <v>0</v>
      </c>
    </row>
    <row r="2134" spans="1:14" x14ac:dyDescent="0.35">
      <c r="A2134" s="2">
        <v>2133</v>
      </c>
      <c r="B2134" s="11">
        <v>-1.6525971850775911</v>
      </c>
      <c r="C2134" s="11">
        <v>0.92781422766948818</v>
      </c>
      <c r="D2134" s="3">
        <f>B2134*Dashboard!$D$11*Dashboard!$D$10*SQRT(Dashboard!$D$12/365)</f>
        <v>-410309.74855737353</v>
      </c>
      <c r="E2134" s="3">
        <f>IF(Dashboard!$I$3,C2134*Dashboard!$E$11*Dashboard!$E$10*SQRT(Dashboard!$D$12/365),0)</f>
        <v>460718.71100899595</v>
      </c>
      <c r="F2134" s="3">
        <f>D2134+IF(Dashboard!$I$3,E2134,0)</f>
        <v>50408.962451622414</v>
      </c>
      <c r="G2134" s="3">
        <f>IF(Dashboard!$I$4, ('Lookups and Calculations'!$F$9) / (1 - 'Lookups and Calculations'!$F$10), 'Lookups and Calculations'!$F$9)</f>
        <v>1951878.888340465</v>
      </c>
      <c r="H2134" s="12">
        <f t="shared" si="66"/>
        <v>0</v>
      </c>
      <c r="I2134" s="12">
        <f t="shared" si="67"/>
        <v>0</v>
      </c>
      <c r="J2134" s="13">
        <f>(1 - Dashboard!$I$9) * H2134 * Dashboard!$I$8 * 'Lookups and Calculations'!$F$12</f>
        <v>0</v>
      </c>
      <c r="K2134" s="12">
        <f>(1 - Dashboard!$I$11) * I2134 * Dashboard!$I$10 * 'Lookups and Calculations'!$F$12</f>
        <v>0</v>
      </c>
      <c r="L2134" s="12">
        <f>(H2134 - I2134) * Dashboard!$I$13 * (Dashboard!$D$12 / 365) * 'Lookups and Calculations'!$F$12</f>
        <v>0</v>
      </c>
      <c r="M2134" s="3">
        <f>(G2134*2) * Dashboard!$I$13 * (Dashboard!$D$12 / 365) * 'Lookups and Calculations'!$F$12</f>
        <v>1602.0878730267946</v>
      </c>
      <c r="N2134" s="12">
        <f>H2134 * Dashboard!$I$14 * Dashboard!$I$15 * (Dashboard!$D$12 / 365) * 'Lookups and Calculations'!$F$12</f>
        <v>0</v>
      </c>
    </row>
    <row r="2135" spans="1:14" x14ac:dyDescent="0.35">
      <c r="A2135" s="2">
        <v>2134</v>
      </c>
      <c r="B2135" s="11">
        <v>-0.68192165557017659</v>
      </c>
      <c r="C2135" s="11">
        <v>-0.94475256611676595</v>
      </c>
      <c r="D2135" s="3">
        <f>B2135*Dashboard!$D$11*Dashboard!$D$10*SQRT(Dashboard!$D$12/365)</f>
        <v>-169308.71331460614</v>
      </c>
      <c r="E2135" s="3">
        <f>IF(Dashboard!$I$3,C2135*Dashboard!$E$11*Dashboard!$E$10*SQRT(Dashboard!$D$12/365),0)</f>
        <v>-469129.67219426011</v>
      </c>
      <c r="F2135" s="3">
        <f>D2135+IF(Dashboard!$I$3,E2135,0)</f>
        <v>-638438.38550886628</v>
      </c>
      <c r="G2135" s="3">
        <f>IF(Dashboard!$I$4, ('Lookups and Calculations'!$F$9) / (1 - 'Lookups and Calculations'!$F$10), 'Lookups and Calculations'!$F$9)</f>
        <v>1951878.888340465</v>
      </c>
      <c r="H2135" s="12">
        <f t="shared" si="66"/>
        <v>0</v>
      </c>
      <c r="I2135" s="12">
        <f t="shared" si="67"/>
        <v>0</v>
      </c>
      <c r="J2135" s="13">
        <f>(1 - Dashboard!$I$9) * H2135 * Dashboard!$I$8 * 'Lookups and Calculations'!$F$12</f>
        <v>0</v>
      </c>
      <c r="K2135" s="12">
        <f>(1 - Dashboard!$I$11) * I2135 * Dashboard!$I$10 * 'Lookups and Calculations'!$F$12</f>
        <v>0</v>
      </c>
      <c r="L2135" s="12">
        <f>(H2135 - I2135) * Dashboard!$I$13 * (Dashboard!$D$12 / 365) * 'Lookups and Calculations'!$F$12</f>
        <v>0</v>
      </c>
      <c r="M2135" s="3">
        <f>(G2135*2) * Dashboard!$I$13 * (Dashboard!$D$12 / 365) * 'Lookups and Calculations'!$F$12</f>
        <v>1602.0878730267946</v>
      </c>
      <c r="N2135" s="12">
        <f>H2135 * Dashboard!$I$14 * Dashboard!$I$15 * (Dashboard!$D$12 / 365) * 'Lookups and Calculations'!$F$12</f>
        <v>0</v>
      </c>
    </row>
    <row r="2136" spans="1:14" x14ac:dyDescent="0.35">
      <c r="A2136" s="2">
        <v>2135</v>
      </c>
      <c r="B2136" s="11">
        <v>-2.0464317660293396E-2</v>
      </c>
      <c r="C2136" s="11">
        <v>-0.8781249796120526</v>
      </c>
      <c r="D2136" s="3">
        <f>B2136*Dashboard!$D$11*Dashboard!$D$10*SQRT(Dashboard!$D$12/365)</f>
        <v>-5080.9169405664734</v>
      </c>
      <c r="E2136" s="3">
        <f>IF(Dashboard!$I$3,C2136*Dashboard!$E$11*Dashboard!$E$10*SQRT(Dashboard!$D$12/365),0)</f>
        <v>-436044.84243346151</v>
      </c>
      <c r="F2136" s="3">
        <f>D2136+IF(Dashboard!$I$3,E2136,0)</f>
        <v>-441125.75937402801</v>
      </c>
      <c r="G2136" s="3">
        <f>IF(Dashboard!$I$4, ('Lookups and Calculations'!$F$9) / (1 - 'Lookups and Calculations'!$F$10), 'Lookups and Calculations'!$F$9)</f>
        <v>1951878.888340465</v>
      </c>
      <c r="H2136" s="12">
        <f t="shared" si="66"/>
        <v>0</v>
      </c>
      <c r="I2136" s="12">
        <f t="shared" si="67"/>
        <v>0</v>
      </c>
      <c r="J2136" s="13">
        <f>(1 - Dashboard!$I$9) * H2136 * Dashboard!$I$8 * 'Lookups and Calculations'!$F$12</f>
        <v>0</v>
      </c>
      <c r="K2136" s="12">
        <f>(1 - Dashboard!$I$11) * I2136 * Dashboard!$I$10 * 'Lookups and Calculations'!$F$12</f>
        <v>0</v>
      </c>
      <c r="L2136" s="12">
        <f>(H2136 - I2136) * Dashboard!$I$13 * (Dashboard!$D$12 / 365) * 'Lookups and Calculations'!$F$12</f>
        <v>0</v>
      </c>
      <c r="M2136" s="3">
        <f>(G2136*2) * Dashboard!$I$13 * (Dashboard!$D$12 / 365) * 'Lookups and Calculations'!$F$12</f>
        <v>1602.0878730267946</v>
      </c>
      <c r="N2136" s="12">
        <f>H2136 * Dashboard!$I$14 * Dashboard!$I$15 * (Dashboard!$D$12 / 365) * 'Lookups and Calculations'!$F$12</f>
        <v>0</v>
      </c>
    </row>
    <row r="2137" spans="1:14" x14ac:dyDescent="0.35">
      <c r="A2137" s="2">
        <v>2136</v>
      </c>
      <c r="B2137" s="11">
        <v>-0.48501106022370921</v>
      </c>
      <c r="C2137" s="11">
        <v>0.59788988972318946</v>
      </c>
      <c r="D2137" s="3">
        <f>B2137*Dashboard!$D$11*Dashboard!$D$10*SQRT(Dashboard!$D$12/365)</f>
        <v>-120419.40284352582</v>
      </c>
      <c r="E2137" s="3">
        <f>IF(Dashboard!$I$3,C2137*Dashboard!$E$11*Dashboard!$E$10*SQRT(Dashboard!$D$12/365),0)</f>
        <v>296890.31608243921</v>
      </c>
      <c r="F2137" s="3">
        <f>D2137+IF(Dashboard!$I$3,E2137,0)</f>
        <v>176470.9132389134</v>
      </c>
      <c r="G2137" s="3">
        <f>IF(Dashboard!$I$4, ('Lookups and Calculations'!$F$9) / (1 - 'Lookups and Calculations'!$F$10), 'Lookups and Calculations'!$F$9)</f>
        <v>1951878.888340465</v>
      </c>
      <c r="H2137" s="12">
        <f t="shared" si="66"/>
        <v>0</v>
      </c>
      <c r="I2137" s="12">
        <f t="shared" si="67"/>
        <v>0</v>
      </c>
      <c r="J2137" s="13">
        <f>(1 - Dashboard!$I$9) * H2137 * Dashboard!$I$8 * 'Lookups and Calculations'!$F$12</f>
        <v>0</v>
      </c>
      <c r="K2137" s="12">
        <f>(1 - Dashboard!$I$11) * I2137 * Dashboard!$I$10 * 'Lookups and Calculations'!$F$12</f>
        <v>0</v>
      </c>
      <c r="L2137" s="12">
        <f>(H2137 - I2137) * Dashboard!$I$13 * (Dashboard!$D$12 / 365) * 'Lookups and Calculations'!$F$12</f>
        <v>0</v>
      </c>
      <c r="M2137" s="3">
        <f>(G2137*2) * Dashboard!$I$13 * (Dashboard!$D$12 / 365) * 'Lookups and Calculations'!$F$12</f>
        <v>1602.0878730267946</v>
      </c>
      <c r="N2137" s="12">
        <f>H2137 * Dashboard!$I$14 * Dashboard!$I$15 * (Dashboard!$D$12 / 365) * 'Lookups and Calculations'!$F$12</f>
        <v>0</v>
      </c>
    </row>
    <row r="2138" spans="1:14" x14ac:dyDescent="0.35">
      <c r="A2138" s="2">
        <v>2137</v>
      </c>
      <c r="B2138" s="11">
        <v>0.95504412601892352</v>
      </c>
      <c r="C2138" s="11">
        <v>-0.16171075814622832</v>
      </c>
      <c r="D2138" s="3">
        <f>B2138*Dashboard!$D$11*Dashboard!$D$10*SQRT(Dashboard!$D$12/365)</f>
        <v>237120.04277050894</v>
      </c>
      <c r="E2138" s="3">
        <f>IF(Dashboard!$I$3,C2138*Dashboard!$E$11*Dashboard!$E$10*SQRT(Dashboard!$D$12/365),0)</f>
        <v>-80299.665415303127</v>
      </c>
      <c r="F2138" s="3">
        <f>D2138+IF(Dashboard!$I$3,E2138,0)</f>
        <v>156820.37735520583</v>
      </c>
      <c r="G2138" s="3">
        <f>IF(Dashboard!$I$4, ('Lookups and Calculations'!$F$9) / (1 - 'Lookups and Calculations'!$F$10), 'Lookups and Calculations'!$F$9)</f>
        <v>1951878.888340465</v>
      </c>
      <c r="H2138" s="12">
        <f t="shared" si="66"/>
        <v>0</v>
      </c>
      <c r="I2138" s="12">
        <f t="shared" si="67"/>
        <v>0</v>
      </c>
      <c r="J2138" s="13">
        <f>(1 - Dashboard!$I$9) * H2138 * Dashboard!$I$8 * 'Lookups and Calculations'!$F$12</f>
        <v>0</v>
      </c>
      <c r="K2138" s="12">
        <f>(1 - Dashboard!$I$11) * I2138 * Dashboard!$I$10 * 'Lookups and Calculations'!$F$12</f>
        <v>0</v>
      </c>
      <c r="L2138" s="12">
        <f>(H2138 - I2138) * Dashboard!$I$13 * (Dashboard!$D$12 / 365) * 'Lookups and Calculations'!$F$12</f>
        <v>0</v>
      </c>
      <c r="M2138" s="3">
        <f>(G2138*2) * Dashboard!$I$13 * (Dashboard!$D$12 / 365) * 'Lookups and Calculations'!$F$12</f>
        <v>1602.0878730267946</v>
      </c>
      <c r="N2138" s="12">
        <f>H2138 * Dashboard!$I$14 * Dashboard!$I$15 * (Dashboard!$D$12 / 365) * 'Lookups and Calculations'!$F$12</f>
        <v>0</v>
      </c>
    </row>
    <row r="2139" spans="1:14" x14ac:dyDescent="0.35">
      <c r="A2139" s="2">
        <v>2138</v>
      </c>
      <c r="B2139" s="11">
        <v>-1.7126479323645334</v>
      </c>
      <c r="C2139" s="11">
        <v>-0.29170261274589232</v>
      </c>
      <c r="D2139" s="3">
        <f>B2139*Dashboard!$D$11*Dashboard!$D$10*SQRT(Dashboard!$D$12/365)</f>
        <v>-425219.25417826732</v>
      </c>
      <c r="E2139" s="3">
        <f>IF(Dashboard!$I$3,C2139*Dashboard!$E$11*Dashboard!$E$10*SQRT(Dashboard!$D$12/365),0)</f>
        <v>-144848.88001751798</v>
      </c>
      <c r="F2139" s="3">
        <f>D2139+IF(Dashboard!$I$3,E2139,0)</f>
        <v>-570068.13419578527</v>
      </c>
      <c r="G2139" s="3">
        <f>IF(Dashboard!$I$4, ('Lookups and Calculations'!$F$9) / (1 - 'Lookups and Calculations'!$F$10), 'Lookups and Calculations'!$F$9)</f>
        <v>1951878.888340465</v>
      </c>
      <c r="H2139" s="12">
        <f t="shared" si="66"/>
        <v>0</v>
      </c>
      <c r="I2139" s="12">
        <f t="shared" si="67"/>
        <v>0</v>
      </c>
      <c r="J2139" s="13">
        <f>(1 - Dashboard!$I$9) * H2139 * Dashboard!$I$8 * 'Lookups and Calculations'!$F$12</f>
        <v>0</v>
      </c>
      <c r="K2139" s="12">
        <f>(1 - Dashboard!$I$11) * I2139 * Dashboard!$I$10 * 'Lookups and Calculations'!$F$12</f>
        <v>0</v>
      </c>
      <c r="L2139" s="12">
        <f>(H2139 - I2139) * Dashboard!$I$13 * (Dashboard!$D$12 / 365) * 'Lookups and Calculations'!$F$12</f>
        <v>0</v>
      </c>
      <c r="M2139" s="3">
        <f>(G2139*2) * Dashboard!$I$13 * (Dashboard!$D$12 / 365) * 'Lookups and Calculations'!$F$12</f>
        <v>1602.0878730267946</v>
      </c>
      <c r="N2139" s="12">
        <f>H2139 * Dashboard!$I$14 * Dashboard!$I$15 * (Dashboard!$D$12 / 365) * 'Lookups and Calculations'!$F$12</f>
        <v>0</v>
      </c>
    </row>
    <row r="2140" spans="1:14" x14ac:dyDescent="0.35">
      <c r="A2140" s="2">
        <v>2139</v>
      </c>
      <c r="B2140" s="11">
        <v>0.1331188916417696</v>
      </c>
      <c r="C2140" s="11">
        <v>-0.23404414872959881</v>
      </c>
      <c r="D2140" s="3">
        <f>B2140*Dashboard!$D$11*Dashboard!$D$10*SQRT(Dashboard!$D$12/365)</f>
        <v>33050.993582084717</v>
      </c>
      <c r="E2140" s="3">
        <f>IF(Dashboard!$I$3,C2140*Dashboard!$E$11*Dashboard!$E$10*SQRT(Dashboard!$D$12/365),0)</f>
        <v>-116217.78940892665</v>
      </c>
      <c r="F2140" s="3">
        <f>D2140+IF(Dashboard!$I$3,E2140,0)</f>
        <v>-83166.795826841932</v>
      </c>
      <c r="G2140" s="3">
        <f>IF(Dashboard!$I$4, ('Lookups and Calculations'!$F$9) / (1 - 'Lookups and Calculations'!$F$10), 'Lookups and Calculations'!$F$9)</f>
        <v>1951878.888340465</v>
      </c>
      <c r="H2140" s="12">
        <f t="shared" si="66"/>
        <v>0</v>
      </c>
      <c r="I2140" s="12">
        <f t="shared" si="67"/>
        <v>0</v>
      </c>
      <c r="J2140" s="13">
        <f>(1 - Dashboard!$I$9) * H2140 * Dashboard!$I$8 * 'Lookups and Calculations'!$F$12</f>
        <v>0</v>
      </c>
      <c r="K2140" s="12">
        <f>(1 - Dashboard!$I$11) * I2140 * Dashboard!$I$10 * 'Lookups and Calculations'!$F$12</f>
        <v>0</v>
      </c>
      <c r="L2140" s="12">
        <f>(H2140 - I2140) * Dashboard!$I$13 * (Dashboard!$D$12 / 365) * 'Lookups and Calculations'!$F$12</f>
        <v>0</v>
      </c>
      <c r="M2140" s="3">
        <f>(G2140*2) * Dashboard!$I$13 * (Dashboard!$D$12 / 365) * 'Lookups and Calculations'!$F$12</f>
        <v>1602.0878730267946</v>
      </c>
      <c r="N2140" s="12">
        <f>H2140 * Dashboard!$I$14 * Dashboard!$I$15 * (Dashboard!$D$12 / 365) * 'Lookups and Calculations'!$F$12</f>
        <v>0</v>
      </c>
    </row>
    <row r="2141" spans="1:14" x14ac:dyDescent="0.35">
      <c r="A2141" s="2">
        <v>2140</v>
      </c>
      <c r="B2141" s="11">
        <v>1.7345002795592601</v>
      </c>
      <c r="C2141" s="11">
        <v>-0.25671281955735753</v>
      </c>
      <c r="D2141" s="3">
        <f>B2141*Dashboard!$D$11*Dashboard!$D$10*SQRT(Dashboard!$D$12/365)</f>
        <v>430644.79354370915</v>
      </c>
      <c r="E2141" s="3">
        <f>IF(Dashboard!$I$3,C2141*Dashboard!$E$11*Dashboard!$E$10*SQRT(Dashboard!$D$12/365),0)</f>
        <v>-127474.22468723173</v>
      </c>
      <c r="F2141" s="3">
        <f>D2141+IF(Dashboard!$I$3,E2141,0)</f>
        <v>303170.56885647739</v>
      </c>
      <c r="G2141" s="3">
        <f>IF(Dashboard!$I$4, ('Lookups and Calculations'!$F$9) / (1 - 'Lookups and Calculations'!$F$10), 'Lookups and Calculations'!$F$9)</f>
        <v>1951878.888340465</v>
      </c>
      <c r="H2141" s="12">
        <f t="shared" si="66"/>
        <v>0</v>
      </c>
      <c r="I2141" s="12">
        <f t="shared" si="67"/>
        <v>0</v>
      </c>
      <c r="J2141" s="13">
        <f>(1 - Dashboard!$I$9) * H2141 * Dashboard!$I$8 * 'Lookups and Calculations'!$F$12</f>
        <v>0</v>
      </c>
      <c r="K2141" s="12">
        <f>(1 - Dashboard!$I$11) * I2141 * Dashboard!$I$10 * 'Lookups and Calculations'!$F$12</f>
        <v>0</v>
      </c>
      <c r="L2141" s="12">
        <f>(H2141 - I2141) * Dashboard!$I$13 * (Dashboard!$D$12 / 365) * 'Lookups and Calculations'!$F$12</f>
        <v>0</v>
      </c>
      <c r="M2141" s="3">
        <f>(G2141*2) * Dashboard!$I$13 * (Dashboard!$D$12 / 365) * 'Lookups and Calculations'!$F$12</f>
        <v>1602.0878730267946</v>
      </c>
      <c r="N2141" s="12">
        <f>H2141 * Dashboard!$I$14 * Dashboard!$I$15 * (Dashboard!$D$12 / 365) * 'Lookups and Calculations'!$F$12</f>
        <v>0</v>
      </c>
    </row>
    <row r="2142" spans="1:14" x14ac:dyDescent="0.35">
      <c r="A2142" s="2">
        <v>2141</v>
      </c>
      <c r="B2142" s="11">
        <v>-3.6301395771362363E-2</v>
      </c>
      <c r="C2142" s="11">
        <v>1.5637520266748539</v>
      </c>
      <c r="D2142" s="3">
        <f>B2142*Dashboard!$D$11*Dashboard!$D$10*SQRT(Dashboard!$D$12/365)</f>
        <v>-9012.9746714593766</v>
      </c>
      <c r="E2142" s="3">
        <f>IF(Dashboard!$I$3,C2142*Dashboard!$E$11*Dashboard!$E$10*SQRT(Dashboard!$D$12/365),0)</f>
        <v>776502.23135399772</v>
      </c>
      <c r="F2142" s="3">
        <f>D2142+IF(Dashboard!$I$3,E2142,0)</f>
        <v>767489.25668253831</v>
      </c>
      <c r="G2142" s="3">
        <f>IF(Dashboard!$I$4, ('Lookups and Calculations'!$F$9) / (1 - 'Lookups and Calculations'!$F$10), 'Lookups and Calculations'!$F$9)</f>
        <v>1951878.888340465</v>
      </c>
      <c r="H2142" s="12">
        <f t="shared" si="66"/>
        <v>0</v>
      </c>
      <c r="I2142" s="12">
        <f t="shared" si="67"/>
        <v>0</v>
      </c>
      <c r="J2142" s="13">
        <f>(1 - Dashboard!$I$9) * H2142 * Dashboard!$I$8 * 'Lookups and Calculations'!$F$12</f>
        <v>0</v>
      </c>
      <c r="K2142" s="12">
        <f>(1 - Dashboard!$I$11) * I2142 * Dashboard!$I$10 * 'Lookups and Calculations'!$F$12</f>
        <v>0</v>
      </c>
      <c r="L2142" s="12">
        <f>(H2142 - I2142) * Dashboard!$I$13 * (Dashboard!$D$12 / 365) * 'Lookups and Calculations'!$F$12</f>
        <v>0</v>
      </c>
      <c r="M2142" s="3">
        <f>(G2142*2) * Dashboard!$I$13 * (Dashboard!$D$12 / 365) * 'Lookups and Calculations'!$F$12</f>
        <v>1602.0878730267946</v>
      </c>
      <c r="N2142" s="12">
        <f>H2142 * Dashboard!$I$14 * Dashboard!$I$15 * (Dashboard!$D$12 / 365) * 'Lookups and Calculations'!$F$12</f>
        <v>0</v>
      </c>
    </row>
    <row r="2143" spans="1:14" x14ac:dyDescent="0.35">
      <c r="A2143" s="2">
        <v>2142</v>
      </c>
      <c r="B2143" s="11">
        <v>0.28957320566073991</v>
      </c>
      <c r="C2143" s="11">
        <v>1.368101254614293</v>
      </c>
      <c r="D2143" s="3">
        <f>B2143*Dashboard!$D$11*Dashboard!$D$10*SQRT(Dashboard!$D$12/365)</f>
        <v>71895.747055887856</v>
      </c>
      <c r="E2143" s="3">
        <f>IF(Dashboard!$I$3,C2143*Dashboard!$E$11*Dashboard!$E$10*SQRT(Dashboard!$D$12/365),0)</f>
        <v>679349.19271384587</v>
      </c>
      <c r="F2143" s="3">
        <f>D2143+IF(Dashboard!$I$3,E2143,0)</f>
        <v>751244.9397697337</v>
      </c>
      <c r="G2143" s="3">
        <f>IF(Dashboard!$I$4, ('Lookups and Calculations'!$F$9) / (1 - 'Lookups and Calculations'!$F$10), 'Lookups and Calculations'!$F$9)</f>
        <v>1951878.888340465</v>
      </c>
      <c r="H2143" s="12">
        <f t="shared" si="66"/>
        <v>0</v>
      </c>
      <c r="I2143" s="12">
        <f t="shared" si="67"/>
        <v>0</v>
      </c>
      <c r="J2143" s="13">
        <f>(1 - Dashboard!$I$9) * H2143 * Dashboard!$I$8 * 'Lookups and Calculations'!$F$12</f>
        <v>0</v>
      </c>
      <c r="K2143" s="12">
        <f>(1 - Dashboard!$I$11) * I2143 * Dashboard!$I$10 * 'Lookups and Calculations'!$F$12</f>
        <v>0</v>
      </c>
      <c r="L2143" s="12">
        <f>(H2143 - I2143) * Dashboard!$I$13 * (Dashboard!$D$12 / 365) * 'Lookups and Calculations'!$F$12</f>
        <v>0</v>
      </c>
      <c r="M2143" s="3">
        <f>(G2143*2) * Dashboard!$I$13 * (Dashboard!$D$12 / 365) * 'Lookups and Calculations'!$F$12</f>
        <v>1602.0878730267946</v>
      </c>
      <c r="N2143" s="12">
        <f>H2143 * Dashboard!$I$14 * Dashboard!$I$15 * (Dashboard!$D$12 / 365) * 'Lookups and Calculations'!$F$12</f>
        <v>0</v>
      </c>
    </row>
    <row r="2144" spans="1:14" x14ac:dyDescent="0.35">
      <c r="A2144" s="2">
        <v>2143</v>
      </c>
      <c r="B2144" s="11">
        <v>0.65409266648194186</v>
      </c>
      <c r="C2144" s="11">
        <v>-2.8190387320499211</v>
      </c>
      <c r="D2144" s="3">
        <f>B2144*Dashboard!$D$11*Dashboard!$D$10*SQRT(Dashboard!$D$12/365)</f>
        <v>162399.28274162393</v>
      </c>
      <c r="E2144" s="3">
        <f>IF(Dashboard!$I$3,C2144*Dashboard!$E$11*Dashboard!$E$10*SQRT(Dashboard!$D$12/365),0)</f>
        <v>-1399831.8329056005</v>
      </c>
      <c r="F2144" s="3">
        <f>D2144+IF(Dashboard!$I$3,E2144,0)</f>
        <v>-1237432.5501639766</v>
      </c>
      <c r="G2144" s="3">
        <f>IF(Dashboard!$I$4, ('Lookups and Calculations'!$F$9) / (1 - 'Lookups and Calculations'!$F$10), 'Lookups and Calculations'!$F$9)</f>
        <v>1951878.888340465</v>
      </c>
      <c r="H2144" s="12">
        <f t="shared" si="66"/>
        <v>0</v>
      </c>
      <c r="I2144" s="12">
        <f t="shared" si="67"/>
        <v>0</v>
      </c>
      <c r="J2144" s="13">
        <f>(1 - Dashboard!$I$9) * H2144 * Dashboard!$I$8 * 'Lookups and Calculations'!$F$12</f>
        <v>0</v>
      </c>
      <c r="K2144" s="12">
        <f>(1 - Dashboard!$I$11) * I2144 * Dashboard!$I$10 * 'Lookups and Calculations'!$F$12</f>
        <v>0</v>
      </c>
      <c r="L2144" s="12">
        <f>(H2144 - I2144) * Dashboard!$I$13 * (Dashboard!$D$12 / 365) * 'Lookups and Calculations'!$F$12</f>
        <v>0</v>
      </c>
      <c r="M2144" s="3">
        <f>(G2144*2) * Dashboard!$I$13 * (Dashboard!$D$12 / 365) * 'Lookups and Calculations'!$F$12</f>
        <v>1602.0878730267946</v>
      </c>
      <c r="N2144" s="12">
        <f>H2144 * Dashboard!$I$14 * Dashboard!$I$15 * (Dashboard!$D$12 / 365) * 'Lookups and Calculations'!$F$12</f>
        <v>0</v>
      </c>
    </row>
    <row r="2145" spans="1:14" x14ac:dyDescent="0.35">
      <c r="A2145" s="2">
        <v>2144</v>
      </c>
      <c r="B2145" s="11">
        <v>-0.93740745357108379</v>
      </c>
      <c r="C2145" s="11">
        <v>-0.67396165338045788</v>
      </c>
      <c r="D2145" s="3">
        <f>B2145*Dashboard!$D$11*Dashboard!$D$10*SQRT(Dashboard!$D$12/365)</f>
        <v>-232741.17857855393</v>
      </c>
      <c r="E2145" s="3">
        <f>IF(Dashboard!$I$3,C2145*Dashboard!$E$11*Dashboard!$E$10*SQRT(Dashboard!$D$12/365),0)</f>
        <v>-334664.77981791302</v>
      </c>
      <c r="F2145" s="3">
        <f>D2145+IF(Dashboard!$I$3,E2145,0)</f>
        <v>-567405.95839646691</v>
      </c>
      <c r="G2145" s="3">
        <f>IF(Dashboard!$I$4, ('Lookups and Calculations'!$F$9) / (1 - 'Lookups and Calculations'!$F$10), 'Lookups and Calculations'!$F$9)</f>
        <v>1951878.888340465</v>
      </c>
      <c r="H2145" s="12">
        <f t="shared" si="66"/>
        <v>0</v>
      </c>
      <c r="I2145" s="12">
        <f t="shared" si="67"/>
        <v>0</v>
      </c>
      <c r="J2145" s="13">
        <f>(1 - Dashboard!$I$9) * H2145 * Dashboard!$I$8 * 'Lookups and Calculations'!$F$12</f>
        <v>0</v>
      </c>
      <c r="K2145" s="12">
        <f>(1 - Dashboard!$I$11) * I2145 * Dashboard!$I$10 * 'Lookups and Calculations'!$F$12</f>
        <v>0</v>
      </c>
      <c r="L2145" s="12">
        <f>(H2145 - I2145) * Dashboard!$I$13 * (Dashboard!$D$12 / 365) * 'Lookups and Calculations'!$F$12</f>
        <v>0</v>
      </c>
      <c r="M2145" s="3">
        <f>(G2145*2) * Dashboard!$I$13 * (Dashboard!$D$12 / 365) * 'Lookups and Calculations'!$F$12</f>
        <v>1602.0878730267946</v>
      </c>
      <c r="N2145" s="12">
        <f>H2145 * Dashboard!$I$14 * Dashboard!$I$15 * (Dashboard!$D$12 / 365) * 'Lookups and Calculations'!$F$12</f>
        <v>0</v>
      </c>
    </row>
    <row r="2146" spans="1:14" x14ac:dyDescent="0.35">
      <c r="A2146" s="2">
        <v>2145</v>
      </c>
      <c r="B2146" s="11">
        <v>1.5181580621771071</v>
      </c>
      <c r="C2146" s="11">
        <v>-1.4193164448824642</v>
      </c>
      <c r="D2146" s="3">
        <f>B2146*Dashboard!$D$11*Dashboard!$D$10*SQRT(Dashboard!$D$12/365)</f>
        <v>376930.96562608011</v>
      </c>
      <c r="E2146" s="3">
        <f>IF(Dashboard!$I$3,C2146*Dashboard!$E$11*Dashboard!$E$10*SQRT(Dashboard!$D$12/365),0)</f>
        <v>-704780.78854494344</v>
      </c>
      <c r="F2146" s="3">
        <f>D2146+IF(Dashboard!$I$3,E2146,0)</f>
        <v>-327849.82291886333</v>
      </c>
      <c r="G2146" s="3">
        <f>IF(Dashboard!$I$4, ('Lookups and Calculations'!$F$9) / (1 - 'Lookups and Calculations'!$F$10), 'Lookups and Calculations'!$F$9)</f>
        <v>1951878.888340465</v>
      </c>
      <c r="H2146" s="12">
        <f t="shared" si="66"/>
        <v>0</v>
      </c>
      <c r="I2146" s="12">
        <f t="shared" si="67"/>
        <v>0</v>
      </c>
      <c r="J2146" s="13">
        <f>(1 - Dashboard!$I$9) * H2146 * Dashboard!$I$8 * 'Lookups and Calculations'!$F$12</f>
        <v>0</v>
      </c>
      <c r="K2146" s="12">
        <f>(1 - Dashboard!$I$11) * I2146 * Dashboard!$I$10 * 'Lookups and Calculations'!$F$12</f>
        <v>0</v>
      </c>
      <c r="L2146" s="12">
        <f>(H2146 - I2146) * Dashboard!$I$13 * (Dashboard!$D$12 / 365) * 'Lookups and Calculations'!$F$12</f>
        <v>0</v>
      </c>
      <c r="M2146" s="3">
        <f>(G2146*2) * Dashboard!$I$13 * (Dashboard!$D$12 / 365) * 'Lookups and Calculations'!$F$12</f>
        <v>1602.0878730267946</v>
      </c>
      <c r="N2146" s="12">
        <f>H2146 * Dashboard!$I$14 * Dashboard!$I$15 * (Dashboard!$D$12 / 365) * 'Lookups and Calculations'!$F$12</f>
        <v>0</v>
      </c>
    </row>
    <row r="2147" spans="1:14" x14ac:dyDescent="0.35">
      <c r="A2147" s="2">
        <v>2146</v>
      </c>
      <c r="B2147" s="11">
        <v>-0.6968270880922105</v>
      </c>
      <c r="C2147" s="11">
        <v>-0.23107879351752392</v>
      </c>
      <c r="D2147" s="3">
        <f>B2147*Dashboard!$D$11*Dashboard!$D$10*SQRT(Dashboard!$D$12/365)</f>
        <v>-173009.46043282634</v>
      </c>
      <c r="E2147" s="3">
        <f>IF(Dashboard!$I$3,C2147*Dashboard!$E$11*Dashboard!$E$10*SQRT(Dashboard!$D$12/365),0)</f>
        <v>-114745.30214774009</v>
      </c>
      <c r="F2147" s="3">
        <f>D2147+IF(Dashboard!$I$3,E2147,0)</f>
        <v>-287754.76258056646</v>
      </c>
      <c r="G2147" s="3">
        <f>IF(Dashboard!$I$4, ('Lookups and Calculations'!$F$9) / (1 - 'Lookups and Calculations'!$F$10), 'Lookups and Calculations'!$F$9)</f>
        <v>1951878.888340465</v>
      </c>
      <c r="H2147" s="12">
        <f t="shared" si="66"/>
        <v>0</v>
      </c>
      <c r="I2147" s="12">
        <f t="shared" si="67"/>
        <v>0</v>
      </c>
      <c r="J2147" s="13">
        <f>(1 - Dashboard!$I$9) * H2147 * Dashboard!$I$8 * 'Lookups and Calculations'!$F$12</f>
        <v>0</v>
      </c>
      <c r="K2147" s="12">
        <f>(1 - Dashboard!$I$11) * I2147 * Dashboard!$I$10 * 'Lookups and Calculations'!$F$12</f>
        <v>0</v>
      </c>
      <c r="L2147" s="12">
        <f>(H2147 - I2147) * Dashboard!$I$13 * (Dashboard!$D$12 / 365) * 'Lookups and Calculations'!$F$12</f>
        <v>0</v>
      </c>
      <c r="M2147" s="3">
        <f>(G2147*2) * Dashboard!$I$13 * (Dashboard!$D$12 / 365) * 'Lookups and Calculations'!$F$12</f>
        <v>1602.0878730267946</v>
      </c>
      <c r="N2147" s="12">
        <f>H2147 * Dashboard!$I$14 * Dashboard!$I$15 * (Dashboard!$D$12 / 365) * 'Lookups and Calculations'!$F$12</f>
        <v>0</v>
      </c>
    </row>
    <row r="2148" spans="1:14" x14ac:dyDescent="0.35">
      <c r="A2148" s="2">
        <v>2147</v>
      </c>
      <c r="B2148" s="11">
        <v>0.296641839561745</v>
      </c>
      <c r="C2148" s="11">
        <v>0.89673218672407295</v>
      </c>
      <c r="D2148" s="3">
        <f>B2148*Dashboard!$D$11*Dashboard!$D$10*SQRT(Dashboard!$D$12/365)</f>
        <v>73650.759968141705</v>
      </c>
      <c r="E2148" s="3">
        <f>IF(Dashboard!$I$3,C2148*Dashboard!$E$11*Dashboard!$E$10*SQRT(Dashboard!$D$12/365),0)</f>
        <v>445284.50293927256</v>
      </c>
      <c r="F2148" s="3">
        <f>D2148+IF(Dashboard!$I$3,E2148,0)</f>
        <v>518935.26290741423</v>
      </c>
      <c r="G2148" s="3">
        <f>IF(Dashboard!$I$4, ('Lookups and Calculations'!$F$9) / (1 - 'Lookups and Calculations'!$F$10), 'Lookups and Calculations'!$F$9)</f>
        <v>1951878.888340465</v>
      </c>
      <c r="H2148" s="12">
        <f t="shared" si="66"/>
        <v>0</v>
      </c>
      <c r="I2148" s="12">
        <f t="shared" si="67"/>
        <v>0</v>
      </c>
      <c r="J2148" s="13">
        <f>(1 - Dashboard!$I$9) * H2148 * Dashboard!$I$8 * 'Lookups and Calculations'!$F$12</f>
        <v>0</v>
      </c>
      <c r="K2148" s="12">
        <f>(1 - Dashboard!$I$11) * I2148 * Dashboard!$I$10 * 'Lookups and Calculations'!$F$12</f>
        <v>0</v>
      </c>
      <c r="L2148" s="12">
        <f>(H2148 - I2148) * Dashboard!$I$13 * (Dashboard!$D$12 / 365) * 'Lookups and Calculations'!$F$12</f>
        <v>0</v>
      </c>
      <c r="M2148" s="3">
        <f>(G2148*2) * Dashboard!$I$13 * (Dashboard!$D$12 / 365) * 'Lookups and Calculations'!$F$12</f>
        <v>1602.0878730267946</v>
      </c>
      <c r="N2148" s="12">
        <f>H2148 * Dashboard!$I$14 * Dashboard!$I$15 * (Dashboard!$D$12 / 365) * 'Lookups and Calculations'!$F$12</f>
        <v>0</v>
      </c>
    </row>
    <row r="2149" spans="1:14" x14ac:dyDescent="0.35">
      <c r="A2149" s="2">
        <v>2148</v>
      </c>
      <c r="B2149" s="11">
        <v>1.5539824880157593</v>
      </c>
      <c r="C2149" s="11">
        <v>1.004513458542825</v>
      </c>
      <c r="D2149" s="3">
        <f>B2149*Dashboard!$D$11*Dashboard!$D$10*SQRT(Dashboard!$D$12/365)</f>
        <v>385825.51736004034</v>
      </c>
      <c r="E2149" s="3">
        <f>IF(Dashboard!$I$3,C2149*Dashboard!$E$11*Dashboard!$E$10*SQRT(Dashboard!$D$12/365),0)</f>
        <v>498804.75208222354</v>
      </c>
      <c r="F2149" s="3">
        <f>D2149+IF(Dashboard!$I$3,E2149,0)</f>
        <v>884630.26944226387</v>
      </c>
      <c r="G2149" s="3">
        <f>IF(Dashboard!$I$4, ('Lookups and Calculations'!$F$9) / (1 - 'Lookups and Calculations'!$F$10), 'Lookups and Calculations'!$F$9)</f>
        <v>1951878.888340465</v>
      </c>
      <c r="H2149" s="12">
        <f t="shared" si="66"/>
        <v>0</v>
      </c>
      <c r="I2149" s="12">
        <f t="shared" si="67"/>
        <v>0</v>
      </c>
      <c r="J2149" s="13">
        <f>(1 - Dashboard!$I$9) * H2149 * Dashboard!$I$8 * 'Lookups and Calculations'!$F$12</f>
        <v>0</v>
      </c>
      <c r="K2149" s="12">
        <f>(1 - Dashboard!$I$11) * I2149 * Dashboard!$I$10 * 'Lookups and Calculations'!$F$12</f>
        <v>0</v>
      </c>
      <c r="L2149" s="12">
        <f>(H2149 - I2149) * Dashboard!$I$13 * (Dashboard!$D$12 / 365) * 'Lookups and Calculations'!$F$12</f>
        <v>0</v>
      </c>
      <c r="M2149" s="3">
        <f>(G2149*2) * Dashboard!$I$13 * (Dashboard!$D$12 / 365) * 'Lookups and Calculations'!$F$12</f>
        <v>1602.0878730267946</v>
      </c>
      <c r="N2149" s="12">
        <f>H2149 * Dashboard!$I$14 * Dashboard!$I$15 * (Dashboard!$D$12 / 365) * 'Lookups and Calculations'!$F$12</f>
        <v>0</v>
      </c>
    </row>
    <row r="2150" spans="1:14" x14ac:dyDescent="0.35">
      <c r="A2150" s="2">
        <v>2149</v>
      </c>
      <c r="B2150" s="11">
        <v>2.375296634471955</v>
      </c>
      <c r="C2150" s="11">
        <v>1.360633554110775</v>
      </c>
      <c r="D2150" s="3">
        <f>B2150*Dashboard!$D$11*Dashboard!$D$10*SQRT(Dashboard!$D$12/365)</f>
        <v>589742.84455991292</v>
      </c>
      <c r="E2150" s="3">
        <f>IF(Dashboard!$I$3,C2150*Dashboard!$E$11*Dashboard!$E$10*SQRT(Dashboard!$D$12/365),0)</f>
        <v>675641.00496722769</v>
      </c>
      <c r="F2150" s="3">
        <f>D2150+IF(Dashboard!$I$3,E2150,0)</f>
        <v>1265383.8495271406</v>
      </c>
      <c r="G2150" s="3">
        <f>IF(Dashboard!$I$4, ('Lookups and Calculations'!$F$9) / (1 - 'Lookups and Calculations'!$F$10), 'Lookups and Calculations'!$F$9)</f>
        <v>1951878.888340465</v>
      </c>
      <c r="H2150" s="12">
        <f t="shared" si="66"/>
        <v>0</v>
      </c>
      <c r="I2150" s="12">
        <f t="shared" si="67"/>
        <v>0</v>
      </c>
      <c r="J2150" s="13">
        <f>(1 - Dashboard!$I$9) * H2150 * Dashboard!$I$8 * 'Lookups and Calculations'!$F$12</f>
        <v>0</v>
      </c>
      <c r="K2150" s="12">
        <f>(1 - Dashboard!$I$11) * I2150 * Dashboard!$I$10 * 'Lookups and Calculations'!$F$12</f>
        <v>0</v>
      </c>
      <c r="L2150" s="12">
        <f>(H2150 - I2150) * Dashboard!$I$13 * (Dashboard!$D$12 / 365) * 'Lookups and Calculations'!$F$12</f>
        <v>0</v>
      </c>
      <c r="M2150" s="3">
        <f>(G2150*2) * Dashboard!$I$13 * (Dashboard!$D$12 / 365) * 'Lookups and Calculations'!$F$12</f>
        <v>1602.0878730267946</v>
      </c>
      <c r="N2150" s="12">
        <f>H2150 * Dashboard!$I$14 * Dashboard!$I$15 * (Dashboard!$D$12 / 365) * 'Lookups and Calculations'!$F$12</f>
        <v>0</v>
      </c>
    </row>
    <row r="2151" spans="1:14" x14ac:dyDescent="0.35">
      <c r="A2151" s="2">
        <v>2150</v>
      </c>
      <c r="B2151" s="11">
        <v>-0.73955265147555527</v>
      </c>
      <c r="C2151" s="11">
        <v>-7.4996502115013602E-2</v>
      </c>
      <c r="D2151" s="3">
        <f>B2151*Dashboard!$D$11*Dashboard!$D$10*SQRT(Dashboard!$D$12/365)</f>
        <v>-183617.43878779927</v>
      </c>
      <c r="E2151" s="3">
        <f>IF(Dashboard!$I$3,C2151*Dashboard!$E$11*Dashboard!$E$10*SQRT(Dashboard!$D$12/365),0)</f>
        <v>-37240.528064979124</v>
      </c>
      <c r="F2151" s="3">
        <f>D2151+IF(Dashboard!$I$3,E2151,0)</f>
        <v>-220857.96685277839</v>
      </c>
      <c r="G2151" s="3">
        <f>IF(Dashboard!$I$4, ('Lookups and Calculations'!$F$9) / (1 - 'Lookups and Calculations'!$F$10), 'Lookups and Calculations'!$F$9)</f>
        <v>1951878.888340465</v>
      </c>
      <c r="H2151" s="12">
        <f t="shared" si="66"/>
        <v>0</v>
      </c>
      <c r="I2151" s="12">
        <f t="shared" si="67"/>
        <v>0</v>
      </c>
      <c r="J2151" s="13">
        <f>(1 - Dashboard!$I$9) * H2151 * Dashboard!$I$8 * 'Lookups and Calculations'!$F$12</f>
        <v>0</v>
      </c>
      <c r="K2151" s="12">
        <f>(1 - Dashboard!$I$11) * I2151 * Dashboard!$I$10 * 'Lookups and Calculations'!$F$12</f>
        <v>0</v>
      </c>
      <c r="L2151" s="12">
        <f>(H2151 - I2151) * Dashboard!$I$13 * (Dashboard!$D$12 / 365) * 'Lookups and Calculations'!$F$12</f>
        <v>0</v>
      </c>
      <c r="M2151" s="3">
        <f>(G2151*2) * Dashboard!$I$13 * (Dashboard!$D$12 / 365) * 'Lookups and Calculations'!$F$12</f>
        <v>1602.0878730267946</v>
      </c>
      <c r="N2151" s="12">
        <f>H2151 * Dashboard!$I$14 * Dashboard!$I$15 * (Dashboard!$D$12 / 365) * 'Lookups and Calculations'!$F$12</f>
        <v>0</v>
      </c>
    </row>
    <row r="2152" spans="1:14" x14ac:dyDescent="0.35">
      <c r="A2152" s="2">
        <v>2151</v>
      </c>
      <c r="B2152" s="11">
        <v>1.1089132251648874</v>
      </c>
      <c r="C2152" s="11">
        <v>-0.63132364163505028</v>
      </c>
      <c r="D2152" s="3">
        <f>B2152*Dashboard!$D$11*Dashboard!$D$10*SQRT(Dashboard!$D$12/365)</f>
        <v>275322.9345286513</v>
      </c>
      <c r="E2152" s="3">
        <f>IF(Dashboard!$I$3,C2152*Dashboard!$E$11*Dashboard!$E$10*SQRT(Dashboard!$D$12/365),0)</f>
        <v>-313492.29805863521</v>
      </c>
      <c r="F2152" s="3">
        <f>D2152+IF(Dashboard!$I$3,E2152,0)</f>
        <v>-38169.363529983908</v>
      </c>
      <c r="G2152" s="3">
        <f>IF(Dashboard!$I$4, ('Lookups and Calculations'!$F$9) / (1 - 'Lookups and Calculations'!$F$10), 'Lookups and Calculations'!$F$9)</f>
        <v>1951878.888340465</v>
      </c>
      <c r="H2152" s="12">
        <f t="shared" si="66"/>
        <v>0</v>
      </c>
      <c r="I2152" s="12">
        <f t="shared" si="67"/>
        <v>0</v>
      </c>
      <c r="J2152" s="13">
        <f>(1 - Dashboard!$I$9) * H2152 * Dashboard!$I$8 * 'Lookups and Calculations'!$F$12</f>
        <v>0</v>
      </c>
      <c r="K2152" s="12">
        <f>(1 - Dashboard!$I$11) * I2152 * Dashboard!$I$10 * 'Lookups and Calculations'!$F$12</f>
        <v>0</v>
      </c>
      <c r="L2152" s="12">
        <f>(H2152 - I2152) * Dashboard!$I$13 * (Dashboard!$D$12 / 365) * 'Lookups and Calculations'!$F$12</f>
        <v>0</v>
      </c>
      <c r="M2152" s="3">
        <f>(G2152*2) * Dashboard!$I$13 * (Dashboard!$D$12 / 365) * 'Lookups and Calculations'!$F$12</f>
        <v>1602.0878730267946</v>
      </c>
      <c r="N2152" s="12">
        <f>H2152 * Dashboard!$I$14 * Dashboard!$I$15 * (Dashboard!$D$12 / 365) * 'Lookups and Calculations'!$F$12</f>
        <v>0</v>
      </c>
    </row>
    <row r="2153" spans="1:14" x14ac:dyDescent="0.35">
      <c r="A2153" s="2">
        <v>2152</v>
      </c>
      <c r="B2153" s="11">
        <v>2.7027670168963208E-4</v>
      </c>
      <c r="C2153" s="11">
        <v>1.5684609118067765</v>
      </c>
      <c r="D2153" s="3">
        <f>B2153*Dashboard!$D$11*Dashboard!$D$10*SQRT(Dashboard!$D$12/365)</f>
        <v>67.104776961109522</v>
      </c>
      <c r="E2153" s="3">
        <f>IF(Dashboard!$I$3,C2153*Dashboard!$E$11*Dashboard!$E$10*SQRT(Dashboard!$D$12/365),0)</f>
        <v>778840.49199235649</v>
      </c>
      <c r="F2153" s="3">
        <f>D2153+IF(Dashboard!$I$3,E2153,0)</f>
        <v>778907.59676931764</v>
      </c>
      <c r="G2153" s="3">
        <f>IF(Dashboard!$I$4, ('Lookups and Calculations'!$F$9) / (1 - 'Lookups and Calculations'!$F$10), 'Lookups and Calculations'!$F$9)</f>
        <v>1951878.888340465</v>
      </c>
      <c r="H2153" s="12">
        <f t="shared" si="66"/>
        <v>0</v>
      </c>
      <c r="I2153" s="12">
        <f t="shared" si="67"/>
        <v>0</v>
      </c>
      <c r="J2153" s="13">
        <f>(1 - Dashboard!$I$9) * H2153 * Dashboard!$I$8 * 'Lookups and Calculations'!$F$12</f>
        <v>0</v>
      </c>
      <c r="K2153" s="12">
        <f>(1 - Dashboard!$I$11) * I2153 * Dashboard!$I$10 * 'Lookups and Calculations'!$F$12</f>
        <v>0</v>
      </c>
      <c r="L2153" s="12">
        <f>(H2153 - I2153) * Dashboard!$I$13 * (Dashboard!$D$12 / 365) * 'Lookups and Calculations'!$F$12</f>
        <v>0</v>
      </c>
      <c r="M2153" s="3">
        <f>(G2153*2) * Dashboard!$I$13 * (Dashboard!$D$12 / 365) * 'Lookups and Calculations'!$F$12</f>
        <v>1602.0878730267946</v>
      </c>
      <c r="N2153" s="12">
        <f>H2153 * Dashboard!$I$14 * Dashboard!$I$15 * (Dashboard!$D$12 / 365) * 'Lookups and Calculations'!$F$12</f>
        <v>0</v>
      </c>
    </row>
    <row r="2154" spans="1:14" x14ac:dyDescent="0.35">
      <c r="A2154" s="2">
        <v>2153</v>
      </c>
      <c r="B2154" s="11">
        <v>1.0552335231961065</v>
      </c>
      <c r="C2154" s="11">
        <v>-0.40720920490186069</v>
      </c>
      <c r="D2154" s="3">
        <f>B2154*Dashboard!$D$11*Dashboard!$D$10*SQRT(Dashboard!$D$12/365)</f>
        <v>261995.24329431634</v>
      </c>
      <c r="E2154" s="3">
        <f>IF(Dashboard!$I$3,C2154*Dashboard!$E$11*Dashboard!$E$10*SQRT(Dashboard!$D$12/365),0)</f>
        <v>-202205.24152192089</v>
      </c>
      <c r="F2154" s="3">
        <f>D2154+IF(Dashboard!$I$3,E2154,0)</f>
        <v>59790.001772395452</v>
      </c>
      <c r="G2154" s="3">
        <f>IF(Dashboard!$I$4, ('Lookups and Calculations'!$F$9) / (1 - 'Lookups and Calculations'!$F$10), 'Lookups and Calculations'!$F$9)</f>
        <v>1951878.888340465</v>
      </c>
      <c r="H2154" s="12">
        <f t="shared" si="66"/>
        <v>0</v>
      </c>
      <c r="I2154" s="12">
        <f t="shared" si="67"/>
        <v>0</v>
      </c>
      <c r="J2154" s="13">
        <f>(1 - Dashboard!$I$9) * H2154 * Dashboard!$I$8 * 'Lookups and Calculations'!$F$12</f>
        <v>0</v>
      </c>
      <c r="K2154" s="12">
        <f>(1 - Dashboard!$I$11) * I2154 * Dashboard!$I$10 * 'Lookups and Calculations'!$F$12</f>
        <v>0</v>
      </c>
      <c r="L2154" s="12">
        <f>(H2154 - I2154) * Dashboard!$I$13 * (Dashboard!$D$12 / 365) * 'Lookups and Calculations'!$F$12</f>
        <v>0</v>
      </c>
      <c r="M2154" s="3">
        <f>(G2154*2) * Dashboard!$I$13 * (Dashboard!$D$12 / 365) * 'Lookups and Calculations'!$F$12</f>
        <v>1602.0878730267946</v>
      </c>
      <c r="N2154" s="12">
        <f>H2154 * Dashboard!$I$14 * Dashboard!$I$15 * (Dashboard!$D$12 / 365) * 'Lookups and Calculations'!$F$12</f>
        <v>0</v>
      </c>
    </row>
    <row r="2155" spans="1:14" x14ac:dyDescent="0.35">
      <c r="A2155" s="2">
        <v>2154</v>
      </c>
      <c r="B2155" s="11">
        <v>-0.28098559068763168</v>
      </c>
      <c r="C2155" s="11">
        <v>-1.0195058139123307</v>
      </c>
      <c r="D2155" s="3">
        <f>B2155*Dashboard!$D$11*Dashboard!$D$10*SQRT(Dashboard!$D$12/365)</f>
        <v>-69763.598839649596</v>
      </c>
      <c r="E2155" s="3">
        <f>IF(Dashboard!$I$3,C2155*Dashboard!$E$11*Dashboard!$E$10*SQRT(Dashboard!$D$12/365),0)</f>
        <v>-506249.40903491696</v>
      </c>
      <c r="F2155" s="3">
        <f>D2155+IF(Dashboard!$I$3,E2155,0)</f>
        <v>-576013.0078745666</v>
      </c>
      <c r="G2155" s="3">
        <f>IF(Dashboard!$I$4, ('Lookups and Calculations'!$F$9) / (1 - 'Lookups and Calculations'!$F$10), 'Lookups and Calculations'!$F$9)</f>
        <v>1951878.888340465</v>
      </c>
      <c r="H2155" s="12">
        <f t="shared" si="66"/>
        <v>0</v>
      </c>
      <c r="I2155" s="12">
        <f t="shared" si="67"/>
        <v>0</v>
      </c>
      <c r="J2155" s="13">
        <f>(1 - Dashboard!$I$9) * H2155 * Dashboard!$I$8 * 'Lookups and Calculations'!$F$12</f>
        <v>0</v>
      </c>
      <c r="K2155" s="12">
        <f>(1 - Dashboard!$I$11) * I2155 * Dashboard!$I$10 * 'Lookups and Calculations'!$F$12</f>
        <v>0</v>
      </c>
      <c r="L2155" s="12">
        <f>(H2155 - I2155) * Dashboard!$I$13 * (Dashboard!$D$12 / 365) * 'Lookups and Calculations'!$F$12</f>
        <v>0</v>
      </c>
      <c r="M2155" s="3">
        <f>(G2155*2) * Dashboard!$I$13 * (Dashboard!$D$12 / 365) * 'Lookups and Calculations'!$F$12</f>
        <v>1602.0878730267946</v>
      </c>
      <c r="N2155" s="12">
        <f>H2155 * Dashboard!$I$14 * Dashboard!$I$15 * (Dashboard!$D$12 / 365) * 'Lookups and Calculations'!$F$12</f>
        <v>0</v>
      </c>
    </row>
    <row r="2156" spans="1:14" x14ac:dyDescent="0.35">
      <c r="A2156" s="2">
        <v>2155</v>
      </c>
      <c r="B2156" s="11">
        <v>0.94181033305656303</v>
      </c>
      <c r="C2156" s="11">
        <v>1.0174343504656633</v>
      </c>
      <c r="D2156" s="3">
        <f>B2156*Dashboard!$D$11*Dashboard!$D$10*SQRT(Dashboard!$D$12/365)</f>
        <v>233834.33327525068</v>
      </c>
      <c r="E2156" s="3">
        <f>IF(Dashboard!$I$3,C2156*Dashboard!$E$11*Dashboard!$E$10*SQRT(Dashboard!$D$12/365),0)</f>
        <v>505220.79582702502</v>
      </c>
      <c r="F2156" s="3">
        <f>D2156+IF(Dashboard!$I$3,E2156,0)</f>
        <v>739055.12910227571</v>
      </c>
      <c r="G2156" s="3">
        <f>IF(Dashboard!$I$4, ('Lookups and Calculations'!$F$9) / (1 - 'Lookups and Calculations'!$F$10), 'Lookups and Calculations'!$F$9)</f>
        <v>1951878.888340465</v>
      </c>
      <c r="H2156" s="12">
        <f t="shared" si="66"/>
        <v>0</v>
      </c>
      <c r="I2156" s="12">
        <f t="shared" si="67"/>
        <v>0</v>
      </c>
      <c r="J2156" s="13">
        <f>(1 - Dashboard!$I$9) * H2156 * Dashboard!$I$8 * 'Lookups and Calculations'!$F$12</f>
        <v>0</v>
      </c>
      <c r="K2156" s="12">
        <f>(1 - Dashboard!$I$11) * I2156 * Dashboard!$I$10 * 'Lookups and Calculations'!$F$12</f>
        <v>0</v>
      </c>
      <c r="L2156" s="12">
        <f>(H2156 - I2156) * Dashboard!$I$13 * (Dashboard!$D$12 / 365) * 'Lookups and Calculations'!$F$12</f>
        <v>0</v>
      </c>
      <c r="M2156" s="3">
        <f>(G2156*2) * Dashboard!$I$13 * (Dashboard!$D$12 / 365) * 'Lookups and Calculations'!$F$12</f>
        <v>1602.0878730267946</v>
      </c>
      <c r="N2156" s="12">
        <f>H2156 * Dashboard!$I$14 * Dashboard!$I$15 * (Dashboard!$D$12 / 365) * 'Lookups and Calculations'!$F$12</f>
        <v>0</v>
      </c>
    </row>
    <row r="2157" spans="1:14" x14ac:dyDescent="0.35">
      <c r="A2157" s="2">
        <v>2156</v>
      </c>
      <c r="B2157" s="11">
        <v>1.1036835157958633</v>
      </c>
      <c r="C2157" s="11">
        <v>-2.1214375020953069</v>
      </c>
      <c r="D2157" s="3">
        <f>B2157*Dashboard!$D$11*Dashboard!$D$10*SQRT(Dashboard!$D$12/365)</f>
        <v>274024.49304780632</v>
      </c>
      <c r="E2157" s="3">
        <f>IF(Dashboard!$I$3,C2157*Dashboard!$E$11*Dashboard!$E$10*SQRT(Dashboard!$D$12/365),0)</f>
        <v>-1053428.5014215845</v>
      </c>
      <c r="F2157" s="3">
        <f>D2157+IF(Dashboard!$I$3,E2157,0)</f>
        <v>-779404.0083737782</v>
      </c>
      <c r="G2157" s="3">
        <f>IF(Dashboard!$I$4, ('Lookups and Calculations'!$F$9) / (1 - 'Lookups and Calculations'!$F$10), 'Lookups and Calculations'!$F$9)</f>
        <v>1951878.888340465</v>
      </c>
      <c r="H2157" s="12">
        <f t="shared" si="66"/>
        <v>0</v>
      </c>
      <c r="I2157" s="12">
        <f t="shared" si="67"/>
        <v>0</v>
      </c>
      <c r="J2157" s="13">
        <f>(1 - Dashboard!$I$9) * H2157 * Dashboard!$I$8 * 'Lookups and Calculations'!$F$12</f>
        <v>0</v>
      </c>
      <c r="K2157" s="12">
        <f>(1 - Dashboard!$I$11) * I2157 * Dashboard!$I$10 * 'Lookups and Calculations'!$F$12</f>
        <v>0</v>
      </c>
      <c r="L2157" s="12">
        <f>(H2157 - I2157) * Dashboard!$I$13 * (Dashboard!$D$12 / 365) * 'Lookups and Calculations'!$F$12</f>
        <v>0</v>
      </c>
      <c r="M2157" s="3">
        <f>(G2157*2) * Dashboard!$I$13 * (Dashboard!$D$12 / 365) * 'Lookups and Calculations'!$F$12</f>
        <v>1602.0878730267946</v>
      </c>
      <c r="N2157" s="12">
        <f>H2157 * Dashboard!$I$14 * Dashboard!$I$15 * (Dashboard!$D$12 / 365) * 'Lookups and Calculations'!$F$12</f>
        <v>0</v>
      </c>
    </row>
    <row r="2158" spans="1:14" x14ac:dyDescent="0.35">
      <c r="A2158" s="2">
        <v>2157</v>
      </c>
      <c r="B2158" s="11">
        <v>0.29793169625234589</v>
      </c>
      <c r="C2158" s="11">
        <v>0.22053750550318255</v>
      </c>
      <c r="D2158" s="3">
        <f>B2158*Dashboard!$D$11*Dashboard!$D$10*SQRT(Dashboard!$D$12/365)</f>
        <v>73971.007865920052</v>
      </c>
      <c r="E2158" s="3">
        <f>IF(Dashboard!$I$3,C2158*Dashboard!$E$11*Dashboard!$E$10*SQRT(Dashboard!$D$12/365),0)</f>
        <v>109510.88292726662</v>
      </c>
      <c r="F2158" s="3">
        <f>D2158+IF(Dashboard!$I$3,E2158,0)</f>
        <v>183481.89079318667</v>
      </c>
      <c r="G2158" s="3">
        <f>IF(Dashboard!$I$4, ('Lookups and Calculations'!$F$9) / (1 - 'Lookups and Calculations'!$F$10), 'Lookups and Calculations'!$F$9)</f>
        <v>1951878.888340465</v>
      </c>
      <c r="H2158" s="12">
        <f t="shared" si="66"/>
        <v>0</v>
      </c>
      <c r="I2158" s="12">
        <f t="shared" si="67"/>
        <v>0</v>
      </c>
      <c r="J2158" s="13">
        <f>(1 - Dashboard!$I$9) * H2158 * Dashboard!$I$8 * 'Lookups and Calculations'!$F$12</f>
        <v>0</v>
      </c>
      <c r="K2158" s="12">
        <f>(1 - Dashboard!$I$11) * I2158 * Dashboard!$I$10 * 'Lookups and Calculations'!$F$12</f>
        <v>0</v>
      </c>
      <c r="L2158" s="12">
        <f>(H2158 - I2158) * Dashboard!$I$13 * (Dashboard!$D$12 / 365) * 'Lookups and Calculations'!$F$12</f>
        <v>0</v>
      </c>
      <c r="M2158" s="3">
        <f>(G2158*2) * Dashboard!$I$13 * (Dashboard!$D$12 / 365) * 'Lookups and Calculations'!$F$12</f>
        <v>1602.0878730267946</v>
      </c>
      <c r="N2158" s="12">
        <f>H2158 * Dashboard!$I$14 * Dashboard!$I$15 * (Dashboard!$D$12 / 365) * 'Lookups and Calculations'!$F$12</f>
        <v>0</v>
      </c>
    </row>
    <row r="2159" spans="1:14" x14ac:dyDescent="0.35">
      <c r="A2159" s="2">
        <v>2158</v>
      </c>
      <c r="B2159" s="11">
        <v>0.13134011078735819</v>
      </c>
      <c r="C2159" s="11">
        <v>-7.8926166180961099E-2</v>
      </c>
      <c r="D2159" s="3">
        <f>B2159*Dashboard!$D$11*Dashboard!$D$10*SQRT(Dashboard!$D$12/365)</f>
        <v>32609.354729191506</v>
      </c>
      <c r="E2159" s="3">
        <f>IF(Dashboard!$I$3,C2159*Dashboard!$E$11*Dashboard!$E$10*SQRT(Dashboard!$D$12/365),0)</f>
        <v>-39191.855937703484</v>
      </c>
      <c r="F2159" s="3">
        <f>D2159+IF(Dashboard!$I$3,E2159,0)</f>
        <v>-6582.5012085119779</v>
      </c>
      <c r="G2159" s="3">
        <f>IF(Dashboard!$I$4, ('Lookups and Calculations'!$F$9) / (1 - 'Lookups and Calculations'!$F$10), 'Lookups and Calculations'!$F$9)</f>
        <v>1951878.888340465</v>
      </c>
      <c r="H2159" s="12">
        <f t="shared" si="66"/>
        <v>0</v>
      </c>
      <c r="I2159" s="12">
        <f t="shared" si="67"/>
        <v>0</v>
      </c>
      <c r="J2159" s="13">
        <f>(1 - Dashboard!$I$9) * H2159 * Dashboard!$I$8 * 'Lookups and Calculations'!$F$12</f>
        <v>0</v>
      </c>
      <c r="K2159" s="12">
        <f>(1 - Dashboard!$I$11) * I2159 * Dashboard!$I$10 * 'Lookups and Calculations'!$F$12</f>
        <v>0</v>
      </c>
      <c r="L2159" s="12">
        <f>(H2159 - I2159) * Dashboard!$I$13 * (Dashboard!$D$12 / 365) * 'Lookups and Calculations'!$F$12</f>
        <v>0</v>
      </c>
      <c r="M2159" s="3">
        <f>(G2159*2) * Dashboard!$I$13 * (Dashboard!$D$12 / 365) * 'Lookups and Calculations'!$F$12</f>
        <v>1602.0878730267946</v>
      </c>
      <c r="N2159" s="12">
        <f>H2159 * Dashboard!$I$14 * Dashboard!$I$15 * (Dashboard!$D$12 / 365) * 'Lookups and Calculations'!$F$12</f>
        <v>0</v>
      </c>
    </row>
    <row r="2160" spans="1:14" x14ac:dyDescent="0.35">
      <c r="A2160" s="2">
        <v>2159</v>
      </c>
      <c r="B2160" s="11">
        <v>1.9348308197606925</v>
      </c>
      <c r="C2160" s="11">
        <v>0.34409463448722166</v>
      </c>
      <c r="D2160" s="3">
        <f>B2160*Dashboard!$D$11*Dashboard!$D$10*SQRT(Dashboard!$D$12/365)</f>
        <v>480383.21396498871</v>
      </c>
      <c r="E2160" s="3">
        <f>IF(Dashboard!$I$3,C2160*Dashboard!$E$11*Dashboard!$E$10*SQRT(Dashboard!$D$12/365),0)</f>
        <v>170864.84744286243</v>
      </c>
      <c r="F2160" s="3">
        <f>D2160+IF(Dashboard!$I$3,E2160,0)</f>
        <v>651248.06140785117</v>
      </c>
      <c r="G2160" s="3">
        <f>IF(Dashboard!$I$4, ('Lookups and Calculations'!$F$9) / (1 - 'Lookups and Calculations'!$F$10), 'Lookups and Calculations'!$F$9)</f>
        <v>1951878.888340465</v>
      </c>
      <c r="H2160" s="12">
        <f t="shared" si="66"/>
        <v>0</v>
      </c>
      <c r="I2160" s="12">
        <f t="shared" si="67"/>
        <v>0</v>
      </c>
      <c r="J2160" s="13">
        <f>(1 - Dashboard!$I$9) * H2160 * Dashboard!$I$8 * 'Lookups and Calculations'!$F$12</f>
        <v>0</v>
      </c>
      <c r="K2160" s="12">
        <f>(1 - Dashboard!$I$11) * I2160 * Dashboard!$I$10 * 'Lookups and Calculations'!$F$12</f>
        <v>0</v>
      </c>
      <c r="L2160" s="12">
        <f>(H2160 - I2160) * Dashboard!$I$13 * (Dashboard!$D$12 / 365) * 'Lookups and Calculations'!$F$12</f>
        <v>0</v>
      </c>
      <c r="M2160" s="3">
        <f>(G2160*2) * Dashboard!$I$13 * (Dashboard!$D$12 / 365) * 'Lookups and Calculations'!$F$12</f>
        <v>1602.0878730267946</v>
      </c>
      <c r="N2160" s="12">
        <f>H2160 * Dashboard!$I$14 * Dashboard!$I$15 * (Dashboard!$D$12 / 365) * 'Lookups and Calculations'!$F$12</f>
        <v>0</v>
      </c>
    </row>
    <row r="2161" spans="1:14" x14ac:dyDescent="0.35">
      <c r="A2161" s="2">
        <v>2160</v>
      </c>
      <c r="B2161" s="11">
        <v>-0.49339866757065348</v>
      </c>
      <c r="C2161" s="11">
        <v>0.64576925408400165</v>
      </c>
      <c r="D2161" s="3">
        <f>B2161*Dashboard!$D$11*Dashboard!$D$10*SQRT(Dashboard!$D$12/365)</f>
        <v>-122501.89281301049</v>
      </c>
      <c r="E2161" s="3">
        <f>IF(Dashboard!$I$3,C2161*Dashboard!$E$11*Dashboard!$E$10*SQRT(Dashboard!$D$12/365),0)</f>
        <v>320665.46241496713</v>
      </c>
      <c r="F2161" s="3">
        <f>D2161+IF(Dashboard!$I$3,E2161,0)</f>
        <v>198163.56960195664</v>
      </c>
      <c r="G2161" s="3">
        <f>IF(Dashboard!$I$4, ('Lookups and Calculations'!$F$9) / (1 - 'Lookups and Calculations'!$F$10), 'Lookups and Calculations'!$F$9)</f>
        <v>1951878.888340465</v>
      </c>
      <c r="H2161" s="12">
        <f t="shared" si="66"/>
        <v>0</v>
      </c>
      <c r="I2161" s="12">
        <f t="shared" si="67"/>
        <v>0</v>
      </c>
      <c r="J2161" s="13">
        <f>(1 - Dashboard!$I$9) * H2161 * Dashboard!$I$8 * 'Lookups and Calculations'!$F$12</f>
        <v>0</v>
      </c>
      <c r="K2161" s="12">
        <f>(1 - Dashboard!$I$11) * I2161 * Dashboard!$I$10 * 'Lookups and Calculations'!$F$12</f>
        <v>0</v>
      </c>
      <c r="L2161" s="12">
        <f>(H2161 - I2161) * Dashboard!$I$13 * (Dashboard!$D$12 / 365) * 'Lookups and Calculations'!$F$12</f>
        <v>0</v>
      </c>
      <c r="M2161" s="3">
        <f>(G2161*2) * Dashboard!$I$13 * (Dashboard!$D$12 / 365) * 'Lookups and Calculations'!$F$12</f>
        <v>1602.0878730267946</v>
      </c>
      <c r="N2161" s="12">
        <f>H2161 * Dashboard!$I$14 * Dashboard!$I$15 * (Dashboard!$D$12 / 365) * 'Lookups and Calculations'!$F$12</f>
        <v>0</v>
      </c>
    </row>
    <row r="2162" spans="1:14" x14ac:dyDescent="0.35">
      <c r="A2162" s="2">
        <v>2161</v>
      </c>
      <c r="B2162" s="11">
        <v>0.7143272927070391</v>
      </c>
      <c r="C2162" s="11">
        <v>0.52582301402560483</v>
      </c>
      <c r="D2162" s="3">
        <f>B2162*Dashboard!$D$11*Dashboard!$D$10*SQRT(Dashboard!$D$12/365)</f>
        <v>177354.44215011984</v>
      </c>
      <c r="E2162" s="3">
        <f>IF(Dashboard!$I$3,C2162*Dashboard!$E$11*Dashboard!$E$10*SQRT(Dashboard!$D$12/365),0)</f>
        <v>261104.53366214162</v>
      </c>
      <c r="F2162" s="3">
        <f>D2162+IF(Dashboard!$I$3,E2162,0)</f>
        <v>438458.97581226146</v>
      </c>
      <c r="G2162" s="3">
        <f>IF(Dashboard!$I$4, ('Lookups and Calculations'!$F$9) / (1 - 'Lookups and Calculations'!$F$10), 'Lookups and Calculations'!$F$9)</f>
        <v>1951878.888340465</v>
      </c>
      <c r="H2162" s="12">
        <f t="shared" si="66"/>
        <v>0</v>
      </c>
      <c r="I2162" s="12">
        <f t="shared" si="67"/>
        <v>0</v>
      </c>
      <c r="J2162" s="13">
        <f>(1 - Dashboard!$I$9) * H2162 * Dashboard!$I$8 * 'Lookups and Calculations'!$F$12</f>
        <v>0</v>
      </c>
      <c r="K2162" s="12">
        <f>(1 - Dashboard!$I$11) * I2162 * Dashboard!$I$10 * 'Lookups and Calculations'!$F$12</f>
        <v>0</v>
      </c>
      <c r="L2162" s="12">
        <f>(H2162 - I2162) * Dashboard!$I$13 * (Dashboard!$D$12 / 365) * 'Lookups and Calculations'!$F$12</f>
        <v>0</v>
      </c>
      <c r="M2162" s="3">
        <f>(G2162*2) * Dashboard!$I$13 * (Dashboard!$D$12 / 365) * 'Lookups and Calculations'!$F$12</f>
        <v>1602.0878730267946</v>
      </c>
      <c r="N2162" s="12">
        <f>H2162 * Dashboard!$I$14 * Dashboard!$I$15 * (Dashboard!$D$12 / 365) * 'Lookups and Calculations'!$F$12</f>
        <v>0</v>
      </c>
    </row>
    <row r="2163" spans="1:14" x14ac:dyDescent="0.35">
      <c r="A2163" s="2">
        <v>2162</v>
      </c>
      <c r="B2163" s="11">
        <v>-1.5169823130555302</v>
      </c>
      <c r="C2163" s="11">
        <v>1.1514538419869695</v>
      </c>
      <c r="D2163" s="3">
        <f>B2163*Dashboard!$D$11*Dashboard!$D$10*SQRT(Dashboard!$D$12/365)</f>
        <v>-376639.04855711927</v>
      </c>
      <c r="E2163" s="3">
        <f>IF(Dashboard!$I$3,C2163*Dashboard!$E$11*Dashboard!$E$10*SQRT(Dashboard!$D$12/365),0)</f>
        <v>571769.98804934195</v>
      </c>
      <c r="F2163" s="3">
        <f>D2163+IF(Dashboard!$I$3,E2163,0)</f>
        <v>195130.93949222268</v>
      </c>
      <c r="G2163" s="3">
        <f>IF(Dashboard!$I$4, ('Lookups and Calculations'!$F$9) / (1 - 'Lookups and Calculations'!$F$10), 'Lookups and Calculations'!$F$9)</f>
        <v>1951878.888340465</v>
      </c>
      <c r="H2163" s="12">
        <f t="shared" si="66"/>
        <v>0</v>
      </c>
      <c r="I2163" s="12">
        <f t="shared" si="67"/>
        <v>0</v>
      </c>
      <c r="J2163" s="13">
        <f>(1 - Dashboard!$I$9) * H2163 * Dashboard!$I$8 * 'Lookups and Calculations'!$F$12</f>
        <v>0</v>
      </c>
      <c r="K2163" s="12">
        <f>(1 - Dashboard!$I$11) * I2163 * Dashboard!$I$10 * 'Lookups and Calculations'!$F$12</f>
        <v>0</v>
      </c>
      <c r="L2163" s="12">
        <f>(H2163 - I2163) * Dashboard!$I$13 * (Dashboard!$D$12 / 365) * 'Lookups and Calculations'!$F$12</f>
        <v>0</v>
      </c>
      <c r="M2163" s="3">
        <f>(G2163*2) * Dashboard!$I$13 * (Dashboard!$D$12 / 365) * 'Lookups and Calculations'!$F$12</f>
        <v>1602.0878730267946</v>
      </c>
      <c r="N2163" s="12">
        <f>H2163 * Dashboard!$I$14 * Dashboard!$I$15 * (Dashboard!$D$12 / 365) * 'Lookups and Calculations'!$F$12</f>
        <v>0</v>
      </c>
    </row>
    <row r="2164" spans="1:14" x14ac:dyDescent="0.35">
      <c r="A2164" s="2">
        <v>2163</v>
      </c>
      <c r="B2164" s="11">
        <v>-0.19701758458133597</v>
      </c>
      <c r="C2164" s="11">
        <v>0.78578779927350695</v>
      </c>
      <c r="D2164" s="3">
        <f>B2164*Dashboard!$D$11*Dashboard!$D$10*SQRT(Dashboard!$D$12/365)</f>
        <v>-48915.873947318622</v>
      </c>
      <c r="E2164" s="3">
        <f>IF(Dashboard!$I$3,C2164*Dashboard!$E$11*Dashboard!$E$10*SQRT(Dashboard!$D$12/365),0)</f>
        <v>390193.56592238997</v>
      </c>
      <c r="F2164" s="3">
        <f>D2164+IF(Dashboard!$I$3,E2164,0)</f>
        <v>341277.69197507133</v>
      </c>
      <c r="G2164" s="3">
        <f>IF(Dashboard!$I$4, ('Lookups and Calculations'!$F$9) / (1 - 'Lookups and Calculations'!$F$10), 'Lookups and Calculations'!$F$9)</f>
        <v>1951878.888340465</v>
      </c>
      <c r="H2164" s="12">
        <f t="shared" si="66"/>
        <v>0</v>
      </c>
      <c r="I2164" s="12">
        <f t="shared" si="67"/>
        <v>0</v>
      </c>
      <c r="J2164" s="13">
        <f>(1 - Dashboard!$I$9) * H2164 * Dashboard!$I$8 * 'Lookups and Calculations'!$F$12</f>
        <v>0</v>
      </c>
      <c r="K2164" s="12">
        <f>(1 - Dashboard!$I$11) * I2164 * Dashboard!$I$10 * 'Lookups and Calculations'!$F$12</f>
        <v>0</v>
      </c>
      <c r="L2164" s="12">
        <f>(H2164 - I2164) * Dashboard!$I$13 * (Dashboard!$D$12 / 365) * 'Lookups and Calculations'!$F$12</f>
        <v>0</v>
      </c>
      <c r="M2164" s="3">
        <f>(G2164*2) * Dashboard!$I$13 * (Dashboard!$D$12 / 365) * 'Lookups and Calculations'!$F$12</f>
        <v>1602.0878730267946</v>
      </c>
      <c r="N2164" s="12">
        <f>H2164 * Dashboard!$I$14 * Dashboard!$I$15 * (Dashboard!$D$12 / 365) * 'Lookups and Calculations'!$F$12</f>
        <v>0</v>
      </c>
    </row>
    <row r="2165" spans="1:14" x14ac:dyDescent="0.35">
      <c r="A2165" s="2">
        <v>2164</v>
      </c>
      <c r="B2165" s="11">
        <v>1.1690278253693889</v>
      </c>
      <c r="C2165" s="11">
        <v>-2.8502287922067337E-2</v>
      </c>
      <c r="D2165" s="3">
        <f>B2165*Dashboard!$D$11*Dashboard!$D$10*SQRT(Dashboard!$D$12/365)</f>
        <v>290248.29366471805</v>
      </c>
      <c r="E2165" s="3">
        <f>IF(Dashboard!$I$3,C2165*Dashboard!$E$11*Dashboard!$E$10*SQRT(Dashboard!$D$12/365),0)</f>
        <v>-14153.196793765848</v>
      </c>
      <c r="F2165" s="3">
        <f>D2165+IF(Dashboard!$I$3,E2165,0)</f>
        <v>276095.09687095217</v>
      </c>
      <c r="G2165" s="3">
        <f>IF(Dashboard!$I$4, ('Lookups and Calculations'!$F$9) / (1 - 'Lookups and Calculations'!$F$10), 'Lookups and Calculations'!$F$9)</f>
        <v>1951878.888340465</v>
      </c>
      <c r="H2165" s="12">
        <f t="shared" si="66"/>
        <v>0</v>
      </c>
      <c r="I2165" s="12">
        <f t="shared" si="67"/>
        <v>0</v>
      </c>
      <c r="J2165" s="13">
        <f>(1 - Dashboard!$I$9) * H2165 * Dashboard!$I$8 * 'Lookups and Calculations'!$F$12</f>
        <v>0</v>
      </c>
      <c r="K2165" s="12">
        <f>(1 - Dashboard!$I$11) * I2165 * Dashboard!$I$10 * 'Lookups and Calculations'!$F$12</f>
        <v>0</v>
      </c>
      <c r="L2165" s="12">
        <f>(H2165 - I2165) * Dashboard!$I$13 * (Dashboard!$D$12 / 365) * 'Lookups and Calculations'!$F$12</f>
        <v>0</v>
      </c>
      <c r="M2165" s="3">
        <f>(G2165*2) * Dashboard!$I$13 * (Dashboard!$D$12 / 365) * 'Lookups and Calculations'!$F$12</f>
        <v>1602.0878730267946</v>
      </c>
      <c r="N2165" s="12">
        <f>H2165 * Dashboard!$I$14 * Dashboard!$I$15 * (Dashboard!$D$12 / 365) * 'Lookups and Calculations'!$F$12</f>
        <v>0</v>
      </c>
    </row>
    <row r="2166" spans="1:14" x14ac:dyDescent="0.35">
      <c r="A2166" s="2">
        <v>2165</v>
      </c>
      <c r="B2166" s="11">
        <v>0.42332686769408767</v>
      </c>
      <c r="C2166" s="11">
        <v>-1.5465675729225965</v>
      </c>
      <c r="D2166" s="3">
        <f>B2166*Dashboard!$D$11*Dashboard!$D$10*SQRT(Dashboard!$D$12/365)</f>
        <v>105104.34255216674</v>
      </c>
      <c r="E2166" s="3">
        <f>IF(Dashboard!$I$3,C2166*Dashboard!$E$11*Dashboard!$E$10*SQRT(Dashboard!$D$12/365),0)</f>
        <v>-767969.05828332785</v>
      </c>
      <c r="F2166" s="3">
        <f>D2166+IF(Dashboard!$I$3,E2166,0)</f>
        <v>-662864.71573116106</v>
      </c>
      <c r="G2166" s="3">
        <f>IF(Dashboard!$I$4, ('Lookups and Calculations'!$F$9) / (1 - 'Lookups and Calculations'!$F$10), 'Lookups and Calculations'!$F$9)</f>
        <v>1951878.888340465</v>
      </c>
      <c r="H2166" s="12">
        <f t="shared" si="66"/>
        <v>0</v>
      </c>
      <c r="I2166" s="12">
        <f t="shared" si="67"/>
        <v>0</v>
      </c>
      <c r="J2166" s="13">
        <f>(1 - Dashboard!$I$9) * H2166 * Dashboard!$I$8 * 'Lookups and Calculations'!$F$12</f>
        <v>0</v>
      </c>
      <c r="K2166" s="12">
        <f>(1 - Dashboard!$I$11) * I2166 * Dashboard!$I$10 * 'Lookups and Calculations'!$F$12</f>
        <v>0</v>
      </c>
      <c r="L2166" s="12">
        <f>(H2166 - I2166) * Dashboard!$I$13 * (Dashboard!$D$12 / 365) * 'Lookups and Calculations'!$F$12</f>
        <v>0</v>
      </c>
      <c r="M2166" s="3">
        <f>(G2166*2) * Dashboard!$I$13 * (Dashboard!$D$12 / 365) * 'Lookups and Calculations'!$F$12</f>
        <v>1602.0878730267946</v>
      </c>
      <c r="N2166" s="12">
        <f>H2166 * Dashboard!$I$14 * Dashboard!$I$15 * (Dashboard!$D$12 / 365) * 'Lookups and Calculations'!$F$12</f>
        <v>0</v>
      </c>
    </row>
    <row r="2167" spans="1:14" x14ac:dyDescent="0.35">
      <c r="A2167" s="2">
        <v>2166</v>
      </c>
      <c r="B2167" s="11">
        <v>-0.55823122471206033</v>
      </c>
      <c r="C2167" s="11">
        <v>0.80149296129848158</v>
      </c>
      <c r="D2167" s="3">
        <f>B2167*Dashboard!$D$11*Dashboard!$D$10*SQRT(Dashboard!$D$12/365)</f>
        <v>-138598.63463202384</v>
      </c>
      <c r="E2167" s="3">
        <f>IF(Dashboard!$I$3,C2167*Dashboard!$E$11*Dashboard!$E$10*SQRT(Dashboard!$D$12/365),0)</f>
        <v>397992.17666638398</v>
      </c>
      <c r="F2167" s="3">
        <f>D2167+IF(Dashboard!$I$3,E2167,0)</f>
        <v>259393.54203436014</v>
      </c>
      <c r="G2167" s="3">
        <f>IF(Dashboard!$I$4, ('Lookups and Calculations'!$F$9) / (1 - 'Lookups and Calculations'!$F$10), 'Lookups and Calculations'!$F$9)</f>
        <v>1951878.888340465</v>
      </c>
      <c r="H2167" s="12">
        <f t="shared" si="66"/>
        <v>0</v>
      </c>
      <c r="I2167" s="12">
        <f t="shared" si="67"/>
        <v>0</v>
      </c>
      <c r="J2167" s="13">
        <f>(1 - Dashboard!$I$9) * H2167 * Dashboard!$I$8 * 'Lookups and Calculations'!$F$12</f>
        <v>0</v>
      </c>
      <c r="K2167" s="12">
        <f>(1 - Dashboard!$I$11) * I2167 * Dashboard!$I$10 * 'Lookups and Calculations'!$F$12</f>
        <v>0</v>
      </c>
      <c r="L2167" s="12">
        <f>(H2167 - I2167) * Dashboard!$I$13 * (Dashboard!$D$12 / 365) * 'Lookups and Calculations'!$F$12</f>
        <v>0</v>
      </c>
      <c r="M2167" s="3">
        <f>(G2167*2) * Dashboard!$I$13 * (Dashboard!$D$12 / 365) * 'Lookups and Calculations'!$F$12</f>
        <v>1602.0878730267946</v>
      </c>
      <c r="N2167" s="12">
        <f>H2167 * Dashboard!$I$14 * Dashboard!$I$15 * (Dashboard!$D$12 / 365) * 'Lookups and Calculations'!$F$12</f>
        <v>0</v>
      </c>
    </row>
    <row r="2168" spans="1:14" x14ac:dyDescent="0.35">
      <c r="A2168" s="2">
        <v>2167</v>
      </c>
      <c r="B2168" s="11">
        <v>-0.18034711602697945</v>
      </c>
      <c r="C2168" s="11">
        <v>-1.9658397762451258</v>
      </c>
      <c r="D2168" s="3">
        <f>B2168*Dashboard!$D$11*Dashboard!$D$10*SQRT(Dashboard!$D$12/365)</f>
        <v>-44776.900564914802</v>
      </c>
      <c r="E2168" s="3">
        <f>IF(Dashboard!$I$3,C2168*Dashboard!$E$11*Dashboard!$E$10*SQRT(Dashboard!$D$12/365),0)</f>
        <v>-976164.34492153651</v>
      </c>
      <c r="F2168" s="3">
        <f>D2168+IF(Dashboard!$I$3,E2168,0)</f>
        <v>-1020941.2454864513</v>
      </c>
      <c r="G2168" s="3">
        <f>IF(Dashboard!$I$4, ('Lookups and Calculations'!$F$9) / (1 - 'Lookups and Calculations'!$F$10), 'Lookups and Calculations'!$F$9)</f>
        <v>1951878.888340465</v>
      </c>
      <c r="H2168" s="12">
        <f t="shared" si="66"/>
        <v>0</v>
      </c>
      <c r="I2168" s="12">
        <f t="shared" si="67"/>
        <v>0</v>
      </c>
      <c r="J2168" s="13">
        <f>(1 - Dashboard!$I$9) * H2168 * Dashboard!$I$8 * 'Lookups and Calculations'!$F$12</f>
        <v>0</v>
      </c>
      <c r="K2168" s="12">
        <f>(1 - Dashboard!$I$11) * I2168 * Dashboard!$I$10 * 'Lookups and Calculations'!$F$12</f>
        <v>0</v>
      </c>
      <c r="L2168" s="12">
        <f>(H2168 - I2168) * Dashboard!$I$13 * (Dashboard!$D$12 / 365) * 'Lookups and Calculations'!$F$12</f>
        <v>0</v>
      </c>
      <c r="M2168" s="3">
        <f>(G2168*2) * Dashboard!$I$13 * (Dashboard!$D$12 / 365) * 'Lookups and Calculations'!$F$12</f>
        <v>1602.0878730267946</v>
      </c>
      <c r="N2168" s="12">
        <f>H2168 * Dashboard!$I$14 * Dashboard!$I$15 * (Dashboard!$D$12 / 365) * 'Lookups and Calculations'!$F$12</f>
        <v>0</v>
      </c>
    </row>
    <row r="2169" spans="1:14" x14ac:dyDescent="0.35">
      <c r="A2169" s="2">
        <v>2168</v>
      </c>
      <c r="B2169" s="11">
        <v>1.1556052258881866</v>
      </c>
      <c r="C2169" s="11">
        <v>0.99073008183801026</v>
      </c>
      <c r="D2169" s="3">
        <f>B2169*Dashboard!$D$11*Dashboard!$D$10*SQRT(Dashboard!$D$12/365)</f>
        <v>286915.70695341984</v>
      </c>
      <c r="E2169" s="3">
        <f>IF(Dashboard!$I$3,C2169*Dashboard!$E$11*Dashboard!$E$10*SQRT(Dashboard!$D$12/365),0)</f>
        <v>491960.42984678596</v>
      </c>
      <c r="F2169" s="3">
        <f>D2169+IF(Dashboard!$I$3,E2169,0)</f>
        <v>778876.1368002058</v>
      </c>
      <c r="G2169" s="3">
        <f>IF(Dashboard!$I$4, ('Lookups and Calculations'!$F$9) / (1 - 'Lookups and Calculations'!$F$10), 'Lookups and Calculations'!$F$9)</f>
        <v>1951878.888340465</v>
      </c>
      <c r="H2169" s="12">
        <f t="shared" si="66"/>
        <v>0</v>
      </c>
      <c r="I2169" s="12">
        <f t="shared" si="67"/>
        <v>0</v>
      </c>
      <c r="J2169" s="13">
        <f>(1 - Dashboard!$I$9) * H2169 * Dashboard!$I$8 * 'Lookups and Calculations'!$F$12</f>
        <v>0</v>
      </c>
      <c r="K2169" s="12">
        <f>(1 - Dashboard!$I$11) * I2169 * Dashboard!$I$10 * 'Lookups and Calculations'!$F$12</f>
        <v>0</v>
      </c>
      <c r="L2169" s="12">
        <f>(H2169 - I2169) * Dashboard!$I$13 * (Dashboard!$D$12 / 365) * 'Lookups and Calculations'!$F$12</f>
        <v>0</v>
      </c>
      <c r="M2169" s="3">
        <f>(G2169*2) * Dashboard!$I$13 * (Dashboard!$D$12 / 365) * 'Lookups and Calculations'!$F$12</f>
        <v>1602.0878730267946</v>
      </c>
      <c r="N2169" s="12">
        <f>H2169 * Dashboard!$I$14 * Dashboard!$I$15 * (Dashboard!$D$12 / 365) * 'Lookups and Calculations'!$F$12</f>
        <v>0</v>
      </c>
    </row>
    <row r="2170" spans="1:14" x14ac:dyDescent="0.35">
      <c r="A2170" s="2">
        <v>2169</v>
      </c>
      <c r="B2170" s="11">
        <v>-1.367498547063434</v>
      </c>
      <c r="C2170" s="11">
        <v>1.1564985483165884</v>
      </c>
      <c r="D2170" s="3">
        <f>B2170*Dashboard!$D$11*Dashboard!$D$10*SQRT(Dashboard!$D$12/365)</f>
        <v>-339524.9550614641</v>
      </c>
      <c r="E2170" s="3">
        <f>IF(Dashboard!$I$3,C2170*Dashboard!$E$11*Dashboard!$E$10*SQRT(Dashboard!$D$12/365),0)</f>
        <v>574275.00524813926</v>
      </c>
      <c r="F2170" s="3">
        <f>D2170+IF(Dashboard!$I$3,E2170,0)</f>
        <v>234750.05018667516</v>
      </c>
      <c r="G2170" s="3">
        <f>IF(Dashboard!$I$4, ('Lookups and Calculations'!$F$9) / (1 - 'Lookups and Calculations'!$F$10), 'Lookups and Calculations'!$F$9)</f>
        <v>1951878.888340465</v>
      </c>
      <c r="H2170" s="12">
        <f t="shared" si="66"/>
        <v>0</v>
      </c>
      <c r="I2170" s="12">
        <f t="shared" si="67"/>
        <v>0</v>
      </c>
      <c r="J2170" s="13">
        <f>(1 - Dashboard!$I$9) * H2170 * Dashboard!$I$8 * 'Lookups and Calculations'!$F$12</f>
        <v>0</v>
      </c>
      <c r="K2170" s="12">
        <f>(1 - Dashboard!$I$11) * I2170 * Dashboard!$I$10 * 'Lookups and Calculations'!$F$12</f>
        <v>0</v>
      </c>
      <c r="L2170" s="12">
        <f>(H2170 - I2170) * Dashboard!$I$13 * (Dashboard!$D$12 / 365) * 'Lookups and Calculations'!$F$12</f>
        <v>0</v>
      </c>
      <c r="M2170" s="3">
        <f>(G2170*2) * Dashboard!$I$13 * (Dashboard!$D$12 / 365) * 'Lookups and Calculations'!$F$12</f>
        <v>1602.0878730267946</v>
      </c>
      <c r="N2170" s="12">
        <f>H2170 * Dashboard!$I$14 * Dashboard!$I$15 * (Dashboard!$D$12 / 365) * 'Lookups and Calculations'!$F$12</f>
        <v>0</v>
      </c>
    </row>
    <row r="2171" spans="1:14" x14ac:dyDescent="0.35">
      <c r="A2171" s="2">
        <v>2170</v>
      </c>
      <c r="B2171" s="11">
        <v>-1.276942338133739</v>
      </c>
      <c r="C2171" s="11">
        <v>-1.430614659413397</v>
      </c>
      <c r="D2171" s="3">
        <f>B2171*Dashboard!$D$11*Dashboard!$D$10*SQRT(Dashboard!$D$12/365)</f>
        <v>-317041.49953354755</v>
      </c>
      <c r="E2171" s="3">
        <f>IF(Dashboard!$I$3,C2171*Dashboard!$E$11*Dashboard!$E$10*SQRT(Dashboard!$D$12/365),0)</f>
        <v>-710391.06987083901</v>
      </c>
      <c r="F2171" s="3">
        <f>D2171+IF(Dashboard!$I$3,E2171,0)</f>
        <v>-1027432.5694043866</v>
      </c>
      <c r="G2171" s="3">
        <f>IF(Dashboard!$I$4, ('Lookups and Calculations'!$F$9) / (1 - 'Lookups and Calculations'!$F$10), 'Lookups and Calculations'!$F$9)</f>
        <v>1951878.888340465</v>
      </c>
      <c r="H2171" s="12">
        <f t="shared" si="66"/>
        <v>0</v>
      </c>
      <c r="I2171" s="12">
        <f t="shared" si="67"/>
        <v>0</v>
      </c>
      <c r="J2171" s="13">
        <f>(1 - Dashboard!$I$9) * H2171 * Dashboard!$I$8 * 'Lookups and Calculations'!$F$12</f>
        <v>0</v>
      </c>
      <c r="K2171" s="12">
        <f>(1 - Dashboard!$I$11) * I2171 * Dashboard!$I$10 * 'Lookups and Calculations'!$F$12</f>
        <v>0</v>
      </c>
      <c r="L2171" s="12">
        <f>(H2171 - I2171) * Dashboard!$I$13 * (Dashboard!$D$12 / 365) * 'Lookups and Calculations'!$F$12</f>
        <v>0</v>
      </c>
      <c r="M2171" s="3">
        <f>(G2171*2) * Dashboard!$I$13 * (Dashboard!$D$12 / 365) * 'Lookups and Calculations'!$F$12</f>
        <v>1602.0878730267946</v>
      </c>
      <c r="N2171" s="12">
        <f>H2171 * Dashboard!$I$14 * Dashboard!$I$15 * (Dashboard!$D$12 / 365) * 'Lookups and Calculations'!$F$12</f>
        <v>0</v>
      </c>
    </row>
    <row r="2172" spans="1:14" x14ac:dyDescent="0.35">
      <c r="A2172" s="2">
        <v>2171</v>
      </c>
      <c r="B2172" s="11">
        <v>1.2268821942172818</v>
      </c>
      <c r="C2172" s="11">
        <v>-0.97146704547531304</v>
      </c>
      <c r="D2172" s="3">
        <f>B2172*Dashboard!$D$11*Dashboard!$D$10*SQRT(Dashboard!$D$12/365)</f>
        <v>304612.47856668493</v>
      </c>
      <c r="E2172" s="3">
        <f>IF(Dashboard!$I$3,C2172*Dashboard!$E$11*Dashboard!$E$10*SQRT(Dashboard!$D$12/365),0)</f>
        <v>-482395.1084511081</v>
      </c>
      <c r="F2172" s="3">
        <f>D2172+IF(Dashboard!$I$3,E2172,0)</f>
        <v>-177782.62988442316</v>
      </c>
      <c r="G2172" s="3">
        <f>IF(Dashboard!$I$4, ('Lookups and Calculations'!$F$9) / (1 - 'Lookups and Calculations'!$F$10), 'Lookups and Calculations'!$F$9)</f>
        <v>1951878.888340465</v>
      </c>
      <c r="H2172" s="12">
        <f t="shared" si="66"/>
        <v>0</v>
      </c>
      <c r="I2172" s="12">
        <f t="shared" si="67"/>
        <v>0</v>
      </c>
      <c r="J2172" s="13">
        <f>(1 - Dashboard!$I$9) * H2172 * Dashboard!$I$8 * 'Lookups and Calculations'!$F$12</f>
        <v>0</v>
      </c>
      <c r="K2172" s="12">
        <f>(1 - Dashboard!$I$11) * I2172 * Dashboard!$I$10 * 'Lookups and Calculations'!$F$12</f>
        <v>0</v>
      </c>
      <c r="L2172" s="12">
        <f>(H2172 - I2172) * Dashboard!$I$13 * (Dashboard!$D$12 / 365) * 'Lookups and Calculations'!$F$12</f>
        <v>0</v>
      </c>
      <c r="M2172" s="3">
        <f>(G2172*2) * Dashboard!$I$13 * (Dashboard!$D$12 / 365) * 'Lookups and Calculations'!$F$12</f>
        <v>1602.0878730267946</v>
      </c>
      <c r="N2172" s="12">
        <f>H2172 * Dashboard!$I$14 * Dashboard!$I$15 * (Dashboard!$D$12 / 365) * 'Lookups and Calculations'!$F$12</f>
        <v>0</v>
      </c>
    </row>
    <row r="2173" spans="1:14" x14ac:dyDescent="0.35">
      <c r="A2173" s="2">
        <v>2172</v>
      </c>
      <c r="B2173" s="11">
        <v>-0.31746869448822274</v>
      </c>
      <c r="C2173" s="11">
        <v>-1.4473070839236455</v>
      </c>
      <c r="D2173" s="3">
        <f>B2173*Dashboard!$D$11*Dashboard!$D$10*SQRT(Dashboard!$D$12/365)</f>
        <v>-78821.688301607763</v>
      </c>
      <c r="E2173" s="3">
        <f>IF(Dashboard!$I$3,C2173*Dashboard!$E$11*Dashboard!$E$10*SQRT(Dashboard!$D$12/365),0)</f>
        <v>-718679.91916267818</v>
      </c>
      <c r="F2173" s="3">
        <f>D2173+IF(Dashboard!$I$3,E2173,0)</f>
        <v>-797501.60746428592</v>
      </c>
      <c r="G2173" s="3">
        <f>IF(Dashboard!$I$4, ('Lookups and Calculations'!$F$9) / (1 - 'Lookups and Calculations'!$F$10), 'Lookups and Calculations'!$F$9)</f>
        <v>1951878.888340465</v>
      </c>
      <c r="H2173" s="12">
        <f t="shared" si="66"/>
        <v>0</v>
      </c>
      <c r="I2173" s="12">
        <f t="shared" si="67"/>
        <v>0</v>
      </c>
      <c r="J2173" s="13">
        <f>(1 - Dashboard!$I$9) * H2173 * Dashboard!$I$8 * 'Lookups and Calculations'!$F$12</f>
        <v>0</v>
      </c>
      <c r="K2173" s="12">
        <f>(1 - Dashboard!$I$11) * I2173 * Dashboard!$I$10 * 'Lookups and Calculations'!$F$12</f>
        <v>0</v>
      </c>
      <c r="L2173" s="12">
        <f>(H2173 - I2173) * Dashboard!$I$13 * (Dashboard!$D$12 / 365) * 'Lookups and Calculations'!$F$12</f>
        <v>0</v>
      </c>
      <c r="M2173" s="3">
        <f>(G2173*2) * Dashboard!$I$13 * (Dashboard!$D$12 / 365) * 'Lookups and Calculations'!$F$12</f>
        <v>1602.0878730267946</v>
      </c>
      <c r="N2173" s="12">
        <f>H2173 * Dashboard!$I$14 * Dashboard!$I$15 * (Dashboard!$D$12 / 365) * 'Lookups and Calculations'!$F$12</f>
        <v>0</v>
      </c>
    </row>
    <row r="2174" spans="1:14" x14ac:dyDescent="0.35">
      <c r="A2174" s="2">
        <v>2173</v>
      </c>
      <c r="B2174" s="11">
        <v>0.47487391170347487</v>
      </c>
      <c r="C2174" s="11">
        <v>0.47321939549990316</v>
      </c>
      <c r="D2174" s="3">
        <f>B2174*Dashboard!$D$11*Dashboard!$D$10*SQRT(Dashboard!$D$12/365)</f>
        <v>117902.533700831</v>
      </c>
      <c r="E2174" s="3">
        <f>IF(Dashboard!$I$3,C2174*Dashboard!$E$11*Dashboard!$E$10*SQRT(Dashboard!$D$12/365),0)</f>
        <v>234983.49498994366</v>
      </c>
      <c r="F2174" s="3">
        <f>D2174+IF(Dashboard!$I$3,E2174,0)</f>
        <v>352886.02869077469</v>
      </c>
      <c r="G2174" s="3">
        <f>IF(Dashboard!$I$4, ('Lookups and Calculations'!$F$9) / (1 - 'Lookups and Calculations'!$F$10), 'Lookups and Calculations'!$F$9)</f>
        <v>1951878.888340465</v>
      </c>
      <c r="H2174" s="12">
        <f t="shared" si="66"/>
        <v>0</v>
      </c>
      <c r="I2174" s="12">
        <f t="shared" si="67"/>
        <v>0</v>
      </c>
      <c r="J2174" s="13">
        <f>(1 - Dashboard!$I$9) * H2174 * Dashboard!$I$8 * 'Lookups and Calculations'!$F$12</f>
        <v>0</v>
      </c>
      <c r="K2174" s="12">
        <f>(1 - Dashboard!$I$11) * I2174 * Dashboard!$I$10 * 'Lookups and Calculations'!$F$12</f>
        <v>0</v>
      </c>
      <c r="L2174" s="12">
        <f>(H2174 - I2174) * Dashboard!$I$13 * (Dashboard!$D$12 / 365) * 'Lookups and Calculations'!$F$12</f>
        <v>0</v>
      </c>
      <c r="M2174" s="3">
        <f>(G2174*2) * Dashboard!$I$13 * (Dashboard!$D$12 / 365) * 'Lookups and Calculations'!$F$12</f>
        <v>1602.0878730267946</v>
      </c>
      <c r="N2174" s="12">
        <f>H2174 * Dashboard!$I$14 * Dashboard!$I$15 * (Dashboard!$D$12 / 365) * 'Lookups and Calculations'!$F$12</f>
        <v>0</v>
      </c>
    </row>
    <row r="2175" spans="1:14" x14ac:dyDescent="0.35">
      <c r="A2175" s="2">
        <v>2174</v>
      </c>
      <c r="B2175" s="11">
        <v>-0.26603497439897283</v>
      </c>
      <c r="C2175" s="11">
        <v>0.14870931764938419</v>
      </c>
      <c r="D2175" s="3">
        <f>B2175*Dashboard!$D$11*Dashboard!$D$10*SQRT(Dashboard!$D$12/365)</f>
        <v>-66051.633416031036</v>
      </c>
      <c r="E2175" s="3">
        <f>IF(Dashboard!$I$3,C2175*Dashboard!$E$11*Dashboard!$E$10*SQRT(Dashboard!$D$12/365),0)</f>
        <v>73843.624186002242</v>
      </c>
      <c r="F2175" s="3">
        <f>D2175+IF(Dashboard!$I$3,E2175,0)</f>
        <v>7791.9907699712057</v>
      </c>
      <c r="G2175" s="3">
        <f>IF(Dashboard!$I$4, ('Lookups and Calculations'!$F$9) / (1 - 'Lookups and Calculations'!$F$10), 'Lookups and Calculations'!$F$9)</f>
        <v>1951878.888340465</v>
      </c>
      <c r="H2175" s="12">
        <f t="shared" si="66"/>
        <v>0</v>
      </c>
      <c r="I2175" s="12">
        <f t="shared" si="67"/>
        <v>0</v>
      </c>
      <c r="J2175" s="13">
        <f>(1 - Dashboard!$I$9) * H2175 * Dashboard!$I$8 * 'Lookups and Calculations'!$F$12</f>
        <v>0</v>
      </c>
      <c r="K2175" s="12">
        <f>(1 - Dashboard!$I$11) * I2175 * Dashboard!$I$10 * 'Lookups and Calculations'!$F$12</f>
        <v>0</v>
      </c>
      <c r="L2175" s="12">
        <f>(H2175 - I2175) * Dashboard!$I$13 * (Dashboard!$D$12 / 365) * 'Lookups and Calculations'!$F$12</f>
        <v>0</v>
      </c>
      <c r="M2175" s="3">
        <f>(G2175*2) * Dashboard!$I$13 * (Dashboard!$D$12 / 365) * 'Lookups and Calculations'!$F$12</f>
        <v>1602.0878730267946</v>
      </c>
      <c r="N2175" s="12">
        <f>H2175 * Dashboard!$I$14 * Dashboard!$I$15 * (Dashboard!$D$12 / 365) * 'Lookups and Calculations'!$F$12</f>
        <v>0</v>
      </c>
    </row>
    <row r="2176" spans="1:14" x14ac:dyDescent="0.35">
      <c r="A2176" s="2">
        <v>2175</v>
      </c>
      <c r="B2176" s="11">
        <v>1.0126408666730382</v>
      </c>
      <c r="C2176" s="11">
        <v>0.23838583857749077</v>
      </c>
      <c r="D2176" s="3">
        <f>B2176*Dashboard!$D$11*Dashboard!$D$10*SQRT(Dashboard!$D$12/365)</f>
        <v>251420.26328940352</v>
      </c>
      <c r="E2176" s="3">
        <f>IF(Dashboard!$I$3,C2176*Dashboard!$E$11*Dashboard!$E$10*SQRT(Dashboard!$D$12/365),0)</f>
        <v>118373.71425968694</v>
      </c>
      <c r="F2176" s="3">
        <f>D2176+IF(Dashboard!$I$3,E2176,0)</f>
        <v>369793.97754909046</v>
      </c>
      <c r="G2176" s="3">
        <f>IF(Dashboard!$I$4, ('Lookups and Calculations'!$F$9) / (1 - 'Lookups and Calculations'!$F$10), 'Lookups and Calculations'!$F$9)</f>
        <v>1951878.888340465</v>
      </c>
      <c r="H2176" s="12">
        <f t="shared" si="66"/>
        <v>0</v>
      </c>
      <c r="I2176" s="12">
        <f t="shared" si="67"/>
        <v>0</v>
      </c>
      <c r="J2176" s="13">
        <f>(1 - Dashboard!$I$9) * H2176 * Dashboard!$I$8 * 'Lookups and Calculations'!$F$12</f>
        <v>0</v>
      </c>
      <c r="K2176" s="12">
        <f>(1 - Dashboard!$I$11) * I2176 * Dashboard!$I$10 * 'Lookups and Calculations'!$F$12</f>
        <v>0</v>
      </c>
      <c r="L2176" s="12">
        <f>(H2176 - I2176) * Dashboard!$I$13 * (Dashboard!$D$12 / 365) * 'Lookups and Calculations'!$F$12</f>
        <v>0</v>
      </c>
      <c r="M2176" s="3">
        <f>(G2176*2) * Dashboard!$I$13 * (Dashboard!$D$12 / 365) * 'Lookups and Calculations'!$F$12</f>
        <v>1602.0878730267946</v>
      </c>
      <c r="N2176" s="12">
        <f>H2176 * Dashboard!$I$14 * Dashboard!$I$15 * (Dashboard!$D$12 / 365) * 'Lookups and Calculations'!$F$12</f>
        <v>0</v>
      </c>
    </row>
    <row r="2177" spans="1:14" x14ac:dyDescent="0.35">
      <c r="A2177" s="2">
        <v>2176</v>
      </c>
      <c r="B2177" s="11">
        <v>0.56887255780338697</v>
      </c>
      <c r="C2177" s="11">
        <v>0.46193645271375372</v>
      </c>
      <c r="D2177" s="3">
        <f>B2177*Dashboard!$D$11*Dashboard!$D$10*SQRT(Dashboard!$D$12/365)</f>
        <v>141240.68361071221</v>
      </c>
      <c r="E2177" s="3">
        <f>IF(Dashboard!$I$3,C2177*Dashboard!$E$11*Dashboard!$E$10*SQRT(Dashboard!$D$12/365),0)</f>
        <v>229380.79705559512</v>
      </c>
      <c r="F2177" s="3">
        <f>D2177+IF(Dashboard!$I$3,E2177,0)</f>
        <v>370621.48066630733</v>
      </c>
      <c r="G2177" s="3">
        <f>IF(Dashboard!$I$4, ('Lookups and Calculations'!$F$9) / (1 - 'Lookups and Calculations'!$F$10), 'Lookups and Calculations'!$F$9)</f>
        <v>1951878.888340465</v>
      </c>
      <c r="H2177" s="12">
        <f t="shared" si="66"/>
        <v>0</v>
      </c>
      <c r="I2177" s="12">
        <f t="shared" si="67"/>
        <v>0</v>
      </c>
      <c r="J2177" s="13">
        <f>(1 - Dashboard!$I$9) * H2177 * Dashboard!$I$8 * 'Lookups and Calculations'!$F$12</f>
        <v>0</v>
      </c>
      <c r="K2177" s="12">
        <f>(1 - Dashboard!$I$11) * I2177 * Dashboard!$I$10 * 'Lookups and Calculations'!$F$12</f>
        <v>0</v>
      </c>
      <c r="L2177" s="12">
        <f>(H2177 - I2177) * Dashboard!$I$13 * (Dashboard!$D$12 / 365) * 'Lookups and Calculations'!$F$12</f>
        <v>0</v>
      </c>
      <c r="M2177" s="3">
        <f>(G2177*2) * Dashboard!$I$13 * (Dashboard!$D$12 / 365) * 'Lookups and Calculations'!$F$12</f>
        <v>1602.0878730267946</v>
      </c>
      <c r="N2177" s="12">
        <f>H2177 * Dashboard!$I$14 * Dashboard!$I$15 * (Dashboard!$D$12 / 365) * 'Lookups and Calculations'!$F$12</f>
        <v>0</v>
      </c>
    </row>
    <row r="2178" spans="1:14" x14ac:dyDescent="0.35">
      <c r="A2178" s="2">
        <v>2177</v>
      </c>
      <c r="B2178" s="11">
        <v>-3.437847956144268E-4</v>
      </c>
      <c r="C2178" s="11">
        <v>1.0022321383869628</v>
      </c>
      <c r="D2178" s="3">
        <f>B2178*Dashboard!$D$11*Dashboard!$D$10*SQRT(Dashboard!$D$12/365)</f>
        <v>-85.355496378738337</v>
      </c>
      <c r="E2178" s="3">
        <f>IF(Dashboard!$I$3,C2178*Dashboard!$E$11*Dashboard!$E$10*SQRT(Dashboard!$D$12/365),0)</f>
        <v>497671.93168535625</v>
      </c>
      <c r="F2178" s="3">
        <f>D2178+IF(Dashboard!$I$3,E2178,0)</f>
        <v>497586.57618897752</v>
      </c>
      <c r="G2178" s="3">
        <f>IF(Dashboard!$I$4, ('Lookups and Calculations'!$F$9) / (1 - 'Lookups and Calculations'!$F$10), 'Lookups and Calculations'!$F$9)</f>
        <v>1951878.888340465</v>
      </c>
      <c r="H2178" s="12">
        <f t="shared" si="66"/>
        <v>0</v>
      </c>
      <c r="I2178" s="12">
        <f t="shared" si="67"/>
        <v>0</v>
      </c>
      <c r="J2178" s="13">
        <f>(1 - Dashboard!$I$9) * H2178 * Dashboard!$I$8 * 'Lookups and Calculations'!$F$12</f>
        <v>0</v>
      </c>
      <c r="K2178" s="12">
        <f>(1 - Dashboard!$I$11) * I2178 * Dashboard!$I$10 * 'Lookups and Calculations'!$F$12</f>
        <v>0</v>
      </c>
      <c r="L2178" s="12">
        <f>(H2178 - I2178) * Dashboard!$I$13 * (Dashboard!$D$12 / 365) * 'Lookups and Calculations'!$F$12</f>
        <v>0</v>
      </c>
      <c r="M2178" s="3">
        <f>(G2178*2) * Dashboard!$I$13 * (Dashboard!$D$12 / 365) * 'Lookups and Calculations'!$F$12</f>
        <v>1602.0878730267946</v>
      </c>
      <c r="N2178" s="12">
        <f>H2178 * Dashboard!$I$14 * Dashboard!$I$15 * (Dashboard!$D$12 / 365) * 'Lookups and Calculations'!$F$12</f>
        <v>0</v>
      </c>
    </row>
    <row r="2179" spans="1:14" x14ac:dyDescent="0.35">
      <c r="A2179" s="2">
        <v>2178</v>
      </c>
      <c r="B2179" s="11">
        <v>0.20168667393638945</v>
      </c>
      <c r="C2179" s="11">
        <v>2.7619245593072383E-2</v>
      </c>
      <c r="D2179" s="3">
        <f>B2179*Dashboard!$D$11*Dashboard!$D$10*SQRT(Dashboard!$D$12/365)</f>
        <v>50075.123700714481</v>
      </c>
      <c r="E2179" s="3">
        <f>IF(Dashboard!$I$3,C2179*Dashboard!$E$11*Dashboard!$E$10*SQRT(Dashboard!$D$12/365),0)</f>
        <v>13714.710174949025</v>
      </c>
      <c r="F2179" s="3">
        <f>D2179+IF(Dashboard!$I$3,E2179,0)</f>
        <v>63789.833875663506</v>
      </c>
      <c r="G2179" s="3">
        <f>IF(Dashboard!$I$4, ('Lookups and Calculations'!$F$9) / (1 - 'Lookups and Calculations'!$F$10), 'Lookups and Calculations'!$F$9)</f>
        <v>1951878.888340465</v>
      </c>
      <c r="H2179" s="12">
        <f t="shared" ref="H2179:H2242" si="68">MAX(0,F2179-G2179)</f>
        <v>0</v>
      </c>
      <c r="I2179" s="12">
        <f t="shared" ref="I2179:I2242" si="69">MAX(0,-F2179-G2179)</f>
        <v>0</v>
      </c>
      <c r="J2179" s="13">
        <f>(1 - Dashboard!$I$9) * H2179 * Dashboard!$I$8 * 'Lookups and Calculations'!$F$12</f>
        <v>0</v>
      </c>
      <c r="K2179" s="12">
        <f>(1 - Dashboard!$I$11) * I2179 * Dashboard!$I$10 * 'Lookups and Calculations'!$F$12</f>
        <v>0</v>
      </c>
      <c r="L2179" s="12">
        <f>(H2179 - I2179) * Dashboard!$I$13 * (Dashboard!$D$12 / 365) * 'Lookups and Calculations'!$F$12</f>
        <v>0</v>
      </c>
      <c r="M2179" s="3">
        <f>(G2179*2) * Dashboard!$I$13 * (Dashboard!$D$12 / 365) * 'Lookups and Calculations'!$F$12</f>
        <v>1602.0878730267946</v>
      </c>
      <c r="N2179" s="12">
        <f>H2179 * Dashboard!$I$14 * Dashboard!$I$15 * (Dashboard!$D$12 / 365) * 'Lookups and Calculations'!$F$12</f>
        <v>0</v>
      </c>
    </row>
    <row r="2180" spans="1:14" x14ac:dyDescent="0.35">
      <c r="A2180" s="2">
        <v>2179</v>
      </c>
      <c r="B2180" s="11">
        <v>1.8751710150530745</v>
      </c>
      <c r="C2180" s="11">
        <v>0.75756467601592459</v>
      </c>
      <c r="D2180" s="3">
        <f>B2180*Dashboard!$D$11*Dashboard!$D$10*SQRT(Dashboard!$D$12/365)</f>
        <v>465570.77225832111</v>
      </c>
      <c r="E2180" s="3">
        <f>IF(Dashboard!$I$3,C2180*Dashboard!$E$11*Dashboard!$E$10*SQRT(Dashboard!$D$12/365),0)</f>
        <v>376178.99212075461</v>
      </c>
      <c r="F2180" s="3">
        <f>D2180+IF(Dashboard!$I$3,E2180,0)</f>
        <v>841749.76437907573</v>
      </c>
      <c r="G2180" s="3">
        <f>IF(Dashboard!$I$4, ('Lookups and Calculations'!$F$9) / (1 - 'Lookups and Calculations'!$F$10), 'Lookups and Calculations'!$F$9)</f>
        <v>1951878.888340465</v>
      </c>
      <c r="H2180" s="12">
        <f t="shared" si="68"/>
        <v>0</v>
      </c>
      <c r="I2180" s="12">
        <f t="shared" si="69"/>
        <v>0</v>
      </c>
      <c r="J2180" s="13">
        <f>(1 - Dashboard!$I$9) * H2180 * Dashboard!$I$8 * 'Lookups and Calculations'!$F$12</f>
        <v>0</v>
      </c>
      <c r="K2180" s="12">
        <f>(1 - Dashboard!$I$11) * I2180 * Dashboard!$I$10 * 'Lookups and Calculations'!$F$12</f>
        <v>0</v>
      </c>
      <c r="L2180" s="12">
        <f>(H2180 - I2180) * Dashboard!$I$13 * (Dashboard!$D$12 / 365) * 'Lookups and Calculations'!$F$12</f>
        <v>0</v>
      </c>
      <c r="M2180" s="3">
        <f>(G2180*2) * Dashboard!$I$13 * (Dashboard!$D$12 / 365) * 'Lookups and Calculations'!$F$12</f>
        <v>1602.0878730267946</v>
      </c>
      <c r="N2180" s="12">
        <f>H2180 * Dashboard!$I$14 * Dashboard!$I$15 * (Dashboard!$D$12 / 365) * 'Lookups and Calculations'!$F$12</f>
        <v>0</v>
      </c>
    </row>
    <row r="2181" spans="1:14" x14ac:dyDescent="0.35">
      <c r="A2181" s="2">
        <v>2180</v>
      </c>
      <c r="B2181" s="11">
        <v>3.343691405783372</v>
      </c>
      <c r="C2181" s="11">
        <v>0.99106402150519801</v>
      </c>
      <c r="D2181" s="3">
        <f>B2181*Dashboard!$D$11*Dashboard!$D$10*SQRT(Dashboard!$D$12/365)</f>
        <v>830177.60912863456</v>
      </c>
      <c r="E2181" s="3">
        <f>IF(Dashboard!$I$3,C2181*Dashboard!$E$11*Dashboard!$E$10*SQRT(Dashboard!$D$12/365),0)</f>
        <v>492126.25210778741</v>
      </c>
      <c r="F2181" s="3">
        <f>D2181+IF(Dashboard!$I$3,E2181,0)</f>
        <v>1322303.8612364219</v>
      </c>
      <c r="G2181" s="3">
        <f>IF(Dashboard!$I$4, ('Lookups and Calculations'!$F$9) / (1 - 'Lookups and Calculations'!$F$10), 'Lookups and Calculations'!$F$9)</f>
        <v>1951878.888340465</v>
      </c>
      <c r="H2181" s="12">
        <f t="shared" si="68"/>
        <v>0</v>
      </c>
      <c r="I2181" s="12">
        <f t="shared" si="69"/>
        <v>0</v>
      </c>
      <c r="J2181" s="13">
        <f>(1 - Dashboard!$I$9) * H2181 * Dashboard!$I$8 * 'Lookups and Calculations'!$F$12</f>
        <v>0</v>
      </c>
      <c r="K2181" s="12">
        <f>(1 - Dashboard!$I$11) * I2181 * Dashboard!$I$10 * 'Lookups and Calculations'!$F$12</f>
        <v>0</v>
      </c>
      <c r="L2181" s="12">
        <f>(H2181 - I2181) * Dashboard!$I$13 * (Dashboard!$D$12 / 365) * 'Lookups and Calculations'!$F$12</f>
        <v>0</v>
      </c>
      <c r="M2181" s="3">
        <f>(G2181*2) * Dashboard!$I$13 * (Dashboard!$D$12 / 365) * 'Lookups and Calculations'!$F$12</f>
        <v>1602.0878730267946</v>
      </c>
      <c r="N2181" s="12">
        <f>H2181 * Dashboard!$I$14 * Dashboard!$I$15 * (Dashboard!$D$12 / 365) * 'Lookups and Calculations'!$F$12</f>
        <v>0</v>
      </c>
    </row>
    <row r="2182" spans="1:14" x14ac:dyDescent="0.35">
      <c r="A2182" s="2">
        <v>2181</v>
      </c>
      <c r="B2182" s="11">
        <v>-6.6038661813104568E-2</v>
      </c>
      <c r="C2182" s="11">
        <v>-1.6656292237622048</v>
      </c>
      <c r="D2182" s="3">
        <f>B2182*Dashboard!$D$11*Dashboard!$D$10*SQRT(Dashboard!$D$12/365)</f>
        <v>-16396.1956175837</v>
      </c>
      <c r="E2182" s="3">
        <f>IF(Dashboard!$I$3,C2182*Dashboard!$E$11*Dashboard!$E$10*SQRT(Dashboard!$D$12/365),0)</f>
        <v>-827090.73228827515</v>
      </c>
      <c r="F2182" s="3">
        <f>D2182+IF(Dashboard!$I$3,E2182,0)</f>
        <v>-843486.92790585884</v>
      </c>
      <c r="G2182" s="3">
        <f>IF(Dashboard!$I$4, ('Lookups and Calculations'!$F$9) / (1 - 'Lookups and Calculations'!$F$10), 'Lookups and Calculations'!$F$9)</f>
        <v>1951878.888340465</v>
      </c>
      <c r="H2182" s="12">
        <f t="shared" si="68"/>
        <v>0</v>
      </c>
      <c r="I2182" s="12">
        <f t="shared" si="69"/>
        <v>0</v>
      </c>
      <c r="J2182" s="13">
        <f>(1 - Dashboard!$I$9) * H2182 * Dashboard!$I$8 * 'Lookups and Calculations'!$F$12</f>
        <v>0</v>
      </c>
      <c r="K2182" s="12">
        <f>(1 - Dashboard!$I$11) * I2182 * Dashboard!$I$10 * 'Lookups and Calculations'!$F$12</f>
        <v>0</v>
      </c>
      <c r="L2182" s="12">
        <f>(H2182 - I2182) * Dashboard!$I$13 * (Dashboard!$D$12 / 365) * 'Lookups and Calculations'!$F$12</f>
        <v>0</v>
      </c>
      <c r="M2182" s="3">
        <f>(G2182*2) * Dashboard!$I$13 * (Dashboard!$D$12 / 365) * 'Lookups and Calculations'!$F$12</f>
        <v>1602.0878730267946</v>
      </c>
      <c r="N2182" s="12">
        <f>H2182 * Dashboard!$I$14 * Dashboard!$I$15 * (Dashboard!$D$12 / 365) * 'Lookups and Calculations'!$F$12</f>
        <v>0</v>
      </c>
    </row>
    <row r="2183" spans="1:14" x14ac:dyDescent="0.35">
      <c r="A2183" s="2">
        <v>2182</v>
      </c>
      <c r="B2183" s="11">
        <v>-1.4079916129307926</v>
      </c>
      <c r="C2183" s="11">
        <v>-0.99838278784019452</v>
      </c>
      <c r="D2183" s="3">
        <f>B2183*Dashboard!$D$11*Dashboard!$D$10*SQRT(Dashboard!$D$12/365)</f>
        <v>-349578.6449892809</v>
      </c>
      <c r="E2183" s="3">
        <f>IF(Dashboard!$I$3,C2183*Dashboard!$E$11*Dashboard!$E$10*SQRT(Dashboard!$D$12/365),0)</f>
        <v>-495760.48457747622</v>
      </c>
      <c r="F2183" s="3">
        <f>D2183+IF(Dashboard!$I$3,E2183,0)</f>
        <v>-845339.12956675712</v>
      </c>
      <c r="G2183" s="3">
        <f>IF(Dashboard!$I$4, ('Lookups and Calculations'!$F$9) / (1 - 'Lookups and Calculations'!$F$10), 'Lookups and Calculations'!$F$9)</f>
        <v>1951878.888340465</v>
      </c>
      <c r="H2183" s="12">
        <f t="shared" si="68"/>
        <v>0</v>
      </c>
      <c r="I2183" s="12">
        <f t="shared" si="69"/>
        <v>0</v>
      </c>
      <c r="J2183" s="13">
        <f>(1 - Dashboard!$I$9) * H2183 * Dashboard!$I$8 * 'Lookups and Calculations'!$F$12</f>
        <v>0</v>
      </c>
      <c r="K2183" s="12">
        <f>(1 - Dashboard!$I$11) * I2183 * Dashboard!$I$10 * 'Lookups and Calculations'!$F$12</f>
        <v>0</v>
      </c>
      <c r="L2183" s="12">
        <f>(H2183 - I2183) * Dashboard!$I$13 * (Dashboard!$D$12 / 365) * 'Lookups and Calculations'!$F$12</f>
        <v>0</v>
      </c>
      <c r="M2183" s="3">
        <f>(G2183*2) * Dashboard!$I$13 * (Dashboard!$D$12 / 365) * 'Lookups and Calculations'!$F$12</f>
        <v>1602.0878730267946</v>
      </c>
      <c r="N2183" s="12">
        <f>H2183 * Dashboard!$I$14 * Dashboard!$I$15 * (Dashboard!$D$12 / 365) * 'Lookups and Calculations'!$F$12</f>
        <v>0</v>
      </c>
    </row>
    <row r="2184" spans="1:14" x14ac:dyDescent="0.35">
      <c r="A2184" s="2">
        <v>2183</v>
      </c>
      <c r="B2184" s="11">
        <v>-1.3747271950379107</v>
      </c>
      <c r="C2184" s="11">
        <v>0.68529223214292889</v>
      </c>
      <c r="D2184" s="3">
        <f>B2184*Dashboard!$D$11*Dashboard!$D$10*SQRT(Dashboard!$D$12/365)</f>
        <v>-341319.69655055727</v>
      </c>
      <c r="E2184" s="3">
        <f>IF(Dashboard!$I$3,C2184*Dashboard!$E$11*Dashboard!$E$10*SQRT(Dashboard!$D$12/365),0)</f>
        <v>340291.13204096933</v>
      </c>
      <c r="F2184" s="3">
        <f>D2184+IF(Dashboard!$I$3,E2184,0)</f>
        <v>-1028.5645095879445</v>
      </c>
      <c r="G2184" s="3">
        <f>IF(Dashboard!$I$4, ('Lookups and Calculations'!$F$9) / (1 - 'Lookups and Calculations'!$F$10), 'Lookups and Calculations'!$F$9)</f>
        <v>1951878.888340465</v>
      </c>
      <c r="H2184" s="12">
        <f t="shared" si="68"/>
        <v>0</v>
      </c>
      <c r="I2184" s="12">
        <f t="shared" si="69"/>
        <v>0</v>
      </c>
      <c r="J2184" s="13">
        <f>(1 - Dashboard!$I$9) * H2184 * Dashboard!$I$8 * 'Lookups and Calculations'!$F$12</f>
        <v>0</v>
      </c>
      <c r="K2184" s="12">
        <f>(1 - Dashboard!$I$11) * I2184 * Dashboard!$I$10 * 'Lookups and Calculations'!$F$12</f>
        <v>0</v>
      </c>
      <c r="L2184" s="12">
        <f>(H2184 - I2184) * Dashboard!$I$13 * (Dashboard!$D$12 / 365) * 'Lookups and Calculations'!$F$12</f>
        <v>0</v>
      </c>
      <c r="M2184" s="3">
        <f>(G2184*2) * Dashboard!$I$13 * (Dashboard!$D$12 / 365) * 'Lookups and Calculations'!$F$12</f>
        <v>1602.0878730267946</v>
      </c>
      <c r="N2184" s="12">
        <f>H2184 * Dashboard!$I$14 * Dashboard!$I$15 * (Dashboard!$D$12 / 365) * 'Lookups and Calculations'!$F$12</f>
        <v>0</v>
      </c>
    </row>
    <row r="2185" spans="1:14" x14ac:dyDescent="0.35">
      <c r="A2185" s="2">
        <v>2184</v>
      </c>
      <c r="B2185" s="11">
        <v>0.24816537230269536</v>
      </c>
      <c r="C2185" s="11">
        <v>1.6326397565436552</v>
      </c>
      <c r="D2185" s="3">
        <f>B2185*Dashboard!$D$11*Dashboard!$D$10*SQRT(Dashboard!$D$12/365)</f>
        <v>61614.93703947289</v>
      </c>
      <c r="E2185" s="3">
        <f>IF(Dashboard!$I$3,C2185*Dashboard!$E$11*Dashboard!$E$10*SQRT(Dashboard!$D$12/365),0)</f>
        <v>810709.36588911933</v>
      </c>
      <c r="F2185" s="3">
        <f>D2185+IF(Dashboard!$I$3,E2185,0)</f>
        <v>872324.30292859219</v>
      </c>
      <c r="G2185" s="3">
        <f>IF(Dashboard!$I$4, ('Lookups and Calculations'!$F$9) / (1 - 'Lookups and Calculations'!$F$10), 'Lookups and Calculations'!$F$9)</f>
        <v>1951878.888340465</v>
      </c>
      <c r="H2185" s="12">
        <f t="shared" si="68"/>
        <v>0</v>
      </c>
      <c r="I2185" s="12">
        <f t="shared" si="69"/>
        <v>0</v>
      </c>
      <c r="J2185" s="13">
        <f>(1 - Dashboard!$I$9) * H2185 * Dashboard!$I$8 * 'Lookups and Calculations'!$F$12</f>
        <v>0</v>
      </c>
      <c r="K2185" s="12">
        <f>(1 - Dashboard!$I$11) * I2185 * Dashboard!$I$10 * 'Lookups and Calculations'!$F$12</f>
        <v>0</v>
      </c>
      <c r="L2185" s="12">
        <f>(H2185 - I2185) * Dashboard!$I$13 * (Dashboard!$D$12 / 365) * 'Lookups and Calculations'!$F$12</f>
        <v>0</v>
      </c>
      <c r="M2185" s="3">
        <f>(G2185*2) * Dashboard!$I$13 * (Dashboard!$D$12 / 365) * 'Lookups and Calculations'!$F$12</f>
        <v>1602.0878730267946</v>
      </c>
      <c r="N2185" s="12">
        <f>H2185 * Dashboard!$I$14 * Dashboard!$I$15 * (Dashboard!$D$12 / 365) * 'Lookups and Calculations'!$F$12</f>
        <v>0</v>
      </c>
    </row>
    <row r="2186" spans="1:14" x14ac:dyDescent="0.35">
      <c r="A2186" s="2">
        <v>2185</v>
      </c>
      <c r="B2186" s="11">
        <v>1.480677628478472</v>
      </c>
      <c r="C2186" s="11">
        <v>0.91543888742282165</v>
      </c>
      <c r="D2186" s="3">
        <f>B2186*Dashboard!$D$11*Dashboard!$D$10*SQRT(Dashboard!$D$12/365)</f>
        <v>367625.25733517174</v>
      </c>
      <c r="E2186" s="3">
        <f>IF(Dashboard!$I$3,C2186*Dashboard!$E$11*Dashboard!$E$10*SQRT(Dashboard!$D$12/365),0)</f>
        <v>454573.56833203643</v>
      </c>
      <c r="F2186" s="3">
        <f>D2186+IF(Dashboard!$I$3,E2186,0)</f>
        <v>822198.82566720818</v>
      </c>
      <c r="G2186" s="3">
        <f>IF(Dashboard!$I$4, ('Lookups and Calculations'!$F$9) / (1 - 'Lookups and Calculations'!$F$10), 'Lookups and Calculations'!$F$9)</f>
        <v>1951878.888340465</v>
      </c>
      <c r="H2186" s="12">
        <f t="shared" si="68"/>
        <v>0</v>
      </c>
      <c r="I2186" s="12">
        <f t="shared" si="69"/>
        <v>0</v>
      </c>
      <c r="J2186" s="13">
        <f>(1 - Dashboard!$I$9) * H2186 * Dashboard!$I$8 * 'Lookups and Calculations'!$F$12</f>
        <v>0</v>
      </c>
      <c r="K2186" s="12">
        <f>(1 - Dashboard!$I$11) * I2186 * Dashboard!$I$10 * 'Lookups and Calculations'!$F$12</f>
        <v>0</v>
      </c>
      <c r="L2186" s="12">
        <f>(H2186 - I2186) * Dashboard!$I$13 * (Dashboard!$D$12 / 365) * 'Lookups and Calculations'!$F$12</f>
        <v>0</v>
      </c>
      <c r="M2186" s="3">
        <f>(G2186*2) * Dashboard!$I$13 * (Dashboard!$D$12 / 365) * 'Lookups and Calculations'!$F$12</f>
        <v>1602.0878730267946</v>
      </c>
      <c r="N2186" s="12">
        <f>H2186 * Dashboard!$I$14 * Dashboard!$I$15 * (Dashboard!$D$12 / 365) * 'Lookups and Calculations'!$F$12</f>
        <v>0</v>
      </c>
    </row>
    <row r="2187" spans="1:14" x14ac:dyDescent="0.35">
      <c r="A2187" s="2">
        <v>2186</v>
      </c>
      <c r="B2187" s="11">
        <v>0.97005473507714735</v>
      </c>
      <c r="C2187" s="11">
        <v>-0.90258276087413192</v>
      </c>
      <c r="D2187" s="3">
        <f>B2187*Dashboard!$D$11*Dashboard!$D$10*SQRT(Dashboard!$D$12/365)</f>
        <v>240846.90330493715</v>
      </c>
      <c r="E2187" s="3">
        <f>IF(Dashboard!$I$3,C2187*Dashboard!$E$11*Dashboard!$E$10*SQRT(Dashboard!$D$12/365),0)</f>
        <v>-448189.68471024878</v>
      </c>
      <c r="F2187" s="3">
        <f>D2187+IF(Dashboard!$I$3,E2187,0)</f>
        <v>-207342.78140531163</v>
      </c>
      <c r="G2187" s="3">
        <f>IF(Dashboard!$I$4, ('Lookups and Calculations'!$F$9) / (1 - 'Lookups and Calculations'!$F$10), 'Lookups and Calculations'!$F$9)</f>
        <v>1951878.888340465</v>
      </c>
      <c r="H2187" s="12">
        <f t="shared" si="68"/>
        <v>0</v>
      </c>
      <c r="I2187" s="12">
        <f t="shared" si="69"/>
        <v>0</v>
      </c>
      <c r="J2187" s="13">
        <f>(1 - Dashboard!$I$9) * H2187 * Dashboard!$I$8 * 'Lookups and Calculations'!$F$12</f>
        <v>0</v>
      </c>
      <c r="K2187" s="12">
        <f>(1 - Dashboard!$I$11) * I2187 * Dashboard!$I$10 * 'Lookups and Calculations'!$F$12</f>
        <v>0</v>
      </c>
      <c r="L2187" s="12">
        <f>(H2187 - I2187) * Dashboard!$I$13 * (Dashboard!$D$12 / 365) * 'Lookups and Calculations'!$F$12</f>
        <v>0</v>
      </c>
      <c r="M2187" s="3">
        <f>(G2187*2) * Dashboard!$I$13 * (Dashboard!$D$12 / 365) * 'Lookups and Calculations'!$F$12</f>
        <v>1602.0878730267946</v>
      </c>
      <c r="N2187" s="12">
        <f>H2187 * Dashboard!$I$14 * Dashboard!$I$15 * (Dashboard!$D$12 / 365) * 'Lookups and Calculations'!$F$12</f>
        <v>0</v>
      </c>
    </row>
    <row r="2188" spans="1:14" x14ac:dyDescent="0.35">
      <c r="A2188" s="2">
        <v>2187</v>
      </c>
      <c r="B2188" s="11">
        <v>0.38217615352543388</v>
      </c>
      <c r="C2188" s="11">
        <v>0.38294373304811302</v>
      </c>
      <c r="D2188" s="3">
        <f>B2188*Dashboard!$D$11*Dashboard!$D$10*SQRT(Dashboard!$D$12/365)</f>
        <v>94887.37054231549</v>
      </c>
      <c r="E2188" s="3">
        <f>IF(Dashboard!$I$3,C2188*Dashboard!$E$11*Dashboard!$E$10*SQRT(Dashboard!$D$12/365),0)</f>
        <v>190155.89308439495</v>
      </c>
      <c r="F2188" s="3">
        <f>D2188+IF(Dashboard!$I$3,E2188,0)</f>
        <v>285043.26362671045</v>
      </c>
      <c r="G2188" s="3">
        <f>IF(Dashboard!$I$4, ('Lookups and Calculations'!$F$9) / (1 - 'Lookups and Calculations'!$F$10), 'Lookups and Calculations'!$F$9)</f>
        <v>1951878.888340465</v>
      </c>
      <c r="H2188" s="12">
        <f t="shared" si="68"/>
        <v>0</v>
      </c>
      <c r="I2188" s="12">
        <f t="shared" si="69"/>
        <v>0</v>
      </c>
      <c r="J2188" s="13">
        <f>(1 - Dashboard!$I$9) * H2188 * Dashboard!$I$8 * 'Lookups and Calculations'!$F$12</f>
        <v>0</v>
      </c>
      <c r="K2188" s="12">
        <f>(1 - Dashboard!$I$11) * I2188 * Dashboard!$I$10 * 'Lookups and Calculations'!$F$12</f>
        <v>0</v>
      </c>
      <c r="L2188" s="12">
        <f>(H2188 - I2188) * Dashboard!$I$13 * (Dashboard!$D$12 / 365) * 'Lookups and Calculations'!$F$12</f>
        <v>0</v>
      </c>
      <c r="M2188" s="3">
        <f>(G2188*2) * Dashboard!$I$13 * (Dashboard!$D$12 / 365) * 'Lookups and Calculations'!$F$12</f>
        <v>1602.0878730267946</v>
      </c>
      <c r="N2188" s="12">
        <f>H2188 * Dashboard!$I$14 * Dashboard!$I$15 * (Dashboard!$D$12 / 365) * 'Lookups and Calculations'!$F$12</f>
        <v>0</v>
      </c>
    </row>
    <row r="2189" spans="1:14" x14ac:dyDescent="0.35">
      <c r="A2189" s="2">
        <v>2188</v>
      </c>
      <c r="B2189" s="11">
        <v>0.37390628537409776</v>
      </c>
      <c r="C2189" s="11">
        <v>-1.2767846788575887</v>
      </c>
      <c r="D2189" s="3">
        <f>B2189*Dashboard!$D$11*Dashboard!$D$10*SQRT(Dashboard!$D$12/365)</f>
        <v>92834.113068312217</v>
      </c>
      <c r="E2189" s="3">
        <f>IF(Dashboard!$I$3,C2189*Dashboard!$E$11*Dashboard!$E$10*SQRT(Dashboard!$D$12/365),0)</f>
        <v>-634004.71121989423</v>
      </c>
      <c r="F2189" s="3">
        <f>D2189+IF(Dashboard!$I$3,E2189,0)</f>
        <v>-541170.59815158206</v>
      </c>
      <c r="G2189" s="3">
        <f>IF(Dashboard!$I$4, ('Lookups and Calculations'!$F$9) / (1 - 'Lookups and Calculations'!$F$10), 'Lookups and Calculations'!$F$9)</f>
        <v>1951878.888340465</v>
      </c>
      <c r="H2189" s="12">
        <f t="shared" si="68"/>
        <v>0</v>
      </c>
      <c r="I2189" s="12">
        <f t="shared" si="69"/>
        <v>0</v>
      </c>
      <c r="J2189" s="13">
        <f>(1 - Dashboard!$I$9) * H2189 * Dashboard!$I$8 * 'Lookups and Calculations'!$F$12</f>
        <v>0</v>
      </c>
      <c r="K2189" s="12">
        <f>(1 - Dashboard!$I$11) * I2189 * Dashboard!$I$10 * 'Lookups and Calculations'!$F$12</f>
        <v>0</v>
      </c>
      <c r="L2189" s="12">
        <f>(H2189 - I2189) * Dashboard!$I$13 * (Dashboard!$D$12 / 365) * 'Lookups and Calculations'!$F$12</f>
        <v>0</v>
      </c>
      <c r="M2189" s="3">
        <f>(G2189*2) * Dashboard!$I$13 * (Dashboard!$D$12 / 365) * 'Lookups and Calculations'!$F$12</f>
        <v>1602.0878730267946</v>
      </c>
      <c r="N2189" s="12">
        <f>H2189 * Dashboard!$I$14 * Dashboard!$I$15 * (Dashboard!$D$12 / 365) * 'Lookups and Calculations'!$F$12</f>
        <v>0</v>
      </c>
    </row>
    <row r="2190" spans="1:14" x14ac:dyDescent="0.35">
      <c r="A2190" s="2">
        <v>2189</v>
      </c>
      <c r="B2190" s="11">
        <v>-1.3526189902214019</v>
      </c>
      <c r="C2190" s="11">
        <v>-2.4889555248717388</v>
      </c>
      <c r="D2190" s="3">
        <f>B2190*Dashboard!$D$11*Dashboard!$D$10*SQRT(Dashboard!$D$12/365)</f>
        <v>-335830.63240278629</v>
      </c>
      <c r="E2190" s="3">
        <f>IF(Dashboard!$I$3,C2190*Dashboard!$E$11*Dashboard!$E$10*SQRT(Dashboard!$D$12/365),0)</f>
        <v>-1235924.5493119489</v>
      </c>
      <c r="F2190" s="3">
        <f>D2190+IF(Dashboard!$I$3,E2190,0)</f>
        <v>-1571755.1817147352</v>
      </c>
      <c r="G2190" s="3">
        <f>IF(Dashboard!$I$4, ('Lookups and Calculations'!$F$9) / (1 - 'Lookups and Calculations'!$F$10), 'Lookups and Calculations'!$F$9)</f>
        <v>1951878.888340465</v>
      </c>
      <c r="H2190" s="12">
        <f t="shared" si="68"/>
        <v>0</v>
      </c>
      <c r="I2190" s="12">
        <f t="shared" si="69"/>
        <v>0</v>
      </c>
      <c r="J2190" s="13">
        <f>(1 - Dashboard!$I$9) * H2190 * Dashboard!$I$8 * 'Lookups and Calculations'!$F$12</f>
        <v>0</v>
      </c>
      <c r="K2190" s="12">
        <f>(1 - Dashboard!$I$11) * I2190 * Dashboard!$I$10 * 'Lookups and Calculations'!$F$12</f>
        <v>0</v>
      </c>
      <c r="L2190" s="12">
        <f>(H2190 - I2190) * Dashboard!$I$13 * (Dashboard!$D$12 / 365) * 'Lookups and Calculations'!$F$12</f>
        <v>0</v>
      </c>
      <c r="M2190" s="3">
        <f>(G2190*2) * Dashboard!$I$13 * (Dashboard!$D$12 / 365) * 'Lookups and Calculations'!$F$12</f>
        <v>1602.0878730267946</v>
      </c>
      <c r="N2190" s="12">
        <f>H2190 * Dashboard!$I$14 * Dashboard!$I$15 * (Dashboard!$D$12 / 365) * 'Lookups and Calculations'!$F$12</f>
        <v>0</v>
      </c>
    </row>
    <row r="2191" spans="1:14" x14ac:dyDescent="0.35">
      <c r="A2191" s="2">
        <v>2190</v>
      </c>
      <c r="B2191" s="11">
        <v>0.83718754238327042</v>
      </c>
      <c r="C2191" s="11">
        <v>-0.78135022366200246</v>
      </c>
      <c r="D2191" s="3">
        <f>B2191*Dashboard!$D$11*Dashboard!$D$10*SQRT(Dashboard!$D$12/365)</f>
        <v>207858.40198228171</v>
      </c>
      <c r="E2191" s="3">
        <f>IF(Dashboard!$I$3,C2191*Dashboard!$E$11*Dashboard!$E$10*SQRT(Dashboard!$D$12/365),0)</f>
        <v>-387990.02769807028</v>
      </c>
      <c r="F2191" s="3">
        <f>D2191+IF(Dashboard!$I$3,E2191,0)</f>
        <v>-180131.62571578857</v>
      </c>
      <c r="G2191" s="3">
        <f>IF(Dashboard!$I$4, ('Lookups and Calculations'!$F$9) / (1 - 'Lookups and Calculations'!$F$10), 'Lookups and Calculations'!$F$9)</f>
        <v>1951878.888340465</v>
      </c>
      <c r="H2191" s="12">
        <f t="shared" si="68"/>
        <v>0</v>
      </c>
      <c r="I2191" s="12">
        <f t="shared" si="69"/>
        <v>0</v>
      </c>
      <c r="J2191" s="13">
        <f>(1 - Dashboard!$I$9) * H2191 * Dashboard!$I$8 * 'Lookups and Calculations'!$F$12</f>
        <v>0</v>
      </c>
      <c r="K2191" s="12">
        <f>(1 - Dashboard!$I$11) * I2191 * Dashboard!$I$10 * 'Lookups and Calculations'!$F$12</f>
        <v>0</v>
      </c>
      <c r="L2191" s="12">
        <f>(H2191 - I2191) * Dashboard!$I$13 * (Dashboard!$D$12 / 365) * 'Lookups and Calculations'!$F$12</f>
        <v>0</v>
      </c>
      <c r="M2191" s="3">
        <f>(G2191*2) * Dashboard!$I$13 * (Dashboard!$D$12 / 365) * 'Lookups and Calculations'!$F$12</f>
        <v>1602.0878730267946</v>
      </c>
      <c r="N2191" s="12">
        <f>H2191 * Dashboard!$I$14 * Dashboard!$I$15 * (Dashboard!$D$12 / 365) * 'Lookups and Calculations'!$F$12</f>
        <v>0</v>
      </c>
    </row>
    <row r="2192" spans="1:14" x14ac:dyDescent="0.35">
      <c r="A2192" s="2">
        <v>2191</v>
      </c>
      <c r="B2192" s="11">
        <v>-0.63598549492678746</v>
      </c>
      <c r="C2192" s="11">
        <v>-0.98444538145411986</v>
      </c>
      <c r="D2192" s="3">
        <f>B2192*Dashboard!$D$11*Dashboard!$D$10*SQRT(Dashboard!$D$12/365)</f>
        <v>-157903.6022001302</v>
      </c>
      <c r="E2192" s="3">
        <f>IF(Dashboard!$I$3,C2192*Dashboard!$E$11*Dashboard!$E$10*SQRT(Dashboard!$D$12/365),0)</f>
        <v>-488839.6768193004</v>
      </c>
      <c r="F2192" s="3">
        <f>D2192+IF(Dashboard!$I$3,E2192,0)</f>
        <v>-646743.27901943063</v>
      </c>
      <c r="G2192" s="3">
        <f>IF(Dashboard!$I$4, ('Lookups and Calculations'!$F$9) / (1 - 'Lookups and Calculations'!$F$10), 'Lookups and Calculations'!$F$9)</f>
        <v>1951878.888340465</v>
      </c>
      <c r="H2192" s="12">
        <f t="shared" si="68"/>
        <v>0</v>
      </c>
      <c r="I2192" s="12">
        <f t="shared" si="69"/>
        <v>0</v>
      </c>
      <c r="J2192" s="13">
        <f>(1 - Dashboard!$I$9) * H2192 * Dashboard!$I$8 * 'Lookups and Calculations'!$F$12</f>
        <v>0</v>
      </c>
      <c r="K2192" s="12">
        <f>(1 - Dashboard!$I$11) * I2192 * Dashboard!$I$10 * 'Lookups and Calculations'!$F$12</f>
        <v>0</v>
      </c>
      <c r="L2192" s="12">
        <f>(H2192 - I2192) * Dashboard!$I$13 * (Dashboard!$D$12 / 365) * 'Lookups and Calculations'!$F$12</f>
        <v>0</v>
      </c>
      <c r="M2192" s="3">
        <f>(G2192*2) * Dashboard!$I$13 * (Dashboard!$D$12 / 365) * 'Lookups and Calculations'!$F$12</f>
        <v>1602.0878730267946</v>
      </c>
      <c r="N2192" s="12">
        <f>H2192 * Dashboard!$I$14 * Dashboard!$I$15 * (Dashboard!$D$12 / 365) * 'Lookups and Calculations'!$F$12</f>
        <v>0</v>
      </c>
    </row>
    <row r="2193" spans="1:14" x14ac:dyDescent="0.35">
      <c r="A2193" s="2">
        <v>2192</v>
      </c>
      <c r="B2193" s="11">
        <v>0.10992147389895934</v>
      </c>
      <c r="C2193" s="11">
        <v>0.23493578359560546</v>
      </c>
      <c r="D2193" s="3">
        <f>B2193*Dashboard!$D$11*Dashboard!$D$10*SQRT(Dashboard!$D$12/365)</f>
        <v>27291.497724789067</v>
      </c>
      <c r="E2193" s="3">
        <f>IF(Dashboard!$I$3,C2193*Dashboard!$E$11*Dashboard!$E$10*SQRT(Dashboard!$D$12/365),0)</f>
        <v>116660.54276828082</v>
      </c>
      <c r="F2193" s="3">
        <f>D2193+IF(Dashboard!$I$3,E2193,0)</f>
        <v>143952.04049306989</v>
      </c>
      <c r="G2193" s="3">
        <f>IF(Dashboard!$I$4, ('Lookups and Calculations'!$F$9) / (1 - 'Lookups and Calculations'!$F$10), 'Lookups and Calculations'!$F$9)</f>
        <v>1951878.888340465</v>
      </c>
      <c r="H2193" s="12">
        <f t="shared" si="68"/>
        <v>0</v>
      </c>
      <c r="I2193" s="12">
        <f t="shared" si="69"/>
        <v>0</v>
      </c>
      <c r="J2193" s="13">
        <f>(1 - Dashboard!$I$9) * H2193 * Dashboard!$I$8 * 'Lookups and Calculations'!$F$12</f>
        <v>0</v>
      </c>
      <c r="K2193" s="12">
        <f>(1 - Dashboard!$I$11) * I2193 * Dashboard!$I$10 * 'Lookups and Calculations'!$F$12</f>
        <v>0</v>
      </c>
      <c r="L2193" s="12">
        <f>(H2193 - I2193) * Dashboard!$I$13 * (Dashboard!$D$12 / 365) * 'Lookups and Calculations'!$F$12</f>
        <v>0</v>
      </c>
      <c r="M2193" s="3">
        <f>(G2193*2) * Dashboard!$I$13 * (Dashboard!$D$12 / 365) * 'Lookups and Calculations'!$F$12</f>
        <v>1602.0878730267946</v>
      </c>
      <c r="N2193" s="12">
        <f>H2193 * Dashboard!$I$14 * Dashboard!$I$15 * (Dashboard!$D$12 / 365) * 'Lookups and Calculations'!$F$12</f>
        <v>0</v>
      </c>
    </row>
    <row r="2194" spans="1:14" x14ac:dyDescent="0.35">
      <c r="A2194" s="2">
        <v>2193</v>
      </c>
      <c r="B2194" s="11">
        <v>0.13549185894341673</v>
      </c>
      <c r="C2194" s="11">
        <v>-0.5729982768925086</v>
      </c>
      <c r="D2194" s="3">
        <f>B2194*Dashboard!$D$11*Dashboard!$D$10*SQRT(Dashboard!$D$12/365)</f>
        <v>33640.158095775929</v>
      </c>
      <c r="E2194" s="3">
        <f>IF(Dashboard!$I$3,C2194*Dashboard!$E$11*Dashboard!$E$10*SQRT(Dashboard!$D$12/365),0)</f>
        <v>-284530.04886915017</v>
      </c>
      <c r="F2194" s="3">
        <f>D2194+IF(Dashboard!$I$3,E2194,0)</f>
        <v>-250889.89077337424</v>
      </c>
      <c r="G2194" s="3">
        <f>IF(Dashboard!$I$4, ('Lookups and Calculations'!$F$9) / (1 - 'Lookups and Calculations'!$F$10), 'Lookups and Calculations'!$F$9)</f>
        <v>1951878.888340465</v>
      </c>
      <c r="H2194" s="12">
        <f t="shared" si="68"/>
        <v>0</v>
      </c>
      <c r="I2194" s="12">
        <f t="shared" si="69"/>
        <v>0</v>
      </c>
      <c r="J2194" s="13">
        <f>(1 - Dashboard!$I$9) * H2194 * Dashboard!$I$8 * 'Lookups and Calculations'!$F$12</f>
        <v>0</v>
      </c>
      <c r="K2194" s="12">
        <f>(1 - Dashboard!$I$11) * I2194 * Dashboard!$I$10 * 'Lookups and Calculations'!$F$12</f>
        <v>0</v>
      </c>
      <c r="L2194" s="12">
        <f>(H2194 - I2194) * Dashboard!$I$13 * (Dashboard!$D$12 / 365) * 'Lookups and Calculations'!$F$12</f>
        <v>0</v>
      </c>
      <c r="M2194" s="3">
        <f>(G2194*2) * Dashboard!$I$13 * (Dashboard!$D$12 / 365) * 'Lookups and Calculations'!$F$12</f>
        <v>1602.0878730267946</v>
      </c>
      <c r="N2194" s="12">
        <f>H2194 * Dashboard!$I$14 * Dashboard!$I$15 * (Dashboard!$D$12 / 365) * 'Lookups and Calculations'!$F$12</f>
        <v>0</v>
      </c>
    </row>
    <row r="2195" spans="1:14" x14ac:dyDescent="0.35">
      <c r="A2195" s="2">
        <v>2194</v>
      </c>
      <c r="B2195" s="11">
        <v>-0.1381618321697787</v>
      </c>
      <c r="C2195" s="11">
        <v>-0.39276532560622823</v>
      </c>
      <c r="D2195" s="3">
        <f>B2195*Dashboard!$D$11*Dashboard!$D$10*SQRT(Dashboard!$D$12/365)</f>
        <v>-34303.063765140272</v>
      </c>
      <c r="E2195" s="3">
        <f>IF(Dashboard!$I$3,C2195*Dashboard!$E$11*Dashboard!$E$10*SQRT(Dashboard!$D$12/365),0)</f>
        <v>-195032.93778632459</v>
      </c>
      <c r="F2195" s="3">
        <f>D2195+IF(Dashboard!$I$3,E2195,0)</f>
        <v>-229336.00155146487</v>
      </c>
      <c r="G2195" s="3">
        <f>IF(Dashboard!$I$4, ('Lookups and Calculations'!$F$9) / (1 - 'Lookups and Calculations'!$F$10), 'Lookups and Calculations'!$F$9)</f>
        <v>1951878.888340465</v>
      </c>
      <c r="H2195" s="12">
        <f t="shared" si="68"/>
        <v>0</v>
      </c>
      <c r="I2195" s="12">
        <f t="shared" si="69"/>
        <v>0</v>
      </c>
      <c r="J2195" s="13">
        <f>(1 - Dashboard!$I$9) * H2195 * Dashboard!$I$8 * 'Lookups and Calculations'!$F$12</f>
        <v>0</v>
      </c>
      <c r="K2195" s="12">
        <f>(1 - Dashboard!$I$11) * I2195 * Dashboard!$I$10 * 'Lookups and Calculations'!$F$12</f>
        <v>0</v>
      </c>
      <c r="L2195" s="12">
        <f>(H2195 - I2195) * Dashboard!$I$13 * (Dashboard!$D$12 / 365) * 'Lookups and Calculations'!$F$12</f>
        <v>0</v>
      </c>
      <c r="M2195" s="3">
        <f>(G2195*2) * Dashboard!$I$13 * (Dashboard!$D$12 / 365) * 'Lookups and Calculations'!$F$12</f>
        <v>1602.0878730267946</v>
      </c>
      <c r="N2195" s="12">
        <f>H2195 * Dashboard!$I$14 * Dashboard!$I$15 * (Dashboard!$D$12 / 365) * 'Lookups and Calculations'!$F$12</f>
        <v>0</v>
      </c>
    </row>
    <row r="2196" spans="1:14" x14ac:dyDescent="0.35">
      <c r="A2196" s="2">
        <v>2195</v>
      </c>
      <c r="B2196" s="11">
        <v>-0.97007099877414582</v>
      </c>
      <c r="C2196" s="11">
        <v>-1.4666227622654466</v>
      </c>
      <c r="D2196" s="3">
        <f>B2196*Dashboard!$D$11*Dashboard!$D$10*SQRT(Dashboard!$D$12/365)</f>
        <v>-240850.94128435903</v>
      </c>
      <c r="E2196" s="3">
        <f>IF(Dashboard!$I$3,C2196*Dashboard!$E$11*Dashboard!$E$10*SQRT(Dashboard!$D$12/365),0)</f>
        <v>-728271.38064549281</v>
      </c>
      <c r="F2196" s="3">
        <f>D2196+IF(Dashboard!$I$3,E2196,0)</f>
        <v>-969122.32192985178</v>
      </c>
      <c r="G2196" s="3">
        <f>IF(Dashboard!$I$4, ('Lookups and Calculations'!$F$9) / (1 - 'Lookups and Calculations'!$F$10), 'Lookups and Calculations'!$F$9)</f>
        <v>1951878.888340465</v>
      </c>
      <c r="H2196" s="12">
        <f t="shared" si="68"/>
        <v>0</v>
      </c>
      <c r="I2196" s="12">
        <f t="shared" si="69"/>
        <v>0</v>
      </c>
      <c r="J2196" s="13">
        <f>(1 - Dashboard!$I$9) * H2196 * Dashboard!$I$8 * 'Lookups and Calculations'!$F$12</f>
        <v>0</v>
      </c>
      <c r="K2196" s="12">
        <f>(1 - Dashboard!$I$11) * I2196 * Dashboard!$I$10 * 'Lookups and Calculations'!$F$12</f>
        <v>0</v>
      </c>
      <c r="L2196" s="12">
        <f>(H2196 - I2196) * Dashboard!$I$13 * (Dashboard!$D$12 / 365) * 'Lookups and Calculations'!$F$12</f>
        <v>0</v>
      </c>
      <c r="M2196" s="3">
        <f>(G2196*2) * Dashboard!$I$13 * (Dashboard!$D$12 / 365) * 'Lookups and Calculations'!$F$12</f>
        <v>1602.0878730267946</v>
      </c>
      <c r="N2196" s="12">
        <f>H2196 * Dashboard!$I$14 * Dashboard!$I$15 * (Dashboard!$D$12 / 365) * 'Lookups and Calculations'!$F$12</f>
        <v>0</v>
      </c>
    </row>
    <row r="2197" spans="1:14" x14ac:dyDescent="0.35">
      <c r="A2197" s="2">
        <v>2196</v>
      </c>
      <c r="B2197" s="11">
        <v>-0.10420266493833656</v>
      </c>
      <c r="C2197" s="11">
        <v>-0.18832584881454117</v>
      </c>
      <c r="D2197" s="3">
        <f>B2197*Dashboard!$D$11*Dashboard!$D$10*SQRT(Dashboard!$D$12/365)</f>
        <v>-25871.621733308053</v>
      </c>
      <c r="E2197" s="3">
        <f>IF(Dashboard!$I$3,C2197*Dashboard!$E$11*Dashboard!$E$10*SQRT(Dashboard!$D$12/365),0)</f>
        <v>-93515.748872972123</v>
      </c>
      <c r="F2197" s="3">
        <f>D2197+IF(Dashboard!$I$3,E2197,0)</f>
        <v>-119387.37060628018</v>
      </c>
      <c r="G2197" s="3">
        <f>IF(Dashboard!$I$4, ('Lookups and Calculations'!$F$9) / (1 - 'Lookups and Calculations'!$F$10), 'Lookups and Calculations'!$F$9)</f>
        <v>1951878.888340465</v>
      </c>
      <c r="H2197" s="12">
        <f t="shared" si="68"/>
        <v>0</v>
      </c>
      <c r="I2197" s="12">
        <f t="shared" si="69"/>
        <v>0</v>
      </c>
      <c r="J2197" s="13">
        <f>(1 - Dashboard!$I$9) * H2197 * Dashboard!$I$8 * 'Lookups and Calculations'!$F$12</f>
        <v>0</v>
      </c>
      <c r="K2197" s="12">
        <f>(1 - Dashboard!$I$11) * I2197 * Dashboard!$I$10 * 'Lookups and Calculations'!$F$12</f>
        <v>0</v>
      </c>
      <c r="L2197" s="12">
        <f>(H2197 - I2197) * Dashboard!$I$13 * (Dashboard!$D$12 / 365) * 'Lookups and Calculations'!$F$12</f>
        <v>0</v>
      </c>
      <c r="M2197" s="3">
        <f>(G2197*2) * Dashboard!$I$13 * (Dashboard!$D$12 / 365) * 'Lookups and Calculations'!$F$12</f>
        <v>1602.0878730267946</v>
      </c>
      <c r="N2197" s="12">
        <f>H2197 * Dashboard!$I$14 * Dashboard!$I$15 * (Dashboard!$D$12 / 365) * 'Lookups and Calculations'!$F$12</f>
        <v>0</v>
      </c>
    </row>
    <row r="2198" spans="1:14" x14ac:dyDescent="0.35">
      <c r="A2198" s="2">
        <v>2197</v>
      </c>
      <c r="B2198" s="11">
        <v>0.94076883554327817</v>
      </c>
      <c r="C2198" s="11">
        <v>0.39930250126339939</v>
      </c>
      <c r="D2198" s="3">
        <f>B2198*Dashboard!$D$11*Dashboard!$D$10*SQRT(Dashboard!$D$12/365)</f>
        <v>233575.74843276286</v>
      </c>
      <c r="E2198" s="3">
        <f>IF(Dashboard!$I$3,C2198*Dashboard!$E$11*Dashboard!$E$10*SQRT(Dashboard!$D$12/365),0)</f>
        <v>198279.06082754629</v>
      </c>
      <c r="F2198" s="3">
        <f>D2198+IF(Dashboard!$I$3,E2198,0)</f>
        <v>431854.80926030915</v>
      </c>
      <c r="G2198" s="3">
        <f>IF(Dashboard!$I$4, ('Lookups and Calculations'!$F$9) / (1 - 'Lookups and Calculations'!$F$10), 'Lookups and Calculations'!$F$9)</f>
        <v>1951878.888340465</v>
      </c>
      <c r="H2198" s="12">
        <f t="shared" si="68"/>
        <v>0</v>
      </c>
      <c r="I2198" s="12">
        <f t="shared" si="69"/>
        <v>0</v>
      </c>
      <c r="J2198" s="13">
        <f>(1 - Dashboard!$I$9) * H2198 * Dashboard!$I$8 * 'Lookups and Calculations'!$F$12</f>
        <v>0</v>
      </c>
      <c r="K2198" s="12">
        <f>(1 - Dashboard!$I$11) * I2198 * Dashboard!$I$10 * 'Lookups and Calculations'!$F$12</f>
        <v>0</v>
      </c>
      <c r="L2198" s="12">
        <f>(H2198 - I2198) * Dashboard!$I$13 * (Dashboard!$D$12 / 365) * 'Lookups and Calculations'!$F$12</f>
        <v>0</v>
      </c>
      <c r="M2198" s="3">
        <f>(G2198*2) * Dashboard!$I$13 * (Dashboard!$D$12 / 365) * 'Lookups and Calculations'!$F$12</f>
        <v>1602.0878730267946</v>
      </c>
      <c r="N2198" s="12">
        <f>H2198 * Dashboard!$I$14 * Dashboard!$I$15 * (Dashboard!$D$12 / 365) * 'Lookups and Calculations'!$F$12</f>
        <v>0</v>
      </c>
    </row>
    <row r="2199" spans="1:14" x14ac:dyDescent="0.35">
      <c r="A2199" s="2">
        <v>2198</v>
      </c>
      <c r="B2199" s="11">
        <v>-0.64425107349024469</v>
      </c>
      <c r="C2199" s="11">
        <v>0.28654305374917455</v>
      </c>
      <c r="D2199" s="3">
        <f>B2199*Dashboard!$D$11*Dashboard!$D$10*SQRT(Dashboard!$D$12/365)</f>
        <v>-159955.79464767702</v>
      </c>
      <c r="E2199" s="3">
        <f>IF(Dashboard!$I$3,C2199*Dashboard!$E$11*Dashboard!$E$10*SQRT(Dashboard!$D$12/365),0)</f>
        <v>142286.83117255304</v>
      </c>
      <c r="F2199" s="3">
        <f>D2199+IF(Dashboard!$I$3,E2199,0)</f>
        <v>-17668.963475123979</v>
      </c>
      <c r="G2199" s="3">
        <f>IF(Dashboard!$I$4, ('Lookups and Calculations'!$F$9) / (1 - 'Lookups and Calculations'!$F$10), 'Lookups and Calculations'!$F$9)</f>
        <v>1951878.888340465</v>
      </c>
      <c r="H2199" s="12">
        <f t="shared" si="68"/>
        <v>0</v>
      </c>
      <c r="I2199" s="12">
        <f t="shared" si="69"/>
        <v>0</v>
      </c>
      <c r="J2199" s="13">
        <f>(1 - Dashboard!$I$9) * H2199 * Dashboard!$I$8 * 'Lookups and Calculations'!$F$12</f>
        <v>0</v>
      </c>
      <c r="K2199" s="12">
        <f>(1 - Dashboard!$I$11) * I2199 * Dashboard!$I$10 * 'Lookups and Calculations'!$F$12</f>
        <v>0</v>
      </c>
      <c r="L2199" s="12">
        <f>(H2199 - I2199) * Dashboard!$I$13 * (Dashboard!$D$12 / 365) * 'Lookups and Calculations'!$F$12</f>
        <v>0</v>
      </c>
      <c r="M2199" s="3">
        <f>(G2199*2) * Dashboard!$I$13 * (Dashboard!$D$12 / 365) * 'Lookups and Calculations'!$F$12</f>
        <v>1602.0878730267946</v>
      </c>
      <c r="N2199" s="12">
        <f>H2199 * Dashboard!$I$14 * Dashboard!$I$15 * (Dashboard!$D$12 / 365) * 'Lookups and Calculations'!$F$12</f>
        <v>0</v>
      </c>
    </row>
    <row r="2200" spans="1:14" x14ac:dyDescent="0.35">
      <c r="A2200" s="2">
        <v>2199</v>
      </c>
      <c r="B2200" s="11">
        <v>0.64649364113844088</v>
      </c>
      <c r="C2200" s="11">
        <v>0.61720270713695746</v>
      </c>
      <c r="D2200" s="3">
        <f>B2200*Dashboard!$D$11*Dashboard!$D$10*SQRT(Dashboard!$D$12/365)</f>
        <v>160512.58330504791</v>
      </c>
      <c r="E2200" s="3">
        <f>IF(Dashboard!$I$3,C2200*Dashboard!$E$11*Dashboard!$E$10*SQRT(Dashboard!$D$12/365),0)</f>
        <v>306480.35693272128</v>
      </c>
      <c r="F2200" s="3">
        <f>D2200+IF(Dashboard!$I$3,E2200,0)</f>
        <v>466992.94023776916</v>
      </c>
      <c r="G2200" s="3">
        <f>IF(Dashboard!$I$4, ('Lookups and Calculations'!$F$9) / (1 - 'Lookups and Calculations'!$F$10), 'Lookups and Calculations'!$F$9)</f>
        <v>1951878.888340465</v>
      </c>
      <c r="H2200" s="12">
        <f t="shared" si="68"/>
        <v>0</v>
      </c>
      <c r="I2200" s="12">
        <f t="shared" si="69"/>
        <v>0</v>
      </c>
      <c r="J2200" s="13">
        <f>(1 - Dashboard!$I$9) * H2200 * Dashboard!$I$8 * 'Lookups and Calculations'!$F$12</f>
        <v>0</v>
      </c>
      <c r="K2200" s="12">
        <f>(1 - Dashboard!$I$11) * I2200 * Dashboard!$I$10 * 'Lookups and Calculations'!$F$12</f>
        <v>0</v>
      </c>
      <c r="L2200" s="12">
        <f>(H2200 - I2200) * Dashboard!$I$13 * (Dashboard!$D$12 / 365) * 'Lookups and Calculations'!$F$12</f>
        <v>0</v>
      </c>
      <c r="M2200" s="3">
        <f>(G2200*2) * Dashboard!$I$13 * (Dashboard!$D$12 / 365) * 'Lookups and Calculations'!$F$12</f>
        <v>1602.0878730267946</v>
      </c>
      <c r="N2200" s="12">
        <f>H2200 * Dashboard!$I$14 * Dashboard!$I$15 * (Dashboard!$D$12 / 365) * 'Lookups and Calculations'!$F$12</f>
        <v>0</v>
      </c>
    </row>
    <row r="2201" spans="1:14" x14ac:dyDescent="0.35">
      <c r="A2201" s="2">
        <v>2200</v>
      </c>
      <c r="B2201" s="11">
        <v>0.92344430144137379</v>
      </c>
      <c r="C2201" s="11">
        <v>0.84796804932567427</v>
      </c>
      <c r="D2201" s="3">
        <f>B2201*Dashboard!$D$11*Dashboard!$D$10*SQRT(Dashboard!$D$12/365)</f>
        <v>229274.38250075432</v>
      </c>
      <c r="E2201" s="3">
        <f>IF(Dashboard!$I$3,C2201*Dashboard!$E$11*Dashboard!$E$10*SQRT(Dashboard!$D$12/365),0)</f>
        <v>421070.01058115473</v>
      </c>
      <c r="F2201" s="3">
        <f>D2201+IF(Dashboard!$I$3,E2201,0)</f>
        <v>650344.39308190905</v>
      </c>
      <c r="G2201" s="3">
        <f>IF(Dashboard!$I$4, ('Lookups and Calculations'!$F$9) / (1 - 'Lookups and Calculations'!$F$10), 'Lookups and Calculations'!$F$9)</f>
        <v>1951878.888340465</v>
      </c>
      <c r="H2201" s="12">
        <f t="shared" si="68"/>
        <v>0</v>
      </c>
      <c r="I2201" s="12">
        <f t="shared" si="69"/>
        <v>0</v>
      </c>
      <c r="J2201" s="13">
        <f>(1 - Dashboard!$I$9) * H2201 * Dashboard!$I$8 * 'Lookups and Calculations'!$F$12</f>
        <v>0</v>
      </c>
      <c r="K2201" s="12">
        <f>(1 - Dashboard!$I$11) * I2201 * Dashboard!$I$10 * 'Lookups and Calculations'!$F$12</f>
        <v>0</v>
      </c>
      <c r="L2201" s="12">
        <f>(H2201 - I2201) * Dashboard!$I$13 * (Dashboard!$D$12 / 365) * 'Lookups and Calculations'!$F$12</f>
        <v>0</v>
      </c>
      <c r="M2201" s="3">
        <f>(G2201*2) * Dashboard!$I$13 * (Dashboard!$D$12 / 365) * 'Lookups and Calculations'!$F$12</f>
        <v>1602.0878730267946</v>
      </c>
      <c r="N2201" s="12">
        <f>H2201 * Dashboard!$I$14 * Dashboard!$I$15 * (Dashboard!$D$12 / 365) * 'Lookups and Calculations'!$F$12</f>
        <v>0</v>
      </c>
    </row>
    <row r="2202" spans="1:14" x14ac:dyDescent="0.35">
      <c r="A2202" s="2">
        <v>2201</v>
      </c>
      <c r="B2202" s="11">
        <v>0.82512027931522369</v>
      </c>
      <c r="C2202" s="11">
        <v>1.6896361092055934</v>
      </c>
      <c r="D2202" s="3">
        <f>B2202*Dashboard!$D$11*Dashboard!$D$10*SQRT(Dashboard!$D$12/365)</f>
        <v>204862.3205899529</v>
      </c>
      <c r="E2202" s="3">
        <f>IF(Dashboard!$I$3,C2202*Dashboard!$E$11*Dashboard!$E$10*SQRT(Dashboard!$D$12/365),0)</f>
        <v>839011.67614424566</v>
      </c>
      <c r="F2202" s="3">
        <f>D2202+IF(Dashboard!$I$3,E2202,0)</f>
        <v>1043873.9967341985</v>
      </c>
      <c r="G2202" s="3">
        <f>IF(Dashboard!$I$4, ('Lookups and Calculations'!$F$9) / (1 - 'Lookups and Calculations'!$F$10), 'Lookups and Calculations'!$F$9)</f>
        <v>1951878.888340465</v>
      </c>
      <c r="H2202" s="12">
        <f t="shared" si="68"/>
        <v>0</v>
      </c>
      <c r="I2202" s="12">
        <f t="shared" si="69"/>
        <v>0</v>
      </c>
      <c r="J2202" s="13">
        <f>(1 - Dashboard!$I$9) * H2202 * Dashboard!$I$8 * 'Lookups and Calculations'!$F$12</f>
        <v>0</v>
      </c>
      <c r="K2202" s="12">
        <f>(1 - Dashboard!$I$11) * I2202 * Dashboard!$I$10 * 'Lookups and Calculations'!$F$12</f>
        <v>0</v>
      </c>
      <c r="L2202" s="12">
        <f>(H2202 - I2202) * Dashboard!$I$13 * (Dashboard!$D$12 / 365) * 'Lookups and Calculations'!$F$12</f>
        <v>0</v>
      </c>
      <c r="M2202" s="3">
        <f>(G2202*2) * Dashboard!$I$13 * (Dashboard!$D$12 / 365) * 'Lookups and Calculations'!$F$12</f>
        <v>1602.0878730267946</v>
      </c>
      <c r="N2202" s="12">
        <f>H2202 * Dashboard!$I$14 * Dashboard!$I$15 * (Dashboard!$D$12 / 365) * 'Lookups and Calculations'!$F$12</f>
        <v>0</v>
      </c>
    </row>
    <row r="2203" spans="1:14" x14ac:dyDescent="0.35">
      <c r="A2203" s="2">
        <v>2202</v>
      </c>
      <c r="B2203" s="11">
        <v>-0.68983809968684795</v>
      </c>
      <c r="C2203" s="11">
        <v>1.6397820017487023E-2</v>
      </c>
      <c r="D2203" s="3">
        <f>B2203*Dashboard!$D$11*Dashboard!$D$10*SQRT(Dashboard!$D$12/365)</f>
        <v>-171274.22204493082</v>
      </c>
      <c r="E2203" s="3">
        <f>IF(Dashboard!$I$3,C2203*Dashboard!$E$11*Dashboard!$E$10*SQRT(Dashboard!$D$12/365),0)</f>
        <v>8142.5594440284276</v>
      </c>
      <c r="F2203" s="3">
        <f>D2203+IF(Dashboard!$I$3,E2203,0)</f>
        <v>-163131.6626009024</v>
      </c>
      <c r="G2203" s="3">
        <f>IF(Dashboard!$I$4, ('Lookups and Calculations'!$F$9) / (1 - 'Lookups and Calculations'!$F$10), 'Lookups and Calculations'!$F$9)</f>
        <v>1951878.888340465</v>
      </c>
      <c r="H2203" s="12">
        <f t="shared" si="68"/>
        <v>0</v>
      </c>
      <c r="I2203" s="12">
        <f t="shared" si="69"/>
        <v>0</v>
      </c>
      <c r="J2203" s="13">
        <f>(1 - Dashboard!$I$9) * H2203 * Dashboard!$I$8 * 'Lookups and Calculations'!$F$12</f>
        <v>0</v>
      </c>
      <c r="K2203" s="12">
        <f>(1 - Dashboard!$I$11) * I2203 * Dashboard!$I$10 * 'Lookups and Calculations'!$F$12</f>
        <v>0</v>
      </c>
      <c r="L2203" s="12">
        <f>(H2203 - I2203) * Dashboard!$I$13 * (Dashboard!$D$12 / 365) * 'Lookups and Calculations'!$F$12</f>
        <v>0</v>
      </c>
      <c r="M2203" s="3">
        <f>(G2203*2) * Dashboard!$I$13 * (Dashboard!$D$12 / 365) * 'Lookups and Calculations'!$F$12</f>
        <v>1602.0878730267946</v>
      </c>
      <c r="N2203" s="12">
        <f>H2203 * Dashboard!$I$14 * Dashboard!$I$15 * (Dashboard!$D$12 / 365) * 'Lookups and Calculations'!$F$12</f>
        <v>0</v>
      </c>
    </row>
    <row r="2204" spans="1:14" x14ac:dyDescent="0.35">
      <c r="A2204" s="2">
        <v>2203</v>
      </c>
      <c r="B2204" s="11">
        <v>-2.3491022915065294</v>
      </c>
      <c r="C2204" s="11">
        <v>0.19463517000145492</v>
      </c>
      <c r="D2204" s="3">
        <f>B2204*Dashboard!$D$11*Dashboard!$D$10*SQRT(Dashboard!$D$12/365)</f>
        <v>-583239.26681403595</v>
      </c>
      <c r="E2204" s="3">
        <f>IF(Dashboard!$I$3,C2204*Dashboard!$E$11*Dashboard!$E$10*SQRT(Dashboard!$D$12/365),0)</f>
        <v>96648.727693396257</v>
      </c>
      <c r="F2204" s="3">
        <f>D2204+IF(Dashboard!$I$3,E2204,0)</f>
        <v>-486590.53912063967</v>
      </c>
      <c r="G2204" s="3">
        <f>IF(Dashboard!$I$4, ('Lookups and Calculations'!$F$9) / (1 - 'Lookups and Calculations'!$F$10), 'Lookups and Calculations'!$F$9)</f>
        <v>1951878.888340465</v>
      </c>
      <c r="H2204" s="12">
        <f t="shared" si="68"/>
        <v>0</v>
      </c>
      <c r="I2204" s="12">
        <f t="shared" si="69"/>
        <v>0</v>
      </c>
      <c r="J2204" s="13">
        <f>(1 - Dashboard!$I$9) * H2204 * Dashboard!$I$8 * 'Lookups and Calculations'!$F$12</f>
        <v>0</v>
      </c>
      <c r="K2204" s="12">
        <f>(1 - Dashboard!$I$11) * I2204 * Dashboard!$I$10 * 'Lookups and Calculations'!$F$12</f>
        <v>0</v>
      </c>
      <c r="L2204" s="12">
        <f>(H2204 - I2204) * Dashboard!$I$13 * (Dashboard!$D$12 / 365) * 'Lookups and Calculations'!$F$12</f>
        <v>0</v>
      </c>
      <c r="M2204" s="3">
        <f>(G2204*2) * Dashboard!$I$13 * (Dashboard!$D$12 / 365) * 'Lookups and Calculations'!$F$12</f>
        <v>1602.0878730267946</v>
      </c>
      <c r="N2204" s="12">
        <f>H2204 * Dashboard!$I$14 * Dashboard!$I$15 * (Dashboard!$D$12 / 365) * 'Lookups and Calculations'!$F$12</f>
        <v>0</v>
      </c>
    </row>
    <row r="2205" spans="1:14" x14ac:dyDescent="0.35">
      <c r="A2205" s="2">
        <v>2204</v>
      </c>
      <c r="B2205" s="11">
        <v>0.96346037803955853</v>
      </c>
      <c r="C2205" s="11">
        <v>0.32918881365115144</v>
      </c>
      <c r="D2205" s="3">
        <f>B2205*Dashboard!$D$11*Dashboard!$D$10*SQRT(Dashboard!$D$12/365)</f>
        <v>239209.64469018063</v>
      </c>
      <c r="E2205" s="3">
        <f>IF(Dashboard!$I$3,C2205*Dashboard!$E$11*Dashboard!$E$10*SQRT(Dashboard!$D$12/365),0)</f>
        <v>163463.16038383229</v>
      </c>
      <c r="F2205" s="3">
        <f>D2205+IF(Dashboard!$I$3,E2205,0)</f>
        <v>402672.80507401295</v>
      </c>
      <c r="G2205" s="3">
        <f>IF(Dashboard!$I$4, ('Lookups and Calculations'!$F$9) / (1 - 'Lookups and Calculations'!$F$10), 'Lookups and Calculations'!$F$9)</f>
        <v>1951878.888340465</v>
      </c>
      <c r="H2205" s="12">
        <f t="shared" si="68"/>
        <v>0</v>
      </c>
      <c r="I2205" s="12">
        <f t="shared" si="69"/>
        <v>0</v>
      </c>
      <c r="J2205" s="13">
        <f>(1 - Dashboard!$I$9) * H2205 * Dashboard!$I$8 * 'Lookups and Calculations'!$F$12</f>
        <v>0</v>
      </c>
      <c r="K2205" s="12">
        <f>(1 - Dashboard!$I$11) * I2205 * Dashboard!$I$10 * 'Lookups and Calculations'!$F$12</f>
        <v>0</v>
      </c>
      <c r="L2205" s="12">
        <f>(H2205 - I2205) * Dashboard!$I$13 * (Dashboard!$D$12 / 365) * 'Lookups and Calculations'!$F$12</f>
        <v>0</v>
      </c>
      <c r="M2205" s="3">
        <f>(G2205*2) * Dashboard!$I$13 * (Dashboard!$D$12 / 365) * 'Lookups and Calculations'!$F$12</f>
        <v>1602.0878730267946</v>
      </c>
      <c r="N2205" s="12">
        <f>H2205 * Dashboard!$I$14 * Dashboard!$I$15 * (Dashboard!$D$12 / 365) * 'Lookups and Calculations'!$F$12</f>
        <v>0</v>
      </c>
    </row>
    <row r="2206" spans="1:14" x14ac:dyDescent="0.35">
      <c r="A2206" s="2">
        <v>2205</v>
      </c>
      <c r="B2206" s="11">
        <v>-0.70645151652650995</v>
      </c>
      <c r="C2206" s="11">
        <v>-0.40748321964275402</v>
      </c>
      <c r="D2206" s="3">
        <f>B2206*Dashboard!$D$11*Dashboard!$D$10*SQRT(Dashboard!$D$12/365)</f>
        <v>-175399.03052682383</v>
      </c>
      <c r="E2206" s="3">
        <f>IF(Dashboard!$I$3,C2206*Dashboard!$E$11*Dashboard!$E$10*SQRT(Dashboard!$D$12/365),0)</f>
        <v>-202341.30724979722</v>
      </c>
      <c r="F2206" s="3">
        <f>D2206+IF(Dashboard!$I$3,E2206,0)</f>
        <v>-377740.33777662105</v>
      </c>
      <c r="G2206" s="3">
        <f>IF(Dashboard!$I$4, ('Lookups and Calculations'!$F$9) / (1 - 'Lookups and Calculations'!$F$10), 'Lookups and Calculations'!$F$9)</f>
        <v>1951878.888340465</v>
      </c>
      <c r="H2206" s="12">
        <f t="shared" si="68"/>
        <v>0</v>
      </c>
      <c r="I2206" s="12">
        <f t="shared" si="69"/>
        <v>0</v>
      </c>
      <c r="J2206" s="13">
        <f>(1 - Dashboard!$I$9) * H2206 * Dashboard!$I$8 * 'Lookups and Calculations'!$F$12</f>
        <v>0</v>
      </c>
      <c r="K2206" s="12">
        <f>(1 - Dashboard!$I$11) * I2206 * Dashboard!$I$10 * 'Lookups and Calculations'!$F$12</f>
        <v>0</v>
      </c>
      <c r="L2206" s="12">
        <f>(H2206 - I2206) * Dashboard!$I$13 * (Dashboard!$D$12 / 365) * 'Lookups and Calculations'!$F$12</f>
        <v>0</v>
      </c>
      <c r="M2206" s="3">
        <f>(G2206*2) * Dashboard!$I$13 * (Dashboard!$D$12 / 365) * 'Lookups and Calculations'!$F$12</f>
        <v>1602.0878730267946</v>
      </c>
      <c r="N2206" s="12">
        <f>H2206 * Dashboard!$I$14 * Dashboard!$I$15 * (Dashboard!$D$12 / 365) * 'Lookups and Calculations'!$F$12</f>
        <v>0</v>
      </c>
    </row>
    <row r="2207" spans="1:14" x14ac:dyDescent="0.35">
      <c r="A2207" s="2">
        <v>2206</v>
      </c>
      <c r="B2207" s="11">
        <v>-0.20330654510901902</v>
      </c>
      <c r="C2207" s="11">
        <v>-6.4301709973360918E-2</v>
      </c>
      <c r="D2207" s="3">
        <f>B2207*Dashboard!$D$11*Dashboard!$D$10*SQRT(Dashboard!$D$12/365)</f>
        <v>-50477.308177088118</v>
      </c>
      <c r="E2207" s="3">
        <f>IF(Dashboard!$I$3,C2207*Dashboard!$E$11*Dashboard!$E$10*SQRT(Dashboard!$D$12/365),0)</f>
        <v>-31929.884292693063</v>
      </c>
      <c r="F2207" s="3">
        <f>D2207+IF(Dashboard!$I$3,E2207,0)</f>
        <v>-82407.192469781177</v>
      </c>
      <c r="G2207" s="3">
        <f>IF(Dashboard!$I$4, ('Lookups and Calculations'!$F$9) / (1 - 'Lookups and Calculations'!$F$10), 'Lookups and Calculations'!$F$9)</f>
        <v>1951878.888340465</v>
      </c>
      <c r="H2207" s="12">
        <f t="shared" si="68"/>
        <v>0</v>
      </c>
      <c r="I2207" s="12">
        <f t="shared" si="69"/>
        <v>0</v>
      </c>
      <c r="J2207" s="13">
        <f>(1 - Dashboard!$I$9) * H2207 * Dashboard!$I$8 * 'Lookups and Calculations'!$F$12</f>
        <v>0</v>
      </c>
      <c r="K2207" s="12">
        <f>(1 - Dashboard!$I$11) * I2207 * Dashboard!$I$10 * 'Lookups and Calculations'!$F$12</f>
        <v>0</v>
      </c>
      <c r="L2207" s="12">
        <f>(H2207 - I2207) * Dashboard!$I$13 * (Dashboard!$D$12 / 365) * 'Lookups and Calculations'!$F$12</f>
        <v>0</v>
      </c>
      <c r="M2207" s="3">
        <f>(G2207*2) * Dashboard!$I$13 * (Dashboard!$D$12 / 365) * 'Lookups and Calculations'!$F$12</f>
        <v>1602.0878730267946</v>
      </c>
      <c r="N2207" s="12">
        <f>H2207 * Dashboard!$I$14 * Dashboard!$I$15 * (Dashboard!$D$12 / 365) * 'Lookups and Calculations'!$F$12</f>
        <v>0</v>
      </c>
    </row>
    <row r="2208" spans="1:14" x14ac:dyDescent="0.35">
      <c r="A2208" s="2">
        <v>2207</v>
      </c>
      <c r="B2208" s="11">
        <v>-1.108741377942094</v>
      </c>
      <c r="C2208" s="11">
        <v>0.30700463316561549</v>
      </c>
      <c r="D2208" s="3">
        <f>B2208*Dashboard!$D$11*Dashboard!$D$10*SQRT(Dashboard!$D$12/365)</f>
        <v>-275280.26799659419</v>
      </c>
      <c r="E2208" s="3">
        <f>IF(Dashboard!$I$3,C2208*Dashboard!$E$11*Dashboard!$E$10*SQRT(Dashboard!$D$12/365),0)</f>
        <v>152447.30534164395</v>
      </c>
      <c r="F2208" s="3">
        <f>D2208+IF(Dashboard!$I$3,E2208,0)</f>
        <v>-122832.96265495024</v>
      </c>
      <c r="G2208" s="3">
        <f>IF(Dashboard!$I$4, ('Lookups and Calculations'!$F$9) / (1 - 'Lookups and Calculations'!$F$10), 'Lookups and Calculations'!$F$9)</f>
        <v>1951878.888340465</v>
      </c>
      <c r="H2208" s="12">
        <f t="shared" si="68"/>
        <v>0</v>
      </c>
      <c r="I2208" s="12">
        <f t="shared" si="69"/>
        <v>0</v>
      </c>
      <c r="J2208" s="13">
        <f>(1 - Dashboard!$I$9) * H2208 * Dashboard!$I$8 * 'Lookups and Calculations'!$F$12</f>
        <v>0</v>
      </c>
      <c r="K2208" s="12">
        <f>(1 - Dashboard!$I$11) * I2208 * Dashboard!$I$10 * 'Lookups and Calculations'!$F$12</f>
        <v>0</v>
      </c>
      <c r="L2208" s="12">
        <f>(H2208 - I2208) * Dashboard!$I$13 * (Dashboard!$D$12 / 365) * 'Lookups and Calculations'!$F$12</f>
        <v>0</v>
      </c>
      <c r="M2208" s="3">
        <f>(G2208*2) * Dashboard!$I$13 * (Dashboard!$D$12 / 365) * 'Lookups and Calculations'!$F$12</f>
        <v>1602.0878730267946</v>
      </c>
      <c r="N2208" s="12">
        <f>H2208 * Dashboard!$I$14 * Dashboard!$I$15 * (Dashboard!$D$12 / 365) * 'Lookups and Calculations'!$F$12</f>
        <v>0</v>
      </c>
    </row>
    <row r="2209" spans="1:14" x14ac:dyDescent="0.35">
      <c r="A2209" s="2">
        <v>2208</v>
      </c>
      <c r="B2209" s="11">
        <v>1.6703196218468503</v>
      </c>
      <c r="C2209" s="11">
        <v>-2.1239282053265214</v>
      </c>
      <c r="D2209" s="3">
        <f>B2209*Dashboard!$D$11*Dashboard!$D$10*SQRT(Dashboard!$D$12/365)</f>
        <v>414709.90646656015</v>
      </c>
      <c r="E2209" s="3">
        <f>IF(Dashboard!$I$3,C2209*Dashboard!$E$11*Dashboard!$E$10*SQRT(Dashboard!$D$12/365),0)</f>
        <v>-1054665.293818133</v>
      </c>
      <c r="F2209" s="3">
        <f>D2209+IF(Dashboard!$I$3,E2209,0)</f>
        <v>-639955.38735157275</v>
      </c>
      <c r="G2209" s="3">
        <f>IF(Dashboard!$I$4, ('Lookups and Calculations'!$F$9) / (1 - 'Lookups and Calculations'!$F$10), 'Lookups and Calculations'!$F$9)</f>
        <v>1951878.888340465</v>
      </c>
      <c r="H2209" s="12">
        <f t="shared" si="68"/>
        <v>0</v>
      </c>
      <c r="I2209" s="12">
        <f t="shared" si="69"/>
        <v>0</v>
      </c>
      <c r="J2209" s="13">
        <f>(1 - Dashboard!$I$9) * H2209 * Dashboard!$I$8 * 'Lookups and Calculations'!$F$12</f>
        <v>0</v>
      </c>
      <c r="K2209" s="12">
        <f>(1 - Dashboard!$I$11) * I2209 * Dashboard!$I$10 * 'Lookups and Calculations'!$F$12</f>
        <v>0</v>
      </c>
      <c r="L2209" s="12">
        <f>(H2209 - I2209) * Dashboard!$I$13 * (Dashboard!$D$12 / 365) * 'Lookups and Calculations'!$F$12</f>
        <v>0</v>
      </c>
      <c r="M2209" s="3">
        <f>(G2209*2) * Dashboard!$I$13 * (Dashboard!$D$12 / 365) * 'Lookups and Calculations'!$F$12</f>
        <v>1602.0878730267946</v>
      </c>
      <c r="N2209" s="12">
        <f>H2209 * Dashboard!$I$14 * Dashboard!$I$15 * (Dashboard!$D$12 / 365) * 'Lookups and Calculations'!$F$12</f>
        <v>0</v>
      </c>
    </row>
    <row r="2210" spans="1:14" x14ac:dyDescent="0.35">
      <c r="A2210" s="2">
        <v>2209</v>
      </c>
      <c r="B2210" s="11">
        <v>-0.43766508822371214</v>
      </c>
      <c r="C2210" s="11">
        <v>0.86346995216784916</v>
      </c>
      <c r="D2210" s="3">
        <f>B2210*Dashboard!$D$11*Dashboard!$D$10*SQRT(Dashboard!$D$12/365)</f>
        <v>-108664.26127488569</v>
      </c>
      <c r="E2210" s="3">
        <f>IF(Dashboard!$I$3,C2210*Dashboard!$E$11*Dashboard!$E$10*SQRT(Dashboard!$D$12/365),0)</f>
        <v>428767.69022719021</v>
      </c>
      <c r="F2210" s="3">
        <f>D2210+IF(Dashboard!$I$3,E2210,0)</f>
        <v>320103.42895230453</v>
      </c>
      <c r="G2210" s="3">
        <f>IF(Dashboard!$I$4, ('Lookups and Calculations'!$F$9) / (1 - 'Lookups and Calculations'!$F$10), 'Lookups and Calculations'!$F$9)</f>
        <v>1951878.888340465</v>
      </c>
      <c r="H2210" s="12">
        <f t="shared" si="68"/>
        <v>0</v>
      </c>
      <c r="I2210" s="12">
        <f t="shared" si="69"/>
        <v>0</v>
      </c>
      <c r="J2210" s="13">
        <f>(1 - Dashboard!$I$9) * H2210 * Dashboard!$I$8 * 'Lookups and Calculations'!$F$12</f>
        <v>0</v>
      </c>
      <c r="K2210" s="12">
        <f>(1 - Dashboard!$I$11) * I2210 * Dashboard!$I$10 * 'Lookups and Calculations'!$F$12</f>
        <v>0</v>
      </c>
      <c r="L2210" s="12">
        <f>(H2210 - I2210) * Dashboard!$I$13 * (Dashboard!$D$12 / 365) * 'Lookups and Calculations'!$F$12</f>
        <v>0</v>
      </c>
      <c r="M2210" s="3">
        <f>(G2210*2) * Dashboard!$I$13 * (Dashboard!$D$12 / 365) * 'Lookups and Calculations'!$F$12</f>
        <v>1602.0878730267946</v>
      </c>
      <c r="N2210" s="12">
        <f>H2210 * Dashboard!$I$14 * Dashboard!$I$15 * (Dashboard!$D$12 / 365) * 'Lookups and Calculations'!$F$12</f>
        <v>0</v>
      </c>
    </row>
    <row r="2211" spans="1:14" x14ac:dyDescent="0.35">
      <c r="A2211" s="2">
        <v>2210</v>
      </c>
      <c r="B2211" s="11">
        <v>-0.47807931917980973</v>
      </c>
      <c r="C2211" s="11">
        <v>-0.21427787330610118</v>
      </c>
      <c r="D2211" s="3">
        <f>B2211*Dashboard!$D$11*Dashboard!$D$10*SQRT(Dashboard!$D$12/365)</f>
        <v>-118698.37793166644</v>
      </c>
      <c r="E2211" s="3">
        <f>IF(Dashboard!$I$3,C2211*Dashboard!$E$11*Dashboard!$E$10*SQRT(Dashboard!$D$12/365),0)</f>
        <v>-106402.57784719289</v>
      </c>
      <c r="F2211" s="3">
        <f>D2211+IF(Dashboard!$I$3,E2211,0)</f>
        <v>-225100.95577885932</v>
      </c>
      <c r="G2211" s="3">
        <f>IF(Dashboard!$I$4, ('Lookups and Calculations'!$F$9) / (1 - 'Lookups and Calculations'!$F$10), 'Lookups and Calculations'!$F$9)</f>
        <v>1951878.888340465</v>
      </c>
      <c r="H2211" s="12">
        <f t="shared" si="68"/>
        <v>0</v>
      </c>
      <c r="I2211" s="12">
        <f t="shared" si="69"/>
        <v>0</v>
      </c>
      <c r="J2211" s="13">
        <f>(1 - Dashboard!$I$9) * H2211 * Dashboard!$I$8 * 'Lookups and Calculations'!$F$12</f>
        <v>0</v>
      </c>
      <c r="K2211" s="12">
        <f>(1 - Dashboard!$I$11) * I2211 * Dashboard!$I$10 * 'Lookups and Calculations'!$F$12</f>
        <v>0</v>
      </c>
      <c r="L2211" s="12">
        <f>(H2211 - I2211) * Dashboard!$I$13 * (Dashboard!$D$12 / 365) * 'Lookups and Calculations'!$F$12</f>
        <v>0</v>
      </c>
      <c r="M2211" s="3">
        <f>(G2211*2) * Dashboard!$I$13 * (Dashboard!$D$12 / 365) * 'Lookups and Calculations'!$F$12</f>
        <v>1602.0878730267946</v>
      </c>
      <c r="N2211" s="12">
        <f>H2211 * Dashboard!$I$14 * Dashboard!$I$15 * (Dashboard!$D$12 / 365) * 'Lookups and Calculations'!$F$12</f>
        <v>0</v>
      </c>
    </row>
    <row r="2212" spans="1:14" x14ac:dyDescent="0.35">
      <c r="A2212" s="2">
        <v>2211</v>
      </c>
      <c r="B2212" s="11">
        <v>1.3873163778756759</v>
      </c>
      <c r="C2212" s="11">
        <v>1.6649596753384526</v>
      </c>
      <c r="D2212" s="3">
        <f>B2212*Dashboard!$D$11*Dashboard!$D$10*SQRT(Dashboard!$D$12/365)</f>
        <v>344445.36110532517</v>
      </c>
      <c r="E2212" s="3">
        <f>IF(Dashboard!$I$3,C2212*Dashboard!$E$11*Dashboard!$E$10*SQRT(Dashboard!$D$12/365),0)</f>
        <v>826758.25895735412</v>
      </c>
      <c r="F2212" s="3">
        <f>D2212+IF(Dashboard!$I$3,E2212,0)</f>
        <v>1171203.6200626793</v>
      </c>
      <c r="G2212" s="3">
        <f>IF(Dashboard!$I$4, ('Lookups and Calculations'!$F$9) / (1 - 'Lookups and Calculations'!$F$10), 'Lookups and Calculations'!$F$9)</f>
        <v>1951878.888340465</v>
      </c>
      <c r="H2212" s="12">
        <f t="shared" si="68"/>
        <v>0</v>
      </c>
      <c r="I2212" s="12">
        <f t="shared" si="69"/>
        <v>0</v>
      </c>
      <c r="J2212" s="13">
        <f>(1 - Dashboard!$I$9) * H2212 * Dashboard!$I$8 * 'Lookups and Calculations'!$F$12</f>
        <v>0</v>
      </c>
      <c r="K2212" s="12">
        <f>(1 - Dashboard!$I$11) * I2212 * Dashboard!$I$10 * 'Lookups and Calculations'!$F$12</f>
        <v>0</v>
      </c>
      <c r="L2212" s="12">
        <f>(H2212 - I2212) * Dashboard!$I$13 * (Dashboard!$D$12 / 365) * 'Lookups and Calculations'!$F$12</f>
        <v>0</v>
      </c>
      <c r="M2212" s="3">
        <f>(G2212*2) * Dashboard!$I$13 * (Dashboard!$D$12 / 365) * 'Lookups and Calculations'!$F$12</f>
        <v>1602.0878730267946</v>
      </c>
      <c r="N2212" s="12">
        <f>H2212 * Dashboard!$I$14 * Dashboard!$I$15 * (Dashboard!$D$12 / 365) * 'Lookups and Calculations'!$F$12</f>
        <v>0</v>
      </c>
    </row>
    <row r="2213" spans="1:14" x14ac:dyDescent="0.35">
      <c r="A2213" s="2">
        <v>2212</v>
      </c>
      <c r="B2213" s="11">
        <v>-0.22290006471710019</v>
      </c>
      <c r="C2213" s="11">
        <v>0.76644456076312573</v>
      </c>
      <c r="D2213" s="3">
        <f>B2213*Dashboard!$D$11*Dashboard!$D$10*SQRT(Dashboard!$D$12/365)</f>
        <v>-55342.021838916306</v>
      </c>
      <c r="E2213" s="3">
        <f>IF(Dashboard!$I$3,C2213*Dashboard!$E$11*Dashboard!$E$10*SQRT(Dashboard!$D$12/365),0)</f>
        <v>380588.419064891</v>
      </c>
      <c r="F2213" s="3">
        <f>D2213+IF(Dashboard!$I$3,E2213,0)</f>
        <v>325246.39722597471</v>
      </c>
      <c r="G2213" s="3">
        <f>IF(Dashboard!$I$4, ('Lookups and Calculations'!$F$9) / (1 - 'Lookups and Calculations'!$F$10), 'Lookups and Calculations'!$F$9)</f>
        <v>1951878.888340465</v>
      </c>
      <c r="H2213" s="12">
        <f t="shared" si="68"/>
        <v>0</v>
      </c>
      <c r="I2213" s="12">
        <f t="shared" si="69"/>
        <v>0</v>
      </c>
      <c r="J2213" s="13">
        <f>(1 - Dashboard!$I$9) * H2213 * Dashboard!$I$8 * 'Lookups and Calculations'!$F$12</f>
        <v>0</v>
      </c>
      <c r="K2213" s="12">
        <f>(1 - Dashboard!$I$11) * I2213 * Dashboard!$I$10 * 'Lookups and Calculations'!$F$12</f>
        <v>0</v>
      </c>
      <c r="L2213" s="12">
        <f>(H2213 - I2213) * Dashboard!$I$13 * (Dashboard!$D$12 / 365) * 'Lookups and Calculations'!$F$12</f>
        <v>0</v>
      </c>
      <c r="M2213" s="3">
        <f>(G2213*2) * Dashboard!$I$13 * (Dashboard!$D$12 / 365) * 'Lookups and Calculations'!$F$12</f>
        <v>1602.0878730267946</v>
      </c>
      <c r="N2213" s="12">
        <f>H2213 * Dashboard!$I$14 * Dashboard!$I$15 * (Dashboard!$D$12 / 365) * 'Lookups and Calculations'!$F$12</f>
        <v>0</v>
      </c>
    </row>
    <row r="2214" spans="1:14" x14ac:dyDescent="0.35">
      <c r="A2214" s="2">
        <v>2213</v>
      </c>
      <c r="B2214" s="11">
        <v>-1.131292340968161</v>
      </c>
      <c r="C2214" s="11">
        <v>0.42353457352785856</v>
      </c>
      <c r="D2214" s="3">
        <f>B2214*Dashboard!$D$11*Dashboard!$D$10*SQRT(Dashboard!$D$12/365)</f>
        <v>-280879.26093480235</v>
      </c>
      <c r="E2214" s="3">
        <f>IF(Dashboard!$I$3,C2214*Dashboard!$E$11*Dashboard!$E$10*SQRT(Dashboard!$D$12/365),0)</f>
        <v>210311.824247009</v>
      </c>
      <c r="F2214" s="3">
        <f>D2214+IF(Dashboard!$I$3,E2214,0)</f>
        <v>-70567.43668779335</v>
      </c>
      <c r="G2214" s="3">
        <f>IF(Dashboard!$I$4, ('Lookups and Calculations'!$F$9) / (1 - 'Lookups and Calculations'!$F$10), 'Lookups and Calculations'!$F$9)</f>
        <v>1951878.888340465</v>
      </c>
      <c r="H2214" s="12">
        <f t="shared" si="68"/>
        <v>0</v>
      </c>
      <c r="I2214" s="12">
        <f t="shared" si="69"/>
        <v>0</v>
      </c>
      <c r="J2214" s="13">
        <f>(1 - Dashboard!$I$9) * H2214 * Dashboard!$I$8 * 'Lookups and Calculations'!$F$12</f>
        <v>0</v>
      </c>
      <c r="K2214" s="12">
        <f>(1 - Dashboard!$I$11) * I2214 * Dashboard!$I$10 * 'Lookups and Calculations'!$F$12</f>
        <v>0</v>
      </c>
      <c r="L2214" s="12">
        <f>(H2214 - I2214) * Dashboard!$I$13 * (Dashboard!$D$12 / 365) * 'Lookups and Calculations'!$F$12</f>
        <v>0</v>
      </c>
      <c r="M2214" s="3">
        <f>(G2214*2) * Dashboard!$I$13 * (Dashboard!$D$12 / 365) * 'Lookups and Calculations'!$F$12</f>
        <v>1602.0878730267946</v>
      </c>
      <c r="N2214" s="12">
        <f>H2214 * Dashboard!$I$14 * Dashboard!$I$15 * (Dashboard!$D$12 / 365) * 'Lookups and Calculations'!$F$12</f>
        <v>0</v>
      </c>
    </row>
    <row r="2215" spans="1:14" x14ac:dyDescent="0.35">
      <c r="A2215" s="2">
        <v>2214</v>
      </c>
      <c r="B2215" s="11">
        <v>-3.757849883046499E-2</v>
      </c>
      <c r="C2215" s="11">
        <v>-0.91158792079360029</v>
      </c>
      <c r="D2215" s="3">
        <f>B2215*Dashboard!$D$11*Dashboard!$D$10*SQRT(Dashboard!$D$12/365)</f>
        <v>-9330.0560750790064</v>
      </c>
      <c r="E2215" s="3">
        <f>IF(Dashboard!$I$3,C2215*Dashboard!$E$11*Dashboard!$E$10*SQRT(Dashboard!$D$12/365),0)</f>
        <v>-452661.31873654359</v>
      </c>
      <c r="F2215" s="3">
        <f>D2215+IF(Dashboard!$I$3,E2215,0)</f>
        <v>-461991.37481162261</v>
      </c>
      <c r="G2215" s="3">
        <f>IF(Dashboard!$I$4, ('Lookups and Calculations'!$F$9) / (1 - 'Lookups and Calculations'!$F$10), 'Lookups and Calculations'!$F$9)</f>
        <v>1951878.888340465</v>
      </c>
      <c r="H2215" s="12">
        <f t="shared" si="68"/>
        <v>0</v>
      </c>
      <c r="I2215" s="12">
        <f t="shared" si="69"/>
        <v>0</v>
      </c>
      <c r="J2215" s="13">
        <f>(1 - Dashboard!$I$9) * H2215 * Dashboard!$I$8 * 'Lookups and Calculations'!$F$12</f>
        <v>0</v>
      </c>
      <c r="K2215" s="12">
        <f>(1 - Dashboard!$I$11) * I2215 * Dashboard!$I$10 * 'Lookups and Calculations'!$F$12</f>
        <v>0</v>
      </c>
      <c r="L2215" s="12">
        <f>(H2215 - I2215) * Dashboard!$I$13 * (Dashboard!$D$12 / 365) * 'Lookups and Calculations'!$F$12</f>
        <v>0</v>
      </c>
      <c r="M2215" s="3">
        <f>(G2215*2) * Dashboard!$I$13 * (Dashboard!$D$12 / 365) * 'Lookups and Calculations'!$F$12</f>
        <v>1602.0878730267946</v>
      </c>
      <c r="N2215" s="12">
        <f>H2215 * Dashboard!$I$14 * Dashboard!$I$15 * (Dashboard!$D$12 / 365) * 'Lookups and Calculations'!$F$12</f>
        <v>0</v>
      </c>
    </row>
    <row r="2216" spans="1:14" x14ac:dyDescent="0.35">
      <c r="A2216" s="2">
        <v>2215</v>
      </c>
      <c r="B2216" s="11">
        <v>-0.51314082391196236</v>
      </c>
      <c r="C2216" s="11">
        <v>-0.70631441965741903</v>
      </c>
      <c r="D2216" s="3">
        <f>B2216*Dashboard!$D$11*Dashboard!$D$10*SQRT(Dashboard!$D$12/365)</f>
        <v>-127403.51026554324</v>
      </c>
      <c r="E2216" s="3">
        <f>IF(Dashboard!$I$3,C2216*Dashboard!$E$11*Dashboard!$E$10*SQRT(Dashboard!$D$12/365),0)</f>
        <v>-350729.98374794651</v>
      </c>
      <c r="F2216" s="3">
        <f>D2216+IF(Dashboard!$I$3,E2216,0)</f>
        <v>-478133.49401348975</v>
      </c>
      <c r="G2216" s="3">
        <f>IF(Dashboard!$I$4, ('Lookups and Calculations'!$F$9) / (1 - 'Lookups and Calculations'!$F$10), 'Lookups and Calculations'!$F$9)</f>
        <v>1951878.888340465</v>
      </c>
      <c r="H2216" s="12">
        <f t="shared" si="68"/>
        <v>0</v>
      </c>
      <c r="I2216" s="12">
        <f t="shared" si="69"/>
        <v>0</v>
      </c>
      <c r="J2216" s="13">
        <f>(1 - Dashboard!$I$9) * H2216 * Dashboard!$I$8 * 'Lookups and Calculations'!$F$12</f>
        <v>0</v>
      </c>
      <c r="K2216" s="12">
        <f>(1 - Dashboard!$I$11) * I2216 * Dashboard!$I$10 * 'Lookups and Calculations'!$F$12</f>
        <v>0</v>
      </c>
      <c r="L2216" s="12">
        <f>(H2216 - I2216) * Dashboard!$I$13 * (Dashboard!$D$12 / 365) * 'Lookups and Calculations'!$F$12</f>
        <v>0</v>
      </c>
      <c r="M2216" s="3">
        <f>(G2216*2) * Dashboard!$I$13 * (Dashboard!$D$12 / 365) * 'Lookups and Calculations'!$F$12</f>
        <v>1602.0878730267946</v>
      </c>
      <c r="N2216" s="12">
        <f>H2216 * Dashboard!$I$14 * Dashboard!$I$15 * (Dashboard!$D$12 / 365) * 'Lookups and Calculations'!$F$12</f>
        <v>0</v>
      </c>
    </row>
    <row r="2217" spans="1:14" x14ac:dyDescent="0.35">
      <c r="A2217" s="2">
        <v>2216</v>
      </c>
      <c r="B2217" s="11">
        <v>0.53789369826779676</v>
      </c>
      <c r="C2217" s="11">
        <v>1.4718909096799109</v>
      </c>
      <c r="D2217" s="3">
        <f>B2217*Dashboard!$D$11*Dashboard!$D$10*SQRT(Dashboard!$D$12/365)</f>
        <v>133549.19763856017</v>
      </c>
      <c r="E2217" s="3">
        <f>IF(Dashboard!$I$3,C2217*Dashboard!$E$11*Dashboard!$E$10*SQRT(Dashboard!$D$12/365),0)</f>
        <v>730887.35053883435</v>
      </c>
      <c r="F2217" s="3">
        <f>D2217+IF(Dashboard!$I$3,E2217,0)</f>
        <v>864436.54817739455</v>
      </c>
      <c r="G2217" s="3">
        <f>IF(Dashboard!$I$4, ('Lookups and Calculations'!$F$9) / (1 - 'Lookups and Calculations'!$F$10), 'Lookups and Calculations'!$F$9)</f>
        <v>1951878.888340465</v>
      </c>
      <c r="H2217" s="12">
        <f t="shared" si="68"/>
        <v>0</v>
      </c>
      <c r="I2217" s="12">
        <f t="shared" si="69"/>
        <v>0</v>
      </c>
      <c r="J2217" s="13">
        <f>(1 - Dashboard!$I$9) * H2217 * Dashboard!$I$8 * 'Lookups and Calculations'!$F$12</f>
        <v>0</v>
      </c>
      <c r="K2217" s="12">
        <f>(1 - Dashboard!$I$11) * I2217 * Dashboard!$I$10 * 'Lookups and Calculations'!$F$12</f>
        <v>0</v>
      </c>
      <c r="L2217" s="12">
        <f>(H2217 - I2217) * Dashboard!$I$13 * (Dashboard!$D$12 / 365) * 'Lookups and Calculations'!$F$12</f>
        <v>0</v>
      </c>
      <c r="M2217" s="3">
        <f>(G2217*2) * Dashboard!$I$13 * (Dashboard!$D$12 / 365) * 'Lookups and Calculations'!$F$12</f>
        <v>1602.0878730267946</v>
      </c>
      <c r="N2217" s="12">
        <f>H2217 * Dashboard!$I$14 * Dashboard!$I$15 * (Dashboard!$D$12 / 365) * 'Lookups and Calculations'!$F$12</f>
        <v>0</v>
      </c>
    </row>
    <row r="2218" spans="1:14" x14ac:dyDescent="0.35">
      <c r="A2218" s="2">
        <v>2217</v>
      </c>
      <c r="B2218" s="11">
        <v>-1.3653703934139845</v>
      </c>
      <c r="C2218" s="11">
        <v>-1.5480355363377714</v>
      </c>
      <c r="D2218" s="3">
        <f>B2218*Dashboard!$D$11*Dashboard!$D$10*SQRT(Dashboard!$D$12/365)</f>
        <v>-338996.57331382355</v>
      </c>
      <c r="E2218" s="3">
        <f>IF(Dashboard!$I$3,C2218*Dashboard!$E$11*Dashboard!$E$10*SQRT(Dashboard!$D$12/365),0)</f>
        <v>-768697.99538331875</v>
      </c>
      <c r="F2218" s="3">
        <f>D2218+IF(Dashboard!$I$3,E2218,0)</f>
        <v>-1107694.5686971424</v>
      </c>
      <c r="G2218" s="3">
        <f>IF(Dashboard!$I$4, ('Lookups and Calculations'!$F$9) / (1 - 'Lookups and Calculations'!$F$10), 'Lookups and Calculations'!$F$9)</f>
        <v>1951878.888340465</v>
      </c>
      <c r="H2218" s="12">
        <f t="shared" si="68"/>
        <v>0</v>
      </c>
      <c r="I2218" s="12">
        <f t="shared" si="69"/>
        <v>0</v>
      </c>
      <c r="J2218" s="13">
        <f>(1 - Dashboard!$I$9) * H2218 * Dashboard!$I$8 * 'Lookups and Calculations'!$F$12</f>
        <v>0</v>
      </c>
      <c r="K2218" s="12">
        <f>(1 - Dashboard!$I$11) * I2218 * Dashboard!$I$10 * 'Lookups and Calculations'!$F$12</f>
        <v>0</v>
      </c>
      <c r="L2218" s="12">
        <f>(H2218 - I2218) * Dashboard!$I$13 * (Dashboard!$D$12 / 365) * 'Lookups and Calculations'!$F$12</f>
        <v>0</v>
      </c>
      <c r="M2218" s="3">
        <f>(G2218*2) * Dashboard!$I$13 * (Dashboard!$D$12 / 365) * 'Lookups and Calculations'!$F$12</f>
        <v>1602.0878730267946</v>
      </c>
      <c r="N2218" s="12">
        <f>H2218 * Dashboard!$I$14 * Dashboard!$I$15 * (Dashboard!$D$12 / 365) * 'Lookups and Calculations'!$F$12</f>
        <v>0</v>
      </c>
    </row>
    <row r="2219" spans="1:14" x14ac:dyDescent="0.35">
      <c r="A2219" s="2">
        <v>2218</v>
      </c>
      <c r="B2219" s="11">
        <v>2.3468722122779777</v>
      </c>
      <c r="C2219" s="11">
        <v>-1.4253796434583608</v>
      </c>
      <c r="D2219" s="3">
        <f>B2219*Dashboard!$D$11*Dashboard!$D$10*SQRT(Dashboard!$D$12/365)</f>
        <v>582685.57880355627</v>
      </c>
      <c r="E2219" s="3">
        <f>IF(Dashboard!$I$3,C2219*Dashboard!$E$11*Dashboard!$E$10*SQRT(Dashboard!$D$12/365),0)</f>
        <v>-707791.55185204989</v>
      </c>
      <c r="F2219" s="3">
        <f>D2219+IF(Dashboard!$I$3,E2219,0)</f>
        <v>-125105.97304849362</v>
      </c>
      <c r="G2219" s="3">
        <f>IF(Dashboard!$I$4, ('Lookups and Calculations'!$F$9) / (1 - 'Lookups and Calculations'!$F$10), 'Lookups and Calculations'!$F$9)</f>
        <v>1951878.888340465</v>
      </c>
      <c r="H2219" s="12">
        <f t="shared" si="68"/>
        <v>0</v>
      </c>
      <c r="I2219" s="12">
        <f t="shared" si="69"/>
        <v>0</v>
      </c>
      <c r="J2219" s="13">
        <f>(1 - Dashboard!$I$9) * H2219 * Dashboard!$I$8 * 'Lookups and Calculations'!$F$12</f>
        <v>0</v>
      </c>
      <c r="K2219" s="12">
        <f>(1 - Dashboard!$I$11) * I2219 * Dashboard!$I$10 * 'Lookups and Calculations'!$F$12</f>
        <v>0</v>
      </c>
      <c r="L2219" s="12">
        <f>(H2219 - I2219) * Dashboard!$I$13 * (Dashboard!$D$12 / 365) * 'Lookups and Calculations'!$F$12</f>
        <v>0</v>
      </c>
      <c r="M2219" s="3">
        <f>(G2219*2) * Dashboard!$I$13 * (Dashboard!$D$12 / 365) * 'Lookups and Calculations'!$F$12</f>
        <v>1602.0878730267946</v>
      </c>
      <c r="N2219" s="12">
        <f>H2219 * Dashboard!$I$14 * Dashboard!$I$15 * (Dashboard!$D$12 / 365) * 'Lookups and Calculations'!$F$12</f>
        <v>0</v>
      </c>
    </row>
    <row r="2220" spans="1:14" x14ac:dyDescent="0.35">
      <c r="A2220" s="2">
        <v>2219</v>
      </c>
      <c r="B2220" s="11">
        <v>1.1652482051852207</v>
      </c>
      <c r="C2220" s="11">
        <v>-0.73545160267406418</v>
      </c>
      <c r="D2220" s="3">
        <f>B2220*Dashboard!$D$11*Dashboard!$D$10*SQRT(Dashboard!$D$12/365)</f>
        <v>289309.8828883887</v>
      </c>
      <c r="E2220" s="3">
        <f>IF(Dashboard!$I$3,C2220*Dashboard!$E$11*Dashboard!$E$10*SQRT(Dashboard!$D$12/365),0)</f>
        <v>-365198.44629306265</v>
      </c>
      <c r="F2220" s="3">
        <f>D2220+IF(Dashboard!$I$3,E2220,0)</f>
        <v>-75888.563404673943</v>
      </c>
      <c r="G2220" s="3">
        <f>IF(Dashboard!$I$4, ('Lookups and Calculations'!$F$9) / (1 - 'Lookups and Calculations'!$F$10), 'Lookups and Calculations'!$F$9)</f>
        <v>1951878.888340465</v>
      </c>
      <c r="H2220" s="12">
        <f t="shared" si="68"/>
        <v>0</v>
      </c>
      <c r="I2220" s="12">
        <f t="shared" si="69"/>
        <v>0</v>
      </c>
      <c r="J2220" s="13">
        <f>(1 - Dashboard!$I$9) * H2220 * Dashboard!$I$8 * 'Lookups and Calculations'!$F$12</f>
        <v>0</v>
      </c>
      <c r="K2220" s="12">
        <f>(1 - Dashboard!$I$11) * I2220 * Dashboard!$I$10 * 'Lookups and Calculations'!$F$12</f>
        <v>0</v>
      </c>
      <c r="L2220" s="12">
        <f>(H2220 - I2220) * Dashboard!$I$13 * (Dashboard!$D$12 / 365) * 'Lookups and Calculations'!$F$12</f>
        <v>0</v>
      </c>
      <c r="M2220" s="3">
        <f>(G2220*2) * Dashboard!$I$13 * (Dashboard!$D$12 / 365) * 'Lookups and Calculations'!$F$12</f>
        <v>1602.0878730267946</v>
      </c>
      <c r="N2220" s="12">
        <f>H2220 * Dashboard!$I$14 * Dashboard!$I$15 * (Dashboard!$D$12 / 365) * 'Lookups and Calculations'!$F$12</f>
        <v>0</v>
      </c>
    </row>
    <row r="2221" spans="1:14" x14ac:dyDescent="0.35">
      <c r="A2221" s="2">
        <v>2220</v>
      </c>
      <c r="B2221" s="11">
        <v>-1.3319990713928804</v>
      </c>
      <c r="C2221" s="11">
        <v>-0.87930269511320991</v>
      </c>
      <c r="D2221" s="3">
        <f>B2221*Dashboard!$D$11*Dashboard!$D$10*SQRT(Dashboard!$D$12/365)</f>
        <v>-330711.08252929011</v>
      </c>
      <c r="E2221" s="3">
        <f>IF(Dashboard!$I$3,C2221*Dashboard!$E$11*Dashboard!$E$10*SQRT(Dashboard!$D$12/365),0)</f>
        <v>-436629.65300377505</v>
      </c>
      <c r="F2221" s="3">
        <f>D2221+IF(Dashboard!$I$3,E2221,0)</f>
        <v>-767340.73553306516</v>
      </c>
      <c r="G2221" s="3">
        <f>IF(Dashboard!$I$4, ('Lookups and Calculations'!$F$9) / (1 - 'Lookups and Calculations'!$F$10), 'Lookups and Calculations'!$F$9)</f>
        <v>1951878.888340465</v>
      </c>
      <c r="H2221" s="12">
        <f t="shared" si="68"/>
        <v>0</v>
      </c>
      <c r="I2221" s="12">
        <f t="shared" si="69"/>
        <v>0</v>
      </c>
      <c r="J2221" s="13">
        <f>(1 - Dashboard!$I$9) * H2221 * Dashboard!$I$8 * 'Lookups and Calculations'!$F$12</f>
        <v>0</v>
      </c>
      <c r="K2221" s="12">
        <f>(1 - Dashboard!$I$11) * I2221 * Dashboard!$I$10 * 'Lookups and Calculations'!$F$12</f>
        <v>0</v>
      </c>
      <c r="L2221" s="12">
        <f>(H2221 - I2221) * Dashboard!$I$13 * (Dashboard!$D$12 / 365) * 'Lookups and Calculations'!$F$12</f>
        <v>0</v>
      </c>
      <c r="M2221" s="3">
        <f>(G2221*2) * Dashboard!$I$13 * (Dashboard!$D$12 / 365) * 'Lookups and Calculations'!$F$12</f>
        <v>1602.0878730267946</v>
      </c>
      <c r="N2221" s="12">
        <f>H2221 * Dashboard!$I$14 * Dashboard!$I$15 * (Dashboard!$D$12 / 365) * 'Lookups and Calculations'!$F$12</f>
        <v>0</v>
      </c>
    </row>
    <row r="2222" spans="1:14" x14ac:dyDescent="0.35">
      <c r="A2222" s="2">
        <v>2221</v>
      </c>
      <c r="B2222" s="11">
        <v>0.11154168204541731</v>
      </c>
      <c r="C2222" s="11">
        <v>-7.6568285310413375E-2</v>
      </c>
      <c r="D2222" s="3">
        <f>B2222*Dashboard!$D$11*Dashboard!$D$10*SQRT(Dashboard!$D$12/365)</f>
        <v>27693.765865620109</v>
      </c>
      <c r="E2222" s="3">
        <f>IF(Dashboard!$I$3,C2222*Dashboard!$E$11*Dashboard!$E$10*SQRT(Dashboard!$D$12/365),0)</f>
        <v>-38021.018281850578</v>
      </c>
      <c r="F2222" s="3">
        <f>D2222+IF(Dashboard!$I$3,E2222,0)</f>
        <v>-10327.252416230469</v>
      </c>
      <c r="G2222" s="3">
        <f>IF(Dashboard!$I$4, ('Lookups and Calculations'!$F$9) / (1 - 'Lookups and Calculations'!$F$10), 'Lookups and Calculations'!$F$9)</f>
        <v>1951878.888340465</v>
      </c>
      <c r="H2222" s="12">
        <f t="shared" si="68"/>
        <v>0</v>
      </c>
      <c r="I2222" s="12">
        <f t="shared" si="69"/>
        <v>0</v>
      </c>
      <c r="J2222" s="13">
        <f>(1 - Dashboard!$I$9) * H2222 * Dashboard!$I$8 * 'Lookups and Calculations'!$F$12</f>
        <v>0</v>
      </c>
      <c r="K2222" s="12">
        <f>(1 - Dashboard!$I$11) * I2222 * Dashboard!$I$10 * 'Lookups and Calculations'!$F$12</f>
        <v>0</v>
      </c>
      <c r="L2222" s="12">
        <f>(H2222 - I2222) * Dashboard!$I$13 * (Dashboard!$D$12 / 365) * 'Lookups and Calculations'!$F$12</f>
        <v>0</v>
      </c>
      <c r="M2222" s="3">
        <f>(G2222*2) * Dashboard!$I$13 * (Dashboard!$D$12 / 365) * 'Lookups and Calculations'!$F$12</f>
        <v>1602.0878730267946</v>
      </c>
      <c r="N2222" s="12">
        <f>H2222 * Dashboard!$I$14 * Dashboard!$I$15 * (Dashboard!$D$12 / 365) * 'Lookups and Calculations'!$F$12</f>
        <v>0</v>
      </c>
    </row>
    <row r="2223" spans="1:14" x14ac:dyDescent="0.35">
      <c r="A2223" s="2">
        <v>2222</v>
      </c>
      <c r="B2223" s="11">
        <v>1.3621836645942784</v>
      </c>
      <c r="C2223" s="11">
        <v>-0.35429561779967422</v>
      </c>
      <c r="D2223" s="3">
        <f>B2223*Dashboard!$D$11*Dashboard!$D$10*SQRT(Dashboard!$D$12/365)</f>
        <v>338205.36665285332</v>
      </c>
      <c r="E2223" s="3">
        <f>IF(Dashboard!$I$3,C2223*Dashboard!$E$11*Dashboard!$E$10*SQRT(Dashboard!$D$12/365),0)</f>
        <v>-175930.28375821459</v>
      </c>
      <c r="F2223" s="3">
        <f>D2223+IF(Dashboard!$I$3,E2223,0)</f>
        <v>162275.08289463873</v>
      </c>
      <c r="G2223" s="3">
        <f>IF(Dashboard!$I$4, ('Lookups and Calculations'!$F$9) / (1 - 'Lookups and Calculations'!$F$10), 'Lookups and Calculations'!$F$9)</f>
        <v>1951878.888340465</v>
      </c>
      <c r="H2223" s="12">
        <f t="shared" si="68"/>
        <v>0</v>
      </c>
      <c r="I2223" s="12">
        <f t="shared" si="69"/>
        <v>0</v>
      </c>
      <c r="J2223" s="13">
        <f>(1 - Dashboard!$I$9) * H2223 * Dashboard!$I$8 * 'Lookups and Calculations'!$F$12</f>
        <v>0</v>
      </c>
      <c r="K2223" s="12">
        <f>(1 - Dashboard!$I$11) * I2223 * Dashboard!$I$10 * 'Lookups and Calculations'!$F$12</f>
        <v>0</v>
      </c>
      <c r="L2223" s="12">
        <f>(H2223 - I2223) * Dashboard!$I$13 * (Dashboard!$D$12 / 365) * 'Lookups and Calculations'!$F$12</f>
        <v>0</v>
      </c>
      <c r="M2223" s="3">
        <f>(G2223*2) * Dashboard!$I$13 * (Dashboard!$D$12 / 365) * 'Lookups and Calculations'!$F$12</f>
        <v>1602.0878730267946</v>
      </c>
      <c r="N2223" s="12">
        <f>H2223 * Dashboard!$I$14 * Dashboard!$I$15 * (Dashboard!$D$12 / 365) * 'Lookups and Calculations'!$F$12</f>
        <v>0</v>
      </c>
    </row>
    <row r="2224" spans="1:14" x14ac:dyDescent="0.35">
      <c r="A2224" s="2">
        <v>2223</v>
      </c>
      <c r="B2224" s="11">
        <v>-0.34574290449468348</v>
      </c>
      <c r="C2224" s="11">
        <v>-0.67494786148827157</v>
      </c>
      <c r="D2224" s="3">
        <f>B2224*Dashboard!$D$11*Dashboard!$D$10*SQRT(Dashboard!$D$12/365)</f>
        <v>-85841.65911068584</v>
      </c>
      <c r="E2224" s="3">
        <f>IF(Dashboard!$I$3,C2224*Dashboard!$E$11*Dashboard!$E$10*SQRT(Dashboard!$D$12/365),0)</f>
        <v>-335154.4948003614</v>
      </c>
      <c r="F2224" s="3">
        <f>D2224+IF(Dashboard!$I$3,E2224,0)</f>
        <v>-420996.15391104727</v>
      </c>
      <c r="G2224" s="3">
        <f>IF(Dashboard!$I$4, ('Lookups and Calculations'!$F$9) / (1 - 'Lookups and Calculations'!$F$10), 'Lookups and Calculations'!$F$9)</f>
        <v>1951878.888340465</v>
      </c>
      <c r="H2224" s="12">
        <f t="shared" si="68"/>
        <v>0</v>
      </c>
      <c r="I2224" s="12">
        <f t="shared" si="69"/>
        <v>0</v>
      </c>
      <c r="J2224" s="13">
        <f>(1 - Dashboard!$I$9) * H2224 * Dashboard!$I$8 * 'Lookups and Calculations'!$F$12</f>
        <v>0</v>
      </c>
      <c r="K2224" s="12">
        <f>(1 - Dashboard!$I$11) * I2224 * Dashboard!$I$10 * 'Lookups and Calculations'!$F$12</f>
        <v>0</v>
      </c>
      <c r="L2224" s="12">
        <f>(H2224 - I2224) * Dashboard!$I$13 * (Dashboard!$D$12 / 365) * 'Lookups and Calculations'!$F$12</f>
        <v>0</v>
      </c>
      <c r="M2224" s="3">
        <f>(G2224*2) * Dashboard!$I$13 * (Dashboard!$D$12 / 365) * 'Lookups and Calculations'!$F$12</f>
        <v>1602.0878730267946</v>
      </c>
      <c r="N2224" s="12">
        <f>H2224 * Dashboard!$I$14 * Dashboard!$I$15 * (Dashboard!$D$12 / 365) * 'Lookups and Calculations'!$F$12</f>
        <v>0</v>
      </c>
    </row>
    <row r="2225" spans="1:14" x14ac:dyDescent="0.35">
      <c r="A2225" s="2">
        <v>2224</v>
      </c>
      <c r="B2225" s="11">
        <v>-1.2933099020221546</v>
      </c>
      <c r="C2225" s="11">
        <v>-4.7421521532849426E-2</v>
      </c>
      <c r="D2225" s="3">
        <f>B2225*Dashboard!$D$11*Dashboard!$D$10*SQRT(Dashboard!$D$12/365)</f>
        <v>-321105.26721038594</v>
      </c>
      <c r="E2225" s="3">
        <f>IF(Dashboard!$I$3,C2225*Dashboard!$E$11*Dashboard!$E$10*SQRT(Dashboard!$D$12/365),0)</f>
        <v>-23547.798280242107</v>
      </c>
      <c r="F2225" s="3">
        <f>D2225+IF(Dashboard!$I$3,E2225,0)</f>
        <v>-344653.06549062807</v>
      </c>
      <c r="G2225" s="3">
        <f>IF(Dashboard!$I$4, ('Lookups and Calculations'!$F$9) / (1 - 'Lookups and Calculations'!$F$10), 'Lookups and Calculations'!$F$9)</f>
        <v>1951878.888340465</v>
      </c>
      <c r="H2225" s="12">
        <f t="shared" si="68"/>
        <v>0</v>
      </c>
      <c r="I2225" s="12">
        <f t="shared" si="69"/>
        <v>0</v>
      </c>
      <c r="J2225" s="13">
        <f>(1 - Dashboard!$I$9) * H2225 * Dashboard!$I$8 * 'Lookups and Calculations'!$F$12</f>
        <v>0</v>
      </c>
      <c r="K2225" s="12">
        <f>(1 - Dashboard!$I$11) * I2225 * Dashboard!$I$10 * 'Lookups and Calculations'!$F$12</f>
        <v>0</v>
      </c>
      <c r="L2225" s="12">
        <f>(H2225 - I2225) * Dashboard!$I$13 * (Dashboard!$D$12 / 365) * 'Lookups and Calculations'!$F$12</f>
        <v>0</v>
      </c>
      <c r="M2225" s="3">
        <f>(G2225*2) * Dashboard!$I$13 * (Dashboard!$D$12 / 365) * 'Lookups and Calculations'!$F$12</f>
        <v>1602.0878730267946</v>
      </c>
      <c r="N2225" s="12">
        <f>H2225 * Dashboard!$I$14 * Dashboard!$I$15 * (Dashboard!$D$12 / 365) * 'Lookups and Calculations'!$F$12</f>
        <v>0</v>
      </c>
    </row>
    <row r="2226" spans="1:14" x14ac:dyDescent="0.35">
      <c r="A2226" s="2">
        <v>2225</v>
      </c>
      <c r="B2226" s="11">
        <v>-0.71633917418688653</v>
      </c>
      <c r="C2226" s="11">
        <v>-0.87294413356656497</v>
      </c>
      <c r="D2226" s="3">
        <f>B2226*Dashboard!$D$11*Dashboard!$D$10*SQRT(Dashboard!$D$12/365)</f>
        <v>-177853.95563808738</v>
      </c>
      <c r="E2226" s="3">
        <f>IF(Dashboard!$I$3,C2226*Dashboard!$E$11*Dashboard!$E$10*SQRT(Dashboard!$D$12/365),0)</f>
        <v>-433472.22321634874</v>
      </c>
      <c r="F2226" s="3">
        <f>D2226+IF(Dashboard!$I$3,E2226,0)</f>
        <v>-611326.17885443615</v>
      </c>
      <c r="G2226" s="3">
        <f>IF(Dashboard!$I$4, ('Lookups and Calculations'!$F$9) / (1 - 'Lookups and Calculations'!$F$10), 'Lookups and Calculations'!$F$9)</f>
        <v>1951878.888340465</v>
      </c>
      <c r="H2226" s="12">
        <f t="shared" si="68"/>
        <v>0</v>
      </c>
      <c r="I2226" s="12">
        <f t="shared" si="69"/>
        <v>0</v>
      </c>
      <c r="J2226" s="13">
        <f>(1 - Dashboard!$I$9) * H2226 * Dashboard!$I$8 * 'Lookups and Calculations'!$F$12</f>
        <v>0</v>
      </c>
      <c r="K2226" s="12">
        <f>(1 - Dashboard!$I$11) * I2226 * Dashboard!$I$10 * 'Lookups and Calculations'!$F$12</f>
        <v>0</v>
      </c>
      <c r="L2226" s="12">
        <f>(H2226 - I2226) * Dashboard!$I$13 * (Dashboard!$D$12 / 365) * 'Lookups and Calculations'!$F$12</f>
        <v>0</v>
      </c>
      <c r="M2226" s="3">
        <f>(G2226*2) * Dashboard!$I$13 * (Dashboard!$D$12 / 365) * 'Lookups and Calculations'!$F$12</f>
        <v>1602.0878730267946</v>
      </c>
      <c r="N2226" s="12">
        <f>H2226 * Dashboard!$I$14 * Dashboard!$I$15 * (Dashboard!$D$12 / 365) * 'Lookups and Calculations'!$F$12</f>
        <v>0</v>
      </c>
    </row>
    <row r="2227" spans="1:14" x14ac:dyDescent="0.35">
      <c r="A2227" s="2">
        <v>2226</v>
      </c>
      <c r="B2227" s="11">
        <v>1.0359660398837818</v>
      </c>
      <c r="C2227" s="11">
        <v>0.66202817204849029</v>
      </c>
      <c r="D2227" s="3">
        <f>B2227*Dashboard!$D$11*Dashboard!$D$10*SQRT(Dashboard!$D$12/365)</f>
        <v>257211.47849996798</v>
      </c>
      <c r="E2227" s="3">
        <f>IF(Dashboard!$I$3,C2227*Dashboard!$E$11*Dashboard!$E$10*SQRT(Dashboard!$D$12/365),0)</f>
        <v>328739.04816479533</v>
      </c>
      <c r="F2227" s="3">
        <f>D2227+IF(Dashboard!$I$3,E2227,0)</f>
        <v>585950.52666476334</v>
      </c>
      <c r="G2227" s="3">
        <f>IF(Dashboard!$I$4, ('Lookups and Calculations'!$F$9) / (1 - 'Lookups and Calculations'!$F$10), 'Lookups and Calculations'!$F$9)</f>
        <v>1951878.888340465</v>
      </c>
      <c r="H2227" s="12">
        <f t="shared" si="68"/>
        <v>0</v>
      </c>
      <c r="I2227" s="12">
        <f t="shared" si="69"/>
        <v>0</v>
      </c>
      <c r="J2227" s="13">
        <f>(1 - Dashboard!$I$9) * H2227 * Dashboard!$I$8 * 'Lookups and Calculations'!$F$12</f>
        <v>0</v>
      </c>
      <c r="K2227" s="12">
        <f>(1 - Dashboard!$I$11) * I2227 * Dashboard!$I$10 * 'Lookups and Calculations'!$F$12</f>
        <v>0</v>
      </c>
      <c r="L2227" s="12">
        <f>(H2227 - I2227) * Dashboard!$I$13 * (Dashboard!$D$12 / 365) * 'Lookups and Calculations'!$F$12</f>
        <v>0</v>
      </c>
      <c r="M2227" s="3">
        <f>(G2227*2) * Dashboard!$I$13 * (Dashboard!$D$12 / 365) * 'Lookups and Calculations'!$F$12</f>
        <v>1602.0878730267946</v>
      </c>
      <c r="N2227" s="12">
        <f>H2227 * Dashboard!$I$14 * Dashboard!$I$15 * (Dashboard!$D$12 / 365) * 'Lookups and Calculations'!$F$12</f>
        <v>0</v>
      </c>
    </row>
    <row r="2228" spans="1:14" x14ac:dyDescent="0.35">
      <c r="A2228" s="2">
        <v>2227</v>
      </c>
      <c r="B2228" s="11">
        <v>-1.1271914248124688</v>
      </c>
      <c r="C2228" s="11">
        <v>0.52237371924447806</v>
      </c>
      <c r="D2228" s="3">
        <f>B2228*Dashboard!$D$11*Dashboard!$D$10*SQRT(Dashboard!$D$12/365)</f>
        <v>-279861.07822706772</v>
      </c>
      <c r="E2228" s="3">
        <f>IF(Dashboard!$I$3,C2228*Dashboard!$E$11*Dashboard!$E$10*SQRT(Dashboard!$D$12/365),0)</f>
        <v>259391.73965871011</v>
      </c>
      <c r="F2228" s="3">
        <f>D2228+IF(Dashboard!$I$3,E2228,0)</f>
        <v>-20469.338568357605</v>
      </c>
      <c r="G2228" s="3">
        <f>IF(Dashboard!$I$4, ('Lookups and Calculations'!$F$9) / (1 - 'Lookups and Calculations'!$F$10), 'Lookups and Calculations'!$F$9)</f>
        <v>1951878.888340465</v>
      </c>
      <c r="H2228" s="12">
        <f t="shared" si="68"/>
        <v>0</v>
      </c>
      <c r="I2228" s="12">
        <f t="shared" si="69"/>
        <v>0</v>
      </c>
      <c r="J2228" s="13">
        <f>(1 - Dashboard!$I$9) * H2228 * Dashboard!$I$8 * 'Lookups and Calculations'!$F$12</f>
        <v>0</v>
      </c>
      <c r="K2228" s="12">
        <f>(1 - Dashboard!$I$11) * I2228 * Dashboard!$I$10 * 'Lookups and Calculations'!$F$12</f>
        <v>0</v>
      </c>
      <c r="L2228" s="12">
        <f>(H2228 - I2228) * Dashboard!$I$13 * (Dashboard!$D$12 / 365) * 'Lookups and Calculations'!$F$12</f>
        <v>0</v>
      </c>
      <c r="M2228" s="3">
        <f>(G2228*2) * Dashboard!$I$13 * (Dashboard!$D$12 / 365) * 'Lookups and Calculations'!$F$12</f>
        <v>1602.0878730267946</v>
      </c>
      <c r="N2228" s="12">
        <f>H2228 * Dashboard!$I$14 * Dashboard!$I$15 * (Dashboard!$D$12 / 365) * 'Lookups and Calculations'!$F$12</f>
        <v>0</v>
      </c>
    </row>
    <row r="2229" spans="1:14" x14ac:dyDescent="0.35">
      <c r="A2229" s="2">
        <v>2228</v>
      </c>
      <c r="B2229" s="11">
        <v>-2.1508557881491805</v>
      </c>
      <c r="C2229" s="11">
        <v>-0.17797000954954748</v>
      </c>
      <c r="D2229" s="3">
        <f>B2229*Dashboard!$D$11*Dashboard!$D$10*SQRT(Dashboard!$D$12/365)</f>
        <v>-534018.27474202472</v>
      </c>
      <c r="E2229" s="3">
        <f>IF(Dashboard!$I$3,C2229*Dashboard!$E$11*Dashboard!$E$10*SQRT(Dashboard!$D$12/365),0)</f>
        <v>-88373.416738695101</v>
      </c>
      <c r="F2229" s="3">
        <f>D2229+IF(Dashboard!$I$3,E2229,0)</f>
        <v>-622391.69148071983</v>
      </c>
      <c r="G2229" s="3">
        <f>IF(Dashboard!$I$4, ('Lookups and Calculations'!$F$9) / (1 - 'Lookups and Calculations'!$F$10), 'Lookups and Calculations'!$F$9)</f>
        <v>1951878.888340465</v>
      </c>
      <c r="H2229" s="12">
        <f t="shared" si="68"/>
        <v>0</v>
      </c>
      <c r="I2229" s="12">
        <f t="shared" si="69"/>
        <v>0</v>
      </c>
      <c r="J2229" s="13">
        <f>(1 - Dashboard!$I$9) * H2229 * Dashboard!$I$8 * 'Lookups and Calculations'!$F$12</f>
        <v>0</v>
      </c>
      <c r="K2229" s="12">
        <f>(1 - Dashboard!$I$11) * I2229 * Dashboard!$I$10 * 'Lookups and Calculations'!$F$12</f>
        <v>0</v>
      </c>
      <c r="L2229" s="12">
        <f>(H2229 - I2229) * Dashboard!$I$13 * (Dashboard!$D$12 / 365) * 'Lookups and Calculations'!$F$12</f>
        <v>0</v>
      </c>
      <c r="M2229" s="3">
        <f>(G2229*2) * Dashboard!$I$13 * (Dashboard!$D$12 / 365) * 'Lookups and Calculations'!$F$12</f>
        <v>1602.0878730267946</v>
      </c>
      <c r="N2229" s="12">
        <f>H2229 * Dashboard!$I$14 * Dashboard!$I$15 * (Dashboard!$D$12 / 365) * 'Lookups and Calculations'!$F$12</f>
        <v>0</v>
      </c>
    </row>
    <row r="2230" spans="1:14" x14ac:dyDescent="0.35">
      <c r="A2230" s="2">
        <v>2229</v>
      </c>
      <c r="B2230" s="11">
        <v>0.79624998413236137</v>
      </c>
      <c r="C2230" s="11">
        <v>1.0615994186805953</v>
      </c>
      <c r="D2230" s="3">
        <f>B2230*Dashboard!$D$11*Dashboard!$D$10*SQRT(Dashboard!$D$12/365)</f>
        <v>197694.35270024528</v>
      </c>
      <c r="E2230" s="3">
        <f>IF(Dashboard!$I$3,C2230*Dashboard!$E$11*Dashboard!$E$10*SQRT(Dashboard!$D$12/365),0)</f>
        <v>527151.55814214679</v>
      </c>
      <c r="F2230" s="3">
        <f>D2230+IF(Dashboard!$I$3,E2230,0)</f>
        <v>724845.91084239213</v>
      </c>
      <c r="G2230" s="3">
        <f>IF(Dashboard!$I$4, ('Lookups and Calculations'!$F$9) / (1 - 'Lookups and Calculations'!$F$10), 'Lookups and Calculations'!$F$9)</f>
        <v>1951878.888340465</v>
      </c>
      <c r="H2230" s="12">
        <f t="shared" si="68"/>
        <v>0</v>
      </c>
      <c r="I2230" s="12">
        <f t="shared" si="69"/>
        <v>0</v>
      </c>
      <c r="J2230" s="13">
        <f>(1 - Dashboard!$I$9) * H2230 * Dashboard!$I$8 * 'Lookups and Calculations'!$F$12</f>
        <v>0</v>
      </c>
      <c r="K2230" s="12">
        <f>(1 - Dashboard!$I$11) * I2230 * Dashboard!$I$10 * 'Lookups and Calculations'!$F$12</f>
        <v>0</v>
      </c>
      <c r="L2230" s="12">
        <f>(H2230 - I2230) * Dashboard!$I$13 * (Dashboard!$D$12 / 365) * 'Lookups and Calculations'!$F$12</f>
        <v>0</v>
      </c>
      <c r="M2230" s="3">
        <f>(G2230*2) * Dashboard!$I$13 * (Dashboard!$D$12 / 365) * 'Lookups and Calculations'!$F$12</f>
        <v>1602.0878730267946</v>
      </c>
      <c r="N2230" s="12">
        <f>H2230 * Dashboard!$I$14 * Dashboard!$I$15 * (Dashboard!$D$12 / 365) * 'Lookups and Calculations'!$F$12</f>
        <v>0</v>
      </c>
    </row>
    <row r="2231" spans="1:14" x14ac:dyDescent="0.35">
      <c r="A2231" s="2">
        <v>2230</v>
      </c>
      <c r="B2231" s="11">
        <v>-0.22308815499597595</v>
      </c>
      <c r="C2231" s="11">
        <v>1.2533935880607996</v>
      </c>
      <c r="D2231" s="3">
        <f>B2231*Dashboard!$D$11*Dashboard!$D$10*SQRT(Dashboard!$D$12/365)</f>
        <v>-55388.721225632238</v>
      </c>
      <c r="E2231" s="3">
        <f>IF(Dashboard!$I$3,C2231*Dashboard!$E$11*Dashboard!$E$10*SQRT(Dashboard!$D$12/365),0)</f>
        <v>622389.548529341</v>
      </c>
      <c r="F2231" s="3">
        <f>D2231+IF(Dashboard!$I$3,E2231,0)</f>
        <v>567000.82730370876</v>
      </c>
      <c r="G2231" s="3">
        <f>IF(Dashboard!$I$4, ('Lookups and Calculations'!$F$9) / (1 - 'Lookups and Calculations'!$F$10), 'Lookups and Calculations'!$F$9)</f>
        <v>1951878.888340465</v>
      </c>
      <c r="H2231" s="12">
        <f t="shared" si="68"/>
        <v>0</v>
      </c>
      <c r="I2231" s="12">
        <f t="shared" si="69"/>
        <v>0</v>
      </c>
      <c r="J2231" s="13">
        <f>(1 - Dashboard!$I$9) * H2231 * Dashboard!$I$8 * 'Lookups and Calculations'!$F$12</f>
        <v>0</v>
      </c>
      <c r="K2231" s="12">
        <f>(1 - Dashboard!$I$11) * I2231 * Dashboard!$I$10 * 'Lookups and Calculations'!$F$12</f>
        <v>0</v>
      </c>
      <c r="L2231" s="12">
        <f>(H2231 - I2231) * Dashboard!$I$13 * (Dashboard!$D$12 / 365) * 'Lookups and Calculations'!$F$12</f>
        <v>0</v>
      </c>
      <c r="M2231" s="3">
        <f>(G2231*2) * Dashboard!$I$13 * (Dashboard!$D$12 / 365) * 'Lookups and Calculations'!$F$12</f>
        <v>1602.0878730267946</v>
      </c>
      <c r="N2231" s="12">
        <f>H2231 * Dashboard!$I$14 * Dashboard!$I$15 * (Dashboard!$D$12 / 365) * 'Lookups and Calculations'!$F$12</f>
        <v>0</v>
      </c>
    </row>
    <row r="2232" spans="1:14" x14ac:dyDescent="0.35">
      <c r="A2232" s="2">
        <v>2231</v>
      </c>
      <c r="B2232" s="11">
        <v>0.46651575687426611</v>
      </c>
      <c r="C2232" s="11">
        <v>0.15175705204324058</v>
      </c>
      <c r="D2232" s="3">
        <f>B2232*Dashboard!$D$11*Dashboard!$D$10*SQRT(Dashboard!$D$12/365)</f>
        <v>115827.35625447996</v>
      </c>
      <c r="E2232" s="3">
        <f>IF(Dashboard!$I$3,C2232*Dashboard!$E$11*Dashboard!$E$10*SQRT(Dashboard!$D$12/365),0)</f>
        <v>75357.017944753155</v>
      </c>
      <c r="F2232" s="3">
        <f>D2232+IF(Dashboard!$I$3,E2232,0)</f>
        <v>191184.37419923313</v>
      </c>
      <c r="G2232" s="3">
        <f>IF(Dashboard!$I$4, ('Lookups and Calculations'!$F$9) / (1 - 'Lookups and Calculations'!$F$10), 'Lookups and Calculations'!$F$9)</f>
        <v>1951878.888340465</v>
      </c>
      <c r="H2232" s="12">
        <f t="shared" si="68"/>
        <v>0</v>
      </c>
      <c r="I2232" s="12">
        <f t="shared" si="69"/>
        <v>0</v>
      </c>
      <c r="J2232" s="13">
        <f>(1 - Dashboard!$I$9) * H2232 * Dashboard!$I$8 * 'Lookups and Calculations'!$F$12</f>
        <v>0</v>
      </c>
      <c r="K2232" s="12">
        <f>(1 - Dashboard!$I$11) * I2232 * Dashboard!$I$10 * 'Lookups and Calculations'!$F$12</f>
        <v>0</v>
      </c>
      <c r="L2232" s="12">
        <f>(H2232 - I2232) * Dashboard!$I$13 * (Dashboard!$D$12 / 365) * 'Lookups and Calculations'!$F$12</f>
        <v>0</v>
      </c>
      <c r="M2232" s="3">
        <f>(G2232*2) * Dashboard!$I$13 * (Dashboard!$D$12 / 365) * 'Lookups and Calculations'!$F$12</f>
        <v>1602.0878730267946</v>
      </c>
      <c r="N2232" s="12">
        <f>H2232 * Dashboard!$I$14 * Dashboard!$I$15 * (Dashboard!$D$12 / 365) * 'Lookups and Calculations'!$F$12</f>
        <v>0</v>
      </c>
    </row>
    <row r="2233" spans="1:14" x14ac:dyDescent="0.35">
      <c r="A2233" s="2">
        <v>2232</v>
      </c>
      <c r="B2233" s="11">
        <v>-0.24834256697948628</v>
      </c>
      <c r="C2233" s="11">
        <v>1.0942884108471727</v>
      </c>
      <c r="D2233" s="3">
        <f>B2233*Dashboard!$D$11*Dashboard!$D$10*SQRT(Dashboard!$D$12/365)</f>
        <v>-61658.931246855253</v>
      </c>
      <c r="E2233" s="3">
        <f>IF(Dashboard!$I$3,C2233*Dashboard!$E$11*Dashboard!$E$10*SQRT(Dashboard!$D$12/365),0)</f>
        <v>543383.71958786855</v>
      </c>
      <c r="F2233" s="3">
        <f>D2233+IF(Dashboard!$I$3,E2233,0)</f>
        <v>481724.78834101331</v>
      </c>
      <c r="G2233" s="3">
        <f>IF(Dashboard!$I$4, ('Lookups and Calculations'!$F$9) / (1 - 'Lookups and Calculations'!$F$10), 'Lookups and Calculations'!$F$9)</f>
        <v>1951878.888340465</v>
      </c>
      <c r="H2233" s="12">
        <f t="shared" si="68"/>
        <v>0</v>
      </c>
      <c r="I2233" s="12">
        <f t="shared" si="69"/>
        <v>0</v>
      </c>
      <c r="J2233" s="13">
        <f>(1 - Dashboard!$I$9) * H2233 * Dashboard!$I$8 * 'Lookups and Calculations'!$F$12</f>
        <v>0</v>
      </c>
      <c r="K2233" s="12">
        <f>(1 - Dashboard!$I$11) * I2233 * Dashboard!$I$10 * 'Lookups and Calculations'!$F$12</f>
        <v>0</v>
      </c>
      <c r="L2233" s="12">
        <f>(H2233 - I2233) * Dashboard!$I$13 * (Dashboard!$D$12 / 365) * 'Lookups and Calculations'!$F$12</f>
        <v>0</v>
      </c>
      <c r="M2233" s="3">
        <f>(G2233*2) * Dashboard!$I$13 * (Dashboard!$D$12 / 365) * 'Lookups and Calculations'!$F$12</f>
        <v>1602.0878730267946</v>
      </c>
      <c r="N2233" s="12">
        <f>H2233 * Dashboard!$I$14 * Dashboard!$I$15 * (Dashboard!$D$12 / 365) * 'Lookups and Calculations'!$F$12</f>
        <v>0</v>
      </c>
    </row>
    <row r="2234" spans="1:14" x14ac:dyDescent="0.35">
      <c r="A2234" s="2">
        <v>2233</v>
      </c>
      <c r="B2234" s="11">
        <v>-0.80967425646015445</v>
      </c>
      <c r="C2234" s="11">
        <v>1.4073377225372767</v>
      </c>
      <c r="D2234" s="3">
        <f>B2234*Dashboard!$D$11*Dashboard!$D$10*SQRT(Dashboard!$D$12/365)</f>
        <v>-201027.35474885031</v>
      </c>
      <c r="E2234" s="3">
        <f>IF(Dashboard!$I$3,C2234*Dashboard!$E$11*Dashboard!$E$10*SQRT(Dashboard!$D$12/365),0)</f>
        <v>698832.59185445751</v>
      </c>
      <c r="F2234" s="3">
        <f>D2234+IF(Dashboard!$I$3,E2234,0)</f>
        <v>497805.23710560717</v>
      </c>
      <c r="G2234" s="3">
        <f>IF(Dashboard!$I$4, ('Lookups and Calculations'!$F$9) / (1 - 'Lookups and Calculations'!$F$10), 'Lookups and Calculations'!$F$9)</f>
        <v>1951878.888340465</v>
      </c>
      <c r="H2234" s="12">
        <f t="shared" si="68"/>
        <v>0</v>
      </c>
      <c r="I2234" s="12">
        <f t="shared" si="69"/>
        <v>0</v>
      </c>
      <c r="J2234" s="13">
        <f>(1 - Dashboard!$I$9) * H2234 * Dashboard!$I$8 * 'Lookups and Calculations'!$F$12</f>
        <v>0</v>
      </c>
      <c r="K2234" s="12">
        <f>(1 - Dashboard!$I$11) * I2234 * Dashboard!$I$10 * 'Lookups and Calculations'!$F$12</f>
        <v>0</v>
      </c>
      <c r="L2234" s="12">
        <f>(H2234 - I2234) * Dashboard!$I$13 * (Dashboard!$D$12 / 365) * 'Lookups and Calculations'!$F$12</f>
        <v>0</v>
      </c>
      <c r="M2234" s="3">
        <f>(G2234*2) * Dashboard!$I$13 * (Dashboard!$D$12 / 365) * 'Lookups and Calculations'!$F$12</f>
        <v>1602.0878730267946</v>
      </c>
      <c r="N2234" s="12">
        <f>H2234 * Dashboard!$I$14 * Dashboard!$I$15 * (Dashboard!$D$12 / 365) * 'Lookups and Calculations'!$F$12</f>
        <v>0</v>
      </c>
    </row>
    <row r="2235" spans="1:14" x14ac:dyDescent="0.35">
      <c r="A2235" s="2">
        <v>2234</v>
      </c>
      <c r="B2235" s="11">
        <v>0.60195743976746052</v>
      </c>
      <c r="C2235" s="11">
        <v>1.4471350733310886</v>
      </c>
      <c r="D2235" s="3">
        <f>B2235*Dashboard!$D$11*Dashboard!$D$10*SQRT(Dashboard!$D$12/365)</f>
        <v>149455.05655186667</v>
      </c>
      <c r="E2235" s="3">
        <f>IF(Dashboard!$I$3,C2235*Dashboard!$E$11*Dashboard!$E$10*SQRT(Dashboard!$D$12/365),0)</f>
        <v>718594.50497509714</v>
      </c>
      <c r="F2235" s="3">
        <f>D2235+IF(Dashboard!$I$3,E2235,0)</f>
        <v>868049.56152696384</v>
      </c>
      <c r="G2235" s="3">
        <f>IF(Dashboard!$I$4, ('Lookups and Calculations'!$F$9) / (1 - 'Lookups and Calculations'!$F$10), 'Lookups and Calculations'!$F$9)</f>
        <v>1951878.888340465</v>
      </c>
      <c r="H2235" s="12">
        <f t="shared" si="68"/>
        <v>0</v>
      </c>
      <c r="I2235" s="12">
        <f t="shared" si="69"/>
        <v>0</v>
      </c>
      <c r="J2235" s="13">
        <f>(1 - Dashboard!$I$9) * H2235 * Dashboard!$I$8 * 'Lookups and Calculations'!$F$12</f>
        <v>0</v>
      </c>
      <c r="K2235" s="12">
        <f>(1 - Dashboard!$I$11) * I2235 * Dashboard!$I$10 * 'Lookups and Calculations'!$F$12</f>
        <v>0</v>
      </c>
      <c r="L2235" s="12">
        <f>(H2235 - I2235) * Dashboard!$I$13 * (Dashboard!$D$12 / 365) * 'Lookups and Calculations'!$F$12</f>
        <v>0</v>
      </c>
      <c r="M2235" s="3">
        <f>(G2235*2) * Dashboard!$I$13 * (Dashboard!$D$12 / 365) * 'Lookups and Calculations'!$F$12</f>
        <v>1602.0878730267946</v>
      </c>
      <c r="N2235" s="12">
        <f>H2235 * Dashboard!$I$14 * Dashboard!$I$15 * (Dashboard!$D$12 / 365) * 'Lookups and Calculations'!$F$12</f>
        <v>0</v>
      </c>
    </row>
    <row r="2236" spans="1:14" x14ac:dyDescent="0.35">
      <c r="A2236" s="2">
        <v>2235</v>
      </c>
      <c r="B2236" s="11">
        <v>-0.99044334317993321</v>
      </c>
      <c r="C2236" s="11">
        <v>1.2371476654886397</v>
      </c>
      <c r="D2236" s="3">
        <f>B2236*Dashboard!$D$11*Dashboard!$D$10*SQRT(Dashboard!$D$12/365)</f>
        <v>-245909.02294281858</v>
      </c>
      <c r="E2236" s="3">
        <f>IF(Dashboard!$I$3,C2236*Dashboard!$E$11*Dashboard!$E$10*SQRT(Dashboard!$D$12/365),0)</f>
        <v>614322.41581744247</v>
      </c>
      <c r="F2236" s="3">
        <f>D2236+IF(Dashboard!$I$3,E2236,0)</f>
        <v>368413.39287462388</v>
      </c>
      <c r="G2236" s="3">
        <f>IF(Dashboard!$I$4, ('Lookups and Calculations'!$F$9) / (1 - 'Lookups and Calculations'!$F$10), 'Lookups and Calculations'!$F$9)</f>
        <v>1951878.888340465</v>
      </c>
      <c r="H2236" s="12">
        <f t="shared" si="68"/>
        <v>0</v>
      </c>
      <c r="I2236" s="12">
        <f t="shared" si="69"/>
        <v>0</v>
      </c>
      <c r="J2236" s="13">
        <f>(1 - Dashboard!$I$9) * H2236 * Dashboard!$I$8 * 'Lookups and Calculations'!$F$12</f>
        <v>0</v>
      </c>
      <c r="K2236" s="12">
        <f>(1 - Dashboard!$I$11) * I2236 * Dashboard!$I$10 * 'Lookups and Calculations'!$F$12</f>
        <v>0</v>
      </c>
      <c r="L2236" s="12">
        <f>(H2236 - I2236) * Dashboard!$I$13 * (Dashboard!$D$12 / 365) * 'Lookups and Calculations'!$F$12</f>
        <v>0</v>
      </c>
      <c r="M2236" s="3">
        <f>(G2236*2) * Dashboard!$I$13 * (Dashboard!$D$12 / 365) * 'Lookups and Calculations'!$F$12</f>
        <v>1602.0878730267946</v>
      </c>
      <c r="N2236" s="12">
        <f>H2236 * Dashboard!$I$14 * Dashboard!$I$15 * (Dashboard!$D$12 / 365) * 'Lookups and Calculations'!$F$12</f>
        <v>0</v>
      </c>
    </row>
    <row r="2237" spans="1:14" x14ac:dyDescent="0.35">
      <c r="A2237" s="2">
        <v>2236</v>
      </c>
      <c r="B2237" s="11">
        <v>0.20004812605401434</v>
      </c>
      <c r="C2237" s="11">
        <v>-0.48464422930089079</v>
      </c>
      <c r="D2237" s="3">
        <f>B2237*Dashboard!$D$11*Dashboard!$D$10*SQRT(Dashboard!$D$12/365)</f>
        <v>49668.302137851315</v>
      </c>
      <c r="E2237" s="3">
        <f>IF(Dashboard!$I$3,C2237*Dashboard!$E$11*Dashboard!$E$10*SQRT(Dashboard!$D$12/365),0)</f>
        <v>-240656.6508279441</v>
      </c>
      <c r="F2237" s="3">
        <f>D2237+IF(Dashboard!$I$3,E2237,0)</f>
        <v>-190988.3486900928</v>
      </c>
      <c r="G2237" s="3">
        <f>IF(Dashboard!$I$4, ('Lookups and Calculations'!$F$9) / (1 - 'Lookups and Calculations'!$F$10), 'Lookups and Calculations'!$F$9)</f>
        <v>1951878.888340465</v>
      </c>
      <c r="H2237" s="12">
        <f t="shared" si="68"/>
        <v>0</v>
      </c>
      <c r="I2237" s="12">
        <f t="shared" si="69"/>
        <v>0</v>
      </c>
      <c r="J2237" s="13">
        <f>(1 - Dashboard!$I$9) * H2237 * Dashboard!$I$8 * 'Lookups and Calculations'!$F$12</f>
        <v>0</v>
      </c>
      <c r="K2237" s="12">
        <f>(1 - Dashboard!$I$11) * I2237 * Dashboard!$I$10 * 'Lookups and Calculations'!$F$12</f>
        <v>0</v>
      </c>
      <c r="L2237" s="12">
        <f>(H2237 - I2237) * Dashboard!$I$13 * (Dashboard!$D$12 / 365) * 'Lookups and Calculations'!$F$12</f>
        <v>0</v>
      </c>
      <c r="M2237" s="3">
        <f>(G2237*2) * Dashboard!$I$13 * (Dashboard!$D$12 / 365) * 'Lookups and Calculations'!$F$12</f>
        <v>1602.0878730267946</v>
      </c>
      <c r="N2237" s="12">
        <f>H2237 * Dashboard!$I$14 * Dashboard!$I$15 * (Dashboard!$D$12 / 365) * 'Lookups and Calculations'!$F$12</f>
        <v>0</v>
      </c>
    </row>
    <row r="2238" spans="1:14" x14ac:dyDescent="0.35">
      <c r="A2238" s="2">
        <v>2237</v>
      </c>
      <c r="B2238" s="11">
        <v>-0.23347219371485389</v>
      </c>
      <c r="C2238" s="11">
        <v>-0.95169138640228634</v>
      </c>
      <c r="D2238" s="3">
        <f>B2238*Dashboard!$D$11*Dashboard!$D$10*SQRT(Dashboard!$D$12/365)</f>
        <v>-57966.888702997749</v>
      </c>
      <c r="E2238" s="3">
        <f>IF(Dashboard!$I$3,C2238*Dashboard!$E$11*Dashboard!$E$10*SQRT(Dashboard!$D$12/365),0)</f>
        <v>-472575.23731121019</v>
      </c>
      <c r="F2238" s="3">
        <f>D2238+IF(Dashboard!$I$3,E2238,0)</f>
        <v>-530542.12601420796</v>
      </c>
      <c r="G2238" s="3">
        <f>IF(Dashboard!$I$4, ('Lookups and Calculations'!$F$9) / (1 - 'Lookups and Calculations'!$F$10), 'Lookups and Calculations'!$F$9)</f>
        <v>1951878.888340465</v>
      </c>
      <c r="H2238" s="12">
        <f t="shared" si="68"/>
        <v>0</v>
      </c>
      <c r="I2238" s="12">
        <f t="shared" si="69"/>
        <v>0</v>
      </c>
      <c r="J2238" s="13">
        <f>(1 - Dashboard!$I$9) * H2238 * Dashboard!$I$8 * 'Lookups and Calculations'!$F$12</f>
        <v>0</v>
      </c>
      <c r="K2238" s="12">
        <f>(1 - Dashboard!$I$11) * I2238 * Dashboard!$I$10 * 'Lookups and Calculations'!$F$12</f>
        <v>0</v>
      </c>
      <c r="L2238" s="12">
        <f>(H2238 - I2238) * Dashboard!$I$13 * (Dashboard!$D$12 / 365) * 'Lookups and Calculations'!$F$12</f>
        <v>0</v>
      </c>
      <c r="M2238" s="3">
        <f>(G2238*2) * Dashboard!$I$13 * (Dashboard!$D$12 / 365) * 'Lookups and Calculations'!$F$12</f>
        <v>1602.0878730267946</v>
      </c>
      <c r="N2238" s="12">
        <f>H2238 * Dashboard!$I$14 * Dashboard!$I$15 * (Dashboard!$D$12 / 365) * 'Lookups and Calculations'!$F$12</f>
        <v>0</v>
      </c>
    </row>
    <row r="2239" spans="1:14" x14ac:dyDescent="0.35">
      <c r="A2239" s="2">
        <v>2238</v>
      </c>
      <c r="B2239" s="11">
        <v>1.5296908547061436</v>
      </c>
      <c r="C2239" s="11">
        <v>1.3415517409347082</v>
      </c>
      <c r="D2239" s="3">
        <f>B2239*Dashboard!$D$11*Dashboard!$D$10*SQRT(Dashboard!$D$12/365)</f>
        <v>379794.34772879805</v>
      </c>
      <c r="E2239" s="3">
        <f>IF(Dashboard!$I$3,C2239*Dashboard!$E$11*Dashboard!$E$10*SQRT(Dashboard!$D$12/365),0)</f>
        <v>666165.67239739385</v>
      </c>
      <c r="F2239" s="3">
        <f>D2239+IF(Dashboard!$I$3,E2239,0)</f>
        <v>1045960.0201261919</v>
      </c>
      <c r="G2239" s="3">
        <f>IF(Dashboard!$I$4, ('Lookups and Calculations'!$F$9) / (1 - 'Lookups and Calculations'!$F$10), 'Lookups and Calculations'!$F$9)</f>
        <v>1951878.888340465</v>
      </c>
      <c r="H2239" s="12">
        <f t="shared" si="68"/>
        <v>0</v>
      </c>
      <c r="I2239" s="12">
        <f t="shared" si="69"/>
        <v>0</v>
      </c>
      <c r="J2239" s="13">
        <f>(1 - Dashboard!$I$9) * H2239 * Dashboard!$I$8 * 'Lookups and Calculations'!$F$12</f>
        <v>0</v>
      </c>
      <c r="K2239" s="12">
        <f>(1 - Dashboard!$I$11) * I2239 * Dashboard!$I$10 * 'Lookups and Calculations'!$F$12</f>
        <v>0</v>
      </c>
      <c r="L2239" s="12">
        <f>(H2239 - I2239) * Dashboard!$I$13 * (Dashboard!$D$12 / 365) * 'Lookups and Calculations'!$F$12</f>
        <v>0</v>
      </c>
      <c r="M2239" s="3">
        <f>(G2239*2) * Dashboard!$I$13 * (Dashboard!$D$12 / 365) * 'Lookups and Calculations'!$F$12</f>
        <v>1602.0878730267946</v>
      </c>
      <c r="N2239" s="12">
        <f>H2239 * Dashboard!$I$14 * Dashboard!$I$15 * (Dashboard!$D$12 / 365) * 'Lookups and Calculations'!$F$12</f>
        <v>0</v>
      </c>
    </row>
    <row r="2240" spans="1:14" x14ac:dyDescent="0.35">
      <c r="A2240" s="2">
        <v>2239</v>
      </c>
      <c r="B2240" s="11">
        <v>1.0876908458411847</v>
      </c>
      <c r="C2240" s="11">
        <v>-0.43571601638707097</v>
      </c>
      <c r="D2240" s="3">
        <f>B2240*Dashboard!$D$11*Dashboard!$D$10*SQRT(Dashboard!$D$12/365)</f>
        <v>270053.80469911644</v>
      </c>
      <c r="E2240" s="3">
        <f>IF(Dashboard!$I$3,C2240*Dashboard!$E$11*Dashboard!$E$10*SQRT(Dashboard!$D$12/365),0)</f>
        <v>-216360.68455218349</v>
      </c>
      <c r="F2240" s="3">
        <f>D2240+IF(Dashboard!$I$3,E2240,0)</f>
        <v>53693.120146932954</v>
      </c>
      <c r="G2240" s="3">
        <f>IF(Dashboard!$I$4, ('Lookups and Calculations'!$F$9) / (1 - 'Lookups and Calculations'!$F$10), 'Lookups and Calculations'!$F$9)</f>
        <v>1951878.888340465</v>
      </c>
      <c r="H2240" s="12">
        <f t="shared" si="68"/>
        <v>0</v>
      </c>
      <c r="I2240" s="12">
        <f t="shared" si="69"/>
        <v>0</v>
      </c>
      <c r="J2240" s="13">
        <f>(1 - Dashboard!$I$9) * H2240 * Dashboard!$I$8 * 'Lookups and Calculations'!$F$12</f>
        <v>0</v>
      </c>
      <c r="K2240" s="12">
        <f>(1 - Dashboard!$I$11) * I2240 * Dashboard!$I$10 * 'Lookups and Calculations'!$F$12</f>
        <v>0</v>
      </c>
      <c r="L2240" s="12">
        <f>(H2240 - I2240) * Dashboard!$I$13 * (Dashboard!$D$12 / 365) * 'Lookups and Calculations'!$F$12</f>
        <v>0</v>
      </c>
      <c r="M2240" s="3">
        <f>(G2240*2) * Dashboard!$I$13 * (Dashboard!$D$12 / 365) * 'Lookups and Calculations'!$F$12</f>
        <v>1602.0878730267946</v>
      </c>
      <c r="N2240" s="12">
        <f>H2240 * Dashboard!$I$14 * Dashboard!$I$15 * (Dashboard!$D$12 / 365) * 'Lookups and Calculations'!$F$12</f>
        <v>0</v>
      </c>
    </row>
    <row r="2241" spans="1:14" x14ac:dyDescent="0.35">
      <c r="A2241" s="2">
        <v>2240</v>
      </c>
      <c r="B2241" s="11">
        <v>-1.0977619080697001</v>
      </c>
      <c r="C2241" s="11">
        <v>4.2305465953446232E-2</v>
      </c>
      <c r="D2241" s="3">
        <f>B2241*Dashboard!$D$11*Dashboard!$D$10*SQRT(Dashboard!$D$12/365)</f>
        <v>-272554.26582055649</v>
      </c>
      <c r="E2241" s="3">
        <f>IF(Dashboard!$I$3,C2241*Dashboard!$E$11*Dashboard!$E$10*SQRT(Dashboard!$D$12/365),0)</f>
        <v>21007.351645883457</v>
      </c>
      <c r="F2241" s="3">
        <f>D2241+IF(Dashboard!$I$3,E2241,0)</f>
        <v>-251546.91417467303</v>
      </c>
      <c r="G2241" s="3">
        <f>IF(Dashboard!$I$4, ('Lookups and Calculations'!$F$9) / (1 - 'Lookups and Calculations'!$F$10), 'Lookups and Calculations'!$F$9)</f>
        <v>1951878.888340465</v>
      </c>
      <c r="H2241" s="12">
        <f t="shared" si="68"/>
        <v>0</v>
      </c>
      <c r="I2241" s="12">
        <f t="shared" si="69"/>
        <v>0</v>
      </c>
      <c r="J2241" s="13">
        <f>(1 - Dashboard!$I$9) * H2241 * Dashboard!$I$8 * 'Lookups and Calculations'!$F$12</f>
        <v>0</v>
      </c>
      <c r="K2241" s="12">
        <f>(1 - Dashboard!$I$11) * I2241 * Dashboard!$I$10 * 'Lookups and Calculations'!$F$12</f>
        <v>0</v>
      </c>
      <c r="L2241" s="12">
        <f>(H2241 - I2241) * Dashboard!$I$13 * (Dashboard!$D$12 / 365) * 'Lookups and Calculations'!$F$12</f>
        <v>0</v>
      </c>
      <c r="M2241" s="3">
        <f>(G2241*2) * Dashboard!$I$13 * (Dashboard!$D$12 / 365) * 'Lookups and Calculations'!$F$12</f>
        <v>1602.0878730267946</v>
      </c>
      <c r="N2241" s="12">
        <f>H2241 * Dashboard!$I$14 * Dashboard!$I$15 * (Dashboard!$D$12 / 365) * 'Lookups and Calculations'!$F$12</f>
        <v>0</v>
      </c>
    </row>
    <row r="2242" spans="1:14" x14ac:dyDescent="0.35">
      <c r="A2242" s="2">
        <v>2241</v>
      </c>
      <c r="B2242" s="11">
        <v>0.46313945200026191</v>
      </c>
      <c r="C2242" s="11">
        <v>-0.77073529358740145</v>
      </c>
      <c r="D2242" s="3">
        <f>B2242*Dashboard!$D$11*Dashboard!$D$10*SQRT(Dashboard!$D$12/365)</f>
        <v>114989.08131584713</v>
      </c>
      <c r="E2242" s="3">
        <f>IF(Dashboard!$I$3,C2242*Dashboard!$E$11*Dashboard!$E$10*SQRT(Dashboard!$D$12/365),0)</f>
        <v>-382719.04051596503</v>
      </c>
      <c r="F2242" s="3">
        <f>D2242+IF(Dashboard!$I$3,E2242,0)</f>
        <v>-267729.95920011791</v>
      </c>
      <c r="G2242" s="3">
        <f>IF(Dashboard!$I$4, ('Lookups and Calculations'!$F$9) / (1 - 'Lookups and Calculations'!$F$10), 'Lookups and Calculations'!$F$9)</f>
        <v>1951878.888340465</v>
      </c>
      <c r="H2242" s="12">
        <f t="shared" si="68"/>
        <v>0</v>
      </c>
      <c r="I2242" s="12">
        <f t="shared" si="69"/>
        <v>0</v>
      </c>
      <c r="J2242" s="13">
        <f>(1 - Dashboard!$I$9) * H2242 * Dashboard!$I$8 * 'Lookups and Calculations'!$F$12</f>
        <v>0</v>
      </c>
      <c r="K2242" s="12">
        <f>(1 - Dashboard!$I$11) * I2242 * Dashboard!$I$10 * 'Lookups and Calculations'!$F$12</f>
        <v>0</v>
      </c>
      <c r="L2242" s="12">
        <f>(H2242 - I2242) * Dashboard!$I$13 * (Dashboard!$D$12 / 365) * 'Lookups and Calculations'!$F$12</f>
        <v>0</v>
      </c>
      <c r="M2242" s="3">
        <f>(G2242*2) * Dashboard!$I$13 * (Dashboard!$D$12 / 365) * 'Lookups and Calculations'!$F$12</f>
        <v>1602.0878730267946</v>
      </c>
      <c r="N2242" s="12">
        <f>H2242 * Dashboard!$I$14 * Dashboard!$I$15 * (Dashboard!$D$12 / 365) * 'Lookups and Calculations'!$F$12</f>
        <v>0</v>
      </c>
    </row>
    <row r="2243" spans="1:14" x14ac:dyDescent="0.35">
      <c r="A2243" s="2">
        <v>2242</v>
      </c>
      <c r="B2243" s="11">
        <v>0.5304172163184262</v>
      </c>
      <c r="C2243" s="11">
        <v>-0.32901784427709391</v>
      </c>
      <c r="D2243" s="3">
        <f>B2243*Dashboard!$D$11*Dashboard!$D$10*SQRT(Dashboard!$D$12/365)</f>
        <v>131692.92349236165</v>
      </c>
      <c r="E2243" s="3">
        <f>IF(Dashboard!$I$3,C2243*Dashboard!$E$11*Dashboard!$E$10*SQRT(Dashboard!$D$12/365),0)</f>
        <v>-163378.26322738791</v>
      </c>
      <c r="F2243" s="3">
        <f>D2243+IF(Dashboard!$I$3,E2243,0)</f>
        <v>-31685.339735026268</v>
      </c>
      <c r="G2243" s="3">
        <f>IF(Dashboard!$I$4, ('Lookups and Calculations'!$F$9) / (1 - 'Lookups and Calculations'!$F$10), 'Lookups and Calculations'!$F$9)</f>
        <v>1951878.888340465</v>
      </c>
      <c r="H2243" s="12">
        <f t="shared" ref="H2243:H2306" si="70">MAX(0,F2243-G2243)</f>
        <v>0</v>
      </c>
      <c r="I2243" s="12">
        <f t="shared" ref="I2243:I2306" si="71">MAX(0,-F2243-G2243)</f>
        <v>0</v>
      </c>
      <c r="J2243" s="13">
        <f>(1 - Dashboard!$I$9) * H2243 * Dashboard!$I$8 * 'Lookups and Calculations'!$F$12</f>
        <v>0</v>
      </c>
      <c r="K2243" s="12">
        <f>(1 - Dashboard!$I$11) * I2243 * Dashboard!$I$10 * 'Lookups and Calculations'!$F$12</f>
        <v>0</v>
      </c>
      <c r="L2243" s="12">
        <f>(H2243 - I2243) * Dashboard!$I$13 * (Dashboard!$D$12 / 365) * 'Lookups and Calculations'!$F$12</f>
        <v>0</v>
      </c>
      <c r="M2243" s="3">
        <f>(G2243*2) * Dashboard!$I$13 * (Dashboard!$D$12 / 365) * 'Lookups and Calculations'!$F$12</f>
        <v>1602.0878730267946</v>
      </c>
      <c r="N2243" s="12">
        <f>H2243 * Dashboard!$I$14 * Dashboard!$I$15 * (Dashboard!$D$12 / 365) * 'Lookups and Calculations'!$F$12</f>
        <v>0</v>
      </c>
    </row>
    <row r="2244" spans="1:14" x14ac:dyDescent="0.35">
      <c r="A2244" s="2">
        <v>2243</v>
      </c>
      <c r="B2244" s="11">
        <v>0.5527008123551177</v>
      </c>
      <c r="C2244" s="11">
        <v>0.23850512140821534</v>
      </c>
      <c r="D2244" s="3">
        <f>B2244*Dashboard!$D$11*Dashboard!$D$10*SQRT(Dashboard!$D$12/365)</f>
        <v>137225.53408212232</v>
      </c>
      <c r="E2244" s="3">
        <f>IF(Dashboard!$I$3,C2244*Dashboard!$E$11*Dashboard!$E$10*SQRT(Dashboard!$D$12/365),0)</f>
        <v>118432.94576355704</v>
      </c>
      <c r="F2244" s="3">
        <f>D2244+IF(Dashboard!$I$3,E2244,0)</f>
        <v>255658.47984567937</v>
      </c>
      <c r="G2244" s="3">
        <f>IF(Dashboard!$I$4, ('Lookups and Calculations'!$F$9) / (1 - 'Lookups and Calculations'!$F$10), 'Lookups and Calculations'!$F$9)</f>
        <v>1951878.888340465</v>
      </c>
      <c r="H2244" s="12">
        <f t="shared" si="70"/>
        <v>0</v>
      </c>
      <c r="I2244" s="12">
        <f t="shared" si="71"/>
        <v>0</v>
      </c>
      <c r="J2244" s="13">
        <f>(1 - Dashboard!$I$9) * H2244 * Dashboard!$I$8 * 'Lookups and Calculations'!$F$12</f>
        <v>0</v>
      </c>
      <c r="K2244" s="12">
        <f>(1 - Dashboard!$I$11) * I2244 * Dashboard!$I$10 * 'Lookups and Calculations'!$F$12</f>
        <v>0</v>
      </c>
      <c r="L2244" s="12">
        <f>(H2244 - I2244) * Dashboard!$I$13 * (Dashboard!$D$12 / 365) * 'Lookups and Calculations'!$F$12</f>
        <v>0</v>
      </c>
      <c r="M2244" s="3">
        <f>(G2244*2) * Dashboard!$I$13 * (Dashboard!$D$12 / 365) * 'Lookups and Calculations'!$F$12</f>
        <v>1602.0878730267946</v>
      </c>
      <c r="N2244" s="12">
        <f>H2244 * Dashboard!$I$14 * Dashboard!$I$15 * (Dashboard!$D$12 / 365) * 'Lookups and Calculations'!$F$12</f>
        <v>0</v>
      </c>
    </row>
    <row r="2245" spans="1:14" x14ac:dyDescent="0.35">
      <c r="A2245" s="2">
        <v>2244</v>
      </c>
      <c r="B2245" s="11">
        <v>-0.18512446435981628</v>
      </c>
      <c r="C2245" s="11">
        <v>1.3395130485890405</v>
      </c>
      <c r="D2245" s="3">
        <f>B2245*Dashboard!$D$11*Dashboard!$D$10*SQRT(Dashboard!$D$12/365)</f>
        <v>-45963.029048562945</v>
      </c>
      <c r="E2245" s="3">
        <f>IF(Dashboard!$I$3,C2245*Dashboard!$E$11*Dashboard!$E$10*SQRT(Dashboard!$D$12/365),0)</f>
        <v>665153.33212319983</v>
      </c>
      <c r="F2245" s="3">
        <f>D2245+IF(Dashboard!$I$3,E2245,0)</f>
        <v>619190.30307463685</v>
      </c>
      <c r="G2245" s="3">
        <f>IF(Dashboard!$I$4, ('Lookups and Calculations'!$F$9) / (1 - 'Lookups and Calculations'!$F$10), 'Lookups and Calculations'!$F$9)</f>
        <v>1951878.888340465</v>
      </c>
      <c r="H2245" s="12">
        <f t="shared" si="70"/>
        <v>0</v>
      </c>
      <c r="I2245" s="12">
        <f t="shared" si="71"/>
        <v>0</v>
      </c>
      <c r="J2245" s="13">
        <f>(1 - Dashboard!$I$9) * H2245 * Dashboard!$I$8 * 'Lookups and Calculations'!$F$12</f>
        <v>0</v>
      </c>
      <c r="K2245" s="12">
        <f>(1 - Dashboard!$I$11) * I2245 * Dashboard!$I$10 * 'Lookups and Calculations'!$F$12</f>
        <v>0</v>
      </c>
      <c r="L2245" s="12">
        <f>(H2245 - I2245) * Dashboard!$I$13 * (Dashboard!$D$12 / 365) * 'Lookups and Calculations'!$F$12</f>
        <v>0</v>
      </c>
      <c r="M2245" s="3">
        <f>(G2245*2) * Dashboard!$I$13 * (Dashboard!$D$12 / 365) * 'Lookups and Calculations'!$F$12</f>
        <v>1602.0878730267946</v>
      </c>
      <c r="N2245" s="12">
        <f>H2245 * Dashboard!$I$14 * Dashboard!$I$15 * (Dashboard!$D$12 / 365) * 'Lookups and Calculations'!$F$12</f>
        <v>0</v>
      </c>
    </row>
    <row r="2246" spans="1:14" x14ac:dyDescent="0.35">
      <c r="A2246" s="2">
        <v>2245</v>
      </c>
      <c r="B2246" s="11">
        <v>-0.81648952203235381</v>
      </c>
      <c r="C2246" s="11">
        <v>-2.2685980563833468</v>
      </c>
      <c r="D2246" s="3">
        <f>B2246*Dashboard!$D$11*Dashboard!$D$10*SQRT(Dashboard!$D$12/365)</f>
        <v>-202719.46092483265</v>
      </c>
      <c r="E2246" s="3">
        <f>IF(Dashboard!$I$3,C2246*Dashboard!$E$11*Dashboard!$E$10*SQRT(Dashboard!$D$12/365),0)</f>
        <v>-1126503.0662008468</v>
      </c>
      <c r="F2246" s="3">
        <f>D2246+IF(Dashboard!$I$3,E2246,0)</f>
        <v>-1329222.5271256794</v>
      </c>
      <c r="G2246" s="3">
        <f>IF(Dashboard!$I$4, ('Lookups and Calculations'!$F$9) / (1 - 'Lookups and Calculations'!$F$10), 'Lookups and Calculations'!$F$9)</f>
        <v>1951878.888340465</v>
      </c>
      <c r="H2246" s="12">
        <f t="shared" si="70"/>
        <v>0</v>
      </c>
      <c r="I2246" s="12">
        <f t="shared" si="71"/>
        <v>0</v>
      </c>
      <c r="J2246" s="13">
        <f>(1 - Dashboard!$I$9) * H2246 * Dashboard!$I$8 * 'Lookups and Calculations'!$F$12</f>
        <v>0</v>
      </c>
      <c r="K2246" s="12">
        <f>(1 - Dashboard!$I$11) * I2246 * Dashboard!$I$10 * 'Lookups and Calculations'!$F$12</f>
        <v>0</v>
      </c>
      <c r="L2246" s="12">
        <f>(H2246 - I2246) * Dashboard!$I$13 * (Dashboard!$D$12 / 365) * 'Lookups and Calculations'!$F$12</f>
        <v>0</v>
      </c>
      <c r="M2246" s="3">
        <f>(G2246*2) * Dashboard!$I$13 * (Dashboard!$D$12 / 365) * 'Lookups and Calculations'!$F$12</f>
        <v>1602.0878730267946</v>
      </c>
      <c r="N2246" s="12">
        <f>H2246 * Dashboard!$I$14 * Dashboard!$I$15 * (Dashboard!$D$12 / 365) * 'Lookups and Calculations'!$F$12</f>
        <v>0</v>
      </c>
    </row>
    <row r="2247" spans="1:14" x14ac:dyDescent="0.35">
      <c r="A2247" s="2">
        <v>2246</v>
      </c>
      <c r="B2247" s="11">
        <v>0.51327649147546073</v>
      </c>
      <c r="C2247" s="11">
        <v>0.79243550335692148</v>
      </c>
      <c r="D2247" s="3">
        <f>B2247*Dashboard!$D$11*Dashboard!$D$10*SQRT(Dashboard!$D$12/365)</f>
        <v>127437.19404787633</v>
      </c>
      <c r="E2247" s="3">
        <f>IF(Dashboard!$I$3,C2247*Dashboard!$E$11*Dashboard!$E$10*SQRT(Dashboard!$D$12/365),0)</f>
        <v>393494.57334946183</v>
      </c>
      <c r="F2247" s="3">
        <f>D2247+IF(Dashboard!$I$3,E2247,0)</f>
        <v>520931.76739733818</v>
      </c>
      <c r="G2247" s="3">
        <f>IF(Dashboard!$I$4, ('Lookups and Calculations'!$F$9) / (1 - 'Lookups and Calculations'!$F$10), 'Lookups and Calculations'!$F$9)</f>
        <v>1951878.888340465</v>
      </c>
      <c r="H2247" s="12">
        <f t="shared" si="70"/>
        <v>0</v>
      </c>
      <c r="I2247" s="12">
        <f t="shared" si="71"/>
        <v>0</v>
      </c>
      <c r="J2247" s="13">
        <f>(1 - Dashboard!$I$9) * H2247 * Dashboard!$I$8 * 'Lookups and Calculations'!$F$12</f>
        <v>0</v>
      </c>
      <c r="K2247" s="12">
        <f>(1 - Dashboard!$I$11) * I2247 * Dashboard!$I$10 * 'Lookups and Calculations'!$F$12</f>
        <v>0</v>
      </c>
      <c r="L2247" s="12">
        <f>(H2247 - I2247) * Dashboard!$I$13 * (Dashboard!$D$12 / 365) * 'Lookups and Calculations'!$F$12</f>
        <v>0</v>
      </c>
      <c r="M2247" s="3">
        <f>(G2247*2) * Dashboard!$I$13 * (Dashboard!$D$12 / 365) * 'Lookups and Calculations'!$F$12</f>
        <v>1602.0878730267946</v>
      </c>
      <c r="N2247" s="12">
        <f>H2247 * Dashboard!$I$14 * Dashboard!$I$15 * (Dashboard!$D$12 / 365) * 'Lookups and Calculations'!$F$12</f>
        <v>0</v>
      </c>
    </row>
    <row r="2248" spans="1:14" x14ac:dyDescent="0.35">
      <c r="A2248" s="2">
        <v>2247</v>
      </c>
      <c r="B2248" s="11">
        <v>0.75282134452511607</v>
      </c>
      <c r="C2248" s="11">
        <v>1.9372516755455544</v>
      </c>
      <c r="D2248" s="3">
        <f>B2248*Dashboard!$D$11*Dashboard!$D$10*SQRT(Dashboard!$D$12/365)</f>
        <v>186911.81333836142</v>
      </c>
      <c r="E2248" s="3">
        <f>IF(Dashboard!$I$3,C2248*Dashboard!$E$11*Dashboard!$E$10*SQRT(Dashboard!$D$12/365),0)</f>
        <v>961968.536631783</v>
      </c>
      <c r="F2248" s="3">
        <f>D2248+IF(Dashboard!$I$3,E2248,0)</f>
        <v>1148880.3499701445</v>
      </c>
      <c r="G2248" s="3">
        <f>IF(Dashboard!$I$4, ('Lookups and Calculations'!$F$9) / (1 - 'Lookups and Calculations'!$F$10), 'Lookups and Calculations'!$F$9)</f>
        <v>1951878.888340465</v>
      </c>
      <c r="H2248" s="12">
        <f t="shared" si="70"/>
        <v>0</v>
      </c>
      <c r="I2248" s="12">
        <f t="shared" si="71"/>
        <v>0</v>
      </c>
      <c r="J2248" s="13">
        <f>(1 - Dashboard!$I$9) * H2248 * Dashboard!$I$8 * 'Lookups and Calculations'!$F$12</f>
        <v>0</v>
      </c>
      <c r="K2248" s="12">
        <f>(1 - Dashboard!$I$11) * I2248 * Dashboard!$I$10 * 'Lookups and Calculations'!$F$12</f>
        <v>0</v>
      </c>
      <c r="L2248" s="12">
        <f>(H2248 - I2248) * Dashboard!$I$13 * (Dashboard!$D$12 / 365) * 'Lookups and Calculations'!$F$12</f>
        <v>0</v>
      </c>
      <c r="M2248" s="3">
        <f>(G2248*2) * Dashboard!$I$13 * (Dashboard!$D$12 / 365) * 'Lookups and Calculations'!$F$12</f>
        <v>1602.0878730267946</v>
      </c>
      <c r="N2248" s="12">
        <f>H2248 * Dashboard!$I$14 * Dashboard!$I$15 * (Dashboard!$D$12 / 365) * 'Lookups and Calculations'!$F$12</f>
        <v>0</v>
      </c>
    </row>
    <row r="2249" spans="1:14" x14ac:dyDescent="0.35">
      <c r="A2249" s="2">
        <v>2248</v>
      </c>
      <c r="B2249" s="11">
        <v>-1.4747353667471665</v>
      </c>
      <c r="C2249" s="11">
        <v>-1.1083522180589369</v>
      </c>
      <c r="D2249" s="3">
        <f>B2249*Dashboard!$D$11*Dashboard!$D$10*SQRT(Dashboard!$D$12/365)</f>
        <v>-366149.90209503833</v>
      </c>
      <c r="E2249" s="3">
        <f>IF(Dashboard!$I$3,C2249*Dashboard!$E$11*Dashboard!$E$10*SQRT(Dashboard!$D$12/365),0)</f>
        <v>-550367.29338664317</v>
      </c>
      <c r="F2249" s="3">
        <f>D2249+IF(Dashboard!$I$3,E2249,0)</f>
        <v>-916517.1954816815</v>
      </c>
      <c r="G2249" s="3">
        <f>IF(Dashboard!$I$4, ('Lookups and Calculations'!$F$9) / (1 - 'Lookups and Calculations'!$F$10), 'Lookups and Calculations'!$F$9)</f>
        <v>1951878.888340465</v>
      </c>
      <c r="H2249" s="12">
        <f t="shared" si="70"/>
        <v>0</v>
      </c>
      <c r="I2249" s="12">
        <f t="shared" si="71"/>
        <v>0</v>
      </c>
      <c r="J2249" s="13">
        <f>(1 - Dashboard!$I$9) * H2249 * Dashboard!$I$8 * 'Lookups and Calculations'!$F$12</f>
        <v>0</v>
      </c>
      <c r="K2249" s="12">
        <f>(1 - Dashboard!$I$11) * I2249 * Dashboard!$I$10 * 'Lookups and Calculations'!$F$12</f>
        <v>0</v>
      </c>
      <c r="L2249" s="12">
        <f>(H2249 - I2249) * Dashboard!$I$13 * (Dashboard!$D$12 / 365) * 'Lookups and Calculations'!$F$12</f>
        <v>0</v>
      </c>
      <c r="M2249" s="3">
        <f>(G2249*2) * Dashboard!$I$13 * (Dashboard!$D$12 / 365) * 'Lookups and Calculations'!$F$12</f>
        <v>1602.0878730267946</v>
      </c>
      <c r="N2249" s="12">
        <f>H2249 * Dashboard!$I$14 * Dashboard!$I$15 * (Dashboard!$D$12 / 365) * 'Lookups and Calculations'!$F$12</f>
        <v>0</v>
      </c>
    </row>
    <row r="2250" spans="1:14" x14ac:dyDescent="0.35">
      <c r="A2250" s="2">
        <v>2249</v>
      </c>
      <c r="B2250" s="11">
        <v>0.17786239031711557</v>
      </c>
      <c r="C2250" s="11">
        <v>-0.48372735312992654</v>
      </c>
      <c r="D2250" s="3">
        <f>B2250*Dashboard!$D$11*Dashboard!$D$10*SQRT(Dashboard!$D$12/365)</f>
        <v>44159.988476201295</v>
      </c>
      <c r="E2250" s="3">
        <f>IF(Dashboard!$I$3,C2250*Dashboard!$E$11*Dashboard!$E$10*SQRT(Dashboard!$D$12/365),0)</f>
        <v>-240201.3635570186</v>
      </c>
      <c r="F2250" s="3">
        <f>D2250+IF(Dashboard!$I$3,E2250,0)</f>
        <v>-196041.37508081732</v>
      </c>
      <c r="G2250" s="3">
        <f>IF(Dashboard!$I$4, ('Lookups and Calculations'!$F$9) / (1 - 'Lookups and Calculations'!$F$10), 'Lookups and Calculations'!$F$9)</f>
        <v>1951878.888340465</v>
      </c>
      <c r="H2250" s="12">
        <f t="shared" si="70"/>
        <v>0</v>
      </c>
      <c r="I2250" s="12">
        <f t="shared" si="71"/>
        <v>0</v>
      </c>
      <c r="J2250" s="13">
        <f>(1 - Dashboard!$I$9) * H2250 * Dashboard!$I$8 * 'Lookups and Calculations'!$F$12</f>
        <v>0</v>
      </c>
      <c r="K2250" s="12">
        <f>(1 - Dashboard!$I$11) * I2250 * Dashboard!$I$10 * 'Lookups and Calculations'!$F$12</f>
        <v>0</v>
      </c>
      <c r="L2250" s="12">
        <f>(H2250 - I2250) * Dashboard!$I$13 * (Dashboard!$D$12 / 365) * 'Lookups and Calculations'!$F$12</f>
        <v>0</v>
      </c>
      <c r="M2250" s="3">
        <f>(G2250*2) * Dashboard!$I$13 * (Dashboard!$D$12 / 365) * 'Lookups and Calculations'!$F$12</f>
        <v>1602.0878730267946</v>
      </c>
      <c r="N2250" s="12">
        <f>H2250 * Dashboard!$I$14 * Dashboard!$I$15 * (Dashboard!$D$12 / 365) * 'Lookups and Calculations'!$F$12</f>
        <v>0</v>
      </c>
    </row>
    <row r="2251" spans="1:14" x14ac:dyDescent="0.35">
      <c r="A2251" s="2">
        <v>2250</v>
      </c>
      <c r="B2251" s="11">
        <v>-1.2319069581542494</v>
      </c>
      <c r="C2251" s="11">
        <v>-1.372643428232829</v>
      </c>
      <c r="D2251" s="3">
        <f>B2251*Dashboard!$D$11*Dashboard!$D$10*SQRT(Dashboard!$D$12/365)</f>
        <v>-305860.03583360632</v>
      </c>
      <c r="E2251" s="3">
        <f>IF(Dashboard!$I$3,C2251*Dashboard!$E$11*Dashboard!$E$10*SQRT(Dashboard!$D$12/365),0)</f>
        <v>-681604.67049409868</v>
      </c>
      <c r="F2251" s="3">
        <f>D2251+IF(Dashboard!$I$3,E2251,0)</f>
        <v>-987464.70632770495</v>
      </c>
      <c r="G2251" s="3">
        <f>IF(Dashboard!$I$4, ('Lookups and Calculations'!$F$9) / (1 - 'Lookups and Calculations'!$F$10), 'Lookups and Calculations'!$F$9)</f>
        <v>1951878.888340465</v>
      </c>
      <c r="H2251" s="12">
        <f t="shared" si="70"/>
        <v>0</v>
      </c>
      <c r="I2251" s="12">
        <f t="shared" si="71"/>
        <v>0</v>
      </c>
      <c r="J2251" s="13">
        <f>(1 - Dashboard!$I$9) * H2251 * Dashboard!$I$8 * 'Lookups and Calculations'!$F$12</f>
        <v>0</v>
      </c>
      <c r="K2251" s="12">
        <f>(1 - Dashboard!$I$11) * I2251 * Dashboard!$I$10 * 'Lookups and Calculations'!$F$12</f>
        <v>0</v>
      </c>
      <c r="L2251" s="12">
        <f>(H2251 - I2251) * Dashboard!$I$13 * (Dashboard!$D$12 / 365) * 'Lookups and Calculations'!$F$12</f>
        <v>0</v>
      </c>
      <c r="M2251" s="3">
        <f>(G2251*2) * Dashboard!$I$13 * (Dashboard!$D$12 / 365) * 'Lookups and Calculations'!$F$12</f>
        <v>1602.0878730267946</v>
      </c>
      <c r="N2251" s="12">
        <f>H2251 * Dashboard!$I$14 * Dashboard!$I$15 * (Dashboard!$D$12 / 365) * 'Lookups and Calculations'!$F$12</f>
        <v>0</v>
      </c>
    </row>
    <row r="2252" spans="1:14" x14ac:dyDescent="0.35">
      <c r="A2252" s="2">
        <v>2251</v>
      </c>
      <c r="B2252" s="11">
        <v>0.7207664141011354</v>
      </c>
      <c r="C2252" s="11">
        <v>0.99967279546236065</v>
      </c>
      <c r="D2252" s="3">
        <f>B2252*Dashboard!$D$11*Dashboard!$D$10*SQRT(Dashboard!$D$12/365)</f>
        <v>178953.15858507375</v>
      </c>
      <c r="E2252" s="3">
        <f>IF(Dashboard!$I$3,C2252*Dashboard!$E$11*Dashboard!$E$10*SQRT(Dashboard!$D$12/365),0)</f>
        <v>496401.05532014417</v>
      </c>
      <c r="F2252" s="3">
        <f>D2252+IF(Dashboard!$I$3,E2252,0)</f>
        <v>675354.21390521794</v>
      </c>
      <c r="G2252" s="3">
        <f>IF(Dashboard!$I$4, ('Lookups and Calculations'!$F$9) / (1 - 'Lookups and Calculations'!$F$10), 'Lookups and Calculations'!$F$9)</f>
        <v>1951878.888340465</v>
      </c>
      <c r="H2252" s="12">
        <f t="shared" si="70"/>
        <v>0</v>
      </c>
      <c r="I2252" s="12">
        <f t="shared" si="71"/>
        <v>0</v>
      </c>
      <c r="J2252" s="13">
        <f>(1 - Dashboard!$I$9) * H2252 * Dashboard!$I$8 * 'Lookups and Calculations'!$F$12</f>
        <v>0</v>
      </c>
      <c r="K2252" s="12">
        <f>(1 - Dashboard!$I$11) * I2252 * Dashboard!$I$10 * 'Lookups and Calculations'!$F$12</f>
        <v>0</v>
      </c>
      <c r="L2252" s="12">
        <f>(H2252 - I2252) * Dashboard!$I$13 * (Dashboard!$D$12 / 365) * 'Lookups and Calculations'!$F$12</f>
        <v>0</v>
      </c>
      <c r="M2252" s="3">
        <f>(G2252*2) * Dashboard!$I$13 * (Dashboard!$D$12 / 365) * 'Lookups and Calculations'!$F$12</f>
        <v>1602.0878730267946</v>
      </c>
      <c r="N2252" s="12">
        <f>H2252 * Dashboard!$I$14 * Dashboard!$I$15 * (Dashboard!$D$12 / 365) * 'Lookups and Calculations'!$F$12</f>
        <v>0</v>
      </c>
    </row>
    <row r="2253" spans="1:14" x14ac:dyDescent="0.35">
      <c r="A2253" s="2">
        <v>2252</v>
      </c>
      <c r="B2253" s="11">
        <v>-0.12026509649286089</v>
      </c>
      <c r="C2253" s="11">
        <v>8.3519715966176827E-2</v>
      </c>
      <c r="D2253" s="3">
        <f>B2253*Dashboard!$D$11*Dashboard!$D$10*SQRT(Dashboard!$D$12/365)</f>
        <v>-29859.630615247093</v>
      </c>
      <c r="E2253" s="3">
        <f>IF(Dashboard!$I$3,C2253*Dashboard!$E$11*Dashboard!$E$10*SQRT(Dashboard!$D$12/365),0)</f>
        <v>41472.845248803096</v>
      </c>
      <c r="F2253" s="3">
        <f>D2253+IF(Dashboard!$I$3,E2253,0)</f>
        <v>11613.214633556003</v>
      </c>
      <c r="G2253" s="3">
        <f>IF(Dashboard!$I$4, ('Lookups and Calculations'!$F$9) / (1 - 'Lookups and Calculations'!$F$10), 'Lookups and Calculations'!$F$9)</f>
        <v>1951878.888340465</v>
      </c>
      <c r="H2253" s="12">
        <f t="shared" si="70"/>
        <v>0</v>
      </c>
      <c r="I2253" s="12">
        <f t="shared" si="71"/>
        <v>0</v>
      </c>
      <c r="J2253" s="13">
        <f>(1 - Dashboard!$I$9) * H2253 * Dashboard!$I$8 * 'Lookups and Calculations'!$F$12</f>
        <v>0</v>
      </c>
      <c r="K2253" s="12">
        <f>(1 - Dashboard!$I$11) * I2253 * Dashboard!$I$10 * 'Lookups and Calculations'!$F$12</f>
        <v>0</v>
      </c>
      <c r="L2253" s="12">
        <f>(H2253 - I2253) * Dashboard!$I$13 * (Dashboard!$D$12 / 365) * 'Lookups and Calculations'!$F$12</f>
        <v>0</v>
      </c>
      <c r="M2253" s="3">
        <f>(G2253*2) * Dashboard!$I$13 * (Dashboard!$D$12 / 365) * 'Lookups and Calculations'!$F$12</f>
        <v>1602.0878730267946</v>
      </c>
      <c r="N2253" s="12">
        <f>H2253 * Dashboard!$I$14 * Dashboard!$I$15 * (Dashboard!$D$12 / 365) * 'Lookups and Calculations'!$F$12</f>
        <v>0</v>
      </c>
    </row>
    <row r="2254" spans="1:14" x14ac:dyDescent="0.35">
      <c r="A2254" s="2">
        <v>2253</v>
      </c>
      <c r="B2254" s="11">
        <v>-0.7189818319613569</v>
      </c>
      <c r="C2254" s="11">
        <v>-0.75040187030357419</v>
      </c>
      <c r="D2254" s="3">
        <f>B2254*Dashboard!$D$11*Dashboard!$D$10*SQRT(Dashboard!$D$12/365)</f>
        <v>-178510.07937880114</v>
      </c>
      <c r="E2254" s="3">
        <f>IF(Dashboard!$I$3,C2254*Dashboard!$E$11*Dashboard!$E$10*SQRT(Dashboard!$D$12/365),0)</f>
        <v>-372622.204008881</v>
      </c>
      <c r="F2254" s="3">
        <f>D2254+IF(Dashboard!$I$3,E2254,0)</f>
        <v>-551132.28338768217</v>
      </c>
      <c r="G2254" s="3">
        <f>IF(Dashboard!$I$4, ('Lookups and Calculations'!$F$9) / (1 - 'Lookups and Calculations'!$F$10), 'Lookups and Calculations'!$F$9)</f>
        <v>1951878.888340465</v>
      </c>
      <c r="H2254" s="12">
        <f t="shared" si="70"/>
        <v>0</v>
      </c>
      <c r="I2254" s="12">
        <f t="shared" si="71"/>
        <v>0</v>
      </c>
      <c r="J2254" s="13">
        <f>(1 - Dashboard!$I$9) * H2254 * Dashboard!$I$8 * 'Lookups and Calculations'!$F$12</f>
        <v>0</v>
      </c>
      <c r="K2254" s="12">
        <f>(1 - Dashboard!$I$11) * I2254 * Dashboard!$I$10 * 'Lookups and Calculations'!$F$12</f>
        <v>0</v>
      </c>
      <c r="L2254" s="12">
        <f>(H2254 - I2254) * Dashboard!$I$13 * (Dashboard!$D$12 / 365) * 'Lookups and Calculations'!$F$12</f>
        <v>0</v>
      </c>
      <c r="M2254" s="3">
        <f>(G2254*2) * Dashboard!$I$13 * (Dashboard!$D$12 / 365) * 'Lookups and Calculations'!$F$12</f>
        <v>1602.0878730267946</v>
      </c>
      <c r="N2254" s="12">
        <f>H2254 * Dashboard!$I$14 * Dashboard!$I$15 * (Dashboard!$D$12 / 365) * 'Lookups and Calculations'!$F$12</f>
        <v>0</v>
      </c>
    </row>
    <row r="2255" spans="1:14" x14ac:dyDescent="0.35">
      <c r="A2255" s="2">
        <v>2254</v>
      </c>
      <c r="B2255" s="11">
        <v>-1.0525758632849158</v>
      </c>
      <c r="C2255" s="11">
        <v>-1.0307591275555943</v>
      </c>
      <c r="D2255" s="3">
        <f>B2255*Dashboard!$D$11*Dashboard!$D$10*SQRT(Dashboard!$D$12/365)</f>
        <v>-261335.39479659521</v>
      </c>
      <c r="E2255" s="3">
        <f>IF(Dashboard!$I$3,C2255*Dashboard!$E$11*Dashboard!$E$10*SQRT(Dashboard!$D$12/365),0)</f>
        <v>-511837.39421738958</v>
      </c>
      <c r="F2255" s="3">
        <f>D2255+IF(Dashboard!$I$3,E2255,0)</f>
        <v>-773172.78901398485</v>
      </c>
      <c r="G2255" s="3">
        <f>IF(Dashboard!$I$4, ('Lookups and Calculations'!$F$9) / (1 - 'Lookups and Calculations'!$F$10), 'Lookups and Calculations'!$F$9)</f>
        <v>1951878.888340465</v>
      </c>
      <c r="H2255" s="12">
        <f t="shared" si="70"/>
        <v>0</v>
      </c>
      <c r="I2255" s="12">
        <f t="shared" si="71"/>
        <v>0</v>
      </c>
      <c r="J2255" s="13">
        <f>(1 - Dashboard!$I$9) * H2255 * Dashboard!$I$8 * 'Lookups and Calculations'!$F$12</f>
        <v>0</v>
      </c>
      <c r="K2255" s="12">
        <f>(1 - Dashboard!$I$11) * I2255 * Dashboard!$I$10 * 'Lookups and Calculations'!$F$12</f>
        <v>0</v>
      </c>
      <c r="L2255" s="12">
        <f>(H2255 - I2255) * Dashboard!$I$13 * (Dashboard!$D$12 / 365) * 'Lookups and Calculations'!$F$12</f>
        <v>0</v>
      </c>
      <c r="M2255" s="3">
        <f>(G2255*2) * Dashboard!$I$13 * (Dashboard!$D$12 / 365) * 'Lookups and Calculations'!$F$12</f>
        <v>1602.0878730267946</v>
      </c>
      <c r="N2255" s="12">
        <f>H2255 * Dashboard!$I$14 * Dashboard!$I$15 * (Dashboard!$D$12 / 365) * 'Lookups and Calculations'!$F$12</f>
        <v>0</v>
      </c>
    </row>
    <row r="2256" spans="1:14" x14ac:dyDescent="0.35">
      <c r="A2256" s="2">
        <v>2255</v>
      </c>
      <c r="B2256" s="11">
        <v>7.6827370396275699E-2</v>
      </c>
      <c r="C2256" s="11">
        <v>-1.0501224182954843</v>
      </c>
      <c r="D2256" s="3">
        <f>B2256*Dashboard!$D$11*Dashboard!$D$10*SQRT(Dashboard!$D$12/365)</f>
        <v>19074.8352437379</v>
      </c>
      <c r="E2256" s="3">
        <f>IF(Dashboard!$I$3,C2256*Dashboard!$E$11*Dashboard!$E$10*SQRT(Dashboard!$D$12/365),0)</f>
        <v>-521452.49828082114</v>
      </c>
      <c r="F2256" s="3">
        <f>D2256+IF(Dashboard!$I$3,E2256,0)</f>
        <v>-502377.66303708323</v>
      </c>
      <c r="G2256" s="3">
        <f>IF(Dashboard!$I$4, ('Lookups and Calculations'!$F$9) / (1 - 'Lookups and Calculations'!$F$10), 'Lookups and Calculations'!$F$9)</f>
        <v>1951878.888340465</v>
      </c>
      <c r="H2256" s="12">
        <f t="shared" si="70"/>
        <v>0</v>
      </c>
      <c r="I2256" s="12">
        <f t="shared" si="71"/>
        <v>0</v>
      </c>
      <c r="J2256" s="13">
        <f>(1 - Dashboard!$I$9) * H2256 * Dashboard!$I$8 * 'Lookups and Calculations'!$F$12</f>
        <v>0</v>
      </c>
      <c r="K2256" s="12">
        <f>(1 - Dashboard!$I$11) * I2256 * Dashboard!$I$10 * 'Lookups and Calculations'!$F$12</f>
        <v>0</v>
      </c>
      <c r="L2256" s="12">
        <f>(H2256 - I2256) * Dashboard!$I$13 * (Dashboard!$D$12 / 365) * 'Lookups and Calculations'!$F$12</f>
        <v>0</v>
      </c>
      <c r="M2256" s="3">
        <f>(G2256*2) * Dashboard!$I$13 * (Dashboard!$D$12 / 365) * 'Lookups and Calculations'!$F$12</f>
        <v>1602.0878730267946</v>
      </c>
      <c r="N2256" s="12">
        <f>H2256 * Dashboard!$I$14 * Dashboard!$I$15 * (Dashboard!$D$12 / 365) * 'Lookups and Calculations'!$F$12</f>
        <v>0</v>
      </c>
    </row>
    <row r="2257" spans="1:14" x14ac:dyDescent="0.35">
      <c r="A2257" s="2">
        <v>2256</v>
      </c>
      <c r="B2257" s="11">
        <v>-0.76066435296624735</v>
      </c>
      <c r="C2257" s="11">
        <v>0.40004788710163464</v>
      </c>
      <c r="D2257" s="3">
        <f>B2257*Dashboard!$D$11*Dashboard!$D$10*SQRT(Dashboard!$D$12/365)</f>
        <v>-188859.0893294329</v>
      </c>
      <c r="E2257" s="3">
        <f>IF(Dashboard!$I$3,C2257*Dashboard!$E$11*Dashboard!$E$10*SQRT(Dashboard!$D$12/365),0)</f>
        <v>198649.19225294891</v>
      </c>
      <c r="F2257" s="3">
        <f>D2257+IF(Dashboard!$I$3,E2257,0)</f>
        <v>9790.1029235160095</v>
      </c>
      <c r="G2257" s="3">
        <f>IF(Dashboard!$I$4, ('Lookups and Calculations'!$F$9) / (1 - 'Lookups and Calculations'!$F$10), 'Lookups and Calculations'!$F$9)</f>
        <v>1951878.888340465</v>
      </c>
      <c r="H2257" s="12">
        <f t="shared" si="70"/>
        <v>0</v>
      </c>
      <c r="I2257" s="12">
        <f t="shared" si="71"/>
        <v>0</v>
      </c>
      <c r="J2257" s="13">
        <f>(1 - Dashboard!$I$9) * H2257 * Dashboard!$I$8 * 'Lookups and Calculations'!$F$12</f>
        <v>0</v>
      </c>
      <c r="K2257" s="12">
        <f>(1 - Dashboard!$I$11) * I2257 * Dashboard!$I$10 * 'Lookups and Calculations'!$F$12</f>
        <v>0</v>
      </c>
      <c r="L2257" s="12">
        <f>(H2257 - I2257) * Dashboard!$I$13 * (Dashboard!$D$12 / 365) * 'Lookups and Calculations'!$F$12</f>
        <v>0</v>
      </c>
      <c r="M2257" s="3">
        <f>(G2257*2) * Dashboard!$I$13 * (Dashboard!$D$12 / 365) * 'Lookups and Calculations'!$F$12</f>
        <v>1602.0878730267946</v>
      </c>
      <c r="N2257" s="12">
        <f>H2257 * Dashboard!$I$14 * Dashboard!$I$15 * (Dashboard!$D$12 / 365) * 'Lookups and Calculations'!$F$12</f>
        <v>0</v>
      </c>
    </row>
    <row r="2258" spans="1:14" x14ac:dyDescent="0.35">
      <c r="A2258" s="2">
        <v>2257</v>
      </c>
      <c r="B2258" s="11">
        <v>-1.5423440406909414</v>
      </c>
      <c r="C2258" s="11">
        <v>0.45255643159688375</v>
      </c>
      <c r="D2258" s="3">
        <f>B2258*Dashboard!$D$11*Dashboard!$D$10*SQRT(Dashboard!$D$12/365)</f>
        <v>-382935.90309797798</v>
      </c>
      <c r="E2258" s="3">
        <f>IF(Dashboard!$I$3,C2258*Dashboard!$E$11*Dashboard!$E$10*SQRT(Dashboard!$D$12/365),0)</f>
        <v>224723.02062867346</v>
      </c>
      <c r="F2258" s="3">
        <f>D2258+IF(Dashboard!$I$3,E2258,0)</f>
        <v>-158212.88246930452</v>
      </c>
      <c r="G2258" s="3">
        <f>IF(Dashboard!$I$4, ('Lookups and Calculations'!$F$9) / (1 - 'Lookups and Calculations'!$F$10), 'Lookups and Calculations'!$F$9)</f>
        <v>1951878.888340465</v>
      </c>
      <c r="H2258" s="12">
        <f t="shared" si="70"/>
        <v>0</v>
      </c>
      <c r="I2258" s="12">
        <f t="shared" si="71"/>
        <v>0</v>
      </c>
      <c r="J2258" s="13">
        <f>(1 - Dashboard!$I$9) * H2258 * Dashboard!$I$8 * 'Lookups and Calculations'!$F$12</f>
        <v>0</v>
      </c>
      <c r="K2258" s="12">
        <f>(1 - Dashboard!$I$11) * I2258 * Dashboard!$I$10 * 'Lookups and Calculations'!$F$12</f>
        <v>0</v>
      </c>
      <c r="L2258" s="12">
        <f>(H2258 - I2258) * Dashboard!$I$13 * (Dashboard!$D$12 / 365) * 'Lookups and Calculations'!$F$12</f>
        <v>0</v>
      </c>
      <c r="M2258" s="3">
        <f>(G2258*2) * Dashboard!$I$13 * (Dashboard!$D$12 / 365) * 'Lookups and Calculations'!$F$12</f>
        <v>1602.0878730267946</v>
      </c>
      <c r="N2258" s="12">
        <f>H2258 * Dashboard!$I$14 * Dashboard!$I$15 * (Dashboard!$D$12 / 365) * 'Lookups and Calculations'!$F$12</f>
        <v>0</v>
      </c>
    </row>
    <row r="2259" spans="1:14" x14ac:dyDescent="0.35">
      <c r="A2259" s="2">
        <v>2258</v>
      </c>
      <c r="B2259" s="11">
        <v>7.3107760151133697E-2</v>
      </c>
      <c r="C2259" s="11">
        <v>-0.46334586652955884</v>
      </c>
      <c r="D2259" s="3">
        <f>B2259*Dashboard!$D$11*Dashboard!$D$10*SQRT(Dashboard!$D$12/365)</f>
        <v>18151.323841082336</v>
      </c>
      <c r="E2259" s="3">
        <f>IF(Dashboard!$I$3,C2259*Dashboard!$E$11*Dashboard!$E$10*SQRT(Dashboard!$D$12/365),0)</f>
        <v>-230080.66055965784</v>
      </c>
      <c r="F2259" s="3">
        <f>D2259+IF(Dashboard!$I$3,E2259,0)</f>
        <v>-211929.33671857551</v>
      </c>
      <c r="G2259" s="3">
        <f>IF(Dashboard!$I$4, ('Lookups and Calculations'!$F$9) / (1 - 'Lookups and Calculations'!$F$10), 'Lookups and Calculations'!$F$9)</f>
        <v>1951878.888340465</v>
      </c>
      <c r="H2259" s="12">
        <f t="shared" si="70"/>
        <v>0</v>
      </c>
      <c r="I2259" s="12">
        <f t="shared" si="71"/>
        <v>0</v>
      </c>
      <c r="J2259" s="13">
        <f>(1 - Dashboard!$I$9) * H2259 * Dashboard!$I$8 * 'Lookups and Calculations'!$F$12</f>
        <v>0</v>
      </c>
      <c r="K2259" s="12">
        <f>(1 - Dashboard!$I$11) * I2259 * Dashboard!$I$10 * 'Lookups and Calculations'!$F$12</f>
        <v>0</v>
      </c>
      <c r="L2259" s="12">
        <f>(H2259 - I2259) * Dashboard!$I$13 * (Dashboard!$D$12 / 365) * 'Lookups and Calculations'!$F$12</f>
        <v>0</v>
      </c>
      <c r="M2259" s="3">
        <f>(G2259*2) * Dashboard!$I$13 * (Dashboard!$D$12 / 365) * 'Lookups and Calculations'!$F$12</f>
        <v>1602.0878730267946</v>
      </c>
      <c r="N2259" s="12">
        <f>H2259 * Dashboard!$I$14 * Dashboard!$I$15 * (Dashboard!$D$12 / 365) * 'Lookups and Calculations'!$F$12</f>
        <v>0</v>
      </c>
    </row>
    <row r="2260" spans="1:14" x14ac:dyDescent="0.35">
      <c r="A2260" s="2">
        <v>2259</v>
      </c>
      <c r="B2260" s="11">
        <v>0.15955088911976706</v>
      </c>
      <c r="C2260" s="11">
        <v>1.3928723980456885</v>
      </c>
      <c r="D2260" s="3">
        <f>B2260*Dashboard!$D$11*Dashboard!$D$10*SQRT(Dashboard!$D$12/365)</f>
        <v>39613.57661017881</v>
      </c>
      <c r="E2260" s="3">
        <f>IF(Dashboard!$I$3,C2260*Dashboard!$E$11*Dashboard!$E$10*SQRT(Dashboard!$D$12/365),0)</f>
        <v>691649.63921658788</v>
      </c>
      <c r="F2260" s="3">
        <f>D2260+IF(Dashboard!$I$3,E2260,0)</f>
        <v>731263.21582676668</v>
      </c>
      <c r="G2260" s="3">
        <f>IF(Dashboard!$I$4, ('Lookups and Calculations'!$F$9) / (1 - 'Lookups and Calculations'!$F$10), 'Lookups and Calculations'!$F$9)</f>
        <v>1951878.888340465</v>
      </c>
      <c r="H2260" s="12">
        <f t="shared" si="70"/>
        <v>0</v>
      </c>
      <c r="I2260" s="12">
        <f t="shared" si="71"/>
        <v>0</v>
      </c>
      <c r="J2260" s="13">
        <f>(1 - Dashboard!$I$9) * H2260 * Dashboard!$I$8 * 'Lookups and Calculations'!$F$12</f>
        <v>0</v>
      </c>
      <c r="K2260" s="12">
        <f>(1 - Dashboard!$I$11) * I2260 * Dashboard!$I$10 * 'Lookups and Calculations'!$F$12</f>
        <v>0</v>
      </c>
      <c r="L2260" s="12">
        <f>(H2260 - I2260) * Dashboard!$I$13 * (Dashboard!$D$12 / 365) * 'Lookups and Calculations'!$F$12</f>
        <v>0</v>
      </c>
      <c r="M2260" s="3">
        <f>(G2260*2) * Dashboard!$I$13 * (Dashboard!$D$12 / 365) * 'Lookups and Calculations'!$F$12</f>
        <v>1602.0878730267946</v>
      </c>
      <c r="N2260" s="12">
        <f>H2260 * Dashboard!$I$14 * Dashboard!$I$15 * (Dashboard!$D$12 / 365) * 'Lookups and Calculations'!$F$12</f>
        <v>0</v>
      </c>
    </row>
    <row r="2261" spans="1:14" x14ac:dyDescent="0.35">
      <c r="A2261" s="2">
        <v>2260</v>
      </c>
      <c r="B2261" s="11">
        <v>0.84348862303431049</v>
      </c>
      <c r="C2261" s="11">
        <v>0.6770684252436302</v>
      </c>
      <c r="D2261" s="3">
        <f>B2261*Dashboard!$D$11*Dashboard!$D$10*SQRT(Dashboard!$D$12/365)</f>
        <v>209422.8454176895</v>
      </c>
      <c r="E2261" s="3">
        <f>IF(Dashboard!$I$3,C2261*Dashboard!$E$11*Dashboard!$E$10*SQRT(Dashboard!$D$12/365),0)</f>
        <v>336207.48943101638</v>
      </c>
      <c r="F2261" s="3">
        <f>D2261+IF(Dashboard!$I$3,E2261,0)</f>
        <v>545630.33484870591</v>
      </c>
      <c r="G2261" s="3">
        <f>IF(Dashboard!$I$4, ('Lookups and Calculations'!$F$9) / (1 - 'Lookups and Calculations'!$F$10), 'Lookups and Calculations'!$F$9)</f>
        <v>1951878.888340465</v>
      </c>
      <c r="H2261" s="12">
        <f t="shared" si="70"/>
        <v>0</v>
      </c>
      <c r="I2261" s="12">
        <f t="shared" si="71"/>
        <v>0</v>
      </c>
      <c r="J2261" s="13">
        <f>(1 - Dashboard!$I$9) * H2261 * Dashboard!$I$8 * 'Lookups and Calculations'!$F$12</f>
        <v>0</v>
      </c>
      <c r="K2261" s="12">
        <f>(1 - Dashboard!$I$11) * I2261 * Dashboard!$I$10 * 'Lookups and Calculations'!$F$12</f>
        <v>0</v>
      </c>
      <c r="L2261" s="12">
        <f>(H2261 - I2261) * Dashboard!$I$13 * (Dashboard!$D$12 / 365) * 'Lookups and Calculations'!$F$12</f>
        <v>0</v>
      </c>
      <c r="M2261" s="3">
        <f>(G2261*2) * Dashboard!$I$13 * (Dashboard!$D$12 / 365) * 'Lookups and Calculations'!$F$12</f>
        <v>1602.0878730267946</v>
      </c>
      <c r="N2261" s="12">
        <f>H2261 * Dashboard!$I$14 * Dashboard!$I$15 * (Dashboard!$D$12 / 365) * 'Lookups and Calculations'!$F$12</f>
        <v>0</v>
      </c>
    </row>
    <row r="2262" spans="1:14" x14ac:dyDescent="0.35">
      <c r="A2262" s="2">
        <v>2261</v>
      </c>
      <c r="B2262" s="11">
        <v>0.82521940101402436</v>
      </c>
      <c r="C2262" s="11">
        <v>1.3585973790892973</v>
      </c>
      <c r="D2262" s="3">
        <f>B2262*Dashboard!$D$11*Dashboard!$D$10*SQRT(Dashboard!$D$12/365)</f>
        <v>204886.9307004376</v>
      </c>
      <c r="E2262" s="3">
        <f>IF(Dashboard!$I$3,C2262*Dashboard!$E$11*Dashboard!$E$10*SQRT(Dashboard!$D$12/365),0)</f>
        <v>674629.91470442771</v>
      </c>
      <c r="F2262" s="3">
        <f>D2262+IF(Dashboard!$I$3,E2262,0)</f>
        <v>879516.84540486534</v>
      </c>
      <c r="G2262" s="3">
        <f>IF(Dashboard!$I$4, ('Lookups and Calculations'!$F$9) / (1 - 'Lookups and Calculations'!$F$10), 'Lookups and Calculations'!$F$9)</f>
        <v>1951878.888340465</v>
      </c>
      <c r="H2262" s="12">
        <f t="shared" si="70"/>
        <v>0</v>
      </c>
      <c r="I2262" s="12">
        <f t="shared" si="71"/>
        <v>0</v>
      </c>
      <c r="J2262" s="13">
        <f>(1 - Dashboard!$I$9) * H2262 * Dashboard!$I$8 * 'Lookups and Calculations'!$F$12</f>
        <v>0</v>
      </c>
      <c r="K2262" s="12">
        <f>(1 - Dashboard!$I$11) * I2262 * Dashboard!$I$10 * 'Lookups and Calculations'!$F$12</f>
        <v>0</v>
      </c>
      <c r="L2262" s="12">
        <f>(H2262 - I2262) * Dashboard!$I$13 * (Dashboard!$D$12 / 365) * 'Lookups and Calculations'!$F$12</f>
        <v>0</v>
      </c>
      <c r="M2262" s="3">
        <f>(G2262*2) * Dashboard!$I$13 * (Dashboard!$D$12 / 365) * 'Lookups and Calculations'!$F$12</f>
        <v>1602.0878730267946</v>
      </c>
      <c r="N2262" s="12">
        <f>H2262 * Dashboard!$I$14 * Dashboard!$I$15 * (Dashboard!$D$12 / 365) * 'Lookups and Calculations'!$F$12</f>
        <v>0</v>
      </c>
    </row>
    <row r="2263" spans="1:14" x14ac:dyDescent="0.35">
      <c r="A2263" s="2">
        <v>2262</v>
      </c>
      <c r="B2263" s="11">
        <v>2.5379397566148421</v>
      </c>
      <c r="C2263" s="11">
        <v>1.2012682569330588</v>
      </c>
      <c r="D2263" s="3">
        <f>B2263*Dashboard!$D$11*Dashboard!$D$10*SQRT(Dashboard!$D$12/365)</f>
        <v>630124.16624775121</v>
      </c>
      <c r="E2263" s="3">
        <f>IF(Dashboard!$I$3,C2263*Dashboard!$E$11*Dashboard!$E$10*SQRT(Dashboard!$D$12/365),0)</f>
        <v>596506.00993734109</v>
      </c>
      <c r="F2263" s="3">
        <f>D2263+IF(Dashboard!$I$3,E2263,0)</f>
        <v>1226630.1761850924</v>
      </c>
      <c r="G2263" s="3">
        <f>IF(Dashboard!$I$4, ('Lookups and Calculations'!$F$9) / (1 - 'Lookups and Calculations'!$F$10), 'Lookups and Calculations'!$F$9)</f>
        <v>1951878.888340465</v>
      </c>
      <c r="H2263" s="12">
        <f t="shared" si="70"/>
        <v>0</v>
      </c>
      <c r="I2263" s="12">
        <f t="shared" si="71"/>
        <v>0</v>
      </c>
      <c r="J2263" s="13">
        <f>(1 - Dashboard!$I$9) * H2263 * Dashboard!$I$8 * 'Lookups and Calculations'!$F$12</f>
        <v>0</v>
      </c>
      <c r="K2263" s="12">
        <f>(1 - Dashboard!$I$11) * I2263 * Dashboard!$I$10 * 'Lookups and Calculations'!$F$12</f>
        <v>0</v>
      </c>
      <c r="L2263" s="12">
        <f>(H2263 - I2263) * Dashboard!$I$13 * (Dashboard!$D$12 / 365) * 'Lookups and Calculations'!$F$12</f>
        <v>0</v>
      </c>
      <c r="M2263" s="3">
        <f>(G2263*2) * Dashboard!$I$13 * (Dashboard!$D$12 / 365) * 'Lookups and Calculations'!$F$12</f>
        <v>1602.0878730267946</v>
      </c>
      <c r="N2263" s="12">
        <f>H2263 * Dashboard!$I$14 * Dashboard!$I$15 * (Dashboard!$D$12 / 365) * 'Lookups and Calculations'!$F$12</f>
        <v>0</v>
      </c>
    </row>
    <row r="2264" spans="1:14" x14ac:dyDescent="0.35">
      <c r="A2264" s="2">
        <v>2263</v>
      </c>
      <c r="B2264" s="11">
        <v>-1.4764457075362336E-2</v>
      </c>
      <c r="C2264" s="11">
        <v>0.71030429163899611</v>
      </c>
      <c r="D2264" s="3">
        <f>B2264*Dashboard!$D$11*Dashboard!$D$10*SQRT(Dashboard!$D$12/365)</f>
        <v>-3665.7454852760288</v>
      </c>
      <c r="E2264" s="3">
        <f>IF(Dashboard!$I$3,C2264*Dashboard!$E$11*Dashboard!$E$10*SQRT(Dashboard!$D$12/365),0)</f>
        <v>352711.20867598016</v>
      </c>
      <c r="F2264" s="3">
        <f>D2264+IF(Dashboard!$I$3,E2264,0)</f>
        <v>349045.46319070412</v>
      </c>
      <c r="G2264" s="3">
        <f>IF(Dashboard!$I$4, ('Lookups and Calculations'!$F$9) / (1 - 'Lookups and Calculations'!$F$10), 'Lookups and Calculations'!$F$9)</f>
        <v>1951878.888340465</v>
      </c>
      <c r="H2264" s="12">
        <f t="shared" si="70"/>
        <v>0</v>
      </c>
      <c r="I2264" s="12">
        <f t="shared" si="71"/>
        <v>0</v>
      </c>
      <c r="J2264" s="13">
        <f>(1 - Dashboard!$I$9) * H2264 * Dashboard!$I$8 * 'Lookups and Calculations'!$F$12</f>
        <v>0</v>
      </c>
      <c r="K2264" s="12">
        <f>(1 - Dashboard!$I$11) * I2264 * Dashboard!$I$10 * 'Lookups and Calculations'!$F$12</f>
        <v>0</v>
      </c>
      <c r="L2264" s="12">
        <f>(H2264 - I2264) * Dashboard!$I$13 * (Dashboard!$D$12 / 365) * 'Lookups and Calculations'!$F$12</f>
        <v>0</v>
      </c>
      <c r="M2264" s="3">
        <f>(G2264*2) * Dashboard!$I$13 * (Dashboard!$D$12 / 365) * 'Lookups and Calculations'!$F$12</f>
        <v>1602.0878730267946</v>
      </c>
      <c r="N2264" s="12">
        <f>H2264 * Dashboard!$I$14 * Dashboard!$I$15 * (Dashboard!$D$12 / 365) * 'Lookups and Calculations'!$F$12</f>
        <v>0</v>
      </c>
    </row>
    <row r="2265" spans="1:14" x14ac:dyDescent="0.35">
      <c r="A2265" s="2">
        <v>2264</v>
      </c>
      <c r="B2265" s="11">
        <v>1.1055821304966971</v>
      </c>
      <c r="C2265" s="11">
        <v>-0.60366802473696513</v>
      </c>
      <c r="D2265" s="3">
        <f>B2265*Dashboard!$D$11*Dashboard!$D$10*SQRT(Dashboard!$D$12/365)</f>
        <v>274495.88445978542</v>
      </c>
      <c r="E2265" s="3">
        <f>IF(Dashboard!$I$3,C2265*Dashboard!$E$11*Dashboard!$E$10*SQRT(Dashboard!$D$12/365),0)</f>
        <v>-299759.52721996338</v>
      </c>
      <c r="F2265" s="3">
        <f>D2265+IF(Dashboard!$I$3,E2265,0)</f>
        <v>-25263.642760177958</v>
      </c>
      <c r="G2265" s="3">
        <f>IF(Dashboard!$I$4, ('Lookups and Calculations'!$F$9) / (1 - 'Lookups and Calculations'!$F$10), 'Lookups and Calculations'!$F$9)</f>
        <v>1951878.888340465</v>
      </c>
      <c r="H2265" s="12">
        <f t="shared" si="70"/>
        <v>0</v>
      </c>
      <c r="I2265" s="12">
        <f t="shared" si="71"/>
        <v>0</v>
      </c>
      <c r="J2265" s="13">
        <f>(1 - Dashboard!$I$9) * H2265 * Dashboard!$I$8 * 'Lookups and Calculations'!$F$12</f>
        <v>0</v>
      </c>
      <c r="K2265" s="12">
        <f>(1 - Dashboard!$I$11) * I2265 * Dashboard!$I$10 * 'Lookups and Calculations'!$F$12</f>
        <v>0</v>
      </c>
      <c r="L2265" s="12">
        <f>(H2265 - I2265) * Dashboard!$I$13 * (Dashboard!$D$12 / 365) * 'Lookups and Calculations'!$F$12</f>
        <v>0</v>
      </c>
      <c r="M2265" s="3">
        <f>(G2265*2) * Dashboard!$I$13 * (Dashboard!$D$12 / 365) * 'Lookups and Calculations'!$F$12</f>
        <v>1602.0878730267946</v>
      </c>
      <c r="N2265" s="12">
        <f>H2265 * Dashboard!$I$14 * Dashboard!$I$15 * (Dashboard!$D$12 / 365) * 'Lookups and Calculations'!$F$12</f>
        <v>0</v>
      </c>
    </row>
    <row r="2266" spans="1:14" x14ac:dyDescent="0.35">
      <c r="A2266" s="2">
        <v>2265</v>
      </c>
      <c r="B2266" s="11">
        <v>0.19391973293232648</v>
      </c>
      <c r="C2266" s="11">
        <v>-1.9788430387694065</v>
      </c>
      <c r="D2266" s="3">
        <f>B2266*Dashboard!$D$11*Dashboard!$D$10*SQRT(Dashboard!$D$12/365)</f>
        <v>48146.733867297575</v>
      </c>
      <c r="E2266" s="3">
        <f>IF(Dashboard!$I$3,C2266*Dashboard!$E$11*Dashboard!$E$10*SQRT(Dashboard!$D$12/365),0)</f>
        <v>-982621.29090321891</v>
      </c>
      <c r="F2266" s="3">
        <f>D2266+IF(Dashboard!$I$3,E2266,0)</f>
        <v>-934474.55703592137</v>
      </c>
      <c r="G2266" s="3">
        <f>IF(Dashboard!$I$4, ('Lookups and Calculations'!$F$9) / (1 - 'Lookups and Calculations'!$F$10), 'Lookups and Calculations'!$F$9)</f>
        <v>1951878.888340465</v>
      </c>
      <c r="H2266" s="12">
        <f t="shared" si="70"/>
        <v>0</v>
      </c>
      <c r="I2266" s="12">
        <f t="shared" si="71"/>
        <v>0</v>
      </c>
      <c r="J2266" s="13">
        <f>(1 - Dashboard!$I$9) * H2266 * Dashboard!$I$8 * 'Lookups and Calculations'!$F$12</f>
        <v>0</v>
      </c>
      <c r="K2266" s="12">
        <f>(1 - Dashboard!$I$11) * I2266 * Dashboard!$I$10 * 'Lookups and Calculations'!$F$12</f>
        <v>0</v>
      </c>
      <c r="L2266" s="12">
        <f>(H2266 - I2266) * Dashboard!$I$13 * (Dashboard!$D$12 / 365) * 'Lookups and Calculations'!$F$12</f>
        <v>0</v>
      </c>
      <c r="M2266" s="3">
        <f>(G2266*2) * Dashboard!$I$13 * (Dashboard!$D$12 / 365) * 'Lookups and Calculations'!$F$12</f>
        <v>1602.0878730267946</v>
      </c>
      <c r="N2266" s="12">
        <f>H2266 * Dashboard!$I$14 * Dashboard!$I$15 * (Dashboard!$D$12 / 365) * 'Lookups and Calculations'!$F$12</f>
        <v>0</v>
      </c>
    </row>
    <row r="2267" spans="1:14" x14ac:dyDescent="0.35">
      <c r="A2267" s="2">
        <v>2266</v>
      </c>
      <c r="B2267" s="11">
        <v>0.82235863034680801</v>
      </c>
      <c r="C2267" s="11">
        <v>0.21433535517437491</v>
      </c>
      <c r="D2267" s="3">
        <f>B2267*Dashboard!$D$11*Dashboard!$D$10*SQRT(Dashboard!$D$12/365)</f>
        <v>204176.65350539886</v>
      </c>
      <c r="E2267" s="3">
        <f>IF(Dashboard!$I$3,C2267*Dashboard!$E$11*Dashboard!$E$10*SQRT(Dashboard!$D$12/365),0)</f>
        <v>106431.12124679562</v>
      </c>
      <c r="F2267" s="3">
        <f>D2267+IF(Dashboard!$I$3,E2267,0)</f>
        <v>310607.77475219447</v>
      </c>
      <c r="G2267" s="3">
        <f>IF(Dashboard!$I$4, ('Lookups and Calculations'!$F$9) / (1 - 'Lookups and Calculations'!$F$10), 'Lookups and Calculations'!$F$9)</f>
        <v>1951878.888340465</v>
      </c>
      <c r="H2267" s="12">
        <f t="shared" si="70"/>
        <v>0</v>
      </c>
      <c r="I2267" s="12">
        <f t="shared" si="71"/>
        <v>0</v>
      </c>
      <c r="J2267" s="13">
        <f>(1 - Dashboard!$I$9) * H2267 * Dashboard!$I$8 * 'Lookups and Calculations'!$F$12</f>
        <v>0</v>
      </c>
      <c r="K2267" s="12">
        <f>(1 - Dashboard!$I$11) * I2267 * Dashboard!$I$10 * 'Lookups and Calculations'!$F$12</f>
        <v>0</v>
      </c>
      <c r="L2267" s="12">
        <f>(H2267 - I2267) * Dashboard!$I$13 * (Dashboard!$D$12 / 365) * 'Lookups and Calculations'!$F$12</f>
        <v>0</v>
      </c>
      <c r="M2267" s="3">
        <f>(G2267*2) * Dashboard!$I$13 * (Dashboard!$D$12 / 365) * 'Lookups and Calculations'!$F$12</f>
        <v>1602.0878730267946</v>
      </c>
      <c r="N2267" s="12">
        <f>H2267 * Dashboard!$I$14 * Dashboard!$I$15 * (Dashboard!$D$12 / 365) * 'Lookups and Calculations'!$F$12</f>
        <v>0</v>
      </c>
    </row>
    <row r="2268" spans="1:14" x14ac:dyDescent="0.35">
      <c r="A2268" s="2">
        <v>2267</v>
      </c>
      <c r="B2268" s="11">
        <v>0.23984467351210051</v>
      </c>
      <c r="C2268" s="11">
        <v>-0.35811846701135436</v>
      </c>
      <c r="D2268" s="3">
        <f>B2268*Dashboard!$D$11*Dashboard!$D$10*SQRT(Dashboard!$D$12/365)</f>
        <v>59549.059244558033</v>
      </c>
      <c r="E2268" s="3">
        <f>IF(Dashboard!$I$3,C2268*Dashboard!$E$11*Dashboard!$E$10*SQRT(Dashboard!$D$12/365),0)</f>
        <v>-177828.57126950982</v>
      </c>
      <c r="F2268" s="3">
        <f>D2268+IF(Dashboard!$I$3,E2268,0)</f>
        <v>-118279.51202495178</v>
      </c>
      <c r="G2268" s="3">
        <f>IF(Dashboard!$I$4, ('Lookups and Calculations'!$F$9) / (1 - 'Lookups and Calculations'!$F$10), 'Lookups and Calculations'!$F$9)</f>
        <v>1951878.888340465</v>
      </c>
      <c r="H2268" s="12">
        <f t="shared" si="70"/>
        <v>0</v>
      </c>
      <c r="I2268" s="12">
        <f t="shared" si="71"/>
        <v>0</v>
      </c>
      <c r="J2268" s="13">
        <f>(1 - Dashboard!$I$9) * H2268 * Dashboard!$I$8 * 'Lookups and Calculations'!$F$12</f>
        <v>0</v>
      </c>
      <c r="K2268" s="12">
        <f>(1 - Dashboard!$I$11) * I2268 * Dashboard!$I$10 * 'Lookups and Calculations'!$F$12</f>
        <v>0</v>
      </c>
      <c r="L2268" s="12">
        <f>(H2268 - I2268) * Dashboard!$I$13 * (Dashboard!$D$12 / 365) * 'Lookups and Calculations'!$F$12</f>
        <v>0</v>
      </c>
      <c r="M2268" s="3">
        <f>(G2268*2) * Dashboard!$I$13 * (Dashboard!$D$12 / 365) * 'Lookups and Calculations'!$F$12</f>
        <v>1602.0878730267946</v>
      </c>
      <c r="N2268" s="12">
        <f>H2268 * Dashboard!$I$14 * Dashboard!$I$15 * (Dashboard!$D$12 / 365) * 'Lookups and Calculations'!$F$12</f>
        <v>0</v>
      </c>
    </row>
    <row r="2269" spans="1:14" x14ac:dyDescent="0.35">
      <c r="A2269" s="2">
        <v>2268</v>
      </c>
      <c r="B2269" s="11">
        <v>1.1088585178336681</v>
      </c>
      <c r="C2269" s="11">
        <v>-0.30858652785047685</v>
      </c>
      <c r="D2269" s="3">
        <f>B2269*Dashboard!$D$11*Dashboard!$D$10*SQRT(Dashboard!$D$12/365)</f>
        <v>275309.35169581126</v>
      </c>
      <c r="E2269" s="3">
        <f>IF(Dashboard!$I$3,C2269*Dashboard!$E$11*Dashboard!$E$10*SQRT(Dashboard!$D$12/365),0)</f>
        <v>-153232.81655544796</v>
      </c>
      <c r="F2269" s="3">
        <f>D2269+IF(Dashboard!$I$3,E2269,0)</f>
        <v>122076.5351403633</v>
      </c>
      <c r="G2269" s="3">
        <f>IF(Dashboard!$I$4, ('Lookups and Calculations'!$F$9) / (1 - 'Lookups and Calculations'!$F$10), 'Lookups and Calculations'!$F$9)</f>
        <v>1951878.888340465</v>
      </c>
      <c r="H2269" s="12">
        <f t="shared" si="70"/>
        <v>0</v>
      </c>
      <c r="I2269" s="12">
        <f t="shared" si="71"/>
        <v>0</v>
      </c>
      <c r="J2269" s="13">
        <f>(1 - Dashboard!$I$9) * H2269 * Dashboard!$I$8 * 'Lookups and Calculations'!$F$12</f>
        <v>0</v>
      </c>
      <c r="K2269" s="12">
        <f>(1 - Dashboard!$I$11) * I2269 * Dashboard!$I$10 * 'Lookups and Calculations'!$F$12</f>
        <v>0</v>
      </c>
      <c r="L2269" s="12">
        <f>(H2269 - I2269) * Dashboard!$I$13 * (Dashboard!$D$12 / 365) * 'Lookups and Calculations'!$F$12</f>
        <v>0</v>
      </c>
      <c r="M2269" s="3">
        <f>(G2269*2) * Dashboard!$I$13 * (Dashboard!$D$12 / 365) * 'Lookups and Calculations'!$F$12</f>
        <v>1602.0878730267946</v>
      </c>
      <c r="N2269" s="12">
        <f>H2269 * Dashboard!$I$14 * Dashboard!$I$15 * (Dashboard!$D$12 / 365) * 'Lookups and Calculations'!$F$12</f>
        <v>0</v>
      </c>
    </row>
    <row r="2270" spans="1:14" x14ac:dyDescent="0.35">
      <c r="A2270" s="2">
        <v>2269</v>
      </c>
      <c r="B2270" s="11">
        <v>-0.16164521396934742</v>
      </c>
      <c r="C2270" s="11">
        <v>-0.20605935567364145</v>
      </c>
      <c r="D2270" s="3">
        <f>B2270*Dashboard!$D$11*Dashboard!$D$10*SQRT(Dashboard!$D$12/365)</f>
        <v>-40133.559283626499</v>
      </c>
      <c r="E2270" s="3">
        <f>IF(Dashboard!$I$3,C2270*Dashboard!$E$11*Dashboard!$E$10*SQRT(Dashboard!$D$12/365),0)</f>
        <v>-102321.56169426926</v>
      </c>
      <c r="F2270" s="3">
        <f>D2270+IF(Dashboard!$I$3,E2270,0)</f>
        <v>-142455.12097789574</v>
      </c>
      <c r="G2270" s="3">
        <f>IF(Dashboard!$I$4, ('Lookups and Calculations'!$F$9) / (1 - 'Lookups and Calculations'!$F$10), 'Lookups and Calculations'!$F$9)</f>
        <v>1951878.888340465</v>
      </c>
      <c r="H2270" s="12">
        <f t="shared" si="70"/>
        <v>0</v>
      </c>
      <c r="I2270" s="12">
        <f t="shared" si="71"/>
        <v>0</v>
      </c>
      <c r="J2270" s="13">
        <f>(1 - Dashboard!$I$9) * H2270 * Dashboard!$I$8 * 'Lookups and Calculations'!$F$12</f>
        <v>0</v>
      </c>
      <c r="K2270" s="12">
        <f>(1 - Dashboard!$I$11) * I2270 * Dashboard!$I$10 * 'Lookups and Calculations'!$F$12</f>
        <v>0</v>
      </c>
      <c r="L2270" s="12">
        <f>(H2270 - I2270) * Dashboard!$I$13 * (Dashboard!$D$12 / 365) * 'Lookups and Calculations'!$F$12</f>
        <v>0</v>
      </c>
      <c r="M2270" s="3">
        <f>(G2270*2) * Dashboard!$I$13 * (Dashboard!$D$12 / 365) * 'Lookups and Calculations'!$F$12</f>
        <v>1602.0878730267946</v>
      </c>
      <c r="N2270" s="12">
        <f>H2270 * Dashboard!$I$14 * Dashboard!$I$15 * (Dashboard!$D$12 / 365) * 'Lookups and Calculations'!$F$12</f>
        <v>0</v>
      </c>
    </row>
    <row r="2271" spans="1:14" x14ac:dyDescent="0.35">
      <c r="A2271" s="2">
        <v>2270</v>
      </c>
      <c r="B2271" s="11">
        <v>-0.85014199135254154</v>
      </c>
      <c r="C2271" s="11">
        <v>-1.1931698297889297</v>
      </c>
      <c r="D2271" s="3">
        <f>B2271*Dashboard!$D$11*Dashboard!$D$10*SQRT(Dashboard!$D$12/365)</f>
        <v>-211074.75545745203</v>
      </c>
      <c r="E2271" s="3">
        <f>IF(Dashboard!$I$3,C2271*Dashboard!$E$11*Dashboard!$E$10*SQRT(Dashboard!$D$12/365),0)</f>
        <v>-592484.62634160195</v>
      </c>
      <c r="F2271" s="3">
        <f>D2271+IF(Dashboard!$I$3,E2271,0)</f>
        <v>-803559.38179905398</v>
      </c>
      <c r="G2271" s="3">
        <f>IF(Dashboard!$I$4, ('Lookups and Calculations'!$F$9) / (1 - 'Lookups and Calculations'!$F$10), 'Lookups and Calculations'!$F$9)</f>
        <v>1951878.888340465</v>
      </c>
      <c r="H2271" s="12">
        <f t="shared" si="70"/>
        <v>0</v>
      </c>
      <c r="I2271" s="12">
        <f t="shared" si="71"/>
        <v>0</v>
      </c>
      <c r="J2271" s="13">
        <f>(1 - Dashboard!$I$9) * H2271 * Dashboard!$I$8 * 'Lookups and Calculations'!$F$12</f>
        <v>0</v>
      </c>
      <c r="K2271" s="12">
        <f>(1 - Dashboard!$I$11) * I2271 * Dashboard!$I$10 * 'Lookups and Calculations'!$F$12</f>
        <v>0</v>
      </c>
      <c r="L2271" s="12">
        <f>(H2271 - I2271) * Dashboard!$I$13 * (Dashboard!$D$12 / 365) * 'Lookups and Calculations'!$F$12</f>
        <v>0</v>
      </c>
      <c r="M2271" s="3">
        <f>(G2271*2) * Dashboard!$I$13 * (Dashboard!$D$12 / 365) * 'Lookups and Calculations'!$F$12</f>
        <v>1602.0878730267946</v>
      </c>
      <c r="N2271" s="12">
        <f>H2271 * Dashboard!$I$14 * Dashboard!$I$15 * (Dashboard!$D$12 / 365) * 'Lookups and Calculations'!$F$12</f>
        <v>0</v>
      </c>
    </row>
    <row r="2272" spans="1:14" x14ac:dyDescent="0.35">
      <c r="A2272" s="2">
        <v>2271</v>
      </c>
      <c r="B2272" s="11">
        <v>-0.5888705150535265</v>
      </c>
      <c r="C2272" s="11">
        <v>1.9959996410497047</v>
      </c>
      <c r="D2272" s="3">
        <f>B2272*Dashboard!$D$11*Dashboard!$D$10*SQRT(Dashboard!$D$12/365)</f>
        <v>-146205.81176478235</v>
      </c>
      <c r="E2272" s="3">
        <f>IF(Dashboard!$I$3,C2272*Dashboard!$E$11*Dashboard!$E$10*SQRT(Dashboard!$D$12/365),0)</f>
        <v>991140.63394856907</v>
      </c>
      <c r="F2272" s="3">
        <f>D2272+IF(Dashboard!$I$3,E2272,0)</f>
        <v>844934.82218378666</v>
      </c>
      <c r="G2272" s="3">
        <f>IF(Dashboard!$I$4, ('Lookups and Calculations'!$F$9) / (1 - 'Lookups and Calculations'!$F$10), 'Lookups and Calculations'!$F$9)</f>
        <v>1951878.888340465</v>
      </c>
      <c r="H2272" s="12">
        <f t="shared" si="70"/>
        <v>0</v>
      </c>
      <c r="I2272" s="12">
        <f t="shared" si="71"/>
        <v>0</v>
      </c>
      <c r="J2272" s="13">
        <f>(1 - Dashboard!$I$9) * H2272 * Dashboard!$I$8 * 'Lookups and Calculations'!$F$12</f>
        <v>0</v>
      </c>
      <c r="K2272" s="12">
        <f>(1 - Dashboard!$I$11) * I2272 * Dashboard!$I$10 * 'Lookups and Calculations'!$F$12</f>
        <v>0</v>
      </c>
      <c r="L2272" s="12">
        <f>(H2272 - I2272) * Dashboard!$I$13 * (Dashboard!$D$12 / 365) * 'Lookups and Calculations'!$F$12</f>
        <v>0</v>
      </c>
      <c r="M2272" s="3">
        <f>(G2272*2) * Dashboard!$I$13 * (Dashboard!$D$12 / 365) * 'Lookups and Calculations'!$F$12</f>
        <v>1602.0878730267946</v>
      </c>
      <c r="N2272" s="12">
        <f>H2272 * Dashboard!$I$14 * Dashboard!$I$15 * (Dashboard!$D$12 / 365) * 'Lookups and Calculations'!$F$12</f>
        <v>0</v>
      </c>
    </row>
    <row r="2273" spans="1:14" x14ac:dyDescent="0.35">
      <c r="A2273" s="2">
        <v>2272</v>
      </c>
      <c r="B2273" s="11">
        <v>4.0181038676581411E-2</v>
      </c>
      <c r="C2273" s="11">
        <v>-0.18136753246801712</v>
      </c>
      <c r="D2273" s="3">
        <f>B2273*Dashboard!$D$11*Dashboard!$D$10*SQRT(Dashboard!$D$12/365)</f>
        <v>9976.2192656694824</v>
      </c>
      <c r="E2273" s="3">
        <f>IF(Dashboard!$I$3,C2273*Dashboard!$E$11*Dashboard!$E$10*SQRT(Dashboard!$D$12/365),0)</f>
        <v>-90060.50272308728</v>
      </c>
      <c r="F2273" s="3">
        <f>D2273+IF(Dashboard!$I$3,E2273,0)</f>
        <v>-80084.283457417798</v>
      </c>
      <c r="G2273" s="3">
        <f>IF(Dashboard!$I$4, ('Lookups and Calculations'!$F$9) / (1 - 'Lookups and Calculations'!$F$10), 'Lookups and Calculations'!$F$9)</f>
        <v>1951878.888340465</v>
      </c>
      <c r="H2273" s="12">
        <f t="shared" si="70"/>
        <v>0</v>
      </c>
      <c r="I2273" s="12">
        <f t="shared" si="71"/>
        <v>0</v>
      </c>
      <c r="J2273" s="13">
        <f>(1 - Dashboard!$I$9) * H2273 * Dashboard!$I$8 * 'Lookups and Calculations'!$F$12</f>
        <v>0</v>
      </c>
      <c r="K2273" s="12">
        <f>(1 - Dashboard!$I$11) * I2273 * Dashboard!$I$10 * 'Lookups and Calculations'!$F$12</f>
        <v>0</v>
      </c>
      <c r="L2273" s="12">
        <f>(H2273 - I2273) * Dashboard!$I$13 * (Dashboard!$D$12 / 365) * 'Lookups and Calculations'!$F$12</f>
        <v>0</v>
      </c>
      <c r="M2273" s="3">
        <f>(G2273*2) * Dashboard!$I$13 * (Dashboard!$D$12 / 365) * 'Lookups and Calculations'!$F$12</f>
        <v>1602.0878730267946</v>
      </c>
      <c r="N2273" s="12">
        <f>H2273 * Dashboard!$I$14 * Dashboard!$I$15 * (Dashboard!$D$12 / 365) * 'Lookups and Calculations'!$F$12</f>
        <v>0</v>
      </c>
    </row>
    <row r="2274" spans="1:14" x14ac:dyDescent="0.35">
      <c r="A2274" s="2">
        <v>2273</v>
      </c>
      <c r="B2274" s="11">
        <v>0.81520534034492376</v>
      </c>
      <c r="C2274" s="11">
        <v>-0.42615150250997863</v>
      </c>
      <c r="D2274" s="3">
        <f>B2274*Dashboard!$D$11*Dashboard!$D$10*SQRT(Dashboard!$D$12/365)</f>
        <v>202400.62202686691</v>
      </c>
      <c r="E2274" s="3">
        <f>IF(Dashboard!$I$3,C2274*Dashboard!$E$11*Dashboard!$E$10*SQRT(Dashboard!$D$12/365),0)</f>
        <v>-211611.29574840309</v>
      </c>
      <c r="F2274" s="3">
        <f>D2274+IF(Dashboard!$I$3,E2274,0)</f>
        <v>-9210.6737215361791</v>
      </c>
      <c r="G2274" s="3">
        <f>IF(Dashboard!$I$4, ('Lookups and Calculations'!$F$9) / (1 - 'Lookups and Calculations'!$F$10), 'Lookups and Calculations'!$F$9)</f>
        <v>1951878.888340465</v>
      </c>
      <c r="H2274" s="12">
        <f t="shared" si="70"/>
        <v>0</v>
      </c>
      <c r="I2274" s="12">
        <f t="shared" si="71"/>
        <v>0</v>
      </c>
      <c r="J2274" s="13">
        <f>(1 - Dashboard!$I$9) * H2274 * Dashboard!$I$8 * 'Lookups and Calculations'!$F$12</f>
        <v>0</v>
      </c>
      <c r="K2274" s="12">
        <f>(1 - Dashboard!$I$11) * I2274 * Dashboard!$I$10 * 'Lookups and Calculations'!$F$12</f>
        <v>0</v>
      </c>
      <c r="L2274" s="12">
        <f>(H2274 - I2274) * Dashboard!$I$13 * (Dashboard!$D$12 / 365) * 'Lookups and Calculations'!$F$12</f>
        <v>0</v>
      </c>
      <c r="M2274" s="3">
        <f>(G2274*2) * Dashboard!$I$13 * (Dashboard!$D$12 / 365) * 'Lookups and Calculations'!$F$12</f>
        <v>1602.0878730267946</v>
      </c>
      <c r="N2274" s="12">
        <f>H2274 * Dashboard!$I$14 * Dashboard!$I$15 * (Dashboard!$D$12 / 365) * 'Lookups and Calculations'!$F$12</f>
        <v>0</v>
      </c>
    </row>
    <row r="2275" spans="1:14" x14ac:dyDescent="0.35">
      <c r="A2275" s="2">
        <v>2274</v>
      </c>
      <c r="B2275" s="11">
        <v>2.2350965659195237</v>
      </c>
      <c r="C2275" s="11">
        <v>0.32850436307242781</v>
      </c>
      <c r="D2275" s="3">
        <f>B2275*Dashboard!$D$11*Dashboard!$D$10*SQRT(Dashboard!$D$12/365)</f>
        <v>554933.72386497853</v>
      </c>
      <c r="E2275" s="3">
        <f>IF(Dashboard!$I$3,C2275*Dashboard!$E$11*Dashboard!$E$10*SQRT(Dashboard!$D$12/365),0)</f>
        <v>163123.28718618694</v>
      </c>
      <c r="F2275" s="3">
        <f>D2275+IF(Dashboard!$I$3,E2275,0)</f>
        <v>718057.01105116541</v>
      </c>
      <c r="G2275" s="3">
        <f>IF(Dashboard!$I$4, ('Lookups and Calculations'!$F$9) / (1 - 'Lookups and Calculations'!$F$10), 'Lookups and Calculations'!$F$9)</f>
        <v>1951878.888340465</v>
      </c>
      <c r="H2275" s="12">
        <f t="shared" si="70"/>
        <v>0</v>
      </c>
      <c r="I2275" s="12">
        <f t="shared" si="71"/>
        <v>0</v>
      </c>
      <c r="J2275" s="13">
        <f>(1 - Dashboard!$I$9) * H2275 * Dashboard!$I$8 * 'Lookups and Calculations'!$F$12</f>
        <v>0</v>
      </c>
      <c r="K2275" s="12">
        <f>(1 - Dashboard!$I$11) * I2275 * Dashboard!$I$10 * 'Lookups and Calculations'!$F$12</f>
        <v>0</v>
      </c>
      <c r="L2275" s="12">
        <f>(H2275 - I2275) * Dashboard!$I$13 * (Dashboard!$D$12 / 365) * 'Lookups and Calculations'!$F$12</f>
        <v>0</v>
      </c>
      <c r="M2275" s="3">
        <f>(G2275*2) * Dashboard!$I$13 * (Dashboard!$D$12 / 365) * 'Lookups and Calculations'!$F$12</f>
        <v>1602.0878730267946</v>
      </c>
      <c r="N2275" s="12">
        <f>H2275 * Dashboard!$I$14 * Dashboard!$I$15 * (Dashboard!$D$12 / 365) * 'Lookups and Calculations'!$F$12</f>
        <v>0</v>
      </c>
    </row>
    <row r="2276" spans="1:14" x14ac:dyDescent="0.35">
      <c r="A2276" s="2">
        <v>2275</v>
      </c>
      <c r="B2276" s="11">
        <v>0.24541107075700919</v>
      </c>
      <c r="C2276" s="11">
        <v>1.667488742155403</v>
      </c>
      <c r="D2276" s="3">
        <f>B2276*Dashboard!$D$11*Dashboard!$D$10*SQRT(Dashboard!$D$12/365)</f>
        <v>60931.094186013957</v>
      </c>
      <c r="E2276" s="3">
        <f>IF(Dashboard!$I$3,C2276*Dashboard!$E$11*Dashboard!$E$10*SQRT(Dashboard!$D$12/365),0)</f>
        <v>828014.10131158016</v>
      </c>
      <c r="F2276" s="3">
        <f>D2276+IF(Dashboard!$I$3,E2276,0)</f>
        <v>888945.19549759408</v>
      </c>
      <c r="G2276" s="3">
        <f>IF(Dashboard!$I$4, ('Lookups and Calculations'!$F$9) / (1 - 'Lookups and Calculations'!$F$10), 'Lookups and Calculations'!$F$9)</f>
        <v>1951878.888340465</v>
      </c>
      <c r="H2276" s="12">
        <f t="shared" si="70"/>
        <v>0</v>
      </c>
      <c r="I2276" s="12">
        <f t="shared" si="71"/>
        <v>0</v>
      </c>
      <c r="J2276" s="13">
        <f>(1 - Dashboard!$I$9) * H2276 * Dashboard!$I$8 * 'Lookups and Calculations'!$F$12</f>
        <v>0</v>
      </c>
      <c r="K2276" s="12">
        <f>(1 - Dashboard!$I$11) * I2276 * Dashboard!$I$10 * 'Lookups and Calculations'!$F$12</f>
        <v>0</v>
      </c>
      <c r="L2276" s="12">
        <f>(H2276 - I2276) * Dashboard!$I$13 * (Dashboard!$D$12 / 365) * 'Lookups and Calculations'!$F$12</f>
        <v>0</v>
      </c>
      <c r="M2276" s="3">
        <f>(G2276*2) * Dashboard!$I$13 * (Dashboard!$D$12 / 365) * 'Lookups and Calculations'!$F$12</f>
        <v>1602.0878730267946</v>
      </c>
      <c r="N2276" s="12">
        <f>H2276 * Dashboard!$I$14 * Dashboard!$I$15 * (Dashboard!$D$12 / 365) * 'Lookups and Calculations'!$F$12</f>
        <v>0</v>
      </c>
    </row>
    <row r="2277" spans="1:14" x14ac:dyDescent="0.35">
      <c r="A2277" s="2">
        <v>2276</v>
      </c>
      <c r="B2277" s="11">
        <v>-0.54213186894802767</v>
      </c>
      <c r="C2277" s="11">
        <v>-4.090700459487541E-2</v>
      </c>
      <c r="D2277" s="3">
        <f>B2277*Dashboard!$D$11*Dashboard!$D$10*SQRT(Dashboard!$D$12/365)</f>
        <v>-134601.45814211847</v>
      </c>
      <c r="E2277" s="3">
        <f>IF(Dashboard!$I$3,C2277*Dashboard!$E$11*Dashboard!$E$10*SQRT(Dashboard!$D$12/365),0)</f>
        <v>-20312.926732681804</v>
      </c>
      <c r="F2277" s="3">
        <f>D2277+IF(Dashboard!$I$3,E2277,0)</f>
        <v>-154914.38487480028</v>
      </c>
      <c r="G2277" s="3">
        <f>IF(Dashboard!$I$4, ('Lookups and Calculations'!$F$9) / (1 - 'Lookups and Calculations'!$F$10), 'Lookups and Calculations'!$F$9)</f>
        <v>1951878.888340465</v>
      </c>
      <c r="H2277" s="12">
        <f t="shared" si="70"/>
        <v>0</v>
      </c>
      <c r="I2277" s="12">
        <f t="shared" si="71"/>
        <v>0</v>
      </c>
      <c r="J2277" s="13">
        <f>(1 - Dashboard!$I$9) * H2277 * Dashboard!$I$8 * 'Lookups and Calculations'!$F$12</f>
        <v>0</v>
      </c>
      <c r="K2277" s="12">
        <f>(1 - Dashboard!$I$11) * I2277 * Dashboard!$I$10 * 'Lookups and Calculations'!$F$12</f>
        <v>0</v>
      </c>
      <c r="L2277" s="12">
        <f>(H2277 - I2277) * Dashboard!$I$13 * (Dashboard!$D$12 / 365) * 'Lookups and Calculations'!$F$12</f>
        <v>0</v>
      </c>
      <c r="M2277" s="3">
        <f>(G2277*2) * Dashboard!$I$13 * (Dashboard!$D$12 / 365) * 'Lookups and Calculations'!$F$12</f>
        <v>1602.0878730267946</v>
      </c>
      <c r="N2277" s="12">
        <f>H2277 * Dashboard!$I$14 * Dashboard!$I$15 * (Dashboard!$D$12 / 365) * 'Lookups and Calculations'!$F$12</f>
        <v>0</v>
      </c>
    </row>
    <row r="2278" spans="1:14" x14ac:dyDescent="0.35">
      <c r="A2278" s="2">
        <v>2277</v>
      </c>
      <c r="B2278" s="11">
        <v>1.7291150051329267</v>
      </c>
      <c r="C2278" s="11">
        <v>-0.41057872839584547</v>
      </c>
      <c r="D2278" s="3">
        <f>B2278*Dashboard!$D$11*Dashboard!$D$10*SQRT(Dashboard!$D$12/365)</f>
        <v>429307.72809561715</v>
      </c>
      <c r="E2278" s="3">
        <f>IF(Dashboard!$I$3,C2278*Dashboard!$E$11*Dashboard!$E$10*SQRT(Dashboard!$D$12/365),0)</f>
        <v>-203878.42401316439</v>
      </c>
      <c r="F2278" s="3">
        <f>D2278+IF(Dashboard!$I$3,E2278,0)</f>
        <v>225429.30408245276</v>
      </c>
      <c r="G2278" s="3">
        <f>IF(Dashboard!$I$4, ('Lookups and Calculations'!$F$9) / (1 - 'Lookups and Calculations'!$F$10), 'Lookups and Calculations'!$F$9)</f>
        <v>1951878.888340465</v>
      </c>
      <c r="H2278" s="12">
        <f t="shared" si="70"/>
        <v>0</v>
      </c>
      <c r="I2278" s="12">
        <f t="shared" si="71"/>
        <v>0</v>
      </c>
      <c r="J2278" s="13">
        <f>(1 - Dashboard!$I$9) * H2278 * Dashboard!$I$8 * 'Lookups and Calculations'!$F$12</f>
        <v>0</v>
      </c>
      <c r="K2278" s="12">
        <f>(1 - Dashboard!$I$11) * I2278 * Dashboard!$I$10 * 'Lookups and Calculations'!$F$12</f>
        <v>0</v>
      </c>
      <c r="L2278" s="12">
        <f>(H2278 - I2278) * Dashboard!$I$13 * (Dashboard!$D$12 / 365) * 'Lookups and Calculations'!$F$12</f>
        <v>0</v>
      </c>
      <c r="M2278" s="3">
        <f>(G2278*2) * Dashboard!$I$13 * (Dashboard!$D$12 / 365) * 'Lookups and Calculations'!$F$12</f>
        <v>1602.0878730267946</v>
      </c>
      <c r="N2278" s="12">
        <f>H2278 * Dashboard!$I$14 * Dashboard!$I$15 * (Dashboard!$D$12 / 365) * 'Lookups and Calculations'!$F$12</f>
        <v>0</v>
      </c>
    </row>
    <row r="2279" spans="1:14" x14ac:dyDescent="0.35">
      <c r="A2279" s="2">
        <v>2278</v>
      </c>
      <c r="B2279" s="11">
        <v>1.785307344389087</v>
      </c>
      <c r="C2279" s="11">
        <v>-0.75906049107800633</v>
      </c>
      <c r="D2279" s="3">
        <f>B2279*Dashboard!$D$11*Dashboard!$D$10*SQRT(Dashboard!$D$12/365)</f>
        <v>443259.26135443919</v>
      </c>
      <c r="E2279" s="3">
        <f>IF(Dashboard!$I$3,C2279*Dashboard!$E$11*Dashboard!$E$10*SQRT(Dashboard!$D$12/365),0)</f>
        <v>-376921.75933293789</v>
      </c>
      <c r="F2279" s="3">
        <f>D2279+IF(Dashboard!$I$3,E2279,0)</f>
        <v>66337.502021501306</v>
      </c>
      <c r="G2279" s="3">
        <f>IF(Dashboard!$I$4, ('Lookups and Calculations'!$F$9) / (1 - 'Lookups and Calculations'!$F$10), 'Lookups and Calculations'!$F$9)</f>
        <v>1951878.888340465</v>
      </c>
      <c r="H2279" s="12">
        <f t="shared" si="70"/>
        <v>0</v>
      </c>
      <c r="I2279" s="12">
        <f t="shared" si="71"/>
        <v>0</v>
      </c>
      <c r="J2279" s="13">
        <f>(1 - Dashboard!$I$9) * H2279 * Dashboard!$I$8 * 'Lookups and Calculations'!$F$12</f>
        <v>0</v>
      </c>
      <c r="K2279" s="12">
        <f>(1 - Dashboard!$I$11) * I2279 * Dashboard!$I$10 * 'Lookups and Calculations'!$F$12</f>
        <v>0</v>
      </c>
      <c r="L2279" s="12">
        <f>(H2279 - I2279) * Dashboard!$I$13 * (Dashboard!$D$12 / 365) * 'Lookups and Calculations'!$F$12</f>
        <v>0</v>
      </c>
      <c r="M2279" s="3">
        <f>(G2279*2) * Dashboard!$I$13 * (Dashboard!$D$12 / 365) * 'Lookups and Calculations'!$F$12</f>
        <v>1602.0878730267946</v>
      </c>
      <c r="N2279" s="12">
        <f>H2279 * Dashboard!$I$14 * Dashboard!$I$15 * (Dashboard!$D$12 / 365) * 'Lookups and Calculations'!$F$12</f>
        <v>0</v>
      </c>
    </row>
    <row r="2280" spans="1:14" x14ac:dyDescent="0.35">
      <c r="A2280" s="2">
        <v>2279</v>
      </c>
      <c r="B2280" s="11">
        <v>0.66037338275445623</v>
      </c>
      <c r="C2280" s="11">
        <v>-0.82615032263519317</v>
      </c>
      <c r="D2280" s="3">
        <f>B2280*Dashboard!$D$11*Dashboard!$D$10*SQRT(Dashboard!$D$12/365)</f>
        <v>163958.67007315601</v>
      </c>
      <c r="E2280" s="3">
        <f>IF(Dashboard!$I$3,C2280*Dashboard!$E$11*Dashboard!$E$10*SQRT(Dashboard!$D$12/365),0)</f>
        <v>-410236.12313017924</v>
      </c>
      <c r="F2280" s="3">
        <f>D2280+IF(Dashboard!$I$3,E2280,0)</f>
        <v>-246277.45305702323</v>
      </c>
      <c r="G2280" s="3">
        <f>IF(Dashboard!$I$4, ('Lookups and Calculations'!$F$9) / (1 - 'Lookups and Calculations'!$F$10), 'Lookups and Calculations'!$F$9)</f>
        <v>1951878.888340465</v>
      </c>
      <c r="H2280" s="12">
        <f t="shared" si="70"/>
        <v>0</v>
      </c>
      <c r="I2280" s="12">
        <f t="shared" si="71"/>
        <v>0</v>
      </c>
      <c r="J2280" s="13">
        <f>(1 - Dashboard!$I$9) * H2280 * Dashboard!$I$8 * 'Lookups and Calculations'!$F$12</f>
        <v>0</v>
      </c>
      <c r="K2280" s="12">
        <f>(1 - Dashboard!$I$11) * I2280 * Dashboard!$I$10 * 'Lookups and Calculations'!$F$12</f>
        <v>0</v>
      </c>
      <c r="L2280" s="12">
        <f>(H2280 - I2280) * Dashboard!$I$13 * (Dashboard!$D$12 / 365) * 'Lookups and Calculations'!$F$12</f>
        <v>0</v>
      </c>
      <c r="M2280" s="3">
        <f>(G2280*2) * Dashboard!$I$13 * (Dashboard!$D$12 / 365) * 'Lookups and Calculations'!$F$12</f>
        <v>1602.0878730267946</v>
      </c>
      <c r="N2280" s="12">
        <f>H2280 * Dashboard!$I$14 * Dashboard!$I$15 * (Dashboard!$D$12 / 365) * 'Lookups and Calculations'!$F$12</f>
        <v>0</v>
      </c>
    </row>
    <row r="2281" spans="1:14" x14ac:dyDescent="0.35">
      <c r="A2281" s="2">
        <v>2280</v>
      </c>
      <c r="B2281" s="11">
        <v>1.5928046211782605</v>
      </c>
      <c r="C2281" s="11">
        <v>0.88479988382545105</v>
      </c>
      <c r="D2281" s="3">
        <f>B2281*Dashboard!$D$11*Dashboard!$D$10*SQRT(Dashboard!$D$12/365)</f>
        <v>395464.34516405768</v>
      </c>
      <c r="E2281" s="3">
        <f>IF(Dashboard!$I$3,C2281*Dashboard!$E$11*Dashboard!$E$10*SQRT(Dashboard!$D$12/365),0)</f>
        <v>439359.35645318066</v>
      </c>
      <c r="F2281" s="3">
        <f>D2281+IF(Dashboard!$I$3,E2281,0)</f>
        <v>834823.70161723834</v>
      </c>
      <c r="G2281" s="3">
        <f>IF(Dashboard!$I$4, ('Lookups and Calculations'!$F$9) / (1 - 'Lookups and Calculations'!$F$10), 'Lookups and Calculations'!$F$9)</f>
        <v>1951878.888340465</v>
      </c>
      <c r="H2281" s="12">
        <f t="shared" si="70"/>
        <v>0</v>
      </c>
      <c r="I2281" s="12">
        <f t="shared" si="71"/>
        <v>0</v>
      </c>
      <c r="J2281" s="13">
        <f>(1 - Dashboard!$I$9) * H2281 * Dashboard!$I$8 * 'Lookups and Calculations'!$F$12</f>
        <v>0</v>
      </c>
      <c r="K2281" s="12">
        <f>(1 - Dashboard!$I$11) * I2281 * Dashboard!$I$10 * 'Lookups and Calculations'!$F$12</f>
        <v>0</v>
      </c>
      <c r="L2281" s="12">
        <f>(H2281 - I2281) * Dashboard!$I$13 * (Dashboard!$D$12 / 365) * 'Lookups and Calculations'!$F$12</f>
        <v>0</v>
      </c>
      <c r="M2281" s="3">
        <f>(G2281*2) * Dashboard!$I$13 * (Dashboard!$D$12 / 365) * 'Lookups and Calculations'!$F$12</f>
        <v>1602.0878730267946</v>
      </c>
      <c r="N2281" s="12">
        <f>H2281 * Dashboard!$I$14 * Dashboard!$I$15 * (Dashboard!$D$12 / 365) * 'Lookups and Calculations'!$F$12</f>
        <v>0</v>
      </c>
    </row>
    <row r="2282" spans="1:14" x14ac:dyDescent="0.35">
      <c r="A2282" s="2">
        <v>2281</v>
      </c>
      <c r="B2282" s="11">
        <v>0.34300375479323536</v>
      </c>
      <c r="C2282" s="11">
        <v>0.95601558700437428</v>
      </c>
      <c r="D2282" s="3">
        <f>B2282*Dashboard!$D$11*Dashboard!$D$10*SQRT(Dashboard!$D$12/365)</f>
        <v>85161.578183881269</v>
      </c>
      <c r="E2282" s="3">
        <f>IF(Dashboard!$I$3,C2282*Dashboard!$E$11*Dashboard!$E$10*SQRT(Dashboard!$D$12/365),0)</f>
        <v>474722.47764028178</v>
      </c>
      <c r="F2282" s="3">
        <f>D2282+IF(Dashboard!$I$3,E2282,0)</f>
        <v>559884.05582416302</v>
      </c>
      <c r="G2282" s="3">
        <f>IF(Dashboard!$I$4, ('Lookups and Calculations'!$F$9) / (1 - 'Lookups and Calculations'!$F$10), 'Lookups and Calculations'!$F$9)</f>
        <v>1951878.888340465</v>
      </c>
      <c r="H2282" s="12">
        <f t="shared" si="70"/>
        <v>0</v>
      </c>
      <c r="I2282" s="12">
        <f t="shared" si="71"/>
        <v>0</v>
      </c>
      <c r="J2282" s="13">
        <f>(1 - Dashboard!$I$9) * H2282 * Dashboard!$I$8 * 'Lookups and Calculations'!$F$12</f>
        <v>0</v>
      </c>
      <c r="K2282" s="12">
        <f>(1 - Dashboard!$I$11) * I2282 * Dashboard!$I$10 * 'Lookups and Calculations'!$F$12</f>
        <v>0</v>
      </c>
      <c r="L2282" s="12">
        <f>(H2282 - I2282) * Dashboard!$I$13 * (Dashboard!$D$12 / 365) * 'Lookups and Calculations'!$F$12</f>
        <v>0</v>
      </c>
      <c r="M2282" s="3">
        <f>(G2282*2) * Dashboard!$I$13 * (Dashboard!$D$12 / 365) * 'Lookups and Calculations'!$F$12</f>
        <v>1602.0878730267946</v>
      </c>
      <c r="N2282" s="12">
        <f>H2282 * Dashboard!$I$14 * Dashboard!$I$15 * (Dashboard!$D$12 / 365) * 'Lookups and Calculations'!$F$12</f>
        <v>0</v>
      </c>
    </row>
    <row r="2283" spans="1:14" x14ac:dyDescent="0.35">
      <c r="A2283" s="2">
        <v>2282</v>
      </c>
      <c r="B2283" s="11">
        <v>-0.15258246334128769</v>
      </c>
      <c r="C2283" s="11">
        <v>-0.10774927162295089</v>
      </c>
      <c r="D2283" s="3">
        <f>B2283*Dashboard!$D$11*Dashboard!$D$10*SQRT(Dashboard!$D$12/365)</f>
        <v>-37883.443547611387</v>
      </c>
      <c r="E2283" s="3">
        <f>IF(Dashboard!$I$3,C2283*Dashboard!$E$11*Dashboard!$E$10*SQRT(Dashboard!$D$12/365),0)</f>
        <v>-53504.35901266212</v>
      </c>
      <c r="F2283" s="3">
        <f>D2283+IF(Dashboard!$I$3,E2283,0)</f>
        <v>-91387.8025602735</v>
      </c>
      <c r="G2283" s="3">
        <f>IF(Dashboard!$I$4, ('Lookups and Calculations'!$F$9) / (1 - 'Lookups and Calculations'!$F$10), 'Lookups and Calculations'!$F$9)</f>
        <v>1951878.888340465</v>
      </c>
      <c r="H2283" s="12">
        <f t="shared" si="70"/>
        <v>0</v>
      </c>
      <c r="I2283" s="12">
        <f t="shared" si="71"/>
        <v>0</v>
      </c>
      <c r="J2283" s="13">
        <f>(1 - Dashboard!$I$9) * H2283 * Dashboard!$I$8 * 'Lookups and Calculations'!$F$12</f>
        <v>0</v>
      </c>
      <c r="K2283" s="12">
        <f>(1 - Dashboard!$I$11) * I2283 * Dashboard!$I$10 * 'Lookups and Calculations'!$F$12</f>
        <v>0</v>
      </c>
      <c r="L2283" s="12">
        <f>(H2283 - I2283) * Dashboard!$I$13 * (Dashboard!$D$12 / 365) * 'Lookups and Calculations'!$F$12</f>
        <v>0</v>
      </c>
      <c r="M2283" s="3">
        <f>(G2283*2) * Dashboard!$I$13 * (Dashboard!$D$12 / 365) * 'Lookups and Calculations'!$F$12</f>
        <v>1602.0878730267946</v>
      </c>
      <c r="N2283" s="12">
        <f>H2283 * Dashboard!$I$14 * Dashboard!$I$15 * (Dashboard!$D$12 / 365) * 'Lookups and Calculations'!$F$12</f>
        <v>0</v>
      </c>
    </row>
    <row r="2284" spans="1:14" x14ac:dyDescent="0.35">
      <c r="A2284" s="2">
        <v>2283</v>
      </c>
      <c r="B2284" s="11">
        <v>0.14623633552313606</v>
      </c>
      <c r="C2284" s="11">
        <v>0.61226620866465653</v>
      </c>
      <c r="D2284" s="3">
        <f>B2284*Dashboard!$D$11*Dashboard!$D$10*SQRT(Dashboard!$D$12/365)</f>
        <v>36307.815721973711</v>
      </c>
      <c r="E2284" s="3">
        <f>IF(Dashboard!$I$3,C2284*Dashboard!$E$11*Dashboard!$E$10*SQRT(Dashboard!$D$12/365),0)</f>
        <v>304029.07180986961</v>
      </c>
      <c r="F2284" s="3">
        <f>D2284+IF(Dashboard!$I$3,E2284,0)</f>
        <v>340336.88753184333</v>
      </c>
      <c r="G2284" s="3">
        <f>IF(Dashboard!$I$4, ('Lookups and Calculations'!$F$9) / (1 - 'Lookups and Calculations'!$F$10), 'Lookups and Calculations'!$F$9)</f>
        <v>1951878.888340465</v>
      </c>
      <c r="H2284" s="12">
        <f t="shared" si="70"/>
        <v>0</v>
      </c>
      <c r="I2284" s="12">
        <f t="shared" si="71"/>
        <v>0</v>
      </c>
      <c r="J2284" s="13">
        <f>(1 - Dashboard!$I$9) * H2284 * Dashboard!$I$8 * 'Lookups and Calculations'!$F$12</f>
        <v>0</v>
      </c>
      <c r="K2284" s="12">
        <f>(1 - Dashboard!$I$11) * I2284 * Dashboard!$I$10 * 'Lookups and Calculations'!$F$12</f>
        <v>0</v>
      </c>
      <c r="L2284" s="12">
        <f>(H2284 - I2284) * Dashboard!$I$13 * (Dashboard!$D$12 / 365) * 'Lookups and Calculations'!$F$12</f>
        <v>0</v>
      </c>
      <c r="M2284" s="3">
        <f>(G2284*2) * Dashboard!$I$13 * (Dashboard!$D$12 / 365) * 'Lookups and Calculations'!$F$12</f>
        <v>1602.0878730267946</v>
      </c>
      <c r="N2284" s="12">
        <f>H2284 * Dashboard!$I$14 * Dashboard!$I$15 * (Dashboard!$D$12 / 365) * 'Lookups and Calculations'!$F$12</f>
        <v>0</v>
      </c>
    </row>
    <row r="2285" spans="1:14" x14ac:dyDescent="0.35">
      <c r="A2285" s="2">
        <v>2284</v>
      </c>
      <c r="B2285" s="11">
        <v>2.0118470360394394</v>
      </c>
      <c r="C2285" s="11">
        <v>-0.30068875049981347</v>
      </c>
      <c r="D2285" s="3">
        <f>B2285*Dashboard!$D$11*Dashboard!$D$10*SQRT(Dashboard!$D$12/365)</f>
        <v>499504.93619803805</v>
      </c>
      <c r="E2285" s="3">
        <f>IF(Dashboard!$I$3,C2285*Dashboard!$E$11*Dashboard!$E$10*SQRT(Dashboard!$D$12/365),0)</f>
        <v>-149311.06833008031</v>
      </c>
      <c r="F2285" s="3">
        <f>D2285+IF(Dashboard!$I$3,E2285,0)</f>
        <v>350193.86786795774</v>
      </c>
      <c r="G2285" s="3">
        <f>IF(Dashboard!$I$4, ('Lookups and Calculations'!$F$9) / (1 - 'Lookups and Calculations'!$F$10), 'Lookups and Calculations'!$F$9)</f>
        <v>1951878.888340465</v>
      </c>
      <c r="H2285" s="12">
        <f t="shared" si="70"/>
        <v>0</v>
      </c>
      <c r="I2285" s="12">
        <f t="shared" si="71"/>
        <v>0</v>
      </c>
      <c r="J2285" s="13">
        <f>(1 - Dashboard!$I$9) * H2285 * Dashboard!$I$8 * 'Lookups and Calculations'!$F$12</f>
        <v>0</v>
      </c>
      <c r="K2285" s="12">
        <f>(1 - Dashboard!$I$11) * I2285 * Dashboard!$I$10 * 'Lookups and Calculations'!$F$12</f>
        <v>0</v>
      </c>
      <c r="L2285" s="12">
        <f>(H2285 - I2285) * Dashboard!$I$13 * (Dashboard!$D$12 / 365) * 'Lookups and Calculations'!$F$12</f>
        <v>0</v>
      </c>
      <c r="M2285" s="3">
        <f>(G2285*2) * Dashboard!$I$13 * (Dashboard!$D$12 / 365) * 'Lookups and Calculations'!$F$12</f>
        <v>1602.0878730267946</v>
      </c>
      <c r="N2285" s="12">
        <f>H2285 * Dashboard!$I$14 * Dashboard!$I$15 * (Dashboard!$D$12 / 365) * 'Lookups and Calculations'!$F$12</f>
        <v>0</v>
      </c>
    </row>
    <row r="2286" spans="1:14" x14ac:dyDescent="0.35">
      <c r="A2286" s="2">
        <v>2285</v>
      </c>
      <c r="B2286" s="11">
        <v>-0.21958526632103981</v>
      </c>
      <c r="C2286" s="11">
        <v>6.892294457103583E-2</v>
      </c>
      <c r="D2286" s="3">
        <f>B2286*Dashboard!$D$11*Dashboard!$D$10*SQRT(Dashboard!$D$12/365)</f>
        <v>-54519.017837283529</v>
      </c>
      <c r="E2286" s="3">
        <f>IF(Dashboard!$I$3,C2286*Dashboard!$E$11*Dashboard!$E$10*SQRT(Dashboard!$D$12/365),0)</f>
        <v>34224.62087208232</v>
      </c>
      <c r="F2286" s="3">
        <f>D2286+IF(Dashboard!$I$3,E2286,0)</f>
        <v>-20294.396965201209</v>
      </c>
      <c r="G2286" s="3">
        <f>IF(Dashboard!$I$4, ('Lookups and Calculations'!$F$9) / (1 - 'Lookups and Calculations'!$F$10), 'Lookups and Calculations'!$F$9)</f>
        <v>1951878.888340465</v>
      </c>
      <c r="H2286" s="12">
        <f t="shared" si="70"/>
        <v>0</v>
      </c>
      <c r="I2286" s="12">
        <f t="shared" si="71"/>
        <v>0</v>
      </c>
      <c r="J2286" s="13">
        <f>(1 - Dashboard!$I$9) * H2286 * Dashboard!$I$8 * 'Lookups and Calculations'!$F$12</f>
        <v>0</v>
      </c>
      <c r="K2286" s="12">
        <f>(1 - Dashboard!$I$11) * I2286 * Dashboard!$I$10 * 'Lookups and Calculations'!$F$12</f>
        <v>0</v>
      </c>
      <c r="L2286" s="12">
        <f>(H2286 - I2286) * Dashboard!$I$13 * (Dashboard!$D$12 / 365) * 'Lookups and Calculations'!$F$12</f>
        <v>0</v>
      </c>
      <c r="M2286" s="3">
        <f>(G2286*2) * Dashboard!$I$13 * (Dashboard!$D$12 / 365) * 'Lookups and Calculations'!$F$12</f>
        <v>1602.0878730267946</v>
      </c>
      <c r="N2286" s="12">
        <f>H2286 * Dashboard!$I$14 * Dashboard!$I$15 * (Dashboard!$D$12 / 365) * 'Lookups and Calculations'!$F$12</f>
        <v>0</v>
      </c>
    </row>
    <row r="2287" spans="1:14" x14ac:dyDescent="0.35">
      <c r="A2287" s="2">
        <v>2286</v>
      </c>
      <c r="B2287" s="11">
        <v>0.66592178248885814</v>
      </c>
      <c r="C2287" s="11">
        <v>0.98059166249074403</v>
      </c>
      <c r="D2287" s="3">
        <f>B2287*Dashboard!$D$11*Dashboard!$D$10*SQRT(Dashboard!$D$12/365)</f>
        <v>165336.23656090925</v>
      </c>
      <c r="E2287" s="3">
        <f>IF(Dashboard!$I$3,C2287*Dashboard!$E$11*Dashboard!$E$10*SQRT(Dashboard!$D$12/365),0)</f>
        <v>486926.06051503529</v>
      </c>
      <c r="F2287" s="3">
        <f>D2287+IF(Dashboard!$I$3,E2287,0)</f>
        <v>652262.29707594449</v>
      </c>
      <c r="G2287" s="3">
        <f>IF(Dashboard!$I$4, ('Lookups and Calculations'!$F$9) / (1 - 'Lookups and Calculations'!$F$10), 'Lookups and Calculations'!$F$9)</f>
        <v>1951878.888340465</v>
      </c>
      <c r="H2287" s="12">
        <f t="shared" si="70"/>
        <v>0</v>
      </c>
      <c r="I2287" s="12">
        <f t="shared" si="71"/>
        <v>0</v>
      </c>
      <c r="J2287" s="13">
        <f>(1 - Dashboard!$I$9) * H2287 * Dashboard!$I$8 * 'Lookups and Calculations'!$F$12</f>
        <v>0</v>
      </c>
      <c r="K2287" s="12">
        <f>(1 - Dashboard!$I$11) * I2287 * Dashboard!$I$10 * 'Lookups and Calculations'!$F$12</f>
        <v>0</v>
      </c>
      <c r="L2287" s="12">
        <f>(H2287 - I2287) * Dashboard!$I$13 * (Dashboard!$D$12 / 365) * 'Lookups and Calculations'!$F$12</f>
        <v>0</v>
      </c>
      <c r="M2287" s="3">
        <f>(G2287*2) * Dashboard!$I$13 * (Dashboard!$D$12 / 365) * 'Lookups and Calculations'!$F$12</f>
        <v>1602.0878730267946</v>
      </c>
      <c r="N2287" s="12">
        <f>H2287 * Dashboard!$I$14 * Dashboard!$I$15 * (Dashboard!$D$12 / 365) * 'Lookups and Calculations'!$F$12</f>
        <v>0</v>
      </c>
    </row>
    <row r="2288" spans="1:14" x14ac:dyDescent="0.35">
      <c r="A2288" s="2">
        <v>2287</v>
      </c>
      <c r="B2288" s="11">
        <v>-2.3283140389007499</v>
      </c>
      <c r="C2288" s="11">
        <v>-1.2625376158601445</v>
      </c>
      <c r="D2288" s="3">
        <f>B2288*Dashboard!$D$11*Dashboard!$D$10*SQRT(Dashboard!$D$12/365)</f>
        <v>-578077.92273294705</v>
      </c>
      <c r="E2288" s="3">
        <f>IF(Dashboard!$I$3,C2288*Dashboard!$E$11*Dashboard!$E$10*SQRT(Dashboard!$D$12/365),0)</f>
        <v>-626930.1392807099</v>
      </c>
      <c r="F2288" s="3">
        <f>D2288+IF(Dashboard!$I$3,E2288,0)</f>
        <v>-1205008.0620136568</v>
      </c>
      <c r="G2288" s="3">
        <f>IF(Dashboard!$I$4, ('Lookups and Calculations'!$F$9) / (1 - 'Lookups and Calculations'!$F$10), 'Lookups and Calculations'!$F$9)</f>
        <v>1951878.888340465</v>
      </c>
      <c r="H2288" s="12">
        <f t="shared" si="70"/>
        <v>0</v>
      </c>
      <c r="I2288" s="12">
        <f t="shared" si="71"/>
        <v>0</v>
      </c>
      <c r="J2288" s="13">
        <f>(1 - Dashboard!$I$9) * H2288 * Dashboard!$I$8 * 'Lookups and Calculations'!$F$12</f>
        <v>0</v>
      </c>
      <c r="K2288" s="12">
        <f>(1 - Dashboard!$I$11) * I2288 * Dashboard!$I$10 * 'Lookups and Calculations'!$F$12</f>
        <v>0</v>
      </c>
      <c r="L2288" s="12">
        <f>(H2288 - I2288) * Dashboard!$I$13 * (Dashboard!$D$12 / 365) * 'Lookups and Calculations'!$F$12</f>
        <v>0</v>
      </c>
      <c r="M2288" s="3">
        <f>(G2288*2) * Dashboard!$I$13 * (Dashboard!$D$12 / 365) * 'Lookups and Calculations'!$F$12</f>
        <v>1602.0878730267946</v>
      </c>
      <c r="N2288" s="12">
        <f>H2288 * Dashboard!$I$14 * Dashboard!$I$15 * (Dashboard!$D$12 / 365) * 'Lookups and Calculations'!$F$12</f>
        <v>0</v>
      </c>
    </row>
    <row r="2289" spans="1:14" x14ac:dyDescent="0.35">
      <c r="A2289" s="2">
        <v>2288</v>
      </c>
      <c r="B2289" s="11">
        <v>-0.95339619037424805</v>
      </c>
      <c r="C2289" s="11">
        <v>-0.34267116767216549</v>
      </c>
      <c r="D2289" s="3">
        <f>B2289*Dashboard!$D$11*Dashboard!$D$10*SQRT(Dashboard!$D$12/365)</f>
        <v>-236710.89039743759</v>
      </c>
      <c r="E2289" s="3">
        <f>IF(Dashboard!$I$3,C2289*Dashboard!$E$11*Dashboard!$E$10*SQRT(Dashboard!$D$12/365),0)</f>
        <v>-170158.00573184012</v>
      </c>
      <c r="F2289" s="3">
        <f>D2289+IF(Dashboard!$I$3,E2289,0)</f>
        <v>-406868.89612927771</v>
      </c>
      <c r="G2289" s="3">
        <f>IF(Dashboard!$I$4, ('Lookups and Calculations'!$F$9) / (1 - 'Lookups and Calculations'!$F$10), 'Lookups and Calculations'!$F$9)</f>
        <v>1951878.888340465</v>
      </c>
      <c r="H2289" s="12">
        <f t="shared" si="70"/>
        <v>0</v>
      </c>
      <c r="I2289" s="12">
        <f t="shared" si="71"/>
        <v>0</v>
      </c>
      <c r="J2289" s="13">
        <f>(1 - Dashboard!$I$9) * H2289 * Dashboard!$I$8 * 'Lookups and Calculations'!$F$12</f>
        <v>0</v>
      </c>
      <c r="K2289" s="12">
        <f>(1 - Dashboard!$I$11) * I2289 * Dashboard!$I$10 * 'Lookups and Calculations'!$F$12</f>
        <v>0</v>
      </c>
      <c r="L2289" s="12">
        <f>(H2289 - I2289) * Dashboard!$I$13 * (Dashboard!$D$12 / 365) * 'Lookups and Calculations'!$F$12</f>
        <v>0</v>
      </c>
      <c r="M2289" s="3">
        <f>(G2289*2) * Dashboard!$I$13 * (Dashboard!$D$12 / 365) * 'Lookups and Calculations'!$F$12</f>
        <v>1602.0878730267946</v>
      </c>
      <c r="N2289" s="12">
        <f>H2289 * Dashboard!$I$14 * Dashboard!$I$15 * (Dashboard!$D$12 / 365) * 'Lookups and Calculations'!$F$12</f>
        <v>0</v>
      </c>
    </row>
    <row r="2290" spans="1:14" x14ac:dyDescent="0.35">
      <c r="A2290" s="2">
        <v>2289</v>
      </c>
      <c r="B2290" s="11">
        <v>-0.58968596551686447</v>
      </c>
      <c r="C2290" s="11">
        <v>2.1196063212046803</v>
      </c>
      <c r="D2290" s="3">
        <f>B2290*Dashboard!$D$11*Dashboard!$D$10*SQRT(Dashboard!$D$12/365)</f>
        <v>-146408.27324637899</v>
      </c>
      <c r="E2290" s="3">
        <f>IF(Dashboard!$I$3,C2290*Dashboard!$E$11*Dashboard!$E$10*SQRT(Dashboard!$D$12/365),0)</f>
        <v>1052519.2037686773</v>
      </c>
      <c r="F2290" s="3">
        <f>D2290+IF(Dashboard!$I$3,E2290,0)</f>
        <v>906110.93052229832</v>
      </c>
      <c r="G2290" s="3">
        <f>IF(Dashboard!$I$4, ('Lookups and Calculations'!$F$9) / (1 - 'Lookups and Calculations'!$F$10), 'Lookups and Calculations'!$F$9)</f>
        <v>1951878.888340465</v>
      </c>
      <c r="H2290" s="12">
        <f t="shared" si="70"/>
        <v>0</v>
      </c>
      <c r="I2290" s="12">
        <f t="shared" si="71"/>
        <v>0</v>
      </c>
      <c r="J2290" s="13">
        <f>(1 - Dashboard!$I$9) * H2290 * Dashboard!$I$8 * 'Lookups and Calculations'!$F$12</f>
        <v>0</v>
      </c>
      <c r="K2290" s="12">
        <f>(1 - Dashboard!$I$11) * I2290 * Dashboard!$I$10 * 'Lookups and Calculations'!$F$12</f>
        <v>0</v>
      </c>
      <c r="L2290" s="12">
        <f>(H2290 - I2290) * Dashboard!$I$13 * (Dashboard!$D$12 / 365) * 'Lookups and Calculations'!$F$12</f>
        <v>0</v>
      </c>
      <c r="M2290" s="3">
        <f>(G2290*2) * Dashboard!$I$13 * (Dashboard!$D$12 / 365) * 'Lookups and Calculations'!$F$12</f>
        <v>1602.0878730267946</v>
      </c>
      <c r="N2290" s="12">
        <f>H2290 * Dashboard!$I$14 * Dashboard!$I$15 * (Dashboard!$D$12 / 365) * 'Lookups and Calculations'!$F$12</f>
        <v>0</v>
      </c>
    </row>
    <row r="2291" spans="1:14" x14ac:dyDescent="0.35">
      <c r="A2291" s="2">
        <v>2290</v>
      </c>
      <c r="B2291" s="11">
        <v>0.62131160148546483</v>
      </c>
      <c r="C2291" s="11">
        <v>-0.45695729576434996</v>
      </c>
      <c r="D2291" s="3">
        <f>B2291*Dashboard!$D$11*Dashboard!$D$10*SQRT(Dashboard!$D$12/365)</f>
        <v>154260.34201390154</v>
      </c>
      <c r="E2291" s="3">
        <f>IF(Dashboard!$I$3,C2291*Dashboard!$E$11*Dashboard!$E$10*SQRT(Dashboard!$D$12/365),0)</f>
        <v>-226908.32928863398</v>
      </c>
      <c r="F2291" s="3">
        <f>D2291+IF(Dashboard!$I$3,E2291,0)</f>
        <v>-72647.987274732441</v>
      </c>
      <c r="G2291" s="3">
        <f>IF(Dashboard!$I$4, ('Lookups and Calculations'!$F$9) / (1 - 'Lookups and Calculations'!$F$10), 'Lookups and Calculations'!$F$9)</f>
        <v>1951878.888340465</v>
      </c>
      <c r="H2291" s="12">
        <f t="shared" si="70"/>
        <v>0</v>
      </c>
      <c r="I2291" s="12">
        <f t="shared" si="71"/>
        <v>0</v>
      </c>
      <c r="J2291" s="13">
        <f>(1 - Dashboard!$I$9) * H2291 * Dashboard!$I$8 * 'Lookups and Calculations'!$F$12</f>
        <v>0</v>
      </c>
      <c r="K2291" s="12">
        <f>(1 - Dashboard!$I$11) * I2291 * Dashboard!$I$10 * 'Lookups and Calculations'!$F$12</f>
        <v>0</v>
      </c>
      <c r="L2291" s="12">
        <f>(H2291 - I2291) * Dashboard!$I$13 * (Dashboard!$D$12 / 365) * 'Lookups and Calculations'!$F$12</f>
        <v>0</v>
      </c>
      <c r="M2291" s="3">
        <f>(G2291*2) * Dashboard!$I$13 * (Dashboard!$D$12 / 365) * 'Lookups and Calculations'!$F$12</f>
        <v>1602.0878730267946</v>
      </c>
      <c r="N2291" s="12">
        <f>H2291 * Dashboard!$I$14 * Dashboard!$I$15 * (Dashboard!$D$12 / 365) * 'Lookups and Calculations'!$F$12</f>
        <v>0</v>
      </c>
    </row>
    <row r="2292" spans="1:14" x14ac:dyDescent="0.35">
      <c r="A2292" s="2">
        <v>2291</v>
      </c>
      <c r="B2292" s="11">
        <v>0.57295056477401318</v>
      </c>
      <c r="C2292" s="11">
        <v>2.0115633555453516</v>
      </c>
      <c r="D2292" s="3">
        <f>B2292*Dashboard!$D$11*Dashboard!$D$10*SQRT(Dashboard!$D$12/365)</f>
        <v>142253.17838550772</v>
      </c>
      <c r="E2292" s="3">
        <f>IF(Dashboard!$I$3,C2292*Dashboard!$E$11*Dashboard!$E$10*SQRT(Dashboard!$D$12/365),0)</f>
        <v>998869.007007643</v>
      </c>
      <c r="F2292" s="3">
        <f>D2292+IF(Dashboard!$I$3,E2292,0)</f>
        <v>1141122.1853931507</v>
      </c>
      <c r="G2292" s="3">
        <f>IF(Dashboard!$I$4, ('Lookups and Calculations'!$F$9) / (1 - 'Lookups and Calculations'!$F$10), 'Lookups and Calculations'!$F$9)</f>
        <v>1951878.888340465</v>
      </c>
      <c r="H2292" s="12">
        <f t="shared" si="70"/>
        <v>0</v>
      </c>
      <c r="I2292" s="12">
        <f t="shared" si="71"/>
        <v>0</v>
      </c>
      <c r="J2292" s="13">
        <f>(1 - Dashboard!$I$9) * H2292 * Dashboard!$I$8 * 'Lookups and Calculations'!$F$12</f>
        <v>0</v>
      </c>
      <c r="K2292" s="12">
        <f>(1 - Dashboard!$I$11) * I2292 * Dashboard!$I$10 * 'Lookups and Calculations'!$F$12</f>
        <v>0</v>
      </c>
      <c r="L2292" s="12">
        <f>(H2292 - I2292) * Dashboard!$I$13 * (Dashboard!$D$12 / 365) * 'Lookups and Calculations'!$F$12</f>
        <v>0</v>
      </c>
      <c r="M2292" s="3">
        <f>(G2292*2) * Dashboard!$I$13 * (Dashboard!$D$12 / 365) * 'Lookups and Calculations'!$F$12</f>
        <v>1602.0878730267946</v>
      </c>
      <c r="N2292" s="12">
        <f>H2292 * Dashboard!$I$14 * Dashboard!$I$15 * (Dashboard!$D$12 / 365) * 'Lookups and Calculations'!$F$12</f>
        <v>0</v>
      </c>
    </row>
    <row r="2293" spans="1:14" x14ac:dyDescent="0.35">
      <c r="A2293" s="2">
        <v>2292</v>
      </c>
      <c r="B2293" s="11">
        <v>-1.5313614381539584</v>
      </c>
      <c r="C2293" s="11">
        <v>0.35751541793230568</v>
      </c>
      <c r="D2293" s="3">
        <f>B2293*Dashboard!$D$11*Dashboard!$D$10*SQRT(Dashboard!$D$12/365)</f>
        <v>-380209.12313844205</v>
      </c>
      <c r="E2293" s="3">
        <f>IF(Dashboard!$I$3,C2293*Dashboard!$E$11*Dashboard!$E$10*SQRT(Dashboard!$D$12/365),0)</f>
        <v>177529.11908814771</v>
      </c>
      <c r="F2293" s="3">
        <f>D2293+IF(Dashboard!$I$3,E2293,0)</f>
        <v>-202680.00405029434</v>
      </c>
      <c r="G2293" s="3">
        <f>IF(Dashboard!$I$4, ('Lookups and Calculations'!$F$9) / (1 - 'Lookups and Calculations'!$F$10), 'Lookups and Calculations'!$F$9)</f>
        <v>1951878.888340465</v>
      </c>
      <c r="H2293" s="12">
        <f t="shared" si="70"/>
        <v>0</v>
      </c>
      <c r="I2293" s="12">
        <f t="shared" si="71"/>
        <v>0</v>
      </c>
      <c r="J2293" s="13">
        <f>(1 - Dashboard!$I$9) * H2293 * Dashboard!$I$8 * 'Lookups and Calculations'!$F$12</f>
        <v>0</v>
      </c>
      <c r="K2293" s="12">
        <f>(1 - Dashboard!$I$11) * I2293 * Dashboard!$I$10 * 'Lookups and Calculations'!$F$12</f>
        <v>0</v>
      </c>
      <c r="L2293" s="12">
        <f>(H2293 - I2293) * Dashboard!$I$13 * (Dashboard!$D$12 / 365) * 'Lookups and Calculations'!$F$12</f>
        <v>0</v>
      </c>
      <c r="M2293" s="3">
        <f>(G2293*2) * Dashboard!$I$13 * (Dashboard!$D$12 / 365) * 'Lookups and Calculations'!$F$12</f>
        <v>1602.0878730267946</v>
      </c>
      <c r="N2293" s="12">
        <f>H2293 * Dashboard!$I$14 * Dashboard!$I$15 * (Dashboard!$D$12 / 365) * 'Lookups and Calculations'!$F$12</f>
        <v>0</v>
      </c>
    </row>
    <row r="2294" spans="1:14" x14ac:dyDescent="0.35">
      <c r="A2294" s="2">
        <v>2293</v>
      </c>
      <c r="B2294" s="11">
        <v>-1.2727809195595639</v>
      </c>
      <c r="C2294" s="11">
        <v>-1.4298509915180095</v>
      </c>
      <c r="D2294" s="3">
        <f>B2294*Dashboard!$D$11*Dashboard!$D$10*SQRT(Dashboard!$D$12/365)</f>
        <v>-316008.29517846956</v>
      </c>
      <c r="E2294" s="3">
        <f>IF(Dashboard!$I$3,C2294*Dashboard!$E$11*Dashboard!$E$10*SQRT(Dashboard!$D$12/365),0)</f>
        <v>-710011.86024254363</v>
      </c>
      <c r="F2294" s="3">
        <f>D2294+IF(Dashboard!$I$3,E2294,0)</f>
        <v>-1026020.1554210132</v>
      </c>
      <c r="G2294" s="3">
        <f>IF(Dashboard!$I$4, ('Lookups and Calculations'!$F$9) / (1 - 'Lookups and Calculations'!$F$10), 'Lookups and Calculations'!$F$9)</f>
        <v>1951878.888340465</v>
      </c>
      <c r="H2294" s="12">
        <f t="shared" si="70"/>
        <v>0</v>
      </c>
      <c r="I2294" s="12">
        <f t="shared" si="71"/>
        <v>0</v>
      </c>
      <c r="J2294" s="13">
        <f>(1 - Dashboard!$I$9) * H2294 * Dashboard!$I$8 * 'Lookups and Calculations'!$F$12</f>
        <v>0</v>
      </c>
      <c r="K2294" s="12">
        <f>(1 - Dashboard!$I$11) * I2294 * Dashboard!$I$10 * 'Lookups and Calculations'!$F$12</f>
        <v>0</v>
      </c>
      <c r="L2294" s="12">
        <f>(H2294 - I2294) * Dashboard!$I$13 * (Dashboard!$D$12 / 365) * 'Lookups and Calculations'!$F$12</f>
        <v>0</v>
      </c>
      <c r="M2294" s="3">
        <f>(G2294*2) * Dashboard!$I$13 * (Dashboard!$D$12 / 365) * 'Lookups and Calculations'!$F$12</f>
        <v>1602.0878730267946</v>
      </c>
      <c r="N2294" s="12">
        <f>H2294 * Dashboard!$I$14 * Dashboard!$I$15 * (Dashboard!$D$12 / 365) * 'Lookups and Calculations'!$F$12</f>
        <v>0</v>
      </c>
    </row>
    <row r="2295" spans="1:14" x14ac:dyDescent="0.35">
      <c r="A2295" s="2">
        <v>2294</v>
      </c>
      <c r="B2295" s="11">
        <v>-0.65020502980308403</v>
      </c>
      <c r="C2295" s="11">
        <v>0.96765601845424509</v>
      </c>
      <c r="D2295" s="3">
        <f>B2295*Dashboard!$D$11*Dashboard!$D$10*SQRT(Dashboard!$D$12/365)</f>
        <v>-161434.05343917312</v>
      </c>
      <c r="E2295" s="3">
        <f>IF(Dashboard!$I$3,C2295*Dashboard!$E$11*Dashboard!$E$10*SQRT(Dashboard!$D$12/365),0)</f>
        <v>480502.69140855293</v>
      </c>
      <c r="F2295" s="3">
        <f>D2295+IF(Dashboard!$I$3,E2295,0)</f>
        <v>319068.63796937978</v>
      </c>
      <c r="G2295" s="3">
        <f>IF(Dashboard!$I$4, ('Lookups and Calculations'!$F$9) / (1 - 'Lookups and Calculations'!$F$10), 'Lookups and Calculations'!$F$9)</f>
        <v>1951878.888340465</v>
      </c>
      <c r="H2295" s="12">
        <f t="shared" si="70"/>
        <v>0</v>
      </c>
      <c r="I2295" s="12">
        <f t="shared" si="71"/>
        <v>0</v>
      </c>
      <c r="J2295" s="13">
        <f>(1 - Dashboard!$I$9) * H2295 * Dashboard!$I$8 * 'Lookups and Calculations'!$F$12</f>
        <v>0</v>
      </c>
      <c r="K2295" s="12">
        <f>(1 - Dashboard!$I$11) * I2295 * Dashboard!$I$10 * 'Lookups and Calculations'!$F$12</f>
        <v>0</v>
      </c>
      <c r="L2295" s="12">
        <f>(H2295 - I2295) * Dashboard!$I$13 * (Dashboard!$D$12 / 365) * 'Lookups and Calculations'!$F$12</f>
        <v>0</v>
      </c>
      <c r="M2295" s="3">
        <f>(G2295*2) * Dashboard!$I$13 * (Dashboard!$D$12 / 365) * 'Lookups and Calculations'!$F$12</f>
        <v>1602.0878730267946</v>
      </c>
      <c r="N2295" s="12">
        <f>H2295 * Dashboard!$I$14 * Dashboard!$I$15 * (Dashboard!$D$12 / 365) * 'Lookups and Calculations'!$F$12</f>
        <v>0</v>
      </c>
    </row>
    <row r="2296" spans="1:14" x14ac:dyDescent="0.35">
      <c r="A2296" s="2">
        <v>2295</v>
      </c>
      <c r="B2296" s="11">
        <v>-0.16462431984182677</v>
      </c>
      <c r="C2296" s="11">
        <v>0.21276311377972379</v>
      </c>
      <c r="D2296" s="3">
        <f>B2296*Dashboard!$D$11*Dashboard!$D$10*SQRT(Dashboard!$D$12/365)</f>
        <v>-40873.216952476643</v>
      </c>
      <c r="E2296" s="3">
        <f>IF(Dashboard!$I$3,C2296*Dashboard!$E$11*Dashboard!$E$10*SQRT(Dashboard!$D$12/365),0)</f>
        <v>105650.40350488502</v>
      </c>
      <c r="F2296" s="3">
        <f>D2296+IF(Dashboard!$I$3,E2296,0)</f>
        <v>64777.186552408377</v>
      </c>
      <c r="G2296" s="3">
        <f>IF(Dashboard!$I$4, ('Lookups and Calculations'!$F$9) / (1 - 'Lookups and Calculations'!$F$10), 'Lookups and Calculations'!$F$9)</f>
        <v>1951878.888340465</v>
      </c>
      <c r="H2296" s="12">
        <f t="shared" si="70"/>
        <v>0</v>
      </c>
      <c r="I2296" s="12">
        <f t="shared" si="71"/>
        <v>0</v>
      </c>
      <c r="J2296" s="13">
        <f>(1 - Dashboard!$I$9) * H2296 * Dashboard!$I$8 * 'Lookups and Calculations'!$F$12</f>
        <v>0</v>
      </c>
      <c r="K2296" s="12">
        <f>(1 - Dashboard!$I$11) * I2296 * Dashboard!$I$10 * 'Lookups and Calculations'!$F$12</f>
        <v>0</v>
      </c>
      <c r="L2296" s="12">
        <f>(H2296 - I2296) * Dashboard!$I$13 * (Dashboard!$D$12 / 365) * 'Lookups and Calculations'!$F$12</f>
        <v>0</v>
      </c>
      <c r="M2296" s="3">
        <f>(G2296*2) * Dashboard!$I$13 * (Dashboard!$D$12 / 365) * 'Lookups and Calculations'!$F$12</f>
        <v>1602.0878730267946</v>
      </c>
      <c r="N2296" s="12">
        <f>H2296 * Dashboard!$I$14 * Dashboard!$I$15 * (Dashboard!$D$12 / 365) * 'Lookups and Calculations'!$F$12</f>
        <v>0</v>
      </c>
    </row>
    <row r="2297" spans="1:14" x14ac:dyDescent="0.35">
      <c r="A2297" s="2">
        <v>2296</v>
      </c>
      <c r="B2297" s="11">
        <v>-9.3012157534243731E-2</v>
      </c>
      <c r="C2297" s="11">
        <v>-0.57806107585429312</v>
      </c>
      <c r="D2297" s="3">
        <f>B2297*Dashboard!$D$11*Dashboard!$D$10*SQRT(Dashboard!$D$12/365)</f>
        <v>-23093.222786085364</v>
      </c>
      <c r="E2297" s="3">
        <f>IF(Dashboard!$I$3,C2297*Dashboard!$E$11*Dashboard!$E$10*SQRT(Dashboard!$D$12/365),0)</f>
        <v>-287044.05020929984</v>
      </c>
      <c r="F2297" s="3">
        <f>D2297+IF(Dashboard!$I$3,E2297,0)</f>
        <v>-310137.27299538522</v>
      </c>
      <c r="G2297" s="3">
        <f>IF(Dashboard!$I$4, ('Lookups and Calculations'!$F$9) / (1 - 'Lookups and Calculations'!$F$10), 'Lookups and Calculations'!$F$9)</f>
        <v>1951878.888340465</v>
      </c>
      <c r="H2297" s="12">
        <f t="shared" si="70"/>
        <v>0</v>
      </c>
      <c r="I2297" s="12">
        <f t="shared" si="71"/>
        <v>0</v>
      </c>
      <c r="J2297" s="13">
        <f>(1 - Dashboard!$I$9) * H2297 * Dashboard!$I$8 * 'Lookups and Calculations'!$F$12</f>
        <v>0</v>
      </c>
      <c r="K2297" s="12">
        <f>(1 - Dashboard!$I$11) * I2297 * Dashboard!$I$10 * 'Lookups and Calculations'!$F$12</f>
        <v>0</v>
      </c>
      <c r="L2297" s="12">
        <f>(H2297 - I2297) * Dashboard!$I$13 * (Dashboard!$D$12 / 365) * 'Lookups and Calculations'!$F$12</f>
        <v>0</v>
      </c>
      <c r="M2297" s="3">
        <f>(G2297*2) * Dashboard!$I$13 * (Dashboard!$D$12 / 365) * 'Lookups and Calculations'!$F$12</f>
        <v>1602.0878730267946</v>
      </c>
      <c r="N2297" s="12">
        <f>H2297 * Dashboard!$I$14 * Dashboard!$I$15 * (Dashboard!$D$12 / 365) * 'Lookups and Calculations'!$F$12</f>
        <v>0</v>
      </c>
    </row>
    <row r="2298" spans="1:14" x14ac:dyDescent="0.35">
      <c r="A2298" s="2">
        <v>2297</v>
      </c>
      <c r="B2298" s="11">
        <v>-1.0415976843000372</v>
      </c>
      <c r="C2298" s="11">
        <v>3.8091480213818814E-2</v>
      </c>
      <c r="D2298" s="3">
        <f>B2298*Dashboard!$D$11*Dashboard!$D$10*SQRT(Dashboard!$D$12/365)</f>
        <v>-258609.71312439031</v>
      </c>
      <c r="E2298" s="3">
        <f>IF(Dashboard!$I$3,C2298*Dashboard!$E$11*Dashboard!$E$10*SQRT(Dashboard!$D$12/365),0)</f>
        <v>18914.839998322223</v>
      </c>
      <c r="F2298" s="3">
        <f>D2298+IF(Dashboard!$I$3,E2298,0)</f>
        <v>-239694.87312606809</v>
      </c>
      <c r="G2298" s="3">
        <f>IF(Dashboard!$I$4, ('Lookups and Calculations'!$F$9) / (1 - 'Lookups and Calculations'!$F$10), 'Lookups and Calculations'!$F$9)</f>
        <v>1951878.888340465</v>
      </c>
      <c r="H2298" s="12">
        <f t="shared" si="70"/>
        <v>0</v>
      </c>
      <c r="I2298" s="12">
        <f t="shared" si="71"/>
        <v>0</v>
      </c>
      <c r="J2298" s="13">
        <f>(1 - Dashboard!$I$9) * H2298 * Dashboard!$I$8 * 'Lookups and Calculations'!$F$12</f>
        <v>0</v>
      </c>
      <c r="K2298" s="12">
        <f>(1 - Dashboard!$I$11) * I2298 * Dashboard!$I$10 * 'Lookups and Calculations'!$F$12</f>
        <v>0</v>
      </c>
      <c r="L2298" s="12">
        <f>(H2298 - I2298) * Dashboard!$I$13 * (Dashboard!$D$12 / 365) * 'Lookups and Calculations'!$F$12</f>
        <v>0</v>
      </c>
      <c r="M2298" s="3">
        <f>(G2298*2) * Dashboard!$I$13 * (Dashboard!$D$12 / 365) * 'Lookups and Calculations'!$F$12</f>
        <v>1602.0878730267946</v>
      </c>
      <c r="N2298" s="12">
        <f>H2298 * Dashboard!$I$14 * Dashboard!$I$15 * (Dashboard!$D$12 / 365) * 'Lookups and Calculations'!$F$12</f>
        <v>0</v>
      </c>
    </row>
    <row r="2299" spans="1:14" x14ac:dyDescent="0.35">
      <c r="A2299" s="2">
        <v>2298</v>
      </c>
      <c r="B2299" s="11">
        <v>0.52337252341073426</v>
      </c>
      <c r="C2299" s="11">
        <v>0.62161299082990529</v>
      </c>
      <c r="D2299" s="3">
        <f>B2299*Dashboard!$D$11*Dashboard!$D$10*SQRT(Dashboard!$D$12/365)</f>
        <v>129943.85469222128</v>
      </c>
      <c r="E2299" s="3">
        <f>IF(Dashboard!$I$3,C2299*Dashboard!$E$11*Dashboard!$E$10*SQRT(Dashboard!$D$12/365),0)</f>
        <v>308670.34298553562</v>
      </c>
      <c r="F2299" s="3">
        <f>D2299+IF(Dashboard!$I$3,E2299,0)</f>
        <v>438614.19767775689</v>
      </c>
      <c r="G2299" s="3">
        <f>IF(Dashboard!$I$4, ('Lookups and Calculations'!$F$9) / (1 - 'Lookups and Calculations'!$F$10), 'Lookups and Calculations'!$F$9)</f>
        <v>1951878.888340465</v>
      </c>
      <c r="H2299" s="12">
        <f t="shared" si="70"/>
        <v>0</v>
      </c>
      <c r="I2299" s="12">
        <f t="shared" si="71"/>
        <v>0</v>
      </c>
      <c r="J2299" s="13">
        <f>(1 - Dashboard!$I$9) * H2299 * Dashboard!$I$8 * 'Lookups and Calculations'!$F$12</f>
        <v>0</v>
      </c>
      <c r="K2299" s="12">
        <f>(1 - Dashboard!$I$11) * I2299 * Dashboard!$I$10 * 'Lookups and Calculations'!$F$12</f>
        <v>0</v>
      </c>
      <c r="L2299" s="12">
        <f>(H2299 - I2299) * Dashboard!$I$13 * (Dashboard!$D$12 / 365) * 'Lookups and Calculations'!$F$12</f>
        <v>0</v>
      </c>
      <c r="M2299" s="3">
        <f>(G2299*2) * Dashboard!$I$13 * (Dashboard!$D$12 / 365) * 'Lookups and Calculations'!$F$12</f>
        <v>1602.0878730267946</v>
      </c>
      <c r="N2299" s="12">
        <f>H2299 * Dashboard!$I$14 * Dashboard!$I$15 * (Dashboard!$D$12 / 365) * 'Lookups and Calculations'!$F$12</f>
        <v>0</v>
      </c>
    </row>
    <row r="2300" spans="1:14" x14ac:dyDescent="0.35">
      <c r="A2300" s="2">
        <v>2299</v>
      </c>
      <c r="B2300" s="11">
        <v>0.15299059739294812</v>
      </c>
      <c r="C2300" s="11">
        <v>-0.73361697718654162</v>
      </c>
      <c r="D2300" s="3">
        <f>B2300*Dashboard!$D$11*Dashboard!$D$10*SQRT(Dashboard!$D$12/365)</f>
        <v>37984.775790959378</v>
      </c>
      <c r="E2300" s="3">
        <f>IF(Dashboard!$I$3,C2300*Dashboard!$E$11*Dashboard!$E$10*SQRT(Dashboard!$D$12/365),0)</f>
        <v>-364287.43817895057</v>
      </c>
      <c r="F2300" s="3">
        <f>D2300+IF(Dashboard!$I$3,E2300,0)</f>
        <v>-326302.66238799121</v>
      </c>
      <c r="G2300" s="3">
        <f>IF(Dashboard!$I$4, ('Lookups and Calculations'!$F$9) / (1 - 'Lookups and Calculations'!$F$10), 'Lookups and Calculations'!$F$9)</f>
        <v>1951878.888340465</v>
      </c>
      <c r="H2300" s="12">
        <f t="shared" si="70"/>
        <v>0</v>
      </c>
      <c r="I2300" s="12">
        <f t="shared" si="71"/>
        <v>0</v>
      </c>
      <c r="J2300" s="13">
        <f>(1 - Dashboard!$I$9) * H2300 * Dashboard!$I$8 * 'Lookups and Calculations'!$F$12</f>
        <v>0</v>
      </c>
      <c r="K2300" s="12">
        <f>(1 - Dashboard!$I$11) * I2300 * Dashboard!$I$10 * 'Lookups and Calculations'!$F$12</f>
        <v>0</v>
      </c>
      <c r="L2300" s="12">
        <f>(H2300 - I2300) * Dashboard!$I$13 * (Dashboard!$D$12 / 365) * 'Lookups and Calculations'!$F$12</f>
        <v>0</v>
      </c>
      <c r="M2300" s="3">
        <f>(G2300*2) * Dashboard!$I$13 * (Dashboard!$D$12 / 365) * 'Lookups and Calculations'!$F$12</f>
        <v>1602.0878730267946</v>
      </c>
      <c r="N2300" s="12">
        <f>H2300 * Dashboard!$I$14 * Dashboard!$I$15 * (Dashboard!$D$12 / 365) * 'Lookups and Calculations'!$F$12</f>
        <v>0</v>
      </c>
    </row>
    <row r="2301" spans="1:14" x14ac:dyDescent="0.35">
      <c r="A2301" s="2">
        <v>2300</v>
      </c>
      <c r="B2301" s="11">
        <v>1.5828249195783954</v>
      </c>
      <c r="C2301" s="11">
        <v>-1.4498188853882295</v>
      </c>
      <c r="D2301" s="3">
        <f>B2301*Dashboard!$D$11*Dashboard!$D$10*SQRT(Dashboard!$D$12/365)</f>
        <v>392986.56722089485</v>
      </c>
      <c r="E2301" s="3">
        <f>IF(Dashboard!$I$3,C2301*Dashboard!$E$11*Dashboard!$E$10*SQRT(Dashboard!$D$12/365),0)</f>
        <v>-719927.18817253225</v>
      </c>
      <c r="F2301" s="3">
        <f>D2301+IF(Dashboard!$I$3,E2301,0)</f>
        <v>-326940.62095163739</v>
      </c>
      <c r="G2301" s="3">
        <f>IF(Dashboard!$I$4, ('Lookups and Calculations'!$F$9) / (1 - 'Lookups and Calculations'!$F$10), 'Lookups and Calculations'!$F$9)</f>
        <v>1951878.888340465</v>
      </c>
      <c r="H2301" s="12">
        <f t="shared" si="70"/>
        <v>0</v>
      </c>
      <c r="I2301" s="12">
        <f t="shared" si="71"/>
        <v>0</v>
      </c>
      <c r="J2301" s="13">
        <f>(1 - Dashboard!$I$9) * H2301 * Dashboard!$I$8 * 'Lookups and Calculations'!$F$12</f>
        <v>0</v>
      </c>
      <c r="K2301" s="12">
        <f>(1 - Dashboard!$I$11) * I2301 * Dashboard!$I$10 * 'Lookups and Calculations'!$F$12</f>
        <v>0</v>
      </c>
      <c r="L2301" s="12">
        <f>(H2301 - I2301) * Dashboard!$I$13 * (Dashboard!$D$12 / 365) * 'Lookups and Calculations'!$F$12</f>
        <v>0</v>
      </c>
      <c r="M2301" s="3">
        <f>(G2301*2) * Dashboard!$I$13 * (Dashboard!$D$12 / 365) * 'Lookups and Calculations'!$F$12</f>
        <v>1602.0878730267946</v>
      </c>
      <c r="N2301" s="12">
        <f>H2301 * Dashboard!$I$14 * Dashboard!$I$15 * (Dashboard!$D$12 / 365) * 'Lookups and Calculations'!$F$12</f>
        <v>0</v>
      </c>
    </row>
    <row r="2302" spans="1:14" x14ac:dyDescent="0.35">
      <c r="A2302" s="2">
        <v>2301</v>
      </c>
      <c r="B2302" s="11">
        <v>0.18717792228163718</v>
      </c>
      <c r="C2302" s="11">
        <v>-0.42597481229771489</v>
      </c>
      <c r="D2302" s="3">
        <f>B2302*Dashboard!$D$11*Dashboard!$D$10*SQRT(Dashboard!$D$12/365)</f>
        <v>46472.865208991796</v>
      </c>
      <c r="E2302" s="3">
        <f>IF(Dashboard!$I$3,C2302*Dashboard!$E$11*Dashboard!$E$10*SQRT(Dashboard!$D$12/365),0)</f>
        <v>-211523.55783232636</v>
      </c>
      <c r="F2302" s="3">
        <f>D2302+IF(Dashboard!$I$3,E2302,0)</f>
        <v>-165050.69262333456</v>
      </c>
      <c r="G2302" s="3">
        <f>IF(Dashboard!$I$4, ('Lookups and Calculations'!$F$9) / (1 - 'Lookups and Calculations'!$F$10), 'Lookups and Calculations'!$F$9)</f>
        <v>1951878.888340465</v>
      </c>
      <c r="H2302" s="12">
        <f t="shared" si="70"/>
        <v>0</v>
      </c>
      <c r="I2302" s="12">
        <f t="shared" si="71"/>
        <v>0</v>
      </c>
      <c r="J2302" s="13">
        <f>(1 - Dashboard!$I$9) * H2302 * Dashboard!$I$8 * 'Lookups and Calculations'!$F$12</f>
        <v>0</v>
      </c>
      <c r="K2302" s="12">
        <f>(1 - Dashboard!$I$11) * I2302 * Dashboard!$I$10 * 'Lookups and Calculations'!$F$12</f>
        <v>0</v>
      </c>
      <c r="L2302" s="12">
        <f>(H2302 - I2302) * Dashboard!$I$13 * (Dashboard!$D$12 / 365) * 'Lookups and Calculations'!$F$12</f>
        <v>0</v>
      </c>
      <c r="M2302" s="3">
        <f>(G2302*2) * Dashboard!$I$13 * (Dashboard!$D$12 / 365) * 'Lookups and Calculations'!$F$12</f>
        <v>1602.0878730267946</v>
      </c>
      <c r="N2302" s="12">
        <f>H2302 * Dashboard!$I$14 * Dashboard!$I$15 * (Dashboard!$D$12 / 365) * 'Lookups and Calculations'!$F$12</f>
        <v>0</v>
      </c>
    </row>
    <row r="2303" spans="1:14" x14ac:dyDescent="0.35">
      <c r="A2303" s="2">
        <v>2302</v>
      </c>
      <c r="B2303" s="11">
        <v>-0.12198147486766114</v>
      </c>
      <c r="C2303" s="11">
        <v>-0.40379599290480434</v>
      </c>
      <c r="D2303" s="3">
        <f>B2303*Dashboard!$D$11*Dashboard!$D$10*SQRT(Dashboard!$D$12/365)</f>
        <v>-30285.776070263433</v>
      </c>
      <c r="E2303" s="3">
        <f>IF(Dashboard!$I$3,C2303*Dashboard!$E$11*Dashboard!$E$10*SQRT(Dashboard!$D$12/365),0)</f>
        <v>-200510.36491323364</v>
      </c>
      <c r="F2303" s="3">
        <f>D2303+IF(Dashboard!$I$3,E2303,0)</f>
        <v>-230796.14098349708</v>
      </c>
      <c r="G2303" s="3">
        <f>IF(Dashboard!$I$4, ('Lookups and Calculations'!$F$9) / (1 - 'Lookups and Calculations'!$F$10), 'Lookups and Calculations'!$F$9)</f>
        <v>1951878.888340465</v>
      </c>
      <c r="H2303" s="12">
        <f t="shared" si="70"/>
        <v>0</v>
      </c>
      <c r="I2303" s="12">
        <f t="shared" si="71"/>
        <v>0</v>
      </c>
      <c r="J2303" s="13">
        <f>(1 - Dashboard!$I$9) * H2303 * Dashboard!$I$8 * 'Lookups and Calculations'!$F$12</f>
        <v>0</v>
      </c>
      <c r="K2303" s="12">
        <f>(1 - Dashboard!$I$11) * I2303 * Dashboard!$I$10 * 'Lookups and Calculations'!$F$12</f>
        <v>0</v>
      </c>
      <c r="L2303" s="12">
        <f>(H2303 - I2303) * Dashboard!$I$13 * (Dashboard!$D$12 / 365) * 'Lookups and Calculations'!$F$12</f>
        <v>0</v>
      </c>
      <c r="M2303" s="3">
        <f>(G2303*2) * Dashboard!$I$13 * (Dashboard!$D$12 / 365) * 'Lookups and Calculations'!$F$12</f>
        <v>1602.0878730267946</v>
      </c>
      <c r="N2303" s="12">
        <f>H2303 * Dashboard!$I$14 * Dashboard!$I$15 * (Dashboard!$D$12 / 365) * 'Lookups and Calculations'!$F$12</f>
        <v>0</v>
      </c>
    </row>
    <row r="2304" spans="1:14" x14ac:dyDescent="0.35">
      <c r="A2304" s="2">
        <v>2303</v>
      </c>
      <c r="B2304" s="11">
        <v>0.33925320923752322</v>
      </c>
      <c r="C2304" s="11">
        <v>0.86731382740388707</v>
      </c>
      <c r="D2304" s="3">
        <f>B2304*Dashboard!$D$11*Dashboard!$D$10*SQRT(Dashboard!$D$12/365)</f>
        <v>84230.386107667626</v>
      </c>
      <c r="E2304" s="3">
        <f>IF(Dashboard!$I$3,C2304*Dashboard!$E$11*Dashboard!$E$10*SQRT(Dashboard!$D$12/365),0)</f>
        <v>430676.41849542892</v>
      </c>
      <c r="F2304" s="3">
        <f>D2304+IF(Dashboard!$I$3,E2304,0)</f>
        <v>514906.80460309656</v>
      </c>
      <c r="G2304" s="3">
        <f>IF(Dashboard!$I$4, ('Lookups and Calculations'!$F$9) / (1 - 'Lookups and Calculations'!$F$10), 'Lookups and Calculations'!$F$9)</f>
        <v>1951878.888340465</v>
      </c>
      <c r="H2304" s="12">
        <f t="shared" si="70"/>
        <v>0</v>
      </c>
      <c r="I2304" s="12">
        <f t="shared" si="71"/>
        <v>0</v>
      </c>
      <c r="J2304" s="13">
        <f>(1 - Dashboard!$I$9) * H2304 * Dashboard!$I$8 * 'Lookups and Calculations'!$F$12</f>
        <v>0</v>
      </c>
      <c r="K2304" s="12">
        <f>(1 - Dashboard!$I$11) * I2304 * Dashboard!$I$10 * 'Lookups and Calculations'!$F$12</f>
        <v>0</v>
      </c>
      <c r="L2304" s="12">
        <f>(H2304 - I2304) * Dashboard!$I$13 * (Dashboard!$D$12 / 365) * 'Lookups and Calculations'!$F$12</f>
        <v>0</v>
      </c>
      <c r="M2304" s="3">
        <f>(G2304*2) * Dashboard!$I$13 * (Dashboard!$D$12 / 365) * 'Lookups and Calculations'!$F$12</f>
        <v>1602.0878730267946</v>
      </c>
      <c r="N2304" s="12">
        <f>H2304 * Dashboard!$I$14 * Dashboard!$I$15 * (Dashboard!$D$12 / 365) * 'Lookups and Calculations'!$F$12</f>
        <v>0</v>
      </c>
    </row>
    <row r="2305" spans="1:14" x14ac:dyDescent="0.35">
      <c r="A2305" s="2">
        <v>2304</v>
      </c>
      <c r="B2305" s="11">
        <v>-0.40650434178424733</v>
      </c>
      <c r="C2305" s="11">
        <v>-3.3979146068727992</v>
      </c>
      <c r="D2305" s="3">
        <f>B2305*Dashboard!$D$11*Dashboard!$D$10*SQRT(Dashboard!$D$12/365)</f>
        <v>-100927.61610092182</v>
      </c>
      <c r="E2305" s="3">
        <f>IF(Dashboard!$I$3,C2305*Dashboard!$E$11*Dashboard!$E$10*SQRT(Dashboard!$D$12/365),0)</f>
        <v>-1687280.4825695574</v>
      </c>
      <c r="F2305" s="3">
        <f>D2305+IF(Dashboard!$I$3,E2305,0)</f>
        <v>-1788208.0986704791</v>
      </c>
      <c r="G2305" s="3">
        <f>IF(Dashboard!$I$4, ('Lookups and Calculations'!$F$9) / (1 - 'Lookups and Calculations'!$F$10), 'Lookups and Calculations'!$F$9)</f>
        <v>1951878.888340465</v>
      </c>
      <c r="H2305" s="12">
        <f t="shared" si="70"/>
        <v>0</v>
      </c>
      <c r="I2305" s="12">
        <f t="shared" si="71"/>
        <v>0</v>
      </c>
      <c r="J2305" s="13">
        <f>(1 - Dashboard!$I$9) * H2305 * Dashboard!$I$8 * 'Lookups and Calculations'!$F$12</f>
        <v>0</v>
      </c>
      <c r="K2305" s="12">
        <f>(1 - Dashboard!$I$11) * I2305 * Dashboard!$I$10 * 'Lookups and Calculations'!$F$12</f>
        <v>0</v>
      </c>
      <c r="L2305" s="12">
        <f>(H2305 - I2305) * Dashboard!$I$13 * (Dashboard!$D$12 / 365) * 'Lookups and Calculations'!$F$12</f>
        <v>0</v>
      </c>
      <c r="M2305" s="3">
        <f>(G2305*2) * Dashboard!$I$13 * (Dashboard!$D$12 / 365) * 'Lookups and Calculations'!$F$12</f>
        <v>1602.0878730267946</v>
      </c>
      <c r="N2305" s="12">
        <f>H2305 * Dashboard!$I$14 * Dashboard!$I$15 * (Dashboard!$D$12 / 365) * 'Lookups and Calculations'!$F$12</f>
        <v>0</v>
      </c>
    </row>
    <row r="2306" spans="1:14" x14ac:dyDescent="0.35">
      <c r="A2306" s="2">
        <v>2305</v>
      </c>
      <c r="B2306" s="11">
        <v>1.4274784752291332</v>
      </c>
      <c r="C2306" s="11">
        <v>-0.25396618187212255</v>
      </c>
      <c r="D2306" s="3">
        <f>B2306*Dashboard!$D$11*Dashboard!$D$10*SQRT(Dashboard!$D$12/365)</f>
        <v>354416.87758582796</v>
      </c>
      <c r="E2306" s="3">
        <f>IF(Dashboard!$I$3,C2306*Dashboard!$E$11*Dashboard!$E$10*SQRT(Dashboard!$D$12/365),0)</f>
        <v>-126110.34457393715</v>
      </c>
      <c r="F2306" s="3">
        <f>D2306+IF(Dashboard!$I$3,E2306,0)</f>
        <v>228306.5330118908</v>
      </c>
      <c r="G2306" s="3">
        <f>IF(Dashboard!$I$4, ('Lookups and Calculations'!$F$9) / (1 - 'Lookups and Calculations'!$F$10), 'Lookups and Calculations'!$F$9)</f>
        <v>1951878.888340465</v>
      </c>
      <c r="H2306" s="12">
        <f t="shared" si="70"/>
        <v>0</v>
      </c>
      <c r="I2306" s="12">
        <f t="shared" si="71"/>
        <v>0</v>
      </c>
      <c r="J2306" s="13">
        <f>(1 - Dashboard!$I$9) * H2306 * Dashboard!$I$8 * 'Lookups and Calculations'!$F$12</f>
        <v>0</v>
      </c>
      <c r="K2306" s="12">
        <f>(1 - Dashboard!$I$11) * I2306 * Dashboard!$I$10 * 'Lookups and Calculations'!$F$12</f>
        <v>0</v>
      </c>
      <c r="L2306" s="12">
        <f>(H2306 - I2306) * Dashboard!$I$13 * (Dashboard!$D$12 / 365) * 'Lookups and Calculations'!$F$12</f>
        <v>0</v>
      </c>
      <c r="M2306" s="3">
        <f>(G2306*2) * Dashboard!$I$13 * (Dashboard!$D$12 / 365) * 'Lookups and Calculations'!$F$12</f>
        <v>1602.0878730267946</v>
      </c>
      <c r="N2306" s="12">
        <f>H2306 * Dashboard!$I$14 * Dashboard!$I$15 * (Dashboard!$D$12 / 365) * 'Lookups and Calculations'!$F$12</f>
        <v>0</v>
      </c>
    </row>
    <row r="2307" spans="1:14" x14ac:dyDescent="0.35">
      <c r="A2307" s="2">
        <v>2306</v>
      </c>
      <c r="B2307" s="11">
        <v>-0.1969983904468226</v>
      </c>
      <c r="C2307" s="11">
        <v>-0.15564515171863796</v>
      </c>
      <c r="D2307" s="3">
        <f>B2307*Dashboard!$D$11*Dashboard!$D$10*SQRT(Dashboard!$D$12/365)</f>
        <v>-48911.108393693648</v>
      </c>
      <c r="E2307" s="3">
        <f>IF(Dashboard!$I$3,C2307*Dashboard!$E$11*Dashboard!$E$10*SQRT(Dashboard!$D$12/365),0)</f>
        <v>-77287.706456852247</v>
      </c>
      <c r="F2307" s="3">
        <f>D2307+IF(Dashboard!$I$3,E2307,0)</f>
        <v>-126198.8148505459</v>
      </c>
      <c r="G2307" s="3">
        <f>IF(Dashboard!$I$4, ('Lookups and Calculations'!$F$9) / (1 - 'Lookups and Calculations'!$F$10), 'Lookups and Calculations'!$F$9)</f>
        <v>1951878.888340465</v>
      </c>
      <c r="H2307" s="12">
        <f t="shared" ref="H2307:H2370" si="72">MAX(0,F2307-G2307)</f>
        <v>0</v>
      </c>
      <c r="I2307" s="12">
        <f t="shared" ref="I2307:I2370" si="73">MAX(0,-F2307-G2307)</f>
        <v>0</v>
      </c>
      <c r="J2307" s="13">
        <f>(1 - Dashboard!$I$9) * H2307 * Dashboard!$I$8 * 'Lookups and Calculations'!$F$12</f>
        <v>0</v>
      </c>
      <c r="K2307" s="12">
        <f>(1 - Dashboard!$I$11) * I2307 * Dashboard!$I$10 * 'Lookups and Calculations'!$F$12</f>
        <v>0</v>
      </c>
      <c r="L2307" s="12">
        <f>(H2307 - I2307) * Dashboard!$I$13 * (Dashboard!$D$12 / 365) * 'Lookups and Calculations'!$F$12</f>
        <v>0</v>
      </c>
      <c r="M2307" s="3">
        <f>(G2307*2) * Dashboard!$I$13 * (Dashboard!$D$12 / 365) * 'Lookups and Calculations'!$F$12</f>
        <v>1602.0878730267946</v>
      </c>
      <c r="N2307" s="12">
        <f>H2307 * Dashboard!$I$14 * Dashboard!$I$15 * (Dashboard!$D$12 / 365) * 'Lookups and Calculations'!$F$12</f>
        <v>0</v>
      </c>
    </row>
    <row r="2308" spans="1:14" x14ac:dyDescent="0.35">
      <c r="A2308" s="2">
        <v>2307</v>
      </c>
      <c r="B2308" s="11">
        <v>0.9495225793969041</v>
      </c>
      <c r="C2308" s="11">
        <v>-0.59432397464485343</v>
      </c>
      <c r="D2308" s="3">
        <f>B2308*Dashboard!$D$11*Dashboard!$D$10*SQRT(Dashboard!$D$12/365)</f>
        <v>235749.14342093616</v>
      </c>
      <c r="E2308" s="3">
        <f>IF(Dashboard!$I$3,C2308*Dashboard!$E$11*Dashboard!$E$10*SQRT(Dashboard!$D$12/365),0)</f>
        <v>-295119.61269218707</v>
      </c>
      <c r="F2308" s="3">
        <f>D2308+IF(Dashboard!$I$3,E2308,0)</f>
        <v>-59370.469271250913</v>
      </c>
      <c r="G2308" s="3">
        <f>IF(Dashboard!$I$4, ('Lookups and Calculations'!$F$9) / (1 - 'Lookups and Calculations'!$F$10), 'Lookups and Calculations'!$F$9)</f>
        <v>1951878.888340465</v>
      </c>
      <c r="H2308" s="12">
        <f t="shared" si="72"/>
        <v>0</v>
      </c>
      <c r="I2308" s="12">
        <f t="shared" si="73"/>
        <v>0</v>
      </c>
      <c r="J2308" s="13">
        <f>(1 - Dashboard!$I$9) * H2308 * Dashboard!$I$8 * 'Lookups and Calculations'!$F$12</f>
        <v>0</v>
      </c>
      <c r="K2308" s="12">
        <f>(1 - Dashboard!$I$11) * I2308 * Dashboard!$I$10 * 'Lookups and Calculations'!$F$12</f>
        <v>0</v>
      </c>
      <c r="L2308" s="12">
        <f>(H2308 - I2308) * Dashboard!$I$13 * (Dashboard!$D$12 / 365) * 'Lookups and Calculations'!$F$12</f>
        <v>0</v>
      </c>
      <c r="M2308" s="3">
        <f>(G2308*2) * Dashboard!$I$13 * (Dashboard!$D$12 / 365) * 'Lookups and Calculations'!$F$12</f>
        <v>1602.0878730267946</v>
      </c>
      <c r="N2308" s="12">
        <f>H2308 * Dashboard!$I$14 * Dashboard!$I$15 * (Dashboard!$D$12 / 365) * 'Lookups and Calculations'!$F$12</f>
        <v>0</v>
      </c>
    </row>
    <row r="2309" spans="1:14" x14ac:dyDescent="0.35">
      <c r="A2309" s="2">
        <v>2308</v>
      </c>
      <c r="B2309" s="11">
        <v>-0.63197679054051603</v>
      </c>
      <c r="C2309" s="11">
        <v>0.67434720553907512</v>
      </c>
      <c r="D2309" s="3">
        <f>B2309*Dashboard!$D$11*Dashboard!$D$10*SQRT(Dashboard!$D$12/365)</f>
        <v>-156908.31399340692</v>
      </c>
      <c r="E2309" s="3">
        <f>IF(Dashboard!$I$3,C2309*Dashboard!$E$11*Dashboard!$E$10*SQRT(Dashboard!$D$12/365),0)</f>
        <v>334856.23096001399</v>
      </c>
      <c r="F2309" s="3">
        <f>D2309+IF(Dashboard!$I$3,E2309,0)</f>
        <v>177947.91696660707</v>
      </c>
      <c r="G2309" s="3">
        <f>IF(Dashboard!$I$4, ('Lookups and Calculations'!$F$9) / (1 - 'Lookups and Calculations'!$F$10), 'Lookups and Calculations'!$F$9)</f>
        <v>1951878.888340465</v>
      </c>
      <c r="H2309" s="12">
        <f t="shared" si="72"/>
        <v>0</v>
      </c>
      <c r="I2309" s="12">
        <f t="shared" si="73"/>
        <v>0</v>
      </c>
      <c r="J2309" s="13">
        <f>(1 - Dashboard!$I$9) * H2309 * Dashboard!$I$8 * 'Lookups and Calculations'!$F$12</f>
        <v>0</v>
      </c>
      <c r="K2309" s="12">
        <f>(1 - Dashboard!$I$11) * I2309 * Dashboard!$I$10 * 'Lookups and Calculations'!$F$12</f>
        <v>0</v>
      </c>
      <c r="L2309" s="12">
        <f>(H2309 - I2309) * Dashboard!$I$13 * (Dashboard!$D$12 / 365) * 'Lookups and Calculations'!$F$12</f>
        <v>0</v>
      </c>
      <c r="M2309" s="3">
        <f>(G2309*2) * Dashboard!$I$13 * (Dashboard!$D$12 / 365) * 'Lookups and Calculations'!$F$12</f>
        <v>1602.0878730267946</v>
      </c>
      <c r="N2309" s="12">
        <f>H2309 * Dashboard!$I$14 * Dashboard!$I$15 * (Dashboard!$D$12 / 365) * 'Lookups and Calculations'!$F$12</f>
        <v>0</v>
      </c>
    </row>
    <row r="2310" spans="1:14" x14ac:dyDescent="0.35">
      <c r="A2310" s="2">
        <v>2309</v>
      </c>
      <c r="B2310" s="11">
        <v>0.33703022268763555</v>
      </c>
      <c r="C2310" s="11">
        <v>1.2883066852203973</v>
      </c>
      <c r="D2310" s="3">
        <f>B2310*Dashboard!$D$11*Dashboard!$D$10*SQRT(Dashboard!$D$12/365)</f>
        <v>83678.459079976368</v>
      </c>
      <c r="E2310" s="3">
        <f>IF(Dashboard!$I$3,C2310*Dashboard!$E$11*Dashboard!$E$10*SQRT(Dashboard!$D$12/365),0)</f>
        <v>639726.11940851877</v>
      </c>
      <c r="F2310" s="3">
        <f>D2310+IF(Dashboard!$I$3,E2310,0)</f>
        <v>723404.5784884952</v>
      </c>
      <c r="G2310" s="3">
        <f>IF(Dashboard!$I$4, ('Lookups and Calculations'!$F$9) / (1 - 'Lookups and Calculations'!$F$10), 'Lookups and Calculations'!$F$9)</f>
        <v>1951878.888340465</v>
      </c>
      <c r="H2310" s="12">
        <f t="shared" si="72"/>
        <v>0</v>
      </c>
      <c r="I2310" s="12">
        <f t="shared" si="73"/>
        <v>0</v>
      </c>
      <c r="J2310" s="13">
        <f>(1 - Dashboard!$I$9) * H2310 * Dashboard!$I$8 * 'Lookups and Calculations'!$F$12</f>
        <v>0</v>
      </c>
      <c r="K2310" s="12">
        <f>(1 - Dashboard!$I$11) * I2310 * Dashboard!$I$10 * 'Lookups and Calculations'!$F$12</f>
        <v>0</v>
      </c>
      <c r="L2310" s="12">
        <f>(H2310 - I2310) * Dashboard!$I$13 * (Dashboard!$D$12 / 365) * 'Lookups and Calculations'!$F$12</f>
        <v>0</v>
      </c>
      <c r="M2310" s="3">
        <f>(G2310*2) * Dashboard!$I$13 * (Dashboard!$D$12 / 365) * 'Lookups and Calculations'!$F$12</f>
        <v>1602.0878730267946</v>
      </c>
      <c r="N2310" s="12">
        <f>H2310 * Dashboard!$I$14 * Dashboard!$I$15 * (Dashboard!$D$12 / 365) * 'Lookups and Calculations'!$F$12</f>
        <v>0</v>
      </c>
    </row>
    <row r="2311" spans="1:14" x14ac:dyDescent="0.35">
      <c r="A2311" s="2">
        <v>2310</v>
      </c>
      <c r="B2311" s="11">
        <v>8.8679147044985987E-2</v>
      </c>
      <c r="C2311" s="11">
        <v>0.65845649043893917</v>
      </c>
      <c r="D2311" s="3">
        <f>B2311*Dashboard!$D$11*Dashboard!$D$10*SQRT(Dashboard!$D$12/365)</f>
        <v>22017.415287199703</v>
      </c>
      <c r="E2311" s="3">
        <f>IF(Dashboard!$I$3,C2311*Dashboard!$E$11*Dashboard!$E$10*SQRT(Dashboard!$D$12/365),0)</f>
        <v>326965.48132542893</v>
      </c>
      <c r="F2311" s="3">
        <f>D2311+IF(Dashboard!$I$3,E2311,0)</f>
        <v>348982.89661262865</v>
      </c>
      <c r="G2311" s="3">
        <f>IF(Dashboard!$I$4, ('Lookups and Calculations'!$F$9) / (1 - 'Lookups and Calculations'!$F$10), 'Lookups and Calculations'!$F$9)</f>
        <v>1951878.888340465</v>
      </c>
      <c r="H2311" s="12">
        <f t="shared" si="72"/>
        <v>0</v>
      </c>
      <c r="I2311" s="12">
        <f t="shared" si="73"/>
        <v>0</v>
      </c>
      <c r="J2311" s="13">
        <f>(1 - Dashboard!$I$9) * H2311 * Dashboard!$I$8 * 'Lookups and Calculations'!$F$12</f>
        <v>0</v>
      </c>
      <c r="K2311" s="12">
        <f>(1 - Dashboard!$I$11) * I2311 * Dashboard!$I$10 * 'Lookups and Calculations'!$F$12</f>
        <v>0</v>
      </c>
      <c r="L2311" s="12">
        <f>(H2311 - I2311) * Dashboard!$I$13 * (Dashboard!$D$12 / 365) * 'Lookups and Calculations'!$F$12</f>
        <v>0</v>
      </c>
      <c r="M2311" s="3">
        <f>(G2311*2) * Dashboard!$I$13 * (Dashboard!$D$12 / 365) * 'Lookups and Calculations'!$F$12</f>
        <v>1602.0878730267946</v>
      </c>
      <c r="N2311" s="12">
        <f>H2311 * Dashboard!$I$14 * Dashboard!$I$15 * (Dashboard!$D$12 / 365) * 'Lookups and Calculations'!$F$12</f>
        <v>0</v>
      </c>
    </row>
    <row r="2312" spans="1:14" x14ac:dyDescent="0.35">
      <c r="A2312" s="2">
        <v>2311</v>
      </c>
      <c r="B2312" s="11">
        <v>-8.0949761364045761E-2</v>
      </c>
      <c r="C2312" s="11">
        <v>-0.90721547846769435</v>
      </c>
      <c r="D2312" s="3">
        <f>B2312*Dashboard!$D$11*Dashboard!$D$10*SQRT(Dashboard!$D$12/365)</f>
        <v>-20098.349755752217</v>
      </c>
      <c r="E2312" s="3">
        <f>IF(Dashboard!$I$3,C2312*Dashboard!$E$11*Dashboard!$E$10*SQRT(Dashboard!$D$12/365),0)</f>
        <v>-450490.12332664721</v>
      </c>
      <c r="F2312" s="3">
        <f>D2312+IF(Dashboard!$I$3,E2312,0)</f>
        <v>-470588.4730823994</v>
      </c>
      <c r="G2312" s="3">
        <f>IF(Dashboard!$I$4, ('Lookups and Calculations'!$F$9) / (1 - 'Lookups and Calculations'!$F$10), 'Lookups and Calculations'!$F$9)</f>
        <v>1951878.888340465</v>
      </c>
      <c r="H2312" s="12">
        <f t="shared" si="72"/>
        <v>0</v>
      </c>
      <c r="I2312" s="12">
        <f t="shared" si="73"/>
        <v>0</v>
      </c>
      <c r="J2312" s="13">
        <f>(1 - Dashboard!$I$9) * H2312 * Dashboard!$I$8 * 'Lookups and Calculations'!$F$12</f>
        <v>0</v>
      </c>
      <c r="K2312" s="12">
        <f>(1 - Dashboard!$I$11) * I2312 * Dashboard!$I$10 * 'Lookups and Calculations'!$F$12</f>
        <v>0</v>
      </c>
      <c r="L2312" s="12">
        <f>(H2312 - I2312) * Dashboard!$I$13 * (Dashboard!$D$12 / 365) * 'Lookups and Calculations'!$F$12</f>
        <v>0</v>
      </c>
      <c r="M2312" s="3">
        <f>(G2312*2) * Dashboard!$I$13 * (Dashboard!$D$12 / 365) * 'Lookups and Calculations'!$F$12</f>
        <v>1602.0878730267946</v>
      </c>
      <c r="N2312" s="12">
        <f>H2312 * Dashboard!$I$14 * Dashboard!$I$15 * (Dashboard!$D$12 / 365) * 'Lookups and Calculations'!$F$12</f>
        <v>0</v>
      </c>
    </row>
    <row r="2313" spans="1:14" x14ac:dyDescent="0.35">
      <c r="A2313" s="2">
        <v>2312</v>
      </c>
      <c r="B2313" s="11">
        <v>0.19535679810739928</v>
      </c>
      <c r="C2313" s="11">
        <v>-0.79428978631159508</v>
      </c>
      <c r="D2313" s="3">
        <f>B2313*Dashboard!$D$11*Dashboard!$D$10*SQRT(Dashboard!$D$12/365)</f>
        <v>48503.530947656269</v>
      </c>
      <c r="E2313" s="3">
        <f>IF(Dashboard!$I$3,C2313*Dashboard!$E$11*Dashboard!$E$10*SQRT(Dashboard!$D$12/365),0)</f>
        <v>-394415.34264491557</v>
      </c>
      <c r="F2313" s="3">
        <f>D2313+IF(Dashboard!$I$3,E2313,0)</f>
        <v>-345911.81169725931</v>
      </c>
      <c r="G2313" s="3">
        <f>IF(Dashboard!$I$4, ('Lookups and Calculations'!$F$9) / (1 - 'Lookups and Calculations'!$F$10), 'Lookups and Calculations'!$F$9)</f>
        <v>1951878.888340465</v>
      </c>
      <c r="H2313" s="12">
        <f t="shared" si="72"/>
        <v>0</v>
      </c>
      <c r="I2313" s="12">
        <f t="shared" si="73"/>
        <v>0</v>
      </c>
      <c r="J2313" s="13">
        <f>(1 - Dashboard!$I$9) * H2313 * Dashboard!$I$8 * 'Lookups and Calculations'!$F$12</f>
        <v>0</v>
      </c>
      <c r="K2313" s="12">
        <f>(1 - Dashboard!$I$11) * I2313 * Dashboard!$I$10 * 'Lookups and Calculations'!$F$12</f>
        <v>0</v>
      </c>
      <c r="L2313" s="12">
        <f>(H2313 - I2313) * Dashboard!$I$13 * (Dashboard!$D$12 / 365) * 'Lookups and Calculations'!$F$12</f>
        <v>0</v>
      </c>
      <c r="M2313" s="3">
        <f>(G2313*2) * Dashboard!$I$13 * (Dashboard!$D$12 / 365) * 'Lookups and Calculations'!$F$12</f>
        <v>1602.0878730267946</v>
      </c>
      <c r="N2313" s="12">
        <f>H2313 * Dashboard!$I$14 * Dashboard!$I$15 * (Dashboard!$D$12 / 365) * 'Lookups and Calculations'!$F$12</f>
        <v>0</v>
      </c>
    </row>
    <row r="2314" spans="1:14" x14ac:dyDescent="0.35">
      <c r="A2314" s="2">
        <v>2313</v>
      </c>
      <c r="B2314" s="11">
        <v>6.7533369271046043E-2</v>
      </c>
      <c r="C2314" s="11">
        <v>1.0773644659129109</v>
      </c>
      <c r="D2314" s="3">
        <f>B2314*Dashboard!$D$11*Dashboard!$D$10*SQRT(Dashboard!$D$12/365)</f>
        <v>16767.304225762771</v>
      </c>
      <c r="E2314" s="3">
        <f>IF(Dashboard!$I$3,C2314*Dashboard!$E$11*Dashboard!$E$10*SQRT(Dashboard!$D$12/365),0)</f>
        <v>534979.90569628216</v>
      </c>
      <c r="F2314" s="3">
        <f>D2314+IF(Dashboard!$I$3,E2314,0)</f>
        <v>551747.20992204489</v>
      </c>
      <c r="G2314" s="3">
        <f>IF(Dashboard!$I$4, ('Lookups and Calculations'!$F$9) / (1 - 'Lookups and Calculations'!$F$10), 'Lookups and Calculations'!$F$9)</f>
        <v>1951878.888340465</v>
      </c>
      <c r="H2314" s="12">
        <f t="shared" si="72"/>
        <v>0</v>
      </c>
      <c r="I2314" s="12">
        <f t="shared" si="73"/>
        <v>0</v>
      </c>
      <c r="J2314" s="13">
        <f>(1 - Dashboard!$I$9) * H2314 * Dashboard!$I$8 * 'Lookups and Calculations'!$F$12</f>
        <v>0</v>
      </c>
      <c r="K2314" s="12">
        <f>(1 - Dashboard!$I$11) * I2314 * Dashboard!$I$10 * 'Lookups and Calculations'!$F$12</f>
        <v>0</v>
      </c>
      <c r="L2314" s="12">
        <f>(H2314 - I2314) * Dashboard!$I$13 * (Dashboard!$D$12 / 365) * 'Lookups and Calculations'!$F$12</f>
        <v>0</v>
      </c>
      <c r="M2314" s="3">
        <f>(G2314*2) * Dashboard!$I$13 * (Dashboard!$D$12 / 365) * 'Lookups and Calculations'!$F$12</f>
        <v>1602.0878730267946</v>
      </c>
      <c r="N2314" s="12">
        <f>H2314 * Dashboard!$I$14 * Dashboard!$I$15 * (Dashboard!$D$12 / 365) * 'Lookups and Calculations'!$F$12</f>
        <v>0</v>
      </c>
    </row>
    <row r="2315" spans="1:14" x14ac:dyDescent="0.35">
      <c r="A2315" s="2">
        <v>2314</v>
      </c>
      <c r="B2315" s="11">
        <v>-0.73342477414599605</v>
      </c>
      <c r="C2315" s="11">
        <v>-0.14204866185861706</v>
      </c>
      <c r="D2315" s="3">
        <f>B2315*Dashboard!$D$11*Dashboard!$D$10*SQRT(Dashboard!$D$12/365)</f>
        <v>-182095.99857902643</v>
      </c>
      <c r="E2315" s="3">
        <f>IF(Dashboard!$I$3,C2315*Dashboard!$E$11*Dashboard!$E$10*SQRT(Dashboard!$D$12/365),0)</f>
        <v>-70536.185413366838</v>
      </c>
      <c r="F2315" s="3">
        <f>D2315+IF(Dashboard!$I$3,E2315,0)</f>
        <v>-252632.18399239326</v>
      </c>
      <c r="G2315" s="3">
        <f>IF(Dashboard!$I$4, ('Lookups and Calculations'!$F$9) / (1 - 'Lookups and Calculations'!$F$10), 'Lookups and Calculations'!$F$9)</f>
        <v>1951878.888340465</v>
      </c>
      <c r="H2315" s="12">
        <f t="shared" si="72"/>
        <v>0</v>
      </c>
      <c r="I2315" s="12">
        <f t="shared" si="73"/>
        <v>0</v>
      </c>
      <c r="J2315" s="13">
        <f>(1 - Dashboard!$I$9) * H2315 * Dashboard!$I$8 * 'Lookups and Calculations'!$F$12</f>
        <v>0</v>
      </c>
      <c r="K2315" s="12">
        <f>(1 - Dashboard!$I$11) * I2315 * Dashboard!$I$10 * 'Lookups and Calculations'!$F$12</f>
        <v>0</v>
      </c>
      <c r="L2315" s="12">
        <f>(H2315 - I2315) * Dashboard!$I$13 * (Dashboard!$D$12 / 365) * 'Lookups and Calculations'!$F$12</f>
        <v>0</v>
      </c>
      <c r="M2315" s="3">
        <f>(G2315*2) * Dashboard!$I$13 * (Dashboard!$D$12 / 365) * 'Lookups and Calculations'!$F$12</f>
        <v>1602.0878730267946</v>
      </c>
      <c r="N2315" s="12">
        <f>H2315 * Dashboard!$I$14 * Dashboard!$I$15 * (Dashboard!$D$12 / 365) * 'Lookups and Calculations'!$F$12</f>
        <v>0</v>
      </c>
    </row>
    <row r="2316" spans="1:14" x14ac:dyDescent="0.35">
      <c r="A2316" s="2">
        <v>2315</v>
      </c>
      <c r="B2316" s="11">
        <v>2.2607605756369137E-2</v>
      </c>
      <c r="C2316" s="11">
        <v>-1.0507221476467741</v>
      </c>
      <c r="D2316" s="3">
        <f>B2316*Dashboard!$D$11*Dashboard!$D$10*SQRT(Dashboard!$D$12/365)</f>
        <v>5613.0562953515664</v>
      </c>
      <c r="E2316" s="3">
        <f>IF(Dashboard!$I$3,C2316*Dashboard!$E$11*Dashboard!$E$10*SQRT(Dashboard!$D$12/365),0)</f>
        <v>-521750.3020064382</v>
      </c>
      <c r="F2316" s="3">
        <f>D2316+IF(Dashboard!$I$3,E2316,0)</f>
        <v>-516137.24571108661</v>
      </c>
      <c r="G2316" s="3">
        <f>IF(Dashboard!$I$4, ('Lookups and Calculations'!$F$9) / (1 - 'Lookups and Calculations'!$F$10), 'Lookups and Calculations'!$F$9)</f>
        <v>1951878.888340465</v>
      </c>
      <c r="H2316" s="12">
        <f t="shared" si="72"/>
        <v>0</v>
      </c>
      <c r="I2316" s="12">
        <f t="shared" si="73"/>
        <v>0</v>
      </c>
      <c r="J2316" s="13">
        <f>(1 - Dashboard!$I$9) * H2316 * Dashboard!$I$8 * 'Lookups and Calculations'!$F$12</f>
        <v>0</v>
      </c>
      <c r="K2316" s="12">
        <f>(1 - Dashboard!$I$11) * I2316 * Dashboard!$I$10 * 'Lookups and Calculations'!$F$12</f>
        <v>0</v>
      </c>
      <c r="L2316" s="12">
        <f>(H2316 - I2316) * Dashboard!$I$13 * (Dashboard!$D$12 / 365) * 'Lookups and Calculations'!$F$12</f>
        <v>0</v>
      </c>
      <c r="M2316" s="3">
        <f>(G2316*2) * Dashboard!$I$13 * (Dashboard!$D$12 / 365) * 'Lookups and Calculations'!$F$12</f>
        <v>1602.0878730267946</v>
      </c>
      <c r="N2316" s="12">
        <f>H2316 * Dashboard!$I$14 * Dashboard!$I$15 * (Dashboard!$D$12 / 365) * 'Lookups and Calculations'!$F$12</f>
        <v>0</v>
      </c>
    </row>
    <row r="2317" spans="1:14" x14ac:dyDescent="0.35">
      <c r="A2317" s="2">
        <v>2316</v>
      </c>
      <c r="B2317" s="11">
        <v>1.3961572225387049</v>
      </c>
      <c r="C2317" s="11">
        <v>2.1768417307851164</v>
      </c>
      <c r="D2317" s="3">
        <f>B2317*Dashboard!$D$11*Dashboard!$D$10*SQRT(Dashboard!$D$12/365)</f>
        <v>346640.38163632766</v>
      </c>
      <c r="E2317" s="3">
        <f>IF(Dashboard!$I$3,C2317*Dashboard!$E$11*Dashboard!$E$10*SQRT(Dashboard!$D$12/365),0)</f>
        <v>1080940.2209718798</v>
      </c>
      <c r="F2317" s="3">
        <f>D2317+IF(Dashboard!$I$3,E2317,0)</f>
        <v>1427580.6026082074</v>
      </c>
      <c r="G2317" s="3">
        <f>IF(Dashboard!$I$4, ('Lookups and Calculations'!$F$9) / (1 - 'Lookups and Calculations'!$F$10), 'Lookups and Calculations'!$F$9)</f>
        <v>1951878.888340465</v>
      </c>
      <c r="H2317" s="12">
        <f t="shared" si="72"/>
        <v>0</v>
      </c>
      <c r="I2317" s="12">
        <f t="shared" si="73"/>
        <v>0</v>
      </c>
      <c r="J2317" s="13">
        <f>(1 - Dashboard!$I$9) * H2317 * Dashboard!$I$8 * 'Lookups and Calculations'!$F$12</f>
        <v>0</v>
      </c>
      <c r="K2317" s="12">
        <f>(1 - Dashboard!$I$11) * I2317 * Dashboard!$I$10 * 'Lookups and Calculations'!$F$12</f>
        <v>0</v>
      </c>
      <c r="L2317" s="12">
        <f>(H2317 - I2317) * Dashboard!$I$13 * (Dashboard!$D$12 / 365) * 'Lookups and Calculations'!$F$12</f>
        <v>0</v>
      </c>
      <c r="M2317" s="3">
        <f>(G2317*2) * Dashboard!$I$13 * (Dashboard!$D$12 / 365) * 'Lookups and Calculations'!$F$12</f>
        <v>1602.0878730267946</v>
      </c>
      <c r="N2317" s="12">
        <f>H2317 * Dashboard!$I$14 * Dashboard!$I$15 * (Dashboard!$D$12 / 365) * 'Lookups and Calculations'!$F$12</f>
        <v>0</v>
      </c>
    </row>
    <row r="2318" spans="1:14" x14ac:dyDescent="0.35">
      <c r="A2318" s="2">
        <v>2317</v>
      </c>
      <c r="B2318" s="11">
        <v>-0.45245761998019735</v>
      </c>
      <c r="C2318" s="11">
        <v>0.3117585998567784</v>
      </c>
      <c r="D2318" s="3">
        <f>B2318*Dashboard!$D$11*Dashboard!$D$10*SQRT(Dashboard!$D$12/365)</f>
        <v>-112336.97719158714</v>
      </c>
      <c r="E2318" s="3">
        <f>IF(Dashboard!$I$3,C2318*Dashboard!$E$11*Dashboard!$E$10*SQRT(Dashboard!$D$12/365),0)</f>
        <v>154807.95183833948</v>
      </c>
      <c r="F2318" s="3">
        <f>D2318+IF(Dashboard!$I$3,E2318,0)</f>
        <v>42470.974646752336</v>
      </c>
      <c r="G2318" s="3">
        <f>IF(Dashboard!$I$4, ('Lookups and Calculations'!$F$9) / (1 - 'Lookups and Calculations'!$F$10), 'Lookups and Calculations'!$F$9)</f>
        <v>1951878.888340465</v>
      </c>
      <c r="H2318" s="12">
        <f t="shared" si="72"/>
        <v>0</v>
      </c>
      <c r="I2318" s="12">
        <f t="shared" si="73"/>
        <v>0</v>
      </c>
      <c r="J2318" s="13">
        <f>(1 - Dashboard!$I$9) * H2318 * Dashboard!$I$8 * 'Lookups and Calculations'!$F$12</f>
        <v>0</v>
      </c>
      <c r="K2318" s="12">
        <f>(1 - Dashboard!$I$11) * I2318 * Dashboard!$I$10 * 'Lookups and Calculations'!$F$12</f>
        <v>0</v>
      </c>
      <c r="L2318" s="12">
        <f>(H2318 - I2318) * Dashboard!$I$13 * (Dashboard!$D$12 / 365) * 'Lookups and Calculations'!$F$12</f>
        <v>0</v>
      </c>
      <c r="M2318" s="3">
        <f>(G2318*2) * Dashboard!$I$13 * (Dashboard!$D$12 / 365) * 'Lookups and Calculations'!$F$12</f>
        <v>1602.0878730267946</v>
      </c>
      <c r="N2318" s="12">
        <f>H2318 * Dashboard!$I$14 * Dashboard!$I$15 * (Dashboard!$D$12 / 365) * 'Lookups and Calculations'!$F$12</f>
        <v>0</v>
      </c>
    </row>
    <row r="2319" spans="1:14" x14ac:dyDescent="0.35">
      <c r="A2319" s="2">
        <v>2318</v>
      </c>
      <c r="B2319" s="11">
        <v>1.83080607848382</v>
      </c>
      <c r="C2319" s="11">
        <v>0.43270862992276926</v>
      </c>
      <c r="D2319" s="3">
        <f>B2319*Dashboard!$D$11*Dashboard!$D$10*SQRT(Dashboard!$D$12/365)</f>
        <v>454555.76743266551</v>
      </c>
      <c r="E2319" s="3">
        <f>IF(Dashboard!$I$3,C2319*Dashboard!$E$11*Dashboard!$E$10*SQRT(Dashboard!$D$12/365),0)</f>
        <v>214867.32610388799</v>
      </c>
      <c r="F2319" s="3">
        <f>D2319+IF(Dashboard!$I$3,E2319,0)</f>
        <v>669423.09353655344</v>
      </c>
      <c r="G2319" s="3">
        <f>IF(Dashboard!$I$4, ('Lookups and Calculations'!$F$9) / (1 - 'Lookups and Calculations'!$F$10), 'Lookups and Calculations'!$F$9)</f>
        <v>1951878.888340465</v>
      </c>
      <c r="H2319" s="12">
        <f t="shared" si="72"/>
        <v>0</v>
      </c>
      <c r="I2319" s="12">
        <f t="shared" si="73"/>
        <v>0</v>
      </c>
      <c r="J2319" s="13">
        <f>(1 - Dashboard!$I$9) * H2319 * Dashboard!$I$8 * 'Lookups and Calculations'!$F$12</f>
        <v>0</v>
      </c>
      <c r="K2319" s="12">
        <f>(1 - Dashboard!$I$11) * I2319 * Dashboard!$I$10 * 'Lookups and Calculations'!$F$12</f>
        <v>0</v>
      </c>
      <c r="L2319" s="12">
        <f>(H2319 - I2319) * Dashboard!$I$13 * (Dashboard!$D$12 / 365) * 'Lookups and Calculations'!$F$12</f>
        <v>0</v>
      </c>
      <c r="M2319" s="3">
        <f>(G2319*2) * Dashboard!$I$13 * (Dashboard!$D$12 / 365) * 'Lookups and Calculations'!$F$12</f>
        <v>1602.0878730267946</v>
      </c>
      <c r="N2319" s="12">
        <f>H2319 * Dashboard!$I$14 * Dashboard!$I$15 * (Dashboard!$D$12 / 365) * 'Lookups and Calculations'!$F$12</f>
        <v>0</v>
      </c>
    </row>
    <row r="2320" spans="1:14" x14ac:dyDescent="0.35">
      <c r="A2320" s="2">
        <v>2319</v>
      </c>
      <c r="B2320" s="11">
        <v>-1.6187323167273597</v>
      </c>
      <c r="C2320" s="11">
        <v>-0.33319168857594483</v>
      </c>
      <c r="D2320" s="3">
        <f>B2320*Dashboard!$D$11*Dashboard!$D$10*SQRT(Dashboard!$D$12/365)</f>
        <v>-401901.71921835491</v>
      </c>
      <c r="E2320" s="3">
        <f>IF(Dashboard!$I$3,C2320*Dashboard!$E$11*Dashboard!$E$10*SQRT(Dashboard!$D$12/365),0)</f>
        <v>-165450.84209929098</v>
      </c>
      <c r="F2320" s="3">
        <f>D2320+IF(Dashboard!$I$3,E2320,0)</f>
        <v>-567352.56131764594</v>
      </c>
      <c r="G2320" s="3">
        <f>IF(Dashboard!$I$4, ('Lookups and Calculations'!$F$9) / (1 - 'Lookups and Calculations'!$F$10), 'Lookups and Calculations'!$F$9)</f>
        <v>1951878.888340465</v>
      </c>
      <c r="H2320" s="12">
        <f t="shared" si="72"/>
        <v>0</v>
      </c>
      <c r="I2320" s="12">
        <f t="shared" si="73"/>
        <v>0</v>
      </c>
      <c r="J2320" s="13">
        <f>(1 - Dashboard!$I$9) * H2320 * Dashboard!$I$8 * 'Lookups and Calculations'!$F$12</f>
        <v>0</v>
      </c>
      <c r="K2320" s="12">
        <f>(1 - Dashboard!$I$11) * I2320 * Dashboard!$I$10 * 'Lookups and Calculations'!$F$12</f>
        <v>0</v>
      </c>
      <c r="L2320" s="12">
        <f>(H2320 - I2320) * Dashboard!$I$13 * (Dashboard!$D$12 / 365) * 'Lookups and Calculations'!$F$12</f>
        <v>0</v>
      </c>
      <c r="M2320" s="3">
        <f>(G2320*2) * Dashboard!$I$13 * (Dashboard!$D$12 / 365) * 'Lookups and Calculations'!$F$12</f>
        <v>1602.0878730267946</v>
      </c>
      <c r="N2320" s="12">
        <f>H2320 * Dashboard!$I$14 * Dashboard!$I$15 * (Dashboard!$D$12 / 365) * 'Lookups and Calculations'!$F$12</f>
        <v>0</v>
      </c>
    </row>
    <row r="2321" spans="1:14" x14ac:dyDescent="0.35">
      <c r="A2321" s="2">
        <v>2320</v>
      </c>
      <c r="B2321" s="11">
        <v>-0.88436484259174164</v>
      </c>
      <c r="C2321" s="11">
        <v>1.0917990943094782</v>
      </c>
      <c r="D2321" s="3">
        <f>B2321*Dashboard!$D$11*Dashboard!$D$10*SQRT(Dashboard!$D$12/365)</f>
        <v>-219571.66542054946</v>
      </c>
      <c r="E2321" s="3">
        <f>IF(Dashboard!$I$3,C2321*Dashboard!$E$11*Dashboard!$E$10*SQRT(Dashboard!$D$12/365),0)</f>
        <v>542147.61577275372</v>
      </c>
      <c r="F2321" s="3">
        <f>D2321+IF(Dashboard!$I$3,E2321,0)</f>
        <v>322575.95035220427</v>
      </c>
      <c r="G2321" s="3">
        <f>IF(Dashboard!$I$4, ('Lookups and Calculations'!$F$9) / (1 - 'Lookups and Calculations'!$F$10), 'Lookups and Calculations'!$F$9)</f>
        <v>1951878.888340465</v>
      </c>
      <c r="H2321" s="12">
        <f t="shared" si="72"/>
        <v>0</v>
      </c>
      <c r="I2321" s="12">
        <f t="shared" si="73"/>
        <v>0</v>
      </c>
      <c r="J2321" s="13">
        <f>(1 - Dashboard!$I$9) * H2321 * Dashboard!$I$8 * 'Lookups and Calculations'!$F$12</f>
        <v>0</v>
      </c>
      <c r="K2321" s="12">
        <f>(1 - Dashboard!$I$11) * I2321 * Dashboard!$I$10 * 'Lookups and Calculations'!$F$12</f>
        <v>0</v>
      </c>
      <c r="L2321" s="12">
        <f>(H2321 - I2321) * Dashboard!$I$13 * (Dashboard!$D$12 / 365) * 'Lookups and Calculations'!$F$12</f>
        <v>0</v>
      </c>
      <c r="M2321" s="3">
        <f>(G2321*2) * Dashboard!$I$13 * (Dashboard!$D$12 / 365) * 'Lookups and Calculations'!$F$12</f>
        <v>1602.0878730267946</v>
      </c>
      <c r="N2321" s="12">
        <f>H2321 * Dashboard!$I$14 * Dashboard!$I$15 * (Dashboard!$D$12 / 365) * 'Lookups and Calculations'!$F$12</f>
        <v>0</v>
      </c>
    </row>
    <row r="2322" spans="1:14" x14ac:dyDescent="0.35">
      <c r="A2322" s="2">
        <v>2321</v>
      </c>
      <c r="B2322" s="11">
        <v>-1.1007269233101269</v>
      </c>
      <c r="C2322" s="11">
        <v>-0.34089811423812172</v>
      </c>
      <c r="D2322" s="3">
        <f>B2322*Dashboard!$D$11*Dashboard!$D$10*SQRT(Dashboard!$D$12/365)</f>
        <v>-273290.42504238844</v>
      </c>
      <c r="E2322" s="3">
        <f>IF(Dashboard!$I$3,C2322*Dashboard!$E$11*Dashboard!$E$10*SQRT(Dashboard!$D$12/365),0)</f>
        <v>-169277.57205414734</v>
      </c>
      <c r="F2322" s="3">
        <f>D2322+IF(Dashboard!$I$3,E2322,0)</f>
        <v>-442567.99709653575</v>
      </c>
      <c r="G2322" s="3">
        <f>IF(Dashboard!$I$4, ('Lookups and Calculations'!$F$9) / (1 - 'Lookups and Calculations'!$F$10), 'Lookups and Calculations'!$F$9)</f>
        <v>1951878.888340465</v>
      </c>
      <c r="H2322" s="12">
        <f t="shared" si="72"/>
        <v>0</v>
      </c>
      <c r="I2322" s="12">
        <f t="shared" si="73"/>
        <v>0</v>
      </c>
      <c r="J2322" s="13">
        <f>(1 - Dashboard!$I$9) * H2322 * Dashboard!$I$8 * 'Lookups and Calculations'!$F$12</f>
        <v>0</v>
      </c>
      <c r="K2322" s="12">
        <f>(1 - Dashboard!$I$11) * I2322 * Dashboard!$I$10 * 'Lookups and Calculations'!$F$12</f>
        <v>0</v>
      </c>
      <c r="L2322" s="12">
        <f>(H2322 - I2322) * Dashboard!$I$13 * (Dashboard!$D$12 / 365) * 'Lookups and Calculations'!$F$12</f>
        <v>0</v>
      </c>
      <c r="M2322" s="3">
        <f>(G2322*2) * Dashboard!$I$13 * (Dashboard!$D$12 / 365) * 'Lookups and Calculations'!$F$12</f>
        <v>1602.0878730267946</v>
      </c>
      <c r="N2322" s="12">
        <f>H2322 * Dashboard!$I$14 * Dashboard!$I$15 * (Dashboard!$D$12 / 365) * 'Lookups and Calculations'!$F$12</f>
        <v>0</v>
      </c>
    </row>
    <row r="2323" spans="1:14" x14ac:dyDescent="0.35">
      <c r="A2323" s="2">
        <v>2322</v>
      </c>
      <c r="B2323" s="11">
        <v>0.55595626624141536</v>
      </c>
      <c r="C2323" s="11">
        <v>-2.7587307991753223</v>
      </c>
      <c r="D2323" s="3">
        <f>B2323*Dashboard!$D$11*Dashboard!$D$10*SQRT(Dashboard!$D$12/365)</f>
        <v>138033.80392403435</v>
      </c>
      <c r="E2323" s="3">
        <f>IF(Dashboard!$I$3,C2323*Dashboard!$E$11*Dashboard!$E$10*SQRT(Dashboard!$D$12/365),0)</f>
        <v>-1369885.1126797281</v>
      </c>
      <c r="F2323" s="3">
        <f>D2323+IF(Dashboard!$I$3,E2323,0)</f>
        <v>-1231851.3087556937</v>
      </c>
      <c r="G2323" s="3">
        <f>IF(Dashboard!$I$4, ('Lookups and Calculations'!$F$9) / (1 - 'Lookups and Calculations'!$F$10), 'Lookups and Calculations'!$F$9)</f>
        <v>1951878.888340465</v>
      </c>
      <c r="H2323" s="12">
        <f t="shared" si="72"/>
        <v>0</v>
      </c>
      <c r="I2323" s="12">
        <f t="shared" si="73"/>
        <v>0</v>
      </c>
      <c r="J2323" s="13">
        <f>(1 - Dashboard!$I$9) * H2323 * Dashboard!$I$8 * 'Lookups and Calculations'!$F$12</f>
        <v>0</v>
      </c>
      <c r="K2323" s="12">
        <f>(1 - Dashboard!$I$11) * I2323 * Dashboard!$I$10 * 'Lookups and Calculations'!$F$12</f>
        <v>0</v>
      </c>
      <c r="L2323" s="12">
        <f>(H2323 - I2323) * Dashboard!$I$13 * (Dashboard!$D$12 / 365) * 'Lookups and Calculations'!$F$12</f>
        <v>0</v>
      </c>
      <c r="M2323" s="3">
        <f>(G2323*2) * Dashboard!$I$13 * (Dashboard!$D$12 / 365) * 'Lookups and Calculations'!$F$12</f>
        <v>1602.0878730267946</v>
      </c>
      <c r="N2323" s="12">
        <f>H2323 * Dashboard!$I$14 * Dashboard!$I$15 * (Dashboard!$D$12 / 365) * 'Lookups and Calculations'!$F$12</f>
        <v>0</v>
      </c>
    </row>
    <row r="2324" spans="1:14" x14ac:dyDescent="0.35">
      <c r="A2324" s="2">
        <v>2323</v>
      </c>
      <c r="B2324" s="11">
        <v>0.99308539715741273</v>
      </c>
      <c r="C2324" s="11">
        <v>-1.1340655938867308</v>
      </c>
      <c r="D2324" s="3">
        <f>B2324*Dashboard!$D$11*Dashboard!$D$10*SQRT(Dashboard!$D$12/365)</f>
        <v>246564.99677174882</v>
      </c>
      <c r="E2324" s="3">
        <f>IF(Dashboard!$I$3,C2324*Dashboard!$E$11*Dashboard!$E$10*SQRT(Dashboard!$D$12/365),0)</f>
        <v>-563135.61813720001</v>
      </c>
      <c r="F2324" s="3">
        <f>D2324+IF(Dashboard!$I$3,E2324,0)</f>
        <v>-316570.6213654512</v>
      </c>
      <c r="G2324" s="3">
        <f>IF(Dashboard!$I$4, ('Lookups and Calculations'!$F$9) / (1 - 'Lookups and Calculations'!$F$10), 'Lookups and Calculations'!$F$9)</f>
        <v>1951878.888340465</v>
      </c>
      <c r="H2324" s="12">
        <f t="shared" si="72"/>
        <v>0</v>
      </c>
      <c r="I2324" s="12">
        <f t="shared" si="73"/>
        <v>0</v>
      </c>
      <c r="J2324" s="13">
        <f>(1 - Dashboard!$I$9) * H2324 * Dashboard!$I$8 * 'Lookups and Calculations'!$F$12</f>
        <v>0</v>
      </c>
      <c r="K2324" s="12">
        <f>(1 - Dashboard!$I$11) * I2324 * Dashboard!$I$10 * 'Lookups and Calculations'!$F$12</f>
        <v>0</v>
      </c>
      <c r="L2324" s="12">
        <f>(H2324 - I2324) * Dashboard!$I$13 * (Dashboard!$D$12 / 365) * 'Lookups and Calculations'!$F$12</f>
        <v>0</v>
      </c>
      <c r="M2324" s="3">
        <f>(G2324*2) * Dashboard!$I$13 * (Dashboard!$D$12 / 365) * 'Lookups and Calculations'!$F$12</f>
        <v>1602.0878730267946</v>
      </c>
      <c r="N2324" s="12">
        <f>H2324 * Dashboard!$I$14 * Dashboard!$I$15 * (Dashboard!$D$12 / 365) * 'Lookups and Calculations'!$F$12</f>
        <v>0</v>
      </c>
    </row>
    <row r="2325" spans="1:14" x14ac:dyDescent="0.35">
      <c r="A2325" s="2">
        <v>2324</v>
      </c>
      <c r="B2325" s="11">
        <v>-1.6192497906815775</v>
      </c>
      <c r="C2325" s="11">
        <v>-0.39652713488575375</v>
      </c>
      <c r="D2325" s="3">
        <f>B2325*Dashboard!$D$11*Dashboard!$D$10*SQRT(Dashboard!$D$12/365)</f>
        <v>-402030.19856586761</v>
      </c>
      <c r="E2325" s="3">
        <f>IF(Dashboard!$I$3,C2325*Dashboard!$E$11*Dashboard!$E$10*SQRT(Dashboard!$D$12/365),0)</f>
        <v>-196900.91509324519</v>
      </c>
      <c r="F2325" s="3">
        <f>D2325+IF(Dashboard!$I$3,E2325,0)</f>
        <v>-598931.11365911283</v>
      </c>
      <c r="G2325" s="3">
        <f>IF(Dashboard!$I$4, ('Lookups and Calculations'!$F$9) / (1 - 'Lookups and Calculations'!$F$10), 'Lookups and Calculations'!$F$9)</f>
        <v>1951878.888340465</v>
      </c>
      <c r="H2325" s="12">
        <f t="shared" si="72"/>
        <v>0</v>
      </c>
      <c r="I2325" s="12">
        <f t="shared" si="73"/>
        <v>0</v>
      </c>
      <c r="J2325" s="13">
        <f>(1 - Dashboard!$I$9) * H2325 * Dashboard!$I$8 * 'Lookups and Calculations'!$F$12</f>
        <v>0</v>
      </c>
      <c r="K2325" s="12">
        <f>(1 - Dashboard!$I$11) * I2325 * Dashboard!$I$10 * 'Lookups and Calculations'!$F$12</f>
        <v>0</v>
      </c>
      <c r="L2325" s="12">
        <f>(H2325 - I2325) * Dashboard!$I$13 * (Dashboard!$D$12 / 365) * 'Lookups and Calculations'!$F$12</f>
        <v>0</v>
      </c>
      <c r="M2325" s="3">
        <f>(G2325*2) * Dashboard!$I$13 * (Dashboard!$D$12 / 365) * 'Lookups and Calculations'!$F$12</f>
        <v>1602.0878730267946</v>
      </c>
      <c r="N2325" s="12">
        <f>H2325 * Dashboard!$I$14 * Dashboard!$I$15 * (Dashboard!$D$12 / 365) * 'Lookups and Calculations'!$F$12</f>
        <v>0</v>
      </c>
    </row>
    <row r="2326" spans="1:14" x14ac:dyDescent="0.35">
      <c r="A2326" s="2">
        <v>2325</v>
      </c>
      <c r="B2326" s="11">
        <v>1.7014514515640153</v>
      </c>
      <c r="C2326" s="11">
        <v>0.24389055030366175</v>
      </c>
      <c r="D2326" s="3">
        <f>B2326*Dashboard!$D$11*Dashboard!$D$10*SQRT(Dashboard!$D$12/365)</f>
        <v>422439.37214562768</v>
      </c>
      <c r="E2326" s="3">
        <f>IF(Dashboard!$I$3,C2326*Dashboard!$E$11*Dashboard!$E$10*SQRT(Dashboard!$D$12/365),0)</f>
        <v>121107.15336346949</v>
      </c>
      <c r="F2326" s="3">
        <f>D2326+IF(Dashboard!$I$3,E2326,0)</f>
        <v>543546.52550909715</v>
      </c>
      <c r="G2326" s="3">
        <f>IF(Dashboard!$I$4, ('Lookups and Calculations'!$F$9) / (1 - 'Lookups and Calculations'!$F$10), 'Lookups and Calculations'!$F$9)</f>
        <v>1951878.888340465</v>
      </c>
      <c r="H2326" s="12">
        <f t="shared" si="72"/>
        <v>0</v>
      </c>
      <c r="I2326" s="12">
        <f t="shared" si="73"/>
        <v>0</v>
      </c>
      <c r="J2326" s="13">
        <f>(1 - Dashboard!$I$9) * H2326 * Dashboard!$I$8 * 'Lookups and Calculations'!$F$12</f>
        <v>0</v>
      </c>
      <c r="K2326" s="12">
        <f>(1 - Dashboard!$I$11) * I2326 * Dashboard!$I$10 * 'Lookups and Calculations'!$F$12</f>
        <v>0</v>
      </c>
      <c r="L2326" s="12">
        <f>(H2326 - I2326) * Dashboard!$I$13 * (Dashboard!$D$12 / 365) * 'Lookups and Calculations'!$F$12</f>
        <v>0</v>
      </c>
      <c r="M2326" s="3">
        <f>(G2326*2) * Dashboard!$I$13 * (Dashboard!$D$12 / 365) * 'Lookups and Calculations'!$F$12</f>
        <v>1602.0878730267946</v>
      </c>
      <c r="N2326" s="12">
        <f>H2326 * Dashboard!$I$14 * Dashboard!$I$15 * (Dashboard!$D$12 / 365) * 'Lookups and Calculations'!$F$12</f>
        <v>0</v>
      </c>
    </row>
    <row r="2327" spans="1:14" x14ac:dyDescent="0.35">
      <c r="A2327" s="2">
        <v>2326</v>
      </c>
      <c r="B2327" s="11">
        <v>-0.12111691979924129</v>
      </c>
      <c r="C2327" s="11">
        <v>2.3121467774112427</v>
      </c>
      <c r="D2327" s="3">
        <f>B2327*Dashboard!$D$11*Dashboard!$D$10*SQRT(Dashboard!$D$12/365)</f>
        <v>-30071.122810569846</v>
      </c>
      <c r="E2327" s="3">
        <f>IF(Dashboard!$I$3,C2327*Dashboard!$E$11*Dashboard!$E$10*SQRT(Dashboard!$D$12/365),0)</f>
        <v>1148127.7729791198</v>
      </c>
      <c r="F2327" s="3">
        <f>D2327+IF(Dashboard!$I$3,E2327,0)</f>
        <v>1118056.65016855</v>
      </c>
      <c r="G2327" s="3">
        <f>IF(Dashboard!$I$4, ('Lookups and Calculations'!$F$9) / (1 - 'Lookups and Calculations'!$F$10), 'Lookups and Calculations'!$F$9)</f>
        <v>1951878.888340465</v>
      </c>
      <c r="H2327" s="12">
        <f t="shared" si="72"/>
        <v>0</v>
      </c>
      <c r="I2327" s="12">
        <f t="shared" si="73"/>
        <v>0</v>
      </c>
      <c r="J2327" s="13">
        <f>(1 - Dashboard!$I$9) * H2327 * Dashboard!$I$8 * 'Lookups and Calculations'!$F$12</f>
        <v>0</v>
      </c>
      <c r="K2327" s="12">
        <f>(1 - Dashboard!$I$11) * I2327 * Dashboard!$I$10 * 'Lookups and Calculations'!$F$12</f>
        <v>0</v>
      </c>
      <c r="L2327" s="12">
        <f>(H2327 - I2327) * Dashboard!$I$13 * (Dashboard!$D$12 / 365) * 'Lookups and Calculations'!$F$12</f>
        <v>0</v>
      </c>
      <c r="M2327" s="3">
        <f>(G2327*2) * Dashboard!$I$13 * (Dashboard!$D$12 / 365) * 'Lookups and Calculations'!$F$12</f>
        <v>1602.0878730267946</v>
      </c>
      <c r="N2327" s="12">
        <f>H2327 * Dashboard!$I$14 * Dashboard!$I$15 * (Dashboard!$D$12 / 365) * 'Lookups and Calculations'!$F$12</f>
        <v>0</v>
      </c>
    </row>
    <row r="2328" spans="1:14" x14ac:dyDescent="0.35">
      <c r="A2328" s="2">
        <v>2327</v>
      </c>
      <c r="B2328" s="11">
        <v>0.67797492068829412</v>
      </c>
      <c r="C2328" s="11">
        <v>-0.58487374702964501</v>
      </c>
      <c r="D2328" s="3">
        <f>B2328*Dashboard!$D$11*Dashboard!$D$10*SQRT(Dashboard!$D$12/365)</f>
        <v>168328.81100590667</v>
      </c>
      <c r="E2328" s="3">
        <f>IF(Dashboard!$I$3,C2328*Dashboard!$E$11*Dashboard!$E$10*SQRT(Dashboard!$D$12/365),0)</f>
        <v>-290426.97427839955</v>
      </c>
      <c r="F2328" s="3">
        <f>D2328+IF(Dashboard!$I$3,E2328,0)</f>
        <v>-122098.16327249288</v>
      </c>
      <c r="G2328" s="3">
        <f>IF(Dashboard!$I$4, ('Lookups and Calculations'!$F$9) / (1 - 'Lookups and Calculations'!$F$10), 'Lookups and Calculations'!$F$9)</f>
        <v>1951878.888340465</v>
      </c>
      <c r="H2328" s="12">
        <f t="shared" si="72"/>
        <v>0</v>
      </c>
      <c r="I2328" s="12">
        <f t="shared" si="73"/>
        <v>0</v>
      </c>
      <c r="J2328" s="13">
        <f>(1 - Dashboard!$I$9) * H2328 * Dashboard!$I$8 * 'Lookups and Calculations'!$F$12</f>
        <v>0</v>
      </c>
      <c r="K2328" s="12">
        <f>(1 - Dashboard!$I$11) * I2328 * Dashboard!$I$10 * 'Lookups and Calculations'!$F$12</f>
        <v>0</v>
      </c>
      <c r="L2328" s="12">
        <f>(H2328 - I2328) * Dashboard!$I$13 * (Dashboard!$D$12 / 365) * 'Lookups and Calculations'!$F$12</f>
        <v>0</v>
      </c>
      <c r="M2328" s="3">
        <f>(G2328*2) * Dashboard!$I$13 * (Dashboard!$D$12 / 365) * 'Lookups and Calculations'!$F$12</f>
        <v>1602.0878730267946</v>
      </c>
      <c r="N2328" s="12">
        <f>H2328 * Dashboard!$I$14 * Dashboard!$I$15 * (Dashboard!$D$12 / 365) * 'Lookups and Calculations'!$F$12</f>
        <v>0</v>
      </c>
    </row>
    <row r="2329" spans="1:14" x14ac:dyDescent="0.35">
      <c r="A2329" s="2">
        <v>2328</v>
      </c>
      <c r="B2329" s="11">
        <v>-0.1404893603330141</v>
      </c>
      <c r="C2329" s="11">
        <v>-1.0856202918120128</v>
      </c>
      <c r="D2329" s="3">
        <f>B2329*Dashboard!$D$11*Dashboard!$D$10*SQRT(Dashboard!$D$12/365)</f>
        <v>-34880.946569274718</v>
      </c>
      <c r="E2329" s="3">
        <f>IF(Dashboard!$I$3,C2329*Dashboard!$E$11*Dashboard!$E$10*SQRT(Dashboard!$D$12/365),0)</f>
        <v>-539079.4477739057</v>
      </c>
      <c r="F2329" s="3">
        <f>D2329+IF(Dashboard!$I$3,E2329,0)</f>
        <v>-573960.39434318047</v>
      </c>
      <c r="G2329" s="3">
        <f>IF(Dashboard!$I$4, ('Lookups and Calculations'!$F$9) / (1 - 'Lookups and Calculations'!$F$10), 'Lookups and Calculations'!$F$9)</f>
        <v>1951878.888340465</v>
      </c>
      <c r="H2329" s="12">
        <f t="shared" si="72"/>
        <v>0</v>
      </c>
      <c r="I2329" s="12">
        <f t="shared" si="73"/>
        <v>0</v>
      </c>
      <c r="J2329" s="13">
        <f>(1 - Dashboard!$I$9) * H2329 * Dashboard!$I$8 * 'Lookups and Calculations'!$F$12</f>
        <v>0</v>
      </c>
      <c r="K2329" s="12">
        <f>(1 - Dashboard!$I$11) * I2329 * Dashboard!$I$10 * 'Lookups and Calculations'!$F$12</f>
        <v>0</v>
      </c>
      <c r="L2329" s="12">
        <f>(H2329 - I2329) * Dashboard!$I$13 * (Dashboard!$D$12 / 365) * 'Lookups and Calculations'!$F$12</f>
        <v>0</v>
      </c>
      <c r="M2329" s="3">
        <f>(G2329*2) * Dashboard!$I$13 * (Dashboard!$D$12 / 365) * 'Lookups and Calculations'!$F$12</f>
        <v>1602.0878730267946</v>
      </c>
      <c r="N2329" s="12">
        <f>H2329 * Dashboard!$I$14 * Dashboard!$I$15 * (Dashboard!$D$12 / 365) * 'Lookups and Calculations'!$F$12</f>
        <v>0</v>
      </c>
    </row>
    <row r="2330" spans="1:14" x14ac:dyDescent="0.35">
      <c r="A2330" s="2">
        <v>2329</v>
      </c>
      <c r="B2330" s="11">
        <v>-0.9352910181473888</v>
      </c>
      <c r="C2330" s="11">
        <v>0.36961074418302542</v>
      </c>
      <c r="D2330" s="3">
        <f>B2330*Dashboard!$D$11*Dashboard!$D$10*SQRT(Dashboard!$D$12/365)</f>
        <v>-232215.70625270493</v>
      </c>
      <c r="E2330" s="3">
        <f>IF(Dashboard!$I$3,C2330*Dashboard!$E$11*Dashboard!$E$10*SQRT(Dashboard!$D$12/365),0)</f>
        <v>183535.21702594514</v>
      </c>
      <c r="F2330" s="3">
        <f>D2330+IF(Dashboard!$I$3,E2330,0)</f>
        <v>-48680.48922675979</v>
      </c>
      <c r="G2330" s="3">
        <f>IF(Dashboard!$I$4, ('Lookups and Calculations'!$F$9) / (1 - 'Lookups and Calculations'!$F$10), 'Lookups and Calculations'!$F$9)</f>
        <v>1951878.888340465</v>
      </c>
      <c r="H2330" s="12">
        <f t="shared" si="72"/>
        <v>0</v>
      </c>
      <c r="I2330" s="12">
        <f t="shared" si="73"/>
        <v>0</v>
      </c>
      <c r="J2330" s="13">
        <f>(1 - Dashboard!$I$9) * H2330 * Dashboard!$I$8 * 'Lookups and Calculations'!$F$12</f>
        <v>0</v>
      </c>
      <c r="K2330" s="12">
        <f>(1 - Dashboard!$I$11) * I2330 * Dashboard!$I$10 * 'Lookups and Calculations'!$F$12</f>
        <v>0</v>
      </c>
      <c r="L2330" s="12">
        <f>(H2330 - I2330) * Dashboard!$I$13 * (Dashboard!$D$12 / 365) * 'Lookups and Calculations'!$F$12</f>
        <v>0</v>
      </c>
      <c r="M2330" s="3">
        <f>(G2330*2) * Dashboard!$I$13 * (Dashboard!$D$12 / 365) * 'Lookups and Calculations'!$F$12</f>
        <v>1602.0878730267946</v>
      </c>
      <c r="N2330" s="12">
        <f>H2330 * Dashboard!$I$14 * Dashboard!$I$15 * (Dashboard!$D$12 / 365) * 'Lookups and Calculations'!$F$12</f>
        <v>0</v>
      </c>
    </row>
    <row r="2331" spans="1:14" x14ac:dyDescent="0.35">
      <c r="A2331" s="2">
        <v>2330</v>
      </c>
      <c r="B2331" s="11">
        <v>0.50049135722029048</v>
      </c>
      <c r="C2331" s="11">
        <v>0.30601716120733469</v>
      </c>
      <c r="D2331" s="3">
        <f>B2331*Dashboard!$D$11*Dashboard!$D$10*SQRT(Dashboard!$D$12/365)</f>
        <v>124262.87832903108</v>
      </c>
      <c r="E2331" s="3">
        <f>IF(Dashboard!$I$3,C2331*Dashboard!$E$11*Dashboard!$E$10*SQRT(Dashboard!$D$12/365),0)</f>
        <v>151956.96277714218</v>
      </c>
      <c r="F2331" s="3">
        <f>D2331+IF(Dashboard!$I$3,E2331,0)</f>
        <v>276219.84110617323</v>
      </c>
      <c r="G2331" s="3">
        <f>IF(Dashboard!$I$4, ('Lookups and Calculations'!$F$9) / (1 - 'Lookups and Calculations'!$F$10), 'Lookups and Calculations'!$F$9)</f>
        <v>1951878.888340465</v>
      </c>
      <c r="H2331" s="12">
        <f t="shared" si="72"/>
        <v>0</v>
      </c>
      <c r="I2331" s="12">
        <f t="shared" si="73"/>
        <v>0</v>
      </c>
      <c r="J2331" s="13">
        <f>(1 - Dashboard!$I$9) * H2331 * Dashboard!$I$8 * 'Lookups and Calculations'!$F$12</f>
        <v>0</v>
      </c>
      <c r="K2331" s="12">
        <f>(1 - Dashboard!$I$11) * I2331 * Dashboard!$I$10 * 'Lookups and Calculations'!$F$12</f>
        <v>0</v>
      </c>
      <c r="L2331" s="12">
        <f>(H2331 - I2331) * Dashboard!$I$13 * (Dashboard!$D$12 / 365) * 'Lookups and Calculations'!$F$12</f>
        <v>0</v>
      </c>
      <c r="M2331" s="3">
        <f>(G2331*2) * Dashboard!$I$13 * (Dashboard!$D$12 / 365) * 'Lookups and Calculations'!$F$12</f>
        <v>1602.0878730267946</v>
      </c>
      <c r="N2331" s="12">
        <f>H2331 * Dashboard!$I$14 * Dashboard!$I$15 * (Dashboard!$D$12 / 365) * 'Lookups and Calculations'!$F$12</f>
        <v>0</v>
      </c>
    </row>
    <row r="2332" spans="1:14" x14ac:dyDescent="0.35">
      <c r="A2332" s="2">
        <v>2331</v>
      </c>
      <c r="B2332" s="11">
        <v>-0.49855570365734597</v>
      </c>
      <c r="C2332" s="11">
        <v>0.69468997362331453</v>
      </c>
      <c r="D2332" s="3">
        <f>B2332*Dashboard!$D$11*Dashboard!$D$10*SQRT(Dashboard!$D$12/365)</f>
        <v>-123782.29084293499</v>
      </c>
      <c r="E2332" s="3">
        <f>IF(Dashboard!$I$3,C2332*Dashboard!$E$11*Dashboard!$E$10*SQRT(Dashboard!$D$12/365),0)</f>
        <v>344957.70775420731</v>
      </c>
      <c r="F2332" s="3">
        <f>D2332+IF(Dashboard!$I$3,E2332,0)</f>
        <v>221175.41691127233</v>
      </c>
      <c r="G2332" s="3">
        <f>IF(Dashboard!$I$4, ('Lookups and Calculations'!$F$9) / (1 - 'Lookups and Calculations'!$F$10), 'Lookups and Calculations'!$F$9)</f>
        <v>1951878.888340465</v>
      </c>
      <c r="H2332" s="12">
        <f t="shared" si="72"/>
        <v>0</v>
      </c>
      <c r="I2332" s="12">
        <f t="shared" si="73"/>
        <v>0</v>
      </c>
      <c r="J2332" s="13">
        <f>(1 - Dashboard!$I$9) * H2332 * Dashboard!$I$8 * 'Lookups and Calculations'!$F$12</f>
        <v>0</v>
      </c>
      <c r="K2332" s="12">
        <f>(1 - Dashboard!$I$11) * I2332 * Dashboard!$I$10 * 'Lookups and Calculations'!$F$12</f>
        <v>0</v>
      </c>
      <c r="L2332" s="12">
        <f>(H2332 - I2332) * Dashboard!$I$13 * (Dashboard!$D$12 / 365) * 'Lookups and Calculations'!$F$12</f>
        <v>0</v>
      </c>
      <c r="M2332" s="3">
        <f>(G2332*2) * Dashboard!$I$13 * (Dashboard!$D$12 / 365) * 'Lookups and Calculations'!$F$12</f>
        <v>1602.0878730267946</v>
      </c>
      <c r="N2332" s="12">
        <f>H2332 * Dashboard!$I$14 * Dashboard!$I$15 * (Dashboard!$D$12 / 365) * 'Lookups and Calculations'!$F$12</f>
        <v>0</v>
      </c>
    </row>
    <row r="2333" spans="1:14" x14ac:dyDescent="0.35">
      <c r="A2333" s="2">
        <v>2332</v>
      </c>
      <c r="B2333" s="11">
        <v>-1.5520653159345899</v>
      </c>
      <c r="C2333" s="11">
        <v>0.38039478941159177</v>
      </c>
      <c r="D2333" s="3">
        <f>B2333*Dashboard!$D$11*Dashboard!$D$10*SQRT(Dashboard!$D$12/365)</f>
        <v>-385349.51848888834</v>
      </c>
      <c r="E2333" s="3">
        <f>IF(Dashboard!$I$3,C2333*Dashboard!$E$11*Dashboard!$E$10*SQRT(Dashboard!$D$12/365),0)</f>
        <v>188890.18062641466</v>
      </c>
      <c r="F2333" s="3">
        <f>D2333+IF(Dashboard!$I$3,E2333,0)</f>
        <v>-196459.33786247368</v>
      </c>
      <c r="G2333" s="3">
        <f>IF(Dashboard!$I$4, ('Lookups and Calculations'!$F$9) / (1 - 'Lookups and Calculations'!$F$10), 'Lookups and Calculations'!$F$9)</f>
        <v>1951878.888340465</v>
      </c>
      <c r="H2333" s="12">
        <f t="shared" si="72"/>
        <v>0</v>
      </c>
      <c r="I2333" s="12">
        <f t="shared" si="73"/>
        <v>0</v>
      </c>
      <c r="J2333" s="13">
        <f>(1 - Dashboard!$I$9) * H2333 * Dashboard!$I$8 * 'Lookups and Calculations'!$F$12</f>
        <v>0</v>
      </c>
      <c r="K2333" s="12">
        <f>(1 - Dashboard!$I$11) * I2333 * Dashboard!$I$10 * 'Lookups and Calculations'!$F$12</f>
        <v>0</v>
      </c>
      <c r="L2333" s="12">
        <f>(H2333 - I2333) * Dashboard!$I$13 * (Dashboard!$D$12 / 365) * 'Lookups and Calculations'!$F$12</f>
        <v>0</v>
      </c>
      <c r="M2333" s="3">
        <f>(G2333*2) * Dashboard!$I$13 * (Dashboard!$D$12 / 365) * 'Lookups and Calculations'!$F$12</f>
        <v>1602.0878730267946</v>
      </c>
      <c r="N2333" s="12">
        <f>H2333 * Dashboard!$I$14 * Dashboard!$I$15 * (Dashboard!$D$12 / 365) * 'Lookups and Calculations'!$F$12</f>
        <v>0</v>
      </c>
    </row>
    <row r="2334" spans="1:14" x14ac:dyDescent="0.35">
      <c r="A2334" s="2">
        <v>2333</v>
      </c>
      <c r="B2334" s="11">
        <v>-1.4535337850020167</v>
      </c>
      <c r="C2334" s="11">
        <v>-0.95140568102611778</v>
      </c>
      <c r="D2334" s="3">
        <f>B2334*Dashboard!$D$11*Dashboard!$D$10*SQRT(Dashboard!$D$12/365)</f>
        <v>-360885.9359250472</v>
      </c>
      <c r="E2334" s="3">
        <f>IF(Dashboard!$I$3,C2334*Dashboard!$E$11*Dashboard!$E$10*SQRT(Dashboard!$D$12/365),0)</f>
        <v>-472433.36644017679</v>
      </c>
      <c r="F2334" s="3">
        <f>D2334+IF(Dashboard!$I$3,E2334,0)</f>
        <v>-833319.30236522399</v>
      </c>
      <c r="G2334" s="3">
        <f>IF(Dashboard!$I$4, ('Lookups and Calculations'!$F$9) / (1 - 'Lookups and Calculations'!$F$10), 'Lookups and Calculations'!$F$9)</f>
        <v>1951878.888340465</v>
      </c>
      <c r="H2334" s="12">
        <f t="shared" si="72"/>
        <v>0</v>
      </c>
      <c r="I2334" s="12">
        <f t="shared" si="73"/>
        <v>0</v>
      </c>
      <c r="J2334" s="13">
        <f>(1 - Dashboard!$I$9) * H2334 * Dashboard!$I$8 * 'Lookups and Calculations'!$F$12</f>
        <v>0</v>
      </c>
      <c r="K2334" s="12">
        <f>(1 - Dashboard!$I$11) * I2334 * Dashboard!$I$10 * 'Lookups and Calculations'!$F$12</f>
        <v>0</v>
      </c>
      <c r="L2334" s="12">
        <f>(H2334 - I2334) * Dashboard!$I$13 * (Dashboard!$D$12 / 365) * 'Lookups and Calculations'!$F$12</f>
        <v>0</v>
      </c>
      <c r="M2334" s="3">
        <f>(G2334*2) * Dashboard!$I$13 * (Dashboard!$D$12 / 365) * 'Lookups and Calculations'!$F$12</f>
        <v>1602.0878730267946</v>
      </c>
      <c r="N2334" s="12">
        <f>H2334 * Dashboard!$I$14 * Dashboard!$I$15 * (Dashboard!$D$12 / 365) * 'Lookups and Calculations'!$F$12</f>
        <v>0</v>
      </c>
    </row>
    <row r="2335" spans="1:14" x14ac:dyDescent="0.35">
      <c r="A2335" s="2">
        <v>2334</v>
      </c>
      <c r="B2335" s="11">
        <v>1.6300513535322805</v>
      </c>
      <c r="C2335" s="11">
        <v>0.99638780464399257</v>
      </c>
      <c r="D2335" s="3">
        <f>B2335*Dashboard!$D$11*Dashboard!$D$10*SQRT(Dashboard!$D$12/365)</f>
        <v>404712.02967227268</v>
      </c>
      <c r="E2335" s="3">
        <f>IF(Dashboard!$I$3,C2335*Dashboard!$E$11*Dashboard!$E$10*SQRT(Dashboard!$D$12/365),0)</f>
        <v>494769.84867297247</v>
      </c>
      <c r="F2335" s="3">
        <f>D2335+IF(Dashboard!$I$3,E2335,0)</f>
        <v>899481.87834524515</v>
      </c>
      <c r="G2335" s="3">
        <f>IF(Dashboard!$I$4, ('Lookups and Calculations'!$F$9) / (1 - 'Lookups and Calculations'!$F$10), 'Lookups and Calculations'!$F$9)</f>
        <v>1951878.888340465</v>
      </c>
      <c r="H2335" s="12">
        <f t="shared" si="72"/>
        <v>0</v>
      </c>
      <c r="I2335" s="12">
        <f t="shared" si="73"/>
        <v>0</v>
      </c>
      <c r="J2335" s="13">
        <f>(1 - Dashboard!$I$9) * H2335 * Dashboard!$I$8 * 'Lookups and Calculations'!$F$12</f>
        <v>0</v>
      </c>
      <c r="K2335" s="12">
        <f>(1 - Dashboard!$I$11) * I2335 * Dashboard!$I$10 * 'Lookups and Calculations'!$F$12</f>
        <v>0</v>
      </c>
      <c r="L2335" s="12">
        <f>(H2335 - I2335) * Dashboard!$I$13 * (Dashboard!$D$12 / 365) * 'Lookups and Calculations'!$F$12</f>
        <v>0</v>
      </c>
      <c r="M2335" s="3">
        <f>(G2335*2) * Dashboard!$I$13 * (Dashboard!$D$12 / 365) * 'Lookups and Calculations'!$F$12</f>
        <v>1602.0878730267946</v>
      </c>
      <c r="N2335" s="12">
        <f>H2335 * Dashboard!$I$14 * Dashboard!$I$15 * (Dashboard!$D$12 / 365) * 'Lookups and Calculations'!$F$12</f>
        <v>0</v>
      </c>
    </row>
    <row r="2336" spans="1:14" x14ac:dyDescent="0.35">
      <c r="A2336" s="2">
        <v>2335</v>
      </c>
      <c r="B2336" s="11">
        <v>-0.93039421965579938</v>
      </c>
      <c r="C2336" s="11">
        <v>-1.4627550312992998</v>
      </c>
      <c r="D2336" s="3">
        <f>B2336*Dashboard!$D$11*Dashboard!$D$10*SQRT(Dashboard!$D$12/365)</f>
        <v>-230999.92047262337</v>
      </c>
      <c r="E2336" s="3">
        <f>IF(Dashboard!$I$3,C2336*Dashboard!$E$11*Dashboard!$E$10*SQRT(Dashboard!$D$12/365),0)</f>
        <v>-726350.80649162491</v>
      </c>
      <c r="F2336" s="3">
        <f>D2336+IF(Dashboard!$I$3,E2336,0)</f>
        <v>-957350.72696424834</v>
      </c>
      <c r="G2336" s="3">
        <f>IF(Dashboard!$I$4, ('Lookups and Calculations'!$F$9) / (1 - 'Lookups and Calculations'!$F$10), 'Lookups and Calculations'!$F$9)</f>
        <v>1951878.888340465</v>
      </c>
      <c r="H2336" s="12">
        <f t="shared" si="72"/>
        <v>0</v>
      </c>
      <c r="I2336" s="12">
        <f t="shared" si="73"/>
        <v>0</v>
      </c>
      <c r="J2336" s="13">
        <f>(1 - Dashboard!$I$9) * H2336 * Dashboard!$I$8 * 'Lookups and Calculations'!$F$12</f>
        <v>0</v>
      </c>
      <c r="K2336" s="12">
        <f>(1 - Dashboard!$I$11) * I2336 * Dashboard!$I$10 * 'Lookups and Calculations'!$F$12</f>
        <v>0</v>
      </c>
      <c r="L2336" s="12">
        <f>(H2336 - I2336) * Dashboard!$I$13 * (Dashboard!$D$12 / 365) * 'Lookups and Calculations'!$F$12</f>
        <v>0</v>
      </c>
      <c r="M2336" s="3">
        <f>(G2336*2) * Dashboard!$I$13 * (Dashboard!$D$12 / 365) * 'Lookups and Calculations'!$F$12</f>
        <v>1602.0878730267946</v>
      </c>
      <c r="N2336" s="12">
        <f>H2336 * Dashboard!$I$14 * Dashboard!$I$15 * (Dashboard!$D$12 / 365) * 'Lookups and Calculations'!$F$12</f>
        <v>0</v>
      </c>
    </row>
    <row r="2337" spans="1:14" x14ac:dyDescent="0.35">
      <c r="A2337" s="2">
        <v>2336</v>
      </c>
      <c r="B2337" s="11">
        <v>1.1013854258639024</v>
      </c>
      <c r="C2337" s="11">
        <v>-4.0688091094968099E-2</v>
      </c>
      <c r="D2337" s="3">
        <f>B2337*Dashboard!$D$11*Dashboard!$D$10*SQRT(Dashboard!$D$12/365)</f>
        <v>273453.9192197377</v>
      </c>
      <c r="E2337" s="3">
        <f>IF(Dashboard!$I$3,C2337*Dashboard!$E$11*Dashboard!$E$10*SQRT(Dashboard!$D$12/365),0)</f>
        <v>-20204.2222717111</v>
      </c>
      <c r="F2337" s="3">
        <f>D2337+IF(Dashboard!$I$3,E2337,0)</f>
        <v>253249.6969480266</v>
      </c>
      <c r="G2337" s="3">
        <f>IF(Dashboard!$I$4, ('Lookups and Calculations'!$F$9) / (1 - 'Lookups and Calculations'!$F$10), 'Lookups and Calculations'!$F$9)</f>
        <v>1951878.888340465</v>
      </c>
      <c r="H2337" s="12">
        <f t="shared" si="72"/>
        <v>0</v>
      </c>
      <c r="I2337" s="12">
        <f t="shared" si="73"/>
        <v>0</v>
      </c>
      <c r="J2337" s="13">
        <f>(1 - Dashboard!$I$9) * H2337 * Dashboard!$I$8 * 'Lookups and Calculations'!$F$12</f>
        <v>0</v>
      </c>
      <c r="K2337" s="12">
        <f>(1 - Dashboard!$I$11) * I2337 * Dashboard!$I$10 * 'Lookups and Calculations'!$F$12</f>
        <v>0</v>
      </c>
      <c r="L2337" s="12">
        <f>(H2337 - I2337) * Dashboard!$I$13 * (Dashboard!$D$12 / 365) * 'Lookups and Calculations'!$F$12</f>
        <v>0</v>
      </c>
      <c r="M2337" s="3">
        <f>(G2337*2) * Dashboard!$I$13 * (Dashboard!$D$12 / 365) * 'Lookups and Calculations'!$F$12</f>
        <v>1602.0878730267946</v>
      </c>
      <c r="N2337" s="12">
        <f>H2337 * Dashboard!$I$14 * Dashboard!$I$15 * (Dashboard!$D$12 / 365) * 'Lookups and Calculations'!$F$12</f>
        <v>0</v>
      </c>
    </row>
    <row r="2338" spans="1:14" x14ac:dyDescent="0.35">
      <c r="A2338" s="2">
        <v>2337</v>
      </c>
      <c r="B2338" s="11">
        <v>-0.46591847531653824</v>
      </c>
      <c r="C2338" s="11">
        <v>0.42537481921414105</v>
      </c>
      <c r="D2338" s="3">
        <f>B2338*Dashboard!$D$11*Dashboard!$D$10*SQRT(Dashboard!$D$12/365)</f>
        <v>-115679.06213418122</v>
      </c>
      <c r="E2338" s="3">
        <f>IF(Dashboard!$I$3,C2338*Dashboard!$E$11*Dashboard!$E$10*SQRT(Dashboard!$D$12/365),0)</f>
        <v>211225.62314687451</v>
      </c>
      <c r="F2338" s="3">
        <f>D2338+IF(Dashboard!$I$3,E2338,0)</f>
        <v>95546.561012693288</v>
      </c>
      <c r="G2338" s="3">
        <f>IF(Dashboard!$I$4, ('Lookups and Calculations'!$F$9) / (1 - 'Lookups and Calculations'!$F$10), 'Lookups and Calculations'!$F$9)</f>
        <v>1951878.888340465</v>
      </c>
      <c r="H2338" s="12">
        <f t="shared" si="72"/>
        <v>0</v>
      </c>
      <c r="I2338" s="12">
        <f t="shared" si="73"/>
        <v>0</v>
      </c>
      <c r="J2338" s="13">
        <f>(1 - Dashboard!$I$9) * H2338 * Dashboard!$I$8 * 'Lookups and Calculations'!$F$12</f>
        <v>0</v>
      </c>
      <c r="K2338" s="12">
        <f>(1 - Dashboard!$I$11) * I2338 * Dashboard!$I$10 * 'Lookups and Calculations'!$F$12</f>
        <v>0</v>
      </c>
      <c r="L2338" s="12">
        <f>(H2338 - I2338) * Dashboard!$I$13 * (Dashboard!$D$12 / 365) * 'Lookups and Calculations'!$F$12</f>
        <v>0</v>
      </c>
      <c r="M2338" s="3">
        <f>(G2338*2) * Dashboard!$I$13 * (Dashboard!$D$12 / 365) * 'Lookups and Calculations'!$F$12</f>
        <v>1602.0878730267946</v>
      </c>
      <c r="N2338" s="12">
        <f>H2338 * Dashboard!$I$14 * Dashboard!$I$15 * (Dashboard!$D$12 / 365) * 'Lookups and Calculations'!$F$12</f>
        <v>0</v>
      </c>
    </row>
    <row r="2339" spans="1:14" x14ac:dyDescent="0.35">
      <c r="A2339" s="2">
        <v>2338</v>
      </c>
      <c r="B2339" s="11">
        <v>-0.65588716127670321</v>
      </c>
      <c r="C2339" s="11">
        <v>-1.6513288896548608</v>
      </c>
      <c r="D2339" s="3">
        <f>B2339*Dashboard!$D$11*Dashboard!$D$10*SQRT(Dashboard!$D$12/365)</f>
        <v>-162844.82307938716</v>
      </c>
      <c r="E2339" s="3">
        <f>IF(Dashboard!$I$3,C2339*Dashboard!$E$11*Dashboard!$E$10*SQRT(Dashboard!$D$12/365),0)</f>
        <v>-819989.70785854361</v>
      </c>
      <c r="F2339" s="3">
        <f>D2339+IF(Dashboard!$I$3,E2339,0)</f>
        <v>-982834.5309379308</v>
      </c>
      <c r="G2339" s="3">
        <f>IF(Dashboard!$I$4, ('Lookups and Calculations'!$F$9) / (1 - 'Lookups and Calculations'!$F$10), 'Lookups and Calculations'!$F$9)</f>
        <v>1951878.888340465</v>
      </c>
      <c r="H2339" s="12">
        <f t="shared" si="72"/>
        <v>0</v>
      </c>
      <c r="I2339" s="12">
        <f t="shared" si="73"/>
        <v>0</v>
      </c>
      <c r="J2339" s="13">
        <f>(1 - Dashboard!$I$9) * H2339 * Dashboard!$I$8 * 'Lookups and Calculations'!$F$12</f>
        <v>0</v>
      </c>
      <c r="K2339" s="12">
        <f>(1 - Dashboard!$I$11) * I2339 * Dashboard!$I$10 * 'Lookups and Calculations'!$F$12</f>
        <v>0</v>
      </c>
      <c r="L2339" s="12">
        <f>(H2339 - I2339) * Dashboard!$I$13 * (Dashboard!$D$12 / 365) * 'Lookups and Calculations'!$F$12</f>
        <v>0</v>
      </c>
      <c r="M2339" s="3">
        <f>(G2339*2) * Dashboard!$I$13 * (Dashboard!$D$12 / 365) * 'Lookups and Calculations'!$F$12</f>
        <v>1602.0878730267946</v>
      </c>
      <c r="N2339" s="12">
        <f>H2339 * Dashboard!$I$14 * Dashboard!$I$15 * (Dashboard!$D$12 / 365) * 'Lookups and Calculations'!$F$12</f>
        <v>0</v>
      </c>
    </row>
    <row r="2340" spans="1:14" x14ac:dyDescent="0.35">
      <c r="A2340" s="2">
        <v>2339</v>
      </c>
      <c r="B2340" s="11">
        <v>0.40005160973337145</v>
      </c>
      <c r="C2340" s="11">
        <v>0.89956606895722768</v>
      </c>
      <c r="D2340" s="3">
        <f>B2340*Dashboard!$D$11*Dashboard!$D$10*SQRT(Dashboard!$D$12/365)</f>
        <v>99325.520388058372</v>
      </c>
      <c r="E2340" s="3">
        <f>IF(Dashboard!$I$3,C2340*Dashboard!$E$11*Dashboard!$E$10*SQRT(Dashboard!$D$12/365),0)</f>
        <v>446691.70551353128</v>
      </c>
      <c r="F2340" s="3">
        <f>D2340+IF(Dashboard!$I$3,E2340,0)</f>
        <v>546017.22590158961</v>
      </c>
      <c r="G2340" s="3">
        <f>IF(Dashboard!$I$4, ('Lookups and Calculations'!$F$9) / (1 - 'Lookups and Calculations'!$F$10), 'Lookups and Calculations'!$F$9)</f>
        <v>1951878.888340465</v>
      </c>
      <c r="H2340" s="12">
        <f t="shared" si="72"/>
        <v>0</v>
      </c>
      <c r="I2340" s="12">
        <f t="shared" si="73"/>
        <v>0</v>
      </c>
      <c r="J2340" s="13">
        <f>(1 - Dashboard!$I$9) * H2340 * Dashboard!$I$8 * 'Lookups and Calculations'!$F$12</f>
        <v>0</v>
      </c>
      <c r="K2340" s="12">
        <f>(1 - Dashboard!$I$11) * I2340 * Dashboard!$I$10 * 'Lookups and Calculations'!$F$12</f>
        <v>0</v>
      </c>
      <c r="L2340" s="12">
        <f>(H2340 - I2340) * Dashboard!$I$13 * (Dashboard!$D$12 / 365) * 'Lookups and Calculations'!$F$12</f>
        <v>0</v>
      </c>
      <c r="M2340" s="3">
        <f>(G2340*2) * Dashboard!$I$13 * (Dashboard!$D$12 / 365) * 'Lookups and Calculations'!$F$12</f>
        <v>1602.0878730267946</v>
      </c>
      <c r="N2340" s="12">
        <f>H2340 * Dashboard!$I$14 * Dashboard!$I$15 * (Dashboard!$D$12 / 365) * 'Lookups and Calculations'!$F$12</f>
        <v>0</v>
      </c>
    </row>
    <row r="2341" spans="1:14" x14ac:dyDescent="0.35">
      <c r="A2341" s="2">
        <v>2340</v>
      </c>
      <c r="B2341" s="11">
        <v>0.21746567509285253</v>
      </c>
      <c r="C2341" s="11">
        <v>1.7347471190498636</v>
      </c>
      <c r="D2341" s="3">
        <f>B2341*Dashboard!$D$11*Dashboard!$D$10*SQRT(Dashboard!$D$12/365)</f>
        <v>53992.761982720214</v>
      </c>
      <c r="E2341" s="3">
        <f>IF(Dashboard!$I$3,C2341*Dashboard!$E$11*Dashboard!$E$10*SQRT(Dashboard!$D$12/365),0)</f>
        <v>861412.15857699607</v>
      </c>
      <c r="F2341" s="3">
        <f>D2341+IF(Dashboard!$I$3,E2341,0)</f>
        <v>915404.92055971629</v>
      </c>
      <c r="G2341" s="3">
        <f>IF(Dashboard!$I$4, ('Lookups and Calculations'!$F$9) / (1 - 'Lookups and Calculations'!$F$10), 'Lookups and Calculations'!$F$9)</f>
        <v>1951878.888340465</v>
      </c>
      <c r="H2341" s="12">
        <f t="shared" si="72"/>
        <v>0</v>
      </c>
      <c r="I2341" s="12">
        <f t="shared" si="73"/>
        <v>0</v>
      </c>
      <c r="J2341" s="13">
        <f>(1 - Dashboard!$I$9) * H2341 * Dashboard!$I$8 * 'Lookups and Calculations'!$F$12</f>
        <v>0</v>
      </c>
      <c r="K2341" s="12">
        <f>(1 - Dashboard!$I$11) * I2341 * Dashboard!$I$10 * 'Lookups and Calculations'!$F$12</f>
        <v>0</v>
      </c>
      <c r="L2341" s="12">
        <f>(H2341 - I2341) * Dashboard!$I$13 * (Dashboard!$D$12 / 365) * 'Lookups and Calculations'!$F$12</f>
        <v>0</v>
      </c>
      <c r="M2341" s="3">
        <f>(G2341*2) * Dashboard!$I$13 * (Dashboard!$D$12 / 365) * 'Lookups and Calculations'!$F$12</f>
        <v>1602.0878730267946</v>
      </c>
      <c r="N2341" s="12">
        <f>H2341 * Dashboard!$I$14 * Dashboard!$I$15 * (Dashboard!$D$12 / 365) * 'Lookups and Calculations'!$F$12</f>
        <v>0</v>
      </c>
    </row>
    <row r="2342" spans="1:14" x14ac:dyDescent="0.35">
      <c r="A2342" s="2">
        <v>2341</v>
      </c>
      <c r="B2342" s="11">
        <v>-5.3537811256909901E-2</v>
      </c>
      <c r="C2342" s="11">
        <v>1.5814757786757629</v>
      </c>
      <c r="D2342" s="3">
        <f>B2342*Dashboard!$D$11*Dashboard!$D$10*SQRT(Dashboard!$D$12/365)</f>
        <v>-13292.462357730232</v>
      </c>
      <c r="E2342" s="3">
        <f>IF(Dashboard!$I$3,C2342*Dashboard!$E$11*Dashboard!$E$10*SQRT(Dashboard!$D$12/365),0)</f>
        <v>785303.20026844589</v>
      </c>
      <c r="F2342" s="3">
        <f>D2342+IF(Dashboard!$I$3,E2342,0)</f>
        <v>772010.73791071563</v>
      </c>
      <c r="G2342" s="3">
        <f>IF(Dashboard!$I$4, ('Lookups and Calculations'!$F$9) / (1 - 'Lookups and Calculations'!$F$10), 'Lookups and Calculations'!$F$9)</f>
        <v>1951878.888340465</v>
      </c>
      <c r="H2342" s="12">
        <f t="shared" si="72"/>
        <v>0</v>
      </c>
      <c r="I2342" s="12">
        <f t="shared" si="73"/>
        <v>0</v>
      </c>
      <c r="J2342" s="13">
        <f>(1 - Dashboard!$I$9) * H2342 * Dashboard!$I$8 * 'Lookups and Calculations'!$F$12</f>
        <v>0</v>
      </c>
      <c r="K2342" s="12">
        <f>(1 - Dashboard!$I$11) * I2342 * Dashboard!$I$10 * 'Lookups and Calculations'!$F$12</f>
        <v>0</v>
      </c>
      <c r="L2342" s="12">
        <f>(H2342 - I2342) * Dashboard!$I$13 * (Dashboard!$D$12 / 365) * 'Lookups and Calculations'!$F$12</f>
        <v>0</v>
      </c>
      <c r="M2342" s="3">
        <f>(G2342*2) * Dashboard!$I$13 * (Dashboard!$D$12 / 365) * 'Lookups and Calculations'!$F$12</f>
        <v>1602.0878730267946</v>
      </c>
      <c r="N2342" s="12">
        <f>H2342 * Dashboard!$I$14 * Dashboard!$I$15 * (Dashboard!$D$12 / 365) * 'Lookups and Calculations'!$F$12</f>
        <v>0</v>
      </c>
    </row>
    <row r="2343" spans="1:14" x14ac:dyDescent="0.35">
      <c r="A2343" s="2">
        <v>2342</v>
      </c>
      <c r="B2343" s="11">
        <v>0.42185041065945333</v>
      </c>
      <c r="C2343" s="11">
        <v>0.25038395108476469</v>
      </c>
      <c r="D2343" s="3">
        <f>B2343*Dashboard!$D$11*Dashboard!$D$10*SQRT(Dashboard!$D$12/365)</f>
        <v>104737.7651913272</v>
      </c>
      <c r="E2343" s="3">
        <f>IF(Dashboard!$I$3,C2343*Dashboard!$E$11*Dashboard!$E$10*SQRT(Dashboard!$D$12/365),0)</f>
        <v>124331.5393975671</v>
      </c>
      <c r="F2343" s="3">
        <f>D2343+IF(Dashboard!$I$3,E2343,0)</f>
        <v>229069.3045888943</v>
      </c>
      <c r="G2343" s="3">
        <f>IF(Dashboard!$I$4, ('Lookups and Calculations'!$F$9) / (1 - 'Lookups and Calculations'!$F$10), 'Lookups and Calculations'!$F$9)</f>
        <v>1951878.888340465</v>
      </c>
      <c r="H2343" s="12">
        <f t="shared" si="72"/>
        <v>0</v>
      </c>
      <c r="I2343" s="12">
        <f t="shared" si="73"/>
        <v>0</v>
      </c>
      <c r="J2343" s="13">
        <f>(1 - Dashboard!$I$9) * H2343 * Dashboard!$I$8 * 'Lookups and Calculations'!$F$12</f>
        <v>0</v>
      </c>
      <c r="K2343" s="12">
        <f>(1 - Dashboard!$I$11) * I2343 * Dashboard!$I$10 * 'Lookups and Calculations'!$F$12</f>
        <v>0</v>
      </c>
      <c r="L2343" s="12">
        <f>(H2343 - I2343) * Dashboard!$I$13 * (Dashboard!$D$12 / 365) * 'Lookups and Calculations'!$F$12</f>
        <v>0</v>
      </c>
      <c r="M2343" s="3">
        <f>(G2343*2) * Dashboard!$I$13 * (Dashboard!$D$12 / 365) * 'Lookups and Calculations'!$F$12</f>
        <v>1602.0878730267946</v>
      </c>
      <c r="N2343" s="12">
        <f>H2343 * Dashboard!$I$14 * Dashboard!$I$15 * (Dashboard!$D$12 / 365) * 'Lookups and Calculations'!$F$12</f>
        <v>0</v>
      </c>
    </row>
    <row r="2344" spans="1:14" x14ac:dyDescent="0.35">
      <c r="A2344" s="2">
        <v>2343</v>
      </c>
      <c r="B2344" s="11">
        <v>-0.87434355654875529</v>
      </c>
      <c r="C2344" s="11">
        <v>-1.0068486310460418</v>
      </c>
      <c r="D2344" s="3">
        <f>B2344*Dashboard!$D$11*Dashboard!$D$10*SQRT(Dashboard!$D$12/365)</f>
        <v>-217083.56281838621</v>
      </c>
      <c r="E2344" s="3">
        <f>IF(Dashboard!$I$3,C2344*Dashboard!$E$11*Dashboard!$E$10*SQRT(Dashboard!$D$12/365),0)</f>
        <v>-499964.31359096232</v>
      </c>
      <c r="F2344" s="3">
        <f>D2344+IF(Dashboard!$I$3,E2344,0)</f>
        <v>-717047.87640934857</v>
      </c>
      <c r="G2344" s="3">
        <f>IF(Dashboard!$I$4, ('Lookups and Calculations'!$F$9) / (1 - 'Lookups and Calculations'!$F$10), 'Lookups and Calculations'!$F$9)</f>
        <v>1951878.888340465</v>
      </c>
      <c r="H2344" s="12">
        <f t="shared" si="72"/>
        <v>0</v>
      </c>
      <c r="I2344" s="12">
        <f t="shared" si="73"/>
        <v>0</v>
      </c>
      <c r="J2344" s="13">
        <f>(1 - Dashboard!$I$9) * H2344 * Dashboard!$I$8 * 'Lookups and Calculations'!$F$12</f>
        <v>0</v>
      </c>
      <c r="K2344" s="12">
        <f>(1 - Dashboard!$I$11) * I2344 * Dashboard!$I$10 * 'Lookups and Calculations'!$F$12</f>
        <v>0</v>
      </c>
      <c r="L2344" s="12">
        <f>(H2344 - I2344) * Dashboard!$I$13 * (Dashboard!$D$12 / 365) * 'Lookups and Calculations'!$F$12</f>
        <v>0</v>
      </c>
      <c r="M2344" s="3">
        <f>(G2344*2) * Dashboard!$I$13 * (Dashboard!$D$12 / 365) * 'Lookups and Calculations'!$F$12</f>
        <v>1602.0878730267946</v>
      </c>
      <c r="N2344" s="12">
        <f>H2344 * Dashboard!$I$14 * Dashboard!$I$15 * (Dashboard!$D$12 / 365) * 'Lookups and Calculations'!$F$12</f>
        <v>0</v>
      </c>
    </row>
    <row r="2345" spans="1:14" x14ac:dyDescent="0.35">
      <c r="A2345" s="2">
        <v>2344</v>
      </c>
      <c r="B2345" s="11">
        <v>-0.77463582322769942</v>
      </c>
      <c r="C2345" s="11">
        <v>0.22443825642212439</v>
      </c>
      <c r="D2345" s="3">
        <f>B2345*Dashboard!$D$11*Dashboard!$D$10*SQRT(Dashboard!$D$12/365)</f>
        <v>-192327.9506476761</v>
      </c>
      <c r="E2345" s="3">
        <f>IF(Dashboard!$I$3,C2345*Dashboard!$E$11*Dashboard!$E$10*SQRT(Dashboard!$D$12/365),0)</f>
        <v>111447.85358555903</v>
      </c>
      <c r="F2345" s="3">
        <f>D2345+IF(Dashboard!$I$3,E2345,0)</f>
        <v>-80880.097062117071</v>
      </c>
      <c r="G2345" s="3">
        <f>IF(Dashboard!$I$4, ('Lookups and Calculations'!$F$9) / (1 - 'Lookups and Calculations'!$F$10), 'Lookups and Calculations'!$F$9)</f>
        <v>1951878.888340465</v>
      </c>
      <c r="H2345" s="12">
        <f t="shared" si="72"/>
        <v>0</v>
      </c>
      <c r="I2345" s="12">
        <f t="shared" si="73"/>
        <v>0</v>
      </c>
      <c r="J2345" s="13">
        <f>(1 - Dashboard!$I$9) * H2345 * Dashboard!$I$8 * 'Lookups and Calculations'!$F$12</f>
        <v>0</v>
      </c>
      <c r="K2345" s="12">
        <f>(1 - Dashboard!$I$11) * I2345 * Dashboard!$I$10 * 'Lookups and Calculations'!$F$12</f>
        <v>0</v>
      </c>
      <c r="L2345" s="12">
        <f>(H2345 - I2345) * Dashboard!$I$13 * (Dashboard!$D$12 / 365) * 'Lookups and Calculations'!$F$12</f>
        <v>0</v>
      </c>
      <c r="M2345" s="3">
        <f>(G2345*2) * Dashboard!$I$13 * (Dashboard!$D$12 / 365) * 'Lookups and Calculations'!$F$12</f>
        <v>1602.0878730267946</v>
      </c>
      <c r="N2345" s="12">
        <f>H2345 * Dashboard!$I$14 * Dashboard!$I$15 * (Dashboard!$D$12 / 365) * 'Lookups and Calculations'!$F$12</f>
        <v>0</v>
      </c>
    </row>
    <row r="2346" spans="1:14" x14ac:dyDescent="0.35">
      <c r="A2346" s="2">
        <v>2345</v>
      </c>
      <c r="B2346" s="11">
        <v>-3.152635743629421E-3</v>
      </c>
      <c r="C2346" s="11">
        <v>0.38777849626613703</v>
      </c>
      <c r="D2346" s="3">
        <f>B2346*Dashboard!$D$11*Dashboard!$D$10*SQRT(Dashboard!$D$12/365)</f>
        <v>-782.74197181380418</v>
      </c>
      <c r="E2346" s="3">
        <f>IF(Dashboard!$I$3,C2346*Dashboard!$E$11*Dashboard!$E$10*SQRT(Dashboard!$D$12/365),0)</f>
        <v>192556.66018993585</v>
      </c>
      <c r="F2346" s="3">
        <f>D2346+IF(Dashboard!$I$3,E2346,0)</f>
        <v>191773.91821812204</v>
      </c>
      <c r="G2346" s="3">
        <f>IF(Dashboard!$I$4, ('Lookups and Calculations'!$F$9) / (1 - 'Lookups and Calculations'!$F$10), 'Lookups and Calculations'!$F$9)</f>
        <v>1951878.888340465</v>
      </c>
      <c r="H2346" s="12">
        <f t="shared" si="72"/>
        <v>0</v>
      </c>
      <c r="I2346" s="12">
        <f t="shared" si="73"/>
        <v>0</v>
      </c>
      <c r="J2346" s="13">
        <f>(1 - Dashboard!$I$9) * H2346 * Dashboard!$I$8 * 'Lookups and Calculations'!$F$12</f>
        <v>0</v>
      </c>
      <c r="K2346" s="12">
        <f>(1 - Dashboard!$I$11) * I2346 * Dashboard!$I$10 * 'Lookups and Calculations'!$F$12</f>
        <v>0</v>
      </c>
      <c r="L2346" s="12">
        <f>(H2346 - I2346) * Dashboard!$I$13 * (Dashboard!$D$12 / 365) * 'Lookups and Calculations'!$F$12</f>
        <v>0</v>
      </c>
      <c r="M2346" s="3">
        <f>(G2346*2) * Dashboard!$I$13 * (Dashboard!$D$12 / 365) * 'Lookups and Calculations'!$F$12</f>
        <v>1602.0878730267946</v>
      </c>
      <c r="N2346" s="12">
        <f>H2346 * Dashboard!$I$14 * Dashboard!$I$15 * (Dashboard!$D$12 / 365) * 'Lookups and Calculations'!$F$12</f>
        <v>0</v>
      </c>
    </row>
    <row r="2347" spans="1:14" x14ac:dyDescent="0.35">
      <c r="A2347" s="2">
        <v>2346</v>
      </c>
      <c r="B2347" s="11">
        <v>0.63060222608463623</v>
      </c>
      <c r="C2347" s="11">
        <v>-0.54115002725483952</v>
      </c>
      <c r="D2347" s="3">
        <f>B2347*Dashboard!$D$11*Dashboard!$D$10*SQRT(Dashboard!$D$12/365)</f>
        <v>156567.03470202201</v>
      </c>
      <c r="E2347" s="3">
        <f>IF(Dashboard!$I$3,C2347*Dashboard!$E$11*Dashboard!$E$10*SQRT(Dashboard!$D$12/365),0)</f>
        <v>-268715.36950406223</v>
      </c>
      <c r="F2347" s="3">
        <f>D2347+IF(Dashboard!$I$3,E2347,0)</f>
        <v>-112148.33480204022</v>
      </c>
      <c r="G2347" s="3">
        <f>IF(Dashboard!$I$4, ('Lookups and Calculations'!$F$9) / (1 - 'Lookups and Calculations'!$F$10), 'Lookups and Calculations'!$F$9)</f>
        <v>1951878.888340465</v>
      </c>
      <c r="H2347" s="12">
        <f t="shared" si="72"/>
        <v>0</v>
      </c>
      <c r="I2347" s="12">
        <f t="shared" si="73"/>
        <v>0</v>
      </c>
      <c r="J2347" s="13">
        <f>(1 - Dashboard!$I$9) * H2347 * Dashboard!$I$8 * 'Lookups and Calculations'!$F$12</f>
        <v>0</v>
      </c>
      <c r="K2347" s="12">
        <f>(1 - Dashboard!$I$11) * I2347 * Dashboard!$I$10 * 'Lookups and Calculations'!$F$12</f>
        <v>0</v>
      </c>
      <c r="L2347" s="12">
        <f>(H2347 - I2347) * Dashboard!$I$13 * (Dashboard!$D$12 / 365) * 'Lookups and Calculations'!$F$12</f>
        <v>0</v>
      </c>
      <c r="M2347" s="3">
        <f>(G2347*2) * Dashboard!$I$13 * (Dashboard!$D$12 / 365) * 'Lookups and Calculations'!$F$12</f>
        <v>1602.0878730267946</v>
      </c>
      <c r="N2347" s="12">
        <f>H2347 * Dashboard!$I$14 * Dashboard!$I$15 * (Dashboard!$D$12 / 365) * 'Lookups and Calculations'!$F$12</f>
        <v>0</v>
      </c>
    </row>
    <row r="2348" spans="1:14" x14ac:dyDescent="0.35">
      <c r="A2348" s="2">
        <v>2347</v>
      </c>
      <c r="B2348" s="11">
        <v>1.1129297390896684</v>
      </c>
      <c r="C2348" s="11">
        <v>-0.40731763835817525</v>
      </c>
      <c r="D2348" s="3">
        <f>B2348*Dashboard!$D$11*Dashboard!$D$10*SQRT(Dashboard!$D$12/365)</f>
        <v>276320.16170139197</v>
      </c>
      <c r="E2348" s="3">
        <f>IF(Dashboard!$I$3,C2348*Dashboard!$E$11*Dashboard!$E$10*SQRT(Dashboard!$D$12/365),0)</f>
        <v>-202259.08562210135</v>
      </c>
      <c r="F2348" s="3">
        <f>D2348+IF(Dashboard!$I$3,E2348,0)</f>
        <v>74061.076079290622</v>
      </c>
      <c r="G2348" s="3">
        <f>IF(Dashboard!$I$4, ('Lookups and Calculations'!$F$9) / (1 - 'Lookups and Calculations'!$F$10), 'Lookups and Calculations'!$F$9)</f>
        <v>1951878.888340465</v>
      </c>
      <c r="H2348" s="12">
        <f t="shared" si="72"/>
        <v>0</v>
      </c>
      <c r="I2348" s="12">
        <f t="shared" si="73"/>
        <v>0</v>
      </c>
      <c r="J2348" s="13">
        <f>(1 - Dashboard!$I$9) * H2348 * Dashboard!$I$8 * 'Lookups and Calculations'!$F$12</f>
        <v>0</v>
      </c>
      <c r="K2348" s="12">
        <f>(1 - Dashboard!$I$11) * I2348 * Dashboard!$I$10 * 'Lookups and Calculations'!$F$12</f>
        <v>0</v>
      </c>
      <c r="L2348" s="12">
        <f>(H2348 - I2348) * Dashboard!$I$13 * (Dashboard!$D$12 / 365) * 'Lookups and Calculations'!$F$12</f>
        <v>0</v>
      </c>
      <c r="M2348" s="3">
        <f>(G2348*2) * Dashboard!$I$13 * (Dashboard!$D$12 / 365) * 'Lookups and Calculations'!$F$12</f>
        <v>1602.0878730267946</v>
      </c>
      <c r="N2348" s="12">
        <f>H2348 * Dashboard!$I$14 * Dashboard!$I$15 * (Dashboard!$D$12 / 365) * 'Lookups and Calculations'!$F$12</f>
        <v>0</v>
      </c>
    </row>
    <row r="2349" spans="1:14" x14ac:dyDescent="0.35">
      <c r="A2349" s="2">
        <v>2348</v>
      </c>
      <c r="B2349" s="11">
        <v>6.1425780095139382E-2</v>
      </c>
      <c r="C2349" s="11">
        <v>0.23672391682127181</v>
      </c>
      <c r="D2349" s="3">
        <f>B2349*Dashboard!$D$11*Dashboard!$D$10*SQRT(Dashboard!$D$12/365)</f>
        <v>15250.901195619439</v>
      </c>
      <c r="E2349" s="3">
        <f>IF(Dashboard!$I$3,C2349*Dashboard!$E$11*Dashboard!$E$10*SQRT(Dashboard!$D$12/365),0)</f>
        <v>117548.46452058101</v>
      </c>
      <c r="F2349" s="3">
        <f>D2349+IF(Dashboard!$I$3,E2349,0)</f>
        <v>132799.36571620044</v>
      </c>
      <c r="G2349" s="3">
        <f>IF(Dashboard!$I$4, ('Lookups and Calculations'!$F$9) / (1 - 'Lookups and Calculations'!$F$10), 'Lookups and Calculations'!$F$9)</f>
        <v>1951878.888340465</v>
      </c>
      <c r="H2349" s="12">
        <f t="shared" si="72"/>
        <v>0</v>
      </c>
      <c r="I2349" s="12">
        <f t="shared" si="73"/>
        <v>0</v>
      </c>
      <c r="J2349" s="13">
        <f>(1 - Dashboard!$I$9) * H2349 * Dashboard!$I$8 * 'Lookups and Calculations'!$F$12</f>
        <v>0</v>
      </c>
      <c r="K2349" s="12">
        <f>(1 - Dashboard!$I$11) * I2349 * Dashboard!$I$10 * 'Lookups and Calculations'!$F$12</f>
        <v>0</v>
      </c>
      <c r="L2349" s="12">
        <f>(H2349 - I2349) * Dashboard!$I$13 * (Dashboard!$D$12 / 365) * 'Lookups and Calculations'!$F$12</f>
        <v>0</v>
      </c>
      <c r="M2349" s="3">
        <f>(G2349*2) * Dashboard!$I$13 * (Dashboard!$D$12 / 365) * 'Lookups and Calculations'!$F$12</f>
        <v>1602.0878730267946</v>
      </c>
      <c r="N2349" s="12">
        <f>H2349 * Dashboard!$I$14 * Dashboard!$I$15 * (Dashboard!$D$12 / 365) * 'Lookups and Calculations'!$F$12</f>
        <v>0</v>
      </c>
    </row>
    <row r="2350" spans="1:14" x14ac:dyDescent="0.35">
      <c r="A2350" s="2">
        <v>2349</v>
      </c>
      <c r="B2350" s="11">
        <v>-0.76145114558503368</v>
      </c>
      <c r="C2350" s="11">
        <v>0.71031890478275661</v>
      </c>
      <c r="D2350" s="3">
        <f>B2350*Dashboard!$D$11*Dashboard!$D$10*SQRT(Dashboard!$D$12/365)</f>
        <v>-189054.43559075787</v>
      </c>
      <c r="E2350" s="3">
        <f>IF(Dashboard!$I$3,C2350*Dashboard!$E$11*Dashboard!$E$10*SQRT(Dashboard!$D$12/365),0)</f>
        <v>352718.46503027651</v>
      </c>
      <c r="F2350" s="3">
        <f>D2350+IF(Dashboard!$I$3,E2350,0)</f>
        <v>163664.02943951864</v>
      </c>
      <c r="G2350" s="3">
        <f>IF(Dashboard!$I$4, ('Lookups and Calculations'!$F$9) / (1 - 'Lookups and Calculations'!$F$10), 'Lookups and Calculations'!$F$9)</f>
        <v>1951878.888340465</v>
      </c>
      <c r="H2350" s="12">
        <f t="shared" si="72"/>
        <v>0</v>
      </c>
      <c r="I2350" s="12">
        <f t="shared" si="73"/>
        <v>0</v>
      </c>
      <c r="J2350" s="13">
        <f>(1 - Dashboard!$I$9) * H2350 * Dashboard!$I$8 * 'Lookups and Calculations'!$F$12</f>
        <v>0</v>
      </c>
      <c r="K2350" s="12">
        <f>(1 - Dashboard!$I$11) * I2350 * Dashboard!$I$10 * 'Lookups and Calculations'!$F$12</f>
        <v>0</v>
      </c>
      <c r="L2350" s="12">
        <f>(H2350 - I2350) * Dashboard!$I$13 * (Dashboard!$D$12 / 365) * 'Lookups and Calculations'!$F$12</f>
        <v>0</v>
      </c>
      <c r="M2350" s="3">
        <f>(G2350*2) * Dashboard!$I$13 * (Dashboard!$D$12 / 365) * 'Lookups and Calculations'!$F$12</f>
        <v>1602.0878730267946</v>
      </c>
      <c r="N2350" s="12">
        <f>H2350 * Dashboard!$I$14 * Dashboard!$I$15 * (Dashboard!$D$12 / 365) * 'Lookups and Calculations'!$F$12</f>
        <v>0</v>
      </c>
    </row>
    <row r="2351" spans="1:14" x14ac:dyDescent="0.35">
      <c r="A2351" s="2">
        <v>2350</v>
      </c>
      <c r="B2351" s="11">
        <v>-1.6093939092951803</v>
      </c>
      <c r="C2351" s="11">
        <v>1.2463303321648287</v>
      </c>
      <c r="D2351" s="3">
        <f>B2351*Dashboard!$D$11*Dashboard!$D$10*SQRT(Dashboard!$D$12/365)</f>
        <v>-399583.1629240429</v>
      </c>
      <c r="E2351" s="3">
        <f>IF(Dashboard!$I$3,C2351*Dashboard!$E$11*Dashboard!$E$10*SQRT(Dashboard!$D$12/365),0)</f>
        <v>618882.1932260145</v>
      </c>
      <c r="F2351" s="3">
        <f>D2351+IF(Dashboard!$I$3,E2351,0)</f>
        <v>219299.03030197159</v>
      </c>
      <c r="G2351" s="3">
        <f>IF(Dashboard!$I$4, ('Lookups and Calculations'!$F$9) / (1 - 'Lookups and Calculations'!$F$10), 'Lookups and Calculations'!$F$9)</f>
        <v>1951878.888340465</v>
      </c>
      <c r="H2351" s="12">
        <f t="shared" si="72"/>
        <v>0</v>
      </c>
      <c r="I2351" s="12">
        <f t="shared" si="73"/>
        <v>0</v>
      </c>
      <c r="J2351" s="13">
        <f>(1 - Dashboard!$I$9) * H2351 * Dashboard!$I$8 * 'Lookups and Calculations'!$F$12</f>
        <v>0</v>
      </c>
      <c r="K2351" s="12">
        <f>(1 - Dashboard!$I$11) * I2351 * Dashboard!$I$10 * 'Lookups and Calculations'!$F$12</f>
        <v>0</v>
      </c>
      <c r="L2351" s="12">
        <f>(H2351 - I2351) * Dashboard!$I$13 * (Dashboard!$D$12 / 365) * 'Lookups and Calculations'!$F$12</f>
        <v>0</v>
      </c>
      <c r="M2351" s="3">
        <f>(G2351*2) * Dashboard!$I$13 * (Dashboard!$D$12 / 365) * 'Lookups and Calculations'!$F$12</f>
        <v>1602.0878730267946</v>
      </c>
      <c r="N2351" s="12">
        <f>H2351 * Dashboard!$I$14 * Dashboard!$I$15 * (Dashboard!$D$12 / 365) * 'Lookups and Calculations'!$F$12</f>
        <v>0</v>
      </c>
    </row>
    <row r="2352" spans="1:14" x14ac:dyDescent="0.35">
      <c r="A2352" s="2">
        <v>2351</v>
      </c>
      <c r="B2352" s="11">
        <v>1.3348282398346223</v>
      </c>
      <c r="C2352" s="11">
        <v>-0.85895669460046631</v>
      </c>
      <c r="D2352" s="3">
        <f>B2352*Dashboard!$D$11*Dashboard!$D$10*SQRT(Dashboard!$D$12/365)</f>
        <v>331413.51346796018</v>
      </c>
      <c r="E2352" s="3">
        <f>IF(Dashboard!$I$3,C2352*Dashboard!$E$11*Dashboard!$E$10*SQRT(Dashboard!$D$12/365),0)</f>
        <v>-426526.57110346301</v>
      </c>
      <c r="F2352" s="3">
        <f>D2352+IF(Dashboard!$I$3,E2352,0)</f>
        <v>-95113.057635502832</v>
      </c>
      <c r="G2352" s="3">
        <f>IF(Dashboard!$I$4, ('Lookups and Calculations'!$F$9) / (1 - 'Lookups and Calculations'!$F$10), 'Lookups and Calculations'!$F$9)</f>
        <v>1951878.888340465</v>
      </c>
      <c r="H2352" s="12">
        <f t="shared" si="72"/>
        <v>0</v>
      </c>
      <c r="I2352" s="12">
        <f t="shared" si="73"/>
        <v>0</v>
      </c>
      <c r="J2352" s="13">
        <f>(1 - Dashboard!$I$9) * H2352 * Dashboard!$I$8 * 'Lookups and Calculations'!$F$12</f>
        <v>0</v>
      </c>
      <c r="K2352" s="12">
        <f>(1 - Dashboard!$I$11) * I2352 * Dashboard!$I$10 * 'Lookups and Calculations'!$F$12</f>
        <v>0</v>
      </c>
      <c r="L2352" s="12">
        <f>(H2352 - I2352) * Dashboard!$I$13 * (Dashboard!$D$12 / 365) * 'Lookups and Calculations'!$F$12</f>
        <v>0</v>
      </c>
      <c r="M2352" s="3">
        <f>(G2352*2) * Dashboard!$I$13 * (Dashboard!$D$12 / 365) * 'Lookups and Calculations'!$F$12</f>
        <v>1602.0878730267946</v>
      </c>
      <c r="N2352" s="12">
        <f>H2352 * Dashboard!$I$14 * Dashboard!$I$15 * (Dashboard!$D$12 / 365) * 'Lookups and Calculations'!$F$12</f>
        <v>0</v>
      </c>
    </row>
    <row r="2353" spans="1:14" x14ac:dyDescent="0.35">
      <c r="A2353" s="2">
        <v>2352</v>
      </c>
      <c r="B2353" s="11">
        <v>6.9222321858901772E-2</v>
      </c>
      <c r="C2353" s="11">
        <v>-0.26556150633536341</v>
      </c>
      <c r="D2353" s="3">
        <f>B2353*Dashboard!$D$11*Dashboard!$D$10*SQRT(Dashboard!$D$12/365)</f>
        <v>17186.640357946657</v>
      </c>
      <c r="E2353" s="3">
        <f>IF(Dashboard!$I$3,C2353*Dashboard!$E$11*Dashboard!$E$10*SQRT(Dashboard!$D$12/365),0)</f>
        <v>-131868.15985755707</v>
      </c>
      <c r="F2353" s="3">
        <f>D2353+IF(Dashboard!$I$3,E2353,0)</f>
        <v>-114681.51949961041</v>
      </c>
      <c r="G2353" s="3">
        <f>IF(Dashboard!$I$4, ('Lookups and Calculations'!$F$9) / (1 - 'Lookups and Calculations'!$F$10), 'Lookups and Calculations'!$F$9)</f>
        <v>1951878.888340465</v>
      </c>
      <c r="H2353" s="12">
        <f t="shared" si="72"/>
        <v>0</v>
      </c>
      <c r="I2353" s="12">
        <f t="shared" si="73"/>
        <v>0</v>
      </c>
      <c r="J2353" s="13">
        <f>(1 - Dashboard!$I$9) * H2353 * Dashboard!$I$8 * 'Lookups and Calculations'!$F$12</f>
        <v>0</v>
      </c>
      <c r="K2353" s="12">
        <f>(1 - Dashboard!$I$11) * I2353 * Dashboard!$I$10 * 'Lookups and Calculations'!$F$12</f>
        <v>0</v>
      </c>
      <c r="L2353" s="12">
        <f>(H2353 - I2353) * Dashboard!$I$13 * (Dashboard!$D$12 / 365) * 'Lookups and Calculations'!$F$12</f>
        <v>0</v>
      </c>
      <c r="M2353" s="3">
        <f>(G2353*2) * Dashboard!$I$13 * (Dashboard!$D$12 / 365) * 'Lookups and Calculations'!$F$12</f>
        <v>1602.0878730267946</v>
      </c>
      <c r="N2353" s="12">
        <f>H2353 * Dashboard!$I$14 * Dashboard!$I$15 * (Dashboard!$D$12 / 365) * 'Lookups and Calculations'!$F$12</f>
        <v>0</v>
      </c>
    </row>
    <row r="2354" spans="1:14" x14ac:dyDescent="0.35">
      <c r="A2354" s="2">
        <v>2353</v>
      </c>
      <c r="B2354" s="11">
        <v>1.1999287032732266</v>
      </c>
      <c r="C2354" s="11">
        <v>-1.4367450368013197</v>
      </c>
      <c r="D2354" s="3">
        <f>B2354*Dashboard!$D$11*Dashboard!$D$10*SQRT(Dashboard!$D$12/365)</f>
        <v>297920.41821957775</v>
      </c>
      <c r="E2354" s="3">
        <f>IF(Dashboard!$I$3,C2354*Dashboard!$E$11*Dashboard!$E$10*SQRT(Dashboard!$D$12/365),0)</f>
        <v>-713435.19172619889</v>
      </c>
      <c r="F2354" s="3">
        <f>D2354+IF(Dashboard!$I$3,E2354,0)</f>
        <v>-415514.77350662113</v>
      </c>
      <c r="G2354" s="3">
        <f>IF(Dashboard!$I$4, ('Lookups and Calculations'!$F$9) / (1 - 'Lookups and Calculations'!$F$10), 'Lookups and Calculations'!$F$9)</f>
        <v>1951878.888340465</v>
      </c>
      <c r="H2354" s="12">
        <f t="shared" si="72"/>
        <v>0</v>
      </c>
      <c r="I2354" s="12">
        <f t="shared" si="73"/>
        <v>0</v>
      </c>
      <c r="J2354" s="13">
        <f>(1 - Dashboard!$I$9) * H2354 * Dashboard!$I$8 * 'Lookups and Calculations'!$F$12</f>
        <v>0</v>
      </c>
      <c r="K2354" s="12">
        <f>(1 - Dashboard!$I$11) * I2354 * Dashboard!$I$10 * 'Lookups and Calculations'!$F$12</f>
        <v>0</v>
      </c>
      <c r="L2354" s="12">
        <f>(H2354 - I2354) * Dashboard!$I$13 * (Dashboard!$D$12 / 365) * 'Lookups and Calculations'!$F$12</f>
        <v>0</v>
      </c>
      <c r="M2354" s="3">
        <f>(G2354*2) * Dashboard!$I$13 * (Dashboard!$D$12 / 365) * 'Lookups and Calculations'!$F$12</f>
        <v>1602.0878730267946</v>
      </c>
      <c r="N2354" s="12">
        <f>H2354 * Dashboard!$I$14 * Dashboard!$I$15 * (Dashboard!$D$12 / 365) * 'Lookups and Calculations'!$F$12</f>
        <v>0</v>
      </c>
    </row>
    <row r="2355" spans="1:14" x14ac:dyDescent="0.35">
      <c r="A2355" s="2">
        <v>2354</v>
      </c>
      <c r="B2355" s="11">
        <v>0.56325866927335033</v>
      </c>
      <c r="C2355" s="11">
        <v>0.27595731346814212</v>
      </c>
      <c r="D2355" s="3">
        <f>B2355*Dashboard!$D$11*Dashboard!$D$10*SQRT(Dashboard!$D$12/365)</f>
        <v>139846.85744908752</v>
      </c>
      <c r="E2355" s="3">
        <f>IF(Dashboard!$I$3,C2355*Dashboard!$E$11*Dashboard!$E$10*SQRT(Dashboard!$D$12/365),0)</f>
        <v>137030.33857747438</v>
      </c>
      <c r="F2355" s="3">
        <f>D2355+IF(Dashboard!$I$3,E2355,0)</f>
        <v>276877.1960265619</v>
      </c>
      <c r="G2355" s="3">
        <f>IF(Dashboard!$I$4, ('Lookups and Calculations'!$F$9) / (1 - 'Lookups and Calculations'!$F$10), 'Lookups and Calculations'!$F$9)</f>
        <v>1951878.888340465</v>
      </c>
      <c r="H2355" s="12">
        <f t="shared" si="72"/>
        <v>0</v>
      </c>
      <c r="I2355" s="12">
        <f t="shared" si="73"/>
        <v>0</v>
      </c>
      <c r="J2355" s="13">
        <f>(1 - Dashboard!$I$9) * H2355 * Dashboard!$I$8 * 'Lookups and Calculations'!$F$12</f>
        <v>0</v>
      </c>
      <c r="K2355" s="12">
        <f>(1 - Dashboard!$I$11) * I2355 * Dashboard!$I$10 * 'Lookups and Calculations'!$F$12</f>
        <v>0</v>
      </c>
      <c r="L2355" s="12">
        <f>(H2355 - I2355) * Dashboard!$I$13 * (Dashboard!$D$12 / 365) * 'Lookups and Calculations'!$F$12</f>
        <v>0</v>
      </c>
      <c r="M2355" s="3">
        <f>(G2355*2) * Dashboard!$I$13 * (Dashboard!$D$12 / 365) * 'Lookups and Calculations'!$F$12</f>
        <v>1602.0878730267946</v>
      </c>
      <c r="N2355" s="12">
        <f>H2355 * Dashboard!$I$14 * Dashboard!$I$15 * (Dashboard!$D$12 / 365) * 'Lookups and Calculations'!$F$12</f>
        <v>0</v>
      </c>
    </row>
    <row r="2356" spans="1:14" x14ac:dyDescent="0.35">
      <c r="A2356" s="2">
        <v>2355</v>
      </c>
      <c r="B2356" s="11">
        <v>-0.90626687875017153</v>
      </c>
      <c r="C2356" s="11">
        <v>0.30474638277634125</v>
      </c>
      <c r="D2356" s="3">
        <f>B2356*Dashboard!$D$11*Dashboard!$D$10*SQRT(Dashboard!$D$12/365)</f>
        <v>-225009.54164967904</v>
      </c>
      <c r="E2356" s="3">
        <f>IF(Dashboard!$I$3,C2356*Dashboard!$E$11*Dashboard!$E$10*SQRT(Dashboard!$D$12/365),0)</f>
        <v>151325.94054958277</v>
      </c>
      <c r="F2356" s="3">
        <f>D2356+IF(Dashboard!$I$3,E2356,0)</f>
        <v>-73683.601100096275</v>
      </c>
      <c r="G2356" s="3">
        <f>IF(Dashboard!$I$4, ('Lookups and Calculations'!$F$9) / (1 - 'Lookups and Calculations'!$F$10), 'Lookups and Calculations'!$F$9)</f>
        <v>1951878.888340465</v>
      </c>
      <c r="H2356" s="12">
        <f t="shared" si="72"/>
        <v>0</v>
      </c>
      <c r="I2356" s="12">
        <f t="shared" si="73"/>
        <v>0</v>
      </c>
      <c r="J2356" s="13">
        <f>(1 - Dashboard!$I$9) * H2356 * Dashboard!$I$8 * 'Lookups and Calculations'!$F$12</f>
        <v>0</v>
      </c>
      <c r="K2356" s="12">
        <f>(1 - Dashboard!$I$11) * I2356 * Dashboard!$I$10 * 'Lookups and Calculations'!$F$12</f>
        <v>0</v>
      </c>
      <c r="L2356" s="12">
        <f>(H2356 - I2356) * Dashboard!$I$13 * (Dashboard!$D$12 / 365) * 'Lookups and Calculations'!$F$12</f>
        <v>0</v>
      </c>
      <c r="M2356" s="3">
        <f>(G2356*2) * Dashboard!$I$13 * (Dashboard!$D$12 / 365) * 'Lookups and Calculations'!$F$12</f>
        <v>1602.0878730267946</v>
      </c>
      <c r="N2356" s="12">
        <f>H2356 * Dashboard!$I$14 * Dashboard!$I$15 * (Dashboard!$D$12 / 365) * 'Lookups and Calculations'!$F$12</f>
        <v>0</v>
      </c>
    </row>
    <row r="2357" spans="1:14" x14ac:dyDescent="0.35">
      <c r="A2357" s="2">
        <v>2356</v>
      </c>
      <c r="B2357" s="11">
        <v>-2.0518412407276001</v>
      </c>
      <c r="C2357" s="11">
        <v>-1.1777306610439111</v>
      </c>
      <c r="D2357" s="3">
        <f>B2357*Dashboard!$D$11*Dashboard!$D$10*SQRT(Dashboard!$D$12/365)</f>
        <v>-509434.76799100515</v>
      </c>
      <c r="E2357" s="3">
        <f>IF(Dashboard!$I$3,C2357*Dashboard!$E$11*Dashboard!$E$10*SQRT(Dashboard!$D$12/365),0)</f>
        <v>-584818.09816050017</v>
      </c>
      <c r="F2357" s="3">
        <f>D2357+IF(Dashboard!$I$3,E2357,0)</f>
        <v>-1094252.8661515054</v>
      </c>
      <c r="G2357" s="3">
        <f>IF(Dashboard!$I$4, ('Lookups and Calculations'!$F$9) / (1 - 'Lookups and Calculations'!$F$10), 'Lookups and Calculations'!$F$9)</f>
        <v>1951878.888340465</v>
      </c>
      <c r="H2357" s="12">
        <f t="shared" si="72"/>
        <v>0</v>
      </c>
      <c r="I2357" s="12">
        <f t="shared" si="73"/>
        <v>0</v>
      </c>
      <c r="J2357" s="13">
        <f>(1 - Dashboard!$I$9) * H2357 * Dashboard!$I$8 * 'Lookups and Calculations'!$F$12</f>
        <v>0</v>
      </c>
      <c r="K2357" s="12">
        <f>(1 - Dashboard!$I$11) * I2357 * Dashboard!$I$10 * 'Lookups and Calculations'!$F$12</f>
        <v>0</v>
      </c>
      <c r="L2357" s="12">
        <f>(H2357 - I2357) * Dashboard!$I$13 * (Dashboard!$D$12 / 365) * 'Lookups and Calculations'!$F$12</f>
        <v>0</v>
      </c>
      <c r="M2357" s="3">
        <f>(G2357*2) * Dashboard!$I$13 * (Dashboard!$D$12 / 365) * 'Lookups and Calculations'!$F$12</f>
        <v>1602.0878730267946</v>
      </c>
      <c r="N2357" s="12">
        <f>H2357 * Dashboard!$I$14 * Dashboard!$I$15 * (Dashboard!$D$12 / 365) * 'Lookups and Calculations'!$F$12</f>
        <v>0</v>
      </c>
    </row>
    <row r="2358" spans="1:14" x14ac:dyDescent="0.35">
      <c r="A2358" s="2">
        <v>2357</v>
      </c>
      <c r="B2358" s="11">
        <v>0.27266705414975517</v>
      </c>
      <c r="C2358" s="11">
        <v>0.59102996835978328</v>
      </c>
      <c r="D2358" s="3">
        <f>B2358*Dashboard!$D$11*Dashboard!$D$10*SQRT(Dashboard!$D$12/365)</f>
        <v>67698.257892659429</v>
      </c>
      <c r="E2358" s="3">
        <f>IF(Dashboard!$I$3,C2358*Dashboard!$E$11*Dashboard!$E$10*SQRT(Dashboard!$D$12/365),0)</f>
        <v>293483.92929301673</v>
      </c>
      <c r="F2358" s="3">
        <f>D2358+IF(Dashboard!$I$3,E2358,0)</f>
        <v>361182.18718567619</v>
      </c>
      <c r="G2358" s="3">
        <f>IF(Dashboard!$I$4, ('Lookups and Calculations'!$F$9) / (1 - 'Lookups and Calculations'!$F$10), 'Lookups and Calculations'!$F$9)</f>
        <v>1951878.888340465</v>
      </c>
      <c r="H2358" s="12">
        <f t="shared" si="72"/>
        <v>0</v>
      </c>
      <c r="I2358" s="12">
        <f t="shared" si="73"/>
        <v>0</v>
      </c>
      <c r="J2358" s="13">
        <f>(1 - Dashboard!$I$9) * H2358 * Dashboard!$I$8 * 'Lookups and Calculations'!$F$12</f>
        <v>0</v>
      </c>
      <c r="K2358" s="12">
        <f>(1 - Dashboard!$I$11) * I2358 * Dashboard!$I$10 * 'Lookups and Calculations'!$F$12</f>
        <v>0</v>
      </c>
      <c r="L2358" s="12">
        <f>(H2358 - I2358) * Dashboard!$I$13 * (Dashboard!$D$12 / 365) * 'Lookups and Calculations'!$F$12</f>
        <v>0</v>
      </c>
      <c r="M2358" s="3">
        <f>(G2358*2) * Dashboard!$I$13 * (Dashboard!$D$12 / 365) * 'Lookups and Calculations'!$F$12</f>
        <v>1602.0878730267946</v>
      </c>
      <c r="N2358" s="12">
        <f>H2358 * Dashboard!$I$14 * Dashboard!$I$15 * (Dashboard!$D$12 / 365) * 'Lookups and Calculations'!$F$12</f>
        <v>0</v>
      </c>
    </row>
    <row r="2359" spans="1:14" x14ac:dyDescent="0.35">
      <c r="A2359" s="2">
        <v>2358</v>
      </c>
      <c r="B2359" s="11">
        <v>0.94035633484038894</v>
      </c>
      <c r="C2359" s="11">
        <v>0.26331554799025497</v>
      </c>
      <c r="D2359" s="3">
        <f>B2359*Dashboard!$D$11*Dashboard!$D$10*SQRT(Dashboard!$D$12/365)</f>
        <v>233473.33202953378</v>
      </c>
      <c r="E2359" s="3">
        <f>IF(Dashboard!$I$3,C2359*Dashboard!$E$11*Dashboard!$E$10*SQRT(Dashboard!$D$12/365),0)</f>
        <v>130752.89884637666</v>
      </c>
      <c r="F2359" s="3">
        <f>D2359+IF(Dashboard!$I$3,E2359,0)</f>
        <v>364226.23087591043</v>
      </c>
      <c r="G2359" s="3">
        <f>IF(Dashboard!$I$4, ('Lookups and Calculations'!$F$9) / (1 - 'Lookups and Calculations'!$F$10), 'Lookups and Calculations'!$F$9)</f>
        <v>1951878.888340465</v>
      </c>
      <c r="H2359" s="12">
        <f t="shared" si="72"/>
        <v>0</v>
      </c>
      <c r="I2359" s="12">
        <f t="shared" si="73"/>
        <v>0</v>
      </c>
      <c r="J2359" s="13">
        <f>(1 - Dashboard!$I$9) * H2359 * Dashboard!$I$8 * 'Lookups and Calculations'!$F$12</f>
        <v>0</v>
      </c>
      <c r="K2359" s="12">
        <f>(1 - Dashboard!$I$11) * I2359 * Dashboard!$I$10 * 'Lookups and Calculations'!$F$12</f>
        <v>0</v>
      </c>
      <c r="L2359" s="12">
        <f>(H2359 - I2359) * Dashboard!$I$13 * (Dashboard!$D$12 / 365) * 'Lookups and Calculations'!$F$12</f>
        <v>0</v>
      </c>
      <c r="M2359" s="3">
        <f>(G2359*2) * Dashboard!$I$13 * (Dashboard!$D$12 / 365) * 'Lookups and Calculations'!$F$12</f>
        <v>1602.0878730267946</v>
      </c>
      <c r="N2359" s="12">
        <f>H2359 * Dashboard!$I$14 * Dashboard!$I$15 * (Dashboard!$D$12 / 365) * 'Lookups and Calculations'!$F$12</f>
        <v>0</v>
      </c>
    </row>
    <row r="2360" spans="1:14" x14ac:dyDescent="0.35">
      <c r="A2360" s="2">
        <v>2359</v>
      </c>
      <c r="B2360" s="11">
        <v>0.5059927310955431</v>
      </c>
      <c r="C2360" s="11">
        <v>-1.3019964903369274</v>
      </c>
      <c r="D2360" s="3">
        <f>B2360*Dashboard!$D$11*Dashboard!$D$10*SQRT(Dashboard!$D$12/365)</f>
        <v>125628.7691533998</v>
      </c>
      <c r="E2360" s="3">
        <f>IF(Dashboard!$I$3,C2360*Dashboard!$E$11*Dashboard!$E$10*SQRT(Dashboard!$D$12/365),0)</f>
        <v>-646523.97740547429</v>
      </c>
      <c r="F2360" s="3">
        <f>D2360+IF(Dashboard!$I$3,E2360,0)</f>
        <v>-520895.20825207449</v>
      </c>
      <c r="G2360" s="3">
        <f>IF(Dashboard!$I$4, ('Lookups and Calculations'!$F$9) / (1 - 'Lookups and Calculations'!$F$10), 'Lookups and Calculations'!$F$9)</f>
        <v>1951878.888340465</v>
      </c>
      <c r="H2360" s="12">
        <f t="shared" si="72"/>
        <v>0</v>
      </c>
      <c r="I2360" s="12">
        <f t="shared" si="73"/>
        <v>0</v>
      </c>
      <c r="J2360" s="13">
        <f>(1 - Dashboard!$I$9) * H2360 * Dashboard!$I$8 * 'Lookups and Calculations'!$F$12</f>
        <v>0</v>
      </c>
      <c r="K2360" s="12">
        <f>(1 - Dashboard!$I$11) * I2360 * Dashboard!$I$10 * 'Lookups and Calculations'!$F$12</f>
        <v>0</v>
      </c>
      <c r="L2360" s="12">
        <f>(H2360 - I2360) * Dashboard!$I$13 * (Dashboard!$D$12 / 365) * 'Lookups and Calculations'!$F$12</f>
        <v>0</v>
      </c>
      <c r="M2360" s="3">
        <f>(G2360*2) * Dashboard!$I$13 * (Dashboard!$D$12 / 365) * 'Lookups and Calculations'!$F$12</f>
        <v>1602.0878730267946</v>
      </c>
      <c r="N2360" s="12">
        <f>H2360 * Dashboard!$I$14 * Dashboard!$I$15 * (Dashboard!$D$12 / 365) * 'Lookups and Calculations'!$F$12</f>
        <v>0</v>
      </c>
    </row>
    <row r="2361" spans="1:14" x14ac:dyDescent="0.35">
      <c r="A2361" s="2">
        <v>2360</v>
      </c>
      <c r="B2361" s="11">
        <v>-1.5622422159502525</v>
      </c>
      <c r="C2361" s="11">
        <v>-1.312543624927806</v>
      </c>
      <c r="D2361" s="3">
        <f>B2361*Dashboard!$D$11*Dashboard!$D$10*SQRT(Dashboard!$D$12/365)</f>
        <v>-387876.25720309233</v>
      </c>
      <c r="E2361" s="3">
        <f>IF(Dashboard!$I$3,C2361*Dashboard!$E$11*Dashboard!$E$10*SQRT(Dashboard!$D$12/365),0)</f>
        <v>-651761.29982265003</v>
      </c>
      <c r="F2361" s="3">
        <f>D2361+IF(Dashboard!$I$3,E2361,0)</f>
        <v>-1039637.5570257424</v>
      </c>
      <c r="G2361" s="3">
        <f>IF(Dashboard!$I$4, ('Lookups and Calculations'!$F$9) / (1 - 'Lookups and Calculations'!$F$10), 'Lookups and Calculations'!$F$9)</f>
        <v>1951878.888340465</v>
      </c>
      <c r="H2361" s="12">
        <f t="shared" si="72"/>
        <v>0</v>
      </c>
      <c r="I2361" s="12">
        <f t="shared" si="73"/>
        <v>0</v>
      </c>
      <c r="J2361" s="13">
        <f>(1 - Dashboard!$I$9) * H2361 * Dashboard!$I$8 * 'Lookups and Calculations'!$F$12</f>
        <v>0</v>
      </c>
      <c r="K2361" s="12">
        <f>(1 - Dashboard!$I$11) * I2361 * Dashboard!$I$10 * 'Lookups and Calculations'!$F$12</f>
        <v>0</v>
      </c>
      <c r="L2361" s="12">
        <f>(H2361 - I2361) * Dashboard!$I$13 * (Dashboard!$D$12 / 365) * 'Lookups and Calculations'!$F$12</f>
        <v>0</v>
      </c>
      <c r="M2361" s="3">
        <f>(G2361*2) * Dashboard!$I$13 * (Dashboard!$D$12 / 365) * 'Lookups and Calculations'!$F$12</f>
        <v>1602.0878730267946</v>
      </c>
      <c r="N2361" s="12">
        <f>H2361 * Dashboard!$I$14 * Dashboard!$I$15 * (Dashboard!$D$12 / 365) * 'Lookups and Calculations'!$F$12</f>
        <v>0</v>
      </c>
    </row>
    <row r="2362" spans="1:14" x14ac:dyDescent="0.35">
      <c r="A2362" s="2">
        <v>2361</v>
      </c>
      <c r="B2362" s="11">
        <v>1.3102288401751825</v>
      </c>
      <c r="C2362" s="11">
        <v>0.41472979298667911</v>
      </c>
      <c r="D2362" s="3">
        <f>B2362*Dashboard!$D$11*Dashboard!$D$10*SQRT(Dashboard!$D$12/365)</f>
        <v>325305.93106368958</v>
      </c>
      <c r="E2362" s="3">
        <f>IF(Dashboard!$I$3,C2362*Dashboard!$E$11*Dashboard!$E$10*SQRT(Dashboard!$D$12/365),0)</f>
        <v>205939.69131277004</v>
      </c>
      <c r="F2362" s="3">
        <f>D2362+IF(Dashboard!$I$3,E2362,0)</f>
        <v>531245.62237645965</v>
      </c>
      <c r="G2362" s="3">
        <f>IF(Dashboard!$I$4, ('Lookups and Calculations'!$F$9) / (1 - 'Lookups and Calculations'!$F$10), 'Lookups and Calculations'!$F$9)</f>
        <v>1951878.888340465</v>
      </c>
      <c r="H2362" s="12">
        <f t="shared" si="72"/>
        <v>0</v>
      </c>
      <c r="I2362" s="12">
        <f t="shared" si="73"/>
        <v>0</v>
      </c>
      <c r="J2362" s="13">
        <f>(1 - Dashboard!$I$9) * H2362 * Dashboard!$I$8 * 'Lookups and Calculations'!$F$12</f>
        <v>0</v>
      </c>
      <c r="K2362" s="12">
        <f>(1 - Dashboard!$I$11) * I2362 * Dashboard!$I$10 * 'Lookups and Calculations'!$F$12</f>
        <v>0</v>
      </c>
      <c r="L2362" s="12">
        <f>(H2362 - I2362) * Dashboard!$I$13 * (Dashboard!$D$12 / 365) * 'Lookups and Calculations'!$F$12</f>
        <v>0</v>
      </c>
      <c r="M2362" s="3">
        <f>(G2362*2) * Dashboard!$I$13 * (Dashboard!$D$12 / 365) * 'Lookups and Calculations'!$F$12</f>
        <v>1602.0878730267946</v>
      </c>
      <c r="N2362" s="12">
        <f>H2362 * Dashboard!$I$14 * Dashboard!$I$15 * (Dashboard!$D$12 / 365) * 'Lookups and Calculations'!$F$12</f>
        <v>0</v>
      </c>
    </row>
    <row r="2363" spans="1:14" x14ac:dyDescent="0.35">
      <c r="A2363" s="2">
        <v>2362</v>
      </c>
      <c r="B2363" s="11">
        <v>-2.0426723310295407</v>
      </c>
      <c r="C2363" s="11">
        <v>-8.1104815625170374E-3</v>
      </c>
      <c r="D2363" s="3">
        <f>B2363*Dashboard!$D$11*Dashboard!$D$10*SQRT(Dashboard!$D$12/365)</f>
        <v>-507158.29489355197</v>
      </c>
      <c r="E2363" s="3">
        <f>IF(Dashboard!$I$3,C2363*Dashboard!$E$11*Dashboard!$E$10*SQRT(Dashboard!$D$12/365),0)</f>
        <v>-4027.3693803240208</v>
      </c>
      <c r="F2363" s="3">
        <f>D2363+IF(Dashboard!$I$3,E2363,0)</f>
        <v>-511185.664273876</v>
      </c>
      <c r="G2363" s="3">
        <f>IF(Dashboard!$I$4, ('Lookups and Calculations'!$F$9) / (1 - 'Lookups and Calculations'!$F$10), 'Lookups and Calculations'!$F$9)</f>
        <v>1951878.888340465</v>
      </c>
      <c r="H2363" s="12">
        <f t="shared" si="72"/>
        <v>0</v>
      </c>
      <c r="I2363" s="12">
        <f t="shared" si="73"/>
        <v>0</v>
      </c>
      <c r="J2363" s="13">
        <f>(1 - Dashboard!$I$9) * H2363 * Dashboard!$I$8 * 'Lookups and Calculations'!$F$12</f>
        <v>0</v>
      </c>
      <c r="K2363" s="12">
        <f>(1 - Dashboard!$I$11) * I2363 * Dashboard!$I$10 * 'Lookups and Calculations'!$F$12</f>
        <v>0</v>
      </c>
      <c r="L2363" s="12">
        <f>(H2363 - I2363) * Dashboard!$I$13 * (Dashboard!$D$12 / 365) * 'Lookups and Calculations'!$F$12</f>
        <v>0</v>
      </c>
      <c r="M2363" s="3">
        <f>(G2363*2) * Dashboard!$I$13 * (Dashboard!$D$12 / 365) * 'Lookups and Calculations'!$F$12</f>
        <v>1602.0878730267946</v>
      </c>
      <c r="N2363" s="12">
        <f>H2363 * Dashboard!$I$14 * Dashboard!$I$15 * (Dashboard!$D$12 / 365) * 'Lookups and Calculations'!$F$12</f>
        <v>0</v>
      </c>
    </row>
    <row r="2364" spans="1:14" x14ac:dyDescent="0.35">
      <c r="A2364" s="2">
        <v>2363</v>
      </c>
      <c r="B2364" s="11">
        <v>-1.343705461265492</v>
      </c>
      <c r="C2364" s="11">
        <v>-0.89842467116418401</v>
      </c>
      <c r="D2364" s="3">
        <f>B2364*Dashboard!$D$11*Dashboard!$D$10*SQRT(Dashboard!$D$12/365)</f>
        <v>-333617.56568714464</v>
      </c>
      <c r="E2364" s="3">
        <f>IF(Dashboard!$I$3,C2364*Dashboard!$E$11*Dashboard!$E$10*SQRT(Dashboard!$D$12/365),0)</f>
        <v>-446124.92899267492</v>
      </c>
      <c r="F2364" s="3">
        <f>D2364+IF(Dashboard!$I$3,E2364,0)</f>
        <v>-779742.49467981956</v>
      </c>
      <c r="G2364" s="3">
        <f>IF(Dashboard!$I$4, ('Lookups and Calculations'!$F$9) / (1 - 'Lookups and Calculations'!$F$10), 'Lookups and Calculations'!$F$9)</f>
        <v>1951878.888340465</v>
      </c>
      <c r="H2364" s="12">
        <f t="shared" si="72"/>
        <v>0</v>
      </c>
      <c r="I2364" s="12">
        <f t="shared" si="73"/>
        <v>0</v>
      </c>
      <c r="J2364" s="13">
        <f>(1 - Dashboard!$I$9) * H2364 * Dashboard!$I$8 * 'Lookups and Calculations'!$F$12</f>
        <v>0</v>
      </c>
      <c r="K2364" s="12">
        <f>(1 - Dashboard!$I$11) * I2364 * Dashboard!$I$10 * 'Lookups and Calculations'!$F$12</f>
        <v>0</v>
      </c>
      <c r="L2364" s="12">
        <f>(H2364 - I2364) * Dashboard!$I$13 * (Dashboard!$D$12 / 365) * 'Lookups and Calculations'!$F$12</f>
        <v>0</v>
      </c>
      <c r="M2364" s="3">
        <f>(G2364*2) * Dashboard!$I$13 * (Dashboard!$D$12 / 365) * 'Lookups and Calculations'!$F$12</f>
        <v>1602.0878730267946</v>
      </c>
      <c r="N2364" s="12">
        <f>H2364 * Dashboard!$I$14 * Dashboard!$I$15 * (Dashboard!$D$12 / 365) * 'Lookups and Calculations'!$F$12</f>
        <v>0</v>
      </c>
    </row>
    <row r="2365" spans="1:14" x14ac:dyDescent="0.35">
      <c r="A2365" s="2">
        <v>2364</v>
      </c>
      <c r="B2365" s="11">
        <v>-8.176612755368412E-2</v>
      </c>
      <c r="C2365" s="11">
        <v>-0.37810602926138165</v>
      </c>
      <c r="D2365" s="3">
        <f>B2365*Dashboard!$D$11*Dashboard!$D$10*SQRT(Dashboard!$D$12/365)</f>
        <v>-20301.038595492391</v>
      </c>
      <c r="E2365" s="3">
        <f>IF(Dashboard!$I$3,C2365*Dashboard!$E$11*Dashboard!$E$10*SQRT(Dashboard!$D$12/365),0)</f>
        <v>-187753.66579966724</v>
      </c>
      <c r="F2365" s="3">
        <f>D2365+IF(Dashboard!$I$3,E2365,0)</f>
        <v>-208054.70439515964</v>
      </c>
      <c r="G2365" s="3">
        <f>IF(Dashboard!$I$4, ('Lookups and Calculations'!$F$9) / (1 - 'Lookups and Calculations'!$F$10), 'Lookups and Calculations'!$F$9)</f>
        <v>1951878.888340465</v>
      </c>
      <c r="H2365" s="12">
        <f t="shared" si="72"/>
        <v>0</v>
      </c>
      <c r="I2365" s="12">
        <f t="shared" si="73"/>
        <v>0</v>
      </c>
      <c r="J2365" s="13">
        <f>(1 - Dashboard!$I$9) * H2365 * Dashboard!$I$8 * 'Lookups and Calculations'!$F$12</f>
        <v>0</v>
      </c>
      <c r="K2365" s="12">
        <f>(1 - Dashboard!$I$11) * I2365 * Dashboard!$I$10 * 'Lookups and Calculations'!$F$12</f>
        <v>0</v>
      </c>
      <c r="L2365" s="12">
        <f>(H2365 - I2365) * Dashboard!$I$13 * (Dashboard!$D$12 / 365) * 'Lookups and Calculations'!$F$12</f>
        <v>0</v>
      </c>
      <c r="M2365" s="3">
        <f>(G2365*2) * Dashboard!$I$13 * (Dashboard!$D$12 / 365) * 'Lookups and Calculations'!$F$12</f>
        <v>1602.0878730267946</v>
      </c>
      <c r="N2365" s="12">
        <f>H2365 * Dashboard!$I$14 * Dashboard!$I$15 * (Dashboard!$D$12 / 365) * 'Lookups and Calculations'!$F$12</f>
        <v>0</v>
      </c>
    </row>
    <row r="2366" spans="1:14" x14ac:dyDescent="0.35">
      <c r="A2366" s="2">
        <v>2365</v>
      </c>
      <c r="B2366" s="11">
        <v>-0.90705923806710709</v>
      </c>
      <c r="C2366" s="11">
        <v>-0.93350094960416807</v>
      </c>
      <c r="D2366" s="3">
        <f>B2366*Dashboard!$D$11*Dashboard!$D$10*SQRT(Dashboard!$D$12/365)</f>
        <v>-225206.27002065445</v>
      </c>
      <c r="E2366" s="3">
        <f>IF(Dashboard!$I$3,C2366*Dashboard!$E$11*Dashboard!$E$10*SQRT(Dashboard!$D$12/365),0)</f>
        <v>-463542.52974498708</v>
      </c>
      <c r="F2366" s="3">
        <f>D2366+IF(Dashboard!$I$3,E2366,0)</f>
        <v>-688748.79976564157</v>
      </c>
      <c r="G2366" s="3">
        <f>IF(Dashboard!$I$4, ('Lookups and Calculations'!$F$9) / (1 - 'Lookups and Calculations'!$F$10), 'Lookups and Calculations'!$F$9)</f>
        <v>1951878.888340465</v>
      </c>
      <c r="H2366" s="12">
        <f t="shared" si="72"/>
        <v>0</v>
      </c>
      <c r="I2366" s="12">
        <f t="shared" si="73"/>
        <v>0</v>
      </c>
      <c r="J2366" s="13">
        <f>(1 - Dashboard!$I$9) * H2366 * Dashboard!$I$8 * 'Lookups and Calculations'!$F$12</f>
        <v>0</v>
      </c>
      <c r="K2366" s="12">
        <f>(1 - Dashboard!$I$11) * I2366 * Dashboard!$I$10 * 'Lookups and Calculations'!$F$12</f>
        <v>0</v>
      </c>
      <c r="L2366" s="12">
        <f>(H2366 - I2366) * Dashboard!$I$13 * (Dashboard!$D$12 / 365) * 'Lookups and Calculations'!$F$12</f>
        <v>0</v>
      </c>
      <c r="M2366" s="3">
        <f>(G2366*2) * Dashboard!$I$13 * (Dashboard!$D$12 / 365) * 'Lookups and Calculations'!$F$12</f>
        <v>1602.0878730267946</v>
      </c>
      <c r="N2366" s="12">
        <f>H2366 * Dashboard!$I$14 * Dashboard!$I$15 * (Dashboard!$D$12 / 365) * 'Lookups and Calculations'!$F$12</f>
        <v>0</v>
      </c>
    </row>
    <row r="2367" spans="1:14" x14ac:dyDescent="0.35">
      <c r="A2367" s="2">
        <v>2366</v>
      </c>
      <c r="B2367" s="11">
        <v>1.5432635140900695</v>
      </c>
      <c r="C2367" s="11">
        <v>1.07255543140823</v>
      </c>
      <c r="D2367" s="3">
        <f>B2367*Dashboard!$D$11*Dashboard!$D$10*SQRT(Dashboard!$D$12/365)</f>
        <v>383164.19157783745</v>
      </c>
      <c r="E2367" s="3">
        <f>IF(Dashboard!$I$3,C2367*Dashboard!$E$11*Dashboard!$E$10*SQRT(Dashboard!$D$12/365),0)</f>
        <v>532591.91453154257</v>
      </c>
      <c r="F2367" s="3">
        <f>D2367+IF(Dashboard!$I$3,E2367,0)</f>
        <v>915756.10610938002</v>
      </c>
      <c r="G2367" s="3">
        <f>IF(Dashboard!$I$4, ('Lookups and Calculations'!$F$9) / (1 - 'Lookups and Calculations'!$F$10), 'Lookups and Calculations'!$F$9)</f>
        <v>1951878.888340465</v>
      </c>
      <c r="H2367" s="12">
        <f t="shared" si="72"/>
        <v>0</v>
      </c>
      <c r="I2367" s="12">
        <f t="shared" si="73"/>
        <v>0</v>
      </c>
      <c r="J2367" s="13">
        <f>(1 - Dashboard!$I$9) * H2367 * Dashboard!$I$8 * 'Lookups and Calculations'!$F$12</f>
        <v>0</v>
      </c>
      <c r="K2367" s="12">
        <f>(1 - Dashboard!$I$11) * I2367 * Dashboard!$I$10 * 'Lookups and Calculations'!$F$12</f>
        <v>0</v>
      </c>
      <c r="L2367" s="12">
        <f>(H2367 - I2367) * Dashboard!$I$13 * (Dashboard!$D$12 / 365) * 'Lookups and Calculations'!$F$12</f>
        <v>0</v>
      </c>
      <c r="M2367" s="3">
        <f>(G2367*2) * Dashboard!$I$13 * (Dashboard!$D$12 / 365) * 'Lookups and Calculations'!$F$12</f>
        <v>1602.0878730267946</v>
      </c>
      <c r="N2367" s="12">
        <f>H2367 * Dashboard!$I$14 * Dashboard!$I$15 * (Dashboard!$D$12 / 365) * 'Lookups and Calculations'!$F$12</f>
        <v>0</v>
      </c>
    </row>
    <row r="2368" spans="1:14" x14ac:dyDescent="0.35">
      <c r="A2368" s="2">
        <v>2367</v>
      </c>
      <c r="B2368" s="11">
        <v>-1.0033207370461559</v>
      </c>
      <c r="C2368" s="11">
        <v>-2.0337228068960282</v>
      </c>
      <c r="D2368" s="3">
        <f>B2368*Dashboard!$D$11*Dashboard!$D$10*SQRT(Dashboard!$D$12/365)</f>
        <v>-249106.24504087999</v>
      </c>
      <c r="E2368" s="3">
        <f>IF(Dashboard!$I$3,C2368*Dashboard!$E$11*Dashboard!$E$10*SQRT(Dashboard!$D$12/365),0)</f>
        <v>-1009872.5824632538</v>
      </c>
      <c r="F2368" s="3">
        <f>D2368+IF(Dashboard!$I$3,E2368,0)</f>
        <v>-1258978.8275041338</v>
      </c>
      <c r="G2368" s="3">
        <f>IF(Dashboard!$I$4, ('Lookups and Calculations'!$F$9) / (1 - 'Lookups and Calculations'!$F$10), 'Lookups and Calculations'!$F$9)</f>
        <v>1951878.888340465</v>
      </c>
      <c r="H2368" s="12">
        <f t="shared" si="72"/>
        <v>0</v>
      </c>
      <c r="I2368" s="12">
        <f t="shared" si="73"/>
        <v>0</v>
      </c>
      <c r="J2368" s="13">
        <f>(1 - Dashboard!$I$9) * H2368 * Dashboard!$I$8 * 'Lookups and Calculations'!$F$12</f>
        <v>0</v>
      </c>
      <c r="K2368" s="12">
        <f>(1 - Dashboard!$I$11) * I2368 * Dashboard!$I$10 * 'Lookups and Calculations'!$F$12</f>
        <v>0</v>
      </c>
      <c r="L2368" s="12">
        <f>(H2368 - I2368) * Dashboard!$I$13 * (Dashboard!$D$12 / 365) * 'Lookups and Calculations'!$F$12</f>
        <v>0</v>
      </c>
      <c r="M2368" s="3">
        <f>(G2368*2) * Dashboard!$I$13 * (Dashboard!$D$12 / 365) * 'Lookups and Calculations'!$F$12</f>
        <v>1602.0878730267946</v>
      </c>
      <c r="N2368" s="12">
        <f>H2368 * Dashboard!$I$14 * Dashboard!$I$15 * (Dashboard!$D$12 / 365) * 'Lookups and Calculations'!$F$12</f>
        <v>0</v>
      </c>
    </row>
    <row r="2369" spans="1:14" x14ac:dyDescent="0.35">
      <c r="A2369" s="2">
        <v>2368</v>
      </c>
      <c r="B2369" s="11">
        <v>-0.4306152290242049</v>
      </c>
      <c r="C2369" s="11">
        <v>-1.1342833280275122</v>
      </c>
      <c r="D2369" s="3">
        <f>B2369*Dashboard!$D$11*Dashboard!$D$10*SQRT(Dashboard!$D$12/365)</f>
        <v>-106913.90977868678</v>
      </c>
      <c r="E2369" s="3">
        <f>IF(Dashboard!$I$3,C2369*Dashboard!$E$11*Dashboard!$E$10*SQRT(Dashboard!$D$12/365),0)</f>
        <v>-563243.7369714363</v>
      </c>
      <c r="F2369" s="3">
        <f>D2369+IF(Dashboard!$I$3,E2369,0)</f>
        <v>-670157.64675012312</v>
      </c>
      <c r="G2369" s="3">
        <f>IF(Dashboard!$I$4, ('Lookups and Calculations'!$F$9) / (1 - 'Lookups and Calculations'!$F$10), 'Lookups and Calculations'!$F$9)</f>
        <v>1951878.888340465</v>
      </c>
      <c r="H2369" s="12">
        <f t="shared" si="72"/>
        <v>0</v>
      </c>
      <c r="I2369" s="12">
        <f t="shared" si="73"/>
        <v>0</v>
      </c>
      <c r="J2369" s="13">
        <f>(1 - Dashboard!$I$9) * H2369 * Dashboard!$I$8 * 'Lookups and Calculations'!$F$12</f>
        <v>0</v>
      </c>
      <c r="K2369" s="12">
        <f>(1 - Dashboard!$I$11) * I2369 * Dashboard!$I$10 * 'Lookups and Calculations'!$F$12</f>
        <v>0</v>
      </c>
      <c r="L2369" s="12">
        <f>(H2369 - I2369) * Dashboard!$I$13 * (Dashboard!$D$12 / 365) * 'Lookups and Calculations'!$F$12</f>
        <v>0</v>
      </c>
      <c r="M2369" s="3">
        <f>(G2369*2) * Dashboard!$I$13 * (Dashboard!$D$12 / 365) * 'Lookups and Calculations'!$F$12</f>
        <v>1602.0878730267946</v>
      </c>
      <c r="N2369" s="12">
        <f>H2369 * Dashboard!$I$14 * Dashboard!$I$15 * (Dashboard!$D$12 / 365) * 'Lookups and Calculations'!$F$12</f>
        <v>0</v>
      </c>
    </row>
    <row r="2370" spans="1:14" x14ac:dyDescent="0.35">
      <c r="A2370" s="2">
        <v>2369</v>
      </c>
      <c r="B2370" s="11">
        <v>-0.72379294293361274</v>
      </c>
      <c r="C2370" s="11">
        <v>-0.30581957740170407</v>
      </c>
      <c r="D2370" s="3">
        <f>B2370*Dashboard!$D$11*Dashboard!$D$10*SQRT(Dashboard!$D$12/365)</f>
        <v>-179704.59051020865</v>
      </c>
      <c r="E2370" s="3">
        <f>IF(Dashboard!$I$3,C2370*Dashboard!$E$11*Dashboard!$E$10*SQRT(Dashboard!$D$12/365),0)</f>
        <v>-151858.84986452278</v>
      </c>
      <c r="F2370" s="3">
        <f>D2370+IF(Dashboard!$I$3,E2370,0)</f>
        <v>-331563.44037473144</v>
      </c>
      <c r="G2370" s="3">
        <f>IF(Dashboard!$I$4, ('Lookups and Calculations'!$F$9) / (1 - 'Lookups and Calculations'!$F$10), 'Lookups and Calculations'!$F$9)</f>
        <v>1951878.888340465</v>
      </c>
      <c r="H2370" s="12">
        <f t="shared" si="72"/>
        <v>0</v>
      </c>
      <c r="I2370" s="12">
        <f t="shared" si="73"/>
        <v>0</v>
      </c>
      <c r="J2370" s="13">
        <f>(1 - Dashboard!$I$9) * H2370 * Dashboard!$I$8 * 'Lookups and Calculations'!$F$12</f>
        <v>0</v>
      </c>
      <c r="K2370" s="12">
        <f>(1 - Dashboard!$I$11) * I2370 * Dashboard!$I$10 * 'Lookups and Calculations'!$F$12</f>
        <v>0</v>
      </c>
      <c r="L2370" s="12">
        <f>(H2370 - I2370) * Dashboard!$I$13 * (Dashboard!$D$12 / 365) * 'Lookups and Calculations'!$F$12</f>
        <v>0</v>
      </c>
      <c r="M2370" s="3">
        <f>(G2370*2) * Dashboard!$I$13 * (Dashboard!$D$12 / 365) * 'Lookups and Calculations'!$F$12</f>
        <v>1602.0878730267946</v>
      </c>
      <c r="N2370" s="12">
        <f>H2370 * Dashboard!$I$14 * Dashboard!$I$15 * (Dashboard!$D$12 / 365) * 'Lookups and Calculations'!$F$12</f>
        <v>0</v>
      </c>
    </row>
    <row r="2371" spans="1:14" x14ac:dyDescent="0.35">
      <c r="A2371" s="2">
        <v>2370</v>
      </c>
      <c r="B2371" s="11">
        <v>0.6414856313159385</v>
      </c>
      <c r="C2371" s="11">
        <v>0.5600369494108105</v>
      </c>
      <c r="D2371" s="3">
        <f>B2371*Dashboard!$D$11*Dashboard!$D$10*SQRT(Dashboard!$D$12/365)</f>
        <v>159269.18577926347</v>
      </c>
      <c r="E2371" s="3">
        <f>IF(Dashboard!$I$3,C2371*Dashboard!$E$11*Dashboard!$E$10*SQRT(Dashboard!$D$12/365),0)</f>
        <v>278093.92630037596</v>
      </c>
      <c r="F2371" s="3">
        <f>D2371+IF(Dashboard!$I$3,E2371,0)</f>
        <v>437363.11207963945</v>
      </c>
      <c r="G2371" s="3">
        <f>IF(Dashboard!$I$4, ('Lookups and Calculations'!$F$9) / (1 - 'Lookups and Calculations'!$F$10), 'Lookups and Calculations'!$F$9)</f>
        <v>1951878.888340465</v>
      </c>
      <c r="H2371" s="12">
        <f t="shared" ref="H2371:H2434" si="74">MAX(0,F2371-G2371)</f>
        <v>0</v>
      </c>
      <c r="I2371" s="12">
        <f t="shared" ref="I2371:I2434" si="75">MAX(0,-F2371-G2371)</f>
        <v>0</v>
      </c>
      <c r="J2371" s="13">
        <f>(1 - Dashboard!$I$9) * H2371 * Dashboard!$I$8 * 'Lookups and Calculations'!$F$12</f>
        <v>0</v>
      </c>
      <c r="K2371" s="12">
        <f>(1 - Dashboard!$I$11) * I2371 * Dashboard!$I$10 * 'Lookups and Calculations'!$F$12</f>
        <v>0</v>
      </c>
      <c r="L2371" s="12">
        <f>(H2371 - I2371) * Dashboard!$I$13 * (Dashboard!$D$12 / 365) * 'Lookups and Calculations'!$F$12</f>
        <v>0</v>
      </c>
      <c r="M2371" s="3">
        <f>(G2371*2) * Dashboard!$I$13 * (Dashboard!$D$12 / 365) * 'Lookups and Calculations'!$F$12</f>
        <v>1602.0878730267946</v>
      </c>
      <c r="N2371" s="12">
        <f>H2371 * Dashboard!$I$14 * Dashboard!$I$15 * (Dashboard!$D$12 / 365) * 'Lookups and Calculations'!$F$12</f>
        <v>0</v>
      </c>
    </row>
    <row r="2372" spans="1:14" x14ac:dyDescent="0.35">
      <c r="A2372" s="2">
        <v>2371</v>
      </c>
      <c r="B2372" s="11">
        <v>-0.44880683229857815</v>
      </c>
      <c r="C2372" s="11">
        <v>0.92041245284764783</v>
      </c>
      <c r="D2372" s="3">
        <f>B2372*Dashboard!$D$11*Dashboard!$D$10*SQRT(Dashboard!$D$12/365)</f>
        <v>-111430.55317658361</v>
      </c>
      <c r="E2372" s="3">
        <f>IF(Dashboard!$I$3,C2372*Dashboard!$E$11*Dashboard!$E$10*SQRT(Dashboard!$D$12/365),0)</f>
        <v>457043.25955179764</v>
      </c>
      <c r="F2372" s="3">
        <f>D2372+IF(Dashboard!$I$3,E2372,0)</f>
        <v>345612.70637521404</v>
      </c>
      <c r="G2372" s="3">
        <f>IF(Dashboard!$I$4, ('Lookups and Calculations'!$F$9) / (1 - 'Lookups and Calculations'!$F$10), 'Lookups and Calculations'!$F$9)</f>
        <v>1951878.888340465</v>
      </c>
      <c r="H2372" s="12">
        <f t="shared" si="74"/>
        <v>0</v>
      </c>
      <c r="I2372" s="12">
        <f t="shared" si="75"/>
        <v>0</v>
      </c>
      <c r="J2372" s="13">
        <f>(1 - Dashboard!$I$9) * H2372 * Dashboard!$I$8 * 'Lookups and Calculations'!$F$12</f>
        <v>0</v>
      </c>
      <c r="K2372" s="12">
        <f>(1 - Dashboard!$I$11) * I2372 * Dashboard!$I$10 * 'Lookups and Calculations'!$F$12</f>
        <v>0</v>
      </c>
      <c r="L2372" s="12">
        <f>(H2372 - I2372) * Dashboard!$I$13 * (Dashboard!$D$12 / 365) * 'Lookups and Calculations'!$F$12</f>
        <v>0</v>
      </c>
      <c r="M2372" s="3">
        <f>(G2372*2) * Dashboard!$I$13 * (Dashboard!$D$12 / 365) * 'Lookups and Calculations'!$F$12</f>
        <v>1602.0878730267946</v>
      </c>
      <c r="N2372" s="12">
        <f>H2372 * Dashboard!$I$14 * Dashboard!$I$15 * (Dashboard!$D$12 / 365) * 'Lookups and Calculations'!$F$12</f>
        <v>0</v>
      </c>
    </row>
    <row r="2373" spans="1:14" x14ac:dyDescent="0.35">
      <c r="A2373" s="2">
        <v>2372</v>
      </c>
      <c r="B2373" s="11">
        <v>2.7557816070951417E-2</v>
      </c>
      <c r="C2373" s="11">
        <v>-0.35941452368325005</v>
      </c>
      <c r="D2373" s="3">
        <f>B2373*Dashboard!$D$11*Dashboard!$D$10*SQRT(Dashboard!$D$12/365)</f>
        <v>6842.1032572021086</v>
      </c>
      <c r="E2373" s="3">
        <f>IF(Dashboard!$I$3,C2373*Dashboard!$E$11*Dashboard!$E$10*SQRT(Dashboard!$D$12/365),0)</f>
        <v>-178472.14574968381</v>
      </c>
      <c r="F2373" s="3">
        <f>D2373+IF(Dashboard!$I$3,E2373,0)</f>
        <v>-171630.04249248171</v>
      </c>
      <c r="G2373" s="3">
        <f>IF(Dashboard!$I$4, ('Lookups and Calculations'!$F$9) / (1 - 'Lookups and Calculations'!$F$10), 'Lookups and Calculations'!$F$9)</f>
        <v>1951878.888340465</v>
      </c>
      <c r="H2373" s="12">
        <f t="shared" si="74"/>
        <v>0</v>
      </c>
      <c r="I2373" s="12">
        <f t="shared" si="75"/>
        <v>0</v>
      </c>
      <c r="J2373" s="13">
        <f>(1 - Dashboard!$I$9) * H2373 * Dashboard!$I$8 * 'Lookups and Calculations'!$F$12</f>
        <v>0</v>
      </c>
      <c r="K2373" s="12">
        <f>(1 - Dashboard!$I$11) * I2373 * Dashboard!$I$10 * 'Lookups and Calculations'!$F$12</f>
        <v>0</v>
      </c>
      <c r="L2373" s="12">
        <f>(H2373 - I2373) * Dashboard!$I$13 * (Dashboard!$D$12 / 365) * 'Lookups and Calculations'!$F$12</f>
        <v>0</v>
      </c>
      <c r="M2373" s="3">
        <f>(G2373*2) * Dashboard!$I$13 * (Dashboard!$D$12 / 365) * 'Lookups and Calculations'!$F$12</f>
        <v>1602.0878730267946</v>
      </c>
      <c r="N2373" s="12">
        <f>H2373 * Dashboard!$I$14 * Dashboard!$I$15 * (Dashboard!$D$12 / 365) * 'Lookups and Calculations'!$F$12</f>
        <v>0</v>
      </c>
    </row>
    <row r="2374" spans="1:14" x14ac:dyDescent="0.35">
      <c r="A2374" s="2">
        <v>2373</v>
      </c>
      <c r="B2374" s="11">
        <v>0.66884250701732695</v>
      </c>
      <c r="C2374" s="11">
        <v>0.5724624267630769</v>
      </c>
      <c r="D2374" s="3">
        <f>B2374*Dashboard!$D$11*Dashboard!$D$10*SQRT(Dashboard!$D$12/365)</f>
        <v>166061.39920653313</v>
      </c>
      <c r="E2374" s="3">
        <f>IF(Dashboard!$I$3,C2374*Dashboard!$E$11*Dashboard!$E$10*SQRT(Dashboard!$D$12/365),0)</f>
        <v>284263.96523563459</v>
      </c>
      <c r="F2374" s="3">
        <f>D2374+IF(Dashboard!$I$3,E2374,0)</f>
        <v>450325.36444216769</v>
      </c>
      <c r="G2374" s="3">
        <f>IF(Dashboard!$I$4, ('Lookups and Calculations'!$F$9) / (1 - 'Lookups and Calculations'!$F$10), 'Lookups and Calculations'!$F$9)</f>
        <v>1951878.888340465</v>
      </c>
      <c r="H2374" s="12">
        <f t="shared" si="74"/>
        <v>0</v>
      </c>
      <c r="I2374" s="12">
        <f t="shared" si="75"/>
        <v>0</v>
      </c>
      <c r="J2374" s="13">
        <f>(1 - Dashboard!$I$9) * H2374 * Dashboard!$I$8 * 'Lookups and Calculations'!$F$12</f>
        <v>0</v>
      </c>
      <c r="K2374" s="12">
        <f>(1 - Dashboard!$I$11) * I2374 * Dashboard!$I$10 * 'Lookups and Calculations'!$F$12</f>
        <v>0</v>
      </c>
      <c r="L2374" s="12">
        <f>(H2374 - I2374) * Dashboard!$I$13 * (Dashboard!$D$12 / 365) * 'Lookups and Calculations'!$F$12</f>
        <v>0</v>
      </c>
      <c r="M2374" s="3">
        <f>(G2374*2) * Dashboard!$I$13 * (Dashboard!$D$12 / 365) * 'Lookups and Calculations'!$F$12</f>
        <v>1602.0878730267946</v>
      </c>
      <c r="N2374" s="12">
        <f>H2374 * Dashboard!$I$14 * Dashboard!$I$15 * (Dashboard!$D$12 / 365) * 'Lookups and Calculations'!$F$12</f>
        <v>0</v>
      </c>
    </row>
    <row r="2375" spans="1:14" x14ac:dyDescent="0.35">
      <c r="A2375" s="2">
        <v>2374</v>
      </c>
      <c r="B2375" s="11">
        <v>0.24610185781505389</v>
      </c>
      <c r="C2375" s="11">
        <v>-1.8011477698124241</v>
      </c>
      <c r="D2375" s="3">
        <f>B2375*Dashboard!$D$11*Dashboard!$D$10*SQRT(Dashboard!$D$12/365)</f>
        <v>61102.604017116384</v>
      </c>
      <c r="E2375" s="3">
        <f>IF(Dashboard!$I$3,C2375*Dashboard!$E$11*Dashboard!$E$10*SQRT(Dashboard!$D$12/365),0)</f>
        <v>-894384.30032387085</v>
      </c>
      <c r="F2375" s="3">
        <f>D2375+IF(Dashboard!$I$3,E2375,0)</f>
        <v>-833281.69630675449</v>
      </c>
      <c r="G2375" s="3">
        <f>IF(Dashboard!$I$4, ('Lookups and Calculations'!$F$9) / (1 - 'Lookups and Calculations'!$F$10), 'Lookups and Calculations'!$F$9)</f>
        <v>1951878.888340465</v>
      </c>
      <c r="H2375" s="12">
        <f t="shared" si="74"/>
        <v>0</v>
      </c>
      <c r="I2375" s="12">
        <f t="shared" si="75"/>
        <v>0</v>
      </c>
      <c r="J2375" s="13">
        <f>(1 - Dashboard!$I$9) * H2375 * Dashboard!$I$8 * 'Lookups and Calculations'!$F$12</f>
        <v>0</v>
      </c>
      <c r="K2375" s="12">
        <f>(1 - Dashboard!$I$11) * I2375 * Dashboard!$I$10 * 'Lookups and Calculations'!$F$12</f>
        <v>0</v>
      </c>
      <c r="L2375" s="12">
        <f>(H2375 - I2375) * Dashboard!$I$13 * (Dashboard!$D$12 / 365) * 'Lookups and Calculations'!$F$12</f>
        <v>0</v>
      </c>
      <c r="M2375" s="3">
        <f>(G2375*2) * Dashboard!$I$13 * (Dashboard!$D$12 / 365) * 'Lookups and Calculations'!$F$12</f>
        <v>1602.0878730267946</v>
      </c>
      <c r="N2375" s="12">
        <f>H2375 * Dashboard!$I$14 * Dashboard!$I$15 * (Dashboard!$D$12 / 365) * 'Lookups and Calculations'!$F$12</f>
        <v>0</v>
      </c>
    </row>
    <row r="2376" spans="1:14" x14ac:dyDescent="0.35">
      <c r="A2376" s="2">
        <v>2375</v>
      </c>
      <c r="B2376" s="11">
        <v>-0.97344216659776339</v>
      </c>
      <c r="C2376" s="11">
        <v>-0.30828851254193956</v>
      </c>
      <c r="D2376" s="3">
        <f>B2376*Dashboard!$D$11*Dashboard!$D$10*SQRT(Dashboard!$D$12/365)</f>
        <v>-241687.94078704683</v>
      </c>
      <c r="E2376" s="3">
        <f>IF(Dashboard!$I$3,C2376*Dashboard!$E$11*Dashboard!$E$10*SQRT(Dashboard!$D$12/365),0)</f>
        <v>-153084.83302090451</v>
      </c>
      <c r="F2376" s="3">
        <f>D2376+IF(Dashboard!$I$3,E2376,0)</f>
        <v>-394772.77380795137</v>
      </c>
      <c r="G2376" s="3">
        <f>IF(Dashboard!$I$4, ('Lookups and Calculations'!$F$9) / (1 - 'Lookups and Calculations'!$F$10), 'Lookups and Calculations'!$F$9)</f>
        <v>1951878.888340465</v>
      </c>
      <c r="H2376" s="12">
        <f t="shared" si="74"/>
        <v>0</v>
      </c>
      <c r="I2376" s="12">
        <f t="shared" si="75"/>
        <v>0</v>
      </c>
      <c r="J2376" s="13">
        <f>(1 - Dashboard!$I$9) * H2376 * Dashboard!$I$8 * 'Lookups and Calculations'!$F$12</f>
        <v>0</v>
      </c>
      <c r="K2376" s="12">
        <f>(1 - Dashboard!$I$11) * I2376 * Dashboard!$I$10 * 'Lookups and Calculations'!$F$12</f>
        <v>0</v>
      </c>
      <c r="L2376" s="12">
        <f>(H2376 - I2376) * Dashboard!$I$13 * (Dashboard!$D$12 / 365) * 'Lookups and Calculations'!$F$12</f>
        <v>0</v>
      </c>
      <c r="M2376" s="3">
        <f>(G2376*2) * Dashboard!$I$13 * (Dashboard!$D$12 / 365) * 'Lookups and Calculations'!$F$12</f>
        <v>1602.0878730267946</v>
      </c>
      <c r="N2376" s="12">
        <f>H2376 * Dashboard!$I$14 * Dashboard!$I$15 * (Dashboard!$D$12 / 365) * 'Lookups and Calculations'!$F$12</f>
        <v>0</v>
      </c>
    </row>
    <row r="2377" spans="1:14" x14ac:dyDescent="0.35">
      <c r="A2377" s="2">
        <v>2376</v>
      </c>
      <c r="B2377" s="11">
        <v>-1.175483021133652</v>
      </c>
      <c r="C2377" s="11">
        <v>-0.88639211763955994</v>
      </c>
      <c r="D2377" s="3">
        <f>B2377*Dashboard!$D$11*Dashboard!$D$10*SQRT(Dashboard!$D$12/365)</f>
        <v>-291851.00107269362</v>
      </c>
      <c r="E2377" s="3">
        <f>IF(Dashboard!$I$3,C2377*Dashboard!$E$11*Dashboard!$E$10*SQRT(Dashboard!$D$12/365),0)</f>
        <v>-440150.00170153368</v>
      </c>
      <c r="F2377" s="3">
        <f>D2377+IF(Dashboard!$I$3,E2377,0)</f>
        <v>-732001.00277422729</v>
      </c>
      <c r="G2377" s="3">
        <f>IF(Dashboard!$I$4, ('Lookups and Calculations'!$F$9) / (1 - 'Lookups and Calculations'!$F$10), 'Lookups and Calculations'!$F$9)</f>
        <v>1951878.888340465</v>
      </c>
      <c r="H2377" s="12">
        <f t="shared" si="74"/>
        <v>0</v>
      </c>
      <c r="I2377" s="12">
        <f t="shared" si="75"/>
        <v>0</v>
      </c>
      <c r="J2377" s="13">
        <f>(1 - Dashboard!$I$9) * H2377 * Dashboard!$I$8 * 'Lookups and Calculations'!$F$12</f>
        <v>0</v>
      </c>
      <c r="K2377" s="12">
        <f>(1 - Dashboard!$I$11) * I2377 * Dashboard!$I$10 * 'Lookups and Calculations'!$F$12</f>
        <v>0</v>
      </c>
      <c r="L2377" s="12">
        <f>(H2377 - I2377) * Dashboard!$I$13 * (Dashboard!$D$12 / 365) * 'Lookups and Calculations'!$F$12</f>
        <v>0</v>
      </c>
      <c r="M2377" s="3">
        <f>(G2377*2) * Dashboard!$I$13 * (Dashboard!$D$12 / 365) * 'Lookups and Calculations'!$F$12</f>
        <v>1602.0878730267946</v>
      </c>
      <c r="N2377" s="12">
        <f>H2377 * Dashboard!$I$14 * Dashboard!$I$15 * (Dashboard!$D$12 / 365) * 'Lookups and Calculations'!$F$12</f>
        <v>0</v>
      </c>
    </row>
    <row r="2378" spans="1:14" x14ac:dyDescent="0.35">
      <c r="A2378" s="2">
        <v>2377</v>
      </c>
      <c r="B2378" s="11">
        <v>0.84042408864684404</v>
      </c>
      <c r="C2378" s="11">
        <v>-0.11259937956713433</v>
      </c>
      <c r="D2378" s="3">
        <f>B2378*Dashboard!$D$11*Dashboard!$D$10*SQRT(Dashboard!$D$12/365)</f>
        <v>208661.97740622194</v>
      </c>
      <c r="E2378" s="3">
        <f>IF(Dashboard!$I$3,C2378*Dashboard!$E$11*Dashboard!$E$10*SQRT(Dashboard!$D$12/365),0)</f>
        <v>-55912.745749640111</v>
      </c>
      <c r="F2378" s="3">
        <f>D2378+IF(Dashboard!$I$3,E2378,0)</f>
        <v>152749.23165658183</v>
      </c>
      <c r="G2378" s="3">
        <f>IF(Dashboard!$I$4, ('Lookups and Calculations'!$F$9) / (1 - 'Lookups and Calculations'!$F$10), 'Lookups and Calculations'!$F$9)</f>
        <v>1951878.888340465</v>
      </c>
      <c r="H2378" s="12">
        <f t="shared" si="74"/>
        <v>0</v>
      </c>
      <c r="I2378" s="12">
        <f t="shared" si="75"/>
        <v>0</v>
      </c>
      <c r="J2378" s="13">
        <f>(1 - Dashboard!$I$9) * H2378 * Dashboard!$I$8 * 'Lookups and Calculations'!$F$12</f>
        <v>0</v>
      </c>
      <c r="K2378" s="12">
        <f>(1 - Dashboard!$I$11) * I2378 * Dashboard!$I$10 * 'Lookups and Calculations'!$F$12</f>
        <v>0</v>
      </c>
      <c r="L2378" s="12">
        <f>(H2378 - I2378) * Dashboard!$I$13 * (Dashboard!$D$12 / 365) * 'Lookups and Calculations'!$F$12</f>
        <v>0</v>
      </c>
      <c r="M2378" s="3">
        <f>(G2378*2) * Dashboard!$I$13 * (Dashboard!$D$12 / 365) * 'Lookups and Calculations'!$F$12</f>
        <v>1602.0878730267946</v>
      </c>
      <c r="N2378" s="12">
        <f>H2378 * Dashboard!$I$14 * Dashboard!$I$15 * (Dashboard!$D$12 / 365) * 'Lookups and Calculations'!$F$12</f>
        <v>0</v>
      </c>
    </row>
    <row r="2379" spans="1:14" x14ac:dyDescent="0.35">
      <c r="A2379" s="2">
        <v>2378</v>
      </c>
      <c r="B2379" s="11">
        <v>-0.8346275499708532</v>
      </c>
      <c r="C2379" s="11">
        <v>-0.64599527800040635</v>
      </c>
      <c r="D2379" s="3">
        <f>B2379*Dashboard!$D$11*Dashboard!$D$10*SQRT(Dashboard!$D$12/365)</f>
        <v>-207222.80254369354</v>
      </c>
      <c r="E2379" s="3">
        <f>IF(Dashboard!$I$3,C2379*Dashboard!$E$11*Dashboard!$E$10*SQRT(Dashboard!$D$12/365),0)</f>
        <v>-320777.697649476</v>
      </c>
      <c r="F2379" s="3">
        <f>D2379+IF(Dashboard!$I$3,E2379,0)</f>
        <v>-528000.50019316957</v>
      </c>
      <c r="G2379" s="3">
        <f>IF(Dashboard!$I$4, ('Lookups and Calculations'!$F$9) / (1 - 'Lookups and Calculations'!$F$10), 'Lookups and Calculations'!$F$9)</f>
        <v>1951878.888340465</v>
      </c>
      <c r="H2379" s="12">
        <f t="shared" si="74"/>
        <v>0</v>
      </c>
      <c r="I2379" s="12">
        <f t="shared" si="75"/>
        <v>0</v>
      </c>
      <c r="J2379" s="13">
        <f>(1 - Dashboard!$I$9) * H2379 * Dashboard!$I$8 * 'Lookups and Calculations'!$F$12</f>
        <v>0</v>
      </c>
      <c r="K2379" s="12">
        <f>(1 - Dashboard!$I$11) * I2379 * Dashboard!$I$10 * 'Lookups and Calculations'!$F$12</f>
        <v>0</v>
      </c>
      <c r="L2379" s="12">
        <f>(H2379 - I2379) * Dashboard!$I$13 * (Dashboard!$D$12 / 365) * 'Lookups and Calculations'!$F$12</f>
        <v>0</v>
      </c>
      <c r="M2379" s="3">
        <f>(G2379*2) * Dashboard!$I$13 * (Dashboard!$D$12 / 365) * 'Lookups and Calculations'!$F$12</f>
        <v>1602.0878730267946</v>
      </c>
      <c r="N2379" s="12">
        <f>H2379 * Dashboard!$I$14 * Dashboard!$I$15 * (Dashboard!$D$12 / 365) * 'Lookups and Calculations'!$F$12</f>
        <v>0</v>
      </c>
    </row>
    <row r="2380" spans="1:14" x14ac:dyDescent="0.35">
      <c r="A2380" s="2">
        <v>2379</v>
      </c>
      <c r="B2380" s="11">
        <v>1.18742300295071</v>
      </c>
      <c r="C2380" s="11">
        <v>0.16467959752374872</v>
      </c>
      <c r="D2380" s="3">
        <f>B2380*Dashboard!$D$11*Dashboard!$D$10*SQRT(Dashboard!$D$12/365)</f>
        <v>294815.48085117433</v>
      </c>
      <c r="E2380" s="3">
        <f>IF(Dashboard!$I$3,C2380*Dashboard!$E$11*Dashboard!$E$10*SQRT(Dashboard!$D$12/365),0)</f>
        <v>81773.882785993424</v>
      </c>
      <c r="F2380" s="3">
        <f>D2380+IF(Dashboard!$I$3,E2380,0)</f>
        <v>376589.36363716773</v>
      </c>
      <c r="G2380" s="3">
        <f>IF(Dashboard!$I$4, ('Lookups and Calculations'!$F$9) / (1 - 'Lookups and Calculations'!$F$10), 'Lookups and Calculations'!$F$9)</f>
        <v>1951878.888340465</v>
      </c>
      <c r="H2380" s="12">
        <f t="shared" si="74"/>
        <v>0</v>
      </c>
      <c r="I2380" s="12">
        <f t="shared" si="75"/>
        <v>0</v>
      </c>
      <c r="J2380" s="13">
        <f>(1 - Dashboard!$I$9) * H2380 * Dashboard!$I$8 * 'Lookups and Calculations'!$F$12</f>
        <v>0</v>
      </c>
      <c r="K2380" s="12">
        <f>(1 - Dashboard!$I$11) * I2380 * Dashboard!$I$10 * 'Lookups and Calculations'!$F$12</f>
        <v>0</v>
      </c>
      <c r="L2380" s="12">
        <f>(H2380 - I2380) * Dashboard!$I$13 * (Dashboard!$D$12 / 365) * 'Lookups and Calculations'!$F$12</f>
        <v>0</v>
      </c>
      <c r="M2380" s="3">
        <f>(G2380*2) * Dashboard!$I$13 * (Dashboard!$D$12 / 365) * 'Lookups and Calculations'!$F$12</f>
        <v>1602.0878730267946</v>
      </c>
      <c r="N2380" s="12">
        <f>H2380 * Dashboard!$I$14 * Dashboard!$I$15 * (Dashboard!$D$12 / 365) * 'Lookups and Calculations'!$F$12</f>
        <v>0</v>
      </c>
    </row>
    <row r="2381" spans="1:14" x14ac:dyDescent="0.35">
      <c r="A2381" s="2">
        <v>2380</v>
      </c>
      <c r="B2381" s="11">
        <v>-1.6916903092058349</v>
      </c>
      <c r="C2381" s="11">
        <v>-0.10860468503624088</v>
      </c>
      <c r="D2381" s="3">
        <f>B2381*Dashboard!$D$11*Dashboard!$D$10*SQRT(Dashboard!$D$12/365)</f>
        <v>-420015.85847709281</v>
      </c>
      <c r="E2381" s="3">
        <f>IF(Dashboard!$I$3,C2381*Dashboard!$E$11*Dashboard!$E$10*SQRT(Dashboard!$D$12/365),0)</f>
        <v>-53929.126119479057</v>
      </c>
      <c r="F2381" s="3">
        <f>D2381+IF(Dashboard!$I$3,E2381,0)</f>
        <v>-473944.98459657189</v>
      </c>
      <c r="G2381" s="3">
        <f>IF(Dashboard!$I$4, ('Lookups and Calculations'!$F$9) / (1 - 'Lookups and Calculations'!$F$10), 'Lookups and Calculations'!$F$9)</f>
        <v>1951878.888340465</v>
      </c>
      <c r="H2381" s="12">
        <f t="shared" si="74"/>
        <v>0</v>
      </c>
      <c r="I2381" s="12">
        <f t="shared" si="75"/>
        <v>0</v>
      </c>
      <c r="J2381" s="13">
        <f>(1 - Dashboard!$I$9) * H2381 * Dashboard!$I$8 * 'Lookups and Calculations'!$F$12</f>
        <v>0</v>
      </c>
      <c r="K2381" s="12">
        <f>(1 - Dashboard!$I$11) * I2381 * Dashboard!$I$10 * 'Lookups and Calculations'!$F$12</f>
        <v>0</v>
      </c>
      <c r="L2381" s="12">
        <f>(H2381 - I2381) * Dashboard!$I$13 * (Dashboard!$D$12 / 365) * 'Lookups and Calculations'!$F$12</f>
        <v>0</v>
      </c>
      <c r="M2381" s="3">
        <f>(G2381*2) * Dashboard!$I$13 * (Dashboard!$D$12 / 365) * 'Lookups and Calculations'!$F$12</f>
        <v>1602.0878730267946</v>
      </c>
      <c r="N2381" s="12">
        <f>H2381 * Dashboard!$I$14 * Dashboard!$I$15 * (Dashboard!$D$12 / 365) * 'Lookups and Calculations'!$F$12</f>
        <v>0</v>
      </c>
    </row>
    <row r="2382" spans="1:14" x14ac:dyDescent="0.35">
      <c r="A2382" s="2">
        <v>2381</v>
      </c>
      <c r="B2382" s="11">
        <v>-0.36844818134751256</v>
      </c>
      <c r="C2382" s="11">
        <v>-0.86306484336570888</v>
      </c>
      <c r="D2382" s="3">
        <f>B2382*Dashboard!$D$11*Dashboard!$D$10*SQRT(Dashboard!$D$12/365)</f>
        <v>-91478.965358410365</v>
      </c>
      <c r="E2382" s="3">
        <f>IF(Dashboard!$I$3,C2382*Dashboard!$E$11*Dashboard!$E$10*SQRT(Dashboard!$D$12/365),0)</f>
        <v>-428566.52796908468</v>
      </c>
      <c r="F2382" s="3">
        <f>D2382+IF(Dashboard!$I$3,E2382,0)</f>
        <v>-520045.49332749506</v>
      </c>
      <c r="G2382" s="3">
        <f>IF(Dashboard!$I$4, ('Lookups and Calculations'!$F$9) / (1 - 'Lookups and Calculations'!$F$10), 'Lookups and Calculations'!$F$9)</f>
        <v>1951878.888340465</v>
      </c>
      <c r="H2382" s="12">
        <f t="shared" si="74"/>
        <v>0</v>
      </c>
      <c r="I2382" s="12">
        <f t="shared" si="75"/>
        <v>0</v>
      </c>
      <c r="J2382" s="13">
        <f>(1 - Dashboard!$I$9) * H2382 * Dashboard!$I$8 * 'Lookups and Calculations'!$F$12</f>
        <v>0</v>
      </c>
      <c r="K2382" s="12">
        <f>(1 - Dashboard!$I$11) * I2382 * Dashboard!$I$10 * 'Lookups and Calculations'!$F$12</f>
        <v>0</v>
      </c>
      <c r="L2382" s="12">
        <f>(H2382 - I2382) * Dashboard!$I$13 * (Dashboard!$D$12 / 365) * 'Lookups and Calculations'!$F$12</f>
        <v>0</v>
      </c>
      <c r="M2382" s="3">
        <f>(G2382*2) * Dashboard!$I$13 * (Dashboard!$D$12 / 365) * 'Lookups and Calculations'!$F$12</f>
        <v>1602.0878730267946</v>
      </c>
      <c r="N2382" s="12">
        <f>H2382 * Dashboard!$I$14 * Dashboard!$I$15 * (Dashboard!$D$12 / 365) * 'Lookups and Calculations'!$F$12</f>
        <v>0</v>
      </c>
    </row>
    <row r="2383" spans="1:14" x14ac:dyDescent="0.35">
      <c r="A2383" s="2">
        <v>2382</v>
      </c>
      <c r="B2383" s="11">
        <v>-0.64563141041616512</v>
      </c>
      <c r="C2383" s="11">
        <v>0.72403506413835816</v>
      </c>
      <c r="D2383" s="3">
        <f>B2383*Dashboard!$D$11*Dashboard!$D$10*SQRT(Dashboard!$D$12/365)</f>
        <v>-160298.50713812112</v>
      </c>
      <c r="E2383" s="3">
        <f>IF(Dashboard!$I$3,C2383*Dashboard!$E$11*Dashboard!$E$10*SQRT(Dashboard!$D$12/365),0)</f>
        <v>359529.409581299</v>
      </c>
      <c r="F2383" s="3">
        <f>D2383+IF(Dashboard!$I$3,E2383,0)</f>
        <v>199230.90244317788</v>
      </c>
      <c r="G2383" s="3">
        <f>IF(Dashboard!$I$4, ('Lookups and Calculations'!$F$9) / (1 - 'Lookups and Calculations'!$F$10), 'Lookups and Calculations'!$F$9)</f>
        <v>1951878.888340465</v>
      </c>
      <c r="H2383" s="12">
        <f t="shared" si="74"/>
        <v>0</v>
      </c>
      <c r="I2383" s="12">
        <f t="shared" si="75"/>
        <v>0</v>
      </c>
      <c r="J2383" s="13">
        <f>(1 - Dashboard!$I$9) * H2383 * Dashboard!$I$8 * 'Lookups and Calculations'!$F$12</f>
        <v>0</v>
      </c>
      <c r="K2383" s="12">
        <f>(1 - Dashboard!$I$11) * I2383 * Dashboard!$I$10 * 'Lookups and Calculations'!$F$12</f>
        <v>0</v>
      </c>
      <c r="L2383" s="12">
        <f>(H2383 - I2383) * Dashboard!$I$13 * (Dashboard!$D$12 / 365) * 'Lookups and Calculations'!$F$12</f>
        <v>0</v>
      </c>
      <c r="M2383" s="3">
        <f>(G2383*2) * Dashboard!$I$13 * (Dashboard!$D$12 / 365) * 'Lookups and Calculations'!$F$12</f>
        <v>1602.0878730267946</v>
      </c>
      <c r="N2383" s="12">
        <f>H2383 * Dashboard!$I$14 * Dashboard!$I$15 * (Dashboard!$D$12 / 365) * 'Lookups and Calculations'!$F$12</f>
        <v>0</v>
      </c>
    </row>
    <row r="2384" spans="1:14" x14ac:dyDescent="0.35">
      <c r="A2384" s="2">
        <v>2383</v>
      </c>
      <c r="B2384" s="11">
        <v>0.94940064486879638</v>
      </c>
      <c r="C2384" s="11">
        <v>0.95590516436566064</v>
      </c>
      <c r="D2384" s="3">
        <f>B2384*Dashboard!$D$11*Dashboard!$D$10*SQRT(Dashboard!$D$12/365)</f>
        <v>235718.86930089042</v>
      </c>
      <c r="E2384" s="3">
        <f>IF(Dashboard!$I$3,C2384*Dashboard!$E$11*Dashboard!$E$10*SQRT(Dashboard!$D$12/365),0)</f>
        <v>474667.64578466112</v>
      </c>
      <c r="F2384" s="3">
        <f>D2384+IF(Dashboard!$I$3,E2384,0)</f>
        <v>710386.51508555154</v>
      </c>
      <c r="G2384" s="3">
        <f>IF(Dashboard!$I$4, ('Lookups and Calculations'!$F$9) / (1 - 'Lookups and Calculations'!$F$10), 'Lookups and Calculations'!$F$9)</f>
        <v>1951878.888340465</v>
      </c>
      <c r="H2384" s="12">
        <f t="shared" si="74"/>
        <v>0</v>
      </c>
      <c r="I2384" s="12">
        <f t="shared" si="75"/>
        <v>0</v>
      </c>
      <c r="J2384" s="13">
        <f>(1 - Dashboard!$I$9) * H2384 * Dashboard!$I$8 * 'Lookups and Calculations'!$F$12</f>
        <v>0</v>
      </c>
      <c r="K2384" s="12">
        <f>(1 - Dashboard!$I$11) * I2384 * Dashboard!$I$10 * 'Lookups and Calculations'!$F$12</f>
        <v>0</v>
      </c>
      <c r="L2384" s="12">
        <f>(H2384 - I2384) * Dashboard!$I$13 * (Dashboard!$D$12 / 365) * 'Lookups and Calculations'!$F$12</f>
        <v>0</v>
      </c>
      <c r="M2384" s="3">
        <f>(G2384*2) * Dashboard!$I$13 * (Dashboard!$D$12 / 365) * 'Lookups and Calculations'!$F$12</f>
        <v>1602.0878730267946</v>
      </c>
      <c r="N2384" s="12">
        <f>H2384 * Dashboard!$I$14 * Dashboard!$I$15 * (Dashboard!$D$12 / 365) * 'Lookups and Calculations'!$F$12</f>
        <v>0</v>
      </c>
    </row>
    <row r="2385" spans="1:14" x14ac:dyDescent="0.35">
      <c r="A2385" s="2">
        <v>2384</v>
      </c>
      <c r="B2385" s="11">
        <v>-0.15546655462648837</v>
      </c>
      <c r="C2385" s="11">
        <v>-0.79203389669402835</v>
      </c>
      <c r="D2385" s="3">
        <f>B2385*Dashboard!$D$11*Dashboard!$D$10*SQRT(Dashboard!$D$12/365)</f>
        <v>-38599.510826881044</v>
      </c>
      <c r="E2385" s="3">
        <f>IF(Dashboard!$I$3,C2385*Dashboard!$E$11*Dashboard!$E$10*SQRT(Dashboard!$D$12/365),0)</f>
        <v>-393295.15012599452</v>
      </c>
      <c r="F2385" s="3">
        <f>D2385+IF(Dashboard!$I$3,E2385,0)</f>
        <v>-431894.66095287557</v>
      </c>
      <c r="G2385" s="3">
        <f>IF(Dashboard!$I$4, ('Lookups and Calculations'!$F$9) / (1 - 'Lookups and Calculations'!$F$10), 'Lookups and Calculations'!$F$9)</f>
        <v>1951878.888340465</v>
      </c>
      <c r="H2385" s="12">
        <f t="shared" si="74"/>
        <v>0</v>
      </c>
      <c r="I2385" s="12">
        <f t="shared" si="75"/>
        <v>0</v>
      </c>
      <c r="J2385" s="13">
        <f>(1 - Dashboard!$I$9) * H2385 * Dashboard!$I$8 * 'Lookups and Calculations'!$F$12</f>
        <v>0</v>
      </c>
      <c r="K2385" s="12">
        <f>(1 - Dashboard!$I$11) * I2385 * Dashboard!$I$10 * 'Lookups and Calculations'!$F$12</f>
        <v>0</v>
      </c>
      <c r="L2385" s="12">
        <f>(H2385 - I2385) * Dashboard!$I$13 * (Dashboard!$D$12 / 365) * 'Lookups and Calculations'!$F$12</f>
        <v>0</v>
      </c>
      <c r="M2385" s="3">
        <f>(G2385*2) * Dashboard!$I$13 * (Dashboard!$D$12 / 365) * 'Lookups and Calculations'!$F$12</f>
        <v>1602.0878730267946</v>
      </c>
      <c r="N2385" s="12">
        <f>H2385 * Dashboard!$I$14 * Dashboard!$I$15 * (Dashboard!$D$12 / 365) * 'Lookups and Calculations'!$F$12</f>
        <v>0</v>
      </c>
    </row>
    <row r="2386" spans="1:14" x14ac:dyDescent="0.35">
      <c r="A2386" s="2">
        <v>2385</v>
      </c>
      <c r="B2386" s="11">
        <v>0.75850877401625538</v>
      </c>
      <c r="C2386" s="11">
        <v>-0.36007473430933634</v>
      </c>
      <c r="D2386" s="3">
        <f>B2386*Dashboard!$D$11*Dashboard!$D$10*SQRT(Dashboard!$D$12/365)</f>
        <v>188323.89837972471</v>
      </c>
      <c r="E2386" s="3">
        <f>IF(Dashboard!$I$3,C2386*Dashboard!$E$11*Dashboard!$E$10*SQRT(Dashboard!$D$12/365),0)</f>
        <v>-178799.98227080391</v>
      </c>
      <c r="F2386" s="3">
        <f>D2386+IF(Dashboard!$I$3,E2386,0)</f>
        <v>9523.9161089207919</v>
      </c>
      <c r="G2386" s="3">
        <f>IF(Dashboard!$I$4, ('Lookups and Calculations'!$F$9) / (1 - 'Lookups and Calculations'!$F$10), 'Lookups and Calculations'!$F$9)</f>
        <v>1951878.888340465</v>
      </c>
      <c r="H2386" s="12">
        <f t="shared" si="74"/>
        <v>0</v>
      </c>
      <c r="I2386" s="12">
        <f t="shared" si="75"/>
        <v>0</v>
      </c>
      <c r="J2386" s="13">
        <f>(1 - Dashboard!$I$9) * H2386 * Dashboard!$I$8 * 'Lookups and Calculations'!$F$12</f>
        <v>0</v>
      </c>
      <c r="K2386" s="12">
        <f>(1 - Dashboard!$I$11) * I2386 * Dashboard!$I$10 * 'Lookups and Calculations'!$F$12</f>
        <v>0</v>
      </c>
      <c r="L2386" s="12">
        <f>(H2386 - I2386) * Dashboard!$I$13 * (Dashboard!$D$12 / 365) * 'Lookups and Calculations'!$F$12</f>
        <v>0</v>
      </c>
      <c r="M2386" s="3">
        <f>(G2386*2) * Dashboard!$I$13 * (Dashboard!$D$12 / 365) * 'Lookups and Calculations'!$F$12</f>
        <v>1602.0878730267946</v>
      </c>
      <c r="N2386" s="12">
        <f>H2386 * Dashboard!$I$14 * Dashboard!$I$15 * (Dashboard!$D$12 / 365) * 'Lookups and Calculations'!$F$12</f>
        <v>0</v>
      </c>
    </row>
    <row r="2387" spans="1:14" x14ac:dyDescent="0.35">
      <c r="A2387" s="2">
        <v>2386</v>
      </c>
      <c r="B2387" s="11">
        <v>2.3368182215265607</v>
      </c>
      <c r="C2387" s="11">
        <v>-0.27599580456771017</v>
      </c>
      <c r="D2387" s="3">
        <f>B2387*Dashboard!$D$11*Dashboard!$D$10*SQRT(Dashboard!$D$12/365)</f>
        <v>580189.35621860833</v>
      </c>
      <c r="E2387" s="3">
        <f>IF(Dashboard!$I$3,C2387*Dashboard!$E$11*Dashboard!$E$10*SQRT(Dashboard!$D$12/365),0)</f>
        <v>-137049.45185387117</v>
      </c>
      <c r="F2387" s="3">
        <f>D2387+IF(Dashboard!$I$3,E2387,0)</f>
        <v>443139.90436473716</v>
      </c>
      <c r="G2387" s="3">
        <f>IF(Dashboard!$I$4, ('Lookups and Calculations'!$F$9) / (1 - 'Lookups and Calculations'!$F$10), 'Lookups and Calculations'!$F$9)</f>
        <v>1951878.888340465</v>
      </c>
      <c r="H2387" s="12">
        <f t="shared" si="74"/>
        <v>0</v>
      </c>
      <c r="I2387" s="12">
        <f t="shared" si="75"/>
        <v>0</v>
      </c>
      <c r="J2387" s="13">
        <f>(1 - Dashboard!$I$9) * H2387 * Dashboard!$I$8 * 'Lookups and Calculations'!$F$12</f>
        <v>0</v>
      </c>
      <c r="K2387" s="12">
        <f>(1 - Dashboard!$I$11) * I2387 * Dashboard!$I$10 * 'Lookups and Calculations'!$F$12</f>
        <v>0</v>
      </c>
      <c r="L2387" s="12">
        <f>(H2387 - I2387) * Dashboard!$I$13 * (Dashboard!$D$12 / 365) * 'Lookups and Calculations'!$F$12</f>
        <v>0</v>
      </c>
      <c r="M2387" s="3">
        <f>(G2387*2) * Dashboard!$I$13 * (Dashboard!$D$12 / 365) * 'Lookups and Calculations'!$F$12</f>
        <v>1602.0878730267946</v>
      </c>
      <c r="N2387" s="12">
        <f>H2387 * Dashboard!$I$14 * Dashboard!$I$15 * (Dashboard!$D$12 / 365) * 'Lookups and Calculations'!$F$12</f>
        <v>0</v>
      </c>
    </row>
    <row r="2388" spans="1:14" x14ac:dyDescent="0.35">
      <c r="A2388" s="2">
        <v>2387</v>
      </c>
      <c r="B2388" s="11">
        <v>2.5659518367701422</v>
      </c>
      <c r="C2388" s="11">
        <v>0.52980801086957163</v>
      </c>
      <c r="D2388" s="3">
        <f>B2388*Dashboard!$D$11*Dashboard!$D$10*SQRT(Dashboard!$D$12/365)</f>
        <v>637079.05499430955</v>
      </c>
      <c r="E2388" s="3">
        <f>IF(Dashboard!$I$3,C2388*Dashboard!$E$11*Dashboard!$E$10*SQRT(Dashboard!$D$12/365),0)</f>
        <v>263083.33777461888</v>
      </c>
      <c r="F2388" s="3">
        <f>D2388+IF(Dashboard!$I$3,E2388,0)</f>
        <v>900162.39276892843</v>
      </c>
      <c r="G2388" s="3">
        <f>IF(Dashboard!$I$4, ('Lookups and Calculations'!$F$9) / (1 - 'Lookups and Calculations'!$F$10), 'Lookups and Calculations'!$F$9)</f>
        <v>1951878.888340465</v>
      </c>
      <c r="H2388" s="12">
        <f t="shared" si="74"/>
        <v>0</v>
      </c>
      <c r="I2388" s="12">
        <f t="shared" si="75"/>
        <v>0</v>
      </c>
      <c r="J2388" s="13">
        <f>(1 - Dashboard!$I$9) * H2388 * Dashboard!$I$8 * 'Lookups and Calculations'!$F$12</f>
        <v>0</v>
      </c>
      <c r="K2388" s="12">
        <f>(1 - Dashboard!$I$11) * I2388 * Dashboard!$I$10 * 'Lookups and Calculations'!$F$12</f>
        <v>0</v>
      </c>
      <c r="L2388" s="12">
        <f>(H2388 - I2388) * Dashboard!$I$13 * (Dashboard!$D$12 / 365) * 'Lookups and Calculations'!$F$12</f>
        <v>0</v>
      </c>
      <c r="M2388" s="3">
        <f>(G2388*2) * Dashboard!$I$13 * (Dashboard!$D$12 / 365) * 'Lookups and Calculations'!$F$12</f>
        <v>1602.0878730267946</v>
      </c>
      <c r="N2388" s="12">
        <f>H2388 * Dashboard!$I$14 * Dashboard!$I$15 * (Dashboard!$D$12 / 365) * 'Lookups and Calculations'!$F$12</f>
        <v>0</v>
      </c>
    </row>
    <row r="2389" spans="1:14" x14ac:dyDescent="0.35">
      <c r="A2389" s="2">
        <v>2388</v>
      </c>
      <c r="B2389" s="11">
        <v>-0.7890979092818321</v>
      </c>
      <c r="C2389" s="11">
        <v>-0.80493458474359236</v>
      </c>
      <c r="D2389" s="3">
        <f>B2389*Dashboard!$D$11*Dashboard!$D$10*SQRT(Dashboard!$D$12/365)</f>
        <v>-195918.62292163839</v>
      </c>
      <c r="E2389" s="3">
        <f>IF(Dashboard!$I$3,C2389*Dashboard!$E$11*Dashboard!$E$10*SQRT(Dashboard!$D$12/365),0)</f>
        <v>-399701.1613640993</v>
      </c>
      <c r="F2389" s="3">
        <f>D2389+IF(Dashboard!$I$3,E2389,0)</f>
        <v>-595619.78428573767</v>
      </c>
      <c r="G2389" s="3">
        <f>IF(Dashboard!$I$4, ('Lookups and Calculations'!$F$9) / (1 - 'Lookups and Calculations'!$F$10), 'Lookups and Calculations'!$F$9)</f>
        <v>1951878.888340465</v>
      </c>
      <c r="H2389" s="12">
        <f t="shared" si="74"/>
        <v>0</v>
      </c>
      <c r="I2389" s="12">
        <f t="shared" si="75"/>
        <v>0</v>
      </c>
      <c r="J2389" s="13">
        <f>(1 - Dashboard!$I$9) * H2389 * Dashboard!$I$8 * 'Lookups and Calculations'!$F$12</f>
        <v>0</v>
      </c>
      <c r="K2389" s="12">
        <f>(1 - Dashboard!$I$11) * I2389 * Dashboard!$I$10 * 'Lookups and Calculations'!$F$12</f>
        <v>0</v>
      </c>
      <c r="L2389" s="12">
        <f>(H2389 - I2389) * Dashboard!$I$13 * (Dashboard!$D$12 / 365) * 'Lookups and Calculations'!$F$12</f>
        <v>0</v>
      </c>
      <c r="M2389" s="3">
        <f>(G2389*2) * Dashboard!$I$13 * (Dashboard!$D$12 / 365) * 'Lookups and Calculations'!$F$12</f>
        <v>1602.0878730267946</v>
      </c>
      <c r="N2389" s="12">
        <f>H2389 * Dashboard!$I$14 * Dashboard!$I$15 * (Dashboard!$D$12 / 365) * 'Lookups and Calculations'!$F$12</f>
        <v>0</v>
      </c>
    </row>
    <row r="2390" spans="1:14" x14ac:dyDescent="0.35">
      <c r="A2390" s="2">
        <v>2389</v>
      </c>
      <c r="B2390" s="11">
        <v>-0.50388378304448445</v>
      </c>
      <c r="C2390" s="11">
        <v>0.54058382404557204</v>
      </c>
      <c r="D2390" s="3">
        <f>B2390*Dashboard!$D$11*Dashboard!$D$10*SQRT(Dashboard!$D$12/365)</f>
        <v>-125105.155805656</v>
      </c>
      <c r="E2390" s="3">
        <f>IF(Dashboard!$I$3,C2390*Dashboard!$E$11*Dashboard!$E$10*SQRT(Dashboard!$D$12/365),0)</f>
        <v>268434.2136379811</v>
      </c>
      <c r="F2390" s="3">
        <f>D2390+IF(Dashboard!$I$3,E2390,0)</f>
        <v>143329.05783232511</v>
      </c>
      <c r="G2390" s="3">
        <f>IF(Dashboard!$I$4, ('Lookups and Calculations'!$F$9) / (1 - 'Lookups and Calculations'!$F$10), 'Lookups and Calculations'!$F$9)</f>
        <v>1951878.888340465</v>
      </c>
      <c r="H2390" s="12">
        <f t="shared" si="74"/>
        <v>0</v>
      </c>
      <c r="I2390" s="12">
        <f t="shared" si="75"/>
        <v>0</v>
      </c>
      <c r="J2390" s="13">
        <f>(1 - Dashboard!$I$9) * H2390 * Dashboard!$I$8 * 'Lookups and Calculations'!$F$12</f>
        <v>0</v>
      </c>
      <c r="K2390" s="12">
        <f>(1 - Dashboard!$I$11) * I2390 * Dashboard!$I$10 * 'Lookups and Calculations'!$F$12</f>
        <v>0</v>
      </c>
      <c r="L2390" s="12">
        <f>(H2390 - I2390) * Dashboard!$I$13 * (Dashboard!$D$12 / 365) * 'Lookups and Calculations'!$F$12</f>
        <v>0</v>
      </c>
      <c r="M2390" s="3">
        <f>(G2390*2) * Dashboard!$I$13 * (Dashboard!$D$12 / 365) * 'Lookups and Calculations'!$F$12</f>
        <v>1602.0878730267946</v>
      </c>
      <c r="N2390" s="12">
        <f>H2390 * Dashboard!$I$14 * Dashboard!$I$15 * (Dashboard!$D$12 / 365) * 'Lookups and Calculations'!$F$12</f>
        <v>0</v>
      </c>
    </row>
    <row r="2391" spans="1:14" x14ac:dyDescent="0.35">
      <c r="A2391" s="2">
        <v>2390</v>
      </c>
      <c r="B2391" s="11">
        <v>0.33670416048179769</v>
      </c>
      <c r="C2391" s="11">
        <v>1.4472406589168321</v>
      </c>
      <c r="D2391" s="3">
        <f>B2391*Dashboard!$D$11*Dashboard!$D$10*SQRT(Dashboard!$D$12/365)</f>
        <v>83597.503779495746</v>
      </c>
      <c r="E2391" s="3">
        <f>IF(Dashboard!$I$3,C2391*Dashboard!$E$11*Dashboard!$E$10*SQRT(Dashboard!$D$12/365),0)</f>
        <v>718646.93492660485</v>
      </c>
      <c r="F2391" s="3">
        <f>D2391+IF(Dashboard!$I$3,E2391,0)</f>
        <v>802244.43870610057</v>
      </c>
      <c r="G2391" s="3">
        <f>IF(Dashboard!$I$4, ('Lookups and Calculations'!$F$9) / (1 - 'Lookups and Calculations'!$F$10), 'Lookups and Calculations'!$F$9)</f>
        <v>1951878.888340465</v>
      </c>
      <c r="H2391" s="12">
        <f t="shared" si="74"/>
        <v>0</v>
      </c>
      <c r="I2391" s="12">
        <f t="shared" si="75"/>
        <v>0</v>
      </c>
      <c r="J2391" s="13">
        <f>(1 - Dashboard!$I$9) * H2391 * Dashboard!$I$8 * 'Lookups and Calculations'!$F$12</f>
        <v>0</v>
      </c>
      <c r="K2391" s="12">
        <f>(1 - Dashboard!$I$11) * I2391 * Dashboard!$I$10 * 'Lookups and Calculations'!$F$12</f>
        <v>0</v>
      </c>
      <c r="L2391" s="12">
        <f>(H2391 - I2391) * Dashboard!$I$13 * (Dashboard!$D$12 / 365) * 'Lookups and Calculations'!$F$12</f>
        <v>0</v>
      </c>
      <c r="M2391" s="3">
        <f>(G2391*2) * Dashboard!$I$13 * (Dashboard!$D$12 / 365) * 'Lookups and Calculations'!$F$12</f>
        <v>1602.0878730267946</v>
      </c>
      <c r="N2391" s="12">
        <f>H2391 * Dashboard!$I$14 * Dashboard!$I$15 * (Dashboard!$D$12 / 365) * 'Lookups and Calculations'!$F$12</f>
        <v>0</v>
      </c>
    </row>
    <row r="2392" spans="1:14" x14ac:dyDescent="0.35">
      <c r="A2392" s="2">
        <v>2391</v>
      </c>
      <c r="B2392" s="11">
        <v>3.0105661913874576E-2</v>
      </c>
      <c r="C2392" s="11">
        <v>-0.56607443175700956</v>
      </c>
      <c r="D2392" s="3">
        <f>B2392*Dashboard!$D$11*Dashboard!$D$10*SQRT(Dashboard!$D$12/365)</f>
        <v>7474.6869240583892</v>
      </c>
      <c r="E2392" s="3">
        <f>IF(Dashboard!$I$3,C2392*Dashboard!$E$11*Dashboard!$E$10*SQRT(Dashboard!$D$12/365),0)</f>
        <v>-281091.91986560426</v>
      </c>
      <c r="F2392" s="3">
        <f>D2392+IF(Dashboard!$I$3,E2392,0)</f>
        <v>-273617.2329415459</v>
      </c>
      <c r="G2392" s="3">
        <f>IF(Dashboard!$I$4, ('Lookups and Calculations'!$F$9) / (1 - 'Lookups and Calculations'!$F$10), 'Lookups and Calculations'!$F$9)</f>
        <v>1951878.888340465</v>
      </c>
      <c r="H2392" s="12">
        <f t="shared" si="74"/>
        <v>0</v>
      </c>
      <c r="I2392" s="12">
        <f t="shared" si="75"/>
        <v>0</v>
      </c>
      <c r="J2392" s="13">
        <f>(1 - Dashboard!$I$9) * H2392 * Dashboard!$I$8 * 'Lookups and Calculations'!$F$12</f>
        <v>0</v>
      </c>
      <c r="K2392" s="12">
        <f>(1 - Dashboard!$I$11) * I2392 * Dashboard!$I$10 * 'Lookups and Calculations'!$F$12</f>
        <v>0</v>
      </c>
      <c r="L2392" s="12">
        <f>(H2392 - I2392) * Dashboard!$I$13 * (Dashboard!$D$12 / 365) * 'Lookups and Calculations'!$F$12</f>
        <v>0</v>
      </c>
      <c r="M2392" s="3">
        <f>(G2392*2) * Dashboard!$I$13 * (Dashboard!$D$12 / 365) * 'Lookups and Calculations'!$F$12</f>
        <v>1602.0878730267946</v>
      </c>
      <c r="N2392" s="12">
        <f>H2392 * Dashboard!$I$14 * Dashboard!$I$15 * (Dashboard!$D$12 / 365) * 'Lookups and Calculations'!$F$12</f>
        <v>0</v>
      </c>
    </row>
    <row r="2393" spans="1:14" x14ac:dyDescent="0.35">
      <c r="A2393" s="2">
        <v>2392</v>
      </c>
      <c r="B2393" s="11">
        <v>0.14560482913209352</v>
      </c>
      <c r="C2393" s="11">
        <v>-0.25555799056493672</v>
      </c>
      <c r="D2393" s="3">
        <f>B2393*Dashboard!$D$11*Dashboard!$D$10*SQRT(Dashboard!$D$12/365)</f>
        <v>36151.024199598665</v>
      </c>
      <c r="E2393" s="3">
        <f>IF(Dashboard!$I$3,C2393*Dashboard!$E$11*Dashboard!$E$10*SQRT(Dashboard!$D$12/365),0)</f>
        <v>-126900.77872255801</v>
      </c>
      <c r="F2393" s="3">
        <f>D2393+IF(Dashboard!$I$3,E2393,0)</f>
        <v>-90749.754522959352</v>
      </c>
      <c r="G2393" s="3">
        <f>IF(Dashboard!$I$4, ('Lookups and Calculations'!$F$9) / (1 - 'Lookups and Calculations'!$F$10), 'Lookups and Calculations'!$F$9)</f>
        <v>1951878.888340465</v>
      </c>
      <c r="H2393" s="12">
        <f t="shared" si="74"/>
        <v>0</v>
      </c>
      <c r="I2393" s="12">
        <f t="shared" si="75"/>
        <v>0</v>
      </c>
      <c r="J2393" s="13">
        <f>(1 - Dashboard!$I$9) * H2393 * Dashboard!$I$8 * 'Lookups and Calculations'!$F$12</f>
        <v>0</v>
      </c>
      <c r="K2393" s="12">
        <f>(1 - Dashboard!$I$11) * I2393 * Dashboard!$I$10 * 'Lookups and Calculations'!$F$12</f>
        <v>0</v>
      </c>
      <c r="L2393" s="12">
        <f>(H2393 - I2393) * Dashboard!$I$13 * (Dashboard!$D$12 / 365) * 'Lookups and Calculations'!$F$12</f>
        <v>0</v>
      </c>
      <c r="M2393" s="3">
        <f>(G2393*2) * Dashboard!$I$13 * (Dashboard!$D$12 / 365) * 'Lookups and Calculations'!$F$12</f>
        <v>1602.0878730267946</v>
      </c>
      <c r="N2393" s="12">
        <f>H2393 * Dashboard!$I$14 * Dashboard!$I$15 * (Dashboard!$D$12 / 365) * 'Lookups and Calculations'!$F$12</f>
        <v>0</v>
      </c>
    </row>
    <row r="2394" spans="1:14" x14ac:dyDescent="0.35">
      <c r="A2394" s="2">
        <v>2393</v>
      </c>
      <c r="B2394" s="11">
        <v>0.22539489594091802</v>
      </c>
      <c r="C2394" s="11">
        <v>0.89719238097757537</v>
      </c>
      <c r="D2394" s="3">
        <f>B2394*Dashboard!$D$11*Dashboard!$D$10*SQRT(Dashboard!$D$12/365)</f>
        <v>55961.442942486508</v>
      </c>
      <c r="E2394" s="3">
        <f>IF(Dashboard!$I$3,C2394*Dashboard!$E$11*Dashboard!$E$10*SQRT(Dashboard!$D$12/365),0)</f>
        <v>445513.01862373238</v>
      </c>
      <c r="F2394" s="3">
        <f>D2394+IF(Dashboard!$I$3,E2394,0)</f>
        <v>501474.46156621887</v>
      </c>
      <c r="G2394" s="3">
        <f>IF(Dashboard!$I$4, ('Lookups and Calculations'!$F$9) / (1 - 'Lookups and Calculations'!$F$10), 'Lookups and Calculations'!$F$9)</f>
        <v>1951878.888340465</v>
      </c>
      <c r="H2394" s="12">
        <f t="shared" si="74"/>
        <v>0</v>
      </c>
      <c r="I2394" s="12">
        <f t="shared" si="75"/>
        <v>0</v>
      </c>
      <c r="J2394" s="13">
        <f>(1 - Dashboard!$I$9) * H2394 * Dashboard!$I$8 * 'Lookups and Calculations'!$F$12</f>
        <v>0</v>
      </c>
      <c r="K2394" s="12">
        <f>(1 - Dashboard!$I$11) * I2394 * Dashboard!$I$10 * 'Lookups and Calculations'!$F$12</f>
        <v>0</v>
      </c>
      <c r="L2394" s="12">
        <f>(H2394 - I2394) * Dashboard!$I$13 * (Dashboard!$D$12 / 365) * 'Lookups and Calculations'!$F$12</f>
        <v>0</v>
      </c>
      <c r="M2394" s="3">
        <f>(G2394*2) * Dashboard!$I$13 * (Dashboard!$D$12 / 365) * 'Lookups and Calculations'!$F$12</f>
        <v>1602.0878730267946</v>
      </c>
      <c r="N2394" s="12">
        <f>H2394 * Dashboard!$I$14 * Dashboard!$I$15 * (Dashboard!$D$12 / 365) * 'Lookups and Calculations'!$F$12</f>
        <v>0</v>
      </c>
    </row>
    <row r="2395" spans="1:14" x14ac:dyDescent="0.35">
      <c r="A2395" s="2">
        <v>2394</v>
      </c>
      <c r="B2395" s="11">
        <v>1.5249444106526728</v>
      </c>
      <c r="C2395" s="11">
        <v>0.28605615821039138</v>
      </c>
      <c r="D2395" s="3">
        <f>B2395*Dashboard!$D$11*Dashboard!$D$10*SQRT(Dashboard!$D$12/365)</f>
        <v>378615.8922142259</v>
      </c>
      <c r="E2395" s="3">
        <f>IF(Dashboard!$I$3,C2395*Dashboard!$E$11*Dashboard!$E$10*SQRT(Dashboard!$D$12/365),0)</f>
        <v>142045.05660353432</v>
      </c>
      <c r="F2395" s="3">
        <f>D2395+IF(Dashboard!$I$3,E2395,0)</f>
        <v>520660.94881776022</v>
      </c>
      <c r="G2395" s="3">
        <f>IF(Dashboard!$I$4, ('Lookups and Calculations'!$F$9) / (1 - 'Lookups and Calculations'!$F$10), 'Lookups and Calculations'!$F$9)</f>
        <v>1951878.888340465</v>
      </c>
      <c r="H2395" s="12">
        <f t="shared" si="74"/>
        <v>0</v>
      </c>
      <c r="I2395" s="12">
        <f t="shared" si="75"/>
        <v>0</v>
      </c>
      <c r="J2395" s="13">
        <f>(1 - Dashboard!$I$9) * H2395 * Dashboard!$I$8 * 'Lookups and Calculations'!$F$12</f>
        <v>0</v>
      </c>
      <c r="K2395" s="12">
        <f>(1 - Dashboard!$I$11) * I2395 * Dashboard!$I$10 * 'Lookups and Calculations'!$F$12</f>
        <v>0</v>
      </c>
      <c r="L2395" s="12">
        <f>(H2395 - I2395) * Dashboard!$I$13 * (Dashboard!$D$12 / 365) * 'Lookups and Calculations'!$F$12</f>
        <v>0</v>
      </c>
      <c r="M2395" s="3">
        <f>(G2395*2) * Dashboard!$I$13 * (Dashboard!$D$12 / 365) * 'Lookups and Calculations'!$F$12</f>
        <v>1602.0878730267946</v>
      </c>
      <c r="N2395" s="12">
        <f>H2395 * Dashboard!$I$14 * Dashboard!$I$15 * (Dashboard!$D$12 / 365) * 'Lookups and Calculations'!$F$12</f>
        <v>0</v>
      </c>
    </row>
    <row r="2396" spans="1:14" x14ac:dyDescent="0.35">
      <c r="A2396" s="2">
        <v>2395</v>
      </c>
      <c r="B2396" s="11">
        <v>-1.0269415058314237</v>
      </c>
      <c r="C2396" s="11">
        <v>0.72542492719249974</v>
      </c>
      <c r="D2396" s="3">
        <f>B2396*Dashboard!$D$11*Dashboard!$D$10*SQRT(Dashboard!$D$12/365)</f>
        <v>-254970.85124288077</v>
      </c>
      <c r="E2396" s="3">
        <f>IF(Dashboard!$I$3,C2396*Dashboard!$E$11*Dashboard!$E$10*SQRT(Dashboard!$D$12/365),0)</f>
        <v>360219.56489007414</v>
      </c>
      <c r="F2396" s="3">
        <f>D2396+IF(Dashboard!$I$3,E2396,0)</f>
        <v>105248.71364719336</v>
      </c>
      <c r="G2396" s="3">
        <f>IF(Dashboard!$I$4, ('Lookups and Calculations'!$F$9) / (1 - 'Lookups and Calculations'!$F$10), 'Lookups and Calculations'!$F$9)</f>
        <v>1951878.888340465</v>
      </c>
      <c r="H2396" s="12">
        <f t="shared" si="74"/>
        <v>0</v>
      </c>
      <c r="I2396" s="12">
        <f t="shared" si="75"/>
        <v>0</v>
      </c>
      <c r="J2396" s="13">
        <f>(1 - Dashboard!$I$9) * H2396 * Dashboard!$I$8 * 'Lookups and Calculations'!$F$12</f>
        <v>0</v>
      </c>
      <c r="K2396" s="12">
        <f>(1 - Dashboard!$I$11) * I2396 * Dashboard!$I$10 * 'Lookups and Calculations'!$F$12</f>
        <v>0</v>
      </c>
      <c r="L2396" s="12">
        <f>(H2396 - I2396) * Dashboard!$I$13 * (Dashboard!$D$12 / 365) * 'Lookups and Calculations'!$F$12</f>
        <v>0</v>
      </c>
      <c r="M2396" s="3">
        <f>(G2396*2) * Dashboard!$I$13 * (Dashboard!$D$12 / 365) * 'Lookups and Calculations'!$F$12</f>
        <v>1602.0878730267946</v>
      </c>
      <c r="N2396" s="12">
        <f>H2396 * Dashboard!$I$14 * Dashboard!$I$15 * (Dashboard!$D$12 / 365) * 'Lookups and Calculations'!$F$12</f>
        <v>0</v>
      </c>
    </row>
    <row r="2397" spans="1:14" x14ac:dyDescent="0.35">
      <c r="A2397" s="2">
        <v>2396</v>
      </c>
      <c r="B2397" s="11">
        <v>-0.21585995387826012</v>
      </c>
      <c r="C2397" s="11">
        <v>-0.15842531655931233</v>
      </c>
      <c r="D2397" s="3">
        <f>B2397*Dashboard!$D$11*Dashboard!$D$10*SQRT(Dashboard!$D$12/365)</f>
        <v>-53594.090682925096</v>
      </c>
      <c r="E2397" s="3">
        <f>IF(Dashboard!$I$3,C2397*Dashboard!$E$11*Dashboard!$E$10*SQRT(Dashboard!$D$12/365),0)</f>
        <v>-78668.234932908672</v>
      </c>
      <c r="F2397" s="3">
        <f>D2397+IF(Dashboard!$I$3,E2397,0)</f>
        <v>-132262.32561583378</v>
      </c>
      <c r="G2397" s="3">
        <f>IF(Dashboard!$I$4, ('Lookups and Calculations'!$F$9) / (1 - 'Lookups and Calculations'!$F$10), 'Lookups and Calculations'!$F$9)</f>
        <v>1951878.888340465</v>
      </c>
      <c r="H2397" s="12">
        <f t="shared" si="74"/>
        <v>0</v>
      </c>
      <c r="I2397" s="12">
        <f t="shared" si="75"/>
        <v>0</v>
      </c>
      <c r="J2397" s="13">
        <f>(1 - Dashboard!$I$9) * H2397 * Dashboard!$I$8 * 'Lookups and Calculations'!$F$12</f>
        <v>0</v>
      </c>
      <c r="K2397" s="12">
        <f>(1 - Dashboard!$I$11) * I2397 * Dashboard!$I$10 * 'Lookups and Calculations'!$F$12</f>
        <v>0</v>
      </c>
      <c r="L2397" s="12">
        <f>(H2397 - I2397) * Dashboard!$I$13 * (Dashboard!$D$12 / 365) * 'Lookups and Calculations'!$F$12</f>
        <v>0</v>
      </c>
      <c r="M2397" s="3">
        <f>(G2397*2) * Dashboard!$I$13 * (Dashboard!$D$12 / 365) * 'Lookups and Calculations'!$F$12</f>
        <v>1602.0878730267946</v>
      </c>
      <c r="N2397" s="12">
        <f>H2397 * Dashboard!$I$14 * Dashboard!$I$15 * (Dashboard!$D$12 / 365) * 'Lookups and Calculations'!$F$12</f>
        <v>0</v>
      </c>
    </row>
    <row r="2398" spans="1:14" x14ac:dyDescent="0.35">
      <c r="A2398" s="2">
        <v>2397</v>
      </c>
      <c r="B2398" s="11">
        <v>-1.0292154094712087</v>
      </c>
      <c r="C2398" s="11">
        <v>0.25026154660621619</v>
      </c>
      <c r="D2398" s="3">
        <f>B2398*Dashboard!$D$11*Dashboard!$D$10*SQRT(Dashboard!$D$12/365)</f>
        <v>-255535.42005560084</v>
      </c>
      <c r="E2398" s="3">
        <f>IF(Dashboard!$I$3,C2398*Dashboard!$E$11*Dashboard!$E$10*SQRT(Dashboard!$D$12/365),0)</f>
        <v>124270.7577972243</v>
      </c>
      <c r="F2398" s="3">
        <f>D2398+IF(Dashboard!$I$3,E2398,0)</f>
        <v>-131264.66225837654</v>
      </c>
      <c r="G2398" s="3">
        <f>IF(Dashboard!$I$4, ('Lookups and Calculations'!$F$9) / (1 - 'Lookups and Calculations'!$F$10), 'Lookups and Calculations'!$F$9)</f>
        <v>1951878.888340465</v>
      </c>
      <c r="H2398" s="12">
        <f t="shared" si="74"/>
        <v>0</v>
      </c>
      <c r="I2398" s="12">
        <f t="shared" si="75"/>
        <v>0</v>
      </c>
      <c r="J2398" s="13">
        <f>(1 - Dashboard!$I$9) * H2398 * Dashboard!$I$8 * 'Lookups and Calculations'!$F$12</f>
        <v>0</v>
      </c>
      <c r="K2398" s="12">
        <f>(1 - Dashboard!$I$11) * I2398 * Dashboard!$I$10 * 'Lookups and Calculations'!$F$12</f>
        <v>0</v>
      </c>
      <c r="L2398" s="12">
        <f>(H2398 - I2398) * Dashboard!$I$13 * (Dashboard!$D$12 / 365) * 'Lookups and Calculations'!$F$12</f>
        <v>0</v>
      </c>
      <c r="M2398" s="3">
        <f>(G2398*2) * Dashboard!$I$13 * (Dashboard!$D$12 / 365) * 'Lookups and Calculations'!$F$12</f>
        <v>1602.0878730267946</v>
      </c>
      <c r="N2398" s="12">
        <f>H2398 * Dashboard!$I$14 * Dashboard!$I$15 * (Dashboard!$D$12 / 365) * 'Lookups and Calculations'!$F$12</f>
        <v>0</v>
      </c>
    </row>
    <row r="2399" spans="1:14" x14ac:dyDescent="0.35">
      <c r="A2399" s="2">
        <v>2398</v>
      </c>
      <c r="B2399" s="11">
        <v>0.44528343701573236</v>
      </c>
      <c r="C2399" s="11">
        <v>0.37607131337536148</v>
      </c>
      <c r="D2399" s="3">
        <f>B2399*Dashboard!$D$11*Dashboard!$D$10*SQRT(Dashboard!$D$12/365)</f>
        <v>110555.75837139651</v>
      </c>
      <c r="E2399" s="3">
        <f>IF(Dashboard!$I$3,C2399*Dashboard!$E$11*Dashboard!$E$10*SQRT(Dashboard!$D$12/365),0)</f>
        <v>186743.30009032541</v>
      </c>
      <c r="F2399" s="3">
        <f>D2399+IF(Dashboard!$I$3,E2399,0)</f>
        <v>297299.05846172193</v>
      </c>
      <c r="G2399" s="3">
        <f>IF(Dashboard!$I$4, ('Lookups and Calculations'!$F$9) / (1 - 'Lookups and Calculations'!$F$10), 'Lookups and Calculations'!$F$9)</f>
        <v>1951878.888340465</v>
      </c>
      <c r="H2399" s="12">
        <f t="shared" si="74"/>
        <v>0</v>
      </c>
      <c r="I2399" s="12">
        <f t="shared" si="75"/>
        <v>0</v>
      </c>
      <c r="J2399" s="13">
        <f>(1 - Dashboard!$I$9) * H2399 * Dashboard!$I$8 * 'Lookups and Calculations'!$F$12</f>
        <v>0</v>
      </c>
      <c r="K2399" s="12">
        <f>(1 - Dashboard!$I$11) * I2399 * Dashboard!$I$10 * 'Lookups and Calculations'!$F$12</f>
        <v>0</v>
      </c>
      <c r="L2399" s="12">
        <f>(H2399 - I2399) * Dashboard!$I$13 * (Dashboard!$D$12 / 365) * 'Lookups and Calculations'!$F$12</f>
        <v>0</v>
      </c>
      <c r="M2399" s="3">
        <f>(G2399*2) * Dashboard!$I$13 * (Dashboard!$D$12 / 365) * 'Lookups and Calculations'!$F$12</f>
        <v>1602.0878730267946</v>
      </c>
      <c r="N2399" s="12">
        <f>H2399 * Dashboard!$I$14 * Dashboard!$I$15 * (Dashboard!$D$12 / 365) * 'Lookups and Calculations'!$F$12</f>
        <v>0</v>
      </c>
    </row>
    <row r="2400" spans="1:14" x14ac:dyDescent="0.35">
      <c r="A2400" s="2">
        <v>2399</v>
      </c>
      <c r="B2400" s="11">
        <v>0.9466804848654542</v>
      </c>
      <c r="C2400" s="11">
        <v>1.3092942568926227</v>
      </c>
      <c r="D2400" s="3">
        <f>B2400*Dashboard!$D$11*Dashboard!$D$10*SQRT(Dashboard!$D$12/365)</f>
        <v>235043.50316987842</v>
      </c>
      <c r="E2400" s="3">
        <f>IF(Dashboard!$I$3,C2400*Dashboard!$E$11*Dashboard!$E$10*SQRT(Dashboard!$D$12/365),0)</f>
        <v>650147.78215055761</v>
      </c>
      <c r="F2400" s="3">
        <f>D2400+IF(Dashboard!$I$3,E2400,0)</f>
        <v>885191.285320436</v>
      </c>
      <c r="G2400" s="3">
        <f>IF(Dashboard!$I$4, ('Lookups and Calculations'!$F$9) / (1 - 'Lookups and Calculations'!$F$10), 'Lookups and Calculations'!$F$9)</f>
        <v>1951878.888340465</v>
      </c>
      <c r="H2400" s="12">
        <f t="shared" si="74"/>
        <v>0</v>
      </c>
      <c r="I2400" s="12">
        <f t="shared" si="75"/>
        <v>0</v>
      </c>
      <c r="J2400" s="13">
        <f>(1 - Dashboard!$I$9) * H2400 * Dashboard!$I$8 * 'Lookups and Calculations'!$F$12</f>
        <v>0</v>
      </c>
      <c r="K2400" s="12">
        <f>(1 - Dashboard!$I$11) * I2400 * Dashboard!$I$10 * 'Lookups and Calculations'!$F$12</f>
        <v>0</v>
      </c>
      <c r="L2400" s="12">
        <f>(H2400 - I2400) * Dashboard!$I$13 * (Dashboard!$D$12 / 365) * 'Lookups and Calculations'!$F$12</f>
        <v>0</v>
      </c>
      <c r="M2400" s="3">
        <f>(G2400*2) * Dashboard!$I$13 * (Dashboard!$D$12 / 365) * 'Lookups and Calculations'!$F$12</f>
        <v>1602.0878730267946</v>
      </c>
      <c r="N2400" s="12">
        <f>H2400 * Dashboard!$I$14 * Dashboard!$I$15 * (Dashboard!$D$12 / 365) * 'Lookups and Calculations'!$F$12</f>
        <v>0</v>
      </c>
    </row>
    <row r="2401" spans="1:14" x14ac:dyDescent="0.35">
      <c r="A2401" s="2">
        <v>2400</v>
      </c>
      <c r="B2401" s="11">
        <v>2.9481714648279365</v>
      </c>
      <c r="C2401" s="11">
        <v>-0.90008971345716082</v>
      </c>
      <c r="D2401" s="3">
        <f>B2401*Dashboard!$D$11*Dashboard!$D$10*SQRT(Dashboard!$D$12/365)</f>
        <v>731977.21947032062</v>
      </c>
      <c r="E2401" s="3">
        <f>IF(Dashboard!$I$3,C2401*Dashboard!$E$11*Dashboard!$E$10*SQRT(Dashboard!$D$12/365),0)</f>
        <v>-446951.72827653866</v>
      </c>
      <c r="F2401" s="3">
        <f>D2401+IF(Dashboard!$I$3,E2401,0)</f>
        <v>285025.49119378196</v>
      </c>
      <c r="G2401" s="3">
        <f>IF(Dashboard!$I$4, ('Lookups and Calculations'!$F$9) / (1 - 'Lookups and Calculations'!$F$10), 'Lookups and Calculations'!$F$9)</f>
        <v>1951878.888340465</v>
      </c>
      <c r="H2401" s="12">
        <f t="shared" si="74"/>
        <v>0</v>
      </c>
      <c r="I2401" s="12">
        <f t="shared" si="75"/>
        <v>0</v>
      </c>
      <c r="J2401" s="13">
        <f>(1 - Dashboard!$I$9) * H2401 * Dashboard!$I$8 * 'Lookups and Calculations'!$F$12</f>
        <v>0</v>
      </c>
      <c r="K2401" s="12">
        <f>(1 - Dashboard!$I$11) * I2401 * Dashboard!$I$10 * 'Lookups and Calculations'!$F$12</f>
        <v>0</v>
      </c>
      <c r="L2401" s="12">
        <f>(H2401 - I2401) * Dashboard!$I$13 * (Dashboard!$D$12 / 365) * 'Lookups and Calculations'!$F$12</f>
        <v>0</v>
      </c>
      <c r="M2401" s="3">
        <f>(G2401*2) * Dashboard!$I$13 * (Dashboard!$D$12 / 365) * 'Lookups and Calculations'!$F$12</f>
        <v>1602.0878730267946</v>
      </c>
      <c r="N2401" s="12">
        <f>H2401 * Dashboard!$I$14 * Dashboard!$I$15 * (Dashboard!$D$12 / 365) * 'Lookups and Calculations'!$F$12</f>
        <v>0</v>
      </c>
    </row>
    <row r="2402" spans="1:14" x14ac:dyDescent="0.35">
      <c r="A2402" s="2">
        <v>2401</v>
      </c>
      <c r="B2402" s="11">
        <v>1.3732166465636444</v>
      </c>
      <c r="C2402" s="11">
        <v>0.82466488568894658</v>
      </c>
      <c r="D2402" s="3">
        <f>B2402*Dashboard!$D$11*Dashboard!$D$10*SQRT(Dashboard!$D$12/365)</f>
        <v>340944.65490686061</v>
      </c>
      <c r="E2402" s="3">
        <f>IF(Dashboard!$I$3,C2402*Dashboard!$E$11*Dashboard!$E$10*SQRT(Dashboard!$D$12/365),0)</f>
        <v>409498.50931186246</v>
      </c>
      <c r="F2402" s="3">
        <f>D2402+IF(Dashboard!$I$3,E2402,0)</f>
        <v>750443.16421872308</v>
      </c>
      <c r="G2402" s="3">
        <f>IF(Dashboard!$I$4, ('Lookups and Calculations'!$F$9) / (1 - 'Lookups and Calculations'!$F$10), 'Lookups and Calculations'!$F$9)</f>
        <v>1951878.888340465</v>
      </c>
      <c r="H2402" s="12">
        <f t="shared" si="74"/>
        <v>0</v>
      </c>
      <c r="I2402" s="12">
        <f t="shared" si="75"/>
        <v>0</v>
      </c>
      <c r="J2402" s="13">
        <f>(1 - Dashboard!$I$9) * H2402 * Dashboard!$I$8 * 'Lookups and Calculations'!$F$12</f>
        <v>0</v>
      </c>
      <c r="K2402" s="12">
        <f>(1 - Dashboard!$I$11) * I2402 * Dashboard!$I$10 * 'Lookups and Calculations'!$F$12</f>
        <v>0</v>
      </c>
      <c r="L2402" s="12">
        <f>(H2402 - I2402) * Dashboard!$I$13 * (Dashboard!$D$12 / 365) * 'Lookups and Calculations'!$F$12</f>
        <v>0</v>
      </c>
      <c r="M2402" s="3">
        <f>(G2402*2) * Dashboard!$I$13 * (Dashboard!$D$12 / 365) * 'Lookups and Calculations'!$F$12</f>
        <v>1602.0878730267946</v>
      </c>
      <c r="N2402" s="12">
        <f>H2402 * Dashboard!$I$14 * Dashboard!$I$15 * (Dashboard!$D$12 / 365) * 'Lookups and Calculations'!$F$12</f>
        <v>0</v>
      </c>
    </row>
    <row r="2403" spans="1:14" x14ac:dyDescent="0.35">
      <c r="A2403" s="2">
        <v>2402</v>
      </c>
      <c r="B2403" s="11">
        <v>-1.163770651561149</v>
      </c>
      <c r="C2403" s="11">
        <v>0.45923658454422911</v>
      </c>
      <c r="D2403" s="3">
        <f>B2403*Dashboard!$D$11*Dashboard!$D$10*SQRT(Dashboard!$D$12/365)</f>
        <v>-288943.03326438641</v>
      </c>
      <c r="E2403" s="3">
        <f>IF(Dashboard!$I$3,C2403*Dashboard!$E$11*Dashboard!$E$10*SQRT(Dashboard!$D$12/365),0)</f>
        <v>228040.14097826596</v>
      </c>
      <c r="F2403" s="3">
        <f>D2403+IF(Dashboard!$I$3,E2403,0)</f>
        <v>-60902.892286120448</v>
      </c>
      <c r="G2403" s="3">
        <f>IF(Dashboard!$I$4, ('Lookups and Calculations'!$F$9) / (1 - 'Lookups and Calculations'!$F$10), 'Lookups and Calculations'!$F$9)</f>
        <v>1951878.888340465</v>
      </c>
      <c r="H2403" s="12">
        <f t="shared" si="74"/>
        <v>0</v>
      </c>
      <c r="I2403" s="12">
        <f t="shared" si="75"/>
        <v>0</v>
      </c>
      <c r="J2403" s="13">
        <f>(1 - Dashboard!$I$9) * H2403 * Dashboard!$I$8 * 'Lookups and Calculations'!$F$12</f>
        <v>0</v>
      </c>
      <c r="K2403" s="12">
        <f>(1 - Dashboard!$I$11) * I2403 * Dashboard!$I$10 * 'Lookups and Calculations'!$F$12</f>
        <v>0</v>
      </c>
      <c r="L2403" s="12">
        <f>(H2403 - I2403) * Dashboard!$I$13 * (Dashboard!$D$12 / 365) * 'Lookups and Calculations'!$F$12</f>
        <v>0</v>
      </c>
      <c r="M2403" s="3">
        <f>(G2403*2) * Dashboard!$I$13 * (Dashboard!$D$12 / 365) * 'Lookups and Calculations'!$F$12</f>
        <v>1602.0878730267946</v>
      </c>
      <c r="N2403" s="12">
        <f>H2403 * Dashboard!$I$14 * Dashboard!$I$15 * (Dashboard!$D$12 / 365) * 'Lookups and Calculations'!$F$12</f>
        <v>0</v>
      </c>
    </row>
    <row r="2404" spans="1:14" x14ac:dyDescent="0.35">
      <c r="A2404" s="2">
        <v>2403</v>
      </c>
      <c r="B2404" s="11">
        <v>-1.3233661326185495</v>
      </c>
      <c r="C2404" s="11">
        <v>0.10708357051511048</v>
      </c>
      <c r="D2404" s="3">
        <f>B2404*Dashboard!$D$11*Dashboard!$D$10*SQRT(Dashboard!$D$12/365)</f>
        <v>-328567.68123961613</v>
      </c>
      <c r="E2404" s="3">
        <f>IF(Dashboard!$I$3,C2404*Dashboard!$E$11*Dashboard!$E$10*SQRT(Dashboard!$D$12/365),0)</f>
        <v>53173.796118523409</v>
      </c>
      <c r="F2404" s="3">
        <f>D2404+IF(Dashboard!$I$3,E2404,0)</f>
        <v>-275393.88512109272</v>
      </c>
      <c r="G2404" s="3">
        <f>IF(Dashboard!$I$4, ('Lookups and Calculations'!$F$9) / (1 - 'Lookups and Calculations'!$F$10), 'Lookups and Calculations'!$F$9)</f>
        <v>1951878.888340465</v>
      </c>
      <c r="H2404" s="12">
        <f t="shared" si="74"/>
        <v>0</v>
      </c>
      <c r="I2404" s="12">
        <f t="shared" si="75"/>
        <v>0</v>
      </c>
      <c r="J2404" s="13">
        <f>(1 - Dashboard!$I$9) * H2404 * Dashboard!$I$8 * 'Lookups and Calculations'!$F$12</f>
        <v>0</v>
      </c>
      <c r="K2404" s="12">
        <f>(1 - Dashboard!$I$11) * I2404 * Dashboard!$I$10 * 'Lookups and Calculations'!$F$12</f>
        <v>0</v>
      </c>
      <c r="L2404" s="12">
        <f>(H2404 - I2404) * Dashboard!$I$13 * (Dashboard!$D$12 / 365) * 'Lookups and Calculations'!$F$12</f>
        <v>0</v>
      </c>
      <c r="M2404" s="3">
        <f>(G2404*2) * Dashboard!$I$13 * (Dashboard!$D$12 / 365) * 'Lookups and Calculations'!$F$12</f>
        <v>1602.0878730267946</v>
      </c>
      <c r="N2404" s="12">
        <f>H2404 * Dashboard!$I$14 * Dashboard!$I$15 * (Dashboard!$D$12 / 365) * 'Lookups and Calculations'!$F$12</f>
        <v>0</v>
      </c>
    </row>
    <row r="2405" spans="1:14" x14ac:dyDescent="0.35">
      <c r="A2405" s="2">
        <v>2404</v>
      </c>
      <c r="B2405" s="11">
        <v>-0.55792745088753648</v>
      </c>
      <c r="C2405" s="11">
        <v>-0.83073870868736366</v>
      </c>
      <c r="D2405" s="3">
        <f>B2405*Dashboard!$D$11*Dashboard!$D$10*SQRT(Dashboard!$D$12/365)</f>
        <v>-138523.21313023008</v>
      </c>
      <c r="E2405" s="3">
        <f>IF(Dashboard!$I$3,C2405*Dashboard!$E$11*Dashboard!$E$10*SQRT(Dashboard!$D$12/365),0)</f>
        <v>-412514.54831975355</v>
      </c>
      <c r="F2405" s="3">
        <f>D2405+IF(Dashboard!$I$3,E2405,0)</f>
        <v>-551037.76144998358</v>
      </c>
      <c r="G2405" s="3">
        <f>IF(Dashboard!$I$4, ('Lookups and Calculations'!$F$9) / (1 - 'Lookups and Calculations'!$F$10), 'Lookups and Calculations'!$F$9)</f>
        <v>1951878.888340465</v>
      </c>
      <c r="H2405" s="12">
        <f t="shared" si="74"/>
        <v>0</v>
      </c>
      <c r="I2405" s="12">
        <f t="shared" si="75"/>
        <v>0</v>
      </c>
      <c r="J2405" s="13">
        <f>(1 - Dashboard!$I$9) * H2405 * Dashboard!$I$8 * 'Lookups and Calculations'!$F$12</f>
        <v>0</v>
      </c>
      <c r="K2405" s="12">
        <f>(1 - Dashboard!$I$11) * I2405 * Dashboard!$I$10 * 'Lookups and Calculations'!$F$12</f>
        <v>0</v>
      </c>
      <c r="L2405" s="12">
        <f>(H2405 - I2405) * Dashboard!$I$13 * (Dashboard!$D$12 / 365) * 'Lookups and Calculations'!$F$12</f>
        <v>0</v>
      </c>
      <c r="M2405" s="3">
        <f>(G2405*2) * Dashboard!$I$13 * (Dashboard!$D$12 / 365) * 'Lookups and Calculations'!$F$12</f>
        <v>1602.0878730267946</v>
      </c>
      <c r="N2405" s="12">
        <f>H2405 * Dashboard!$I$14 * Dashboard!$I$15 * (Dashboard!$D$12 / 365) * 'Lookups and Calculations'!$F$12</f>
        <v>0</v>
      </c>
    </row>
    <row r="2406" spans="1:14" x14ac:dyDescent="0.35">
      <c r="A2406" s="2">
        <v>2405</v>
      </c>
      <c r="B2406" s="11">
        <v>0.49756287487033923</v>
      </c>
      <c r="C2406" s="11">
        <v>-7.1949055753439781E-2</v>
      </c>
      <c r="D2406" s="3">
        <f>B2406*Dashboard!$D$11*Dashboard!$D$10*SQRT(Dashboard!$D$12/365)</f>
        <v>123535.78955778478</v>
      </c>
      <c r="E2406" s="3">
        <f>IF(Dashboard!$I$3,C2406*Dashboard!$E$11*Dashboard!$E$10*SQRT(Dashboard!$D$12/365),0)</f>
        <v>-35727.277332556114</v>
      </c>
      <c r="F2406" s="3">
        <f>D2406+IF(Dashboard!$I$3,E2406,0)</f>
        <v>87808.512225228667</v>
      </c>
      <c r="G2406" s="3">
        <f>IF(Dashboard!$I$4, ('Lookups and Calculations'!$F$9) / (1 - 'Lookups and Calculations'!$F$10), 'Lookups and Calculations'!$F$9)</f>
        <v>1951878.888340465</v>
      </c>
      <c r="H2406" s="12">
        <f t="shared" si="74"/>
        <v>0</v>
      </c>
      <c r="I2406" s="12">
        <f t="shared" si="75"/>
        <v>0</v>
      </c>
      <c r="J2406" s="13">
        <f>(1 - Dashboard!$I$9) * H2406 * Dashboard!$I$8 * 'Lookups and Calculations'!$F$12</f>
        <v>0</v>
      </c>
      <c r="K2406" s="12">
        <f>(1 - Dashboard!$I$11) * I2406 * Dashboard!$I$10 * 'Lookups and Calculations'!$F$12</f>
        <v>0</v>
      </c>
      <c r="L2406" s="12">
        <f>(H2406 - I2406) * Dashboard!$I$13 * (Dashboard!$D$12 / 365) * 'Lookups and Calculations'!$F$12</f>
        <v>0</v>
      </c>
      <c r="M2406" s="3">
        <f>(G2406*2) * Dashboard!$I$13 * (Dashboard!$D$12 / 365) * 'Lookups and Calculations'!$F$12</f>
        <v>1602.0878730267946</v>
      </c>
      <c r="N2406" s="12">
        <f>H2406 * Dashboard!$I$14 * Dashboard!$I$15 * (Dashboard!$D$12 / 365) * 'Lookups and Calculations'!$F$12</f>
        <v>0</v>
      </c>
    </row>
    <row r="2407" spans="1:14" x14ac:dyDescent="0.35">
      <c r="A2407" s="2">
        <v>2406</v>
      </c>
      <c r="B2407" s="11">
        <v>0.21887883080095544</v>
      </c>
      <c r="C2407" s="11">
        <v>-0.50769786081494372</v>
      </c>
      <c r="D2407" s="3">
        <f>B2407*Dashboard!$D$11*Dashboard!$D$10*SQRT(Dashboard!$D$12/365)</f>
        <v>54343.622778381614</v>
      </c>
      <c r="E2407" s="3">
        <f>IF(Dashboard!$I$3,C2407*Dashboard!$E$11*Dashboard!$E$10*SQRT(Dashboard!$D$12/365),0)</f>
        <v>-252104.24354476371</v>
      </c>
      <c r="F2407" s="3">
        <f>D2407+IF(Dashboard!$I$3,E2407,0)</f>
        <v>-197760.62076638208</v>
      </c>
      <c r="G2407" s="3">
        <f>IF(Dashboard!$I$4, ('Lookups and Calculations'!$F$9) / (1 - 'Lookups and Calculations'!$F$10), 'Lookups and Calculations'!$F$9)</f>
        <v>1951878.888340465</v>
      </c>
      <c r="H2407" s="12">
        <f t="shared" si="74"/>
        <v>0</v>
      </c>
      <c r="I2407" s="12">
        <f t="shared" si="75"/>
        <v>0</v>
      </c>
      <c r="J2407" s="13">
        <f>(1 - Dashboard!$I$9) * H2407 * Dashboard!$I$8 * 'Lookups and Calculations'!$F$12</f>
        <v>0</v>
      </c>
      <c r="K2407" s="12">
        <f>(1 - Dashboard!$I$11) * I2407 * Dashboard!$I$10 * 'Lookups and Calculations'!$F$12</f>
        <v>0</v>
      </c>
      <c r="L2407" s="12">
        <f>(H2407 - I2407) * Dashboard!$I$13 * (Dashboard!$D$12 / 365) * 'Lookups and Calculations'!$F$12</f>
        <v>0</v>
      </c>
      <c r="M2407" s="3">
        <f>(G2407*2) * Dashboard!$I$13 * (Dashboard!$D$12 / 365) * 'Lookups and Calculations'!$F$12</f>
        <v>1602.0878730267946</v>
      </c>
      <c r="N2407" s="12">
        <f>H2407 * Dashboard!$I$14 * Dashboard!$I$15 * (Dashboard!$D$12 / 365) * 'Lookups and Calculations'!$F$12</f>
        <v>0</v>
      </c>
    </row>
    <row r="2408" spans="1:14" x14ac:dyDescent="0.35">
      <c r="A2408" s="2">
        <v>2407</v>
      </c>
      <c r="B2408" s="11">
        <v>0.35937993947059305</v>
      </c>
      <c r="C2408" s="11">
        <v>-1.2934405965471718</v>
      </c>
      <c r="D2408" s="3">
        <f>B2408*Dashboard!$D$11*Dashboard!$D$10*SQRT(Dashboard!$D$12/365)</f>
        <v>89227.486245427601</v>
      </c>
      <c r="E2408" s="3">
        <f>IF(Dashboard!$I$3,C2408*Dashboard!$E$11*Dashboard!$E$10*SQRT(Dashboard!$D$12/365),0)</f>
        <v>-642275.43255587935</v>
      </c>
      <c r="F2408" s="3">
        <f>D2408+IF(Dashboard!$I$3,E2408,0)</f>
        <v>-553047.94631045172</v>
      </c>
      <c r="G2408" s="3">
        <f>IF(Dashboard!$I$4, ('Lookups and Calculations'!$F$9) / (1 - 'Lookups and Calculations'!$F$10), 'Lookups and Calculations'!$F$9)</f>
        <v>1951878.888340465</v>
      </c>
      <c r="H2408" s="12">
        <f t="shared" si="74"/>
        <v>0</v>
      </c>
      <c r="I2408" s="12">
        <f t="shared" si="75"/>
        <v>0</v>
      </c>
      <c r="J2408" s="13">
        <f>(1 - Dashboard!$I$9) * H2408 * Dashboard!$I$8 * 'Lookups and Calculations'!$F$12</f>
        <v>0</v>
      </c>
      <c r="K2408" s="12">
        <f>(1 - Dashboard!$I$11) * I2408 * Dashboard!$I$10 * 'Lookups and Calculations'!$F$12</f>
        <v>0</v>
      </c>
      <c r="L2408" s="12">
        <f>(H2408 - I2408) * Dashboard!$I$13 * (Dashboard!$D$12 / 365) * 'Lookups and Calculations'!$F$12</f>
        <v>0</v>
      </c>
      <c r="M2408" s="3">
        <f>(G2408*2) * Dashboard!$I$13 * (Dashboard!$D$12 / 365) * 'Lookups and Calculations'!$F$12</f>
        <v>1602.0878730267946</v>
      </c>
      <c r="N2408" s="12">
        <f>H2408 * Dashboard!$I$14 * Dashboard!$I$15 * (Dashboard!$D$12 / 365) * 'Lookups and Calculations'!$F$12</f>
        <v>0</v>
      </c>
    </row>
    <row r="2409" spans="1:14" x14ac:dyDescent="0.35">
      <c r="A2409" s="2">
        <v>2408</v>
      </c>
      <c r="B2409" s="11">
        <v>7.3543404381457705E-2</v>
      </c>
      <c r="C2409" s="11">
        <v>-0.64258339409869381</v>
      </c>
      <c r="D2409" s="3">
        <f>B2409*Dashboard!$D$11*Dashboard!$D$10*SQRT(Dashboard!$D$12/365)</f>
        <v>18259.486360187875</v>
      </c>
      <c r="E2409" s="3">
        <f>IF(Dashboard!$I$3,C2409*Dashboard!$E$11*Dashboard!$E$10*SQRT(Dashboard!$D$12/365),0)</f>
        <v>-319083.48052450508</v>
      </c>
      <c r="F2409" s="3">
        <f>D2409+IF(Dashboard!$I$3,E2409,0)</f>
        <v>-300823.99416431721</v>
      </c>
      <c r="G2409" s="3">
        <f>IF(Dashboard!$I$4, ('Lookups and Calculations'!$F$9) / (1 - 'Lookups and Calculations'!$F$10), 'Lookups and Calculations'!$F$9)</f>
        <v>1951878.888340465</v>
      </c>
      <c r="H2409" s="12">
        <f t="shared" si="74"/>
        <v>0</v>
      </c>
      <c r="I2409" s="12">
        <f t="shared" si="75"/>
        <v>0</v>
      </c>
      <c r="J2409" s="13">
        <f>(1 - Dashboard!$I$9) * H2409 * Dashboard!$I$8 * 'Lookups and Calculations'!$F$12</f>
        <v>0</v>
      </c>
      <c r="K2409" s="12">
        <f>(1 - Dashboard!$I$11) * I2409 * Dashboard!$I$10 * 'Lookups and Calculations'!$F$12</f>
        <v>0</v>
      </c>
      <c r="L2409" s="12">
        <f>(H2409 - I2409) * Dashboard!$I$13 * (Dashboard!$D$12 / 365) * 'Lookups and Calculations'!$F$12</f>
        <v>0</v>
      </c>
      <c r="M2409" s="3">
        <f>(G2409*2) * Dashboard!$I$13 * (Dashboard!$D$12 / 365) * 'Lookups and Calculations'!$F$12</f>
        <v>1602.0878730267946</v>
      </c>
      <c r="N2409" s="12">
        <f>H2409 * Dashboard!$I$14 * Dashboard!$I$15 * (Dashboard!$D$12 / 365) * 'Lookups and Calculations'!$F$12</f>
        <v>0</v>
      </c>
    </row>
    <row r="2410" spans="1:14" x14ac:dyDescent="0.35">
      <c r="A2410" s="2">
        <v>2409</v>
      </c>
      <c r="B2410" s="11">
        <v>0.46682828837887119</v>
      </c>
      <c r="C2410" s="11">
        <v>5.550887347967403E-2</v>
      </c>
      <c r="D2410" s="3">
        <f>B2410*Dashboard!$D$11*Dashboard!$D$10*SQRT(Dashboard!$D$12/365)</f>
        <v>115904.95212855545</v>
      </c>
      <c r="E2410" s="3">
        <f>IF(Dashboard!$I$3,C2410*Dashboard!$E$11*Dashboard!$E$10*SQRT(Dashboard!$D$12/365),0)</f>
        <v>27563.682336877224</v>
      </c>
      <c r="F2410" s="3">
        <f>D2410+IF(Dashboard!$I$3,E2410,0)</f>
        <v>143468.63446543267</v>
      </c>
      <c r="G2410" s="3">
        <f>IF(Dashboard!$I$4, ('Lookups and Calculations'!$F$9) / (1 - 'Lookups and Calculations'!$F$10), 'Lookups and Calculations'!$F$9)</f>
        <v>1951878.888340465</v>
      </c>
      <c r="H2410" s="12">
        <f t="shared" si="74"/>
        <v>0</v>
      </c>
      <c r="I2410" s="12">
        <f t="shared" si="75"/>
        <v>0</v>
      </c>
      <c r="J2410" s="13">
        <f>(1 - Dashboard!$I$9) * H2410 * Dashboard!$I$8 * 'Lookups and Calculations'!$F$12</f>
        <v>0</v>
      </c>
      <c r="K2410" s="12">
        <f>(1 - Dashboard!$I$11) * I2410 * Dashboard!$I$10 * 'Lookups and Calculations'!$F$12</f>
        <v>0</v>
      </c>
      <c r="L2410" s="12">
        <f>(H2410 - I2410) * Dashboard!$I$13 * (Dashboard!$D$12 / 365) * 'Lookups and Calculations'!$F$12</f>
        <v>0</v>
      </c>
      <c r="M2410" s="3">
        <f>(G2410*2) * Dashboard!$I$13 * (Dashboard!$D$12 / 365) * 'Lookups and Calculations'!$F$12</f>
        <v>1602.0878730267946</v>
      </c>
      <c r="N2410" s="12">
        <f>H2410 * Dashboard!$I$14 * Dashboard!$I$15 * (Dashboard!$D$12 / 365) * 'Lookups and Calculations'!$F$12</f>
        <v>0</v>
      </c>
    </row>
    <row r="2411" spans="1:14" x14ac:dyDescent="0.35">
      <c r="A2411" s="2">
        <v>2410</v>
      </c>
      <c r="B2411" s="11">
        <v>1.1749459482903826</v>
      </c>
      <c r="C2411" s="11">
        <v>0.22327211737368755</v>
      </c>
      <c r="D2411" s="3">
        <f>B2411*Dashboard!$D$11*Dashboard!$D$10*SQRT(Dashboard!$D$12/365)</f>
        <v>291717.65567838418</v>
      </c>
      <c r="E2411" s="3">
        <f>IF(Dashboard!$I$3,C2411*Dashboard!$E$11*Dashboard!$E$10*SQRT(Dashboard!$D$12/365),0)</f>
        <v>110868.79145950974</v>
      </c>
      <c r="F2411" s="3">
        <f>D2411+IF(Dashboard!$I$3,E2411,0)</f>
        <v>402586.44713789393</v>
      </c>
      <c r="G2411" s="3">
        <f>IF(Dashboard!$I$4, ('Lookups and Calculations'!$F$9) / (1 - 'Lookups and Calculations'!$F$10), 'Lookups and Calculations'!$F$9)</f>
        <v>1951878.888340465</v>
      </c>
      <c r="H2411" s="12">
        <f t="shared" si="74"/>
        <v>0</v>
      </c>
      <c r="I2411" s="12">
        <f t="shared" si="75"/>
        <v>0</v>
      </c>
      <c r="J2411" s="13">
        <f>(1 - Dashboard!$I$9) * H2411 * Dashboard!$I$8 * 'Lookups and Calculations'!$F$12</f>
        <v>0</v>
      </c>
      <c r="K2411" s="12">
        <f>(1 - Dashboard!$I$11) * I2411 * Dashboard!$I$10 * 'Lookups and Calculations'!$F$12</f>
        <v>0</v>
      </c>
      <c r="L2411" s="12">
        <f>(H2411 - I2411) * Dashboard!$I$13 * (Dashboard!$D$12 / 365) * 'Lookups and Calculations'!$F$12</f>
        <v>0</v>
      </c>
      <c r="M2411" s="3">
        <f>(G2411*2) * Dashboard!$I$13 * (Dashboard!$D$12 / 365) * 'Lookups and Calculations'!$F$12</f>
        <v>1602.0878730267946</v>
      </c>
      <c r="N2411" s="12">
        <f>H2411 * Dashboard!$I$14 * Dashboard!$I$15 * (Dashboard!$D$12 / 365) * 'Lookups and Calculations'!$F$12</f>
        <v>0</v>
      </c>
    </row>
    <row r="2412" spans="1:14" x14ac:dyDescent="0.35">
      <c r="A2412" s="2">
        <v>2411</v>
      </c>
      <c r="B2412" s="11">
        <v>0.85974451499638549</v>
      </c>
      <c r="C2412" s="11">
        <v>-1.4966914491531971</v>
      </c>
      <c r="D2412" s="3">
        <f>B2412*Dashboard!$D$11*Dashboard!$D$10*SQRT(Dashboard!$D$12/365)</f>
        <v>213458.88699137862</v>
      </c>
      <c r="E2412" s="3">
        <f>IF(Dashboard!$I$3,C2412*Dashboard!$E$11*Dashboard!$E$10*SQRT(Dashboard!$D$12/365),0)</f>
        <v>-743202.39404399844</v>
      </c>
      <c r="F2412" s="3">
        <f>D2412+IF(Dashboard!$I$3,E2412,0)</f>
        <v>-529743.50705261983</v>
      </c>
      <c r="G2412" s="3">
        <f>IF(Dashboard!$I$4, ('Lookups and Calculations'!$F$9) / (1 - 'Lookups and Calculations'!$F$10), 'Lookups and Calculations'!$F$9)</f>
        <v>1951878.888340465</v>
      </c>
      <c r="H2412" s="12">
        <f t="shared" si="74"/>
        <v>0</v>
      </c>
      <c r="I2412" s="12">
        <f t="shared" si="75"/>
        <v>0</v>
      </c>
      <c r="J2412" s="13">
        <f>(1 - Dashboard!$I$9) * H2412 * Dashboard!$I$8 * 'Lookups and Calculations'!$F$12</f>
        <v>0</v>
      </c>
      <c r="K2412" s="12">
        <f>(1 - Dashboard!$I$11) * I2412 * Dashboard!$I$10 * 'Lookups and Calculations'!$F$12</f>
        <v>0</v>
      </c>
      <c r="L2412" s="12">
        <f>(H2412 - I2412) * Dashboard!$I$13 * (Dashboard!$D$12 / 365) * 'Lookups and Calculations'!$F$12</f>
        <v>0</v>
      </c>
      <c r="M2412" s="3">
        <f>(G2412*2) * Dashboard!$I$13 * (Dashboard!$D$12 / 365) * 'Lookups and Calculations'!$F$12</f>
        <v>1602.0878730267946</v>
      </c>
      <c r="N2412" s="12">
        <f>H2412 * Dashboard!$I$14 * Dashboard!$I$15 * (Dashboard!$D$12 / 365) * 'Lookups and Calculations'!$F$12</f>
        <v>0</v>
      </c>
    </row>
    <row r="2413" spans="1:14" x14ac:dyDescent="0.35">
      <c r="A2413" s="2">
        <v>2412</v>
      </c>
      <c r="B2413" s="11">
        <v>0.61661048174705435</v>
      </c>
      <c r="C2413" s="11">
        <v>0.93394685740438721</v>
      </c>
      <c r="D2413" s="3">
        <f>B2413*Dashboard!$D$11*Dashboard!$D$10*SQRT(Dashboard!$D$12/365)</f>
        <v>153093.13970034153</v>
      </c>
      <c r="E2413" s="3">
        <f>IF(Dashboard!$I$3,C2413*Dashboard!$E$11*Dashboard!$E$10*SQRT(Dashboard!$D$12/365),0)</f>
        <v>463763.95129772817</v>
      </c>
      <c r="F2413" s="3">
        <f>D2413+IF(Dashboard!$I$3,E2413,0)</f>
        <v>616857.09099806973</v>
      </c>
      <c r="G2413" s="3">
        <f>IF(Dashboard!$I$4, ('Lookups and Calculations'!$F$9) / (1 - 'Lookups and Calculations'!$F$10), 'Lookups and Calculations'!$F$9)</f>
        <v>1951878.888340465</v>
      </c>
      <c r="H2413" s="12">
        <f t="shared" si="74"/>
        <v>0</v>
      </c>
      <c r="I2413" s="12">
        <f t="shared" si="75"/>
        <v>0</v>
      </c>
      <c r="J2413" s="13">
        <f>(1 - Dashboard!$I$9) * H2413 * Dashboard!$I$8 * 'Lookups and Calculations'!$F$12</f>
        <v>0</v>
      </c>
      <c r="K2413" s="12">
        <f>(1 - Dashboard!$I$11) * I2413 * Dashboard!$I$10 * 'Lookups and Calculations'!$F$12</f>
        <v>0</v>
      </c>
      <c r="L2413" s="12">
        <f>(H2413 - I2413) * Dashboard!$I$13 * (Dashboard!$D$12 / 365) * 'Lookups and Calculations'!$F$12</f>
        <v>0</v>
      </c>
      <c r="M2413" s="3">
        <f>(G2413*2) * Dashboard!$I$13 * (Dashboard!$D$12 / 365) * 'Lookups and Calculations'!$F$12</f>
        <v>1602.0878730267946</v>
      </c>
      <c r="N2413" s="12">
        <f>H2413 * Dashboard!$I$14 * Dashboard!$I$15 * (Dashboard!$D$12 / 365) * 'Lookups and Calculations'!$F$12</f>
        <v>0</v>
      </c>
    </row>
    <row r="2414" spans="1:14" x14ac:dyDescent="0.35">
      <c r="A2414" s="2">
        <v>2413</v>
      </c>
      <c r="B2414" s="11">
        <v>1.9548026356544932</v>
      </c>
      <c r="C2414" s="11">
        <v>-0.95100732685718159</v>
      </c>
      <c r="D2414" s="3">
        <f>B2414*Dashboard!$D$11*Dashboard!$D$10*SQRT(Dashboard!$D$12/365)</f>
        <v>485341.85169692629</v>
      </c>
      <c r="E2414" s="3">
        <f>IF(Dashboard!$I$3,C2414*Dashboard!$E$11*Dashboard!$E$10*SQRT(Dashboard!$D$12/365),0)</f>
        <v>-472235.55828660028</v>
      </c>
      <c r="F2414" s="3">
        <f>D2414+IF(Dashboard!$I$3,E2414,0)</f>
        <v>13106.293410326005</v>
      </c>
      <c r="G2414" s="3">
        <f>IF(Dashboard!$I$4, ('Lookups and Calculations'!$F$9) / (1 - 'Lookups and Calculations'!$F$10), 'Lookups and Calculations'!$F$9)</f>
        <v>1951878.888340465</v>
      </c>
      <c r="H2414" s="12">
        <f t="shared" si="74"/>
        <v>0</v>
      </c>
      <c r="I2414" s="12">
        <f t="shared" si="75"/>
        <v>0</v>
      </c>
      <c r="J2414" s="13">
        <f>(1 - Dashboard!$I$9) * H2414 * Dashboard!$I$8 * 'Lookups and Calculations'!$F$12</f>
        <v>0</v>
      </c>
      <c r="K2414" s="12">
        <f>(1 - Dashboard!$I$11) * I2414 * Dashboard!$I$10 * 'Lookups and Calculations'!$F$12</f>
        <v>0</v>
      </c>
      <c r="L2414" s="12">
        <f>(H2414 - I2414) * Dashboard!$I$13 * (Dashboard!$D$12 / 365) * 'Lookups and Calculations'!$F$12</f>
        <v>0</v>
      </c>
      <c r="M2414" s="3">
        <f>(G2414*2) * Dashboard!$I$13 * (Dashboard!$D$12 / 365) * 'Lookups and Calculations'!$F$12</f>
        <v>1602.0878730267946</v>
      </c>
      <c r="N2414" s="12">
        <f>H2414 * Dashboard!$I$14 * Dashboard!$I$15 * (Dashboard!$D$12 / 365) * 'Lookups and Calculations'!$F$12</f>
        <v>0</v>
      </c>
    </row>
    <row r="2415" spans="1:14" x14ac:dyDescent="0.35">
      <c r="A2415" s="2">
        <v>2414</v>
      </c>
      <c r="B2415" s="11">
        <v>0.96575671848813849</v>
      </c>
      <c r="C2415" s="11">
        <v>8.2272973535685898E-2</v>
      </c>
      <c r="D2415" s="3">
        <f>B2415*Dashboard!$D$11*Dashboard!$D$10*SQRT(Dashboard!$D$12/365)</f>
        <v>239779.78415342481</v>
      </c>
      <c r="E2415" s="3">
        <f>IF(Dashboard!$I$3,C2415*Dashboard!$E$11*Dashboard!$E$10*SQRT(Dashboard!$D$12/365),0)</f>
        <v>40853.758422576262</v>
      </c>
      <c r="F2415" s="3">
        <f>D2415+IF(Dashboard!$I$3,E2415,0)</f>
        <v>280633.54257600108</v>
      </c>
      <c r="G2415" s="3">
        <f>IF(Dashboard!$I$4, ('Lookups and Calculations'!$F$9) / (1 - 'Lookups and Calculations'!$F$10), 'Lookups and Calculations'!$F$9)</f>
        <v>1951878.888340465</v>
      </c>
      <c r="H2415" s="12">
        <f t="shared" si="74"/>
        <v>0</v>
      </c>
      <c r="I2415" s="12">
        <f t="shared" si="75"/>
        <v>0</v>
      </c>
      <c r="J2415" s="13">
        <f>(1 - Dashboard!$I$9) * H2415 * Dashboard!$I$8 * 'Lookups and Calculations'!$F$12</f>
        <v>0</v>
      </c>
      <c r="K2415" s="12">
        <f>(1 - Dashboard!$I$11) * I2415 * Dashboard!$I$10 * 'Lookups and Calculations'!$F$12</f>
        <v>0</v>
      </c>
      <c r="L2415" s="12">
        <f>(H2415 - I2415) * Dashboard!$I$13 * (Dashboard!$D$12 / 365) * 'Lookups and Calculations'!$F$12</f>
        <v>0</v>
      </c>
      <c r="M2415" s="3">
        <f>(G2415*2) * Dashboard!$I$13 * (Dashboard!$D$12 / 365) * 'Lookups and Calculations'!$F$12</f>
        <v>1602.0878730267946</v>
      </c>
      <c r="N2415" s="12">
        <f>H2415 * Dashboard!$I$14 * Dashboard!$I$15 * (Dashboard!$D$12 / 365) * 'Lookups and Calculations'!$F$12</f>
        <v>0</v>
      </c>
    </row>
    <row r="2416" spans="1:14" x14ac:dyDescent="0.35">
      <c r="A2416" s="2">
        <v>2415</v>
      </c>
      <c r="B2416" s="11">
        <v>-1.5379864473846092</v>
      </c>
      <c r="C2416" s="11">
        <v>6.3379786755702994E-2</v>
      </c>
      <c r="D2416" s="3">
        <f>B2416*Dashboard!$D$11*Dashboard!$D$10*SQRT(Dashboard!$D$12/365)</f>
        <v>-381853.9921338415</v>
      </c>
      <c r="E2416" s="3">
        <f>IF(Dashboard!$I$3,C2416*Dashboard!$E$11*Dashboard!$E$10*SQRT(Dashboard!$D$12/365),0)</f>
        <v>31472.090842429301</v>
      </c>
      <c r="F2416" s="3">
        <f>D2416+IF(Dashboard!$I$3,E2416,0)</f>
        <v>-350381.90129141218</v>
      </c>
      <c r="G2416" s="3">
        <f>IF(Dashboard!$I$4, ('Lookups and Calculations'!$F$9) / (1 - 'Lookups and Calculations'!$F$10), 'Lookups and Calculations'!$F$9)</f>
        <v>1951878.888340465</v>
      </c>
      <c r="H2416" s="12">
        <f t="shared" si="74"/>
        <v>0</v>
      </c>
      <c r="I2416" s="12">
        <f t="shared" si="75"/>
        <v>0</v>
      </c>
      <c r="J2416" s="13">
        <f>(1 - Dashboard!$I$9) * H2416 * Dashboard!$I$8 * 'Lookups and Calculations'!$F$12</f>
        <v>0</v>
      </c>
      <c r="K2416" s="12">
        <f>(1 - Dashboard!$I$11) * I2416 * Dashboard!$I$10 * 'Lookups and Calculations'!$F$12</f>
        <v>0</v>
      </c>
      <c r="L2416" s="12">
        <f>(H2416 - I2416) * Dashboard!$I$13 * (Dashboard!$D$12 / 365) * 'Lookups and Calculations'!$F$12</f>
        <v>0</v>
      </c>
      <c r="M2416" s="3">
        <f>(G2416*2) * Dashboard!$I$13 * (Dashboard!$D$12 / 365) * 'Lookups and Calculations'!$F$12</f>
        <v>1602.0878730267946</v>
      </c>
      <c r="N2416" s="12">
        <f>H2416 * Dashboard!$I$14 * Dashboard!$I$15 * (Dashboard!$D$12 / 365) * 'Lookups and Calculations'!$F$12</f>
        <v>0</v>
      </c>
    </row>
    <row r="2417" spans="1:14" x14ac:dyDescent="0.35">
      <c r="A2417" s="2">
        <v>2416</v>
      </c>
      <c r="B2417" s="11">
        <v>-0.95357696928913438</v>
      </c>
      <c r="C2417" s="11">
        <v>0.17430027124535399</v>
      </c>
      <c r="D2417" s="3">
        <f>B2417*Dashboard!$D$11*Dashboard!$D$10*SQRT(Dashboard!$D$12/365)</f>
        <v>-236755.7745057861</v>
      </c>
      <c r="E2417" s="3">
        <f>IF(Dashboard!$I$3,C2417*Dashboard!$E$11*Dashboard!$E$10*SQRT(Dashboard!$D$12/365),0)</f>
        <v>86551.158520586978</v>
      </c>
      <c r="F2417" s="3">
        <f>D2417+IF(Dashboard!$I$3,E2417,0)</f>
        <v>-150204.61598519911</v>
      </c>
      <c r="G2417" s="3">
        <f>IF(Dashboard!$I$4, ('Lookups and Calculations'!$F$9) / (1 - 'Lookups and Calculations'!$F$10), 'Lookups and Calculations'!$F$9)</f>
        <v>1951878.888340465</v>
      </c>
      <c r="H2417" s="12">
        <f t="shared" si="74"/>
        <v>0</v>
      </c>
      <c r="I2417" s="12">
        <f t="shared" si="75"/>
        <v>0</v>
      </c>
      <c r="J2417" s="13">
        <f>(1 - Dashboard!$I$9) * H2417 * Dashboard!$I$8 * 'Lookups and Calculations'!$F$12</f>
        <v>0</v>
      </c>
      <c r="K2417" s="12">
        <f>(1 - Dashboard!$I$11) * I2417 * Dashboard!$I$10 * 'Lookups and Calculations'!$F$12</f>
        <v>0</v>
      </c>
      <c r="L2417" s="12">
        <f>(H2417 - I2417) * Dashboard!$I$13 * (Dashboard!$D$12 / 365) * 'Lookups and Calculations'!$F$12</f>
        <v>0</v>
      </c>
      <c r="M2417" s="3">
        <f>(G2417*2) * Dashboard!$I$13 * (Dashboard!$D$12 / 365) * 'Lookups and Calculations'!$F$12</f>
        <v>1602.0878730267946</v>
      </c>
      <c r="N2417" s="12">
        <f>H2417 * Dashboard!$I$14 * Dashboard!$I$15 * (Dashboard!$D$12 / 365) * 'Lookups and Calculations'!$F$12</f>
        <v>0</v>
      </c>
    </row>
    <row r="2418" spans="1:14" x14ac:dyDescent="0.35">
      <c r="A2418" s="2">
        <v>2417</v>
      </c>
      <c r="B2418" s="11">
        <v>-1.5671602829472744</v>
      </c>
      <c r="C2418" s="11">
        <v>-7.8811364162163416E-2</v>
      </c>
      <c r="D2418" s="3">
        <f>B2418*Dashboard!$D$11*Dashboard!$D$10*SQRT(Dashboard!$D$12/365)</f>
        <v>-389097.32356527518</v>
      </c>
      <c r="E2418" s="3">
        <f>IF(Dashboard!$I$3,C2418*Dashboard!$E$11*Dashboard!$E$10*SQRT(Dashboard!$D$12/365),0)</f>
        <v>-39134.849441635241</v>
      </c>
      <c r="F2418" s="3">
        <f>D2418+IF(Dashboard!$I$3,E2418,0)</f>
        <v>-428232.17300691042</v>
      </c>
      <c r="G2418" s="3">
        <f>IF(Dashboard!$I$4, ('Lookups and Calculations'!$F$9) / (1 - 'Lookups and Calculations'!$F$10), 'Lookups and Calculations'!$F$9)</f>
        <v>1951878.888340465</v>
      </c>
      <c r="H2418" s="12">
        <f t="shared" si="74"/>
        <v>0</v>
      </c>
      <c r="I2418" s="12">
        <f t="shared" si="75"/>
        <v>0</v>
      </c>
      <c r="J2418" s="13">
        <f>(1 - Dashboard!$I$9) * H2418 * Dashboard!$I$8 * 'Lookups and Calculations'!$F$12</f>
        <v>0</v>
      </c>
      <c r="K2418" s="12">
        <f>(1 - Dashboard!$I$11) * I2418 * Dashboard!$I$10 * 'Lookups and Calculations'!$F$12</f>
        <v>0</v>
      </c>
      <c r="L2418" s="12">
        <f>(H2418 - I2418) * Dashboard!$I$13 * (Dashboard!$D$12 / 365) * 'Lookups and Calculations'!$F$12</f>
        <v>0</v>
      </c>
      <c r="M2418" s="3">
        <f>(G2418*2) * Dashboard!$I$13 * (Dashboard!$D$12 / 365) * 'Lookups and Calculations'!$F$12</f>
        <v>1602.0878730267946</v>
      </c>
      <c r="N2418" s="12">
        <f>H2418 * Dashboard!$I$14 * Dashboard!$I$15 * (Dashboard!$D$12 / 365) * 'Lookups and Calculations'!$F$12</f>
        <v>0</v>
      </c>
    </row>
    <row r="2419" spans="1:14" x14ac:dyDescent="0.35">
      <c r="A2419" s="2">
        <v>2418</v>
      </c>
      <c r="B2419" s="11">
        <v>0.81196730326888766</v>
      </c>
      <c r="C2419" s="11">
        <v>0.25489921150907652</v>
      </c>
      <c r="D2419" s="3">
        <f>B2419*Dashboard!$D$11*Dashboard!$D$10*SQRT(Dashboard!$D$12/365)</f>
        <v>201596.67646137482</v>
      </c>
      <c r="E2419" s="3">
        <f>IF(Dashboard!$I$3,C2419*Dashboard!$E$11*Dashboard!$E$10*SQRT(Dashboard!$D$12/365),0)</f>
        <v>126573.65306700733</v>
      </c>
      <c r="F2419" s="3">
        <f>D2419+IF(Dashboard!$I$3,E2419,0)</f>
        <v>328170.32952838216</v>
      </c>
      <c r="G2419" s="3">
        <f>IF(Dashboard!$I$4, ('Lookups and Calculations'!$F$9) / (1 - 'Lookups and Calculations'!$F$10), 'Lookups and Calculations'!$F$9)</f>
        <v>1951878.888340465</v>
      </c>
      <c r="H2419" s="12">
        <f t="shared" si="74"/>
        <v>0</v>
      </c>
      <c r="I2419" s="12">
        <f t="shared" si="75"/>
        <v>0</v>
      </c>
      <c r="J2419" s="13">
        <f>(1 - Dashboard!$I$9) * H2419 * Dashboard!$I$8 * 'Lookups and Calculations'!$F$12</f>
        <v>0</v>
      </c>
      <c r="K2419" s="12">
        <f>(1 - Dashboard!$I$11) * I2419 * Dashboard!$I$10 * 'Lookups and Calculations'!$F$12</f>
        <v>0</v>
      </c>
      <c r="L2419" s="12">
        <f>(H2419 - I2419) * Dashboard!$I$13 * (Dashboard!$D$12 / 365) * 'Lookups and Calculations'!$F$12</f>
        <v>0</v>
      </c>
      <c r="M2419" s="3">
        <f>(G2419*2) * Dashboard!$I$13 * (Dashboard!$D$12 / 365) * 'Lookups and Calculations'!$F$12</f>
        <v>1602.0878730267946</v>
      </c>
      <c r="N2419" s="12">
        <f>H2419 * Dashboard!$I$14 * Dashboard!$I$15 * (Dashboard!$D$12 / 365) * 'Lookups and Calculations'!$F$12</f>
        <v>0</v>
      </c>
    </row>
    <row r="2420" spans="1:14" x14ac:dyDescent="0.35">
      <c r="A2420" s="2">
        <v>2419</v>
      </c>
      <c r="B2420" s="11">
        <v>6.7831070855426695E-2</v>
      </c>
      <c r="C2420" s="11">
        <v>0.31825679358825637</v>
      </c>
      <c r="D2420" s="3">
        <f>B2420*Dashboard!$D$11*Dashboard!$D$10*SQRT(Dashboard!$D$12/365)</f>
        <v>16841.218101046677</v>
      </c>
      <c r="E2420" s="3">
        <f>IF(Dashboard!$I$3,C2420*Dashboard!$E$11*Dashboard!$E$10*SQRT(Dashboard!$D$12/365),0)</f>
        <v>158034.71787680959</v>
      </c>
      <c r="F2420" s="3">
        <f>D2420+IF(Dashboard!$I$3,E2420,0)</f>
        <v>174875.93597785628</v>
      </c>
      <c r="G2420" s="3">
        <f>IF(Dashboard!$I$4, ('Lookups and Calculations'!$F$9) / (1 - 'Lookups and Calculations'!$F$10), 'Lookups and Calculations'!$F$9)</f>
        <v>1951878.888340465</v>
      </c>
      <c r="H2420" s="12">
        <f t="shared" si="74"/>
        <v>0</v>
      </c>
      <c r="I2420" s="12">
        <f t="shared" si="75"/>
        <v>0</v>
      </c>
      <c r="J2420" s="13">
        <f>(1 - Dashboard!$I$9) * H2420 * Dashboard!$I$8 * 'Lookups and Calculations'!$F$12</f>
        <v>0</v>
      </c>
      <c r="K2420" s="12">
        <f>(1 - Dashboard!$I$11) * I2420 * Dashboard!$I$10 * 'Lookups and Calculations'!$F$12</f>
        <v>0</v>
      </c>
      <c r="L2420" s="12">
        <f>(H2420 - I2420) * Dashboard!$I$13 * (Dashboard!$D$12 / 365) * 'Lookups and Calculations'!$F$12</f>
        <v>0</v>
      </c>
      <c r="M2420" s="3">
        <f>(G2420*2) * Dashboard!$I$13 * (Dashboard!$D$12 / 365) * 'Lookups and Calculations'!$F$12</f>
        <v>1602.0878730267946</v>
      </c>
      <c r="N2420" s="12">
        <f>H2420 * Dashboard!$I$14 * Dashboard!$I$15 * (Dashboard!$D$12 / 365) * 'Lookups and Calculations'!$F$12</f>
        <v>0</v>
      </c>
    </row>
    <row r="2421" spans="1:14" x14ac:dyDescent="0.35">
      <c r="A2421" s="2">
        <v>2420</v>
      </c>
      <c r="B2421" s="11">
        <v>1.213346422520889</v>
      </c>
      <c r="C2421" s="11">
        <v>1.1206813692998538</v>
      </c>
      <c r="D2421" s="3">
        <f>B2421*Dashboard!$D$11*Dashboard!$D$10*SQRT(Dashboard!$D$12/365)</f>
        <v>301251.79325787135</v>
      </c>
      <c r="E2421" s="3">
        <f>IF(Dashboard!$I$3,C2421*Dashboard!$E$11*Dashboard!$E$10*SQRT(Dashboard!$D$12/365),0)</f>
        <v>556489.50028771453</v>
      </c>
      <c r="F2421" s="3">
        <f>D2421+IF(Dashboard!$I$3,E2421,0)</f>
        <v>857741.29354558582</v>
      </c>
      <c r="G2421" s="3">
        <f>IF(Dashboard!$I$4, ('Lookups and Calculations'!$F$9) / (1 - 'Lookups and Calculations'!$F$10), 'Lookups and Calculations'!$F$9)</f>
        <v>1951878.888340465</v>
      </c>
      <c r="H2421" s="12">
        <f t="shared" si="74"/>
        <v>0</v>
      </c>
      <c r="I2421" s="12">
        <f t="shared" si="75"/>
        <v>0</v>
      </c>
      <c r="J2421" s="13">
        <f>(1 - Dashboard!$I$9) * H2421 * Dashboard!$I$8 * 'Lookups and Calculations'!$F$12</f>
        <v>0</v>
      </c>
      <c r="K2421" s="12">
        <f>(1 - Dashboard!$I$11) * I2421 * Dashboard!$I$10 * 'Lookups and Calculations'!$F$12</f>
        <v>0</v>
      </c>
      <c r="L2421" s="12">
        <f>(H2421 - I2421) * Dashboard!$I$13 * (Dashboard!$D$12 / 365) * 'Lookups and Calculations'!$F$12</f>
        <v>0</v>
      </c>
      <c r="M2421" s="3">
        <f>(G2421*2) * Dashboard!$I$13 * (Dashboard!$D$12 / 365) * 'Lookups and Calculations'!$F$12</f>
        <v>1602.0878730267946</v>
      </c>
      <c r="N2421" s="12">
        <f>H2421 * Dashboard!$I$14 * Dashboard!$I$15 * (Dashboard!$D$12 / 365) * 'Lookups and Calculations'!$F$12</f>
        <v>0</v>
      </c>
    </row>
    <row r="2422" spans="1:14" x14ac:dyDescent="0.35">
      <c r="A2422" s="2">
        <v>2421</v>
      </c>
      <c r="B2422" s="11">
        <v>-0.51078961523640187</v>
      </c>
      <c r="C2422" s="11">
        <v>0.82354528994081899</v>
      </c>
      <c r="D2422" s="3">
        <f>B2422*Dashboard!$D$11*Dashboard!$D$10*SQRT(Dashboard!$D$12/365)</f>
        <v>-126819.7480219752</v>
      </c>
      <c r="E2422" s="3">
        <f>IF(Dashboard!$I$3,C2422*Dashboard!$E$11*Dashboard!$E$10*SQRT(Dashboard!$D$12/365),0)</f>
        <v>408942.55889145983</v>
      </c>
      <c r="F2422" s="3">
        <f>D2422+IF(Dashboard!$I$3,E2422,0)</f>
        <v>282122.81086948462</v>
      </c>
      <c r="G2422" s="3">
        <f>IF(Dashboard!$I$4, ('Lookups and Calculations'!$F$9) / (1 - 'Lookups and Calculations'!$F$10), 'Lookups and Calculations'!$F$9)</f>
        <v>1951878.888340465</v>
      </c>
      <c r="H2422" s="12">
        <f t="shared" si="74"/>
        <v>0</v>
      </c>
      <c r="I2422" s="12">
        <f t="shared" si="75"/>
        <v>0</v>
      </c>
      <c r="J2422" s="13">
        <f>(1 - Dashboard!$I$9) * H2422 * Dashboard!$I$8 * 'Lookups and Calculations'!$F$12</f>
        <v>0</v>
      </c>
      <c r="K2422" s="12">
        <f>(1 - Dashboard!$I$11) * I2422 * Dashboard!$I$10 * 'Lookups and Calculations'!$F$12</f>
        <v>0</v>
      </c>
      <c r="L2422" s="12">
        <f>(H2422 - I2422) * Dashboard!$I$13 * (Dashboard!$D$12 / 365) * 'Lookups and Calculations'!$F$12</f>
        <v>0</v>
      </c>
      <c r="M2422" s="3">
        <f>(G2422*2) * Dashboard!$I$13 * (Dashboard!$D$12 / 365) * 'Lookups and Calculations'!$F$12</f>
        <v>1602.0878730267946</v>
      </c>
      <c r="N2422" s="12">
        <f>H2422 * Dashboard!$I$14 * Dashboard!$I$15 * (Dashboard!$D$12 / 365) * 'Lookups and Calculations'!$F$12</f>
        <v>0</v>
      </c>
    </row>
    <row r="2423" spans="1:14" x14ac:dyDescent="0.35">
      <c r="A2423" s="2">
        <v>2422</v>
      </c>
      <c r="B2423" s="11">
        <v>-1.1858460966426274</v>
      </c>
      <c r="C2423" s="11">
        <v>-0.81921468735440539</v>
      </c>
      <c r="D2423" s="3">
        <f>B2423*Dashboard!$D$11*Dashboard!$D$10*SQRT(Dashboard!$D$12/365)</f>
        <v>-294423.96376727131</v>
      </c>
      <c r="E2423" s="3">
        <f>IF(Dashboard!$I$3,C2423*Dashboard!$E$11*Dashboard!$E$10*SQRT(Dashboard!$D$12/365),0)</f>
        <v>-406792.13957043225</v>
      </c>
      <c r="F2423" s="3">
        <f>D2423+IF(Dashboard!$I$3,E2423,0)</f>
        <v>-701216.10333770351</v>
      </c>
      <c r="G2423" s="3">
        <f>IF(Dashboard!$I$4, ('Lookups and Calculations'!$F$9) / (1 - 'Lookups and Calculations'!$F$10), 'Lookups and Calculations'!$F$9)</f>
        <v>1951878.888340465</v>
      </c>
      <c r="H2423" s="12">
        <f t="shared" si="74"/>
        <v>0</v>
      </c>
      <c r="I2423" s="12">
        <f t="shared" si="75"/>
        <v>0</v>
      </c>
      <c r="J2423" s="13">
        <f>(1 - Dashboard!$I$9) * H2423 * Dashboard!$I$8 * 'Lookups and Calculations'!$F$12</f>
        <v>0</v>
      </c>
      <c r="K2423" s="12">
        <f>(1 - Dashboard!$I$11) * I2423 * Dashboard!$I$10 * 'Lookups and Calculations'!$F$12</f>
        <v>0</v>
      </c>
      <c r="L2423" s="12">
        <f>(H2423 - I2423) * Dashboard!$I$13 * (Dashboard!$D$12 / 365) * 'Lookups and Calculations'!$F$12</f>
        <v>0</v>
      </c>
      <c r="M2423" s="3">
        <f>(G2423*2) * Dashboard!$I$13 * (Dashboard!$D$12 / 365) * 'Lookups and Calculations'!$F$12</f>
        <v>1602.0878730267946</v>
      </c>
      <c r="N2423" s="12">
        <f>H2423 * Dashboard!$I$14 * Dashboard!$I$15 * (Dashboard!$D$12 / 365) * 'Lookups and Calculations'!$F$12</f>
        <v>0</v>
      </c>
    </row>
    <row r="2424" spans="1:14" x14ac:dyDescent="0.35">
      <c r="A2424" s="2">
        <v>2423</v>
      </c>
      <c r="B2424" s="11">
        <v>-0.10944529779954637</v>
      </c>
      <c r="C2424" s="11">
        <v>-1.2991006016666033</v>
      </c>
      <c r="D2424" s="3">
        <f>B2424*Dashboard!$D$11*Dashboard!$D$10*SQRT(Dashboard!$D$12/365)</f>
        <v>-27173.271881623306</v>
      </c>
      <c r="E2424" s="3">
        <f>IF(Dashboard!$I$3,C2424*Dashboard!$E$11*Dashboard!$E$10*SQRT(Dashboard!$D$12/365),0)</f>
        <v>-645085.98469569604</v>
      </c>
      <c r="F2424" s="3">
        <f>D2424+IF(Dashboard!$I$3,E2424,0)</f>
        <v>-672259.25657731935</v>
      </c>
      <c r="G2424" s="3">
        <f>IF(Dashboard!$I$4, ('Lookups and Calculations'!$F$9) / (1 - 'Lookups and Calculations'!$F$10), 'Lookups and Calculations'!$F$9)</f>
        <v>1951878.888340465</v>
      </c>
      <c r="H2424" s="12">
        <f t="shared" si="74"/>
        <v>0</v>
      </c>
      <c r="I2424" s="12">
        <f t="shared" si="75"/>
        <v>0</v>
      </c>
      <c r="J2424" s="13">
        <f>(1 - Dashboard!$I$9) * H2424 * Dashboard!$I$8 * 'Lookups and Calculations'!$F$12</f>
        <v>0</v>
      </c>
      <c r="K2424" s="12">
        <f>(1 - Dashboard!$I$11) * I2424 * Dashboard!$I$10 * 'Lookups and Calculations'!$F$12</f>
        <v>0</v>
      </c>
      <c r="L2424" s="12">
        <f>(H2424 - I2424) * Dashboard!$I$13 * (Dashboard!$D$12 / 365) * 'Lookups and Calculations'!$F$12</f>
        <v>0</v>
      </c>
      <c r="M2424" s="3">
        <f>(G2424*2) * Dashboard!$I$13 * (Dashboard!$D$12 / 365) * 'Lookups and Calculations'!$F$12</f>
        <v>1602.0878730267946</v>
      </c>
      <c r="N2424" s="12">
        <f>H2424 * Dashboard!$I$14 * Dashboard!$I$15 * (Dashboard!$D$12 / 365) * 'Lookups and Calculations'!$F$12</f>
        <v>0</v>
      </c>
    </row>
    <row r="2425" spans="1:14" x14ac:dyDescent="0.35">
      <c r="A2425" s="2">
        <v>2424</v>
      </c>
      <c r="B2425" s="11">
        <v>-0.87627514247547045</v>
      </c>
      <c r="C2425" s="11">
        <v>-0.51792131691630994</v>
      </c>
      <c r="D2425" s="3">
        <f>B2425*Dashboard!$D$11*Dashboard!$D$10*SQRT(Dashboard!$D$12/365)</f>
        <v>-217563.14038457349</v>
      </c>
      <c r="E2425" s="3">
        <f>IF(Dashboard!$I$3,C2425*Dashboard!$E$11*Dashboard!$E$10*SQRT(Dashboard!$D$12/365),0)</f>
        <v>-257180.83902757877</v>
      </c>
      <c r="F2425" s="3">
        <f>D2425+IF(Dashboard!$I$3,E2425,0)</f>
        <v>-474743.97941215226</v>
      </c>
      <c r="G2425" s="3">
        <f>IF(Dashboard!$I$4, ('Lookups and Calculations'!$F$9) / (1 - 'Lookups and Calculations'!$F$10), 'Lookups and Calculations'!$F$9)</f>
        <v>1951878.888340465</v>
      </c>
      <c r="H2425" s="12">
        <f t="shared" si="74"/>
        <v>0</v>
      </c>
      <c r="I2425" s="12">
        <f t="shared" si="75"/>
        <v>0</v>
      </c>
      <c r="J2425" s="13">
        <f>(1 - Dashboard!$I$9) * H2425 * Dashboard!$I$8 * 'Lookups and Calculations'!$F$12</f>
        <v>0</v>
      </c>
      <c r="K2425" s="12">
        <f>(1 - Dashboard!$I$11) * I2425 * Dashboard!$I$10 * 'Lookups and Calculations'!$F$12</f>
        <v>0</v>
      </c>
      <c r="L2425" s="12">
        <f>(H2425 - I2425) * Dashboard!$I$13 * (Dashboard!$D$12 / 365) * 'Lookups and Calculations'!$F$12</f>
        <v>0</v>
      </c>
      <c r="M2425" s="3">
        <f>(G2425*2) * Dashboard!$I$13 * (Dashboard!$D$12 / 365) * 'Lookups and Calculations'!$F$12</f>
        <v>1602.0878730267946</v>
      </c>
      <c r="N2425" s="12">
        <f>H2425 * Dashboard!$I$14 * Dashboard!$I$15 * (Dashboard!$D$12 / 365) * 'Lookups and Calculations'!$F$12</f>
        <v>0</v>
      </c>
    </row>
    <row r="2426" spans="1:14" x14ac:dyDescent="0.35">
      <c r="A2426" s="2">
        <v>2425</v>
      </c>
      <c r="B2426" s="11">
        <v>-5.6457447815726827E-2</v>
      </c>
      <c r="C2426" s="11">
        <v>-0.36582213109485762</v>
      </c>
      <c r="D2426" s="3">
        <f>B2426*Dashboard!$D$11*Dashboard!$D$10*SQRT(Dashboard!$D$12/365)</f>
        <v>-14017.354880326926</v>
      </c>
      <c r="E2426" s="3">
        <f>IF(Dashboard!$I$3,C2426*Dashboard!$E$11*Dashboard!$E$10*SQRT(Dashboard!$D$12/365),0)</f>
        <v>-181653.92992510297</v>
      </c>
      <c r="F2426" s="3">
        <f>D2426+IF(Dashboard!$I$3,E2426,0)</f>
        <v>-195671.2848054299</v>
      </c>
      <c r="G2426" s="3">
        <f>IF(Dashboard!$I$4, ('Lookups and Calculations'!$F$9) / (1 - 'Lookups and Calculations'!$F$10), 'Lookups and Calculations'!$F$9)</f>
        <v>1951878.888340465</v>
      </c>
      <c r="H2426" s="12">
        <f t="shared" si="74"/>
        <v>0</v>
      </c>
      <c r="I2426" s="12">
        <f t="shared" si="75"/>
        <v>0</v>
      </c>
      <c r="J2426" s="13">
        <f>(1 - Dashboard!$I$9) * H2426 * Dashboard!$I$8 * 'Lookups and Calculations'!$F$12</f>
        <v>0</v>
      </c>
      <c r="K2426" s="12">
        <f>(1 - Dashboard!$I$11) * I2426 * Dashboard!$I$10 * 'Lookups and Calculations'!$F$12</f>
        <v>0</v>
      </c>
      <c r="L2426" s="12">
        <f>(H2426 - I2426) * Dashboard!$I$13 * (Dashboard!$D$12 / 365) * 'Lookups and Calculations'!$F$12</f>
        <v>0</v>
      </c>
      <c r="M2426" s="3">
        <f>(G2426*2) * Dashboard!$I$13 * (Dashboard!$D$12 / 365) * 'Lookups and Calculations'!$F$12</f>
        <v>1602.0878730267946</v>
      </c>
      <c r="N2426" s="12">
        <f>H2426 * Dashboard!$I$14 * Dashboard!$I$15 * (Dashboard!$D$12 / 365) * 'Lookups and Calculations'!$F$12</f>
        <v>0</v>
      </c>
    </row>
    <row r="2427" spans="1:14" x14ac:dyDescent="0.35">
      <c r="A2427" s="2">
        <v>2426</v>
      </c>
      <c r="B2427" s="11">
        <v>0.49329708517317961</v>
      </c>
      <c r="C2427" s="11">
        <v>-0.78012625706457805</v>
      </c>
      <c r="D2427" s="3">
        <f>B2427*Dashboard!$D$11*Dashboard!$D$10*SQRT(Dashboard!$D$12/365)</f>
        <v>122476.67175591218</v>
      </c>
      <c r="E2427" s="3">
        <f>IF(Dashboard!$I$3,C2427*Dashboard!$E$11*Dashboard!$E$10*SQRT(Dashboard!$D$12/365),0)</f>
        <v>-387382.25051998172</v>
      </c>
      <c r="F2427" s="3">
        <f>D2427+IF(Dashboard!$I$3,E2427,0)</f>
        <v>-264905.57876406953</v>
      </c>
      <c r="G2427" s="3">
        <f>IF(Dashboard!$I$4, ('Lookups and Calculations'!$F$9) / (1 - 'Lookups and Calculations'!$F$10), 'Lookups and Calculations'!$F$9)</f>
        <v>1951878.888340465</v>
      </c>
      <c r="H2427" s="12">
        <f t="shared" si="74"/>
        <v>0</v>
      </c>
      <c r="I2427" s="12">
        <f t="shared" si="75"/>
        <v>0</v>
      </c>
      <c r="J2427" s="13">
        <f>(1 - Dashboard!$I$9) * H2427 * Dashboard!$I$8 * 'Lookups and Calculations'!$F$12</f>
        <v>0</v>
      </c>
      <c r="K2427" s="12">
        <f>(1 - Dashboard!$I$11) * I2427 * Dashboard!$I$10 * 'Lookups and Calculations'!$F$12</f>
        <v>0</v>
      </c>
      <c r="L2427" s="12">
        <f>(H2427 - I2427) * Dashboard!$I$13 * (Dashboard!$D$12 / 365) * 'Lookups and Calculations'!$F$12</f>
        <v>0</v>
      </c>
      <c r="M2427" s="3">
        <f>(G2427*2) * Dashboard!$I$13 * (Dashboard!$D$12 / 365) * 'Lookups and Calculations'!$F$12</f>
        <v>1602.0878730267946</v>
      </c>
      <c r="N2427" s="12">
        <f>H2427 * Dashboard!$I$14 * Dashboard!$I$15 * (Dashboard!$D$12 / 365) * 'Lookups and Calculations'!$F$12</f>
        <v>0</v>
      </c>
    </row>
    <row r="2428" spans="1:14" x14ac:dyDescent="0.35">
      <c r="A2428" s="2">
        <v>2427</v>
      </c>
      <c r="B2428" s="11">
        <v>0.66555667202691193</v>
      </c>
      <c r="C2428" s="11">
        <v>0.67653452437045325</v>
      </c>
      <c r="D2428" s="3">
        <f>B2428*Dashboard!$D$11*Dashboard!$D$10*SQRT(Dashboard!$D$12/365)</f>
        <v>165245.58629042015</v>
      </c>
      <c r="E2428" s="3">
        <f>IF(Dashboard!$I$3,C2428*Dashboard!$E$11*Dashboard!$E$10*SQRT(Dashboard!$D$12/365),0)</f>
        <v>335942.3737270736</v>
      </c>
      <c r="F2428" s="3">
        <f>D2428+IF(Dashboard!$I$3,E2428,0)</f>
        <v>501187.96001749375</v>
      </c>
      <c r="G2428" s="3">
        <f>IF(Dashboard!$I$4, ('Lookups and Calculations'!$F$9) / (1 - 'Lookups and Calculations'!$F$10), 'Lookups and Calculations'!$F$9)</f>
        <v>1951878.888340465</v>
      </c>
      <c r="H2428" s="12">
        <f t="shared" si="74"/>
        <v>0</v>
      </c>
      <c r="I2428" s="12">
        <f t="shared" si="75"/>
        <v>0</v>
      </c>
      <c r="J2428" s="13">
        <f>(1 - Dashboard!$I$9) * H2428 * Dashboard!$I$8 * 'Lookups and Calculations'!$F$12</f>
        <v>0</v>
      </c>
      <c r="K2428" s="12">
        <f>(1 - Dashboard!$I$11) * I2428 * Dashboard!$I$10 * 'Lookups and Calculations'!$F$12</f>
        <v>0</v>
      </c>
      <c r="L2428" s="12">
        <f>(H2428 - I2428) * Dashboard!$I$13 * (Dashboard!$D$12 / 365) * 'Lookups and Calculations'!$F$12</f>
        <v>0</v>
      </c>
      <c r="M2428" s="3">
        <f>(G2428*2) * Dashboard!$I$13 * (Dashboard!$D$12 / 365) * 'Lookups and Calculations'!$F$12</f>
        <v>1602.0878730267946</v>
      </c>
      <c r="N2428" s="12">
        <f>H2428 * Dashboard!$I$14 * Dashboard!$I$15 * (Dashboard!$D$12 / 365) * 'Lookups and Calculations'!$F$12</f>
        <v>0</v>
      </c>
    </row>
    <row r="2429" spans="1:14" x14ac:dyDescent="0.35">
      <c r="A2429" s="2">
        <v>2428</v>
      </c>
      <c r="B2429" s="11">
        <v>-1.0290860101579193</v>
      </c>
      <c r="C2429" s="11">
        <v>-1.0307520115269906</v>
      </c>
      <c r="D2429" s="3">
        <f>B2429*Dashboard!$D$11*Dashboard!$D$10*SQRT(Dashboard!$D$12/365)</f>
        <v>-255503.29256550307</v>
      </c>
      <c r="E2429" s="3">
        <f>IF(Dashboard!$I$3,C2429*Dashboard!$E$11*Dashboard!$E$10*SQRT(Dashboard!$D$12/365),0)</f>
        <v>-511833.86065708398</v>
      </c>
      <c r="F2429" s="3">
        <f>D2429+IF(Dashboard!$I$3,E2429,0)</f>
        <v>-767337.15322258708</v>
      </c>
      <c r="G2429" s="3">
        <f>IF(Dashboard!$I$4, ('Lookups and Calculations'!$F$9) / (1 - 'Lookups and Calculations'!$F$10), 'Lookups and Calculations'!$F$9)</f>
        <v>1951878.888340465</v>
      </c>
      <c r="H2429" s="12">
        <f t="shared" si="74"/>
        <v>0</v>
      </c>
      <c r="I2429" s="12">
        <f t="shared" si="75"/>
        <v>0</v>
      </c>
      <c r="J2429" s="13">
        <f>(1 - Dashboard!$I$9) * H2429 * Dashboard!$I$8 * 'Lookups and Calculations'!$F$12</f>
        <v>0</v>
      </c>
      <c r="K2429" s="12">
        <f>(1 - Dashboard!$I$11) * I2429 * Dashboard!$I$10 * 'Lookups and Calculations'!$F$12</f>
        <v>0</v>
      </c>
      <c r="L2429" s="12">
        <f>(H2429 - I2429) * Dashboard!$I$13 * (Dashboard!$D$12 / 365) * 'Lookups and Calculations'!$F$12</f>
        <v>0</v>
      </c>
      <c r="M2429" s="3">
        <f>(G2429*2) * Dashboard!$I$13 * (Dashboard!$D$12 / 365) * 'Lookups and Calculations'!$F$12</f>
        <v>1602.0878730267946</v>
      </c>
      <c r="N2429" s="12">
        <f>H2429 * Dashboard!$I$14 * Dashboard!$I$15 * (Dashboard!$D$12 / 365) * 'Lookups and Calculations'!$F$12</f>
        <v>0</v>
      </c>
    </row>
    <row r="2430" spans="1:14" x14ac:dyDescent="0.35">
      <c r="A2430" s="2">
        <v>2429</v>
      </c>
      <c r="B2430" s="11">
        <v>-0.73377713449769977</v>
      </c>
      <c r="C2430" s="11">
        <v>0.49948047426187736</v>
      </c>
      <c r="D2430" s="3">
        <f>B2430*Dashboard!$D$11*Dashboard!$D$10*SQRT(Dashboard!$D$12/365)</f>
        <v>-182183.48322962044</v>
      </c>
      <c r="E2430" s="3">
        <f>IF(Dashboard!$I$3,C2430*Dashboard!$E$11*Dashboard!$E$10*SQRT(Dashboard!$D$12/365),0)</f>
        <v>248023.78904461995</v>
      </c>
      <c r="F2430" s="3">
        <f>D2430+IF(Dashboard!$I$3,E2430,0)</f>
        <v>65840.305814999505</v>
      </c>
      <c r="G2430" s="3">
        <f>IF(Dashboard!$I$4, ('Lookups and Calculations'!$F$9) / (1 - 'Lookups and Calculations'!$F$10), 'Lookups and Calculations'!$F$9)</f>
        <v>1951878.888340465</v>
      </c>
      <c r="H2430" s="12">
        <f t="shared" si="74"/>
        <v>0</v>
      </c>
      <c r="I2430" s="12">
        <f t="shared" si="75"/>
        <v>0</v>
      </c>
      <c r="J2430" s="13">
        <f>(1 - Dashboard!$I$9) * H2430 * Dashboard!$I$8 * 'Lookups and Calculations'!$F$12</f>
        <v>0</v>
      </c>
      <c r="K2430" s="12">
        <f>(1 - Dashboard!$I$11) * I2430 * Dashboard!$I$10 * 'Lookups and Calculations'!$F$12</f>
        <v>0</v>
      </c>
      <c r="L2430" s="12">
        <f>(H2430 - I2430) * Dashboard!$I$13 * (Dashboard!$D$12 / 365) * 'Lookups and Calculations'!$F$12</f>
        <v>0</v>
      </c>
      <c r="M2430" s="3">
        <f>(G2430*2) * Dashboard!$I$13 * (Dashboard!$D$12 / 365) * 'Lookups and Calculations'!$F$12</f>
        <v>1602.0878730267946</v>
      </c>
      <c r="N2430" s="12">
        <f>H2430 * Dashboard!$I$14 * Dashboard!$I$15 * (Dashboard!$D$12 / 365) * 'Lookups and Calculations'!$F$12</f>
        <v>0</v>
      </c>
    </row>
    <row r="2431" spans="1:14" x14ac:dyDescent="0.35">
      <c r="A2431" s="2">
        <v>2430</v>
      </c>
      <c r="B2431" s="11">
        <v>-0.25740634454054945</v>
      </c>
      <c r="C2431" s="11">
        <v>-0.11208186640789052</v>
      </c>
      <c r="D2431" s="3">
        <f>B2431*Dashboard!$D$11*Dashboard!$D$10*SQRT(Dashboard!$D$12/365)</f>
        <v>-63909.301951610614</v>
      </c>
      <c r="E2431" s="3">
        <f>IF(Dashboard!$I$3,C2431*Dashboard!$E$11*Dashboard!$E$10*SQRT(Dashboard!$D$12/365),0)</f>
        <v>-55655.767586828471</v>
      </c>
      <c r="F2431" s="3">
        <f>D2431+IF(Dashboard!$I$3,E2431,0)</f>
        <v>-119565.06953843909</v>
      </c>
      <c r="G2431" s="3">
        <f>IF(Dashboard!$I$4, ('Lookups and Calculations'!$F$9) / (1 - 'Lookups and Calculations'!$F$10), 'Lookups and Calculations'!$F$9)</f>
        <v>1951878.888340465</v>
      </c>
      <c r="H2431" s="12">
        <f t="shared" si="74"/>
        <v>0</v>
      </c>
      <c r="I2431" s="12">
        <f t="shared" si="75"/>
        <v>0</v>
      </c>
      <c r="J2431" s="13">
        <f>(1 - Dashboard!$I$9) * H2431 * Dashboard!$I$8 * 'Lookups and Calculations'!$F$12</f>
        <v>0</v>
      </c>
      <c r="K2431" s="12">
        <f>(1 - Dashboard!$I$11) * I2431 * Dashboard!$I$10 * 'Lookups and Calculations'!$F$12</f>
        <v>0</v>
      </c>
      <c r="L2431" s="12">
        <f>(H2431 - I2431) * Dashboard!$I$13 * (Dashboard!$D$12 / 365) * 'Lookups and Calculations'!$F$12</f>
        <v>0</v>
      </c>
      <c r="M2431" s="3">
        <f>(G2431*2) * Dashboard!$I$13 * (Dashboard!$D$12 / 365) * 'Lookups and Calculations'!$F$12</f>
        <v>1602.0878730267946</v>
      </c>
      <c r="N2431" s="12">
        <f>H2431 * Dashboard!$I$14 * Dashboard!$I$15 * (Dashboard!$D$12 / 365) * 'Lookups and Calculations'!$F$12</f>
        <v>0</v>
      </c>
    </row>
    <row r="2432" spans="1:14" x14ac:dyDescent="0.35">
      <c r="A2432" s="2">
        <v>2431</v>
      </c>
      <c r="B2432" s="11">
        <v>-0.1590318811798602</v>
      </c>
      <c r="C2432" s="11">
        <v>1.929181654005856</v>
      </c>
      <c r="D2432" s="3">
        <f>B2432*Dashboard!$D$11*Dashboard!$D$10*SQRT(Dashboard!$D$12/365)</f>
        <v>-39484.716401989317</v>
      </c>
      <c r="E2432" s="3">
        <f>IF(Dashboard!$I$3,C2432*Dashboard!$E$11*Dashboard!$E$10*SQRT(Dashboard!$D$12/365),0)</f>
        <v>957961.25822334143</v>
      </c>
      <c r="F2432" s="3">
        <f>D2432+IF(Dashboard!$I$3,E2432,0)</f>
        <v>918476.54182135209</v>
      </c>
      <c r="G2432" s="3">
        <f>IF(Dashboard!$I$4, ('Lookups and Calculations'!$F$9) / (1 - 'Lookups and Calculations'!$F$10), 'Lookups and Calculations'!$F$9)</f>
        <v>1951878.888340465</v>
      </c>
      <c r="H2432" s="12">
        <f t="shared" si="74"/>
        <v>0</v>
      </c>
      <c r="I2432" s="12">
        <f t="shared" si="75"/>
        <v>0</v>
      </c>
      <c r="J2432" s="13">
        <f>(1 - Dashboard!$I$9) * H2432 * Dashboard!$I$8 * 'Lookups and Calculations'!$F$12</f>
        <v>0</v>
      </c>
      <c r="K2432" s="12">
        <f>(1 - Dashboard!$I$11) * I2432 * Dashboard!$I$10 * 'Lookups and Calculations'!$F$12</f>
        <v>0</v>
      </c>
      <c r="L2432" s="12">
        <f>(H2432 - I2432) * Dashboard!$I$13 * (Dashboard!$D$12 / 365) * 'Lookups and Calculations'!$F$12</f>
        <v>0</v>
      </c>
      <c r="M2432" s="3">
        <f>(G2432*2) * Dashboard!$I$13 * (Dashboard!$D$12 / 365) * 'Lookups and Calculations'!$F$12</f>
        <v>1602.0878730267946</v>
      </c>
      <c r="N2432" s="12">
        <f>H2432 * Dashboard!$I$14 * Dashboard!$I$15 * (Dashboard!$D$12 / 365) * 'Lookups and Calculations'!$F$12</f>
        <v>0</v>
      </c>
    </row>
    <row r="2433" spans="1:14" x14ac:dyDescent="0.35">
      <c r="A2433" s="2">
        <v>2432</v>
      </c>
      <c r="B2433" s="11">
        <v>-1.2280271807065162</v>
      </c>
      <c r="C2433" s="11">
        <v>1.2865101589177197</v>
      </c>
      <c r="D2433" s="3">
        <f>B2433*Dashboard!$D$11*Dashboard!$D$10*SQRT(Dashboard!$D$12/365)</f>
        <v>-304896.75783494307</v>
      </c>
      <c r="E2433" s="3">
        <f>IF(Dashboard!$I$3,C2433*Dashboard!$E$11*Dashboard!$E$10*SQRT(Dashboard!$D$12/365),0)</f>
        <v>638834.02996024373</v>
      </c>
      <c r="F2433" s="3">
        <f>D2433+IF(Dashboard!$I$3,E2433,0)</f>
        <v>333937.27212530066</v>
      </c>
      <c r="G2433" s="3">
        <f>IF(Dashboard!$I$4, ('Lookups and Calculations'!$F$9) / (1 - 'Lookups and Calculations'!$F$10), 'Lookups and Calculations'!$F$9)</f>
        <v>1951878.888340465</v>
      </c>
      <c r="H2433" s="12">
        <f t="shared" si="74"/>
        <v>0</v>
      </c>
      <c r="I2433" s="12">
        <f t="shared" si="75"/>
        <v>0</v>
      </c>
      <c r="J2433" s="13">
        <f>(1 - Dashboard!$I$9) * H2433 * Dashboard!$I$8 * 'Lookups and Calculations'!$F$12</f>
        <v>0</v>
      </c>
      <c r="K2433" s="12">
        <f>(1 - Dashboard!$I$11) * I2433 * Dashboard!$I$10 * 'Lookups and Calculations'!$F$12</f>
        <v>0</v>
      </c>
      <c r="L2433" s="12">
        <f>(H2433 - I2433) * Dashboard!$I$13 * (Dashboard!$D$12 / 365) * 'Lookups and Calculations'!$F$12</f>
        <v>0</v>
      </c>
      <c r="M2433" s="3">
        <f>(G2433*2) * Dashboard!$I$13 * (Dashboard!$D$12 / 365) * 'Lookups and Calculations'!$F$12</f>
        <v>1602.0878730267946</v>
      </c>
      <c r="N2433" s="12">
        <f>H2433 * Dashboard!$I$14 * Dashboard!$I$15 * (Dashboard!$D$12 / 365) * 'Lookups and Calculations'!$F$12</f>
        <v>0</v>
      </c>
    </row>
    <row r="2434" spans="1:14" x14ac:dyDescent="0.35">
      <c r="A2434" s="2">
        <v>2433</v>
      </c>
      <c r="B2434" s="11">
        <v>0.28537122591166048</v>
      </c>
      <c r="C2434" s="11">
        <v>-0.99132920144656411</v>
      </c>
      <c r="D2434" s="3">
        <f>B2434*Dashboard!$D$11*Dashboard!$D$10*SQRT(Dashboard!$D$12/365)</f>
        <v>70852.472100650048</v>
      </c>
      <c r="E2434" s="3">
        <f>IF(Dashboard!$I$3,C2434*Dashboard!$E$11*Dashboard!$E$10*SQRT(Dashboard!$D$12/365),0)</f>
        <v>-492257.9307963957</v>
      </c>
      <c r="F2434" s="3">
        <f>D2434+IF(Dashboard!$I$3,E2434,0)</f>
        <v>-421405.45869574568</v>
      </c>
      <c r="G2434" s="3">
        <f>IF(Dashboard!$I$4, ('Lookups and Calculations'!$F$9) / (1 - 'Lookups and Calculations'!$F$10), 'Lookups and Calculations'!$F$9)</f>
        <v>1951878.888340465</v>
      </c>
      <c r="H2434" s="12">
        <f t="shared" si="74"/>
        <v>0</v>
      </c>
      <c r="I2434" s="12">
        <f t="shared" si="75"/>
        <v>0</v>
      </c>
      <c r="J2434" s="13">
        <f>(1 - Dashboard!$I$9) * H2434 * Dashboard!$I$8 * 'Lookups and Calculations'!$F$12</f>
        <v>0</v>
      </c>
      <c r="K2434" s="12">
        <f>(1 - Dashboard!$I$11) * I2434 * Dashboard!$I$10 * 'Lookups and Calculations'!$F$12</f>
        <v>0</v>
      </c>
      <c r="L2434" s="12">
        <f>(H2434 - I2434) * Dashboard!$I$13 * (Dashboard!$D$12 / 365) * 'Lookups and Calculations'!$F$12</f>
        <v>0</v>
      </c>
      <c r="M2434" s="3">
        <f>(G2434*2) * Dashboard!$I$13 * (Dashboard!$D$12 / 365) * 'Lookups and Calculations'!$F$12</f>
        <v>1602.0878730267946</v>
      </c>
      <c r="N2434" s="12">
        <f>H2434 * Dashboard!$I$14 * Dashboard!$I$15 * (Dashboard!$D$12 / 365) * 'Lookups and Calculations'!$F$12</f>
        <v>0</v>
      </c>
    </row>
    <row r="2435" spans="1:14" x14ac:dyDescent="0.35">
      <c r="A2435" s="2">
        <v>2434</v>
      </c>
      <c r="B2435" s="11">
        <v>0.39759231787217725</v>
      </c>
      <c r="C2435" s="11">
        <v>-0.86535987464290143</v>
      </c>
      <c r="D2435" s="3">
        <f>B2435*Dashboard!$D$11*Dashboard!$D$10*SQRT(Dashboard!$D$12/365)</f>
        <v>98714.923060223518</v>
      </c>
      <c r="E2435" s="3">
        <f>IF(Dashboard!$I$3,C2435*Dashboard!$E$11*Dashboard!$E$10*SQRT(Dashboard!$D$12/365),0)</f>
        <v>-429706.15680880332</v>
      </c>
      <c r="F2435" s="3">
        <f>D2435+IF(Dashboard!$I$3,E2435,0)</f>
        <v>-330991.23374857981</v>
      </c>
      <c r="G2435" s="3">
        <f>IF(Dashboard!$I$4, ('Lookups and Calculations'!$F$9) / (1 - 'Lookups and Calculations'!$F$10), 'Lookups and Calculations'!$F$9)</f>
        <v>1951878.888340465</v>
      </c>
      <c r="H2435" s="12">
        <f t="shared" ref="H2435:H2498" si="76">MAX(0,F2435-G2435)</f>
        <v>0</v>
      </c>
      <c r="I2435" s="12">
        <f t="shared" ref="I2435:I2498" si="77">MAX(0,-F2435-G2435)</f>
        <v>0</v>
      </c>
      <c r="J2435" s="13">
        <f>(1 - Dashboard!$I$9) * H2435 * Dashboard!$I$8 * 'Lookups and Calculations'!$F$12</f>
        <v>0</v>
      </c>
      <c r="K2435" s="12">
        <f>(1 - Dashboard!$I$11) * I2435 * Dashboard!$I$10 * 'Lookups and Calculations'!$F$12</f>
        <v>0</v>
      </c>
      <c r="L2435" s="12">
        <f>(H2435 - I2435) * Dashboard!$I$13 * (Dashboard!$D$12 / 365) * 'Lookups and Calculations'!$F$12</f>
        <v>0</v>
      </c>
      <c r="M2435" s="3">
        <f>(G2435*2) * Dashboard!$I$13 * (Dashboard!$D$12 / 365) * 'Lookups and Calculations'!$F$12</f>
        <v>1602.0878730267946</v>
      </c>
      <c r="N2435" s="12">
        <f>H2435 * Dashboard!$I$14 * Dashboard!$I$15 * (Dashboard!$D$12 / 365) * 'Lookups and Calculations'!$F$12</f>
        <v>0</v>
      </c>
    </row>
    <row r="2436" spans="1:14" x14ac:dyDescent="0.35">
      <c r="A2436" s="2">
        <v>2435</v>
      </c>
      <c r="B2436" s="11">
        <v>-0.82863776265428124</v>
      </c>
      <c r="C2436" s="11">
        <v>-0.73958387905214396</v>
      </c>
      <c r="D2436" s="3">
        <f>B2436*Dashboard!$D$11*Dashboard!$D$10*SQRT(Dashboard!$D$12/365)</f>
        <v>-205735.64756729236</v>
      </c>
      <c r="E2436" s="3">
        <f>IF(Dashboard!$I$3,C2436*Dashboard!$E$11*Dashboard!$E$10*SQRT(Dashboard!$D$12/365),0)</f>
        <v>-367250.38405136153</v>
      </c>
      <c r="F2436" s="3">
        <f>D2436+IF(Dashboard!$I$3,E2436,0)</f>
        <v>-572986.03161865391</v>
      </c>
      <c r="G2436" s="3">
        <f>IF(Dashboard!$I$4, ('Lookups and Calculations'!$F$9) / (1 - 'Lookups and Calculations'!$F$10), 'Lookups and Calculations'!$F$9)</f>
        <v>1951878.888340465</v>
      </c>
      <c r="H2436" s="12">
        <f t="shared" si="76"/>
        <v>0</v>
      </c>
      <c r="I2436" s="12">
        <f t="shared" si="77"/>
        <v>0</v>
      </c>
      <c r="J2436" s="13">
        <f>(1 - Dashboard!$I$9) * H2436 * Dashboard!$I$8 * 'Lookups and Calculations'!$F$12</f>
        <v>0</v>
      </c>
      <c r="K2436" s="12">
        <f>(1 - Dashboard!$I$11) * I2436 * Dashboard!$I$10 * 'Lookups and Calculations'!$F$12</f>
        <v>0</v>
      </c>
      <c r="L2436" s="12">
        <f>(H2436 - I2436) * Dashboard!$I$13 * (Dashboard!$D$12 / 365) * 'Lookups and Calculations'!$F$12</f>
        <v>0</v>
      </c>
      <c r="M2436" s="3">
        <f>(G2436*2) * Dashboard!$I$13 * (Dashboard!$D$12 / 365) * 'Lookups and Calculations'!$F$12</f>
        <v>1602.0878730267946</v>
      </c>
      <c r="N2436" s="12">
        <f>H2436 * Dashboard!$I$14 * Dashboard!$I$15 * (Dashboard!$D$12 / 365) * 'Lookups and Calculations'!$F$12</f>
        <v>0</v>
      </c>
    </row>
    <row r="2437" spans="1:14" x14ac:dyDescent="0.35">
      <c r="A2437" s="2">
        <v>2436</v>
      </c>
      <c r="B2437" s="11">
        <v>-0.96034660196710886</v>
      </c>
      <c r="C2437" s="11">
        <v>0.63983960977454901</v>
      </c>
      <c r="D2437" s="3">
        <f>B2437*Dashboard!$D$11*Dashboard!$D$10*SQRT(Dashboard!$D$12/365)</f>
        <v>-238436.55086617608</v>
      </c>
      <c r="E2437" s="3">
        <f>IF(Dashboard!$I$3,C2437*Dashboard!$E$11*Dashboard!$E$10*SQRT(Dashboard!$D$12/365),0)</f>
        <v>317721.01728627481</v>
      </c>
      <c r="F2437" s="3">
        <f>D2437+IF(Dashboard!$I$3,E2437,0)</f>
        <v>79284.466420098732</v>
      </c>
      <c r="G2437" s="3">
        <f>IF(Dashboard!$I$4, ('Lookups and Calculations'!$F$9) / (1 - 'Lookups and Calculations'!$F$10), 'Lookups and Calculations'!$F$9)</f>
        <v>1951878.888340465</v>
      </c>
      <c r="H2437" s="12">
        <f t="shared" si="76"/>
        <v>0</v>
      </c>
      <c r="I2437" s="12">
        <f t="shared" si="77"/>
        <v>0</v>
      </c>
      <c r="J2437" s="13">
        <f>(1 - Dashboard!$I$9) * H2437 * Dashboard!$I$8 * 'Lookups and Calculations'!$F$12</f>
        <v>0</v>
      </c>
      <c r="K2437" s="12">
        <f>(1 - Dashboard!$I$11) * I2437 * Dashboard!$I$10 * 'Lookups and Calculations'!$F$12</f>
        <v>0</v>
      </c>
      <c r="L2437" s="12">
        <f>(H2437 - I2437) * Dashboard!$I$13 * (Dashboard!$D$12 / 365) * 'Lookups and Calculations'!$F$12</f>
        <v>0</v>
      </c>
      <c r="M2437" s="3">
        <f>(G2437*2) * Dashboard!$I$13 * (Dashboard!$D$12 / 365) * 'Lookups and Calculations'!$F$12</f>
        <v>1602.0878730267946</v>
      </c>
      <c r="N2437" s="12">
        <f>H2437 * Dashboard!$I$14 * Dashboard!$I$15 * (Dashboard!$D$12 / 365) * 'Lookups and Calculations'!$F$12</f>
        <v>0</v>
      </c>
    </row>
    <row r="2438" spans="1:14" x14ac:dyDescent="0.35">
      <c r="A2438" s="2">
        <v>2437</v>
      </c>
      <c r="B2438" s="11">
        <v>0.140474271506348</v>
      </c>
      <c r="C2438" s="11">
        <v>-0.10650175957096406</v>
      </c>
      <c r="D2438" s="3">
        <f>B2438*Dashboard!$D$11*Dashboard!$D$10*SQRT(Dashboard!$D$12/365)</f>
        <v>34877.200288734428</v>
      </c>
      <c r="E2438" s="3">
        <f>IF(Dashboard!$I$3,C2438*Dashboard!$E$11*Dashboard!$E$10*SQRT(Dashboard!$D$12/365),0)</f>
        <v>-52884.890020466075</v>
      </c>
      <c r="F2438" s="3">
        <f>D2438+IF(Dashboard!$I$3,E2438,0)</f>
        <v>-18007.689731731647</v>
      </c>
      <c r="G2438" s="3">
        <f>IF(Dashboard!$I$4, ('Lookups and Calculations'!$F$9) / (1 - 'Lookups and Calculations'!$F$10), 'Lookups and Calculations'!$F$9)</f>
        <v>1951878.888340465</v>
      </c>
      <c r="H2438" s="12">
        <f t="shared" si="76"/>
        <v>0</v>
      </c>
      <c r="I2438" s="12">
        <f t="shared" si="77"/>
        <v>0</v>
      </c>
      <c r="J2438" s="13">
        <f>(1 - Dashboard!$I$9) * H2438 * Dashboard!$I$8 * 'Lookups and Calculations'!$F$12</f>
        <v>0</v>
      </c>
      <c r="K2438" s="12">
        <f>(1 - Dashboard!$I$11) * I2438 * Dashboard!$I$10 * 'Lookups and Calculations'!$F$12</f>
        <v>0</v>
      </c>
      <c r="L2438" s="12">
        <f>(H2438 - I2438) * Dashboard!$I$13 * (Dashboard!$D$12 / 365) * 'Lookups and Calculations'!$F$12</f>
        <v>0</v>
      </c>
      <c r="M2438" s="3">
        <f>(G2438*2) * Dashboard!$I$13 * (Dashboard!$D$12 / 365) * 'Lookups and Calculations'!$F$12</f>
        <v>1602.0878730267946</v>
      </c>
      <c r="N2438" s="12">
        <f>H2438 * Dashboard!$I$14 * Dashboard!$I$15 * (Dashboard!$D$12 / 365) * 'Lookups and Calculations'!$F$12</f>
        <v>0</v>
      </c>
    </row>
    <row r="2439" spans="1:14" x14ac:dyDescent="0.35">
      <c r="A2439" s="2">
        <v>2438</v>
      </c>
      <c r="B2439" s="11">
        <v>1.1836355426708474</v>
      </c>
      <c r="C2439" s="11">
        <v>0.40928098349284731</v>
      </c>
      <c r="D2439" s="3">
        <f>B2439*Dashboard!$D$11*Dashboard!$D$10*SQRT(Dashboard!$D$12/365)</f>
        <v>293875.12352203578</v>
      </c>
      <c r="E2439" s="3">
        <f>IF(Dashboard!$I$3,C2439*Dashboard!$E$11*Dashboard!$E$10*SQRT(Dashboard!$D$12/365),0)</f>
        <v>203234.01121898941</v>
      </c>
      <c r="F2439" s="3">
        <f>D2439+IF(Dashboard!$I$3,E2439,0)</f>
        <v>497109.13474102516</v>
      </c>
      <c r="G2439" s="3">
        <f>IF(Dashboard!$I$4, ('Lookups and Calculations'!$F$9) / (1 - 'Lookups and Calculations'!$F$10), 'Lookups and Calculations'!$F$9)</f>
        <v>1951878.888340465</v>
      </c>
      <c r="H2439" s="12">
        <f t="shared" si="76"/>
        <v>0</v>
      </c>
      <c r="I2439" s="12">
        <f t="shared" si="77"/>
        <v>0</v>
      </c>
      <c r="J2439" s="13">
        <f>(1 - Dashboard!$I$9) * H2439 * Dashboard!$I$8 * 'Lookups and Calculations'!$F$12</f>
        <v>0</v>
      </c>
      <c r="K2439" s="12">
        <f>(1 - Dashboard!$I$11) * I2439 * Dashboard!$I$10 * 'Lookups and Calculations'!$F$12</f>
        <v>0</v>
      </c>
      <c r="L2439" s="12">
        <f>(H2439 - I2439) * Dashboard!$I$13 * (Dashboard!$D$12 / 365) * 'Lookups and Calculations'!$F$12</f>
        <v>0</v>
      </c>
      <c r="M2439" s="3">
        <f>(G2439*2) * Dashboard!$I$13 * (Dashboard!$D$12 / 365) * 'Lookups and Calculations'!$F$12</f>
        <v>1602.0878730267946</v>
      </c>
      <c r="N2439" s="12">
        <f>H2439 * Dashboard!$I$14 * Dashboard!$I$15 * (Dashboard!$D$12 / 365) * 'Lookups and Calculations'!$F$12</f>
        <v>0</v>
      </c>
    </row>
    <row r="2440" spans="1:14" x14ac:dyDescent="0.35">
      <c r="A2440" s="2">
        <v>2439</v>
      </c>
      <c r="B2440" s="11">
        <v>1.1099925776227653</v>
      </c>
      <c r="C2440" s="11">
        <v>0.16111256081010783</v>
      </c>
      <c r="D2440" s="3">
        <f>B2440*Dashboard!$D$11*Dashboard!$D$10*SQRT(Dashboard!$D$12/365)</f>
        <v>275590.91806365643</v>
      </c>
      <c r="E2440" s="3">
        <f>IF(Dashboard!$I$3,C2440*Dashboard!$E$11*Dashboard!$E$10*SQRT(Dashboard!$D$12/365),0)</f>
        <v>80002.62243255139</v>
      </c>
      <c r="F2440" s="3">
        <f>D2440+IF(Dashboard!$I$3,E2440,0)</f>
        <v>355593.54049620783</v>
      </c>
      <c r="G2440" s="3">
        <f>IF(Dashboard!$I$4, ('Lookups and Calculations'!$F$9) / (1 - 'Lookups and Calculations'!$F$10), 'Lookups and Calculations'!$F$9)</f>
        <v>1951878.888340465</v>
      </c>
      <c r="H2440" s="12">
        <f t="shared" si="76"/>
        <v>0</v>
      </c>
      <c r="I2440" s="12">
        <f t="shared" si="77"/>
        <v>0</v>
      </c>
      <c r="J2440" s="13">
        <f>(1 - Dashboard!$I$9) * H2440 * Dashboard!$I$8 * 'Lookups and Calculations'!$F$12</f>
        <v>0</v>
      </c>
      <c r="K2440" s="12">
        <f>(1 - Dashboard!$I$11) * I2440 * Dashboard!$I$10 * 'Lookups and Calculations'!$F$12</f>
        <v>0</v>
      </c>
      <c r="L2440" s="12">
        <f>(H2440 - I2440) * Dashboard!$I$13 * (Dashboard!$D$12 / 365) * 'Lookups and Calculations'!$F$12</f>
        <v>0</v>
      </c>
      <c r="M2440" s="3">
        <f>(G2440*2) * Dashboard!$I$13 * (Dashboard!$D$12 / 365) * 'Lookups and Calculations'!$F$12</f>
        <v>1602.0878730267946</v>
      </c>
      <c r="N2440" s="12">
        <f>H2440 * Dashboard!$I$14 * Dashboard!$I$15 * (Dashboard!$D$12 / 365) * 'Lookups and Calculations'!$F$12</f>
        <v>0</v>
      </c>
    </row>
    <row r="2441" spans="1:14" x14ac:dyDescent="0.35">
      <c r="A2441" s="2">
        <v>2440</v>
      </c>
      <c r="B2441" s="11">
        <v>0.51726553030923395</v>
      </c>
      <c r="C2441" s="11">
        <v>-1.5855198001824677</v>
      </c>
      <c r="D2441" s="3">
        <f>B2441*Dashboard!$D$11*Dashboard!$D$10*SQRT(Dashboard!$D$12/365)</f>
        <v>128427.59965648458</v>
      </c>
      <c r="E2441" s="3">
        <f>IF(Dashboard!$I$3,C2441*Dashboard!$E$11*Dashboard!$E$10*SQRT(Dashboard!$D$12/365),0)</f>
        <v>-787311.31387599604</v>
      </c>
      <c r="F2441" s="3">
        <f>D2441+IF(Dashboard!$I$3,E2441,0)</f>
        <v>-658883.71421951149</v>
      </c>
      <c r="G2441" s="3">
        <f>IF(Dashboard!$I$4, ('Lookups and Calculations'!$F$9) / (1 - 'Lookups and Calculations'!$F$10), 'Lookups and Calculations'!$F$9)</f>
        <v>1951878.888340465</v>
      </c>
      <c r="H2441" s="12">
        <f t="shared" si="76"/>
        <v>0</v>
      </c>
      <c r="I2441" s="12">
        <f t="shared" si="77"/>
        <v>0</v>
      </c>
      <c r="J2441" s="13">
        <f>(1 - Dashboard!$I$9) * H2441 * Dashboard!$I$8 * 'Lookups and Calculations'!$F$12</f>
        <v>0</v>
      </c>
      <c r="K2441" s="12">
        <f>(1 - Dashboard!$I$11) * I2441 * Dashboard!$I$10 * 'Lookups and Calculations'!$F$12</f>
        <v>0</v>
      </c>
      <c r="L2441" s="12">
        <f>(H2441 - I2441) * Dashboard!$I$13 * (Dashboard!$D$12 / 365) * 'Lookups and Calculations'!$F$12</f>
        <v>0</v>
      </c>
      <c r="M2441" s="3">
        <f>(G2441*2) * Dashboard!$I$13 * (Dashboard!$D$12 / 365) * 'Lookups and Calculations'!$F$12</f>
        <v>1602.0878730267946</v>
      </c>
      <c r="N2441" s="12">
        <f>H2441 * Dashboard!$I$14 * Dashboard!$I$15 * (Dashboard!$D$12 / 365) * 'Lookups and Calculations'!$F$12</f>
        <v>0</v>
      </c>
    </row>
    <row r="2442" spans="1:14" x14ac:dyDescent="0.35">
      <c r="A2442" s="2">
        <v>2441</v>
      </c>
      <c r="B2442" s="11">
        <v>-0.28241110276430981</v>
      </c>
      <c r="C2442" s="11">
        <v>-1.2714282822456944</v>
      </c>
      <c r="D2442" s="3">
        <f>B2442*Dashboard!$D$11*Dashboard!$D$10*SQRT(Dashboard!$D$12/365)</f>
        <v>-70117.527496329378</v>
      </c>
      <c r="E2442" s="3">
        <f>IF(Dashboard!$I$3,C2442*Dashboard!$E$11*Dashboard!$E$10*SQRT(Dashboard!$D$12/365),0)</f>
        <v>-631344.9199932781</v>
      </c>
      <c r="F2442" s="3">
        <f>D2442+IF(Dashboard!$I$3,E2442,0)</f>
        <v>-701462.4474896075</v>
      </c>
      <c r="G2442" s="3">
        <f>IF(Dashboard!$I$4, ('Lookups and Calculations'!$F$9) / (1 - 'Lookups and Calculations'!$F$10), 'Lookups and Calculations'!$F$9)</f>
        <v>1951878.888340465</v>
      </c>
      <c r="H2442" s="12">
        <f t="shared" si="76"/>
        <v>0</v>
      </c>
      <c r="I2442" s="12">
        <f t="shared" si="77"/>
        <v>0</v>
      </c>
      <c r="J2442" s="13">
        <f>(1 - Dashboard!$I$9) * H2442 * Dashboard!$I$8 * 'Lookups and Calculations'!$F$12</f>
        <v>0</v>
      </c>
      <c r="K2442" s="12">
        <f>(1 - Dashboard!$I$11) * I2442 * Dashboard!$I$10 * 'Lookups and Calculations'!$F$12</f>
        <v>0</v>
      </c>
      <c r="L2442" s="12">
        <f>(H2442 - I2442) * Dashboard!$I$13 * (Dashboard!$D$12 / 365) * 'Lookups and Calculations'!$F$12</f>
        <v>0</v>
      </c>
      <c r="M2442" s="3">
        <f>(G2442*2) * Dashboard!$I$13 * (Dashboard!$D$12 / 365) * 'Lookups and Calculations'!$F$12</f>
        <v>1602.0878730267946</v>
      </c>
      <c r="N2442" s="12">
        <f>H2442 * Dashboard!$I$14 * Dashboard!$I$15 * (Dashboard!$D$12 / 365) * 'Lookups and Calculations'!$F$12</f>
        <v>0</v>
      </c>
    </row>
    <row r="2443" spans="1:14" x14ac:dyDescent="0.35">
      <c r="A2443" s="2">
        <v>2442</v>
      </c>
      <c r="B2443" s="11">
        <v>-2.0551139775727938</v>
      </c>
      <c r="C2443" s="11">
        <v>7.9777472193004406E-2</v>
      </c>
      <c r="D2443" s="3">
        <f>B2443*Dashboard!$D$11*Dashboard!$D$10*SQRT(Dashboard!$D$12/365)</f>
        <v>-510247.32887648366</v>
      </c>
      <c r="E2443" s="3">
        <f>IF(Dashboard!$I$3,C2443*Dashboard!$E$11*Dashboard!$E$10*SQRT(Dashboard!$D$12/365),0)</f>
        <v>39614.583458845271</v>
      </c>
      <c r="F2443" s="3">
        <f>D2443+IF(Dashboard!$I$3,E2443,0)</f>
        <v>-470632.74541763839</v>
      </c>
      <c r="G2443" s="3">
        <f>IF(Dashboard!$I$4, ('Lookups and Calculations'!$F$9) / (1 - 'Lookups and Calculations'!$F$10), 'Lookups and Calculations'!$F$9)</f>
        <v>1951878.888340465</v>
      </c>
      <c r="H2443" s="12">
        <f t="shared" si="76"/>
        <v>0</v>
      </c>
      <c r="I2443" s="12">
        <f t="shared" si="77"/>
        <v>0</v>
      </c>
      <c r="J2443" s="13">
        <f>(1 - Dashboard!$I$9) * H2443 * Dashboard!$I$8 * 'Lookups and Calculations'!$F$12</f>
        <v>0</v>
      </c>
      <c r="K2443" s="12">
        <f>(1 - Dashboard!$I$11) * I2443 * Dashboard!$I$10 * 'Lookups and Calculations'!$F$12</f>
        <v>0</v>
      </c>
      <c r="L2443" s="12">
        <f>(H2443 - I2443) * Dashboard!$I$13 * (Dashboard!$D$12 / 365) * 'Lookups and Calculations'!$F$12</f>
        <v>0</v>
      </c>
      <c r="M2443" s="3">
        <f>(G2443*2) * Dashboard!$I$13 * (Dashboard!$D$12 / 365) * 'Lookups and Calculations'!$F$12</f>
        <v>1602.0878730267946</v>
      </c>
      <c r="N2443" s="12">
        <f>H2443 * Dashboard!$I$14 * Dashboard!$I$15 * (Dashboard!$D$12 / 365) * 'Lookups and Calculations'!$F$12</f>
        <v>0</v>
      </c>
    </row>
    <row r="2444" spans="1:14" x14ac:dyDescent="0.35">
      <c r="A2444" s="2">
        <v>2443</v>
      </c>
      <c r="B2444" s="11">
        <v>1.199468450668838</v>
      </c>
      <c r="C2444" s="11">
        <v>-1.2965562150728975</v>
      </c>
      <c r="D2444" s="3">
        <f>B2444*Dashboard!$D$11*Dashboard!$D$10*SQRT(Dashboard!$D$12/365)</f>
        <v>297806.14588988677</v>
      </c>
      <c r="E2444" s="3">
        <f>IF(Dashboard!$I$3,C2444*Dashboard!$E$11*Dashboard!$E$10*SQRT(Dashboard!$D$12/365),0)</f>
        <v>-643822.53509899694</v>
      </c>
      <c r="F2444" s="3">
        <f>D2444+IF(Dashboard!$I$3,E2444,0)</f>
        <v>-346016.38920911017</v>
      </c>
      <c r="G2444" s="3">
        <f>IF(Dashboard!$I$4, ('Lookups and Calculations'!$F$9) / (1 - 'Lookups and Calculations'!$F$10), 'Lookups and Calculations'!$F$9)</f>
        <v>1951878.888340465</v>
      </c>
      <c r="H2444" s="12">
        <f t="shared" si="76"/>
        <v>0</v>
      </c>
      <c r="I2444" s="12">
        <f t="shared" si="77"/>
        <v>0</v>
      </c>
      <c r="J2444" s="13">
        <f>(1 - Dashboard!$I$9) * H2444 * Dashboard!$I$8 * 'Lookups and Calculations'!$F$12</f>
        <v>0</v>
      </c>
      <c r="K2444" s="12">
        <f>(1 - Dashboard!$I$11) * I2444 * Dashboard!$I$10 * 'Lookups and Calculations'!$F$12</f>
        <v>0</v>
      </c>
      <c r="L2444" s="12">
        <f>(H2444 - I2444) * Dashboard!$I$13 * (Dashboard!$D$12 / 365) * 'Lookups and Calculations'!$F$12</f>
        <v>0</v>
      </c>
      <c r="M2444" s="3">
        <f>(G2444*2) * Dashboard!$I$13 * (Dashboard!$D$12 / 365) * 'Lookups and Calculations'!$F$12</f>
        <v>1602.0878730267946</v>
      </c>
      <c r="N2444" s="12">
        <f>H2444 * Dashboard!$I$14 * Dashboard!$I$15 * (Dashboard!$D$12 / 365) * 'Lookups and Calculations'!$F$12</f>
        <v>0</v>
      </c>
    </row>
    <row r="2445" spans="1:14" x14ac:dyDescent="0.35">
      <c r="A2445" s="2">
        <v>2444</v>
      </c>
      <c r="B2445" s="11">
        <v>0.96287497294965219</v>
      </c>
      <c r="C2445" s="11">
        <v>1.6238256105557312</v>
      </c>
      <c r="D2445" s="3">
        <f>B2445*Dashboard!$D$11*Dashboard!$D$10*SQRT(Dashboard!$D$12/365)</f>
        <v>239064.29928029337</v>
      </c>
      <c r="E2445" s="3">
        <f>IF(Dashboard!$I$3,C2445*Dashboard!$E$11*Dashboard!$E$10*SQRT(Dashboard!$D$12/365),0)</f>
        <v>806332.58241555525</v>
      </c>
      <c r="F2445" s="3">
        <f>D2445+IF(Dashboard!$I$3,E2445,0)</f>
        <v>1045396.8816958487</v>
      </c>
      <c r="G2445" s="3">
        <f>IF(Dashboard!$I$4, ('Lookups and Calculations'!$F$9) / (1 - 'Lookups and Calculations'!$F$10), 'Lookups and Calculations'!$F$9)</f>
        <v>1951878.888340465</v>
      </c>
      <c r="H2445" s="12">
        <f t="shared" si="76"/>
        <v>0</v>
      </c>
      <c r="I2445" s="12">
        <f t="shared" si="77"/>
        <v>0</v>
      </c>
      <c r="J2445" s="13">
        <f>(1 - Dashboard!$I$9) * H2445 * Dashboard!$I$8 * 'Lookups and Calculations'!$F$12</f>
        <v>0</v>
      </c>
      <c r="K2445" s="12">
        <f>(1 - Dashboard!$I$11) * I2445 * Dashboard!$I$10 * 'Lookups and Calculations'!$F$12</f>
        <v>0</v>
      </c>
      <c r="L2445" s="12">
        <f>(H2445 - I2445) * Dashboard!$I$13 * (Dashboard!$D$12 / 365) * 'Lookups and Calculations'!$F$12</f>
        <v>0</v>
      </c>
      <c r="M2445" s="3">
        <f>(G2445*2) * Dashboard!$I$13 * (Dashboard!$D$12 / 365) * 'Lookups and Calculations'!$F$12</f>
        <v>1602.0878730267946</v>
      </c>
      <c r="N2445" s="12">
        <f>H2445 * Dashboard!$I$14 * Dashboard!$I$15 * (Dashboard!$D$12 / 365) * 'Lookups and Calculations'!$F$12</f>
        <v>0</v>
      </c>
    </row>
    <row r="2446" spans="1:14" x14ac:dyDescent="0.35">
      <c r="A2446" s="2">
        <v>2445</v>
      </c>
      <c r="B2446" s="11">
        <v>-0.44412625094536134</v>
      </c>
      <c r="C2446" s="11">
        <v>1.5674485721256977</v>
      </c>
      <c r="D2446" s="3">
        <f>B2446*Dashboard!$D$11*Dashboard!$D$10*SQRT(Dashboard!$D$12/365)</f>
        <v>-110268.45016958221</v>
      </c>
      <c r="E2446" s="3">
        <f>IF(Dashboard!$I$3,C2446*Dashboard!$E$11*Dashboard!$E$10*SQRT(Dashboard!$D$12/365),0)</f>
        <v>778337.80102356058</v>
      </c>
      <c r="F2446" s="3">
        <f>D2446+IF(Dashboard!$I$3,E2446,0)</f>
        <v>668069.35085397842</v>
      </c>
      <c r="G2446" s="3">
        <f>IF(Dashboard!$I$4, ('Lookups and Calculations'!$F$9) / (1 - 'Lookups and Calculations'!$F$10), 'Lookups and Calculations'!$F$9)</f>
        <v>1951878.888340465</v>
      </c>
      <c r="H2446" s="12">
        <f t="shared" si="76"/>
        <v>0</v>
      </c>
      <c r="I2446" s="12">
        <f t="shared" si="77"/>
        <v>0</v>
      </c>
      <c r="J2446" s="13">
        <f>(1 - Dashboard!$I$9) * H2446 * Dashboard!$I$8 * 'Lookups and Calculations'!$F$12</f>
        <v>0</v>
      </c>
      <c r="K2446" s="12">
        <f>(1 - Dashboard!$I$11) * I2446 * Dashboard!$I$10 * 'Lookups and Calculations'!$F$12</f>
        <v>0</v>
      </c>
      <c r="L2446" s="12">
        <f>(H2446 - I2446) * Dashboard!$I$13 * (Dashboard!$D$12 / 365) * 'Lookups and Calculations'!$F$12</f>
        <v>0</v>
      </c>
      <c r="M2446" s="3">
        <f>(G2446*2) * Dashboard!$I$13 * (Dashboard!$D$12 / 365) * 'Lookups and Calculations'!$F$12</f>
        <v>1602.0878730267946</v>
      </c>
      <c r="N2446" s="12">
        <f>H2446 * Dashboard!$I$14 * Dashboard!$I$15 * (Dashboard!$D$12 / 365) * 'Lookups and Calculations'!$F$12</f>
        <v>0</v>
      </c>
    </row>
    <row r="2447" spans="1:14" x14ac:dyDescent="0.35">
      <c r="A2447" s="2">
        <v>2446</v>
      </c>
      <c r="B2447" s="11">
        <v>-1.9644478943228327</v>
      </c>
      <c r="C2447" s="11">
        <v>-0.13678525049904225</v>
      </c>
      <c r="D2447" s="3">
        <f>B2447*Dashboard!$D$11*Dashboard!$D$10*SQRT(Dashboard!$D$12/365)</f>
        <v>-487736.59355822956</v>
      </c>
      <c r="E2447" s="3">
        <f>IF(Dashboard!$I$3,C2447*Dashboard!$E$11*Dashboard!$E$10*SQRT(Dashboard!$D$12/365),0)</f>
        <v>-67922.567272174419</v>
      </c>
      <c r="F2447" s="3">
        <f>D2447+IF(Dashboard!$I$3,E2447,0)</f>
        <v>-555659.16083040403</v>
      </c>
      <c r="G2447" s="3">
        <f>IF(Dashboard!$I$4, ('Lookups and Calculations'!$F$9) / (1 - 'Lookups and Calculations'!$F$10), 'Lookups and Calculations'!$F$9)</f>
        <v>1951878.888340465</v>
      </c>
      <c r="H2447" s="12">
        <f t="shared" si="76"/>
        <v>0</v>
      </c>
      <c r="I2447" s="12">
        <f t="shared" si="77"/>
        <v>0</v>
      </c>
      <c r="J2447" s="13">
        <f>(1 - Dashboard!$I$9) * H2447 * Dashboard!$I$8 * 'Lookups and Calculations'!$F$12</f>
        <v>0</v>
      </c>
      <c r="K2447" s="12">
        <f>(1 - Dashboard!$I$11) * I2447 * Dashboard!$I$10 * 'Lookups and Calculations'!$F$12</f>
        <v>0</v>
      </c>
      <c r="L2447" s="12">
        <f>(H2447 - I2447) * Dashboard!$I$13 * (Dashboard!$D$12 / 365) * 'Lookups and Calculations'!$F$12</f>
        <v>0</v>
      </c>
      <c r="M2447" s="3">
        <f>(G2447*2) * Dashboard!$I$13 * (Dashboard!$D$12 / 365) * 'Lookups and Calculations'!$F$12</f>
        <v>1602.0878730267946</v>
      </c>
      <c r="N2447" s="12">
        <f>H2447 * Dashboard!$I$14 * Dashboard!$I$15 * (Dashboard!$D$12 / 365) * 'Lookups and Calculations'!$F$12</f>
        <v>0</v>
      </c>
    </row>
    <row r="2448" spans="1:14" x14ac:dyDescent="0.35">
      <c r="A2448" s="2">
        <v>2447</v>
      </c>
      <c r="B2448" s="11">
        <v>1.0746618821651988</v>
      </c>
      <c r="C2448" s="11">
        <v>7.4431065291356929E-2</v>
      </c>
      <c r="D2448" s="3">
        <f>B2448*Dashboard!$D$11*Dashboard!$D$10*SQRT(Dashboard!$D$12/365)</f>
        <v>266818.95058092673</v>
      </c>
      <c r="E2448" s="3">
        <f>IF(Dashboard!$I$3,C2448*Dashboard!$E$11*Dashboard!$E$10*SQRT(Dashboard!$D$12/365),0)</f>
        <v>36959.752758044597</v>
      </c>
      <c r="F2448" s="3">
        <f>D2448+IF(Dashboard!$I$3,E2448,0)</f>
        <v>303778.7033389713</v>
      </c>
      <c r="G2448" s="3">
        <f>IF(Dashboard!$I$4, ('Lookups and Calculations'!$F$9) / (1 - 'Lookups and Calculations'!$F$10), 'Lookups and Calculations'!$F$9)</f>
        <v>1951878.888340465</v>
      </c>
      <c r="H2448" s="12">
        <f t="shared" si="76"/>
        <v>0</v>
      </c>
      <c r="I2448" s="12">
        <f t="shared" si="77"/>
        <v>0</v>
      </c>
      <c r="J2448" s="13">
        <f>(1 - Dashboard!$I$9) * H2448 * Dashboard!$I$8 * 'Lookups and Calculations'!$F$12</f>
        <v>0</v>
      </c>
      <c r="K2448" s="12">
        <f>(1 - Dashboard!$I$11) * I2448 * Dashboard!$I$10 * 'Lookups and Calculations'!$F$12</f>
        <v>0</v>
      </c>
      <c r="L2448" s="12">
        <f>(H2448 - I2448) * Dashboard!$I$13 * (Dashboard!$D$12 / 365) * 'Lookups and Calculations'!$F$12</f>
        <v>0</v>
      </c>
      <c r="M2448" s="3">
        <f>(G2448*2) * Dashboard!$I$13 * (Dashboard!$D$12 / 365) * 'Lookups and Calculations'!$F$12</f>
        <v>1602.0878730267946</v>
      </c>
      <c r="N2448" s="12">
        <f>H2448 * Dashboard!$I$14 * Dashboard!$I$15 * (Dashboard!$D$12 / 365) * 'Lookups and Calculations'!$F$12</f>
        <v>0</v>
      </c>
    </row>
    <row r="2449" spans="1:14" x14ac:dyDescent="0.35">
      <c r="A2449" s="2">
        <v>2448</v>
      </c>
      <c r="B2449" s="11">
        <v>1.9326465201113023</v>
      </c>
      <c r="C2449" s="11">
        <v>0.55435742238416008</v>
      </c>
      <c r="D2449" s="3">
        <f>B2449*Dashboard!$D$11*Dashboard!$D$10*SQRT(Dashboard!$D$12/365)</f>
        <v>479840.89218929654</v>
      </c>
      <c r="E2449" s="3">
        <f>IF(Dashboard!$I$3,C2449*Dashboard!$E$11*Dashboard!$E$10*SQRT(Dashboard!$D$12/365),0)</f>
        <v>275273.68029333663</v>
      </c>
      <c r="F2449" s="3">
        <f>D2449+IF(Dashboard!$I$3,E2449,0)</f>
        <v>755114.57248263317</v>
      </c>
      <c r="G2449" s="3">
        <f>IF(Dashboard!$I$4, ('Lookups and Calculations'!$F$9) / (1 - 'Lookups and Calculations'!$F$10), 'Lookups and Calculations'!$F$9)</f>
        <v>1951878.888340465</v>
      </c>
      <c r="H2449" s="12">
        <f t="shared" si="76"/>
        <v>0</v>
      </c>
      <c r="I2449" s="12">
        <f t="shared" si="77"/>
        <v>0</v>
      </c>
      <c r="J2449" s="13">
        <f>(1 - Dashboard!$I$9) * H2449 * Dashboard!$I$8 * 'Lookups and Calculations'!$F$12</f>
        <v>0</v>
      </c>
      <c r="K2449" s="12">
        <f>(1 - Dashboard!$I$11) * I2449 * Dashboard!$I$10 * 'Lookups and Calculations'!$F$12</f>
        <v>0</v>
      </c>
      <c r="L2449" s="12">
        <f>(H2449 - I2449) * Dashboard!$I$13 * (Dashboard!$D$12 / 365) * 'Lookups and Calculations'!$F$12</f>
        <v>0</v>
      </c>
      <c r="M2449" s="3">
        <f>(G2449*2) * Dashboard!$I$13 * (Dashboard!$D$12 / 365) * 'Lookups and Calculations'!$F$12</f>
        <v>1602.0878730267946</v>
      </c>
      <c r="N2449" s="12">
        <f>H2449 * Dashboard!$I$14 * Dashboard!$I$15 * (Dashboard!$D$12 / 365) * 'Lookups and Calculations'!$F$12</f>
        <v>0</v>
      </c>
    </row>
    <row r="2450" spans="1:14" x14ac:dyDescent="0.35">
      <c r="A2450" s="2">
        <v>2449</v>
      </c>
      <c r="B2450" s="11">
        <v>2.1142262280893864</v>
      </c>
      <c r="C2450" s="11">
        <v>0.39338480376923041</v>
      </c>
      <c r="D2450" s="3">
        <f>B2450*Dashboard!$D$11*Dashboard!$D$10*SQRT(Dashboard!$D$12/365)</f>
        <v>524923.82286130474</v>
      </c>
      <c r="E2450" s="3">
        <f>IF(Dashboard!$I$3,C2450*Dashboard!$E$11*Dashboard!$E$10*SQRT(Dashboard!$D$12/365),0)</f>
        <v>195340.54805166126</v>
      </c>
      <c r="F2450" s="3">
        <f>D2450+IF(Dashboard!$I$3,E2450,0)</f>
        <v>720264.37091296597</v>
      </c>
      <c r="G2450" s="3">
        <f>IF(Dashboard!$I$4, ('Lookups and Calculations'!$F$9) / (1 - 'Lookups and Calculations'!$F$10), 'Lookups and Calculations'!$F$9)</f>
        <v>1951878.888340465</v>
      </c>
      <c r="H2450" s="12">
        <f t="shared" si="76"/>
        <v>0</v>
      </c>
      <c r="I2450" s="12">
        <f t="shared" si="77"/>
        <v>0</v>
      </c>
      <c r="J2450" s="13">
        <f>(1 - Dashboard!$I$9) * H2450 * Dashboard!$I$8 * 'Lookups and Calculations'!$F$12</f>
        <v>0</v>
      </c>
      <c r="K2450" s="12">
        <f>(1 - Dashboard!$I$11) * I2450 * Dashboard!$I$10 * 'Lookups and Calculations'!$F$12</f>
        <v>0</v>
      </c>
      <c r="L2450" s="12">
        <f>(H2450 - I2450) * Dashboard!$I$13 * (Dashboard!$D$12 / 365) * 'Lookups and Calculations'!$F$12</f>
        <v>0</v>
      </c>
      <c r="M2450" s="3">
        <f>(G2450*2) * Dashboard!$I$13 * (Dashboard!$D$12 / 365) * 'Lookups and Calculations'!$F$12</f>
        <v>1602.0878730267946</v>
      </c>
      <c r="N2450" s="12">
        <f>H2450 * Dashboard!$I$14 * Dashboard!$I$15 * (Dashboard!$D$12 / 365) * 'Lookups and Calculations'!$F$12</f>
        <v>0</v>
      </c>
    </row>
    <row r="2451" spans="1:14" x14ac:dyDescent="0.35">
      <c r="A2451" s="2">
        <v>2450</v>
      </c>
      <c r="B2451" s="11">
        <v>-0.33893861169887463</v>
      </c>
      <c r="C2451" s="11">
        <v>-3.3391427355719663E-2</v>
      </c>
      <c r="D2451" s="3">
        <f>B2451*Dashboard!$D$11*Dashboard!$D$10*SQRT(Dashboard!$D$12/365)</f>
        <v>-84152.277275010027</v>
      </c>
      <c r="E2451" s="3">
        <f>IF(Dashboard!$I$3,C2451*Dashboard!$E$11*Dashboard!$E$10*SQRT(Dashboard!$D$12/365),0)</f>
        <v>-16580.965145059072</v>
      </c>
      <c r="F2451" s="3">
        <f>D2451+IF(Dashboard!$I$3,E2451,0)</f>
        <v>-100733.2424200691</v>
      </c>
      <c r="G2451" s="3">
        <f>IF(Dashboard!$I$4, ('Lookups and Calculations'!$F$9) / (1 - 'Lookups and Calculations'!$F$10), 'Lookups and Calculations'!$F$9)</f>
        <v>1951878.888340465</v>
      </c>
      <c r="H2451" s="12">
        <f t="shared" si="76"/>
        <v>0</v>
      </c>
      <c r="I2451" s="12">
        <f t="shared" si="77"/>
        <v>0</v>
      </c>
      <c r="J2451" s="13">
        <f>(1 - Dashboard!$I$9) * H2451 * Dashboard!$I$8 * 'Lookups and Calculations'!$F$12</f>
        <v>0</v>
      </c>
      <c r="K2451" s="12">
        <f>(1 - Dashboard!$I$11) * I2451 * Dashboard!$I$10 * 'Lookups and Calculations'!$F$12</f>
        <v>0</v>
      </c>
      <c r="L2451" s="12">
        <f>(H2451 - I2451) * Dashboard!$I$13 * (Dashboard!$D$12 / 365) * 'Lookups and Calculations'!$F$12</f>
        <v>0</v>
      </c>
      <c r="M2451" s="3">
        <f>(G2451*2) * Dashboard!$I$13 * (Dashboard!$D$12 / 365) * 'Lookups and Calculations'!$F$12</f>
        <v>1602.0878730267946</v>
      </c>
      <c r="N2451" s="12">
        <f>H2451 * Dashboard!$I$14 * Dashboard!$I$15 * (Dashboard!$D$12 / 365) * 'Lookups and Calculations'!$F$12</f>
        <v>0</v>
      </c>
    </row>
    <row r="2452" spans="1:14" x14ac:dyDescent="0.35">
      <c r="A2452" s="2">
        <v>2451</v>
      </c>
      <c r="B2452" s="11">
        <v>-1.8964375016744202</v>
      </c>
      <c r="C2452" s="11">
        <v>0.35485978740759344</v>
      </c>
      <c r="D2452" s="3">
        <f>B2452*Dashboard!$D$11*Dashboard!$D$10*SQRT(Dashboard!$D$12/365)</f>
        <v>-470850.85312563396</v>
      </c>
      <c r="E2452" s="3">
        <f>IF(Dashboard!$I$3,C2452*Dashboard!$E$11*Dashboard!$E$10*SQRT(Dashboard!$D$12/365),0)</f>
        <v>176210.42981202525</v>
      </c>
      <c r="F2452" s="3">
        <f>D2452+IF(Dashboard!$I$3,E2452,0)</f>
        <v>-294640.42331360874</v>
      </c>
      <c r="G2452" s="3">
        <f>IF(Dashboard!$I$4, ('Lookups and Calculations'!$F$9) / (1 - 'Lookups and Calculations'!$F$10), 'Lookups and Calculations'!$F$9)</f>
        <v>1951878.888340465</v>
      </c>
      <c r="H2452" s="12">
        <f t="shared" si="76"/>
        <v>0</v>
      </c>
      <c r="I2452" s="12">
        <f t="shared" si="77"/>
        <v>0</v>
      </c>
      <c r="J2452" s="13">
        <f>(1 - Dashboard!$I$9) * H2452 * Dashboard!$I$8 * 'Lookups and Calculations'!$F$12</f>
        <v>0</v>
      </c>
      <c r="K2452" s="12">
        <f>(1 - Dashboard!$I$11) * I2452 * Dashboard!$I$10 * 'Lookups and Calculations'!$F$12</f>
        <v>0</v>
      </c>
      <c r="L2452" s="12">
        <f>(H2452 - I2452) * Dashboard!$I$13 * (Dashboard!$D$12 / 365) * 'Lookups and Calculations'!$F$12</f>
        <v>0</v>
      </c>
      <c r="M2452" s="3">
        <f>(G2452*2) * Dashboard!$I$13 * (Dashboard!$D$12 / 365) * 'Lookups and Calculations'!$F$12</f>
        <v>1602.0878730267946</v>
      </c>
      <c r="N2452" s="12">
        <f>H2452 * Dashboard!$I$14 * Dashboard!$I$15 * (Dashboard!$D$12 / 365) * 'Lookups and Calculations'!$F$12</f>
        <v>0</v>
      </c>
    </row>
    <row r="2453" spans="1:14" x14ac:dyDescent="0.35">
      <c r="A2453" s="2">
        <v>2452</v>
      </c>
      <c r="B2453" s="11">
        <v>-0.5606611758915796</v>
      </c>
      <c r="C2453" s="11">
        <v>-0.40012946256314008</v>
      </c>
      <c r="D2453" s="3">
        <f>B2453*Dashboard!$D$11*Dashboard!$D$10*SQRT(Dashboard!$D$12/365)</f>
        <v>-139201.94720357977</v>
      </c>
      <c r="E2453" s="3">
        <f>IF(Dashboard!$I$3,C2453*Dashboard!$E$11*Dashboard!$E$10*SQRT(Dashboard!$D$12/365),0)</f>
        <v>-198689.69965233328</v>
      </c>
      <c r="F2453" s="3">
        <f>D2453+IF(Dashboard!$I$3,E2453,0)</f>
        <v>-337891.64685591304</v>
      </c>
      <c r="G2453" s="3">
        <f>IF(Dashboard!$I$4, ('Lookups and Calculations'!$F$9) / (1 - 'Lookups and Calculations'!$F$10), 'Lookups and Calculations'!$F$9)</f>
        <v>1951878.888340465</v>
      </c>
      <c r="H2453" s="12">
        <f t="shared" si="76"/>
        <v>0</v>
      </c>
      <c r="I2453" s="12">
        <f t="shared" si="77"/>
        <v>0</v>
      </c>
      <c r="J2453" s="13">
        <f>(1 - Dashboard!$I$9) * H2453 * Dashboard!$I$8 * 'Lookups and Calculations'!$F$12</f>
        <v>0</v>
      </c>
      <c r="K2453" s="12">
        <f>(1 - Dashboard!$I$11) * I2453 * Dashboard!$I$10 * 'Lookups and Calculations'!$F$12</f>
        <v>0</v>
      </c>
      <c r="L2453" s="12">
        <f>(H2453 - I2453) * Dashboard!$I$13 * (Dashboard!$D$12 / 365) * 'Lookups and Calculations'!$F$12</f>
        <v>0</v>
      </c>
      <c r="M2453" s="3">
        <f>(G2453*2) * Dashboard!$I$13 * (Dashboard!$D$12 / 365) * 'Lookups and Calculations'!$F$12</f>
        <v>1602.0878730267946</v>
      </c>
      <c r="N2453" s="12">
        <f>H2453 * Dashboard!$I$14 * Dashboard!$I$15 * (Dashboard!$D$12 / 365) * 'Lookups and Calculations'!$F$12</f>
        <v>0</v>
      </c>
    </row>
    <row r="2454" spans="1:14" x14ac:dyDescent="0.35">
      <c r="A2454" s="2">
        <v>2453</v>
      </c>
      <c r="B2454" s="11">
        <v>1.0371989251339451</v>
      </c>
      <c r="C2454" s="11">
        <v>-0.70423064695803561</v>
      </c>
      <c r="D2454" s="3">
        <f>B2454*Dashboard!$D$11*Dashboard!$D$10*SQRT(Dashboard!$D$12/365)</f>
        <v>257517.58142786985</v>
      </c>
      <c r="E2454" s="3">
        <f>IF(Dashboard!$I$3,C2454*Dashboard!$E$11*Dashboard!$E$10*SQRT(Dashboard!$D$12/365),0)</f>
        <v>-349695.2582140353</v>
      </c>
      <c r="F2454" s="3">
        <f>D2454+IF(Dashboard!$I$3,E2454,0)</f>
        <v>-92177.676786165452</v>
      </c>
      <c r="G2454" s="3">
        <f>IF(Dashboard!$I$4, ('Lookups and Calculations'!$F$9) / (1 - 'Lookups and Calculations'!$F$10), 'Lookups and Calculations'!$F$9)</f>
        <v>1951878.888340465</v>
      </c>
      <c r="H2454" s="12">
        <f t="shared" si="76"/>
        <v>0</v>
      </c>
      <c r="I2454" s="12">
        <f t="shared" si="77"/>
        <v>0</v>
      </c>
      <c r="J2454" s="13">
        <f>(1 - Dashboard!$I$9) * H2454 * Dashboard!$I$8 * 'Lookups and Calculations'!$F$12</f>
        <v>0</v>
      </c>
      <c r="K2454" s="12">
        <f>(1 - Dashboard!$I$11) * I2454 * Dashboard!$I$10 * 'Lookups and Calculations'!$F$12</f>
        <v>0</v>
      </c>
      <c r="L2454" s="12">
        <f>(H2454 - I2454) * Dashboard!$I$13 * (Dashboard!$D$12 / 365) * 'Lookups and Calculations'!$F$12</f>
        <v>0</v>
      </c>
      <c r="M2454" s="3">
        <f>(G2454*2) * Dashboard!$I$13 * (Dashboard!$D$12 / 365) * 'Lookups and Calculations'!$F$12</f>
        <v>1602.0878730267946</v>
      </c>
      <c r="N2454" s="12">
        <f>H2454 * Dashboard!$I$14 * Dashboard!$I$15 * (Dashboard!$D$12 / 365) * 'Lookups and Calculations'!$F$12</f>
        <v>0</v>
      </c>
    </row>
    <row r="2455" spans="1:14" x14ac:dyDescent="0.35">
      <c r="A2455" s="2">
        <v>2454</v>
      </c>
      <c r="B2455" s="11">
        <v>8.6629795913930607E-2</v>
      </c>
      <c r="C2455" s="11">
        <v>0.50889336759353399</v>
      </c>
      <c r="D2455" s="3">
        <f>B2455*Dashboard!$D$11*Dashboard!$D$10*SQRT(Dashboard!$D$12/365)</f>
        <v>21508.598768037096</v>
      </c>
      <c r="E2455" s="3">
        <f>IF(Dashboard!$I$3,C2455*Dashboard!$E$11*Dashboard!$E$10*SQRT(Dashboard!$D$12/365),0)</f>
        <v>252697.88861465891</v>
      </c>
      <c r="F2455" s="3">
        <f>D2455+IF(Dashboard!$I$3,E2455,0)</f>
        <v>274206.48738269601</v>
      </c>
      <c r="G2455" s="3">
        <f>IF(Dashboard!$I$4, ('Lookups and Calculations'!$F$9) / (1 - 'Lookups and Calculations'!$F$10), 'Lookups and Calculations'!$F$9)</f>
        <v>1951878.888340465</v>
      </c>
      <c r="H2455" s="12">
        <f t="shared" si="76"/>
        <v>0</v>
      </c>
      <c r="I2455" s="12">
        <f t="shared" si="77"/>
        <v>0</v>
      </c>
      <c r="J2455" s="13">
        <f>(1 - Dashboard!$I$9) * H2455 * Dashboard!$I$8 * 'Lookups and Calculations'!$F$12</f>
        <v>0</v>
      </c>
      <c r="K2455" s="12">
        <f>(1 - Dashboard!$I$11) * I2455 * Dashboard!$I$10 * 'Lookups and Calculations'!$F$12</f>
        <v>0</v>
      </c>
      <c r="L2455" s="12">
        <f>(H2455 - I2455) * Dashboard!$I$13 * (Dashboard!$D$12 / 365) * 'Lookups and Calculations'!$F$12</f>
        <v>0</v>
      </c>
      <c r="M2455" s="3">
        <f>(G2455*2) * Dashboard!$I$13 * (Dashboard!$D$12 / 365) * 'Lookups and Calculations'!$F$12</f>
        <v>1602.0878730267946</v>
      </c>
      <c r="N2455" s="12">
        <f>H2455 * Dashboard!$I$14 * Dashboard!$I$15 * (Dashboard!$D$12 / 365) * 'Lookups and Calculations'!$F$12</f>
        <v>0</v>
      </c>
    </row>
    <row r="2456" spans="1:14" x14ac:dyDescent="0.35">
      <c r="A2456" s="2">
        <v>2455</v>
      </c>
      <c r="B2456" s="11">
        <v>0.76148828138614133</v>
      </c>
      <c r="C2456" s="11">
        <v>0.7732342746648263</v>
      </c>
      <c r="D2456" s="3">
        <f>B2456*Dashboard!$D$11*Dashboard!$D$10*SQRT(Dashboard!$D$12/365)</f>
        <v>189063.65573306027</v>
      </c>
      <c r="E2456" s="3">
        <f>IF(Dashboard!$I$3,C2456*Dashboard!$E$11*Dashboard!$E$10*SQRT(Dashboard!$D$12/365),0)</f>
        <v>383959.94338907464</v>
      </c>
      <c r="F2456" s="3">
        <f>D2456+IF(Dashboard!$I$3,E2456,0)</f>
        <v>573023.59912213497</v>
      </c>
      <c r="G2456" s="3">
        <f>IF(Dashboard!$I$4, ('Lookups and Calculations'!$F$9) / (1 - 'Lookups and Calculations'!$F$10), 'Lookups and Calculations'!$F$9)</f>
        <v>1951878.888340465</v>
      </c>
      <c r="H2456" s="12">
        <f t="shared" si="76"/>
        <v>0</v>
      </c>
      <c r="I2456" s="12">
        <f t="shared" si="77"/>
        <v>0</v>
      </c>
      <c r="J2456" s="13">
        <f>(1 - Dashboard!$I$9) * H2456 * Dashboard!$I$8 * 'Lookups and Calculations'!$F$12</f>
        <v>0</v>
      </c>
      <c r="K2456" s="12">
        <f>(1 - Dashboard!$I$11) * I2456 * Dashboard!$I$10 * 'Lookups and Calculations'!$F$12</f>
        <v>0</v>
      </c>
      <c r="L2456" s="12">
        <f>(H2456 - I2456) * Dashboard!$I$13 * (Dashboard!$D$12 / 365) * 'Lookups and Calculations'!$F$12</f>
        <v>0</v>
      </c>
      <c r="M2456" s="3">
        <f>(G2456*2) * Dashboard!$I$13 * (Dashboard!$D$12 / 365) * 'Lookups and Calculations'!$F$12</f>
        <v>1602.0878730267946</v>
      </c>
      <c r="N2456" s="12">
        <f>H2456 * Dashboard!$I$14 * Dashboard!$I$15 * (Dashboard!$D$12 / 365) * 'Lookups and Calculations'!$F$12</f>
        <v>0</v>
      </c>
    </row>
    <row r="2457" spans="1:14" x14ac:dyDescent="0.35">
      <c r="A2457" s="2">
        <v>2456</v>
      </c>
      <c r="B2457" s="11">
        <v>-0.81762310433313479</v>
      </c>
      <c r="C2457" s="11">
        <v>-1.607248796524771</v>
      </c>
      <c r="D2457" s="3">
        <f>B2457*Dashboard!$D$11*Dashboard!$D$10*SQRT(Dashboard!$D$12/365)</f>
        <v>-203000.90874103515</v>
      </c>
      <c r="E2457" s="3">
        <f>IF(Dashboard!$I$3,C2457*Dashboard!$E$11*Dashboard!$E$10*SQRT(Dashboard!$D$12/365),0)</f>
        <v>-798101.14107178187</v>
      </c>
      <c r="F2457" s="3">
        <f>D2457+IF(Dashboard!$I$3,E2457,0)</f>
        <v>-1001102.049812817</v>
      </c>
      <c r="G2457" s="3">
        <f>IF(Dashboard!$I$4, ('Lookups and Calculations'!$F$9) / (1 - 'Lookups and Calculations'!$F$10), 'Lookups and Calculations'!$F$9)</f>
        <v>1951878.888340465</v>
      </c>
      <c r="H2457" s="12">
        <f t="shared" si="76"/>
        <v>0</v>
      </c>
      <c r="I2457" s="12">
        <f t="shared" si="77"/>
        <v>0</v>
      </c>
      <c r="J2457" s="13">
        <f>(1 - Dashboard!$I$9) * H2457 * Dashboard!$I$8 * 'Lookups and Calculations'!$F$12</f>
        <v>0</v>
      </c>
      <c r="K2457" s="12">
        <f>(1 - Dashboard!$I$11) * I2457 * Dashboard!$I$10 * 'Lookups and Calculations'!$F$12</f>
        <v>0</v>
      </c>
      <c r="L2457" s="12">
        <f>(H2457 - I2457) * Dashboard!$I$13 * (Dashboard!$D$12 / 365) * 'Lookups and Calculations'!$F$12</f>
        <v>0</v>
      </c>
      <c r="M2457" s="3">
        <f>(G2457*2) * Dashboard!$I$13 * (Dashboard!$D$12 / 365) * 'Lookups and Calculations'!$F$12</f>
        <v>1602.0878730267946</v>
      </c>
      <c r="N2457" s="12">
        <f>H2457 * Dashboard!$I$14 * Dashboard!$I$15 * (Dashboard!$D$12 / 365) * 'Lookups and Calculations'!$F$12</f>
        <v>0</v>
      </c>
    </row>
    <row r="2458" spans="1:14" x14ac:dyDescent="0.35">
      <c r="A2458" s="2">
        <v>2457</v>
      </c>
      <c r="B2458" s="11">
        <v>0.91504119008615303</v>
      </c>
      <c r="C2458" s="11">
        <v>9.2881761080706768E-2</v>
      </c>
      <c r="D2458" s="3">
        <f>B2458*Dashboard!$D$11*Dashboard!$D$10*SQRT(Dashboard!$D$12/365)</f>
        <v>227188.04316870568</v>
      </c>
      <c r="E2458" s="3">
        <f>IF(Dashboard!$I$3,C2458*Dashboard!$E$11*Dashboard!$E$10*SQRT(Dashboard!$D$12/365),0)</f>
        <v>46121.695448490704</v>
      </c>
      <c r="F2458" s="3">
        <f>D2458+IF(Dashboard!$I$3,E2458,0)</f>
        <v>273309.73861719639</v>
      </c>
      <c r="G2458" s="3">
        <f>IF(Dashboard!$I$4, ('Lookups and Calculations'!$F$9) / (1 - 'Lookups and Calculations'!$F$10), 'Lookups and Calculations'!$F$9)</f>
        <v>1951878.888340465</v>
      </c>
      <c r="H2458" s="12">
        <f t="shared" si="76"/>
        <v>0</v>
      </c>
      <c r="I2458" s="12">
        <f t="shared" si="77"/>
        <v>0</v>
      </c>
      <c r="J2458" s="13">
        <f>(1 - Dashboard!$I$9) * H2458 * Dashboard!$I$8 * 'Lookups and Calculations'!$F$12</f>
        <v>0</v>
      </c>
      <c r="K2458" s="12">
        <f>(1 - Dashboard!$I$11) * I2458 * Dashboard!$I$10 * 'Lookups and Calculations'!$F$12</f>
        <v>0</v>
      </c>
      <c r="L2458" s="12">
        <f>(H2458 - I2458) * Dashboard!$I$13 * (Dashboard!$D$12 / 365) * 'Lookups and Calculations'!$F$12</f>
        <v>0</v>
      </c>
      <c r="M2458" s="3">
        <f>(G2458*2) * Dashboard!$I$13 * (Dashboard!$D$12 / 365) * 'Lookups and Calculations'!$F$12</f>
        <v>1602.0878730267946</v>
      </c>
      <c r="N2458" s="12">
        <f>H2458 * Dashboard!$I$14 * Dashboard!$I$15 * (Dashboard!$D$12 / 365) * 'Lookups and Calculations'!$F$12</f>
        <v>0</v>
      </c>
    </row>
    <row r="2459" spans="1:14" x14ac:dyDescent="0.35">
      <c r="A2459" s="2">
        <v>2458</v>
      </c>
      <c r="B2459" s="11">
        <v>7.2122667972322183E-2</v>
      </c>
      <c r="C2459" s="11">
        <v>0.15602141654600335</v>
      </c>
      <c r="D2459" s="3">
        <f>B2459*Dashboard!$D$11*Dashboard!$D$10*SQRT(Dashboard!$D$12/365)</f>
        <v>17906.743414682172</v>
      </c>
      <c r="E2459" s="3">
        <f>IF(Dashboard!$I$3,C2459*Dashboard!$E$11*Dashboard!$E$10*SQRT(Dashboard!$D$12/365),0)</f>
        <v>77474.54584893318</v>
      </c>
      <c r="F2459" s="3">
        <f>D2459+IF(Dashboard!$I$3,E2459,0)</f>
        <v>95381.289263615356</v>
      </c>
      <c r="G2459" s="3">
        <f>IF(Dashboard!$I$4, ('Lookups and Calculations'!$F$9) / (1 - 'Lookups and Calculations'!$F$10), 'Lookups and Calculations'!$F$9)</f>
        <v>1951878.888340465</v>
      </c>
      <c r="H2459" s="12">
        <f t="shared" si="76"/>
        <v>0</v>
      </c>
      <c r="I2459" s="12">
        <f t="shared" si="77"/>
        <v>0</v>
      </c>
      <c r="J2459" s="13">
        <f>(1 - Dashboard!$I$9) * H2459 * Dashboard!$I$8 * 'Lookups and Calculations'!$F$12</f>
        <v>0</v>
      </c>
      <c r="K2459" s="12">
        <f>(1 - Dashboard!$I$11) * I2459 * Dashboard!$I$10 * 'Lookups and Calculations'!$F$12</f>
        <v>0</v>
      </c>
      <c r="L2459" s="12">
        <f>(H2459 - I2459) * Dashboard!$I$13 * (Dashboard!$D$12 / 365) * 'Lookups and Calculations'!$F$12</f>
        <v>0</v>
      </c>
      <c r="M2459" s="3">
        <f>(G2459*2) * Dashboard!$I$13 * (Dashboard!$D$12 / 365) * 'Lookups and Calculations'!$F$12</f>
        <v>1602.0878730267946</v>
      </c>
      <c r="N2459" s="12">
        <f>H2459 * Dashboard!$I$14 * Dashboard!$I$15 * (Dashboard!$D$12 / 365) * 'Lookups and Calculations'!$F$12</f>
        <v>0</v>
      </c>
    </row>
    <row r="2460" spans="1:14" x14ac:dyDescent="0.35">
      <c r="A2460" s="2">
        <v>2459</v>
      </c>
      <c r="B2460" s="11">
        <v>-1.1537172744871904</v>
      </c>
      <c r="C2460" s="11">
        <v>-0.2826706169464015</v>
      </c>
      <c r="D2460" s="3">
        <f>B2460*Dashboard!$D$11*Dashboard!$D$10*SQRT(Dashboard!$D$12/365)</f>
        <v>-286446.96304436197</v>
      </c>
      <c r="E2460" s="3">
        <f>IF(Dashboard!$I$3,C2460*Dashboard!$E$11*Dashboard!$E$10*SQRT(Dashboard!$D$12/365),0)</f>
        <v>-140363.92027182371</v>
      </c>
      <c r="F2460" s="3">
        <f>D2460+IF(Dashboard!$I$3,E2460,0)</f>
        <v>-426810.88331618567</v>
      </c>
      <c r="G2460" s="3">
        <f>IF(Dashboard!$I$4, ('Lookups and Calculations'!$F$9) / (1 - 'Lookups and Calculations'!$F$10), 'Lookups and Calculations'!$F$9)</f>
        <v>1951878.888340465</v>
      </c>
      <c r="H2460" s="12">
        <f t="shared" si="76"/>
        <v>0</v>
      </c>
      <c r="I2460" s="12">
        <f t="shared" si="77"/>
        <v>0</v>
      </c>
      <c r="J2460" s="13">
        <f>(1 - Dashboard!$I$9) * H2460 * Dashboard!$I$8 * 'Lookups and Calculations'!$F$12</f>
        <v>0</v>
      </c>
      <c r="K2460" s="12">
        <f>(1 - Dashboard!$I$11) * I2460 * Dashboard!$I$10 * 'Lookups and Calculations'!$F$12</f>
        <v>0</v>
      </c>
      <c r="L2460" s="12">
        <f>(H2460 - I2460) * Dashboard!$I$13 * (Dashboard!$D$12 / 365) * 'Lookups and Calculations'!$F$12</f>
        <v>0</v>
      </c>
      <c r="M2460" s="3">
        <f>(G2460*2) * Dashboard!$I$13 * (Dashboard!$D$12 / 365) * 'Lookups and Calculations'!$F$12</f>
        <v>1602.0878730267946</v>
      </c>
      <c r="N2460" s="12">
        <f>H2460 * Dashboard!$I$14 * Dashboard!$I$15 * (Dashboard!$D$12 / 365) * 'Lookups and Calculations'!$F$12</f>
        <v>0</v>
      </c>
    </row>
    <row r="2461" spans="1:14" x14ac:dyDescent="0.35">
      <c r="A2461" s="2">
        <v>2460</v>
      </c>
      <c r="B2461" s="11">
        <v>1.467867310448882</v>
      </c>
      <c r="C2461" s="11">
        <v>0.66033046151486285</v>
      </c>
      <c r="D2461" s="3">
        <f>B2461*Dashboard!$D$11*Dashboard!$D$10*SQRT(Dashboard!$D$12/365)</f>
        <v>364444.68894432444</v>
      </c>
      <c r="E2461" s="3">
        <f>IF(Dashboard!$I$3,C2461*Dashboard!$E$11*Dashboard!$E$10*SQRT(Dashboard!$D$12/365),0)</f>
        <v>327896.02702393191</v>
      </c>
      <c r="F2461" s="3">
        <f>D2461+IF(Dashboard!$I$3,E2461,0)</f>
        <v>692340.71596825635</v>
      </c>
      <c r="G2461" s="3">
        <f>IF(Dashboard!$I$4, ('Lookups and Calculations'!$F$9) / (1 - 'Lookups and Calculations'!$F$10), 'Lookups and Calculations'!$F$9)</f>
        <v>1951878.888340465</v>
      </c>
      <c r="H2461" s="12">
        <f t="shared" si="76"/>
        <v>0</v>
      </c>
      <c r="I2461" s="12">
        <f t="shared" si="77"/>
        <v>0</v>
      </c>
      <c r="J2461" s="13">
        <f>(1 - Dashboard!$I$9) * H2461 * Dashboard!$I$8 * 'Lookups and Calculations'!$F$12</f>
        <v>0</v>
      </c>
      <c r="K2461" s="12">
        <f>(1 - Dashboard!$I$11) * I2461 * Dashboard!$I$10 * 'Lookups and Calculations'!$F$12</f>
        <v>0</v>
      </c>
      <c r="L2461" s="12">
        <f>(H2461 - I2461) * Dashboard!$I$13 * (Dashboard!$D$12 / 365) * 'Lookups and Calculations'!$F$12</f>
        <v>0</v>
      </c>
      <c r="M2461" s="3">
        <f>(G2461*2) * Dashboard!$I$13 * (Dashboard!$D$12 / 365) * 'Lookups and Calculations'!$F$12</f>
        <v>1602.0878730267946</v>
      </c>
      <c r="N2461" s="12">
        <f>H2461 * Dashboard!$I$14 * Dashboard!$I$15 * (Dashboard!$D$12 / 365) * 'Lookups and Calculations'!$F$12</f>
        <v>0</v>
      </c>
    </row>
    <row r="2462" spans="1:14" x14ac:dyDescent="0.35">
      <c r="A2462" s="2">
        <v>2461</v>
      </c>
      <c r="B2462" s="11">
        <v>0.44474204522769328</v>
      </c>
      <c r="C2462" s="11">
        <v>0.53217302914704323</v>
      </c>
      <c r="D2462" s="3">
        <f>B2462*Dashboard!$D$11*Dashboard!$D$10*SQRT(Dashboard!$D$12/365)</f>
        <v>110421.34066184987</v>
      </c>
      <c r="E2462" s="3">
        <f>IF(Dashboard!$I$3,C2462*Dashboard!$E$11*Dashboard!$E$10*SQRT(Dashboard!$D$12/365),0)</f>
        <v>264257.71960647154</v>
      </c>
      <c r="F2462" s="3">
        <f>D2462+IF(Dashboard!$I$3,E2462,0)</f>
        <v>374679.06026832142</v>
      </c>
      <c r="G2462" s="3">
        <f>IF(Dashboard!$I$4, ('Lookups and Calculations'!$F$9) / (1 - 'Lookups and Calculations'!$F$10), 'Lookups and Calculations'!$F$9)</f>
        <v>1951878.888340465</v>
      </c>
      <c r="H2462" s="12">
        <f t="shared" si="76"/>
        <v>0</v>
      </c>
      <c r="I2462" s="12">
        <f t="shared" si="77"/>
        <v>0</v>
      </c>
      <c r="J2462" s="13">
        <f>(1 - Dashboard!$I$9) * H2462 * Dashboard!$I$8 * 'Lookups and Calculations'!$F$12</f>
        <v>0</v>
      </c>
      <c r="K2462" s="12">
        <f>(1 - Dashboard!$I$11) * I2462 * Dashboard!$I$10 * 'Lookups and Calculations'!$F$12</f>
        <v>0</v>
      </c>
      <c r="L2462" s="12">
        <f>(H2462 - I2462) * Dashboard!$I$13 * (Dashboard!$D$12 / 365) * 'Lookups and Calculations'!$F$12</f>
        <v>0</v>
      </c>
      <c r="M2462" s="3">
        <f>(G2462*2) * Dashboard!$I$13 * (Dashboard!$D$12 / 365) * 'Lookups and Calculations'!$F$12</f>
        <v>1602.0878730267946</v>
      </c>
      <c r="N2462" s="12">
        <f>H2462 * Dashboard!$I$14 * Dashboard!$I$15 * (Dashboard!$D$12 / 365) * 'Lookups and Calculations'!$F$12</f>
        <v>0</v>
      </c>
    </row>
    <row r="2463" spans="1:14" x14ac:dyDescent="0.35">
      <c r="A2463" s="2">
        <v>2462</v>
      </c>
      <c r="B2463" s="11">
        <v>-0.33692522105487543</v>
      </c>
      <c r="C2463" s="11">
        <v>8.7085558799867901E-2</v>
      </c>
      <c r="D2463" s="3">
        <f>B2463*Dashboard!$D$11*Dashboard!$D$10*SQRT(Dashboard!$D$12/365)</f>
        <v>-83652.38908910082</v>
      </c>
      <c r="E2463" s="3">
        <f>IF(Dashboard!$I$3,C2463*Dashboard!$E$11*Dashboard!$E$10*SQRT(Dashboard!$D$12/365),0)</f>
        <v>43243.512764999061</v>
      </c>
      <c r="F2463" s="3">
        <f>D2463+IF(Dashboard!$I$3,E2463,0)</f>
        <v>-40408.876324101759</v>
      </c>
      <c r="G2463" s="3">
        <f>IF(Dashboard!$I$4, ('Lookups and Calculations'!$F$9) / (1 - 'Lookups and Calculations'!$F$10), 'Lookups and Calculations'!$F$9)</f>
        <v>1951878.888340465</v>
      </c>
      <c r="H2463" s="12">
        <f t="shared" si="76"/>
        <v>0</v>
      </c>
      <c r="I2463" s="12">
        <f t="shared" si="77"/>
        <v>0</v>
      </c>
      <c r="J2463" s="13">
        <f>(1 - Dashboard!$I$9) * H2463 * Dashboard!$I$8 * 'Lookups and Calculations'!$F$12</f>
        <v>0</v>
      </c>
      <c r="K2463" s="12">
        <f>(1 - Dashboard!$I$11) * I2463 * Dashboard!$I$10 * 'Lookups and Calculations'!$F$12</f>
        <v>0</v>
      </c>
      <c r="L2463" s="12">
        <f>(H2463 - I2463) * Dashboard!$I$13 * (Dashboard!$D$12 / 365) * 'Lookups and Calculations'!$F$12</f>
        <v>0</v>
      </c>
      <c r="M2463" s="3">
        <f>(G2463*2) * Dashboard!$I$13 * (Dashboard!$D$12 / 365) * 'Lookups and Calculations'!$F$12</f>
        <v>1602.0878730267946</v>
      </c>
      <c r="N2463" s="12">
        <f>H2463 * Dashboard!$I$14 * Dashboard!$I$15 * (Dashboard!$D$12 / 365) * 'Lookups and Calculations'!$F$12</f>
        <v>0</v>
      </c>
    </row>
    <row r="2464" spans="1:14" x14ac:dyDescent="0.35">
      <c r="A2464" s="2">
        <v>2463</v>
      </c>
      <c r="B2464" s="11">
        <v>-0.7256681125998532</v>
      </c>
      <c r="C2464" s="11">
        <v>-5.999616446975186E-2</v>
      </c>
      <c r="D2464" s="3">
        <f>B2464*Dashboard!$D$11*Dashboard!$D$10*SQRT(Dashboard!$D$12/365)</f>
        <v>-180170.16094758143</v>
      </c>
      <c r="E2464" s="3">
        <f>IF(Dashboard!$I$3,C2464*Dashboard!$E$11*Dashboard!$E$10*SQRT(Dashboard!$D$12/365),0)</f>
        <v>-29791.90740523368</v>
      </c>
      <c r="F2464" s="3">
        <f>D2464+IF(Dashboard!$I$3,E2464,0)</f>
        <v>-209962.06835281511</v>
      </c>
      <c r="G2464" s="3">
        <f>IF(Dashboard!$I$4, ('Lookups and Calculations'!$F$9) / (1 - 'Lookups and Calculations'!$F$10), 'Lookups and Calculations'!$F$9)</f>
        <v>1951878.888340465</v>
      </c>
      <c r="H2464" s="12">
        <f t="shared" si="76"/>
        <v>0</v>
      </c>
      <c r="I2464" s="12">
        <f t="shared" si="77"/>
        <v>0</v>
      </c>
      <c r="J2464" s="13">
        <f>(1 - Dashboard!$I$9) * H2464 * Dashboard!$I$8 * 'Lookups and Calculations'!$F$12</f>
        <v>0</v>
      </c>
      <c r="K2464" s="12">
        <f>(1 - Dashboard!$I$11) * I2464 * Dashboard!$I$10 * 'Lookups and Calculations'!$F$12</f>
        <v>0</v>
      </c>
      <c r="L2464" s="12">
        <f>(H2464 - I2464) * Dashboard!$I$13 * (Dashboard!$D$12 / 365) * 'Lookups and Calculations'!$F$12</f>
        <v>0</v>
      </c>
      <c r="M2464" s="3">
        <f>(G2464*2) * Dashboard!$I$13 * (Dashboard!$D$12 / 365) * 'Lookups and Calculations'!$F$12</f>
        <v>1602.0878730267946</v>
      </c>
      <c r="N2464" s="12">
        <f>H2464 * Dashboard!$I$14 * Dashboard!$I$15 * (Dashboard!$D$12 / 365) * 'Lookups and Calculations'!$F$12</f>
        <v>0</v>
      </c>
    </row>
    <row r="2465" spans="1:14" x14ac:dyDescent="0.35">
      <c r="A2465" s="2">
        <v>2464</v>
      </c>
      <c r="B2465" s="11">
        <v>1.38729525810669</v>
      </c>
      <c r="C2465" s="11">
        <v>7.2332833041076364E-2</v>
      </c>
      <c r="D2465" s="3">
        <f>B2465*Dashboard!$D$11*Dashboard!$D$10*SQRT(Dashboard!$D$12/365)</f>
        <v>344440.11745177157</v>
      </c>
      <c r="E2465" s="3">
        <f>IF(Dashboard!$I$3,C2465*Dashboard!$E$11*Dashboard!$E$10*SQRT(Dashboard!$D$12/365),0)</f>
        <v>35917.847138452038</v>
      </c>
      <c r="F2465" s="3">
        <f>D2465+IF(Dashboard!$I$3,E2465,0)</f>
        <v>380357.96459022362</v>
      </c>
      <c r="G2465" s="3">
        <f>IF(Dashboard!$I$4, ('Lookups and Calculations'!$F$9) / (1 - 'Lookups and Calculations'!$F$10), 'Lookups and Calculations'!$F$9)</f>
        <v>1951878.888340465</v>
      </c>
      <c r="H2465" s="12">
        <f t="shared" si="76"/>
        <v>0</v>
      </c>
      <c r="I2465" s="12">
        <f t="shared" si="77"/>
        <v>0</v>
      </c>
      <c r="J2465" s="13">
        <f>(1 - Dashboard!$I$9) * H2465 * Dashboard!$I$8 * 'Lookups and Calculations'!$F$12</f>
        <v>0</v>
      </c>
      <c r="K2465" s="12">
        <f>(1 - Dashboard!$I$11) * I2465 * Dashboard!$I$10 * 'Lookups and Calculations'!$F$12</f>
        <v>0</v>
      </c>
      <c r="L2465" s="12">
        <f>(H2465 - I2465) * Dashboard!$I$13 * (Dashboard!$D$12 / 365) * 'Lookups and Calculations'!$F$12</f>
        <v>0</v>
      </c>
      <c r="M2465" s="3">
        <f>(G2465*2) * Dashboard!$I$13 * (Dashboard!$D$12 / 365) * 'Lookups and Calculations'!$F$12</f>
        <v>1602.0878730267946</v>
      </c>
      <c r="N2465" s="12">
        <f>H2465 * Dashboard!$I$14 * Dashboard!$I$15 * (Dashboard!$D$12 / 365) * 'Lookups and Calculations'!$F$12</f>
        <v>0</v>
      </c>
    </row>
    <row r="2466" spans="1:14" x14ac:dyDescent="0.35">
      <c r="A2466" s="2">
        <v>2465</v>
      </c>
      <c r="B2466" s="11">
        <v>0.19188617310585526</v>
      </c>
      <c r="C2466" s="11">
        <v>0.60226495344549735</v>
      </c>
      <c r="D2466" s="3">
        <f>B2466*Dashboard!$D$11*Dashboard!$D$10*SQRT(Dashboard!$D$12/365)</f>
        <v>47641.838041133735</v>
      </c>
      <c r="E2466" s="3">
        <f>IF(Dashboard!$I$3,C2466*Dashboard!$E$11*Dashboard!$E$10*SQRT(Dashboard!$D$12/365),0)</f>
        <v>299062.81318219478</v>
      </c>
      <c r="F2466" s="3">
        <f>D2466+IF(Dashboard!$I$3,E2466,0)</f>
        <v>346704.65122332849</v>
      </c>
      <c r="G2466" s="3">
        <f>IF(Dashboard!$I$4, ('Lookups and Calculations'!$F$9) / (1 - 'Lookups and Calculations'!$F$10), 'Lookups and Calculations'!$F$9)</f>
        <v>1951878.888340465</v>
      </c>
      <c r="H2466" s="12">
        <f t="shared" si="76"/>
        <v>0</v>
      </c>
      <c r="I2466" s="12">
        <f t="shared" si="77"/>
        <v>0</v>
      </c>
      <c r="J2466" s="13">
        <f>(1 - Dashboard!$I$9) * H2466 * Dashboard!$I$8 * 'Lookups and Calculations'!$F$12</f>
        <v>0</v>
      </c>
      <c r="K2466" s="12">
        <f>(1 - Dashboard!$I$11) * I2466 * Dashboard!$I$10 * 'Lookups and Calculations'!$F$12</f>
        <v>0</v>
      </c>
      <c r="L2466" s="12">
        <f>(H2466 - I2466) * Dashboard!$I$13 * (Dashboard!$D$12 / 365) * 'Lookups and Calculations'!$F$12</f>
        <v>0</v>
      </c>
      <c r="M2466" s="3">
        <f>(G2466*2) * Dashboard!$I$13 * (Dashboard!$D$12 / 365) * 'Lookups and Calculations'!$F$12</f>
        <v>1602.0878730267946</v>
      </c>
      <c r="N2466" s="12">
        <f>H2466 * Dashboard!$I$14 * Dashboard!$I$15 * (Dashboard!$D$12 / 365) * 'Lookups and Calculations'!$F$12</f>
        <v>0</v>
      </c>
    </row>
    <row r="2467" spans="1:14" x14ac:dyDescent="0.35">
      <c r="A2467" s="2">
        <v>2466</v>
      </c>
      <c r="B2467" s="11">
        <v>0.21784447316157021</v>
      </c>
      <c r="C2467" s="11">
        <v>2.9159352758580774E-2</v>
      </c>
      <c r="D2467" s="3">
        <f>B2467*Dashboard!$D$11*Dashboard!$D$10*SQRT(Dashboard!$D$12/365)</f>
        <v>54086.810636398797</v>
      </c>
      <c r="E2467" s="3">
        <f>IF(Dashboard!$I$3,C2467*Dashboard!$E$11*Dashboard!$E$10*SQRT(Dashboard!$D$12/365),0)</f>
        <v>14479.471230501091</v>
      </c>
      <c r="F2467" s="3">
        <f>D2467+IF(Dashboard!$I$3,E2467,0)</f>
        <v>68566.281866899895</v>
      </c>
      <c r="G2467" s="3">
        <f>IF(Dashboard!$I$4, ('Lookups and Calculations'!$F$9) / (1 - 'Lookups and Calculations'!$F$10), 'Lookups and Calculations'!$F$9)</f>
        <v>1951878.888340465</v>
      </c>
      <c r="H2467" s="12">
        <f t="shared" si="76"/>
        <v>0</v>
      </c>
      <c r="I2467" s="12">
        <f t="shared" si="77"/>
        <v>0</v>
      </c>
      <c r="J2467" s="13">
        <f>(1 - Dashboard!$I$9) * H2467 * Dashboard!$I$8 * 'Lookups and Calculations'!$F$12</f>
        <v>0</v>
      </c>
      <c r="K2467" s="12">
        <f>(1 - Dashboard!$I$11) * I2467 * Dashboard!$I$10 * 'Lookups and Calculations'!$F$12</f>
        <v>0</v>
      </c>
      <c r="L2467" s="12">
        <f>(H2467 - I2467) * Dashboard!$I$13 * (Dashboard!$D$12 / 365) * 'Lookups and Calculations'!$F$12</f>
        <v>0</v>
      </c>
      <c r="M2467" s="3">
        <f>(G2467*2) * Dashboard!$I$13 * (Dashboard!$D$12 / 365) * 'Lookups and Calculations'!$F$12</f>
        <v>1602.0878730267946</v>
      </c>
      <c r="N2467" s="12">
        <f>H2467 * Dashboard!$I$14 * Dashboard!$I$15 * (Dashboard!$D$12 / 365) * 'Lookups and Calculations'!$F$12</f>
        <v>0</v>
      </c>
    </row>
    <row r="2468" spans="1:14" x14ac:dyDescent="0.35">
      <c r="A2468" s="2">
        <v>2467</v>
      </c>
      <c r="B2468" s="11">
        <v>1.3357172838314009</v>
      </c>
      <c r="C2468" s="11">
        <v>-1.1135591510590204</v>
      </c>
      <c r="D2468" s="3">
        <f>B2468*Dashboard!$D$11*Dashboard!$D$10*SQRT(Dashboard!$D$12/365)</f>
        <v>331634.24688204832</v>
      </c>
      <c r="E2468" s="3">
        <f>IF(Dashboard!$I$3,C2468*Dashboard!$E$11*Dashboard!$E$10*SQRT(Dashboard!$D$12/365),0)</f>
        <v>-552952.86643409939</v>
      </c>
      <c r="F2468" s="3">
        <f>D2468+IF(Dashboard!$I$3,E2468,0)</f>
        <v>-221318.61955205107</v>
      </c>
      <c r="G2468" s="3">
        <f>IF(Dashboard!$I$4, ('Lookups and Calculations'!$F$9) / (1 - 'Lookups and Calculations'!$F$10), 'Lookups and Calculations'!$F$9)</f>
        <v>1951878.888340465</v>
      </c>
      <c r="H2468" s="12">
        <f t="shared" si="76"/>
        <v>0</v>
      </c>
      <c r="I2468" s="12">
        <f t="shared" si="77"/>
        <v>0</v>
      </c>
      <c r="J2468" s="13">
        <f>(1 - Dashboard!$I$9) * H2468 * Dashboard!$I$8 * 'Lookups and Calculations'!$F$12</f>
        <v>0</v>
      </c>
      <c r="K2468" s="12">
        <f>(1 - Dashboard!$I$11) * I2468 * Dashboard!$I$10 * 'Lookups and Calculations'!$F$12</f>
        <v>0</v>
      </c>
      <c r="L2468" s="12">
        <f>(H2468 - I2468) * Dashboard!$I$13 * (Dashboard!$D$12 / 365) * 'Lookups and Calculations'!$F$12</f>
        <v>0</v>
      </c>
      <c r="M2468" s="3">
        <f>(G2468*2) * Dashboard!$I$13 * (Dashboard!$D$12 / 365) * 'Lookups and Calculations'!$F$12</f>
        <v>1602.0878730267946</v>
      </c>
      <c r="N2468" s="12">
        <f>H2468 * Dashboard!$I$14 * Dashboard!$I$15 * (Dashboard!$D$12 / 365) * 'Lookups and Calculations'!$F$12</f>
        <v>0</v>
      </c>
    </row>
    <row r="2469" spans="1:14" x14ac:dyDescent="0.35">
      <c r="A2469" s="2">
        <v>2468</v>
      </c>
      <c r="B2469" s="11">
        <v>-0.25082966459574979</v>
      </c>
      <c r="C2469" s="11">
        <v>-0.78221094319850093</v>
      </c>
      <c r="D2469" s="3">
        <f>B2469*Dashboard!$D$11*Dashboard!$D$10*SQRT(Dashboard!$D$12/365)</f>
        <v>-62276.432236679822</v>
      </c>
      <c r="E2469" s="3">
        <f>IF(Dashboard!$I$3,C2469*Dashboard!$E$11*Dashboard!$E$10*SQRT(Dashboard!$D$12/365),0)</f>
        <v>-388417.42963217507</v>
      </c>
      <c r="F2469" s="3">
        <f>D2469+IF(Dashboard!$I$3,E2469,0)</f>
        <v>-450693.8618688549</v>
      </c>
      <c r="G2469" s="3">
        <f>IF(Dashboard!$I$4, ('Lookups and Calculations'!$F$9) / (1 - 'Lookups and Calculations'!$F$10), 'Lookups and Calculations'!$F$9)</f>
        <v>1951878.888340465</v>
      </c>
      <c r="H2469" s="12">
        <f t="shared" si="76"/>
        <v>0</v>
      </c>
      <c r="I2469" s="12">
        <f t="shared" si="77"/>
        <v>0</v>
      </c>
      <c r="J2469" s="13">
        <f>(1 - Dashboard!$I$9) * H2469 * Dashboard!$I$8 * 'Lookups and Calculations'!$F$12</f>
        <v>0</v>
      </c>
      <c r="K2469" s="12">
        <f>(1 - Dashboard!$I$11) * I2469 * Dashboard!$I$10 * 'Lookups and Calculations'!$F$12</f>
        <v>0</v>
      </c>
      <c r="L2469" s="12">
        <f>(H2469 - I2469) * Dashboard!$I$13 * (Dashboard!$D$12 / 365) * 'Lookups and Calculations'!$F$12</f>
        <v>0</v>
      </c>
      <c r="M2469" s="3">
        <f>(G2469*2) * Dashboard!$I$13 * (Dashboard!$D$12 / 365) * 'Lookups and Calculations'!$F$12</f>
        <v>1602.0878730267946</v>
      </c>
      <c r="N2469" s="12">
        <f>H2469 * Dashboard!$I$14 * Dashboard!$I$15 * (Dashboard!$D$12 / 365) * 'Lookups and Calculations'!$F$12</f>
        <v>0</v>
      </c>
    </row>
    <row r="2470" spans="1:14" x14ac:dyDescent="0.35">
      <c r="A2470" s="2">
        <v>2469</v>
      </c>
      <c r="B2470" s="11">
        <v>0.23774966948726364</v>
      </c>
      <c r="C2470" s="11">
        <v>1.4417131708147526</v>
      </c>
      <c r="D2470" s="3">
        <f>B2470*Dashboard!$D$11*Dashboard!$D$10*SQRT(Dashboard!$D$12/365)</f>
        <v>59028.907944277838</v>
      </c>
      <c r="E2470" s="3">
        <f>IF(Dashboard!$I$3,C2470*Dashboard!$E$11*Dashboard!$E$10*SQRT(Dashboard!$D$12/365),0)</f>
        <v>715902.18590512848</v>
      </c>
      <c r="F2470" s="3">
        <f>D2470+IF(Dashboard!$I$3,E2470,0)</f>
        <v>774931.09384940634</v>
      </c>
      <c r="G2470" s="3">
        <f>IF(Dashboard!$I$4, ('Lookups and Calculations'!$F$9) / (1 - 'Lookups and Calculations'!$F$10), 'Lookups and Calculations'!$F$9)</f>
        <v>1951878.888340465</v>
      </c>
      <c r="H2470" s="12">
        <f t="shared" si="76"/>
        <v>0</v>
      </c>
      <c r="I2470" s="12">
        <f t="shared" si="77"/>
        <v>0</v>
      </c>
      <c r="J2470" s="13">
        <f>(1 - Dashboard!$I$9) * H2470 * Dashboard!$I$8 * 'Lookups and Calculations'!$F$12</f>
        <v>0</v>
      </c>
      <c r="K2470" s="12">
        <f>(1 - Dashboard!$I$11) * I2470 * Dashboard!$I$10 * 'Lookups and Calculations'!$F$12</f>
        <v>0</v>
      </c>
      <c r="L2470" s="12">
        <f>(H2470 - I2470) * Dashboard!$I$13 * (Dashboard!$D$12 / 365) * 'Lookups and Calculations'!$F$12</f>
        <v>0</v>
      </c>
      <c r="M2470" s="3">
        <f>(G2470*2) * Dashboard!$I$13 * (Dashboard!$D$12 / 365) * 'Lookups and Calculations'!$F$12</f>
        <v>1602.0878730267946</v>
      </c>
      <c r="N2470" s="12">
        <f>H2470 * Dashboard!$I$14 * Dashboard!$I$15 * (Dashboard!$D$12 / 365) * 'Lookups and Calculations'!$F$12</f>
        <v>0</v>
      </c>
    </row>
    <row r="2471" spans="1:14" x14ac:dyDescent="0.35">
      <c r="A2471" s="2">
        <v>2470</v>
      </c>
      <c r="B2471" s="11">
        <v>0.62032754045140182</v>
      </c>
      <c r="C2471" s="11">
        <v>-0.3992847027521908</v>
      </c>
      <c r="D2471" s="3">
        <f>B2471*Dashboard!$D$11*Dashboard!$D$10*SQRT(Dashboard!$D$12/365)</f>
        <v>154016.01760194113</v>
      </c>
      <c r="E2471" s="3">
        <f>IF(Dashboard!$I$3,C2471*Dashboard!$E$11*Dashboard!$E$10*SQRT(Dashboard!$D$12/365),0)</f>
        <v>-198270.22273593556</v>
      </c>
      <c r="F2471" s="3">
        <f>D2471+IF(Dashboard!$I$3,E2471,0)</f>
        <v>-44254.20513399443</v>
      </c>
      <c r="G2471" s="3">
        <f>IF(Dashboard!$I$4, ('Lookups and Calculations'!$F$9) / (1 - 'Lookups and Calculations'!$F$10), 'Lookups and Calculations'!$F$9)</f>
        <v>1951878.888340465</v>
      </c>
      <c r="H2471" s="12">
        <f t="shared" si="76"/>
        <v>0</v>
      </c>
      <c r="I2471" s="12">
        <f t="shared" si="77"/>
        <v>0</v>
      </c>
      <c r="J2471" s="13">
        <f>(1 - Dashboard!$I$9) * H2471 * Dashboard!$I$8 * 'Lookups and Calculations'!$F$12</f>
        <v>0</v>
      </c>
      <c r="K2471" s="12">
        <f>(1 - Dashboard!$I$11) * I2471 * Dashboard!$I$10 * 'Lookups and Calculations'!$F$12</f>
        <v>0</v>
      </c>
      <c r="L2471" s="12">
        <f>(H2471 - I2471) * Dashboard!$I$13 * (Dashboard!$D$12 / 365) * 'Lookups and Calculations'!$F$12</f>
        <v>0</v>
      </c>
      <c r="M2471" s="3">
        <f>(G2471*2) * Dashboard!$I$13 * (Dashboard!$D$12 / 365) * 'Lookups and Calculations'!$F$12</f>
        <v>1602.0878730267946</v>
      </c>
      <c r="N2471" s="12">
        <f>H2471 * Dashboard!$I$14 * Dashboard!$I$15 * (Dashboard!$D$12 / 365) * 'Lookups and Calculations'!$F$12</f>
        <v>0</v>
      </c>
    </row>
    <row r="2472" spans="1:14" x14ac:dyDescent="0.35">
      <c r="A2472" s="2">
        <v>2471</v>
      </c>
      <c r="B2472" s="11">
        <v>-1.3187295177172047</v>
      </c>
      <c r="C2472" s="11">
        <v>-1.9246559622707344</v>
      </c>
      <c r="D2472" s="3">
        <f>B2472*Dashboard!$D$11*Dashboard!$D$10*SQRT(Dashboard!$D$12/365)</f>
        <v>-327416.49430095579</v>
      </c>
      <c r="E2472" s="3">
        <f>IF(Dashboard!$I$3,C2472*Dashboard!$E$11*Dashboard!$E$10*SQRT(Dashboard!$D$12/365),0)</f>
        <v>-955713.96474535007</v>
      </c>
      <c r="F2472" s="3">
        <f>D2472+IF(Dashboard!$I$3,E2472,0)</f>
        <v>-1283130.4590463059</v>
      </c>
      <c r="G2472" s="3">
        <f>IF(Dashboard!$I$4, ('Lookups and Calculations'!$F$9) / (1 - 'Lookups and Calculations'!$F$10), 'Lookups and Calculations'!$F$9)</f>
        <v>1951878.888340465</v>
      </c>
      <c r="H2472" s="12">
        <f t="shared" si="76"/>
        <v>0</v>
      </c>
      <c r="I2472" s="12">
        <f t="shared" si="77"/>
        <v>0</v>
      </c>
      <c r="J2472" s="13">
        <f>(1 - Dashboard!$I$9) * H2472 * Dashboard!$I$8 * 'Lookups and Calculations'!$F$12</f>
        <v>0</v>
      </c>
      <c r="K2472" s="12">
        <f>(1 - Dashboard!$I$11) * I2472 * Dashboard!$I$10 * 'Lookups and Calculations'!$F$12</f>
        <v>0</v>
      </c>
      <c r="L2472" s="12">
        <f>(H2472 - I2472) * Dashboard!$I$13 * (Dashboard!$D$12 / 365) * 'Lookups and Calculations'!$F$12</f>
        <v>0</v>
      </c>
      <c r="M2472" s="3">
        <f>(G2472*2) * Dashboard!$I$13 * (Dashboard!$D$12 / 365) * 'Lookups and Calculations'!$F$12</f>
        <v>1602.0878730267946</v>
      </c>
      <c r="N2472" s="12">
        <f>H2472 * Dashboard!$I$14 * Dashboard!$I$15 * (Dashboard!$D$12 / 365) * 'Lookups and Calculations'!$F$12</f>
        <v>0</v>
      </c>
    </row>
    <row r="2473" spans="1:14" x14ac:dyDescent="0.35">
      <c r="A2473" s="2">
        <v>2472</v>
      </c>
      <c r="B2473" s="11">
        <v>1.1479485725831042</v>
      </c>
      <c r="C2473" s="11">
        <v>0.9393866351296265</v>
      </c>
      <c r="D2473" s="3">
        <f>B2473*Dashboard!$D$11*Dashboard!$D$10*SQRT(Dashboard!$D$12/365)</f>
        <v>285014.69954473793</v>
      </c>
      <c r="E2473" s="3">
        <f>IF(Dashboard!$I$3,C2473*Dashboard!$E$11*Dashboard!$E$10*SQRT(Dashboard!$D$12/365),0)</f>
        <v>466465.14654458576</v>
      </c>
      <c r="F2473" s="3">
        <f>D2473+IF(Dashboard!$I$3,E2473,0)</f>
        <v>751479.84608932375</v>
      </c>
      <c r="G2473" s="3">
        <f>IF(Dashboard!$I$4, ('Lookups and Calculations'!$F$9) / (1 - 'Lookups and Calculations'!$F$10), 'Lookups and Calculations'!$F$9)</f>
        <v>1951878.888340465</v>
      </c>
      <c r="H2473" s="12">
        <f t="shared" si="76"/>
        <v>0</v>
      </c>
      <c r="I2473" s="12">
        <f t="shared" si="77"/>
        <v>0</v>
      </c>
      <c r="J2473" s="13">
        <f>(1 - Dashboard!$I$9) * H2473 * Dashboard!$I$8 * 'Lookups and Calculations'!$F$12</f>
        <v>0</v>
      </c>
      <c r="K2473" s="12">
        <f>(1 - Dashboard!$I$11) * I2473 * Dashboard!$I$10 * 'Lookups and Calculations'!$F$12</f>
        <v>0</v>
      </c>
      <c r="L2473" s="12">
        <f>(H2473 - I2473) * Dashboard!$I$13 * (Dashboard!$D$12 / 365) * 'Lookups and Calculations'!$F$12</f>
        <v>0</v>
      </c>
      <c r="M2473" s="3">
        <f>(G2473*2) * Dashboard!$I$13 * (Dashboard!$D$12 / 365) * 'Lookups and Calculations'!$F$12</f>
        <v>1602.0878730267946</v>
      </c>
      <c r="N2473" s="12">
        <f>H2473 * Dashboard!$I$14 * Dashboard!$I$15 * (Dashboard!$D$12 / 365) * 'Lookups and Calculations'!$F$12</f>
        <v>0</v>
      </c>
    </row>
    <row r="2474" spans="1:14" x14ac:dyDescent="0.35">
      <c r="A2474" s="2">
        <v>2473</v>
      </c>
      <c r="B2474" s="11">
        <v>-0.92669971573608079</v>
      </c>
      <c r="C2474" s="11">
        <v>-0.14048558812334905</v>
      </c>
      <c r="D2474" s="3">
        <f>B2474*Dashboard!$D$11*Dashboard!$D$10*SQRT(Dashboard!$D$12/365)</f>
        <v>-230082.64251279627</v>
      </c>
      <c r="E2474" s="3">
        <f>IF(Dashboard!$I$3,C2474*Dashboard!$E$11*Dashboard!$E$10*SQRT(Dashboard!$D$12/365),0)</f>
        <v>-69760.019996790332</v>
      </c>
      <c r="F2474" s="3">
        <f>D2474+IF(Dashboard!$I$3,E2474,0)</f>
        <v>-299842.6625095866</v>
      </c>
      <c r="G2474" s="3">
        <f>IF(Dashboard!$I$4, ('Lookups and Calculations'!$F$9) / (1 - 'Lookups and Calculations'!$F$10), 'Lookups and Calculations'!$F$9)</f>
        <v>1951878.888340465</v>
      </c>
      <c r="H2474" s="12">
        <f t="shared" si="76"/>
        <v>0</v>
      </c>
      <c r="I2474" s="12">
        <f t="shared" si="77"/>
        <v>0</v>
      </c>
      <c r="J2474" s="13">
        <f>(1 - Dashboard!$I$9) * H2474 * Dashboard!$I$8 * 'Lookups and Calculations'!$F$12</f>
        <v>0</v>
      </c>
      <c r="K2474" s="12">
        <f>(1 - Dashboard!$I$11) * I2474 * Dashboard!$I$10 * 'Lookups and Calculations'!$F$12</f>
        <v>0</v>
      </c>
      <c r="L2474" s="12">
        <f>(H2474 - I2474) * Dashboard!$I$13 * (Dashboard!$D$12 / 365) * 'Lookups and Calculations'!$F$12</f>
        <v>0</v>
      </c>
      <c r="M2474" s="3">
        <f>(G2474*2) * Dashboard!$I$13 * (Dashboard!$D$12 / 365) * 'Lookups and Calculations'!$F$12</f>
        <v>1602.0878730267946</v>
      </c>
      <c r="N2474" s="12">
        <f>H2474 * Dashboard!$I$14 * Dashboard!$I$15 * (Dashboard!$D$12 / 365) * 'Lookups and Calculations'!$F$12</f>
        <v>0</v>
      </c>
    </row>
    <row r="2475" spans="1:14" x14ac:dyDescent="0.35">
      <c r="A2475" s="2">
        <v>2474</v>
      </c>
      <c r="B2475" s="11">
        <v>1.1348944647067625</v>
      </c>
      <c r="C2475" s="11">
        <v>-0.41381326559156395</v>
      </c>
      <c r="D2475" s="3">
        <f>B2475*Dashboard!$D$11*Dashboard!$D$10*SQRT(Dashboard!$D$12/365)</f>
        <v>281773.60258006467</v>
      </c>
      <c r="E2475" s="3">
        <f>IF(Dashboard!$I$3,C2475*Dashboard!$E$11*Dashboard!$E$10*SQRT(Dashboard!$D$12/365),0)</f>
        <v>-205484.5772312124</v>
      </c>
      <c r="F2475" s="3">
        <f>D2475+IF(Dashboard!$I$3,E2475,0)</f>
        <v>76289.025348852272</v>
      </c>
      <c r="G2475" s="3">
        <f>IF(Dashboard!$I$4, ('Lookups and Calculations'!$F$9) / (1 - 'Lookups and Calculations'!$F$10), 'Lookups and Calculations'!$F$9)</f>
        <v>1951878.888340465</v>
      </c>
      <c r="H2475" s="12">
        <f t="shared" si="76"/>
        <v>0</v>
      </c>
      <c r="I2475" s="12">
        <f t="shared" si="77"/>
        <v>0</v>
      </c>
      <c r="J2475" s="13">
        <f>(1 - Dashboard!$I$9) * H2475 * Dashboard!$I$8 * 'Lookups and Calculations'!$F$12</f>
        <v>0</v>
      </c>
      <c r="K2475" s="12">
        <f>(1 - Dashboard!$I$11) * I2475 * Dashboard!$I$10 * 'Lookups and Calculations'!$F$12</f>
        <v>0</v>
      </c>
      <c r="L2475" s="12">
        <f>(H2475 - I2475) * Dashboard!$I$13 * (Dashboard!$D$12 / 365) * 'Lookups and Calculations'!$F$12</f>
        <v>0</v>
      </c>
      <c r="M2475" s="3">
        <f>(G2475*2) * Dashboard!$I$13 * (Dashboard!$D$12 / 365) * 'Lookups and Calculations'!$F$12</f>
        <v>1602.0878730267946</v>
      </c>
      <c r="N2475" s="12">
        <f>H2475 * Dashboard!$I$14 * Dashboard!$I$15 * (Dashboard!$D$12 / 365) * 'Lookups and Calculations'!$F$12</f>
        <v>0</v>
      </c>
    </row>
    <row r="2476" spans="1:14" x14ac:dyDescent="0.35">
      <c r="A2476" s="2">
        <v>2475</v>
      </c>
      <c r="B2476" s="11">
        <v>-0.32696900909892712</v>
      </c>
      <c r="C2476" s="11">
        <v>1.3157287969234801</v>
      </c>
      <c r="D2476" s="3">
        <f>B2476*Dashboard!$D$11*Dashboard!$D$10*SQRT(Dashboard!$D$12/365)</f>
        <v>-81180.443196225999</v>
      </c>
      <c r="E2476" s="3">
        <f>IF(Dashboard!$I$3,C2476*Dashboard!$E$11*Dashboard!$E$10*SQRT(Dashboard!$D$12/365),0)</f>
        <v>653342.94008254877</v>
      </c>
      <c r="F2476" s="3">
        <f>D2476+IF(Dashboard!$I$3,E2476,0)</f>
        <v>572162.49688632274</v>
      </c>
      <c r="G2476" s="3">
        <f>IF(Dashboard!$I$4, ('Lookups and Calculations'!$F$9) / (1 - 'Lookups and Calculations'!$F$10), 'Lookups and Calculations'!$F$9)</f>
        <v>1951878.888340465</v>
      </c>
      <c r="H2476" s="12">
        <f t="shared" si="76"/>
        <v>0</v>
      </c>
      <c r="I2476" s="12">
        <f t="shared" si="77"/>
        <v>0</v>
      </c>
      <c r="J2476" s="13">
        <f>(1 - Dashboard!$I$9) * H2476 * Dashboard!$I$8 * 'Lookups and Calculations'!$F$12</f>
        <v>0</v>
      </c>
      <c r="K2476" s="12">
        <f>(1 - Dashboard!$I$11) * I2476 * Dashboard!$I$10 * 'Lookups and Calculations'!$F$12</f>
        <v>0</v>
      </c>
      <c r="L2476" s="12">
        <f>(H2476 - I2476) * Dashboard!$I$13 * (Dashboard!$D$12 / 365) * 'Lookups and Calculations'!$F$12</f>
        <v>0</v>
      </c>
      <c r="M2476" s="3">
        <f>(G2476*2) * Dashboard!$I$13 * (Dashboard!$D$12 / 365) * 'Lookups and Calculations'!$F$12</f>
        <v>1602.0878730267946</v>
      </c>
      <c r="N2476" s="12">
        <f>H2476 * Dashboard!$I$14 * Dashboard!$I$15 * (Dashboard!$D$12 / 365) * 'Lookups and Calculations'!$F$12</f>
        <v>0</v>
      </c>
    </row>
    <row r="2477" spans="1:14" x14ac:dyDescent="0.35">
      <c r="A2477" s="2">
        <v>2476</v>
      </c>
      <c r="B2477" s="11">
        <v>0.24862517010502602</v>
      </c>
      <c r="C2477" s="11">
        <v>-1.4350569617658342</v>
      </c>
      <c r="D2477" s="3">
        <f>B2477*Dashboard!$D$11*Dashboard!$D$10*SQRT(Dashboard!$D$12/365)</f>
        <v>61729.096450105477</v>
      </c>
      <c r="E2477" s="3">
        <f>IF(Dashboard!$I$3,C2477*Dashboard!$E$11*Dashboard!$E$10*SQRT(Dashboard!$D$12/365),0)</f>
        <v>-712596.95522233669</v>
      </c>
      <c r="F2477" s="3">
        <f>D2477+IF(Dashboard!$I$3,E2477,0)</f>
        <v>-650867.85877223127</v>
      </c>
      <c r="G2477" s="3">
        <f>IF(Dashboard!$I$4, ('Lookups and Calculations'!$F$9) / (1 - 'Lookups and Calculations'!$F$10), 'Lookups and Calculations'!$F$9)</f>
        <v>1951878.888340465</v>
      </c>
      <c r="H2477" s="12">
        <f t="shared" si="76"/>
        <v>0</v>
      </c>
      <c r="I2477" s="12">
        <f t="shared" si="77"/>
        <v>0</v>
      </c>
      <c r="J2477" s="13">
        <f>(1 - Dashboard!$I$9) * H2477 * Dashboard!$I$8 * 'Lookups and Calculations'!$F$12</f>
        <v>0</v>
      </c>
      <c r="K2477" s="12">
        <f>(1 - Dashboard!$I$11) * I2477 * Dashboard!$I$10 * 'Lookups and Calculations'!$F$12</f>
        <v>0</v>
      </c>
      <c r="L2477" s="12">
        <f>(H2477 - I2477) * Dashboard!$I$13 * (Dashboard!$D$12 / 365) * 'Lookups and Calculations'!$F$12</f>
        <v>0</v>
      </c>
      <c r="M2477" s="3">
        <f>(G2477*2) * Dashboard!$I$13 * (Dashboard!$D$12 / 365) * 'Lookups and Calculations'!$F$12</f>
        <v>1602.0878730267946</v>
      </c>
      <c r="N2477" s="12">
        <f>H2477 * Dashboard!$I$14 * Dashboard!$I$15 * (Dashboard!$D$12 / 365) * 'Lookups and Calculations'!$F$12</f>
        <v>0</v>
      </c>
    </row>
    <row r="2478" spans="1:14" x14ac:dyDescent="0.35">
      <c r="A2478" s="2">
        <v>2477</v>
      </c>
      <c r="B2478" s="11">
        <v>0.43331232067127601</v>
      </c>
      <c r="C2478" s="11">
        <v>0.693924133702984</v>
      </c>
      <c r="D2478" s="3">
        <f>B2478*Dashboard!$D$11*Dashboard!$D$10*SQRT(Dashboard!$D$12/365)</f>
        <v>107583.54845745166</v>
      </c>
      <c r="E2478" s="3">
        <f>IF(Dashboard!$I$3,C2478*Dashboard!$E$11*Dashboard!$E$10*SQRT(Dashboard!$D$12/365),0)</f>
        <v>344577.41957753187</v>
      </c>
      <c r="F2478" s="3">
        <f>D2478+IF(Dashboard!$I$3,E2478,0)</f>
        <v>452160.9680349835</v>
      </c>
      <c r="G2478" s="3">
        <f>IF(Dashboard!$I$4, ('Lookups and Calculations'!$F$9) / (1 - 'Lookups and Calculations'!$F$10), 'Lookups and Calculations'!$F$9)</f>
        <v>1951878.888340465</v>
      </c>
      <c r="H2478" s="12">
        <f t="shared" si="76"/>
        <v>0</v>
      </c>
      <c r="I2478" s="12">
        <f t="shared" si="77"/>
        <v>0</v>
      </c>
      <c r="J2478" s="13">
        <f>(1 - Dashboard!$I$9) * H2478 * Dashboard!$I$8 * 'Lookups and Calculations'!$F$12</f>
        <v>0</v>
      </c>
      <c r="K2478" s="12">
        <f>(1 - Dashboard!$I$11) * I2478 * Dashboard!$I$10 * 'Lookups and Calculations'!$F$12</f>
        <v>0</v>
      </c>
      <c r="L2478" s="12">
        <f>(H2478 - I2478) * Dashboard!$I$13 * (Dashboard!$D$12 / 365) * 'Lookups and Calculations'!$F$12</f>
        <v>0</v>
      </c>
      <c r="M2478" s="3">
        <f>(G2478*2) * Dashboard!$I$13 * (Dashboard!$D$12 / 365) * 'Lookups and Calculations'!$F$12</f>
        <v>1602.0878730267946</v>
      </c>
      <c r="N2478" s="12">
        <f>H2478 * Dashboard!$I$14 * Dashboard!$I$15 * (Dashboard!$D$12 / 365) * 'Lookups and Calculations'!$F$12</f>
        <v>0</v>
      </c>
    </row>
    <row r="2479" spans="1:14" x14ac:dyDescent="0.35">
      <c r="A2479" s="2">
        <v>2478</v>
      </c>
      <c r="B2479" s="11">
        <v>-1.373971912889796</v>
      </c>
      <c r="C2479" s="11">
        <v>0.68688746827239522</v>
      </c>
      <c r="D2479" s="3">
        <f>B2479*Dashboard!$D$11*Dashboard!$D$10*SQRT(Dashboard!$D$12/365)</f>
        <v>-341132.17376455641</v>
      </c>
      <c r="E2479" s="3">
        <f>IF(Dashboard!$I$3,C2479*Dashboard!$E$11*Dashboard!$E$10*SQRT(Dashboard!$D$12/365),0)</f>
        <v>341083.26812964387</v>
      </c>
      <c r="F2479" s="3">
        <f>D2479+IF(Dashboard!$I$3,E2479,0)</f>
        <v>-48.905634912545793</v>
      </c>
      <c r="G2479" s="3">
        <f>IF(Dashboard!$I$4, ('Lookups and Calculations'!$F$9) / (1 - 'Lookups and Calculations'!$F$10), 'Lookups and Calculations'!$F$9)</f>
        <v>1951878.888340465</v>
      </c>
      <c r="H2479" s="12">
        <f t="shared" si="76"/>
        <v>0</v>
      </c>
      <c r="I2479" s="12">
        <f t="shared" si="77"/>
        <v>0</v>
      </c>
      <c r="J2479" s="13">
        <f>(1 - Dashboard!$I$9) * H2479 * Dashboard!$I$8 * 'Lookups and Calculations'!$F$12</f>
        <v>0</v>
      </c>
      <c r="K2479" s="12">
        <f>(1 - Dashboard!$I$11) * I2479 * Dashboard!$I$10 * 'Lookups and Calculations'!$F$12</f>
        <v>0</v>
      </c>
      <c r="L2479" s="12">
        <f>(H2479 - I2479) * Dashboard!$I$13 * (Dashboard!$D$12 / 365) * 'Lookups and Calculations'!$F$12</f>
        <v>0</v>
      </c>
      <c r="M2479" s="3">
        <f>(G2479*2) * Dashboard!$I$13 * (Dashboard!$D$12 / 365) * 'Lookups and Calculations'!$F$12</f>
        <v>1602.0878730267946</v>
      </c>
      <c r="N2479" s="12">
        <f>H2479 * Dashboard!$I$14 * Dashboard!$I$15 * (Dashboard!$D$12 / 365) * 'Lookups and Calculations'!$F$12</f>
        <v>0</v>
      </c>
    </row>
    <row r="2480" spans="1:14" x14ac:dyDescent="0.35">
      <c r="A2480" s="2">
        <v>2479</v>
      </c>
      <c r="B2480" s="11">
        <v>-7.7973760406853096E-2</v>
      </c>
      <c r="C2480" s="11">
        <v>-1.3186985071445521</v>
      </c>
      <c r="D2480" s="3">
        <f>B2480*Dashboard!$D$11*Dashboard!$D$10*SQRT(Dashboard!$D$12/365)</f>
        <v>-19359.462980754539</v>
      </c>
      <c r="E2480" s="3">
        <f>IF(Dashboard!$I$3,C2480*Dashboard!$E$11*Dashboard!$E$10*SQRT(Dashboard!$D$12/365),0)</f>
        <v>-654817.58988238988</v>
      </c>
      <c r="F2480" s="3">
        <f>D2480+IF(Dashboard!$I$3,E2480,0)</f>
        <v>-674177.05286314443</v>
      </c>
      <c r="G2480" s="3">
        <f>IF(Dashboard!$I$4, ('Lookups and Calculations'!$F$9) / (1 - 'Lookups and Calculations'!$F$10), 'Lookups and Calculations'!$F$9)</f>
        <v>1951878.888340465</v>
      </c>
      <c r="H2480" s="12">
        <f t="shared" si="76"/>
        <v>0</v>
      </c>
      <c r="I2480" s="12">
        <f t="shared" si="77"/>
        <v>0</v>
      </c>
      <c r="J2480" s="13">
        <f>(1 - Dashboard!$I$9) * H2480 * Dashboard!$I$8 * 'Lookups and Calculations'!$F$12</f>
        <v>0</v>
      </c>
      <c r="K2480" s="12">
        <f>(1 - Dashboard!$I$11) * I2480 * Dashboard!$I$10 * 'Lookups and Calculations'!$F$12</f>
        <v>0</v>
      </c>
      <c r="L2480" s="12">
        <f>(H2480 - I2480) * Dashboard!$I$13 * (Dashboard!$D$12 / 365) * 'Lookups and Calculations'!$F$12</f>
        <v>0</v>
      </c>
      <c r="M2480" s="3">
        <f>(G2480*2) * Dashboard!$I$13 * (Dashboard!$D$12 / 365) * 'Lookups and Calculations'!$F$12</f>
        <v>1602.0878730267946</v>
      </c>
      <c r="N2480" s="12">
        <f>H2480 * Dashboard!$I$14 * Dashboard!$I$15 * (Dashboard!$D$12 / 365) * 'Lookups and Calculations'!$F$12</f>
        <v>0</v>
      </c>
    </row>
    <row r="2481" spans="1:14" x14ac:dyDescent="0.35">
      <c r="A2481" s="2">
        <v>2480</v>
      </c>
      <c r="B2481" s="11">
        <v>-1.293839713666475</v>
      </c>
      <c r="C2481" s="11">
        <v>1.2139327463643552</v>
      </c>
      <c r="D2481" s="3">
        <f>B2481*Dashboard!$D$11*Dashboard!$D$10*SQRT(Dashboard!$D$12/365)</f>
        <v>-321236.80978139286</v>
      </c>
      <c r="E2481" s="3">
        <f>IF(Dashboard!$I$3,C2481*Dashboard!$E$11*Dashboard!$E$10*SQRT(Dashboard!$D$12/365),0)</f>
        <v>602794.73355503113</v>
      </c>
      <c r="F2481" s="3">
        <f>D2481+IF(Dashboard!$I$3,E2481,0)</f>
        <v>281557.92377363826</v>
      </c>
      <c r="G2481" s="3">
        <f>IF(Dashboard!$I$4, ('Lookups and Calculations'!$F$9) / (1 - 'Lookups and Calculations'!$F$10), 'Lookups and Calculations'!$F$9)</f>
        <v>1951878.888340465</v>
      </c>
      <c r="H2481" s="12">
        <f t="shared" si="76"/>
        <v>0</v>
      </c>
      <c r="I2481" s="12">
        <f t="shared" si="77"/>
        <v>0</v>
      </c>
      <c r="J2481" s="13">
        <f>(1 - Dashboard!$I$9) * H2481 * Dashboard!$I$8 * 'Lookups and Calculations'!$F$12</f>
        <v>0</v>
      </c>
      <c r="K2481" s="12">
        <f>(1 - Dashboard!$I$11) * I2481 * Dashboard!$I$10 * 'Lookups and Calculations'!$F$12</f>
        <v>0</v>
      </c>
      <c r="L2481" s="12">
        <f>(H2481 - I2481) * Dashboard!$I$13 * (Dashboard!$D$12 / 365) * 'Lookups and Calculations'!$F$12</f>
        <v>0</v>
      </c>
      <c r="M2481" s="3">
        <f>(G2481*2) * Dashboard!$I$13 * (Dashboard!$D$12 / 365) * 'Lookups and Calculations'!$F$12</f>
        <v>1602.0878730267946</v>
      </c>
      <c r="N2481" s="12">
        <f>H2481 * Dashboard!$I$14 * Dashboard!$I$15 * (Dashboard!$D$12 / 365) * 'Lookups and Calculations'!$F$12</f>
        <v>0</v>
      </c>
    </row>
    <row r="2482" spans="1:14" x14ac:dyDescent="0.35">
      <c r="A2482" s="2">
        <v>2481</v>
      </c>
      <c r="B2482" s="11">
        <v>0.83651364114665416</v>
      </c>
      <c r="C2482" s="11">
        <v>-0.98395553361094712</v>
      </c>
      <c r="D2482" s="3">
        <f>B2482*Dashboard!$D$11*Dashboard!$D$10*SQRT(Dashboard!$D$12/365)</f>
        <v>207691.0845927537</v>
      </c>
      <c r="E2482" s="3">
        <f>IF(Dashboard!$I$3,C2482*Dashboard!$E$11*Dashboard!$E$10*SQRT(Dashboard!$D$12/365),0)</f>
        <v>-488596.4362435831</v>
      </c>
      <c r="F2482" s="3">
        <f>D2482+IF(Dashboard!$I$3,E2482,0)</f>
        <v>-280905.35165082943</v>
      </c>
      <c r="G2482" s="3">
        <f>IF(Dashboard!$I$4, ('Lookups and Calculations'!$F$9) / (1 - 'Lookups and Calculations'!$F$10), 'Lookups and Calculations'!$F$9)</f>
        <v>1951878.888340465</v>
      </c>
      <c r="H2482" s="12">
        <f t="shared" si="76"/>
        <v>0</v>
      </c>
      <c r="I2482" s="12">
        <f t="shared" si="77"/>
        <v>0</v>
      </c>
      <c r="J2482" s="13">
        <f>(1 - Dashboard!$I$9) * H2482 * Dashboard!$I$8 * 'Lookups and Calculations'!$F$12</f>
        <v>0</v>
      </c>
      <c r="K2482" s="12">
        <f>(1 - Dashboard!$I$11) * I2482 * Dashboard!$I$10 * 'Lookups and Calculations'!$F$12</f>
        <v>0</v>
      </c>
      <c r="L2482" s="12">
        <f>(H2482 - I2482) * Dashboard!$I$13 * (Dashboard!$D$12 / 365) * 'Lookups and Calculations'!$F$12</f>
        <v>0</v>
      </c>
      <c r="M2482" s="3">
        <f>(G2482*2) * Dashboard!$I$13 * (Dashboard!$D$12 / 365) * 'Lookups and Calculations'!$F$12</f>
        <v>1602.0878730267946</v>
      </c>
      <c r="N2482" s="12">
        <f>H2482 * Dashboard!$I$14 * Dashboard!$I$15 * (Dashboard!$D$12 / 365) * 'Lookups and Calculations'!$F$12</f>
        <v>0</v>
      </c>
    </row>
    <row r="2483" spans="1:14" x14ac:dyDescent="0.35">
      <c r="A2483" s="2">
        <v>2482</v>
      </c>
      <c r="B2483" s="11">
        <v>1.8449175790661476</v>
      </c>
      <c r="C2483" s="11">
        <v>-0.52577943898646151</v>
      </c>
      <c r="D2483" s="3">
        <f>B2483*Dashboard!$D$11*Dashboard!$D$10*SQRT(Dashboard!$D$12/365)</f>
        <v>458059.3957263506</v>
      </c>
      <c r="E2483" s="3">
        <f>IF(Dashboard!$I$3,C2483*Dashboard!$E$11*Dashboard!$E$10*SQRT(Dashboard!$D$12/365),0)</f>
        <v>-261082.89588674699</v>
      </c>
      <c r="F2483" s="3">
        <f>D2483+IF(Dashboard!$I$3,E2483,0)</f>
        <v>196976.49983960361</v>
      </c>
      <c r="G2483" s="3">
        <f>IF(Dashboard!$I$4, ('Lookups and Calculations'!$F$9) / (1 - 'Lookups and Calculations'!$F$10), 'Lookups and Calculations'!$F$9)</f>
        <v>1951878.888340465</v>
      </c>
      <c r="H2483" s="12">
        <f t="shared" si="76"/>
        <v>0</v>
      </c>
      <c r="I2483" s="12">
        <f t="shared" si="77"/>
        <v>0</v>
      </c>
      <c r="J2483" s="13">
        <f>(1 - Dashboard!$I$9) * H2483 * Dashboard!$I$8 * 'Lookups and Calculations'!$F$12</f>
        <v>0</v>
      </c>
      <c r="K2483" s="12">
        <f>(1 - Dashboard!$I$11) * I2483 * Dashboard!$I$10 * 'Lookups and Calculations'!$F$12</f>
        <v>0</v>
      </c>
      <c r="L2483" s="12">
        <f>(H2483 - I2483) * Dashboard!$I$13 * (Dashboard!$D$12 / 365) * 'Lookups and Calculations'!$F$12</f>
        <v>0</v>
      </c>
      <c r="M2483" s="3">
        <f>(G2483*2) * Dashboard!$I$13 * (Dashboard!$D$12 / 365) * 'Lookups and Calculations'!$F$12</f>
        <v>1602.0878730267946</v>
      </c>
      <c r="N2483" s="12">
        <f>H2483 * Dashboard!$I$14 * Dashboard!$I$15 * (Dashboard!$D$12 / 365) * 'Lookups and Calculations'!$F$12</f>
        <v>0</v>
      </c>
    </row>
    <row r="2484" spans="1:14" x14ac:dyDescent="0.35">
      <c r="A2484" s="2">
        <v>2483</v>
      </c>
      <c r="B2484" s="11">
        <v>0.67634389222113311</v>
      </c>
      <c r="C2484" s="11">
        <v>2.47140075039434</v>
      </c>
      <c r="D2484" s="3">
        <f>B2484*Dashboard!$D$11*Dashboard!$D$10*SQRT(Dashboard!$D$12/365)</f>
        <v>167923.85637673651</v>
      </c>
      <c r="E2484" s="3">
        <f>IF(Dashboard!$I$3,C2484*Dashboard!$E$11*Dashboard!$E$10*SQRT(Dashboard!$D$12/365),0)</f>
        <v>1227207.4884736002</v>
      </c>
      <c r="F2484" s="3">
        <f>D2484+IF(Dashboard!$I$3,E2484,0)</f>
        <v>1395131.3448503367</v>
      </c>
      <c r="G2484" s="3">
        <f>IF(Dashboard!$I$4, ('Lookups and Calculations'!$F$9) / (1 - 'Lookups and Calculations'!$F$10), 'Lookups and Calculations'!$F$9)</f>
        <v>1951878.888340465</v>
      </c>
      <c r="H2484" s="12">
        <f t="shared" si="76"/>
        <v>0</v>
      </c>
      <c r="I2484" s="12">
        <f t="shared" si="77"/>
        <v>0</v>
      </c>
      <c r="J2484" s="13">
        <f>(1 - Dashboard!$I$9) * H2484 * Dashboard!$I$8 * 'Lookups and Calculations'!$F$12</f>
        <v>0</v>
      </c>
      <c r="K2484" s="12">
        <f>(1 - Dashboard!$I$11) * I2484 * Dashboard!$I$10 * 'Lookups and Calculations'!$F$12</f>
        <v>0</v>
      </c>
      <c r="L2484" s="12">
        <f>(H2484 - I2484) * Dashboard!$I$13 * (Dashboard!$D$12 / 365) * 'Lookups and Calculations'!$F$12</f>
        <v>0</v>
      </c>
      <c r="M2484" s="3">
        <f>(G2484*2) * Dashboard!$I$13 * (Dashboard!$D$12 / 365) * 'Lookups and Calculations'!$F$12</f>
        <v>1602.0878730267946</v>
      </c>
      <c r="N2484" s="12">
        <f>H2484 * Dashboard!$I$14 * Dashboard!$I$15 * (Dashboard!$D$12 / 365) * 'Lookups and Calculations'!$F$12</f>
        <v>0</v>
      </c>
    </row>
    <row r="2485" spans="1:14" x14ac:dyDescent="0.35">
      <c r="A2485" s="2">
        <v>2484</v>
      </c>
      <c r="B2485" s="11">
        <v>0.42633000585397413</v>
      </c>
      <c r="C2485" s="11">
        <v>1.214155028164799</v>
      </c>
      <c r="D2485" s="3">
        <f>B2485*Dashboard!$D$11*Dashboard!$D$10*SQRT(Dashboard!$D$12/365)</f>
        <v>105849.96699978929</v>
      </c>
      <c r="E2485" s="3">
        <f>IF(Dashboard!$I$3,C2485*Dashboard!$E$11*Dashboard!$E$10*SQRT(Dashboard!$D$12/365),0)</f>
        <v>602905.11059121694</v>
      </c>
      <c r="F2485" s="3">
        <f>D2485+IF(Dashboard!$I$3,E2485,0)</f>
        <v>708755.07759100618</v>
      </c>
      <c r="G2485" s="3">
        <f>IF(Dashboard!$I$4, ('Lookups and Calculations'!$F$9) / (1 - 'Lookups and Calculations'!$F$10), 'Lookups and Calculations'!$F$9)</f>
        <v>1951878.888340465</v>
      </c>
      <c r="H2485" s="12">
        <f t="shared" si="76"/>
        <v>0</v>
      </c>
      <c r="I2485" s="12">
        <f t="shared" si="77"/>
        <v>0</v>
      </c>
      <c r="J2485" s="13">
        <f>(1 - Dashboard!$I$9) * H2485 * Dashboard!$I$8 * 'Lookups and Calculations'!$F$12</f>
        <v>0</v>
      </c>
      <c r="K2485" s="12">
        <f>(1 - Dashboard!$I$11) * I2485 * Dashboard!$I$10 * 'Lookups and Calculations'!$F$12</f>
        <v>0</v>
      </c>
      <c r="L2485" s="12">
        <f>(H2485 - I2485) * Dashboard!$I$13 * (Dashboard!$D$12 / 365) * 'Lookups and Calculations'!$F$12</f>
        <v>0</v>
      </c>
      <c r="M2485" s="3">
        <f>(G2485*2) * Dashboard!$I$13 * (Dashboard!$D$12 / 365) * 'Lookups and Calculations'!$F$12</f>
        <v>1602.0878730267946</v>
      </c>
      <c r="N2485" s="12">
        <f>H2485 * Dashboard!$I$14 * Dashboard!$I$15 * (Dashboard!$D$12 / 365) * 'Lookups and Calculations'!$F$12</f>
        <v>0</v>
      </c>
    </row>
    <row r="2486" spans="1:14" x14ac:dyDescent="0.35">
      <c r="A2486" s="2">
        <v>2485</v>
      </c>
      <c r="B2486" s="11">
        <v>-0.86521931581652112</v>
      </c>
      <c r="C2486" s="11">
        <v>-0.54512595189774182</v>
      </c>
      <c r="D2486" s="3">
        <f>B2486*Dashboard!$D$11*Dashboard!$D$10*SQRT(Dashboard!$D$12/365)</f>
        <v>-214818.18021067945</v>
      </c>
      <c r="E2486" s="3">
        <f>IF(Dashboard!$I$3,C2486*Dashboard!$E$11*Dashboard!$E$10*SQRT(Dashboard!$D$12/365),0)</f>
        <v>-270689.66869232542</v>
      </c>
      <c r="F2486" s="3">
        <f>D2486+IF(Dashboard!$I$3,E2486,0)</f>
        <v>-485507.84890300489</v>
      </c>
      <c r="G2486" s="3">
        <f>IF(Dashboard!$I$4, ('Lookups and Calculations'!$F$9) / (1 - 'Lookups and Calculations'!$F$10), 'Lookups and Calculations'!$F$9)</f>
        <v>1951878.888340465</v>
      </c>
      <c r="H2486" s="12">
        <f t="shared" si="76"/>
        <v>0</v>
      </c>
      <c r="I2486" s="12">
        <f t="shared" si="77"/>
        <v>0</v>
      </c>
      <c r="J2486" s="13">
        <f>(1 - Dashboard!$I$9) * H2486 * Dashboard!$I$8 * 'Lookups and Calculations'!$F$12</f>
        <v>0</v>
      </c>
      <c r="K2486" s="12">
        <f>(1 - Dashboard!$I$11) * I2486 * Dashboard!$I$10 * 'Lookups and Calculations'!$F$12</f>
        <v>0</v>
      </c>
      <c r="L2486" s="12">
        <f>(H2486 - I2486) * Dashboard!$I$13 * (Dashboard!$D$12 / 365) * 'Lookups and Calculations'!$F$12</f>
        <v>0</v>
      </c>
      <c r="M2486" s="3">
        <f>(G2486*2) * Dashboard!$I$13 * (Dashboard!$D$12 / 365) * 'Lookups and Calculations'!$F$12</f>
        <v>1602.0878730267946</v>
      </c>
      <c r="N2486" s="12">
        <f>H2486 * Dashboard!$I$14 * Dashboard!$I$15 * (Dashboard!$D$12 / 365) * 'Lookups and Calculations'!$F$12</f>
        <v>0</v>
      </c>
    </row>
    <row r="2487" spans="1:14" x14ac:dyDescent="0.35">
      <c r="A2487" s="2">
        <v>2486</v>
      </c>
      <c r="B2487" s="11">
        <v>-1.1176570826958327</v>
      </c>
      <c r="C2487" s="11">
        <v>0.36072872388700067</v>
      </c>
      <c r="D2487" s="3">
        <f>B2487*Dashboard!$D$11*Dashboard!$D$10*SQRT(Dashboard!$D$12/365)</f>
        <v>-277493.87492316443</v>
      </c>
      <c r="E2487" s="3">
        <f>IF(Dashboard!$I$3,C2487*Dashboard!$E$11*Dashboard!$E$10*SQRT(Dashboard!$D$12/365),0)</f>
        <v>179124.72964613966</v>
      </c>
      <c r="F2487" s="3">
        <f>D2487+IF(Dashboard!$I$3,E2487,0)</f>
        <v>-98369.145277024771</v>
      </c>
      <c r="G2487" s="3">
        <f>IF(Dashboard!$I$4, ('Lookups and Calculations'!$F$9) / (1 - 'Lookups and Calculations'!$F$10), 'Lookups and Calculations'!$F$9)</f>
        <v>1951878.888340465</v>
      </c>
      <c r="H2487" s="12">
        <f t="shared" si="76"/>
        <v>0</v>
      </c>
      <c r="I2487" s="12">
        <f t="shared" si="77"/>
        <v>0</v>
      </c>
      <c r="J2487" s="13">
        <f>(1 - Dashboard!$I$9) * H2487 * Dashboard!$I$8 * 'Lookups and Calculations'!$F$12</f>
        <v>0</v>
      </c>
      <c r="K2487" s="12">
        <f>(1 - Dashboard!$I$11) * I2487 * Dashboard!$I$10 * 'Lookups and Calculations'!$F$12</f>
        <v>0</v>
      </c>
      <c r="L2487" s="12">
        <f>(H2487 - I2487) * Dashboard!$I$13 * (Dashboard!$D$12 / 365) * 'Lookups and Calculations'!$F$12</f>
        <v>0</v>
      </c>
      <c r="M2487" s="3">
        <f>(G2487*2) * Dashboard!$I$13 * (Dashboard!$D$12 / 365) * 'Lookups and Calculations'!$F$12</f>
        <v>1602.0878730267946</v>
      </c>
      <c r="N2487" s="12">
        <f>H2487 * Dashboard!$I$14 * Dashboard!$I$15 * (Dashboard!$D$12 / 365) * 'Lookups and Calculations'!$F$12</f>
        <v>0</v>
      </c>
    </row>
    <row r="2488" spans="1:14" x14ac:dyDescent="0.35">
      <c r="A2488" s="2">
        <v>2487</v>
      </c>
      <c r="B2488" s="11">
        <v>0.59233373001100331</v>
      </c>
      <c r="C2488" s="11">
        <v>0.21657923201153992</v>
      </c>
      <c r="D2488" s="3">
        <f>B2488*Dashboard!$D$11*Dashboard!$D$10*SQRT(Dashboard!$D$12/365)</f>
        <v>147065.66489247346</v>
      </c>
      <c r="E2488" s="3">
        <f>IF(Dashboard!$I$3,C2488*Dashboard!$E$11*Dashboard!$E$10*SQRT(Dashboard!$D$12/365),0)</f>
        <v>107545.34865703734</v>
      </c>
      <c r="F2488" s="3">
        <f>D2488+IF(Dashboard!$I$3,E2488,0)</f>
        <v>254611.0135495108</v>
      </c>
      <c r="G2488" s="3">
        <f>IF(Dashboard!$I$4, ('Lookups and Calculations'!$F$9) / (1 - 'Lookups and Calculations'!$F$10), 'Lookups and Calculations'!$F$9)</f>
        <v>1951878.888340465</v>
      </c>
      <c r="H2488" s="12">
        <f t="shared" si="76"/>
        <v>0</v>
      </c>
      <c r="I2488" s="12">
        <f t="shared" si="77"/>
        <v>0</v>
      </c>
      <c r="J2488" s="13">
        <f>(1 - Dashboard!$I$9) * H2488 * Dashboard!$I$8 * 'Lookups and Calculations'!$F$12</f>
        <v>0</v>
      </c>
      <c r="K2488" s="12">
        <f>(1 - Dashboard!$I$11) * I2488 * Dashboard!$I$10 * 'Lookups and Calculations'!$F$12</f>
        <v>0</v>
      </c>
      <c r="L2488" s="12">
        <f>(H2488 - I2488) * Dashboard!$I$13 * (Dashboard!$D$12 / 365) * 'Lookups and Calculations'!$F$12</f>
        <v>0</v>
      </c>
      <c r="M2488" s="3">
        <f>(G2488*2) * Dashboard!$I$13 * (Dashboard!$D$12 / 365) * 'Lookups and Calculations'!$F$12</f>
        <v>1602.0878730267946</v>
      </c>
      <c r="N2488" s="12">
        <f>H2488 * Dashboard!$I$14 * Dashboard!$I$15 * (Dashboard!$D$12 / 365) * 'Lookups and Calculations'!$F$12</f>
        <v>0</v>
      </c>
    </row>
    <row r="2489" spans="1:14" x14ac:dyDescent="0.35">
      <c r="A2489" s="2">
        <v>2488</v>
      </c>
      <c r="B2489" s="11">
        <v>1.0665889580470616</v>
      </c>
      <c r="C2489" s="11">
        <v>1.3068962788829561</v>
      </c>
      <c r="D2489" s="3">
        <f>B2489*Dashboard!$D$11*Dashboard!$D$10*SQRT(Dashboard!$D$12/365)</f>
        <v>264814.59071940364</v>
      </c>
      <c r="E2489" s="3">
        <f>IF(Dashboard!$I$3,C2489*Dashboard!$E$11*Dashboard!$E$10*SQRT(Dashboard!$D$12/365),0)</f>
        <v>648957.03371763416</v>
      </c>
      <c r="F2489" s="3">
        <f>D2489+IF(Dashboard!$I$3,E2489,0)</f>
        <v>913771.62443703786</v>
      </c>
      <c r="G2489" s="3">
        <f>IF(Dashboard!$I$4, ('Lookups and Calculations'!$F$9) / (1 - 'Lookups and Calculations'!$F$10), 'Lookups and Calculations'!$F$9)</f>
        <v>1951878.888340465</v>
      </c>
      <c r="H2489" s="12">
        <f t="shared" si="76"/>
        <v>0</v>
      </c>
      <c r="I2489" s="12">
        <f t="shared" si="77"/>
        <v>0</v>
      </c>
      <c r="J2489" s="13">
        <f>(1 - Dashboard!$I$9) * H2489 * Dashboard!$I$8 * 'Lookups and Calculations'!$F$12</f>
        <v>0</v>
      </c>
      <c r="K2489" s="12">
        <f>(1 - Dashboard!$I$11) * I2489 * Dashboard!$I$10 * 'Lookups and Calculations'!$F$12</f>
        <v>0</v>
      </c>
      <c r="L2489" s="12">
        <f>(H2489 - I2489) * Dashboard!$I$13 * (Dashboard!$D$12 / 365) * 'Lookups and Calculations'!$F$12</f>
        <v>0</v>
      </c>
      <c r="M2489" s="3">
        <f>(G2489*2) * Dashboard!$I$13 * (Dashboard!$D$12 / 365) * 'Lookups and Calculations'!$F$12</f>
        <v>1602.0878730267946</v>
      </c>
      <c r="N2489" s="12">
        <f>H2489 * Dashboard!$I$14 * Dashboard!$I$15 * (Dashboard!$D$12 / 365) * 'Lookups and Calculations'!$F$12</f>
        <v>0</v>
      </c>
    </row>
    <row r="2490" spans="1:14" x14ac:dyDescent="0.35">
      <c r="A2490" s="2">
        <v>2489</v>
      </c>
      <c r="B2490" s="11">
        <v>1.1097325743805109</v>
      </c>
      <c r="C2490" s="11">
        <v>0.26487965593366747</v>
      </c>
      <c r="D2490" s="3">
        <f>B2490*Dashboard!$D$11*Dashboard!$D$10*SQRT(Dashboard!$D$12/365)</f>
        <v>275526.36399935279</v>
      </c>
      <c r="E2490" s="3">
        <f>IF(Dashboard!$I$3,C2490*Dashboard!$E$11*Dashboard!$E$10*SQRT(Dashboard!$D$12/365),0)</f>
        <v>131529.57781300342</v>
      </c>
      <c r="F2490" s="3">
        <f>D2490+IF(Dashboard!$I$3,E2490,0)</f>
        <v>407055.94181235624</v>
      </c>
      <c r="G2490" s="3">
        <f>IF(Dashboard!$I$4, ('Lookups and Calculations'!$F$9) / (1 - 'Lookups and Calculations'!$F$10), 'Lookups and Calculations'!$F$9)</f>
        <v>1951878.888340465</v>
      </c>
      <c r="H2490" s="12">
        <f t="shared" si="76"/>
        <v>0</v>
      </c>
      <c r="I2490" s="12">
        <f t="shared" si="77"/>
        <v>0</v>
      </c>
      <c r="J2490" s="13">
        <f>(1 - Dashboard!$I$9) * H2490 * Dashboard!$I$8 * 'Lookups and Calculations'!$F$12</f>
        <v>0</v>
      </c>
      <c r="K2490" s="12">
        <f>(1 - Dashboard!$I$11) * I2490 * Dashboard!$I$10 * 'Lookups and Calculations'!$F$12</f>
        <v>0</v>
      </c>
      <c r="L2490" s="12">
        <f>(H2490 - I2490) * Dashboard!$I$13 * (Dashboard!$D$12 / 365) * 'Lookups and Calculations'!$F$12</f>
        <v>0</v>
      </c>
      <c r="M2490" s="3">
        <f>(G2490*2) * Dashboard!$I$13 * (Dashboard!$D$12 / 365) * 'Lookups and Calculations'!$F$12</f>
        <v>1602.0878730267946</v>
      </c>
      <c r="N2490" s="12">
        <f>H2490 * Dashboard!$I$14 * Dashboard!$I$15 * (Dashboard!$D$12 / 365) * 'Lookups and Calculations'!$F$12</f>
        <v>0</v>
      </c>
    </row>
    <row r="2491" spans="1:14" x14ac:dyDescent="0.35">
      <c r="A2491" s="2">
        <v>2490</v>
      </c>
      <c r="B2491" s="11">
        <v>0.53973795499301325</v>
      </c>
      <c r="C2491" s="11">
        <v>1.2567802553556928</v>
      </c>
      <c r="D2491" s="3">
        <f>B2491*Dashboard!$D$11*Dashboard!$D$10*SQRT(Dashboard!$D$12/365)</f>
        <v>134007.09295632527</v>
      </c>
      <c r="E2491" s="3">
        <f>IF(Dashboard!$I$3,C2491*Dashboard!$E$11*Dashboard!$E$10*SQRT(Dashboard!$D$12/365),0)</f>
        <v>624071.24400693539</v>
      </c>
      <c r="F2491" s="3">
        <f>D2491+IF(Dashboard!$I$3,E2491,0)</f>
        <v>758078.33696326066</v>
      </c>
      <c r="G2491" s="3">
        <f>IF(Dashboard!$I$4, ('Lookups and Calculations'!$F$9) / (1 - 'Lookups and Calculations'!$F$10), 'Lookups and Calculations'!$F$9)</f>
        <v>1951878.888340465</v>
      </c>
      <c r="H2491" s="12">
        <f t="shared" si="76"/>
        <v>0</v>
      </c>
      <c r="I2491" s="12">
        <f t="shared" si="77"/>
        <v>0</v>
      </c>
      <c r="J2491" s="13">
        <f>(1 - Dashboard!$I$9) * H2491 * Dashboard!$I$8 * 'Lookups and Calculations'!$F$12</f>
        <v>0</v>
      </c>
      <c r="K2491" s="12">
        <f>(1 - Dashboard!$I$11) * I2491 * Dashboard!$I$10 * 'Lookups and Calculations'!$F$12</f>
        <v>0</v>
      </c>
      <c r="L2491" s="12">
        <f>(H2491 - I2491) * Dashboard!$I$13 * (Dashboard!$D$12 / 365) * 'Lookups and Calculations'!$F$12</f>
        <v>0</v>
      </c>
      <c r="M2491" s="3">
        <f>(G2491*2) * Dashboard!$I$13 * (Dashboard!$D$12 / 365) * 'Lookups and Calculations'!$F$12</f>
        <v>1602.0878730267946</v>
      </c>
      <c r="N2491" s="12">
        <f>H2491 * Dashboard!$I$14 * Dashboard!$I$15 * (Dashboard!$D$12 / 365) * 'Lookups and Calculations'!$F$12</f>
        <v>0</v>
      </c>
    </row>
    <row r="2492" spans="1:14" x14ac:dyDescent="0.35">
      <c r="A2492" s="2">
        <v>2491</v>
      </c>
      <c r="B2492" s="11">
        <v>8.4548720991361792E-2</v>
      </c>
      <c r="C2492" s="11">
        <v>1.4765386165458418</v>
      </c>
      <c r="D2492" s="3">
        <f>B2492*Dashboard!$D$11*Dashboard!$D$10*SQRT(Dashboard!$D$12/365)</f>
        <v>20991.905809874897</v>
      </c>
      <c r="E2492" s="3">
        <f>IF(Dashboard!$I$3,C2492*Dashboard!$E$11*Dashboard!$E$10*SQRT(Dashboard!$D$12/365),0)</f>
        <v>733195.23228127952</v>
      </c>
      <c r="F2492" s="3">
        <f>D2492+IF(Dashboard!$I$3,E2492,0)</f>
        <v>754187.1380911544</v>
      </c>
      <c r="G2492" s="3">
        <f>IF(Dashboard!$I$4, ('Lookups and Calculations'!$F$9) / (1 - 'Lookups and Calculations'!$F$10), 'Lookups and Calculations'!$F$9)</f>
        <v>1951878.888340465</v>
      </c>
      <c r="H2492" s="12">
        <f t="shared" si="76"/>
        <v>0</v>
      </c>
      <c r="I2492" s="12">
        <f t="shared" si="77"/>
        <v>0</v>
      </c>
      <c r="J2492" s="13">
        <f>(1 - Dashboard!$I$9) * H2492 * Dashboard!$I$8 * 'Lookups and Calculations'!$F$12</f>
        <v>0</v>
      </c>
      <c r="K2492" s="12">
        <f>(1 - Dashboard!$I$11) * I2492 * Dashboard!$I$10 * 'Lookups and Calculations'!$F$12</f>
        <v>0</v>
      </c>
      <c r="L2492" s="12">
        <f>(H2492 - I2492) * Dashboard!$I$13 * (Dashboard!$D$12 / 365) * 'Lookups and Calculations'!$F$12</f>
        <v>0</v>
      </c>
      <c r="M2492" s="3">
        <f>(G2492*2) * Dashboard!$I$13 * (Dashboard!$D$12 / 365) * 'Lookups and Calculations'!$F$12</f>
        <v>1602.0878730267946</v>
      </c>
      <c r="N2492" s="12">
        <f>H2492 * Dashboard!$I$14 * Dashboard!$I$15 * (Dashboard!$D$12 / 365) * 'Lookups and Calculations'!$F$12</f>
        <v>0</v>
      </c>
    </row>
    <row r="2493" spans="1:14" x14ac:dyDescent="0.35">
      <c r="A2493" s="2">
        <v>2492</v>
      </c>
      <c r="B2493" s="11">
        <v>2.6675050932768674</v>
      </c>
      <c r="C2493" s="11">
        <v>-7.6495460700550577E-2</v>
      </c>
      <c r="D2493" s="3">
        <f>B2493*Dashboard!$D$11*Dashboard!$D$10*SQRT(Dashboard!$D$12/365)</f>
        <v>662292.87692182325</v>
      </c>
      <c r="E2493" s="3">
        <f>IF(Dashboard!$I$3,C2493*Dashboard!$E$11*Dashboard!$E$10*SQRT(Dashboard!$D$12/365),0)</f>
        <v>-37984.856236276006</v>
      </c>
      <c r="F2493" s="3">
        <f>D2493+IF(Dashboard!$I$3,E2493,0)</f>
        <v>624308.02068554726</v>
      </c>
      <c r="G2493" s="3">
        <f>IF(Dashboard!$I$4, ('Lookups and Calculations'!$F$9) / (1 - 'Lookups and Calculations'!$F$10), 'Lookups and Calculations'!$F$9)</f>
        <v>1951878.888340465</v>
      </c>
      <c r="H2493" s="12">
        <f t="shared" si="76"/>
        <v>0</v>
      </c>
      <c r="I2493" s="12">
        <f t="shared" si="77"/>
        <v>0</v>
      </c>
      <c r="J2493" s="13">
        <f>(1 - Dashboard!$I$9) * H2493 * Dashboard!$I$8 * 'Lookups and Calculations'!$F$12</f>
        <v>0</v>
      </c>
      <c r="K2493" s="12">
        <f>(1 - Dashboard!$I$11) * I2493 * Dashboard!$I$10 * 'Lookups and Calculations'!$F$12</f>
        <v>0</v>
      </c>
      <c r="L2493" s="12">
        <f>(H2493 - I2493) * Dashboard!$I$13 * (Dashboard!$D$12 / 365) * 'Lookups and Calculations'!$F$12</f>
        <v>0</v>
      </c>
      <c r="M2493" s="3">
        <f>(G2493*2) * Dashboard!$I$13 * (Dashboard!$D$12 / 365) * 'Lookups and Calculations'!$F$12</f>
        <v>1602.0878730267946</v>
      </c>
      <c r="N2493" s="12">
        <f>H2493 * Dashboard!$I$14 * Dashboard!$I$15 * (Dashboard!$D$12 / 365) * 'Lookups and Calculations'!$F$12</f>
        <v>0</v>
      </c>
    </row>
    <row r="2494" spans="1:14" x14ac:dyDescent="0.35">
      <c r="A2494" s="2">
        <v>2493</v>
      </c>
      <c r="B2494" s="11">
        <v>0.58969698780218549</v>
      </c>
      <c r="C2494" s="11">
        <v>1.1904215217035292</v>
      </c>
      <c r="D2494" s="3">
        <f>B2494*Dashboard!$D$11*Dashboard!$D$10*SQRT(Dashboard!$D$12/365)</f>
        <v>146411.00987885022</v>
      </c>
      <c r="E2494" s="3">
        <f>IF(Dashboard!$I$3,C2494*Dashboard!$E$11*Dashboard!$E$10*SQRT(Dashboard!$D$12/365),0)</f>
        <v>591119.91676849942</v>
      </c>
      <c r="F2494" s="3">
        <f>D2494+IF(Dashboard!$I$3,E2494,0)</f>
        <v>737530.92664734961</v>
      </c>
      <c r="G2494" s="3">
        <f>IF(Dashboard!$I$4, ('Lookups and Calculations'!$F$9) / (1 - 'Lookups and Calculations'!$F$10), 'Lookups and Calculations'!$F$9)</f>
        <v>1951878.888340465</v>
      </c>
      <c r="H2494" s="12">
        <f t="shared" si="76"/>
        <v>0</v>
      </c>
      <c r="I2494" s="12">
        <f t="shared" si="77"/>
        <v>0</v>
      </c>
      <c r="J2494" s="13">
        <f>(1 - Dashboard!$I$9) * H2494 * Dashboard!$I$8 * 'Lookups and Calculations'!$F$12</f>
        <v>0</v>
      </c>
      <c r="K2494" s="12">
        <f>(1 - Dashboard!$I$11) * I2494 * Dashboard!$I$10 * 'Lookups and Calculations'!$F$12</f>
        <v>0</v>
      </c>
      <c r="L2494" s="12">
        <f>(H2494 - I2494) * Dashboard!$I$13 * (Dashboard!$D$12 / 365) * 'Lookups and Calculations'!$F$12</f>
        <v>0</v>
      </c>
      <c r="M2494" s="3">
        <f>(G2494*2) * Dashboard!$I$13 * (Dashboard!$D$12 / 365) * 'Lookups and Calculations'!$F$12</f>
        <v>1602.0878730267946</v>
      </c>
      <c r="N2494" s="12">
        <f>H2494 * Dashboard!$I$14 * Dashboard!$I$15 * (Dashboard!$D$12 / 365) * 'Lookups and Calculations'!$F$12</f>
        <v>0</v>
      </c>
    </row>
    <row r="2495" spans="1:14" x14ac:dyDescent="0.35">
      <c r="A2495" s="2">
        <v>2494</v>
      </c>
      <c r="B2495" s="11">
        <v>0.95774682979035286</v>
      </c>
      <c r="C2495" s="11">
        <v>-1.1052526674245577</v>
      </c>
      <c r="D2495" s="3">
        <f>B2495*Dashboard!$D$11*Dashboard!$D$10*SQRT(Dashboard!$D$12/365)</f>
        <v>237791.07483742374</v>
      </c>
      <c r="E2495" s="3">
        <f>IF(Dashboard!$I$3,C2495*Dashboard!$E$11*Dashboard!$E$10*SQRT(Dashboard!$D$12/365),0)</f>
        <v>-548828.1695724231</v>
      </c>
      <c r="F2495" s="3">
        <f>D2495+IF(Dashboard!$I$3,E2495,0)</f>
        <v>-311037.09473499935</v>
      </c>
      <c r="G2495" s="3">
        <f>IF(Dashboard!$I$4, ('Lookups and Calculations'!$F$9) / (1 - 'Lookups and Calculations'!$F$10), 'Lookups and Calculations'!$F$9)</f>
        <v>1951878.888340465</v>
      </c>
      <c r="H2495" s="12">
        <f t="shared" si="76"/>
        <v>0</v>
      </c>
      <c r="I2495" s="12">
        <f t="shared" si="77"/>
        <v>0</v>
      </c>
      <c r="J2495" s="13">
        <f>(1 - Dashboard!$I$9) * H2495 * Dashboard!$I$8 * 'Lookups and Calculations'!$F$12</f>
        <v>0</v>
      </c>
      <c r="K2495" s="12">
        <f>(1 - Dashboard!$I$11) * I2495 * Dashboard!$I$10 * 'Lookups and Calculations'!$F$12</f>
        <v>0</v>
      </c>
      <c r="L2495" s="12">
        <f>(H2495 - I2495) * Dashboard!$I$13 * (Dashboard!$D$12 / 365) * 'Lookups and Calculations'!$F$12</f>
        <v>0</v>
      </c>
      <c r="M2495" s="3">
        <f>(G2495*2) * Dashboard!$I$13 * (Dashboard!$D$12 / 365) * 'Lookups and Calculations'!$F$12</f>
        <v>1602.0878730267946</v>
      </c>
      <c r="N2495" s="12">
        <f>H2495 * Dashboard!$I$14 * Dashboard!$I$15 * (Dashboard!$D$12 / 365) * 'Lookups and Calculations'!$F$12</f>
        <v>0</v>
      </c>
    </row>
    <row r="2496" spans="1:14" x14ac:dyDescent="0.35">
      <c r="A2496" s="2">
        <v>2495</v>
      </c>
      <c r="B2496" s="11">
        <v>-7.6031700310258105E-2</v>
      </c>
      <c r="C2496" s="11">
        <v>0.42226215121970129</v>
      </c>
      <c r="D2496" s="3">
        <f>B2496*Dashboard!$D$11*Dashboard!$D$10*SQRT(Dashboard!$D$12/365)</f>
        <v>-18877.284869166026</v>
      </c>
      <c r="E2496" s="3">
        <f>IF(Dashboard!$I$3,C2496*Dashboard!$E$11*Dashboard!$E$10*SQRT(Dashboard!$D$12/365),0)</f>
        <v>209679.98572999702</v>
      </c>
      <c r="F2496" s="3">
        <f>D2496+IF(Dashboard!$I$3,E2496,0)</f>
        <v>190802.70086083098</v>
      </c>
      <c r="G2496" s="3">
        <f>IF(Dashboard!$I$4, ('Lookups and Calculations'!$F$9) / (1 - 'Lookups and Calculations'!$F$10), 'Lookups and Calculations'!$F$9)</f>
        <v>1951878.888340465</v>
      </c>
      <c r="H2496" s="12">
        <f t="shared" si="76"/>
        <v>0</v>
      </c>
      <c r="I2496" s="12">
        <f t="shared" si="77"/>
        <v>0</v>
      </c>
      <c r="J2496" s="13">
        <f>(1 - Dashboard!$I$9) * H2496 * Dashboard!$I$8 * 'Lookups and Calculations'!$F$12</f>
        <v>0</v>
      </c>
      <c r="K2496" s="12">
        <f>(1 - Dashboard!$I$11) * I2496 * Dashboard!$I$10 * 'Lookups and Calculations'!$F$12</f>
        <v>0</v>
      </c>
      <c r="L2496" s="12">
        <f>(H2496 - I2496) * Dashboard!$I$13 * (Dashboard!$D$12 / 365) * 'Lookups and Calculations'!$F$12</f>
        <v>0</v>
      </c>
      <c r="M2496" s="3">
        <f>(G2496*2) * Dashboard!$I$13 * (Dashboard!$D$12 / 365) * 'Lookups and Calculations'!$F$12</f>
        <v>1602.0878730267946</v>
      </c>
      <c r="N2496" s="12">
        <f>H2496 * Dashboard!$I$14 * Dashboard!$I$15 * (Dashboard!$D$12 / 365) * 'Lookups and Calculations'!$F$12</f>
        <v>0</v>
      </c>
    </row>
    <row r="2497" spans="1:14" x14ac:dyDescent="0.35">
      <c r="A2497" s="2">
        <v>2496</v>
      </c>
      <c r="B2497" s="11">
        <v>0.44328149817188928</v>
      </c>
      <c r="C2497" s="11">
        <v>-0.47349982134039709</v>
      </c>
      <c r="D2497" s="3">
        <f>B2497*Dashboard!$D$11*Dashboard!$D$10*SQRT(Dashboard!$D$12/365)</f>
        <v>110058.71345866061</v>
      </c>
      <c r="E2497" s="3">
        <f>IF(Dashboard!$I$3,C2497*Dashboard!$E$11*Dashboard!$E$10*SQRT(Dashboard!$D$12/365),0)</f>
        <v>-235122.74423608909</v>
      </c>
      <c r="F2497" s="3">
        <f>D2497+IF(Dashboard!$I$3,E2497,0)</f>
        <v>-125064.03077742847</v>
      </c>
      <c r="G2497" s="3">
        <f>IF(Dashboard!$I$4, ('Lookups and Calculations'!$F$9) / (1 - 'Lookups and Calculations'!$F$10), 'Lookups and Calculations'!$F$9)</f>
        <v>1951878.888340465</v>
      </c>
      <c r="H2497" s="12">
        <f t="shared" si="76"/>
        <v>0</v>
      </c>
      <c r="I2497" s="12">
        <f t="shared" si="77"/>
        <v>0</v>
      </c>
      <c r="J2497" s="13">
        <f>(1 - Dashboard!$I$9) * H2497 * Dashboard!$I$8 * 'Lookups and Calculations'!$F$12</f>
        <v>0</v>
      </c>
      <c r="K2497" s="12">
        <f>(1 - Dashboard!$I$11) * I2497 * Dashboard!$I$10 * 'Lookups and Calculations'!$F$12</f>
        <v>0</v>
      </c>
      <c r="L2497" s="12">
        <f>(H2497 - I2497) * Dashboard!$I$13 * (Dashboard!$D$12 / 365) * 'Lookups and Calculations'!$F$12</f>
        <v>0</v>
      </c>
      <c r="M2497" s="3">
        <f>(G2497*2) * Dashboard!$I$13 * (Dashboard!$D$12 / 365) * 'Lookups and Calculations'!$F$12</f>
        <v>1602.0878730267946</v>
      </c>
      <c r="N2497" s="12">
        <f>H2497 * Dashboard!$I$14 * Dashboard!$I$15 * (Dashboard!$D$12 / 365) * 'Lookups and Calculations'!$F$12</f>
        <v>0</v>
      </c>
    </row>
    <row r="2498" spans="1:14" x14ac:dyDescent="0.35">
      <c r="A2498" s="2">
        <v>2497</v>
      </c>
      <c r="B2498" s="11">
        <v>-1.5852914185037945</v>
      </c>
      <c r="C2498" s="11">
        <v>0.65087093564548859</v>
      </c>
      <c r="D2498" s="3">
        <f>B2498*Dashboard!$D$11*Dashboard!$D$10*SQRT(Dashboard!$D$12/365)</f>
        <v>-393598.95393136237</v>
      </c>
      <c r="E2498" s="3">
        <f>IF(Dashboard!$I$3,C2498*Dashboard!$E$11*Dashboard!$E$10*SQRT(Dashboard!$D$12/365),0)</f>
        <v>323198.77143620356</v>
      </c>
      <c r="F2498" s="3">
        <f>D2498+IF(Dashboard!$I$3,E2498,0)</f>
        <v>-70400.182495158806</v>
      </c>
      <c r="G2498" s="3">
        <f>IF(Dashboard!$I$4, ('Lookups and Calculations'!$F$9) / (1 - 'Lookups and Calculations'!$F$10), 'Lookups and Calculations'!$F$9)</f>
        <v>1951878.888340465</v>
      </c>
      <c r="H2498" s="12">
        <f t="shared" si="76"/>
        <v>0</v>
      </c>
      <c r="I2498" s="12">
        <f t="shared" si="77"/>
        <v>0</v>
      </c>
      <c r="J2498" s="13">
        <f>(1 - Dashboard!$I$9) * H2498 * Dashboard!$I$8 * 'Lookups and Calculations'!$F$12</f>
        <v>0</v>
      </c>
      <c r="K2498" s="12">
        <f>(1 - Dashboard!$I$11) * I2498 * Dashboard!$I$10 * 'Lookups and Calculations'!$F$12</f>
        <v>0</v>
      </c>
      <c r="L2498" s="12">
        <f>(H2498 - I2498) * Dashboard!$I$13 * (Dashboard!$D$12 / 365) * 'Lookups and Calculations'!$F$12</f>
        <v>0</v>
      </c>
      <c r="M2498" s="3">
        <f>(G2498*2) * Dashboard!$I$13 * (Dashboard!$D$12 / 365) * 'Lookups and Calculations'!$F$12</f>
        <v>1602.0878730267946</v>
      </c>
      <c r="N2498" s="12">
        <f>H2498 * Dashboard!$I$14 * Dashboard!$I$15 * (Dashboard!$D$12 / 365) * 'Lookups and Calculations'!$F$12</f>
        <v>0</v>
      </c>
    </row>
    <row r="2499" spans="1:14" x14ac:dyDescent="0.35">
      <c r="A2499" s="2">
        <v>2498</v>
      </c>
      <c r="B2499" s="11">
        <v>-0.96477351331632311</v>
      </c>
      <c r="C2499" s="11">
        <v>1.1830213890809211</v>
      </c>
      <c r="D2499" s="3">
        <f>B2499*Dashboard!$D$11*Dashboard!$D$10*SQRT(Dashboard!$D$12/365)</f>
        <v>-239535.6722364552</v>
      </c>
      <c r="E2499" s="3">
        <f>IF(Dashboard!$I$3,C2499*Dashboard!$E$11*Dashboard!$E$10*SQRT(Dashboard!$D$12/365),0)</f>
        <v>587445.28076755407</v>
      </c>
      <c r="F2499" s="3">
        <f>D2499+IF(Dashboard!$I$3,E2499,0)</f>
        <v>347909.60853109887</v>
      </c>
      <c r="G2499" s="3">
        <f>IF(Dashboard!$I$4, ('Lookups and Calculations'!$F$9) / (1 - 'Lookups and Calculations'!$F$10), 'Lookups and Calculations'!$F$9)</f>
        <v>1951878.888340465</v>
      </c>
      <c r="H2499" s="12">
        <f t="shared" ref="H2499:H2562" si="78">MAX(0,F2499-G2499)</f>
        <v>0</v>
      </c>
      <c r="I2499" s="12">
        <f t="shared" ref="I2499:I2562" si="79">MAX(0,-F2499-G2499)</f>
        <v>0</v>
      </c>
      <c r="J2499" s="13">
        <f>(1 - Dashboard!$I$9) * H2499 * Dashboard!$I$8 * 'Lookups and Calculations'!$F$12</f>
        <v>0</v>
      </c>
      <c r="K2499" s="12">
        <f>(1 - Dashboard!$I$11) * I2499 * Dashboard!$I$10 * 'Lookups and Calculations'!$F$12</f>
        <v>0</v>
      </c>
      <c r="L2499" s="12">
        <f>(H2499 - I2499) * Dashboard!$I$13 * (Dashboard!$D$12 / 365) * 'Lookups and Calculations'!$F$12</f>
        <v>0</v>
      </c>
      <c r="M2499" s="3">
        <f>(G2499*2) * Dashboard!$I$13 * (Dashboard!$D$12 / 365) * 'Lookups and Calculations'!$F$12</f>
        <v>1602.0878730267946</v>
      </c>
      <c r="N2499" s="12">
        <f>H2499 * Dashboard!$I$14 * Dashboard!$I$15 * (Dashboard!$D$12 / 365) * 'Lookups and Calculations'!$F$12</f>
        <v>0</v>
      </c>
    </row>
    <row r="2500" spans="1:14" x14ac:dyDescent="0.35">
      <c r="A2500" s="2">
        <v>2499</v>
      </c>
      <c r="B2500" s="11">
        <v>-0.1018694284241403</v>
      </c>
      <c r="C2500" s="11">
        <v>3.7910543794836865E-3</v>
      </c>
      <c r="D2500" s="3">
        <f>B2500*Dashboard!$D$11*Dashboard!$D$10*SQRT(Dashboard!$D$12/365)</f>
        <v>-25292.321649712787</v>
      </c>
      <c r="E2500" s="3">
        <f>IF(Dashboard!$I$3,C2500*Dashboard!$E$11*Dashboard!$E$10*SQRT(Dashboard!$D$12/365),0)</f>
        <v>1882.499357083497</v>
      </c>
      <c r="F2500" s="3">
        <f>D2500+IF(Dashboard!$I$3,E2500,0)</f>
        <v>-23409.822292629291</v>
      </c>
      <c r="G2500" s="3">
        <f>IF(Dashboard!$I$4, ('Lookups and Calculations'!$F$9) / (1 - 'Lookups and Calculations'!$F$10), 'Lookups and Calculations'!$F$9)</f>
        <v>1951878.888340465</v>
      </c>
      <c r="H2500" s="12">
        <f t="shared" si="78"/>
        <v>0</v>
      </c>
      <c r="I2500" s="12">
        <f t="shared" si="79"/>
        <v>0</v>
      </c>
      <c r="J2500" s="13">
        <f>(1 - Dashboard!$I$9) * H2500 * Dashboard!$I$8 * 'Lookups and Calculations'!$F$12</f>
        <v>0</v>
      </c>
      <c r="K2500" s="12">
        <f>(1 - Dashboard!$I$11) * I2500 * Dashboard!$I$10 * 'Lookups and Calculations'!$F$12</f>
        <v>0</v>
      </c>
      <c r="L2500" s="12">
        <f>(H2500 - I2500) * Dashboard!$I$13 * (Dashboard!$D$12 / 365) * 'Lookups and Calculations'!$F$12</f>
        <v>0</v>
      </c>
      <c r="M2500" s="3">
        <f>(G2500*2) * Dashboard!$I$13 * (Dashboard!$D$12 / 365) * 'Lookups and Calculations'!$F$12</f>
        <v>1602.0878730267946</v>
      </c>
      <c r="N2500" s="12">
        <f>H2500 * Dashboard!$I$14 * Dashboard!$I$15 * (Dashboard!$D$12 / 365) * 'Lookups and Calculations'!$F$12</f>
        <v>0</v>
      </c>
    </row>
    <row r="2501" spans="1:14" x14ac:dyDescent="0.35">
      <c r="A2501" s="2">
        <v>2500</v>
      </c>
      <c r="B2501" s="11">
        <v>-0.71908437658608271</v>
      </c>
      <c r="C2501" s="11">
        <v>1.2139252547643222</v>
      </c>
      <c r="D2501" s="3">
        <f>B2501*Dashboard!$D$11*Dashboard!$D$10*SQRT(Dashboard!$D$12/365)</f>
        <v>-178535.53933938142</v>
      </c>
      <c r="E2501" s="3">
        <f>IF(Dashboard!$I$3,C2501*Dashboard!$E$11*Dashboard!$E$10*SQRT(Dashboard!$D$12/365),0)</f>
        <v>602791.01349964971</v>
      </c>
      <c r="F2501" s="3">
        <f>D2501+IF(Dashboard!$I$3,E2501,0)</f>
        <v>424255.47416026832</v>
      </c>
      <c r="G2501" s="3">
        <f>IF(Dashboard!$I$4, ('Lookups and Calculations'!$F$9) / (1 - 'Lookups and Calculations'!$F$10), 'Lookups and Calculations'!$F$9)</f>
        <v>1951878.888340465</v>
      </c>
      <c r="H2501" s="12">
        <f t="shared" si="78"/>
        <v>0</v>
      </c>
      <c r="I2501" s="12">
        <f t="shared" si="79"/>
        <v>0</v>
      </c>
      <c r="J2501" s="13">
        <f>(1 - Dashboard!$I$9) * H2501 * Dashboard!$I$8 * 'Lookups and Calculations'!$F$12</f>
        <v>0</v>
      </c>
      <c r="K2501" s="12">
        <f>(1 - Dashboard!$I$11) * I2501 * Dashboard!$I$10 * 'Lookups and Calculations'!$F$12</f>
        <v>0</v>
      </c>
      <c r="L2501" s="12">
        <f>(H2501 - I2501) * Dashboard!$I$13 * (Dashboard!$D$12 / 365) * 'Lookups and Calculations'!$F$12</f>
        <v>0</v>
      </c>
      <c r="M2501" s="3">
        <f>(G2501*2) * Dashboard!$I$13 * (Dashboard!$D$12 / 365) * 'Lookups and Calculations'!$F$12</f>
        <v>1602.0878730267946</v>
      </c>
      <c r="N2501" s="12">
        <f>H2501 * Dashboard!$I$14 * Dashboard!$I$15 * (Dashboard!$D$12 / 365) * 'Lookups and Calculations'!$F$12</f>
        <v>0</v>
      </c>
    </row>
    <row r="2502" spans="1:14" x14ac:dyDescent="0.35">
      <c r="A2502" s="2">
        <v>2501</v>
      </c>
      <c r="B2502" s="11">
        <v>-1.598922204111322</v>
      </c>
      <c r="C2502" s="11">
        <v>-1.1529284524068508</v>
      </c>
      <c r="D2502" s="3">
        <f>B2502*Dashboard!$D$11*Dashboard!$D$10*SQRT(Dashboard!$D$12/365)</f>
        <v>-396983.22946188215</v>
      </c>
      <c r="E2502" s="3">
        <f>IF(Dashboard!$I$3,C2502*Dashboard!$E$11*Dashboard!$E$10*SQRT(Dashboard!$D$12/365),0)</f>
        <v>-572502.22580947482</v>
      </c>
      <c r="F2502" s="3">
        <f>D2502+IF(Dashboard!$I$3,E2502,0)</f>
        <v>-969485.45527135697</v>
      </c>
      <c r="G2502" s="3">
        <f>IF(Dashboard!$I$4, ('Lookups and Calculations'!$F$9) / (1 - 'Lookups and Calculations'!$F$10), 'Lookups and Calculations'!$F$9)</f>
        <v>1951878.888340465</v>
      </c>
      <c r="H2502" s="12">
        <f t="shared" si="78"/>
        <v>0</v>
      </c>
      <c r="I2502" s="12">
        <f t="shared" si="79"/>
        <v>0</v>
      </c>
      <c r="J2502" s="13">
        <f>(1 - Dashboard!$I$9) * H2502 * Dashboard!$I$8 * 'Lookups and Calculations'!$F$12</f>
        <v>0</v>
      </c>
      <c r="K2502" s="12">
        <f>(1 - Dashboard!$I$11) * I2502 * Dashboard!$I$10 * 'Lookups and Calculations'!$F$12</f>
        <v>0</v>
      </c>
      <c r="L2502" s="12">
        <f>(H2502 - I2502) * Dashboard!$I$13 * (Dashboard!$D$12 / 365) * 'Lookups and Calculations'!$F$12</f>
        <v>0</v>
      </c>
      <c r="M2502" s="3">
        <f>(G2502*2) * Dashboard!$I$13 * (Dashboard!$D$12 / 365) * 'Lookups and Calculations'!$F$12</f>
        <v>1602.0878730267946</v>
      </c>
      <c r="N2502" s="12">
        <f>H2502 * Dashboard!$I$14 * Dashboard!$I$15 * (Dashboard!$D$12 / 365) * 'Lookups and Calculations'!$F$12</f>
        <v>0</v>
      </c>
    </row>
    <row r="2503" spans="1:14" x14ac:dyDescent="0.35">
      <c r="A2503" s="2">
        <v>2502</v>
      </c>
      <c r="B2503" s="11">
        <v>-0.28218565651175376</v>
      </c>
      <c r="C2503" s="11">
        <v>0.28938858293792175</v>
      </c>
      <c r="D2503" s="3">
        <f>B2503*Dashboard!$D$11*Dashboard!$D$10*SQRT(Dashboard!$D$12/365)</f>
        <v>-70061.553302475761</v>
      </c>
      <c r="E2503" s="3">
        <f>IF(Dashboard!$I$3,C2503*Dashboard!$E$11*Dashboard!$E$10*SQRT(Dashboard!$D$12/365),0)</f>
        <v>143699.81720023128</v>
      </c>
      <c r="F2503" s="3">
        <f>D2503+IF(Dashboard!$I$3,E2503,0)</f>
        <v>73638.263897755518</v>
      </c>
      <c r="G2503" s="3">
        <f>IF(Dashboard!$I$4, ('Lookups and Calculations'!$F$9) / (1 - 'Lookups and Calculations'!$F$10), 'Lookups and Calculations'!$F$9)</f>
        <v>1951878.888340465</v>
      </c>
      <c r="H2503" s="12">
        <f t="shared" si="78"/>
        <v>0</v>
      </c>
      <c r="I2503" s="12">
        <f t="shared" si="79"/>
        <v>0</v>
      </c>
      <c r="J2503" s="13">
        <f>(1 - Dashboard!$I$9) * H2503 * Dashboard!$I$8 * 'Lookups and Calculations'!$F$12</f>
        <v>0</v>
      </c>
      <c r="K2503" s="12">
        <f>(1 - Dashboard!$I$11) * I2503 * Dashboard!$I$10 * 'Lookups and Calculations'!$F$12</f>
        <v>0</v>
      </c>
      <c r="L2503" s="12">
        <f>(H2503 - I2503) * Dashboard!$I$13 * (Dashboard!$D$12 / 365) * 'Lookups and Calculations'!$F$12</f>
        <v>0</v>
      </c>
      <c r="M2503" s="3">
        <f>(G2503*2) * Dashboard!$I$13 * (Dashboard!$D$12 / 365) * 'Lookups and Calculations'!$F$12</f>
        <v>1602.0878730267946</v>
      </c>
      <c r="N2503" s="12">
        <f>H2503 * Dashboard!$I$14 * Dashboard!$I$15 * (Dashboard!$D$12 / 365) * 'Lookups and Calculations'!$F$12</f>
        <v>0</v>
      </c>
    </row>
    <row r="2504" spans="1:14" x14ac:dyDescent="0.35">
      <c r="A2504" s="2">
        <v>2503</v>
      </c>
      <c r="B2504" s="11">
        <v>0.18079875502577702</v>
      </c>
      <c r="C2504" s="11">
        <v>0.63518187784034552</v>
      </c>
      <c r="D2504" s="3">
        <f>B2504*Dashboard!$D$11*Dashboard!$D$10*SQRT(Dashboard!$D$12/365)</f>
        <v>44889.034293393015</v>
      </c>
      <c r="E2504" s="3">
        <f>IF(Dashboard!$I$3,C2504*Dashboard!$E$11*Dashboard!$E$10*SQRT(Dashboard!$D$12/365),0)</f>
        <v>315408.15746050794</v>
      </c>
      <c r="F2504" s="3">
        <f>D2504+IF(Dashboard!$I$3,E2504,0)</f>
        <v>360297.19175390096</v>
      </c>
      <c r="G2504" s="3">
        <f>IF(Dashboard!$I$4, ('Lookups and Calculations'!$F$9) / (1 - 'Lookups and Calculations'!$F$10), 'Lookups and Calculations'!$F$9)</f>
        <v>1951878.888340465</v>
      </c>
      <c r="H2504" s="12">
        <f t="shared" si="78"/>
        <v>0</v>
      </c>
      <c r="I2504" s="12">
        <f t="shared" si="79"/>
        <v>0</v>
      </c>
      <c r="J2504" s="13">
        <f>(1 - Dashboard!$I$9) * H2504 * Dashboard!$I$8 * 'Lookups and Calculations'!$F$12</f>
        <v>0</v>
      </c>
      <c r="K2504" s="12">
        <f>(1 - Dashboard!$I$11) * I2504 * Dashboard!$I$10 * 'Lookups and Calculations'!$F$12</f>
        <v>0</v>
      </c>
      <c r="L2504" s="12">
        <f>(H2504 - I2504) * Dashboard!$I$13 * (Dashboard!$D$12 / 365) * 'Lookups and Calculations'!$F$12</f>
        <v>0</v>
      </c>
      <c r="M2504" s="3">
        <f>(G2504*2) * Dashboard!$I$13 * (Dashboard!$D$12 / 365) * 'Lookups and Calculations'!$F$12</f>
        <v>1602.0878730267946</v>
      </c>
      <c r="N2504" s="12">
        <f>H2504 * Dashboard!$I$14 * Dashboard!$I$15 * (Dashboard!$D$12 / 365) * 'Lookups and Calculations'!$F$12</f>
        <v>0</v>
      </c>
    </row>
    <row r="2505" spans="1:14" x14ac:dyDescent="0.35">
      <c r="A2505" s="2">
        <v>2504</v>
      </c>
      <c r="B2505" s="11">
        <v>-0.49504359425925204</v>
      </c>
      <c r="C2505" s="11">
        <v>0.91413254852604098</v>
      </c>
      <c r="D2505" s="3">
        <f>B2505*Dashboard!$D$11*Dashboard!$D$10*SQRT(Dashboard!$D$12/365)</f>
        <v>-122910.2981171515</v>
      </c>
      <c r="E2505" s="3">
        <f>IF(Dashboard!$I$3,C2505*Dashboard!$E$11*Dashboard!$E$10*SQRT(Dashboard!$D$12/365),0)</f>
        <v>453924.88807394489</v>
      </c>
      <c r="F2505" s="3">
        <f>D2505+IF(Dashboard!$I$3,E2505,0)</f>
        <v>331014.58995679341</v>
      </c>
      <c r="G2505" s="3">
        <f>IF(Dashboard!$I$4, ('Lookups and Calculations'!$F$9) / (1 - 'Lookups and Calculations'!$F$10), 'Lookups and Calculations'!$F$9)</f>
        <v>1951878.888340465</v>
      </c>
      <c r="H2505" s="12">
        <f t="shared" si="78"/>
        <v>0</v>
      </c>
      <c r="I2505" s="12">
        <f t="shared" si="79"/>
        <v>0</v>
      </c>
      <c r="J2505" s="13">
        <f>(1 - Dashboard!$I$9) * H2505 * Dashboard!$I$8 * 'Lookups and Calculations'!$F$12</f>
        <v>0</v>
      </c>
      <c r="K2505" s="12">
        <f>(1 - Dashboard!$I$11) * I2505 * Dashboard!$I$10 * 'Lookups and Calculations'!$F$12</f>
        <v>0</v>
      </c>
      <c r="L2505" s="12">
        <f>(H2505 - I2505) * Dashboard!$I$13 * (Dashboard!$D$12 / 365) * 'Lookups and Calculations'!$F$12</f>
        <v>0</v>
      </c>
      <c r="M2505" s="3">
        <f>(G2505*2) * Dashboard!$I$13 * (Dashboard!$D$12 / 365) * 'Lookups and Calculations'!$F$12</f>
        <v>1602.0878730267946</v>
      </c>
      <c r="N2505" s="12">
        <f>H2505 * Dashboard!$I$14 * Dashboard!$I$15 * (Dashboard!$D$12 / 365) * 'Lookups and Calculations'!$F$12</f>
        <v>0</v>
      </c>
    </row>
    <row r="2506" spans="1:14" x14ac:dyDescent="0.35">
      <c r="A2506" s="2">
        <v>2505</v>
      </c>
      <c r="B2506" s="11">
        <v>-0.5406631927275477</v>
      </c>
      <c r="C2506" s="11">
        <v>0.83870829172834693</v>
      </c>
      <c r="D2506" s="3">
        <f>B2506*Dashboard!$D$11*Dashboard!$D$10*SQRT(Dashboard!$D$12/365)</f>
        <v>-134236.81261556264</v>
      </c>
      <c r="E2506" s="3">
        <f>IF(Dashboard!$I$3,C2506*Dashboard!$E$11*Dashboard!$E$10*SQRT(Dashboard!$D$12/365),0)</f>
        <v>416471.95263240754</v>
      </c>
      <c r="F2506" s="3">
        <f>D2506+IF(Dashboard!$I$3,E2506,0)</f>
        <v>282235.1400168449</v>
      </c>
      <c r="G2506" s="3">
        <f>IF(Dashboard!$I$4, ('Lookups and Calculations'!$F$9) / (1 - 'Lookups and Calculations'!$F$10), 'Lookups and Calculations'!$F$9)</f>
        <v>1951878.888340465</v>
      </c>
      <c r="H2506" s="12">
        <f t="shared" si="78"/>
        <v>0</v>
      </c>
      <c r="I2506" s="12">
        <f t="shared" si="79"/>
        <v>0</v>
      </c>
      <c r="J2506" s="13">
        <f>(1 - Dashboard!$I$9) * H2506 * Dashboard!$I$8 * 'Lookups and Calculations'!$F$12</f>
        <v>0</v>
      </c>
      <c r="K2506" s="12">
        <f>(1 - Dashboard!$I$11) * I2506 * Dashboard!$I$10 * 'Lookups and Calculations'!$F$12</f>
        <v>0</v>
      </c>
      <c r="L2506" s="12">
        <f>(H2506 - I2506) * Dashboard!$I$13 * (Dashboard!$D$12 / 365) * 'Lookups and Calculations'!$F$12</f>
        <v>0</v>
      </c>
      <c r="M2506" s="3">
        <f>(G2506*2) * Dashboard!$I$13 * (Dashboard!$D$12 / 365) * 'Lookups and Calculations'!$F$12</f>
        <v>1602.0878730267946</v>
      </c>
      <c r="N2506" s="12">
        <f>H2506 * Dashboard!$I$14 * Dashboard!$I$15 * (Dashboard!$D$12 / 365) * 'Lookups and Calculations'!$F$12</f>
        <v>0</v>
      </c>
    </row>
    <row r="2507" spans="1:14" x14ac:dyDescent="0.35">
      <c r="A2507" s="2">
        <v>2506</v>
      </c>
      <c r="B2507" s="11">
        <v>0.48330533708732643</v>
      </c>
      <c r="C2507" s="11">
        <v>-0.63880222148662047</v>
      </c>
      <c r="D2507" s="3">
        <f>B2507*Dashboard!$D$11*Dashboard!$D$10*SQRT(Dashboard!$D$12/365)</f>
        <v>119995.90288992712</v>
      </c>
      <c r="E2507" s="3">
        <f>IF(Dashboard!$I$3,C2507*Dashboard!$E$11*Dashboard!$E$10*SQRT(Dashboard!$D$12/365),0)</f>
        <v>-317205.88809276075</v>
      </c>
      <c r="F2507" s="3">
        <f>D2507+IF(Dashboard!$I$3,E2507,0)</f>
        <v>-197209.98520283363</v>
      </c>
      <c r="G2507" s="3">
        <f>IF(Dashboard!$I$4, ('Lookups and Calculations'!$F$9) / (1 - 'Lookups and Calculations'!$F$10), 'Lookups and Calculations'!$F$9)</f>
        <v>1951878.888340465</v>
      </c>
      <c r="H2507" s="12">
        <f t="shared" si="78"/>
        <v>0</v>
      </c>
      <c r="I2507" s="12">
        <f t="shared" si="79"/>
        <v>0</v>
      </c>
      <c r="J2507" s="13">
        <f>(1 - Dashboard!$I$9) * H2507 * Dashboard!$I$8 * 'Lookups and Calculations'!$F$12</f>
        <v>0</v>
      </c>
      <c r="K2507" s="12">
        <f>(1 - Dashboard!$I$11) * I2507 * Dashboard!$I$10 * 'Lookups and Calculations'!$F$12</f>
        <v>0</v>
      </c>
      <c r="L2507" s="12">
        <f>(H2507 - I2507) * Dashboard!$I$13 * (Dashboard!$D$12 / 365) * 'Lookups and Calculations'!$F$12</f>
        <v>0</v>
      </c>
      <c r="M2507" s="3">
        <f>(G2507*2) * Dashboard!$I$13 * (Dashboard!$D$12 / 365) * 'Lookups and Calculations'!$F$12</f>
        <v>1602.0878730267946</v>
      </c>
      <c r="N2507" s="12">
        <f>H2507 * Dashboard!$I$14 * Dashboard!$I$15 * (Dashboard!$D$12 / 365) * 'Lookups and Calculations'!$F$12</f>
        <v>0</v>
      </c>
    </row>
    <row r="2508" spans="1:14" x14ac:dyDescent="0.35">
      <c r="A2508" s="2">
        <v>2507</v>
      </c>
      <c r="B2508" s="11">
        <v>4.0344622131799589E-2</v>
      </c>
      <c r="C2508" s="11">
        <v>0.65157795720664036</v>
      </c>
      <c r="D2508" s="3">
        <f>B2508*Dashboard!$D$11*Dashboard!$D$10*SQRT(Dashboard!$D$12/365)</f>
        <v>10016.834054914429</v>
      </c>
      <c r="E2508" s="3">
        <f>IF(Dashboard!$I$3,C2508*Dashboard!$E$11*Dashboard!$E$10*SQRT(Dashboard!$D$12/365),0)</f>
        <v>323549.85256063036</v>
      </c>
      <c r="F2508" s="3">
        <f>D2508+IF(Dashboard!$I$3,E2508,0)</f>
        <v>333566.68661554478</v>
      </c>
      <c r="G2508" s="3">
        <f>IF(Dashboard!$I$4, ('Lookups and Calculations'!$F$9) / (1 - 'Lookups and Calculations'!$F$10), 'Lookups and Calculations'!$F$9)</f>
        <v>1951878.888340465</v>
      </c>
      <c r="H2508" s="12">
        <f t="shared" si="78"/>
        <v>0</v>
      </c>
      <c r="I2508" s="12">
        <f t="shared" si="79"/>
        <v>0</v>
      </c>
      <c r="J2508" s="13">
        <f>(1 - Dashboard!$I$9) * H2508 * Dashboard!$I$8 * 'Lookups and Calculations'!$F$12</f>
        <v>0</v>
      </c>
      <c r="K2508" s="12">
        <f>(1 - Dashboard!$I$11) * I2508 * Dashboard!$I$10 * 'Lookups and Calculations'!$F$12</f>
        <v>0</v>
      </c>
      <c r="L2508" s="12">
        <f>(H2508 - I2508) * Dashboard!$I$13 * (Dashboard!$D$12 / 365) * 'Lookups and Calculations'!$F$12</f>
        <v>0</v>
      </c>
      <c r="M2508" s="3">
        <f>(G2508*2) * Dashboard!$I$13 * (Dashboard!$D$12 / 365) * 'Lookups and Calculations'!$F$12</f>
        <v>1602.0878730267946</v>
      </c>
      <c r="N2508" s="12">
        <f>H2508 * Dashboard!$I$14 * Dashboard!$I$15 * (Dashboard!$D$12 / 365) * 'Lookups and Calculations'!$F$12</f>
        <v>0</v>
      </c>
    </row>
    <row r="2509" spans="1:14" x14ac:dyDescent="0.35">
      <c r="A2509" s="2">
        <v>2508</v>
      </c>
      <c r="B2509" s="11">
        <v>-0.58523915295764162</v>
      </c>
      <c r="C2509" s="11">
        <v>-0.10456575364502065</v>
      </c>
      <c r="D2509" s="3">
        <f>B2509*Dashboard!$D$11*Dashboard!$D$10*SQRT(Dashboard!$D$12/365)</f>
        <v>-145304.21076852182</v>
      </c>
      <c r="E2509" s="3">
        <f>IF(Dashboard!$I$3,C2509*Dashboard!$E$11*Dashboard!$E$10*SQRT(Dashboard!$D$12/365),0)</f>
        <v>-51923.540077658166</v>
      </c>
      <c r="F2509" s="3">
        <f>D2509+IF(Dashboard!$I$3,E2509,0)</f>
        <v>-197227.75084617999</v>
      </c>
      <c r="G2509" s="3">
        <f>IF(Dashboard!$I$4, ('Lookups and Calculations'!$F$9) / (1 - 'Lookups and Calculations'!$F$10), 'Lookups and Calculations'!$F$9)</f>
        <v>1951878.888340465</v>
      </c>
      <c r="H2509" s="12">
        <f t="shared" si="78"/>
        <v>0</v>
      </c>
      <c r="I2509" s="12">
        <f t="shared" si="79"/>
        <v>0</v>
      </c>
      <c r="J2509" s="13">
        <f>(1 - Dashboard!$I$9) * H2509 * Dashboard!$I$8 * 'Lookups and Calculations'!$F$12</f>
        <v>0</v>
      </c>
      <c r="K2509" s="12">
        <f>(1 - Dashboard!$I$11) * I2509 * Dashboard!$I$10 * 'Lookups and Calculations'!$F$12</f>
        <v>0</v>
      </c>
      <c r="L2509" s="12">
        <f>(H2509 - I2509) * Dashboard!$I$13 * (Dashboard!$D$12 / 365) * 'Lookups and Calculations'!$F$12</f>
        <v>0</v>
      </c>
      <c r="M2509" s="3">
        <f>(G2509*2) * Dashboard!$I$13 * (Dashboard!$D$12 / 365) * 'Lookups and Calculations'!$F$12</f>
        <v>1602.0878730267946</v>
      </c>
      <c r="N2509" s="12">
        <f>H2509 * Dashboard!$I$14 * Dashboard!$I$15 * (Dashboard!$D$12 / 365) * 'Lookups and Calculations'!$F$12</f>
        <v>0</v>
      </c>
    </row>
    <row r="2510" spans="1:14" x14ac:dyDescent="0.35">
      <c r="A2510" s="2">
        <v>2509</v>
      </c>
      <c r="B2510" s="11">
        <v>-0.69960176548320752</v>
      </c>
      <c r="C2510" s="11">
        <v>1.101775986749961</v>
      </c>
      <c r="D2510" s="3">
        <f>B2510*Dashboard!$D$11*Dashboard!$D$10*SQRT(Dashboard!$D$12/365)</f>
        <v>-173698.36223715462</v>
      </c>
      <c r="E2510" s="3">
        <f>IF(Dashboard!$I$3,C2510*Dashboard!$E$11*Dashboard!$E$10*SQRT(Dashboard!$D$12/365),0)</f>
        <v>547101.77673297131</v>
      </c>
      <c r="F2510" s="3">
        <f>D2510+IF(Dashboard!$I$3,E2510,0)</f>
        <v>373403.41449581669</v>
      </c>
      <c r="G2510" s="3">
        <f>IF(Dashboard!$I$4, ('Lookups and Calculations'!$F$9) / (1 - 'Lookups and Calculations'!$F$10), 'Lookups and Calculations'!$F$9)</f>
        <v>1951878.888340465</v>
      </c>
      <c r="H2510" s="12">
        <f t="shared" si="78"/>
        <v>0</v>
      </c>
      <c r="I2510" s="12">
        <f t="shared" si="79"/>
        <v>0</v>
      </c>
      <c r="J2510" s="13">
        <f>(1 - Dashboard!$I$9) * H2510 * Dashboard!$I$8 * 'Lookups and Calculations'!$F$12</f>
        <v>0</v>
      </c>
      <c r="K2510" s="12">
        <f>(1 - Dashboard!$I$11) * I2510 * Dashboard!$I$10 * 'Lookups and Calculations'!$F$12</f>
        <v>0</v>
      </c>
      <c r="L2510" s="12">
        <f>(H2510 - I2510) * Dashboard!$I$13 * (Dashboard!$D$12 / 365) * 'Lookups and Calculations'!$F$12</f>
        <v>0</v>
      </c>
      <c r="M2510" s="3">
        <f>(G2510*2) * Dashboard!$I$13 * (Dashboard!$D$12 / 365) * 'Lookups and Calculations'!$F$12</f>
        <v>1602.0878730267946</v>
      </c>
      <c r="N2510" s="12">
        <f>H2510 * Dashboard!$I$14 * Dashboard!$I$15 * (Dashboard!$D$12 / 365) * 'Lookups and Calculations'!$F$12</f>
        <v>0</v>
      </c>
    </row>
    <row r="2511" spans="1:14" x14ac:dyDescent="0.35">
      <c r="A2511" s="2">
        <v>2510</v>
      </c>
      <c r="B2511" s="11">
        <v>-0.63450584076226058</v>
      </c>
      <c r="C2511" s="11">
        <v>0.5468348377384552</v>
      </c>
      <c r="D2511" s="3">
        <f>B2511*Dashboard!$D$11*Dashboard!$D$10*SQRT(Dashboard!$D$12/365)</f>
        <v>-157536.23105023298</v>
      </c>
      <c r="E2511" s="3">
        <f>IF(Dashboard!$I$3,C2511*Dashboard!$E$11*Dashboard!$E$10*SQRT(Dashboard!$D$12/365),0)</f>
        <v>271538.23908315954</v>
      </c>
      <c r="F2511" s="3">
        <f>D2511+IF(Dashboard!$I$3,E2511,0)</f>
        <v>114002.00803292656</v>
      </c>
      <c r="G2511" s="3">
        <f>IF(Dashboard!$I$4, ('Lookups and Calculations'!$F$9) / (1 - 'Lookups and Calculations'!$F$10), 'Lookups and Calculations'!$F$9)</f>
        <v>1951878.888340465</v>
      </c>
      <c r="H2511" s="12">
        <f t="shared" si="78"/>
        <v>0</v>
      </c>
      <c r="I2511" s="12">
        <f t="shared" si="79"/>
        <v>0</v>
      </c>
      <c r="J2511" s="13">
        <f>(1 - Dashboard!$I$9) * H2511 * Dashboard!$I$8 * 'Lookups and Calculations'!$F$12</f>
        <v>0</v>
      </c>
      <c r="K2511" s="12">
        <f>(1 - Dashboard!$I$11) * I2511 * Dashboard!$I$10 * 'Lookups and Calculations'!$F$12</f>
        <v>0</v>
      </c>
      <c r="L2511" s="12">
        <f>(H2511 - I2511) * Dashboard!$I$13 * (Dashboard!$D$12 / 365) * 'Lookups and Calculations'!$F$12</f>
        <v>0</v>
      </c>
      <c r="M2511" s="3">
        <f>(G2511*2) * Dashboard!$I$13 * (Dashboard!$D$12 / 365) * 'Lookups and Calculations'!$F$12</f>
        <v>1602.0878730267946</v>
      </c>
      <c r="N2511" s="12">
        <f>H2511 * Dashboard!$I$14 * Dashboard!$I$15 * (Dashboard!$D$12 / 365) * 'Lookups and Calculations'!$F$12</f>
        <v>0</v>
      </c>
    </row>
    <row r="2512" spans="1:14" x14ac:dyDescent="0.35">
      <c r="A2512" s="2">
        <v>2511</v>
      </c>
      <c r="B2512" s="11">
        <v>-1.0687615886299964</v>
      </c>
      <c r="C2512" s="11">
        <v>-8.2375814425915822E-2</v>
      </c>
      <c r="D2512" s="3">
        <f>B2512*Dashboard!$D$11*Dashboard!$D$10*SQRT(Dashboard!$D$12/365)</f>
        <v>-265354.01527866197</v>
      </c>
      <c r="E2512" s="3">
        <f>IF(Dashboard!$I$3,C2512*Dashboard!$E$11*Dashboard!$E$10*SQRT(Dashboard!$D$12/365),0)</f>
        <v>-40904.825458382293</v>
      </c>
      <c r="F2512" s="3">
        <f>D2512+IF(Dashboard!$I$3,E2512,0)</f>
        <v>-306258.84073704429</v>
      </c>
      <c r="G2512" s="3">
        <f>IF(Dashboard!$I$4, ('Lookups and Calculations'!$F$9) / (1 - 'Lookups and Calculations'!$F$10), 'Lookups and Calculations'!$F$9)</f>
        <v>1951878.888340465</v>
      </c>
      <c r="H2512" s="12">
        <f t="shared" si="78"/>
        <v>0</v>
      </c>
      <c r="I2512" s="12">
        <f t="shared" si="79"/>
        <v>0</v>
      </c>
      <c r="J2512" s="13">
        <f>(1 - Dashboard!$I$9) * H2512 * Dashboard!$I$8 * 'Lookups and Calculations'!$F$12</f>
        <v>0</v>
      </c>
      <c r="K2512" s="12">
        <f>(1 - Dashboard!$I$11) * I2512 * Dashboard!$I$10 * 'Lookups and Calculations'!$F$12</f>
        <v>0</v>
      </c>
      <c r="L2512" s="12">
        <f>(H2512 - I2512) * Dashboard!$I$13 * (Dashboard!$D$12 / 365) * 'Lookups and Calculations'!$F$12</f>
        <v>0</v>
      </c>
      <c r="M2512" s="3">
        <f>(G2512*2) * Dashboard!$I$13 * (Dashboard!$D$12 / 365) * 'Lookups and Calculations'!$F$12</f>
        <v>1602.0878730267946</v>
      </c>
      <c r="N2512" s="12">
        <f>H2512 * Dashboard!$I$14 * Dashboard!$I$15 * (Dashboard!$D$12 / 365) * 'Lookups and Calculations'!$F$12</f>
        <v>0</v>
      </c>
    </row>
    <row r="2513" spans="1:14" x14ac:dyDescent="0.35">
      <c r="A2513" s="2">
        <v>2512</v>
      </c>
      <c r="B2513" s="11">
        <v>0.81915053283239847</v>
      </c>
      <c r="C2513" s="11">
        <v>-0.38255051127564693</v>
      </c>
      <c r="D2513" s="3">
        <f>B2513*Dashboard!$D$11*Dashboard!$D$10*SQRT(Dashboard!$D$12/365)</f>
        <v>203380.14138715807</v>
      </c>
      <c r="E2513" s="3">
        <f>IF(Dashboard!$I$3,C2513*Dashboard!$E$11*Dashboard!$E$10*SQRT(Dashboard!$D$12/365),0)</f>
        <v>-189960.63349174315</v>
      </c>
      <c r="F2513" s="3">
        <f>D2513+IF(Dashboard!$I$3,E2513,0)</f>
        <v>13419.507895414921</v>
      </c>
      <c r="G2513" s="3">
        <f>IF(Dashboard!$I$4, ('Lookups and Calculations'!$F$9) / (1 - 'Lookups and Calculations'!$F$10), 'Lookups and Calculations'!$F$9)</f>
        <v>1951878.888340465</v>
      </c>
      <c r="H2513" s="12">
        <f t="shared" si="78"/>
        <v>0</v>
      </c>
      <c r="I2513" s="12">
        <f t="shared" si="79"/>
        <v>0</v>
      </c>
      <c r="J2513" s="13">
        <f>(1 - Dashboard!$I$9) * H2513 * Dashboard!$I$8 * 'Lookups and Calculations'!$F$12</f>
        <v>0</v>
      </c>
      <c r="K2513" s="12">
        <f>(1 - Dashboard!$I$11) * I2513 * Dashboard!$I$10 * 'Lookups and Calculations'!$F$12</f>
        <v>0</v>
      </c>
      <c r="L2513" s="12">
        <f>(H2513 - I2513) * Dashboard!$I$13 * (Dashboard!$D$12 / 365) * 'Lookups and Calculations'!$F$12</f>
        <v>0</v>
      </c>
      <c r="M2513" s="3">
        <f>(G2513*2) * Dashboard!$I$13 * (Dashboard!$D$12 / 365) * 'Lookups and Calculations'!$F$12</f>
        <v>1602.0878730267946</v>
      </c>
      <c r="N2513" s="12">
        <f>H2513 * Dashboard!$I$14 * Dashboard!$I$15 * (Dashboard!$D$12 / 365) * 'Lookups and Calculations'!$F$12</f>
        <v>0</v>
      </c>
    </row>
    <row r="2514" spans="1:14" x14ac:dyDescent="0.35">
      <c r="A2514" s="2">
        <v>2513</v>
      </c>
      <c r="B2514" s="11">
        <v>0.6934408449891819</v>
      </c>
      <c r="C2514" s="11">
        <v>-0.68285152073451194</v>
      </c>
      <c r="D2514" s="3">
        <f>B2514*Dashboard!$D$11*Dashboard!$D$10*SQRT(Dashboard!$D$12/365)</f>
        <v>172168.71801313464</v>
      </c>
      <c r="E2514" s="3">
        <f>IF(Dashboard!$I$3,C2514*Dashboard!$E$11*Dashboard!$E$10*SQRT(Dashboard!$D$12/365),0)</f>
        <v>-339079.16376057843</v>
      </c>
      <c r="F2514" s="3">
        <f>D2514+IF(Dashboard!$I$3,E2514,0)</f>
        <v>-166910.44574744379</v>
      </c>
      <c r="G2514" s="3">
        <f>IF(Dashboard!$I$4, ('Lookups and Calculations'!$F$9) / (1 - 'Lookups and Calculations'!$F$10), 'Lookups and Calculations'!$F$9)</f>
        <v>1951878.888340465</v>
      </c>
      <c r="H2514" s="12">
        <f t="shared" si="78"/>
        <v>0</v>
      </c>
      <c r="I2514" s="12">
        <f t="shared" si="79"/>
        <v>0</v>
      </c>
      <c r="J2514" s="13">
        <f>(1 - Dashboard!$I$9) * H2514 * Dashboard!$I$8 * 'Lookups and Calculations'!$F$12</f>
        <v>0</v>
      </c>
      <c r="K2514" s="12">
        <f>(1 - Dashboard!$I$11) * I2514 * Dashboard!$I$10 * 'Lookups and Calculations'!$F$12</f>
        <v>0</v>
      </c>
      <c r="L2514" s="12">
        <f>(H2514 - I2514) * Dashboard!$I$13 * (Dashboard!$D$12 / 365) * 'Lookups and Calculations'!$F$12</f>
        <v>0</v>
      </c>
      <c r="M2514" s="3">
        <f>(G2514*2) * Dashboard!$I$13 * (Dashboard!$D$12 / 365) * 'Lookups and Calculations'!$F$12</f>
        <v>1602.0878730267946</v>
      </c>
      <c r="N2514" s="12">
        <f>H2514 * Dashboard!$I$14 * Dashboard!$I$15 * (Dashboard!$D$12 / 365) * 'Lookups and Calculations'!$F$12</f>
        <v>0</v>
      </c>
    </row>
    <row r="2515" spans="1:14" x14ac:dyDescent="0.35">
      <c r="A2515" s="2">
        <v>2514</v>
      </c>
      <c r="B2515" s="11">
        <v>1.0028631189976644</v>
      </c>
      <c r="C2515" s="11">
        <v>-0.5559630669307466</v>
      </c>
      <c r="D2515" s="3">
        <f>B2515*Dashboard!$D$11*Dashboard!$D$10*SQRT(Dashboard!$D$12/365)</f>
        <v>248992.62682338132</v>
      </c>
      <c r="E2515" s="3">
        <f>IF(Dashboard!$I$3,C2515*Dashboard!$E$11*Dashboard!$E$10*SQRT(Dashboard!$D$12/365),0)</f>
        <v>-276070.98482239101</v>
      </c>
      <c r="F2515" s="3">
        <f>D2515+IF(Dashboard!$I$3,E2515,0)</f>
        <v>-27078.357999009691</v>
      </c>
      <c r="G2515" s="3">
        <f>IF(Dashboard!$I$4, ('Lookups and Calculations'!$F$9) / (1 - 'Lookups and Calculations'!$F$10), 'Lookups and Calculations'!$F$9)</f>
        <v>1951878.888340465</v>
      </c>
      <c r="H2515" s="12">
        <f t="shared" si="78"/>
        <v>0</v>
      </c>
      <c r="I2515" s="12">
        <f t="shared" si="79"/>
        <v>0</v>
      </c>
      <c r="J2515" s="13">
        <f>(1 - Dashboard!$I$9) * H2515 * Dashboard!$I$8 * 'Lookups and Calculations'!$F$12</f>
        <v>0</v>
      </c>
      <c r="K2515" s="12">
        <f>(1 - Dashboard!$I$11) * I2515 * Dashboard!$I$10 * 'Lookups and Calculations'!$F$12</f>
        <v>0</v>
      </c>
      <c r="L2515" s="12">
        <f>(H2515 - I2515) * Dashboard!$I$13 * (Dashboard!$D$12 / 365) * 'Lookups and Calculations'!$F$12</f>
        <v>0</v>
      </c>
      <c r="M2515" s="3">
        <f>(G2515*2) * Dashboard!$I$13 * (Dashboard!$D$12 / 365) * 'Lookups and Calculations'!$F$12</f>
        <v>1602.0878730267946</v>
      </c>
      <c r="N2515" s="12">
        <f>H2515 * Dashboard!$I$14 * Dashboard!$I$15 * (Dashboard!$D$12 / 365) * 'Lookups and Calculations'!$F$12</f>
        <v>0</v>
      </c>
    </row>
    <row r="2516" spans="1:14" x14ac:dyDescent="0.35">
      <c r="A2516" s="2">
        <v>2515</v>
      </c>
      <c r="B2516" s="11">
        <v>1.5713828171525734</v>
      </c>
      <c r="C2516" s="11">
        <v>1.5440272951022687</v>
      </c>
      <c r="D2516" s="3">
        <f>B2516*Dashboard!$D$11*Dashboard!$D$10*SQRT(Dashboard!$D$12/365)</f>
        <v>390145.70181721431</v>
      </c>
      <c r="E2516" s="3">
        <f>IF(Dashboard!$I$3,C2516*Dashboard!$E$11*Dashboard!$E$10*SQRT(Dashboard!$D$12/365),0)</f>
        <v>766707.64895365422</v>
      </c>
      <c r="F2516" s="3">
        <f>D2516+IF(Dashboard!$I$3,E2516,0)</f>
        <v>1156853.3507708686</v>
      </c>
      <c r="G2516" s="3">
        <f>IF(Dashboard!$I$4, ('Lookups and Calculations'!$F$9) / (1 - 'Lookups and Calculations'!$F$10), 'Lookups and Calculations'!$F$9)</f>
        <v>1951878.888340465</v>
      </c>
      <c r="H2516" s="12">
        <f t="shared" si="78"/>
        <v>0</v>
      </c>
      <c r="I2516" s="12">
        <f t="shared" si="79"/>
        <v>0</v>
      </c>
      <c r="J2516" s="13">
        <f>(1 - Dashboard!$I$9) * H2516 * Dashboard!$I$8 * 'Lookups and Calculations'!$F$12</f>
        <v>0</v>
      </c>
      <c r="K2516" s="12">
        <f>(1 - Dashboard!$I$11) * I2516 * Dashboard!$I$10 * 'Lookups and Calculations'!$F$12</f>
        <v>0</v>
      </c>
      <c r="L2516" s="12">
        <f>(H2516 - I2516) * Dashboard!$I$13 * (Dashboard!$D$12 / 365) * 'Lookups and Calculations'!$F$12</f>
        <v>0</v>
      </c>
      <c r="M2516" s="3">
        <f>(G2516*2) * Dashboard!$I$13 * (Dashboard!$D$12 / 365) * 'Lookups and Calculations'!$F$12</f>
        <v>1602.0878730267946</v>
      </c>
      <c r="N2516" s="12">
        <f>H2516 * Dashboard!$I$14 * Dashboard!$I$15 * (Dashboard!$D$12 / 365) * 'Lookups and Calculations'!$F$12</f>
        <v>0</v>
      </c>
    </row>
    <row r="2517" spans="1:14" x14ac:dyDescent="0.35">
      <c r="A2517" s="2">
        <v>2516</v>
      </c>
      <c r="B2517" s="11">
        <v>-0.6123370316080009</v>
      </c>
      <c r="C2517" s="11">
        <v>0.66872236236477267</v>
      </c>
      <c r="D2517" s="3">
        <f>B2517*Dashboard!$D$11*Dashboard!$D$10*SQRT(Dashboard!$D$12/365)</f>
        <v>-152032.11995042276</v>
      </c>
      <c r="E2517" s="3">
        <f>IF(Dashboard!$I$3,C2517*Dashboard!$E$11*Dashboard!$E$10*SQRT(Dashboard!$D$12/365),0)</f>
        <v>332063.13895990344</v>
      </c>
      <c r="F2517" s="3">
        <f>D2517+IF(Dashboard!$I$3,E2517,0)</f>
        <v>180031.01900948069</v>
      </c>
      <c r="G2517" s="3">
        <f>IF(Dashboard!$I$4, ('Lookups and Calculations'!$F$9) / (1 - 'Lookups and Calculations'!$F$10), 'Lookups and Calculations'!$F$9)</f>
        <v>1951878.888340465</v>
      </c>
      <c r="H2517" s="12">
        <f t="shared" si="78"/>
        <v>0</v>
      </c>
      <c r="I2517" s="12">
        <f t="shared" si="79"/>
        <v>0</v>
      </c>
      <c r="J2517" s="13">
        <f>(1 - Dashboard!$I$9) * H2517 * Dashboard!$I$8 * 'Lookups and Calculations'!$F$12</f>
        <v>0</v>
      </c>
      <c r="K2517" s="12">
        <f>(1 - Dashboard!$I$11) * I2517 * Dashboard!$I$10 * 'Lookups and Calculations'!$F$12</f>
        <v>0</v>
      </c>
      <c r="L2517" s="12">
        <f>(H2517 - I2517) * Dashboard!$I$13 * (Dashboard!$D$12 / 365) * 'Lookups and Calculations'!$F$12</f>
        <v>0</v>
      </c>
      <c r="M2517" s="3">
        <f>(G2517*2) * Dashboard!$I$13 * (Dashboard!$D$12 / 365) * 'Lookups and Calculations'!$F$12</f>
        <v>1602.0878730267946</v>
      </c>
      <c r="N2517" s="12">
        <f>H2517 * Dashboard!$I$14 * Dashboard!$I$15 * (Dashboard!$D$12 / 365) * 'Lookups and Calculations'!$F$12</f>
        <v>0</v>
      </c>
    </row>
    <row r="2518" spans="1:14" x14ac:dyDescent="0.35">
      <c r="A2518" s="2">
        <v>2517</v>
      </c>
      <c r="B2518" s="11">
        <v>0.21365402650793294</v>
      </c>
      <c r="C2518" s="11">
        <v>-0.83639048001154015</v>
      </c>
      <c r="D2518" s="3">
        <f>B2518*Dashboard!$D$11*Dashboard!$D$10*SQRT(Dashboard!$D$12/365)</f>
        <v>53046.399138471519</v>
      </c>
      <c r="E2518" s="3">
        <f>IF(Dashboard!$I$3,C2518*Dashboard!$E$11*Dashboard!$E$10*SQRT(Dashboard!$D$12/365),0)</f>
        <v>-415321.01185710705</v>
      </c>
      <c r="F2518" s="3">
        <f>D2518+IF(Dashboard!$I$3,E2518,0)</f>
        <v>-362274.61271863553</v>
      </c>
      <c r="G2518" s="3">
        <f>IF(Dashboard!$I$4, ('Lookups and Calculations'!$F$9) / (1 - 'Lookups and Calculations'!$F$10), 'Lookups and Calculations'!$F$9)</f>
        <v>1951878.888340465</v>
      </c>
      <c r="H2518" s="12">
        <f t="shared" si="78"/>
        <v>0</v>
      </c>
      <c r="I2518" s="12">
        <f t="shared" si="79"/>
        <v>0</v>
      </c>
      <c r="J2518" s="13">
        <f>(1 - Dashboard!$I$9) * H2518 * Dashboard!$I$8 * 'Lookups and Calculations'!$F$12</f>
        <v>0</v>
      </c>
      <c r="K2518" s="12">
        <f>(1 - Dashboard!$I$11) * I2518 * Dashboard!$I$10 * 'Lookups and Calculations'!$F$12</f>
        <v>0</v>
      </c>
      <c r="L2518" s="12">
        <f>(H2518 - I2518) * Dashboard!$I$13 * (Dashboard!$D$12 / 365) * 'Lookups and Calculations'!$F$12</f>
        <v>0</v>
      </c>
      <c r="M2518" s="3">
        <f>(G2518*2) * Dashboard!$I$13 * (Dashboard!$D$12 / 365) * 'Lookups and Calculations'!$F$12</f>
        <v>1602.0878730267946</v>
      </c>
      <c r="N2518" s="12">
        <f>H2518 * Dashboard!$I$14 * Dashboard!$I$15 * (Dashboard!$D$12 / 365) * 'Lookups and Calculations'!$F$12</f>
        <v>0</v>
      </c>
    </row>
    <row r="2519" spans="1:14" x14ac:dyDescent="0.35">
      <c r="A2519" s="2">
        <v>2518</v>
      </c>
      <c r="B2519" s="11">
        <v>-0.99503166432612722</v>
      </c>
      <c r="C2519" s="11">
        <v>-0.53849103266646603</v>
      </c>
      <c r="D2519" s="3">
        <f>B2519*Dashboard!$D$11*Dashboard!$D$10*SQRT(Dashboard!$D$12/365)</f>
        <v>-247048.21942263527</v>
      </c>
      <c r="E2519" s="3">
        <f>IF(Dashboard!$I$3,C2519*Dashboard!$E$11*Dashboard!$E$10*SQRT(Dashboard!$D$12/365),0)</f>
        <v>-267395.00975660241</v>
      </c>
      <c r="F2519" s="3">
        <f>D2519+IF(Dashboard!$I$3,E2519,0)</f>
        <v>-514443.22917923768</v>
      </c>
      <c r="G2519" s="3">
        <f>IF(Dashboard!$I$4, ('Lookups and Calculations'!$F$9) / (1 - 'Lookups and Calculations'!$F$10), 'Lookups and Calculations'!$F$9)</f>
        <v>1951878.888340465</v>
      </c>
      <c r="H2519" s="12">
        <f t="shared" si="78"/>
        <v>0</v>
      </c>
      <c r="I2519" s="12">
        <f t="shared" si="79"/>
        <v>0</v>
      </c>
      <c r="J2519" s="13">
        <f>(1 - Dashboard!$I$9) * H2519 * Dashboard!$I$8 * 'Lookups and Calculations'!$F$12</f>
        <v>0</v>
      </c>
      <c r="K2519" s="12">
        <f>(1 - Dashboard!$I$11) * I2519 * Dashboard!$I$10 * 'Lookups and Calculations'!$F$12</f>
        <v>0</v>
      </c>
      <c r="L2519" s="12">
        <f>(H2519 - I2519) * Dashboard!$I$13 * (Dashboard!$D$12 / 365) * 'Lookups and Calculations'!$F$12</f>
        <v>0</v>
      </c>
      <c r="M2519" s="3">
        <f>(G2519*2) * Dashboard!$I$13 * (Dashboard!$D$12 / 365) * 'Lookups and Calculations'!$F$12</f>
        <v>1602.0878730267946</v>
      </c>
      <c r="N2519" s="12">
        <f>H2519 * Dashboard!$I$14 * Dashboard!$I$15 * (Dashboard!$D$12 / 365) * 'Lookups and Calculations'!$F$12</f>
        <v>0</v>
      </c>
    </row>
    <row r="2520" spans="1:14" x14ac:dyDescent="0.35">
      <c r="A2520" s="2">
        <v>2519</v>
      </c>
      <c r="B2520" s="11">
        <v>0.1143811373286682</v>
      </c>
      <c r="C2520" s="11">
        <v>0.71671790782715217</v>
      </c>
      <c r="D2520" s="3">
        <f>B2520*Dashboard!$D$11*Dashboard!$D$10*SQRT(Dashboard!$D$12/365)</f>
        <v>28398.750839472577</v>
      </c>
      <c r="E2520" s="3">
        <f>IF(Dashboard!$I$3,C2520*Dashboard!$E$11*Dashboard!$E$10*SQRT(Dashboard!$D$12/365),0)</f>
        <v>355895.97659071221</v>
      </c>
      <c r="F2520" s="3">
        <f>D2520+IF(Dashboard!$I$3,E2520,0)</f>
        <v>384294.72743018478</v>
      </c>
      <c r="G2520" s="3">
        <f>IF(Dashboard!$I$4, ('Lookups and Calculations'!$F$9) / (1 - 'Lookups and Calculations'!$F$10), 'Lookups and Calculations'!$F$9)</f>
        <v>1951878.888340465</v>
      </c>
      <c r="H2520" s="12">
        <f t="shared" si="78"/>
        <v>0</v>
      </c>
      <c r="I2520" s="12">
        <f t="shared" si="79"/>
        <v>0</v>
      </c>
      <c r="J2520" s="13">
        <f>(1 - Dashboard!$I$9) * H2520 * Dashboard!$I$8 * 'Lookups and Calculations'!$F$12</f>
        <v>0</v>
      </c>
      <c r="K2520" s="12">
        <f>(1 - Dashboard!$I$11) * I2520 * Dashboard!$I$10 * 'Lookups and Calculations'!$F$12</f>
        <v>0</v>
      </c>
      <c r="L2520" s="12">
        <f>(H2520 - I2520) * Dashboard!$I$13 * (Dashboard!$D$12 / 365) * 'Lookups and Calculations'!$F$12</f>
        <v>0</v>
      </c>
      <c r="M2520" s="3">
        <f>(G2520*2) * Dashboard!$I$13 * (Dashboard!$D$12 / 365) * 'Lookups and Calculations'!$F$12</f>
        <v>1602.0878730267946</v>
      </c>
      <c r="N2520" s="12">
        <f>H2520 * Dashboard!$I$14 * Dashboard!$I$15 * (Dashboard!$D$12 / 365) * 'Lookups and Calculations'!$F$12</f>
        <v>0</v>
      </c>
    </row>
    <row r="2521" spans="1:14" x14ac:dyDescent="0.35">
      <c r="A2521" s="2">
        <v>2520</v>
      </c>
      <c r="B2521" s="11">
        <v>-0.27711641647996899</v>
      </c>
      <c r="C2521" s="11">
        <v>-1.2624971720790983</v>
      </c>
      <c r="D2521" s="3">
        <f>B2521*Dashboard!$D$11*Dashboard!$D$10*SQRT(Dashboard!$D$12/365)</f>
        <v>-68802.953432162583</v>
      </c>
      <c r="E2521" s="3">
        <f>IF(Dashboard!$I$3,C2521*Dashboard!$E$11*Dashboard!$E$10*SQRT(Dashboard!$D$12/365),0)</f>
        <v>-626910.05637389934</v>
      </c>
      <c r="F2521" s="3">
        <f>D2521+IF(Dashboard!$I$3,E2521,0)</f>
        <v>-695713.00980606186</v>
      </c>
      <c r="G2521" s="3">
        <f>IF(Dashboard!$I$4, ('Lookups and Calculations'!$F$9) / (1 - 'Lookups and Calculations'!$F$10), 'Lookups and Calculations'!$F$9)</f>
        <v>1951878.888340465</v>
      </c>
      <c r="H2521" s="12">
        <f t="shared" si="78"/>
        <v>0</v>
      </c>
      <c r="I2521" s="12">
        <f t="shared" si="79"/>
        <v>0</v>
      </c>
      <c r="J2521" s="13">
        <f>(1 - Dashboard!$I$9) * H2521 * Dashboard!$I$8 * 'Lookups and Calculations'!$F$12</f>
        <v>0</v>
      </c>
      <c r="K2521" s="12">
        <f>(1 - Dashboard!$I$11) * I2521 * Dashboard!$I$10 * 'Lookups and Calculations'!$F$12</f>
        <v>0</v>
      </c>
      <c r="L2521" s="12">
        <f>(H2521 - I2521) * Dashboard!$I$13 * (Dashboard!$D$12 / 365) * 'Lookups and Calculations'!$F$12</f>
        <v>0</v>
      </c>
      <c r="M2521" s="3">
        <f>(G2521*2) * Dashboard!$I$13 * (Dashboard!$D$12 / 365) * 'Lookups and Calculations'!$F$12</f>
        <v>1602.0878730267946</v>
      </c>
      <c r="N2521" s="12">
        <f>H2521 * Dashboard!$I$14 * Dashboard!$I$15 * (Dashboard!$D$12 / 365) * 'Lookups and Calculations'!$F$12</f>
        <v>0</v>
      </c>
    </row>
    <row r="2522" spans="1:14" x14ac:dyDescent="0.35">
      <c r="A2522" s="2">
        <v>2521</v>
      </c>
      <c r="B2522" s="11">
        <v>1.1126577874355088</v>
      </c>
      <c r="C2522" s="11">
        <v>0.87639337026616715</v>
      </c>
      <c r="D2522" s="3">
        <f>B2522*Dashboard!$D$11*Dashboard!$D$10*SQRT(Dashboard!$D$12/365)</f>
        <v>276252.64106427261</v>
      </c>
      <c r="E2522" s="3">
        <f>IF(Dashboard!$I$3,C2522*Dashboard!$E$11*Dashboard!$E$10*SQRT(Dashboard!$D$12/365),0)</f>
        <v>435184.9883786132</v>
      </c>
      <c r="F2522" s="3">
        <f>D2522+IF(Dashboard!$I$3,E2522,0)</f>
        <v>711437.62944288575</v>
      </c>
      <c r="G2522" s="3">
        <f>IF(Dashboard!$I$4, ('Lookups and Calculations'!$F$9) / (1 - 'Lookups and Calculations'!$F$10), 'Lookups and Calculations'!$F$9)</f>
        <v>1951878.888340465</v>
      </c>
      <c r="H2522" s="12">
        <f t="shared" si="78"/>
        <v>0</v>
      </c>
      <c r="I2522" s="12">
        <f t="shared" si="79"/>
        <v>0</v>
      </c>
      <c r="J2522" s="13">
        <f>(1 - Dashboard!$I$9) * H2522 * Dashboard!$I$8 * 'Lookups and Calculations'!$F$12</f>
        <v>0</v>
      </c>
      <c r="K2522" s="12">
        <f>(1 - Dashboard!$I$11) * I2522 * Dashboard!$I$10 * 'Lookups and Calculations'!$F$12</f>
        <v>0</v>
      </c>
      <c r="L2522" s="12">
        <f>(H2522 - I2522) * Dashboard!$I$13 * (Dashboard!$D$12 / 365) * 'Lookups and Calculations'!$F$12</f>
        <v>0</v>
      </c>
      <c r="M2522" s="3">
        <f>(G2522*2) * Dashboard!$I$13 * (Dashboard!$D$12 / 365) * 'Lookups and Calculations'!$F$12</f>
        <v>1602.0878730267946</v>
      </c>
      <c r="N2522" s="12">
        <f>H2522 * Dashboard!$I$14 * Dashboard!$I$15 * (Dashboard!$D$12 / 365) * 'Lookups and Calculations'!$F$12</f>
        <v>0</v>
      </c>
    </row>
    <row r="2523" spans="1:14" x14ac:dyDescent="0.35">
      <c r="A2523" s="2">
        <v>2522</v>
      </c>
      <c r="B2523" s="11">
        <v>-7.8315749072230587E-2</v>
      </c>
      <c r="C2523" s="11">
        <v>-7.9210328135403033E-2</v>
      </c>
      <c r="D2523" s="3">
        <f>B2523*Dashboard!$D$11*Dashboard!$D$10*SQRT(Dashboard!$D$12/365)</f>
        <v>-19444.372530745037</v>
      </c>
      <c r="E2523" s="3">
        <f>IF(Dashboard!$I$3,C2523*Dashboard!$E$11*Dashboard!$E$10*SQRT(Dashboard!$D$12/365),0)</f>
        <v>-39332.960401791235</v>
      </c>
      <c r="F2523" s="3">
        <f>D2523+IF(Dashboard!$I$3,E2523,0)</f>
        <v>-58777.332932536272</v>
      </c>
      <c r="G2523" s="3">
        <f>IF(Dashboard!$I$4, ('Lookups and Calculations'!$F$9) / (1 - 'Lookups and Calculations'!$F$10), 'Lookups and Calculations'!$F$9)</f>
        <v>1951878.888340465</v>
      </c>
      <c r="H2523" s="12">
        <f t="shared" si="78"/>
        <v>0</v>
      </c>
      <c r="I2523" s="12">
        <f t="shared" si="79"/>
        <v>0</v>
      </c>
      <c r="J2523" s="13">
        <f>(1 - Dashboard!$I$9) * H2523 * Dashboard!$I$8 * 'Lookups and Calculations'!$F$12</f>
        <v>0</v>
      </c>
      <c r="K2523" s="12">
        <f>(1 - Dashboard!$I$11) * I2523 * Dashboard!$I$10 * 'Lookups and Calculations'!$F$12</f>
        <v>0</v>
      </c>
      <c r="L2523" s="12">
        <f>(H2523 - I2523) * Dashboard!$I$13 * (Dashboard!$D$12 / 365) * 'Lookups and Calculations'!$F$12</f>
        <v>0</v>
      </c>
      <c r="M2523" s="3">
        <f>(G2523*2) * Dashboard!$I$13 * (Dashboard!$D$12 / 365) * 'Lookups and Calculations'!$F$12</f>
        <v>1602.0878730267946</v>
      </c>
      <c r="N2523" s="12">
        <f>H2523 * Dashboard!$I$14 * Dashboard!$I$15 * (Dashboard!$D$12 / 365) * 'Lookups and Calculations'!$F$12</f>
        <v>0</v>
      </c>
    </row>
    <row r="2524" spans="1:14" x14ac:dyDescent="0.35">
      <c r="A2524" s="2">
        <v>2523</v>
      </c>
      <c r="B2524" s="11">
        <v>-0.75442062605612936</v>
      </c>
      <c r="C2524" s="11">
        <v>0.3181285470616062</v>
      </c>
      <c r="D2524" s="3">
        <f>B2524*Dashboard!$D$11*Dashboard!$D$10*SQRT(Dashboard!$D$12/365)</f>
        <v>-187308.88578214127</v>
      </c>
      <c r="E2524" s="3">
        <f>IF(Dashboard!$I$3,C2524*Dashboard!$E$11*Dashboard!$E$10*SQRT(Dashboard!$D$12/365),0)</f>
        <v>157971.03532842052</v>
      </c>
      <c r="F2524" s="3">
        <f>D2524+IF(Dashboard!$I$3,E2524,0)</f>
        <v>-29337.850453720748</v>
      </c>
      <c r="G2524" s="3">
        <f>IF(Dashboard!$I$4, ('Lookups and Calculations'!$F$9) / (1 - 'Lookups and Calculations'!$F$10), 'Lookups and Calculations'!$F$9)</f>
        <v>1951878.888340465</v>
      </c>
      <c r="H2524" s="12">
        <f t="shared" si="78"/>
        <v>0</v>
      </c>
      <c r="I2524" s="12">
        <f t="shared" si="79"/>
        <v>0</v>
      </c>
      <c r="J2524" s="13">
        <f>(1 - Dashboard!$I$9) * H2524 * Dashboard!$I$8 * 'Lookups and Calculations'!$F$12</f>
        <v>0</v>
      </c>
      <c r="K2524" s="12">
        <f>(1 - Dashboard!$I$11) * I2524 * Dashboard!$I$10 * 'Lookups and Calculations'!$F$12</f>
        <v>0</v>
      </c>
      <c r="L2524" s="12">
        <f>(H2524 - I2524) * Dashboard!$I$13 * (Dashboard!$D$12 / 365) * 'Lookups and Calculations'!$F$12</f>
        <v>0</v>
      </c>
      <c r="M2524" s="3">
        <f>(G2524*2) * Dashboard!$I$13 * (Dashboard!$D$12 / 365) * 'Lookups and Calculations'!$F$12</f>
        <v>1602.0878730267946</v>
      </c>
      <c r="N2524" s="12">
        <f>H2524 * Dashboard!$I$14 * Dashboard!$I$15 * (Dashboard!$D$12 / 365) * 'Lookups and Calculations'!$F$12</f>
        <v>0</v>
      </c>
    </row>
    <row r="2525" spans="1:14" x14ac:dyDescent="0.35">
      <c r="A2525" s="2">
        <v>2524</v>
      </c>
      <c r="B2525" s="11">
        <v>0.26233270219214194</v>
      </c>
      <c r="C2525" s="11">
        <v>0.18511002543247992</v>
      </c>
      <c r="D2525" s="3">
        <f>B2525*Dashboard!$D$11*Dashboard!$D$10*SQRT(Dashboard!$D$12/365)</f>
        <v>65132.426732156389</v>
      </c>
      <c r="E2525" s="3">
        <f>IF(Dashboard!$I$3,C2525*Dashboard!$E$11*Dashboard!$E$10*SQRT(Dashboard!$D$12/365),0)</f>
        <v>91918.888252352699</v>
      </c>
      <c r="F2525" s="3">
        <f>D2525+IF(Dashboard!$I$3,E2525,0)</f>
        <v>157051.31498450908</v>
      </c>
      <c r="G2525" s="3">
        <f>IF(Dashboard!$I$4, ('Lookups and Calculations'!$F$9) / (1 - 'Lookups and Calculations'!$F$10), 'Lookups and Calculations'!$F$9)</f>
        <v>1951878.888340465</v>
      </c>
      <c r="H2525" s="12">
        <f t="shared" si="78"/>
        <v>0</v>
      </c>
      <c r="I2525" s="12">
        <f t="shared" si="79"/>
        <v>0</v>
      </c>
      <c r="J2525" s="13">
        <f>(1 - Dashboard!$I$9) * H2525 * Dashboard!$I$8 * 'Lookups and Calculations'!$F$12</f>
        <v>0</v>
      </c>
      <c r="K2525" s="12">
        <f>(1 - Dashboard!$I$11) * I2525 * Dashboard!$I$10 * 'Lookups and Calculations'!$F$12</f>
        <v>0</v>
      </c>
      <c r="L2525" s="12">
        <f>(H2525 - I2525) * Dashboard!$I$13 * (Dashboard!$D$12 / 365) * 'Lookups and Calculations'!$F$12</f>
        <v>0</v>
      </c>
      <c r="M2525" s="3">
        <f>(G2525*2) * Dashboard!$I$13 * (Dashboard!$D$12 / 365) * 'Lookups and Calculations'!$F$12</f>
        <v>1602.0878730267946</v>
      </c>
      <c r="N2525" s="12">
        <f>H2525 * Dashboard!$I$14 * Dashboard!$I$15 * (Dashboard!$D$12 / 365) * 'Lookups and Calculations'!$F$12</f>
        <v>0</v>
      </c>
    </row>
    <row r="2526" spans="1:14" x14ac:dyDescent="0.35">
      <c r="A2526" s="2">
        <v>2525</v>
      </c>
      <c r="B2526" s="11">
        <v>0.34036944705299155</v>
      </c>
      <c r="C2526" s="11">
        <v>-4.421218472391357E-2</v>
      </c>
      <c r="D2526" s="3">
        <f>B2526*Dashboard!$D$11*Dashboard!$D$10*SQRT(Dashboard!$D$12/365)</f>
        <v>84507.527604416304</v>
      </c>
      <c r="E2526" s="3">
        <f>IF(Dashboard!$I$3,C2526*Dashboard!$E$11*Dashboard!$E$10*SQRT(Dashboard!$D$12/365),0)</f>
        <v>-21954.158655291918</v>
      </c>
      <c r="F2526" s="3">
        <f>D2526+IF(Dashboard!$I$3,E2526,0)</f>
        <v>62553.368949124386</v>
      </c>
      <c r="G2526" s="3">
        <f>IF(Dashboard!$I$4, ('Lookups and Calculations'!$F$9) / (1 - 'Lookups and Calculations'!$F$10), 'Lookups and Calculations'!$F$9)</f>
        <v>1951878.888340465</v>
      </c>
      <c r="H2526" s="12">
        <f t="shared" si="78"/>
        <v>0</v>
      </c>
      <c r="I2526" s="12">
        <f t="shared" si="79"/>
        <v>0</v>
      </c>
      <c r="J2526" s="13">
        <f>(1 - Dashboard!$I$9) * H2526 * Dashboard!$I$8 * 'Lookups and Calculations'!$F$12</f>
        <v>0</v>
      </c>
      <c r="K2526" s="12">
        <f>(1 - Dashboard!$I$11) * I2526 * Dashboard!$I$10 * 'Lookups and Calculations'!$F$12</f>
        <v>0</v>
      </c>
      <c r="L2526" s="12">
        <f>(H2526 - I2526) * Dashboard!$I$13 * (Dashboard!$D$12 / 365) * 'Lookups and Calculations'!$F$12</f>
        <v>0</v>
      </c>
      <c r="M2526" s="3">
        <f>(G2526*2) * Dashboard!$I$13 * (Dashboard!$D$12 / 365) * 'Lookups and Calculations'!$F$12</f>
        <v>1602.0878730267946</v>
      </c>
      <c r="N2526" s="12">
        <f>H2526 * Dashboard!$I$14 * Dashboard!$I$15 * (Dashboard!$D$12 / 365) * 'Lookups and Calculations'!$F$12</f>
        <v>0</v>
      </c>
    </row>
    <row r="2527" spans="1:14" x14ac:dyDescent="0.35">
      <c r="A2527" s="2">
        <v>2526</v>
      </c>
      <c r="B2527" s="11">
        <v>-1.7880125682067252</v>
      </c>
      <c r="C2527" s="11">
        <v>1.2181727354131604E-2</v>
      </c>
      <c r="D2527" s="3">
        <f>B2527*Dashboard!$D$11*Dashboard!$D$10*SQRT(Dashboard!$D$12/365)</f>
        <v>-443930.9191028786</v>
      </c>
      <c r="E2527" s="3">
        <f>IF(Dashboard!$I$3,C2527*Dashboard!$E$11*Dashboard!$E$10*SQRT(Dashboard!$D$12/365),0)</f>
        <v>6049.0015749767153</v>
      </c>
      <c r="F2527" s="3">
        <f>D2527+IF(Dashboard!$I$3,E2527,0)</f>
        <v>-437881.91752790188</v>
      </c>
      <c r="G2527" s="3">
        <f>IF(Dashboard!$I$4, ('Lookups and Calculations'!$F$9) / (1 - 'Lookups and Calculations'!$F$10), 'Lookups and Calculations'!$F$9)</f>
        <v>1951878.888340465</v>
      </c>
      <c r="H2527" s="12">
        <f t="shared" si="78"/>
        <v>0</v>
      </c>
      <c r="I2527" s="12">
        <f t="shared" si="79"/>
        <v>0</v>
      </c>
      <c r="J2527" s="13">
        <f>(1 - Dashboard!$I$9) * H2527 * Dashboard!$I$8 * 'Lookups and Calculations'!$F$12</f>
        <v>0</v>
      </c>
      <c r="K2527" s="12">
        <f>(1 - Dashboard!$I$11) * I2527 * Dashboard!$I$10 * 'Lookups and Calculations'!$F$12</f>
        <v>0</v>
      </c>
      <c r="L2527" s="12">
        <f>(H2527 - I2527) * Dashboard!$I$13 * (Dashboard!$D$12 / 365) * 'Lookups and Calculations'!$F$12</f>
        <v>0</v>
      </c>
      <c r="M2527" s="3">
        <f>(G2527*2) * Dashboard!$I$13 * (Dashboard!$D$12 / 365) * 'Lookups and Calculations'!$F$12</f>
        <v>1602.0878730267946</v>
      </c>
      <c r="N2527" s="12">
        <f>H2527 * Dashboard!$I$14 * Dashboard!$I$15 * (Dashboard!$D$12 / 365) * 'Lookups and Calculations'!$F$12</f>
        <v>0</v>
      </c>
    </row>
    <row r="2528" spans="1:14" x14ac:dyDescent="0.35">
      <c r="A2528" s="2">
        <v>2527</v>
      </c>
      <c r="B2528" s="11">
        <v>-0.26930026727674949</v>
      </c>
      <c r="C2528" s="11">
        <v>0.79144316998047337</v>
      </c>
      <c r="D2528" s="3">
        <f>B2528*Dashboard!$D$11*Dashboard!$D$10*SQRT(Dashboard!$D$12/365)</f>
        <v>-66862.346100128838</v>
      </c>
      <c r="E2528" s="3">
        <f>IF(Dashboard!$I$3,C2528*Dashboard!$E$11*Dashboard!$E$10*SQRT(Dashboard!$D$12/365),0)</f>
        <v>393001.81678197882</v>
      </c>
      <c r="F2528" s="3">
        <f>D2528+IF(Dashboard!$I$3,E2528,0)</f>
        <v>326139.47068184998</v>
      </c>
      <c r="G2528" s="3">
        <f>IF(Dashboard!$I$4, ('Lookups and Calculations'!$F$9) / (1 - 'Lookups and Calculations'!$F$10), 'Lookups and Calculations'!$F$9)</f>
        <v>1951878.888340465</v>
      </c>
      <c r="H2528" s="12">
        <f t="shared" si="78"/>
        <v>0</v>
      </c>
      <c r="I2528" s="12">
        <f t="shared" si="79"/>
        <v>0</v>
      </c>
      <c r="J2528" s="13">
        <f>(1 - Dashboard!$I$9) * H2528 * Dashboard!$I$8 * 'Lookups and Calculations'!$F$12</f>
        <v>0</v>
      </c>
      <c r="K2528" s="12">
        <f>(1 - Dashboard!$I$11) * I2528 * Dashboard!$I$10 * 'Lookups and Calculations'!$F$12</f>
        <v>0</v>
      </c>
      <c r="L2528" s="12">
        <f>(H2528 - I2528) * Dashboard!$I$13 * (Dashboard!$D$12 / 365) * 'Lookups and Calculations'!$F$12</f>
        <v>0</v>
      </c>
      <c r="M2528" s="3">
        <f>(G2528*2) * Dashboard!$I$13 * (Dashboard!$D$12 / 365) * 'Lookups and Calculations'!$F$12</f>
        <v>1602.0878730267946</v>
      </c>
      <c r="N2528" s="12">
        <f>H2528 * Dashboard!$I$14 * Dashboard!$I$15 * (Dashboard!$D$12 / 365) * 'Lookups and Calculations'!$F$12</f>
        <v>0</v>
      </c>
    </row>
    <row r="2529" spans="1:14" x14ac:dyDescent="0.35">
      <c r="A2529" s="2">
        <v>2528</v>
      </c>
      <c r="B2529" s="11">
        <v>0.30916712535598168</v>
      </c>
      <c r="C2529" s="11">
        <v>4.5530979995000553E-2</v>
      </c>
      <c r="D2529" s="3">
        <f>B2529*Dashboard!$D$11*Dashboard!$D$10*SQRT(Dashboard!$D$12/365)</f>
        <v>76760.560052063069</v>
      </c>
      <c r="E2529" s="3">
        <f>IF(Dashboard!$I$3,C2529*Dashboard!$E$11*Dashboard!$E$10*SQRT(Dashboard!$D$12/365),0)</f>
        <v>22609.024294619445</v>
      </c>
      <c r="F2529" s="3">
        <f>D2529+IF(Dashboard!$I$3,E2529,0)</f>
        <v>99369.584346682517</v>
      </c>
      <c r="G2529" s="3">
        <f>IF(Dashboard!$I$4, ('Lookups and Calculations'!$F$9) / (1 - 'Lookups and Calculations'!$F$10), 'Lookups and Calculations'!$F$9)</f>
        <v>1951878.888340465</v>
      </c>
      <c r="H2529" s="12">
        <f t="shared" si="78"/>
        <v>0</v>
      </c>
      <c r="I2529" s="12">
        <f t="shared" si="79"/>
        <v>0</v>
      </c>
      <c r="J2529" s="13">
        <f>(1 - Dashboard!$I$9) * H2529 * Dashboard!$I$8 * 'Lookups and Calculations'!$F$12</f>
        <v>0</v>
      </c>
      <c r="K2529" s="12">
        <f>(1 - Dashboard!$I$11) * I2529 * Dashboard!$I$10 * 'Lookups and Calculations'!$F$12</f>
        <v>0</v>
      </c>
      <c r="L2529" s="12">
        <f>(H2529 - I2529) * Dashboard!$I$13 * (Dashboard!$D$12 / 365) * 'Lookups and Calculations'!$F$12</f>
        <v>0</v>
      </c>
      <c r="M2529" s="3">
        <f>(G2529*2) * Dashboard!$I$13 * (Dashboard!$D$12 / 365) * 'Lookups and Calculations'!$F$12</f>
        <v>1602.0878730267946</v>
      </c>
      <c r="N2529" s="12">
        <f>H2529 * Dashboard!$I$14 * Dashboard!$I$15 * (Dashboard!$D$12 / 365) * 'Lookups and Calculations'!$F$12</f>
        <v>0</v>
      </c>
    </row>
    <row r="2530" spans="1:14" x14ac:dyDescent="0.35">
      <c r="A2530" s="2">
        <v>2529</v>
      </c>
      <c r="B2530" s="11">
        <v>-0.51459684643739734</v>
      </c>
      <c r="C2530" s="11">
        <v>-0.10405109411711183</v>
      </c>
      <c r="D2530" s="3">
        <f>B2530*Dashboard!$D$11*Dashboard!$D$10*SQRT(Dashboard!$D$12/365)</f>
        <v>-127765.01411033956</v>
      </c>
      <c r="E2530" s="3">
        <f>IF(Dashboard!$I$3,C2530*Dashboard!$E$11*Dashboard!$E$10*SQRT(Dashboard!$D$12/365),0)</f>
        <v>-51667.97892410458</v>
      </c>
      <c r="F2530" s="3">
        <f>D2530+IF(Dashboard!$I$3,E2530,0)</f>
        <v>-179432.99303444414</v>
      </c>
      <c r="G2530" s="3">
        <f>IF(Dashboard!$I$4, ('Lookups and Calculations'!$F$9) / (1 - 'Lookups and Calculations'!$F$10), 'Lookups and Calculations'!$F$9)</f>
        <v>1951878.888340465</v>
      </c>
      <c r="H2530" s="12">
        <f t="shared" si="78"/>
        <v>0</v>
      </c>
      <c r="I2530" s="12">
        <f t="shared" si="79"/>
        <v>0</v>
      </c>
      <c r="J2530" s="13">
        <f>(1 - Dashboard!$I$9) * H2530 * Dashboard!$I$8 * 'Lookups and Calculations'!$F$12</f>
        <v>0</v>
      </c>
      <c r="K2530" s="12">
        <f>(1 - Dashboard!$I$11) * I2530 * Dashboard!$I$10 * 'Lookups and Calculations'!$F$12</f>
        <v>0</v>
      </c>
      <c r="L2530" s="12">
        <f>(H2530 - I2530) * Dashboard!$I$13 * (Dashboard!$D$12 / 365) * 'Lookups and Calculations'!$F$12</f>
        <v>0</v>
      </c>
      <c r="M2530" s="3">
        <f>(G2530*2) * Dashboard!$I$13 * (Dashboard!$D$12 / 365) * 'Lookups and Calculations'!$F$12</f>
        <v>1602.0878730267946</v>
      </c>
      <c r="N2530" s="12">
        <f>H2530 * Dashboard!$I$14 * Dashboard!$I$15 * (Dashboard!$D$12 / 365) * 'Lookups and Calculations'!$F$12</f>
        <v>0</v>
      </c>
    </row>
    <row r="2531" spans="1:14" x14ac:dyDescent="0.35">
      <c r="A2531" s="2">
        <v>2530</v>
      </c>
      <c r="B2531" s="11">
        <v>0.37951555872342768</v>
      </c>
      <c r="C2531" s="11">
        <v>0.13406874164283833</v>
      </c>
      <c r="D2531" s="3">
        <f>B2531*Dashboard!$D$11*Dashboard!$D$10*SQRT(Dashboard!$D$12/365)</f>
        <v>94226.793364717945</v>
      </c>
      <c r="E2531" s="3">
        <f>IF(Dashboard!$I$3,C2531*Dashboard!$E$11*Dashboard!$E$10*SQRT(Dashboard!$D$12/365),0)</f>
        <v>66573.648036673505</v>
      </c>
      <c r="F2531" s="3">
        <f>D2531+IF(Dashboard!$I$3,E2531,0)</f>
        <v>160800.44140139146</v>
      </c>
      <c r="G2531" s="3">
        <f>IF(Dashboard!$I$4, ('Lookups and Calculations'!$F$9) / (1 - 'Lookups and Calculations'!$F$10), 'Lookups and Calculations'!$F$9)</f>
        <v>1951878.888340465</v>
      </c>
      <c r="H2531" s="12">
        <f t="shared" si="78"/>
        <v>0</v>
      </c>
      <c r="I2531" s="12">
        <f t="shared" si="79"/>
        <v>0</v>
      </c>
      <c r="J2531" s="13">
        <f>(1 - Dashboard!$I$9) * H2531 * Dashboard!$I$8 * 'Lookups and Calculations'!$F$12</f>
        <v>0</v>
      </c>
      <c r="K2531" s="12">
        <f>(1 - Dashboard!$I$11) * I2531 * Dashboard!$I$10 * 'Lookups and Calculations'!$F$12</f>
        <v>0</v>
      </c>
      <c r="L2531" s="12">
        <f>(H2531 - I2531) * Dashboard!$I$13 * (Dashboard!$D$12 / 365) * 'Lookups and Calculations'!$F$12</f>
        <v>0</v>
      </c>
      <c r="M2531" s="3">
        <f>(G2531*2) * Dashboard!$I$13 * (Dashboard!$D$12 / 365) * 'Lookups and Calculations'!$F$12</f>
        <v>1602.0878730267946</v>
      </c>
      <c r="N2531" s="12">
        <f>H2531 * Dashboard!$I$14 * Dashboard!$I$15 * (Dashboard!$D$12 / 365) * 'Lookups and Calculations'!$F$12</f>
        <v>0</v>
      </c>
    </row>
    <row r="2532" spans="1:14" x14ac:dyDescent="0.35">
      <c r="A2532" s="2">
        <v>2531</v>
      </c>
      <c r="B2532" s="11">
        <v>-1.2568292956447276</v>
      </c>
      <c r="C2532" s="11">
        <v>0.2175521105131025</v>
      </c>
      <c r="D2532" s="3">
        <f>B2532*Dashboard!$D$11*Dashboard!$D$10*SQRT(Dashboard!$D$12/365)</f>
        <v>-312047.79781306285</v>
      </c>
      <c r="E2532" s="3">
        <f>IF(Dashboard!$I$3,C2532*Dashboard!$E$11*Dashboard!$E$10*SQRT(Dashboard!$D$12/365),0)</f>
        <v>108028.44464311005</v>
      </c>
      <c r="F2532" s="3">
        <f>D2532+IF(Dashboard!$I$3,E2532,0)</f>
        <v>-204019.35316995281</v>
      </c>
      <c r="G2532" s="3">
        <f>IF(Dashboard!$I$4, ('Lookups and Calculations'!$F$9) / (1 - 'Lookups and Calculations'!$F$10), 'Lookups and Calculations'!$F$9)</f>
        <v>1951878.888340465</v>
      </c>
      <c r="H2532" s="12">
        <f t="shared" si="78"/>
        <v>0</v>
      </c>
      <c r="I2532" s="12">
        <f t="shared" si="79"/>
        <v>0</v>
      </c>
      <c r="J2532" s="13">
        <f>(1 - Dashboard!$I$9) * H2532 * Dashboard!$I$8 * 'Lookups and Calculations'!$F$12</f>
        <v>0</v>
      </c>
      <c r="K2532" s="12">
        <f>(1 - Dashboard!$I$11) * I2532 * Dashboard!$I$10 * 'Lookups and Calculations'!$F$12</f>
        <v>0</v>
      </c>
      <c r="L2532" s="12">
        <f>(H2532 - I2532) * Dashboard!$I$13 * (Dashboard!$D$12 / 365) * 'Lookups and Calculations'!$F$12</f>
        <v>0</v>
      </c>
      <c r="M2532" s="3">
        <f>(G2532*2) * Dashboard!$I$13 * (Dashboard!$D$12 / 365) * 'Lookups and Calculations'!$F$12</f>
        <v>1602.0878730267946</v>
      </c>
      <c r="N2532" s="12">
        <f>H2532 * Dashboard!$I$14 * Dashboard!$I$15 * (Dashboard!$D$12 / 365) * 'Lookups and Calculations'!$F$12</f>
        <v>0</v>
      </c>
    </row>
    <row r="2533" spans="1:14" x14ac:dyDescent="0.35">
      <c r="A2533" s="2">
        <v>2532</v>
      </c>
      <c r="B2533" s="11">
        <v>1.4300947926380203</v>
      </c>
      <c r="C2533" s="11">
        <v>-3.2578809971379012</v>
      </c>
      <c r="D2533" s="3">
        <f>B2533*Dashboard!$D$11*Dashboard!$D$10*SQRT(Dashboard!$D$12/365)</f>
        <v>355066.46149404236</v>
      </c>
      <c r="E2533" s="3">
        <f>IF(Dashboard!$I$3,C2533*Dashboard!$E$11*Dashboard!$E$10*SQRT(Dashboard!$D$12/365),0)</f>
        <v>-1617744.8985582488</v>
      </c>
      <c r="F2533" s="3">
        <f>D2533+IF(Dashboard!$I$3,E2533,0)</f>
        <v>-1262678.4370642065</v>
      </c>
      <c r="G2533" s="3">
        <f>IF(Dashboard!$I$4, ('Lookups and Calculations'!$F$9) / (1 - 'Lookups and Calculations'!$F$10), 'Lookups and Calculations'!$F$9)</f>
        <v>1951878.888340465</v>
      </c>
      <c r="H2533" s="12">
        <f t="shared" si="78"/>
        <v>0</v>
      </c>
      <c r="I2533" s="12">
        <f t="shared" si="79"/>
        <v>0</v>
      </c>
      <c r="J2533" s="13">
        <f>(1 - Dashboard!$I$9) * H2533 * Dashboard!$I$8 * 'Lookups and Calculations'!$F$12</f>
        <v>0</v>
      </c>
      <c r="K2533" s="12">
        <f>(1 - Dashboard!$I$11) * I2533 * Dashboard!$I$10 * 'Lookups and Calculations'!$F$12</f>
        <v>0</v>
      </c>
      <c r="L2533" s="12">
        <f>(H2533 - I2533) * Dashboard!$I$13 * (Dashboard!$D$12 / 365) * 'Lookups and Calculations'!$F$12</f>
        <v>0</v>
      </c>
      <c r="M2533" s="3">
        <f>(G2533*2) * Dashboard!$I$13 * (Dashboard!$D$12 / 365) * 'Lookups and Calculations'!$F$12</f>
        <v>1602.0878730267946</v>
      </c>
      <c r="N2533" s="12">
        <f>H2533 * Dashboard!$I$14 * Dashboard!$I$15 * (Dashboard!$D$12 / 365) * 'Lookups and Calculations'!$F$12</f>
        <v>0</v>
      </c>
    </row>
    <row r="2534" spans="1:14" x14ac:dyDescent="0.35">
      <c r="A2534" s="2">
        <v>2533</v>
      </c>
      <c r="B2534" s="11">
        <v>-0.88259679350941389</v>
      </c>
      <c r="C2534" s="11">
        <v>-0.50985444840788041</v>
      </c>
      <c r="D2534" s="3">
        <f>B2534*Dashboard!$D$11*Dashboard!$D$10*SQRT(Dashboard!$D$12/365)</f>
        <v>-219132.69107098773</v>
      </c>
      <c r="E2534" s="3">
        <f>IF(Dashboard!$I$3,C2534*Dashboard!$E$11*Dashboard!$E$10*SQRT(Dashboard!$D$12/365),0)</f>
        <v>-253175.12629948443</v>
      </c>
      <c r="F2534" s="3">
        <f>D2534+IF(Dashboard!$I$3,E2534,0)</f>
        <v>-472307.81737047213</v>
      </c>
      <c r="G2534" s="3">
        <f>IF(Dashboard!$I$4, ('Lookups and Calculations'!$F$9) / (1 - 'Lookups and Calculations'!$F$10), 'Lookups and Calculations'!$F$9)</f>
        <v>1951878.888340465</v>
      </c>
      <c r="H2534" s="12">
        <f t="shared" si="78"/>
        <v>0</v>
      </c>
      <c r="I2534" s="12">
        <f t="shared" si="79"/>
        <v>0</v>
      </c>
      <c r="J2534" s="13">
        <f>(1 - Dashboard!$I$9) * H2534 * Dashboard!$I$8 * 'Lookups and Calculations'!$F$12</f>
        <v>0</v>
      </c>
      <c r="K2534" s="12">
        <f>(1 - Dashboard!$I$11) * I2534 * Dashboard!$I$10 * 'Lookups and Calculations'!$F$12</f>
        <v>0</v>
      </c>
      <c r="L2534" s="12">
        <f>(H2534 - I2534) * Dashboard!$I$13 * (Dashboard!$D$12 / 365) * 'Lookups and Calculations'!$F$12</f>
        <v>0</v>
      </c>
      <c r="M2534" s="3">
        <f>(G2534*2) * Dashboard!$I$13 * (Dashboard!$D$12 / 365) * 'Lookups and Calculations'!$F$12</f>
        <v>1602.0878730267946</v>
      </c>
      <c r="N2534" s="12">
        <f>H2534 * Dashboard!$I$14 * Dashboard!$I$15 * (Dashboard!$D$12 / 365) * 'Lookups and Calculations'!$F$12</f>
        <v>0</v>
      </c>
    </row>
    <row r="2535" spans="1:14" x14ac:dyDescent="0.35">
      <c r="A2535" s="2">
        <v>2534</v>
      </c>
      <c r="B2535" s="11">
        <v>-1.2759516709892862</v>
      </c>
      <c r="C2535" s="11">
        <v>0.57065153982998695</v>
      </c>
      <c r="D2535" s="3">
        <f>B2535*Dashboard!$D$11*Dashboard!$D$10*SQRT(Dashboard!$D$12/365)</f>
        <v>-316795.5349448293</v>
      </c>
      <c r="E2535" s="3">
        <f>IF(Dashboard!$I$3,C2535*Dashboard!$E$11*Dashboard!$E$10*SQRT(Dashboard!$D$12/365),0)</f>
        <v>283364.74482198356</v>
      </c>
      <c r="F2535" s="3">
        <f>D2535+IF(Dashboard!$I$3,E2535,0)</f>
        <v>-33430.790122845734</v>
      </c>
      <c r="G2535" s="3">
        <f>IF(Dashboard!$I$4, ('Lookups and Calculations'!$F$9) / (1 - 'Lookups and Calculations'!$F$10), 'Lookups and Calculations'!$F$9)</f>
        <v>1951878.888340465</v>
      </c>
      <c r="H2535" s="12">
        <f t="shared" si="78"/>
        <v>0</v>
      </c>
      <c r="I2535" s="12">
        <f t="shared" si="79"/>
        <v>0</v>
      </c>
      <c r="J2535" s="13">
        <f>(1 - Dashboard!$I$9) * H2535 * Dashboard!$I$8 * 'Lookups and Calculations'!$F$12</f>
        <v>0</v>
      </c>
      <c r="K2535" s="12">
        <f>(1 - Dashboard!$I$11) * I2535 * Dashboard!$I$10 * 'Lookups and Calculations'!$F$12</f>
        <v>0</v>
      </c>
      <c r="L2535" s="12">
        <f>(H2535 - I2535) * Dashboard!$I$13 * (Dashboard!$D$12 / 365) * 'Lookups and Calculations'!$F$12</f>
        <v>0</v>
      </c>
      <c r="M2535" s="3">
        <f>(G2535*2) * Dashboard!$I$13 * (Dashboard!$D$12 / 365) * 'Lookups and Calculations'!$F$12</f>
        <v>1602.0878730267946</v>
      </c>
      <c r="N2535" s="12">
        <f>H2535 * Dashboard!$I$14 * Dashboard!$I$15 * (Dashboard!$D$12 / 365) * 'Lookups and Calculations'!$F$12</f>
        <v>0</v>
      </c>
    </row>
    <row r="2536" spans="1:14" x14ac:dyDescent="0.35">
      <c r="A2536" s="2">
        <v>2535</v>
      </c>
      <c r="B2536" s="11">
        <v>0.12773649153247152</v>
      </c>
      <c r="C2536" s="11">
        <v>1.5948249303332787</v>
      </c>
      <c r="D2536" s="3">
        <f>B2536*Dashboard!$D$11*Dashboard!$D$10*SQRT(Dashboard!$D$12/365)</f>
        <v>31714.64177450398</v>
      </c>
      <c r="E2536" s="3">
        <f>IF(Dashboard!$I$3,C2536*Dashboard!$E$11*Dashboard!$E$10*SQRT(Dashboard!$D$12/365),0)</f>
        <v>791931.90218020964</v>
      </c>
      <c r="F2536" s="3">
        <f>D2536+IF(Dashboard!$I$3,E2536,0)</f>
        <v>823646.54395471362</v>
      </c>
      <c r="G2536" s="3">
        <f>IF(Dashboard!$I$4, ('Lookups and Calculations'!$F$9) / (1 - 'Lookups and Calculations'!$F$10), 'Lookups and Calculations'!$F$9)</f>
        <v>1951878.888340465</v>
      </c>
      <c r="H2536" s="12">
        <f t="shared" si="78"/>
        <v>0</v>
      </c>
      <c r="I2536" s="12">
        <f t="shared" si="79"/>
        <v>0</v>
      </c>
      <c r="J2536" s="13">
        <f>(1 - Dashboard!$I$9) * H2536 * Dashboard!$I$8 * 'Lookups and Calculations'!$F$12</f>
        <v>0</v>
      </c>
      <c r="K2536" s="12">
        <f>(1 - Dashboard!$I$11) * I2536 * Dashboard!$I$10 * 'Lookups and Calculations'!$F$12</f>
        <v>0</v>
      </c>
      <c r="L2536" s="12">
        <f>(H2536 - I2536) * Dashboard!$I$13 * (Dashboard!$D$12 / 365) * 'Lookups and Calculations'!$F$12</f>
        <v>0</v>
      </c>
      <c r="M2536" s="3">
        <f>(G2536*2) * Dashboard!$I$13 * (Dashboard!$D$12 / 365) * 'Lookups and Calculations'!$F$12</f>
        <v>1602.0878730267946</v>
      </c>
      <c r="N2536" s="12">
        <f>H2536 * Dashboard!$I$14 * Dashboard!$I$15 * (Dashboard!$D$12 / 365) * 'Lookups and Calculations'!$F$12</f>
        <v>0</v>
      </c>
    </row>
    <row r="2537" spans="1:14" x14ac:dyDescent="0.35">
      <c r="A2537" s="2">
        <v>2536</v>
      </c>
      <c r="B2537" s="11">
        <v>-0.65929458901707338</v>
      </c>
      <c r="C2537" s="11">
        <v>-0.5628992451352004</v>
      </c>
      <c r="D2537" s="3">
        <f>B2537*Dashboard!$D$11*Dashboard!$D$10*SQRT(Dashboard!$D$12/365)</f>
        <v>-163690.82525826237</v>
      </c>
      <c r="E2537" s="3">
        <f>IF(Dashboard!$I$3,C2537*Dashboard!$E$11*Dashboard!$E$10*SQRT(Dashboard!$D$12/365),0)</f>
        <v>-279515.2379782318</v>
      </c>
      <c r="F2537" s="3">
        <f>D2537+IF(Dashboard!$I$3,E2537,0)</f>
        <v>-443206.0632364942</v>
      </c>
      <c r="G2537" s="3">
        <f>IF(Dashboard!$I$4, ('Lookups and Calculations'!$F$9) / (1 - 'Lookups and Calculations'!$F$10), 'Lookups and Calculations'!$F$9)</f>
        <v>1951878.888340465</v>
      </c>
      <c r="H2537" s="12">
        <f t="shared" si="78"/>
        <v>0</v>
      </c>
      <c r="I2537" s="12">
        <f t="shared" si="79"/>
        <v>0</v>
      </c>
      <c r="J2537" s="13">
        <f>(1 - Dashboard!$I$9) * H2537 * Dashboard!$I$8 * 'Lookups and Calculations'!$F$12</f>
        <v>0</v>
      </c>
      <c r="K2537" s="12">
        <f>(1 - Dashboard!$I$11) * I2537 * Dashboard!$I$10 * 'Lookups and Calculations'!$F$12</f>
        <v>0</v>
      </c>
      <c r="L2537" s="12">
        <f>(H2537 - I2537) * Dashboard!$I$13 * (Dashboard!$D$12 / 365) * 'Lookups and Calculations'!$F$12</f>
        <v>0</v>
      </c>
      <c r="M2537" s="3">
        <f>(G2537*2) * Dashboard!$I$13 * (Dashboard!$D$12 / 365) * 'Lookups and Calculations'!$F$12</f>
        <v>1602.0878730267946</v>
      </c>
      <c r="N2537" s="12">
        <f>H2537 * Dashboard!$I$14 * Dashboard!$I$15 * (Dashboard!$D$12 / 365) * 'Lookups and Calculations'!$F$12</f>
        <v>0</v>
      </c>
    </row>
    <row r="2538" spans="1:14" x14ac:dyDescent="0.35">
      <c r="A2538" s="2">
        <v>2537</v>
      </c>
      <c r="B2538" s="11">
        <v>2.3574721660205018</v>
      </c>
      <c r="C2538" s="11">
        <v>-0.20976865556708724</v>
      </c>
      <c r="D2538" s="3">
        <f>B2538*Dashboard!$D$11*Dashboard!$D$10*SQRT(Dashboard!$D$12/365)</f>
        <v>585317.35404442402</v>
      </c>
      <c r="E2538" s="3">
        <f>IF(Dashboard!$I$3,C2538*Dashboard!$E$11*Dashboard!$E$10*SQRT(Dashboard!$D$12/365),0)</f>
        <v>-104163.46475491398</v>
      </c>
      <c r="F2538" s="3">
        <f>D2538+IF(Dashboard!$I$3,E2538,0)</f>
        <v>481153.88928951003</v>
      </c>
      <c r="G2538" s="3">
        <f>IF(Dashboard!$I$4, ('Lookups and Calculations'!$F$9) / (1 - 'Lookups and Calculations'!$F$10), 'Lookups and Calculations'!$F$9)</f>
        <v>1951878.888340465</v>
      </c>
      <c r="H2538" s="12">
        <f t="shared" si="78"/>
        <v>0</v>
      </c>
      <c r="I2538" s="12">
        <f t="shared" si="79"/>
        <v>0</v>
      </c>
      <c r="J2538" s="13">
        <f>(1 - Dashboard!$I$9) * H2538 * Dashboard!$I$8 * 'Lookups and Calculations'!$F$12</f>
        <v>0</v>
      </c>
      <c r="K2538" s="12">
        <f>(1 - Dashboard!$I$11) * I2538 * Dashboard!$I$10 * 'Lookups and Calculations'!$F$12</f>
        <v>0</v>
      </c>
      <c r="L2538" s="12">
        <f>(H2538 - I2538) * Dashboard!$I$13 * (Dashboard!$D$12 / 365) * 'Lookups and Calculations'!$F$12</f>
        <v>0</v>
      </c>
      <c r="M2538" s="3">
        <f>(G2538*2) * Dashboard!$I$13 * (Dashboard!$D$12 / 365) * 'Lookups and Calculations'!$F$12</f>
        <v>1602.0878730267946</v>
      </c>
      <c r="N2538" s="12">
        <f>H2538 * Dashboard!$I$14 * Dashboard!$I$15 * (Dashboard!$D$12 / 365) * 'Lookups and Calculations'!$F$12</f>
        <v>0</v>
      </c>
    </row>
    <row r="2539" spans="1:14" x14ac:dyDescent="0.35">
      <c r="A2539" s="2">
        <v>2538</v>
      </c>
      <c r="B2539" s="11">
        <v>0.55702516207079467</v>
      </c>
      <c r="C2539" s="11">
        <v>0.11986254255938525</v>
      </c>
      <c r="D2539" s="3">
        <f>B2539*Dashboard!$D$11*Dashboard!$D$10*SQRT(Dashboard!$D$12/365)</f>
        <v>138299.19126884339</v>
      </c>
      <c r="E2539" s="3">
        <f>IF(Dashboard!$I$3,C2539*Dashboard!$E$11*Dashboard!$E$10*SQRT(Dashboard!$D$12/365),0)</f>
        <v>59519.367626999512</v>
      </c>
      <c r="F2539" s="3">
        <f>D2539+IF(Dashboard!$I$3,E2539,0)</f>
        <v>197818.5588958429</v>
      </c>
      <c r="G2539" s="3">
        <f>IF(Dashboard!$I$4, ('Lookups and Calculations'!$F$9) / (1 - 'Lookups and Calculations'!$F$10), 'Lookups and Calculations'!$F$9)</f>
        <v>1951878.888340465</v>
      </c>
      <c r="H2539" s="12">
        <f t="shared" si="78"/>
        <v>0</v>
      </c>
      <c r="I2539" s="12">
        <f t="shared" si="79"/>
        <v>0</v>
      </c>
      <c r="J2539" s="13">
        <f>(1 - Dashboard!$I$9) * H2539 * Dashboard!$I$8 * 'Lookups and Calculations'!$F$12</f>
        <v>0</v>
      </c>
      <c r="K2539" s="12">
        <f>(1 - Dashboard!$I$11) * I2539 * Dashboard!$I$10 * 'Lookups and Calculations'!$F$12</f>
        <v>0</v>
      </c>
      <c r="L2539" s="12">
        <f>(H2539 - I2539) * Dashboard!$I$13 * (Dashboard!$D$12 / 365) * 'Lookups and Calculations'!$F$12</f>
        <v>0</v>
      </c>
      <c r="M2539" s="3">
        <f>(G2539*2) * Dashboard!$I$13 * (Dashboard!$D$12 / 365) * 'Lookups and Calculations'!$F$12</f>
        <v>1602.0878730267946</v>
      </c>
      <c r="N2539" s="12">
        <f>H2539 * Dashboard!$I$14 * Dashboard!$I$15 * (Dashboard!$D$12 / 365) * 'Lookups and Calculations'!$F$12</f>
        <v>0</v>
      </c>
    </row>
    <row r="2540" spans="1:14" x14ac:dyDescent="0.35">
      <c r="A2540" s="2">
        <v>2539</v>
      </c>
      <c r="B2540" s="11">
        <v>0.17017188847509959</v>
      </c>
      <c r="C2540" s="11">
        <v>1.0703957028970281</v>
      </c>
      <c r="D2540" s="3">
        <f>B2540*Dashboard!$D$11*Dashboard!$D$10*SQRT(Dashboard!$D$12/365)</f>
        <v>42250.577092973355</v>
      </c>
      <c r="E2540" s="3">
        <f>IF(Dashboard!$I$3,C2540*Dashboard!$E$11*Dashboard!$E$10*SQRT(Dashboard!$D$12/365),0)</f>
        <v>531519.47211135074</v>
      </c>
      <c r="F2540" s="3">
        <f>D2540+IF(Dashboard!$I$3,E2540,0)</f>
        <v>573770.04920432414</v>
      </c>
      <c r="G2540" s="3">
        <f>IF(Dashboard!$I$4, ('Lookups and Calculations'!$F$9) / (1 - 'Lookups and Calculations'!$F$10), 'Lookups and Calculations'!$F$9)</f>
        <v>1951878.888340465</v>
      </c>
      <c r="H2540" s="12">
        <f t="shared" si="78"/>
        <v>0</v>
      </c>
      <c r="I2540" s="12">
        <f t="shared" si="79"/>
        <v>0</v>
      </c>
      <c r="J2540" s="13">
        <f>(1 - Dashboard!$I$9) * H2540 * Dashboard!$I$8 * 'Lookups and Calculations'!$F$12</f>
        <v>0</v>
      </c>
      <c r="K2540" s="12">
        <f>(1 - Dashboard!$I$11) * I2540 * Dashboard!$I$10 * 'Lookups and Calculations'!$F$12</f>
        <v>0</v>
      </c>
      <c r="L2540" s="12">
        <f>(H2540 - I2540) * Dashboard!$I$13 * (Dashboard!$D$12 / 365) * 'Lookups and Calculations'!$F$12</f>
        <v>0</v>
      </c>
      <c r="M2540" s="3">
        <f>(G2540*2) * Dashboard!$I$13 * (Dashboard!$D$12 / 365) * 'Lookups and Calculations'!$F$12</f>
        <v>1602.0878730267946</v>
      </c>
      <c r="N2540" s="12">
        <f>H2540 * Dashboard!$I$14 * Dashboard!$I$15 * (Dashboard!$D$12 / 365) * 'Lookups and Calculations'!$F$12</f>
        <v>0</v>
      </c>
    </row>
    <row r="2541" spans="1:14" x14ac:dyDescent="0.35">
      <c r="A2541" s="2">
        <v>2540</v>
      </c>
      <c r="B2541" s="11">
        <v>-1.1491292094701888</v>
      </c>
      <c r="C2541" s="11">
        <v>-0.39622975941605004</v>
      </c>
      <c r="D2541" s="3">
        <f>B2541*Dashboard!$D$11*Dashboard!$D$10*SQRT(Dashboard!$D$12/365)</f>
        <v>-285307.83015675365</v>
      </c>
      <c r="E2541" s="3">
        <f>IF(Dashboard!$I$3,C2541*Dashboard!$E$11*Dashboard!$E$10*SQRT(Dashboard!$D$12/365),0)</f>
        <v>-196753.24927933354</v>
      </c>
      <c r="F2541" s="3">
        <f>D2541+IF(Dashboard!$I$3,E2541,0)</f>
        <v>-482061.07943608717</v>
      </c>
      <c r="G2541" s="3">
        <f>IF(Dashboard!$I$4, ('Lookups and Calculations'!$F$9) / (1 - 'Lookups and Calculations'!$F$10), 'Lookups and Calculations'!$F$9)</f>
        <v>1951878.888340465</v>
      </c>
      <c r="H2541" s="12">
        <f t="shared" si="78"/>
        <v>0</v>
      </c>
      <c r="I2541" s="12">
        <f t="shared" si="79"/>
        <v>0</v>
      </c>
      <c r="J2541" s="13">
        <f>(1 - Dashboard!$I$9) * H2541 * Dashboard!$I$8 * 'Lookups and Calculations'!$F$12</f>
        <v>0</v>
      </c>
      <c r="K2541" s="12">
        <f>(1 - Dashboard!$I$11) * I2541 * Dashboard!$I$10 * 'Lookups and Calculations'!$F$12</f>
        <v>0</v>
      </c>
      <c r="L2541" s="12">
        <f>(H2541 - I2541) * Dashboard!$I$13 * (Dashboard!$D$12 / 365) * 'Lookups and Calculations'!$F$12</f>
        <v>0</v>
      </c>
      <c r="M2541" s="3">
        <f>(G2541*2) * Dashboard!$I$13 * (Dashboard!$D$12 / 365) * 'Lookups and Calculations'!$F$12</f>
        <v>1602.0878730267946</v>
      </c>
      <c r="N2541" s="12">
        <f>H2541 * Dashboard!$I$14 * Dashboard!$I$15 * (Dashboard!$D$12 / 365) * 'Lookups and Calculations'!$F$12</f>
        <v>0</v>
      </c>
    </row>
    <row r="2542" spans="1:14" x14ac:dyDescent="0.35">
      <c r="A2542" s="2">
        <v>2541</v>
      </c>
      <c r="B2542" s="11">
        <v>-0.51888191084173774</v>
      </c>
      <c r="C2542" s="11">
        <v>4.3255665202554375E-2</v>
      </c>
      <c r="D2542" s="3">
        <f>B2542*Dashboard!$D$11*Dashboard!$D$10*SQRT(Dashboard!$D$12/365)</f>
        <v>-128828.9174705613</v>
      </c>
      <c r="E2542" s="3">
        <f>IF(Dashboard!$I$3,C2542*Dashboard!$E$11*Dashboard!$E$10*SQRT(Dashboard!$D$12/365),0)</f>
        <v>21479.185942227927</v>
      </c>
      <c r="F2542" s="3">
        <f>D2542+IF(Dashboard!$I$3,E2542,0)</f>
        <v>-107349.73152833337</v>
      </c>
      <c r="G2542" s="3">
        <f>IF(Dashboard!$I$4, ('Lookups and Calculations'!$F$9) / (1 - 'Lookups and Calculations'!$F$10), 'Lookups and Calculations'!$F$9)</f>
        <v>1951878.888340465</v>
      </c>
      <c r="H2542" s="12">
        <f t="shared" si="78"/>
        <v>0</v>
      </c>
      <c r="I2542" s="12">
        <f t="shared" si="79"/>
        <v>0</v>
      </c>
      <c r="J2542" s="13">
        <f>(1 - Dashboard!$I$9) * H2542 * Dashboard!$I$8 * 'Lookups and Calculations'!$F$12</f>
        <v>0</v>
      </c>
      <c r="K2542" s="12">
        <f>(1 - Dashboard!$I$11) * I2542 * Dashboard!$I$10 * 'Lookups and Calculations'!$F$12</f>
        <v>0</v>
      </c>
      <c r="L2542" s="12">
        <f>(H2542 - I2542) * Dashboard!$I$13 * (Dashboard!$D$12 / 365) * 'Lookups and Calculations'!$F$12</f>
        <v>0</v>
      </c>
      <c r="M2542" s="3">
        <f>(G2542*2) * Dashboard!$I$13 * (Dashboard!$D$12 / 365) * 'Lookups and Calculations'!$F$12</f>
        <v>1602.0878730267946</v>
      </c>
      <c r="N2542" s="12">
        <f>H2542 * Dashboard!$I$14 * Dashboard!$I$15 * (Dashboard!$D$12 / 365) * 'Lookups and Calculations'!$F$12</f>
        <v>0</v>
      </c>
    </row>
    <row r="2543" spans="1:14" x14ac:dyDescent="0.35">
      <c r="A2543" s="2">
        <v>2542</v>
      </c>
      <c r="B2543" s="11">
        <v>0.87491388274020998</v>
      </c>
      <c r="C2543" s="11">
        <v>0.1436015158562815</v>
      </c>
      <c r="D2543" s="3">
        <f>B2543*Dashboard!$D$11*Dashboard!$D$10*SQRT(Dashboard!$D$12/365)</f>
        <v>217225.16441272781</v>
      </c>
      <c r="E2543" s="3">
        <f>IF(Dashboard!$I$3,C2543*Dashboard!$E$11*Dashboard!$E$10*SQRT(Dashboard!$D$12/365),0)</f>
        <v>71307.27608093094</v>
      </c>
      <c r="F2543" s="3">
        <f>D2543+IF(Dashboard!$I$3,E2543,0)</f>
        <v>288532.44049365877</v>
      </c>
      <c r="G2543" s="3">
        <f>IF(Dashboard!$I$4, ('Lookups and Calculations'!$F$9) / (1 - 'Lookups and Calculations'!$F$10), 'Lookups and Calculations'!$F$9)</f>
        <v>1951878.888340465</v>
      </c>
      <c r="H2543" s="12">
        <f t="shared" si="78"/>
        <v>0</v>
      </c>
      <c r="I2543" s="12">
        <f t="shared" si="79"/>
        <v>0</v>
      </c>
      <c r="J2543" s="13">
        <f>(1 - Dashboard!$I$9) * H2543 * Dashboard!$I$8 * 'Lookups and Calculations'!$F$12</f>
        <v>0</v>
      </c>
      <c r="K2543" s="12">
        <f>(1 - Dashboard!$I$11) * I2543 * Dashboard!$I$10 * 'Lookups and Calculations'!$F$12</f>
        <v>0</v>
      </c>
      <c r="L2543" s="12">
        <f>(H2543 - I2543) * Dashboard!$I$13 * (Dashboard!$D$12 / 365) * 'Lookups and Calculations'!$F$12</f>
        <v>0</v>
      </c>
      <c r="M2543" s="3">
        <f>(G2543*2) * Dashboard!$I$13 * (Dashboard!$D$12 / 365) * 'Lookups and Calculations'!$F$12</f>
        <v>1602.0878730267946</v>
      </c>
      <c r="N2543" s="12">
        <f>H2543 * Dashboard!$I$14 * Dashboard!$I$15 * (Dashboard!$D$12 / 365) * 'Lookups and Calculations'!$F$12</f>
        <v>0</v>
      </c>
    </row>
    <row r="2544" spans="1:14" x14ac:dyDescent="0.35">
      <c r="A2544" s="2">
        <v>2543</v>
      </c>
      <c r="B2544" s="11">
        <v>-1.1276721047579545</v>
      </c>
      <c r="C2544" s="11">
        <v>1.2831670272048858</v>
      </c>
      <c r="D2544" s="3">
        <f>B2544*Dashboard!$D$11*Dashboard!$D$10*SQRT(Dashboard!$D$12/365)</f>
        <v>-279980.42229309282</v>
      </c>
      <c r="E2544" s="3">
        <f>IF(Dashboard!$I$3,C2544*Dashboard!$E$11*Dashboard!$E$10*SQRT(Dashboard!$D$12/365),0)</f>
        <v>637173.9526650951</v>
      </c>
      <c r="F2544" s="3">
        <f>D2544+IF(Dashboard!$I$3,E2544,0)</f>
        <v>357193.53037200228</v>
      </c>
      <c r="G2544" s="3">
        <f>IF(Dashboard!$I$4, ('Lookups and Calculations'!$F$9) / (1 - 'Lookups and Calculations'!$F$10), 'Lookups and Calculations'!$F$9)</f>
        <v>1951878.888340465</v>
      </c>
      <c r="H2544" s="12">
        <f t="shared" si="78"/>
        <v>0</v>
      </c>
      <c r="I2544" s="12">
        <f t="shared" si="79"/>
        <v>0</v>
      </c>
      <c r="J2544" s="13">
        <f>(1 - Dashboard!$I$9) * H2544 * Dashboard!$I$8 * 'Lookups and Calculations'!$F$12</f>
        <v>0</v>
      </c>
      <c r="K2544" s="12">
        <f>(1 - Dashboard!$I$11) * I2544 * Dashboard!$I$10 * 'Lookups and Calculations'!$F$12</f>
        <v>0</v>
      </c>
      <c r="L2544" s="12">
        <f>(H2544 - I2544) * Dashboard!$I$13 * (Dashboard!$D$12 / 365) * 'Lookups and Calculations'!$F$12</f>
        <v>0</v>
      </c>
      <c r="M2544" s="3">
        <f>(G2544*2) * Dashboard!$I$13 * (Dashboard!$D$12 / 365) * 'Lookups and Calculations'!$F$12</f>
        <v>1602.0878730267946</v>
      </c>
      <c r="N2544" s="12">
        <f>H2544 * Dashboard!$I$14 * Dashboard!$I$15 * (Dashboard!$D$12 / 365) * 'Lookups and Calculations'!$F$12</f>
        <v>0</v>
      </c>
    </row>
    <row r="2545" spans="1:14" x14ac:dyDescent="0.35">
      <c r="A2545" s="2">
        <v>2544</v>
      </c>
      <c r="B2545" s="11">
        <v>-0.49378749508960545</v>
      </c>
      <c r="C2545" s="11">
        <v>-0.38377506316110221</v>
      </c>
      <c r="D2545" s="3">
        <f>B2545*Dashboard!$D$11*Dashboard!$D$10*SQRT(Dashboard!$D$12/365)</f>
        <v>-122598.43159631107</v>
      </c>
      <c r="E2545" s="3">
        <f>IF(Dashboard!$I$3,C2545*Dashboard!$E$11*Dashboard!$E$10*SQRT(Dashboard!$D$12/365),0)</f>
        <v>-190568.70130252437</v>
      </c>
      <c r="F2545" s="3">
        <f>D2545+IF(Dashboard!$I$3,E2545,0)</f>
        <v>-313167.13289883547</v>
      </c>
      <c r="G2545" s="3">
        <f>IF(Dashboard!$I$4, ('Lookups and Calculations'!$F$9) / (1 - 'Lookups and Calculations'!$F$10), 'Lookups and Calculations'!$F$9)</f>
        <v>1951878.888340465</v>
      </c>
      <c r="H2545" s="12">
        <f t="shared" si="78"/>
        <v>0</v>
      </c>
      <c r="I2545" s="12">
        <f t="shared" si="79"/>
        <v>0</v>
      </c>
      <c r="J2545" s="13">
        <f>(1 - Dashboard!$I$9) * H2545 * Dashboard!$I$8 * 'Lookups and Calculations'!$F$12</f>
        <v>0</v>
      </c>
      <c r="K2545" s="12">
        <f>(1 - Dashboard!$I$11) * I2545 * Dashboard!$I$10 * 'Lookups and Calculations'!$F$12</f>
        <v>0</v>
      </c>
      <c r="L2545" s="12">
        <f>(H2545 - I2545) * Dashboard!$I$13 * (Dashboard!$D$12 / 365) * 'Lookups and Calculations'!$F$12</f>
        <v>0</v>
      </c>
      <c r="M2545" s="3">
        <f>(G2545*2) * Dashboard!$I$13 * (Dashboard!$D$12 / 365) * 'Lookups and Calculations'!$F$12</f>
        <v>1602.0878730267946</v>
      </c>
      <c r="N2545" s="12">
        <f>H2545 * Dashboard!$I$14 * Dashboard!$I$15 * (Dashboard!$D$12 / 365) * 'Lookups and Calculations'!$F$12</f>
        <v>0</v>
      </c>
    </row>
    <row r="2546" spans="1:14" x14ac:dyDescent="0.35">
      <c r="A2546" s="2">
        <v>2545</v>
      </c>
      <c r="B2546" s="11">
        <v>-1.2535564831901709</v>
      </c>
      <c r="C2546" s="11">
        <v>-1.0055032429658748</v>
      </c>
      <c r="D2546" s="3">
        <f>B2546*Dashboard!$D$11*Dashboard!$D$10*SQRT(Dashboard!$D$12/365)</f>
        <v>-311235.21815515816</v>
      </c>
      <c r="E2546" s="3">
        <f>IF(Dashboard!$I$3,C2546*Dashboard!$E$11*Dashboard!$E$10*SQRT(Dashboard!$D$12/365),0)</f>
        <v>-499296.24293240131</v>
      </c>
      <c r="F2546" s="3">
        <f>D2546+IF(Dashboard!$I$3,E2546,0)</f>
        <v>-810531.46108755947</v>
      </c>
      <c r="G2546" s="3">
        <f>IF(Dashboard!$I$4, ('Lookups and Calculations'!$F$9) / (1 - 'Lookups and Calculations'!$F$10), 'Lookups and Calculations'!$F$9)</f>
        <v>1951878.888340465</v>
      </c>
      <c r="H2546" s="12">
        <f t="shared" si="78"/>
        <v>0</v>
      </c>
      <c r="I2546" s="12">
        <f t="shared" si="79"/>
        <v>0</v>
      </c>
      <c r="J2546" s="13">
        <f>(1 - Dashboard!$I$9) * H2546 * Dashboard!$I$8 * 'Lookups and Calculations'!$F$12</f>
        <v>0</v>
      </c>
      <c r="K2546" s="12">
        <f>(1 - Dashboard!$I$11) * I2546 * Dashboard!$I$10 * 'Lookups and Calculations'!$F$12</f>
        <v>0</v>
      </c>
      <c r="L2546" s="12">
        <f>(H2546 - I2546) * Dashboard!$I$13 * (Dashboard!$D$12 / 365) * 'Lookups and Calculations'!$F$12</f>
        <v>0</v>
      </c>
      <c r="M2546" s="3">
        <f>(G2546*2) * Dashboard!$I$13 * (Dashboard!$D$12 / 365) * 'Lookups and Calculations'!$F$12</f>
        <v>1602.0878730267946</v>
      </c>
      <c r="N2546" s="12">
        <f>H2546 * Dashboard!$I$14 * Dashboard!$I$15 * (Dashboard!$D$12 / 365) * 'Lookups and Calculations'!$F$12</f>
        <v>0</v>
      </c>
    </row>
    <row r="2547" spans="1:14" x14ac:dyDescent="0.35">
      <c r="A2547" s="2">
        <v>2546</v>
      </c>
      <c r="B2547" s="11">
        <v>-0.70305121168979201</v>
      </c>
      <c r="C2547" s="11">
        <v>0.54020794978019404</v>
      </c>
      <c r="D2547" s="3">
        <f>B2547*Dashboard!$D$11*Dashboard!$D$10*SQRT(Dashboard!$D$12/365)</f>
        <v>-174554.79683505054</v>
      </c>
      <c r="E2547" s="3">
        <f>IF(Dashboard!$I$3,C2547*Dashboard!$E$11*Dashboard!$E$10*SQRT(Dashboard!$D$12/365),0)</f>
        <v>268247.56818474055</v>
      </c>
      <c r="F2547" s="3">
        <f>D2547+IF(Dashboard!$I$3,E2547,0)</f>
        <v>93692.771349690011</v>
      </c>
      <c r="G2547" s="3">
        <f>IF(Dashboard!$I$4, ('Lookups and Calculations'!$F$9) / (1 - 'Lookups and Calculations'!$F$10), 'Lookups and Calculations'!$F$9)</f>
        <v>1951878.888340465</v>
      </c>
      <c r="H2547" s="12">
        <f t="shared" si="78"/>
        <v>0</v>
      </c>
      <c r="I2547" s="12">
        <f t="shared" si="79"/>
        <v>0</v>
      </c>
      <c r="J2547" s="13">
        <f>(1 - Dashboard!$I$9) * H2547 * Dashboard!$I$8 * 'Lookups and Calculations'!$F$12</f>
        <v>0</v>
      </c>
      <c r="K2547" s="12">
        <f>(1 - Dashboard!$I$11) * I2547 * Dashboard!$I$10 * 'Lookups and Calculations'!$F$12</f>
        <v>0</v>
      </c>
      <c r="L2547" s="12">
        <f>(H2547 - I2547) * Dashboard!$I$13 * (Dashboard!$D$12 / 365) * 'Lookups and Calculations'!$F$12</f>
        <v>0</v>
      </c>
      <c r="M2547" s="3">
        <f>(G2547*2) * Dashboard!$I$13 * (Dashboard!$D$12 / 365) * 'Lookups and Calculations'!$F$12</f>
        <v>1602.0878730267946</v>
      </c>
      <c r="N2547" s="12">
        <f>H2547 * Dashboard!$I$14 * Dashboard!$I$15 * (Dashboard!$D$12 / 365) * 'Lookups and Calculations'!$F$12</f>
        <v>0</v>
      </c>
    </row>
    <row r="2548" spans="1:14" x14ac:dyDescent="0.35">
      <c r="A2548" s="2">
        <v>2547</v>
      </c>
      <c r="B2548" s="11">
        <v>1.0495782677494176</v>
      </c>
      <c r="C2548" s="11">
        <v>0.59766373872231715</v>
      </c>
      <c r="D2548" s="3">
        <f>B2548*Dashboard!$D$11*Dashboard!$D$10*SQRT(Dashboard!$D$12/365)</f>
        <v>260591.14648154724</v>
      </c>
      <c r="E2548" s="3">
        <f>IF(Dashboard!$I$3,C2548*Dashboard!$E$11*Dashboard!$E$10*SQRT(Dashboard!$D$12/365),0)</f>
        <v>296778.01774241804</v>
      </c>
      <c r="F2548" s="3">
        <f>D2548+IF(Dashboard!$I$3,E2548,0)</f>
        <v>557369.16422396526</v>
      </c>
      <c r="G2548" s="3">
        <f>IF(Dashboard!$I$4, ('Lookups and Calculations'!$F$9) / (1 - 'Lookups and Calculations'!$F$10), 'Lookups and Calculations'!$F$9)</f>
        <v>1951878.888340465</v>
      </c>
      <c r="H2548" s="12">
        <f t="shared" si="78"/>
        <v>0</v>
      </c>
      <c r="I2548" s="12">
        <f t="shared" si="79"/>
        <v>0</v>
      </c>
      <c r="J2548" s="13">
        <f>(1 - Dashboard!$I$9) * H2548 * Dashboard!$I$8 * 'Lookups and Calculations'!$F$12</f>
        <v>0</v>
      </c>
      <c r="K2548" s="12">
        <f>(1 - Dashboard!$I$11) * I2548 * Dashboard!$I$10 * 'Lookups and Calculations'!$F$12</f>
        <v>0</v>
      </c>
      <c r="L2548" s="12">
        <f>(H2548 - I2548) * Dashboard!$I$13 * (Dashboard!$D$12 / 365) * 'Lookups and Calculations'!$F$12</f>
        <v>0</v>
      </c>
      <c r="M2548" s="3">
        <f>(G2548*2) * Dashboard!$I$13 * (Dashboard!$D$12 / 365) * 'Lookups and Calculations'!$F$12</f>
        <v>1602.0878730267946</v>
      </c>
      <c r="N2548" s="12">
        <f>H2548 * Dashboard!$I$14 * Dashboard!$I$15 * (Dashboard!$D$12 / 365) * 'Lookups and Calculations'!$F$12</f>
        <v>0</v>
      </c>
    </row>
    <row r="2549" spans="1:14" x14ac:dyDescent="0.35">
      <c r="A2549" s="2">
        <v>2548</v>
      </c>
      <c r="B2549" s="11">
        <v>-0.37780547186517377</v>
      </c>
      <c r="C2549" s="11">
        <v>-0.93050639349092634</v>
      </c>
      <c r="D2549" s="3">
        <f>B2549*Dashboard!$D$11*Dashboard!$D$10*SQRT(Dashboard!$D$12/365)</f>
        <v>-93802.209978544211</v>
      </c>
      <c r="E2549" s="3">
        <f>IF(Dashboard!$I$3,C2549*Dashboard!$E$11*Dashboard!$E$10*SQRT(Dashboard!$D$12/365),0)</f>
        <v>-462055.54238114564</v>
      </c>
      <c r="F2549" s="3">
        <f>D2549+IF(Dashboard!$I$3,E2549,0)</f>
        <v>-555857.75235968991</v>
      </c>
      <c r="G2549" s="3">
        <f>IF(Dashboard!$I$4, ('Lookups and Calculations'!$F$9) / (1 - 'Lookups and Calculations'!$F$10), 'Lookups and Calculations'!$F$9)</f>
        <v>1951878.888340465</v>
      </c>
      <c r="H2549" s="12">
        <f t="shared" si="78"/>
        <v>0</v>
      </c>
      <c r="I2549" s="12">
        <f t="shared" si="79"/>
        <v>0</v>
      </c>
      <c r="J2549" s="13">
        <f>(1 - Dashboard!$I$9) * H2549 * Dashboard!$I$8 * 'Lookups and Calculations'!$F$12</f>
        <v>0</v>
      </c>
      <c r="K2549" s="12">
        <f>(1 - Dashboard!$I$11) * I2549 * Dashboard!$I$10 * 'Lookups and Calculations'!$F$12</f>
        <v>0</v>
      </c>
      <c r="L2549" s="12">
        <f>(H2549 - I2549) * Dashboard!$I$13 * (Dashboard!$D$12 / 365) * 'Lookups and Calculations'!$F$12</f>
        <v>0</v>
      </c>
      <c r="M2549" s="3">
        <f>(G2549*2) * Dashboard!$I$13 * (Dashboard!$D$12 / 365) * 'Lookups and Calculations'!$F$12</f>
        <v>1602.0878730267946</v>
      </c>
      <c r="N2549" s="12">
        <f>H2549 * Dashboard!$I$14 * Dashboard!$I$15 * (Dashboard!$D$12 / 365) * 'Lookups and Calculations'!$F$12</f>
        <v>0</v>
      </c>
    </row>
    <row r="2550" spans="1:14" x14ac:dyDescent="0.35">
      <c r="A2550" s="2">
        <v>2549</v>
      </c>
      <c r="B2550" s="11">
        <v>-0.60203480535001919</v>
      </c>
      <c r="C2550" s="11">
        <v>-0.78390771401370429</v>
      </c>
      <c r="D2550" s="3">
        <f>B2550*Dashboard!$D$11*Dashboard!$D$10*SQRT(Dashboard!$D$12/365)</f>
        <v>-149474.26501537685</v>
      </c>
      <c r="E2550" s="3">
        <f>IF(Dashboard!$I$3,C2550*Dashboard!$E$11*Dashboard!$E$10*SQRT(Dashboard!$D$12/365),0)</f>
        <v>-389259.98414313764</v>
      </c>
      <c r="F2550" s="3">
        <f>D2550+IF(Dashboard!$I$3,E2550,0)</f>
        <v>-538734.24915851443</v>
      </c>
      <c r="G2550" s="3">
        <f>IF(Dashboard!$I$4, ('Lookups and Calculations'!$F$9) / (1 - 'Lookups and Calculations'!$F$10), 'Lookups and Calculations'!$F$9)</f>
        <v>1951878.888340465</v>
      </c>
      <c r="H2550" s="12">
        <f t="shared" si="78"/>
        <v>0</v>
      </c>
      <c r="I2550" s="12">
        <f t="shared" si="79"/>
        <v>0</v>
      </c>
      <c r="J2550" s="13">
        <f>(1 - Dashboard!$I$9) * H2550 * Dashboard!$I$8 * 'Lookups and Calculations'!$F$12</f>
        <v>0</v>
      </c>
      <c r="K2550" s="12">
        <f>(1 - Dashboard!$I$11) * I2550 * Dashboard!$I$10 * 'Lookups and Calculations'!$F$12</f>
        <v>0</v>
      </c>
      <c r="L2550" s="12">
        <f>(H2550 - I2550) * Dashboard!$I$13 * (Dashboard!$D$12 / 365) * 'Lookups and Calculations'!$F$12</f>
        <v>0</v>
      </c>
      <c r="M2550" s="3">
        <f>(G2550*2) * Dashboard!$I$13 * (Dashboard!$D$12 / 365) * 'Lookups and Calculations'!$F$12</f>
        <v>1602.0878730267946</v>
      </c>
      <c r="N2550" s="12">
        <f>H2550 * Dashboard!$I$14 * Dashboard!$I$15 * (Dashboard!$D$12 / 365) * 'Lookups and Calculations'!$F$12</f>
        <v>0</v>
      </c>
    </row>
    <row r="2551" spans="1:14" x14ac:dyDescent="0.35">
      <c r="A2551" s="2">
        <v>2550</v>
      </c>
      <c r="B2551" s="11">
        <v>1.1194607525949414</v>
      </c>
      <c r="C2551" s="11">
        <v>1.324895129732645</v>
      </c>
      <c r="D2551" s="3">
        <f>B2551*Dashboard!$D$11*Dashboard!$D$10*SQRT(Dashboard!$D$12/365)</f>
        <v>277941.6932720436</v>
      </c>
      <c r="E2551" s="3">
        <f>IF(Dashboard!$I$3,C2551*Dashboard!$E$11*Dashboard!$E$10*SQRT(Dashboard!$D$12/365),0)</f>
        <v>657894.60668840108</v>
      </c>
      <c r="F2551" s="3">
        <f>D2551+IF(Dashboard!$I$3,E2551,0)</f>
        <v>935836.29996044468</v>
      </c>
      <c r="G2551" s="3">
        <f>IF(Dashboard!$I$4, ('Lookups and Calculations'!$F$9) / (1 - 'Lookups and Calculations'!$F$10), 'Lookups and Calculations'!$F$9)</f>
        <v>1951878.888340465</v>
      </c>
      <c r="H2551" s="12">
        <f t="shared" si="78"/>
        <v>0</v>
      </c>
      <c r="I2551" s="12">
        <f t="shared" si="79"/>
        <v>0</v>
      </c>
      <c r="J2551" s="13">
        <f>(1 - Dashboard!$I$9) * H2551 * Dashboard!$I$8 * 'Lookups and Calculations'!$F$12</f>
        <v>0</v>
      </c>
      <c r="K2551" s="12">
        <f>(1 - Dashboard!$I$11) * I2551 * Dashboard!$I$10 * 'Lookups and Calculations'!$F$12</f>
        <v>0</v>
      </c>
      <c r="L2551" s="12">
        <f>(H2551 - I2551) * Dashboard!$I$13 * (Dashboard!$D$12 / 365) * 'Lookups and Calculations'!$F$12</f>
        <v>0</v>
      </c>
      <c r="M2551" s="3">
        <f>(G2551*2) * Dashboard!$I$13 * (Dashboard!$D$12 / 365) * 'Lookups and Calculations'!$F$12</f>
        <v>1602.0878730267946</v>
      </c>
      <c r="N2551" s="12">
        <f>H2551 * Dashboard!$I$14 * Dashboard!$I$15 * (Dashboard!$D$12 / 365) * 'Lookups and Calculations'!$F$12</f>
        <v>0</v>
      </c>
    </row>
    <row r="2552" spans="1:14" x14ac:dyDescent="0.35">
      <c r="A2552" s="2">
        <v>2551</v>
      </c>
      <c r="B2552" s="11">
        <v>-1.5405185859364729E-2</v>
      </c>
      <c r="C2552" s="11">
        <v>0.1580473968263133</v>
      </c>
      <c r="D2552" s="3">
        <f>B2552*Dashboard!$D$11*Dashboard!$D$10*SQRT(Dashboard!$D$12/365)</f>
        <v>-3824.826759667254</v>
      </c>
      <c r="E2552" s="3">
        <f>IF(Dashboard!$I$3,C2552*Dashboard!$E$11*Dashboard!$E$10*SQRT(Dashboard!$D$12/365),0)</f>
        <v>78480.573775039258</v>
      </c>
      <c r="F2552" s="3">
        <f>D2552+IF(Dashboard!$I$3,E2552,0)</f>
        <v>74655.747015372006</v>
      </c>
      <c r="G2552" s="3">
        <f>IF(Dashboard!$I$4, ('Lookups and Calculations'!$F$9) / (1 - 'Lookups and Calculations'!$F$10), 'Lookups and Calculations'!$F$9)</f>
        <v>1951878.888340465</v>
      </c>
      <c r="H2552" s="12">
        <f t="shared" si="78"/>
        <v>0</v>
      </c>
      <c r="I2552" s="12">
        <f t="shared" si="79"/>
        <v>0</v>
      </c>
      <c r="J2552" s="13">
        <f>(1 - Dashboard!$I$9) * H2552 * Dashboard!$I$8 * 'Lookups and Calculations'!$F$12</f>
        <v>0</v>
      </c>
      <c r="K2552" s="12">
        <f>(1 - Dashboard!$I$11) * I2552 * Dashboard!$I$10 * 'Lookups and Calculations'!$F$12</f>
        <v>0</v>
      </c>
      <c r="L2552" s="12">
        <f>(H2552 - I2552) * Dashboard!$I$13 * (Dashboard!$D$12 / 365) * 'Lookups and Calculations'!$F$12</f>
        <v>0</v>
      </c>
      <c r="M2552" s="3">
        <f>(G2552*2) * Dashboard!$I$13 * (Dashboard!$D$12 / 365) * 'Lookups and Calculations'!$F$12</f>
        <v>1602.0878730267946</v>
      </c>
      <c r="N2552" s="12">
        <f>H2552 * Dashboard!$I$14 * Dashboard!$I$15 * (Dashboard!$D$12 / 365) * 'Lookups and Calculations'!$F$12</f>
        <v>0</v>
      </c>
    </row>
    <row r="2553" spans="1:14" x14ac:dyDescent="0.35">
      <c r="A2553" s="2">
        <v>2552</v>
      </c>
      <c r="B2553" s="11">
        <v>-1.566989921909401</v>
      </c>
      <c r="C2553" s="11">
        <v>1.2874239860243846</v>
      </c>
      <c r="D2553" s="3">
        <f>B2553*Dashboard!$D$11*Dashboard!$D$10*SQRT(Dashboard!$D$12/365)</f>
        <v>-389055.02602583548</v>
      </c>
      <c r="E2553" s="3">
        <f>IF(Dashboard!$I$3,C2553*Dashboard!$E$11*Dashboard!$E$10*SQRT(Dashboard!$D$12/365),0)</f>
        <v>639287.80317702808</v>
      </c>
      <c r="F2553" s="3">
        <f>D2553+IF(Dashboard!$I$3,E2553,0)</f>
        <v>250232.7771511926</v>
      </c>
      <c r="G2553" s="3">
        <f>IF(Dashboard!$I$4, ('Lookups and Calculations'!$F$9) / (1 - 'Lookups and Calculations'!$F$10), 'Lookups and Calculations'!$F$9)</f>
        <v>1951878.888340465</v>
      </c>
      <c r="H2553" s="12">
        <f t="shared" si="78"/>
        <v>0</v>
      </c>
      <c r="I2553" s="12">
        <f t="shared" si="79"/>
        <v>0</v>
      </c>
      <c r="J2553" s="13">
        <f>(1 - Dashboard!$I$9) * H2553 * Dashboard!$I$8 * 'Lookups and Calculations'!$F$12</f>
        <v>0</v>
      </c>
      <c r="K2553" s="12">
        <f>(1 - Dashboard!$I$11) * I2553 * Dashboard!$I$10 * 'Lookups and Calculations'!$F$12</f>
        <v>0</v>
      </c>
      <c r="L2553" s="12">
        <f>(H2553 - I2553) * Dashboard!$I$13 * (Dashboard!$D$12 / 365) * 'Lookups and Calculations'!$F$12</f>
        <v>0</v>
      </c>
      <c r="M2553" s="3">
        <f>(G2553*2) * Dashboard!$I$13 * (Dashboard!$D$12 / 365) * 'Lookups and Calculations'!$F$12</f>
        <v>1602.0878730267946</v>
      </c>
      <c r="N2553" s="12">
        <f>H2553 * Dashboard!$I$14 * Dashboard!$I$15 * (Dashboard!$D$12 / 365) * 'Lookups and Calculations'!$F$12</f>
        <v>0</v>
      </c>
    </row>
    <row r="2554" spans="1:14" x14ac:dyDescent="0.35">
      <c r="A2554" s="2">
        <v>2553</v>
      </c>
      <c r="B2554" s="11">
        <v>-1.4624916036651938</v>
      </c>
      <c r="C2554" s="11">
        <v>-0.24706185575315834</v>
      </c>
      <c r="D2554" s="3">
        <f>B2554*Dashboard!$D$11*Dashboard!$D$10*SQRT(Dashboard!$D$12/365)</f>
        <v>-363109.99896745046</v>
      </c>
      <c r="E2554" s="3">
        <f>IF(Dashboard!$I$3,C2554*Dashboard!$E$11*Dashboard!$E$10*SQRT(Dashboard!$D$12/365),0)</f>
        <v>-122681.9080022056</v>
      </c>
      <c r="F2554" s="3">
        <f>D2554+IF(Dashboard!$I$3,E2554,0)</f>
        <v>-485791.90696965606</v>
      </c>
      <c r="G2554" s="3">
        <f>IF(Dashboard!$I$4, ('Lookups and Calculations'!$F$9) / (1 - 'Lookups and Calculations'!$F$10), 'Lookups and Calculations'!$F$9)</f>
        <v>1951878.888340465</v>
      </c>
      <c r="H2554" s="12">
        <f t="shared" si="78"/>
        <v>0</v>
      </c>
      <c r="I2554" s="12">
        <f t="shared" si="79"/>
        <v>0</v>
      </c>
      <c r="J2554" s="13">
        <f>(1 - Dashboard!$I$9) * H2554 * Dashboard!$I$8 * 'Lookups and Calculations'!$F$12</f>
        <v>0</v>
      </c>
      <c r="K2554" s="12">
        <f>(1 - Dashboard!$I$11) * I2554 * Dashboard!$I$10 * 'Lookups and Calculations'!$F$12</f>
        <v>0</v>
      </c>
      <c r="L2554" s="12">
        <f>(H2554 - I2554) * Dashboard!$I$13 * (Dashboard!$D$12 / 365) * 'Lookups and Calculations'!$F$12</f>
        <v>0</v>
      </c>
      <c r="M2554" s="3">
        <f>(G2554*2) * Dashboard!$I$13 * (Dashboard!$D$12 / 365) * 'Lookups and Calculations'!$F$12</f>
        <v>1602.0878730267946</v>
      </c>
      <c r="N2554" s="12">
        <f>H2554 * Dashboard!$I$14 * Dashboard!$I$15 * (Dashboard!$D$12 / 365) * 'Lookups and Calculations'!$F$12</f>
        <v>0</v>
      </c>
    </row>
    <row r="2555" spans="1:14" x14ac:dyDescent="0.35">
      <c r="A2555" s="2">
        <v>2554</v>
      </c>
      <c r="B2555" s="11">
        <v>-1.4819272032223507</v>
      </c>
      <c r="C2555" s="11">
        <v>7.6626725105816168E-2</v>
      </c>
      <c r="D2555" s="3">
        <f>B2555*Dashboard!$D$11*Dashboard!$D$10*SQRT(Dashboard!$D$12/365)</f>
        <v>-367935.5039600567</v>
      </c>
      <c r="E2555" s="3">
        <f>IF(Dashboard!$I$3,C2555*Dashboard!$E$11*Dashboard!$E$10*SQRT(Dashboard!$D$12/365),0)</f>
        <v>38050.037353133026</v>
      </c>
      <c r="F2555" s="3">
        <f>D2555+IF(Dashboard!$I$3,E2555,0)</f>
        <v>-329885.46660692367</v>
      </c>
      <c r="G2555" s="3">
        <f>IF(Dashboard!$I$4, ('Lookups and Calculations'!$F$9) / (1 - 'Lookups and Calculations'!$F$10), 'Lookups and Calculations'!$F$9)</f>
        <v>1951878.888340465</v>
      </c>
      <c r="H2555" s="12">
        <f t="shared" si="78"/>
        <v>0</v>
      </c>
      <c r="I2555" s="12">
        <f t="shared" si="79"/>
        <v>0</v>
      </c>
      <c r="J2555" s="13">
        <f>(1 - Dashboard!$I$9) * H2555 * Dashboard!$I$8 * 'Lookups and Calculations'!$F$12</f>
        <v>0</v>
      </c>
      <c r="K2555" s="12">
        <f>(1 - Dashboard!$I$11) * I2555 * Dashboard!$I$10 * 'Lookups and Calculations'!$F$12</f>
        <v>0</v>
      </c>
      <c r="L2555" s="12">
        <f>(H2555 - I2555) * Dashboard!$I$13 * (Dashboard!$D$12 / 365) * 'Lookups and Calculations'!$F$12</f>
        <v>0</v>
      </c>
      <c r="M2555" s="3">
        <f>(G2555*2) * Dashboard!$I$13 * (Dashboard!$D$12 / 365) * 'Lookups and Calculations'!$F$12</f>
        <v>1602.0878730267946</v>
      </c>
      <c r="N2555" s="12">
        <f>H2555 * Dashboard!$I$14 * Dashboard!$I$15 * (Dashboard!$D$12 / 365) * 'Lookups and Calculations'!$F$12</f>
        <v>0</v>
      </c>
    </row>
    <row r="2556" spans="1:14" x14ac:dyDescent="0.35">
      <c r="A2556" s="2">
        <v>2555</v>
      </c>
      <c r="B2556" s="11">
        <v>-0.12785127287534123</v>
      </c>
      <c r="C2556" s="11">
        <v>0.59127693841693585</v>
      </c>
      <c r="D2556" s="3">
        <f>B2556*Dashboard!$D$11*Dashboard!$D$10*SQRT(Dashboard!$D$12/365)</f>
        <v>-31743.139889082177</v>
      </c>
      <c r="E2556" s="3">
        <f>IF(Dashboard!$I$3,C2556*Dashboard!$E$11*Dashboard!$E$10*SQRT(Dashboard!$D$12/365),0)</f>
        <v>293606.56561718148</v>
      </c>
      <c r="F2556" s="3">
        <f>D2556+IF(Dashboard!$I$3,E2556,0)</f>
        <v>261863.4257280993</v>
      </c>
      <c r="G2556" s="3">
        <f>IF(Dashboard!$I$4, ('Lookups and Calculations'!$F$9) / (1 - 'Lookups and Calculations'!$F$10), 'Lookups and Calculations'!$F$9)</f>
        <v>1951878.888340465</v>
      </c>
      <c r="H2556" s="12">
        <f t="shared" si="78"/>
        <v>0</v>
      </c>
      <c r="I2556" s="12">
        <f t="shared" si="79"/>
        <v>0</v>
      </c>
      <c r="J2556" s="13">
        <f>(1 - Dashboard!$I$9) * H2556 * Dashboard!$I$8 * 'Lookups and Calculations'!$F$12</f>
        <v>0</v>
      </c>
      <c r="K2556" s="12">
        <f>(1 - Dashboard!$I$11) * I2556 * Dashboard!$I$10 * 'Lookups and Calculations'!$F$12</f>
        <v>0</v>
      </c>
      <c r="L2556" s="12">
        <f>(H2556 - I2556) * Dashboard!$I$13 * (Dashboard!$D$12 / 365) * 'Lookups and Calculations'!$F$12</f>
        <v>0</v>
      </c>
      <c r="M2556" s="3">
        <f>(G2556*2) * Dashboard!$I$13 * (Dashboard!$D$12 / 365) * 'Lookups and Calculations'!$F$12</f>
        <v>1602.0878730267946</v>
      </c>
      <c r="N2556" s="12">
        <f>H2556 * Dashboard!$I$14 * Dashboard!$I$15 * (Dashboard!$D$12 / 365) * 'Lookups and Calculations'!$F$12</f>
        <v>0</v>
      </c>
    </row>
    <row r="2557" spans="1:14" x14ac:dyDescent="0.35">
      <c r="A2557" s="2">
        <v>2556</v>
      </c>
      <c r="B2557" s="11">
        <v>-3.1577544265328008</v>
      </c>
      <c r="C2557" s="11">
        <v>-0.50372416733335745</v>
      </c>
      <c r="D2557" s="3">
        <f>B2557*Dashboard!$D$11*Dashboard!$D$10*SQRT(Dashboard!$D$12/365)</f>
        <v>-784012.84744762175</v>
      </c>
      <c r="E2557" s="3">
        <f>IF(Dashboard!$I$3,C2557*Dashboard!$E$11*Dashboard!$E$10*SQRT(Dashboard!$D$12/365),0)</f>
        <v>-250131.05226984672</v>
      </c>
      <c r="F2557" s="3">
        <f>D2557+IF(Dashboard!$I$3,E2557,0)</f>
        <v>-1034143.8997174685</v>
      </c>
      <c r="G2557" s="3">
        <f>IF(Dashboard!$I$4, ('Lookups and Calculations'!$F$9) / (1 - 'Lookups and Calculations'!$F$10), 'Lookups and Calculations'!$F$9)</f>
        <v>1951878.888340465</v>
      </c>
      <c r="H2557" s="12">
        <f t="shared" si="78"/>
        <v>0</v>
      </c>
      <c r="I2557" s="12">
        <f t="shared" si="79"/>
        <v>0</v>
      </c>
      <c r="J2557" s="13">
        <f>(1 - Dashboard!$I$9) * H2557 * Dashboard!$I$8 * 'Lookups and Calculations'!$F$12</f>
        <v>0</v>
      </c>
      <c r="K2557" s="12">
        <f>(1 - Dashboard!$I$11) * I2557 * Dashboard!$I$10 * 'Lookups and Calculations'!$F$12</f>
        <v>0</v>
      </c>
      <c r="L2557" s="12">
        <f>(H2557 - I2557) * Dashboard!$I$13 * (Dashboard!$D$12 / 365) * 'Lookups and Calculations'!$F$12</f>
        <v>0</v>
      </c>
      <c r="M2557" s="3">
        <f>(G2557*2) * Dashboard!$I$13 * (Dashboard!$D$12 / 365) * 'Lookups and Calculations'!$F$12</f>
        <v>1602.0878730267946</v>
      </c>
      <c r="N2557" s="12">
        <f>H2557 * Dashboard!$I$14 * Dashboard!$I$15 * (Dashboard!$D$12 / 365) * 'Lookups and Calculations'!$F$12</f>
        <v>0</v>
      </c>
    </row>
    <row r="2558" spans="1:14" x14ac:dyDescent="0.35">
      <c r="A2558" s="2">
        <v>2557</v>
      </c>
      <c r="B2558" s="11">
        <v>0.39741736996284077</v>
      </c>
      <c r="C2558" s="11">
        <v>0.67644512140498803</v>
      </c>
      <c r="D2558" s="3">
        <f>B2558*Dashboard!$D$11*Dashboard!$D$10*SQRT(Dashboard!$D$12/365)</f>
        <v>98671.486684233838</v>
      </c>
      <c r="E2558" s="3">
        <f>IF(Dashboard!$I$3,C2558*Dashboard!$E$11*Dashboard!$E$10*SQRT(Dashboard!$D$12/365),0)</f>
        <v>335897.97947466711</v>
      </c>
      <c r="F2558" s="3">
        <f>D2558+IF(Dashboard!$I$3,E2558,0)</f>
        <v>434569.46615890093</v>
      </c>
      <c r="G2558" s="3">
        <f>IF(Dashboard!$I$4, ('Lookups and Calculations'!$F$9) / (1 - 'Lookups and Calculations'!$F$10), 'Lookups and Calculations'!$F$9)</f>
        <v>1951878.888340465</v>
      </c>
      <c r="H2558" s="12">
        <f t="shared" si="78"/>
        <v>0</v>
      </c>
      <c r="I2558" s="12">
        <f t="shared" si="79"/>
        <v>0</v>
      </c>
      <c r="J2558" s="13">
        <f>(1 - Dashboard!$I$9) * H2558 * Dashboard!$I$8 * 'Lookups and Calculations'!$F$12</f>
        <v>0</v>
      </c>
      <c r="K2558" s="12">
        <f>(1 - Dashboard!$I$11) * I2558 * Dashboard!$I$10 * 'Lookups and Calculations'!$F$12</f>
        <v>0</v>
      </c>
      <c r="L2558" s="12">
        <f>(H2558 - I2558) * Dashboard!$I$13 * (Dashboard!$D$12 / 365) * 'Lookups and Calculations'!$F$12</f>
        <v>0</v>
      </c>
      <c r="M2558" s="3">
        <f>(G2558*2) * Dashboard!$I$13 * (Dashboard!$D$12 / 365) * 'Lookups and Calculations'!$F$12</f>
        <v>1602.0878730267946</v>
      </c>
      <c r="N2558" s="12">
        <f>H2558 * Dashboard!$I$14 * Dashboard!$I$15 * (Dashboard!$D$12 / 365) * 'Lookups and Calculations'!$F$12</f>
        <v>0</v>
      </c>
    </row>
    <row r="2559" spans="1:14" x14ac:dyDescent="0.35">
      <c r="A2559" s="2">
        <v>2558</v>
      </c>
      <c r="B2559" s="11">
        <v>-0.71912075272261344</v>
      </c>
      <c r="C2559" s="11">
        <v>1.2574361313187439</v>
      </c>
      <c r="D2559" s="3">
        <f>B2559*Dashboard!$D$11*Dashboard!$D$10*SQRT(Dashboard!$D$12/365)</f>
        <v>-178544.57087082067</v>
      </c>
      <c r="E2559" s="3">
        <f>IF(Dashboard!$I$3,C2559*Dashboard!$E$11*Dashboard!$E$10*SQRT(Dashboard!$D$12/365),0)</f>
        <v>624396.92809246387</v>
      </c>
      <c r="F2559" s="3">
        <f>D2559+IF(Dashboard!$I$3,E2559,0)</f>
        <v>445852.35722164321</v>
      </c>
      <c r="G2559" s="3">
        <f>IF(Dashboard!$I$4, ('Lookups and Calculations'!$F$9) / (1 - 'Lookups and Calculations'!$F$10), 'Lookups and Calculations'!$F$9)</f>
        <v>1951878.888340465</v>
      </c>
      <c r="H2559" s="12">
        <f t="shared" si="78"/>
        <v>0</v>
      </c>
      <c r="I2559" s="12">
        <f t="shared" si="79"/>
        <v>0</v>
      </c>
      <c r="J2559" s="13">
        <f>(1 - Dashboard!$I$9) * H2559 * Dashboard!$I$8 * 'Lookups and Calculations'!$F$12</f>
        <v>0</v>
      </c>
      <c r="K2559" s="12">
        <f>(1 - Dashboard!$I$11) * I2559 * Dashboard!$I$10 * 'Lookups and Calculations'!$F$12</f>
        <v>0</v>
      </c>
      <c r="L2559" s="12">
        <f>(H2559 - I2559) * Dashboard!$I$13 * (Dashboard!$D$12 / 365) * 'Lookups and Calculations'!$F$12</f>
        <v>0</v>
      </c>
      <c r="M2559" s="3">
        <f>(G2559*2) * Dashboard!$I$13 * (Dashboard!$D$12 / 365) * 'Lookups and Calculations'!$F$12</f>
        <v>1602.0878730267946</v>
      </c>
      <c r="N2559" s="12">
        <f>H2559 * Dashboard!$I$14 * Dashboard!$I$15 * (Dashboard!$D$12 / 365) * 'Lookups and Calculations'!$F$12</f>
        <v>0</v>
      </c>
    </row>
    <row r="2560" spans="1:14" x14ac:dyDescent="0.35">
      <c r="A2560" s="2">
        <v>2559</v>
      </c>
      <c r="B2560" s="11">
        <v>-0.65424107853012614</v>
      </c>
      <c r="C2560" s="11">
        <v>-1.3267135629207594</v>
      </c>
      <c r="D2560" s="3">
        <f>B2560*Dashboard!$D$11*Dashboard!$D$10*SQRT(Dashboard!$D$12/365)</f>
        <v>-162436.13074712901</v>
      </c>
      <c r="E2560" s="3">
        <f>IF(Dashboard!$I$3,C2560*Dashboard!$E$11*Dashboard!$E$10*SQRT(Dashboard!$D$12/365),0)</f>
        <v>-658797.57429710927</v>
      </c>
      <c r="F2560" s="3">
        <f>D2560+IF(Dashboard!$I$3,E2560,0)</f>
        <v>-821233.70504423825</v>
      </c>
      <c r="G2560" s="3">
        <f>IF(Dashboard!$I$4, ('Lookups and Calculations'!$F$9) / (1 - 'Lookups and Calculations'!$F$10), 'Lookups and Calculations'!$F$9)</f>
        <v>1951878.888340465</v>
      </c>
      <c r="H2560" s="12">
        <f t="shared" si="78"/>
        <v>0</v>
      </c>
      <c r="I2560" s="12">
        <f t="shared" si="79"/>
        <v>0</v>
      </c>
      <c r="J2560" s="13">
        <f>(1 - Dashboard!$I$9) * H2560 * Dashboard!$I$8 * 'Lookups and Calculations'!$F$12</f>
        <v>0</v>
      </c>
      <c r="K2560" s="12">
        <f>(1 - Dashboard!$I$11) * I2560 * Dashboard!$I$10 * 'Lookups and Calculations'!$F$12</f>
        <v>0</v>
      </c>
      <c r="L2560" s="12">
        <f>(H2560 - I2560) * Dashboard!$I$13 * (Dashboard!$D$12 / 365) * 'Lookups and Calculations'!$F$12</f>
        <v>0</v>
      </c>
      <c r="M2560" s="3">
        <f>(G2560*2) * Dashboard!$I$13 * (Dashboard!$D$12 / 365) * 'Lookups and Calculations'!$F$12</f>
        <v>1602.0878730267946</v>
      </c>
      <c r="N2560" s="12">
        <f>H2560 * Dashboard!$I$14 * Dashboard!$I$15 * (Dashboard!$D$12 / 365) * 'Lookups and Calculations'!$F$12</f>
        <v>0</v>
      </c>
    </row>
    <row r="2561" spans="1:14" x14ac:dyDescent="0.35">
      <c r="A2561" s="2">
        <v>2560</v>
      </c>
      <c r="B2561" s="11">
        <v>-2.0997429183402296</v>
      </c>
      <c r="C2561" s="11">
        <v>-0.3067405890223141</v>
      </c>
      <c r="D2561" s="3">
        <f>B2561*Dashboard!$D$11*Dashboard!$D$10*SQRT(Dashboard!$D$12/365)</f>
        <v>-521327.88113084849</v>
      </c>
      <c r="E2561" s="3">
        <f>IF(Dashboard!$I$3,C2561*Dashboard!$E$11*Dashboard!$E$10*SQRT(Dashboard!$D$12/365),0)</f>
        <v>-152316.19064893562</v>
      </c>
      <c r="F2561" s="3">
        <f>D2561+IF(Dashboard!$I$3,E2561,0)</f>
        <v>-673644.07177978405</v>
      </c>
      <c r="G2561" s="3">
        <f>IF(Dashboard!$I$4, ('Lookups and Calculations'!$F$9) / (1 - 'Lookups and Calculations'!$F$10), 'Lookups and Calculations'!$F$9)</f>
        <v>1951878.888340465</v>
      </c>
      <c r="H2561" s="12">
        <f t="shared" si="78"/>
        <v>0</v>
      </c>
      <c r="I2561" s="12">
        <f t="shared" si="79"/>
        <v>0</v>
      </c>
      <c r="J2561" s="13">
        <f>(1 - Dashboard!$I$9) * H2561 * Dashboard!$I$8 * 'Lookups and Calculations'!$F$12</f>
        <v>0</v>
      </c>
      <c r="K2561" s="12">
        <f>(1 - Dashboard!$I$11) * I2561 * Dashboard!$I$10 * 'Lookups and Calculations'!$F$12</f>
        <v>0</v>
      </c>
      <c r="L2561" s="12">
        <f>(H2561 - I2561) * Dashboard!$I$13 * (Dashboard!$D$12 / 365) * 'Lookups and Calculations'!$F$12</f>
        <v>0</v>
      </c>
      <c r="M2561" s="3">
        <f>(G2561*2) * Dashboard!$I$13 * (Dashboard!$D$12 / 365) * 'Lookups and Calculations'!$F$12</f>
        <v>1602.0878730267946</v>
      </c>
      <c r="N2561" s="12">
        <f>H2561 * Dashboard!$I$14 * Dashboard!$I$15 * (Dashboard!$D$12 / 365) * 'Lookups and Calculations'!$F$12</f>
        <v>0</v>
      </c>
    </row>
    <row r="2562" spans="1:14" x14ac:dyDescent="0.35">
      <c r="A2562" s="2">
        <v>2561</v>
      </c>
      <c r="B2562" s="11">
        <v>0.16870653992676093</v>
      </c>
      <c r="C2562" s="11">
        <v>-1.150888687543328</v>
      </c>
      <c r="D2562" s="3">
        <f>B2562*Dashboard!$D$11*Dashboard!$D$10*SQRT(Dashboard!$D$12/365)</f>
        <v>41886.757766735354</v>
      </c>
      <c r="E2562" s="3">
        <f>IF(Dashboard!$I$3,C2562*Dashboard!$E$11*Dashboard!$E$10*SQRT(Dashboard!$D$12/365),0)</f>
        <v>-571489.35296202544</v>
      </c>
      <c r="F2562" s="3">
        <f>D2562+IF(Dashboard!$I$3,E2562,0)</f>
        <v>-529602.59519529005</v>
      </c>
      <c r="G2562" s="3">
        <f>IF(Dashboard!$I$4, ('Lookups and Calculations'!$F$9) / (1 - 'Lookups and Calculations'!$F$10), 'Lookups and Calculations'!$F$9)</f>
        <v>1951878.888340465</v>
      </c>
      <c r="H2562" s="12">
        <f t="shared" si="78"/>
        <v>0</v>
      </c>
      <c r="I2562" s="12">
        <f t="shared" si="79"/>
        <v>0</v>
      </c>
      <c r="J2562" s="13">
        <f>(1 - Dashboard!$I$9) * H2562 * Dashboard!$I$8 * 'Lookups and Calculations'!$F$12</f>
        <v>0</v>
      </c>
      <c r="K2562" s="12">
        <f>(1 - Dashboard!$I$11) * I2562 * Dashboard!$I$10 * 'Lookups and Calculations'!$F$12</f>
        <v>0</v>
      </c>
      <c r="L2562" s="12">
        <f>(H2562 - I2562) * Dashboard!$I$13 * (Dashboard!$D$12 / 365) * 'Lookups and Calculations'!$F$12</f>
        <v>0</v>
      </c>
      <c r="M2562" s="3">
        <f>(G2562*2) * Dashboard!$I$13 * (Dashboard!$D$12 / 365) * 'Lookups and Calculations'!$F$12</f>
        <v>1602.0878730267946</v>
      </c>
      <c r="N2562" s="12">
        <f>H2562 * Dashboard!$I$14 * Dashboard!$I$15 * (Dashboard!$D$12 / 365) * 'Lookups and Calculations'!$F$12</f>
        <v>0</v>
      </c>
    </row>
    <row r="2563" spans="1:14" x14ac:dyDescent="0.35">
      <c r="A2563" s="2">
        <v>2562</v>
      </c>
      <c r="B2563" s="11">
        <v>-0.58944953696710189</v>
      </c>
      <c r="C2563" s="11">
        <v>0.76146372372264282</v>
      </c>
      <c r="D2563" s="3">
        <f>B2563*Dashboard!$D$11*Dashboard!$D$10*SQRT(Dashboard!$D$12/365)</f>
        <v>-146349.5723483738</v>
      </c>
      <c r="E2563" s="3">
        <f>IF(Dashboard!$I$3,C2563*Dashboard!$E$11*Dashboard!$E$10*SQRT(Dashboard!$D$12/365),0)</f>
        <v>378115.11702596751</v>
      </c>
      <c r="F2563" s="3">
        <f>D2563+IF(Dashboard!$I$3,E2563,0)</f>
        <v>231765.54467759372</v>
      </c>
      <c r="G2563" s="3">
        <f>IF(Dashboard!$I$4, ('Lookups and Calculations'!$F$9) / (1 - 'Lookups and Calculations'!$F$10), 'Lookups and Calculations'!$F$9)</f>
        <v>1951878.888340465</v>
      </c>
      <c r="H2563" s="12">
        <f t="shared" ref="H2563:H2626" si="80">MAX(0,F2563-G2563)</f>
        <v>0</v>
      </c>
      <c r="I2563" s="12">
        <f t="shared" ref="I2563:I2626" si="81">MAX(0,-F2563-G2563)</f>
        <v>0</v>
      </c>
      <c r="J2563" s="13">
        <f>(1 - Dashboard!$I$9) * H2563 * Dashboard!$I$8 * 'Lookups and Calculations'!$F$12</f>
        <v>0</v>
      </c>
      <c r="K2563" s="12">
        <f>(1 - Dashboard!$I$11) * I2563 * Dashboard!$I$10 * 'Lookups and Calculations'!$F$12</f>
        <v>0</v>
      </c>
      <c r="L2563" s="12">
        <f>(H2563 - I2563) * Dashboard!$I$13 * (Dashboard!$D$12 / 365) * 'Lookups and Calculations'!$F$12</f>
        <v>0</v>
      </c>
      <c r="M2563" s="3">
        <f>(G2563*2) * Dashboard!$I$13 * (Dashboard!$D$12 / 365) * 'Lookups and Calculations'!$F$12</f>
        <v>1602.0878730267946</v>
      </c>
      <c r="N2563" s="12">
        <f>H2563 * Dashboard!$I$14 * Dashboard!$I$15 * (Dashboard!$D$12 / 365) * 'Lookups and Calculations'!$F$12</f>
        <v>0</v>
      </c>
    </row>
    <row r="2564" spans="1:14" x14ac:dyDescent="0.35">
      <c r="A2564" s="2">
        <v>2563</v>
      </c>
      <c r="B2564" s="11">
        <v>-1.315852007356165</v>
      </c>
      <c r="C2564" s="11">
        <v>0.34919836517729269</v>
      </c>
      <c r="D2564" s="3">
        <f>B2564*Dashboard!$D$11*Dashboard!$D$10*SQRT(Dashboard!$D$12/365)</f>
        <v>-326702.06094516261</v>
      </c>
      <c r="E2564" s="3">
        <f>IF(Dashboard!$I$3,C2564*Dashboard!$E$11*Dashboard!$E$10*SQRT(Dashboard!$D$12/365),0)</f>
        <v>173399.17398662851</v>
      </c>
      <c r="F2564" s="3">
        <f>D2564+IF(Dashboard!$I$3,E2564,0)</f>
        <v>-153302.8869585341</v>
      </c>
      <c r="G2564" s="3">
        <f>IF(Dashboard!$I$4, ('Lookups and Calculations'!$F$9) / (1 - 'Lookups and Calculations'!$F$10), 'Lookups and Calculations'!$F$9)</f>
        <v>1951878.888340465</v>
      </c>
      <c r="H2564" s="12">
        <f t="shared" si="80"/>
        <v>0</v>
      </c>
      <c r="I2564" s="12">
        <f t="shared" si="81"/>
        <v>0</v>
      </c>
      <c r="J2564" s="13">
        <f>(1 - Dashboard!$I$9) * H2564 * Dashboard!$I$8 * 'Lookups and Calculations'!$F$12</f>
        <v>0</v>
      </c>
      <c r="K2564" s="12">
        <f>(1 - Dashboard!$I$11) * I2564 * Dashboard!$I$10 * 'Lookups and Calculations'!$F$12</f>
        <v>0</v>
      </c>
      <c r="L2564" s="12">
        <f>(H2564 - I2564) * Dashboard!$I$13 * (Dashboard!$D$12 / 365) * 'Lookups and Calculations'!$F$12</f>
        <v>0</v>
      </c>
      <c r="M2564" s="3">
        <f>(G2564*2) * Dashboard!$I$13 * (Dashboard!$D$12 / 365) * 'Lookups and Calculations'!$F$12</f>
        <v>1602.0878730267946</v>
      </c>
      <c r="N2564" s="12">
        <f>H2564 * Dashboard!$I$14 * Dashboard!$I$15 * (Dashboard!$D$12 / 365) * 'Lookups and Calculations'!$F$12</f>
        <v>0</v>
      </c>
    </row>
    <row r="2565" spans="1:14" x14ac:dyDescent="0.35">
      <c r="A2565" s="2">
        <v>2564</v>
      </c>
      <c r="B2565" s="11">
        <v>0.56453448612447776</v>
      </c>
      <c r="C2565" s="11">
        <v>0.86286234207152146</v>
      </c>
      <c r="D2565" s="3">
        <f>B2565*Dashboard!$D$11*Dashboard!$D$10*SQRT(Dashboard!$D$12/365)</f>
        <v>140163.61951071885</v>
      </c>
      <c r="E2565" s="3">
        <f>IF(Dashboard!$I$3,C2565*Dashboard!$E$11*Dashboard!$E$10*SQRT(Dashboard!$D$12/365),0)</f>
        <v>428465.97321097308</v>
      </c>
      <c r="F2565" s="3">
        <f>D2565+IF(Dashboard!$I$3,E2565,0)</f>
        <v>568629.59272169194</v>
      </c>
      <c r="G2565" s="3">
        <f>IF(Dashboard!$I$4, ('Lookups and Calculations'!$F$9) / (1 - 'Lookups and Calculations'!$F$10), 'Lookups and Calculations'!$F$9)</f>
        <v>1951878.888340465</v>
      </c>
      <c r="H2565" s="12">
        <f t="shared" si="80"/>
        <v>0</v>
      </c>
      <c r="I2565" s="12">
        <f t="shared" si="81"/>
        <v>0</v>
      </c>
      <c r="J2565" s="13">
        <f>(1 - Dashboard!$I$9) * H2565 * Dashboard!$I$8 * 'Lookups and Calculations'!$F$12</f>
        <v>0</v>
      </c>
      <c r="K2565" s="12">
        <f>(1 - Dashboard!$I$11) * I2565 * Dashboard!$I$10 * 'Lookups and Calculations'!$F$12</f>
        <v>0</v>
      </c>
      <c r="L2565" s="12">
        <f>(H2565 - I2565) * Dashboard!$I$13 * (Dashboard!$D$12 / 365) * 'Lookups and Calculations'!$F$12</f>
        <v>0</v>
      </c>
      <c r="M2565" s="3">
        <f>(G2565*2) * Dashboard!$I$13 * (Dashboard!$D$12 / 365) * 'Lookups and Calculations'!$F$12</f>
        <v>1602.0878730267946</v>
      </c>
      <c r="N2565" s="12">
        <f>H2565 * Dashboard!$I$14 * Dashboard!$I$15 * (Dashboard!$D$12 / 365) * 'Lookups and Calculations'!$F$12</f>
        <v>0</v>
      </c>
    </row>
    <row r="2566" spans="1:14" x14ac:dyDescent="0.35">
      <c r="A2566" s="2">
        <v>2565</v>
      </c>
      <c r="B2566" s="11">
        <v>-0.68907899337928991</v>
      </c>
      <c r="C2566" s="11">
        <v>0.57433333689457422</v>
      </c>
      <c r="D2566" s="3">
        <f>B2566*Dashboard!$D$11*Dashboard!$D$10*SQRT(Dashboard!$D$12/365)</f>
        <v>-171085.74978986772</v>
      </c>
      <c r="E2566" s="3">
        <f>IF(Dashboard!$I$3,C2566*Dashboard!$E$11*Dashboard!$E$10*SQRT(Dashboard!$D$12/365),0)</f>
        <v>285192.99098075839</v>
      </c>
      <c r="F2566" s="3">
        <f>D2566+IF(Dashboard!$I$3,E2566,0)</f>
        <v>114107.24119089067</v>
      </c>
      <c r="G2566" s="3">
        <f>IF(Dashboard!$I$4, ('Lookups and Calculations'!$F$9) / (1 - 'Lookups and Calculations'!$F$10), 'Lookups and Calculations'!$F$9)</f>
        <v>1951878.888340465</v>
      </c>
      <c r="H2566" s="12">
        <f t="shared" si="80"/>
        <v>0</v>
      </c>
      <c r="I2566" s="12">
        <f t="shared" si="81"/>
        <v>0</v>
      </c>
      <c r="J2566" s="13">
        <f>(1 - Dashboard!$I$9) * H2566 * Dashboard!$I$8 * 'Lookups and Calculations'!$F$12</f>
        <v>0</v>
      </c>
      <c r="K2566" s="12">
        <f>(1 - Dashboard!$I$11) * I2566 * Dashboard!$I$10 * 'Lookups and Calculations'!$F$12</f>
        <v>0</v>
      </c>
      <c r="L2566" s="12">
        <f>(H2566 - I2566) * Dashboard!$I$13 * (Dashboard!$D$12 / 365) * 'Lookups and Calculations'!$F$12</f>
        <v>0</v>
      </c>
      <c r="M2566" s="3">
        <f>(G2566*2) * Dashboard!$I$13 * (Dashboard!$D$12 / 365) * 'Lookups and Calculations'!$F$12</f>
        <v>1602.0878730267946</v>
      </c>
      <c r="N2566" s="12">
        <f>H2566 * Dashboard!$I$14 * Dashboard!$I$15 * (Dashboard!$D$12 / 365) * 'Lookups and Calculations'!$F$12</f>
        <v>0</v>
      </c>
    </row>
    <row r="2567" spans="1:14" x14ac:dyDescent="0.35">
      <c r="A2567" s="2">
        <v>2566</v>
      </c>
      <c r="B2567" s="11">
        <v>-1.1813286841863198</v>
      </c>
      <c r="C2567" s="11">
        <v>1.2867768087752456</v>
      </c>
      <c r="D2567" s="3">
        <f>B2567*Dashboard!$D$11*Dashboard!$D$10*SQRT(Dashboard!$D$12/365)</f>
        <v>-293302.37262224557</v>
      </c>
      <c r="E2567" s="3">
        <f>IF(Dashboard!$I$3,C2567*Dashboard!$E$11*Dashboard!$E$10*SQRT(Dashboard!$D$12/365),0)</f>
        <v>638966.43855561386</v>
      </c>
      <c r="F2567" s="3">
        <f>D2567+IF(Dashboard!$I$3,E2567,0)</f>
        <v>345664.06593336829</v>
      </c>
      <c r="G2567" s="3">
        <f>IF(Dashboard!$I$4, ('Lookups and Calculations'!$F$9) / (1 - 'Lookups and Calculations'!$F$10), 'Lookups and Calculations'!$F$9)</f>
        <v>1951878.888340465</v>
      </c>
      <c r="H2567" s="12">
        <f t="shared" si="80"/>
        <v>0</v>
      </c>
      <c r="I2567" s="12">
        <f t="shared" si="81"/>
        <v>0</v>
      </c>
      <c r="J2567" s="13">
        <f>(1 - Dashboard!$I$9) * H2567 * Dashboard!$I$8 * 'Lookups and Calculations'!$F$12</f>
        <v>0</v>
      </c>
      <c r="K2567" s="12">
        <f>(1 - Dashboard!$I$11) * I2567 * Dashboard!$I$10 * 'Lookups and Calculations'!$F$12</f>
        <v>0</v>
      </c>
      <c r="L2567" s="12">
        <f>(H2567 - I2567) * Dashboard!$I$13 * (Dashboard!$D$12 / 365) * 'Lookups and Calculations'!$F$12</f>
        <v>0</v>
      </c>
      <c r="M2567" s="3">
        <f>(G2567*2) * Dashboard!$I$13 * (Dashboard!$D$12 / 365) * 'Lookups and Calculations'!$F$12</f>
        <v>1602.0878730267946</v>
      </c>
      <c r="N2567" s="12">
        <f>H2567 * Dashboard!$I$14 * Dashboard!$I$15 * (Dashboard!$D$12 / 365) * 'Lookups and Calculations'!$F$12</f>
        <v>0</v>
      </c>
    </row>
    <row r="2568" spans="1:14" x14ac:dyDescent="0.35">
      <c r="A2568" s="2">
        <v>2567</v>
      </c>
      <c r="B2568" s="11">
        <v>-0.58022389140489039</v>
      </c>
      <c r="C2568" s="11">
        <v>1.2757261116533574</v>
      </c>
      <c r="D2568" s="3">
        <f>B2568*Dashboard!$D$11*Dashboard!$D$10*SQRT(Dashboard!$D$12/365)</f>
        <v>-144059.01277034043</v>
      </c>
      <c r="E2568" s="3">
        <f>IF(Dashboard!$I$3,C2568*Dashboard!$E$11*Dashboard!$E$10*SQRT(Dashboard!$D$12/365),0)</f>
        <v>633479.06534887233</v>
      </c>
      <c r="F2568" s="3">
        <f>D2568+IF(Dashboard!$I$3,E2568,0)</f>
        <v>489420.0525785319</v>
      </c>
      <c r="G2568" s="3">
        <f>IF(Dashboard!$I$4, ('Lookups and Calculations'!$F$9) / (1 - 'Lookups and Calculations'!$F$10), 'Lookups and Calculations'!$F$9)</f>
        <v>1951878.888340465</v>
      </c>
      <c r="H2568" s="12">
        <f t="shared" si="80"/>
        <v>0</v>
      </c>
      <c r="I2568" s="12">
        <f t="shared" si="81"/>
        <v>0</v>
      </c>
      <c r="J2568" s="13">
        <f>(1 - Dashboard!$I$9) * H2568 * Dashboard!$I$8 * 'Lookups and Calculations'!$F$12</f>
        <v>0</v>
      </c>
      <c r="K2568" s="12">
        <f>(1 - Dashboard!$I$11) * I2568 * Dashboard!$I$10 * 'Lookups and Calculations'!$F$12</f>
        <v>0</v>
      </c>
      <c r="L2568" s="12">
        <f>(H2568 - I2568) * Dashboard!$I$13 * (Dashboard!$D$12 / 365) * 'Lookups and Calculations'!$F$12</f>
        <v>0</v>
      </c>
      <c r="M2568" s="3">
        <f>(G2568*2) * Dashboard!$I$13 * (Dashboard!$D$12 / 365) * 'Lookups and Calculations'!$F$12</f>
        <v>1602.0878730267946</v>
      </c>
      <c r="N2568" s="12">
        <f>H2568 * Dashboard!$I$14 * Dashboard!$I$15 * (Dashboard!$D$12 / 365) * 'Lookups and Calculations'!$F$12</f>
        <v>0</v>
      </c>
    </row>
    <row r="2569" spans="1:14" x14ac:dyDescent="0.35">
      <c r="A2569" s="2">
        <v>2568</v>
      </c>
      <c r="B2569" s="11">
        <v>1.7302927146516029</v>
      </c>
      <c r="C2569" s="11">
        <v>-5.65297264936344E-2</v>
      </c>
      <c r="D2569" s="3">
        <f>B2569*Dashboard!$D$11*Dashboard!$D$10*SQRT(Dashboard!$D$12/365)</f>
        <v>429600.13189543301</v>
      </c>
      <c r="E2569" s="3">
        <f>IF(Dashboard!$I$3,C2569*Dashboard!$E$11*Dashboard!$E$10*SQRT(Dashboard!$D$12/365),0)</f>
        <v>-28070.600716327877</v>
      </c>
      <c r="F2569" s="3">
        <f>D2569+IF(Dashboard!$I$3,E2569,0)</f>
        <v>401529.53117910511</v>
      </c>
      <c r="G2569" s="3">
        <f>IF(Dashboard!$I$4, ('Lookups and Calculations'!$F$9) / (1 - 'Lookups and Calculations'!$F$10), 'Lookups and Calculations'!$F$9)</f>
        <v>1951878.888340465</v>
      </c>
      <c r="H2569" s="12">
        <f t="shared" si="80"/>
        <v>0</v>
      </c>
      <c r="I2569" s="12">
        <f t="shared" si="81"/>
        <v>0</v>
      </c>
      <c r="J2569" s="13">
        <f>(1 - Dashboard!$I$9) * H2569 * Dashboard!$I$8 * 'Lookups and Calculations'!$F$12</f>
        <v>0</v>
      </c>
      <c r="K2569" s="12">
        <f>(1 - Dashboard!$I$11) * I2569 * Dashboard!$I$10 * 'Lookups and Calculations'!$F$12</f>
        <v>0</v>
      </c>
      <c r="L2569" s="12">
        <f>(H2569 - I2569) * Dashboard!$I$13 * (Dashboard!$D$12 / 365) * 'Lookups and Calculations'!$F$12</f>
        <v>0</v>
      </c>
      <c r="M2569" s="3">
        <f>(G2569*2) * Dashboard!$I$13 * (Dashboard!$D$12 / 365) * 'Lookups and Calculations'!$F$12</f>
        <v>1602.0878730267946</v>
      </c>
      <c r="N2569" s="12">
        <f>H2569 * Dashboard!$I$14 * Dashboard!$I$15 * (Dashboard!$D$12 / 365) * 'Lookups and Calculations'!$F$12</f>
        <v>0</v>
      </c>
    </row>
    <row r="2570" spans="1:14" x14ac:dyDescent="0.35">
      <c r="A2570" s="2">
        <v>2569</v>
      </c>
      <c r="B2570" s="11">
        <v>4.0949322116061435E-2</v>
      </c>
      <c r="C2570" s="11">
        <v>0.11899429600612524</v>
      </c>
      <c r="D2570" s="3">
        <f>B2570*Dashboard!$D$11*Dashboard!$D$10*SQRT(Dashboard!$D$12/365)</f>
        <v>10166.970035258286</v>
      </c>
      <c r="E2570" s="3">
        <f>IF(Dashboard!$I$3,C2570*Dashboard!$E$11*Dashboard!$E$10*SQRT(Dashboard!$D$12/365),0)</f>
        <v>59088.228050857491</v>
      </c>
      <c r="F2570" s="3">
        <f>D2570+IF(Dashboard!$I$3,E2570,0)</f>
        <v>69255.198086115779</v>
      </c>
      <c r="G2570" s="3">
        <f>IF(Dashboard!$I$4, ('Lookups and Calculations'!$F$9) / (1 - 'Lookups and Calculations'!$F$10), 'Lookups and Calculations'!$F$9)</f>
        <v>1951878.888340465</v>
      </c>
      <c r="H2570" s="12">
        <f t="shared" si="80"/>
        <v>0</v>
      </c>
      <c r="I2570" s="12">
        <f t="shared" si="81"/>
        <v>0</v>
      </c>
      <c r="J2570" s="13">
        <f>(1 - Dashboard!$I$9) * H2570 * Dashboard!$I$8 * 'Lookups and Calculations'!$F$12</f>
        <v>0</v>
      </c>
      <c r="K2570" s="12">
        <f>(1 - Dashboard!$I$11) * I2570 * Dashboard!$I$10 * 'Lookups and Calculations'!$F$12</f>
        <v>0</v>
      </c>
      <c r="L2570" s="12">
        <f>(H2570 - I2570) * Dashboard!$I$13 * (Dashboard!$D$12 / 365) * 'Lookups and Calculations'!$F$12</f>
        <v>0</v>
      </c>
      <c r="M2570" s="3">
        <f>(G2570*2) * Dashboard!$I$13 * (Dashboard!$D$12 / 365) * 'Lookups and Calculations'!$F$12</f>
        <v>1602.0878730267946</v>
      </c>
      <c r="N2570" s="12">
        <f>H2570 * Dashboard!$I$14 * Dashboard!$I$15 * (Dashboard!$D$12 / 365) * 'Lookups and Calculations'!$F$12</f>
        <v>0</v>
      </c>
    </row>
    <row r="2571" spans="1:14" x14ac:dyDescent="0.35">
      <c r="A2571" s="2">
        <v>2570</v>
      </c>
      <c r="B2571" s="11">
        <v>-0.84576007759539418</v>
      </c>
      <c r="C2571" s="11">
        <v>-0.13023570369058002</v>
      </c>
      <c r="D2571" s="3">
        <f>B2571*Dashboard!$D$11*Dashboard!$D$10*SQRT(Dashboard!$D$12/365)</f>
        <v>-209986.80616882318</v>
      </c>
      <c r="E2571" s="3">
        <f>IF(Dashboard!$I$3,C2571*Dashboard!$E$11*Dashboard!$E$10*SQRT(Dashboard!$D$12/365),0)</f>
        <v>-64670.30116835831</v>
      </c>
      <c r="F2571" s="3">
        <f>D2571+IF(Dashboard!$I$3,E2571,0)</f>
        <v>-274657.10733718151</v>
      </c>
      <c r="G2571" s="3">
        <f>IF(Dashboard!$I$4, ('Lookups and Calculations'!$F$9) / (1 - 'Lookups and Calculations'!$F$10), 'Lookups and Calculations'!$F$9)</f>
        <v>1951878.888340465</v>
      </c>
      <c r="H2571" s="12">
        <f t="shared" si="80"/>
        <v>0</v>
      </c>
      <c r="I2571" s="12">
        <f t="shared" si="81"/>
        <v>0</v>
      </c>
      <c r="J2571" s="13">
        <f>(1 - Dashboard!$I$9) * H2571 * Dashboard!$I$8 * 'Lookups and Calculations'!$F$12</f>
        <v>0</v>
      </c>
      <c r="K2571" s="12">
        <f>(1 - Dashboard!$I$11) * I2571 * Dashboard!$I$10 * 'Lookups and Calculations'!$F$12</f>
        <v>0</v>
      </c>
      <c r="L2571" s="12">
        <f>(H2571 - I2571) * Dashboard!$I$13 * (Dashboard!$D$12 / 365) * 'Lookups and Calculations'!$F$12</f>
        <v>0</v>
      </c>
      <c r="M2571" s="3">
        <f>(G2571*2) * Dashboard!$I$13 * (Dashboard!$D$12 / 365) * 'Lookups and Calculations'!$F$12</f>
        <v>1602.0878730267946</v>
      </c>
      <c r="N2571" s="12">
        <f>H2571 * Dashboard!$I$14 * Dashboard!$I$15 * (Dashboard!$D$12 / 365) * 'Lookups and Calculations'!$F$12</f>
        <v>0</v>
      </c>
    </row>
    <row r="2572" spans="1:14" x14ac:dyDescent="0.35">
      <c r="A2572" s="2">
        <v>2571</v>
      </c>
      <c r="B2572" s="11">
        <v>0.75962559797369522</v>
      </c>
      <c r="C2572" s="11">
        <v>3.0476023372690646E-3</v>
      </c>
      <c r="D2572" s="3">
        <f>B2572*Dashboard!$D$11*Dashboard!$D$10*SQRT(Dashboard!$D$12/365)</f>
        <v>188601.18540483754</v>
      </c>
      <c r="E2572" s="3">
        <f>IF(Dashboard!$I$3,C2572*Dashboard!$E$11*Dashboard!$E$10*SQRT(Dashboard!$D$12/365),0)</f>
        <v>1513.3281842653305</v>
      </c>
      <c r="F2572" s="3">
        <f>D2572+IF(Dashboard!$I$3,E2572,0)</f>
        <v>190114.51358910286</v>
      </c>
      <c r="G2572" s="3">
        <f>IF(Dashboard!$I$4, ('Lookups and Calculations'!$F$9) / (1 - 'Lookups and Calculations'!$F$10), 'Lookups and Calculations'!$F$9)</f>
        <v>1951878.888340465</v>
      </c>
      <c r="H2572" s="12">
        <f t="shared" si="80"/>
        <v>0</v>
      </c>
      <c r="I2572" s="12">
        <f t="shared" si="81"/>
        <v>0</v>
      </c>
      <c r="J2572" s="13">
        <f>(1 - Dashboard!$I$9) * H2572 * Dashboard!$I$8 * 'Lookups and Calculations'!$F$12</f>
        <v>0</v>
      </c>
      <c r="K2572" s="12">
        <f>(1 - Dashboard!$I$11) * I2572 * Dashboard!$I$10 * 'Lookups and Calculations'!$F$12</f>
        <v>0</v>
      </c>
      <c r="L2572" s="12">
        <f>(H2572 - I2572) * Dashboard!$I$13 * (Dashboard!$D$12 / 365) * 'Lookups and Calculations'!$F$12</f>
        <v>0</v>
      </c>
      <c r="M2572" s="3">
        <f>(G2572*2) * Dashboard!$I$13 * (Dashboard!$D$12 / 365) * 'Lookups and Calculations'!$F$12</f>
        <v>1602.0878730267946</v>
      </c>
      <c r="N2572" s="12">
        <f>H2572 * Dashboard!$I$14 * Dashboard!$I$15 * (Dashboard!$D$12 / 365) * 'Lookups and Calculations'!$F$12</f>
        <v>0</v>
      </c>
    </row>
    <row r="2573" spans="1:14" x14ac:dyDescent="0.35">
      <c r="A2573" s="2">
        <v>2572</v>
      </c>
      <c r="B2573" s="11">
        <v>-0.2888494163937847</v>
      </c>
      <c r="C2573" s="11">
        <v>2.2720467500092152</v>
      </c>
      <c r="D2573" s="3">
        <f>B2573*Dashboard!$D$11*Dashboard!$D$10*SQRT(Dashboard!$D$12/365)</f>
        <v>-71716.043378056071</v>
      </c>
      <c r="E2573" s="3">
        <f>IF(Dashboard!$I$3,C2573*Dashboard!$E$11*Dashboard!$E$10*SQRT(Dashboard!$D$12/365),0)</f>
        <v>1128215.5616924993</v>
      </c>
      <c r="F2573" s="3">
        <f>D2573+IF(Dashboard!$I$3,E2573,0)</f>
        <v>1056499.5183144433</v>
      </c>
      <c r="G2573" s="3">
        <f>IF(Dashboard!$I$4, ('Lookups and Calculations'!$F$9) / (1 - 'Lookups and Calculations'!$F$10), 'Lookups and Calculations'!$F$9)</f>
        <v>1951878.888340465</v>
      </c>
      <c r="H2573" s="12">
        <f t="shared" si="80"/>
        <v>0</v>
      </c>
      <c r="I2573" s="12">
        <f t="shared" si="81"/>
        <v>0</v>
      </c>
      <c r="J2573" s="13">
        <f>(1 - Dashboard!$I$9) * H2573 * Dashboard!$I$8 * 'Lookups and Calculations'!$F$12</f>
        <v>0</v>
      </c>
      <c r="K2573" s="12">
        <f>(1 - Dashboard!$I$11) * I2573 * Dashboard!$I$10 * 'Lookups and Calculations'!$F$12</f>
        <v>0</v>
      </c>
      <c r="L2573" s="12">
        <f>(H2573 - I2573) * Dashboard!$I$13 * (Dashboard!$D$12 / 365) * 'Lookups and Calculations'!$F$12</f>
        <v>0</v>
      </c>
      <c r="M2573" s="3">
        <f>(G2573*2) * Dashboard!$I$13 * (Dashboard!$D$12 / 365) * 'Lookups and Calculations'!$F$12</f>
        <v>1602.0878730267946</v>
      </c>
      <c r="N2573" s="12">
        <f>H2573 * Dashboard!$I$14 * Dashboard!$I$15 * (Dashboard!$D$12 / 365) * 'Lookups and Calculations'!$F$12</f>
        <v>0</v>
      </c>
    </row>
    <row r="2574" spans="1:14" x14ac:dyDescent="0.35">
      <c r="A2574" s="2">
        <v>2573</v>
      </c>
      <c r="B2574" s="11">
        <v>-1.2982155645815612</v>
      </c>
      <c r="C2574" s="11">
        <v>1.7956778485481464</v>
      </c>
      <c r="D2574" s="3">
        <f>B2574*Dashboard!$D$11*Dashboard!$D$10*SQRT(Dashboard!$D$12/365)</f>
        <v>-322323.25377688429</v>
      </c>
      <c r="E2574" s="3">
        <f>IF(Dashboard!$I$3,C2574*Dashboard!$E$11*Dashboard!$E$10*SQRT(Dashboard!$D$12/365),0)</f>
        <v>891668.13689476624</v>
      </c>
      <c r="F2574" s="3">
        <f>D2574+IF(Dashboard!$I$3,E2574,0)</f>
        <v>569344.88311788195</v>
      </c>
      <c r="G2574" s="3">
        <f>IF(Dashboard!$I$4, ('Lookups and Calculations'!$F$9) / (1 - 'Lookups and Calculations'!$F$10), 'Lookups and Calculations'!$F$9)</f>
        <v>1951878.888340465</v>
      </c>
      <c r="H2574" s="12">
        <f t="shared" si="80"/>
        <v>0</v>
      </c>
      <c r="I2574" s="12">
        <f t="shared" si="81"/>
        <v>0</v>
      </c>
      <c r="J2574" s="13">
        <f>(1 - Dashboard!$I$9) * H2574 * Dashboard!$I$8 * 'Lookups and Calculations'!$F$12</f>
        <v>0</v>
      </c>
      <c r="K2574" s="12">
        <f>(1 - Dashboard!$I$11) * I2574 * Dashboard!$I$10 * 'Lookups and Calculations'!$F$12</f>
        <v>0</v>
      </c>
      <c r="L2574" s="12">
        <f>(H2574 - I2574) * Dashboard!$I$13 * (Dashboard!$D$12 / 365) * 'Lookups and Calculations'!$F$12</f>
        <v>0</v>
      </c>
      <c r="M2574" s="3">
        <f>(G2574*2) * Dashboard!$I$13 * (Dashboard!$D$12 / 365) * 'Lookups and Calculations'!$F$12</f>
        <v>1602.0878730267946</v>
      </c>
      <c r="N2574" s="12">
        <f>H2574 * Dashboard!$I$14 * Dashboard!$I$15 * (Dashboard!$D$12 / 365) * 'Lookups and Calculations'!$F$12</f>
        <v>0</v>
      </c>
    </row>
    <row r="2575" spans="1:14" x14ac:dyDescent="0.35">
      <c r="A2575" s="2">
        <v>2574</v>
      </c>
      <c r="B2575" s="11">
        <v>1.9376645571556586</v>
      </c>
      <c r="C2575" s="11">
        <v>0.13056117754673977</v>
      </c>
      <c r="D2575" s="3">
        <f>B2575*Dashboard!$D$11*Dashboard!$D$10*SQRT(Dashboard!$D$12/365)</f>
        <v>481086.77929143666</v>
      </c>
      <c r="E2575" s="3">
        <f>IF(Dashboard!$I$3,C2575*Dashboard!$E$11*Dashboard!$E$10*SQRT(Dashboard!$D$12/365),0)</f>
        <v>64831.91961632466</v>
      </c>
      <c r="F2575" s="3">
        <f>D2575+IF(Dashboard!$I$3,E2575,0)</f>
        <v>545918.69890776137</v>
      </c>
      <c r="G2575" s="3">
        <f>IF(Dashboard!$I$4, ('Lookups and Calculations'!$F$9) / (1 - 'Lookups and Calculations'!$F$10), 'Lookups and Calculations'!$F$9)</f>
        <v>1951878.888340465</v>
      </c>
      <c r="H2575" s="12">
        <f t="shared" si="80"/>
        <v>0</v>
      </c>
      <c r="I2575" s="12">
        <f t="shared" si="81"/>
        <v>0</v>
      </c>
      <c r="J2575" s="13">
        <f>(1 - Dashboard!$I$9) * H2575 * Dashboard!$I$8 * 'Lookups and Calculations'!$F$12</f>
        <v>0</v>
      </c>
      <c r="K2575" s="12">
        <f>(1 - Dashboard!$I$11) * I2575 * Dashboard!$I$10 * 'Lookups and Calculations'!$F$12</f>
        <v>0</v>
      </c>
      <c r="L2575" s="12">
        <f>(H2575 - I2575) * Dashboard!$I$13 * (Dashboard!$D$12 / 365) * 'Lookups and Calculations'!$F$12</f>
        <v>0</v>
      </c>
      <c r="M2575" s="3">
        <f>(G2575*2) * Dashboard!$I$13 * (Dashboard!$D$12 / 365) * 'Lookups and Calculations'!$F$12</f>
        <v>1602.0878730267946</v>
      </c>
      <c r="N2575" s="12">
        <f>H2575 * Dashboard!$I$14 * Dashboard!$I$15 * (Dashboard!$D$12 / 365) * 'Lookups and Calculations'!$F$12</f>
        <v>0</v>
      </c>
    </row>
    <row r="2576" spans="1:14" x14ac:dyDescent="0.35">
      <c r="A2576" s="2">
        <v>2575</v>
      </c>
      <c r="B2576" s="11">
        <v>0.46866775128331639</v>
      </c>
      <c r="C2576" s="11">
        <v>0.36638960775855739</v>
      </c>
      <c r="D2576" s="3">
        <f>B2576*Dashboard!$D$11*Dashboard!$D$10*SQRT(Dashboard!$D$12/365)</f>
        <v>116361.65722803079</v>
      </c>
      <c r="E2576" s="3">
        <f>IF(Dashboard!$I$3,C2576*Dashboard!$E$11*Dashboard!$E$10*SQRT(Dashboard!$D$12/365),0)</f>
        <v>181935.71814221638</v>
      </c>
      <c r="F2576" s="3">
        <f>D2576+IF(Dashboard!$I$3,E2576,0)</f>
        <v>298297.37537024717</v>
      </c>
      <c r="G2576" s="3">
        <f>IF(Dashboard!$I$4, ('Lookups and Calculations'!$F$9) / (1 - 'Lookups and Calculations'!$F$10), 'Lookups and Calculations'!$F$9)</f>
        <v>1951878.888340465</v>
      </c>
      <c r="H2576" s="12">
        <f t="shared" si="80"/>
        <v>0</v>
      </c>
      <c r="I2576" s="12">
        <f t="shared" si="81"/>
        <v>0</v>
      </c>
      <c r="J2576" s="13">
        <f>(1 - Dashboard!$I$9) * H2576 * Dashboard!$I$8 * 'Lookups and Calculations'!$F$12</f>
        <v>0</v>
      </c>
      <c r="K2576" s="12">
        <f>(1 - Dashboard!$I$11) * I2576 * Dashboard!$I$10 * 'Lookups and Calculations'!$F$12</f>
        <v>0</v>
      </c>
      <c r="L2576" s="12">
        <f>(H2576 - I2576) * Dashboard!$I$13 * (Dashboard!$D$12 / 365) * 'Lookups and Calculations'!$F$12</f>
        <v>0</v>
      </c>
      <c r="M2576" s="3">
        <f>(G2576*2) * Dashboard!$I$13 * (Dashboard!$D$12 / 365) * 'Lookups and Calculations'!$F$12</f>
        <v>1602.0878730267946</v>
      </c>
      <c r="N2576" s="12">
        <f>H2576 * Dashboard!$I$14 * Dashboard!$I$15 * (Dashboard!$D$12 / 365) * 'Lookups and Calculations'!$F$12</f>
        <v>0</v>
      </c>
    </row>
    <row r="2577" spans="1:14" x14ac:dyDescent="0.35">
      <c r="A2577" s="2">
        <v>2576</v>
      </c>
      <c r="B2577" s="11">
        <v>1.2764151310727216</v>
      </c>
      <c r="C2577" s="11">
        <v>-1.0973168691610806</v>
      </c>
      <c r="D2577" s="3">
        <f>B2577*Dashboard!$D$11*Dashboard!$D$10*SQRT(Dashboard!$D$12/365)</f>
        <v>316910.60363308433</v>
      </c>
      <c r="E2577" s="3">
        <f>IF(Dashboard!$I$3,C2577*Dashboard!$E$11*Dashboard!$E$10*SQRT(Dashboard!$D$12/365),0)</f>
        <v>-544887.54154825467</v>
      </c>
      <c r="F2577" s="3">
        <f>D2577+IF(Dashboard!$I$3,E2577,0)</f>
        <v>-227976.93791517033</v>
      </c>
      <c r="G2577" s="3">
        <f>IF(Dashboard!$I$4, ('Lookups and Calculations'!$F$9) / (1 - 'Lookups and Calculations'!$F$10), 'Lookups and Calculations'!$F$9)</f>
        <v>1951878.888340465</v>
      </c>
      <c r="H2577" s="12">
        <f t="shared" si="80"/>
        <v>0</v>
      </c>
      <c r="I2577" s="12">
        <f t="shared" si="81"/>
        <v>0</v>
      </c>
      <c r="J2577" s="13">
        <f>(1 - Dashboard!$I$9) * H2577 * Dashboard!$I$8 * 'Lookups and Calculations'!$F$12</f>
        <v>0</v>
      </c>
      <c r="K2577" s="12">
        <f>(1 - Dashboard!$I$11) * I2577 * Dashboard!$I$10 * 'Lookups and Calculations'!$F$12</f>
        <v>0</v>
      </c>
      <c r="L2577" s="12">
        <f>(H2577 - I2577) * Dashboard!$I$13 * (Dashboard!$D$12 / 365) * 'Lookups and Calculations'!$F$12</f>
        <v>0</v>
      </c>
      <c r="M2577" s="3">
        <f>(G2577*2) * Dashboard!$I$13 * (Dashboard!$D$12 / 365) * 'Lookups and Calculations'!$F$12</f>
        <v>1602.0878730267946</v>
      </c>
      <c r="N2577" s="12">
        <f>H2577 * Dashboard!$I$14 * Dashboard!$I$15 * (Dashboard!$D$12 / 365) * 'Lookups and Calculations'!$F$12</f>
        <v>0</v>
      </c>
    </row>
    <row r="2578" spans="1:14" x14ac:dyDescent="0.35">
      <c r="A2578" s="2">
        <v>2577</v>
      </c>
      <c r="B2578" s="11">
        <v>-1.3069120720678231</v>
      </c>
      <c r="C2578" s="11">
        <v>-1.0691565532937461</v>
      </c>
      <c r="D2578" s="3">
        <f>B2578*Dashboard!$D$11*Dashboard!$D$10*SQRT(Dashboard!$D$12/365)</f>
        <v>-324482.43801865581</v>
      </c>
      <c r="E2578" s="3">
        <f>IF(Dashboard!$I$3,C2578*Dashboard!$E$11*Dashboard!$E$10*SQRT(Dashboard!$D$12/365),0)</f>
        <v>-530904.15560622956</v>
      </c>
      <c r="F2578" s="3">
        <f>D2578+IF(Dashboard!$I$3,E2578,0)</f>
        <v>-855386.59362488543</v>
      </c>
      <c r="G2578" s="3">
        <f>IF(Dashboard!$I$4, ('Lookups and Calculations'!$F$9) / (1 - 'Lookups and Calculations'!$F$10), 'Lookups and Calculations'!$F$9)</f>
        <v>1951878.888340465</v>
      </c>
      <c r="H2578" s="12">
        <f t="shared" si="80"/>
        <v>0</v>
      </c>
      <c r="I2578" s="12">
        <f t="shared" si="81"/>
        <v>0</v>
      </c>
      <c r="J2578" s="13">
        <f>(1 - Dashboard!$I$9) * H2578 * Dashboard!$I$8 * 'Lookups and Calculations'!$F$12</f>
        <v>0</v>
      </c>
      <c r="K2578" s="12">
        <f>(1 - Dashboard!$I$11) * I2578 * Dashboard!$I$10 * 'Lookups and Calculations'!$F$12</f>
        <v>0</v>
      </c>
      <c r="L2578" s="12">
        <f>(H2578 - I2578) * Dashboard!$I$13 * (Dashboard!$D$12 / 365) * 'Lookups and Calculations'!$F$12</f>
        <v>0</v>
      </c>
      <c r="M2578" s="3">
        <f>(G2578*2) * Dashboard!$I$13 * (Dashboard!$D$12 / 365) * 'Lookups and Calculations'!$F$12</f>
        <v>1602.0878730267946</v>
      </c>
      <c r="N2578" s="12">
        <f>H2578 * Dashboard!$I$14 * Dashboard!$I$15 * (Dashboard!$D$12 / 365) * 'Lookups and Calculations'!$F$12</f>
        <v>0</v>
      </c>
    </row>
    <row r="2579" spans="1:14" x14ac:dyDescent="0.35">
      <c r="A2579" s="2">
        <v>2578</v>
      </c>
      <c r="B2579" s="11">
        <v>-0.21623739653838539</v>
      </c>
      <c r="C2579" s="11">
        <v>0.83658169258601478</v>
      </c>
      <c r="D2579" s="3">
        <f>B2579*Dashboard!$D$11*Dashboard!$D$10*SQRT(Dashboard!$D$12/365)</f>
        <v>-53687.802813363909</v>
      </c>
      <c r="E2579" s="3">
        <f>IF(Dashboard!$I$3,C2579*Dashboard!$E$11*Dashboard!$E$10*SQRT(Dashboard!$D$12/365),0)</f>
        <v>415415.96104867308</v>
      </c>
      <c r="F2579" s="3">
        <f>D2579+IF(Dashboard!$I$3,E2579,0)</f>
        <v>361728.15823530918</v>
      </c>
      <c r="G2579" s="3">
        <f>IF(Dashboard!$I$4, ('Lookups and Calculations'!$F$9) / (1 - 'Lookups and Calculations'!$F$10), 'Lookups and Calculations'!$F$9)</f>
        <v>1951878.888340465</v>
      </c>
      <c r="H2579" s="12">
        <f t="shared" si="80"/>
        <v>0</v>
      </c>
      <c r="I2579" s="12">
        <f t="shared" si="81"/>
        <v>0</v>
      </c>
      <c r="J2579" s="13">
        <f>(1 - Dashboard!$I$9) * H2579 * Dashboard!$I$8 * 'Lookups and Calculations'!$F$12</f>
        <v>0</v>
      </c>
      <c r="K2579" s="12">
        <f>(1 - Dashboard!$I$11) * I2579 * Dashboard!$I$10 * 'Lookups and Calculations'!$F$12</f>
        <v>0</v>
      </c>
      <c r="L2579" s="12">
        <f>(H2579 - I2579) * Dashboard!$I$13 * (Dashboard!$D$12 / 365) * 'Lookups and Calculations'!$F$12</f>
        <v>0</v>
      </c>
      <c r="M2579" s="3">
        <f>(G2579*2) * Dashboard!$I$13 * (Dashboard!$D$12 / 365) * 'Lookups and Calculations'!$F$12</f>
        <v>1602.0878730267946</v>
      </c>
      <c r="N2579" s="12">
        <f>H2579 * Dashboard!$I$14 * Dashboard!$I$15 * (Dashboard!$D$12 / 365) * 'Lookups and Calculations'!$F$12</f>
        <v>0</v>
      </c>
    </row>
    <row r="2580" spans="1:14" x14ac:dyDescent="0.35">
      <c r="A2580" s="2">
        <v>2579</v>
      </c>
      <c r="B2580" s="11">
        <v>0.62453357686164224</v>
      </c>
      <c r="C2580" s="11">
        <v>0.25864869866426132</v>
      </c>
      <c r="D2580" s="3">
        <f>B2580*Dashboard!$D$11*Dashboard!$D$10*SQRT(Dashboard!$D$12/365)</f>
        <v>155060.2997521784</v>
      </c>
      <c r="E2580" s="3">
        <f>IF(Dashboard!$I$3,C2580*Dashboard!$E$11*Dashboard!$E$10*SQRT(Dashboard!$D$12/365),0)</f>
        <v>128435.51165632927</v>
      </c>
      <c r="F2580" s="3">
        <f>D2580+IF(Dashboard!$I$3,E2580,0)</f>
        <v>283495.81140850764</v>
      </c>
      <c r="G2580" s="3">
        <f>IF(Dashboard!$I$4, ('Lookups and Calculations'!$F$9) / (1 - 'Lookups and Calculations'!$F$10), 'Lookups and Calculations'!$F$9)</f>
        <v>1951878.888340465</v>
      </c>
      <c r="H2580" s="12">
        <f t="shared" si="80"/>
        <v>0</v>
      </c>
      <c r="I2580" s="12">
        <f t="shared" si="81"/>
        <v>0</v>
      </c>
      <c r="J2580" s="13">
        <f>(1 - Dashboard!$I$9) * H2580 * Dashboard!$I$8 * 'Lookups and Calculations'!$F$12</f>
        <v>0</v>
      </c>
      <c r="K2580" s="12">
        <f>(1 - Dashboard!$I$11) * I2580 * Dashboard!$I$10 * 'Lookups and Calculations'!$F$12</f>
        <v>0</v>
      </c>
      <c r="L2580" s="12">
        <f>(H2580 - I2580) * Dashboard!$I$13 * (Dashboard!$D$12 / 365) * 'Lookups and Calculations'!$F$12</f>
        <v>0</v>
      </c>
      <c r="M2580" s="3">
        <f>(G2580*2) * Dashboard!$I$13 * (Dashboard!$D$12 / 365) * 'Lookups and Calculations'!$F$12</f>
        <v>1602.0878730267946</v>
      </c>
      <c r="N2580" s="12">
        <f>H2580 * Dashboard!$I$14 * Dashboard!$I$15 * (Dashboard!$D$12 / 365) * 'Lookups and Calculations'!$F$12</f>
        <v>0</v>
      </c>
    </row>
    <row r="2581" spans="1:14" x14ac:dyDescent="0.35">
      <c r="A2581" s="2">
        <v>2580</v>
      </c>
      <c r="B2581" s="11">
        <v>-0.98237822754075343</v>
      </c>
      <c r="C2581" s="11">
        <v>-0.19849712290325933</v>
      </c>
      <c r="D2581" s="3">
        <f>B2581*Dashboard!$D$11*Dashboard!$D$10*SQRT(Dashboard!$D$12/365)</f>
        <v>-243906.60178424531</v>
      </c>
      <c r="E2581" s="3">
        <f>IF(Dashboard!$I$3,C2581*Dashboard!$E$11*Dashboard!$E$10*SQRT(Dashboard!$D$12/365),0)</f>
        <v>-98566.432671219241</v>
      </c>
      <c r="F2581" s="3">
        <f>D2581+IF(Dashboard!$I$3,E2581,0)</f>
        <v>-342473.03445546457</v>
      </c>
      <c r="G2581" s="3">
        <f>IF(Dashboard!$I$4, ('Lookups and Calculations'!$F$9) / (1 - 'Lookups and Calculations'!$F$10), 'Lookups and Calculations'!$F$9)</f>
        <v>1951878.888340465</v>
      </c>
      <c r="H2581" s="12">
        <f t="shared" si="80"/>
        <v>0</v>
      </c>
      <c r="I2581" s="12">
        <f t="shared" si="81"/>
        <v>0</v>
      </c>
      <c r="J2581" s="13">
        <f>(1 - Dashboard!$I$9) * H2581 * Dashboard!$I$8 * 'Lookups and Calculations'!$F$12</f>
        <v>0</v>
      </c>
      <c r="K2581" s="12">
        <f>(1 - Dashboard!$I$11) * I2581 * Dashboard!$I$10 * 'Lookups and Calculations'!$F$12</f>
        <v>0</v>
      </c>
      <c r="L2581" s="12">
        <f>(H2581 - I2581) * Dashboard!$I$13 * (Dashboard!$D$12 / 365) * 'Lookups and Calculations'!$F$12</f>
        <v>0</v>
      </c>
      <c r="M2581" s="3">
        <f>(G2581*2) * Dashboard!$I$13 * (Dashboard!$D$12 / 365) * 'Lookups and Calculations'!$F$12</f>
        <v>1602.0878730267946</v>
      </c>
      <c r="N2581" s="12">
        <f>H2581 * Dashboard!$I$14 * Dashboard!$I$15 * (Dashboard!$D$12 / 365) * 'Lookups and Calculations'!$F$12</f>
        <v>0</v>
      </c>
    </row>
    <row r="2582" spans="1:14" x14ac:dyDescent="0.35">
      <c r="A2582" s="2">
        <v>2581</v>
      </c>
      <c r="B2582" s="11">
        <v>2.6099380704103951E-2</v>
      </c>
      <c r="C2582" s="11">
        <v>0.22258807892813687</v>
      </c>
      <c r="D2582" s="3">
        <f>B2582*Dashboard!$D$11*Dashboard!$D$10*SQRT(Dashboard!$D$12/365)</f>
        <v>6480.0003478774333</v>
      </c>
      <c r="E2582" s="3">
        <f>IF(Dashboard!$I$3,C2582*Dashboard!$E$11*Dashboard!$E$10*SQRT(Dashboard!$D$12/365),0)</f>
        <v>110529.12291216884</v>
      </c>
      <c r="F2582" s="3">
        <f>D2582+IF(Dashboard!$I$3,E2582,0)</f>
        <v>117009.12326004627</v>
      </c>
      <c r="G2582" s="3">
        <f>IF(Dashboard!$I$4, ('Lookups and Calculations'!$F$9) / (1 - 'Lookups and Calculations'!$F$10), 'Lookups and Calculations'!$F$9)</f>
        <v>1951878.888340465</v>
      </c>
      <c r="H2582" s="12">
        <f t="shared" si="80"/>
        <v>0</v>
      </c>
      <c r="I2582" s="12">
        <f t="shared" si="81"/>
        <v>0</v>
      </c>
      <c r="J2582" s="13">
        <f>(1 - Dashboard!$I$9) * H2582 * Dashboard!$I$8 * 'Lookups and Calculations'!$F$12</f>
        <v>0</v>
      </c>
      <c r="K2582" s="12">
        <f>(1 - Dashboard!$I$11) * I2582 * Dashboard!$I$10 * 'Lookups and Calculations'!$F$12</f>
        <v>0</v>
      </c>
      <c r="L2582" s="12">
        <f>(H2582 - I2582) * Dashboard!$I$13 * (Dashboard!$D$12 / 365) * 'Lookups and Calculations'!$F$12</f>
        <v>0</v>
      </c>
      <c r="M2582" s="3">
        <f>(G2582*2) * Dashboard!$I$13 * (Dashboard!$D$12 / 365) * 'Lookups and Calculations'!$F$12</f>
        <v>1602.0878730267946</v>
      </c>
      <c r="N2582" s="12">
        <f>H2582 * Dashboard!$I$14 * Dashboard!$I$15 * (Dashboard!$D$12 / 365) * 'Lookups and Calculations'!$F$12</f>
        <v>0</v>
      </c>
    </row>
    <row r="2583" spans="1:14" x14ac:dyDescent="0.35">
      <c r="A2583" s="2">
        <v>2582</v>
      </c>
      <c r="B2583" s="11">
        <v>1.9703385337422059E-2</v>
      </c>
      <c r="C2583" s="11">
        <v>0.60581991742796326</v>
      </c>
      <c r="D2583" s="3">
        <f>B2583*Dashboard!$D$11*Dashboard!$D$10*SQRT(Dashboard!$D$12/365)</f>
        <v>4891.9913191956148</v>
      </c>
      <c r="E2583" s="3">
        <f>IF(Dashboard!$I$3,C2583*Dashboard!$E$11*Dashboard!$E$10*SQRT(Dashboard!$D$12/365),0)</f>
        <v>300828.07865758962</v>
      </c>
      <c r="F2583" s="3">
        <f>D2583+IF(Dashboard!$I$3,E2583,0)</f>
        <v>305720.06997678522</v>
      </c>
      <c r="G2583" s="3">
        <f>IF(Dashboard!$I$4, ('Lookups and Calculations'!$F$9) / (1 - 'Lookups and Calculations'!$F$10), 'Lookups and Calculations'!$F$9)</f>
        <v>1951878.888340465</v>
      </c>
      <c r="H2583" s="12">
        <f t="shared" si="80"/>
        <v>0</v>
      </c>
      <c r="I2583" s="12">
        <f t="shared" si="81"/>
        <v>0</v>
      </c>
      <c r="J2583" s="13">
        <f>(1 - Dashboard!$I$9) * H2583 * Dashboard!$I$8 * 'Lookups and Calculations'!$F$12</f>
        <v>0</v>
      </c>
      <c r="K2583" s="12">
        <f>(1 - Dashboard!$I$11) * I2583 * Dashboard!$I$10 * 'Lookups and Calculations'!$F$12</f>
        <v>0</v>
      </c>
      <c r="L2583" s="12">
        <f>(H2583 - I2583) * Dashboard!$I$13 * (Dashboard!$D$12 / 365) * 'Lookups and Calculations'!$F$12</f>
        <v>0</v>
      </c>
      <c r="M2583" s="3">
        <f>(G2583*2) * Dashboard!$I$13 * (Dashboard!$D$12 / 365) * 'Lookups and Calculations'!$F$12</f>
        <v>1602.0878730267946</v>
      </c>
      <c r="N2583" s="12">
        <f>H2583 * Dashboard!$I$14 * Dashboard!$I$15 * (Dashboard!$D$12 / 365) * 'Lookups and Calculations'!$F$12</f>
        <v>0</v>
      </c>
    </row>
    <row r="2584" spans="1:14" x14ac:dyDescent="0.35">
      <c r="A2584" s="2">
        <v>2583</v>
      </c>
      <c r="B2584" s="11">
        <v>0.90834995649286343</v>
      </c>
      <c r="C2584" s="11">
        <v>-0.7243516137719902</v>
      </c>
      <c r="D2584" s="3">
        <f>B2584*Dashboard!$D$11*Dashboard!$D$10*SQRT(Dashboard!$D$12/365)</f>
        <v>225526.73187155955</v>
      </c>
      <c r="E2584" s="3">
        <f>IF(Dashboard!$I$3,C2584*Dashboard!$E$11*Dashboard!$E$10*SQRT(Dashboard!$D$12/365),0)</f>
        <v>-359686.59658579633</v>
      </c>
      <c r="F2584" s="3">
        <f>D2584+IF(Dashboard!$I$3,E2584,0)</f>
        <v>-134159.86471423678</v>
      </c>
      <c r="G2584" s="3">
        <f>IF(Dashboard!$I$4, ('Lookups and Calculations'!$F$9) / (1 - 'Lookups and Calculations'!$F$10), 'Lookups and Calculations'!$F$9)</f>
        <v>1951878.888340465</v>
      </c>
      <c r="H2584" s="12">
        <f t="shared" si="80"/>
        <v>0</v>
      </c>
      <c r="I2584" s="12">
        <f t="shared" si="81"/>
        <v>0</v>
      </c>
      <c r="J2584" s="13">
        <f>(1 - Dashboard!$I$9) * H2584 * Dashboard!$I$8 * 'Lookups and Calculations'!$F$12</f>
        <v>0</v>
      </c>
      <c r="K2584" s="12">
        <f>(1 - Dashboard!$I$11) * I2584 * Dashboard!$I$10 * 'Lookups and Calculations'!$F$12</f>
        <v>0</v>
      </c>
      <c r="L2584" s="12">
        <f>(H2584 - I2584) * Dashboard!$I$13 * (Dashboard!$D$12 / 365) * 'Lookups and Calculations'!$F$12</f>
        <v>0</v>
      </c>
      <c r="M2584" s="3">
        <f>(G2584*2) * Dashboard!$I$13 * (Dashboard!$D$12 / 365) * 'Lookups and Calculations'!$F$12</f>
        <v>1602.0878730267946</v>
      </c>
      <c r="N2584" s="12">
        <f>H2584 * Dashboard!$I$14 * Dashboard!$I$15 * (Dashboard!$D$12 / 365) * 'Lookups and Calculations'!$F$12</f>
        <v>0</v>
      </c>
    </row>
    <row r="2585" spans="1:14" x14ac:dyDescent="0.35">
      <c r="A2585" s="2">
        <v>2584</v>
      </c>
      <c r="B2585" s="11">
        <v>-1.2262050992045621</v>
      </c>
      <c r="C2585" s="11">
        <v>0.11884593565635271</v>
      </c>
      <c r="D2585" s="3">
        <f>B2585*Dashboard!$D$11*Dashboard!$D$10*SQRT(Dashboard!$D$12/365)</f>
        <v>-304444.36822078389</v>
      </c>
      <c r="E2585" s="3">
        <f>IF(Dashboard!$I$3,C2585*Dashboard!$E$11*Dashboard!$E$10*SQRT(Dashboard!$D$12/365),0)</f>
        <v>59014.557711393383</v>
      </c>
      <c r="F2585" s="3">
        <f>D2585+IF(Dashboard!$I$3,E2585,0)</f>
        <v>-245429.81050939049</v>
      </c>
      <c r="G2585" s="3">
        <f>IF(Dashboard!$I$4, ('Lookups and Calculations'!$F$9) / (1 - 'Lookups and Calculations'!$F$10), 'Lookups and Calculations'!$F$9)</f>
        <v>1951878.888340465</v>
      </c>
      <c r="H2585" s="12">
        <f t="shared" si="80"/>
        <v>0</v>
      </c>
      <c r="I2585" s="12">
        <f t="shared" si="81"/>
        <v>0</v>
      </c>
      <c r="J2585" s="13">
        <f>(1 - Dashboard!$I$9) * H2585 * Dashboard!$I$8 * 'Lookups and Calculations'!$F$12</f>
        <v>0</v>
      </c>
      <c r="K2585" s="12">
        <f>(1 - Dashboard!$I$11) * I2585 * Dashboard!$I$10 * 'Lookups and Calculations'!$F$12</f>
        <v>0</v>
      </c>
      <c r="L2585" s="12">
        <f>(H2585 - I2585) * Dashboard!$I$13 * (Dashboard!$D$12 / 365) * 'Lookups and Calculations'!$F$12</f>
        <v>0</v>
      </c>
      <c r="M2585" s="3">
        <f>(G2585*2) * Dashboard!$I$13 * (Dashboard!$D$12 / 365) * 'Lookups and Calculations'!$F$12</f>
        <v>1602.0878730267946</v>
      </c>
      <c r="N2585" s="12">
        <f>H2585 * Dashboard!$I$14 * Dashboard!$I$15 * (Dashboard!$D$12 / 365) * 'Lookups and Calculations'!$F$12</f>
        <v>0</v>
      </c>
    </row>
    <row r="2586" spans="1:14" x14ac:dyDescent="0.35">
      <c r="A2586" s="2">
        <v>2585</v>
      </c>
      <c r="B2586" s="11">
        <v>0.6147370973519658</v>
      </c>
      <c r="C2586" s="11">
        <v>0.33971329738944345</v>
      </c>
      <c r="D2586" s="3">
        <f>B2586*Dashboard!$D$11*Dashboard!$D$10*SQRT(Dashboard!$D$12/365)</f>
        <v>152628.01251324418</v>
      </c>
      <c r="E2586" s="3">
        <f>IF(Dashboard!$I$3,C2586*Dashboard!$E$11*Dashboard!$E$10*SQRT(Dashboard!$D$12/365),0)</f>
        <v>168689.23521361849</v>
      </c>
      <c r="F2586" s="3">
        <f>D2586+IF(Dashboard!$I$3,E2586,0)</f>
        <v>321317.24772686267</v>
      </c>
      <c r="G2586" s="3">
        <f>IF(Dashboard!$I$4, ('Lookups and Calculations'!$F$9) / (1 - 'Lookups and Calculations'!$F$10), 'Lookups and Calculations'!$F$9)</f>
        <v>1951878.888340465</v>
      </c>
      <c r="H2586" s="12">
        <f t="shared" si="80"/>
        <v>0</v>
      </c>
      <c r="I2586" s="12">
        <f t="shared" si="81"/>
        <v>0</v>
      </c>
      <c r="J2586" s="13">
        <f>(1 - Dashboard!$I$9) * H2586 * Dashboard!$I$8 * 'Lookups and Calculations'!$F$12</f>
        <v>0</v>
      </c>
      <c r="K2586" s="12">
        <f>(1 - Dashboard!$I$11) * I2586 * Dashboard!$I$10 * 'Lookups and Calculations'!$F$12</f>
        <v>0</v>
      </c>
      <c r="L2586" s="12">
        <f>(H2586 - I2586) * Dashboard!$I$13 * (Dashboard!$D$12 / 365) * 'Lookups and Calculations'!$F$12</f>
        <v>0</v>
      </c>
      <c r="M2586" s="3">
        <f>(G2586*2) * Dashboard!$I$13 * (Dashboard!$D$12 / 365) * 'Lookups and Calculations'!$F$12</f>
        <v>1602.0878730267946</v>
      </c>
      <c r="N2586" s="12">
        <f>H2586 * Dashboard!$I$14 * Dashboard!$I$15 * (Dashboard!$D$12 / 365) * 'Lookups and Calculations'!$F$12</f>
        <v>0</v>
      </c>
    </row>
    <row r="2587" spans="1:14" x14ac:dyDescent="0.35">
      <c r="A2587" s="2">
        <v>2586</v>
      </c>
      <c r="B2587" s="11">
        <v>0.695041278295772</v>
      </c>
      <c r="C2587" s="11">
        <v>-0.43465991349515276</v>
      </c>
      <c r="D2587" s="3">
        <f>B2587*Dashboard!$D$11*Dashboard!$D$10*SQRT(Dashboard!$D$12/365)</f>
        <v>172566.07642178942</v>
      </c>
      <c r="E2587" s="3">
        <f>IF(Dashboard!$I$3,C2587*Dashboard!$E$11*Dashboard!$E$10*SQRT(Dashboard!$D$12/365),0)</f>
        <v>-215836.2623687906</v>
      </c>
      <c r="F2587" s="3">
        <f>D2587+IF(Dashboard!$I$3,E2587,0)</f>
        <v>-43270.185947001184</v>
      </c>
      <c r="G2587" s="3">
        <f>IF(Dashboard!$I$4, ('Lookups and Calculations'!$F$9) / (1 - 'Lookups and Calculations'!$F$10), 'Lookups and Calculations'!$F$9)</f>
        <v>1951878.888340465</v>
      </c>
      <c r="H2587" s="12">
        <f t="shared" si="80"/>
        <v>0</v>
      </c>
      <c r="I2587" s="12">
        <f t="shared" si="81"/>
        <v>0</v>
      </c>
      <c r="J2587" s="13">
        <f>(1 - Dashboard!$I$9) * H2587 * Dashboard!$I$8 * 'Lookups and Calculations'!$F$12</f>
        <v>0</v>
      </c>
      <c r="K2587" s="12">
        <f>(1 - Dashboard!$I$11) * I2587 * Dashboard!$I$10 * 'Lookups and Calculations'!$F$12</f>
        <v>0</v>
      </c>
      <c r="L2587" s="12">
        <f>(H2587 - I2587) * Dashboard!$I$13 * (Dashboard!$D$12 / 365) * 'Lookups and Calculations'!$F$12</f>
        <v>0</v>
      </c>
      <c r="M2587" s="3">
        <f>(G2587*2) * Dashboard!$I$13 * (Dashboard!$D$12 / 365) * 'Lookups and Calculations'!$F$12</f>
        <v>1602.0878730267946</v>
      </c>
      <c r="N2587" s="12">
        <f>H2587 * Dashboard!$I$14 * Dashboard!$I$15 * (Dashboard!$D$12 / 365) * 'Lookups and Calculations'!$F$12</f>
        <v>0</v>
      </c>
    </row>
    <row r="2588" spans="1:14" x14ac:dyDescent="0.35">
      <c r="A2588" s="2">
        <v>2587</v>
      </c>
      <c r="B2588" s="11">
        <v>-0.11254690518788202</v>
      </c>
      <c r="C2588" s="11">
        <v>-6.476853112308692E-2</v>
      </c>
      <c r="D2588" s="3">
        <f>B2588*Dashboard!$D$11*Dashboard!$D$10*SQRT(Dashboard!$D$12/365)</f>
        <v>-27943.344443239064</v>
      </c>
      <c r="E2588" s="3">
        <f>IF(Dashboard!$I$3,C2588*Dashboard!$E$11*Dashboard!$E$10*SQRT(Dashboard!$D$12/365),0)</f>
        <v>-32161.690652155485</v>
      </c>
      <c r="F2588" s="3">
        <f>D2588+IF(Dashboard!$I$3,E2588,0)</f>
        <v>-60105.035095394545</v>
      </c>
      <c r="G2588" s="3">
        <f>IF(Dashboard!$I$4, ('Lookups and Calculations'!$F$9) / (1 - 'Lookups and Calculations'!$F$10), 'Lookups and Calculations'!$F$9)</f>
        <v>1951878.888340465</v>
      </c>
      <c r="H2588" s="12">
        <f t="shared" si="80"/>
        <v>0</v>
      </c>
      <c r="I2588" s="12">
        <f t="shared" si="81"/>
        <v>0</v>
      </c>
      <c r="J2588" s="13">
        <f>(1 - Dashboard!$I$9) * H2588 * Dashboard!$I$8 * 'Lookups and Calculations'!$F$12</f>
        <v>0</v>
      </c>
      <c r="K2588" s="12">
        <f>(1 - Dashboard!$I$11) * I2588 * Dashboard!$I$10 * 'Lookups and Calculations'!$F$12</f>
        <v>0</v>
      </c>
      <c r="L2588" s="12">
        <f>(H2588 - I2588) * Dashboard!$I$13 * (Dashboard!$D$12 / 365) * 'Lookups and Calculations'!$F$12</f>
        <v>0</v>
      </c>
      <c r="M2588" s="3">
        <f>(G2588*2) * Dashboard!$I$13 * (Dashboard!$D$12 / 365) * 'Lookups and Calculations'!$F$12</f>
        <v>1602.0878730267946</v>
      </c>
      <c r="N2588" s="12">
        <f>H2588 * Dashboard!$I$14 * Dashboard!$I$15 * (Dashboard!$D$12 / 365) * 'Lookups and Calculations'!$F$12</f>
        <v>0</v>
      </c>
    </row>
    <row r="2589" spans="1:14" x14ac:dyDescent="0.35">
      <c r="A2589" s="2">
        <v>2588</v>
      </c>
      <c r="B2589" s="11">
        <v>-0.15563229740147996</v>
      </c>
      <c r="C2589" s="11">
        <v>1.4112151291513653</v>
      </c>
      <c r="D2589" s="3">
        <f>B2589*Dashboard!$D$11*Dashboard!$D$10*SQRT(Dashboard!$D$12/365)</f>
        <v>-38640.661735853952</v>
      </c>
      <c r="E2589" s="3">
        <f>IF(Dashboard!$I$3,C2589*Dashboard!$E$11*Dashboard!$E$10*SQRT(Dashboard!$D$12/365),0)</f>
        <v>700757.97058225272</v>
      </c>
      <c r="F2589" s="3">
        <f>D2589+IF(Dashboard!$I$3,E2589,0)</f>
        <v>662117.30884639872</v>
      </c>
      <c r="G2589" s="3">
        <f>IF(Dashboard!$I$4, ('Lookups and Calculations'!$F$9) / (1 - 'Lookups and Calculations'!$F$10), 'Lookups and Calculations'!$F$9)</f>
        <v>1951878.888340465</v>
      </c>
      <c r="H2589" s="12">
        <f t="shared" si="80"/>
        <v>0</v>
      </c>
      <c r="I2589" s="12">
        <f t="shared" si="81"/>
        <v>0</v>
      </c>
      <c r="J2589" s="13">
        <f>(1 - Dashboard!$I$9) * H2589 * Dashboard!$I$8 * 'Lookups and Calculations'!$F$12</f>
        <v>0</v>
      </c>
      <c r="K2589" s="12">
        <f>(1 - Dashboard!$I$11) * I2589 * Dashboard!$I$10 * 'Lookups and Calculations'!$F$12</f>
        <v>0</v>
      </c>
      <c r="L2589" s="12">
        <f>(H2589 - I2589) * Dashboard!$I$13 * (Dashboard!$D$12 / 365) * 'Lookups and Calculations'!$F$12</f>
        <v>0</v>
      </c>
      <c r="M2589" s="3">
        <f>(G2589*2) * Dashboard!$I$13 * (Dashboard!$D$12 / 365) * 'Lookups and Calculations'!$F$12</f>
        <v>1602.0878730267946</v>
      </c>
      <c r="N2589" s="12">
        <f>H2589 * Dashboard!$I$14 * Dashboard!$I$15 * (Dashboard!$D$12 / 365) * 'Lookups and Calculations'!$F$12</f>
        <v>0</v>
      </c>
    </row>
    <row r="2590" spans="1:14" x14ac:dyDescent="0.35">
      <c r="A2590" s="2">
        <v>2589</v>
      </c>
      <c r="B2590" s="11">
        <v>-1.7980945097964942</v>
      </c>
      <c r="C2590" s="11">
        <v>1.5367244553394379</v>
      </c>
      <c r="D2590" s="3">
        <f>B2590*Dashboard!$D$11*Dashboard!$D$10*SQRT(Dashboard!$D$12/365)</f>
        <v>-446434.08137134998</v>
      </c>
      <c r="E2590" s="3">
        <f>IF(Dashboard!$I$3,C2590*Dashboard!$E$11*Dashboard!$E$10*SQRT(Dashboard!$D$12/365),0)</f>
        <v>763081.32503891131</v>
      </c>
      <c r="F2590" s="3">
        <f>D2590+IF(Dashboard!$I$3,E2590,0)</f>
        <v>316647.24366756133</v>
      </c>
      <c r="G2590" s="3">
        <f>IF(Dashboard!$I$4, ('Lookups and Calculations'!$F$9) / (1 - 'Lookups and Calculations'!$F$10), 'Lookups and Calculations'!$F$9)</f>
        <v>1951878.888340465</v>
      </c>
      <c r="H2590" s="12">
        <f t="shared" si="80"/>
        <v>0</v>
      </c>
      <c r="I2590" s="12">
        <f t="shared" si="81"/>
        <v>0</v>
      </c>
      <c r="J2590" s="13">
        <f>(1 - Dashboard!$I$9) * H2590 * Dashboard!$I$8 * 'Lookups and Calculations'!$F$12</f>
        <v>0</v>
      </c>
      <c r="K2590" s="12">
        <f>(1 - Dashboard!$I$11) * I2590 * Dashboard!$I$10 * 'Lookups and Calculations'!$F$12</f>
        <v>0</v>
      </c>
      <c r="L2590" s="12">
        <f>(H2590 - I2590) * Dashboard!$I$13 * (Dashboard!$D$12 / 365) * 'Lookups and Calculations'!$F$12</f>
        <v>0</v>
      </c>
      <c r="M2590" s="3">
        <f>(G2590*2) * Dashboard!$I$13 * (Dashboard!$D$12 / 365) * 'Lookups and Calculations'!$F$12</f>
        <v>1602.0878730267946</v>
      </c>
      <c r="N2590" s="12">
        <f>H2590 * Dashboard!$I$14 * Dashboard!$I$15 * (Dashboard!$D$12 / 365) * 'Lookups and Calculations'!$F$12</f>
        <v>0</v>
      </c>
    </row>
    <row r="2591" spans="1:14" x14ac:dyDescent="0.35">
      <c r="A2591" s="2">
        <v>2590</v>
      </c>
      <c r="B2591" s="11">
        <v>0.46307192663174052</v>
      </c>
      <c r="C2591" s="11">
        <v>0.1435000747380617</v>
      </c>
      <c r="D2591" s="3">
        <f>B2591*Dashboard!$D$11*Dashboard!$D$10*SQRT(Dashboard!$D$12/365)</f>
        <v>114972.31599806165</v>
      </c>
      <c r="E2591" s="3">
        <f>IF(Dashboard!$I$3,C2591*Dashboard!$E$11*Dashboard!$E$10*SQRT(Dashboard!$D$12/365),0)</f>
        <v>71256.904120859865</v>
      </c>
      <c r="F2591" s="3">
        <f>D2591+IF(Dashboard!$I$3,E2591,0)</f>
        <v>186229.22011892151</v>
      </c>
      <c r="G2591" s="3">
        <f>IF(Dashboard!$I$4, ('Lookups and Calculations'!$F$9) / (1 - 'Lookups and Calculations'!$F$10), 'Lookups and Calculations'!$F$9)</f>
        <v>1951878.888340465</v>
      </c>
      <c r="H2591" s="12">
        <f t="shared" si="80"/>
        <v>0</v>
      </c>
      <c r="I2591" s="12">
        <f t="shared" si="81"/>
        <v>0</v>
      </c>
      <c r="J2591" s="13">
        <f>(1 - Dashboard!$I$9) * H2591 * Dashboard!$I$8 * 'Lookups and Calculations'!$F$12</f>
        <v>0</v>
      </c>
      <c r="K2591" s="12">
        <f>(1 - Dashboard!$I$11) * I2591 * Dashboard!$I$10 * 'Lookups and Calculations'!$F$12</f>
        <v>0</v>
      </c>
      <c r="L2591" s="12">
        <f>(H2591 - I2591) * Dashboard!$I$13 * (Dashboard!$D$12 / 365) * 'Lookups and Calculations'!$F$12</f>
        <v>0</v>
      </c>
      <c r="M2591" s="3">
        <f>(G2591*2) * Dashboard!$I$13 * (Dashboard!$D$12 / 365) * 'Lookups and Calculations'!$F$12</f>
        <v>1602.0878730267946</v>
      </c>
      <c r="N2591" s="12">
        <f>H2591 * Dashboard!$I$14 * Dashboard!$I$15 * (Dashboard!$D$12 / 365) * 'Lookups and Calculations'!$F$12</f>
        <v>0</v>
      </c>
    </row>
    <row r="2592" spans="1:14" x14ac:dyDescent="0.35">
      <c r="A2592" s="2">
        <v>2591</v>
      </c>
      <c r="B2592" s="11">
        <v>-0.50271096610933697</v>
      </c>
      <c r="C2592" s="11">
        <v>0.96815484406901609</v>
      </c>
      <c r="D2592" s="3">
        <f>B2592*Dashboard!$D$11*Dashboard!$D$10*SQRT(Dashboard!$D$12/365)</f>
        <v>-124813.96674512181</v>
      </c>
      <c r="E2592" s="3">
        <f>IF(Dashboard!$I$3,C2592*Dashboard!$E$11*Dashboard!$E$10*SQRT(Dashboard!$D$12/365),0)</f>
        <v>480750.39001825504</v>
      </c>
      <c r="F2592" s="3">
        <f>D2592+IF(Dashboard!$I$3,E2592,0)</f>
        <v>355936.42327313323</v>
      </c>
      <c r="G2592" s="3">
        <f>IF(Dashboard!$I$4, ('Lookups and Calculations'!$F$9) / (1 - 'Lookups and Calculations'!$F$10), 'Lookups and Calculations'!$F$9)</f>
        <v>1951878.888340465</v>
      </c>
      <c r="H2592" s="12">
        <f t="shared" si="80"/>
        <v>0</v>
      </c>
      <c r="I2592" s="12">
        <f t="shared" si="81"/>
        <v>0</v>
      </c>
      <c r="J2592" s="13">
        <f>(1 - Dashboard!$I$9) * H2592 * Dashboard!$I$8 * 'Lookups and Calculations'!$F$12</f>
        <v>0</v>
      </c>
      <c r="K2592" s="12">
        <f>(1 - Dashboard!$I$11) * I2592 * Dashboard!$I$10 * 'Lookups and Calculations'!$F$12</f>
        <v>0</v>
      </c>
      <c r="L2592" s="12">
        <f>(H2592 - I2592) * Dashboard!$I$13 * (Dashboard!$D$12 / 365) * 'Lookups and Calculations'!$F$12</f>
        <v>0</v>
      </c>
      <c r="M2592" s="3">
        <f>(G2592*2) * Dashboard!$I$13 * (Dashboard!$D$12 / 365) * 'Lookups and Calculations'!$F$12</f>
        <v>1602.0878730267946</v>
      </c>
      <c r="N2592" s="12">
        <f>H2592 * Dashboard!$I$14 * Dashboard!$I$15 * (Dashboard!$D$12 / 365) * 'Lookups and Calculations'!$F$12</f>
        <v>0</v>
      </c>
    </row>
    <row r="2593" spans="1:14" x14ac:dyDescent="0.35">
      <c r="A2593" s="2">
        <v>2592</v>
      </c>
      <c r="B2593" s="11">
        <v>-1.2231436386155425</v>
      </c>
      <c r="C2593" s="11">
        <v>-1.0278266623076624</v>
      </c>
      <c r="D2593" s="3">
        <f>B2593*Dashboard!$D$11*Dashboard!$D$10*SQRT(Dashboard!$D$12/365)</f>
        <v>-303684.26337742491</v>
      </c>
      <c r="E2593" s="3">
        <f>IF(Dashboard!$I$3,C2593*Dashboard!$E$11*Dashboard!$E$10*SQRT(Dashboard!$D$12/365),0)</f>
        <v>-510381.23891300336</v>
      </c>
      <c r="F2593" s="3">
        <f>D2593+IF(Dashboard!$I$3,E2593,0)</f>
        <v>-814065.50229042827</v>
      </c>
      <c r="G2593" s="3">
        <f>IF(Dashboard!$I$4, ('Lookups and Calculations'!$F$9) / (1 - 'Lookups and Calculations'!$F$10), 'Lookups and Calculations'!$F$9)</f>
        <v>1951878.888340465</v>
      </c>
      <c r="H2593" s="12">
        <f t="shared" si="80"/>
        <v>0</v>
      </c>
      <c r="I2593" s="12">
        <f t="shared" si="81"/>
        <v>0</v>
      </c>
      <c r="J2593" s="13">
        <f>(1 - Dashboard!$I$9) * H2593 * Dashboard!$I$8 * 'Lookups and Calculations'!$F$12</f>
        <v>0</v>
      </c>
      <c r="K2593" s="12">
        <f>(1 - Dashboard!$I$11) * I2593 * Dashboard!$I$10 * 'Lookups and Calculations'!$F$12</f>
        <v>0</v>
      </c>
      <c r="L2593" s="12">
        <f>(H2593 - I2593) * Dashboard!$I$13 * (Dashboard!$D$12 / 365) * 'Lookups and Calculations'!$F$12</f>
        <v>0</v>
      </c>
      <c r="M2593" s="3">
        <f>(G2593*2) * Dashboard!$I$13 * (Dashboard!$D$12 / 365) * 'Lookups and Calculations'!$F$12</f>
        <v>1602.0878730267946</v>
      </c>
      <c r="N2593" s="12">
        <f>H2593 * Dashboard!$I$14 * Dashboard!$I$15 * (Dashboard!$D$12 / 365) * 'Lookups and Calculations'!$F$12</f>
        <v>0</v>
      </c>
    </row>
    <row r="2594" spans="1:14" x14ac:dyDescent="0.35">
      <c r="A2594" s="2">
        <v>2593</v>
      </c>
      <c r="B2594" s="11">
        <v>-1.29792413123813</v>
      </c>
      <c r="C2594" s="11">
        <v>2.3827874506193645</v>
      </c>
      <c r="D2594" s="3">
        <f>B2594*Dashboard!$D$11*Dashboard!$D$10*SQRT(Dashboard!$D$12/365)</f>
        <v>-322250.89619153668</v>
      </c>
      <c r="E2594" s="3">
        <f>IF(Dashboard!$I$3,C2594*Dashboard!$E$11*Dashboard!$E$10*SQRT(Dashboard!$D$12/365),0)</f>
        <v>1183205.3552522461</v>
      </c>
      <c r="F2594" s="3">
        <f>D2594+IF(Dashboard!$I$3,E2594,0)</f>
        <v>860954.45906070946</v>
      </c>
      <c r="G2594" s="3">
        <f>IF(Dashboard!$I$4, ('Lookups and Calculations'!$F$9) / (1 - 'Lookups and Calculations'!$F$10), 'Lookups and Calculations'!$F$9)</f>
        <v>1951878.888340465</v>
      </c>
      <c r="H2594" s="12">
        <f t="shared" si="80"/>
        <v>0</v>
      </c>
      <c r="I2594" s="12">
        <f t="shared" si="81"/>
        <v>0</v>
      </c>
      <c r="J2594" s="13">
        <f>(1 - Dashboard!$I$9) * H2594 * Dashboard!$I$8 * 'Lookups and Calculations'!$F$12</f>
        <v>0</v>
      </c>
      <c r="K2594" s="12">
        <f>(1 - Dashboard!$I$11) * I2594 * Dashboard!$I$10 * 'Lookups and Calculations'!$F$12</f>
        <v>0</v>
      </c>
      <c r="L2594" s="12">
        <f>(H2594 - I2594) * Dashboard!$I$13 * (Dashboard!$D$12 / 365) * 'Lookups and Calculations'!$F$12</f>
        <v>0</v>
      </c>
      <c r="M2594" s="3">
        <f>(G2594*2) * Dashboard!$I$13 * (Dashboard!$D$12 / 365) * 'Lookups and Calculations'!$F$12</f>
        <v>1602.0878730267946</v>
      </c>
      <c r="N2594" s="12">
        <f>H2594 * Dashboard!$I$14 * Dashboard!$I$15 * (Dashboard!$D$12 / 365) * 'Lookups and Calculations'!$F$12</f>
        <v>0</v>
      </c>
    </row>
    <row r="2595" spans="1:14" x14ac:dyDescent="0.35">
      <c r="A2595" s="2">
        <v>2594</v>
      </c>
      <c r="B2595" s="11">
        <v>-0.50401236699147911</v>
      </c>
      <c r="C2595" s="11">
        <v>0.84897278723991687</v>
      </c>
      <c r="D2595" s="3">
        <f>B2595*Dashboard!$D$11*Dashboard!$D$10*SQRT(Dashboard!$D$12/365)</f>
        <v>-125137.08085516976</v>
      </c>
      <c r="E2595" s="3">
        <f>IF(Dashboard!$I$3,C2595*Dashboard!$E$11*Dashboard!$E$10*SQRT(Dashboard!$D$12/365),0)</f>
        <v>421568.92678975232</v>
      </c>
      <c r="F2595" s="3">
        <f>D2595+IF(Dashboard!$I$3,E2595,0)</f>
        <v>296431.84593458258</v>
      </c>
      <c r="G2595" s="3">
        <f>IF(Dashboard!$I$4, ('Lookups and Calculations'!$F$9) / (1 - 'Lookups and Calculations'!$F$10), 'Lookups and Calculations'!$F$9)</f>
        <v>1951878.888340465</v>
      </c>
      <c r="H2595" s="12">
        <f t="shared" si="80"/>
        <v>0</v>
      </c>
      <c r="I2595" s="12">
        <f t="shared" si="81"/>
        <v>0</v>
      </c>
      <c r="J2595" s="13">
        <f>(1 - Dashboard!$I$9) * H2595 * Dashboard!$I$8 * 'Lookups and Calculations'!$F$12</f>
        <v>0</v>
      </c>
      <c r="K2595" s="12">
        <f>(1 - Dashboard!$I$11) * I2595 * Dashboard!$I$10 * 'Lookups and Calculations'!$F$12</f>
        <v>0</v>
      </c>
      <c r="L2595" s="12">
        <f>(H2595 - I2595) * Dashboard!$I$13 * (Dashboard!$D$12 / 365) * 'Lookups and Calculations'!$F$12</f>
        <v>0</v>
      </c>
      <c r="M2595" s="3">
        <f>(G2595*2) * Dashboard!$I$13 * (Dashboard!$D$12 / 365) * 'Lookups and Calculations'!$F$12</f>
        <v>1602.0878730267946</v>
      </c>
      <c r="N2595" s="12">
        <f>H2595 * Dashboard!$I$14 * Dashboard!$I$15 * (Dashboard!$D$12 / 365) * 'Lookups and Calculations'!$F$12</f>
        <v>0</v>
      </c>
    </row>
    <row r="2596" spans="1:14" x14ac:dyDescent="0.35">
      <c r="A2596" s="2">
        <v>2595</v>
      </c>
      <c r="B2596" s="11">
        <v>0.46362716097898454</v>
      </c>
      <c r="C2596" s="11">
        <v>1.2974916946875428</v>
      </c>
      <c r="D2596" s="3">
        <f>B2596*Dashboard!$D$11*Dashboard!$D$10*SQRT(Dashboard!$D$12/365)</f>
        <v>115110.17056266167</v>
      </c>
      <c r="E2596" s="3">
        <f>IF(Dashboard!$I$3,C2596*Dashboard!$E$11*Dashboard!$E$10*SQRT(Dashboard!$D$12/365),0)</f>
        <v>644287.06016164564</v>
      </c>
      <c r="F2596" s="3">
        <f>D2596+IF(Dashboard!$I$3,E2596,0)</f>
        <v>759397.23072430736</v>
      </c>
      <c r="G2596" s="3">
        <f>IF(Dashboard!$I$4, ('Lookups and Calculations'!$F$9) / (1 - 'Lookups and Calculations'!$F$10), 'Lookups and Calculations'!$F$9)</f>
        <v>1951878.888340465</v>
      </c>
      <c r="H2596" s="12">
        <f t="shared" si="80"/>
        <v>0</v>
      </c>
      <c r="I2596" s="12">
        <f t="shared" si="81"/>
        <v>0</v>
      </c>
      <c r="J2596" s="13">
        <f>(1 - Dashboard!$I$9) * H2596 * Dashboard!$I$8 * 'Lookups and Calculations'!$F$12</f>
        <v>0</v>
      </c>
      <c r="K2596" s="12">
        <f>(1 - Dashboard!$I$11) * I2596 * Dashboard!$I$10 * 'Lookups and Calculations'!$F$12</f>
        <v>0</v>
      </c>
      <c r="L2596" s="12">
        <f>(H2596 - I2596) * Dashboard!$I$13 * (Dashboard!$D$12 / 365) * 'Lookups and Calculations'!$F$12</f>
        <v>0</v>
      </c>
      <c r="M2596" s="3">
        <f>(G2596*2) * Dashboard!$I$13 * (Dashboard!$D$12 / 365) * 'Lookups and Calculations'!$F$12</f>
        <v>1602.0878730267946</v>
      </c>
      <c r="N2596" s="12">
        <f>H2596 * Dashboard!$I$14 * Dashboard!$I$15 * (Dashboard!$D$12 / 365) * 'Lookups and Calculations'!$F$12</f>
        <v>0</v>
      </c>
    </row>
    <row r="2597" spans="1:14" x14ac:dyDescent="0.35">
      <c r="A2597" s="2">
        <v>2596</v>
      </c>
      <c r="B2597" s="11">
        <v>1.06469729474002</v>
      </c>
      <c r="C2597" s="11">
        <v>0.13478335695622931</v>
      </c>
      <c r="D2597" s="3">
        <f>B2597*Dashboard!$D$11*Dashboard!$D$10*SQRT(Dashboard!$D$12/365)</f>
        <v>264344.92521175544</v>
      </c>
      <c r="E2597" s="3">
        <f>IF(Dashboard!$I$3,C2597*Dashboard!$E$11*Dashboard!$E$10*SQRT(Dashboard!$D$12/365),0)</f>
        <v>66928.499941542192</v>
      </c>
      <c r="F2597" s="3">
        <f>D2597+IF(Dashboard!$I$3,E2597,0)</f>
        <v>331273.4251532976</v>
      </c>
      <c r="G2597" s="3">
        <f>IF(Dashboard!$I$4, ('Lookups and Calculations'!$F$9) / (1 - 'Lookups and Calculations'!$F$10), 'Lookups and Calculations'!$F$9)</f>
        <v>1951878.888340465</v>
      </c>
      <c r="H2597" s="12">
        <f t="shared" si="80"/>
        <v>0</v>
      </c>
      <c r="I2597" s="12">
        <f t="shared" si="81"/>
        <v>0</v>
      </c>
      <c r="J2597" s="13">
        <f>(1 - Dashboard!$I$9) * H2597 * Dashboard!$I$8 * 'Lookups and Calculations'!$F$12</f>
        <v>0</v>
      </c>
      <c r="K2597" s="12">
        <f>(1 - Dashboard!$I$11) * I2597 * Dashboard!$I$10 * 'Lookups and Calculations'!$F$12</f>
        <v>0</v>
      </c>
      <c r="L2597" s="12">
        <f>(H2597 - I2597) * Dashboard!$I$13 * (Dashboard!$D$12 / 365) * 'Lookups and Calculations'!$F$12</f>
        <v>0</v>
      </c>
      <c r="M2597" s="3">
        <f>(G2597*2) * Dashboard!$I$13 * (Dashboard!$D$12 / 365) * 'Lookups and Calculations'!$F$12</f>
        <v>1602.0878730267946</v>
      </c>
      <c r="N2597" s="12">
        <f>H2597 * Dashboard!$I$14 * Dashboard!$I$15 * (Dashboard!$D$12 / 365) * 'Lookups and Calculations'!$F$12</f>
        <v>0</v>
      </c>
    </row>
    <row r="2598" spans="1:14" x14ac:dyDescent="0.35">
      <c r="A2598" s="2">
        <v>2597</v>
      </c>
      <c r="B2598" s="11">
        <v>-6.2962858055149826E-2</v>
      </c>
      <c r="C2598" s="11">
        <v>0.28095186412200968</v>
      </c>
      <c r="D2598" s="3">
        <f>B2598*Dashboard!$D$11*Dashboard!$D$10*SQRT(Dashboard!$D$12/365)</f>
        <v>-15632.52962690311</v>
      </c>
      <c r="E2598" s="3">
        <f>IF(Dashboard!$I$3,C2598*Dashboard!$E$11*Dashboard!$E$10*SQRT(Dashboard!$D$12/365),0)</f>
        <v>139510.45029671254</v>
      </c>
      <c r="F2598" s="3">
        <f>D2598+IF(Dashboard!$I$3,E2598,0)</f>
        <v>123877.92066980943</v>
      </c>
      <c r="G2598" s="3">
        <f>IF(Dashboard!$I$4, ('Lookups and Calculations'!$F$9) / (1 - 'Lookups and Calculations'!$F$10), 'Lookups and Calculations'!$F$9)</f>
        <v>1951878.888340465</v>
      </c>
      <c r="H2598" s="12">
        <f t="shared" si="80"/>
        <v>0</v>
      </c>
      <c r="I2598" s="12">
        <f t="shared" si="81"/>
        <v>0</v>
      </c>
      <c r="J2598" s="13">
        <f>(1 - Dashboard!$I$9) * H2598 * Dashboard!$I$8 * 'Lookups and Calculations'!$F$12</f>
        <v>0</v>
      </c>
      <c r="K2598" s="12">
        <f>(1 - Dashboard!$I$11) * I2598 * Dashboard!$I$10 * 'Lookups and Calculations'!$F$12</f>
        <v>0</v>
      </c>
      <c r="L2598" s="12">
        <f>(H2598 - I2598) * Dashboard!$I$13 * (Dashboard!$D$12 / 365) * 'Lookups and Calculations'!$F$12</f>
        <v>0</v>
      </c>
      <c r="M2598" s="3">
        <f>(G2598*2) * Dashboard!$I$13 * (Dashboard!$D$12 / 365) * 'Lookups and Calculations'!$F$12</f>
        <v>1602.0878730267946</v>
      </c>
      <c r="N2598" s="12">
        <f>H2598 * Dashboard!$I$14 * Dashboard!$I$15 * (Dashboard!$D$12 / 365) * 'Lookups and Calculations'!$F$12</f>
        <v>0</v>
      </c>
    </row>
    <row r="2599" spans="1:14" x14ac:dyDescent="0.35">
      <c r="A2599" s="2">
        <v>2598</v>
      </c>
      <c r="B2599" s="11">
        <v>0.50195364919612306</v>
      </c>
      <c r="C2599" s="11">
        <v>-0.204571000701326</v>
      </c>
      <c r="D2599" s="3">
        <f>B2599*Dashboard!$D$11*Dashboard!$D$10*SQRT(Dashboard!$D$12/365)</f>
        <v>124625.93876404762</v>
      </c>
      <c r="E2599" s="3">
        <f>IF(Dashboard!$I$3,C2599*Dashboard!$E$11*Dashboard!$E$10*SQRT(Dashboard!$D$12/365),0)</f>
        <v>-101582.49889061792</v>
      </c>
      <c r="F2599" s="3">
        <f>D2599+IF(Dashboard!$I$3,E2599,0)</f>
        <v>23043.439873429699</v>
      </c>
      <c r="G2599" s="3">
        <f>IF(Dashboard!$I$4, ('Lookups and Calculations'!$F$9) / (1 - 'Lookups and Calculations'!$F$10), 'Lookups and Calculations'!$F$9)</f>
        <v>1951878.888340465</v>
      </c>
      <c r="H2599" s="12">
        <f t="shared" si="80"/>
        <v>0</v>
      </c>
      <c r="I2599" s="12">
        <f t="shared" si="81"/>
        <v>0</v>
      </c>
      <c r="J2599" s="13">
        <f>(1 - Dashboard!$I$9) * H2599 * Dashboard!$I$8 * 'Lookups and Calculations'!$F$12</f>
        <v>0</v>
      </c>
      <c r="K2599" s="12">
        <f>(1 - Dashboard!$I$11) * I2599 * Dashboard!$I$10 * 'Lookups and Calculations'!$F$12</f>
        <v>0</v>
      </c>
      <c r="L2599" s="12">
        <f>(H2599 - I2599) * Dashboard!$I$13 * (Dashboard!$D$12 / 365) * 'Lookups and Calculations'!$F$12</f>
        <v>0</v>
      </c>
      <c r="M2599" s="3">
        <f>(G2599*2) * Dashboard!$I$13 * (Dashboard!$D$12 / 365) * 'Lookups and Calculations'!$F$12</f>
        <v>1602.0878730267946</v>
      </c>
      <c r="N2599" s="12">
        <f>H2599 * Dashboard!$I$14 * Dashboard!$I$15 * (Dashboard!$D$12 / 365) * 'Lookups and Calculations'!$F$12</f>
        <v>0</v>
      </c>
    </row>
    <row r="2600" spans="1:14" x14ac:dyDescent="0.35">
      <c r="A2600" s="2">
        <v>2599</v>
      </c>
      <c r="B2600" s="11">
        <v>-2.2597314361996603</v>
      </c>
      <c r="C2600" s="11">
        <v>1.0381232161967417</v>
      </c>
      <c r="D2600" s="3">
        <f>B2600*Dashboard!$D$11*Dashboard!$D$10*SQRT(Dashboard!$D$12/365)</f>
        <v>-561050.11297761742</v>
      </c>
      <c r="E2600" s="3">
        <f>IF(Dashboard!$I$3,C2600*Dashboard!$E$11*Dashboard!$E$10*SQRT(Dashboard!$D$12/365),0)</f>
        <v>515494.13209155161</v>
      </c>
      <c r="F2600" s="3">
        <f>D2600+IF(Dashboard!$I$3,E2600,0)</f>
        <v>-45555.980886065809</v>
      </c>
      <c r="G2600" s="3">
        <f>IF(Dashboard!$I$4, ('Lookups and Calculations'!$F$9) / (1 - 'Lookups and Calculations'!$F$10), 'Lookups and Calculations'!$F$9)</f>
        <v>1951878.888340465</v>
      </c>
      <c r="H2600" s="12">
        <f t="shared" si="80"/>
        <v>0</v>
      </c>
      <c r="I2600" s="12">
        <f t="shared" si="81"/>
        <v>0</v>
      </c>
      <c r="J2600" s="13">
        <f>(1 - Dashboard!$I$9) * H2600 * Dashboard!$I$8 * 'Lookups and Calculations'!$F$12</f>
        <v>0</v>
      </c>
      <c r="K2600" s="12">
        <f>(1 - Dashboard!$I$11) * I2600 * Dashboard!$I$10 * 'Lookups and Calculations'!$F$12</f>
        <v>0</v>
      </c>
      <c r="L2600" s="12">
        <f>(H2600 - I2600) * Dashboard!$I$13 * (Dashboard!$D$12 / 365) * 'Lookups and Calculations'!$F$12</f>
        <v>0</v>
      </c>
      <c r="M2600" s="3">
        <f>(G2600*2) * Dashboard!$I$13 * (Dashboard!$D$12 / 365) * 'Lookups and Calculations'!$F$12</f>
        <v>1602.0878730267946</v>
      </c>
      <c r="N2600" s="12">
        <f>H2600 * Dashboard!$I$14 * Dashboard!$I$15 * (Dashboard!$D$12 / 365) * 'Lookups and Calculations'!$F$12</f>
        <v>0</v>
      </c>
    </row>
    <row r="2601" spans="1:14" x14ac:dyDescent="0.35">
      <c r="A2601" s="2">
        <v>2600</v>
      </c>
      <c r="B2601" s="11">
        <v>0.44090127241075583</v>
      </c>
      <c r="C2601" s="11">
        <v>0.3632766434116132</v>
      </c>
      <c r="D2601" s="3">
        <f>B2601*Dashboard!$D$11*Dashboard!$D$10*SQRT(Dashboard!$D$12/365)</f>
        <v>109467.74680182547</v>
      </c>
      <c r="E2601" s="3">
        <f>IF(Dashboard!$I$3,C2601*Dashboard!$E$11*Dashboard!$E$10*SQRT(Dashboard!$D$12/365),0)</f>
        <v>180389.93356749223</v>
      </c>
      <c r="F2601" s="3">
        <f>D2601+IF(Dashboard!$I$3,E2601,0)</f>
        <v>289857.68036931771</v>
      </c>
      <c r="G2601" s="3">
        <f>IF(Dashboard!$I$4, ('Lookups and Calculations'!$F$9) / (1 - 'Lookups and Calculations'!$F$10), 'Lookups and Calculations'!$F$9)</f>
        <v>1951878.888340465</v>
      </c>
      <c r="H2601" s="12">
        <f t="shared" si="80"/>
        <v>0</v>
      </c>
      <c r="I2601" s="12">
        <f t="shared" si="81"/>
        <v>0</v>
      </c>
      <c r="J2601" s="13">
        <f>(1 - Dashboard!$I$9) * H2601 * Dashboard!$I$8 * 'Lookups and Calculations'!$F$12</f>
        <v>0</v>
      </c>
      <c r="K2601" s="12">
        <f>(1 - Dashboard!$I$11) * I2601 * Dashboard!$I$10 * 'Lookups and Calculations'!$F$12</f>
        <v>0</v>
      </c>
      <c r="L2601" s="12">
        <f>(H2601 - I2601) * Dashboard!$I$13 * (Dashboard!$D$12 / 365) * 'Lookups and Calculations'!$F$12</f>
        <v>0</v>
      </c>
      <c r="M2601" s="3">
        <f>(G2601*2) * Dashboard!$I$13 * (Dashboard!$D$12 / 365) * 'Lookups and Calculations'!$F$12</f>
        <v>1602.0878730267946</v>
      </c>
      <c r="N2601" s="12">
        <f>H2601 * Dashboard!$I$14 * Dashboard!$I$15 * (Dashboard!$D$12 / 365) * 'Lookups and Calculations'!$F$12</f>
        <v>0</v>
      </c>
    </row>
    <row r="2602" spans="1:14" x14ac:dyDescent="0.35">
      <c r="A2602" s="2">
        <v>2601</v>
      </c>
      <c r="B2602" s="11">
        <v>-1.1701754616670597</v>
      </c>
      <c r="C2602" s="11">
        <v>-0.14972366406418153</v>
      </c>
      <c r="D2602" s="3">
        <f>B2602*Dashboard!$D$11*Dashboard!$D$10*SQRT(Dashboard!$D$12/365)</f>
        <v>-290533.2308320959</v>
      </c>
      <c r="E2602" s="3">
        <f>IF(Dashboard!$I$3,C2602*Dashboard!$E$11*Dashboard!$E$10*SQRT(Dashboard!$D$12/365),0)</f>
        <v>-74347.311625583636</v>
      </c>
      <c r="F2602" s="3">
        <f>D2602+IF(Dashboard!$I$3,E2602,0)</f>
        <v>-364880.54245767952</v>
      </c>
      <c r="G2602" s="3">
        <f>IF(Dashboard!$I$4, ('Lookups and Calculations'!$F$9) / (1 - 'Lookups and Calculations'!$F$10), 'Lookups and Calculations'!$F$9)</f>
        <v>1951878.888340465</v>
      </c>
      <c r="H2602" s="12">
        <f t="shared" si="80"/>
        <v>0</v>
      </c>
      <c r="I2602" s="12">
        <f t="shared" si="81"/>
        <v>0</v>
      </c>
      <c r="J2602" s="13">
        <f>(1 - Dashboard!$I$9) * H2602 * Dashboard!$I$8 * 'Lookups and Calculations'!$F$12</f>
        <v>0</v>
      </c>
      <c r="K2602" s="12">
        <f>(1 - Dashboard!$I$11) * I2602 * Dashboard!$I$10 * 'Lookups and Calculations'!$F$12</f>
        <v>0</v>
      </c>
      <c r="L2602" s="12">
        <f>(H2602 - I2602) * Dashboard!$I$13 * (Dashboard!$D$12 / 365) * 'Lookups and Calculations'!$F$12</f>
        <v>0</v>
      </c>
      <c r="M2602" s="3">
        <f>(G2602*2) * Dashboard!$I$13 * (Dashboard!$D$12 / 365) * 'Lookups and Calculations'!$F$12</f>
        <v>1602.0878730267946</v>
      </c>
      <c r="N2602" s="12">
        <f>H2602 * Dashboard!$I$14 * Dashboard!$I$15 * (Dashboard!$D$12 / 365) * 'Lookups and Calculations'!$F$12</f>
        <v>0</v>
      </c>
    </row>
    <row r="2603" spans="1:14" x14ac:dyDescent="0.35">
      <c r="A2603" s="2">
        <v>2602</v>
      </c>
      <c r="B2603" s="11">
        <v>-0.25760526743528339</v>
      </c>
      <c r="C2603" s="11">
        <v>-0.79628301165689441</v>
      </c>
      <c r="D2603" s="3">
        <f>B2603*Dashboard!$D$11*Dashboard!$D$10*SQRT(Dashboard!$D$12/365)</f>
        <v>-63958.690879328497</v>
      </c>
      <c r="E2603" s="3">
        <f>IF(Dashboard!$I$3,C2603*Dashboard!$E$11*Dashboard!$E$10*SQRT(Dashboard!$D$12/365),0)</f>
        <v>-395405.10566476436</v>
      </c>
      <c r="F2603" s="3">
        <f>D2603+IF(Dashboard!$I$3,E2603,0)</f>
        <v>-459363.79654409282</v>
      </c>
      <c r="G2603" s="3">
        <f>IF(Dashboard!$I$4, ('Lookups and Calculations'!$F$9) / (1 - 'Lookups and Calculations'!$F$10), 'Lookups and Calculations'!$F$9)</f>
        <v>1951878.888340465</v>
      </c>
      <c r="H2603" s="12">
        <f t="shared" si="80"/>
        <v>0</v>
      </c>
      <c r="I2603" s="12">
        <f t="shared" si="81"/>
        <v>0</v>
      </c>
      <c r="J2603" s="13">
        <f>(1 - Dashboard!$I$9) * H2603 * Dashboard!$I$8 * 'Lookups and Calculations'!$F$12</f>
        <v>0</v>
      </c>
      <c r="K2603" s="12">
        <f>(1 - Dashboard!$I$11) * I2603 * Dashboard!$I$10 * 'Lookups and Calculations'!$F$12</f>
        <v>0</v>
      </c>
      <c r="L2603" s="12">
        <f>(H2603 - I2603) * Dashboard!$I$13 * (Dashboard!$D$12 / 365) * 'Lookups and Calculations'!$F$12</f>
        <v>0</v>
      </c>
      <c r="M2603" s="3">
        <f>(G2603*2) * Dashboard!$I$13 * (Dashboard!$D$12 / 365) * 'Lookups and Calculations'!$F$12</f>
        <v>1602.0878730267946</v>
      </c>
      <c r="N2603" s="12">
        <f>H2603 * Dashboard!$I$14 * Dashboard!$I$15 * (Dashboard!$D$12 / 365) * 'Lookups and Calculations'!$F$12</f>
        <v>0</v>
      </c>
    </row>
    <row r="2604" spans="1:14" x14ac:dyDescent="0.35">
      <c r="A2604" s="2">
        <v>2603</v>
      </c>
      <c r="B2604" s="11">
        <v>-0.27362703353710671</v>
      </c>
      <c r="C2604" s="11">
        <v>1.4253540615224261</v>
      </c>
      <c r="D2604" s="3">
        <f>B2604*Dashboard!$D$11*Dashboard!$D$10*SQRT(Dashboard!$D$12/365)</f>
        <v>-67936.603270832144</v>
      </c>
      <c r="E2604" s="3">
        <f>IF(Dashboard!$I$3,C2604*Dashboard!$E$11*Dashboard!$E$10*SQRT(Dashboard!$D$12/365),0)</f>
        <v>707778.84879555705</v>
      </c>
      <c r="F2604" s="3">
        <f>D2604+IF(Dashboard!$I$3,E2604,0)</f>
        <v>639842.24552472495</v>
      </c>
      <c r="G2604" s="3">
        <f>IF(Dashboard!$I$4, ('Lookups and Calculations'!$F$9) / (1 - 'Lookups and Calculations'!$F$10), 'Lookups and Calculations'!$F$9)</f>
        <v>1951878.888340465</v>
      </c>
      <c r="H2604" s="12">
        <f t="shared" si="80"/>
        <v>0</v>
      </c>
      <c r="I2604" s="12">
        <f t="shared" si="81"/>
        <v>0</v>
      </c>
      <c r="J2604" s="13">
        <f>(1 - Dashboard!$I$9) * H2604 * Dashboard!$I$8 * 'Lookups and Calculations'!$F$12</f>
        <v>0</v>
      </c>
      <c r="K2604" s="12">
        <f>(1 - Dashboard!$I$11) * I2604 * Dashboard!$I$10 * 'Lookups and Calculations'!$F$12</f>
        <v>0</v>
      </c>
      <c r="L2604" s="12">
        <f>(H2604 - I2604) * Dashboard!$I$13 * (Dashboard!$D$12 / 365) * 'Lookups and Calculations'!$F$12</f>
        <v>0</v>
      </c>
      <c r="M2604" s="3">
        <f>(G2604*2) * Dashboard!$I$13 * (Dashboard!$D$12 / 365) * 'Lookups and Calculations'!$F$12</f>
        <v>1602.0878730267946</v>
      </c>
      <c r="N2604" s="12">
        <f>H2604 * Dashboard!$I$14 * Dashboard!$I$15 * (Dashboard!$D$12 / 365) * 'Lookups and Calculations'!$F$12</f>
        <v>0</v>
      </c>
    </row>
    <row r="2605" spans="1:14" x14ac:dyDescent="0.35">
      <c r="A2605" s="2">
        <v>2604</v>
      </c>
      <c r="B2605" s="11">
        <v>-0.48882069110111598</v>
      </c>
      <c r="C2605" s="11">
        <v>0.34733815701552734</v>
      </c>
      <c r="D2605" s="3">
        <f>B2605*Dashboard!$D$11*Dashboard!$D$10*SQRT(Dashboard!$D$12/365)</f>
        <v>-121365.2647277888</v>
      </c>
      <c r="E2605" s="3">
        <f>IF(Dashboard!$I$3,C2605*Dashboard!$E$11*Dashboard!$E$10*SQRT(Dashboard!$D$12/365),0)</f>
        <v>172475.46244940656</v>
      </c>
      <c r="F2605" s="3">
        <f>D2605+IF(Dashboard!$I$3,E2605,0)</f>
        <v>51110.197721617762</v>
      </c>
      <c r="G2605" s="3">
        <f>IF(Dashboard!$I$4, ('Lookups and Calculations'!$F$9) / (1 - 'Lookups and Calculations'!$F$10), 'Lookups and Calculations'!$F$9)</f>
        <v>1951878.888340465</v>
      </c>
      <c r="H2605" s="12">
        <f t="shared" si="80"/>
        <v>0</v>
      </c>
      <c r="I2605" s="12">
        <f t="shared" si="81"/>
        <v>0</v>
      </c>
      <c r="J2605" s="13">
        <f>(1 - Dashboard!$I$9) * H2605 * Dashboard!$I$8 * 'Lookups and Calculations'!$F$12</f>
        <v>0</v>
      </c>
      <c r="K2605" s="12">
        <f>(1 - Dashboard!$I$11) * I2605 * Dashboard!$I$10 * 'Lookups and Calculations'!$F$12</f>
        <v>0</v>
      </c>
      <c r="L2605" s="12">
        <f>(H2605 - I2605) * Dashboard!$I$13 * (Dashboard!$D$12 / 365) * 'Lookups and Calculations'!$F$12</f>
        <v>0</v>
      </c>
      <c r="M2605" s="3">
        <f>(G2605*2) * Dashboard!$I$13 * (Dashboard!$D$12 / 365) * 'Lookups and Calculations'!$F$12</f>
        <v>1602.0878730267946</v>
      </c>
      <c r="N2605" s="12">
        <f>H2605 * Dashboard!$I$14 * Dashboard!$I$15 * (Dashboard!$D$12 / 365) * 'Lookups and Calculations'!$F$12</f>
        <v>0</v>
      </c>
    </row>
    <row r="2606" spans="1:14" x14ac:dyDescent="0.35">
      <c r="A2606" s="2">
        <v>2605</v>
      </c>
      <c r="B2606" s="11">
        <v>1.1632861437124458</v>
      </c>
      <c r="C2606" s="11">
        <v>-0.11518709977668398</v>
      </c>
      <c r="D2606" s="3">
        <f>B2606*Dashboard!$D$11*Dashboard!$D$10*SQRT(Dashboard!$D$12/365)</f>
        <v>288822.73879978812</v>
      </c>
      <c r="E2606" s="3">
        <f>IF(Dashboard!$I$3,C2606*Dashboard!$E$11*Dashboard!$E$10*SQRT(Dashboard!$D$12/365),0)</f>
        <v>-57197.713239727309</v>
      </c>
      <c r="F2606" s="3">
        <f>D2606+IF(Dashboard!$I$3,E2606,0)</f>
        <v>231625.02556006081</v>
      </c>
      <c r="G2606" s="3">
        <f>IF(Dashboard!$I$4, ('Lookups and Calculations'!$F$9) / (1 - 'Lookups and Calculations'!$F$10), 'Lookups and Calculations'!$F$9)</f>
        <v>1951878.888340465</v>
      </c>
      <c r="H2606" s="12">
        <f t="shared" si="80"/>
        <v>0</v>
      </c>
      <c r="I2606" s="12">
        <f t="shared" si="81"/>
        <v>0</v>
      </c>
      <c r="J2606" s="13">
        <f>(1 - Dashboard!$I$9) * H2606 * Dashboard!$I$8 * 'Lookups and Calculations'!$F$12</f>
        <v>0</v>
      </c>
      <c r="K2606" s="12">
        <f>(1 - Dashboard!$I$11) * I2606 * Dashboard!$I$10 * 'Lookups and Calculations'!$F$12</f>
        <v>0</v>
      </c>
      <c r="L2606" s="12">
        <f>(H2606 - I2606) * Dashboard!$I$13 * (Dashboard!$D$12 / 365) * 'Lookups and Calculations'!$F$12</f>
        <v>0</v>
      </c>
      <c r="M2606" s="3">
        <f>(G2606*2) * Dashboard!$I$13 * (Dashboard!$D$12 / 365) * 'Lookups and Calculations'!$F$12</f>
        <v>1602.0878730267946</v>
      </c>
      <c r="N2606" s="12">
        <f>H2606 * Dashboard!$I$14 * Dashboard!$I$15 * (Dashboard!$D$12 / 365) * 'Lookups and Calculations'!$F$12</f>
        <v>0</v>
      </c>
    </row>
    <row r="2607" spans="1:14" x14ac:dyDescent="0.35">
      <c r="A2607" s="2">
        <v>2606</v>
      </c>
      <c r="B2607" s="11">
        <v>-2.4943004058359972</v>
      </c>
      <c r="C2607" s="11">
        <v>1.5743171683650252</v>
      </c>
      <c r="D2607" s="3">
        <f>B2607*Dashboard!$D$11*Dashboard!$D$10*SQRT(Dashboard!$D$12/365)</f>
        <v>-619289.31114394416</v>
      </c>
      <c r="E2607" s="3">
        <f>IF(Dashboard!$I$3,C2607*Dashboard!$E$11*Dashboard!$E$10*SQRT(Dashboard!$D$12/365),0)</f>
        <v>781748.49544002023</v>
      </c>
      <c r="F2607" s="3">
        <f>D2607+IF(Dashboard!$I$3,E2607,0)</f>
        <v>162459.18429607607</v>
      </c>
      <c r="G2607" s="3">
        <f>IF(Dashboard!$I$4, ('Lookups and Calculations'!$F$9) / (1 - 'Lookups and Calculations'!$F$10), 'Lookups and Calculations'!$F$9)</f>
        <v>1951878.888340465</v>
      </c>
      <c r="H2607" s="12">
        <f t="shared" si="80"/>
        <v>0</v>
      </c>
      <c r="I2607" s="12">
        <f t="shared" si="81"/>
        <v>0</v>
      </c>
      <c r="J2607" s="13">
        <f>(1 - Dashboard!$I$9) * H2607 * Dashboard!$I$8 * 'Lookups and Calculations'!$F$12</f>
        <v>0</v>
      </c>
      <c r="K2607" s="12">
        <f>(1 - Dashboard!$I$11) * I2607 * Dashboard!$I$10 * 'Lookups and Calculations'!$F$12</f>
        <v>0</v>
      </c>
      <c r="L2607" s="12">
        <f>(H2607 - I2607) * Dashboard!$I$13 * (Dashboard!$D$12 / 365) * 'Lookups and Calculations'!$F$12</f>
        <v>0</v>
      </c>
      <c r="M2607" s="3">
        <f>(G2607*2) * Dashboard!$I$13 * (Dashboard!$D$12 / 365) * 'Lookups and Calculations'!$F$12</f>
        <v>1602.0878730267946</v>
      </c>
      <c r="N2607" s="12">
        <f>H2607 * Dashboard!$I$14 * Dashboard!$I$15 * (Dashboard!$D$12 / 365) * 'Lookups and Calculations'!$F$12</f>
        <v>0</v>
      </c>
    </row>
    <row r="2608" spans="1:14" x14ac:dyDescent="0.35">
      <c r="A2608" s="2">
        <v>2607</v>
      </c>
      <c r="B2608" s="11">
        <v>-1.701333292533638</v>
      </c>
      <c r="C2608" s="11">
        <v>1.600108316578245</v>
      </c>
      <c r="D2608" s="3">
        <f>B2608*Dashboard!$D$11*Dashboard!$D$10*SQRT(Dashboard!$D$12/365)</f>
        <v>-422410.03541282809</v>
      </c>
      <c r="E2608" s="3">
        <f>IF(Dashboard!$I$3,C2608*Dashboard!$E$11*Dashboard!$E$10*SQRT(Dashboard!$D$12/365),0)</f>
        <v>794555.43912106659</v>
      </c>
      <c r="F2608" s="3">
        <f>D2608+IF(Dashboard!$I$3,E2608,0)</f>
        <v>372145.4037082385</v>
      </c>
      <c r="G2608" s="3">
        <f>IF(Dashboard!$I$4, ('Lookups and Calculations'!$F$9) / (1 - 'Lookups and Calculations'!$F$10), 'Lookups and Calculations'!$F$9)</f>
        <v>1951878.888340465</v>
      </c>
      <c r="H2608" s="12">
        <f t="shared" si="80"/>
        <v>0</v>
      </c>
      <c r="I2608" s="12">
        <f t="shared" si="81"/>
        <v>0</v>
      </c>
      <c r="J2608" s="13">
        <f>(1 - Dashboard!$I$9) * H2608 * Dashboard!$I$8 * 'Lookups and Calculations'!$F$12</f>
        <v>0</v>
      </c>
      <c r="K2608" s="12">
        <f>(1 - Dashboard!$I$11) * I2608 * Dashboard!$I$10 * 'Lookups and Calculations'!$F$12</f>
        <v>0</v>
      </c>
      <c r="L2608" s="12">
        <f>(H2608 - I2608) * Dashboard!$I$13 * (Dashboard!$D$12 / 365) * 'Lookups and Calculations'!$F$12</f>
        <v>0</v>
      </c>
      <c r="M2608" s="3">
        <f>(G2608*2) * Dashboard!$I$13 * (Dashboard!$D$12 / 365) * 'Lookups and Calculations'!$F$12</f>
        <v>1602.0878730267946</v>
      </c>
      <c r="N2608" s="12">
        <f>H2608 * Dashboard!$I$14 * Dashboard!$I$15 * (Dashboard!$D$12 / 365) * 'Lookups and Calculations'!$F$12</f>
        <v>0</v>
      </c>
    </row>
    <row r="2609" spans="1:14" x14ac:dyDescent="0.35">
      <c r="A2609" s="2">
        <v>2608</v>
      </c>
      <c r="B2609" s="11">
        <v>0.87330700956764473</v>
      </c>
      <c r="C2609" s="11">
        <v>1.7286388674738904</v>
      </c>
      <c r="D2609" s="3">
        <f>B2609*Dashboard!$D$11*Dashboard!$D$10*SQRT(Dashboard!$D$12/365)</f>
        <v>216826.20710277214</v>
      </c>
      <c r="E2609" s="3">
        <f>IF(Dashboard!$I$3,C2609*Dashboard!$E$11*Dashboard!$E$10*SQRT(Dashboard!$D$12/365),0)</f>
        <v>858379.0235929921</v>
      </c>
      <c r="F2609" s="3">
        <f>D2609+IF(Dashboard!$I$3,E2609,0)</f>
        <v>1075205.2306957643</v>
      </c>
      <c r="G2609" s="3">
        <f>IF(Dashboard!$I$4, ('Lookups and Calculations'!$F$9) / (1 - 'Lookups and Calculations'!$F$10), 'Lookups and Calculations'!$F$9)</f>
        <v>1951878.888340465</v>
      </c>
      <c r="H2609" s="12">
        <f t="shared" si="80"/>
        <v>0</v>
      </c>
      <c r="I2609" s="12">
        <f t="shared" si="81"/>
        <v>0</v>
      </c>
      <c r="J2609" s="13">
        <f>(1 - Dashboard!$I$9) * H2609 * Dashboard!$I$8 * 'Lookups and Calculations'!$F$12</f>
        <v>0</v>
      </c>
      <c r="K2609" s="12">
        <f>(1 - Dashboard!$I$11) * I2609 * Dashboard!$I$10 * 'Lookups and Calculations'!$F$12</f>
        <v>0</v>
      </c>
      <c r="L2609" s="12">
        <f>(H2609 - I2609) * Dashboard!$I$13 * (Dashboard!$D$12 / 365) * 'Lookups and Calculations'!$F$12</f>
        <v>0</v>
      </c>
      <c r="M2609" s="3">
        <f>(G2609*2) * Dashboard!$I$13 * (Dashboard!$D$12 / 365) * 'Lookups and Calculations'!$F$12</f>
        <v>1602.0878730267946</v>
      </c>
      <c r="N2609" s="12">
        <f>H2609 * Dashboard!$I$14 * Dashboard!$I$15 * (Dashboard!$D$12 / 365) * 'Lookups and Calculations'!$F$12</f>
        <v>0</v>
      </c>
    </row>
    <row r="2610" spans="1:14" x14ac:dyDescent="0.35">
      <c r="A2610" s="2">
        <v>2609</v>
      </c>
      <c r="B2610" s="11">
        <v>2.0110991921239845</v>
      </c>
      <c r="C2610" s="11">
        <v>-0.11842073071728343</v>
      </c>
      <c r="D2610" s="3">
        <f>B2610*Dashboard!$D$11*Dashboard!$D$10*SQRT(Dashboard!$D$12/365)</f>
        <v>499319.2601895823</v>
      </c>
      <c r="E2610" s="3">
        <f>IF(Dashboard!$I$3,C2610*Dashboard!$E$11*Dashboard!$E$10*SQRT(Dashboard!$D$12/365),0)</f>
        <v>-58803.416444531453</v>
      </c>
      <c r="F2610" s="3">
        <f>D2610+IF(Dashboard!$I$3,E2610,0)</f>
        <v>440515.84374505084</v>
      </c>
      <c r="G2610" s="3">
        <f>IF(Dashboard!$I$4, ('Lookups and Calculations'!$F$9) / (1 - 'Lookups and Calculations'!$F$10), 'Lookups and Calculations'!$F$9)</f>
        <v>1951878.888340465</v>
      </c>
      <c r="H2610" s="12">
        <f t="shared" si="80"/>
        <v>0</v>
      </c>
      <c r="I2610" s="12">
        <f t="shared" si="81"/>
        <v>0</v>
      </c>
      <c r="J2610" s="13">
        <f>(1 - Dashboard!$I$9) * H2610 * Dashboard!$I$8 * 'Lookups and Calculations'!$F$12</f>
        <v>0</v>
      </c>
      <c r="K2610" s="12">
        <f>(1 - Dashboard!$I$11) * I2610 * Dashboard!$I$10 * 'Lookups and Calculations'!$F$12</f>
        <v>0</v>
      </c>
      <c r="L2610" s="12">
        <f>(H2610 - I2610) * Dashboard!$I$13 * (Dashboard!$D$12 / 365) * 'Lookups and Calculations'!$F$12</f>
        <v>0</v>
      </c>
      <c r="M2610" s="3">
        <f>(G2610*2) * Dashboard!$I$13 * (Dashboard!$D$12 / 365) * 'Lookups and Calculations'!$F$12</f>
        <v>1602.0878730267946</v>
      </c>
      <c r="N2610" s="12">
        <f>H2610 * Dashboard!$I$14 * Dashboard!$I$15 * (Dashboard!$D$12 / 365) * 'Lookups and Calculations'!$F$12</f>
        <v>0</v>
      </c>
    </row>
    <row r="2611" spans="1:14" x14ac:dyDescent="0.35">
      <c r="A2611" s="2">
        <v>2610</v>
      </c>
      <c r="B2611" s="11">
        <v>0.28507027779624539</v>
      </c>
      <c r="C2611" s="11">
        <v>0.90950006483986634</v>
      </c>
      <c r="D2611" s="3">
        <f>B2611*Dashboard!$D$11*Dashboard!$D$10*SQRT(Dashboard!$D$12/365)</f>
        <v>70777.75217090566</v>
      </c>
      <c r="E2611" s="3">
        <f>IF(Dashboard!$I$3,C2611*Dashboard!$E$11*Dashboard!$E$10*SQRT(Dashboard!$D$12/365),0)</f>
        <v>451624.56560742535</v>
      </c>
      <c r="F2611" s="3">
        <f>D2611+IF(Dashboard!$I$3,E2611,0)</f>
        <v>522402.31777833099</v>
      </c>
      <c r="G2611" s="3">
        <f>IF(Dashboard!$I$4, ('Lookups and Calculations'!$F$9) / (1 - 'Lookups and Calculations'!$F$10), 'Lookups and Calculations'!$F$9)</f>
        <v>1951878.888340465</v>
      </c>
      <c r="H2611" s="12">
        <f t="shared" si="80"/>
        <v>0</v>
      </c>
      <c r="I2611" s="12">
        <f t="shared" si="81"/>
        <v>0</v>
      </c>
      <c r="J2611" s="13">
        <f>(1 - Dashboard!$I$9) * H2611 * Dashboard!$I$8 * 'Lookups and Calculations'!$F$12</f>
        <v>0</v>
      </c>
      <c r="K2611" s="12">
        <f>(1 - Dashboard!$I$11) * I2611 * Dashboard!$I$10 * 'Lookups and Calculations'!$F$12</f>
        <v>0</v>
      </c>
      <c r="L2611" s="12">
        <f>(H2611 - I2611) * Dashboard!$I$13 * (Dashboard!$D$12 / 365) * 'Lookups and Calculations'!$F$12</f>
        <v>0</v>
      </c>
      <c r="M2611" s="3">
        <f>(G2611*2) * Dashboard!$I$13 * (Dashboard!$D$12 / 365) * 'Lookups and Calculations'!$F$12</f>
        <v>1602.0878730267946</v>
      </c>
      <c r="N2611" s="12">
        <f>H2611 * Dashboard!$I$14 * Dashboard!$I$15 * (Dashboard!$D$12 / 365) * 'Lookups and Calculations'!$F$12</f>
        <v>0</v>
      </c>
    </row>
    <row r="2612" spans="1:14" x14ac:dyDescent="0.35">
      <c r="A2612" s="2">
        <v>2611</v>
      </c>
      <c r="B2612" s="11">
        <v>0.97172118450001566</v>
      </c>
      <c r="C2612" s="11">
        <v>0.91515996173755731</v>
      </c>
      <c r="D2612" s="3">
        <f>B2612*Dashboard!$D$11*Dashboard!$D$10*SQRT(Dashboard!$D$12/365)</f>
        <v>241260.65231156431</v>
      </c>
      <c r="E2612" s="3">
        <f>IF(Dashboard!$I$3,C2612*Dashboard!$E$11*Dashboard!$E$10*SQRT(Dashboard!$D$12/365),0)</f>
        <v>454435.06400827208</v>
      </c>
      <c r="F2612" s="3">
        <f>D2612+IF(Dashboard!$I$3,E2612,0)</f>
        <v>695695.71631983644</v>
      </c>
      <c r="G2612" s="3">
        <f>IF(Dashboard!$I$4, ('Lookups and Calculations'!$F$9) / (1 - 'Lookups and Calculations'!$F$10), 'Lookups and Calculations'!$F$9)</f>
        <v>1951878.888340465</v>
      </c>
      <c r="H2612" s="12">
        <f t="shared" si="80"/>
        <v>0</v>
      </c>
      <c r="I2612" s="12">
        <f t="shared" si="81"/>
        <v>0</v>
      </c>
      <c r="J2612" s="13">
        <f>(1 - Dashboard!$I$9) * H2612 * Dashboard!$I$8 * 'Lookups and Calculations'!$F$12</f>
        <v>0</v>
      </c>
      <c r="K2612" s="12">
        <f>(1 - Dashboard!$I$11) * I2612 * Dashboard!$I$10 * 'Lookups and Calculations'!$F$12</f>
        <v>0</v>
      </c>
      <c r="L2612" s="12">
        <f>(H2612 - I2612) * Dashboard!$I$13 * (Dashboard!$D$12 / 365) * 'Lookups and Calculations'!$F$12</f>
        <v>0</v>
      </c>
      <c r="M2612" s="3">
        <f>(G2612*2) * Dashboard!$I$13 * (Dashboard!$D$12 / 365) * 'Lookups and Calculations'!$F$12</f>
        <v>1602.0878730267946</v>
      </c>
      <c r="N2612" s="12">
        <f>H2612 * Dashboard!$I$14 * Dashboard!$I$15 * (Dashboard!$D$12 / 365) * 'Lookups and Calculations'!$F$12</f>
        <v>0</v>
      </c>
    </row>
    <row r="2613" spans="1:14" x14ac:dyDescent="0.35">
      <c r="A2613" s="2">
        <v>2612</v>
      </c>
      <c r="B2613" s="11">
        <v>1.6513364833319264</v>
      </c>
      <c r="C2613" s="11">
        <v>0.62490858228206581</v>
      </c>
      <c r="D2613" s="3">
        <f>B2613*Dashboard!$D$11*Dashboard!$D$10*SQRT(Dashboard!$D$12/365)</f>
        <v>409996.73930082843</v>
      </c>
      <c r="E2613" s="3">
        <f>IF(Dashboard!$I$3,C2613*Dashboard!$E$11*Dashboard!$E$10*SQRT(Dashboard!$D$12/365),0)</f>
        <v>310306.81352087704</v>
      </c>
      <c r="F2613" s="3">
        <f>D2613+IF(Dashboard!$I$3,E2613,0)</f>
        <v>720303.55282170547</v>
      </c>
      <c r="G2613" s="3">
        <f>IF(Dashboard!$I$4, ('Lookups and Calculations'!$F$9) / (1 - 'Lookups and Calculations'!$F$10), 'Lookups and Calculations'!$F$9)</f>
        <v>1951878.888340465</v>
      </c>
      <c r="H2613" s="12">
        <f t="shared" si="80"/>
        <v>0</v>
      </c>
      <c r="I2613" s="12">
        <f t="shared" si="81"/>
        <v>0</v>
      </c>
      <c r="J2613" s="13">
        <f>(1 - Dashboard!$I$9) * H2613 * Dashboard!$I$8 * 'Lookups and Calculations'!$F$12</f>
        <v>0</v>
      </c>
      <c r="K2613" s="12">
        <f>(1 - Dashboard!$I$11) * I2613 * Dashboard!$I$10 * 'Lookups and Calculations'!$F$12</f>
        <v>0</v>
      </c>
      <c r="L2613" s="12">
        <f>(H2613 - I2613) * Dashboard!$I$13 * (Dashboard!$D$12 / 365) * 'Lookups and Calculations'!$F$12</f>
        <v>0</v>
      </c>
      <c r="M2613" s="3">
        <f>(G2613*2) * Dashboard!$I$13 * (Dashboard!$D$12 / 365) * 'Lookups and Calculations'!$F$12</f>
        <v>1602.0878730267946</v>
      </c>
      <c r="N2613" s="12">
        <f>H2613 * Dashboard!$I$14 * Dashboard!$I$15 * (Dashboard!$D$12 / 365) * 'Lookups and Calculations'!$F$12</f>
        <v>0</v>
      </c>
    </row>
    <row r="2614" spans="1:14" x14ac:dyDescent="0.35">
      <c r="A2614" s="2">
        <v>2613</v>
      </c>
      <c r="B2614" s="11">
        <v>0.11328578508266712</v>
      </c>
      <c r="C2614" s="11">
        <v>0.16630635038174851</v>
      </c>
      <c r="D2614" s="3">
        <f>B2614*Dashboard!$D$11*Dashboard!$D$10*SQRT(Dashboard!$D$12/365)</f>
        <v>28126.79484880728</v>
      </c>
      <c r="E2614" s="3">
        <f>IF(Dashboard!$I$3,C2614*Dashboard!$E$11*Dashboard!$E$10*SQRT(Dashboard!$D$12/365),0)</f>
        <v>82581.66893274225</v>
      </c>
      <c r="F2614" s="3">
        <f>D2614+IF(Dashboard!$I$3,E2614,0)</f>
        <v>110708.46378154954</v>
      </c>
      <c r="G2614" s="3">
        <f>IF(Dashboard!$I$4, ('Lookups and Calculations'!$F$9) / (1 - 'Lookups and Calculations'!$F$10), 'Lookups and Calculations'!$F$9)</f>
        <v>1951878.888340465</v>
      </c>
      <c r="H2614" s="12">
        <f t="shared" si="80"/>
        <v>0</v>
      </c>
      <c r="I2614" s="12">
        <f t="shared" si="81"/>
        <v>0</v>
      </c>
      <c r="J2614" s="13">
        <f>(1 - Dashboard!$I$9) * H2614 * Dashboard!$I$8 * 'Lookups and Calculations'!$F$12</f>
        <v>0</v>
      </c>
      <c r="K2614" s="12">
        <f>(1 - Dashboard!$I$11) * I2614 * Dashboard!$I$10 * 'Lookups and Calculations'!$F$12</f>
        <v>0</v>
      </c>
      <c r="L2614" s="12">
        <f>(H2614 - I2614) * Dashboard!$I$13 * (Dashboard!$D$12 / 365) * 'Lookups and Calculations'!$F$12</f>
        <v>0</v>
      </c>
      <c r="M2614" s="3">
        <f>(G2614*2) * Dashboard!$I$13 * (Dashboard!$D$12 / 365) * 'Lookups and Calculations'!$F$12</f>
        <v>1602.0878730267946</v>
      </c>
      <c r="N2614" s="12">
        <f>H2614 * Dashboard!$I$14 * Dashboard!$I$15 * (Dashboard!$D$12 / 365) * 'Lookups and Calculations'!$F$12</f>
        <v>0</v>
      </c>
    </row>
    <row r="2615" spans="1:14" x14ac:dyDescent="0.35">
      <c r="A2615" s="2">
        <v>2614</v>
      </c>
      <c r="B2615" s="11">
        <v>-0.44584146116829565</v>
      </c>
      <c r="C2615" s="11">
        <v>-2.513532481264539</v>
      </c>
      <c r="D2615" s="3">
        <f>B2615*Dashboard!$D$11*Dashboard!$D$10*SQRT(Dashboard!$D$12/365)</f>
        <v>-110694.30559378963</v>
      </c>
      <c r="E2615" s="3">
        <f>IF(Dashboard!$I$3,C2615*Dashboard!$E$11*Dashboard!$E$10*SQRT(Dashboard!$D$12/365),0)</f>
        <v>-1248128.5696127124</v>
      </c>
      <c r="F2615" s="3">
        <f>D2615+IF(Dashboard!$I$3,E2615,0)</f>
        <v>-1358822.8752065019</v>
      </c>
      <c r="G2615" s="3">
        <f>IF(Dashboard!$I$4, ('Lookups and Calculations'!$F$9) / (1 - 'Lookups and Calculations'!$F$10), 'Lookups and Calculations'!$F$9)</f>
        <v>1951878.888340465</v>
      </c>
      <c r="H2615" s="12">
        <f t="shared" si="80"/>
        <v>0</v>
      </c>
      <c r="I2615" s="12">
        <f t="shared" si="81"/>
        <v>0</v>
      </c>
      <c r="J2615" s="13">
        <f>(1 - Dashboard!$I$9) * H2615 * Dashboard!$I$8 * 'Lookups and Calculations'!$F$12</f>
        <v>0</v>
      </c>
      <c r="K2615" s="12">
        <f>(1 - Dashboard!$I$11) * I2615 * Dashboard!$I$10 * 'Lookups and Calculations'!$F$12</f>
        <v>0</v>
      </c>
      <c r="L2615" s="12">
        <f>(H2615 - I2615) * Dashboard!$I$13 * (Dashboard!$D$12 / 365) * 'Lookups and Calculations'!$F$12</f>
        <v>0</v>
      </c>
      <c r="M2615" s="3">
        <f>(G2615*2) * Dashboard!$I$13 * (Dashboard!$D$12 / 365) * 'Lookups and Calculations'!$F$12</f>
        <v>1602.0878730267946</v>
      </c>
      <c r="N2615" s="12">
        <f>H2615 * Dashboard!$I$14 * Dashboard!$I$15 * (Dashboard!$D$12 / 365) * 'Lookups and Calculations'!$F$12</f>
        <v>0</v>
      </c>
    </row>
    <row r="2616" spans="1:14" x14ac:dyDescent="0.35">
      <c r="A2616" s="2">
        <v>2615</v>
      </c>
      <c r="B2616" s="11">
        <v>0.73368209382295668</v>
      </c>
      <c r="C2616" s="11">
        <v>-1.9090172182110421</v>
      </c>
      <c r="D2616" s="3">
        <f>B2616*Dashboard!$D$11*Dashboard!$D$10*SQRT(Dashboard!$D$12/365)</f>
        <v>182159.88636299819</v>
      </c>
      <c r="E2616" s="3">
        <f>IF(Dashboard!$I$3,C2616*Dashboard!$E$11*Dashboard!$E$10*SQRT(Dashboard!$D$12/365),0)</f>
        <v>-947948.33474086202</v>
      </c>
      <c r="F2616" s="3">
        <f>D2616+IF(Dashboard!$I$3,E2616,0)</f>
        <v>-765788.44837786385</v>
      </c>
      <c r="G2616" s="3">
        <f>IF(Dashboard!$I$4, ('Lookups and Calculations'!$F$9) / (1 - 'Lookups and Calculations'!$F$10), 'Lookups and Calculations'!$F$9)</f>
        <v>1951878.888340465</v>
      </c>
      <c r="H2616" s="12">
        <f t="shared" si="80"/>
        <v>0</v>
      </c>
      <c r="I2616" s="12">
        <f t="shared" si="81"/>
        <v>0</v>
      </c>
      <c r="J2616" s="13">
        <f>(1 - Dashboard!$I$9) * H2616 * Dashboard!$I$8 * 'Lookups and Calculations'!$F$12</f>
        <v>0</v>
      </c>
      <c r="K2616" s="12">
        <f>(1 - Dashboard!$I$11) * I2616 * Dashboard!$I$10 * 'Lookups and Calculations'!$F$12</f>
        <v>0</v>
      </c>
      <c r="L2616" s="12">
        <f>(H2616 - I2616) * Dashboard!$I$13 * (Dashboard!$D$12 / 365) * 'Lookups and Calculations'!$F$12</f>
        <v>0</v>
      </c>
      <c r="M2616" s="3">
        <f>(G2616*2) * Dashboard!$I$13 * (Dashboard!$D$12 / 365) * 'Lookups and Calculations'!$F$12</f>
        <v>1602.0878730267946</v>
      </c>
      <c r="N2616" s="12">
        <f>H2616 * Dashboard!$I$14 * Dashboard!$I$15 * (Dashboard!$D$12 / 365) * 'Lookups and Calculations'!$F$12</f>
        <v>0</v>
      </c>
    </row>
    <row r="2617" spans="1:14" x14ac:dyDescent="0.35">
      <c r="A2617" s="2">
        <v>2616</v>
      </c>
      <c r="B2617" s="11">
        <v>0.82513329907585475</v>
      </c>
      <c r="C2617" s="11">
        <v>-0.5469437999226533</v>
      </c>
      <c r="D2617" s="3">
        <f>B2617*Dashboard!$D$11*Dashboard!$D$10*SQRT(Dashboard!$D$12/365)</f>
        <v>204865.55315912288</v>
      </c>
      <c r="E2617" s="3">
        <f>IF(Dashboard!$I$3,C2617*Dashboard!$E$11*Dashboard!$E$10*SQRT(Dashboard!$D$12/365),0)</f>
        <v>-271592.34573032596</v>
      </c>
      <c r="F2617" s="3">
        <f>D2617+IF(Dashboard!$I$3,E2617,0)</f>
        <v>-66726.792571203085</v>
      </c>
      <c r="G2617" s="3">
        <f>IF(Dashboard!$I$4, ('Lookups and Calculations'!$F$9) / (1 - 'Lookups and Calculations'!$F$10), 'Lookups and Calculations'!$F$9)</f>
        <v>1951878.888340465</v>
      </c>
      <c r="H2617" s="12">
        <f t="shared" si="80"/>
        <v>0</v>
      </c>
      <c r="I2617" s="12">
        <f t="shared" si="81"/>
        <v>0</v>
      </c>
      <c r="J2617" s="13">
        <f>(1 - Dashboard!$I$9) * H2617 * Dashboard!$I$8 * 'Lookups and Calculations'!$F$12</f>
        <v>0</v>
      </c>
      <c r="K2617" s="12">
        <f>(1 - Dashboard!$I$11) * I2617 * Dashboard!$I$10 * 'Lookups and Calculations'!$F$12</f>
        <v>0</v>
      </c>
      <c r="L2617" s="12">
        <f>(H2617 - I2617) * Dashboard!$I$13 * (Dashboard!$D$12 / 365) * 'Lookups and Calculations'!$F$12</f>
        <v>0</v>
      </c>
      <c r="M2617" s="3">
        <f>(G2617*2) * Dashboard!$I$13 * (Dashboard!$D$12 / 365) * 'Lookups and Calculations'!$F$12</f>
        <v>1602.0878730267946</v>
      </c>
      <c r="N2617" s="12">
        <f>H2617 * Dashboard!$I$14 * Dashboard!$I$15 * (Dashboard!$D$12 / 365) * 'Lookups and Calculations'!$F$12</f>
        <v>0</v>
      </c>
    </row>
    <row r="2618" spans="1:14" x14ac:dyDescent="0.35">
      <c r="A2618" s="2">
        <v>2617</v>
      </c>
      <c r="B2618" s="11">
        <v>-1.3190874786547078</v>
      </c>
      <c r="C2618" s="11">
        <v>0.67824774894570583</v>
      </c>
      <c r="D2618" s="3">
        <f>B2618*Dashboard!$D$11*Dashboard!$D$10*SQRT(Dashboard!$D$12/365)</f>
        <v>-327505.36947488593</v>
      </c>
      <c r="E2618" s="3">
        <f>IF(Dashboard!$I$3,C2618*Dashboard!$E$11*Dashboard!$E$10*SQRT(Dashboard!$D$12/365),0)</f>
        <v>336793.09857526002</v>
      </c>
      <c r="F2618" s="3">
        <f>D2618+IF(Dashboard!$I$3,E2618,0)</f>
        <v>9287.7291003740975</v>
      </c>
      <c r="G2618" s="3">
        <f>IF(Dashboard!$I$4, ('Lookups and Calculations'!$F$9) / (1 - 'Lookups and Calculations'!$F$10), 'Lookups and Calculations'!$F$9)</f>
        <v>1951878.888340465</v>
      </c>
      <c r="H2618" s="12">
        <f t="shared" si="80"/>
        <v>0</v>
      </c>
      <c r="I2618" s="12">
        <f t="shared" si="81"/>
        <v>0</v>
      </c>
      <c r="J2618" s="13">
        <f>(1 - Dashboard!$I$9) * H2618 * Dashboard!$I$8 * 'Lookups and Calculations'!$F$12</f>
        <v>0</v>
      </c>
      <c r="K2618" s="12">
        <f>(1 - Dashboard!$I$11) * I2618 * Dashboard!$I$10 * 'Lookups and Calculations'!$F$12</f>
        <v>0</v>
      </c>
      <c r="L2618" s="12">
        <f>(H2618 - I2618) * Dashboard!$I$13 * (Dashboard!$D$12 / 365) * 'Lookups and Calculations'!$F$12</f>
        <v>0</v>
      </c>
      <c r="M2618" s="3">
        <f>(G2618*2) * Dashboard!$I$13 * (Dashboard!$D$12 / 365) * 'Lookups and Calculations'!$F$12</f>
        <v>1602.0878730267946</v>
      </c>
      <c r="N2618" s="12">
        <f>H2618 * Dashboard!$I$14 * Dashboard!$I$15 * (Dashboard!$D$12 / 365) * 'Lookups and Calculations'!$F$12</f>
        <v>0</v>
      </c>
    </row>
    <row r="2619" spans="1:14" x14ac:dyDescent="0.35">
      <c r="A2619" s="2">
        <v>2618</v>
      </c>
      <c r="B2619" s="11">
        <v>0.77457572277968023</v>
      </c>
      <c r="C2619" s="11">
        <v>-1.1624450776016155</v>
      </c>
      <c r="D2619" s="3">
        <f>B2619*Dashboard!$D$11*Dashboard!$D$10*SQRT(Dashboard!$D$12/365)</f>
        <v>192313.0288022696</v>
      </c>
      <c r="E2619" s="3">
        <f>IF(Dashboard!$I$3,C2619*Dashboard!$E$11*Dashboard!$E$10*SQRT(Dashboard!$D$12/365),0)</f>
        <v>-577227.83483996009</v>
      </c>
      <c r="F2619" s="3">
        <f>D2619+IF(Dashboard!$I$3,E2619,0)</f>
        <v>-384914.80603769049</v>
      </c>
      <c r="G2619" s="3">
        <f>IF(Dashboard!$I$4, ('Lookups and Calculations'!$F$9) / (1 - 'Lookups and Calculations'!$F$10), 'Lookups and Calculations'!$F$9)</f>
        <v>1951878.888340465</v>
      </c>
      <c r="H2619" s="12">
        <f t="shared" si="80"/>
        <v>0</v>
      </c>
      <c r="I2619" s="12">
        <f t="shared" si="81"/>
        <v>0</v>
      </c>
      <c r="J2619" s="13">
        <f>(1 - Dashboard!$I$9) * H2619 * Dashboard!$I$8 * 'Lookups and Calculations'!$F$12</f>
        <v>0</v>
      </c>
      <c r="K2619" s="12">
        <f>(1 - Dashboard!$I$11) * I2619 * Dashboard!$I$10 * 'Lookups and Calculations'!$F$12</f>
        <v>0</v>
      </c>
      <c r="L2619" s="12">
        <f>(H2619 - I2619) * Dashboard!$I$13 * (Dashboard!$D$12 / 365) * 'Lookups and Calculations'!$F$12</f>
        <v>0</v>
      </c>
      <c r="M2619" s="3">
        <f>(G2619*2) * Dashboard!$I$13 * (Dashboard!$D$12 / 365) * 'Lookups and Calculations'!$F$12</f>
        <v>1602.0878730267946</v>
      </c>
      <c r="N2619" s="12">
        <f>H2619 * Dashboard!$I$14 * Dashboard!$I$15 * (Dashboard!$D$12 / 365) * 'Lookups and Calculations'!$F$12</f>
        <v>0</v>
      </c>
    </row>
    <row r="2620" spans="1:14" x14ac:dyDescent="0.35">
      <c r="A2620" s="2">
        <v>2619</v>
      </c>
      <c r="B2620" s="11">
        <v>-1.6336405643389659E-2</v>
      </c>
      <c r="C2620" s="11">
        <v>-1.1318628517727161</v>
      </c>
      <c r="D2620" s="3">
        <f>B2620*Dashboard!$D$11*Dashboard!$D$10*SQRT(Dashboard!$D$12/365)</f>
        <v>-4056.0316527198706</v>
      </c>
      <c r="E2620" s="3">
        <f>IF(Dashboard!$I$3,C2620*Dashboard!$E$11*Dashboard!$E$10*SQRT(Dashboard!$D$12/365),0)</f>
        <v>-562041.81673042139</v>
      </c>
      <c r="F2620" s="3">
        <f>D2620+IF(Dashboard!$I$3,E2620,0)</f>
        <v>-566097.84838314122</v>
      </c>
      <c r="G2620" s="3">
        <f>IF(Dashboard!$I$4, ('Lookups and Calculations'!$F$9) / (1 - 'Lookups and Calculations'!$F$10), 'Lookups and Calculations'!$F$9)</f>
        <v>1951878.888340465</v>
      </c>
      <c r="H2620" s="12">
        <f t="shared" si="80"/>
        <v>0</v>
      </c>
      <c r="I2620" s="12">
        <f t="shared" si="81"/>
        <v>0</v>
      </c>
      <c r="J2620" s="13">
        <f>(1 - Dashboard!$I$9) * H2620 * Dashboard!$I$8 * 'Lookups and Calculations'!$F$12</f>
        <v>0</v>
      </c>
      <c r="K2620" s="12">
        <f>(1 - Dashboard!$I$11) * I2620 * Dashboard!$I$10 * 'Lookups and Calculations'!$F$12</f>
        <v>0</v>
      </c>
      <c r="L2620" s="12">
        <f>(H2620 - I2620) * Dashboard!$I$13 * (Dashboard!$D$12 / 365) * 'Lookups and Calculations'!$F$12</f>
        <v>0</v>
      </c>
      <c r="M2620" s="3">
        <f>(G2620*2) * Dashboard!$I$13 * (Dashboard!$D$12 / 365) * 'Lookups and Calculations'!$F$12</f>
        <v>1602.0878730267946</v>
      </c>
      <c r="N2620" s="12">
        <f>H2620 * Dashboard!$I$14 * Dashboard!$I$15 * (Dashboard!$D$12 / 365) * 'Lookups and Calculations'!$F$12</f>
        <v>0</v>
      </c>
    </row>
    <row r="2621" spans="1:14" x14ac:dyDescent="0.35">
      <c r="A2621" s="2">
        <v>2620</v>
      </c>
      <c r="B2621" s="11">
        <v>-0.97183234513868044</v>
      </c>
      <c r="C2621" s="11">
        <v>0.42470466993376765</v>
      </c>
      <c r="D2621" s="3">
        <f>B2621*Dashboard!$D$11*Dashboard!$D$10*SQRT(Dashboard!$D$12/365)</f>
        <v>-241288.25147130626</v>
      </c>
      <c r="E2621" s="3">
        <f>IF(Dashboard!$I$3,C2621*Dashboard!$E$11*Dashboard!$E$10*SQRT(Dashboard!$D$12/365),0)</f>
        <v>210892.85145246671</v>
      </c>
      <c r="F2621" s="3">
        <f>D2621+IF(Dashboard!$I$3,E2621,0)</f>
        <v>-30395.400018839544</v>
      </c>
      <c r="G2621" s="3">
        <f>IF(Dashboard!$I$4, ('Lookups and Calculations'!$F$9) / (1 - 'Lookups and Calculations'!$F$10), 'Lookups and Calculations'!$F$9)</f>
        <v>1951878.888340465</v>
      </c>
      <c r="H2621" s="12">
        <f t="shared" si="80"/>
        <v>0</v>
      </c>
      <c r="I2621" s="12">
        <f t="shared" si="81"/>
        <v>0</v>
      </c>
      <c r="J2621" s="13">
        <f>(1 - Dashboard!$I$9) * H2621 * Dashboard!$I$8 * 'Lookups and Calculations'!$F$12</f>
        <v>0</v>
      </c>
      <c r="K2621" s="12">
        <f>(1 - Dashboard!$I$11) * I2621 * Dashboard!$I$10 * 'Lookups and Calculations'!$F$12</f>
        <v>0</v>
      </c>
      <c r="L2621" s="12">
        <f>(H2621 - I2621) * Dashboard!$I$13 * (Dashboard!$D$12 / 365) * 'Lookups and Calculations'!$F$12</f>
        <v>0</v>
      </c>
      <c r="M2621" s="3">
        <f>(G2621*2) * Dashboard!$I$13 * (Dashboard!$D$12 / 365) * 'Lookups and Calculations'!$F$12</f>
        <v>1602.0878730267946</v>
      </c>
      <c r="N2621" s="12">
        <f>H2621 * Dashboard!$I$14 * Dashboard!$I$15 * (Dashboard!$D$12 / 365) * 'Lookups and Calculations'!$F$12</f>
        <v>0</v>
      </c>
    </row>
    <row r="2622" spans="1:14" x14ac:dyDescent="0.35">
      <c r="A2622" s="2">
        <v>2621</v>
      </c>
      <c r="B2622" s="11">
        <v>-1.9103598405519935</v>
      </c>
      <c r="C2622" s="11">
        <v>-0.54184236600034563</v>
      </c>
      <c r="D2622" s="3">
        <f>B2622*Dashboard!$D$11*Dashboard!$D$10*SQRT(Dashboard!$D$12/365)</f>
        <v>-474307.51601709315</v>
      </c>
      <c r="E2622" s="3">
        <f>IF(Dashboard!$I$3,C2622*Dashboard!$E$11*Dashboard!$E$10*SQRT(Dashboard!$D$12/365),0)</f>
        <v>-269059.15967767534</v>
      </c>
      <c r="F2622" s="3">
        <f>D2622+IF(Dashboard!$I$3,E2622,0)</f>
        <v>-743366.67569476855</v>
      </c>
      <c r="G2622" s="3">
        <f>IF(Dashboard!$I$4, ('Lookups and Calculations'!$F$9) / (1 - 'Lookups and Calculations'!$F$10), 'Lookups and Calculations'!$F$9)</f>
        <v>1951878.888340465</v>
      </c>
      <c r="H2622" s="12">
        <f t="shared" si="80"/>
        <v>0</v>
      </c>
      <c r="I2622" s="12">
        <f t="shared" si="81"/>
        <v>0</v>
      </c>
      <c r="J2622" s="13">
        <f>(1 - Dashboard!$I$9) * H2622 * Dashboard!$I$8 * 'Lookups and Calculations'!$F$12</f>
        <v>0</v>
      </c>
      <c r="K2622" s="12">
        <f>(1 - Dashboard!$I$11) * I2622 * Dashboard!$I$10 * 'Lookups and Calculations'!$F$12</f>
        <v>0</v>
      </c>
      <c r="L2622" s="12">
        <f>(H2622 - I2622) * Dashboard!$I$13 * (Dashboard!$D$12 / 365) * 'Lookups and Calculations'!$F$12</f>
        <v>0</v>
      </c>
      <c r="M2622" s="3">
        <f>(G2622*2) * Dashboard!$I$13 * (Dashboard!$D$12 / 365) * 'Lookups and Calculations'!$F$12</f>
        <v>1602.0878730267946</v>
      </c>
      <c r="N2622" s="12">
        <f>H2622 * Dashboard!$I$14 * Dashboard!$I$15 * (Dashboard!$D$12 / 365) * 'Lookups and Calculations'!$F$12</f>
        <v>0</v>
      </c>
    </row>
    <row r="2623" spans="1:14" x14ac:dyDescent="0.35">
      <c r="A2623" s="2">
        <v>2622</v>
      </c>
      <c r="B2623" s="11">
        <v>0.28928404566917948</v>
      </c>
      <c r="C2623" s="11">
        <v>0.63998995987303264</v>
      </c>
      <c r="D2623" s="3">
        <f>B2623*Dashboard!$D$11*Dashboard!$D$10*SQRT(Dashboard!$D$12/365)</f>
        <v>71823.953902358786</v>
      </c>
      <c r="E2623" s="3">
        <f>IF(Dashboard!$I$3,C2623*Dashboard!$E$11*Dashboard!$E$10*SQRT(Dashboard!$D$12/365),0)</f>
        <v>317795.67566238903</v>
      </c>
      <c r="F2623" s="3">
        <f>D2623+IF(Dashboard!$I$3,E2623,0)</f>
        <v>389619.6295647478</v>
      </c>
      <c r="G2623" s="3">
        <f>IF(Dashboard!$I$4, ('Lookups and Calculations'!$F$9) / (1 - 'Lookups and Calculations'!$F$10), 'Lookups and Calculations'!$F$9)</f>
        <v>1951878.888340465</v>
      </c>
      <c r="H2623" s="12">
        <f t="shared" si="80"/>
        <v>0</v>
      </c>
      <c r="I2623" s="12">
        <f t="shared" si="81"/>
        <v>0</v>
      </c>
      <c r="J2623" s="13">
        <f>(1 - Dashboard!$I$9) * H2623 * Dashboard!$I$8 * 'Lookups and Calculations'!$F$12</f>
        <v>0</v>
      </c>
      <c r="K2623" s="12">
        <f>(1 - Dashboard!$I$11) * I2623 * Dashboard!$I$10 * 'Lookups and Calculations'!$F$12</f>
        <v>0</v>
      </c>
      <c r="L2623" s="12">
        <f>(H2623 - I2623) * Dashboard!$I$13 * (Dashboard!$D$12 / 365) * 'Lookups and Calculations'!$F$12</f>
        <v>0</v>
      </c>
      <c r="M2623" s="3">
        <f>(G2623*2) * Dashboard!$I$13 * (Dashboard!$D$12 / 365) * 'Lookups and Calculations'!$F$12</f>
        <v>1602.0878730267946</v>
      </c>
      <c r="N2623" s="12">
        <f>H2623 * Dashboard!$I$14 * Dashboard!$I$15 * (Dashboard!$D$12 / 365) * 'Lookups and Calculations'!$F$12</f>
        <v>0</v>
      </c>
    </row>
    <row r="2624" spans="1:14" x14ac:dyDescent="0.35">
      <c r="A2624" s="2">
        <v>2623</v>
      </c>
      <c r="B2624" s="11">
        <v>0.83154046637426327</v>
      </c>
      <c r="C2624" s="11">
        <v>-0.64550020347450443</v>
      </c>
      <c r="D2624" s="3">
        <f>B2624*Dashboard!$D$11*Dashboard!$D$10*SQRT(Dashboard!$D$12/365)</f>
        <v>206456.33597474991</v>
      </c>
      <c r="E2624" s="3">
        <f>IF(Dashboard!$I$3,C2624*Dashboard!$E$11*Dashboard!$E$10*SQRT(Dashboard!$D$12/365),0)</f>
        <v>-320531.86169371591</v>
      </c>
      <c r="F2624" s="3">
        <f>D2624+IF(Dashboard!$I$3,E2624,0)</f>
        <v>-114075.525718966</v>
      </c>
      <c r="G2624" s="3">
        <f>IF(Dashboard!$I$4, ('Lookups and Calculations'!$F$9) / (1 - 'Lookups and Calculations'!$F$10), 'Lookups and Calculations'!$F$9)</f>
        <v>1951878.888340465</v>
      </c>
      <c r="H2624" s="12">
        <f t="shared" si="80"/>
        <v>0</v>
      </c>
      <c r="I2624" s="12">
        <f t="shared" si="81"/>
        <v>0</v>
      </c>
      <c r="J2624" s="13">
        <f>(1 - Dashboard!$I$9) * H2624 * Dashboard!$I$8 * 'Lookups and Calculations'!$F$12</f>
        <v>0</v>
      </c>
      <c r="K2624" s="12">
        <f>(1 - Dashboard!$I$11) * I2624 * Dashboard!$I$10 * 'Lookups and Calculations'!$F$12</f>
        <v>0</v>
      </c>
      <c r="L2624" s="12">
        <f>(H2624 - I2624) * Dashboard!$I$13 * (Dashboard!$D$12 / 365) * 'Lookups and Calculations'!$F$12</f>
        <v>0</v>
      </c>
      <c r="M2624" s="3">
        <f>(G2624*2) * Dashboard!$I$13 * (Dashboard!$D$12 / 365) * 'Lookups and Calculations'!$F$12</f>
        <v>1602.0878730267946</v>
      </c>
      <c r="N2624" s="12">
        <f>H2624 * Dashboard!$I$14 * Dashboard!$I$15 * (Dashboard!$D$12 / 365) * 'Lookups and Calculations'!$F$12</f>
        <v>0</v>
      </c>
    </row>
    <row r="2625" spans="1:14" x14ac:dyDescent="0.35">
      <c r="A2625" s="2">
        <v>2624</v>
      </c>
      <c r="B2625" s="11">
        <v>-1.0377691112926768</v>
      </c>
      <c r="C2625" s="11">
        <v>-1.3680784012987166</v>
      </c>
      <c r="D2625" s="3">
        <f>B2625*Dashboard!$D$11*Dashboard!$D$10*SQRT(Dashboard!$D$12/365)</f>
        <v>-257659.14825463964</v>
      </c>
      <c r="E2625" s="3">
        <f>IF(Dashboard!$I$3,C2625*Dashboard!$E$11*Dashboard!$E$10*SQRT(Dashboard!$D$12/365),0)</f>
        <v>-679337.84459071874</v>
      </c>
      <c r="F2625" s="3">
        <f>D2625+IF(Dashboard!$I$3,E2625,0)</f>
        <v>-936996.99284535833</v>
      </c>
      <c r="G2625" s="3">
        <f>IF(Dashboard!$I$4, ('Lookups and Calculations'!$F$9) / (1 - 'Lookups and Calculations'!$F$10), 'Lookups and Calculations'!$F$9)</f>
        <v>1951878.888340465</v>
      </c>
      <c r="H2625" s="12">
        <f t="shared" si="80"/>
        <v>0</v>
      </c>
      <c r="I2625" s="12">
        <f t="shared" si="81"/>
        <v>0</v>
      </c>
      <c r="J2625" s="13">
        <f>(1 - Dashboard!$I$9) * H2625 * Dashboard!$I$8 * 'Lookups and Calculations'!$F$12</f>
        <v>0</v>
      </c>
      <c r="K2625" s="12">
        <f>(1 - Dashboard!$I$11) * I2625 * Dashboard!$I$10 * 'Lookups and Calculations'!$F$12</f>
        <v>0</v>
      </c>
      <c r="L2625" s="12">
        <f>(H2625 - I2625) * Dashboard!$I$13 * (Dashboard!$D$12 / 365) * 'Lookups and Calculations'!$F$12</f>
        <v>0</v>
      </c>
      <c r="M2625" s="3">
        <f>(G2625*2) * Dashboard!$I$13 * (Dashboard!$D$12 / 365) * 'Lookups and Calculations'!$F$12</f>
        <v>1602.0878730267946</v>
      </c>
      <c r="N2625" s="12">
        <f>H2625 * Dashboard!$I$14 * Dashboard!$I$15 * (Dashboard!$D$12 / 365) * 'Lookups and Calculations'!$F$12</f>
        <v>0</v>
      </c>
    </row>
    <row r="2626" spans="1:14" x14ac:dyDescent="0.35">
      <c r="A2626" s="2">
        <v>2625</v>
      </c>
      <c r="B2626" s="11">
        <v>-1.0628336130601805</v>
      </c>
      <c r="C2626" s="11">
        <v>-0.50117442859813965</v>
      </c>
      <c r="D2626" s="3">
        <f>B2626*Dashboard!$D$11*Dashboard!$D$10*SQRT(Dashboard!$D$12/365)</f>
        <v>-263882.20703194075</v>
      </c>
      <c r="E2626" s="3">
        <f>IF(Dashboard!$I$3,C2626*Dashboard!$E$11*Dashboard!$E$10*SQRT(Dashboard!$D$12/365),0)</f>
        <v>-248864.94499484843</v>
      </c>
      <c r="F2626" s="3">
        <f>D2626+IF(Dashboard!$I$3,E2626,0)</f>
        <v>-512747.15202678915</v>
      </c>
      <c r="G2626" s="3">
        <f>IF(Dashboard!$I$4, ('Lookups and Calculations'!$F$9) / (1 - 'Lookups and Calculations'!$F$10), 'Lookups and Calculations'!$F$9)</f>
        <v>1951878.888340465</v>
      </c>
      <c r="H2626" s="12">
        <f t="shared" si="80"/>
        <v>0</v>
      </c>
      <c r="I2626" s="12">
        <f t="shared" si="81"/>
        <v>0</v>
      </c>
      <c r="J2626" s="13">
        <f>(1 - Dashboard!$I$9) * H2626 * Dashboard!$I$8 * 'Lookups and Calculations'!$F$12</f>
        <v>0</v>
      </c>
      <c r="K2626" s="12">
        <f>(1 - Dashboard!$I$11) * I2626 * Dashboard!$I$10 * 'Lookups and Calculations'!$F$12</f>
        <v>0</v>
      </c>
      <c r="L2626" s="12">
        <f>(H2626 - I2626) * Dashboard!$I$13 * (Dashboard!$D$12 / 365) * 'Lookups and Calculations'!$F$12</f>
        <v>0</v>
      </c>
      <c r="M2626" s="3">
        <f>(G2626*2) * Dashboard!$I$13 * (Dashboard!$D$12 / 365) * 'Lookups and Calculations'!$F$12</f>
        <v>1602.0878730267946</v>
      </c>
      <c r="N2626" s="12">
        <f>H2626 * Dashboard!$I$14 * Dashboard!$I$15 * (Dashboard!$D$12 / 365) * 'Lookups and Calculations'!$F$12</f>
        <v>0</v>
      </c>
    </row>
    <row r="2627" spans="1:14" x14ac:dyDescent="0.35">
      <c r="A2627" s="2">
        <v>2626</v>
      </c>
      <c r="B2627" s="11">
        <v>2.1941273387180265</v>
      </c>
      <c r="C2627" s="11">
        <v>1.1702581296362626</v>
      </c>
      <c r="D2627" s="3">
        <f>B2627*Dashboard!$D$11*Dashboard!$D$10*SQRT(Dashboard!$D$12/365)</f>
        <v>544761.81175994431</v>
      </c>
      <c r="E2627" s="3">
        <f>IF(Dashboard!$I$3,C2627*Dashboard!$E$11*Dashboard!$E$10*SQRT(Dashboard!$D$12/365),0)</f>
        <v>581107.51156305859</v>
      </c>
      <c r="F2627" s="3">
        <f>D2627+IF(Dashboard!$I$3,E2627,0)</f>
        <v>1125869.323323003</v>
      </c>
      <c r="G2627" s="3">
        <f>IF(Dashboard!$I$4, ('Lookups and Calculations'!$F$9) / (1 - 'Lookups and Calculations'!$F$10), 'Lookups and Calculations'!$F$9)</f>
        <v>1951878.888340465</v>
      </c>
      <c r="H2627" s="12">
        <f t="shared" ref="H2627:H2690" si="82">MAX(0,F2627-G2627)</f>
        <v>0</v>
      </c>
      <c r="I2627" s="12">
        <f t="shared" ref="I2627:I2690" si="83">MAX(0,-F2627-G2627)</f>
        <v>0</v>
      </c>
      <c r="J2627" s="13">
        <f>(1 - Dashboard!$I$9) * H2627 * Dashboard!$I$8 * 'Lookups and Calculations'!$F$12</f>
        <v>0</v>
      </c>
      <c r="K2627" s="12">
        <f>(1 - Dashboard!$I$11) * I2627 * Dashboard!$I$10 * 'Lookups and Calculations'!$F$12</f>
        <v>0</v>
      </c>
      <c r="L2627" s="12">
        <f>(H2627 - I2627) * Dashboard!$I$13 * (Dashboard!$D$12 / 365) * 'Lookups and Calculations'!$F$12</f>
        <v>0</v>
      </c>
      <c r="M2627" s="3">
        <f>(G2627*2) * Dashboard!$I$13 * (Dashboard!$D$12 / 365) * 'Lookups and Calculations'!$F$12</f>
        <v>1602.0878730267946</v>
      </c>
      <c r="N2627" s="12">
        <f>H2627 * Dashboard!$I$14 * Dashboard!$I$15 * (Dashboard!$D$12 / 365) * 'Lookups and Calculations'!$F$12</f>
        <v>0</v>
      </c>
    </row>
    <row r="2628" spans="1:14" x14ac:dyDescent="0.35">
      <c r="A2628" s="2">
        <v>2627</v>
      </c>
      <c r="B2628" s="11">
        <v>-1.238853861507544</v>
      </c>
      <c r="C2628" s="11">
        <v>0.34466916308989493</v>
      </c>
      <c r="D2628" s="3">
        <f>B2628*Dashboard!$D$11*Dashboard!$D$10*SQRT(Dashboard!$D$12/365)</f>
        <v>-307584.82527042774</v>
      </c>
      <c r="E2628" s="3">
        <f>IF(Dashboard!$I$3,C2628*Dashboard!$E$11*Dashboard!$E$10*SQRT(Dashboard!$D$12/365),0)</f>
        <v>171150.13739570818</v>
      </c>
      <c r="F2628" s="3">
        <f>D2628+IF(Dashboard!$I$3,E2628,0)</f>
        <v>-136434.68787471956</v>
      </c>
      <c r="G2628" s="3">
        <f>IF(Dashboard!$I$4, ('Lookups and Calculations'!$F$9) / (1 - 'Lookups and Calculations'!$F$10), 'Lookups and Calculations'!$F$9)</f>
        <v>1951878.888340465</v>
      </c>
      <c r="H2628" s="12">
        <f t="shared" si="82"/>
        <v>0</v>
      </c>
      <c r="I2628" s="12">
        <f t="shared" si="83"/>
        <v>0</v>
      </c>
      <c r="J2628" s="13">
        <f>(1 - Dashboard!$I$9) * H2628 * Dashboard!$I$8 * 'Lookups and Calculations'!$F$12</f>
        <v>0</v>
      </c>
      <c r="K2628" s="12">
        <f>(1 - Dashboard!$I$11) * I2628 * Dashboard!$I$10 * 'Lookups and Calculations'!$F$12</f>
        <v>0</v>
      </c>
      <c r="L2628" s="12">
        <f>(H2628 - I2628) * Dashboard!$I$13 * (Dashboard!$D$12 / 365) * 'Lookups and Calculations'!$F$12</f>
        <v>0</v>
      </c>
      <c r="M2628" s="3">
        <f>(G2628*2) * Dashboard!$I$13 * (Dashboard!$D$12 / 365) * 'Lookups and Calculations'!$F$12</f>
        <v>1602.0878730267946</v>
      </c>
      <c r="N2628" s="12">
        <f>H2628 * Dashboard!$I$14 * Dashboard!$I$15 * (Dashboard!$D$12 / 365) * 'Lookups and Calculations'!$F$12</f>
        <v>0</v>
      </c>
    </row>
    <row r="2629" spans="1:14" x14ac:dyDescent="0.35">
      <c r="A2629" s="2">
        <v>2628</v>
      </c>
      <c r="B2629" s="11">
        <v>0.25780512725486598</v>
      </c>
      <c r="C2629" s="11">
        <v>-1.5776805458035666E-2</v>
      </c>
      <c r="D2629" s="3">
        <f>B2629*Dashboard!$D$11*Dashboard!$D$10*SQRT(Dashboard!$D$12/365)</f>
        <v>64008.312428402976</v>
      </c>
      <c r="E2629" s="3">
        <f>IF(Dashboard!$I$3,C2629*Dashboard!$E$11*Dashboard!$E$10*SQRT(Dashboard!$D$12/365),0)</f>
        <v>-7834.1862602425781</v>
      </c>
      <c r="F2629" s="3">
        <f>D2629+IF(Dashboard!$I$3,E2629,0)</f>
        <v>56174.126168160401</v>
      </c>
      <c r="G2629" s="3">
        <f>IF(Dashboard!$I$4, ('Lookups and Calculations'!$F$9) / (1 - 'Lookups and Calculations'!$F$10), 'Lookups and Calculations'!$F$9)</f>
        <v>1951878.888340465</v>
      </c>
      <c r="H2629" s="12">
        <f t="shared" si="82"/>
        <v>0</v>
      </c>
      <c r="I2629" s="12">
        <f t="shared" si="83"/>
        <v>0</v>
      </c>
      <c r="J2629" s="13">
        <f>(1 - Dashboard!$I$9) * H2629 * Dashboard!$I$8 * 'Lookups and Calculations'!$F$12</f>
        <v>0</v>
      </c>
      <c r="K2629" s="12">
        <f>(1 - Dashboard!$I$11) * I2629 * Dashboard!$I$10 * 'Lookups and Calculations'!$F$12</f>
        <v>0</v>
      </c>
      <c r="L2629" s="12">
        <f>(H2629 - I2629) * Dashboard!$I$13 * (Dashboard!$D$12 / 365) * 'Lookups and Calculations'!$F$12</f>
        <v>0</v>
      </c>
      <c r="M2629" s="3">
        <f>(G2629*2) * Dashboard!$I$13 * (Dashboard!$D$12 / 365) * 'Lookups and Calculations'!$F$12</f>
        <v>1602.0878730267946</v>
      </c>
      <c r="N2629" s="12">
        <f>H2629 * Dashboard!$I$14 * Dashboard!$I$15 * (Dashboard!$D$12 / 365) * 'Lookups and Calculations'!$F$12</f>
        <v>0</v>
      </c>
    </row>
    <row r="2630" spans="1:14" x14ac:dyDescent="0.35">
      <c r="A2630" s="2">
        <v>2629</v>
      </c>
      <c r="B2630" s="11">
        <v>-1.1394350891777969</v>
      </c>
      <c r="C2630" s="11">
        <v>-0.72062829718874277</v>
      </c>
      <c r="D2630" s="3">
        <f>B2630*Dashboard!$D$11*Dashboard!$D$10*SQRT(Dashboard!$D$12/365)</f>
        <v>-282900.95684511267</v>
      </c>
      <c r="E2630" s="3">
        <f>IF(Dashboard!$I$3,C2630*Dashboard!$E$11*Dashboard!$E$10*SQRT(Dashboard!$D$12/365),0)</f>
        <v>-357837.73334814043</v>
      </c>
      <c r="F2630" s="3">
        <f>D2630+IF(Dashboard!$I$3,E2630,0)</f>
        <v>-640738.6901932531</v>
      </c>
      <c r="G2630" s="3">
        <f>IF(Dashboard!$I$4, ('Lookups and Calculations'!$F$9) / (1 - 'Lookups and Calculations'!$F$10), 'Lookups and Calculations'!$F$9)</f>
        <v>1951878.888340465</v>
      </c>
      <c r="H2630" s="12">
        <f t="shared" si="82"/>
        <v>0</v>
      </c>
      <c r="I2630" s="12">
        <f t="shared" si="83"/>
        <v>0</v>
      </c>
      <c r="J2630" s="13">
        <f>(1 - Dashboard!$I$9) * H2630 * Dashboard!$I$8 * 'Lookups and Calculations'!$F$12</f>
        <v>0</v>
      </c>
      <c r="K2630" s="12">
        <f>(1 - Dashboard!$I$11) * I2630 * Dashboard!$I$10 * 'Lookups and Calculations'!$F$12</f>
        <v>0</v>
      </c>
      <c r="L2630" s="12">
        <f>(H2630 - I2630) * Dashboard!$I$13 * (Dashboard!$D$12 / 365) * 'Lookups and Calculations'!$F$12</f>
        <v>0</v>
      </c>
      <c r="M2630" s="3">
        <f>(G2630*2) * Dashboard!$I$13 * (Dashboard!$D$12 / 365) * 'Lookups and Calculations'!$F$12</f>
        <v>1602.0878730267946</v>
      </c>
      <c r="N2630" s="12">
        <f>H2630 * Dashboard!$I$14 * Dashboard!$I$15 * (Dashboard!$D$12 / 365) * 'Lookups and Calculations'!$F$12</f>
        <v>0</v>
      </c>
    </row>
    <row r="2631" spans="1:14" x14ac:dyDescent="0.35">
      <c r="A2631" s="2">
        <v>2630</v>
      </c>
      <c r="B2631" s="11">
        <v>-1.4667072967963575</v>
      </c>
      <c r="C2631" s="11">
        <v>5.0156527488913631E-2</v>
      </c>
      <c r="D2631" s="3">
        <f>B2631*Dashboard!$D$11*Dashboard!$D$10*SQRT(Dashboard!$D$12/365)</f>
        <v>-364156.6787054179</v>
      </c>
      <c r="E2631" s="3">
        <f>IF(Dashboard!$I$3,C2631*Dashboard!$E$11*Dashboard!$E$10*SQRT(Dashboard!$D$12/365),0)</f>
        <v>24905.902501002882</v>
      </c>
      <c r="F2631" s="3">
        <f>D2631+IF(Dashboard!$I$3,E2631,0)</f>
        <v>-339250.77620441501</v>
      </c>
      <c r="G2631" s="3">
        <f>IF(Dashboard!$I$4, ('Lookups and Calculations'!$F$9) / (1 - 'Lookups and Calculations'!$F$10), 'Lookups and Calculations'!$F$9)</f>
        <v>1951878.888340465</v>
      </c>
      <c r="H2631" s="12">
        <f t="shared" si="82"/>
        <v>0</v>
      </c>
      <c r="I2631" s="12">
        <f t="shared" si="83"/>
        <v>0</v>
      </c>
      <c r="J2631" s="13">
        <f>(1 - Dashboard!$I$9) * H2631 * Dashboard!$I$8 * 'Lookups and Calculations'!$F$12</f>
        <v>0</v>
      </c>
      <c r="K2631" s="12">
        <f>(1 - Dashboard!$I$11) * I2631 * Dashboard!$I$10 * 'Lookups and Calculations'!$F$12</f>
        <v>0</v>
      </c>
      <c r="L2631" s="12">
        <f>(H2631 - I2631) * Dashboard!$I$13 * (Dashboard!$D$12 / 365) * 'Lookups and Calculations'!$F$12</f>
        <v>0</v>
      </c>
      <c r="M2631" s="3">
        <f>(G2631*2) * Dashboard!$I$13 * (Dashboard!$D$12 / 365) * 'Lookups and Calculations'!$F$12</f>
        <v>1602.0878730267946</v>
      </c>
      <c r="N2631" s="12">
        <f>H2631 * Dashboard!$I$14 * Dashboard!$I$15 * (Dashboard!$D$12 / 365) * 'Lookups and Calculations'!$F$12</f>
        <v>0</v>
      </c>
    </row>
    <row r="2632" spans="1:14" x14ac:dyDescent="0.35">
      <c r="A2632" s="2">
        <v>2631</v>
      </c>
      <c r="B2632" s="11">
        <v>2.5082036384924029</v>
      </c>
      <c r="C2632" s="11">
        <v>-1.6557740171508268</v>
      </c>
      <c r="D2632" s="3">
        <f>B2632*Dashboard!$D$11*Dashboard!$D$10*SQRT(Dashboard!$D$12/365)</f>
        <v>622741.23030905926</v>
      </c>
      <c r="E2632" s="3">
        <f>IF(Dashboard!$I$3,C2632*Dashboard!$E$11*Dashboard!$E$10*SQRT(Dashboard!$D$12/365),0)</f>
        <v>-822196.99607329362</v>
      </c>
      <c r="F2632" s="3">
        <f>D2632+IF(Dashboard!$I$3,E2632,0)</f>
        <v>-199455.76576423435</v>
      </c>
      <c r="G2632" s="3">
        <f>IF(Dashboard!$I$4, ('Lookups and Calculations'!$F$9) / (1 - 'Lookups and Calculations'!$F$10), 'Lookups and Calculations'!$F$9)</f>
        <v>1951878.888340465</v>
      </c>
      <c r="H2632" s="12">
        <f t="shared" si="82"/>
        <v>0</v>
      </c>
      <c r="I2632" s="12">
        <f t="shared" si="83"/>
        <v>0</v>
      </c>
      <c r="J2632" s="13">
        <f>(1 - Dashboard!$I$9) * H2632 * Dashboard!$I$8 * 'Lookups and Calculations'!$F$12</f>
        <v>0</v>
      </c>
      <c r="K2632" s="12">
        <f>(1 - Dashboard!$I$11) * I2632 * Dashboard!$I$10 * 'Lookups and Calculations'!$F$12</f>
        <v>0</v>
      </c>
      <c r="L2632" s="12">
        <f>(H2632 - I2632) * Dashboard!$I$13 * (Dashboard!$D$12 / 365) * 'Lookups and Calculations'!$F$12</f>
        <v>0</v>
      </c>
      <c r="M2632" s="3">
        <f>(G2632*2) * Dashboard!$I$13 * (Dashboard!$D$12 / 365) * 'Lookups and Calculations'!$F$12</f>
        <v>1602.0878730267946</v>
      </c>
      <c r="N2632" s="12">
        <f>H2632 * Dashboard!$I$14 * Dashboard!$I$15 * (Dashboard!$D$12 / 365) * 'Lookups and Calculations'!$F$12</f>
        <v>0</v>
      </c>
    </row>
    <row r="2633" spans="1:14" x14ac:dyDescent="0.35">
      <c r="A2633" s="2">
        <v>2632</v>
      </c>
      <c r="B2633" s="11">
        <v>0.36191864101488291</v>
      </c>
      <c r="C2633" s="11">
        <v>-1.8841156655975206</v>
      </c>
      <c r="D2633" s="3">
        <f>B2633*Dashboard!$D$11*Dashboard!$D$10*SQRT(Dashboard!$D$12/365)</f>
        <v>89857.799549665069</v>
      </c>
      <c r="E2633" s="3">
        <f>IF(Dashboard!$I$3,C2633*Dashboard!$E$11*Dashboard!$E$10*SQRT(Dashboard!$D$12/365),0)</f>
        <v>-935583.13179388689</v>
      </c>
      <c r="F2633" s="3">
        <f>D2633+IF(Dashboard!$I$3,E2633,0)</f>
        <v>-845725.33224422182</v>
      </c>
      <c r="G2633" s="3">
        <f>IF(Dashboard!$I$4, ('Lookups and Calculations'!$F$9) / (1 - 'Lookups and Calculations'!$F$10), 'Lookups and Calculations'!$F$9)</f>
        <v>1951878.888340465</v>
      </c>
      <c r="H2633" s="12">
        <f t="shared" si="82"/>
        <v>0</v>
      </c>
      <c r="I2633" s="12">
        <f t="shared" si="83"/>
        <v>0</v>
      </c>
      <c r="J2633" s="13">
        <f>(1 - Dashboard!$I$9) * H2633 * Dashboard!$I$8 * 'Lookups and Calculations'!$F$12</f>
        <v>0</v>
      </c>
      <c r="K2633" s="12">
        <f>(1 - Dashboard!$I$11) * I2633 * Dashboard!$I$10 * 'Lookups and Calculations'!$F$12</f>
        <v>0</v>
      </c>
      <c r="L2633" s="12">
        <f>(H2633 - I2633) * Dashboard!$I$13 * (Dashboard!$D$12 / 365) * 'Lookups and Calculations'!$F$12</f>
        <v>0</v>
      </c>
      <c r="M2633" s="3">
        <f>(G2633*2) * Dashboard!$I$13 * (Dashboard!$D$12 / 365) * 'Lookups and Calculations'!$F$12</f>
        <v>1602.0878730267946</v>
      </c>
      <c r="N2633" s="12">
        <f>H2633 * Dashboard!$I$14 * Dashboard!$I$15 * (Dashboard!$D$12 / 365) * 'Lookups and Calculations'!$F$12</f>
        <v>0</v>
      </c>
    </row>
    <row r="2634" spans="1:14" x14ac:dyDescent="0.35">
      <c r="A2634" s="2">
        <v>2633</v>
      </c>
      <c r="B2634" s="11">
        <v>-1.6008951086300167</v>
      </c>
      <c r="C2634" s="11">
        <v>-0.39528065483569114</v>
      </c>
      <c r="D2634" s="3">
        <f>B2634*Dashboard!$D$11*Dashboard!$D$10*SQRT(Dashboard!$D$12/365)</f>
        <v>-397473.06568107882</v>
      </c>
      <c r="E2634" s="3">
        <f>IF(Dashboard!$I$3,C2634*Dashboard!$E$11*Dashboard!$E$10*SQRT(Dashboard!$D$12/365),0)</f>
        <v>-196281.95855557083</v>
      </c>
      <c r="F2634" s="3">
        <f>D2634+IF(Dashboard!$I$3,E2634,0)</f>
        <v>-593755.02423664962</v>
      </c>
      <c r="G2634" s="3">
        <f>IF(Dashboard!$I$4, ('Lookups and Calculations'!$F$9) / (1 - 'Lookups and Calculations'!$F$10), 'Lookups and Calculations'!$F$9)</f>
        <v>1951878.888340465</v>
      </c>
      <c r="H2634" s="12">
        <f t="shared" si="82"/>
        <v>0</v>
      </c>
      <c r="I2634" s="12">
        <f t="shared" si="83"/>
        <v>0</v>
      </c>
      <c r="J2634" s="13">
        <f>(1 - Dashboard!$I$9) * H2634 * Dashboard!$I$8 * 'Lookups and Calculations'!$F$12</f>
        <v>0</v>
      </c>
      <c r="K2634" s="12">
        <f>(1 - Dashboard!$I$11) * I2634 * Dashboard!$I$10 * 'Lookups and Calculations'!$F$12</f>
        <v>0</v>
      </c>
      <c r="L2634" s="12">
        <f>(H2634 - I2634) * Dashboard!$I$13 * (Dashboard!$D$12 / 365) * 'Lookups and Calculations'!$F$12</f>
        <v>0</v>
      </c>
      <c r="M2634" s="3">
        <f>(G2634*2) * Dashboard!$I$13 * (Dashboard!$D$12 / 365) * 'Lookups and Calculations'!$F$12</f>
        <v>1602.0878730267946</v>
      </c>
      <c r="N2634" s="12">
        <f>H2634 * Dashboard!$I$14 * Dashboard!$I$15 * (Dashboard!$D$12 / 365) * 'Lookups and Calculations'!$F$12</f>
        <v>0</v>
      </c>
    </row>
    <row r="2635" spans="1:14" x14ac:dyDescent="0.35">
      <c r="A2635" s="2">
        <v>2634</v>
      </c>
      <c r="B2635" s="11">
        <v>0.15041735775869206</v>
      </c>
      <c r="C2635" s="11">
        <v>-1.328930826815061</v>
      </c>
      <c r="D2635" s="3">
        <f>B2635*Dashboard!$D$11*Dashboard!$D$10*SQRT(Dashboard!$D$12/365)</f>
        <v>37345.887308730787</v>
      </c>
      <c r="E2635" s="3">
        <f>IF(Dashboard!$I$3,C2635*Dashboard!$E$11*Dashboard!$E$10*SQRT(Dashboard!$D$12/365),0)</f>
        <v>-659898.58669041481</v>
      </c>
      <c r="F2635" s="3">
        <f>D2635+IF(Dashboard!$I$3,E2635,0)</f>
        <v>-622552.69938168407</v>
      </c>
      <c r="G2635" s="3">
        <f>IF(Dashboard!$I$4, ('Lookups and Calculations'!$F$9) / (1 - 'Lookups and Calculations'!$F$10), 'Lookups and Calculations'!$F$9)</f>
        <v>1951878.888340465</v>
      </c>
      <c r="H2635" s="12">
        <f t="shared" si="82"/>
        <v>0</v>
      </c>
      <c r="I2635" s="12">
        <f t="shared" si="83"/>
        <v>0</v>
      </c>
      <c r="J2635" s="13">
        <f>(1 - Dashboard!$I$9) * H2635 * Dashboard!$I$8 * 'Lookups and Calculations'!$F$12</f>
        <v>0</v>
      </c>
      <c r="K2635" s="12">
        <f>(1 - Dashboard!$I$11) * I2635 * Dashboard!$I$10 * 'Lookups and Calculations'!$F$12</f>
        <v>0</v>
      </c>
      <c r="L2635" s="12">
        <f>(H2635 - I2635) * Dashboard!$I$13 * (Dashboard!$D$12 / 365) * 'Lookups and Calculations'!$F$12</f>
        <v>0</v>
      </c>
      <c r="M2635" s="3">
        <f>(G2635*2) * Dashboard!$I$13 * (Dashboard!$D$12 / 365) * 'Lookups and Calculations'!$F$12</f>
        <v>1602.0878730267946</v>
      </c>
      <c r="N2635" s="12">
        <f>H2635 * Dashboard!$I$14 * Dashboard!$I$15 * (Dashboard!$D$12 / 365) * 'Lookups and Calculations'!$F$12</f>
        <v>0</v>
      </c>
    </row>
    <row r="2636" spans="1:14" x14ac:dyDescent="0.35">
      <c r="A2636" s="2">
        <v>2635</v>
      </c>
      <c r="B2636" s="11">
        <v>0.42707328869537875</v>
      </c>
      <c r="C2636" s="11">
        <v>-0.3237870862926614</v>
      </c>
      <c r="D2636" s="3">
        <f>B2636*Dashboard!$D$11*Dashboard!$D$10*SQRT(Dashboard!$D$12/365)</f>
        <v>106034.51057672237</v>
      </c>
      <c r="E2636" s="3">
        <f>IF(Dashboard!$I$3,C2636*Dashboard!$E$11*Dashboard!$E$10*SQRT(Dashboard!$D$12/365),0)</f>
        <v>-160780.85956152575</v>
      </c>
      <c r="F2636" s="3">
        <f>D2636+IF(Dashboard!$I$3,E2636,0)</f>
        <v>-54746.348984803379</v>
      </c>
      <c r="G2636" s="3">
        <f>IF(Dashboard!$I$4, ('Lookups and Calculations'!$F$9) / (1 - 'Lookups and Calculations'!$F$10), 'Lookups and Calculations'!$F$9)</f>
        <v>1951878.888340465</v>
      </c>
      <c r="H2636" s="12">
        <f t="shared" si="82"/>
        <v>0</v>
      </c>
      <c r="I2636" s="12">
        <f t="shared" si="83"/>
        <v>0</v>
      </c>
      <c r="J2636" s="13">
        <f>(1 - Dashboard!$I$9) * H2636 * Dashboard!$I$8 * 'Lookups and Calculations'!$F$12</f>
        <v>0</v>
      </c>
      <c r="K2636" s="12">
        <f>(1 - Dashboard!$I$11) * I2636 * Dashboard!$I$10 * 'Lookups and Calculations'!$F$12</f>
        <v>0</v>
      </c>
      <c r="L2636" s="12">
        <f>(H2636 - I2636) * Dashboard!$I$13 * (Dashboard!$D$12 / 365) * 'Lookups and Calculations'!$F$12</f>
        <v>0</v>
      </c>
      <c r="M2636" s="3">
        <f>(G2636*2) * Dashboard!$I$13 * (Dashboard!$D$12 / 365) * 'Lookups and Calculations'!$F$12</f>
        <v>1602.0878730267946</v>
      </c>
      <c r="N2636" s="12">
        <f>H2636 * Dashboard!$I$14 * Dashboard!$I$15 * (Dashboard!$D$12 / 365) * 'Lookups and Calculations'!$F$12</f>
        <v>0</v>
      </c>
    </row>
    <row r="2637" spans="1:14" x14ac:dyDescent="0.35">
      <c r="A2637" s="2">
        <v>2636</v>
      </c>
      <c r="B2637" s="11">
        <v>-1.0208641490789649</v>
      </c>
      <c r="C2637" s="11">
        <v>9.561636926289073E-2</v>
      </c>
      <c r="D2637" s="3">
        <f>B2637*Dashboard!$D$11*Dashboard!$D$10*SQRT(Dashboard!$D$12/365)</f>
        <v>-253461.9543722391</v>
      </c>
      <c r="E2637" s="3">
        <f>IF(Dashboard!$I$3,C2637*Dashboard!$E$11*Dashboard!$E$10*SQRT(Dashboard!$D$12/365),0)</f>
        <v>47479.602149248094</v>
      </c>
      <c r="F2637" s="3">
        <f>D2637+IF(Dashboard!$I$3,E2637,0)</f>
        <v>-205982.352222991</v>
      </c>
      <c r="G2637" s="3">
        <f>IF(Dashboard!$I$4, ('Lookups and Calculations'!$F$9) / (1 - 'Lookups and Calculations'!$F$10), 'Lookups and Calculations'!$F$9)</f>
        <v>1951878.888340465</v>
      </c>
      <c r="H2637" s="12">
        <f t="shared" si="82"/>
        <v>0</v>
      </c>
      <c r="I2637" s="12">
        <f t="shared" si="83"/>
        <v>0</v>
      </c>
      <c r="J2637" s="13">
        <f>(1 - Dashboard!$I$9) * H2637 * Dashboard!$I$8 * 'Lookups and Calculations'!$F$12</f>
        <v>0</v>
      </c>
      <c r="K2637" s="12">
        <f>(1 - Dashboard!$I$11) * I2637 * Dashboard!$I$10 * 'Lookups and Calculations'!$F$12</f>
        <v>0</v>
      </c>
      <c r="L2637" s="12">
        <f>(H2637 - I2637) * Dashboard!$I$13 * (Dashboard!$D$12 / 365) * 'Lookups and Calculations'!$F$12</f>
        <v>0</v>
      </c>
      <c r="M2637" s="3">
        <f>(G2637*2) * Dashboard!$I$13 * (Dashboard!$D$12 / 365) * 'Lookups and Calculations'!$F$12</f>
        <v>1602.0878730267946</v>
      </c>
      <c r="N2637" s="12">
        <f>H2637 * Dashboard!$I$14 * Dashboard!$I$15 * (Dashboard!$D$12 / 365) * 'Lookups and Calculations'!$F$12</f>
        <v>0</v>
      </c>
    </row>
    <row r="2638" spans="1:14" x14ac:dyDescent="0.35">
      <c r="A2638" s="2">
        <v>2637</v>
      </c>
      <c r="B2638" s="11">
        <v>1.2455299936234565</v>
      </c>
      <c r="C2638" s="11">
        <v>-0.71108746231040254</v>
      </c>
      <c r="D2638" s="3">
        <f>B2638*Dashboard!$D$11*Dashboard!$D$10*SQRT(Dashboard!$D$12/365)</f>
        <v>309242.38714609272</v>
      </c>
      <c r="E2638" s="3">
        <f>IF(Dashboard!$I$3,C2638*Dashboard!$E$11*Dashboard!$E$10*SQRT(Dashboard!$D$12/365),0)</f>
        <v>-353100.10267164209</v>
      </c>
      <c r="F2638" s="3">
        <f>D2638+IF(Dashboard!$I$3,E2638,0)</f>
        <v>-43857.715525549371</v>
      </c>
      <c r="G2638" s="3">
        <f>IF(Dashboard!$I$4, ('Lookups and Calculations'!$F$9) / (1 - 'Lookups and Calculations'!$F$10), 'Lookups and Calculations'!$F$9)</f>
        <v>1951878.888340465</v>
      </c>
      <c r="H2638" s="12">
        <f t="shared" si="82"/>
        <v>0</v>
      </c>
      <c r="I2638" s="12">
        <f t="shared" si="83"/>
        <v>0</v>
      </c>
      <c r="J2638" s="13">
        <f>(1 - Dashboard!$I$9) * H2638 * Dashboard!$I$8 * 'Lookups and Calculations'!$F$12</f>
        <v>0</v>
      </c>
      <c r="K2638" s="12">
        <f>(1 - Dashboard!$I$11) * I2638 * Dashboard!$I$10 * 'Lookups and Calculations'!$F$12</f>
        <v>0</v>
      </c>
      <c r="L2638" s="12">
        <f>(H2638 - I2638) * Dashboard!$I$13 * (Dashboard!$D$12 / 365) * 'Lookups and Calculations'!$F$12</f>
        <v>0</v>
      </c>
      <c r="M2638" s="3">
        <f>(G2638*2) * Dashboard!$I$13 * (Dashboard!$D$12 / 365) * 'Lookups and Calculations'!$F$12</f>
        <v>1602.0878730267946</v>
      </c>
      <c r="N2638" s="12">
        <f>H2638 * Dashboard!$I$14 * Dashboard!$I$15 * (Dashboard!$D$12 / 365) * 'Lookups and Calculations'!$F$12</f>
        <v>0</v>
      </c>
    </row>
    <row r="2639" spans="1:14" x14ac:dyDescent="0.35">
      <c r="A2639" s="2">
        <v>2638</v>
      </c>
      <c r="B2639" s="11">
        <v>-1.0063787279827956</v>
      </c>
      <c r="C2639" s="11">
        <v>2.0170508730294876</v>
      </c>
      <c r="D2639" s="3">
        <f>B2639*Dashboard!$D$11*Dashboard!$D$10*SQRT(Dashboard!$D$12/365)</f>
        <v>-249865.48843281667</v>
      </c>
      <c r="E2639" s="3">
        <f>IF(Dashboard!$I$3,C2639*Dashboard!$E$11*Dashboard!$E$10*SQRT(Dashboard!$D$12/365),0)</f>
        <v>1001593.9080778508</v>
      </c>
      <c r="F2639" s="3">
        <f>D2639+IF(Dashboard!$I$3,E2639,0)</f>
        <v>751728.41964503413</v>
      </c>
      <c r="G2639" s="3">
        <f>IF(Dashboard!$I$4, ('Lookups and Calculations'!$F$9) / (1 - 'Lookups and Calculations'!$F$10), 'Lookups and Calculations'!$F$9)</f>
        <v>1951878.888340465</v>
      </c>
      <c r="H2639" s="12">
        <f t="shared" si="82"/>
        <v>0</v>
      </c>
      <c r="I2639" s="12">
        <f t="shared" si="83"/>
        <v>0</v>
      </c>
      <c r="J2639" s="13">
        <f>(1 - Dashboard!$I$9) * H2639 * Dashboard!$I$8 * 'Lookups and Calculations'!$F$12</f>
        <v>0</v>
      </c>
      <c r="K2639" s="12">
        <f>(1 - Dashboard!$I$11) * I2639 * Dashboard!$I$10 * 'Lookups and Calculations'!$F$12</f>
        <v>0</v>
      </c>
      <c r="L2639" s="12">
        <f>(H2639 - I2639) * Dashboard!$I$13 * (Dashboard!$D$12 / 365) * 'Lookups and Calculations'!$F$12</f>
        <v>0</v>
      </c>
      <c r="M2639" s="3">
        <f>(G2639*2) * Dashboard!$I$13 * (Dashboard!$D$12 / 365) * 'Lookups and Calculations'!$F$12</f>
        <v>1602.0878730267946</v>
      </c>
      <c r="N2639" s="12">
        <f>H2639 * Dashboard!$I$14 * Dashboard!$I$15 * (Dashboard!$D$12 / 365) * 'Lookups and Calculations'!$F$12</f>
        <v>0</v>
      </c>
    </row>
    <row r="2640" spans="1:14" x14ac:dyDescent="0.35">
      <c r="A2640" s="2">
        <v>2639</v>
      </c>
      <c r="B2640" s="11">
        <v>-7.0216796351671121E-2</v>
      </c>
      <c r="C2640" s="11">
        <v>-1.5801789738349425</v>
      </c>
      <c r="D2640" s="3">
        <f>B2640*Dashboard!$D$11*Dashboard!$D$10*SQRT(Dashboard!$D$12/365)</f>
        <v>-17433.550241830882</v>
      </c>
      <c r="E2640" s="3">
        <f>IF(Dashboard!$I$3,C2640*Dashboard!$E$11*Dashboard!$E$10*SQRT(Dashboard!$D$12/365),0)</f>
        <v>-784659.25427486724</v>
      </c>
      <c r="F2640" s="3">
        <f>D2640+IF(Dashboard!$I$3,E2640,0)</f>
        <v>-802092.80451669812</v>
      </c>
      <c r="G2640" s="3">
        <f>IF(Dashboard!$I$4, ('Lookups and Calculations'!$F$9) / (1 - 'Lookups and Calculations'!$F$10), 'Lookups and Calculations'!$F$9)</f>
        <v>1951878.888340465</v>
      </c>
      <c r="H2640" s="12">
        <f t="shared" si="82"/>
        <v>0</v>
      </c>
      <c r="I2640" s="12">
        <f t="shared" si="83"/>
        <v>0</v>
      </c>
      <c r="J2640" s="13">
        <f>(1 - Dashboard!$I$9) * H2640 * Dashboard!$I$8 * 'Lookups and Calculations'!$F$12</f>
        <v>0</v>
      </c>
      <c r="K2640" s="12">
        <f>(1 - Dashboard!$I$11) * I2640 * Dashboard!$I$10 * 'Lookups and Calculations'!$F$12</f>
        <v>0</v>
      </c>
      <c r="L2640" s="12">
        <f>(H2640 - I2640) * Dashboard!$I$13 * (Dashboard!$D$12 / 365) * 'Lookups and Calculations'!$F$12</f>
        <v>0</v>
      </c>
      <c r="M2640" s="3">
        <f>(G2640*2) * Dashboard!$I$13 * (Dashboard!$D$12 / 365) * 'Lookups and Calculations'!$F$12</f>
        <v>1602.0878730267946</v>
      </c>
      <c r="N2640" s="12">
        <f>H2640 * Dashboard!$I$14 * Dashboard!$I$15 * (Dashboard!$D$12 / 365) * 'Lookups and Calculations'!$F$12</f>
        <v>0</v>
      </c>
    </row>
    <row r="2641" spans="1:14" x14ac:dyDescent="0.35">
      <c r="A2641" s="2">
        <v>2640</v>
      </c>
      <c r="B2641" s="11">
        <v>-0.55426804891187231</v>
      </c>
      <c r="C2641" s="11">
        <v>-1.5062023815631869</v>
      </c>
      <c r="D2641" s="3">
        <f>B2641*Dashboard!$D$11*Dashboard!$D$10*SQRT(Dashboard!$D$12/365)</f>
        <v>-137614.65034308325</v>
      </c>
      <c r="E2641" s="3">
        <f>IF(Dashboard!$I$3,C2641*Dashboard!$E$11*Dashboard!$E$10*SQRT(Dashboard!$D$12/365),0)</f>
        <v>-747925.1762451625</v>
      </c>
      <c r="F2641" s="3">
        <f>D2641+IF(Dashboard!$I$3,E2641,0)</f>
        <v>-885539.82658824581</v>
      </c>
      <c r="G2641" s="3">
        <f>IF(Dashboard!$I$4, ('Lookups and Calculations'!$F$9) / (1 - 'Lookups and Calculations'!$F$10), 'Lookups and Calculations'!$F$9)</f>
        <v>1951878.888340465</v>
      </c>
      <c r="H2641" s="12">
        <f t="shared" si="82"/>
        <v>0</v>
      </c>
      <c r="I2641" s="12">
        <f t="shared" si="83"/>
        <v>0</v>
      </c>
      <c r="J2641" s="13">
        <f>(1 - Dashboard!$I$9) * H2641 * Dashboard!$I$8 * 'Lookups and Calculations'!$F$12</f>
        <v>0</v>
      </c>
      <c r="K2641" s="12">
        <f>(1 - Dashboard!$I$11) * I2641 * Dashboard!$I$10 * 'Lookups and Calculations'!$F$12</f>
        <v>0</v>
      </c>
      <c r="L2641" s="12">
        <f>(H2641 - I2641) * Dashboard!$I$13 * (Dashboard!$D$12 / 365) * 'Lookups and Calculations'!$F$12</f>
        <v>0</v>
      </c>
      <c r="M2641" s="3">
        <f>(G2641*2) * Dashboard!$I$13 * (Dashboard!$D$12 / 365) * 'Lookups and Calculations'!$F$12</f>
        <v>1602.0878730267946</v>
      </c>
      <c r="N2641" s="12">
        <f>H2641 * Dashboard!$I$14 * Dashboard!$I$15 * (Dashboard!$D$12 / 365) * 'Lookups and Calculations'!$F$12</f>
        <v>0</v>
      </c>
    </row>
    <row r="2642" spans="1:14" x14ac:dyDescent="0.35">
      <c r="A2642" s="2">
        <v>2641</v>
      </c>
      <c r="B2642" s="11">
        <v>-2.9354550762990703</v>
      </c>
      <c r="C2642" s="11">
        <v>-0.41675161847903952</v>
      </c>
      <c r="D2642" s="3">
        <f>B2642*Dashboard!$D$11*Dashboard!$D$10*SQRT(Dashboard!$D$12/365)</f>
        <v>-728819.9720618471</v>
      </c>
      <c r="E2642" s="3">
        <f>IF(Dashboard!$I$3,C2642*Dashboard!$E$11*Dashboard!$E$10*SQRT(Dashboard!$D$12/365),0)</f>
        <v>-206943.65612269237</v>
      </c>
      <c r="F2642" s="3">
        <f>D2642+IF(Dashboard!$I$3,E2642,0)</f>
        <v>-935763.6281845395</v>
      </c>
      <c r="G2642" s="3">
        <f>IF(Dashboard!$I$4, ('Lookups and Calculations'!$F$9) / (1 - 'Lookups and Calculations'!$F$10), 'Lookups and Calculations'!$F$9)</f>
        <v>1951878.888340465</v>
      </c>
      <c r="H2642" s="12">
        <f t="shared" si="82"/>
        <v>0</v>
      </c>
      <c r="I2642" s="12">
        <f t="shared" si="83"/>
        <v>0</v>
      </c>
      <c r="J2642" s="13">
        <f>(1 - Dashboard!$I$9) * H2642 * Dashboard!$I$8 * 'Lookups and Calculations'!$F$12</f>
        <v>0</v>
      </c>
      <c r="K2642" s="12">
        <f>(1 - Dashboard!$I$11) * I2642 * Dashboard!$I$10 * 'Lookups and Calculations'!$F$12</f>
        <v>0</v>
      </c>
      <c r="L2642" s="12">
        <f>(H2642 - I2642) * Dashboard!$I$13 * (Dashboard!$D$12 / 365) * 'Lookups and Calculations'!$F$12</f>
        <v>0</v>
      </c>
      <c r="M2642" s="3">
        <f>(G2642*2) * Dashboard!$I$13 * (Dashboard!$D$12 / 365) * 'Lookups and Calculations'!$F$12</f>
        <v>1602.0878730267946</v>
      </c>
      <c r="N2642" s="12">
        <f>H2642 * Dashboard!$I$14 * Dashboard!$I$15 * (Dashboard!$D$12 / 365) * 'Lookups and Calculations'!$F$12</f>
        <v>0</v>
      </c>
    </row>
    <row r="2643" spans="1:14" x14ac:dyDescent="0.35">
      <c r="A2643" s="2">
        <v>2642</v>
      </c>
      <c r="B2643" s="11">
        <v>-1.3759251139285642</v>
      </c>
      <c r="C2643" s="11">
        <v>-2.1678392740685251</v>
      </c>
      <c r="D2643" s="3">
        <f>B2643*Dashboard!$D$11*Dashboard!$D$10*SQRT(Dashboard!$D$12/365)</f>
        <v>-341617.11796894914</v>
      </c>
      <c r="E2643" s="3">
        <f>IF(Dashboard!$I$3,C2643*Dashboard!$E$11*Dashboard!$E$10*SQRT(Dashboard!$D$12/365),0)</f>
        <v>-1076469.9292575563</v>
      </c>
      <c r="F2643" s="3">
        <f>D2643+IF(Dashboard!$I$3,E2643,0)</f>
        <v>-1418087.0472265054</v>
      </c>
      <c r="G2643" s="3">
        <f>IF(Dashboard!$I$4, ('Lookups and Calculations'!$F$9) / (1 - 'Lookups and Calculations'!$F$10), 'Lookups and Calculations'!$F$9)</f>
        <v>1951878.888340465</v>
      </c>
      <c r="H2643" s="12">
        <f t="shared" si="82"/>
        <v>0</v>
      </c>
      <c r="I2643" s="12">
        <f t="shared" si="83"/>
        <v>0</v>
      </c>
      <c r="J2643" s="13">
        <f>(1 - Dashboard!$I$9) * H2643 * Dashboard!$I$8 * 'Lookups and Calculations'!$F$12</f>
        <v>0</v>
      </c>
      <c r="K2643" s="12">
        <f>(1 - Dashboard!$I$11) * I2643 * Dashboard!$I$10 * 'Lookups and Calculations'!$F$12</f>
        <v>0</v>
      </c>
      <c r="L2643" s="12">
        <f>(H2643 - I2643) * Dashboard!$I$13 * (Dashboard!$D$12 / 365) * 'Lookups and Calculations'!$F$12</f>
        <v>0</v>
      </c>
      <c r="M2643" s="3">
        <f>(G2643*2) * Dashboard!$I$13 * (Dashboard!$D$12 / 365) * 'Lookups and Calculations'!$F$12</f>
        <v>1602.0878730267946</v>
      </c>
      <c r="N2643" s="12">
        <f>H2643 * Dashboard!$I$14 * Dashboard!$I$15 * (Dashboard!$D$12 / 365) * 'Lookups and Calculations'!$F$12</f>
        <v>0</v>
      </c>
    </row>
    <row r="2644" spans="1:14" x14ac:dyDescent="0.35">
      <c r="A2644" s="2">
        <v>2643</v>
      </c>
      <c r="B2644" s="11">
        <v>-0.24126233393735688</v>
      </c>
      <c r="C2644" s="11">
        <v>0.32832176379934597</v>
      </c>
      <c r="D2644" s="3">
        <f>B2644*Dashboard!$D$11*Dashboard!$D$10*SQRT(Dashboard!$D$12/365)</f>
        <v>-59901.038479352246</v>
      </c>
      <c r="E2644" s="3">
        <f>IF(Dashboard!$I$3,C2644*Dashboard!$E$11*Dashboard!$E$10*SQRT(Dashboard!$D$12/365),0)</f>
        <v>163032.61504599266</v>
      </c>
      <c r="F2644" s="3">
        <f>D2644+IF(Dashboard!$I$3,E2644,0)</f>
        <v>103131.5765666404</v>
      </c>
      <c r="G2644" s="3">
        <f>IF(Dashboard!$I$4, ('Lookups and Calculations'!$F$9) / (1 - 'Lookups and Calculations'!$F$10), 'Lookups and Calculations'!$F$9)</f>
        <v>1951878.888340465</v>
      </c>
      <c r="H2644" s="12">
        <f t="shared" si="82"/>
        <v>0</v>
      </c>
      <c r="I2644" s="12">
        <f t="shared" si="83"/>
        <v>0</v>
      </c>
      <c r="J2644" s="13">
        <f>(1 - Dashboard!$I$9) * H2644 * Dashboard!$I$8 * 'Lookups and Calculations'!$F$12</f>
        <v>0</v>
      </c>
      <c r="K2644" s="12">
        <f>(1 - Dashboard!$I$11) * I2644 * Dashboard!$I$10 * 'Lookups and Calculations'!$F$12</f>
        <v>0</v>
      </c>
      <c r="L2644" s="12">
        <f>(H2644 - I2644) * Dashboard!$I$13 * (Dashboard!$D$12 / 365) * 'Lookups and Calculations'!$F$12</f>
        <v>0</v>
      </c>
      <c r="M2644" s="3">
        <f>(G2644*2) * Dashboard!$I$13 * (Dashboard!$D$12 / 365) * 'Lookups and Calculations'!$F$12</f>
        <v>1602.0878730267946</v>
      </c>
      <c r="N2644" s="12">
        <f>H2644 * Dashboard!$I$14 * Dashboard!$I$15 * (Dashboard!$D$12 / 365) * 'Lookups and Calculations'!$F$12</f>
        <v>0</v>
      </c>
    </row>
    <row r="2645" spans="1:14" x14ac:dyDescent="0.35">
      <c r="A2645" s="2">
        <v>2644</v>
      </c>
      <c r="B2645" s="11">
        <v>1.8238470626158165</v>
      </c>
      <c r="C2645" s="11">
        <v>-0.34772413292415527</v>
      </c>
      <c r="D2645" s="3">
        <f>B2645*Dashboard!$D$11*Dashboard!$D$10*SQRT(Dashboard!$D$12/365)</f>
        <v>452827.97067929443</v>
      </c>
      <c r="E2645" s="3">
        <f>IF(Dashboard!$I$3,C2645*Dashboard!$E$11*Dashboard!$E$10*SQRT(Dashboard!$D$12/365),0)</f>
        <v>-172667.1240103101</v>
      </c>
      <c r="F2645" s="3">
        <f>D2645+IF(Dashboard!$I$3,E2645,0)</f>
        <v>280160.84666898433</v>
      </c>
      <c r="G2645" s="3">
        <f>IF(Dashboard!$I$4, ('Lookups and Calculations'!$F$9) / (1 - 'Lookups and Calculations'!$F$10), 'Lookups and Calculations'!$F$9)</f>
        <v>1951878.888340465</v>
      </c>
      <c r="H2645" s="12">
        <f t="shared" si="82"/>
        <v>0</v>
      </c>
      <c r="I2645" s="12">
        <f t="shared" si="83"/>
        <v>0</v>
      </c>
      <c r="J2645" s="13">
        <f>(1 - Dashboard!$I$9) * H2645 * Dashboard!$I$8 * 'Lookups and Calculations'!$F$12</f>
        <v>0</v>
      </c>
      <c r="K2645" s="12">
        <f>(1 - Dashboard!$I$11) * I2645 * Dashboard!$I$10 * 'Lookups and Calculations'!$F$12</f>
        <v>0</v>
      </c>
      <c r="L2645" s="12">
        <f>(H2645 - I2645) * Dashboard!$I$13 * (Dashboard!$D$12 / 365) * 'Lookups and Calculations'!$F$12</f>
        <v>0</v>
      </c>
      <c r="M2645" s="3">
        <f>(G2645*2) * Dashboard!$I$13 * (Dashboard!$D$12 / 365) * 'Lookups and Calculations'!$F$12</f>
        <v>1602.0878730267946</v>
      </c>
      <c r="N2645" s="12">
        <f>H2645 * Dashboard!$I$14 * Dashboard!$I$15 * (Dashboard!$D$12 / 365) * 'Lookups and Calculations'!$F$12</f>
        <v>0</v>
      </c>
    </row>
    <row r="2646" spans="1:14" x14ac:dyDescent="0.35">
      <c r="A2646" s="2">
        <v>2645</v>
      </c>
      <c r="B2646" s="11">
        <v>0.3256003107180992</v>
      </c>
      <c r="C2646" s="11">
        <v>-0.25216309447806629</v>
      </c>
      <c r="D2646" s="3">
        <f>B2646*Dashboard!$D$11*Dashboard!$D$10*SQRT(Dashboard!$D$12/365)</f>
        <v>80840.620344317867</v>
      </c>
      <c r="E2646" s="3">
        <f>IF(Dashboard!$I$3,C2646*Dashboard!$E$11*Dashboard!$E$10*SQRT(Dashboard!$D$12/365),0)</f>
        <v>-125214.99712694576</v>
      </c>
      <c r="F2646" s="3">
        <f>D2646+IF(Dashboard!$I$3,E2646,0)</f>
        <v>-44374.376782627893</v>
      </c>
      <c r="G2646" s="3">
        <f>IF(Dashboard!$I$4, ('Lookups and Calculations'!$F$9) / (1 - 'Lookups and Calculations'!$F$10), 'Lookups and Calculations'!$F$9)</f>
        <v>1951878.888340465</v>
      </c>
      <c r="H2646" s="12">
        <f t="shared" si="82"/>
        <v>0</v>
      </c>
      <c r="I2646" s="12">
        <f t="shared" si="83"/>
        <v>0</v>
      </c>
      <c r="J2646" s="13">
        <f>(1 - Dashboard!$I$9) * H2646 * Dashboard!$I$8 * 'Lookups and Calculations'!$F$12</f>
        <v>0</v>
      </c>
      <c r="K2646" s="12">
        <f>(1 - Dashboard!$I$11) * I2646 * Dashboard!$I$10 * 'Lookups and Calculations'!$F$12</f>
        <v>0</v>
      </c>
      <c r="L2646" s="12">
        <f>(H2646 - I2646) * Dashboard!$I$13 * (Dashboard!$D$12 / 365) * 'Lookups and Calculations'!$F$12</f>
        <v>0</v>
      </c>
      <c r="M2646" s="3">
        <f>(G2646*2) * Dashboard!$I$13 * (Dashboard!$D$12 / 365) * 'Lookups and Calculations'!$F$12</f>
        <v>1602.0878730267946</v>
      </c>
      <c r="N2646" s="12">
        <f>H2646 * Dashboard!$I$14 * Dashboard!$I$15 * (Dashboard!$D$12 / 365) * 'Lookups and Calculations'!$F$12</f>
        <v>0</v>
      </c>
    </row>
    <row r="2647" spans="1:14" x14ac:dyDescent="0.35">
      <c r="A2647" s="2">
        <v>2646</v>
      </c>
      <c r="B2647" s="11">
        <v>0.19809805739850064</v>
      </c>
      <c r="C2647" s="11">
        <v>2.4217898564825164</v>
      </c>
      <c r="D2647" s="3">
        <f>B2647*Dashboard!$D$11*Dashboard!$D$10*SQRT(Dashboard!$D$12/365)</f>
        <v>49184.135647106697</v>
      </c>
      <c r="E2647" s="3">
        <f>IF(Dashboard!$I$3,C2647*Dashboard!$E$11*Dashboard!$E$10*SQRT(Dashboard!$D$12/365),0)</f>
        <v>1202572.5277094487</v>
      </c>
      <c r="F2647" s="3">
        <f>D2647+IF(Dashboard!$I$3,E2647,0)</f>
        <v>1251756.6633565554</v>
      </c>
      <c r="G2647" s="3">
        <f>IF(Dashboard!$I$4, ('Lookups and Calculations'!$F$9) / (1 - 'Lookups and Calculations'!$F$10), 'Lookups and Calculations'!$F$9)</f>
        <v>1951878.888340465</v>
      </c>
      <c r="H2647" s="12">
        <f t="shared" si="82"/>
        <v>0</v>
      </c>
      <c r="I2647" s="12">
        <f t="shared" si="83"/>
        <v>0</v>
      </c>
      <c r="J2647" s="13">
        <f>(1 - Dashboard!$I$9) * H2647 * Dashboard!$I$8 * 'Lookups and Calculations'!$F$12</f>
        <v>0</v>
      </c>
      <c r="K2647" s="12">
        <f>(1 - Dashboard!$I$11) * I2647 * Dashboard!$I$10 * 'Lookups and Calculations'!$F$12</f>
        <v>0</v>
      </c>
      <c r="L2647" s="12">
        <f>(H2647 - I2647) * Dashboard!$I$13 * (Dashboard!$D$12 / 365) * 'Lookups and Calculations'!$F$12</f>
        <v>0</v>
      </c>
      <c r="M2647" s="3">
        <f>(G2647*2) * Dashboard!$I$13 * (Dashboard!$D$12 / 365) * 'Lookups and Calculations'!$F$12</f>
        <v>1602.0878730267946</v>
      </c>
      <c r="N2647" s="12">
        <f>H2647 * Dashboard!$I$14 * Dashboard!$I$15 * (Dashboard!$D$12 / 365) * 'Lookups and Calculations'!$F$12</f>
        <v>0</v>
      </c>
    </row>
    <row r="2648" spans="1:14" x14ac:dyDescent="0.35">
      <c r="A2648" s="2">
        <v>2647</v>
      </c>
      <c r="B2648" s="11">
        <v>0.23960234465656291</v>
      </c>
      <c r="C2648" s="11">
        <v>-0.86359489653088806</v>
      </c>
      <c r="D2648" s="3">
        <f>B2648*Dashboard!$D$11*Dashboard!$D$10*SQRT(Dashboard!$D$12/365)</f>
        <v>59488.893408211668</v>
      </c>
      <c r="E2648" s="3">
        <f>IF(Dashboard!$I$3,C2648*Dashboard!$E$11*Dashboard!$E$10*SQRT(Dashboard!$D$12/365),0)</f>
        <v>-428829.73304154945</v>
      </c>
      <c r="F2648" s="3">
        <f>D2648+IF(Dashboard!$I$3,E2648,0)</f>
        <v>-369340.8396333378</v>
      </c>
      <c r="G2648" s="3">
        <f>IF(Dashboard!$I$4, ('Lookups and Calculations'!$F$9) / (1 - 'Lookups and Calculations'!$F$10), 'Lookups and Calculations'!$F$9)</f>
        <v>1951878.888340465</v>
      </c>
      <c r="H2648" s="12">
        <f t="shared" si="82"/>
        <v>0</v>
      </c>
      <c r="I2648" s="12">
        <f t="shared" si="83"/>
        <v>0</v>
      </c>
      <c r="J2648" s="13">
        <f>(1 - Dashboard!$I$9) * H2648 * Dashboard!$I$8 * 'Lookups and Calculations'!$F$12</f>
        <v>0</v>
      </c>
      <c r="K2648" s="12">
        <f>(1 - Dashboard!$I$11) * I2648 * Dashboard!$I$10 * 'Lookups and Calculations'!$F$12</f>
        <v>0</v>
      </c>
      <c r="L2648" s="12">
        <f>(H2648 - I2648) * Dashboard!$I$13 * (Dashboard!$D$12 / 365) * 'Lookups and Calculations'!$F$12</f>
        <v>0</v>
      </c>
      <c r="M2648" s="3">
        <f>(G2648*2) * Dashboard!$I$13 * (Dashboard!$D$12 / 365) * 'Lookups and Calculations'!$F$12</f>
        <v>1602.0878730267946</v>
      </c>
      <c r="N2648" s="12">
        <f>H2648 * Dashboard!$I$14 * Dashboard!$I$15 * (Dashboard!$D$12 / 365) * 'Lookups and Calculations'!$F$12</f>
        <v>0</v>
      </c>
    </row>
    <row r="2649" spans="1:14" x14ac:dyDescent="0.35">
      <c r="A2649" s="2">
        <v>2648</v>
      </c>
      <c r="B2649" s="11">
        <v>-0.34663601031917551</v>
      </c>
      <c r="C2649" s="11">
        <v>-0.29041636374824409</v>
      </c>
      <c r="D2649" s="3">
        <f>B2649*Dashboard!$D$11*Dashboard!$D$10*SQRT(Dashboard!$D$12/365)</f>
        <v>-86063.401002534243</v>
      </c>
      <c r="E2649" s="3">
        <f>IF(Dashboard!$I$3,C2649*Dashboard!$E$11*Dashboard!$E$10*SQRT(Dashboard!$D$12/365),0)</f>
        <v>-144210.17567072043</v>
      </c>
      <c r="F2649" s="3">
        <f>D2649+IF(Dashboard!$I$3,E2649,0)</f>
        <v>-230273.57667325466</v>
      </c>
      <c r="G2649" s="3">
        <f>IF(Dashboard!$I$4, ('Lookups and Calculations'!$F$9) / (1 - 'Lookups and Calculations'!$F$10), 'Lookups and Calculations'!$F$9)</f>
        <v>1951878.888340465</v>
      </c>
      <c r="H2649" s="12">
        <f t="shared" si="82"/>
        <v>0</v>
      </c>
      <c r="I2649" s="12">
        <f t="shared" si="83"/>
        <v>0</v>
      </c>
      <c r="J2649" s="13">
        <f>(1 - Dashboard!$I$9) * H2649 * Dashboard!$I$8 * 'Lookups and Calculations'!$F$12</f>
        <v>0</v>
      </c>
      <c r="K2649" s="12">
        <f>(1 - Dashboard!$I$11) * I2649 * Dashboard!$I$10 * 'Lookups and Calculations'!$F$12</f>
        <v>0</v>
      </c>
      <c r="L2649" s="12">
        <f>(H2649 - I2649) * Dashboard!$I$13 * (Dashboard!$D$12 / 365) * 'Lookups and Calculations'!$F$12</f>
        <v>0</v>
      </c>
      <c r="M2649" s="3">
        <f>(G2649*2) * Dashboard!$I$13 * (Dashboard!$D$12 / 365) * 'Lookups and Calculations'!$F$12</f>
        <v>1602.0878730267946</v>
      </c>
      <c r="N2649" s="12">
        <f>H2649 * Dashboard!$I$14 * Dashboard!$I$15 * (Dashboard!$D$12 / 365) * 'Lookups and Calculations'!$F$12</f>
        <v>0</v>
      </c>
    </row>
    <row r="2650" spans="1:14" x14ac:dyDescent="0.35">
      <c r="A2650" s="2">
        <v>2649</v>
      </c>
      <c r="B2650" s="11">
        <v>-0.22598740175082699</v>
      </c>
      <c r="C2650" s="11">
        <v>-2.4513075559068396</v>
      </c>
      <c r="D2650" s="3">
        <f>B2650*Dashboard!$D$11*Dashboard!$D$10*SQRT(Dashboard!$D$12/365)</f>
        <v>-56108.551331680057</v>
      </c>
      <c r="E2650" s="3">
        <f>IF(Dashboard!$I$3,C2650*Dashboard!$E$11*Dashboard!$E$10*SQRT(Dashboard!$D$12/365),0)</f>
        <v>-1217229.9408263874</v>
      </c>
      <c r="F2650" s="3">
        <f>D2650+IF(Dashboard!$I$3,E2650,0)</f>
        <v>-1273338.4921580674</v>
      </c>
      <c r="G2650" s="3">
        <f>IF(Dashboard!$I$4, ('Lookups and Calculations'!$F$9) / (1 - 'Lookups and Calculations'!$F$10), 'Lookups and Calculations'!$F$9)</f>
        <v>1951878.888340465</v>
      </c>
      <c r="H2650" s="12">
        <f t="shared" si="82"/>
        <v>0</v>
      </c>
      <c r="I2650" s="12">
        <f t="shared" si="83"/>
        <v>0</v>
      </c>
      <c r="J2650" s="13">
        <f>(1 - Dashboard!$I$9) * H2650 * Dashboard!$I$8 * 'Lookups and Calculations'!$F$12</f>
        <v>0</v>
      </c>
      <c r="K2650" s="12">
        <f>(1 - Dashboard!$I$11) * I2650 * Dashboard!$I$10 * 'Lookups and Calculations'!$F$12</f>
        <v>0</v>
      </c>
      <c r="L2650" s="12">
        <f>(H2650 - I2650) * Dashboard!$I$13 * (Dashboard!$D$12 / 365) * 'Lookups and Calculations'!$F$12</f>
        <v>0</v>
      </c>
      <c r="M2650" s="3">
        <f>(G2650*2) * Dashboard!$I$13 * (Dashboard!$D$12 / 365) * 'Lookups and Calculations'!$F$12</f>
        <v>1602.0878730267946</v>
      </c>
      <c r="N2650" s="12">
        <f>H2650 * Dashboard!$I$14 * Dashboard!$I$15 * (Dashboard!$D$12 / 365) * 'Lookups and Calculations'!$F$12</f>
        <v>0</v>
      </c>
    </row>
    <row r="2651" spans="1:14" x14ac:dyDescent="0.35">
      <c r="A2651" s="2">
        <v>2650</v>
      </c>
      <c r="B2651" s="11">
        <v>-0.27453079219370979</v>
      </c>
      <c r="C2651" s="11">
        <v>-1.0261608554801585</v>
      </c>
      <c r="D2651" s="3">
        <f>B2651*Dashboard!$D$11*Dashboard!$D$10*SQRT(Dashboard!$D$12/365)</f>
        <v>-68160.990066656159</v>
      </c>
      <c r="E2651" s="3">
        <f>IF(Dashboard!$I$3,C2651*Dashboard!$E$11*Dashboard!$E$10*SQRT(Dashboard!$D$12/365),0)</f>
        <v>-509554.05998917361</v>
      </c>
      <c r="F2651" s="3">
        <f>D2651+IF(Dashboard!$I$3,E2651,0)</f>
        <v>-577715.05005582981</v>
      </c>
      <c r="G2651" s="3">
        <f>IF(Dashboard!$I$4, ('Lookups and Calculations'!$F$9) / (1 - 'Lookups and Calculations'!$F$10), 'Lookups and Calculations'!$F$9)</f>
        <v>1951878.888340465</v>
      </c>
      <c r="H2651" s="12">
        <f t="shared" si="82"/>
        <v>0</v>
      </c>
      <c r="I2651" s="12">
        <f t="shared" si="83"/>
        <v>0</v>
      </c>
      <c r="J2651" s="13">
        <f>(1 - Dashboard!$I$9) * H2651 * Dashboard!$I$8 * 'Lookups and Calculations'!$F$12</f>
        <v>0</v>
      </c>
      <c r="K2651" s="12">
        <f>(1 - Dashboard!$I$11) * I2651 * Dashboard!$I$10 * 'Lookups and Calculations'!$F$12</f>
        <v>0</v>
      </c>
      <c r="L2651" s="12">
        <f>(H2651 - I2651) * Dashboard!$I$13 * (Dashboard!$D$12 / 365) * 'Lookups and Calculations'!$F$12</f>
        <v>0</v>
      </c>
      <c r="M2651" s="3">
        <f>(G2651*2) * Dashboard!$I$13 * (Dashboard!$D$12 / 365) * 'Lookups and Calculations'!$F$12</f>
        <v>1602.0878730267946</v>
      </c>
      <c r="N2651" s="12">
        <f>H2651 * Dashboard!$I$14 * Dashboard!$I$15 * (Dashboard!$D$12 / 365) * 'Lookups and Calculations'!$F$12</f>
        <v>0</v>
      </c>
    </row>
    <row r="2652" spans="1:14" x14ac:dyDescent="0.35">
      <c r="A2652" s="2">
        <v>2651</v>
      </c>
      <c r="B2652" s="11">
        <v>0.89272468401564697</v>
      </c>
      <c r="C2652" s="11">
        <v>1.5287216003965021</v>
      </c>
      <c r="D2652" s="3">
        <f>B2652*Dashboard!$D$11*Dashboard!$D$10*SQRT(Dashboard!$D$12/365)</f>
        <v>221647.26161761131</v>
      </c>
      <c r="E2652" s="3">
        <f>IF(Dashboard!$I$3,C2652*Dashboard!$E$11*Dashboard!$E$10*SQRT(Dashboard!$D$12/365),0)</f>
        <v>759107.39911306871</v>
      </c>
      <c r="F2652" s="3">
        <f>D2652+IF(Dashboard!$I$3,E2652,0)</f>
        <v>980754.66073067999</v>
      </c>
      <c r="G2652" s="3">
        <f>IF(Dashboard!$I$4, ('Lookups and Calculations'!$F$9) / (1 - 'Lookups and Calculations'!$F$10), 'Lookups and Calculations'!$F$9)</f>
        <v>1951878.888340465</v>
      </c>
      <c r="H2652" s="12">
        <f t="shared" si="82"/>
        <v>0</v>
      </c>
      <c r="I2652" s="12">
        <f t="shared" si="83"/>
        <v>0</v>
      </c>
      <c r="J2652" s="13">
        <f>(1 - Dashboard!$I$9) * H2652 * Dashboard!$I$8 * 'Lookups and Calculations'!$F$12</f>
        <v>0</v>
      </c>
      <c r="K2652" s="12">
        <f>(1 - Dashboard!$I$11) * I2652 * Dashboard!$I$10 * 'Lookups and Calculations'!$F$12</f>
        <v>0</v>
      </c>
      <c r="L2652" s="12">
        <f>(H2652 - I2652) * Dashboard!$I$13 * (Dashboard!$D$12 / 365) * 'Lookups and Calculations'!$F$12</f>
        <v>0</v>
      </c>
      <c r="M2652" s="3">
        <f>(G2652*2) * Dashboard!$I$13 * (Dashboard!$D$12 / 365) * 'Lookups and Calculations'!$F$12</f>
        <v>1602.0878730267946</v>
      </c>
      <c r="N2652" s="12">
        <f>H2652 * Dashboard!$I$14 * Dashboard!$I$15 * (Dashboard!$D$12 / 365) * 'Lookups and Calculations'!$F$12</f>
        <v>0</v>
      </c>
    </row>
    <row r="2653" spans="1:14" x14ac:dyDescent="0.35">
      <c r="A2653" s="2">
        <v>2652</v>
      </c>
      <c r="B2653" s="11">
        <v>-0.16871199566042824</v>
      </c>
      <c r="C2653" s="11">
        <v>0.79922985667625746</v>
      </c>
      <c r="D2653" s="3">
        <f>B2653*Dashboard!$D$11*Dashboard!$D$10*SQRT(Dashboard!$D$12/365)</f>
        <v>-41888.112325928269</v>
      </c>
      <c r="E2653" s="3">
        <f>IF(Dashboard!$I$3,C2653*Dashboard!$E$11*Dashboard!$E$10*SQRT(Dashboard!$D$12/365),0)</f>
        <v>396868.40143925836</v>
      </c>
      <c r="F2653" s="3">
        <f>D2653+IF(Dashboard!$I$3,E2653,0)</f>
        <v>354980.28911333007</v>
      </c>
      <c r="G2653" s="3">
        <f>IF(Dashboard!$I$4, ('Lookups and Calculations'!$F$9) / (1 - 'Lookups and Calculations'!$F$10), 'Lookups and Calculations'!$F$9)</f>
        <v>1951878.888340465</v>
      </c>
      <c r="H2653" s="12">
        <f t="shared" si="82"/>
        <v>0</v>
      </c>
      <c r="I2653" s="12">
        <f t="shared" si="83"/>
        <v>0</v>
      </c>
      <c r="J2653" s="13">
        <f>(1 - Dashboard!$I$9) * H2653 * Dashboard!$I$8 * 'Lookups and Calculations'!$F$12</f>
        <v>0</v>
      </c>
      <c r="K2653" s="12">
        <f>(1 - Dashboard!$I$11) * I2653 * Dashboard!$I$10 * 'Lookups and Calculations'!$F$12</f>
        <v>0</v>
      </c>
      <c r="L2653" s="12">
        <f>(H2653 - I2653) * Dashboard!$I$13 * (Dashboard!$D$12 / 365) * 'Lookups and Calculations'!$F$12</f>
        <v>0</v>
      </c>
      <c r="M2653" s="3">
        <f>(G2653*2) * Dashboard!$I$13 * (Dashboard!$D$12 / 365) * 'Lookups and Calculations'!$F$12</f>
        <v>1602.0878730267946</v>
      </c>
      <c r="N2653" s="12">
        <f>H2653 * Dashboard!$I$14 * Dashboard!$I$15 * (Dashboard!$D$12 / 365) * 'Lookups and Calculations'!$F$12</f>
        <v>0</v>
      </c>
    </row>
    <row r="2654" spans="1:14" x14ac:dyDescent="0.35">
      <c r="A2654" s="2">
        <v>2653</v>
      </c>
      <c r="B2654" s="11">
        <v>1.1767755311762915</v>
      </c>
      <c r="C2654" s="11">
        <v>-1.4828825032141733</v>
      </c>
      <c r="D2654" s="3">
        <f>B2654*Dashboard!$D$11*Dashboard!$D$10*SQRT(Dashboard!$D$12/365)</f>
        <v>292171.9077494035</v>
      </c>
      <c r="E2654" s="3">
        <f>IF(Dashboard!$I$3,C2654*Dashboard!$E$11*Dashboard!$E$10*SQRT(Dashboard!$D$12/365),0)</f>
        <v>-736345.37505928183</v>
      </c>
      <c r="F2654" s="3">
        <f>D2654+IF(Dashboard!$I$3,E2654,0)</f>
        <v>-444173.46730987832</v>
      </c>
      <c r="G2654" s="3">
        <f>IF(Dashboard!$I$4, ('Lookups and Calculations'!$F$9) / (1 - 'Lookups and Calculations'!$F$10), 'Lookups and Calculations'!$F$9)</f>
        <v>1951878.888340465</v>
      </c>
      <c r="H2654" s="12">
        <f t="shared" si="82"/>
        <v>0</v>
      </c>
      <c r="I2654" s="12">
        <f t="shared" si="83"/>
        <v>0</v>
      </c>
      <c r="J2654" s="13">
        <f>(1 - Dashboard!$I$9) * H2654 * Dashboard!$I$8 * 'Lookups and Calculations'!$F$12</f>
        <v>0</v>
      </c>
      <c r="K2654" s="12">
        <f>(1 - Dashboard!$I$11) * I2654 * Dashboard!$I$10 * 'Lookups and Calculations'!$F$12</f>
        <v>0</v>
      </c>
      <c r="L2654" s="12">
        <f>(H2654 - I2654) * Dashboard!$I$13 * (Dashboard!$D$12 / 365) * 'Lookups and Calculations'!$F$12</f>
        <v>0</v>
      </c>
      <c r="M2654" s="3">
        <f>(G2654*2) * Dashboard!$I$13 * (Dashboard!$D$12 / 365) * 'Lookups and Calculations'!$F$12</f>
        <v>1602.0878730267946</v>
      </c>
      <c r="N2654" s="12">
        <f>H2654 * Dashboard!$I$14 * Dashboard!$I$15 * (Dashboard!$D$12 / 365) * 'Lookups and Calculations'!$F$12</f>
        <v>0</v>
      </c>
    </row>
    <row r="2655" spans="1:14" x14ac:dyDescent="0.35">
      <c r="A2655" s="2">
        <v>2654</v>
      </c>
      <c r="B2655" s="11">
        <v>-0.54622265341013687</v>
      </c>
      <c r="C2655" s="11">
        <v>0.49947133445830888</v>
      </c>
      <c r="D2655" s="3">
        <f>B2655*Dashboard!$D$11*Dashboard!$D$10*SQRT(Dashboard!$D$12/365)</f>
        <v>-135617.12533507188</v>
      </c>
      <c r="E2655" s="3">
        <f>IF(Dashboard!$I$3,C2655*Dashboard!$E$11*Dashboard!$E$10*SQRT(Dashboard!$D$12/365),0)</f>
        <v>248019.25055146756</v>
      </c>
      <c r="F2655" s="3">
        <f>D2655+IF(Dashboard!$I$3,E2655,0)</f>
        <v>112402.12521639568</v>
      </c>
      <c r="G2655" s="3">
        <f>IF(Dashboard!$I$4, ('Lookups and Calculations'!$F$9) / (1 - 'Lookups and Calculations'!$F$10), 'Lookups and Calculations'!$F$9)</f>
        <v>1951878.888340465</v>
      </c>
      <c r="H2655" s="12">
        <f t="shared" si="82"/>
        <v>0</v>
      </c>
      <c r="I2655" s="12">
        <f t="shared" si="83"/>
        <v>0</v>
      </c>
      <c r="J2655" s="13">
        <f>(1 - Dashboard!$I$9) * H2655 * Dashboard!$I$8 * 'Lookups and Calculations'!$F$12</f>
        <v>0</v>
      </c>
      <c r="K2655" s="12">
        <f>(1 - Dashboard!$I$11) * I2655 * Dashboard!$I$10 * 'Lookups and Calculations'!$F$12</f>
        <v>0</v>
      </c>
      <c r="L2655" s="12">
        <f>(H2655 - I2655) * Dashboard!$I$13 * (Dashboard!$D$12 / 365) * 'Lookups and Calculations'!$F$12</f>
        <v>0</v>
      </c>
      <c r="M2655" s="3">
        <f>(G2655*2) * Dashboard!$I$13 * (Dashboard!$D$12 / 365) * 'Lookups and Calculations'!$F$12</f>
        <v>1602.0878730267946</v>
      </c>
      <c r="N2655" s="12">
        <f>H2655 * Dashboard!$I$14 * Dashboard!$I$15 * (Dashboard!$D$12 / 365) * 'Lookups and Calculations'!$F$12</f>
        <v>0</v>
      </c>
    </row>
    <row r="2656" spans="1:14" x14ac:dyDescent="0.35">
      <c r="A2656" s="2">
        <v>2655</v>
      </c>
      <c r="B2656" s="11">
        <v>1.9638186253882197</v>
      </c>
      <c r="C2656" s="11">
        <v>0.30457986247402435</v>
      </c>
      <c r="D2656" s="3">
        <f>B2656*Dashboard!$D$11*Dashboard!$D$10*SQRT(Dashboard!$D$12/365)</f>
        <v>487580.35755548946</v>
      </c>
      <c r="E2656" s="3">
        <f>IF(Dashboard!$I$3,C2656*Dashboard!$E$11*Dashboard!$E$10*SQRT(Dashboard!$D$12/365),0)</f>
        <v>151243.25263992118</v>
      </c>
      <c r="F2656" s="3">
        <f>D2656+IF(Dashboard!$I$3,E2656,0)</f>
        <v>638823.61019541067</v>
      </c>
      <c r="G2656" s="3">
        <f>IF(Dashboard!$I$4, ('Lookups and Calculations'!$F$9) / (1 - 'Lookups and Calculations'!$F$10), 'Lookups and Calculations'!$F$9)</f>
        <v>1951878.888340465</v>
      </c>
      <c r="H2656" s="12">
        <f t="shared" si="82"/>
        <v>0</v>
      </c>
      <c r="I2656" s="12">
        <f t="shared" si="83"/>
        <v>0</v>
      </c>
      <c r="J2656" s="13">
        <f>(1 - Dashboard!$I$9) * H2656 * Dashboard!$I$8 * 'Lookups and Calculations'!$F$12</f>
        <v>0</v>
      </c>
      <c r="K2656" s="12">
        <f>(1 - Dashboard!$I$11) * I2656 * Dashboard!$I$10 * 'Lookups and Calculations'!$F$12</f>
        <v>0</v>
      </c>
      <c r="L2656" s="12">
        <f>(H2656 - I2656) * Dashboard!$I$13 * (Dashboard!$D$12 / 365) * 'Lookups and Calculations'!$F$12</f>
        <v>0</v>
      </c>
      <c r="M2656" s="3">
        <f>(G2656*2) * Dashboard!$I$13 * (Dashboard!$D$12 / 365) * 'Lookups and Calculations'!$F$12</f>
        <v>1602.0878730267946</v>
      </c>
      <c r="N2656" s="12">
        <f>H2656 * Dashboard!$I$14 * Dashboard!$I$15 * (Dashboard!$D$12 / 365) * 'Lookups and Calculations'!$F$12</f>
        <v>0</v>
      </c>
    </row>
    <row r="2657" spans="1:14" x14ac:dyDescent="0.35">
      <c r="A2657" s="2">
        <v>2656</v>
      </c>
      <c r="B2657" s="11">
        <v>-0.29229929547812084</v>
      </c>
      <c r="C2657" s="11">
        <v>-0.17534401795506105</v>
      </c>
      <c r="D2657" s="3">
        <f>B2657*Dashboard!$D$11*Dashboard!$D$10*SQRT(Dashboard!$D$12/365)</f>
        <v>-72572.585451604886</v>
      </c>
      <c r="E2657" s="3">
        <f>IF(Dashboard!$I$3,C2657*Dashboard!$E$11*Dashboard!$E$10*SQRT(Dashboard!$D$12/365),0)</f>
        <v>-87069.445074484742</v>
      </c>
      <c r="F2657" s="3">
        <f>D2657+IF(Dashboard!$I$3,E2657,0)</f>
        <v>-159642.03052608963</v>
      </c>
      <c r="G2657" s="3">
        <f>IF(Dashboard!$I$4, ('Lookups and Calculations'!$F$9) / (1 - 'Lookups and Calculations'!$F$10), 'Lookups and Calculations'!$F$9)</f>
        <v>1951878.888340465</v>
      </c>
      <c r="H2657" s="12">
        <f t="shared" si="82"/>
        <v>0</v>
      </c>
      <c r="I2657" s="12">
        <f t="shared" si="83"/>
        <v>0</v>
      </c>
      <c r="J2657" s="13">
        <f>(1 - Dashboard!$I$9) * H2657 * Dashboard!$I$8 * 'Lookups and Calculations'!$F$12</f>
        <v>0</v>
      </c>
      <c r="K2657" s="12">
        <f>(1 - Dashboard!$I$11) * I2657 * Dashboard!$I$10 * 'Lookups and Calculations'!$F$12</f>
        <v>0</v>
      </c>
      <c r="L2657" s="12">
        <f>(H2657 - I2657) * Dashboard!$I$13 * (Dashboard!$D$12 / 365) * 'Lookups and Calculations'!$F$12</f>
        <v>0</v>
      </c>
      <c r="M2657" s="3">
        <f>(G2657*2) * Dashboard!$I$13 * (Dashboard!$D$12 / 365) * 'Lookups and Calculations'!$F$12</f>
        <v>1602.0878730267946</v>
      </c>
      <c r="N2657" s="12">
        <f>H2657 * Dashboard!$I$14 * Dashboard!$I$15 * (Dashboard!$D$12 / 365) * 'Lookups and Calculations'!$F$12</f>
        <v>0</v>
      </c>
    </row>
    <row r="2658" spans="1:14" x14ac:dyDescent="0.35">
      <c r="A2658" s="2">
        <v>2657</v>
      </c>
      <c r="B2658" s="11">
        <v>1.7202035093284767</v>
      </c>
      <c r="C2658" s="11">
        <v>-0.45366567608076108</v>
      </c>
      <c r="D2658" s="3">
        <f>B2658*Dashboard!$D$11*Dashboard!$D$10*SQRT(Dashboard!$D$12/365)</f>
        <v>427095.16617441166</v>
      </c>
      <c r="E2658" s="3">
        <f>IF(Dashboard!$I$3,C2658*Dashboard!$E$11*Dashboard!$E$10*SQRT(Dashboard!$D$12/365),0)</f>
        <v>-225273.83098872742</v>
      </c>
      <c r="F2658" s="3">
        <f>D2658+IF(Dashboard!$I$3,E2658,0)</f>
        <v>201821.33518568423</v>
      </c>
      <c r="G2658" s="3">
        <f>IF(Dashboard!$I$4, ('Lookups and Calculations'!$F$9) / (1 - 'Lookups and Calculations'!$F$10), 'Lookups and Calculations'!$F$9)</f>
        <v>1951878.888340465</v>
      </c>
      <c r="H2658" s="12">
        <f t="shared" si="82"/>
        <v>0</v>
      </c>
      <c r="I2658" s="12">
        <f t="shared" si="83"/>
        <v>0</v>
      </c>
      <c r="J2658" s="13">
        <f>(1 - Dashboard!$I$9) * H2658 * Dashboard!$I$8 * 'Lookups and Calculations'!$F$12</f>
        <v>0</v>
      </c>
      <c r="K2658" s="12">
        <f>(1 - Dashboard!$I$11) * I2658 * Dashboard!$I$10 * 'Lookups and Calculations'!$F$12</f>
        <v>0</v>
      </c>
      <c r="L2658" s="12">
        <f>(H2658 - I2658) * Dashboard!$I$13 * (Dashboard!$D$12 / 365) * 'Lookups and Calculations'!$F$12</f>
        <v>0</v>
      </c>
      <c r="M2658" s="3">
        <f>(G2658*2) * Dashboard!$I$13 * (Dashboard!$D$12 / 365) * 'Lookups and Calculations'!$F$12</f>
        <v>1602.0878730267946</v>
      </c>
      <c r="N2658" s="12">
        <f>H2658 * Dashboard!$I$14 * Dashboard!$I$15 * (Dashboard!$D$12 / 365) * 'Lookups and Calculations'!$F$12</f>
        <v>0</v>
      </c>
    </row>
    <row r="2659" spans="1:14" x14ac:dyDescent="0.35">
      <c r="A2659" s="2">
        <v>2658</v>
      </c>
      <c r="B2659" s="11">
        <v>0.16127466779533353</v>
      </c>
      <c r="C2659" s="11">
        <v>-0.65011514445478313</v>
      </c>
      <c r="D2659" s="3">
        <f>B2659*Dashboard!$D$11*Dashboard!$D$10*SQRT(Dashboard!$D$12/365)</f>
        <v>40041.559424942607</v>
      </c>
      <c r="E2659" s="3">
        <f>IF(Dashboard!$I$3,C2659*Dashboard!$E$11*Dashboard!$E$10*SQRT(Dashboard!$D$12/365),0)</f>
        <v>-322823.47309221455</v>
      </c>
      <c r="F2659" s="3">
        <f>D2659+IF(Dashboard!$I$3,E2659,0)</f>
        <v>-282781.91366727196</v>
      </c>
      <c r="G2659" s="3">
        <f>IF(Dashboard!$I$4, ('Lookups and Calculations'!$F$9) / (1 - 'Lookups and Calculations'!$F$10), 'Lookups and Calculations'!$F$9)</f>
        <v>1951878.888340465</v>
      </c>
      <c r="H2659" s="12">
        <f t="shared" si="82"/>
        <v>0</v>
      </c>
      <c r="I2659" s="12">
        <f t="shared" si="83"/>
        <v>0</v>
      </c>
      <c r="J2659" s="13">
        <f>(1 - Dashboard!$I$9) * H2659 * Dashboard!$I$8 * 'Lookups and Calculations'!$F$12</f>
        <v>0</v>
      </c>
      <c r="K2659" s="12">
        <f>(1 - Dashboard!$I$11) * I2659 * Dashboard!$I$10 * 'Lookups and Calculations'!$F$12</f>
        <v>0</v>
      </c>
      <c r="L2659" s="12">
        <f>(H2659 - I2659) * Dashboard!$I$13 * (Dashboard!$D$12 / 365) * 'Lookups and Calculations'!$F$12</f>
        <v>0</v>
      </c>
      <c r="M2659" s="3">
        <f>(G2659*2) * Dashboard!$I$13 * (Dashboard!$D$12 / 365) * 'Lookups and Calculations'!$F$12</f>
        <v>1602.0878730267946</v>
      </c>
      <c r="N2659" s="12">
        <f>H2659 * Dashboard!$I$14 * Dashboard!$I$15 * (Dashboard!$D$12 / 365) * 'Lookups and Calculations'!$F$12</f>
        <v>0</v>
      </c>
    </row>
    <row r="2660" spans="1:14" x14ac:dyDescent="0.35">
      <c r="A2660" s="2">
        <v>2659</v>
      </c>
      <c r="B2660" s="11">
        <v>0.33605056255051546</v>
      </c>
      <c r="C2660" s="11">
        <v>-1.3870829214833431</v>
      </c>
      <c r="D2660" s="3">
        <f>B2660*Dashboard!$D$11*Dashboard!$D$10*SQRT(Dashboard!$D$12/365)</f>
        <v>83435.227330483496</v>
      </c>
      <c r="E2660" s="3">
        <f>IF(Dashboard!$I$3,C2660*Dashboard!$E$11*Dashboard!$E$10*SQRT(Dashboard!$D$12/365),0)</f>
        <v>-688774.79627963458</v>
      </c>
      <c r="F2660" s="3">
        <f>D2660+IF(Dashboard!$I$3,E2660,0)</f>
        <v>-605339.56894915109</v>
      </c>
      <c r="G2660" s="3">
        <f>IF(Dashboard!$I$4, ('Lookups and Calculations'!$F$9) / (1 - 'Lookups and Calculations'!$F$10), 'Lookups and Calculations'!$F$9)</f>
        <v>1951878.888340465</v>
      </c>
      <c r="H2660" s="12">
        <f t="shared" si="82"/>
        <v>0</v>
      </c>
      <c r="I2660" s="12">
        <f t="shared" si="83"/>
        <v>0</v>
      </c>
      <c r="J2660" s="13">
        <f>(1 - Dashboard!$I$9) * H2660 * Dashboard!$I$8 * 'Lookups and Calculations'!$F$12</f>
        <v>0</v>
      </c>
      <c r="K2660" s="12">
        <f>(1 - Dashboard!$I$11) * I2660 * Dashboard!$I$10 * 'Lookups and Calculations'!$F$12</f>
        <v>0</v>
      </c>
      <c r="L2660" s="12">
        <f>(H2660 - I2660) * Dashboard!$I$13 * (Dashboard!$D$12 / 365) * 'Lookups and Calculations'!$F$12</f>
        <v>0</v>
      </c>
      <c r="M2660" s="3">
        <f>(G2660*2) * Dashboard!$I$13 * (Dashboard!$D$12 / 365) * 'Lookups and Calculations'!$F$12</f>
        <v>1602.0878730267946</v>
      </c>
      <c r="N2660" s="12">
        <f>H2660 * Dashboard!$I$14 * Dashboard!$I$15 * (Dashboard!$D$12 / 365) * 'Lookups and Calculations'!$F$12</f>
        <v>0</v>
      </c>
    </row>
    <row r="2661" spans="1:14" x14ac:dyDescent="0.35">
      <c r="A2661" s="2">
        <v>2660</v>
      </c>
      <c r="B2661" s="11">
        <v>-0.84345066729107931</v>
      </c>
      <c r="C2661" s="11">
        <v>1.1561341129137739</v>
      </c>
      <c r="D2661" s="3">
        <f>B2661*Dashboard!$D$11*Dashboard!$D$10*SQRT(Dashboard!$D$12/365)</f>
        <v>-209413.42169870817</v>
      </c>
      <c r="E2661" s="3">
        <f>IF(Dashboard!$I$3,C2661*Dashboard!$E$11*Dashboard!$E$10*SQRT(Dashboard!$D$12/365),0)</f>
        <v>574094.03991690848</v>
      </c>
      <c r="F2661" s="3">
        <f>D2661+IF(Dashboard!$I$3,E2661,0)</f>
        <v>364680.61821820028</v>
      </c>
      <c r="G2661" s="3">
        <f>IF(Dashboard!$I$4, ('Lookups and Calculations'!$F$9) / (1 - 'Lookups and Calculations'!$F$10), 'Lookups and Calculations'!$F$9)</f>
        <v>1951878.888340465</v>
      </c>
      <c r="H2661" s="12">
        <f t="shared" si="82"/>
        <v>0</v>
      </c>
      <c r="I2661" s="12">
        <f t="shared" si="83"/>
        <v>0</v>
      </c>
      <c r="J2661" s="13">
        <f>(1 - Dashboard!$I$9) * H2661 * Dashboard!$I$8 * 'Lookups and Calculations'!$F$12</f>
        <v>0</v>
      </c>
      <c r="K2661" s="12">
        <f>(1 - Dashboard!$I$11) * I2661 * Dashboard!$I$10 * 'Lookups and Calculations'!$F$12</f>
        <v>0</v>
      </c>
      <c r="L2661" s="12">
        <f>(H2661 - I2661) * Dashboard!$I$13 * (Dashboard!$D$12 / 365) * 'Lookups and Calculations'!$F$12</f>
        <v>0</v>
      </c>
      <c r="M2661" s="3">
        <f>(G2661*2) * Dashboard!$I$13 * (Dashboard!$D$12 / 365) * 'Lookups and Calculations'!$F$12</f>
        <v>1602.0878730267946</v>
      </c>
      <c r="N2661" s="12">
        <f>H2661 * Dashboard!$I$14 * Dashboard!$I$15 * (Dashboard!$D$12 / 365) * 'Lookups and Calculations'!$F$12</f>
        <v>0</v>
      </c>
    </row>
    <row r="2662" spans="1:14" x14ac:dyDescent="0.35">
      <c r="A2662" s="2">
        <v>2661</v>
      </c>
      <c r="B2662" s="11">
        <v>-0.11941004997684913</v>
      </c>
      <c r="C2662" s="11">
        <v>1.0025343665724697</v>
      </c>
      <c r="D2662" s="3">
        <f>B2662*Dashboard!$D$11*Dashboard!$D$10*SQRT(Dashboard!$D$12/365)</f>
        <v>-29647.338155743011</v>
      </c>
      <c r="E2662" s="3">
        <f>IF(Dashboard!$I$3,C2662*Dashboard!$E$11*Dashboard!$E$10*SQRT(Dashboard!$D$12/365),0)</f>
        <v>497822.00718097255</v>
      </c>
      <c r="F2662" s="3">
        <f>D2662+IF(Dashboard!$I$3,E2662,0)</f>
        <v>468174.66902522952</v>
      </c>
      <c r="G2662" s="3">
        <f>IF(Dashboard!$I$4, ('Lookups and Calculations'!$F$9) / (1 - 'Lookups and Calculations'!$F$10), 'Lookups and Calculations'!$F$9)</f>
        <v>1951878.888340465</v>
      </c>
      <c r="H2662" s="12">
        <f t="shared" si="82"/>
        <v>0</v>
      </c>
      <c r="I2662" s="12">
        <f t="shared" si="83"/>
        <v>0</v>
      </c>
      <c r="J2662" s="13">
        <f>(1 - Dashboard!$I$9) * H2662 * Dashboard!$I$8 * 'Lookups and Calculations'!$F$12</f>
        <v>0</v>
      </c>
      <c r="K2662" s="12">
        <f>(1 - Dashboard!$I$11) * I2662 * Dashboard!$I$10 * 'Lookups and Calculations'!$F$12</f>
        <v>0</v>
      </c>
      <c r="L2662" s="12">
        <f>(H2662 - I2662) * Dashboard!$I$13 * (Dashboard!$D$12 / 365) * 'Lookups and Calculations'!$F$12</f>
        <v>0</v>
      </c>
      <c r="M2662" s="3">
        <f>(G2662*2) * Dashboard!$I$13 * (Dashboard!$D$12 / 365) * 'Lookups and Calculations'!$F$12</f>
        <v>1602.0878730267946</v>
      </c>
      <c r="N2662" s="12">
        <f>H2662 * Dashboard!$I$14 * Dashboard!$I$15 * (Dashboard!$D$12 / 365) * 'Lookups and Calculations'!$F$12</f>
        <v>0</v>
      </c>
    </row>
    <row r="2663" spans="1:14" x14ac:dyDescent="0.35">
      <c r="A2663" s="2">
        <v>2662</v>
      </c>
      <c r="B2663" s="11">
        <v>1.4964684156885295E-2</v>
      </c>
      <c r="C2663" s="11">
        <v>-0.1154190214528559</v>
      </c>
      <c r="D2663" s="3">
        <f>B2663*Dashboard!$D$11*Dashboard!$D$10*SQRT(Dashboard!$D$12/365)</f>
        <v>3715.4582187938495</v>
      </c>
      <c r="E2663" s="3">
        <f>IF(Dashboard!$I$3,C2663*Dashboard!$E$11*Dashboard!$E$10*SQRT(Dashboard!$D$12/365),0)</f>
        <v>-57312.877086663946</v>
      </c>
      <c r="F2663" s="3">
        <f>D2663+IF(Dashboard!$I$3,E2663,0)</f>
        <v>-53597.418867870096</v>
      </c>
      <c r="G2663" s="3">
        <f>IF(Dashboard!$I$4, ('Lookups and Calculations'!$F$9) / (1 - 'Lookups and Calculations'!$F$10), 'Lookups and Calculations'!$F$9)</f>
        <v>1951878.888340465</v>
      </c>
      <c r="H2663" s="12">
        <f t="shared" si="82"/>
        <v>0</v>
      </c>
      <c r="I2663" s="12">
        <f t="shared" si="83"/>
        <v>0</v>
      </c>
      <c r="J2663" s="13">
        <f>(1 - Dashboard!$I$9) * H2663 * Dashboard!$I$8 * 'Lookups and Calculations'!$F$12</f>
        <v>0</v>
      </c>
      <c r="K2663" s="12">
        <f>(1 - Dashboard!$I$11) * I2663 * Dashboard!$I$10 * 'Lookups and Calculations'!$F$12</f>
        <v>0</v>
      </c>
      <c r="L2663" s="12">
        <f>(H2663 - I2663) * Dashboard!$I$13 * (Dashboard!$D$12 / 365) * 'Lookups and Calculations'!$F$12</f>
        <v>0</v>
      </c>
      <c r="M2663" s="3">
        <f>(G2663*2) * Dashboard!$I$13 * (Dashboard!$D$12 / 365) * 'Lookups and Calculations'!$F$12</f>
        <v>1602.0878730267946</v>
      </c>
      <c r="N2663" s="12">
        <f>H2663 * Dashboard!$I$14 * Dashboard!$I$15 * (Dashboard!$D$12 / 365) * 'Lookups and Calculations'!$F$12</f>
        <v>0</v>
      </c>
    </row>
    <row r="2664" spans="1:14" x14ac:dyDescent="0.35">
      <c r="A2664" s="2">
        <v>2663</v>
      </c>
      <c r="B2664" s="11">
        <v>-5.7877935500437329E-2</v>
      </c>
      <c r="C2664" s="11">
        <v>0.65710796487359757</v>
      </c>
      <c r="D2664" s="3">
        <f>B2664*Dashboard!$D$11*Dashboard!$D$10*SQRT(Dashboard!$D$12/365)</f>
        <v>-14370.036072092991</v>
      </c>
      <c r="E2664" s="3">
        <f>IF(Dashboard!$I$3,C2664*Dashboard!$E$11*Dashboard!$E$10*SQRT(Dashboard!$D$12/365),0)</f>
        <v>326295.85270614439</v>
      </c>
      <c r="F2664" s="3">
        <f>D2664+IF(Dashboard!$I$3,E2664,0)</f>
        <v>311925.81663405139</v>
      </c>
      <c r="G2664" s="3">
        <f>IF(Dashboard!$I$4, ('Lookups and Calculations'!$F$9) / (1 - 'Lookups and Calculations'!$F$10), 'Lookups and Calculations'!$F$9)</f>
        <v>1951878.888340465</v>
      </c>
      <c r="H2664" s="12">
        <f t="shared" si="82"/>
        <v>0</v>
      </c>
      <c r="I2664" s="12">
        <f t="shared" si="83"/>
        <v>0</v>
      </c>
      <c r="J2664" s="13">
        <f>(1 - Dashboard!$I$9) * H2664 * Dashboard!$I$8 * 'Lookups and Calculations'!$F$12</f>
        <v>0</v>
      </c>
      <c r="K2664" s="12">
        <f>(1 - Dashboard!$I$11) * I2664 * Dashboard!$I$10 * 'Lookups and Calculations'!$F$12</f>
        <v>0</v>
      </c>
      <c r="L2664" s="12">
        <f>(H2664 - I2664) * Dashboard!$I$13 * (Dashboard!$D$12 / 365) * 'Lookups and Calculations'!$F$12</f>
        <v>0</v>
      </c>
      <c r="M2664" s="3">
        <f>(G2664*2) * Dashboard!$I$13 * (Dashboard!$D$12 / 365) * 'Lookups and Calculations'!$F$12</f>
        <v>1602.0878730267946</v>
      </c>
      <c r="N2664" s="12">
        <f>H2664 * Dashboard!$I$14 * Dashboard!$I$15 * (Dashboard!$D$12 / 365) * 'Lookups and Calculations'!$F$12</f>
        <v>0</v>
      </c>
    </row>
    <row r="2665" spans="1:14" x14ac:dyDescent="0.35">
      <c r="A2665" s="2">
        <v>2664</v>
      </c>
      <c r="B2665" s="11">
        <v>-1.1699106224557769</v>
      </c>
      <c r="C2665" s="11">
        <v>1.2339072368992701</v>
      </c>
      <c r="D2665" s="3">
        <f>B2665*Dashboard!$D$11*Dashboard!$D$10*SQRT(Dashboard!$D$12/365)</f>
        <v>-290467.47608485876</v>
      </c>
      <c r="E2665" s="3">
        <f>IF(Dashboard!$I$3,C2665*Dashboard!$E$11*Dashboard!$E$10*SQRT(Dashboard!$D$12/365),0)</f>
        <v>612713.33714814775</v>
      </c>
      <c r="F2665" s="3">
        <f>D2665+IF(Dashboard!$I$3,E2665,0)</f>
        <v>322245.86106328899</v>
      </c>
      <c r="G2665" s="3">
        <f>IF(Dashboard!$I$4, ('Lookups and Calculations'!$F$9) / (1 - 'Lookups and Calculations'!$F$10), 'Lookups and Calculations'!$F$9)</f>
        <v>1951878.888340465</v>
      </c>
      <c r="H2665" s="12">
        <f t="shared" si="82"/>
        <v>0</v>
      </c>
      <c r="I2665" s="12">
        <f t="shared" si="83"/>
        <v>0</v>
      </c>
      <c r="J2665" s="13">
        <f>(1 - Dashboard!$I$9) * H2665 * Dashboard!$I$8 * 'Lookups and Calculations'!$F$12</f>
        <v>0</v>
      </c>
      <c r="K2665" s="12">
        <f>(1 - Dashboard!$I$11) * I2665 * Dashboard!$I$10 * 'Lookups and Calculations'!$F$12</f>
        <v>0</v>
      </c>
      <c r="L2665" s="12">
        <f>(H2665 - I2665) * Dashboard!$I$13 * (Dashboard!$D$12 / 365) * 'Lookups and Calculations'!$F$12</f>
        <v>0</v>
      </c>
      <c r="M2665" s="3">
        <f>(G2665*2) * Dashboard!$I$13 * (Dashboard!$D$12 / 365) * 'Lookups and Calculations'!$F$12</f>
        <v>1602.0878730267946</v>
      </c>
      <c r="N2665" s="12">
        <f>H2665 * Dashboard!$I$14 * Dashboard!$I$15 * (Dashboard!$D$12 / 365) * 'Lookups and Calculations'!$F$12</f>
        <v>0</v>
      </c>
    </row>
    <row r="2666" spans="1:14" x14ac:dyDescent="0.35">
      <c r="A2666" s="2">
        <v>2665</v>
      </c>
      <c r="B2666" s="11">
        <v>0.17010579747285573</v>
      </c>
      <c r="C2666" s="11">
        <v>3.7206365515791248E-2</v>
      </c>
      <c r="D2666" s="3">
        <f>B2666*Dashboard!$D$11*Dashboard!$D$10*SQRT(Dashboard!$D$12/365)</f>
        <v>42234.167902181158</v>
      </c>
      <c r="E2666" s="3">
        <f>IF(Dashboard!$I$3,C2666*Dashboard!$E$11*Dashboard!$E$10*SQRT(Dashboard!$D$12/365),0)</f>
        <v>18475.324316616548</v>
      </c>
      <c r="F2666" s="3">
        <f>D2666+IF(Dashboard!$I$3,E2666,0)</f>
        <v>60709.492218797706</v>
      </c>
      <c r="G2666" s="3">
        <f>IF(Dashboard!$I$4, ('Lookups and Calculations'!$F$9) / (1 - 'Lookups and Calculations'!$F$10), 'Lookups and Calculations'!$F$9)</f>
        <v>1951878.888340465</v>
      </c>
      <c r="H2666" s="12">
        <f t="shared" si="82"/>
        <v>0</v>
      </c>
      <c r="I2666" s="12">
        <f t="shared" si="83"/>
        <v>0</v>
      </c>
      <c r="J2666" s="13">
        <f>(1 - Dashboard!$I$9) * H2666 * Dashboard!$I$8 * 'Lookups and Calculations'!$F$12</f>
        <v>0</v>
      </c>
      <c r="K2666" s="12">
        <f>(1 - Dashboard!$I$11) * I2666 * Dashboard!$I$10 * 'Lookups and Calculations'!$F$12</f>
        <v>0</v>
      </c>
      <c r="L2666" s="12">
        <f>(H2666 - I2666) * Dashboard!$I$13 * (Dashboard!$D$12 / 365) * 'Lookups and Calculations'!$F$12</f>
        <v>0</v>
      </c>
      <c r="M2666" s="3">
        <f>(G2666*2) * Dashboard!$I$13 * (Dashboard!$D$12 / 365) * 'Lookups and Calculations'!$F$12</f>
        <v>1602.0878730267946</v>
      </c>
      <c r="N2666" s="12">
        <f>H2666 * Dashboard!$I$14 * Dashboard!$I$15 * (Dashboard!$D$12 / 365) * 'Lookups and Calculations'!$F$12</f>
        <v>0</v>
      </c>
    </row>
    <row r="2667" spans="1:14" x14ac:dyDescent="0.35">
      <c r="A2667" s="2">
        <v>2666</v>
      </c>
      <c r="B2667" s="11">
        <v>1.4994607869869898</v>
      </c>
      <c r="C2667" s="11">
        <v>-0.42561329320900537</v>
      </c>
      <c r="D2667" s="3">
        <f>B2667*Dashboard!$D$11*Dashboard!$D$10*SQRT(Dashboard!$D$12/365)</f>
        <v>372288.77311163204</v>
      </c>
      <c r="E2667" s="3">
        <f>IF(Dashboard!$I$3,C2667*Dashboard!$E$11*Dashboard!$E$10*SQRT(Dashboard!$D$12/365),0)</f>
        <v>-211344.04063633145</v>
      </c>
      <c r="F2667" s="3">
        <f>D2667+IF(Dashboard!$I$3,E2667,0)</f>
        <v>160944.73247530058</v>
      </c>
      <c r="G2667" s="3">
        <f>IF(Dashboard!$I$4, ('Lookups and Calculations'!$F$9) / (1 - 'Lookups and Calculations'!$F$10), 'Lookups and Calculations'!$F$9)</f>
        <v>1951878.888340465</v>
      </c>
      <c r="H2667" s="12">
        <f t="shared" si="82"/>
        <v>0</v>
      </c>
      <c r="I2667" s="12">
        <f t="shared" si="83"/>
        <v>0</v>
      </c>
      <c r="J2667" s="13">
        <f>(1 - Dashboard!$I$9) * H2667 * Dashboard!$I$8 * 'Lookups and Calculations'!$F$12</f>
        <v>0</v>
      </c>
      <c r="K2667" s="12">
        <f>(1 - Dashboard!$I$11) * I2667 * Dashboard!$I$10 * 'Lookups and Calculations'!$F$12</f>
        <v>0</v>
      </c>
      <c r="L2667" s="12">
        <f>(H2667 - I2667) * Dashboard!$I$13 * (Dashboard!$D$12 / 365) * 'Lookups and Calculations'!$F$12</f>
        <v>0</v>
      </c>
      <c r="M2667" s="3">
        <f>(G2667*2) * Dashboard!$I$13 * (Dashboard!$D$12 / 365) * 'Lookups and Calculations'!$F$12</f>
        <v>1602.0878730267946</v>
      </c>
      <c r="N2667" s="12">
        <f>H2667 * Dashboard!$I$14 * Dashboard!$I$15 * (Dashboard!$D$12 / 365) * 'Lookups and Calculations'!$F$12</f>
        <v>0</v>
      </c>
    </row>
    <row r="2668" spans="1:14" x14ac:dyDescent="0.35">
      <c r="A2668" s="2">
        <v>2667</v>
      </c>
      <c r="B2668" s="11">
        <v>1.0182271339723388</v>
      </c>
      <c r="C2668" s="11">
        <v>-1.2733497155235847</v>
      </c>
      <c r="D2668" s="3">
        <f>B2668*Dashboard!$D$11*Dashboard!$D$10*SQRT(Dashboard!$D$12/365)</f>
        <v>252807.23160306591</v>
      </c>
      <c r="E2668" s="3">
        <f>IF(Dashboard!$I$3,C2668*Dashboard!$E$11*Dashboard!$E$10*SQRT(Dashboard!$D$12/365),0)</f>
        <v>-632299.03369048133</v>
      </c>
      <c r="F2668" s="3">
        <f>D2668+IF(Dashboard!$I$3,E2668,0)</f>
        <v>-379491.80208741542</v>
      </c>
      <c r="G2668" s="3">
        <f>IF(Dashboard!$I$4, ('Lookups and Calculations'!$F$9) / (1 - 'Lookups and Calculations'!$F$10), 'Lookups and Calculations'!$F$9)</f>
        <v>1951878.888340465</v>
      </c>
      <c r="H2668" s="12">
        <f t="shared" si="82"/>
        <v>0</v>
      </c>
      <c r="I2668" s="12">
        <f t="shared" si="83"/>
        <v>0</v>
      </c>
      <c r="J2668" s="13">
        <f>(1 - Dashboard!$I$9) * H2668 * Dashboard!$I$8 * 'Lookups and Calculations'!$F$12</f>
        <v>0</v>
      </c>
      <c r="K2668" s="12">
        <f>(1 - Dashboard!$I$11) * I2668 * Dashboard!$I$10 * 'Lookups and Calculations'!$F$12</f>
        <v>0</v>
      </c>
      <c r="L2668" s="12">
        <f>(H2668 - I2668) * Dashboard!$I$13 * (Dashboard!$D$12 / 365) * 'Lookups and Calculations'!$F$12</f>
        <v>0</v>
      </c>
      <c r="M2668" s="3">
        <f>(G2668*2) * Dashboard!$I$13 * (Dashboard!$D$12 / 365) * 'Lookups and Calculations'!$F$12</f>
        <v>1602.0878730267946</v>
      </c>
      <c r="N2668" s="12">
        <f>H2668 * Dashboard!$I$14 * Dashboard!$I$15 * (Dashboard!$D$12 / 365) * 'Lookups and Calculations'!$F$12</f>
        <v>0</v>
      </c>
    </row>
    <row r="2669" spans="1:14" x14ac:dyDescent="0.35">
      <c r="A2669" s="2">
        <v>2668</v>
      </c>
      <c r="B2669" s="11">
        <v>-0.99497774108993453</v>
      </c>
      <c r="C2669" s="11">
        <v>1.6002297932519278</v>
      </c>
      <c r="D2669" s="3">
        <f>B2669*Dashboard!$D$11*Dashboard!$D$10*SQRT(Dashboard!$D$12/365)</f>
        <v>-247034.83126629359</v>
      </c>
      <c r="E2669" s="3">
        <f>IF(Dashboard!$I$3,C2669*Dashboard!$E$11*Dashboard!$E$10*SQRT(Dashboard!$D$12/365),0)</f>
        <v>794615.76000734721</v>
      </c>
      <c r="F2669" s="3">
        <f>D2669+IF(Dashboard!$I$3,E2669,0)</f>
        <v>547580.92874105368</v>
      </c>
      <c r="G2669" s="3">
        <f>IF(Dashboard!$I$4, ('Lookups and Calculations'!$F$9) / (1 - 'Lookups and Calculations'!$F$10), 'Lookups and Calculations'!$F$9)</f>
        <v>1951878.888340465</v>
      </c>
      <c r="H2669" s="12">
        <f t="shared" si="82"/>
        <v>0</v>
      </c>
      <c r="I2669" s="12">
        <f t="shared" si="83"/>
        <v>0</v>
      </c>
      <c r="J2669" s="13">
        <f>(1 - Dashboard!$I$9) * H2669 * Dashboard!$I$8 * 'Lookups and Calculations'!$F$12</f>
        <v>0</v>
      </c>
      <c r="K2669" s="12">
        <f>(1 - Dashboard!$I$11) * I2669 * Dashboard!$I$10 * 'Lookups and Calculations'!$F$12</f>
        <v>0</v>
      </c>
      <c r="L2669" s="12">
        <f>(H2669 - I2669) * Dashboard!$I$13 * (Dashboard!$D$12 / 365) * 'Lookups and Calculations'!$F$12</f>
        <v>0</v>
      </c>
      <c r="M2669" s="3">
        <f>(G2669*2) * Dashboard!$I$13 * (Dashboard!$D$12 / 365) * 'Lookups and Calculations'!$F$12</f>
        <v>1602.0878730267946</v>
      </c>
      <c r="N2669" s="12">
        <f>H2669 * Dashboard!$I$14 * Dashboard!$I$15 * (Dashboard!$D$12 / 365) * 'Lookups and Calculations'!$F$12</f>
        <v>0</v>
      </c>
    </row>
    <row r="2670" spans="1:14" x14ac:dyDescent="0.35">
      <c r="A2670" s="2">
        <v>2669</v>
      </c>
      <c r="B2670" s="11">
        <v>-0.26690467662021589</v>
      </c>
      <c r="C2670" s="11">
        <v>0.1683014657187431</v>
      </c>
      <c r="D2670" s="3">
        <f>B2670*Dashboard!$D$11*Dashboard!$D$10*SQRT(Dashboard!$D$12/365)</f>
        <v>-66267.56461992042</v>
      </c>
      <c r="E2670" s="3">
        <f>IF(Dashboard!$I$3,C2670*Dashboard!$E$11*Dashboard!$E$10*SQRT(Dashboard!$D$12/365),0)</f>
        <v>83572.37045354482</v>
      </c>
      <c r="F2670" s="3">
        <f>D2670+IF(Dashboard!$I$3,E2670,0)</f>
        <v>17304.805833624399</v>
      </c>
      <c r="G2670" s="3">
        <f>IF(Dashboard!$I$4, ('Lookups and Calculations'!$F$9) / (1 - 'Lookups and Calculations'!$F$10), 'Lookups and Calculations'!$F$9)</f>
        <v>1951878.888340465</v>
      </c>
      <c r="H2670" s="12">
        <f t="shared" si="82"/>
        <v>0</v>
      </c>
      <c r="I2670" s="12">
        <f t="shared" si="83"/>
        <v>0</v>
      </c>
      <c r="J2670" s="13">
        <f>(1 - Dashboard!$I$9) * H2670 * Dashboard!$I$8 * 'Lookups and Calculations'!$F$12</f>
        <v>0</v>
      </c>
      <c r="K2670" s="12">
        <f>(1 - Dashboard!$I$11) * I2670 * Dashboard!$I$10 * 'Lookups and Calculations'!$F$12</f>
        <v>0</v>
      </c>
      <c r="L2670" s="12">
        <f>(H2670 - I2670) * Dashboard!$I$13 * (Dashboard!$D$12 / 365) * 'Lookups and Calculations'!$F$12</f>
        <v>0</v>
      </c>
      <c r="M2670" s="3">
        <f>(G2670*2) * Dashboard!$I$13 * (Dashboard!$D$12 / 365) * 'Lookups and Calculations'!$F$12</f>
        <v>1602.0878730267946</v>
      </c>
      <c r="N2670" s="12">
        <f>H2670 * Dashboard!$I$14 * Dashboard!$I$15 * (Dashboard!$D$12 / 365) * 'Lookups and Calculations'!$F$12</f>
        <v>0</v>
      </c>
    </row>
    <row r="2671" spans="1:14" x14ac:dyDescent="0.35">
      <c r="A2671" s="2">
        <v>2670</v>
      </c>
      <c r="B2671" s="11">
        <v>0.45678498555943214</v>
      </c>
      <c r="C2671" s="11">
        <v>1.3378337367497153</v>
      </c>
      <c r="D2671" s="3">
        <f>B2671*Dashboard!$D$11*Dashboard!$D$10*SQRT(Dashboard!$D$12/365)</f>
        <v>113411.38316224008</v>
      </c>
      <c r="E2671" s="3">
        <f>IF(Dashboard!$I$3,C2671*Dashboard!$E$11*Dashboard!$E$10*SQRT(Dashboard!$D$12/365),0)</f>
        <v>664319.44710298476</v>
      </c>
      <c r="F2671" s="3">
        <f>D2671+IF(Dashboard!$I$3,E2671,0)</f>
        <v>777730.83026522479</v>
      </c>
      <c r="G2671" s="3">
        <f>IF(Dashboard!$I$4, ('Lookups and Calculations'!$F$9) / (1 - 'Lookups and Calculations'!$F$10), 'Lookups and Calculations'!$F$9)</f>
        <v>1951878.888340465</v>
      </c>
      <c r="H2671" s="12">
        <f t="shared" si="82"/>
        <v>0</v>
      </c>
      <c r="I2671" s="12">
        <f t="shared" si="83"/>
        <v>0</v>
      </c>
      <c r="J2671" s="13">
        <f>(1 - Dashboard!$I$9) * H2671 * Dashboard!$I$8 * 'Lookups and Calculations'!$F$12</f>
        <v>0</v>
      </c>
      <c r="K2671" s="12">
        <f>(1 - Dashboard!$I$11) * I2671 * Dashboard!$I$10 * 'Lookups and Calculations'!$F$12</f>
        <v>0</v>
      </c>
      <c r="L2671" s="12">
        <f>(H2671 - I2671) * Dashboard!$I$13 * (Dashboard!$D$12 / 365) * 'Lookups and Calculations'!$F$12</f>
        <v>0</v>
      </c>
      <c r="M2671" s="3">
        <f>(G2671*2) * Dashboard!$I$13 * (Dashboard!$D$12 / 365) * 'Lookups and Calculations'!$F$12</f>
        <v>1602.0878730267946</v>
      </c>
      <c r="N2671" s="12">
        <f>H2671 * Dashboard!$I$14 * Dashboard!$I$15 * (Dashboard!$D$12 / 365) * 'Lookups and Calculations'!$F$12</f>
        <v>0</v>
      </c>
    </row>
    <row r="2672" spans="1:14" x14ac:dyDescent="0.35">
      <c r="A2672" s="2">
        <v>2671</v>
      </c>
      <c r="B2672" s="11">
        <v>-0.7958574128713175</v>
      </c>
      <c r="C2672" s="11">
        <v>-0.74404880026948228</v>
      </c>
      <c r="D2672" s="3">
        <f>B2672*Dashboard!$D$11*Dashboard!$D$10*SQRT(Dashboard!$D$12/365)</f>
        <v>-197596.8844140445</v>
      </c>
      <c r="E2672" s="3">
        <f>IF(Dashboard!$I$3,C2672*Dashboard!$E$11*Dashboard!$E$10*SQRT(Dashboard!$D$12/365),0)</f>
        <v>-369467.50110633043</v>
      </c>
      <c r="F2672" s="3">
        <f>D2672+IF(Dashboard!$I$3,E2672,0)</f>
        <v>-567064.38552037487</v>
      </c>
      <c r="G2672" s="3">
        <f>IF(Dashboard!$I$4, ('Lookups and Calculations'!$F$9) / (1 - 'Lookups and Calculations'!$F$10), 'Lookups and Calculations'!$F$9)</f>
        <v>1951878.888340465</v>
      </c>
      <c r="H2672" s="12">
        <f t="shared" si="82"/>
        <v>0</v>
      </c>
      <c r="I2672" s="12">
        <f t="shared" si="83"/>
        <v>0</v>
      </c>
      <c r="J2672" s="13">
        <f>(1 - Dashboard!$I$9) * H2672 * Dashboard!$I$8 * 'Lookups and Calculations'!$F$12</f>
        <v>0</v>
      </c>
      <c r="K2672" s="12">
        <f>(1 - Dashboard!$I$11) * I2672 * Dashboard!$I$10 * 'Lookups and Calculations'!$F$12</f>
        <v>0</v>
      </c>
      <c r="L2672" s="12">
        <f>(H2672 - I2672) * Dashboard!$I$13 * (Dashboard!$D$12 / 365) * 'Lookups and Calculations'!$F$12</f>
        <v>0</v>
      </c>
      <c r="M2672" s="3">
        <f>(G2672*2) * Dashboard!$I$13 * (Dashboard!$D$12 / 365) * 'Lookups and Calculations'!$F$12</f>
        <v>1602.0878730267946</v>
      </c>
      <c r="N2672" s="12">
        <f>H2672 * Dashboard!$I$14 * Dashboard!$I$15 * (Dashboard!$D$12 / 365) * 'Lookups and Calculations'!$F$12</f>
        <v>0</v>
      </c>
    </row>
    <row r="2673" spans="1:14" x14ac:dyDescent="0.35">
      <c r="A2673" s="2">
        <v>2672</v>
      </c>
      <c r="B2673" s="11">
        <v>0.23251854212154302</v>
      </c>
      <c r="C2673" s="11">
        <v>0.55363280597833719</v>
      </c>
      <c r="D2673" s="3">
        <f>B2673*Dashboard!$D$11*Dashboard!$D$10*SQRT(Dashboard!$D$12/365)</f>
        <v>57730.114400708015</v>
      </c>
      <c r="E2673" s="3">
        <f>IF(Dashboard!$I$3,C2673*Dashboard!$E$11*Dashboard!$E$10*SQRT(Dashboard!$D$12/365),0)</f>
        <v>274913.8622106745</v>
      </c>
      <c r="F2673" s="3">
        <f>D2673+IF(Dashboard!$I$3,E2673,0)</f>
        <v>332643.9766113825</v>
      </c>
      <c r="G2673" s="3">
        <f>IF(Dashboard!$I$4, ('Lookups and Calculations'!$F$9) / (1 - 'Lookups and Calculations'!$F$10), 'Lookups and Calculations'!$F$9)</f>
        <v>1951878.888340465</v>
      </c>
      <c r="H2673" s="12">
        <f t="shared" si="82"/>
        <v>0</v>
      </c>
      <c r="I2673" s="12">
        <f t="shared" si="83"/>
        <v>0</v>
      </c>
      <c r="J2673" s="13">
        <f>(1 - Dashboard!$I$9) * H2673 * Dashboard!$I$8 * 'Lookups and Calculations'!$F$12</f>
        <v>0</v>
      </c>
      <c r="K2673" s="12">
        <f>(1 - Dashboard!$I$11) * I2673 * Dashboard!$I$10 * 'Lookups and Calculations'!$F$12</f>
        <v>0</v>
      </c>
      <c r="L2673" s="12">
        <f>(H2673 - I2673) * Dashboard!$I$13 * (Dashboard!$D$12 / 365) * 'Lookups and Calculations'!$F$12</f>
        <v>0</v>
      </c>
      <c r="M2673" s="3">
        <f>(G2673*2) * Dashboard!$I$13 * (Dashboard!$D$12 / 365) * 'Lookups and Calculations'!$F$12</f>
        <v>1602.0878730267946</v>
      </c>
      <c r="N2673" s="12">
        <f>H2673 * Dashboard!$I$14 * Dashboard!$I$15 * (Dashboard!$D$12 / 365) * 'Lookups and Calculations'!$F$12</f>
        <v>0</v>
      </c>
    </row>
    <row r="2674" spans="1:14" x14ac:dyDescent="0.35">
      <c r="A2674" s="2">
        <v>2673</v>
      </c>
      <c r="B2674" s="11">
        <v>-0.20934454243682657</v>
      </c>
      <c r="C2674" s="11">
        <v>-1.6527757433147325</v>
      </c>
      <c r="D2674" s="3">
        <f>B2674*Dashboard!$D$11*Dashboard!$D$10*SQRT(Dashboard!$D$12/365)</f>
        <v>-51976.432820245798</v>
      </c>
      <c r="E2674" s="3">
        <f>IF(Dashboard!$I$3,C2674*Dashboard!$E$11*Dashboard!$E$10*SQRT(Dashboard!$D$12/365),0)</f>
        <v>-820708.16262385715</v>
      </c>
      <c r="F2674" s="3">
        <f>D2674+IF(Dashboard!$I$3,E2674,0)</f>
        <v>-872684.595444103</v>
      </c>
      <c r="G2674" s="3">
        <f>IF(Dashboard!$I$4, ('Lookups and Calculations'!$F$9) / (1 - 'Lookups and Calculations'!$F$10), 'Lookups and Calculations'!$F$9)</f>
        <v>1951878.888340465</v>
      </c>
      <c r="H2674" s="12">
        <f t="shared" si="82"/>
        <v>0</v>
      </c>
      <c r="I2674" s="12">
        <f t="shared" si="83"/>
        <v>0</v>
      </c>
      <c r="J2674" s="13">
        <f>(1 - Dashboard!$I$9) * H2674 * Dashboard!$I$8 * 'Lookups and Calculations'!$F$12</f>
        <v>0</v>
      </c>
      <c r="K2674" s="12">
        <f>(1 - Dashboard!$I$11) * I2674 * Dashboard!$I$10 * 'Lookups and Calculations'!$F$12</f>
        <v>0</v>
      </c>
      <c r="L2674" s="12">
        <f>(H2674 - I2674) * Dashboard!$I$13 * (Dashboard!$D$12 / 365) * 'Lookups and Calculations'!$F$12</f>
        <v>0</v>
      </c>
      <c r="M2674" s="3">
        <f>(G2674*2) * Dashboard!$I$13 * (Dashboard!$D$12 / 365) * 'Lookups and Calculations'!$F$12</f>
        <v>1602.0878730267946</v>
      </c>
      <c r="N2674" s="12">
        <f>H2674 * Dashboard!$I$14 * Dashboard!$I$15 * (Dashboard!$D$12 / 365) * 'Lookups and Calculations'!$F$12</f>
        <v>0</v>
      </c>
    </row>
    <row r="2675" spans="1:14" x14ac:dyDescent="0.35">
      <c r="A2675" s="2">
        <v>2674</v>
      </c>
      <c r="B2675" s="11">
        <v>-1.398016662163436</v>
      </c>
      <c r="C2675" s="11">
        <v>0.35437707017562975</v>
      </c>
      <c r="D2675" s="3">
        <f>B2675*Dashboard!$D$11*Dashboard!$D$10*SQRT(Dashboard!$D$12/365)</f>
        <v>-347102.04659120605</v>
      </c>
      <c r="E2675" s="3">
        <f>IF(Dashboard!$I$3,C2675*Dashboard!$E$11*Dashboard!$E$10*SQRT(Dashboard!$D$12/365),0)</f>
        <v>175970.7300378035</v>
      </c>
      <c r="F2675" s="3">
        <f>D2675+IF(Dashboard!$I$3,E2675,0)</f>
        <v>-171131.31655340255</v>
      </c>
      <c r="G2675" s="3">
        <f>IF(Dashboard!$I$4, ('Lookups and Calculations'!$F$9) / (1 - 'Lookups and Calculations'!$F$10), 'Lookups and Calculations'!$F$9)</f>
        <v>1951878.888340465</v>
      </c>
      <c r="H2675" s="12">
        <f t="shared" si="82"/>
        <v>0</v>
      </c>
      <c r="I2675" s="12">
        <f t="shared" si="83"/>
        <v>0</v>
      </c>
      <c r="J2675" s="13">
        <f>(1 - Dashboard!$I$9) * H2675 * Dashboard!$I$8 * 'Lookups and Calculations'!$F$12</f>
        <v>0</v>
      </c>
      <c r="K2675" s="12">
        <f>(1 - Dashboard!$I$11) * I2675 * Dashboard!$I$10 * 'Lookups and Calculations'!$F$12</f>
        <v>0</v>
      </c>
      <c r="L2675" s="12">
        <f>(H2675 - I2675) * Dashboard!$I$13 * (Dashboard!$D$12 / 365) * 'Lookups and Calculations'!$F$12</f>
        <v>0</v>
      </c>
      <c r="M2675" s="3">
        <f>(G2675*2) * Dashboard!$I$13 * (Dashboard!$D$12 / 365) * 'Lookups and Calculations'!$F$12</f>
        <v>1602.0878730267946</v>
      </c>
      <c r="N2675" s="12">
        <f>H2675 * Dashboard!$I$14 * Dashboard!$I$15 * (Dashboard!$D$12 / 365) * 'Lookups and Calculations'!$F$12</f>
        <v>0</v>
      </c>
    </row>
    <row r="2676" spans="1:14" x14ac:dyDescent="0.35">
      <c r="A2676" s="2">
        <v>2675</v>
      </c>
      <c r="B2676" s="11">
        <v>0.50914014186566936</v>
      </c>
      <c r="C2676" s="11">
        <v>-0.58817996346617896</v>
      </c>
      <c r="D2676" s="3">
        <f>B2676*Dashboard!$D$11*Dashboard!$D$10*SQRT(Dashboard!$D$12/365)</f>
        <v>126410.21385956189</v>
      </c>
      <c r="E2676" s="3">
        <f>IF(Dashboard!$I$3,C2676*Dashboard!$E$11*Dashboard!$E$10*SQRT(Dashboard!$D$12/365),0)</f>
        <v>-292068.72079352126</v>
      </c>
      <c r="F2676" s="3">
        <f>D2676+IF(Dashboard!$I$3,E2676,0)</f>
        <v>-165658.50693395938</v>
      </c>
      <c r="G2676" s="3">
        <f>IF(Dashboard!$I$4, ('Lookups and Calculations'!$F$9) / (1 - 'Lookups and Calculations'!$F$10), 'Lookups and Calculations'!$F$9)</f>
        <v>1951878.888340465</v>
      </c>
      <c r="H2676" s="12">
        <f t="shared" si="82"/>
        <v>0</v>
      </c>
      <c r="I2676" s="12">
        <f t="shared" si="83"/>
        <v>0</v>
      </c>
      <c r="J2676" s="13">
        <f>(1 - Dashboard!$I$9) * H2676 * Dashboard!$I$8 * 'Lookups and Calculations'!$F$12</f>
        <v>0</v>
      </c>
      <c r="K2676" s="12">
        <f>(1 - Dashboard!$I$11) * I2676 * Dashboard!$I$10 * 'Lookups and Calculations'!$F$12</f>
        <v>0</v>
      </c>
      <c r="L2676" s="12">
        <f>(H2676 - I2676) * Dashboard!$I$13 * (Dashboard!$D$12 / 365) * 'Lookups and Calculations'!$F$12</f>
        <v>0</v>
      </c>
      <c r="M2676" s="3">
        <f>(G2676*2) * Dashboard!$I$13 * (Dashboard!$D$12 / 365) * 'Lookups and Calculations'!$F$12</f>
        <v>1602.0878730267946</v>
      </c>
      <c r="N2676" s="12">
        <f>H2676 * Dashboard!$I$14 * Dashboard!$I$15 * (Dashboard!$D$12 / 365) * 'Lookups and Calculations'!$F$12</f>
        <v>0</v>
      </c>
    </row>
    <row r="2677" spans="1:14" x14ac:dyDescent="0.35">
      <c r="A2677" s="2">
        <v>2676</v>
      </c>
      <c r="B2677" s="11">
        <v>-0.10371235924237783</v>
      </c>
      <c r="C2677" s="11">
        <v>0.15463563665965765</v>
      </c>
      <c r="D2677" s="3">
        <f>B2677*Dashboard!$D$11*Dashboard!$D$10*SQRT(Dashboard!$D$12/365)</f>
        <v>-25749.88776895083</v>
      </c>
      <c r="E2677" s="3">
        <f>IF(Dashboard!$I$3,C2677*Dashboard!$E$11*Dashboard!$E$10*SQRT(Dashboard!$D$12/365),0)</f>
        <v>76786.418092385327</v>
      </c>
      <c r="F2677" s="3">
        <f>D2677+IF(Dashboard!$I$3,E2677,0)</f>
        <v>51036.530323434497</v>
      </c>
      <c r="G2677" s="3">
        <f>IF(Dashboard!$I$4, ('Lookups and Calculations'!$F$9) / (1 - 'Lookups and Calculations'!$F$10), 'Lookups and Calculations'!$F$9)</f>
        <v>1951878.888340465</v>
      </c>
      <c r="H2677" s="12">
        <f t="shared" si="82"/>
        <v>0</v>
      </c>
      <c r="I2677" s="12">
        <f t="shared" si="83"/>
        <v>0</v>
      </c>
      <c r="J2677" s="13">
        <f>(1 - Dashboard!$I$9) * H2677 * Dashboard!$I$8 * 'Lookups and Calculations'!$F$12</f>
        <v>0</v>
      </c>
      <c r="K2677" s="12">
        <f>(1 - Dashboard!$I$11) * I2677 * Dashboard!$I$10 * 'Lookups and Calculations'!$F$12</f>
        <v>0</v>
      </c>
      <c r="L2677" s="12">
        <f>(H2677 - I2677) * Dashboard!$I$13 * (Dashboard!$D$12 / 365) * 'Lookups and Calculations'!$F$12</f>
        <v>0</v>
      </c>
      <c r="M2677" s="3">
        <f>(G2677*2) * Dashboard!$I$13 * (Dashboard!$D$12 / 365) * 'Lookups and Calculations'!$F$12</f>
        <v>1602.0878730267946</v>
      </c>
      <c r="N2677" s="12">
        <f>H2677 * Dashboard!$I$14 * Dashboard!$I$15 * (Dashboard!$D$12 / 365) * 'Lookups and Calculations'!$F$12</f>
        <v>0</v>
      </c>
    </row>
    <row r="2678" spans="1:14" x14ac:dyDescent="0.35">
      <c r="A2678" s="2">
        <v>2677</v>
      </c>
      <c r="B2678" s="11">
        <v>-2.4076956595686516</v>
      </c>
      <c r="C2678" s="11">
        <v>-0.40886804684139788</v>
      </c>
      <c r="D2678" s="3">
        <f>B2678*Dashboard!$D$11*Dashboard!$D$10*SQRT(Dashboard!$D$12/365)</f>
        <v>-597786.93174641347</v>
      </c>
      <c r="E2678" s="3">
        <f>IF(Dashboard!$I$3,C2678*Dashboard!$E$11*Dashboard!$E$10*SQRT(Dashboard!$D$12/365),0)</f>
        <v>-203028.96193637385</v>
      </c>
      <c r="F2678" s="3">
        <f>D2678+IF(Dashboard!$I$3,E2678,0)</f>
        <v>-800815.89368278731</v>
      </c>
      <c r="G2678" s="3">
        <f>IF(Dashboard!$I$4, ('Lookups and Calculations'!$F$9) / (1 - 'Lookups and Calculations'!$F$10), 'Lookups and Calculations'!$F$9)</f>
        <v>1951878.888340465</v>
      </c>
      <c r="H2678" s="12">
        <f t="shared" si="82"/>
        <v>0</v>
      </c>
      <c r="I2678" s="12">
        <f t="shared" si="83"/>
        <v>0</v>
      </c>
      <c r="J2678" s="13">
        <f>(1 - Dashboard!$I$9) * H2678 * Dashboard!$I$8 * 'Lookups and Calculations'!$F$12</f>
        <v>0</v>
      </c>
      <c r="K2678" s="12">
        <f>(1 - Dashboard!$I$11) * I2678 * Dashboard!$I$10 * 'Lookups and Calculations'!$F$12</f>
        <v>0</v>
      </c>
      <c r="L2678" s="12">
        <f>(H2678 - I2678) * Dashboard!$I$13 * (Dashboard!$D$12 / 365) * 'Lookups and Calculations'!$F$12</f>
        <v>0</v>
      </c>
      <c r="M2678" s="3">
        <f>(G2678*2) * Dashboard!$I$13 * (Dashboard!$D$12 / 365) * 'Lookups and Calculations'!$F$12</f>
        <v>1602.0878730267946</v>
      </c>
      <c r="N2678" s="12">
        <f>H2678 * Dashboard!$I$14 * Dashboard!$I$15 * (Dashboard!$D$12 / 365) * 'Lookups and Calculations'!$F$12</f>
        <v>0</v>
      </c>
    </row>
    <row r="2679" spans="1:14" x14ac:dyDescent="0.35">
      <c r="A2679" s="2">
        <v>2678</v>
      </c>
      <c r="B2679" s="11">
        <v>2.4667304419304318E-2</v>
      </c>
      <c r="C2679" s="11">
        <v>1.5267394660094455</v>
      </c>
      <c r="D2679" s="3">
        <f>B2679*Dashboard!$D$11*Dashboard!$D$10*SQRT(Dashboard!$D$12/365)</f>
        <v>6124.4419180090399</v>
      </c>
      <c r="E2679" s="3">
        <f>IF(Dashboard!$I$3,C2679*Dashboard!$E$11*Dashboard!$E$10*SQRT(Dashboard!$D$12/365),0)</f>
        <v>758123.14345863124</v>
      </c>
      <c r="F2679" s="3">
        <f>D2679+IF(Dashboard!$I$3,E2679,0)</f>
        <v>764247.58537664032</v>
      </c>
      <c r="G2679" s="3">
        <f>IF(Dashboard!$I$4, ('Lookups and Calculations'!$F$9) / (1 - 'Lookups and Calculations'!$F$10), 'Lookups and Calculations'!$F$9)</f>
        <v>1951878.888340465</v>
      </c>
      <c r="H2679" s="12">
        <f t="shared" si="82"/>
        <v>0</v>
      </c>
      <c r="I2679" s="12">
        <f t="shared" si="83"/>
        <v>0</v>
      </c>
      <c r="J2679" s="13">
        <f>(1 - Dashboard!$I$9) * H2679 * Dashboard!$I$8 * 'Lookups and Calculations'!$F$12</f>
        <v>0</v>
      </c>
      <c r="K2679" s="12">
        <f>(1 - Dashboard!$I$11) * I2679 * Dashboard!$I$10 * 'Lookups and Calculations'!$F$12</f>
        <v>0</v>
      </c>
      <c r="L2679" s="12">
        <f>(H2679 - I2679) * Dashboard!$I$13 * (Dashboard!$D$12 / 365) * 'Lookups and Calculations'!$F$12</f>
        <v>0</v>
      </c>
      <c r="M2679" s="3">
        <f>(G2679*2) * Dashboard!$I$13 * (Dashboard!$D$12 / 365) * 'Lookups and Calculations'!$F$12</f>
        <v>1602.0878730267946</v>
      </c>
      <c r="N2679" s="12">
        <f>H2679 * Dashboard!$I$14 * Dashboard!$I$15 * (Dashboard!$D$12 / 365) * 'Lookups and Calculations'!$F$12</f>
        <v>0</v>
      </c>
    </row>
    <row r="2680" spans="1:14" x14ac:dyDescent="0.35">
      <c r="A2680" s="2">
        <v>2679</v>
      </c>
      <c r="B2680" s="11">
        <v>0.11785638170279152</v>
      </c>
      <c r="C2680" s="11">
        <v>2.0913320558012627</v>
      </c>
      <c r="D2680" s="3">
        <f>B2680*Dashboard!$D$11*Dashboard!$D$10*SQRT(Dashboard!$D$12/365)</f>
        <v>29261.59065197959</v>
      </c>
      <c r="E2680" s="3">
        <f>IF(Dashboard!$I$3,C2680*Dashboard!$E$11*Dashboard!$E$10*SQRT(Dashboard!$D$12/365),0)</f>
        <v>1038479.2346424126</v>
      </c>
      <c r="F2680" s="3">
        <f>D2680+IF(Dashboard!$I$3,E2680,0)</f>
        <v>1067740.8252943922</v>
      </c>
      <c r="G2680" s="3">
        <f>IF(Dashboard!$I$4, ('Lookups and Calculations'!$F$9) / (1 - 'Lookups and Calculations'!$F$10), 'Lookups and Calculations'!$F$9)</f>
        <v>1951878.888340465</v>
      </c>
      <c r="H2680" s="12">
        <f t="shared" si="82"/>
        <v>0</v>
      </c>
      <c r="I2680" s="12">
        <f t="shared" si="83"/>
        <v>0</v>
      </c>
      <c r="J2680" s="13">
        <f>(1 - Dashboard!$I$9) * H2680 * Dashboard!$I$8 * 'Lookups and Calculations'!$F$12</f>
        <v>0</v>
      </c>
      <c r="K2680" s="12">
        <f>(1 - Dashboard!$I$11) * I2680 * Dashboard!$I$10 * 'Lookups and Calculations'!$F$12</f>
        <v>0</v>
      </c>
      <c r="L2680" s="12">
        <f>(H2680 - I2680) * Dashboard!$I$13 * (Dashboard!$D$12 / 365) * 'Lookups and Calculations'!$F$12</f>
        <v>0</v>
      </c>
      <c r="M2680" s="3">
        <f>(G2680*2) * Dashboard!$I$13 * (Dashboard!$D$12 / 365) * 'Lookups and Calculations'!$F$12</f>
        <v>1602.0878730267946</v>
      </c>
      <c r="N2680" s="12">
        <f>H2680 * Dashboard!$I$14 * Dashboard!$I$15 * (Dashboard!$D$12 / 365) * 'Lookups and Calculations'!$F$12</f>
        <v>0</v>
      </c>
    </row>
    <row r="2681" spans="1:14" x14ac:dyDescent="0.35">
      <c r="A2681" s="2">
        <v>2680</v>
      </c>
      <c r="B2681" s="11">
        <v>-1.4961920350216906</v>
      </c>
      <c r="C2681" s="11">
        <v>-1.4191896426490336</v>
      </c>
      <c r="D2681" s="3">
        <f>B2681*Dashboard!$D$11*Dashboard!$D$10*SQRT(Dashboard!$D$12/365)</f>
        <v>-371477.20159917348</v>
      </c>
      <c r="E2681" s="3">
        <f>IF(Dashboard!$I$3,C2681*Dashboard!$E$11*Dashboard!$E$10*SQRT(Dashboard!$D$12/365),0)</f>
        <v>-704717.82317989832</v>
      </c>
      <c r="F2681" s="3">
        <f>D2681+IF(Dashboard!$I$3,E2681,0)</f>
        <v>-1076195.0247790718</v>
      </c>
      <c r="G2681" s="3">
        <f>IF(Dashboard!$I$4, ('Lookups and Calculations'!$F$9) / (1 - 'Lookups and Calculations'!$F$10), 'Lookups and Calculations'!$F$9)</f>
        <v>1951878.888340465</v>
      </c>
      <c r="H2681" s="12">
        <f t="shared" si="82"/>
        <v>0</v>
      </c>
      <c r="I2681" s="12">
        <f t="shared" si="83"/>
        <v>0</v>
      </c>
      <c r="J2681" s="13">
        <f>(1 - Dashboard!$I$9) * H2681 * Dashboard!$I$8 * 'Lookups and Calculations'!$F$12</f>
        <v>0</v>
      </c>
      <c r="K2681" s="12">
        <f>(1 - Dashboard!$I$11) * I2681 * Dashboard!$I$10 * 'Lookups and Calculations'!$F$12</f>
        <v>0</v>
      </c>
      <c r="L2681" s="12">
        <f>(H2681 - I2681) * Dashboard!$I$13 * (Dashboard!$D$12 / 365) * 'Lookups and Calculations'!$F$12</f>
        <v>0</v>
      </c>
      <c r="M2681" s="3">
        <f>(G2681*2) * Dashboard!$I$13 * (Dashboard!$D$12 / 365) * 'Lookups and Calculations'!$F$12</f>
        <v>1602.0878730267946</v>
      </c>
      <c r="N2681" s="12">
        <f>H2681 * Dashboard!$I$14 * Dashboard!$I$15 * (Dashboard!$D$12 / 365) * 'Lookups and Calculations'!$F$12</f>
        <v>0</v>
      </c>
    </row>
    <row r="2682" spans="1:14" x14ac:dyDescent="0.35">
      <c r="A2682" s="2">
        <v>2681</v>
      </c>
      <c r="B2682" s="11">
        <v>1.4888977123544691</v>
      </c>
      <c r="C2682" s="11">
        <v>0.3873094941178804</v>
      </c>
      <c r="D2682" s="3">
        <f>B2682*Dashboard!$D$11*Dashboard!$D$10*SQRT(Dashboard!$D$12/365)</f>
        <v>369666.15428134595</v>
      </c>
      <c r="E2682" s="3">
        <f>IF(Dashboard!$I$3,C2682*Dashboard!$E$11*Dashboard!$E$10*SQRT(Dashboard!$D$12/365),0)</f>
        <v>192323.77082613722</v>
      </c>
      <c r="F2682" s="3">
        <f>D2682+IF(Dashboard!$I$3,E2682,0)</f>
        <v>561989.92510748317</v>
      </c>
      <c r="G2682" s="3">
        <f>IF(Dashboard!$I$4, ('Lookups and Calculations'!$F$9) / (1 - 'Lookups and Calculations'!$F$10), 'Lookups and Calculations'!$F$9)</f>
        <v>1951878.888340465</v>
      </c>
      <c r="H2682" s="12">
        <f t="shared" si="82"/>
        <v>0</v>
      </c>
      <c r="I2682" s="12">
        <f t="shared" si="83"/>
        <v>0</v>
      </c>
      <c r="J2682" s="13">
        <f>(1 - Dashboard!$I$9) * H2682 * Dashboard!$I$8 * 'Lookups and Calculations'!$F$12</f>
        <v>0</v>
      </c>
      <c r="K2682" s="12">
        <f>(1 - Dashboard!$I$11) * I2682 * Dashboard!$I$10 * 'Lookups and Calculations'!$F$12</f>
        <v>0</v>
      </c>
      <c r="L2682" s="12">
        <f>(H2682 - I2682) * Dashboard!$I$13 * (Dashboard!$D$12 / 365) * 'Lookups and Calculations'!$F$12</f>
        <v>0</v>
      </c>
      <c r="M2682" s="3">
        <f>(G2682*2) * Dashboard!$I$13 * (Dashboard!$D$12 / 365) * 'Lookups and Calculations'!$F$12</f>
        <v>1602.0878730267946</v>
      </c>
      <c r="N2682" s="12">
        <f>H2682 * Dashboard!$I$14 * Dashboard!$I$15 * (Dashboard!$D$12 / 365) * 'Lookups and Calculations'!$F$12</f>
        <v>0</v>
      </c>
    </row>
    <row r="2683" spans="1:14" x14ac:dyDescent="0.35">
      <c r="A2683" s="2">
        <v>2682</v>
      </c>
      <c r="B2683" s="11">
        <v>0.99398949740582576</v>
      </c>
      <c r="C2683" s="11">
        <v>0.4441867674485756</v>
      </c>
      <c r="D2683" s="3">
        <f>B2683*Dashboard!$D$11*Dashboard!$D$10*SQRT(Dashboard!$D$12/365)</f>
        <v>246789.46837859083</v>
      </c>
      <c r="E2683" s="3">
        <f>IF(Dashboard!$I$3,C2683*Dashboard!$E$11*Dashboard!$E$10*SQRT(Dashboard!$D$12/365),0)</f>
        <v>220566.95062781507</v>
      </c>
      <c r="F2683" s="3">
        <f>D2683+IF(Dashboard!$I$3,E2683,0)</f>
        <v>467356.41900640586</v>
      </c>
      <c r="G2683" s="3">
        <f>IF(Dashboard!$I$4, ('Lookups and Calculations'!$F$9) / (1 - 'Lookups and Calculations'!$F$10), 'Lookups and Calculations'!$F$9)</f>
        <v>1951878.888340465</v>
      </c>
      <c r="H2683" s="12">
        <f t="shared" si="82"/>
        <v>0</v>
      </c>
      <c r="I2683" s="12">
        <f t="shared" si="83"/>
        <v>0</v>
      </c>
      <c r="J2683" s="13">
        <f>(1 - Dashboard!$I$9) * H2683 * Dashboard!$I$8 * 'Lookups and Calculations'!$F$12</f>
        <v>0</v>
      </c>
      <c r="K2683" s="12">
        <f>(1 - Dashboard!$I$11) * I2683 * Dashboard!$I$10 * 'Lookups and Calculations'!$F$12</f>
        <v>0</v>
      </c>
      <c r="L2683" s="12">
        <f>(H2683 - I2683) * Dashboard!$I$13 * (Dashboard!$D$12 / 365) * 'Lookups and Calculations'!$F$12</f>
        <v>0</v>
      </c>
      <c r="M2683" s="3">
        <f>(G2683*2) * Dashboard!$I$13 * (Dashboard!$D$12 / 365) * 'Lookups and Calculations'!$F$12</f>
        <v>1602.0878730267946</v>
      </c>
      <c r="N2683" s="12">
        <f>H2683 * Dashboard!$I$14 * Dashboard!$I$15 * (Dashboard!$D$12 / 365) * 'Lookups and Calculations'!$F$12</f>
        <v>0</v>
      </c>
    </row>
    <row r="2684" spans="1:14" x14ac:dyDescent="0.35">
      <c r="A2684" s="2">
        <v>2683</v>
      </c>
      <c r="B2684" s="11">
        <v>0.43092604471879681</v>
      </c>
      <c r="C2684" s="11">
        <v>-1.0444406251973033</v>
      </c>
      <c r="D2684" s="3">
        <f>B2684*Dashboard!$D$11*Dashboard!$D$10*SQRT(Dashboard!$D$12/365)</f>
        <v>106991.07964842106</v>
      </c>
      <c r="E2684" s="3">
        <f>IF(Dashboard!$I$3,C2684*Dashboard!$E$11*Dashboard!$E$10*SQRT(Dashboard!$D$12/365),0)</f>
        <v>-518631.12702529615</v>
      </c>
      <c r="F2684" s="3">
        <f>D2684+IF(Dashboard!$I$3,E2684,0)</f>
        <v>-411640.04737687507</v>
      </c>
      <c r="G2684" s="3">
        <f>IF(Dashboard!$I$4, ('Lookups and Calculations'!$F$9) / (1 - 'Lookups and Calculations'!$F$10), 'Lookups and Calculations'!$F$9)</f>
        <v>1951878.888340465</v>
      </c>
      <c r="H2684" s="12">
        <f t="shared" si="82"/>
        <v>0</v>
      </c>
      <c r="I2684" s="12">
        <f t="shared" si="83"/>
        <v>0</v>
      </c>
      <c r="J2684" s="13">
        <f>(1 - Dashboard!$I$9) * H2684 * Dashboard!$I$8 * 'Lookups and Calculations'!$F$12</f>
        <v>0</v>
      </c>
      <c r="K2684" s="12">
        <f>(1 - Dashboard!$I$11) * I2684 * Dashboard!$I$10 * 'Lookups and Calculations'!$F$12</f>
        <v>0</v>
      </c>
      <c r="L2684" s="12">
        <f>(H2684 - I2684) * Dashboard!$I$13 * (Dashboard!$D$12 / 365) * 'Lookups and Calculations'!$F$12</f>
        <v>0</v>
      </c>
      <c r="M2684" s="3">
        <f>(G2684*2) * Dashboard!$I$13 * (Dashboard!$D$12 / 365) * 'Lookups and Calculations'!$F$12</f>
        <v>1602.0878730267946</v>
      </c>
      <c r="N2684" s="12">
        <f>H2684 * Dashboard!$I$14 * Dashboard!$I$15 * (Dashboard!$D$12 / 365) * 'Lookups and Calculations'!$F$12</f>
        <v>0</v>
      </c>
    </row>
    <row r="2685" spans="1:14" x14ac:dyDescent="0.35">
      <c r="A2685" s="2">
        <v>2684</v>
      </c>
      <c r="B2685" s="11">
        <v>-2.3827093040245675E-2</v>
      </c>
      <c r="C2685" s="11">
        <v>0.10358753356176317</v>
      </c>
      <c r="D2685" s="3">
        <f>B2685*Dashboard!$D$11*Dashboard!$D$10*SQRT(Dashboard!$D$12/365)</f>
        <v>-5915.8327525151453</v>
      </c>
      <c r="E2685" s="3">
        <f>IF(Dashboard!$I$3,C2685*Dashboard!$E$11*Dashboard!$E$10*SQRT(Dashboard!$D$12/365),0)</f>
        <v>51437.791656906375</v>
      </c>
      <c r="F2685" s="3">
        <f>D2685+IF(Dashboard!$I$3,E2685,0)</f>
        <v>45521.958904391227</v>
      </c>
      <c r="G2685" s="3">
        <f>IF(Dashboard!$I$4, ('Lookups and Calculations'!$F$9) / (1 - 'Lookups and Calculations'!$F$10), 'Lookups and Calculations'!$F$9)</f>
        <v>1951878.888340465</v>
      </c>
      <c r="H2685" s="12">
        <f t="shared" si="82"/>
        <v>0</v>
      </c>
      <c r="I2685" s="12">
        <f t="shared" si="83"/>
        <v>0</v>
      </c>
      <c r="J2685" s="13">
        <f>(1 - Dashboard!$I$9) * H2685 * Dashboard!$I$8 * 'Lookups and Calculations'!$F$12</f>
        <v>0</v>
      </c>
      <c r="K2685" s="12">
        <f>(1 - Dashboard!$I$11) * I2685 * Dashboard!$I$10 * 'Lookups and Calculations'!$F$12</f>
        <v>0</v>
      </c>
      <c r="L2685" s="12">
        <f>(H2685 - I2685) * Dashboard!$I$13 * (Dashboard!$D$12 / 365) * 'Lookups and Calculations'!$F$12</f>
        <v>0</v>
      </c>
      <c r="M2685" s="3">
        <f>(G2685*2) * Dashboard!$I$13 * (Dashboard!$D$12 / 365) * 'Lookups and Calculations'!$F$12</f>
        <v>1602.0878730267946</v>
      </c>
      <c r="N2685" s="12">
        <f>H2685 * Dashboard!$I$14 * Dashboard!$I$15 * (Dashboard!$D$12 / 365) * 'Lookups and Calculations'!$F$12</f>
        <v>0</v>
      </c>
    </row>
    <row r="2686" spans="1:14" x14ac:dyDescent="0.35">
      <c r="A2686" s="2">
        <v>2685</v>
      </c>
      <c r="B2686" s="11">
        <v>1.0069600021380798</v>
      </c>
      <c r="C2686" s="11">
        <v>3.2811112748619593E-2</v>
      </c>
      <c r="D2686" s="3">
        <f>B2686*Dashboard!$D$11*Dashboard!$D$10*SQRT(Dashboard!$D$12/365)</f>
        <v>250009.80820695835</v>
      </c>
      <c r="E2686" s="3">
        <f>IF(Dashboard!$I$3,C2686*Dashboard!$E$11*Dashboard!$E$10*SQRT(Dashboard!$D$12/365),0)</f>
        <v>16292.80207341228</v>
      </c>
      <c r="F2686" s="3">
        <f>D2686+IF(Dashboard!$I$3,E2686,0)</f>
        <v>266302.61028037063</v>
      </c>
      <c r="G2686" s="3">
        <f>IF(Dashboard!$I$4, ('Lookups and Calculations'!$F$9) / (1 - 'Lookups and Calculations'!$F$10), 'Lookups and Calculations'!$F$9)</f>
        <v>1951878.888340465</v>
      </c>
      <c r="H2686" s="12">
        <f t="shared" si="82"/>
        <v>0</v>
      </c>
      <c r="I2686" s="12">
        <f t="shared" si="83"/>
        <v>0</v>
      </c>
      <c r="J2686" s="13">
        <f>(1 - Dashboard!$I$9) * H2686 * Dashboard!$I$8 * 'Lookups and Calculations'!$F$12</f>
        <v>0</v>
      </c>
      <c r="K2686" s="12">
        <f>(1 - Dashboard!$I$11) * I2686 * Dashboard!$I$10 * 'Lookups and Calculations'!$F$12</f>
        <v>0</v>
      </c>
      <c r="L2686" s="12">
        <f>(H2686 - I2686) * Dashboard!$I$13 * (Dashboard!$D$12 / 365) * 'Lookups and Calculations'!$F$12</f>
        <v>0</v>
      </c>
      <c r="M2686" s="3">
        <f>(G2686*2) * Dashboard!$I$13 * (Dashboard!$D$12 / 365) * 'Lookups and Calculations'!$F$12</f>
        <v>1602.0878730267946</v>
      </c>
      <c r="N2686" s="12">
        <f>H2686 * Dashboard!$I$14 * Dashboard!$I$15 * (Dashboard!$D$12 / 365) * 'Lookups and Calculations'!$F$12</f>
        <v>0</v>
      </c>
    </row>
    <row r="2687" spans="1:14" x14ac:dyDescent="0.35">
      <c r="A2687" s="2">
        <v>2686</v>
      </c>
      <c r="B2687" s="11">
        <v>1.8024027532750573</v>
      </c>
      <c r="C2687" s="11">
        <v>0.42381601058428903</v>
      </c>
      <c r="D2687" s="3">
        <f>B2687*Dashboard!$D$11*Dashboard!$D$10*SQRT(Dashboard!$D$12/365)</f>
        <v>447503.73967306741</v>
      </c>
      <c r="E2687" s="3">
        <f>IF(Dashboard!$I$3,C2687*Dashboard!$E$11*Dashboard!$E$10*SQRT(Dashboard!$D$12/365),0)</f>
        <v>210451.57562611267</v>
      </c>
      <c r="F2687" s="3">
        <f>D2687+IF(Dashboard!$I$3,E2687,0)</f>
        <v>657955.3152991801</v>
      </c>
      <c r="G2687" s="3">
        <f>IF(Dashboard!$I$4, ('Lookups and Calculations'!$F$9) / (1 - 'Lookups and Calculations'!$F$10), 'Lookups and Calculations'!$F$9)</f>
        <v>1951878.888340465</v>
      </c>
      <c r="H2687" s="12">
        <f t="shared" si="82"/>
        <v>0</v>
      </c>
      <c r="I2687" s="12">
        <f t="shared" si="83"/>
        <v>0</v>
      </c>
      <c r="J2687" s="13">
        <f>(1 - Dashboard!$I$9) * H2687 * Dashboard!$I$8 * 'Lookups and Calculations'!$F$12</f>
        <v>0</v>
      </c>
      <c r="K2687" s="12">
        <f>(1 - Dashboard!$I$11) * I2687 * Dashboard!$I$10 * 'Lookups and Calculations'!$F$12</f>
        <v>0</v>
      </c>
      <c r="L2687" s="12">
        <f>(H2687 - I2687) * Dashboard!$I$13 * (Dashboard!$D$12 / 365) * 'Lookups and Calculations'!$F$12</f>
        <v>0</v>
      </c>
      <c r="M2687" s="3">
        <f>(G2687*2) * Dashboard!$I$13 * (Dashboard!$D$12 / 365) * 'Lookups and Calculations'!$F$12</f>
        <v>1602.0878730267946</v>
      </c>
      <c r="N2687" s="12">
        <f>H2687 * Dashboard!$I$14 * Dashboard!$I$15 * (Dashboard!$D$12 / 365) * 'Lookups and Calculations'!$F$12</f>
        <v>0</v>
      </c>
    </row>
    <row r="2688" spans="1:14" x14ac:dyDescent="0.35">
      <c r="A2688" s="2">
        <v>2687</v>
      </c>
      <c r="B2688" s="11">
        <v>-1.329997047185749</v>
      </c>
      <c r="C2688" s="11">
        <v>-0.9757967003142739</v>
      </c>
      <c r="D2688" s="3">
        <f>B2688*Dashboard!$D$11*Dashboard!$D$10*SQRT(Dashboard!$D$12/365)</f>
        <v>-330214.01642240619</v>
      </c>
      <c r="E2688" s="3">
        <f>IF(Dashboard!$I$3,C2688*Dashboard!$E$11*Dashboard!$E$10*SQRT(Dashboard!$D$12/365),0)</f>
        <v>-484545.05715531192</v>
      </c>
      <c r="F2688" s="3">
        <f>D2688+IF(Dashboard!$I$3,E2688,0)</f>
        <v>-814759.07357771811</v>
      </c>
      <c r="G2688" s="3">
        <f>IF(Dashboard!$I$4, ('Lookups and Calculations'!$F$9) / (1 - 'Lookups and Calculations'!$F$10), 'Lookups and Calculations'!$F$9)</f>
        <v>1951878.888340465</v>
      </c>
      <c r="H2688" s="12">
        <f t="shared" si="82"/>
        <v>0</v>
      </c>
      <c r="I2688" s="12">
        <f t="shared" si="83"/>
        <v>0</v>
      </c>
      <c r="J2688" s="13">
        <f>(1 - Dashboard!$I$9) * H2688 * Dashboard!$I$8 * 'Lookups and Calculations'!$F$12</f>
        <v>0</v>
      </c>
      <c r="K2688" s="12">
        <f>(1 - Dashboard!$I$11) * I2688 * Dashboard!$I$10 * 'Lookups and Calculations'!$F$12</f>
        <v>0</v>
      </c>
      <c r="L2688" s="12">
        <f>(H2688 - I2688) * Dashboard!$I$13 * (Dashboard!$D$12 / 365) * 'Lookups and Calculations'!$F$12</f>
        <v>0</v>
      </c>
      <c r="M2688" s="3">
        <f>(G2688*2) * Dashboard!$I$13 * (Dashboard!$D$12 / 365) * 'Lookups and Calculations'!$F$12</f>
        <v>1602.0878730267946</v>
      </c>
      <c r="N2688" s="12">
        <f>H2688 * Dashboard!$I$14 * Dashboard!$I$15 * (Dashboard!$D$12 / 365) * 'Lookups and Calculations'!$F$12</f>
        <v>0</v>
      </c>
    </row>
    <row r="2689" spans="1:14" x14ac:dyDescent="0.35">
      <c r="A2689" s="2">
        <v>2688</v>
      </c>
      <c r="B2689" s="11">
        <v>-1.5011523576790189</v>
      </c>
      <c r="C2689" s="11">
        <v>-0.16036096033487982</v>
      </c>
      <c r="D2689" s="3">
        <f>B2689*Dashboard!$D$11*Dashboard!$D$10*SQRT(Dashboard!$D$12/365)</f>
        <v>-372708.75927134522</v>
      </c>
      <c r="E2689" s="3">
        <f>IF(Dashboard!$I$3,C2689*Dashboard!$E$11*Dashboard!$E$10*SQRT(Dashboard!$D$12/365),0)</f>
        <v>-79629.405045046384</v>
      </c>
      <c r="F2689" s="3">
        <f>D2689+IF(Dashboard!$I$3,E2689,0)</f>
        <v>-452338.16431639157</v>
      </c>
      <c r="G2689" s="3">
        <f>IF(Dashboard!$I$4, ('Lookups and Calculations'!$F$9) / (1 - 'Lookups and Calculations'!$F$10), 'Lookups and Calculations'!$F$9)</f>
        <v>1951878.888340465</v>
      </c>
      <c r="H2689" s="12">
        <f t="shared" si="82"/>
        <v>0</v>
      </c>
      <c r="I2689" s="12">
        <f t="shared" si="83"/>
        <v>0</v>
      </c>
      <c r="J2689" s="13">
        <f>(1 - Dashboard!$I$9) * H2689 * Dashboard!$I$8 * 'Lookups and Calculations'!$F$12</f>
        <v>0</v>
      </c>
      <c r="K2689" s="12">
        <f>(1 - Dashboard!$I$11) * I2689 * Dashboard!$I$10 * 'Lookups and Calculations'!$F$12</f>
        <v>0</v>
      </c>
      <c r="L2689" s="12">
        <f>(H2689 - I2689) * Dashboard!$I$13 * (Dashboard!$D$12 / 365) * 'Lookups and Calculations'!$F$12</f>
        <v>0</v>
      </c>
      <c r="M2689" s="3">
        <f>(G2689*2) * Dashboard!$I$13 * (Dashboard!$D$12 / 365) * 'Lookups and Calculations'!$F$12</f>
        <v>1602.0878730267946</v>
      </c>
      <c r="N2689" s="12">
        <f>H2689 * Dashboard!$I$14 * Dashboard!$I$15 * (Dashboard!$D$12 / 365) * 'Lookups and Calculations'!$F$12</f>
        <v>0</v>
      </c>
    </row>
    <row r="2690" spans="1:14" x14ac:dyDescent="0.35">
      <c r="A2690" s="2">
        <v>2689</v>
      </c>
      <c r="B2690" s="11">
        <v>0.79701004236428419</v>
      </c>
      <c r="C2690" s="11">
        <v>-0.54714196117512592</v>
      </c>
      <c r="D2690" s="3">
        <f>B2690*Dashboard!$D$11*Dashboard!$D$10*SQRT(Dashboard!$D$12/365)</f>
        <v>197883.06130077128</v>
      </c>
      <c r="E2690" s="3">
        <f>IF(Dashboard!$I$3,C2690*Dashboard!$E$11*Dashboard!$E$10*SQRT(Dashboard!$D$12/365),0)</f>
        <v>-271690.74538198946</v>
      </c>
      <c r="F2690" s="3">
        <f>D2690+IF(Dashboard!$I$3,E2690,0)</f>
        <v>-73807.684081218176</v>
      </c>
      <c r="G2690" s="3">
        <f>IF(Dashboard!$I$4, ('Lookups and Calculations'!$F$9) / (1 - 'Lookups and Calculations'!$F$10), 'Lookups and Calculations'!$F$9)</f>
        <v>1951878.888340465</v>
      </c>
      <c r="H2690" s="12">
        <f t="shared" si="82"/>
        <v>0</v>
      </c>
      <c r="I2690" s="12">
        <f t="shared" si="83"/>
        <v>0</v>
      </c>
      <c r="J2690" s="13">
        <f>(1 - Dashboard!$I$9) * H2690 * Dashboard!$I$8 * 'Lookups and Calculations'!$F$12</f>
        <v>0</v>
      </c>
      <c r="K2690" s="12">
        <f>(1 - Dashboard!$I$11) * I2690 * Dashboard!$I$10 * 'Lookups and Calculations'!$F$12</f>
        <v>0</v>
      </c>
      <c r="L2690" s="12">
        <f>(H2690 - I2690) * Dashboard!$I$13 * (Dashboard!$D$12 / 365) * 'Lookups and Calculations'!$F$12</f>
        <v>0</v>
      </c>
      <c r="M2690" s="3">
        <f>(G2690*2) * Dashboard!$I$13 * (Dashboard!$D$12 / 365) * 'Lookups and Calculations'!$F$12</f>
        <v>1602.0878730267946</v>
      </c>
      <c r="N2690" s="12">
        <f>H2690 * Dashboard!$I$14 * Dashboard!$I$15 * (Dashboard!$D$12 / 365) * 'Lookups and Calculations'!$F$12</f>
        <v>0</v>
      </c>
    </row>
    <row r="2691" spans="1:14" x14ac:dyDescent="0.35">
      <c r="A2691" s="2">
        <v>2690</v>
      </c>
      <c r="B2691" s="11">
        <v>-0.54857050346052127</v>
      </c>
      <c r="C2691" s="11">
        <v>-0.88408852699361051</v>
      </c>
      <c r="D2691" s="3">
        <f>B2691*Dashboard!$D$11*Dashboard!$D$10*SQRT(Dashboard!$D$12/365)</f>
        <v>-136200.0536932479</v>
      </c>
      <c r="E2691" s="3">
        <f>IF(Dashboard!$I$3,C2691*Dashboard!$E$11*Dashboard!$E$10*SQRT(Dashboard!$D$12/365),0)</f>
        <v>-439006.12259142339</v>
      </c>
      <c r="F2691" s="3">
        <f>D2691+IF(Dashboard!$I$3,E2691,0)</f>
        <v>-575206.1762846713</v>
      </c>
      <c r="G2691" s="3">
        <f>IF(Dashboard!$I$4, ('Lookups and Calculations'!$F$9) / (1 - 'Lookups and Calculations'!$F$10), 'Lookups and Calculations'!$F$9)</f>
        <v>1951878.888340465</v>
      </c>
      <c r="H2691" s="12">
        <f t="shared" ref="H2691:H2754" si="84">MAX(0,F2691-G2691)</f>
        <v>0</v>
      </c>
      <c r="I2691" s="12">
        <f t="shared" ref="I2691:I2754" si="85">MAX(0,-F2691-G2691)</f>
        <v>0</v>
      </c>
      <c r="J2691" s="13">
        <f>(1 - Dashboard!$I$9) * H2691 * Dashboard!$I$8 * 'Lookups and Calculations'!$F$12</f>
        <v>0</v>
      </c>
      <c r="K2691" s="12">
        <f>(1 - Dashboard!$I$11) * I2691 * Dashboard!$I$10 * 'Lookups and Calculations'!$F$12</f>
        <v>0</v>
      </c>
      <c r="L2691" s="12">
        <f>(H2691 - I2691) * Dashboard!$I$13 * (Dashboard!$D$12 / 365) * 'Lookups and Calculations'!$F$12</f>
        <v>0</v>
      </c>
      <c r="M2691" s="3">
        <f>(G2691*2) * Dashboard!$I$13 * (Dashboard!$D$12 / 365) * 'Lookups and Calculations'!$F$12</f>
        <v>1602.0878730267946</v>
      </c>
      <c r="N2691" s="12">
        <f>H2691 * Dashboard!$I$14 * Dashboard!$I$15 * (Dashboard!$D$12 / 365) * 'Lookups and Calculations'!$F$12</f>
        <v>0</v>
      </c>
    </row>
    <row r="2692" spans="1:14" x14ac:dyDescent="0.35">
      <c r="A2692" s="2">
        <v>2691</v>
      </c>
      <c r="B2692" s="11">
        <v>4.8631878826234099E-4</v>
      </c>
      <c r="C2692" s="11">
        <v>-9.0030698219678157E-3</v>
      </c>
      <c r="D2692" s="3">
        <f>B2692*Dashboard!$D$11*Dashboard!$D$10*SQRT(Dashboard!$D$12/365)</f>
        <v>120.74408787116447</v>
      </c>
      <c r="E2692" s="3">
        <f>IF(Dashboard!$I$3,C2692*Dashboard!$E$11*Dashboard!$E$10*SQRT(Dashboard!$D$12/365),0)</f>
        <v>-4470.5961600953024</v>
      </c>
      <c r="F2692" s="3">
        <f>D2692+IF(Dashboard!$I$3,E2692,0)</f>
        <v>-4349.8520722241383</v>
      </c>
      <c r="G2692" s="3">
        <f>IF(Dashboard!$I$4, ('Lookups and Calculations'!$F$9) / (1 - 'Lookups and Calculations'!$F$10), 'Lookups and Calculations'!$F$9)</f>
        <v>1951878.888340465</v>
      </c>
      <c r="H2692" s="12">
        <f t="shared" si="84"/>
        <v>0</v>
      </c>
      <c r="I2692" s="12">
        <f t="shared" si="85"/>
        <v>0</v>
      </c>
      <c r="J2692" s="13">
        <f>(1 - Dashboard!$I$9) * H2692 * Dashboard!$I$8 * 'Lookups and Calculations'!$F$12</f>
        <v>0</v>
      </c>
      <c r="K2692" s="12">
        <f>(1 - Dashboard!$I$11) * I2692 * Dashboard!$I$10 * 'Lookups and Calculations'!$F$12</f>
        <v>0</v>
      </c>
      <c r="L2692" s="12">
        <f>(H2692 - I2692) * Dashboard!$I$13 * (Dashboard!$D$12 / 365) * 'Lookups and Calculations'!$F$12</f>
        <v>0</v>
      </c>
      <c r="M2692" s="3">
        <f>(G2692*2) * Dashboard!$I$13 * (Dashboard!$D$12 / 365) * 'Lookups and Calculations'!$F$12</f>
        <v>1602.0878730267946</v>
      </c>
      <c r="N2692" s="12">
        <f>H2692 * Dashboard!$I$14 * Dashboard!$I$15 * (Dashboard!$D$12 / 365) * 'Lookups and Calculations'!$F$12</f>
        <v>0</v>
      </c>
    </row>
    <row r="2693" spans="1:14" x14ac:dyDescent="0.35">
      <c r="A2693" s="2">
        <v>2692</v>
      </c>
      <c r="B2693" s="11">
        <v>1.2803795647564964</v>
      </c>
      <c r="C2693" s="11">
        <v>1.6551235588101216</v>
      </c>
      <c r="D2693" s="3">
        <f>B2693*Dashboard!$D$11*Dashboard!$D$10*SQRT(Dashboard!$D$12/365)</f>
        <v>317894.90023158398</v>
      </c>
      <c r="E2693" s="3">
        <f>IF(Dashboard!$I$3,C2693*Dashboard!$E$11*Dashboard!$E$10*SQRT(Dashboard!$D$12/365),0)</f>
        <v>821874.00218145864</v>
      </c>
      <c r="F2693" s="3">
        <f>D2693+IF(Dashboard!$I$3,E2693,0)</f>
        <v>1139768.9024130427</v>
      </c>
      <c r="G2693" s="3">
        <f>IF(Dashboard!$I$4, ('Lookups and Calculations'!$F$9) / (1 - 'Lookups and Calculations'!$F$10), 'Lookups and Calculations'!$F$9)</f>
        <v>1951878.888340465</v>
      </c>
      <c r="H2693" s="12">
        <f t="shared" si="84"/>
        <v>0</v>
      </c>
      <c r="I2693" s="12">
        <f t="shared" si="85"/>
        <v>0</v>
      </c>
      <c r="J2693" s="13">
        <f>(1 - Dashboard!$I$9) * H2693 * Dashboard!$I$8 * 'Lookups and Calculations'!$F$12</f>
        <v>0</v>
      </c>
      <c r="K2693" s="12">
        <f>(1 - Dashboard!$I$11) * I2693 * Dashboard!$I$10 * 'Lookups and Calculations'!$F$12</f>
        <v>0</v>
      </c>
      <c r="L2693" s="12">
        <f>(H2693 - I2693) * Dashboard!$I$13 * (Dashboard!$D$12 / 365) * 'Lookups and Calculations'!$F$12</f>
        <v>0</v>
      </c>
      <c r="M2693" s="3">
        <f>(G2693*2) * Dashboard!$I$13 * (Dashboard!$D$12 / 365) * 'Lookups and Calculations'!$F$12</f>
        <v>1602.0878730267946</v>
      </c>
      <c r="N2693" s="12">
        <f>H2693 * Dashboard!$I$14 * Dashboard!$I$15 * (Dashboard!$D$12 / 365) * 'Lookups and Calculations'!$F$12</f>
        <v>0</v>
      </c>
    </row>
    <row r="2694" spans="1:14" x14ac:dyDescent="0.35">
      <c r="A2694" s="2">
        <v>2693</v>
      </c>
      <c r="B2694" s="11">
        <v>0.52595769122607572</v>
      </c>
      <c r="C2694" s="11">
        <v>0.46711337153462507</v>
      </c>
      <c r="D2694" s="3">
        <f>B2694*Dashboard!$D$11*Dashboard!$D$10*SQRT(Dashboard!$D$12/365)</f>
        <v>130585.70472432187</v>
      </c>
      <c r="E2694" s="3">
        <f>IF(Dashboard!$I$3,C2694*Dashboard!$E$11*Dashboard!$E$10*SQRT(Dashboard!$D$12/365),0)</f>
        <v>231951.4661561769</v>
      </c>
      <c r="F2694" s="3">
        <f>D2694+IF(Dashboard!$I$3,E2694,0)</f>
        <v>362537.17088049877</v>
      </c>
      <c r="G2694" s="3">
        <f>IF(Dashboard!$I$4, ('Lookups and Calculations'!$F$9) / (1 - 'Lookups and Calculations'!$F$10), 'Lookups and Calculations'!$F$9)</f>
        <v>1951878.888340465</v>
      </c>
      <c r="H2694" s="12">
        <f t="shared" si="84"/>
        <v>0</v>
      </c>
      <c r="I2694" s="12">
        <f t="shared" si="85"/>
        <v>0</v>
      </c>
      <c r="J2694" s="13">
        <f>(1 - Dashboard!$I$9) * H2694 * Dashboard!$I$8 * 'Lookups and Calculations'!$F$12</f>
        <v>0</v>
      </c>
      <c r="K2694" s="12">
        <f>(1 - Dashboard!$I$11) * I2694 * Dashboard!$I$10 * 'Lookups and Calculations'!$F$12</f>
        <v>0</v>
      </c>
      <c r="L2694" s="12">
        <f>(H2694 - I2694) * Dashboard!$I$13 * (Dashboard!$D$12 / 365) * 'Lookups and Calculations'!$F$12</f>
        <v>0</v>
      </c>
      <c r="M2694" s="3">
        <f>(G2694*2) * Dashboard!$I$13 * (Dashboard!$D$12 / 365) * 'Lookups and Calculations'!$F$12</f>
        <v>1602.0878730267946</v>
      </c>
      <c r="N2694" s="12">
        <f>H2694 * Dashboard!$I$14 * Dashboard!$I$15 * (Dashboard!$D$12 / 365) * 'Lookups and Calculations'!$F$12</f>
        <v>0</v>
      </c>
    </row>
    <row r="2695" spans="1:14" x14ac:dyDescent="0.35">
      <c r="A2695" s="2">
        <v>2694</v>
      </c>
      <c r="B2695" s="11">
        <v>-0.68593877485409804</v>
      </c>
      <c r="C2695" s="11">
        <v>-7.2455667988377395E-2</v>
      </c>
      <c r="D2695" s="3">
        <f>B2695*Dashboard!$D$11*Dashboard!$D$10*SQRT(Dashboard!$D$12/365)</f>
        <v>-170306.09078698364</v>
      </c>
      <c r="E2695" s="3">
        <f>IF(Dashboard!$I$3,C2695*Dashboard!$E$11*Dashboard!$E$10*SQRT(Dashboard!$D$12/365),0)</f>
        <v>-35978.842493879536</v>
      </c>
      <c r="F2695" s="3">
        <f>D2695+IF(Dashboard!$I$3,E2695,0)</f>
        <v>-206284.93328086316</v>
      </c>
      <c r="G2695" s="3">
        <f>IF(Dashboard!$I$4, ('Lookups and Calculations'!$F$9) / (1 - 'Lookups and Calculations'!$F$10), 'Lookups and Calculations'!$F$9)</f>
        <v>1951878.888340465</v>
      </c>
      <c r="H2695" s="12">
        <f t="shared" si="84"/>
        <v>0</v>
      </c>
      <c r="I2695" s="12">
        <f t="shared" si="85"/>
        <v>0</v>
      </c>
      <c r="J2695" s="13">
        <f>(1 - Dashboard!$I$9) * H2695 * Dashboard!$I$8 * 'Lookups and Calculations'!$F$12</f>
        <v>0</v>
      </c>
      <c r="K2695" s="12">
        <f>(1 - Dashboard!$I$11) * I2695 * Dashboard!$I$10 * 'Lookups and Calculations'!$F$12</f>
        <v>0</v>
      </c>
      <c r="L2695" s="12">
        <f>(H2695 - I2695) * Dashboard!$I$13 * (Dashboard!$D$12 / 365) * 'Lookups and Calculations'!$F$12</f>
        <v>0</v>
      </c>
      <c r="M2695" s="3">
        <f>(G2695*2) * Dashboard!$I$13 * (Dashboard!$D$12 / 365) * 'Lookups and Calculations'!$F$12</f>
        <v>1602.0878730267946</v>
      </c>
      <c r="N2695" s="12">
        <f>H2695 * Dashboard!$I$14 * Dashboard!$I$15 * (Dashboard!$D$12 / 365) * 'Lookups and Calculations'!$F$12</f>
        <v>0</v>
      </c>
    </row>
    <row r="2696" spans="1:14" x14ac:dyDescent="0.35">
      <c r="A2696" s="2">
        <v>2695</v>
      </c>
      <c r="B2696" s="11">
        <v>0.55598591046007795</v>
      </c>
      <c r="C2696" s="11">
        <v>-0.88872658879704758</v>
      </c>
      <c r="D2696" s="3">
        <f>B2696*Dashboard!$D$11*Dashboard!$D$10*SQRT(Dashboard!$D$12/365)</f>
        <v>138041.1640430128</v>
      </c>
      <c r="E2696" s="3">
        <f>IF(Dashboard!$I$3,C2696*Dashboard!$E$11*Dashboard!$E$10*SQRT(Dashboard!$D$12/365),0)</f>
        <v>-441309.21494755911</v>
      </c>
      <c r="F2696" s="3">
        <f>D2696+IF(Dashboard!$I$3,E2696,0)</f>
        <v>-303268.05090454628</v>
      </c>
      <c r="G2696" s="3">
        <f>IF(Dashboard!$I$4, ('Lookups and Calculations'!$F$9) / (1 - 'Lookups and Calculations'!$F$10), 'Lookups and Calculations'!$F$9)</f>
        <v>1951878.888340465</v>
      </c>
      <c r="H2696" s="12">
        <f t="shared" si="84"/>
        <v>0</v>
      </c>
      <c r="I2696" s="12">
        <f t="shared" si="85"/>
        <v>0</v>
      </c>
      <c r="J2696" s="13">
        <f>(1 - Dashboard!$I$9) * H2696 * Dashboard!$I$8 * 'Lookups and Calculations'!$F$12</f>
        <v>0</v>
      </c>
      <c r="K2696" s="12">
        <f>(1 - Dashboard!$I$11) * I2696 * Dashboard!$I$10 * 'Lookups and Calculations'!$F$12</f>
        <v>0</v>
      </c>
      <c r="L2696" s="12">
        <f>(H2696 - I2696) * Dashboard!$I$13 * (Dashboard!$D$12 / 365) * 'Lookups and Calculations'!$F$12</f>
        <v>0</v>
      </c>
      <c r="M2696" s="3">
        <f>(G2696*2) * Dashboard!$I$13 * (Dashboard!$D$12 / 365) * 'Lookups and Calculations'!$F$12</f>
        <v>1602.0878730267946</v>
      </c>
      <c r="N2696" s="12">
        <f>H2696 * Dashboard!$I$14 * Dashboard!$I$15 * (Dashboard!$D$12 / 365) * 'Lookups and Calculations'!$F$12</f>
        <v>0</v>
      </c>
    </row>
    <row r="2697" spans="1:14" x14ac:dyDescent="0.35">
      <c r="A2697" s="2">
        <v>2696</v>
      </c>
      <c r="B2697" s="11">
        <v>-0.35970890533313066</v>
      </c>
      <c r="C2697" s="11">
        <v>-5.8636863613144463E-2</v>
      </c>
      <c r="D2697" s="3">
        <f>B2697*Dashboard!$D$11*Dashboard!$D$10*SQRT(Dashboard!$D$12/365)</f>
        <v>-89309.162470923184</v>
      </c>
      <c r="E2697" s="3">
        <f>IF(Dashboard!$I$3,C2697*Dashboard!$E$11*Dashboard!$E$10*SQRT(Dashboard!$D$12/365),0)</f>
        <v>-29116.928169247367</v>
      </c>
      <c r="F2697" s="3">
        <f>D2697+IF(Dashboard!$I$3,E2697,0)</f>
        <v>-118426.09064017056</v>
      </c>
      <c r="G2697" s="3">
        <f>IF(Dashboard!$I$4, ('Lookups and Calculations'!$F$9) / (1 - 'Lookups and Calculations'!$F$10), 'Lookups and Calculations'!$F$9)</f>
        <v>1951878.888340465</v>
      </c>
      <c r="H2697" s="12">
        <f t="shared" si="84"/>
        <v>0</v>
      </c>
      <c r="I2697" s="12">
        <f t="shared" si="85"/>
        <v>0</v>
      </c>
      <c r="J2697" s="13">
        <f>(1 - Dashboard!$I$9) * H2697 * Dashboard!$I$8 * 'Lookups and Calculations'!$F$12</f>
        <v>0</v>
      </c>
      <c r="K2697" s="12">
        <f>(1 - Dashboard!$I$11) * I2697 * Dashboard!$I$10 * 'Lookups and Calculations'!$F$12</f>
        <v>0</v>
      </c>
      <c r="L2697" s="12">
        <f>(H2697 - I2697) * Dashboard!$I$13 * (Dashboard!$D$12 / 365) * 'Lookups and Calculations'!$F$12</f>
        <v>0</v>
      </c>
      <c r="M2697" s="3">
        <f>(G2697*2) * Dashboard!$I$13 * (Dashboard!$D$12 / 365) * 'Lookups and Calculations'!$F$12</f>
        <v>1602.0878730267946</v>
      </c>
      <c r="N2697" s="12">
        <f>H2697 * Dashboard!$I$14 * Dashboard!$I$15 * (Dashboard!$D$12 / 365) * 'Lookups and Calculations'!$F$12</f>
        <v>0</v>
      </c>
    </row>
    <row r="2698" spans="1:14" x14ac:dyDescent="0.35">
      <c r="A2698" s="2">
        <v>2697</v>
      </c>
      <c r="B2698" s="11">
        <v>1.337526320606778</v>
      </c>
      <c r="C2698" s="11">
        <v>-0.85579004246400292</v>
      </c>
      <c r="D2698" s="3">
        <f>B2698*Dashboard!$D$11*Dashboard!$D$10*SQRT(Dashboard!$D$12/365)</f>
        <v>332083.39772844844</v>
      </c>
      <c r="E2698" s="3">
        <f>IF(Dashboard!$I$3,C2698*Dashboard!$E$11*Dashboard!$E$10*SQRT(Dashboard!$D$12/365),0)</f>
        <v>-424954.12713028764</v>
      </c>
      <c r="F2698" s="3">
        <f>D2698+IF(Dashboard!$I$3,E2698,0)</f>
        <v>-92870.729401839199</v>
      </c>
      <c r="G2698" s="3">
        <f>IF(Dashboard!$I$4, ('Lookups and Calculations'!$F$9) / (1 - 'Lookups and Calculations'!$F$10), 'Lookups and Calculations'!$F$9)</f>
        <v>1951878.888340465</v>
      </c>
      <c r="H2698" s="12">
        <f t="shared" si="84"/>
        <v>0</v>
      </c>
      <c r="I2698" s="12">
        <f t="shared" si="85"/>
        <v>0</v>
      </c>
      <c r="J2698" s="13">
        <f>(1 - Dashboard!$I$9) * H2698 * Dashboard!$I$8 * 'Lookups and Calculations'!$F$12</f>
        <v>0</v>
      </c>
      <c r="K2698" s="12">
        <f>(1 - Dashboard!$I$11) * I2698 * Dashboard!$I$10 * 'Lookups and Calculations'!$F$12</f>
        <v>0</v>
      </c>
      <c r="L2698" s="12">
        <f>(H2698 - I2698) * Dashboard!$I$13 * (Dashboard!$D$12 / 365) * 'Lookups and Calculations'!$F$12</f>
        <v>0</v>
      </c>
      <c r="M2698" s="3">
        <f>(G2698*2) * Dashboard!$I$13 * (Dashboard!$D$12 / 365) * 'Lookups and Calculations'!$F$12</f>
        <v>1602.0878730267946</v>
      </c>
      <c r="N2698" s="12">
        <f>H2698 * Dashboard!$I$14 * Dashboard!$I$15 * (Dashboard!$D$12 / 365) * 'Lookups and Calculations'!$F$12</f>
        <v>0</v>
      </c>
    </row>
    <row r="2699" spans="1:14" x14ac:dyDescent="0.35">
      <c r="A2699" s="2">
        <v>2698</v>
      </c>
      <c r="B2699" s="11">
        <v>0.73351432214032364</v>
      </c>
      <c r="C2699" s="11">
        <v>-0.86794555787729677</v>
      </c>
      <c r="D2699" s="3">
        <f>B2699*Dashboard!$D$11*Dashboard!$D$10*SQRT(Dashboard!$D$12/365)</f>
        <v>182118.23171325182</v>
      </c>
      <c r="E2699" s="3">
        <f>IF(Dashboard!$I$3,C2699*Dashboard!$E$11*Dashboard!$E$10*SQRT(Dashboard!$D$12/365),0)</f>
        <v>-430990.11281131097</v>
      </c>
      <c r="F2699" s="3">
        <f>D2699+IF(Dashboard!$I$3,E2699,0)</f>
        <v>-248871.88109805915</v>
      </c>
      <c r="G2699" s="3">
        <f>IF(Dashboard!$I$4, ('Lookups and Calculations'!$F$9) / (1 - 'Lookups and Calculations'!$F$10), 'Lookups and Calculations'!$F$9)</f>
        <v>1951878.888340465</v>
      </c>
      <c r="H2699" s="12">
        <f t="shared" si="84"/>
        <v>0</v>
      </c>
      <c r="I2699" s="12">
        <f t="shared" si="85"/>
        <v>0</v>
      </c>
      <c r="J2699" s="13">
        <f>(1 - Dashboard!$I$9) * H2699 * Dashboard!$I$8 * 'Lookups and Calculations'!$F$12</f>
        <v>0</v>
      </c>
      <c r="K2699" s="12">
        <f>(1 - Dashboard!$I$11) * I2699 * Dashboard!$I$10 * 'Lookups and Calculations'!$F$12</f>
        <v>0</v>
      </c>
      <c r="L2699" s="12">
        <f>(H2699 - I2699) * Dashboard!$I$13 * (Dashboard!$D$12 / 365) * 'Lookups and Calculations'!$F$12</f>
        <v>0</v>
      </c>
      <c r="M2699" s="3">
        <f>(G2699*2) * Dashboard!$I$13 * (Dashboard!$D$12 / 365) * 'Lookups and Calculations'!$F$12</f>
        <v>1602.0878730267946</v>
      </c>
      <c r="N2699" s="12">
        <f>H2699 * Dashboard!$I$14 * Dashboard!$I$15 * (Dashboard!$D$12 / 365) * 'Lookups and Calculations'!$F$12</f>
        <v>0</v>
      </c>
    </row>
    <row r="2700" spans="1:14" x14ac:dyDescent="0.35">
      <c r="A2700" s="2">
        <v>2699</v>
      </c>
      <c r="B2700" s="11">
        <v>-0.90278687551330405</v>
      </c>
      <c r="C2700" s="11">
        <v>-0.36336889249471238</v>
      </c>
      <c r="D2700" s="3">
        <f>B2700*Dashboard!$D$11*Dashboard!$D$10*SQRT(Dashboard!$D$12/365)</f>
        <v>-224145.52029832295</v>
      </c>
      <c r="E2700" s="3">
        <f>IF(Dashboard!$I$3,C2700*Dashboard!$E$11*Dashboard!$E$10*SQRT(Dashboard!$D$12/365),0)</f>
        <v>-180435.74109812686</v>
      </c>
      <c r="F2700" s="3">
        <f>D2700+IF(Dashboard!$I$3,E2700,0)</f>
        <v>-404581.26139644982</v>
      </c>
      <c r="G2700" s="3">
        <f>IF(Dashboard!$I$4, ('Lookups and Calculations'!$F$9) / (1 - 'Lookups and Calculations'!$F$10), 'Lookups and Calculations'!$F$9)</f>
        <v>1951878.888340465</v>
      </c>
      <c r="H2700" s="12">
        <f t="shared" si="84"/>
        <v>0</v>
      </c>
      <c r="I2700" s="12">
        <f t="shared" si="85"/>
        <v>0</v>
      </c>
      <c r="J2700" s="13">
        <f>(1 - Dashboard!$I$9) * H2700 * Dashboard!$I$8 * 'Lookups and Calculations'!$F$12</f>
        <v>0</v>
      </c>
      <c r="K2700" s="12">
        <f>(1 - Dashboard!$I$11) * I2700 * Dashboard!$I$10 * 'Lookups and Calculations'!$F$12</f>
        <v>0</v>
      </c>
      <c r="L2700" s="12">
        <f>(H2700 - I2700) * Dashboard!$I$13 * (Dashboard!$D$12 / 365) * 'Lookups and Calculations'!$F$12</f>
        <v>0</v>
      </c>
      <c r="M2700" s="3">
        <f>(G2700*2) * Dashboard!$I$13 * (Dashboard!$D$12 / 365) * 'Lookups and Calculations'!$F$12</f>
        <v>1602.0878730267946</v>
      </c>
      <c r="N2700" s="12">
        <f>H2700 * Dashboard!$I$14 * Dashboard!$I$15 * (Dashboard!$D$12 / 365) * 'Lookups and Calculations'!$F$12</f>
        <v>0</v>
      </c>
    </row>
    <row r="2701" spans="1:14" x14ac:dyDescent="0.35">
      <c r="A2701" s="2">
        <v>2700</v>
      </c>
      <c r="B2701" s="11">
        <v>0.20477681644493967</v>
      </c>
      <c r="C2701" s="11">
        <v>-1.2412980660305872</v>
      </c>
      <c r="D2701" s="3">
        <f>B2701*Dashboard!$D$11*Dashboard!$D$10*SQRT(Dashboard!$D$12/365)</f>
        <v>50842.349741723483</v>
      </c>
      <c r="E2701" s="3">
        <f>IF(Dashboard!$I$3,C2701*Dashboard!$E$11*Dashboard!$E$10*SQRT(Dashboard!$D$12/365),0)</f>
        <v>-616383.35337458691</v>
      </c>
      <c r="F2701" s="3">
        <f>D2701+IF(Dashboard!$I$3,E2701,0)</f>
        <v>-565541.0036328634</v>
      </c>
      <c r="G2701" s="3">
        <f>IF(Dashboard!$I$4, ('Lookups and Calculations'!$F$9) / (1 - 'Lookups and Calculations'!$F$10), 'Lookups and Calculations'!$F$9)</f>
        <v>1951878.888340465</v>
      </c>
      <c r="H2701" s="12">
        <f t="shared" si="84"/>
        <v>0</v>
      </c>
      <c r="I2701" s="12">
        <f t="shared" si="85"/>
        <v>0</v>
      </c>
      <c r="J2701" s="13">
        <f>(1 - Dashboard!$I$9) * H2701 * Dashboard!$I$8 * 'Lookups and Calculations'!$F$12</f>
        <v>0</v>
      </c>
      <c r="K2701" s="12">
        <f>(1 - Dashboard!$I$11) * I2701 * Dashboard!$I$10 * 'Lookups and Calculations'!$F$12</f>
        <v>0</v>
      </c>
      <c r="L2701" s="12">
        <f>(H2701 - I2701) * Dashboard!$I$13 * (Dashboard!$D$12 / 365) * 'Lookups and Calculations'!$F$12</f>
        <v>0</v>
      </c>
      <c r="M2701" s="3">
        <f>(G2701*2) * Dashboard!$I$13 * (Dashboard!$D$12 / 365) * 'Lookups and Calculations'!$F$12</f>
        <v>1602.0878730267946</v>
      </c>
      <c r="N2701" s="12">
        <f>H2701 * Dashboard!$I$14 * Dashboard!$I$15 * (Dashboard!$D$12 / 365) * 'Lookups and Calculations'!$F$12</f>
        <v>0</v>
      </c>
    </row>
    <row r="2702" spans="1:14" x14ac:dyDescent="0.35">
      <c r="A2702" s="2">
        <v>2701</v>
      </c>
      <c r="B2702" s="11">
        <v>0.33546443862352943</v>
      </c>
      <c r="C2702" s="11">
        <v>0.49325608242491986</v>
      </c>
      <c r="D2702" s="3">
        <f>B2702*Dashboard!$D$11*Dashboard!$D$10*SQRT(Dashboard!$D$12/365)</f>
        <v>83289.703446456173</v>
      </c>
      <c r="E2702" s="3">
        <f>IF(Dashboard!$I$3,C2702*Dashboard!$E$11*Dashboard!$E$10*SQRT(Dashboard!$D$12/365),0)</f>
        <v>244932.9830422792</v>
      </c>
      <c r="F2702" s="3">
        <f>D2702+IF(Dashboard!$I$3,E2702,0)</f>
        <v>328222.68648873537</v>
      </c>
      <c r="G2702" s="3">
        <f>IF(Dashboard!$I$4, ('Lookups and Calculations'!$F$9) / (1 - 'Lookups and Calculations'!$F$10), 'Lookups and Calculations'!$F$9)</f>
        <v>1951878.888340465</v>
      </c>
      <c r="H2702" s="12">
        <f t="shared" si="84"/>
        <v>0</v>
      </c>
      <c r="I2702" s="12">
        <f t="shared" si="85"/>
        <v>0</v>
      </c>
      <c r="J2702" s="13">
        <f>(1 - Dashboard!$I$9) * H2702 * Dashboard!$I$8 * 'Lookups and Calculations'!$F$12</f>
        <v>0</v>
      </c>
      <c r="K2702" s="12">
        <f>(1 - Dashboard!$I$11) * I2702 * Dashboard!$I$10 * 'Lookups and Calculations'!$F$12</f>
        <v>0</v>
      </c>
      <c r="L2702" s="12">
        <f>(H2702 - I2702) * Dashboard!$I$13 * (Dashboard!$D$12 / 365) * 'Lookups and Calculations'!$F$12</f>
        <v>0</v>
      </c>
      <c r="M2702" s="3">
        <f>(G2702*2) * Dashboard!$I$13 * (Dashboard!$D$12 / 365) * 'Lookups and Calculations'!$F$12</f>
        <v>1602.0878730267946</v>
      </c>
      <c r="N2702" s="12">
        <f>H2702 * Dashboard!$I$14 * Dashboard!$I$15 * (Dashboard!$D$12 / 365) * 'Lookups and Calculations'!$F$12</f>
        <v>0</v>
      </c>
    </row>
    <row r="2703" spans="1:14" x14ac:dyDescent="0.35">
      <c r="A2703" s="2">
        <v>2702</v>
      </c>
      <c r="B2703" s="11">
        <v>0.88983126729655238</v>
      </c>
      <c r="C2703" s="11">
        <v>2.2087008734532847</v>
      </c>
      <c r="D2703" s="3">
        <f>B2703*Dashboard!$D$11*Dashboard!$D$10*SQRT(Dashboard!$D$12/365)</f>
        <v>220928.87900314032</v>
      </c>
      <c r="E2703" s="3">
        <f>IF(Dashboard!$I$3,C2703*Dashboard!$E$11*Dashboard!$E$10*SQRT(Dashboard!$D$12/365),0)</f>
        <v>1096760.3094186792</v>
      </c>
      <c r="F2703" s="3">
        <f>D2703+IF(Dashboard!$I$3,E2703,0)</f>
        <v>1317689.1884218196</v>
      </c>
      <c r="G2703" s="3">
        <f>IF(Dashboard!$I$4, ('Lookups and Calculations'!$F$9) / (1 - 'Lookups and Calculations'!$F$10), 'Lookups and Calculations'!$F$9)</f>
        <v>1951878.888340465</v>
      </c>
      <c r="H2703" s="12">
        <f t="shared" si="84"/>
        <v>0</v>
      </c>
      <c r="I2703" s="12">
        <f t="shared" si="85"/>
        <v>0</v>
      </c>
      <c r="J2703" s="13">
        <f>(1 - Dashboard!$I$9) * H2703 * Dashboard!$I$8 * 'Lookups and Calculations'!$F$12</f>
        <v>0</v>
      </c>
      <c r="K2703" s="12">
        <f>(1 - Dashboard!$I$11) * I2703 * Dashboard!$I$10 * 'Lookups and Calculations'!$F$12</f>
        <v>0</v>
      </c>
      <c r="L2703" s="12">
        <f>(H2703 - I2703) * Dashboard!$I$13 * (Dashboard!$D$12 / 365) * 'Lookups and Calculations'!$F$12</f>
        <v>0</v>
      </c>
      <c r="M2703" s="3">
        <f>(G2703*2) * Dashboard!$I$13 * (Dashboard!$D$12 / 365) * 'Lookups and Calculations'!$F$12</f>
        <v>1602.0878730267946</v>
      </c>
      <c r="N2703" s="12">
        <f>H2703 * Dashboard!$I$14 * Dashboard!$I$15 * (Dashboard!$D$12 / 365) * 'Lookups and Calculations'!$F$12</f>
        <v>0</v>
      </c>
    </row>
    <row r="2704" spans="1:14" x14ac:dyDescent="0.35">
      <c r="A2704" s="2">
        <v>2703</v>
      </c>
      <c r="B2704" s="11">
        <v>4.4083121039891537E-2</v>
      </c>
      <c r="C2704" s="11">
        <v>0.55158698465236489</v>
      </c>
      <c r="D2704" s="3">
        <f>B2704*Dashboard!$D$11*Dashboard!$D$10*SQRT(Dashboard!$D$12/365)</f>
        <v>10945.035168175553</v>
      </c>
      <c r="E2704" s="3">
        <f>IF(Dashboard!$I$3,C2704*Dashboard!$E$11*Dashboard!$E$10*SQRT(Dashboard!$D$12/365),0)</f>
        <v>273897.98194483272</v>
      </c>
      <c r="F2704" s="3">
        <f>D2704+IF(Dashboard!$I$3,E2704,0)</f>
        <v>284843.01711300825</v>
      </c>
      <c r="G2704" s="3">
        <f>IF(Dashboard!$I$4, ('Lookups and Calculations'!$F$9) / (1 - 'Lookups and Calculations'!$F$10), 'Lookups and Calculations'!$F$9)</f>
        <v>1951878.888340465</v>
      </c>
      <c r="H2704" s="12">
        <f t="shared" si="84"/>
        <v>0</v>
      </c>
      <c r="I2704" s="12">
        <f t="shared" si="85"/>
        <v>0</v>
      </c>
      <c r="J2704" s="13">
        <f>(1 - Dashboard!$I$9) * H2704 * Dashboard!$I$8 * 'Lookups and Calculations'!$F$12</f>
        <v>0</v>
      </c>
      <c r="K2704" s="12">
        <f>(1 - Dashboard!$I$11) * I2704 * Dashboard!$I$10 * 'Lookups and Calculations'!$F$12</f>
        <v>0</v>
      </c>
      <c r="L2704" s="12">
        <f>(H2704 - I2704) * Dashboard!$I$13 * (Dashboard!$D$12 / 365) * 'Lookups and Calculations'!$F$12</f>
        <v>0</v>
      </c>
      <c r="M2704" s="3">
        <f>(G2704*2) * Dashboard!$I$13 * (Dashboard!$D$12 / 365) * 'Lookups and Calculations'!$F$12</f>
        <v>1602.0878730267946</v>
      </c>
      <c r="N2704" s="12">
        <f>H2704 * Dashboard!$I$14 * Dashboard!$I$15 * (Dashboard!$D$12 / 365) * 'Lookups and Calculations'!$F$12</f>
        <v>0</v>
      </c>
    </row>
    <row r="2705" spans="1:14" x14ac:dyDescent="0.35">
      <c r="A2705" s="2">
        <v>2704</v>
      </c>
      <c r="B2705" s="11">
        <v>1.8178447618657627</v>
      </c>
      <c r="C2705" s="11">
        <v>-1.078994773942944</v>
      </c>
      <c r="D2705" s="3">
        <f>B2705*Dashboard!$D$11*Dashboard!$D$10*SQRT(Dashboard!$D$12/365)</f>
        <v>451337.70884552237</v>
      </c>
      <c r="E2705" s="3">
        <f>IF(Dashboard!$I$3,C2705*Dashboard!$E$11*Dashboard!$E$10*SQRT(Dashboard!$D$12/365),0)</f>
        <v>-535789.4572118168</v>
      </c>
      <c r="F2705" s="3">
        <f>D2705+IF(Dashboard!$I$3,E2705,0)</f>
        <v>-84451.748366294429</v>
      </c>
      <c r="G2705" s="3">
        <f>IF(Dashboard!$I$4, ('Lookups and Calculations'!$F$9) / (1 - 'Lookups and Calculations'!$F$10), 'Lookups and Calculations'!$F$9)</f>
        <v>1951878.888340465</v>
      </c>
      <c r="H2705" s="12">
        <f t="shared" si="84"/>
        <v>0</v>
      </c>
      <c r="I2705" s="12">
        <f t="shared" si="85"/>
        <v>0</v>
      </c>
      <c r="J2705" s="13">
        <f>(1 - Dashboard!$I$9) * H2705 * Dashboard!$I$8 * 'Lookups and Calculations'!$F$12</f>
        <v>0</v>
      </c>
      <c r="K2705" s="12">
        <f>(1 - Dashboard!$I$11) * I2705 * Dashboard!$I$10 * 'Lookups and Calculations'!$F$12</f>
        <v>0</v>
      </c>
      <c r="L2705" s="12">
        <f>(H2705 - I2705) * Dashboard!$I$13 * (Dashboard!$D$12 / 365) * 'Lookups and Calculations'!$F$12</f>
        <v>0</v>
      </c>
      <c r="M2705" s="3">
        <f>(G2705*2) * Dashboard!$I$13 * (Dashboard!$D$12 / 365) * 'Lookups and Calculations'!$F$12</f>
        <v>1602.0878730267946</v>
      </c>
      <c r="N2705" s="12">
        <f>H2705 * Dashboard!$I$14 * Dashboard!$I$15 * (Dashboard!$D$12 / 365) * 'Lookups and Calculations'!$F$12</f>
        <v>0</v>
      </c>
    </row>
    <row r="2706" spans="1:14" x14ac:dyDescent="0.35">
      <c r="A2706" s="2">
        <v>2705</v>
      </c>
      <c r="B2706" s="11">
        <v>-6.4928283611180956E-2</v>
      </c>
      <c r="C2706" s="11">
        <v>0.97468518488070344</v>
      </c>
      <c r="D2706" s="3">
        <f>B2706*Dashboard!$D$11*Dashboard!$D$10*SQRT(Dashboard!$D$12/365)</f>
        <v>-16120.508956037393</v>
      </c>
      <c r="E2706" s="3">
        <f>IF(Dashboard!$I$3,C2706*Dashboard!$E$11*Dashboard!$E$10*SQRT(Dashboard!$D$12/365),0)</f>
        <v>483993.11912445474</v>
      </c>
      <c r="F2706" s="3">
        <f>D2706+IF(Dashboard!$I$3,E2706,0)</f>
        <v>467872.61016841733</v>
      </c>
      <c r="G2706" s="3">
        <f>IF(Dashboard!$I$4, ('Lookups and Calculations'!$F$9) / (1 - 'Lookups and Calculations'!$F$10), 'Lookups and Calculations'!$F$9)</f>
        <v>1951878.888340465</v>
      </c>
      <c r="H2706" s="12">
        <f t="shared" si="84"/>
        <v>0</v>
      </c>
      <c r="I2706" s="12">
        <f t="shared" si="85"/>
        <v>0</v>
      </c>
      <c r="J2706" s="13">
        <f>(1 - Dashboard!$I$9) * H2706 * Dashboard!$I$8 * 'Lookups and Calculations'!$F$12</f>
        <v>0</v>
      </c>
      <c r="K2706" s="12">
        <f>(1 - Dashboard!$I$11) * I2706 * Dashboard!$I$10 * 'Lookups and Calculations'!$F$12</f>
        <v>0</v>
      </c>
      <c r="L2706" s="12">
        <f>(H2706 - I2706) * Dashboard!$I$13 * (Dashboard!$D$12 / 365) * 'Lookups and Calculations'!$F$12</f>
        <v>0</v>
      </c>
      <c r="M2706" s="3">
        <f>(G2706*2) * Dashboard!$I$13 * (Dashboard!$D$12 / 365) * 'Lookups and Calculations'!$F$12</f>
        <v>1602.0878730267946</v>
      </c>
      <c r="N2706" s="12">
        <f>H2706 * Dashboard!$I$14 * Dashboard!$I$15 * (Dashboard!$D$12 / 365) * 'Lookups and Calculations'!$F$12</f>
        <v>0</v>
      </c>
    </row>
    <row r="2707" spans="1:14" x14ac:dyDescent="0.35">
      <c r="A2707" s="2">
        <v>2706</v>
      </c>
      <c r="B2707" s="11">
        <v>1.0454813264587783</v>
      </c>
      <c r="C2707" s="11">
        <v>1.5432590904227668</v>
      </c>
      <c r="D2707" s="3">
        <f>B2707*Dashboard!$D$11*Dashboard!$D$10*SQRT(Dashboard!$D$12/365)</f>
        <v>259573.95066032984</v>
      </c>
      <c r="E2707" s="3">
        <f>IF(Dashboard!$I$3,C2707*Dashboard!$E$11*Dashboard!$E$10*SQRT(Dashboard!$D$12/365),0)</f>
        <v>766326.18652380968</v>
      </c>
      <c r="F2707" s="3">
        <f>D2707+IF(Dashboard!$I$3,E2707,0)</f>
        <v>1025900.1371841396</v>
      </c>
      <c r="G2707" s="3">
        <f>IF(Dashboard!$I$4, ('Lookups and Calculations'!$F$9) / (1 - 'Lookups and Calculations'!$F$10), 'Lookups and Calculations'!$F$9)</f>
        <v>1951878.888340465</v>
      </c>
      <c r="H2707" s="12">
        <f t="shared" si="84"/>
        <v>0</v>
      </c>
      <c r="I2707" s="12">
        <f t="shared" si="85"/>
        <v>0</v>
      </c>
      <c r="J2707" s="13">
        <f>(1 - Dashboard!$I$9) * H2707 * Dashboard!$I$8 * 'Lookups and Calculations'!$F$12</f>
        <v>0</v>
      </c>
      <c r="K2707" s="12">
        <f>(1 - Dashboard!$I$11) * I2707 * Dashboard!$I$10 * 'Lookups and Calculations'!$F$12</f>
        <v>0</v>
      </c>
      <c r="L2707" s="12">
        <f>(H2707 - I2707) * Dashboard!$I$13 * (Dashboard!$D$12 / 365) * 'Lookups and Calculations'!$F$12</f>
        <v>0</v>
      </c>
      <c r="M2707" s="3">
        <f>(G2707*2) * Dashboard!$I$13 * (Dashboard!$D$12 / 365) * 'Lookups and Calculations'!$F$12</f>
        <v>1602.0878730267946</v>
      </c>
      <c r="N2707" s="12">
        <f>H2707 * Dashboard!$I$14 * Dashboard!$I$15 * (Dashboard!$D$12 / 365) * 'Lookups and Calculations'!$F$12</f>
        <v>0</v>
      </c>
    </row>
    <row r="2708" spans="1:14" x14ac:dyDescent="0.35">
      <c r="A2708" s="2">
        <v>2707</v>
      </c>
      <c r="B2708" s="11">
        <v>1.6890665887002809</v>
      </c>
      <c r="C2708" s="11">
        <v>-2.0843094890502423</v>
      </c>
      <c r="D2708" s="3">
        <f>B2708*Dashboard!$D$11*Dashboard!$D$10*SQRT(Dashboard!$D$12/365)</f>
        <v>419364.4365149599</v>
      </c>
      <c r="E2708" s="3">
        <f>IF(Dashboard!$I$3,C2708*Dashboard!$E$11*Dashboard!$E$10*SQRT(Dashboard!$D$12/365),0)</f>
        <v>-1034992.0840846639</v>
      </c>
      <c r="F2708" s="3">
        <f>D2708+IF(Dashboard!$I$3,E2708,0)</f>
        <v>-615627.64756970399</v>
      </c>
      <c r="G2708" s="3">
        <f>IF(Dashboard!$I$4, ('Lookups and Calculations'!$F$9) / (1 - 'Lookups and Calculations'!$F$10), 'Lookups and Calculations'!$F$9)</f>
        <v>1951878.888340465</v>
      </c>
      <c r="H2708" s="12">
        <f t="shared" si="84"/>
        <v>0</v>
      </c>
      <c r="I2708" s="12">
        <f t="shared" si="85"/>
        <v>0</v>
      </c>
      <c r="J2708" s="13">
        <f>(1 - Dashboard!$I$9) * H2708 * Dashboard!$I$8 * 'Lookups and Calculations'!$F$12</f>
        <v>0</v>
      </c>
      <c r="K2708" s="12">
        <f>(1 - Dashboard!$I$11) * I2708 * Dashboard!$I$10 * 'Lookups and Calculations'!$F$12</f>
        <v>0</v>
      </c>
      <c r="L2708" s="12">
        <f>(H2708 - I2708) * Dashboard!$I$13 * (Dashboard!$D$12 / 365) * 'Lookups and Calculations'!$F$12</f>
        <v>0</v>
      </c>
      <c r="M2708" s="3">
        <f>(G2708*2) * Dashboard!$I$13 * (Dashboard!$D$12 / 365) * 'Lookups and Calculations'!$F$12</f>
        <v>1602.0878730267946</v>
      </c>
      <c r="N2708" s="12">
        <f>H2708 * Dashboard!$I$14 * Dashboard!$I$15 * (Dashboard!$D$12 / 365) * 'Lookups and Calculations'!$F$12</f>
        <v>0</v>
      </c>
    </row>
    <row r="2709" spans="1:14" x14ac:dyDescent="0.35">
      <c r="A2709" s="2">
        <v>2708</v>
      </c>
      <c r="B2709" s="11">
        <v>0.46497209271147333</v>
      </c>
      <c r="C2709" s="11">
        <v>0.19231062813016903</v>
      </c>
      <c r="D2709" s="3">
        <f>B2709*Dashboard!$D$11*Dashboard!$D$10*SQRT(Dashboard!$D$12/365)</f>
        <v>115444.09258913444</v>
      </c>
      <c r="E2709" s="3">
        <f>IF(Dashboard!$I$3,C2709*Dashboard!$E$11*Dashboard!$E$10*SQRT(Dashboard!$D$12/365),0)</f>
        <v>95494.44496880885</v>
      </c>
      <c r="F2709" s="3">
        <f>D2709+IF(Dashboard!$I$3,E2709,0)</f>
        <v>210938.53755794329</v>
      </c>
      <c r="G2709" s="3">
        <f>IF(Dashboard!$I$4, ('Lookups and Calculations'!$F$9) / (1 - 'Lookups and Calculations'!$F$10), 'Lookups and Calculations'!$F$9)</f>
        <v>1951878.888340465</v>
      </c>
      <c r="H2709" s="12">
        <f t="shared" si="84"/>
        <v>0</v>
      </c>
      <c r="I2709" s="12">
        <f t="shared" si="85"/>
        <v>0</v>
      </c>
      <c r="J2709" s="13">
        <f>(1 - Dashboard!$I$9) * H2709 * Dashboard!$I$8 * 'Lookups and Calculations'!$F$12</f>
        <v>0</v>
      </c>
      <c r="K2709" s="12">
        <f>(1 - Dashboard!$I$11) * I2709 * Dashboard!$I$10 * 'Lookups and Calculations'!$F$12</f>
        <v>0</v>
      </c>
      <c r="L2709" s="12">
        <f>(H2709 - I2709) * Dashboard!$I$13 * (Dashboard!$D$12 / 365) * 'Lookups and Calculations'!$F$12</f>
        <v>0</v>
      </c>
      <c r="M2709" s="3">
        <f>(G2709*2) * Dashboard!$I$13 * (Dashboard!$D$12 / 365) * 'Lookups and Calculations'!$F$12</f>
        <v>1602.0878730267946</v>
      </c>
      <c r="N2709" s="12">
        <f>H2709 * Dashboard!$I$14 * Dashboard!$I$15 * (Dashboard!$D$12 / 365) * 'Lookups and Calculations'!$F$12</f>
        <v>0</v>
      </c>
    </row>
    <row r="2710" spans="1:14" x14ac:dyDescent="0.35">
      <c r="A2710" s="2">
        <v>2709</v>
      </c>
      <c r="B2710" s="11">
        <v>1.5241830814222634</v>
      </c>
      <c r="C2710" s="11">
        <v>0.35478404911274403</v>
      </c>
      <c r="D2710" s="3">
        <f>B2710*Dashboard!$D$11*Dashboard!$D$10*SQRT(Dashboard!$D$12/365)</f>
        <v>378426.86804795032</v>
      </c>
      <c r="E2710" s="3">
        <f>IF(Dashboard!$I$3,C2710*Dashboard!$E$11*Dashboard!$E$10*SQRT(Dashboard!$D$12/365),0)</f>
        <v>176172.82093673918</v>
      </c>
      <c r="F2710" s="3">
        <f>D2710+IF(Dashboard!$I$3,E2710,0)</f>
        <v>554599.68898468954</v>
      </c>
      <c r="G2710" s="3">
        <f>IF(Dashboard!$I$4, ('Lookups and Calculations'!$F$9) / (1 - 'Lookups and Calculations'!$F$10), 'Lookups and Calculations'!$F$9)</f>
        <v>1951878.888340465</v>
      </c>
      <c r="H2710" s="12">
        <f t="shared" si="84"/>
        <v>0</v>
      </c>
      <c r="I2710" s="12">
        <f t="shared" si="85"/>
        <v>0</v>
      </c>
      <c r="J2710" s="13">
        <f>(1 - Dashboard!$I$9) * H2710 * Dashboard!$I$8 * 'Lookups and Calculations'!$F$12</f>
        <v>0</v>
      </c>
      <c r="K2710" s="12">
        <f>(1 - Dashboard!$I$11) * I2710 * Dashboard!$I$10 * 'Lookups and Calculations'!$F$12</f>
        <v>0</v>
      </c>
      <c r="L2710" s="12">
        <f>(H2710 - I2710) * Dashboard!$I$13 * (Dashboard!$D$12 / 365) * 'Lookups and Calculations'!$F$12</f>
        <v>0</v>
      </c>
      <c r="M2710" s="3">
        <f>(G2710*2) * Dashboard!$I$13 * (Dashboard!$D$12 / 365) * 'Lookups and Calculations'!$F$12</f>
        <v>1602.0878730267946</v>
      </c>
      <c r="N2710" s="12">
        <f>H2710 * Dashboard!$I$14 * Dashboard!$I$15 * (Dashboard!$D$12 / 365) * 'Lookups and Calculations'!$F$12</f>
        <v>0</v>
      </c>
    </row>
    <row r="2711" spans="1:14" x14ac:dyDescent="0.35">
      <c r="A2711" s="2">
        <v>2710</v>
      </c>
      <c r="B2711" s="11">
        <v>-0.32701597736997423</v>
      </c>
      <c r="C2711" s="11">
        <v>-1.347534080851905</v>
      </c>
      <c r="D2711" s="3">
        <f>B2711*Dashboard!$D$11*Dashboard!$D$10*SQRT(Dashboard!$D$12/365)</f>
        <v>-81192.104561534812</v>
      </c>
      <c r="E2711" s="3">
        <f>IF(Dashboard!$I$3,C2711*Dashboard!$E$11*Dashboard!$E$10*SQRT(Dashboard!$D$12/365),0)</f>
        <v>-669136.28424324957</v>
      </c>
      <c r="F2711" s="3">
        <f>D2711+IF(Dashboard!$I$3,E2711,0)</f>
        <v>-750328.38880478439</v>
      </c>
      <c r="G2711" s="3">
        <f>IF(Dashboard!$I$4, ('Lookups and Calculations'!$F$9) / (1 - 'Lookups and Calculations'!$F$10), 'Lookups and Calculations'!$F$9)</f>
        <v>1951878.888340465</v>
      </c>
      <c r="H2711" s="12">
        <f t="shared" si="84"/>
        <v>0</v>
      </c>
      <c r="I2711" s="12">
        <f t="shared" si="85"/>
        <v>0</v>
      </c>
      <c r="J2711" s="13">
        <f>(1 - Dashboard!$I$9) * H2711 * Dashboard!$I$8 * 'Lookups and Calculations'!$F$12</f>
        <v>0</v>
      </c>
      <c r="K2711" s="12">
        <f>(1 - Dashboard!$I$11) * I2711 * Dashboard!$I$10 * 'Lookups and Calculations'!$F$12</f>
        <v>0</v>
      </c>
      <c r="L2711" s="12">
        <f>(H2711 - I2711) * Dashboard!$I$13 * (Dashboard!$D$12 / 365) * 'Lookups and Calculations'!$F$12</f>
        <v>0</v>
      </c>
      <c r="M2711" s="3">
        <f>(G2711*2) * Dashboard!$I$13 * (Dashboard!$D$12 / 365) * 'Lookups and Calculations'!$F$12</f>
        <v>1602.0878730267946</v>
      </c>
      <c r="N2711" s="12">
        <f>H2711 * Dashboard!$I$14 * Dashboard!$I$15 * (Dashboard!$D$12 / 365) * 'Lookups and Calculations'!$F$12</f>
        <v>0</v>
      </c>
    </row>
    <row r="2712" spans="1:14" x14ac:dyDescent="0.35">
      <c r="A2712" s="2">
        <v>2711</v>
      </c>
      <c r="B2712" s="11">
        <v>1.1509052022271611</v>
      </c>
      <c r="C2712" s="11">
        <v>0.36291757173949069</v>
      </c>
      <c r="D2712" s="3">
        <f>B2712*Dashboard!$D$11*Dashboard!$D$10*SQRT(Dashboard!$D$12/365)</f>
        <v>285748.77677588927</v>
      </c>
      <c r="E2712" s="3">
        <f>IF(Dashboard!$I$3,C2712*Dashboard!$E$11*Dashboard!$E$10*SQRT(Dashboard!$D$12/365),0)</f>
        <v>180211.63166932488</v>
      </c>
      <c r="F2712" s="3">
        <f>D2712+IF(Dashboard!$I$3,E2712,0)</f>
        <v>465960.40844521415</v>
      </c>
      <c r="G2712" s="3">
        <f>IF(Dashboard!$I$4, ('Lookups and Calculations'!$F$9) / (1 - 'Lookups and Calculations'!$F$10), 'Lookups and Calculations'!$F$9)</f>
        <v>1951878.888340465</v>
      </c>
      <c r="H2712" s="12">
        <f t="shared" si="84"/>
        <v>0</v>
      </c>
      <c r="I2712" s="12">
        <f t="shared" si="85"/>
        <v>0</v>
      </c>
      <c r="J2712" s="13">
        <f>(1 - Dashboard!$I$9) * H2712 * Dashboard!$I$8 * 'Lookups and Calculations'!$F$12</f>
        <v>0</v>
      </c>
      <c r="K2712" s="12">
        <f>(1 - Dashboard!$I$11) * I2712 * Dashboard!$I$10 * 'Lookups and Calculations'!$F$12</f>
        <v>0</v>
      </c>
      <c r="L2712" s="12">
        <f>(H2712 - I2712) * Dashboard!$I$13 * (Dashboard!$D$12 / 365) * 'Lookups and Calculations'!$F$12</f>
        <v>0</v>
      </c>
      <c r="M2712" s="3">
        <f>(G2712*2) * Dashboard!$I$13 * (Dashboard!$D$12 / 365) * 'Lookups and Calculations'!$F$12</f>
        <v>1602.0878730267946</v>
      </c>
      <c r="N2712" s="12">
        <f>H2712 * Dashboard!$I$14 * Dashboard!$I$15 * (Dashboard!$D$12 / 365) * 'Lookups and Calculations'!$F$12</f>
        <v>0</v>
      </c>
    </row>
    <row r="2713" spans="1:14" x14ac:dyDescent="0.35">
      <c r="A2713" s="2">
        <v>2712</v>
      </c>
      <c r="B2713" s="11">
        <v>-1.0195950045491495</v>
      </c>
      <c r="C2713" s="11">
        <v>0.30214093000507247</v>
      </c>
      <c r="D2713" s="3">
        <f>B2713*Dashboard!$D$11*Dashboard!$D$10*SQRT(Dashboard!$D$12/365)</f>
        <v>-253146.84892633031</v>
      </c>
      <c r="E2713" s="3">
        <f>IF(Dashboard!$I$3,C2713*Dashboard!$E$11*Dashboard!$E$10*SQRT(Dashboard!$D$12/365),0)</f>
        <v>150032.1677159963</v>
      </c>
      <c r="F2713" s="3">
        <f>D2713+IF(Dashboard!$I$3,E2713,0)</f>
        <v>-103114.68121033401</v>
      </c>
      <c r="G2713" s="3">
        <f>IF(Dashboard!$I$4, ('Lookups and Calculations'!$F$9) / (1 - 'Lookups and Calculations'!$F$10), 'Lookups and Calculations'!$F$9)</f>
        <v>1951878.888340465</v>
      </c>
      <c r="H2713" s="12">
        <f t="shared" si="84"/>
        <v>0</v>
      </c>
      <c r="I2713" s="12">
        <f t="shared" si="85"/>
        <v>0</v>
      </c>
      <c r="J2713" s="13">
        <f>(1 - Dashboard!$I$9) * H2713 * Dashboard!$I$8 * 'Lookups and Calculations'!$F$12</f>
        <v>0</v>
      </c>
      <c r="K2713" s="12">
        <f>(1 - Dashboard!$I$11) * I2713 * Dashboard!$I$10 * 'Lookups and Calculations'!$F$12</f>
        <v>0</v>
      </c>
      <c r="L2713" s="12">
        <f>(H2713 - I2713) * Dashboard!$I$13 * (Dashboard!$D$12 / 365) * 'Lookups and Calculations'!$F$12</f>
        <v>0</v>
      </c>
      <c r="M2713" s="3">
        <f>(G2713*2) * Dashboard!$I$13 * (Dashboard!$D$12 / 365) * 'Lookups and Calculations'!$F$12</f>
        <v>1602.0878730267946</v>
      </c>
      <c r="N2713" s="12">
        <f>H2713 * Dashboard!$I$14 * Dashboard!$I$15 * (Dashboard!$D$12 / 365) * 'Lookups and Calculations'!$F$12</f>
        <v>0</v>
      </c>
    </row>
    <row r="2714" spans="1:14" x14ac:dyDescent="0.35">
      <c r="A2714" s="2">
        <v>2713</v>
      </c>
      <c r="B2714" s="11">
        <v>1.3223948407262256</v>
      </c>
      <c r="C2714" s="11">
        <v>1.4912441810847565</v>
      </c>
      <c r="D2714" s="3">
        <f>B2714*Dashboard!$D$11*Dashboard!$D$10*SQRT(Dashboard!$D$12/365)</f>
        <v>328326.52717272443</v>
      </c>
      <c r="E2714" s="3">
        <f>IF(Dashboard!$I$3,C2714*Dashboard!$E$11*Dashboard!$E$10*SQRT(Dashboard!$D$12/365),0)</f>
        <v>740497.47936585615</v>
      </c>
      <c r="F2714" s="3">
        <f>D2714+IF(Dashboard!$I$3,E2714,0)</f>
        <v>1068824.0065385806</v>
      </c>
      <c r="G2714" s="3">
        <f>IF(Dashboard!$I$4, ('Lookups and Calculations'!$F$9) / (1 - 'Lookups and Calculations'!$F$10), 'Lookups and Calculations'!$F$9)</f>
        <v>1951878.888340465</v>
      </c>
      <c r="H2714" s="12">
        <f t="shared" si="84"/>
        <v>0</v>
      </c>
      <c r="I2714" s="12">
        <f t="shared" si="85"/>
        <v>0</v>
      </c>
      <c r="J2714" s="13">
        <f>(1 - Dashboard!$I$9) * H2714 * Dashboard!$I$8 * 'Lookups and Calculations'!$F$12</f>
        <v>0</v>
      </c>
      <c r="K2714" s="12">
        <f>(1 - Dashboard!$I$11) * I2714 * Dashboard!$I$10 * 'Lookups and Calculations'!$F$12</f>
        <v>0</v>
      </c>
      <c r="L2714" s="12">
        <f>(H2714 - I2714) * Dashboard!$I$13 * (Dashboard!$D$12 / 365) * 'Lookups and Calculations'!$F$12</f>
        <v>0</v>
      </c>
      <c r="M2714" s="3">
        <f>(G2714*2) * Dashboard!$I$13 * (Dashboard!$D$12 / 365) * 'Lookups and Calculations'!$F$12</f>
        <v>1602.0878730267946</v>
      </c>
      <c r="N2714" s="12">
        <f>H2714 * Dashboard!$I$14 * Dashboard!$I$15 * (Dashboard!$D$12 / 365) * 'Lookups and Calculations'!$F$12</f>
        <v>0</v>
      </c>
    </row>
    <row r="2715" spans="1:14" x14ac:dyDescent="0.35">
      <c r="A2715" s="2">
        <v>2714</v>
      </c>
      <c r="B2715" s="11">
        <v>-0.31904100301357341</v>
      </c>
      <c r="C2715" s="11">
        <v>1.4753619435697909</v>
      </c>
      <c r="D2715" s="3">
        <f>B2715*Dashboard!$D$11*Dashboard!$D$10*SQRT(Dashboard!$D$12/365)</f>
        <v>-79212.063839891751</v>
      </c>
      <c r="E2715" s="3">
        <f>IF(Dashboard!$I$3,C2715*Dashboard!$E$11*Dashboard!$E$10*SQRT(Dashboard!$D$12/365),0)</f>
        <v>732610.93939091603</v>
      </c>
      <c r="F2715" s="3">
        <f>D2715+IF(Dashboard!$I$3,E2715,0)</f>
        <v>653398.87555102422</v>
      </c>
      <c r="G2715" s="3">
        <f>IF(Dashboard!$I$4, ('Lookups and Calculations'!$F$9) / (1 - 'Lookups and Calculations'!$F$10), 'Lookups and Calculations'!$F$9)</f>
        <v>1951878.888340465</v>
      </c>
      <c r="H2715" s="12">
        <f t="shared" si="84"/>
        <v>0</v>
      </c>
      <c r="I2715" s="12">
        <f t="shared" si="85"/>
        <v>0</v>
      </c>
      <c r="J2715" s="13">
        <f>(1 - Dashboard!$I$9) * H2715 * Dashboard!$I$8 * 'Lookups and Calculations'!$F$12</f>
        <v>0</v>
      </c>
      <c r="K2715" s="12">
        <f>(1 - Dashboard!$I$11) * I2715 * Dashboard!$I$10 * 'Lookups and Calculations'!$F$12</f>
        <v>0</v>
      </c>
      <c r="L2715" s="12">
        <f>(H2715 - I2715) * Dashboard!$I$13 * (Dashboard!$D$12 / 365) * 'Lookups and Calculations'!$F$12</f>
        <v>0</v>
      </c>
      <c r="M2715" s="3">
        <f>(G2715*2) * Dashboard!$I$13 * (Dashboard!$D$12 / 365) * 'Lookups and Calculations'!$F$12</f>
        <v>1602.0878730267946</v>
      </c>
      <c r="N2715" s="12">
        <f>H2715 * Dashboard!$I$14 * Dashboard!$I$15 * (Dashboard!$D$12 / 365) * 'Lookups and Calculations'!$F$12</f>
        <v>0</v>
      </c>
    </row>
    <row r="2716" spans="1:14" x14ac:dyDescent="0.35">
      <c r="A2716" s="2">
        <v>2715</v>
      </c>
      <c r="B2716" s="11">
        <v>-0.51949806396509557</v>
      </c>
      <c r="C2716" s="11">
        <v>-2.2331773338022307</v>
      </c>
      <c r="D2716" s="3">
        <f>B2716*Dashboard!$D$11*Dashboard!$D$10*SQRT(Dashboard!$D$12/365)</f>
        <v>-128981.8970565128</v>
      </c>
      <c r="E2716" s="3">
        <f>IF(Dashboard!$I$3,C2716*Dashboard!$E$11*Dashboard!$E$10*SQRT(Dashboard!$D$12/365),0)</f>
        <v>-1108914.4270488373</v>
      </c>
      <c r="F2716" s="3">
        <f>D2716+IF(Dashboard!$I$3,E2716,0)</f>
        <v>-1237896.3241053501</v>
      </c>
      <c r="G2716" s="3">
        <f>IF(Dashboard!$I$4, ('Lookups and Calculations'!$F$9) / (1 - 'Lookups and Calculations'!$F$10), 'Lookups and Calculations'!$F$9)</f>
        <v>1951878.888340465</v>
      </c>
      <c r="H2716" s="12">
        <f t="shared" si="84"/>
        <v>0</v>
      </c>
      <c r="I2716" s="12">
        <f t="shared" si="85"/>
        <v>0</v>
      </c>
      <c r="J2716" s="13">
        <f>(1 - Dashboard!$I$9) * H2716 * Dashboard!$I$8 * 'Lookups and Calculations'!$F$12</f>
        <v>0</v>
      </c>
      <c r="K2716" s="12">
        <f>(1 - Dashboard!$I$11) * I2716 * Dashboard!$I$10 * 'Lookups and Calculations'!$F$12</f>
        <v>0</v>
      </c>
      <c r="L2716" s="12">
        <f>(H2716 - I2716) * Dashboard!$I$13 * (Dashboard!$D$12 / 365) * 'Lookups and Calculations'!$F$12</f>
        <v>0</v>
      </c>
      <c r="M2716" s="3">
        <f>(G2716*2) * Dashboard!$I$13 * (Dashboard!$D$12 / 365) * 'Lookups and Calculations'!$F$12</f>
        <v>1602.0878730267946</v>
      </c>
      <c r="N2716" s="12">
        <f>H2716 * Dashboard!$I$14 * Dashboard!$I$15 * (Dashboard!$D$12 / 365) * 'Lookups and Calculations'!$F$12</f>
        <v>0</v>
      </c>
    </row>
    <row r="2717" spans="1:14" x14ac:dyDescent="0.35">
      <c r="A2717" s="2">
        <v>2716</v>
      </c>
      <c r="B2717" s="11">
        <v>0.22244947658319045</v>
      </c>
      <c r="C2717" s="11">
        <v>-0.93666791517849823</v>
      </c>
      <c r="D2717" s="3">
        <f>B2717*Dashboard!$D$11*Dashboard!$D$10*SQRT(Dashboard!$D$12/365)</f>
        <v>55230.14902102889</v>
      </c>
      <c r="E2717" s="3">
        <f>IF(Dashboard!$I$3,C2717*Dashboard!$E$11*Dashboard!$E$10*SQRT(Dashboard!$D$12/365),0)</f>
        <v>-465115.12935997709</v>
      </c>
      <c r="F2717" s="3">
        <f>D2717+IF(Dashboard!$I$3,E2717,0)</f>
        <v>-409884.9803389482</v>
      </c>
      <c r="G2717" s="3">
        <f>IF(Dashboard!$I$4, ('Lookups and Calculations'!$F$9) / (1 - 'Lookups and Calculations'!$F$10), 'Lookups and Calculations'!$F$9)</f>
        <v>1951878.888340465</v>
      </c>
      <c r="H2717" s="12">
        <f t="shared" si="84"/>
        <v>0</v>
      </c>
      <c r="I2717" s="12">
        <f t="shared" si="85"/>
        <v>0</v>
      </c>
      <c r="J2717" s="13">
        <f>(1 - Dashboard!$I$9) * H2717 * Dashboard!$I$8 * 'Lookups and Calculations'!$F$12</f>
        <v>0</v>
      </c>
      <c r="K2717" s="12">
        <f>(1 - Dashboard!$I$11) * I2717 * Dashboard!$I$10 * 'Lookups and Calculations'!$F$12</f>
        <v>0</v>
      </c>
      <c r="L2717" s="12">
        <f>(H2717 - I2717) * Dashboard!$I$13 * (Dashboard!$D$12 / 365) * 'Lookups and Calculations'!$F$12</f>
        <v>0</v>
      </c>
      <c r="M2717" s="3">
        <f>(G2717*2) * Dashboard!$I$13 * (Dashboard!$D$12 / 365) * 'Lookups and Calculations'!$F$12</f>
        <v>1602.0878730267946</v>
      </c>
      <c r="N2717" s="12">
        <f>H2717 * Dashboard!$I$14 * Dashboard!$I$15 * (Dashboard!$D$12 / 365) * 'Lookups and Calculations'!$F$12</f>
        <v>0</v>
      </c>
    </row>
    <row r="2718" spans="1:14" x14ac:dyDescent="0.35">
      <c r="A2718" s="2">
        <v>2717</v>
      </c>
      <c r="B2718" s="11">
        <v>-0.96993228724385006</v>
      </c>
      <c r="C2718" s="11">
        <v>1.155549587702565</v>
      </c>
      <c r="D2718" s="3">
        <f>B2718*Dashboard!$D$11*Dashboard!$D$10*SQRT(Dashboard!$D$12/365)</f>
        <v>-240816.50174057213</v>
      </c>
      <c r="E2718" s="3">
        <f>IF(Dashboard!$I$3,C2718*Dashboard!$E$11*Dashboard!$E$10*SQRT(Dashboard!$D$12/365),0)</f>
        <v>573803.78601280879</v>
      </c>
      <c r="F2718" s="3">
        <f>D2718+IF(Dashboard!$I$3,E2718,0)</f>
        <v>332987.28427223663</v>
      </c>
      <c r="G2718" s="3">
        <f>IF(Dashboard!$I$4, ('Lookups and Calculations'!$F$9) / (1 - 'Lookups and Calculations'!$F$10), 'Lookups and Calculations'!$F$9)</f>
        <v>1951878.888340465</v>
      </c>
      <c r="H2718" s="12">
        <f t="shared" si="84"/>
        <v>0</v>
      </c>
      <c r="I2718" s="12">
        <f t="shared" si="85"/>
        <v>0</v>
      </c>
      <c r="J2718" s="13">
        <f>(1 - Dashboard!$I$9) * H2718 * Dashboard!$I$8 * 'Lookups and Calculations'!$F$12</f>
        <v>0</v>
      </c>
      <c r="K2718" s="12">
        <f>(1 - Dashboard!$I$11) * I2718 * Dashboard!$I$10 * 'Lookups and Calculations'!$F$12</f>
        <v>0</v>
      </c>
      <c r="L2718" s="12">
        <f>(H2718 - I2718) * Dashboard!$I$13 * (Dashboard!$D$12 / 365) * 'Lookups and Calculations'!$F$12</f>
        <v>0</v>
      </c>
      <c r="M2718" s="3">
        <f>(G2718*2) * Dashboard!$I$13 * (Dashboard!$D$12 / 365) * 'Lookups and Calculations'!$F$12</f>
        <v>1602.0878730267946</v>
      </c>
      <c r="N2718" s="12">
        <f>H2718 * Dashboard!$I$14 * Dashboard!$I$15 * (Dashboard!$D$12 / 365) * 'Lookups and Calculations'!$F$12</f>
        <v>0</v>
      </c>
    </row>
    <row r="2719" spans="1:14" x14ac:dyDescent="0.35">
      <c r="A2719" s="2">
        <v>2718</v>
      </c>
      <c r="B2719" s="11">
        <v>1.1711241053767227</v>
      </c>
      <c r="C2719" s="11">
        <v>1.325706298671016</v>
      </c>
      <c r="D2719" s="3">
        <f>B2719*Dashboard!$D$11*Dashboard!$D$10*SQRT(Dashboard!$D$12/365)</f>
        <v>290768.76176818676</v>
      </c>
      <c r="E2719" s="3">
        <f>IF(Dashboard!$I$3,C2719*Dashboard!$E$11*Dashboard!$E$10*SQRT(Dashboard!$D$12/365),0)</f>
        <v>658297.40360242943</v>
      </c>
      <c r="F2719" s="3">
        <f>D2719+IF(Dashboard!$I$3,E2719,0)</f>
        <v>949066.16537061613</v>
      </c>
      <c r="G2719" s="3">
        <f>IF(Dashboard!$I$4, ('Lookups and Calculations'!$F$9) / (1 - 'Lookups and Calculations'!$F$10), 'Lookups and Calculations'!$F$9)</f>
        <v>1951878.888340465</v>
      </c>
      <c r="H2719" s="12">
        <f t="shared" si="84"/>
        <v>0</v>
      </c>
      <c r="I2719" s="12">
        <f t="shared" si="85"/>
        <v>0</v>
      </c>
      <c r="J2719" s="13">
        <f>(1 - Dashboard!$I$9) * H2719 * Dashboard!$I$8 * 'Lookups and Calculations'!$F$12</f>
        <v>0</v>
      </c>
      <c r="K2719" s="12">
        <f>(1 - Dashboard!$I$11) * I2719 * Dashboard!$I$10 * 'Lookups and Calculations'!$F$12</f>
        <v>0</v>
      </c>
      <c r="L2719" s="12">
        <f>(H2719 - I2719) * Dashboard!$I$13 * (Dashboard!$D$12 / 365) * 'Lookups and Calculations'!$F$12</f>
        <v>0</v>
      </c>
      <c r="M2719" s="3">
        <f>(G2719*2) * Dashboard!$I$13 * (Dashboard!$D$12 / 365) * 'Lookups and Calculations'!$F$12</f>
        <v>1602.0878730267946</v>
      </c>
      <c r="N2719" s="12">
        <f>H2719 * Dashboard!$I$14 * Dashboard!$I$15 * (Dashboard!$D$12 / 365) * 'Lookups and Calculations'!$F$12</f>
        <v>0</v>
      </c>
    </row>
    <row r="2720" spans="1:14" x14ac:dyDescent="0.35">
      <c r="A2720" s="2">
        <v>2719</v>
      </c>
      <c r="B2720" s="11">
        <v>-0.26171296692503626</v>
      </c>
      <c r="C2720" s="11">
        <v>-1.0621728459856463</v>
      </c>
      <c r="D2720" s="3">
        <f>B2720*Dashboard!$D$11*Dashboard!$D$10*SQRT(Dashboard!$D$12/365)</f>
        <v>-64978.557765227022</v>
      </c>
      <c r="E2720" s="3">
        <f>IF(Dashboard!$I$3,C2720*Dashboard!$E$11*Dashboard!$E$10*SQRT(Dashboard!$D$12/365),0)</f>
        <v>-527436.30123075412</v>
      </c>
      <c r="F2720" s="3">
        <f>D2720+IF(Dashboard!$I$3,E2720,0)</f>
        <v>-592414.85899598117</v>
      </c>
      <c r="G2720" s="3">
        <f>IF(Dashboard!$I$4, ('Lookups and Calculations'!$F$9) / (1 - 'Lookups and Calculations'!$F$10), 'Lookups and Calculations'!$F$9)</f>
        <v>1951878.888340465</v>
      </c>
      <c r="H2720" s="12">
        <f t="shared" si="84"/>
        <v>0</v>
      </c>
      <c r="I2720" s="12">
        <f t="shared" si="85"/>
        <v>0</v>
      </c>
      <c r="J2720" s="13">
        <f>(1 - Dashboard!$I$9) * H2720 * Dashboard!$I$8 * 'Lookups and Calculations'!$F$12</f>
        <v>0</v>
      </c>
      <c r="K2720" s="12">
        <f>(1 - Dashboard!$I$11) * I2720 * Dashboard!$I$10 * 'Lookups and Calculations'!$F$12</f>
        <v>0</v>
      </c>
      <c r="L2720" s="12">
        <f>(H2720 - I2720) * Dashboard!$I$13 * (Dashboard!$D$12 / 365) * 'Lookups and Calculations'!$F$12</f>
        <v>0</v>
      </c>
      <c r="M2720" s="3">
        <f>(G2720*2) * Dashboard!$I$13 * (Dashboard!$D$12 / 365) * 'Lookups and Calculations'!$F$12</f>
        <v>1602.0878730267946</v>
      </c>
      <c r="N2720" s="12">
        <f>H2720 * Dashboard!$I$14 * Dashboard!$I$15 * (Dashboard!$D$12 / 365) * 'Lookups and Calculations'!$F$12</f>
        <v>0</v>
      </c>
    </row>
    <row r="2721" spans="1:14" x14ac:dyDescent="0.35">
      <c r="A2721" s="2">
        <v>2720</v>
      </c>
      <c r="B2721" s="11">
        <v>-0.1393764940693569</v>
      </c>
      <c r="C2721" s="11">
        <v>-0.37635932561928964</v>
      </c>
      <c r="D2721" s="3">
        <f>B2721*Dashboard!$D$11*Dashboard!$D$10*SQRT(Dashboard!$D$12/365)</f>
        <v>-34604.642167365833</v>
      </c>
      <c r="E2721" s="3">
        <f>IF(Dashboard!$I$3,C2721*Dashboard!$E$11*Dashboard!$E$10*SQRT(Dashboard!$D$12/365),0)</f>
        <v>-186886.31646776409</v>
      </c>
      <c r="F2721" s="3">
        <f>D2721+IF(Dashboard!$I$3,E2721,0)</f>
        <v>-221490.95863512991</v>
      </c>
      <c r="G2721" s="3">
        <f>IF(Dashboard!$I$4, ('Lookups and Calculations'!$F$9) / (1 - 'Lookups and Calculations'!$F$10), 'Lookups and Calculations'!$F$9)</f>
        <v>1951878.888340465</v>
      </c>
      <c r="H2721" s="12">
        <f t="shared" si="84"/>
        <v>0</v>
      </c>
      <c r="I2721" s="12">
        <f t="shared" si="85"/>
        <v>0</v>
      </c>
      <c r="J2721" s="13">
        <f>(1 - Dashboard!$I$9) * H2721 * Dashboard!$I$8 * 'Lookups and Calculations'!$F$12</f>
        <v>0</v>
      </c>
      <c r="K2721" s="12">
        <f>(1 - Dashboard!$I$11) * I2721 * Dashboard!$I$10 * 'Lookups and Calculations'!$F$12</f>
        <v>0</v>
      </c>
      <c r="L2721" s="12">
        <f>(H2721 - I2721) * Dashboard!$I$13 * (Dashboard!$D$12 / 365) * 'Lookups and Calculations'!$F$12</f>
        <v>0</v>
      </c>
      <c r="M2721" s="3">
        <f>(G2721*2) * Dashboard!$I$13 * (Dashboard!$D$12 / 365) * 'Lookups and Calculations'!$F$12</f>
        <v>1602.0878730267946</v>
      </c>
      <c r="N2721" s="12">
        <f>H2721 * Dashboard!$I$14 * Dashboard!$I$15 * (Dashboard!$D$12 / 365) * 'Lookups and Calculations'!$F$12</f>
        <v>0</v>
      </c>
    </row>
    <row r="2722" spans="1:14" x14ac:dyDescent="0.35">
      <c r="A2722" s="2">
        <v>2721</v>
      </c>
      <c r="B2722" s="11">
        <v>1.1944760145605378</v>
      </c>
      <c r="C2722" s="11">
        <v>-0.10184014260193912</v>
      </c>
      <c r="D2722" s="3">
        <f>B2722*Dashboard!$D$11*Dashboard!$D$10*SQRT(Dashboard!$D$12/365)</f>
        <v>296566.61503337667</v>
      </c>
      <c r="E2722" s="3">
        <f>IF(Dashboard!$I$3,C2722*Dashboard!$E$11*Dashboard!$E$10*SQRT(Dashboard!$D$12/365),0)</f>
        <v>-50570.101028081823</v>
      </c>
      <c r="F2722" s="3">
        <f>D2722+IF(Dashboard!$I$3,E2722,0)</f>
        <v>245996.51400529486</v>
      </c>
      <c r="G2722" s="3">
        <f>IF(Dashboard!$I$4, ('Lookups and Calculations'!$F$9) / (1 - 'Lookups and Calculations'!$F$10), 'Lookups and Calculations'!$F$9)</f>
        <v>1951878.888340465</v>
      </c>
      <c r="H2722" s="12">
        <f t="shared" si="84"/>
        <v>0</v>
      </c>
      <c r="I2722" s="12">
        <f t="shared" si="85"/>
        <v>0</v>
      </c>
      <c r="J2722" s="13">
        <f>(1 - Dashboard!$I$9) * H2722 * Dashboard!$I$8 * 'Lookups and Calculations'!$F$12</f>
        <v>0</v>
      </c>
      <c r="K2722" s="12">
        <f>(1 - Dashboard!$I$11) * I2722 * Dashboard!$I$10 * 'Lookups and Calculations'!$F$12</f>
        <v>0</v>
      </c>
      <c r="L2722" s="12">
        <f>(H2722 - I2722) * Dashboard!$I$13 * (Dashboard!$D$12 / 365) * 'Lookups and Calculations'!$F$12</f>
        <v>0</v>
      </c>
      <c r="M2722" s="3">
        <f>(G2722*2) * Dashboard!$I$13 * (Dashboard!$D$12 / 365) * 'Lookups and Calculations'!$F$12</f>
        <v>1602.0878730267946</v>
      </c>
      <c r="N2722" s="12">
        <f>H2722 * Dashboard!$I$14 * Dashboard!$I$15 * (Dashboard!$D$12 / 365) * 'Lookups and Calculations'!$F$12</f>
        <v>0</v>
      </c>
    </row>
    <row r="2723" spans="1:14" x14ac:dyDescent="0.35">
      <c r="A2723" s="2">
        <v>2722</v>
      </c>
      <c r="B2723" s="11">
        <v>-0.20534106156471757</v>
      </c>
      <c r="C2723" s="11">
        <v>1.409100779757678</v>
      </c>
      <c r="D2723" s="3">
        <f>B2723*Dashboard!$D$11*Dashboard!$D$10*SQRT(Dashboard!$D$12/365)</f>
        <v>-50982.441516846484</v>
      </c>
      <c r="E2723" s="3">
        <f>IF(Dashboard!$I$3,C2723*Dashboard!$E$11*Dashboard!$E$10*SQRT(Dashboard!$D$12/365),0)</f>
        <v>699708.06177698553</v>
      </c>
      <c r="F2723" s="3">
        <f>D2723+IF(Dashboard!$I$3,E2723,0)</f>
        <v>648725.620260139</v>
      </c>
      <c r="G2723" s="3">
        <f>IF(Dashboard!$I$4, ('Lookups and Calculations'!$F$9) / (1 - 'Lookups and Calculations'!$F$10), 'Lookups and Calculations'!$F$9)</f>
        <v>1951878.888340465</v>
      </c>
      <c r="H2723" s="12">
        <f t="shared" si="84"/>
        <v>0</v>
      </c>
      <c r="I2723" s="12">
        <f t="shared" si="85"/>
        <v>0</v>
      </c>
      <c r="J2723" s="13">
        <f>(1 - Dashboard!$I$9) * H2723 * Dashboard!$I$8 * 'Lookups and Calculations'!$F$12</f>
        <v>0</v>
      </c>
      <c r="K2723" s="12">
        <f>(1 - Dashboard!$I$11) * I2723 * Dashboard!$I$10 * 'Lookups and Calculations'!$F$12</f>
        <v>0</v>
      </c>
      <c r="L2723" s="12">
        <f>(H2723 - I2723) * Dashboard!$I$13 * (Dashboard!$D$12 / 365) * 'Lookups and Calculations'!$F$12</f>
        <v>0</v>
      </c>
      <c r="M2723" s="3">
        <f>(G2723*2) * Dashboard!$I$13 * (Dashboard!$D$12 / 365) * 'Lookups and Calculations'!$F$12</f>
        <v>1602.0878730267946</v>
      </c>
      <c r="N2723" s="12">
        <f>H2723 * Dashboard!$I$14 * Dashboard!$I$15 * (Dashboard!$D$12 / 365) * 'Lookups and Calculations'!$F$12</f>
        <v>0</v>
      </c>
    </row>
    <row r="2724" spans="1:14" x14ac:dyDescent="0.35">
      <c r="A2724" s="2">
        <v>2723</v>
      </c>
      <c r="B2724" s="11">
        <v>1.7932179274406481</v>
      </c>
      <c r="C2724" s="11">
        <v>-1.1458492834791019</v>
      </c>
      <c r="D2724" s="3">
        <f>B2724*Dashboard!$D$11*Dashboard!$D$10*SQRT(Dashboard!$D$12/365)</f>
        <v>445223.31488916423</v>
      </c>
      <c r="E2724" s="3">
        <f>IF(Dashboard!$I$3,C2724*Dashboard!$E$11*Dashboard!$E$10*SQRT(Dashboard!$D$12/365),0)</f>
        <v>-568986.96867486532</v>
      </c>
      <c r="F2724" s="3">
        <f>D2724+IF(Dashboard!$I$3,E2724,0)</f>
        <v>-123763.65378570108</v>
      </c>
      <c r="G2724" s="3">
        <f>IF(Dashboard!$I$4, ('Lookups and Calculations'!$F$9) / (1 - 'Lookups and Calculations'!$F$10), 'Lookups and Calculations'!$F$9)</f>
        <v>1951878.888340465</v>
      </c>
      <c r="H2724" s="12">
        <f t="shared" si="84"/>
        <v>0</v>
      </c>
      <c r="I2724" s="12">
        <f t="shared" si="85"/>
        <v>0</v>
      </c>
      <c r="J2724" s="13">
        <f>(1 - Dashboard!$I$9) * H2724 * Dashboard!$I$8 * 'Lookups and Calculations'!$F$12</f>
        <v>0</v>
      </c>
      <c r="K2724" s="12">
        <f>(1 - Dashboard!$I$11) * I2724 * Dashboard!$I$10 * 'Lookups and Calculations'!$F$12</f>
        <v>0</v>
      </c>
      <c r="L2724" s="12">
        <f>(H2724 - I2724) * Dashboard!$I$13 * (Dashboard!$D$12 / 365) * 'Lookups and Calculations'!$F$12</f>
        <v>0</v>
      </c>
      <c r="M2724" s="3">
        <f>(G2724*2) * Dashboard!$I$13 * (Dashboard!$D$12 / 365) * 'Lookups and Calculations'!$F$12</f>
        <v>1602.0878730267946</v>
      </c>
      <c r="N2724" s="12">
        <f>H2724 * Dashboard!$I$14 * Dashboard!$I$15 * (Dashboard!$D$12 / 365) * 'Lookups and Calculations'!$F$12</f>
        <v>0</v>
      </c>
    </row>
    <row r="2725" spans="1:14" x14ac:dyDescent="0.35">
      <c r="A2725" s="2">
        <v>2724</v>
      </c>
      <c r="B2725" s="11">
        <v>1.67100001464068</v>
      </c>
      <c r="C2725" s="11">
        <v>1.8563271304987548</v>
      </c>
      <c r="D2725" s="3">
        <f>B2725*Dashboard!$D$11*Dashboard!$D$10*SQRT(Dashboard!$D$12/365)</f>
        <v>414878.83559138089</v>
      </c>
      <c r="E2725" s="3">
        <f>IF(Dashboard!$I$3,C2725*Dashboard!$E$11*Dashboard!$E$10*SQRT(Dashboard!$D$12/365),0)</f>
        <v>921784.35862386366</v>
      </c>
      <c r="F2725" s="3">
        <f>D2725+IF(Dashboard!$I$3,E2725,0)</f>
        <v>1336663.1942152446</v>
      </c>
      <c r="G2725" s="3">
        <f>IF(Dashboard!$I$4, ('Lookups and Calculations'!$F$9) / (1 - 'Lookups and Calculations'!$F$10), 'Lookups and Calculations'!$F$9)</f>
        <v>1951878.888340465</v>
      </c>
      <c r="H2725" s="12">
        <f t="shared" si="84"/>
        <v>0</v>
      </c>
      <c r="I2725" s="12">
        <f t="shared" si="85"/>
        <v>0</v>
      </c>
      <c r="J2725" s="13">
        <f>(1 - Dashboard!$I$9) * H2725 * Dashboard!$I$8 * 'Lookups and Calculations'!$F$12</f>
        <v>0</v>
      </c>
      <c r="K2725" s="12">
        <f>(1 - Dashboard!$I$11) * I2725 * Dashboard!$I$10 * 'Lookups and Calculations'!$F$12</f>
        <v>0</v>
      </c>
      <c r="L2725" s="12">
        <f>(H2725 - I2725) * Dashboard!$I$13 * (Dashboard!$D$12 / 365) * 'Lookups and Calculations'!$F$12</f>
        <v>0</v>
      </c>
      <c r="M2725" s="3">
        <f>(G2725*2) * Dashboard!$I$13 * (Dashboard!$D$12 / 365) * 'Lookups and Calculations'!$F$12</f>
        <v>1602.0878730267946</v>
      </c>
      <c r="N2725" s="12">
        <f>H2725 * Dashboard!$I$14 * Dashboard!$I$15 * (Dashboard!$D$12 / 365) * 'Lookups and Calculations'!$F$12</f>
        <v>0</v>
      </c>
    </row>
    <row r="2726" spans="1:14" x14ac:dyDescent="0.35">
      <c r="A2726" s="2">
        <v>2725</v>
      </c>
      <c r="B2726" s="11">
        <v>-1.167725720490663</v>
      </c>
      <c r="C2726" s="11">
        <v>3.1115096589579596</v>
      </c>
      <c r="D2726" s="3">
        <f>B2726*Dashboard!$D$11*Dashboard!$D$10*SQRT(Dashboard!$D$12/365)</f>
        <v>-289925.00476515462</v>
      </c>
      <c r="E2726" s="3">
        <f>IF(Dashboard!$I$3,C2726*Dashboard!$E$11*Dashboard!$E$10*SQRT(Dashboard!$D$12/365),0)</f>
        <v>1545062.2297180521</v>
      </c>
      <c r="F2726" s="3">
        <f>D2726+IF(Dashboard!$I$3,E2726,0)</f>
        <v>1255137.2249528975</v>
      </c>
      <c r="G2726" s="3">
        <f>IF(Dashboard!$I$4, ('Lookups and Calculations'!$F$9) / (1 - 'Lookups and Calculations'!$F$10), 'Lookups and Calculations'!$F$9)</f>
        <v>1951878.888340465</v>
      </c>
      <c r="H2726" s="12">
        <f t="shared" si="84"/>
        <v>0</v>
      </c>
      <c r="I2726" s="12">
        <f t="shared" si="85"/>
        <v>0</v>
      </c>
      <c r="J2726" s="13">
        <f>(1 - Dashboard!$I$9) * H2726 * Dashboard!$I$8 * 'Lookups and Calculations'!$F$12</f>
        <v>0</v>
      </c>
      <c r="K2726" s="12">
        <f>(1 - Dashboard!$I$11) * I2726 * Dashboard!$I$10 * 'Lookups and Calculations'!$F$12</f>
        <v>0</v>
      </c>
      <c r="L2726" s="12">
        <f>(H2726 - I2726) * Dashboard!$I$13 * (Dashboard!$D$12 / 365) * 'Lookups and Calculations'!$F$12</f>
        <v>0</v>
      </c>
      <c r="M2726" s="3">
        <f>(G2726*2) * Dashboard!$I$13 * (Dashboard!$D$12 / 365) * 'Lookups and Calculations'!$F$12</f>
        <v>1602.0878730267946</v>
      </c>
      <c r="N2726" s="12">
        <f>H2726 * Dashboard!$I$14 * Dashboard!$I$15 * (Dashboard!$D$12 / 365) * 'Lookups and Calculations'!$F$12</f>
        <v>0</v>
      </c>
    </row>
    <row r="2727" spans="1:14" x14ac:dyDescent="0.35">
      <c r="A2727" s="2">
        <v>2726</v>
      </c>
      <c r="B2727" s="11">
        <v>0.10659777391898816</v>
      </c>
      <c r="C2727" s="11">
        <v>0.91991188276826763</v>
      </c>
      <c r="D2727" s="3">
        <f>B2727*Dashboard!$D$11*Dashboard!$D$10*SQRT(Dashboard!$D$12/365)</f>
        <v>26466.283622177551</v>
      </c>
      <c r="E2727" s="3">
        <f>IF(Dashboard!$I$3,C2727*Dashboard!$E$11*Dashboard!$E$10*SQRT(Dashboard!$D$12/365),0)</f>
        <v>456794.69470458577</v>
      </c>
      <c r="F2727" s="3">
        <f>D2727+IF(Dashboard!$I$3,E2727,0)</f>
        <v>483260.97832676332</v>
      </c>
      <c r="G2727" s="3">
        <f>IF(Dashboard!$I$4, ('Lookups and Calculations'!$F$9) / (1 - 'Lookups and Calculations'!$F$10), 'Lookups and Calculations'!$F$9)</f>
        <v>1951878.888340465</v>
      </c>
      <c r="H2727" s="12">
        <f t="shared" si="84"/>
        <v>0</v>
      </c>
      <c r="I2727" s="12">
        <f t="shared" si="85"/>
        <v>0</v>
      </c>
      <c r="J2727" s="13">
        <f>(1 - Dashboard!$I$9) * H2727 * Dashboard!$I$8 * 'Lookups and Calculations'!$F$12</f>
        <v>0</v>
      </c>
      <c r="K2727" s="12">
        <f>(1 - Dashboard!$I$11) * I2727 * Dashboard!$I$10 * 'Lookups and Calculations'!$F$12</f>
        <v>0</v>
      </c>
      <c r="L2727" s="12">
        <f>(H2727 - I2727) * Dashboard!$I$13 * (Dashboard!$D$12 / 365) * 'Lookups and Calculations'!$F$12</f>
        <v>0</v>
      </c>
      <c r="M2727" s="3">
        <f>(G2727*2) * Dashboard!$I$13 * (Dashboard!$D$12 / 365) * 'Lookups and Calculations'!$F$12</f>
        <v>1602.0878730267946</v>
      </c>
      <c r="N2727" s="12">
        <f>H2727 * Dashboard!$I$14 * Dashboard!$I$15 * (Dashboard!$D$12 / 365) * 'Lookups and Calculations'!$F$12</f>
        <v>0</v>
      </c>
    </row>
    <row r="2728" spans="1:14" x14ac:dyDescent="0.35">
      <c r="A2728" s="2">
        <v>2727</v>
      </c>
      <c r="B2728" s="11">
        <v>1.6057279067926931</v>
      </c>
      <c r="C2728" s="11">
        <v>0.32332674455332383</v>
      </c>
      <c r="D2728" s="3">
        <f>B2728*Dashboard!$D$11*Dashboard!$D$10*SQRT(Dashboard!$D$12/365)</f>
        <v>398672.96134643606</v>
      </c>
      <c r="E2728" s="3">
        <f>IF(Dashboard!$I$3,C2728*Dashboard!$E$11*Dashboard!$E$10*SQRT(Dashboard!$D$12/365),0)</f>
        <v>160552.27064097865</v>
      </c>
      <c r="F2728" s="3">
        <f>D2728+IF(Dashboard!$I$3,E2728,0)</f>
        <v>559225.23198741465</v>
      </c>
      <c r="G2728" s="3">
        <f>IF(Dashboard!$I$4, ('Lookups and Calculations'!$F$9) / (1 - 'Lookups and Calculations'!$F$10), 'Lookups and Calculations'!$F$9)</f>
        <v>1951878.888340465</v>
      </c>
      <c r="H2728" s="12">
        <f t="shared" si="84"/>
        <v>0</v>
      </c>
      <c r="I2728" s="12">
        <f t="shared" si="85"/>
        <v>0</v>
      </c>
      <c r="J2728" s="13">
        <f>(1 - Dashboard!$I$9) * H2728 * Dashboard!$I$8 * 'Lookups and Calculations'!$F$12</f>
        <v>0</v>
      </c>
      <c r="K2728" s="12">
        <f>(1 - Dashboard!$I$11) * I2728 * Dashboard!$I$10 * 'Lookups and Calculations'!$F$12</f>
        <v>0</v>
      </c>
      <c r="L2728" s="12">
        <f>(H2728 - I2728) * Dashboard!$I$13 * (Dashboard!$D$12 / 365) * 'Lookups and Calculations'!$F$12</f>
        <v>0</v>
      </c>
      <c r="M2728" s="3">
        <f>(G2728*2) * Dashboard!$I$13 * (Dashboard!$D$12 / 365) * 'Lookups and Calculations'!$F$12</f>
        <v>1602.0878730267946</v>
      </c>
      <c r="N2728" s="12">
        <f>H2728 * Dashboard!$I$14 * Dashboard!$I$15 * (Dashboard!$D$12 / 365) * 'Lookups and Calculations'!$F$12</f>
        <v>0</v>
      </c>
    </row>
    <row r="2729" spans="1:14" x14ac:dyDescent="0.35">
      <c r="A2729" s="2">
        <v>2728</v>
      </c>
      <c r="B2729" s="11">
        <v>0.27108045942808423</v>
      </c>
      <c r="C2729" s="11">
        <v>-1.8055683250580996</v>
      </c>
      <c r="D2729" s="3">
        <f>B2729*Dashboard!$D$11*Dashboard!$D$10*SQRT(Dashboard!$D$12/365)</f>
        <v>67304.335352315335</v>
      </c>
      <c r="E2729" s="3">
        <f>IF(Dashboard!$I$3,C2729*Dashboard!$E$11*Dashboard!$E$10*SQRT(Dashboard!$D$12/365),0)</f>
        <v>-896579.38685519865</v>
      </c>
      <c r="F2729" s="3">
        <f>D2729+IF(Dashboard!$I$3,E2729,0)</f>
        <v>-829275.05150288332</v>
      </c>
      <c r="G2729" s="3">
        <f>IF(Dashboard!$I$4, ('Lookups and Calculations'!$F$9) / (1 - 'Lookups and Calculations'!$F$10), 'Lookups and Calculations'!$F$9)</f>
        <v>1951878.888340465</v>
      </c>
      <c r="H2729" s="12">
        <f t="shared" si="84"/>
        <v>0</v>
      </c>
      <c r="I2729" s="12">
        <f t="shared" si="85"/>
        <v>0</v>
      </c>
      <c r="J2729" s="13">
        <f>(1 - Dashboard!$I$9) * H2729 * Dashboard!$I$8 * 'Lookups and Calculations'!$F$12</f>
        <v>0</v>
      </c>
      <c r="K2729" s="12">
        <f>(1 - Dashboard!$I$11) * I2729 * Dashboard!$I$10 * 'Lookups and Calculations'!$F$12</f>
        <v>0</v>
      </c>
      <c r="L2729" s="12">
        <f>(H2729 - I2729) * Dashboard!$I$13 * (Dashboard!$D$12 / 365) * 'Lookups and Calculations'!$F$12</f>
        <v>0</v>
      </c>
      <c r="M2729" s="3">
        <f>(G2729*2) * Dashboard!$I$13 * (Dashboard!$D$12 / 365) * 'Lookups and Calculations'!$F$12</f>
        <v>1602.0878730267946</v>
      </c>
      <c r="N2729" s="12">
        <f>H2729 * Dashboard!$I$14 * Dashboard!$I$15 * (Dashboard!$D$12 / 365) * 'Lookups and Calculations'!$F$12</f>
        <v>0</v>
      </c>
    </row>
    <row r="2730" spans="1:14" x14ac:dyDescent="0.35">
      <c r="A2730" s="2">
        <v>2729</v>
      </c>
      <c r="B2730" s="11">
        <v>-0.43849393472037074</v>
      </c>
      <c r="C2730" s="11">
        <v>0.35837718407161501</v>
      </c>
      <c r="D2730" s="3">
        <f>B2730*Dashboard!$D$11*Dashboard!$D$10*SQRT(Dashboard!$D$12/365)</f>
        <v>-108870.04874730033</v>
      </c>
      <c r="E2730" s="3">
        <f>IF(Dashboard!$I$3,C2730*Dashboard!$E$11*Dashboard!$E$10*SQRT(Dashboard!$D$12/365),0)</f>
        <v>177957.04072704201</v>
      </c>
      <c r="F2730" s="3">
        <f>D2730+IF(Dashboard!$I$3,E2730,0)</f>
        <v>69086.991979741681</v>
      </c>
      <c r="G2730" s="3">
        <f>IF(Dashboard!$I$4, ('Lookups and Calculations'!$F$9) / (1 - 'Lookups and Calculations'!$F$10), 'Lookups and Calculations'!$F$9)</f>
        <v>1951878.888340465</v>
      </c>
      <c r="H2730" s="12">
        <f t="shared" si="84"/>
        <v>0</v>
      </c>
      <c r="I2730" s="12">
        <f t="shared" si="85"/>
        <v>0</v>
      </c>
      <c r="J2730" s="13">
        <f>(1 - Dashboard!$I$9) * H2730 * Dashboard!$I$8 * 'Lookups and Calculations'!$F$12</f>
        <v>0</v>
      </c>
      <c r="K2730" s="12">
        <f>(1 - Dashboard!$I$11) * I2730 * Dashboard!$I$10 * 'Lookups and Calculations'!$F$12</f>
        <v>0</v>
      </c>
      <c r="L2730" s="12">
        <f>(H2730 - I2730) * Dashboard!$I$13 * (Dashboard!$D$12 / 365) * 'Lookups and Calculations'!$F$12</f>
        <v>0</v>
      </c>
      <c r="M2730" s="3">
        <f>(G2730*2) * Dashboard!$I$13 * (Dashboard!$D$12 / 365) * 'Lookups and Calculations'!$F$12</f>
        <v>1602.0878730267946</v>
      </c>
      <c r="N2730" s="12">
        <f>H2730 * Dashboard!$I$14 * Dashboard!$I$15 * (Dashboard!$D$12 / 365) * 'Lookups and Calculations'!$F$12</f>
        <v>0</v>
      </c>
    </row>
    <row r="2731" spans="1:14" x14ac:dyDescent="0.35">
      <c r="A2731" s="2">
        <v>2730</v>
      </c>
      <c r="B2731" s="11">
        <v>-0.48018947855612493</v>
      </c>
      <c r="C2731" s="11">
        <v>1.3689152985871669</v>
      </c>
      <c r="D2731" s="3">
        <f>B2731*Dashboard!$D$11*Dashboard!$D$10*SQRT(Dashboard!$D$12/365)</f>
        <v>-119222.29202938486</v>
      </c>
      <c r="E2731" s="3">
        <f>IF(Dashboard!$I$3,C2731*Dashboard!$E$11*Dashboard!$E$10*SQRT(Dashboard!$D$12/365),0)</f>
        <v>679753.4172651649</v>
      </c>
      <c r="F2731" s="3">
        <f>D2731+IF(Dashboard!$I$3,E2731,0)</f>
        <v>560531.12523578003</v>
      </c>
      <c r="G2731" s="3">
        <f>IF(Dashboard!$I$4, ('Lookups and Calculations'!$F$9) / (1 - 'Lookups and Calculations'!$F$10), 'Lookups and Calculations'!$F$9)</f>
        <v>1951878.888340465</v>
      </c>
      <c r="H2731" s="12">
        <f t="shared" si="84"/>
        <v>0</v>
      </c>
      <c r="I2731" s="12">
        <f t="shared" si="85"/>
        <v>0</v>
      </c>
      <c r="J2731" s="13">
        <f>(1 - Dashboard!$I$9) * H2731 * Dashboard!$I$8 * 'Lookups and Calculations'!$F$12</f>
        <v>0</v>
      </c>
      <c r="K2731" s="12">
        <f>(1 - Dashboard!$I$11) * I2731 * Dashboard!$I$10 * 'Lookups and Calculations'!$F$12</f>
        <v>0</v>
      </c>
      <c r="L2731" s="12">
        <f>(H2731 - I2731) * Dashboard!$I$13 * (Dashboard!$D$12 / 365) * 'Lookups and Calculations'!$F$12</f>
        <v>0</v>
      </c>
      <c r="M2731" s="3">
        <f>(G2731*2) * Dashboard!$I$13 * (Dashboard!$D$12 / 365) * 'Lookups and Calculations'!$F$12</f>
        <v>1602.0878730267946</v>
      </c>
      <c r="N2731" s="12">
        <f>H2731 * Dashboard!$I$14 * Dashboard!$I$15 * (Dashboard!$D$12 / 365) * 'Lookups and Calculations'!$F$12</f>
        <v>0</v>
      </c>
    </row>
    <row r="2732" spans="1:14" x14ac:dyDescent="0.35">
      <c r="A2732" s="2">
        <v>2731</v>
      </c>
      <c r="B2732" s="11">
        <v>1.4621547383628384</v>
      </c>
      <c r="C2732" s="11">
        <v>-0.2709814168244607</v>
      </c>
      <c r="D2732" s="3">
        <f>B2732*Dashboard!$D$11*Dashboard!$D$10*SQRT(Dashboard!$D$12/365)</f>
        <v>363026.36145508196</v>
      </c>
      <c r="E2732" s="3">
        <f>IF(Dashboard!$I$3,C2732*Dashboard!$E$11*Dashboard!$E$10*SQRT(Dashboard!$D$12/365),0)</f>
        <v>-134559.4897594419</v>
      </c>
      <c r="F2732" s="3">
        <f>D2732+IF(Dashboard!$I$3,E2732,0)</f>
        <v>228466.87169564006</v>
      </c>
      <c r="G2732" s="3">
        <f>IF(Dashboard!$I$4, ('Lookups and Calculations'!$F$9) / (1 - 'Lookups and Calculations'!$F$10), 'Lookups and Calculations'!$F$9)</f>
        <v>1951878.888340465</v>
      </c>
      <c r="H2732" s="12">
        <f t="shared" si="84"/>
        <v>0</v>
      </c>
      <c r="I2732" s="12">
        <f t="shared" si="85"/>
        <v>0</v>
      </c>
      <c r="J2732" s="13">
        <f>(1 - Dashboard!$I$9) * H2732 * Dashboard!$I$8 * 'Lookups and Calculations'!$F$12</f>
        <v>0</v>
      </c>
      <c r="K2732" s="12">
        <f>(1 - Dashboard!$I$11) * I2732 * Dashboard!$I$10 * 'Lookups and Calculations'!$F$12</f>
        <v>0</v>
      </c>
      <c r="L2732" s="12">
        <f>(H2732 - I2732) * Dashboard!$I$13 * (Dashboard!$D$12 / 365) * 'Lookups and Calculations'!$F$12</f>
        <v>0</v>
      </c>
      <c r="M2732" s="3">
        <f>(G2732*2) * Dashboard!$I$13 * (Dashboard!$D$12 / 365) * 'Lookups and Calculations'!$F$12</f>
        <v>1602.0878730267946</v>
      </c>
      <c r="N2732" s="12">
        <f>H2732 * Dashboard!$I$14 * Dashboard!$I$15 * (Dashboard!$D$12 / 365) * 'Lookups and Calculations'!$F$12</f>
        <v>0</v>
      </c>
    </row>
    <row r="2733" spans="1:14" x14ac:dyDescent="0.35">
      <c r="A2733" s="2">
        <v>2732</v>
      </c>
      <c r="B2733" s="11">
        <v>0.43279739325339978</v>
      </c>
      <c r="C2733" s="11">
        <v>-0.60030264274099876</v>
      </c>
      <c r="D2733" s="3">
        <f>B2733*Dashboard!$D$11*Dashboard!$D$10*SQRT(Dashboard!$D$12/365)</f>
        <v>107455.70136848051</v>
      </c>
      <c r="E2733" s="3">
        <f>IF(Dashboard!$I$3,C2733*Dashboard!$E$11*Dashboard!$E$10*SQRT(Dashboard!$D$12/365),0)</f>
        <v>-298088.40124560846</v>
      </c>
      <c r="F2733" s="3">
        <f>D2733+IF(Dashboard!$I$3,E2733,0)</f>
        <v>-190632.69987712795</v>
      </c>
      <c r="G2733" s="3">
        <f>IF(Dashboard!$I$4, ('Lookups and Calculations'!$F$9) / (1 - 'Lookups and Calculations'!$F$10), 'Lookups and Calculations'!$F$9)</f>
        <v>1951878.888340465</v>
      </c>
      <c r="H2733" s="12">
        <f t="shared" si="84"/>
        <v>0</v>
      </c>
      <c r="I2733" s="12">
        <f t="shared" si="85"/>
        <v>0</v>
      </c>
      <c r="J2733" s="13">
        <f>(1 - Dashboard!$I$9) * H2733 * Dashboard!$I$8 * 'Lookups and Calculations'!$F$12</f>
        <v>0</v>
      </c>
      <c r="K2733" s="12">
        <f>(1 - Dashboard!$I$11) * I2733 * Dashboard!$I$10 * 'Lookups and Calculations'!$F$12</f>
        <v>0</v>
      </c>
      <c r="L2733" s="12">
        <f>(H2733 - I2733) * Dashboard!$I$13 * (Dashboard!$D$12 / 365) * 'Lookups and Calculations'!$F$12</f>
        <v>0</v>
      </c>
      <c r="M2733" s="3">
        <f>(G2733*2) * Dashboard!$I$13 * (Dashboard!$D$12 / 365) * 'Lookups and Calculations'!$F$12</f>
        <v>1602.0878730267946</v>
      </c>
      <c r="N2733" s="12">
        <f>H2733 * Dashboard!$I$14 * Dashboard!$I$15 * (Dashboard!$D$12 / 365) * 'Lookups and Calculations'!$F$12</f>
        <v>0</v>
      </c>
    </row>
    <row r="2734" spans="1:14" x14ac:dyDescent="0.35">
      <c r="A2734" s="2">
        <v>2733</v>
      </c>
      <c r="B2734" s="11">
        <v>1.0507161796199691</v>
      </c>
      <c r="C2734" s="11">
        <v>1.0593804155839925</v>
      </c>
      <c r="D2734" s="3">
        <f>B2734*Dashboard!$D$11*Dashboard!$D$10*SQRT(Dashboard!$D$12/365)</f>
        <v>260873.66925098095</v>
      </c>
      <c r="E2734" s="3">
        <f>IF(Dashboard!$I$3,C2734*Dashboard!$E$11*Dashboard!$E$10*SQRT(Dashboard!$D$12/365),0)</f>
        <v>526049.68212440156</v>
      </c>
      <c r="F2734" s="3">
        <f>D2734+IF(Dashboard!$I$3,E2734,0)</f>
        <v>786923.35137538251</v>
      </c>
      <c r="G2734" s="3">
        <f>IF(Dashboard!$I$4, ('Lookups and Calculations'!$F$9) / (1 - 'Lookups and Calculations'!$F$10), 'Lookups and Calculations'!$F$9)</f>
        <v>1951878.888340465</v>
      </c>
      <c r="H2734" s="12">
        <f t="shared" si="84"/>
        <v>0</v>
      </c>
      <c r="I2734" s="12">
        <f t="shared" si="85"/>
        <v>0</v>
      </c>
      <c r="J2734" s="13">
        <f>(1 - Dashboard!$I$9) * H2734 * Dashboard!$I$8 * 'Lookups and Calculations'!$F$12</f>
        <v>0</v>
      </c>
      <c r="K2734" s="12">
        <f>(1 - Dashboard!$I$11) * I2734 * Dashboard!$I$10 * 'Lookups and Calculations'!$F$12</f>
        <v>0</v>
      </c>
      <c r="L2734" s="12">
        <f>(H2734 - I2734) * Dashboard!$I$13 * (Dashboard!$D$12 / 365) * 'Lookups and Calculations'!$F$12</f>
        <v>0</v>
      </c>
      <c r="M2734" s="3">
        <f>(G2734*2) * Dashboard!$I$13 * (Dashboard!$D$12 / 365) * 'Lookups and Calculations'!$F$12</f>
        <v>1602.0878730267946</v>
      </c>
      <c r="N2734" s="12">
        <f>H2734 * Dashboard!$I$14 * Dashboard!$I$15 * (Dashboard!$D$12 / 365) * 'Lookups and Calculations'!$F$12</f>
        <v>0</v>
      </c>
    </row>
    <row r="2735" spans="1:14" x14ac:dyDescent="0.35">
      <c r="A2735" s="2">
        <v>2734</v>
      </c>
      <c r="B2735" s="11">
        <v>0.90974071673335699</v>
      </c>
      <c r="C2735" s="11">
        <v>-0.10348839518213408</v>
      </c>
      <c r="D2735" s="3">
        <f>B2735*Dashboard!$D$11*Dashboard!$D$10*SQRT(Dashboard!$D$12/365)</f>
        <v>225872.03228095948</v>
      </c>
      <c r="E2735" s="3">
        <f>IF(Dashboard!$I$3,C2735*Dashboard!$E$11*Dashboard!$E$10*SQRT(Dashboard!$D$12/365),0)</f>
        <v>-51388.563152845854</v>
      </c>
      <c r="F2735" s="3">
        <f>D2735+IF(Dashboard!$I$3,E2735,0)</f>
        <v>174483.46912811362</v>
      </c>
      <c r="G2735" s="3">
        <f>IF(Dashboard!$I$4, ('Lookups and Calculations'!$F$9) / (1 - 'Lookups and Calculations'!$F$10), 'Lookups and Calculations'!$F$9)</f>
        <v>1951878.888340465</v>
      </c>
      <c r="H2735" s="12">
        <f t="shared" si="84"/>
        <v>0</v>
      </c>
      <c r="I2735" s="12">
        <f t="shared" si="85"/>
        <v>0</v>
      </c>
      <c r="J2735" s="13">
        <f>(1 - Dashboard!$I$9) * H2735 * Dashboard!$I$8 * 'Lookups and Calculations'!$F$12</f>
        <v>0</v>
      </c>
      <c r="K2735" s="12">
        <f>(1 - Dashboard!$I$11) * I2735 * Dashboard!$I$10 * 'Lookups and Calculations'!$F$12</f>
        <v>0</v>
      </c>
      <c r="L2735" s="12">
        <f>(H2735 - I2735) * Dashboard!$I$13 * (Dashboard!$D$12 / 365) * 'Lookups and Calculations'!$F$12</f>
        <v>0</v>
      </c>
      <c r="M2735" s="3">
        <f>(G2735*2) * Dashboard!$I$13 * (Dashboard!$D$12 / 365) * 'Lookups and Calculations'!$F$12</f>
        <v>1602.0878730267946</v>
      </c>
      <c r="N2735" s="12">
        <f>H2735 * Dashboard!$I$14 * Dashboard!$I$15 * (Dashboard!$D$12 / 365) * 'Lookups and Calculations'!$F$12</f>
        <v>0</v>
      </c>
    </row>
    <row r="2736" spans="1:14" x14ac:dyDescent="0.35">
      <c r="A2736" s="2">
        <v>2735</v>
      </c>
      <c r="B2736" s="11">
        <v>0.34667154990721721</v>
      </c>
      <c r="C2736" s="11">
        <v>0.67422380294165718</v>
      </c>
      <c r="D2736" s="3">
        <f>B2736*Dashboard!$D$11*Dashboard!$D$10*SQRT(Dashboard!$D$12/365)</f>
        <v>86072.224834236782</v>
      </c>
      <c r="E2736" s="3">
        <f>IF(Dashboard!$I$3,C2736*Dashboard!$E$11*Dashboard!$E$10*SQRT(Dashboard!$D$12/365),0)</f>
        <v>334794.95373023883</v>
      </c>
      <c r="F2736" s="3">
        <f>D2736+IF(Dashboard!$I$3,E2736,0)</f>
        <v>420867.17856447562</v>
      </c>
      <c r="G2736" s="3">
        <f>IF(Dashboard!$I$4, ('Lookups and Calculations'!$F$9) / (1 - 'Lookups and Calculations'!$F$10), 'Lookups and Calculations'!$F$9)</f>
        <v>1951878.888340465</v>
      </c>
      <c r="H2736" s="12">
        <f t="shared" si="84"/>
        <v>0</v>
      </c>
      <c r="I2736" s="12">
        <f t="shared" si="85"/>
        <v>0</v>
      </c>
      <c r="J2736" s="13">
        <f>(1 - Dashboard!$I$9) * H2736 * Dashboard!$I$8 * 'Lookups and Calculations'!$F$12</f>
        <v>0</v>
      </c>
      <c r="K2736" s="12">
        <f>(1 - Dashboard!$I$11) * I2736 * Dashboard!$I$10 * 'Lookups and Calculations'!$F$12</f>
        <v>0</v>
      </c>
      <c r="L2736" s="12">
        <f>(H2736 - I2736) * Dashboard!$I$13 * (Dashboard!$D$12 / 365) * 'Lookups and Calculations'!$F$12</f>
        <v>0</v>
      </c>
      <c r="M2736" s="3">
        <f>(G2736*2) * Dashboard!$I$13 * (Dashboard!$D$12 / 365) * 'Lookups and Calculations'!$F$12</f>
        <v>1602.0878730267946</v>
      </c>
      <c r="N2736" s="12">
        <f>H2736 * Dashboard!$I$14 * Dashboard!$I$15 * (Dashboard!$D$12 / 365) * 'Lookups and Calculations'!$F$12</f>
        <v>0</v>
      </c>
    </row>
    <row r="2737" spans="1:14" x14ac:dyDescent="0.35">
      <c r="A2737" s="2">
        <v>2736</v>
      </c>
      <c r="B2737" s="11">
        <v>0.4131969621523644</v>
      </c>
      <c r="C2737" s="11">
        <v>0.27056698567486853</v>
      </c>
      <c r="D2737" s="3">
        <f>B2737*Dashboard!$D$11*Dashboard!$D$10*SQRT(Dashboard!$D$12/365)</f>
        <v>102589.27170897195</v>
      </c>
      <c r="E2737" s="3">
        <f>IF(Dashboard!$I$3,C2737*Dashboard!$E$11*Dashboard!$E$10*SQRT(Dashboard!$D$12/365),0)</f>
        <v>134353.69836354823</v>
      </c>
      <c r="F2737" s="3">
        <f>D2737+IF(Dashboard!$I$3,E2737,0)</f>
        <v>236942.9700725202</v>
      </c>
      <c r="G2737" s="3">
        <f>IF(Dashboard!$I$4, ('Lookups and Calculations'!$F$9) / (1 - 'Lookups and Calculations'!$F$10), 'Lookups and Calculations'!$F$9)</f>
        <v>1951878.888340465</v>
      </c>
      <c r="H2737" s="12">
        <f t="shared" si="84"/>
        <v>0</v>
      </c>
      <c r="I2737" s="12">
        <f t="shared" si="85"/>
        <v>0</v>
      </c>
      <c r="J2737" s="13">
        <f>(1 - Dashboard!$I$9) * H2737 * Dashboard!$I$8 * 'Lookups and Calculations'!$F$12</f>
        <v>0</v>
      </c>
      <c r="K2737" s="12">
        <f>(1 - Dashboard!$I$11) * I2737 * Dashboard!$I$10 * 'Lookups and Calculations'!$F$12</f>
        <v>0</v>
      </c>
      <c r="L2737" s="12">
        <f>(H2737 - I2737) * Dashboard!$I$13 * (Dashboard!$D$12 / 365) * 'Lookups and Calculations'!$F$12</f>
        <v>0</v>
      </c>
      <c r="M2737" s="3">
        <f>(G2737*2) * Dashboard!$I$13 * (Dashboard!$D$12 / 365) * 'Lookups and Calculations'!$F$12</f>
        <v>1602.0878730267946</v>
      </c>
      <c r="N2737" s="12">
        <f>H2737 * Dashboard!$I$14 * Dashboard!$I$15 * (Dashboard!$D$12 / 365) * 'Lookups and Calculations'!$F$12</f>
        <v>0</v>
      </c>
    </row>
    <row r="2738" spans="1:14" x14ac:dyDescent="0.35">
      <c r="A2738" s="2">
        <v>2737</v>
      </c>
      <c r="B2738" s="11">
        <v>-0.19488108165994311</v>
      </c>
      <c r="C2738" s="11">
        <v>1.6099041835297616</v>
      </c>
      <c r="D2738" s="3">
        <f>B2738*Dashboard!$D$11*Dashboard!$D$10*SQRT(Dashboard!$D$12/365)</f>
        <v>-48385.419227690349</v>
      </c>
      <c r="E2738" s="3">
        <f>IF(Dashboard!$I$3,C2738*Dashboard!$E$11*Dashboard!$E$10*SQRT(Dashboard!$D$12/365),0)</f>
        <v>799419.70942489081</v>
      </c>
      <c r="F2738" s="3">
        <f>D2738+IF(Dashboard!$I$3,E2738,0)</f>
        <v>751034.29019720049</v>
      </c>
      <c r="G2738" s="3">
        <f>IF(Dashboard!$I$4, ('Lookups and Calculations'!$F$9) / (1 - 'Lookups and Calculations'!$F$10), 'Lookups and Calculations'!$F$9)</f>
        <v>1951878.888340465</v>
      </c>
      <c r="H2738" s="12">
        <f t="shared" si="84"/>
        <v>0</v>
      </c>
      <c r="I2738" s="12">
        <f t="shared" si="85"/>
        <v>0</v>
      </c>
      <c r="J2738" s="13">
        <f>(1 - Dashboard!$I$9) * H2738 * Dashboard!$I$8 * 'Lookups and Calculations'!$F$12</f>
        <v>0</v>
      </c>
      <c r="K2738" s="12">
        <f>(1 - Dashboard!$I$11) * I2738 * Dashboard!$I$10 * 'Lookups and Calculations'!$F$12</f>
        <v>0</v>
      </c>
      <c r="L2738" s="12">
        <f>(H2738 - I2738) * Dashboard!$I$13 * (Dashboard!$D$12 / 365) * 'Lookups and Calculations'!$F$12</f>
        <v>0</v>
      </c>
      <c r="M2738" s="3">
        <f>(G2738*2) * Dashboard!$I$13 * (Dashboard!$D$12 / 365) * 'Lookups and Calculations'!$F$12</f>
        <v>1602.0878730267946</v>
      </c>
      <c r="N2738" s="12">
        <f>H2738 * Dashboard!$I$14 * Dashboard!$I$15 * (Dashboard!$D$12 / 365) * 'Lookups and Calculations'!$F$12</f>
        <v>0</v>
      </c>
    </row>
    <row r="2739" spans="1:14" x14ac:dyDescent="0.35">
      <c r="A2739" s="2">
        <v>2738</v>
      </c>
      <c r="B2739" s="11">
        <v>0.37873983112675241</v>
      </c>
      <c r="C2739" s="11">
        <v>-0.97202906181719706</v>
      </c>
      <c r="D2739" s="3">
        <f>B2739*Dashboard!$D$11*Dashboard!$D$10*SQRT(Dashboard!$D$12/365)</f>
        <v>94034.19434663</v>
      </c>
      <c r="E2739" s="3">
        <f>IF(Dashboard!$I$3,C2739*Dashboard!$E$11*Dashboard!$E$10*SQRT(Dashboard!$D$12/365),0)</f>
        <v>-482674.18527152849</v>
      </c>
      <c r="F2739" s="3">
        <f>D2739+IF(Dashboard!$I$3,E2739,0)</f>
        <v>-388639.99092489848</v>
      </c>
      <c r="G2739" s="3">
        <f>IF(Dashboard!$I$4, ('Lookups and Calculations'!$F$9) / (1 - 'Lookups and Calculations'!$F$10), 'Lookups and Calculations'!$F$9)</f>
        <v>1951878.888340465</v>
      </c>
      <c r="H2739" s="12">
        <f t="shared" si="84"/>
        <v>0</v>
      </c>
      <c r="I2739" s="12">
        <f t="shared" si="85"/>
        <v>0</v>
      </c>
      <c r="J2739" s="13">
        <f>(1 - Dashboard!$I$9) * H2739 * Dashboard!$I$8 * 'Lookups and Calculations'!$F$12</f>
        <v>0</v>
      </c>
      <c r="K2739" s="12">
        <f>(1 - Dashboard!$I$11) * I2739 * Dashboard!$I$10 * 'Lookups and Calculations'!$F$12</f>
        <v>0</v>
      </c>
      <c r="L2739" s="12">
        <f>(H2739 - I2739) * Dashboard!$I$13 * (Dashboard!$D$12 / 365) * 'Lookups and Calculations'!$F$12</f>
        <v>0</v>
      </c>
      <c r="M2739" s="3">
        <f>(G2739*2) * Dashboard!$I$13 * (Dashboard!$D$12 / 365) * 'Lookups and Calculations'!$F$12</f>
        <v>1602.0878730267946</v>
      </c>
      <c r="N2739" s="12">
        <f>H2739 * Dashboard!$I$14 * Dashboard!$I$15 * (Dashboard!$D$12 / 365) * 'Lookups and Calculations'!$F$12</f>
        <v>0</v>
      </c>
    </row>
    <row r="2740" spans="1:14" x14ac:dyDescent="0.35">
      <c r="A2740" s="2">
        <v>2739</v>
      </c>
      <c r="B2740" s="11">
        <v>-0.16658857760725557</v>
      </c>
      <c r="C2740" s="11">
        <v>-1.2829968782082402</v>
      </c>
      <c r="D2740" s="3">
        <f>B2740*Dashboard!$D$11*Dashboard!$D$10*SQRT(Dashboard!$D$12/365)</f>
        <v>-41360.906340497182</v>
      </c>
      <c r="E2740" s="3">
        <f>IF(Dashboard!$I$3,C2740*Dashboard!$E$11*Dashboard!$E$10*SQRT(Dashboard!$D$12/365),0)</f>
        <v>-637089.4628781568</v>
      </c>
      <c r="F2740" s="3">
        <f>D2740+IF(Dashboard!$I$3,E2740,0)</f>
        <v>-678450.369218654</v>
      </c>
      <c r="G2740" s="3">
        <f>IF(Dashboard!$I$4, ('Lookups and Calculations'!$F$9) / (1 - 'Lookups and Calculations'!$F$10), 'Lookups and Calculations'!$F$9)</f>
        <v>1951878.888340465</v>
      </c>
      <c r="H2740" s="12">
        <f t="shared" si="84"/>
        <v>0</v>
      </c>
      <c r="I2740" s="12">
        <f t="shared" si="85"/>
        <v>0</v>
      </c>
      <c r="J2740" s="13">
        <f>(1 - Dashboard!$I$9) * H2740 * Dashboard!$I$8 * 'Lookups and Calculations'!$F$12</f>
        <v>0</v>
      </c>
      <c r="K2740" s="12">
        <f>(1 - Dashboard!$I$11) * I2740 * Dashboard!$I$10 * 'Lookups and Calculations'!$F$12</f>
        <v>0</v>
      </c>
      <c r="L2740" s="12">
        <f>(H2740 - I2740) * Dashboard!$I$13 * (Dashboard!$D$12 / 365) * 'Lookups and Calculations'!$F$12</f>
        <v>0</v>
      </c>
      <c r="M2740" s="3">
        <f>(G2740*2) * Dashboard!$I$13 * (Dashboard!$D$12 / 365) * 'Lookups and Calculations'!$F$12</f>
        <v>1602.0878730267946</v>
      </c>
      <c r="N2740" s="12">
        <f>H2740 * Dashboard!$I$14 * Dashboard!$I$15 * (Dashboard!$D$12 / 365) * 'Lookups and Calculations'!$F$12</f>
        <v>0</v>
      </c>
    </row>
    <row r="2741" spans="1:14" x14ac:dyDescent="0.35">
      <c r="A2741" s="2">
        <v>2740</v>
      </c>
      <c r="B2741" s="11">
        <v>1.1595737912284372</v>
      </c>
      <c r="C2741" s="11">
        <v>0.40820444025764047</v>
      </c>
      <c r="D2741" s="3">
        <f>B2741*Dashboard!$D$11*Dashboard!$D$10*SQRT(Dashboard!$D$12/365)</f>
        <v>287901.02936688822</v>
      </c>
      <c r="E2741" s="3">
        <f>IF(Dashboard!$I$3,C2741*Dashboard!$E$11*Dashboard!$E$10*SQRT(Dashboard!$D$12/365),0)</f>
        <v>202699.43910651407</v>
      </c>
      <c r="F2741" s="3">
        <f>D2741+IF(Dashboard!$I$3,E2741,0)</f>
        <v>490600.46847340232</v>
      </c>
      <c r="G2741" s="3">
        <f>IF(Dashboard!$I$4, ('Lookups and Calculations'!$F$9) / (1 - 'Lookups and Calculations'!$F$10), 'Lookups and Calculations'!$F$9)</f>
        <v>1951878.888340465</v>
      </c>
      <c r="H2741" s="12">
        <f t="shared" si="84"/>
        <v>0</v>
      </c>
      <c r="I2741" s="12">
        <f t="shared" si="85"/>
        <v>0</v>
      </c>
      <c r="J2741" s="13">
        <f>(1 - Dashboard!$I$9) * H2741 * Dashboard!$I$8 * 'Lookups and Calculations'!$F$12</f>
        <v>0</v>
      </c>
      <c r="K2741" s="12">
        <f>(1 - Dashboard!$I$11) * I2741 * Dashboard!$I$10 * 'Lookups and Calculations'!$F$12</f>
        <v>0</v>
      </c>
      <c r="L2741" s="12">
        <f>(H2741 - I2741) * Dashboard!$I$13 * (Dashboard!$D$12 / 365) * 'Lookups and Calculations'!$F$12</f>
        <v>0</v>
      </c>
      <c r="M2741" s="3">
        <f>(G2741*2) * Dashboard!$I$13 * (Dashboard!$D$12 / 365) * 'Lookups and Calculations'!$F$12</f>
        <v>1602.0878730267946</v>
      </c>
      <c r="N2741" s="12">
        <f>H2741 * Dashboard!$I$14 * Dashboard!$I$15 * (Dashboard!$D$12 / 365) * 'Lookups and Calculations'!$F$12</f>
        <v>0</v>
      </c>
    </row>
    <row r="2742" spans="1:14" x14ac:dyDescent="0.35">
      <c r="A2742" s="2">
        <v>2741</v>
      </c>
      <c r="B2742" s="11">
        <v>0.41891753880908972</v>
      </c>
      <c r="C2742" s="11">
        <v>0.10642062145076751</v>
      </c>
      <c r="D2742" s="3">
        <f>B2742*Dashboard!$D$11*Dashboard!$D$10*SQRT(Dashboard!$D$12/365)</f>
        <v>104009.58658716409</v>
      </c>
      <c r="E2742" s="3">
        <f>IF(Dashboard!$I$3,C2742*Dashboard!$E$11*Dashboard!$E$10*SQRT(Dashboard!$D$12/365),0)</f>
        <v>52844.599788827203</v>
      </c>
      <c r="F2742" s="3">
        <f>D2742+IF(Dashboard!$I$3,E2742,0)</f>
        <v>156854.1863759913</v>
      </c>
      <c r="G2742" s="3">
        <f>IF(Dashboard!$I$4, ('Lookups and Calculations'!$F$9) / (1 - 'Lookups and Calculations'!$F$10), 'Lookups and Calculations'!$F$9)</f>
        <v>1951878.888340465</v>
      </c>
      <c r="H2742" s="12">
        <f t="shared" si="84"/>
        <v>0</v>
      </c>
      <c r="I2742" s="12">
        <f t="shared" si="85"/>
        <v>0</v>
      </c>
      <c r="J2742" s="13">
        <f>(1 - Dashboard!$I$9) * H2742 * Dashboard!$I$8 * 'Lookups and Calculations'!$F$12</f>
        <v>0</v>
      </c>
      <c r="K2742" s="12">
        <f>(1 - Dashboard!$I$11) * I2742 * Dashboard!$I$10 * 'Lookups and Calculations'!$F$12</f>
        <v>0</v>
      </c>
      <c r="L2742" s="12">
        <f>(H2742 - I2742) * Dashboard!$I$13 * (Dashboard!$D$12 / 365) * 'Lookups and Calculations'!$F$12</f>
        <v>0</v>
      </c>
      <c r="M2742" s="3">
        <f>(G2742*2) * Dashboard!$I$13 * (Dashboard!$D$12 / 365) * 'Lookups and Calculations'!$F$12</f>
        <v>1602.0878730267946</v>
      </c>
      <c r="N2742" s="12">
        <f>H2742 * Dashboard!$I$14 * Dashboard!$I$15 * (Dashboard!$D$12 / 365) * 'Lookups and Calculations'!$F$12</f>
        <v>0</v>
      </c>
    </row>
    <row r="2743" spans="1:14" x14ac:dyDescent="0.35">
      <c r="A2743" s="2">
        <v>2742</v>
      </c>
      <c r="B2743" s="11">
        <v>-0.21603551900178158</v>
      </c>
      <c r="C2743" s="11">
        <v>0.52218432900785927</v>
      </c>
      <c r="D2743" s="3">
        <f>B2743*Dashboard!$D$11*Dashboard!$D$10*SQRT(Dashboard!$D$12/365)</f>
        <v>-53637.680301942957</v>
      </c>
      <c r="E2743" s="3">
        <f>IF(Dashboard!$I$3,C2743*Dashboard!$E$11*Dashboard!$E$10*SQRT(Dashboard!$D$12/365),0)</f>
        <v>259297.69537366836</v>
      </c>
      <c r="F2743" s="3">
        <f>D2743+IF(Dashboard!$I$3,E2743,0)</f>
        <v>205660.01507172541</v>
      </c>
      <c r="G2743" s="3">
        <f>IF(Dashboard!$I$4, ('Lookups and Calculations'!$F$9) / (1 - 'Lookups and Calculations'!$F$10), 'Lookups and Calculations'!$F$9)</f>
        <v>1951878.888340465</v>
      </c>
      <c r="H2743" s="12">
        <f t="shared" si="84"/>
        <v>0</v>
      </c>
      <c r="I2743" s="12">
        <f t="shared" si="85"/>
        <v>0</v>
      </c>
      <c r="J2743" s="13">
        <f>(1 - Dashboard!$I$9) * H2743 * Dashboard!$I$8 * 'Lookups and Calculations'!$F$12</f>
        <v>0</v>
      </c>
      <c r="K2743" s="12">
        <f>(1 - Dashboard!$I$11) * I2743 * Dashboard!$I$10 * 'Lookups and Calculations'!$F$12</f>
        <v>0</v>
      </c>
      <c r="L2743" s="12">
        <f>(H2743 - I2743) * Dashboard!$I$13 * (Dashboard!$D$12 / 365) * 'Lookups and Calculations'!$F$12</f>
        <v>0</v>
      </c>
      <c r="M2743" s="3">
        <f>(G2743*2) * Dashboard!$I$13 * (Dashboard!$D$12 / 365) * 'Lookups and Calculations'!$F$12</f>
        <v>1602.0878730267946</v>
      </c>
      <c r="N2743" s="12">
        <f>H2743 * Dashboard!$I$14 * Dashboard!$I$15 * (Dashboard!$D$12 / 365) * 'Lookups and Calculations'!$F$12</f>
        <v>0</v>
      </c>
    </row>
    <row r="2744" spans="1:14" x14ac:dyDescent="0.35">
      <c r="A2744" s="2">
        <v>2743</v>
      </c>
      <c r="B2744" s="11">
        <v>0.95138712226144395</v>
      </c>
      <c r="C2744" s="11">
        <v>-0.19255688575249649</v>
      </c>
      <c r="D2744" s="3">
        <f>B2744*Dashboard!$D$11*Dashboard!$D$10*SQRT(Dashboard!$D$12/365)</f>
        <v>236212.07541720959</v>
      </c>
      <c r="E2744" s="3">
        <f>IF(Dashboard!$I$3,C2744*Dashboard!$E$11*Dashboard!$E$10*SQRT(Dashboard!$D$12/365),0)</f>
        <v>-95616.727523819703</v>
      </c>
      <c r="F2744" s="3">
        <f>D2744+IF(Dashboard!$I$3,E2744,0)</f>
        <v>140595.34789338987</v>
      </c>
      <c r="G2744" s="3">
        <f>IF(Dashboard!$I$4, ('Lookups and Calculations'!$F$9) / (1 - 'Lookups and Calculations'!$F$10), 'Lookups and Calculations'!$F$9)</f>
        <v>1951878.888340465</v>
      </c>
      <c r="H2744" s="12">
        <f t="shared" si="84"/>
        <v>0</v>
      </c>
      <c r="I2744" s="12">
        <f t="shared" si="85"/>
        <v>0</v>
      </c>
      <c r="J2744" s="13">
        <f>(1 - Dashboard!$I$9) * H2744 * Dashboard!$I$8 * 'Lookups and Calculations'!$F$12</f>
        <v>0</v>
      </c>
      <c r="K2744" s="12">
        <f>(1 - Dashboard!$I$11) * I2744 * Dashboard!$I$10 * 'Lookups and Calculations'!$F$12</f>
        <v>0</v>
      </c>
      <c r="L2744" s="12">
        <f>(H2744 - I2744) * Dashboard!$I$13 * (Dashboard!$D$12 / 365) * 'Lookups and Calculations'!$F$12</f>
        <v>0</v>
      </c>
      <c r="M2744" s="3">
        <f>(G2744*2) * Dashboard!$I$13 * (Dashboard!$D$12 / 365) * 'Lookups and Calculations'!$F$12</f>
        <v>1602.0878730267946</v>
      </c>
      <c r="N2744" s="12">
        <f>H2744 * Dashboard!$I$14 * Dashboard!$I$15 * (Dashboard!$D$12 / 365) * 'Lookups and Calculations'!$F$12</f>
        <v>0</v>
      </c>
    </row>
    <row r="2745" spans="1:14" x14ac:dyDescent="0.35">
      <c r="A2745" s="2">
        <v>2744</v>
      </c>
      <c r="B2745" s="11">
        <v>1.1474774582202356</v>
      </c>
      <c r="C2745" s="11">
        <v>-0.64900889571692955</v>
      </c>
      <c r="D2745" s="3">
        <f>B2745*Dashboard!$D$11*Dashboard!$D$10*SQRT(Dashboard!$D$12/365)</f>
        <v>284897.73043846339</v>
      </c>
      <c r="E2745" s="3">
        <f>IF(Dashboard!$I$3,C2745*Dashboard!$E$11*Dashboard!$E$10*SQRT(Dashboard!$D$12/365),0)</f>
        <v>-322274.15031039063</v>
      </c>
      <c r="F2745" s="3">
        <f>D2745+IF(Dashboard!$I$3,E2745,0)</f>
        <v>-37376.419871927239</v>
      </c>
      <c r="G2745" s="3">
        <f>IF(Dashboard!$I$4, ('Lookups and Calculations'!$F$9) / (1 - 'Lookups and Calculations'!$F$10), 'Lookups and Calculations'!$F$9)</f>
        <v>1951878.888340465</v>
      </c>
      <c r="H2745" s="12">
        <f t="shared" si="84"/>
        <v>0</v>
      </c>
      <c r="I2745" s="12">
        <f t="shared" si="85"/>
        <v>0</v>
      </c>
      <c r="J2745" s="13">
        <f>(1 - Dashboard!$I$9) * H2745 * Dashboard!$I$8 * 'Lookups and Calculations'!$F$12</f>
        <v>0</v>
      </c>
      <c r="K2745" s="12">
        <f>(1 - Dashboard!$I$11) * I2745 * Dashboard!$I$10 * 'Lookups and Calculations'!$F$12</f>
        <v>0</v>
      </c>
      <c r="L2745" s="12">
        <f>(H2745 - I2745) * Dashboard!$I$13 * (Dashboard!$D$12 / 365) * 'Lookups and Calculations'!$F$12</f>
        <v>0</v>
      </c>
      <c r="M2745" s="3">
        <f>(G2745*2) * Dashboard!$I$13 * (Dashboard!$D$12 / 365) * 'Lookups and Calculations'!$F$12</f>
        <v>1602.0878730267946</v>
      </c>
      <c r="N2745" s="12">
        <f>H2745 * Dashboard!$I$14 * Dashboard!$I$15 * (Dashboard!$D$12 / 365) * 'Lookups and Calculations'!$F$12</f>
        <v>0</v>
      </c>
    </row>
    <row r="2746" spans="1:14" x14ac:dyDescent="0.35">
      <c r="A2746" s="2">
        <v>2745</v>
      </c>
      <c r="B2746" s="11">
        <v>0.21809386051721097</v>
      </c>
      <c r="C2746" s="11">
        <v>-1.2755265676718348</v>
      </c>
      <c r="D2746" s="3">
        <f>B2746*Dashboard!$D$11*Dashboard!$D$10*SQRT(Dashboard!$D$12/365)</f>
        <v>54148.728969620177</v>
      </c>
      <c r="E2746" s="3">
        <f>IF(Dashboard!$I$3,C2746*Dashboard!$E$11*Dashboard!$E$10*SQRT(Dashboard!$D$12/365),0)</f>
        <v>-633379.97908438637</v>
      </c>
      <c r="F2746" s="3">
        <f>D2746+IF(Dashboard!$I$3,E2746,0)</f>
        <v>-579231.25011476618</v>
      </c>
      <c r="G2746" s="3">
        <f>IF(Dashboard!$I$4, ('Lookups and Calculations'!$F$9) / (1 - 'Lookups and Calculations'!$F$10), 'Lookups and Calculations'!$F$9)</f>
        <v>1951878.888340465</v>
      </c>
      <c r="H2746" s="12">
        <f t="shared" si="84"/>
        <v>0</v>
      </c>
      <c r="I2746" s="12">
        <f t="shared" si="85"/>
        <v>0</v>
      </c>
      <c r="J2746" s="13">
        <f>(1 - Dashboard!$I$9) * H2746 * Dashboard!$I$8 * 'Lookups and Calculations'!$F$12</f>
        <v>0</v>
      </c>
      <c r="K2746" s="12">
        <f>(1 - Dashboard!$I$11) * I2746 * Dashboard!$I$10 * 'Lookups and Calculations'!$F$12</f>
        <v>0</v>
      </c>
      <c r="L2746" s="12">
        <f>(H2746 - I2746) * Dashboard!$I$13 * (Dashboard!$D$12 / 365) * 'Lookups and Calculations'!$F$12</f>
        <v>0</v>
      </c>
      <c r="M2746" s="3">
        <f>(G2746*2) * Dashboard!$I$13 * (Dashboard!$D$12 / 365) * 'Lookups and Calculations'!$F$12</f>
        <v>1602.0878730267946</v>
      </c>
      <c r="N2746" s="12">
        <f>H2746 * Dashboard!$I$14 * Dashboard!$I$15 * (Dashboard!$D$12 / 365) * 'Lookups and Calculations'!$F$12</f>
        <v>0</v>
      </c>
    </row>
    <row r="2747" spans="1:14" x14ac:dyDescent="0.35">
      <c r="A2747" s="2">
        <v>2746</v>
      </c>
      <c r="B2747" s="11">
        <v>-0.68483674371243219</v>
      </c>
      <c r="C2747" s="11">
        <v>-0.92456416343496717</v>
      </c>
      <c r="D2747" s="3">
        <f>B2747*Dashboard!$D$11*Dashboard!$D$10*SQRT(Dashboard!$D$12/365)</f>
        <v>-170032.47654830385</v>
      </c>
      <c r="E2747" s="3">
        <f>IF(Dashboard!$I$3,C2747*Dashboard!$E$11*Dashboard!$E$10*SQRT(Dashboard!$D$12/365),0)</f>
        <v>-459104.84762970061</v>
      </c>
      <c r="F2747" s="3">
        <f>D2747+IF(Dashboard!$I$3,E2747,0)</f>
        <v>-629137.3241780044</v>
      </c>
      <c r="G2747" s="3">
        <f>IF(Dashboard!$I$4, ('Lookups and Calculations'!$F$9) / (1 - 'Lookups and Calculations'!$F$10), 'Lookups and Calculations'!$F$9)</f>
        <v>1951878.888340465</v>
      </c>
      <c r="H2747" s="12">
        <f t="shared" si="84"/>
        <v>0</v>
      </c>
      <c r="I2747" s="12">
        <f t="shared" si="85"/>
        <v>0</v>
      </c>
      <c r="J2747" s="13">
        <f>(1 - Dashboard!$I$9) * H2747 * Dashboard!$I$8 * 'Lookups and Calculations'!$F$12</f>
        <v>0</v>
      </c>
      <c r="K2747" s="12">
        <f>(1 - Dashboard!$I$11) * I2747 * Dashboard!$I$10 * 'Lookups and Calculations'!$F$12</f>
        <v>0</v>
      </c>
      <c r="L2747" s="12">
        <f>(H2747 - I2747) * Dashboard!$I$13 * (Dashboard!$D$12 / 365) * 'Lookups and Calculations'!$F$12</f>
        <v>0</v>
      </c>
      <c r="M2747" s="3">
        <f>(G2747*2) * Dashboard!$I$13 * (Dashboard!$D$12 / 365) * 'Lookups and Calculations'!$F$12</f>
        <v>1602.0878730267946</v>
      </c>
      <c r="N2747" s="12">
        <f>H2747 * Dashboard!$I$14 * Dashboard!$I$15 * (Dashboard!$D$12 / 365) * 'Lookups and Calculations'!$F$12</f>
        <v>0</v>
      </c>
    </row>
    <row r="2748" spans="1:14" x14ac:dyDescent="0.35">
      <c r="A2748" s="2">
        <v>2747</v>
      </c>
      <c r="B2748" s="11">
        <v>1.8648830097183549</v>
      </c>
      <c r="C2748" s="11">
        <v>0.7746162600230434</v>
      </c>
      <c r="D2748" s="3">
        <f>B2748*Dashboard!$D$11*Dashboard!$D$10*SQRT(Dashboard!$D$12/365)</f>
        <v>463016.44811922521</v>
      </c>
      <c r="E2748" s="3">
        <f>IF(Dashboard!$I$3,C2748*Dashboard!$E$11*Dashboard!$E$10*SQRT(Dashboard!$D$12/365),0)</f>
        <v>384646.18692132831</v>
      </c>
      <c r="F2748" s="3">
        <f>D2748+IF(Dashboard!$I$3,E2748,0)</f>
        <v>847662.63504055352</v>
      </c>
      <c r="G2748" s="3">
        <f>IF(Dashboard!$I$4, ('Lookups and Calculations'!$F$9) / (1 - 'Lookups and Calculations'!$F$10), 'Lookups and Calculations'!$F$9)</f>
        <v>1951878.888340465</v>
      </c>
      <c r="H2748" s="12">
        <f t="shared" si="84"/>
        <v>0</v>
      </c>
      <c r="I2748" s="12">
        <f t="shared" si="85"/>
        <v>0</v>
      </c>
      <c r="J2748" s="13">
        <f>(1 - Dashboard!$I$9) * H2748 * Dashboard!$I$8 * 'Lookups and Calculations'!$F$12</f>
        <v>0</v>
      </c>
      <c r="K2748" s="12">
        <f>(1 - Dashboard!$I$11) * I2748 * Dashboard!$I$10 * 'Lookups and Calculations'!$F$12</f>
        <v>0</v>
      </c>
      <c r="L2748" s="12">
        <f>(H2748 - I2748) * Dashboard!$I$13 * (Dashboard!$D$12 / 365) * 'Lookups and Calculations'!$F$12</f>
        <v>0</v>
      </c>
      <c r="M2748" s="3">
        <f>(G2748*2) * Dashboard!$I$13 * (Dashboard!$D$12 / 365) * 'Lookups and Calculations'!$F$12</f>
        <v>1602.0878730267946</v>
      </c>
      <c r="N2748" s="12">
        <f>H2748 * Dashboard!$I$14 * Dashboard!$I$15 * (Dashboard!$D$12 / 365) * 'Lookups and Calculations'!$F$12</f>
        <v>0</v>
      </c>
    </row>
    <row r="2749" spans="1:14" x14ac:dyDescent="0.35">
      <c r="A2749" s="2">
        <v>2748</v>
      </c>
      <c r="B2749" s="11">
        <v>1.9699822615494018</v>
      </c>
      <c r="C2749" s="11">
        <v>1.5346131387806505</v>
      </c>
      <c r="D2749" s="3">
        <f>B2749*Dashboard!$D$11*Dashboard!$D$10*SQRT(Dashboard!$D$12/365)</f>
        <v>489110.67603014858</v>
      </c>
      <c r="E2749" s="3">
        <f>IF(Dashboard!$I$3,C2749*Dashboard!$E$11*Dashboard!$E$10*SQRT(Dashboard!$D$12/365),0)</f>
        <v>762032.92222885764</v>
      </c>
      <c r="F2749" s="3">
        <f>D2749+IF(Dashboard!$I$3,E2749,0)</f>
        <v>1251143.5982590062</v>
      </c>
      <c r="G2749" s="3">
        <f>IF(Dashboard!$I$4, ('Lookups and Calculations'!$F$9) / (1 - 'Lookups and Calculations'!$F$10), 'Lookups and Calculations'!$F$9)</f>
        <v>1951878.888340465</v>
      </c>
      <c r="H2749" s="12">
        <f t="shared" si="84"/>
        <v>0</v>
      </c>
      <c r="I2749" s="12">
        <f t="shared" si="85"/>
        <v>0</v>
      </c>
      <c r="J2749" s="13">
        <f>(1 - Dashboard!$I$9) * H2749 * Dashboard!$I$8 * 'Lookups and Calculations'!$F$12</f>
        <v>0</v>
      </c>
      <c r="K2749" s="12">
        <f>(1 - Dashboard!$I$11) * I2749 * Dashboard!$I$10 * 'Lookups and Calculations'!$F$12</f>
        <v>0</v>
      </c>
      <c r="L2749" s="12">
        <f>(H2749 - I2749) * Dashboard!$I$13 * (Dashboard!$D$12 / 365) * 'Lookups and Calculations'!$F$12</f>
        <v>0</v>
      </c>
      <c r="M2749" s="3">
        <f>(G2749*2) * Dashboard!$I$13 * (Dashboard!$D$12 / 365) * 'Lookups and Calculations'!$F$12</f>
        <v>1602.0878730267946</v>
      </c>
      <c r="N2749" s="12">
        <f>H2749 * Dashboard!$I$14 * Dashboard!$I$15 * (Dashboard!$D$12 / 365) * 'Lookups and Calculations'!$F$12</f>
        <v>0</v>
      </c>
    </row>
    <row r="2750" spans="1:14" x14ac:dyDescent="0.35">
      <c r="A2750" s="2">
        <v>2749</v>
      </c>
      <c r="B2750" s="11">
        <v>-1.2849275267972007</v>
      </c>
      <c r="C2750" s="11">
        <v>-0.23271211073482395</v>
      </c>
      <c r="D2750" s="3">
        <f>B2750*Dashboard!$D$11*Dashboard!$D$10*SQRT(Dashboard!$D$12/365)</f>
        <v>-319024.07628139207</v>
      </c>
      <c r="E2750" s="3">
        <f>IF(Dashboard!$I$3,C2750*Dashboard!$E$11*Dashboard!$E$10*SQRT(Dashboard!$D$12/365),0)</f>
        <v>-115556.34791593598</v>
      </c>
      <c r="F2750" s="3">
        <f>D2750+IF(Dashboard!$I$3,E2750,0)</f>
        <v>-434580.42419732804</v>
      </c>
      <c r="G2750" s="3">
        <f>IF(Dashboard!$I$4, ('Lookups and Calculations'!$F$9) / (1 - 'Lookups and Calculations'!$F$10), 'Lookups and Calculations'!$F$9)</f>
        <v>1951878.888340465</v>
      </c>
      <c r="H2750" s="12">
        <f t="shared" si="84"/>
        <v>0</v>
      </c>
      <c r="I2750" s="12">
        <f t="shared" si="85"/>
        <v>0</v>
      </c>
      <c r="J2750" s="13">
        <f>(1 - Dashboard!$I$9) * H2750 * Dashboard!$I$8 * 'Lookups and Calculations'!$F$12</f>
        <v>0</v>
      </c>
      <c r="K2750" s="12">
        <f>(1 - Dashboard!$I$11) * I2750 * Dashboard!$I$10 * 'Lookups and Calculations'!$F$12</f>
        <v>0</v>
      </c>
      <c r="L2750" s="12">
        <f>(H2750 - I2750) * Dashboard!$I$13 * (Dashboard!$D$12 / 365) * 'Lookups and Calculations'!$F$12</f>
        <v>0</v>
      </c>
      <c r="M2750" s="3">
        <f>(G2750*2) * Dashboard!$I$13 * (Dashboard!$D$12 / 365) * 'Lookups and Calculations'!$F$12</f>
        <v>1602.0878730267946</v>
      </c>
      <c r="N2750" s="12">
        <f>H2750 * Dashboard!$I$14 * Dashboard!$I$15 * (Dashboard!$D$12 / 365) * 'Lookups and Calculations'!$F$12</f>
        <v>0</v>
      </c>
    </row>
    <row r="2751" spans="1:14" x14ac:dyDescent="0.35">
      <c r="A2751" s="2">
        <v>2750</v>
      </c>
      <c r="B2751" s="11">
        <v>-0.5611248985315318</v>
      </c>
      <c r="C2751" s="11">
        <v>0.44383985021039252</v>
      </c>
      <c r="D2751" s="3">
        <f>B2751*Dashboard!$D$11*Dashboard!$D$10*SQRT(Dashboard!$D$12/365)</f>
        <v>-139317.08107983056</v>
      </c>
      <c r="E2751" s="3">
        <f>IF(Dashboard!$I$3,C2751*Dashboard!$E$11*Dashboard!$E$10*SQRT(Dashboard!$D$12/365),0)</f>
        <v>220394.68417830829</v>
      </c>
      <c r="F2751" s="3">
        <f>D2751+IF(Dashboard!$I$3,E2751,0)</f>
        <v>81077.603098477732</v>
      </c>
      <c r="G2751" s="3">
        <f>IF(Dashboard!$I$4, ('Lookups and Calculations'!$F$9) / (1 - 'Lookups and Calculations'!$F$10), 'Lookups and Calculations'!$F$9)</f>
        <v>1951878.888340465</v>
      </c>
      <c r="H2751" s="12">
        <f t="shared" si="84"/>
        <v>0</v>
      </c>
      <c r="I2751" s="12">
        <f t="shared" si="85"/>
        <v>0</v>
      </c>
      <c r="J2751" s="13">
        <f>(1 - Dashboard!$I$9) * H2751 * Dashboard!$I$8 * 'Lookups and Calculations'!$F$12</f>
        <v>0</v>
      </c>
      <c r="K2751" s="12">
        <f>(1 - Dashboard!$I$11) * I2751 * Dashboard!$I$10 * 'Lookups and Calculations'!$F$12</f>
        <v>0</v>
      </c>
      <c r="L2751" s="12">
        <f>(H2751 - I2751) * Dashboard!$I$13 * (Dashboard!$D$12 / 365) * 'Lookups and Calculations'!$F$12</f>
        <v>0</v>
      </c>
      <c r="M2751" s="3">
        <f>(G2751*2) * Dashboard!$I$13 * (Dashboard!$D$12 / 365) * 'Lookups and Calculations'!$F$12</f>
        <v>1602.0878730267946</v>
      </c>
      <c r="N2751" s="12">
        <f>H2751 * Dashboard!$I$14 * Dashboard!$I$15 * (Dashboard!$D$12 / 365) * 'Lookups and Calculations'!$F$12</f>
        <v>0</v>
      </c>
    </row>
    <row r="2752" spans="1:14" x14ac:dyDescent="0.35">
      <c r="A2752" s="2">
        <v>2751</v>
      </c>
      <c r="B2752" s="11">
        <v>-1.0791533622497296</v>
      </c>
      <c r="C2752" s="11">
        <v>0.87108060001617527</v>
      </c>
      <c r="D2752" s="3">
        <f>B2752*Dashboard!$D$11*Dashboard!$D$10*SQRT(Dashboard!$D$12/365)</f>
        <v>-267934.10319087614</v>
      </c>
      <c r="E2752" s="3">
        <f>IF(Dashboard!$I$3,C2752*Dashboard!$E$11*Dashboard!$E$10*SQRT(Dashboard!$D$12/365),0)</f>
        <v>432546.86041240237</v>
      </c>
      <c r="F2752" s="3">
        <f>D2752+IF(Dashboard!$I$3,E2752,0)</f>
        <v>164612.75722152623</v>
      </c>
      <c r="G2752" s="3">
        <f>IF(Dashboard!$I$4, ('Lookups and Calculations'!$F$9) / (1 - 'Lookups and Calculations'!$F$10), 'Lookups and Calculations'!$F$9)</f>
        <v>1951878.888340465</v>
      </c>
      <c r="H2752" s="12">
        <f t="shared" si="84"/>
        <v>0</v>
      </c>
      <c r="I2752" s="12">
        <f t="shared" si="85"/>
        <v>0</v>
      </c>
      <c r="J2752" s="13">
        <f>(1 - Dashboard!$I$9) * H2752 * Dashboard!$I$8 * 'Lookups and Calculations'!$F$12</f>
        <v>0</v>
      </c>
      <c r="K2752" s="12">
        <f>(1 - Dashboard!$I$11) * I2752 * Dashboard!$I$10 * 'Lookups and Calculations'!$F$12</f>
        <v>0</v>
      </c>
      <c r="L2752" s="12">
        <f>(H2752 - I2752) * Dashboard!$I$13 * (Dashboard!$D$12 / 365) * 'Lookups and Calculations'!$F$12</f>
        <v>0</v>
      </c>
      <c r="M2752" s="3">
        <f>(G2752*2) * Dashboard!$I$13 * (Dashboard!$D$12 / 365) * 'Lookups and Calculations'!$F$12</f>
        <v>1602.0878730267946</v>
      </c>
      <c r="N2752" s="12">
        <f>H2752 * Dashboard!$I$14 * Dashboard!$I$15 * (Dashboard!$D$12 / 365) * 'Lookups and Calculations'!$F$12</f>
        <v>0</v>
      </c>
    </row>
    <row r="2753" spans="1:14" x14ac:dyDescent="0.35">
      <c r="A2753" s="2">
        <v>2752</v>
      </c>
      <c r="B2753" s="11">
        <v>0.73484689711068907</v>
      </c>
      <c r="C2753" s="11">
        <v>-0.17259670148067624</v>
      </c>
      <c r="D2753" s="3">
        <f>B2753*Dashboard!$D$11*Dashboard!$D$10*SQRT(Dashboard!$D$12/365)</f>
        <v>182449.0857809954</v>
      </c>
      <c r="E2753" s="3">
        <f>IF(Dashboard!$I$3,C2753*Dashboard!$E$11*Dashboard!$E$10*SQRT(Dashboard!$D$12/365),0)</f>
        <v>-85705.227899251622</v>
      </c>
      <c r="F2753" s="3">
        <f>D2753+IF(Dashboard!$I$3,E2753,0)</f>
        <v>96743.857881743781</v>
      </c>
      <c r="G2753" s="3">
        <f>IF(Dashboard!$I$4, ('Lookups and Calculations'!$F$9) / (1 - 'Lookups and Calculations'!$F$10), 'Lookups and Calculations'!$F$9)</f>
        <v>1951878.888340465</v>
      </c>
      <c r="H2753" s="12">
        <f t="shared" si="84"/>
        <v>0</v>
      </c>
      <c r="I2753" s="12">
        <f t="shared" si="85"/>
        <v>0</v>
      </c>
      <c r="J2753" s="13">
        <f>(1 - Dashboard!$I$9) * H2753 * Dashboard!$I$8 * 'Lookups and Calculations'!$F$12</f>
        <v>0</v>
      </c>
      <c r="K2753" s="12">
        <f>(1 - Dashboard!$I$11) * I2753 * Dashboard!$I$10 * 'Lookups and Calculations'!$F$12</f>
        <v>0</v>
      </c>
      <c r="L2753" s="12">
        <f>(H2753 - I2753) * Dashboard!$I$13 * (Dashboard!$D$12 / 365) * 'Lookups and Calculations'!$F$12</f>
        <v>0</v>
      </c>
      <c r="M2753" s="3">
        <f>(G2753*2) * Dashboard!$I$13 * (Dashboard!$D$12 / 365) * 'Lookups and Calculations'!$F$12</f>
        <v>1602.0878730267946</v>
      </c>
      <c r="N2753" s="12">
        <f>H2753 * Dashboard!$I$14 * Dashboard!$I$15 * (Dashboard!$D$12 / 365) * 'Lookups and Calculations'!$F$12</f>
        <v>0</v>
      </c>
    </row>
    <row r="2754" spans="1:14" x14ac:dyDescent="0.35">
      <c r="A2754" s="2">
        <v>2753</v>
      </c>
      <c r="B2754" s="11">
        <v>-7.438878190372168E-3</v>
      </c>
      <c r="C2754" s="11">
        <v>-1.4259715893582736</v>
      </c>
      <c r="D2754" s="3">
        <f>B2754*Dashboard!$D$11*Dashboard!$D$10*SQRT(Dashboard!$D$12/365)</f>
        <v>-1846.9378184843197</v>
      </c>
      <c r="E2754" s="3">
        <f>IF(Dashboard!$I$3,C2754*Dashboard!$E$11*Dashboard!$E$10*SQRT(Dashboard!$D$12/365),0)</f>
        <v>-708085.49059955101</v>
      </c>
      <c r="F2754" s="3">
        <f>D2754+IF(Dashboard!$I$3,E2754,0)</f>
        <v>-709932.42841803527</v>
      </c>
      <c r="G2754" s="3">
        <f>IF(Dashboard!$I$4, ('Lookups and Calculations'!$F$9) / (1 - 'Lookups and Calculations'!$F$10), 'Lookups and Calculations'!$F$9)</f>
        <v>1951878.888340465</v>
      </c>
      <c r="H2754" s="12">
        <f t="shared" si="84"/>
        <v>0</v>
      </c>
      <c r="I2754" s="12">
        <f t="shared" si="85"/>
        <v>0</v>
      </c>
      <c r="J2754" s="13">
        <f>(1 - Dashboard!$I$9) * H2754 * Dashboard!$I$8 * 'Lookups and Calculations'!$F$12</f>
        <v>0</v>
      </c>
      <c r="K2754" s="12">
        <f>(1 - Dashboard!$I$11) * I2754 * Dashboard!$I$10 * 'Lookups and Calculations'!$F$12</f>
        <v>0</v>
      </c>
      <c r="L2754" s="12">
        <f>(H2754 - I2754) * Dashboard!$I$13 * (Dashboard!$D$12 / 365) * 'Lookups and Calculations'!$F$12</f>
        <v>0</v>
      </c>
      <c r="M2754" s="3">
        <f>(G2754*2) * Dashboard!$I$13 * (Dashboard!$D$12 / 365) * 'Lookups and Calculations'!$F$12</f>
        <v>1602.0878730267946</v>
      </c>
      <c r="N2754" s="12">
        <f>H2754 * Dashboard!$I$14 * Dashboard!$I$15 * (Dashboard!$D$12 / 365) * 'Lookups and Calculations'!$F$12</f>
        <v>0</v>
      </c>
    </row>
    <row r="2755" spans="1:14" x14ac:dyDescent="0.35">
      <c r="A2755" s="2">
        <v>2754</v>
      </c>
      <c r="B2755" s="11">
        <v>-0.85936491134491122</v>
      </c>
      <c r="C2755" s="11">
        <v>0.53775885401091228</v>
      </c>
      <c r="D2755" s="3">
        <f>B2755*Dashboard!$D$11*Dashboard!$D$10*SQRT(Dashboard!$D$12/365)</f>
        <v>-213364.63832619012</v>
      </c>
      <c r="E2755" s="3">
        <f>IF(Dashboard!$I$3,C2755*Dashboard!$E$11*Dashboard!$E$10*SQRT(Dashboard!$D$12/365),0)</f>
        <v>267031.43653649528</v>
      </c>
      <c r="F2755" s="3">
        <f>D2755+IF(Dashboard!$I$3,E2755,0)</f>
        <v>53666.798210305162</v>
      </c>
      <c r="G2755" s="3">
        <f>IF(Dashboard!$I$4, ('Lookups and Calculations'!$F$9) / (1 - 'Lookups and Calculations'!$F$10), 'Lookups and Calculations'!$F$9)</f>
        <v>1951878.888340465</v>
      </c>
      <c r="H2755" s="12">
        <f t="shared" ref="H2755:H2818" si="86">MAX(0,F2755-G2755)</f>
        <v>0</v>
      </c>
      <c r="I2755" s="12">
        <f t="shared" ref="I2755:I2818" si="87">MAX(0,-F2755-G2755)</f>
        <v>0</v>
      </c>
      <c r="J2755" s="13">
        <f>(1 - Dashboard!$I$9) * H2755 * Dashboard!$I$8 * 'Lookups and Calculations'!$F$12</f>
        <v>0</v>
      </c>
      <c r="K2755" s="12">
        <f>(1 - Dashboard!$I$11) * I2755 * Dashboard!$I$10 * 'Lookups and Calculations'!$F$12</f>
        <v>0</v>
      </c>
      <c r="L2755" s="12">
        <f>(H2755 - I2755) * Dashboard!$I$13 * (Dashboard!$D$12 / 365) * 'Lookups and Calculations'!$F$12</f>
        <v>0</v>
      </c>
      <c r="M2755" s="3">
        <f>(G2755*2) * Dashboard!$I$13 * (Dashboard!$D$12 / 365) * 'Lookups and Calculations'!$F$12</f>
        <v>1602.0878730267946</v>
      </c>
      <c r="N2755" s="12">
        <f>H2755 * Dashboard!$I$14 * Dashboard!$I$15 * (Dashboard!$D$12 / 365) * 'Lookups and Calculations'!$F$12</f>
        <v>0</v>
      </c>
    </row>
    <row r="2756" spans="1:14" x14ac:dyDescent="0.35">
      <c r="A2756" s="2">
        <v>2755</v>
      </c>
      <c r="B2756" s="11">
        <v>-0.60799780521562385</v>
      </c>
      <c r="C2756" s="11">
        <v>-0.76791282642638004</v>
      </c>
      <c r="D2756" s="3">
        <f>B2756*Dashboard!$D$11*Dashboard!$D$10*SQRT(Dashboard!$D$12/365)</f>
        <v>-150954.76915612974</v>
      </c>
      <c r="E2756" s="3">
        <f>IF(Dashboard!$I$3,C2756*Dashboard!$E$11*Dashboard!$E$10*SQRT(Dashboard!$D$12/365),0)</f>
        <v>-381317.50625025615</v>
      </c>
      <c r="F2756" s="3">
        <f>D2756+IF(Dashboard!$I$3,E2756,0)</f>
        <v>-532272.27540638589</v>
      </c>
      <c r="G2756" s="3">
        <f>IF(Dashboard!$I$4, ('Lookups and Calculations'!$F$9) / (1 - 'Lookups and Calculations'!$F$10), 'Lookups and Calculations'!$F$9)</f>
        <v>1951878.888340465</v>
      </c>
      <c r="H2756" s="12">
        <f t="shared" si="86"/>
        <v>0</v>
      </c>
      <c r="I2756" s="12">
        <f t="shared" si="87"/>
        <v>0</v>
      </c>
      <c r="J2756" s="13">
        <f>(1 - Dashboard!$I$9) * H2756 * Dashboard!$I$8 * 'Lookups and Calculations'!$F$12</f>
        <v>0</v>
      </c>
      <c r="K2756" s="12">
        <f>(1 - Dashboard!$I$11) * I2756 * Dashboard!$I$10 * 'Lookups and Calculations'!$F$12</f>
        <v>0</v>
      </c>
      <c r="L2756" s="12">
        <f>(H2756 - I2756) * Dashboard!$I$13 * (Dashboard!$D$12 / 365) * 'Lookups and Calculations'!$F$12</f>
        <v>0</v>
      </c>
      <c r="M2756" s="3">
        <f>(G2756*2) * Dashboard!$I$13 * (Dashboard!$D$12 / 365) * 'Lookups and Calculations'!$F$12</f>
        <v>1602.0878730267946</v>
      </c>
      <c r="N2756" s="12">
        <f>H2756 * Dashboard!$I$14 * Dashboard!$I$15 * (Dashboard!$D$12 / 365) * 'Lookups and Calculations'!$F$12</f>
        <v>0</v>
      </c>
    </row>
    <row r="2757" spans="1:14" x14ac:dyDescent="0.35">
      <c r="A2757" s="2">
        <v>2756</v>
      </c>
      <c r="B2757" s="11">
        <v>0.27417056494727304</v>
      </c>
      <c r="C2757" s="11">
        <v>-0.92329945198207741</v>
      </c>
      <c r="D2757" s="3">
        <f>B2757*Dashboard!$D$11*Dashboard!$D$10*SQRT(Dashboard!$D$12/365)</f>
        <v>68071.552209540343</v>
      </c>
      <c r="E2757" s="3">
        <f>IF(Dashboard!$I$3,C2757*Dashboard!$E$11*Dashboard!$E$10*SQRT(Dashboard!$D$12/365),0)</f>
        <v>-458476.838042224</v>
      </c>
      <c r="F2757" s="3">
        <f>D2757+IF(Dashboard!$I$3,E2757,0)</f>
        <v>-390405.28583268367</v>
      </c>
      <c r="G2757" s="3">
        <f>IF(Dashboard!$I$4, ('Lookups and Calculations'!$F$9) / (1 - 'Lookups and Calculations'!$F$10), 'Lookups and Calculations'!$F$9)</f>
        <v>1951878.888340465</v>
      </c>
      <c r="H2757" s="12">
        <f t="shared" si="86"/>
        <v>0</v>
      </c>
      <c r="I2757" s="12">
        <f t="shared" si="87"/>
        <v>0</v>
      </c>
      <c r="J2757" s="13">
        <f>(1 - Dashboard!$I$9) * H2757 * Dashboard!$I$8 * 'Lookups and Calculations'!$F$12</f>
        <v>0</v>
      </c>
      <c r="K2757" s="12">
        <f>(1 - Dashboard!$I$11) * I2757 * Dashboard!$I$10 * 'Lookups and Calculations'!$F$12</f>
        <v>0</v>
      </c>
      <c r="L2757" s="12">
        <f>(H2757 - I2757) * Dashboard!$I$13 * (Dashboard!$D$12 / 365) * 'Lookups and Calculations'!$F$12</f>
        <v>0</v>
      </c>
      <c r="M2757" s="3">
        <f>(G2757*2) * Dashboard!$I$13 * (Dashboard!$D$12 / 365) * 'Lookups and Calculations'!$F$12</f>
        <v>1602.0878730267946</v>
      </c>
      <c r="N2757" s="12">
        <f>H2757 * Dashboard!$I$14 * Dashboard!$I$15 * (Dashboard!$D$12 / 365) * 'Lookups and Calculations'!$F$12</f>
        <v>0</v>
      </c>
    </row>
    <row r="2758" spans="1:14" x14ac:dyDescent="0.35">
      <c r="A2758" s="2">
        <v>2757</v>
      </c>
      <c r="B2758" s="11">
        <v>1.8148664562293604</v>
      </c>
      <c r="C2758" s="11">
        <v>-1.6468604866774359</v>
      </c>
      <c r="D2758" s="3">
        <f>B2758*Dashboard!$D$11*Dashboard!$D$10*SQRT(Dashboard!$D$12/365)</f>
        <v>450598.24986069911</v>
      </c>
      <c r="E2758" s="3">
        <f>IF(Dashboard!$I$3,C2758*Dashboard!$E$11*Dashboard!$E$10*SQRT(Dashboard!$D$12/365),0)</f>
        <v>-817770.86188848456</v>
      </c>
      <c r="F2758" s="3">
        <f>D2758+IF(Dashboard!$I$3,E2758,0)</f>
        <v>-367172.61202778545</v>
      </c>
      <c r="G2758" s="3">
        <f>IF(Dashboard!$I$4, ('Lookups and Calculations'!$F$9) / (1 - 'Lookups and Calculations'!$F$10), 'Lookups and Calculations'!$F$9)</f>
        <v>1951878.888340465</v>
      </c>
      <c r="H2758" s="12">
        <f t="shared" si="86"/>
        <v>0</v>
      </c>
      <c r="I2758" s="12">
        <f t="shared" si="87"/>
        <v>0</v>
      </c>
      <c r="J2758" s="13">
        <f>(1 - Dashboard!$I$9) * H2758 * Dashboard!$I$8 * 'Lookups and Calculations'!$F$12</f>
        <v>0</v>
      </c>
      <c r="K2758" s="12">
        <f>(1 - Dashboard!$I$11) * I2758 * Dashboard!$I$10 * 'Lookups and Calculations'!$F$12</f>
        <v>0</v>
      </c>
      <c r="L2758" s="12">
        <f>(H2758 - I2758) * Dashboard!$I$13 * (Dashboard!$D$12 / 365) * 'Lookups and Calculations'!$F$12</f>
        <v>0</v>
      </c>
      <c r="M2758" s="3">
        <f>(G2758*2) * Dashboard!$I$13 * (Dashboard!$D$12 / 365) * 'Lookups and Calculations'!$F$12</f>
        <v>1602.0878730267946</v>
      </c>
      <c r="N2758" s="12">
        <f>H2758 * Dashboard!$I$14 * Dashboard!$I$15 * (Dashboard!$D$12 / 365) * 'Lookups and Calculations'!$F$12</f>
        <v>0</v>
      </c>
    </row>
    <row r="2759" spans="1:14" x14ac:dyDescent="0.35">
      <c r="A2759" s="2">
        <v>2758</v>
      </c>
      <c r="B2759" s="11">
        <v>0.3696547359295233</v>
      </c>
      <c r="C2759" s="11">
        <v>0.68798650914837223</v>
      </c>
      <c r="D2759" s="3">
        <f>B2759*Dashboard!$D$11*Dashboard!$D$10*SQRT(Dashboard!$D$12/365)</f>
        <v>91778.530861508043</v>
      </c>
      <c r="E2759" s="3">
        <f>IF(Dashboard!$I$3,C2759*Dashboard!$E$11*Dashboard!$E$10*SQRT(Dashboard!$D$12/365),0)</f>
        <v>341629.01175010786</v>
      </c>
      <c r="F2759" s="3">
        <f>D2759+IF(Dashboard!$I$3,E2759,0)</f>
        <v>433407.54261161591</v>
      </c>
      <c r="G2759" s="3">
        <f>IF(Dashboard!$I$4, ('Lookups and Calculations'!$F$9) / (1 - 'Lookups and Calculations'!$F$10), 'Lookups and Calculations'!$F$9)</f>
        <v>1951878.888340465</v>
      </c>
      <c r="H2759" s="12">
        <f t="shared" si="86"/>
        <v>0</v>
      </c>
      <c r="I2759" s="12">
        <f t="shared" si="87"/>
        <v>0</v>
      </c>
      <c r="J2759" s="13">
        <f>(1 - Dashboard!$I$9) * H2759 * Dashboard!$I$8 * 'Lookups and Calculations'!$F$12</f>
        <v>0</v>
      </c>
      <c r="K2759" s="12">
        <f>(1 - Dashboard!$I$11) * I2759 * Dashboard!$I$10 * 'Lookups and Calculations'!$F$12</f>
        <v>0</v>
      </c>
      <c r="L2759" s="12">
        <f>(H2759 - I2759) * Dashboard!$I$13 * (Dashboard!$D$12 / 365) * 'Lookups and Calculations'!$F$12</f>
        <v>0</v>
      </c>
      <c r="M2759" s="3">
        <f>(G2759*2) * Dashboard!$I$13 * (Dashboard!$D$12 / 365) * 'Lookups and Calculations'!$F$12</f>
        <v>1602.0878730267946</v>
      </c>
      <c r="N2759" s="12">
        <f>H2759 * Dashboard!$I$14 * Dashboard!$I$15 * (Dashboard!$D$12 / 365) * 'Lookups and Calculations'!$F$12</f>
        <v>0</v>
      </c>
    </row>
    <row r="2760" spans="1:14" x14ac:dyDescent="0.35">
      <c r="A2760" s="2">
        <v>2759</v>
      </c>
      <c r="B2760" s="11">
        <v>-0.17191265439696216</v>
      </c>
      <c r="C2760" s="11">
        <v>-0.48581973034533954</v>
      </c>
      <c r="D2760" s="3">
        <f>B2760*Dashboard!$D$11*Dashboard!$D$10*SQRT(Dashboard!$D$12/365)</f>
        <v>-42682.777531256892</v>
      </c>
      <c r="E2760" s="3">
        <f>IF(Dashboard!$I$3,C2760*Dashboard!$E$11*Dashboard!$E$10*SQRT(Dashboard!$D$12/365),0)</f>
        <v>-241240.36177981054</v>
      </c>
      <c r="F2760" s="3">
        <f>D2760+IF(Dashboard!$I$3,E2760,0)</f>
        <v>-283923.13931106741</v>
      </c>
      <c r="G2760" s="3">
        <f>IF(Dashboard!$I$4, ('Lookups and Calculations'!$F$9) / (1 - 'Lookups and Calculations'!$F$10), 'Lookups and Calculations'!$F$9)</f>
        <v>1951878.888340465</v>
      </c>
      <c r="H2760" s="12">
        <f t="shared" si="86"/>
        <v>0</v>
      </c>
      <c r="I2760" s="12">
        <f t="shared" si="87"/>
        <v>0</v>
      </c>
      <c r="J2760" s="13">
        <f>(1 - Dashboard!$I$9) * H2760 * Dashboard!$I$8 * 'Lookups and Calculations'!$F$12</f>
        <v>0</v>
      </c>
      <c r="K2760" s="12">
        <f>(1 - Dashboard!$I$11) * I2760 * Dashboard!$I$10 * 'Lookups and Calculations'!$F$12</f>
        <v>0</v>
      </c>
      <c r="L2760" s="12">
        <f>(H2760 - I2760) * Dashboard!$I$13 * (Dashboard!$D$12 / 365) * 'Lookups and Calculations'!$F$12</f>
        <v>0</v>
      </c>
      <c r="M2760" s="3">
        <f>(G2760*2) * Dashboard!$I$13 * (Dashboard!$D$12 / 365) * 'Lookups and Calculations'!$F$12</f>
        <v>1602.0878730267946</v>
      </c>
      <c r="N2760" s="12">
        <f>H2760 * Dashboard!$I$14 * Dashboard!$I$15 * (Dashboard!$D$12 / 365) * 'Lookups and Calculations'!$F$12</f>
        <v>0</v>
      </c>
    </row>
    <row r="2761" spans="1:14" x14ac:dyDescent="0.35">
      <c r="A2761" s="2">
        <v>2760</v>
      </c>
      <c r="B2761" s="11">
        <v>-1.2111054501515597</v>
      </c>
      <c r="C2761" s="11">
        <v>0.90776170482082907</v>
      </c>
      <c r="D2761" s="3">
        <f>B2761*Dashboard!$D$11*Dashboard!$D$10*SQRT(Dashboard!$D$12/365)</f>
        <v>-300695.40067915572</v>
      </c>
      <c r="E2761" s="3">
        <f>IF(Dashboard!$I$3,C2761*Dashboard!$E$11*Dashboard!$E$10*SQRT(Dashboard!$D$12/365),0)</f>
        <v>450761.35941446561</v>
      </c>
      <c r="F2761" s="3">
        <f>D2761+IF(Dashboard!$I$3,E2761,0)</f>
        <v>150065.95873530989</v>
      </c>
      <c r="G2761" s="3">
        <f>IF(Dashboard!$I$4, ('Lookups and Calculations'!$F$9) / (1 - 'Lookups and Calculations'!$F$10), 'Lookups and Calculations'!$F$9)</f>
        <v>1951878.888340465</v>
      </c>
      <c r="H2761" s="12">
        <f t="shared" si="86"/>
        <v>0</v>
      </c>
      <c r="I2761" s="12">
        <f t="shared" si="87"/>
        <v>0</v>
      </c>
      <c r="J2761" s="13">
        <f>(1 - Dashboard!$I$9) * H2761 * Dashboard!$I$8 * 'Lookups and Calculations'!$F$12</f>
        <v>0</v>
      </c>
      <c r="K2761" s="12">
        <f>(1 - Dashboard!$I$11) * I2761 * Dashboard!$I$10 * 'Lookups and Calculations'!$F$12</f>
        <v>0</v>
      </c>
      <c r="L2761" s="12">
        <f>(H2761 - I2761) * Dashboard!$I$13 * (Dashboard!$D$12 / 365) * 'Lookups and Calculations'!$F$12</f>
        <v>0</v>
      </c>
      <c r="M2761" s="3">
        <f>(G2761*2) * Dashboard!$I$13 * (Dashboard!$D$12 / 365) * 'Lookups and Calculations'!$F$12</f>
        <v>1602.0878730267946</v>
      </c>
      <c r="N2761" s="12">
        <f>H2761 * Dashboard!$I$14 * Dashboard!$I$15 * (Dashboard!$D$12 / 365) * 'Lookups and Calculations'!$F$12</f>
        <v>0</v>
      </c>
    </row>
    <row r="2762" spans="1:14" x14ac:dyDescent="0.35">
      <c r="A2762" s="2">
        <v>2761</v>
      </c>
      <c r="B2762" s="11">
        <v>-1.4006774344928481</v>
      </c>
      <c r="C2762" s="11">
        <v>-1.3013035474947763</v>
      </c>
      <c r="D2762" s="3">
        <f>B2762*Dashboard!$D$11*Dashboard!$D$10*SQRT(Dashboard!$D$12/365)</f>
        <v>-347762.66784562153</v>
      </c>
      <c r="E2762" s="3">
        <f>IF(Dashboard!$I$3,C2762*Dashboard!$E$11*Dashboard!$E$10*SQRT(Dashboard!$D$12/365),0)</f>
        <v>-646179.88725949684</v>
      </c>
      <c r="F2762" s="3">
        <f>D2762+IF(Dashboard!$I$3,E2762,0)</f>
        <v>-993942.55510511831</v>
      </c>
      <c r="G2762" s="3">
        <f>IF(Dashboard!$I$4, ('Lookups and Calculations'!$F$9) / (1 - 'Lookups and Calculations'!$F$10), 'Lookups and Calculations'!$F$9)</f>
        <v>1951878.888340465</v>
      </c>
      <c r="H2762" s="12">
        <f t="shared" si="86"/>
        <v>0</v>
      </c>
      <c r="I2762" s="12">
        <f t="shared" si="87"/>
        <v>0</v>
      </c>
      <c r="J2762" s="13">
        <f>(1 - Dashboard!$I$9) * H2762 * Dashboard!$I$8 * 'Lookups and Calculations'!$F$12</f>
        <v>0</v>
      </c>
      <c r="K2762" s="12">
        <f>(1 - Dashboard!$I$11) * I2762 * Dashboard!$I$10 * 'Lookups and Calculations'!$F$12</f>
        <v>0</v>
      </c>
      <c r="L2762" s="12">
        <f>(H2762 - I2762) * Dashboard!$I$13 * (Dashboard!$D$12 / 365) * 'Lookups and Calculations'!$F$12</f>
        <v>0</v>
      </c>
      <c r="M2762" s="3">
        <f>(G2762*2) * Dashboard!$I$13 * (Dashboard!$D$12 / 365) * 'Lookups and Calculations'!$F$12</f>
        <v>1602.0878730267946</v>
      </c>
      <c r="N2762" s="12">
        <f>H2762 * Dashboard!$I$14 * Dashboard!$I$15 * (Dashboard!$D$12 / 365) * 'Lookups and Calculations'!$F$12</f>
        <v>0</v>
      </c>
    </row>
    <row r="2763" spans="1:14" x14ac:dyDescent="0.35">
      <c r="A2763" s="2">
        <v>2762</v>
      </c>
      <c r="B2763" s="11">
        <v>0.93315151536038521</v>
      </c>
      <c r="C2763" s="11">
        <v>0.67612699587547442</v>
      </c>
      <c r="D2763" s="3">
        <f>B2763*Dashboard!$D$11*Dashboard!$D$10*SQRT(Dashboard!$D$12/365)</f>
        <v>231684.50672114332</v>
      </c>
      <c r="E2763" s="3">
        <f>IF(Dashboard!$I$3,C2763*Dashboard!$E$11*Dashboard!$E$10*SQRT(Dashboard!$D$12/365),0)</f>
        <v>335740.0099377429</v>
      </c>
      <c r="F2763" s="3">
        <f>D2763+IF(Dashboard!$I$3,E2763,0)</f>
        <v>567424.51665888622</v>
      </c>
      <c r="G2763" s="3">
        <f>IF(Dashboard!$I$4, ('Lookups and Calculations'!$F$9) / (1 - 'Lookups and Calculations'!$F$10), 'Lookups and Calculations'!$F$9)</f>
        <v>1951878.888340465</v>
      </c>
      <c r="H2763" s="12">
        <f t="shared" si="86"/>
        <v>0</v>
      </c>
      <c r="I2763" s="12">
        <f t="shared" si="87"/>
        <v>0</v>
      </c>
      <c r="J2763" s="13">
        <f>(1 - Dashboard!$I$9) * H2763 * Dashboard!$I$8 * 'Lookups and Calculations'!$F$12</f>
        <v>0</v>
      </c>
      <c r="K2763" s="12">
        <f>(1 - Dashboard!$I$11) * I2763 * Dashboard!$I$10 * 'Lookups and Calculations'!$F$12</f>
        <v>0</v>
      </c>
      <c r="L2763" s="12">
        <f>(H2763 - I2763) * Dashboard!$I$13 * (Dashboard!$D$12 / 365) * 'Lookups and Calculations'!$F$12</f>
        <v>0</v>
      </c>
      <c r="M2763" s="3">
        <f>(G2763*2) * Dashboard!$I$13 * (Dashboard!$D$12 / 365) * 'Lookups and Calculations'!$F$12</f>
        <v>1602.0878730267946</v>
      </c>
      <c r="N2763" s="12">
        <f>H2763 * Dashboard!$I$14 * Dashboard!$I$15 * (Dashboard!$D$12 / 365) * 'Lookups and Calculations'!$F$12</f>
        <v>0</v>
      </c>
    </row>
    <row r="2764" spans="1:14" x14ac:dyDescent="0.35">
      <c r="A2764" s="2">
        <v>2763</v>
      </c>
      <c r="B2764" s="11">
        <v>-0.43933822061002853</v>
      </c>
      <c r="C2764" s="11">
        <v>-0.10910155857639001</v>
      </c>
      <c r="D2764" s="3">
        <f>B2764*Dashboard!$D$11*Dashboard!$D$10*SQRT(Dashboard!$D$12/365)</f>
        <v>-109079.66953948374</v>
      </c>
      <c r="E2764" s="3">
        <f>IF(Dashboard!$I$3,C2764*Dashboard!$E$11*Dashboard!$E$10*SQRT(Dashboard!$D$12/365),0)</f>
        <v>-54175.855400109933</v>
      </c>
      <c r="F2764" s="3">
        <f>D2764+IF(Dashboard!$I$3,E2764,0)</f>
        <v>-163255.52493959368</v>
      </c>
      <c r="G2764" s="3">
        <f>IF(Dashboard!$I$4, ('Lookups and Calculations'!$F$9) / (1 - 'Lookups and Calculations'!$F$10), 'Lookups and Calculations'!$F$9)</f>
        <v>1951878.888340465</v>
      </c>
      <c r="H2764" s="12">
        <f t="shared" si="86"/>
        <v>0</v>
      </c>
      <c r="I2764" s="12">
        <f t="shared" si="87"/>
        <v>0</v>
      </c>
      <c r="J2764" s="13">
        <f>(1 - Dashboard!$I$9) * H2764 * Dashboard!$I$8 * 'Lookups and Calculations'!$F$12</f>
        <v>0</v>
      </c>
      <c r="K2764" s="12">
        <f>(1 - Dashboard!$I$11) * I2764 * Dashboard!$I$10 * 'Lookups and Calculations'!$F$12</f>
        <v>0</v>
      </c>
      <c r="L2764" s="12">
        <f>(H2764 - I2764) * Dashboard!$I$13 * (Dashboard!$D$12 / 365) * 'Lookups and Calculations'!$F$12</f>
        <v>0</v>
      </c>
      <c r="M2764" s="3">
        <f>(G2764*2) * Dashboard!$I$13 * (Dashboard!$D$12 / 365) * 'Lookups and Calculations'!$F$12</f>
        <v>1602.0878730267946</v>
      </c>
      <c r="N2764" s="12">
        <f>H2764 * Dashboard!$I$14 * Dashboard!$I$15 * (Dashboard!$D$12 / 365) * 'Lookups and Calculations'!$F$12</f>
        <v>0</v>
      </c>
    </row>
    <row r="2765" spans="1:14" x14ac:dyDescent="0.35">
      <c r="A2765" s="2">
        <v>2764</v>
      </c>
      <c r="B2765" s="11">
        <v>0.43646510916607811</v>
      </c>
      <c r="C2765" s="11">
        <v>0.51275756293783803</v>
      </c>
      <c r="D2765" s="3">
        <f>B2765*Dashboard!$D$11*Dashboard!$D$10*SQRT(Dashboard!$D$12/365)</f>
        <v>108366.32835459648</v>
      </c>
      <c r="E2765" s="3">
        <f>IF(Dashboard!$I$3,C2765*Dashboard!$E$11*Dashboard!$E$10*SQRT(Dashboard!$D$12/365),0)</f>
        <v>254616.70710765247</v>
      </c>
      <c r="F2765" s="3">
        <f>D2765+IF(Dashboard!$I$3,E2765,0)</f>
        <v>362983.03546224895</v>
      </c>
      <c r="G2765" s="3">
        <f>IF(Dashboard!$I$4, ('Lookups and Calculations'!$F$9) / (1 - 'Lookups and Calculations'!$F$10), 'Lookups and Calculations'!$F$9)</f>
        <v>1951878.888340465</v>
      </c>
      <c r="H2765" s="12">
        <f t="shared" si="86"/>
        <v>0</v>
      </c>
      <c r="I2765" s="12">
        <f t="shared" si="87"/>
        <v>0</v>
      </c>
      <c r="J2765" s="13">
        <f>(1 - Dashboard!$I$9) * H2765 * Dashboard!$I$8 * 'Lookups and Calculations'!$F$12</f>
        <v>0</v>
      </c>
      <c r="K2765" s="12">
        <f>(1 - Dashboard!$I$11) * I2765 * Dashboard!$I$10 * 'Lookups and Calculations'!$F$12</f>
        <v>0</v>
      </c>
      <c r="L2765" s="12">
        <f>(H2765 - I2765) * Dashboard!$I$13 * (Dashboard!$D$12 / 365) * 'Lookups and Calculations'!$F$12</f>
        <v>0</v>
      </c>
      <c r="M2765" s="3">
        <f>(G2765*2) * Dashboard!$I$13 * (Dashboard!$D$12 / 365) * 'Lookups and Calculations'!$F$12</f>
        <v>1602.0878730267946</v>
      </c>
      <c r="N2765" s="12">
        <f>H2765 * Dashboard!$I$14 * Dashboard!$I$15 * (Dashboard!$D$12 / 365) * 'Lookups and Calculations'!$F$12</f>
        <v>0</v>
      </c>
    </row>
    <row r="2766" spans="1:14" x14ac:dyDescent="0.35">
      <c r="A2766" s="2">
        <v>2765</v>
      </c>
      <c r="B2766" s="11">
        <v>-0.49415040061643428</v>
      </c>
      <c r="C2766" s="11">
        <v>-0.48050387261500238</v>
      </c>
      <c r="D2766" s="3">
        <f>B2766*Dashboard!$D$11*Dashboard!$D$10*SQRT(Dashboard!$D$12/365)</f>
        <v>-122688.53442161405</v>
      </c>
      <c r="E2766" s="3">
        <f>IF(Dashboard!$I$3,C2766*Dashboard!$E$11*Dashboard!$E$10*SQRT(Dashboard!$D$12/365),0)</f>
        <v>-238600.70068345085</v>
      </c>
      <c r="F2766" s="3">
        <f>D2766+IF(Dashboard!$I$3,E2766,0)</f>
        <v>-361289.23510506493</v>
      </c>
      <c r="G2766" s="3">
        <f>IF(Dashboard!$I$4, ('Lookups and Calculations'!$F$9) / (1 - 'Lookups and Calculations'!$F$10), 'Lookups and Calculations'!$F$9)</f>
        <v>1951878.888340465</v>
      </c>
      <c r="H2766" s="12">
        <f t="shared" si="86"/>
        <v>0</v>
      </c>
      <c r="I2766" s="12">
        <f t="shared" si="87"/>
        <v>0</v>
      </c>
      <c r="J2766" s="13">
        <f>(1 - Dashboard!$I$9) * H2766 * Dashboard!$I$8 * 'Lookups and Calculations'!$F$12</f>
        <v>0</v>
      </c>
      <c r="K2766" s="12">
        <f>(1 - Dashboard!$I$11) * I2766 * Dashboard!$I$10 * 'Lookups and Calculations'!$F$12</f>
        <v>0</v>
      </c>
      <c r="L2766" s="12">
        <f>(H2766 - I2766) * Dashboard!$I$13 * (Dashboard!$D$12 / 365) * 'Lookups and Calculations'!$F$12</f>
        <v>0</v>
      </c>
      <c r="M2766" s="3">
        <f>(G2766*2) * Dashboard!$I$13 * (Dashboard!$D$12 / 365) * 'Lookups and Calculations'!$F$12</f>
        <v>1602.0878730267946</v>
      </c>
      <c r="N2766" s="12">
        <f>H2766 * Dashboard!$I$14 * Dashboard!$I$15 * (Dashboard!$D$12 / 365) * 'Lookups and Calculations'!$F$12</f>
        <v>0</v>
      </c>
    </row>
    <row r="2767" spans="1:14" x14ac:dyDescent="0.35">
      <c r="A2767" s="2">
        <v>2766</v>
      </c>
      <c r="B2767" s="11">
        <v>1.5716406577214455</v>
      </c>
      <c r="C2767" s="11">
        <v>0.19340959361644749</v>
      </c>
      <c r="D2767" s="3">
        <f>B2767*Dashboard!$D$11*Dashboard!$D$10*SQRT(Dashboard!$D$12/365)</f>
        <v>390209.71892915003</v>
      </c>
      <c r="E2767" s="3">
        <f>IF(Dashboard!$I$3,C2767*Dashboard!$E$11*Dashboard!$E$10*SQRT(Dashboard!$D$12/365),0)</f>
        <v>96040.151153497733</v>
      </c>
      <c r="F2767" s="3">
        <f>D2767+IF(Dashboard!$I$3,E2767,0)</f>
        <v>486249.87008264777</v>
      </c>
      <c r="G2767" s="3">
        <f>IF(Dashboard!$I$4, ('Lookups and Calculations'!$F$9) / (1 - 'Lookups and Calculations'!$F$10), 'Lookups and Calculations'!$F$9)</f>
        <v>1951878.888340465</v>
      </c>
      <c r="H2767" s="12">
        <f t="shared" si="86"/>
        <v>0</v>
      </c>
      <c r="I2767" s="12">
        <f t="shared" si="87"/>
        <v>0</v>
      </c>
      <c r="J2767" s="13">
        <f>(1 - Dashboard!$I$9) * H2767 * Dashboard!$I$8 * 'Lookups and Calculations'!$F$12</f>
        <v>0</v>
      </c>
      <c r="K2767" s="12">
        <f>(1 - Dashboard!$I$11) * I2767 * Dashboard!$I$10 * 'Lookups and Calculations'!$F$12</f>
        <v>0</v>
      </c>
      <c r="L2767" s="12">
        <f>(H2767 - I2767) * Dashboard!$I$13 * (Dashboard!$D$12 / 365) * 'Lookups and Calculations'!$F$12</f>
        <v>0</v>
      </c>
      <c r="M2767" s="3">
        <f>(G2767*2) * Dashboard!$I$13 * (Dashboard!$D$12 / 365) * 'Lookups and Calculations'!$F$12</f>
        <v>1602.0878730267946</v>
      </c>
      <c r="N2767" s="12">
        <f>H2767 * Dashboard!$I$14 * Dashboard!$I$15 * (Dashboard!$D$12 / 365) * 'Lookups and Calculations'!$F$12</f>
        <v>0</v>
      </c>
    </row>
    <row r="2768" spans="1:14" x14ac:dyDescent="0.35">
      <c r="A2768" s="2">
        <v>2767</v>
      </c>
      <c r="B2768" s="11">
        <v>0.90420841281747455</v>
      </c>
      <c r="C2768" s="11">
        <v>0.25339098040461772</v>
      </c>
      <c r="D2768" s="3">
        <f>B2768*Dashboard!$D$11*Dashboard!$D$10*SQRT(Dashboard!$D$12/365)</f>
        <v>224498.4620914628</v>
      </c>
      <c r="E2768" s="3">
        <f>IF(Dashboard!$I$3,C2768*Dashboard!$E$11*Dashboard!$E$10*SQRT(Dashboard!$D$12/365),0)</f>
        <v>125824.72050095332</v>
      </c>
      <c r="F2768" s="3">
        <f>D2768+IF(Dashboard!$I$3,E2768,0)</f>
        <v>350323.18259241612</v>
      </c>
      <c r="G2768" s="3">
        <f>IF(Dashboard!$I$4, ('Lookups and Calculations'!$F$9) / (1 - 'Lookups and Calculations'!$F$10), 'Lookups and Calculations'!$F$9)</f>
        <v>1951878.888340465</v>
      </c>
      <c r="H2768" s="12">
        <f t="shared" si="86"/>
        <v>0</v>
      </c>
      <c r="I2768" s="12">
        <f t="shared" si="87"/>
        <v>0</v>
      </c>
      <c r="J2768" s="13">
        <f>(1 - Dashboard!$I$9) * H2768 * Dashboard!$I$8 * 'Lookups and Calculations'!$F$12</f>
        <v>0</v>
      </c>
      <c r="K2768" s="12">
        <f>(1 - Dashboard!$I$11) * I2768 * Dashboard!$I$10 * 'Lookups and Calculations'!$F$12</f>
        <v>0</v>
      </c>
      <c r="L2768" s="12">
        <f>(H2768 - I2768) * Dashboard!$I$13 * (Dashboard!$D$12 / 365) * 'Lookups and Calculations'!$F$12</f>
        <v>0</v>
      </c>
      <c r="M2768" s="3">
        <f>(G2768*2) * Dashboard!$I$13 * (Dashboard!$D$12 / 365) * 'Lookups and Calculations'!$F$12</f>
        <v>1602.0878730267946</v>
      </c>
      <c r="N2768" s="12">
        <f>H2768 * Dashboard!$I$14 * Dashboard!$I$15 * (Dashboard!$D$12 / 365) * 'Lookups and Calculations'!$F$12</f>
        <v>0</v>
      </c>
    </row>
    <row r="2769" spans="1:14" x14ac:dyDescent="0.35">
      <c r="A2769" s="2">
        <v>2768</v>
      </c>
      <c r="B2769" s="11">
        <v>1.4492827394616992</v>
      </c>
      <c r="C2769" s="11">
        <v>-0.3608288607212396</v>
      </c>
      <c r="D2769" s="3">
        <f>B2769*Dashboard!$D$11*Dashboard!$D$10*SQRT(Dashboard!$D$12/365)</f>
        <v>359830.4788284821</v>
      </c>
      <c r="E2769" s="3">
        <f>IF(Dashboard!$I$3,C2769*Dashboard!$E$11*Dashboard!$E$10*SQRT(Dashboard!$D$12/365),0)</f>
        <v>-179174.45394634892</v>
      </c>
      <c r="F2769" s="3">
        <f>D2769+IF(Dashboard!$I$3,E2769,0)</f>
        <v>180656.02488213318</v>
      </c>
      <c r="G2769" s="3">
        <f>IF(Dashboard!$I$4, ('Lookups and Calculations'!$F$9) / (1 - 'Lookups and Calculations'!$F$10), 'Lookups and Calculations'!$F$9)</f>
        <v>1951878.888340465</v>
      </c>
      <c r="H2769" s="12">
        <f t="shared" si="86"/>
        <v>0</v>
      </c>
      <c r="I2769" s="12">
        <f t="shared" si="87"/>
        <v>0</v>
      </c>
      <c r="J2769" s="13">
        <f>(1 - Dashboard!$I$9) * H2769 * Dashboard!$I$8 * 'Lookups and Calculations'!$F$12</f>
        <v>0</v>
      </c>
      <c r="K2769" s="12">
        <f>(1 - Dashboard!$I$11) * I2769 * Dashboard!$I$10 * 'Lookups and Calculations'!$F$12</f>
        <v>0</v>
      </c>
      <c r="L2769" s="12">
        <f>(H2769 - I2769) * Dashboard!$I$13 * (Dashboard!$D$12 / 365) * 'Lookups and Calculations'!$F$12</f>
        <v>0</v>
      </c>
      <c r="M2769" s="3">
        <f>(G2769*2) * Dashboard!$I$13 * (Dashboard!$D$12 / 365) * 'Lookups and Calculations'!$F$12</f>
        <v>1602.0878730267946</v>
      </c>
      <c r="N2769" s="12">
        <f>H2769 * Dashboard!$I$14 * Dashboard!$I$15 * (Dashboard!$D$12 / 365) * 'Lookups and Calculations'!$F$12</f>
        <v>0</v>
      </c>
    </row>
    <row r="2770" spans="1:14" x14ac:dyDescent="0.35">
      <c r="A2770" s="2">
        <v>2769</v>
      </c>
      <c r="B2770" s="11">
        <v>3.2521856515153623E-2</v>
      </c>
      <c r="C2770" s="11">
        <v>0.33883971346902469</v>
      </c>
      <c r="D2770" s="3">
        <f>B2770*Dashboard!$D$11*Dashboard!$D$10*SQRT(Dashboard!$D$12/365)</f>
        <v>8074.5839880667263</v>
      </c>
      <c r="E2770" s="3">
        <f>IF(Dashboard!$I$3,C2770*Dashboard!$E$11*Dashboard!$E$10*SQRT(Dashboard!$D$12/365),0)</f>
        <v>168255.44529558235</v>
      </c>
      <c r="F2770" s="3">
        <f>D2770+IF(Dashboard!$I$3,E2770,0)</f>
        <v>176330.02928364908</v>
      </c>
      <c r="G2770" s="3">
        <f>IF(Dashboard!$I$4, ('Lookups and Calculations'!$F$9) / (1 - 'Lookups and Calculations'!$F$10), 'Lookups and Calculations'!$F$9)</f>
        <v>1951878.888340465</v>
      </c>
      <c r="H2770" s="12">
        <f t="shared" si="86"/>
        <v>0</v>
      </c>
      <c r="I2770" s="12">
        <f t="shared" si="87"/>
        <v>0</v>
      </c>
      <c r="J2770" s="13">
        <f>(1 - Dashboard!$I$9) * H2770 * Dashboard!$I$8 * 'Lookups and Calculations'!$F$12</f>
        <v>0</v>
      </c>
      <c r="K2770" s="12">
        <f>(1 - Dashboard!$I$11) * I2770 * Dashboard!$I$10 * 'Lookups and Calculations'!$F$12</f>
        <v>0</v>
      </c>
      <c r="L2770" s="12">
        <f>(H2770 - I2770) * Dashboard!$I$13 * (Dashboard!$D$12 / 365) * 'Lookups and Calculations'!$F$12</f>
        <v>0</v>
      </c>
      <c r="M2770" s="3">
        <f>(G2770*2) * Dashboard!$I$13 * (Dashboard!$D$12 / 365) * 'Lookups and Calculations'!$F$12</f>
        <v>1602.0878730267946</v>
      </c>
      <c r="N2770" s="12">
        <f>H2770 * Dashboard!$I$14 * Dashboard!$I$15 * (Dashboard!$D$12 / 365) * 'Lookups and Calculations'!$F$12</f>
        <v>0</v>
      </c>
    </row>
    <row r="2771" spans="1:14" x14ac:dyDescent="0.35">
      <c r="A2771" s="2">
        <v>2770</v>
      </c>
      <c r="B2771" s="11">
        <v>0.57523340656254873</v>
      </c>
      <c r="C2771" s="11">
        <v>0.17428146127670896</v>
      </c>
      <c r="D2771" s="3">
        <f>B2771*Dashboard!$D$11*Dashboard!$D$10*SQRT(Dashboard!$D$12/365)</f>
        <v>142819.96637758962</v>
      </c>
      <c r="E2771" s="3">
        <f>IF(Dashboard!$I$3,C2771*Dashboard!$E$11*Dashboard!$E$10*SQRT(Dashboard!$D$12/365),0)</f>
        <v>86541.818176097935</v>
      </c>
      <c r="F2771" s="3">
        <f>D2771+IF(Dashboard!$I$3,E2771,0)</f>
        <v>229361.78455368755</v>
      </c>
      <c r="G2771" s="3">
        <f>IF(Dashboard!$I$4, ('Lookups and Calculations'!$F$9) / (1 - 'Lookups and Calculations'!$F$10), 'Lookups and Calculations'!$F$9)</f>
        <v>1951878.888340465</v>
      </c>
      <c r="H2771" s="12">
        <f t="shared" si="86"/>
        <v>0</v>
      </c>
      <c r="I2771" s="12">
        <f t="shared" si="87"/>
        <v>0</v>
      </c>
      <c r="J2771" s="13">
        <f>(1 - Dashboard!$I$9) * H2771 * Dashboard!$I$8 * 'Lookups and Calculations'!$F$12</f>
        <v>0</v>
      </c>
      <c r="K2771" s="12">
        <f>(1 - Dashboard!$I$11) * I2771 * Dashboard!$I$10 * 'Lookups and Calculations'!$F$12</f>
        <v>0</v>
      </c>
      <c r="L2771" s="12">
        <f>(H2771 - I2771) * Dashboard!$I$13 * (Dashboard!$D$12 / 365) * 'Lookups and Calculations'!$F$12</f>
        <v>0</v>
      </c>
      <c r="M2771" s="3">
        <f>(G2771*2) * Dashboard!$I$13 * (Dashboard!$D$12 / 365) * 'Lookups and Calculations'!$F$12</f>
        <v>1602.0878730267946</v>
      </c>
      <c r="N2771" s="12">
        <f>H2771 * Dashboard!$I$14 * Dashboard!$I$15 * (Dashboard!$D$12 / 365) * 'Lookups and Calculations'!$F$12</f>
        <v>0</v>
      </c>
    </row>
    <row r="2772" spans="1:14" x14ac:dyDescent="0.35">
      <c r="A2772" s="2">
        <v>2771</v>
      </c>
      <c r="B2772" s="11">
        <v>-0.29754906002751319</v>
      </c>
      <c r="C2772" s="11">
        <v>0.74461406920375106</v>
      </c>
      <c r="D2772" s="3">
        <f>B2772*Dashboard!$D$11*Dashboard!$D$10*SQRT(Dashboard!$D$12/365)</f>
        <v>-73876.00626806081</v>
      </c>
      <c r="E2772" s="3">
        <f>IF(Dashboard!$I$3,C2772*Dashboard!$E$11*Dashboard!$E$10*SQRT(Dashboard!$D$12/365),0)</f>
        <v>369748.19304551726</v>
      </c>
      <c r="F2772" s="3">
        <f>D2772+IF(Dashboard!$I$3,E2772,0)</f>
        <v>295872.18677745643</v>
      </c>
      <c r="G2772" s="3">
        <f>IF(Dashboard!$I$4, ('Lookups and Calculations'!$F$9) / (1 - 'Lookups and Calculations'!$F$10), 'Lookups and Calculations'!$F$9)</f>
        <v>1951878.888340465</v>
      </c>
      <c r="H2772" s="12">
        <f t="shared" si="86"/>
        <v>0</v>
      </c>
      <c r="I2772" s="12">
        <f t="shared" si="87"/>
        <v>0</v>
      </c>
      <c r="J2772" s="13">
        <f>(1 - Dashboard!$I$9) * H2772 * Dashboard!$I$8 * 'Lookups and Calculations'!$F$12</f>
        <v>0</v>
      </c>
      <c r="K2772" s="12">
        <f>(1 - Dashboard!$I$11) * I2772 * Dashboard!$I$10 * 'Lookups and Calculations'!$F$12</f>
        <v>0</v>
      </c>
      <c r="L2772" s="12">
        <f>(H2772 - I2772) * Dashboard!$I$13 * (Dashboard!$D$12 / 365) * 'Lookups and Calculations'!$F$12</f>
        <v>0</v>
      </c>
      <c r="M2772" s="3">
        <f>(G2772*2) * Dashboard!$I$13 * (Dashboard!$D$12 / 365) * 'Lookups and Calculations'!$F$12</f>
        <v>1602.0878730267946</v>
      </c>
      <c r="N2772" s="12">
        <f>H2772 * Dashboard!$I$14 * Dashboard!$I$15 * (Dashboard!$D$12 / 365) * 'Lookups and Calculations'!$F$12</f>
        <v>0</v>
      </c>
    </row>
    <row r="2773" spans="1:14" x14ac:dyDescent="0.35">
      <c r="A2773" s="2">
        <v>2772</v>
      </c>
      <c r="B2773" s="11">
        <v>-0.51781863804646411</v>
      </c>
      <c r="C2773" s="11">
        <v>-1.5717120702973635</v>
      </c>
      <c r="D2773" s="3">
        <f>B2773*Dashboard!$D$11*Dashboard!$D$10*SQRT(Dashboard!$D$12/365)</f>
        <v>-128564.92622259355</v>
      </c>
      <c r="E2773" s="3">
        <f>IF(Dashboard!$I$3,C2773*Dashboard!$E$11*Dashboard!$E$10*SQRT(Dashboard!$D$12/365),0)</f>
        <v>-780454.89873931021</v>
      </c>
      <c r="F2773" s="3">
        <f>D2773+IF(Dashboard!$I$3,E2773,0)</f>
        <v>-909019.82496190374</v>
      </c>
      <c r="G2773" s="3">
        <f>IF(Dashboard!$I$4, ('Lookups and Calculations'!$F$9) / (1 - 'Lookups and Calculations'!$F$10), 'Lookups and Calculations'!$F$9)</f>
        <v>1951878.888340465</v>
      </c>
      <c r="H2773" s="12">
        <f t="shared" si="86"/>
        <v>0</v>
      </c>
      <c r="I2773" s="12">
        <f t="shared" si="87"/>
        <v>0</v>
      </c>
      <c r="J2773" s="13">
        <f>(1 - Dashboard!$I$9) * H2773 * Dashboard!$I$8 * 'Lookups and Calculations'!$F$12</f>
        <v>0</v>
      </c>
      <c r="K2773" s="12">
        <f>(1 - Dashboard!$I$11) * I2773 * Dashboard!$I$10 * 'Lookups and Calculations'!$F$12</f>
        <v>0</v>
      </c>
      <c r="L2773" s="12">
        <f>(H2773 - I2773) * Dashboard!$I$13 * (Dashboard!$D$12 / 365) * 'Lookups and Calculations'!$F$12</f>
        <v>0</v>
      </c>
      <c r="M2773" s="3">
        <f>(G2773*2) * Dashboard!$I$13 * (Dashboard!$D$12 / 365) * 'Lookups and Calculations'!$F$12</f>
        <v>1602.0878730267946</v>
      </c>
      <c r="N2773" s="12">
        <f>H2773 * Dashboard!$I$14 * Dashboard!$I$15 * (Dashboard!$D$12 / 365) * 'Lookups and Calculations'!$F$12</f>
        <v>0</v>
      </c>
    </row>
    <row r="2774" spans="1:14" x14ac:dyDescent="0.35">
      <c r="A2774" s="2">
        <v>2773</v>
      </c>
      <c r="B2774" s="11">
        <v>-0.16033992409154849</v>
      </c>
      <c r="C2774" s="11">
        <v>-0.51701635899061493</v>
      </c>
      <c r="D2774" s="3">
        <f>B2774*Dashboard!$D$11*Dashboard!$D$10*SQRT(Dashboard!$D$12/365)</f>
        <v>-39809.479606866662</v>
      </c>
      <c r="E2774" s="3">
        <f>IF(Dashboard!$I$3,C2774*Dashboard!$E$11*Dashboard!$E$10*SQRT(Dashboard!$D$12/365),0)</f>
        <v>-256731.46992263323</v>
      </c>
      <c r="F2774" s="3">
        <f>D2774+IF(Dashboard!$I$3,E2774,0)</f>
        <v>-296540.94952949986</v>
      </c>
      <c r="G2774" s="3">
        <f>IF(Dashboard!$I$4, ('Lookups and Calculations'!$F$9) / (1 - 'Lookups and Calculations'!$F$10), 'Lookups and Calculations'!$F$9)</f>
        <v>1951878.888340465</v>
      </c>
      <c r="H2774" s="12">
        <f t="shared" si="86"/>
        <v>0</v>
      </c>
      <c r="I2774" s="12">
        <f t="shared" si="87"/>
        <v>0</v>
      </c>
      <c r="J2774" s="13">
        <f>(1 - Dashboard!$I$9) * H2774 * Dashboard!$I$8 * 'Lookups and Calculations'!$F$12</f>
        <v>0</v>
      </c>
      <c r="K2774" s="12">
        <f>(1 - Dashboard!$I$11) * I2774 * Dashboard!$I$10 * 'Lookups and Calculations'!$F$12</f>
        <v>0</v>
      </c>
      <c r="L2774" s="12">
        <f>(H2774 - I2774) * Dashboard!$I$13 * (Dashboard!$D$12 / 365) * 'Lookups and Calculations'!$F$12</f>
        <v>0</v>
      </c>
      <c r="M2774" s="3">
        <f>(G2774*2) * Dashboard!$I$13 * (Dashboard!$D$12 / 365) * 'Lookups and Calculations'!$F$12</f>
        <v>1602.0878730267946</v>
      </c>
      <c r="N2774" s="12">
        <f>H2774 * Dashboard!$I$14 * Dashboard!$I$15 * (Dashboard!$D$12 / 365) * 'Lookups and Calculations'!$F$12</f>
        <v>0</v>
      </c>
    </row>
    <row r="2775" spans="1:14" x14ac:dyDescent="0.35">
      <c r="A2775" s="2">
        <v>2774</v>
      </c>
      <c r="B2775" s="11">
        <v>1.2148912966971894</v>
      </c>
      <c r="C2775" s="11">
        <v>-2.1069334544752301</v>
      </c>
      <c r="D2775" s="3">
        <f>B2775*Dashboard!$D$11*Dashboard!$D$10*SQRT(Dashboard!$D$12/365)</f>
        <v>301635.35734750814</v>
      </c>
      <c r="E2775" s="3">
        <f>IF(Dashboard!$I$3,C2775*Dashboard!$E$11*Dashboard!$E$10*SQRT(Dashboard!$D$12/365),0)</f>
        <v>-1046226.3202902178</v>
      </c>
      <c r="F2775" s="3">
        <f>D2775+IF(Dashboard!$I$3,E2775,0)</f>
        <v>-744590.96294270968</v>
      </c>
      <c r="G2775" s="3">
        <f>IF(Dashboard!$I$4, ('Lookups and Calculations'!$F$9) / (1 - 'Lookups and Calculations'!$F$10), 'Lookups and Calculations'!$F$9)</f>
        <v>1951878.888340465</v>
      </c>
      <c r="H2775" s="12">
        <f t="shared" si="86"/>
        <v>0</v>
      </c>
      <c r="I2775" s="12">
        <f t="shared" si="87"/>
        <v>0</v>
      </c>
      <c r="J2775" s="13">
        <f>(1 - Dashboard!$I$9) * H2775 * Dashboard!$I$8 * 'Lookups and Calculations'!$F$12</f>
        <v>0</v>
      </c>
      <c r="K2775" s="12">
        <f>(1 - Dashboard!$I$11) * I2775 * Dashboard!$I$10 * 'Lookups and Calculations'!$F$12</f>
        <v>0</v>
      </c>
      <c r="L2775" s="12">
        <f>(H2775 - I2775) * Dashboard!$I$13 * (Dashboard!$D$12 / 365) * 'Lookups and Calculations'!$F$12</f>
        <v>0</v>
      </c>
      <c r="M2775" s="3">
        <f>(G2775*2) * Dashboard!$I$13 * (Dashboard!$D$12 / 365) * 'Lookups and Calculations'!$F$12</f>
        <v>1602.0878730267946</v>
      </c>
      <c r="N2775" s="12">
        <f>H2775 * Dashboard!$I$14 * Dashboard!$I$15 * (Dashboard!$D$12 / 365) * 'Lookups and Calculations'!$F$12</f>
        <v>0</v>
      </c>
    </row>
    <row r="2776" spans="1:14" x14ac:dyDescent="0.35">
      <c r="A2776" s="2">
        <v>2775</v>
      </c>
      <c r="B2776" s="11">
        <v>0.41097423431950786</v>
      </c>
      <c r="C2776" s="11">
        <v>0.19603740534968284</v>
      </c>
      <c r="D2776" s="3">
        <f>B2776*Dashboard!$D$11*Dashboard!$D$10*SQRT(Dashboard!$D$12/365)</f>
        <v>102037.40891600223</v>
      </c>
      <c r="E2776" s="3">
        <f>IF(Dashboard!$I$3,C2776*Dashboard!$E$11*Dashboard!$E$10*SQRT(Dashboard!$D$12/365),0)</f>
        <v>97345.026632236128</v>
      </c>
      <c r="F2776" s="3">
        <f>D2776+IF(Dashboard!$I$3,E2776,0)</f>
        <v>199382.43554823834</v>
      </c>
      <c r="G2776" s="3">
        <f>IF(Dashboard!$I$4, ('Lookups and Calculations'!$F$9) / (1 - 'Lookups and Calculations'!$F$10), 'Lookups and Calculations'!$F$9)</f>
        <v>1951878.888340465</v>
      </c>
      <c r="H2776" s="12">
        <f t="shared" si="86"/>
        <v>0</v>
      </c>
      <c r="I2776" s="12">
        <f t="shared" si="87"/>
        <v>0</v>
      </c>
      <c r="J2776" s="13">
        <f>(1 - Dashboard!$I$9) * H2776 * Dashboard!$I$8 * 'Lookups and Calculations'!$F$12</f>
        <v>0</v>
      </c>
      <c r="K2776" s="12">
        <f>(1 - Dashboard!$I$11) * I2776 * Dashboard!$I$10 * 'Lookups and Calculations'!$F$12</f>
        <v>0</v>
      </c>
      <c r="L2776" s="12">
        <f>(H2776 - I2776) * Dashboard!$I$13 * (Dashboard!$D$12 / 365) * 'Lookups and Calculations'!$F$12</f>
        <v>0</v>
      </c>
      <c r="M2776" s="3">
        <f>(G2776*2) * Dashboard!$I$13 * (Dashboard!$D$12 / 365) * 'Lookups and Calculations'!$F$12</f>
        <v>1602.0878730267946</v>
      </c>
      <c r="N2776" s="12">
        <f>H2776 * Dashboard!$I$14 * Dashboard!$I$15 * (Dashboard!$D$12 / 365) * 'Lookups and Calculations'!$F$12</f>
        <v>0</v>
      </c>
    </row>
    <row r="2777" spans="1:14" x14ac:dyDescent="0.35">
      <c r="A2777" s="2">
        <v>2776</v>
      </c>
      <c r="B2777" s="11">
        <v>-5.3556065023363783E-2</v>
      </c>
      <c r="C2777" s="11">
        <v>-0.68637683295512397</v>
      </c>
      <c r="D2777" s="3">
        <f>B2777*Dashboard!$D$11*Dashboard!$D$10*SQRT(Dashboard!$D$12/365)</f>
        <v>-13296.994435112154</v>
      </c>
      <c r="E2777" s="3">
        <f>IF(Dashboard!$I$3,C2777*Dashboard!$E$11*Dashboard!$E$10*SQRT(Dashboard!$D$12/365),0)</f>
        <v>-340829.70525234262</v>
      </c>
      <c r="F2777" s="3">
        <f>D2777+IF(Dashboard!$I$3,E2777,0)</f>
        <v>-354126.69968745479</v>
      </c>
      <c r="G2777" s="3">
        <f>IF(Dashboard!$I$4, ('Lookups and Calculations'!$F$9) / (1 - 'Lookups and Calculations'!$F$10), 'Lookups and Calculations'!$F$9)</f>
        <v>1951878.888340465</v>
      </c>
      <c r="H2777" s="12">
        <f t="shared" si="86"/>
        <v>0</v>
      </c>
      <c r="I2777" s="12">
        <f t="shared" si="87"/>
        <v>0</v>
      </c>
      <c r="J2777" s="13">
        <f>(1 - Dashboard!$I$9) * H2777 * Dashboard!$I$8 * 'Lookups and Calculations'!$F$12</f>
        <v>0</v>
      </c>
      <c r="K2777" s="12">
        <f>(1 - Dashboard!$I$11) * I2777 * Dashboard!$I$10 * 'Lookups and Calculations'!$F$12</f>
        <v>0</v>
      </c>
      <c r="L2777" s="12">
        <f>(H2777 - I2777) * Dashboard!$I$13 * (Dashboard!$D$12 / 365) * 'Lookups and Calculations'!$F$12</f>
        <v>0</v>
      </c>
      <c r="M2777" s="3">
        <f>(G2777*2) * Dashboard!$I$13 * (Dashboard!$D$12 / 365) * 'Lookups and Calculations'!$F$12</f>
        <v>1602.0878730267946</v>
      </c>
      <c r="N2777" s="12">
        <f>H2777 * Dashboard!$I$14 * Dashboard!$I$15 * (Dashboard!$D$12 / 365) * 'Lookups and Calculations'!$F$12</f>
        <v>0</v>
      </c>
    </row>
    <row r="2778" spans="1:14" x14ac:dyDescent="0.35">
      <c r="A2778" s="2">
        <v>2777</v>
      </c>
      <c r="B2778" s="11">
        <v>-0.77299072592686413</v>
      </c>
      <c r="C2778" s="11">
        <v>-0.23329302245414701</v>
      </c>
      <c r="D2778" s="3">
        <f>B2778*Dashboard!$D$11*Dashboard!$D$10*SQRT(Dashboard!$D$12/365)</f>
        <v>-191919.50298362755</v>
      </c>
      <c r="E2778" s="3">
        <f>IF(Dashboard!$I$3,C2778*Dashboard!$E$11*Dashboard!$E$10*SQRT(Dashboard!$D$12/365),0)</f>
        <v>-115844.80749173791</v>
      </c>
      <c r="F2778" s="3">
        <f>D2778+IF(Dashboard!$I$3,E2778,0)</f>
        <v>-307764.31047536549</v>
      </c>
      <c r="G2778" s="3">
        <f>IF(Dashboard!$I$4, ('Lookups and Calculations'!$F$9) / (1 - 'Lookups and Calculations'!$F$10), 'Lookups and Calculations'!$F$9)</f>
        <v>1951878.888340465</v>
      </c>
      <c r="H2778" s="12">
        <f t="shared" si="86"/>
        <v>0</v>
      </c>
      <c r="I2778" s="12">
        <f t="shared" si="87"/>
        <v>0</v>
      </c>
      <c r="J2778" s="13">
        <f>(1 - Dashboard!$I$9) * H2778 * Dashboard!$I$8 * 'Lookups and Calculations'!$F$12</f>
        <v>0</v>
      </c>
      <c r="K2778" s="12">
        <f>(1 - Dashboard!$I$11) * I2778 * Dashboard!$I$10 * 'Lookups and Calculations'!$F$12</f>
        <v>0</v>
      </c>
      <c r="L2778" s="12">
        <f>(H2778 - I2778) * Dashboard!$I$13 * (Dashboard!$D$12 / 365) * 'Lookups and Calculations'!$F$12</f>
        <v>0</v>
      </c>
      <c r="M2778" s="3">
        <f>(G2778*2) * Dashboard!$I$13 * (Dashboard!$D$12 / 365) * 'Lookups and Calculations'!$F$12</f>
        <v>1602.0878730267946</v>
      </c>
      <c r="N2778" s="12">
        <f>H2778 * Dashboard!$I$14 * Dashboard!$I$15 * (Dashboard!$D$12 / 365) * 'Lookups and Calculations'!$F$12</f>
        <v>0</v>
      </c>
    </row>
    <row r="2779" spans="1:14" x14ac:dyDescent="0.35">
      <c r="A2779" s="2">
        <v>2778</v>
      </c>
      <c r="B2779" s="11">
        <v>0.54032430012236943</v>
      </c>
      <c r="C2779" s="11">
        <v>0.42479819810053332</v>
      </c>
      <c r="D2779" s="3">
        <f>B2779*Dashboard!$D$11*Dashboard!$D$10*SQRT(Dashboard!$D$12/365)</f>
        <v>134152.67176086784</v>
      </c>
      <c r="E2779" s="3">
        <f>IF(Dashboard!$I$3,C2779*Dashboard!$E$11*Dashboard!$E$10*SQRT(Dashboard!$D$12/365),0)</f>
        <v>210939.29412940599</v>
      </c>
      <c r="F2779" s="3">
        <f>D2779+IF(Dashboard!$I$3,E2779,0)</f>
        <v>345091.9658902738</v>
      </c>
      <c r="G2779" s="3">
        <f>IF(Dashboard!$I$4, ('Lookups and Calculations'!$F$9) / (1 - 'Lookups and Calculations'!$F$10), 'Lookups and Calculations'!$F$9)</f>
        <v>1951878.888340465</v>
      </c>
      <c r="H2779" s="12">
        <f t="shared" si="86"/>
        <v>0</v>
      </c>
      <c r="I2779" s="12">
        <f t="shared" si="87"/>
        <v>0</v>
      </c>
      <c r="J2779" s="13">
        <f>(1 - Dashboard!$I$9) * H2779 * Dashboard!$I$8 * 'Lookups and Calculations'!$F$12</f>
        <v>0</v>
      </c>
      <c r="K2779" s="12">
        <f>(1 - Dashboard!$I$11) * I2779 * Dashboard!$I$10 * 'Lookups and Calculations'!$F$12</f>
        <v>0</v>
      </c>
      <c r="L2779" s="12">
        <f>(H2779 - I2779) * Dashboard!$I$13 * (Dashboard!$D$12 / 365) * 'Lookups and Calculations'!$F$12</f>
        <v>0</v>
      </c>
      <c r="M2779" s="3">
        <f>(G2779*2) * Dashboard!$I$13 * (Dashboard!$D$12 / 365) * 'Lookups and Calculations'!$F$12</f>
        <v>1602.0878730267946</v>
      </c>
      <c r="N2779" s="12">
        <f>H2779 * Dashboard!$I$14 * Dashboard!$I$15 * (Dashboard!$D$12 / 365) * 'Lookups and Calculations'!$F$12</f>
        <v>0</v>
      </c>
    </row>
    <row r="2780" spans="1:14" x14ac:dyDescent="0.35">
      <c r="A2780" s="2">
        <v>2779</v>
      </c>
      <c r="B2780" s="11">
        <v>1.3938730410191424</v>
      </c>
      <c r="C2780" s="11">
        <v>0.53011886504855799</v>
      </c>
      <c r="D2780" s="3">
        <f>B2780*Dashboard!$D$11*Dashboard!$D$10*SQRT(Dashboard!$D$12/365)</f>
        <v>346073.26101345965</v>
      </c>
      <c r="E2780" s="3">
        <f>IF(Dashboard!$I$3,C2780*Dashboard!$E$11*Dashboard!$E$10*SQRT(Dashboard!$D$12/365),0)</f>
        <v>263237.69662403438</v>
      </c>
      <c r="F2780" s="3">
        <f>D2780+IF(Dashboard!$I$3,E2780,0)</f>
        <v>609310.95763749396</v>
      </c>
      <c r="G2780" s="3">
        <f>IF(Dashboard!$I$4, ('Lookups and Calculations'!$F$9) / (1 - 'Lookups and Calculations'!$F$10), 'Lookups and Calculations'!$F$9)</f>
        <v>1951878.888340465</v>
      </c>
      <c r="H2780" s="12">
        <f t="shared" si="86"/>
        <v>0</v>
      </c>
      <c r="I2780" s="12">
        <f t="shared" si="87"/>
        <v>0</v>
      </c>
      <c r="J2780" s="13">
        <f>(1 - Dashboard!$I$9) * H2780 * Dashboard!$I$8 * 'Lookups and Calculations'!$F$12</f>
        <v>0</v>
      </c>
      <c r="K2780" s="12">
        <f>(1 - Dashboard!$I$11) * I2780 * Dashboard!$I$10 * 'Lookups and Calculations'!$F$12</f>
        <v>0</v>
      </c>
      <c r="L2780" s="12">
        <f>(H2780 - I2780) * Dashboard!$I$13 * (Dashboard!$D$12 / 365) * 'Lookups and Calculations'!$F$12</f>
        <v>0</v>
      </c>
      <c r="M2780" s="3">
        <f>(G2780*2) * Dashboard!$I$13 * (Dashboard!$D$12 / 365) * 'Lookups and Calculations'!$F$12</f>
        <v>1602.0878730267946</v>
      </c>
      <c r="N2780" s="12">
        <f>H2780 * Dashboard!$I$14 * Dashboard!$I$15 * (Dashboard!$D$12 / 365) * 'Lookups and Calculations'!$F$12</f>
        <v>0</v>
      </c>
    </row>
    <row r="2781" spans="1:14" x14ac:dyDescent="0.35">
      <c r="A2781" s="2">
        <v>2780</v>
      </c>
      <c r="B2781" s="11">
        <v>1.2998899725535467</v>
      </c>
      <c r="C2781" s="11">
        <v>-1.4014536685375822</v>
      </c>
      <c r="D2781" s="3">
        <f>B2781*Dashboard!$D$11*Dashboard!$D$10*SQRT(Dashboard!$D$12/365)</f>
        <v>322738.97874614567</v>
      </c>
      <c r="E2781" s="3">
        <f>IF(Dashboard!$I$3,C2781*Dashboard!$E$11*Dashboard!$E$10*SQRT(Dashboard!$D$12/365),0)</f>
        <v>-695910.78521105647</v>
      </c>
      <c r="F2781" s="3">
        <f>D2781+IF(Dashboard!$I$3,E2781,0)</f>
        <v>-373171.8064649108</v>
      </c>
      <c r="G2781" s="3">
        <f>IF(Dashboard!$I$4, ('Lookups and Calculations'!$F$9) / (1 - 'Lookups and Calculations'!$F$10), 'Lookups and Calculations'!$F$9)</f>
        <v>1951878.888340465</v>
      </c>
      <c r="H2781" s="12">
        <f t="shared" si="86"/>
        <v>0</v>
      </c>
      <c r="I2781" s="12">
        <f t="shared" si="87"/>
        <v>0</v>
      </c>
      <c r="J2781" s="13">
        <f>(1 - Dashboard!$I$9) * H2781 * Dashboard!$I$8 * 'Lookups and Calculations'!$F$12</f>
        <v>0</v>
      </c>
      <c r="K2781" s="12">
        <f>(1 - Dashboard!$I$11) * I2781 * Dashboard!$I$10 * 'Lookups and Calculations'!$F$12</f>
        <v>0</v>
      </c>
      <c r="L2781" s="12">
        <f>(H2781 - I2781) * Dashboard!$I$13 * (Dashboard!$D$12 / 365) * 'Lookups and Calculations'!$F$12</f>
        <v>0</v>
      </c>
      <c r="M2781" s="3">
        <f>(G2781*2) * Dashboard!$I$13 * (Dashboard!$D$12 / 365) * 'Lookups and Calculations'!$F$12</f>
        <v>1602.0878730267946</v>
      </c>
      <c r="N2781" s="12">
        <f>H2781 * Dashboard!$I$14 * Dashboard!$I$15 * (Dashboard!$D$12 / 365) * 'Lookups and Calculations'!$F$12</f>
        <v>0</v>
      </c>
    </row>
    <row r="2782" spans="1:14" x14ac:dyDescent="0.35">
      <c r="A2782" s="2">
        <v>2781</v>
      </c>
      <c r="B2782" s="11">
        <v>1.2433418232020639</v>
      </c>
      <c r="C2782" s="11">
        <v>-0.36149961571463773</v>
      </c>
      <c r="D2782" s="3">
        <f>B2782*Dashboard!$D$11*Dashboard!$D$10*SQRT(Dashboard!$D$12/365)</f>
        <v>308699.10432828969</v>
      </c>
      <c r="E2782" s="3">
        <f>IF(Dashboard!$I$3,C2782*Dashboard!$E$11*Dashboard!$E$10*SQRT(Dashboard!$D$12/365),0)</f>
        <v>-179507.52641575638</v>
      </c>
      <c r="F2782" s="3">
        <f>D2782+IF(Dashboard!$I$3,E2782,0)</f>
        <v>129191.57791253331</v>
      </c>
      <c r="G2782" s="3">
        <f>IF(Dashboard!$I$4, ('Lookups and Calculations'!$F$9) / (1 - 'Lookups and Calculations'!$F$10), 'Lookups and Calculations'!$F$9)</f>
        <v>1951878.888340465</v>
      </c>
      <c r="H2782" s="12">
        <f t="shared" si="86"/>
        <v>0</v>
      </c>
      <c r="I2782" s="12">
        <f t="shared" si="87"/>
        <v>0</v>
      </c>
      <c r="J2782" s="13">
        <f>(1 - Dashboard!$I$9) * H2782 * Dashboard!$I$8 * 'Lookups and Calculations'!$F$12</f>
        <v>0</v>
      </c>
      <c r="K2782" s="12">
        <f>(1 - Dashboard!$I$11) * I2782 * Dashboard!$I$10 * 'Lookups and Calculations'!$F$12</f>
        <v>0</v>
      </c>
      <c r="L2782" s="12">
        <f>(H2782 - I2782) * Dashboard!$I$13 * (Dashboard!$D$12 / 365) * 'Lookups and Calculations'!$F$12</f>
        <v>0</v>
      </c>
      <c r="M2782" s="3">
        <f>(G2782*2) * Dashboard!$I$13 * (Dashboard!$D$12 / 365) * 'Lookups and Calculations'!$F$12</f>
        <v>1602.0878730267946</v>
      </c>
      <c r="N2782" s="12">
        <f>H2782 * Dashboard!$I$14 * Dashboard!$I$15 * (Dashboard!$D$12 / 365) * 'Lookups and Calculations'!$F$12</f>
        <v>0</v>
      </c>
    </row>
    <row r="2783" spans="1:14" x14ac:dyDescent="0.35">
      <c r="A2783" s="2">
        <v>2782</v>
      </c>
      <c r="B2783" s="11">
        <v>-0.15439054005706029</v>
      </c>
      <c r="C2783" s="11">
        <v>-0.8210182452550111</v>
      </c>
      <c r="D2783" s="3">
        <f>B2783*Dashboard!$D$11*Dashboard!$D$10*SQRT(Dashboard!$D$12/365)</f>
        <v>-38332.356028716858</v>
      </c>
      <c r="E2783" s="3">
        <f>IF(Dashboard!$I$3,C2783*Dashboard!$E$11*Dashboard!$E$10*SQRT(Dashboard!$D$12/365),0)</f>
        <v>-407687.72065381822</v>
      </c>
      <c r="F2783" s="3">
        <f>D2783+IF(Dashboard!$I$3,E2783,0)</f>
        <v>-446020.07668253506</v>
      </c>
      <c r="G2783" s="3">
        <f>IF(Dashboard!$I$4, ('Lookups and Calculations'!$F$9) / (1 - 'Lookups and Calculations'!$F$10), 'Lookups and Calculations'!$F$9)</f>
        <v>1951878.888340465</v>
      </c>
      <c r="H2783" s="12">
        <f t="shared" si="86"/>
        <v>0</v>
      </c>
      <c r="I2783" s="12">
        <f t="shared" si="87"/>
        <v>0</v>
      </c>
      <c r="J2783" s="13">
        <f>(1 - Dashboard!$I$9) * H2783 * Dashboard!$I$8 * 'Lookups and Calculations'!$F$12</f>
        <v>0</v>
      </c>
      <c r="K2783" s="12">
        <f>(1 - Dashboard!$I$11) * I2783 * Dashboard!$I$10 * 'Lookups and Calculations'!$F$12</f>
        <v>0</v>
      </c>
      <c r="L2783" s="12">
        <f>(H2783 - I2783) * Dashboard!$I$13 * (Dashboard!$D$12 / 365) * 'Lookups and Calculations'!$F$12</f>
        <v>0</v>
      </c>
      <c r="M2783" s="3">
        <f>(G2783*2) * Dashboard!$I$13 * (Dashboard!$D$12 / 365) * 'Lookups and Calculations'!$F$12</f>
        <v>1602.0878730267946</v>
      </c>
      <c r="N2783" s="12">
        <f>H2783 * Dashboard!$I$14 * Dashboard!$I$15 * (Dashboard!$D$12 / 365) * 'Lookups and Calculations'!$F$12</f>
        <v>0</v>
      </c>
    </row>
    <row r="2784" spans="1:14" x14ac:dyDescent="0.35">
      <c r="A2784" s="2">
        <v>2783</v>
      </c>
      <c r="B2784" s="11">
        <v>0.18204057298311288</v>
      </c>
      <c r="C2784" s="11">
        <v>-0.23583190662848846</v>
      </c>
      <c r="D2784" s="3">
        <f>B2784*Dashboard!$D$11*Dashboard!$D$10*SQRT(Dashboard!$D$12/365)</f>
        <v>45197.355049612008</v>
      </c>
      <c r="E2784" s="3">
        <f>IF(Dashboard!$I$3,C2784*Dashboard!$E$11*Dashboard!$E$10*SQRT(Dashboard!$D$12/365),0)</f>
        <v>-117105.52478763653</v>
      </c>
      <c r="F2784" s="3">
        <f>D2784+IF(Dashboard!$I$3,E2784,0)</f>
        <v>-71908.169738024531</v>
      </c>
      <c r="G2784" s="3">
        <f>IF(Dashboard!$I$4, ('Lookups and Calculations'!$F$9) / (1 - 'Lookups and Calculations'!$F$10), 'Lookups and Calculations'!$F$9)</f>
        <v>1951878.888340465</v>
      </c>
      <c r="H2784" s="12">
        <f t="shared" si="86"/>
        <v>0</v>
      </c>
      <c r="I2784" s="12">
        <f t="shared" si="87"/>
        <v>0</v>
      </c>
      <c r="J2784" s="13">
        <f>(1 - Dashboard!$I$9) * H2784 * Dashboard!$I$8 * 'Lookups and Calculations'!$F$12</f>
        <v>0</v>
      </c>
      <c r="K2784" s="12">
        <f>(1 - Dashboard!$I$11) * I2784 * Dashboard!$I$10 * 'Lookups and Calculations'!$F$12</f>
        <v>0</v>
      </c>
      <c r="L2784" s="12">
        <f>(H2784 - I2784) * Dashboard!$I$13 * (Dashboard!$D$12 / 365) * 'Lookups and Calculations'!$F$12</f>
        <v>0</v>
      </c>
      <c r="M2784" s="3">
        <f>(G2784*2) * Dashboard!$I$13 * (Dashboard!$D$12 / 365) * 'Lookups and Calculations'!$F$12</f>
        <v>1602.0878730267946</v>
      </c>
      <c r="N2784" s="12">
        <f>H2784 * Dashboard!$I$14 * Dashboard!$I$15 * (Dashboard!$D$12 / 365) * 'Lookups and Calculations'!$F$12</f>
        <v>0</v>
      </c>
    </row>
    <row r="2785" spans="1:14" x14ac:dyDescent="0.35">
      <c r="A2785" s="2">
        <v>2784</v>
      </c>
      <c r="B2785" s="11">
        <v>-0.55548934704807129</v>
      </c>
      <c r="C2785" s="11">
        <v>1.410313054112027</v>
      </c>
      <c r="D2785" s="3">
        <f>B2785*Dashboard!$D$11*Dashboard!$D$10*SQRT(Dashboard!$D$12/365)</f>
        <v>-137917.87640186044</v>
      </c>
      <c r="E2785" s="3">
        <f>IF(Dashboard!$I$3,C2785*Dashboard!$E$11*Dashboard!$E$10*SQRT(Dashboard!$D$12/365),0)</f>
        <v>700310.03301354218</v>
      </c>
      <c r="F2785" s="3">
        <f>D2785+IF(Dashboard!$I$3,E2785,0)</f>
        <v>562392.15661168168</v>
      </c>
      <c r="G2785" s="3">
        <f>IF(Dashboard!$I$4, ('Lookups and Calculations'!$F$9) / (1 - 'Lookups and Calculations'!$F$10), 'Lookups and Calculations'!$F$9)</f>
        <v>1951878.888340465</v>
      </c>
      <c r="H2785" s="12">
        <f t="shared" si="86"/>
        <v>0</v>
      </c>
      <c r="I2785" s="12">
        <f t="shared" si="87"/>
        <v>0</v>
      </c>
      <c r="J2785" s="13">
        <f>(1 - Dashboard!$I$9) * H2785 * Dashboard!$I$8 * 'Lookups and Calculations'!$F$12</f>
        <v>0</v>
      </c>
      <c r="K2785" s="12">
        <f>(1 - Dashboard!$I$11) * I2785 * Dashboard!$I$10 * 'Lookups and Calculations'!$F$12</f>
        <v>0</v>
      </c>
      <c r="L2785" s="12">
        <f>(H2785 - I2785) * Dashboard!$I$13 * (Dashboard!$D$12 / 365) * 'Lookups and Calculations'!$F$12</f>
        <v>0</v>
      </c>
      <c r="M2785" s="3">
        <f>(G2785*2) * Dashboard!$I$13 * (Dashboard!$D$12 / 365) * 'Lookups and Calculations'!$F$12</f>
        <v>1602.0878730267946</v>
      </c>
      <c r="N2785" s="12">
        <f>H2785 * Dashboard!$I$14 * Dashboard!$I$15 * (Dashboard!$D$12 / 365) * 'Lookups and Calculations'!$F$12</f>
        <v>0</v>
      </c>
    </row>
    <row r="2786" spans="1:14" x14ac:dyDescent="0.35">
      <c r="A2786" s="2">
        <v>2785</v>
      </c>
      <c r="B2786" s="11">
        <v>1.1591975252763351</v>
      </c>
      <c r="C2786" s="11">
        <v>-0.26727147340949026</v>
      </c>
      <c r="D2786" s="3">
        <f>B2786*Dashboard!$D$11*Dashboard!$D$10*SQRT(Dashboard!$D$12/365)</f>
        <v>287807.60939159617</v>
      </c>
      <c r="E2786" s="3">
        <f>IF(Dashboard!$I$3,C2786*Dashboard!$E$11*Dashboard!$E$10*SQRT(Dashboard!$D$12/365),0)</f>
        <v>-132717.2671494752</v>
      </c>
      <c r="F2786" s="3">
        <f>D2786+IF(Dashboard!$I$3,E2786,0)</f>
        <v>155090.34224212097</v>
      </c>
      <c r="G2786" s="3">
        <f>IF(Dashboard!$I$4, ('Lookups and Calculations'!$F$9) / (1 - 'Lookups and Calculations'!$F$10), 'Lookups and Calculations'!$F$9)</f>
        <v>1951878.888340465</v>
      </c>
      <c r="H2786" s="12">
        <f t="shared" si="86"/>
        <v>0</v>
      </c>
      <c r="I2786" s="12">
        <f t="shared" si="87"/>
        <v>0</v>
      </c>
      <c r="J2786" s="13">
        <f>(1 - Dashboard!$I$9) * H2786 * Dashboard!$I$8 * 'Lookups and Calculations'!$F$12</f>
        <v>0</v>
      </c>
      <c r="K2786" s="12">
        <f>(1 - Dashboard!$I$11) * I2786 * Dashboard!$I$10 * 'Lookups and Calculations'!$F$12</f>
        <v>0</v>
      </c>
      <c r="L2786" s="12">
        <f>(H2786 - I2786) * Dashboard!$I$13 * (Dashboard!$D$12 / 365) * 'Lookups and Calculations'!$F$12</f>
        <v>0</v>
      </c>
      <c r="M2786" s="3">
        <f>(G2786*2) * Dashboard!$I$13 * (Dashboard!$D$12 / 365) * 'Lookups and Calculations'!$F$12</f>
        <v>1602.0878730267946</v>
      </c>
      <c r="N2786" s="12">
        <f>H2786 * Dashboard!$I$14 * Dashboard!$I$15 * (Dashboard!$D$12 / 365) * 'Lookups and Calculations'!$F$12</f>
        <v>0</v>
      </c>
    </row>
    <row r="2787" spans="1:14" x14ac:dyDescent="0.35">
      <c r="A2787" s="2">
        <v>2786</v>
      </c>
      <c r="B2787" s="11">
        <v>1.1306579278962581</v>
      </c>
      <c r="C2787" s="11">
        <v>0.80786884471672171</v>
      </c>
      <c r="D2787" s="3">
        <f>B2787*Dashboard!$D$11*Dashboard!$D$10*SQRT(Dashboard!$D$12/365)</f>
        <v>280721.74773656845</v>
      </c>
      <c r="E2787" s="3">
        <f>IF(Dashboard!$I$3,C2787*Dashboard!$E$11*Dashboard!$E$10*SQRT(Dashboard!$D$12/365),0)</f>
        <v>401158.2078635706</v>
      </c>
      <c r="F2787" s="3">
        <f>D2787+IF(Dashboard!$I$3,E2787,0)</f>
        <v>681879.95560013899</v>
      </c>
      <c r="G2787" s="3">
        <f>IF(Dashboard!$I$4, ('Lookups and Calculations'!$F$9) / (1 - 'Lookups and Calculations'!$F$10), 'Lookups and Calculations'!$F$9)</f>
        <v>1951878.888340465</v>
      </c>
      <c r="H2787" s="12">
        <f t="shared" si="86"/>
        <v>0</v>
      </c>
      <c r="I2787" s="12">
        <f t="shared" si="87"/>
        <v>0</v>
      </c>
      <c r="J2787" s="13">
        <f>(1 - Dashboard!$I$9) * H2787 * Dashboard!$I$8 * 'Lookups and Calculations'!$F$12</f>
        <v>0</v>
      </c>
      <c r="K2787" s="12">
        <f>(1 - Dashboard!$I$11) * I2787 * Dashboard!$I$10 * 'Lookups and Calculations'!$F$12</f>
        <v>0</v>
      </c>
      <c r="L2787" s="12">
        <f>(H2787 - I2787) * Dashboard!$I$13 * (Dashboard!$D$12 / 365) * 'Lookups and Calculations'!$F$12</f>
        <v>0</v>
      </c>
      <c r="M2787" s="3">
        <f>(G2787*2) * Dashboard!$I$13 * (Dashboard!$D$12 / 365) * 'Lookups and Calculations'!$F$12</f>
        <v>1602.0878730267946</v>
      </c>
      <c r="N2787" s="12">
        <f>H2787 * Dashboard!$I$14 * Dashboard!$I$15 * (Dashboard!$D$12 / 365) * 'Lookups and Calculations'!$F$12</f>
        <v>0</v>
      </c>
    </row>
    <row r="2788" spans="1:14" x14ac:dyDescent="0.35">
      <c r="A2788" s="2">
        <v>2787</v>
      </c>
      <c r="B2788" s="11">
        <v>0.45205281983713996</v>
      </c>
      <c r="C2788" s="11">
        <v>-1.8462145496127822</v>
      </c>
      <c r="D2788" s="3">
        <f>B2788*Dashboard!$D$11*Dashboard!$D$10*SQRT(Dashboard!$D$12/365)</f>
        <v>112236.4726969567</v>
      </c>
      <c r="E2788" s="3">
        <f>IF(Dashboard!$I$3,C2788*Dashboard!$E$11*Dashboard!$E$10*SQRT(Dashboard!$D$12/365),0)</f>
        <v>-916762.81972974434</v>
      </c>
      <c r="F2788" s="3">
        <f>D2788+IF(Dashboard!$I$3,E2788,0)</f>
        <v>-804526.34703278763</v>
      </c>
      <c r="G2788" s="3">
        <f>IF(Dashboard!$I$4, ('Lookups and Calculations'!$F$9) / (1 - 'Lookups and Calculations'!$F$10), 'Lookups and Calculations'!$F$9)</f>
        <v>1951878.888340465</v>
      </c>
      <c r="H2788" s="12">
        <f t="shared" si="86"/>
        <v>0</v>
      </c>
      <c r="I2788" s="12">
        <f t="shared" si="87"/>
        <v>0</v>
      </c>
      <c r="J2788" s="13">
        <f>(1 - Dashboard!$I$9) * H2788 * Dashboard!$I$8 * 'Lookups and Calculations'!$F$12</f>
        <v>0</v>
      </c>
      <c r="K2788" s="12">
        <f>(1 - Dashboard!$I$11) * I2788 * Dashboard!$I$10 * 'Lookups and Calculations'!$F$12</f>
        <v>0</v>
      </c>
      <c r="L2788" s="12">
        <f>(H2788 - I2788) * Dashboard!$I$13 * (Dashboard!$D$12 / 365) * 'Lookups and Calculations'!$F$12</f>
        <v>0</v>
      </c>
      <c r="M2788" s="3">
        <f>(G2788*2) * Dashboard!$I$13 * (Dashboard!$D$12 / 365) * 'Lookups and Calculations'!$F$12</f>
        <v>1602.0878730267946</v>
      </c>
      <c r="N2788" s="12">
        <f>H2788 * Dashboard!$I$14 * Dashboard!$I$15 * (Dashboard!$D$12 / 365) * 'Lookups and Calculations'!$F$12</f>
        <v>0</v>
      </c>
    </row>
    <row r="2789" spans="1:14" x14ac:dyDescent="0.35">
      <c r="A2789" s="2">
        <v>2788</v>
      </c>
      <c r="B2789" s="11">
        <v>-1.1954975190989934</v>
      </c>
      <c r="C2789" s="11">
        <v>0.95391813315134988</v>
      </c>
      <c r="D2789" s="3">
        <f>B2789*Dashboard!$D$11*Dashboard!$D$10*SQRT(Dashboard!$D$12/365)</f>
        <v>-296820.23598475463</v>
      </c>
      <c r="E2789" s="3">
        <f>IF(Dashboard!$I$3,C2789*Dashboard!$E$11*Dashboard!$E$10*SQRT(Dashboard!$D$12/365),0)</f>
        <v>473680.95854438096</v>
      </c>
      <c r="F2789" s="3">
        <f>D2789+IF(Dashboard!$I$3,E2789,0)</f>
        <v>176860.72255962633</v>
      </c>
      <c r="G2789" s="3">
        <f>IF(Dashboard!$I$4, ('Lookups and Calculations'!$F$9) / (1 - 'Lookups and Calculations'!$F$10), 'Lookups and Calculations'!$F$9)</f>
        <v>1951878.888340465</v>
      </c>
      <c r="H2789" s="12">
        <f t="shared" si="86"/>
        <v>0</v>
      </c>
      <c r="I2789" s="12">
        <f t="shared" si="87"/>
        <v>0</v>
      </c>
      <c r="J2789" s="13">
        <f>(1 - Dashboard!$I$9) * H2789 * Dashboard!$I$8 * 'Lookups and Calculations'!$F$12</f>
        <v>0</v>
      </c>
      <c r="K2789" s="12">
        <f>(1 - Dashboard!$I$11) * I2789 * Dashboard!$I$10 * 'Lookups and Calculations'!$F$12</f>
        <v>0</v>
      </c>
      <c r="L2789" s="12">
        <f>(H2789 - I2789) * Dashboard!$I$13 * (Dashboard!$D$12 / 365) * 'Lookups and Calculations'!$F$12</f>
        <v>0</v>
      </c>
      <c r="M2789" s="3">
        <f>(G2789*2) * Dashboard!$I$13 * (Dashboard!$D$12 / 365) * 'Lookups and Calculations'!$F$12</f>
        <v>1602.0878730267946</v>
      </c>
      <c r="N2789" s="12">
        <f>H2789 * Dashboard!$I$14 * Dashboard!$I$15 * (Dashboard!$D$12 / 365) * 'Lookups and Calculations'!$F$12</f>
        <v>0</v>
      </c>
    </row>
    <row r="2790" spans="1:14" x14ac:dyDescent="0.35">
      <c r="A2790" s="2">
        <v>2789</v>
      </c>
      <c r="B2790" s="11">
        <v>-4.5514976906050469E-2</v>
      </c>
      <c r="C2790" s="11">
        <v>-1.391990055607256</v>
      </c>
      <c r="D2790" s="3">
        <f>B2790*Dashboard!$D$11*Dashboard!$D$10*SQRT(Dashboard!$D$12/365)</f>
        <v>-11300.538872114446</v>
      </c>
      <c r="E2790" s="3">
        <f>IF(Dashboard!$I$3,C2790*Dashboard!$E$11*Dashboard!$E$10*SQRT(Dashboard!$D$12/365),0)</f>
        <v>-691211.50013790152</v>
      </c>
      <c r="F2790" s="3">
        <f>D2790+IF(Dashboard!$I$3,E2790,0)</f>
        <v>-702512.03901001601</v>
      </c>
      <c r="G2790" s="3">
        <f>IF(Dashboard!$I$4, ('Lookups and Calculations'!$F$9) / (1 - 'Lookups and Calculations'!$F$10), 'Lookups and Calculations'!$F$9)</f>
        <v>1951878.888340465</v>
      </c>
      <c r="H2790" s="12">
        <f t="shared" si="86"/>
        <v>0</v>
      </c>
      <c r="I2790" s="12">
        <f t="shared" si="87"/>
        <v>0</v>
      </c>
      <c r="J2790" s="13">
        <f>(1 - Dashboard!$I$9) * H2790 * Dashboard!$I$8 * 'Lookups and Calculations'!$F$12</f>
        <v>0</v>
      </c>
      <c r="K2790" s="12">
        <f>(1 - Dashboard!$I$11) * I2790 * Dashboard!$I$10 * 'Lookups and Calculations'!$F$12</f>
        <v>0</v>
      </c>
      <c r="L2790" s="12">
        <f>(H2790 - I2790) * Dashboard!$I$13 * (Dashboard!$D$12 / 365) * 'Lookups and Calculations'!$F$12</f>
        <v>0</v>
      </c>
      <c r="M2790" s="3">
        <f>(G2790*2) * Dashboard!$I$13 * (Dashboard!$D$12 / 365) * 'Lookups and Calculations'!$F$12</f>
        <v>1602.0878730267946</v>
      </c>
      <c r="N2790" s="12">
        <f>H2790 * Dashboard!$I$14 * Dashboard!$I$15 * (Dashboard!$D$12 / 365) * 'Lookups and Calculations'!$F$12</f>
        <v>0</v>
      </c>
    </row>
    <row r="2791" spans="1:14" x14ac:dyDescent="0.35">
      <c r="A2791" s="2">
        <v>2790</v>
      </c>
      <c r="B2791" s="11">
        <v>0.84727238677572336</v>
      </c>
      <c r="C2791" s="11">
        <v>5.1046935355492706E-2</v>
      </c>
      <c r="D2791" s="3">
        <f>B2791*Dashboard!$D$11*Dashboard!$D$10*SQRT(Dashboard!$D$12/365)</f>
        <v>210362.28496373151</v>
      </c>
      <c r="E2791" s="3">
        <f>IF(Dashboard!$I$3,C2791*Dashboard!$E$11*Dashboard!$E$10*SQRT(Dashboard!$D$12/365),0)</f>
        <v>25348.046577186109</v>
      </c>
      <c r="F2791" s="3">
        <f>D2791+IF(Dashboard!$I$3,E2791,0)</f>
        <v>235710.33154091763</v>
      </c>
      <c r="G2791" s="3">
        <f>IF(Dashboard!$I$4, ('Lookups and Calculations'!$F$9) / (1 - 'Lookups and Calculations'!$F$10), 'Lookups and Calculations'!$F$9)</f>
        <v>1951878.888340465</v>
      </c>
      <c r="H2791" s="12">
        <f t="shared" si="86"/>
        <v>0</v>
      </c>
      <c r="I2791" s="12">
        <f t="shared" si="87"/>
        <v>0</v>
      </c>
      <c r="J2791" s="13">
        <f>(1 - Dashboard!$I$9) * H2791 * Dashboard!$I$8 * 'Lookups and Calculations'!$F$12</f>
        <v>0</v>
      </c>
      <c r="K2791" s="12">
        <f>(1 - Dashboard!$I$11) * I2791 * Dashboard!$I$10 * 'Lookups and Calculations'!$F$12</f>
        <v>0</v>
      </c>
      <c r="L2791" s="12">
        <f>(H2791 - I2791) * Dashboard!$I$13 * (Dashboard!$D$12 / 365) * 'Lookups and Calculations'!$F$12</f>
        <v>0</v>
      </c>
      <c r="M2791" s="3">
        <f>(G2791*2) * Dashboard!$I$13 * (Dashboard!$D$12 / 365) * 'Lookups and Calculations'!$F$12</f>
        <v>1602.0878730267946</v>
      </c>
      <c r="N2791" s="12">
        <f>H2791 * Dashboard!$I$14 * Dashboard!$I$15 * (Dashboard!$D$12 / 365) * 'Lookups and Calculations'!$F$12</f>
        <v>0</v>
      </c>
    </row>
    <row r="2792" spans="1:14" x14ac:dyDescent="0.35">
      <c r="A2792" s="2">
        <v>2791</v>
      </c>
      <c r="B2792" s="11">
        <v>-0.2053493014310836</v>
      </c>
      <c r="C2792" s="11">
        <v>-6.5443584571188073E-3</v>
      </c>
      <c r="D2792" s="3">
        <f>B2792*Dashboard!$D$11*Dashboard!$D$10*SQRT(Dashboard!$D$12/365)</f>
        <v>-50984.487325424234</v>
      </c>
      <c r="E2792" s="3">
        <f>IF(Dashboard!$I$3,C2792*Dashboard!$E$11*Dashboard!$E$10*SQRT(Dashboard!$D$12/365),0)</f>
        <v>-3249.6897577417399</v>
      </c>
      <c r="F2792" s="3">
        <f>D2792+IF(Dashboard!$I$3,E2792,0)</f>
        <v>-54234.177083165974</v>
      </c>
      <c r="G2792" s="3">
        <f>IF(Dashboard!$I$4, ('Lookups and Calculations'!$F$9) / (1 - 'Lookups and Calculations'!$F$10), 'Lookups and Calculations'!$F$9)</f>
        <v>1951878.888340465</v>
      </c>
      <c r="H2792" s="12">
        <f t="shared" si="86"/>
        <v>0</v>
      </c>
      <c r="I2792" s="12">
        <f t="shared" si="87"/>
        <v>0</v>
      </c>
      <c r="J2792" s="13">
        <f>(1 - Dashboard!$I$9) * H2792 * Dashboard!$I$8 * 'Lookups and Calculations'!$F$12</f>
        <v>0</v>
      </c>
      <c r="K2792" s="12">
        <f>(1 - Dashboard!$I$11) * I2792 * Dashboard!$I$10 * 'Lookups and Calculations'!$F$12</f>
        <v>0</v>
      </c>
      <c r="L2792" s="12">
        <f>(H2792 - I2792) * Dashboard!$I$13 * (Dashboard!$D$12 / 365) * 'Lookups and Calculations'!$F$12</f>
        <v>0</v>
      </c>
      <c r="M2792" s="3">
        <f>(G2792*2) * Dashboard!$I$13 * (Dashboard!$D$12 / 365) * 'Lookups and Calculations'!$F$12</f>
        <v>1602.0878730267946</v>
      </c>
      <c r="N2792" s="12">
        <f>H2792 * Dashboard!$I$14 * Dashboard!$I$15 * (Dashboard!$D$12 / 365) * 'Lookups and Calculations'!$F$12</f>
        <v>0</v>
      </c>
    </row>
    <row r="2793" spans="1:14" x14ac:dyDescent="0.35">
      <c r="A2793" s="2">
        <v>2792</v>
      </c>
      <c r="B2793" s="11">
        <v>-1.1368111027462766</v>
      </c>
      <c r="C2793" s="11">
        <v>-1.4456636637868916</v>
      </c>
      <c r="D2793" s="3">
        <f>B2793*Dashboard!$D$11*Dashboard!$D$10*SQRT(Dashboard!$D$12/365)</f>
        <v>-282249.46885841101</v>
      </c>
      <c r="E2793" s="3">
        <f>IF(Dashboard!$I$3,C2793*Dashboard!$E$11*Dashboard!$E$10*SQRT(Dashboard!$D$12/365),0)</f>
        <v>-717863.85665310314</v>
      </c>
      <c r="F2793" s="3">
        <f>D2793+IF(Dashboard!$I$3,E2793,0)</f>
        <v>-1000113.3255115142</v>
      </c>
      <c r="G2793" s="3">
        <f>IF(Dashboard!$I$4, ('Lookups and Calculations'!$F$9) / (1 - 'Lookups and Calculations'!$F$10), 'Lookups and Calculations'!$F$9)</f>
        <v>1951878.888340465</v>
      </c>
      <c r="H2793" s="12">
        <f t="shared" si="86"/>
        <v>0</v>
      </c>
      <c r="I2793" s="12">
        <f t="shared" si="87"/>
        <v>0</v>
      </c>
      <c r="J2793" s="13">
        <f>(1 - Dashboard!$I$9) * H2793 * Dashboard!$I$8 * 'Lookups and Calculations'!$F$12</f>
        <v>0</v>
      </c>
      <c r="K2793" s="12">
        <f>(1 - Dashboard!$I$11) * I2793 * Dashboard!$I$10 * 'Lookups and Calculations'!$F$12</f>
        <v>0</v>
      </c>
      <c r="L2793" s="12">
        <f>(H2793 - I2793) * Dashboard!$I$13 * (Dashboard!$D$12 / 365) * 'Lookups and Calculations'!$F$12</f>
        <v>0</v>
      </c>
      <c r="M2793" s="3">
        <f>(G2793*2) * Dashboard!$I$13 * (Dashboard!$D$12 / 365) * 'Lookups and Calculations'!$F$12</f>
        <v>1602.0878730267946</v>
      </c>
      <c r="N2793" s="12">
        <f>H2793 * Dashboard!$I$14 * Dashboard!$I$15 * (Dashboard!$D$12 / 365) * 'Lookups and Calculations'!$F$12</f>
        <v>0</v>
      </c>
    </row>
    <row r="2794" spans="1:14" x14ac:dyDescent="0.35">
      <c r="A2794" s="2">
        <v>2793</v>
      </c>
      <c r="B2794" s="11">
        <v>-0.22780740955923603</v>
      </c>
      <c r="C2794" s="11">
        <v>0.89977657216164053</v>
      </c>
      <c r="D2794" s="3">
        <f>B2794*Dashboard!$D$11*Dashboard!$D$10*SQRT(Dashboard!$D$12/365)</f>
        <v>-56560.426085542531</v>
      </c>
      <c r="E2794" s="3">
        <f>IF(Dashboard!$I$3,C2794*Dashboard!$E$11*Dashboard!$E$10*SQRT(Dashboard!$D$12/365),0)</f>
        <v>446796.23372845637</v>
      </c>
      <c r="F2794" s="3">
        <f>D2794+IF(Dashboard!$I$3,E2794,0)</f>
        <v>390235.80764291383</v>
      </c>
      <c r="G2794" s="3">
        <f>IF(Dashboard!$I$4, ('Lookups and Calculations'!$F$9) / (1 - 'Lookups and Calculations'!$F$10), 'Lookups and Calculations'!$F$9)</f>
        <v>1951878.888340465</v>
      </c>
      <c r="H2794" s="12">
        <f t="shared" si="86"/>
        <v>0</v>
      </c>
      <c r="I2794" s="12">
        <f t="shared" si="87"/>
        <v>0</v>
      </c>
      <c r="J2794" s="13">
        <f>(1 - Dashboard!$I$9) * H2794 * Dashboard!$I$8 * 'Lookups and Calculations'!$F$12</f>
        <v>0</v>
      </c>
      <c r="K2794" s="12">
        <f>(1 - Dashboard!$I$11) * I2794 * Dashboard!$I$10 * 'Lookups and Calculations'!$F$12</f>
        <v>0</v>
      </c>
      <c r="L2794" s="12">
        <f>(H2794 - I2794) * Dashboard!$I$13 * (Dashboard!$D$12 / 365) * 'Lookups and Calculations'!$F$12</f>
        <v>0</v>
      </c>
      <c r="M2794" s="3">
        <f>(G2794*2) * Dashboard!$I$13 * (Dashboard!$D$12 / 365) * 'Lookups and Calculations'!$F$12</f>
        <v>1602.0878730267946</v>
      </c>
      <c r="N2794" s="12">
        <f>H2794 * Dashboard!$I$14 * Dashboard!$I$15 * (Dashboard!$D$12 / 365) * 'Lookups and Calculations'!$F$12</f>
        <v>0</v>
      </c>
    </row>
    <row r="2795" spans="1:14" x14ac:dyDescent="0.35">
      <c r="A2795" s="2">
        <v>2794</v>
      </c>
      <c r="B2795" s="11">
        <v>0.1146178500491542</v>
      </c>
      <c r="C2795" s="11">
        <v>1.6527652039883036</v>
      </c>
      <c r="D2795" s="3">
        <f>B2795*Dashboard!$D$11*Dashboard!$D$10*SQRT(Dashboard!$D$12/365)</f>
        <v>28457.522291886966</v>
      </c>
      <c r="E2795" s="3">
        <f>IF(Dashboard!$I$3,C2795*Dashboard!$E$11*Dashboard!$E$10*SQRT(Dashboard!$D$12/365),0)</f>
        <v>820702.92917868844</v>
      </c>
      <c r="F2795" s="3">
        <f>D2795+IF(Dashboard!$I$3,E2795,0)</f>
        <v>849160.45147057541</v>
      </c>
      <c r="G2795" s="3">
        <f>IF(Dashboard!$I$4, ('Lookups and Calculations'!$F$9) / (1 - 'Lookups and Calculations'!$F$10), 'Lookups and Calculations'!$F$9)</f>
        <v>1951878.888340465</v>
      </c>
      <c r="H2795" s="12">
        <f t="shared" si="86"/>
        <v>0</v>
      </c>
      <c r="I2795" s="12">
        <f t="shared" si="87"/>
        <v>0</v>
      </c>
      <c r="J2795" s="13">
        <f>(1 - Dashboard!$I$9) * H2795 * Dashboard!$I$8 * 'Lookups and Calculations'!$F$12</f>
        <v>0</v>
      </c>
      <c r="K2795" s="12">
        <f>(1 - Dashboard!$I$11) * I2795 * Dashboard!$I$10 * 'Lookups and Calculations'!$F$12</f>
        <v>0</v>
      </c>
      <c r="L2795" s="12">
        <f>(H2795 - I2795) * Dashboard!$I$13 * (Dashboard!$D$12 / 365) * 'Lookups and Calculations'!$F$12</f>
        <v>0</v>
      </c>
      <c r="M2795" s="3">
        <f>(G2795*2) * Dashboard!$I$13 * (Dashboard!$D$12 / 365) * 'Lookups and Calculations'!$F$12</f>
        <v>1602.0878730267946</v>
      </c>
      <c r="N2795" s="12">
        <f>H2795 * Dashboard!$I$14 * Dashboard!$I$15 * (Dashboard!$D$12 / 365) * 'Lookups and Calculations'!$F$12</f>
        <v>0</v>
      </c>
    </row>
    <row r="2796" spans="1:14" x14ac:dyDescent="0.35">
      <c r="A2796" s="2">
        <v>2795</v>
      </c>
      <c r="B2796" s="11">
        <v>0.35710246963784148</v>
      </c>
      <c r="C2796" s="11">
        <v>0.83534973441062899</v>
      </c>
      <c r="D2796" s="3">
        <f>B2796*Dashboard!$D$11*Dashboard!$D$10*SQRT(Dashboard!$D$12/365)</f>
        <v>88662.032012017764</v>
      </c>
      <c r="E2796" s="3">
        <f>IF(Dashboard!$I$3,C2796*Dashboard!$E$11*Dashboard!$E$10*SQRT(Dashboard!$D$12/365),0)</f>
        <v>414804.21554439649</v>
      </c>
      <c r="F2796" s="3">
        <f>D2796+IF(Dashboard!$I$3,E2796,0)</f>
        <v>503466.24755641422</v>
      </c>
      <c r="G2796" s="3">
        <f>IF(Dashboard!$I$4, ('Lookups and Calculations'!$F$9) / (1 - 'Lookups and Calculations'!$F$10), 'Lookups and Calculations'!$F$9)</f>
        <v>1951878.888340465</v>
      </c>
      <c r="H2796" s="12">
        <f t="shared" si="86"/>
        <v>0</v>
      </c>
      <c r="I2796" s="12">
        <f t="shared" si="87"/>
        <v>0</v>
      </c>
      <c r="J2796" s="13">
        <f>(1 - Dashboard!$I$9) * H2796 * Dashboard!$I$8 * 'Lookups and Calculations'!$F$12</f>
        <v>0</v>
      </c>
      <c r="K2796" s="12">
        <f>(1 - Dashboard!$I$11) * I2796 * Dashboard!$I$10 * 'Lookups and Calculations'!$F$12</f>
        <v>0</v>
      </c>
      <c r="L2796" s="12">
        <f>(H2796 - I2796) * Dashboard!$I$13 * (Dashboard!$D$12 / 365) * 'Lookups and Calculations'!$F$12</f>
        <v>0</v>
      </c>
      <c r="M2796" s="3">
        <f>(G2796*2) * Dashboard!$I$13 * (Dashboard!$D$12 / 365) * 'Lookups and Calculations'!$F$12</f>
        <v>1602.0878730267946</v>
      </c>
      <c r="N2796" s="12">
        <f>H2796 * Dashboard!$I$14 * Dashboard!$I$15 * (Dashboard!$D$12 / 365) * 'Lookups and Calculations'!$F$12</f>
        <v>0</v>
      </c>
    </row>
    <row r="2797" spans="1:14" x14ac:dyDescent="0.35">
      <c r="A2797" s="2">
        <v>2796</v>
      </c>
      <c r="B2797" s="11">
        <v>0.97460038033965468</v>
      </c>
      <c r="C2797" s="11">
        <v>0.312341808851616</v>
      </c>
      <c r="D2797" s="3">
        <f>B2797*Dashboard!$D$11*Dashboard!$D$10*SQRT(Dashboard!$D$12/365)</f>
        <v>241975.50414096168</v>
      </c>
      <c r="E2797" s="3">
        <f>IF(Dashboard!$I$3,C2797*Dashboard!$E$11*Dashboard!$E$10*SQRT(Dashboard!$D$12/365),0)</f>
        <v>155097.55215738757</v>
      </c>
      <c r="F2797" s="3">
        <f>D2797+IF(Dashboard!$I$3,E2797,0)</f>
        <v>397073.05629834929</v>
      </c>
      <c r="G2797" s="3">
        <f>IF(Dashboard!$I$4, ('Lookups and Calculations'!$F$9) / (1 - 'Lookups and Calculations'!$F$10), 'Lookups and Calculations'!$F$9)</f>
        <v>1951878.888340465</v>
      </c>
      <c r="H2797" s="12">
        <f t="shared" si="86"/>
        <v>0</v>
      </c>
      <c r="I2797" s="12">
        <f t="shared" si="87"/>
        <v>0</v>
      </c>
      <c r="J2797" s="13">
        <f>(1 - Dashboard!$I$9) * H2797 * Dashboard!$I$8 * 'Lookups and Calculations'!$F$12</f>
        <v>0</v>
      </c>
      <c r="K2797" s="12">
        <f>(1 - Dashboard!$I$11) * I2797 * Dashboard!$I$10 * 'Lookups and Calculations'!$F$12</f>
        <v>0</v>
      </c>
      <c r="L2797" s="12">
        <f>(H2797 - I2797) * Dashboard!$I$13 * (Dashboard!$D$12 / 365) * 'Lookups and Calculations'!$F$12</f>
        <v>0</v>
      </c>
      <c r="M2797" s="3">
        <f>(G2797*2) * Dashboard!$I$13 * (Dashboard!$D$12 / 365) * 'Lookups and Calculations'!$F$12</f>
        <v>1602.0878730267946</v>
      </c>
      <c r="N2797" s="12">
        <f>H2797 * Dashboard!$I$14 * Dashboard!$I$15 * (Dashboard!$D$12 / 365) * 'Lookups and Calculations'!$F$12</f>
        <v>0</v>
      </c>
    </row>
    <row r="2798" spans="1:14" x14ac:dyDescent="0.35">
      <c r="A2798" s="2">
        <v>2797</v>
      </c>
      <c r="B2798" s="11">
        <v>-0.66430984893653333</v>
      </c>
      <c r="C2798" s="11">
        <v>-0.46901978996131272</v>
      </c>
      <c r="D2798" s="3">
        <f>B2798*Dashboard!$D$11*Dashboard!$D$10*SQRT(Dashboard!$D$12/365)</f>
        <v>-164936.02285092734</v>
      </c>
      <c r="E2798" s="3">
        <f>IF(Dashboard!$I$3,C2798*Dashboard!$E$11*Dashboard!$E$10*SQRT(Dashboard!$D$12/365),0)</f>
        <v>-232898.12402581691</v>
      </c>
      <c r="F2798" s="3">
        <f>D2798+IF(Dashboard!$I$3,E2798,0)</f>
        <v>-397834.14687674423</v>
      </c>
      <c r="G2798" s="3">
        <f>IF(Dashboard!$I$4, ('Lookups and Calculations'!$F$9) / (1 - 'Lookups and Calculations'!$F$10), 'Lookups and Calculations'!$F$9)</f>
        <v>1951878.888340465</v>
      </c>
      <c r="H2798" s="12">
        <f t="shared" si="86"/>
        <v>0</v>
      </c>
      <c r="I2798" s="12">
        <f t="shared" si="87"/>
        <v>0</v>
      </c>
      <c r="J2798" s="13">
        <f>(1 - Dashboard!$I$9) * H2798 * Dashboard!$I$8 * 'Lookups and Calculations'!$F$12</f>
        <v>0</v>
      </c>
      <c r="K2798" s="12">
        <f>(1 - Dashboard!$I$11) * I2798 * Dashboard!$I$10 * 'Lookups and Calculations'!$F$12</f>
        <v>0</v>
      </c>
      <c r="L2798" s="12">
        <f>(H2798 - I2798) * Dashboard!$I$13 * (Dashboard!$D$12 / 365) * 'Lookups and Calculations'!$F$12</f>
        <v>0</v>
      </c>
      <c r="M2798" s="3">
        <f>(G2798*2) * Dashboard!$I$13 * (Dashboard!$D$12 / 365) * 'Lookups and Calculations'!$F$12</f>
        <v>1602.0878730267946</v>
      </c>
      <c r="N2798" s="12">
        <f>H2798 * Dashboard!$I$14 * Dashboard!$I$15 * (Dashboard!$D$12 / 365) * 'Lookups and Calculations'!$F$12</f>
        <v>0</v>
      </c>
    </row>
    <row r="2799" spans="1:14" x14ac:dyDescent="0.35">
      <c r="A2799" s="2">
        <v>2798</v>
      </c>
      <c r="B2799" s="11">
        <v>-0.16719125216976213</v>
      </c>
      <c r="C2799" s="11">
        <v>0.22775573622288098</v>
      </c>
      <c r="D2799" s="3">
        <f>B2799*Dashboard!$D$11*Dashboard!$D$10*SQRT(Dashboard!$D$12/365)</f>
        <v>-41510.53944554957</v>
      </c>
      <c r="E2799" s="3">
        <f>IF(Dashboard!$I$3,C2799*Dashboard!$E$11*Dashboard!$E$10*SQRT(Dashboard!$D$12/365),0)</f>
        <v>113095.19307661438</v>
      </c>
      <c r="F2799" s="3">
        <f>D2799+IF(Dashboard!$I$3,E2799,0)</f>
        <v>71584.653631064808</v>
      </c>
      <c r="G2799" s="3">
        <f>IF(Dashboard!$I$4, ('Lookups and Calculations'!$F$9) / (1 - 'Lookups and Calculations'!$F$10), 'Lookups and Calculations'!$F$9)</f>
        <v>1951878.888340465</v>
      </c>
      <c r="H2799" s="12">
        <f t="shared" si="86"/>
        <v>0</v>
      </c>
      <c r="I2799" s="12">
        <f t="shared" si="87"/>
        <v>0</v>
      </c>
      <c r="J2799" s="13">
        <f>(1 - Dashboard!$I$9) * H2799 * Dashboard!$I$8 * 'Lookups and Calculations'!$F$12</f>
        <v>0</v>
      </c>
      <c r="K2799" s="12">
        <f>(1 - Dashboard!$I$11) * I2799 * Dashboard!$I$10 * 'Lookups and Calculations'!$F$12</f>
        <v>0</v>
      </c>
      <c r="L2799" s="12">
        <f>(H2799 - I2799) * Dashboard!$I$13 * (Dashboard!$D$12 / 365) * 'Lookups and Calculations'!$F$12</f>
        <v>0</v>
      </c>
      <c r="M2799" s="3">
        <f>(G2799*2) * Dashboard!$I$13 * (Dashboard!$D$12 / 365) * 'Lookups and Calculations'!$F$12</f>
        <v>1602.0878730267946</v>
      </c>
      <c r="N2799" s="12">
        <f>H2799 * Dashboard!$I$14 * Dashboard!$I$15 * (Dashboard!$D$12 / 365) * 'Lookups and Calculations'!$F$12</f>
        <v>0</v>
      </c>
    </row>
    <row r="2800" spans="1:14" x14ac:dyDescent="0.35">
      <c r="A2800" s="2">
        <v>2799</v>
      </c>
      <c r="B2800" s="11">
        <v>-0.49015897165248995</v>
      </c>
      <c r="C2800" s="11">
        <v>2.4288444980317011E-2</v>
      </c>
      <c r="D2800" s="3">
        <f>B2800*Dashboard!$D$11*Dashboard!$D$10*SQRT(Dashboard!$D$12/365)</f>
        <v>-121697.53538726455</v>
      </c>
      <c r="E2800" s="3">
        <f>IF(Dashboard!$I$3,C2800*Dashboard!$E$11*Dashboard!$E$10*SQRT(Dashboard!$D$12/365),0)</f>
        <v>12060.756054422991</v>
      </c>
      <c r="F2800" s="3">
        <f>D2800+IF(Dashboard!$I$3,E2800,0)</f>
        <v>-109636.77933284156</v>
      </c>
      <c r="G2800" s="3">
        <f>IF(Dashboard!$I$4, ('Lookups and Calculations'!$F$9) / (1 - 'Lookups and Calculations'!$F$10), 'Lookups and Calculations'!$F$9)</f>
        <v>1951878.888340465</v>
      </c>
      <c r="H2800" s="12">
        <f t="shared" si="86"/>
        <v>0</v>
      </c>
      <c r="I2800" s="12">
        <f t="shared" si="87"/>
        <v>0</v>
      </c>
      <c r="J2800" s="13">
        <f>(1 - Dashboard!$I$9) * H2800 * Dashboard!$I$8 * 'Lookups and Calculations'!$F$12</f>
        <v>0</v>
      </c>
      <c r="K2800" s="12">
        <f>(1 - Dashboard!$I$11) * I2800 * Dashboard!$I$10 * 'Lookups and Calculations'!$F$12</f>
        <v>0</v>
      </c>
      <c r="L2800" s="12">
        <f>(H2800 - I2800) * Dashboard!$I$13 * (Dashboard!$D$12 / 365) * 'Lookups and Calculations'!$F$12</f>
        <v>0</v>
      </c>
      <c r="M2800" s="3">
        <f>(G2800*2) * Dashboard!$I$13 * (Dashboard!$D$12 / 365) * 'Lookups and Calculations'!$F$12</f>
        <v>1602.0878730267946</v>
      </c>
      <c r="N2800" s="12">
        <f>H2800 * Dashboard!$I$14 * Dashboard!$I$15 * (Dashboard!$D$12 / 365) * 'Lookups and Calculations'!$F$12</f>
        <v>0</v>
      </c>
    </row>
    <row r="2801" spans="1:14" x14ac:dyDescent="0.35">
      <c r="A2801" s="2">
        <v>2800</v>
      </c>
      <c r="B2801" s="11">
        <v>-2.2040168374581839</v>
      </c>
      <c r="C2801" s="11">
        <v>0.37917823688085817</v>
      </c>
      <c r="D2801" s="3">
        <f>B2801*Dashboard!$D$11*Dashboard!$D$10*SQRT(Dashboard!$D$12/365)</f>
        <v>-547217.19397774828</v>
      </c>
      <c r="E2801" s="3">
        <f>IF(Dashboard!$I$3,C2801*Dashboard!$E$11*Dashboard!$E$10*SQRT(Dashboard!$D$12/365),0)</f>
        <v>188286.08500347708</v>
      </c>
      <c r="F2801" s="3">
        <f>D2801+IF(Dashboard!$I$3,E2801,0)</f>
        <v>-358931.10897427122</v>
      </c>
      <c r="G2801" s="3">
        <f>IF(Dashboard!$I$4, ('Lookups and Calculations'!$F$9) / (1 - 'Lookups and Calculations'!$F$10), 'Lookups and Calculations'!$F$9)</f>
        <v>1951878.888340465</v>
      </c>
      <c r="H2801" s="12">
        <f t="shared" si="86"/>
        <v>0</v>
      </c>
      <c r="I2801" s="12">
        <f t="shared" si="87"/>
        <v>0</v>
      </c>
      <c r="J2801" s="13">
        <f>(1 - Dashboard!$I$9) * H2801 * Dashboard!$I$8 * 'Lookups and Calculations'!$F$12</f>
        <v>0</v>
      </c>
      <c r="K2801" s="12">
        <f>(1 - Dashboard!$I$11) * I2801 * Dashboard!$I$10 * 'Lookups and Calculations'!$F$12</f>
        <v>0</v>
      </c>
      <c r="L2801" s="12">
        <f>(H2801 - I2801) * Dashboard!$I$13 * (Dashboard!$D$12 / 365) * 'Lookups and Calculations'!$F$12</f>
        <v>0</v>
      </c>
      <c r="M2801" s="3">
        <f>(G2801*2) * Dashboard!$I$13 * (Dashboard!$D$12 / 365) * 'Lookups and Calculations'!$F$12</f>
        <v>1602.0878730267946</v>
      </c>
      <c r="N2801" s="12">
        <f>H2801 * Dashboard!$I$14 * Dashboard!$I$15 * (Dashboard!$D$12 / 365) * 'Lookups and Calculations'!$F$12</f>
        <v>0</v>
      </c>
    </row>
    <row r="2802" spans="1:14" x14ac:dyDescent="0.35">
      <c r="A2802" s="2">
        <v>2801</v>
      </c>
      <c r="B2802" s="11">
        <v>2.5624153479232148</v>
      </c>
      <c r="C2802" s="11">
        <v>-1.0617516684422414</v>
      </c>
      <c r="D2802" s="3">
        <f>B2802*Dashboard!$D$11*Dashboard!$D$10*SQRT(Dashboard!$D$12/365)</f>
        <v>636201.0092959014</v>
      </c>
      <c r="E2802" s="3">
        <f>IF(Dashboard!$I$3,C2802*Dashboard!$E$11*Dashboard!$E$10*SQRT(Dashboard!$D$12/365),0)</f>
        <v>-527227.15982171288</v>
      </c>
      <c r="F2802" s="3">
        <f>D2802+IF(Dashboard!$I$3,E2802,0)</f>
        <v>108973.84947418852</v>
      </c>
      <c r="G2802" s="3">
        <f>IF(Dashboard!$I$4, ('Lookups and Calculations'!$F$9) / (1 - 'Lookups and Calculations'!$F$10), 'Lookups and Calculations'!$F$9)</f>
        <v>1951878.888340465</v>
      </c>
      <c r="H2802" s="12">
        <f t="shared" si="86"/>
        <v>0</v>
      </c>
      <c r="I2802" s="12">
        <f t="shared" si="87"/>
        <v>0</v>
      </c>
      <c r="J2802" s="13">
        <f>(1 - Dashboard!$I$9) * H2802 * Dashboard!$I$8 * 'Lookups and Calculations'!$F$12</f>
        <v>0</v>
      </c>
      <c r="K2802" s="12">
        <f>(1 - Dashboard!$I$11) * I2802 * Dashboard!$I$10 * 'Lookups and Calculations'!$F$12</f>
        <v>0</v>
      </c>
      <c r="L2802" s="12">
        <f>(H2802 - I2802) * Dashboard!$I$13 * (Dashboard!$D$12 / 365) * 'Lookups and Calculations'!$F$12</f>
        <v>0</v>
      </c>
      <c r="M2802" s="3">
        <f>(G2802*2) * Dashboard!$I$13 * (Dashboard!$D$12 / 365) * 'Lookups and Calculations'!$F$12</f>
        <v>1602.0878730267946</v>
      </c>
      <c r="N2802" s="12">
        <f>H2802 * Dashboard!$I$14 * Dashboard!$I$15 * (Dashboard!$D$12 / 365) * 'Lookups and Calculations'!$F$12</f>
        <v>0</v>
      </c>
    </row>
    <row r="2803" spans="1:14" x14ac:dyDescent="0.35">
      <c r="A2803" s="2">
        <v>2802</v>
      </c>
      <c r="B2803" s="11">
        <v>-0.4909775978034347</v>
      </c>
      <c r="C2803" s="11">
        <v>-0.25439424306353475</v>
      </c>
      <c r="D2803" s="3">
        <f>B2803*Dashboard!$D$11*Dashboard!$D$10*SQRT(Dashboard!$D$12/365)</f>
        <v>-121900.78533419027</v>
      </c>
      <c r="E2803" s="3">
        <f>IF(Dashboard!$I$3,C2803*Dashboard!$E$11*Dashboard!$E$10*SQRT(Dashboard!$D$12/365),0)</f>
        <v>-126322.90415155407</v>
      </c>
      <c r="F2803" s="3">
        <f>D2803+IF(Dashboard!$I$3,E2803,0)</f>
        <v>-248223.68948574434</v>
      </c>
      <c r="G2803" s="3">
        <f>IF(Dashboard!$I$4, ('Lookups and Calculations'!$F$9) / (1 - 'Lookups and Calculations'!$F$10), 'Lookups and Calculations'!$F$9)</f>
        <v>1951878.888340465</v>
      </c>
      <c r="H2803" s="12">
        <f t="shared" si="86"/>
        <v>0</v>
      </c>
      <c r="I2803" s="12">
        <f t="shared" si="87"/>
        <v>0</v>
      </c>
      <c r="J2803" s="13">
        <f>(1 - Dashboard!$I$9) * H2803 * Dashboard!$I$8 * 'Lookups and Calculations'!$F$12</f>
        <v>0</v>
      </c>
      <c r="K2803" s="12">
        <f>(1 - Dashboard!$I$11) * I2803 * Dashboard!$I$10 * 'Lookups and Calculations'!$F$12</f>
        <v>0</v>
      </c>
      <c r="L2803" s="12">
        <f>(H2803 - I2803) * Dashboard!$I$13 * (Dashboard!$D$12 / 365) * 'Lookups and Calculations'!$F$12</f>
        <v>0</v>
      </c>
      <c r="M2803" s="3">
        <f>(G2803*2) * Dashboard!$I$13 * (Dashboard!$D$12 / 365) * 'Lookups and Calculations'!$F$12</f>
        <v>1602.0878730267946</v>
      </c>
      <c r="N2803" s="12">
        <f>H2803 * Dashboard!$I$14 * Dashboard!$I$15 * (Dashboard!$D$12 / 365) * 'Lookups and Calculations'!$F$12</f>
        <v>0</v>
      </c>
    </row>
    <row r="2804" spans="1:14" x14ac:dyDescent="0.35">
      <c r="A2804" s="2">
        <v>2803</v>
      </c>
      <c r="B2804" s="11">
        <v>-1.6264495366190577</v>
      </c>
      <c r="C2804" s="11">
        <v>-0.56932244902951457</v>
      </c>
      <c r="D2804" s="3">
        <f>B2804*Dashboard!$D$11*Dashboard!$D$10*SQRT(Dashboard!$D$12/365)</f>
        <v>-403817.76420615742</v>
      </c>
      <c r="E2804" s="3">
        <f>IF(Dashboard!$I$3,C2804*Dashboard!$E$11*Dashboard!$E$10*SQRT(Dashboard!$D$12/365),0)</f>
        <v>-282704.76679820864</v>
      </c>
      <c r="F2804" s="3">
        <f>D2804+IF(Dashboard!$I$3,E2804,0)</f>
        <v>-686522.531004366</v>
      </c>
      <c r="G2804" s="3">
        <f>IF(Dashboard!$I$4, ('Lookups and Calculations'!$F$9) / (1 - 'Lookups and Calculations'!$F$10), 'Lookups and Calculations'!$F$9)</f>
        <v>1951878.888340465</v>
      </c>
      <c r="H2804" s="12">
        <f t="shared" si="86"/>
        <v>0</v>
      </c>
      <c r="I2804" s="12">
        <f t="shared" si="87"/>
        <v>0</v>
      </c>
      <c r="J2804" s="13">
        <f>(1 - Dashboard!$I$9) * H2804 * Dashboard!$I$8 * 'Lookups and Calculations'!$F$12</f>
        <v>0</v>
      </c>
      <c r="K2804" s="12">
        <f>(1 - Dashboard!$I$11) * I2804 * Dashboard!$I$10 * 'Lookups and Calculations'!$F$12</f>
        <v>0</v>
      </c>
      <c r="L2804" s="12">
        <f>(H2804 - I2804) * Dashboard!$I$13 * (Dashboard!$D$12 / 365) * 'Lookups and Calculations'!$F$12</f>
        <v>0</v>
      </c>
      <c r="M2804" s="3">
        <f>(G2804*2) * Dashboard!$I$13 * (Dashboard!$D$12 / 365) * 'Lookups and Calculations'!$F$12</f>
        <v>1602.0878730267946</v>
      </c>
      <c r="N2804" s="12">
        <f>H2804 * Dashboard!$I$14 * Dashboard!$I$15 * (Dashboard!$D$12 / 365) * 'Lookups and Calculations'!$F$12</f>
        <v>0</v>
      </c>
    </row>
    <row r="2805" spans="1:14" x14ac:dyDescent="0.35">
      <c r="A2805" s="2">
        <v>2804</v>
      </c>
      <c r="B2805" s="11">
        <v>-0.82306658771706231</v>
      </c>
      <c r="C2805" s="11">
        <v>-1.960615466468338</v>
      </c>
      <c r="D2805" s="3">
        <f>B2805*Dashboard!$D$11*Dashboard!$D$10*SQRT(Dashboard!$D$12/365)</f>
        <v>-204352.42641194945</v>
      </c>
      <c r="E2805" s="3">
        <f>IF(Dashboard!$I$3,C2805*Dashboard!$E$11*Dashboard!$E$10*SQRT(Dashboard!$D$12/365),0)</f>
        <v>-973570.14320044511</v>
      </c>
      <c r="F2805" s="3">
        <f>D2805+IF(Dashboard!$I$3,E2805,0)</f>
        <v>-1177922.5696123946</v>
      </c>
      <c r="G2805" s="3">
        <f>IF(Dashboard!$I$4, ('Lookups and Calculations'!$F$9) / (1 - 'Lookups and Calculations'!$F$10), 'Lookups and Calculations'!$F$9)</f>
        <v>1951878.888340465</v>
      </c>
      <c r="H2805" s="12">
        <f t="shared" si="86"/>
        <v>0</v>
      </c>
      <c r="I2805" s="12">
        <f t="shared" si="87"/>
        <v>0</v>
      </c>
      <c r="J2805" s="13">
        <f>(1 - Dashboard!$I$9) * H2805 * Dashboard!$I$8 * 'Lookups and Calculations'!$F$12</f>
        <v>0</v>
      </c>
      <c r="K2805" s="12">
        <f>(1 - Dashboard!$I$11) * I2805 * Dashboard!$I$10 * 'Lookups and Calculations'!$F$12</f>
        <v>0</v>
      </c>
      <c r="L2805" s="12">
        <f>(H2805 - I2805) * Dashboard!$I$13 * (Dashboard!$D$12 / 365) * 'Lookups and Calculations'!$F$12</f>
        <v>0</v>
      </c>
      <c r="M2805" s="3">
        <f>(G2805*2) * Dashboard!$I$13 * (Dashboard!$D$12 / 365) * 'Lookups and Calculations'!$F$12</f>
        <v>1602.0878730267946</v>
      </c>
      <c r="N2805" s="12">
        <f>H2805 * Dashboard!$I$14 * Dashboard!$I$15 * (Dashboard!$D$12 / 365) * 'Lookups and Calculations'!$F$12</f>
        <v>0</v>
      </c>
    </row>
    <row r="2806" spans="1:14" x14ac:dyDescent="0.35">
      <c r="A2806" s="2">
        <v>2805</v>
      </c>
      <c r="B2806" s="11">
        <v>2.0312787786937462E-2</v>
      </c>
      <c r="C2806" s="11">
        <v>-0.95727447403659827</v>
      </c>
      <c r="D2806" s="3">
        <f>B2806*Dashboard!$D$11*Dashboard!$D$10*SQRT(Dashboard!$D$12/365)</f>
        <v>5043.2948359199117</v>
      </c>
      <c r="E2806" s="3">
        <f>IF(Dashboard!$I$3,C2806*Dashboard!$E$11*Dashboard!$E$10*SQRT(Dashboard!$D$12/365),0)</f>
        <v>-475347.59503285406</v>
      </c>
      <c r="F2806" s="3">
        <f>D2806+IF(Dashboard!$I$3,E2806,0)</f>
        <v>-470304.30019693414</v>
      </c>
      <c r="G2806" s="3">
        <f>IF(Dashboard!$I$4, ('Lookups and Calculations'!$F$9) / (1 - 'Lookups and Calculations'!$F$10), 'Lookups and Calculations'!$F$9)</f>
        <v>1951878.888340465</v>
      </c>
      <c r="H2806" s="12">
        <f t="shared" si="86"/>
        <v>0</v>
      </c>
      <c r="I2806" s="12">
        <f t="shared" si="87"/>
        <v>0</v>
      </c>
      <c r="J2806" s="13">
        <f>(1 - Dashboard!$I$9) * H2806 * Dashboard!$I$8 * 'Lookups and Calculations'!$F$12</f>
        <v>0</v>
      </c>
      <c r="K2806" s="12">
        <f>(1 - Dashboard!$I$11) * I2806 * Dashboard!$I$10 * 'Lookups and Calculations'!$F$12</f>
        <v>0</v>
      </c>
      <c r="L2806" s="12">
        <f>(H2806 - I2806) * Dashboard!$I$13 * (Dashboard!$D$12 / 365) * 'Lookups and Calculations'!$F$12</f>
        <v>0</v>
      </c>
      <c r="M2806" s="3">
        <f>(G2806*2) * Dashboard!$I$13 * (Dashboard!$D$12 / 365) * 'Lookups and Calculations'!$F$12</f>
        <v>1602.0878730267946</v>
      </c>
      <c r="N2806" s="12">
        <f>H2806 * Dashboard!$I$14 * Dashboard!$I$15 * (Dashboard!$D$12 / 365) * 'Lookups and Calculations'!$F$12</f>
        <v>0</v>
      </c>
    </row>
    <row r="2807" spans="1:14" x14ac:dyDescent="0.35">
      <c r="A2807" s="2">
        <v>2806</v>
      </c>
      <c r="B2807" s="11">
        <v>-1.7304329191452623</v>
      </c>
      <c r="C2807" s="11">
        <v>-0.54202059615254417</v>
      </c>
      <c r="D2807" s="3">
        <f>B2807*Dashboard!$D$11*Dashboard!$D$10*SQRT(Dashboard!$D$12/365)</f>
        <v>-429634.94211480132</v>
      </c>
      <c r="E2807" s="3">
        <f>IF(Dashboard!$I$3,C2807*Dashboard!$E$11*Dashboard!$E$10*SQRT(Dashboard!$D$12/365),0)</f>
        <v>-269147.66227176692</v>
      </c>
      <c r="F2807" s="3">
        <f>D2807+IF(Dashboard!$I$3,E2807,0)</f>
        <v>-698782.6043865683</v>
      </c>
      <c r="G2807" s="3">
        <f>IF(Dashboard!$I$4, ('Lookups and Calculations'!$F$9) / (1 - 'Lookups and Calculations'!$F$10), 'Lookups and Calculations'!$F$9)</f>
        <v>1951878.888340465</v>
      </c>
      <c r="H2807" s="12">
        <f t="shared" si="86"/>
        <v>0</v>
      </c>
      <c r="I2807" s="12">
        <f t="shared" si="87"/>
        <v>0</v>
      </c>
      <c r="J2807" s="13">
        <f>(1 - Dashboard!$I$9) * H2807 * Dashboard!$I$8 * 'Lookups and Calculations'!$F$12</f>
        <v>0</v>
      </c>
      <c r="K2807" s="12">
        <f>(1 - Dashboard!$I$11) * I2807 * Dashboard!$I$10 * 'Lookups and Calculations'!$F$12</f>
        <v>0</v>
      </c>
      <c r="L2807" s="12">
        <f>(H2807 - I2807) * Dashboard!$I$13 * (Dashboard!$D$12 / 365) * 'Lookups and Calculations'!$F$12</f>
        <v>0</v>
      </c>
      <c r="M2807" s="3">
        <f>(G2807*2) * Dashboard!$I$13 * (Dashboard!$D$12 / 365) * 'Lookups and Calculations'!$F$12</f>
        <v>1602.0878730267946</v>
      </c>
      <c r="N2807" s="12">
        <f>H2807 * Dashboard!$I$14 * Dashboard!$I$15 * (Dashboard!$D$12 / 365) * 'Lookups and Calculations'!$F$12</f>
        <v>0</v>
      </c>
    </row>
    <row r="2808" spans="1:14" x14ac:dyDescent="0.35">
      <c r="A2808" s="2">
        <v>2807</v>
      </c>
      <c r="B2808" s="11">
        <v>0.2939163351145585</v>
      </c>
      <c r="C2808" s="11">
        <v>-0.37498337026512368</v>
      </c>
      <c r="D2808" s="3">
        <f>B2808*Dashboard!$D$11*Dashboard!$D$10*SQRT(Dashboard!$D$12/365)</f>
        <v>72974.066909170666</v>
      </c>
      <c r="E2808" s="3">
        <f>IF(Dashboard!$I$3,C2808*Dashboard!$E$11*Dashboard!$E$10*SQRT(Dashboard!$D$12/365),0)</f>
        <v>-186203.06721562706</v>
      </c>
      <c r="F2808" s="3">
        <f>D2808+IF(Dashboard!$I$3,E2808,0)</f>
        <v>-113229.00030645639</v>
      </c>
      <c r="G2808" s="3">
        <f>IF(Dashboard!$I$4, ('Lookups and Calculations'!$F$9) / (1 - 'Lookups and Calculations'!$F$10), 'Lookups and Calculations'!$F$9)</f>
        <v>1951878.888340465</v>
      </c>
      <c r="H2808" s="12">
        <f t="shared" si="86"/>
        <v>0</v>
      </c>
      <c r="I2808" s="12">
        <f t="shared" si="87"/>
        <v>0</v>
      </c>
      <c r="J2808" s="13">
        <f>(1 - Dashboard!$I$9) * H2808 * Dashboard!$I$8 * 'Lookups and Calculations'!$F$12</f>
        <v>0</v>
      </c>
      <c r="K2808" s="12">
        <f>(1 - Dashboard!$I$11) * I2808 * Dashboard!$I$10 * 'Lookups and Calculations'!$F$12</f>
        <v>0</v>
      </c>
      <c r="L2808" s="12">
        <f>(H2808 - I2808) * Dashboard!$I$13 * (Dashboard!$D$12 / 365) * 'Lookups and Calculations'!$F$12</f>
        <v>0</v>
      </c>
      <c r="M2808" s="3">
        <f>(G2808*2) * Dashboard!$I$13 * (Dashboard!$D$12 / 365) * 'Lookups and Calculations'!$F$12</f>
        <v>1602.0878730267946</v>
      </c>
      <c r="N2808" s="12">
        <f>H2808 * Dashboard!$I$14 * Dashboard!$I$15 * (Dashboard!$D$12 / 365) * 'Lookups and Calculations'!$F$12</f>
        <v>0</v>
      </c>
    </row>
    <row r="2809" spans="1:14" x14ac:dyDescent="0.35">
      <c r="A2809" s="2">
        <v>2808</v>
      </c>
      <c r="B2809" s="11">
        <v>-0.78348869147500666</v>
      </c>
      <c r="C2809" s="11">
        <v>0.96585651955670471</v>
      </c>
      <c r="D2809" s="3">
        <f>B2809*Dashboard!$D$11*Dashboard!$D$10*SQRT(Dashboard!$D$12/365)</f>
        <v>-194525.9564154238</v>
      </c>
      <c r="E2809" s="3">
        <f>IF(Dashboard!$I$3,C2809*Dashboard!$E$11*Dashboard!$E$10*SQRT(Dashboard!$D$12/365),0)</f>
        <v>479609.12587807019</v>
      </c>
      <c r="F2809" s="3">
        <f>D2809+IF(Dashboard!$I$3,E2809,0)</f>
        <v>285083.16946264636</v>
      </c>
      <c r="G2809" s="3">
        <f>IF(Dashboard!$I$4, ('Lookups and Calculations'!$F$9) / (1 - 'Lookups and Calculations'!$F$10), 'Lookups and Calculations'!$F$9)</f>
        <v>1951878.888340465</v>
      </c>
      <c r="H2809" s="12">
        <f t="shared" si="86"/>
        <v>0</v>
      </c>
      <c r="I2809" s="12">
        <f t="shared" si="87"/>
        <v>0</v>
      </c>
      <c r="J2809" s="13">
        <f>(1 - Dashboard!$I$9) * H2809 * Dashboard!$I$8 * 'Lookups and Calculations'!$F$12</f>
        <v>0</v>
      </c>
      <c r="K2809" s="12">
        <f>(1 - Dashboard!$I$11) * I2809 * Dashboard!$I$10 * 'Lookups and Calculations'!$F$12</f>
        <v>0</v>
      </c>
      <c r="L2809" s="12">
        <f>(H2809 - I2809) * Dashboard!$I$13 * (Dashboard!$D$12 / 365) * 'Lookups and Calculations'!$F$12</f>
        <v>0</v>
      </c>
      <c r="M2809" s="3">
        <f>(G2809*2) * Dashboard!$I$13 * (Dashboard!$D$12 / 365) * 'Lookups and Calculations'!$F$12</f>
        <v>1602.0878730267946</v>
      </c>
      <c r="N2809" s="12">
        <f>H2809 * Dashboard!$I$14 * Dashboard!$I$15 * (Dashboard!$D$12 / 365) * 'Lookups and Calculations'!$F$12</f>
        <v>0</v>
      </c>
    </row>
    <row r="2810" spans="1:14" x14ac:dyDescent="0.35">
      <c r="A2810" s="2">
        <v>2809</v>
      </c>
      <c r="B2810" s="11">
        <v>-1.5777857252079679</v>
      </c>
      <c r="C2810" s="11">
        <v>-1.269296172065786</v>
      </c>
      <c r="D2810" s="3">
        <f>B2810*Dashboard!$D$11*Dashboard!$D$10*SQRT(Dashboard!$D$12/365)</f>
        <v>-391735.42714046151</v>
      </c>
      <c r="E2810" s="3">
        <f>IF(Dashboard!$I$3,C2810*Dashboard!$E$11*Dashboard!$E$10*SQRT(Dashboard!$D$12/365),0)</f>
        <v>-630286.19182925345</v>
      </c>
      <c r="F2810" s="3">
        <f>D2810+IF(Dashboard!$I$3,E2810,0)</f>
        <v>-1022021.618969715</v>
      </c>
      <c r="G2810" s="3">
        <f>IF(Dashboard!$I$4, ('Lookups and Calculations'!$F$9) / (1 - 'Lookups and Calculations'!$F$10), 'Lookups and Calculations'!$F$9)</f>
        <v>1951878.888340465</v>
      </c>
      <c r="H2810" s="12">
        <f t="shared" si="86"/>
        <v>0</v>
      </c>
      <c r="I2810" s="12">
        <f t="shared" si="87"/>
        <v>0</v>
      </c>
      <c r="J2810" s="13">
        <f>(1 - Dashboard!$I$9) * H2810 * Dashboard!$I$8 * 'Lookups and Calculations'!$F$12</f>
        <v>0</v>
      </c>
      <c r="K2810" s="12">
        <f>(1 - Dashboard!$I$11) * I2810 * Dashboard!$I$10 * 'Lookups and Calculations'!$F$12</f>
        <v>0</v>
      </c>
      <c r="L2810" s="12">
        <f>(H2810 - I2810) * Dashboard!$I$13 * (Dashboard!$D$12 / 365) * 'Lookups and Calculations'!$F$12</f>
        <v>0</v>
      </c>
      <c r="M2810" s="3">
        <f>(G2810*2) * Dashboard!$I$13 * (Dashboard!$D$12 / 365) * 'Lookups and Calculations'!$F$12</f>
        <v>1602.0878730267946</v>
      </c>
      <c r="N2810" s="12">
        <f>H2810 * Dashboard!$I$14 * Dashboard!$I$15 * (Dashboard!$D$12 / 365) * 'Lookups and Calculations'!$F$12</f>
        <v>0</v>
      </c>
    </row>
    <row r="2811" spans="1:14" x14ac:dyDescent="0.35">
      <c r="A2811" s="2">
        <v>2810</v>
      </c>
      <c r="B2811" s="11">
        <v>-3.0313817028987646</v>
      </c>
      <c r="C2811" s="11">
        <v>0.36027081934529509</v>
      </c>
      <c r="D2811" s="3">
        <f>B2811*Dashboard!$D$11*Dashboard!$D$10*SQRT(Dashboard!$D$12/365)</f>
        <v>-752636.80437614734</v>
      </c>
      <c r="E2811" s="3">
        <f>IF(Dashboard!$I$3,C2811*Dashboard!$E$11*Dashboard!$E$10*SQRT(Dashboard!$D$12/365),0)</f>
        <v>178897.35094905968</v>
      </c>
      <c r="F2811" s="3">
        <f>D2811+IF(Dashboard!$I$3,E2811,0)</f>
        <v>-573739.45342708763</v>
      </c>
      <c r="G2811" s="3">
        <f>IF(Dashboard!$I$4, ('Lookups and Calculations'!$F$9) / (1 - 'Lookups and Calculations'!$F$10), 'Lookups and Calculations'!$F$9)</f>
        <v>1951878.888340465</v>
      </c>
      <c r="H2811" s="12">
        <f t="shared" si="86"/>
        <v>0</v>
      </c>
      <c r="I2811" s="12">
        <f t="shared" si="87"/>
        <v>0</v>
      </c>
      <c r="J2811" s="13">
        <f>(1 - Dashboard!$I$9) * H2811 * Dashboard!$I$8 * 'Lookups and Calculations'!$F$12</f>
        <v>0</v>
      </c>
      <c r="K2811" s="12">
        <f>(1 - Dashboard!$I$11) * I2811 * Dashboard!$I$10 * 'Lookups and Calculations'!$F$12</f>
        <v>0</v>
      </c>
      <c r="L2811" s="12">
        <f>(H2811 - I2811) * Dashboard!$I$13 * (Dashboard!$D$12 / 365) * 'Lookups and Calculations'!$F$12</f>
        <v>0</v>
      </c>
      <c r="M2811" s="3">
        <f>(G2811*2) * Dashboard!$I$13 * (Dashboard!$D$12 / 365) * 'Lookups and Calculations'!$F$12</f>
        <v>1602.0878730267946</v>
      </c>
      <c r="N2811" s="12">
        <f>H2811 * Dashboard!$I$14 * Dashboard!$I$15 * (Dashboard!$D$12 / 365) * 'Lookups and Calculations'!$F$12</f>
        <v>0</v>
      </c>
    </row>
    <row r="2812" spans="1:14" x14ac:dyDescent="0.35">
      <c r="A2812" s="2">
        <v>2811</v>
      </c>
      <c r="B2812" s="11">
        <v>-0.25342600234408441</v>
      </c>
      <c r="C2812" s="11">
        <v>-1.9337161974444244</v>
      </c>
      <c r="D2812" s="3">
        <f>B2812*Dashboard!$D$11*Dashboard!$D$10*SQRT(Dashboard!$D$12/365)</f>
        <v>-62921.055559476525</v>
      </c>
      <c r="E2812" s="3">
        <f>IF(Dashboard!$I$3,C2812*Dashboard!$E$11*Dashboard!$E$10*SQRT(Dashboard!$D$12/365),0)</f>
        <v>-960212.94713447092</v>
      </c>
      <c r="F2812" s="3">
        <f>D2812+IF(Dashboard!$I$3,E2812,0)</f>
        <v>-1023134.0026939474</v>
      </c>
      <c r="G2812" s="3">
        <f>IF(Dashboard!$I$4, ('Lookups and Calculations'!$F$9) / (1 - 'Lookups and Calculations'!$F$10), 'Lookups and Calculations'!$F$9)</f>
        <v>1951878.888340465</v>
      </c>
      <c r="H2812" s="12">
        <f t="shared" si="86"/>
        <v>0</v>
      </c>
      <c r="I2812" s="12">
        <f t="shared" si="87"/>
        <v>0</v>
      </c>
      <c r="J2812" s="13">
        <f>(1 - Dashboard!$I$9) * H2812 * Dashboard!$I$8 * 'Lookups and Calculations'!$F$12</f>
        <v>0</v>
      </c>
      <c r="K2812" s="12">
        <f>(1 - Dashboard!$I$11) * I2812 * Dashboard!$I$10 * 'Lookups and Calculations'!$F$12</f>
        <v>0</v>
      </c>
      <c r="L2812" s="12">
        <f>(H2812 - I2812) * Dashboard!$I$13 * (Dashboard!$D$12 / 365) * 'Lookups and Calculations'!$F$12</f>
        <v>0</v>
      </c>
      <c r="M2812" s="3">
        <f>(G2812*2) * Dashboard!$I$13 * (Dashboard!$D$12 / 365) * 'Lookups and Calculations'!$F$12</f>
        <v>1602.0878730267946</v>
      </c>
      <c r="N2812" s="12">
        <f>H2812 * Dashboard!$I$14 * Dashboard!$I$15 * (Dashboard!$D$12 / 365) * 'Lookups and Calculations'!$F$12</f>
        <v>0</v>
      </c>
    </row>
    <row r="2813" spans="1:14" x14ac:dyDescent="0.35">
      <c r="A2813" s="2">
        <v>2812</v>
      </c>
      <c r="B2813" s="11">
        <v>0.30763664071572439</v>
      </c>
      <c r="C2813" s="11">
        <v>1.051130657215319</v>
      </c>
      <c r="D2813" s="3">
        <f>B2813*Dashboard!$D$11*Dashboard!$D$10*SQRT(Dashboard!$D$12/365)</f>
        <v>76380.568621855346</v>
      </c>
      <c r="E2813" s="3">
        <f>IF(Dashboard!$I$3,C2813*Dashboard!$E$11*Dashboard!$E$10*SQRT(Dashboard!$D$12/365),0)</f>
        <v>521953.15296112502</v>
      </c>
      <c r="F2813" s="3">
        <f>D2813+IF(Dashboard!$I$3,E2813,0)</f>
        <v>598333.72158298036</v>
      </c>
      <c r="G2813" s="3">
        <f>IF(Dashboard!$I$4, ('Lookups and Calculations'!$F$9) / (1 - 'Lookups and Calculations'!$F$10), 'Lookups and Calculations'!$F$9)</f>
        <v>1951878.888340465</v>
      </c>
      <c r="H2813" s="12">
        <f t="shared" si="86"/>
        <v>0</v>
      </c>
      <c r="I2813" s="12">
        <f t="shared" si="87"/>
        <v>0</v>
      </c>
      <c r="J2813" s="13">
        <f>(1 - Dashboard!$I$9) * H2813 * Dashboard!$I$8 * 'Lookups and Calculations'!$F$12</f>
        <v>0</v>
      </c>
      <c r="K2813" s="12">
        <f>(1 - Dashboard!$I$11) * I2813 * Dashboard!$I$10 * 'Lookups and Calculations'!$F$12</f>
        <v>0</v>
      </c>
      <c r="L2813" s="12">
        <f>(H2813 - I2813) * Dashboard!$I$13 * (Dashboard!$D$12 / 365) * 'Lookups and Calculations'!$F$12</f>
        <v>0</v>
      </c>
      <c r="M2813" s="3">
        <f>(G2813*2) * Dashboard!$I$13 * (Dashboard!$D$12 / 365) * 'Lookups and Calculations'!$F$12</f>
        <v>1602.0878730267946</v>
      </c>
      <c r="N2813" s="12">
        <f>H2813 * Dashboard!$I$14 * Dashboard!$I$15 * (Dashboard!$D$12 / 365) * 'Lookups and Calculations'!$F$12</f>
        <v>0</v>
      </c>
    </row>
    <row r="2814" spans="1:14" x14ac:dyDescent="0.35">
      <c r="A2814" s="2">
        <v>2813</v>
      </c>
      <c r="B2814" s="11">
        <v>0.83166460825312127</v>
      </c>
      <c r="C2814" s="11">
        <v>2.0271961673834076</v>
      </c>
      <c r="D2814" s="3">
        <f>B2814*Dashboard!$D$11*Dashboard!$D$10*SQRT(Dashboard!$D$12/365)</f>
        <v>206487.15813973939</v>
      </c>
      <c r="E2814" s="3">
        <f>IF(Dashboard!$I$3,C2814*Dashboard!$E$11*Dashboard!$E$10*SQRT(Dashboard!$D$12/365),0)</f>
        <v>1006631.6912871958</v>
      </c>
      <c r="F2814" s="3">
        <f>D2814+IF(Dashboard!$I$3,E2814,0)</f>
        <v>1213118.8494269352</v>
      </c>
      <c r="G2814" s="3">
        <f>IF(Dashboard!$I$4, ('Lookups and Calculations'!$F$9) / (1 - 'Lookups and Calculations'!$F$10), 'Lookups and Calculations'!$F$9)</f>
        <v>1951878.888340465</v>
      </c>
      <c r="H2814" s="12">
        <f t="shared" si="86"/>
        <v>0</v>
      </c>
      <c r="I2814" s="12">
        <f t="shared" si="87"/>
        <v>0</v>
      </c>
      <c r="J2814" s="13">
        <f>(1 - Dashboard!$I$9) * H2814 * Dashboard!$I$8 * 'Lookups and Calculations'!$F$12</f>
        <v>0</v>
      </c>
      <c r="K2814" s="12">
        <f>(1 - Dashboard!$I$11) * I2814 * Dashboard!$I$10 * 'Lookups and Calculations'!$F$12</f>
        <v>0</v>
      </c>
      <c r="L2814" s="12">
        <f>(H2814 - I2814) * Dashboard!$I$13 * (Dashboard!$D$12 / 365) * 'Lookups and Calculations'!$F$12</f>
        <v>0</v>
      </c>
      <c r="M2814" s="3">
        <f>(G2814*2) * Dashboard!$I$13 * (Dashboard!$D$12 / 365) * 'Lookups and Calculations'!$F$12</f>
        <v>1602.0878730267946</v>
      </c>
      <c r="N2814" s="12">
        <f>H2814 * Dashboard!$I$14 * Dashboard!$I$15 * (Dashboard!$D$12 / 365) * 'Lookups and Calculations'!$F$12</f>
        <v>0</v>
      </c>
    </row>
    <row r="2815" spans="1:14" x14ac:dyDescent="0.35">
      <c r="A2815" s="2">
        <v>2814</v>
      </c>
      <c r="B2815" s="11">
        <v>0.20985525442175934</v>
      </c>
      <c r="C2815" s="11">
        <v>0.70862978348601502</v>
      </c>
      <c r="D2815" s="3">
        <f>B2815*Dashboard!$D$11*Dashboard!$D$10*SQRT(Dashboard!$D$12/365)</f>
        <v>52103.233294078847</v>
      </c>
      <c r="E2815" s="3">
        <f>IF(Dashboard!$I$3,C2815*Dashboard!$E$11*Dashboard!$E$10*SQRT(Dashboard!$D$12/365),0)</f>
        <v>351879.70899122825</v>
      </c>
      <c r="F2815" s="3">
        <f>D2815+IF(Dashboard!$I$3,E2815,0)</f>
        <v>403982.9422853071</v>
      </c>
      <c r="G2815" s="3">
        <f>IF(Dashboard!$I$4, ('Lookups and Calculations'!$F$9) / (1 - 'Lookups and Calculations'!$F$10), 'Lookups and Calculations'!$F$9)</f>
        <v>1951878.888340465</v>
      </c>
      <c r="H2815" s="12">
        <f t="shared" si="86"/>
        <v>0</v>
      </c>
      <c r="I2815" s="12">
        <f t="shared" si="87"/>
        <v>0</v>
      </c>
      <c r="J2815" s="13">
        <f>(1 - Dashboard!$I$9) * H2815 * Dashboard!$I$8 * 'Lookups and Calculations'!$F$12</f>
        <v>0</v>
      </c>
      <c r="K2815" s="12">
        <f>(1 - Dashboard!$I$11) * I2815 * Dashboard!$I$10 * 'Lookups and Calculations'!$F$12</f>
        <v>0</v>
      </c>
      <c r="L2815" s="12">
        <f>(H2815 - I2815) * Dashboard!$I$13 * (Dashboard!$D$12 / 365) * 'Lookups and Calculations'!$F$12</f>
        <v>0</v>
      </c>
      <c r="M2815" s="3">
        <f>(G2815*2) * Dashboard!$I$13 * (Dashboard!$D$12 / 365) * 'Lookups and Calculations'!$F$12</f>
        <v>1602.0878730267946</v>
      </c>
      <c r="N2815" s="12">
        <f>H2815 * Dashboard!$I$14 * Dashboard!$I$15 * (Dashboard!$D$12 / 365) * 'Lookups and Calculations'!$F$12</f>
        <v>0</v>
      </c>
    </row>
    <row r="2816" spans="1:14" x14ac:dyDescent="0.35">
      <c r="A2816" s="2">
        <v>2815</v>
      </c>
      <c r="B2816" s="11">
        <v>1.5775544155943126</v>
      </c>
      <c r="C2816" s="11">
        <v>-0.87793869655143286</v>
      </c>
      <c r="D2816" s="3">
        <f>B2816*Dashboard!$D$11*Dashboard!$D$10*SQRT(Dashboard!$D$12/365)</f>
        <v>391677.99718095612</v>
      </c>
      <c r="E2816" s="3">
        <f>IF(Dashboard!$I$3,C2816*Dashboard!$E$11*Dashboard!$E$10*SQRT(Dashboard!$D$12/365),0)</f>
        <v>-435952.34105871205</v>
      </c>
      <c r="F2816" s="3">
        <f>D2816+IF(Dashboard!$I$3,E2816,0)</f>
        <v>-44274.34387775592</v>
      </c>
      <c r="G2816" s="3">
        <f>IF(Dashboard!$I$4, ('Lookups and Calculations'!$F$9) / (1 - 'Lookups and Calculations'!$F$10), 'Lookups and Calculations'!$F$9)</f>
        <v>1951878.888340465</v>
      </c>
      <c r="H2816" s="12">
        <f t="shared" si="86"/>
        <v>0</v>
      </c>
      <c r="I2816" s="12">
        <f t="shared" si="87"/>
        <v>0</v>
      </c>
      <c r="J2816" s="13">
        <f>(1 - Dashboard!$I$9) * H2816 * Dashboard!$I$8 * 'Lookups and Calculations'!$F$12</f>
        <v>0</v>
      </c>
      <c r="K2816" s="12">
        <f>(1 - Dashboard!$I$11) * I2816 * Dashboard!$I$10 * 'Lookups and Calculations'!$F$12</f>
        <v>0</v>
      </c>
      <c r="L2816" s="12">
        <f>(H2816 - I2816) * Dashboard!$I$13 * (Dashboard!$D$12 / 365) * 'Lookups and Calculations'!$F$12</f>
        <v>0</v>
      </c>
      <c r="M2816" s="3">
        <f>(G2816*2) * Dashboard!$I$13 * (Dashboard!$D$12 / 365) * 'Lookups and Calculations'!$F$12</f>
        <v>1602.0878730267946</v>
      </c>
      <c r="N2816" s="12">
        <f>H2816 * Dashboard!$I$14 * Dashboard!$I$15 * (Dashboard!$D$12 / 365) * 'Lookups and Calculations'!$F$12</f>
        <v>0</v>
      </c>
    </row>
    <row r="2817" spans="1:14" x14ac:dyDescent="0.35">
      <c r="A2817" s="2">
        <v>2816</v>
      </c>
      <c r="B2817" s="11">
        <v>-0.65552335193584577</v>
      </c>
      <c r="C2817" s="11">
        <v>-1.4669022479744027</v>
      </c>
      <c r="D2817" s="3">
        <f>B2817*Dashboard!$D$11*Dashboard!$D$10*SQRT(Dashboard!$D$12/365)</f>
        <v>-162754.49585354052</v>
      </c>
      <c r="E2817" s="3">
        <f>IF(Dashboard!$I$3,C2817*Dashboard!$E$11*Dashboard!$E$10*SQRT(Dashboard!$D$12/365),0)</f>
        <v>-728410.16305660002</v>
      </c>
      <c r="F2817" s="3">
        <f>D2817+IF(Dashboard!$I$3,E2817,0)</f>
        <v>-891164.65891014051</v>
      </c>
      <c r="G2817" s="3">
        <f>IF(Dashboard!$I$4, ('Lookups and Calculations'!$F$9) / (1 - 'Lookups and Calculations'!$F$10), 'Lookups and Calculations'!$F$9)</f>
        <v>1951878.888340465</v>
      </c>
      <c r="H2817" s="12">
        <f t="shared" si="86"/>
        <v>0</v>
      </c>
      <c r="I2817" s="12">
        <f t="shared" si="87"/>
        <v>0</v>
      </c>
      <c r="J2817" s="13">
        <f>(1 - Dashboard!$I$9) * H2817 * Dashboard!$I$8 * 'Lookups and Calculations'!$F$12</f>
        <v>0</v>
      </c>
      <c r="K2817" s="12">
        <f>(1 - Dashboard!$I$11) * I2817 * Dashboard!$I$10 * 'Lookups and Calculations'!$F$12</f>
        <v>0</v>
      </c>
      <c r="L2817" s="12">
        <f>(H2817 - I2817) * Dashboard!$I$13 * (Dashboard!$D$12 / 365) * 'Lookups and Calculations'!$F$12</f>
        <v>0</v>
      </c>
      <c r="M2817" s="3">
        <f>(G2817*2) * Dashboard!$I$13 * (Dashboard!$D$12 / 365) * 'Lookups and Calculations'!$F$12</f>
        <v>1602.0878730267946</v>
      </c>
      <c r="N2817" s="12">
        <f>H2817 * Dashboard!$I$14 * Dashboard!$I$15 * (Dashboard!$D$12 / 365) * 'Lookups and Calculations'!$F$12</f>
        <v>0</v>
      </c>
    </row>
    <row r="2818" spans="1:14" x14ac:dyDescent="0.35">
      <c r="A2818" s="2">
        <v>2817</v>
      </c>
      <c r="B2818" s="11">
        <v>-0.60318281843115851</v>
      </c>
      <c r="C2818" s="11">
        <v>0.41934280156524167</v>
      </c>
      <c r="D2818" s="3">
        <f>B2818*Dashboard!$D$11*Dashboard!$D$10*SQRT(Dashboard!$D$12/365)</f>
        <v>-149759.2957312199</v>
      </c>
      <c r="E2818" s="3">
        <f>IF(Dashboard!$I$3,C2818*Dashboard!$E$11*Dashboard!$E$10*SQRT(Dashboard!$D$12/365),0)</f>
        <v>208230.34315104503</v>
      </c>
      <c r="F2818" s="3">
        <f>D2818+IF(Dashboard!$I$3,E2818,0)</f>
        <v>58471.047419825132</v>
      </c>
      <c r="G2818" s="3">
        <f>IF(Dashboard!$I$4, ('Lookups and Calculations'!$F$9) / (1 - 'Lookups and Calculations'!$F$10), 'Lookups and Calculations'!$F$9)</f>
        <v>1951878.888340465</v>
      </c>
      <c r="H2818" s="12">
        <f t="shared" si="86"/>
        <v>0</v>
      </c>
      <c r="I2818" s="12">
        <f t="shared" si="87"/>
        <v>0</v>
      </c>
      <c r="J2818" s="13">
        <f>(1 - Dashboard!$I$9) * H2818 * Dashboard!$I$8 * 'Lookups and Calculations'!$F$12</f>
        <v>0</v>
      </c>
      <c r="K2818" s="12">
        <f>(1 - Dashboard!$I$11) * I2818 * Dashboard!$I$10 * 'Lookups and Calculations'!$F$12</f>
        <v>0</v>
      </c>
      <c r="L2818" s="12">
        <f>(H2818 - I2818) * Dashboard!$I$13 * (Dashboard!$D$12 / 365) * 'Lookups and Calculations'!$F$12</f>
        <v>0</v>
      </c>
      <c r="M2818" s="3">
        <f>(G2818*2) * Dashboard!$I$13 * (Dashboard!$D$12 / 365) * 'Lookups and Calculations'!$F$12</f>
        <v>1602.0878730267946</v>
      </c>
      <c r="N2818" s="12">
        <f>H2818 * Dashboard!$I$14 * Dashboard!$I$15 * (Dashboard!$D$12 / 365) * 'Lookups and Calculations'!$F$12</f>
        <v>0</v>
      </c>
    </row>
    <row r="2819" spans="1:14" x14ac:dyDescent="0.35">
      <c r="A2819" s="2">
        <v>2818</v>
      </c>
      <c r="B2819" s="11">
        <v>0.51334603328573203</v>
      </c>
      <c r="C2819" s="11">
        <v>-0.18156134025787249</v>
      </c>
      <c r="D2819" s="3">
        <f>B2819*Dashboard!$D$11*Dashboard!$D$10*SQRT(Dashboard!$D$12/365)</f>
        <v>127454.4600113817</v>
      </c>
      <c r="E2819" s="3">
        <f>IF(Dashboard!$I$3,C2819*Dashboard!$E$11*Dashboard!$E$10*SQRT(Dashboard!$D$12/365),0)</f>
        <v>-90156.740603972066</v>
      </c>
      <c r="F2819" s="3">
        <f>D2819+IF(Dashboard!$I$3,E2819,0)</f>
        <v>37297.719407409633</v>
      </c>
      <c r="G2819" s="3">
        <f>IF(Dashboard!$I$4, ('Lookups and Calculations'!$F$9) / (1 - 'Lookups and Calculations'!$F$10), 'Lookups and Calculations'!$F$9)</f>
        <v>1951878.888340465</v>
      </c>
      <c r="H2819" s="12">
        <f t="shared" ref="H2819:H2882" si="88">MAX(0,F2819-G2819)</f>
        <v>0</v>
      </c>
      <c r="I2819" s="12">
        <f t="shared" ref="I2819:I2882" si="89">MAX(0,-F2819-G2819)</f>
        <v>0</v>
      </c>
      <c r="J2819" s="13">
        <f>(1 - Dashboard!$I$9) * H2819 * Dashboard!$I$8 * 'Lookups and Calculations'!$F$12</f>
        <v>0</v>
      </c>
      <c r="K2819" s="12">
        <f>(1 - Dashboard!$I$11) * I2819 * Dashboard!$I$10 * 'Lookups and Calculations'!$F$12</f>
        <v>0</v>
      </c>
      <c r="L2819" s="12">
        <f>(H2819 - I2819) * Dashboard!$I$13 * (Dashboard!$D$12 / 365) * 'Lookups and Calculations'!$F$12</f>
        <v>0</v>
      </c>
      <c r="M2819" s="3">
        <f>(G2819*2) * Dashboard!$I$13 * (Dashboard!$D$12 / 365) * 'Lookups and Calculations'!$F$12</f>
        <v>1602.0878730267946</v>
      </c>
      <c r="N2819" s="12">
        <f>H2819 * Dashboard!$I$14 * Dashboard!$I$15 * (Dashboard!$D$12 / 365) * 'Lookups and Calculations'!$F$12</f>
        <v>0</v>
      </c>
    </row>
    <row r="2820" spans="1:14" x14ac:dyDescent="0.35">
      <c r="A2820" s="2">
        <v>2819</v>
      </c>
      <c r="B2820" s="11">
        <v>-0.19703220873254088</v>
      </c>
      <c r="C2820" s="11">
        <v>0.87573110154754719</v>
      </c>
      <c r="D2820" s="3">
        <f>B2820*Dashboard!$D$11*Dashboard!$D$10*SQRT(Dashboard!$D$12/365)</f>
        <v>-48919.504857414518</v>
      </c>
      <c r="E2820" s="3">
        <f>IF(Dashboard!$I$3,C2820*Dashboard!$E$11*Dashboard!$E$10*SQRT(Dashboard!$D$12/365),0)</f>
        <v>434856.12988379295</v>
      </c>
      <c r="F2820" s="3">
        <f>D2820+IF(Dashboard!$I$3,E2820,0)</f>
        <v>385936.62502637843</v>
      </c>
      <c r="G2820" s="3">
        <f>IF(Dashboard!$I$4, ('Lookups and Calculations'!$F$9) / (1 - 'Lookups and Calculations'!$F$10), 'Lookups and Calculations'!$F$9)</f>
        <v>1951878.888340465</v>
      </c>
      <c r="H2820" s="12">
        <f t="shared" si="88"/>
        <v>0</v>
      </c>
      <c r="I2820" s="12">
        <f t="shared" si="89"/>
        <v>0</v>
      </c>
      <c r="J2820" s="13">
        <f>(1 - Dashboard!$I$9) * H2820 * Dashboard!$I$8 * 'Lookups and Calculations'!$F$12</f>
        <v>0</v>
      </c>
      <c r="K2820" s="12">
        <f>(1 - Dashboard!$I$11) * I2820 * Dashboard!$I$10 * 'Lookups and Calculations'!$F$12</f>
        <v>0</v>
      </c>
      <c r="L2820" s="12">
        <f>(H2820 - I2820) * Dashboard!$I$13 * (Dashboard!$D$12 / 365) * 'Lookups and Calculations'!$F$12</f>
        <v>0</v>
      </c>
      <c r="M2820" s="3">
        <f>(G2820*2) * Dashboard!$I$13 * (Dashboard!$D$12 / 365) * 'Lookups and Calculations'!$F$12</f>
        <v>1602.0878730267946</v>
      </c>
      <c r="N2820" s="12">
        <f>H2820 * Dashboard!$I$14 * Dashboard!$I$15 * (Dashboard!$D$12 / 365) * 'Lookups and Calculations'!$F$12</f>
        <v>0</v>
      </c>
    </row>
    <row r="2821" spans="1:14" x14ac:dyDescent="0.35">
      <c r="A2821" s="2">
        <v>2820</v>
      </c>
      <c r="B2821" s="11">
        <v>0.60198680961061968</v>
      </c>
      <c r="C2821" s="11">
        <v>-0.93718328987739574</v>
      </c>
      <c r="D2821" s="3">
        <f>B2821*Dashboard!$D$11*Dashboard!$D$10*SQRT(Dashboard!$D$12/365)</f>
        <v>149462.3485484104</v>
      </c>
      <c r="E2821" s="3">
        <f>IF(Dashboard!$I$3,C2821*Dashboard!$E$11*Dashboard!$E$10*SQRT(Dashboard!$D$12/365),0)</f>
        <v>-465371.0456413636</v>
      </c>
      <c r="F2821" s="3">
        <f>D2821+IF(Dashboard!$I$3,E2821,0)</f>
        <v>-315908.6970929532</v>
      </c>
      <c r="G2821" s="3">
        <f>IF(Dashboard!$I$4, ('Lookups and Calculations'!$F$9) / (1 - 'Lookups and Calculations'!$F$10), 'Lookups and Calculations'!$F$9)</f>
        <v>1951878.888340465</v>
      </c>
      <c r="H2821" s="12">
        <f t="shared" si="88"/>
        <v>0</v>
      </c>
      <c r="I2821" s="12">
        <f t="shared" si="89"/>
        <v>0</v>
      </c>
      <c r="J2821" s="13">
        <f>(1 - Dashboard!$I$9) * H2821 * Dashboard!$I$8 * 'Lookups and Calculations'!$F$12</f>
        <v>0</v>
      </c>
      <c r="K2821" s="12">
        <f>(1 - Dashboard!$I$11) * I2821 * Dashboard!$I$10 * 'Lookups and Calculations'!$F$12</f>
        <v>0</v>
      </c>
      <c r="L2821" s="12">
        <f>(H2821 - I2821) * Dashboard!$I$13 * (Dashboard!$D$12 / 365) * 'Lookups and Calculations'!$F$12</f>
        <v>0</v>
      </c>
      <c r="M2821" s="3">
        <f>(G2821*2) * Dashboard!$I$13 * (Dashboard!$D$12 / 365) * 'Lookups and Calculations'!$F$12</f>
        <v>1602.0878730267946</v>
      </c>
      <c r="N2821" s="12">
        <f>H2821 * Dashboard!$I$14 * Dashboard!$I$15 * (Dashboard!$D$12 / 365) * 'Lookups and Calculations'!$F$12</f>
        <v>0</v>
      </c>
    </row>
    <row r="2822" spans="1:14" x14ac:dyDescent="0.35">
      <c r="A2822" s="2">
        <v>2821</v>
      </c>
      <c r="B2822" s="11">
        <v>1.4140106837687052</v>
      </c>
      <c r="C2822" s="11">
        <v>-0.3972885113064431</v>
      </c>
      <c r="D2822" s="3">
        <f>B2822*Dashboard!$D$11*Dashboard!$D$10*SQRT(Dashboard!$D$12/365)</f>
        <v>351073.07053009234</v>
      </c>
      <c r="E2822" s="3">
        <f>IF(Dashboard!$I$3,C2822*Dashboard!$E$11*Dashboard!$E$10*SQRT(Dashboard!$D$12/365),0)</f>
        <v>-197278.98685876845</v>
      </c>
      <c r="F2822" s="3">
        <f>D2822+IF(Dashboard!$I$3,E2822,0)</f>
        <v>153794.0836713239</v>
      </c>
      <c r="G2822" s="3">
        <f>IF(Dashboard!$I$4, ('Lookups and Calculations'!$F$9) / (1 - 'Lookups and Calculations'!$F$10), 'Lookups and Calculations'!$F$9)</f>
        <v>1951878.888340465</v>
      </c>
      <c r="H2822" s="12">
        <f t="shared" si="88"/>
        <v>0</v>
      </c>
      <c r="I2822" s="12">
        <f t="shared" si="89"/>
        <v>0</v>
      </c>
      <c r="J2822" s="13">
        <f>(1 - Dashboard!$I$9) * H2822 * Dashboard!$I$8 * 'Lookups and Calculations'!$F$12</f>
        <v>0</v>
      </c>
      <c r="K2822" s="12">
        <f>(1 - Dashboard!$I$11) * I2822 * Dashboard!$I$10 * 'Lookups and Calculations'!$F$12</f>
        <v>0</v>
      </c>
      <c r="L2822" s="12">
        <f>(H2822 - I2822) * Dashboard!$I$13 * (Dashboard!$D$12 / 365) * 'Lookups and Calculations'!$F$12</f>
        <v>0</v>
      </c>
      <c r="M2822" s="3">
        <f>(G2822*2) * Dashboard!$I$13 * (Dashboard!$D$12 / 365) * 'Lookups and Calculations'!$F$12</f>
        <v>1602.0878730267946</v>
      </c>
      <c r="N2822" s="12">
        <f>H2822 * Dashboard!$I$14 * Dashboard!$I$15 * (Dashboard!$D$12 / 365) * 'Lookups and Calculations'!$F$12</f>
        <v>0</v>
      </c>
    </row>
    <row r="2823" spans="1:14" x14ac:dyDescent="0.35">
      <c r="A2823" s="2">
        <v>2822</v>
      </c>
      <c r="B2823" s="11">
        <v>-0.62910356212429175</v>
      </c>
      <c r="C2823" s="11">
        <v>-0.33330951002553116</v>
      </c>
      <c r="D2823" s="3">
        <f>B2823*Dashboard!$D$11*Dashboard!$D$10*SQRT(Dashboard!$D$12/365)</f>
        <v>-156194.94376643683</v>
      </c>
      <c r="E2823" s="3">
        <f>IF(Dashboard!$I$3,C2823*Dashboard!$E$11*Dashboard!$E$10*SQRT(Dashboard!$D$12/365),0)</f>
        <v>-165509.34793457974</v>
      </c>
      <c r="F2823" s="3">
        <f>D2823+IF(Dashboard!$I$3,E2823,0)</f>
        <v>-321704.2917010166</v>
      </c>
      <c r="G2823" s="3">
        <f>IF(Dashboard!$I$4, ('Lookups and Calculations'!$F$9) / (1 - 'Lookups and Calculations'!$F$10), 'Lookups and Calculations'!$F$9)</f>
        <v>1951878.888340465</v>
      </c>
      <c r="H2823" s="12">
        <f t="shared" si="88"/>
        <v>0</v>
      </c>
      <c r="I2823" s="12">
        <f t="shared" si="89"/>
        <v>0</v>
      </c>
      <c r="J2823" s="13">
        <f>(1 - Dashboard!$I$9) * H2823 * Dashboard!$I$8 * 'Lookups and Calculations'!$F$12</f>
        <v>0</v>
      </c>
      <c r="K2823" s="12">
        <f>(1 - Dashboard!$I$11) * I2823 * Dashboard!$I$10 * 'Lookups and Calculations'!$F$12</f>
        <v>0</v>
      </c>
      <c r="L2823" s="12">
        <f>(H2823 - I2823) * Dashboard!$I$13 * (Dashboard!$D$12 / 365) * 'Lookups and Calculations'!$F$12</f>
        <v>0</v>
      </c>
      <c r="M2823" s="3">
        <f>(G2823*2) * Dashboard!$I$13 * (Dashboard!$D$12 / 365) * 'Lookups and Calculations'!$F$12</f>
        <v>1602.0878730267946</v>
      </c>
      <c r="N2823" s="12">
        <f>H2823 * Dashboard!$I$14 * Dashboard!$I$15 * (Dashboard!$D$12 / 365) * 'Lookups and Calculations'!$F$12</f>
        <v>0</v>
      </c>
    </row>
    <row r="2824" spans="1:14" x14ac:dyDescent="0.35">
      <c r="A2824" s="2">
        <v>2823</v>
      </c>
      <c r="B2824" s="11">
        <v>-1.0088524914504944</v>
      </c>
      <c r="C2824" s="11">
        <v>-0.18070080060111771</v>
      </c>
      <c r="D2824" s="3">
        <f>B2824*Dashboard!$D$11*Dashboard!$D$10*SQRT(Dashboard!$D$12/365)</f>
        <v>-250479.67879667974</v>
      </c>
      <c r="E2824" s="3">
        <f>IF(Dashboard!$I$3,C2824*Dashboard!$E$11*Dashboard!$E$10*SQRT(Dashboard!$D$12/365),0)</f>
        <v>-89729.427991588396</v>
      </c>
      <c r="F2824" s="3">
        <f>D2824+IF(Dashboard!$I$3,E2824,0)</f>
        <v>-340209.10678826814</v>
      </c>
      <c r="G2824" s="3">
        <f>IF(Dashboard!$I$4, ('Lookups and Calculations'!$F$9) / (1 - 'Lookups and Calculations'!$F$10), 'Lookups and Calculations'!$F$9)</f>
        <v>1951878.888340465</v>
      </c>
      <c r="H2824" s="12">
        <f t="shared" si="88"/>
        <v>0</v>
      </c>
      <c r="I2824" s="12">
        <f t="shared" si="89"/>
        <v>0</v>
      </c>
      <c r="J2824" s="13">
        <f>(1 - Dashboard!$I$9) * H2824 * Dashboard!$I$8 * 'Lookups and Calculations'!$F$12</f>
        <v>0</v>
      </c>
      <c r="K2824" s="12">
        <f>(1 - Dashboard!$I$11) * I2824 * Dashboard!$I$10 * 'Lookups and Calculations'!$F$12</f>
        <v>0</v>
      </c>
      <c r="L2824" s="12">
        <f>(H2824 - I2824) * Dashboard!$I$13 * (Dashboard!$D$12 / 365) * 'Lookups and Calculations'!$F$12</f>
        <v>0</v>
      </c>
      <c r="M2824" s="3">
        <f>(G2824*2) * Dashboard!$I$13 * (Dashboard!$D$12 / 365) * 'Lookups and Calculations'!$F$12</f>
        <v>1602.0878730267946</v>
      </c>
      <c r="N2824" s="12">
        <f>H2824 * Dashboard!$I$14 * Dashboard!$I$15 * (Dashboard!$D$12 / 365) * 'Lookups and Calculations'!$F$12</f>
        <v>0</v>
      </c>
    </row>
    <row r="2825" spans="1:14" x14ac:dyDescent="0.35">
      <c r="A2825" s="2">
        <v>2824</v>
      </c>
      <c r="B2825" s="11">
        <v>1.2900239404366034</v>
      </c>
      <c r="C2825" s="11">
        <v>-1.608101816407252</v>
      </c>
      <c r="D2825" s="3">
        <f>B2825*Dashboard!$D$11*Dashboard!$D$10*SQRT(Dashboard!$D$12/365)</f>
        <v>320289.42286300898</v>
      </c>
      <c r="E2825" s="3">
        <f>IF(Dashboard!$I$3,C2825*Dashboard!$E$11*Dashboard!$E$10*SQRT(Dashboard!$D$12/365),0)</f>
        <v>-798524.71963848348</v>
      </c>
      <c r="F2825" s="3">
        <f>D2825+IF(Dashboard!$I$3,E2825,0)</f>
        <v>-478235.2967754745</v>
      </c>
      <c r="G2825" s="3">
        <f>IF(Dashboard!$I$4, ('Lookups and Calculations'!$F$9) / (1 - 'Lookups and Calculations'!$F$10), 'Lookups and Calculations'!$F$9)</f>
        <v>1951878.888340465</v>
      </c>
      <c r="H2825" s="12">
        <f t="shared" si="88"/>
        <v>0</v>
      </c>
      <c r="I2825" s="12">
        <f t="shared" si="89"/>
        <v>0</v>
      </c>
      <c r="J2825" s="13">
        <f>(1 - Dashboard!$I$9) * H2825 * Dashboard!$I$8 * 'Lookups and Calculations'!$F$12</f>
        <v>0</v>
      </c>
      <c r="K2825" s="12">
        <f>(1 - Dashboard!$I$11) * I2825 * Dashboard!$I$10 * 'Lookups and Calculations'!$F$12</f>
        <v>0</v>
      </c>
      <c r="L2825" s="12">
        <f>(H2825 - I2825) * Dashboard!$I$13 * (Dashboard!$D$12 / 365) * 'Lookups and Calculations'!$F$12</f>
        <v>0</v>
      </c>
      <c r="M2825" s="3">
        <f>(G2825*2) * Dashboard!$I$13 * (Dashboard!$D$12 / 365) * 'Lookups and Calculations'!$F$12</f>
        <v>1602.0878730267946</v>
      </c>
      <c r="N2825" s="12">
        <f>H2825 * Dashboard!$I$14 * Dashboard!$I$15 * (Dashboard!$D$12 / 365) * 'Lookups and Calculations'!$F$12</f>
        <v>0</v>
      </c>
    </row>
    <row r="2826" spans="1:14" x14ac:dyDescent="0.35">
      <c r="A2826" s="2">
        <v>2825</v>
      </c>
      <c r="B2826" s="11">
        <v>0.17190082720187511</v>
      </c>
      <c r="C2826" s="11">
        <v>-1.6657775819318654</v>
      </c>
      <c r="D2826" s="3">
        <f>B2826*Dashboard!$D$11*Dashboard!$D$10*SQRT(Dashboard!$D$12/365)</f>
        <v>42679.841054366982</v>
      </c>
      <c r="E2826" s="3">
        <f>IF(Dashboard!$I$3,C2826*Dashboard!$E$11*Dashboard!$E$10*SQRT(Dashboard!$D$12/365),0)</f>
        <v>-827164.40154517512</v>
      </c>
      <c r="F2826" s="3">
        <f>D2826+IF(Dashboard!$I$3,E2826,0)</f>
        <v>-784484.5604908081</v>
      </c>
      <c r="G2826" s="3">
        <f>IF(Dashboard!$I$4, ('Lookups and Calculations'!$F$9) / (1 - 'Lookups and Calculations'!$F$10), 'Lookups and Calculations'!$F$9)</f>
        <v>1951878.888340465</v>
      </c>
      <c r="H2826" s="12">
        <f t="shared" si="88"/>
        <v>0</v>
      </c>
      <c r="I2826" s="12">
        <f t="shared" si="89"/>
        <v>0</v>
      </c>
      <c r="J2826" s="13">
        <f>(1 - Dashboard!$I$9) * H2826 * Dashboard!$I$8 * 'Lookups and Calculations'!$F$12</f>
        <v>0</v>
      </c>
      <c r="K2826" s="12">
        <f>(1 - Dashboard!$I$11) * I2826 * Dashboard!$I$10 * 'Lookups and Calculations'!$F$12</f>
        <v>0</v>
      </c>
      <c r="L2826" s="12">
        <f>(H2826 - I2826) * Dashboard!$I$13 * (Dashboard!$D$12 / 365) * 'Lookups and Calculations'!$F$12</f>
        <v>0</v>
      </c>
      <c r="M2826" s="3">
        <f>(G2826*2) * Dashboard!$I$13 * (Dashboard!$D$12 / 365) * 'Lookups and Calculations'!$F$12</f>
        <v>1602.0878730267946</v>
      </c>
      <c r="N2826" s="12">
        <f>H2826 * Dashboard!$I$14 * Dashboard!$I$15 * (Dashboard!$D$12 / 365) * 'Lookups and Calculations'!$F$12</f>
        <v>0</v>
      </c>
    </row>
    <row r="2827" spans="1:14" x14ac:dyDescent="0.35">
      <c r="A2827" s="2">
        <v>2826</v>
      </c>
      <c r="B2827" s="11">
        <v>0.60839399646951042</v>
      </c>
      <c r="C2827" s="11">
        <v>0.72364831177762845</v>
      </c>
      <c r="D2827" s="3">
        <f>B2827*Dashboard!$D$11*Dashboard!$D$10*SQRT(Dashboard!$D$12/365)</f>
        <v>151053.13622054851</v>
      </c>
      <c r="E2827" s="3">
        <f>IF(Dashboard!$I$3,C2827*Dashboard!$E$11*Dashboard!$E$10*SQRT(Dashboard!$D$12/365),0)</f>
        <v>359337.36246259656</v>
      </c>
      <c r="F2827" s="3">
        <f>D2827+IF(Dashboard!$I$3,E2827,0)</f>
        <v>510390.49868314504</v>
      </c>
      <c r="G2827" s="3">
        <f>IF(Dashboard!$I$4, ('Lookups and Calculations'!$F$9) / (1 - 'Lookups and Calculations'!$F$10), 'Lookups and Calculations'!$F$9)</f>
        <v>1951878.888340465</v>
      </c>
      <c r="H2827" s="12">
        <f t="shared" si="88"/>
        <v>0</v>
      </c>
      <c r="I2827" s="12">
        <f t="shared" si="89"/>
        <v>0</v>
      </c>
      <c r="J2827" s="13">
        <f>(1 - Dashboard!$I$9) * H2827 * Dashboard!$I$8 * 'Lookups and Calculations'!$F$12</f>
        <v>0</v>
      </c>
      <c r="K2827" s="12">
        <f>(1 - Dashboard!$I$11) * I2827 * Dashboard!$I$10 * 'Lookups and Calculations'!$F$12</f>
        <v>0</v>
      </c>
      <c r="L2827" s="12">
        <f>(H2827 - I2827) * Dashboard!$I$13 * (Dashboard!$D$12 / 365) * 'Lookups and Calculations'!$F$12</f>
        <v>0</v>
      </c>
      <c r="M2827" s="3">
        <f>(G2827*2) * Dashboard!$I$13 * (Dashboard!$D$12 / 365) * 'Lookups and Calculations'!$F$12</f>
        <v>1602.0878730267946</v>
      </c>
      <c r="N2827" s="12">
        <f>H2827 * Dashboard!$I$14 * Dashboard!$I$15 * (Dashboard!$D$12 / 365) * 'Lookups and Calculations'!$F$12</f>
        <v>0</v>
      </c>
    </row>
    <row r="2828" spans="1:14" x14ac:dyDescent="0.35">
      <c r="A2828" s="2">
        <v>2827</v>
      </c>
      <c r="B2828" s="11">
        <v>-1.2480671975204427</v>
      </c>
      <c r="C2828" s="11">
        <v>0.43505437601687447</v>
      </c>
      <c r="D2828" s="3">
        <f>B2828*Dashboard!$D$11*Dashboard!$D$10*SQRT(Dashboard!$D$12/365)</f>
        <v>-309872.32861181191</v>
      </c>
      <c r="E2828" s="3">
        <f>IF(Dashboard!$I$3,C2828*Dashboard!$E$11*Dashboard!$E$10*SQRT(Dashboard!$D$12/365),0)</f>
        <v>216032.13807227649</v>
      </c>
      <c r="F2828" s="3">
        <f>D2828+IF(Dashboard!$I$3,E2828,0)</f>
        <v>-93840.190539535426</v>
      </c>
      <c r="G2828" s="3">
        <f>IF(Dashboard!$I$4, ('Lookups and Calculations'!$F$9) / (1 - 'Lookups and Calculations'!$F$10), 'Lookups and Calculations'!$F$9)</f>
        <v>1951878.888340465</v>
      </c>
      <c r="H2828" s="12">
        <f t="shared" si="88"/>
        <v>0</v>
      </c>
      <c r="I2828" s="12">
        <f t="shared" si="89"/>
        <v>0</v>
      </c>
      <c r="J2828" s="13">
        <f>(1 - Dashboard!$I$9) * H2828 * Dashboard!$I$8 * 'Lookups and Calculations'!$F$12</f>
        <v>0</v>
      </c>
      <c r="K2828" s="12">
        <f>(1 - Dashboard!$I$11) * I2828 * Dashboard!$I$10 * 'Lookups and Calculations'!$F$12</f>
        <v>0</v>
      </c>
      <c r="L2828" s="12">
        <f>(H2828 - I2828) * Dashboard!$I$13 * (Dashboard!$D$12 / 365) * 'Lookups and Calculations'!$F$12</f>
        <v>0</v>
      </c>
      <c r="M2828" s="3">
        <f>(G2828*2) * Dashboard!$I$13 * (Dashboard!$D$12 / 365) * 'Lookups and Calculations'!$F$12</f>
        <v>1602.0878730267946</v>
      </c>
      <c r="N2828" s="12">
        <f>H2828 * Dashboard!$I$14 * Dashboard!$I$15 * (Dashboard!$D$12 / 365) * 'Lookups and Calculations'!$F$12</f>
        <v>0</v>
      </c>
    </row>
    <row r="2829" spans="1:14" x14ac:dyDescent="0.35">
      <c r="A2829" s="2">
        <v>2828</v>
      </c>
      <c r="B2829" s="11">
        <v>-0.21077815702958194</v>
      </c>
      <c r="C2829" s="11">
        <v>-0.51246586473915179</v>
      </c>
      <c r="D2829" s="3">
        <f>B2829*Dashboard!$D$11*Dashboard!$D$10*SQRT(Dashboard!$D$12/365)</f>
        <v>-52332.373183930977</v>
      </c>
      <c r="E2829" s="3">
        <f>IF(Dashboard!$I$3,C2829*Dashboard!$E$11*Dashboard!$E$10*SQRT(Dashboard!$D$12/365),0)</f>
        <v>-254471.86041949599</v>
      </c>
      <c r="F2829" s="3">
        <f>D2829+IF(Dashboard!$I$3,E2829,0)</f>
        <v>-306804.23360342695</v>
      </c>
      <c r="G2829" s="3">
        <f>IF(Dashboard!$I$4, ('Lookups and Calculations'!$F$9) / (1 - 'Lookups and Calculations'!$F$10), 'Lookups and Calculations'!$F$9)</f>
        <v>1951878.888340465</v>
      </c>
      <c r="H2829" s="12">
        <f t="shared" si="88"/>
        <v>0</v>
      </c>
      <c r="I2829" s="12">
        <f t="shared" si="89"/>
        <v>0</v>
      </c>
      <c r="J2829" s="13">
        <f>(1 - Dashboard!$I$9) * H2829 * Dashboard!$I$8 * 'Lookups and Calculations'!$F$12</f>
        <v>0</v>
      </c>
      <c r="K2829" s="12">
        <f>(1 - Dashboard!$I$11) * I2829 * Dashboard!$I$10 * 'Lookups and Calculations'!$F$12</f>
        <v>0</v>
      </c>
      <c r="L2829" s="12">
        <f>(H2829 - I2829) * Dashboard!$I$13 * (Dashboard!$D$12 / 365) * 'Lookups and Calculations'!$F$12</f>
        <v>0</v>
      </c>
      <c r="M2829" s="3">
        <f>(G2829*2) * Dashboard!$I$13 * (Dashboard!$D$12 / 365) * 'Lookups and Calculations'!$F$12</f>
        <v>1602.0878730267946</v>
      </c>
      <c r="N2829" s="12">
        <f>H2829 * Dashboard!$I$14 * Dashboard!$I$15 * (Dashboard!$D$12 / 365) * 'Lookups and Calculations'!$F$12</f>
        <v>0</v>
      </c>
    </row>
    <row r="2830" spans="1:14" x14ac:dyDescent="0.35">
      <c r="A2830" s="2">
        <v>2829</v>
      </c>
      <c r="B2830" s="11">
        <v>1.4851171149746454</v>
      </c>
      <c r="C2830" s="11">
        <v>-1.1872412968575889</v>
      </c>
      <c r="D2830" s="3">
        <f>B2830*Dashboard!$D$11*Dashboard!$D$10*SQRT(Dashboard!$D$12/365)</f>
        <v>368727.5008851529</v>
      </c>
      <c r="E2830" s="3">
        <f>IF(Dashboard!$I$3,C2830*Dashboard!$E$11*Dashboard!$E$10*SQRT(Dashboard!$D$12/365),0)</f>
        <v>-589540.73308275163</v>
      </c>
      <c r="F2830" s="3">
        <f>D2830+IF(Dashboard!$I$3,E2830,0)</f>
        <v>-220813.23219759873</v>
      </c>
      <c r="G2830" s="3">
        <f>IF(Dashboard!$I$4, ('Lookups and Calculations'!$F$9) / (1 - 'Lookups and Calculations'!$F$10), 'Lookups and Calculations'!$F$9)</f>
        <v>1951878.888340465</v>
      </c>
      <c r="H2830" s="12">
        <f t="shared" si="88"/>
        <v>0</v>
      </c>
      <c r="I2830" s="12">
        <f t="shared" si="89"/>
        <v>0</v>
      </c>
      <c r="J2830" s="13">
        <f>(1 - Dashboard!$I$9) * H2830 * Dashboard!$I$8 * 'Lookups and Calculations'!$F$12</f>
        <v>0</v>
      </c>
      <c r="K2830" s="12">
        <f>(1 - Dashboard!$I$11) * I2830 * Dashboard!$I$10 * 'Lookups and Calculations'!$F$12</f>
        <v>0</v>
      </c>
      <c r="L2830" s="12">
        <f>(H2830 - I2830) * Dashboard!$I$13 * (Dashboard!$D$12 / 365) * 'Lookups and Calculations'!$F$12</f>
        <v>0</v>
      </c>
      <c r="M2830" s="3">
        <f>(G2830*2) * Dashboard!$I$13 * (Dashboard!$D$12 / 365) * 'Lookups and Calculations'!$F$12</f>
        <v>1602.0878730267946</v>
      </c>
      <c r="N2830" s="12">
        <f>H2830 * Dashboard!$I$14 * Dashboard!$I$15 * (Dashboard!$D$12 / 365) * 'Lookups and Calculations'!$F$12</f>
        <v>0</v>
      </c>
    </row>
    <row r="2831" spans="1:14" x14ac:dyDescent="0.35">
      <c r="A2831" s="2">
        <v>2830</v>
      </c>
      <c r="B2831" s="11">
        <v>0.10900461652778885</v>
      </c>
      <c r="C2831" s="11">
        <v>0.67131724401772863</v>
      </c>
      <c r="D2831" s="3">
        <f>B2831*Dashboard!$D$11*Dashboard!$D$10*SQRT(Dashboard!$D$12/365)</f>
        <v>27063.858756972317</v>
      </c>
      <c r="E2831" s="3">
        <f>IF(Dashboard!$I$3,C2831*Dashboard!$E$11*Dashboard!$E$10*SQRT(Dashboard!$D$12/365),0)</f>
        <v>333351.662561631</v>
      </c>
      <c r="F2831" s="3">
        <f>D2831+IF(Dashboard!$I$3,E2831,0)</f>
        <v>360415.52131860331</v>
      </c>
      <c r="G2831" s="3">
        <f>IF(Dashboard!$I$4, ('Lookups and Calculations'!$F$9) / (1 - 'Lookups and Calculations'!$F$10), 'Lookups and Calculations'!$F$9)</f>
        <v>1951878.888340465</v>
      </c>
      <c r="H2831" s="12">
        <f t="shared" si="88"/>
        <v>0</v>
      </c>
      <c r="I2831" s="12">
        <f t="shared" si="89"/>
        <v>0</v>
      </c>
      <c r="J2831" s="13">
        <f>(1 - Dashboard!$I$9) * H2831 * Dashboard!$I$8 * 'Lookups and Calculations'!$F$12</f>
        <v>0</v>
      </c>
      <c r="K2831" s="12">
        <f>(1 - Dashboard!$I$11) * I2831 * Dashboard!$I$10 * 'Lookups and Calculations'!$F$12</f>
        <v>0</v>
      </c>
      <c r="L2831" s="12">
        <f>(H2831 - I2831) * Dashboard!$I$13 * (Dashboard!$D$12 / 365) * 'Lookups and Calculations'!$F$12</f>
        <v>0</v>
      </c>
      <c r="M2831" s="3">
        <f>(G2831*2) * Dashboard!$I$13 * (Dashboard!$D$12 / 365) * 'Lookups and Calculations'!$F$12</f>
        <v>1602.0878730267946</v>
      </c>
      <c r="N2831" s="12">
        <f>H2831 * Dashboard!$I$14 * Dashboard!$I$15 * (Dashboard!$D$12 / 365) * 'Lookups and Calculations'!$F$12</f>
        <v>0</v>
      </c>
    </row>
    <row r="2832" spans="1:14" x14ac:dyDescent="0.35">
      <c r="A2832" s="2">
        <v>2831</v>
      </c>
      <c r="B2832" s="11">
        <v>-0.33068710046022254</v>
      </c>
      <c r="C2832" s="11">
        <v>0.60958260405545439</v>
      </c>
      <c r="D2832" s="3">
        <f>B2832*Dashboard!$D$11*Dashboard!$D$10*SQRT(Dashboard!$D$12/365)</f>
        <v>-82103.577487716902</v>
      </c>
      <c r="E2832" s="3">
        <f>IF(Dashboard!$I$3,C2832*Dashboard!$E$11*Dashboard!$E$10*SQRT(Dashboard!$D$12/365),0)</f>
        <v>302696.49162351585</v>
      </c>
      <c r="F2832" s="3">
        <f>D2832+IF(Dashboard!$I$3,E2832,0)</f>
        <v>220592.91413579893</v>
      </c>
      <c r="G2832" s="3">
        <f>IF(Dashboard!$I$4, ('Lookups and Calculations'!$F$9) / (1 - 'Lookups and Calculations'!$F$10), 'Lookups and Calculations'!$F$9)</f>
        <v>1951878.888340465</v>
      </c>
      <c r="H2832" s="12">
        <f t="shared" si="88"/>
        <v>0</v>
      </c>
      <c r="I2832" s="12">
        <f t="shared" si="89"/>
        <v>0</v>
      </c>
      <c r="J2832" s="13">
        <f>(1 - Dashboard!$I$9) * H2832 * Dashboard!$I$8 * 'Lookups and Calculations'!$F$12</f>
        <v>0</v>
      </c>
      <c r="K2832" s="12">
        <f>(1 - Dashboard!$I$11) * I2832 * Dashboard!$I$10 * 'Lookups and Calculations'!$F$12</f>
        <v>0</v>
      </c>
      <c r="L2832" s="12">
        <f>(H2832 - I2832) * Dashboard!$I$13 * (Dashboard!$D$12 / 365) * 'Lookups and Calculations'!$F$12</f>
        <v>0</v>
      </c>
      <c r="M2832" s="3">
        <f>(G2832*2) * Dashboard!$I$13 * (Dashboard!$D$12 / 365) * 'Lookups and Calculations'!$F$12</f>
        <v>1602.0878730267946</v>
      </c>
      <c r="N2832" s="12">
        <f>H2832 * Dashboard!$I$14 * Dashboard!$I$15 * (Dashboard!$D$12 / 365) * 'Lookups and Calculations'!$F$12</f>
        <v>0</v>
      </c>
    </row>
    <row r="2833" spans="1:14" x14ac:dyDescent="0.35">
      <c r="A2833" s="2">
        <v>2832</v>
      </c>
      <c r="B2833" s="11">
        <v>-0.94456092430797056</v>
      </c>
      <c r="C2833" s="11">
        <v>0.59017581526790563</v>
      </c>
      <c r="D2833" s="3">
        <f>B2833*Dashboard!$D$11*Dashboard!$D$10*SQRT(Dashboard!$D$12/365)</f>
        <v>-234517.25493029159</v>
      </c>
      <c r="E2833" s="3">
        <f>IF(Dashboard!$I$3,C2833*Dashboard!$E$11*Dashboard!$E$10*SQRT(Dashboard!$D$12/365),0)</f>
        <v>293059.78801585321</v>
      </c>
      <c r="F2833" s="3">
        <f>D2833+IF(Dashboard!$I$3,E2833,0)</f>
        <v>58542.533085561619</v>
      </c>
      <c r="G2833" s="3">
        <f>IF(Dashboard!$I$4, ('Lookups and Calculations'!$F$9) / (1 - 'Lookups and Calculations'!$F$10), 'Lookups and Calculations'!$F$9)</f>
        <v>1951878.888340465</v>
      </c>
      <c r="H2833" s="12">
        <f t="shared" si="88"/>
        <v>0</v>
      </c>
      <c r="I2833" s="12">
        <f t="shared" si="89"/>
        <v>0</v>
      </c>
      <c r="J2833" s="13">
        <f>(1 - Dashboard!$I$9) * H2833 * Dashboard!$I$8 * 'Lookups and Calculations'!$F$12</f>
        <v>0</v>
      </c>
      <c r="K2833" s="12">
        <f>(1 - Dashboard!$I$11) * I2833 * Dashboard!$I$10 * 'Lookups and Calculations'!$F$12</f>
        <v>0</v>
      </c>
      <c r="L2833" s="12">
        <f>(H2833 - I2833) * Dashboard!$I$13 * (Dashboard!$D$12 / 365) * 'Lookups and Calculations'!$F$12</f>
        <v>0</v>
      </c>
      <c r="M2833" s="3">
        <f>(G2833*2) * Dashboard!$I$13 * (Dashboard!$D$12 / 365) * 'Lookups and Calculations'!$F$12</f>
        <v>1602.0878730267946</v>
      </c>
      <c r="N2833" s="12">
        <f>H2833 * Dashboard!$I$14 * Dashboard!$I$15 * (Dashboard!$D$12 / 365) * 'Lookups and Calculations'!$F$12</f>
        <v>0</v>
      </c>
    </row>
    <row r="2834" spans="1:14" x14ac:dyDescent="0.35">
      <c r="A2834" s="2">
        <v>2833</v>
      </c>
      <c r="B2834" s="11">
        <v>-1.1838571206470341</v>
      </c>
      <c r="C2834" s="11">
        <v>0.61556445006172833</v>
      </c>
      <c r="D2834" s="3">
        <f>B2834*Dashboard!$D$11*Dashboard!$D$10*SQRT(Dashboard!$D$12/365)</f>
        <v>-293930.13729339879</v>
      </c>
      <c r="E2834" s="3">
        <f>IF(Dashboard!$I$3,C2834*Dashboard!$E$11*Dashboard!$E$10*SQRT(Dashboard!$D$12/365),0)</f>
        <v>305666.85821121879</v>
      </c>
      <c r="F2834" s="3">
        <f>D2834+IF(Dashboard!$I$3,E2834,0)</f>
        <v>11736.720917819999</v>
      </c>
      <c r="G2834" s="3">
        <f>IF(Dashboard!$I$4, ('Lookups and Calculations'!$F$9) / (1 - 'Lookups and Calculations'!$F$10), 'Lookups and Calculations'!$F$9)</f>
        <v>1951878.888340465</v>
      </c>
      <c r="H2834" s="12">
        <f t="shared" si="88"/>
        <v>0</v>
      </c>
      <c r="I2834" s="12">
        <f t="shared" si="89"/>
        <v>0</v>
      </c>
      <c r="J2834" s="13">
        <f>(1 - Dashboard!$I$9) * H2834 * Dashboard!$I$8 * 'Lookups and Calculations'!$F$12</f>
        <v>0</v>
      </c>
      <c r="K2834" s="12">
        <f>(1 - Dashboard!$I$11) * I2834 * Dashboard!$I$10 * 'Lookups and Calculations'!$F$12</f>
        <v>0</v>
      </c>
      <c r="L2834" s="12">
        <f>(H2834 - I2834) * Dashboard!$I$13 * (Dashboard!$D$12 / 365) * 'Lookups and Calculations'!$F$12</f>
        <v>0</v>
      </c>
      <c r="M2834" s="3">
        <f>(G2834*2) * Dashboard!$I$13 * (Dashboard!$D$12 / 365) * 'Lookups and Calculations'!$F$12</f>
        <v>1602.0878730267946</v>
      </c>
      <c r="N2834" s="12">
        <f>H2834 * Dashboard!$I$14 * Dashboard!$I$15 * (Dashboard!$D$12 / 365) * 'Lookups and Calculations'!$F$12</f>
        <v>0</v>
      </c>
    </row>
    <row r="2835" spans="1:14" x14ac:dyDescent="0.35">
      <c r="A2835" s="2">
        <v>2834</v>
      </c>
      <c r="B2835" s="11">
        <v>0.46888220279360932</v>
      </c>
      <c r="C2835" s="11">
        <v>1.3211297323665592</v>
      </c>
      <c r="D2835" s="3">
        <f>B2835*Dashboard!$D$11*Dashboard!$D$10*SQRT(Dashboard!$D$12/365)</f>
        <v>116414.90162785223</v>
      </c>
      <c r="E2835" s="3">
        <f>IF(Dashboard!$I$3,C2835*Dashboard!$E$11*Dashboard!$E$10*SQRT(Dashboard!$D$12/365),0)</f>
        <v>656024.84766854078</v>
      </c>
      <c r="F2835" s="3">
        <f>D2835+IF(Dashboard!$I$3,E2835,0)</f>
        <v>772439.74929639301</v>
      </c>
      <c r="G2835" s="3">
        <f>IF(Dashboard!$I$4, ('Lookups and Calculations'!$F$9) / (1 - 'Lookups and Calculations'!$F$10), 'Lookups and Calculations'!$F$9)</f>
        <v>1951878.888340465</v>
      </c>
      <c r="H2835" s="12">
        <f t="shared" si="88"/>
        <v>0</v>
      </c>
      <c r="I2835" s="12">
        <f t="shared" si="89"/>
        <v>0</v>
      </c>
      <c r="J2835" s="13">
        <f>(1 - Dashboard!$I$9) * H2835 * Dashboard!$I$8 * 'Lookups and Calculations'!$F$12</f>
        <v>0</v>
      </c>
      <c r="K2835" s="12">
        <f>(1 - Dashboard!$I$11) * I2835 * Dashboard!$I$10 * 'Lookups and Calculations'!$F$12</f>
        <v>0</v>
      </c>
      <c r="L2835" s="12">
        <f>(H2835 - I2835) * Dashboard!$I$13 * (Dashboard!$D$12 / 365) * 'Lookups and Calculations'!$F$12</f>
        <v>0</v>
      </c>
      <c r="M2835" s="3">
        <f>(G2835*2) * Dashboard!$I$13 * (Dashboard!$D$12 / 365) * 'Lookups and Calculations'!$F$12</f>
        <v>1602.0878730267946</v>
      </c>
      <c r="N2835" s="12">
        <f>H2835 * Dashboard!$I$14 * Dashboard!$I$15 * (Dashboard!$D$12 / 365) * 'Lookups and Calculations'!$F$12</f>
        <v>0</v>
      </c>
    </row>
    <row r="2836" spans="1:14" x14ac:dyDescent="0.35">
      <c r="A2836" s="2">
        <v>2835</v>
      </c>
      <c r="B2836" s="11">
        <v>0.49742963299215409</v>
      </c>
      <c r="C2836" s="11">
        <v>1.2170645816238441</v>
      </c>
      <c r="D2836" s="3">
        <f>B2836*Dashboard!$D$11*Dashboard!$D$10*SQRT(Dashboard!$D$12/365)</f>
        <v>123502.70802888642</v>
      </c>
      <c r="E2836" s="3">
        <f>IF(Dashboard!$I$3,C2836*Dashboard!$E$11*Dashboard!$E$10*SQRT(Dashboard!$D$12/365),0)</f>
        <v>604349.88873676246</v>
      </c>
      <c r="F2836" s="3">
        <f>D2836+IF(Dashboard!$I$3,E2836,0)</f>
        <v>727852.59676564892</v>
      </c>
      <c r="G2836" s="3">
        <f>IF(Dashboard!$I$4, ('Lookups and Calculations'!$F$9) / (1 - 'Lookups and Calculations'!$F$10), 'Lookups and Calculations'!$F$9)</f>
        <v>1951878.888340465</v>
      </c>
      <c r="H2836" s="12">
        <f t="shared" si="88"/>
        <v>0</v>
      </c>
      <c r="I2836" s="12">
        <f t="shared" si="89"/>
        <v>0</v>
      </c>
      <c r="J2836" s="13">
        <f>(1 - Dashboard!$I$9) * H2836 * Dashboard!$I$8 * 'Lookups and Calculations'!$F$12</f>
        <v>0</v>
      </c>
      <c r="K2836" s="12">
        <f>(1 - Dashboard!$I$11) * I2836 * Dashboard!$I$10 * 'Lookups and Calculations'!$F$12</f>
        <v>0</v>
      </c>
      <c r="L2836" s="12">
        <f>(H2836 - I2836) * Dashboard!$I$13 * (Dashboard!$D$12 / 365) * 'Lookups and Calculations'!$F$12</f>
        <v>0</v>
      </c>
      <c r="M2836" s="3">
        <f>(G2836*2) * Dashboard!$I$13 * (Dashboard!$D$12 / 365) * 'Lookups and Calculations'!$F$12</f>
        <v>1602.0878730267946</v>
      </c>
      <c r="N2836" s="12">
        <f>H2836 * Dashboard!$I$14 * Dashboard!$I$15 * (Dashboard!$D$12 / 365) * 'Lookups and Calculations'!$F$12</f>
        <v>0</v>
      </c>
    </row>
    <row r="2837" spans="1:14" x14ac:dyDescent="0.35">
      <c r="A2837" s="2">
        <v>2836</v>
      </c>
      <c r="B2837" s="11">
        <v>0.97700549492917899</v>
      </c>
      <c r="C2837" s="11">
        <v>0.87531244768726779</v>
      </c>
      <c r="D2837" s="3">
        <f>B2837*Dashboard!$D$11*Dashboard!$D$10*SQRT(Dashboard!$D$12/365)</f>
        <v>242572.65024007781</v>
      </c>
      <c r="E2837" s="3">
        <f>IF(Dashboard!$I$3,C2837*Dashboard!$E$11*Dashboard!$E$10*SQRT(Dashboard!$D$12/365),0)</f>
        <v>434648.24164376099</v>
      </c>
      <c r="F2837" s="3">
        <f>D2837+IF(Dashboard!$I$3,E2837,0)</f>
        <v>677220.89188383881</v>
      </c>
      <c r="G2837" s="3">
        <f>IF(Dashboard!$I$4, ('Lookups and Calculations'!$F$9) / (1 - 'Lookups and Calculations'!$F$10), 'Lookups and Calculations'!$F$9)</f>
        <v>1951878.888340465</v>
      </c>
      <c r="H2837" s="12">
        <f t="shared" si="88"/>
        <v>0</v>
      </c>
      <c r="I2837" s="12">
        <f t="shared" si="89"/>
        <v>0</v>
      </c>
      <c r="J2837" s="13">
        <f>(1 - Dashboard!$I$9) * H2837 * Dashboard!$I$8 * 'Lookups and Calculations'!$F$12</f>
        <v>0</v>
      </c>
      <c r="K2837" s="12">
        <f>(1 - Dashboard!$I$11) * I2837 * Dashboard!$I$10 * 'Lookups and Calculations'!$F$12</f>
        <v>0</v>
      </c>
      <c r="L2837" s="12">
        <f>(H2837 - I2837) * Dashboard!$I$13 * (Dashboard!$D$12 / 365) * 'Lookups and Calculations'!$F$12</f>
        <v>0</v>
      </c>
      <c r="M2837" s="3">
        <f>(G2837*2) * Dashboard!$I$13 * (Dashboard!$D$12 / 365) * 'Lookups and Calculations'!$F$12</f>
        <v>1602.0878730267946</v>
      </c>
      <c r="N2837" s="12">
        <f>H2837 * Dashboard!$I$14 * Dashboard!$I$15 * (Dashboard!$D$12 / 365) * 'Lookups and Calculations'!$F$12</f>
        <v>0</v>
      </c>
    </row>
    <row r="2838" spans="1:14" x14ac:dyDescent="0.35">
      <c r="A2838" s="2">
        <v>2837</v>
      </c>
      <c r="B2838" s="11">
        <v>-1.1370865529626915</v>
      </c>
      <c r="C2838" s="11">
        <v>-0.27332505488092085</v>
      </c>
      <c r="D2838" s="3">
        <f>B2838*Dashboard!$D$11*Dashboard!$D$10*SQRT(Dashboard!$D$12/365)</f>
        <v>-282317.85812474752</v>
      </c>
      <c r="E2838" s="3">
        <f>IF(Dashboard!$I$3,C2838*Dashboard!$E$11*Dashboard!$E$10*SQRT(Dashboard!$D$12/365),0)</f>
        <v>-135723.25495320931</v>
      </c>
      <c r="F2838" s="3">
        <f>D2838+IF(Dashboard!$I$3,E2838,0)</f>
        <v>-418041.11307795683</v>
      </c>
      <c r="G2838" s="3">
        <f>IF(Dashboard!$I$4, ('Lookups and Calculations'!$F$9) / (1 - 'Lookups and Calculations'!$F$10), 'Lookups and Calculations'!$F$9)</f>
        <v>1951878.888340465</v>
      </c>
      <c r="H2838" s="12">
        <f t="shared" si="88"/>
        <v>0</v>
      </c>
      <c r="I2838" s="12">
        <f t="shared" si="89"/>
        <v>0</v>
      </c>
      <c r="J2838" s="13">
        <f>(1 - Dashboard!$I$9) * H2838 * Dashboard!$I$8 * 'Lookups and Calculations'!$F$12</f>
        <v>0</v>
      </c>
      <c r="K2838" s="12">
        <f>(1 - Dashboard!$I$11) * I2838 * Dashboard!$I$10 * 'Lookups and Calculations'!$F$12</f>
        <v>0</v>
      </c>
      <c r="L2838" s="12">
        <f>(H2838 - I2838) * Dashboard!$I$13 * (Dashboard!$D$12 / 365) * 'Lookups and Calculations'!$F$12</f>
        <v>0</v>
      </c>
      <c r="M2838" s="3">
        <f>(G2838*2) * Dashboard!$I$13 * (Dashboard!$D$12 / 365) * 'Lookups and Calculations'!$F$12</f>
        <v>1602.0878730267946</v>
      </c>
      <c r="N2838" s="12">
        <f>H2838 * Dashboard!$I$14 * Dashboard!$I$15 * (Dashboard!$D$12 / 365) * 'Lookups and Calculations'!$F$12</f>
        <v>0</v>
      </c>
    </row>
    <row r="2839" spans="1:14" x14ac:dyDescent="0.35">
      <c r="A2839" s="2">
        <v>2838</v>
      </c>
      <c r="B2839" s="11">
        <v>-1.1434746069104476</v>
      </c>
      <c r="C2839" s="11">
        <v>0.76629786516333442</v>
      </c>
      <c r="D2839" s="3">
        <f>B2839*Dashboard!$D$11*Dashboard!$D$10*SQRT(Dashboard!$D$12/365)</f>
        <v>-283903.89544390934</v>
      </c>
      <c r="E2839" s="3">
        <f>IF(Dashboard!$I$3,C2839*Dashboard!$E$11*Dashboard!$E$10*SQRT(Dashboard!$D$12/365),0)</f>
        <v>380515.57537955936</v>
      </c>
      <c r="F2839" s="3">
        <f>D2839+IF(Dashboard!$I$3,E2839,0)</f>
        <v>96611.679935650027</v>
      </c>
      <c r="G2839" s="3">
        <f>IF(Dashboard!$I$4, ('Lookups and Calculations'!$F$9) / (1 - 'Lookups and Calculations'!$F$10), 'Lookups and Calculations'!$F$9)</f>
        <v>1951878.888340465</v>
      </c>
      <c r="H2839" s="12">
        <f t="shared" si="88"/>
        <v>0</v>
      </c>
      <c r="I2839" s="12">
        <f t="shared" si="89"/>
        <v>0</v>
      </c>
      <c r="J2839" s="13">
        <f>(1 - Dashboard!$I$9) * H2839 * Dashboard!$I$8 * 'Lookups and Calculations'!$F$12</f>
        <v>0</v>
      </c>
      <c r="K2839" s="12">
        <f>(1 - Dashboard!$I$11) * I2839 * Dashboard!$I$10 * 'Lookups and Calculations'!$F$12</f>
        <v>0</v>
      </c>
      <c r="L2839" s="12">
        <f>(H2839 - I2839) * Dashboard!$I$13 * (Dashboard!$D$12 / 365) * 'Lookups and Calculations'!$F$12</f>
        <v>0</v>
      </c>
      <c r="M2839" s="3">
        <f>(G2839*2) * Dashboard!$I$13 * (Dashboard!$D$12 / 365) * 'Lookups and Calculations'!$F$12</f>
        <v>1602.0878730267946</v>
      </c>
      <c r="N2839" s="12">
        <f>H2839 * Dashboard!$I$14 * Dashboard!$I$15 * (Dashboard!$D$12 / 365) * 'Lookups and Calculations'!$F$12</f>
        <v>0</v>
      </c>
    </row>
    <row r="2840" spans="1:14" x14ac:dyDescent="0.35">
      <c r="A2840" s="2">
        <v>2839</v>
      </c>
      <c r="B2840" s="11">
        <v>1.6229545632270912</v>
      </c>
      <c r="C2840" s="11">
        <v>-2.872903558289726</v>
      </c>
      <c r="D2840" s="3">
        <f>B2840*Dashboard!$D$11*Dashboard!$D$10*SQRT(Dashboard!$D$12/365)</f>
        <v>402950.02603824739</v>
      </c>
      <c r="E2840" s="3">
        <f>IF(Dashboard!$I$3,C2840*Dashboard!$E$11*Dashboard!$E$10*SQRT(Dashboard!$D$12/365),0)</f>
        <v>-1426579.141336364</v>
      </c>
      <c r="F2840" s="3">
        <f>D2840+IF(Dashboard!$I$3,E2840,0)</f>
        <v>-1023629.1152981166</v>
      </c>
      <c r="G2840" s="3">
        <f>IF(Dashboard!$I$4, ('Lookups and Calculations'!$F$9) / (1 - 'Lookups and Calculations'!$F$10), 'Lookups and Calculations'!$F$9)</f>
        <v>1951878.888340465</v>
      </c>
      <c r="H2840" s="12">
        <f t="shared" si="88"/>
        <v>0</v>
      </c>
      <c r="I2840" s="12">
        <f t="shared" si="89"/>
        <v>0</v>
      </c>
      <c r="J2840" s="13">
        <f>(1 - Dashboard!$I$9) * H2840 * Dashboard!$I$8 * 'Lookups and Calculations'!$F$12</f>
        <v>0</v>
      </c>
      <c r="K2840" s="12">
        <f>(1 - Dashboard!$I$11) * I2840 * Dashboard!$I$10 * 'Lookups and Calculations'!$F$12</f>
        <v>0</v>
      </c>
      <c r="L2840" s="12">
        <f>(H2840 - I2840) * Dashboard!$I$13 * (Dashboard!$D$12 / 365) * 'Lookups and Calculations'!$F$12</f>
        <v>0</v>
      </c>
      <c r="M2840" s="3">
        <f>(G2840*2) * Dashboard!$I$13 * (Dashboard!$D$12 / 365) * 'Lookups and Calculations'!$F$12</f>
        <v>1602.0878730267946</v>
      </c>
      <c r="N2840" s="12">
        <f>H2840 * Dashboard!$I$14 * Dashboard!$I$15 * (Dashboard!$D$12 / 365) * 'Lookups and Calculations'!$F$12</f>
        <v>0</v>
      </c>
    </row>
    <row r="2841" spans="1:14" x14ac:dyDescent="0.35">
      <c r="A2841" s="2">
        <v>2840</v>
      </c>
      <c r="B2841" s="11">
        <v>-0.41660186168072588</v>
      </c>
      <c r="C2841" s="11">
        <v>-0.61802607393829545</v>
      </c>
      <c r="D2841" s="3">
        <f>B2841*Dashboard!$D$11*Dashboard!$D$10*SQRT(Dashboard!$D$12/365)</f>
        <v>-103434.64617890336</v>
      </c>
      <c r="E2841" s="3">
        <f>IF(Dashboard!$I$3,C2841*Dashboard!$E$11*Dashboard!$E$10*SQRT(Dashboard!$D$12/365),0)</f>
        <v>-306889.21086068149</v>
      </c>
      <c r="F2841" s="3">
        <f>D2841+IF(Dashboard!$I$3,E2841,0)</f>
        <v>-410323.85703958484</v>
      </c>
      <c r="G2841" s="3">
        <f>IF(Dashboard!$I$4, ('Lookups and Calculations'!$F$9) / (1 - 'Lookups and Calculations'!$F$10), 'Lookups and Calculations'!$F$9)</f>
        <v>1951878.888340465</v>
      </c>
      <c r="H2841" s="12">
        <f t="shared" si="88"/>
        <v>0</v>
      </c>
      <c r="I2841" s="12">
        <f t="shared" si="89"/>
        <v>0</v>
      </c>
      <c r="J2841" s="13">
        <f>(1 - Dashboard!$I$9) * H2841 * Dashboard!$I$8 * 'Lookups and Calculations'!$F$12</f>
        <v>0</v>
      </c>
      <c r="K2841" s="12">
        <f>(1 - Dashboard!$I$11) * I2841 * Dashboard!$I$10 * 'Lookups and Calculations'!$F$12</f>
        <v>0</v>
      </c>
      <c r="L2841" s="12">
        <f>(H2841 - I2841) * Dashboard!$I$13 * (Dashboard!$D$12 / 365) * 'Lookups and Calculations'!$F$12</f>
        <v>0</v>
      </c>
      <c r="M2841" s="3">
        <f>(G2841*2) * Dashboard!$I$13 * (Dashboard!$D$12 / 365) * 'Lookups and Calculations'!$F$12</f>
        <v>1602.0878730267946</v>
      </c>
      <c r="N2841" s="12">
        <f>H2841 * Dashboard!$I$14 * Dashboard!$I$15 * (Dashboard!$D$12 / 365) * 'Lookups and Calculations'!$F$12</f>
        <v>0</v>
      </c>
    </row>
    <row r="2842" spans="1:14" x14ac:dyDescent="0.35">
      <c r="A2842" s="2">
        <v>2841</v>
      </c>
      <c r="B2842" s="11">
        <v>-0.38815011862441279</v>
      </c>
      <c r="C2842" s="11">
        <v>-0.16552896839826411</v>
      </c>
      <c r="D2842" s="3">
        <f>B2842*Dashboard!$D$11*Dashboard!$D$10*SQRT(Dashboard!$D$12/365)</f>
        <v>-96370.597150581496</v>
      </c>
      <c r="E2842" s="3">
        <f>IF(Dashboard!$I$3,C2842*Dashboard!$E$11*Dashboard!$E$10*SQRT(Dashboard!$D$12/365),0)</f>
        <v>-82195.649388407182</v>
      </c>
      <c r="F2842" s="3">
        <f>D2842+IF(Dashboard!$I$3,E2842,0)</f>
        <v>-178566.24653898866</v>
      </c>
      <c r="G2842" s="3">
        <f>IF(Dashboard!$I$4, ('Lookups and Calculations'!$F$9) / (1 - 'Lookups and Calculations'!$F$10), 'Lookups and Calculations'!$F$9)</f>
        <v>1951878.888340465</v>
      </c>
      <c r="H2842" s="12">
        <f t="shared" si="88"/>
        <v>0</v>
      </c>
      <c r="I2842" s="12">
        <f t="shared" si="89"/>
        <v>0</v>
      </c>
      <c r="J2842" s="13">
        <f>(1 - Dashboard!$I$9) * H2842 * Dashboard!$I$8 * 'Lookups and Calculations'!$F$12</f>
        <v>0</v>
      </c>
      <c r="K2842" s="12">
        <f>(1 - Dashboard!$I$11) * I2842 * Dashboard!$I$10 * 'Lookups and Calculations'!$F$12</f>
        <v>0</v>
      </c>
      <c r="L2842" s="12">
        <f>(H2842 - I2842) * Dashboard!$I$13 * (Dashboard!$D$12 / 365) * 'Lookups and Calculations'!$F$12</f>
        <v>0</v>
      </c>
      <c r="M2842" s="3">
        <f>(G2842*2) * Dashboard!$I$13 * (Dashboard!$D$12 / 365) * 'Lookups and Calculations'!$F$12</f>
        <v>1602.0878730267946</v>
      </c>
      <c r="N2842" s="12">
        <f>H2842 * Dashboard!$I$14 * Dashboard!$I$15 * (Dashboard!$D$12 / 365) * 'Lookups and Calculations'!$F$12</f>
        <v>0</v>
      </c>
    </row>
    <row r="2843" spans="1:14" x14ac:dyDescent="0.35">
      <c r="A2843" s="2">
        <v>2842</v>
      </c>
      <c r="B2843" s="11">
        <v>-0.29542364374071173</v>
      </c>
      <c r="C2843" s="11">
        <v>-0.36888938151815914</v>
      </c>
      <c r="D2843" s="3">
        <f>B2843*Dashboard!$D$11*Dashboard!$D$10*SQRT(Dashboard!$D$12/365)</f>
        <v>-73348.304157654333</v>
      </c>
      <c r="E2843" s="3">
        <f>IF(Dashboard!$I$3,C2843*Dashboard!$E$11*Dashboard!$E$10*SQRT(Dashboard!$D$12/365),0)</f>
        <v>-183177.01463238843</v>
      </c>
      <c r="F2843" s="3">
        <f>D2843+IF(Dashboard!$I$3,E2843,0)</f>
        <v>-256525.31879004277</v>
      </c>
      <c r="G2843" s="3">
        <f>IF(Dashboard!$I$4, ('Lookups and Calculations'!$F$9) / (1 - 'Lookups and Calculations'!$F$10), 'Lookups and Calculations'!$F$9)</f>
        <v>1951878.888340465</v>
      </c>
      <c r="H2843" s="12">
        <f t="shared" si="88"/>
        <v>0</v>
      </c>
      <c r="I2843" s="12">
        <f t="shared" si="89"/>
        <v>0</v>
      </c>
      <c r="J2843" s="13">
        <f>(1 - Dashboard!$I$9) * H2843 * Dashboard!$I$8 * 'Lookups and Calculations'!$F$12</f>
        <v>0</v>
      </c>
      <c r="K2843" s="12">
        <f>(1 - Dashboard!$I$11) * I2843 * Dashboard!$I$10 * 'Lookups and Calculations'!$F$12</f>
        <v>0</v>
      </c>
      <c r="L2843" s="12">
        <f>(H2843 - I2843) * Dashboard!$I$13 * (Dashboard!$D$12 / 365) * 'Lookups and Calculations'!$F$12</f>
        <v>0</v>
      </c>
      <c r="M2843" s="3">
        <f>(G2843*2) * Dashboard!$I$13 * (Dashboard!$D$12 / 365) * 'Lookups and Calculations'!$F$12</f>
        <v>1602.0878730267946</v>
      </c>
      <c r="N2843" s="12">
        <f>H2843 * Dashboard!$I$14 * Dashboard!$I$15 * (Dashboard!$D$12 / 365) * 'Lookups and Calculations'!$F$12</f>
        <v>0</v>
      </c>
    </row>
    <row r="2844" spans="1:14" x14ac:dyDescent="0.35">
      <c r="A2844" s="2">
        <v>2843</v>
      </c>
      <c r="B2844" s="11">
        <v>0.42297588470394398</v>
      </c>
      <c r="C2844" s="11">
        <v>-2.6133399235226964</v>
      </c>
      <c r="D2844" s="3">
        <f>B2844*Dashboard!$D$11*Dashboard!$D$10*SQRT(Dashboard!$D$12/365)</f>
        <v>105017.19987533409</v>
      </c>
      <c r="E2844" s="3">
        <f>IF(Dashboard!$I$3,C2844*Dashboard!$E$11*Dashboard!$E$10*SQRT(Dashboard!$D$12/365),0)</f>
        <v>-1297689.3057762275</v>
      </c>
      <c r="F2844" s="3">
        <f>D2844+IF(Dashboard!$I$3,E2844,0)</f>
        <v>-1192672.1059008935</v>
      </c>
      <c r="G2844" s="3">
        <f>IF(Dashboard!$I$4, ('Lookups and Calculations'!$F$9) / (1 - 'Lookups and Calculations'!$F$10), 'Lookups and Calculations'!$F$9)</f>
        <v>1951878.888340465</v>
      </c>
      <c r="H2844" s="12">
        <f t="shared" si="88"/>
        <v>0</v>
      </c>
      <c r="I2844" s="12">
        <f t="shared" si="89"/>
        <v>0</v>
      </c>
      <c r="J2844" s="13">
        <f>(1 - Dashboard!$I$9) * H2844 * Dashboard!$I$8 * 'Lookups and Calculations'!$F$12</f>
        <v>0</v>
      </c>
      <c r="K2844" s="12">
        <f>(1 - Dashboard!$I$11) * I2844 * Dashboard!$I$10 * 'Lookups and Calculations'!$F$12</f>
        <v>0</v>
      </c>
      <c r="L2844" s="12">
        <f>(H2844 - I2844) * Dashboard!$I$13 * (Dashboard!$D$12 / 365) * 'Lookups and Calculations'!$F$12</f>
        <v>0</v>
      </c>
      <c r="M2844" s="3">
        <f>(G2844*2) * Dashboard!$I$13 * (Dashboard!$D$12 / 365) * 'Lookups and Calculations'!$F$12</f>
        <v>1602.0878730267946</v>
      </c>
      <c r="N2844" s="12">
        <f>H2844 * Dashboard!$I$14 * Dashboard!$I$15 * (Dashboard!$D$12 / 365) * 'Lookups and Calculations'!$F$12</f>
        <v>0</v>
      </c>
    </row>
    <row r="2845" spans="1:14" x14ac:dyDescent="0.35">
      <c r="A2845" s="2">
        <v>2844</v>
      </c>
      <c r="B2845" s="11">
        <v>-0.30942384378388782</v>
      </c>
      <c r="C2845" s="11">
        <v>1.540384103962094E-2</v>
      </c>
      <c r="D2845" s="3">
        <f>B2845*Dashboard!$D$11*Dashboard!$D$10*SQRT(Dashboard!$D$12/365)</f>
        <v>-76824.298556857422</v>
      </c>
      <c r="E2845" s="3">
        <f>IF(Dashboard!$I$3,C2845*Dashboard!$E$11*Dashboard!$E$10*SQRT(Dashboard!$D$12/365),0)</f>
        <v>7648.9857308910678</v>
      </c>
      <c r="F2845" s="3">
        <f>D2845+IF(Dashboard!$I$3,E2845,0)</f>
        <v>-69175.31282596635</v>
      </c>
      <c r="G2845" s="3">
        <f>IF(Dashboard!$I$4, ('Lookups and Calculations'!$F$9) / (1 - 'Lookups and Calculations'!$F$10), 'Lookups and Calculations'!$F$9)</f>
        <v>1951878.888340465</v>
      </c>
      <c r="H2845" s="12">
        <f t="shared" si="88"/>
        <v>0</v>
      </c>
      <c r="I2845" s="12">
        <f t="shared" si="89"/>
        <v>0</v>
      </c>
      <c r="J2845" s="13">
        <f>(1 - Dashboard!$I$9) * H2845 * Dashboard!$I$8 * 'Lookups and Calculations'!$F$12</f>
        <v>0</v>
      </c>
      <c r="K2845" s="12">
        <f>(1 - Dashboard!$I$11) * I2845 * Dashboard!$I$10 * 'Lookups and Calculations'!$F$12</f>
        <v>0</v>
      </c>
      <c r="L2845" s="12">
        <f>(H2845 - I2845) * Dashboard!$I$13 * (Dashboard!$D$12 / 365) * 'Lookups and Calculations'!$F$12</f>
        <v>0</v>
      </c>
      <c r="M2845" s="3">
        <f>(G2845*2) * Dashboard!$I$13 * (Dashboard!$D$12 / 365) * 'Lookups and Calculations'!$F$12</f>
        <v>1602.0878730267946</v>
      </c>
      <c r="N2845" s="12">
        <f>H2845 * Dashboard!$I$14 * Dashboard!$I$15 * (Dashboard!$D$12 / 365) * 'Lookups and Calculations'!$F$12</f>
        <v>0</v>
      </c>
    </row>
    <row r="2846" spans="1:14" x14ac:dyDescent="0.35">
      <c r="A2846" s="2">
        <v>2845</v>
      </c>
      <c r="B2846" s="11">
        <v>-1.541280807387293</v>
      </c>
      <c r="C2846" s="11">
        <v>4.3729433472851104E-2</v>
      </c>
      <c r="D2846" s="3">
        <f>B2846*Dashboard!$D$11*Dashboard!$D$10*SQRT(Dashboard!$D$12/365)</f>
        <v>-382671.92165506072</v>
      </c>
      <c r="E2846" s="3">
        <f>IF(Dashboard!$I$3,C2846*Dashboard!$E$11*Dashboard!$E$10*SQRT(Dashboard!$D$12/365),0)</f>
        <v>21714.441988426239</v>
      </c>
      <c r="F2846" s="3">
        <f>D2846+IF(Dashboard!$I$3,E2846,0)</f>
        <v>-360957.47966663446</v>
      </c>
      <c r="G2846" s="3">
        <f>IF(Dashboard!$I$4, ('Lookups and Calculations'!$F$9) / (1 - 'Lookups and Calculations'!$F$10), 'Lookups and Calculations'!$F$9)</f>
        <v>1951878.888340465</v>
      </c>
      <c r="H2846" s="12">
        <f t="shared" si="88"/>
        <v>0</v>
      </c>
      <c r="I2846" s="12">
        <f t="shared" si="89"/>
        <v>0</v>
      </c>
      <c r="J2846" s="13">
        <f>(1 - Dashboard!$I$9) * H2846 * Dashboard!$I$8 * 'Lookups and Calculations'!$F$12</f>
        <v>0</v>
      </c>
      <c r="K2846" s="12">
        <f>(1 - Dashboard!$I$11) * I2846 * Dashboard!$I$10 * 'Lookups and Calculations'!$F$12</f>
        <v>0</v>
      </c>
      <c r="L2846" s="12">
        <f>(H2846 - I2846) * Dashboard!$I$13 * (Dashboard!$D$12 / 365) * 'Lookups and Calculations'!$F$12</f>
        <v>0</v>
      </c>
      <c r="M2846" s="3">
        <f>(G2846*2) * Dashboard!$I$13 * (Dashboard!$D$12 / 365) * 'Lookups and Calculations'!$F$12</f>
        <v>1602.0878730267946</v>
      </c>
      <c r="N2846" s="12">
        <f>H2846 * Dashboard!$I$14 * Dashboard!$I$15 * (Dashboard!$D$12 / 365) * 'Lookups and Calculations'!$F$12</f>
        <v>0</v>
      </c>
    </row>
    <row r="2847" spans="1:14" x14ac:dyDescent="0.35">
      <c r="A2847" s="2">
        <v>2846</v>
      </c>
      <c r="B2847" s="11">
        <v>1.8916698727111094</v>
      </c>
      <c r="C2847" s="11">
        <v>0.21761544652540124</v>
      </c>
      <c r="D2847" s="3">
        <f>B2847*Dashboard!$D$11*Dashboard!$D$10*SQRT(Dashboard!$D$12/365)</f>
        <v>469667.13778422179</v>
      </c>
      <c r="E2847" s="3">
        <f>IF(Dashboard!$I$3,C2847*Dashboard!$E$11*Dashboard!$E$10*SQRT(Dashboard!$D$12/365),0)</f>
        <v>108059.89499715349</v>
      </c>
      <c r="F2847" s="3">
        <f>D2847+IF(Dashboard!$I$3,E2847,0)</f>
        <v>577727.03278137534</v>
      </c>
      <c r="G2847" s="3">
        <f>IF(Dashboard!$I$4, ('Lookups and Calculations'!$F$9) / (1 - 'Lookups and Calculations'!$F$10), 'Lookups and Calculations'!$F$9)</f>
        <v>1951878.888340465</v>
      </c>
      <c r="H2847" s="12">
        <f t="shared" si="88"/>
        <v>0</v>
      </c>
      <c r="I2847" s="12">
        <f t="shared" si="89"/>
        <v>0</v>
      </c>
      <c r="J2847" s="13">
        <f>(1 - Dashboard!$I$9) * H2847 * Dashboard!$I$8 * 'Lookups and Calculations'!$F$12</f>
        <v>0</v>
      </c>
      <c r="K2847" s="12">
        <f>(1 - Dashboard!$I$11) * I2847 * Dashboard!$I$10 * 'Lookups and Calculations'!$F$12</f>
        <v>0</v>
      </c>
      <c r="L2847" s="12">
        <f>(H2847 - I2847) * Dashboard!$I$13 * (Dashboard!$D$12 / 365) * 'Lookups and Calculations'!$F$12</f>
        <v>0</v>
      </c>
      <c r="M2847" s="3">
        <f>(G2847*2) * Dashboard!$I$13 * (Dashboard!$D$12 / 365) * 'Lookups and Calculations'!$F$12</f>
        <v>1602.0878730267946</v>
      </c>
      <c r="N2847" s="12">
        <f>H2847 * Dashboard!$I$14 * Dashboard!$I$15 * (Dashboard!$D$12 / 365) * 'Lookups and Calculations'!$F$12</f>
        <v>0</v>
      </c>
    </row>
    <row r="2848" spans="1:14" x14ac:dyDescent="0.35">
      <c r="A2848" s="2">
        <v>2847</v>
      </c>
      <c r="B2848" s="11">
        <v>3.9704931630896011E-3</v>
      </c>
      <c r="C2848" s="11">
        <v>-0.23329609302105955</v>
      </c>
      <c r="D2848" s="3">
        <f>B2848*Dashboard!$D$11*Dashboard!$D$10*SQRT(Dashboard!$D$12/365)</f>
        <v>985.80105672851869</v>
      </c>
      <c r="E2848" s="3">
        <f>IF(Dashboard!$I$3,C2848*Dashboard!$E$11*Dashboard!$E$10*SQRT(Dashboard!$D$12/365),0)</f>
        <v>-115846.33222329282</v>
      </c>
      <c r="F2848" s="3">
        <f>D2848+IF(Dashboard!$I$3,E2848,0)</f>
        <v>-114860.53116656429</v>
      </c>
      <c r="G2848" s="3">
        <f>IF(Dashboard!$I$4, ('Lookups and Calculations'!$F$9) / (1 - 'Lookups and Calculations'!$F$10), 'Lookups and Calculations'!$F$9)</f>
        <v>1951878.888340465</v>
      </c>
      <c r="H2848" s="12">
        <f t="shared" si="88"/>
        <v>0</v>
      </c>
      <c r="I2848" s="12">
        <f t="shared" si="89"/>
        <v>0</v>
      </c>
      <c r="J2848" s="13">
        <f>(1 - Dashboard!$I$9) * H2848 * Dashboard!$I$8 * 'Lookups and Calculations'!$F$12</f>
        <v>0</v>
      </c>
      <c r="K2848" s="12">
        <f>(1 - Dashboard!$I$11) * I2848 * Dashboard!$I$10 * 'Lookups and Calculations'!$F$12</f>
        <v>0</v>
      </c>
      <c r="L2848" s="12">
        <f>(H2848 - I2848) * Dashboard!$I$13 * (Dashboard!$D$12 / 365) * 'Lookups and Calculations'!$F$12</f>
        <v>0</v>
      </c>
      <c r="M2848" s="3">
        <f>(G2848*2) * Dashboard!$I$13 * (Dashboard!$D$12 / 365) * 'Lookups and Calculations'!$F$12</f>
        <v>1602.0878730267946</v>
      </c>
      <c r="N2848" s="12">
        <f>H2848 * Dashboard!$I$14 * Dashboard!$I$15 * (Dashboard!$D$12 / 365) * 'Lookups and Calculations'!$F$12</f>
        <v>0</v>
      </c>
    </row>
    <row r="2849" spans="1:14" x14ac:dyDescent="0.35">
      <c r="A2849" s="2">
        <v>2848</v>
      </c>
      <c r="B2849" s="11">
        <v>1.3993096180598064</v>
      </c>
      <c r="C2849" s="11">
        <v>-1.1134430639849155</v>
      </c>
      <c r="D2849" s="3">
        <f>B2849*Dashboard!$D$11*Dashboard!$D$10*SQRT(Dashboard!$D$12/365)</f>
        <v>347423.06396526779</v>
      </c>
      <c r="E2849" s="3">
        <f>IF(Dashboard!$I$3,C2849*Dashboard!$E$11*Dashboard!$E$10*SQRT(Dashboard!$D$12/365),0)</f>
        <v>-552895.22182642762</v>
      </c>
      <c r="F2849" s="3">
        <f>D2849+IF(Dashboard!$I$3,E2849,0)</f>
        <v>-205472.15786115982</v>
      </c>
      <c r="G2849" s="3">
        <f>IF(Dashboard!$I$4, ('Lookups and Calculations'!$F$9) / (1 - 'Lookups and Calculations'!$F$10), 'Lookups and Calculations'!$F$9)</f>
        <v>1951878.888340465</v>
      </c>
      <c r="H2849" s="12">
        <f t="shared" si="88"/>
        <v>0</v>
      </c>
      <c r="I2849" s="12">
        <f t="shared" si="89"/>
        <v>0</v>
      </c>
      <c r="J2849" s="13">
        <f>(1 - Dashboard!$I$9) * H2849 * Dashboard!$I$8 * 'Lookups and Calculations'!$F$12</f>
        <v>0</v>
      </c>
      <c r="K2849" s="12">
        <f>(1 - Dashboard!$I$11) * I2849 * Dashboard!$I$10 * 'Lookups and Calculations'!$F$12</f>
        <v>0</v>
      </c>
      <c r="L2849" s="12">
        <f>(H2849 - I2849) * Dashboard!$I$13 * (Dashboard!$D$12 / 365) * 'Lookups and Calculations'!$F$12</f>
        <v>0</v>
      </c>
      <c r="M2849" s="3">
        <f>(G2849*2) * Dashboard!$I$13 * (Dashboard!$D$12 / 365) * 'Lookups and Calculations'!$F$12</f>
        <v>1602.0878730267946</v>
      </c>
      <c r="N2849" s="12">
        <f>H2849 * Dashboard!$I$14 * Dashboard!$I$15 * (Dashboard!$D$12 / 365) * 'Lookups and Calculations'!$F$12</f>
        <v>0</v>
      </c>
    </row>
    <row r="2850" spans="1:14" x14ac:dyDescent="0.35">
      <c r="A2850" s="2">
        <v>2849</v>
      </c>
      <c r="B2850" s="11">
        <v>1.5234464746504499</v>
      </c>
      <c r="C2850" s="11">
        <v>-1.1235611719429843</v>
      </c>
      <c r="D2850" s="3">
        <f>B2850*Dashboard!$D$11*Dashboard!$D$10*SQRT(Dashboard!$D$12/365)</f>
        <v>378243.98201736907</v>
      </c>
      <c r="E2850" s="3">
        <f>IF(Dashboard!$I$3,C2850*Dashboard!$E$11*Dashboard!$E$10*SQRT(Dashboard!$D$12/365),0)</f>
        <v>-557919.50526299491</v>
      </c>
      <c r="F2850" s="3">
        <f>D2850+IF(Dashboard!$I$3,E2850,0)</f>
        <v>-179675.52324562584</v>
      </c>
      <c r="G2850" s="3">
        <f>IF(Dashboard!$I$4, ('Lookups and Calculations'!$F$9) / (1 - 'Lookups and Calculations'!$F$10), 'Lookups and Calculations'!$F$9)</f>
        <v>1951878.888340465</v>
      </c>
      <c r="H2850" s="12">
        <f t="shared" si="88"/>
        <v>0</v>
      </c>
      <c r="I2850" s="12">
        <f t="shared" si="89"/>
        <v>0</v>
      </c>
      <c r="J2850" s="13">
        <f>(1 - Dashboard!$I$9) * H2850 * Dashboard!$I$8 * 'Lookups and Calculations'!$F$12</f>
        <v>0</v>
      </c>
      <c r="K2850" s="12">
        <f>(1 - Dashboard!$I$11) * I2850 * Dashboard!$I$10 * 'Lookups and Calculations'!$F$12</f>
        <v>0</v>
      </c>
      <c r="L2850" s="12">
        <f>(H2850 - I2850) * Dashboard!$I$13 * (Dashboard!$D$12 / 365) * 'Lookups and Calculations'!$F$12</f>
        <v>0</v>
      </c>
      <c r="M2850" s="3">
        <f>(G2850*2) * Dashboard!$I$13 * (Dashboard!$D$12 / 365) * 'Lookups and Calculations'!$F$12</f>
        <v>1602.0878730267946</v>
      </c>
      <c r="N2850" s="12">
        <f>H2850 * Dashboard!$I$14 * Dashboard!$I$15 * (Dashboard!$D$12 / 365) * 'Lookups and Calculations'!$F$12</f>
        <v>0</v>
      </c>
    </row>
    <row r="2851" spans="1:14" x14ac:dyDescent="0.35">
      <c r="A2851" s="2">
        <v>2850</v>
      </c>
      <c r="B2851" s="11">
        <v>1.4105025077952589</v>
      </c>
      <c r="C2851" s="11">
        <v>1.1135685942082705</v>
      </c>
      <c r="D2851" s="3">
        <f>B2851*Dashboard!$D$11*Dashboard!$D$10*SQRT(Dashboard!$D$12/365)</f>
        <v>350202.05440192908</v>
      </c>
      <c r="E2851" s="3">
        <f>IF(Dashboard!$I$3,C2851*Dashboard!$E$11*Dashboard!$E$10*SQRT(Dashboard!$D$12/365),0)</f>
        <v>552957.55555765529</v>
      </c>
      <c r="F2851" s="3">
        <f>D2851+IF(Dashboard!$I$3,E2851,0)</f>
        <v>903159.60995958443</v>
      </c>
      <c r="G2851" s="3">
        <f>IF(Dashboard!$I$4, ('Lookups and Calculations'!$F$9) / (1 - 'Lookups and Calculations'!$F$10), 'Lookups and Calculations'!$F$9)</f>
        <v>1951878.888340465</v>
      </c>
      <c r="H2851" s="12">
        <f t="shared" si="88"/>
        <v>0</v>
      </c>
      <c r="I2851" s="12">
        <f t="shared" si="89"/>
        <v>0</v>
      </c>
      <c r="J2851" s="13">
        <f>(1 - Dashboard!$I$9) * H2851 * Dashboard!$I$8 * 'Lookups and Calculations'!$F$12</f>
        <v>0</v>
      </c>
      <c r="K2851" s="12">
        <f>(1 - Dashboard!$I$11) * I2851 * Dashboard!$I$10 * 'Lookups and Calculations'!$F$12</f>
        <v>0</v>
      </c>
      <c r="L2851" s="12">
        <f>(H2851 - I2851) * Dashboard!$I$13 * (Dashboard!$D$12 / 365) * 'Lookups and Calculations'!$F$12</f>
        <v>0</v>
      </c>
      <c r="M2851" s="3">
        <f>(G2851*2) * Dashboard!$I$13 * (Dashboard!$D$12 / 365) * 'Lookups and Calculations'!$F$12</f>
        <v>1602.0878730267946</v>
      </c>
      <c r="N2851" s="12">
        <f>H2851 * Dashboard!$I$14 * Dashboard!$I$15 * (Dashboard!$D$12 / 365) * 'Lookups and Calculations'!$F$12</f>
        <v>0</v>
      </c>
    </row>
    <row r="2852" spans="1:14" x14ac:dyDescent="0.35">
      <c r="A2852" s="2">
        <v>2851</v>
      </c>
      <c r="B2852" s="11">
        <v>0.71969748033668957</v>
      </c>
      <c r="C2852" s="11">
        <v>0.84955435058897488</v>
      </c>
      <c r="D2852" s="3">
        <f>B2852*Dashboard!$D$11*Dashboard!$D$10*SQRT(Dashboard!$D$12/365)</f>
        <v>178687.76182167936</v>
      </c>
      <c r="E2852" s="3">
        <f>IF(Dashboard!$I$3,C2852*Dashboard!$E$11*Dashboard!$E$10*SQRT(Dashboard!$D$12/365),0)</f>
        <v>421857.70994111779</v>
      </c>
      <c r="F2852" s="3">
        <f>D2852+IF(Dashboard!$I$3,E2852,0)</f>
        <v>600545.4717627971</v>
      </c>
      <c r="G2852" s="3">
        <f>IF(Dashboard!$I$4, ('Lookups and Calculations'!$F$9) / (1 - 'Lookups and Calculations'!$F$10), 'Lookups and Calculations'!$F$9)</f>
        <v>1951878.888340465</v>
      </c>
      <c r="H2852" s="12">
        <f t="shared" si="88"/>
        <v>0</v>
      </c>
      <c r="I2852" s="12">
        <f t="shared" si="89"/>
        <v>0</v>
      </c>
      <c r="J2852" s="13">
        <f>(1 - Dashboard!$I$9) * H2852 * Dashboard!$I$8 * 'Lookups and Calculations'!$F$12</f>
        <v>0</v>
      </c>
      <c r="K2852" s="12">
        <f>(1 - Dashboard!$I$11) * I2852 * Dashboard!$I$10 * 'Lookups and Calculations'!$F$12</f>
        <v>0</v>
      </c>
      <c r="L2852" s="12">
        <f>(H2852 - I2852) * Dashboard!$I$13 * (Dashboard!$D$12 / 365) * 'Lookups and Calculations'!$F$12</f>
        <v>0</v>
      </c>
      <c r="M2852" s="3">
        <f>(G2852*2) * Dashboard!$I$13 * (Dashboard!$D$12 / 365) * 'Lookups and Calculations'!$F$12</f>
        <v>1602.0878730267946</v>
      </c>
      <c r="N2852" s="12">
        <f>H2852 * Dashboard!$I$14 * Dashboard!$I$15 * (Dashboard!$D$12 / 365) * 'Lookups and Calculations'!$F$12</f>
        <v>0</v>
      </c>
    </row>
    <row r="2853" spans="1:14" x14ac:dyDescent="0.35">
      <c r="A2853" s="2">
        <v>2852</v>
      </c>
      <c r="B2853" s="11">
        <v>0.49417808538346136</v>
      </c>
      <c r="C2853" s="11">
        <v>-9.7638595130054781E-2</v>
      </c>
      <c r="D2853" s="3">
        <f>B2853*Dashboard!$D$11*Dashboard!$D$10*SQRT(Dashboard!$D$12/365)</f>
        <v>122695.40804447891</v>
      </c>
      <c r="E2853" s="3">
        <f>IF(Dashboard!$I$3,C2853*Dashboard!$E$11*Dashboard!$E$10*SQRT(Dashboard!$D$12/365),0)</f>
        <v>-48483.765770697493</v>
      </c>
      <c r="F2853" s="3">
        <f>D2853+IF(Dashboard!$I$3,E2853,0)</f>
        <v>74211.642273781414</v>
      </c>
      <c r="G2853" s="3">
        <f>IF(Dashboard!$I$4, ('Lookups and Calculations'!$F$9) / (1 - 'Lookups and Calculations'!$F$10), 'Lookups and Calculations'!$F$9)</f>
        <v>1951878.888340465</v>
      </c>
      <c r="H2853" s="12">
        <f t="shared" si="88"/>
        <v>0</v>
      </c>
      <c r="I2853" s="12">
        <f t="shared" si="89"/>
        <v>0</v>
      </c>
      <c r="J2853" s="13">
        <f>(1 - Dashboard!$I$9) * H2853 * Dashboard!$I$8 * 'Lookups and Calculations'!$F$12</f>
        <v>0</v>
      </c>
      <c r="K2853" s="12">
        <f>(1 - Dashboard!$I$11) * I2853 * Dashboard!$I$10 * 'Lookups and Calculations'!$F$12</f>
        <v>0</v>
      </c>
      <c r="L2853" s="12">
        <f>(H2853 - I2853) * Dashboard!$I$13 * (Dashboard!$D$12 / 365) * 'Lookups and Calculations'!$F$12</f>
        <v>0</v>
      </c>
      <c r="M2853" s="3">
        <f>(G2853*2) * Dashboard!$I$13 * (Dashboard!$D$12 / 365) * 'Lookups and Calculations'!$F$12</f>
        <v>1602.0878730267946</v>
      </c>
      <c r="N2853" s="12">
        <f>H2853 * Dashboard!$I$14 * Dashboard!$I$15 * (Dashboard!$D$12 / 365) * 'Lookups and Calculations'!$F$12</f>
        <v>0</v>
      </c>
    </row>
    <row r="2854" spans="1:14" x14ac:dyDescent="0.35">
      <c r="A2854" s="2">
        <v>2853</v>
      </c>
      <c r="B2854" s="11">
        <v>8.4434166118237328E-2</v>
      </c>
      <c r="C2854" s="11">
        <v>-1.336840664208526</v>
      </c>
      <c r="D2854" s="3">
        <f>B2854*Dashboard!$D$11*Dashboard!$D$10*SQRT(Dashboard!$D$12/365)</f>
        <v>20963.463923605126</v>
      </c>
      <c r="E2854" s="3">
        <f>IF(Dashboard!$I$3,C2854*Dashboard!$E$11*Dashboard!$E$10*SQRT(Dashboard!$D$12/365),0)</f>
        <v>-663826.32349324611</v>
      </c>
      <c r="F2854" s="3">
        <f>D2854+IF(Dashboard!$I$3,E2854,0)</f>
        <v>-642862.85956964095</v>
      </c>
      <c r="G2854" s="3">
        <f>IF(Dashboard!$I$4, ('Lookups and Calculations'!$F$9) / (1 - 'Lookups and Calculations'!$F$10), 'Lookups and Calculations'!$F$9)</f>
        <v>1951878.888340465</v>
      </c>
      <c r="H2854" s="12">
        <f t="shared" si="88"/>
        <v>0</v>
      </c>
      <c r="I2854" s="12">
        <f t="shared" si="89"/>
        <v>0</v>
      </c>
      <c r="J2854" s="13">
        <f>(1 - Dashboard!$I$9) * H2854 * Dashboard!$I$8 * 'Lookups and Calculations'!$F$12</f>
        <v>0</v>
      </c>
      <c r="K2854" s="12">
        <f>(1 - Dashboard!$I$11) * I2854 * Dashboard!$I$10 * 'Lookups and Calculations'!$F$12</f>
        <v>0</v>
      </c>
      <c r="L2854" s="12">
        <f>(H2854 - I2854) * Dashboard!$I$13 * (Dashboard!$D$12 / 365) * 'Lookups and Calculations'!$F$12</f>
        <v>0</v>
      </c>
      <c r="M2854" s="3">
        <f>(G2854*2) * Dashboard!$I$13 * (Dashboard!$D$12 / 365) * 'Lookups and Calculations'!$F$12</f>
        <v>1602.0878730267946</v>
      </c>
      <c r="N2854" s="12">
        <f>H2854 * Dashboard!$I$14 * Dashboard!$I$15 * (Dashboard!$D$12 / 365) * 'Lookups and Calculations'!$F$12</f>
        <v>0</v>
      </c>
    </row>
    <row r="2855" spans="1:14" x14ac:dyDescent="0.35">
      <c r="A2855" s="2">
        <v>2854</v>
      </c>
      <c r="B2855" s="11">
        <v>-0.57286817200931217</v>
      </c>
      <c r="C2855" s="11">
        <v>0.12958479732973335</v>
      </c>
      <c r="D2855" s="3">
        <f>B2855*Dashboard!$D$11*Dashboard!$D$10*SQRT(Dashboard!$D$12/365)</f>
        <v>-142232.72176433427</v>
      </c>
      <c r="E2855" s="3">
        <f>IF(Dashboard!$I$3,C2855*Dashboard!$E$11*Dashboard!$E$10*SQRT(Dashboard!$D$12/365),0)</f>
        <v>64347.084806059043</v>
      </c>
      <c r="F2855" s="3">
        <f>D2855+IF(Dashboard!$I$3,E2855,0)</f>
        <v>-77885.636958275223</v>
      </c>
      <c r="G2855" s="3">
        <f>IF(Dashboard!$I$4, ('Lookups and Calculations'!$F$9) / (1 - 'Lookups and Calculations'!$F$10), 'Lookups and Calculations'!$F$9)</f>
        <v>1951878.888340465</v>
      </c>
      <c r="H2855" s="12">
        <f t="shared" si="88"/>
        <v>0</v>
      </c>
      <c r="I2855" s="12">
        <f t="shared" si="89"/>
        <v>0</v>
      </c>
      <c r="J2855" s="13">
        <f>(1 - Dashboard!$I$9) * H2855 * Dashboard!$I$8 * 'Lookups and Calculations'!$F$12</f>
        <v>0</v>
      </c>
      <c r="K2855" s="12">
        <f>(1 - Dashboard!$I$11) * I2855 * Dashboard!$I$10 * 'Lookups and Calculations'!$F$12</f>
        <v>0</v>
      </c>
      <c r="L2855" s="12">
        <f>(H2855 - I2855) * Dashboard!$I$13 * (Dashboard!$D$12 / 365) * 'Lookups and Calculations'!$F$12</f>
        <v>0</v>
      </c>
      <c r="M2855" s="3">
        <f>(G2855*2) * Dashboard!$I$13 * (Dashboard!$D$12 / 365) * 'Lookups and Calculations'!$F$12</f>
        <v>1602.0878730267946</v>
      </c>
      <c r="N2855" s="12">
        <f>H2855 * Dashboard!$I$14 * Dashboard!$I$15 * (Dashboard!$D$12 / 365) * 'Lookups and Calculations'!$F$12</f>
        <v>0</v>
      </c>
    </row>
    <row r="2856" spans="1:14" x14ac:dyDescent="0.35">
      <c r="A2856" s="2">
        <v>2855</v>
      </c>
      <c r="B2856" s="11">
        <v>1.2556156962382889</v>
      </c>
      <c r="C2856" s="11">
        <v>-0.36841060509078893</v>
      </c>
      <c r="D2856" s="3">
        <f>B2856*Dashboard!$D$11*Dashboard!$D$10*SQRT(Dashboard!$D$12/365)</f>
        <v>311746.48320851102</v>
      </c>
      <c r="E2856" s="3">
        <f>IF(Dashboard!$I$3,C2856*Dashboard!$E$11*Dashboard!$E$10*SQRT(Dashboard!$D$12/365),0)</f>
        <v>-182939.27171801907</v>
      </c>
      <c r="F2856" s="3">
        <f>D2856+IF(Dashboard!$I$3,E2856,0)</f>
        <v>128807.21149049196</v>
      </c>
      <c r="G2856" s="3">
        <f>IF(Dashboard!$I$4, ('Lookups and Calculations'!$F$9) / (1 - 'Lookups and Calculations'!$F$10), 'Lookups and Calculations'!$F$9)</f>
        <v>1951878.888340465</v>
      </c>
      <c r="H2856" s="12">
        <f t="shared" si="88"/>
        <v>0</v>
      </c>
      <c r="I2856" s="12">
        <f t="shared" si="89"/>
        <v>0</v>
      </c>
      <c r="J2856" s="13">
        <f>(1 - Dashboard!$I$9) * H2856 * Dashboard!$I$8 * 'Lookups and Calculations'!$F$12</f>
        <v>0</v>
      </c>
      <c r="K2856" s="12">
        <f>(1 - Dashboard!$I$11) * I2856 * Dashboard!$I$10 * 'Lookups and Calculations'!$F$12</f>
        <v>0</v>
      </c>
      <c r="L2856" s="12">
        <f>(H2856 - I2856) * Dashboard!$I$13 * (Dashboard!$D$12 / 365) * 'Lookups and Calculations'!$F$12</f>
        <v>0</v>
      </c>
      <c r="M2856" s="3">
        <f>(G2856*2) * Dashboard!$I$13 * (Dashboard!$D$12 / 365) * 'Lookups and Calculations'!$F$12</f>
        <v>1602.0878730267946</v>
      </c>
      <c r="N2856" s="12">
        <f>H2856 * Dashboard!$I$14 * Dashboard!$I$15 * (Dashboard!$D$12 / 365) * 'Lookups and Calculations'!$F$12</f>
        <v>0</v>
      </c>
    </row>
    <row r="2857" spans="1:14" x14ac:dyDescent="0.35">
      <c r="A2857" s="2">
        <v>2856</v>
      </c>
      <c r="B2857" s="11">
        <v>0.47873968772828612</v>
      </c>
      <c r="C2857" s="11">
        <v>-2.44166200104452</v>
      </c>
      <c r="D2857" s="3">
        <f>B2857*Dashboard!$D$11*Dashboard!$D$10*SQRT(Dashboard!$D$12/365)</f>
        <v>118862.33540147652</v>
      </c>
      <c r="E2857" s="3">
        <f>IF(Dashboard!$I$3,C2857*Dashboard!$E$11*Dashboard!$E$10*SQRT(Dashboard!$D$12/365),0)</f>
        <v>-1212440.3100246517</v>
      </c>
      <c r="F2857" s="3">
        <f>D2857+IF(Dashboard!$I$3,E2857,0)</f>
        <v>-1093577.9746231751</v>
      </c>
      <c r="G2857" s="3">
        <f>IF(Dashboard!$I$4, ('Lookups and Calculations'!$F$9) / (1 - 'Lookups and Calculations'!$F$10), 'Lookups and Calculations'!$F$9)</f>
        <v>1951878.888340465</v>
      </c>
      <c r="H2857" s="12">
        <f t="shared" si="88"/>
        <v>0</v>
      </c>
      <c r="I2857" s="12">
        <f t="shared" si="89"/>
        <v>0</v>
      </c>
      <c r="J2857" s="13">
        <f>(1 - Dashboard!$I$9) * H2857 * Dashboard!$I$8 * 'Lookups and Calculations'!$F$12</f>
        <v>0</v>
      </c>
      <c r="K2857" s="12">
        <f>(1 - Dashboard!$I$11) * I2857 * Dashboard!$I$10 * 'Lookups and Calculations'!$F$12</f>
        <v>0</v>
      </c>
      <c r="L2857" s="12">
        <f>(H2857 - I2857) * Dashboard!$I$13 * (Dashboard!$D$12 / 365) * 'Lookups and Calculations'!$F$12</f>
        <v>0</v>
      </c>
      <c r="M2857" s="3">
        <f>(G2857*2) * Dashboard!$I$13 * (Dashboard!$D$12 / 365) * 'Lookups and Calculations'!$F$12</f>
        <v>1602.0878730267946</v>
      </c>
      <c r="N2857" s="12">
        <f>H2857 * Dashboard!$I$14 * Dashboard!$I$15 * (Dashboard!$D$12 / 365) * 'Lookups and Calculations'!$F$12</f>
        <v>0</v>
      </c>
    </row>
    <row r="2858" spans="1:14" x14ac:dyDescent="0.35">
      <c r="A2858" s="2">
        <v>2857</v>
      </c>
      <c r="B2858" s="11">
        <v>0.86211573456721602</v>
      </c>
      <c r="C2858" s="11">
        <v>-1.7215821716922612</v>
      </c>
      <c r="D2858" s="3">
        <f>B2858*Dashboard!$D$11*Dashboard!$D$10*SQRT(Dashboard!$D$12/365)</f>
        <v>214047.61757537519</v>
      </c>
      <c r="E2858" s="3">
        <f>IF(Dashboard!$I$3,C2858*Dashboard!$E$11*Dashboard!$E$10*SQRT(Dashboard!$D$12/365),0)</f>
        <v>-854874.92580322106</v>
      </c>
      <c r="F2858" s="3">
        <f>D2858+IF(Dashboard!$I$3,E2858,0)</f>
        <v>-640827.30822784593</v>
      </c>
      <c r="G2858" s="3">
        <f>IF(Dashboard!$I$4, ('Lookups and Calculations'!$F$9) / (1 - 'Lookups and Calculations'!$F$10), 'Lookups and Calculations'!$F$9)</f>
        <v>1951878.888340465</v>
      </c>
      <c r="H2858" s="12">
        <f t="shared" si="88"/>
        <v>0</v>
      </c>
      <c r="I2858" s="12">
        <f t="shared" si="89"/>
        <v>0</v>
      </c>
      <c r="J2858" s="13">
        <f>(1 - Dashboard!$I$9) * H2858 * Dashboard!$I$8 * 'Lookups and Calculations'!$F$12</f>
        <v>0</v>
      </c>
      <c r="K2858" s="12">
        <f>(1 - Dashboard!$I$11) * I2858 * Dashboard!$I$10 * 'Lookups and Calculations'!$F$12</f>
        <v>0</v>
      </c>
      <c r="L2858" s="12">
        <f>(H2858 - I2858) * Dashboard!$I$13 * (Dashboard!$D$12 / 365) * 'Lookups and Calculations'!$F$12</f>
        <v>0</v>
      </c>
      <c r="M2858" s="3">
        <f>(G2858*2) * Dashboard!$I$13 * (Dashboard!$D$12 / 365) * 'Lookups and Calculations'!$F$12</f>
        <v>1602.0878730267946</v>
      </c>
      <c r="N2858" s="12">
        <f>H2858 * Dashboard!$I$14 * Dashboard!$I$15 * (Dashboard!$D$12 / 365) * 'Lookups and Calculations'!$F$12</f>
        <v>0</v>
      </c>
    </row>
    <row r="2859" spans="1:14" x14ac:dyDescent="0.35">
      <c r="A2859" s="2">
        <v>2858</v>
      </c>
      <c r="B2859" s="11">
        <v>0.3143223448089198</v>
      </c>
      <c r="C2859" s="11">
        <v>-0.14041648159600248</v>
      </c>
      <c r="D2859" s="3">
        <f>B2859*Dashboard!$D$11*Dashboard!$D$10*SQRT(Dashboard!$D$12/365)</f>
        <v>78040.507044949787</v>
      </c>
      <c r="E2859" s="3">
        <f>IF(Dashboard!$I$3,C2859*Dashboard!$E$11*Dashboard!$E$10*SQRT(Dashboard!$D$12/365),0)</f>
        <v>-69725.704215406615</v>
      </c>
      <c r="F2859" s="3">
        <f>D2859+IF(Dashboard!$I$3,E2859,0)</f>
        <v>8314.8028295431723</v>
      </c>
      <c r="G2859" s="3">
        <f>IF(Dashboard!$I$4, ('Lookups and Calculations'!$F$9) / (1 - 'Lookups and Calculations'!$F$10), 'Lookups and Calculations'!$F$9)</f>
        <v>1951878.888340465</v>
      </c>
      <c r="H2859" s="12">
        <f t="shared" si="88"/>
        <v>0</v>
      </c>
      <c r="I2859" s="12">
        <f t="shared" si="89"/>
        <v>0</v>
      </c>
      <c r="J2859" s="13">
        <f>(1 - Dashboard!$I$9) * H2859 * Dashboard!$I$8 * 'Lookups and Calculations'!$F$12</f>
        <v>0</v>
      </c>
      <c r="K2859" s="12">
        <f>(1 - Dashboard!$I$11) * I2859 * Dashboard!$I$10 * 'Lookups and Calculations'!$F$12</f>
        <v>0</v>
      </c>
      <c r="L2859" s="12">
        <f>(H2859 - I2859) * Dashboard!$I$13 * (Dashboard!$D$12 / 365) * 'Lookups and Calculations'!$F$12</f>
        <v>0</v>
      </c>
      <c r="M2859" s="3">
        <f>(G2859*2) * Dashboard!$I$13 * (Dashboard!$D$12 / 365) * 'Lookups and Calculations'!$F$12</f>
        <v>1602.0878730267946</v>
      </c>
      <c r="N2859" s="12">
        <f>H2859 * Dashboard!$I$14 * Dashboard!$I$15 * (Dashboard!$D$12 / 365) * 'Lookups and Calculations'!$F$12</f>
        <v>0</v>
      </c>
    </row>
    <row r="2860" spans="1:14" x14ac:dyDescent="0.35">
      <c r="A2860" s="2">
        <v>2859</v>
      </c>
      <c r="B2860" s="11">
        <v>2.0484198325258212</v>
      </c>
      <c r="C2860" s="11">
        <v>-0.47734632307932401</v>
      </c>
      <c r="D2860" s="3">
        <f>B2860*Dashboard!$D$11*Dashboard!$D$10*SQRT(Dashboard!$D$12/365)</f>
        <v>508585.29471847374</v>
      </c>
      <c r="E2860" s="3">
        <f>IF(Dashboard!$I$3,C2860*Dashboard!$E$11*Dashboard!$E$10*SQRT(Dashboard!$D$12/365),0)</f>
        <v>-237032.77672988217</v>
      </c>
      <c r="F2860" s="3">
        <f>D2860+IF(Dashboard!$I$3,E2860,0)</f>
        <v>271552.51798859157</v>
      </c>
      <c r="G2860" s="3">
        <f>IF(Dashboard!$I$4, ('Lookups and Calculations'!$F$9) / (1 - 'Lookups and Calculations'!$F$10), 'Lookups and Calculations'!$F$9)</f>
        <v>1951878.888340465</v>
      </c>
      <c r="H2860" s="12">
        <f t="shared" si="88"/>
        <v>0</v>
      </c>
      <c r="I2860" s="12">
        <f t="shared" si="89"/>
        <v>0</v>
      </c>
      <c r="J2860" s="13">
        <f>(1 - Dashboard!$I$9) * H2860 * Dashboard!$I$8 * 'Lookups and Calculations'!$F$12</f>
        <v>0</v>
      </c>
      <c r="K2860" s="12">
        <f>(1 - Dashboard!$I$11) * I2860 * Dashboard!$I$10 * 'Lookups and Calculations'!$F$12</f>
        <v>0</v>
      </c>
      <c r="L2860" s="12">
        <f>(H2860 - I2860) * Dashboard!$I$13 * (Dashboard!$D$12 / 365) * 'Lookups and Calculations'!$F$12</f>
        <v>0</v>
      </c>
      <c r="M2860" s="3">
        <f>(G2860*2) * Dashboard!$I$13 * (Dashboard!$D$12 / 365) * 'Lookups and Calculations'!$F$12</f>
        <v>1602.0878730267946</v>
      </c>
      <c r="N2860" s="12">
        <f>H2860 * Dashboard!$I$14 * Dashboard!$I$15 * (Dashboard!$D$12 / 365) * 'Lookups and Calculations'!$F$12</f>
        <v>0</v>
      </c>
    </row>
    <row r="2861" spans="1:14" x14ac:dyDescent="0.35">
      <c r="A2861" s="2">
        <v>2860</v>
      </c>
      <c r="B2861" s="11">
        <v>0.42060631380688168</v>
      </c>
      <c r="C2861" s="11">
        <v>2.3494019359472662</v>
      </c>
      <c r="D2861" s="3">
        <f>B2861*Dashboard!$D$11*Dashboard!$D$10*SQRT(Dashboard!$D$12/365)</f>
        <v>104428.87862697322</v>
      </c>
      <c r="E2861" s="3">
        <f>IF(Dashboard!$I$3,C2861*Dashboard!$E$11*Dashboard!$E$10*SQRT(Dashboard!$D$12/365),0)</f>
        <v>1166627.3261302565</v>
      </c>
      <c r="F2861" s="3">
        <f>D2861+IF(Dashboard!$I$3,E2861,0)</f>
        <v>1271056.2047572297</v>
      </c>
      <c r="G2861" s="3">
        <f>IF(Dashboard!$I$4, ('Lookups and Calculations'!$F$9) / (1 - 'Lookups and Calculations'!$F$10), 'Lookups and Calculations'!$F$9)</f>
        <v>1951878.888340465</v>
      </c>
      <c r="H2861" s="12">
        <f t="shared" si="88"/>
        <v>0</v>
      </c>
      <c r="I2861" s="12">
        <f t="shared" si="89"/>
        <v>0</v>
      </c>
      <c r="J2861" s="13">
        <f>(1 - Dashboard!$I$9) * H2861 * Dashboard!$I$8 * 'Lookups and Calculations'!$F$12</f>
        <v>0</v>
      </c>
      <c r="K2861" s="12">
        <f>(1 - Dashboard!$I$11) * I2861 * Dashboard!$I$10 * 'Lookups and Calculations'!$F$12</f>
        <v>0</v>
      </c>
      <c r="L2861" s="12">
        <f>(H2861 - I2861) * Dashboard!$I$13 * (Dashboard!$D$12 / 365) * 'Lookups and Calculations'!$F$12</f>
        <v>0</v>
      </c>
      <c r="M2861" s="3">
        <f>(G2861*2) * Dashboard!$I$13 * (Dashboard!$D$12 / 365) * 'Lookups and Calculations'!$F$12</f>
        <v>1602.0878730267946</v>
      </c>
      <c r="N2861" s="12">
        <f>H2861 * Dashboard!$I$14 * Dashboard!$I$15 * (Dashboard!$D$12 / 365) * 'Lookups and Calculations'!$F$12</f>
        <v>0</v>
      </c>
    </row>
    <row r="2862" spans="1:14" x14ac:dyDescent="0.35">
      <c r="A2862" s="2">
        <v>2861</v>
      </c>
      <c r="B2862" s="11">
        <v>0.23937540475639271</v>
      </c>
      <c r="C2862" s="11">
        <v>1.7454880324286097</v>
      </c>
      <c r="D2862" s="3">
        <f>B2862*Dashboard!$D$11*Dashboard!$D$10*SQRT(Dashboard!$D$12/365)</f>
        <v>59432.548368889766</v>
      </c>
      <c r="E2862" s="3">
        <f>IF(Dashboard!$I$3,C2862*Dashboard!$E$11*Dashboard!$E$10*SQRT(Dashboard!$D$12/365),0)</f>
        <v>866745.70447372703</v>
      </c>
      <c r="F2862" s="3">
        <f>D2862+IF(Dashboard!$I$3,E2862,0)</f>
        <v>926178.25284261676</v>
      </c>
      <c r="G2862" s="3">
        <f>IF(Dashboard!$I$4, ('Lookups and Calculations'!$F$9) / (1 - 'Lookups and Calculations'!$F$10), 'Lookups and Calculations'!$F$9)</f>
        <v>1951878.888340465</v>
      </c>
      <c r="H2862" s="12">
        <f t="shared" si="88"/>
        <v>0</v>
      </c>
      <c r="I2862" s="12">
        <f t="shared" si="89"/>
        <v>0</v>
      </c>
      <c r="J2862" s="13">
        <f>(1 - Dashboard!$I$9) * H2862 * Dashboard!$I$8 * 'Lookups and Calculations'!$F$12</f>
        <v>0</v>
      </c>
      <c r="K2862" s="12">
        <f>(1 - Dashboard!$I$11) * I2862 * Dashboard!$I$10 * 'Lookups and Calculations'!$F$12</f>
        <v>0</v>
      </c>
      <c r="L2862" s="12">
        <f>(H2862 - I2862) * Dashboard!$I$13 * (Dashboard!$D$12 / 365) * 'Lookups and Calculations'!$F$12</f>
        <v>0</v>
      </c>
      <c r="M2862" s="3">
        <f>(G2862*2) * Dashboard!$I$13 * (Dashboard!$D$12 / 365) * 'Lookups and Calculations'!$F$12</f>
        <v>1602.0878730267946</v>
      </c>
      <c r="N2862" s="12">
        <f>H2862 * Dashboard!$I$14 * Dashboard!$I$15 * (Dashboard!$D$12 / 365) * 'Lookups and Calculations'!$F$12</f>
        <v>0</v>
      </c>
    </row>
    <row r="2863" spans="1:14" x14ac:dyDescent="0.35">
      <c r="A2863" s="2">
        <v>2862</v>
      </c>
      <c r="B2863" s="11">
        <v>5.3555765781146909E-2</v>
      </c>
      <c r="C2863" s="11">
        <v>-0.51462532987712506</v>
      </c>
      <c r="D2863" s="3">
        <f>B2863*Dashboard!$D$11*Dashboard!$D$10*SQRT(Dashboard!$D$12/365)</f>
        <v>13296.920138725915</v>
      </c>
      <c r="E2863" s="3">
        <f>IF(Dashboard!$I$3,C2863*Dashboard!$E$11*Dashboard!$E$10*SQRT(Dashboard!$D$12/365),0)</f>
        <v>-255544.17205814691</v>
      </c>
      <c r="F2863" s="3">
        <f>D2863+IF(Dashboard!$I$3,E2863,0)</f>
        <v>-242247.25191942099</v>
      </c>
      <c r="G2863" s="3">
        <f>IF(Dashboard!$I$4, ('Lookups and Calculations'!$F$9) / (1 - 'Lookups and Calculations'!$F$10), 'Lookups and Calculations'!$F$9)</f>
        <v>1951878.888340465</v>
      </c>
      <c r="H2863" s="12">
        <f t="shared" si="88"/>
        <v>0</v>
      </c>
      <c r="I2863" s="12">
        <f t="shared" si="89"/>
        <v>0</v>
      </c>
      <c r="J2863" s="13">
        <f>(1 - Dashboard!$I$9) * H2863 * Dashboard!$I$8 * 'Lookups and Calculations'!$F$12</f>
        <v>0</v>
      </c>
      <c r="K2863" s="12">
        <f>(1 - Dashboard!$I$11) * I2863 * Dashboard!$I$10 * 'Lookups and Calculations'!$F$12</f>
        <v>0</v>
      </c>
      <c r="L2863" s="12">
        <f>(H2863 - I2863) * Dashboard!$I$13 * (Dashboard!$D$12 / 365) * 'Lookups and Calculations'!$F$12</f>
        <v>0</v>
      </c>
      <c r="M2863" s="3">
        <f>(G2863*2) * Dashboard!$I$13 * (Dashboard!$D$12 / 365) * 'Lookups and Calculations'!$F$12</f>
        <v>1602.0878730267946</v>
      </c>
      <c r="N2863" s="12">
        <f>H2863 * Dashboard!$I$14 * Dashboard!$I$15 * (Dashboard!$D$12 / 365) * 'Lookups and Calculations'!$F$12</f>
        <v>0</v>
      </c>
    </row>
    <row r="2864" spans="1:14" x14ac:dyDescent="0.35">
      <c r="A2864" s="2">
        <v>2863</v>
      </c>
      <c r="B2864" s="11">
        <v>-0.69877379444542431</v>
      </c>
      <c r="C2864" s="11">
        <v>1.9410641656317278E-2</v>
      </c>
      <c r="D2864" s="3">
        <f>B2864*Dashboard!$D$11*Dashboard!$D$10*SQRT(Dashboard!$D$12/365)</f>
        <v>-173492.79212521613</v>
      </c>
      <c r="E2864" s="3">
        <f>IF(Dashboard!$I$3,C2864*Dashboard!$E$11*Dashboard!$E$10*SQRT(Dashboard!$D$12/365),0)</f>
        <v>9638.6168017911605</v>
      </c>
      <c r="F2864" s="3">
        <f>D2864+IF(Dashboard!$I$3,E2864,0)</f>
        <v>-163854.17532342498</v>
      </c>
      <c r="G2864" s="3">
        <f>IF(Dashboard!$I$4, ('Lookups and Calculations'!$F$9) / (1 - 'Lookups and Calculations'!$F$10), 'Lookups and Calculations'!$F$9)</f>
        <v>1951878.888340465</v>
      </c>
      <c r="H2864" s="12">
        <f t="shared" si="88"/>
        <v>0</v>
      </c>
      <c r="I2864" s="12">
        <f t="shared" si="89"/>
        <v>0</v>
      </c>
      <c r="J2864" s="13">
        <f>(1 - Dashboard!$I$9) * H2864 * Dashboard!$I$8 * 'Lookups and Calculations'!$F$12</f>
        <v>0</v>
      </c>
      <c r="K2864" s="12">
        <f>(1 - Dashboard!$I$11) * I2864 * Dashboard!$I$10 * 'Lookups and Calculations'!$F$12</f>
        <v>0</v>
      </c>
      <c r="L2864" s="12">
        <f>(H2864 - I2864) * Dashboard!$I$13 * (Dashboard!$D$12 / 365) * 'Lookups and Calculations'!$F$12</f>
        <v>0</v>
      </c>
      <c r="M2864" s="3">
        <f>(G2864*2) * Dashboard!$I$13 * (Dashboard!$D$12 / 365) * 'Lookups and Calculations'!$F$12</f>
        <v>1602.0878730267946</v>
      </c>
      <c r="N2864" s="12">
        <f>H2864 * Dashboard!$I$14 * Dashboard!$I$15 * (Dashboard!$D$12 / 365) * 'Lookups and Calculations'!$F$12</f>
        <v>0</v>
      </c>
    </row>
    <row r="2865" spans="1:14" x14ac:dyDescent="0.35">
      <c r="A2865" s="2">
        <v>2864</v>
      </c>
      <c r="B2865" s="11">
        <v>0.39183671346130095</v>
      </c>
      <c r="C2865" s="11">
        <v>0.96743937879625719</v>
      </c>
      <c r="D2865" s="3">
        <f>B2865*Dashboard!$D$11*Dashboard!$D$10*SQRT(Dashboard!$D$12/365)</f>
        <v>97285.911429351414</v>
      </c>
      <c r="E2865" s="3">
        <f>IF(Dashboard!$I$3,C2865*Dashboard!$E$11*Dashboard!$E$10*SQRT(Dashboard!$D$12/365),0)</f>
        <v>480395.11605455959</v>
      </c>
      <c r="F2865" s="3">
        <f>D2865+IF(Dashboard!$I$3,E2865,0)</f>
        <v>577681.02748391102</v>
      </c>
      <c r="G2865" s="3">
        <f>IF(Dashboard!$I$4, ('Lookups and Calculations'!$F$9) / (1 - 'Lookups and Calculations'!$F$10), 'Lookups and Calculations'!$F$9)</f>
        <v>1951878.888340465</v>
      </c>
      <c r="H2865" s="12">
        <f t="shared" si="88"/>
        <v>0</v>
      </c>
      <c r="I2865" s="12">
        <f t="shared" si="89"/>
        <v>0</v>
      </c>
      <c r="J2865" s="13">
        <f>(1 - Dashboard!$I$9) * H2865 * Dashboard!$I$8 * 'Lookups and Calculations'!$F$12</f>
        <v>0</v>
      </c>
      <c r="K2865" s="12">
        <f>(1 - Dashboard!$I$11) * I2865 * Dashboard!$I$10 * 'Lookups and Calculations'!$F$12</f>
        <v>0</v>
      </c>
      <c r="L2865" s="12">
        <f>(H2865 - I2865) * Dashboard!$I$13 * (Dashboard!$D$12 / 365) * 'Lookups and Calculations'!$F$12</f>
        <v>0</v>
      </c>
      <c r="M2865" s="3">
        <f>(G2865*2) * Dashboard!$I$13 * (Dashboard!$D$12 / 365) * 'Lookups and Calculations'!$F$12</f>
        <v>1602.0878730267946</v>
      </c>
      <c r="N2865" s="12">
        <f>H2865 * Dashboard!$I$14 * Dashboard!$I$15 * (Dashboard!$D$12 / 365) * 'Lookups and Calculations'!$F$12</f>
        <v>0</v>
      </c>
    </row>
    <row r="2866" spans="1:14" x14ac:dyDescent="0.35">
      <c r="A2866" s="2">
        <v>2865</v>
      </c>
      <c r="B2866" s="11">
        <v>-1.1110726708331558</v>
      </c>
      <c r="C2866" s="11">
        <v>0.3660579263386079</v>
      </c>
      <c r="D2866" s="3">
        <f>B2866*Dashboard!$D$11*Dashboard!$D$10*SQRT(Dashboard!$D$12/365)</f>
        <v>-275859.08551400399</v>
      </c>
      <c r="E2866" s="3">
        <f>IF(Dashboard!$I$3,C2866*Dashboard!$E$11*Dashboard!$E$10*SQRT(Dashboard!$D$12/365),0)</f>
        <v>181771.01724444225</v>
      </c>
      <c r="F2866" s="3">
        <f>D2866+IF(Dashboard!$I$3,E2866,0)</f>
        <v>-94088.068269561743</v>
      </c>
      <c r="G2866" s="3">
        <f>IF(Dashboard!$I$4, ('Lookups and Calculations'!$F$9) / (1 - 'Lookups and Calculations'!$F$10), 'Lookups and Calculations'!$F$9)</f>
        <v>1951878.888340465</v>
      </c>
      <c r="H2866" s="12">
        <f t="shared" si="88"/>
        <v>0</v>
      </c>
      <c r="I2866" s="12">
        <f t="shared" si="89"/>
        <v>0</v>
      </c>
      <c r="J2866" s="13">
        <f>(1 - Dashboard!$I$9) * H2866 * Dashboard!$I$8 * 'Lookups and Calculations'!$F$12</f>
        <v>0</v>
      </c>
      <c r="K2866" s="12">
        <f>(1 - Dashboard!$I$11) * I2866 * Dashboard!$I$10 * 'Lookups and Calculations'!$F$12</f>
        <v>0</v>
      </c>
      <c r="L2866" s="12">
        <f>(H2866 - I2866) * Dashboard!$I$13 * (Dashboard!$D$12 / 365) * 'Lookups and Calculations'!$F$12</f>
        <v>0</v>
      </c>
      <c r="M2866" s="3">
        <f>(G2866*2) * Dashboard!$I$13 * (Dashboard!$D$12 / 365) * 'Lookups and Calculations'!$F$12</f>
        <v>1602.0878730267946</v>
      </c>
      <c r="N2866" s="12">
        <f>H2866 * Dashboard!$I$14 * Dashboard!$I$15 * (Dashboard!$D$12 / 365) * 'Lookups and Calculations'!$F$12</f>
        <v>0</v>
      </c>
    </row>
    <row r="2867" spans="1:14" x14ac:dyDescent="0.35">
      <c r="A2867" s="2">
        <v>2866</v>
      </c>
      <c r="B2867" s="11">
        <v>-1.4499295841292965</v>
      </c>
      <c r="C2867" s="11">
        <v>-0.4105419933340228</v>
      </c>
      <c r="D2867" s="3">
        <f>B2867*Dashboard!$D$11*Dashboard!$D$10*SQRT(Dashboard!$D$12/365)</f>
        <v>-359991.0785652565</v>
      </c>
      <c r="E2867" s="3">
        <f>IF(Dashboard!$I$3,C2867*Dashboard!$E$11*Dashboard!$E$10*SQRT(Dashboard!$D$12/365),0)</f>
        <v>-203860.18272107482</v>
      </c>
      <c r="F2867" s="3">
        <f>D2867+IF(Dashboard!$I$3,E2867,0)</f>
        <v>-563851.26128633134</v>
      </c>
      <c r="G2867" s="3">
        <f>IF(Dashboard!$I$4, ('Lookups and Calculations'!$F$9) / (1 - 'Lookups and Calculations'!$F$10), 'Lookups and Calculations'!$F$9)</f>
        <v>1951878.888340465</v>
      </c>
      <c r="H2867" s="12">
        <f t="shared" si="88"/>
        <v>0</v>
      </c>
      <c r="I2867" s="12">
        <f t="shared" si="89"/>
        <v>0</v>
      </c>
      <c r="J2867" s="13">
        <f>(1 - Dashboard!$I$9) * H2867 * Dashboard!$I$8 * 'Lookups and Calculations'!$F$12</f>
        <v>0</v>
      </c>
      <c r="K2867" s="12">
        <f>(1 - Dashboard!$I$11) * I2867 * Dashboard!$I$10 * 'Lookups and Calculations'!$F$12</f>
        <v>0</v>
      </c>
      <c r="L2867" s="12">
        <f>(H2867 - I2867) * Dashboard!$I$13 * (Dashboard!$D$12 / 365) * 'Lookups and Calculations'!$F$12</f>
        <v>0</v>
      </c>
      <c r="M2867" s="3">
        <f>(G2867*2) * Dashboard!$I$13 * (Dashboard!$D$12 / 365) * 'Lookups and Calculations'!$F$12</f>
        <v>1602.0878730267946</v>
      </c>
      <c r="N2867" s="12">
        <f>H2867 * Dashboard!$I$14 * Dashboard!$I$15 * (Dashboard!$D$12 / 365) * 'Lookups and Calculations'!$F$12</f>
        <v>0</v>
      </c>
    </row>
    <row r="2868" spans="1:14" x14ac:dyDescent="0.35">
      <c r="A2868" s="2">
        <v>2867</v>
      </c>
      <c r="B2868" s="11">
        <v>0.1229165733567258</v>
      </c>
      <c r="C2868" s="11">
        <v>0.96477803440075494</v>
      </c>
      <c r="D2868" s="3">
        <f>B2868*Dashboard!$D$11*Dashboard!$D$10*SQRT(Dashboard!$D$12/365)</f>
        <v>30517.943975055361</v>
      </c>
      <c r="E2868" s="3">
        <f>IF(Dashboard!$I$3,C2868*Dashboard!$E$11*Dashboard!$E$10*SQRT(Dashboard!$D$12/365),0)</f>
        <v>479073.58947856969</v>
      </c>
      <c r="F2868" s="3">
        <f>D2868+IF(Dashboard!$I$3,E2868,0)</f>
        <v>509591.53345362504</v>
      </c>
      <c r="G2868" s="3">
        <f>IF(Dashboard!$I$4, ('Lookups and Calculations'!$F$9) / (1 - 'Lookups and Calculations'!$F$10), 'Lookups and Calculations'!$F$9)</f>
        <v>1951878.888340465</v>
      </c>
      <c r="H2868" s="12">
        <f t="shared" si="88"/>
        <v>0</v>
      </c>
      <c r="I2868" s="12">
        <f t="shared" si="89"/>
        <v>0</v>
      </c>
      <c r="J2868" s="13">
        <f>(1 - Dashboard!$I$9) * H2868 * Dashboard!$I$8 * 'Lookups and Calculations'!$F$12</f>
        <v>0</v>
      </c>
      <c r="K2868" s="12">
        <f>(1 - Dashboard!$I$11) * I2868 * Dashboard!$I$10 * 'Lookups and Calculations'!$F$12</f>
        <v>0</v>
      </c>
      <c r="L2868" s="12">
        <f>(H2868 - I2868) * Dashboard!$I$13 * (Dashboard!$D$12 / 365) * 'Lookups and Calculations'!$F$12</f>
        <v>0</v>
      </c>
      <c r="M2868" s="3">
        <f>(G2868*2) * Dashboard!$I$13 * (Dashboard!$D$12 / 365) * 'Lookups and Calculations'!$F$12</f>
        <v>1602.0878730267946</v>
      </c>
      <c r="N2868" s="12">
        <f>H2868 * Dashboard!$I$14 * Dashboard!$I$15 * (Dashboard!$D$12 / 365) * 'Lookups and Calculations'!$F$12</f>
        <v>0</v>
      </c>
    </row>
    <row r="2869" spans="1:14" x14ac:dyDescent="0.35">
      <c r="A2869" s="2">
        <v>2868</v>
      </c>
      <c r="B2869" s="11">
        <v>-0.14149978112225298</v>
      </c>
      <c r="C2869" s="11">
        <v>0.41524013874350757</v>
      </c>
      <c r="D2869" s="3">
        <f>B2869*Dashboard!$D$11*Dashboard!$D$10*SQRT(Dashboard!$D$12/365)</f>
        <v>-35131.815627816817</v>
      </c>
      <c r="E2869" s="3">
        <f>IF(Dashboard!$I$3,C2869*Dashboard!$E$11*Dashboard!$E$10*SQRT(Dashboard!$D$12/365),0)</f>
        <v>206193.11040491468</v>
      </c>
      <c r="F2869" s="3">
        <f>D2869+IF(Dashboard!$I$3,E2869,0)</f>
        <v>171061.29477709788</v>
      </c>
      <c r="G2869" s="3">
        <f>IF(Dashboard!$I$4, ('Lookups and Calculations'!$F$9) / (1 - 'Lookups and Calculations'!$F$10), 'Lookups and Calculations'!$F$9)</f>
        <v>1951878.888340465</v>
      </c>
      <c r="H2869" s="12">
        <f t="shared" si="88"/>
        <v>0</v>
      </c>
      <c r="I2869" s="12">
        <f t="shared" si="89"/>
        <v>0</v>
      </c>
      <c r="J2869" s="13">
        <f>(1 - Dashboard!$I$9) * H2869 * Dashboard!$I$8 * 'Lookups and Calculations'!$F$12</f>
        <v>0</v>
      </c>
      <c r="K2869" s="12">
        <f>(1 - Dashboard!$I$11) * I2869 * Dashboard!$I$10 * 'Lookups and Calculations'!$F$12</f>
        <v>0</v>
      </c>
      <c r="L2869" s="12">
        <f>(H2869 - I2869) * Dashboard!$I$13 * (Dashboard!$D$12 / 365) * 'Lookups and Calculations'!$F$12</f>
        <v>0</v>
      </c>
      <c r="M2869" s="3">
        <f>(G2869*2) * Dashboard!$I$13 * (Dashboard!$D$12 / 365) * 'Lookups and Calculations'!$F$12</f>
        <v>1602.0878730267946</v>
      </c>
      <c r="N2869" s="12">
        <f>H2869 * Dashboard!$I$14 * Dashboard!$I$15 * (Dashboard!$D$12 / 365) * 'Lookups and Calculations'!$F$12</f>
        <v>0</v>
      </c>
    </row>
    <row r="2870" spans="1:14" x14ac:dyDescent="0.35">
      <c r="A2870" s="2">
        <v>2869</v>
      </c>
      <c r="B2870" s="11">
        <v>0.11367073681626599</v>
      </c>
      <c r="C2870" s="11">
        <v>-0.76601293804591974</v>
      </c>
      <c r="D2870" s="3">
        <f>B2870*Dashboard!$D$11*Dashboard!$D$10*SQRT(Dashboard!$D$12/365)</f>
        <v>28222.371345273514</v>
      </c>
      <c r="E2870" s="3">
        <f>IF(Dashboard!$I$3,C2870*Dashboard!$E$11*Dashboard!$E$10*SQRT(Dashboard!$D$12/365),0)</f>
        <v>-380374.0909634424</v>
      </c>
      <c r="F2870" s="3">
        <f>D2870+IF(Dashboard!$I$3,E2870,0)</f>
        <v>-352151.71961816889</v>
      </c>
      <c r="G2870" s="3">
        <f>IF(Dashboard!$I$4, ('Lookups and Calculations'!$F$9) / (1 - 'Lookups and Calculations'!$F$10), 'Lookups and Calculations'!$F$9)</f>
        <v>1951878.888340465</v>
      </c>
      <c r="H2870" s="12">
        <f t="shared" si="88"/>
        <v>0</v>
      </c>
      <c r="I2870" s="12">
        <f t="shared" si="89"/>
        <v>0</v>
      </c>
      <c r="J2870" s="13">
        <f>(1 - Dashboard!$I$9) * H2870 * Dashboard!$I$8 * 'Lookups and Calculations'!$F$12</f>
        <v>0</v>
      </c>
      <c r="K2870" s="12">
        <f>(1 - Dashboard!$I$11) * I2870 * Dashboard!$I$10 * 'Lookups and Calculations'!$F$12</f>
        <v>0</v>
      </c>
      <c r="L2870" s="12">
        <f>(H2870 - I2870) * Dashboard!$I$13 * (Dashboard!$D$12 / 365) * 'Lookups and Calculations'!$F$12</f>
        <v>0</v>
      </c>
      <c r="M2870" s="3">
        <f>(G2870*2) * Dashboard!$I$13 * (Dashboard!$D$12 / 365) * 'Lookups and Calculations'!$F$12</f>
        <v>1602.0878730267946</v>
      </c>
      <c r="N2870" s="12">
        <f>H2870 * Dashboard!$I$14 * Dashboard!$I$15 * (Dashboard!$D$12 / 365) * 'Lookups and Calculations'!$F$12</f>
        <v>0</v>
      </c>
    </row>
    <row r="2871" spans="1:14" x14ac:dyDescent="0.35">
      <c r="A2871" s="2">
        <v>2870</v>
      </c>
      <c r="B2871" s="11">
        <v>-0.27481502763399218</v>
      </c>
      <c r="C2871" s="11">
        <v>0.58464436661800701</v>
      </c>
      <c r="D2871" s="3">
        <f>B2871*Dashboard!$D$11*Dashboard!$D$10*SQRT(Dashboard!$D$12/365)</f>
        <v>-68231.560543894317</v>
      </c>
      <c r="E2871" s="3">
        <f>IF(Dashboard!$I$3,C2871*Dashboard!$E$11*Dashboard!$E$10*SQRT(Dashboard!$D$12/365),0)</f>
        <v>290313.07233075856</v>
      </c>
      <c r="F2871" s="3">
        <f>D2871+IF(Dashboard!$I$3,E2871,0)</f>
        <v>222081.51178686426</v>
      </c>
      <c r="G2871" s="3">
        <f>IF(Dashboard!$I$4, ('Lookups and Calculations'!$F$9) / (1 - 'Lookups and Calculations'!$F$10), 'Lookups and Calculations'!$F$9)</f>
        <v>1951878.888340465</v>
      </c>
      <c r="H2871" s="12">
        <f t="shared" si="88"/>
        <v>0</v>
      </c>
      <c r="I2871" s="12">
        <f t="shared" si="89"/>
        <v>0</v>
      </c>
      <c r="J2871" s="13">
        <f>(1 - Dashboard!$I$9) * H2871 * Dashboard!$I$8 * 'Lookups and Calculations'!$F$12</f>
        <v>0</v>
      </c>
      <c r="K2871" s="12">
        <f>(1 - Dashboard!$I$11) * I2871 * Dashboard!$I$10 * 'Lookups and Calculations'!$F$12</f>
        <v>0</v>
      </c>
      <c r="L2871" s="12">
        <f>(H2871 - I2871) * Dashboard!$I$13 * (Dashboard!$D$12 / 365) * 'Lookups and Calculations'!$F$12</f>
        <v>0</v>
      </c>
      <c r="M2871" s="3">
        <f>(G2871*2) * Dashboard!$I$13 * (Dashboard!$D$12 / 365) * 'Lookups and Calculations'!$F$12</f>
        <v>1602.0878730267946</v>
      </c>
      <c r="N2871" s="12">
        <f>H2871 * Dashboard!$I$14 * Dashboard!$I$15 * (Dashboard!$D$12 / 365) * 'Lookups and Calculations'!$F$12</f>
        <v>0</v>
      </c>
    </row>
    <row r="2872" spans="1:14" x14ac:dyDescent="0.35">
      <c r="A2872" s="2">
        <v>2871</v>
      </c>
      <c r="B2872" s="11">
        <v>1.3152577988076382</v>
      </c>
      <c r="C2872" s="11">
        <v>0.74644632466699135</v>
      </c>
      <c r="D2872" s="3">
        <f>B2872*Dashboard!$D$11*Dashboard!$D$10*SQRT(Dashboard!$D$12/365)</f>
        <v>326554.52979701693</v>
      </c>
      <c r="E2872" s="3">
        <f>IF(Dashboard!$I$3,C2872*Dashboard!$E$11*Dashboard!$E$10*SQRT(Dashboard!$D$12/365),0)</f>
        <v>370658.02429199824</v>
      </c>
      <c r="F2872" s="3">
        <f>D2872+IF(Dashboard!$I$3,E2872,0)</f>
        <v>697212.55408901512</v>
      </c>
      <c r="G2872" s="3">
        <f>IF(Dashboard!$I$4, ('Lookups and Calculations'!$F$9) / (1 - 'Lookups and Calculations'!$F$10), 'Lookups and Calculations'!$F$9)</f>
        <v>1951878.888340465</v>
      </c>
      <c r="H2872" s="12">
        <f t="shared" si="88"/>
        <v>0</v>
      </c>
      <c r="I2872" s="12">
        <f t="shared" si="89"/>
        <v>0</v>
      </c>
      <c r="J2872" s="13">
        <f>(1 - Dashboard!$I$9) * H2872 * Dashboard!$I$8 * 'Lookups and Calculations'!$F$12</f>
        <v>0</v>
      </c>
      <c r="K2872" s="12">
        <f>(1 - Dashboard!$I$11) * I2872 * Dashboard!$I$10 * 'Lookups and Calculations'!$F$12</f>
        <v>0</v>
      </c>
      <c r="L2872" s="12">
        <f>(H2872 - I2872) * Dashboard!$I$13 * (Dashboard!$D$12 / 365) * 'Lookups and Calculations'!$F$12</f>
        <v>0</v>
      </c>
      <c r="M2872" s="3">
        <f>(G2872*2) * Dashboard!$I$13 * (Dashboard!$D$12 / 365) * 'Lookups and Calculations'!$F$12</f>
        <v>1602.0878730267946</v>
      </c>
      <c r="N2872" s="12">
        <f>H2872 * Dashboard!$I$14 * Dashboard!$I$15 * (Dashboard!$D$12 / 365) * 'Lookups and Calculations'!$F$12</f>
        <v>0</v>
      </c>
    </row>
    <row r="2873" spans="1:14" x14ac:dyDescent="0.35">
      <c r="A2873" s="2">
        <v>2872</v>
      </c>
      <c r="B2873" s="11">
        <v>-1.315990509786864</v>
      </c>
      <c r="C2873" s="11">
        <v>0.84968167286264973</v>
      </c>
      <c r="D2873" s="3">
        <f>B2873*Dashboard!$D$11*Dashboard!$D$10*SQRT(Dashboard!$D$12/365)</f>
        <v>-326736.44857333228</v>
      </c>
      <c r="E2873" s="3">
        <f>IF(Dashboard!$I$3,C2873*Dashboard!$E$11*Dashboard!$E$10*SQRT(Dashboard!$D$12/365),0)</f>
        <v>421920.93353918387</v>
      </c>
      <c r="F2873" s="3">
        <f>D2873+IF(Dashboard!$I$3,E2873,0)</f>
        <v>95184.484965851589</v>
      </c>
      <c r="G2873" s="3">
        <f>IF(Dashboard!$I$4, ('Lookups and Calculations'!$F$9) / (1 - 'Lookups and Calculations'!$F$10), 'Lookups and Calculations'!$F$9)</f>
        <v>1951878.888340465</v>
      </c>
      <c r="H2873" s="12">
        <f t="shared" si="88"/>
        <v>0</v>
      </c>
      <c r="I2873" s="12">
        <f t="shared" si="89"/>
        <v>0</v>
      </c>
      <c r="J2873" s="13">
        <f>(1 - Dashboard!$I$9) * H2873 * Dashboard!$I$8 * 'Lookups and Calculations'!$F$12</f>
        <v>0</v>
      </c>
      <c r="K2873" s="12">
        <f>(1 - Dashboard!$I$11) * I2873 * Dashboard!$I$10 * 'Lookups and Calculations'!$F$12</f>
        <v>0</v>
      </c>
      <c r="L2873" s="12">
        <f>(H2873 - I2873) * Dashboard!$I$13 * (Dashboard!$D$12 / 365) * 'Lookups and Calculations'!$F$12</f>
        <v>0</v>
      </c>
      <c r="M2873" s="3">
        <f>(G2873*2) * Dashboard!$I$13 * (Dashboard!$D$12 / 365) * 'Lookups and Calculations'!$F$12</f>
        <v>1602.0878730267946</v>
      </c>
      <c r="N2873" s="12">
        <f>H2873 * Dashboard!$I$14 * Dashboard!$I$15 * (Dashboard!$D$12 / 365) * 'Lookups and Calculations'!$F$12</f>
        <v>0</v>
      </c>
    </row>
    <row r="2874" spans="1:14" x14ac:dyDescent="0.35">
      <c r="A2874" s="2">
        <v>2873</v>
      </c>
      <c r="B2874" s="11">
        <v>-0.39967192984090771</v>
      </c>
      <c r="C2874" s="11">
        <v>0.39629214071272062</v>
      </c>
      <c r="D2874" s="3">
        <f>B2874*Dashboard!$D$11*Dashboard!$D$10*SQRT(Dashboard!$D$12/365)</f>
        <v>-99231.252793622305</v>
      </c>
      <c r="E2874" s="3">
        <f>IF(Dashboard!$I$3,C2874*Dashboard!$E$11*Dashboard!$E$10*SQRT(Dashboard!$D$12/365),0)</f>
        <v>196784.22555641149</v>
      </c>
      <c r="F2874" s="3">
        <f>D2874+IF(Dashboard!$I$3,E2874,0)</f>
        <v>97552.972762789184</v>
      </c>
      <c r="G2874" s="3">
        <f>IF(Dashboard!$I$4, ('Lookups and Calculations'!$F$9) / (1 - 'Lookups and Calculations'!$F$10), 'Lookups and Calculations'!$F$9)</f>
        <v>1951878.888340465</v>
      </c>
      <c r="H2874" s="12">
        <f t="shared" si="88"/>
        <v>0</v>
      </c>
      <c r="I2874" s="12">
        <f t="shared" si="89"/>
        <v>0</v>
      </c>
      <c r="J2874" s="13">
        <f>(1 - Dashboard!$I$9) * H2874 * Dashboard!$I$8 * 'Lookups and Calculations'!$F$12</f>
        <v>0</v>
      </c>
      <c r="K2874" s="12">
        <f>(1 - Dashboard!$I$11) * I2874 * Dashboard!$I$10 * 'Lookups and Calculations'!$F$12</f>
        <v>0</v>
      </c>
      <c r="L2874" s="12">
        <f>(H2874 - I2874) * Dashboard!$I$13 * (Dashboard!$D$12 / 365) * 'Lookups and Calculations'!$F$12</f>
        <v>0</v>
      </c>
      <c r="M2874" s="3">
        <f>(G2874*2) * Dashboard!$I$13 * (Dashboard!$D$12 / 365) * 'Lookups and Calculations'!$F$12</f>
        <v>1602.0878730267946</v>
      </c>
      <c r="N2874" s="12">
        <f>H2874 * Dashboard!$I$14 * Dashboard!$I$15 * (Dashboard!$D$12 / 365) * 'Lookups and Calculations'!$F$12</f>
        <v>0</v>
      </c>
    </row>
    <row r="2875" spans="1:14" x14ac:dyDescent="0.35">
      <c r="A2875" s="2">
        <v>2874</v>
      </c>
      <c r="B2875" s="11">
        <v>-1.2625962961650548</v>
      </c>
      <c r="C2875" s="11">
        <v>-1.548173205226044</v>
      </c>
      <c r="D2875" s="3">
        <f>B2875*Dashboard!$D$11*Dashboard!$D$10*SQRT(Dashboard!$D$12/365)</f>
        <v>-313479.6388901216</v>
      </c>
      <c r="E2875" s="3">
        <f>IF(Dashboard!$I$3,C2875*Dashboard!$E$11*Dashboard!$E$10*SQRT(Dashboard!$D$12/365),0)</f>
        <v>-768766.35673288582</v>
      </c>
      <c r="F2875" s="3">
        <f>D2875+IF(Dashboard!$I$3,E2875,0)</f>
        <v>-1082245.9956230074</v>
      </c>
      <c r="G2875" s="3">
        <f>IF(Dashboard!$I$4, ('Lookups and Calculations'!$F$9) / (1 - 'Lookups and Calculations'!$F$10), 'Lookups and Calculations'!$F$9)</f>
        <v>1951878.888340465</v>
      </c>
      <c r="H2875" s="12">
        <f t="shared" si="88"/>
        <v>0</v>
      </c>
      <c r="I2875" s="12">
        <f t="shared" si="89"/>
        <v>0</v>
      </c>
      <c r="J2875" s="13">
        <f>(1 - Dashboard!$I$9) * H2875 * Dashboard!$I$8 * 'Lookups and Calculations'!$F$12</f>
        <v>0</v>
      </c>
      <c r="K2875" s="12">
        <f>(1 - Dashboard!$I$11) * I2875 * Dashboard!$I$10 * 'Lookups and Calculations'!$F$12</f>
        <v>0</v>
      </c>
      <c r="L2875" s="12">
        <f>(H2875 - I2875) * Dashboard!$I$13 * (Dashboard!$D$12 / 365) * 'Lookups and Calculations'!$F$12</f>
        <v>0</v>
      </c>
      <c r="M2875" s="3">
        <f>(G2875*2) * Dashboard!$I$13 * (Dashboard!$D$12 / 365) * 'Lookups and Calculations'!$F$12</f>
        <v>1602.0878730267946</v>
      </c>
      <c r="N2875" s="12">
        <f>H2875 * Dashboard!$I$14 * Dashboard!$I$15 * (Dashboard!$D$12 / 365) * 'Lookups and Calculations'!$F$12</f>
        <v>0</v>
      </c>
    </row>
    <row r="2876" spans="1:14" x14ac:dyDescent="0.35">
      <c r="A2876" s="2">
        <v>2875</v>
      </c>
      <c r="B2876" s="11">
        <v>1.7500387769600827</v>
      </c>
      <c r="C2876" s="11">
        <v>1.2040377420429429</v>
      </c>
      <c r="D2876" s="3">
        <f>B2876*Dashboard!$D$11*Dashboard!$D$10*SQRT(Dashboard!$D$12/365)</f>
        <v>434502.71912839514</v>
      </c>
      <c r="E2876" s="3">
        <f>IF(Dashboard!$I$3,C2876*Dashboard!$E$11*Dashboard!$E$10*SQRT(Dashboard!$D$12/365),0)</f>
        <v>597881.23524854309</v>
      </c>
      <c r="F2876" s="3">
        <f>D2876+IF(Dashboard!$I$3,E2876,0)</f>
        <v>1032383.9543769383</v>
      </c>
      <c r="G2876" s="3">
        <f>IF(Dashboard!$I$4, ('Lookups and Calculations'!$F$9) / (1 - 'Lookups and Calculations'!$F$10), 'Lookups and Calculations'!$F$9)</f>
        <v>1951878.888340465</v>
      </c>
      <c r="H2876" s="12">
        <f t="shared" si="88"/>
        <v>0</v>
      </c>
      <c r="I2876" s="12">
        <f t="shared" si="89"/>
        <v>0</v>
      </c>
      <c r="J2876" s="13">
        <f>(1 - Dashboard!$I$9) * H2876 * Dashboard!$I$8 * 'Lookups and Calculations'!$F$12</f>
        <v>0</v>
      </c>
      <c r="K2876" s="12">
        <f>(1 - Dashboard!$I$11) * I2876 * Dashboard!$I$10 * 'Lookups and Calculations'!$F$12</f>
        <v>0</v>
      </c>
      <c r="L2876" s="12">
        <f>(H2876 - I2876) * Dashboard!$I$13 * (Dashboard!$D$12 / 365) * 'Lookups and Calculations'!$F$12</f>
        <v>0</v>
      </c>
      <c r="M2876" s="3">
        <f>(G2876*2) * Dashboard!$I$13 * (Dashboard!$D$12 / 365) * 'Lookups and Calculations'!$F$12</f>
        <v>1602.0878730267946</v>
      </c>
      <c r="N2876" s="12">
        <f>H2876 * Dashboard!$I$14 * Dashboard!$I$15 * (Dashboard!$D$12 / 365) * 'Lookups and Calculations'!$F$12</f>
        <v>0</v>
      </c>
    </row>
    <row r="2877" spans="1:14" x14ac:dyDescent="0.35">
      <c r="A2877" s="2">
        <v>2876</v>
      </c>
      <c r="B2877" s="11">
        <v>-0.18601215265622742</v>
      </c>
      <c r="C2877" s="11">
        <v>-0.55697543593805232</v>
      </c>
      <c r="D2877" s="3">
        <f>B2877*Dashboard!$D$11*Dashboard!$D$10*SQRT(Dashboard!$D$12/365)</f>
        <v>-46183.425866968922</v>
      </c>
      <c r="E2877" s="3">
        <f>IF(Dashboard!$I$3,C2877*Dashboard!$E$11*Dashboard!$E$10*SQRT(Dashboard!$D$12/365),0)</f>
        <v>-276573.69035352184</v>
      </c>
      <c r="F2877" s="3">
        <f>D2877+IF(Dashboard!$I$3,E2877,0)</f>
        <v>-322757.11622049077</v>
      </c>
      <c r="G2877" s="3">
        <f>IF(Dashboard!$I$4, ('Lookups and Calculations'!$F$9) / (1 - 'Lookups and Calculations'!$F$10), 'Lookups and Calculations'!$F$9)</f>
        <v>1951878.888340465</v>
      </c>
      <c r="H2877" s="12">
        <f t="shared" si="88"/>
        <v>0</v>
      </c>
      <c r="I2877" s="12">
        <f t="shared" si="89"/>
        <v>0</v>
      </c>
      <c r="J2877" s="13">
        <f>(1 - Dashboard!$I$9) * H2877 * Dashboard!$I$8 * 'Lookups and Calculations'!$F$12</f>
        <v>0</v>
      </c>
      <c r="K2877" s="12">
        <f>(1 - Dashboard!$I$11) * I2877 * Dashboard!$I$10 * 'Lookups and Calculations'!$F$12</f>
        <v>0</v>
      </c>
      <c r="L2877" s="12">
        <f>(H2877 - I2877) * Dashboard!$I$13 * (Dashboard!$D$12 / 365) * 'Lookups and Calculations'!$F$12</f>
        <v>0</v>
      </c>
      <c r="M2877" s="3">
        <f>(G2877*2) * Dashboard!$I$13 * (Dashboard!$D$12 / 365) * 'Lookups and Calculations'!$F$12</f>
        <v>1602.0878730267946</v>
      </c>
      <c r="N2877" s="12">
        <f>H2877 * Dashboard!$I$14 * Dashboard!$I$15 * (Dashboard!$D$12 / 365) * 'Lookups and Calculations'!$F$12</f>
        <v>0</v>
      </c>
    </row>
    <row r="2878" spans="1:14" x14ac:dyDescent="0.35">
      <c r="A2878" s="2">
        <v>2877</v>
      </c>
      <c r="B2878" s="11">
        <v>1.5252302566499687</v>
      </c>
      <c r="C2878" s="11">
        <v>-0.75492693114132059</v>
      </c>
      <c r="D2878" s="3">
        <f>B2878*Dashboard!$D$11*Dashboard!$D$10*SQRT(Dashboard!$D$12/365)</f>
        <v>378686.86256340455</v>
      </c>
      <c r="E2878" s="3">
        <f>IF(Dashboard!$I$3,C2878*Dashboard!$E$11*Dashboard!$E$10*SQRT(Dashboard!$D$12/365),0)</f>
        <v>-374869.18420624279</v>
      </c>
      <c r="F2878" s="3">
        <f>D2878+IF(Dashboard!$I$3,E2878,0)</f>
        <v>3817.6783571617561</v>
      </c>
      <c r="G2878" s="3">
        <f>IF(Dashboard!$I$4, ('Lookups and Calculations'!$F$9) / (1 - 'Lookups and Calculations'!$F$10), 'Lookups and Calculations'!$F$9)</f>
        <v>1951878.888340465</v>
      </c>
      <c r="H2878" s="12">
        <f t="shared" si="88"/>
        <v>0</v>
      </c>
      <c r="I2878" s="12">
        <f t="shared" si="89"/>
        <v>0</v>
      </c>
      <c r="J2878" s="13">
        <f>(1 - Dashboard!$I$9) * H2878 * Dashboard!$I$8 * 'Lookups and Calculations'!$F$12</f>
        <v>0</v>
      </c>
      <c r="K2878" s="12">
        <f>(1 - Dashboard!$I$11) * I2878 * Dashboard!$I$10 * 'Lookups and Calculations'!$F$12</f>
        <v>0</v>
      </c>
      <c r="L2878" s="12">
        <f>(H2878 - I2878) * Dashboard!$I$13 * (Dashboard!$D$12 / 365) * 'Lookups and Calculations'!$F$12</f>
        <v>0</v>
      </c>
      <c r="M2878" s="3">
        <f>(G2878*2) * Dashboard!$I$13 * (Dashboard!$D$12 / 365) * 'Lookups and Calculations'!$F$12</f>
        <v>1602.0878730267946</v>
      </c>
      <c r="N2878" s="12">
        <f>H2878 * Dashboard!$I$14 * Dashboard!$I$15 * (Dashboard!$D$12 / 365) * 'Lookups and Calculations'!$F$12</f>
        <v>0</v>
      </c>
    </row>
    <row r="2879" spans="1:14" x14ac:dyDescent="0.35">
      <c r="A2879" s="2">
        <v>2878</v>
      </c>
      <c r="B2879" s="11">
        <v>1.0429721569290851</v>
      </c>
      <c r="C2879" s="11">
        <v>1.4912814279721343</v>
      </c>
      <c r="D2879" s="3">
        <f>B2879*Dashboard!$D$11*Dashboard!$D$10*SQRT(Dashboard!$D$12/365)</f>
        <v>258950.96961684714</v>
      </c>
      <c r="E2879" s="3">
        <f>IF(Dashboard!$I$3,C2879*Dashboard!$E$11*Dashboard!$E$10*SQRT(Dashboard!$D$12/365),0)</f>
        <v>740515.97481185175</v>
      </c>
      <c r="F2879" s="3">
        <f>D2879+IF(Dashboard!$I$3,E2879,0)</f>
        <v>999466.94442869886</v>
      </c>
      <c r="G2879" s="3">
        <f>IF(Dashboard!$I$4, ('Lookups and Calculations'!$F$9) / (1 - 'Lookups and Calculations'!$F$10), 'Lookups and Calculations'!$F$9)</f>
        <v>1951878.888340465</v>
      </c>
      <c r="H2879" s="12">
        <f t="shared" si="88"/>
        <v>0</v>
      </c>
      <c r="I2879" s="12">
        <f t="shared" si="89"/>
        <v>0</v>
      </c>
      <c r="J2879" s="13">
        <f>(1 - Dashboard!$I$9) * H2879 * Dashboard!$I$8 * 'Lookups and Calculations'!$F$12</f>
        <v>0</v>
      </c>
      <c r="K2879" s="12">
        <f>(1 - Dashboard!$I$11) * I2879 * Dashboard!$I$10 * 'Lookups and Calculations'!$F$12</f>
        <v>0</v>
      </c>
      <c r="L2879" s="12">
        <f>(H2879 - I2879) * Dashboard!$I$13 * (Dashboard!$D$12 / 365) * 'Lookups and Calculations'!$F$12</f>
        <v>0</v>
      </c>
      <c r="M2879" s="3">
        <f>(G2879*2) * Dashboard!$I$13 * (Dashboard!$D$12 / 365) * 'Lookups and Calculations'!$F$12</f>
        <v>1602.0878730267946</v>
      </c>
      <c r="N2879" s="12">
        <f>H2879 * Dashboard!$I$14 * Dashboard!$I$15 * (Dashboard!$D$12 / 365) * 'Lookups and Calculations'!$F$12</f>
        <v>0</v>
      </c>
    </row>
    <row r="2880" spans="1:14" x14ac:dyDescent="0.35">
      <c r="A2880" s="2">
        <v>2879</v>
      </c>
      <c r="B2880" s="11">
        <v>-2.5603852078903699E-3</v>
      </c>
      <c r="C2880" s="11">
        <v>-0.49552919124079758</v>
      </c>
      <c r="D2880" s="3">
        <f>B2880*Dashboard!$D$11*Dashboard!$D$10*SQRT(Dashboard!$D$12/365)</f>
        <v>-635.69696254214045</v>
      </c>
      <c r="E2880" s="3">
        <f>IF(Dashboard!$I$3,C2880*Dashboard!$E$11*Dashboard!$E$10*SQRT(Dashboard!$D$12/365),0)</f>
        <v>-246061.72598715182</v>
      </c>
      <c r="F2880" s="3">
        <f>D2880+IF(Dashboard!$I$3,E2880,0)</f>
        <v>-246697.42294969395</v>
      </c>
      <c r="G2880" s="3">
        <f>IF(Dashboard!$I$4, ('Lookups and Calculations'!$F$9) / (1 - 'Lookups and Calculations'!$F$10), 'Lookups and Calculations'!$F$9)</f>
        <v>1951878.888340465</v>
      </c>
      <c r="H2880" s="12">
        <f t="shared" si="88"/>
        <v>0</v>
      </c>
      <c r="I2880" s="12">
        <f t="shared" si="89"/>
        <v>0</v>
      </c>
      <c r="J2880" s="13">
        <f>(1 - Dashboard!$I$9) * H2880 * Dashboard!$I$8 * 'Lookups and Calculations'!$F$12</f>
        <v>0</v>
      </c>
      <c r="K2880" s="12">
        <f>(1 - Dashboard!$I$11) * I2880 * Dashboard!$I$10 * 'Lookups and Calculations'!$F$12</f>
        <v>0</v>
      </c>
      <c r="L2880" s="12">
        <f>(H2880 - I2880) * Dashboard!$I$13 * (Dashboard!$D$12 / 365) * 'Lookups and Calculations'!$F$12</f>
        <v>0</v>
      </c>
      <c r="M2880" s="3">
        <f>(G2880*2) * Dashboard!$I$13 * (Dashboard!$D$12 / 365) * 'Lookups and Calculations'!$F$12</f>
        <v>1602.0878730267946</v>
      </c>
      <c r="N2880" s="12">
        <f>H2880 * Dashboard!$I$14 * Dashboard!$I$15 * (Dashboard!$D$12 / 365) * 'Lookups and Calculations'!$F$12</f>
        <v>0</v>
      </c>
    </row>
    <row r="2881" spans="1:14" x14ac:dyDescent="0.35">
      <c r="A2881" s="2">
        <v>2880</v>
      </c>
      <c r="B2881" s="11">
        <v>7.1508518851906649E-2</v>
      </c>
      <c r="C2881" s="11">
        <v>-0.37064850026946178</v>
      </c>
      <c r="D2881" s="3">
        <f>B2881*Dashboard!$D$11*Dashboard!$D$10*SQRT(Dashboard!$D$12/365)</f>
        <v>17754.261386121412</v>
      </c>
      <c r="E2881" s="3">
        <f>IF(Dashboard!$I$3,C2881*Dashboard!$E$11*Dashboard!$E$10*SQRT(Dashboard!$D$12/365),0)</f>
        <v>-184050.52885478578</v>
      </c>
      <c r="F2881" s="3">
        <f>D2881+IF(Dashboard!$I$3,E2881,0)</f>
        <v>-166296.26746866436</v>
      </c>
      <c r="G2881" s="3">
        <f>IF(Dashboard!$I$4, ('Lookups and Calculations'!$F$9) / (1 - 'Lookups and Calculations'!$F$10), 'Lookups and Calculations'!$F$9)</f>
        <v>1951878.888340465</v>
      </c>
      <c r="H2881" s="12">
        <f t="shared" si="88"/>
        <v>0</v>
      </c>
      <c r="I2881" s="12">
        <f t="shared" si="89"/>
        <v>0</v>
      </c>
      <c r="J2881" s="13">
        <f>(1 - Dashboard!$I$9) * H2881 * Dashboard!$I$8 * 'Lookups and Calculations'!$F$12</f>
        <v>0</v>
      </c>
      <c r="K2881" s="12">
        <f>(1 - Dashboard!$I$11) * I2881 * Dashboard!$I$10 * 'Lookups and Calculations'!$F$12</f>
        <v>0</v>
      </c>
      <c r="L2881" s="12">
        <f>(H2881 - I2881) * Dashboard!$I$13 * (Dashboard!$D$12 / 365) * 'Lookups and Calculations'!$F$12</f>
        <v>0</v>
      </c>
      <c r="M2881" s="3">
        <f>(G2881*2) * Dashboard!$I$13 * (Dashboard!$D$12 / 365) * 'Lookups and Calculations'!$F$12</f>
        <v>1602.0878730267946</v>
      </c>
      <c r="N2881" s="12">
        <f>H2881 * Dashboard!$I$14 * Dashboard!$I$15 * (Dashboard!$D$12 / 365) * 'Lookups and Calculations'!$F$12</f>
        <v>0</v>
      </c>
    </row>
    <row r="2882" spans="1:14" x14ac:dyDescent="0.35">
      <c r="A2882" s="2">
        <v>2881</v>
      </c>
      <c r="B2882" s="11">
        <v>-1.1964475266038643</v>
      </c>
      <c r="C2882" s="11">
        <v>-1.6558375714343128</v>
      </c>
      <c r="D2882" s="3">
        <f>B2882*Dashboard!$D$11*Dashboard!$D$10*SQRT(Dashboard!$D$12/365)</f>
        <v>-297056.1055263289</v>
      </c>
      <c r="E2882" s="3">
        <f>IF(Dashboard!$I$3,C2882*Dashboard!$E$11*Dashboard!$E$10*SQRT(Dashboard!$D$12/365),0)</f>
        <v>-822228.5548128488</v>
      </c>
      <c r="F2882" s="3">
        <f>D2882+IF(Dashboard!$I$3,E2882,0)</f>
        <v>-1119284.6603391776</v>
      </c>
      <c r="G2882" s="3">
        <f>IF(Dashboard!$I$4, ('Lookups and Calculations'!$F$9) / (1 - 'Lookups and Calculations'!$F$10), 'Lookups and Calculations'!$F$9)</f>
        <v>1951878.888340465</v>
      </c>
      <c r="H2882" s="12">
        <f t="shared" si="88"/>
        <v>0</v>
      </c>
      <c r="I2882" s="12">
        <f t="shared" si="89"/>
        <v>0</v>
      </c>
      <c r="J2882" s="13">
        <f>(1 - Dashboard!$I$9) * H2882 * Dashboard!$I$8 * 'Lookups and Calculations'!$F$12</f>
        <v>0</v>
      </c>
      <c r="K2882" s="12">
        <f>(1 - Dashboard!$I$11) * I2882 * Dashboard!$I$10 * 'Lookups and Calculations'!$F$12</f>
        <v>0</v>
      </c>
      <c r="L2882" s="12">
        <f>(H2882 - I2882) * Dashboard!$I$13 * (Dashboard!$D$12 / 365) * 'Lookups and Calculations'!$F$12</f>
        <v>0</v>
      </c>
      <c r="M2882" s="3">
        <f>(G2882*2) * Dashboard!$I$13 * (Dashboard!$D$12 / 365) * 'Lookups and Calculations'!$F$12</f>
        <v>1602.0878730267946</v>
      </c>
      <c r="N2882" s="12">
        <f>H2882 * Dashboard!$I$14 * Dashboard!$I$15 * (Dashboard!$D$12 / 365) * 'Lookups and Calculations'!$F$12</f>
        <v>0</v>
      </c>
    </row>
    <row r="2883" spans="1:14" x14ac:dyDescent="0.35">
      <c r="A2883" s="2">
        <v>2882</v>
      </c>
      <c r="B2883" s="11">
        <v>0.82346203294337317</v>
      </c>
      <c r="C2883" s="11">
        <v>-0.36292618891143297</v>
      </c>
      <c r="D2883" s="3">
        <f>B2883*Dashboard!$D$11*Dashboard!$D$10*SQRT(Dashboard!$D$12/365)</f>
        <v>204450.60825132381</v>
      </c>
      <c r="E2883" s="3">
        <f>IF(Dashboard!$I$3,C2883*Dashboard!$E$11*Dashboard!$E$10*SQRT(Dashboard!$D$12/365),0)</f>
        <v>-180215.91064267038</v>
      </c>
      <c r="F2883" s="3">
        <f>D2883+IF(Dashboard!$I$3,E2883,0)</f>
        <v>24234.697608653427</v>
      </c>
      <c r="G2883" s="3">
        <f>IF(Dashboard!$I$4, ('Lookups and Calculations'!$F$9) / (1 - 'Lookups and Calculations'!$F$10), 'Lookups and Calculations'!$F$9)</f>
        <v>1951878.888340465</v>
      </c>
      <c r="H2883" s="12">
        <f t="shared" ref="H2883:H2946" si="90">MAX(0,F2883-G2883)</f>
        <v>0</v>
      </c>
      <c r="I2883" s="12">
        <f t="shared" ref="I2883:I2946" si="91">MAX(0,-F2883-G2883)</f>
        <v>0</v>
      </c>
      <c r="J2883" s="13">
        <f>(1 - Dashboard!$I$9) * H2883 * Dashboard!$I$8 * 'Lookups and Calculations'!$F$12</f>
        <v>0</v>
      </c>
      <c r="K2883" s="12">
        <f>(1 - Dashboard!$I$11) * I2883 * Dashboard!$I$10 * 'Lookups and Calculations'!$F$12</f>
        <v>0</v>
      </c>
      <c r="L2883" s="12">
        <f>(H2883 - I2883) * Dashboard!$I$13 * (Dashboard!$D$12 / 365) * 'Lookups and Calculations'!$F$12</f>
        <v>0</v>
      </c>
      <c r="M2883" s="3">
        <f>(G2883*2) * Dashboard!$I$13 * (Dashboard!$D$12 / 365) * 'Lookups and Calculations'!$F$12</f>
        <v>1602.0878730267946</v>
      </c>
      <c r="N2883" s="12">
        <f>H2883 * Dashboard!$I$14 * Dashboard!$I$15 * (Dashboard!$D$12 / 365) * 'Lookups and Calculations'!$F$12</f>
        <v>0</v>
      </c>
    </row>
    <row r="2884" spans="1:14" x14ac:dyDescent="0.35">
      <c r="A2884" s="2">
        <v>2883</v>
      </c>
      <c r="B2884" s="11">
        <v>1.6557534222900678</v>
      </c>
      <c r="C2884" s="11">
        <v>-0.64077164684754706</v>
      </c>
      <c r="D2884" s="3">
        <f>B2884*Dashboard!$D$11*Dashboard!$D$10*SQRT(Dashboard!$D$12/365)</f>
        <v>411093.38470823498</v>
      </c>
      <c r="E2884" s="3">
        <f>IF(Dashboard!$I$3,C2884*Dashboard!$E$11*Dashboard!$E$10*SQRT(Dashboard!$D$12/365),0)</f>
        <v>-318183.83290828014</v>
      </c>
      <c r="F2884" s="3">
        <f>D2884+IF(Dashboard!$I$3,E2884,0)</f>
        <v>92909.551799954847</v>
      </c>
      <c r="G2884" s="3">
        <f>IF(Dashboard!$I$4, ('Lookups and Calculations'!$F$9) / (1 - 'Lookups and Calculations'!$F$10), 'Lookups and Calculations'!$F$9)</f>
        <v>1951878.888340465</v>
      </c>
      <c r="H2884" s="12">
        <f t="shared" si="90"/>
        <v>0</v>
      </c>
      <c r="I2884" s="12">
        <f t="shared" si="91"/>
        <v>0</v>
      </c>
      <c r="J2884" s="13">
        <f>(1 - Dashboard!$I$9) * H2884 * Dashboard!$I$8 * 'Lookups and Calculations'!$F$12</f>
        <v>0</v>
      </c>
      <c r="K2884" s="12">
        <f>(1 - Dashboard!$I$11) * I2884 * Dashboard!$I$10 * 'Lookups and Calculations'!$F$12</f>
        <v>0</v>
      </c>
      <c r="L2884" s="12">
        <f>(H2884 - I2884) * Dashboard!$I$13 * (Dashboard!$D$12 / 365) * 'Lookups and Calculations'!$F$12</f>
        <v>0</v>
      </c>
      <c r="M2884" s="3">
        <f>(G2884*2) * Dashboard!$I$13 * (Dashboard!$D$12 / 365) * 'Lookups and Calculations'!$F$12</f>
        <v>1602.0878730267946</v>
      </c>
      <c r="N2884" s="12">
        <f>H2884 * Dashboard!$I$14 * Dashboard!$I$15 * (Dashboard!$D$12 / 365) * 'Lookups and Calculations'!$F$12</f>
        <v>0</v>
      </c>
    </row>
    <row r="2885" spans="1:14" x14ac:dyDescent="0.35">
      <c r="A2885" s="2">
        <v>2884</v>
      </c>
      <c r="B2885" s="11">
        <v>-0.65899308010407487</v>
      </c>
      <c r="C2885" s="11">
        <v>1.5570437190595998</v>
      </c>
      <c r="D2885" s="3">
        <f>B2885*Dashboard!$D$11*Dashboard!$D$10*SQRT(Dashboard!$D$12/365)</f>
        <v>-163615.96609270331</v>
      </c>
      <c r="E2885" s="3">
        <f>IF(Dashboard!$I$3,C2885*Dashboard!$E$11*Dashboard!$E$10*SQRT(Dashboard!$D$12/365),0)</f>
        <v>773171.13042303349</v>
      </c>
      <c r="F2885" s="3">
        <f>D2885+IF(Dashboard!$I$3,E2885,0)</f>
        <v>609555.16433033021</v>
      </c>
      <c r="G2885" s="3">
        <f>IF(Dashboard!$I$4, ('Lookups and Calculations'!$F$9) / (1 - 'Lookups and Calculations'!$F$10), 'Lookups and Calculations'!$F$9)</f>
        <v>1951878.888340465</v>
      </c>
      <c r="H2885" s="12">
        <f t="shared" si="90"/>
        <v>0</v>
      </c>
      <c r="I2885" s="12">
        <f t="shared" si="91"/>
        <v>0</v>
      </c>
      <c r="J2885" s="13">
        <f>(1 - Dashboard!$I$9) * H2885 * Dashboard!$I$8 * 'Lookups and Calculations'!$F$12</f>
        <v>0</v>
      </c>
      <c r="K2885" s="12">
        <f>(1 - Dashboard!$I$11) * I2885 * Dashboard!$I$10 * 'Lookups and Calculations'!$F$12</f>
        <v>0</v>
      </c>
      <c r="L2885" s="12">
        <f>(H2885 - I2885) * Dashboard!$I$13 * (Dashboard!$D$12 / 365) * 'Lookups and Calculations'!$F$12</f>
        <v>0</v>
      </c>
      <c r="M2885" s="3">
        <f>(G2885*2) * Dashboard!$I$13 * (Dashboard!$D$12 / 365) * 'Lookups and Calculations'!$F$12</f>
        <v>1602.0878730267946</v>
      </c>
      <c r="N2885" s="12">
        <f>H2885 * Dashboard!$I$14 * Dashboard!$I$15 * (Dashboard!$D$12 / 365) * 'Lookups and Calculations'!$F$12</f>
        <v>0</v>
      </c>
    </row>
    <row r="2886" spans="1:14" x14ac:dyDescent="0.35">
      <c r="A2886" s="2">
        <v>2885</v>
      </c>
      <c r="B2886" s="11">
        <v>0.17337001002725494</v>
      </c>
      <c r="C2886" s="11">
        <v>0.16910406390087049</v>
      </c>
      <c r="D2886" s="3">
        <f>B2886*Dashboard!$D$11*Dashboard!$D$10*SQRT(Dashboard!$D$12/365)</f>
        <v>43044.612361682324</v>
      </c>
      <c r="E2886" s="3">
        <f>IF(Dashboard!$I$3,C2886*Dashboard!$E$11*Dashboard!$E$10*SQRT(Dashboard!$D$12/365),0)</f>
        <v>83970.911442570912</v>
      </c>
      <c r="F2886" s="3">
        <f>D2886+IF(Dashboard!$I$3,E2886,0)</f>
        <v>127015.52380425323</v>
      </c>
      <c r="G2886" s="3">
        <f>IF(Dashboard!$I$4, ('Lookups and Calculations'!$F$9) / (1 - 'Lookups and Calculations'!$F$10), 'Lookups and Calculations'!$F$9)</f>
        <v>1951878.888340465</v>
      </c>
      <c r="H2886" s="12">
        <f t="shared" si="90"/>
        <v>0</v>
      </c>
      <c r="I2886" s="12">
        <f t="shared" si="91"/>
        <v>0</v>
      </c>
      <c r="J2886" s="13">
        <f>(1 - Dashboard!$I$9) * H2886 * Dashboard!$I$8 * 'Lookups and Calculations'!$F$12</f>
        <v>0</v>
      </c>
      <c r="K2886" s="12">
        <f>(1 - Dashboard!$I$11) * I2886 * Dashboard!$I$10 * 'Lookups and Calculations'!$F$12</f>
        <v>0</v>
      </c>
      <c r="L2886" s="12">
        <f>(H2886 - I2886) * Dashboard!$I$13 * (Dashboard!$D$12 / 365) * 'Lookups and Calculations'!$F$12</f>
        <v>0</v>
      </c>
      <c r="M2886" s="3">
        <f>(G2886*2) * Dashboard!$I$13 * (Dashboard!$D$12 / 365) * 'Lookups and Calculations'!$F$12</f>
        <v>1602.0878730267946</v>
      </c>
      <c r="N2886" s="12">
        <f>H2886 * Dashboard!$I$14 * Dashboard!$I$15 * (Dashboard!$D$12 / 365) * 'Lookups and Calculations'!$F$12</f>
        <v>0</v>
      </c>
    </row>
    <row r="2887" spans="1:14" x14ac:dyDescent="0.35">
      <c r="A2887" s="2">
        <v>2886</v>
      </c>
      <c r="B2887" s="11">
        <v>-1.2385430248658336</v>
      </c>
      <c r="C2887" s="11">
        <v>-0.4770519910867973</v>
      </c>
      <c r="D2887" s="3">
        <f>B2887*Dashboard!$D$11*Dashboard!$D$10*SQRT(Dashboard!$D$12/365)</f>
        <v>-307507.65019990585</v>
      </c>
      <c r="E2887" s="3">
        <f>IF(Dashboard!$I$3,C2887*Dashboard!$E$11*Dashboard!$E$10*SQRT(Dashboard!$D$12/365),0)</f>
        <v>-236886.62219575068</v>
      </c>
      <c r="F2887" s="3">
        <f>D2887+IF(Dashboard!$I$3,E2887,0)</f>
        <v>-544394.27239565656</v>
      </c>
      <c r="G2887" s="3">
        <f>IF(Dashboard!$I$4, ('Lookups and Calculations'!$F$9) / (1 - 'Lookups and Calculations'!$F$10), 'Lookups and Calculations'!$F$9)</f>
        <v>1951878.888340465</v>
      </c>
      <c r="H2887" s="12">
        <f t="shared" si="90"/>
        <v>0</v>
      </c>
      <c r="I2887" s="12">
        <f t="shared" si="91"/>
        <v>0</v>
      </c>
      <c r="J2887" s="13">
        <f>(1 - Dashboard!$I$9) * H2887 * Dashboard!$I$8 * 'Lookups and Calculations'!$F$12</f>
        <v>0</v>
      </c>
      <c r="K2887" s="12">
        <f>(1 - Dashboard!$I$11) * I2887 * Dashboard!$I$10 * 'Lookups and Calculations'!$F$12</f>
        <v>0</v>
      </c>
      <c r="L2887" s="12">
        <f>(H2887 - I2887) * Dashboard!$I$13 * (Dashboard!$D$12 / 365) * 'Lookups and Calculations'!$F$12</f>
        <v>0</v>
      </c>
      <c r="M2887" s="3">
        <f>(G2887*2) * Dashboard!$I$13 * (Dashboard!$D$12 / 365) * 'Lookups and Calculations'!$F$12</f>
        <v>1602.0878730267946</v>
      </c>
      <c r="N2887" s="12">
        <f>H2887 * Dashboard!$I$14 * Dashboard!$I$15 * (Dashboard!$D$12 / 365) * 'Lookups and Calculations'!$F$12</f>
        <v>0</v>
      </c>
    </row>
    <row r="2888" spans="1:14" x14ac:dyDescent="0.35">
      <c r="A2888" s="2">
        <v>2887</v>
      </c>
      <c r="B2888" s="11">
        <v>1.201382315269607</v>
      </c>
      <c r="C2888" s="11">
        <v>7.8629121836718496E-2</v>
      </c>
      <c r="D2888" s="3">
        <f>B2888*Dashboard!$D$11*Dashboard!$D$10*SQRT(Dashboard!$D$12/365)</f>
        <v>298281.32357396197</v>
      </c>
      <c r="E2888" s="3">
        <f>IF(Dashboard!$I$3,C2888*Dashboard!$E$11*Dashboard!$E$10*SQRT(Dashboard!$D$12/365),0)</f>
        <v>39044.354548620759</v>
      </c>
      <c r="F2888" s="3">
        <f>D2888+IF(Dashboard!$I$3,E2888,0)</f>
        <v>337325.67812258273</v>
      </c>
      <c r="G2888" s="3">
        <f>IF(Dashboard!$I$4, ('Lookups and Calculations'!$F$9) / (1 - 'Lookups and Calculations'!$F$10), 'Lookups and Calculations'!$F$9)</f>
        <v>1951878.888340465</v>
      </c>
      <c r="H2888" s="12">
        <f t="shared" si="90"/>
        <v>0</v>
      </c>
      <c r="I2888" s="12">
        <f t="shared" si="91"/>
        <v>0</v>
      </c>
      <c r="J2888" s="13">
        <f>(1 - Dashboard!$I$9) * H2888 * Dashboard!$I$8 * 'Lookups and Calculations'!$F$12</f>
        <v>0</v>
      </c>
      <c r="K2888" s="12">
        <f>(1 - Dashboard!$I$11) * I2888 * Dashboard!$I$10 * 'Lookups and Calculations'!$F$12</f>
        <v>0</v>
      </c>
      <c r="L2888" s="12">
        <f>(H2888 - I2888) * Dashboard!$I$13 * (Dashboard!$D$12 / 365) * 'Lookups and Calculations'!$F$12</f>
        <v>0</v>
      </c>
      <c r="M2888" s="3">
        <f>(G2888*2) * Dashboard!$I$13 * (Dashboard!$D$12 / 365) * 'Lookups and Calculations'!$F$12</f>
        <v>1602.0878730267946</v>
      </c>
      <c r="N2888" s="12">
        <f>H2888 * Dashboard!$I$14 * Dashboard!$I$15 * (Dashboard!$D$12 / 365) * 'Lookups and Calculations'!$F$12</f>
        <v>0</v>
      </c>
    </row>
    <row r="2889" spans="1:14" x14ac:dyDescent="0.35">
      <c r="A2889" s="2">
        <v>2888</v>
      </c>
      <c r="B2889" s="11">
        <v>0.59831887465094424</v>
      </c>
      <c r="C2889" s="11">
        <v>-0.89892539917347114</v>
      </c>
      <c r="D2889" s="3">
        <f>B2889*Dashboard!$D$11*Dashboard!$D$10*SQRT(Dashboard!$D$12/365)</f>
        <v>148551.66717691906</v>
      </c>
      <c r="E2889" s="3">
        <f>IF(Dashboard!$I$3,C2889*Dashboard!$E$11*Dashboard!$E$10*SQRT(Dashboard!$D$12/365),0)</f>
        <v>-446373.57226211944</v>
      </c>
      <c r="F2889" s="3">
        <f>D2889+IF(Dashboard!$I$3,E2889,0)</f>
        <v>-297821.90508520039</v>
      </c>
      <c r="G2889" s="3">
        <f>IF(Dashboard!$I$4, ('Lookups and Calculations'!$F$9) / (1 - 'Lookups and Calculations'!$F$10), 'Lookups and Calculations'!$F$9)</f>
        <v>1951878.888340465</v>
      </c>
      <c r="H2889" s="12">
        <f t="shared" si="90"/>
        <v>0</v>
      </c>
      <c r="I2889" s="12">
        <f t="shared" si="91"/>
        <v>0</v>
      </c>
      <c r="J2889" s="13">
        <f>(1 - Dashboard!$I$9) * H2889 * Dashboard!$I$8 * 'Lookups and Calculations'!$F$12</f>
        <v>0</v>
      </c>
      <c r="K2889" s="12">
        <f>(1 - Dashboard!$I$11) * I2889 * Dashboard!$I$10 * 'Lookups and Calculations'!$F$12</f>
        <v>0</v>
      </c>
      <c r="L2889" s="12">
        <f>(H2889 - I2889) * Dashboard!$I$13 * (Dashboard!$D$12 / 365) * 'Lookups and Calculations'!$F$12</f>
        <v>0</v>
      </c>
      <c r="M2889" s="3">
        <f>(G2889*2) * Dashboard!$I$13 * (Dashboard!$D$12 / 365) * 'Lookups and Calculations'!$F$12</f>
        <v>1602.0878730267946</v>
      </c>
      <c r="N2889" s="12">
        <f>H2889 * Dashboard!$I$14 * Dashboard!$I$15 * (Dashboard!$D$12 / 365) * 'Lookups and Calculations'!$F$12</f>
        <v>0</v>
      </c>
    </row>
    <row r="2890" spans="1:14" x14ac:dyDescent="0.35">
      <c r="A2890" s="2">
        <v>2889</v>
      </c>
      <c r="B2890" s="11">
        <v>-0.32593841031697446</v>
      </c>
      <c r="C2890" s="11">
        <v>-1.64522523056936</v>
      </c>
      <c r="D2890" s="3">
        <f>B2890*Dashboard!$D$11*Dashboard!$D$10*SQRT(Dashboard!$D$12/365)</f>
        <v>-80924.564310006856</v>
      </c>
      <c r="E2890" s="3">
        <f>IF(Dashboard!$I$3,C2890*Dashboard!$E$11*Dashboard!$E$10*SQRT(Dashboard!$D$12/365),0)</f>
        <v>-816958.85333783459</v>
      </c>
      <c r="F2890" s="3">
        <f>D2890+IF(Dashboard!$I$3,E2890,0)</f>
        <v>-897883.41764784139</v>
      </c>
      <c r="G2890" s="3">
        <f>IF(Dashboard!$I$4, ('Lookups and Calculations'!$F$9) / (1 - 'Lookups and Calculations'!$F$10), 'Lookups and Calculations'!$F$9)</f>
        <v>1951878.888340465</v>
      </c>
      <c r="H2890" s="12">
        <f t="shared" si="90"/>
        <v>0</v>
      </c>
      <c r="I2890" s="12">
        <f t="shared" si="91"/>
        <v>0</v>
      </c>
      <c r="J2890" s="13">
        <f>(1 - Dashboard!$I$9) * H2890 * Dashboard!$I$8 * 'Lookups and Calculations'!$F$12</f>
        <v>0</v>
      </c>
      <c r="K2890" s="12">
        <f>(1 - Dashboard!$I$11) * I2890 * Dashboard!$I$10 * 'Lookups and Calculations'!$F$12</f>
        <v>0</v>
      </c>
      <c r="L2890" s="12">
        <f>(H2890 - I2890) * Dashboard!$I$13 * (Dashboard!$D$12 / 365) * 'Lookups and Calculations'!$F$12</f>
        <v>0</v>
      </c>
      <c r="M2890" s="3">
        <f>(G2890*2) * Dashboard!$I$13 * (Dashboard!$D$12 / 365) * 'Lookups and Calculations'!$F$12</f>
        <v>1602.0878730267946</v>
      </c>
      <c r="N2890" s="12">
        <f>H2890 * Dashboard!$I$14 * Dashboard!$I$15 * (Dashboard!$D$12 / 365) * 'Lookups and Calculations'!$F$12</f>
        <v>0</v>
      </c>
    </row>
    <row r="2891" spans="1:14" x14ac:dyDescent="0.35">
      <c r="A2891" s="2">
        <v>2890</v>
      </c>
      <c r="B2891" s="11">
        <v>-4.9900273350761679E-2</v>
      </c>
      <c r="C2891" s="11">
        <v>-0.71524256557146637</v>
      </c>
      <c r="D2891" s="3">
        <f>B2891*Dashboard!$D$11*Dashboard!$D$10*SQRT(Dashboard!$D$12/365)</f>
        <v>-12389.328020387455</v>
      </c>
      <c r="E2891" s="3">
        <f>IF(Dashboard!$I$3,C2891*Dashboard!$E$11*Dashboard!$E$10*SQRT(Dashboard!$D$12/365),0)</f>
        <v>-355163.37542760657</v>
      </c>
      <c r="F2891" s="3">
        <f>D2891+IF(Dashboard!$I$3,E2891,0)</f>
        <v>-367552.70344799402</v>
      </c>
      <c r="G2891" s="3">
        <f>IF(Dashboard!$I$4, ('Lookups and Calculations'!$F$9) / (1 - 'Lookups and Calculations'!$F$10), 'Lookups and Calculations'!$F$9)</f>
        <v>1951878.888340465</v>
      </c>
      <c r="H2891" s="12">
        <f t="shared" si="90"/>
        <v>0</v>
      </c>
      <c r="I2891" s="12">
        <f t="shared" si="91"/>
        <v>0</v>
      </c>
      <c r="J2891" s="13">
        <f>(1 - Dashboard!$I$9) * H2891 * Dashboard!$I$8 * 'Lookups and Calculations'!$F$12</f>
        <v>0</v>
      </c>
      <c r="K2891" s="12">
        <f>(1 - Dashboard!$I$11) * I2891 * Dashboard!$I$10 * 'Lookups and Calculations'!$F$12</f>
        <v>0</v>
      </c>
      <c r="L2891" s="12">
        <f>(H2891 - I2891) * Dashboard!$I$13 * (Dashboard!$D$12 / 365) * 'Lookups and Calculations'!$F$12</f>
        <v>0</v>
      </c>
      <c r="M2891" s="3">
        <f>(G2891*2) * Dashboard!$I$13 * (Dashboard!$D$12 / 365) * 'Lookups and Calculations'!$F$12</f>
        <v>1602.0878730267946</v>
      </c>
      <c r="N2891" s="12">
        <f>H2891 * Dashboard!$I$14 * Dashboard!$I$15 * (Dashboard!$D$12 / 365) * 'Lookups and Calculations'!$F$12</f>
        <v>0</v>
      </c>
    </row>
    <row r="2892" spans="1:14" x14ac:dyDescent="0.35">
      <c r="A2892" s="2">
        <v>2891</v>
      </c>
      <c r="B2892" s="11">
        <v>2.6835316975985738E-2</v>
      </c>
      <c r="C2892" s="11">
        <v>2.4675175229113457</v>
      </c>
      <c r="D2892" s="3">
        <f>B2892*Dashboard!$D$11*Dashboard!$D$10*SQRT(Dashboard!$D$12/365)</f>
        <v>6662.7199055510655</v>
      </c>
      <c r="E2892" s="3">
        <f>IF(Dashboard!$I$3,C2892*Dashboard!$E$11*Dashboard!$E$10*SQRT(Dashboard!$D$12/365),0)</f>
        <v>1225279.219314575</v>
      </c>
      <c r="F2892" s="3">
        <f>D2892+IF(Dashboard!$I$3,E2892,0)</f>
        <v>1231941.939220126</v>
      </c>
      <c r="G2892" s="3">
        <f>IF(Dashboard!$I$4, ('Lookups and Calculations'!$F$9) / (1 - 'Lookups and Calculations'!$F$10), 'Lookups and Calculations'!$F$9)</f>
        <v>1951878.888340465</v>
      </c>
      <c r="H2892" s="12">
        <f t="shared" si="90"/>
        <v>0</v>
      </c>
      <c r="I2892" s="12">
        <f t="shared" si="91"/>
        <v>0</v>
      </c>
      <c r="J2892" s="13">
        <f>(1 - Dashboard!$I$9) * H2892 * Dashboard!$I$8 * 'Lookups and Calculations'!$F$12</f>
        <v>0</v>
      </c>
      <c r="K2892" s="12">
        <f>(1 - Dashboard!$I$11) * I2892 * Dashboard!$I$10 * 'Lookups and Calculations'!$F$12</f>
        <v>0</v>
      </c>
      <c r="L2892" s="12">
        <f>(H2892 - I2892) * Dashboard!$I$13 * (Dashboard!$D$12 / 365) * 'Lookups and Calculations'!$F$12</f>
        <v>0</v>
      </c>
      <c r="M2892" s="3">
        <f>(G2892*2) * Dashboard!$I$13 * (Dashboard!$D$12 / 365) * 'Lookups and Calculations'!$F$12</f>
        <v>1602.0878730267946</v>
      </c>
      <c r="N2892" s="12">
        <f>H2892 * Dashboard!$I$14 * Dashboard!$I$15 * (Dashboard!$D$12 / 365) * 'Lookups and Calculations'!$F$12</f>
        <v>0</v>
      </c>
    </row>
    <row r="2893" spans="1:14" x14ac:dyDescent="0.35">
      <c r="A2893" s="2">
        <v>2892</v>
      </c>
      <c r="B2893" s="11">
        <v>0.9325208359636209</v>
      </c>
      <c r="C2893" s="11">
        <v>1.490219340819652</v>
      </c>
      <c r="D2893" s="3">
        <f>B2893*Dashboard!$D$11*Dashboard!$D$10*SQRT(Dashboard!$D$12/365)</f>
        <v>231527.92052636866</v>
      </c>
      <c r="E2893" s="3">
        <f>IF(Dashboard!$I$3,C2893*Dashboard!$E$11*Dashboard!$E$10*SQRT(Dashboard!$D$12/365),0)</f>
        <v>739988.58106289001</v>
      </c>
      <c r="F2893" s="3">
        <f>D2893+IF(Dashboard!$I$3,E2893,0)</f>
        <v>971516.50158925867</v>
      </c>
      <c r="G2893" s="3">
        <f>IF(Dashboard!$I$4, ('Lookups and Calculations'!$F$9) / (1 - 'Lookups and Calculations'!$F$10), 'Lookups and Calculations'!$F$9)</f>
        <v>1951878.888340465</v>
      </c>
      <c r="H2893" s="12">
        <f t="shared" si="90"/>
        <v>0</v>
      </c>
      <c r="I2893" s="12">
        <f t="shared" si="91"/>
        <v>0</v>
      </c>
      <c r="J2893" s="13">
        <f>(1 - Dashboard!$I$9) * H2893 * Dashboard!$I$8 * 'Lookups and Calculations'!$F$12</f>
        <v>0</v>
      </c>
      <c r="K2893" s="12">
        <f>(1 - Dashboard!$I$11) * I2893 * Dashboard!$I$10 * 'Lookups and Calculations'!$F$12</f>
        <v>0</v>
      </c>
      <c r="L2893" s="12">
        <f>(H2893 - I2893) * Dashboard!$I$13 * (Dashboard!$D$12 / 365) * 'Lookups and Calculations'!$F$12</f>
        <v>0</v>
      </c>
      <c r="M2893" s="3">
        <f>(G2893*2) * Dashboard!$I$13 * (Dashboard!$D$12 / 365) * 'Lookups and Calculations'!$F$12</f>
        <v>1602.0878730267946</v>
      </c>
      <c r="N2893" s="12">
        <f>H2893 * Dashboard!$I$14 * Dashboard!$I$15 * (Dashboard!$D$12 / 365) * 'Lookups and Calculations'!$F$12</f>
        <v>0</v>
      </c>
    </row>
    <row r="2894" spans="1:14" x14ac:dyDescent="0.35">
      <c r="A2894" s="2">
        <v>2893</v>
      </c>
      <c r="B2894" s="11">
        <v>-1.6811584176009003E-2</v>
      </c>
      <c r="C2894" s="11">
        <v>-1.307749577779197</v>
      </c>
      <c r="D2894" s="3">
        <f>B2894*Dashboard!$D$11*Dashboard!$D$10*SQRT(Dashboard!$D$12/365)</f>
        <v>-4174.0098182398315</v>
      </c>
      <c r="E2894" s="3">
        <f>IF(Dashboard!$I$3,C2894*Dashboard!$E$11*Dashboard!$E$10*SQRT(Dashboard!$D$12/365),0)</f>
        <v>-649380.75083239423</v>
      </c>
      <c r="F2894" s="3">
        <f>D2894+IF(Dashboard!$I$3,E2894,0)</f>
        <v>-653554.76065063407</v>
      </c>
      <c r="G2894" s="3">
        <f>IF(Dashboard!$I$4, ('Lookups and Calculations'!$F$9) / (1 - 'Lookups and Calculations'!$F$10), 'Lookups and Calculations'!$F$9)</f>
        <v>1951878.888340465</v>
      </c>
      <c r="H2894" s="12">
        <f t="shared" si="90"/>
        <v>0</v>
      </c>
      <c r="I2894" s="12">
        <f t="shared" si="91"/>
        <v>0</v>
      </c>
      <c r="J2894" s="13">
        <f>(1 - Dashboard!$I$9) * H2894 * Dashboard!$I$8 * 'Lookups and Calculations'!$F$12</f>
        <v>0</v>
      </c>
      <c r="K2894" s="12">
        <f>(1 - Dashboard!$I$11) * I2894 * Dashboard!$I$10 * 'Lookups and Calculations'!$F$12</f>
        <v>0</v>
      </c>
      <c r="L2894" s="12">
        <f>(H2894 - I2894) * Dashboard!$I$13 * (Dashboard!$D$12 / 365) * 'Lookups and Calculations'!$F$12</f>
        <v>0</v>
      </c>
      <c r="M2894" s="3">
        <f>(G2894*2) * Dashboard!$I$13 * (Dashboard!$D$12 / 365) * 'Lookups and Calculations'!$F$12</f>
        <v>1602.0878730267946</v>
      </c>
      <c r="N2894" s="12">
        <f>H2894 * Dashboard!$I$14 * Dashboard!$I$15 * (Dashboard!$D$12 / 365) * 'Lookups and Calculations'!$F$12</f>
        <v>0</v>
      </c>
    </row>
    <row r="2895" spans="1:14" x14ac:dyDescent="0.35">
      <c r="A2895" s="2">
        <v>2894</v>
      </c>
      <c r="B2895" s="11">
        <v>0.29885426328511938</v>
      </c>
      <c r="C2895" s="11">
        <v>8.3519309500313266E-3</v>
      </c>
      <c r="D2895" s="3">
        <f>B2895*Dashboard!$D$11*Dashboard!$D$10*SQRT(Dashboard!$D$12/365)</f>
        <v>74200.064438606176</v>
      </c>
      <c r="E2895" s="3">
        <f>IF(Dashboard!$I$3,C2895*Dashboard!$E$11*Dashboard!$E$10*SQRT(Dashboard!$D$12/365),0)</f>
        <v>4147.2643412677771</v>
      </c>
      <c r="F2895" s="3">
        <f>D2895+IF(Dashboard!$I$3,E2895,0)</f>
        <v>78347.328779873947</v>
      </c>
      <c r="G2895" s="3">
        <f>IF(Dashboard!$I$4, ('Lookups and Calculations'!$F$9) / (1 - 'Lookups and Calculations'!$F$10), 'Lookups and Calculations'!$F$9)</f>
        <v>1951878.888340465</v>
      </c>
      <c r="H2895" s="12">
        <f t="shared" si="90"/>
        <v>0</v>
      </c>
      <c r="I2895" s="12">
        <f t="shared" si="91"/>
        <v>0</v>
      </c>
      <c r="J2895" s="13">
        <f>(1 - Dashboard!$I$9) * H2895 * Dashboard!$I$8 * 'Lookups and Calculations'!$F$12</f>
        <v>0</v>
      </c>
      <c r="K2895" s="12">
        <f>(1 - Dashboard!$I$11) * I2895 * Dashboard!$I$10 * 'Lookups and Calculations'!$F$12</f>
        <v>0</v>
      </c>
      <c r="L2895" s="12">
        <f>(H2895 - I2895) * Dashboard!$I$13 * (Dashboard!$D$12 / 365) * 'Lookups and Calculations'!$F$12</f>
        <v>0</v>
      </c>
      <c r="M2895" s="3">
        <f>(G2895*2) * Dashboard!$I$13 * (Dashboard!$D$12 / 365) * 'Lookups and Calculations'!$F$12</f>
        <v>1602.0878730267946</v>
      </c>
      <c r="N2895" s="12">
        <f>H2895 * Dashboard!$I$14 * Dashboard!$I$15 * (Dashboard!$D$12 / 365) * 'Lookups and Calculations'!$F$12</f>
        <v>0</v>
      </c>
    </row>
    <row r="2896" spans="1:14" x14ac:dyDescent="0.35">
      <c r="A2896" s="2">
        <v>2895</v>
      </c>
      <c r="B2896" s="11">
        <v>-0.92405228553841812</v>
      </c>
      <c r="C2896" s="11">
        <v>-1.3039462169940406</v>
      </c>
      <c r="D2896" s="3">
        <f>B2896*Dashboard!$D$11*Dashboard!$D$10*SQRT(Dashboard!$D$12/365)</f>
        <v>-229425.33386642145</v>
      </c>
      <c r="E2896" s="3">
        <f>IF(Dashboard!$I$3,C2896*Dashboard!$E$11*Dashboard!$E$10*SQRT(Dashboard!$D$12/365),0)</f>
        <v>-647492.14056302933</v>
      </c>
      <c r="F2896" s="3">
        <f>D2896+IF(Dashboard!$I$3,E2896,0)</f>
        <v>-876917.47442945081</v>
      </c>
      <c r="G2896" s="3">
        <f>IF(Dashboard!$I$4, ('Lookups and Calculations'!$F$9) / (1 - 'Lookups and Calculations'!$F$10), 'Lookups and Calculations'!$F$9)</f>
        <v>1951878.888340465</v>
      </c>
      <c r="H2896" s="12">
        <f t="shared" si="90"/>
        <v>0</v>
      </c>
      <c r="I2896" s="12">
        <f t="shared" si="91"/>
        <v>0</v>
      </c>
      <c r="J2896" s="13">
        <f>(1 - Dashboard!$I$9) * H2896 * Dashboard!$I$8 * 'Lookups and Calculations'!$F$12</f>
        <v>0</v>
      </c>
      <c r="K2896" s="12">
        <f>(1 - Dashboard!$I$11) * I2896 * Dashboard!$I$10 * 'Lookups and Calculations'!$F$12</f>
        <v>0</v>
      </c>
      <c r="L2896" s="12">
        <f>(H2896 - I2896) * Dashboard!$I$13 * (Dashboard!$D$12 / 365) * 'Lookups and Calculations'!$F$12</f>
        <v>0</v>
      </c>
      <c r="M2896" s="3">
        <f>(G2896*2) * Dashboard!$I$13 * (Dashboard!$D$12 / 365) * 'Lookups and Calculations'!$F$12</f>
        <v>1602.0878730267946</v>
      </c>
      <c r="N2896" s="12">
        <f>H2896 * Dashboard!$I$14 * Dashboard!$I$15 * (Dashboard!$D$12 / 365) * 'Lookups and Calculations'!$F$12</f>
        <v>0</v>
      </c>
    </row>
    <row r="2897" spans="1:14" x14ac:dyDescent="0.35">
      <c r="A2897" s="2">
        <v>2896</v>
      </c>
      <c r="B2897" s="11">
        <v>0.53498143908593065</v>
      </c>
      <c r="C2897" s="11">
        <v>-0.73771189100496048</v>
      </c>
      <c r="D2897" s="3">
        <f>B2897*Dashboard!$D$11*Dashboard!$D$10*SQRT(Dashboard!$D$12/365)</f>
        <v>132826.13678414555</v>
      </c>
      <c r="E2897" s="3">
        <f>IF(Dashboard!$I$3,C2897*Dashboard!$E$11*Dashboard!$E$10*SQRT(Dashboard!$D$12/365),0)</f>
        <v>-366320.82305261615</v>
      </c>
      <c r="F2897" s="3">
        <f>D2897+IF(Dashboard!$I$3,E2897,0)</f>
        <v>-233494.6862684706</v>
      </c>
      <c r="G2897" s="3">
        <f>IF(Dashboard!$I$4, ('Lookups and Calculations'!$F$9) / (1 - 'Lookups and Calculations'!$F$10), 'Lookups and Calculations'!$F$9)</f>
        <v>1951878.888340465</v>
      </c>
      <c r="H2897" s="12">
        <f t="shared" si="90"/>
        <v>0</v>
      </c>
      <c r="I2897" s="12">
        <f t="shared" si="91"/>
        <v>0</v>
      </c>
      <c r="J2897" s="13">
        <f>(1 - Dashboard!$I$9) * H2897 * Dashboard!$I$8 * 'Lookups and Calculations'!$F$12</f>
        <v>0</v>
      </c>
      <c r="K2897" s="12">
        <f>(1 - Dashboard!$I$11) * I2897 * Dashboard!$I$10 * 'Lookups and Calculations'!$F$12</f>
        <v>0</v>
      </c>
      <c r="L2897" s="12">
        <f>(H2897 - I2897) * Dashboard!$I$13 * (Dashboard!$D$12 / 365) * 'Lookups and Calculations'!$F$12</f>
        <v>0</v>
      </c>
      <c r="M2897" s="3">
        <f>(G2897*2) * Dashboard!$I$13 * (Dashboard!$D$12 / 365) * 'Lookups and Calculations'!$F$12</f>
        <v>1602.0878730267946</v>
      </c>
      <c r="N2897" s="12">
        <f>H2897 * Dashboard!$I$14 * Dashboard!$I$15 * (Dashboard!$D$12 / 365) * 'Lookups and Calculations'!$F$12</f>
        <v>0</v>
      </c>
    </row>
    <row r="2898" spans="1:14" x14ac:dyDescent="0.35">
      <c r="A2898" s="2">
        <v>2897</v>
      </c>
      <c r="B2898" s="11">
        <v>-0.55366572094691557</v>
      </c>
      <c r="C2898" s="11">
        <v>-1.1265590955687363</v>
      </c>
      <c r="D2898" s="3">
        <f>B2898*Dashboard!$D$11*Dashboard!$D$10*SQRT(Dashboard!$D$12/365)</f>
        <v>-137465.10329188281</v>
      </c>
      <c r="E2898" s="3">
        <f>IF(Dashboard!$I$3,C2898*Dashboard!$E$11*Dashboard!$E$10*SQRT(Dashboard!$D$12/365),0)</f>
        <v>-559408.16481074644</v>
      </c>
      <c r="F2898" s="3">
        <f>D2898+IF(Dashboard!$I$3,E2898,0)</f>
        <v>-696873.26810262923</v>
      </c>
      <c r="G2898" s="3">
        <f>IF(Dashboard!$I$4, ('Lookups and Calculations'!$F$9) / (1 - 'Lookups and Calculations'!$F$10), 'Lookups and Calculations'!$F$9)</f>
        <v>1951878.888340465</v>
      </c>
      <c r="H2898" s="12">
        <f t="shared" si="90"/>
        <v>0</v>
      </c>
      <c r="I2898" s="12">
        <f t="shared" si="91"/>
        <v>0</v>
      </c>
      <c r="J2898" s="13">
        <f>(1 - Dashboard!$I$9) * H2898 * Dashboard!$I$8 * 'Lookups and Calculations'!$F$12</f>
        <v>0</v>
      </c>
      <c r="K2898" s="12">
        <f>(1 - Dashboard!$I$11) * I2898 * Dashboard!$I$10 * 'Lookups and Calculations'!$F$12</f>
        <v>0</v>
      </c>
      <c r="L2898" s="12">
        <f>(H2898 - I2898) * Dashboard!$I$13 * (Dashboard!$D$12 / 365) * 'Lookups and Calculations'!$F$12</f>
        <v>0</v>
      </c>
      <c r="M2898" s="3">
        <f>(G2898*2) * Dashboard!$I$13 * (Dashboard!$D$12 / 365) * 'Lookups and Calculations'!$F$12</f>
        <v>1602.0878730267946</v>
      </c>
      <c r="N2898" s="12">
        <f>H2898 * Dashboard!$I$14 * Dashboard!$I$15 * (Dashboard!$D$12 / 365) * 'Lookups and Calculations'!$F$12</f>
        <v>0</v>
      </c>
    </row>
    <row r="2899" spans="1:14" x14ac:dyDescent="0.35">
      <c r="A2899" s="2">
        <v>2898</v>
      </c>
      <c r="B2899" s="11">
        <v>0.64664500446728257</v>
      </c>
      <c r="C2899" s="11">
        <v>1.6585353746742351</v>
      </c>
      <c r="D2899" s="3">
        <f>B2899*Dashboard!$D$11*Dashboard!$D$10*SQRT(Dashboard!$D$12/365)</f>
        <v>160550.16405972827</v>
      </c>
      <c r="E2899" s="3">
        <f>IF(Dashboard!$I$3,C2899*Dashboard!$E$11*Dashboard!$E$10*SQRT(Dashboard!$D$12/365),0)</f>
        <v>823568.18552143895</v>
      </c>
      <c r="F2899" s="3">
        <f>D2899+IF(Dashboard!$I$3,E2899,0)</f>
        <v>984118.34958116722</v>
      </c>
      <c r="G2899" s="3">
        <f>IF(Dashboard!$I$4, ('Lookups and Calculations'!$F$9) / (1 - 'Lookups and Calculations'!$F$10), 'Lookups and Calculations'!$F$9)</f>
        <v>1951878.888340465</v>
      </c>
      <c r="H2899" s="12">
        <f t="shared" si="90"/>
        <v>0</v>
      </c>
      <c r="I2899" s="12">
        <f t="shared" si="91"/>
        <v>0</v>
      </c>
      <c r="J2899" s="13">
        <f>(1 - Dashboard!$I$9) * H2899 * Dashboard!$I$8 * 'Lookups and Calculations'!$F$12</f>
        <v>0</v>
      </c>
      <c r="K2899" s="12">
        <f>(1 - Dashboard!$I$11) * I2899 * Dashboard!$I$10 * 'Lookups and Calculations'!$F$12</f>
        <v>0</v>
      </c>
      <c r="L2899" s="12">
        <f>(H2899 - I2899) * Dashboard!$I$13 * (Dashboard!$D$12 / 365) * 'Lookups and Calculations'!$F$12</f>
        <v>0</v>
      </c>
      <c r="M2899" s="3">
        <f>(G2899*2) * Dashboard!$I$13 * (Dashboard!$D$12 / 365) * 'Lookups and Calculations'!$F$12</f>
        <v>1602.0878730267946</v>
      </c>
      <c r="N2899" s="12">
        <f>H2899 * Dashboard!$I$14 * Dashboard!$I$15 * (Dashboard!$D$12 / 365) * 'Lookups and Calculations'!$F$12</f>
        <v>0</v>
      </c>
    </row>
    <row r="2900" spans="1:14" x14ac:dyDescent="0.35">
      <c r="A2900" s="2">
        <v>2899</v>
      </c>
      <c r="B2900" s="11">
        <v>1.1601024793722048</v>
      </c>
      <c r="C2900" s="11">
        <v>-0.33727676974295057</v>
      </c>
      <c r="D2900" s="3">
        <f>B2900*Dashboard!$D$11*Dashboard!$D$10*SQRT(Dashboard!$D$12/365)</f>
        <v>288032.29299319314</v>
      </c>
      <c r="E2900" s="3">
        <f>IF(Dashboard!$I$3,C2900*Dashboard!$E$11*Dashboard!$E$10*SQRT(Dashboard!$D$12/365),0)</f>
        <v>-167479.34443683052</v>
      </c>
      <c r="F2900" s="3">
        <f>D2900+IF(Dashboard!$I$3,E2900,0)</f>
        <v>120552.94855636262</v>
      </c>
      <c r="G2900" s="3">
        <f>IF(Dashboard!$I$4, ('Lookups and Calculations'!$F$9) / (1 - 'Lookups and Calculations'!$F$10), 'Lookups and Calculations'!$F$9)</f>
        <v>1951878.888340465</v>
      </c>
      <c r="H2900" s="12">
        <f t="shared" si="90"/>
        <v>0</v>
      </c>
      <c r="I2900" s="12">
        <f t="shared" si="91"/>
        <v>0</v>
      </c>
      <c r="J2900" s="13">
        <f>(1 - Dashboard!$I$9) * H2900 * Dashboard!$I$8 * 'Lookups and Calculations'!$F$12</f>
        <v>0</v>
      </c>
      <c r="K2900" s="12">
        <f>(1 - Dashboard!$I$11) * I2900 * Dashboard!$I$10 * 'Lookups and Calculations'!$F$12</f>
        <v>0</v>
      </c>
      <c r="L2900" s="12">
        <f>(H2900 - I2900) * Dashboard!$I$13 * (Dashboard!$D$12 / 365) * 'Lookups and Calculations'!$F$12</f>
        <v>0</v>
      </c>
      <c r="M2900" s="3">
        <f>(G2900*2) * Dashboard!$I$13 * (Dashboard!$D$12 / 365) * 'Lookups and Calculations'!$F$12</f>
        <v>1602.0878730267946</v>
      </c>
      <c r="N2900" s="12">
        <f>H2900 * Dashboard!$I$14 * Dashboard!$I$15 * (Dashboard!$D$12 / 365) * 'Lookups and Calculations'!$F$12</f>
        <v>0</v>
      </c>
    </row>
    <row r="2901" spans="1:14" x14ac:dyDescent="0.35">
      <c r="A2901" s="2">
        <v>2900</v>
      </c>
      <c r="B2901" s="11">
        <v>-0.58492994460519643</v>
      </c>
      <c r="C2901" s="11">
        <v>0.95463425553668046</v>
      </c>
      <c r="D2901" s="3">
        <f>B2901*Dashboard!$D$11*Dashboard!$D$10*SQRT(Dashboard!$D$12/365)</f>
        <v>-145227.43997253524</v>
      </c>
      <c r="E2901" s="3">
        <f>IF(Dashboard!$I$3,C2901*Dashboard!$E$11*Dashboard!$E$10*SQRT(Dashboard!$D$12/365),0)</f>
        <v>474036.55880621664</v>
      </c>
      <c r="F2901" s="3">
        <f>D2901+IF(Dashboard!$I$3,E2901,0)</f>
        <v>328809.11883368139</v>
      </c>
      <c r="G2901" s="3">
        <f>IF(Dashboard!$I$4, ('Lookups and Calculations'!$F$9) / (1 - 'Lookups and Calculations'!$F$10), 'Lookups and Calculations'!$F$9)</f>
        <v>1951878.888340465</v>
      </c>
      <c r="H2901" s="12">
        <f t="shared" si="90"/>
        <v>0</v>
      </c>
      <c r="I2901" s="12">
        <f t="shared" si="91"/>
        <v>0</v>
      </c>
      <c r="J2901" s="13">
        <f>(1 - Dashboard!$I$9) * H2901 * Dashboard!$I$8 * 'Lookups and Calculations'!$F$12</f>
        <v>0</v>
      </c>
      <c r="K2901" s="12">
        <f>(1 - Dashboard!$I$11) * I2901 * Dashboard!$I$10 * 'Lookups and Calculations'!$F$12</f>
        <v>0</v>
      </c>
      <c r="L2901" s="12">
        <f>(H2901 - I2901) * Dashboard!$I$13 * (Dashboard!$D$12 / 365) * 'Lookups and Calculations'!$F$12</f>
        <v>0</v>
      </c>
      <c r="M2901" s="3">
        <f>(G2901*2) * Dashboard!$I$13 * (Dashboard!$D$12 / 365) * 'Lookups and Calculations'!$F$12</f>
        <v>1602.0878730267946</v>
      </c>
      <c r="N2901" s="12">
        <f>H2901 * Dashboard!$I$14 * Dashboard!$I$15 * (Dashboard!$D$12 / 365) * 'Lookups and Calculations'!$F$12</f>
        <v>0</v>
      </c>
    </row>
    <row r="2902" spans="1:14" x14ac:dyDescent="0.35">
      <c r="A2902" s="2">
        <v>2901</v>
      </c>
      <c r="B2902" s="11">
        <v>-2.3043429688515733</v>
      </c>
      <c r="C2902" s="11">
        <v>1.3274026471026232</v>
      </c>
      <c r="D2902" s="3">
        <f>B2902*Dashboard!$D$11*Dashboard!$D$10*SQRT(Dashboard!$D$12/365)</f>
        <v>-572126.3431143075</v>
      </c>
      <c r="E2902" s="3">
        <f>IF(Dashboard!$I$3,C2902*Dashboard!$E$11*Dashboard!$E$10*SQRT(Dashboard!$D$12/365),0)</f>
        <v>659139.74837310112</v>
      </c>
      <c r="F2902" s="3">
        <f>D2902+IF(Dashboard!$I$3,E2902,0)</f>
        <v>87013.405258793617</v>
      </c>
      <c r="G2902" s="3">
        <f>IF(Dashboard!$I$4, ('Lookups and Calculations'!$F$9) / (1 - 'Lookups and Calculations'!$F$10), 'Lookups and Calculations'!$F$9)</f>
        <v>1951878.888340465</v>
      </c>
      <c r="H2902" s="12">
        <f t="shared" si="90"/>
        <v>0</v>
      </c>
      <c r="I2902" s="12">
        <f t="shared" si="91"/>
        <v>0</v>
      </c>
      <c r="J2902" s="13">
        <f>(1 - Dashboard!$I$9) * H2902 * Dashboard!$I$8 * 'Lookups and Calculations'!$F$12</f>
        <v>0</v>
      </c>
      <c r="K2902" s="12">
        <f>(1 - Dashboard!$I$11) * I2902 * Dashboard!$I$10 * 'Lookups and Calculations'!$F$12</f>
        <v>0</v>
      </c>
      <c r="L2902" s="12">
        <f>(H2902 - I2902) * Dashboard!$I$13 * (Dashboard!$D$12 / 365) * 'Lookups and Calculations'!$F$12</f>
        <v>0</v>
      </c>
      <c r="M2902" s="3">
        <f>(G2902*2) * Dashboard!$I$13 * (Dashboard!$D$12 / 365) * 'Lookups and Calculations'!$F$12</f>
        <v>1602.0878730267946</v>
      </c>
      <c r="N2902" s="12">
        <f>H2902 * Dashboard!$I$14 * Dashboard!$I$15 * (Dashboard!$D$12 / 365) * 'Lookups and Calculations'!$F$12</f>
        <v>0</v>
      </c>
    </row>
    <row r="2903" spans="1:14" x14ac:dyDescent="0.35">
      <c r="A2903" s="2">
        <v>2902</v>
      </c>
      <c r="B2903" s="11">
        <v>-1.3550449463496066</v>
      </c>
      <c r="C2903" s="11">
        <v>-0.32928408120364328</v>
      </c>
      <c r="D2903" s="3">
        <f>B2903*Dashboard!$D$11*Dashboard!$D$10*SQRT(Dashboard!$D$12/365)</f>
        <v>-336432.95307594421</v>
      </c>
      <c r="E2903" s="3">
        <f>IF(Dashboard!$I$3,C2903*Dashboard!$E$11*Dashboard!$E$10*SQRT(Dashboard!$D$12/365),0)</f>
        <v>-163510.46677629329</v>
      </c>
      <c r="F2903" s="3">
        <f>D2903+IF(Dashboard!$I$3,E2903,0)</f>
        <v>-499943.41985223751</v>
      </c>
      <c r="G2903" s="3">
        <f>IF(Dashboard!$I$4, ('Lookups and Calculations'!$F$9) / (1 - 'Lookups and Calculations'!$F$10), 'Lookups and Calculations'!$F$9)</f>
        <v>1951878.888340465</v>
      </c>
      <c r="H2903" s="12">
        <f t="shared" si="90"/>
        <v>0</v>
      </c>
      <c r="I2903" s="12">
        <f t="shared" si="91"/>
        <v>0</v>
      </c>
      <c r="J2903" s="13">
        <f>(1 - Dashboard!$I$9) * H2903 * Dashboard!$I$8 * 'Lookups and Calculations'!$F$12</f>
        <v>0</v>
      </c>
      <c r="K2903" s="12">
        <f>(1 - Dashboard!$I$11) * I2903 * Dashboard!$I$10 * 'Lookups and Calculations'!$F$12</f>
        <v>0</v>
      </c>
      <c r="L2903" s="12">
        <f>(H2903 - I2903) * Dashboard!$I$13 * (Dashboard!$D$12 / 365) * 'Lookups and Calculations'!$F$12</f>
        <v>0</v>
      </c>
      <c r="M2903" s="3">
        <f>(G2903*2) * Dashboard!$I$13 * (Dashboard!$D$12 / 365) * 'Lookups and Calculations'!$F$12</f>
        <v>1602.0878730267946</v>
      </c>
      <c r="N2903" s="12">
        <f>H2903 * Dashboard!$I$14 * Dashboard!$I$15 * (Dashboard!$D$12 / 365) * 'Lookups and Calculations'!$F$12</f>
        <v>0</v>
      </c>
    </row>
    <row r="2904" spans="1:14" x14ac:dyDescent="0.35">
      <c r="A2904" s="2">
        <v>2903</v>
      </c>
      <c r="B2904" s="11">
        <v>0.64289180291465331</v>
      </c>
      <c r="C2904" s="11">
        <v>1.3698867828866852</v>
      </c>
      <c r="D2904" s="3">
        <f>B2904*Dashboard!$D$11*Dashboard!$D$10*SQRT(Dashboard!$D$12/365)</f>
        <v>159618.31254790802</v>
      </c>
      <c r="E2904" s="3">
        <f>IF(Dashboard!$I$3,C2904*Dashboard!$E$11*Dashboard!$E$10*SQRT(Dashboard!$D$12/365),0)</f>
        <v>680235.8209413446</v>
      </c>
      <c r="F2904" s="3">
        <f>D2904+IF(Dashboard!$I$3,E2904,0)</f>
        <v>839854.13348925265</v>
      </c>
      <c r="G2904" s="3">
        <f>IF(Dashboard!$I$4, ('Lookups and Calculations'!$F$9) / (1 - 'Lookups and Calculations'!$F$10), 'Lookups and Calculations'!$F$9)</f>
        <v>1951878.888340465</v>
      </c>
      <c r="H2904" s="12">
        <f t="shared" si="90"/>
        <v>0</v>
      </c>
      <c r="I2904" s="12">
        <f t="shared" si="91"/>
        <v>0</v>
      </c>
      <c r="J2904" s="13">
        <f>(1 - Dashboard!$I$9) * H2904 * Dashboard!$I$8 * 'Lookups and Calculations'!$F$12</f>
        <v>0</v>
      </c>
      <c r="K2904" s="12">
        <f>(1 - Dashboard!$I$11) * I2904 * Dashboard!$I$10 * 'Lookups and Calculations'!$F$12</f>
        <v>0</v>
      </c>
      <c r="L2904" s="12">
        <f>(H2904 - I2904) * Dashboard!$I$13 * (Dashboard!$D$12 / 365) * 'Lookups and Calculations'!$F$12</f>
        <v>0</v>
      </c>
      <c r="M2904" s="3">
        <f>(G2904*2) * Dashboard!$I$13 * (Dashboard!$D$12 / 365) * 'Lookups and Calculations'!$F$12</f>
        <v>1602.0878730267946</v>
      </c>
      <c r="N2904" s="12">
        <f>H2904 * Dashboard!$I$14 * Dashboard!$I$15 * (Dashboard!$D$12 / 365) * 'Lookups and Calculations'!$F$12</f>
        <v>0</v>
      </c>
    </row>
    <row r="2905" spans="1:14" x14ac:dyDescent="0.35">
      <c r="A2905" s="2">
        <v>2904</v>
      </c>
      <c r="B2905" s="11">
        <v>0.62337660747765977</v>
      </c>
      <c r="C2905" s="11">
        <v>0.4813092734790933</v>
      </c>
      <c r="D2905" s="3">
        <f>B2905*Dashboard!$D$11*Dashboard!$D$10*SQRT(Dashboard!$D$12/365)</f>
        <v>154773.04534964345</v>
      </c>
      <c r="E2905" s="3">
        <f>IF(Dashboard!$I$3,C2905*Dashboard!$E$11*Dashboard!$E$10*SQRT(Dashboard!$D$12/365),0)</f>
        <v>239000.6333821351</v>
      </c>
      <c r="F2905" s="3">
        <f>D2905+IF(Dashboard!$I$3,E2905,0)</f>
        <v>393773.67873177852</v>
      </c>
      <c r="G2905" s="3">
        <f>IF(Dashboard!$I$4, ('Lookups and Calculations'!$F$9) / (1 - 'Lookups and Calculations'!$F$10), 'Lookups and Calculations'!$F$9)</f>
        <v>1951878.888340465</v>
      </c>
      <c r="H2905" s="12">
        <f t="shared" si="90"/>
        <v>0</v>
      </c>
      <c r="I2905" s="12">
        <f t="shared" si="91"/>
        <v>0</v>
      </c>
      <c r="J2905" s="13">
        <f>(1 - Dashboard!$I$9) * H2905 * Dashboard!$I$8 * 'Lookups and Calculations'!$F$12</f>
        <v>0</v>
      </c>
      <c r="K2905" s="12">
        <f>(1 - Dashboard!$I$11) * I2905 * Dashboard!$I$10 * 'Lookups and Calculations'!$F$12</f>
        <v>0</v>
      </c>
      <c r="L2905" s="12">
        <f>(H2905 - I2905) * Dashboard!$I$13 * (Dashboard!$D$12 / 365) * 'Lookups and Calculations'!$F$12</f>
        <v>0</v>
      </c>
      <c r="M2905" s="3">
        <f>(G2905*2) * Dashboard!$I$13 * (Dashboard!$D$12 / 365) * 'Lookups and Calculations'!$F$12</f>
        <v>1602.0878730267946</v>
      </c>
      <c r="N2905" s="12">
        <f>H2905 * Dashboard!$I$14 * Dashboard!$I$15 * (Dashboard!$D$12 / 365) * 'Lookups and Calculations'!$F$12</f>
        <v>0</v>
      </c>
    </row>
    <row r="2906" spans="1:14" x14ac:dyDescent="0.35">
      <c r="A2906" s="2">
        <v>2905</v>
      </c>
      <c r="B2906" s="11">
        <v>-0.54014865368213449</v>
      </c>
      <c r="C2906" s="11">
        <v>-2.2720428022123387</v>
      </c>
      <c r="D2906" s="3">
        <f>B2906*Dashboard!$D$11*Dashboard!$D$10*SQRT(Dashboard!$D$12/365)</f>
        <v>-134109.06195239266</v>
      </c>
      <c r="E2906" s="3">
        <f>IF(Dashboard!$I$3,C2906*Dashboard!$E$11*Dashboard!$E$10*SQRT(Dashboard!$D$12/365),0)</f>
        <v>-1128213.6013605339</v>
      </c>
      <c r="F2906" s="3">
        <f>D2906+IF(Dashboard!$I$3,E2906,0)</f>
        <v>-1262322.6633129264</v>
      </c>
      <c r="G2906" s="3">
        <f>IF(Dashboard!$I$4, ('Lookups and Calculations'!$F$9) / (1 - 'Lookups and Calculations'!$F$10), 'Lookups and Calculations'!$F$9)</f>
        <v>1951878.888340465</v>
      </c>
      <c r="H2906" s="12">
        <f t="shared" si="90"/>
        <v>0</v>
      </c>
      <c r="I2906" s="12">
        <f t="shared" si="91"/>
        <v>0</v>
      </c>
      <c r="J2906" s="13">
        <f>(1 - Dashboard!$I$9) * H2906 * Dashboard!$I$8 * 'Lookups and Calculations'!$F$12</f>
        <v>0</v>
      </c>
      <c r="K2906" s="12">
        <f>(1 - Dashboard!$I$11) * I2906 * Dashboard!$I$10 * 'Lookups and Calculations'!$F$12</f>
        <v>0</v>
      </c>
      <c r="L2906" s="12">
        <f>(H2906 - I2906) * Dashboard!$I$13 * (Dashboard!$D$12 / 365) * 'Lookups and Calculations'!$F$12</f>
        <v>0</v>
      </c>
      <c r="M2906" s="3">
        <f>(G2906*2) * Dashboard!$I$13 * (Dashboard!$D$12 / 365) * 'Lookups and Calculations'!$F$12</f>
        <v>1602.0878730267946</v>
      </c>
      <c r="N2906" s="12">
        <f>H2906 * Dashboard!$I$14 * Dashboard!$I$15 * (Dashboard!$D$12 / 365) * 'Lookups and Calculations'!$F$12</f>
        <v>0</v>
      </c>
    </row>
    <row r="2907" spans="1:14" x14ac:dyDescent="0.35">
      <c r="A2907" s="2">
        <v>2906</v>
      </c>
      <c r="B2907" s="11">
        <v>-0.22802545627234877</v>
      </c>
      <c r="C2907" s="11">
        <v>-2.594725537006541</v>
      </c>
      <c r="D2907" s="3">
        <f>B2907*Dashboard!$D$11*Dashboard!$D$10*SQRT(Dashboard!$D$12/365)</f>
        <v>-56614.563108671275</v>
      </c>
      <c r="E2907" s="3">
        <f>IF(Dashboard!$I$3,C2907*Dashboard!$E$11*Dashboard!$E$10*SQRT(Dashboard!$D$12/365),0)</f>
        <v>-1288446.0802401328</v>
      </c>
      <c r="F2907" s="3">
        <f>D2907+IF(Dashboard!$I$3,E2907,0)</f>
        <v>-1345060.643348804</v>
      </c>
      <c r="G2907" s="3">
        <f>IF(Dashboard!$I$4, ('Lookups and Calculations'!$F$9) / (1 - 'Lookups and Calculations'!$F$10), 'Lookups and Calculations'!$F$9)</f>
        <v>1951878.888340465</v>
      </c>
      <c r="H2907" s="12">
        <f t="shared" si="90"/>
        <v>0</v>
      </c>
      <c r="I2907" s="12">
        <f t="shared" si="91"/>
        <v>0</v>
      </c>
      <c r="J2907" s="13">
        <f>(1 - Dashboard!$I$9) * H2907 * Dashboard!$I$8 * 'Lookups and Calculations'!$F$12</f>
        <v>0</v>
      </c>
      <c r="K2907" s="12">
        <f>(1 - Dashboard!$I$11) * I2907 * Dashboard!$I$10 * 'Lookups and Calculations'!$F$12</f>
        <v>0</v>
      </c>
      <c r="L2907" s="12">
        <f>(H2907 - I2907) * Dashboard!$I$13 * (Dashboard!$D$12 / 365) * 'Lookups and Calculations'!$F$12</f>
        <v>0</v>
      </c>
      <c r="M2907" s="3">
        <f>(G2907*2) * Dashboard!$I$13 * (Dashboard!$D$12 / 365) * 'Lookups and Calculations'!$F$12</f>
        <v>1602.0878730267946</v>
      </c>
      <c r="N2907" s="12">
        <f>H2907 * Dashboard!$I$14 * Dashboard!$I$15 * (Dashboard!$D$12 / 365) * 'Lookups and Calculations'!$F$12</f>
        <v>0</v>
      </c>
    </row>
    <row r="2908" spans="1:14" x14ac:dyDescent="0.35">
      <c r="A2908" s="2">
        <v>2907</v>
      </c>
      <c r="B2908" s="11">
        <v>9.607971115733395E-2</v>
      </c>
      <c r="C2908" s="11">
        <v>1.4068375506422779</v>
      </c>
      <c r="D2908" s="3">
        <f>B2908*Dashboard!$D$11*Dashboard!$D$10*SQRT(Dashboard!$D$12/365)</f>
        <v>23854.840418707259</v>
      </c>
      <c r="E2908" s="3">
        <f>IF(Dashboard!$I$3,C2908*Dashboard!$E$11*Dashboard!$E$10*SQRT(Dashboard!$D$12/365),0)</f>
        <v>698584.22473108862</v>
      </c>
      <c r="F2908" s="3">
        <f>D2908+IF(Dashboard!$I$3,E2908,0)</f>
        <v>722439.06514979585</v>
      </c>
      <c r="G2908" s="3">
        <f>IF(Dashboard!$I$4, ('Lookups and Calculations'!$F$9) / (1 - 'Lookups and Calculations'!$F$10), 'Lookups and Calculations'!$F$9)</f>
        <v>1951878.888340465</v>
      </c>
      <c r="H2908" s="12">
        <f t="shared" si="90"/>
        <v>0</v>
      </c>
      <c r="I2908" s="12">
        <f t="shared" si="91"/>
        <v>0</v>
      </c>
      <c r="J2908" s="13">
        <f>(1 - Dashboard!$I$9) * H2908 * Dashboard!$I$8 * 'Lookups and Calculations'!$F$12</f>
        <v>0</v>
      </c>
      <c r="K2908" s="12">
        <f>(1 - Dashboard!$I$11) * I2908 * Dashboard!$I$10 * 'Lookups and Calculations'!$F$12</f>
        <v>0</v>
      </c>
      <c r="L2908" s="12">
        <f>(H2908 - I2908) * Dashboard!$I$13 * (Dashboard!$D$12 / 365) * 'Lookups and Calculations'!$F$12</f>
        <v>0</v>
      </c>
      <c r="M2908" s="3">
        <f>(G2908*2) * Dashboard!$I$13 * (Dashboard!$D$12 / 365) * 'Lookups and Calculations'!$F$12</f>
        <v>1602.0878730267946</v>
      </c>
      <c r="N2908" s="12">
        <f>H2908 * Dashboard!$I$14 * Dashboard!$I$15 * (Dashboard!$D$12 / 365) * 'Lookups and Calculations'!$F$12</f>
        <v>0</v>
      </c>
    </row>
    <row r="2909" spans="1:14" x14ac:dyDescent="0.35">
      <c r="A2909" s="2">
        <v>2908</v>
      </c>
      <c r="B2909" s="11">
        <v>-2.1979951382145297</v>
      </c>
      <c r="C2909" s="11">
        <v>-0.12242296891018035</v>
      </c>
      <c r="D2909" s="3">
        <f>B2909*Dashboard!$D$11*Dashboard!$D$10*SQRT(Dashboard!$D$12/365)</f>
        <v>-545722.11585171614</v>
      </c>
      <c r="E2909" s="3">
        <f>IF(Dashboard!$I$3,C2909*Dashboard!$E$11*Dashboard!$E$10*SQRT(Dashboard!$D$12/365),0)</f>
        <v>-60790.781982149929</v>
      </c>
      <c r="F2909" s="3">
        <f>D2909+IF(Dashboard!$I$3,E2909,0)</f>
        <v>-606512.89783386607</v>
      </c>
      <c r="G2909" s="3">
        <f>IF(Dashboard!$I$4, ('Lookups and Calculations'!$F$9) / (1 - 'Lookups and Calculations'!$F$10), 'Lookups and Calculations'!$F$9)</f>
        <v>1951878.888340465</v>
      </c>
      <c r="H2909" s="12">
        <f t="shared" si="90"/>
        <v>0</v>
      </c>
      <c r="I2909" s="12">
        <f t="shared" si="91"/>
        <v>0</v>
      </c>
      <c r="J2909" s="13">
        <f>(1 - Dashboard!$I$9) * H2909 * Dashboard!$I$8 * 'Lookups and Calculations'!$F$12</f>
        <v>0</v>
      </c>
      <c r="K2909" s="12">
        <f>(1 - Dashboard!$I$11) * I2909 * Dashboard!$I$10 * 'Lookups and Calculations'!$F$12</f>
        <v>0</v>
      </c>
      <c r="L2909" s="12">
        <f>(H2909 - I2909) * Dashboard!$I$13 * (Dashboard!$D$12 / 365) * 'Lookups and Calculations'!$F$12</f>
        <v>0</v>
      </c>
      <c r="M2909" s="3">
        <f>(G2909*2) * Dashboard!$I$13 * (Dashboard!$D$12 / 365) * 'Lookups and Calculations'!$F$12</f>
        <v>1602.0878730267946</v>
      </c>
      <c r="N2909" s="12">
        <f>H2909 * Dashboard!$I$14 * Dashboard!$I$15 * (Dashboard!$D$12 / 365) * 'Lookups and Calculations'!$F$12</f>
        <v>0</v>
      </c>
    </row>
    <row r="2910" spans="1:14" x14ac:dyDescent="0.35">
      <c r="A2910" s="2">
        <v>2909</v>
      </c>
      <c r="B2910" s="11">
        <v>0.44412987859182207</v>
      </c>
      <c r="C2910" s="11">
        <v>-0.38047028044674047</v>
      </c>
      <c r="D2910" s="3">
        <f>B2910*Dashboard!$D$11*Dashboard!$D$10*SQRT(Dashboard!$D$12/365)</f>
        <v>110269.35084805399</v>
      </c>
      <c r="E2910" s="3">
        <f>IF(Dashboard!$I$3,C2910*Dashboard!$E$11*Dashboard!$E$10*SQRT(Dashboard!$D$12/365),0)</f>
        <v>-188927.66672155011</v>
      </c>
      <c r="F2910" s="3">
        <f>D2910+IF(Dashboard!$I$3,E2910,0)</f>
        <v>-78658.315873496118</v>
      </c>
      <c r="G2910" s="3">
        <f>IF(Dashboard!$I$4, ('Lookups and Calculations'!$F$9) / (1 - 'Lookups and Calculations'!$F$10), 'Lookups and Calculations'!$F$9)</f>
        <v>1951878.888340465</v>
      </c>
      <c r="H2910" s="12">
        <f t="shared" si="90"/>
        <v>0</v>
      </c>
      <c r="I2910" s="12">
        <f t="shared" si="91"/>
        <v>0</v>
      </c>
      <c r="J2910" s="13">
        <f>(1 - Dashboard!$I$9) * H2910 * Dashboard!$I$8 * 'Lookups and Calculations'!$F$12</f>
        <v>0</v>
      </c>
      <c r="K2910" s="12">
        <f>(1 - Dashboard!$I$11) * I2910 * Dashboard!$I$10 * 'Lookups and Calculations'!$F$12</f>
        <v>0</v>
      </c>
      <c r="L2910" s="12">
        <f>(H2910 - I2910) * Dashboard!$I$13 * (Dashboard!$D$12 / 365) * 'Lookups and Calculations'!$F$12</f>
        <v>0</v>
      </c>
      <c r="M2910" s="3">
        <f>(G2910*2) * Dashboard!$I$13 * (Dashboard!$D$12 / 365) * 'Lookups and Calculations'!$F$12</f>
        <v>1602.0878730267946</v>
      </c>
      <c r="N2910" s="12">
        <f>H2910 * Dashboard!$I$14 * Dashboard!$I$15 * (Dashboard!$D$12 / 365) * 'Lookups and Calculations'!$F$12</f>
        <v>0</v>
      </c>
    </row>
    <row r="2911" spans="1:14" x14ac:dyDescent="0.35">
      <c r="A2911" s="2">
        <v>2910</v>
      </c>
      <c r="B2911" s="11">
        <v>-6.1525473154072578E-2</v>
      </c>
      <c r="C2911" s="11">
        <v>-1.659728279322247</v>
      </c>
      <c r="D2911" s="3">
        <f>B2911*Dashboard!$D$11*Dashboard!$D$10*SQRT(Dashboard!$D$12/365)</f>
        <v>-15275.653164407209</v>
      </c>
      <c r="E2911" s="3">
        <f>IF(Dashboard!$I$3,C2911*Dashboard!$E$11*Dashboard!$E$10*SQRT(Dashboard!$D$12/365),0)</f>
        <v>-824160.53846818046</v>
      </c>
      <c r="F2911" s="3">
        <f>D2911+IF(Dashboard!$I$3,E2911,0)</f>
        <v>-839436.1916325877</v>
      </c>
      <c r="G2911" s="3">
        <f>IF(Dashboard!$I$4, ('Lookups and Calculations'!$F$9) / (1 - 'Lookups and Calculations'!$F$10), 'Lookups and Calculations'!$F$9)</f>
        <v>1951878.888340465</v>
      </c>
      <c r="H2911" s="12">
        <f t="shared" si="90"/>
        <v>0</v>
      </c>
      <c r="I2911" s="12">
        <f t="shared" si="91"/>
        <v>0</v>
      </c>
      <c r="J2911" s="13">
        <f>(1 - Dashboard!$I$9) * H2911 * Dashboard!$I$8 * 'Lookups and Calculations'!$F$12</f>
        <v>0</v>
      </c>
      <c r="K2911" s="12">
        <f>(1 - Dashboard!$I$11) * I2911 * Dashboard!$I$10 * 'Lookups and Calculations'!$F$12</f>
        <v>0</v>
      </c>
      <c r="L2911" s="12">
        <f>(H2911 - I2911) * Dashboard!$I$13 * (Dashboard!$D$12 / 365) * 'Lookups and Calculations'!$F$12</f>
        <v>0</v>
      </c>
      <c r="M2911" s="3">
        <f>(G2911*2) * Dashboard!$I$13 * (Dashboard!$D$12 / 365) * 'Lookups and Calculations'!$F$12</f>
        <v>1602.0878730267946</v>
      </c>
      <c r="N2911" s="12">
        <f>H2911 * Dashboard!$I$14 * Dashboard!$I$15 * (Dashboard!$D$12 / 365) * 'Lookups and Calculations'!$F$12</f>
        <v>0</v>
      </c>
    </row>
    <row r="2912" spans="1:14" x14ac:dyDescent="0.35">
      <c r="A2912" s="2">
        <v>2911</v>
      </c>
      <c r="B2912" s="11">
        <v>-0.8970366532109495</v>
      </c>
      <c r="C2912" s="11">
        <v>-1.0492515120161185</v>
      </c>
      <c r="D2912" s="3">
        <f>B2912*Dashboard!$D$11*Dashboard!$D$10*SQRT(Dashboard!$D$12/365)</f>
        <v>-222717.84494686261</v>
      </c>
      <c r="E2912" s="3">
        <f>IF(Dashboard!$I$3,C2912*Dashboard!$E$11*Dashboard!$E$10*SQRT(Dashboard!$D$12/365),0)</f>
        <v>-521020.03798168682</v>
      </c>
      <c r="F2912" s="3">
        <f>D2912+IF(Dashboard!$I$3,E2912,0)</f>
        <v>-743737.88292854943</v>
      </c>
      <c r="G2912" s="3">
        <f>IF(Dashboard!$I$4, ('Lookups and Calculations'!$F$9) / (1 - 'Lookups and Calculations'!$F$10), 'Lookups and Calculations'!$F$9)</f>
        <v>1951878.888340465</v>
      </c>
      <c r="H2912" s="12">
        <f t="shared" si="90"/>
        <v>0</v>
      </c>
      <c r="I2912" s="12">
        <f t="shared" si="91"/>
        <v>0</v>
      </c>
      <c r="J2912" s="13">
        <f>(1 - Dashboard!$I$9) * H2912 * Dashboard!$I$8 * 'Lookups and Calculations'!$F$12</f>
        <v>0</v>
      </c>
      <c r="K2912" s="12">
        <f>(1 - Dashboard!$I$11) * I2912 * Dashboard!$I$10 * 'Lookups and Calculations'!$F$12</f>
        <v>0</v>
      </c>
      <c r="L2912" s="12">
        <f>(H2912 - I2912) * Dashboard!$I$13 * (Dashboard!$D$12 / 365) * 'Lookups and Calculations'!$F$12</f>
        <v>0</v>
      </c>
      <c r="M2912" s="3">
        <f>(G2912*2) * Dashboard!$I$13 * (Dashboard!$D$12 / 365) * 'Lookups and Calculations'!$F$12</f>
        <v>1602.0878730267946</v>
      </c>
      <c r="N2912" s="12">
        <f>H2912 * Dashboard!$I$14 * Dashboard!$I$15 * (Dashboard!$D$12 / 365) * 'Lookups and Calculations'!$F$12</f>
        <v>0</v>
      </c>
    </row>
    <row r="2913" spans="1:14" x14ac:dyDescent="0.35">
      <c r="A2913" s="2">
        <v>2912</v>
      </c>
      <c r="B2913" s="11">
        <v>-0.42846557442732219</v>
      </c>
      <c r="C2913" s="11">
        <v>2.2999005061243718</v>
      </c>
      <c r="D2913" s="3">
        <f>B2913*Dashboard!$D$11*Dashboard!$D$10*SQRT(Dashboard!$D$12/365)</f>
        <v>-106380.1897378344</v>
      </c>
      <c r="E2913" s="3">
        <f>IF(Dashboard!$I$3,C2913*Dashboard!$E$11*Dashboard!$E$10*SQRT(Dashboard!$D$12/365),0)</f>
        <v>1142046.7212408581</v>
      </c>
      <c r="F2913" s="3">
        <f>D2913+IF(Dashboard!$I$3,E2913,0)</f>
        <v>1035666.5315030237</v>
      </c>
      <c r="G2913" s="3">
        <f>IF(Dashboard!$I$4, ('Lookups and Calculations'!$F$9) / (1 - 'Lookups and Calculations'!$F$10), 'Lookups and Calculations'!$F$9)</f>
        <v>1951878.888340465</v>
      </c>
      <c r="H2913" s="12">
        <f t="shared" si="90"/>
        <v>0</v>
      </c>
      <c r="I2913" s="12">
        <f t="shared" si="91"/>
        <v>0</v>
      </c>
      <c r="J2913" s="13">
        <f>(1 - Dashboard!$I$9) * H2913 * Dashboard!$I$8 * 'Lookups and Calculations'!$F$12</f>
        <v>0</v>
      </c>
      <c r="K2913" s="12">
        <f>(1 - Dashboard!$I$11) * I2913 * Dashboard!$I$10 * 'Lookups and Calculations'!$F$12</f>
        <v>0</v>
      </c>
      <c r="L2913" s="12">
        <f>(H2913 - I2913) * Dashboard!$I$13 * (Dashboard!$D$12 / 365) * 'Lookups and Calculations'!$F$12</f>
        <v>0</v>
      </c>
      <c r="M2913" s="3">
        <f>(G2913*2) * Dashboard!$I$13 * (Dashboard!$D$12 / 365) * 'Lookups and Calculations'!$F$12</f>
        <v>1602.0878730267946</v>
      </c>
      <c r="N2913" s="12">
        <f>H2913 * Dashboard!$I$14 * Dashboard!$I$15 * (Dashboard!$D$12 / 365) * 'Lookups and Calculations'!$F$12</f>
        <v>0</v>
      </c>
    </row>
    <row r="2914" spans="1:14" x14ac:dyDescent="0.35">
      <c r="A2914" s="2">
        <v>2913</v>
      </c>
      <c r="B2914" s="11">
        <v>-1.5386322715734282</v>
      </c>
      <c r="C2914" s="11">
        <v>0.43260854966488888</v>
      </c>
      <c r="D2914" s="3">
        <f>B2914*Dashboard!$D$11*Dashboard!$D$10*SQRT(Dashboard!$D$12/365)</f>
        <v>-382014.33850434207</v>
      </c>
      <c r="E2914" s="3">
        <f>IF(Dashboard!$I$3,C2914*Dashboard!$E$11*Dashboard!$E$10*SQRT(Dashboard!$D$12/365),0)</f>
        <v>214817.62989743522</v>
      </c>
      <c r="F2914" s="3">
        <f>D2914+IF(Dashboard!$I$3,E2914,0)</f>
        <v>-167196.70860690685</v>
      </c>
      <c r="G2914" s="3">
        <f>IF(Dashboard!$I$4, ('Lookups and Calculations'!$F$9) / (1 - 'Lookups and Calculations'!$F$10), 'Lookups and Calculations'!$F$9)</f>
        <v>1951878.888340465</v>
      </c>
      <c r="H2914" s="12">
        <f t="shared" si="90"/>
        <v>0</v>
      </c>
      <c r="I2914" s="12">
        <f t="shared" si="91"/>
        <v>0</v>
      </c>
      <c r="J2914" s="13">
        <f>(1 - Dashboard!$I$9) * H2914 * Dashboard!$I$8 * 'Lookups and Calculations'!$F$12</f>
        <v>0</v>
      </c>
      <c r="K2914" s="12">
        <f>(1 - Dashboard!$I$11) * I2914 * Dashboard!$I$10 * 'Lookups and Calculations'!$F$12</f>
        <v>0</v>
      </c>
      <c r="L2914" s="12">
        <f>(H2914 - I2914) * Dashboard!$I$13 * (Dashboard!$D$12 / 365) * 'Lookups and Calculations'!$F$12</f>
        <v>0</v>
      </c>
      <c r="M2914" s="3">
        <f>(G2914*2) * Dashboard!$I$13 * (Dashboard!$D$12 / 365) * 'Lookups and Calculations'!$F$12</f>
        <v>1602.0878730267946</v>
      </c>
      <c r="N2914" s="12">
        <f>H2914 * Dashboard!$I$14 * Dashboard!$I$15 * (Dashboard!$D$12 / 365) * 'Lookups and Calculations'!$F$12</f>
        <v>0</v>
      </c>
    </row>
    <row r="2915" spans="1:14" x14ac:dyDescent="0.35">
      <c r="A2915" s="2">
        <v>2914</v>
      </c>
      <c r="B2915" s="11">
        <v>0.17221167814378194</v>
      </c>
      <c r="C2915" s="11">
        <v>-1.0315137228142024</v>
      </c>
      <c r="D2915" s="3">
        <f>B2915*Dashboard!$D$11*Dashboard!$D$10*SQRT(Dashboard!$D$12/365)</f>
        <v>42757.019675366886</v>
      </c>
      <c r="E2915" s="3">
        <f>IF(Dashboard!$I$3,C2915*Dashboard!$E$11*Dashboard!$E$10*SQRT(Dashboard!$D$12/365),0)</f>
        <v>-512212.09870511084</v>
      </c>
      <c r="F2915" s="3">
        <f>D2915+IF(Dashboard!$I$3,E2915,0)</f>
        <v>-469455.07902974397</v>
      </c>
      <c r="G2915" s="3">
        <f>IF(Dashboard!$I$4, ('Lookups and Calculations'!$F$9) / (1 - 'Lookups and Calculations'!$F$10), 'Lookups and Calculations'!$F$9)</f>
        <v>1951878.888340465</v>
      </c>
      <c r="H2915" s="12">
        <f t="shared" si="90"/>
        <v>0</v>
      </c>
      <c r="I2915" s="12">
        <f t="shared" si="91"/>
        <v>0</v>
      </c>
      <c r="J2915" s="13">
        <f>(1 - Dashboard!$I$9) * H2915 * Dashboard!$I$8 * 'Lookups and Calculations'!$F$12</f>
        <v>0</v>
      </c>
      <c r="K2915" s="12">
        <f>(1 - Dashboard!$I$11) * I2915 * Dashboard!$I$10 * 'Lookups and Calculations'!$F$12</f>
        <v>0</v>
      </c>
      <c r="L2915" s="12">
        <f>(H2915 - I2915) * Dashboard!$I$13 * (Dashboard!$D$12 / 365) * 'Lookups and Calculations'!$F$12</f>
        <v>0</v>
      </c>
      <c r="M2915" s="3">
        <f>(G2915*2) * Dashboard!$I$13 * (Dashboard!$D$12 / 365) * 'Lookups and Calculations'!$F$12</f>
        <v>1602.0878730267946</v>
      </c>
      <c r="N2915" s="12">
        <f>H2915 * Dashboard!$I$14 * Dashboard!$I$15 * (Dashboard!$D$12 / 365) * 'Lookups and Calculations'!$F$12</f>
        <v>0</v>
      </c>
    </row>
    <row r="2916" spans="1:14" x14ac:dyDescent="0.35">
      <c r="A2916" s="2">
        <v>2915</v>
      </c>
      <c r="B2916" s="11">
        <v>-0.7296226467551592</v>
      </c>
      <c r="C2916" s="11">
        <v>-0.16295274755946543</v>
      </c>
      <c r="D2916" s="3">
        <f>B2916*Dashboard!$D$11*Dashboard!$D$10*SQRT(Dashboard!$D$12/365)</f>
        <v>-181151.99967366454</v>
      </c>
      <c r="E2916" s="3">
        <f>IF(Dashboard!$I$3,C2916*Dashboard!$E$11*Dashboard!$E$10*SQRT(Dashboard!$D$12/365),0)</f>
        <v>-80916.392066489236</v>
      </c>
      <c r="F2916" s="3">
        <f>D2916+IF(Dashboard!$I$3,E2916,0)</f>
        <v>-262068.39174015378</v>
      </c>
      <c r="G2916" s="3">
        <f>IF(Dashboard!$I$4, ('Lookups and Calculations'!$F$9) / (1 - 'Lookups and Calculations'!$F$10), 'Lookups and Calculations'!$F$9)</f>
        <v>1951878.888340465</v>
      </c>
      <c r="H2916" s="12">
        <f t="shared" si="90"/>
        <v>0</v>
      </c>
      <c r="I2916" s="12">
        <f t="shared" si="91"/>
        <v>0</v>
      </c>
      <c r="J2916" s="13">
        <f>(1 - Dashboard!$I$9) * H2916 * Dashboard!$I$8 * 'Lookups and Calculations'!$F$12</f>
        <v>0</v>
      </c>
      <c r="K2916" s="12">
        <f>(1 - Dashboard!$I$11) * I2916 * Dashboard!$I$10 * 'Lookups and Calculations'!$F$12</f>
        <v>0</v>
      </c>
      <c r="L2916" s="12">
        <f>(H2916 - I2916) * Dashboard!$I$13 * (Dashboard!$D$12 / 365) * 'Lookups and Calculations'!$F$12</f>
        <v>0</v>
      </c>
      <c r="M2916" s="3">
        <f>(G2916*2) * Dashboard!$I$13 * (Dashboard!$D$12 / 365) * 'Lookups and Calculations'!$F$12</f>
        <v>1602.0878730267946</v>
      </c>
      <c r="N2916" s="12">
        <f>H2916 * Dashboard!$I$14 * Dashboard!$I$15 * (Dashboard!$D$12 / 365) * 'Lookups and Calculations'!$F$12</f>
        <v>0</v>
      </c>
    </row>
    <row r="2917" spans="1:14" x14ac:dyDescent="0.35">
      <c r="A2917" s="2">
        <v>2916</v>
      </c>
      <c r="B2917" s="11">
        <v>0.44829399307888196</v>
      </c>
      <c r="C2917" s="11">
        <v>1.0885012994726926</v>
      </c>
      <c r="D2917" s="3">
        <f>B2917*Dashboard!$D$11*Dashboard!$D$10*SQRT(Dashboard!$D$12/365)</f>
        <v>111303.22454914557</v>
      </c>
      <c r="E2917" s="3">
        <f>IF(Dashboard!$I$3,C2917*Dashboard!$E$11*Dashboard!$E$10*SQRT(Dashboard!$D$12/365),0)</f>
        <v>540510.05111695803</v>
      </c>
      <c r="F2917" s="3">
        <f>D2917+IF(Dashboard!$I$3,E2917,0)</f>
        <v>651813.27566610358</v>
      </c>
      <c r="G2917" s="3">
        <f>IF(Dashboard!$I$4, ('Lookups and Calculations'!$F$9) / (1 - 'Lookups and Calculations'!$F$10), 'Lookups and Calculations'!$F$9)</f>
        <v>1951878.888340465</v>
      </c>
      <c r="H2917" s="12">
        <f t="shared" si="90"/>
        <v>0</v>
      </c>
      <c r="I2917" s="12">
        <f t="shared" si="91"/>
        <v>0</v>
      </c>
      <c r="J2917" s="13">
        <f>(1 - Dashboard!$I$9) * H2917 * Dashboard!$I$8 * 'Lookups and Calculations'!$F$12</f>
        <v>0</v>
      </c>
      <c r="K2917" s="12">
        <f>(1 - Dashboard!$I$11) * I2917 * Dashboard!$I$10 * 'Lookups and Calculations'!$F$12</f>
        <v>0</v>
      </c>
      <c r="L2917" s="12">
        <f>(H2917 - I2917) * Dashboard!$I$13 * (Dashboard!$D$12 / 365) * 'Lookups and Calculations'!$F$12</f>
        <v>0</v>
      </c>
      <c r="M2917" s="3">
        <f>(G2917*2) * Dashboard!$I$13 * (Dashboard!$D$12 / 365) * 'Lookups and Calculations'!$F$12</f>
        <v>1602.0878730267946</v>
      </c>
      <c r="N2917" s="12">
        <f>H2917 * Dashboard!$I$14 * Dashboard!$I$15 * (Dashboard!$D$12 / 365) * 'Lookups and Calculations'!$F$12</f>
        <v>0</v>
      </c>
    </row>
    <row r="2918" spans="1:14" x14ac:dyDescent="0.35">
      <c r="A2918" s="2">
        <v>2917</v>
      </c>
      <c r="B2918" s="11">
        <v>-0.59223508951810699</v>
      </c>
      <c r="C2918" s="11">
        <v>-1.9583718481194783</v>
      </c>
      <c r="D2918" s="3">
        <f>B2918*Dashboard!$D$11*Dashboard!$D$10*SQRT(Dashboard!$D$12/365)</f>
        <v>-147041.17425664075</v>
      </c>
      <c r="E2918" s="3">
        <f>IF(Dashboard!$I$3,C2918*Dashboard!$E$11*Dashboard!$E$10*SQRT(Dashboard!$D$12/365),0)</f>
        <v>-972456.04414606944</v>
      </c>
      <c r="F2918" s="3">
        <f>D2918+IF(Dashboard!$I$3,E2918,0)</f>
        <v>-1119497.2184027103</v>
      </c>
      <c r="G2918" s="3">
        <f>IF(Dashboard!$I$4, ('Lookups and Calculations'!$F$9) / (1 - 'Lookups and Calculations'!$F$10), 'Lookups and Calculations'!$F$9)</f>
        <v>1951878.888340465</v>
      </c>
      <c r="H2918" s="12">
        <f t="shared" si="90"/>
        <v>0</v>
      </c>
      <c r="I2918" s="12">
        <f t="shared" si="91"/>
        <v>0</v>
      </c>
      <c r="J2918" s="13">
        <f>(1 - Dashboard!$I$9) * H2918 * Dashboard!$I$8 * 'Lookups and Calculations'!$F$12</f>
        <v>0</v>
      </c>
      <c r="K2918" s="12">
        <f>(1 - Dashboard!$I$11) * I2918 * Dashboard!$I$10 * 'Lookups and Calculations'!$F$12</f>
        <v>0</v>
      </c>
      <c r="L2918" s="12">
        <f>(H2918 - I2918) * Dashboard!$I$13 * (Dashboard!$D$12 / 365) * 'Lookups and Calculations'!$F$12</f>
        <v>0</v>
      </c>
      <c r="M2918" s="3">
        <f>(G2918*2) * Dashboard!$I$13 * (Dashboard!$D$12 / 365) * 'Lookups and Calculations'!$F$12</f>
        <v>1602.0878730267946</v>
      </c>
      <c r="N2918" s="12">
        <f>H2918 * Dashboard!$I$14 * Dashboard!$I$15 * (Dashboard!$D$12 / 365) * 'Lookups and Calculations'!$F$12</f>
        <v>0</v>
      </c>
    </row>
    <row r="2919" spans="1:14" x14ac:dyDescent="0.35">
      <c r="A2919" s="2">
        <v>2918</v>
      </c>
      <c r="B2919" s="11">
        <v>2.2511462937283295</v>
      </c>
      <c r="C2919" s="11">
        <v>1.3707938029423867</v>
      </c>
      <c r="D2919" s="3">
        <f>B2919*Dashboard!$D$11*Dashboard!$D$10*SQRT(Dashboard!$D$12/365)</f>
        <v>558918.57863848843</v>
      </c>
      <c r="E2919" s="3">
        <f>IF(Dashboard!$I$3,C2919*Dashboard!$E$11*Dashboard!$E$10*SQRT(Dashboard!$D$12/365),0)</f>
        <v>680686.21402485203</v>
      </c>
      <c r="F2919" s="3">
        <f>D2919+IF(Dashboard!$I$3,E2919,0)</f>
        <v>1239604.7926633405</v>
      </c>
      <c r="G2919" s="3">
        <f>IF(Dashboard!$I$4, ('Lookups and Calculations'!$F$9) / (1 - 'Lookups and Calculations'!$F$10), 'Lookups and Calculations'!$F$9)</f>
        <v>1951878.888340465</v>
      </c>
      <c r="H2919" s="12">
        <f t="shared" si="90"/>
        <v>0</v>
      </c>
      <c r="I2919" s="12">
        <f t="shared" si="91"/>
        <v>0</v>
      </c>
      <c r="J2919" s="13">
        <f>(1 - Dashboard!$I$9) * H2919 * Dashboard!$I$8 * 'Lookups and Calculations'!$F$12</f>
        <v>0</v>
      </c>
      <c r="K2919" s="12">
        <f>(1 - Dashboard!$I$11) * I2919 * Dashboard!$I$10 * 'Lookups and Calculations'!$F$12</f>
        <v>0</v>
      </c>
      <c r="L2919" s="12">
        <f>(H2919 - I2919) * Dashboard!$I$13 * (Dashboard!$D$12 / 365) * 'Lookups and Calculations'!$F$12</f>
        <v>0</v>
      </c>
      <c r="M2919" s="3">
        <f>(G2919*2) * Dashboard!$I$13 * (Dashboard!$D$12 / 365) * 'Lookups and Calculations'!$F$12</f>
        <v>1602.0878730267946</v>
      </c>
      <c r="N2919" s="12">
        <f>H2919 * Dashboard!$I$14 * Dashboard!$I$15 * (Dashboard!$D$12 / 365) * 'Lookups and Calculations'!$F$12</f>
        <v>0</v>
      </c>
    </row>
    <row r="2920" spans="1:14" x14ac:dyDescent="0.35">
      <c r="A2920" s="2">
        <v>2919</v>
      </c>
      <c r="B2920" s="11">
        <v>-0.31599988311104277</v>
      </c>
      <c r="C2920" s="11">
        <v>-0.82932896112436127</v>
      </c>
      <c r="D2920" s="3">
        <f>B2920*Dashboard!$D$11*Dashboard!$D$10*SQRT(Dashboard!$D$12/365)</f>
        <v>-78457.009218107691</v>
      </c>
      <c r="E2920" s="3">
        <f>IF(Dashboard!$I$3,C2920*Dashboard!$E$11*Dashboard!$E$10*SQRT(Dashboard!$D$12/365),0)</f>
        <v>-411814.51908900344</v>
      </c>
      <c r="F2920" s="3">
        <f>D2920+IF(Dashboard!$I$3,E2920,0)</f>
        <v>-490271.52830711112</v>
      </c>
      <c r="G2920" s="3">
        <f>IF(Dashboard!$I$4, ('Lookups and Calculations'!$F$9) / (1 - 'Lookups and Calculations'!$F$10), 'Lookups and Calculations'!$F$9)</f>
        <v>1951878.888340465</v>
      </c>
      <c r="H2920" s="12">
        <f t="shared" si="90"/>
        <v>0</v>
      </c>
      <c r="I2920" s="12">
        <f t="shared" si="91"/>
        <v>0</v>
      </c>
      <c r="J2920" s="13">
        <f>(1 - Dashboard!$I$9) * H2920 * Dashboard!$I$8 * 'Lookups and Calculations'!$F$12</f>
        <v>0</v>
      </c>
      <c r="K2920" s="12">
        <f>(1 - Dashboard!$I$11) * I2920 * Dashboard!$I$10 * 'Lookups and Calculations'!$F$12</f>
        <v>0</v>
      </c>
      <c r="L2920" s="12">
        <f>(H2920 - I2920) * Dashboard!$I$13 * (Dashboard!$D$12 / 365) * 'Lookups and Calculations'!$F$12</f>
        <v>0</v>
      </c>
      <c r="M2920" s="3">
        <f>(G2920*2) * Dashboard!$I$13 * (Dashboard!$D$12 / 365) * 'Lookups and Calculations'!$F$12</f>
        <v>1602.0878730267946</v>
      </c>
      <c r="N2920" s="12">
        <f>H2920 * Dashboard!$I$14 * Dashboard!$I$15 * (Dashboard!$D$12 / 365) * 'Lookups and Calculations'!$F$12</f>
        <v>0</v>
      </c>
    </row>
    <row r="2921" spans="1:14" x14ac:dyDescent="0.35">
      <c r="A2921" s="2">
        <v>2920</v>
      </c>
      <c r="B2921" s="11">
        <v>-0.59708956681827696</v>
      </c>
      <c r="C2921" s="11">
        <v>0.97417550220648264</v>
      </c>
      <c r="D2921" s="3">
        <f>B2921*Dashboard!$D$11*Dashboard!$D$10*SQRT(Dashboard!$D$12/365)</f>
        <v>-148246.45245655291</v>
      </c>
      <c r="E2921" s="3">
        <f>IF(Dashboard!$I$3,C2921*Dashboard!$E$11*Dashboard!$E$10*SQRT(Dashboard!$D$12/365),0)</f>
        <v>483740.02929495246</v>
      </c>
      <c r="F2921" s="3">
        <f>D2921+IF(Dashboard!$I$3,E2921,0)</f>
        <v>335493.57683839952</v>
      </c>
      <c r="G2921" s="3">
        <f>IF(Dashboard!$I$4, ('Lookups and Calculations'!$F$9) / (1 - 'Lookups and Calculations'!$F$10), 'Lookups and Calculations'!$F$9)</f>
        <v>1951878.888340465</v>
      </c>
      <c r="H2921" s="12">
        <f t="shared" si="90"/>
        <v>0</v>
      </c>
      <c r="I2921" s="12">
        <f t="shared" si="91"/>
        <v>0</v>
      </c>
      <c r="J2921" s="13">
        <f>(1 - Dashboard!$I$9) * H2921 * Dashboard!$I$8 * 'Lookups and Calculations'!$F$12</f>
        <v>0</v>
      </c>
      <c r="K2921" s="12">
        <f>(1 - Dashboard!$I$11) * I2921 * Dashboard!$I$10 * 'Lookups and Calculations'!$F$12</f>
        <v>0</v>
      </c>
      <c r="L2921" s="12">
        <f>(H2921 - I2921) * Dashboard!$I$13 * (Dashboard!$D$12 / 365) * 'Lookups and Calculations'!$F$12</f>
        <v>0</v>
      </c>
      <c r="M2921" s="3">
        <f>(G2921*2) * Dashboard!$I$13 * (Dashboard!$D$12 / 365) * 'Lookups and Calculations'!$F$12</f>
        <v>1602.0878730267946</v>
      </c>
      <c r="N2921" s="12">
        <f>H2921 * Dashboard!$I$14 * Dashboard!$I$15 * (Dashboard!$D$12 / 365) * 'Lookups and Calculations'!$F$12</f>
        <v>0</v>
      </c>
    </row>
    <row r="2922" spans="1:14" x14ac:dyDescent="0.35">
      <c r="A2922" s="2">
        <v>2921</v>
      </c>
      <c r="B2922" s="11">
        <v>4.4844652328892398E-2</v>
      </c>
      <c r="C2922" s="11">
        <v>-0.46756998356692148</v>
      </c>
      <c r="D2922" s="3">
        <f>B2922*Dashboard!$D$11*Dashboard!$D$10*SQRT(Dashboard!$D$12/365)</f>
        <v>11134.109501915173</v>
      </c>
      <c r="E2922" s="3">
        <f>IF(Dashboard!$I$3,C2922*Dashboard!$E$11*Dashboard!$E$10*SQRT(Dashboard!$D$12/365),0)</f>
        <v>-232178.20304021798</v>
      </c>
      <c r="F2922" s="3">
        <f>D2922+IF(Dashboard!$I$3,E2922,0)</f>
        <v>-221044.09353830281</v>
      </c>
      <c r="G2922" s="3">
        <f>IF(Dashboard!$I$4, ('Lookups and Calculations'!$F$9) / (1 - 'Lookups and Calculations'!$F$10), 'Lookups and Calculations'!$F$9)</f>
        <v>1951878.888340465</v>
      </c>
      <c r="H2922" s="12">
        <f t="shared" si="90"/>
        <v>0</v>
      </c>
      <c r="I2922" s="12">
        <f t="shared" si="91"/>
        <v>0</v>
      </c>
      <c r="J2922" s="13">
        <f>(1 - Dashboard!$I$9) * H2922 * Dashboard!$I$8 * 'Lookups and Calculations'!$F$12</f>
        <v>0</v>
      </c>
      <c r="K2922" s="12">
        <f>(1 - Dashboard!$I$11) * I2922 * Dashboard!$I$10 * 'Lookups and Calculations'!$F$12</f>
        <v>0</v>
      </c>
      <c r="L2922" s="12">
        <f>(H2922 - I2922) * Dashboard!$I$13 * (Dashboard!$D$12 / 365) * 'Lookups and Calculations'!$F$12</f>
        <v>0</v>
      </c>
      <c r="M2922" s="3">
        <f>(G2922*2) * Dashboard!$I$13 * (Dashboard!$D$12 / 365) * 'Lookups and Calculations'!$F$12</f>
        <v>1602.0878730267946</v>
      </c>
      <c r="N2922" s="12">
        <f>H2922 * Dashboard!$I$14 * Dashboard!$I$15 * (Dashboard!$D$12 / 365) * 'Lookups and Calculations'!$F$12</f>
        <v>0</v>
      </c>
    </row>
    <row r="2923" spans="1:14" x14ac:dyDescent="0.35">
      <c r="A2923" s="2">
        <v>2922</v>
      </c>
      <c r="B2923" s="11">
        <v>0.1225140403711221</v>
      </c>
      <c r="C2923" s="11">
        <v>-0.26747555742969042</v>
      </c>
      <c r="D2923" s="3">
        <f>B2923*Dashboard!$D$11*Dashboard!$D$10*SQRT(Dashboard!$D$12/365)</f>
        <v>30418.002374282663</v>
      </c>
      <c r="E2923" s="3">
        <f>IF(Dashboard!$I$3,C2923*Dashboard!$E$11*Dashboard!$E$10*SQRT(Dashboard!$D$12/365),0)</f>
        <v>-132818.60783160757</v>
      </c>
      <c r="F2923" s="3">
        <f>D2923+IF(Dashboard!$I$3,E2923,0)</f>
        <v>-102400.60545732491</v>
      </c>
      <c r="G2923" s="3">
        <f>IF(Dashboard!$I$4, ('Lookups and Calculations'!$F$9) / (1 - 'Lookups and Calculations'!$F$10), 'Lookups and Calculations'!$F$9)</f>
        <v>1951878.888340465</v>
      </c>
      <c r="H2923" s="12">
        <f t="shared" si="90"/>
        <v>0</v>
      </c>
      <c r="I2923" s="12">
        <f t="shared" si="91"/>
        <v>0</v>
      </c>
      <c r="J2923" s="13">
        <f>(1 - Dashboard!$I$9) * H2923 * Dashboard!$I$8 * 'Lookups and Calculations'!$F$12</f>
        <v>0</v>
      </c>
      <c r="K2923" s="12">
        <f>(1 - Dashboard!$I$11) * I2923 * Dashboard!$I$10 * 'Lookups and Calculations'!$F$12</f>
        <v>0</v>
      </c>
      <c r="L2923" s="12">
        <f>(H2923 - I2923) * Dashboard!$I$13 * (Dashboard!$D$12 / 365) * 'Lookups and Calculations'!$F$12</f>
        <v>0</v>
      </c>
      <c r="M2923" s="3">
        <f>(G2923*2) * Dashboard!$I$13 * (Dashboard!$D$12 / 365) * 'Lookups and Calculations'!$F$12</f>
        <v>1602.0878730267946</v>
      </c>
      <c r="N2923" s="12">
        <f>H2923 * Dashboard!$I$14 * Dashboard!$I$15 * (Dashboard!$D$12 / 365) * 'Lookups and Calculations'!$F$12</f>
        <v>0</v>
      </c>
    </row>
    <row r="2924" spans="1:14" x14ac:dyDescent="0.35">
      <c r="A2924" s="2">
        <v>2923</v>
      </c>
      <c r="B2924" s="11">
        <v>1.63423191273358</v>
      </c>
      <c r="C2924" s="11">
        <v>1.6272424397285168</v>
      </c>
      <c r="D2924" s="3">
        <f>B2924*Dashboard!$D$11*Dashboard!$D$10*SQRT(Dashboard!$D$12/365)</f>
        <v>405749.98629606655</v>
      </c>
      <c r="E2924" s="3">
        <f>IF(Dashboard!$I$3,C2924*Dashboard!$E$11*Dashboard!$E$10*SQRT(Dashboard!$D$12/365),0)</f>
        <v>808029.25518180255</v>
      </c>
      <c r="F2924" s="3">
        <f>D2924+IF(Dashboard!$I$3,E2924,0)</f>
        <v>1213779.241477869</v>
      </c>
      <c r="G2924" s="3">
        <f>IF(Dashboard!$I$4, ('Lookups and Calculations'!$F$9) / (1 - 'Lookups and Calculations'!$F$10), 'Lookups and Calculations'!$F$9)</f>
        <v>1951878.888340465</v>
      </c>
      <c r="H2924" s="12">
        <f t="shared" si="90"/>
        <v>0</v>
      </c>
      <c r="I2924" s="12">
        <f t="shared" si="91"/>
        <v>0</v>
      </c>
      <c r="J2924" s="13">
        <f>(1 - Dashboard!$I$9) * H2924 * Dashboard!$I$8 * 'Lookups and Calculations'!$F$12</f>
        <v>0</v>
      </c>
      <c r="K2924" s="12">
        <f>(1 - Dashboard!$I$11) * I2924 * Dashboard!$I$10 * 'Lookups and Calculations'!$F$12</f>
        <v>0</v>
      </c>
      <c r="L2924" s="12">
        <f>(H2924 - I2924) * Dashboard!$I$13 * (Dashboard!$D$12 / 365) * 'Lookups and Calculations'!$F$12</f>
        <v>0</v>
      </c>
      <c r="M2924" s="3">
        <f>(G2924*2) * Dashboard!$I$13 * (Dashboard!$D$12 / 365) * 'Lookups and Calculations'!$F$12</f>
        <v>1602.0878730267946</v>
      </c>
      <c r="N2924" s="12">
        <f>H2924 * Dashboard!$I$14 * Dashboard!$I$15 * (Dashboard!$D$12 / 365) * 'Lookups and Calculations'!$F$12</f>
        <v>0</v>
      </c>
    </row>
    <row r="2925" spans="1:14" x14ac:dyDescent="0.35">
      <c r="A2925" s="2">
        <v>2924</v>
      </c>
      <c r="B2925" s="11">
        <v>-1.032184147472506</v>
      </c>
      <c r="C2925" s="11">
        <v>-0.31042724750918332</v>
      </c>
      <c r="D2925" s="3">
        <f>B2925*Dashboard!$D$11*Dashboard!$D$10*SQRT(Dashboard!$D$12/365)</f>
        <v>-256272.50357107827</v>
      </c>
      <c r="E2925" s="3">
        <f>IF(Dashboard!$I$3,C2925*Dashboard!$E$11*Dashboard!$E$10*SQRT(Dashboard!$D$12/365),0)</f>
        <v>-154146.85081273495</v>
      </c>
      <c r="F2925" s="3">
        <f>D2925+IF(Dashboard!$I$3,E2925,0)</f>
        <v>-410419.35438381322</v>
      </c>
      <c r="G2925" s="3">
        <f>IF(Dashboard!$I$4, ('Lookups and Calculations'!$F$9) / (1 - 'Lookups and Calculations'!$F$10), 'Lookups and Calculations'!$F$9)</f>
        <v>1951878.888340465</v>
      </c>
      <c r="H2925" s="12">
        <f t="shared" si="90"/>
        <v>0</v>
      </c>
      <c r="I2925" s="12">
        <f t="shared" si="91"/>
        <v>0</v>
      </c>
      <c r="J2925" s="13">
        <f>(1 - Dashboard!$I$9) * H2925 * Dashboard!$I$8 * 'Lookups and Calculations'!$F$12</f>
        <v>0</v>
      </c>
      <c r="K2925" s="12">
        <f>(1 - Dashboard!$I$11) * I2925 * Dashboard!$I$10 * 'Lookups and Calculations'!$F$12</f>
        <v>0</v>
      </c>
      <c r="L2925" s="12">
        <f>(H2925 - I2925) * Dashboard!$I$13 * (Dashboard!$D$12 / 365) * 'Lookups and Calculations'!$F$12</f>
        <v>0</v>
      </c>
      <c r="M2925" s="3">
        <f>(G2925*2) * Dashboard!$I$13 * (Dashboard!$D$12 / 365) * 'Lookups and Calculations'!$F$12</f>
        <v>1602.0878730267946</v>
      </c>
      <c r="N2925" s="12">
        <f>H2925 * Dashboard!$I$14 * Dashboard!$I$15 * (Dashboard!$D$12 / 365) * 'Lookups and Calculations'!$F$12</f>
        <v>0</v>
      </c>
    </row>
    <row r="2926" spans="1:14" x14ac:dyDescent="0.35">
      <c r="A2926" s="2">
        <v>2925</v>
      </c>
      <c r="B2926" s="11">
        <v>1.1618201720407171</v>
      </c>
      <c r="C2926" s="11">
        <v>0.75659439864697031</v>
      </c>
      <c r="D2926" s="3">
        <f>B2926*Dashboard!$D$11*Dashboard!$D$10*SQRT(Dashboard!$D$12/365)</f>
        <v>288458.76476337411</v>
      </c>
      <c r="E2926" s="3">
        <f>IF(Dashboard!$I$3,C2926*Dashboard!$E$11*Dashboard!$E$10*SQRT(Dashboard!$D$12/365),0)</f>
        <v>375697.18776228005</v>
      </c>
      <c r="F2926" s="3">
        <f>D2926+IF(Dashboard!$I$3,E2926,0)</f>
        <v>664155.95252565411</v>
      </c>
      <c r="G2926" s="3">
        <f>IF(Dashboard!$I$4, ('Lookups and Calculations'!$F$9) / (1 - 'Lookups and Calculations'!$F$10), 'Lookups and Calculations'!$F$9)</f>
        <v>1951878.888340465</v>
      </c>
      <c r="H2926" s="12">
        <f t="shared" si="90"/>
        <v>0</v>
      </c>
      <c r="I2926" s="12">
        <f t="shared" si="91"/>
        <v>0</v>
      </c>
      <c r="J2926" s="13">
        <f>(1 - Dashboard!$I$9) * H2926 * Dashboard!$I$8 * 'Lookups and Calculations'!$F$12</f>
        <v>0</v>
      </c>
      <c r="K2926" s="12">
        <f>(1 - Dashboard!$I$11) * I2926 * Dashboard!$I$10 * 'Lookups and Calculations'!$F$12</f>
        <v>0</v>
      </c>
      <c r="L2926" s="12">
        <f>(H2926 - I2926) * Dashboard!$I$13 * (Dashboard!$D$12 / 365) * 'Lookups and Calculations'!$F$12</f>
        <v>0</v>
      </c>
      <c r="M2926" s="3">
        <f>(G2926*2) * Dashboard!$I$13 * (Dashboard!$D$12 / 365) * 'Lookups and Calculations'!$F$12</f>
        <v>1602.0878730267946</v>
      </c>
      <c r="N2926" s="12">
        <f>H2926 * Dashboard!$I$14 * Dashboard!$I$15 * (Dashboard!$D$12 / 365) * 'Lookups and Calculations'!$F$12</f>
        <v>0</v>
      </c>
    </row>
    <row r="2927" spans="1:14" x14ac:dyDescent="0.35">
      <c r="A2927" s="2">
        <v>2926</v>
      </c>
      <c r="B2927" s="11">
        <v>-1.3933474999230937</v>
      </c>
      <c r="C2927" s="11">
        <v>0.25014962841251231</v>
      </c>
      <c r="D2927" s="3">
        <f>B2927*Dashboard!$D$11*Dashboard!$D$10*SQRT(Dashboard!$D$12/365)</f>
        <v>-345942.77874172188</v>
      </c>
      <c r="E2927" s="3">
        <f>IF(Dashboard!$I$3,C2927*Dashboard!$E$11*Dashboard!$E$10*SQRT(Dashboard!$D$12/365),0)</f>
        <v>124215.18330353365</v>
      </c>
      <c r="F2927" s="3">
        <f>D2927+IF(Dashboard!$I$3,E2927,0)</f>
        <v>-221727.59543818823</v>
      </c>
      <c r="G2927" s="3">
        <f>IF(Dashboard!$I$4, ('Lookups and Calculations'!$F$9) / (1 - 'Lookups and Calculations'!$F$10), 'Lookups and Calculations'!$F$9)</f>
        <v>1951878.888340465</v>
      </c>
      <c r="H2927" s="12">
        <f t="shared" si="90"/>
        <v>0</v>
      </c>
      <c r="I2927" s="12">
        <f t="shared" si="91"/>
        <v>0</v>
      </c>
      <c r="J2927" s="13">
        <f>(1 - Dashboard!$I$9) * H2927 * Dashboard!$I$8 * 'Lookups and Calculations'!$F$12</f>
        <v>0</v>
      </c>
      <c r="K2927" s="12">
        <f>(1 - Dashboard!$I$11) * I2927 * Dashboard!$I$10 * 'Lookups and Calculations'!$F$12</f>
        <v>0</v>
      </c>
      <c r="L2927" s="12">
        <f>(H2927 - I2927) * Dashboard!$I$13 * (Dashboard!$D$12 / 365) * 'Lookups and Calculations'!$F$12</f>
        <v>0</v>
      </c>
      <c r="M2927" s="3">
        <f>(G2927*2) * Dashboard!$I$13 * (Dashboard!$D$12 / 365) * 'Lookups and Calculations'!$F$12</f>
        <v>1602.0878730267946</v>
      </c>
      <c r="N2927" s="12">
        <f>H2927 * Dashboard!$I$14 * Dashboard!$I$15 * (Dashboard!$D$12 / 365) * 'Lookups and Calculations'!$F$12</f>
        <v>0</v>
      </c>
    </row>
    <row r="2928" spans="1:14" x14ac:dyDescent="0.35">
      <c r="A2928" s="2">
        <v>2927</v>
      </c>
      <c r="B2928" s="11">
        <v>-0.18506518900935315</v>
      </c>
      <c r="C2928" s="11">
        <v>0.65597219847947785</v>
      </c>
      <c r="D2928" s="3">
        <f>B2928*Dashboard!$D$11*Dashboard!$D$10*SQRT(Dashboard!$D$12/365)</f>
        <v>-45948.312059835262</v>
      </c>
      <c r="E2928" s="3">
        <f>IF(Dashboard!$I$3,C2928*Dashboard!$E$11*Dashboard!$E$10*SQRT(Dashboard!$D$12/365),0)</f>
        <v>325731.87253263436</v>
      </c>
      <c r="F2928" s="3">
        <f>D2928+IF(Dashboard!$I$3,E2928,0)</f>
        <v>279783.56047279912</v>
      </c>
      <c r="G2928" s="3">
        <f>IF(Dashboard!$I$4, ('Lookups and Calculations'!$F$9) / (1 - 'Lookups and Calculations'!$F$10), 'Lookups and Calculations'!$F$9)</f>
        <v>1951878.888340465</v>
      </c>
      <c r="H2928" s="12">
        <f t="shared" si="90"/>
        <v>0</v>
      </c>
      <c r="I2928" s="12">
        <f t="shared" si="91"/>
        <v>0</v>
      </c>
      <c r="J2928" s="13">
        <f>(1 - Dashboard!$I$9) * H2928 * Dashboard!$I$8 * 'Lookups and Calculations'!$F$12</f>
        <v>0</v>
      </c>
      <c r="K2928" s="12">
        <f>(1 - Dashboard!$I$11) * I2928 * Dashboard!$I$10 * 'Lookups and Calculations'!$F$12</f>
        <v>0</v>
      </c>
      <c r="L2928" s="12">
        <f>(H2928 - I2928) * Dashboard!$I$13 * (Dashboard!$D$12 / 365) * 'Lookups and Calculations'!$F$12</f>
        <v>0</v>
      </c>
      <c r="M2928" s="3">
        <f>(G2928*2) * Dashboard!$I$13 * (Dashboard!$D$12 / 365) * 'Lookups and Calculations'!$F$12</f>
        <v>1602.0878730267946</v>
      </c>
      <c r="N2928" s="12">
        <f>H2928 * Dashboard!$I$14 * Dashboard!$I$15 * (Dashboard!$D$12 / 365) * 'Lookups and Calculations'!$F$12</f>
        <v>0</v>
      </c>
    </row>
    <row r="2929" spans="1:14" x14ac:dyDescent="0.35">
      <c r="A2929" s="2">
        <v>2928</v>
      </c>
      <c r="B2929" s="11">
        <v>0.19222189910161419</v>
      </c>
      <c r="C2929" s="11">
        <v>-0.98023699557078847</v>
      </c>
      <c r="D2929" s="3">
        <f>B2929*Dashboard!$D$11*Dashboard!$D$10*SQRT(Dashboard!$D$12/365)</f>
        <v>47725.192684447837</v>
      </c>
      <c r="E2929" s="3">
        <f>IF(Dashboard!$I$3,C2929*Dashboard!$E$11*Dashboard!$E$10*SQRT(Dashboard!$D$12/365),0)</f>
        <v>-486749.94585616665</v>
      </c>
      <c r="F2929" s="3">
        <f>D2929+IF(Dashboard!$I$3,E2929,0)</f>
        <v>-439024.7531717188</v>
      </c>
      <c r="G2929" s="3">
        <f>IF(Dashboard!$I$4, ('Lookups and Calculations'!$F$9) / (1 - 'Lookups and Calculations'!$F$10), 'Lookups and Calculations'!$F$9)</f>
        <v>1951878.888340465</v>
      </c>
      <c r="H2929" s="12">
        <f t="shared" si="90"/>
        <v>0</v>
      </c>
      <c r="I2929" s="12">
        <f t="shared" si="91"/>
        <v>0</v>
      </c>
      <c r="J2929" s="13">
        <f>(1 - Dashboard!$I$9) * H2929 * Dashboard!$I$8 * 'Lookups and Calculations'!$F$12</f>
        <v>0</v>
      </c>
      <c r="K2929" s="12">
        <f>(1 - Dashboard!$I$11) * I2929 * Dashboard!$I$10 * 'Lookups and Calculations'!$F$12</f>
        <v>0</v>
      </c>
      <c r="L2929" s="12">
        <f>(H2929 - I2929) * Dashboard!$I$13 * (Dashboard!$D$12 / 365) * 'Lookups and Calculations'!$F$12</f>
        <v>0</v>
      </c>
      <c r="M2929" s="3">
        <f>(G2929*2) * Dashboard!$I$13 * (Dashboard!$D$12 / 365) * 'Lookups and Calculations'!$F$12</f>
        <v>1602.0878730267946</v>
      </c>
      <c r="N2929" s="12">
        <f>H2929 * Dashboard!$I$14 * Dashboard!$I$15 * (Dashboard!$D$12 / 365) * 'Lookups and Calculations'!$F$12</f>
        <v>0</v>
      </c>
    </row>
    <row r="2930" spans="1:14" x14ac:dyDescent="0.35">
      <c r="A2930" s="2">
        <v>2929</v>
      </c>
      <c r="B2930" s="11">
        <v>0.98684492533578683</v>
      </c>
      <c r="C2930" s="11">
        <v>-0.14517796855085127</v>
      </c>
      <c r="D2930" s="3">
        <f>B2930*Dashboard!$D$11*Dashboard!$D$10*SQRT(Dashboard!$D$12/365)</f>
        <v>245015.60140357839</v>
      </c>
      <c r="E2930" s="3">
        <f>IF(Dashboard!$I$3,C2930*Dashboard!$E$11*Dashboard!$E$10*SQRT(Dashboard!$D$12/365),0)</f>
        <v>-72090.085000808336</v>
      </c>
      <c r="F2930" s="3">
        <f>D2930+IF(Dashboard!$I$3,E2930,0)</f>
        <v>172925.51640277007</v>
      </c>
      <c r="G2930" s="3">
        <f>IF(Dashboard!$I$4, ('Lookups and Calculations'!$F$9) / (1 - 'Lookups and Calculations'!$F$10), 'Lookups and Calculations'!$F$9)</f>
        <v>1951878.888340465</v>
      </c>
      <c r="H2930" s="12">
        <f t="shared" si="90"/>
        <v>0</v>
      </c>
      <c r="I2930" s="12">
        <f t="shared" si="91"/>
        <v>0</v>
      </c>
      <c r="J2930" s="13">
        <f>(1 - Dashboard!$I$9) * H2930 * Dashboard!$I$8 * 'Lookups and Calculations'!$F$12</f>
        <v>0</v>
      </c>
      <c r="K2930" s="12">
        <f>(1 - Dashboard!$I$11) * I2930 * Dashboard!$I$10 * 'Lookups and Calculations'!$F$12</f>
        <v>0</v>
      </c>
      <c r="L2930" s="12">
        <f>(H2930 - I2930) * Dashboard!$I$13 * (Dashboard!$D$12 / 365) * 'Lookups and Calculations'!$F$12</f>
        <v>0</v>
      </c>
      <c r="M2930" s="3">
        <f>(G2930*2) * Dashboard!$I$13 * (Dashboard!$D$12 / 365) * 'Lookups and Calculations'!$F$12</f>
        <v>1602.0878730267946</v>
      </c>
      <c r="N2930" s="12">
        <f>H2930 * Dashboard!$I$14 * Dashboard!$I$15 * (Dashboard!$D$12 / 365) * 'Lookups and Calculations'!$F$12</f>
        <v>0</v>
      </c>
    </row>
    <row r="2931" spans="1:14" x14ac:dyDescent="0.35">
      <c r="A2931" s="2">
        <v>2930</v>
      </c>
      <c r="B2931" s="11">
        <v>1.4986152304392206</v>
      </c>
      <c r="C2931" s="11">
        <v>2.2850194473197942</v>
      </c>
      <c r="D2931" s="3">
        <f>B2931*Dashboard!$D$11*Dashboard!$D$10*SQRT(Dashboard!$D$12/365)</f>
        <v>372078.83683820808</v>
      </c>
      <c r="E2931" s="3">
        <f>IF(Dashboard!$I$3,C2931*Dashboard!$E$11*Dashboard!$E$10*SQRT(Dashboard!$D$12/365),0)</f>
        <v>1134657.3301036742</v>
      </c>
      <c r="F2931" s="3">
        <f>D2931+IF(Dashboard!$I$3,E2931,0)</f>
        <v>1506736.1669418823</v>
      </c>
      <c r="G2931" s="3">
        <f>IF(Dashboard!$I$4, ('Lookups and Calculations'!$F$9) / (1 - 'Lookups and Calculations'!$F$10), 'Lookups and Calculations'!$F$9)</f>
        <v>1951878.888340465</v>
      </c>
      <c r="H2931" s="12">
        <f t="shared" si="90"/>
        <v>0</v>
      </c>
      <c r="I2931" s="12">
        <f t="shared" si="91"/>
        <v>0</v>
      </c>
      <c r="J2931" s="13">
        <f>(1 - Dashboard!$I$9) * H2931 * Dashboard!$I$8 * 'Lookups and Calculations'!$F$12</f>
        <v>0</v>
      </c>
      <c r="K2931" s="12">
        <f>(1 - Dashboard!$I$11) * I2931 * Dashboard!$I$10 * 'Lookups and Calculations'!$F$12</f>
        <v>0</v>
      </c>
      <c r="L2931" s="12">
        <f>(H2931 - I2931) * Dashboard!$I$13 * (Dashboard!$D$12 / 365) * 'Lookups and Calculations'!$F$12</f>
        <v>0</v>
      </c>
      <c r="M2931" s="3">
        <f>(G2931*2) * Dashboard!$I$13 * (Dashboard!$D$12 / 365) * 'Lookups and Calculations'!$F$12</f>
        <v>1602.0878730267946</v>
      </c>
      <c r="N2931" s="12">
        <f>H2931 * Dashboard!$I$14 * Dashboard!$I$15 * (Dashboard!$D$12 / 365) * 'Lookups and Calculations'!$F$12</f>
        <v>0</v>
      </c>
    </row>
    <row r="2932" spans="1:14" x14ac:dyDescent="0.35">
      <c r="A2932" s="2">
        <v>2931</v>
      </c>
      <c r="B2932" s="11">
        <v>1.4381627444761365</v>
      </c>
      <c r="C2932" s="11">
        <v>0.65590253802307574</v>
      </c>
      <c r="D2932" s="3">
        <f>B2932*Dashboard!$D$11*Dashboard!$D$10*SQRT(Dashboard!$D$12/365)</f>
        <v>357069.58682909794</v>
      </c>
      <c r="E2932" s="3">
        <f>IF(Dashboard!$I$3,C2932*Dashboard!$E$11*Dashboard!$E$10*SQRT(Dashboard!$D$12/365),0)</f>
        <v>325697.2816902817</v>
      </c>
      <c r="F2932" s="3">
        <f>D2932+IF(Dashboard!$I$3,E2932,0)</f>
        <v>682766.86851937964</v>
      </c>
      <c r="G2932" s="3">
        <f>IF(Dashboard!$I$4, ('Lookups and Calculations'!$F$9) / (1 - 'Lookups and Calculations'!$F$10), 'Lookups and Calculations'!$F$9)</f>
        <v>1951878.888340465</v>
      </c>
      <c r="H2932" s="12">
        <f t="shared" si="90"/>
        <v>0</v>
      </c>
      <c r="I2932" s="12">
        <f t="shared" si="91"/>
        <v>0</v>
      </c>
      <c r="J2932" s="13">
        <f>(1 - Dashboard!$I$9) * H2932 * Dashboard!$I$8 * 'Lookups and Calculations'!$F$12</f>
        <v>0</v>
      </c>
      <c r="K2932" s="12">
        <f>(1 - Dashboard!$I$11) * I2932 * Dashboard!$I$10 * 'Lookups and Calculations'!$F$12</f>
        <v>0</v>
      </c>
      <c r="L2932" s="12">
        <f>(H2932 - I2932) * Dashboard!$I$13 * (Dashboard!$D$12 / 365) * 'Lookups and Calculations'!$F$12</f>
        <v>0</v>
      </c>
      <c r="M2932" s="3">
        <f>(G2932*2) * Dashboard!$I$13 * (Dashboard!$D$12 / 365) * 'Lookups and Calculations'!$F$12</f>
        <v>1602.0878730267946</v>
      </c>
      <c r="N2932" s="12">
        <f>H2932 * Dashboard!$I$14 * Dashboard!$I$15 * (Dashboard!$D$12 / 365) * 'Lookups and Calculations'!$F$12</f>
        <v>0</v>
      </c>
    </row>
    <row r="2933" spans="1:14" x14ac:dyDescent="0.35">
      <c r="A2933" s="2">
        <v>2932</v>
      </c>
      <c r="B2933" s="11">
        <v>0.23371355708278635</v>
      </c>
      <c r="C2933" s="11">
        <v>0.16773262022836449</v>
      </c>
      <c r="D2933" s="3">
        <f>B2933*Dashboard!$D$11*Dashboard!$D$10*SQRT(Dashboard!$D$12/365)</f>
        <v>58026.814826375892</v>
      </c>
      <c r="E2933" s="3">
        <f>IF(Dashboard!$I$3,C2933*Dashboard!$E$11*Dashboard!$E$10*SQRT(Dashboard!$D$12/365),0)</f>
        <v>83289.902527019469</v>
      </c>
      <c r="F2933" s="3">
        <f>D2933+IF(Dashboard!$I$3,E2933,0)</f>
        <v>141316.71735339536</v>
      </c>
      <c r="G2933" s="3">
        <f>IF(Dashboard!$I$4, ('Lookups and Calculations'!$F$9) / (1 - 'Lookups and Calculations'!$F$10), 'Lookups and Calculations'!$F$9)</f>
        <v>1951878.888340465</v>
      </c>
      <c r="H2933" s="12">
        <f t="shared" si="90"/>
        <v>0</v>
      </c>
      <c r="I2933" s="12">
        <f t="shared" si="91"/>
        <v>0</v>
      </c>
      <c r="J2933" s="13">
        <f>(1 - Dashboard!$I$9) * H2933 * Dashboard!$I$8 * 'Lookups and Calculations'!$F$12</f>
        <v>0</v>
      </c>
      <c r="K2933" s="12">
        <f>(1 - Dashboard!$I$11) * I2933 * Dashboard!$I$10 * 'Lookups and Calculations'!$F$12</f>
        <v>0</v>
      </c>
      <c r="L2933" s="12">
        <f>(H2933 - I2933) * Dashboard!$I$13 * (Dashboard!$D$12 / 365) * 'Lookups and Calculations'!$F$12</f>
        <v>0</v>
      </c>
      <c r="M2933" s="3">
        <f>(G2933*2) * Dashboard!$I$13 * (Dashboard!$D$12 / 365) * 'Lookups and Calculations'!$F$12</f>
        <v>1602.0878730267946</v>
      </c>
      <c r="N2933" s="12">
        <f>H2933 * Dashboard!$I$14 * Dashboard!$I$15 * (Dashboard!$D$12 / 365) * 'Lookups and Calculations'!$F$12</f>
        <v>0</v>
      </c>
    </row>
    <row r="2934" spans="1:14" x14ac:dyDescent="0.35">
      <c r="A2934" s="2">
        <v>2933</v>
      </c>
      <c r="B2934" s="11">
        <v>0.75143439948211854</v>
      </c>
      <c r="C2934" s="11">
        <v>0.52507791529679182</v>
      </c>
      <c r="D2934" s="3">
        <f>B2934*Dashboard!$D$11*Dashboard!$D$10*SQRT(Dashboard!$D$12/365)</f>
        <v>186567.46017293562</v>
      </c>
      <c r="E2934" s="3">
        <f>IF(Dashboard!$I$3,C2934*Dashboard!$E$11*Dashboard!$E$10*SQRT(Dashboard!$D$12/365),0)</f>
        <v>260734.54480480822</v>
      </c>
      <c r="F2934" s="3">
        <f>D2934+IF(Dashboard!$I$3,E2934,0)</f>
        <v>447302.00497774384</v>
      </c>
      <c r="G2934" s="3">
        <f>IF(Dashboard!$I$4, ('Lookups and Calculations'!$F$9) / (1 - 'Lookups and Calculations'!$F$10), 'Lookups and Calculations'!$F$9)</f>
        <v>1951878.888340465</v>
      </c>
      <c r="H2934" s="12">
        <f t="shared" si="90"/>
        <v>0</v>
      </c>
      <c r="I2934" s="12">
        <f t="shared" si="91"/>
        <v>0</v>
      </c>
      <c r="J2934" s="13">
        <f>(1 - Dashboard!$I$9) * H2934 * Dashboard!$I$8 * 'Lookups and Calculations'!$F$12</f>
        <v>0</v>
      </c>
      <c r="K2934" s="12">
        <f>(1 - Dashboard!$I$11) * I2934 * Dashboard!$I$10 * 'Lookups and Calculations'!$F$12</f>
        <v>0</v>
      </c>
      <c r="L2934" s="12">
        <f>(H2934 - I2934) * Dashboard!$I$13 * (Dashboard!$D$12 / 365) * 'Lookups and Calculations'!$F$12</f>
        <v>0</v>
      </c>
      <c r="M2934" s="3">
        <f>(G2934*2) * Dashboard!$I$13 * (Dashboard!$D$12 / 365) * 'Lookups and Calculations'!$F$12</f>
        <v>1602.0878730267946</v>
      </c>
      <c r="N2934" s="12">
        <f>H2934 * Dashboard!$I$14 * Dashboard!$I$15 * (Dashboard!$D$12 / 365) * 'Lookups and Calculations'!$F$12</f>
        <v>0</v>
      </c>
    </row>
    <row r="2935" spans="1:14" x14ac:dyDescent="0.35">
      <c r="A2935" s="2">
        <v>2934</v>
      </c>
      <c r="B2935" s="11">
        <v>-8.9510451794070051E-2</v>
      </c>
      <c r="C2935" s="11">
        <v>2.0403492217457386</v>
      </c>
      <c r="D2935" s="3">
        <f>B2935*Dashboard!$D$11*Dashboard!$D$10*SQRT(Dashboard!$D$12/365)</f>
        <v>-22223.813098869225</v>
      </c>
      <c r="E2935" s="3">
        <f>IF(Dashboard!$I$3,C2935*Dashboard!$E$11*Dashboard!$E$10*SQRT(Dashboard!$D$12/365),0)</f>
        <v>1013163.0184332192</v>
      </c>
      <c r="F2935" s="3">
        <f>D2935+IF(Dashboard!$I$3,E2935,0)</f>
        <v>990939.20533435</v>
      </c>
      <c r="G2935" s="3">
        <f>IF(Dashboard!$I$4, ('Lookups and Calculations'!$F$9) / (1 - 'Lookups and Calculations'!$F$10), 'Lookups and Calculations'!$F$9)</f>
        <v>1951878.888340465</v>
      </c>
      <c r="H2935" s="12">
        <f t="shared" si="90"/>
        <v>0</v>
      </c>
      <c r="I2935" s="12">
        <f t="shared" si="91"/>
        <v>0</v>
      </c>
      <c r="J2935" s="13">
        <f>(1 - Dashboard!$I$9) * H2935 * Dashboard!$I$8 * 'Lookups and Calculations'!$F$12</f>
        <v>0</v>
      </c>
      <c r="K2935" s="12">
        <f>(1 - Dashboard!$I$11) * I2935 * Dashboard!$I$10 * 'Lookups and Calculations'!$F$12</f>
        <v>0</v>
      </c>
      <c r="L2935" s="12">
        <f>(H2935 - I2935) * Dashboard!$I$13 * (Dashboard!$D$12 / 365) * 'Lookups and Calculations'!$F$12</f>
        <v>0</v>
      </c>
      <c r="M2935" s="3">
        <f>(G2935*2) * Dashboard!$I$13 * (Dashboard!$D$12 / 365) * 'Lookups and Calculations'!$F$12</f>
        <v>1602.0878730267946</v>
      </c>
      <c r="N2935" s="12">
        <f>H2935 * Dashboard!$I$14 * Dashboard!$I$15 * (Dashboard!$D$12 / 365) * 'Lookups and Calculations'!$F$12</f>
        <v>0</v>
      </c>
    </row>
    <row r="2936" spans="1:14" x14ac:dyDescent="0.35">
      <c r="A2936" s="2">
        <v>2935</v>
      </c>
      <c r="B2936" s="11">
        <v>0.52409535897078652</v>
      </c>
      <c r="C2936" s="11">
        <v>0.46503551595440468</v>
      </c>
      <c r="D2936" s="3">
        <f>B2936*Dashboard!$D$11*Dashboard!$D$10*SQRT(Dashboard!$D$12/365)</f>
        <v>130123.32158201844</v>
      </c>
      <c r="E2936" s="3">
        <f>IF(Dashboard!$I$3,C2936*Dashboard!$E$11*Dashboard!$E$10*SQRT(Dashboard!$D$12/365),0)</f>
        <v>230919.67884786346</v>
      </c>
      <c r="F2936" s="3">
        <f>D2936+IF(Dashboard!$I$3,E2936,0)</f>
        <v>361043.00042988191</v>
      </c>
      <c r="G2936" s="3">
        <f>IF(Dashboard!$I$4, ('Lookups and Calculations'!$F$9) / (1 - 'Lookups and Calculations'!$F$10), 'Lookups and Calculations'!$F$9)</f>
        <v>1951878.888340465</v>
      </c>
      <c r="H2936" s="12">
        <f t="shared" si="90"/>
        <v>0</v>
      </c>
      <c r="I2936" s="12">
        <f t="shared" si="91"/>
        <v>0</v>
      </c>
      <c r="J2936" s="13">
        <f>(1 - Dashboard!$I$9) * H2936 * Dashboard!$I$8 * 'Lookups and Calculations'!$F$12</f>
        <v>0</v>
      </c>
      <c r="K2936" s="12">
        <f>(1 - Dashboard!$I$11) * I2936 * Dashboard!$I$10 * 'Lookups and Calculations'!$F$12</f>
        <v>0</v>
      </c>
      <c r="L2936" s="12">
        <f>(H2936 - I2936) * Dashboard!$I$13 * (Dashboard!$D$12 / 365) * 'Lookups and Calculations'!$F$12</f>
        <v>0</v>
      </c>
      <c r="M2936" s="3">
        <f>(G2936*2) * Dashboard!$I$13 * (Dashboard!$D$12 / 365) * 'Lookups and Calculations'!$F$12</f>
        <v>1602.0878730267946</v>
      </c>
      <c r="N2936" s="12">
        <f>H2936 * Dashboard!$I$14 * Dashboard!$I$15 * (Dashboard!$D$12 / 365) * 'Lookups and Calculations'!$F$12</f>
        <v>0</v>
      </c>
    </row>
    <row r="2937" spans="1:14" x14ac:dyDescent="0.35">
      <c r="A2937" s="2">
        <v>2936</v>
      </c>
      <c r="B2937" s="11">
        <v>1.6703398544994079E-2</v>
      </c>
      <c r="C2937" s="11">
        <v>-0.96974362168690365</v>
      </c>
      <c r="D2937" s="3">
        <f>B2937*Dashboard!$D$11*Dashboard!$D$10*SQRT(Dashboard!$D$12/365)</f>
        <v>4147.1492986527965</v>
      </c>
      <c r="E2937" s="3">
        <f>IF(Dashboard!$I$3,C2937*Dashboard!$E$11*Dashboard!$E$10*SQRT(Dashboard!$D$12/365),0)</f>
        <v>-481539.31904560112</v>
      </c>
      <c r="F2937" s="3">
        <f>D2937+IF(Dashboard!$I$3,E2937,0)</f>
        <v>-477392.16974694835</v>
      </c>
      <c r="G2937" s="3">
        <f>IF(Dashboard!$I$4, ('Lookups and Calculations'!$F$9) / (1 - 'Lookups and Calculations'!$F$10), 'Lookups and Calculations'!$F$9)</f>
        <v>1951878.888340465</v>
      </c>
      <c r="H2937" s="12">
        <f t="shared" si="90"/>
        <v>0</v>
      </c>
      <c r="I2937" s="12">
        <f t="shared" si="91"/>
        <v>0</v>
      </c>
      <c r="J2937" s="13">
        <f>(1 - Dashboard!$I$9) * H2937 * Dashboard!$I$8 * 'Lookups and Calculations'!$F$12</f>
        <v>0</v>
      </c>
      <c r="K2937" s="12">
        <f>(1 - Dashboard!$I$11) * I2937 * Dashboard!$I$10 * 'Lookups and Calculations'!$F$12</f>
        <v>0</v>
      </c>
      <c r="L2937" s="12">
        <f>(H2937 - I2937) * Dashboard!$I$13 * (Dashboard!$D$12 / 365) * 'Lookups and Calculations'!$F$12</f>
        <v>0</v>
      </c>
      <c r="M2937" s="3">
        <f>(G2937*2) * Dashboard!$I$13 * (Dashboard!$D$12 / 365) * 'Lookups and Calculations'!$F$12</f>
        <v>1602.0878730267946</v>
      </c>
      <c r="N2937" s="12">
        <f>H2937 * Dashboard!$I$14 * Dashboard!$I$15 * (Dashboard!$D$12 / 365) * 'Lookups and Calculations'!$F$12</f>
        <v>0</v>
      </c>
    </row>
    <row r="2938" spans="1:14" x14ac:dyDescent="0.35">
      <c r="A2938" s="2">
        <v>2937</v>
      </c>
      <c r="B2938" s="11">
        <v>-0.12945959456351103</v>
      </c>
      <c r="C2938" s="11">
        <v>0.69580333557482277</v>
      </c>
      <c r="D2938" s="3">
        <f>B2938*Dashboard!$D$11*Dashboard!$D$10*SQRT(Dashboard!$D$12/365)</f>
        <v>-32142.456839051047</v>
      </c>
      <c r="E2938" s="3">
        <f>IF(Dashboard!$I$3,C2938*Dashboard!$E$11*Dashboard!$E$10*SQRT(Dashboard!$D$12/365),0)</f>
        <v>345510.56269853568</v>
      </c>
      <c r="F2938" s="3">
        <f>D2938+IF(Dashboard!$I$3,E2938,0)</f>
        <v>313368.10585948464</v>
      </c>
      <c r="G2938" s="3">
        <f>IF(Dashboard!$I$4, ('Lookups and Calculations'!$F$9) / (1 - 'Lookups and Calculations'!$F$10), 'Lookups and Calculations'!$F$9)</f>
        <v>1951878.888340465</v>
      </c>
      <c r="H2938" s="12">
        <f t="shared" si="90"/>
        <v>0</v>
      </c>
      <c r="I2938" s="12">
        <f t="shared" si="91"/>
        <v>0</v>
      </c>
      <c r="J2938" s="13">
        <f>(1 - Dashboard!$I$9) * H2938 * Dashboard!$I$8 * 'Lookups and Calculations'!$F$12</f>
        <v>0</v>
      </c>
      <c r="K2938" s="12">
        <f>(1 - Dashboard!$I$11) * I2938 * Dashboard!$I$10 * 'Lookups and Calculations'!$F$12</f>
        <v>0</v>
      </c>
      <c r="L2938" s="12">
        <f>(H2938 - I2938) * Dashboard!$I$13 * (Dashboard!$D$12 / 365) * 'Lookups and Calculations'!$F$12</f>
        <v>0</v>
      </c>
      <c r="M2938" s="3">
        <f>(G2938*2) * Dashboard!$I$13 * (Dashboard!$D$12 / 365) * 'Lookups and Calculations'!$F$12</f>
        <v>1602.0878730267946</v>
      </c>
      <c r="N2938" s="12">
        <f>H2938 * Dashboard!$I$14 * Dashboard!$I$15 * (Dashboard!$D$12 / 365) * 'Lookups and Calculations'!$F$12</f>
        <v>0</v>
      </c>
    </row>
    <row r="2939" spans="1:14" x14ac:dyDescent="0.35">
      <c r="A2939" s="2">
        <v>2938</v>
      </c>
      <c r="B2939" s="11">
        <v>0.13368296831158338</v>
      </c>
      <c r="C2939" s="11">
        <v>-0.15620895227711068</v>
      </c>
      <c r="D2939" s="3">
        <f>B2939*Dashboard!$D$11*Dashboard!$D$10*SQRT(Dashboard!$D$12/365)</f>
        <v>33191.043534153054</v>
      </c>
      <c r="E2939" s="3">
        <f>IF(Dashboard!$I$3,C2939*Dashboard!$E$11*Dashboard!$E$10*SQRT(Dashboard!$D$12/365),0)</f>
        <v>-77567.669254165841</v>
      </c>
      <c r="F2939" s="3">
        <f>D2939+IF(Dashboard!$I$3,E2939,0)</f>
        <v>-44376.625720012787</v>
      </c>
      <c r="G2939" s="3">
        <f>IF(Dashboard!$I$4, ('Lookups and Calculations'!$F$9) / (1 - 'Lookups and Calculations'!$F$10), 'Lookups and Calculations'!$F$9)</f>
        <v>1951878.888340465</v>
      </c>
      <c r="H2939" s="12">
        <f t="shared" si="90"/>
        <v>0</v>
      </c>
      <c r="I2939" s="12">
        <f t="shared" si="91"/>
        <v>0</v>
      </c>
      <c r="J2939" s="13">
        <f>(1 - Dashboard!$I$9) * H2939 * Dashboard!$I$8 * 'Lookups and Calculations'!$F$12</f>
        <v>0</v>
      </c>
      <c r="K2939" s="12">
        <f>(1 - Dashboard!$I$11) * I2939 * Dashboard!$I$10 * 'Lookups and Calculations'!$F$12</f>
        <v>0</v>
      </c>
      <c r="L2939" s="12">
        <f>(H2939 - I2939) * Dashboard!$I$13 * (Dashboard!$D$12 / 365) * 'Lookups and Calculations'!$F$12</f>
        <v>0</v>
      </c>
      <c r="M2939" s="3">
        <f>(G2939*2) * Dashboard!$I$13 * (Dashboard!$D$12 / 365) * 'Lookups and Calculations'!$F$12</f>
        <v>1602.0878730267946</v>
      </c>
      <c r="N2939" s="12">
        <f>H2939 * Dashboard!$I$14 * Dashboard!$I$15 * (Dashboard!$D$12 / 365) * 'Lookups and Calculations'!$F$12</f>
        <v>0</v>
      </c>
    </row>
    <row r="2940" spans="1:14" x14ac:dyDescent="0.35">
      <c r="A2940" s="2">
        <v>2939</v>
      </c>
      <c r="B2940" s="11">
        <v>0.38215043748431593</v>
      </c>
      <c r="C2940" s="11">
        <v>-0.3634557179859722</v>
      </c>
      <c r="D2940" s="3">
        <f>B2940*Dashboard!$D$11*Dashboard!$D$10*SQRT(Dashboard!$D$12/365)</f>
        <v>94880.985718197277</v>
      </c>
      <c r="E2940" s="3">
        <f>IF(Dashboard!$I$3,C2940*Dashboard!$E$11*Dashboard!$E$10*SQRT(Dashboard!$D$12/365),0)</f>
        <v>-180478.85547083532</v>
      </c>
      <c r="F2940" s="3">
        <f>D2940+IF(Dashboard!$I$3,E2940,0)</f>
        <v>-85597.869752638042</v>
      </c>
      <c r="G2940" s="3">
        <f>IF(Dashboard!$I$4, ('Lookups and Calculations'!$F$9) / (1 - 'Lookups and Calculations'!$F$10), 'Lookups and Calculations'!$F$9)</f>
        <v>1951878.888340465</v>
      </c>
      <c r="H2940" s="12">
        <f t="shared" si="90"/>
        <v>0</v>
      </c>
      <c r="I2940" s="12">
        <f t="shared" si="91"/>
        <v>0</v>
      </c>
      <c r="J2940" s="13">
        <f>(1 - Dashboard!$I$9) * H2940 * Dashboard!$I$8 * 'Lookups and Calculations'!$F$12</f>
        <v>0</v>
      </c>
      <c r="K2940" s="12">
        <f>(1 - Dashboard!$I$11) * I2940 * Dashboard!$I$10 * 'Lookups and Calculations'!$F$12</f>
        <v>0</v>
      </c>
      <c r="L2940" s="12">
        <f>(H2940 - I2940) * Dashboard!$I$13 * (Dashboard!$D$12 / 365) * 'Lookups and Calculations'!$F$12</f>
        <v>0</v>
      </c>
      <c r="M2940" s="3">
        <f>(G2940*2) * Dashboard!$I$13 * (Dashboard!$D$12 / 365) * 'Lookups and Calculations'!$F$12</f>
        <v>1602.0878730267946</v>
      </c>
      <c r="N2940" s="12">
        <f>H2940 * Dashboard!$I$14 * Dashboard!$I$15 * (Dashboard!$D$12 / 365) * 'Lookups and Calculations'!$F$12</f>
        <v>0</v>
      </c>
    </row>
    <row r="2941" spans="1:14" x14ac:dyDescent="0.35">
      <c r="A2941" s="2">
        <v>2940</v>
      </c>
      <c r="B2941" s="11">
        <v>-0.27470641976961518</v>
      </c>
      <c r="C2941" s="11">
        <v>-0.69453061190312082</v>
      </c>
      <c r="D2941" s="3">
        <f>B2941*Dashboard!$D$11*Dashboard!$D$10*SQRT(Dashboard!$D$12/365)</f>
        <v>-68204.595191462242</v>
      </c>
      <c r="E2941" s="3">
        <f>IF(Dashboard!$I$3,C2941*Dashboard!$E$11*Dashboard!$E$10*SQRT(Dashboard!$D$12/365),0)</f>
        <v>-344878.57453537721</v>
      </c>
      <c r="F2941" s="3">
        <f>D2941+IF(Dashboard!$I$3,E2941,0)</f>
        <v>-413083.16972683946</v>
      </c>
      <c r="G2941" s="3">
        <f>IF(Dashboard!$I$4, ('Lookups and Calculations'!$F$9) / (1 - 'Lookups and Calculations'!$F$10), 'Lookups and Calculations'!$F$9)</f>
        <v>1951878.888340465</v>
      </c>
      <c r="H2941" s="12">
        <f t="shared" si="90"/>
        <v>0</v>
      </c>
      <c r="I2941" s="12">
        <f t="shared" si="91"/>
        <v>0</v>
      </c>
      <c r="J2941" s="13">
        <f>(1 - Dashboard!$I$9) * H2941 * Dashboard!$I$8 * 'Lookups and Calculations'!$F$12</f>
        <v>0</v>
      </c>
      <c r="K2941" s="12">
        <f>(1 - Dashboard!$I$11) * I2941 * Dashboard!$I$10 * 'Lookups and Calculations'!$F$12</f>
        <v>0</v>
      </c>
      <c r="L2941" s="12">
        <f>(H2941 - I2941) * Dashboard!$I$13 * (Dashboard!$D$12 / 365) * 'Lookups and Calculations'!$F$12</f>
        <v>0</v>
      </c>
      <c r="M2941" s="3">
        <f>(G2941*2) * Dashboard!$I$13 * (Dashboard!$D$12 / 365) * 'Lookups and Calculations'!$F$12</f>
        <v>1602.0878730267946</v>
      </c>
      <c r="N2941" s="12">
        <f>H2941 * Dashboard!$I$14 * Dashboard!$I$15 * (Dashboard!$D$12 / 365) * 'Lookups and Calculations'!$F$12</f>
        <v>0</v>
      </c>
    </row>
    <row r="2942" spans="1:14" x14ac:dyDescent="0.35">
      <c r="A2942" s="2">
        <v>2941</v>
      </c>
      <c r="B2942" s="11">
        <v>4.2634905862557894E-2</v>
      </c>
      <c r="C2942" s="11">
        <v>-1.0476703637972566</v>
      </c>
      <c r="D2942" s="3">
        <f>B2942*Dashboard!$D$11*Dashboard!$D$10*SQRT(Dashboard!$D$12/365)</f>
        <v>10585.469745558159</v>
      </c>
      <c r="E2942" s="3">
        <f>IF(Dashboard!$I$3,C2942*Dashboard!$E$11*Dashboard!$E$10*SQRT(Dashboard!$D$12/365),0)</f>
        <v>-520234.89743567683</v>
      </c>
      <c r="F2942" s="3">
        <f>D2942+IF(Dashboard!$I$3,E2942,0)</f>
        <v>-509649.42769011867</v>
      </c>
      <c r="G2942" s="3">
        <f>IF(Dashboard!$I$4, ('Lookups and Calculations'!$F$9) / (1 - 'Lookups and Calculations'!$F$10), 'Lookups and Calculations'!$F$9)</f>
        <v>1951878.888340465</v>
      </c>
      <c r="H2942" s="12">
        <f t="shared" si="90"/>
        <v>0</v>
      </c>
      <c r="I2942" s="12">
        <f t="shared" si="91"/>
        <v>0</v>
      </c>
      <c r="J2942" s="13">
        <f>(1 - Dashboard!$I$9) * H2942 * Dashboard!$I$8 * 'Lookups and Calculations'!$F$12</f>
        <v>0</v>
      </c>
      <c r="K2942" s="12">
        <f>(1 - Dashboard!$I$11) * I2942 * Dashboard!$I$10 * 'Lookups and Calculations'!$F$12</f>
        <v>0</v>
      </c>
      <c r="L2942" s="12">
        <f>(H2942 - I2942) * Dashboard!$I$13 * (Dashboard!$D$12 / 365) * 'Lookups and Calculations'!$F$12</f>
        <v>0</v>
      </c>
      <c r="M2942" s="3">
        <f>(G2942*2) * Dashboard!$I$13 * (Dashboard!$D$12 / 365) * 'Lookups and Calculations'!$F$12</f>
        <v>1602.0878730267946</v>
      </c>
      <c r="N2942" s="12">
        <f>H2942 * Dashboard!$I$14 * Dashboard!$I$15 * (Dashboard!$D$12 / 365) * 'Lookups and Calculations'!$F$12</f>
        <v>0</v>
      </c>
    </row>
    <row r="2943" spans="1:14" x14ac:dyDescent="0.35">
      <c r="A2943" s="2">
        <v>2942</v>
      </c>
      <c r="B2943" s="11">
        <v>-1.3250011505962045</v>
      </c>
      <c r="C2943" s="11">
        <v>-0.89489821108432455</v>
      </c>
      <c r="D2943" s="3">
        <f>B2943*Dashboard!$D$11*Dashboard!$D$10*SQRT(Dashboard!$D$12/365)</f>
        <v>-328973.62639149954</v>
      </c>
      <c r="E2943" s="3">
        <f>IF(Dashboard!$I$3,C2943*Dashboard!$E$11*Dashboard!$E$10*SQRT(Dashboard!$D$12/365),0)</f>
        <v>-444373.81751586712</v>
      </c>
      <c r="F2943" s="3">
        <f>D2943+IF(Dashboard!$I$3,E2943,0)</f>
        <v>-773347.4439073666</v>
      </c>
      <c r="G2943" s="3">
        <f>IF(Dashboard!$I$4, ('Lookups and Calculations'!$F$9) / (1 - 'Lookups and Calculations'!$F$10), 'Lookups and Calculations'!$F$9)</f>
        <v>1951878.888340465</v>
      </c>
      <c r="H2943" s="12">
        <f t="shared" si="90"/>
        <v>0</v>
      </c>
      <c r="I2943" s="12">
        <f t="shared" si="91"/>
        <v>0</v>
      </c>
      <c r="J2943" s="13">
        <f>(1 - Dashboard!$I$9) * H2943 * Dashboard!$I$8 * 'Lookups and Calculations'!$F$12</f>
        <v>0</v>
      </c>
      <c r="K2943" s="12">
        <f>(1 - Dashboard!$I$11) * I2943 * Dashboard!$I$10 * 'Lookups and Calculations'!$F$12</f>
        <v>0</v>
      </c>
      <c r="L2943" s="12">
        <f>(H2943 - I2943) * Dashboard!$I$13 * (Dashboard!$D$12 / 365) * 'Lookups and Calculations'!$F$12</f>
        <v>0</v>
      </c>
      <c r="M2943" s="3">
        <f>(G2943*2) * Dashboard!$I$13 * (Dashboard!$D$12 / 365) * 'Lookups and Calculations'!$F$12</f>
        <v>1602.0878730267946</v>
      </c>
      <c r="N2943" s="12">
        <f>H2943 * Dashboard!$I$14 * Dashboard!$I$15 * (Dashboard!$D$12 / 365) * 'Lookups and Calculations'!$F$12</f>
        <v>0</v>
      </c>
    </row>
    <row r="2944" spans="1:14" x14ac:dyDescent="0.35">
      <c r="A2944" s="2">
        <v>2943</v>
      </c>
      <c r="B2944" s="11">
        <v>0.87494236270408698</v>
      </c>
      <c r="C2944" s="11">
        <v>-0.96003270444136013</v>
      </c>
      <c r="D2944" s="3">
        <f>B2944*Dashboard!$D$11*Dashboard!$D$10*SQRT(Dashboard!$D$12/365)</f>
        <v>217232.23546847139</v>
      </c>
      <c r="E2944" s="3">
        <f>IF(Dashboard!$I$3,C2944*Dashboard!$E$11*Dashboard!$E$10*SQRT(Dashboard!$D$12/365),0)</f>
        <v>-476717.23166791582</v>
      </c>
      <c r="F2944" s="3">
        <f>D2944+IF(Dashboard!$I$3,E2944,0)</f>
        <v>-259484.99619944443</v>
      </c>
      <c r="G2944" s="3">
        <f>IF(Dashboard!$I$4, ('Lookups and Calculations'!$F$9) / (1 - 'Lookups and Calculations'!$F$10), 'Lookups and Calculations'!$F$9)</f>
        <v>1951878.888340465</v>
      </c>
      <c r="H2944" s="12">
        <f t="shared" si="90"/>
        <v>0</v>
      </c>
      <c r="I2944" s="12">
        <f t="shared" si="91"/>
        <v>0</v>
      </c>
      <c r="J2944" s="13">
        <f>(1 - Dashboard!$I$9) * H2944 * Dashboard!$I$8 * 'Lookups and Calculations'!$F$12</f>
        <v>0</v>
      </c>
      <c r="K2944" s="12">
        <f>(1 - Dashboard!$I$11) * I2944 * Dashboard!$I$10 * 'Lookups and Calculations'!$F$12</f>
        <v>0</v>
      </c>
      <c r="L2944" s="12">
        <f>(H2944 - I2944) * Dashboard!$I$13 * (Dashboard!$D$12 / 365) * 'Lookups and Calculations'!$F$12</f>
        <v>0</v>
      </c>
      <c r="M2944" s="3">
        <f>(G2944*2) * Dashboard!$I$13 * (Dashboard!$D$12 / 365) * 'Lookups and Calculations'!$F$12</f>
        <v>1602.0878730267946</v>
      </c>
      <c r="N2944" s="12">
        <f>H2944 * Dashboard!$I$14 * Dashboard!$I$15 * (Dashboard!$D$12 / 365) * 'Lookups and Calculations'!$F$12</f>
        <v>0</v>
      </c>
    </row>
    <row r="2945" spans="1:14" x14ac:dyDescent="0.35">
      <c r="A2945" s="2">
        <v>2944</v>
      </c>
      <c r="B2945" s="11">
        <v>0.21751830106672143</v>
      </c>
      <c r="C2945" s="11">
        <v>-0.57032312803986651</v>
      </c>
      <c r="D2945" s="3">
        <f>B2945*Dashboard!$D$11*Dashboard!$D$10*SQRT(Dashboard!$D$12/365)</f>
        <v>54005.828052480421</v>
      </c>
      <c r="E2945" s="3">
        <f>IF(Dashboard!$I$3,C2945*Dashboard!$E$11*Dashboard!$E$10*SQRT(Dashboard!$D$12/365),0)</f>
        <v>-283201.66750314948</v>
      </c>
      <c r="F2945" s="3">
        <f>D2945+IF(Dashboard!$I$3,E2945,0)</f>
        <v>-229195.83945066907</v>
      </c>
      <c r="G2945" s="3">
        <f>IF(Dashboard!$I$4, ('Lookups and Calculations'!$F$9) / (1 - 'Lookups and Calculations'!$F$10), 'Lookups and Calculations'!$F$9)</f>
        <v>1951878.888340465</v>
      </c>
      <c r="H2945" s="12">
        <f t="shared" si="90"/>
        <v>0</v>
      </c>
      <c r="I2945" s="12">
        <f t="shared" si="91"/>
        <v>0</v>
      </c>
      <c r="J2945" s="13">
        <f>(1 - Dashboard!$I$9) * H2945 * Dashboard!$I$8 * 'Lookups and Calculations'!$F$12</f>
        <v>0</v>
      </c>
      <c r="K2945" s="12">
        <f>(1 - Dashboard!$I$11) * I2945 * Dashboard!$I$10 * 'Lookups and Calculations'!$F$12</f>
        <v>0</v>
      </c>
      <c r="L2945" s="12">
        <f>(H2945 - I2945) * Dashboard!$I$13 * (Dashboard!$D$12 / 365) * 'Lookups and Calculations'!$F$12</f>
        <v>0</v>
      </c>
      <c r="M2945" s="3">
        <f>(G2945*2) * Dashboard!$I$13 * (Dashboard!$D$12 / 365) * 'Lookups and Calculations'!$F$12</f>
        <v>1602.0878730267946</v>
      </c>
      <c r="N2945" s="12">
        <f>H2945 * Dashboard!$I$14 * Dashboard!$I$15 * (Dashboard!$D$12 / 365) * 'Lookups and Calculations'!$F$12</f>
        <v>0</v>
      </c>
    </row>
    <row r="2946" spans="1:14" x14ac:dyDescent="0.35">
      <c r="A2946" s="2">
        <v>2945</v>
      </c>
      <c r="B2946" s="11">
        <v>-1.964524035133888</v>
      </c>
      <c r="C2946" s="11">
        <v>-0.71916777222388084</v>
      </c>
      <c r="D2946" s="3">
        <f>B2946*Dashboard!$D$11*Dashboard!$D$10*SQRT(Dashboard!$D$12/365)</f>
        <v>-487755.4979333072</v>
      </c>
      <c r="E2946" s="3">
        <f>IF(Dashboard!$I$3,C2946*Dashboard!$E$11*Dashboard!$E$10*SQRT(Dashboard!$D$12/365),0)</f>
        <v>-357112.48991131812</v>
      </c>
      <c r="F2946" s="3">
        <f>D2946+IF(Dashboard!$I$3,E2946,0)</f>
        <v>-844867.98784462526</v>
      </c>
      <c r="G2946" s="3">
        <f>IF(Dashboard!$I$4, ('Lookups and Calculations'!$F$9) / (1 - 'Lookups and Calculations'!$F$10), 'Lookups and Calculations'!$F$9)</f>
        <v>1951878.888340465</v>
      </c>
      <c r="H2946" s="12">
        <f t="shared" si="90"/>
        <v>0</v>
      </c>
      <c r="I2946" s="12">
        <f t="shared" si="91"/>
        <v>0</v>
      </c>
      <c r="J2946" s="13">
        <f>(1 - Dashboard!$I$9) * H2946 * Dashboard!$I$8 * 'Lookups and Calculations'!$F$12</f>
        <v>0</v>
      </c>
      <c r="K2946" s="12">
        <f>(1 - Dashboard!$I$11) * I2946 * Dashboard!$I$10 * 'Lookups and Calculations'!$F$12</f>
        <v>0</v>
      </c>
      <c r="L2946" s="12">
        <f>(H2946 - I2946) * Dashboard!$I$13 * (Dashboard!$D$12 / 365) * 'Lookups and Calculations'!$F$12</f>
        <v>0</v>
      </c>
      <c r="M2946" s="3">
        <f>(G2946*2) * Dashboard!$I$13 * (Dashboard!$D$12 / 365) * 'Lookups and Calculations'!$F$12</f>
        <v>1602.0878730267946</v>
      </c>
      <c r="N2946" s="12">
        <f>H2946 * Dashboard!$I$14 * Dashboard!$I$15 * (Dashboard!$D$12 / 365) * 'Lookups and Calculations'!$F$12</f>
        <v>0</v>
      </c>
    </row>
    <row r="2947" spans="1:14" x14ac:dyDescent="0.35">
      <c r="A2947" s="2">
        <v>2946</v>
      </c>
      <c r="B2947" s="11">
        <v>-2.18956560463986E-2</v>
      </c>
      <c r="C2947" s="11">
        <v>-1.0709078451891544E-2</v>
      </c>
      <c r="D2947" s="3">
        <f>B2947*Dashboard!$D$11*Dashboard!$D$10*SQRT(Dashboard!$D$12/365)</f>
        <v>-5436.2921636434576</v>
      </c>
      <c r="E2947" s="3">
        <f>IF(Dashboard!$I$3,C2947*Dashboard!$E$11*Dashboard!$E$10*SQRT(Dashboard!$D$12/365),0)</f>
        <v>-5317.7378329741032</v>
      </c>
      <c r="F2947" s="3">
        <f>D2947+IF(Dashboard!$I$3,E2947,0)</f>
        <v>-10754.029996617561</v>
      </c>
      <c r="G2947" s="3">
        <f>IF(Dashboard!$I$4, ('Lookups and Calculations'!$F$9) / (1 - 'Lookups and Calculations'!$F$10), 'Lookups and Calculations'!$F$9)</f>
        <v>1951878.888340465</v>
      </c>
      <c r="H2947" s="12">
        <f t="shared" ref="H2947:H3010" si="92">MAX(0,F2947-G2947)</f>
        <v>0</v>
      </c>
      <c r="I2947" s="12">
        <f t="shared" ref="I2947:I3010" si="93">MAX(0,-F2947-G2947)</f>
        <v>0</v>
      </c>
      <c r="J2947" s="13">
        <f>(1 - Dashboard!$I$9) * H2947 * Dashboard!$I$8 * 'Lookups and Calculations'!$F$12</f>
        <v>0</v>
      </c>
      <c r="K2947" s="12">
        <f>(1 - Dashboard!$I$11) * I2947 * Dashboard!$I$10 * 'Lookups and Calculations'!$F$12</f>
        <v>0</v>
      </c>
      <c r="L2947" s="12">
        <f>(H2947 - I2947) * Dashboard!$I$13 * (Dashboard!$D$12 / 365) * 'Lookups and Calculations'!$F$12</f>
        <v>0</v>
      </c>
      <c r="M2947" s="3">
        <f>(G2947*2) * Dashboard!$I$13 * (Dashboard!$D$12 / 365) * 'Lookups and Calculations'!$F$12</f>
        <v>1602.0878730267946</v>
      </c>
      <c r="N2947" s="12">
        <f>H2947 * Dashboard!$I$14 * Dashboard!$I$15 * (Dashboard!$D$12 / 365) * 'Lookups and Calculations'!$F$12</f>
        <v>0</v>
      </c>
    </row>
    <row r="2948" spans="1:14" x14ac:dyDescent="0.35">
      <c r="A2948" s="2">
        <v>2947</v>
      </c>
      <c r="B2948" s="11">
        <v>1.076881160880391</v>
      </c>
      <c r="C2948" s="11">
        <v>0.19049768992859031</v>
      </c>
      <c r="D2948" s="3">
        <f>B2948*Dashboard!$D$11*Dashboard!$D$10*SQRT(Dashboard!$D$12/365)</f>
        <v>267369.95702086965</v>
      </c>
      <c r="E2948" s="3">
        <f>IF(Dashboard!$I$3,C2948*Dashboard!$E$11*Dashboard!$E$10*SQRT(Dashboard!$D$12/365),0)</f>
        <v>94594.205970029609</v>
      </c>
      <c r="F2948" s="3">
        <f>D2948+IF(Dashboard!$I$3,E2948,0)</f>
        <v>361964.16299089929</v>
      </c>
      <c r="G2948" s="3">
        <f>IF(Dashboard!$I$4, ('Lookups and Calculations'!$F$9) / (1 - 'Lookups and Calculations'!$F$10), 'Lookups and Calculations'!$F$9)</f>
        <v>1951878.888340465</v>
      </c>
      <c r="H2948" s="12">
        <f t="shared" si="92"/>
        <v>0</v>
      </c>
      <c r="I2948" s="12">
        <f t="shared" si="93"/>
        <v>0</v>
      </c>
      <c r="J2948" s="13">
        <f>(1 - Dashboard!$I$9) * H2948 * Dashboard!$I$8 * 'Lookups and Calculations'!$F$12</f>
        <v>0</v>
      </c>
      <c r="K2948" s="12">
        <f>(1 - Dashboard!$I$11) * I2948 * Dashboard!$I$10 * 'Lookups and Calculations'!$F$12</f>
        <v>0</v>
      </c>
      <c r="L2948" s="12">
        <f>(H2948 - I2948) * Dashboard!$I$13 * (Dashboard!$D$12 / 365) * 'Lookups and Calculations'!$F$12</f>
        <v>0</v>
      </c>
      <c r="M2948" s="3">
        <f>(G2948*2) * Dashboard!$I$13 * (Dashboard!$D$12 / 365) * 'Lookups and Calculations'!$F$12</f>
        <v>1602.0878730267946</v>
      </c>
      <c r="N2948" s="12">
        <f>H2948 * Dashboard!$I$14 * Dashboard!$I$15 * (Dashboard!$D$12 / 365) * 'Lookups and Calculations'!$F$12</f>
        <v>0</v>
      </c>
    </row>
    <row r="2949" spans="1:14" x14ac:dyDescent="0.35">
      <c r="A2949" s="2">
        <v>2948</v>
      </c>
      <c r="B2949" s="11">
        <v>-0.86453175804980475</v>
      </c>
      <c r="C2949" s="11">
        <v>-6.085083546190323E-2</v>
      </c>
      <c r="D2949" s="3">
        <f>B2949*Dashboard!$D$11*Dashboard!$D$10*SQRT(Dashboard!$D$12/365)</f>
        <v>-214647.47215373279</v>
      </c>
      <c r="E2949" s="3">
        <f>IF(Dashboard!$I$3,C2949*Dashboard!$E$11*Dashboard!$E$10*SQRT(Dashboard!$D$12/365),0)</f>
        <v>-30216.305852786947</v>
      </c>
      <c r="F2949" s="3">
        <f>D2949+IF(Dashboard!$I$3,E2949,0)</f>
        <v>-244863.77800651974</v>
      </c>
      <c r="G2949" s="3">
        <f>IF(Dashboard!$I$4, ('Lookups and Calculations'!$F$9) / (1 - 'Lookups and Calculations'!$F$10), 'Lookups and Calculations'!$F$9)</f>
        <v>1951878.888340465</v>
      </c>
      <c r="H2949" s="12">
        <f t="shared" si="92"/>
        <v>0</v>
      </c>
      <c r="I2949" s="12">
        <f t="shared" si="93"/>
        <v>0</v>
      </c>
      <c r="J2949" s="13">
        <f>(1 - Dashboard!$I$9) * H2949 * Dashboard!$I$8 * 'Lookups and Calculations'!$F$12</f>
        <v>0</v>
      </c>
      <c r="K2949" s="12">
        <f>(1 - Dashboard!$I$11) * I2949 * Dashboard!$I$10 * 'Lookups and Calculations'!$F$12</f>
        <v>0</v>
      </c>
      <c r="L2949" s="12">
        <f>(H2949 - I2949) * Dashboard!$I$13 * (Dashboard!$D$12 / 365) * 'Lookups and Calculations'!$F$12</f>
        <v>0</v>
      </c>
      <c r="M2949" s="3">
        <f>(G2949*2) * Dashboard!$I$13 * (Dashboard!$D$12 / 365) * 'Lookups and Calculations'!$F$12</f>
        <v>1602.0878730267946</v>
      </c>
      <c r="N2949" s="12">
        <f>H2949 * Dashboard!$I$14 * Dashboard!$I$15 * (Dashboard!$D$12 / 365) * 'Lookups and Calculations'!$F$12</f>
        <v>0</v>
      </c>
    </row>
    <row r="2950" spans="1:14" x14ac:dyDescent="0.35">
      <c r="A2950" s="2">
        <v>2949</v>
      </c>
      <c r="B2950" s="11">
        <v>1.3268753257739314</v>
      </c>
      <c r="C2950" s="11">
        <v>0.56654728980410962</v>
      </c>
      <c r="D2950" s="3">
        <f>B2950*Dashboard!$D$11*Dashboard!$D$10*SQRT(Dashboard!$D$12/365)</f>
        <v>329438.94991550723</v>
      </c>
      <c r="E2950" s="3">
        <f>IF(Dashboard!$I$3,C2950*Dashboard!$E$11*Dashboard!$E$10*SQRT(Dashboard!$D$12/365),0)</f>
        <v>281326.72392815602</v>
      </c>
      <c r="F2950" s="3">
        <f>D2950+IF(Dashboard!$I$3,E2950,0)</f>
        <v>610765.67384366319</v>
      </c>
      <c r="G2950" s="3">
        <f>IF(Dashboard!$I$4, ('Lookups and Calculations'!$F$9) / (1 - 'Lookups and Calculations'!$F$10), 'Lookups and Calculations'!$F$9)</f>
        <v>1951878.888340465</v>
      </c>
      <c r="H2950" s="12">
        <f t="shared" si="92"/>
        <v>0</v>
      </c>
      <c r="I2950" s="12">
        <f t="shared" si="93"/>
        <v>0</v>
      </c>
      <c r="J2950" s="13">
        <f>(1 - Dashboard!$I$9) * H2950 * Dashboard!$I$8 * 'Lookups and Calculations'!$F$12</f>
        <v>0</v>
      </c>
      <c r="K2950" s="12">
        <f>(1 - Dashboard!$I$11) * I2950 * Dashboard!$I$10 * 'Lookups and Calculations'!$F$12</f>
        <v>0</v>
      </c>
      <c r="L2950" s="12">
        <f>(H2950 - I2950) * Dashboard!$I$13 * (Dashboard!$D$12 / 365) * 'Lookups and Calculations'!$F$12</f>
        <v>0</v>
      </c>
      <c r="M2950" s="3">
        <f>(G2950*2) * Dashboard!$I$13 * (Dashboard!$D$12 / 365) * 'Lookups and Calculations'!$F$12</f>
        <v>1602.0878730267946</v>
      </c>
      <c r="N2950" s="12">
        <f>H2950 * Dashboard!$I$14 * Dashboard!$I$15 * (Dashboard!$D$12 / 365) * 'Lookups and Calculations'!$F$12</f>
        <v>0</v>
      </c>
    </row>
    <row r="2951" spans="1:14" x14ac:dyDescent="0.35">
      <c r="A2951" s="2">
        <v>2950</v>
      </c>
      <c r="B2951" s="11">
        <v>-0.94030565526330223</v>
      </c>
      <c r="C2951" s="11">
        <v>0.24276434032207428</v>
      </c>
      <c r="D2951" s="3">
        <f>B2951*Dashboard!$D$11*Dashboard!$D$10*SQRT(Dashboard!$D$12/365)</f>
        <v>-233460.74921460508</v>
      </c>
      <c r="E2951" s="3">
        <f>IF(Dashboard!$I$3,C2951*Dashboard!$E$11*Dashboard!$E$10*SQRT(Dashboard!$D$12/365),0)</f>
        <v>120547.9185559308</v>
      </c>
      <c r="F2951" s="3">
        <f>D2951+IF(Dashboard!$I$3,E2951,0)</f>
        <v>-112912.83065867428</v>
      </c>
      <c r="G2951" s="3">
        <f>IF(Dashboard!$I$4, ('Lookups and Calculations'!$F$9) / (1 - 'Lookups and Calculations'!$F$10), 'Lookups and Calculations'!$F$9)</f>
        <v>1951878.888340465</v>
      </c>
      <c r="H2951" s="12">
        <f t="shared" si="92"/>
        <v>0</v>
      </c>
      <c r="I2951" s="12">
        <f t="shared" si="93"/>
        <v>0</v>
      </c>
      <c r="J2951" s="13">
        <f>(1 - Dashboard!$I$9) * H2951 * Dashboard!$I$8 * 'Lookups and Calculations'!$F$12</f>
        <v>0</v>
      </c>
      <c r="K2951" s="12">
        <f>(1 - Dashboard!$I$11) * I2951 * Dashboard!$I$10 * 'Lookups and Calculations'!$F$12</f>
        <v>0</v>
      </c>
      <c r="L2951" s="12">
        <f>(H2951 - I2951) * Dashboard!$I$13 * (Dashboard!$D$12 / 365) * 'Lookups and Calculations'!$F$12</f>
        <v>0</v>
      </c>
      <c r="M2951" s="3">
        <f>(G2951*2) * Dashboard!$I$13 * (Dashboard!$D$12 / 365) * 'Lookups and Calculations'!$F$12</f>
        <v>1602.0878730267946</v>
      </c>
      <c r="N2951" s="12">
        <f>H2951 * Dashboard!$I$14 * Dashboard!$I$15 * (Dashboard!$D$12 / 365) * 'Lookups and Calculations'!$F$12</f>
        <v>0</v>
      </c>
    </row>
    <row r="2952" spans="1:14" x14ac:dyDescent="0.35">
      <c r="A2952" s="2">
        <v>2951</v>
      </c>
      <c r="B2952" s="11">
        <v>0.29965706916148471</v>
      </c>
      <c r="C2952" s="11">
        <v>0.31245444724426025</v>
      </c>
      <c r="D2952" s="3">
        <f>B2952*Dashboard!$D$11*Dashboard!$D$10*SQRT(Dashboard!$D$12/365)</f>
        <v>74399.386499811531</v>
      </c>
      <c r="E2952" s="3">
        <f>IF(Dashboard!$I$3,C2952*Dashboard!$E$11*Dashboard!$E$10*SQRT(Dashboard!$D$12/365),0)</f>
        <v>155153.48427560861</v>
      </c>
      <c r="F2952" s="3">
        <f>D2952+IF(Dashboard!$I$3,E2952,0)</f>
        <v>229552.87077542016</v>
      </c>
      <c r="G2952" s="3">
        <f>IF(Dashboard!$I$4, ('Lookups and Calculations'!$F$9) / (1 - 'Lookups and Calculations'!$F$10), 'Lookups and Calculations'!$F$9)</f>
        <v>1951878.888340465</v>
      </c>
      <c r="H2952" s="12">
        <f t="shared" si="92"/>
        <v>0</v>
      </c>
      <c r="I2952" s="12">
        <f t="shared" si="93"/>
        <v>0</v>
      </c>
      <c r="J2952" s="13">
        <f>(1 - Dashboard!$I$9) * H2952 * Dashboard!$I$8 * 'Lookups and Calculations'!$F$12</f>
        <v>0</v>
      </c>
      <c r="K2952" s="12">
        <f>(1 - Dashboard!$I$11) * I2952 * Dashboard!$I$10 * 'Lookups and Calculations'!$F$12</f>
        <v>0</v>
      </c>
      <c r="L2952" s="12">
        <f>(H2952 - I2952) * Dashboard!$I$13 * (Dashboard!$D$12 / 365) * 'Lookups and Calculations'!$F$12</f>
        <v>0</v>
      </c>
      <c r="M2952" s="3">
        <f>(G2952*2) * Dashboard!$I$13 * (Dashboard!$D$12 / 365) * 'Lookups and Calculations'!$F$12</f>
        <v>1602.0878730267946</v>
      </c>
      <c r="N2952" s="12">
        <f>H2952 * Dashboard!$I$14 * Dashboard!$I$15 * (Dashboard!$D$12 / 365) * 'Lookups and Calculations'!$F$12</f>
        <v>0</v>
      </c>
    </row>
    <row r="2953" spans="1:14" x14ac:dyDescent="0.35">
      <c r="A2953" s="2">
        <v>2952</v>
      </c>
      <c r="B2953" s="11">
        <v>0.21226599404508478</v>
      </c>
      <c r="C2953" s="11">
        <v>-0.80879266737102873</v>
      </c>
      <c r="D2953" s="3">
        <f>B2953*Dashboard!$D$11*Dashboard!$D$10*SQRT(Dashboard!$D$12/365)</f>
        <v>52701.775986524197</v>
      </c>
      <c r="E2953" s="3">
        <f>IF(Dashboard!$I$3,C2953*Dashboard!$E$11*Dashboard!$E$10*SQRT(Dashboard!$D$12/365),0)</f>
        <v>-401616.94450480788</v>
      </c>
      <c r="F2953" s="3">
        <f>D2953+IF(Dashboard!$I$3,E2953,0)</f>
        <v>-348915.1685182837</v>
      </c>
      <c r="G2953" s="3">
        <f>IF(Dashboard!$I$4, ('Lookups and Calculations'!$F$9) / (1 - 'Lookups and Calculations'!$F$10), 'Lookups and Calculations'!$F$9)</f>
        <v>1951878.888340465</v>
      </c>
      <c r="H2953" s="12">
        <f t="shared" si="92"/>
        <v>0</v>
      </c>
      <c r="I2953" s="12">
        <f t="shared" si="93"/>
        <v>0</v>
      </c>
      <c r="J2953" s="13">
        <f>(1 - Dashboard!$I$9) * H2953 * Dashboard!$I$8 * 'Lookups and Calculations'!$F$12</f>
        <v>0</v>
      </c>
      <c r="K2953" s="12">
        <f>(1 - Dashboard!$I$11) * I2953 * Dashboard!$I$10 * 'Lookups and Calculations'!$F$12</f>
        <v>0</v>
      </c>
      <c r="L2953" s="12">
        <f>(H2953 - I2953) * Dashboard!$I$13 * (Dashboard!$D$12 / 365) * 'Lookups and Calculations'!$F$12</f>
        <v>0</v>
      </c>
      <c r="M2953" s="3">
        <f>(G2953*2) * Dashboard!$I$13 * (Dashboard!$D$12 / 365) * 'Lookups and Calculations'!$F$12</f>
        <v>1602.0878730267946</v>
      </c>
      <c r="N2953" s="12">
        <f>H2953 * Dashboard!$I$14 * Dashboard!$I$15 * (Dashboard!$D$12 / 365) * 'Lookups and Calculations'!$F$12</f>
        <v>0</v>
      </c>
    </row>
    <row r="2954" spans="1:14" x14ac:dyDescent="0.35">
      <c r="A2954" s="2">
        <v>2953</v>
      </c>
      <c r="B2954" s="11">
        <v>-1.8462486200206647E-2</v>
      </c>
      <c r="C2954" s="11">
        <v>-1.2656134127647436</v>
      </c>
      <c r="D2954" s="3">
        <f>B2954*Dashboard!$D$11*Dashboard!$D$10*SQRT(Dashboard!$D$12/365)</f>
        <v>-4583.898689259293</v>
      </c>
      <c r="E2954" s="3">
        <f>IF(Dashboard!$I$3,C2954*Dashboard!$E$11*Dashboard!$E$10*SQRT(Dashboard!$D$12/365),0)</f>
        <v>-628457.46785894467</v>
      </c>
      <c r="F2954" s="3">
        <f>D2954+IF(Dashboard!$I$3,E2954,0)</f>
        <v>-633041.36654820398</v>
      </c>
      <c r="G2954" s="3">
        <f>IF(Dashboard!$I$4, ('Lookups and Calculations'!$F$9) / (1 - 'Lookups and Calculations'!$F$10), 'Lookups and Calculations'!$F$9)</f>
        <v>1951878.888340465</v>
      </c>
      <c r="H2954" s="12">
        <f t="shared" si="92"/>
        <v>0</v>
      </c>
      <c r="I2954" s="12">
        <f t="shared" si="93"/>
        <v>0</v>
      </c>
      <c r="J2954" s="13">
        <f>(1 - Dashboard!$I$9) * H2954 * Dashboard!$I$8 * 'Lookups and Calculations'!$F$12</f>
        <v>0</v>
      </c>
      <c r="K2954" s="12">
        <f>(1 - Dashboard!$I$11) * I2954 * Dashboard!$I$10 * 'Lookups and Calculations'!$F$12</f>
        <v>0</v>
      </c>
      <c r="L2954" s="12">
        <f>(H2954 - I2954) * Dashboard!$I$13 * (Dashboard!$D$12 / 365) * 'Lookups and Calculations'!$F$12</f>
        <v>0</v>
      </c>
      <c r="M2954" s="3">
        <f>(G2954*2) * Dashboard!$I$13 * (Dashboard!$D$12 / 365) * 'Lookups and Calculations'!$F$12</f>
        <v>1602.0878730267946</v>
      </c>
      <c r="N2954" s="12">
        <f>H2954 * Dashboard!$I$14 * Dashboard!$I$15 * (Dashboard!$D$12 / 365) * 'Lookups and Calculations'!$F$12</f>
        <v>0</v>
      </c>
    </row>
    <row r="2955" spans="1:14" x14ac:dyDescent="0.35">
      <c r="A2955" s="2">
        <v>2954</v>
      </c>
      <c r="B2955" s="11">
        <v>-1.4096521803722952</v>
      </c>
      <c r="C2955" s="11">
        <v>-0.96956670436569803</v>
      </c>
      <c r="D2955" s="3">
        <f>B2955*Dashboard!$D$11*Dashboard!$D$10*SQRT(Dashboard!$D$12/365)</f>
        <v>-349990.93360718369</v>
      </c>
      <c r="E2955" s="3">
        <f>IF(Dashboard!$I$3,C2955*Dashboard!$E$11*Dashboard!$E$10*SQRT(Dashboard!$D$12/365),0)</f>
        <v>-481451.46835550573</v>
      </c>
      <c r="F2955" s="3">
        <f>D2955+IF(Dashboard!$I$3,E2955,0)</f>
        <v>-831442.40196268936</v>
      </c>
      <c r="G2955" s="3">
        <f>IF(Dashboard!$I$4, ('Lookups and Calculations'!$F$9) / (1 - 'Lookups and Calculations'!$F$10), 'Lookups and Calculations'!$F$9)</f>
        <v>1951878.888340465</v>
      </c>
      <c r="H2955" s="12">
        <f t="shared" si="92"/>
        <v>0</v>
      </c>
      <c r="I2955" s="12">
        <f t="shared" si="93"/>
        <v>0</v>
      </c>
      <c r="J2955" s="13">
        <f>(1 - Dashboard!$I$9) * H2955 * Dashboard!$I$8 * 'Lookups and Calculations'!$F$12</f>
        <v>0</v>
      </c>
      <c r="K2955" s="12">
        <f>(1 - Dashboard!$I$11) * I2955 * Dashboard!$I$10 * 'Lookups and Calculations'!$F$12</f>
        <v>0</v>
      </c>
      <c r="L2955" s="12">
        <f>(H2955 - I2955) * Dashboard!$I$13 * (Dashboard!$D$12 / 365) * 'Lookups and Calculations'!$F$12</f>
        <v>0</v>
      </c>
      <c r="M2955" s="3">
        <f>(G2955*2) * Dashboard!$I$13 * (Dashboard!$D$12 / 365) * 'Lookups and Calculations'!$F$12</f>
        <v>1602.0878730267946</v>
      </c>
      <c r="N2955" s="12">
        <f>H2955 * Dashboard!$I$14 * Dashboard!$I$15 * (Dashboard!$D$12 / 365) * 'Lookups and Calculations'!$F$12</f>
        <v>0</v>
      </c>
    </row>
    <row r="2956" spans="1:14" x14ac:dyDescent="0.35">
      <c r="A2956" s="2">
        <v>2955</v>
      </c>
      <c r="B2956" s="11">
        <v>0.11130294687405316</v>
      </c>
      <c r="C2956" s="11">
        <v>-0.1727158986074038</v>
      </c>
      <c r="D2956" s="3">
        <f>B2956*Dashboard!$D$11*Dashboard!$D$10*SQRT(Dashboard!$D$12/365)</f>
        <v>27634.492275528875</v>
      </c>
      <c r="E2956" s="3">
        <f>IF(Dashboard!$I$3,C2956*Dashboard!$E$11*Dashboard!$E$10*SQRT(Dashboard!$D$12/365),0)</f>
        <v>-85764.416845642147</v>
      </c>
      <c r="F2956" s="3">
        <f>D2956+IF(Dashboard!$I$3,E2956,0)</f>
        <v>-58129.924570113275</v>
      </c>
      <c r="G2956" s="3">
        <f>IF(Dashboard!$I$4, ('Lookups and Calculations'!$F$9) / (1 - 'Lookups and Calculations'!$F$10), 'Lookups and Calculations'!$F$9)</f>
        <v>1951878.888340465</v>
      </c>
      <c r="H2956" s="12">
        <f t="shared" si="92"/>
        <v>0</v>
      </c>
      <c r="I2956" s="12">
        <f t="shared" si="93"/>
        <v>0</v>
      </c>
      <c r="J2956" s="13">
        <f>(1 - Dashboard!$I$9) * H2956 * Dashboard!$I$8 * 'Lookups and Calculations'!$F$12</f>
        <v>0</v>
      </c>
      <c r="K2956" s="12">
        <f>(1 - Dashboard!$I$11) * I2956 * Dashboard!$I$10 * 'Lookups and Calculations'!$F$12</f>
        <v>0</v>
      </c>
      <c r="L2956" s="12">
        <f>(H2956 - I2956) * Dashboard!$I$13 * (Dashboard!$D$12 / 365) * 'Lookups and Calculations'!$F$12</f>
        <v>0</v>
      </c>
      <c r="M2956" s="3">
        <f>(G2956*2) * Dashboard!$I$13 * (Dashboard!$D$12 / 365) * 'Lookups and Calculations'!$F$12</f>
        <v>1602.0878730267946</v>
      </c>
      <c r="N2956" s="12">
        <f>H2956 * Dashboard!$I$14 * Dashboard!$I$15 * (Dashboard!$D$12 / 365) * 'Lookups and Calculations'!$F$12</f>
        <v>0</v>
      </c>
    </row>
    <row r="2957" spans="1:14" x14ac:dyDescent="0.35">
      <c r="A2957" s="2">
        <v>2956</v>
      </c>
      <c r="B2957" s="11">
        <v>1.2402505636176322</v>
      </c>
      <c r="C2957" s="11">
        <v>0.19985287168555299</v>
      </c>
      <c r="D2957" s="3">
        <f>B2957*Dashboard!$D$11*Dashboard!$D$10*SQRT(Dashboard!$D$12/365)</f>
        <v>307931.60093770741</v>
      </c>
      <c r="E2957" s="3">
        <f>IF(Dashboard!$I$3,C2957*Dashboard!$E$11*Dashboard!$E$10*SQRT(Dashboard!$D$12/365),0)</f>
        <v>99239.648076634257</v>
      </c>
      <c r="F2957" s="3">
        <f>D2957+IF(Dashboard!$I$3,E2957,0)</f>
        <v>407171.24901434168</v>
      </c>
      <c r="G2957" s="3">
        <f>IF(Dashboard!$I$4, ('Lookups and Calculations'!$F$9) / (1 - 'Lookups and Calculations'!$F$10), 'Lookups and Calculations'!$F$9)</f>
        <v>1951878.888340465</v>
      </c>
      <c r="H2957" s="12">
        <f t="shared" si="92"/>
        <v>0</v>
      </c>
      <c r="I2957" s="12">
        <f t="shared" si="93"/>
        <v>0</v>
      </c>
      <c r="J2957" s="13">
        <f>(1 - Dashboard!$I$9) * H2957 * Dashboard!$I$8 * 'Lookups and Calculations'!$F$12</f>
        <v>0</v>
      </c>
      <c r="K2957" s="12">
        <f>(1 - Dashboard!$I$11) * I2957 * Dashboard!$I$10 * 'Lookups and Calculations'!$F$12</f>
        <v>0</v>
      </c>
      <c r="L2957" s="12">
        <f>(H2957 - I2957) * Dashboard!$I$13 * (Dashboard!$D$12 / 365) * 'Lookups and Calculations'!$F$12</f>
        <v>0</v>
      </c>
      <c r="M2957" s="3">
        <f>(G2957*2) * Dashboard!$I$13 * (Dashboard!$D$12 / 365) * 'Lookups and Calculations'!$F$12</f>
        <v>1602.0878730267946</v>
      </c>
      <c r="N2957" s="12">
        <f>H2957 * Dashboard!$I$14 * Dashboard!$I$15 * (Dashboard!$D$12 / 365) * 'Lookups and Calculations'!$F$12</f>
        <v>0</v>
      </c>
    </row>
    <row r="2958" spans="1:14" x14ac:dyDescent="0.35">
      <c r="A2958" s="2">
        <v>2957</v>
      </c>
      <c r="B2958" s="11">
        <v>2.7213880402855519</v>
      </c>
      <c r="C2958" s="11">
        <v>-0.67709360337733382</v>
      </c>
      <c r="D2958" s="3">
        <f>B2958*Dashboard!$D$11*Dashboard!$D$10*SQRT(Dashboard!$D$12/365)</f>
        <v>675671.03019371419</v>
      </c>
      <c r="E2958" s="3">
        <f>IF(Dashboard!$I$3,C2958*Dashboard!$E$11*Dashboard!$E$10*SQRT(Dashboard!$D$12/365),0)</f>
        <v>-336219.99197404657</v>
      </c>
      <c r="F2958" s="3">
        <f>D2958+IF(Dashboard!$I$3,E2958,0)</f>
        <v>339451.03821966762</v>
      </c>
      <c r="G2958" s="3">
        <f>IF(Dashboard!$I$4, ('Lookups and Calculations'!$F$9) / (1 - 'Lookups and Calculations'!$F$10), 'Lookups and Calculations'!$F$9)</f>
        <v>1951878.888340465</v>
      </c>
      <c r="H2958" s="12">
        <f t="shared" si="92"/>
        <v>0</v>
      </c>
      <c r="I2958" s="12">
        <f t="shared" si="93"/>
        <v>0</v>
      </c>
      <c r="J2958" s="13">
        <f>(1 - Dashboard!$I$9) * H2958 * Dashboard!$I$8 * 'Lookups and Calculations'!$F$12</f>
        <v>0</v>
      </c>
      <c r="K2958" s="12">
        <f>(1 - Dashboard!$I$11) * I2958 * Dashboard!$I$10 * 'Lookups and Calculations'!$F$12</f>
        <v>0</v>
      </c>
      <c r="L2958" s="12">
        <f>(H2958 - I2958) * Dashboard!$I$13 * (Dashboard!$D$12 / 365) * 'Lookups and Calculations'!$F$12</f>
        <v>0</v>
      </c>
      <c r="M2958" s="3">
        <f>(G2958*2) * Dashboard!$I$13 * (Dashboard!$D$12 / 365) * 'Lookups and Calculations'!$F$12</f>
        <v>1602.0878730267946</v>
      </c>
      <c r="N2958" s="12">
        <f>H2958 * Dashboard!$I$14 * Dashboard!$I$15 * (Dashboard!$D$12 / 365) * 'Lookups and Calculations'!$F$12</f>
        <v>0</v>
      </c>
    </row>
    <row r="2959" spans="1:14" x14ac:dyDescent="0.35">
      <c r="A2959" s="2">
        <v>2958</v>
      </c>
      <c r="B2959" s="11">
        <v>-0.9773238741493907</v>
      </c>
      <c r="C2959" s="11">
        <v>0.99324320131215027</v>
      </c>
      <c r="D2959" s="3">
        <f>B2959*Dashboard!$D$11*Dashboard!$D$10*SQRT(Dashboard!$D$12/365)</f>
        <v>-242651.69799531458</v>
      </c>
      <c r="E2959" s="3">
        <f>IF(Dashboard!$I$3,C2959*Dashboard!$E$11*Dashboard!$E$10*SQRT(Dashboard!$D$12/365),0)</f>
        <v>493208.35333212168</v>
      </c>
      <c r="F2959" s="3">
        <f>D2959+IF(Dashboard!$I$3,E2959,0)</f>
        <v>250556.6553368071</v>
      </c>
      <c r="G2959" s="3">
        <f>IF(Dashboard!$I$4, ('Lookups and Calculations'!$F$9) / (1 - 'Lookups and Calculations'!$F$10), 'Lookups and Calculations'!$F$9)</f>
        <v>1951878.888340465</v>
      </c>
      <c r="H2959" s="12">
        <f t="shared" si="92"/>
        <v>0</v>
      </c>
      <c r="I2959" s="12">
        <f t="shared" si="93"/>
        <v>0</v>
      </c>
      <c r="J2959" s="13">
        <f>(1 - Dashboard!$I$9) * H2959 * Dashboard!$I$8 * 'Lookups and Calculations'!$F$12</f>
        <v>0</v>
      </c>
      <c r="K2959" s="12">
        <f>(1 - Dashboard!$I$11) * I2959 * Dashboard!$I$10 * 'Lookups and Calculations'!$F$12</f>
        <v>0</v>
      </c>
      <c r="L2959" s="12">
        <f>(H2959 - I2959) * Dashboard!$I$13 * (Dashboard!$D$12 / 365) * 'Lookups and Calculations'!$F$12</f>
        <v>0</v>
      </c>
      <c r="M2959" s="3">
        <f>(G2959*2) * Dashboard!$I$13 * (Dashboard!$D$12 / 365) * 'Lookups and Calculations'!$F$12</f>
        <v>1602.0878730267946</v>
      </c>
      <c r="N2959" s="12">
        <f>H2959 * Dashboard!$I$14 * Dashboard!$I$15 * (Dashboard!$D$12 / 365) * 'Lookups and Calculations'!$F$12</f>
        <v>0</v>
      </c>
    </row>
    <row r="2960" spans="1:14" x14ac:dyDescent="0.35">
      <c r="A2960" s="2">
        <v>2959</v>
      </c>
      <c r="B2960" s="11">
        <v>-0.70976505732236483</v>
      </c>
      <c r="C2960" s="11">
        <v>0.52901460194980687</v>
      </c>
      <c r="D2960" s="3">
        <f>B2960*Dashboard!$D$11*Dashboard!$D$10*SQRT(Dashboard!$D$12/365)</f>
        <v>-176221.72228925591</v>
      </c>
      <c r="E2960" s="3">
        <f>IF(Dashboard!$I$3,C2960*Dashboard!$E$11*Dashboard!$E$10*SQRT(Dashboard!$D$12/365),0)</f>
        <v>262689.35983817873</v>
      </c>
      <c r="F2960" s="3">
        <f>D2960+IF(Dashboard!$I$3,E2960,0)</f>
        <v>86467.637548922823</v>
      </c>
      <c r="G2960" s="3">
        <f>IF(Dashboard!$I$4, ('Lookups and Calculations'!$F$9) / (1 - 'Lookups and Calculations'!$F$10), 'Lookups and Calculations'!$F$9)</f>
        <v>1951878.888340465</v>
      </c>
      <c r="H2960" s="12">
        <f t="shared" si="92"/>
        <v>0</v>
      </c>
      <c r="I2960" s="12">
        <f t="shared" si="93"/>
        <v>0</v>
      </c>
      <c r="J2960" s="13">
        <f>(1 - Dashboard!$I$9) * H2960 * Dashboard!$I$8 * 'Lookups and Calculations'!$F$12</f>
        <v>0</v>
      </c>
      <c r="K2960" s="12">
        <f>(1 - Dashboard!$I$11) * I2960 * Dashboard!$I$10 * 'Lookups and Calculations'!$F$12</f>
        <v>0</v>
      </c>
      <c r="L2960" s="12">
        <f>(H2960 - I2960) * Dashboard!$I$13 * (Dashboard!$D$12 / 365) * 'Lookups and Calculations'!$F$12</f>
        <v>0</v>
      </c>
      <c r="M2960" s="3">
        <f>(G2960*2) * Dashboard!$I$13 * (Dashboard!$D$12 / 365) * 'Lookups and Calculations'!$F$12</f>
        <v>1602.0878730267946</v>
      </c>
      <c r="N2960" s="12">
        <f>H2960 * Dashboard!$I$14 * Dashboard!$I$15 * (Dashboard!$D$12 / 365) * 'Lookups and Calculations'!$F$12</f>
        <v>0</v>
      </c>
    </row>
    <row r="2961" spans="1:14" x14ac:dyDescent="0.35">
      <c r="A2961" s="2">
        <v>2960</v>
      </c>
      <c r="B2961" s="11">
        <v>5.0284132207106938E-2</v>
      </c>
      <c r="C2961" s="11">
        <v>1.1888832145567541</v>
      </c>
      <c r="D2961" s="3">
        <f>B2961*Dashboard!$D$11*Dashboard!$D$10*SQRT(Dashboard!$D$12/365)</f>
        <v>12484.633175358505</v>
      </c>
      <c r="E2961" s="3">
        <f>IF(Dashboard!$I$3,C2961*Dashboard!$E$11*Dashboard!$E$10*SQRT(Dashboard!$D$12/365),0)</f>
        <v>590356.04953660932</v>
      </c>
      <c r="F2961" s="3">
        <f>D2961+IF(Dashboard!$I$3,E2961,0)</f>
        <v>602840.68271196785</v>
      </c>
      <c r="G2961" s="3">
        <f>IF(Dashboard!$I$4, ('Lookups and Calculations'!$F$9) / (1 - 'Lookups and Calculations'!$F$10), 'Lookups and Calculations'!$F$9)</f>
        <v>1951878.888340465</v>
      </c>
      <c r="H2961" s="12">
        <f t="shared" si="92"/>
        <v>0</v>
      </c>
      <c r="I2961" s="12">
        <f t="shared" si="93"/>
        <v>0</v>
      </c>
      <c r="J2961" s="13">
        <f>(1 - Dashboard!$I$9) * H2961 * Dashboard!$I$8 * 'Lookups and Calculations'!$F$12</f>
        <v>0</v>
      </c>
      <c r="K2961" s="12">
        <f>(1 - Dashboard!$I$11) * I2961 * Dashboard!$I$10 * 'Lookups and Calculations'!$F$12</f>
        <v>0</v>
      </c>
      <c r="L2961" s="12">
        <f>(H2961 - I2961) * Dashboard!$I$13 * (Dashboard!$D$12 / 365) * 'Lookups and Calculations'!$F$12</f>
        <v>0</v>
      </c>
      <c r="M2961" s="3">
        <f>(G2961*2) * Dashboard!$I$13 * (Dashboard!$D$12 / 365) * 'Lookups and Calculations'!$F$12</f>
        <v>1602.0878730267946</v>
      </c>
      <c r="N2961" s="12">
        <f>H2961 * Dashboard!$I$14 * Dashboard!$I$15 * (Dashboard!$D$12 / 365) * 'Lookups and Calculations'!$F$12</f>
        <v>0</v>
      </c>
    </row>
    <row r="2962" spans="1:14" x14ac:dyDescent="0.35">
      <c r="A2962" s="2">
        <v>2961</v>
      </c>
      <c r="B2962" s="11">
        <v>-1.9113614136441479</v>
      </c>
      <c r="C2962" s="11">
        <v>0.95337995004402132</v>
      </c>
      <c r="D2962" s="3">
        <f>B2962*Dashboard!$D$11*Dashboard!$D$10*SQRT(Dashboard!$D$12/365)</f>
        <v>-474556.18835377292</v>
      </c>
      <c r="E2962" s="3">
        <f>IF(Dashboard!$I$3,C2962*Dashboard!$E$11*Dashboard!$E$10*SQRT(Dashboard!$D$12/365),0)</f>
        <v>473413.71643911814</v>
      </c>
      <c r="F2962" s="3">
        <f>D2962+IF(Dashboard!$I$3,E2962,0)</f>
        <v>-1142.4719146547723</v>
      </c>
      <c r="G2962" s="3">
        <f>IF(Dashboard!$I$4, ('Lookups and Calculations'!$F$9) / (1 - 'Lookups and Calculations'!$F$10), 'Lookups and Calculations'!$F$9)</f>
        <v>1951878.888340465</v>
      </c>
      <c r="H2962" s="12">
        <f t="shared" si="92"/>
        <v>0</v>
      </c>
      <c r="I2962" s="12">
        <f t="shared" si="93"/>
        <v>0</v>
      </c>
      <c r="J2962" s="13">
        <f>(1 - Dashboard!$I$9) * H2962 * Dashboard!$I$8 * 'Lookups and Calculations'!$F$12</f>
        <v>0</v>
      </c>
      <c r="K2962" s="12">
        <f>(1 - Dashboard!$I$11) * I2962 * Dashboard!$I$10 * 'Lookups and Calculations'!$F$12</f>
        <v>0</v>
      </c>
      <c r="L2962" s="12">
        <f>(H2962 - I2962) * Dashboard!$I$13 * (Dashboard!$D$12 / 365) * 'Lookups and Calculations'!$F$12</f>
        <v>0</v>
      </c>
      <c r="M2962" s="3">
        <f>(G2962*2) * Dashboard!$I$13 * (Dashboard!$D$12 / 365) * 'Lookups and Calculations'!$F$12</f>
        <v>1602.0878730267946</v>
      </c>
      <c r="N2962" s="12">
        <f>H2962 * Dashboard!$I$14 * Dashboard!$I$15 * (Dashboard!$D$12 / 365) * 'Lookups and Calculations'!$F$12</f>
        <v>0</v>
      </c>
    </row>
    <row r="2963" spans="1:14" x14ac:dyDescent="0.35">
      <c r="A2963" s="2">
        <v>2962</v>
      </c>
      <c r="B2963" s="11">
        <v>1.277978209410058</v>
      </c>
      <c r="C2963" s="11">
        <v>0.53319544203759617</v>
      </c>
      <c r="D2963" s="3">
        <f>B2963*Dashboard!$D$11*Dashboard!$D$10*SQRT(Dashboard!$D$12/365)</f>
        <v>317298.68748398224</v>
      </c>
      <c r="E2963" s="3">
        <f>IF(Dashboard!$I$3,C2963*Dashboard!$E$11*Dashboard!$E$10*SQRT(Dashboard!$D$12/365),0)</f>
        <v>264765.41256375425</v>
      </c>
      <c r="F2963" s="3">
        <f>D2963+IF(Dashboard!$I$3,E2963,0)</f>
        <v>582064.10004773643</v>
      </c>
      <c r="G2963" s="3">
        <f>IF(Dashboard!$I$4, ('Lookups and Calculations'!$F$9) / (1 - 'Lookups and Calculations'!$F$10), 'Lookups and Calculations'!$F$9)</f>
        <v>1951878.888340465</v>
      </c>
      <c r="H2963" s="12">
        <f t="shared" si="92"/>
        <v>0</v>
      </c>
      <c r="I2963" s="12">
        <f t="shared" si="93"/>
        <v>0</v>
      </c>
      <c r="J2963" s="13">
        <f>(1 - Dashboard!$I$9) * H2963 * Dashboard!$I$8 * 'Lookups and Calculations'!$F$12</f>
        <v>0</v>
      </c>
      <c r="K2963" s="12">
        <f>(1 - Dashboard!$I$11) * I2963 * Dashboard!$I$10 * 'Lookups and Calculations'!$F$12</f>
        <v>0</v>
      </c>
      <c r="L2963" s="12">
        <f>(H2963 - I2963) * Dashboard!$I$13 * (Dashboard!$D$12 / 365) * 'Lookups and Calculations'!$F$12</f>
        <v>0</v>
      </c>
      <c r="M2963" s="3">
        <f>(G2963*2) * Dashboard!$I$13 * (Dashboard!$D$12 / 365) * 'Lookups and Calculations'!$F$12</f>
        <v>1602.0878730267946</v>
      </c>
      <c r="N2963" s="12">
        <f>H2963 * Dashboard!$I$14 * Dashboard!$I$15 * (Dashboard!$D$12 / 365) * 'Lookups and Calculations'!$F$12</f>
        <v>0</v>
      </c>
    </row>
    <row r="2964" spans="1:14" x14ac:dyDescent="0.35">
      <c r="A2964" s="2">
        <v>2963</v>
      </c>
      <c r="B2964" s="11">
        <v>1.5747439594750701</v>
      </c>
      <c r="C2964" s="11">
        <v>-0.80302776825914723</v>
      </c>
      <c r="D2964" s="3">
        <f>B2964*Dashboard!$D$11*Dashboard!$D$10*SQRT(Dashboard!$D$12/365)</f>
        <v>390980.21217077295</v>
      </c>
      <c r="E2964" s="3">
        <f>IF(Dashboard!$I$3,C2964*Dashboard!$E$11*Dashboard!$E$10*SQRT(Dashboard!$D$12/365),0)</f>
        <v>-398754.30583349284</v>
      </c>
      <c r="F2964" s="3">
        <f>D2964+IF(Dashboard!$I$3,E2964,0)</f>
        <v>-7774.0936627198826</v>
      </c>
      <c r="G2964" s="3">
        <f>IF(Dashboard!$I$4, ('Lookups and Calculations'!$F$9) / (1 - 'Lookups and Calculations'!$F$10), 'Lookups and Calculations'!$F$9)</f>
        <v>1951878.888340465</v>
      </c>
      <c r="H2964" s="12">
        <f t="shared" si="92"/>
        <v>0</v>
      </c>
      <c r="I2964" s="12">
        <f t="shared" si="93"/>
        <v>0</v>
      </c>
      <c r="J2964" s="13">
        <f>(1 - Dashboard!$I$9) * H2964 * Dashboard!$I$8 * 'Lookups and Calculations'!$F$12</f>
        <v>0</v>
      </c>
      <c r="K2964" s="12">
        <f>(1 - Dashboard!$I$11) * I2964 * Dashboard!$I$10 * 'Lookups and Calculations'!$F$12</f>
        <v>0</v>
      </c>
      <c r="L2964" s="12">
        <f>(H2964 - I2964) * Dashboard!$I$13 * (Dashboard!$D$12 / 365) * 'Lookups and Calculations'!$F$12</f>
        <v>0</v>
      </c>
      <c r="M2964" s="3">
        <f>(G2964*2) * Dashboard!$I$13 * (Dashboard!$D$12 / 365) * 'Lookups and Calculations'!$F$12</f>
        <v>1602.0878730267946</v>
      </c>
      <c r="N2964" s="12">
        <f>H2964 * Dashboard!$I$14 * Dashboard!$I$15 * (Dashboard!$D$12 / 365) * 'Lookups and Calculations'!$F$12</f>
        <v>0</v>
      </c>
    </row>
    <row r="2965" spans="1:14" x14ac:dyDescent="0.35">
      <c r="A2965" s="2">
        <v>2964</v>
      </c>
      <c r="B2965" s="11">
        <v>0.33990055026812438</v>
      </c>
      <c r="C2965" s="11">
        <v>-1.1726378912308724</v>
      </c>
      <c r="D2965" s="3">
        <f>B2965*Dashboard!$D$11*Dashboard!$D$10*SQRT(Dashboard!$D$12/365)</f>
        <v>84391.109082325464</v>
      </c>
      <c r="E2965" s="3">
        <f>IF(Dashboard!$I$3,C2965*Dashboard!$E$11*Dashboard!$E$10*SQRT(Dashboard!$D$12/365),0)</f>
        <v>-582289.21438855981</v>
      </c>
      <c r="F2965" s="3">
        <f>D2965+IF(Dashboard!$I$3,E2965,0)</f>
        <v>-497898.10530623433</v>
      </c>
      <c r="G2965" s="3">
        <f>IF(Dashboard!$I$4, ('Lookups and Calculations'!$F$9) / (1 - 'Lookups and Calculations'!$F$10), 'Lookups and Calculations'!$F$9)</f>
        <v>1951878.888340465</v>
      </c>
      <c r="H2965" s="12">
        <f t="shared" si="92"/>
        <v>0</v>
      </c>
      <c r="I2965" s="12">
        <f t="shared" si="93"/>
        <v>0</v>
      </c>
      <c r="J2965" s="13">
        <f>(1 - Dashboard!$I$9) * H2965 * Dashboard!$I$8 * 'Lookups and Calculations'!$F$12</f>
        <v>0</v>
      </c>
      <c r="K2965" s="12">
        <f>(1 - Dashboard!$I$11) * I2965 * Dashboard!$I$10 * 'Lookups and Calculations'!$F$12</f>
        <v>0</v>
      </c>
      <c r="L2965" s="12">
        <f>(H2965 - I2965) * Dashboard!$I$13 * (Dashboard!$D$12 / 365) * 'Lookups and Calculations'!$F$12</f>
        <v>0</v>
      </c>
      <c r="M2965" s="3">
        <f>(G2965*2) * Dashboard!$I$13 * (Dashboard!$D$12 / 365) * 'Lookups and Calculations'!$F$12</f>
        <v>1602.0878730267946</v>
      </c>
      <c r="N2965" s="12">
        <f>H2965 * Dashboard!$I$14 * Dashboard!$I$15 * (Dashboard!$D$12 / 365) * 'Lookups and Calculations'!$F$12</f>
        <v>0</v>
      </c>
    </row>
    <row r="2966" spans="1:14" x14ac:dyDescent="0.35">
      <c r="A2966" s="2">
        <v>2965</v>
      </c>
      <c r="B2966" s="11">
        <v>-1.3731130887965441</v>
      </c>
      <c r="C2966" s="11">
        <v>1.0325983378443246</v>
      </c>
      <c r="D2966" s="3">
        <f>B2966*Dashboard!$D$11*Dashboard!$D$10*SQRT(Dashboard!$D$12/365)</f>
        <v>-340918.94340150181</v>
      </c>
      <c r="E2966" s="3">
        <f>IF(Dashboard!$I$3,C2966*Dashboard!$E$11*Dashboard!$E$10*SQRT(Dashboard!$D$12/365),0)</f>
        <v>512750.6789765883</v>
      </c>
      <c r="F2966" s="3">
        <f>D2966+IF(Dashboard!$I$3,E2966,0)</f>
        <v>171831.7355750865</v>
      </c>
      <c r="G2966" s="3">
        <f>IF(Dashboard!$I$4, ('Lookups and Calculations'!$F$9) / (1 - 'Lookups and Calculations'!$F$10), 'Lookups and Calculations'!$F$9)</f>
        <v>1951878.888340465</v>
      </c>
      <c r="H2966" s="12">
        <f t="shared" si="92"/>
        <v>0</v>
      </c>
      <c r="I2966" s="12">
        <f t="shared" si="93"/>
        <v>0</v>
      </c>
      <c r="J2966" s="13">
        <f>(1 - Dashboard!$I$9) * H2966 * Dashboard!$I$8 * 'Lookups and Calculations'!$F$12</f>
        <v>0</v>
      </c>
      <c r="K2966" s="12">
        <f>(1 - Dashboard!$I$11) * I2966 * Dashboard!$I$10 * 'Lookups and Calculations'!$F$12</f>
        <v>0</v>
      </c>
      <c r="L2966" s="12">
        <f>(H2966 - I2966) * Dashboard!$I$13 * (Dashboard!$D$12 / 365) * 'Lookups and Calculations'!$F$12</f>
        <v>0</v>
      </c>
      <c r="M2966" s="3">
        <f>(G2966*2) * Dashboard!$I$13 * (Dashboard!$D$12 / 365) * 'Lookups and Calculations'!$F$12</f>
        <v>1602.0878730267946</v>
      </c>
      <c r="N2966" s="12">
        <f>H2966 * Dashboard!$I$14 * Dashboard!$I$15 * (Dashboard!$D$12 / 365) * 'Lookups and Calculations'!$F$12</f>
        <v>0</v>
      </c>
    </row>
    <row r="2967" spans="1:14" x14ac:dyDescent="0.35">
      <c r="A2967" s="2">
        <v>2966</v>
      </c>
      <c r="B2967" s="11">
        <v>0.74425434300978188</v>
      </c>
      <c r="C2967" s="11">
        <v>0.8264366130388392</v>
      </c>
      <c r="D2967" s="3">
        <f>B2967*Dashboard!$D$11*Dashboard!$D$10*SQRT(Dashboard!$D$12/365)</f>
        <v>184784.78306783462</v>
      </c>
      <c r="E2967" s="3">
        <f>IF(Dashboard!$I$3,C2967*Dashboard!$E$11*Dashboard!$E$10*SQRT(Dashboard!$D$12/365),0)</f>
        <v>410378.28450452397</v>
      </c>
      <c r="F2967" s="3">
        <f>D2967+IF(Dashboard!$I$3,E2967,0)</f>
        <v>595163.06757235853</v>
      </c>
      <c r="G2967" s="3">
        <f>IF(Dashboard!$I$4, ('Lookups and Calculations'!$F$9) / (1 - 'Lookups and Calculations'!$F$10), 'Lookups and Calculations'!$F$9)</f>
        <v>1951878.888340465</v>
      </c>
      <c r="H2967" s="12">
        <f t="shared" si="92"/>
        <v>0</v>
      </c>
      <c r="I2967" s="12">
        <f t="shared" si="93"/>
        <v>0</v>
      </c>
      <c r="J2967" s="13">
        <f>(1 - Dashboard!$I$9) * H2967 * Dashboard!$I$8 * 'Lookups and Calculations'!$F$12</f>
        <v>0</v>
      </c>
      <c r="K2967" s="12">
        <f>(1 - Dashboard!$I$11) * I2967 * Dashboard!$I$10 * 'Lookups and Calculations'!$F$12</f>
        <v>0</v>
      </c>
      <c r="L2967" s="12">
        <f>(H2967 - I2967) * Dashboard!$I$13 * (Dashboard!$D$12 / 365) * 'Lookups and Calculations'!$F$12</f>
        <v>0</v>
      </c>
      <c r="M2967" s="3">
        <f>(G2967*2) * Dashboard!$I$13 * (Dashboard!$D$12 / 365) * 'Lookups and Calculations'!$F$12</f>
        <v>1602.0878730267946</v>
      </c>
      <c r="N2967" s="12">
        <f>H2967 * Dashboard!$I$14 * Dashboard!$I$15 * (Dashboard!$D$12 / 365) * 'Lookups and Calculations'!$F$12</f>
        <v>0</v>
      </c>
    </row>
    <row r="2968" spans="1:14" x14ac:dyDescent="0.35">
      <c r="A2968" s="2">
        <v>2967</v>
      </c>
      <c r="B2968" s="11">
        <v>-1.8002384124084183</v>
      </c>
      <c r="C2968" s="11">
        <v>-0.48024832951218038</v>
      </c>
      <c r="D2968" s="3">
        <f>B2968*Dashboard!$D$11*Dashboard!$D$10*SQRT(Dashboard!$D$12/365)</f>
        <v>-446966.37329921545</v>
      </c>
      <c r="E2968" s="3">
        <f>IF(Dashboard!$I$3,C2968*Dashboard!$E$11*Dashboard!$E$10*SQRT(Dashboard!$D$12/365),0)</f>
        <v>-238473.8072974385</v>
      </c>
      <c r="F2968" s="3">
        <f>D2968+IF(Dashboard!$I$3,E2968,0)</f>
        <v>-685440.18059665395</v>
      </c>
      <c r="G2968" s="3">
        <f>IF(Dashboard!$I$4, ('Lookups and Calculations'!$F$9) / (1 - 'Lookups and Calculations'!$F$10), 'Lookups and Calculations'!$F$9)</f>
        <v>1951878.888340465</v>
      </c>
      <c r="H2968" s="12">
        <f t="shared" si="92"/>
        <v>0</v>
      </c>
      <c r="I2968" s="12">
        <f t="shared" si="93"/>
        <v>0</v>
      </c>
      <c r="J2968" s="13">
        <f>(1 - Dashboard!$I$9) * H2968 * Dashboard!$I$8 * 'Lookups and Calculations'!$F$12</f>
        <v>0</v>
      </c>
      <c r="K2968" s="12">
        <f>(1 - Dashboard!$I$11) * I2968 * Dashboard!$I$10 * 'Lookups and Calculations'!$F$12</f>
        <v>0</v>
      </c>
      <c r="L2968" s="12">
        <f>(H2968 - I2968) * Dashboard!$I$13 * (Dashboard!$D$12 / 365) * 'Lookups and Calculations'!$F$12</f>
        <v>0</v>
      </c>
      <c r="M2968" s="3">
        <f>(G2968*2) * Dashboard!$I$13 * (Dashboard!$D$12 / 365) * 'Lookups and Calculations'!$F$12</f>
        <v>1602.0878730267946</v>
      </c>
      <c r="N2968" s="12">
        <f>H2968 * Dashboard!$I$14 * Dashboard!$I$15 * (Dashboard!$D$12 / 365) * 'Lookups and Calculations'!$F$12</f>
        <v>0</v>
      </c>
    </row>
    <row r="2969" spans="1:14" x14ac:dyDescent="0.35">
      <c r="A2969" s="2">
        <v>2968</v>
      </c>
      <c r="B2969" s="11">
        <v>0.42240246314320001</v>
      </c>
      <c r="C2969" s="11">
        <v>-1.0138313889467974E-2</v>
      </c>
      <c r="D2969" s="3">
        <f>B2969*Dashboard!$D$11*Dashboard!$D$10*SQRT(Dashboard!$D$12/365)</f>
        <v>104874.82975723711</v>
      </c>
      <c r="E2969" s="3">
        <f>IF(Dashboard!$I$3,C2969*Dashboard!$E$11*Dashboard!$E$10*SQRT(Dashboard!$D$12/365),0)</f>
        <v>-5034.3169652537235</v>
      </c>
      <c r="F2969" s="3">
        <f>D2969+IF(Dashboard!$I$3,E2969,0)</f>
        <v>99840.51279198339</v>
      </c>
      <c r="G2969" s="3">
        <f>IF(Dashboard!$I$4, ('Lookups and Calculations'!$F$9) / (1 - 'Lookups and Calculations'!$F$10), 'Lookups and Calculations'!$F$9)</f>
        <v>1951878.888340465</v>
      </c>
      <c r="H2969" s="12">
        <f t="shared" si="92"/>
        <v>0</v>
      </c>
      <c r="I2969" s="12">
        <f t="shared" si="93"/>
        <v>0</v>
      </c>
      <c r="J2969" s="13">
        <f>(1 - Dashboard!$I$9) * H2969 * Dashboard!$I$8 * 'Lookups and Calculations'!$F$12</f>
        <v>0</v>
      </c>
      <c r="K2969" s="12">
        <f>(1 - Dashboard!$I$11) * I2969 * Dashboard!$I$10 * 'Lookups and Calculations'!$F$12</f>
        <v>0</v>
      </c>
      <c r="L2969" s="12">
        <f>(H2969 - I2969) * Dashboard!$I$13 * (Dashboard!$D$12 / 365) * 'Lookups and Calculations'!$F$12</f>
        <v>0</v>
      </c>
      <c r="M2969" s="3">
        <f>(G2969*2) * Dashboard!$I$13 * (Dashboard!$D$12 / 365) * 'Lookups and Calculations'!$F$12</f>
        <v>1602.0878730267946</v>
      </c>
      <c r="N2969" s="12">
        <f>H2969 * Dashboard!$I$14 * Dashboard!$I$15 * (Dashboard!$D$12 / 365) * 'Lookups and Calculations'!$F$12</f>
        <v>0</v>
      </c>
    </row>
    <row r="2970" spans="1:14" x14ac:dyDescent="0.35">
      <c r="A2970" s="2">
        <v>2969</v>
      </c>
      <c r="B2970" s="11">
        <v>-1.5844269423404225</v>
      </c>
      <c r="C2970" s="11">
        <v>-1.0821121454645921</v>
      </c>
      <c r="D2970" s="3">
        <f>B2970*Dashboard!$D$11*Dashboard!$D$10*SQRT(Dashboard!$D$12/365)</f>
        <v>-393384.3202623534</v>
      </c>
      <c r="E2970" s="3">
        <f>IF(Dashboard!$I$3,C2970*Dashboard!$E$11*Dashboard!$E$10*SQRT(Dashboard!$D$12/365),0)</f>
        <v>-537337.43022878317</v>
      </c>
      <c r="F2970" s="3">
        <f>D2970+IF(Dashboard!$I$3,E2970,0)</f>
        <v>-930721.75049113657</v>
      </c>
      <c r="G2970" s="3">
        <f>IF(Dashboard!$I$4, ('Lookups and Calculations'!$F$9) / (1 - 'Lookups and Calculations'!$F$10), 'Lookups and Calculations'!$F$9)</f>
        <v>1951878.888340465</v>
      </c>
      <c r="H2970" s="12">
        <f t="shared" si="92"/>
        <v>0</v>
      </c>
      <c r="I2970" s="12">
        <f t="shared" si="93"/>
        <v>0</v>
      </c>
      <c r="J2970" s="13">
        <f>(1 - Dashboard!$I$9) * H2970 * Dashboard!$I$8 * 'Lookups and Calculations'!$F$12</f>
        <v>0</v>
      </c>
      <c r="K2970" s="12">
        <f>(1 - Dashboard!$I$11) * I2970 * Dashboard!$I$10 * 'Lookups and Calculations'!$F$12</f>
        <v>0</v>
      </c>
      <c r="L2970" s="12">
        <f>(H2970 - I2970) * Dashboard!$I$13 * (Dashboard!$D$12 / 365) * 'Lookups and Calculations'!$F$12</f>
        <v>0</v>
      </c>
      <c r="M2970" s="3">
        <f>(G2970*2) * Dashboard!$I$13 * (Dashboard!$D$12 / 365) * 'Lookups and Calculations'!$F$12</f>
        <v>1602.0878730267946</v>
      </c>
      <c r="N2970" s="12">
        <f>H2970 * Dashboard!$I$14 * Dashboard!$I$15 * (Dashboard!$D$12 / 365) * 'Lookups and Calculations'!$F$12</f>
        <v>0</v>
      </c>
    </row>
    <row r="2971" spans="1:14" x14ac:dyDescent="0.35">
      <c r="A2971" s="2">
        <v>2970</v>
      </c>
      <c r="B2971" s="11">
        <v>0.78388963409799195</v>
      </c>
      <c r="C2971" s="11">
        <v>0.28034297580850437</v>
      </c>
      <c r="D2971" s="3">
        <f>B2971*Dashboard!$D$11*Dashboard!$D$10*SQRT(Dashboard!$D$12/365)</f>
        <v>194625.50315815612</v>
      </c>
      <c r="E2971" s="3">
        <f>IF(Dashboard!$I$3,C2971*Dashboard!$E$11*Dashboard!$E$10*SQRT(Dashboard!$D$12/365),0)</f>
        <v>139208.09856445764</v>
      </c>
      <c r="F2971" s="3">
        <f>D2971+IF(Dashboard!$I$3,E2971,0)</f>
        <v>333833.60172261379</v>
      </c>
      <c r="G2971" s="3">
        <f>IF(Dashboard!$I$4, ('Lookups and Calculations'!$F$9) / (1 - 'Lookups and Calculations'!$F$10), 'Lookups and Calculations'!$F$9)</f>
        <v>1951878.888340465</v>
      </c>
      <c r="H2971" s="12">
        <f t="shared" si="92"/>
        <v>0</v>
      </c>
      <c r="I2971" s="12">
        <f t="shared" si="93"/>
        <v>0</v>
      </c>
      <c r="J2971" s="13">
        <f>(1 - Dashboard!$I$9) * H2971 * Dashboard!$I$8 * 'Lookups and Calculations'!$F$12</f>
        <v>0</v>
      </c>
      <c r="K2971" s="12">
        <f>(1 - Dashboard!$I$11) * I2971 * Dashboard!$I$10 * 'Lookups and Calculations'!$F$12</f>
        <v>0</v>
      </c>
      <c r="L2971" s="12">
        <f>(H2971 - I2971) * Dashboard!$I$13 * (Dashboard!$D$12 / 365) * 'Lookups and Calculations'!$F$12</f>
        <v>0</v>
      </c>
      <c r="M2971" s="3">
        <f>(G2971*2) * Dashboard!$I$13 * (Dashboard!$D$12 / 365) * 'Lookups and Calculations'!$F$12</f>
        <v>1602.0878730267946</v>
      </c>
      <c r="N2971" s="12">
        <f>H2971 * Dashboard!$I$14 * Dashboard!$I$15 * (Dashboard!$D$12 / 365) * 'Lookups and Calculations'!$F$12</f>
        <v>0</v>
      </c>
    </row>
    <row r="2972" spans="1:14" x14ac:dyDescent="0.35">
      <c r="A2972" s="2">
        <v>2971</v>
      </c>
      <c r="B2972" s="11">
        <v>0.10447907379104474</v>
      </c>
      <c r="C2972" s="11">
        <v>-0.12737302837489528</v>
      </c>
      <c r="D2972" s="3">
        <f>B2972*Dashboard!$D$11*Dashboard!$D$10*SQRT(Dashboard!$D$12/365)</f>
        <v>25940.249011556989</v>
      </c>
      <c r="E2972" s="3">
        <f>IF(Dashboard!$I$3,C2972*Dashboard!$E$11*Dashboard!$E$10*SQRT(Dashboard!$D$12/365),0)</f>
        <v>-63248.800999307903</v>
      </c>
      <c r="F2972" s="3">
        <f>D2972+IF(Dashboard!$I$3,E2972,0)</f>
        <v>-37308.551987750914</v>
      </c>
      <c r="G2972" s="3">
        <f>IF(Dashboard!$I$4, ('Lookups and Calculations'!$F$9) / (1 - 'Lookups and Calculations'!$F$10), 'Lookups and Calculations'!$F$9)</f>
        <v>1951878.888340465</v>
      </c>
      <c r="H2972" s="12">
        <f t="shared" si="92"/>
        <v>0</v>
      </c>
      <c r="I2972" s="12">
        <f t="shared" si="93"/>
        <v>0</v>
      </c>
      <c r="J2972" s="13">
        <f>(1 - Dashboard!$I$9) * H2972 * Dashboard!$I$8 * 'Lookups and Calculations'!$F$12</f>
        <v>0</v>
      </c>
      <c r="K2972" s="12">
        <f>(1 - Dashboard!$I$11) * I2972 * Dashboard!$I$10 * 'Lookups and Calculations'!$F$12</f>
        <v>0</v>
      </c>
      <c r="L2972" s="12">
        <f>(H2972 - I2972) * Dashboard!$I$13 * (Dashboard!$D$12 / 365) * 'Lookups and Calculations'!$F$12</f>
        <v>0</v>
      </c>
      <c r="M2972" s="3">
        <f>(G2972*2) * Dashboard!$I$13 * (Dashboard!$D$12 / 365) * 'Lookups and Calculations'!$F$12</f>
        <v>1602.0878730267946</v>
      </c>
      <c r="N2972" s="12">
        <f>H2972 * Dashboard!$I$14 * Dashboard!$I$15 * (Dashboard!$D$12 / 365) * 'Lookups and Calculations'!$F$12</f>
        <v>0</v>
      </c>
    </row>
    <row r="2973" spans="1:14" x14ac:dyDescent="0.35">
      <c r="A2973" s="2">
        <v>2972</v>
      </c>
      <c r="B2973" s="11">
        <v>0.87644579801208389</v>
      </c>
      <c r="C2973" s="11">
        <v>1.378336550248731</v>
      </c>
      <c r="D2973" s="3">
        <f>B2973*Dashboard!$D$11*Dashboard!$D$10*SQRT(Dashboard!$D$12/365)</f>
        <v>217605.51104268062</v>
      </c>
      <c r="E2973" s="3">
        <f>IF(Dashboard!$I$3,C2973*Dashboard!$E$11*Dashboard!$E$10*SQRT(Dashboard!$D$12/365),0)</f>
        <v>684431.66727703402</v>
      </c>
      <c r="F2973" s="3">
        <f>D2973+IF(Dashboard!$I$3,E2973,0)</f>
        <v>902037.17831971461</v>
      </c>
      <c r="G2973" s="3">
        <f>IF(Dashboard!$I$4, ('Lookups and Calculations'!$F$9) / (1 - 'Lookups and Calculations'!$F$10), 'Lookups and Calculations'!$F$9)</f>
        <v>1951878.888340465</v>
      </c>
      <c r="H2973" s="12">
        <f t="shared" si="92"/>
        <v>0</v>
      </c>
      <c r="I2973" s="12">
        <f t="shared" si="93"/>
        <v>0</v>
      </c>
      <c r="J2973" s="13">
        <f>(1 - Dashboard!$I$9) * H2973 * Dashboard!$I$8 * 'Lookups and Calculations'!$F$12</f>
        <v>0</v>
      </c>
      <c r="K2973" s="12">
        <f>(1 - Dashboard!$I$11) * I2973 * Dashboard!$I$10 * 'Lookups and Calculations'!$F$12</f>
        <v>0</v>
      </c>
      <c r="L2973" s="12">
        <f>(H2973 - I2973) * Dashboard!$I$13 * (Dashboard!$D$12 / 365) * 'Lookups and Calculations'!$F$12</f>
        <v>0</v>
      </c>
      <c r="M2973" s="3">
        <f>(G2973*2) * Dashboard!$I$13 * (Dashboard!$D$12 / 365) * 'Lookups and Calculations'!$F$12</f>
        <v>1602.0878730267946</v>
      </c>
      <c r="N2973" s="12">
        <f>H2973 * Dashboard!$I$14 * Dashboard!$I$15 * (Dashboard!$D$12 / 365) * 'Lookups and Calculations'!$F$12</f>
        <v>0</v>
      </c>
    </row>
    <row r="2974" spans="1:14" x14ac:dyDescent="0.35">
      <c r="A2974" s="2">
        <v>2973</v>
      </c>
      <c r="B2974" s="11">
        <v>0.59127925170752416</v>
      </c>
      <c r="C2974" s="11">
        <v>1.0890661499757837</v>
      </c>
      <c r="D2974" s="3">
        <f>B2974*Dashboard!$D$11*Dashboard!$D$10*SQRT(Dashboard!$D$12/365)</f>
        <v>146803.8571564646</v>
      </c>
      <c r="E2974" s="3">
        <f>IF(Dashboard!$I$3,C2974*Dashboard!$E$11*Dashboard!$E$10*SQRT(Dashboard!$D$12/365),0)</f>
        <v>540790.53527848085</v>
      </c>
      <c r="F2974" s="3">
        <f>D2974+IF(Dashboard!$I$3,E2974,0)</f>
        <v>687594.39243494545</v>
      </c>
      <c r="G2974" s="3">
        <f>IF(Dashboard!$I$4, ('Lookups and Calculations'!$F$9) / (1 - 'Lookups and Calculations'!$F$10), 'Lookups and Calculations'!$F$9)</f>
        <v>1951878.888340465</v>
      </c>
      <c r="H2974" s="12">
        <f t="shared" si="92"/>
        <v>0</v>
      </c>
      <c r="I2974" s="12">
        <f t="shared" si="93"/>
        <v>0</v>
      </c>
      <c r="J2974" s="13">
        <f>(1 - Dashboard!$I$9) * H2974 * Dashboard!$I$8 * 'Lookups and Calculations'!$F$12</f>
        <v>0</v>
      </c>
      <c r="K2974" s="12">
        <f>(1 - Dashboard!$I$11) * I2974 * Dashboard!$I$10 * 'Lookups and Calculations'!$F$12</f>
        <v>0</v>
      </c>
      <c r="L2974" s="12">
        <f>(H2974 - I2974) * Dashboard!$I$13 * (Dashboard!$D$12 / 365) * 'Lookups and Calculations'!$F$12</f>
        <v>0</v>
      </c>
      <c r="M2974" s="3">
        <f>(G2974*2) * Dashboard!$I$13 * (Dashboard!$D$12 / 365) * 'Lookups and Calculations'!$F$12</f>
        <v>1602.0878730267946</v>
      </c>
      <c r="N2974" s="12">
        <f>H2974 * Dashboard!$I$14 * Dashboard!$I$15 * (Dashboard!$D$12 / 365) * 'Lookups and Calculations'!$F$12</f>
        <v>0</v>
      </c>
    </row>
    <row r="2975" spans="1:14" x14ac:dyDescent="0.35">
      <c r="A2975" s="2">
        <v>2974</v>
      </c>
      <c r="B2975" s="11">
        <v>1.6732857121974167</v>
      </c>
      <c r="C2975" s="11">
        <v>0.23492042488850837</v>
      </c>
      <c r="D2975" s="3">
        <f>B2975*Dashboard!$D$11*Dashboard!$D$10*SQRT(Dashboard!$D$12/365)</f>
        <v>415446.33261863666</v>
      </c>
      <c r="E2975" s="3">
        <f>IF(Dashboard!$I$3,C2975*Dashboard!$E$11*Dashboard!$E$10*SQRT(Dashboard!$D$12/365),0)</f>
        <v>116652.9161944199</v>
      </c>
      <c r="F2975" s="3">
        <f>D2975+IF(Dashboard!$I$3,E2975,0)</f>
        <v>532099.24881305662</v>
      </c>
      <c r="G2975" s="3">
        <f>IF(Dashboard!$I$4, ('Lookups and Calculations'!$F$9) / (1 - 'Lookups and Calculations'!$F$10), 'Lookups and Calculations'!$F$9)</f>
        <v>1951878.888340465</v>
      </c>
      <c r="H2975" s="12">
        <f t="shared" si="92"/>
        <v>0</v>
      </c>
      <c r="I2975" s="12">
        <f t="shared" si="93"/>
        <v>0</v>
      </c>
      <c r="J2975" s="13">
        <f>(1 - Dashboard!$I$9) * H2975 * Dashboard!$I$8 * 'Lookups and Calculations'!$F$12</f>
        <v>0</v>
      </c>
      <c r="K2975" s="12">
        <f>(1 - Dashboard!$I$11) * I2975 * Dashboard!$I$10 * 'Lookups and Calculations'!$F$12</f>
        <v>0</v>
      </c>
      <c r="L2975" s="12">
        <f>(H2975 - I2975) * Dashboard!$I$13 * (Dashboard!$D$12 / 365) * 'Lookups and Calculations'!$F$12</f>
        <v>0</v>
      </c>
      <c r="M2975" s="3">
        <f>(G2975*2) * Dashboard!$I$13 * (Dashboard!$D$12 / 365) * 'Lookups and Calculations'!$F$12</f>
        <v>1602.0878730267946</v>
      </c>
      <c r="N2975" s="12">
        <f>H2975 * Dashboard!$I$14 * Dashboard!$I$15 * (Dashboard!$D$12 / 365) * 'Lookups and Calculations'!$F$12</f>
        <v>0</v>
      </c>
    </row>
    <row r="2976" spans="1:14" x14ac:dyDescent="0.35">
      <c r="A2976" s="2">
        <v>2975</v>
      </c>
      <c r="B2976" s="11">
        <v>0.31079460805355835</v>
      </c>
      <c r="C2976" s="11">
        <v>0.31752636124947331</v>
      </c>
      <c r="D2976" s="3">
        <f>B2976*Dashboard!$D$11*Dashboard!$D$10*SQRT(Dashboard!$D$12/365)</f>
        <v>77164.63433129694</v>
      </c>
      <c r="E2976" s="3">
        <f>IF(Dashboard!$I$3,C2976*Dashboard!$E$11*Dashboard!$E$10*SQRT(Dashboard!$D$12/365),0)</f>
        <v>157672.01181392811</v>
      </c>
      <c r="F2976" s="3">
        <f>D2976+IF(Dashboard!$I$3,E2976,0)</f>
        <v>234836.64614522504</v>
      </c>
      <c r="G2976" s="3">
        <f>IF(Dashboard!$I$4, ('Lookups and Calculations'!$F$9) / (1 - 'Lookups and Calculations'!$F$10), 'Lookups and Calculations'!$F$9)</f>
        <v>1951878.888340465</v>
      </c>
      <c r="H2976" s="12">
        <f t="shared" si="92"/>
        <v>0</v>
      </c>
      <c r="I2976" s="12">
        <f t="shared" si="93"/>
        <v>0</v>
      </c>
      <c r="J2976" s="13">
        <f>(1 - Dashboard!$I$9) * H2976 * Dashboard!$I$8 * 'Lookups and Calculations'!$F$12</f>
        <v>0</v>
      </c>
      <c r="K2976" s="12">
        <f>(1 - Dashboard!$I$11) * I2976 * Dashboard!$I$10 * 'Lookups and Calculations'!$F$12</f>
        <v>0</v>
      </c>
      <c r="L2976" s="12">
        <f>(H2976 - I2976) * Dashboard!$I$13 * (Dashboard!$D$12 / 365) * 'Lookups and Calculations'!$F$12</f>
        <v>0</v>
      </c>
      <c r="M2976" s="3">
        <f>(G2976*2) * Dashboard!$I$13 * (Dashboard!$D$12 / 365) * 'Lookups and Calculations'!$F$12</f>
        <v>1602.0878730267946</v>
      </c>
      <c r="N2976" s="12">
        <f>H2976 * Dashboard!$I$14 * Dashboard!$I$15 * (Dashboard!$D$12 / 365) * 'Lookups and Calculations'!$F$12</f>
        <v>0</v>
      </c>
    </row>
    <row r="2977" spans="1:14" x14ac:dyDescent="0.35">
      <c r="A2977" s="2">
        <v>2976</v>
      </c>
      <c r="B2977" s="11">
        <v>8.615530572919497E-2</v>
      </c>
      <c r="C2977" s="11">
        <v>-2.4270809793937458E-2</v>
      </c>
      <c r="D2977" s="3">
        <f>B2977*Dashboard!$D$11*Dashboard!$D$10*SQRT(Dashboard!$D$12/365)</f>
        <v>21390.791506745725</v>
      </c>
      <c r="E2977" s="3">
        <f>IF(Dashboard!$I$3,C2977*Dashboard!$E$11*Dashboard!$E$10*SQRT(Dashboard!$D$12/365),0)</f>
        <v>-12051.999063966401</v>
      </c>
      <c r="F2977" s="3">
        <f>D2977+IF(Dashboard!$I$3,E2977,0)</f>
        <v>9338.7924427793241</v>
      </c>
      <c r="G2977" s="3">
        <f>IF(Dashboard!$I$4, ('Lookups and Calculations'!$F$9) / (1 - 'Lookups and Calculations'!$F$10), 'Lookups and Calculations'!$F$9)</f>
        <v>1951878.888340465</v>
      </c>
      <c r="H2977" s="12">
        <f t="shared" si="92"/>
        <v>0</v>
      </c>
      <c r="I2977" s="12">
        <f t="shared" si="93"/>
        <v>0</v>
      </c>
      <c r="J2977" s="13">
        <f>(1 - Dashboard!$I$9) * H2977 * Dashboard!$I$8 * 'Lookups and Calculations'!$F$12</f>
        <v>0</v>
      </c>
      <c r="K2977" s="12">
        <f>(1 - Dashboard!$I$11) * I2977 * Dashboard!$I$10 * 'Lookups and Calculations'!$F$12</f>
        <v>0</v>
      </c>
      <c r="L2977" s="12">
        <f>(H2977 - I2977) * Dashboard!$I$13 * (Dashboard!$D$12 / 365) * 'Lookups and Calculations'!$F$12</f>
        <v>0</v>
      </c>
      <c r="M2977" s="3">
        <f>(G2977*2) * Dashboard!$I$13 * (Dashboard!$D$12 / 365) * 'Lookups and Calculations'!$F$12</f>
        <v>1602.0878730267946</v>
      </c>
      <c r="N2977" s="12">
        <f>H2977 * Dashboard!$I$14 * Dashboard!$I$15 * (Dashboard!$D$12 / 365) * 'Lookups and Calculations'!$F$12</f>
        <v>0</v>
      </c>
    </row>
    <row r="2978" spans="1:14" x14ac:dyDescent="0.35">
      <c r="A2978" s="2">
        <v>2977</v>
      </c>
      <c r="B2978" s="11">
        <v>-0.66156860560890285</v>
      </c>
      <c r="C2978" s="11">
        <v>-2.5840448422501399</v>
      </c>
      <c r="D2978" s="3">
        <f>B2978*Dashboard!$D$11*Dashboard!$D$10*SQRT(Dashboard!$D$12/365)</f>
        <v>-164255.42211491565</v>
      </c>
      <c r="E2978" s="3">
        <f>IF(Dashboard!$I$3,C2978*Dashboard!$E$11*Dashboard!$E$10*SQRT(Dashboard!$D$12/365),0)</f>
        <v>-1283142.4367152757</v>
      </c>
      <c r="F2978" s="3">
        <f>D2978+IF(Dashboard!$I$3,E2978,0)</f>
        <v>-1447397.8588301914</v>
      </c>
      <c r="G2978" s="3">
        <f>IF(Dashboard!$I$4, ('Lookups and Calculations'!$F$9) / (1 - 'Lookups and Calculations'!$F$10), 'Lookups and Calculations'!$F$9)</f>
        <v>1951878.888340465</v>
      </c>
      <c r="H2978" s="12">
        <f t="shared" si="92"/>
        <v>0</v>
      </c>
      <c r="I2978" s="12">
        <f t="shared" si="93"/>
        <v>0</v>
      </c>
      <c r="J2978" s="13">
        <f>(1 - Dashboard!$I$9) * H2978 * Dashboard!$I$8 * 'Lookups and Calculations'!$F$12</f>
        <v>0</v>
      </c>
      <c r="K2978" s="12">
        <f>(1 - Dashboard!$I$11) * I2978 * Dashboard!$I$10 * 'Lookups and Calculations'!$F$12</f>
        <v>0</v>
      </c>
      <c r="L2978" s="12">
        <f>(H2978 - I2978) * Dashboard!$I$13 * (Dashboard!$D$12 / 365) * 'Lookups and Calculations'!$F$12</f>
        <v>0</v>
      </c>
      <c r="M2978" s="3">
        <f>(G2978*2) * Dashboard!$I$13 * (Dashboard!$D$12 / 365) * 'Lookups and Calculations'!$F$12</f>
        <v>1602.0878730267946</v>
      </c>
      <c r="N2978" s="12">
        <f>H2978 * Dashboard!$I$14 * Dashboard!$I$15 * (Dashboard!$D$12 / 365) * 'Lookups and Calculations'!$F$12</f>
        <v>0</v>
      </c>
    </row>
    <row r="2979" spans="1:14" x14ac:dyDescent="0.35">
      <c r="A2979" s="2">
        <v>2978</v>
      </c>
      <c r="B2979" s="11">
        <v>0.89116925078257458</v>
      </c>
      <c r="C2979" s="11">
        <v>0.36397960199730345</v>
      </c>
      <c r="D2979" s="3">
        <f>B2979*Dashboard!$D$11*Dashboard!$D$10*SQRT(Dashboard!$D$12/365)</f>
        <v>221261.07590670572</v>
      </c>
      <c r="E2979" s="3">
        <f>IF(Dashboard!$I$3,C2979*Dashboard!$E$11*Dashboard!$E$10*SQRT(Dashboard!$D$12/365),0)</f>
        <v>180738.99716646873</v>
      </c>
      <c r="F2979" s="3">
        <f>D2979+IF(Dashboard!$I$3,E2979,0)</f>
        <v>402000.07307317446</v>
      </c>
      <c r="G2979" s="3">
        <f>IF(Dashboard!$I$4, ('Lookups and Calculations'!$F$9) / (1 - 'Lookups and Calculations'!$F$10), 'Lookups and Calculations'!$F$9)</f>
        <v>1951878.888340465</v>
      </c>
      <c r="H2979" s="12">
        <f t="shared" si="92"/>
        <v>0</v>
      </c>
      <c r="I2979" s="12">
        <f t="shared" si="93"/>
        <v>0</v>
      </c>
      <c r="J2979" s="13">
        <f>(1 - Dashboard!$I$9) * H2979 * Dashboard!$I$8 * 'Lookups and Calculations'!$F$12</f>
        <v>0</v>
      </c>
      <c r="K2979" s="12">
        <f>(1 - Dashboard!$I$11) * I2979 * Dashboard!$I$10 * 'Lookups and Calculations'!$F$12</f>
        <v>0</v>
      </c>
      <c r="L2979" s="12">
        <f>(H2979 - I2979) * Dashboard!$I$13 * (Dashboard!$D$12 / 365) * 'Lookups and Calculations'!$F$12</f>
        <v>0</v>
      </c>
      <c r="M2979" s="3">
        <f>(G2979*2) * Dashboard!$I$13 * (Dashboard!$D$12 / 365) * 'Lookups and Calculations'!$F$12</f>
        <v>1602.0878730267946</v>
      </c>
      <c r="N2979" s="12">
        <f>H2979 * Dashboard!$I$14 * Dashboard!$I$15 * (Dashboard!$D$12 / 365) * 'Lookups and Calculations'!$F$12</f>
        <v>0</v>
      </c>
    </row>
    <row r="2980" spans="1:14" x14ac:dyDescent="0.35">
      <c r="A2980" s="2">
        <v>2979</v>
      </c>
      <c r="B2980" s="11">
        <v>-1.4025015476373077</v>
      </c>
      <c r="C2980" s="11">
        <v>1.4879907969234833</v>
      </c>
      <c r="D2980" s="3">
        <f>B2980*Dashboard!$D$11*Dashboard!$D$10*SQRT(Dashboard!$D$12/365)</f>
        <v>-348215.56187957112</v>
      </c>
      <c r="E2980" s="3">
        <f>IF(Dashboard!$I$3,C2980*Dashboard!$E$11*Dashboard!$E$10*SQRT(Dashboard!$D$12/365),0)</f>
        <v>738881.96743200312</v>
      </c>
      <c r="F2980" s="3">
        <f>D2980+IF(Dashboard!$I$3,E2980,0)</f>
        <v>390666.405552432</v>
      </c>
      <c r="G2980" s="3">
        <f>IF(Dashboard!$I$4, ('Lookups and Calculations'!$F$9) / (1 - 'Lookups and Calculations'!$F$10), 'Lookups and Calculations'!$F$9)</f>
        <v>1951878.888340465</v>
      </c>
      <c r="H2980" s="12">
        <f t="shared" si="92"/>
        <v>0</v>
      </c>
      <c r="I2980" s="12">
        <f t="shared" si="93"/>
        <v>0</v>
      </c>
      <c r="J2980" s="13">
        <f>(1 - Dashboard!$I$9) * H2980 * Dashboard!$I$8 * 'Lookups and Calculations'!$F$12</f>
        <v>0</v>
      </c>
      <c r="K2980" s="12">
        <f>(1 - Dashboard!$I$11) * I2980 * Dashboard!$I$10 * 'Lookups and Calculations'!$F$12</f>
        <v>0</v>
      </c>
      <c r="L2980" s="12">
        <f>(H2980 - I2980) * Dashboard!$I$13 * (Dashboard!$D$12 / 365) * 'Lookups and Calculations'!$F$12</f>
        <v>0</v>
      </c>
      <c r="M2980" s="3">
        <f>(G2980*2) * Dashboard!$I$13 * (Dashboard!$D$12 / 365) * 'Lookups and Calculations'!$F$12</f>
        <v>1602.0878730267946</v>
      </c>
      <c r="N2980" s="12">
        <f>H2980 * Dashboard!$I$14 * Dashboard!$I$15 * (Dashboard!$D$12 / 365) * 'Lookups and Calculations'!$F$12</f>
        <v>0</v>
      </c>
    </row>
    <row r="2981" spans="1:14" x14ac:dyDescent="0.35">
      <c r="A2981" s="2">
        <v>2980</v>
      </c>
      <c r="B2981" s="11">
        <v>-1.5000137354396856</v>
      </c>
      <c r="C2981" s="11">
        <v>-1.851515011742833</v>
      </c>
      <c r="D2981" s="3">
        <f>B2981*Dashboard!$D$11*Dashboard!$D$10*SQRT(Dashboard!$D$12/365)</f>
        <v>-372426.06013029546</v>
      </c>
      <c r="E2981" s="3">
        <f>IF(Dashboard!$I$3,C2981*Dashboard!$E$11*Dashboard!$E$10*SQRT(Dashboard!$D$12/365),0)</f>
        <v>-919394.83593243069</v>
      </c>
      <c r="F2981" s="3">
        <f>D2981+IF(Dashboard!$I$3,E2981,0)</f>
        <v>-1291820.8960627262</v>
      </c>
      <c r="G2981" s="3">
        <f>IF(Dashboard!$I$4, ('Lookups and Calculations'!$F$9) / (1 - 'Lookups and Calculations'!$F$10), 'Lookups and Calculations'!$F$9)</f>
        <v>1951878.888340465</v>
      </c>
      <c r="H2981" s="12">
        <f t="shared" si="92"/>
        <v>0</v>
      </c>
      <c r="I2981" s="12">
        <f t="shared" si="93"/>
        <v>0</v>
      </c>
      <c r="J2981" s="13">
        <f>(1 - Dashboard!$I$9) * H2981 * Dashboard!$I$8 * 'Lookups and Calculations'!$F$12</f>
        <v>0</v>
      </c>
      <c r="K2981" s="12">
        <f>(1 - Dashboard!$I$11) * I2981 * Dashboard!$I$10 * 'Lookups and Calculations'!$F$12</f>
        <v>0</v>
      </c>
      <c r="L2981" s="12">
        <f>(H2981 - I2981) * Dashboard!$I$13 * (Dashboard!$D$12 / 365) * 'Lookups and Calculations'!$F$12</f>
        <v>0</v>
      </c>
      <c r="M2981" s="3">
        <f>(G2981*2) * Dashboard!$I$13 * (Dashboard!$D$12 / 365) * 'Lookups and Calculations'!$F$12</f>
        <v>1602.0878730267946</v>
      </c>
      <c r="N2981" s="12">
        <f>H2981 * Dashboard!$I$14 * Dashboard!$I$15 * (Dashboard!$D$12 / 365) * 'Lookups and Calculations'!$F$12</f>
        <v>0</v>
      </c>
    </row>
    <row r="2982" spans="1:14" x14ac:dyDescent="0.35">
      <c r="A2982" s="2">
        <v>2981</v>
      </c>
      <c r="B2982" s="11">
        <v>0.55764048429319557</v>
      </c>
      <c r="C2982" s="11">
        <v>1.2020623781256836</v>
      </c>
      <c r="D2982" s="3">
        <f>B2982*Dashboard!$D$11*Dashboard!$D$10*SQRT(Dashboard!$D$12/365)</f>
        <v>138451.96455723746</v>
      </c>
      <c r="E2982" s="3">
        <f>IF(Dashboard!$I$3,C2982*Dashboard!$E$11*Dashboard!$E$10*SQRT(Dashboard!$D$12/365),0)</f>
        <v>596900.3415625093</v>
      </c>
      <c r="F2982" s="3">
        <f>D2982+IF(Dashboard!$I$3,E2982,0)</f>
        <v>735352.30611974676</v>
      </c>
      <c r="G2982" s="3">
        <f>IF(Dashboard!$I$4, ('Lookups and Calculations'!$F$9) / (1 - 'Lookups and Calculations'!$F$10), 'Lookups and Calculations'!$F$9)</f>
        <v>1951878.888340465</v>
      </c>
      <c r="H2982" s="12">
        <f t="shared" si="92"/>
        <v>0</v>
      </c>
      <c r="I2982" s="12">
        <f t="shared" si="93"/>
        <v>0</v>
      </c>
      <c r="J2982" s="13">
        <f>(1 - Dashboard!$I$9) * H2982 * Dashboard!$I$8 * 'Lookups and Calculations'!$F$12</f>
        <v>0</v>
      </c>
      <c r="K2982" s="12">
        <f>(1 - Dashboard!$I$11) * I2982 * Dashboard!$I$10 * 'Lookups and Calculations'!$F$12</f>
        <v>0</v>
      </c>
      <c r="L2982" s="12">
        <f>(H2982 - I2982) * Dashboard!$I$13 * (Dashboard!$D$12 / 365) * 'Lookups and Calculations'!$F$12</f>
        <v>0</v>
      </c>
      <c r="M2982" s="3">
        <f>(G2982*2) * Dashboard!$I$13 * (Dashboard!$D$12 / 365) * 'Lookups and Calculations'!$F$12</f>
        <v>1602.0878730267946</v>
      </c>
      <c r="N2982" s="12">
        <f>H2982 * Dashboard!$I$14 * Dashboard!$I$15 * (Dashboard!$D$12 / 365) * 'Lookups and Calculations'!$F$12</f>
        <v>0</v>
      </c>
    </row>
    <row r="2983" spans="1:14" x14ac:dyDescent="0.35">
      <c r="A2983" s="2">
        <v>2982</v>
      </c>
      <c r="B2983" s="11">
        <v>1.3716449204447767</v>
      </c>
      <c r="C2983" s="11">
        <v>0.27942191500884339</v>
      </c>
      <c r="D2983" s="3">
        <f>B2983*Dashboard!$D$11*Dashboard!$D$10*SQRT(Dashboard!$D$12/365)</f>
        <v>340554.42396948714</v>
      </c>
      <c r="E2983" s="3">
        <f>IF(Dashboard!$I$3,C2983*Dashboard!$E$11*Dashboard!$E$10*SQRT(Dashboard!$D$12/365),0)</f>
        <v>138750.73335952149</v>
      </c>
      <c r="F2983" s="3">
        <f>D2983+IF(Dashboard!$I$3,E2983,0)</f>
        <v>479305.15732900862</v>
      </c>
      <c r="G2983" s="3">
        <f>IF(Dashboard!$I$4, ('Lookups and Calculations'!$F$9) / (1 - 'Lookups and Calculations'!$F$10), 'Lookups and Calculations'!$F$9)</f>
        <v>1951878.888340465</v>
      </c>
      <c r="H2983" s="12">
        <f t="shared" si="92"/>
        <v>0</v>
      </c>
      <c r="I2983" s="12">
        <f t="shared" si="93"/>
        <v>0</v>
      </c>
      <c r="J2983" s="13">
        <f>(1 - Dashboard!$I$9) * H2983 * Dashboard!$I$8 * 'Lookups and Calculations'!$F$12</f>
        <v>0</v>
      </c>
      <c r="K2983" s="12">
        <f>(1 - Dashboard!$I$11) * I2983 * Dashboard!$I$10 * 'Lookups and Calculations'!$F$12</f>
        <v>0</v>
      </c>
      <c r="L2983" s="12">
        <f>(H2983 - I2983) * Dashboard!$I$13 * (Dashboard!$D$12 / 365) * 'Lookups and Calculations'!$F$12</f>
        <v>0</v>
      </c>
      <c r="M2983" s="3">
        <f>(G2983*2) * Dashboard!$I$13 * (Dashboard!$D$12 / 365) * 'Lookups and Calculations'!$F$12</f>
        <v>1602.0878730267946</v>
      </c>
      <c r="N2983" s="12">
        <f>H2983 * Dashboard!$I$14 * Dashboard!$I$15 * (Dashboard!$D$12 / 365) * 'Lookups and Calculations'!$F$12</f>
        <v>0</v>
      </c>
    </row>
    <row r="2984" spans="1:14" x14ac:dyDescent="0.35">
      <c r="A2984" s="2">
        <v>2983</v>
      </c>
      <c r="B2984" s="11">
        <v>1.0827329626865196</v>
      </c>
      <c r="C2984" s="11">
        <v>-1.7634063264089395</v>
      </c>
      <c r="D2984" s="3">
        <f>B2984*Dashboard!$D$11*Dashboard!$D$10*SQRT(Dashboard!$D$12/365)</f>
        <v>268822.85271097545</v>
      </c>
      <c r="E2984" s="3">
        <f>IF(Dashboard!$I$3,C2984*Dashboard!$E$11*Dashboard!$E$10*SQRT(Dashboard!$D$12/365),0)</f>
        <v>-875643.27584082459</v>
      </c>
      <c r="F2984" s="3">
        <f>D2984+IF(Dashboard!$I$3,E2984,0)</f>
        <v>-606820.42312984914</v>
      </c>
      <c r="G2984" s="3">
        <f>IF(Dashboard!$I$4, ('Lookups and Calculations'!$F$9) / (1 - 'Lookups and Calculations'!$F$10), 'Lookups and Calculations'!$F$9)</f>
        <v>1951878.888340465</v>
      </c>
      <c r="H2984" s="12">
        <f t="shared" si="92"/>
        <v>0</v>
      </c>
      <c r="I2984" s="12">
        <f t="shared" si="93"/>
        <v>0</v>
      </c>
      <c r="J2984" s="13">
        <f>(1 - Dashboard!$I$9) * H2984 * Dashboard!$I$8 * 'Lookups and Calculations'!$F$12</f>
        <v>0</v>
      </c>
      <c r="K2984" s="12">
        <f>(1 - Dashboard!$I$11) * I2984 * Dashboard!$I$10 * 'Lookups and Calculations'!$F$12</f>
        <v>0</v>
      </c>
      <c r="L2984" s="12">
        <f>(H2984 - I2984) * Dashboard!$I$13 * (Dashboard!$D$12 / 365) * 'Lookups and Calculations'!$F$12</f>
        <v>0</v>
      </c>
      <c r="M2984" s="3">
        <f>(G2984*2) * Dashboard!$I$13 * (Dashboard!$D$12 / 365) * 'Lookups and Calculations'!$F$12</f>
        <v>1602.0878730267946</v>
      </c>
      <c r="N2984" s="12">
        <f>H2984 * Dashboard!$I$14 * Dashboard!$I$15 * (Dashboard!$D$12 / 365) * 'Lookups and Calculations'!$F$12</f>
        <v>0</v>
      </c>
    </row>
    <row r="2985" spans="1:14" x14ac:dyDescent="0.35">
      <c r="A2985" s="2">
        <v>2984</v>
      </c>
      <c r="B2985" s="11">
        <v>1.2911014375404282</v>
      </c>
      <c r="C2985" s="11">
        <v>0.14400548355007289</v>
      </c>
      <c r="D2985" s="3">
        <f>B2985*Dashboard!$D$11*Dashboard!$D$10*SQRT(Dashboard!$D$12/365)</f>
        <v>320556.94574743224</v>
      </c>
      <c r="E2985" s="3">
        <f>IF(Dashboard!$I$3,C2985*Dashboard!$E$11*Dashboard!$E$10*SQRT(Dashboard!$D$12/365),0)</f>
        <v>71507.871706243051</v>
      </c>
      <c r="F2985" s="3">
        <f>D2985+IF(Dashboard!$I$3,E2985,0)</f>
        <v>392064.81745367532</v>
      </c>
      <c r="G2985" s="3">
        <f>IF(Dashboard!$I$4, ('Lookups and Calculations'!$F$9) / (1 - 'Lookups and Calculations'!$F$10), 'Lookups and Calculations'!$F$9)</f>
        <v>1951878.888340465</v>
      </c>
      <c r="H2985" s="12">
        <f t="shared" si="92"/>
        <v>0</v>
      </c>
      <c r="I2985" s="12">
        <f t="shared" si="93"/>
        <v>0</v>
      </c>
      <c r="J2985" s="13">
        <f>(1 - Dashboard!$I$9) * H2985 * Dashboard!$I$8 * 'Lookups and Calculations'!$F$12</f>
        <v>0</v>
      </c>
      <c r="K2985" s="12">
        <f>(1 - Dashboard!$I$11) * I2985 * Dashboard!$I$10 * 'Lookups and Calculations'!$F$12</f>
        <v>0</v>
      </c>
      <c r="L2985" s="12">
        <f>(H2985 - I2985) * Dashboard!$I$13 * (Dashboard!$D$12 / 365) * 'Lookups and Calculations'!$F$12</f>
        <v>0</v>
      </c>
      <c r="M2985" s="3">
        <f>(G2985*2) * Dashboard!$I$13 * (Dashboard!$D$12 / 365) * 'Lookups and Calculations'!$F$12</f>
        <v>1602.0878730267946</v>
      </c>
      <c r="N2985" s="12">
        <f>H2985 * Dashboard!$I$14 * Dashboard!$I$15 * (Dashboard!$D$12 / 365) * 'Lookups and Calculations'!$F$12</f>
        <v>0</v>
      </c>
    </row>
    <row r="2986" spans="1:14" x14ac:dyDescent="0.35">
      <c r="A2986" s="2">
        <v>2985</v>
      </c>
      <c r="B2986" s="11">
        <v>0.11679067523477965</v>
      </c>
      <c r="C2986" s="11">
        <v>0.38073692571532008</v>
      </c>
      <c r="D2986" s="3">
        <f>B2986*Dashboard!$D$11*Dashboard!$D$10*SQRT(Dashboard!$D$12/365)</f>
        <v>28996.995167445111</v>
      </c>
      <c r="E2986" s="3">
        <f>IF(Dashboard!$I$3,C2986*Dashboard!$E$11*Dashboard!$E$10*SQRT(Dashboard!$D$12/365),0)</f>
        <v>189060.07303821677</v>
      </c>
      <c r="F2986" s="3">
        <f>D2986+IF(Dashboard!$I$3,E2986,0)</f>
        <v>218057.06820566187</v>
      </c>
      <c r="G2986" s="3">
        <f>IF(Dashboard!$I$4, ('Lookups and Calculations'!$F$9) / (1 - 'Lookups and Calculations'!$F$10), 'Lookups and Calculations'!$F$9)</f>
        <v>1951878.888340465</v>
      </c>
      <c r="H2986" s="12">
        <f t="shared" si="92"/>
        <v>0</v>
      </c>
      <c r="I2986" s="12">
        <f t="shared" si="93"/>
        <v>0</v>
      </c>
      <c r="J2986" s="13">
        <f>(1 - Dashboard!$I$9) * H2986 * Dashboard!$I$8 * 'Lookups and Calculations'!$F$12</f>
        <v>0</v>
      </c>
      <c r="K2986" s="12">
        <f>(1 - Dashboard!$I$11) * I2986 * Dashboard!$I$10 * 'Lookups and Calculations'!$F$12</f>
        <v>0</v>
      </c>
      <c r="L2986" s="12">
        <f>(H2986 - I2986) * Dashboard!$I$13 * (Dashboard!$D$12 / 365) * 'Lookups and Calculations'!$F$12</f>
        <v>0</v>
      </c>
      <c r="M2986" s="3">
        <f>(G2986*2) * Dashboard!$I$13 * (Dashboard!$D$12 / 365) * 'Lookups and Calculations'!$F$12</f>
        <v>1602.0878730267946</v>
      </c>
      <c r="N2986" s="12">
        <f>H2986 * Dashboard!$I$14 * Dashboard!$I$15 * (Dashboard!$D$12 / 365) * 'Lookups and Calculations'!$F$12</f>
        <v>0</v>
      </c>
    </row>
    <row r="2987" spans="1:14" x14ac:dyDescent="0.35">
      <c r="A2987" s="2">
        <v>2986</v>
      </c>
      <c r="B2987" s="11">
        <v>-0.46266449075768606</v>
      </c>
      <c r="C2987" s="11">
        <v>0.84867461704769498</v>
      </c>
      <c r="D2987" s="3">
        <f>B2987*Dashboard!$D$11*Dashboard!$D$10*SQRT(Dashboard!$D$12/365)</f>
        <v>-114871.15709948304</v>
      </c>
      <c r="E2987" s="3">
        <f>IF(Dashboard!$I$3,C2987*Dashboard!$E$11*Dashboard!$E$10*SQRT(Dashboard!$D$12/365),0)</f>
        <v>421420.86634561914</v>
      </c>
      <c r="F2987" s="3">
        <f>D2987+IF(Dashboard!$I$3,E2987,0)</f>
        <v>306549.70924613613</v>
      </c>
      <c r="G2987" s="3">
        <f>IF(Dashboard!$I$4, ('Lookups and Calculations'!$F$9) / (1 - 'Lookups and Calculations'!$F$10), 'Lookups and Calculations'!$F$9)</f>
        <v>1951878.888340465</v>
      </c>
      <c r="H2987" s="12">
        <f t="shared" si="92"/>
        <v>0</v>
      </c>
      <c r="I2987" s="12">
        <f t="shared" si="93"/>
        <v>0</v>
      </c>
      <c r="J2987" s="13">
        <f>(1 - Dashboard!$I$9) * H2987 * Dashboard!$I$8 * 'Lookups and Calculations'!$F$12</f>
        <v>0</v>
      </c>
      <c r="K2987" s="12">
        <f>(1 - Dashboard!$I$11) * I2987 * Dashboard!$I$10 * 'Lookups and Calculations'!$F$12</f>
        <v>0</v>
      </c>
      <c r="L2987" s="12">
        <f>(H2987 - I2987) * Dashboard!$I$13 * (Dashboard!$D$12 / 365) * 'Lookups and Calculations'!$F$12</f>
        <v>0</v>
      </c>
      <c r="M2987" s="3">
        <f>(G2987*2) * Dashboard!$I$13 * (Dashboard!$D$12 / 365) * 'Lookups and Calculations'!$F$12</f>
        <v>1602.0878730267946</v>
      </c>
      <c r="N2987" s="12">
        <f>H2987 * Dashboard!$I$14 * Dashboard!$I$15 * (Dashboard!$D$12 / 365) * 'Lookups and Calculations'!$F$12</f>
        <v>0</v>
      </c>
    </row>
    <row r="2988" spans="1:14" x14ac:dyDescent="0.35">
      <c r="A2988" s="2">
        <v>2987</v>
      </c>
      <c r="B2988" s="11">
        <v>0.11797313010645102</v>
      </c>
      <c r="C2988" s="11">
        <v>0.50447978387254067</v>
      </c>
      <c r="D2988" s="3">
        <f>B2988*Dashboard!$D$11*Dashboard!$D$10*SQRT(Dashboard!$D$12/365)</f>
        <v>29290.577151885653</v>
      </c>
      <c r="E2988" s="3">
        <f>IF(Dashboard!$I$3,C2988*Dashboard!$E$11*Dashboard!$E$10*SQRT(Dashboard!$D$12/365),0)</f>
        <v>250506.26388825872</v>
      </c>
      <c r="F2988" s="3">
        <f>D2988+IF(Dashboard!$I$3,E2988,0)</f>
        <v>279796.84104014438</v>
      </c>
      <c r="G2988" s="3">
        <f>IF(Dashboard!$I$4, ('Lookups and Calculations'!$F$9) / (1 - 'Lookups and Calculations'!$F$10), 'Lookups and Calculations'!$F$9)</f>
        <v>1951878.888340465</v>
      </c>
      <c r="H2988" s="12">
        <f t="shared" si="92"/>
        <v>0</v>
      </c>
      <c r="I2988" s="12">
        <f t="shared" si="93"/>
        <v>0</v>
      </c>
      <c r="J2988" s="13">
        <f>(1 - Dashboard!$I$9) * H2988 * Dashboard!$I$8 * 'Lookups and Calculations'!$F$12</f>
        <v>0</v>
      </c>
      <c r="K2988" s="12">
        <f>(1 - Dashboard!$I$11) * I2988 * Dashboard!$I$10 * 'Lookups and Calculations'!$F$12</f>
        <v>0</v>
      </c>
      <c r="L2988" s="12">
        <f>(H2988 - I2988) * Dashboard!$I$13 * (Dashboard!$D$12 / 365) * 'Lookups and Calculations'!$F$12</f>
        <v>0</v>
      </c>
      <c r="M2988" s="3">
        <f>(G2988*2) * Dashboard!$I$13 * (Dashboard!$D$12 / 365) * 'Lookups and Calculations'!$F$12</f>
        <v>1602.0878730267946</v>
      </c>
      <c r="N2988" s="12">
        <f>H2988 * Dashboard!$I$14 * Dashboard!$I$15 * (Dashboard!$D$12 / 365) * 'Lookups and Calculations'!$F$12</f>
        <v>0</v>
      </c>
    </row>
    <row r="2989" spans="1:14" x14ac:dyDescent="0.35">
      <c r="A2989" s="2">
        <v>2988</v>
      </c>
      <c r="B2989" s="11">
        <v>-0.52680817941078073</v>
      </c>
      <c r="C2989" s="11">
        <v>0.78977060172392488</v>
      </c>
      <c r="D2989" s="3">
        <f>B2989*Dashboard!$D$11*Dashboard!$D$10*SQRT(Dashboard!$D$12/365)</f>
        <v>-130796.86543327646</v>
      </c>
      <c r="E2989" s="3">
        <f>IF(Dashboard!$I$3,C2989*Dashboard!$E$11*Dashboard!$E$10*SQRT(Dashboard!$D$12/365),0)</f>
        <v>392171.28037905344</v>
      </c>
      <c r="F2989" s="3">
        <f>D2989+IF(Dashboard!$I$3,E2989,0)</f>
        <v>261374.41494577698</v>
      </c>
      <c r="G2989" s="3">
        <f>IF(Dashboard!$I$4, ('Lookups and Calculations'!$F$9) / (1 - 'Lookups and Calculations'!$F$10), 'Lookups and Calculations'!$F$9)</f>
        <v>1951878.888340465</v>
      </c>
      <c r="H2989" s="12">
        <f t="shared" si="92"/>
        <v>0</v>
      </c>
      <c r="I2989" s="12">
        <f t="shared" si="93"/>
        <v>0</v>
      </c>
      <c r="J2989" s="13">
        <f>(1 - Dashboard!$I$9) * H2989 * Dashboard!$I$8 * 'Lookups and Calculations'!$F$12</f>
        <v>0</v>
      </c>
      <c r="K2989" s="12">
        <f>(1 - Dashboard!$I$11) * I2989 * Dashboard!$I$10 * 'Lookups and Calculations'!$F$12</f>
        <v>0</v>
      </c>
      <c r="L2989" s="12">
        <f>(H2989 - I2989) * Dashboard!$I$13 * (Dashboard!$D$12 / 365) * 'Lookups and Calculations'!$F$12</f>
        <v>0</v>
      </c>
      <c r="M2989" s="3">
        <f>(G2989*2) * Dashboard!$I$13 * (Dashboard!$D$12 / 365) * 'Lookups and Calculations'!$F$12</f>
        <v>1602.0878730267946</v>
      </c>
      <c r="N2989" s="12">
        <f>H2989 * Dashboard!$I$14 * Dashboard!$I$15 * (Dashboard!$D$12 / 365) * 'Lookups and Calculations'!$F$12</f>
        <v>0</v>
      </c>
    </row>
    <row r="2990" spans="1:14" x14ac:dyDescent="0.35">
      <c r="A2990" s="2">
        <v>2989</v>
      </c>
      <c r="B2990" s="11">
        <v>-1.2730227670976235</v>
      </c>
      <c r="C2990" s="11">
        <v>0.72880109361909362</v>
      </c>
      <c r="D2990" s="3">
        <f>B2990*Dashboard!$D$11*Dashboard!$D$10*SQRT(Dashboard!$D$12/365)</f>
        <v>-316068.34151246218</v>
      </c>
      <c r="E2990" s="3">
        <f>IF(Dashboard!$I$3,C2990*Dashboard!$E$11*Dashboard!$E$10*SQRT(Dashboard!$D$12/365),0)</f>
        <v>361896.04601940449</v>
      </c>
      <c r="F2990" s="3">
        <f>D2990+IF(Dashboard!$I$3,E2990,0)</f>
        <v>45827.704506942304</v>
      </c>
      <c r="G2990" s="3">
        <f>IF(Dashboard!$I$4, ('Lookups and Calculations'!$F$9) / (1 - 'Lookups and Calculations'!$F$10), 'Lookups and Calculations'!$F$9)</f>
        <v>1951878.888340465</v>
      </c>
      <c r="H2990" s="12">
        <f t="shared" si="92"/>
        <v>0</v>
      </c>
      <c r="I2990" s="12">
        <f t="shared" si="93"/>
        <v>0</v>
      </c>
      <c r="J2990" s="13">
        <f>(1 - Dashboard!$I$9) * H2990 * Dashboard!$I$8 * 'Lookups and Calculations'!$F$12</f>
        <v>0</v>
      </c>
      <c r="K2990" s="12">
        <f>(1 - Dashboard!$I$11) * I2990 * Dashboard!$I$10 * 'Lookups and Calculations'!$F$12</f>
        <v>0</v>
      </c>
      <c r="L2990" s="12">
        <f>(H2990 - I2990) * Dashboard!$I$13 * (Dashboard!$D$12 / 365) * 'Lookups and Calculations'!$F$12</f>
        <v>0</v>
      </c>
      <c r="M2990" s="3">
        <f>(G2990*2) * Dashboard!$I$13 * (Dashboard!$D$12 / 365) * 'Lookups and Calculations'!$F$12</f>
        <v>1602.0878730267946</v>
      </c>
      <c r="N2990" s="12">
        <f>H2990 * Dashboard!$I$14 * Dashboard!$I$15 * (Dashboard!$D$12 / 365) * 'Lookups and Calculations'!$F$12</f>
        <v>0</v>
      </c>
    </row>
    <row r="2991" spans="1:14" x14ac:dyDescent="0.35">
      <c r="A2991" s="2">
        <v>2990</v>
      </c>
      <c r="B2991" s="11">
        <v>-1.2013097588316917</v>
      </c>
      <c r="C2991" s="11">
        <v>-5.981326161086057E-2</v>
      </c>
      <c r="D2991" s="3">
        <f>B2991*Dashboard!$D$11*Dashboard!$D$10*SQRT(Dashboard!$D$12/365)</f>
        <v>-298263.30913337955</v>
      </c>
      <c r="E2991" s="3">
        <f>IF(Dashboard!$I$3,C2991*Dashboard!$E$11*Dashboard!$E$10*SQRT(Dashboard!$D$12/365),0)</f>
        <v>-29701.084515397299</v>
      </c>
      <c r="F2991" s="3">
        <f>D2991+IF(Dashboard!$I$3,E2991,0)</f>
        <v>-327964.39364877687</v>
      </c>
      <c r="G2991" s="3">
        <f>IF(Dashboard!$I$4, ('Lookups and Calculations'!$F$9) / (1 - 'Lookups and Calculations'!$F$10), 'Lookups and Calculations'!$F$9)</f>
        <v>1951878.888340465</v>
      </c>
      <c r="H2991" s="12">
        <f t="shared" si="92"/>
        <v>0</v>
      </c>
      <c r="I2991" s="12">
        <f t="shared" si="93"/>
        <v>0</v>
      </c>
      <c r="J2991" s="13">
        <f>(1 - Dashboard!$I$9) * H2991 * Dashboard!$I$8 * 'Lookups and Calculations'!$F$12</f>
        <v>0</v>
      </c>
      <c r="K2991" s="12">
        <f>(1 - Dashboard!$I$11) * I2991 * Dashboard!$I$10 * 'Lookups and Calculations'!$F$12</f>
        <v>0</v>
      </c>
      <c r="L2991" s="12">
        <f>(H2991 - I2991) * Dashboard!$I$13 * (Dashboard!$D$12 / 365) * 'Lookups and Calculations'!$F$12</f>
        <v>0</v>
      </c>
      <c r="M2991" s="3">
        <f>(G2991*2) * Dashboard!$I$13 * (Dashboard!$D$12 / 365) * 'Lookups and Calculations'!$F$12</f>
        <v>1602.0878730267946</v>
      </c>
      <c r="N2991" s="12">
        <f>H2991 * Dashboard!$I$14 * Dashboard!$I$15 * (Dashboard!$D$12 / 365) * 'Lookups and Calculations'!$F$12</f>
        <v>0</v>
      </c>
    </row>
    <row r="2992" spans="1:14" x14ac:dyDescent="0.35">
      <c r="A2992" s="2">
        <v>2991</v>
      </c>
      <c r="B2992" s="11">
        <v>1.1018541190968156</v>
      </c>
      <c r="C2992" s="11">
        <v>-0.77660475315662969</v>
      </c>
      <c r="D2992" s="3">
        <f>B2992*Dashboard!$D$11*Dashboard!$D$10*SQRT(Dashboard!$D$12/365)</f>
        <v>273570.2872035898</v>
      </c>
      <c r="E2992" s="3">
        <f>IF(Dashboard!$I$3,C2992*Dashboard!$E$11*Dashboard!$E$10*SQRT(Dashboard!$D$12/365),0)</f>
        <v>-385633.6000974091</v>
      </c>
      <c r="F2992" s="3">
        <f>D2992+IF(Dashboard!$I$3,E2992,0)</f>
        <v>-112063.3128938193</v>
      </c>
      <c r="G2992" s="3">
        <f>IF(Dashboard!$I$4, ('Lookups and Calculations'!$F$9) / (1 - 'Lookups and Calculations'!$F$10), 'Lookups and Calculations'!$F$9)</f>
        <v>1951878.888340465</v>
      </c>
      <c r="H2992" s="12">
        <f t="shared" si="92"/>
        <v>0</v>
      </c>
      <c r="I2992" s="12">
        <f t="shared" si="93"/>
        <v>0</v>
      </c>
      <c r="J2992" s="13">
        <f>(1 - Dashboard!$I$9) * H2992 * Dashboard!$I$8 * 'Lookups and Calculations'!$F$12</f>
        <v>0</v>
      </c>
      <c r="K2992" s="12">
        <f>(1 - Dashboard!$I$11) * I2992 * Dashboard!$I$10 * 'Lookups and Calculations'!$F$12</f>
        <v>0</v>
      </c>
      <c r="L2992" s="12">
        <f>(H2992 - I2992) * Dashboard!$I$13 * (Dashboard!$D$12 / 365) * 'Lookups and Calculations'!$F$12</f>
        <v>0</v>
      </c>
      <c r="M2992" s="3">
        <f>(G2992*2) * Dashboard!$I$13 * (Dashboard!$D$12 / 365) * 'Lookups and Calculations'!$F$12</f>
        <v>1602.0878730267946</v>
      </c>
      <c r="N2992" s="12">
        <f>H2992 * Dashboard!$I$14 * Dashboard!$I$15 * (Dashboard!$D$12 / 365) * 'Lookups and Calculations'!$F$12</f>
        <v>0</v>
      </c>
    </row>
    <row r="2993" spans="1:14" x14ac:dyDescent="0.35">
      <c r="A2993" s="2">
        <v>2992</v>
      </c>
      <c r="B2993" s="11">
        <v>0.78979856179687324</v>
      </c>
      <c r="C2993" s="11">
        <v>0.35355183719665617</v>
      </c>
      <c r="D2993" s="3">
        <f>B2993*Dashboard!$D$11*Dashboard!$D$10*SQRT(Dashboard!$D$12/365)</f>
        <v>196092.58216583202</v>
      </c>
      <c r="E2993" s="3">
        <f>IF(Dashboard!$I$3,C2993*Dashboard!$E$11*Dashboard!$E$10*SQRT(Dashboard!$D$12/365),0)</f>
        <v>175560.94943408301</v>
      </c>
      <c r="F2993" s="3">
        <f>D2993+IF(Dashboard!$I$3,E2993,0)</f>
        <v>371653.531599915</v>
      </c>
      <c r="G2993" s="3">
        <f>IF(Dashboard!$I$4, ('Lookups and Calculations'!$F$9) / (1 - 'Lookups and Calculations'!$F$10), 'Lookups and Calculations'!$F$9)</f>
        <v>1951878.888340465</v>
      </c>
      <c r="H2993" s="12">
        <f t="shared" si="92"/>
        <v>0</v>
      </c>
      <c r="I2993" s="12">
        <f t="shared" si="93"/>
        <v>0</v>
      </c>
      <c r="J2993" s="13">
        <f>(1 - Dashboard!$I$9) * H2993 * Dashboard!$I$8 * 'Lookups and Calculations'!$F$12</f>
        <v>0</v>
      </c>
      <c r="K2993" s="12">
        <f>(1 - Dashboard!$I$11) * I2993 * Dashboard!$I$10 * 'Lookups and Calculations'!$F$12</f>
        <v>0</v>
      </c>
      <c r="L2993" s="12">
        <f>(H2993 - I2993) * Dashboard!$I$13 * (Dashboard!$D$12 / 365) * 'Lookups and Calculations'!$F$12</f>
        <v>0</v>
      </c>
      <c r="M2993" s="3">
        <f>(G2993*2) * Dashboard!$I$13 * (Dashboard!$D$12 / 365) * 'Lookups and Calculations'!$F$12</f>
        <v>1602.0878730267946</v>
      </c>
      <c r="N2993" s="12">
        <f>H2993 * Dashboard!$I$14 * Dashboard!$I$15 * (Dashboard!$D$12 / 365) * 'Lookups and Calculations'!$F$12</f>
        <v>0</v>
      </c>
    </row>
    <row r="2994" spans="1:14" x14ac:dyDescent="0.35">
      <c r="A2994" s="2">
        <v>2993</v>
      </c>
      <c r="B2994" s="11">
        <v>-1.2296235803521689</v>
      </c>
      <c r="C2994" s="11">
        <v>0.10676561356739758</v>
      </c>
      <c r="D2994" s="3">
        <f>B2994*Dashboard!$D$11*Dashboard!$D$10*SQRT(Dashboard!$D$12/365)</f>
        <v>-305293.11475913454</v>
      </c>
      <c r="E2994" s="3">
        <f>IF(Dashboard!$I$3,C2994*Dashboard!$E$11*Dashboard!$E$10*SQRT(Dashboard!$D$12/365),0)</f>
        <v>53015.91029317386</v>
      </c>
      <c r="F2994" s="3">
        <f>D2994+IF(Dashboard!$I$3,E2994,0)</f>
        <v>-252277.20446596068</v>
      </c>
      <c r="G2994" s="3">
        <f>IF(Dashboard!$I$4, ('Lookups and Calculations'!$F$9) / (1 - 'Lookups and Calculations'!$F$10), 'Lookups and Calculations'!$F$9)</f>
        <v>1951878.888340465</v>
      </c>
      <c r="H2994" s="12">
        <f t="shared" si="92"/>
        <v>0</v>
      </c>
      <c r="I2994" s="12">
        <f t="shared" si="93"/>
        <v>0</v>
      </c>
      <c r="J2994" s="13">
        <f>(1 - Dashboard!$I$9) * H2994 * Dashboard!$I$8 * 'Lookups and Calculations'!$F$12</f>
        <v>0</v>
      </c>
      <c r="K2994" s="12">
        <f>(1 - Dashboard!$I$11) * I2994 * Dashboard!$I$10 * 'Lookups and Calculations'!$F$12</f>
        <v>0</v>
      </c>
      <c r="L2994" s="12">
        <f>(H2994 - I2994) * Dashboard!$I$13 * (Dashboard!$D$12 / 365) * 'Lookups and Calculations'!$F$12</f>
        <v>0</v>
      </c>
      <c r="M2994" s="3">
        <f>(G2994*2) * Dashboard!$I$13 * (Dashboard!$D$12 / 365) * 'Lookups and Calculations'!$F$12</f>
        <v>1602.0878730267946</v>
      </c>
      <c r="N2994" s="12">
        <f>H2994 * Dashboard!$I$14 * Dashboard!$I$15 * (Dashboard!$D$12 / 365) * 'Lookups and Calculations'!$F$12</f>
        <v>0</v>
      </c>
    </row>
    <row r="2995" spans="1:14" x14ac:dyDescent="0.35">
      <c r="A2995" s="2">
        <v>2994</v>
      </c>
      <c r="B2995" s="11">
        <v>1.2272926556627048</v>
      </c>
      <c r="C2995" s="11">
        <v>-0.40152896153242784</v>
      </c>
      <c r="D2995" s="3">
        <f>B2995*Dashboard!$D$11*Dashboard!$D$10*SQRT(Dashboard!$D$12/365)</f>
        <v>304714.38865946786</v>
      </c>
      <c r="E2995" s="3">
        <f>IF(Dashboard!$I$3,C2995*Dashboard!$E$11*Dashboard!$E$10*SQRT(Dashboard!$D$12/365),0)</f>
        <v>-199384.63980517859</v>
      </c>
      <c r="F2995" s="3">
        <f>D2995+IF(Dashboard!$I$3,E2995,0)</f>
        <v>105329.74885428927</v>
      </c>
      <c r="G2995" s="3">
        <f>IF(Dashboard!$I$4, ('Lookups and Calculations'!$F$9) / (1 - 'Lookups and Calculations'!$F$10), 'Lookups and Calculations'!$F$9)</f>
        <v>1951878.888340465</v>
      </c>
      <c r="H2995" s="12">
        <f t="shared" si="92"/>
        <v>0</v>
      </c>
      <c r="I2995" s="12">
        <f t="shared" si="93"/>
        <v>0</v>
      </c>
      <c r="J2995" s="13">
        <f>(1 - Dashboard!$I$9) * H2995 * Dashboard!$I$8 * 'Lookups and Calculations'!$F$12</f>
        <v>0</v>
      </c>
      <c r="K2995" s="12">
        <f>(1 - Dashboard!$I$11) * I2995 * Dashboard!$I$10 * 'Lookups and Calculations'!$F$12</f>
        <v>0</v>
      </c>
      <c r="L2995" s="12">
        <f>(H2995 - I2995) * Dashboard!$I$13 * (Dashboard!$D$12 / 365) * 'Lookups and Calculations'!$F$12</f>
        <v>0</v>
      </c>
      <c r="M2995" s="3">
        <f>(G2995*2) * Dashboard!$I$13 * (Dashboard!$D$12 / 365) * 'Lookups and Calculations'!$F$12</f>
        <v>1602.0878730267946</v>
      </c>
      <c r="N2995" s="12">
        <f>H2995 * Dashboard!$I$14 * Dashboard!$I$15 * (Dashboard!$D$12 / 365) * 'Lookups and Calculations'!$F$12</f>
        <v>0</v>
      </c>
    </row>
    <row r="2996" spans="1:14" x14ac:dyDescent="0.35">
      <c r="A2996" s="2">
        <v>2995</v>
      </c>
      <c r="B2996" s="11">
        <v>-0.91687166185310276</v>
      </c>
      <c r="C2996" s="11">
        <v>-2.0808806692313011</v>
      </c>
      <c r="D2996" s="3">
        <f>B2996*Dashboard!$D$11*Dashboard!$D$10*SQRT(Dashboard!$D$12/365)</f>
        <v>-227642.51593268005</v>
      </c>
      <c r="E2996" s="3">
        <f>IF(Dashboard!$I$3,C2996*Dashboard!$E$11*Dashboard!$E$10*SQRT(Dashboard!$D$12/365),0)</f>
        <v>-1033289.4572007967</v>
      </c>
      <c r="F2996" s="3">
        <f>D2996+IF(Dashboard!$I$3,E2996,0)</f>
        <v>-1260931.9731334767</v>
      </c>
      <c r="G2996" s="3">
        <f>IF(Dashboard!$I$4, ('Lookups and Calculations'!$F$9) / (1 - 'Lookups and Calculations'!$F$10), 'Lookups and Calculations'!$F$9)</f>
        <v>1951878.888340465</v>
      </c>
      <c r="H2996" s="12">
        <f t="shared" si="92"/>
        <v>0</v>
      </c>
      <c r="I2996" s="12">
        <f t="shared" si="93"/>
        <v>0</v>
      </c>
      <c r="J2996" s="13">
        <f>(1 - Dashboard!$I$9) * H2996 * Dashboard!$I$8 * 'Lookups and Calculations'!$F$12</f>
        <v>0</v>
      </c>
      <c r="K2996" s="12">
        <f>(1 - Dashboard!$I$11) * I2996 * Dashboard!$I$10 * 'Lookups and Calculations'!$F$12</f>
        <v>0</v>
      </c>
      <c r="L2996" s="12">
        <f>(H2996 - I2996) * Dashboard!$I$13 * (Dashboard!$D$12 / 365) * 'Lookups and Calculations'!$F$12</f>
        <v>0</v>
      </c>
      <c r="M2996" s="3">
        <f>(G2996*2) * Dashboard!$I$13 * (Dashboard!$D$12 / 365) * 'Lookups and Calculations'!$F$12</f>
        <v>1602.0878730267946</v>
      </c>
      <c r="N2996" s="12">
        <f>H2996 * Dashboard!$I$14 * Dashboard!$I$15 * (Dashboard!$D$12 / 365) * 'Lookups and Calculations'!$F$12</f>
        <v>0</v>
      </c>
    </row>
    <row r="2997" spans="1:14" x14ac:dyDescent="0.35">
      <c r="A2997" s="2">
        <v>2996</v>
      </c>
      <c r="B2997" s="11">
        <v>0.38859284929708005</v>
      </c>
      <c r="C2997" s="11">
        <v>0.64865925319326456</v>
      </c>
      <c r="D2997" s="3">
        <f>B2997*Dashboard!$D$11*Dashboard!$D$10*SQRT(Dashboard!$D$12/365)</f>
        <v>96480.51910411079</v>
      </c>
      <c r="E2997" s="3">
        <f>IF(Dashboard!$I$3,C2997*Dashboard!$E$11*Dashboard!$E$10*SQRT(Dashboard!$D$12/365),0)</f>
        <v>322100.53058349609</v>
      </c>
      <c r="F2997" s="3">
        <f>D2997+IF(Dashboard!$I$3,E2997,0)</f>
        <v>418581.04968760686</v>
      </c>
      <c r="G2997" s="3">
        <f>IF(Dashboard!$I$4, ('Lookups and Calculations'!$F$9) / (1 - 'Lookups and Calculations'!$F$10), 'Lookups and Calculations'!$F$9)</f>
        <v>1951878.888340465</v>
      </c>
      <c r="H2997" s="12">
        <f t="shared" si="92"/>
        <v>0</v>
      </c>
      <c r="I2997" s="12">
        <f t="shared" si="93"/>
        <v>0</v>
      </c>
      <c r="J2997" s="13">
        <f>(1 - Dashboard!$I$9) * H2997 * Dashboard!$I$8 * 'Lookups and Calculations'!$F$12</f>
        <v>0</v>
      </c>
      <c r="K2997" s="12">
        <f>(1 - Dashboard!$I$11) * I2997 * Dashboard!$I$10 * 'Lookups and Calculations'!$F$12</f>
        <v>0</v>
      </c>
      <c r="L2997" s="12">
        <f>(H2997 - I2997) * Dashboard!$I$13 * (Dashboard!$D$12 / 365) * 'Lookups and Calculations'!$F$12</f>
        <v>0</v>
      </c>
      <c r="M2997" s="3">
        <f>(G2997*2) * Dashboard!$I$13 * (Dashboard!$D$12 / 365) * 'Lookups and Calculations'!$F$12</f>
        <v>1602.0878730267946</v>
      </c>
      <c r="N2997" s="12">
        <f>H2997 * Dashboard!$I$14 * Dashboard!$I$15 * (Dashboard!$D$12 / 365) * 'Lookups and Calculations'!$F$12</f>
        <v>0</v>
      </c>
    </row>
    <row r="2998" spans="1:14" x14ac:dyDescent="0.35">
      <c r="A2998" s="2">
        <v>2997</v>
      </c>
      <c r="B2998" s="11">
        <v>-0.86410761327297303</v>
      </c>
      <c r="C2998" s="11">
        <v>0.26479919147902031</v>
      </c>
      <c r="D2998" s="3">
        <f>B2998*Dashboard!$D$11*Dashboard!$D$10*SQRT(Dashboard!$D$12/365)</f>
        <v>-214542.16473925504</v>
      </c>
      <c r="E2998" s="3">
        <f>IF(Dashboard!$I$3,C2998*Dashboard!$E$11*Dashboard!$E$10*SQRT(Dashboard!$D$12/365),0)</f>
        <v>131489.62209910993</v>
      </c>
      <c r="F2998" s="3">
        <f>D2998+IF(Dashboard!$I$3,E2998,0)</f>
        <v>-83052.542640145111</v>
      </c>
      <c r="G2998" s="3">
        <f>IF(Dashboard!$I$4, ('Lookups and Calculations'!$F$9) / (1 - 'Lookups and Calculations'!$F$10), 'Lookups and Calculations'!$F$9)</f>
        <v>1951878.888340465</v>
      </c>
      <c r="H2998" s="12">
        <f t="shared" si="92"/>
        <v>0</v>
      </c>
      <c r="I2998" s="12">
        <f t="shared" si="93"/>
        <v>0</v>
      </c>
      <c r="J2998" s="13">
        <f>(1 - Dashboard!$I$9) * H2998 * Dashboard!$I$8 * 'Lookups and Calculations'!$F$12</f>
        <v>0</v>
      </c>
      <c r="K2998" s="12">
        <f>(1 - Dashboard!$I$11) * I2998 * Dashboard!$I$10 * 'Lookups and Calculations'!$F$12</f>
        <v>0</v>
      </c>
      <c r="L2998" s="12">
        <f>(H2998 - I2998) * Dashboard!$I$13 * (Dashboard!$D$12 / 365) * 'Lookups and Calculations'!$F$12</f>
        <v>0</v>
      </c>
      <c r="M2998" s="3">
        <f>(G2998*2) * Dashboard!$I$13 * (Dashboard!$D$12 / 365) * 'Lookups and Calculations'!$F$12</f>
        <v>1602.0878730267946</v>
      </c>
      <c r="N2998" s="12">
        <f>H2998 * Dashboard!$I$14 * Dashboard!$I$15 * (Dashboard!$D$12 / 365) * 'Lookups and Calculations'!$F$12</f>
        <v>0</v>
      </c>
    </row>
    <row r="2999" spans="1:14" x14ac:dyDescent="0.35">
      <c r="A2999" s="2">
        <v>2998</v>
      </c>
      <c r="B2999" s="11">
        <v>-0.64456882472652977</v>
      </c>
      <c r="C2999" s="11">
        <v>-1.4749787450084826</v>
      </c>
      <c r="D2999" s="3">
        <f>B2999*Dashboard!$D$11*Dashboard!$D$10*SQRT(Dashboard!$D$12/365)</f>
        <v>-160034.68648595508</v>
      </c>
      <c r="E2999" s="3">
        <f>IF(Dashboard!$I$3,C2999*Dashboard!$E$11*Dashboard!$E$10*SQRT(Dashboard!$D$12/365),0)</f>
        <v>-732420.65695941041</v>
      </c>
      <c r="F2999" s="3">
        <f>D2999+IF(Dashboard!$I$3,E2999,0)</f>
        <v>-892455.34344536555</v>
      </c>
      <c r="G2999" s="3">
        <f>IF(Dashboard!$I$4, ('Lookups and Calculations'!$F$9) / (1 - 'Lookups and Calculations'!$F$10), 'Lookups and Calculations'!$F$9)</f>
        <v>1951878.888340465</v>
      </c>
      <c r="H2999" s="12">
        <f t="shared" si="92"/>
        <v>0</v>
      </c>
      <c r="I2999" s="12">
        <f t="shared" si="93"/>
        <v>0</v>
      </c>
      <c r="J2999" s="13">
        <f>(1 - Dashboard!$I$9) * H2999 * Dashboard!$I$8 * 'Lookups and Calculations'!$F$12</f>
        <v>0</v>
      </c>
      <c r="K2999" s="12">
        <f>(1 - Dashboard!$I$11) * I2999 * Dashboard!$I$10 * 'Lookups and Calculations'!$F$12</f>
        <v>0</v>
      </c>
      <c r="L2999" s="12">
        <f>(H2999 - I2999) * Dashboard!$I$13 * (Dashboard!$D$12 / 365) * 'Lookups and Calculations'!$F$12</f>
        <v>0</v>
      </c>
      <c r="M2999" s="3">
        <f>(G2999*2) * Dashboard!$I$13 * (Dashboard!$D$12 / 365) * 'Lookups and Calculations'!$F$12</f>
        <v>1602.0878730267946</v>
      </c>
      <c r="N2999" s="12">
        <f>H2999 * Dashboard!$I$14 * Dashboard!$I$15 * (Dashboard!$D$12 / 365) * 'Lookups and Calculations'!$F$12</f>
        <v>0</v>
      </c>
    </row>
    <row r="3000" spans="1:14" x14ac:dyDescent="0.35">
      <c r="A3000" s="2">
        <v>2999</v>
      </c>
      <c r="B3000" s="11">
        <v>2.8635931153145457</v>
      </c>
      <c r="C3000" s="11">
        <v>-1.4461030576311442</v>
      </c>
      <c r="D3000" s="3">
        <f>B3000*Dashboard!$D$11*Dashboard!$D$10*SQRT(Dashboard!$D$12/365)</f>
        <v>710977.95743865531</v>
      </c>
      <c r="E3000" s="3">
        <f>IF(Dashboard!$I$3,C3000*Dashboard!$E$11*Dashboard!$E$10*SQRT(Dashboard!$D$12/365),0)</f>
        <v>-718082.04361285467</v>
      </c>
      <c r="F3000" s="3">
        <f>D3000+IF(Dashboard!$I$3,E3000,0)</f>
        <v>-7104.0861741993576</v>
      </c>
      <c r="G3000" s="3">
        <f>IF(Dashboard!$I$4, ('Lookups and Calculations'!$F$9) / (1 - 'Lookups and Calculations'!$F$10), 'Lookups and Calculations'!$F$9)</f>
        <v>1951878.888340465</v>
      </c>
      <c r="H3000" s="12">
        <f t="shared" si="92"/>
        <v>0</v>
      </c>
      <c r="I3000" s="12">
        <f t="shared" si="93"/>
        <v>0</v>
      </c>
      <c r="J3000" s="13">
        <f>(1 - Dashboard!$I$9) * H3000 * Dashboard!$I$8 * 'Lookups and Calculations'!$F$12</f>
        <v>0</v>
      </c>
      <c r="K3000" s="12">
        <f>(1 - Dashboard!$I$11) * I3000 * Dashboard!$I$10 * 'Lookups and Calculations'!$F$12</f>
        <v>0</v>
      </c>
      <c r="L3000" s="12">
        <f>(H3000 - I3000) * Dashboard!$I$13 * (Dashboard!$D$12 / 365) * 'Lookups and Calculations'!$F$12</f>
        <v>0</v>
      </c>
      <c r="M3000" s="3">
        <f>(G3000*2) * Dashboard!$I$13 * (Dashboard!$D$12 / 365) * 'Lookups and Calculations'!$F$12</f>
        <v>1602.0878730267946</v>
      </c>
      <c r="N3000" s="12">
        <f>H3000 * Dashboard!$I$14 * Dashboard!$I$15 * (Dashboard!$D$12 / 365) * 'Lookups and Calculations'!$F$12</f>
        <v>0</v>
      </c>
    </row>
    <row r="3001" spans="1:14" x14ac:dyDescent="0.35">
      <c r="A3001" s="2">
        <v>3000</v>
      </c>
      <c r="B3001" s="11">
        <v>-0.11456641637107766</v>
      </c>
      <c r="C3001" s="11">
        <v>1.4357032247233292</v>
      </c>
      <c r="D3001" s="3">
        <f>B3001*Dashboard!$D$11*Dashboard!$D$10*SQRT(Dashboard!$D$12/365)</f>
        <v>-28444.752247432381</v>
      </c>
      <c r="E3001" s="3">
        <f>IF(Dashboard!$I$3,C3001*Dashboard!$E$11*Dashboard!$E$10*SQRT(Dashboard!$D$12/365),0)</f>
        <v>712917.86583986157</v>
      </c>
      <c r="F3001" s="3">
        <f>D3001+IF(Dashboard!$I$3,E3001,0)</f>
        <v>684473.1135924292</v>
      </c>
      <c r="G3001" s="3">
        <f>IF(Dashboard!$I$4, ('Lookups and Calculations'!$F$9) / (1 - 'Lookups and Calculations'!$F$10), 'Lookups and Calculations'!$F$9)</f>
        <v>1951878.888340465</v>
      </c>
      <c r="H3001" s="12">
        <f t="shared" si="92"/>
        <v>0</v>
      </c>
      <c r="I3001" s="12">
        <f t="shared" si="93"/>
        <v>0</v>
      </c>
      <c r="J3001" s="13">
        <f>(1 - Dashboard!$I$9) * H3001 * Dashboard!$I$8 * 'Lookups and Calculations'!$F$12</f>
        <v>0</v>
      </c>
      <c r="K3001" s="12">
        <f>(1 - Dashboard!$I$11) * I3001 * Dashboard!$I$10 * 'Lookups and Calculations'!$F$12</f>
        <v>0</v>
      </c>
      <c r="L3001" s="12">
        <f>(H3001 - I3001) * Dashboard!$I$13 * (Dashboard!$D$12 / 365) * 'Lookups and Calculations'!$F$12</f>
        <v>0</v>
      </c>
      <c r="M3001" s="3">
        <f>(G3001*2) * Dashboard!$I$13 * (Dashboard!$D$12 / 365) * 'Lookups and Calculations'!$F$12</f>
        <v>1602.0878730267946</v>
      </c>
      <c r="N3001" s="12">
        <f>H3001 * Dashboard!$I$14 * Dashboard!$I$15 * (Dashboard!$D$12 / 365) * 'Lookups and Calculations'!$F$12</f>
        <v>0</v>
      </c>
    </row>
    <row r="3002" spans="1:14" x14ac:dyDescent="0.35">
      <c r="A3002" s="2">
        <v>3001</v>
      </c>
      <c r="B3002" s="11">
        <v>-0.33529532505052667</v>
      </c>
      <c r="C3002" s="11">
        <v>-0.22709737603963576</v>
      </c>
      <c r="D3002" s="3">
        <f>B3002*Dashboard!$D$11*Dashboard!$D$10*SQRT(Dashboard!$D$12/365)</f>
        <v>-83247.715629798287</v>
      </c>
      <c r="E3002" s="3">
        <f>IF(Dashboard!$I$3,C3002*Dashboard!$E$11*Dashboard!$E$10*SQRT(Dashboard!$D$12/365),0)</f>
        <v>-112768.27541792933</v>
      </c>
      <c r="F3002" s="3">
        <f>D3002+IF(Dashboard!$I$3,E3002,0)</f>
        <v>-196015.99104772761</v>
      </c>
      <c r="G3002" s="3">
        <f>IF(Dashboard!$I$4, ('Lookups and Calculations'!$F$9) / (1 - 'Lookups and Calculations'!$F$10), 'Lookups and Calculations'!$F$9)</f>
        <v>1951878.888340465</v>
      </c>
      <c r="H3002" s="12">
        <f t="shared" si="92"/>
        <v>0</v>
      </c>
      <c r="I3002" s="12">
        <f t="shared" si="93"/>
        <v>0</v>
      </c>
      <c r="J3002" s="13">
        <f>(1 - Dashboard!$I$9) * H3002 * Dashboard!$I$8 * 'Lookups and Calculations'!$F$12</f>
        <v>0</v>
      </c>
      <c r="K3002" s="12">
        <f>(1 - Dashboard!$I$11) * I3002 * Dashboard!$I$10 * 'Lookups and Calculations'!$F$12</f>
        <v>0</v>
      </c>
      <c r="L3002" s="12">
        <f>(H3002 - I3002) * Dashboard!$I$13 * (Dashboard!$D$12 / 365) * 'Lookups and Calculations'!$F$12</f>
        <v>0</v>
      </c>
      <c r="M3002" s="3">
        <f>(G3002*2) * Dashboard!$I$13 * (Dashboard!$D$12 / 365) * 'Lookups and Calculations'!$F$12</f>
        <v>1602.0878730267946</v>
      </c>
      <c r="N3002" s="12">
        <f>H3002 * Dashboard!$I$14 * Dashboard!$I$15 * (Dashboard!$D$12 / 365) * 'Lookups and Calculations'!$F$12</f>
        <v>0</v>
      </c>
    </row>
    <row r="3003" spans="1:14" x14ac:dyDescent="0.35">
      <c r="A3003" s="2">
        <v>3002</v>
      </c>
      <c r="B3003" s="11">
        <v>-0.38360443395633609</v>
      </c>
      <c r="C3003" s="11">
        <v>0.74581122231759922</v>
      </c>
      <c r="D3003" s="3">
        <f>B3003*Dashboard!$D$11*Dashboard!$D$10*SQRT(Dashboard!$D$12/365)</f>
        <v>-95241.986530872571</v>
      </c>
      <c r="E3003" s="3">
        <f>IF(Dashboard!$I$3,C3003*Dashboard!$E$11*Dashboard!$E$10*SQRT(Dashboard!$D$12/365),0)</f>
        <v>370342.65562546503</v>
      </c>
      <c r="F3003" s="3">
        <f>D3003+IF(Dashboard!$I$3,E3003,0)</f>
        <v>275100.66909459245</v>
      </c>
      <c r="G3003" s="3">
        <f>IF(Dashboard!$I$4, ('Lookups and Calculations'!$F$9) / (1 - 'Lookups and Calculations'!$F$10), 'Lookups and Calculations'!$F$9)</f>
        <v>1951878.888340465</v>
      </c>
      <c r="H3003" s="12">
        <f t="shared" si="92"/>
        <v>0</v>
      </c>
      <c r="I3003" s="12">
        <f t="shared" si="93"/>
        <v>0</v>
      </c>
      <c r="J3003" s="13">
        <f>(1 - Dashboard!$I$9) * H3003 * Dashboard!$I$8 * 'Lookups and Calculations'!$F$12</f>
        <v>0</v>
      </c>
      <c r="K3003" s="12">
        <f>(1 - Dashboard!$I$11) * I3003 * Dashboard!$I$10 * 'Lookups and Calculations'!$F$12</f>
        <v>0</v>
      </c>
      <c r="L3003" s="12">
        <f>(H3003 - I3003) * Dashboard!$I$13 * (Dashboard!$D$12 / 365) * 'Lookups and Calculations'!$F$12</f>
        <v>0</v>
      </c>
      <c r="M3003" s="3">
        <f>(G3003*2) * Dashboard!$I$13 * (Dashboard!$D$12 / 365) * 'Lookups and Calculations'!$F$12</f>
        <v>1602.0878730267946</v>
      </c>
      <c r="N3003" s="12">
        <f>H3003 * Dashboard!$I$14 * Dashboard!$I$15 * (Dashboard!$D$12 / 365) * 'Lookups and Calculations'!$F$12</f>
        <v>0</v>
      </c>
    </row>
    <row r="3004" spans="1:14" x14ac:dyDescent="0.35">
      <c r="A3004" s="2">
        <v>3003</v>
      </c>
      <c r="B3004" s="11">
        <v>-8.3788541135714226E-2</v>
      </c>
      <c r="C3004" s="11">
        <v>-0.14125757484195828</v>
      </c>
      <c r="D3004" s="3">
        <f>B3004*Dashboard!$D$11*Dashboard!$D$10*SQRT(Dashboard!$D$12/365)</f>
        <v>-20803.16701239565</v>
      </c>
      <c r="E3004" s="3">
        <f>IF(Dashboard!$I$3,C3004*Dashboard!$E$11*Dashboard!$E$10*SQRT(Dashboard!$D$12/365),0)</f>
        <v>-70143.360449336629</v>
      </c>
      <c r="F3004" s="3">
        <f>D3004+IF(Dashboard!$I$3,E3004,0)</f>
        <v>-90946.527461732272</v>
      </c>
      <c r="G3004" s="3">
        <f>IF(Dashboard!$I$4, ('Lookups and Calculations'!$F$9) / (1 - 'Lookups and Calculations'!$F$10), 'Lookups and Calculations'!$F$9)</f>
        <v>1951878.888340465</v>
      </c>
      <c r="H3004" s="12">
        <f t="shared" si="92"/>
        <v>0</v>
      </c>
      <c r="I3004" s="12">
        <f t="shared" si="93"/>
        <v>0</v>
      </c>
      <c r="J3004" s="13">
        <f>(1 - Dashboard!$I$9) * H3004 * Dashboard!$I$8 * 'Lookups and Calculations'!$F$12</f>
        <v>0</v>
      </c>
      <c r="K3004" s="12">
        <f>(1 - Dashboard!$I$11) * I3004 * Dashboard!$I$10 * 'Lookups and Calculations'!$F$12</f>
        <v>0</v>
      </c>
      <c r="L3004" s="12">
        <f>(H3004 - I3004) * Dashboard!$I$13 * (Dashboard!$D$12 / 365) * 'Lookups and Calculations'!$F$12</f>
        <v>0</v>
      </c>
      <c r="M3004" s="3">
        <f>(G3004*2) * Dashboard!$I$13 * (Dashboard!$D$12 / 365) * 'Lookups and Calculations'!$F$12</f>
        <v>1602.0878730267946</v>
      </c>
      <c r="N3004" s="12">
        <f>H3004 * Dashboard!$I$14 * Dashboard!$I$15 * (Dashboard!$D$12 / 365) * 'Lookups and Calculations'!$F$12</f>
        <v>0</v>
      </c>
    </row>
    <row r="3005" spans="1:14" x14ac:dyDescent="0.35">
      <c r="A3005" s="2">
        <v>3004</v>
      </c>
      <c r="B3005" s="11">
        <v>4.3830977882768463E-2</v>
      </c>
      <c r="C3005" s="11">
        <v>0.57723207521903197</v>
      </c>
      <c r="D3005" s="3">
        <f>B3005*Dashboard!$D$11*Dashboard!$D$10*SQRT(Dashboard!$D$12/365)</f>
        <v>10882.4326196938</v>
      </c>
      <c r="E3005" s="3">
        <f>IF(Dashboard!$I$3,C3005*Dashboard!$E$11*Dashboard!$E$10*SQRT(Dashboard!$D$12/365),0)</f>
        <v>286632.3987248615</v>
      </c>
      <c r="F3005" s="3">
        <f>D3005+IF(Dashboard!$I$3,E3005,0)</f>
        <v>297514.83134455531</v>
      </c>
      <c r="G3005" s="3">
        <f>IF(Dashboard!$I$4, ('Lookups and Calculations'!$F$9) / (1 - 'Lookups and Calculations'!$F$10), 'Lookups and Calculations'!$F$9)</f>
        <v>1951878.888340465</v>
      </c>
      <c r="H3005" s="12">
        <f t="shared" si="92"/>
        <v>0</v>
      </c>
      <c r="I3005" s="12">
        <f t="shared" si="93"/>
        <v>0</v>
      </c>
      <c r="J3005" s="13">
        <f>(1 - Dashboard!$I$9) * H3005 * Dashboard!$I$8 * 'Lookups and Calculations'!$F$12</f>
        <v>0</v>
      </c>
      <c r="K3005" s="12">
        <f>(1 - Dashboard!$I$11) * I3005 * Dashboard!$I$10 * 'Lookups and Calculations'!$F$12</f>
        <v>0</v>
      </c>
      <c r="L3005" s="12">
        <f>(H3005 - I3005) * Dashboard!$I$13 * (Dashboard!$D$12 / 365) * 'Lookups and Calculations'!$F$12</f>
        <v>0</v>
      </c>
      <c r="M3005" s="3">
        <f>(G3005*2) * Dashboard!$I$13 * (Dashboard!$D$12 / 365) * 'Lookups and Calculations'!$F$12</f>
        <v>1602.0878730267946</v>
      </c>
      <c r="N3005" s="12">
        <f>H3005 * Dashboard!$I$14 * Dashboard!$I$15 * (Dashboard!$D$12 / 365) * 'Lookups and Calculations'!$F$12</f>
        <v>0</v>
      </c>
    </row>
    <row r="3006" spans="1:14" x14ac:dyDescent="0.35">
      <c r="A3006" s="2">
        <v>3005</v>
      </c>
      <c r="B3006" s="11">
        <v>9.7951301029038887E-2</v>
      </c>
      <c r="C3006" s="11">
        <v>0.6601628759408833</v>
      </c>
      <c r="D3006" s="3">
        <f>B3006*Dashboard!$D$11*Dashboard!$D$10*SQRT(Dashboard!$D$12/365)</f>
        <v>24319.52205836873</v>
      </c>
      <c r="E3006" s="3">
        <f>IF(Dashboard!$I$3,C3006*Dashboard!$E$11*Dashboard!$E$10*SQRT(Dashboard!$D$12/365),0)</f>
        <v>327812.81013920973</v>
      </c>
      <c r="F3006" s="3">
        <f>D3006+IF(Dashboard!$I$3,E3006,0)</f>
        <v>352132.33219757845</v>
      </c>
      <c r="G3006" s="3">
        <f>IF(Dashboard!$I$4, ('Lookups and Calculations'!$F$9) / (1 - 'Lookups and Calculations'!$F$10), 'Lookups and Calculations'!$F$9)</f>
        <v>1951878.888340465</v>
      </c>
      <c r="H3006" s="12">
        <f t="shared" si="92"/>
        <v>0</v>
      </c>
      <c r="I3006" s="12">
        <f t="shared" si="93"/>
        <v>0</v>
      </c>
      <c r="J3006" s="13">
        <f>(1 - Dashboard!$I$9) * H3006 * Dashboard!$I$8 * 'Lookups and Calculations'!$F$12</f>
        <v>0</v>
      </c>
      <c r="K3006" s="12">
        <f>(1 - Dashboard!$I$11) * I3006 * Dashboard!$I$10 * 'Lookups and Calculations'!$F$12</f>
        <v>0</v>
      </c>
      <c r="L3006" s="12">
        <f>(H3006 - I3006) * Dashboard!$I$13 * (Dashboard!$D$12 / 365) * 'Lookups and Calculations'!$F$12</f>
        <v>0</v>
      </c>
      <c r="M3006" s="3">
        <f>(G3006*2) * Dashboard!$I$13 * (Dashboard!$D$12 / 365) * 'Lookups and Calculations'!$F$12</f>
        <v>1602.0878730267946</v>
      </c>
      <c r="N3006" s="12">
        <f>H3006 * Dashboard!$I$14 * Dashboard!$I$15 * (Dashboard!$D$12 / 365) * 'Lookups and Calculations'!$F$12</f>
        <v>0</v>
      </c>
    </row>
    <row r="3007" spans="1:14" x14ac:dyDescent="0.35">
      <c r="A3007" s="2">
        <v>3006</v>
      </c>
      <c r="B3007" s="11">
        <v>-0.50634393156096769</v>
      </c>
      <c r="C3007" s="11">
        <v>5.2203089935630581E-2</v>
      </c>
      <c r="D3007" s="3">
        <f>B3007*Dashboard!$D$11*Dashboard!$D$10*SQRT(Dashboard!$D$12/365)</f>
        <v>-125715.96582537936</v>
      </c>
      <c r="E3007" s="3">
        <f>IF(Dashboard!$I$3,C3007*Dashboard!$E$11*Dashboard!$E$10*SQRT(Dashboard!$D$12/365),0)</f>
        <v>25922.150780380125</v>
      </c>
      <c r="F3007" s="3">
        <f>D3007+IF(Dashboard!$I$3,E3007,0)</f>
        <v>-99793.815044999239</v>
      </c>
      <c r="G3007" s="3">
        <f>IF(Dashboard!$I$4, ('Lookups and Calculations'!$F$9) / (1 - 'Lookups and Calculations'!$F$10), 'Lookups and Calculations'!$F$9)</f>
        <v>1951878.888340465</v>
      </c>
      <c r="H3007" s="12">
        <f t="shared" si="92"/>
        <v>0</v>
      </c>
      <c r="I3007" s="12">
        <f t="shared" si="93"/>
        <v>0</v>
      </c>
      <c r="J3007" s="13">
        <f>(1 - Dashboard!$I$9) * H3007 * Dashboard!$I$8 * 'Lookups and Calculations'!$F$12</f>
        <v>0</v>
      </c>
      <c r="K3007" s="12">
        <f>(1 - Dashboard!$I$11) * I3007 * Dashboard!$I$10 * 'Lookups and Calculations'!$F$12</f>
        <v>0</v>
      </c>
      <c r="L3007" s="12">
        <f>(H3007 - I3007) * Dashboard!$I$13 * (Dashboard!$D$12 / 365) * 'Lookups and Calculations'!$F$12</f>
        <v>0</v>
      </c>
      <c r="M3007" s="3">
        <f>(G3007*2) * Dashboard!$I$13 * (Dashboard!$D$12 / 365) * 'Lookups and Calculations'!$F$12</f>
        <v>1602.0878730267946</v>
      </c>
      <c r="N3007" s="12">
        <f>H3007 * Dashboard!$I$14 * Dashboard!$I$15 * (Dashboard!$D$12 / 365) * 'Lookups and Calculations'!$F$12</f>
        <v>0</v>
      </c>
    </row>
    <row r="3008" spans="1:14" x14ac:dyDescent="0.35">
      <c r="A3008" s="2">
        <v>3007</v>
      </c>
      <c r="B3008" s="11">
        <v>1.142237901759845</v>
      </c>
      <c r="C3008" s="11">
        <v>0.72315182761984642</v>
      </c>
      <c r="D3008" s="3">
        <f>B3008*Dashboard!$D$11*Dashboard!$D$10*SQRT(Dashboard!$D$12/365)</f>
        <v>283596.84410437819</v>
      </c>
      <c r="E3008" s="3">
        <f>IF(Dashboard!$I$3,C3008*Dashboard!$E$11*Dashboard!$E$10*SQRT(Dashboard!$D$12/365),0)</f>
        <v>359090.82653504965</v>
      </c>
      <c r="F3008" s="3">
        <f>D3008+IF(Dashboard!$I$3,E3008,0)</f>
        <v>642687.67063942784</v>
      </c>
      <c r="G3008" s="3">
        <f>IF(Dashboard!$I$4, ('Lookups and Calculations'!$F$9) / (1 - 'Lookups and Calculations'!$F$10), 'Lookups and Calculations'!$F$9)</f>
        <v>1951878.888340465</v>
      </c>
      <c r="H3008" s="12">
        <f t="shared" si="92"/>
        <v>0</v>
      </c>
      <c r="I3008" s="12">
        <f t="shared" si="93"/>
        <v>0</v>
      </c>
      <c r="J3008" s="13">
        <f>(1 - Dashboard!$I$9) * H3008 * Dashboard!$I$8 * 'Lookups and Calculations'!$F$12</f>
        <v>0</v>
      </c>
      <c r="K3008" s="12">
        <f>(1 - Dashboard!$I$11) * I3008 * Dashboard!$I$10 * 'Lookups and Calculations'!$F$12</f>
        <v>0</v>
      </c>
      <c r="L3008" s="12">
        <f>(H3008 - I3008) * Dashboard!$I$13 * (Dashboard!$D$12 / 365) * 'Lookups and Calculations'!$F$12</f>
        <v>0</v>
      </c>
      <c r="M3008" s="3">
        <f>(G3008*2) * Dashboard!$I$13 * (Dashboard!$D$12 / 365) * 'Lookups and Calculations'!$F$12</f>
        <v>1602.0878730267946</v>
      </c>
      <c r="N3008" s="12">
        <f>H3008 * Dashboard!$I$14 * Dashboard!$I$15 * (Dashboard!$D$12 / 365) * 'Lookups and Calculations'!$F$12</f>
        <v>0</v>
      </c>
    </row>
    <row r="3009" spans="1:14" x14ac:dyDescent="0.35">
      <c r="A3009" s="2">
        <v>3008</v>
      </c>
      <c r="B3009" s="11">
        <v>-0.17930699784956478</v>
      </c>
      <c r="C3009" s="11">
        <v>1.0693327936129955</v>
      </c>
      <c r="D3009" s="3">
        <f>B3009*Dashboard!$D$11*Dashboard!$D$10*SQRT(Dashboard!$D$12/365)</f>
        <v>-44518.658186373577</v>
      </c>
      <c r="E3009" s="3">
        <f>IF(Dashboard!$I$3,C3009*Dashboard!$E$11*Dashboard!$E$10*SQRT(Dashboard!$D$12/365),0)</f>
        <v>530991.67012184137</v>
      </c>
      <c r="F3009" s="3">
        <f>D3009+IF(Dashboard!$I$3,E3009,0)</f>
        <v>486473.01193546777</v>
      </c>
      <c r="G3009" s="3">
        <f>IF(Dashboard!$I$4, ('Lookups and Calculations'!$F$9) / (1 - 'Lookups and Calculations'!$F$10), 'Lookups and Calculations'!$F$9)</f>
        <v>1951878.888340465</v>
      </c>
      <c r="H3009" s="12">
        <f t="shared" si="92"/>
        <v>0</v>
      </c>
      <c r="I3009" s="12">
        <f t="shared" si="93"/>
        <v>0</v>
      </c>
      <c r="J3009" s="13">
        <f>(1 - Dashboard!$I$9) * H3009 * Dashboard!$I$8 * 'Lookups and Calculations'!$F$12</f>
        <v>0</v>
      </c>
      <c r="K3009" s="12">
        <f>(1 - Dashboard!$I$11) * I3009 * Dashboard!$I$10 * 'Lookups and Calculations'!$F$12</f>
        <v>0</v>
      </c>
      <c r="L3009" s="12">
        <f>(H3009 - I3009) * Dashboard!$I$13 * (Dashboard!$D$12 / 365) * 'Lookups and Calculations'!$F$12</f>
        <v>0</v>
      </c>
      <c r="M3009" s="3">
        <f>(G3009*2) * Dashboard!$I$13 * (Dashboard!$D$12 / 365) * 'Lookups and Calculations'!$F$12</f>
        <v>1602.0878730267946</v>
      </c>
      <c r="N3009" s="12">
        <f>H3009 * Dashboard!$I$14 * Dashboard!$I$15 * (Dashboard!$D$12 / 365) * 'Lookups and Calculations'!$F$12</f>
        <v>0</v>
      </c>
    </row>
    <row r="3010" spans="1:14" x14ac:dyDescent="0.35">
      <c r="A3010" s="2">
        <v>3009</v>
      </c>
      <c r="B3010" s="11">
        <v>-3.6844028207317487</v>
      </c>
      <c r="C3010" s="11">
        <v>-0.75894929223989638</v>
      </c>
      <c r="D3010" s="3">
        <f>B3010*Dashboard!$D$11*Dashboard!$D$10*SQRT(Dashboard!$D$12/365)</f>
        <v>-914770.04112623096</v>
      </c>
      <c r="E3010" s="3">
        <f>IF(Dashboard!$I$3,C3010*Dashboard!$E$11*Dashboard!$E$10*SQRT(Dashboard!$D$12/365),0)</f>
        <v>-376866.54204500269</v>
      </c>
      <c r="F3010" s="3">
        <f>D3010+IF(Dashboard!$I$3,E3010,0)</f>
        <v>-1291636.5831712335</v>
      </c>
      <c r="G3010" s="3">
        <f>IF(Dashboard!$I$4, ('Lookups and Calculations'!$F$9) / (1 - 'Lookups and Calculations'!$F$10), 'Lookups and Calculations'!$F$9)</f>
        <v>1951878.888340465</v>
      </c>
      <c r="H3010" s="12">
        <f t="shared" si="92"/>
        <v>0</v>
      </c>
      <c r="I3010" s="12">
        <f t="shared" si="93"/>
        <v>0</v>
      </c>
      <c r="J3010" s="13">
        <f>(1 - Dashboard!$I$9) * H3010 * Dashboard!$I$8 * 'Lookups and Calculations'!$F$12</f>
        <v>0</v>
      </c>
      <c r="K3010" s="12">
        <f>(1 - Dashboard!$I$11) * I3010 * Dashboard!$I$10 * 'Lookups and Calculations'!$F$12</f>
        <v>0</v>
      </c>
      <c r="L3010" s="12">
        <f>(H3010 - I3010) * Dashboard!$I$13 * (Dashboard!$D$12 / 365) * 'Lookups and Calculations'!$F$12</f>
        <v>0</v>
      </c>
      <c r="M3010" s="3">
        <f>(G3010*2) * Dashboard!$I$13 * (Dashboard!$D$12 / 365) * 'Lookups and Calculations'!$F$12</f>
        <v>1602.0878730267946</v>
      </c>
      <c r="N3010" s="12">
        <f>H3010 * Dashboard!$I$14 * Dashboard!$I$15 * (Dashboard!$D$12 / 365) * 'Lookups and Calculations'!$F$12</f>
        <v>0</v>
      </c>
    </row>
    <row r="3011" spans="1:14" x14ac:dyDescent="0.35">
      <c r="A3011" s="2">
        <v>3010</v>
      </c>
      <c r="B3011" s="11">
        <v>0.79025335684337272</v>
      </c>
      <c r="C3011" s="11">
        <v>0.99510250424707303</v>
      </c>
      <c r="D3011" s="3">
        <f>B3011*Dashboard!$D$11*Dashboard!$D$10*SQRT(Dashboard!$D$12/365)</f>
        <v>196205.49948340908</v>
      </c>
      <c r="E3011" s="3">
        <f>IF(Dashboard!$I$3,C3011*Dashboard!$E$11*Dashboard!$E$10*SQRT(Dashboard!$D$12/365),0)</f>
        <v>494131.6153667043</v>
      </c>
      <c r="F3011" s="3">
        <f>D3011+IF(Dashboard!$I$3,E3011,0)</f>
        <v>690337.1148501134</v>
      </c>
      <c r="G3011" s="3">
        <f>IF(Dashboard!$I$4, ('Lookups and Calculations'!$F$9) / (1 - 'Lookups and Calculations'!$F$10), 'Lookups and Calculations'!$F$9)</f>
        <v>1951878.888340465</v>
      </c>
      <c r="H3011" s="12">
        <f t="shared" ref="H3011:H3074" si="94">MAX(0,F3011-G3011)</f>
        <v>0</v>
      </c>
      <c r="I3011" s="12">
        <f t="shared" ref="I3011:I3074" si="95">MAX(0,-F3011-G3011)</f>
        <v>0</v>
      </c>
      <c r="J3011" s="13">
        <f>(1 - Dashboard!$I$9) * H3011 * Dashboard!$I$8 * 'Lookups and Calculations'!$F$12</f>
        <v>0</v>
      </c>
      <c r="K3011" s="12">
        <f>(1 - Dashboard!$I$11) * I3011 * Dashboard!$I$10 * 'Lookups and Calculations'!$F$12</f>
        <v>0</v>
      </c>
      <c r="L3011" s="12">
        <f>(H3011 - I3011) * Dashboard!$I$13 * (Dashboard!$D$12 / 365) * 'Lookups and Calculations'!$F$12</f>
        <v>0</v>
      </c>
      <c r="M3011" s="3">
        <f>(G3011*2) * Dashboard!$I$13 * (Dashboard!$D$12 / 365) * 'Lookups and Calculations'!$F$12</f>
        <v>1602.0878730267946</v>
      </c>
      <c r="N3011" s="12">
        <f>H3011 * Dashboard!$I$14 * Dashboard!$I$15 * (Dashboard!$D$12 / 365) * 'Lookups and Calculations'!$F$12</f>
        <v>0</v>
      </c>
    </row>
    <row r="3012" spans="1:14" x14ac:dyDescent="0.35">
      <c r="A3012" s="2">
        <v>3011</v>
      </c>
      <c r="B3012" s="11">
        <v>-1.0526148620722087</v>
      </c>
      <c r="C3012" s="11">
        <v>0.68562935867447161</v>
      </c>
      <c r="D3012" s="3">
        <f>B3012*Dashboard!$D$11*Dashboard!$D$10*SQRT(Dashboard!$D$12/365)</f>
        <v>-261345.07748439879</v>
      </c>
      <c r="E3012" s="3">
        <f>IF(Dashboard!$I$3,C3012*Dashboard!$E$11*Dashboard!$E$10*SQRT(Dashboard!$D$12/365),0)</f>
        <v>340458.53678259463</v>
      </c>
      <c r="F3012" s="3">
        <f>D3012+IF(Dashboard!$I$3,E3012,0)</f>
        <v>79113.459298195841</v>
      </c>
      <c r="G3012" s="3">
        <f>IF(Dashboard!$I$4, ('Lookups and Calculations'!$F$9) / (1 - 'Lookups and Calculations'!$F$10), 'Lookups and Calculations'!$F$9)</f>
        <v>1951878.888340465</v>
      </c>
      <c r="H3012" s="12">
        <f t="shared" si="94"/>
        <v>0</v>
      </c>
      <c r="I3012" s="12">
        <f t="shared" si="95"/>
        <v>0</v>
      </c>
      <c r="J3012" s="13">
        <f>(1 - Dashboard!$I$9) * H3012 * Dashboard!$I$8 * 'Lookups and Calculations'!$F$12</f>
        <v>0</v>
      </c>
      <c r="K3012" s="12">
        <f>(1 - Dashboard!$I$11) * I3012 * Dashboard!$I$10 * 'Lookups and Calculations'!$F$12</f>
        <v>0</v>
      </c>
      <c r="L3012" s="12">
        <f>(H3012 - I3012) * Dashboard!$I$13 * (Dashboard!$D$12 / 365) * 'Lookups and Calculations'!$F$12</f>
        <v>0</v>
      </c>
      <c r="M3012" s="3">
        <f>(G3012*2) * Dashboard!$I$13 * (Dashboard!$D$12 / 365) * 'Lookups and Calculations'!$F$12</f>
        <v>1602.0878730267946</v>
      </c>
      <c r="N3012" s="12">
        <f>H3012 * Dashboard!$I$14 * Dashboard!$I$15 * (Dashboard!$D$12 / 365) * 'Lookups and Calculations'!$F$12</f>
        <v>0</v>
      </c>
    </row>
    <row r="3013" spans="1:14" x14ac:dyDescent="0.35">
      <c r="A3013" s="2">
        <v>3012</v>
      </c>
      <c r="B3013" s="11">
        <v>0.10673901746925213</v>
      </c>
      <c r="C3013" s="11">
        <v>0.77469249768994042</v>
      </c>
      <c r="D3013" s="3">
        <f>B3013*Dashboard!$D$11*Dashboard!$D$10*SQRT(Dashboard!$D$12/365)</f>
        <v>26501.351820355227</v>
      </c>
      <c r="E3013" s="3">
        <f>IF(Dashboard!$I$3,C3013*Dashboard!$E$11*Dashboard!$E$10*SQRT(Dashboard!$D$12/365),0)</f>
        <v>384684.04376656265</v>
      </c>
      <c r="F3013" s="3">
        <f>D3013+IF(Dashboard!$I$3,E3013,0)</f>
        <v>411185.39558691788</v>
      </c>
      <c r="G3013" s="3">
        <f>IF(Dashboard!$I$4, ('Lookups and Calculations'!$F$9) / (1 - 'Lookups and Calculations'!$F$10), 'Lookups and Calculations'!$F$9)</f>
        <v>1951878.888340465</v>
      </c>
      <c r="H3013" s="12">
        <f t="shared" si="94"/>
        <v>0</v>
      </c>
      <c r="I3013" s="12">
        <f t="shared" si="95"/>
        <v>0</v>
      </c>
      <c r="J3013" s="13">
        <f>(1 - Dashboard!$I$9) * H3013 * Dashboard!$I$8 * 'Lookups and Calculations'!$F$12</f>
        <v>0</v>
      </c>
      <c r="K3013" s="12">
        <f>(1 - Dashboard!$I$11) * I3013 * Dashboard!$I$10 * 'Lookups and Calculations'!$F$12</f>
        <v>0</v>
      </c>
      <c r="L3013" s="12">
        <f>(H3013 - I3013) * Dashboard!$I$13 * (Dashboard!$D$12 / 365) * 'Lookups and Calculations'!$F$12</f>
        <v>0</v>
      </c>
      <c r="M3013" s="3">
        <f>(G3013*2) * Dashboard!$I$13 * (Dashboard!$D$12 / 365) * 'Lookups and Calculations'!$F$12</f>
        <v>1602.0878730267946</v>
      </c>
      <c r="N3013" s="12">
        <f>H3013 * Dashboard!$I$14 * Dashboard!$I$15 * (Dashboard!$D$12 / 365) * 'Lookups and Calculations'!$F$12</f>
        <v>0</v>
      </c>
    </row>
    <row r="3014" spans="1:14" x14ac:dyDescent="0.35">
      <c r="A3014" s="2">
        <v>3013</v>
      </c>
      <c r="B3014" s="11">
        <v>1.538498566472235</v>
      </c>
      <c r="C3014" s="11">
        <v>0.7981795514845047</v>
      </c>
      <c r="D3014" s="3">
        <f>B3014*Dashboard!$D$11*Dashboard!$D$10*SQRT(Dashboard!$D$12/365)</f>
        <v>381981.14196561702</v>
      </c>
      <c r="E3014" s="3">
        <f>IF(Dashboard!$I$3,C3014*Dashboard!$E$11*Dashboard!$E$10*SQRT(Dashboard!$D$12/365),0)</f>
        <v>396346.85818234383</v>
      </c>
      <c r="F3014" s="3">
        <f>D3014+IF(Dashboard!$I$3,E3014,0)</f>
        <v>778328.00014796085</v>
      </c>
      <c r="G3014" s="3">
        <f>IF(Dashboard!$I$4, ('Lookups and Calculations'!$F$9) / (1 - 'Lookups and Calculations'!$F$10), 'Lookups and Calculations'!$F$9)</f>
        <v>1951878.888340465</v>
      </c>
      <c r="H3014" s="12">
        <f t="shared" si="94"/>
        <v>0</v>
      </c>
      <c r="I3014" s="12">
        <f t="shared" si="95"/>
        <v>0</v>
      </c>
      <c r="J3014" s="13">
        <f>(1 - Dashboard!$I$9) * H3014 * Dashboard!$I$8 * 'Lookups and Calculations'!$F$12</f>
        <v>0</v>
      </c>
      <c r="K3014" s="12">
        <f>(1 - Dashboard!$I$11) * I3014 * Dashboard!$I$10 * 'Lookups and Calculations'!$F$12</f>
        <v>0</v>
      </c>
      <c r="L3014" s="12">
        <f>(H3014 - I3014) * Dashboard!$I$13 * (Dashboard!$D$12 / 365) * 'Lookups and Calculations'!$F$12</f>
        <v>0</v>
      </c>
      <c r="M3014" s="3">
        <f>(G3014*2) * Dashboard!$I$13 * (Dashboard!$D$12 / 365) * 'Lookups and Calculations'!$F$12</f>
        <v>1602.0878730267946</v>
      </c>
      <c r="N3014" s="12">
        <f>H3014 * Dashboard!$I$14 * Dashboard!$I$15 * (Dashboard!$D$12 / 365) * 'Lookups and Calculations'!$F$12</f>
        <v>0</v>
      </c>
    </row>
    <row r="3015" spans="1:14" x14ac:dyDescent="0.35">
      <c r="A3015" s="2">
        <v>3014</v>
      </c>
      <c r="B3015" s="11">
        <v>-9.5497947955842613E-2</v>
      </c>
      <c r="C3015" s="11">
        <v>-0.81624245948626972</v>
      </c>
      <c r="D3015" s="3">
        <f>B3015*Dashboard!$D$11*Dashboard!$D$10*SQRT(Dashboard!$D$12/365)</f>
        <v>-23710.399223309345</v>
      </c>
      <c r="E3015" s="3">
        <f>IF(Dashboard!$I$3,C3015*Dashboard!$E$11*Dashboard!$E$10*SQRT(Dashboard!$D$12/365),0)</f>
        <v>-405316.23959886999</v>
      </c>
      <c r="F3015" s="3">
        <f>D3015+IF(Dashboard!$I$3,E3015,0)</f>
        <v>-429026.63882217935</v>
      </c>
      <c r="G3015" s="3">
        <f>IF(Dashboard!$I$4, ('Lookups and Calculations'!$F$9) / (1 - 'Lookups and Calculations'!$F$10), 'Lookups and Calculations'!$F$9)</f>
        <v>1951878.888340465</v>
      </c>
      <c r="H3015" s="12">
        <f t="shared" si="94"/>
        <v>0</v>
      </c>
      <c r="I3015" s="12">
        <f t="shared" si="95"/>
        <v>0</v>
      </c>
      <c r="J3015" s="13">
        <f>(1 - Dashboard!$I$9) * H3015 * Dashboard!$I$8 * 'Lookups and Calculations'!$F$12</f>
        <v>0</v>
      </c>
      <c r="K3015" s="12">
        <f>(1 - Dashboard!$I$11) * I3015 * Dashboard!$I$10 * 'Lookups and Calculations'!$F$12</f>
        <v>0</v>
      </c>
      <c r="L3015" s="12">
        <f>(H3015 - I3015) * Dashboard!$I$13 * (Dashboard!$D$12 / 365) * 'Lookups and Calculations'!$F$12</f>
        <v>0</v>
      </c>
      <c r="M3015" s="3">
        <f>(G3015*2) * Dashboard!$I$13 * (Dashboard!$D$12 / 365) * 'Lookups and Calculations'!$F$12</f>
        <v>1602.0878730267946</v>
      </c>
      <c r="N3015" s="12">
        <f>H3015 * Dashboard!$I$14 * Dashboard!$I$15 * (Dashboard!$D$12 / 365) * 'Lookups and Calculations'!$F$12</f>
        <v>0</v>
      </c>
    </row>
    <row r="3016" spans="1:14" x14ac:dyDescent="0.35">
      <c r="A3016" s="2">
        <v>3015</v>
      </c>
      <c r="B3016" s="11">
        <v>-0.37382040650368947</v>
      </c>
      <c r="C3016" s="11">
        <v>0.53088246338095579</v>
      </c>
      <c r="D3016" s="3">
        <f>B3016*Dashboard!$D$11*Dashboard!$D$10*SQRT(Dashboard!$D$12/365)</f>
        <v>-92812.790910655298</v>
      </c>
      <c r="E3016" s="3">
        <f>IF(Dashboard!$I$3,C3016*Dashboard!$E$11*Dashboard!$E$10*SQRT(Dashboard!$D$12/365),0)</f>
        <v>263616.87170988601</v>
      </c>
      <c r="F3016" s="3">
        <f>D3016+IF(Dashboard!$I$3,E3016,0)</f>
        <v>170804.08079923072</v>
      </c>
      <c r="G3016" s="3">
        <f>IF(Dashboard!$I$4, ('Lookups and Calculations'!$F$9) / (1 - 'Lookups and Calculations'!$F$10), 'Lookups and Calculations'!$F$9)</f>
        <v>1951878.888340465</v>
      </c>
      <c r="H3016" s="12">
        <f t="shared" si="94"/>
        <v>0</v>
      </c>
      <c r="I3016" s="12">
        <f t="shared" si="95"/>
        <v>0</v>
      </c>
      <c r="J3016" s="13">
        <f>(1 - Dashboard!$I$9) * H3016 * Dashboard!$I$8 * 'Lookups and Calculations'!$F$12</f>
        <v>0</v>
      </c>
      <c r="K3016" s="12">
        <f>(1 - Dashboard!$I$11) * I3016 * Dashboard!$I$10 * 'Lookups and Calculations'!$F$12</f>
        <v>0</v>
      </c>
      <c r="L3016" s="12">
        <f>(H3016 - I3016) * Dashboard!$I$13 * (Dashboard!$D$12 / 365) * 'Lookups and Calculations'!$F$12</f>
        <v>0</v>
      </c>
      <c r="M3016" s="3">
        <f>(G3016*2) * Dashboard!$I$13 * (Dashboard!$D$12 / 365) * 'Lookups and Calculations'!$F$12</f>
        <v>1602.0878730267946</v>
      </c>
      <c r="N3016" s="12">
        <f>H3016 * Dashboard!$I$14 * Dashboard!$I$15 * (Dashboard!$D$12 / 365) * 'Lookups and Calculations'!$F$12</f>
        <v>0</v>
      </c>
    </row>
    <row r="3017" spans="1:14" x14ac:dyDescent="0.35">
      <c r="A3017" s="2">
        <v>3016</v>
      </c>
      <c r="B3017" s="11">
        <v>-5.4997271668836174E-2</v>
      </c>
      <c r="C3017" s="11">
        <v>-1.1319893039298843</v>
      </c>
      <c r="D3017" s="3">
        <f>B3017*Dashboard!$D$11*Dashboard!$D$10*SQRT(Dashboard!$D$12/365)</f>
        <v>-13654.819767057899</v>
      </c>
      <c r="E3017" s="3">
        <f>IF(Dashboard!$I$3,C3017*Dashboard!$E$11*Dashboard!$E$10*SQRT(Dashboard!$D$12/365),0)</f>
        <v>-562104.60826036066</v>
      </c>
      <c r="F3017" s="3">
        <f>D3017+IF(Dashboard!$I$3,E3017,0)</f>
        <v>-575759.42802741856</v>
      </c>
      <c r="G3017" s="3">
        <f>IF(Dashboard!$I$4, ('Lookups and Calculations'!$F$9) / (1 - 'Lookups and Calculations'!$F$10), 'Lookups and Calculations'!$F$9)</f>
        <v>1951878.888340465</v>
      </c>
      <c r="H3017" s="12">
        <f t="shared" si="94"/>
        <v>0</v>
      </c>
      <c r="I3017" s="12">
        <f t="shared" si="95"/>
        <v>0</v>
      </c>
      <c r="J3017" s="13">
        <f>(1 - Dashboard!$I$9) * H3017 * Dashboard!$I$8 * 'Lookups and Calculations'!$F$12</f>
        <v>0</v>
      </c>
      <c r="K3017" s="12">
        <f>(1 - Dashboard!$I$11) * I3017 * Dashboard!$I$10 * 'Lookups and Calculations'!$F$12</f>
        <v>0</v>
      </c>
      <c r="L3017" s="12">
        <f>(H3017 - I3017) * Dashboard!$I$13 * (Dashboard!$D$12 / 365) * 'Lookups and Calculations'!$F$12</f>
        <v>0</v>
      </c>
      <c r="M3017" s="3">
        <f>(G3017*2) * Dashboard!$I$13 * (Dashboard!$D$12 / 365) * 'Lookups and Calculations'!$F$12</f>
        <v>1602.0878730267946</v>
      </c>
      <c r="N3017" s="12">
        <f>H3017 * Dashboard!$I$14 * Dashboard!$I$15 * (Dashboard!$D$12 / 365) * 'Lookups and Calculations'!$F$12</f>
        <v>0</v>
      </c>
    </row>
    <row r="3018" spans="1:14" x14ac:dyDescent="0.35">
      <c r="A3018" s="2">
        <v>3017</v>
      </c>
      <c r="B3018" s="11">
        <v>1.471638046687276</v>
      </c>
      <c r="C3018" s="11">
        <v>-0.81872703039448558</v>
      </c>
      <c r="D3018" s="3">
        <f>B3018*Dashboard!$D$11*Dashboard!$D$10*SQRT(Dashboard!$D$12/365)</f>
        <v>365380.89399890287</v>
      </c>
      <c r="E3018" s="3">
        <f>IF(Dashboard!$I$3,C3018*Dashboard!$E$11*Dashboard!$E$10*SQRT(Dashboard!$D$12/365),0)</f>
        <v>-406549.98690744367</v>
      </c>
      <c r="F3018" s="3">
        <f>D3018+IF(Dashboard!$I$3,E3018,0)</f>
        <v>-41169.092908540799</v>
      </c>
      <c r="G3018" s="3">
        <f>IF(Dashboard!$I$4, ('Lookups and Calculations'!$F$9) / (1 - 'Lookups and Calculations'!$F$10), 'Lookups and Calculations'!$F$9)</f>
        <v>1951878.888340465</v>
      </c>
      <c r="H3018" s="12">
        <f t="shared" si="94"/>
        <v>0</v>
      </c>
      <c r="I3018" s="12">
        <f t="shared" si="95"/>
        <v>0</v>
      </c>
      <c r="J3018" s="13">
        <f>(1 - Dashboard!$I$9) * H3018 * Dashboard!$I$8 * 'Lookups and Calculations'!$F$12</f>
        <v>0</v>
      </c>
      <c r="K3018" s="12">
        <f>(1 - Dashboard!$I$11) * I3018 * Dashboard!$I$10 * 'Lookups and Calculations'!$F$12</f>
        <v>0</v>
      </c>
      <c r="L3018" s="12">
        <f>(H3018 - I3018) * Dashboard!$I$13 * (Dashboard!$D$12 / 365) * 'Lookups and Calculations'!$F$12</f>
        <v>0</v>
      </c>
      <c r="M3018" s="3">
        <f>(G3018*2) * Dashboard!$I$13 * (Dashboard!$D$12 / 365) * 'Lookups and Calculations'!$F$12</f>
        <v>1602.0878730267946</v>
      </c>
      <c r="N3018" s="12">
        <f>H3018 * Dashboard!$I$14 * Dashboard!$I$15 * (Dashboard!$D$12 / 365) * 'Lookups and Calculations'!$F$12</f>
        <v>0</v>
      </c>
    </row>
    <row r="3019" spans="1:14" x14ac:dyDescent="0.35">
      <c r="A3019" s="2">
        <v>3018</v>
      </c>
      <c r="B3019" s="11">
        <v>6.5715242343187694E-2</v>
      </c>
      <c r="C3019" s="11">
        <v>0.13087822648963549</v>
      </c>
      <c r="D3019" s="3">
        <f>B3019*Dashboard!$D$11*Dashboard!$D$10*SQRT(Dashboard!$D$12/365)</f>
        <v>16315.896460246142</v>
      </c>
      <c r="E3019" s="3">
        <f>IF(Dashboard!$I$3,C3019*Dashboard!$E$11*Dashboard!$E$10*SQRT(Dashboard!$D$12/365),0)</f>
        <v>64989.354559594052</v>
      </c>
      <c r="F3019" s="3">
        <f>D3019+IF(Dashboard!$I$3,E3019,0)</f>
        <v>81305.251019840187</v>
      </c>
      <c r="G3019" s="3">
        <f>IF(Dashboard!$I$4, ('Lookups and Calculations'!$F$9) / (1 - 'Lookups and Calculations'!$F$10), 'Lookups and Calculations'!$F$9)</f>
        <v>1951878.888340465</v>
      </c>
      <c r="H3019" s="12">
        <f t="shared" si="94"/>
        <v>0</v>
      </c>
      <c r="I3019" s="12">
        <f t="shared" si="95"/>
        <v>0</v>
      </c>
      <c r="J3019" s="13">
        <f>(1 - Dashboard!$I$9) * H3019 * Dashboard!$I$8 * 'Lookups and Calculations'!$F$12</f>
        <v>0</v>
      </c>
      <c r="K3019" s="12">
        <f>(1 - Dashboard!$I$11) * I3019 * Dashboard!$I$10 * 'Lookups and Calculations'!$F$12</f>
        <v>0</v>
      </c>
      <c r="L3019" s="12">
        <f>(H3019 - I3019) * Dashboard!$I$13 * (Dashboard!$D$12 / 365) * 'Lookups and Calculations'!$F$12</f>
        <v>0</v>
      </c>
      <c r="M3019" s="3">
        <f>(G3019*2) * Dashboard!$I$13 * (Dashboard!$D$12 / 365) * 'Lookups and Calculations'!$F$12</f>
        <v>1602.0878730267946</v>
      </c>
      <c r="N3019" s="12">
        <f>H3019 * Dashboard!$I$14 * Dashboard!$I$15 * (Dashboard!$D$12 / 365) * 'Lookups and Calculations'!$F$12</f>
        <v>0</v>
      </c>
    </row>
    <row r="3020" spans="1:14" x14ac:dyDescent="0.35">
      <c r="A3020" s="2">
        <v>3019</v>
      </c>
      <c r="B3020" s="11">
        <v>-0.81748494886839795</v>
      </c>
      <c r="C3020" s="11">
        <v>2.1190924916831557</v>
      </c>
      <c r="D3020" s="3">
        <f>B3020*Dashboard!$D$11*Dashboard!$D$10*SQRT(Dashboard!$D$12/365)</f>
        <v>-202966.60725818755</v>
      </c>
      <c r="E3020" s="3">
        <f>IF(Dashboard!$I$3,C3020*Dashboard!$E$11*Dashboard!$E$10*SQRT(Dashboard!$D$12/365),0)</f>
        <v>1052264.0547660266</v>
      </c>
      <c r="F3020" s="3">
        <f>D3020+IF(Dashboard!$I$3,E3020,0)</f>
        <v>849297.44750783895</v>
      </c>
      <c r="G3020" s="3">
        <f>IF(Dashboard!$I$4, ('Lookups and Calculations'!$F$9) / (1 - 'Lookups and Calculations'!$F$10), 'Lookups and Calculations'!$F$9)</f>
        <v>1951878.888340465</v>
      </c>
      <c r="H3020" s="12">
        <f t="shared" si="94"/>
        <v>0</v>
      </c>
      <c r="I3020" s="12">
        <f t="shared" si="95"/>
        <v>0</v>
      </c>
      <c r="J3020" s="13">
        <f>(1 - Dashboard!$I$9) * H3020 * Dashboard!$I$8 * 'Lookups and Calculations'!$F$12</f>
        <v>0</v>
      </c>
      <c r="K3020" s="12">
        <f>(1 - Dashboard!$I$11) * I3020 * Dashboard!$I$10 * 'Lookups and Calculations'!$F$12</f>
        <v>0</v>
      </c>
      <c r="L3020" s="12">
        <f>(H3020 - I3020) * Dashboard!$I$13 * (Dashboard!$D$12 / 365) * 'Lookups and Calculations'!$F$12</f>
        <v>0</v>
      </c>
      <c r="M3020" s="3">
        <f>(G3020*2) * Dashboard!$I$13 * (Dashboard!$D$12 / 365) * 'Lookups and Calculations'!$F$12</f>
        <v>1602.0878730267946</v>
      </c>
      <c r="N3020" s="12">
        <f>H3020 * Dashboard!$I$14 * Dashboard!$I$15 * (Dashboard!$D$12 / 365) * 'Lookups and Calculations'!$F$12</f>
        <v>0</v>
      </c>
    </row>
    <row r="3021" spans="1:14" x14ac:dyDescent="0.35">
      <c r="A3021" s="2">
        <v>3020</v>
      </c>
      <c r="B3021" s="11">
        <v>0.30760155207107509</v>
      </c>
      <c r="C3021" s="11">
        <v>-0.6870713408333381</v>
      </c>
      <c r="D3021" s="3">
        <f>B3021*Dashboard!$D$11*Dashboard!$D$10*SQRT(Dashboard!$D$12/365)</f>
        <v>76371.856751174899</v>
      </c>
      <c r="E3021" s="3">
        <f>IF(Dashboard!$I$3,C3021*Dashboard!$E$11*Dashboard!$E$10*SQRT(Dashboard!$D$12/365),0)</f>
        <v>-341174.57253815711</v>
      </c>
      <c r="F3021" s="3">
        <f>D3021+IF(Dashboard!$I$3,E3021,0)</f>
        <v>-264802.71578698221</v>
      </c>
      <c r="G3021" s="3">
        <f>IF(Dashboard!$I$4, ('Lookups and Calculations'!$F$9) / (1 - 'Lookups and Calculations'!$F$10), 'Lookups and Calculations'!$F$9)</f>
        <v>1951878.888340465</v>
      </c>
      <c r="H3021" s="12">
        <f t="shared" si="94"/>
        <v>0</v>
      </c>
      <c r="I3021" s="12">
        <f t="shared" si="95"/>
        <v>0</v>
      </c>
      <c r="J3021" s="13">
        <f>(1 - Dashboard!$I$9) * H3021 * Dashboard!$I$8 * 'Lookups and Calculations'!$F$12</f>
        <v>0</v>
      </c>
      <c r="K3021" s="12">
        <f>(1 - Dashboard!$I$11) * I3021 * Dashboard!$I$10 * 'Lookups and Calculations'!$F$12</f>
        <v>0</v>
      </c>
      <c r="L3021" s="12">
        <f>(H3021 - I3021) * Dashboard!$I$13 * (Dashboard!$D$12 / 365) * 'Lookups and Calculations'!$F$12</f>
        <v>0</v>
      </c>
      <c r="M3021" s="3">
        <f>(G3021*2) * Dashboard!$I$13 * (Dashboard!$D$12 / 365) * 'Lookups and Calculations'!$F$12</f>
        <v>1602.0878730267946</v>
      </c>
      <c r="N3021" s="12">
        <f>H3021 * Dashboard!$I$14 * Dashboard!$I$15 * (Dashboard!$D$12 / 365) * 'Lookups and Calculations'!$F$12</f>
        <v>0</v>
      </c>
    </row>
    <row r="3022" spans="1:14" x14ac:dyDescent="0.35">
      <c r="A3022" s="2">
        <v>3021</v>
      </c>
      <c r="B3022" s="11">
        <v>-0.14688360704119377</v>
      </c>
      <c r="C3022" s="11">
        <v>0.19843769533961006</v>
      </c>
      <c r="D3022" s="3">
        <f>B3022*Dashboard!$D$11*Dashboard!$D$10*SQRT(Dashboard!$D$12/365)</f>
        <v>-36468.521437934454</v>
      </c>
      <c r="E3022" s="3">
        <f>IF(Dashboard!$I$3,C3022*Dashboard!$E$11*Dashboard!$E$10*SQRT(Dashboard!$D$12/365),0)</f>
        <v>98536.923110246367</v>
      </c>
      <c r="F3022" s="3">
        <f>D3022+IF(Dashboard!$I$3,E3022,0)</f>
        <v>62068.401672311913</v>
      </c>
      <c r="G3022" s="3">
        <f>IF(Dashboard!$I$4, ('Lookups and Calculations'!$F$9) / (1 - 'Lookups and Calculations'!$F$10), 'Lookups and Calculations'!$F$9)</f>
        <v>1951878.888340465</v>
      </c>
      <c r="H3022" s="12">
        <f t="shared" si="94"/>
        <v>0</v>
      </c>
      <c r="I3022" s="12">
        <f t="shared" si="95"/>
        <v>0</v>
      </c>
      <c r="J3022" s="13">
        <f>(1 - Dashboard!$I$9) * H3022 * Dashboard!$I$8 * 'Lookups and Calculations'!$F$12</f>
        <v>0</v>
      </c>
      <c r="K3022" s="12">
        <f>(1 - Dashboard!$I$11) * I3022 * Dashboard!$I$10 * 'Lookups and Calculations'!$F$12</f>
        <v>0</v>
      </c>
      <c r="L3022" s="12">
        <f>(H3022 - I3022) * Dashboard!$I$13 * (Dashboard!$D$12 / 365) * 'Lookups and Calculations'!$F$12</f>
        <v>0</v>
      </c>
      <c r="M3022" s="3">
        <f>(G3022*2) * Dashboard!$I$13 * (Dashboard!$D$12 / 365) * 'Lookups and Calculations'!$F$12</f>
        <v>1602.0878730267946</v>
      </c>
      <c r="N3022" s="12">
        <f>H3022 * Dashboard!$I$14 * Dashboard!$I$15 * (Dashboard!$D$12 / 365) * 'Lookups and Calculations'!$F$12</f>
        <v>0</v>
      </c>
    </row>
    <row r="3023" spans="1:14" x14ac:dyDescent="0.35">
      <c r="A3023" s="2">
        <v>3022</v>
      </c>
      <c r="B3023" s="11">
        <v>-0.90176555625340216</v>
      </c>
      <c r="C3023" s="11">
        <v>0.70022916791392653</v>
      </c>
      <c r="D3023" s="3">
        <f>B3023*Dashboard!$D$11*Dashboard!$D$10*SQRT(Dashboard!$D$12/365)</f>
        <v>-223891.94534823165</v>
      </c>
      <c r="E3023" s="3">
        <f>IF(Dashboard!$I$3,C3023*Dashboard!$E$11*Dashboard!$E$10*SQRT(Dashboard!$D$12/365),0)</f>
        <v>347708.2696420211</v>
      </c>
      <c r="F3023" s="3">
        <f>D3023+IF(Dashboard!$I$3,E3023,0)</f>
        <v>123816.32429378945</v>
      </c>
      <c r="G3023" s="3">
        <f>IF(Dashboard!$I$4, ('Lookups and Calculations'!$F$9) / (1 - 'Lookups and Calculations'!$F$10), 'Lookups and Calculations'!$F$9)</f>
        <v>1951878.888340465</v>
      </c>
      <c r="H3023" s="12">
        <f t="shared" si="94"/>
        <v>0</v>
      </c>
      <c r="I3023" s="12">
        <f t="shared" si="95"/>
        <v>0</v>
      </c>
      <c r="J3023" s="13">
        <f>(1 - Dashboard!$I$9) * H3023 * Dashboard!$I$8 * 'Lookups and Calculations'!$F$12</f>
        <v>0</v>
      </c>
      <c r="K3023" s="12">
        <f>(1 - Dashboard!$I$11) * I3023 * Dashboard!$I$10 * 'Lookups and Calculations'!$F$12</f>
        <v>0</v>
      </c>
      <c r="L3023" s="12">
        <f>(H3023 - I3023) * Dashboard!$I$13 * (Dashboard!$D$12 / 365) * 'Lookups and Calculations'!$F$12</f>
        <v>0</v>
      </c>
      <c r="M3023" s="3">
        <f>(G3023*2) * Dashboard!$I$13 * (Dashboard!$D$12 / 365) * 'Lookups and Calculations'!$F$12</f>
        <v>1602.0878730267946</v>
      </c>
      <c r="N3023" s="12">
        <f>H3023 * Dashboard!$I$14 * Dashboard!$I$15 * (Dashboard!$D$12 / 365) * 'Lookups and Calculations'!$F$12</f>
        <v>0</v>
      </c>
    </row>
    <row r="3024" spans="1:14" x14ac:dyDescent="0.35">
      <c r="A3024" s="2">
        <v>3023</v>
      </c>
      <c r="B3024" s="11">
        <v>0.1358410839027431</v>
      </c>
      <c r="C3024" s="11">
        <v>0.1139466793774398</v>
      </c>
      <c r="D3024" s="3">
        <f>B3024*Dashboard!$D$11*Dashboard!$D$10*SQRT(Dashboard!$D$12/365)</f>
        <v>33726.864285611555</v>
      </c>
      <c r="E3024" s="3">
        <f>IF(Dashboard!$I$3,C3024*Dashboard!$E$11*Dashboard!$E$10*SQRT(Dashboard!$D$12/365),0)</f>
        <v>56581.765703673111</v>
      </c>
      <c r="F3024" s="3">
        <f>D3024+IF(Dashboard!$I$3,E3024,0)</f>
        <v>90308.629989284673</v>
      </c>
      <c r="G3024" s="3">
        <f>IF(Dashboard!$I$4, ('Lookups and Calculations'!$F$9) / (1 - 'Lookups and Calculations'!$F$10), 'Lookups and Calculations'!$F$9)</f>
        <v>1951878.888340465</v>
      </c>
      <c r="H3024" s="12">
        <f t="shared" si="94"/>
        <v>0</v>
      </c>
      <c r="I3024" s="12">
        <f t="shared" si="95"/>
        <v>0</v>
      </c>
      <c r="J3024" s="13">
        <f>(1 - Dashboard!$I$9) * H3024 * Dashboard!$I$8 * 'Lookups and Calculations'!$F$12</f>
        <v>0</v>
      </c>
      <c r="K3024" s="12">
        <f>(1 - Dashboard!$I$11) * I3024 * Dashboard!$I$10 * 'Lookups and Calculations'!$F$12</f>
        <v>0</v>
      </c>
      <c r="L3024" s="12">
        <f>(H3024 - I3024) * Dashboard!$I$13 * (Dashboard!$D$12 / 365) * 'Lookups and Calculations'!$F$12</f>
        <v>0</v>
      </c>
      <c r="M3024" s="3">
        <f>(G3024*2) * Dashboard!$I$13 * (Dashboard!$D$12 / 365) * 'Lookups and Calculations'!$F$12</f>
        <v>1602.0878730267946</v>
      </c>
      <c r="N3024" s="12">
        <f>H3024 * Dashboard!$I$14 * Dashboard!$I$15 * (Dashboard!$D$12 / 365) * 'Lookups and Calculations'!$F$12</f>
        <v>0</v>
      </c>
    </row>
    <row r="3025" spans="1:14" x14ac:dyDescent="0.35">
      <c r="A3025" s="2">
        <v>3024</v>
      </c>
      <c r="B3025" s="11">
        <v>0.30966365414298025</v>
      </c>
      <c r="C3025" s="11">
        <v>0.46686244303890972</v>
      </c>
      <c r="D3025" s="3">
        <f>B3025*Dashboard!$D$11*Dashboard!$D$10*SQRT(Dashboard!$D$12/365)</f>
        <v>76883.839096457246</v>
      </c>
      <c r="E3025" s="3">
        <f>IF(Dashboard!$I$3,C3025*Dashboard!$E$11*Dashboard!$E$10*SQRT(Dashboard!$D$12/365),0)</f>
        <v>231826.86421577359</v>
      </c>
      <c r="F3025" s="3">
        <f>D3025+IF(Dashboard!$I$3,E3025,0)</f>
        <v>308710.70331223082</v>
      </c>
      <c r="G3025" s="3">
        <f>IF(Dashboard!$I$4, ('Lookups and Calculations'!$F$9) / (1 - 'Lookups and Calculations'!$F$10), 'Lookups and Calculations'!$F$9)</f>
        <v>1951878.888340465</v>
      </c>
      <c r="H3025" s="12">
        <f t="shared" si="94"/>
        <v>0</v>
      </c>
      <c r="I3025" s="12">
        <f t="shared" si="95"/>
        <v>0</v>
      </c>
      <c r="J3025" s="13">
        <f>(1 - Dashboard!$I$9) * H3025 * Dashboard!$I$8 * 'Lookups and Calculations'!$F$12</f>
        <v>0</v>
      </c>
      <c r="K3025" s="12">
        <f>(1 - Dashboard!$I$11) * I3025 * Dashboard!$I$10 * 'Lookups and Calculations'!$F$12</f>
        <v>0</v>
      </c>
      <c r="L3025" s="12">
        <f>(H3025 - I3025) * Dashboard!$I$13 * (Dashboard!$D$12 / 365) * 'Lookups and Calculations'!$F$12</f>
        <v>0</v>
      </c>
      <c r="M3025" s="3">
        <f>(G3025*2) * Dashboard!$I$13 * (Dashboard!$D$12 / 365) * 'Lookups and Calculations'!$F$12</f>
        <v>1602.0878730267946</v>
      </c>
      <c r="N3025" s="12">
        <f>H3025 * Dashboard!$I$14 * Dashboard!$I$15 * (Dashboard!$D$12 / 365) * 'Lookups and Calculations'!$F$12</f>
        <v>0</v>
      </c>
    </row>
    <row r="3026" spans="1:14" x14ac:dyDescent="0.35">
      <c r="A3026" s="2">
        <v>3025</v>
      </c>
      <c r="B3026" s="11">
        <v>-0.43312885025222486</v>
      </c>
      <c r="C3026" s="11">
        <v>0.95582306277923612</v>
      </c>
      <c r="D3026" s="3">
        <f>B3026*Dashboard!$D$11*Dashboard!$D$10*SQRT(Dashboard!$D$12/365)</f>
        <v>-107537.99609769434</v>
      </c>
      <c r="E3026" s="3">
        <f>IF(Dashboard!$I$3,C3026*Dashboard!$E$11*Dashboard!$E$10*SQRT(Dashboard!$D$12/365),0)</f>
        <v>474626.87713082804</v>
      </c>
      <c r="F3026" s="3">
        <f>D3026+IF(Dashboard!$I$3,E3026,0)</f>
        <v>367088.88103313372</v>
      </c>
      <c r="G3026" s="3">
        <f>IF(Dashboard!$I$4, ('Lookups and Calculations'!$F$9) / (1 - 'Lookups and Calculations'!$F$10), 'Lookups and Calculations'!$F$9)</f>
        <v>1951878.888340465</v>
      </c>
      <c r="H3026" s="12">
        <f t="shared" si="94"/>
        <v>0</v>
      </c>
      <c r="I3026" s="12">
        <f t="shared" si="95"/>
        <v>0</v>
      </c>
      <c r="J3026" s="13">
        <f>(1 - Dashboard!$I$9) * H3026 * Dashboard!$I$8 * 'Lookups and Calculations'!$F$12</f>
        <v>0</v>
      </c>
      <c r="K3026" s="12">
        <f>(1 - Dashboard!$I$11) * I3026 * Dashboard!$I$10 * 'Lookups and Calculations'!$F$12</f>
        <v>0</v>
      </c>
      <c r="L3026" s="12">
        <f>(H3026 - I3026) * Dashboard!$I$13 * (Dashboard!$D$12 / 365) * 'Lookups and Calculations'!$F$12</f>
        <v>0</v>
      </c>
      <c r="M3026" s="3">
        <f>(G3026*2) * Dashboard!$I$13 * (Dashboard!$D$12 / 365) * 'Lookups and Calculations'!$F$12</f>
        <v>1602.0878730267946</v>
      </c>
      <c r="N3026" s="12">
        <f>H3026 * Dashboard!$I$14 * Dashboard!$I$15 * (Dashboard!$D$12 / 365) * 'Lookups and Calculations'!$F$12</f>
        <v>0</v>
      </c>
    </row>
    <row r="3027" spans="1:14" x14ac:dyDescent="0.35">
      <c r="A3027" s="2">
        <v>3026</v>
      </c>
      <c r="B3027" s="11">
        <v>-1.0138381153154996</v>
      </c>
      <c r="C3027" s="11">
        <v>-0.98734127880719369</v>
      </c>
      <c r="D3027" s="3">
        <f>B3027*Dashboard!$D$11*Dashboard!$D$10*SQRT(Dashboard!$D$12/365)</f>
        <v>-251717.5182973902</v>
      </c>
      <c r="E3027" s="3">
        <f>IF(Dashboard!$I$3,C3027*Dashboard!$E$11*Dashboard!$E$10*SQRT(Dashboard!$D$12/365),0)</f>
        <v>-490277.67384061555</v>
      </c>
      <c r="F3027" s="3">
        <f>D3027+IF(Dashboard!$I$3,E3027,0)</f>
        <v>-741995.19213800575</v>
      </c>
      <c r="G3027" s="3">
        <f>IF(Dashboard!$I$4, ('Lookups and Calculations'!$F$9) / (1 - 'Lookups and Calculations'!$F$10), 'Lookups and Calculations'!$F$9)</f>
        <v>1951878.888340465</v>
      </c>
      <c r="H3027" s="12">
        <f t="shared" si="94"/>
        <v>0</v>
      </c>
      <c r="I3027" s="12">
        <f t="shared" si="95"/>
        <v>0</v>
      </c>
      <c r="J3027" s="13">
        <f>(1 - Dashboard!$I$9) * H3027 * Dashboard!$I$8 * 'Lookups and Calculations'!$F$12</f>
        <v>0</v>
      </c>
      <c r="K3027" s="12">
        <f>(1 - Dashboard!$I$11) * I3027 * Dashboard!$I$10 * 'Lookups and Calculations'!$F$12</f>
        <v>0</v>
      </c>
      <c r="L3027" s="12">
        <f>(H3027 - I3027) * Dashboard!$I$13 * (Dashboard!$D$12 / 365) * 'Lookups and Calculations'!$F$12</f>
        <v>0</v>
      </c>
      <c r="M3027" s="3">
        <f>(G3027*2) * Dashboard!$I$13 * (Dashboard!$D$12 / 365) * 'Lookups and Calculations'!$F$12</f>
        <v>1602.0878730267946</v>
      </c>
      <c r="N3027" s="12">
        <f>H3027 * Dashboard!$I$14 * Dashboard!$I$15 * (Dashboard!$D$12 / 365) * 'Lookups and Calculations'!$F$12</f>
        <v>0</v>
      </c>
    </row>
    <row r="3028" spans="1:14" x14ac:dyDescent="0.35">
      <c r="A3028" s="2">
        <v>3027</v>
      </c>
      <c r="B3028" s="11">
        <v>1.2086130817839238</v>
      </c>
      <c r="C3028" s="11">
        <v>-0.20884197817675826</v>
      </c>
      <c r="D3028" s="3">
        <f>B3028*Dashboard!$D$11*Dashboard!$D$10*SQRT(Dashboard!$D$12/365)</f>
        <v>300076.5910578692</v>
      </c>
      <c r="E3028" s="3">
        <f>IF(Dashboard!$I$3,C3028*Dashboard!$E$11*Dashboard!$E$10*SQRT(Dashboard!$D$12/365),0)</f>
        <v>-103703.31055587142</v>
      </c>
      <c r="F3028" s="3">
        <f>D3028+IF(Dashboard!$I$3,E3028,0)</f>
        <v>196373.2805019978</v>
      </c>
      <c r="G3028" s="3">
        <f>IF(Dashboard!$I$4, ('Lookups and Calculations'!$F$9) / (1 - 'Lookups and Calculations'!$F$10), 'Lookups and Calculations'!$F$9)</f>
        <v>1951878.888340465</v>
      </c>
      <c r="H3028" s="12">
        <f t="shared" si="94"/>
        <v>0</v>
      </c>
      <c r="I3028" s="12">
        <f t="shared" si="95"/>
        <v>0</v>
      </c>
      <c r="J3028" s="13">
        <f>(1 - Dashboard!$I$9) * H3028 * Dashboard!$I$8 * 'Lookups and Calculations'!$F$12</f>
        <v>0</v>
      </c>
      <c r="K3028" s="12">
        <f>(1 - Dashboard!$I$11) * I3028 * Dashboard!$I$10 * 'Lookups and Calculations'!$F$12</f>
        <v>0</v>
      </c>
      <c r="L3028" s="12">
        <f>(H3028 - I3028) * Dashboard!$I$13 * (Dashboard!$D$12 / 365) * 'Lookups and Calculations'!$F$12</f>
        <v>0</v>
      </c>
      <c r="M3028" s="3">
        <f>(G3028*2) * Dashboard!$I$13 * (Dashboard!$D$12 / 365) * 'Lookups and Calculations'!$F$12</f>
        <v>1602.0878730267946</v>
      </c>
      <c r="N3028" s="12">
        <f>H3028 * Dashboard!$I$14 * Dashboard!$I$15 * (Dashboard!$D$12 / 365) * 'Lookups and Calculations'!$F$12</f>
        <v>0</v>
      </c>
    </row>
    <row r="3029" spans="1:14" x14ac:dyDescent="0.35">
      <c r="A3029" s="2">
        <v>3028</v>
      </c>
      <c r="B3029" s="11">
        <v>1.2642364618626434</v>
      </c>
      <c r="C3029" s="11">
        <v>0.46868792815055682</v>
      </c>
      <c r="D3029" s="3">
        <f>B3029*Dashboard!$D$11*Dashboard!$D$10*SQRT(Dashboard!$D$12/365)</f>
        <v>313886.86212700402</v>
      </c>
      <c r="E3029" s="3">
        <f>IF(Dashboard!$I$3,C3029*Dashboard!$E$11*Dashboard!$E$10*SQRT(Dashboard!$D$12/365),0)</f>
        <v>232733.33355254662</v>
      </c>
      <c r="F3029" s="3">
        <f>D3029+IF(Dashboard!$I$3,E3029,0)</f>
        <v>546620.19567955064</v>
      </c>
      <c r="G3029" s="3">
        <f>IF(Dashboard!$I$4, ('Lookups and Calculations'!$F$9) / (1 - 'Lookups and Calculations'!$F$10), 'Lookups and Calculations'!$F$9)</f>
        <v>1951878.888340465</v>
      </c>
      <c r="H3029" s="12">
        <f t="shared" si="94"/>
        <v>0</v>
      </c>
      <c r="I3029" s="12">
        <f t="shared" si="95"/>
        <v>0</v>
      </c>
      <c r="J3029" s="13">
        <f>(1 - Dashboard!$I$9) * H3029 * Dashboard!$I$8 * 'Lookups and Calculations'!$F$12</f>
        <v>0</v>
      </c>
      <c r="K3029" s="12">
        <f>(1 - Dashboard!$I$11) * I3029 * Dashboard!$I$10 * 'Lookups and Calculations'!$F$12</f>
        <v>0</v>
      </c>
      <c r="L3029" s="12">
        <f>(H3029 - I3029) * Dashboard!$I$13 * (Dashboard!$D$12 / 365) * 'Lookups and Calculations'!$F$12</f>
        <v>0</v>
      </c>
      <c r="M3029" s="3">
        <f>(G3029*2) * Dashboard!$I$13 * (Dashboard!$D$12 / 365) * 'Lookups and Calculations'!$F$12</f>
        <v>1602.0878730267946</v>
      </c>
      <c r="N3029" s="12">
        <f>H3029 * Dashboard!$I$14 * Dashboard!$I$15 * (Dashboard!$D$12 / 365) * 'Lookups and Calculations'!$F$12</f>
        <v>0</v>
      </c>
    </row>
    <row r="3030" spans="1:14" x14ac:dyDescent="0.35">
      <c r="A3030" s="2">
        <v>3029</v>
      </c>
      <c r="B3030" s="11">
        <v>-0.38391225006831398</v>
      </c>
      <c r="C3030" s="11">
        <v>-0.78516947199030351</v>
      </c>
      <c r="D3030" s="3">
        <f>B3030*Dashboard!$D$11*Dashboard!$D$10*SQRT(Dashboard!$D$12/365)</f>
        <v>-95318.411658936442</v>
      </c>
      <c r="E3030" s="3">
        <f>IF(Dashboard!$I$3,C3030*Dashboard!$E$11*Dashboard!$E$10*SQRT(Dashboard!$D$12/365),0)</f>
        <v>-389886.52714199229</v>
      </c>
      <c r="F3030" s="3">
        <f>D3030+IF(Dashboard!$I$3,E3030,0)</f>
        <v>-485204.93880092876</v>
      </c>
      <c r="G3030" s="3">
        <f>IF(Dashboard!$I$4, ('Lookups and Calculations'!$F$9) / (1 - 'Lookups and Calculations'!$F$10), 'Lookups and Calculations'!$F$9)</f>
        <v>1951878.888340465</v>
      </c>
      <c r="H3030" s="12">
        <f t="shared" si="94"/>
        <v>0</v>
      </c>
      <c r="I3030" s="12">
        <f t="shared" si="95"/>
        <v>0</v>
      </c>
      <c r="J3030" s="13">
        <f>(1 - Dashboard!$I$9) * H3030 * Dashboard!$I$8 * 'Lookups and Calculations'!$F$12</f>
        <v>0</v>
      </c>
      <c r="K3030" s="12">
        <f>(1 - Dashboard!$I$11) * I3030 * Dashboard!$I$10 * 'Lookups and Calculations'!$F$12</f>
        <v>0</v>
      </c>
      <c r="L3030" s="12">
        <f>(H3030 - I3030) * Dashboard!$I$13 * (Dashboard!$D$12 / 365) * 'Lookups and Calculations'!$F$12</f>
        <v>0</v>
      </c>
      <c r="M3030" s="3">
        <f>(G3030*2) * Dashboard!$I$13 * (Dashboard!$D$12 / 365) * 'Lookups and Calculations'!$F$12</f>
        <v>1602.0878730267946</v>
      </c>
      <c r="N3030" s="12">
        <f>H3030 * Dashboard!$I$14 * Dashboard!$I$15 * (Dashboard!$D$12 / 365) * 'Lookups and Calculations'!$F$12</f>
        <v>0</v>
      </c>
    </row>
    <row r="3031" spans="1:14" x14ac:dyDescent="0.35">
      <c r="A3031" s="2">
        <v>3030</v>
      </c>
      <c r="B3031" s="11">
        <v>-0.9221237531398816</v>
      </c>
      <c r="C3031" s="11">
        <v>-1.6210421369105319</v>
      </c>
      <c r="D3031" s="3">
        <f>B3031*Dashboard!$D$11*Dashboard!$D$10*SQRT(Dashboard!$D$12/365)</f>
        <v>-228946.51443560468</v>
      </c>
      <c r="E3031" s="3">
        <f>IF(Dashboard!$I$3,C3031*Dashboard!$E$11*Dashboard!$E$10*SQRT(Dashboard!$D$12/365),0)</f>
        <v>-804950.41090783337</v>
      </c>
      <c r="F3031" s="3">
        <f>D3031+IF(Dashboard!$I$3,E3031,0)</f>
        <v>-1033896.9253434381</v>
      </c>
      <c r="G3031" s="3">
        <f>IF(Dashboard!$I$4, ('Lookups and Calculations'!$F$9) / (1 - 'Lookups and Calculations'!$F$10), 'Lookups and Calculations'!$F$9)</f>
        <v>1951878.888340465</v>
      </c>
      <c r="H3031" s="12">
        <f t="shared" si="94"/>
        <v>0</v>
      </c>
      <c r="I3031" s="12">
        <f t="shared" si="95"/>
        <v>0</v>
      </c>
      <c r="J3031" s="13">
        <f>(1 - Dashboard!$I$9) * H3031 * Dashboard!$I$8 * 'Lookups and Calculations'!$F$12</f>
        <v>0</v>
      </c>
      <c r="K3031" s="12">
        <f>(1 - Dashboard!$I$11) * I3031 * Dashboard!$I$10 * 'Lookups and Calculations'!$F$12</f>
        <v>0</v>
      </c>
      <c r="L3031" s="12">
        <f>(H3031 - I3031) * Dashboard!$I$13 * (Dashboard!$D$12 / 365) * 'Lookups and Calculations'!$F$12</f>
        <v>0</v>
      </c>
      <c r="M3031" s="3">
        <f>(G3031*2) * Dashboard!$I$13 * (Dashboard!$D$12 / 365) * 'Lookups and Calculations'!$F$12</f>
        <v>1602.0878730267946</v>
      </c>
      <c r="N3031" s="12">
        <f>H3031 * Dashboard!$I$14 * Dashboard!$I$15 * (Dashboard!$D$12 / 365) * 'Lookups and Calculations'!$F$12</f>
        <v>0</v>
      </c>
    </row>
    <row r="3032" spans="1:14" x14ac:dyDescent="0.35">
      <c r="A3032" s="2">
        <v>3031</v>
      </c>
      <c r="B3032" s="11">
        <v>0.97765054459419976</v>
      </c>
      <c r="C3032" s="11">
        <v>-0.82497392162950467</v>
      </c>
      <c r="D3032" s="3">
        <f>B3032*Dashboard!$D$11*Dashboard!$D$10*SQRT(Dashboard!$D$12/365)</f>
        <v>242732.80431044148</v>
      </c>
      <c r="E3032" s="3">
        <f>IF(Dashboard!$I$3,C3032*Dashboard!$E$11*Dashboard!$E$10*SQRT(Dashboard!$D$12/365),0)</f>
        <v>-409651.96529037994</v>
      </c>
      <c r="F3032" s="3">
        <f>D3032+IF(Dashboard!$I$3,E3032,0)</f>
        <v>-166919.16097993846</v>
      </c>
      <c r="G3032" s="3">
        <f>IF(Dashboard!$I$4, ('Lookups and Calculations'!$F$9) / (1 - 'Lookups and Calculations'!$F$10), 'Lookups and Calculations'!$F$9)</f>
        <v>1951878.888340465</v>
      </c>
      <c r="H3032" s="12">
        <f t="shared" si="94"/>
        <v>0</v>
      </c>
      <c r="I3032" s="12">
        <f t="shared" si="95"/>
        <v>0</v>
      </c>
      <c r="J3032" s="13">
        <f>(1 - Dashboard!$I$9) * H3032 * Dashboard!$I$8 * 'Lookups and Calculations'!$F$12</f>
        <v>0</v>
      </c>
      <c r="K3032" s="12">
        <f>(1 - Dashboard!$I$11) * I3032 * Dashboard!$I$10 * 'Lookups and Calculations'!$F$12</f>
        <v>0</v>
      </c>
      <c r="L3032" s="12">
        <f>(H3032 - I3032) * Dashboard!$I$13 * (Dashboard!$D$12 / 365) * 'Lookups and Calculations'!$F$12</f>
        <v>0</v>
      </c>
      <c r="M3032" s="3">
        <f>(G3032*2) * Dashboard!$I$13 * (Dashboard!$D$12 / 365) * 'Lookups and Calculations'!$F$12</f>
        <v>1602.0878730267946</v>
      </c>
      <c r="N3032" s="12">
        <f>H3032 * Dashboard!$I$14 * Dashboard!$I$15 * (Dashboard!$D$12 / 365) * 'Lookups and Calculations'!$F$12</f>
        <v>0</v>
      </c>
    </row>
    <row r="3033" spans="1:14" x14ac:dyDescent="0.35">
      <c r="A3033" s="2">
        <v>3032</v>
      </c>
      <c r="B3033" s="11">
        <v>-1.1313994430822782</v>
      </c>
      <c r="C3033" s="11">
        <v>0.52898057669582021</v>
      </c>
      <c r="D3033" s="3">
        <f>B3033*Dashboard!$D$11*Dashboard!$D$10*SQRT(Dashboard!$D$12/365)</f>
        <v>-280905.85243689996</v>
      </c>
      <c r="E3033" s="3">
        <f>IF(Dashboard!$I$3,C3033*Dashboard!$E$11*Dashboard!$E$10*SQRT(Dashboard!$D$12/365),0)</f>
        <v>262672.46413784241</v>
      </c>
      <c r="F3033" s="3">
        <f>D3033+IF(Dashboard!$I$3,E3033,0)</f>
        <v>-18233.388299057551</v>
      </c>
      <c r="G3033" s="3">
        <f>IF(Dashboard!$I$4, ('Lookups and Calculations'!$F$9) / (1 - 'Lookups and Calculations'!$F$10), 'Lookups and Calculations'!$F$9)</f>
        <v>1951878.888340465</v>
      </c>
      <c r="H3033" s="12">
        <f t="shared" si="94"/>
        <v>0</v>
      </c>
      <c r="I3033" s="12">
        <f t="shared" si="95"/>
        <v>0</v>
      </c>
      <c r="J3033" s="13">
        <f>(1 - Dashboard!$I$9) * H3033 * Dashboard!$I$8 * 'Lookups and Calculations'!$F$12</f>
        <v>0</v>
      </c>
      <c r="K3033" s="12">
        <f>(1 - Dashboard!$I$11) * I3033 * Dashboard!$I$10 * 'Lookups and Calculations'!$F$12</f>
        <v>0</v>
      </c>
      <c r="L3033" s="12">
        <f>(H3033 - I3033) * Dashboard!$I$13 * (Dashboard!$D$12 / 365) * 'Lookups and Calculations'!$F$12</f>
        <v>0</v>
      </c>
      <c r="M3033" s="3">
        <f>(G3033*2) * Dashboard!$I$13 * (Dashboard!$D$12 / 365) * 'Lookups and Calculations'!$F$12</f>
        <v>1602.0878730267946</v>
      </c>
      <c r="N3033" s="12">
        <f>H3033 * Dashboard!$I$14 * Dashboard!$I$15 * (Dashboard!$D$12 / 365) * 'Lookups and Calculations'!$F$12</f>
        <v>0</v>
      </c>
    </row>
    <row r="3034" spans="1:14" x14ac:dyDescent="0.35">
      <c r="A3034" s="2">
        <v>3033</v>
      </c>
      <c r="B3034" s="11">
        <v>0.34500737011065896</v>
      </c>
      <c r="C3034" s="11">
        <v>0.90944358141814896</v>
      </c>
      <c r="D3034" s="3">
        <f>B3034*Dashboard!$D$11*Dashboard!$D$10*SQRT(Dashboard!$D$12/365)</f>
        <v>85659.039334439381</v>
      </c>
      <c r="E3034" s="3">
        <f>IF(Dashboard!$I$3,C3034*Dashboard!$E$11*Dashboard!$E$10*SQRT(Dashboard!$D$12/365),0)</f>
        <v>451596.51799997233</v>
      </c>
      <c r="F3034" s="3">
        <f>D3034+IF(Dashboard!$I$3,E3034,0)</f>
        <v>537255.55733441166</v>
      </c>
      <c r="G3034" s="3">
        <f>IF(Dashboard!$I$4, ('Lookups and Calculations'!$F$9) / (1 - 'Lookups and Calculations'!$F$10), 'Lookups and Calculations'!$F$9)</f>
        <v>1951878.888340465</v>
      </c>
      <c r="H3034" s="12">
        <f t="shared" si="94"/>
        <v>0</v>
      </c>
      <c r="I3034" s="12">
        <f t="shared" si="95"/>
        <v>0</v>
      </c>
      <c r="J3034" s="13">
        <f>(1 - Dashboard!$I$9) * H3034 * Dashboard!$I$8 * 'Lookups and Calculations'!$F$12</f>
        <v>0</v>
      </c>
      <c r="K3034" s="12">
        <f>(1 - Dashboard!$I$11) * I3034 * Dashboard!$I$10 * 'Lookups and Calculations'!$F$12</f>
        <v>0</v>
      </c>
      <c r="L3034" s="12">
        <f>(H3034 - I3034) * Dashboard!$I$13 * (Dashboard!$D$12 / 365) * 'Lookups and Calculations'!$F$12</f>
        <v>0</v>
      </c>
      <c r="M3034" s="3">
        <f>(G3034*2) * Dashboard!$I$13 * (Dashboard!$D$12 / 365) * 'Lookups and Calculations'!$F$12</f>
        <v>1602.0878730267946</v>
      </c>
      <c r="N3034" s="12">
        <f>H3034 * Dashboard!$I$14 * Dashboard!$I$15 * (Dashboard!$D$12 / 365) * 'Lookups and Calculations'!$F$12</f>
        <v>0</v>
      </c>
    </row>
    <row r="3035" spans="1:14" x14ac:dyDescent="0.35">
      <c r="A3035" s="2">
        <v>3034</v>
      </c>
      <c r="B3035" s="11">
        <v>1.1877065073849696E-2</v>
      </c>
      <c r="C3035" s="11">
        <v>-0.94204991024883855</v>
      </c>
      <c r="D3035" s="3">
        <f>B3035*Dashboard!$D$11*Dashboard!$D$10*SQRT(Dashboard!$D$12/365)</f>
        <v>2948.8586983294581</v>
      </c>
      <c r="E3035" s="3">
        <f>IF(Dashboard!$I$3,C3035*Dashboard!$E$11*Dashboard!$E$10*SQRT(Dashboard!$D$12/365),0)</f>
        <v>-467787.63184756268</v>
      </c>
      <c r="F3035" s="3">
        <f>D3035+IF(Dashboard!$I$3,E3035,0)</f>
        <v>-464838.77314923319</v>
      </c>
      <c r="G3035" s="3">
        <f>IF(Dashboard!$I$4, ('Lookups and Calculations'!$F$9) / (1 - 'Lookups and Calculations'!$F$10), 'Lookups and Calculations'!$F$9)</f>
        <v>1951878.888340465</v>
      </c>
      <c r="H3035" s="12">
        <f t="shared" si="94"/>
        <v>0</v>
      </c>
      <c r="I3035" s="12">
        <f t="shared" si="95"/>
        <v>0</v>
      </c>
      <c r="J3035" s="13">
        <f>(1 - Dashboard!$I$9) * H3035 * Dashboard!$I$8 * 'Lookups and Calculations'!$F$12</f>
        <v>0</v>
      </c>
      <c r="K3035" s="12">
        <f>(1 - Dashboard!$I$11) * I3035 * Dashboard!$I$10 * 'Lookups and Calculations'!$F$12</f>
        <v>0</v>
      </c>
      <c r="L3035" s="12">
        <f>(H3035 - I3035) * Dashboard!$I$13 * (Dashboard!$D$12 / 365) * 'Lookups and Calculations'!$F$12</f>
        <v>0</v>
      </c>
      <c r="M3035" s="3">
        <f>(G3035*2) * Dashboard!$I$13 * (Dashboard!$D$12 / 365) * 'Lookups and Calculations'!$F$12</f>
        <v>1602.0878730267946</v>
      </c>
      <c r="N3035" s="12">
        <f>H3035 * Dashboard!$I$14 * Dashboard!$I$15 * (Dashboard!$D$12 / 365) * 'Lookups and Calculations'!$F$12</f>
        <v>0</v>
      </c>
    </row>
    <row r="3036" spans="1:14" x14ac:dyDescent="0.35">
      <c r="A3036" s="2">
        <v>3035</v>
      </c>
      <c r="B3036" s="11">
        <v>0.45055738929260258</v>
      </c>
      <c r="C3036" s="11">
        <v>0.23182799831053744</v>
      </c>
      <c r="D3036" s="3">
        <f>B3036*Dashboard!$D$11*Dashboard!$D$10*SQRT(Dashboard!$D$12/365)</f>
        <v>111865.18455956022</v>
      </c>
      <c r="E3036" s="3">
        <f>IF(Dashboard!$I$3,C3036*Dashboard!$E$11*Dashboard!$E$10*SQRT(Dashboard!$D$12/365),0)</f>
        <v>115117.32992682036</v>
      </c>
      <c r="F3036" s="3">
        <f>D3036+IF(Dashboard!$I$3,E3036,0)</f>
        <v>226982.51448638056</v>
      </c>
      <c r="G3036" s="3">
        <f>IF(Dashboard!$I$4, ('Lookups and Calculations'!$F$9) / (1 - 'Lookups and Calculations'!$F$10), 'Lookups and Calculations'!$F$9)</f>
        <v>1951878.888340465</v>
      </c>
      <c r="H3036" s="12">
        <f t="shared" si="94"/>
        <v>0</v>
      </c>
      <c r="I3036" s="12">
        <f t="shared" si="95"/>
        <v>0</v>
      </c>
      <c r="J3036" s="13">
        <f>(1 - Dashboard!$I$9) * H3036 * Dashboard!$I$8 * 'Lookups and Calculations'!$F$12</f>
        <v>0</v>
      </c>
      <c r="K3036" s="12">
        <f>(1 - Dashboard!$I$11) * I3036 * Dashboard!$I$10 * 'Lookups and Calculations'!$F$12</f>
        <v>0</v>
      </c>
      <c r="L3036" s="12">
        <f>(H3036 - I3036) * Dashboard!$I$13 * (Dashboard!$D$12 / 365) * 'Lookups and Calculations'!$F$12</f>
        <v>0</v>
      </c>
      <c r="M3036" s="3">
        <f>(G3036*2) * Dashboard!$I$13 * (Dashboard!$D$12 / 365) * 'Lookups and Calculations'!$F$12</f>
        <v>1602.0878730267946</v>
      </c>
      <c r="N3036" s="12">
        <f>H3036 * Dashboard!$I$14 * Dashboard!$I$15 * (Dashboard!$D$12 / 365) * 'Lookups and Calculations'!$F$12</f>
        <v>0</v>
      </c>
    </row>
    <row r="3037" spans="1:14" x14ac:dyDescent="0.35">
      <c r="A3037" s="2">
        <v>3036</v>
      </c>
      <c r="B3037" s="11">
        <v>0.72376110336618094</v>
      </c>
      <c r="C3037" s="11">
        <v>1.2824057290482547</v>
      </c>
      <c r="D3037" s="3">
        <f>B3037*Dashboard!$D$11*Dashboard!$D$10*SQRT(Dashboard!$D$12/365)</f>
        <v>179696.68532615952</v>
      </c>
      <c r="E3037" s="3">
        <f>IF(Dashboard!$I$3,C3037*Dashboard!$E$11*Dashboard!$E$10*SQRT(Dashboard!$D$12/365),0)</f>
        <v>636795.91976264899</v>
      </c>
      <c r="F3037" s="3">
        <f>D3037+IF(Dashboard!$I$3,E3037,0)</f>
        <v>816492.60508880857</v>
      </c>
      <c r="G3037" s="3">
        <f>IF(Dashboard!$I$4, ('Lookups and Calculations'!$F$9) / (1 - 'Lookups and Calculations'!$F$10), 'Lookups and Calculations'!$F$9)</f>
        <v>1951878.888340465</v>
      </c>
      <c r="H3037" s="12">
        <f t="shared" si="94"/>
        <v>0</v>
      </c>
      <c r="I3037" s="12">
        <f t="shared" si="95"/>
        <v>0</v>
      </c>
      <c r="J3037" s="13">
        <f>(1 - Dashboard!$I$9) * H3037 * Dashboard!$I$8 * 'Lookups and Calculations'!$F$12</f>
        <v>0</v>
      </c>
      <c r="K3037" s="12">
        <f>(1 - Dashboard!$I$11) * I3037 * Dashboard!$I$10 * 'Lookups and Calculations'!$F$12</f>
        <v>0</v>
      </c>
      <c r="L3037" s="12">
        <f>(H3037 - I3037) * Dashboard!$I$13 * (Dashboard!$D$12 / 365) * 'Lookups and Calculations'!$F$12</f>
        <v>0</v>
      </c>
      <c r="M3037" s="3">
        <f>(G3037*2) * Dashboard!$I$13 * (Dashboard!$D$12 / 365) * 'Lookups and Calculations'!$F$12</f>
        <v>1602.0878730267946</v>
      </c>
      <c r="N3037" s="12">
        <f>H3037 * Dashboard!$I$14 * Dashboard!$I$15 * (Dashboard!$D$12 / 365) * 'Lookups and Calculations'!$F$12</f>
        <v>0</v>
      </c>
    </row>
    <row r="3038" spans="1:14" x14ac:dyDescent="0.35">
      <c r="A3038" s="2">
        <v>3037</v>
      </c>
      <c r="B3038" s="11">
        <v>-0.78732006406195831</v>
      </c>
      <c r="C3038" s="11">
        <v>-1.6659834297897307</v>
      </c>
      <c r="D3038" s="3">
        <f>B3038*Dashboard!$D$11*Dashboard!$D$10*SQRT(Dashboard!$D$12/365)</f>
        <v>-195477.2163697411</v>
      </c>
      <c r="E3038" s="3">
        <f>IF(Dashboard!$I$3,C3038*Dashboard!$E$11*Dashboard!$E$10*SQRT(Dashboard!$D$12/365),0)</f>
        <v>-827266.61808477039</v>
      </c>
      <c r="F3038" s="3">
        <f>D3038+IF(Dashboard!$I$3,E3038,0)</f>
        <v>-1022743.8344545115</v>
      </c>
      <c r="G3038" s="3">
        <f>IF(Dashboard!$I$4, ('Lookups and Calculations'!$F$9) / (1 - 'Lookups and Calculations'!$F$10), 'Lookups and Calculations'!$F$9)</f>
        <v>1951878.888340465</v>
      </c>
      <c r="H3038" s="12">
        <f t="shared" si="94"/>
        <v>0</v>
      </c>
      <c r="I3038" s="12">
        <f t="shared" si="95"/>
        <v>0</v>
      </c>
      <c r="J3038" s="13">
        <f>(1 - Dashboard!$I$9) * H3038 * Dashboard!$I$8 * 'Lookups and Calculations'!$F$12</f>
        <v>0</v>
      </c>
      <c r="K3038" s="12">
        <f>(1 - Dashboard!$I$11) * I3038 * Dashboard!$I$10 * 'Lookups and Calculations'!$F$12</f>
        <v>0</v>
      </c>
      <c r="L3038" s="12">
        <f>(H3038 - I3038) * Dashboard!$I$13 * (Dashboard!$D$12 / 365) * 'Lookups and Calculations'!$F$12</f>
        <v>0</v>
      </c>
      <c r="M3038" s="3">
        <f>(G3038*2) * Dashboard!$I$13 * (Dashboard!$D$12 / 365) * 'Lookups and Calculations'!$F$12</f>
        <v>1602.0878730267946</v>
      </c>
      <c r="N3038" s="12">
        <f>H3038 * Dashboard!$I$14 * Dashboard!$I$15 * (Dashboard!$D$12 / 365) * 'Lookups and Calculations'!$F$12</f>
        <v>0</v>
      </c>
    </row>
    <row r="3039" spans="1:14" x14ac:dyDescent="0.35">
      <c r="A3039" s="2">
        <v>3038</v>
      </c>
      <c r="B3039" s="11">
        <v>-0.24580957559353883</v>
      </c>
      <c r="C3039" s="11">
        <v>-0.77464005859970653</v>
      </c>
      <c r="D3039" s="3">
        <f>B3039*Dashboard!$D$11*Dashboard!$D$10*SQRT(Dashboard!$D$12/365)</f>
        <v>-61030.035670818485</v>
      </c>
      <c r="E3039" s="3">
        <f>IF(Dashboard!$I$3,C3039*Dashboard!$E$11*Dashboard!$E$10*SQRT(Dashboard!$D$12/365),0)</f>
        <v>-384658.00442664034</v>
      </c>
      <c r="F3039" s="3">
        <f>D3039+IF(Dashboard!$I$3,E3039,0)</f>
        <v>-445688.04009745881</v>
      </c>
      <c r="G3039" s="3">
        <f>IF(Dashboard!$I$4, ('Lookups and Calculations'!$F$9) / (1 - 'Lookups and Calculations'!$F$10), 'Lookups and Calculations'!$F$9)</f>
        <v>1951878.888340465</v>
      </c>
      <c r="H3039" s="12">
        <f t="shared" si="94"/>
        <v>0</v>
      </c>
      <c r="I3039" s="12">
        <f t="shared" si="95"/>
        <v>0</v>
      </c>
      <c r="J3039" s="13">
        <f>(1 - Dashboard!$I$9) * H3039 * Dashboard!$I$8 * 'Lookups and Calculations'!$F$12</f>
        <v>0</v>
      </c>
      <c r="K3039" s="12">
        <f>(1 - Dashboard!$I$11) * I3039 * Dashboard!$I$10 * 'Lookups and Calculations'!$F$12</f>
        <v>0</v>
      </c>
      <c r="L3039" s="12">
        <f>(H3039 - I3039) * Dashboard!$I$13 * (Dashboard!$D$12 / 365) * 'Lookups and Calculations'!$F$12</f>
        <v>0</v>
      </c>
      <c r="M3039" s="3">
        <f>(G3039*2) * Dashboard!$I$13 * (Dashboard!$D$12 / 365) * 'Lookups and Calculations'!$F$12</f>
        <v>1602.0878730267946</v>
      </c>
      <c r="N3039" s="12">
        <f>H3039 * Dashboard!$I$14 * Dashboard!$I$15 * (Dashboard!$D$12 / 365) * 'Lookups and Calculations'!$F$12</f>
        <v>0</v>
      </c>
    </row>
    <row r="3040" spans="1:14" x14ac:dyDescent="0.35">
      <c r="A3040" s="2">
        <v>3039</v>
      </c>
      <c r="B3040" s="11">
        <v>0.88937719494497769</v>
      </c>
      <c r="C3040" s="11">
        <v>0.99612717759513025</v>
      </c>
      <c r="D3040" s="3">
        <f>B3040*Dashboard!$D$11*Dashboard!$D$10*SQRT(Dashboard!$D$12/365)</f>
        <v>220816.14111753588</v>
      </c>
      <c r="E3040" s="3">
        <f>IF(Dashboard!$I$3,C3040*Dashboard!$E$11*Dashboard!$E$10*SQRT(Dashboard!$D$12/365),0)</f>
        <v>494640.43078475195</v>
      </c>
      <c r="F3040" s="3">
        <f>D3040+IF(Dashboard!$I$3,E3040,0)</f>
        <v>715456.57190228789</v>
      </c>
      <c r="G3040" s="3">
        <f>IF(Dashboard!$I$4, ('Lookups and Calculations'!$F$9) / (1 - 'Lookups and Calculations'!$F$10), 'Lookups and Calculations'!$F$9)</f>
        <v>1951878.888340465</v>
      </c>
      <c r="H3040" s="12">
        <f t="shared" si="94"/>
        <v>0</v>
      </c>
      <c r="I3040" s="12">
        <f t="shared" si="95"/>
        <v>0</v>
      </c>
      <c r="J3040" s="13">
        <f>(1 - Dashboard!$I$9) * H3040 * Dashboard!$I$8 * 'Lookups and Calculations'!$F$12</f>
        <v>0</v>
      </c>
      <c r="K3040" s="12">
        <f>(1 - Dashboard!$I$11) * I3040 * Dashboard!$I$10 * 'Lookups and Calculations'!$F$12</f>
        <v>0</v>
      </c>
      <c r="L3040" s="12">
        <f>(H3040 - I3040) * Dashboard!$I$13 * (Dashboard!$D$12 / 365) * 'Lookups and Calculations'!$F$12</f>
        <v>0</v>
      </c>
      <c r="M3040" s="3">
        <f>(G3040*2) * Dashboard!$I$13 * (Dashboard!$D$12 / 365) * 'Lookups and Calculations'!$F$12</f>
        <v>1602.0878730267946</v>
      </c>
      <c r="N3040" s="12">
        <f>H3040 * Dashboard!$I$14 * Dashboard!$I$15 * (Dashboard!$D$12 / 365) * 'Lookups and Calculations'!$F$12</f>
        <v>0</v>
      </c>
    </row>
    <row r="3041" spans="1:14" x14ac:dyDescent="0.35">
      <c r="A3041" s="2">
        <v>3040</v>
      </c>
      <c r="B3041" s="11">
        <v>4.9293234852762345E-2</v>
      </c>
      <c r="C3041" s="11">
        <v>0.34750701510507087</v>
      </c>
      <c r="D3041" s="3">
        <f>B3041*Dashboard!$D$11*Dashboard!$D$10*SQRT(Dashboard!$D$12/365)</f>
        <v>12238.611429721677</v>
      </c>
      <c r="E3041" s="3">
        <f>IF(Dashboard!$I$3,C3041*Dashboard!$E$11*Dashboard!$E$10*SQRT(Dashboard!$D$12/365),0)</f>
        <v>172559.31121895323</v>
      </c>
      <c r="F3041" s="3">
        <f>D3041+IF(Dashboard!$I$3,E3041,0)</f>
        <v>184797.9226486749</v>
      </c>
      <c r="G3041" s="3">
        <f>IF(Dashboard!$I$4, ('Lookups and Calculations'!$F$9) / (1 - 'Lookups and Calculations'!$F$10), 'Lookups and Calculations'!$F$9)</f>
        <v>1951878.888340465</v>
      </c>
      <c r="H3041" s="12">
        <f t="shared" si="94"/>
        <v>0</v>
      </c>
      <c r="I3041" s="12">
        <f t="shared" si="95"/>
        <v>0</v>
      </c>
      <c r="J3041" s="13">
        <f>(1 - Dashboard!$I$9) * H3041 * Dashboard!$I$8 * 'Lookups and Calculations'!$F$12</f>
        <v>0</v>
      </c>
      <c r="K3041" s="12">
        <f>(1 - Dashboard!$I$11) * I3041 * Dashboard!$I$10 * 'Lookups and Calculations'!$F$12</f>
        <v>0</v>
      </c>
      <c r="L3041" s="12">
        <f>(H3041 - I3041) * Dashboard!$I$13 * (Dashboard!$D$12 / 365) * 'Lookups and Calculations'!$F$12</f>
        <v>0</v>
      </c>
      <c r="M3041" s="3">
        <f>(G3041*2) * Dashboard!$I$13 * (Dashboard!$D$12 / 365) * 'Lookups and Calculations'!$F$12</f>
        <v>1602.0878730267946</v>
      </c>
      <c r="N3041" s="12">
        <f>H3041 * Dashboard!$I$14 * Dashboard!$I$15 * (Dashboard!$D$12 / 365) * 'Lookups and Calculations'!$F$12</f>
        <v>0</v>
      </c>
    </row>
    <row r="3042" spans="1:14" x14ac:dyDescent="0.35">
      <c r="A3042" s="2">
        <v>3041</v>
      </c>
      <c r="B3042" s="11">
        <v>3.1856951170989176E-2</v>
      </c>
      <c r="C3042" s="11">
        <v>-1.0660711131230871</v>
      </c>
      <c r="D3042" s="3">
        <f>B3042*Dashboard!$D$11*Dashboard!$D$10*SQRT(Dashboard!$D$12/365)</f>
        <v>7909.5001146086215</v>
      </c>
      <c r="E3042" s="3">
        <f>IF(Dashboard!$I$3,C3042*Dashboard!$E$11*Dashboard!$E$10*SQRT(Dashboard!$D$12/365),0)</f>
        <v>-529372.0385337288</v>
      </c>
      <c r="F3042" s="3">
        <f>D3042+IF(Dashboard!$I$3,E3042,0)</f>
        <v>-521462.53841912019</v>
      </c>
      <c r="G3042" s="3">
        <f>IF(Dashboard!$I$4, ('Lookups and Calculations'!$F$9) / (1 - 'Lookups and Calculations'!$F$10), 'Lookups and Calculations'!$F$9)</f>
        <v>1951878.888340465</v>
      </c>
      <c r="H3042" s="12">
        <f t="shared" si="94"/>
        <v>0</v>
      </c>
      <c r="I3042" s="12">
        <f t="shared" si="95"/>
        <v>0</v>
      </c>
      <c r="J3042" s="13">
        <f>(1 - Dashboard!$I$9) * H3042 * Dashboard!$I$8 * 'Lookups and Calculations'!$F$12</f>
        <v>0</v>
      </c>
      <c r="K3042" s="12">
        <f>(1 - Dashboard!$I$11) * I3042 * Dashboard!$I$10 * 'Lookups and Calculations'!$F$12</f>
        <v>0</v>
      </c>
      <c r="L3042" s="12">
        <f>(H3042 - I3042) * Dashboard!$I$13 * (Dashboard!$D$12 / 365) * 'Lookups and Calculations'!$F$12</f>
        <v>0</v>
      </c>
      <c r="M3042" s="3">
        <f>(G3042*2) * Dashboard!$I$13 * (Dashboard!$D$12 / 365) * 'Lookups and Calculations'!$F$12</f>
        <v>1602.0878730267946</v>
      </c>
      <c r="N3042" s="12">
        <f>H3042 * Dashboard!$I$14 * Dashboard!$I$15 * (Dashboard!$D$12 / 365) * 'Lookups and Calculations'!$F$12</f>
        <v>0</v>
      </c>
    </row>
    <row r="3043" spans="1:14" x14ac:dyDescent="0.35">
      <c r="A3043" s="2">
        <v>3042</v>
      </c>
      <c r="B3043" s="11">
        <v>0.40280302082069103</v>
      </c>
      <c r="C3043" s="11">
        <v>-0.412441240416695</v>
      </c>
      <c r="D3043" s="3">
        <f>B3043*Dashboard!$D$11*Dashboard!$D$10*SQRT(Dashboard!$D$12/365)</f>
        <v>100008.64559340783</v>
      </c>
      <c r="E3043" s="3">
        <f>IF(Dashboard!$I$3,C3043*Dashboard!$E$11*Dashboard!$E$10*SQRT(Dashboard!$D$12/365),0)</f>
        <v>-204803.27956279303</v>
      </c>
      <c r="F3043" s="3">
        <f>D3043+IF(Dashboard!$I$3,E3043,0)</f>
        <v>-104794.63396938521</v>
      </c>
      <c r="G3043" s="3">
        <f>IF(Dashboard!$I$4, ('Lookups and Calculations'!$F$9) / (1 - 'Lookups and Calculations'!$F$10), 'Lookups and Calculations'!$F$9)</f>
        <v>1951878.888340465</v>
      </c>
      <c r="H3043" s="12">
        <f t="shared" si="94"/>
        <v>0</v>
      </c>
      <c r="I3043" s="12">
        <f t="shared" si="95"/>
        <v>0</v>
      </c>
      <c r="J3043" s="13">
        <f>(1 - Dashboard!$I$9) * H3043 * Dashboard!$I$8 * 'Lookups and Calculations'!$F$12</f>
        <v>0</v>
      </c>
      <c r="K3043" s="12">
        <f>(1 - Dashboard!$I$11) * I3043 * Dashboard!$I$10 * 'Lookups and Calculations'!$F$12</f>
        <v>0</v>
      </c>
      <c r="L3043" s="12">
        <f>(H3043 - I3043) * Dashboard!$I$13 * (Dashboard!$D$12 / 365) * 'Lookups and Calculations'!$F$12</f>
        <v>0</v>
      </c>
      <c r="M3043" s="3">
        <f>(G3043*2) * Dashboard!$I$13 * (Dashboard!$D$12 / 365) * 'Lookups and Calculations'!$F$12</f>
        <v>1602.0878730267946</v>
      </c>
      <c r="N3043" s="12">
        <f>H3043 * Dashboard!$I$14 * Dashboard!$I$15 * (Dashboard!$D$12 / 365) * 'Lookups and Calculations'!$F$12</f>
        <v>0</v>
      </c>
    </row>
    <row r="3044" spans="1:14" x14ac:dyDescent="0.35">
      <c r="A3044" s="2">
        <v>3043</v>
      </c>
      <c r="B3044" s="11">
        <v>-0.5047667357210196</v>
      </c>
      <c r="C3044" s="11">
        <v>-0.54973635238496421</v>
      </c>
      <c r="D3044" s="3">
        <f>B3044*Dashboard!$D$11*Dashboard!$D$10*SQRT(Dashboard!$D$12/365)</f>
        <v>-125324.37685599331</v>
      </c>
      <c r="E3044" s="3">
        <f>IF(Dashboard!$I$3,C3044*Dashboard!$E$11*Dashboard!$E$10*SQRT(Dashboard!$D$12/365),0)</f>
        <v>-272979.02544754971</v>
      </c>
      <c r="F3044" s="3">
        <f>D3044+IF(Dashboard!$I$3,E3044,0)</f>
        <v>-398303.402303543</v>
      </c>
      <c r="G3044" s="3">
        <f>IF(Dashboard!$I$4, ('Lookups and Calculations'!$F$9) / (1 - 'Lookups and Calculations'!$F$10), 'Lookups and Calculations'!$F$9)</f>
        <v>1951878.888340465</v>
      </c>
      <c r="H3044" s="12">
        <f t="shared" si="94"/>
        <v>0</v>
      </c>
      <c r="I3044" s="12">
        <f t="shared" si="95"/>
        <v>0</v>
      </c>
      <c r="J3044" s="13">
        <f>(1 - Dashboard!$I$9) * H3044 * Dashboard!$I$8 * 'Lookups and Calculations'!$F$12</f>
        <v>0</v>
      </c>
      <c r="K3044" s="12">
        <f>(1 - Dashboard!$I$11) * I3044 * Dashboard!$I$10 * 'Lookups and Calculations'!$F$12</f>
        <v>0</v>
      </c>
      <c r="L3044" s="12">
        <f>(H3044 - I3044) * Dashboard!$I$13 * (Dashboard!$D$12 / 365) * 'Lookups and Calculations'!$F$12</f>
        <v>0</v>
      </c>
      <c r="M3044" s="3">
        <f>(G3044*2) * Dashboard!$I$13 * (Dashboard!$D$12 / 365) * 'Lookups and Calculations'!$F$12</f>
        <v>1602.0878730267946</v>
      </c>
      <c r="N3044" s="12">
        <f>H3044 * Dashboard!$I$14 * Dashboard!$I$15 * (Dashboard!$D$12 / 365) * 'Lookups and Calculations'!$F$12</f>
        <v>0</v>
      </c>
    </row>
    <row r="3045" spans="1:14" x14ac:dyDescent="0.35">
      <c r="A3045" s="2">
        <v>3044</v>
      </c>
      <c r="B3045" s="11">
        <v>1.1298847859657861</v>
      </c>
      <c r="C3045" s="11">
        <v>1.9081437262274097</v>
      </c>
      <c r="D3045" s="3">
        <f>B3045*Dashboard!$D$11*Dashboard!$D$10*SQRT(Dashboard!$D$12/365)</f>
        <v>280529.79069225321</v>
      </c>
      <c r="E3045" s="3">
        <f>IF(Dashboard!$I$3,C3045*Dashboard!$E$11*Dashboard!$E$10*SQRT(Dashboard!$D$12/365),0)</f>
        <v>947514.59047528135</v>
      </c>
      <c r="F3045" s="3">
        <f>D3045+IF(Dashboard!$I$3,E3045,0)</f>
        <v>1228044.3811675345</v>
      </c>
      <c r="G3045" s="3">
        <f>IF(Dashboard!$I$4, ('Lookups and Calculations'!$F$9) / (1 - 'Lookups and Calculations'!$F$10), 'Lookups and Calculations'!$F$9)</f>
        <v>1951878.888340465</v>
      </c>
      <c r="H3045" s="12">
        <f t="shared" si="94"/>
        <v>0</v>
      </c>
      <c r="I3045" s="12">
        <f t="shared" si="95"/>
        <v>0</v>
      </c>
      <c r="J3045" s="13">
        <f>(1 - Dashboard!$I$9) * H3045 * Dashboard!$I$8 * 'Lookups and Calculations'!$F$12</f>
        <v>0</v>
      </c>
      <c r="K3045" s="12">
        <f>(1 - Dashboard!$I$11) * I3045 * Dashboard!$I$10 * 'Lookups and Calculations'!$F$12</f>
        <v>0</v>
      </c>
      <c r="L3045" s="12">
        <f>(H3045 - I3045) * Dashboard!$I$13 * (Dashboard!$D$12 / 365) * 'Lookups and Calculations'!$F$12</f>
        <v>0</v>
      </c>
      <c r="M3045" s="3">
        <f>(G3045*2) * Dashboard!$I$13 * (Dashboard!$D$12 / 365) * 'Lookups and Calculations'!$F$12</f>
        <v>1602.0878730267946</v>
      </c>
      <c r="N3045" s="12">
        <f>H3045 * Dashboard!$I$14 * Dashboard!$I$15 * (Dashboard!$D$12 / 365) * 'Lookups and Calculations'!$F$12</f>
        <v>0</v>
      </c>
    </row>
    <row r="3046" spans="1:14" x14ac:dyDescent="0.35">
      <c r="A3046" s="2">
        <v>3045</v>
      </c>
      <c r="B3046" s="11">
        <v>0.98411191975985279</v>
      </c>
      <c r="C3046" s="11">
        <v>0.44364036401478568</v>
      </c>
      <c r="D3046" s="3">
        <f>B3046*Dashboard!$D$11*Dashboard!$D$10*SQRT(Dashboard!$D$12/365)</f>
        <v>244337.04595111057</v>
      </c>
      <c r="E3046" s="3">
        <f>IF(Dashboard!$I$3,C3046*Dashboard!$E$11*Dashboard!$E$10*SQRT(Dashboard!$D$12/365),0)</f>
        <v>220295.62660820081</v>
      </c>
      <c r="F3046" s="3">
        <f>D3046+IF(Dashboard!$I$3,E3046,0)</f>
        <v>464632.67255931138</v>
      </c>
      <c r="G3046" s="3">
        <f>IF(Dashboard!$I$4, ('Lookups and Calculations'!$F$9) / (1 - 'Lookups and Calculations'!$F$10), 'Lookups and Calculations'!$F$9)</f>
        <v>1951878.888340465</v>
      </c>
      <c r="H3046" s="12">
        <f t="shared" si="94"/>
        <v>0</v>
      </c>
      <c r="I3046" s="12">
        <f t="shared" si="95"/>
        <v>0</v>
      </c>
      <c r="J3046" s="13">
        <f>(1 - Dashboard!$I$9) * H3046 * Dashboard!$I$8 * 'Lookups and Calculations'!$F$12</f>
        <v>0</v>
      </c>
      <c r="K3046" s="12">
        <f>(1 - Dashboard!$I$11) * I3046 * Dashboard!$I$10 * 'Lookups and Calculations'!$F$12</f>
        <v>0</v>
      </c>
      <c r="L3046" s="12">
        <f>(H3046 - I3046) * Dashboard!$I$13 * (Dashboard!$D$12 / 365) * 'Lookups and Calculations'!$F$12</f>
        <v>0</v>
      </c>
      <c r="M3046" s="3">
        <f>(G3046*2) * Dashboard!$I$13 * (Dashboard!$D$12 / 365) * 'Lookups and Calculations'!$F$12</f>
        <v>1602.0878730267946</v>
      </c>
      <c r="N3046" s="12">
        <f>H3046 * Dashboard!$I$14 * Dashboard!$I$15 * (Dashboard!$D$12 / 365) * 'Lookups and Calculations'!$F$12</f>
        <v>0</v>
      </c>
    </row>
    <row r="3047" spans="1:14" x14ac:dyDescent="0.35">
      <c r="A3047" s="2">
        <v>3046</v>
      </c>
      <c r="B3047" s="11">
        <v>-1.516706637040621</v>
      </c>
      <c r="C3047" s="11">
        <v>0.35133056595136436</v>
      </c>
      <c r="D3047" s="3">
        <f>B3047*Dashboard!$D$11*Dashboard!$D$10*SQRT(Dashboard!$D$12/365)</f>
        <v>-376570.6032291337</v>
      </c>
      <c r="E3047" s="3">
        <f>IF(Dashboard!$I$3,C3047*Dashboard!$E$11*Dashboard!$E$10*SQRT(Dashboard!$D$12/365),0)</f>
        <v>174457.94713641104</v>
      </c>
      <c r="F3047" s="3">
        <f>D3047+IF(Dashboard!$I$3,E3047,0)</f>
        <v>-202112.65609272267</v>
      </c>
      <c r="G3047" s="3">
        <f>IF(Dashboard!$I$4, ('Lookups and Calculations'!$F$9) / (1 - 'Lookups and Calculations'!$F$10), 'Lookups and Calculations'!$F$9)</f>
        <v>1951878.888340465</v>
      </c>
      <c r="H3047" s="12">
        <f t="shared" si="94"/>
        <v>0</v>
      </c>
      <c r="I3047" s="12">
        <f t="shared" si="95"/>
        <v>0</v>
      </c>
      <c r="J3047" s="13">
        <f>(1 - Dashboard!$I$9) * H3047 * Dashboard!$I$8 * 'Lookups and Calculations'!$F$12</f>
        <v>0</v>
      </c>
      <c r="K3047" s="12">
        <f>(1 - Dashboard!$I$11) * I3047 * Dashboard!$I$10 * 'Lookups and Calculations'!$F$12</f>
        <v>0</v>
      </c>
      <c r="L3047" s="12">
        <f>(H3047 - I3047) * Dashboard!$I$13 * (Dashboard!$D$12 / 365) * 'Lookups and Calculations'!$F$12</f>
        <v>0</v>
      </c>
      <c r="M3047" s="3">
        <f>(G3047*2) * Dashboard!$I$13 * (Dashboard!$D$12 / 365) * 'Lookups and Calculations'!$F$12</f>
        <v>1602.0878730267946</v>
      </c>
      <c r="N3047" s="12">
        <f>H3047 * Dashboard!$I$14 * Dashboard!$I$15 * (Dashboard!$D$12 / 365) * 'Lookups and Calculations'!$F$12</f>
        <v>0</v>
      </c>
    </row>
    <row r="3048" spans="1:14" x14ac:dyDescent="0.35">
      <c r="A3048" s="2">
        <v>3047</v>
      </c>
      <c r="B3048" s="11">
        <v>-0.38808117033255995</v>
      </c>
      <c r="C3048" s="11">
        <v>1.0923214847015303</v>
      </c>
      <c r="D3048" s="3">
        <f>B3048*Dashboard!$D$11*Dashboard!$D$10*SQRT(Dashboard!$D$12/365)</f>
        <v>-96353.478546877552</v>
      </c>
      <c r="E3048" s="3">
        <f>IF(Dashboard!$I$3,C3048*Dashboard!$E$11*Dashboard!$E$10*SQRT(Dashboard!$D$12/365),0)</f>
        <v>542407.01579152071</v>
      </c>
      <c r="F3048" s="3">
        <f>D3048+IF(Dashboard!$I$3,E3048,0)</f>
        <v>446053.53724464314</v>
      </c>
      <c r="G3048" s="3">
        <f>IF(Dashboard!$I$4, ('Lookups and Calculations'!$F$9) / (1 - 'Lookups and Calculations'!$F$10), 'Lookups and Calculations'!$F$9)</f>
        <v>1951878.888340465</v>
      </c>
      <c r="H3048" s="12">
        <f t="shared" si="94"/>
        <v>0</v>
      </c>
      <c r="I3048" s="12">
        <f t="shared" si="95"/>
        <v>0</v>
      </c>
      <c r="J3048" s="13">
        <f>(1 - Dashboard!$I$9) * H3048 * Dashboard!$I$8 * 'Lookups and Calculations'!$F$12</f>
        <v>0</v>
      </c>
      <c r="K3048" s="12">
        <f>(1 - Dashboard!$I$11) * I3048 * Dashboard!$I$10 * 'Lookups and Calculations'!$F$12</f>
        <v>0</v>
      </c>
      <c r="L3048" s="12">
        <f>(H3048 - I3048) * Dashboard!$I$13 * (Dashboard!$D$12 / 365) * 'Lookups and Calculations'!$F$12</f>
        <v>0</v>
      </c>
      <c r="M3048" s="3">
        <f>(G3048*2) * Dashboard!$I$13 * (Dashboard!$D$12 / 365) * 'Lookups and Calculations'!$F$12</f>
        <v>1602.0878730267946</v>
      </c>
      <c r="N3048" s="12">
        <f>H3048 * Dashboard!$I$14 * Dashboard!$I$15 * (Dashboard!$D$12 / 365) * 'Lookups and Calculations'!$F$12</f>
        <v>0</v>
      </c>
    </row>
    <row r="3049" spans="1:14" x14ac:dyDescent="0.35">
      <c r="A3049" s="2">
        <v>3048</v>
      </c>
      <c r="B3049" s="11">
        <v>0.15924976850092079</v>
      </c>
      <c r="C3049" s="11">
        <v>-0.9383985573221082</v>
      </c>
      <c r="D3049" s="3">
        <f>B3049*Dashboard!$D$11*Dashboard!$D$10*SQRT(Dashboard!$D$12/365)</f>
        <v>39538.813850977778</v>
      </c>
      <c r="E3049" s="3">
        <f>IF(Dashboard!$I$3,C3049*Dashboard!$E$11*Dashboard!$E$10*SQRT(Dashboard!$D$12/365),0)</f>
        <v>-465974.50313744607</v>
      </c>
      <c r="F3049" s="3">
        <f>D3049+IF(Dashboard!$I$3,E3049,0)</f>
        <v>-426435.68928646832</v>
      </c>
      <c r="G3049" s="3">
        <f>IF(Dashboard!$I$4, ('Lookups and Calculations'!$F$9) / (1 - 'Lookups and Calculations'!$F$10), 'Lookups and Calculations'!$F$9)</f>
        <v>1951878.888340465</v>
      </c>
      <c r="H3049" s="12">
        <f t="shared" si="94"/>
        <v>0</v>
      </c>
      <c r="I3049" s="12">
        <f t="shared" si="95"/>
        <v>0</v>
      </c>
      <c r="J3049" s="13">
        <f>(1 - Dashboard!$I$9) * H3049 * Dashboard!$I$8 * 'Lookups and Calculations'!$F$12</f>
        <v>0</v>
      </c>
      <c r="K3049" s="12">
        <f>(1 - Dashboard!$I$11) * I3049 * Dashboard!$I$10 * 'Lookups and Calculations'!$F$12</f>
        <v>0</v>
      </c>
      <c r="L3049" s="12">
        <f>(H3049 - I3049) * Dashboard!$I$13 * (Dashboard!$D$12 / 365) * 'Lookups and Calculations'!$F$12</f>
        <v>0</v>
      </c>
      <c r="M3049" s="3">
        <f>(G3049*2) * Dashboard!$I$13 * (Dashboard!$D$12 / 365) * 'Lookups and Calculations'!$F$12</f>
        <v>1602.0878730267946</v>
      </c>
      <c r="N3049" s="12">
        <f>H3049 * Dashboard!$I$14 * Dashboard!$I$15 * (Dashboard!$D$12 / 365) * 'Lookups and Calculations'!$F$12</f>
        <v>0</v>
      </c>
    </row>
    <row r="3050" spans="1:14" x14ac:dyDescent="0.35">
      <c r="A3050" s="2">
        <v>3049</v>
      </c>
      <c r="B3050" s="11">
        <v>1.2345225933677484</v>
      </c>
      <c r="C3050" s="11">
        <v>-1.9214624392643811</v>
      </c>
      <c r="D3050" s="3">
        <f>B3050*Dashboard!$D$11*Dashboard!$D$10*SQRT(Dashboard!$D$12/365)</f>
        <v>306509.45036514458</v>
      </c>
      <c r="E3050" s="3">
        <f>IF(Dashboard!$I$3,C3050*Dashboard!$E$11*Dashboard!$E$10*SQRT(Dashboard!$D$12/365),0)</f>
        <v>-954128.17767808307</v>
      </c>
      <c r="F3050" s="3">
        <f>D3050+IF(Dashboard!$I$3,E3050,0)</f>
        <v>-647618.72731293854</v>
      </c>
      <c r="G3050" s="3">
        <f>IF(Dashboard!$I$4, ('Lookups and Calculations'!$F$9) / (1 - 'Lookups and Calculations'!$F$10), 'Lookups and Calculations'!$F$9)</f>
        <v>1951878.888340465</v>
      </c>
      <c r="H3050" s="12">
        <f t="shared" si="94"/>
        <v>0</v>
      </c>
      <c r="I3050" s="12">
        <f t="shared" si="95"/>
        <v>0</v>
      </c>
      <c r="J3050" s="13">
        <f>(1 - Dashboard!$I$9) * H3050 * Dashboard!$I$8 * 'Lookups and Calculations'!$F$12</f>
        <v>0</v>
      </c>
      <c r="K3050" s="12">
        <f>(1 - Dashboard!$I$11) * I3050 * Dashboard!$I$10 * 'Lookups and Calculations'!$F$12</f>
        <v>0</v>
      </c>
      <c r="L3050" s="12">
        <f>(H3050 - I3050) * Dashboard!$I$13 * (Dashboard!$D$12 / 365) * 'Lookups and Calculations'!$F$12</f>
        <v>0</v>
      </c>
      <c r="M3050" s="3">
        <f>(G3050*2) * Dashboard!$I$13 * (Dashboard!$D$12 / 365) * 'Lookups and Calculations'!$F$12</f>
        <v>1602.0878730267946</v>
      </c>
      <c r="N3050" s="12">
        <f>H3050 * Dashboard!$I$14 * Dashboard!$I$15 * (Dashboard!$D$12 / 365) * 'Lookups and Calculations'!$F$12</f>
        <v>0</v>
      </c>
    </row>
    <row r="3051" spans="1:14" x14ac:dyDescent="0.35">
      <c r="A3051" s="2">
        <v>3050</v>
      </c>
      <c r="B3051" s="11">
        <v>1.5761735012707574</v>
      </c>
      <c r="C3051" s="11">
        <v>0.4300417389876669</v>
      </c>
      <c r="D3051" s="3">
        <f>B3051*Dashboard!$D$11*Dashboard!$D$10*SQRT(Dashboard!$D$12/365)</f>
        <v>391335.1413332072</v>
      </c>
      <c r="E3051" s="3">
        <f>IF(Dashboard!$I$3,C3051*Dashboard!$E$11*Dashboard!$E$10*SQRT(Dashboard!$D$12/365),0)</f>
        <v>213543.0453185974</v>
      </c>
      <c r="F3051" s="3">
        <f>D3051+IF(Dashboard!$I$3,E3051,0)</f>
        <v>604878.1866518046</v>
      </c>
      <c r="G3051" s="3">
        <f>IF(Dashboard!$I$4, ('Lookups and Calculations'!$F$9) / (1 - 'Lookups and Calculations'!$F$10), 'Lookups and Calculations'!$F$9)</f>
        <v>1951878.888340465</v>
      </c>
      <c r="H3051" s="12">
        <f t="shared" si="94"/>
        <v>0</v>
      </c>
      <c r="I3051" s="12">
        <f t="shared" si="95"/>
        <v>0</v>
      </c>
      <c r="J3051" s="13">
        <f>(1 - Dashboard!$I$9) * H3051 * Dashboard!$I$8 * 'Lookups and Calculations'!$F$12</f>
        <v>0</v>
      </c>
      <c r="K3051" s="12">
        <f>(1 - Dashboard!$I$11) * I3051 * Dashboard!$I$10 * 'Lookups and Calculations'!$F$12</f>
        <v>0</v>
      </c>
      <c r="L3051" s="12">
        <f>(H3051 - I3051) * Dashboard!$I$13 * (Dashboard!$D$12 / 365) * 'Lookups and Calculations'!$F$12</f>
        <v>0</v>
      </c>
      <c r="M3051" s="3">
        <f>(G3051*2) * Dashboard!$I$13 * (Dashboard!$D$12 / 365) * 'Lookups and Calculations'!$F$12</f>
        <v>1602.0878730267946</v>
      </c>
      <c r="N3051" s="12">
        <f>H3051 * Dashboard!$I$14 * Dashboard!$I$15 * (Dashboard!$D$12 / 365) * 'Lookups and Calculations'!$F$12</f>
        <v>0</v>
      </c>
    </row>
    <row r="3052" spans="1:14" x14ac:dyDescent="0.35">
      <c r="A3052" s="2">
        <v>3051</v>
      </c>
      <c r="B3052" s="11">
        <v>0.75182678434749106</v>
      </c>
      <c r="C3052" s="11">
        <v>0.12869320494168604</v>
      </c>
      <c r="D3052" s="3">
        <f>B3052*Dashboard!$D$11*Dashboard!$D$10*SQRT(Dashboard!$D$12/365)</f>
        <v>186664.88218048986</v>
      </c>
      <c r="E3052" s="3">
        <f>IF(Dashboard!$I$3,C3052*Dashboard!$E$11*Dashboard!$E$10*SQRT(Dashboard!$D$12/365),0)</f>
        <v>63904.352539710439</v>
      </c>
      <c r="F3052" s="3">
        <f>D3052+IF(Dashboard!$I$3,E3052,0)</f>
        <v>250569.2347202003</v>
      </c>
      <c r="G3052" s="3">
        <f>IF(Dashboard!$I$4, ('Lookups and Calculations'!$F$9) / (1 - 'Lookups and Calculations'!$F$10), 'Lookups and Calculations'!$F$9)</f>
        <v>1951878.888340465</v>
      </c>
      <c r="H3052" s="12">
        <f t="shared" si="94"/>
        <v>0</v>
      </c>
      <c r="I3052" s="12">
        <f t="shared" si="95"/>
        <v>0</v>
      </c>
      <c r="J3052" s="13">
        <f>(1 - Dashboard!$I$9) * H3052 * Dashboard!$I$8 * 'Lookups and Calculations'!$F$12</f>
        <v>0</v>
      </c>
      <c r="K3052" s="12">
        <f>(1 - Dashboard!$I$11) * I3052 * Dashboard!$I$10 * 'Lookups and Calculations'!$F$12</f>
        <v>0</v>
      </c>
      <c r="L3052" s="12">
        <f>(H3052 - I3052) * Dashboard!$I$13 * (Dashboard!$D$12 / 365) * 'Lookups and Calculations'!$F$12</f>
        <v>0</v>
      </c>
      <c r="M3052" s="3">
        <f>(G3052*2) * Dashboard!$I$13 * (Dashboard!$D$12 / 365) * 'Lookups and Calculations'!$F$12</f>
        <v>1602.0878730267946</v>
      </c>
      <c r="N3052" s="12">
        <f>H3052 * Dashboard!$I$14 * Dashboard!$I$15 * (Dashboard!$D$12 / 365) * 'Lookups and Calculations'!$F$12</f>
        <v>0</v>
      </c>
    </row>
    <row r="3053" spans="1:14" x14ac:dyDescent="0.35">
      <c r="A3053" s="2">
        <v>3052</v>
      </c>
      <c r="B3053" s="11">
        <v>-1.2399868862354311</v>
      </c>
      <c r="C3053" s="11">
        <v>-0.80035883847842704</v>
      </c>
      <c r="D3053" s="3">
        <f>B3053*Dashboard!$D$11*Dashboard!$D$10*SQRT(Dashboard!$D$12/365)</f>
        <v>-307866.13465144718</v>
      </c>
      <c r="E3053" s="3">
        <f>IF(Dashboard!$I$3,C3053*Dashboard!$E$11*Dashboard!$E$10*SQRT(Dashboard!$D$12/365),0)</f>
        <v>-397429.01263181871</v>
      </c>
      <c r="F3053" s="3">
        <f>D3053+IF(Dashboard!$I$3,E3053,0)</f>
        <v>-705295.14728326583</v>
      </c>
      <c r="G3053" s="3">
        <f>IF(Dashboard!$I$4, ('Lookups and Calculations'!$F$9) / (1 - 'Lookups and Calculations'!$F$10), 'Lookups and Calculations'!$F$9)</f>
        <v>1951878.888340465</v>
      </c>
      <c r="H3053" s="12">
        <f t="shared" si="94"/>
        <v>0</v>
      </c>
      <c r="I3053" s="12">
        <f t="shared" si="95"/>
        <v>0</v>
      </c>
      <c r="J3053" s="13">
        <f>(1 - Dashboard!$I$9) * H3053 * Dashboard!$I$8 * 'Lookups and Calculations'!$F$12</f>
        <v>0</v>
      </c>
      <c r="K3053" s="12">
        <f>(1 - Dashboard!$I$11) * I3053 * Dashboard!$I$10 * 'Lookups and Calculations'!$F$12</f>
        <v>0</v>
      </c>
      <c r="L3053" s="12">
        <f>(H3053 - I3053) * Dashboard!$I$13 * (Dashboard!$D$12 / 365) * 'Lookups and Calculations'!$F$12</f>
        <v>0</v>
      </c>
      <c r="M3053" s="3">
        <f>(G3053*2) * Dashboard!$I$13 * (Dashboard!$D$12 / 365) * 'Lookups and Calculations'!$F$12</f>
        <v>1602.0878730267946</v>
      </c>
      <c r="N3053" s="12">
        <f>H3053 * Dashboard!$I$14 * Dashboard!$I$15 * (Dashboard!$D$12 / 365) * 'Lookups and Calculations'!$F$12</f>
        <v>0</v>
      </c>
    </row>
    <row r="3054" spans="1:14" x14ac:dyDescent="0.35">
      <c r="A3054" s="2">
        <v>3053</v>
      </c>
      <c r="B3054" s="11">
        <v>-0.62169727395897434</v>
      </c>
      <c r="C3054" s="11">
        <v>1.5086381204478327</v>
      </c>
      <c r="D3054" s="3">
        <f>B3054*Dashboard!$D$11*Dashboard!$D$10*SQRT(Dashboard!$D$12/365)</f>
        <v>-154356.09745694604</v>
      </c>
      <c r="E3054" s="3">
        <f>IF(Dashboard!$I$3,C3054*Dashboard!$E$11*Dashboard!$E$10*SQRT(Dashboard!$D$12/365),0)</f>
        <v>749134.67535158095</v>
      </c>
      <c r="F3054" s="3">
        <f>D3054+IF(Dashboard!$I$3,E3054,0)</f>
        <v>594778.57789463492</v>
      </c>
      <c r="G3054" s="3">
        <f>IF(Dashboard!$I$4, ('Lookups and Calculations'!$F$9) / (1 - 'Lookups and Calculations'!$F$10), 'Lookups and Calculations'!$F$9)</f>
        <v>1951878.888340465</v>
      </c>
      <c r="H3054" s="12">
        <f t="shared" si="94"/>
        <v>0</v>
      </c>
      <c r="I3054" s="12">
        <f t="shared" si="95"/>
        <v>0</v>
      </c>
      <c r="J3054" s="13">
        <f>(1 - Dashboard!$I$9) * H3054 * Dashboard!$I$8 * 'Lookups and Calculations'!$F$12</f>
        <v>0</v>
      </c>
      <c r="K3054" s="12">
        <f>(1 - Dashboard!$I$11) * I3054 * Dashboard!$I$10 * 'Lookups and Calculations'!$F$12</f>
        <v>0</v>
      </c>
      <c r="L3054" s="12">
        <f>(H3054 - I3054) * Dashboard!$I$13 * (Dashboard!$D$12 / 365) * 'Lookups and Calculations'!$F$12</f>
        <v>0</v>
      </c>
      <c r="M3054" s="3">
        <f>(G3054*2) * Dashboard!$I$13 * (Dashboard!$D$12 / 365) * 'Lookups and Calculations'!$F$12</f>
        <v>1602.0878730267946</v>
      </c>
      <c r="N3054" s="12">
        <f>H3054 * Dashboard!$I$14 * Dashboard!$I$15 * (Dashboard!$D$12 / 365) * 'Lookups and Calculations'!$F$12</f>
        <v>0</v>
      </c>
    </row>
    <row r="3055" spans="1:14" x14ac:dyDescent="0.35">
      <c r="A3055" s="2">
        <v>3054</v>
      </c>
      <c r="B3055" s="11">
        <v>0.3068729216392348</v>
      </c>
      <c r="C3055" s="11">
        <v>1.518624122065346</v>
      </c>
      <c r="D3055" s="3">
        <f>B3055*Dashboard!$D$11*Dashboard!$D$10*SQRT(Dashboard!$D$12/365)</f>
        <v>76190.951100373117</v>
      </c>
      <c r="E3055" s="3">
        <f>IF(Dashboard!$I$3,C3055*Dashboard!$E$11*Dashboard!$E$10*SQRT(Dashboard!$D$12/365),0)</f>
        <v>754093.35959692916</v>
      </c>
      <c r="F3055" s="3">
        <f>D3055+IF(Dashboard!$I$3,E3055,0)</f>
        <v>830284.31069730222</v>
      </c>
      <c r="G3055" s="3">
        <f>IF(Dashboard!$I$4, ('Lookups and Calculations'!$F$9) / (1 - 'Lookups and Calculations'!$F$10), 'Lookups and Calculations'!$F$9)</f>
        <v>1951878.888340465</v>
      </c>
      <c r="H3055" s="12">
        <f t="shared" si="94"/>
        <v>0</v>
      </c>
      <c r="I3055" s="12">
        <f t="shared" si="95"/>
        <v>0</v>
      </c>
      <c r="J3055" s="13">
        <f>(1 - Dashboard!$I$9) * H3055 * Dashboard!$I$8 * 'Lookups and Calculations'!$F$12</f>
        <v>0</v>
      </c>
      <c r="K3055" s="12">
        <f>(1 - Dashboard!$I$11) * I3055 * Dashboard!$I$10 * 'Lookups and Calculations'!$F$12</f>
        <v>0</v>
      </c>
      <c r="L3055" s="12">
        <f>(H3055 - I3055) * Dashboard!$I$13 * (Dashboard!$D$12 / 365) * 'Lookups and Calculations'!$F$12</f>
        <v>0</v>
      </c>
      <c r="M3055" s="3">
        <f>(G3055*2) * Dashboard!$I$13 * (Dashboard!$D$12 / 365) * 'Lookups and Calculations'!$F$12</f>
        <v>1602.0878730267946</v>
      </c>
      <c r="N3055" s="12">
        <f>H3055 * Dashboard!$I$14 * Dashboard!$I$15 * (Dashboard!$D$12 / 365) * 'Lookups and Calculations'!$F$12</f>
        <v>0</v>
      </c>
    </row>
    <row r="3056" spans="1:14" x14ac:dyDescent="0.35">
      <c r="A3056" s="2">
        <v>3055</v>
      </c>
      <c r="B3056" s="11">
        <v>0.14284119623021593</v>
      </c>
      <c r="C3056" s="11">
        <v>1.4877702464916438</v>
      </c>
      <c r="D3056" s="3">
        <f>B3056*Dashboard!$D$11*Dashboard!$D$10*SQRT(Dashboard!$D$12/365)</f>
        <v>35464.864540539922</v>
      </c>
      <c r="E3056" s="3">
        <f>IF(Dashboard!$I$3,C3056*Dashboard!$E$11*Dashboard!$E$10*SQRT(Dashboard!$D$12/365),0)</f>
        <v>738772.45013032854</v>
      </c>
      <c r="F3056" s="3">
        <f>D3056+IF(Dashboard!$I$3,E3056,0)</f>
        <v>774237.31467086845</v>
      </c>
      <c r="G3056" s="3">
        <f>IF(Dashboard!$I$4, ('Lookups and Calculations'!$F$9) / (1 - 'Lookups and Calculations'!$F$10), 'Lookups and Calculations'!$F$9)</f>
        <v>1951878.888340465</v>
      </c>
      <c r="H3056" s="12">
        <f t="shared" si="94"/>
        <v>0</v>
      </c>
      <c r="I3056" s="12">
        <f t="shared" si="95"/>
        <v>0</v>
      </c>
      <c r="J3056" s="13">
        <f>(1 - Dashboard!$I$9) * H3056 * Dashboard!$I$8 * 'Lookups and Calculations'!$F$12</f>
        <v>0</v>
      </c>
      <c r="K3056" s="12">
        <f>(1 - Dashboard!$I$11) * I3056 * Dashboard!$I$10 * 'Lookups and Calculations'!$F$12</f>
        <v>0</v>
      </c>
      <c r="L3056" s="12">
        <f>(H3056 - I3056) * Dashboard!$I$13 * (Dashboard!$D$12 / 365) * 'Lookups and Calculations'!$F$12</f>
        <v>0</v>
      </c>
      <c r="M3056" s="3">
        <f>(G3056*2) * Dashboard!$I$13 * (Dashboard!$D$12 / 365) * 'Lookups and Calculations'!$F$12</f>
        <v>1602.0878730267946</v>
      </c>
      <c r="N3056" s="12">
        <f>H3056 * Dashboard!$I$14 * Dashboard!$I$15 * (Dashboard!$D$12 / 365) * 'Lookups and Calculations'!$F$12</f>
        <v>0</v>
      </c>
    </row>
    <row r="3057" spans="1:14" x14ac:dyDescent="0.35">
      <c r="A3057" s="2">
        <v>3056</v>
      </c>
      <c r="B3057" s="11">
        <v>-0.58493703591317614</v>
      </c>
      <c r="C3057" s="11">
        <v>-0.65146896452871794</v>
      </c>
      <c r="D3057" s="3">
        <f>B3057*Dashboard!$D$11*Dashboard!$D$10*SQRT(Dashboard!$D$12/365)</f>
        <v>-145229.20061500781</v>
      </c>
      <c r="E3057" s="3">
        <f>IF(Dashboard!$I$3,C3057*Dashboard!$E$11*Dashboard!$E$10*SQRT(Dashboard!$D$12/365),0)</f>
        <v>-323495.73077139247</v>
      </c>
      <c r="F3057" s="3">
        <f>D3057+IF(Dashboard!$I$3,E3057,0)</f>
        <v>-468724.93138640025</v>
      </c>
      <c r="G3057" s="3">
        <f>IF(Dashboard!$I$4, ('Lookups and Calculations'!$F$9) / (1 - 'Lookups and Calculations'!$F$10), 'Lookups and Calculations'!$F$9)</f>
        <v>1951878.888340465</v>
      </c>
      <c r="H3057" s="12">
        <f t="shared" si="94"/>
        <v>0</v>
      </c>
      <c r="I3057" s="12">
        <f t="shared" si="95"/>
        <v>0</v>
      </c>
      <c r="J3057" s="13">
        <f>(1 - Dashboard!$I$9) * H3057 * Dashboard!$I$8 * 'Lookups and Calculations'!$F$12</f>
        <v>0</v>
      </c>
      <c r="K3057" s="12">
        <f>(1 - Dashboard!$I$11) * I3057 * Dashboard!$I$10 * 'Lookups and Calculations'!$F$12</f>
        <v>0</v>
      </c>
      <c r="L3057" s="12">
        <f>(H3057 - I3057) * Dashboard!$I$13 * (Dashboard!$D$12 / 365) * 'Lookups and Calculations'!$F$12</f>
        <v>0</v>
      </c>
      <c r="M3057" s="3">
        <f>(G3057*2) * Dashboard!$I$13 * (Dashboard!$D$12 / 365) * 'Lookups and Calculations'!$F$12</f>
        <v>1602.0878730267946</v>
      </c>
      <c r="N3057" s="12">
        <f>H3057 * Dashboard!$I$14 * Dashboard!$I$15 * (Dashboard!$D$12 / 365) * 'Lookups and Calculations'!$F$12</f>
        <v>0</v>
      </c>
    </row>
    <row r="3058" spans="1:14" x14ac:dyDescent="0.35">
      <c r="A3058" s="2">
        <v>3057</v>
      </c>
      <c r="B3058" s="11">
        <v>1.617396866783444</v>
      </c>
      <c r="C3058" s="11">
        <v>1.5850379329252862</v>
      </c>
      <c r="D3058" s="3">
        <f>B3058*Dashboard!$D$11*Dashboard!$D$10*SQRT(Dashboard!$D$12/365)</f>
        <v>401570.15134709934</v>
      </c>
      <c r="E3058" s="3">
        <f>IF(Dashboard!$I$3,C3058*Dashboard!$E$11*Dashboard!$E$10*SQRT(Dashboard!$D$12/365),0)</f>
        <v>787072.03616825514</v>
      </c>
      <c r="F3058" s="3">
        <f>D3058+IF(Dashboard!$I$3,E3058,0)</f>
        <v>1188642.1875153545</v>
      </c>
      <c r="G3058" s="3">
        <f>IF(Dashboard!$I$4, ('Lookups and Calculations'!$F$9) / (1 - 'Lookups and Calculations'!$F$10), 'Lookups and Calculations'!$F$9)</f>
        <v>1951878.888340465</v>
      </c>
      <c r="H3058" s="12">
        <f t="shared" si="94"/>
        <v>0</v>
      </c>
      <c r="I3058" s="12">
        <f t="shared" si="95"/>
        <v>0</v>
      </c>
      <c r="J3058" s="13">
        <f>(1 - Dashboard!$I$9) * H3058 * Dashboard!$I$8 * 'Lookups and Calculations'!$F$12</f>
        <v>0</v>
      </c>
      <c r="K3058" s="12">
        <f>(1 - Dashboard!$I$11) * I3058 * Dashboard!$I$10 * 'Lookups and Calculations'!$F$12</f>
        <v>0</v>
      </c>
      <c r="L3058" s="12">
        <f>(H3058 - I3058) * Dashboard!$I$13 * (Dashboard!$D$12 / 365) * 'Lookups and Calculations'!$F$12</f>
        <v>0</v>
      </c>
      <c r="M3058" s="3">
        <f>(G3058*2) * Dashboard!$I$13 * (Dashboard!$D$12 / 365) * 'Lookups and Calculations'!$F$12</f>
        <v>1602.0878730267946</v>
      </c>
      <c r="N3058" s="12">
        <f>H3058 * Dashboard!$I$14 * Dashboard!$I$15 * (Dashboard!$D$12 / 365) * 'Lookups and Calculations'!$F$12</f>
        <v>0</v>
      </c>
    </row>
    <row r="3059" spans="1:14" x14ac:dyDescent="0.35">
      <c r="A3059" s="2">
        <v>3058</v>
      </c>
      <c r="B3059" s="11">
        <v>1.597567560412299</v>
      </c>
      <c r="C3059" s="11">
        <v>-0.23728509169753928</v>
      </c>
      <c r="D3059" s="3">
        <f>B3059*Dashboard!$D$11*Dashboard!$D$10*SQRT(Dashboard!$D$12/365)</f>
        <v>396646.8961312013</v>
      </c>
      <c r="E3059" s="3">
        <f>IF(Dashboard!$I$3,C3059*Dashboard!$E$11*Dashboard!$E$10*SQRT(Dashboard!$D$12/365),0)</f>
        <v>-117827.12349986182</v>
      </c>
      <c r="F3059" s="3">
        <f>D3059+IF(Dashboard!$I$3,E3059,0)</f>
        <v>278819.7726313395</v>
      </c>
      <c r="G3059" s="3">
        <f>IF(Dashboard!$I$4, ('Lookups and Calculations'!$F$9) / (1 - 'Lookups and Calculations'!$F$10), 'Lookups and Calculations'!$F$9)</f>
        <v>1951878.888340465</v>
      </c>
      <c r="H3059" s="12">
        <f t="shared" si="94"/>
        <v>0</v>
      </c>
      <c r="I3059" s="12">
        <f t="shared" si="95"/>
        <v>0</v>
      </c>
      <c r="J3059" s="13">
        <f>(1 - Dashboard!$I$9) * H3059 * Dashboard!$I$8 * 'Lookups and Calculations'!$F$12</f>
        <v>0</v>
      </c>
      <c r="K3059" s="12">
        <f>(1 - Dashboard!$I$11) * I3059 * Dashboard!$I$10 * 'Lookups and Calculations'!$F$12</f>
        <v>0</v>
      </c>
      <c r="L3059" s="12">
        <f>(H3059 - I3059) * Dashboard!$I$13 * (Dashboard!$D$12 / 365) * 'Lookups and Calculations'!$F$12</f>
        <v>0</v>
      </c>
      <c r="M3059" s="3">
        <f>(G3059*2) * Dashboard!$I$13 * (Dashboard!$D$12 / 365) * 'Lookups and Calculations'!$F$12</f>
        <v>1602.0878730267946</v>
      </c>
      <c r="N3059" s="12">
        <f>H3059 * Dashboard!$I$14 * Dashboard!$I$15 * (Dashboard!$D$12 / 365) * 'Lookups and Calculations'!$F$12</f>
        <v>0</v>
      </c>
    </row>
    <row r="3060" spans="1:14" x14ac:dyDescent="0.35">
      <c r="A3060" s="2">
        <v>3059</v>
      </c>
      <c r="B3060" s="11">
        <v>-0.48648946426684447</v>
      </c>
      <c r="C3060" s="11">
        <v>0.40339045830330483</v>
      </c>
      <c r="D3060" s="3">
        <f>B3060*Dashboard!$D$11*Dashboard!$D$10*SQRT(Dashboard!$D$12/365)</f>
        <v>-120786.46361107552</v>
      </c>
      <c r="E3060" s="3">
        <f>IF(Dashboard!$I$3,C3060*Dashboard!$E$11*Dashboard!$E$10*SQRT(Dashboard!$D$12/365),0)</f>
        <v>200308.99121869385</v>
      </c>
      <c r="F3060" s="3">
        <f>D3060+IF(Dashboard!$I$3,E3060,0)</f>
        <v>79522.527607618322</v>
      </c>
      <c r="G3060" s="3">
        <f>IF(Dashboard!$I$4, ('Lookups and Calculations'!$F$9) / (1 - 'Lookups and Calculations'!$F$10), 'Lookups and Calculations'!$F$9)</f>
        <v>1951878.888340465</v>
      </c>
      <c r="H3060" s="12">
        <f t="shared" si="94"/>
        <v>0</v>
      </c>
      <c r="I3060" s="12">
        <f t="shared" si="95"/>
        <v>0</v>
      </c>
      <c r="J3060" s="13">
        <f>(1 - Dashboard!$I$9) * H3060 * Dashboard!$I$8 * 'Lookups and Calculations'!$F$12</f>
        <v>0</v>
      </c>
      <c r="K3060" s="12">
        <f>(1 - Dashboard!$I$11) * I3060 * Dashboard!$I$10 * 'Lookups and Calculations'!$F$12</f>
        <v>0</v>
      </c>
      <c r="L3060" s="12">
        <f>(H3060 - I3060) * Dashboard!$I$13 * (Dashboard!$D$12 / 365) * 'Lookups and Calculations'!$F$12</f>
        <v>0</v>
      </c>
      <c r="M3060" s="3">
        <f>(G3060*2) * Dashboard!$I$13 * (Dashboard!$D$12 / 365) * 'Lookups and Calculations'!$F$12</f>
        <v>1602.0878730267946</v>
      </c>
      <c r="N3060" s="12">
        <f>H3060 * Dashboard!$I$14 * Dashboard!$I$15 * (Dashboard!$D$12 / 365) * 'Lookups and Calculations'!$F$12</f>
        <v>0</v>
      </c>
    </row>
    <row r="3061" spans="1:14" x14ac:dyDescent="0.35">
      <c r="A3061" s="2">
        <v>3060</v>
      </c>
      <c r="B3061" s="11">
        <v>0.30596032724088257</v>
      </c>
      <c r="C3061" s="11">
        <v>-0.89135483754572065</v>
      </c>
      <c r="D3061" s="3">
        <f>B3061*Dashboard!$D$11*Dashboard!$D$10*SQRT(Dashboard!$D$12/365)</f>
        <v>75964.370550978565</v>
      </c>
      <c r="E3061" s="3">
        <f>IF(Dashboard!$I$3,C3061*Dashboard!$E$11*Dashboard!$E$10*SQRT(Dashboard!$D$12/365),0)</f>
        <v>-442614.3074322273</v>
      </c>
      <c r="F3061" s="3">
        <f>D3061+IF(Dashboard!$I$3,E3061,0)</f>
        <v>-366649.93688124872</v>
      </c>
      <c r="G3061" s="3">
        <f>IF(Dashboard!$I$4, ('Lookups and Calculations'!$F$9) / (1 - 'Lookups and Calculations'!$F$10), 'Lookups and Calculations'!$F$9)</f>
        <v>1951878.888340465</v>
      </c>
      <c r="H3061" s="12">
        <f t="shared" si="94"/>
        <v>0</v>
      </c>
      <c r="I3061" s="12">
        <f t="shared" si="95"/>
        <v>0</v>
      </c>
      <c r="J3061" s="13">
        <f>(1 - Dashboard!$I$9) * H3061 * Dashboard!$I$8 * 'Lookups and Calculations'!$F$12</f>
        <v>0</v>
      </c>
      <c r="K3061" s="12">
        <f>(1 - Dashboard!$I$11) * I3061 * Dashboard!$I$10 * 'Lookups and Calculations'!$F$12</f>
        <v>0</v>
      </c>
      <c r="L3061" s="12">
        <f>(H3061 - I3061) * Dashboard!$I$13 * (Dashboard!$D$12 / 365) * 'Lookups and Calculations'!$F$12</f>
        <v>0</v>
      </c>
      <c r="M3061" s="3">
        <f>(G3061*2) * Dashboard!$I$13 * (Dashboard!$D$12 / 365) * 'Lookups and Calculations'!$F$12</f>
        <v>1602.0878730267946</v>
      </c>
      <c r="N3061" s="12">
        <f>H3061 * Dashboard!$I$14 * Dashboard!$I$15 * (Dashboard!$D$12 / 365) * 'Lookups and Calculations'!$F$12</f>
        <v>0</v>
      </c>
    </row>
    <row r="3062" spans="1:14" x14ac:dyDescent="0.35">
      <c r="A3062" s="2">
        <v>3061</v>
      </c>
      <c r="B3062" s="11">
        <v>0.86009136831604149</v>
      </c>
      <c r="C3062" s="11">
        <v>1.5092426225439466</v>
      </c>
      <c r="D3062" s="3">
        <f>B3062*Dashboard!$D$11*Dashboard!$D$10*SQRT(Dashboard!$D$12/365)</f>
        <v>213545.00434632722</v>
      </c>
      <c r="E3062" s="3">
        <f>IF(Dashboard!$I$3,C3062*Dashboard!$E$11*Dashboard!$E$10*SQRT(Dashboard!$D$12/365),0)</f>
        <v>749434.8490482308</v>
      </c>
      <c r="F3062" s="3">
        <f>D3062+IF(Dashboard!$I$3,E3062,0)</f>
        <v>962979.85339455795</v>
      </c>
      <c r="G3062" s="3">
        <f>IF(Dashboard!$I$4, ('Lookups and Calculations'!$F$9) / (1 - 'Lookups and Calculations'!$F$10), 'Lookups and Calculations'!$F$9)</f>
        <v>1951878.888340465</v>
      </c>
      <c r="H3062" s="12">
        <f t="shared" si="94"/>
        <v>0</v>
      </c>
      <c r="I3062" s="12">
        <f t="shared" si="95"/>
        <v>0</v>
      </c>
      <c r="J3062" s="13">
        <f>(1 - Dashboard!$I$9) * H3062 * Dashboard!$I$8 * 'Lookups and Calculations'!$F$12</f>
        <v>0</v>
      </c>
      <c r="K3062" s="12">
        <f>(1 - Dashboard!$I$11) * I3062 * Dashboard!$I$10 * 'Lookups and Calculations'!$F$12</f>
        <v>0</v>
      </c>
      <c r="L3062" s="12">
        <f>(H3062 - I3062) * Dashboard!$I$13 * (Dashboard!$D$12 / 365) * 'Lookups and Calculations'!$F$12</f>
        <v>0</v>
      </c>
      <c r="M3062" s="3">
        <f>(G3062*2) * Dashboard!$I$13 * (Dashboard!$D$12 / 365) * 'Lookups and Calculations'!$F$12</f>
        <v>1602.0878730267946</v>
      </c>
      <c r="N3062" s="12">
        <f>H3062 * Dashboard!$I$14 * Dashboard!$I$15 * (Dashboard!$D$12 / 365) * 'Lookups and Calculations'!$F$12</f>
        <v>0</v>
      </c>
    </row>
    <row r="3063" spans="1:14" x14ac:dyDescent="0.35">
      <c r="A3063" s="2">
        <v>3062</v>
      </c>
      <c r="B3063" s="11">
        <v>0.76386036118979195</v>
      </c>
      <c r="C3063" s="11">
        <v>2.4525332056444982</v>
      </c>
      <c r="D3063" s="3">
        <f>B3063*Dashboard!$D$11*Dashboard!$D$10*SQRT(Dashboard!$D$12/365)</f>
        <v>189652.59989718103</v>
      </c>
      <c r="E3063" s="3">
        <f>IF(Dashboard!$I$3,C3063*Dashboard!$E$11*Dashboard!$E$10*SQRT(Dashboard!$D$12/365),0)</f>
        <v>1217838.5537905374</v>
      </c>
      <c r="F3063" s="3">
        <f>D3063+IF(Dashboard!$I$3,E3063,0)</f>
        <v>1407491.1536877183</v>
      </c>
      <c r="G3063" s="3">
        <f>IF(Dashboard!$I$4, ('Lookups and Calculations'!$F$9) / (1 - 'Lookups and Calculations'!$F$10), 'Lookups and Calculations'!$F$9)</f>
        <v>1951878.888340465</v>
      </c>
      <c r="H3063" s="12">
        <f t="shared" si="94"/>
        <v>0</v>
      </c>
      <c r="I3063" s="12">
        <f t="shared" si="95"/>
        <v>0</v>
      </c>
      <c r="J3063" s="13">
        <f>(1 - Dashboard!$I$9) * H3063 * Dashboard!$I$8 * 'Lookups and Calculations'!$F$12</f>
        <v>0</v>
      </c>
      <c r="K3063" s="12">
        <f>(1 - Dashboard!$I$11) * I3063 * Dashboard!$I$10 * 'Lookups and Calculations'!$F$12</f>
        <v>0</v>
      </c>
      <c r="L3063" s="12">
        <f>(H3063 - I3063) * Dashboard!$I$13 * (Dashboard!$D$12 / 365) * 'Lookups and Calculations'!$F$12</f>
        <v>0</v>
      </c>
      <c r="M3063" s="3">
        <f>(G3063*2) * Dashboard!$I$13 * (Dashboard!$D$12 / 365) * 'Lookups and Calculations'!$F$12</f>
        <v>1602.0878730267946</v>
      </c>
      <c r="N3063" s="12">
        <f>H3063 * Dashboard!$I$14 * Dashboard!$I$15 * (Dashboard!$D$12 / 365) * 'Lookups and Calculations'!$F$12</f>
        <v>0</v>
      </c>
    </row>
    <row r="3064" spans="1:14" x14ac:dyDescent="0.35">
      <c r="A3064" s="2">
        <v>3063</v>
      </c>
      <c r="B3064" s="11">
        <v>0.84099167678154219</v>
      </c>
      <c r="C3064" s="11">
        <v>1.7210878679520689</v>
      </c>
      <c r="D3064" s="3">
        <f>B3064*Dashboard!$D$11*Dashboard!$D$10*SQRT(Dashboard!$D$12/365)</f>
        <v>208802.89919099509</v>
      </c>
      <c r="E3064" s="3">
        <f>IF(Dashboard!$I$3,C3064*Dashboard!$E$11*Dashboard!$E$10*SQRT(Dashboard!$D$12/365),0)</f>
        <v>854629.47259153635</v>
      </c>
      <c r="F3064" s="3">
        <f>D3064+IF(Dashboard!$I$3,E3064,0)</f>
        <v>1063432.3717825315</v>
      </c>
      <c r="G3064" s="3">
        <f>IF(Dashboard!$I$4, ('Lookups and Calculations'!$F$9) / (1 - 'Lookups and Calculations'!$F$10), 'Lookups and Calculations'!$F$9)</f>
        <v>1951878.888340465</v>
      </c>
      <c r="H3064" s="12">
        <f t="shared" si="94"/>
        <v>0</v>
      </c>
      <c r="I3064" s="12">
        <f t="shared" si="95"/>
        <v>0</v>
      </c>
      <c r="J3064" s="13">
        <f>(1 - Dashboard!$I$9) * H3064 * Dashboard!$I$8 * 'Lookups and Calculations'!$F$12</f>
        <v>0</v>
      </c>
      <c r="K3064" s="12">
        <f>(1 - Dashboard!$I$11) * I3064 * Dashboard!$I$10 * 'Lookups and Calculations'!$F$12</f>
        <v>0</v>
      </c>
      <c r="L3064" s="12">
        <f>(H3064 - I3064) * Dashboard!$I$13 * (Dashboard!$D$12 / 365) * 'Lookups and Calculations'!$F$12</f>
        <v>0</v>
      </c>
      <c r="M3064" s="3">
        <f>(G3064*2) * Dashboard!$I$13 * (Dashboard!$D$12 / 365) * 'Lookups and Calculations'!$F$12</f>
        <v>1602.0878730267946</v>
      </c>
      <c r="N3064" s="12">
        <f>H3064 * Dashboard!$I$14 * Dashboard!$I$15 * (Dashboard!$D$12 / 365) * 'Lookups and Calculations'!$F$12</f>
        <v>0</v>
      </c>
    </row>
    <row r="3065" spans="1:14" x14ac:dyDescent="0.35">
      <c r="A3065" s="2">
        <v>3064</v>
      </c>
      <c r="B3065" s="11">
        <v>1.5323476694318667</v>
      </c>
      <c r="C3065" s="11">
        <v>-1.4230744147320642</v>
      </c>
      <c r="D3065" s="3">
        <f>B3065*Dashboard!$D$11*Dashboard!$D$10*SQRT(Dashboard!$D$12/365)</f>
        <v>380453.98638237832</v>
      </c>
      <c r="E3065" s="3">
        <f>IF(Dashboard!$I$3,C3065*Dashboard!$E$11*Dashboard!$E$10*SQRT(Dashboard!$D$12/365),0)</f>
        <v>-706646.85933097475</v>
      </c>
      <c r="F3065" s="3">
        <f>D3065+IF(Dashboard!$I$3,E3065,0)</f>
        <v>-326192.87294859643</v>
      </c>
      <c r="G3065" s="3">
        <f>IF(Dashboard!$I$4, ('Lookups and Calculations'!$F$9) / (1 - 'Lookups and Calculations'!$F$10), 'Lookups and Calculations'!$F$9)</f>
        <v>1951878.888340465</v>
      </c>
      <c r="H3065" s="12">
        <f t="shared" si="94"/>
        <v>0</v>
      </c>
      <c r="I3065" s="12">
        <f t="shared" si="95"/>
        <v>0</v>
      </c>
      <c r="J3065" s="13">
        <f>(1 - Dashboard!$I$9) * H3065 * Dashboard!$I$8 * 'Lookups and Calculations'!$F$12</f>
        <v>0</v>
      </c>
      <c r="K3065" s="12">
        <f>(1 - Dashboard!$I$11) * I3065 * Dashboard!$I$10 * 'Lookups and Calculations'!$F$12</f>
        <v>0</v>
      </c>
      <c r="L3065" s="12">
        <f>(H3065 - I3065) * Dashboard!$I$13 * (Dashboard!$D$12 / 365) * 'Lookups and Calculations'!$F$12</f>
        <v>0</v>
      </c>
      <c r="M3065" s="3">
        <f>(G3065*2) * Dashboard!$I$13 * (Dashboard!$D$12 / 365) * 'Lookups and Calculations'!$F$12</f>
        <v>1602.0878730267946</v>
      </c>
      <c r="N3065" s="12">
        <f>H3065 * Dashboard!$I$14 * Dashboard!$I$15 * (Dashboard!$D$12 / 365) * 'Lookups and Calculations'!$F$12</f>
        <v>0</v>
      </c>
    </row>
    <row r="3066" spans="1:14" x14ac:dyDescent="0.35">
      <c r="A3066" s="2">
        <v>3065</v>
      </c>
      <c r="B3066" s="11">
        <v>-1.2518537914165426</v>
      </c>
      <c r="C3066" s="11">
        <v>0.29081939483573227</v>
      </c>
      <c r="D3066" s="3">
        <f>B3066*Dashboard!$D$11*Dashboard!$D$10*SQRT(Dashboard!$D$12/365)</f>
        <v>-310812.47083365935</v>
      </c>
      <c r="E3066" s="3">
        <f>IF(Dashboard!$I$3,C3066*Dashboard!$E$11*Dashboard!$E$10*SQRT(Dashboard!$D$12/365),0)</f>
        <v>144410.30621149746</v>
      </c>
      <c r="F3066" s="3">
        <f>D3066+IF(Dashboard!$I$3,E3066,0)</f>
        <v>-166402.16462216189</v>
      </c>
      <c r="G3066" s="3">
        <f>IF(Dashboard!$I$4, ('Lookups and Calculations'!$F$9) / (1 - 'Lookups and Calculations'!$F$10), 'Lookups and Calculations'!$F$9)</f>
        <v>1951878.888340465</v>
      </c>
      <c r="H3066" s="12">
        <f t="shared" si="94"/>
        <v>0</v>
      </c>
      <c r="I3066" s="12">
        <f t="shared" si="95"/>
        <v>0</v>
      </c>
      <c r="J3066" s="13">
        <f>(1 - Dashboard!$I$9) * H3066 * Dashboard!$I$8 * 'Lookups and Calculations'!$F$12</f>
        <v>0</v>
      </c>
      <c r="K3066" s="12">
        <f>(1 - Dashboard!$I$11) * I3066 * Dashboard!$I$10 * 'Lookups and Calculations'!$F$12</f>
        <v>0</v>
      </c>
      <c r="L3066" s="12">
        <f>(H3066 - I3066) * Dashboard!$I$13 * (Dashboard!$D$12 / 365) * 'Lookups and Calculations'!$F$12</f>
        <v>0</v>
      </c>
      <c r="M3066" s="3">
        <f>(G3066*2) * Dashboard!$I$13 * (Dashboard!$D$12 / 365) * 'Lookups and Calculations'!$F$12</f>
        <v>1602.0878730267946</v>
      </c>
      <c r="N3066" s="12">
        <f>H3066 * Dashboard!$I$14 * Dashboard!$I$15 * (Dashboard!$D$12 / 365) * 'Lookups and Calculations'!$F$12</f>
        <v>0</v>
      </c>
    </row>
    <row r="3067" spans="1:14" x14ac:dyDescent="0.35">
      <c r="A3067" s="2">
        <v>3066</v>
      </c>
      <c r="B3067" s="11">
        <v>-1.064199102624605E-2</v>
      </c>
      <c r="C3067" s="11">
        <v>-1.5275220039441697</v>
      </c>
      <c r="D3067" s="3">
        <f>B3067*Dashboard!$D$11*Dashboard!$D$10*SQRT(Dashboard!$D$12/365)</f>
        <v>-2642.2123319324364</v>
      </c>
      <c r="E3067" s="3">
        <f>IF(Dashboard!$I$3,C3067*Dashboard!$E$11*Dashboard!$E$10*SQRT(Dashboard!$D$12/365),0)</f>
        <v>-758511.72326033062</v>
      </c>
      <c r="F3067" s="3">
        <f>D3067+IF(Dashboard!$I$3,E3067,0)</f>
        <v>-761153.93559226301</v>
      </c>
      <c r="G3067" s="3">
        <f>IF(Dashboard!$I$4, ('Lookups and Calculations'!$F$9) / (1 - 'Lookups and Calculations'!$F$10), 'Lookups and Calculations'!$F$9)</f>
        <v>1951878.888340465</v>
      </c>
      <c r="H3067" s="12">
        <f t="shared" si="94"/>
        <v>0</v>
      </c>
      <c r="I3067" s="12">
        <f t="shared" si="95"/>
        <v>0</v>
      </c>
      <c r="J3067" s="13">
        <f>(1 - Dashboard!$I$9) * H3067 * Dashboard!$I$8 * 'Lookups and Calculations'!$F$12</f>
        <v>0</v>
      </c>
      <c r="K3067" s="12">
        <f>(1 - Dashboard!$I$11) * I3067 * Dashboard!$I$10 * 'Lookups and Calculations'!$F$12</f>
        <v>0</v>
      </c>
      <c r="L3067" s="12">
        <f>(H3067 - I3067) * Dashboard!$I$13 * (Dashboard!$D$12 / 365) * 'Lookups and Calculations'!$F$12</f>
        <v>0</v>
      </c>
      <c r="M3067" s="3">
        <f>(G3067*2) * Dashboard!$I$13 * (Dashboard!$D$12 / 365) * 'Lookups and Calculations'!$F$12</f>
        <v>1602.0878730267946</v>
      </c>
      <c r="N3067" s="12">
        <f>H3067 * Dashboard!$I$14 * Dashboard!$I$15 * (Dashboard!$D$12 / 365) * 'Lookups and Calculations'!$F$12</f>
        <v>0</v>
      </c>
    </row>
    <row r="3068" spans="1:14" x14ac:dyDescent="0.35">
      <c r="A3068" s="2">
        <v>3067</v>
      </c>
      <c r="B3068" s="11">
        <v>-0.2190496141121909</v>
      </c>
      <c r="C3068" s="11">
        <v>-1.067755222210403</v>
      </c>
      <c r="D3068" s="3">
        <f>B3068*Dashboard!$D$11*Dashboard!$D$10*SQRT(Dashboard!$D$12/365)</f>
        <v>-54386.025160597652</v>
      </c>
      <c r="E3068" s="3">
        <f>IF(Dashboard!$I$3,C3068*Dashboard!$E$11*Dashboard!$E$10*SQRT(Dashboard!$D$12/365),0)</f>
        <v>-530208.30569235573</v>
      </c>
      <c r="F3068" s="3">
        <f>D3068+IF(Dashboard!$I$3,E3068,0)</f>
        <v>-584594.33085295337</v>
      </c>
      <c r="G3068" s="3">
        <f>IF(Dashboard!$I$4, ('Lookups and Calculations'!$F$9) / (1 - 'Lookups and Calculations'!$F$10), 'Lookups and Calculations'!$F$9)</f>
        <v>1951878.888340465</v>
      </c>
      <c r="H3068" s="12">
        <f t="shared" si="94"/>
        <v>0</v>
      </c>
      <c r="I3068" s="12">
        <f t="shared" si="95"/>
        <v>0</v>
      </c>
      <c r="J3068" s="13">
        <f>(1 - Dashboard!$I$9) * H3068 * Dashboard!$I$8 * 'Lookups and Calculations'!$F$12</f>
        <v>0</v>
      </c>
      <c r="K3068" s="12">
        <f>(1 - Dashboard!$I$11) * I3068 * Dashboard!$I$10 * 'Lookups and Calculations'!$F$12</f>
        <v>0</v>
      </c>
      <c r="L3068" s="12">
        <f>(H3068 - I3068) * Dashboard!$I$13 * (Dashboard!$D$12 / 365) * 'Lookups and Calculations'!$F$12</f>
        <v>0</v>
      </c>
      <c r="M3068" s="3">
        <f>(G3068*2) * Dashboard!$I$13 * (Dashboard!$D$12 / 365) * 'Lookups and Calculations'!$F$12</f>
        <v>1602.0878730267946</v>
      </c>
      <c r="N3068" s="12">
        <f>H3068 * Dashboard!$I$14 * Dashboard!$I$15 * (Dashboard!$D$12 / 365) * 'Lookups and Calculations'!$F$12</f>
        <v>0</v>
      </c>
    </row>
    <row r="3069" spans="1:14" x14ac:dyDescent="0.35">
      <c r="A3069" s="2">
        <v>3068</v>
      </c>
      <c r="B3069" s="11">
        <v>0.85363444578001202</v>
      </c>
      <c r="C3069" s="11">
        <v>0.55945330018839678</v>
      </c>
      <c r="D3069" s="3">
        <f>B3069*Dashboard!$D$11*Dashboard!$D$10*SQRT(Dashboard!$D$12/365)</f>
        <v>211941.86821240702</v>
      </c>
      <c r="E3069" s="3">
        <f>IF(Dashboard!$I$3,C3069*Dashboard!$E$11*Dashboard!$E$10*SQRT(Dashboard!$D$12/365),0)</f>
        <v>277804.10738036729</v>
      </c>
      <c r="F3069" s="3">
        <f>D3069+IF(Dashboard!$I$3,E3069,0)</f>
        <v>489745.97559277434</v>
      </c>
      <c r="G3069" s="3">
        <f>IF(Dashboard!$I$4, ('Lookups and Calculations'!$F$9) / (1 - 'Lookups and Calculations'!$F$10), 'Lookups and Calculations'!$F$9)</f>
        <v>1951878.888340465</v>
      </c>
      <c r="H3069" s="12">
        <f t="shared" si="94"/>
        <v>0</v>
      </c>
      <c r="I3069" s="12">
        <f t="shared" si="95"/>
        <v>0</v>
      </c>
      <c r="J3069" s="13">
        <f>(1 - Dashboard!$I$9) * H3069 * Dashboard!$I$8 * 'Lookups and Calculations'!$F$12</f>
        <v>0</v>
      </c>
      <c r="K3069" s="12">
        <f>(1 - Dashboard!$I$11) * I3069 * Dashboard!$I$10 * 'Lookups and Calculations'!$F$12</f>
        <v>0</v>
      </c>
      <c r="L3069" s="12">
        <f>(H3069 - I3069) * Dashboard!$I$13 * (Dashboard!$D$12 / 365) * 'Lookups and Calculations'!$F$12</f>
        <v>0</v>
      </c>
      <c r="M3069" s="3">
        <f>(G3069*2) * Dashboard!$I$13 * (Dashboard!$D$12 / 365) * 'Lookups and Calculations'!$F$12</f>
        <v>1602.0878730267946</v>
      </c>
      <c r="N3069" s="12">
        <f>H3069 * Dashboard!$I$14 * Dashboard!$I$15 * (Dashboard!$D$12 / 365) * 'Lookups and Calculations'!$F$12</f>
        <v>0</v>
      </c>
    </row>
    <row r="3070" spans="1:14" x14ac:dyDescent="0.35">
      <c r="A3070" s="2">
        <v>3069</v>
      </c>
      <c r="B3070" s="11">
        <v>-2.8159619257688679</v>
      </c>
      <c r="C3070" s="11">
        <v>-2.0697755535042703</v>
      </c>
      <c r="D3070" s="3">
        <f>B3070*Dashboard!$D$11*Dashboard!$D$10*SQRT(Dashboard!$D$12/365)</f>
        <v>-699152.00155391369</v>
      </c>
      <c r="E3070" s="3">
        <f>IF(Dashboard!$I$3,C3070*Dashboard!$E$11*Dashboard!$E$10*SQRT(Dashboard!$D$12/365),0)</f>
        <v>-1027775.0616992159</v>
      </c>
      <c r="F3070" s="3">
        <f>D3070+IF(Dashboard!$I$3,E3070,0)</f>
        <v>-1726927.0632531296</v>
      </c>
      <c r="G3070" s="3">
        <f>IF(Dashboard!$I$4, ('Lookups and Calculations'!$F$9) / (1 - 'Lookups and Calculations'!$F$10), 'Lookups and Calculations'!$F$9)</f>
        <v>1951878.888340465</v>
      </c>
      <c r="H3070" s="12">
        <f t="shared" si="94"/>
        <v>0</v>
      </c>
      <c r="I3070" s="12">
        <f t="shared" si="95"/>
        <v>0</v>
      </c>
      <c r="J3070" s="13">
        <f>(1 - Dashboard!$I$9) * H3070 * Dashboard!$I$8 * 'Lookups and Calculations'!$F$12</f>
        <v>0</v>
      </c>
      <c r="K3070" s="12">
        <f>(1 - Dashboard!$I$11) * I3070 * Dashboard!$I$10 * 'Lookups and Calculations'!$F$12</f>
        <v>0</v>
      </c>
      <c r="L3070" s="12">
        <f>(H3070 - I3070) * Dashboard!$I$13 * (Dashboard!$D$12 / 365) * 'Lookups and Calculations'!$F$12</f>
        <v>0</v>
      </c>
      <c r="M3070" s="3">
        <f>(G3070*2) * Dashboard!$I$13 * (Dashboard!$D$12 / 365) * 'Lookups and Calculations'!$F$12</f>
        <v>1602.0878730267946</v>
      </c>
      <c r="N3070" s="12">
        <f>H3070 * Dashboard!$I$14 * Dashboard!$I$15 * (Dashboard!$D$12 / 365) * 'Lookups and Calculations'!$F$12</f>
        <v>0</v>
      </c>
    </row>
    <row r="3071" spans="1:14" x14ac:dyDescent="0.35">
      <c r="A3071" s="2">
        <v>3070</v>
      </c>
      <c r="B3071" s="11">
        <v>-1.8334273563729429E-2</v>
      </c>
      <c r="C3071" s="11">
        <v>1.5401953423200401</v>
      </c>
      <c r="D3071" s="3">
        <f>B3071*Dashboard!$D$11*Dashboard!$D$10*SQRT(Dashboard!$D$12/365)</f>
        <v>-4552.0658293767583</v>
      </c>
      <c r="E3071" s="3">
        <f>IF(Dashboard!$I$3,C3071*Dashboard!$E$11*Dashboard!$E$10*SQRT(Dashboard!$D$12/365),0)</f>
        <v>764804.84094120306</v>
      </c>
      <c r="F3071" s="3">
        <f>D3071+IF(Dashboard!$I$3,E3071,0)</f>
        <v>760252.77511182625</v>
      </c>
      <c r="G3071" s="3">
        <f>IF(Dashboard!$I$4, ('Lookups and Calculations'!$F$9) / (1 - 'Lookups and Calculations'!$F$10), 'Lookups and Calculations'!$F$9)</f>
        <v>1951878.888340465</v>
      </c>
      <c r="H3071" s="12">
        <f t="shared" si="94"/>
        <v>0</v>
      </c>
      <c r="I3071" s="12">
        <f t="shared" si="95"/>
        <v>0</v>
      </c>
      <c r="J3071" s="13">
        <f>(1 - Dashboard!$I$9) * H3071 * Dashboard!$I$8 * 'Lookups and Calculations'!$F$12</f>
        <v>0</v>
      </c>
      <c r="K3071" s="12">
        <f>(1 - Dashboard!$I$11) * I3071 * Dashboard!$I$10 * 'Lookups and Calculations'!$F$12</f>
        <v>0</v>
      </c>
      <c r="L3071" s="12">
        <f>(H3071 - I3071) * Dashboard!$I$13 * (Dashboard!$D$12 / 365) * 'Lookups and Calculations'!$F$12</f>
        <v>0</v>
      </c>
      <c r="M3071" s="3">
        <f>(G3071*2) * Dashboard!$I$13 * (Dashboard!$D$12 / 365) * 'Lookups and Calculations'!$F$12</f>
        <v>1602.0878730267946</v>
      </c>
      <c r="N3071" s="12">
        <f>H3071 * Dashboard!$I$14 * Dashboard!$I$15 * (Dashboard!$D$12 / 365) * 'Lookups and Calculations'!$F$12</f>
        <v>0</v>
      </c>
    </row>
    <row r="3072" spans="1:14" x14ac:dyDescent="0.35">
      <c r="A3072" s="2">
        <v>3071</v>
      </c>
      <c r="B3072" s="11">
        <v>0.49969120908373177</v>
      </c>
      <c r="C3072" s="11">
        <v>-1.2805535533785422</v>
      </c>
      <c r="D3072" s="3">
        <f>B3072*Dashboard!$D$11*Dashboard!$D$10*SQRT(Dashboard!$D$12/365)</f>
        <v>124064.21613616003</v>
      </c>
      <c r="E3072" s="3">
        <f>IF(Dashboard!$I$3,C3072*Dashboard!$E$11*Dashboard!$E$10*SQRT(Dashboard!$D$12/365),0)</f>
        <v>-635876.19686806097</v>
      </c>
      <c r="F3072" s="3">
        <f>D3072+IF(Dashboard!$I$3,E3072,0)</f>
        <v>-511811.98073190096</v>
      </c>
      <c r="G3072" s="3">
        <f>IF(Dashboard!$I$4, ('Lookups and Calculations'!$F$9) / (1 - 'Lookups and Calculations'!$F$10), 'Lookups and Calculations'!$F$9)</f>
        <v>1951878.888340465</v>
      </c>
      <c r="H3072" s="12">
        <f t="shared" si="94"/>
        <v>0</v>
      </c>
      <c r="I3072" s="12">
        <f t="shared" si="95"/>
        <v>0</v>
      </c>
      <c r="J3072" s="13">
        <f>(1 - Dashboard!$I$9) * H3072 * Dashboard!$I$8 * 'Lookups and Calculations'!$F$12</f>
        <v>0</v>
      </c>
      <c r="K3072" s="12">
        <f>(1 - Dashboard!$I$11) * I3072 * Dashboard!$I$10 * 'Lookups and Calculations'!$F$12</f>
        <v>0</v>
      </c>
      <c r="L3072" s="12">
        <f>(H3072 - I3072) * Dashboard!$I$13 * (Dashboard!$D$12 / 365) * 'Lookups and Calculations'!$F$12</f>
        <v>0</v>
      </c>
      <c r="M3072" s="3">
        <f>(G3072*2) * Dashboard!$I$13 * (Dashboard!$D$12 / 365) * 'Lookups and Calculations'!$F$12</f>
        <v>1602.0878730267946</v>
      </c>
      <c r="N3072" s="12">
        <f>H3072 * Dashboard!$I$14 * Dashboard!$I$15 * (Dashboard!$D$12 / 365) * 'Lookups and Calculations'!$F$12</f>
        <v>0</v>
      </c>
    </row>
    <row r="3073" spans="1:14" x14ac:dyDescent="0.35">
      <c r="A3073" s="2">
        <v>3072</v>
      </c>
      <c r="B3073" s="11">
        <v>-1.5826105778398116</v>
      </c>
      <c r="C3073" s="11">
        <v>-1.436836468812952</v>
      </c>
      <c r="D3073" s="3">
        <f>B3073*Dashboard!$D$11*Dashboard!$D$10*SQRT(Dashboard!$D$12/365)</f>
        <v>-392933.35007538728</v>
      </c>
      <c r="E3073" s="3">
        <f>IF(Dashboard!$I$3,C3073*Dashboard!$E$11*Dashboard!$E$10*SQRT(Dashboard!$D$12/365),0)</f>
        <v>-713480.59352893906</v>
      </c>
      <c r="F3073" s="3">
        <f>D3073+IF(Dashboard!$I$3,E3073,0)</f>
        <v>-1106413.9436043263</v>
      </c>
      <c r="G3073" s="3">
        <f>IF(Dashboard!$I$4, ('Lookups and Calculations'!$F$9) / (1 - 'Lookups and Calculations'!$F$10), 'Lookups and Calculations'!$F$9)</f>
        <v>1951878.888340465</v>
      </c>
      <c r="H3073" s="12">
        <f t="shared" si="94"/>
        <v>0</v>
      </c>
      <c r="I3073" s="12">
        <f t="shared" si="95"/>
        <v>0</v>
      </c>
      <c r="J3073" s="13">
        <f>(1 - Dashboard!$I$9) * H3073 * Dashboard!$I$8 * 'Lookups and Calculations'!$F$12</f>
        <v>0</v>
      </c>
      <c r="K3073" s="12">
        <f>(1 - Dashboard!$I$11) * I3073 * Dashboard!$I$10 * 'Lookups and Calculations'!$F$12</f>
        <v>0</v>
      </c>
      <c r="L3073" s="12">
        <f>(H3073 - I3073) * Dashboard!$I$13 * (Dashboard!$D$12 / 365) * 'Lookups and Calculations'!$F$12</f>
        <v>0</v>
      </c>
      <c r="M3073" s="3">
        <f>(G3073*2) * Dashboard!$I$13 * (Dashboard!$D$12 / 365) * 'Lookups and Calculations'!$F$12</f>
        <v>1602.0878730267946</v>
      </c>
      <c r="N3073" s="12">
        <f>H3073 * Dashboard!$I$14 * Dashboard!$I$15 * (Dashboard!$D$12 / 365) * 'Lookups and Calculations'!$F$12</f>
        <v>0</v>
      </c>
    </row>
    <row r="3074" spans="1:14" x14ac:dyDescent="0.35">
      <c r="A3074" s="2">
        <v>3073</v>
      </c>
      <c r="B3074" s="11">
        <v>-1.7290417276682764</v>
      </c>
      <c r="C3074" s="11">
        <v>-2.2369328735825298</v>
      </c>
      <c r="D3074" s="3">
        <f>B3074*Dashboard!$D$11*Dashboard!$D$10*SQRT(Dashboard!$D$12/365)</f>
        <v>-429289.5346372432</v>
      </c>
      <c r="E3074" s="3">
        <f>IF(Dashboard!$I$3,C3074*Dashboard!$E$11*Dashboard!$E$10*SQRT(Dashboard!$D$12/365),0)</f>
        <v>-1110779.291151071</v>
      </c>
      <c r="F3074" s="3">
        <f>D3074+IF(Dashboard!$I$3,E3074,0)</f>
        <v>-1540068.8257883142</v>
      </c>
      <c r="G3074" s="3">
        <f>IF(Dashboard!$I$4, ('Lookups and Calculations'!$F$9) / (1 - 'Lookups and Calculations'!$F$10), 'Lookups and Calculations'!$F$9)</f>
        <v>1951878.888340465</v>
      </c>
      <c r="H3074" s="12">
        <f t="shared" si="94"/>
        <v>0</v>
      </c>
      <c r="I3074" s="12">
        <f t="shared" si="95"/>
        <v>0</v>
      </c>
      <c r="J3074" s="13">
        <f>(1 - Dashboard!$I$9) * H3074 * Dashboard!$I$8 * 'Lookups and Calculations'!$F$12</f>
        <v>0</v>
      </c>
      <c r="K3074" s="12">
        <f>(1 - Dashboard!$I$11) * I3074 * Dashboard!$I$10 * 'Lookups and Calculations'!$F$12</f>
        <v>0</v>
      </c>
      <c r="L3074" s="12">
        <f>(H3074 - I3074) * Dashboard!$I$13 * (Dashboard!$D$12 / 365) * 'Lookups and Calculations'!$F$12</f>
        <v>0</v>
      </c>
      <c r="M3074" s="3">
        <f>(G3074*2) * Dashboard!$I$13 * (Dashboard!$D$12 / 365) * 'Lookups and Calculations'!$F$12</f>
        <v>1602.0878730267946</v>
      </c>
      <c r="N3074" s="12">
        <f>H3074 * Dashboard!$I$14 * Dashboard!$I$15 * (Dashboard!$D$12 / 365) * 'Lookups and Calculations'!$F$12</f>
        <v>0</v>
      </c>
    </row>
    <row r="3075" spans="1:14" x14ac:dyDescent="0.35">
      <c r="A3075" s="2">
        <v>3074</v>
      </c>
      <c r="B3075" s="11">
        <v>0.45935628979815968</v>
      </c>
      <c r="C3075" s="11">
        <v>-0.27510688854439519</v>
      </c>
      <c r="D3075" s="3">
        <f>B3075*Dashboard!$D$11*Dashboard!$D$10*SQRT(Dashboard!$D$12/365)</f>
        <v>114049.79112104783</v>
      </c>
      <c r="E3075" s="3">
        <f>IF(Dashboard!$I$3,C3075*Dashboard!$E$11*Dashboard!$E$10*SQRT(Dashboard!$D$12/365),0)</f>
        <v>-136608.04857265009</v>
      </c>
      <c r="F3075" s="3">
        <f>D3075+IF(Dashboard!$I$3,E3075,0)</f>
        <v>-22558.257451602258</v>
      </c>
      <c r="G3075" s="3">
        <f>IF(Dashboard!$I$4, ('Lookups and Calculations'!$F$9) / (1 - 'Lookups and Calculations'!$F$10), 'Lookups and Calculations'!$F$9)</f>
        <v>1951878.888340465</v>
      </c>
      <c r="H3075" s="12">
        <f t="shared" ref="H3075:H3138" si="96">MAX(0,F3075-G3075)</f>
        <v>0</v>
      </c>
      <c r="I3075" s="12">
        <f t="shared" ref="I3075:I3138" si="97">MAX(0,-F3075-G3075)</f>
        <v>0</v>
      </c>
      <c r="J3075" s="13">
        <f>(1 - Dashboard!$I$9) * H3075 * Dashboard!$I$8 * 'Lookups and Calculations'!$F$12</f>
        <v>0</v>
      </c>
      <c r="K3075" s="12">
        <f>(1 - Dashboard!$I$11) * I3075 * Dashboard!$I$10 * 'Lookups and Calculations'!$F$12</f>
        <v>0</v>
      </c>
      <c r="L3075" s="12">
        <f>(H3075 - I3075) * Dashboard!$I$13 * (Dashboard!$D$12 / 365) * 'Lookups and Calculations'!$F$12</f>
        <v>0</v>
      </c>
      <c r="M3075" s="3">
        <f>(G3075*2) * Dashboard!$I$13 * (Dashboard!$D$12 / 365) * 'Lookups and Calculations'!$F$12</f>
        <v>1602.0878730267946</v>
      </c>
      <c r="N3075" s="12">
        <f>H3075 * Dashboard!$I$14 * Dashboard!$I$15 * (Dashboard!$D$12 / 365) * 'Lookups and Calculations'!$F$12</f>
        <v>0</v>
      </c>
    </row>
    <row r="3076" spans="1:14" x14ac:dyDescent="0.35">
      <c r="A3076" s="2">
        <v>3075</v>
      </c>
      <c r="B3076" s="11">
        <v>0.88599716694810282</v>
      </c>
      <c r="C3076" s="11">
        <v>0.82316868664278309</v>
      </c>
      <c r="D3076" s="3">
        <f>B3076*Dashboard!$D$11*Dashboard!$D$10*SQRT(Dashboard!$D$12/365)</f>
        <v>219976.94179537953</v>
      </c>
      <c r="E3076" s="3">
        <f>IF(Dashboard!$I$3,C3076*Dashboard!$E$11*Dashboard!$E$10*SQRT(Dashboard!$D$12/365),0)</f>
        <v>408755.55142718682</v>
      </c>
      <c r="F3076" s="3">
        <f>D3076+IF(Dashboard!$I$3,E3076,0)</f>
        <v>628732.49322256632</v>
      </c>
      <c r="G3076" s="3">
        <f>IF(Dashboard!$I$4, ('Lookups and Calculations'!$F$9) / (1 - 'Lookups and Calculations'!$F$10), 'Lookups and Calculations'!$F$9)</f>
        <v>1951878.888340465</v>
      </c>
      <c r="H3076" s="12">
        <f t="shared" si="96"/>
        <v>0</v>
      </c>
      <c r="I3076" s="12">
        <f t="shared" si="97"/>
        <v>0</v>
      </c>
      <c r="J3076" s="13">
        <f>(1 - Dashboard!$I$9) * H3076 * Dashboard!$I$8 * 'Lookups and Calculations'!$F$12</f>
        <v>0</v>
      </c>
      <c r="K3076" s="12">
        <f>(1 - Dashboard!$I$11) * I3076 * Dashboard!$I$10 * 'Lookups and Calculations'!$F$12</f>
        <v>0</v>
      </c>
      <c r="L3076" s="12">
        <f>(H3076 - I3076) * Dashboard!$I$13 * (Dashboard!$D$12 / 365) * 'Lookups and Calculations'!$F$12</f>
        <v>0</v>
      </c>
      <c r="M3076" s="3">
        <f>(G3076*2) * Dashboard!$I$13 * (Dashboard!$D$12 / 365) * 'Lookups and Calculations'!$F$12</f>
        <v>1602.0878730267946</v>
      </c>
      <c r="N3076" s="12">
        <f>H3076 * Dashboard!$I$14 * Dashboard!$I$15 * (Dashboard!$D$12 / 365) * 'Lookups and Calculations'!$F$12</f>
        <v>0</v>
      </c>
    </row>
    <row r="3077" spans="1:14" x14ac:dyDescent="0.35">
      <c r="A3077" s="2">
        <v>3076</v>
      </c>
      <c r="B3077" s="11">
        <v>-0.52005591759191716</v>
      </c>
      <c r="C3077" s="11">
        <v>1.0593107630135086</v>
      </c>
      <c r="D3077" s="3">
        <f>B3077*Dashboard!$D$11*Dashboard!$D$10*SQRT(Dashboard!$D$12/365)</f>
        <v>-129120.40194047353</v>
      </c>
      <c r="E3077" s="3">
        <f>IF(Dashboard!$I$3,C3077*Dashboard!$E$11*Dashboard!$E$10*SQRT(Dashboard!$D$12/365),0)</f>
        <v>526015.09519790835</v>
      </c>
      <c r="F3077" s="3">
        <f>D3077+IF(Dashboard!$I$3,E3077,0)</f>
        <v>396894.69325743482</v>
      </c>
      <c r="G3077" s="3">
        <f>IF(Dashboard!$I$4, ('Lookups and Calculations'!$F$9) / (1 - 'Lookups and Calculations'!$F$10), 'Lookups and Calculations'!$F$9)</f>
        <v>1951878.888340465</v>
      </c>
      <c r="H3077" s="12">
        <f t="shared" si="96"/>
        <v>0</v>
      </c>
      <c r="I3077" s="12">
        <f t="shared" si="97"/>
        <v>0</v>
      </c>
      <c r="J3077" s="13">
        <f>(1 - Dashboard!$I$9) * H3077 * Dashboard!$I$8 * 'Lookups and Calculations'!$F$12</f>
        <v>0</v>
      </c>
      <c r="K3077" s="12">
        <f>(1 - Dashboard!$I$11) * I3077 * Dashboard!$I$10 * 'Lookups and Calculations'!$F$12</f>
        <v>0</v>
      </c>
      <c r="L3077" s="12">
        <f>(H3077 - I3077) * Dashboard!$I$13 * (Dashboard!$D$12 / 365) * 'Lookups and Calculations'!$F$12</f>
        <v>0</v>
      </c>
      <c r="M3077" s="3">
        <f>(G3077*2) * Dashboard!$I$13 * (Dashboard!$D$12 / 365) * 'Lookups and Calculations'!$F$12</f>
        <v>1602.0878730267946</v>
      </c>
      <c r="N3077" s="12">
        <f>H3077 * Dashboard!$I$14 * Dashboard!$I$15 * (Dashboard!$D$12 / 365) * 'Lookups and Calculations'!$F$12</f>
        <v>0</v>
      </c>
    </row>
    <row r="3078" spans="1:14" x14ac:dyDescent="0.35">
      <c r="A3078" s="2">
        <v>3077</v>
      </c>
      <c r="B3078" s="11">
        <v>0.41179308556173844</v>
      </c>
      <c r="C3078" s="11">
        <v>0.7944245635527436</v>
      </c>
      <c r="D3078" s="3">
        <f>B3078*Dashboard!$D$11*Dashboard!$D$10*SQRT(Dashboard!$D$12/365)</f>
        <v>102240.71474899004</v>
      </c>
      <c r="E3078" s="3">
        <f>IF(Dashboard!$I$3,C3078*Dashboard!$E$11*Dashboard!$E$10*SQRT(Dashboard!$D$12/365),0)</f>
        <v>394482.26810797001</v>
      </c>
      <c r="F3078" s="3">
        <f>D3078+IF(Dashboard!$I$3,E3078,0)</f>
        <v>496722.98285696004</v>
      </c>
      <c r="G3078" s="3">
        <f>IF(Dashboard!$I$4, ('Lookups and Calculations'!$F$9) / (1 - 'Lookups and Calculations'!$F$10), 'Lookups and Calculations'!$F$9)</f>
        <v>1951878.888340465</v>
      </c>
      <c r="H3078" s="12">
        <f t="shared" si="96"/>
        <v>0</v>
      </c>
      <c r="I3078" s="12">
        <f t="shared" si="97"/>
        <v>0</v>
      </c>
      <c r="J3078" s="13">
        <f>(1 - Dashboard!$I$9) * H3078 * Dashboard!$I$8 * 'Lookups and Calculations'!$F$12</f>
        <v>0</v>
      </c>
      <c r="K3078" s="12">
        <f>(1 - Dashboard!$I$11) * I3078 * Dashboard!$I$10 * 'Lookups and Calculations'!$F$12</f>
        <v>0</v>
      </c>
      <c r="L3078" s="12">
        <f>(H3078 - I3078) * Dashboard!$I$13 * (Dashboard!$D$12 / 365) * 'Lookups and Calculations'!$F$12</f>
        <v>0</v>
      </c>
      <c r="M3078" s="3">
        <f>(G3078*2) * Dashboard!$I$13 * (Dashboard!$D$12 / 365) * 'Lookups and Calculations'!$F$12</f>
        <v>1602.0878730267946</v>
      </c>
      <c r="N3078" s="12">
        <f>H3078 * Dashboard!$I$14 * Dashboard!$I$15 * (Dashboard!$D$12 / 365) * 'Lookups and Calculations'!$F$12</f>
        <v>0</v>
      </c>
    </row>
    <row r="3079" spans="1:14" x14ac:dyDescent="0.35">
      <c r="A3079" s="2">
        <v>3078</v>
      </c>
      <c r="B3079" s="11">
        <v>1.9275617582210911</v>
      </c>
      <c r="C3079" s="11">
        <v>-1.034348191113575</v>
      </c>
      <c r="D3079" s="3">
        <f>B3079*Dashboard!$D$11*Dashboard!$D$10*SQRT(Dashboard!$D$12/365)</f>
        <v>478578.43852455262</v>
      </c>
      <c r="E3079" s="3">
        <f>IF(Dashboard!$I$3,C3079*Dashboard!$E$11*Dashboard!$E$10*SQRT(Dashboard!$D$12/365),0)</f>
        <v>-513619.59229848132</v>
      </c>
      <c r="F3079" s="3">
        <f>D3079+IF(Dashboard!$I$3,E3079,0)</f>
        <v>-35041.153773928701</v>
      </c>
      <c r="G3079" s="3">
        <f>IF(Dashboard!$I$4, ('Lookups and Calculations'!$F$9) / (1 - 'Lookups and Calculations'!$F$10), 'Lookups and Calculations'!$F$9)</f>
        <v>1951878.888340465</v>
      </c>
      <c r="H3079" s="12">
        <f t="shared" si="96"/>
        <v>0</v>
      </c>
      <c r="I3079" s="12">
        <f t="shared" si="97"/>
        <v>0</v>
      </c>
      <c r="J3079" s="13">
        <f>(1 - Dashboard!$I$9) * H3079 * Dashboard!$I$8 * 'Lookups and Calculations'!$F$12</f>
        <v>0</v>
      </c>
      <c r="K3079" s="12">
        <f>(1 - Dashboard!$I$11) * I3079 * Dashboard!$I$10 * 'Lookups and Calculations'!$F$12</f>
        <v>0</v>
      </c>
      <c r="L3079" s="12">
        <f>(H3079 - I3079) * Dashboard!$I$13 * (Dashboard!$D$12 / 365) * 'Lookups and Calculations'!$F$12</f>
        <v>0</v>
      </c>
      <c r="M3079" s="3">
        <f>(G3079*2) * Dashboard!$I$13 * (Dashboard!$D$12 / 365) * 'Lookups and Calculations'!$F$12</f>
        <v>1602.0878730267946</v>
      </c>
      <c r="N3079" s="12">
        <f>H3079 * Dashboard!$I$14 * Dashboard!$I$15 * (Dashboard!$D$12 / 365) * 'Lookups and Calculations'!$F$12</f>
        <v>0</v>
      </c>
    </row>
    <row r="3080" spans="1:14" x14ac:dyDescent="0.35">
      <c r="A3080" s="2">
        <v>3079</v>
      </c>
      <c r="B3080" s="11">
        <v>-1.3125722639468751</v>
      </c>
      <c r="C3080" s="11">
        <v>0.73927045759093712</v>
      </c>
      <c r="D3080" s="3">
        <f>B3080*Dashboard!$D$11*Dashboard!$D$10*SQRT(Dashboard!$D$12/365)</f>
        <v>-325887.76045757264</v>
      </c>
      <c r="E3080" s="3">
        <f>IF(Dashboard!$I$3,C3080*Dashboard!$E$11*Dashboard!$E$10*SQRT(Dashboard!$D$12/365),0)</f>
        <v>367094.75038321601</v>
      </c>
      <c r="F3080" s="3">
        <f>D3080+IF(Dashboard!$I$3,E3080,0)</f>
        <v>41206.989925643371</v>
      </c>
      <c r="G3080" s="3">
        <f>IF(Dashboard!$I$4, ('Lookups and Calculations'!$F$9) / (1 - 'Lookups and Calculations'!$F$10), 'Lookups and Calculations'!$F$9)</f>
        <v>1951878.888340465</v>
      </c>
      <c r="H3080" s="12">
        <f t="shared" si="96"/>
        <v>0</v>
      </c>
      <c r="I3080" s="12">
        <f t="shared" si="97"/>
        <v>0</v>
      </c>
      <c r="J3080" s="13">
        <f>(1 - Dashboard!$I$9) * H3080 * Dashboard!$I$8 * 'Lookups and Calculations'!$F$12</f>
        <v>0</v>
      </c>
      <c r="K3080" s="12">
        <f>(1 - Dashboard!$I$11) * I3080 * Dashboard!$I$10 * 'Lookups and Calculations'!$F$12</f>
        <v>0</v>
      </c>
      <c r="L3080" s="12">
        <f>(H3080 - I3080) * Dashboard!$I$13 * (Dashboard!$D$12 / 365) * 'Lookups and Calculations'!$F$12</f>
        <v>0</v>
      </c>
      <c r="M3080" s="3">
        <f>(G3080*2) * Dashboard!$I$13 * (Dashboard!$D$12 / 365) * 'Lookups and Calculations'!$F$12</f>
        <v>1602.0878730267946</v>
      </c>
      <c r="N3080" s="12">
        <f>H3080 * Dashboard!$I$14 * Dashboard!$I$15 * (Dashboard!$D$12 / 365) * 'Lookups and Calculations'!$F$12</f>
        <v>0</v>
      </c>
    </row>
    <row r="3081" spans="1:14" x14ac:dyDescent="0.35">
      <c r="A3081" s="2">
        <v>3080</v>
      </c>
      <c r="B3081" s="11">
        <v>-0.23463338084505678</v>
      </c>
      <c r="C3081" s="11">
        <v>1.5791831569381469</v>
      </c>
      <c r="D3081" s="3">
        <f>B3081*Dashboard!$D$11*Dashboard!$D$10*SQRT(Dashboard!$D$12/365)</f>
        <v>-58255.190295015309</v>
      </c>
      <c r="E3081" s="3">
        <f>IF(Dashboard!$I$3,C3081*Dashboard!$E$11*Dashboard!$E$10*SQRT(Dashboard!$D$12/365),0)</f>
        <v>784164.7679182128</v>
      </c>
      <c r="F3081" s="3">
        <f>D3081+IF(Dashboard!$I$3,E3081,0)</f>
        <v>725909.57762319746</v>
      </c>
      <c r="G3081" s="3">
        <f>IF(Dashboard!$I$4, ('Lookups and Calculations'!$F$9) / (1 - 'Lookups and Calculations'!$F$10), 'Lookups and Calculations'!$F$9)</f>
        <v>1951878.888340465</v>
      </c>
      <c r="H3081" s="12">
        <f t="shared" si="96"/>
        <v>0</v>
      </c>
      <c r="I3081" s="12">
        <f t="shared" si="97"/>
        <v>0</v>
      </c>
      <c r="J3081" s="13">
        <f>(1 - Dashboard!$I$9) * H3081 * Dashboard!$I$8 * 'Lookups and Calculations'!$F$12</f>
        <v>0</v>
      </c>
      <c r="K3081" s="12">
        <f>(1 - Dashboard!$I$11) * I3081 * Dashboard!$I$10 * 'Lookups and Calculations'!$F$12</f>
        <v>0</v>
      </c>
      <c r="L3081" s="12">
        <f>(H3081 - I3081) * Dashboard!$I$13 * (Dashboard!$D$12 / 365) * 'Lookups and Calculations'!$F$12</f>
        <v>0</v>
      </c>
      <c r="M3081" s="3">
        <f>(G3081*2) * Dashboard!$I$13 * (Dashboard!$D$12 / 365) * 'Lookups and Calculations'!$F$12</f>
        <v>1602.0878730267946</v>
      </c>
      <c r="N3081" s="12">
        <f>H3081 * Dashboard!$I$14 * Dashboard!$I$15 * (Dashboard!$D$12 / 365) * 'Lookups and Calculations'!$F$12</f>
        <v>0</v>
      </c>
    </row>
    <row r="3082" spans="1:14" x14ac:dyDescent="0.35">
      <c r="A3082" s="2">
        <v>3081</v>
      </c>
      <c r="B3082" s="11">
        <v>0.47512946858991711</v>
      </c>
      <c r="C3082" s="11">
        <v>-0.35606041606104932</v>
      </c>
      <c r="D3082" s="3">
        <f>B3082*Dashboard!$D$11*Dashboard!$D$10*SQRT(Dashboard!$D$12/365)</f>
        <v>117965.98381605877</v>
      </c>
      <c r="E3082" s="3">
        <f>IF(Dashboard!$I$3,C3082*Dashboard!$E$11*Dashboard!$E$10*SQRT(Dashboard!$D$12/365),0)</f>
        <v>-176806.61821820014</v>
      </c>
      <c r="F3082" s="3">
        <f>D3082+IF(Dashboard!$I$3,E3082,0)</f>
        <v>-58840.634402141368</v>
      </c>
      <c r="G3082" s="3">
        <f>IF(Dashboard!$I$4, ('Lookups and Calculations'!$F$9) / (1 - 'Lookups and Calculations'!$F$10), 'Lookups and Calculations'!$F$9)</f>
        <v>1951878.888340465</v>
      </c>
      <c r="H3082" s="12">
        <f t="shared" si="96"/>
        <v>0</v>
      </c>
      <c r="I3082" s="12">
        <f t="shared" si="97"/>
        <v>0</v>
      </c>
      <c r="J3082" s="13">
        <f>(1 - Dashboard!$I$9) * H3082 * Dashboard!$I$8 * 'Lookups and Calculations'!$F$12</f>
        <v>0</v>
      </c>
      <c r="K3082" s="12">
        <f>(1 - Dashboard!$I$11) * I3082 * Dashboard!$I$10 * 'Lookups and Calculations'!$F$12</f>
        <v>0</v>
      </c>
      <c r="L3082" s="12">
        <f>(H3082 - I3082) * Dashboard!$I$13 * (Dashboard!$D$12 / 365) * 'Lookups and Calculations'!$F$12</f>
        <v>0</v>
      </c>
      <c r="M3082" s="3">
        <f>(G3082*2) * Dashboard!$I$13 * (Dashboard!$D$12 / 365) * 'Lookups and Calculations'!$F$12</f>
        <v>1602.0878730267946</v>
      </c>
      <c r="N3082" s="12">
        <f>H3082 * Dashboard!$I$14 * Dashboard!$I$15 * (Dashboard!$D$12 / 365) * 'Lookups and Calculations'!$F$12</f>
        <v>0</v>
      </c>
    </row>
    <row r="3083" spans="1:14" x14ac:dyDescent="0.35">
      <c r="A3083" s="2">
        <v>3082</v>
      </c>
      <c r="B3083" s="11">
        <v>0.91815259029283924</v>
      </c>
      <c r="C3083" s="11">
        <v>-0.26623697875427715</v>
      </c>
      <c r="D3083" s="3">
        <f>B3083*Dashboard!$D$11*Dashboard!$D$10*SQRT(Dashboard!$D$12/365)</f>
        <v>227960.54710856135</v>
      </c>
      <c r="E3083" s="3">
        <f>IF(Dashboard!$I$3,C3083*Dashboard!$E$11*Dashboard!$E$10*SQRT(Dashboard!$D$12/365),0)</f>
        <v>-132203.574828446</v>
      </c>
      <c r="F3083" s="3">
        <f>D3083+IF(Dashboard!$I$3,E3083,0)</f>
        <v>95756.972280115355</v>
      </c>
      <c r="G3083" s="3">
        <f>IF(Dashboard!$I$4, ('Lookups and Calculations'!$F$9) / (1 - 'Lookups and Calculations'!$F$10), 'Lookups and Calculations'!$F$9)</f>
        <v>1951878.888340465</v>
      </c>
      <c r="H3083" s="12">
        <f t="shared" si="96"/>
        <v>0</v>
      </c>
      <c r="I3083" s="12">
        <f t="shared" si="97"/>
        <v>0</v>
      </c>
      <c r="J3083" s="13">
        <f>(1 - Dashboard!$I$9) * H3083 * Dashboard!$I$8 * 'Lookups and Calculations'!$F$12</f>
        <v>0</v>
      </c>
      <c r="K3083" s="12">
        <f>(1 - Dashboard!$I$11) * I3083 * Dashboard!$I$10 * 'Lookups and Calculations'!$F$12</f>
        <v>0</v>
      </c>
      <c r="L3083" s="12">
        <f>(H3083 - I3083) * Dashboard!$I$13 * (Dashboard!$D$12 / 365) * 'Lookups and Calculations'!$F$12</f>
        <v>0</v>
      </c>
      <c r="M3083" s="3">
        <f>(G3083*2) * Dashboard!$I$13 * (Dashboard!$D$12 / 365) * 'Lookups and Calculations'!$F$12</f>
        <v>1602.0878730267946</v>
      </c>
      <c r="N3083" s="12">
        <f>H3083 * Dashboard!$I$14 * Dashboard!$I$15 * (Dashboard!$D$12 / 365) * 'Lookups and Calculations'!$F$12</f>
        <v>0</v>
      </c>
    </row>
    <row r="3084" spans="1:14" x14ac:dyDescent="0.35">
      <c r="A3084" s="2">
        <v>3083</v>
      </c>
      <c r="B3084" s="11">
        <v>-4.3975012178821592E-3</v>
      </c>
      <c r="C3084" s="11">
        <v>0.37928323391304958</v>
      </c>
      <c r="D3084" s="3">
        <f>B3084*Dashboard!$D$11*Dashboard!$D$10*SQRT(Dashboard!$D$12/365)</f>
        <v>-1091.8193709166078</v>
      </c>
      <c r="E3084" s="3">
        <f>IF(Dashboard!$I$3,C3084*Dashboard!$E$11*Dashboard!$E$10*SQRT(Dashboard!$D$12/365),0)</f>
        <v>188338.22270075351</v>
      </c>
      <c r="F3084" s="3">
        <f>D3084+IF(Dashboard!$I$3,E3084,0)</f>
        <v>187246.4033298369</v>
      </c>
      <c r="G3084" s="3">
        <f>IF(Dashboard!$I$4, ('Lookups and Calculations'!$F$9) / (1 - 'Lookups and Calculations'!$F$10), 'Lookups and Calculations'!$F$9)</f>
        <v>1951878.888340465</v>
      </c>
      <c r="H3084" s="12">
        <f t="shared" si="96"/>
        <v>0</v>
      </c>
      <c r="I3084" s="12">
        <f t="shared" si="97"/>
        <v>0</v>
      </c>
      <c r="J3084" s="13">
        <f>(1 - Dashboard!$I$9) * H3084 * Dashboard!$I$8 * 'Lookups and Calculations'!$F$12</f>
        <v>0</v>
      </c>
      <c r="K3084" s="12">
        <f>(1 - Dashboard!$I$11) * I3084 * Dashboard!$I$10 * 'Lookups and Calculations'!$F$12</f>
        <v>0</v>
      </c>
      <c r="L3084" s="12">
        <f>(H3084 - I3084) * Dashboard!$I$13 * (Dashboard!$D$12 / 365) * 'Lookups and Calculations'!$F$12</f>
        <v>0</v>
      </c>
      <c r="M3084" s="3">
        <f>(G3084*2) * Dashboard!$I$13 * (Dashboard!$D$12 / 365) * 'Lookups and Calculations'!$F$12</f>
        <v>1602.0878730267946</v>
      </c>
      <c r="N3084" s="12">
        <f>H3084 * Dashboard!$I$14 * Dashboard!$I$15 * (Dashboard!$D$12 / 365) * 'Lookups and Calculations'!$F$12</f>
        <v>0</v>
      </c>
    </row>
    <row r="3085" spans="1:14" x14ac:dyDescent="0.35">
      <c r="A3085" s="2">
        <v>3084</v>
      </c>
      <c r="B3085" s="11">
        <v>-2.3569817293554829</v>
      </c>
      <c r="C3085" s="11">
        <v>1.493653133720948</v>
      </c>
      <c r="D3085" s="3">
        <f>B3085*Dashboard!$D$11*Dashboard!$D$10*SQRT(Dashboard!$D$12/365)</f>
        <v>-585195.58756283717</v>
      </c>
      <c r="E3085" s="3">
        <f>IF(Dashboard!$I$3,C3085*Dashboard!$E$11*Dashboard!$E$10*SQRT(Dashboard!$D$12/365),0)</f>
        <v>741693.67739810201</v>
      </c>
      <c r="F3085" s="3">
        <f>D3085+IF(Dashboard!$I$3,E3085,0)</f>
        <v>156498.08983526484</v>
      </c>
      <c r="G3085" s="3">
        <f>IF(Dashboard!$I$4, ('Lookups and Calculations'!$F$9) / (1 - 'Lookups and Calculations'!$F$10), 'Lookups and Calculations'!$F$9)</f>
        <v>1951878.888340465</v>
      </c>
      <c r="H3085" s="12">
        <f t="shared" si="96"/>
        <v>0</v>
      </c>
      <c r="I3085" s="12">
        <f t="shared" si="97"/>
        <v>0</v>
      </c>
      <c r="J3085" s="13">
        <f>(1 - Dashboard!$I$9) * H3085 * Dashboard!$I$8 * 'Lookups and Calculations'!$F$12</f>
        <v>0</v>
      </c>
      <c r="K3085" s="12">
        <f>(1 - Dashboard!$I$11) * I3085 * Dashboard!$I$10 * 'Lookups and Calculations'!$F$12</f>
        <v>0</v>
      </c>
      <c r="L3085" s="12">
        <f>(H3085 - I3085) * Dashboard!$I$13 * (Dashboard!$D$12 / 365) * 'Lookups and Calculations'!$F$12</f>
        <v>0</v>
      </c>
      <c r="M3085" s="3">
        <f>(G3085*2) * Dashboard!$I$13 * (Dashboard!$D$12 / 365) * 'Lookups and Calculations'!$F$12</f>
        <v>1602.0878730267946</v>
      </c>
      <c r="N3085" s="12">
        <f>H3085 * Dashboard!$I$14 * Dashboard!$I$15 * (Dashboard!$D$12 / 365) * 'Lookups and Calculations'!$F$12</f>
        <v>0</v>
      </c>
    </row>
    <row r="3086" spans="1:14" x14ac:dyDescent="0.35">
      <c r="A3086" s="2">
        <v>3085</v>
      </c>
      <c r="B3086" s="11">
        <v>0.94582299036137785</v>
      </c>
      <c r="C3086" s="11">
        <v>-1.3792727386809922</v>
      </c>
      <c r="D3086" s="3">
        <f>B3086*Dashboard!$D$11*Dashboard!$D$10*SQRT(Dashboard!$D$12/365)</f>
        <v>234830.60291957308</v>
      </c>
      <c r="E3086" s="3">
        <f>IF(Dashboard!$I$3,C3086*Dashboard!$E$11*Dashboard!$E$10*SQRT(Dashboard!$D$12/365),0)</f>
        <v>-684896.54431266256</v>
      </c>
      <c r="F3086" s="3">
        <f>D3086+IF(Dashboard!$I$3,E3086,0)</f>
        <v>-450065.94139308948</v>
      </c>
      <c r="G3086" s="3">
        <f>IF(Dashboard!$I$4, ('Lookups and Calculations'!$F$9) / (1 - 'Lookups and Calculations'!$F$10), 'Lookups and Calculations'!$F$9)</f>
        <v>1951878.888340465</v>
      </c>
      <c r="H3086" s="12">
        <f t="shared" si="96"/>
        <v>0</v>
      </c>
      <c r="I3086" s="12">
        <f t="shared" si="97"/>
        <v>0</v>
      </c>
      <c r="J3086" s="13">
        <f>(1 - Dashboard!$I$9) * H3086 * Dashboard!$I$8 * 'Lookups and Calculations'!$F$12</f>
        <v>0</v>
      </c>
      <c r="K3086" s="12">
        <f>(1 - Dashboard!$I$11) * I3086 * Dashboard!$I$10 * 'Lookups and Calculations'!$F$12</f>
        <v>0</v>
      </c>
      <c r="L3086" s="12">
        <f>(H3086 - I3086) * Dashboard!$I$13 * (Dashboard!$D$12 / 365) * 'Lookups and Calculations'!$F$12</f>
        <v>0</v>
      </c>
      <c r="M3086" s="3">
        <f>(G3086*2) * Dashboard!$I$13 * (Dashboard!$D$12 / 365) * 'Lookups and Calculations'!$F$12</f>
        <v>1602.0878730267946</v>
      </c>
      <c r="N3086" s="12">
        <f>H3086 * Dashboard!$I$14 * Dashboard!$I$15 * (Dashboard!$D$12 / 365) * 'Lookups and Calculations'!$F$12</f>
        <v>0</v>
      </c>
    </row>
    <row r="3087" spans="1:14" x14ac:dyDescent="0.35">
      <c r="A3087" s="2">
        <v>3086</v>
      </c>
      <c r="B3087" s="11">
        <v>0.45552234376192641</v>
      </c>
      <c r="C3087" s="11">
        <v>-0.64784446598453238</v>
      </c>
      <c r="D3087" s="3">
        <f>B3087*Dashboard!$D$11*Dashboard!$D$10*SQRT(Dashboard!$D$12/365)</f>
        <v>113097.89222619671</v>
      </c>
      <c r="E3087" s="3">
        <f>IF(Dashboard!$I$3,C3087*Dashboard!$E$11*Dashboard!$E$10*SQRT(Dashboard!$D$12/365),0)</f>
        <v>-321695.93696835329</v>
      </c>
      <c r="F3087" s="3">
        <f>D3087+IF(Dashboard!$I$3,E3087,0)</f>
        <v>-208598.04474215658</v>
      </c>
      <c r="G3087" s="3">
        <f>IF(Dashboard!$I$4, ('Lookups and Calculations'!$F$9) / (1 - 'Lookups and Calculations'!$F$10), 'Lookups and Calculations'!$F$9)</f>
        <v>1951878.888340465</v>
      </c>
      <c r="H3087" s="12">
        <f t="shared" si="96"/>
        <v>0</v>
      </c>
      <c r="I3087" s="12">
        <f t="shared" si="97"/>
        <v>0</v>
      </c>
      <c r="J3087" s="13">
        <f>(1 - Dashboard!$I$9) * H3087 * Dashboard!$I$8 * 'Lookups and Calculations'!$F$12</f>
        <v>0</v>
      </c>
      <c r="K3087" s="12">
        <f>(1 - Dashboard!$I$11) * I3087 * Dashboard!$I$10 * 'Lookups and Calculations'!$F$12</f>
        <v>0</v>
      </c>
      <c r="L3087" s="12">
        <f>(H3087 - I3087) * Dashboard!$I$13 * (Dashboard!$D$12 / 365) * 'Lookups and Calculations'!$F$12</f>
        <v>0</v>
      </c>
      <c r="M3087" s="3">
        <f>(G3087*2) * Dashboard!$I$13 * (Dashboard!$D$12 / 365) * 'Lookups and Calculations'!$F$12</f>
        <v>1602.0878730267946</v>
      </c>
      <c r="N3087" s="12">
        <f>H3087 * Dashboard!$I$14 * Dashboard!$I$15 * (Dashboard!$D$12 / 365) * 'Lookups and Calculations'!$F$12</f>
        <v>0</v>
      </c>
    </row>
    <row r="3088" spans="1:14" x14ac:dyDescent="0.35">
      <c r="A3088" s="2">
        <v>3087</v>
      </c>
      <c r="B3088" s="11">
        <v>-1.1599508069760982</v>
      </c>
      <c r="C3088" s="11">
        <v>0.32497194763496023</v>
      </c>
      <c r="D3088" s="3">
        <f>B3088*Dashboard!$D$11*Dashboard!$D$10*SQRT(Dashboard!$D$12/365)</f>
        <v>-287994.63550274621</v>
      </c>
      <c r="E3088" s="3">
        <f>IF(Dashboard!$I$3,C3088*Dashboard!$E$11*Dashboard!$E$10*SQRT(Dashboard!$D$12/365),0)</f>
        <v>161369.21849596407</v>
      </c>
      <c r="F3088" s="3">
        <f>D3088+IF(Dashboard!$I$3,E3088,0)</f>
        <v>-126625.41700678214</v>
      </c>
      <c r="G3088" s="3">
        <f>IF(Dashboard!$I$4, ('Lookups and Calculations'!$F$9) / (1 - 'Lookups and Calculations'!$F$10), 'Lookups and Calculations'!$F$9)</f>
        <v>1951878.888340465</v>
      </c>
      <c r="H3088" s="12">
        <f t="shared" si="96"/>
        <v>0</v>
      </c>
      <c r="I3088" s="12">
        <f t="shared" si="97"/>
        <v>0</v>
      </c>
      <c r="J3088" s="13">
        <f>(1 - Dashboard!$I$9) * H3088 * Dashboard!$I$8 * 'Lookups and Calculations'!$F$12</f>
        <v>0</v>
      </c>
      <c r="K3088" s="12">
        <f>(1 - Dashboard!$I$11) * I3088 * Dashboard!$I$10 * 'Lookups and Calculations'!$F$12</f>
        <v>0</v>
      </c>
      <c r="L3088" s="12">
        <f>(H3088 - I3088) * Dashboard!$I$13 * (Dashboard!$D$12 / 365) * 'Lookups and Calculations'!$F$12</f>
        <v>0</v>
      </c>
      <c r="M3088" s="3">
        <f>(G3088*2) * Dashboard!$I$13 * (Dashboard!$D$12 / 365) * 'Lookups and Calculations'!$F$12</f>
        <v>1602.0878730267946</v>
      </c>
      <c r="N3088" s="12">
        <f>H3088 * Dashboard!$I$14 * Dashboard!$I$15 * (Dashboard!$D$12 / 365) * 'Lookups and Calculations'!$F$12</f>
        <v>0</v>
      </c>
    </row>
    <row r="3089" spans="1:14" x14ac:dyDescent="0.35">
      <c r="A3089" s="2">
        <v>3088</v>
      </c>
      <c r="B3089" s="11">
        <v>-2.3960024654761942</v>
      </c>
      <c r="C3089" s="11">
        <v>0.3085702318784046</v>
      </c>
      <c r="D3089" s="3">
        <f>B3089*Dashboard!$D$11*Dashboard!$D$10*SQRT(Dashboard!$D$12/365)</f>
        <v>-594883.72486016713</v>
      </c>
      <c r="E3089" s="3">
        <f>IF(Dashboard!$I$3,C3089*Dashboard!$E$11*Dashboard!$E$10*SQRT(Dashboard!$D$12/365),0)</f>
        <v>153224.72456997947</v>
      </c>
      <c r="F3089" s="3">
        <f>D3089+IF(Dashboard!$I$3,E3089,0)</f>
        <v>-441659.00029018766</v>
      </c>
      <c r="G3089" s="3">
        <f>IF(Dashboard!$I$4, ('Lookups and Calculations'!$F$9) / (1 - 'Lookups and Calculations'!$F$10), 'Lookups and Calculations'!$F$9)</f>
        <v>1951878.888340465</v>
      </c>
      <c r="H3089" s="12">
        <f t="shared" si="96"/>
        <v>0</v>
      </c>
      <c r="I3089" s="12">
        <f t="shared" si="97"/>
        <v>0</v>
      </c>
      <c r="J3089" s="13">
        <f>(1 - Dashboard!$I$9) * H3089 * Dashboard!$I$8 * 'Lookups and Calculations'!$F$12</f>
        <v>0</v>
      </c>
      <c r="K3089" s="12">
        <f>(1 - Dashboard!$I$11) * I3089 * Dashboard!$I$10 * 'Lookups and Calculations'!$F$12</f>
        <v>0</v>
      </c>
      <c r="L3089" s="12">
        <f>(H3089 - I3089) * Dashboard!$I$13 * (Dashboard!$D$12 / 365) * 'Lookups and Calculations'!$F$12</f>
        <v>0</v>
      </c>
      <c r="M3089" s="3">
        <f>(G3089*2) * Dashboard!$I$13 * (Dashboard!$D$12 / 365) * 'Lookups and Calculations'!$F$12</f>
        <v>1602.0878730267946</v>
      </c>
      <c r="N3089" s="12">
        <f>H3089 * Dashboard!$I$14 * Dashboard!$I$15 * (Dashboard!$D$12 / 365) * 'Lookups and Calculations'!$F$12</f>
        <v>0</v>
      </c>
    </row>
    <row r="3090" spans="1:14" x14ac:dyDescent="0.35">
      <c r="A3090" s="2">
        <v>3089</v>
      </c>
      <c r="B3090" s="11">
        <v>-0.8297207669982658</v>
      </c>
      <c r="C3090" s="11">
        <v>-1.1178365046699834</v>
      </c>
      <c r="D3090" s="3">
        <f>B3090*Dashboard!$D$11*Dashboard!$D$10*SQRT(Dashboard!$D$12/365)</f>
        <v>-206004.53779903139</v>
      </c>
      <c r="E3090" s="3">
        <f>IF(Dashboard!$I$3,C3090*Dashboard!$E$11*Dashboard!$E$10*SQRT(Dashboard!$D$12/365),0)</f>
        <v>-555076.84425573994</v>
      </c>
      <c r="F3090" s="3">
        <f>D3090+IF(Dashboard!$I$3,E3090,0)</f>
        <v>-761081.3820547713</v>
      </c>
      <c r="G3090" s="3">
        <f>IF(Dashboard!$I$4, ('Lookups and Calculations'!$F$9) / (1 - 'Lookups and Calculations'!$F$10), 'Lookups and Calculations'!$F$9)</f>
        <v>1951878.888340465</v>
      </c>
      <c r="H3090" s="12">
        <f t="shared" si="96"/>
        <v>0</v>
      </c>
      <c r="I3090" s="12">
        <f t="shared" si="97"/>
        <v>0</v>
      </c>
      <c r="J3090" s="13">
        <f>(1 - Dashboard!$I$9) * H3090 * Dashboard!$I$8 * 'Lookups and Calculations'!$F$12</f>
        <v>0</v>
      </c>
      <c r="K3090" s="12">
        <f>(1 - Dashboard!$I$11) * I3090 * Dashboard!$I$10 * 'Lookups and Calculations'!$F$12</f>
        <v>0</v>
      </c>
      <c r="L3090" s="12">
        <f>(H3090 - I3090) * Dashboard!$I$13 * (Dashboard!$D$12 / 365) * 'Lookups and Calculations'!$F$12</f>
        <v>0</v>
      </c>
      <c r="M3090" s="3">
        <f>(G3090*2) * Dashboard!$I$13 * (Dashboard!$D$12 / 365) * 'Lookups and Calculations'!$F$12</f>
        <v>1602.0878730267946</v>
      </c>
      <c r="N3090" s="12">
        <f>H3090 * Dashboard!$I$14 * Dashboard!$I$15 * (Dashboard!$D$12 / 365) * 'Lookups and Calculations'!$F$12</f>
        <v>0</v>
      </c>
    </row>
    <row r="3091" spans="1:14" x14ac:dyDescent="0.35">
      <c r="A3091" s="2">
        <v>3090</v>
      </c>
      <c r="B3091" s="11">
        <v>2.2423191165312769E-2</v>
      </c>
      <c r="C3091" s="11">
        <v>-0.44694950617533419</v>
      </c>
      <c r="D3091" s="3">
        <f>B3091*Dashboard!$D$11*Dashboard!$D$10*SQRT(Dashboard!$D$12/365)</f>
        <v>5567.2695149008323</v>
      </c>
      <c r="E3091" s="3">
        <f>IF(Dashboard!$I$3,C3091*Dashboard!$E$11*Dashboard!$E$10*SQRT(Dashboard!$D$12/365),0)</f>
        <v>-221938.82593117622</v>
      </c>
      <c r="F3091" s="3">
        <f>D3091+IF(Dashboard!$I$3,E3091,0)</f>
        <v>-216371.55641627539</v>
      </c>
      <c r="G3091" s="3">
        <f>IF(Dashboard!$I$4, ('Lookups and Calculations'!$F$9) / (1 - 'Lookups and Calculations'!$F$10), 'Lookups and Calculations'!$F$9)</f>
        <v>1951878.888340465</v>
      </c>
      <c r="H3091" s="12">
        <f t="shared" si="96"/>
        <v>0</v>
      </c>
      <c r="I3091" s="12">
        <f t="shared" si="97"/>
        <v>0</v>
      </c>
      <c r="J3091" s="13">
        <f>(1 - Dashboard!$I$9) * H3091 * Dashboard!$I$8 * 'Lookups and Calculations'!$F$12</f>
        <v>0</v>
      </c>
      <c r="K3091" s="12">
        <f>(1 - Dashboard!$I$11) * I3091 * Dashboard!$I$10 * 'Lookups and Calculations'!$F$12</f>
        <v>0</v>
      </c>
      <c r="L3091" s="12">
        <f>(H3091 - I3091) * Dashboard!$I$13 * (Dashboard!$D$12 / 365) * 'Lookups and Calculations'!$F$12</f>
        <v>0</v>
      </c>
      <c r="M3091" s="3">
        <f>(G3091*2) * Dashboard!$I$13 * (Dashboard!$D$12 / 365) * 'Lookups and Calculations'!$F$12</f>
        <v>1602.0878730267946</v>
      </c>
      <c r="N3091" s="12">
        <f>H3091 * Dashboard!$I$14 * Dashboard!$I$15 * (Dashboard!$D$12 / 365) * 'Lookups and Calculations'!$F$12</f>
        <v>0</v>
      </c>
    </row>
    <row r="3092" spans="1:14" x14ac:dyDescent="0.35">
      <c r="A3092" s="2">
        <v>3091</v>
      </c>
      <c r="B3092" s="11">
        <v>0.55266182290385679</v>
      </c>
      <c r="C3092" s="11">
        <v>2.2224488817072885</v>
      </c>
      <c r="D3092" s="3">
        <f>B3092*Dashboard!$D$11*Dashboard!$D$10*SQRT(Dashboard!$D$12/365)</f>
        <v>137215.85371228526</v>
      </c>
      <c r="E3092" s="3">
        <f>IF(Dashboard!$I$3,C3092*Dashboard!$E$11*Dashboard!$E$10*SQRT(Dashboard!$D$12/365),0)</f>
        <v>1103587.0689712197</v>
      </c>
      <c r="F3092" s="3">
        <f>D3092+IF(Dashboard!$I$3,E3092,0)</f>
        <v>1240802.9226835049</v>
      </c>
      <c r="G3092" s="3">
        <f>IF(Dashboard!$I$4, ('Lookups and Calculations'!$F$9) / (1 - 'Lookups and Calculations'!$F$10), 'Lookups and Calculations'!$F$9)</f>
        <v>1951878.888340465</v>
      </c>
      <c r="H3092" s="12">
        <f t="shared" si="96"/>
        <v>0</v>
      </c>
      <c r="I3092" s="12">
        <f t="shared" si="97"/>
        <v>0</v>
      </c>
      <c r="J3092" s="13">
        <f>(1 - Dashboard!$I$9) * H3092 * Dashboard!$I$8 * 'Lookups and Calculations'!$F$12</f>
        <v>0</v>
      </c>
      <c r="K3092" s="12">
        <f>(1 - Dashboard!$I$11) * I3092 * Dashboard!$I$10 * 'Lookups and Calculations'!$F$12</f>
        <v>0</v>
      </c>
      <c r="L3092" s="12">
        <f>(H3092 - I3092) * Dashboard!$I$13 * (Dashboard!$D$12 / 365) * 'Lookups and Calculations'!$F$12</f>
        <v>0</v>
      </c>
      <c r="M3092" s="3">
        <f>(G3092*2) * Dashboard!$I$13 * (Dashboard!$D$12 / 365) * 'Lookups and Calculations'!$F$12</f>
        <v>1602.0878730267946</v>
      </c>
      <c r="N3092" s="12">
        <f>H3092 * Dashboard!$I$14 * Dashboard!$I$15 * (Dashboard!$D$12 / 365) * 'Lookups and Calculations'!$F$12</f>
        <v>0</v>
      </c>
    </row>
    <row r="3093" spans="1:14" x14ac:dyDescent="0.35">
      <c r="A3093" s="2">
        <v>3092</v>
      </c>
      <c r="B3093" s="11">
        <v>-1.4685547806251611</v>
      </c>
      <c r="C3093" s="11">
        <v>2.4487214977596712E-2</v>
      </c>
      <c r="D3093" s="3">
        <f>B3093*Dashboard!$D$11*Dashboard!$D$10*SQRT(Dashboard!$D$12/365)</f>
        <v>-364615.37525416259</v>
      </c>
      <c r="E3093" s="3">
        <f>IF(Dashboard!$I$3,C3093*Dashboard!$E$11*Dashboard!$E$10*SQRT(Dashboard!$D$12/365),0)</f>
        <v>12159.457986558684</v>
      </c>
      <c r="F3093" s="3">
        <f>D3093+IF(Dashboard!$I$3,E3093,0)</f>
        <v>-352455.91726760392</v>
      </c>
      <c r="G3093" s="3">
        <f>IF(Dashboard!$I$4, ('Lookups and Calculations'!$F$9) / (1 - 'Lookups and Calculations'!$F$10), 'Lookups and Calculations'!$F$9)</f>
        <v>1951878.888340465</v>
      </c>
      <c r="H3093" s="12">
        <f t="shared" si="96"/>
        <v>0</v>
      </c>
      <c r="I3093" s="12">
        <f t="shared" si="97"/>
        <v>0</v>
      </c>
      <c r="J3093" s="13">
        <f>(1 - Dashboard!$I$9) * H3093 * Dashboard!$I$8 * 'Lookups and Calculations'!$F$12</f>
        <v>0</v>
      </c>
      <c r="K3093" s="12">
        <f>(1 - Dashboard!$I$11) * I3093 * Dashboard!$I$10 * 'Lookups and Calculations'!$F$12</f>
        <v>0</v>
      </c>
      <c r="L3093" s="12">
        <f>(H3093 - I3093) * Dashboard!$I$13 * (Dashboard!$D$12 / 365) * 'Lookups and Calculations'!$F$12</f>
        <v>0</v>
      </c>
      <c r="M3093" s="3">
        <f>(G3093*2) * Dashboard!$I$13 * (Dashboard!$D$12 / 365) * 'Lookups and Calculations'!$F$12</f>
        <v>1602.0878730267946</v>
      </c>
      <c r="N3093" s="12">
        <f>H3093 * Dashboard!$I$14 * Dashboard!$I$15 * (Dashboard!$D$12 / 365) * 'Lookups and Calculations'!$F$12</f>
        <v>0</v>
      </c>
    </row>
    <row r="3094" spans="1:14" x14ac:dyDescent="0.35">
      <c r="A3094" s="2">
        <v>3093</v>
      </c>
      <c r="B3094" s="11">
        <v>0.86905377316302468</v>
      </c>
      <c r="C3094" s="11">
        <v>-2.3643276441578878</v>
      </c>
      <c r="D3094" s="3">
        <f>B3094*Dashboard!$D$11*Dashboard!$D$10*SQRT(Dashboard!$D$12/365)</f>
        <v>215770.20605454771</v>
      </c>
      <c r="E3094" s="3">
        <f>IF(Dashboard!$I$3,C3094*Dashboard!$E$11*Dashboard!$E$10*SQRT(Dashboard!$D$12/365),0)</f>
        <v>-1174038.8885342591</v>
      </c>
      <c r="F3094" s="3">
        <f>D3094+IF(Dashboard!$I$3,E3094,0)</f>
        <v>-958268.68247971137</v>
      </c>
      <c r="G3094" s="3">
        <f>IF(Dashboard!$I$4, ('Lookups and Calculations'!$F$9) / (1 - 'Lookups and Calculations'!$F$10), 'Lookups and Calculations'!$F$9)</f>
        <v>1951878.888340465</v>
      </c>
      <c r="H3094" s="12">
        <f t="shared" si="96"/>
        <v>0</v>
      </c>
      <c r="I3094" s="12">
        <f t="shared" si="97"/>
        <v>0</v>
      </c>
      <c r="J3094" s="13">
        <f>(1 - Dashboard!$I$9) * H3094 * Dashboard!$I$8 * 'Lookups and Calculations'!$F$12</f>
        <v>0</v>
      </c>
      <c r="K3094" s="12">
        <f>(1 - Dashboard!$I$11) * I3094 * Dashboard!$I$10 * 'Lookups and Calculations'!$F$12</f>
        <v>0</v>
      </c>
      <c r="L3094" s="12">
        <f>(H3094 - I3094) * Dashboard!$I$13 * (Dashboard!$D$12 / 365) * 'Lookups and Calculations'!$F$12</f>
        <v>0</v>
      </c>
      <c r="M3094" s="3">
        <f>(G3094*2) * Dashboard!$I$13 * (Dashboard!$D$12 / 365) * 'Lookups and Calculations'!$F$12</f>
        <v>1602.0878730267946</v>
      </c>
      <c r="N3094" s="12">
        <f>H3094 * Dashboard!$I$14 * Dashboard!$I$15 * (Dashboard!$D$12 / 365) * 'Lookups and Calculations'!$F$12</f>
        <v>0</v>
      </c>
    </row>
    <row r="3095" spans="1:14" x14ac:dyDescent="0.35">
      <c r="A3095" s="2">
        <v>3094</v>
      </c>
      <c r="B3095" s="11">
        <v>-0.50300156213382929</v>
      </c>
      <c r="C3095" s="11">
        <v>-1.074416243137694</v>
      </c>
      <c r="D3095" s="3">
        <f>B3095*Dashboard!$D$11*Dashboard!$D$10*SQRT(Dashboard!$D$12/365)</f>
        <v>-124886.11643944409</v>
      </c>
      <c r="E3095" s="3">
        <f>IF(Dashboard!$I$3,C3095*Dashboard!$E$11*Dashboard!$E$10*SQRT(Dashboard!$D$12/365),0)</f>
        <v>-533515.92577847349</v>
      </c>
      <c r="F3095" s="3">
        <f>D3095+IF(Dashboard!$I$3,E3095,0)</f>
        <v>-658402.04221791762</v>
      </c>
      <c r="G3095" s="3">
        <f>IF(Dashboard!$I$4, ('Lookups and Calculations'!$F$9) / (1 - 'Lookups and Calculations'!$F$10), 'Lookups and Calculations'!$F$9)</f>
        <v>1951878.888340465</v>
      </c>
      <c r="H3095" s="12">
        <f t="shared" si="96"/>
        <v>0</v>
      </c>
      <c r="I3095" s="12">
        <f t="shared" si="97"/>
        <v>0</v>
      </c>
      <c r="J3095" s="13">
        <f>(1 - Dashboard!$I$9) * H3095 * Dashboard!$I$8 * 'Lookups and Calculations'!$F$12</f>
        <v>0</v>
      </c>
      <c r="K3095" s="12">
        <f>(1 - Dashboard!$I$11) * I3095 * Dashboard!$I$10 * 'Lookups and Calculations'!$F$12</f>
        <v>0</v>
      </c>
      <c r="L3095" s="12">
        <f>(H3095 - I3095) * Dashboard!$I$13 * (Dashboard!$D$12 / 365) * 'Lookups and Calculations'!$F$12</f>
        <v>0</v>
      </c>
      <c r="M3095" s="3">
        <f>(G3095*2) * Dashboard!$I$13 * (Dashboard!$D$12 / 365) * 'Lookups and Calculations'!$F$12</f>
        <v>1602.0878730267946</v>
      </c>
      <c r="N3095" s="12">
        <f>H3095 * Dashboard!$I$14 * Dashboard!$I$15 * (Dashboard!$D$12 / 365) * 'Lookups and Calculations'!$F$12</f>
        <v>0</v>
      </c>
    </row>
    <row r="3096" spans="1:14" x14ac:dyDescent="0.35">
      <c r="A3096" s="2">
        <v>3095</v>
      </c>
      <c r="B3096" s="11">
        <v>-1.0814542071242979</v>
      </c>
      <c r="C3096" s="11">
        <v>0.20737688629831327</v>
      </c>
      <c r="D3096" s="3">
        <f>B3096*Dashboard!$D$11*Dashboard!$D$10*SQRT(Dashboard!$D$12/365)</f>
        <v>-268505.36102096207</v>
      </c>
      <c r="E3096" s="3">
        <f>IF(Dashboard!$I$3,C3096*Dashboard!$E$11*Dashboard!$E$10*SQRT(Dashboard!$D$12/365),0)</f>
        <v>102975.79935630469</v>
      </c>
      <c r="F3096" s="3">
        <f>D3096+IF(Dashboard!$I$3,E3096,0)</f>
        <v>-165529.56166465738</v>
      </c>
      <c r="G3096" s="3">
        <f>IF(Dashboard!$I$4, ('Lookups and Calculations'!$F$9) / (1 - 'Lookups and Calculations'!$F$10), 'Lookups and Calculations'!$F$9)</f>
        <v>1951878.888340465</v>
      </c>
      <c r="H3096" s="12">
        <f t="shared" si="96"/>
        <v>0</v>
      </c>
      <c r="I3096" s="12">
        <f t="shared" si="97"/>
        <v>0</v>
      </c>
      <c r="J3096" s="13">
        <f>(1 - Dashboard!$I$9) * H3096 * Dashboard!$I$8 * 'Lookups and Calculations'!$F$12</f>
        <v>0</v>
      </c>
      <c r="K3096" s="12">
        <f>(1 - Dashboard!$I$11) * I3096 * Dashboard!$I$10 * 'Lookups and Calculations'!$F$12</f>
        <v>0</v>
      </c>
      <c r="L3096" s="12">
        <f>(H3096 - I3096) * Dashboard!$I$13 * (Dashboard!$D$12 / 365) * 'Lookups and Calculations'!$F$12</f>
        <v>0</v>
      </c>
      <c r="M3096" s="3">
        <f>(G3096*2) * Dashboard!$I$13 * (Dashboard!$D$12 / 365) * 'Lookups and Calculations'!$F$12</f>
        <v>1602.0878730267946</v>
      </c>
      <c r="N3096" s="12">
        <f>H3096 * Dashboard!$I$14 * Dashboard!$I$15 * (Dashboard!$D$12 / 365) * 'Lookups and Calculations'!$F$12</f>
        <v>0</v>
      </c>
    </row>
    <row r="3097" spans="1:14" x14ac:dyDescent="0.35">
      <c r="A3097" s="2">
        <v>3096</v>
      </c>
      <c r="B3097" s="11">
        <v>-1.1291897613463455</v>
      </c>
      <c r="C3097" s="11">
        <v>-0.51935426587137523</v>
      </c>
      <c r="D3097" s="3">
        <f>B3097*Dashboard!$D$11*Dashboard!$D$10*SQRT(Dashboard!$D$12/365)</f>
        <v>-280357.22875192139</v>
      </c>
      <c r="E3097" s="3">
        <f>IF(Dashboard!$I$3,C3097*Dashboard!$E$11*Dashboard!$E$10*SQRT(Dashboard!$D$12/365),0)</f>
        <v>-257892.38922354599</v>
      </c>
      <c r="F3097" s="3">
        <f>D3097+IF(Dashboard!$I$3,E3097,0)</f>
        <v>-538249.61797546735</v>
      </c>
      <c r="G3097" s="3">
        <f>IF(Dashboard!$I$4, ('Lookups and Calculations'!$F$9) / (1 - 'Lookups and Calculations'!$F$10), 'Lookups and Calculations'!$F$9)</f>
        <v>1951878.888340465</v>
      </c>
      <c r="H3097" s="12">
        <f t="shared" si="96"/>
        <v>0</v>
      </c>
      <c r="I3097" s="12">
        <f t="shared" si="97"/>
        <v>0</v>
      </c>
      <c r="J3097" s="13">
        <f>(1 - Dashboard!$I$9) * H3097 * Dashboard!$I$8 * 'Lookups and Calculations'!$F$12</f>
        <v>0</v>
      </c>
      <c r="K3097" s="12">
        <f>(1 - Dashboard!$I$11) * I3097 * Dashboard!$I$10 * 'Lookups and Calculations'!$F$12</f>
        <v>0</v>
      </c>
      <c r="L3097" s="12">
        <f>(H3097 - I3097) * Dashboard!$I$13 * (Dashboard!$D$12 / 365) * 'Lookups and Calculations'!$F$12</f>
        <v>0</v>
      </c>
      <c r="M3097" s="3">
        <f>(G3097*2) * Dashboard!$I$13 * (Dashboard!$D$12 / 365) * 'Lookups and Calculations'!$F$12</f>
        <v>1602.0878730267946</v>
      </c>
      <c r="N3097" s="12">
        <f>H3097 * Dashboard!$I$14 * Dashboard!$I$15 * (Dashboard!$D$12 / 365) * 'Lookups and Calculations'!$F$12</f>
        <v>0</v>
      </c>
    </row>
    <row r="3098" spans="1:14" x14ac:dyDescent="0.35">
      <c r="A3098" s="2">
        <v>3097</v>
      </c>
      <c r="B3098" s="11">
        <v>-1.8841976508519063</v>
      </c>
      <c r="C3098" s="11">
        <v>-1.6639233479897053</v>
      </c>
      <c r="D3098" s="3">
        <f>B3098*Dashboard!$D$11*Dashboard!$D$10*SQRT(Dashboard!$D$12/365)</f>
        <v>-467811.92134073575</v>
      </c>
      <c r="E3098" s="3">
        <f>IF(Dashboard!$I$3,C3098*Dashboard!$E$11*Dashboard!$E$10*SQRT(Dashboard!$D$12/365),0)</f>
        <v>-826243.65658754832</v>
      </c>
      <c r="F3098" s="3">
        <f>D3098+IF(Dashboard!$I$3,E3098,0)</f>
        <v>-1294055.5779282842</v>
      </c>
      <c r="G3098" s="3">
        <f>IF(Dashboard!$I$4, ('Lookups and Calculations'!$F$9) / (1 - 'Lookups and Calculations'!$F$10), 'Lookups and Calculations'!$F$9)</f>
        <v>1951878.888340465</v>
      </c>
      <c r="H3098" s="12">
        <f t="shared" si="96"/>
        <v>0</v>
      </c>
      <c r="I3098" s="12">
        <f t="shared" si="97"/>
        <v>0</v>
      </c>
      <c r="J3098" s="13">
        <f>(1 - Dashboard!$I$9) * H3098 * Dashboard!$I$8 * 'Lookups and Calculations'!$F$12</f>
        <v>0</v>
      </c>
      <c r="K3098" s="12">
        <f>(1 - Dashboard!$I$11) * I3098 * Dashboard!$I$10 * 'Lookups and Calculations'!$F$12</f>
        <v>0</v>
      </c>
      <c r="L3098" s="12">
        <f>(H3098 - I3098) * Dashboard!$I$13 * (Dashboard!$D$12 / 365) * 'Lookups and Calculations'!$F$12</f>
        <v>0</v>
      </c>
      <c r="M3098" s="3">
        <f>(G3098*2) * Dashboard!$I$13 * (Dashboard!$D$12 / 365) * 'Lookups and Calculations'!$F$12</f>
        <v>1602.0878730267946</v>
      </c>
      <c r="N3098" s="12">
        <f>H3098 * Dashboard!$I$14 * Dashboard!$I$15 * (Dashboard!$D$12 / 365) * 'Lookups and Calculations'!$F$12</f>
        <v>0</v>
      </c>
    </row>
    <row r="3099" spans="1:14" x14ac:dyDescent="0.35">
      <c r="A3099" s="2">
        <v>3098</v>
      </c>
      <c r="B3099" s="11">
        <v>0.18576376759643384</v>
      </c>
      <c r="C3099" s="11">
        <v>0.50381847644647804</v>
      </c>
      <c r="D3099" s="3">
        <f>B3099*Dashboard!$D$11*Dashboard!$D$10*SQRT(Dashboard!$D$12/365)</f>
        <v>46121.756385531116</v>
      </c>
      <c r="E3099" s="3">
        <f>IF(Dashboard!$I$3,C3099*Dashboard!$E$11*Dashboard!$E$10*SQRT(Dashboard!$D$12/365),0)</f>
        <v>250177.8827362672</v>
      </c>
      <c r="F3099" s="3">
        <f>D3099+IF(Dashboard!$I$3,E3099,0)</f>
        <v>296299.63912179833</v>
      </c>
      <c r="G3099" s="3">
        <f>IF(Dashboard!$I$4, ('Lookups and Calculations'!$F$9) / (1 - 'Lookups and Calculations'!$F$10), 'Lookups and Calculations'!$F$9)</f>
        <v>1951878.888340465</v>
      </c>
      <c r="H3099" s="12">
        <f t="shared" si="96"/>
        <v>0</v>
      </c>
      <c r="I3099" s="12">
        <f t="shared" si="97"/>
        <v>0</v>
      </c>
      <c r="J3099" s="13">
        <f>(1 - Dashboard!$I$9) * H3099 * Dashboard!$I$8 * 'Lookups and Calculations'!$F$12</f>
        <v>0</v>
      </c>
      <c r="K3099" s="12">
        <f>(1 - Dashboard!$I$11) * I3099 * Dashboard!$I$10 * 'Lookups and Calculations'!$F$12</f>
        <v>0</v>
      </c>
      <c r="L3099" s="12">
        <f>(H3099 - I3099) * Dashboard!$I$13 * (Dashboard!$D$12 / 365) * 'Lookups and Calculations'!$F$12</f>
        <v>0</v>
      </c>
      <c r="M3099" s="3">
        <f>(G3099*2) * Dashboard!$I$13 * (Dashboard!$D$12 / 365) * 'Lookups and Calculations'!$F$12</f>
        <v>1602.0878730267946</v>
      </c>
      <c r="N3099" s="12">
        <f>H3099 * Dashboard!$I$14 * Dashboard!$I$15 * (Dashboard!$D$12 / 365) * 'Lookups and Calculations'!$F$12</f>
        <v>0</v>
      </c>
    </row>
    <row r="3100" spans="1:14" x14ac:dyDescent="0.35">
      <c r="A3100" s="2">
        <v>3099</v>
      </c>
      <c r="B3100" s="11">
        <v>1.5140407975400576</v>
      </c>
      <c r="C3100" s="11">
        <v>-0.39265526214678687</v>
      </c>
      <c r="D3100" s="3">
        <f>B3100*Dashboard!$D$11*Dashboard!$D$10*SQRT(Dashboard!$D$12/365)</f>
        <v>375908.72388851311</v>
      </c>
      <c r="E3100" s="3">
        <f>IF(Dashboard!$I$3,C3100*Dashboard!$E$11*Dashboard!$E$10*SQRT(Dashboard!$D$12/365),0)</f>
        <v>-194978.28428603237</v>
      </c>
      <c r="F3100" s="3">
        <f>D3100+IF(Dashboard!$I$3,E3100,0)</f>
        <v>180930.43960248074</v>
      </c>
      <c r="G3100" s="3">
        <f>IF(Dashboard!$I$4, ('Lookups and Calculations'!$F$9) / (1 - 'Lookups and Calculations'!$F$10), 'Lookups and Calculations'!$F$9)</f>
        <v>1951878.888340465</v>
      </c>
      <c r="H3100" s="12">
        <f t="shared" si="96"/>
        <v>0</v>
      </c>
      <c r="I3100" s="12">
        <f t="shared" si="97"/>
        <v>0</v>
      </c>
      <c r="J3100" s="13">
        <f>(1 - Dashboard!$I$9) * H3100 * Dashboard!$I$8 * 'Lookups and Calculations'!$F$12</f>
        <v>0</v>
      </c>
      <c r="K3100" s="12">
        <f>(1 - Dashboard!$I$11) * I3100 * Dashboard!$I$10 * 'Lookups and Calculations'!$F$12</f>
        <v>0</v>
      </c>
      <c r="L3100" s="12">
        <f>(H3100 - I3100) * Dashboard!$I$13 * (Dashboard!$D$12 / 365) * 'Lookups and Calculations'!$F$12</f>
        <v>0</v>
      </c>
      <c r="M3100" s="3">
        <f>(G3100*2) * Dashboard!$I$13 * (Dashboard!$D$12 / 365) * 'Lookups and Calculations'!$F$12</f>
        <v>1602.0878730267946</v>
      </c>
      <c r="N3100" s="12">
        <f>H3100 * Dashboard!$I$14 * Dashboard!$I$15 * (Dashboard!$D$12 / 365) * 'Lookups and Calculations'!$F$12</f>
        <v>0</v>
      </c>
    </row>
    <row r="3101" spans="1:14" x14ac:dyDescent="0.35">
      <c r="A3101" s="2">
        <v>3100</v>
      </c>
      <c r="B3101" s="11">
        <v>1.1817004103713173</v>
      </c>
      <c r="C3101" s="11">
        <v>-0.24331524897977666</v>
      </c>
      <c r="D3101" s="3">
        <f>B3101*Dashboard!$D$11*Dashboard!$D$10*SQRT(Dashboard!$D$12/365)</f>
        <v>293394.66545614105</v>
      </c>
      <c r="E3101" s="3">
        <f>IF(Dashboard!$I$3,C3101*Dashboard!$E$11*Dashboard!$E$10*SQRT(Dashboard!$D$12/365),0)</f>
        <v>-120821.47970544868</v>
      </c>
      <c r="F3101" s="3">
        <f>D3101+IF(Dashboard!$I$3,E3101,0)</f>
        <v>172573.18575069238</v>
      </c>
      <c r="G3101" s="3">
        <f>IF(Dashboard!$I$4, ('Lookups and Calculations'!$F$9) / (1 - 'Lookups and Calculations'!$F$10), 'Lookups and Calculations'!$F$9)</f>
        <v>1951878.888340465</v>
      </c>
      <c r="H3101" s="12">
        <f t="shared" si="96"/>
        <v>0</v>
      </c>
      <c r="I3101" s="12">
        <f t="shared" si="97"/>
        <v>0</v>
      </c>
      <c r="J3101" s="13">
        <f>(1 - Dashboard!$I$9) * H3101 * Dashboard!$I$8 * 'Lookups and Calculations'!$F$12</f>
        <v>0</v>
      </c>
      <c r="K3101" s="12">
        <f>(1 - Dashboard!$I$11) * I3101 * Dashboard!$I$10 * 'Lookups and Calculations'!$F$12</f>
        <v>0</v>
      </c>
      <c r="L3101" s="12">
        <f>(H3101 - I3101) * Dashboard!$I$13 * (Dashboard!$D$12 / 365) * 'Lookups and Calculations'!$F$12</f>
        <v>0</v>
      </c>
      <c r="M3101" s="3">
        <f>(G3101*2) * Dashboard!$I$13 * (Dashboard!$D$12 / 365) * 'Lookups and Calculations'!$F$12</f>
        <v>1602.0878730267946</v>
      </c>
      <c r="N3101" s="12">
        <f>H3101 * Dashboard!$I$14 * Dashboard!$I$15 * (Dashboard!$D$12 / 365) * 'Lookups and Calculations'!$F$12</f>
        <v>0</v>
      </c>
    </row>
    <row r="3102" spans="1:14" x14ac:dyDescent="0.35">
      <c r="A3102" s="2">
        <v>3101</v>
      </c>
      <c r="B3102" s="11">
        <v>-1.0378607615393027</v>
      </c>
      <c r="C3102" s="11">
        <v>1.3380524044747157</v>
      </c>
      <c r="D3102" s="3">
        <f>B3102*Dashboard!$D$11*Dashboard!$D$10*SQRT(Dashboard!$D$12/365)</f>
        <v>-257681.90333977944</v>
      </c>
      <c r="E3102" s="3">
        <f>IF(Dashboard!$I$3,C3102*Dashboard!$E$11*Dashboard!$E$10*SQRT(Dashboard!$D$12/365),0)</f>
        <v>664428.02952109941</v>
      </c>
      <c r="F3102" s="3">
        <f>D3102+IF(Dashboard!$I$3,E3102,0)</f>
        <v>406746.12618131994</v>
      </c>
      <c r="G3102" s="3">
        <f>IF(Dashboard!$I$4, ('Lookups and Calculations'!$F$9) / (1 - 'Lookups and Calculations'!$F$10), 'Lookups and Calculations'!$F$9)</f>
        <v>1951878.888340465</v>
      </c>
      <c r="H3102" s="12">
        <f t="shared" si="96"/>
        <v>0</v>
      </c>
      <c r="I3102" s="12">
        <f t="shared" si="97"/>
        <v>0</v>
      </c>
      <c r="J3102" s="13">
        <f>(1 - Dashboard!$I$9) * H3102 * Dashboard!$I$8 * 'Lookups and Calculations'!$F$12</f>
        <v>0</v>
      </c>
      <c r="K3102" s="12">
        <f>(1 - Dashboard!$I$11) * I3102 * Dashboard!$I$10 * 'Lookups and Calculations'!$F$12</f>
        <v>0</v>
      </c>
      <c r="L3102" s="12">
        <f>(H3102 - I3102) * Dashboard!$I$13 * (Dashboard!$D$12 / 365) * 'Lookups and Calculations'!$F$12</f>
        <v>0</v>
      </c>
      <c r="M3102" s="3">
        <f>(G3102*2) * Dashboard!$I$13 * (Dashboard!$D$12 / 365) * 'Lookups and Calculations'!$F$12</f>
        <v>1602.0878730267946</v>
      </c>
      <c r="N3102" s="12">
        <f>H3102 * Dashboard!$I$14 * Dashboard!$I$15 * (Dashboard!$D$12 / 365) * 'Lookups and Calculations'!$F$12</f>
        <v>0</v>
      </c>
    </row>
    <row r="3103" spans="1:14" x14ac:dyDescent="0.35">
      <c r="A3103" s="2">
        <v>3102</v>
      </c>
      <c r="B3103" s="11">
        <v>0.93700274137306339</v>
      </c>
      <c r="C3103" s="11">
        <v>1.4590104031175812</v>
      </c>
      <c r="D3103" s="3">
        <f>B3103*Dashboard!$D$11*Dashboard!$D$10*SQRT(Dashboard!$D$12/365)</f>
        <v>232640.69591907266</v>
      </c>
      <c r="E3103" s="3">
        <f>IF(Dashboard!$I$3,C3103*Dashboard!$E$11*Dashboard!$E$10*SQRT(Dashboard!$D$12/365),0)</f>
        <v>724491.36069133494</v>
      </c>
      <c r="F3103" s="3">
        <f>D3103+IF(Dashboard!$I$3,E3103,0)</f>
        <v>957132.05661040754</v>
      </c>
      <c r="G3103" s="3">
        <f>IF(Dashboard!$I$4, ('Lookups and Calculations'!$F$9) / (1 - 'Lookups and Calculations'!$F$10), 'Lookups and Calculations'!$F$9)</f>
        <v>1951878.888340465</v>
      </c>
      <c r="H3103" s="12">
        <f t="shared" si="96"/>
        <v>0</v>
      </c>
      <c r="I3103" s="12">
        <f t="shared" si="97"/>
        <v>0</v>
      </c>
      <c r="J3103" s="13">
        <f>(1 - Dashboard!$I$9) * H3103 * Dashboard!$I$8 * 'Lookups and Calculations'!$F$12</f>
        <v>0</v>
      </c>
      <c r="K3103" s="12">
        <f>(1 - Dashboard!$I$11) * I3103 * Dashboard!$I$10 * 'Lookups and Calculations'!$F$12</f>
        <v>0</v>
      </c>
      <c r="L3103" s="12">
        <f>(H3103 - I3103) * Dashboard!$I$13 * (Dashboard!$D$12 / 365) * 'Lookups and Calculations'!$F$12</f>
        <v>0</v>
      </c>
      <c r="M3103" s="3">
        <f>(G3103*2) * Dashboard!$I$13 * (Dashboard!$D$12 / 365) * 'Lookups and Calculations'!$F$12</f>
        <v>1602.0878730267946</v>
      </c>
      <c r="N3103" s="12">
        <f>H3103 * Dashboard!$I$14 * Dashboard!$I$15 * (Dashboard!$D$12 / 365) * 'Lookups and Calculations'!$F$12</f>
        <v>0</v>
      </c>
    </row>
    <row r="3104" spans="1:14" x14ac:dyDescent="0.35">
      <c r="A3104" s="2">
        <v>3103</v>
      </c>
      <c r="B3104" s="11">
        <v>0.70015337635343267</v>
      </c>
      <c r="C3104" s="11">
        <v>0.82218788529367615</v>
      </c>
      <c r="D3104" s="3">
        <f>B3104*Dashboard!$D$11*Dashboard!$D$10*SQRT(Dashboard!$D$12/365)</f>
        <v>173835.31715847921</v>
      </c>
      <c r="E3104" s="3">
        <f>IF(Dashboard!$I$3,C3104*Dashboard!$E$11*Dashboard!$E$10*SQRT(Dashboard!$D$12/365),0)</f>
        <v>408268.52124394482</v>
      </c>
      <c r="F3104" s="3">
        <f>D3104+IF(Dashboard!$I$3,E3104,0)</f>
        <v>582103.83840242401</v>
      </c>
      <c r="G3104" s="3">
        <f>IF(Dashboard!$I$4, ('Lookups and Calculations'!$F$9) / (1 - 'Lookups and Calculations'!$F$10), 'Lookups and Calculations'!$F$9)</f>
        <v>1951878.888340465</v>
      </c>
      <c r="H3104" s="12">
        <f t="shared" si="96"/>
        <v>0</v>
      </c>
      <c r="I3104" s="12">
        <f t="shared" si="97"/>
        <v>0</v>
      </c>
      <c r="J3104" s="13">
        <f>(1 - Dashboard!$I$9) * H3104 * Dashboard!$I$8 * 'Lookups and Calculations'!$F$12</f>
        <v>0</v>
      </c>
      <c r="K3104" s="12">
        <f>(1 - Dashboard!$I$11) * I3104 * Dashboard!$I$10 * 'Lookups and Calculations'!$F$12</f>
        <v>0</v>
      </c>
      <c r="L3104" s="12">
        <f>(H3104 - I3104) * Dashboard!$I$13 * (Dashboard!$D$12 / 365) * 'Lookups and Calculations'!$F$12</f>
        <v>0</v>
      </c>
      <c r="M3104" s="3">
        <f>(G3104*2) * Dashboard!$I$13 * (Dashboard!$D$12 / 365) * 'Lookups and Calculations'!$F$12</f>
        <v>1602.0878730267946</v>
      </c>
      <c r="N3104" s="12">
        <f>H3104 * Dashboard!$I$14 * Dashboard!$I$15 * (Dashboard!$D$12 / 365) * 'Lookups and Calculations'!$F$12</f>
        <v>0</v>
      </c>
    </row>
    <row r="3105" spans="1:14" x14ac:dyDescent="0.35">
      <c r="A3105" s="2">
        <v>3104</v>
      </c>
      <c r="B3105" s="11">
        <v>-0.55296958393368412</v>
      </c>
      <c r="C3105" s="11">
        <v>-0.1865607990266914</v>
      </c>
      <c r="D3105" s="3">
        <f>B3105*Dashboard!$D$11*Dashboard!$D$10*SQRT(Dashboard!$D$12/365)</f>
        <v>-137292.26516445549</v>
      </c>
      <c r="E3105" s="3">
        <f>IF(Dashboard!$I$3,C3105*Dashboard!$E$11*Dashboard!$E$10*SQRT(Dashboard!$D$12/365),0)</f>
        <v>-92639.289514111631</v>
      </c>
      <c r="F3105" s="3">
        <f>D3105+IF(Dashboard!$I$3,E3105,0)</f>
        <v>-229931.5546785671</v>
      </c>
      <c r="G3105" s="3">
        <f>IF(Dashboard!$I$4, ('Lookups and Calculations'!$F$9) / (1 - 'Lookups and Calculations'!$F$10), 'Lookups and Calculations'!$F$9)</f>
        <v>1951878.888340465</v>
      </c>
      <c r="H3105" s="12">
        <f t="shared" si="96"/>
        <v>0</v>
      </c>
      <c r="I3105" s="12">
        <f t="shared" si="97"/>
        <v>0</v>
      </c>
      <c r="J3105" s="13">
        <f>(1 - Dashboard!$I$9) * H3105 * Dashboard!$I$8 * 'Lookups and Calculations'!$F$12</f>
        <v>0</v>
      </c>
      <c r="K3105" s="12">
        <f>(1 - Dashboard!$I$11) * I3105 * Dashboard!$I$10 * 'Lookups and Calculations'!$F$12</f>
        <v>0</v>
      </c>
      <c r="L3105" s="12">
        <f>(H3105 - I3105) * Dashboard!$I$13 * (Dashboard!$D$12 / 365) * 'Lookups and Calculations'!$F$12</f>
        <v>0</v>
      </c>
      <c r="M3105" s="3">
        <f>(G3105*2) * Dashboard!$I$13 * (Dashboard!$D$12 / 365) * 'Lookups and Calculations'!$F$12</f>
        <v>1602.0878730267946</v>
      </c>
      <c r="N3105" s="12">
        <f>H3105 * Dashboard!$I$14 * Dashboard!$I$15 * (Dashboard!$D$12 / 365) * 'Lookups and Calculations'!$F$12</f>
        <v>0</v>
      </c>
    </row>
    <row r="3106" spans="1:14" x14ac:dyDescent="0.35">
      <c r="A3106" s="2">
        <v>3105</v>
      </c>
      <c r="B3106" s="11">
        <v>0.98503375355327349</v>
      </c>
      <c r="C3106" s="11">
        <v>-1.3898297443630747</v>
      </c>
      <c r="D3106" s="3">
        <f>B3106*Dashboard!$D$11*Dashboard!$D$10*SQRT(Dashboard!$D$12/365)</f>
        <v>244565.92047383485</v>
      </c>
      <c r="E3106" s="3">
        <f>IF(Dashboard!$I$3,C3106*Dashboard!$E$11*Dashboard!$E$10*SQRT(Dashboard!$D$12/365),0)</f>
        <v>-690138.76835376257</v>
      </c>
      <c r="F3106" s="3">
        <f>D3106+IF(Dashboard!$I$3,E3106,0)</f>
        <v>-445572.84787992772</v>
      </c>
      <c r="G3106" s="3">
        <f>IF(Dashboard!$I$4, ('Lookups and Calculations'!$F$9) / (1 - 'Lookups and Calculations'!$F$10), 'Lookups and Calculations'!$F$9)</f>
        <v>1951878.888340465</v>
      </c>
      <c r="H3106" s="12">
        <f t="shared" si="96"/>
        <v>0</v>
      </c>
      <c r="I3106" s="12">
        <f t="shared" si="97"/>
        <v>0</v>
      </c>
      <c r="J3106" s="13">
        <f>(1 - Dashboard!$I$9) * H3106 * Dashboard!$I$8 * 'Lookups and Calculations'!$F$12</f>
        <v>0</v>
      </c>
      <c r="K3106" s="12">
        <f>(1 - Dashboard!$I$11) * I3106 * Dashboard!$I$10 * 'Lookups and Calculations'!$F$12</f>
        <v>0</v>
      </c>
      <c r="L3106" s="12">
        <f>(H3106 - I3106) * Dashboard!$I$13 * (Dashboard!$D$12 / 365) * 'Lookups and Calculations'!$F$12</f>
        <v>0</v>
      </c>
      <c r="M3106" s="3">
        <f>(G3106*2) * Dashboard!$I$13 * (Dashboard!$D$12 / 365) * 'Lookups and Calculations'!$F$12</f>
        <v>1602.0878730267946</v>
      </c>
      <c r="N3106" s="12">
        <f>H3106 * Dashboard!$I$14 * Dashboard!$I$15 * (Dashboard!$D$12 / 365) * 'Lookups and Calculations'!$F$12</f>
        <v>0</v>
      </c>
    </row>
    <row r="3107" spans="1:14" x14ac:dyDescent="0.35">
      <c r="A3107" s="2">
        <v>3106</v>
      </c>
      <c r="B3107" s="11">
        <v>-1.2989397680278028</v>
      </c>
      <c r="C3107" s="11">
        <v>-0.69036000262012698</v>
      </c>
      <c r="D3107" s="3">
        <f>B3107*Dashboard!$D$11*Dashboard!$D$10*SQRT(Dashboard!$D$12/365)</f>
        <v>-322503.060287881</v>
      </c>
      <c r="E3107" s="3">
        <f>IF(Dashboard!$I$3,C3107*Dashboard!$E$11*Dashboard!$E$10*SQRT(Dashboard!$D$12/365),0)</f>
        <v>-342807.60205437796</v>
      </c>
      <c r="F3107" s="3">
        <f>D3107+IF(Dashboard!$I$3,E3107,0)</f>
        <v>-665310.66234225896</v>
      </c>
      <c r="G3107" s="3">
        <f>IF(Dashboard!$I$4, ('Lookups and Calculations'!$F$9) / (1 - 'Lookups and Calculations'!$F$10), 'Lookups and Calculations'!$F$9)</f>
        <v>1951878.888340465</v>
      </c>
      <c r="H3107" s="12">
        <f t="shared" si="96"/>
        <v>0</v>
      </c>
      <c r="I3107" s="12">
        <f t="shared" si="97"/>
        <v>0</v>
      </c>
      <c r="J3107" s="13">
        <f>(1 - Dashboard!$I$9) * H3107 * Dashboard!$I$8 * 'Lookups and Calculations'!$F$12</f>
        <v>0</v>
      </c>
      <c r="K3107" s="12">
        <f>(1 - Dashboard!$I$11) * I3107 * Dashboard!$I$10 * 'Lookups and Calculations'!$F$12</f>
        <v>0</v>
      </c>
      <c r="L3107" s="12">
        <f>(H3107 - I3107) * Dashboard!$I$13 * (Dashboard!$D$12 / 365) * 'Lookups and Calculations'!$F$12</f>
        <v>0</v>
      </c>
      <c r="M3107" s="3">
        <f>(G3107*2) * Dashboard!$I$13 * (Dashboard!$D$12 / 365) * 'Lookups and Calculations'!$F$12</f>
        <v>1602.0878730267946</v>
      </c>
      <c r="N3107" s="12">
        <f>H3107 * Dashboard!$I$14 * Dashboard!$I$15 * (Dashboard!$D$12 / 365) * 'Lookups and Calculations'!$F$12</f>
        <v>0</v>
      </c>
    </row>
    <row r="3108" spans="1:14" x14ac:dyDescent="0.35">
      <c r="A3108" s="2">
        <v>3107</v>
      </c>
      <c r="B3108" s="11">
        <v>1.3547172346590524</v>
      </c>
      <c r="C3108" s="11">
        <v>3.5496621143649758E-2</v>
      </c>
      <c r="D3108" s="3">
        <f>B3108*Dashboard!$D$11*Dashboard!$D$10*SQRT(Dashboard!$D$12/365)</f>
        <v>336351.58823848428</v>
      </c>
      <c r="E3108" s="3">
        <f>IF(Dashboard!$I$3,C3108*Dashboard!$E$11*Dashboard!$E$10*SQRT(Dashboard!$D$12/365),0)</f>
        <v>17626.327610383116</v>
      </c>
      <c r="F3108" s="3">
        <f>D3108+IF(Dashboard!$I$3,E3108,0)</f>
        <v>353977.91584886739</v>
      </c>
      <c r="G3108" s="3">
        <f>IF(Dashboard!$I$4, ('Lookups and Calculations'!$F$9) / (1 - 'Lookups and Calculations'!$F$10), 'Lookups and Calculations'!$F$9)</f>
        <v>1951878.888340465</v>
      </c>
      <c r="H3108" s="12">
        <f t="shared" si="96"/>
        <v>0</v>
      </c>
      <c r="I3108" s="12">
        <f t="shared" si="97"/>
        <v>0</v>
      </c>
      <c r="J3108" s="13">
        <f>(1 - Dashboard!$I$9) * H3108 * Dashboard!$I$8 * 'Lookups and Calculations'!$F$12</f>
        <v>0</v>
      </c>
      <c r="K3108" s="12">
        <f>(1 - Dashboard!$I$11) * I3108 * Dashboard!$I$10 * 'Lookups and Calculations'!$F$12</f>
        <v>0</v>
      </c>
      <c r="L3108" s="12">
        <f>(H3108 - I3108) * Dashboard!$I$13 * (Dashboard!$D$12 / 365) * 'Lookups and Calculations'!$F$12</f>
        <v>0</v>
      </c>
      <c r="M3108" s="3">
        <f>(G3108*2) * Dashboard!$I$13 * (Dashboard!$D$12 / 365) * 'Lookups and Calculations'!$F$12</f>
        <v>1602.0878730267946</v>
      </c>
      <c r="N3108" s="12">
        <f>H3108 * Dashboard!$I$14 * Dashboard!$I$15 * (Dashboard!$D$12 / 365) * 'Lookups and Calculations'!$F$12</f>
        <v>0</v>
      </c>
    </row>
    <row r="3109" spans="1:14" x14ac:dyDescent="0.35">
      <c r="A3109" s="2">
        <v>3108</v>
      </c>
      <c r="B3109" s="11">
        <v>-1.3733225208378546</v>
      </c>
      <c r="C3109" s="11">
        <v>0.47080739642062147</v>
      </c>
      <c r="D3109" s="3">
        <f>B3109*Dashboard!$D$11*Dashboard!$D$10*SQRT(Dashboard!$D$12/365)</f>
        <v>-340970.94155869697</v>
      </c>
      <c r="E3109" s="3">
        <f>IF(Dashboard!$I$3,C3109*Dashboard!$E$11*Dashboard!$E$10*SQRT(Dashboard!$D$12/365),0)</f>
        <v>233785.78420515344</v>
      </c>
      <c r="F3109" s="3">
        <f>D3109+IF(Dashboard!$I$3,E3109,0)</f>
        <v>-107185.15735354353</v>
      </c>
      <c r="G3109" s="3">
        <f>IF(Dashboard!$I$4, ('Lookups and Calculations'!$F$9) / (1 - 'Lookups and Calculations'!$F$10), 'Lookups and Calculations'!$F$9)</f>
        <v>1951878.888340465</v>
      </c>
      <c r="H3109" s="12">
        <f t="shared" si="96"/>
        <v>0</v>
      </c>
      <c r="I3109" s="12">
        <f t="shared" si="97"/>
        <v>0</v>
      </c>
      <c r="J3109" s="13">
        <f>(1 - Dashboard!$I$9) * H3109 * Dashboard!$I$8 * 'Lookups and Calculations'!$F$12</f>
        <v>0</v>
      </c>
      <c r="K3109" s="12">
        <f>(1 - Dashboard!$I$11) * I3109 * Dashboard!$I$10 * 'Lookups and Calculations'!$F$12</f>
        <v>0</v>
      </c>
      <c r="L3109" s="12">
        <f>(H3109 - I3109) * Dashboard!$I$13 * (Dashboard!$D$12 / 365) * 'Lookups and Calculations'!$F$12</f>
        <v>0</v>
      </c>
      <c r="M3109" s="3">
        <f>(G3109*2) * Dashboard!$I$13 * (Dashboard!$D$12 / 365) * 'Lookups and Calculations'!$F$12</f>
        <v>1602.0878730267946</v>
      </c>
      <c r="N3109" s="12">
        <f>H3109 * Dashboard!$I$14 * Dashboard!$I$15 * (Dashboard!$D$12 / 365) * 'Lookups and Calculations'!$F$12</f>
        <v>0</v>
      </c>
    </row>
    <row r="3110" spans="1:14" x14ac:dyDescent="0.35">
      <c r="A3110" s="2">
        <v>3109</v>
      </c>
      <c r="B3110" s="11">
        <v>0.39855846951183888</v>
      </c>
      <c r="C3110" s="11">
        <v>-0.29722252617833234</v>
      </c>
      <c r="D3110" s="3">
        <f>B3110*Dashboard!$D$11*Dashboard!$D$10*SQRT(Dashboard!$D$12/365)</f>
        <v>98954.800896103552</v>
      </c>
      <c r="E3110" s="3">
        <f>IF(Dashboard!$I$3,C3110*Dashboard!$E$11*Dashboard!$E$10*SQRT(Dashboard!$D$12/365),0)</f>
        <v>-147589.86773427558</v>
      </c>
      <c r="F3110" s="3">
        <f>D3110+IF(Dashboard!$I$3,E3110,0)</f>
        <v>-48635.066838172032</v>
      </c>
      <c r="G3110" s="3">
        <f>IF(Dashboard!$I$4, ('Lookups and Calculations'!$F$9) / (1 - 'Lookups and Calculations'!$F$10), 'Lookups and Calculations'!$F$9)</f>
        <v>1951878.888340465</v>
      </c>
      <c r="H3110" s="12">
        <f t="shared" si="96"/>
        <v>0</v>
      </c>
      <c r="I3110" s="12">
        <f t="shared" si="97"/>
        <v>0</v>
      </c>
      <c r="J3110" s="13">
        <f>(1 - Dashboard!$I$9) * H3110 * Dashboard!$I$8 * 'Lookups and Calculations'!$F$12</f>
        <v>0</v>
      </c>
      <c r="K3110" s="12">
        <f>(1 - Dashboard!$I$11) * I3110 * Dashboard!$I$10 * 'Lookups and Calculations'!$F$12</f>
        <v>0</v>
      </c>
      <c r="L3110" s="12">
        <f>(H3110 - I3110) * Dashboard!$I$13 * (Dashboard!$D$12 / 365) * 'Lookups and Calculations'!$F$12</f>
        <v>0</v>
      </c>
      <c r="M3110" s="3">
        <f>(G3110*2) * Dashboard!$I$13 * (Dashboard!$D$12 / 365) * 'Lookups and Calculations'!$F$12</f>
        <v>1602.0878730267946</v>
      </c>
      <c r="N3110" s="12">
        <f>H3110 * Dashboard!$I$14 * Dashboard!$I$15 * (Dashboard!$D$12 / 365) * 'Lookups and Calculations'!$F$12</f>
        <v>0</v>
      </c>
    </row>
    <row r="3111" spans="1:14" x14ac:dyDescent="0.35">
      <c r="A3111" s="2">
        <v>3110</v>
      </c>
      <c r="B3111" s="11">
        <v>-0.15836646368166607</v>
      </c>
      <c r="C3111" s="11">
        <v>2.7115384223489039</v>
      </c>
      <c r="D3111" s="3">
        <f>B3111*Dashboard!$D$11*Dashboard!$D$10*SQRT(Dashboard!$D$12/365)</f>
        <v>-39319.505370023959</v>
      </c>
      <c r="E3111" s="3">
        <f>IF(Dashboard!$I$3,C3111*Dashboard!$E$11*Dashboard!$E$10*SQRT(Dashboard!$D$12/365),0)</f>
        <v>1346451.0993045166</v>
      </c>
      <c r="F3111" s="3">
        <f>D3111+IF(Dashboard!$I$3,E3111,0)</f>
        <v>1307131.5939344927</v>
      </c>
      <c r="G3111" s="3">
        <f>IF(Dashboard!$I$4, ('Lookups and Calculations'!$F$9) / (1 - 'Lookups and Calculations'!$F$10), 'Lookups and Calculations'!$F$9)</f>
        <v>1951878.888340465</v>
      </c>
      <c r="H3111" s="12">
        <f t="shared" si="96"/>
        <v>0</v>
      </c>
      <c r="I3111" s="12">
        <f t="shared" si="97"/>
        <v>0</v>
      </c>
      <c r="J3111" s="13">
        <f>(1 - Dashboard!$I$9) * H3111 * Dashboard!$I$8 * 'Lookups and Calculations'!$F$12</f>
        <v>0</v>
      </c>
      <c r="K3111" s="12">
        <f>(1 - Dashboard!$I$11) * I3111 * Dashboard!$I$10 * 'Lookups and Calculations'!$F$12</f>
        <v>0</v>
      </c>
      <c r="L3111" s="12">
        <f>(H3111 - I3111) * Dashboard!$I$13 * (Dashboard!$D$12 / 365) * 'Lookups and Calculations'!$F$12</f>
        <v>0</v>
      </c>
      <c r="M3111" s="3">
        <f>(G3111*2) * Dashboard!$I$13 * (Dashboard!$D$12 / 365) * 'Lookups and Calculations'!$F$12</f>
        <v>1602.0878730267946</v>
      </c>
      <c r="N3111" s="12">
        <f>H3111 * Dashboard!$I$14 * Dashboard!$I$15 * (Dashboard!$D$12 / 365) * 'Lookups and Calculations'!$F$12</f>
        <v>0</v>
      </c>
    </row>
    <row r="3112" spans="1:14" x14ac:dyDescent="0.35">
      <c r="A3112" s="2">
        <v>3111</v>
      </c>
      <c r="B3112" s="11">
        <v>0.99992129198260638</v>
      </c>
      <c r="C3112" s="11">
        <v>0.45285504498011969</v>
      </c>
      <c r="D3112" s="3">
        <f>B3112*Dashboard!$D$11*Dashboard!$D$10*SQRT(Dashboard!$D$12/365)</f>
        <v>248262.22481510782</v>
      </c>
      <c r="E3112" s="3">
        <f>IF(Dashboard!$I$3,C3112*Dashboard!$E$11*Dashboard!$E$10*SQRT(Dashboard!$D$12/365),0)</f>
        <v>224871.30114530236</v>
      </c>
      <c r="F3112" s="3">
        <f>D3112+IF(Dashboard!$I$3,E3112,0)</f>
        <v>473133.52596041019</v>
      </c>
      <c r="G3112" s="3">
        <f>IF(Dashboard!$I$4, ('Lookups and Calculations'!$F$9) / (1 - 'Lookups and Calculations'!$F$10), 'Lookups and Calculations'!$F$9)</f>
        <v>1951878.888340465</v>
      </c>
      <c r="H3112" s="12">
        <f t="shared" si="96"/>
        <v>0</v>
      </c>
      <c r="I3112" s="12">
        <f t="shared" si="97"/>
        <v>0</v>
      </c>
      <c r="J3112" s="13">
        <f>(1 - Dashboard!$I$9) * H3112 * Dashboard!$I$8 * 'Lookups and Calculations'!$F$12</f>
        <v>0</v>
      </c>
      <c r="K3112" s="12">
        <f>(1 - Dashboard!$I$11) * I3112 * Dashboard!$I$10 * 'Lookups and Calculations'!$F$12</f>
        <v>0</v>
      </c>
      <c r="L3112" s="12">
        <f>(H3112 - I3112) * Dashboard!$I$13 * (Dashboard!$D$12 / 365) * 'Lookups and Calculations'!$F$12</f>
        <v>0</v>
      </c>
      <c r="M3112" s="3">
        <f>(G3112*2) * Dashboard!$I$13 * (Dashboard!$D$12 / 365) * 'Lookups and Calculations'!$F$12</f>
        <v>1602.0878730267946</v>
      </c>
      <c r="N3112" s="12">
        <f>H3112 * Dashboard!$I$14 * Dashboard!$I$15 * (Dashboard!$D$12 / 365) * 'Lookups and Calculations'!$F$12</f>
        <v>0</v>
      </c>
    </row>
    <row r="3113" spans="1:14" x14ac:dyDescent="0.35">
      <c r="A3113" s="2">
        <v>3112</v>
      </c>
      <c r="B3113" s="11">
        <v>-0.64328865466393303</v>
      </c>
      <c r="C3113" s="11">
        <v>0.48262488524708319</v>
      </c>
      <c r="D3113" s="3">
        <f>B3113*Dashboard!$D$11*Dashboard!$D$10*SQRT(Dashboard!$D$12/365)</f>
        <v>-159716.84360128982</v>
      </c>
      <c r="E3113" s="3">
        <f>IF(Dashboard!$I$3,C3113*Dashboard!$E$11*Dashboard!$E$10*SQRT(Dashboard!$D$12/365),0)</f>
        <v>239653.91820991691</v>
      </c>
      <c r="F3113" s="3">
        <f>D3113+IF(Dashboard!$I$3,E3113,0)</f>
        <v>79937.074608627096</v>
      </c>
      <c r="G3113" s="3">
        <f>IF(Dashboard!$I$4, ('Lookups and Calculations'!$F$9) / (1 - 'Lookups and Calculations'!$F$10), 'Lookups and Calculations'!$F$9)</f>
        <v>1951878.888340465</v>
      </c>
      <c r="H3113" s="12">
        <f t="shared" si="96"/>
        <v>0</v>
      </c>
      <c r="I3113" s="12">
        <f t="shared" si="97"/>
        <v>0</v>
      </c>
      <c r="J3113" s="13">
        <f>(1 - Dashboard!$I$9) * H3113 * Dashboard!$I$8 * 'Lookups and Calculations'!$F$12</f>
        <v>0</v>
      </c>
      <c r="K3113" s="12">
        <f>(1 - Dashboard!$I$11) * I3113 * Dashboard!$I$10 * 'Lookups and Calculations'!$F$12</f>
        <v>0</v>
      </c>
      <c r="L3113" s="12">
        <f>(H3113 - I3113) * Dashboard!$I$13 * (Dashboard!$D$12 / 365) * 'Lookups and Calculations'!$F$12</f>
        <v>0</v>
      </c>
      <c r="M3113" s="3">
        <f>(G3113*2) * Dashboard!$I$13 * (Dashboard!$D$12 / 365) * 'Lookups and Calculations'!$F$12</f>
        <v>1602.0878730267946</v>
      </c>
      <c r="N3113" s="12">
        <f>H3113 * Dashboard!$I$14 * Dashboard!$I$15 * (Dashboard!$D$12 / 365) * 'Lookups and Calculations'!$F$12</f>
        <v>0</v>
      </c>
    </row>
    <row r="3114" spans="1:14" x14ac:dyDescent="0.35">
      <c r="A3114" s="2">
        <v>3113</v>
      </c>
      <c r="B3114" s="11">
        <v>0.133019406302194</v>
      </c>
      <c r="C3114" s="11">
        <v>-0.10760651003707421</v>
      </c>
      <c r="D3114" s="3">
        <f>B3114*Dashboard!$D$11*Dashboard!$D$10*SQRT(Dashboard!$D$12/365)</f>
        <v>33026.293186226008</v>
      </c>
      <c r="E3114" s="3">
        <f>IF(Dashboard!$I$3,C3114*Dashboard!$E$11*Dashboard!$E$10*SQRT(Dashboard!$D$12/365),0)</f>
        <v>-53433.468815179462</v>
      </c>
      <c r="F3114" s="3">
        <f>D3114+IF(Dashboard!$I$3,E3114,0)</f>
        <v>-20407.175628953453</v>
      </c>
      <c r="G3114" s="3">
        <f>IF(Dashboard!$I$4, ('Lookups and Calculations'!$F$9) / (1 - 'Lookups and Calculations'!$F$10), 'Lookups and Calculations'!$F$9)</f>
        <v>1951878.888340465</v>
      </c>
      <c r="H3114" s="12">
        <f t="shared" si="96"/>
        <v>0</v>
      </c>
      <c r="I3114" s="12">
        <f t="shared" si="97"/>
        <v>0</v>
      </c>
      <c r="J3114" s="13">
        <f>(1 - Dashboard!$I$9) * H3114 * Dashboard!$I$8 * 'Lookups and Calculations'!$F$12</f>
        <v>0</v>
      </c>
      <c r="K3114" s="12">
        <f>(1 - Dashboard!$I$11) * I3114 * Dashboard!$I$10 * 'Lookups and Calculations'!$F$12</f>
        <v>0</v>
      </c>
      <c r="L3114" s="12">
        <f>(H3114 - I3114) * Dashboard!$I$13 * (Dashboard!$D$12 / 365) * 'Lookups and Calculations'!$F$12</f>
        <v>0</v>
      </c>
      <c r="M3114" s="3">
        <f>(G3114*2) * Dashboard!$I$13 * (Dashboard!$D$12 / 365) * 'Lookups and Calculations'!$F$12</f>
        <v>1602.0878730267946</v>
      </c>
      <c r="N3114" s="12">
        <f>H3114 * Dashboard!$I$14 * Dashboard!$I$15 * (Dashboard!$D$12 / 365) * 'Lookups and Calculations'!$F$12</f>
        <v>0</v>
      </c>
    </row>
    <row r="3115" spans="1:14" x14ac:dyDescent="0.35">
      <c r="A3115" s="2">
        <v>3114</v>
      </c>
      <c r="B3115" s="11">
        <v>-0.22531275446371485</v>
      </c>
      <c r="C3115" s="11">
        <v>2.2538487512793153</v>
      </c>
      <c r="D3115" s="3">
        <f>B3115*Dashboard!$D$11*Dashboard!$D$10*SQRT(Dashboard!$D$12/365)</f>
        <v>-55941.048711416966</v>
      </c>
      <c r="E3115" s="3">
        <f>IF(Dashboard!$I$3,C3115*Dashboard!$E$11*Dashboard!$E$10*SQRT(Dashboard!$D$12/365),0)</f>
        <v>1119179.099146713</v>
      </c>
      <c r="F3115" s="3">
        <f>D3115+IF(Dashboard!$I$3,E3115,0)</f>
        <v>1063238.050435296</v>
      </c>
      <c r="G3115" s="3">
        <f>IF(Dashboard!$I$4, ('Lookups and Calculations'!$F$9) / (1 - 'Lookups and Calculations'!$F$10), 'Lookups and Calculations'!$F$9)</f>
        <v>1951878.888340465</v>
      </c>
      <c r="H3115" s="12">
        <f t="shared" si="96"/>
        <v>0</v>
      </c>
      <c r="I3115" s="12">
        <f t="shared" si="97"/>
        <v>0</v>
      </c>
      <c r="J3115" s="13">
        <f>(1 - Dashboard!$I$9) * H3115 * Dashboard!$I$8 * 'Lookups and Calculations'!$F$12</f>
        <v>0</v>
      </c>
      <c r="K3115" s="12">
        <f>(1 - Dashboard!$I$11) * I3115 * Dashboard!$I$10 * 'Lookups and Calculations'!$F$12</f>
        <v>0</v>
      </c>
      <c r="L3115" s="12">
        <f>(H3115 - I3115) * Dashboard!$I$13 * (Dashboard!$D$12 / 365) * 'Lookups and Calculations'!$F$12</f>
        <v>0</v>
      </c>
      <c r="M3115" s="3">
        <f>(G3115*2) * Dashboard!$I$13 * (Dashboard!$D$12 / 365) * 'Lookups and Calculations'!$F$12</f>
        <v>1602.0878730267946</v>
      </c>
      <c r="N3115" s="12">
        <f>H3115 * Dashboard!$I$14 * Dashboard!$I$15 * (Dashboard!$D$12 / 365) * 'Lookups and Calculations'!$F$12</f>
        <v>0</v>
      </c>
    </row>
    <row r="3116" spans="1:14" x14ac:dyDescent="0.35">
      <c r="A3116" s="2">
        <v>3115</v>
      </c>
      <c r="B3116" s="11">
        <v>0.33131175028237825</v>
      </c>
      <c r="C3116" s="11">
        <v>5.6788016690278394E-2</v>
      </c>
      <c r="D3116" s="3">
        <f>B3116*Dashboard!$D$11*Dashboard!$D$10*SQRT(Dashboard!$D$12/365)</f>
        <v>82258.666649056046</v>
      </c>
      <c r="E3116" s="3">
        <f>IF(Dashboard!$I$3,C3116*Dashboard!$E$11*Dashboard!$E$10*SQRT(Dashboard!$D$12/365),0)</f>
        <v>28198.858208954374</v>
      </c>
      <c r="F3116" s="3">
        <f>D3116+IF(Dashboard!$I$3,E3116,0)</f>
        <v>110457.52485801042</v>
      </c>
      <c r="G3116" s="3">
        <f>IF(Dashboard!$I$4, ('Lookups and Calculations'!$F$9) / (1 - 'Lookups and Calculations'!$F$10), 'Lookups and Calculations'!$F$9)</f>
        <v>1951878.888340465</v>
      </c>
      <c r="H3116" s="12">
        <f t="shared" si="96"/>
        <v>0</v>
      </c>
      <c r="I3116" s="12">
        <f t="shared" si="97"/>
        <v>0</v>
      </c>
      <c r="J3116" s="13">
        <f>(1 - Dashboard!$I$9) * H3116 * Dashboard!$I$8 * 'Lookups and Calculations'!$F$12</f>
        <v>0</v>
      </c>
      <c r="K3116" s="12">
        <f>(1 - Dashboard!$I$11) * I3116 * Dashboard!$I$10 * 'Lookups and Calculations'!$F$12</f>
        <v>0</v>
      </c>
      <c r="L3116" s="12">
        <f>(H3116 - I3116) * Dashboard!$I$13 * (Dashboard!$D$12 / 365) * 'Lookups and Calculations'!$F$12</f>
        <v>0</v>
      </c>
      <c r="M3116" s="3">
        <f>(G3116*2) * Dashboard!$I$13 * (Dashboard!$D$12 / 365) * 'Lookups and Calculations'!$F$12</f>
        <v>1602.0878730267946</v>
      </c>
      <c r="N3116" s="12">
        <f>H3116 * Dashboard!$I$14 * Dashboard!$I$15 * (Dashboard!$D$12 / 365) * 'Lookups and Calculations'!$F$12</f>
        <v>0</v>
      </c>
    </row>
    <row r="3117" spans="1:14" x14ac:dyDescent="0.35">
      <c r="A3117" s="2">
        <v>3116</v>
      </c>
      <c r="B3117" s="11">
        <v>0.19160220780242987</v>
      </c>
      <c r="C3117" s="11">
        <v>0.40664341573847473</v>
      </c>
      <c r="D3117" s="3">
        <f>B3117*Dashboard!$D$11*Dashboard!$D$10*SQRT(Dashboard!$D$12/365)</f>
        <v>47571.334633951657</v>
      </c>
      <c r="E3117" s="3">
        <f>IF(Dashboard!$I$3,C3117*Dashboard!$E$11*Dashboard!$E$10*SQRT(Dashboard!$D$12/365),0)</f>
        <v>201924.29125592552</v>
      </c>
      <c r="F3117" s="3">
        <f>D3117+IF(Dashboard!$I$3,E3117,0)</f>
        <v>249495.62588987718</v>
      </c>
      <c r="G3117" s="3">
        <f>IF(Dashboard!$I$4, ('Lookups and Calculations'!$F$9) / (1 - 'Lookups and Calculations'!$F$10), 'Lookups and Calculations'!$F$9)</f>
        <v>1951878.888340465</v>
      </c>
      <c r="H3117" s="12">
        <f t="shared" si="96"/>
        <v>0</v>
      </c>
      <c r="I3117" s="12">
        <f t="shared" si="97"/>
        <v>0</v>
      </c>
      <c r="J3117" s="13">
        <f>(1 - Dashboard!$I$9) * H3117 * Dashboard!$I$8 * 'Lookups and Calculations'!$F$12</f>
        <v>0</v>
      </c>
      <c r="K3117" s="12">
        <f>(1 - Dashboard!$I$11) * I3117 * Dashboard!$I$10 * 'Lookups and Calculations'!$F$12</f>
        <v>0</v>
      </c>
      <c r="L3117" s="12">
        <f>(H3117 - I3117) * Dashboard!$I$13 * (Dashboard!$D$12 / 365) * 'Lookups and Calculations'!$F$12</f>
        <v>0</v>
      </c>
      <c r="M3117" s="3">
        <f>(G3117*2) * Dashboard!$I$13 * (Dashboard!$D$12 / 365) * 'Lookups and Calculations'!$F$12</f>
        <v>1602.0878730267946</v>
      </c>
      <c r="N3117" s="12">
        <f>H3117 * Dashboard!$I$14 * Dashboard!$I$15 * (Dashboard!$D$12 / 365) * 'Lookups and Calculations'!$F$12</f>
        <v>0</v>
      </c>
    </row>
    <row r="3118" spans="1:14" x14ac:dyDescent="0.35">
      <c r="A3118" s="2">
        <v>3117</v>
      </c>
      <c r="B3118" s="11">
        <v>-0.32116622502656667</v>
      </c>
      <c r="C3118" s="11">
        <v>-0.59042870783178092</v>
      </c>
      <c r="D3118" s="3">
        <f>B3118*Dashboard!$D$11*Dashboard!$D$10*SQRT(Dashboard!$D$12/365)</f>
        <v>-79739.717715653926</v>
      </c>
      <c r="E3118" s="3">
        <f>IF(Dashboard!$I$3,C3118*Dashboard!$E$11*Dashboard!$E$10*SQRT(Dashboard!$D$12/365),0)</f>
        <v>-293185.36524088139</v>
      </c>
      <c r="F3118" s="3">
        <f>D3118+IF(Dashboard!$I$3,E3118,0)</f>
        <v>-372925.08295653533</v>
      </c>
      <c r="G3118" s="3">
        <f>IF(Dashboard!$I$4, ('Lookups and Calculations'!$F$9) / (1 - 'Lookups and Calculations'!$F$10), 'Lookups and Calculations'!$F$9)</f>
        <v>1951878.888340465</v>
      </c>
      <c r="H3118" s="12">
        <f t="shared" si="96"/>
        <v>0</v>
      </c>
      <c r="I3118" s="12">
        <f t="shared" si="97"/>
        <v>0</v>
      </c>
      <c r="J3118" s="13">
        <f>(1 - Dashboard!$I$9) * H3118 * Dashboard!$I$8 * 'Lookups and Calculations'!$F$12</f>
        <v>0</v>
      </c>
      <c r="K3118" s="12">
        <f>(1 - Dashboard!$I$11) * I3118 * Dashboard!$I$10 * 'Lookups and Calculations'!$F$12</f>
        <v>0</v>
      </c>
      <c r="L3118" s="12">
        <f>(H3118 - I3118) * Dashboard!$I$13 * (Dashboard!$D$12 / 365) * 'Lookups and Calculations'!$F$12</f>
        <v>0</v>
      </c>
      <c r="M3118" s="3">
        <f>(G3118*2) * Dashboard!$I$13 * (Dashboard!$D$12 / 365) * 'Lookups and Calculations'!$F$12</f>
        <v>1602.0878730267946</v>
      </c>
      <c r="N3118" s="12">
        <f>H3118 * Dashboard!$I$14 * Dashboard!$I$15 * (Dashboard!$D$12 / 365) * 'Lookups and Calculations'!$F$12</f>
        <v>0</v>
      </c>
    </row>
    <row r="3119" spans="1:14" x14ac:dyDescent="0.35">
      <c r="A3119" s="2">
        <v>3118</v>
      </c>
      <c r="B3119" s="11">
        <v>0.25050250509425531</v>
      </c>
      <c r="C3119" s="11">
        <v>1.9957959778883754</v>
      </c>
      <c r="D3119" s="3">
        <f>B3119*Dashboard!$D$11*Dashboard!$D$10*SQRT(Dashboard!$D$12/365)</f>
        <v>62195.204497695115</v>
      </c>
      <c r="E3119" s="3">
        <f>IF(Dashboard!$I$3,C3119*Dashboard!$E$11*Dashboard!$E$10*SQRT(Dashboard!$D$12/365),0)</f>
        <v>991039.50224960456</v>
      </c>
      <c r="F3119" s="3">
        <f>D3119+IF(Dashboard!$I$3,E3119,0)</f>
        <v>1053234.7067472998</v>
      </c>
      <c r="G3119" s="3">
        <f>IF(Dashboard!$I$4, ('Lookups and Calculations'!$F$9) / (1 - 'Lookups and Calculations'!$F$10), 'Lookups and Calculations'!$F$9)</f>
        <v>1951878.888340465</v>
      </c>
      <c r="H3119" s="12">
        <f t="shared" si="96"/>
        <v>0</v>
      </c>
      <c r="I3119" s="12">
        <f t="shared" si="97"/>
        <v>0</v>
      </c>
      <c r="J3119" s="13">
        <f>(1 - Dashboard!$I$9) * H3119 * Dashboard!$I$8 * 'Lookups and Calculations'!$F$12</f>
        <v>0</v>
      </c>
      <c r="K3119" s="12">
        <f>(1 - Dashboard!$I$11) * I3119 * Dashboard!$I$10 * 'Lookups and Calculations'!$F$12</f>
        <v>0</v>
      </c>
      <c r="L3119" s="12">
        <f>(H3119 - I3119) * Dashboard!$I$13 * (Dashboard!$D$12 / 365) * 'Lookups and Calculations'!$F$12</f>
        <v>0</v>
      </c>
      <c r="M3119" s="3">
        <f>(G3119*2) * Dashboard!$I$13 * (Dashboard!$D$12 / 365) * 'Lookups and Calculations'!$F$12</f>
        <v>1602.0878730267946</v>
      </c>
      <c r="N3119" s="12">
        <f>H3119 * Dashboard!$I$14 * Dashboard!$I$15 * (Dashboard!$D$12 / 365) * 'Lookups and Calculations'!$F$12</f>
        <v>0</v>
      </c>
    </row>
    <row r="3120" spans="1:14" x14ac:dyDescent="0.35">
      <c r="A3120" s="2">
        <v>3119</v>
      </c>
      <c r="B3120" s="11">
        <v>6.9012991025204405E-3</v>
      </c>
      <c r="C3120" s="11">
        <v>1.1889674242114761</v>
      </c>
      <c r="D3120" s="3">
        <f>B3120*Dashboard!$D$11*Dashboard!$D$10*SQRT(Dashboard!$D$12/365)</f>
        <v>1713.4667328756461</v>
      </c>
      <c r="E3120" s="3">
        <f>IF(Dashboard!$I$3,C3120*Dashboard!$E$11*Dashboard!$E$10*SQRT(Dashboard!$D$12/365),0)</f>
        <v>590397.86498028436</v>
      </c>
      <c r="F3120" s="3">
        <f>D3120+IF(Dashboard!$I$3,E3120,0)</f>
        <v>592111.33171316003</v>
      </c>
      <c r="G3120" s="3">
        <f>IF(Dashboard!$I$4, ('Lookups and Calculations'!$F$9) / (1 - 'Lookups and Calculations'!$F$10), 'Lookups and Calculations'!$F$9)</f>
        <v>1951878.888340465</v>
      </c>
      <c r="H3120" s="12">
        <f t="shared" si="96"/>
        <v>0</v>
      </c>
      <c r="I3120" s="12">
        <f t="shared" si="97"/>
        <v>0</v>
      </c>
      <c r="J3120" s="13">
        <f>(1 - Dashboard!$I$9) * H3120 * Dashboard!$I$8 * 'Lookups and Calculations'!$F$12</f>
        <v>0</v>
      </c>
      <c r="K3120" s="12">
        <f>(1 - Dashboard!$I$11) * I3120 * Dashboard!$I$10 * 'Lookups and Calculations'!$F$12</f>
        <v>0</v>
      </c>
      <c r="L3120" s="12">
        <f>(H3120 - I3120) * Dashboard!$I$13 * (Dashboard!$D$12 / 365) * 'Lookups and Calculations'!$F$12</f>
        <v>0</v>
      </c>
      <c r="M3120" s="3">
        <f>(G3120*2) * Dashboard!$I$13 * (Dashboard!$D$12 / 365) * 'Lookups and Calculations'!$F$12</f>
        <v>1602.0878730267946</v>
      </c>
      <c r="N3120" s="12">
        <f>H3120 * Dashboard!$I$14 * Dashboard!$I$15 * (Dashboard!$D$12 / 365) * 'Lookups and Calculations'!$F$12</f>
        <v>0</v>
      </c>
    </row>
    <row r="3121" spans="1:14" x14ac:dyDescent="0.35">
      <c r="A3121" s="2">
        <v>3120</v>
      </c>
      <c r="B3121" s="11">
        <v>-1.566900169116989</v>
      </c>
      <c r="C3121" s="11">
        <v>-2.0312969160989911</v>
      </c>
      <c r="D3121" s="3">
        <f>B3121*Dashboard!$D$11*Dashboard!$D$10*SQRT(Dashboard!$D$12/365)</f>
        <v>-389032.74204397982</v>
      </c>
      <c r="E3121" s="3">
        <f>IF(Dashboard!$I$3,C3121*Dashboard!$E$11*Dashboard!$E$10*SQRT(Dashboard!$D$12/365),0)</f>
        <v>-1008667.9735580132</v>
      </c>
      <c r="F3121" s="3">
        <f>D3121+IF(Dashboard!$I$3,E3121,0)</f>
        <v>-1397700.715601993</v>
      </c>
      <c r="G3121" s="3">
        <f>IF(Dashboard!$I$4, ('Lookups and Calculations'!$F$9) / (1 - 'Lookups and Calculations'!$F$10), 'Lookups and Calculations'!$F$9)</f>
        <v>1951878.888340465</v>
      </c>
      <c r="H3121" s="12">
        <f t="shared" si="96"/>
        <v>0</v>
      </c>
      <c r="I3121" s="12">
        <f t="shared" si="97"/>
        <v>0</v>
      </c>
      <c r="J3121" s="13">
        <f>(1 - Dashboard!$I$9) * H3121 * Dashboard!$I$8 * 'Lookups and Calculations'!$F$12</f>
        <v>0</v>
      </c>
      <c r="K3121" s="12">
        <f>(1 - Dashboard!$I$11) * I3121 * Dashboard!$I$10 * 'Lookups and Calculations'!$F$12</f>
        <v>0</v>
      </c>
      <c r="L3121" s="12">
        <f>(H3121 - I3121) * Dashboard!$I$13 * (Dashboard!$D$12 / 365) * 'Lookups and Calculations'!$F$12</f>
        <v>0</v>
      </c>
      <c r="M3121" s="3">
        <f>(G3121*2) * Dashboard!$I$13 * (Dashboard!$D$12 / 365) * 'Lookups and Calculations'!$F$12</f>
        <v>1602.0878730267946</v>
      </c>
      <c r="N3121" s="12">
        <f>H3121 * Dashboard!$I$14 * Dashboard!$I$15 * (Dashboard!$D$12 / 365) * 'Lookups and Calculations'!$F$12</f>
        <v>0</v>
      </c>
    </row>
    <row r="3122" spans="1:14" x14ac:dyDescent="0.35">
      <c r="A3122" s="2">
        <v>3121</v>
      </c>
      <c r="B3122" s="11">
        <v>-0.38209739894762434</v>
      </c>
      <c r="C3122" s="11">
        <v>0.37269157975711203</v>
      </c>
      <c r="D3122" s="3">
        <f>B3122*Dashboard!$D$11*Dashboard!$D$10*SQRT(Dashboard!$D$12/365)</f>
        <v>-94867.817216610638</v>
      </c>
      <c r="E3122" s="3">
        <f>IF(Dashboard!$I$3,C3122*Dashboard!$E$11*Dashboard!$E$10*SQRT(Dashboard!$D$12/365),0)</f>
        <v>185065.04762370297</v>
      </c>
      <c r="F3122" s="3">
        <f>D3122+IF(Dashboard!$I$3,E3122,0)</f>
        <v>90197.230407092327</v>
      </c>
      <c r="G3122" s="3">
        <f>IF(Dashboard!$I$4, ('Lookups and Calculations'!$F$9) / (1 - 'Lookups and Calculations'!$F$10), 'Lookups and Calculations'!$F$9)</f>
        <v>1951878.888340465</v>
      </c>
      <c r="H3122" s="12">
        <f t="shared" si="96"/>
        <v>0</v>
      </c>
      <c r="I3122" s="12">
        <f t="shared" si="97"/>
        <v>0</v>
      </c>
      <c r="J3122" s="13">
        <f>(1 - Dashboard!$I$9) * H3122 * Dashboard!$I$8 * 'Lookups and Calculations'!$F$12</f>
        <v>0</v>
      </c>
      <c r="K3122" s="12">
        <f>(1 - Dashboard!$I$11) * I3122 * Dashboard!$I$10 * 'Lookups and Calculations'!$F$12</f>
        <v>0</v>
      </c>
      <c r="L3122" s="12">
        <f>(H3122 - I3122) * Dashboard!$I$13 * (Dashboard!$D$12 / 365) * 'Lookups and Calculations'!$F$12</f>
        <v>0</v>
      </c>
      <c r="M3122" s="3">
        <f>(G3122*2) * Dashboard!$I$13 * (Dashboard!$D$12 / 365) * 'Lookups and Calculations'!$F$12</f>
        <v>1602.0878730267946</v>
      </c>
      <c r="N3122" s="12">
        <f>H3122 * Dashboard!$I$14 * Dashboard!$I$15 * (Dashboard!$D$12 / 365) * 'Lookups and Calculations'!$F$12</f>
        <v>0</v>
      </c>
    </row>
    <row r="3123" spans="1:14" x14ac:dyDescent="0.35">
      <c r="A3123" s="2">
        <v>3122</v>
      </c>
      <c r="B3123" s="11">
        <v>-1.2966646032726321</v>
      </c>
      <c r="C3123" s="11">
        <v>-0.93283913032252364</v>
      </c>
      <c r="D3123" s="3">
        <f>B3123*Dashboard!$D$11*Dashboard!$D$10*SQRT(Dashboard!$D$12/365)</f>
        <v>-321938.17836320505</v>
      </c>
      <c r="E3123" s="3">
        <f>IF(Dashboard!$I$3,C3123*Dashboard!$E$11*Dashboard!$E$10*SQRT(Dashboard!$D$12/365),0)</f>
        <v>-463213.89442417934</v>
      </c>
      <c r="F3123" s="3">
        <f>D3123+IF(Dashboard!$I$3,E3123,0)</f>
        <v>-785152.07278738439</v>
      </c>
      <c r="G3123" s="3">
        <f>IF(Dashboard!$I$4, ('Lookups and Calculations'!$F$9) / (1 - 'Lookups and Calculations'!$F$10), 'Lookups and Calculations'!$F$9)</f>
        <v>1951878.888340465</v>
      </c>
      <c r="H3123" s="12">
        <f t="shared" si="96"/>
        <v>0</v>
      </c>
      <c r="I3123" s="12">
        <f t="shared" si="97"/>
        <v>0</v>
      </c>
      <c r="J3123" s="13">
        <f>(1 - Dashboard!$I$9) * H3123 * Dashboard!$I$8 * 'Lookups and Calculations'!$F$12</f>
        <v>0</v>
      </c>
      <c r="K3123" s="12">
        <f>(1 - Dashboard!$I$11) * I3123 * Dashboard!$I$10 * 'Lookups and Calculations'!$F$12</f>
        <v>0</v>
      </c>
      <c r="L3123" s="12">
        <f>(H3123 - I3123) * Dashboard!$I$13 * (Dashboard!$D$12 / 365) * 'Lookups and Calculations'!$F$12</f>
        <v>0</v>
      </c>
      <c r="M3123" s="3">
        <f>(G3123*2) * Dashboard!$I$13 * (Dashboard!$D$12 / 365) * 'Lookups and Calculations'!$F$12</f>
        <v>1602.0878730267946</v>
      </c>
      <c r="N3123" s="12">
        <f>H3123 * Dashboard!$I$14 * Dashboard!$I$15 * (Dashboard!$D$12 / 365) * 'Lookups and Calculations'!$F$12</f>
        <v>0</v>
      </c>
    </row>
    <row r="3124" spans="1:14" x14ac:dyDescent="0.35">
      <c r="A3124" s="2">
        <v>3123</v>
      </c>
      <c r="B3124" s="11">
        <v>-0.45120341057656077</v>
      </c>
      <c r="C3124" s="11">
        <v>0.40673267387830919</v>
      </c>
      <c r="D3124" s="3">
        <f>B3124*Dashboard!$D$11*Dashboard!$D$10*SQRT(Dashboard!$D$12/365)</f>
        <v>-112025.57986519008</v>
      </c>
      <c r="E3124" s="3">
        <f>IF(Dashboard!$I$3,C3124*Dashboard!$E$11*Dashboard!$E$10*SQRT(Dashboard!$D$12/365),0)</f>
        <v>201968.61359320511</v>
      </c>
      <c r="F3124" s="3">
        <f>D3124+IF(Dashboard!$I$3,E3124,0)</f>
        <v>89943.033728015027</v>
      </c>
      <c r="G3124" s="3">
        <f>IF(Dashboard!$I$4, ('Lookups and Calculations'!$F$9) / (1 - 'Lookups and Calculations'!$F$10), 'Lookups and Calculations'!$F$9)</f>
        <v>1951878.888340465</v>
      </c>
      <c r="H3124" s="12">
        <f t="shared" si="96"/>
        <v>0</v>
      </c>
      <c r="I3124" s="12">
        <f t="shared" si="97"/>
        <v>0</v>
      </c>
      <c r="J3124" s="13">
        <f>(1 - Dashboard!$I$9) * H3124 * Dashboard!$I$8 * 'Lookups and Calculations'!$F$12</f>
        <v>0</v>
      </c>
      <c r="K3124" s="12">
        <f>(1 - Dashboard!$I$11) * I3124 * Dashboard!$I$10 * 'Lookups and Calculations'!$F$12</f>
        <v>0</v>
      </c>
      <c r="L3124" s="12">
        <f>(H3124 - I3124) * Dashboard!$I$13 * (Dashboard!$D$12 / 365) * 'Lookups and Calculations'!$F$12</f>
        <v>0</v>
      </c>
      <c r="M3124" s="3">
        <f>(G3124*2) * Dashboard!$I$13 * (Dashboard!$D$12 / 365) * 'Lookups and Calculations'!$F$12</f>
        <v>1602.0878730267946</v>
      </c>
      <c r="N3124" s="12">
        <f>H3124 * Dashboard!$I$14 * Dashboard!$I$15 * (Dashboard!$D$12 / 365) * 'Lookups and Calculations'!$F$12</f>
        <v>0</v>
      </c>
    </row>
    <row r="3125" spans="1:14" x14ac:dyDescent="0.35">
      <c r="A3125" s="2">
        <v>3124</v>
      </c>
      <c r="B3125" s="11">
        <v>-1.7293832743951838E-3</v>
      </c>
      <c r="C3125" s="11">
        <v>1.2846884486615564</v>
      </c>
      <c r="D3125" s="3">
        <f>B3125*Dashboard!$D$11*Dashboard!$D$10*SQRT(Dashboard!$D$12/365)</f>
        <v>-429.37433446196962</v>
      </c>
      <c r="E3125" s="3">
        <f>IF(Dashboard!$I$3,C3125*Dashboard!$E$11*Dashboard!$E$10*SQRT(Dashboard!$D$12/365),0)</f>
        <v>637929.43507904699</v>
      </c>
      <c r="F3125" s="3">
        <f>D3125+IF(Dashboard!$I$3,E3125,0)</f>
        <v>637500.060744585</v>
      </c>
      <c r="G3125" s="3">
        <f>IF(Dashboard!$I$4, ('Lookups and Calculations'!$F$9) / (1 - 'Lookups and Calculations'!$F$10), 'Lookups and Calculations'!$F$9)</f>
        <v>1951878.888340465</v>
      </c>
      <c r="H3125" s="12">
        <f t="shared" si="96"/>
        <v>0</v>
      </c>
      <c r="I3125" s="12">
        <f t="shared" si="97"/>
        <v>0</v>
      </c>
      <c r="J3125" s="13">
        <f>(1 - Dashboard!$I$9) * H3125 * Dashboard!$I$8 * 'Lookups and Calculations'!$F$12</f>
        <v>0</v>
      </c>
      <c r="K3125" s="12">
        <f>(1 - Dashboard!$I$11) * I3125 * Dashboard!$I$10 * 'Lookups and Calculations'!$F$12</f>
        <v>0</v>
      </c>
      <c r="L3125" s="12">
        <f>(H3125 - I3125) * Dashboard!$I$13 * (Dashboard!$D$12 / 365) * 'Lookups and Calculations'!$F$12</f>
        <v>0</v>
      </c>
      <c r="M3125" s="3">
        <f>(G3125*2) * Dashboard!$I$13 * (Dashboard!$D$12 / 365) * 'Lookups and Calculations'!$F$12</f>
        <v>1602.0878730267946</v>
      </c>
      <c r="N3125" s="12">
        <f>H3125 * Dashboard!$I$14 * Dashboard!$I$15 * (Dashboard!$D$12 / 365) * 'Lookups and Calculations'!$F$12</f>
        <v>0</v>
      </c>
    </row>
    <row r="3126" spans="1:14" x14ac:dyDescent="0.35">
      <c r="A3126" s="2">
        <v>3125</v>
      </c>
      <c r="B3126" s="11">
        <v>0.27385814859249791</v>
      </c>
      <c r="C3126" s="11">
        <v>0.49620905442452284</v>
      </c>
      <c r="D3126" s="3">
        <f>B3126*Dashboard!$D$11*Dashboard!$D$10*SQRT(Dashboard!$D$12/365)</f>
        <v>67993.984925068071</v>
      </c>
      <c r="E3126" s="3">
        <f>IF(Dashboard!$I$3,C3126*Dashboard!$E$11*Dashboard!$E$10*SQRT(Dashboard!$D$12/365),0)</f>
        <v>246399.32125172883</v>
      </c>
      <c r="F3126" s="3">
        <f>D3126+IF(Dashboard!$I$3,E3126,0)</f>
        <v>314393.3061767969</v>
      </c>
      <c r="G3126" s="3">
        <f>IF(Dashboard!$I$4, ('Lookups and Calculations'!$F$9) / (1 - 'Lookups and Calculations'!$F$10), 'Lookups and Calculations'!$F$9)</f>
        <v>1951878.888340465</v>
      </c>
      <c r="H3126" s="12">
        <f t="shared" si="96"/>
        <v>0</v>
      </c>
      <c r="I3126" s="12">
        <f t="shared" si="97"/>
        <v>0</v>
      </c>
      <c r="J3126" s="13">
        <f>(1 - Dashboard!$I$9) * H3126 * Dashboard!$I$8 * 'Lookups and Calculations'!$F$12</f>
        <v>0</v>
      </c>
      <c r="K3126" s="12">
        <f>(1 - Dashboard!$I$11) * I3126 * Dashboard!$I$10 * 'Lookups and Calculations'!$F$12</f>
        <v>0</v>
      </c>
      <c r="L3126" s="12">
        <f>(H3126 - I3126) * Dashboard!$I$13 * (Dashboard!$D$12 / 365) * 'Lookups and Calculations'!$F$12</f>
        <v>0</v>
      </c>
      <c r="M3126" s="3">
        <f>(G3126*2) * Dashboard!$I$13 * (Dashboard!$D$12 / 365) * 'Lookups and Calculations'!$F$12</f>
        <v>1602.0878730267946</v>
      </c>
      <c r="N3126" s="12">
        <f>H3126 * Dashboard!$I$14 * Dashboard!$I$15 * (Dashboard!$D$12 / 365) * 'Lookups and Calculations'!$F$12</f>
        <v>0</v>
      </c>
    </row>
    <row r="3127" spans="1:14" x14ac:dyDescent="0.35">
      <c r="A3127" s="2">
        <v>3126</v>
      </c>
      <c r="B3127" s="11">
        <v>-2.0946183337142039</v>
      </c>
      <c r="C3127" s="11">
        <v>0.6673844199132859</v>
      </c>
      <c r="D3127" s="3">
        <f>B3127*Dashboard!$D$11*Dashboard!$D$10*SQRT(Dashboard!$D$12/365)</f>
        <v>-520055.5402069065</v>
      </c>
      <c r="E3127" s="3">
        <f>IF(Dashboard!$I$3,C3127*Dashboard!$E$11*Dashboard!$E$10*SQRT(Dashboard!$D$12/365),0)</f>
        <v>331398.76552902651</v>
      </c>
      <c r="F3127" s="3">
        <f>D3127+IF(Dashboard!$I$3,E3127,0)</f>
        <v>-188656.77467787999</v>
      </c>
      <c r="G3127" s="3">
        <f>IF(Dashboard!$I$4, ('Lookups and Calculations'!$F$9) / (1 - 'Lookups and Calculations'!$F$10), 'Lookups and Calculations'!$F$9)</f>
        <v>1951878.888340465</v>
      </c>
      <c r="H3127" s="12">
        <f t="shared" si="96"/>
        <v>0</v>
      </c>
      <c r="I3127" s="12">
        <f t="shared" si="97"/>
        <v>0</v>
      </c>
      <c r="J3127" s="13">
        <f>(1 - Dashboard!$I$9) * H3127 * Dashboard!$I$8 * 'Lookups and Calculations'!$F$12</f>
        <v>0</v>
      </c>
      <c r="K3127" s="12">
        <f>(1 - Dashboard!$I$11) * I3127 * Dashboard!$I$10 * 'Lookups and Calculations'!$F$12</f>
        <v>0</v>
      </c>
      <c r="L3127" s="12">
        <f>(H3127 - I3127) * Dashboard!$I$13 * (Dashboard!$D$12 / 365) * 'Lookups and Calculations'!$F$12</f>
        <v>0</v>
      </c>
      <c r="M3127" s="3">
        <f>(G3127*2) * Dashboard!$I$13 * (Dashboard!$D$12 / 365) * 'Lookups and Calculations'!$F$12</f>
        <v>1602.0878730267946</v>
      </c>
      <c r="N3127" s="12">
        <f>H3127 * Dashboard!$I$14 * Dashboard!$I$15 * (Dashboard!$D$12 / 365) * 'Lookups and Calculations'!$F$12</f>
        <v>0</v>
      </c>
    </row>
    <row r="3128" spans="1:14" x14ac:dyDescent="0.35">
      <c r="A3128" s="2">
        <v>3127</v>
      </c>
      <c r="B3128" s="11">
        <v>-1.2500098139610534</v>
      </c>
      <c r="C3128" s="11">
        <v>-0.44275294675100579</v>
      </c>
      <c r="D3128" s="3">
        <f>B3128*Dashboard!$D$11*Dashboard!$D$10*SQRT(Dashboard!$D$12/365)</f>
        <v>-310354.64485347545</v>
      </c>
      <c r="E3128" s="3">
        <f>IF(Dashboard!$I$3,C3128*Dashboard!$E$11*Dashboard!$E$10*SQRT(Dashboard!$D$12/365),0)</f>
        <v>-219854.96755630983</v>
      </c>
      <c r="F3128" s="3">
        <f>D3128+IF(Dashboard!$I$3,E3128,0)</f>
        <v>-530209.61240978527</v>
      </c>
      <c r="G3128" s="3">
        <f>IF(Dashboard!$I$4, ('Lookups and Calculations'!$F$9) / (1 - 'Lookups and Calculations'!$F$10), 'Lookups and Calculations'!$F$9)</f>
        <v>1951878.888340465</v>
      </c>
      <c r="H3128" s="12">
        <f t="shared" si="96"/>
        <v>0</v>
      </c>
      <c r="I3128" s="12">
        <f t="shared" si="97"/>
        <v>0</v>
      </c>
      <c r="J3128" s="13">
        <f>(1 - Dashboard!$I$9) * H3128 * Dashboard!$I$8 * 'Lookups and Calculations'!$F$12</f>
        <v>0</v>
      </c>
      <c r="K3128" s="12">
        <f>(1 - Dashboard!$I$11) * I3128 * Dashboard!$I$10 * 'Lookups and Calculations'!$F$12</f>
        <v>0</v>
      </c>
      <c r="L3128" s="12">
        <f>(H3128 - I3128) * Dashboard!$I$13 * (Dashboard!$D$12 / 365) * 'Lookups and Calculations'!$F$12</f>
        <v>0</v>
      </c>
      <c r="M3128" s="3">
        <f>(G3128*2) * Dashboard!$I$13 * (Dashboard!$D$12 / 365) * 'Lookups and Calculations'!$F$12</f>
        <v>1602.0878730267946</v>
      </c>
      <c r="N3128" s="12">
        <f>H3128 * Dashboard!$I$14 * Dashboard!$I$15 * (Dashboard!$D$12 / 365) * 'Lookups and Calculations'!$F$12</f>
        <v>0</v>
      </c>
    </row>
    <row r="3129" spans="1:14" x14ac:dyDescent="0.35">
      <c r="A3129" s="2">
        <v>3128</v>
      </c>
      <c r="B3129" s="11">
        <v>1.6988384459741663</v>
      </c>
      <c r="C3129" s="11">
        <v>0.31808359914972867</v>
      </c>
      <c r="D3129" s="3">
        <f>B3129*Dashboard!$D$11*Dashboard!$D$10*SQRT(Dashboard!$D$12/365)</f>
        <v>421790.61050169478</v>
      </c>
      <c r="E3129" s="3">
        <f>IF(Dashboard!$I$3,C3129*Dashboard!$E$11*Dashboard!$E$10*SQRT(Dashboard!$D$12/365),0)</f>
        <v>157948.71583449037</v>
      </c>
      <c r="F3129" s="3">
        <f>D3129+IF(Dashboard!$I$3,E3129,0)</f>
        <v>579739.32633618522</v>
      </c>
      <c r="G3129" s="3">
        <f>IF(Dashboard!$I$4, ('Lookups and Calculations'!$F$9) / (1 - 'Lookups and Calculations'!$F$10), 'Lookups and Calculations'!$F$9)</f>
        <v>1951878.888340465</v>
      </c>
      <c r="H3129" s="12">
        <f t="shared" si="96"/>
        <v>0</v>
      </c>
      <c r="I3129" s="12">
        <f t="shared" si="97"/>
        <v>0</v>
      </c>
      <c r="J3129" s="13">
        <f>(1 - Dashboard!$I$9) * H3129 * Dashboard!$I$8 * 'Lookups and Calculations'!$F$12</f>
        <v>0</v>
      </c>
      <c r="K3129" s="12">
        <f>(1 - Dashboard!$I$11) * I3129 * Dashboard!$I$10 * 'Lookups and Calculations'!$F$12</f>
        <v>0</v>
      </c>
      <c r="L3129" s="12">
        <f>(H3129 - I3129) * Dashboard!$I$13 * (Dashboard!$D$12 / 365) * 'Lookups and Calculations'!$F$12</f>
        <v>0</v>
      </c>
      <c r="M3129" s="3">
        <f>(G3129*2) * Dashboard!$I$13 * (Dashboard!$D$12 / 365) * 'Lookups and Calculations'!$F$12</f>
        <v>1602.0878730267946</v>
      </c>
      <c r="N3129" s="12">
        <f>H3129 * Dashboard!$I$14 * Dashboard!$I$15 * (Dashboard!$D$12 / 365) * 'Lookups and Calculations'!$F$12</f>
        <v>0</v>
      </c>
    </row>
    <row r="3130" spans="1:14" x14ac:dyDescent="0.35">
      <c r="A3130" s="2">
        <v>3129</v>
      </c>
      <c r="B3130" s="11">
        <v>0.4079048530314125</v>
      </c>
      <c r="C3130" s="11">
        <v>-0.33339574688766294</v>
      </c>
      <c r="D3130" s="3">
        <f>B3130*Dashboard!$D$11*Dashboard!$D$10*SQRT(Dashboard!$D$12/365)</f>
        <v>101275.33750748412</v>
      </c>
      <c r="E3130" s="3">
        <f>IF(Dashboard!$I$3,C3130*Dashboard!$E$11*Dashboard!$E$10*SQRT(Dashboard!$D$12/365),0)</f>
        <v>-165552.17001552868</v>
      </c>
      <c r="F3130" s="3">
        <f>D3130+IF(Dashboard!$I$3,E3130,0)</f>
        <v>-64276.832508044565</v>
      </c>
      <c r="G3130" s="3">
        <f>IF(Dashboard!$I$4, ('Lookups and Calculations'!$F$9) / (1 - 'Lookups and Calculations'!$F$10), 'Lookups and Calculations'!$F$9)</f>
        <v>1951878.888340465</v>
      </c>
      <c r="H3130" s="12">
        <f t="shared" si="96"/>
        <v>0</v>
      </c>
      <c r="I3130" s="12">
        <f t="shared" si="97"/>
        <v>0</v>
      </c>
      <c r="J3130" s="13">
        <f>(1 - Dashboard!$I$9) * H3130 * Dashboard!$I$8 * 'Lookups and Calculations'!$F$12</f>
        <v>0</v>
      </c>
      <c r="K3130" s="12">
        <f>(1 - Dashboard!$I$11) * I3130 * Dashboard!$I$10 * 'Lookups and Calculations'!$F$12</f>
        <v>0</v>
      </c>
      <c r="L3130" s="12">
        <f>(H3130 - I3130) * Dashboard!$I$13 * (Dashboard!$D$12 / 365) * 'Lookups and Calculations'!$F$12</f>
        <v>0</v>
      </c>
      <c r="M3130" s="3">
        <f>(G3130*2) * Dashboard!$I$13 * (Dashboard!$D$12 / 365) * 'Lookups and Calculations'!$F$12</f>
        <v>1602.0878730267946</v>
      </c>
      <c r="N3130" s="12">
        <f>H3130 * Dashboard!$I$14 * Dashboard!$I$15 * (Dashboard!$D$12 / 365) * 'Lookups and Calculations'!$F$12</f>
        <v>0</v>
      </c>
    </row>
    <row r="3131" spans="1:14" x14ac:dyDescent="0.35">
      <c r="A3131" s="2">
        <v>3130</v>
      </c>
      <c r="B3131" s="11">
        <v>2.2744158840862707</v>
      </c>
      <c r="C3131" s="11">
        <v>-0.49145244384623527</v>
      </c>
      <c r="D3131" s="3">
        <f>B3131*Dashboard!$D$11*Dashboard!$D$10*SQRT(Dashboard!$D$12/365)</f>
        <v>564695.99364016741</v>
      </c>
      <c r="E3131" s="3">
        <f>IF(Dashboard!$I$3,C3131*Dashboard!$E$11*Dashboard!$E$10*SQRT(Dashboard!$D$12/365),0)</f>
        <v>-244037.36189710133</v>
      </c>
      <c r="F3131" s="3">
        <f>D3131+IF(Dashboard!$I$3,E3131,0)</f>
        <v>320658.63174306607</v>
      </c>
      <c r="G3131" s="3">
        <f>IF(Dashboard!$I$4, ('Lookups and Calculations'!$F$9) / (1 - 'Lookups and Calculations'!$F$10), 'Lookups and Calculations'!$F$9)</f>
        <v>1951878.888340465</v>
      </c>
      <c r="H3131" s="12">
        <f t="shared" si="96"/>
        <v>0</v>
      </c>
      <c r="I3131" s="12">
        <f t="shared" si="97"/>
        <v>0</v>
      </c>
      <c r="J3131" s="13">
        <f>(1 - Dashboard!$I$9) * H3131 * Dashboard!$I$8 * 'Lookups and Calculations'!$F$12</f>
        <v>0</v>
      </c>
      <c r="K3131" s="12">
        <f>(1 - Dashboard!$I$11) * I3131 * Dashboard!$I$10 * 'Lookups and Calculations'!$F$12</f>
        <v>0</v>
      </c>
      <c r="L3131" s="12">
        <f>(H3131 - I3131) * Dashboard!$I$13 * (Dashboard!$D$12 / 365) * 'Lookups and Calculations'!$F$12</f>
        <v>0</v>
      </c>
      <c r="M3131" s="3">
        <f>(G3131*2) * Dashboard!$I$13 * (Dashboard!$D$12 / 365) * 'Lookups and Calculations'!$F$12</f>
        <v>1602.0878730267946</v>
      </c>
      <c r="N3131" s="12">
        <f>H3131 * Dashboard!$I$14 * Dashboard!$I$15 * (Dashboard!$D$12 / 365) * 'Lookups and Calculations'!$F$12</f>
        <v>0</v>
      </c>
    </row>
    <row r="3132" spans="1:14" x14ac:dyDescent="0.35">
      <c r="A3132" s="2">
        <v>3131</v>
      </c>
      <c r="B3132" s="11">
        <v>-2.7813698369570806E-2</v>
      </c>
      <c r="C3132" s="11">
        <v>-0.11283935231488075</v>
      </c>
      <c r="D3132" s="3">
        <f>B3132*Dashboard!$D$11*Dashboard!$D$10*SQRT(Dashboard!$D$12/365)</f>
        <v>-6905.6341663400635</v>
      </c>
      <c r="E3132" s="3">
        <f>IF(Dashboard!$I$3,C3132*Dashboard!$E$11*Dashboard!$E$10*SQRT(Dashboard!$D$12/365),0)</f>
        <v>-56031.907465123535</v>
      </c>
      <c r="F3132" s="3">
        <f>D3132+IF(Dashboard!$I$3,E3132,0)</f>
        <v>-62937.541631463595</v>
      </c>
      <c r="G3132" s="3">
        <f>IF(Dashboard!$I$4, ('Lookups and Calculations'!$F$9) / (1 - 'Lookups and Calculations'!$F$10), 'Lookups and Calculations'!$F$9)</f>
        <v>1951878.888340465</v>
      </c>
      <c r="H3132" s="12">
        <f t="shared" si="96"/>
        <v>0</v>
      </c>
      <c r="I3132" s="12">
        <f t="shared" si="97"/>
        <v>0</v>
      </c>
      <c r="J3132" s="13">
        <f>(1 - Dashboard!$I$9) * H3132 * Dashboard!$I$8 * 'Lookups and Calculations'!$F$12</f>
        <v>0</v>
      </c>
      <c r="K3132" s="12">
        <f>(1 - Dashboard!$I$11) * I3132 * Dashboard!$I$10 * 'Lookups and Calculations'!$F$12</f>
        <v>0</v>
      </c>
      <c r="L3132" s="12">
        <f>(H3132 - I3132) * Dashboard!$I$13 * (Dashboard!$D$12 / 365) * 'Lookups and Calculations'!$F$12</f>
        <v>0</v>
      </c>
      <c r="M3132" s="3">
        <f>(G3132*2) * Dashboard!$I$13 * (Dashboard!$D$12 / 365) * 'Lookups and Calculations'!$F$12</f>
        <v>1602.0878730267946</v>
      </c>
      <c r="N3132" s="12">
        <f>H3132 * Dashboard!$I$14 * Dashboard!$I$15 * (Dashboard!$D$12 / 365) * 'Lookups and Calculations'!$F$12</f>
        <v>0</v>
      </c>
    </row>
    <row r="3133" spans="1:14" x14ac:dyDescent="0.35">
      <c r="A3133" s="2">
        <v>3132</v>
      </c>
      <c r="B3133" s="11">
        <v>-0.67647911643331304</v>
      </c>
      <c r="C3133" s="11">
        <v>-0.75351516185489154</v>
      </c>
      <c r="D3133" s="3">
        <f>B3133*Dashboard!$D$11*Dashboard!$D$10*SQRT(Dashboard!$D$12/365)</f>
        <v>-167957.43008302103</v>
      </c>
      <c r="E3133" s="3">
        <f>IF(Dashboard!$I$3,C3133*Dashboard!$E$11*Dashboard!$E$10*SQRT(Dashboard!$D$12/365),0)</f>
        <v>-374168.1510613648</v>
      </c>
      <c r="F3133" s="3">
        <f>D3133+IF(Dashboard!$I$3,E3133,0)</f>
        <v>-542125.58114438585</v>
      </c>
      <c r="G3133" s="3">
        <f>IF(Dashboard!$I$4, ('Lookups and Calculations'!$F$9) / (1 - 'Lookups and Calculations'!$F$10), 'Lookups and Calculations'!$F$9)</f>
        <v>1951878.888340465</v>
      </c>
      <c r="H3133" s="12">
        <f t="shared" si="96"/>
        <v>0</v>
      </c>
      <c r="I3133" s="12">
        <f t="shared" si="97"/>
        <v>0</v>
      </c>
      <c r="J3133" s="13">
        <f>(1 - Dashboard!$I$9) * H3133 * Dashboard!$I$8 * 'Lookups and Calculations'!$F$12</f>
        <v>0</v>
      </c>
      <c r="K3133" s="12">
        <f>(1 - Dashboard!$I$11) * I3133 * Dashboard!$I$10 * 'Lookups and Calculations'!$F$12</f>
        <v>0</v>
      </c>
      <c r="L3133" s="12">
        <f>(H3133 - I3133) * Dashboard!$I$13 * (Dashboard!$D$12 / 365) * 'Lookups and Calculations'!$F$12</f>
        <v>0</v>
      </c>
      <c r="M3133" s="3">
        <f>(G3133*2) * Dashboard!$I$13 * (Dashboard!$D$12 / 365) * 'Lookups and Calculations'!$F$12</f>
        <v>1602.0878730267946</v>
      </c>
      <c r="N3133" s="12">
        <f>H3133 * Dashboard!$I$14 * Dashboard!$I$15 * (Dashboard!$D$12 / 365) * 'Lookups and Calculations'!$F$12</f>
        <v>0</v>
      </c>
    </row>
    <row r="3134" spans="1:14" x14ac:dyDescent="0.35">
      <c r="A3134" s="2">
        <v>3133</v>
      </c>
      <c r="B3134" s="11">
        <v>1.3240385243696347</v>
      </c>
      <c r="C3134" s="11">
        <v>1.8638593990880263</v>
      </c>
      <c r="D3134" s="3">
        <f>B3134*Dashboard!$D$11*Dashboard!$D$10*SQRT(Dashboard!$D$12/365)</f>
        <v>328734.62385140982</v>
      </c>
      <c r="E3134" s="3">
        <f>IF(Dashboard!$I$3,C3134*Dashboard!$E$11*Dashboard!$E$10*SQRT(Dashboard!$D$12/365),0)</f>
        <v>925524.60852727294</v>
      </c>
      <c r="F3134" s="3">
        <f>D3134+IF(Dashboard!$I$3,E3134,0)</f>
        <v>1254259.2323786828</v>
      </c>
      <c r="G3134" s="3">
        <f>IF(Dashboard!$I$4, ('Lookups and Calculations'!$F$9) / (1 - 'Lookups and Calculations'!$F$10), 'Lookups and Calculations'!$F$9)</f>
        <v>1951878.888340465</v>
      </c>
      <c r="H3134" s="12">
        <f t="shared" si="96"/>
        <v>0</v>
      </c>
      <c r="I3134" s="12">
        <f t="shared" si="97"/>
        <v>0</v>
      </c>
      <c r="J3134" s="13">
        <f>(1 - Dashboard!$I$9) * H3134 * Dashboard!$I$8 * 'Lookups and Calculations'!$F$12</f>
        <v>0</v>
      </c>
      <c r="K3134" s="12">
        <f>(1 - Dashboard!$I$11) * I3134 * Dashboard!$I$10 * 'Lookups and Calculations'!$F$12</f>
        <v>0</v>
      </c>
      <c r="L3134" s="12">
        <f>(H3134 - I3134) * Dashboard!$I$13 * (Dashboard!$D$12 / 365) * 'Lookups and Calculations'!$F$12</f>
        <v>0</v>
      </c>
      <c r="M3134" s="3">
        <f>(G3134*2) * Dashboard!$I$13 * (Dashboard!$D$12 / 365) * 'Lookups and Calculations'!$F$12</f>
        <v>1602.0878730267946</v>
      </c>
      <c r="N3134" s="12">
        <f>H3134 * Dashboard!$I$14 * Dashboard!$I$15 * (Dashboard!$D$12 / 365) * 'Lookups and Calculations'!$F$12</f>
        <v>0</v>
      </c>
    </row>
    <row r="3135" spans="1:14" x14ac:dyDescent="0.35">
      <c r="A3135" s="2">
        <v>3134</v>
      </c>
      <c r="B3135" s="11">
        <v>0.38997050635836955</v>
      </c>
      <c r="C3135" s="11">
        <v>-0.15679821322577026</v>
      </c>
      <c r="D3135" s="3">
        <f>B3135*Dashboard!$D$11*Dashboard!$D$10*SQRT(Dashboard!$D$12/365)</f>
        <v>96822.566233030142</v>
      </c>
      <c r="E3135" s="3">
        <f>IF(Dashboard!$I$3,C3135*Dashboard!$E$11*Dashboard!$E$10*SQRT(Dashboard!$D$12/365),0)</f>
        <v>-77860.274752786296</v>
      </c>
      <c r="F3135" s="3">
        <f>D3135+IF(Dashboard!$I$3,E3135,0)</f>
        <v>18962.291480243846</v>
      </c>
      <c r="G3135" s="3">
        <f>IF(Dashboard!$I$4, ('Lookups and Calculations'!$F$9) / (1 - 'Lookups and Calculations'!$F$10), 'Lookups and Calculations'!$F$9)</f>
        <v>1951878.888340465</v>
      </c>
      <c r="H3135" s="12">
        <f t="shared" si="96"/>
        <v>0</v>
      </c>
      <c r="I3135" s="12">
        <f t="shared" si="97"/>
        <v>0</v>
      </c>
      <c r="J3135" s="13">
        <f>(1 - Dashboard!$I$9) * H3135 * Dashboard!$I$8 * 'Lookups and Calculations'!$F$12</f>
        <v>0</v>
      </c>
      <c r="K3135" s="12">
        <f>(1 - Dashboard!$I$11) * I3135 * Dashboard!$I$10 * 'Lookups and Calculations'!$F$12</f>
        <v>0</v>
      </c>
      <c r="L3135" s="12">
        <f>(H3135 - I3135) * Dashboard!$I$13 * (Dashboard!$D$12 / 365) * 'Lookups and Calculations'!$F$12</f>
        <v>0</v>
      </c>
      <c r="M3135" s="3">
        <f>(G3135*2) * Dashboard!$I$13 * (Dashboard!$D$12 / 365) * 'Lookups and Calculations'!$F$12</f>
        <v>1602.0878730267946</v>
      </c>
      <c r="N3135" s="12">
        <f>H3135 * Dashboard!$I$14 * Dashboard!$I$15 * (Dashboard!$D$12 / 365) * 'Lookups and Calculations'!$F$12</f>
        <v>0</v>
      </c>
    </row>
    <row r="3136" spans="1:14" x14ac:dyDescent="0.35">
      <c r="A3136" s="2">
        <v>3135</v>
      </c>
      <c r="B3136" s="11">
        <v>-0.63323131542074818</v>
      </c>
      <c r="C3136" s="11">
        <v>-0.94071650838330767</v>
      </c>
      <c r="D3136" s="3">
        <f>B3136*Dashboard!$D$11*Dashboard!$D$10*SQRT(Dashboard!$D$12/365)</f>
        <v>-157219.78964689036</v>
      </c>
      <c r="E3136" s="3">
        <f>IF(Dashboard!$I$3,C3136*Dashboard!$E$11*Dashboard!$E$10*SQRT(Dashboard!$D$12/365),0)</f>
        <v>-467125.5131060906</v>
      </c>
      <c r="F3136" s="3">
        <f>D3136+IF(Dashboard!$I$3,E3136,0)</f>
        <v>-624345.30275298096</v>
      </c>
      <c r="G3136" s="3">
        <f>IF(Dashboard!$I$4, ('Lookups and Calculations'!$F$9) / (1 - 'Lookups and Calculations'!$F$10), 'Lookups and Calculations'!$F$9)</f>
        <v>1951878.888340465</v>
      </c>
      <c r="H3136" s="12">
        <f t="shared" si="96"/>
        <v>0</v>
      </c>
      <c r="I3136" s="12">
        <f t="shared" si="97"/>
        <v>0</v>
      </c>
      <c r="J3136" s="13">
        <f>(1 - Dashboard!$I$9) * H3136 * Dashboard!$I$8 * 'Lookups and Calculations'!$F$12</f>
        <v>0</v>
      </c>
      <c r="K3136" s="12">
        <f>(1 - Dashboard!$I$11) * I3136 * Dashboard!$I$10 * 'Lookups and Calculations'!$F$12</f>
        <v>0</v>
      </c>
      <c r="L3136" s="12">
        <f>(H3136 - I3136) * Dashboard!$I$13 * (Dashboard!$D$12 / 365) * 'Lookups and Calculations'!$F$12</f>
        <v>0</v>
      </c>
      <c r="M3136" s="3">
        <f>(G3136*2) * Dashboard!$I$13 * (Dashboard!$D$12 / 365) * 'Lookups and Calculations'!$F$12</f>
        <v>1602.0878730267946</v>
      </c>
      <c r="N3136" s="12">
        <f>H3136 * Dashboard!$I$14 * Dashboard!$I$15 * (Dashboard!$D$12 / 365) * 'Lookups and Calculations'!$F$12</f>
        <v>0</v>
      </c>
    </row>
    <row r="3137" spans="1:14" x14ac:dyDescent="0.35">
      <c r="A3137" s="2">
        <v>3136</v>
      </c>
      <c r="B3137" s="11">
        <v>-7.572693098694222E-2</v>
      </c>
      <c r="C3137" s="11">
        <v>1.5362020615498808</v>
      </c>
      <c r="D3137" s="3">
        <f>B3137*Dashboard!$D$11*Dashboard!$D$10*SQRT(Dashboard!$D$12/365)</f>
        <v>-18801.616203173551</v>
      </c>
      <c r="E3137" s="3">
        <f>IF(Dashboard!$I$3,C3137*Dashboard!$E$11*Dashboard!$E$10*SQRT(Dashboard!$D$12/365),0)</f>
        <v>762821.92333306721</v>
      </c>
      <c r="F3137" s="3">
        <f>D3137+IF(Dashboard!$I$3,E3137,0)</f>
        <v>744020.30712989368</v>
      </c>
      <c r="G3137" s="3">
        <f>IF(Dashboard!$I$4, ('Lookups and Calculations'!$F$9) / (1 - 'Lookups and Calculations'!$F$10), 'Lookups and Calculations'!$F$9)</f>
        <v>1951878.888340465</v>
      </c>
      <c r="H3137" s="12">
        <f t="shared" si="96"/>
        <v>0</v>
      </c>
      <c r="I3137" s="12">
        <f t="shared" si="97"/>
        <v>0</v>
      </c>
      <c r="J3137" s="13">
        <f>(1 - Dashboard!$I$9) * H3137 * Dashboard!$I$8 * 'Lookups and Calculations'!$F$12</f>
        <v>0</v>
      </c>
      <c r="K3137" s="12">
        <f>(1 - Dashboard!$I$11) * I3137 * Dashboard!$I$10 * 'Lookups and Calculations'!$F$12</f>
        <v>0</v>
      </c>
      <c r="L3137" s="12">
        <f>(H3137 - I3137) * Dashboard!$I$13 * (Dashboard!$D$12 / 365) * 'Lookups and Calculations'!$F$12</f>
        <v>0</v>
      </c>
      <c r="M3137" s="3">
        <f>(G3137*2) * Dashboard!$I$13 * (Dashboard!$D$12 / 365) * 'Lookups and Calculations'!$F$12</f>
        <v>1602.0878730267946</v>
      </c>
      <c r="N3137" s="12">
        <f>H3137 * Dashboard!$I$14 * Dashboard!$I$15 * (Dashboard!$D$12 / 365) * 'Lookups and Calculations'!$F$12</f>
        <v>0</v>
      </c>
    </row>
    <row r="3138" spans="1:14" x14ac:dyDescent="0.35">
      <c r="A3138" s="2">
        <v>3137</v>
      </c>
      <c r="B3138" s="11">
        <v>-1.0360334984531108</v>
      </c>
      <c r="C3138" s="11">
        <v>0.25886560702773664</v>
      </c>
      <c r="D3138" s="3">
        <f>B3138*Dashboard!$D$11*Dashboard!$D$10*SQRT(Dashboard!$D$12/365)</f>
        <v>-257228.22723273202</v>
      </c>
      <c r="E3138" s="3">
        <f>IF(Dashboard!$I$3,C3138*Dashboard!$E$11*Dashboard!$E$10*SQRT(Dashboard!$D$12/365),0)</f>
        <v>128543.22043966882</v>
      </c>
      <c r="F3138" s="3">
        <f>D3138+IF(Dashboard!$I$3,E3138,0)</f>
        <v>-128685.00679306321</v>
      </c>
      <c r="G3138" s="3">
        <f>IF(Dashboard!$I$4, ('Lookups and Calculations'!$F$9) / (1 - 'Lookups and Calculations'!$F$10), 'Lookups and Calculations'!$F$9)</f>
        <v>1951878.888340465</v>
      </c>
      <c r="H3138" s="12">
        <f t="shared" si="96"/>
        <v>0</v>
      </c>
      <c r="I3138" s="12">
        <f t="shared" si="97"/>
        <v>0</v>
      </c>
      <c r="J3138" s="13">
        <f>(1 - Dashboard!$I$9) * H3138 * Dashboard!$I$8 * 'Lookups and Calculations'!$F$12</f>
        <v>0</v>
      </c>
      <c r="K3138" s="12">
        <f>(1 - Dashboard!$I$11) * I3138 * Dashboard!$I$10 * 'Lookups and Calculations'!$F$12</f>
        <v>0</v>
      </c>
      <c r="L3138" s="12">
        <f>(H3138 - I3138) * Dashboard!$I$13 * (Dashboard!$D$12 / 365) * 'Lookups and Calculations'!$F$12</f>
        <v>0</v>
      </c>
      <c r="M3138" s="3">
        <f>(G3138*2) * Dashboard!$I$13 * (Dashboard!$D$12 / 365) * 'Lookups and Calculations'!$F$12</f>
        <v>1602.0878730267946</v>
      </c>
      <c r="N3138" s="12">
        <f>H3138 * Dashboard!$I$14 * Dashboard!$I$15 * (Dashboard!$D$12 / 365) * 'Lookups and Calculations'!$F$12</f>
        <v>0</v>
      </c>
    </row>
    <row r="3139" spans="1:14" x14ac:dyDescent="0.35">
      <c r="A3139" s="2">
        <v>3138</v>
      </c>
      <c r="B3139" s="11">
        <v>-0.96861832332516262</v>
      </c>
      <c r="C3139" s="11">
        <v>-1.0359678284971245</v>
      </c>
      <c r="D3139" s="3">
        <f>B3139*Dashboard!$D$11*Dashboard!$D$10*SQRT(Dashboard!$D$12/365)</f>
        <v>-240490.26845761709</v>
      </c>
      <c r="E3139" s="3">
        <f>IF(Dashboard!$I$3,C3139*Dashboard!$E$11*Dashboard!$E$10*SQRT(Dashboard!$D$12/365),0)</f>
        <v>-514423.84516009706</v>
      </c>
      <c r="F3139" s="3">
        <f>D3139+IF(Dashboard!$I$3,E3139,0)</f>
        <v>-754914.11361771415</v>
      </c>
      <c r="G3139" s="3">
        <f>IF(Dashboard!$I$4, ('Lookups and Calculations'!$F$9) / (1 - 'Lookups and Calculations'!$F$10), 'Lookups and Calculations'!$F$9)</f>
        <v>1951878.888340465</v>
      </c>
      <c r="H3139" s="12">
        <f t="shared" ref="H3139:H3202" si="98">MAX(0,F3139-G3139)</f>
        <v>0</v>
      </c>
      <c r="I3139" s="12">
        <f t="shared" ref="I3139:I3202" si="99">MAX(0,-F3139-G3139)</f>
        <v>0</v>
      </c>
      <c r="J3139" s="13">
        <f>(1 - Dashboard!$I$9) * H3139 * Dashboard!$I$8 * 'Lookups and Calculations'!$F$12</f>
        <v>0</v>
      </c>
      <c r="K3139" s="12">
        <f>(1 - Dashboard!$I$11) * I3139 * Dashboard!$I$10 * 'Lookups and Calculations'!$F$12</f>
        <v>0</v>
      </c>
      <c r="L3139" s="12">
        <f>(H3139 - I3139) * Dashboard!$I$13 * (Dashboard!$D$12 / 365) * 'Lookups and Calculations'!$F$12</f>
        <v>0</v>
      </c>
      <c r="M3139" s="3">
        <f>(G3139*2) * Dashboard!$I$13 * (Dashboard!$D$12 / 365) * 'Lookups and Calculations'!$F$12</f>
        <v>1602.0878730267946</v>
      </c>
      <c r="N3139" s="12">
        <f>H3139 * Dashboard!$I$14 * Dashboard!$I$15 * (Dashboard!$D$12 / 365) * 'Lookups and Calculations'!$F$12</f>
        <v>0</v>
      </c>
    </row>
    <row r="3140" spans="1:14" x14ac:dyDescent="0.35">
      <c r="A3140" s="2">
        <v>3139</v>
      </c>
      <c r="B3140" s="11">
        <v>1.0670635266025881</v>
      </c>
      <c r="C3140" s="11">
        <v>0.52251072205260918</v>
      </c>
      <c r="D3140" s="3">
        <f>B3140*Dashboard!$D$11*Dashboard!$D$10*SQRT(Dashboard!$D$12/365)</f>
        <v>264932.41743873339</v>
      </c>
      <c r="E3140" s="3">
        <f>IF(Dashboard!$I$3,C3140*Dashboard!$E$11*Dashboard!$E$10*SQRT(Dashboard!$D$12/365),0)</f>
        <v>259459.77025716874</v>
      </c>
      <c r="F3140" s="3">
        <f>D3140+IF(Dashboard!$I$3,E3140,0)</f>
        <v>524392.18769590207</v>
      </c>
      <c r="G3140" s="3">
        <f>IF(Dashboard!$I$4, ('Lookups and Calculations'!$F$9) / (1 - 'Lookups and Calculations'!$F$10), 'Lookups and Calculations'!$F$9)</f>
        <v>1951878.888340465</v>
      </c>
      <c r="H3140" s="12">
        <f t="shared" si="98"/>
        <v>0</v>
      </c>
      <c r="I3140" s="12">
        <f t="shared" si="99"/>
        <v>0</v>
      </c>
      <c r="J3140" s="13">
        <f>(1 - Dashboard!$I$9) * H3140 * Dashboard!$I$8 * 'Lookups and Calculations'!$F$12</f>
        <v>0</v>
      </c>
      <c r="K3140" s="12">
        <f>(1 - Dashboard!$I$11) * I3140 * Dashboard!$I$10 * 'Lookups and Calculations'!$F$12</f>
        <v>0</v>
      </c>
      <c r="L3140" s="12">
        <f>(H3140 - I3140) * Dashboard!$I$13 * (Dashboard!$D$12 / 365) * 'Lookups and Calculations'!$F$12</f>
        <v>0</v>
      </c>
      <c r="M3140" s="3">
        <f>(G3140*2) * Dashboard!$I$13 * (Dashboard!$D$12 / 365) * 'Lookups and Calculations'!$F$12</f>
        <v>1602.0878730267946</v>
      </c>
      <c r="N3140" s="12">
        <f>H3140 * Dashboard!$I$14 * Dashboard!$I$15 * (Dashboard!$D$12 / 365) * 'Lookups and Calculations'!$F$12</f>
        <v>0</v>
      </c>
    </row>
    <row r="3141" spans="1:14" x14ac:dyDescent="0.35">
      <c r="A3141" s="2">
        <v>3140</v>
      </c>
      <c r="B3141" s="11">
        <v>-7.3563479107481219E-2</v>
      </c>
      <c r="C3141" s="11">
        <v>0.52248503327910245</v>
      </c>
      <c r="D3141" s="3">
        <f>B3141*Dashboard!$D$11*Dashboard!$D$10*SQRT(Dashboard!$D$12/365)</f>
        <v>-18264.470548628618</v>
      </c>
      <c r="E3141" s="3">
        <f>IF(Dashboard!$I$3,C3141*Dashboard!$E$11*Dashboard!$E$10*SQRT(Dashboard!$D$12/365),0)</f>
        <v>259447.01414903367</v>
      </c>
      <c r="F3141" s="3">
        <f>D3141+IF(Dashboard!$I$3,E3141,0)</f>
        <v>241182.54360040504</v>
      </c>
      <c r="G3141" s="3">
        <f>IF(Dashboard!$I$4, ('Lookups and Calculations'!$F$9) / (1 - 'Lookups and Calculations'!$F$10), 'Lookups and Calculations'!$F$9)</f>
        <v>1951878.888340465</v>
      </c>
      <c r="H3141" s="12">
        <f t="shared" si="98"/>
        <v>0</v>
      </c>
      <c r="I3141" s="12">
        <f t="shared" si="99"/>
        <v>0</v>
      </c>
      <c r="J3141" s="13">
        <f>(1 - Dashboard!$I$9) * H3141 * Dashboard!$I$8 * 'Lookups and Calculations'!$F$12</f>
        <v>0</v>
      </c>
      <c r="K3141" s="12">
        <f>(1 - Dashboard!$I$11) * I3141 * Dashboard!$I$10 * 'Lookups and Calculations'!$F$12</f>
        <v>0</v>
      </c>
      <c r="L3141" s="12">
        <f>(H3141 - I3141) * Dashboard!$I$13 * (Dashboard!$D$12 / 365) * 'Lookups and Calculations'!$F$12</f>
        <v>0</v>
      </c>
      <c r="M3141" s="3">
        <f>(G3141*2) * Dashboard!$I$13 * (Dashboard!$D$12 / 365) * 'Lookups and Calculations'!$F$12</f>
        <v>1602.0878730267946</v>
      </c>
      <c r="N3141" s="12">
        <f>H3141 * Dashboard!$I$14 * Dashboard!$I$15 * (Dashboard!$D$12 / 365) * 'Lookups and Calculations'!$F$12</f>
        <v>0</v>
      </c>
    </row>
    <row r="3142" spans="1:14" x14ac:dyDescent="0.35">
      <c r="A3142" s="2">
        <v>3141</v>
      </c>
      <c r="B3142" s="11">
        <v>-1.4546828625182864</v>
      </c>
      <c r="C3142" s="11">
        <v>0.55694089017238113</v>
      </c>
      <c r="D3142" s="3">
        <f>B3142*Dashboard!$D$11*Dashboard!$D$10*SQRT(Dashboard!$D$12/365)</f>
        <v>-361171.2309207248</v>
      </c>
      <c r="E3142" s="3">
        <f>IF(Dashboard!$I$3,C3142*Dashboard!$E$11*Dashboard!$E$10*SQRT(Dashboard!$D$12/365),0)</f>
        <v>276556.53618606442</v>
      </c>
      <c r="F3142" s="3">
        <f>D3142+IF(Dashboard!$I$3,E3142,0)</f>
        <v>-84614.694734660385</v>
      </c>
      <c r="G3142" s="3">
        <f>IF(Dashboard!$I$4, ('Lookups and Calculations'!$F$9) / (1 - 'Lookups and Calculations'!$F$10), 'Lookups and Calculations'!$F$9)</f>
        <v>1951878.888340465</v>
      </c>
      <c r="H3142" s="12">
        <f t="shared" si="98"/>
        <v>0</v>
      </c>
      <c r="I3142" s="12">
        <f t="shared" si="99"/>
        <v>0</v>
      </c>
      <c r="J3142" s="13">
        <f>(1 - Dashboard!$I$9) * H3142 * Dashboard!$I$8 * 'Lookups and Calculations'!$F$12</f>
        <v>0</v>
      </c>
      <c r="K3142" s="12">
        <f>(1 - Dashboard!$I$11) * I3142 * Dashboard!$I$10 * 'Lookups and Calculations'!$F$12</f>
        <v>0</v>
      </c>
      <c r="L3142" s="12">
        <f>(H3142 - I3142) * Dashboard!$I$13 * (Dashboard!$D$12 / 365) * 'Lookups and Calculations'!$F$12</f>
        <v>0</v>
      </c>
      <c r="M3142" s="3">
        <f>(G3142*2) * Dashboard!$I$13 * (Dashboard!$D$12 / 365) * 'Lookups and Calculations'!$F$12</f>
        <v>1602.0878730267946</v>
      </c>
      <c r="N3142" s="12">
        <f>H3142 * Dashboard!$I$14 * Dashboard!$I$15 * (Dashboard!$D$12 / 365) * 'Lookups and Calculations'!$F$12</f>
        <v>0</v>
      </c>
    </row>
    <row r="3143" spans="1:14" x14ac:dyDescent="0.35">
      <c r="A3143" s="2">
        <v>3142</v>
      </c>
      <c r="B3143" s="11">
        <v>0.54402228326688351</v>
      </c>
      <c r="C3143" s="11">
        <v>-0.18701629874200756</v>
      </c>
      <c r="D3143" s="3">
        <f>B3143*Dashboard!$D$11*Dashboard!$D$10*SQRT(Dashboard!$D$12/365)</f>
        <v>135070.81354877347</v>
      </c>
      <c r="E3143" s="3">
        <f>IF(Dashboard!$I$3,C3143*Dashboard!$E$11*Dashboard!$E$10*SQRT(Dashboard!$D$12/365),0)</f>
        <v>-92865.474062103051</v>
      </c>
      <c r="F3143" s="3">
        <f>D3143+IF(Dashboard!$I$3,E3143,0)</f>
        <v>42205.339486670418</v>
      </c>
      <c r="G3143" s="3">
        <f>IF(Dashboard!$I$4, ('Lookups and Calculations'!$F$9) / (1 - 'Lookups and Calculations'!$F$10), 'Lookups and Calculations'!$F$9)</f>
        <v>1951878.888340465</v>
      </c>
      <c r="H3143" s="12">
        <f t="shared" si="98"/>
        <v>0</v>
      </c>
      <c r="I3143" s="12">
        <f t="shared" si="99"/>
        <v>0</v>
      </c>
      <c r="J3143" s="13">
        <f>(1 - Dashboard!$I$9) * H3143 * Dashboard!$I$8 * 'Lookups and Calculations'!$F$12</f>
        <v>0</v>
      </c>
      <c r="K3143" s="12">
        <f>(1 - Dashboard!$I$11) * I3143 * Dashboard!$I$10 * 'Lookups and Calculations'!$F$12</f>
        <v>0</v>
      </c>
      <c r="L3143" s="12">
        <f>(H3143 - I3143) * Dashboard!$I$13 * (Dashboard!$D$12 / 365) * 'Lookups and Calculations'!$F$12</f>
        <v>0</v>
      </c>
      <c r="M3143" s="3">
        <f>(G3143*2) * Dashboard!$I$13 * (Dashboard!$D$12 / 365) * 'Lookups and Calculations'!$F$12</f>
        <v>1602.0878730267946</v>
      </c>
      <c r="N3143" s="12">
        <f>H3143 * Dashboard!$I$14 * Dashboard!$I$15 * (Dashboard!$D$12 / 365) * 'Lookups and Calculations'!$F$12</f>
        <v>0</v>
      </c>
    </row>
    <row r="3144" spans="1:14" x14ac:dyDescent="0.35">
      <c r="A3144" s="2">
        <v>3143</v>
      </c>
      <c r="B3144" s="11">
        <v>0.99021059567819913</v>
      </c>
      <c r="C3144" s="11">
        <v>0.93959987931915012</v>
      </c>
      <c r="D3144" s="3">
        <f>B3144*Dashboard!$D$11*Dashboard!$D$10*SQRT(Dashboard!$D$12/365)</f>
        <v>245851.23598192082</v>
      </c>
      <c r="E3144" s="3">
        <f>IF(Dashboard!$I$3,C3144*Dashboard!$E$11*Dashboard!$E$10*SQRT(Dashboard!$D$12/365),0)</f>
        <v>466571.03583276179</v>
      </c>
      <c r="F3144" s="3">
        <f>D3144+IF(Dashboard!$I$3,E3144,0)</f>
        <v>712422.27181468264</v>
      </c>
      <c r="G3144" s="3">
        <f>IF(Dashboard!$I$4, ('Lookups and Calculations'!$F$9) / (1 - 'Lookups and Calculations'!$F$10), 'Lookups and Calculations'!$F$9)</f>
        <v>1951878.888340465</v>
      </c>
      <c r="H3144" s="12">
        <f t="shared" si="98"/>
        <v>0</v>
      </c>
      <c r="I3144" s="12">
        <f t="shared" si="99"/>
        <v>0</v>
      </c>
      <c r="J3144" s="13">
        <f>(1 - Dashboard!$I$9) * H3144 * Dashboard!$I$8 * 'Lookups and Calculations'!$F$12</f>
        <v>0</v>
      </c>
      <c r="K3144" s="12">
        <f>(1 - Dashboard!$I$11) * I3144 * Dashboard!$I$10 * 'Lookups and Calculations'!$F$12</f>
        <v>0</v>
      </c>
      <c r="L3144" s="12">
        <f>(H3144 - I3144) * Dashboard!$I$13 * (Dashboard!$D$12 / 365) * 'Lookups and Calculations'!$F$12</f>
        <v>0</v>
      </c>
      <c r="M3144" s="3">
        <f>(G3144*2) * Dashboard!$I$13 * (Dashboard!$D$12 / 365) * 'Lookups and Calculations'!$F$12</f>
        <v>1602.0878730267946</v>
      </c>
      <c r="N3144" s="12">
        <f>H3144 * Dashboard!$I$14 * Dashboard!$I$15 * (Dashboard!$D$12 / 365) * 'Lookups and Calculations'!$F$12</f>
        <v>0</v>
      </c>
    </row>
    <row r="3145" spans="1:14" x14ac:dyDescent="0.35">
      <c r="A3145" s="2">
        <v>3144</v>
      </c>
      <c r="B3145" s="11">
        <v>-0.32767360897039005</v>
      </c>
      <c r="C3145" s="11">
        <v>0.3891508822282852</v>
      </c>
      <c r="D3145" s="3">
        <f>B3145*Dashboard!$D$11*Dashboard!$D$10*SQRT(Dashboard!$D$12/365)</f>
        <v>-81355.382497045357</v>
      </c>
      <c r="E3145" s="3">
        <f>IF(Dashboard!$I$3,C3145*Dashboard!$E$11*Dashboard!$E$10*SQRT(Dashboard!$D$12/365),0)</f>
        <v>193238.13701216126</v>
      </c>
      <c r="F3145" s="3">
        <f>D3145+IF(Dashboard!$I$3,E3145,0)</f>
        <v>111882.7545151159</v>
      </c>
      <c r="G3145" s="3">
        <f>IF(Dashboard!$I$4, ('Lookups and Calculations'!$F$9) / (1 - 'Lookups and Calculations'!$F$10), 'Lookups and Calculations'!$F$9)</f>
        <v>1951878.888340465</v>
      </c>
      <c r="H3145" s="12">
        <f t="shared" si="98"/>
        <v>0</v>
      </c>
      <c r="I3145" s="12">
        <f t="shared" si="99"/>
        <v>0</v>
      </c>
      <c r="J3145" s="13">
        <f>(1 - Dashboard!$I$9) * H3145 * Dashboard!$I$8 * 'Lookups and Calculations'!$F$12</f>
        <v>0</v>
      </c>
      <c r="K3145" s="12">
        <f>(1 - Dashboard!$I$11) * I3145 * Dashboard!$I$10 * 'Lookups and Calculations'!$F$12</f>
        <v>0</v>
      </c>
      <c r="L3145" s="12">
        <f>(H3145 - I3145) * Dashboard!$I$13 * (Dashboard!$D$12 / 365) * 'Lookups and Calculations'!$F$12</f>
        <v>0</v>
      </c>
      <c r="M3145" s="3">
        <f>(G3145*2) * Dashboard!$I$13 * (Dashboard!$D$12 / 365) * 'Lookups and Calculations'!$F$12</f>
        <v>1602.0878730267946</v>
      </c>
      <c r="N3145" s="12">
        <f>H3145 * Dashboard!$I$14 * Dashboard!$I$15 * (Dashboard!$D$12 / 365) * 'Lookups and Calculations'!$F$12</f>
        <v>0</v>
      </c>
    </row>
    <row r="3146" spans="1:14" x14ac:dyDescent="0.35">
      <c r="A3146" s="2">
        <v>3145</v>
      </c>
      <c r="B3146" s="11">
        <v>0.68165323396146094</v>
      </c>
      <c r="C3146" s="11">
        <v>0.16646753489213217</v>
      </c>
      <c r="D3146" s="3">
        <f>B3146*Dashboard!$D$11*Dashboard!$D$10*SQRT(Dashboard!$D$12/365)</f>
        <v>169242.06912340579</v>
      </c>
      <c r="E3146" s="3">
        <f>IF(Dashboard!$I$3,C3146*Dashboard!$E$11*Dashboard!$E$10*SQRT(Dashboard!$D$12/365),0)</f>
        <v>82661.707282709249</v>
      </c>
      <c r="F3146" s="3">
        <f>D3146+IF(Dashboard!$I$3,E3146,0)</f>
        <v>251903.77640611504</v>
      </c>
      <c r="G3146" s="3">
        <f>IF(Dashboard!$I$4, ('Lookups and Calculations'!$F$9) / (1 - 'Lookups and Calculations'!$F$10), 'Lookups and Calculations'!$F$9)</f>
        <v>1951878.888340465</v>
      </c>
      <c r="H3146" s="12">
        <f t="shared" si="98"/>
        <v>0</v>
      </c>
      <c r="I3146" s="12">
        <f t="shared" si="99"/>
        <v>0</v>
      </c>
      <c r="J3146" s="13">
        <f>(1 - Dashboard!$I$9) * H3146 * Dashboard!$I$8 * 'Lookups and Calculations'!$F$12</f>
        <v>0</v>
      </c>
      <c r="K3146" s="12">
        <f>(1 - Dashboard!$I$11) * I3146 * Dashboard!$I$10 * 'Lookups and Calculations'!$F$12</f>
        <v>0</v>
      </c>
      <c r="L3146" s="12">
        <f>(H3146 - I3146) * Dashboard!$I$13 * (Dashboard!$D$12 / 365) * 'Lookups and Calculations'!$F$12</f>
        <v>0</v>
      </c>
      <c r="M3146" s="3">
        <f>(G3146*2) * Dashboard!$I$13 * (Dashboard!$D$12 / 365) * 'Lookups and Calculations'!$F$12</f>
        <v>1602.0878730267946</v>
      </c>
      <c r="N3146" s="12">
        <f>H3146 * Dashboard!$I$14 * Dashboard!$I$15 * (Dashboard!$D$12 / 365) * 'Lookups and Calculations'!$F$12</f>
        <v>0</v>
      </c>
    </row>
    <row r="3147" spans="1:14" x14ac:dyDescent="0.35">
      <c r="A3147" s="2">
        <v>3146</v>
      </c>
      <c r="B3147" s="11">
        <v>1.7856192154281572</v>
      </c>
      <c r="C3147" s="11">
        <v>0.51014133294441277</v>
      </c>
      <c r="D3147" s="3">
        <f>B3147*Dashboard!$D$11*Dashboard!$D$10*SQRT(Dashboard!$D$12/365)</f>
        <v>443336.69324696489</v>
      </c>
      <c r="E3147" s="3">
        <f>IF(Dashboard!$I$3,C3147*Dashboard!$E$11*Dashboard!$E$10*SQRT(Dashboard!$D$12/365),0)</f>
        <v>253317.58269855432</v>
      </c>
      <c r="F3147" s="3">
        <f>D3147+IF(Dashboard!$I$3,E3147,0)</f>
        <v>696654.27594551921</v>
      </c>
      <c r="G3147" s="3">
        <f>IF(Dashboard!$I$4, ('Lookups and Calculations'!$F$9) / (1 - 'Lookups and Calculations'!$F$10), 'Lookups and Calculations'!$F$9)</f>
        <v>1951878.888340465</v>
      </c>
      <c r="H3147" s="12">
        <f t="shared" si="98"/>
        <v>0</v>
      </c>
      <c r="I3147" s="12">
        <f t="shared" si="99"/>
        <v>0</v>
      </c>
      <c r="J3147" s="13">
        <f>(1 - Dashboard!$I$9) * H3147 * Dashboard!$I$8 * 'Lookups and Calculations'!$F$12</f>
        <v>0</v>
      </c>
      <c r="K3147" s="12">
        <f>(1 - Dashboard!$I$11) * I3147 * Dashboard!$I$10 * 'Lookups and Calculations'!$F$12</f>
        <v>0</v>
      </c>
      <c r="L3147" s="12">
        <f>(H3147 - I3147) * Dashboard!$I$13 * (Dashboard!$D$12 / 365) * 'Lookups and Calculations'!$F$12</f>
        <v>0</v>
      </c>
      <c r="M3147" s="3">
        <f>(G3147*2) * Dashboard!$I$13 * (Dashboard!$D$12 / 365) * 'Lookups and Calculations'!$F$12</f>
        <v>1602.0878730267946</v>
      </c>
      <c r="N3147" s="12">
        <f>H3147 * Dashboard!$I$14 * Dashboard!$I$15 * (Dashboard!$D$12 / 365) * 'Lookups and Calculations'!$F$12</f>
        <v>0</v>
      </c>
    </row>
    <row r="3148" spans="1:14" x14ac:dyDescent="0.35">
      <c r="A3148" s="2">
        <v>3147</v>
      </c>
      <c r="B3148" s="11">
        <v>-0.20554828317968091</v>
      </c>
      <c r="C3148" s="11">
        <v>-0.18696247599490134</v>
      </c>
      <c r="D3148" s="3">
        <f>B3148*Dashboard!$D$11*Dashboard!$D$10*SQRT(Dashboard!$D$12/365)</f>
        <v>-51033.890865483292</v>
      </c>
      <c r="E3148" s="3">
        <f>IF(Dashboard!$I$3,C3148*Dashboard!$E$11*Dashboard!$E$10*SQRT(Dashboard!$D$12/365),0)</f>
        <v>-92838.74764863553</v>
      </c>
      <c r="F3148" s="3">
        <f>D3148+IF(Dashboard!$I$3,E3148,0)</f>
        <v>-143872.63851411882</v>
      </c>
      <c r="G3148" s="3">
        <f>IF(Dashboard!$I$4, ('Lookups and Calculations'!$F$9) / (1 - 'Lookups and Calculations'!$F$10), 'Lookups and Calculations'!$F$9)</f>
        <v>1951878.888340465</v>
      </c>
      <c r="H3148" s="12">
        <f t="shared" si="98"/>
        <v>0</v>
      </c>
      <c r="I3148" s="12">
        <f t="shared" si="99"/>
        <v>0</v>
      </c>
      <c r="J3148" s="13">
        <f>(1 - Dashboard!$I$9) * H3148 * Dashboard!$I$8 * 'Lookups and Calculations'!$F$12</f>
        <v>0</v>
      </c>
      <c r="K3148" s="12">
        <f>(1 - Dashboard!$I$11) * I3148 * Dashboard!$I$10 * 'Lookups and Calculations'!$F$12</f>
        <v>0</v>
      </c>
      <c r="L3148" s="12">
        <f>(H3148 - I3148) * Dashboard!$I$13 * (Dashboard!$D$12 / 365) * 'Lookups and Calculations'!$F$12</f>
        <v>0</v>
      </c>
      <c r="M3148" s="3">
        <f>(G3148*2) * Dashboard!$I$13 * (Dashboard!$D$12 / 365) * 'Lookups and Calculations'!$F$12</f>
        <v>1602.0878730267946</v>
      </c>
      <c r="N3148" s="12">
        <f>H3148 * Dashboard!$I$14 * Dashboard!$I$15 * (Dashboard!$D$12 / 365) * 'Lookups and Calculations'!$F$12</f>
        <v>0</v>
      </c>
    </row>
    <row r="3149" spans="1:14" x14ac:dyDescent="0.35">
      <c r="A3149" s="2">
        <v>3148</v>
      </c>
      <c r="B3149" s="11">
        <v>-1.5737452948244861</v>
      </c>
      <c r="C3149" s="11">
        <v>0.3537745054686775</v>
      </c>
      <c r="D3149" s="3">
        <f>B3149*Dashboard!$D$11*Dashboard!$D$10*SQRT(Dashboard!$D$12/365)</f>
        <v>-390732.2619471043</v>
      </c>
      <c r="E3149" s="3">
        <f>IF(Dashboard!$I$3,C3149*Dashboard!$E$11*Dashboard!$E$10*SQRT(Dashboard!$D$12/365),0)</f>
        <v>175671.51837796086</v>
      </c>
      <c r="F3149" s="3">
        <f>D3149+IF(Dashboard!$I$3,E3149,0)</f>
        <v>-215060.74356914344</v>
      </c>
      <c r="G3149" s="3">
        <f>IF(Dashboard!$I$4, ('Lookups and Calculations'!$F$9) / (1 - 'Lookups and Calculations'!$F$10), 'Lookups and Calculations'!$F$9)</f>
        <v>1951878.888340465</v>
      </c>
      <c r="H3149" s="12">
        <f t="shared" si="98"/>
        <v>0</v>
      </c>
      <c r="I3149" s="12">
        <f t="shared" si="99"/>
        <v>0</v>
      </c>
      <c r="J3149" s="13">
        <f>(1 - Dashboard!$I$9) * H3149 * Dashboard!$I$8 * 'Lookups and Calculations'!$F$12</f>
        <v>0</v>
      </c>
      <c r="K3149" s="12">
        <f>(1 - Dashboard!$I$11) * I3149 * Dashboard!$I$10 * 'Lookups and Calculations'!$F$12</f>
        <v>0</v>
      </c>
      <c r="L3149" s="12">
        <f>(H3149 - I3149) * Dashboard!$I$13 * (Dashboard!$D$12 / 365) * 'Lookups and Calculations'!$F$12</f>
        <v>0</v>
      </c>
      <c r="M3149" s="3">
        <f>(G3149*2) * Dashboard!$I$13 * (Dashboard!$D$12 / 365) * 'Lookups and Calculations'!$F$12</f>
        <v>1602.0878730267946</v>
      </c>
      <c r="N3149" s="12">
        <f>H3149 * Dashboard!$I$14 * Dashboard!$I$15 * (Dashboard!$D$12 / 365) * 'Lookups and Calculations'!$F$12</f>
        <v>0</v>
      </c>
    </row>
    <row r="3150" spans="1:14" x14ac:dyDescent="0.35">
      <c r="A3150" s="2">
        <v>3149</v>
      </c>
      <c r="B3150" s="11">
        <v>-1.0128938753579149</v>
      </c>
      <c r="C3150" s="11">
        <v>0.72229436628722532</v>
      </c>
      <c r="D3150" s="3">
        <f>B3150*Dashboard!$D$11*Dashboard!$D$10*SQRT(Dashboard!$D$12/365)</f>
        <v>-251483.08073264494</v>
      </c>
      <c r="E3150" s="3">
        <f>IF(Dashboard!$I$3,C3150*Dashboard!$E$11*Dashboard!$E$10*SQRT(Dashboard!$D$12/365),0)</f>
        <v>358665.04250617407</v>
      </c>
      <c r="F3150" s="3">
        <f>D3150+IF(Dashboard!$I$3,E3150,0)</f>
        <v>107181.96177352912</v>
      </c>
      <c r="G3150" s="3">
        <f>IF(Dashboard!$I$4, ('Lookups and Calculations'!$F$9) / (1 - 'Lookups and Calculations'!$F$10), 'Lookups and Calculations'!$F$9)</f>
        <v>1951878.888340465</v>
      </c>
      <c r="H3150" s="12">
        <f t="shared" si="98"/>
        <v>0</v>
      </c>
      <c r="I3150" s="12">
        <f t="shared" si="99"/>
        <v>0</v>
      </c>
      <c r="J3150" s="13">
        <f>(1 - Dashboard!$I$9) * H3150 * Dashboard!$I$8 * 'Lookups and Calculations'!$F$12</f>
        <v>0</v>
      </c>
      <c r="K3150" s="12">
        <f>(1 - Dashboard!$I$11) * I3150 * Dashboard!$I$10 * 'Lookups and Calculations'!$F$12</f>
        <v>0</v>
      </c>
      <c r="L3150" s="12">
        <f>(H3150 - I3150) * Dashboard!$I$13 * (Dashboard!$D$12 / 365) * 'Lookups and Calculations'!$F$12</f>
        <v>0</v>
      </c>
      <c r="M3150" s="3">
        <f>(G3150*2) * Dashboard!$I$13 * (Dashboard!$D$12 / 365) * 'Lookups and Calculations'!$F$12</f>
        <v>1602.0878730267946</v>
      </c>
      <c r="N3150" s="12">
        <f>H3150 * Dashboard!$I$14 * Dashboard!$I$15 * (Dashboard!$D$12 / 365) * 'Lookups and Calculations'!$F$12</f>
        <v>0</v>
      </c>
    </row>
    <row r="3151" spans="1:14" x14ac:dyDescent="0.35">
      <c r="A3151" s="2">
        <v>3150</v>
      </c>
      <c r="B3151" s="11">
        <v>0.35934647128696223</v>
      </c>
      <c r="C3151" s="11">
        <v>-0.40971121360434581</v>
      </c>
      <c r="D3151" s="3">
        <f>B3151*Dashboard!$D$11*Dashboard!$D$10*SQRT(Dashboard!$D$12/365)</f>
        <v>89219.176705671489</v>
      </c>
      <c r="E3151" s="3">
        <f>IF(Dashboard!$I$3,C3151*Dashboard!$E$11*Dashboard!$E$10*SQRT(Dashboard!$D$12/365),0)</f>
        <v>-203447.64780322753</v>
      </c>
      <c r="F3151" s="3">
        <f>D3151+IF(Dashboard!$I$3,E3151,0)</f>
        <v>-114228.47109755604</v>
      </c>
      <c r="G3151" s="3">
        <f>IF(Dashboard!$I$4, ('Lookups and Calculations'!$F$9) / (1 - 'Lookups and Calculations'!$F$10), 'Lookups and Calculations'!$F$9)</f>
        <v>1951878.888340465</v>
      </c>
      <c r="H3151" s="12">
        <f t="shared" si="98"/>
        <v>0</v>
      </c>
      <c r="I3151" s="12">
        <f t="shared" si="99"/>
        <v>0</v>
      </c>
      <c r="J3151" s="13">
        <f>(1 - Dashboard!$I$9) * H3151 * Dashboard!$I$8 * 'Lookups and Calculations'!$F$12</f>
        <v>0</v>
      </c>
      <c r="K3151" s="12">
        <f>(1 - Dashboard!$I$11) * I3151 * Dashboard!$I$10 * 'Lookups and Calculations'!$F$12</f>
        <v>0</v>
      </c>
      <c r="L3151" s="12">
        <f>(H3151 - I3151) * Dashboard!$I$13 * (Dashboard!$D$12 / 365) * 'Lookups and Calculations'!$F$12</f>
        <v>0</v>
      </c>
      <c r="M3151" s="3">
        <f>(G3151*2) * Dashboard!$I$13 * (Dashboard!$D$12 / 365) * 'Lookups and Calculations'!$F$12</f>
        <v>1602.0878730267946</v>
      </c>
      <c r="N3151" s="12">
        <f>H3151 * Dashboard!$I$14 * Dashboard!$I$15 * (Dashboard!$D$12 / 365) * 'Lookups and Calculations'!$F$12</f>
        <v>0</v>
      </c>
    </row>
    <row r="3152" spans="1:14" x14ac:dyDescent="0.35">
      <c r="A3152" s="2">
        <v>3151</v>
      </c>
      <c r="B3152" s="11">
        <v>1.6067787212407187</v>
      </c>
      <c r="C3152" s="11">
        <v>1.6231280048668821</v>
      </c>
      <c r="D3152" s="3">
        <f>B3152*Dashboard!$D$11*Dashboard!$D$10*SQRT(Dashboard!$D$12/365)</f>
        <v>398933.8594139404</v>
      </c>
      <c r="E3152" s="3">
        <f>IF(Dashboard!$I$3,C3152*Dashboard!$E$11*Dashboard!$E$10*SQRT(Dashboard!$D$12/365),0)</f>
        <v>805986.17686994676</v>
      </c>
      <c r="F3152" s="3">
        <f>D3152+IF(Dashboard!$I$3,E3152,0)</f>
        <v>1204920.0362838872</v>
      </c>
      <c r="G3152" s="3">
        <f>IF(Dashboard!$I$4, ('Lookups and Calculations'!$F$9) / (1 - 'Lookups and Calculations'!$F$10), 'Lookups and Calculations'!$F$9)</f>
        <v>1951878.888340465</v>
      </c>
      <c r="H3152" s="12">
        <f t="shared" si="98"/>
        <v>0</v>
      </c>
      <c r="I3152" s="12">
        <f t="shared" si="99"/>
        <v>0</v>
      </c>
      <c r="J3152" s="13">
        <f>(1 - Dashboard!$I$9) * H3152 * Dashboard!$I$8 * 'Lookups and Calculations'!$F$12</f>
        <v>0</v>
      </c>
      <c r="K3152" s="12">
        <f>(1 - Dashboard!$I$11) * I3152 * Dashboard!$I$10 * 'Lookups and Calculations'!$F$12</f>
        <v>0</v>
      </c>
      <c r="L3152" s="12">
        <f>(H3152 - I3152) * Dashboard!$I$13 * (Dashboard!$D$12 / 365) * 'Lookups and Calculations'!$F$12</f>
        <v>0</v>
      </c>
      <c r="M3152" s="3">
        <f>(G3152*2) * Dashboard!$I$13 * (Dashboard!$D$12 / 365) * 'Lookups and Calculations'!$F$12</f>
        <v>1602.0878730267946</v>
      </c>
      <c r="N3152" s="12">
        <f>H3152 * Dashboard!$I$14 * Dashboard!$I$15 * (Dashboard!$D$12 / 365) * 'Lookups and Calculations'!$F$12</f>
        <v>0</v>
      </c>
    </row>
    <row r="3153" spans="1:14" x14ac:dyDescent="0.35">
      <c r="A3153" s="2">
        <v>3152</v>
      </c>
      <c r="B3153" s="11">
        <v>0.46808920656661335</v>
      </c>
      <c r="C3153" s="11">
        <v>0.54517067408261055</v>
      </c>
      <c r="D3153" s="3">
        <f>B3153*Dashboard!$D$11*Dashboard!$D$10*SQRT(Dashboard!$D$12/365)</f>
        <v>116218.01512372181</v>
      </c>
      <c r="E3153" s="3">
        <f>IF(Dashboard!$I$3,C3153*Dashboard!$E$11*Dashboard!$E$10*SQRT(Dashboard!$D$12/365),0)</f>
        <v>270711.87609845452</v>
      </c>
      <c r="F3153" s="3">
        <f>D3153+IF(Dashboard!$I$3,E3153,0)</f>
        <v>386929.89122217632</v>
      </c>
      <c r="G3153" s="3">
        <f>IF(Dashboard!$I$4, ('Lookups and Calculations'!$F$9) / (1 - 'Lookups and Calculations'!$F$10), 'Lookups and Calculations'!$F$9)</f>
        <v>1951878.888340465</v>
      </c>
      <c r="H3153" s="12">
        <f t="shared" si="98"/>
        <v>0</v>
      </c>
      <c r="I3153" s="12">
        <f t="shared" si="99"/>
        <v>0</v>
      </c>
      <c r="J3153" s="13">
        <f>(1 - Dashboard!$I$9) * H3153 * Dashboard!$I$8 * 'Lookups and Calculations'!$F$12</f>
        <v>0</v>
      </c>
      <c r="K3153" s="12">
        <f>(1 - Dashboard!$I$11) * I3153 * Dashboard!$I$10 * 'Lookups and Calculations'!$F$12</f>
        <v>0</v>
      </c>
      <c r="L3153" s="12">
        <f>(H3153 - I3153) * Dashboard!$I$13 * (Dashboard!$D$12 / 365) * 'Lookups and Calculations'!$F$12</f>
        <v>0</v>
      </c>
      <c r="M3153" s="3">
        <f>(G3153*2) * Dashboard!$I$13 * (Dashboard!$D$12 / 365) * 'Lookups and Calculations'!$F$12</f>
        <v>1602.0878730267946</v>
      </c>
      <c r="N3153" s="12">
        <f>H3153 * Dashboard!$I$14 * Dashboard!$I$15 * (Dashboard!$D$12 / 365) * 'Lookups and Calculations'!$F$12</f>
        <v>0</v>
      </c>
    </row>
    <row r="3154" spans="1:14" x14ac:dyDescent="0.35">
      <c r="A3154" s="2">
        <v>3153</v>
      </c>
      <c r="B3154" s="11">
        <v>0.36017628231049831</v>
      </c>
      <c r="C3154" s="11">
        <v>0.62495253540093409</v>
      </c>
      <c r="D3154" s="3">
        <f>B3154*Dashboard!$D$11*Dashboard!$D$10*SQRT(Dashboard!$D$12/365)</f>
        <v>89425.203652523182</v>
      </c>
      <c r="E3154" s="3">
        <f>IF(Dashboard!$I$3,C3154*Dashboard!$E$11*Dashboard!$E$10*SQRT(Dashboard!$D$12/365),0)</f>
        <v>310328.63903687574</v>
      </c>
      <c r="F3154" s="3">
        <f>D3154+IF(Dashboard!$I$3,E3154,0)</f>
        <v>399753.84268939891</v>
      </c>
      <c r="G3154" s="3">
        <f>IF(Dashboard!$I$4, ('Lookups and Calculations'!$F$9) / (1 - 'Lookups and Calculations'!$F$10), 'Lookups and Calculations'!$F$9)</f>
        <v>1951878.888340465</v>
      </c>
      <c r="H3154" s="12">
        <f t="shared" si="98"/>
        <v>0</v>
      </c>
      <c r="I3154" s="12">
        <f t="shared" si="99"/>
        <v>0</v>
      </c>
      <c r="J3154" s="13">
        <f>(1 - Dashboard!$I$9) * H3154 * Dashboard!$I$8 * 'Lookups and Calculations'!$F$12</f>
        <v>0</v>
      </c>
      <c r="K3154" s="12">
        <f>(1 - Dashboard!$I$11) * I3154 * Dashboard!$I$10 * 'Lookups and Calculations'!$F$12</f>
        <v>0</v>
      </c>
      <c r="L3154" s="12">
        <f>(H3154 - I3154) * Dashboard!$I$13 * (Dashboard!$D$12 / 365) * 'Lookups and Calculations'!$F$12</f>
        <v>0</v>
      </c>
      <c r="M3154" s="3">
        <f>(G3154*2) * Dashboard!$I$13 * (Dashboard!$D$12 / 365) * 'Lookups and Calculations'!$F$12</f>
        <v>1602.0878730267946</v>
      </c>
      <c r="N3154" s="12">
        <f>H3154 * Dashboard!$I$14 * Dashboard!$I$15 * (Dashboard!$D$12 / 365) * 'Lookups and Calculations'!$F$12</f>
        <v>0</v>
      </c>
    </row>
    <row r="3155" spans="1:14" x14ac:dyDescent="0.35">
      <c r="A3155" s="2">
        <v>3154</v>
      </c>
      <c r="B3155" s="11">
        <v>1.7531965975103498</v>
      </c>
      <c r="C3155" s="11">
        <v>-0.84088890367622426</v>
      </c>
      <c r="D3155" s="3">
        <f>B3155*Dashboard!$D$11*Dashboard!$D$10*SQRT(Dashboard!$D$12/365)</f>
        <v>435286.74839316035</v>
      </c>
      <c r="E3155" s="3">
        <f>IF(Dashboard!$I$3,C3155*Dashboard!$E$11*Dashboard!$E$10*SQRT(Dashboard!$D$12/365),0)</f>
        <v>-417554.76500569953</v>
      </c>
      <c r="F3155" s="3">
        <f>D3155+IF(Dashboard!$I$3,E3155,0)</f>
        <v>17731.983387460816</v>
      </c>
      <c r="G3155" s="3">
        <f>IF(Dashboard!$I$4, ('Lookups and Calculations'!$F$9) / (1 - 'Lookups and Calculations'!$F$10), 'Lookups and Calculations'!$F$9)</f>
        <v>1951878.888340465</v>
      </c>
      <c r="H3155" s="12">
        <f t="shared" si="98"/>
        <v>0</v>
      </c>
      <c r="I3155" s="12">
        <f t="shared" si="99"/>
        <v>0</v>
      </c>
      <c r="J3155" s="13">
        <f>(1 - Dashboard!$I$9) * H3155 * Dashboard!$I$8 * 'Lookups and Calculations'!$F$12</f>
        <v>0</v>
      </c>
      <c r="K3155" s="12">
        <f>(1 - Dashboard!$I$11) * I3155 * Dashboard!$I$10 * 'Lookups and Calculations'!$F$12</f>
        <v>0</v>
      </c>
      <c r="L3155" s="12">
        <f>(H3155 - I3155) * Dashboard!$I$13 * (Dashboard!$D$12 / 365) * 'Lookups and Calculations'!$F$12</f>
        <v>0</v>
      </c>
      <c r="M3155" s="3">
        <f>(G3155*2) * Dashboard!$I$13 * (Dashboard!$D$12 / 365) * 'Lookups and Calculations'!$F$12</f>
        <v>1602.0878730267946</v>
      </c>
      <c r="N3155" s="12">
        <f>H3155 * Dashboard!$I$14 * Dashboard!$I$15 * (Dashboard!$D$12 / 365) * 'Lookups and Calculations'!$F$12</f>
        <v>0</v>
      </c>
    </row>
    <row r="3156" spans="1:14" x14ac:dyDescent="0.35">
      <c r="A3156" s="2">
        <v>3155</v>
      </c>
      <c r="B3156" s="11">
        <v>-0.22287341412664513</v>
      </c>
      <c r="C3156" s="11">
        <v>1.4033413610451579</v>
      </c>
      <c r="D3156" s="3">
        <f>B3156*Dashboard!$D$11*Dashboard!$D$10*SQRT(Dashboard!$D$12/365)</f>
        <v>-55335.404983237706</v>
      </c>
      <c r="E3156" s="3">
        <f>IF(Dashboard!$I$3,C3156*Dashboard!$E$11*Dashboard!$E$10*SQRT(Dashboard!$D$12/365),0)</f>
        <v>696848.1444721407</v>
      </c>
      <c r="F3156" s="3">
        <f>D3156+IF(Dashboard!$I$3,E3156,0)</f>
        <v>641512.73948890297</v>
      </c>
      <c r="G3156" s="3">
        <f>IF(Dashboard!$I$4, ('Lookups and Calculations'!$F$9) / (1 - 'Lookups and Calculations'!$F$10), 'Lookups and Calculations'!$F$9)</f>
        <v>1951878.888340465</v>
      </c>
      <c r="H3156" s="12">
        <f t="shared" si="98"/>
        <v>0</v>
      </c>
      <c r="I3156" s="12">
        <f t="shared" si="99"/>
        <v>0</v>
      </c>
      <c r="J3156" s="13">
        <f>(1 - Dashboard!$I$9) * H3156 * Dashboard!$I$8 * 'Lookups and Calculations'!$F$12</f>
        <v>0</v>
      </c>
      <c r="K3156" s="12">
        <f>(1 - Dashboard!$I$11) * I3156 * Dashboard!$I$10 * 'Lookups and Calculations'!$F$12</f>
        <v>0</v>
      </c>
      <c r="L3156" s="12">
        <f>(H3156 - I3156) * Dashboard!$I$13 * (Dashboard!$D$12 / 365) * 'Lookups and Calculations'!$F$12</f>
        <v>0</v>
      </c>
      <c r="M3156" s="3">
        <f>(G3156*2) * Dashboard!$I$13 * (Dashboard!$D$12 / 365) * 'Lookups and Calculations'!$F$12</f>
        <v>1602.0878730267946</v>
      </c>
      <c r="N3156" s="12">
        <f>H3156 * Dashboard!$I$14 * Dashboard!$I$15 * (Dashboard!$D$12 / 365) * 'Lookups and Calculations'!$F$12</f>
        <v>0</v>
      </c>
    </row>
    <row r="3157" spans="1:14" x14ac:dyDescent="0.35">
      <c r="A3157" s="2">
        <v>3156</v>
      </c>
      <c r="B3157" s="11">
        <v>-1.0144567803051814</v>
      </c>
      <c r="C3157" s="11">
        <v>0.27596786743862889</v>
      </c>
      <c r="D3157" s="3">
        <f>B3157*Dashboard!$D$11*Dashboard!$D$10*SQRT(Dashboard!$D$12/365)</f>
        <v>-251871.12153395003</v>
      </c>
      <c r="E3157" s="3">
        <f>IF(Dashboard!$I$3,C3157*Dashboard!$E$11*Dashboard!$E$10*SQRT(Dashboard!$D$12/365),0)</f>
        <v>137035.57929434816</v>
      </c>
      <c r="F3157" s="3">
        <f>D3157+IF(Dashboard!$I$3,E3157,0)</f>
        <v>-114835.54223960187</v>
      </c>
      <c r="G3157" s="3">
        <f>IF(Dashboard!$I$4, ('Lookups and Calculations'!$F$9) / (1 - 'Lookups and Calculations'!$F$10), 'Lookups and Calculations'!$F$9)</f>
        <v>1951878.888340465</v>
      </c>
      <c r="H3157" s="12">
        <f t="shared" si="98"/>
        <v>0</v>
      </c>
      <c r="I3157" s="12">
        <f t="shared" si="99"/>
        <v>0</v>
      </c>
      <c r="J3157" s="13">
        <f>(1 - Dashboard!$I$9) * H3157 * Dashboard!$I$8 * 'Lookups and Calculations'!$F$12</f>
        <v>0</v>
      </c>
      <c r="K3157" s="12">
        <f>(1 - Dashboard!$I$11) * I3157 * Dashboard!$I$10 * 'Lookups and Calculations'!$F$12</f>
        <v>0</v>
      </c>
      <c r="L3157" s="12">
        <f>(H3157 - I3157) * Dashboard!$I$13 * (Dashboard!$D$12 / 365) * 'Lookups and Calculations'!$F$12</f>
        <v>0</v>
      </c>
      <c r="M3157" s="3">
        <f>(G3157*2) * Dashboard!$I$13 * (Dashboard!$D$12 / 365) * 'Lookups and Calculations'!$F$12</f>
        <v>1602.0878730267946</v>
      </c>
      <c r="N3157" s="12">
        <f>H3157 * Dashboard!$I$14 * Dashboard!$I$15 * (Dashboard!$D$12 / 365) * 'Lookups and Calculations'!$F$12</f>
        <v>0</v>
      </c>
    </row>
    <row r="3158" spans="1:14" x14ac:dyDescent="0.35">
      <c r="A3158" s="2">
        <v>3157</v>
      </c>
      <c r="B3158" s="11">
        <v>-0.11034776884584378</v>
      </c>
      <c r="C3158" s="11">
        <v>-0.74655213852251123</v>
      </c>
      <c r="D3158" s="3">
        <f>B3158*Dashboard!$D$11*Dashboard!$D$10*SQRT(Dashboard!$D$12/365)</f>
        <v>-27397.338987285973</v>
      </c>
      <c r="E3158" s="3">
        <f>IF(Dashboard!$I$3,C3158*Dashboard!$E$11*Dashboard!$E$10*SQRT(Dashboard!$D$12/365),0)</f>
        <v>-370710.56759395264</v>
      </c>
      <c r="F3158" s="3">
        <f>D3158+IF(Dashboard!$I$3,E3158,0)</f>
        <v>-398107.90658123861</v>
      </c>
      <c r="G3158" s="3">
        <f>IF(Dashboard!$I$4, ('Lookups and Calculations'!$F$9) / (1 - 'Lookups and Calculations'!$F$10), 'Lookups and Calculations'!$F$9)</f>
        <v>1951878.888340465</v>
      </c>
      <c r="H3158" s="12">
        <f t="shared" si="98"/>
        <v>0</v>
      </c>
      <c r="I3158" s="12">
        <f t="shared" si="99"/>
        <v>0</v>
      </c>
      <c r="J3158" s="13">
        <f>(1 - Dashboard!$I$9) * H3158 * Dashboard!$I$8 * 'Lookups and Calculations'!$F$12</f>
        <v>0</v>
      </c>
      <c r="K3158" s="12">
        <f>(1 - Dashboard!$I$11) * I3158 * Dashboard!$I$10 * 'Lookups and Calculations'!$F$12</f>
        <v>0</v>
      </c>
      <c r="L3158" s="12">
        <f>(H3158 - I3158) * Dashboard!$I$13 * (Dashboard!$D$12 / 365) * 'Lookups and Calculations'!$F$12</f>
        <v>0</v>
      </c>
      <c r="M3158" s="3">
        <f>(G3158*2) * Dashboard!$I$13 * (Dashboard!$D$12 / 365) * 'Lookups and Calculations'!$F$12</f>
        <v>1602.0878730267946</v>
      </c>
      <c r="N3158" s="12">
        <f>H3158 * Dashboard!$I$14 * Dashboard!$I$15 * (Dashboard!$D$12 / 365) * 'Lookups and Calculations'!$F$12</f>
        <v>0</v>
      </c>
    </row>
    <row r="3159" spans="1:14" x14ac:dyDescent="0.35">
      <c r="A3159" s="2">
        <v>3158</v>
      </c>
      <c r="B3159" s="11">
        <v>-0.99697876088872783</v>
      </c>
      <c r="C3159" s="11">
        <v>-1.536865583320429</v>
      </c>
      <c r="D3159" s="3">
        <f>B3159*Dashboard!$D$11*Dashboard!$D$10*SQRT(Dashboard!$D$12/365)</f>
        <v>-247531.64799690101</v>
      </c>
      <c r="E3159" s="3">
        <f>IF(Dashboard!$I$3,C3159*Dashboard!$E$11*Dashboard!$E$10*SQRT(Dashboard!$D$12/365),0)</f>
        <v>-763151.4040477802</v>
      </c>
      <c r="F3159" s="3">
        <f>D3159+IF(Dashboard!$I$3,E3159,0)</f>
        <v>-1010683.0520446813</v>
      </c>
      <c r="G3159" s="3">
        <f>IF(Dashboard!$I$4, ('Lookups and Calculations'!$F$9) / (1 - 'Lookups and Calculations'!$F$10), 'Lookups and Calculations'!$F$9)</f>
        <v>1951878.888340465</v>
      </c>
      <c r="H3159" s="12">
        <f t="shared" si="98"/>
        <v>0</v>
      </c>
      <c r="I3159" s="12">
        <f t="shared" si="99"/>
        <v>0</v>
      </c>
      <c r="J3159" s="13">
        <f>(1 - Dashboard!$I$9) * H3159 * Dashboard!$I$8 * 'Lookups and Calculations'!$F$12</f>
        <v>0</v>
      </c>
      <c r="K3159" s="12">
        <f>(1 - Dashboard!$I$11) * I3159 * Dashboard!$I$10 * 'Lookups and Calculations'!$F$12</f>
        <v>0</v>
      </c>
      <c r="L3159" s="12">
        <f>(H3159 - I3159) * Dashboard!$I$13 * (Dashboard!$D$12 / 365) * 'Lookups and Calculations'!$F$12</f>
        <v>0</v>
      </c>
      <c r="M3159" s="3">
        <f>(G3159*2) * Dashboard!$I$13 * (Dashboard!$D$12 / 365) * 'Lookups and Calculations'!$F$12</f>
        <v>1602.0878730267946</v>
      </c>
      <c r="N3159" s="12">
        <f>H3159 * Dashboard!$I$14 * Dashboard!$I$15 * (Dashboard!$D$12 / 365) * 'Lookups and Calculations'!$F$12</f>
        <v>0</v>
      </c>
    </row>
    <row r="3160" spans="1:14" x14ac:dyDescent="0.35">
      <c r="A3160" s="2">
        <v>3159</v>
      </c>
      <c r="B3160" s="11">
        <v>1.6213151366843483</v>
      </c>
      <c r="C3160" s="11">
        <v>-0.13103826284196773</v>
      </c>
      <c r="D3160" s="3">
        <f>B3160*Dashboard!$D$11*Dashboard!$D$10*SQRT(Dashboard!$D$12/365)</f>
        <v>402542.98632003588</v>
      </c>
      <c r="E3160" s="3">
        <f>IF(Dashboard!$I$3,C3160*Dashboard!$E$11*Dashboard!$E$10*SQRT(Dashboard!$D$12/365),0)</f>
        <v>-65068.82277614242</v>
      </c>
      <c r="F3160" s="3">
        <f>D3160+IF(Dashboard!$I$3,E3160,0)</f>
        <v>337474.16354389349</v>
      </c>
      <c r="G3160" s="3">
        <f>IF(Dashboard!$I$4, ('Lookups and Calculations'!$F$9) / (1 - 'Lookups and Calculations'!$F$10), 'Lookups and Calculations'!$F$9)</f>
        <v>1951878.888340465</v>
      </c>
      <c r="H3160" s="12">
        <f t="shared" si="98"/>
        <v>0</v>
      </c>
      <c r="I3160" s="12">
        <f t="shared" si="99"/>
        <v>0</v>
      </c>
      <c r="J3160" s="13">
        <f>(1 - Dashboard!$I$9) * H3160 * Dashboard!$I$8 * 'Lookups and Calculations'!$F$12</f>
        <v>0</v>
      </c>
      <c r="K3160" s="12">
        <f>(1 - Dashboard!$I$11) * I3160 * Dashboard!$I$10 * 'Lookups and Calculations'!$F$12</f>
        <v>0</v>
      </c>
      <c r="L3160" s="12">
        <f>(H3160 - I3160) * Dashboard!$I$13 * (Dashboard!$D$12 / 365) * 'Lookups and Calculations'!$F$12</f>
        <v>0</v>
      </c>
      <c r="M3160" s="3">
        <f>(G3160*2) * Dashboard!$I$13 * (Dashboard!$D$12 / 365) * 'Lookups and Calculations'!$F$12</f>
        <v>1602.0878730267946</v>
      </c>
      <c r="N3160" s="12">
        <f>H3160 * Dashboard!$I$14 * Dashboard!$I$15 * (Dashboard!$D$12 / 365) * 'Lookups and Calculations'!$F$12</f>
        <v>0</v>
      </c>
    </row>
    <row r="3161" spans="1:14" x14ac:dyDescent="0.35">
      <c r="A3161" s="2">
        <v>3160</v>
      </c>
      <c r="B3161" s="11">
        <v>0.42623183551477262</v>
      </c>
      <c r="C3161" s="11">
        <v>-0.53462548219250017</v>
      </c>
      <c r="D3161" s="3">
        <f>B3161*Dashboard!$D$11*Dashboard!$D$10*SQRT(Dashboard!$D$12/365)</f>
        <v>105825.59309454651</v>
      </c>
      <c r="E3161" s="3">
        <f>IF(Dashboard!$I$3,C3161*Dashboard!$E$11*Dashboard!$E$10*SQRT(Dashboard!$D$12/365),0)</f>
        <v>-265475.51835563616</v>
      </c>
      <c r="F3161" s="3">
        <f>D3161+IF(Dashboard!$I$3,E3161,0)</f>
        <v>-159649.92526108964</v>
      </c>
      <c r="G3161" s="3">
        <f>IF(Dashboard!$I$4, ('Lookups and Calculations'!$F$9) / (1 - 'Lookups and Calculations'!$F$10), 'Lookups and Calculations'!$F$9)</f>
        <v>1951878.888340465</v>
      </c>
      <c r="H3161" s="12">
        <f t="shared" si="98"/>
        <v>0</v>
      </c>
      <c r="I3161" s="12">
        <f t="shared" si="99"/>
        <v>0</v>
      </c>
      <c r="J3161" s="13">
        <f>(1 - Dashboard!$I$9) * H3161 * Dashboard!$I$8 * 'Lookups and Calculations'!$F$12</f>
        <v>0</v>
      </c>
      <c r="K3161" s="12">
        <f>(1 - Dashboard!$I$11) * I3161 * Dashboard!$I$10 * 'Lookups and Calculations'!$F$12</f>
        <v>0</v>
      </c>
      <c r="L3161" s="12">
        <f>(H3161 - I3161) * Dashboard!$I$13 * (Dashboard!$D$12 / 365) * 'Lookups and Calculations'!$F$12</f>
        <v>0</v>
      </c>
      <c r="M3161" s="3">
        <f>(G3161*2) * Dashboard!$I$13 * (Dashboard!$D$12 / 365) * 'Lookups and Calculations'!$F$12</f>
        <v>1602.0878730267946</v>
      </c>
      <c r="N3161" s="12">
        <f>H3161 * Dashboard!$I$14 * Dashboard!$I$15 * (Dashboard!$D$12 / 365) * 'Lookups and Calculations'!$F$12</f>
        <v>0</v>
      </c>
    </row>
    <row r="3162" spans="1:14" x14ac:dyDescent="0.35">
      <c r="A3162" s="2">
        <v>3161</v>
      </c>
      <c r="B3162" s="11">
        <v>-0.70312505316646634</v>
      </c>
      <c r="C3162" s="11">
        <v>0.94812469636897079</v>
      </c>
      <c r="D3162" s="3">
        <f>B3162*Dashboard!$D$11*Dashboard!$D$10*SQRT(Dashboard!$D$12/365)</f>
        <v>-174573.13032732616</v>
      </c>
      <c r="E3162" s="3">
        <f>IF(Dashboard!$I$3,C3162*Dashboard!$E$11*Dashboard!$E$10*SQRT(Dashboard!$D$12/365),0)</f>
        <v>470804.14910657547</v>
      </c>
      <c r="F3162" s="3">
        <f>D3162+IF(Dashboard!$I$3,E3162,0)</f>
        <v>296231.01877924928</v>
      </c>
      <c r="G3162" s="3">
        <f>IF(Dashboard!$I$4, ('Lookups and Calculations'!$F$9) / (1 - 'Lookups and Calculations'!$F$10), 'Lookups and Calculations'!$F$9)</f>
        <v>1951878.888340465</v>
      </c>
      <c r="H3162" s="12">
        <f t="shared" si="98"/>
        <v>0</v>
      </c>
      <c r="I3162" s="12">
        <f t="shared" si="99"/>
        <v>0</v>
      </c>
      <c r="J3162" s="13">
        <f>(1 - Dashboard!$I$9) * H3162 * Dashboard!$I$8 * 'Lookups and Calculations'!$F$12</f>
        <v>0</v>
      </c>
      <c r="K3162" s="12">
        <f>(1 - Dashboard!$I$11) * I3162 * Dashboard!$I$10 * 'Lookups and Calculations'!$F$12</f>
        <v>0</v>
      </c>
      <c r="L3162" s="12">
        <f>(H3162 - I3162) * Dashboard!$I$13 * (Dashboard!$D$12 / 365) * 'Lookups and Calculations'!$F$12</f>
        <v>0</v>
      </c>
      <c r="M3162" s="3">
        <f>(G3162*2) * Dashboard!$I$13 * (Dashboard!$D$12 / 365) * 'Lookups and Calculations'!$F$12</f>
        <v>1602.0878730267946</v>
      </c>
      <c r="N3162" s="12">
        <f>H3162 * Dashboard!$I$14 * Dashboard!$I$15 * (Dashboard!$D$12 / 365) * 'Lookups and Calculations'!$F$12</f>
        <v>0</v>
      </c>
    </row>
    <row r="3163" spans="1:14" x14ac:dyDescent="0.35">
      <c r="A3163" s="2">
        <v>3162</v>
      </c>
      <c r="B3163" s="11">
        <v>2.3372951525017447</v>
      </c>
      <c r="C3163" s="11">
        <v>-0.95591035491238541</v>
      </c>
      <c r="D3163" s="3">
        <f>B3163*Dashboard!$D$11*Dashboard!$D$10*SQRT(Dashboard!$D$12/365)</f>
        <v>580307.76948366396</v>
      </c>
      <c r="E3163" s="3">
        <f>IF(Dashboard!$I$3,C3163*Dashboard!$E$11*Dashboard!$E$10*SQRT(Dashboard!$D$12/365),0)</f>
        <v>-474670.22322088177</v>
      </c>
      <c r="F3163" s="3">
        <f>D3163+IF(Dashboard!$I$3,E3163,0)</f>
        <v>105637.54626278218</v>
      </c>
      <c r="G3163" s="3">
        <f>IF(Dashboard!$I$4, ('Lookups and Calculations'!$F$9) / (1 - 'Lookups and Calculations'!$F$10), 'Lookups and Calculations'!$F$9)</f>
        <v>1951878.888340465</v>
      </c>
      <c r="H3163" s="12">
        <f t="shared" si="98"/>
        <v>0</v>
      </c>
      <c r="I3163" s="12">
        <f t="shared" si="99"/>
        <v>0</v>
      </c>
      <c r="J3163" s="13">
        <f>(1 - Dashboard!$I$9) * H3163 * Dashboard!$I$8 * 'Lookups and Calculations'!$F$12</f>
        <v>0</v>
      </c>
      <c r="K3163" s="12">
        <f>(1 - Dashboard!$I$11) * I3163 * Dashboard!$I$10 * 'Lookups and Calculations'!$F$12</f>
        <v>0</v>
      </c>
      <c r="L3163" s="12">
        <f>(H3163 - I3163) * Dashboard!$I$13 * (Dashboard!$D$12 / 365) * 'Lookups and Calculations'!$F$12</f>
        <v>0</v>
      </c>
      <c r="M3163" s="3">
        <f>(G3163*2) * Dashboard!$I$13 * (Dashboard!$D$12 / 365) * 'Lookups and Calculations'!$F$12</f>
        <v>1602.0878730267946</v>
      </c>
      <c r="N3163" s="12">
        <f>H3163 * Dashboard!$I$14 * Dashboard!$I$15 * (Dashboard!$D$12 / 365) * 'Lookups and Calculations'!$F$12</f>
        <v>0</v>
      </c>
    </row>
    <row r="3164" spans="1:14" x14ac:dyDescent="0.35">
      <c r="A3164" s="2">
        <v>3163</v>
      </c>
      <c r="B3164" s="11">
        <v>-0.45363702737904765</v>
      </c>
      <c r="C3164" s="11">
        <v>0.57156360977222331</v>
      </c>
      <c r="D3164" s="3">
        <f>B3164*Dashboard!$D$11*Dashboard!$D$10*SQRT(Dashboard!$D$12/365)</f>
        <v>-112629.80254409202</v>
      </c>
      <c r="E3164" s="3">
        <f>IF(Dashboard!$I$3,C3164*Dashboard!$E$11*Dashboard!$E$10*SQRT(Dashboard!$D$12/365),0)</f>
        <v>283817.64549499081</v>
      </c>
      <c r="F3164" s="3">
        <f>D3164+IF(Dashboard!$I$3,E3164,0)</f>
        <v>171187.8429508988</v>
      </c>
      <c r="G3164" s="3">
        <f>IF(Dashboard!$I$4, ('Lookups and Calculations'!$F$9) / (1 - 'Lookups and Calculations'!$F$10), 'Lookups and Calculations'!$F$9)</f>
        <v>1951878.888340465</v>
      </c>
      <c r="H3164" s="12">
        <f t="shared" si="98"/>
        <v>0</v>
      </c>
      <c r="I3164" s="12">
        <f t="shared" si="99"/>
        <v>0</v>
      </c>
      <c r="J3164" s="13">
        <f>(1 - Dashboard!$I$9) * H3164 * Dashboard!$I$8 * 'Lookups and Calculations'!$F$12</f>
        <v>0</v>
      </c>
      <c r="K3164" s="12">
        <f>(1 - Dashboard!$I$11) * I3164 * Dashboard!$I$10 * 'Lookups and Calculations'!$F$12</f>
        <v>0</v>
      </c>
      <c r="L3164" s="12">
        <f>(H3164 - I3164) * Dashboard!$I$13 * (Dashboard!$D$12 / 365) * 'Lookups and Calculations'!$F$12</f>
        <v>0</v>
      </c>
      <c r="M3164" s="3">
        <f>(G3164*2) * Dashboard!$I$13 * (Dashboard!$D$12 / 365) * 'Lookups and Calculations'!$F$12</f>
        <v>1602.0878730267946</v>
      </c>
      <c r="N3164" s="12">
        <f>H3164 * Dashboard!$I$14 * Dashboard!$I$15 * (Dashboard!$D$12 / 365) * 'Lookups and Calculations'!$F$12</f>
        <v>0</v>
      </c>
    </row>
    <row r="3165" spans="1:14" x14ac:dyDescent="0.35">
      <c r="A3165" s="2">
        <v>3164</v>
      </c>
      <c r="B3165" s="11">
        <v>-1.0050438783804305</v>
      </c>
      <c r="C3165" s="11">
        <v>-0.18365356343188438</v>
      </c>
      <c r="D3165" s="3">
        <f>B3165*Dashboard!$D$11*Dashboard!$D$10*SQRT(Dashboard!$D$12/365)</f>
        <v>-249534.06961542193</v>
      </c>
      <c r="E3165" s="3">
        <f>IF(Dashboard!$I$3,C3165*Dashboard!$E$11*Dashboard!$E$10*SQRT(Dashboard!$D$12/365),0)</f>
        <v>-91195.662335421614</v>
      </c>
      <c r="F3165" s="3">
        <f>D3165+IF(Dashboard!$I$3,E3165,0)</f>
        <v>-340729.73195084353</v>
      </c>
      <c r="G3165" s="3">
        <f>IF(Dashboard!$I$4, ('Lookups and Calculations'!$F$9) / (1 - 'Lookups and Calculations'!$F$10), 'Lookups and Calculations'!$F$9)</f>
        <v>1951878.888340465</v>
      </c>
      <c r="H3165" s="12">
        <f t="shared" si="98"/>
        <v>0</v>
      </c>
      <c r="I3165" s="12">
        <f t="shared" si="99"/>
        <v>0</v>
      </c>
      <c r="J3165" s="13">
        <f>(1 - Dashboard!$I$9) * H3165 * Dashboard!$I$8 * 'Lookups and Calculations'!$F$12</f>
        <v>0</v>
      </c>
      <c r="K3165" s="12">
        <f>(1 - Dashboard!$I$11) * I3165 * Dashboard!$I$10 * 'Lookups and Calculations'!$F$12</f>
        <v>0</v>
      </c>
      <c r="L3165" s="12">
        <f>(H3165 - I3165) * Dashboard!$I$13 * (Dashboard!$D$12 / 365) * 'Lookups and Calculations'!$F$12</f>
        <v>0</v>
      </c>
      <c r="M3165" s="3">
        <f>(G3165*2) * Dashboard!$I$13 * (Dashboard!$D$12 / 365) * 'Lookups and Calculations'!$F$12</f>
        <v>1602.0878730267946</v>
      </c>
      <c r="N3165" s="12">
        <f>H3165 * Dashboard!$I$14 * Dashboard!$I$15 * (Dashboard!$D$12 / 365) * 'Lookups and Calculations'!$F$12</f>
        <v>0</v>
      </c>
    </row>
    <row r="3166" spans="1:14" x14ac:dyDescent="0.35">
      <c r="A3166" s="2">
        <v>3165</v>
      </c>
      <c r="B3166" s="11">
        <v>6.3193701960747903E-2</v>
      </c>
      <c r="C3166" s="11">
        <v>-0.1331344175029843</v>
      </c>
      <c r="D3166" s="3">
        <f>B3166*Dashboard!$D$11*Dashboard!$D$10*SQRT(Dashboard!$D$12/365)</f>
        <v>15689.843959589389</v>
      </c>
      <c r="E3166" s="3">
        <f>IF(Dashboard!$I$3,C3166*Dashboard!$E$11*Dashboard!$E$10*SQRT(Dashboard!$D$12/365),0)</f>
        <v>-66109.696740669591</v>
      </c>
      <c r="F3166" s="3">
        <f>D3166+IF(Dashboard!$I$3,E3166,0)</f>
        <v>-50419.852781080204</v>
      </c>
      <c r="G3166" s="3">
        <f>IF(Dashboard!$I$4, ('Lookups and Calculations'!$F$9) / (1 - 'Lookups and Calculations'!$F$10), 'Lookups and Calculations'!$F$9)</f>
        <v>1951878.888340465</v>
      </c>
      <c r="H3166" s="12">
        <f t="shared" si="98"/>
        <v>0</v>
      </c>
      <c r="I3166" s="12">
        <f t="shared" si="99"/>
        <v>0</v>
      </c>
      <c r="J3166" s="13">
        <f>(1 - Dashboard!$I$9) * H3166 * Dashboard!$I$8 * 'Lookups and Calculations'!$F$12</f>
        <v>0</v>
      </c>
      <c r="K3166" s="12">
        <f>(1 - Dashboard!$I$11) * I3166 * Dashboard!$I$10 * 'Lookups and Calculations'!$F$12</f>
        <v>0</v>
      </c>
      <c r="L3166" s="12">
        <f>(H3166 - I3166) * Dashboard!$I$13 * (Dashboard!$D$12 / 365) * 'Lookups and Calculations'!$F$12</f>
        <v>0</v>
      </c>
      <c r="M3166" s="3">
        <f>(G3166*2) * Dashboard!$I$13 * (Dashboard!$D$12 / 365) * 'Lookups and Calculations'!$F$12</f>
        <v>1602.0878730267946</v>
      </c>
      <c r="N3166" s="12">
        <f>H3166 * Dashboard!$I$14 * Dashboard!$I$15 * (Dashboard!$D$12 / 365) * 'Lookups and Calculations'!$F$12</f>
        <v>0</v>
      </c>
    </row>
    <row r="3167" spans="1:14" x14ac:dyDescent="0.35">
      <c r="A3167" s="2">
        <v>3166</v>
      </c>
      <c r="B3167" s="11">
        <v>-0.76887324769247656</v>
      </c>
      <c r="C3167" s="11">
        <v>0.57748129858575514</v>
      </c>
      <c r="D3167" s="3">
        <f>B3167*Dashboard!$D$11*Dashboard!$D$10*SQRT(Dashboard!$D$12/365)</f>
        <v>-190897.20821373616</v>
      </c>
      <c r="E3167" s="3">
        <f>IF(Dashboard!$I$3,C3167*Dashboard!$E$11*Dashboard!$E$10*SQRT(Dashboard!$D$12/365),0)</f>
        <v>286756.15396038798</v>
      </c>
      <c r="F3167" s="3">
        <f>D3167+IF(Dashboard!$I$3,E3167,0)</f>
        <v>95858.945746651822</v>
      </c>
      <c r="G3167" s="3">
        <f>IF(Dashboard!$I$4, ('Lookups and Calculations'!$F$9) / (1 - 'Lookups and Calculations'!$F$10), 'Lookups and Calculations'!$F$9)</f>
        <v>1951878.888340465</v>
      </c>
      <c r="H3167" s="12">
        <f t="shared" si="98"/>
        <v>0</v>
      </c>
      <c r="I3167" s="12">
        <f t="shared" si="99"/>
        <v>0</v>
      </c>
      <c r="J3167" s="13">
        <f>(1 - Dashboard!$I$9) * H3167 * Dashboard!$I$8 * 'Lookups and Calculations'!$F$12</f>
        <v>0</v>
      </c>
      <c r="K3167" s="12">
        <f>(1 - Dashboard!$I$11) * I3167 * Dashboard!$I$10 * 'Lookups and Calculations'!$F$12</f>
        <v>0</v>
      </c>
      <c r="L3167" s="12">
        <f>(H3167 - I3167) * Dashboard!$I$13 * (Dashboard!$D$12 / 365) * 'Lookups and Calculations'!$F$12</f>
        <v>0</v>
      </c>
      <c r="M3167" s="3">
        <f>(G3167*2) * Dashboard!$I$13 * (Dashboard!$D$12 / 365) * 'Lookups and Calculations'!$F$12</f>
        <v>1602.0878730267946</v>
      </c>
      <c r="N3167" s="12">
        <f>H3167 * Dashboard!$I$14 * Dashboard!$I$15 * (Dashboard!$D$12 / 365) * 'Lookups and Calculations'!$F$12</f>
        <v>0</v>
      </c>
    </row>
    <row r="3168" spans="1:14" x14ac:dyDescent="0.35">
      <c r="A3168" s="2">
        <v>3167</v>
      </c>
      <c r="B3168" s="11">
        <v>-0.10805779442858993</v>
      </c>
      <c r="C3168" s="11">
        <v>-3.2829051209842364E-2</v>
      </c>
      <c r="D3168" s="3">
        <f>B3168*Dashboard!$D$11*Dashboard!$D$10*SQRT(Dashboard!$D$12/365)</f>
        <v>-26828.780093545545</v>
      </c>
      <c r="E3168" s="3">
        <f>IF(Dashboard!$I$3,C3168*Dashboard!$E$11*Dashboard!$E$10*SQRT(Dashboard!$D$12/365),0)</f>
        <v>-16301.709659096539</v>
      </c>
      <c r="F3168" s="3">
        <f>D3168+IF(Dashboard!$I$3,E3168,0)</f>
        <v>-43130.489752642083</v>
      </c>
      <c r="G3168" s="3">
        <f>IF(Dashboard!$I$4, ('Lookups and Calculations'!$F$9) / (1 - 'Lookups and Calculations'!$F$10), 'Lookups and Calculations'!$F$9)</f>
        <v>1951878.888340465</v>
      </c>
      <c r="H3168" s="12">
        <f t="shared" si="98"/>
        <v>0</v>
      </c>
      <c r="I3168" s="12">
        <f t="shared" si="99"/>
        <v>0</v>
      </c>
      <c r="J3168" s="13">
        <f>(1 - Dashboard!$I$9) * H3168 * Dashboard!$I$8 * 'Lookups and Calculations'!$F$12</f>
        <v>0</v>
      </c>
      <c r="K3168" s="12">
        <f>(1 - Dashboard!$I$11) * I3168 * Dashboard!$I$10 * 'Lookups and Calculations'!$F$12</f>
        <v>0</v>
      </c>
      <c r="L3168" s="12">
        <f>(H3168 - I3168) * Dashboard!$I$13 * (Dashboard!$D$12 / 365) * 'Lookups and Calculations'!$F$12</f>
        <v>0</v>
      </c>
      <c r="M3168" s="3">
        <f>(G3168*2) * Dashboard!$I$13 * (Dashboard!$D$12 / 365) * 'Lookups and Calculations'!$F$12</f>
        <v>1602.0878730267946</v>
      </c>
      <c r="N3168" s="12">
        <f>H3168 * Dashboard!$I$14 * Dashboard!$I$15 * (Dashboard!$D$12 / 365) * 'Lookups and Calculations'!$F$12</f>
        <v>0</v>
      </c>
    </row>
    <row r="3169" spans="1:14" x14ac:dyDescent="0.35">
      <c r="A3169" s="2">
        <v>3168</v>
      </c>
      <c r="B3169" s="11">
        <v>1.0185147105904582</v>
      </c>
      <c r="C3169" s="11">
        <v>1.083205901139674</v>
      </c>
      <c r="D3169" s="3">
        <f>B3169*Dashboard!$D$11*Dashboard!$D$10*SQRT(Dashboard!$D$12/365)</f>
        <v>252878.63163383992</v>
      </c>
      <c r="E3169" s="3">
        <f>IF(Dashboard!$I$3,C3169*Dashboard!$E$11*Dashboard!$E$10*SQRT(Dashboard!$D$12/365),0)</f>
        <v>537880.5494112171</v>
      </c>
      <c r="F3169" s="3">
        <f>D3169+IF(Dashboard!$I$3,E3169,0)</f>
        <v>790759.18104505702</v>
      </c>
      <c r="G3169" s="3">
        <f>IF(Dashboard!$I$4, ('Lookups and Calculations'!$F$9) / (1 - 'Lookups and Calculations'!$F$10), 'Lookups and Calculations'!$F$9)</f>
        <v>1951878.888340465</v>
      </c>
      <c r="H3169" s="12">
        <f t="shared" si="98"/>
        <v>0</v>
      </c>
      <c r="I3169" s="12">
        <f t="shared" si="99"/>
        <v>0</v>
      </c>
      <c r="J3169" s="13">
        <f>(1 - Dashboard!$I$9) * H3169 * Dashboard!$I$8 * 'Lookups and Calculations'!$F$12</f>
        <v>0</v>
      </c>
      <c r="K3169" s="12">
        <f>(1 - Dashboard!$I$11) * I3169 * Dashboard!$I$10 * 'Lookups and Calculations'!$F$12</f>
        <v>0</v>
      </c>
      <c r="L3169" s="12">
        <f>(H3169 - I3169) * Dashboard!$I$13 * (Dashboard!$D$12 / 365) * 'Lookups and Calculations'!$F$12</f>
        <v>0</v>
      </c>
      <c r="M3169" s="3">
        <f>(G3169*2) * Dashboard!$I$13 * (Dashboard!$D$12 / 365) * 'Lookups and Calculations'!$F$12</f>
        <v>1602.0878730267946</v>
      </c>
      <c r="N3169" s="12">
        <f>H3169 * Dashboard!$I$14 * Dashboard!$I$15 * (Dashboard!$D$12 / 365) * 'Lookups and Calculations'!$F$12</f>
        <v>0</v>
      </c>
    </row>
    <row r="3170" spans="1:14" x14ac:dyDescent="0.35">
      <c r="A3170" s="2">
        <v>3169</v>
      </c>
      <c r="B3170" s="11">
        <v>-0.74184104949337659</v>
      </c>
      <c r="C3170" s="11">
        <v>0.92365142634907826</v>
      </c>
      <c r="D3170" s="3">
        <f>B3170*Dashboard!$D$11*Dashboard!$D$10*SQRT(Dashboard!$D$12/365)</f>
        <v>-184185.60629030375</v>
      </c>
      <c r="E3170" s="3">
        <f>IF(Dashboard!$I$3,C3170*Dashboard!$E$11*Dashboard!$E$10*SQRT(Dashboard!$D$12/365),0)</f>
        <v>458651.61567748414</v>
      </c>
      <c r="F3170" s="3">
        <f>D3170+IF(Dashboard!$I$3,E3170,0)</f>
        <v>274466.00938718038</v>
      </c>
      <c r="G3170" s="3">
        <f>IF(Dashboard!$I$4, ('Lookups and Calculations'!$F$9) / (1 - 'Lookups and Calculations'!$F$10), 'Lookups and Calculations'!$F$9)</f>
        <v>1951878.888340465</v>
      </c>
      <c r="H3170" s="12">
        <f t="shared" si="98"/>
        <v>0</v>
      </c>
      <c r="I3170" s="12">
        <f t="shared" si="99"/>
        <v>0</v>
      </c>
      <c r="J3170" s="13">
        <f>(1 - Dashboard!$I$9) * H3170 * Dashboard!$I$8 * 'Lookups and Calculations'!$F$12</f>
        <v>0</v>
      </c>
      <c r="K3170" s="12">
        <f>(1 - Dashboard!$I$11) * I3170 * Dashboard!$I$10 * 'Lookups and Calculations'!$F$12</f>
        <v>0</v>
      </c>
      <c r="L3170" s="12">
        <f>(H3170 - I3170) * Dashboard!$I$13 * (Dashboard!$D$12 / 365) * 'Lookups and Calculations'!$F$12</f>
        <v>0</v>
      </c>
      <c r="M3170" s="3">
        <f>(G3170*2) * Dashboard!$I$13 * (Dashboard!$D$12 / 365) * 'Lookups and Calculations'!$F$12</f>
        <v>1602.0878730267946</v>
      </c>
      <c r="N3170" s="12">
        <f>H3170 * Dashboard!$I$14 * Dashboard!$I$15 * (Dashboard!$D$12 / 365) * 'Lookups and Calculations'!$F$12</f>
        <v>0</v>
      </c>
    </row>
    <row r="3171" spans="1:14" x14ac:dyDescent="0.35">
      <c r="A3171" s="2">
        <v>3170</v>
      </c>
      <c r="B3171" s="11">
        <v>-1.1022917846010372</v>
      </c>
      <c r="C3171" s="11">
        <v>-0.36651327964261154</v>
      </c>
      <c r="D3171" s="3">
        <f>B3171*Dashboard!$D$11*Dashboard!$D$10*SQRT(Dashboard!$D$12/365)</f>
        <v>-273678.95156814944</v>
      </c>
      <c r="E3171" s="3">
        <f>IF(Dashboard!$I$3,C3171*Dashboard!$E$11*Dashboard!$E$10*SQRT(Dashboard!$D$12/365),0)</f>
        <v>-181997.12908991499</v>
      </c>
      <c r="F3171" s="3">
        <f>D3171+IF(Dashboard!$I$3,E3171,0)</f>
        <v>-455676.08065806446</v>
      </c>
      <c r="G3171" s="3">
        <f>IF(Dashboard!$I$4, ('Lookups and Calculations'!$F$9) / (1 - 'Lookups and Calculations'!$F$10), 'Lookups and Calculations'!$F$9)</f>
        <v>1951878.888340465</v>
      </c>
      <c r="H3171" s="12">
        <f t="shared" si="98"/>
        <v>0</v>
      </c>
      <c r="I3171" s="12">
        <f t="shared" si="99"/>
        <v>0</v>
      </c>
      <c r="J3171" s="13">
        <f>(1 - Dashboard!$I$9) * H3171 * Dashboard!$I$8 * 'Lookups and Calculations'!$F$12</f>
        <v>0</v>
      </c>
      <c r="K3171" s="12">
        <f>(1 - Dashboard!$I$11) * I3171 * Dashboard!$I$10 * 'Lookups and Calculations'!$F$12</f>
        <v>0</v>
      </c>
      <c r="L3171" s="12">
        <f>(H3171 - I3171) * Dashboard!$I$13 * (Dashboard!$D$12 / 365) * 'Lookups and Calculations'!$F$12</f>
        <v>0</v>
      </c>
      <c r="M3171" s="3">
        <f>(G3171*2) * Dashboard!$I$13 * (Dashboard!$D$12 / 365) * 'Lookups and Calculations'!$F$12</f>
        <v>1602.0878730267946</v>
      </c>
      <c r="N3171" s="12">
        <f>H3171 * Dashboard!$I$14 * Dashboard!$I$15 * (Dashboard!$D$12 / 365) * 'Lookups and Calculations'!$F$12</f>
        <v>0</v>
      </c>
    </row>
    <row r="3172" spans="1:14" x14ac:dyDescent="0.35">
      <c r="A3172" s="2">
        <v>3171</v>
      </c>
      <c r="B3172" s="11">
        <v>1.2620646853488648</v>
      </c>
      <c r="C3172" s="11">
        <v>0.25424640700452372</v>
      </c>
      <c r="D3172" s="3">
        <f>B3172*Dashboard!$D$11*Dashboard!$D$10*SQRT(Dashboard!$D$12/365)</f>
        <v>313347.64961754455</v>
      </c>
      <c r="E3172" s="3">
        <f>IF(Dashboard!$I$3,C3172*Dashboard!$E$11*Dashboard!$E$10*SQRT(Dashboard!$D$12/365),0)</f>
        <v>126249.49415576291</v>
      </c>
      <c r="F3172" s="3">
        <f>D3172+IF(Dashboard!$I$3,E3172,0)</f>
        <v>439597.14377330744</v>
      </c>
      <c r="G3172" s="3">
        <f>IF(Dashboard!$I$4, ('Lookups and Calculations'!$F$9) / (1 - 'Lookups and Calculations'!$F$10), 'Lookups and Calculations'!$F$9)</f>
        <v>1951878.888340465</v>
      </c>
      <c r="H3172" s="12">
        <f t="shared" si="98"/>
        <v>0</v>
      </c>
      <c r="I3172" s="12">
        <f t="shared" si="99"/>
        <v>0</v>
      </c>
      <c r="J3172" s="13">
        <f>(1 - Dashboard!$I$9) * H3172 * Dashboard!$I$8 * 'Lookups and Calculations'!$F$12</f>
        <v>0</v>
      </c>
      <c r="K3172" s="12">
        <f>(1 - Dashboard!$I$11) * I3172 * Dashboard!$I$10 * 'Lookups and Calculations'!$F$12</f>
        <v>0</v>
      </c>
      <c r="L3172" s="12">
        <f>(H3172 - I3172) * Dashboard!$I$13 * (Dashboard!$D$12 / 365) * 'Lookups and Calculations'!$F$12</f>
        <v>0</v>
      </c>
      <c r="M3172" s="3">
        <f>(G3172*2) * Dashboard!$I$13 * (Dashboard!$D$12 / 365) * 'Lookups and Calculations'!$F$12</f>
        <v>1602.0878730267946</v>
      </c>
      <c r="N3172" s="12">
        <f>H3172 * Dashboard!$I$14 * Dashboard!$I$15 * (Dashboard!$D$12 / 365) * 'Lookups and Calculations'!$F$12</f>
        <v>0</v>
      </c>
    </row>
    <row r="3173" spans="1:14" x14ac:dyDescent="0.35">
      <c r="A3173" s="2">
        <v>3172</v>
      </c>
      <c r="B3173" s="11">
        <v>0.55067203864695602</v>
      </c>
      <c r="C3173" s="11">
        <v>-0.9947074331942618</v>
      </c>
      <c r="D3173" s="3">
        <f>B3173*Dashboard!$D$11*Dashboard!$D$10*SQRT(Dashboard!$D$12/365)</f>
        <v>136721.82656186746</v>
      </c>
      <c r="E3173" s="3">
        <f>IF(Dashboard!$I$3,C3173*Dashboard!$E$11*Dashboard!$E$10*SQRT(Dashboard!$D$12/365),0)</f>
        <v>-493935.43748887058</v>
      </c>
      <c r="F3173" s="3">
        <f>D3173+IF(Dashboard!$I$3,E3173,0)</f>
        <v>-357213.61092700309</v>
      </c>
      <c r="G3173" s="3">
        <f>IF(Dashboard!$I$4, ('Lookups and Calculations'!$F$9) / (1 - 'Lookups and Calculations'!$F$10), 'Lookups and Calculations'!$F$9)</f>
        <v>1951878.888340465</v>
      </c>
      <c r="H3173" s="12">
        <f t="shared" si="98"/>
        <v>0</v>
      </c>
      <c r="I3173" s="12">
        <f t="shared" si="99"/>
        <v>0</v>
      </c>
      <c r="J3173" s="13">
        <f>(1 - Dashboard!$I$9) * H3173 * Dashboard!$I$8 * 'Lookups and Calculations'!$F$12</f>
        <v>0</v>
      </c>
      <c r="K3173" s="12">
        <f>(1 - Dashboard!$I$11) * I3173 * Dashboard!$I$10 * 'Lookups and Calculations'!$F$12</f>
        <v>0</v>
      </c>
      <c r="L3173" s="12">
        <f>(H3173 - I3173) * Dashboard!$I$13 * (Dashboard!$D$12 / 365) * 'Lookups and Calculations'!$F$12</f>
        <v>0</v>
      </c>
      <c r="M3173" s="3">
        <f>(G3173*2) * Dashboard!$I$13 * (Dashboard!$D$12 / 365) * 'Lookups and Calculations'!$F$12</f>
        <v>1602.0878730267946</v>
      </c>
      <c r="N3173" s="12">
        <f>H3173 * Dashboard!$I$14 * Dashboard!$I$15 * (Dashboard!$D$12 / 365) * 'Lookups and Calculations'!$F$12</f>
        <v>0</v>
      </c>
    </row>
    <row r="3174" spans="1:14" x14ac:dyDescent="0.35">
      <c r="A3174" s="2">
        <v>3173</v>
      </c>
      <c r="B3174" s="11">
        <v>-0.9792917389232586</v>
      </c>
      <c r="C3174" s="11">
        <v>-2.0389164354245057</v>
      </c>
      <c r="D3174" s="3">
        <f>B3174*Dashboard!$D$11*Dashboard!$D$10*SQRT(Dashboard!$D$12/365)</f>
        <v>-243140.28293776247</v>
      </c>
      <c r="E3174" s="3">
        <f>IF(Dashboard!$I$3,C3174*Dashboard!$E$11*Dashboard!$E$10*SQRT(Dashboard!$D$12/365),0)</f>
        <v>-1012451.5489952825</v>
      </c>
      <c r="F3174" s="3">
        <f>D3174+IF(Dashboard!$I$3,E3174,0)</f>
        <v>-1255591.8319330451</v>
      </c>
      <c r="G3174" s="3">
        <f>IF(Dashboard!$I$4, ('Lookups and Calculations'!$F$9) / (1 - 'Lookups and Calculations'!$F$10), 'Lookups and Calculations'!$F$9)</f>
        <v>1951878.888340465</v>
      </c>
      <c r="H3174" s="12">
        <f t="shared" si="98"/>
        <v>0</v>
      </c>
      <c r="I3174" s="12">
        <f t="shared" si="99"/>
        <v>0</v>
      </c>
      <c r="J3174" s="13">
        <f>(1 - Dashboard!$I$9) * H3174 * Dashboard!$I$8 * 'Lookups and Calculations'!$F$12</f>
        <v>0</v>
      </c>
      <c r="K3174" s="12">
        <f>(1 - Dashboard!$I$11) * I3174 * Dashboard!$I$10 * 'Lookups and Calculations'!$F$12</f>
        <v>0</v>
      </c>
      <c r="L3174" s="12">
        <f>(H3174 - I3174) * Dashboard!$I$13 * (Dashboard!$D$12 / 365) * 'Lookups and Calculations'!$F$12</f>
        <v>0</v>
      </c>
      <c r="M3174" s="3">
        <f>(G3174*2) * Dashboard!$I$13 * (Dashboard!$D$12 / 365) * 'Lookups and Calculations'!$F$12</f>
        <v>1602.0878730267946</v>
      </c>
      <c r="N3174" s="12">
        <f>H3174 * Dashboard!$I$14 * Dashboard!$I$15 * (Dashboard!$D$12 / 365) * 'Lookups and Calculations'!$F$12</f>
        <v>0</v>
      </c>
    </row>
    <row r="3175" spans="1:14" x14ac:dyDescent="0.35">
      <c r="A3175" s="2">
        <v>3174</v>
      </c>
      <c r="B3175" s="11">
        <v>-1.8500398316569573</v>
      </c>
      <c r="C3175" s="11">
        <v>0.49020125984752244</v>
      </c>
      <c r="D3175" s="3">
        <f>B3175*Dashboard!$D$11*Dashboard!$D$10*SQRT(Dashboard!$D$12/365)</f>
        <v>-459331.15764846944</v>
      </c>
      <c r="E3175" s="3">
        <f>IF(Dashboard!$I$3,C3175*Dashboard!$E$11*Dashboard!$E$10*SQRT(Dashboard!$D$12/365),0)</f>
        <v>243416.06955006547</v>
      </c>
      <c r="F3175" s="3">
        <f>D3175+IF(Dashboard!$I$3,E3175,0)</f>
        <v>-215915.08809840397</v>
      </c>
      <c r="G3175" s="3">
        <f>IF(Dashboard!$I$4, ('Lookups and Calculations'!$F$9) / (1 - 'Lookups and Calculations'!$F$10), 'Lookups and Calculations'!$F$9)</f>
        <v>1951878.888340465</v>
      </c>
      <c r="H3175" s="12">
        <f t="shared" si="98"/>
        <v>0</v>
      </c>
      <c r="I3175" s="12">
        <f t="shared" si="99"/>
        <v>0</v>
      </c>
      <c r="J3175" s="13">
        <f>(1 - Dashboard!$I$9) * H3175 * Dashboard!$I$8 * 'Lookups and Calculations'!$F$12</f>
        <v>0</v>
      </c>
      <c r="K3175" s="12">
        <f>(1 - Dashboard!$I$11) * I3175 * Dashboard!$I$10 * 'Lookups and Calculations'!$F$12</f>
        <v>0</v>
      </c>
      <c r="L3175" s="12">
        <f>(H3175 - I3175) * Dashboard!$I$13 * (Dashboard!$D$12 / 365) * 'Lookups and Calculations'!$F$12</f>
        <v>0</v>
      </c>
      <c r="M3175" s="3">
        <f>(G3175*2) * Dashboard!$I$13 * (Dashboard!$D$12 / 365) * 'Lookups and Calculations'!$F$12</f>
        <v>1602.0878730267946</v>
      </c>
      <c r="N3175" s="12">
        <f>H3175 * Dashboard!$I$14 * Dashboard!$I$15 * (Dashboard!$D$12 / 365) * 'Lookups and Calculations'!$F$12</f>
        <v>0</v>
      </c>
    </row>
    <row r="3176" spans="1:14" x14ac:dyDescent="0.35">
      <c r="A3176" s="2">
        <v>3175</v>
      </c>
      <c r="B3176" s="11">
        <v>-0.41907771710961916</v>
      </c>
      <c r="C3176" s="11">
        <v>-6.2771987710586619E-2</v>
      </c>
      <c r="D3176" s="3">
        <f>B3176*Dashboard!$D$11*Dashboard!$D$10*SQRT(Dashboard!$D$12/365)</f>
        <v>-104049.35593858743</v>
      </c>
      <c r="E3176" s="3">
        <f>IF(Dashboard!$I$3,C3176*Dashboard!$E$11*Dashboard!$E$10*SQRT(Dashboard!$D$12/365),0)</f>
        <v>-31170.280001134179</v>
      </c>
      <c r="F3176" s="3">
        <f>D3176+IF(Dashboard!$I$3,E3176,0)</f>
        <v>-135219.6359397216</v>
      </c>
      <c r="G3176" s="3">
        <f>IF(Dashboard!$I$4, ('Lookups and Calculations'!$F$9) / (1 - 'Lookups and Calculations'!$F$10), 'Lookups and Calculations'!$F$9)</f>
        <v>1951878.888340465</v>
      </c>
      <c r="H3176" s="12">
        <f t="shared" si="98"/>
        <v>0</v>
      </c>
      <c r="I3176" s="12">
        <f t="shared" si="99"/>
        <v>0</v>
      </c>
      <c r="J3176" s="13">
        <f>(1 - Dashboard!$I$9) * H3176 * Dashboard!$I$8 * 'Lookups and Calculations'!$F$12</f>
        <v>0</v>
      </c>
      <c r="K3176" s="12">
        <f>(1 - Dashboard!$I$11) * I3176 * Dashboard!$I$10 * 'Lookups and Calculations'!$F$12</f>
        <v>0</v>
      </c>
      <c r="L3176" s="12">
        <f>(H3176 - I3176) * Dashboard!$I$13 * (Dashboard!$D$12 / 365) * 'Lookups and Calculations'!$F$12</f>
        <v>0</v>
      </c>
      <c r="M3176" s="3">
        <f>(G3176*2) * Dashboard!$I$13 * (Dashboard!$D$12 / 365) * 'Lookups and Calculations'!$F$12</f>
        <v>1602.0878730267946</v>
      </c>
      <c r="N3176" s="12">
        <f>H3176 * Dashboard!$I$14 * Dashboard!$I$15 * (Dashboard!$D$12 / 365) * 'Lookups and Calculations'!$F$12</f>
        <v>0</v>
      </c>
    </row>
    <row r="3177" spans="1:14" x14ac:dyDescent="0.35">
      <c r="A3177" s="2">
        <v>3176</v>
      </c>
      <c r="B3177" s="11">
        <v>2.4056941512634662</v>
      </c>
      <c r="C3177" s="11">
        <v>-1.3337107806516046</v>
      </c>
      <c r="D3177" s="3">
        <f>B3177*Dashboard!$D$11*Dashboard!$D$10*SQRT(Dashboard!$D$12/365)</f>
        <v>597289.99372857611</v>
      </c>
      <c r="E3177" s="3">
        <f>IF(Dashboard!$I$3,C3177*Dashboard!$E$11*Dashboard!$E$10*SQRT(Dashboard!$D$12/365),0)</f>
        <v>-662272.13745583745</v>
      </c>
      <c r="F3177" s="3">
        <f>D3177+IF(Dashboard!$I$3,E3177,0)</f>
        <v>-64982.14372726134</v>
      </c>
      <c r="G3177" s="3">
        <f>IF(Dashboard!$I$4, ('Lookups and Calculations'!$F$9) / (1 - 'Lookups and Calculations'!$F$10), 'Lookups and Calculations'!$F$9)</f>
        <v>1951878.888340465</v>
      </c>
      <c r="H3177" s="12">
        <f t="shared" si="98"/>
        <v>0</v>
      </c>
      <c r="I3177" s="12">
        <f t="shared" si="99"/>
        <v>0</v>
      </c>
      <c r="J3177" s="13">
        <f>(1 - Dashboard!$I$9) * H3177 * Dashboard!$I$8 * 'Lookups and Calculations'!$F$12</f>
        <v>0</v>
      </c>
      <c r="K3177" s="12">
        <f>(1 - Dashboard!$I$11) * I3177 * Dashboard!$I$10 * 'Lookups and Calculations'!$F$12</f>
        <v>0</v>
      </c>
      <c r="L3177" s="12">
        <f>(H3177 - I3177) * Dashboard!$I$13 * (Dashboard!$D$12 / 365) * 'Lookups and Calculations'!$F$12</f>
        <v>0</v>
      </c>
      <c r="M3177" s="3">
        <f>(G3177*2) * Dashboard!$I$13 * (Dashboard!$D$12 / 365) * 'Lookups and Calculations'!$F$12</f>
        <v>1602.0878730267946</v>
      </c>
      <c r="N3177" s="12">
        <f>H3177 * Dashboard!$I$14 * Dashboard!$I$15 * (Dashboard!$D$12 / 365) * 'Lookups and Calculations'!$F$12</f>
        <v>0</v>
      </c>
    </row>
    <row r="3178" spans="1:14" x14ac:dyDescent="0.35">
      <c r="A3178" s="2">
        <v>3177</v>
      </c>
      <c r="B3178" s="11">
        <v>7.7110886417559324E-2</v>
      </c>
      <c r="C3178" s="11">
        <v>1.5361758070072895</v>
      </c>
      <c r="D3178" s="3">
        <f>B3178*Dashboard!$D$11*Dashboard!$D$10*SQRT(Dashboard!$D$12/365)</f>
        <v>19145.227102356133</v>
      </c>
      <c r="E3178" s="3">
        <f>IF(Dashboard!$I$3,C3178*Dashboard!$E$11*Dashboard!$E$10*SQRT(Dashboard!$D$12/365),0)</f>
        <v>762808.88628463645</v>
      </c>
      <c r="F3178" s="3">
        <f>D3178+IF(Dashboard!$I$3,E3178,0)</f>
        <v>781954.1133869926</v>
      </c>
      <c r="G3178" s="3">
        <f>IF(Dashboard!$I$4, ('Lookups and Calculations'!$F$9) / (1 - 'Lookups and Calculations'!$F$10), 'Lookups and Calculations'!$F$9)</f>
        <v>1951878.888340465</v>
      </c>
      <c r="H3178" s="12">
        <f t="shared" si="98"/>
        <v>0</v>
      </c>
      <c r="I3178" s="12">
        <f t="shared" si="99"/>
        <v>0</v>
      </c>
      <c r="J3178" s="13">
        <f>(1 - Dashboard!$I$9) * H3178 * Dashboard!$I$8 * 'Lookups and Calculations'!$F$12</f>
        <v>0</v>
      </c>
      <c r="K3178" s="12">
        <f>(1 - Dashboard!$I$11) * I3178 * Dashboard!$I$10 * 'Lookups and Calculations'!$F$12</f>
        <v>0</v>
      </c>
      <c r="L3178" s="12">
        <f>(H3178 - I3178) * Dashboard!$I$13 * (Dashboard!$D$12 / 365) * 'Lookups and Calculations'!$F$12</f>
        <v>0</v>
      </c>
      <c r="M3178" s="3">
        <f>(G3178*2) * Dashboard!$I$13 * (Dashboard!$D$12 / 365) * 'Lookups and Calculations'!$F$12</f>
        <v>1602.0878730267946</v>
      </c>
      <c r="N3178" s="12">
        <f>H3178 * Dashboard!$I$14 * Dashboard!$I$15 * (Dashboard!$D$12 / 365) * 'Lookups and Calculations'!$F$12</f>
        <v>0</v>
      </c>
    </row>
    <row r="3179" spans="1:14" x14ac:dyDescent="0.35">
      <c r="A3179" s="2">
        <v>3178</v>
      </c>
      <c r="B3179" s="11">
        <v>0.60341939925248078</v>
      </c>
      <c r="C3179" s="11">
        <v>0.72706916000043476</v>
      </c>
      <c r="D3179" s="3">
        <f>B3179*Dashboard!$D$11*Dashboard!$D$10*SQRT(Dashboard!$D$12/365)</f>
        <v>149818.0344354769</v>
      </c>
      <c r="E3179" s="3">
        <f>IF(Dashboard!$I$3,C3179*Dashboard!$E$11*Dashboard!$E$10*SQRT(Dashboard!$D$12/365),0)</f>
        <v>361036.03094252222</v>
      </c>
      <c r="F3179" s="3">
        <f>D3179+IF(Dashboard!$I$3,E3179,0)</f>
        <v>510854.0653779991</v>
      </c>
      <c r="G3179" s="3">
        <f>IF(Dashboard!$I$4, ('Lookups and Calculations'!$F$9) / (1 - 'Lookups and Calculations'!$F$10), 'Lookups and Calculations'!$F$9)</f>
        <v>1951878.888340465</v>
      </c>
      <c r="H3179" s="12">
        <f t="shared" si="98"/>
        <v>0</v>
      </c>
      <c r="I3179" s="12">
        <f t="shared" si="99"/>
        <v>0</v>
      </c>
      <c r="J3179" s="13">
        <f>(1 - Dashboard!$I$9) * H3179 * Dashboard!$I$8 * 'Lookups and Calculations'!$F$12</f>
        <v>0</v>
      </c>
      <c r="K3179" s="12">
        <f>(1 - Dashboard!$I$11) * I3179 * Dashboard!$I$10 * 'Lookups and Calculations'!$F$12</f>
        <v>0</v>
      </c>
      <c r="L3179" s="12">
        <f>(H3179 - I3179) * Dashboard!$I$13 * (Dashboard!$D$12 / 365) * 'Lookups and Calculations'!$F$12</f>
        <v>0</v>
      </c>
      <c r="M3179" s="3">
        <f>(G3179*2) * Dashboard!$I$13 * (Dashboard!$D$12 / 365) * 'Lookups and Calculations'!$F$12</f>
        <v>1602.0878730267946</v>
      </c>
      <c r="N3179" s="12">
        <f>H3179 * Dashboard!$I$14 * Dashboard!$I$15 * (Dashboard!$D$12 / 365) * 'Lookups and Calculations'!$F$12</f>
        <v>0</v>
      </c>
    </row>
    <row r="3180" spans="1:14" x14ac:dyDescent="0.35">
      <c r="A3180" s="2">
        <v>3179</v>
      </c>
      <c r="B3180" s="11">
        <v>-1.2025520845712481</v>
      </c>
      <c r="C3180" s="11">
        <v>0.2724640794135052</v>
      </c>
      <c r="D3180" s="3">
        <f>B3180*Dashboard!$D$11*Dashboard!$D$10*SQRT(Dashboard!$D$12/365)</f>
        <v>-298571.75596266531</v>
      </c>
      <c r="E3180" s="3">
        <f>IF(Dashboard!$I$3,C3180*Dashboard!$E$11*Dashboard!$E$10*SQRT(Dashboard!$D$12/365),0)</f>
        <v>135295.72593314407</v>
      </c>
      <c r="F3180" s="3">
        <f>D3180+IF(Dashboard!$I$3,E3180,0)</f>
        <v>-163276.03002952124</v>
      </c>
      <c r="G3180" s="3">
        <f>IF(Dashboard!$I$4, ('Lookups and Calculations'!$F$9) / (1 - 'Lookups and Calculations'!$F$10), 'Lookups and Calculations'!$F$9)</f>
        <v>1951878.888340465</v>
      </c>
      <c r="H3180" s="12">
        <f t="shared" si="98"/>
        <v>0</v>
      </c>
      <c r="I3180" s="12">
        <f t="shared" si="99"/>
        <v>0</v>
      </c>
      <c r="J3180" s="13">
        <f>(1 - Dashboard!$I$9) * H3180 * Dashboard!$I$8 * 'Lookups and Calculations'!$F$12</f>
        <v>0</v>
      </c>
      <c r="K3180" s="12">
        <f>(1 - Dashboard!$I$11) * I3180 * Dashboard!$I$10 * 'Lookups and Calculations'!$F$12</f>
        <v>0</v>
      </c>
      <c r="L3180" s="12">
        <f>(H3180 - I3180) * Dashboard!$I$13 * (Dashboard!$D$12 / 365) * 'Lookups and Calculations'!$F$12</f>
        <v>0</v>
      </c>
      <c r="M3180" s="3">
        <f>(G3180*2) * Dashboard!$I$13 * (Dashboard!$D$12 / 365) * 'Lookups and Calculations'!$F$12</f>
        <v>1602.0878730267946</v>
      </c>
      <c r="N3180" s="12">
        <f>H3180 * Dashboard!$I$14 * Dashboard!$I$15 * (Dashboard!$D$12 / 365) * 'Lookups and Calculations'!$F$12</f>
        <v>0</v>
      </c>
    </row>
    <row r="3181" spans="1:14" x14ac:dyDescent="0.35">
      <c r="A3181" s="2">
        <v>3180</v>
      </c>
      <c r="B3181" s="11">
        <v>0.53771275712880406</v>
      </c>
      <c r="C3181" s="11">
        <v>-1.157618471767355</v>
      </c>
      <c r="D3181" s="3">
        <f>B3181*Dashboard!$D$11*Dashboard!$D$10*SQRT(Dashboard!$D$12/365)</f>
        <v>133504.27325292391</v>
      </c>
      <c r="E3181" s="3">
        <f>IF(Dashboard!$I$3,C3181*Dashboard!$E$11*Dashboard!$E$10*SQRT(Dashboard!$D$12/365),0)</f>
        <v>-574831.11839372222</v>
      </c>
      <c r="F3181" s="3">
        <f>D3181+IF(Dashboard!$I$3,E3181,0)</f>
        <v>-441326.84514079831</v>
      </c>
      <c r="G3181" s="3">
        <f>IF(Dashboard!$I$4, ('Lookups and Calculations'!$F$9) / (1 - 'Lookups and Calculations'!$F$10), 'Lookups and Calculations'!$F$9)</f>
        <v>1951878.888340465</v>
      </c>
      <c r="H3181" s="12">
        <f t="shared" si="98"/>
        <v>0</v>
      </c>
      <c r="I3181" s="12">
        <f t="shared" si="99"/>
        <v>0</v>
      </c>
      <c r="J3181" s="13">
        <f>(1 - Dashboard!$I$9) * H3181 * Dashboard!$I$8 * 'Lookups and Calculations'!$F$12</f>
        <v>0</v>
      </c>
      <c r="K3181" s="12">
        <f>(1 - Dashboard!$I$11) * I3181 * Dashboard!$I$10 * 'Lookups and Calculations'!$F$12</f>
        <v>0</v>
      </c>
      <c r="L3181" s="12">
        <f>(H3181 - I3181) * Dashboard!$I$13 * (Dashboard!$D$12 / 365) * 'Lookups and Calculations'!$F$12</f>
        <v>0</v>
      </c>
      <c r="M3181" s="3">
        <f>(G3181*2) * Dashboard!$I$13 * (Dashboard!$D$12 / 365) * 'Lookups and Calculations'!$F$12</f>
        <v>1602.0878730267946</v>
      </c>
      <c r="N3181" s="12">
        <f>H3181 * Dashboard!$I$14 * Dashboard!$I$15 * (Dashboard!$D$12 / 365) * 'Lookups and Calculations'!$F$12</f>
        <v>0</v>
      </c>
    </row>
    <row r="3182" spans="1:14" x14ac:dyDescent="0.35">
      <c r="A3182" s="2">
        <v>3181</v>
      </c>
      <c r="B3182" s="11">
        <v>-0.19570584737827559</v>
      </c>
      <c r="C3182" s="11">
        <v>0.82876097385065528</v>
      </c>
      <c r="D3182" s="3">
        <f>B3182*Dashboard!$D$11*Dashboard!$D$10*SQRT(Dashboard!$D$12/365)</f>
        <v>-48590.193517253152</v>
      </c>
      <c r="E3182" s="3">
        <f>IF(Dashboard!$I$3,C3182*Dashboard!$E$11*Dashboard!$E$10*SQRT(Dashboard!$D$12/365),0)</f>
        <v>411532.47732158127</v>
      </c>
      <c r="F3182" s="3">
        <f>D3182+IF(Dashboard!$I$3,E3182,0)</f>
        <v>362942.28380432812</v>
      </c>
      <c r="G3182" s="3">
        <f>IF(Dashboard!$I$4, ('Lookups and Calculations'!$F$9) / (1 - 'Lookups and Calculations'!$F$10), 'Lookups and Calculations'!$F$9)</f>
        <v>1951878.888340465</v>
      </c>
      <c r="H3182" s="12">
        <f t="shared" si="98"/>
        <v>0</v>
      </c>
      <c r="I3182" s="12">
        <f t="shared" si="99"/>
        <v>0</v>
      </c>
      <c r="J3182" s="13">
        <f>(1 - Dashboard!$I$9) * H3182 * Dashboard!$I$8 * 'Lookups and Calculations'!$F$12</f>
        <v>0</v>
      </c>
      <c r="K3182" s="12">
        <f>(1 - Dashboard!$I$11) * I3182 * Dashboard!$I$10 * 'Lookups and Calculations'!$F$12</f>
        <v>0</v>
      </c>
      <c r="L3182" s="12">
        <f>(H3182 - I3182) * Dashboard!$I$13 * (Dashboard!$D$12 / 365) * 'Lookups and Calculations'!$F$12</f>
        <v>0</v>
      </c>
      <c r="M3182" s="3">
        <f>(G3182*2) * Dashboard!$I$13 * (Dashboard!$D$12 / 365) * 'Lookups and Calculations'!$F$12</f>
        <v>1602.0878730267946</v>
      </c>
      <c r="N3182" s="12">
        <f>H3182 * Dashboard!$I$14 * Dashboard!$I$15 * (Dashboard!$D$12 / 365) * 'Lookups and Calculations'!$F$12</f>
        <v>0</v>
      </c>
    </row>
    <row r="3183" spans="1:14" x14ac:dyDescent="0.35">
      <c r="A3183" s="2">
        <v>3182</v>
      </c>
      <c r="B3183" s="11">
        <v>-1.6455566743352248</v>
      </c>
      <c r="C3183" s="11">
        <v>0.25465104041785214</v>
      </c>
      <c r="D3183" s="3">
        <f>B3183*Dashboard!$D$11*Dashboard!$D$10*SQRT(Dashboard!$D$12/365)</f>
        <v>-408561.71811262832</v>
      </c>
      <c r="E3183" s="3">
        <f>IF(Dashboard!$I$3,C3183*Dashboard!$E$11*Dashboard!$E$10*SQRT(Dashboard!$D$12/365),0)</f>
        <v>126450.42035312043</v>
      </c>
      <c r="F3183" s="3">
        <f>D3183+IF(Dashboard!$I$3,E3183,0)</f>
        <v>-282111.2977595079</v>
      </c>
      <c r="G3183" s="3">
        <f>IF(Dashboard!$I$4, ('Lookups and Calculations'!$F$9) / (1 - 'Lookups and Calculations'!$F$10), 'Lookups and Calculations'!$F$9)</f>
        <v>1951878.888340465</v>
      </c>
      <c r="H3183" s="12">
        <f t="shared" si="98"/>
        <v>0</v>
      </c>
      <c r="I3183" s="12">
        <f t="shared" si="99"/>
        <v>0</v>
      </c>
      <c r="J3183" s="13">
        <f>(1 - Dashboard!$I$9) * H3183 * Dashboard!$I$8 * 'Lookups and Calculations'!$F$12</f>
        <v>0</v>
      </c>
      <c r="K3183" s="12">
        <f>(1 - Dashboard!$I$11) * I3183 * Dashboard!$I$10 * 'Lookups and Calculations'!$F$12</f>
        <v>0</v>
      </c>
      <c r="L3183" s="12">
        <f>(H3183 - I3183) * Dashboard!$I$13 * (Dashboard!$D$12 / 365) * 'Lookups and Calculations'!$F$12</f>
        <v>0</v>
      </c>
      <c r="M3183" s="3">
        <f>(G3183*2) * Dashboard!$I$13 * (Dashboard!$D$12 / 365) * 'Lookups and Calculations'!$F$12</f>
        <v>1602.0878730267946</v>
      </c>
      <c r="N3183" s="12">
        <f>H3183 * Dashboard!$I$14 * Dashboard!$I$15 * (Dashboard!$D$12 / 365) * 'Lookups and Calculations'!$F$12</f>
        <v>0</v>
      </c>
    </row>
    <row r="3184" spans="1:14" x14ac:dyDescent="0.35">
      <c r="A3184" s="2">
        <v>3183</v>
      </c>
      <c r="B3184" s="11">
        <v>0.53195219356874812</v>
      </c>
      <c r="C3184" s="11">
        <v>-1.4593491910464209</v>
      </c>
      <c r="D3184" s="3">
        <f>B3184*Dashboard!$D$11*Dashboard!$D$10*SQRT(Dashboard!$D$12/365)</f>
        <v>132074.03035573277</v>
      </c>
      <c r="E3184" s="3">
        <f>IF(Dashboard!$I$3,C3184*Dashboard!$E$11*Dashboard!$E$10*SQRT(Dashboard!$D$12/365),0)</f>
        <v>-724659.5904222721</v>
      </c>
      <c r="F3184" s="3">
        <f>D3184+IF(Dashboard!$I$3,E3184,0)</f>
        <v>-592585.56006653933</v>
      </c>
      <c r="G3184" s="3">
        <f>IF(Dashboard!$I$4, ('Lookups and Calculations'!$F$9) / (1 - 'Lookups and Calculations'!$F$10), 'Lookups and Calculations'!$F$9)</f>
        <v>1951878.888340465</v>
      </c>
      <c r="H3184" s="12">
        <f t="shared" si="98"/>
        <v>0</v>
      </c>
      <c r="I3184" s="12">
        <f t="shared" si="99"/>
        <v>0</v>
      </c>
      <c r="J3184" s="13">
        <f>(1 - Dashboard!$I$9) * H3184 * Dashboard!$I$8 * 'Lookups and Calculations'!$F$12</f>
        <v>0</v>
      </c>
      <c r="K3184" s="12">
        <f>(1 - Dashboard!$I$11) * I3184 * Dashboard!$I$10 * 'Lookups and Calculations'!$F$12</f>
        <v>0</v>
      </c>
      <c r="L3184" s="12">
        <f>(H3184 - I3184) * Dashboard!$I$13 * (Dashboard!$D$12 / 365) * 'Lookups and Calculations'!$F$12</f>
        <v>0</v>
      </c>
      <c r="M3184" s="3">
        <f>(G3184*2) * Dashboard!$I$13 * (Dashboard!$D$12 / 365) * 'Lookups and Calculations'!$F$12</f>
        <v>1602.0878730267946</v>
      </c>
      <c r="N3184" s="12">
        <f>H3184 * Dashboard!$I$14 * Dashboard!$I$15 * (Dashboard!$D$12 / 365) * 'Lookups and Calculations'!$F$12</f>
        <v>0</v>
      </c>
    </row>
    <row r="3185" spans="1:14" x14ac:dyDescent="0.35">
      <c r="A3185" s="2">
        <v>3184</v>
      </c>
      <c r="B3185" s="11">
        <v>-1.1601235633622728</v>
      </c>
      <c r="C3185" s="11">
        <v>1.4712203448869638</v>
      </c>
      <c r="D3185" s="3">
        <f>B3185*Dashboard!$D$11*Dashboard!$D$10*SQRT(Dashboard!$D$12/365)</f>
        <v>-288037.52776349382</v>
      </c>
      <c r="E3185" s="3">
        <f>IF(Dashboard!$I$3,C3185*Dashboard!$E$11*Dashboard!$E$10*SQRT(Dashboard!$D$12/365),0)</f>
        <v>730554.37251603475</v>
      </c>
      <c r="F3185" s="3">
        <f>D3185+IF(Dashboard!$I$3,E3185,0)</f>
        <v>442516.84475254093</v>
      </c>
      <c r="G3185" s="3">
        <f>IF(Dashboard!$I$4, ('Lookups and Calculations'!$F$9) / (1 - 'Lookups and Calculations'!$F$10), 'Lookups and Calculations'!$F$9)</f>
        <v>1951878.888340465</v>
      </c>
      <c r="H3185" s="12">
        <f t="shared" si="98"/>
        <v>0</v>
      </c>
      <c r="I3185" s="12">
        <f t="shared" si="99"/>
        <v>0</v>
      </c>
      <c r="J3185" s="13">
        <f>(1 - Dashboard!$I$9) * H3185 * Dashboard!$I$8 * 'Lookups and Calculations'!$F$12</f>
        <v>0</v>
      </c>
      <c r="K3185" s="12">
        <f>(1 - Dashboard!$I$11) * I3185 * Dashboard!$I$10 * 'Lookups and Calculations'!$F$12</f>
        <v>0</v>
      </c>
      <c r="L3185" s="12">
        <f>(H3185 - I3185) * Dashboard!$I$13 * (Dashboard!$D$12 / 365) * 'Lookups and Calculations'!$F$12</f>
        <v>0</v>
      </c>
      <c r="M3185" s="3">
        <f>(G3185*2) * Dashboard!$I$13 * (Dashboard!$D$12 / 365) * 'Lookups and Calculations'!$F$12</f>
        <v>1602.0878730267946</v>
      </c>
      <c r="N3185" s="12">
        <f>H3185 * Dashboard!$I$14 * Dashboard!$I$15 * (Dashboard!$D$12 / 365) * 'Lookups and Calculations'!$F$12</f>
        <v>0</v>
      </c>
    </row>
    <row r="3186" spans="1:14" x14ac:dyDescent="0.35">
      <c r="A3186" s="2">
        <v>3185</v>
      </c>
      <c r="B3186" s="11">
        <v>-0.46297346977964055</v>
      </c>
      <c r="C3186" s="11">
        <v>0.37960884763445618</v>
      </c>
      <c r="D3186" s="3">
        <f>B3186*Dashboard!$D$11*Dashboard!$D$10*SQRT(Dashboard!$D$12/365)</f>
        <v>-114947.87095689029</v>
      </c>
      <c r="E3186" s="3">
        <f>IF(Dashboard!$I$3,C3186*Dashboard!$E$11*Dashboard!$E$10*SQRT(Dashboard!$D$12/365),0)</f>
        <v>188499.91060070103</v>
      </c>
      <c r="F3186" s="3">
        <f>D3186+IF(Dashboard!$I$3,E3186,0)</f>
        <v>73552.039643810742</v>
      </c>
      <c r="G3186" s="3">
        <f>IF(Dashboard!$I$4, ('Lookups and Calculations'!$F$9) / (1 - 'Lookups and Calculations'!$F$10), 'Lookups and Calculations'!$F$9)</f>
        <v>1951878.888340465</v>
      </c>
      <c r="H3186" s="12">
        <f t="shared" si="98"/>
        <v>0</v>
      </c>
      <c r="I3186" s="12">
        <f t="shared" si="99"/>
        <v>0</v>
      </c>
      <c r="J3186" s="13">
        <f>(1 - Dashboard!$I$9) * H3186 * Dashboard!$I$8 * 'Lookups and Calculations'!$F$12</f>
        <v>0</v>
      </c>
      <c r="K3186" s="12">
        <f>(1 - Dashboard!$I$11) * I3186 * Dashboard!$I$10 * 'Lookups and Calculations'!$F$12</f>
        <v>0</v>
      </c>
      <c r="L3186" s="12">
        <f>(H3186 - I3186) * Dashboard!$I$13 * (Dashboard!$D$12 / 365) * 'Lookups and Calculations'!$F$12</f>
        <v>0</v>
      </c>
      <c r="M3186" s="3">
        <f>(G3186*2) * Dashboard!$I$13 * (Dashboard!$D$12 / 365) * 'Lookups and Calculations'!$F$12</f>
        <v>1602.0878730267946</v>
      </c>
      <c r="N3186" s="12">
        <f>H3186 * Dashboard!$I$14 * Dashboard!$I$15 * (Dashboard!$D$12 / 365) * 'Lookups and Calculations'!$F$12</f>
        <v>0</v>
      </c>
    </row>
    <row r="3187" spans="1:14" x14ac:dyDescent="0.35">
      <c r="A3187" s="2">
        <v>3186</v>
      </c>
      <c r="B3187" s="11">
        <v>-0.39215325878556656</v>
      </c>
      <c r="C3187" s="11">
        <v>0.38995873802393161</v>
      </c>
      <c r="D3187" s="3">
        <f>B3187*Dashboard!$D$11*Dashboard!$D$10*SQRT(Dashboard!$D$12/365)</f>
        <v>-97364.503861662946</v>
      </c>
      <c r="E3187" s="3">
        <f>IF(Dashboard!$I$3,C3187*Dashboard!$E$11*Dashboard!$E$10*SQRT(Dashboard!$D$12/365),0)</f>
        <v>193639.28874033235</v>
      </c>
      <c r="F3187" s="3">
        <f>D3187+IF(Dashboard!$I$3,E3187,0)</f>
        <v>96274.784878669408</v>
      </c>
      <c r="G3187" s="3">
        <f>IF(Dashboard!$I$4, ('Lookups and Calculations'!$F$9) / (1 - 'Lookups and Calculations'!$F$10), 'Lookups and Calculations'!$F$9)</f>
        <v>1951878.888340465</v>
      </c>
      <c r="H3187" s="12">
        <f t="shared" si="98"/>
        <v>0</v>
      </c>
      <c r="I3187" s="12">
        <f t="shared" si="99"/>
        <v>0</v>
      </c>
      <c r="J3187" s="13">
        <f>(1 - Dashboard!$I$9) * H3187 * Dashboard!$I$8 * 'Lookups and Calculations'!$F$12</f>
        <v>0</v>
      </c>
      <c r="K3187" s="12">
        <f>(1 - Dashboard!$I$11) * I3187 * Dashboard!$I$10 * 'Lookups and Calculations'!$F$12</f>
        <v>0</v>
      </c>
      <c r="L3187" s="12">
        <f>(H3187 - I3187) * Dashboard!$I$13 * (Dashboard!$D$12 / 365) * 'Lookups and Calculations'!$F$12</f>
        <v>0</v>
      </c>
      <c r="M3187" s="3">
        <f>(G3187*2) * Dashboard!$I$13 * (Dashboard!$D$12 / 365) * 'Lookups and Calculations'!$F$12</f>
        <v>1602.0878730267946</v>
      </c>
      <c r="N3187" s="12">
        <f>H3187 * Dashboard!$I$14 * Dashboard!$I$15 * (Dashboard!$D$12 / 365) * 'Lookups and Calculations'!$F$12</f>
        <v>0</v>
      </c>
    </row>
    <row r="3188" spans="1:14" x14ac:dyDescent="0.35">
      <c r="A3188" s="2">
        <v>3187</v>
      </c>
      <c r="B3188" s="11">
        <v>-0.78087123782674495</v>
      </c>
      <c r="C3188" s="11">
        <v>-2.0063883992235736</v>
      </c>
      <c r="D3188" s="3">
        <f>B3188*Dashboard!$D$11*Dashboard!$D$10*SQRT(Dashboard!$D$12/365)</f>
        <v>-193876.09039969026</v>
      </c>
      <c r="E3188" s="3">
        <f>IF(Dashboard!$I$3,C3188*Dashboard!$E$11*Dashboard!$E$10*SQRT(Dashboard!$D$12/365),0)</f>
        <v>-996299.31241254497</v>
      </c>
      <c r="F3188" s="3">
        <f>D3188+IF(Dashboard!$I$3,E3188,0)</f>
        <v>-1190175.4028122353</v>
      </c>
      <c r="G3188" s="3">
        <f>IF(Dashboard!$I$4, ('Lookups and Calculations'!$F$9) / (1 - 'Lookups and Calculations'!$F$10), 'Lookups and Calculations'!$F$9)</f>
        <v>1951878.888340465</v>
      </c>
      <c r="H3188" s="12">
        <f t="shared" si="98"/>
        <v>0</v>
      </c>
      <c r="I3188" s="12">
        <f t="shared" si="99"/>
        <v>0</v>
      </c>
      <c r="J3188" s="13">
        <f>(1 - Dashboard!$I$9) * H3188 * Dashboard!$I$8 * 'Lookups and Calculations'!$F$12</f>
        <v>0</v>
      </c>
      <c r="K3188" s="12">
        <f>(1 - Dashboard!$I$11) * I3188 * Dashboard!$I$10 * 'Lookups and Calculations'!$F$12</f>
        <v>0</v>
      </c>
      <c r="L3188" s="12">
        <f>(H3188 - I3188) * Dashboard!$I$13 * (Dashboard!$D$12 / 365) * 'Lookups and Calculations'!$F$12</f>
        <v>0</v>
      </c>
      <c r="M3188" s="3">
        <f>(G3188*2) * Dashboard!$I$13 * (Dashboard!$D$12 / 365) * 'Lookups and Calculations'!$F$12</f>
        <v>1602.0878730267946</v>
      </c>
      <c r="N3188" s="12">
        <f>H3188 * Dashboard!$I$14 * Dashboard!$I$15 * (Dashboard!$D$12 / 365) * 'Lookups and Calculations'!$F$12</f>
        <v>0</v>
      </c>
    </row>
    <row r="3189" spans="1:14" x14ac:dyDescent="0.35">
      <c r="A3189" s="2">
        <v>3188</v>
      </c>
      <c r="B3189" s="11">
        <v>-0.55749736726821808</v>
      </c>
      <c r="C3189" s="11">
        <v>1.1965584821140129</v>
      </c>
      <c r="D3189" s="3">
        <f>B3189*Dashboard!$D$11*Dashboard!$D$10*SQRT(Dashboard!$D$12/365)</f>
        <v>-138416.43120944829</v>
      </c>
      <c r="E3189" s="3">
        <f>IF(Dashboard!$I$3,C3189*Dashboard!$E$11*Dashboard!$E$10*SQRT(Dashboard!$D$12/365),0)</f>
        <v>594167.30751280102</v>
      </c>
      <c r="F3189" s="3">
        <f>D3189+IF(Dashboard!$I$3,E3189,0)</f>
        <v>455750.87630335276</v>
      </c>
      <c r="G3189" s="3">
        <f>IF(Dashboard!$I$4, ('Lookups and Calculations'!$F$9) / (1 - 'Lookups and Calculations'!$F$10), 'Lookups and Calculations'!$F$9)</f>
        <v>1951878.888340465</v>
      </c>
      <c r="H3189" s="12">
        <f t="shared" si="98"/>
        <v>0</v>
      </c>
      <c r="I3189" s="12">
        <f t="shared" si="99"/>
        <v>0</v>
      </c>
      <c r="J3189" s="13">
        <f>(1 - Dashboard!$I$9) * H3189 * Dashboard!$I$8 * 'Lookups and Calculations'!$F$12</f>
        <v>0</v>
      </c>
      <c r="K3189" s="12">
        <f>(1 - Dashboard!$I$11) * I3189 * Dashboard!$I$10 * 'Lookups and Calculations'!$F$12</f>
        <v>0</v>
      </c>
      <c r="L3189" s="12">
        <f>(H3189 - I3189) * Dashboard!$I$13 * (Dashboard!$D$12 / 365) * 'Lookups and Calculations'!$F$12</f>
        <v>0</v>
      </c>
      <c r="M3189" s="3">
        <f>(G3189*2) * Dashboard!$I$13 * (Dashboard!$D$12 / 365) * 'Lookups and Calculations'!$F$12</f>
        <v>1602.0878730267946</v>
      </c>
      <c r="N3189" s="12">
        <f>H3189 * Dashboard!$I$14 * Dashboard!$I$15 * (Dashboard!$D$12 / 365) * 'Lookups and Calculations'!$F$12</f>
        <v>0</v>
      </c>
    </row>
    <row r="3190" spans="1:14" x14ac:dyDescent="0.35">
      <c r="A3190" s="2">
        <v>3189</v>
      </c>
      <c r="B3190" s="11">
        <v>0.25873969363926613</v>
      </c>
      <c r="C3190" s="11">
        <v>1.1342384124060236</v>
      </c>
      <c r="D3190" s="3">
        <f>B3190*Dashboard!$D$11*Dashboard!$D$10*SQRT(Dashboard!$D$12/365)</f>
        <v>64240.348221308785</v>
      </c>
      <c r="E3190" s="3">
        <f>IF(Dashboard!$I$3,C3190*Dashboard!$E$11*Dashboard!$E$10*SQRT(Dashboard!$D$12/365),0)</f>
        <v>563221.43351173587</v>
      </c>
      <c r="F3190" s="3">
        <f>D3190+IF(Dashboard!$I$3,E3190,0)</f>
        <v>627461.78173304466</v>
      </c>
      <c r="G3190" s="3">
        <f>IF(Dashboard!$I$4, ('Lookups and Calculations'!$F$9) / (1 - 'Lookups and Calculations'!$F$10), 'Lookups and Calculations'!$F$9)</f>
        <v>1951878.888340465</v>
      </c>
      <c r="H3190" s="12">
        <f t="shared" si="98"/>
        <v>0</v>
      </c>
      <c r="I3190" s="12">
        <f t="shared" si="99"/>
        <v>0</v>
      </c>
      <c r="J3190" s="13">
        <f>(1 - Dashboard!$I$9) * H3190 * Dashboard!$I$8 * 'Lookups and Calculations'!$F$12</f>
        <v>0</v>
      </c>
      <c r="K3190" s="12">
        <f>(1 - Dashboard!$I$11) * I3190 * Dashboard!$I$10 * 'Lookups and Calculations'!$F$12</f>
        <v>0</v>
      </c>
      <c r="L3190" s="12">
        <f>(H3190 - I3190) * Dashboard!$I$13 * (Dashboard!$D$12 / 365) * 'Lookups and Calculations'!$F$12</f>
        <v>0</v>
      </c>
      <c r="M3190" s="3">
        <f>(G3190*2) * Dashboard!$I$13 * (Dashboard!$D$12 / 365) * 'Lookups and Calculations'!$F$12</f>
        <v>1602.0878730267946</v>
      </c>
      <c r="N3190" s="12">
        <f>H3190 * Dashboard!$I$14 * Dashboard!$I$15 * (Dashboard!$D$12 / 365) * 'Lookups and Calculations'!$F$12</f>
        <v>0</v>
      </c>
    </row>
    <row r="3191" spans="1:14" x14ac:dyDescent="0.35">
      <c r="A3191" s="2">
        <v>3190</v>
      </c>
      <c r="B3191" s="11">
        <v>2.0821675259241172</v>
      </c>
      <c r="C3191" s="11">
        <v>-0.42725349911717447</v>
      </c>
      <c r="D3191" s="3">
        <f>B3191*Dashboard!$D$11*Dashboard!$D$10*SQRT(Dashboard!$D$12/365)</f>
        <v>516964.23165342695</v>
      </c>
      <c r="E3191" s="3">
        <f>IF(Dashboard!$I$3,C3191*Dashboard!$E$11*Dashboard!$E$10*SQRT(Dashboard!$D$12/365),0)</f>
        <v>-212158.50707720415</v>
      </c>
      <c r="F3191" s="3">
        <f>D3191+IF(Dashboard!$I$3,E3191,0)</f>
        <v>304805.72457622283</v>
      </c>
      <c r="G3191" s="3">
        <f>IF(Dashboard!$I$4, ('Lookups and Calculations'!$F$9) / (1 - 'Lookups and Calculations'!$F$10), 'Lookups and Calculations'!$F$9)</f>
        <v>1951878.888340465</v>
      </c>
      <c r="H3191" s="12">
        <f t="shared" si="98"/>
        <v>0</v>
      </c>
      <c r="I3191" s="12">
        <f t="shared" si="99"/>
        <v>0</v>
      </c>
      <c r="J3191" s="13">
        <f>(1 - Dashboard!$I$9) * H3191 * Dashboard!$I$8 * 'Lookups and Calculations'!$F$12</f>
        <v>0</v>
      </c>
      <c r="K3191" s="12">
        <f>(1 - Dashboard!$I$11) * I3191 * Dashboard!$I$10 * 'Lookups and Calculations'!$F$12</f>
        <v>0</v>
      </c>
      <c r="L3191" s="12">
        <f>(H3191 - I3191) * Dashboard!$I$13 * (Dashboard!$D$12 / 365) * 'Lookups and Calculations'!$F$12</f>
        <v>0</v>
      </c>
      <c r="M3191" s="3">
        <f>(G3191*2) * Dashboard!$I$13 * (Dashboard!$D$12 / 365) * 'Lookups and Calculations'!$F$12</f>
        <v>1602.0878730267946</v>
      </c>
      <c r="N3191" s="12">
        <f>H3191 * Dashboard!$I$14 * Dashboard!$I$15 * (Dashboard!$D$12 / 365) * 'Lookups and Calculations'!$F$12</f>
        <v>0</v>
      </c>
    </row>
    <row r="3192" spans="1:14" x14ac:dyDescent="0.35">
      <c r="A3192" s="2">
        <v>3191</v>
      </c>
      <c r="B3192" s="11">
        <v>1.3746403322709715</v>
      </c>
      <c r="C3192" s="11">
        <v>-0.88216744847636208</v>
      </c>
      <c r="D3192" s="3">
        <f>B3192*Dashboard!$D$11*Dashboard!$D$10*SQRT(Dashboard!$D$12/365)</f>
        <v>341298.13010933145</v>
      </c>
      <c r="E3192" s="3">
        <f>IF(Dashboard!$I$3,C3192*Dashboard!$E$11*Dashboard!$E$10*SQRT(Dashboard!$D$12/365),0)</f>
        <v>-438052.18505541794</v>
      </c>
      <c r="F3192" s="3">
        <f>D3192+IF(Dashboard!$I$3,E3192,0)</f>
        <v>-96754.054946086486</v>
      </c>
      <c r="G3192" s="3">
        <f>IF(Dashboard!$I$4, ('Lookups and Calculations'!$F$9) / (1 - 'Lookups and Calculations'!$F$10), 'Lookups and Calculations'!$F$9)</f>
        <v>1951878.888340465</v>
      </c>
      <c r="H3192" s="12">
        <f t="shared" si="98"/>
        <v>0</v>
      </c>
      <c r="I3192" s="12">
        <f t="shared" si="99"/>
        <v>0</v>
      </c>
      <c r="J3192" s="13">
        <f>(1 - Dashboard!$I$9) * H3192 * Dashboard!$I$8 * 'Lookups and Calculations'!$F$12</f>
        <v>0</v>
      </c>
      <c r="K3192" s="12">
        <f>(1 - Dashboard!$I$11) * I3192 * Dashboard!$I$10 * 'Lookups and Calculations'!$F$12</f>
        <v>0</v>
      </c>
      <c r="L3192" s="12">
        <f>(H3192 - I3192) * Dashboard!$I$13 * (Dashboard!$D$12 / 365) * 'Lookups and Calculations'!$F$12</f>
        <v>0</v>
      </c>
      <c r="M3192" s="3">
        <f>(G3192*2) * Dashboard!$I$13 * (Dashboard!$D$12 / 365) * 'Lookups and Calculations'!$F$12</f>
        <v>1602.0878730267946</v>
      </c>
      <c r="N3192" s="12">
        <f>H3192 * Dashboard!$I$14 * Dashboard!$I$15 * (Dashboard!$D$12 / 365) * 'Lookups and Calculations'!$F$12</f>
        <v>0</v>
      </c>
    </row>
    <row r="3193" spans="1:14" x14ac:dyDescent="0.35">
      <c r="A3193" s="2">
        <v>3192</v>
      </c>
      <c r="B3193" s="11">
        <v>2.1370518073707552E-2</v>
      </c>
      <c r="C3193" s="11">
        <v>0.16811204655709783</v>
      </c>
      <c r="D3193" s="3">
        <f>B3193*Dashboard!$D$11*Dashboard!$D$10*SQRT(Dashboard!$D$12/365)</f>
        <v>5305.90998008511</v>
      </c>
      <c r="E3193" s="3">
        <f>IF(Dashboard!$I$3,C3193*Dashboard!$E$11*Dashboard!$E$10*SQRT(Dashboard!$D$12/365),0)</f>
        <v>83478.311805389778</v>
      </c>
      <c r="F3193" s="3">
        <f>D3193+IF(Dashboard!$I$3,E3193,0)</f>
        <v>88784.221785474889</v>
      </c>
      <c r="G3193" s="3">
        <f>IF(Dashboard!$I$4, ('Lookups and Calculations'!$F$9) / (1 - 'Lookups and Calculations'!$F$10), 'Lookups and Calculations'!$F$9)</f>
        <v>1951878.888340465</v>
      </c>
      <c r="H3193" s="12">
        <f t="shared" si="98"/>
        <v>0</v>
      </c>
      <c r="I3193" s="12">
        <f t="shared" si="99"/>
        <v>0</v>
      </c>
      <c r="J3193" s="13">
        <f>(1 - Dashboard!$I$9) * H3193 * Dashboard!$I$8 * 'Lookups and Calculations'!$F$12</f>
        <v>0</v>
      </c>
      <c r="K3193" s="12">
        <f>(1 - Dashboard!$I$11) * I3193 * Dashboard!$I$10 * 'Lookups and Calculations'!$F$12</f>
        <v>0</v>
      </c>
      <c r="L3193" s="12">
        <f>(H3193 - I3193) * Dashboard!$I$13 * (Dashboard!$D$12 / 365) * 'Lookups and Calculations'!$F$12</f>
        <v>0</v>
      </c>
      <c r="M3193" s="3">
        <f>(G3193*2) * Dashboard!$I$13 * (Dashboard!$D$12 / 365) * 'Lookups and Calculations'!$F$12</f>
        <v>1602.0878730267946</v>
      </c>
      <c r="N3193" s="12">
        <f>H3193 * Dashboard!$I$14 * Dashboard!$I$15 * (Dashboard!$D$12 / 365) * 'Lookups and Calculations'!$F$12</f>
        <v>0</v>
      </c>
    </row>
    <row r="3194" spans="1:14" x14ac:dyDescent="0.35">
      <c r="A3194" s="2">
        <v>3193</v>
      </c>
      <c r="B3194" s="11">
        <v>-1.9149232246085619</v>
      </c>
      <c r="C3194" s="11">
        <v>0.45435004366140269</v>
      </c>
      <c r="D3194" s="3">
        <f>B3194*Dashboard!$D$11*Dashboard!$D$10*SQRT(Dashboard!$D$12/365)</f>
        <v>-475440.52107224421</v>
      </c>
      <c r="E3194" s="3">
        <f>IF(Dashboard!$I$3,C3194*Dashboard!$E$11*Dashboard!$E$10*SQRT(Dashboard!$D$12/365),0)</f>
        <v>225613.66297255192</v>
      </c>
      <c r="F3194" s="3">
        <f>D3194+IF(Dashboard!$I$3,E3194,0)</f>
        <v>-249826.8580996923</v>
      </c>
      <c r="G3194" s="3">
        <f>IF(Dashboard!$I$4, ('Lookups and Calculations'!$F$9) / (1 - 'Lookups and Calculations'!$F$10), 'Lookups and Calculations'!$F$9)</f>
        <v>1951878.888340465</v>
      </c>
      <c r="H3194" s="12">
        <f t="shared" si="98"/>
        <v>0</v>
      </c>
      <c r="I3194" s="12">
        <f t="shared" si="99"/>
        <v>0</v>
      </c>
      <c r="J3194" s="13">
        <f>(1 - Dashboard!$I$9) * H3194 * Dashboard!$I$8 * 'Lookups and Calculations'!$F$12</f>
        <v>0</v>
      </c>
      <c r="K3194" s="12">
        <f>(1 - Dashboard!$I$11) * I3194 * Dashboard!$I$10 * 'Lookups and Calculations'!$F$12</f>
        <v>0</v>
      </c>
      <c r="L3194" s="12">
        <f>(H3194 - I3194) * Dashboard!$I$13 * (Dashboard!$D$12 / 365) * 'Lookups and Calculations'!$F$12</f>
        <v>0</v>
      </c>
      <c r="M3194" s="3">
        <f>(G3194*2) * Dashboard!$I$13 * (Dashboard!$D$12 / 365) * 'Lookups and Calculations'!$F$12</f>
        <v>1602.0878730267946</v>
      </c>
      <c r="N3194" s="12">
        <f>H3194 * Dashboard!$I$14 * Dashboard!$I$15 * (Dashboard!$D$12 / 365) * 'Lookups and Calculations'!$F$12</f>
        <v>0</v>
      </c>
    </row>
    <row r="3195" spans="1:14" x14ac:dyDescent="0.35">
      <c r="A3195" s="2">
        <v>3194</v>
      </c>
      <c r="B3195" s="11">
        <v>0.95006629782673868</v>
      </c>
      <c r="C3195" s="11">
        <v>4.217925415175916E-2</v>
      </c>
      <c r="D3195" s="3">
        <f>B3195*Dashboard!$D$11*Dashboard!$D$10*SQRT(Dashboard!$D$12/365)</f>
        <v>235884.13879321798</v>
      </c>
      <c r="E3195" s="3">
        <f>IF(Dashboard!$I$3,C3195*Dashboard!$E$11*Dashboard!$E$10*SQRT(Dashboard!$D$12/365),0)</f>
        <v>20944.679467711056</v>
      </c>
      <c r="F3195" s="3">
        <f>D3195+IF(Dashboard!$I$3,E3195,0)</f>
        <v>256828.81826092902</v>
      </c>
      <c r="G3195" s="3">
        <f>IF(Dashboard!$I$4, ('Lookups and Calculations'!$F$9) / (1 - 'Lookups and Calculations'!$F$10), 'Lookups and Calculations'!$F$9)</f>
        <v>1951878.888340465</v>
      </c>
      <c r="H3195" s="12">
        <f t="shared" si="98"/>
        <v>0</v>
      </c>
      <c r="I3195" s="12">
        <f t="shared" si="99"/>
        <v>0</v>
      </c>
      <c r="J3195" s="13">
        <f>(1 - Dashboard!$I$9) * H3195 * Dashboard!$I$8 * 'Lookups and Calculations'!$F$12</f>
        <v>0</v>
      </c>
      <c r="K3195" s="12">
        <f>(1 - Dashboard!$I$11) * I3195 * Dashboard!$I$10 * 'Lookups and Calculations'!$F$12</f>
        <v>0</v>
      </c>
      <c r="L3195" s="12">
        <f>(H3195 - I3195) * Dashboard!$I$13 * (Dashboard!$D$12 / 365) * 'Lookups and Calculations'!$F$12</f>
        <v>0</v>
      </c>
      <c r="M3195" s="3">
        <f>(G3195*2) * Dashboard!$I$13 * (Dashboard!$D$12 / 365) * 'Lookups and Calculations'!$F$12</f>
        <v>1602.0878730267946</v>
      </c>
      <c r="N3195" s="12">
        <f>H3195 * Dashboard!$I$14 * Dashboard!$I$15 * (Dashboard!$D$12 / 365) * 'Lookups and Calculations'!$F$12</f>
        <v>0</v>
      </c>
    </row>
    <row r="3196" spans="1:14" x14ac:dyDescent="0.35">
      <c r="A3196" s="2">
        <v>3195</v>
      </c>
      <c r="B3196" s="11">
        <v>0.50554312256188316</v>
      </c>
      <c r="C3196" s="11">
        <v>-0.30384314272128554</v>
      </c>
      <c r="D3196" s="3">
        <f>B3196*Dashboard!$D$11*Dashboard!$D$10*SQRT(Dashboard!$D$12/365)</f>
        <v>125517.13955239292</v>
      </c>
      <c r="E3196" s="3">
        <f>IF(Dashboard!$I$3,C3196*Dashboard!$E$11*Dashboard!$E$10*SQRT(Dashboard!$D$12/365),0)</f>
        <v>-150877.42447655139</v>
      </c>
      <c r="F3196" s="3">
        <f>D3196+IF(Dashboard!$I$3,E3196,0)</f>
        <v>-25360.284924158463</v>
      </c>
      <c r="G3196" s="3">
        <f>IF(Dashboard!$I$4, ('Lookups and Calculations'!$F$9) / (1 - 'Lookups and Calculations'!$F$10), 'Lookups and Calculations'!$F$9)</f>
        <v>1951878.888340465</v>
      </c>
      <c r="H3196" s="12">
        <f t="shared" si="98"/>
        <v>0</v>
      </c>
      <c r="I3196" s="12">
        <f t="shared" si="99"/>
        <v>0</v>
      </c>
      <c r="J3196" s="13">
        <f>(1 - Dashboard!$I$9) * H3196 * Dashboard!$I$8 * 'Lookups and Calculations'!$F$12</f>
        <v>0</v>
      </c>
      <c r="K3196" s="12">
        <f>(1 - Dashboard!$I$11) * I3196 * Dashboard!$I$10 * 'Lookups and Calculations'!$F$12</f>
        <v>0</v>
      </c>
      <c r="L3196" s="12">
        <f>(H3196 - I3196) * Dashboard!$I$13 * (Dashboard!$D$12 / 365) * 'Lookups and Calculations'!$F$12</f>
        <v>0</v>
      </c>
      <c r="M3196" s="3">
        <f>(G3196*2) * Dashboard!$I$13 * (Dashboard!$D$12 / 365) * 'Lookups and Calculations'!$F$12</f>
        <v>1602.0878730267946</v>
      </c>
      <c r="N3196" s="12">
        <f>H3196 * Dashboard!$I$14 * Dashboard!$I$15 * (Dashboard!$D$12 / 365) * 'Lookups and Calculations'!$F$12</f>
        <v>0</v>
      </c>
    </row>
    <row r="3197" spans="1:14" x14ac:dyDescent="0.35">
      <c r="A3197" s="2">
        <v>3196</v>
      </c>
      <c r="B3197" s="11">
        <v>1.0605225605033288</v>
      </c>
      <c r="C3197" s="11">
        <v>-0.64767418926028408</v>
      </c>
      <c r="D3197" s="3">
        <f>B3197*Dashboard!$D$11*Dashboard!$D$10*SQRT(Dashboard!$D$12/365)</f>
        <v>263308.41482046479</v>
      </c>
      <c r="E3197" s="3">
        <f>IF(Dashboard!$I$3,C3197*Dashboard!$E$11*Dashboard!$E$10*SQRT(Dashboard!$D$12/365),0)</f>
        <v>-321611.38375654537</v>
      </c>
      <c r="F3197" s="3">
        <f>D3197+IF(Dashboard!$I$3,E3197,0)</f>
        <v>-58302.968936080579</v>
      </c>
      <c r="G3197" s="3">
        <f>IF(Dashboard!$I$4, ('Lookups and Calculations'!$F$9) / (1 - 'Lookups and Calculations'!$F$10), 'Lookups and Calculations'!$F$9)</f>
        <v>1951878.888340465</v>
      </c>
      <c r="H3197" s="12">
        <f t="shared" si="98"/>
        <v>0</v>
      </c>
      <c r="I3197" s="12">
        <f t="shared" si="99"/>
        <v>0</v>
      </c>
      <c r="J3197" s="13">
        <f>(1 - Dashboard!$I$9) * H3197 * Dashboard!$I$8 * 'Lookups and Calculations'!$F$12</f>
        <v>0</v>
      </c>
      <c r="K3197" s="12">
        <f>(1 - Dashboard!$I$11) * I3197 * Dashboard!$I$10 * 'Lookups and Calculations'!$F$12</f>
        <v>0</v>
      </c>
      <c r="L3197" s="12">
        <f>(H3197 - I3197) * Dashboard!$I$13 * (Dashboard!$D$12 / 365) * 'Lookups and Calculations'!$F$12</f>
        <v>0</v>
      </c>
      <c r="M3197" s="3">
        <f>(G3197*2) * Dashboard!$I$13 * (Dashboard!$D$12 / 365) * 'Lookups and Calculations'!$F$12</f>
        <v>1602.0878730267946</v>
      </c>
      <c r="N3197" s="12">
        <f>H3197 * Dashboard!$I$14 * Dashboard!$I$15 * (Dashboard!$D$12 / 365) * 'Lookups and Calculations'!$F$12</f>
        <v>0</v>
      </c>
    </row>
    <row r="3198" spans="1:14" x14ac:dyDescent="0.35">
      <c r="A3198" s="2">
        <v>3197</v>
      </c>
      <c r="B3198" s="11">
        <v>-0.66356485743182358</v>
      </c>
      <c r="C3198" s="11">
        <v>0.23837046732542905</v>
      </c>
      <c r="D3198" s="3">
        <f>B3198*Dashboard!$D$11*Dashboard!$D$10*SQRT(Dashboard!$D$12/365)</f>
        <v>-164751.05504405039</v>
      </c>
      <c r="E3198" s="3">
        <f>IF(Dashboard!$I$3,C3198*Dashboard!$E$11*Dashboard!$E$10*SQRT(Dashboard!$D$12/365),0)</f>
        <v>118366.08145645405</v>
      </c>
      <c r="F3198" s="3">
        <f>D3198+IF(Dashboard!$I$3,E3198,0)</f>
        <v>-46384.973587596338</v>
      </c>
      <c r="G3198" s="3">
        <f>IF(Dashboard!$I$4, ('Lookups and Calculations'!$F$9) / (1 - 'Lookups and Calculations'!$F$10), 'Lookups and Calculations'!$F$9)</f>
        <v>1951878.888340465</v>
      </c>
      <c r="H3198" s="12">
        <f t="shared" si="98"/>
        <v>0</v>
      </c>
      <c r="I3198" s="12">
        <f t="shared" si="99"/>
        <v>0</v>
      </c>
      <c r="J3198" s="13">
        <f>(1 - Dashboard!$I$9) * H3198 * Dashboard!$I$8 * 'Lookups and Calculations'!$F$12</f>
        <v>0</v>
      </c>
      <c r="K3198" s="12">
        <f>(1 - Dashboard!$I$11) * I3198 * Dashboard!$I$10 * 'Lookups and Calculations'!$F$12</f>
        <v>0</v>
      </c>
      <c r="L3198" s="12">
        <f>(H3198 - I3198) * Dashboard!$I$13 * (Dashboard!$D$12 / 365) * 'Lookups and Calculations'!$F$12</f>
        <v>0</v>
      </c>
      <c r="M3198" s="3">
        <f>(G3198*2) * Dashboard!$I$13 * (Dashboard!$D$12 / 365) * 'Lookups and Calculations'!$F$12</f>
        <v>1602.0878730267946</v>
      </c>
      <c r="N3198" s="12">
        <f>H3198 * Dashboard!$I$14 * Dashboard!$I$15 * (Dashboard!$D$12 / 365) * 'Lookups and Calculations'!$F$12</f>
        <v>0</v>
      </c>
    </row>
    <row r="3199" spans="1:14" x14ac:dyDescent="0.35">
      <c r="A3199" s="2">
        <v>3198</v>
      </c>
      <c r="B3199" s="11">
        <v>0.78376775371166008</v>
      </c>
      <c r="C3199" s="11">
        <v>-2.0707409941993995</v>
      </c>
      <c r="D3199" s="3">
        <f>B3199*Dashboard!$D$11*Dashboard!$D$10*SQRT(Dashboard!$D$12/365)</f>
        <v>194595.2424805261</v>
      </c>
      <c r="E3199" s="3">
        <f>IF(Dashboard!$I$3,C3199*Dashboard!$E$11*Dashboard!$E$10*SQRT(Dashboard!$D$12/365),0)</f>
        <v>-1028254.4643418469</v>
      </c>
      <c r="F3199" s="3">
        <f>D3199+IF(Dashboard!$I$3,E3199,0)</f>
        <v>-833659.22186132078</v>
      </c>
      <c r="G3199" s="3">
        <f>IF(Dashboard!$I$4, ('Lookups and Calculations'!$F$9) / (1 - 'Lookups and Calculations'!$F$10), 'Lookups and Calculations'!$F$9)</f>
        <v>1951878.888340465</v>
      </c>
      <c r="H3199" s="12">
        <f t="shared" si="98"/>
        <v>0</v>
      </c>
      <c r="I3199" s="12">
        <f t="shared" si="99"/>
        <v>0</v>
      </c>
      <c r="J3199" s="13">
        <f>(1 - Dashboard!$I$9) * H3199 * Dashboard!$I$8 * 'Lookups and Calculations'!$F$12</f>
        <v>0</v>
      </c>
      <c r="K3199" s="12">
        <f>(1 - Dashboard!$I$11) * I3199 * Dashboard!$I$10 * 'Lookups and Calculations'!$F$12</f>
        <v>0</v>
      </c>
      <c r="L3199" s="12">
        <f>(H3199 - I3199) * Dashboard!$I$13 * (Dashboard!$D$12 / 365) * 'Lookups and Calculations'!$F$12</f>
        <v>0</v>
      </c>
      <c r="M3199" s="3">
        <f>(G3199*2) * Dashboard!$I$13 * (Dashboard!$D$12 / 365) * 'Lookups and Calculations'!$F$12</f>
        <v>1602.0878730267946</v>
      </c>
      <c r="N3199" s="12">
        <f>H3199 * Dashboard!$I$14 * Dashboard!$I$15 * (Dashboard!$D$12 / 365) * 'Lookups and Calculations'!$F$12</f>
        <v>0</v>
      </c>
    </row>
    <row r="3200" spans="1:14" x14ac:dyDescent="0.35">
      <c r="A3200" s="2">
        <v>3199</v>
      </c>
      <c r="B3200" s="11">
        <v>0.22532072334639863</v>
      </c>
      <c r="C3200" s="11">
        <v>2.1689338100306785</v>
      </c>
      <c r="D3200" s="3">
        <f>B3200*Dashboard!$D$11*Dashboard!$D$10*SQRT(Dashboard!$D$12/365)</f>
        <v>55943.02723968737</v>
      </c>
      <c r="E3200" s="3">
        <f>IF(Dashboard!$I$3,C3200*Dashboard!$E$11*Dashboard!$E$10*SQRT(Dashboard!$D$12/365),0)</f>
        <v>1077013.4359020956</v>
      </c>
      <c r="F3200" s="3">
        <f>D3200+IF(Dashboard!$I$3,E3200,0)</f>
        <v>1132956.4631417829</v>
      </c>
      <c r="G3200" s="3">
        <f>IF(Dashboard!$I$4, ('Lookups and Calculations'!$F$9) / (1 - 'Lookups and Calculations'!$F$10), 'Lookups and Calculations'!$F$9)</f>
        <v>1951878.888340465</v>
      </c>
      <c r="H3200" s="12">
        <f t="shared" si="98"/>
        <v>0</v>
      </c>
      <c r="I3200" s="12">
        <f t="shared" si="99"/>
        <v>0</v>
      </c>
      <c r="J3200" s="13">
        <f>(1 - Dashboard!$I$9) * H3200 * Dashboard!$I$8 * 'Lookups and Calculations'!$F$12</f>
        <v>0</v>
      </c>
      <c r="K3200" s="12">
        <f>(1 - Dashboard!$I$11) * I3200 * Dashboard!$I$10 * 'Lookups and Calculations'!$F$12</f>
        <v>0</v>
      </c>
      <c r="L3200" s="12">
        <f>(H3200 - I3200) * Dashboard!$I$13 * (Dashboard!$D$12 / 365) * 'Lookups and Calculations'!$F$12</f>
        <v>0</v>
      </c>
      <c r="M3200" s="3">
        <f>(G3200*2) * Dashboard!$I$13 * (Dashboard!$D$12 / 365) * 'Lookups and Calculations'!$F$12</f>
        <v>1602.0878730267946</v>
      </c>
      <c r="N3200" s="12">
        <f>H3200 * Dashboard!$I$14 * Dashboard!$I$15 * (Dashboard!$D$12 / 365) * 'Lookups and Calculations'!$F$12</f>
        <v>0</v>
      </c>
    </row>
    <row r="3201" spans="1:14" x14ac:dyDescent="0.35">
      <c r="A3201" s="2">
        <v>3200</v>
      </c>
      <c r="B3201" s="11">
        <v>0.43450047261455138</v>
      </c>
      <c r="C3201" s="11">
        <v>-0.13916423024965288</v>
      </c>
      <c r="D3201" s="3">
        <f>B3201*Dashboard!$D$11*Dashboard!$D$10*SQRT(Dashboard!$D$12/365)</f>
        <v>107878.54492089439</v>
      </c>
      <c r="E3201" s="3">
        <f>IF(Dashboard!$I$3,C3201*Dashboard!$E$11*Dashboard!$E$10*SQRT(Dashboard!$D$12/365),0)</f>
        <v>-69103.881862457114</v>
      </c>
      <c r="F3201" s="3">
        <f>D3201+IF(Dashboard!$I$3,E3201,0)</f>
        <v>38774.663058437276</v>
      </c>
      <c r="G3201" s="3">
        <f>IF(Dashboard!$I$4, ('Lookups and Calculations'!$F$9) / (1 - 'Lookups and Calculations'!$F$10), 'Lookups and Calculations'!$F$9)</f>
        <v>1951878.888340465</v>
      </c>
      <c r="H3201" s="12">
        <f t="shared" si="98"/>
        <v>0</v>
      </c>
      <c r="I3201" s="12">
        <f t="shared" si="99"/>
        <v>0</v>
      </c>
      <c r="J3201" s="13">
        <f>(1 - Dashboard!$I$9) * H3201 * Dashboard!$I$8 * 'Lookups and Calculations'!$F$12</f>
        <v>0</v>
      </c>
      <c r="K3201" s="12">
        <f>(1 - Dashboard!$I$11) * I3201 * Dashboard!$I$10 * 'Lookups and Calculations'!$F$12</f>
        <v>0</v>
      </c>
      <c r="L3201" s="12">
        <f>(H3201 - I3201) * Dashboard!$I$13 * (Dashboard!$D$12 / 365) * 'Lookups and Calculations'!$F$12</f>
        <v>0</v>
      </c>
      <c r="M3201" s="3">
        <f>(G3201*2) * Dashboard!$I$13 * (Dashboard!$D$12 / 365) * 'Lookups and Calculations'!$F$12</f>
        <v>1602.0878730267946</v>
      </c>
      <c r="N3201" s="12">
        <f>H3201 * Dashboard!$I$14 * Dashboard!$I$15 * (Dashboard!$D$12 / 365) * 'Lookups and Calculations'!$F$12</f>
        <v>0</v>
      </c>
    </row>
    <row r="3202" spans="1:14" x14ac:dyDescent="0.35">
      <c r="A3202" s="2">
        <v>3201</v>
      </c>
      <c r="B3202" s="11">
        <v>-0.45461825054428689</v>
      </c>
      <c r="C3202" s="11">
        <v>2.4274329203509128</v>
      </c>
      <c r="D3202" s="3">
        <f>B3202*Dashboard!$D$11*Dashboard!$D$10*SQRT(Dashboard!$D$12/365)</f>
        <v>-112873.42236496754</v>
      </c>
      <c r="E3202" s="3">
        <f>IF(Dashboard!$I$3,C3202*Dashboard!$E$11*Dashboard!$E$10*SQRT(Dashboard!$D$12/365),0)</f>
        <v>1205374.6674417951</v>
      </c>
      <c r="F3202" s="3">
        <f>D3202+IF(Dashboard!$I$3,E3202,0)</f>
        <v>1092501.2450768275</v>
      </c>
      <c r="G3202" s="3">
        <f>IF(Dashboard!$I$4, ('Lookups and Calculations'!$F$9) / (1 - 'Lookups and Calculations'!$F$10), 'Lookups and Calculations'!$F$9)</f>
        <v>1951878.888340465</v>
      </c>
      <c r="H3202" s="12">
        <f t="shared" si="98"/>
        <v>0</v>
      </c>
      <c r="I3202" s="12">
        <f t="shared" si="99"/>
        <v>0</v>
      </c>
      <c r="J3202" s="13">
        <f>(1 - Dashboard!$I$9) * H3202 * Dashboard!$I$8 * 'Lookups and Calculations'!$F$12</f>
        <v>0</v>
      </c>
      <c r="K3202" s="12">
        <f>(1 - Dashboard!$I$11) * I3202 * Dashboard!$I$10 * 'Lookups and Calculations'!$F$12</f>
        <v>0</v>
      </c>
      <c r="L3202" s="12">
        <f>(H3202 - I3202) * Dashboard!$I$13 * (Dashboard!$D$12 / 365) * 'Lookups and Calculations'!$F$12</f>
        <v>0</v>
      </c>
      <c r="M3202" s="3">
        <f>(G3202*2) * Dashboard!$I$13 * (Dashboard!$D$12 / 365) * 'Lookups and Calculations'!$F$12</f>
        <v>1602.0878730267946</v>
      </c>
      <c r="N3202" s="12">
        <f>H3202 * Dashboard!$I$14 * Dashboard!$I$15 * (Dashboard!$D$12 / 365) * 'Lookups and Calculations'!$F$12</f>
        <v>0</v>
      </c>
    </row>
    <row r="3203" spans="1:14" x14ac:dyDescent="0.35">
      <c r="A3203" s="2">
        <v>3202</v>
      </c>
      <c r="B3203" s="11">
        <v>-0.66388776600434152</v>
      </c>
      <c r="C3203" s="11">
        <v>-1.1971125631070576</v>
      </c>
      <c r="D3203" s="3">
        <f>B3203*Dashboard!$D$11*Dashboard!$D$10*SQRT(Dashboard!$D$12/365)</f>
        <v>-164831.2273548792</v>
      </c>
      <c r="E3203" s="3">
        <f>IF(Dashboard!$I$3,C3203*Dashboard!$E$11*Dashboard!$E$10*SQRT(Dashboard!$D$12/365),0)</f>
        <v>-594442.44392836478</v>
      </c>
      <c r="F3203" s="3">
        <f>D3203+IF(Dashboard!$I$3,E3203,0)</f>
        <v>-759273.67128324392</v>
      </c>
      <c r="G3203" s="3">
        <f>IF(Dashboard!$I$4, ('Lookups and Calculations'!$F$9) / (1 - 'Lookups and Calculations'!$F$10), 'Lookups and Calculations'!$F$9)</f>
        <v>1951878.888340465</v>
      </c>
      <c r="H3203" s="12">
        <f t="shared" ref="H3203:H3266" si="100">MAX(0,F3203-G3203)</f>
        <v>0</v>
      </c>
      <c r="I3203" s="12">
        <f t="shared" ref="I3203:I3266" si="101">MAX(0,-F3203-G3203)</f>
        <v>0</v>
      </c>
      <c r="J3203" s="13">
        <f>(1 - Dashboard!$I$9) * H3203 * Dashboard!$I$8 * 'Lookups and Calculations'!$F$12</f>
        <v>0</v>
      </c>
      <c r="K3203" s="12">
        <f>(1 - Dashboard!$I$11) * I3203 * Dashboard!$I$10 * 'Lookups and Calculations'!$F$12</f>
        <v>0</v>
      </c>
      <c r="L3203" s="12">
        <f>(H3203 - I3203) * Dashboard!$I$13 * (Dashboard!$D$12 / 365) * 'Lookups and Calculations'!$F$12</f>
        <v>0</v>
      </c>
      <c r="M3203" s="3">
        <f>(G3203*2) * Dashboard!$I$13 * (Dashboard!$D$12 / 365) * 'Lookups and Calculations'!$F$12</f>
        <v>1602.0878730267946</v>
      </c>
      <c r="N3203" s="12">
        <f>H3203 * Dashboard!$I$14 * Dashboard!$I$15 * (Dashboard!$D$12 / 365) * 'Lookups and Calculations'!$F$12</f>
        <v>0</v>
      </c>
    </row>
    <row r="3204" spans="1:14" x14ac:dyDescent="0.35">
      <c r="A3204" s="2">
        <v>3203</v>
      </c>
      <c r="B3204" s="11">
        <v>-0.58054781386769916</v>
      </c>
      <c r="C3204" s="11">
        <v>-8.237941237370254E-2</v>
      </c>
      <c r="D3204" s="3">
        <f>B3204*Dashboard!$D$11*Dashboard!$D$10*SQRT(Dashboard!$D$12/365)</f>
        <v>-144139.43681164176</v>
      </c>
      <c r="E3204" s="3">
        <f>IF(Dashboard!$I$3,C3204*Dashboard!$E$11*Dashboard!$E$10*SQRT(Dashboard!$D$12/365),0)</f>
        <v>-40906.612068047398</v>
      </c>
      <c r="F3204" s="3">
        <f>D3204+IF(Dashboard!$I$3,E3204,0)</f>
        <v>-185046.04887968916</v>
      </c>
      <c r="G3204" s="3">
        <f>IF(Dashboard!$I$4, ('Lookups and Calculations'!$F$9) / (1 - 'Lookups and Calculations'!$F$10), 'Lookups and Calculations'!$F$9)</f>
        <v>1951878.888340465</v>
      </c>
      <c r="H3204" s="12">
        <f t="shared" si="100"/>
        <v>0</v>
      </c>
      <c r="I3204" s="12">
        <f t="shared" si="101"/>
        <v>0</v>
      </c>
      <c r="J3204" s="13">
        <f>(1 - Dashboard!$I$9) * H3204 * Dashboard!$I$8 * 'Lookups and Calculations'!$F$12</f>
        <v>0</v>
      </c>
      <c r="K3204" s="12">
        <f>(1 - Dashboard!$I$11) * I3204 * Dashboard!$I$10 * 'Lookups and Calculations'!$F$12</f>
        <v>0</v>
      </c>
      <c r="L3204" s="12">
        <f>(H3204 - I3204) * Dashboard!$I$13 * (Dashboard!$D$12 / 365) * 'Lookups and Calculations'!$F$12</f>
        <v>0</v>
      </c>
      <c r="M3204" s="3">
        <f>(G3204*2) * Dashboard!$I$13 * (Dashboard!$D$12 / 365) * 'Lookups and Calculations'!$F$12</f>
        <v>1602.0878730267946</v>
      </c>
      <c r="N3204" s="12">
        <f>H3204 * Dashboard!$I$14 * Dashboard!$I$15 * (Dashboard!$D$12 / 365) * 'Lookups and Calculations'!$F$12</f>
        <v>0</v>
      </c>
    </row>
    <row r="3205" spans="1:14" x14ac:dyDescent="0.35">
      <c r="A3205" s="2">
        <v>3204</v>
      </c>
      <c r="B3205" s="11">
        <v>-1.6448373296904311</v>
      </c>
      <c r="C3205" s="11">
        <v>-0.48756859347837445</v>
      </c>
      <c r="D3205" s="3">
        <f>B3205*Dashboard!$D$11*Dashboard!$D$10*SQRT(Dashboard!$D$12/365)</f>
        <v>-408383.11795343854</v>
      </c>
      <c r="E3205" s="3">
        <f>IF(Dashboard!$I$3,C3205*Dashboard!$E$11*Dashboard!$E$10*SQRT(Dashboard!$D$12/365),0)</f>
        <v>-242108.78343616609</v>
      </c>
      <c r="F3205" s="3">
        <f>D3205+IF(Dashboard!$I$3,E3205,0)</f>
        <v>-650491.90138960467</v>
      </c>
      <c r="G3205" s="3">
        <f>IF(Dashboard!$I$4, ('Lookups and Calculations'!$F$9) / (1 - 'Lookups and Calculations'!$F$10), 'Lookups and Calculations'!$F$9)</f>
        <v>1951878.888340465</v>
      </c>
      <c r="H3205" s="12">
        <f t="shared" si="100"/>
        <v>0</v>
      </c>
      <c r="I3205" s="12">
        <f t="shared" si="101"/>
        <v>0</v>
      </c>
      <c r="J3205" s="13">
        <f>(1 - Dashboard!$I$9) * H3205 * Dashboard!$I$8 * 'Lookups and Calculations'!$F$12</f>
        <v>0</v>
      </c>
      <c r="K3205" s="12">
        <f>(1 - Dashboard!$I$11) * I3205 * Dashboard!$I$10 * 'Lookups and Calculations'!$F$12</f>
        <v>0</v>
      </c>
      <c r="L3205" s="12">
        <f>(H3205 - I3205) * Dashboard!$I$13 * (Dashboard!$D$12 / 365) * 'Lookups and Calculations'!$F$12</f>
        <v>0</v>
      </c>
      <c r="M3205" s="3">
        <f>(G3205*2) * Dashboard!$I$13 * (Dashboard!$D$12 / 365) * 'Lookups and Calculations'!$F$12</f>
        <v>1602.0878730267946</v>
      </c>
      <c r="N3205" s="12">
        <f>H3205 * Dashboard!$I$14 * Dashboard!$I$15 * (Dashboard!$D$12 / 365) * 'Lookups and Calculations'!$F$12</f>
        <v>0</v>
      </c>
    </row>
    <row r="3206" spans="1:14" x14ac:dyDescent="0.35">
      <c r="A3206" s="2">
        <v>3205</v>
      </c>
      <c r="B3206" s="11">
        <v>-0.92528486750529115</v>
      </c>
      <c r="C3206" s="11">
        <v>0.15524925054177174</v>
      </c>
      <c r="D3206" s="3">
        <f>B3206*Dashboard!$D$11*Dashboard!$D$10*SQRT(Dashboard!$D$12/365)</f>
        <v>-229731.36149461221</v>
      </c>
      <c r="E3206" s="3">
        <f>IF(Dashboard!$I$3,C3206*Dashboard!$E$11*Dashboard!$E$10*SQRT(Dashboard!$D$12/365),0)</f>
        <v>77091.116369684794</v>
      </c>
      <c r="F3206" s="3">
        <f>D3206+IF(Dashboard!$I$3,E3206,0)</f>
        <v>-152640.24512492743</v>
      </c>
      <c r="G3206" s="3">
        <f>IF(Dashboard!$I$4, ('Lookups and Calculations'!$F$9) / (1 - 'Lookups and Calculations'!$F$10), 'Lookups and Calculations'!$F$9)</f>
        <v>1951878.888340465</v>
      </c>
      <c r="H3206" s="12">
        <f t="shared" si="100"/>
        <v>0</v>
      </c>
      <c r="I3206" s="12">
        <f t="shared" si="101"/>
        <v>0</v>
      </c>
      <c r="J3206" s="13">
        <f>(1 - Dashboard!$I$9) * H3206 * Dashboard!$I$8 * 'Lookups and Calculations'!$F$12</f>
        <v>0</v>
      </c>
      <c r="K3206" s="12">
        <f>(1 - Dashboard!$I$11) * I3206 * Dashboard!$I$10 * 'Lookups and Calculations'!$F$12</f>
        <v>0</v>
      </c>
      <c r="L3206" s="12">
        <f>(H3206 - I3206) * Dashboard!$I$13 * (Dashboard!$D$12 / 365) * 'Lookups and Calculations'!$F$12</f>
        <v>0</v>
      </c>
      <c r="M3206" s="3">
        <f>(G3206*2) * Dashboard!$I$13 * (Dashboard!$D$12 / 365) * 'Lookups and Calculations'!$F$12</f>
        <v>1602.0878730267946</v>
      </c>
      <c r="N3206" s="12">
        <f>H3206 * Dashboard!$I$14 * Dashboard!$I$15 * (Dashboard!$D$12 / 365) * 'Lookups and Calculations'!$F$12</f>
        <v>0</v>
      </c>
    </row>
    <row r="3207" spans="1:14" x14ac:dyDescent="0.35">
      <c r="A3207" s="2">
        <v>3206</v>
      </c>
      <c r="B3207" s="11">
        <v>0.42117113787369781</v>
      </c>
      <c r="C3207" s="11">
        <v>-1.8358165540183842</v>
      </c>
      <c r="D3207" s="3">
        <f>B3207*Dashboard!$D$11*Dashboard!$D$10*SQRT(Dashboard!$D$12/365)</f>
        <v>104569.11414408963</v>
      </c>
      <c r="E3207" s="3">
        <f>IF(Dashboard!$I$3,C3207*Dashboard!$E$11*Dashboard!$E$10*SQRT(Dashboard!$D$12/365),0)</f>
        <v>-911599.5542995932</v>
      </c>
      <c r="F3207" s="3">
        <f>D3207+IF(Dashboard!$I$3,E3207,0)</f>
        <v>-807030.44015550357</v>
      </c>
      <c r="G3207" s="3">
        <f>IF(Dashboard!$I$4, ('Lookups and Calculations'!$F$9) / (1 - 'Lookups and Calculations'!$F$10), 'Lookups and Calculations'!$F$9)</f>
        <v>1951878.888340465</v>
      </c>
      <c r="H3207" s="12">
        <f t="shared" si="100"/>
        <v>0</v>
      </c>
      <c r="I3207" s="12">
        <f t="shared" si="101"/>
        <v>0</v>
      </c>
      <c r="J3207" s="13">
        <f>(1 - Dashboard!$I$9) * H3207 * Dashboard!$I$8 * 'Lookups and Calculations'!$F$12</f>
        <v>0</v>
      </c>
      <c r="K3207" s="12">
        <f>(1 - Dashboard!$I$11) * I3207 * Dashboard!$I$10 * 'Lookups and Calculations'!$F$12</f>
        <v>0</v>
      </c>
      <c r="L3207" s="12">
        <f>(H3207 - I3207) * Dashboard!$I$13 * (Dashboard!$D$12 / 365) * 'Lookups and Calculations'!$F$12</f>
        <v>0</v>
      </c>
      <c r="M3207" s="3">
        <f>(G3207*2) * Dashboard!$I$13 * (Dashboard!$D$12 / 365) * 'Lookups and Calculations'!$F$12</f>
        <v>1602.0878730267946</v>
      </c>
      <c r="N3207" s="12">
        <f>H3207 * Dashboard!$I$14 * Dashboard!$I$15 * (Dashboard!$D$12 / 365) * 'Lookups and Calculations'!$F$12</f>
        <v>0</v>
      </c>
    </row>
    <row r="3208" spans="1:14" x14ac:dyDescent="0.35">
      <c r="A3208" s="2">
        <v>3207</v>
      </c>
      <c r="B3208" s="11">
        <v>0.22027497308421831</v>
      </c>
      <c r="C3208" s="11">
        <v>1.1298477306075994</v>
      </c>
      <c r="D3208" s="3">
        <f>B3208*Dashboard!$D$11*Dashboard!$D$10*SQRT(Dashboard!$D$12/365)</f>
        <v>54690.259450868158</v>
      </c>
      <c r="E3208" s="3">
        <f>IF(Dashboard!$I$3,C3208*Dashboard!$E$11*Dashboard!$E$10*SQRT(Dashboard!$D$12/365),0)</f>
        <v>561041.18104492268</v>
      </c>
      <c r="F3208" s="3">
        <f>D3208+IF(Dashboard!$I$3,E3208,0)</f>
        <v>615731.4404957908</v>
      </c>
      <c r="G3208" s="3">
        <f>IF(Dashboard!$I$4, ('Lookups and Calculations'!$F$9) / (1 - 'Lookups and Calculations'!$F$10), 'Lookups and Calculations'!$F$9)</f>
        <v>1951878.888340465</v>
      </c>
      <c r="H3208" s="12">
        <f t="shared" si="100"/>
        <v>0</v>
      </c>
      <c r="I3208" s="12">
        <f t="shared" si="101"/>
        <v>0</v>
      </c>
      <c r="J3208" s="13">
        <f>(1 - Dashboard!$I$9) * H3208 * Dashboard!$I$8 * 'Lookups and Calculations'!$F$12</f>
        <v>0</v>
      </c>
      <c r="K3208" s="12">
        <f>(1 - Dashboard!$I$11) * I3208 * Dashboard!$I$10 * 'Lookups and Calculations'!$F$12</f>
        <v>0</v>
      </c>
      <c r="L3208" s="12">
        <f>(H3208 - I3208) * Dashboard!$I$13 * (Dashboard!$D$12 / 365) * 'Lookups and Calculations'!$F$12</f>
        <v>0</v>
      </c>
      <c r="M3208" s="3">
        <f>(G3208*2) * Dashboard!$I$13 * (Dashboard!$D$12 / 365) * 'Lookups and Calculations'!$F$12</f>
        <v>1602.0878730267946</v>
      </c>
      <c r="N3208" s="12">
        <f>H3208 * Dashboard!$I$14 * Dashboard!$I$15 * (Dashboard!$D$12 / 365) * 'Lookups and Calculations'!$F$12</f>
        <v>0</v>
      </c>
    </row>
    <row r="3209" spans="1:14" x14ac:dyDescent="0.35">
      <c r="A3209" s="2">
        <v>3208</v>
      </c>
      <c r="B3209" s="11">
        <v>-0.32902588782352737</v>
      </c>
      <c r="C3209" s="11">
        <v>-0.66035275811086913</v>
      </c>
      <c r="D3209" s="3">
        <f>B3209*Dashboard!$D$11*Dashboard!$D$10*SQRT(Dashboard!$D$12/365)</f>
        <v>-81691.128679612011</v>
      </c>
      <c r="E3209" s="3">
        <f>IF(Dashboard!$I$3,C3209*Dashboard!$E$11*Dashboard!$E$10*SQRT(Dashboard!$D$12/365),0)</f>
        <v>-327907.09870042221</v>
      </c>
      <c r="F3209" s="3">
        <f>D3209+IF(Dashboard!$I$3,E3209,0)</f>
        <v>-409598.22738003422</v>
      </c>
      <c r="G3209" s="3">
        <f>IF(Dashboard!$I$4, ('Lookups and Calculations'!$F$9) / (1 - 'Lookups and Calculations'!$F$10), 'Lookups and Calculations'!$F$9)</f>
        <v>1951878.888340465</v>
      </c>
      <c r="H3209" s="12">
        <f t="shared" si="100"/>
        <v>0</v>
      </c>
      <c r="I3209" s="12">
        <f t="shared" si="101"/>
        <v>0</v>
      </c>
      <c r="J3209" s="13">
        <f>(1 - Dashboard!$I$9) * H3209 * Dashboard!$I$8 * 'Lookups and Calculations'!$F$12</f>
        <v>0</v>
      </c>
      <c r="K3209" s="12">
        <f>(1 - Dashboard!$I$11) * I3209 * Dashboard!$I$10 * 'Lookups and Calculations'!$F$12</f>
        <v>0</v>
      </c>
      <c r="L3209" s="12">
        <f>(H3209 - I3209) * Dashboard!$I$13 * (Dashboard!$D$12 / 365) * 'Lookups and Calculations'!$F$12</f>
        <v>0</v>
      </c>
      <c r="M3209" s="3">
        <f>(G3209*2) * Dashboard!$I$13 * (Dashboard!$D$12 / 365) * 'Lookups and Calculations'!$F$12</f>
        <v>1602.0878730267946</v>
      </c>
      <c r="N3209" s="12">
        <f>H3209 * Dashboard!$I$14 * Dashboard!$I$15 * (Dashboard!$D$12 / 365) * 'Lookups and Calculations'!$F$12</f>
        <v>0</v>
      </c>
    </row>
    <row r="3210" spans="1:14" x14ac:dyDescent="0.35">
      <c r="A3210" s="2">
        <v>3209</v>
      </c>
      <c r="B3210" s="11">
        <v>-1.0880099728631418</v>
      </c>
      <c r="C3210" s="11">
        <v>0.9233767941485409</v>
      </c>
      <c r="D3210" s="3">
        <f>B3210*Dashboard!$D$11*Dashboard!$D$10*SQRT(Dashboard!$D$12/365)</f>
        <v>-270133.03811989166</v>
      </c>
      <c r="E3210" s="3">
        <f>IF(Dashboard!$I$3,C3210*Dashboard!$E$11*Dashboard!$E$10*SQRT(Dashboard!$D$12/365),0)</f>
        <v>458515.24334166548</v>
      </c>
      <c r="F3210" s="3">
        <f>D3210+IF(Dashboard!$I$3,E3210,0)</f>
        <v>188382.20522177382</v>
      </c>
      <c r="G3210" s="3">
        <f>IF(Dashboard!$I$4, ('Lookups and Calculations'!$F$9) / (1 - 'Lookups and Calculations'!$F$10), 'Lookups and Calculations'!$F$9)</f>
        <v>1951878.888340465</v>
      </c>
      <c r="H3210" s="12">
        <f t="shared" si="100"/>
        <v>0</v>
      </c>
      <c r="I3210" s="12">
        <f t="shared" si="101"/>
        <v>0</v>
      </c>
      <c r="J3210" s="13">
        <f>(1 - Dashboard!$I$9) * H3210 * Dashboard!$I$8 * 'Lookups and Calculations'!$F$12</f>
        <v>0</v>
      </c>
      <c r="K3210" s="12">
        <f>(1 - Dashboard!$I$11) * I3210 * Dashboard!$I$10 * 'Lookups and Calculations'!$F$12</f>
        <v>0</v>
      </c>
      <c r="L3210" s="12">
        <f>(H3210 - I3210) * Dashboard!$I$13 * (Dashboard!$D$12 / 365) * 'Lookups and Calculations'!$F$12</f>
        <v>0</v>
      </c>
      <c r="M3210" s="3">
        <f>(G3210*2) * Dashboard!$I$13 * (Dashboard!$D$12 / 365) * 'Lookups and Calculations'!$F$12</f>
        <v>1602.0878730267946</v>
      </c>
      <c r="N3210" s="12">
        <f>H3210 * Dashboard!$I$14 * Dashboard!$I$15 * (Dashboard!$D$12 / 365) * 'Lookups and Calculations'!$F$12</f>
        <v>0</v>
      </c>
    </row>
    <row r="3211" spans="1:14" x14ac:dyDescent="0.35">
      <c r="A3211" s="2">
        <v>3210</v>
      </c>
      <c r="B3211" s="11">
        <v>1.672273606418585</v>
      </c>
      <c r="C3211" s="11">
        <v>-0.12048255896405777</v>
      </c>
      <c r="D3211" s="3">
        <f>B3211*Dashboard!$D$11*Dashboard!$D$10*SQRT(Dashboard!$D$12/365)</f>
        <v>415195.04520790192</v>
      </c>
      <c r="E3211" s="3">
        <f>IF(Dashboard!$I$3,C3211*Dashboard!$E$11*Dashboard!$E$10*SQRT(Dashboard!$D$12/365),0)</f>
        <v>-59827.245163521729</v>
      </c>
      <c r="F3211" s="3">
        <f>D3211+IF(Dashboard!$I$3,E3211,0)</f>
        <v>355367.80004438019</v>
      </c>
      <c r="G3211" s="3">
        <f>IF(Dashboard!$I$4, ('Lookups and Calculations'!$F$9) / (1 - 'Lookups and Calculations'!$F$10), 'Lookups and Calculations'!$F$9)</f>
        <v>1951878.888340465</v>
      </c>
      <c r="H3211" s="12">
        <f t="shared" si="100"/>
        <v>0</v>
      </c>
      <c r="I3211" s="12">
        <f t="shared" si="101"/>
        <v>0</v>
      </c>
      <c r="J3211" s="13">
        <f>(1 - Dashboard!$I$9) * H3211 * Dashboard!$I$8 * 'Lookups and Calculations'!$F$12</f>
        <v>0</v>
      </c>
      <c r="K3211" s="12">
        <f>(1 - Dashboard!$I$11) * I3211 * Dashboard!$I$10 * 'Lookups and Calculations'!$F$12</f>
        <v>0</v>
      </c>
      <c r="L3211" s="12">
        <f>(H3211 - I3211) * Dashboard!$I$13 * (Dashboard!$D$12 / 365) * 'Lookups and Calculations'!$F$12</f>
        <v>0</v>
      </c>
      <c r="M3211" s="3">
        <f>(G3211*2) * Dashboard!$I$13 * (Dashboard!$D$12 / 365) * 'Lookups and Calculations'!$F$12</f>
        <v>1602.0878730267946</v>
      </c>
      <c r="N3211" s="12">
        <f>H3211 * Dashboard!$I$14 * Dashboard!$I$15 * (Dashboard!$D$12 / 365) * 'Lookups and Calculations'!$F$12</f>
        <v>0</v>
      </c>
    </row>
    <row r="3212" spans="1:14" x14ac:dyDescent="0.35">
      <c r="A3212" s="2">
        <v>3211</v>
      </c>
      <c r="B3212" s="11">
        <v>1.8494611309208979</v>
      </c>
      <c r="C3212" s="11">
        <v>-0.47551470230597287</v>
      </c>
      <c r="D3212" s="3">
        <f>B3212*Dashboard!$D$11*Dashboard!$D$10*SQRT(Dashboard!$D$12/365)</f>
        <v>459187.47680739901</v>
      </c>
      <c r="E3212" s="3">
        <f>IF(Dashboard!$I$3,C3212*Dashboard!$E$11*Dashboard!$E$10*SQRT(Dashboard!$D$12/365),0)</f>
        <v>-236123.26064725508</v>
      </c>
      <c r="F3212" s="3">
        <f>D3212+IF(Dashboard!$I$3,E3212,0)</f>
        <v>223064.21616014393</v>
      </c>
      <c r="G3212" s="3">
        <f>IF(Dashboard!$I$4, ('Lookups and Calculations'!$F$9) / (1 - 'Lookups and Calculations'!$F$10), 'Lookups and Calculations'!$F$9)</f>
        <v>1951878.888340465</v>
      </c>
      <c r="H3212" s="12">
        <f t="shared" si="100"/>
        <v>0</v>
      </c>
      <c r="I3212" s="12">
        <f t="shared" si="101"/>
        <v>0</v>
      </c>
      <c r="J3212" s="13">
        <f>(1 - Dashboard!$I$9) * H3212 * Dashboard!$I$8 * 'Lookups and Calculations'!$F$12</f>
        <v>0</v>
      </c>
      <c r="K3212" s="12">
        <f>(1 - Dashboard!$I$11) * I3212 * Dashboard!$I$10 * 'Lookups and Calculations'!$F$12</f>
        <v>0</v>
      </c>
      <c r="L3212" s="12">
        <f>(H3212 - I3212) * Dashboard!$I$13 * (Dashboard!$D$12 / 365) * 'Lookups and Calculations'!$F$12</f>
        <v>0</v>
      </c>
      <c r="M3212" s="3">
        <f>(G3212*2) * Dashboard!$I$13 * (Dashboard!$D$12 / 365) * 'Lookups and Calculations'!$F$12</f>
        <v>1602.0878730267946</v>
      </c>
      <c r="N3212" s="12">
        <f>H3212 * Dashboard!$I$14 * Dashboard!$I$15 * (Dashboard!$D$12 / 365) * 'Lookups and Calculations'!$F$12</f>
        <v>0</v>
      </c>
    </row>
    <row r="3213" spans="1:14" x14ac:dyDescent="0.35">
      <c r="A3213" s="2">
        <v>3212</v>
      </c>
      <c r="B3213" s="11">
        <v>0.72733793978888561</v>
      </c>
      <c r="C3213" s="11">
        <v>-0.34870200124461564</v>
      </c>
      <c r="D3213" s="3">
        <f>B3213*Dashboard!$D$11*Dashboard!$D$10*SQRT(Dashboard!$D$12/365)</f>
        <v>180584.74859195887</v>
      </c>
      <c r="E3213" s="3">
        <f>IF(Dashboard!$I$3,C3213*Dashboard!$E$11*Dashboard!$E$10*SQRT(Dashboard!$D$12/365),0)</f>
        <v>-173152.69775848449</v>
      </c>
      <c r="F3213" s="3">
        <f>D3213+IF(Dashboard!$I$3,E3213,0)</f>
        <v>7432.050833474379</v>
      </c>
      <c r="G3213" s="3">
        <f>IF(Dashboard!$I$4, ('Lookups and Calculations'!$F$9) / (1 - 'Lookups and Calculations'!$F$10), 'Lookups and Calculations'!$F$9)</f>
        <v>1951878.888340465</v>
      </c>
      <c r="H3213" s="12">
        <f t="shared" si="100"/>
        <v>0</v>
      </c>
      <c r="I3213" s="12">
        <f t="shared" si="101"/>
        <v>0</v>
      </c>
      <c r="J3213" s="13">
        <f>(1 - Dashboard!$I$9) * H3213 * Dashboard!$I$8 * 'Lookups and Calculations'!$F$12</f>
        <v>0</v>
      </c>
      <c r="K3213" s="12">
        <f>(1 - Dashboard!$I$11) * I3213 * Dashboard!$I$10 * 'Lookups and Calculations'!$F$12</f>
        <v>0</v>
      </c>
      <c r="L3213" s="12">
        <f>(H3213 - I3213) * Dashboard!$I$13 * (Dashboard!$D$12 / 365) * 'Lookups and Calculations'!$F$12</f>
        <v>0</v>
      </c>
      <c r="M3213" s="3">
        <f>(G3213*2) * Dashboard!$I$13 * (Dashboard!$D$12 / 365) * 'Lookups and Calculations'!$F$12</f>
        <v>1602.0878730267946</v>
      </c>
      <c r="N3213" s="12">
        <f>H3213 * Dashboard!$I$14 * Dashboard!$I$15 * (Dashboard!$D$12 / 365) * 'Lookups and Calculations'!$F$12</f>
        <v>0</v>
      </c>
    </row>
    <row r="3214" spans="1:14" x14ac:dyDescent="0.35">
      <c r="A3214" s="2">
        <v>3213</v>
      </c>
      <c r="B3214" s="11">
        <v>-0.19004599865291463</v>
      </c>
      <c r="C3214" s="11">
        <v>0.31011275870793575</v>
      </c>
      <c r="D3214" s="3">
        <f>B3214*Dashboard!$D$11*Dashboard!$D$10*SQRT(Dashboard!$D$12/365)</f>
        <v>-47184.956277140947</v>
      </c>
      <c r="E3214" s="3">
        <f>IF(Dashboard!$I$3,C3214*Dashboard!$E$11*Dashboard!$E$10*SQRT(Dashboard!$D$12/365),0)</f>
        <v>153990.68714244774</v>
      </c>
      <c r="F3214" s="3">
        <f>D3214+IF(Dashboard!$I$3,E3214,0)</f>
        <v>106805.7308653068</v>
      </c>
      <c r="G3214" s="3">
        <f>IF(Dashboard!$I$4, ('Lookups and Calculations'!$F$9) / (1 - 'Lookups and Calculations'!$F$10), 'Lookups and Calculations'!$F$9)</f>
        <v>1951878.888340465</v>
      </c>
      <c r="H3214" s="12">
        <f t="shared" si="100"/>
        <v>0</v>
      </c>
      <c r="I3214" s="12">
        <f t="shared" si="101"/>
        <v>0</v>
      </c>
      <c r="J3214" s="13">
        <f>(1 - Dashboard!$I$9) * H3214 * Dashboard!$I$8 * 'Lookups and Calculations'!$F$12</f>
        <v>0</v>
      </c>
      <c r="K3214" s="12">
        <f>(1 - Dashboard!$I$11) * I3214 * Dashboard!$I$10 * 'Lookups and Calculations'!$F$12</f>
        <v>0</v>
      </c>
      <c r="L3214" s="12">
        <f>(H3214 - I3214) * Dashboard!$I$13 * (Dashboard!$D$12 / 365) * 'Lookups and Calculations'!$F$12</f>
        <v>0</v>
      </c>
      <c r="M3214" s="3">
        <f>(G3214*2) * Dashboard!$I$13 * (Dashboard!$D$12 / 365) * 'Lookups and Calculations'!$F$12</f>
        <v>1602.0878730267946</v>
      </c>
      <c r="N3214" s="12">
        <f>H3214 * Dashboard!$I$14 * Dashboard!$I$15 * (Dashboard!$D$12 / 365) * 'Lookups and Calculations'!$F$12</f>
        <v>0</v>
      </c>
    </row>
    <row r="3215" spans="1:14" x14ac:dyDescent="0.35">
      <c r="A3215" s="2">
        <v>3214</v>
      </c>
      <c r="B3215" s="11">
        <v>-1.4208025494022136</v>
      </c>
      <c r="C3215" s="11">
        <v>-2.5423002044231371</v>
      </c>
      <c r="D3215" s="3">
        <f>B3215*Dashboard!$D$11*Dashboard!$D$10*SQRT(Dashboard!$D$12/365)</f>
        <v>-352759.36692795862</v>
      </c>
      <c r="E3215" s="3">
        <f>IF(Dashboard!$I$3,C3215*Dashboard!$E$11*Dashboard!$E$10*SQRT(Dashboard!$D$12/365),0)</f>
        <v>-1262413.5718653554</v>
      </c>
      <c r="F3215" s="3">
        <f>D3215+IF(Dashboard!$I$3,E3215,0)</f>
        <v>-1615172.9387933139</v>
      </c>
      <c r="G3215" s="3">
        <f>IF(Dashboard!$I$4, ('Lookups and Calculations'!$F$9) / (1 - 'Lookups and Calculations'!$F$10), 'Lookups and Calculations'!$F$9)</f>
        <v>1951878.888340465</v>
      </c>
      <c r="H3215" s="12">
        <f t="shared" si="100"/>
        <v>0</v>
      </c>
      <c r="I3215" s="12">
        <f t="shared" si="101"/>
        <v>0</v>
      </c>
      <c r="J3215" s="13">
        <f>(1 - Dashboard!$I$9) * H3215 * Dashboard!$I$8 * 'Lookups and Calculations'!$F$12</f>
        <v>0</v>
      </c>
      <c r="K3215" s="12">
        <f>(1 - Dashboard!$I$11) * I3215 * Dashboard!$I$10 * 'Lookups and Calculations'!$F$12</f>
        <v>0</v>
      </c>
      <c r="L3215" s="12">
        <f>(H3215 - I3215) * Dashboard!$I$13 * (Dashboard!$D$12 / 365) * 'Lookups and Calculations'!$F$12</f>
        <v>0</v>
      </c>
      <c r="M3215" s="3">
        <f>(G3215*2) * Dashboard!$I$13 * (Dashboard!$D$12 / 365) * 'Lookups and Calculations'!$F$12</f>
        <v>1602.0878730267946</v>
      </c>
      <c r="N3215" s="12">
        <f>H3215 * Dashboard!$I$14 * Dashboard!$I$15 * (Dashboard!$D$12 / 365) * 'Lookups and Calculations'!$F$12</f>
        <v>0</v>
      </c>
    </row>
    <row r="3216" spans="1:14" x14ac:dyDescent="0.35">
      <c r="A3216" s="2">
        <v>3215</v>
      </c>
      <c r="B3216" s="11">
        <v>-1.9996522340361371</v>
      </c>
      <c r="C3216" s="11">
        <v>1.5843449169463196E-2</v>
      </c>
      <c r="D3216" s="3">
        <f>B3216*Dashboard!$D$11*Dashboard!$D$10*SQRT(Dashboard!$D$12/365)</f>
        <v>-496477.18921355624</v>
      </c>
      <c r="E3216" s="3">
        <f>IF(Dashboard!$I$3,C3216*Dashboard!$E$11*Dashboard!$E$10*SQRT(Dashboard!$D$12/365),0)</f>
        <v>7867.2790970520227</v>
      </c>
      <c r="F3216" s="3">
        <f>D3216+IF(Dashboard!$I$3,E3216,0)</f>
        <v>-488609.91011650424</v>
      </c>
      <c r="G3216" s="3">
        <f>IF(Dashboard!$I$4, ('Lookups and Calculations'!$F$9) / (1 - 'Lookups and Calculations'!$F$10), 'Lookups and Calculations'!$F$9)</f>
        <v>1951878.888340465</v>
      </c>
      <c r="H3216" s="12">
        <f t="shared" si="100"/>
        <v>0</v>
      </c>
      <c r="I3216" s="12">
        <f t="shared" si="101"/>
        <v>0</v>
      </c>
      <c r="J3216" s="13">
        <f>(1 - Dashboard!$I$9) * H3216 * Dashboard!$I$8 * 'Lookups and Calculations'!$F$12</f>
        <v>0</v>
      </c>
      <c r="K3216" s="12">
        <f>(1 - Dashboard!$I$11) * I3216 * Dashboard!$I$10 * 'Lookups and Calculations'!$F$12</f>
        <v>0</v>
      </c>
      <c r="L3216" s="12">
        <f>(H3216 - I3216) * Dashboard!$I$13 * (Dashboard!$D$12 / 365) * 'Lookups and Calculations'!$F$12</f>
        <v>0</v>
      </c>
      <c r="M3216" s="3">
        <f>(G3216*2) * Dashboard!$I$13 * (Dashboard!$D$12 / 365) * 'Lookups and Calculations'!$F$12</f>
        <v>1602.0878730267946</v>
      </c>
      <c r="N3216" s="12">
        <f>H3216 * Dashboard!$I$14 * Dashboard!$I$15 * (Dashboard!$D$12 / 365) * 'Lookups and Calculations'!$F$12</f>
        <v>0</v>
      </c>
    </row>
    <row r="3217" spans="1:14" x14ac:dyDescent="0.35">
      <c r="A3217" s="2">
        <v>3216</v>
      </c>
      <c r="B3217" s="11">
        <v>0.35084574827362902</v>
      </c>
      <c r="C3217" s="11">
        <v>1.5359065159841325</v>
      </c>
      <c r="D3217" s="3">
        <f>B3217*Dashboard!$D$11*Dashboard!$D$10*SQRT(Dashboard!$D$12/365)</f>
        <v>87108.602178707821</v>
      </c>
      <c r="E3217" s="3">
        <f>IF(Dashboard!$I$3,C3217*Dashboard!$E$11*Dashboard!$E$10*SQRT(Dashboard!$D$12/365),0)</f>
        <v>762675.16618272907</v>
      </c>
      <c r="F3217" s="3">
        <f>D3217+IF(Dashboard!$I$3,E3217,0)</f>
        <v>849783.7683614369</v>
      </c>
      <c r="G3217" s="3">
        <f>IF(Dashboard!$I$4, ('Lookups and Calculations'!$F$9) / (1 - 'Lookups and Calculations'!$F$10), 'Lookups and Calculations'!$F$9)</f>
        <v>1951878.888340465</v>
      </c>
      <c r="H3217" s="12">
        <f t="shared" si="100"/>
        <v>0</v>
      </c>
      <c r="I3217" s="12">
        <f t="shared" si="101"/>
        <v>0</v>
      </c>
      <c r="J3217" s="13">
        <f>(1 - Dashboard!$I$9) * H3217 * Dashboard!$I$8 * 'Lookups and Calculations'!$F$12</f>
        <v>0</v>
      </c>
      <c r="K3217" s="12">
        <f>(1 - Dashboard!$I$11) * I3217 * Dashboard!$I$10 * 'Lookups and Calculations'!$F$12</f>
        <v>0</v>
      </c>
      <c r="L3217" s="12">
        <f>(H3217 - I3217) * Dashboard!$I$13 * (Dashboard!$D$12 / 365) * 'Lookups and Calculations'!$F$12</f>
        <v>0</v>
      </c>
      <c r="M3217" s="3">
        <f>(G3217*2) * Dashboard!$I$13 * (Dashboard!$D$12 / 365) * 'Lookups and Calculations'!$F$12</f>
        <v>1602.0878730267946</v>
      </c>
      <c r="N3217" s="12">
        <f>H3217 * Dashboard!$I$14 * Dashboard!$I$15 * (Dashboard!$D$12 / 365) * 'Lookups and Calculations'!$F$12</f>
        <v>0</v>
      </c>
    </row>
    <row r="3218" spans="1:14" x14ac:dyDescent="0.35">
      <c r="A3218" s="2">
        <v>3217</v>
      </c>
      <c r="B3218" s="11">
        <v>0.37009085282610438</v>
      </c>
      <c r="C3218" s="11">
        <v>0.35034639759744368</v>
      </c>
      <c r="D3218" s="3">
        <f>B3218*Dashboard!$D$11*Dashboard!$D$10*SQRT(Dashboard!$D$12/365)</f>
        <v>91886.810735026884</v>
      </c>
      <c r="E3218" s="3">
        <f>IF(Dashboard!$I$3,C3218*Dashboard!$E$11*Dashboard!$E$10*SQRT(Dashboard!$D$12/365),0)</f>
        <v>173969.24502136253</v>
      </c>
      <c r="F3218" s="3">
        <f>D3218+IF(Dashboard!$I$3,E3218,0)</f>
        <v>265856.0557563894</v>
      </c>
      <c r="G3218" s="3">
        <f>IF(Dashboard!$I$4, ('Lookups and Calculations'!$F$9) / (1 - 'Lookups and Calculations'!$F$10), 'Lookups and Calculations'!$F$9)</f>
        <v>1951878.888340465</v>
      </c>
      <c r="H3218" s="12">
        <f t="shared" si="100"/>
        <v>0</v>
      </c>
      <c r="I3218" s="12">
        <f t="shared" si="101"/>
        <v>0</v>
      </c>
      <c r="J3218" s="13">
        <f>(1 - Dashboard!$I$9) * H3218 * Dashboard!$I$8 * 'Lookups and Calculations'!$F$12</f>
        <v>0</v>
      </c>
      <c r="K3218" s="12">
        <f>(1 - Dashboard!$I$11) * I3218 * Dashboard!$I$10 * 'Lookups and Calculations'!$F$12</f>
        <v>0</v>
      </c>
      <c r="L3218" s="12">
        <f>(H3218 - I3218) * Dashboard!$I$13 * (Dashboard!$D$12 / 365) * 'Lookups and Calculations'!$F$12</f>
        <v>0</v>
      </c>
      <c r="M3218" s="3">
        <f>(G3218*2) * Dashboard!$I$13 * (Dashboard!$D$12 / 365) * 'Lookups and Calculations'!$F$12</f>
        <v>1602.0878730267946</v>
      </c>
      <c r="N3218" s="12">
        <f>H3218 * Dashboard!$I$14 * Dashboard!$I$15 * (Dashboard!$D$12 / 365) * 'Lookups and Calculations'!$F$12</f>
        <v>0</v>
      </c>
    </row>
    <row r="3219" spans="1:14" x14ac:dyDescent="0.35">
      <c r="A3219" s="2">
        <v>3218</v>
      </c>
      <c r="B3219" s="11">
        <v>2.2920544434489157E-2</v>
      </c>
      <c r="C3219" s="11">
        <v>0.7721448056521093</v>
      </c>
      <c r="D3219" s="3">
        <f>B3219*Dashboard!$D$11*Dashboard!$D$10*SQRT(Dashboard!$D$12/365)</f>
        <v>5690.7532631866361</v>
      </c>
      <c r="E3219" s="3">
        <f>IF(Dashboard!$I$3,C3219*Dashboard!$E$11*Dashboard!$E$10*SQRT(Dashboard!$D$12/365),0)</f>
        <v>383418.95280684996</v>
      </c>
      <c r="F3219" s="3">
        <f>D3219+IF(Dashboard!$I$3,E3219,0)</f>
        <v>389109.70607003663</v>
      </c>
      <c r="G3219" s="3">
        <f>IF(Dashboard!$I$4, ('Lookups and Calculations'!$F$9) / (1 - 'Lookups and Calculations'!$F$10), 'Lookups and Calculations'!$F$9)</f>
        <v>1951878.888340465</v>
      </c>
      <c r="H3219" s="12">
        <f t="shared" si="100"/>
        <v>0</v>
      </c>
      <c r="I3219" s="12">
        <f t="shared" si="101"/>
        <v>0</v>
      </c>
      <c r="J3219" s="13">
        <f>(1 - Dashboard!$I$9) * H3219 * Dashboard!$I$8 * 'Lookups and Calculations'!$F$12</f>
        <v>0</v>
      </c>
      <c r="K3219" s="12">
        <f>(1 - Dashboard!$I$11) * I3219 * Dashboard!$I$10 * 'Lookups and Calculations'!$F$12</f>
        <v>0</v>
      </c>
      <c r="L3219" s="12">
        <f>(H3219 - I3219) * Dashboard!$I$13 * (Dashboard!$D$12 / 365) * 'Lookups and Calculations'!$F$12</f>
        <v>0</v>
      </c>
      <c r="M3219" s="3">
        <f>(G3219*2) * Dashboard!$I$13 * (Dashboard!$D$12 / 365) * 'Lookups and Calculations'!$F$12</f>
        <v>1602.0878730267946</v>
      </c>
      <c r="N3219" s="12">
        <f>H3219 * Dashboard!$I$14 * Dashboard!$I$15 * (Dashboard!$D$12 / 365) * 'Lookups and Calculations'!$F$12</f>
        <v>0</v>
      </c>
    </row>
    <row r="3220" spans="1:14" x14ac:dyDescent="0.35">
      <c r="A3220" s="2">
        <v>3219</v>
      </c>
      <c r="B3220" s="11">
        <v>2.4465159062682829</v>
      </c>
      <c r="C3220" s="11">
        <v>-0.78614021748107621</v>
      </c>
      <c r="D3220" s="3">
        <f>B3220*Dashboard!$D$11*Dashboard!$D$10*SQRT(Dashboard!$D$12/365)</f>
        <v>607425.29117609689</v>
      </c>
      <c r="E3220" s="3">
        <f>IF(Dashboard!$I$3,C3220*Dashboard!$E$11*Dashboard!$E$10*SQRT(Dashboard!$D$12/365),0)</f>
        <v>-390368.56395269092</v>
      </c>
      <c r="F3220" s="3">
        <f>D3220+IF(Dashboard!$I$3,E3220,0)</f>
        <v>217056.72722340596</v>
      </c>
      <c r="G3220" s="3">
        <f>IF(Dashboard!$I$4, ('Lookups and Calculations'!$F$9) / (1 - 'Lookups and Calculations'!$F$10), 'Lookups and Calculations'!$F$9)</f>
        <v>1951878.888340465</v>
      </c>
      <c r="H3220" s="12">
        <f t="shared" si="100"/>
        <v>0</v>
      </c>
      <c r="I3220" s="12">
        <f t="shared" si="101"/>
        <v>0</v>
      </c>
      <c r="J3220" s="13">
        <f>(1 - Dashboard!$I$9) * H3220 * Dashboard!$I$8 * 'Lookups and Calculations'!$F$12</f>
        <v>0</v>
      </c>
      <c r="K3220" s="12">
        <f>(1 - Dashboard!$I$11) * I3220 * Dashboard!$I$10 * 'Lookups and Calculations'!$F$12</f>
        <v>0</v>
      </c>
      <c r="L3220" s="12">
        <f>(H3220 - I3220) * Dashboard!$I$13 * (Dashboard!$D$12 / 365) * 'Lookups and Calculations'!$F$12</f>
        <v>0</v>
      </c>
      <c r="M3220" s="3">
        <f>(G3220*2) * Dashboard!$I$13 * (Dashboard!$D$12 / 365) * 'Lookups and Calculations'!$F$12</f>
        <v>1602.0878730267946</v>
      </c>
      <c r="N3220" s="12">
        <f>H3220 * Dashboard!$I$14 * Dashboard!$I$15 * (Dashboard!$D$12 / 365) * 'Lookups and Calculations'!$F$12</f>
        <v>0</v>
      </c>
    </row>
    <row r="3221" spans="1:14" x14ac:dyDescent="0.35">
      <c r="A3221" s="2">
        <v>3220</v>
      </c>
      <c r="B3221" s="11">
        <v>-1.0383898409191534</v>
      </c>
      <c r="C3221" s="11">
        <v>1.9989015138433448</v>
      </c>
      <c r="D3221" s="3">
        <f>B3221*Dashboard!$D$11*Dashboard!$D$10*SQRT(Dashboard!$D$12/365)</f>
        <v>-257813.26410287022</v>
      </c>
      <c r="E3221" s="3">
        <f>IF(Dashboard!$I$3,C3221*Dashboard!$E$11*Dashboard!$E$10*SQRT(Dashboard!$D$12/365),0)</f>
        <v>992581.59815576393</v>
      </c>
      <c r="F3221" s="3">
        <f>D3221+IF(Dashboard!$I$3,E3221,0)</f>
        <v>734768.33405289368</v>
      </c>
      <c r="G3221" s="3">
        <f>IF(Dashboard!$I$4, ('Lookups and Calculations'!$F$9) / (1 - 'Lookups and Calculations'!$F$10), 'Lookups and Calculations'!$F$9)</f>
        <v>1951878.888340465</v>
      </c>
      <c r="H3221" s="12">
        <f t="shared" si="100"/>
        <v>0</v>
      </c>
      <c r="I3221" s="12">
        <f t="shared" si="101"/>
        <v>0</v>
      </c>
      <c r="J3221" s="13">
        <f>(1 - Dashboard!$I$9) * H3221 * Dashboard!$I$8 * 'Lookups and Calculations'!$F$12</f>
        <v>0</v>
      </c>
      <c r="K3221" s="12">
        <f>(1 - Dashboard!$I$11) * I3221 * Dashboard!$I$10 * 'Lookups and Calculations'!$F$12</f>
        <v>0</v>
      </c>
      <c r="L3221" s="12">
        <f>(H3221 - I3221) * Dashboard!$I$13 * (Dashboard!$D$12 / 365) * 'Lookups and Calculations'!$F$12</f>
        <v>0</v>
      </c>
      <c r="M3221" s="3">
        <f>(G3221*2) * Dashboard!$I$13 * (Dashboard!$D$12 / 365) * 'Lookups and Calculations'!$F$12</f>
        <v>1602.0878730267946</v>
      </c>
      <c r="N3221" s="12">
        <f>H3221 * Dashboard!$I$14 * Dashboard!$I$15 * (Dashboard!$D$12 / 365) * 'Lookups and Calculations'!$F$12</f>
        <v>0</v>
      </c>
    </row>
    <row r="3222" spans="1:14" x14ac:dyDescent="0.35">
      <c r="A3222" s="2">
        <v>3221</v>
      </c>
      <c r="B3222" s="11">
        <v>-0.53608852777940985</v>
      </c>
      <c r="C3222" s="11">
        <v>1.1362966467726672</v>
      </c>
      <c r="D3222" s="3">
        <f>B3222*Dashboard!$D$11*Dashboard!$D$10*SQRT(Dashboard!$D$12/365)</f>
        <v>-133101.00672072411</v>
      </c>
      <c r="E3222" s="3">
        <f>IF(Dashboard!$I$3,C3222*Dashboard!$E$11*Dashboard!$E$10*SQRT(Dashboard!$D$12/365),0)</f>
        <v>564243.47764091054</v>
      </c>
      <c r="F3222" s="3">
        <f>D3222+IF(Dashboard!$I$3,E3222,0)</f>
        <v>431142.47092018643</v>
      </c>
      <c r="G3222" s="3">
        <f>IF(Dashboard!$I$4, ('Lookups and Calculations'!$F$9) / (1 - 'Lookups and Calculations'!$F$10), 'Lookups and Calculations'!$F$9)</f>
        <v>1951878.888340465</v>
      </c>
      <c r="H3222" s="12">
        <f t="shared" si="100"/>
        <v>0</v>
      </c>
      <c r="I3222" s="12">
        <f t="shared" si="101"/>
        <v>0</v>
      </c>
      <c r="J3222" s="13">
        <f>(1 - Dashboard!$I$9) * H3222 * Dashboard!$I$8 * 'Lookups and Calculations'!$F$12</f>
        <v>0</v>
      </c>
      <c r="K3222" s="12">
        <f>(1 - Dashboard!$I$11) * I3222 * Dashboard!$I$10 * 'Lookups and Calculations'!$F$12</f>
        <v>0</v>
      </c>
      <c r="L3222" s="12">
        <f>(H3222 - I3222) * Dashboard!$I$13 * (Dashboard!$D$12 / 365) * 'Lookups and Calculations'!$F$12</f>
        <v>0</v>
      </c>
      <c r="M3222" s="3">
        <f>(G3222*2) * Dashboard!$I$13 * (Dashboard!$D$12 / 365) * 'Lookups and Calculations'!$F$12</f>
        <v>1602.0878730267946</v>
      </c>
      <c r="N3222" s="12">
        <f>H3222 * Dashboard!$I$14 * Dashboard!$I$15 * (Dashboard!$D$12 / 365) * 'Lookups and Calculations'!$F$12</f>
        <v>0</v>
      </c>
    </row>
    <row r="3223" spans="1:14" x14ac:dyDescent="0.35">
      <c r="A3223" s="2">
        <v>3222</v>
      </c>
      <c r="B3223" s="11">
        <v>0.62480197374036195</v>
      </c>
      <c r="C3223" s="11">
        <v>0.89662096438245875</v>
      </c>
      <c r="D3223" s="3">
        <f>B3223*Dashboard!$D$11*Dashboard!$D$10*SQRT(Dashboard!$D$12/365)</f>
        <v>155126.93780337169</v>
      </c>
      <c r="E3223" s="3">
        <f>IF(Dashboard!$I$3,C3223*Dashboard!$E$11*Dashboard!$E$10*SQRT(Dashboard!$D$12/365),0)</f>
        <v>445229.27398035413</v>
      </c>
      <c r="F3223" s="3">
        <f>D3223+IF(Dashboard!$I$3,E3223,0)</f>
        <v>600356.21178372577</v>
      </c>
      <c r="G3223" s="3">
        <f>IF(Dashboard!$I$4, ('Lookups and Calculations'!$F$9) / (1 - 'Lookups and Calculations'!$F$10), 'Lookups and Calculations'!$F$9)</f>
        <v>1951878.888340465</v>
      </c>
      <c r="H3223" s="12">
        <f t="shared" si="100"/>
        <v>0</v>
      </c>
      <c r="I3223" s="12">
        <f t="shared" si="101"/>
        <v>0</v>
      </c>
      <c r="J3223" s="13">
        <f>(1 - Dashboard!$I$9) * H3223 * Dashboard!$I$8 * 'Lookups and Calculations'!$F$12</f>
        <v>0</v>
      </c>
      <c r="K3223" s="12">
        <f>(1 - Dashboard!$I$11) * I3223 * Dashboard!$I$10 * 'Lookups and Calculations'!$F$12</f>
        <v>0</v>
      </c>
      <c r="L3223" s="12">
        <f>(H3223 - I3223) * Dashboard!$I$13 * (Dashboard!$D$12 / 365) * 'Lookups and Calculations'!$F$12</f>
        <v>0</v>
      </c>
      <c r="M3223" s="3">
        <f>(G3223*2) * Dashboard!$I$13 * (Dashboard!$D$12 / 365) * 'Lookups and Calculations'!$F$12</f>
        <v>1602.0878730267946</v>
      </c>
      <c r="N3223" s="12">
        <f>H3223 * Dashboard!$I$14 * Dashboard!$I$15 * (Dashboard!$D$12 / 365) * 'Lookups and Calculations'!$F$12</f>
        <v>0</v>
      </c>
    </row>
    <row r="3224" spans="1:14" x14ac:dyDescent="0.35">
      <c r="A3224" s="2">
        <v>3223</v>
      </c>
      <c r="B3224" s="11">
        <v>-0.6457871065645584</v>
      </c>
      <c r="C3224" s="11">
        <v>0.84837009866206414</v>
      </c>
      <c r="D3224" s="3">
        <f>B3224*Dashboard!$D$11*Dashboard!$D$10*SQRT(Dashboard!$D$12/365)</f>
        <v>-160337.16365289403</v>
      </c>
      <c r="E3224" s="3">
        <f>IF(Dashboard!$I$3,C3224*Dashboard!$E$11*Dashboard!$E$10*SQRT(Dashboard!$D$12/365),0)</f>
        <v>421269.65362013766</v>
      </c>
      <c r="F3224" s="3">
        <f>D3224+IF(Dashboard!$I$3,E3224,0)</f>
        <v>260932.48996724363</v>
      </c>
      <c r="G3224" s="3">
        <f>IF(Dashboard!$I$4, ('Lookups and Calculations'!$F$9) / (1 - 'Lookups and Calculations'!$F$10), 'Lookups and Calculations'!$F$9)</f>
        <v>1951878.888340465</v>
      </c>
      <c r="H3224" s="12">
        <f t="shared" si="100"/>
        <v>0</v>
      </c>
      <c r="I3224" s="12">
        <f t="shared" si="101"/>
        <v>0</v>
      </c>
      <c r="J3224" s="13">
        <f>(1 - Dashboard!$I$9) * H3224 * Dashboard!$I$8 * 'Lookups and Calculations'!$F$12</f>
        <v>0</v>
      </c>
      <c r="K3224" s="12">
        <f>(1 - Dashboard!$I$11) * I3224 * Dashboard!$I$10 * 'Lookups and Calculations'!$F$12</f>
        <v>0</v>
      </c>
      <c r="L3224" s="12">
        <f>(H3224 - I3224) * Dashboard!$I$13 * (Dashboard!$D$12 / 365) * 'Lookups and Calculations'!$F$12</f>
        <v>0</v>
      </c>
      <c r="M3224" s="3">
        <f>(G3224*2) * Dashboard!$I$13 * (Dashboard!$D$12 / 365) * 'Lookups and Calculations'!$F$12</f>
        <v>1602.0878730267946</v>
      </c>
      <c r="N3224" s="12">
        <f>H3224 * Dashboard!$I$14 * Dashboard!$I$15 * (Dashboard!$D$12 / 365) * 'Lookups and Calculations'!$F$12</f>
        <v>0</v>
      </c>
    </row>
    <row r="3225" spans="1:14" x14ac:dyDescent="0.35">
      <c r="A3225" s="2">
        <v>3224</v>
      </c>
      <c r="B3225" s="11">
        <v>0.6304760986815886</v>
      </c>
      <c r="C3225" s="11">
        <v>0.48365110509900788</v>
      </c>
      <c r="D3225" s="3">
        <f>B3225*Dashboard!$D$11*Dashboard!$D$10*SQRT(Dashboard!$D$12/365)</f>
        <v>156535.7195675791</v>
      </c>
      <c r="E3225" s="3">
        <f>IF(Dashboard!$I$3,C3225*Dashboard!$E$11*Dashboard!$E$10*SQRT(Dashboard!$D$12/365),0)</f>
        <v>240163.50156538899</v>
      </c>
      <c r="F3225" s="3">
        <f>D3225+IF(Dashboard!$I$3,E3225,0)</f>
        <v>396699.22113296809</v>
      </c>
      <c r="G3225" s="3">
        <f>IF(Dashboard!$I$4, ('Lookups and Calculations'!$F$9) / (1 - 'Lookups and Calculations'!$F$10), 'Lookups and Calculations'!$F$9)</f>
        <v>1951878.888340465</v>
      </c>
      <c r="H3225" s="12">
        <f t="shared" si="100"/>
        <v>0</v>
      </c>
      <c r="I3225" s="12">
        <f t="shared" si="101"/>
        <v>0</v>
      </c>
      <c r="J3225" s="13">
        <f>(1 - Dashboard!$I$9) * H3225 * Dashboard!$I$8 * 'Lookups and Calculations'!$F$12</f>
        <v>0</v>
      </c>
      <c r="K3225" s="12">
        <f>(1 - Dashboard!$I$11) * I3225 * Dashboard!$I$10 * 'Lookups and Calculations'!$F$12</f>
        <v>0</v>
      </c>
      <c r="L3225" s="12">
        <f>(H3225 - I3225) * Dashboard!$I$13 * (Dashboard!$D$12 / 365) * 'Lookups and Calculations'!$F$12</f>
        <v>0</v>
      </c>
      <c r="M3225" s="3">
        <f>(G3225*2) * Dashboard!$I$13 * (Dashboard!$D$12 / 365) * 'Lookups and Calculations'!$F$12</f>
        <v>1602.0878730267946</v>
      </c>
      <c r="N3225" s="12">
        <f>H3225 * Dashboard!$I$14 * Dashboard!$I$15 * (Dashboard!$D$12 / 365) * 'Lookups and Calculations'!$F$12</f>
        <v>0</v>
      </c>
    </row>
    <row r="3226" spans="1:14" x14ac:dyDescent="0.35">
      <c r="A3226" s="2">
        <v>3225</v>
      </c>
      <c r="B3226" s="11">
        <v>-0.61700732293703942</v>
      </c>
      <c r="C3226" s="11">
        <v>-0.99589164073642122</v>
      </c>
      <c r="D3226" s="3">
        <f>B3226*Dashboard!$D$11*Dashboard!$D$10*SQRT(Dashboard!$D$12/365)</f>
        <v>-153191.66813204301</v>
      </c>
      <c r="E3226" s="3">
        <f>IF(Dashboard!$I$3,C3226*Dashboard!$E$11*Dashboard!$E$10*SQRT(Dashboard!$D$12/365),0)</f>
        <v>-494523.47177000163</v>
      </c>
      <c r="F3226" s="3">
        <f>D3226+IF(Dashboard!$I$3,E3226,0)</f>
        <v>-647715.13990204467</v>
      </c>
      <c r="G3226" s="3">
        <f>IF(Dashboard!$I$4, ('Lookups and Calculations'!$F$9) / (1 - 'Lookups and Calculations'!$F$10), 'Lookups and Calculations'!$F$9)</f>
        <v>1951878.888340465</v>
      </c>
      <c r="H3226" s="12">
        <f t="shared" si="100"/>
        <v>0</v>
      </c>
      <c r="I3226" s="12">
        <f t="shared" si="101"/>
        <v>0</v>
      </c>
      <c r="J3226" s="13">
        <f>(1 - Dashboard!$I$9) * H3226 * Dashboard!$I$8 * 'Lookups and Calculations'!$F$12</f>
        <v>0</v>
      </c>
      <c r="K3226" s="12">
        <f>(1 - Dashboard!$I$11) * I3226 * Dashboard!$I$10 * 'Lookups and Calculations'!$F$12</f>
        <v>0</v>
      </c>
      <c r="L3226" s="12">
        <f>(H3226 - I3226) * Dashboard!$I$13 * (Dashboard!$D$12 / 365) * 'Lookups and Calculations'!$F$12</f>
        <v>0</v>
      </c>
      <c r="M3226" s="3">
        <f>(G3226*2) * Dashboard!$I$13 * (Dashboard!$D$12 / 365) * 'Lookups and Calculations'!$F$12</f>
        <v>1602.0878730267946</v>
      </c>
      <c r="N3226" s="12">
        <f>H3226 * Dashboard!$I$14 * Dashboard!$I$15 * (Dashboard!$D$12 / 365) * 'Lookups and Calculations'!$F$12</f>
        <v>0</v>
      </c>
    </row>
    <row r="3227" spans="1:14" x14ac:dyDescent="0.35">
      <c r="A3227" s="2">
        <v>3226</v>
      </c>
      <c r="B3227" s="11">
        <v>0.68886986363047042</v>
      </c>
      <c r="C3227" s="11">
        <v>0.26201029740994147</v>
      </c>
      <c r="D3227" s="3">
        <f>B3227*Dashboard!$D$11*Dashboard!$D$10*SQRT(Dashboard!$D$12/365)</f>
        <v>171033.82668638622</v>
      </c>
      <c r="E3227" s="3">
        <f>IF(Dashboard!$I$3,C3227*Dashboard!$E$11*Dashboard!$E$10*SQRT(Dashboard!$D$12/365),0)</f>
        <v>130104.75900655519</v>
      </c>
      <c r="F3227" s="3">
        <f>D3227+IF(Dashboard!$I$3,E3227,0)</f>
        <v>301138.58569294144</v>
      </c>
      <c r="G3227" s="3">
        <f>IF(Dashboard!$I$4, ('Lookups and Calculations'!$F$9) / (1 - 'Lookups and Calculations'!$F$10), 'Lookups and Calculations'!$F$9)</f>
        <v>1951878.888340465</v>
      </c>
      <c r="H3227" s="12">
        <f t="shared" si="100"/>
        <v>0</v>
      </c>
      <c r="I3227" s="12">
        <f t="shared" si="101"/>
        <v>0</v>
      </c>
      <c r="J3227" s="13">
        <f>(1 - Dashboard!$I$9) * H3227 * Dashboard!$I$8 * 'Lookups and Calculations'!$F$12</f>
        <v>0</v>
      </c>
      <c r="K3227" s="12">
        <f>(1 - Dashboard!$I$11) * I3227 * Dashboard!$I$10 * 'Lookups and Calculations'!$F$12</f>
        <v>0</v>
      </c>
      <c r="L3227" s="12">
        <f>(H3227 - I3227) * Dashboard!$I$13 * (Dashboard!$D$12 / 365) * 'Lookups and Calculations'!$F$12</f>
        <v>0</v>
      </c>
      <c r="M3227" s="3">
        <f>(G3227*2) * Dashboard!$I$13 * (Dashboard!$D$12 / 365) * 'Lookups and Calculations'!$F$12</f>
        <v>1602.0878730267946</v>
      </c>
      <c r="N3227" s="12">
        <f>H3227 * Dashboard!$I$14 * Dashboard!$I$15 * (Dashboard!$D$12 / 365) * 'Lookups and Calculations'!$F$12</f>
        <v>0</v>
      </c>
    </row>
    <row r="3228" spans="1:14" x14ac:dyDescent="0.35">
      <c r="A3228" s="2">
        <v>3227</v>
      </c>
      <c r="B3228" s="11">
        <v>1.0110514389716603</v>
      </c>
      <c r="C3228" s="11">
        <v>0.51973695327265412</v>
      </c>
      <c r="D3228" s="3">
        <f>B3228*Dashboard!$D$11*Dashboard!$D$10*SQRT(Dashboard!$D$12/365)</f>
        <v>251025.63737185305</v>
      </c>
      <c r="E3228" s="3">
        <f>IF(Dashboard!$I$3,C3228*Dashboard!$E$11*Dashboard!$E$10*SQRT(Dashboard!$D$12/365),0)</f>
        <v>258082.41783162139</v>
      </c>
      <c r="F3228" s="3">
        <f>D3228+IF(Dashboard!$I$3,E3228,0)</f>
        <v>509108.05520347448</v>
      </c>
      <c r="G3228" s="3">
        <f>IF(Dashboard!$I$4, ('Lookups and Calculations'!$F$9) / (1 - 'Lookups and Calculations'!$F$10), 'Lookups and Calculations'!$F$9)</f>
        <v>1951878.888340465</v>
      </c>
      <c r="H3228" s="12">
        <f t="shared" si="100"/>
        <v>0</v>
      </c>
      <c r="I3228" s="12">
        <f t="shared" si="101"/>
        <v>0</v>
      </c>
      <c r="J3228" s="13">
        <f>(1 - Dashboard!$I$9) * H3228 * Dashboard!$I$8 * 'Lookups and Calculations'!$F$12</f>
        <v>0</v>
      </c>
      <c r="K3228" s="12">
        <f>(1 - Dashboard!$I$11) * I3228 * Dashboard!$I$10 * 'Lookups and Calculations'!$F$12</f>
        <v>0</v>
      </c>
      <c r="L3228" s="12">
        <f>(H3228 - I3228) * Dashboard!$I$13 * (Dashboard!$D$12 / 365) * 'Lookups and Calculations'!$F$12</f>
        <v>0</v>
      </c>
      <c r="M3228" s="3">
        <f>(G3228*2) * Dashboard!$I$13 * (Dashboard!$D$12 / 365) * 'Lookups and Calculations'!$F$12</f>
        <v>1602.0878730267946</v>
      </c>
      <c r="N3228" s="12">
        <f>H3228 * Dashboard!$I$14 * Dashboard!$I$15 * (Dashboard!$D$12 / 365) * 'Lookups and Calculations'!$F$12</f>
        <v>0</v>
      </c>
    </row>
    <row r="3229" spans="1:14" x14ac:dyDescent="0.35">
      <c r="A3229" s="2">
        <v>3228</v>
      </c>
      <c r="B3229" s="11">
        <v>0.23705843075613192</v>
      </c>
      <c r="C3229" s="11">
        <v>1.8798522879088069</v>
      </c>
      <c r="D3229" s="3">
        <f>B3229*Dashboard!$D$11*Dashboard!$D$10*SQRT(Dashboard!$D$12/365)</f>
        <v>58857.285970983445</v>
      </c>
      <c r="E3229" s="3">
        <f>IF(Dashboard!$I$3,C3229*Dashboard!$E$11*Dashboard!$E$10*SQRT(Dashboard!$D$12/365),0)</f>
        <v>933466.09390557767</v>
      </c>
      <c r="F3229" s="3">
        <f>D3229+IF(Dashboard!$I$3,E3229,0)</f>
        <v>992323.37987656111</v>
      </c>
      <c r="G3229" s="3">
        <f>IF(Dashboard!$I$4, ('Lookups and Calculations'!$F$9) / (1 - 'Lookups and Calculations'!$F$10), 'Lookups and Calculations'!$F$9)</f>
        <v>1951878.888340465</v>
      </c>
      <c r="H3229" s="12">
        <f t="shared" si="100"/>
        <v>0</v>
      </c>
      <c r="I3229" s="12">
        <f t="shared" si="101"/>
        <v>0</v>
      </c>
      <c r="J3229" s="13">
        <f>(1 - Dashboard!$I$9) * H3229 * Dashboard!$I$8 * 'Lookups and Calculations'!$F$12</f>
        <v>0</v>
      </c>
      <c r="K3229" s="12">
        <f>(1 - Dashboard!$I$11) * I3229 * Dashboard!$I$10 * 'Lookups and Calculations'!$F$12</f>
        <v>0</v>
      </c>
      <c r="L3229" s="12">
        <f>(H3229 - I3229) * Dashboard!$I$13 * (Dashboard!$D$12 / 365) * 'Lookups and Calculations'!$F$12</f>
        <v>0</v>
      </c>
      <c r="M3229" s="3">
        <f>(G3229*2) * Dashboard!$I$13 * (Dashboard!$D$12 / 365) * 'Lookups and Calculations'!$F$12</f>
        <v>1602.0878730267946</v>
      </c>
      <c r="N3229" s="12">
        <f>H3229 * Dashboard!$I$14 * Dashboard!$I$15 * (Dashboard!$D$12 / 365) * 'Lookups and Calculations'!$F$12</f>
        <v>0</v>
      </c>
    </row>
    <row r="3230" spans="1:14" x14ac:dyDescent="0.35">
      <c r="A3230" s="2">
        <v>3229</v>
      </c>
      <c r="B3230" s="11">
        <v>-0.40666629797093751</v>
      </c>
      <c r="C3230" s="11">
        <v>0.4133038722989652</v>
      </c>
      <c r="D3230" s="3">
        <f>B3230*Dashboard!$D$11*Dashboard!$D$10*SQRT(Dashboard!$D$12/365)</f>
        <v>-100967.82686906192</v>
      </c>
      <c r="E3230" s="3">
        <f>IF(Dashboard!$I$3,C3230*Dashboard!$E$11*Dashboard!$E$10*SQRT(Dashboard!$D$12/365),0)</f>
        <v>205231.63109807082</v>
      </c>
      <c r="F3230" s="3">
        <f>D3230+IF(Dashboard!$I$3,E3230,0)</f>
        <v>104263.80422900891</v>
      </c>
      <c r="G3230" s="3">
        <f>IF(Dashboard!$I$4, ('Lookups and Calculations'!$F$9) / (1 - 'Lookups and Calculations'!$F$10), 'Lookups and Calculations'!$F$9)</f>
        <v>1951878.888340465</v>
      </c>
      <c r="H3230" s="12">
        <f t="shared" si="100"/>
        <v>0</v>
      </c>
      <c r="I3230" s="12">
        <f t="shared" si="101"/>
        <v>0</v>
      </c>
      <c r="J3230" s="13">
        <f>(1 - Dashboard!$I$9) * H3230 * Dashboard!$I$8 * 'Lookups and Calculations'!$F$12</f>
        <v>0</v>
      </c>
      <c r="K3230" s="12">
        <f>(1 - Dashboard!$I$11) * I3230 * Dashboard!$I$10 * 'Lookups and Calculations'!$F$12</f>
        <v>0</v>
      </c>
      <c r="L3230" s="12">
        <f>(H3230 - I3230) * Dashboard!$I$13 * (Dashboard!$D$12 / 365) * 'Lookups and Calculations'!$F$12</f>
        <v>0</v>
      </c>
      <c r="M3230" s="3">
        <f>(G3230*2) * Dashboard!$I$13 * (Dashboard!$D$12 / 365) * 'Lookups and Calculations'!$F$12</f>
        <v>1602.0878730267946</v>
      </c>
      <c r="N3230" s="12">
        <f>H3230 * Dashboard!$I$14 * Dashboard!$I$15 * (Dashboard!$D$12 / 365) * 'Lookups and Calculations'!$F$12</f>
        <v>0</v>
      </c>
    </row>
    <row r="3231" spans="1:14" x14ac:dyDescent="0.35">
      <c r="A3231" s="2">
        <v>3230</v>
      </c>
      <c r="B3231" s="11">
        <v>0.22498205844359842</v>
      </c>
      <c r="C3231" s="11">
        <v>0.22934086708550327</v>
      </c>
      <c r="D3231" s="3">
        <f>B3231*Dashboard!$D$11*Dashboard!$D$10*SQRT(Dashboard!$D$12/365)</f>
        <v>55858.942919341243</v>
      </c>
      <c r="E3231" s="3">
        <f>IF(Dashboard!$I$3,C3231*Dashboard!$E$11*Dashboard!$E$10*SQRT(Dashboard!$D$12/365),0)</f>
        <v>113882.3112582813</v>
      </c>
      <c r="F3231" s="3">
        <f>D3231+IF(Dashboard!$I$3,E3231,0)</f>
        <v>169741.25417762256</v>
      </c>
      <c r="G3231" s="3">
        <f>IF(Dashboard!$I$4, ('Lookups and Calculations'!$F$9) / (1 - 'Lookups and Calculations'!$F$10), 'Lookups and Calculations'!$F$9)</f>
        <v>1951878.888340465</v>
      </c>
      <c r="H3231" s="12">
        <f t="shared" si="100"/>
        <v>0</v>
      </c>
      <c r="I3231" s="12">
        <f t="shared" si="101"/>
        <v>0</v>
      </c>
      <c r="J3231" s="13">
        <f>(1 - Dashboard!$I$9) * H3231 * Dashboard!$I$8 * 'Lookups and Calculations'!$F$12</f>
        <v>0</v>
      </c>
      <c r="K3231" s="12">
        <f>(1 - Dashboard!$I$11) * I3231 * Dashboard!$I$10 * 'Lookups and Calculations'!$F$12</f>
        <v>0</v>
      </c>
      <c r="L3231" s="12">
        <f>(H3231 - I3231) * Dashboard!$I$13 * (Dashboard!$D$12 / 365) * 'Lookups and Calculations'!$F$12</f>
        <v>0</v>
      </c>
      <c r="M3231" s="3">
        <f>(G3231*2) * Dashboard!$I$13 * (Dashboard!$D$12 / 365) * 'Lookups and Calculations'!$F$12</f>
        <v>1602.0878730267946</v>
      </c>
      <c r="N3231" s="12">
        <f>H3231 * Dashboard!$I$14 * Dashboard!$I$15 * (Dashboard!$D$12 / 365) * 'Lookups and Calculations'!$F$12</f>
        <v>0</v>
      </c>
    </row>
    <row r="3232" spans="1:14" x14ac:dyDescent="0.35">
      <c r="A3232" s="2">
        <v>3231</v>
      </c>
      <c r="B3232" s="11">
        <v>1.3393514684850047</v>
      </c>
      <c r="C3232" s="11">
        <v>1.3889573979293703</v>
      </c>
      <c r="D3232" s="3">
        <f>B3232*Dashboard!$D$11*Dashboard!$D$10*SQRT(Dashboard!$D$12/365)</f>
        <v>332536.54866792564</v>
      </c>
      <c r="E3232" s="3">
        <f>IF(Dashboard!$I$3,C3232*Dashboard!$E$11*Dashboard!$E$10*SQRT(Dashboard!$D$12/365),0)</f>
        <v>689705.59292650165</v>
      </c>
      <c r="F3232" s="3">
        <f>D3232+IF(Dashboard!$I$3,E3232,0)</f>
        <v>1022242.1415944273</v>
      </c>
      <c r="G3232" s="3">
        <f>IF(Dashboard!$I$4, ('Lookups and Calculations'!$F$9) / (1 - 'Lookups and Calculations'!$F$10), 'Lookups and Calculations'!$F$9)</f>
        <v>1951878.888340465</v>
      </c>
      <c r="H3232" s="12">
        <f t="shared" si="100"/>
        <v>0</v>
      </c>
      <c r="I3232" s="12">
        <f t="shared" si="101"/>
        <v>0</v>
      </c>
      <c r="J3232" s="13">
        <f>(1 - Dashboard!$I$9) * H3232 * Dashboard!$I$8 * 'Lookups and Calculations'!$F$12</f>
        <v>0</v>
      </c>
      <c r="K3232" s="12">
        <f>(1 - Dashboard!$I$11) * I3232 * Dashboard!$I$10 * 'Lookups and Calculations'!$F$12</f>
        <v>0</v>
      </c>
      <c r="L3232" s="12">
        <f>(H3232 - I3232) * Dashboard!$I$13 * (Dashboard!$D$12 / 365) * 'Lookups and Calculations'!$F$12</f>
        <v>0</v>
      </c>
      <c r="M3232" s="3">
        <f>(G3232*2) * Dashboard!$I$13 * (Dashboard!$D$12 / 365) * 'Lookups and Calculations'!$F$12</f>
        <v>1602.0878730267946</v>
      </c>
      <c r="N3232" s="12">
        <f>H3232 * Dashboard!$I$14 * Dashboard!$I$15 * (Dashboard!$D$12 / 365) * 'Lookups and Calculations'!$F$12</f>
        <v>0</v>
      </c>
    </row>
    <row r="3233" spans="1:14" x14ac:dyDescent="0.35">
      <c r="A3233" s="2">
        <v>3232</v>
      </c>
      <c r="B3233" s="11">
        <v>-0.89056713861978143</v>
      </c>
      <c r="C3233" s="11">
        <v>1.5531948684421208</v>
      </c>
      <c r="D3233" s="3">
        <f>B3233*Dashboard!$D$11*Dashboard!$D$10*SQRT(Dashboard!$D$12/365)</f>
        <v>-221111.58243524772</v>
      </c>
      <c r="E3233" s="3">
        <f>IF(Dashboard!$I$3,C3233*Dashboard!$E$11*Dashboard!$E$10*SQRT(Dashboard!$D$12/365),0)</f>
        <v>771259.93156180775</v>
      </c>
      <c r="F3233" s="3">
        <f>D3233+IF(Dashboard!$I$3,E3233,0)</f>
        <v>550148.34912656003</v>
      </c>
      <c r="G3233" s="3">
        <f>IF(Dashboard!$I$4, ('Lookups and Calculations'!$F$9) / (1 - 'Lookups and Calculations'!$F$10), 'Lookups and Calculations'!$F$9)</f>
        <v>1951878.888340465</v>
      </c>
      <c r="H3233" s="12">
        <f t="shared" si="100"/>
        <v>0</v>
      </c>
      <c r="I3233" s="12">
        <f t="shared" si="101"/>
        <v>0</v>
      </c>
      <c r="J3233" s="13">
        <f>(1 - Dashboard!$I$9) * H3233 * Dashboard!$I$8 * 'Lookups and Calculations'!$F$12</f>
        <v>0</v>
      </c>
      <c r="K3233" s="12">
        <f>(1 - Dashboard!$I$11) * I3233 * Dashboard!$I$10 * 'Lookups and Calculations'!$F$12</f>
        <v>0</v>
      </c>
      <c r="L3233" s="12">
        <f>(H3233 - I3233) * Dashboard!$I$13 * (Dashboard!$D$12 / 365) * 'Lookups and Calculations'!$F$12</f>
        <v>0</v>
      </c>
      <c r="M3233" s="3">
        <f>(G3233*2) * Dashboard!$I$13 * (Dashboard!$D$12 / 365) * 'Lookups and Calculations'!$F$12</f>
        <v>1602.0878730267946</v>
      </c>
      <c r="N3233" s="12">
        <f>H3233 * Dashboard!$I$14 * Dashboard!$I$15 * (Dashboard!$D$12 / 365) * 'Lookups and Calculations'!$F$12</f>
        <v>0</v>
      </c>
    </row>
    <row r="3234" spans="1:14" x14ac:dyDescent="0.35">
      <c r="A3234" s="2">
        <v>3233</v>
      </c>
      <c r="B3234" s="11">
        <v>0.4870643685225301</v>
      </c>
      <c r="C3234" s="11">
        <v>-0.35092281144845966</v>
      </c>
      <c r="D3234" s="3">
        <f>B3234*Dashboard!$D$11*Dashboard!$D$10*SQRT(Dashboard!$D$12/365)</f>
        <v>120929.20185529192</v>
      </c>
      <c r="E3234" s="3">
        <f>IF(Dashboard!$I$3,C3234*Dashboard!$E$11*Dashboard!$E$10*SQRT(Dashboard!$D$12/365),0)</f>
        <v>-174255.47111978621</v>
      </c>
      <c r="F3234" s="3">
        <f>D3234+IF(Dashboard!$I$3,E3234,0)</f>
        <v>-53326.269264494287</v>
      </c>
      <c r="G3234" s="3">
        <f>IF(Dashboard!$I$4, ('Lookups and Calculations'!$F$9) / (1 - 'Lookups and Calculations'!$F$10), 'Lookups and Calculations'!$F$9)</f>
        <v>1951878.888340465</v>
      </c>
      <c r="H3234" s="12">
        <f t="shared" si="100"/>
        <v>0</v>
      </c>
      <c r="I3234" s="12">
        <f t="shared" si="101"/>
        <v>0</v>
      </c>
      <c r="J3234" s="13">
        <f>(1 - Dashboard!$I$9) * H3234 * Dashboard!$I$8 * 'Lookups and Calculations'!$F$12</f>
        <v>0</v>
      </c>
      <c r="K3234" s="12">
        <f>(1 - Dashboard!$I$11) * I3234 * Dashboard!$I$10 * 'Lookups and Calculations'!$F$12</f>
        <v>0</v>
      </c>
      <c r="L3234" s="12">
        <f>(H3234 - I3234) * Dashboard!$I$13 * (Dashboard!$D$12 / 365) * 'Lookups and Calculations'!$F$12</f>
        <v>0</v>
      </c>
      <c r="M3234" s="3">
        <f>(G3234*2) * Dashboard!$I$13 * (Dashboard!$D$12 / 365) * 'Lookups and Calculations'!$F$12</f>
        <v>1602.0878730267946</v>
      </c>
      <c r="N3234" s="12">
        <f>H3234 * Dashboard!$I$14 * Dashboard!$I$15 * (Dashboard!$D$12 / 365) * 'Lookups and Calculations'!$F$12</f>
        <v>0</v>
      </c>
    </row>
    <row r="3235" spans="1:14" x14ac:dyDescent="0.35">
      <c r="A3235" s="2">
        <v>3234</v>
      </c>
      <c r="B3235" s="11">
        <v>0.74217317193836552</v>
      </c>
      <c r="C3235" s="11">
        <v>0.45662429654092407</v>
      </c>
      <c r="D3235" s="3">
        <f>B3235*Dashboard!$D$11*Dashboard!$D$10*SQRT(Dashboard!$D$12/365)</f>
        <v>184268.0662376667</v>
      </c>
      <c r="E3235" s="3">
        <f>IF(Dashboard!$I$3,C3235*Dashboard!$E$11*Dashboard!$E$10*SQRT(Dashboard!$D$12/365),0)</f>
        <v>226742.97401770961</v>
      </c>
      <c r="F3235" s="3">
        <f>D3235+IF(Dashboard!$I$3,E3235,0)</f>
        <v>411011.04025537631</v>
      </c>
      <c r="G3235" s="3">
        <f>IF(Dashboard!$I$4, ('Lookups and Calculations'!$F$9) / (1 - 'Lookups and Calculations'!$F$10), 'Lookups and Calculations'!$F$9)</f>
        <v>1951878.888340465</v>
      </c>
      <c r="H3235" s="12">
        <f t="shared" si="100"/>
        <v>0</v>
      </c>
      <c r="I3235" s="12">
        <f t="shared" si="101"/>
        <v>0</v>
      </c>
      <c r="J3235" s="13">
        <f>(1 - Dashboard!$I$9) * H3235 * Dashboard!$I$8 * 'Lookups and Calculations'!$F$12</f>
        <v>0</v>
      </c>
      <c r="K3235" s="12">
        <f>(1 - Dashboard!$I$11) * I3235 * Dashboard!$I$10 * 'Lookups and Calculations'!$F$12</f>
        <v>0</v>
      </c>
      <c r="L3235" s="12">
        <f>(H3235 - I3235) * Dashboard!$I$13 * (Dashboard!$D$12 / 365) * 'Lookups and Calculations'!$F$12</f>
        <v>0</v>
      </c>
      <c r="M3235" s="3">
        <f>(G3235*2) * Dashboard!$I$13 * (Dashboard!$D$12 / 365) * 'Lookups and Calculations'!$F$12</f>
        <v>1602.0878730267946</v>
      </c>
      <c r="N3235" s="12">
        <f>H3235 * Dashboard!$I$14 * Dashboard!$I$15 * (Dashboard!$D$12 / 365) * 'Lookups and Calculations'!$F$12</f>
        <v>0</v>
      </c>
    </row>
    <row r="3236" spans="1:14" x14ac:dyDescent="0.35">
      <c r="A3236" s="2">
        <v>3235</v>
      </c>
      <c r="B3236" s="11">
        <v>-0.64416392392962429</v>
      </c>
      <c r="C3236" s="11">
        <v>0.12520133480725357</v>
      </c>
      <c r="D3236" s="3">
        <f>B3236*Dashboard!$D$11*Dashboard!$D$10*SQRT(Dashboard!$D$12/365)</f>
        <v>-159934.15700080944</v>
      </c>
      <c r="E3236" s="3">
        <f>IF(Dashboard!$I$3,C3236*Dashboard!$E$11*Dashboard!$E$10*SQRT(Dashboard!$D$12/365),0)</f>
        <v>62170.417168415806</v>
      </c>
      <c r="F3236" s="3">
        <f>D3236+IF(Dashboard!$I$3,E3236,0)</f>
        <v>-97763.739832393636</v>
      </c>
      <c r="G3236" s="3">
        <f>IF(Dashboard!$I$4, ('Lookups and Calculations'!$F$9) / (1 - 'Lookups and Calculations'!$F$10), 'Lookups and Calculations'!$F$9)</f>
        <v>1951878.888340465</v>
      </c>
      <c r="H3236" s="12">
        <f t="shared" si="100"/>
        <v>0</v>
      </c>
      <c r="I3236" s="12">
        <f t="shared" si="101"/>
        <v>0</v>
      </c>
      <c r="J3236" s="13">
        <f>(1 - Dashboard!$I$9) * H3236 * Dashboard!$I$8 * 'Lookups and Calculations'!$F$12</f>
        <v>0</v>
      </c>
      <c r="K3236" s="12">
        <f>(1 - Dashboard!$I$11) * I3236 * Dashboard!$I$10 * 'Lookups and Calculations'!$F$12</f>
        <v>0</v>
      </c>
      <c r="L3236" s="12">
        <f>(H3236 - I3236) * Dashboard!$I$13 * (Dashboard!$D$12 / 365) * 'Lookups and Calculations'!$F$12</f>
        <v>0</v>
      </c>
      <c r="M3236" s="3">
        <f>(G3236*2) * Dashboard!$I$13 * (Dashboard!$D$12 / 365) * 'Lookups and Calculations'!$F$12</f>
        <v>1602.0878730267946</v>
      </c>
      <c r="N3236" s="12">
        <f>H3236 * Dashboard!$I$14 * Dashboard!$I$15 * (Dashboard!$D$12 / 365) * 'Lookups and Calculations'!$F$12</f>
        <v>0</v>
      </c>
    </row>
    <row r="3237" spans="1:14" x14ac:dyDescent="0.35">
      <c r="A3237" s="2">
        <v>3236</v>
      </c>
      <c r="B3237" s="11">
        <v>0.65408563484713533</v>
      </c>
      <c r="C3237" s="11">
        <v>-0.23192284751617559</v>
      </c>
      <c r="D3237" s="3">
        <f>B3237*Dashboard!$D$11*Dashboard!$D$10*SQRT(Dashboard!$D$12/365)</f>
        <v>162397.5369149122</v>
      </c>
      <c r="E3237" s="3">
        <f>IF(Dashboard!$I$3,C3237*Dashboard!$E$11*Dashboard!$E$10*SQRT(Dashboard!$D$12/365),0)</f>
        <v>-115164.42858348959</v>
      </c>
      <c r="F3237" s="3">
        <f>D3237+IF(Dashboard!$I$3,E3237,0)</f>
        <v>47233.108331422613</v>
      </c>
      <c r="G3237" s="3">
        <f>IF(Dashboard!$I$4, ('Lookups and Calculations'!$F$9) / (1 - 'Lookups and Calculations'!$F$10), 'Lookups and Calculations'!$F$9)</f>
        <v>1951878.888340465</v>
      </c>
      <c r="H3237" s="12">
        <f t="shared" si="100"/>
        <v>0</v>
      </c>
      <c r="I3237" s="12">
        <f t="shared" si="101"/>
        <v>0</v>
      </c>
      <c r="J3237" s="13">
        <f>(1 - Dashboard!$I$9) * H3237 * Dashboard!$I$8 * 'Lookups and Calculations'!$F$12</f>
        <v>0</v>
      </c>
      <c r="K3237" s="12">
        <f>(1 - Dashboard!$I$11) * I3237 * Dashboard!$I$10 * 'Lookups and Calculations'!$F$12</f>
        <v>0</v>
      </c>
      <c r="L3237" s="12">
        <f>(H3237 - I3237) * Dashboard!$I$13 * (Dashboard!$D$12 / 365) * 'Lookups and Calculations'!$F$12</f>
        <v>0</v>
      </c>
      <c r="M3237" s="3">
        <f>(G3237*2) * Dashboard!$I$13 * (Dashboard!$D$12 / 365) * 'Lookups and Calculations'!$F$12</f>
        <v>1602.0878730267946</v>
      </c>
      <c r="N3237" s="12">
        <f>H3237 * Dashboard!$I$14 * Dashboard!$I$15 * (Dashboard!$D$12 / 365) * 'Lookups and Calculations'!$F$12</f>
        <v>0</v>
      </c>
    </row>
    <row r="3238" spans="1:14" x14ac:dyDescent="0.35">
      <c r="A3238" s="2">
        <v>3237</v>
      </c>
      <c r="B3238" s="11">
        <v>-0.34791666411728744</v>
      </c>
      <c r="C3238" s="11">
        <v>0.2123712818533201</v>
      </c>
      <c r="D3238" s="3">
        <f>B3238*Dashboard!$D$11*Dashboard!$D$10*SQRT(Dashboard!$D$12/365)</f>
        <v>-86381.363989907768</v>
      </c>
      <c r="E3238" s="3">
        <f>IF(Dashboard!$I$3,C3238*Dashboard!$E$11*Dashboard!$E$10*SQRT(Dashboard!$D$12/365),0)</f>
        <v>105455.83405910456</v>
      </c>
      <c r="F3238" s="3">
        <f>D3238+IF(Dashboard!$I$3,E3238,0)</f>
        <v>19074.470069196788</v>
      </c>
      <c r="G3238" s="3">
        <f>IF(Dashboard!$I$4, ('Lookups and Calculations'!$F$9) / (1 - 'Lookups and Calculations'!$F$10), 'Lookups and Calculations'!$F$9)</f>
        <v>1951878.888340465</v>
      </c>
      <c r="H3238" s="12">
        <f t="shared" si="100"/>
        <v>0</v>
      </c>
      <c r="I3238" s="12">
        <f t="shared" si="101"/>
        <v>0</v>
      </c>
      <c r="J3238" s="13">
        <f>(1 - Dashboard!$I$9) * H3238 * Dashboard!$I$8 * 'Lookups and Calculations'!$F$12</f>
        <v>0</v>
      </c>
      <c r="K3238" s="12">
        <f>(1 - Dashboard!$I$11) * I3238 * Dashboard!$I$10 * 'Lookups and Calculations'!$F$12</f>
        <v>0</v>
      </c>
      <c r="L3238" s="12">
        <f>(H3238 - I3238) * Dashboard!$I$13 * (Dashboard!$D$12 / 365) * 'Lookups and Calculations'!$F$12</f>
        <v>0</v>
      </c>
      <c r="M3238" s="3">
        <f>(G3238*2) * Dashboard!$I$13 * (Dashboard!$D$12 / 365) * 'Lookups and Calculations'!$F$12</f>
        <v>1602.0878730267946</v>
      </c>
      <c r="N3238" s="12">
        <f>H3238 * Dashboard!$I$14 * Dashboard!$I$15 * (Dashboard!$D$12 / 365) * 'Lookups and Calculations'!$F$12</f>
        <v>0</v>
      </c>
    </row>
    <row r="3239" spans="1:14" x14ac:dyDescent="0.35">
      <c r="A3239" s="2">
        <v>3238</v>
      </c>
      <c r="B3239" s="11">
        <v>1.0359190260929241</v>
      </c>
      <c r="C3239" s="11">
        <v>0.55744518475499771</v>
      </c>
      <c r="D3239" s="3">
        <f>B3239*Dashboard!$D$11*Dashboard!$D$10*SQRT(Dashboard!$D$12/365)</f>
        <v>257199.80583292019</v>
      </c>
      <c r="E3239" s="3">
        <f>IF(Dashboard!$I$3,C3239*Dashboard!$E$11*Dashboard!$E$10*SQRT(Dashboard!$D$12/365),0)</f>
        <v>276806.95048576262</v>
      </c>
      <c r="F3239" s="3">
        <f>D3239+IF(Dashboard!$I$3,E3239,0)</f>
        <v>534006.7563186828</v>
      </c>
      <c r="G3239" s="3">
        <f>IF(Dashboard!$I$4, ('Lookups and Calculations'!$F$9) / (1 - 'Lookups and Calculations'!$F$10), 'Lookups and Calculations'!$F$9)</f>
        <v>1951878.888340465</v>
      </c>
      <c r="H3239" s="12">
        <f t="shared" si="100"/>
        <v>0</v>
      </c>
      <c r="I3239" s="12">
        <f t="shared" si="101"/>
        <v>0</v>
      </c>
      <c r="J3239" s="13">
        <f>(1 - Dashboard!$I$9) * H3239 * Dashboard!$I$8 * 'Lookups and Calculations'!$F$12</f>
        <v>0</v>
      </c>
      <c r="K3239" s="12">
        <f>(1 - Dashboard!$I$11) * I3239 * Dashboard!$I$10 * 'Lookups and Calculations'!$F$12</f>
        <v>0</v>
      </c>
      <c r="L3239" s="12">
        <f>(H3239 - I3239) * Dashboard!$I$13 * (Dashboard!$D$12 / 365) * 'Lookups and Calculations'!$F$12</f>
        <v>0</v>
      </c>
      <c r="M3239" s="3">
        <f>(G3239*2) * Dashboard!$I$13 * (Dashboard!$D$12 / 365) * 'Lookups and Calculations'!$F$12</f>
        <v>1602.0878730267946</v>
      </c>
      <c r="N3239" s="12">
        <f>H3239 * Dashboard!$I$14 * Dashboard!$I$15 * (Dashboard!$D$12 / 365) * 'Lookups and Calculations'!$F$12</f>
        <v>0</v>
      </c>
    </row>
    <row r="3240" spans="1:14" x14ac:dyDescent="0.35">
      <c r="A3240" s="2">
        <v>3239</v>
      </c>
      <c r="B3240" s="11">
        <v>0.98521142402092798</v>
      </c>
      <c r="C3240" s="11">
        <v>-0.63242107122825808</v>
      </c>
      <c r="D3240" s="3">
        <f>B3240*Dashboard!$D$11*Dashboard!$D$10*SQRT(Dashboard!$D$12/365)</f>
        <v>244610.03281141329</v>
      </c>
      <c r="E3240" s="3">
        <f>IF(Dashboard!$I$3,C3240*Dashboard!$E$11*Dashboard!$E$10*SQRT(Dashboard!$D$12/365),0)</f>
        <v>-314037.24157483439</v>
      </c>
      <c r="F3240" s="3">
        <f>D3240+IF(Dashboard!$I$3,E3240,0)</f>
        <v>-69427.208763421106</v>
      </c>
      <c r="G3240" s="3">
        <f>IF(Dashboard!$I$4, ('Lookups and Calculations'!$F$9) / (1 - 'Lookups and Calculations'!$F$10), 'Lookups and Calculations'!$F$9)</f>
        <v>1951878.888340465</v>
      </c>
      <c r="H3240" s="12">
        <f t="shared" si="100"/>
        <v>0</v>
      </c>
      <c r="I3240" s="12">
        <f t="shared" si="101"/>
        <v>0</v>
      </c>
      <c r="J3240" s="13">
        <f>(1 - Dashboard!$I$9) * H3240 * Dashboard!$I$8 * 'Lookups and Calculations'!$F$12</f>
        <v>0</v>
      </c>
      <c r="K3240" s="12">
        <f>(1 - Dashboard!$I$11) * I3240 * Dashboard!$I$10 * 'Lookups and Calculations'!$F$12</f>
        <v>0</v>
      </c>
      <c r="L3240" s="12">
        <f>(H3240 - I3240) * Dashboard!$I$13 * (Dashboard!$D$12 / 365) * 'Lookups and Calculations'!$F$12</f>
        <v>0</v>
      </c>
      <c r="M3240" s="3">
        <f>(G3240*2) * Dashboard!$I$13 * (Dashboard!$D$12 / 365) * 'Lookups and Calculations'!$F$12</f>
        <v>1602.0878730267946</v>
      </c>
      <c r="N3240" s="12">
        <f>H3240 * Dashboard!$I$14 * Dashboard!$I$15 * (Dashboard!$D$12 / 365) * 'Lookups and Calculations'!$F$12</f>
        <v>0</v>
      </c>
    </row>
    <row r="3241" spans="1:14" x14ac:dyDescent="0.35">
      <c r="A3241" s="2">
        <v>3240</v>
      </c>
      <c r="B3241" s="11">
        <v>0.70307684534313286</v>
      </c>
      <c r="C3241" s="11">
        <v>-0.27538309961094604</v>
      </c>
      <c r="D3241" s="3">
        <f>B3241*Dashboard!$D$11*Dashboard!$D$10*SQRT(Dashboard!$D$12/365)</f>
        <v>174561.16120378592</v>
      </c>
      <c r="E3241" s="3">
        <f>IF(Dashboard!$I$3,C3241*Dashboard!$E$11*Dashboard!$E$10*SQRT(Dashboard!$D$12/365),0)</f>
        <v>-136745.20491575485</v>
      </c>
      <c r="F3241" s="3">
        <f>D3241+IF(Dashboard!$I$3,E3241,0)</f>
        <v>37815.95628803107</v>
      </c>
      <c r="G3241" s="3">
        <f>IF(Dashboard!$I$4, ('Lookups and Calculations'!$F$9) / (1 - 'Lookups and Calculations'!$F$10), 'Lookups and Calculations'!$F$9)</f>
        <v>1951878.888340465</v>
      </c>
      <c r="H3241" s="12">
        <f t="shared" si="100"/>
        <v>0</v>
      </c>
      <c r="I3241" s="12">
        <f t="shared" si="101"/>
        <v>0</v>
      </c>
      <c r="J3241" s="13">
        <f>(1 - Dashboard!$I$9) * H3241 * Dashboard!$I$8 * 'Lookups and Calculations'!$F$12</f>
        <v>0</v>
      </c>
      <c r="K3241" s="12">
        <f>(1 - Dashboard!$I$11) * I3241 * Dashboard!$I$10 * 'Lookups and Calculations'!$F$12</f>
        <v>0</v>
      </c>
      <c r="L3241" s="12">
        <f>(H3241 - I3241) * Dashboard!$I$13 * (Dashboard!$D$12 / 365) * 'Lookups and Calculations'!$F$12</f>
        <v>0</v>
      </c>
      <c r="M3241" s="3">
        <f>(G3241*2) * Dashboard!$I$13 * (Dashboard!$D$12 / 365) * 'Lookups and Calculations'!$F$12</f>
        <v>1602.0878730267946</v>
      </c>
      <c r="N3241" s="12">
        <f>H3241 * Dashboard!$I$14 * Dashboard!$I$15 * (Dashboard!$D$12 / 365) * 'Lookups and Calculations'!$F$12</f>
        <v>0</v>
      </c>
    </row>
    <row r="3242" spans="1:14" x14ac:dyDescent="0.35">
      <c r="A3242" s="2">
        <v>3241</v>
      </c>
      <c r="B3242" s="11">
        <v>0.93443387146340817</v>
      </c>
      <c r="C3242" s="11">
        <v>-7.7451803162266589E-2</v>
      </c>
      <c r="D3242" s="3">
        <f>B3242*Dashboard!$D$11*Dashboard!$D$10*SQRT(Dashboard!$D$12/365)</f>
        <v>232002.89235978745</v>
      </c>
      <c r="E3242" s="3">
        <f>IF(Dashboard!$I$3,C3242*Dashboard!$E$11*Dashboard!$E$10*SQRT(Dashboard!$D$12/365),0)</f>
        <v>-38459.741027978002</v>
      </c>
      <c r="F3242" s="3">
        <f>D3242+IF(Dashboard!$I$3,E3242,0)</f>
        <v>193543.15133180947</v>
      </c>
      <c r="G3242" s="3">
        <f>IF(Dashboard!$I$4, ('Lookups and Calculations'!$F$9) / (1 - 'Lookups and Calculations'!$F$10), 'Lookups and Calculations'!$F$9)</f>
        <v>1951878.888340465</v>
      </c>
      <c r="H3242" s="12">
        <f t="shared" si="100"/>
        <v>0</v>
      </c>
      <c r="I3242" s="12">
        <f t="shared" si="101"/>
        <v>0</v>
      </c>
      <c r="J3242" s="13">
        <f>(1 - Dashboard!$I$9) * H3242 * Dashboard!$I$8 * 'Lookups and Calculations'!$F$12</f>
        <v>0</v>
      </c>
      <c r="K3242" s="12">
        <f>(1 - Dashboard!$I$11) * I3242 * Dashboard!$I$10 * 'Lookups and Calculations'!$F$12</f>
        <v>0</v>
      </c>
      <c r="L3242" s="12">
        <f>(H3242 - I3242) * Dashboard!$I$13 * (Dashboard!$D$12 / 365) * 'Lookups and Calculations'!$F$12</f>
        <v>0</v>
      </c>
      <c r="M3242" s="3">
        <f>(G3242*2) * Dashboard!$I$13 * (Dashboard!$D$12 / 365) * 'Lookups and Calculations'!$F$12</f>
        <v>1602.0878730267946</v>
      </c>
      <c r="N3242" s="12">
        <f>H3242 * Dashboard!$I$14 * Dashboard!$I$15 * (Dashboard!$D$12 / 365) * 'Lookups and Calculations'!$F$12</f>
        <v>0</v>
      </c>
    </row>
    <row r="3243" spans="1:14" x14ac:dyDescent="0.35">
      <c r="A3243" s="2">
        <v>3242</v>
      </c>
      <c r="B3243" s="11">
        <v>1.2295039484643915</v>
      </c>
      <c r="C3243" s="11">
        <v>-2.8860578230931546</v>
      </c>
      <c r="D3243" s="3">
        <f>B3243*Dashboard!$D$11*Dashboard!$D$10*SQRT(Dashboard!$D$12/365)</f>
        <v>305263.41234269779</v>
      </c>
      <c r="E3243" s="3">
        <f>IF(Dashboard!$I$3,C3243*Dashboard!$E$11*Dashboard!$E$10*SQRT(Dashboard!$D$12/365),0)</f>
        <v>-1433111.0695432955</v>
      </c>
      <c r="F3243" s="3">
        <f>D3243+IF(Dashboard!$I$3,E3243,0)</f>
        <v>-1127847.6572005977</v>
      </c>
      <c r="G3243" s="3">
        <f>IF(Dashboard!$I$4, ('Lookups and Calculations'!$F$9) / (1 - 'Lookups and Calculations'!$F$10), 'Lookups and Calculations'!$F$9)</f>
        <v>1951878.888340465</v>
      </c>
      <c r="H3243" s="12">
        <f t="shared" si="100"/>
        <v>0</v>
      </c>
      <c r="I3243" s="12">
        <f t="shared" si="101"/>
        <v>0</v>
      </c>
      <c r="J3243" s="13">
        <f>(1 - Dashboard!$I$9) * H3243 * Dashboard!$I$8 * 'Lookups and Calculations'!$F$12</f>
        <v>0</v>
      </c>
      <c r="K3243" s="12">
        <f>(1 - Dashboard!$I$11) * I3243 * Dashboard!$I$10 * 'Lookups and Calculations'!$F$12</f>
        <v>0</v>
      </c>
      <c r="L3243" s="12">
        <f>(H3243 - I3243) * Dashboard!$I$13 * (Dashboard!$D$12 / 365) * 'Lookups and Calculations'!$F$12</f>
        <v>0</v>
      </c>
      <c r="M3243" s="3">
        <f>(G3243*2) * Dashboard!$I$13 * (Dashboard!$D$12 / 365) * 'Lookups and Calculations'!$F$12</f>
        <v>1602.0878730267946</v>
      </c>
      <c r="N3243" s="12">
        <f>H3243 * Dashboard!$I$14 * Dashboard!$I$15 * (Dashboard!$D$12 / 365) * 'Lookups and Calculations'!$F$12</f>
        <v>0</v>
      </c>
    </row>
    <row r="3244" spans="1:14" x14ac:dyDescent="0.35">
      <c r="A3244" s="2">
        <v>3243</v>
      </c>
      <c r="B3244" s="11">
        <v>-0.74458785028655594</v>
      </c>
      <c r="C3244" s="11">
        <v>0.86097129162691544</v>
      </c>
      <c r="D3244" s="3">
        <f>B3244*Dashboard!$D$11*Dashboard!$D$10*SQRT(Dashboard!$D$12/365)</f>
        <v>-184867.5868436796</v>
      </c>
      <c r="E3244" s="3">
        <f>IF(Dashboard!$I$3,C3244*Dashboard!$E$11*Dashboard!$E$10*SQRT(Dashboard!$D$12/365),0)</f>
        <v>427526.9465208131</v>
      </c>
      <c r="F3244" s="3">
        <f>D3244+IF(Dashboard!$I$3,E3244,0)</f>
        <v>242659.3596771335</v>
      </c>
      <c r="G3244" s="3">
        <f>IF(Dashboard!$I$4, ('Lookups and Calculations'!$F$9) / (1 - 'Lookups and Calculations'!$F$10), 'Lookups and Calculations'!$F$9)</f>
        <v>1951878.888340465</v>
      </c>
      <c r="H3244" s="12">
        <f t="shared" si="100"/>
        <v>0</v>
      </c>
      <c r="I3244" s="12">
        <f t="shared" si="101"/>
        <v>0</v>
      </c>
      <c r="J3244" s="13">
        <f>(1 - Dashboard!$I$9) * H3244 * Dashboard!$I$8 * 'Lookups and Calculations'!$F$12</f>
        <v>0</v>
      </c>
      <c r="K3244" s="12">
        <f>(1 - Dashboard!$I$11) * I3244 * Dashboard!$I$10 * 'Lookups and Calculations'!$F$12</f>
        <v>0</v>
      </c>
      <c r="L3244" s="12">
        <f>(H3244 - I3244) * Dashboard!$I$13 * (Dashboard!$D$12 / 365) * 'Lookups and Calculations'!$F$12</f>
        <v>0</v>
      </c>
      <c r="M3244" s="3">
        <f>(G3244*2) * Dashboard!$I$13 * (Dashboard!$D$12 / 365) * 'Lookups and Calculations'!$F$12</f>
        <v>1602.0878730267946</v>
      </c>
      <c r="N3244" s="12">
        <f>H3244 * Dashboard!$I$14 * Dashboard!$I$15 * (Dashboard!$D$12 / 365) * 'Lookups and Calculations'!$F$12</f>
        <v>0</v>
      </c>
    </row>
    <row r="3245" spans="1:14" x14ac:dyDescent="0.35">
      <c r="A3245" s="2">
        <v>3244</v>
      </c>
      <c r="B3245" s="11">
        <v>-1.6524982336881013E-2</v>
      </c>
      <c r="C3245" s="11">
        <v>0.27589585272127221</v>
      </c>
      <c r="D3245" s="3">
        <f>B3245*Dashboard!$D$11*Dashboard!$D$10*SQRT(Dashboard!$D$12/365)</f>
        <v>-4102.8518073158539</v>
      </c>
      <c r="E3245" s="3">
        <f>IF(Dashboard!$I$3,C3245*Dashboard!$E$11*Dashboard!$E$10*SQRT(Dashboard!$D$12/365),0)</f>
        <v>136999.81941185793</v>
      </c>
      <c r="F3245" s="3">
        <f>D3245+IF(Dashboard!$I$3,E3245,0)</f>
        <v>132896.96760454206</v>
      </c>
      <c r="G3245" s="3">
        <f>IF(Dashboard!$I$4, ('Lookups and Calculations'!$F$9) / (1 - 'Lookups and Calculations'!$F$10), 'Lookups and Calculations'!$F$9)</f>
        <v>1951878.888340465</v>
      </c>
      <c r="H3245" s="12">
        <f t="shared" si="100"/>
        <v>0</v>
      </c>
      <c r="I3245" s="12">
        <f t="shared" si="101"/>
        <v>0</v>
      </c>
      <c r="J3245" s="13">
        <f>(1 - Dashboard!$I$9) * H3245 * Dashboard!$I$8 * 'Lookups and Calculations'!$F$12</f>
        <v>0</v>
      </c>
      <c r="K3245" s="12">
        <f>(1 - Dashboard!$I$11) * I3245 * Dashboard!$I$10 * 'Lookups and Calculations'!$F$12</f>
        <v>0</v>
      </c>
      <c r="L3245" s="12">
        <f>(H3245 - I3245) * Dashboard!$I$13 * (Dashboard!$D$12 / 365) * 'Lookups and Calculations'!$F$12</f>
        <v>0</v>
      </c>
      <c r="M3245" s="3">
        <f>(G3245*2) * Dashboard!$I$13 * (Dashboard!$D$12 / 365) * 'Lookups and Calculations'!$F$12</f>
        <v>1602.0878730267946</v>
      </c>
      <c r="N3245" s="12">
        <f>H3245 * Dashboard!$I$14 * Dashboard!$I$15 * (Dashboard!$D$12 / 365) * 'Lookups and Calculations'!$F$12</f>
        <v>0</v>
      </c>
    </row>
    <row r="3246" spans="1:14" x14ac:dyDescent="0.35">
      <c r="A3246" s="2">
        <v>3245</v>
      </c>
      <c r="B3246" s="11">
        <v>-0.2218779593189506</v>
      </c>
      <c r="C3246" s="11">
        <v>-2.2336065250565553E-2</v>
      </c>
      <c r="D3246" s="3">
        <f>B3246*Dashboard!$D$11*Dashboard!$D$10*SQRT(Dashboard!$D$12/365)</f>
        <v>-55088.251705032038</v>
      </c>
      <c r="E3246" s="3">
        <f>IF(Dashboard!$I$3,C3246*Dashboard!$E$11*Dashboard!$E$10*SQRT(Dashboard!$D$12/365),0)</f>
        <v>-11091.275477744866</v>
      </c>
      <c r="F3246" s="3">
        <f>D3246+IF(Dashboard!$I$3,E3246,0)</f>
        <v>-66179.527182776903</v>
      </c>
      <c r="G3246" s="3">
        <f>IF(Dashboard!$I$4, ('Lookups and Calculations'!$F$9) / (1 - 'Lookups and Calculations'!$F$10), 'Lookups and Calculations'!$F$9)</f>
        <v>1951878.888340465</v>
      </c>
      <c r="H3246" s="12">
        <f t="shared" si="100"/>
        <v>0</v>
      </c>
      <c r="I3246" s="12">
        <f t="shared" si="101"/>
        <v>0</v>
      </c>
      <c r="J3246" s="13">
        <f>(1 - Dashboard!$I$9) * H3246 * Dashboard!$I$8 * 'Lookups and Calculations'!$F$12</f>
        <v>0</v>
      </c>
      <c r="K3246" s="12">
        <f>(1 - Dashboard!$I$11) * I3246 * Dashboard!$I$10 * 'Lookups and Calculations'!$F$12</f>
        <v>0</v>
      </c>
      <c r="L3246" s="12">
        <f>(H3246 - I3246) * Dashboard!$I$13 * (Dashboard!$D$12 / 365) * 'Lookups and Calculations'!$F$12</f>
        <v>0</v>
      </c>
      <c r="M3246" s="3">
        <f>(G3246*2) * Dashboard!$I$13 * (Dashboard!$D$12 / 365) * 'Lookups and Calculations'!$F$12</f>
        <v>1602.0878730267946</v>
      </c>
      <c r="N3246" s="12">
        <f>H3246 * Dashboard!$I$14 * Dashboard!$I$15 * (Dashboard!$D$12 / 365) * 'Lookups and Calculations'!$F$12</f>
        <v>0</v>
      </c>
    </row>
    <row r="3247" spans="1:14" x14ac:dyDescent="0.35">
      <c r="A3247" s="2">
        <v>3246</v>
      </c>
      <c r="B3247" s="11">
        <v>1.9367279961623751</v>
      </c>
      <c r="C3247" s="11">
        <v>0.86331075440232075</v>
      </c>
      <c r="D3247" s="3">
        <f>B3247*Dashboard!$D$11*Dashboard!$D$10*SQRT(Dashboard!$D$12/365)</f>
        <v>480854.2482735138</v>
      </c>
      <c r="E3247" s="3">
        <f>IF(Dashboard!$I$3,C3247*Dashboard!$E$11*Dashboard!$E$10*SQRT(Dashboard!$D$12/365),0)</f>
        <v>428688.63842226804</v>
      </c>
      <c r="F3247" s="3">
        <f>D3247+IF(Dashboard!$I$3,E3247,0)</f>
        <v>909542.88669578184</v>
      </c>
      <c r="G3247" s="3">
        <f>IF(Dashboard!$I$4, ('Lookups and Calculations'!$F$9) / (1 - 'Lookups and Calculations'!$F$10), 'Lookups and Calculations'!$F$9)</f>
        <v>1951878.888340465</v>
      </c>
      <c r="H3247" s="12">
        <f t="shared" si="100"/>
        <v>0</v>
      </c>
      <c r="I3247" s="12">
        <f t="shared" si="101"/>
        <v>0</v>
      </c>
      <c r="J3247" s="13">
        <f>(1 - Dashboard!$I$9) * H3247 * Dashboard!$I$8 * 'Lookups and Calculations'!$F$12</f>
        <v>0</v>
      </c>
      <c r="K3247" s="12">
        <f>(1 - Dashboard!$I$11) * I3247 * Dashboard!$I$10 * 'Lookups and Calculations'!$F$12</f>
        <v>0</v>
      </c>
      <c r="L3247" s="12">
        <f>(H3247 - I3247) * Dashboard!$I$13 * (Dashboard!$D$12 / 365) * 'Lookups and Calculations'!$F$12</f>
        <v>0</v>
      </c>
      <c r="M3247" s="3">
        <f>(G3247*2) * Dashboard!$I$13 * (Dashboard!$D$12 / 365) * 'Lookups and Calculations'!$F$12</f>
        <v>1602.0878730267946</v>
      </c>
      <c r="N3247" s="12">
        <f>H3247 * Dashboard!$I$14 * Dashboard!$I$15 * (Dashboard!$D$12 / 365) * 'Lookups and Calculations'!$F$12</f>
        <v>0</v>
      </c>
    </row>
    <row r="3248" spans="1:14" x14ac:dyDescent="0.35">
      <c r="A3248" s="2">
        <v>3247</v>
      </c>
      <c r="B3248" s="11">
        <v>-1.0093894617747585</v>
      </c>
      <c r="C3248" s="11">
        <v>-5.886623506397E-5</v>
      </c>
      <c r="D3248" s="3">
        <f>B3248*Dashboard!$D$11*Dashboard!$D$10*SQRT(Dashboard!$D$12/365)</f>
        <v>-250612.99873738945</v>
      </c>
      <c r="E3248" s="3">
        <f>IF(Dashboard!$I$3,C3248*Dashboard!$E$11*Dashboard!$E$10*SQRT(Dashboard!$D$12/365),0)</f>
        <v>-29.230825667275656</v>
      </c>
      <c r="F3248" s="3">
        <f>D3248+IF(Dashboard!$I$3,E3248,0)</f>
        <v>-250642.22956305672</v>
      </c>
      <c r="G3248" s="3">
        <f>IF(Dashboard!$I$4, ('Lookups and Calculations'!$F$9) / (1 - 'Lookups and Calculations'!$F$10), 'Lookups and Calculations'!$F$9)</f>
        <v>1951878.888340465</v>
      </c>
      <c r="H3248" s="12">
        <f t="shared" si="100"/>
        <v>0</v>
      </c>
      <c r="I3248" s="12">
        <f t="shared" si="101"/>
        <v>0</v>
      </c>
      <c r="J3248" s="13">
        <f>(1 - Dashboard!$I$9) * H3248 * Dashboard!$I$8 * 'Lookups and Calculations'!$F$12</f>
        <v>0</v>
      </c>
      <c r="K3248" s="12">
        <f>(1 - Dashboard!$I$11) * I3248 * Dashboard!$I$10 * 'Lookups and Calculations'!$F$12</f>
        <v>0</v>
      </c>
      <c r="L3248" s="12">
        <f>(H3248 - I3248) * Dashboard!$I$13 * (Dashboard!$D$12 / 365) * 'Lookups and Calculations'!$F$12</f>
        <v>0</v>
      </c>
      <c r="M3248" s="3">
        <f>(G3248*2) * Dashboard!$I$13 * (Dashboard!$D$12 / 365) * 'Lookups and Calculations'!$F$12</f>
        <v>1602.0878730267946</v>
      </c>
      <c r="N3248" s="12">
        <f>H3248 * Dashboard!$I$14 * Dashboard!$I$15 * (Dashboard!$D$12 / 365) * 'Lookups and Calculations'!$F$12</f>
        <v>0</v>
      </c>
    </row>
    <row r="3249" spans="1:14" x14ac:dyDescent="0.35">
      <c r="A3249" s="2">
        <v>3248</v>
      </c>
      <c r="B3249" s="11">
        <v>-6.8771536000350283E-2</v>
      </c>
      <c r="C3249" s="11">
        <v>2.1011767020194068</v>
      </c>
      <c r="D3249" s="3">
        <f>B3249*Dashboard!$D$11*Dashboard!$D$10*SQRT(Dashboard!$D$12/365)</f>
        <v>-17074.718448635889</v>
      </c>
      <c r="E3249" s="3">
        <f>IF(Dashboard!$I$3,C3249*Dashboard!$E$11*Dashboard!$E$10*SQRT(Dashboard!$D$12/365),0)</f>
        <v>1043367.7269512184</v>
      </c>
      <c r="F3249" s="3">
        <f>D3249+IF(Dashboard!$I$3,E3249,0)</f>
        <v>1026293.0085025826</v>
      </c>
      <c r="G3249" s="3">
        <f>IF(Dashboard!$I$4, ('Lookups and Calculations'!$F$9) / (1 - 'Lookups and Calculations'!$F$10), 'Lookups and Calculations'!$F$9)</f>
        <v>1951878.888340465</v>
      </c>
      <c r="H3249" s="12">
        <f t="shared" si="100"/>
        <v>0</v>
      </c>
      <c r="I3249" s="12">
        <f t="shared" si="101"/>
        <v>0</v>
      </c>
      <c r="J3249" s="13">
        <f>(1 - Dashboard!$I$9) * H3249 * Dashboard!$I$8 * 'Lookups and Calculations'!$F$12</f>
        <v>0</v>
      </c>
      <c r="K3249" s="12">
        <f>(1 - Dashboard!$I$11) * I3249 * Dashboard!$I$10 * 'Lookups and Calculations'!$F$12</f>
        <v>0</v>
      </c>
      <c r="L3249" s="12">
        <f>(H3249 - I3249) * Dashboard!$I$13 * (Dashboard!$D$12 / 365) * 'Lookups and Calculations'!$F$12</f>
        <v>0</v>
      </c>
      <c r="M3249" s="3">
        <f>(G3249*2) * Dashboard!$I$13 * (Dashboard!$D$12 / 365) * 'Lookups and Calculations'!$F$12</f>
        <v>1602.0878730267946</v>
      </c>
      <c r="N3249" s="12">
        <f>H3249 * Dashboard!$I$14 * Dashboard!$I$15 * (Dashboard!$D$12 / 365) * 'Lookups and Calculations'!$F$12</f>
        <v>0</v>
      </c>
    </row>
    <row r="3250" spans="1:14" x14ac:dyDescent="0.35">
      <c r="A3250" s="2">
        <v>3249</v>
      </c>
      <c r="B3250" s="11">
        <v>1.0740286219740602</v>
      </c>
      <c r="C3250" s="11">
        <v>1.6569426015392734</v>
      </c>
      <c r="D3250" s="3">
        <f>B3250*Dashboard!$D$11*Dashboard!$D$10*SQRT(Dashboard!$D$12/365)</f>
        <v>266661.72362196568</v>
      </c>
      <c r="E3250" s="3">
        <f>IF(Dashboard!$I$3,C3250*Dashboard!$E$11*Dashboard!$E$10*SQRT(Dashboard!$D$12/365),0)</f>
        <v>822777.27246601775</v>
      </c>
      <c r="F3250" s="3">
        <f>D3250+IF(Dashboard!$I$3,E3250,0)</f>
        <v>1089438.9960879835</v>
      </c>
      <c r="G3250" s="3">
        <f>IF(Dashboard!$I$4, ('Lookups and Calculations'!$F$9) / (1 - 'Lookups and Calculations'!$F$10), 'Lookups and Calculations'!$F$9)</f>
        <v>1951878.888340465</v>
      </c>
      <c r="H3250" s="12">
        <f t="shared" si="100"/>
        <v>0</v>
      </c>
      <c r="I3250" s="12">
        <f t="shared" si="101"/>
        <v>0</v>
      </c>
      <c r="J3250" s="13">
        <f>(1 - Dashboard!$I$9) * H3250 * Dashboard!$I$8 * 'Lookups and Calculations'!$F$12</f>
        <v>0</v>
      </c>
      <c r="K3250" s="12">
        <f>(1 - Dashboard!$I$11) * I3250 * Dashboard!$I$10 * 'Lookups and Calculations'!$F$12</f>
        <v>0</v>
      </c>
      <c r="L3250" s="12">
        <f>(H3250 - I3250) * Dashboard!$I$13 * (Dashboard!$D$12 / 365) * 'Lookups and Calculations'!$F$12</f>
        <v>0</v>
      </c>
      <c r="M3250" s="3">
        <f>(G3250*2) * Dashboard!$I$13 * (Dashboard!$D$12 / 365) * 'Lookups and Calculations'!$F$12</f>
        <v>1602.0878730267946</v>
      </c>
      <c r="N3250" s="12">
        <f>H3250 * Dashboard!$I$14 * Dashboard!$I$15 * (Dashboard!$D$12 / 365) * 'Lookups and Calculations'!$F$12</f>
        <v>0</v>
      </c>
    </row>
    <row r="3251" spans="1:14" x14ac:dyDescent="0.35">
      <c r="A3251" s="2">
        <v>3250</v>
      </c>
      <c r="B3251" s="11">
        <v>0.51072424966867447</v>
      </c>
      <c r="C3251" s="11">
        <v>0.9741649365350703</v>
      </c>
      <c r="D3251" s="3">
        <f>B3251*Dashboard!$D$11*Dashboard!$D$10*SQRT(Dashboard!$D$12/365)</f>
        <v>126803.51894334628</v>
      </c>
      <c r="E3251" s="3">
        <f>IF(Dashboard!$I$3,C3251*Dashboard!$E$11*Dashboard!$E$10*SQRT(Dashboard!$D$12/365),0)</f>
        <v>483734.78276782576</v>
      </c>
      <c r="F3251" s="3">
        <f>D3251+IF(Dashboard!$I$3,E3251,0)</f>
        <v>610538.3017111721</v>
      </c>
      <c r="G3251" s="3">
        <f>IF(Dashboard!$I$4, ('Lookups and Calculations'!$F$9) / (1 - 'Lookups and Calculations'!$F$10), 'Lookups and Calculations'!$F$9)</f>
        <v>1951878.888340465</v>
      </c>
      <c r="H3251" s="12">
        <f t="shared" si="100"/>
        <v>0</v>
      </c>
      <c r="I3251" s="12">
        <f t="shared" si="101"/>
        <v>0</v>
      </c>
      <c r="J3251" s="13">
        <f>(1 - Dashboard!$I$9) * H3251 * Dashboard!$I$8 * 'Lookups and Calculations'!$F$12</f>
        <v>0</v>
      </c>
      <c r="K3251" s="12">
        <f>(1 - Dashboard!$I$11) * I3251 * Dashboard!$I$10 * 'Lookups and Calculations'!$F$12</f>
        <v>0</v>
      </c>
      <c r="L3251" s="12">
        <f>(H3251 - I3251) * Dashboard!$I$13 * (Dashboard!$D$12 / 365) * 'Lookups and Calculations'!$F$12</f>
        <v>0</v>
      </c>
      <c r="M3251" s="3">
        <f>(G3251*2) * Dashboard!$I$13 * (Dashboard!$D$12 / 365) * 'Lookups and Calculations'!$F$12</f>
        <v>1602.0878730267946</v>
      </c>
      <c r="N3251" s="12">
        <f>H3251 * Dashboard!$I$14 * Dashboard!$I$15 * (Dashboard!$D$12 / 365) * 'Lookups and Calculations'!$F$12</f>
        <v>0</v>
      </c>
    </row>
    <row r="3252" spans="1:14" x14ac:dyDescent="0.35">
      <c r="A3252" s="2">
        <v>3251</v>
      </c>
      <c r="B3252" s="11">
        <v>2.2527646595179989</v>
      </c>
      <c r="C3252" s="11">
        <v>0.67511373194611213</v>
      </c>
      <c r="D3252" s="3">
        <f>B3252*Dashboard!$D$11*Dashboard!$D$10*SQRT(Dashboard!$D$12/365)</f>
        <v>559320.3893557213</v>
      </c>
      <c r="E3252" s="3">
        <f>IF(Dashboard!$I$3,C3252*Dashboard!$E$11*Dashboard!$E$10*SQRT(Dashboard!$D$12/365),0)</f>
        <v>335236.86002095375</v>
      </c>
      <c r="F3252" s="3">
        <f>D3252+IF(Dashboard!$I$3,E3252,0)</f>
        <v>894557.24937667511</v>
      </c>
      <c r="G3252" s="3">
        <f>IF(Dashboard!$I$4, ('Lookups and Calculations'!$F$9) / (1 - 'Lookups and Calculations'!$F$10), 'Lookups and Calculations'!$F$9)</f>
        <v>1951878.888340465</v>
      </c>
      <c r="H3252" s="12">
        <f t="shared" si="100"/>
        <v>0</v>
      </c>
      <c r="I3252" s="12">
        <f t="shared" si="101"/>
        <v>0</v>
      </c>
      <c r="J3252" s="13">
        <f>(1 - Dashboard!$I$9) * H3252 * Dashboard!$I$8 * 'Lookups and Calculations'!$F$12</f>
        <v>0</v>
      </c>
      <c r="K3252" s="12">
        <f>(1 - Dashboard!$I$11) * I3252 * Dashboard!$I$10 * 'Lookups and Calculations'!$F$12</f>
        <v>0</v>
      </c>
      <c r="L3252" s="12">
        <f>(H3252 - I3252) * Dashboard!$I$13 * (Dashboard!$D$12 / 365) * 'Lookups and Calculations'!$F$12</f>
        <v>0</v>
      </c>
      <c r="M3252" s="3">
        <f>(G3252*2) * Dashboard!$I$13 * (Dashboard!$D$12 / 365) * 'Lookups and Calculations'!$F$12</f>
        <v>1602.0878730267946</v>
      </c>
      <c r="N3252" s="12">
        <f>H3252 * Dashboard!$I$14 * Dashboard!$I$15 * (Dashboard!$D$12 / 365) * 'Lookups and Calculations'!$F$12</f>
        <v>0</v>
      </c>
    </row>
    <row r="3253" spans="1:14" x14ac:dyDescent="0.35">
      <c r="A3253" s="2">
        <v>3252</v>
      </c>
      <c r="B3253" s="11">
        <v>2.2582137285962616</v>
      </c>
      <c r="C3253" s="11">
        <v>-1.0916060534403274</v>
      </c>
      <c r="D3253" s="3">
        <f>B3253*Dashboard!$D$11*Dashboard!$D$10*SQRT(Dashboard!$D$12/365)</f>
        <v>560673.29385269259</v>
      </c>
      <c r="E3253" s="3">
        <f>IF(Dashboard!$I$3,C3253*Dashboard!$E$11*Dashboard!$E$10*SQRT(Dashboard!$D$12/365),0)</f>
        <v>-542051.75871672365</v>
      </c>
      <c r="F3253" s="3">
        <f>D3253+IF(Dashboard!$I$3,E3253,0)</f>
        <v>18621.535135968938</v>
      </c>
      <c r="G3253" s="3">
        <f>IF(Dashboard!$I$4, ('Lookups and Calculations'!$F$9) / (1 - 'Lookups and Calculations'!$F$10), 'Lookups and Calculations'!$F$9)</f>
        <v>1951878.888340465</v>
      </c>
      <c r="H3253" s="12">
        <f t="shared" si="100"/>
        <v>0</v>
      </c>
      <c r="I3253" s="12">
        <f t="shared" si="101"/>
        <v>0</v>
      </c>
      <c r="J3253" s="13">
        <f>(1 - Dashboard!$I$9) * H3253 * Dashboard!$I$8 * 'Lookups and Calculations'!$F$12</f>
        <v>0</v>
      </c>
      <c r="K3253" s="12">
        <f>(1 - Dashboard!$I$11) * I3253 * Dashboard!$I$10 * 'Lookups and Calculations'!$F$12</f>
        <v>0</v>
      </c>
      <c r="L3253" s="12">
        <f>(H3253 - I3253) * Dashboard!$I$13 * (Dashboard!$D$12 / 365) * 'Lookups and Calculations'!$F$12</f>
        <v>0</v>
      </c>
      <c r="M3253" s="3">
        <f>(G3253*2) * Dashboard!$I$13 * (Dashboard!$D$12 / 365) * 'Lookups and Calculations'!$F$12</f>
        <v>1602.0878730267946</v>
      </c>
      <c r="N3253" s="12">
        <f>H3253 * Dashboard!$I$14 * Dashboard!$I$15 * (Dashboard!$D$12 / 365) * 'Lookups and Calculations'!$F$12</f>
        <v>0</v>
      </c>
    </row>
    <row r="3254" spans="1:14" x14ac:dyDescent="0.35">
      <c r="A3254" s="2">
        <v>3253</v>
      </c>
      <c r="B3254" s="11">
        <v>0.7983523493807807</v>
      </c>
      <c r="C3254" s="11">
        <v>-5.2763538742131577E-2</v>
      </c>
      <c r="D3254" s="3">
        <f>B3254*Dashboard!$D$11*Dashboard!$D$10*SQRT(Dashboard!$D$12/365)</f>
        <v>198216.33165812073</v>
      </c>
      <c r="E3254" s="3">
        <f>IF(Dashboard!$I$3,C3254*Dashboard!$E$11*Dashboard!$E$10*SQRT(Dashboard!$D$12/365),0)</f>
        <v>-26200.449219892362</v>
      </c>
      <c r="F3254" s="3">
        <f>D3254+IF(Dashboard!$I$3,E3254,0)</f>
        <v>172015.88243822838</v>
      </c>
      <c r="G3254" s="3">
        <f>IF(Dashboard!$I$4, ('Lookups and Calculations'!$F$9) / (1 - 'Lookups and Calculations'!$F$10), 'Lookups and Calculations'!$F$9)</f>
        <v>1951878.888340465</v>
      </c>
      <c r="H3254" s="12">
        <f t="shared" si="100"/>
        <v>0</v>
      </c>
      <c r="I3254" s="12">
        <f t="shared" si="101"/>
        <v>0</v>
      </c>
      <c r="J3254" s="13">
        <f>(1 - Dashboard!$I$9) * H3254 * Dashboard!$I$8 * 'Lookups and Calculations'!$F$12</f>
        <v>0</v>
      </c>
      <c r="K3254" s="12">
        <f>(1 - Dashboard!$I$11) * I3254 * Dashboard!$I$10 * 'Lookups and Calculations'!$F$12</f>
        <v>0</v>
      </c>
      <c r="L3254" s="12">
        <f>(H3254 - I3254) * Dashboard!$I$13 * (Dashboard!$D$12 / 365) * 'Lookups and Calculations'!$F$12</f>
        <v>0</v>
      </c>
      <c r="M3254" s="3">
        <f>(G3254*2) * Dashboard!$I$13 * (Dashboard!$D$12 / 365) * 'Lookups and Calculations'!$F$12</f>
        <v>1602.0878730267946</v>
      </c>
      <c r="N3254" s="12">
        <f>H3254 * Dashboard!$I$14 * Dashboard!$I$15 * (Dashboard!$D$12 / 365) * 'Lookups and Calculations'!$F$12</f>
        <v>0</v>
      </c>
    </row>
    <row r="3255" spans="1:14" x14ac:dyDescent="0.35">
      <c r="A3255" s="2">
        <v>3254</v>
      </c>
      <c r="B3255" s="11">
        <v>0.432267817074663</v>
      </c>
      <c r="C3255" s="11">
        <v>0.68551105316016969</v>
      </c>
      <c r="D3255" s="3">
        <f>B3255*Dashboard!$D$11*Dashboard!$D$10*SQRT(Dashboard!$D$12/365)</f>
        <v>107324.21725928469</v>
      </c>
      <c r="E3255" s="3">
        <f>IF(Dashboard!$I$3,C3255*Dashboard!$E$11*Dashboard!$E$10*SQRT(Dashboard!$D$12/365),0)</f>
        <v>340399.79057842045</v>
      </c>
      <c r="F3255" s="3">
        <f>D3255+IF(Dashboard!$I$3,E3255,0)</f>
        <v>447724.00783770514</v>
      </c>
      <c r="G3255" s="3">
        <f>IF(Dashboard!$I$4, ('Lookups and Calculations'!$F$9) / (1 - 'Lookups and Calculations'!$F$10), 'Lookups and Calculations'!$F$9)</f>
        <v>1951878.888340465</v>
      </c>
      <c r="H3255" s="12">
        <f t="shared" si="100"/>
        <v>0</v>
      </c>
      <c r="I3255" s="12">
        <f t="shared" si="101"/>
        <v>0</v>
      </c>
      <c r="J3255" s="13">
        <f>(1 - Dashboard!$I$9) * H3255 * Dashboard!$I$8 * 'Lookups and Calculations'!$F$12</f>
        <v>0</v>
      </c>
      <c r="K3255" s="12">
        <f>(1 - Dashboard!$I$11) * I3255 * Dashboard!$I$10 * 'Lookups and Calculations'!$F$12</f>
        <v>0</v>
      </c>
      <c r="L3255" s="12">
        <f>(H3255 - I3255) * Dashboard!$I$13 * (Dashboard!$D$12 / 365) * 'Lookups and Calculations'!$F$12</f>
        <v>0</v>
      </c>
      <c r="M3255" s="3">
        <f>(G3255*2) * Dashboard!$I$13 * (Dashboard!$D$12 / 365) * 'Lookups and Calculations'!$F$12</f>
        <v>1602.0878730267946</v>
      </c>
      <c r="N3255" s="12">
        <f>H3255 * Dashboard!$I$14 * Dashboard!$I$15 * (Dashboard!$D$12 / 365) * 'Lookups and Calculations'!$F$12</f>
        <v>0</v>
      </c>
    </row>
    <row r="3256" spans="1:14" x14ac:dyDescent="0.35">
      <c r="A3256" s="2">
        <v>3255</v>
      </c>
      <c r="B3256" s="11">
        <v>-0.74209367546622373</v>
      </c>
      <c r="C3256" s="11">
        <v>9.2866755836441717E-2</v>
      </c>
      <c r="D3256" s="3">
        <f>B3256*Dashboard!$D$11*Dashboard!$D$10*SQRT(Dashboard!$D$12/365)</f>
        <v>-184248.32871312642</v>
      </c>
      <c r="E3256" s="3">
        <f>IF(Dashboard!$I$3,C3256*Dashboard!$E$11*Dashboard!$E$10*SQRT(Dashboard!$D$12/365),0)</f>
        <v>46114.244391382497</v>
      </c>
      <c r="F3256" s="3">
        <f>D3256+IF(Dashboard!$I$3,E3256,0)</f>
        <v>-138134.08432174393</v>
      </c>
      <c r="G3256" s="3">
        <f>IF(Dashboard!$I$4, ('Lookups and Calculations'!$F$9) / (1 - 'Lookups and Calculations'!$F$10), 'Lookups and Calculations'!$F$9)</f>
        <v>1951878.888340465</v>
      </c>
      <c r="H3256" s="12">
        <f t="shared" si="100"/>
        <v>0</v>
      </c>
      <c r="I3256" s="12">
        <f t="shared" si="101"/>
        <v>0</v>
      </c>
      <c r="J3256" s="13">
        <f>(1 - Dashboard!$I$9) * H3256 * Dashboard!$I$8 * 'Lookups and Calculations'!$F$12</f>
        <v>0</v>
      </c>
      <c r="K3256" s="12">
        <f>(1 - Dashboard!$I$11) * I3256 * Dashboard!$I$10 * 'Lookups and Calculations'!$F$12</f>
        <v>0</v>
      </c>
      <c r="L3256" s="12">
        <f>(H3256 - I3256) * Dashboard!$I$13 * (Dashboard!$D$12 / 365) * 'Lookups and Calculations'!$F$12</f>
        <v>0</v>
      </c>
      <c r="M3256" s="3">
        <f>(G3256*2) * Dashboard!$I$13 * (Dashboard!$D$12 / 365) * 'Lookups and Calculations'!$F$12</f>
        <v>1602.0878730267946</v>
      </c>
      <c r="N3256" s="12">
        <f>H3256 * Dashboard!$I$14 * Dashboard!$I$15 * (Dashboard!$D$12 / 365) * 'Lookups and Calculations'!$F$12</f>
        <v>0</v>
      </c>
    </row>
    <row r="3257" spans="1:14" x14ac:dyDescent="0.35">
      <c r="A3257" s="2">
        <v>3256</v>
      </c>
      <c r="B3257" s="11">
        <v>0.2452820423840916</v>
      </c>
      <c r="C3257" s="11">
        <v>1.3002764373237168</v>
      </c>
      <c r="D3257" s="3">
        <f>B3257*Dashboard!$D$11*Dashboard!$D$10*SQRT(Dashboard!$D$12/365)</f>
        <v>60899.058793646946</v>
      </c>
      <c r="E3257" s="3">
        <f>IF(Dashboard!$I$3,C3257*Dashboard!$E$11*Dashboard!$E$10*SQRT(Dashboard!$D$12/365),0)</f>
        <v>645669.86180400953</v>
      </c>
      <c r="F3257" s="3">
        <f>D3257+IF(Dashboard!$I$3,E3257,0)</f>
        <v>706568.92059765651</v>
      </c>
      <c r="G3257" s="3">
        <f>IF(Dashboard!$I$4, ('Lookups and Calculations'!$F$9) / (1 - 'Lookups and Calculations'!$F$10), 'Lookups and Calculations'!$F$9)</f>
        <v>1951878.888340465</v>
      </c>
      <c r="H3257" s="12">
        <f t="shared" si="100"/>
        <v>0</v>
      </c>
      <c r="I3257" s="12">
        <f t="shared" si="101"/>
        <v>0</v>
      </c>
      <c r="J3257" s="13">
        <f>(1 - Dashboard!$I$9) * H3257 * Dashboard!$I$8 * 'Lookups and Calculations'!$F$12</f>
        <v>0</v>
      </c>
      <c r="K3257" s="12">
        <f>(1 - Dashboard!$I$11) * I3257 * Dashboard!$I$10 * 'Lookups and Calculations'!$F$12</f>
        <v>0</v>
      </c>
      <c r="L3257" s="12">
        <f>(H3257 - I3257) * Dashboard!$I$13 * (Dashboard!$D$12 / 365) * 'Lookups and Calculations'!$F$12</f>
        <v>0</v>
      </c>
      <c r="M3257" s="3">
        <f>(G3257*2) * Dashboard!$I$13 * (Dashboard!$D$12 / 365) * 'Lookups and Calculations'!$F$12</f>
        <v>1602.0878730267946</v>
      </c>
      <c r="N3257" s="12">
        <f>H3257 * Dashboard!$I$14 * Dashboard!$I$15 * (Dashboard!$D$12 / 365) * 'Lookups and Calculations'!$F$12</f>
        <v>0</v>
      </c>
    </row>
    <row r="3258" spans="1:14" x14ac:dyDescent="0.35">
      <c r="A3258" s="2">
        <v>3257</v>
      </c>
      <c r="B3258" s="11">
        <v>-0.79405979707436869</v>
      </c>
      <c r="C3258" s="11">
        <v>7.9761584616678011E-2</v>
      </c>
      <c r="D3258" s="3">
        <f>B3258*Dashboard!$D$11*Dashboard!$D$10*SQRT(Dashboard!$D$12/365)</f>
        <v>-197150.56918834467</v>
      </c>
      <c r="E3258" s="3">
        <f>IF(Dashboard!$I$3,C3258*Dashboard!$E$11*Dashboard!$E$10*SQRT(Dashboard!$D$12/365),0)</f>
        <v>39606.694267811261</v>
      </c>
      <c r="F3258" s="3">
        <f>D3258+IF(Dashboard!$I$3,E3258,0)</f>
        <v>-157543.87492053342</v>
      </c>
      <c r="G3258" s="3">
        <f>IF(Dashboard!$I$4, ('Lookups and Calculations'!$F$9) / (1 - 'Lookups and Calculations'!$F$10), 'Lookups and Calculations'!$F$9)</f>
        <v>1951878.888340465</v>
      </c>
      <c r="H3258" s="12">
        <f t="shared" si="100"/>
        <v>0</v>
      </c>
      <c r="I3258" s="12">
        <f t="shared" si="101"/>
        <v>0</v>
      </c>
      <c r="J3258" s="13">
        <f>(1 - Dashboard!$I$9) * H3258 * Dashboard!$I$8 * 'Lookups and Calculations'!$F$12</f>
        <v>0</v>
      </c>
      <c r="K3258" s="12">
        <f>(1 - Dashboard!$I$11) * I3258 * Dashboard!$I$10 * 'Lookups and Calculations'!$F$12</f>
        <v>0</v>
      </c>
      <c r="L3258" s="12">
        <f>(H3258 - I3258) * Dashboard!$I$13 * (Dashboard!$D$12 / 365) * 'Lookups and Calculations'!$F$12</f>
        <v>0</v>
      </c>
      <c r="M3258" s="3">
        <f>(G3258*2) * Dashboard!$I$13 * (Dashboard!$D$12 / 365) * 'Lookups and Calculations'!$F$12</f>
        <v>1602.0878730267946</v>
      </c>
      <c r="N3258" s="12">
        <f>H3258 * Dashboard!$I$14 * Dashboard!$I$15 * (Dashboard!$D$12 / 365) * 'Lookups and Calculations'!$F$12</f>
        <v>0</v>
      </c>
    </row>
    <row r="3259" spans="1:14" x14ac:dyDescent="0.35">
      <c r="A3259" s="2">
        <v>3258</v>
      </c>
      <c r="B3259" s="11">
        <v>-2.1189302716731846</v>
      </c>
      <c r="C3259" s="11">
        <v>0.46524560840474705</v>
      </c>
      <c r="D3259" s="3">
        <f>B3259*Dashboard!$D$11*Dashboard!$D$10*SQRT(Dashboard!$D$12/365)</f>
        <v>-526091.75111236295</v>
      </c>
      <c r="E3259" s="3">
        <f>IF(Dashboard!$I$3,C3259*Dashboard!$E$11*Dashboard!$E$10*SQRT(Dashboard!$D$12/365),0)</f>
        <v>231024.00309729602</v>
      </c>
      <c r="F3259" s="3">
        <f>D3259+IF(Dashboard!$I$3,E3259,0)</f>
        <v>-295067.74801506696</v>
      </c>
      <c r="G3259" s="3">
        <f>IF(Dashboard!$I$4, ('Lookups and Calculations'!$F$9) / (1 - 'Lookups and Calculations'!$F$10), 'Lookups and Calculations'!$F$9)</f>
        <v>1951878.888340465</v>
      </c>
      <c r="H3259" s="12">
        <f t="shared" si="100"/>
        <v>0</v>
      </c>
      <c r="I3259" s="12">
        <f t="shared" si="101"/>
        <v>0</v>
      </c>
      <c r="J3259" s="13">
        <f>(1 - Dashboard!$I$9) * H3259 * Dashboard!$I$8 * 'Lookups and Calculations'!$F$12</f>
        <v>0</v>
      </c>
      <c r="K3259" s="12">
        <f>(1 - Dashboard!$I$11) * I3259 * Dashboard!$I$10 * 'Lookups and Calculations'!$F$12</f>
        <v>0</v>
      </c>
      <c r="L3259" s="12">
        <f>(H3259 - I3259) * Dashboard!$I$13 * (Dashboard!$D$12 / 365) * 'Lookups and Calculations'!$F$12</f>
        <v>0</v>
      </c>
      <c r="M3259" s="3">
        <f>(G3259*2) * Dashboard!$I$13 * (Dashboard!$D$12 / 365) * 'Lookups and Calculations'!$F$12</f>
        <v>1602.0878730267946</v>
      </c>
      <c r="N3259" s="12">
        <f>H3259 * Dashboard!$I$14 * Dashboard!$I$15 * (Dashboard!$D$12 / 365) * 'Lookups and Calculations'!$F$12</f>
        <v>0</v>
      </c>
    </row>
    <row r="3260" spans="1:14" x14ac:dyDescent="0.35">
      <c r="A3260" s="2">
        <v>3259</v>
      </c>
      <c r="B3260" s="11">
        <v>-1.9296765917576533</v>
      </c>
      <c r="C3260" s="11">
        <v>1.4013794771823882</v>
      </c>
      <c r="D3260" s="3">
        <f>B3260*Dashboard!$D$11*Dashboard!$D$10*SQRT(Dashboard!$D$12/365)</f>
        <v>-479103.51313103439</v>
      </c>
      <c r="E3260" s="3">
        <f>IF(Dashboard!$I$3,C3260*Dashboard!$E$11*Dashboard!$E$10*SQRT(Dashboard!$D$12/365),0)</f>
        <v>695873.94448959117</v>
      </c>
      <c r="F3260" s="3">
        <f>D3260+IF(Dashboard!$I$3,E3260,0)</f>
        <v>216770.43135855679</v>
      </c>
      <c r="G3260" s="3">
        <f>IF(Dashboard!$I$4, ('Lookups and Calculations'!$F$9) / (1 - 'Lookups and Calculations'!$F$10), 'Lookups and Calculations'!$F$9)</f>
        <v>1951878.888340465</v>
      </c>
      <c r="H3260" s="12">
        <f t="shared" si="100"/>
        <v>0</v>
      </c>
      <c r="I3260" s="12">
        <f t="shared" si="101"/>
        <v>0</v>
      </c>
      <c r="J3260" s="13">
        <f>(1 - Dashboard!$I$9) * H3260 * Dashboard!$I$8 * 'Lookups and Calculations'!$F$12</f>
        <v>0</v>
      </c>
      <c r="K3260" s="12">
        <f>(1 - Dashboard!$I$11) * I3260 * Dashboard!$I$10 * 'Lookups and Calculations'!$F$12</f>
        <v>0</v>
      </c>
      <c r="L3260" s="12">
        <f>(H3260 - I3260) * Dashboard!$I$13 * (Dashboard!$D$12 / 365) * 'Lookups and Calculations'!$F$12</f>
        <v>0</v>
      </c>
      <c r="M3260" s="3">
        <f>(G3260*2) * Dashboard!$I$13 * (Dashboard!$D$12 / 365) * 'Lookups and Calculations'!$F$12</f>
        <v>1602.0878730267946</v>
      </c>
      <c r="N3260" s="12">
        <f>H3260 * Dashboard!$I$14 * Dashboard!$I$15 * (Dashboard!$D$12 / 365) * 'Lookups and Calculations'!$F$12</f>
        <v>0</v>
      </c>
    </row>
    <row r="3261" spans="1:14" x14ac:dyDescent="0.35">
      <c r="A3261" s="2">
        <v>3260</v>
      </c>
      <c r="B3261" s="11">
        <v>0.31042489578411192</v>
      </c>
      <c r="C3261" s="11">
        <v>0.88216700752758048</v>
      </c>
      <c r="D3261" s="3">
        <f>B3261*Dashboard!$D$11*Dashboard!$D$10*SQRT(Dashboard!$D$12/365)</f>
        <v>77072.841515912223</v>
      </c>
      <c r="E3261" s="3">
        <f>IF(Dashboard!$I$3,C3261*Dashboard!$E$11*Dashboard!$E$10*SQRT(Dashboard!$D$12/365),0)</f>
        <v>438051.96609633311</v>
      </c>
      <c r="F3261" s="3">
        <f>D3261+IF(Dashboard!$I$3,E3261,0)</f>
        <v>515124.80761224532</v>
      </c>
      <c r="G3261" s="3">
        <f>IF(Dashboard!$I$4, ('Lookups and Calculations'!$F$9) / (1 - 'Lookups and Calculations'!$F$10), 'Lookups and Calculations'!$F$9)</f>
        <v>1951878.888340465</v>
      </c>
      <c r="H3261" s="12">
        <f t="shared" si="100"/>
        <v>0</v>
      </c>
      <c r="I3261" s="12">
        <f t="shared" si="101"/>
        <v>0</v>
      </c>
      <c r="J3261" s="13">
        <f>(1 - Dashboard!$I$9) * H3261 * Dashboard!$I$8 * 'Lookups and Calculations'!$F$12</f>
        <v>0</v>
      </c>
      <c r="K3261" s="12">
        <f>(1 - Dashboard!$I$11) * I3261 * Dashboard!$I$10 * 'Lookups and Calculations'!$F$12</f>
        <v>0</v>
      </c>
      <c r="L3261" s="12">
        <f>(H3261 - I3261) * Dashboard!$I$13 * (Dashboard!$D$12 / 365) * 'Lookups and Calculations'!$F$12</f>
        <v>0</v>
      </c>
      <c r="M3261" s="3">
        <f>(G3261*2) * Dashboard!$I$13 * (Dashboard!$D$12 / 365) * 'Lookups and Calculations'!$F$12</f>
        <v>1602.0878730267946</v>
      </c>
      <c r="N3261" s="12">
        <f>H3261 * Dashboard!$I$14 * Dashboard!$I$15 * (Dashboard!$D$12 / 365) * 'Lookups and Calculations'!$F$12</f>
        <v>0</v>
      </c>
    </row>
    <row r="3262" spans="1:14" x14ac:dyDescent="0.35">
      <c r="A3262" s="2">
        <v>3261</v>
      </c>
      <c r="B3262" s="11">
        <v>-1.7378317620032004</v>
      </c>
      <c r="C3262" s="11">
        <v>1.2555378127950254</v>
      </c>
      <c r="D3262" s="3">
        <f>B3262*Dashboard!$D$11*Dashboard!$D$10*SQRT(Dashboard!$D$12/365)</f>
        <v>-431471.93989022315</v>
      </c>
      <c r="E3262" s="3">
        <f>IF(Dashboard!$I$3,C3262*Dashboard!$E$11*Dashboard!$E$10*SQRT(Dashboard!$D$12/365),0)</f>
        <v>623454.29233926022</v>
      </c>
      <c r="F3262" s="3">
        <f>D3262+IF(Dashboard!$I$3,E3262,0)</f>
        <v>191982.35244903708</v>
      </c>
      <c r="G3262" s="3">
        <f>IF(Dashboard!$I$4, ('Lookups and Calculations'!$F$9) / (1 - 'Lookups and Calculations'!$F$10), 'Lookups and Calculations'!$F$9)</f>
        <v>1951878.888340465</v>
      </c>
      <c r="H3262" s="12">
        <f t="shared" si="100"/>
        <v>0</v>
      </c>
      <c r="I3262" s="12">
        <f t="shared" si="101"/>
        <v>0</v>
      </c>
      <c r="J3262" s="13">
        <f>(1 - Dashboard!$I$9) * H3262 * Dashboard!$I$8 * 'Lookups and Calculations'!$F$12</f>
        <v>0</v>
      </c>
      <c r="K3262" s="12">
        <f>(1 - Dashboard!$I$11) * I3262 * Dashboard!$I$10 * 'Lookups and Calculations'!$F$12</f>
        <v>0</v>
      </c>
      <c r="L3262" s="12">
        <f>(H3262 - I3262) * Dashboard!$I$13 * (Dashboard!$D$12 / 365) * 'Lookups and Calculations'!$F$12</f>
        <v>0</v>
      </c>
      <c r="M3262" s="3">
        <f>(G3262*2) * Dashboard!$I$13 * (Dashboard!$D$12 / 365) * 'Lookups and Calculations'!$F$12</f>
        <v>1602.0878730267946</v>
      </c>
      <c r="N3262" s="12">
        <f>H3262 * Dashboard!$I$14 * Dashboard!$I$15 * (Dashboard!$D$12 / 365) * 'Lookups and Calculations'!$F$12</f>
        <v>0</v>
      </c>
    </row>
    <row r="3263" spans="1:14" x14ac:dyDescent="0.35">
      <c r="A3263" s="2">
        <v>3262</v>
      </c>
      <c r="B3263" s="11">
        <v>1.2146963104326287</v>
      </c>
      <c r="C3263" s="11">
        <v>0.47529690193356178</v>
      </c>
      <c r="D3263" s="3">
        <f>B3263*Dashboard!$D$11*Dashboard!$D$10*SQRT(Dashboard!$D$12/365)</f>
        <v>301586.94581328402</v>
      </c>
      <c r="E3263" s="3">
        <f>IF(Dashboard!$I$3,C3263*Dashboard!$E$11*Dashboard!$E$10*SQRT(Dashboard!$D$12/365),0)</f>
        <v>236015.10892480676</v>
      </c>
      <c r="F3263" s="3">
        <f>D3263+IF(Dashboard!$I$3,E3263,0)</f>
        <v>537602.05473809084</v>
      </c>
      <c r="G3263" s="3">
        <f>IF(Dashboard!$I$4, ('Lookups and Calculations'!$F$9) / (1 - 'Lookups and Calculations'!$F$10), 'Lookups and Calculations'!$F$9)</f>
        <v>1951878.888340465</v>
      </c>
      <c r="H3263" s="12">
        <f t="shared" si="100"/>
        <v>0</v>
      </c>
      <c r="I3263" s="12">
        <f t="shared" si="101"/>
        <v>0</v>
      </c>
      <c r="J3263" s="13">
        <f>(1 - Dashboard!$I$9) * H3263 * Dashboard!$I$8 * 'Lookups and Calculations'!$F$12</f>
        <v>0</v>
      </c>
      <c r="K3263" s="12">
        <f>(1 - Dashboard!$I$11) * I3263 * Dashboard!$I$10 * 'Lookups and Calculations'!$F$12</f>
        <v>0</v>
      </c>
      <c r="L3263" s="12">
        <f>(H3263 - I3263) * Dashboard!$I$13 * (Dashboard!$D$12 / 365) * 'Lookups and Calculations'!$F$12</f>
        <v>0</v>
      </c>
      <c r="M3263" s="3">
        <f>(G3263*2) * Dashboard!$I$13 * (Dashboard!$D$12 / 365) * 'Lookups and Calculations'!$F$12</f>
        <v>1602.0878730267946</v>
      </c>
      <c r="N3263" s="12">
        <f>H3263 * Dashboard!$I$14 * Dashboard!$I$15 * (Dashboard!$D$12 / 365) * 'Lookups and Calculations'!$F$12</f>
        <v>0</v>
      </c>
    </row>
    <row r="3264" spans="1:14" x14ac:dyDescent="0.35">
      <c r="A3264" s="2">
        <v>3263</v>
      </c>
      <c r="B3264" s="11">
        <v>0.43683687101665342</v>
      </c>
      <c r="C3264" s="11">
        <v>8.7262229891963167E-2</v>
      </c>
      <c r="D3264" s="3">
        <f>B3264*Dashboard!$D$11*Dashboard!$D$10*SQRT(Dashboard!$D$12/365)</f>
        <v>108458.63004360463</v>
      </c>
      <c r="E3264" s="3">
        <f>IF(Dashboard!$I$3,C3264*Dashboard!$E$11*Dashboard!$E$10*SQRT(Dashboard!$D$12/365),0)</f>
        <v>43331.241186697378</v>
      </c>
      <c r="F3264" s="3">
        <f>D3264+IF(Dashboard!$I$3,E3264,0)</f>
        <v>151789.871230302</v>
      </c>
      <c r="G3264" s="3">
        <f>IF(Dashboard!$I$4, ('Lookups and Calculations'!$F$9) / (1 - 'Lookups and Calculations'!$F$10), 'Lookups and Calculations'!$F$9)</f>
        <v>1951878.888340465</v>
      </c>
      <c r="H3264" s="12">
        <f t="shared" si="100"/>
        <v>0</v>
      </c>
      <c r="I3264" s="12">
        <f t="shared" si="101"/>
        <v>0</v>
      </c>
      <c r="J3264" s="13">
        <f>(1 - Dashboard!$I$9) * H3264 * Dashboard!$I$8 * 'Lookups and Calculations'!$F$12</f>
        <v>0</v>
      </c>
      <c r="K3264" s="12">
        <f>(1 - Dashboard!$I$11) * I3264 * Dashboard!$I$10 * 'Lookups and Calculations'!$F$12</f>
        <v>0</v>
      </c>
      <c r="L3264" s="12">
        <f>(H3264 - I3264) * Dashboard!$I$13 * (Dashboard!$D$12 / 365) * 'Lookups and Calculations'!$F$12</f>
        <v>0</v>
      </c>
      <c r="M3264" s="3">
        <f>(G3264*2) * Dashboard!$I$13 * (Dashboard!$D$12 / 365) * 'Lookups and Calculations'!$F$12</f>
        <v>1602.0878730267946</v>
      </c>
      <c r="N3264" s="12">
        <f>H3264 * Dashboard!$I$14 * Dashboard!$I$15 * (Dashboard!$D$12 / 365) * 'Lookups and Calculations'!$F$12</f>
        <v>0</v>
      </c>
    </row>
    <row r="3265" spans="1:14" x14ac:dyDescent="0.35">
      <c r="A3265" s="2">
        <v>3264</v>
      </c>
      <c r="B3265" s="11">
        <v>0.38913815070154861</v>
      </c>
      <c r="C3265" s="11">
        <v>0.24325492242321384</v>
      </c>
      <c r="D3265" s="3">
        <f>B3265*Dashboard!$D$11*Dashboard!$D$10*SQRT(Dashboard!$D$12/365)</f>
        <v>96615.907500131187</v>
      </c>
      <c r="E3265" s="3">
        <f>IF(Dashboard!$I$3,C3265*Dashboard!$E$11*Dashboard!$E$10*SQRT(Dashboard!$D$12/365),0)</f>
        <v>120791.5237373784</v>
      </c>
      <c r="F3265" s="3">
        <f>D3265+IF(Dashboard!$I$3,E3265,0)</f>
        <v>217407.43123750959</v>
      </c>
      <c r="G3265" s="3">
        <f>IF(Dashboard!$I$4, ('Lookups and Calculations'!$F$9) / (1 - 'Lookups and Calculations'!$F$10), 'Lookups and Calculations'!$F$9)</f>
        <v>1951878.888340465</v>
      </c>
      <c r="H3265" s="12">
        <f t="shared" si="100"/>
        <v>0</v>
      </c>
      <c r="I3265" s="12">
        <f t="shared" si="101"/>
        <v>0</v>
      </c>
      <c r="J3265" s="13">
        <f>(1 - Dashboard!$I$9) * H3265 * Dashboard!$I$8 * 'Lookups and Calculations'!$F$12</f>
        <v>0</v>
      </c>
      <c r="K3265" s="12">
        <f>(1 - Dashboard!$I$11) * I3265 * Dashboard!$I$10 * 'Lookups and Calculations'!$F$12</f>
        <v>0</v>
      </c>
      <c r="L3265" s="12">
        <f>(H3265 - I3265) * Dashboard!$I$13 * (Dashboard!$D$12 / 365) * 'Lookups and Calculations'!$F$12</f>
        <v>0</v>
      </c>
      <c r="M3265" s="3">
        <f>(G3265*2) * Dashboard!$I$13 * (Dashboard!$D$12 / 365) * 'Lookups and Calculations'!$F$12</f>
        <v>1602.0878730267946</v>
      </c>
      <c r="N3265" s="12">
        <f>H3265 * Dashboard!$I$14 * Dashboard!$I$15 * (Dashboard!$D$12 / 365) * 'Lookups and Calculations'!$F$12</f>
        <v>0</v>
      </c>
    </row>
    <row r="3266" spans="1:14" x14ac:dyDescent="0.35">
      <c r="A3266" s="2">
        <v>3265</v>
      </c>
      <c r="B3266" s="11">
        <v>0.16542915205277894</v>
      </c>
      <c r="C3266" s="11">
        <v>-0.90231560491399343</v>
      </c>
      <c r="D3266" s="3">
        <f>B3266*Dashboard!$D$11*Dashboard!$D$10*SQRT(Dashboard!$D$12/365)</f>
        <v>41073.042115612909</v>
      </c>
      <c r="E3266" s="3">
        <f>IF(Dashboard!$I$3,C3266*Dashboard!$E$11*Dashboard!$E$10*SQRT(Dashboard!$D$12/365),0)</f>
        <v>-448057.02480277728</v>
      </c>
      <c r="F3266" s="3">
        <f>D3266+IF(Dashboard!$I$3,E3266,0)</f>
        <v>-406983.98268716439</v>
      </c>
      <c r="G3266" s="3">
        <f>IF(Dashboard!$I$4, ('Lookups and Calculations'!$F$9) / (1 - 'Lookups and Calculations'!$F$10), 'Lookups and Calculations'!$F$9)</f>
        <v>1951878.888340465</v>
      </c>
      <c r="H3266" s="12">
        <f t="shared" si="100"/>
        <v>0</v>
      </c>
      <c r="I3266" s="12">
        <f t="shared" si="101"/>
        <v>0</v>
      </c>
      <c r="J3266" s="13">
        <f>(1 - Dashboard!$I$9) * H3266 * Dashboard!$I$8 * 'Lookups and Calculations'!$F$12</f>
        <v>0</v>
      </c>
      <c r="K3266" s="12">
        <f>(1 - Dashboard!$I$11) * I3266 * Dashboard!$I$10 * 'Lookups and Calculations'!$F$12</f>
        <v>0</v>
      </c>
      <c r="L3266" s="12">
        <f>(H3266 - I3266) * Dashboard!$I$13 * (Dashboard!$D$12 / 365) * 'Lookups and Calculations'!$F$12</f>
        <v>0</v>
      </c>
      <c r="M3266" s="3">
        <f>(G3266*2) * Dashboard!$I$13 * (Dashboard!$D$12 / 365) * 'Lookups and Calculations'!$F$12</f>
        <v>1602.0878730267946</v>
      </c>
      <c r="N3266" s="12">
        <f>H3266 * Dashboard!$I$14 * Dashboard!$I$15 * (Dashboard!$D$12 / 365) * 'Lookups and Calculations'!$F$12</f>
        <v>0</v>
      </c>
    </row>
    <row r="3267" spans="1:14" x14ac:dyDescent="0.35">
      <c r="A3267" s="2">
        <v>3266</v>
      </c>
      <c r="B3267" s="11">
        <v>1.5386127508658769</v>
      </c>
      <c r="C3267" s="11">
        <v>-0.55869379311305878</v>
      </c>
      <c r="D3267" s="3">
        <f>B3267*Dashboard!$D$11*Dashboard!$D$10*SQRT(Dashboard!$D$12/365)</f>
        <v>382009.49186858628</v>
      </c>
      <c r="E3267" s="3">
        <f>IF(Dashboard!$I$3,C3267*Dashboard!$E$11*Dashboard!$E$10*SQRT(Dashboard!$D$12/365),0)</f>
        <v>-277426.96386357635</v>
      </c>
      <c r="F3267" s="3">
        <f>D3267+IF(Dashboard!$I$3,E3267,0)</f>
        <v>104582.52800500992</v>
      </c>
      <c r="G3267" s="3">
        <f>IF(Dashboard!$I$4, ('Lookups and Calculations'!$F$9) / (1 - 'Lookups and Calculations'!$F$10), 'Lookups and Calculations'!$F$9)</f>
        <v>1951878.888340465</v>
      </c>
      <c r="H3267" s="12">
        <f t="shared" ref="H3267:H3330" si="102">MAX(0,F3267-G3267)</f>
        <v>0</v>
      </c>
      <c r="I3267" s="12">
        <f t="shared" ref="I3267:I3330" si="103">MAX(0,-F3267-G3267)</f>
        <v>0</v>
      </c>
      <c r="J3267" s="13">
        <f>(1 - Dashboard!$I$9) * H3267 * Dashboard!$I$8 * 'Lookups and Calculations'!$F$12</f>
        <v>0</v>
      </c>
      <c r="K3267" s="12">
        <f>(1 - Dashboard!$I$11) * I3267 * Dashboard!$I$10 * 'Lookups and Calculations'!$F$12</f>
        <v>0</v>
      </c>
      <c r="L3267" s="12">
        <f>(H3267 - I3267) * Dashboard!$I$13 * (Dashboard!$D$12 / 365) * 'Lookups and Calculations'!$F$12</f>
        <v>0</v>
      </c>
      <c r="M3267" s="3">
        <f>(G3267*2) * Dashboard!$I$13 * (Dashboard!$D$12 / 365) * 'Lookups and Calculations'!$F$12</f>
        <v>1602.0878730267946</v>
      </c>
      <c r="N3267" s="12">
        <f>H3267 * Dashboard!$I$14 * Dashboard!$I$15 * (Dashboard!$D$12 / 365) * 'Lookups and Calculations'!$F$12</f>
        <v>0</v>
      </c>
    </row>
    <row r="3268" spans="1:14" x14ac:dyDescent="0.35">
      <c r="A3268" s="2">
        <v>3267</v>
      </c>
      <c r="B3268" s="11">
        <v>-1.3824089938533843</v>
      </c>
      <c r="C3268" s="11">
        <v>-1.2913934031126364</v>
      </c>
      <c r="D3268" s="3">
        <f>B3268*Dashboard!$D$11*Dashboard!$D$10*SQRT(Dashboard!$D$12/365)</f>
        <v>-343226.94713098067</v>
      </c>
      <c r="E3268" s="3">
        <f>IF(Dashboard!$I$3,C3268*Dashboard!$E$11*Dashboard!$E$10*SQRT(Dashboard!$D$12/365),0)</f>
        <v>-641258.8709509616</v>
      </c>
      <c r="F3268" s="3">
        <f>D3268+IF(Dashboard!$I$3,E3268,0)</f>
        <v>-984485.81808194227</v>
      </c>
      <c r="G3268" s="3">
        <f>IF(Dashboard!$I$4, ('Lookups and Calculations'!$F$9) / (1 - 'Lookups and Calculations'!$F$10), 'Lookups and Calculations'!$F$9)</f>
        <v>1951878.888340465</v>
      </c>
      <c r="H3268" s="12">
        <f t="shared" si="102"/>
        <v>0</v>
      </c>
      <c r="I3268" s="12">
        <f t="shared" si="103"/>
        <v>0</v>
      </c>
      <c r="J3268" s="13">
        <f>(1 - Dashboard!$I$9) * H3268 * Dashboard!$I$8 * 'Lookups and Calculations'!$F$12</f>
        <v>0</v>
      </c>
      <c r="K3268" s="12">
        <f>(1 - Dashboard!$I$11) * I3268 * Dashboard!$I$10 * 'Lookups and Calculations'!$F$12</f>
        <v>0</v>
      </c>
      <c r="L3268" s="12">
        <f>(H3268 - I3268) * Dashboard!$I$13 * (Dashboard!$D$12 / 365) * 'Lookups and Calculations'!$F$12</f>
        <v>0</v>
      </c>
      <c r="M3268" s="3">
        <f>(G3268*2) * Dashboard!$I$13 * (Dashboard!$D$12 / 365) * 'Lookups and Calculations'!$F$12</f>
        <v>1602.0878730267946</v>
      </c>
      <c r="N3268" s="12">
        <f>H3268 * Dashboard!$I$14 * Dashboard!$I$15 * (Dashboard!$D$12 / 365) * 'Lookups and Calculations'!$F$12</f>
        <v>0</v>
      </c>
    </row>
    <row r="3269" spans="1:14" x14ac:dyDescent="0.35">
      <c r="A3269" s="2">
        <v>3268</v>
      </c>
      <c r="B3269" s="11">
        <v>-1.7567437801995478</v>
      </c>
      <c r="C3269" s="11">
        <v>0.51308202620586885</v>
      </c>
      <c r="D3269" s="3">
        <f>B3269*Dashboard!$D$11*Dashboard!$D$10*SQRT(Dashboard!$D$12/365)</f>
        <v>-436167.44917761895</v>
      </c>
      <c r="E3269" s="3">
        <f>IF(Dashboard!$I$3,C3269*Dashboard!$E$11*Dashboard!$E$10*SQRT(Dashboard!$D$12/365),0)</f>
        <v>254777.82373440691</v>
      </c>
      <c r="F3269" s="3">
        <f>D3269+IF(Dashboard!$I$3,E3269,0)</f>
        <v>-181389.62544321205</v>
      </c>
      <c r="G3269" s="3">
        <f>IF(Dashboard!$I$4, ('Lookups and Calculations'!$F$9) / (1 - 'Lookups and Calculations'!$F$10), 'Lookups and Calculations'!$F$9)</f>
        <v>1951878.888340465</v>
      </c>
      <c r="H3269" s="12">
        <f t="shared" si="102"/>
        <v>0</v>
      </c>
      <c r="I3269" s="12">
        <f t="shared" si="103"/>
        <v>0</v>
      </c>
      <c r="J3269" s="13">
        <f>(1 - Dashboard!$I$9) * H3269 * Dashboard!$I$8 * 'Lookups and Calculations'!$F$12</f>
        <v>0</v>
      </c>
      <c r="K3269" s="12">
        <f>(1 - Dashboard!$I$11) * I3269 * Dashboard!$I$10 * 'Lookups and Calculations'!$F$12</f>
        <v>0</v>
      </c>
      <c r="L3269" s="12">
        <f>(H3269 - I3269) * Dashboard!$I$13 * (Dashboard!$D$12 / 365) * 'Lookups and Calculations'!$F$12</f>
        <v>0</v>
      </c>
      <c r="M3269" s="3">
        <f>(G3269*2) * Dashboard!$I$13 * (Dashboard!$D$12 / 365) * 'Lookups and Calculations'!$F$12</f>
        <v>1602.0878730267946</v>
      </c>
      <c r="N3269" s="12">
        <f>H3269 * Dashboard!$I$14 * Dashboard!$I$15 * (Dashboard!$D$12 / 365) * 'Lookups and Calculations'!$F$12</f>
        <v>0</v>
      </c>
    </row>
    <row r="3270" spans="1:14" x14ac:dyDescent="0.35">
      <c r="A3270" s="2">
        <v>3269</v>
      </c>
      <c r="B3270" s="11">
        <v>1.932408684493379</v>
      </c>
      <c r="C3270" s="11">
        <v>-0.41809088292501678</v>
      </c>
      <c r="D3270" s="3">
        <f>B3270*Dashboard!$D$11*Dashboard!$D$10*SQRT(Dashboard!$D$12/365)</f>
        <v>479781.84194192273</v>
      </c>
      <c r="E3270" s="3">
        <f>IF(Dashboard!$I$3,C3270*Dashboard!$E$11*Dashboard!$E$10*SQRT(Dashboard!$D$12/365),0)</f>
        <v>-207608.68600782426</v>
      </c>
      <c r="F3270" s="3">
        <f>D3270+IF(Dashboard!$I$3,E3270,0)</f>
        <v>272173.15593409847</v>
      </c>
      <c r="G3270" s="3">
        <f>IF(Dashboard!$I$4, ('Lookups and Calculations'!$F$9) / (1 - 'Lookups and Calculations'!$F$10), 'Lookups and Calculations'!$F$9)</f>
        <v>1951878.888340465</v>
      </c>
      <c r="H3270" s="12">
        <f t="shared" si="102"/>
        <v>0</v>
      </c>
      <c r="I3270" s="12">
        <f t="shared" si="103"/>
        <v>0</v>
      </c>
      <c r="J3270" s="13">
        <f>(1 - Dashboard!$I$9) * H3270 * Dashboard!$I$8 * 'Lookups and Calculations'!$F$12</f>
        <v>0</v>
      </c>
      <c r="K3270" s="12">
        <f>(1 - Dashboard!$I$11) * I3270 * Dashboard!$I$10 * 'Lookups and Calculations'!$F$12</f>
        <v>0</v>
      </c>
      <c r="L3270" s="12">
        <f>(H3270 - I3270) * Dashboard!$I$13 * (Dashboard!$D$12 / 365) * 'Lookups and Calculations'!$F$12</f>
        <v>0</v>
      </c>
      <c r="M3270" s="3">
        <f>(G3270*2) * Dashboard!$I$13 * (Dashboard!$D$12 / 365) * 'Lookups and Calculations'!$F$12</f>
        <v>1602.0878730267946</v>
      </c>
      <c r="N3270" s="12">
        <f>H3270 * Dashboard!$I$14 * Dashboard!$I$15 * (Dashboard!$D$12 / 365) * 'Lookups and Calculations'!$F$12</f>
        <v>0</v>
      </c>
    </row>
    <row r="3271" spans="1:14" x14ac:dyDescent="0.35">
      <c r="A3271" s="2">
        <v>3270</v>
      </c>
      <c r="B3271" s="11">
        <v>1.0037033997940901</v>
      </c>
      <c r="C3271" s="11">
        <v>1.9203336447365431</v>
      </c>
      <c r="D3271" s="3">
        <f>B3271*Dashboard!$D$11*Dashboard!$D$10*SQRT(Dashboard!$D$12/365)</f>
        <v>249201.25322394172</v>
      </c>
      <c r="E3271" s="3">
        <f>IF(Dashboard!$I$3,C3271*Dashboard!$E$11*Dashboard!$E$10*SQRT(Dashboard!$D$12/365),0)</f>
        <v>953567.65947912657</v>
      </c>
      <c r="F3271" s="3">
        <f>D3271+IF(Dashboard!$I$3,E3271,0)</f>
        <v>1202768.9127030682</v>
      </c>
      <c r="G3271" s="3">
        <f>IF(Dashboard!$I$4, ('Lookups and Calculations'!$F$9) / (1 - 'Lookups and Calculations'!$F$10), 'Lookups and Calculations'!$F$9)</f>
        <v>1951878.888340465</v>
      </c>
      <c r="H3271" s="12">
        <f t="shared" si="102"/>
        <v>0</v>
      </c>
      <c r="I3271" s="12">
        <f t="shared" si="103"/>
        <v>0</v>
      </c>
      <c r="J3271" s="13">
        <f>(1 - Dashboard!$I$9) * H3271 * Dashboard!$I$8 * 'Lookups and Calculations'!$F$12</f>
        <v>0</v>
      </c>
      <c r="K3271" s="12">
        <f>(1 - Dashboard!$I$11) * I3271 * Dashboard!$I$10 * 'Lookups and Calculations'!$F$12</f>
        <v>0</v>
      </c>
      <c r="L3271" s="12">
        <f>(H3271 - I3271) * Dashboard!$I$13 * (Dashboard!$D$12 / 365) * 'Lookups and Calculations'!$F$12</f>
        <v>0</v>
      </c>
      <c r="M3271" s="3">
        <f>(G3271*2) * Dashboard!$I$13 * (Dashboard!$D$12 / 365) * 'Lookups and Calculations'!$F$12</f>
        <v>1602.0878730267946</v>
      </c>
      <c r="N3271" s="12">
        <f>H3271 * Dashboard!$I$14 * Dashboard!$I$15 * (Dashboard!$D$12 / 365) * 'Lookups and Calculations'!$F$12</f>
        <v>0</v>
      </c>
    </row>
    <row r="3272" spans="1:14" x14ac:dyDescent="0.35">
      <c r="A3272" s="2">
        <v>3271</v>
      </c>
      <c r="B3272" s="11">
        <v>-0.41441572513198444</v>
      </c>
      <c r="C3272" s="11">
        <v>1.3014763761376413</v>
      </c>
      <c r="D3272" s="3">
        <f>B3272*Dashboard!$D$11*Dashboard!$D$10*SQRT(Dashboard!$D$12/365)</f>
        <v>-102891.86833459519</v>
      </c>
      <c r="E3272" s="3">
        <f>IF(Dashboard!$I$3,C3272*Dashboard!$E$11*Dashboard!$E$10*SQRT(Dashboard!$D$12/365),0)</f>
        <v>646265.7076610293</v>
      </c>
      <c r="F3272" s="3">
        <f>D3272+IF(Dashboard!$I$3,E3272,0)</f>
        <v>543373.83932643407</v>
      </c>
      <c r="G3272" s="3">
        <f>IF(Dashboard!$I$4, ('Lookups and Calculations'!$F$9) / (1 - 'Lookups and Calculations'!$F$10), 'Lookups and Calculations'!$F$9)</f>
        <v>1951878.888340465</v>
      </c>
      <c r="H3272" s="12">
        <f t="shared" si="102"/>
        <v>0</v>
      </c>
      <c r="I3272" s="12">
        <f t="shared" si="103"/>
        <v>0</v>
      </c>
      <c r="J3272" s="13">
        <f>(1 - Dashboard!$I$9) * H3272 * Dashboard!$I$8 * 'Lookups and Calculations'!$F$12</f>
        <v>0</v>
      </c>
      <c r="K3272" s="12">
        <f>(1 - Dashboard!$I$11) * I3272 * Dashboard!$I$10 * 'Lookups and Calculations'!$F$12</f>
        <v>0</v>
      </c>
      <c r="L3272" s="12">
        <f>(H3272 - I3272) * Dashboard!$I$13 * (Dashboard!$D$12 / 365) * 'Lookups and Calculations'!$F$12</f>
        <v>0</v>
      </c>
      <c r="M3272" s="3">
        <f>(G3272*2) * Dashboard!$I$13 * (Dashboard!$D$12 / 365) * 'Lookups and Calculations'!$F$12</f>
        <v>1602.0878730267946</v>
      </c>
      <c r="N3272" s="12">
        <f>H3272 * Dashboard!$I$14 * Dashboard!$I$15 * (Dashboard!$D$12 / 365) * 'Lookups and Calculations'!$F$12</f>
        <v>0</v>
      </c>
    </row>
    <row r="3273" spans="1:14" x14ac:dyDescent="0.35">
      <c r="A3273" s="2">
        <v>3272</v>
      </c>
      <c r="B3273" s="11">
        <v>-0.23858643858204193</v>
      </c>
      <c r="C3273" s="11">
        <v>0.68124259116624364</v>
      </c>
      <c r="D3273" s="3">
        <f>B3273*Dashboard!$D$11*Dashboard!$D$10*SQRT(Dashboard!$D$12/365)</f>
        <v>-59236.662453349527</v>
      </c>
      <c r="E3273" s="3">
        <f>IF(Dashboard!$I$3,C3273*Dashboard!$E$11*Dashboard!$E$10*SQRT(Dashboard!$D$12/365),0)</f>
        <v>338280.22800955124</v>
      </c>
      <c r="F3273" s="3">
        <f>D3273+IF(Dashboard!$I$3,E3273,0)</f>
        <v>279043.56555620173</v>
      </c>
      <c r="G3273" s="3">
        <f>IF(Dashboard!$I$4, ('Lookups and Calculations'!$F$9) / (1 - 'Lookups and Calculations'!$F$10), 'Lookups and Calculations'!$F$9)</f>
        <v>1951878.888340465</v>
      </c>
      <c r="H3273" s="12">
        <f t="shared" si="102"/>
        <v>0</v>
      </c>
      <c r="I3273" s="12">
        <f t="shared" si="103"/>
        <v>0</v>
      </c>
      <c r="J3273" s="13">
        <f>(1 - Dashboard!$I$9) * H3273 * Dashboard!$I$8 * 'Lookups and Calculations'!$F$12</f>
        <v>0</v>
      </c>
      <c r="K3273" s="12">
        <f>(1 - Dashboard!$I$11) * I3273 * Dashboard!$I$10 * 'Lookups and Calculations'!$F$12</f>
        <v>0</v>
      </c>
      <c r="L3273" s="12">
        <f>(H3273 - I3273) * Dashboard!$I$13 * (Dashboard!$D$12 / 365) * 'Lookups and Calculations'!$F$12</f>
        <v>0</v>
      </c>
      <c r="M3273" s="3">
        <f>(G3273*2) * Dashboard!$I$13 * (Dashboard!$D$12 / 365) * 'Lookups and Calculations'!$F$12</f>
        <v>1602.0878730267946</v>
      </c>
      <c r="N3273" s="12">
        <f>H3273 * Dashboard!$I$14 * Dashboard!$I$15 * (Dashboard!$D$12 / 365) * 'Lookups and Calculations'!$F$12</f>
        <v>0</v>
      </c>
    </row>
    <row r="3274" spans="1:14" x14ac:dyDescent="0.35">
      <c r="A3274" s="2">
        <v>3273</v>
      </c>
      <c r="B3274" s="11">
        <v>0.99744646949839277</v>
      </c>
      <c r="C3274" s="11">
        <v>-1.1317732688208944</v>
      </c>
      <c r="D3274" s="3">
        <f>B3274*Dashboard!$D$11*Dashboard!$D$10*SQRT(Dashboard!$D$12/365)</f>
        <v>247647.77151675359</v>
      </c>
      <c r="E3274" s="3">
        <f>IF(Dashboard!$I$3,C3274*Dashboard!$E$11*Dashboard!$E$10*SQRT(Dashboard!$D$12/365),0)</f>
        <v>-561997.33310335374</v>
      </c>
      <c r="F3274" s="3">
        <f>D3274+IF(Dashboard!$I$3,E3274,0)</f>
        <v>-314349.56158660015</v>
      </c>
      <c r="G3274" s="3">
        <f>IF(Dashboard!$I$4, ('Lookups and Calculations'!$F$9) / (1 - 'Lookups and Calculations'!$F$10), 'Lookups and Calculations'!$F$9)</f>
        <v>1951878.888340465</v>
      </c>
      <c r="H3274" s="12">
        <f t="shared" si="102"/>
        <v>0</v>
      </c>
      <c r="I3274" s="12">
        <f t="shared" si="103"/>
        <v>0</v>
      </c>
      <c r="J3274" s="13">
        <f>(1 - Dashboard!$I$9) * H3274 * Dashboard!$I$8 * 'Lookups and Calculations'!$F$12</f>
        <v>0</v>
      </c>
      <c r="K3274" s="12">
        <f>(1 - Dashboard!$I$11) * I3274 * Dashboard!$I$10 * 'Lookups and Calculations'!$F$12</f>
        <v>0</v>
      </c>
      <c r="L3274" s="12">
        <f>(H3274 - I3274) * Dashboard!$I$13 * (Dashboard!$D$12 / 365) * 'Lookups and Calculations'!$F$12</f>
        <v>0</v>
      </c>
      <c r="M3274" s="3">
        <f>(G3274*2) * Dashboard!$I$13 * (Dashboard!$D$12 / 365) * 'Lookups and Calculations'!$F$12</f>
        <v>1602.0878730267946</v>
      </c>
      <c r="N3274" s="12">
        <f>H3274 * Dashboard!$I$14 * Dashboard!$I$15 * (Dashboard!$D$12 / 365) * 'Lookups and Calculations'!$F$12</f>
        <v>0</v>
      </c>
    </row>
    <row r="3275" spans="1:14" x14ac:dyDescent="0.35">
      <c r="A3275" s="2">
        <v>3274</v>
      </c>
      <c r="B3275" s="11">
        <v>0.80734572014089401</v>
      </c>
      <c r="C3275" s="11">
        <v>0.42919233541871477</v>
      </c>
      <c r="D3275" s="3">
        <f>B3275*Dashboard!$D$11*Dashboard!$D$10*SQRT(Dashboard!$D$12/365)</f>
        <v>200449.22163795697</v>
      </c>
      <c r="E3275" s="3">
        <f>IF(Dashboard!$I$3,C3275*Dashboard!$E$11*Dashboard!$E$10*SQRT(Dashboard!$D$12/365),0)</f>
        <v>213121.26248131864</v>
      </c>
      <c r="F3275" s="3">
        <f>D3275+IF(Dashboard!$I$3,E3275,0)</f>
        <v>413570.48411927558</v>
      </c>
      <c r="G3275" s="3">
        <f>IF(Dashboard!$I$4, ('Lookups and Calculations'!$F$9) / (1 - 'Lookups and Calculations'!$F$10), 'Lookups and Calculations'!$F$9)</f>
        <v>1951878.888340465</v>
      </c>
      <c r="H3275" s="12">
        <f t="shared" si="102"/>
        <v>0</v>
      </c>
      <c r="I3275" s="12">
        <f t="shared" si="103"/>
        <v>0</v>
      </c>
      <c r="J3275" s="13">
        <f>(1 - Dashboard!$I$9) * H3275 * Dashboard!$I$8 * 'Lookups and Calculations'!$F$12</f>
        <v>0</v>
      </c>
      <c r="K3275" s="12">
        <f>(1 - Dashboard!$I$11) * I3275 * Dashboard!$I$10 * 'Lookups and Calculations'!$F$12</f>
        <v>0</v>
      </c>
      <c r="L3275" s="12">
        <f>(H3275 - I3275) * Dashboard!$I$13 * (Dashboard!$D$12 / 365) * 'Lookups and Calculations'!$F$12</f>
        <v>0</v>
      </c>
      <c r="M3275" s="3">
        <f>(G3275*2) * Dashboard!$I$13 * (Dashboard!$D$12 / 365) * 'Lookups and Calculations'!$F$12</f>
        <v>1602.0878730267946</v>
      </c>
      <c r="N3275" s="12">
        <f>H3275 * Dashboard!$I$14 * Dashboard!$I$15 * (Dashboard!$D$12 / 365) * 'Lookups and Calculations'!$F$12</f>
        <v>0</v>
      </c>
    </row>
    <row r="3276" spans="1:14" x14ac:dyDescent="0.35">
      <c r="A3276" s="2">
        <v>3275</v>
      </c>
      <c r="B3276" s="11">
        <v>-1.0539928067864786</v>
      </c>
      <c r="C3276" s="11">
        <v>-0.46251400836141099</v>
      </c>
      <c r="D3276" s="3">
        <f>B3276*Dashboard!$D$11*Dashboard!$D$10*SQRT(Dashboard!$D$12/365)</f>
        <v>-261687.19603230825</v>
      </c>
      <c r="E3276" s="3">
        <f>IF(Dashboard!$I$3,C3276*Dashboard!$E$11*Dashboard!$E$10*SQRT(Dashboard!$D$12/365),0)</f>
        <v>-229667.59012859315</v>
      </c>
      <c r="F3276" s="3">
        <f>D3276+IF(Dashboard!$I$3,E3276,0)</f>
        <v>-491354.78616090142</v>
      </c>
      <c r="G3276" s="3">
        <f>IF(Dashboard!$I$4, ('Lookups and Calculations'!$F$9) / (1 - 'Lookups and Calculations'!$F$10), 'Lookups and Calculations'!$F$9)</f>
        <v>1951878.888340465</v>
      </c>
      <c r="H3276" s="12">
        <f t="shared" si="102"/>
        <v>0</v>
      </c>
      <c r="I3276" s="12">
        <f t="shared" si="103"/>
        <v>0</v>
      </c>
      <c r="J3276" s="13">
        <f>(1 - Dashboard!$I$9) * H3276 * Dashboard!$I$8 * 'Lookups and Calculations'!$F$12</f>
        <v>0</v>
      </c>
      <c r="K3276" s="12">
        <f>(1 - Dashboard!$I$11) * I3276 * Dashboard!$I$10 * 'Lookups and Calculations'!$F$12</f>
        <v>0</v>
      </c>
      <c r="L3276" s="12">
        <f>(H3276 - I3276) * Dashboard!$I$13 * (Dashboard!$D$12 / 365) * 'Lookups and Calculations'!$F$12</f>
        <v>0</v>
      </c>
      <c r="M3276" s="3">
        <f>(G3276*2) * Dashboard!$I$13 * (Dashboard!$D$12 / 365) * 'Lookups and Calculations'!$F$12</f>
        <v>1602.0878730267946</v>
      </c>
      <c r="N3276" s="12">
        <f>H3276 * Dashboard!$I$14 * Dashboard!$I$15 * (Dashboard!$D$12 / 365) * 'Lookups and Calculations'!$F$12</f>
        <v>0</v>
      </c>
    </row>
    <row r="3277" spans="1:14" x14ac:dyDescent="0.35">
      <c r="A3277" s="2">
        <v>3276</v>
      </c>
      <c r="B3277" s="11">
        <v>-1.1013870699785984</v>
      </c>
      <c r="C3277" s="11">
        <v>-1.2340172819510618</v>
      </c>
      <c r="D3277" s="3">
        <f>B3277*Dashboard!$D$11*Dashboard!$D$10*SQRT(Dashboard!$D$12/365)</f>
        <v>-273454.32742343884</v>
      </c>
      <c r="E3277" s="3">
        <f>IF(Dashboard!$I$3,C3277*Dashboard!$E$11*Dashboard!$E$10*SQRT(Dashboard!$D$12/365),0)</f>
        <v>-612767.98150787235</v>
      </c>
      <c r="F3277" s="3">
        <f>D3277+IF(Dashboard!$I$3,E3277,0)</f>
        <v>-886222.30893131113</v>
      </c>
      <c r="G3277" s="3">
        <f>IF(Dashboard!$I$4, ('Lookups and Calculations'!$F$9) / (1 - 'Lookups and Calculations'!$F$10), 'Lookups and Calculations'!$F$9)</f>
        <v>1951878.888340465</v>
      </c>
      <c r="H3277" s="12">
        <f t="shared" si="102"/>
        <v>0</v>
      </c>
      <c r="I3277" s="12">
        <f t="shared" si="103"/>
        <v>0</v>
      </c>
      <c r="J3277" s="13">
        <f>(1 - Dashboard!$I$9) * H3277 * Dashboard!$I$8 * 'Lookups and Calculations'!$F$12</f>
        <v>0</v>
      </c>
      <c r="K3277" s="12">
        <f>(1 - Dashboard!$I$11) * I3277 * Dashboard!$I$10 * 'Lookups and Calculations'!$F$12</f>
        <v>0</v>
      </c>
      <c r="L3277" s="12">
        <f>(H3277 - I3277) * Dashboard!$I$13 * (Dashboard!$D$12 / 365) * 'Lookups and Calculations'!$F$12</f>
        <v>0</v>
      </c>
      <c r="M3277" s="3">
        <f>(G3277*2) * Dashboard!$I$13 * (Dashboard!$D$12 / 365) * 'Lookups and Calculations'!$F$12</f>
        <v>1602.0878730267946</v>
      </c>
      <c r="N3277" s="12">
        <f>H3277 * Dashboard!$I$14 * Dashboard!$I$15 * (Dashboard!$D$12 / 365) * 'Lookups and Calculations'!$F$12</f>
        <v>0</v>
      </c>
    </row>
    <row r="3278" spans="1:14" x14ac:dyDescent="0.35">
      <c r="A3278" s="2">
        <v>3277</v>
      </c>
      <c r="B3278" s="11">
        <v>0.34545520234447846</v>
      </c>
      <c r="C3278" s="11">
        <v>0.39712619435738744</v>
      </c>
      <c r="D3278" s="3">
        <f>B3278*Dashboard!$D$11*Dashboard!$D$10*SQRT(Dashboard!$D$12/365)</f>
        <v>85770.227912583869</v>
      </c>
      <c r="E3278" s="3">
        <f>IF(Dashboard!$I$3,C3278*Dashboard!$E$11*Dashboard!$E$10*SQRT(Dashboard!$D$12/365),0)</f>
        <v>197198.38618105341</v>
      </c>
      <c r="F3278" s="3">
        <f>D3278+IF(Dashboard!$I$3,E3278,0)</f>
        <v>282968.61409363727</v>
      </c>
      <c r="G3278" s="3">
        <f>IF(Dashboard!$I$4, ('Lookups and Calculations'!$F$9) / (1 - 'Lookups and Calculations'!$F$10), 'Lookups and Calculations'!$F$9)</f>
        <v>1951878.888340465</v>
      </c>
      <c r="H3278" s="12">
        <f t="shared" si="102"/>
        <v>0</v>
      </c>
      <c r="I3278" s="12">
        <f t="shared" si="103"/>
        <v>0</v>
      </c>
      <c r="J3278" s="13">
        <f>(1 - Dashboard!$I$9) * H3278 * Dashboard!$I$8 * 'Lookups and Calculations'!$F$12</f>
        <v>0</v>
      </c>
      <c r="K3278" s="12">
        <f>(1 - Dashboard!$I$11) * I3278 * Dashboard!$I$10 * 'Lookups and Calculations'!$F$12</f>
        <v>0</v>
      </c>
      <c r="L3278" s="12">
        <f>(H3278 - I3278) * Dashboard!$I$13 * (Dashboard!$D$12 / 365) * 'Lookups and Calculations'!$F$12</f>
        <v>0</v>
      </c>
      <c r="M3278" s="3">
        <f>(G3278*2) * Dashboard!$I$13 * (Dashboard!$D$12 / 365) * 'Lookups and Calculations'!$F$12</f>
        <v>1602.0878730267946</v>
      </c>
      <c r="N3278" s="12">
        <f>H3278 * Dashboard!$I$14 * Dashboard!$I$15 * (Dashboard!$D$12 / 365) * 'Lookups and Calculations'!$F$12</f>
        <v>0</v>
      </c>
    </row>
    <row r="3279" spans="1:14" x14ac:dyDescent="0.35">
      <c r="A3279" s="2">
        <v>3278</v>
      </c>
      <c r="B3279" s="11">
        <v>2.2475758703701132</v>
      </c>
      <c r="C3279" s="11">
        <v>-0.66809993216022745</v>
      </c>
      <c r="D3279" s="3">
        <f>B3279*Dashboard!$D$11*Dashboard!$D$10*SQRT(Dashboard!$D$12/365)</f>
        <v>558032.1076196694</v>
      </c>
      <c r="E3279" s="3">
        <f>IF(Dashboard!$I$3,C3279*Dashboard!$E$11*Dashboard!$E$10*SQRT(Dashboard!$D$12/365),0)</f>
        <v>-331754.06281838811</v>
      </c>
      <c r="F3279" s="3">
        <f>D3279+IF(Dashboard!$I$3,E3279,0)</f>
        <v>226278.0448012813</v>
      </c>
      <c r="G3279" s="3">
        <f>IF(Dashboard!$I$4, ('Lookups and Calculations'!$F$9) / (1 - 'Lookups and Calculations'!$F$10), 'Lookups and Calculations'!$F$9)</f>
        <v>1951878.888340465</v>
      </c>
      <c r="H3279" s="12">
        <f t="shared" si="102"/>
        <v>0</v>
      </c>
      <c r="I3279" s="12">
        <f t="shared" si="103"/>
        <v>0</v>
      </c>
      <c r="J3279" s="13">
        <f>(1 - Dashboard!$I$9) * H3279 * Dashboard!$I$8 * 'Lookups and Calculations'!$F$12</f>
        <v>0</v>
      </c>
      <c r="K3279" s="12">
        <f>(1 - Dashboard!$I$11) * I3279 * Dashboard!$I$10 * 'Lookups and Calculations'!$F$12</f>
        <v>0</v>
      </c>
      <c r="L3279" s="12">
        <f>(H3279 - I3279) * Dashboard!$I$13 * (Dashboard!$D$12 / 365) * 'Lookups and Calculations'!$F$12</f>
        <v>0</v>
      </c>
      <c r="M3279" s="3">
        <f>(G3279*2) * Dashboard!$I$13 * (Dashboard!$D$12 / 365) * 'Lookups and Calculations'!$F$12</f>
        <v>1602.0878730267946</v>
      </c>
      <c r="N3279" s="12">
        <f>H3279 * Dashboard!$I$14 * Dashboard!$I$15 * (Dashboard!$D$12 / 365) * 'Lookups and Calculations'!$F$12</f>
        <v>0</v>
      </c>
    </row>
    <row r="3280" spans="1:14" x14ac:dyDescent="0.35">
      <c r="A3280" s="2">
        <v>3279</v>
      </c>
      <c r="B3280" s="11">
        <v>-0.37590022065077583</v>
      </c>
      <c r="C3280" s="11">
        <v>-0.51521044143300054</v>
      </c>
      <c r="D3280" s="3">
        <f>B3280*Dashboard!$D$11*Dashboard!$D$10*SQRT(Dashboard!$D$12/365)</f>
        <v>-93329.17084125345</v>
      </c>
      <c r="E3280" s="3">
        <f>IF(Dashboard!$I$3,C3280*Dashboard!$E$11*Dashboard!$E$10*SQRT(Dashboard!$D$12/365),0)</f>
        <v>-255834.717119626</v>
      </c>
      <c r="F3280" s="3">
        <f>D3280+IF(Dashboard!$I$3,E3280,0)</f>
        <v>-349163.88796087948</v>
      </c>
      <c r="G3280" s="3">
        <f>IF(Dashboard!$I$4, ('Lookups and Calculations'!$F$9) / (1 - 'Lookups and Calculations'!$F$10), 'Lookups and Calculations'!$F$9)</f>
        <v>1951878.888340465</v>
      </c>
      <c r="H3280" s="12">
        <f t="shared" si="102"/>
        <v>0</v>
      </c>
      <c r="I3280" s="12">
        <f t="shared" si="103"/>
        <v>0</v>
      </c>
      <c r="J3280" s="13">
        <f>(1 - Dashboard!$I$9) * H3280 * Dashboard!$I$8 * 'Lookups and Calculations'!$F$12</f>
        <v>0</v>
      </c>
      <c r="K3280" s="12">
        <f>(1 - Dashboard!$I$11) * I3280 * Dashboard!$I$10 * 'Lookups and Calculations'!$F$12</f>
        <v>0</v>
      </c>
      <c r="L3280" s="12">
        <f>(H3280 - I3280) * Dashboard!$I$13 * (Dashboard!$D$12 / 365) * 'Lookups and Calculations'!$F$12</f>
        <v>0</v>
      </c>
      <c r="M3280" s="3">
        <f>(G3280*2) * Dashboard!$I$13 * (Dashboard!$D$12 / 365) * 'Lookups and Calculations'!$F$12</f>
        <v>1602.0878730267946</v>
      </c>
      <c r="N3280" s="12">
        <f>H3280 * Dashboard!$I$14 * Dashboard!$I$15 * (Dashboard!$D$12 / 365) * 'Lookups and Calculations'!$F$12</f>
        <v>0</v>
      </c>
    </row>
    <row r="3281" spans="1:14" x14ac:dyDescent="0.35">
      <c r="A3281" s="2">
        <v>3280</v>
      </c>
      <c r="B3281" s="11">
        <v>1.1715572743868263</v>
      </c>
      <c r="C3281" s="11">
        <v>-0.48796304200719942</v>
      </c>
      <c r="D3281" s="3">
        <f>B3281*Dashboard!$D$11*Dashboard!$D$10*SQRT(Dashboard!$D$12/365)</f>
        <v>290876.30973524327</v>
      </c>
      <c r="E3281" s="3">
        <f>IF(Dashboard!$I$3,C3281*Dashboard!$E$11*Dashboard!$E$10*SQRT(Dashboard!$D$12/365),0)</f>
        <v>-242304.65219128976</v>
      </c>
      <c r="F3281" s="3">
        <f>D3281+IF(Dashboard!$I$3,E3281,0)</f>
        <v>48571.657543953508</v>
      </c>
      <c r="G3281" s="3">
        <f>IF(Dashboard!$I$4, ('Lookups and Calculations'!$F$9) / (1 - 'Lookups and Calculations'!$F$10), 'Lookups and Calculations'!$F$9)</f>
        <v>1951878.888340465</v>
      </c>
      <c r="H3281" s="12">
        <f t="shared" si="102"/>
        <v>0</v>
      </c>
      <c r="I3281" s="12">
        <f t="shared" si="103"/>
        <v>0</v>
      </c>
      <c r="J3281" s="13">
        <f>(1 - Dashboard!$I$9) * H3281 * Dashboard!$I$8 * 'Lookups and Calculations'!$F$12</f>
        <v>0</v>
      </c>
      <c r="K3281" s="12">
        <f>(1 - Dashboard!$I$11) * I3281 * Dashboard!$I$10 * 'Lookups and Calculations'!$F$12</f>
        <v>0</v>
      </c>
      <c r="L3281" s="12">
        <f>(H3281 - I3281) * Dashboard!$I$13 * (Dashboard!$D$12 / 365) * 'Lookups and Calculations'!$F$12</f>
        <v>0</v>
      </c>
      <c r="M3281" s="3">
        <f>(G3281*2) * Dashboard!$I$13 * (Dashboard!$D$12 / 365) * 'Lookups and Calculations'!$F$12</f>
        <v>1602.0878730267946</v>
      </c>
      <c r="N3281" s="12">
        <f>H3281 * Dashboard!$I$14 * Dashboard!$I$15 * (Dashboard!$D$12 / 365) * 'Lookups and Calculations'!$F$12</f>
        <v>0</v>
      </c>
    </row>
    <row r="3282" spans="1:14" x14ac:dyDescent="0.35">
      <c r="A3282" s="2">
        <v>3281</v>
      </c>
      <c r="B3282" s="11">
        <v>-0.79107844729913146</v>
      </c>
      <c r="C3282" s="11">
        <v>0.99735384390578963</v>
      </c>
      <c r="D3282" s="3">
        <f>B3282*Dashboard!$D$11*Dashboard!$D$10*SQRT(Dashboard!$D$12/365)</f>
        <v>-196410.35439935373</v>
      </c>
      <c r="E3282" s="3">
        <f>IF(Dashboard!$I$3,C3282*Dashboard!$E$11*Dashboard!$E$10*SQRT(Dashboard!$D$12/365),0)</f>
        <v>495249.54854198301</v>
      </c>
      <c r="F3282" s="3">
        <f>D3282+IF(Dashboard!$I$3,E3282,0)</f>
        <v>298839.19414262928</v>
      </c>
      <c r="G3282" s="3">
        <f>IF(Dashboard!$I$4, ('Lookups and Calculations'!$F$9) / (1 - 'Lookups and Calculations'!$F$10), 'Lookups and Calculations'!$F$9)</f>
        <v>1951878.888340465</v>
      </c>
      <c r="H3282" s="12">
        <f t="shared" si="102"/>
        <v>0</v>
      </c>
      <c r="I3282" s="12">
        <f t="shared" si="103"/>
        <v>0</v>
      </c>
      <c r="J3282" s="13">
        <f>(1 - Dashboard!$I$9) * H3282 * Dashboard!$I$8 * 'Lookups and Calculations'!$F$12</f>
        <v>0</v>
      </c>
      <c r="K3282" s="12">
        <f>(1 - Dashboard!$I$11) * I3282 * Dashboard!$I$10 * 'Lookups and Calculations'!$F$12</f>
        <v>0</v>
      </c>
      <c r="L3282" s="12">
        <f>(H3282 - I3282) * Dashboard!$I$13 * (Dashboard!$D$12 / 365) * 'Lookups and Calculations'!$F$12</f>
        <v>0</v>
      </c>
      <c r="M3282" s="3">
        <f>(G3282*2) * Dashboard!$I$13 * (Dashboard!$D$12 / 365) * 'Lookups and Calculations'!$F$12</f>
        <v>1602.0878730267946</v>
      </c>
      <c r="N3282" s="12">
        <f>H3282 * Dashboard!$I$14 * Dashboard!$I$15 * (Dashboard!$D$12 / 365) * 'Lookups and Calculations'!$F$12</f>
        <v>0</v>
      </c>
    </row>
    <row r="3283" spans="1:14" x14ac:dyDescent="0.35">
      <c r="A3283" s="2">
        <v>3282</v>
      </c>
      <c r="B3283" s="11">
        <v>-1.0121769363309574</v>
      </c>
      <c r="C3283" s="11">
        <v>-1.500074946775519</v>
      </c>
      <c r="D3283" s="3">
        <f>B3283*Dashboard!$D$11*Dashboard!$D$10*SQRT(Dashboard!$D$12/365)</f>
        <v>-251305.0778445013</v>
      </c>
      <c r="E3283" s="3">
        <f>IF(Dashboard!$I$3,C3283*Dashboard!$E$11*Dashboard!$E$10*SQRT(Dashboard!$D$12/365),0)</f>
        <v>-744882.51557778206</v>
      </c>
      <c r="F3283" s="3">
        <f>D3283+IF(Dashboard!$I$3,E3283,0)</f>
        <v>-996187.59342228342</v>
      </c>
      <c r="G3283" s="3">
        <f>IF(Dashboard!$I$4, ('Lookups and Calculations'!$F$9) / (1 - 'Lookups and Calculations'!$F$10), 'Lookups and Calculations'!$F$9)</f>
        <v>1951878.888340465</v>
      </c>
      <c r="H3283" s="12">
        <f t="shared" si="102"/>
        <v>0</v>
      </c>
      <c r="I3283" s="12">
        <f t="shared" si="103"/>
        <v>0</v>
      </c>
      <c r="J3283" s="13">
        <f>(1 - Dashboard!$I$9) * H3283 * Dashboard!$I$8 * 'Lookups and Calculations'!$F$12</f>
        <v>0</v>
      </c>
      <c r="K3283" s="12">
        <f>(1 - Dashboard!$I$11) * I3283 * Dashboard!$I$10 * 'Lookups and Calculations'!$F$12</f>
        <v>0</v>
      </c>
      <c r="L3283" s="12">
        <f>(H3283 - I3283) * Dashboard!$I$13 * (Dashboard!$D$12 / 365) * 'Lookups and Calculations'!$F$12</f>
        <v>0</v>
      </c>
      <c r="M3283" s="3">
        <f>(G3283*2) * Dashboard!$I$13 * (Dashboard!$D$12 / 365) * 'Lookups and Calculations'!$F$12</f>
        <v>1602.0878730267946</v>
      </c>
      <c r="N3283" s="12">
        <f>H3283 * Dashboard!$I$14 * Dashboard!$I$15 * (Dashboard!$D$12 / 365) * 'Lookups and Calculations'!$F$12</f>
        <v>0</v>
      </c>
    </row>
    <row r="3284" spans="1:14" x14ac:dyDescent="0.35">
      <c r="A3284" s="2">
        <v>3283</v>
      </c>
      <c r="B3284" s="11">
        <v>-0.11893155099516289</v>
      </c>
      <c r="C3284" s="11">
        <v>1.1519253751911724</v>
      </c>
      <c r="D3284" s="3">
        <f>B3284*Dashboard!$D$11*Dashboard!$D$10*SQRT(Dashboard!$D$12/365)</f>
        <v>-29528.535583262885</v>
      </c>
      <c r="E3284" s="3">
        <f>IF(Dashboard!$I$3,C3284*Dashboard!$E$11*Dashboard!$E$10*SQRT(Dashboard!$D$12/365),0)</f>
        <v>572004.13424322382</v>
      </c>
      <c r="F3284" s="3">
        <f>D3284+IF(Dashboard!$I$3,E3284,0)</f>
        <v>542475.5986599609</v>
      </c>
      <c r="G3284" s="3">
        <f>IF(Dashboard!$I$4, ('Lookups and Calculations'!$F$9) / (1 - 'Lookups and Calculations'!$F$10), 'Lookups and Calculations'!$F$9)</f>
        <v>1951878.888340465</v>
      </c>
      <c r="H3284" s="12">
        <f t="shared" si="102"/>
        <v>0</v>
      </c>
      <c r="I3284" s="12">
        <f t="shared" si="103"/>
        <v>0</v>
      </c>
      <c r="J3284" s="13">
        <f>(1 - Dashboard!$I$9) * H3284 * Dashboard!$I$8 * 'Lookups and Calculations'!$F$12</f>
        <v>0</v>
      </c>
      <c r="K3284" s="12">
        <f>(1 - Dashboard!$I$11) * I3284 * Dashboard!$I$10 * 'Lookups and Calculations'!$F$12</f>
        <v>0</v>
      </c>
      <c r="L3284" s="12">
        <f>(H3284 - I3284) * Dashboard!$I$13 * (Dashboard!$D$12 / 365) * 'Lookups and Calculations'!$F$12</f>
        <v>0</v>
      </c>
      <c r="M3284" s="3">
        <f>(G3284*2) * Dashboard!$I$13 * (Dashboard!$D$12 / 365) * 'Lookups and Calculations'!$F$12</f>
        <v>1602.0878730267946</v>
      </c>
      <c r="N3284" s="12">
        <f>H3284 * Dashboard!$I$14 * Dashboard!$I$15 * (Dashboard!$D$12 / 365) * 'Lookups and Calculations'!$F$12</f>
        <v>0</v>
      </c>
    </row>
    <row r="3285" spans="1:14" x14ac:dyDescent="0.35">
      <c r="A3285" s="2">
        <v>3284</v>
      </c>
      <c r="B3285" s="11">
        <v>-1.606678774130426</v>
      </c>
      <c r="C3285" s="11">
        <v>0.29289452274846828</v>
      </c>
      <c r="D3285" s="3">
        <f>B3285*Dashboard!$D$11*Dashboard!$D$10*SQRT(Dashboard!$D$12/365)</f>
        <v>-398909.04436883231</v>
      </c>
      <c r="E3285" s="3">
        <f>IF(Dashboard!$I$3,C3285*Dashboard!$E$11*Dashboard!$E$10*SQRT(Dashboard!$D$12/365),0)</f>
        <v>145440.73905960756</v>
      </c>
      <c r="F3285" s="3">
        <f>D3285+IF(Dashboard!$I$3,E3285,0)</f>
        <v>-253468.30530922476</v>
      </c>
      <c r="G3285" s="3">
        <f>IF(Dashboard!$I$4, ('Lookups and Calculations'!$F$9) / (1 - 'Lookups and Calculations'!$F$10), 'Lookups and Calculations'!$F$9)</f>
        <v>1951878.888340465</v>
      </c>
      <c r="H3285" s="12">
        <f t="shared" si="102"/>
        <v>0</v>
      </c>
      <c r="I3285" s="12">
        <f t="shared" si="103"/>
        <v>0</v>
      </c>
      <c r="J3285" s="13">
        <f>(1 - Dashboard!$I$9) * H3285 * Dashboard!$I$8 * 'Lookups and Calculations'!$F$12</f>
        <v>0</v>
      </c>
      <c r="K3285" s="12">
        <f>(1 - Dashboard!$I$11) * I3285 * Dashboard!$I$10 * 'Lookups and Calculations'!$F$12</f>
        <v>0</v>
      </c>
      <c r="L3285" s="12">
        <f>(H3285 - I3285) * Dashboard!$I$13 * (Dashboard!$D$12 / 365) * 'Lookups and Calculations'!$F$12</f>
        <v>0</v>
      </c>
      <c r="M3285" s="3">
        <f>(G3285*2) * Dashboard!$I$13 * (Dashboard!$D$12 / 365) * 'Lookups and Calculations'!$F$12</f>
        <v>1602.0878730267946</v>
      </c>
      <c r="N3285" s="12">
        <f>H3285 * Dashboard!$I$14 * Dashboard!$I$15 * (Dashboard!$D$12 / 365) * 'Lookups and Calculations'!$F$12</f>
        <v>0</v>
      </c>
    </row>
    <row r="3286" spans="1:14" x14ac:dyDescent="0.35">
      <c r="A3286" s="2">
        <v>3285</v>
      </c>
      <c r="B3286" s="11">
        <v>-0.44755600229405706</v>
      </c>
      <c r="C3286" s="11">
        <v>1.574221218561227</v>
      </c>
      <c r="D3286" s="3">
        <f>B3286*Dashboard!$D$11*Dashboard!$D$10*SQRT(Dashboard!$D$12/365)</f>
        <v>-111119.99489336896</v>
      </c>
      <c r="E3286" s="3">
        <f>IF(Dashboard!$I$3,C3286*Dashboard!$E$11*Dashboard!$E$10*SQRT(Dashboard!$D$12/365),0)</f>
        <v>781700.85026644007</v>
      </c>
      <c r="F3286" s="3">
        <f>D3286+IF(Dashboard!$I$3,E3286,0)</f>
        <v>670580.85537307116</v>
      </c>
      <c r="G3286" s="3">
        <f>IF(Dashboard!$I$4, ('Lookups and Calculations'!$F$9) / (1 - 'Lookups and Calculations'!$F$10), 'Lookups and Calculations'!$F$9)</f>
        <v>1951878.888340465</v>
      </c>
      <c r="H3286" s="12">
        <f t="shared" si="102"/>
        <v>0</v>
      </c>
      <c r="I3286" s="12">
        <f t="shared" si="103"/>
        <v>0</v>
      </c>
      <c r="J3286" s="13">
        <f>(1 - Dashboard!$I$9) * H3286 * Dashboard!$I$8 * 'Lookups and Calculations'!$F$12</f>
        <v>0</v>
      </c>
      <c r="K3286" s="12">
        <f>(1 - Dashboard!$I$11) * I3286 * Dashboard!$I$10 * 'Lookups and Calculations'!$F$12</f>
        <v>0</v>
      </c>
      <c r="L3286" s="12">
        <f>(H3286 - I3286) * Dashboard!$I$13 * (Dashboard!$D$12 / 365) * 'Lookups and Calculations'!$F$12</f>
        <v>0</v>
      </c>
      <c r="M3286" s="3">
        <f>(G3286*2) * Dashboard!$I$13 * (Dashboard!$D$12 / 365) * 'Lookups and Calculations'!$F$12</f>
        <v>1602.0878730267946</v>
      </c>
      <c r="N3286" s="12">
        <f>H3286 * Dashboard!$I$14 * Dashboard!$I$15 * (Dashboard!$D$12 / 365) * 'Lookups and Calculations'!$F$12</f>
        <v>0</v>
      </c>
    </row>
    <row r="3287" spans="1:14" x14ac:dyDescent="0.35">
      <c r="A3287" s="2">
        <v>3286</v>
      </c>
      <c r="B3287" s="11">
        <v>-1.8639009850118684</v>
      </c>
      <c r="C3287" s="11">
        <v>-0.25348447579039973</v>
      </c>
      <c r="D3287" s="3">
        <f>B3287*Dashboard!$D$11*Dashboard!$D$10*SQRT(Dashboard!$D$12/365)</f>
        <v>-462772.62929027283</v>
      </c>
      <c r="E3287" s="3">
        <f>IF(Dashboard!$I$3,C3287*Dashboard!$E$11*Dashboard!$E$10*SQRT(Dashboard!$D$12/365),0)</f>
        <v>-125871.14690005152</v>
      </c>
      <c r="F3287" s="3">
        <f>D3287+IF(Dashboard!$I$3,E3287,0)</f>
        <v>-588643.77619032434</v>
      </c>
      <c r="G3287" s="3">
        <f>IF(Dashboard!$I$4, ('Lookups and Calculations'!$F$9) / (1 - 'Lookups and Calculations'!$F$10), 'Lookups and Calculations'!$F$9)</f>
        <v>1951878.888340465</v>
      </c>
      <c r="H3287" s="12">
        <f t="shared" si="102"/>
        <v>0</v>
      </c>
      <c r="I3287" s="12">
        <f t="shared" si="103"/>
        <v>0</v>
      </c>
      <c r="J3287" s="13">
        <f>(1 - Dashboard!$I$9) * H3287 * Dashboard!$I$8 * 'Lookups and Calculations'!$F$12</f>
        <v>0</v>
      </c>
      <c r="K3287" s="12">
        <f>(1 - Dashboard!$I$11) * I3287 * Dashboard!$I$10 * 'Lookups and Calculations'!$F$12</f>
        <v>0</v>
      </c>
      <c r="L3287" s="12">
        <f>(H3287 - I3287) * Dashboard!$I$13 * (Dashboard!$D$12 / 365) * 'Lookups and Calculations'!$F$12</f>
        <v>0</v>
      </c>
      <c r="M3287" s="3">
        <f>(G3287*2) * Dashboard!$I$13 * (Dashboard!$D$12 / 365) * 'Lookups and Calculations'!$F$12</f>
        <v>1602.0878730267946</v>
      </c>
      <c r="N3287" s="12">
        <f>H3287 * Dashboard!$I$14 * Dashboard!$I$15 * (Dashboard!$D$12 / 365) * 'Lookups and Calculations'!$F$12</f>
        <v>0</v>
      </c>
    </row>
    <row r="3288" spans="1:14" x14ac:dyDescent="0.35">
      <c r="A3288" s="2">
        <v>3287</v>
      </c>
      <c r="B3288" s="11">
        <v>-1.4409562300011511</v>
      </c>
      <c r="C3288" s="11">
        <v>0.36964593752299563</v>
      </c>
      <c r="D3288" s="3">
        <f>B3288*Dashboard!$D$11*Dashboard!$D$10*SQRT(Dashboard!$D$12/365)</f>
        <v>-357763.15835016628</v>
      </c>
      <c r="E3288" s="3">
        <f>IF(Dashboard!$I$3,C3288*Dashboard!$E$11*Dashboard!$E$10*SQRT(Dashboard!$D$12/365),0)</f>
        <v>183552.69275518454</v>
      </c>
      <c r="F3288" s="3">
        <f>D3288+IF(Dashboard!$I$3,E3288,0)</f>
        <v>-174210.46559498174</v>
      </c>
      <c r="G3288" s="3">
        <f>IF(Dashboard!$I$4, ('Lookups and Calculations'!$F$9) / (1 - 'Lookups and Calculations'!$F$10), 'Lookups and Calculations'!$F$9)</f>
        <v>1951878.888340465</v>
      </c>
      <c r="H3288" s="12">
        <f t="shared" si="102"/>
        <v>0</v>
      </c>
      <c r="I3288" s="12">
        <f t="shared" si="103"/>
        <v>0</v>
      </c>
      <c r="J3288" s="13">
        <f>(1 - Dashboard!$I$9) * H3288 * Dashboard!$I$8 * 'Lookups and Calculations'!$F$12</f>
        <v>0</v>
      </c>
      <c r="K3288" s="12">
        <f>(1 - Dashboard!$I$11) * I3288 * Dashboard!$I$10 * 'Lookups and Calculations'!$F$12</f>
        <v>0</v>
      </c>
      <c r="L3288" s="12">
        <f>(H3288 - I3288) * Dashboard!$I$13 * (Dashboard!$D$12 / 365) * 'Lookups and Calculations'!$F$12</f>
        <v>0</v>
      </c>
      <c r="M3288" s="3">
        <f>(G3288*2) * Dashboard!$I$13 * (Dashboard!$D$12 / 365) * 'Lookups and Calculations'!$F$12</f>
        <v>1602.0878730267946</v>
      </c>
      <c r="N3288" s="12">
        <f>H3288 * Dashboard!$I$14 * Dashboard!$I$15 * (Dashboard!$D$12 / 365) * 'Lookups and Calculations'!$F$12</f>
        <v>0</v>
      </c>
    </row>
    <row r="3289" spans="1:14" x14ac:dyDescent="0.35">
      <c r="A3289" s="2">
        <v>3288</v>
      </c>
      <c r="B3289" s="11">
        <v>-0.40771196746195937</v>
      </c>
      <c r="C3289" s="11">
        <v>-7.6669281429179781E-2</v>
      </c>
      <c r="D3289" s="3">
        <f>B3289*Dashboard!$D$11*Dashboard!$D$10*SQRT(Dashboard!$D$12/365)</f>
        <v>-101227.44753755236</v>
      </c>
      <c r="E3289" s="3">
        <f>IF(Dashboard!$I$3,C3289*Dashboard!$E$11*Dashboard!$E$10*SQRT(Dashboard!$D$12/365),0)</f>
        <v>-38071.169271420818</v>
      </c>
      <c r="F3289" s="3">
        <f>D3289+IF(Dashboard!$I$3,E3289,0)</f>
        <v>-139298.61680897319</v>
      </c>
      <c r="G3289" s="3">
        <f>IF(Dashboard!$I$4, ('Lookups and Calculations'!$F$9) / (1 - 'Lookups and Calculations'!$F$10), 'Lookups and Calculations'!$F$9)</f>
        <v>1951878.888340465</v>
      </c>
      <c r="H3289" s="12">
        <f t="shared" si="102"/>
        <v>0</v>
      </c>
      <c r="I3289" s="12">
        <f t="shared" si="103"/>
        <v>0</v>
      </c>
      <c r="J3289" s="13">
        <f>(1 - Dashboard!$I$9) * H3289 * Dashboard!$I$8 * 'Lookups and Calculations'!$F$12</f>
        <v>0</v>
      </c>
      <c r="K3289" s="12">
        <f>(1 - Dashboard!$I$11) * I3289 * Dashboard!$I$10 * 'Lookups and Calculations'!$F$12</f>
        <v>0</v>
      </c>
      <c r="L3289" s="12">
        <f>(H3289 - I3289) * Dashboard!$I$13 * (Dashboard!$D$12 / 365) * 'Lookups and Calculations'!$F$12</f>
        <v>0</v>
      </c>
      <c r="M3289" s="3">
        <f>(G3289*2) * Dashboard!$I$13 * (Dashboard!$D$12 / 365) * 'Lookups and Calculations'!$F$12</f>
        <v>1602.0878730267946</v>
      </c>
      <c r="N3289" s="12">
        <f>H3289 * Dashboard!$I$14 * Dashboard!$I$15 * (Dashboard!$D$12 / 365) * 'Lookups and Calculations'!$F$12</f>
        <v>0</v>
      </c>
    </row>
    <row r="3290" spans="1:14" x14ac:dyDescent="0.35">
      <c r="A3290" s="2">
        <v>3289</v>
      </c>
      <c r="B3290" s="11">
        <v>-1.2125694607797985</v>
      </c>
      <c r="C3290" s="11">
        <v>-1.7322218409957384</v>
      </c>
      <c r="D3290" s="3">
        <f>B3290*Dashboard!$D$11*Dashboard!$D$10*SQRT(Dashboard!$D$12/365)</f>
        <v>-301058.8878242278</v>
      </c>
      <c r="E3290" s="3">
        <f>IF(Dashboard!$I$3,C3290*Dashboard!$E$11*Dashboard!$E$10*SQRT(Dashboard!$D$12/365),0)</f>
        <v>-860158.19758422475</v>
      </c>
      <c r="F3290" s="3">
        <f>D3290+IF(Dashboard!$I$3,E3290,0)</f>
        <v>-1161217.0854084524</v>
      </c>
      <c r="G3290" s="3">
        <f>IF(Dashboard!$I$4, ('Lookups and Calculations'!$F$9) / (1 - 'Lookups and Calculations'!$F$10), 'Lookups and Calculations'!$F$9)</f>
        <v>1951878.888340465</v>
      </c>
      <c r="H3290" s="12">
        <f t="shared" si="102"/>
        <v>0</v>
      </c>
      <c r="I3290" s="12">
        <f t="shared" si="103"/>
        <v>0</v>
      </c>
      <c r="J3290" s="13">
        <f>(1 - Dashboard!$I$9) * H3290 * Dashboard!$I$8 * 'Lookups and Calculations'!$F$12</f>
        <v>0</v>
      </c>
      <c r="K3290" s="12">
        <f>(1 - Dashboard!$I$11) * I3290 * Dashboard!$I$10 * 'Lookups and Calculations'!$F$12</f>
        <v>0</v>
      </c>
      <c r="L3290" s="12">
        <f>(H3290 - I3290) * Dashboard!$I$13 * (Dashboard!$D$12 / 365) * 'Lookups and Calculations'!$F$12</f>
        <v>0</v>
      </c>
      <c r="M3290" s="3">
        <f>(G3290*2) * Dashboard!$I$13 * (Dashboard!$D$12 / 365) * 'Lookups and Calculations'!$F$12</f>
        <v>1602.0878730267946</v>
      </c>
      <c r="N3290" s="12">
        <f>H3290 * Dashboard!$I$14 * Dashboard!$I$15 * (Dashboard!$D$12 / 365) * 'Lookups and Calculations'!$F$12</f>
        <v>0</v>
      </c>
    </row>
    <row r="3291" spans="1:14" x14ac:dyDescent="0.35">
      <c r="A3291" s="2">
        <v>3290</v>
      </c>
      <c r="B3291" s="11">
        <v>1.1098260562695568</v>
      </c>
      <c r="C3291" s="11">
        <v>2.5216064142423344</v>
      </c>
      <c r="D3291" s="3">
        <f>B3291*Dashboard!$D$11*Dashboard!$D$10*SQRT(Dashboard!$D$12/365)</f>
        <v>275549.57384790841</v>
      </c>
      <c r="E3291" s="3">
        <f>IF(Dashboard!$I$3,C3291*Dashboard!$E$11*Dashboard!$E$10*SQRT(Dashboard!$D$12/365),0)</f>
        <v>1252137.7902986747</v>
      </c>
      <c r="F3291" s="3">
        <f>D3291+IF(Dashboard!$I$3,E3291,0)</f>
        <v>1527687.3641465832</v>
      </c>
      <c r="G3291" s="3">
        <f>IF(Dashboard!$I$4, ('Lookups and Calculations'!$F$9) / (1 - 'Lookups and Calculations'!$F$10), 'Lookups and Calculations'!$F$9)</f>
        <v>1951878.888340465</v>
      </c>
      <c r="H3291" s="12">
        <f t="shared" si="102"/>
        <v>0</v>
      </c>
      <c r="I3291" s="12">
        <f t="shared" si="103"/>
        <v>0</v>
      </c>
      <c r="J3291" s="13">
        <f>(1 - Dashboard!$I$9) * H3291 * Dashboard!$I$8 * 'Lookups and Calculations'!$F$12</f>
        <v>0</v>
      </c>
      <c r="K3291" s="12">
        <f>(1 - Dashboard!$I$11) * I3291 * Dashboard!$I$10 * 'Lookups and Calculations'!$F$12</f>
        <v>0</v>
      </c>
      <c r="L3291" s="12">
        <f>(H3291 - I3291) * Dashboard!$I$13 * (Dashboard!$D$12 / 365) * 'Lookups and Calculations'!$F$12</f>
        <v>0</v>
      </c>
      <c r="M3291" s="3">
        <f>(G3291*2) * Dashboard!$I$13 * (Dashboard!$D$12 / 365) * 'Lookups and Calculations'!$F$12</f>
        <v>1602.0878730267946</v>
      </c>
      <c r="N3291" s="12">
        <f>H3291 * Dashboard!$I$14 * Dashboard!$I$15 * (Dashboard!$D$12 / 365) * 'Lookups and Calculations'!$F$12</f>
        <v>0</v>
      </c>
    </row>
    <row r="3292" spans="1:14" x14ac:dyDescent="0.35">
      <c r="A3292" s="2">
        <v>3291</v>
      </c>
      <c r="B3292" s="11">
        <v>-2.0381827967042639E-2</v>
      </c>
      <c r="C3292" s="11">
        <v>-0.54219192097471536</v>
      </c>
      <c r="D3292" s="3">
        <f>B3292*Dashboard!$D$11*Dashboard!$D$10*SQRT(Dashboard!$D$12/365)</f>
        <v>-5060.4362538014748</v>
      </c>
      <c r="E3292" s="3">
        <f>IF(Dashboard!$I$3,C3292*Dashboard!$E$11*Dashboard!$E$10*SQRT(Dashboard!$D$12/365),0)</f>
        <v>-269232.73593078251</v>
      </c>
      <c r="F3292" s="3">
        <f>D3292+IF(Dashboard!$I$3,E3292,0)</f>
        <v>-274293.17218458396</v>
      </c>
      <c r="G3292" s="3">
        <f>IF(Dashboard!$I$4, ('Lookups and Calculations'!$F$9) / (1 - 'Lookups and Calculations'!$F$10), 'Lookups and Calculations'!$F$9)</f>
        <v>1951878.888340465</v>
      </c>
      <c r="H3292" s="12">
        <f t="shared" si="102"/>
        <v>0</v>
      </c>
      <c r="I3292" s="12">
        <f t="shared" si="103"/>
        <v>0</v>
      </c>
      <c r="J3292" s="13">
        <f>(1 - Dashboard!$I$9) * H3292 * Dashboard!$I$8 * 'Lookups and Calculations'!$F$12</f>
        <v>0</v>
      </c>
      <c r="K3292" s="12">
        <f>(1 - Dashboard!$I$11) * I3292 * Dashboard!$I$10 * 'Lookups and Calculations'!$F$12</f>
        <v>0</v>
      </c>
      <c r="L3292" s="12">
        <f>(H3292 - I3292) * Dashboard!$I$13 * (Dashboard!$D$12 / 365) * 'Lookups and Calculations'!$F$12</f>
        <v>0</v>
      </c>
      <c r="M3292" s="3">
        <f>(G3292*2) * Dashboard!$I$13 * (Dashboard!$D$12 / 365) * 'Lookups and Calculations'!$F$12</f>
        <v>1602.0878730267946</v>
      </c>
      <c r="N3292" s="12">
        <f>H3292 * Dashboard!$I$14 * Dashboard!$I$15 * (Dashboard!$D$12 / 365) * 'Lookups and Calculations'!$F$12</f>
        <v>0</v>
      </c>
    </row>
    <row r="3293" spans="1:14" x14ac:dyDescent="0.35">
      <c r="A3293" s="2">
        <v>3292</v>
      </c>
      <c r="B3293" s="11">
        <v>-0.87750232474390311</v>
      </c>
      <c r="C3293" s="11">
        <v>-1.848563717152645</v>
      </c>
      <c r="D3293" s="3">
        <f>B3293*Dashboard!$D$11*Dashboard!$D$10*SQRT(Dashboard!$D$12/365)</f>
        <v>-217867.82736609646</v>
      </c>
      <c r="E3293" s="3">
        <f>IF(Dashboard!$I$3,C3293*Dashboard!$E$11*Dashboard!$E$10*SQRT(Dashboard!$D$12/365),0)</f>
        <v>-917929.33066332678</v>
      </c>
      <c r="F3293" s="3">
        <f>D3293+IF(Dashboard!$I$3,E3293,0)</f>
        <v>-1135797.1580294233</v>
      </c>
      <c r="G3293" s="3">
        <f>IF(Dashboard!$I$4, ('Lookups and Calculations'!$F$9) / (1 - 'Lookups and Calculations'!$F$10), 'Lookups and Calculations'!$F$9)</f>
        <v>1951878.888340465</v>
      </c>
      <c r="H3293" s="12">
        <f t="shared" si="102"/>
        <v>0</v>
      </c>
      <c r="I3293" s="12">
        <f t="shared" si="103"/>
        <v>0</v>
      </c>
      <c r="J3293" s="13">
        <f>(1 - Dashboard!$I$9) * H3293 * Dashboard!$I$8 * 'Lookups and Calculations'!$F$12</f>
        <v>0</v>
      </c>
      <c r="K3293" s="12">
        <f>(1 - Dashboard!$I$11) * I3293 * Dashboard!$I$10 * 'Lookups and Calculations'!$F$12</f>
        <v>0</v>
      </c>
      <c r="L3293" s="12">
        <f>(H3293 - I3293) * Dashboard!$I$13 * (Dashboard!$D$12 / 365) * 'Lookups and Calculations'!$F$12</f>
        <v>0</v>
      </c>
      <c r="M3293" s="3">
        <f>(G3293*2) * Dashboard!$I$13 * (Dashboard!$D$12 / 365) * 'Lookups and Calculations'!$F$12</f>
        <v>1602.0878730267946</v>
      </c>
      <c r="N3293" s="12">
        <f>H3293 * Dashboard!$I$14 * Dashboard!$I$15 * (Dashboard!$D$12 / 365) * 'Lookups and Calculations'!$F$12</f>
        <v>0</v>
      </c>
    </row>
    <row r="3294" spans="1:14" x14ac:dyDescent="0.35">
      <c r="A3294" s="2">
        <v>3293</v>
      </c>
      <c r="B3294" s="11">
        <v>0.2545521158917452</v>
      </c>
      <c r="C3294" s="11">
        <v>0.12402868573703137</v>
      </c>
      <c r="D3294" s="3">
        <f>B3294*Dashboard!$D$11*Dashboard!$D$10*SQRT(Dashboard!$D$12/365)</f>
        <v>63200.649020460216</v>
      </c>
      <c r="E3294" s="3">
        <f>IF(Dashboard!$I$3,C3294*Dashboard!$E$11*Dashboard!$E$10*SQRT(Dashboard!$D$12/365),0)</f>
        <v>61588.122402947818</v>
      </c>
      <c r="F3294" s="3">
        <f>D3294+IF(Dashboard!$I$3,E3294,0)</f>
        <v>124788.77142340803</v>
      </c>
      <c r="G3294" s="3">
        <f>IF(Dashboard!$I$4, ('Lookups and Calculations'!$F$9) / (1 - 'Lookups and Calculations'!$F$10), 'Lookups and Calculations'!$F$9)</f>
        <v>1951878.888340465</v>
      </c>
      <c r="H3294" s="12">
        <f t="shared" si="102"/>
        <v>0</v>
      </c>
      <c r="I3294" s="12">
        <f t="shared" si="103"/>
        <v>0</v>
      </c>
      <c r="J3294" s="13">
        <f>(1 - Dashboard!$I$9) * H3294 * Dashboard!$I$8 * 'Lookups and Calculations'!$F$12</f>
        <v>0</v>
      </c>
      <c r="K3294" s="12">
        <f>(1 - Dashboard!$I$11) * I3294 * Dashboard!$I$10 * 'Lookups and Calculations'!$F$12</f>
        <v>0</v>
      </c>
      <c r="L3294" s="12">
        <f>(H3294 - I3294) * Dashboard!$I$13 * (Dashboard!$D$12 / 365) * 'Lookups and Calculations'!$F$12</f>
        <v>0</v>
      </c>
      <c r="M3294" s="3">
        <f>(G3294*2) * Dashboard!$I$13 * (Dashboard!$D$12 / 365) * 'Lookups and Calculations'!$F$12</f>
        <v>1602.0878730267946</v>
      </c>
      <c r="N3294" s="12">
        <f>H3294 * Dashboard!$I$14 * Dashboard!$I$15 * (Dashboard!$D$12 / 365) * 'Lookups and Calculations'!$F$12</f>
        <v>0</v>
      </c>
    </row>
    <row r="3295" spans="1:14" x14ac:dyDescent="0.35">
      <c r="A3295" s="2">
        <v>3294</v>
      </c>
      <c r="B3295" s="11">
        <v>1.4734025475514259</v>
      </c>
      <c r="C3295" s="11">
        <v>0.11362998527012973</v>
      </c>
      <c r="D3295" s="3">
        <f>B3295*Dashboard!$D$11*Dashboard!$D$10*SQRT(Dashboard!$D$12/365)</f>
        <v>365818.98739058711</v>
      </c>
      <c r="E3295" s="3">
        <f>IF(Dashboard!$I$3,C3295*Dashboard!$E$11*Dashboard!$E$10*SQRT(Dashboard!$D$12/365),0)</f>
        <v>56424.506958815829</v>
      </c>
      <c r="F3295" s="3">
        <f>D3295+IF(Dashboard!$I$3,E3295,0)</f>
        <v>422243.49434940296</v>
      </c>
      <c r="G3295" s="3">
        <f>IF(Dashboard!$I$4, ('Lookups and Calculations'!$F$9) / (1 - 'Lookups and Calculations'!$F$10), 'Lookups and Calculations'!$F$9)</f>
        <v>1951878.888340465</v>
      </c>
      <c r="H3295" s="12">
        <f t="shared" si="102"/>
        <v>0</v>
      </c>
      <c r="I3295" s="12">
        <f t="shared" si="103"/>
        <v>0</v>
      </c>
      <c r="J3295" s="13">
        <f>(1 - Dashboard!$I$9) * H3295 * Dashboard!$I$8 * 'Lookups and Calculations'!$F$12</f>
        <v>0</v>
      </c>
      <c r="K3295" s="12">
        <f>(1 - Dashboard!$I$11) * I3295 * Dashboard!$I$10 * 'Lookups and Calculations'!$F$12</f>
        <v>0</v>
      </c>
      <c r="L3295" s="12">
        <f>(H3295 - I3295) * Dashboard!$I$13 * (Dashboard!$D$12 / 365) * 'Lookups and Calculations'!$F$12</f>
        <v>0</v>
      </c>
      <c r="M3295" s="3">
        <f>(G3295*2) * Dashboard!$I$13 * (Dashboard!$D$12 / 365) * 'Lookups and Calculations'!$F$12</f>
        <v>1602.0878730267946</v>
      </c>
      <c r="N3295" s="12">
        <f>H3295 * Dashboard!$I$14 * Dashboard!$I$15 * (Dashboard!$D$12 / 365) * 'Lookups and Calculations'!$F$12</f>
        <v>0</v>
      </c>
    </row>
    <row r="3296" spans="1:14" x14ac:dyDescent="0.35">
      <c r="A3296" s="2">
        <v>3295</v>
      </c>
      <c r="B3296" s="11">
        <v>-1.1927939212441039</v>
      </c>
      <c r="C3296" s="11">
        <v>-1.3624364763541423</v>
      </c>
      <c r="D3296" s="3">
        <f>B3296*Dashboard!$D$11*Dashboard!$D$10*SQRT(Dashboard!$D$12/365)</f>
        <v>-296148.98193321883</v>
      </c>
      <c r="E3296" s="3">
        <f>IF(Dashboard!$I$3,C3296*Dashboard!$E$11*Dashboard!$E$10*SQRT(Dashboard!$D$12/365),0)</f>
        <v>-676536.27040640952</v>
      </c>
      <c r="F3296" s="3">
        <f>D3296+IF(Dashboard!$I$3,E3296,0)</f>
        <v>-972685.25233962829</v>
      </c>
      <c r="G3296" s="3">
        <f>IF(Dashboard!$I$4, ('Lookups and Calculations'!$F$9) / (1 - 'Lookups and Calculations'!$F$10), 'Lookups and Calculations'!$F$9)</f>
        <v>1951878.888340465</v>
      </c>
      <c r="H3296" s="12">
        <f t="shared" si="102"/>
        <v>0</v>
      </c>
      <c r="I3296" s="12">
        <f t="shared" si="103"/>
        <v>0</v>
      </c>
      <c r="J3296" s="13">
        <f>(1 - Dashboard!$I$9) * H3296 * Dashboard!$I$8 * 'Lookups and Calculations'!$F$12</f>
        <v>0</v>
      </c>
      <c r="K3296" s="12">
        <f>(1 - Dashboard!$I$11) * I3296 * Dashboard!$I$10 * 'Lookups and Calculations'!$F$12</f>
        <v>0</v>
      </c>
      <c r="L3296" s="12">
        <f>(H3296 - I3296) * Dashboard!$I$13 * (Dashboard!$D$12 / 365) * 'Lookups and Calculations'!$F$12</f>
        <v>0</v>
      </c>
      <c r="M3296" s="3">
        <f>(G3296*2) * Dashboard!$I$13 * (Dashboard!$D$12 / 365) * 'Lookups and Calculations'!$F$12</f>
        <v>1602.0878730267946</v>
      </c>
      <c r="N3296" s="12">
        <f>H3296 * Dashboard!$I$14 * Dashboard!$I$15 * (Dashboard!$D$12 / 365) * 'Lookups and Calculations'!$F$12</f>
        <v>0</v>
      </c>
    </row>
    <row r="3297" spans="1:14" x14ac:dyDescent="0.35">
      <c r="A3297" s="2">
        <v>3296</v>
      </c>
      <c r="B3297" s="11">
        <v>-0.48867926788585991</v>
      </c>
      <c r="C3297" s="11">
        <v>0.42207039958959414</v>
      </c>
      <c r="D3297" s="3">
        <f>B3297*Dashboard!$D$11*Dashboard!$D$10*SQRT(Dashboard!$D$12/365)</f>
        <v>-121330.1519220695</v>
      </c>
      <c r="E3297" s="3">
        <f>IF(Dashboard!$I$3,C3297*Dashboard!$E$11*Dashboard!$E$10*SQRT(Dashboard!$D$12/365),0)</f>
        <v>209584.76886306156</v>
      </c>
      <c r="F3297" s="3">
        <f>D3297+IF(Dashboard!$I$3,E3297,0)</f>
        <v>88254.616940992055</v>
      </c>
      <c r="G3297" s="3">
        <f>IF(Dashboard!$I$4, ('Lookups and Calculations'!$F$9) / (1 - 'Lookups and Calculations'!$F$10), 'Lookups and Calculations'!$F$9)</f>
        <v>1951878.888340465</v>
      </c>
      <c r="H3297" s="12">
        <f t="shared" si="102"/>
        <v>0</v>
      </c>
      <c r="I3297" s="12">
        <f t="shared" si="103"/>
        <v>0</v>
      </c>
      <c r="J3297" s="13">
        <f>(1 - Dashboard!$I$9) * H3297 * Dashboard!$I$8 * 'Lookups and Calculations'!$F$12</f>
        <v>0</v>
      </c>
      <c r="K3297" s="12">
        <f>(1 - Dashboard!$I$11) * I3297 * Dashboard!$I$10 * 'Lookups and Calculations'!$F$12</f>
        <v>0</v>
      </c>
      <c r="L3297" s="12">
        <f>(H3297 - I3297) * Dashboard!$I$13 * (Dashboard!$D$12 / 365) * 'Lookups and Calculations'!$F$12</f>
        <v>0</v>
      </c>
      <c r="M3297" s="3">
        <f>(G3297*2) * Dashboard!$I$13 * (Dashboard!$D$12 / 365) * 'Lookups and Calculations'!$F$12</f>
        <v>1602.0878730267946</v>
      </c>
      <c r="N3297" s="12">
        <f>H3297 * Dashboard!$I$14 * Dashboard!$I$15 * (Dashboard!$D$12 / 365) * 'Lookups and Calculations'!$F$12</f>
        <v>0</v>
      </c>
    </row>
    <row r="3298" spans="1:14" x14ac:dyDescent="0.35">
      <c r="A3298" s="2">
        <v>3297</v>
      </c>
      <c r="B3298" s="11">
        <v>-0.80260440481684459</v>
      </c>
      <c r="C3298" s="11">
        <v>0.53669667135271104</v>
      </c>
      <c r="D3298" s="3">
        <f>B3298*Dashboard!$D$11*Dashboard!$D$10*SQRT(Dashboard!$D$12/365)</f>
        <v>-199272.03949338582</v>
      </c>
      <c r="E3298" s="3">
        <f>IF(Dashboard!$I$3,C3298*Dashboard!$E$11*Dashboard!$E$10*SQRT(Dashboard!$D$12/365),0)</f>
        <v>266503.9953628761</v>
      </c>
      <c r="F3298" s="3">
        <f>D3298+IF(Dashboard!$I$3,E3298,0)</f>
        <v>67231.955869490281</v>
      </c>
      <c r="G3298" s="3">
        <f>IF(Dashboard!$I$4, ('Lookups and Calculations'!$F$9) / (1 - 'Lookups and Calculations'!$F$10), 'Lookups and Calculations'!$F$9)</f>
        <v>1951878.888340465</v>
      </c>
      <c r="H3298" s="12">
        <f t="shared" si="102"/>
        <v>0</v>
      </c>
      <c r="I3298" s="12">
        <f t="shared" si="103"/>
        <v>0</v>
      </c>
      <c r="J3298" s="13">
        <f>(1 - Dashboard!$I$9) * H3298 * Dashboard!$I$8 * 'Lookups and Calculations'!$F$12</f>
        <v>0</v>
      </c>
      <c r="K3298" s="12">
        <f>(1 - Dashboard!$I$11) * I3298 * Dashboard!$I$10 * 'Lookups and Calculations'!$F$12</f>
        <v>0</v>
      </c>
      <c r="L3298" s="12">
        <f>(H3298 - I3298) * Dashboard!$I$13 * (Dashboard!$D$12 / 365) * 'Lookups and Calculations'!$F$12</f>
        <v>0</v>
      </c>
      <c r="M3298" s="3">
        <f>(G3298*2) * Dashboard!$I$13 * (Dashboard!$D$12 / 365) * 'Lookups and Calculations'!$F$12</f>
        <v>1602.0878730267946</v>
      </c>
      <c r="N3298" s="12">
        <f>H3298 * Dashboard!$I$14 * Dashboard!$I$15 * (Dashboard!$D$12 / 365) * 'Lookups and Calculations'!$F$12</f>
        <v>0</v>
      </c>
    </row>
    <row r="3299" spans="1:14" x14ac:dyDescent="0.35">
      <c r="A3299" s="2">
        <v>3298</v>
      </c>
      <c r="B3299" s="11">
        <v>-2.6115675395350872</v>
      </c>
      <c r="C3299" s="11">
        <v>-0.83414697014153361</v>
      </c>
      <c r="D3299" s="3">
        <f>B3299*Dashboard!$D$11*Dashboard!$D$10*SQRT(Dashboard!$D$12/365)</f>
        <v>-648404.60226061067</v>
      </c>
      <c r="E3299" s="3">
        <f>IF(Dashboard!$I$3,C3299*Dashboard!$E$11*Dashboard!$E$10*SQRT(Dashboard!$D$12/365),0)</f>
        <v>-414206.96666937415</v>
      </c>
      <c r="F3299" s="3">
        <f>D3299+IF(Dashboard!$I$3,E3299,0)</f>
        <v>-1062611.5689299847</v>
      </c>
      <c r="G3299" s="3">
        <f>IF(Dashboard!$I$4, ('Lookups and Calculations'!$F$9) / (1 - 'Lookups and Calculations'!$F$10), 'Lookups and Calculations'!$F$9)</f>
        <v>1951878.888340465</v>
      </c>
      <c r="H3299" s="12">
        <f t="shared" si="102"/>
        <v>0</v>
      </c>
      <c r="I3299" s="12">
        <f t="shared" si="103"/>
        <v>0</v>
      </c>
      <c r="J3299" s="13">
        <f>(1 - Dashboard!$I$9) * H3299 * Dashboard!$I$8 * 'Lookups and Calculations'!$F$12</f>
        <v>0</v>
      </c>
      <c r="K3299" s="12">
        <f>(1 - Dashboard!$I$11) * I3299 * Dashboard!$I$10 * 'Lookups and Calculations'!$F$12</f>
        <v>0</v>
      </c>
      <c r="L3299" s="12">
        <f>(H3299 - I3299) * Dashboard!$I$13 * (Dashboard!$D$12 / 365) * 'Lookups and Calculations'!$F$12</f>
        <v>0</v>
      </c>
      <c r="M3299" s="3">
        <f>(G3299*2) * Dashboard!$I$13 * (Dashboard!$D$12 / 365) * 'Lookups and Calculations'!$F$12</f>
        <v>1602.0878730267946</v>
      </c>
      <c r="N3299" s="12">
        <f>H3299 * Dashboard!$I$14 * Dashboard!$I$15 * (Dashboard!$D$12 / 365) * 'Lookups and Calculations'!$F$12</f>
        <v>0</v>
      </c>
    </row>
    <row r="3300" spans="1:14" x14ac:dyDescent="0.35">
      <c r="A3300" s="2">
        <v>3299</v>
      </c>
      <c r="B3300" s="11">
        <v>-2.9046793358806307</v>
      </c>
      <c r="C3300" s="11">
        <v>-0.35159851438773909</v>
      </c>
      <c r="D3300" s="3">
        <f>B3300*Dashboard!$D$11*Dashboard!$D$10*SQRT(Dashboard!$D$12/365)</f>
        <v>-721178.91686292773</v>
      </c>
      <c r="E3300" s="3">
        <f>IF(Dashboard!$I$3,C3300*Dashboard!$E$11*Dashboard!$E$10*SQRT(Dashboard!$D$12/365),0)</f>
        <v>-174591.00055868237</v>
      </c>
      <c r="F3300" s="3">
        <f>D3300+IF(Dashboard!$I$3,E3300,0)</f>
        <v>-895769.91742161009</v>
      </c>
      <c r="G3300" s="3">
        <f>IF(Dashboard!$I$4, ('Lookups and Calculations'!$F$9) / (1 - 'Lookups and Calculations'!$F$10), 'Lookups and Calculations'!$F$9)</f>
        <v>1951878.888340465</v>
      </c>
      <c r="H3300" s="12">
        <f t="shared" si="102"/>
        <v>0</v>
      </c>
      <c r="I3300" s="12">
        <f t="shared" si="103"/>
        <v>0</v>
      </c>
      <c r="J3300" s="13">
        <f>(1 - Dashboard!$I$9) * H3300 * Dashboard!$I$8 * 'Lookups and Calculations'!$F$12</f>
        <v>0</v>
      </c>
      <c r="K3300" s="12">
        <f>(1 - Dashboard!$I$11) * I3300 * Dashboard!$I$10 * 'Lookups and Calculations'!$F$12</f>
        <v>0</v>
      </c>
      <c r="L3300" s="12">
        <f>(H3300 - I3300) * Dashboard!$I$13 * (Dashboard!$D$12 / 365) * 'Lookups and Calculations'!$F$12</f>
        <v>0</v>
      </c>
      <c r="M3300" s="3">
        <f>(G3300*2) * Dashboard!$I$13 * (Dashboard!$D$12 / 365) * 'Lookups and Calculations'!$F$12</f>
        <v>1602.0878730267946</v>
      </c>
      <c r="N3300" s="12">
        <f>H3300 * Dashboard!$I$14 * Dashboard!$I$15 * (Dashboard!$D$12 / 365) * 'Lookups and Calculations'!$F$12</f>
        <v>0</v>
      </c>
    </row>
    <row r="3301" spans="1:14" x14ac:dyDescent="0.35">
      <c r="A3301" s="2">
        <v>3300</v>
      </c>
      <c r="B3301" s="11">
        <v>-0.88518336270180042</v>
      </c>
      <c r="C3301" s="11">
        <v>-0.18608283960805158</v>
      </c>
      <c r="D3301" s="3">
        <f>B3301*Dashboard!$D$11*Dashboard!$D$10*SQRT(Dashboard!$D$12/365)</f>
        <v>-219774.8890394567</v>
      </c>
      <c r="E3301" s="3">
        <f>IF(Dashboard!$I$3,C3301*Dashboard!$E$11*Dashboard!$E$10*SQRT(Dashboard!$D$12/365),0)</f>
        <v>-92401.952296484058</v>
      </c>
      <c r="F3301" s="3">
        <f>D3301+IF(Dashboard!$I$3,E3301,0)</f>
        <v>-312176.84133594076</v>
      </c>
      <c r="G3301" s="3">
        <f>IF(Dashboard!$I$4, ('Lookups and Calculations'!$F$9) / (1 - 'Lookups and Calculations'!$F$10), 'Lookups and Calculations'!$F$9)</f>
        <v>1951878.888340465</v>
      </c>
      <c r="H3301" s="12">
        <f t="shared" si="102"/>
        <v>0</v>
      </c>
      <c r="I3301" s="12">
        <f t="shared" si="103"/>
        <v>0</v>
      </c>
      <c r="J3301" s="13">
        <f>(1 - Dashboard!$I$9) * H3301 * Dashboard!$I$8 * 'Lookups and Calculations'!$F$12</f>
        <v>0</v>
      </c>
      <c r="K3301" s="12">
        <f>(1 - Dashboard!$I$11) * I3301 * Dashboard!$I$10 * 'Lookups and Calculations'!$F$12</f>
        <v>0</v>
      </c>
      <c r="L3301" s="12">
        <f>(H3301 - I3301) * Dashboard!$I$13 * (Dashboard!$D$12 / 365) * 'Lookups and Calculations'!$F$12</f>
        <v>0</v>
      </c>
      <c r="M3301" s="3">
        <f>(G3301*2) * Dashboard!$I$13 * (Dashboard!$D$12 / 365) * 'Lookups and Calculations'!$F$12</f>
        <v>1602.0878730267946</v>
      </c>
      <c r="N3301" s="12">
        <f>H3301 * Dashboard!$I$14 * Dashboard!$I$15 * (Dashboard!$D$12 / 365) * 'Lookups and Calculations'!$F$12</f>
        <v>0</v>
      </c>
    </row>
    <row r="3302" spans="1:14" x14ac:dyDescent="0.35">
      <c r="A3302" s="2">
        <v>3301</v>
      </c>
      <c r="B3302" s="11">
        <v>-0.65699802094731385</v>
      </c>
      <c r="C3302" s="11">
        <v>-1.4521159970268251</v>
      </c>
      <c r="D3302" s="3">
        <f>B3302*Dashboard!$D$11*Dashboard!$D$10*SQRT(Dashboard!$D$12/365)</f>
        <v>-163120.62928082963</v>
      </c>
      <c r="E3302" s="3">
        <f>IF(Dashboard!$I$3,C3302*Dashboard!$E$11*Dashboard!$E$10*SQRT(Dashboard!$D$12/365),0)</f>
        <v>-721067.85004385957</v>
      </c>
      <c r="F3302" s="3">
        <f>D3302+IF(Dashboard!$I$3,E3302,0)</f>
        <v>-884188.47932468913</v>
      </c>
      <c r="G3302" s="3">
        <f>IF(Dashboard!$I$4, ('Lookups and Calculations'!$F$9) / (1 - 'Lookups and Calculations'!$F$10), 'Lookups and Calculations'!$F$9)</f>
        <v>1951878.888340465</v>
      </c>
      <c r="H3302" s="12">
        <f t="shared" si="102"/>
        <v>0</v>
      </c>
      <c r="I3302" s="12">
        <f t="shared" si="103"/>
        <v>0</v>
      </c>
      <c r="J3302" s="13">
        <f>(1 - Dashboard!$I$9) * H3302 * Dashboard!$I$8 * 'Lookups and Calculations'!$F$12</f>
        <v>0</v>
      </c>
      <c r="K3302" s="12">
        <f>(1 - Dashboard!$I$11) * I3302 * Dashboard!$I$10 * 'Lookups and Calculations'!$F$12</f>
        <v>0</v>
      </c>
      <c r="L3302" s="12">
        <f>(H3302 - I3302) * Dashboard!$I$13 * (Dashboard!$D$12 / 365) * 'Lookups and Calculations'!$F$12</f>
        <v>0</v>
      </c>
      <c r="M3302" s="3">
        <f>(G3302*2) * Dashboard!$I$13 * (Dashboard!$D$12 / 365) * 'Lookups and Calculations'!$F$12</f>
        <v>1602.0878730267946</v>
      </c>
      <c r="N3302" s="12">
        <f>H3302 * Dashboard!$I$14 * Dashboard!$I$15 * (Dashboard!$D$12 / 365) * 'Lookups and Calculations'!$F$12</f>
        <v>0</v>
      </c>
    </row>
    <row r="3303" spans="1:14" x14ac:dyDescent="0.35">
      <c r="A3303" s="2">
        <v>3302</v>
      </c>
      <c r="B3303" s="11">
        <v>1.2279249296733579</v>
      </c>
      <c r="C3303" s="11">
        <v>-1.5000270817931771</v>
      </c>
      <c r="D3303" s="3">
        <f>B3303*Dashboard!$D$11*Dashboard!$D$10*SQRT(Dashboard!$D$12/365)</f>
        <v>304871.37076779583</v>
      </c>
      <c r="E3303" s="3">
        <f>IF(Dashboard!$I$3,C3303*Dashboard!$E$11*Dashboard!$E$10*SQRT(Dashboard!$D$12/365),0)</f>
        <v>-744858.74757303554</v>
      </c>
      <c r="F3303" s="3">
        <f>D3303+IF(Dashboard!$I$3,E3303,0)</f>
        <v>-439987.37680523971</v>
      </c>
      <c r="G3303" s="3">
        <f>IF(Dashboard!$I$4, ('Lookups and Calculations'!$F$9) / (1 - 'Lookups and Calculations'!$F$10), 'Lookups and Calculations'!$F$9)</f>
        <v>1951878.888340465</v>
      </c>
      <c r="H3303" s="12">
        <f t="shared" si="102"/>
        <v>0</v>
      </c>
      <c r="I3303" s="12">
        <f t="shared" si="103"/>
        <v>0</v>
      </c>
      <c r="J3303" s="13">
        <f>(1 - Dashboard!$I$9) * H3303 * Dashboard!$I$8 * 'Lookups and Calculations'!$F$12</f>
        <v>0</v>
      </c>
      <c r="K3303" s="12">
        <f>(1 - Dashboard!$I$11) * I3303 * Dashboard!$I$10 * 'Lookups and Calculations'!$F$12</f>
        <v>0</v>
      </c>
      <c r="L3303" s="12">
        <f>(H3303 - I3303) * Dashboard!$I$13 * (Dashboard!$D$12 / 365) * 'Lookups and Calculations'!$F$12</f>
        <v>0</v>
      </c>
      <c r="M3303" s="3">
        <f>(G3303*2) * Dashboard!$I$13 * (Dashboard!$D$12 / 365) * 'Lookups and Calculations'!$F$12</f>
        <v>1602.0878730267946</v>
      </c>
      <c r="N3303" s="12">
        <f>H3303 * Dashboard!$I$14 * Dashboard!$I$15 * (Dashboard!$D$12 / 365) * 'Lookups and Calculations'!$F$12</f>
        <v>0</v>
      </c>
    </row>
    <row r="3304" spans="1:14" x14ac:dyDescent="0.35">
      <c r="A3304" s="2">
        <v>3303</v>
      </c>
      <c r="B3304" s="11">
        <v>-0.40753825354310852</v>
      </c>
      <c r="C3304" s="11">
        <v>-1.7458445633493382</v>
      </c>
      <c r="D3304" s="3">
        <f>B3304*Dashboard!$D$11*Dashboard!$D$10*SQRT(Dashboard!$D$12/365)</f>
        <v>-101184.31753890045</v>
      </c>
      <c r="E3304" s="3">
        <f>IF(Dashboard!$I$3,C3304*Dashboard!$E$11*Dashboard!$E$10*SQRT(Dashboard!$D$12/365),0)</f>
        <v>-866922.74472740525</v>
      </c>
      <c r="F3304" s="3">
        <f>D3304+IF(Dashboard!$I$3,E3304,0)</f>
        <v>-968107.06226630567</v>
      </c>
      <c r="G3304" s="3">
        <f>IF(Dashboard!$I$4, ('Lookups and Calculations'!$F$9) / (1 - 'Lookups and Calculations'!$F$10), 'Lookups and Calculations'!$F$9)</f>
        <v>1951878.888340465</v>
      </c>
      <c r="H3304" s="12">
        <f t="shared" si="102"/>
        <v>0</v>
      </c>
      <c r="I3304" s="12">
        <f t="shared" si="103"/>
        <v>0</v>
      </c>
      <c r="J3304" s="13">
        <f>(1 - Dashboard!$I$9) * H3304 * Dashboard!$I$8 * 'Lookups and Calculations'!$F$12</f>
        <v>0</v>
      </c>
      <c r="K3304" s="12">
        <f>(1 - Dashboard!$I$11) * I3304 * Dashboard!$I$10 * 'Lookups and Calculations'!$F$12</f>
        <v>0</v>
      </c>
      <c r="L3304" s="12">
        <f>(H3304 - I3304) * Dashboard!$I$13 * (Dashboard!$D$12 / 365) * 'Lookups and Calculations'!$F$12</f>
        <v>0</v>
      </c>
      <c r="M3304" s="3">
        <f>(G3304*2) * Dashboard!$I$13 * (Dashboard!$D$12 / 365) * 'Lookups and Calculations'!$F$12</f>
        <v>1602.0878730267946</v>
      </c>
      <c r="N3304" s="12">
        <f>H3304 * Dashboard!$I$14 * Dashboard!$I$15 * (Dashboard!$D$12 / 365) * 'Lookups and Calculations'!$F$12</f>
        <v>0</v>
      </c>
    </row>
    <row r="3305" spans="1:14" x14ac:dyDescent="0.35">
      <c r="A3305" s="2">
        <v>3304</v>
      </c>
      <c r="B3305" s="11">
        <v>0.15406123917164863</v>
      </c>
      <c r="C3305" s="11">
        <v>0.21830393781444274</v>
      </c>
      <c r="D3305" s="3">
        <f>B3305*Dashboard!$D$11*Dashboard!$D$10*SQRT(Dashboard!$D$12/365)</f>
        <v>38250.596623150261</v>
      </c>
      <c r="E3305" s="3">
        <f>IF(Dashboard!$I$3,C3305*Dashboard!$E$11*Dashboard!$E$10*SQRT(Dashboard!$D$12/365),0)</f>
        <v>108401.77466419079</v>
      </c>
      <c r="F3305" s="3">
        <f>D3305+IF(Dashboard!$I$3,E3305,0)</f>
        <v>146652.37128734105</v>
      </c>
      <c r="G3305" s="3">
        <f>IF(Dashboard!$I$4, ('Lookups and Calculations'!$F$9) / (1 - 'Lookups and Calculations'!$F$10), 'Lookups and Calculations'!$F$9)</f>
        <v>1951878.888340465</v>
      </c>
      <c r="H3305" s="12">
        <f t="shared" si="102"/>
        <v>0</v>
      </c>
      <c r="I3305" s="12">
        <f t="shared" si="103"/>
        <v>0</v>
      </c>
      <c r="J3305" s="13">
        <f>(1 - Dashboard!$I$9) * H3305 * Dashboard!$I$8 * 'Lookups and Calculations'!$F$12</f>
        <v>0</v>
      </c>
      <c r="K3305" s="12">
        <f>(1 - Dashboard!$I$11) * I3305 * Dashboard!$I$10 * 'Lookups and Calculations'!$F$12</f>
        <v>0</v>
      </c>
      <c r="L3305" s="12">
        <f>(H3305 - I3305) * Dashboard!$I$13 * (Dashboard!$D$12 / 365) * 'Lookups and Calculations'!$F$12</f>
        <v>0</v>
      </c>
      <c r="M3305" s="3">
        <f>(G3305*2) * Dashboard!$I$13 * (Dashboard!$D$12 / 365) * 'Lookups and Calculations'!$F$12</f>
        <v>1602.0878730267946</v>
      </c>
      <c r="N3305" s="12">
        <f>H3305 * Dashboard!$I$14 * Dashboard!$I$15 * (Dashboard!$D$12 / 365) * 'Lookups and Calculations'!$F$12</f>
        <v>0</v>
      </c>
    </row>
    <row r="3306" spans="1:14" x14ac:dyDescent="0.35">
      <c r="A3306" s="2">
        <v>3305</v>
      </c>
      <c r="B3306" s="11">
        <v>-0.16215020969546423</v>
      </c>
      <c r="C3306" s="11">
        <v>-1.6324437884517455</v>
      </c>
      <c r="D3306" s="3">
        <f>B3306*Dashboard!$D$11*Dashboard!$D$10*SQRT(Dashboard!$D$12/365)</f>
        <v>-40258.940514622489</v>
      </c>
      <c r="E3306" s="3">
        <f>IF(Dashboard!$I$3,C3306*Dashboard!$E$11*Dashboard!$E$10*SQRT(Dashboard!$D$12/365),0)</f>
        <v>-810612.05528101383</v>
      </c>
      <c r="F3306" s="3">
        <f>D3306+IF(Dashboard!$I$3,E3306,0)</f>
        <v>-850870.99579563632</v>
      </c>
      <c r="G3306" s="3">
        <f>IF(Dashboard!$I$4, ('Lookups and Calculations'!$F$9) / (1 - 'Lookups and Calculations'!$F$10), 'Lookups and Calculations'!$F$9)</f>
        <v>1951878.888340465</v>
      </c>
      <c r="H3306" s="12">
        <f t="shared" si="102"/>
        <v>0</v>
      </c>
      <c r="I3306" s="12">
        <f t="shared" si="103"/>
        <v>0</v>
      </c>
      <c r="J3306" s="13">
        <f>(1 - Dashboard!$I$9) * H3306 * Dashboard!$I$8 * 'Lookups and Calculations'!$F$12</f>
        <v>0</v>
      </c>
      <c r="K3306" s="12">
        <f>(1 - Dashboard!$I$11) * I3306 * Dashboard!$I$10 * 'Lookups and Calculations'!$F$12</f>
        <v>0</v>
      </c>
      <c r="L3306" s="12">
        <f>(H3306 - I3306) * Dashboard!$I$13 * (Dashboard!$D$12 / 365) * 'Lookups and Calculations'!$F$12</f>
        <v>0</v>
      </c>
      <c r="M3306" s="3">
        <f>(G3306*2) * Dashboard!$I$13 * (Dashboard!$D$12 / 365) * 'Lookups and Calculations'!$F$12</f>
        <v>1602.0878730267946</v>
      </c>
      <c r="N3306" s="12">
        <f>H3306 * Dashboard!$I$14 * Dashboard!$I$15 * (Dashboard!$D$12 / 365) * 'Lookups and Calculations'!$F$12</f>
        <v>0</v>
      </c>
    </row>
    <row r="3307" spans="1:14" x14ac:dyDescent="0.35">
      <c r="A3307" s="2">
        <v>3306</v>
      </c>
      <c r="B3307" s="11">
        <v>1.2923856706001862</v>
      </c>
      <c r="C3307" s="11">
        <v>0.50871515155555458</v>
      </c>
      <c r="D3307" s="3">
        <f>B3307*Dashboard!$D$11*Dashboard!$D$10*SQRT(Dashboard!$D$12/365)</f>
        <v>320875.79740021029</v>
      </c>
      <c r="E3307" s="3">
        <f>IF(Dashboard!$I$3,C3307*Dashboard!$E$11*Dashboard!$E$10*SQRT(Dashboard!$D$12/365),0)</f>
        <v>252609.39302917384</v>
      </c>
      <c r="F3307" s="3">
        <f>D3307+IF(Dashboard!$I$3,E3307,0)</f>
        <v>573485.19042938412</v>
      </c>
      <c r="G3307" s="3">
        <f>IF(Dashboard!$I$4, ('Lookups and Calculations'!$F$9) / (1 - 'Lookups and Calculations'!$F$10), 'Lookups and Calculations'!$F$9)</f>
        <v>1951878.888340465</v>
      </c>
      <c r="H3307" s="12">
        <f t="shared" si="102"/>
        <v>0</v>
      </c>
      <c r="I3307" s="12">
        <f t="shared" si="103"/>
        <v>0</v>
      </c>
      <c r="J3307" s="13">
        <f>(1 - Dashboard!$I$9) * H3307 * Dashboard!$I$8 * 'Lookups and Calculations'!$F$12</f>
        <v>0</v>
      </c>
      <c r="K3307" s="12">
        <f>(1 - Dashboard!$I$11) * I3307 * Dashboard!$I$10 * 'Lookups and Calculations'!$F$12</f>
        <v>0</v>
      </c>
      <c r="L3307" s="12">
        <f>(H3307 - I3307) * Dashboard!$I$13 * (Dashboard!$D$12 / 365) * 'Lookups and Calculations'!$F$12</f>
        <v>0</v>
      </c>
      <c r="M3307" s="3">
        <f>(G3307*2) * Dashboard!$I$13 * (Dashboard!$D$12 / 365) * 'Lookups and Calculations'!$F$12</f>
        <v>1602.0878730267946</v>
      </c>
      <c r="N3307" s="12">
        <f>H3307 * Dashboard!$I$14 * Dashboard!$I$15 * (Dashboard!$D$12 / 365) * 'Lookups and Calculations'!$F$12</f>
        <v>0</v>
      </c>
    </row>
    <row r="3308" spans="1:14" x14ac:dyDescent="0.35">
      <c r="A3308" s="2">
        <v>3307</v>
      </c>
      <c r="B3308" s="11">
        <v>1.8934701879656908</v>
      </c>
      <c r="C3308" s="11">
        <v>-1.1918501749821231</v>
      </c>
      <c r="D3308" s="3">
        <f>B3308*Dashboard!$D$11*Dashboard!$D$10*SQRT(Dashboard!$D$12/365)</f>
        <v>470114.12323603145</v>
      </c>
      <c r="E3308" s="3">
        <f>IF(Dashboard!$I$3,C3308*Dashboard!$E$11*Dashboard!$E$10*SQRT(Dashboard!$D$12/365),0)</f>
        <v>-591829.33388818067</v>
      </c>
      <c r="F3308" s="3">
        <f>D3308+IF(Dashboard!$I$3,E3308,0)</f>
        <v>-121715.21065214922</v>
      </c>
      <c r="G3308" s="3">
        <f>IF(Dashboard!$I$4, ('Lookups and Calculations'!$F$9) / (1 - 'Lookups and Calculations'!$F$10), 'Lookups and Calculations'!$F$9)</f>
        <v>1951878.888340465</v>
      </c>
      <c r="H3308" s="12">
        <f t="shared" si="102"/>
        <v>0</v>
      </c>
      <c r="I3308" s="12">
        <f t="shared" si="103"/>
        <v>0</v>
      </c>
      <c r="J3308" s="13">
        <f>(1 - Dashboard!$I$9) * H3308 * Dashboard!$I$8 * 'Lookups and Calculations'!$F$12</f>
        <v>0</v>
      </c>
      <c r="K3308" s="12">
        <f>(1 - Dashboard!$I$11) * I3308 * Dashboard!$I$10 * 'Lookups and Calculations'!$F$12</f>
        <v>0</v>
      </c>
      <c r="L3308" s="12">
        <f>(H3308 - I3308) * Dashboard!$I$13 * (Dashboard!$D$12 / 365) * 'Lookups and Calculations'!$F$12</f>
        <v>0</v>
      </c>
      <c r="M3308" s="3">
        <f>(G3308*2) * Dashboard!$I$13 * (Dashboard!$D$12 / 365) * 'Lookups and Calculations'!$F$12</f>
        <v>1602.0878730267946</v>
      </c>
      <c r="N3308" s="12">
        <f>H3308 * Dashboard!$I$14 * Dashboard!$I$15 * (Dashboard!$D$12 / 365) * 'Lookups and Calculations'!$F$12</f>
        <v>0</v>
      </c>
    </row>
    <row r="3309" spans="1:14" x14ac:dyDescent="0.35">
      <c r="A3309" s="2">
        <v>3308</v>
      </c>
      <c r="B3309" s="11">
        <v>1.5748936881531239</v>
      </c>
      <c r="C3309" s="11">
        <v>-1.2086779049456753</v>
      </c>
      <c r="D3309" s="3">
        <f>B3309*Dashboard!$D$11*Dashboard!$D$10*SQRT(Dashboard!$D$12/365)</f>
        <v>391017.38707146799</v>
      </c>
      <c r="E3309" s="3">
        <f>IF(Dashboard!$I$3,C3309*Dashboard!$E$11*Dashboard!$E$10*SQRT(Dashboard!$D$12/365),0)</f>
        <v>-600185.37093396846</v>
      </c>
      <c r="F3309" s="3">
        <f>D3309+IF(Dashboard!$I$3,E3309,0)</f>
        <v>-209167.98386250046</v>
      </c>
      <c r="G3309" s="3">
        <f>IF(Dashboard!$I$4, ('Lookups and Calculations'!$F$9) / (1 - 'Lookups and Calculations'!$F$10), 'Lookups and Calculations'!$F$9)</f>
        <v>1951878.888340465</v>
      </c>
      <c r="H3309" s="12">
        <f t="shared" si="102"/>
        <v>0</v>
      </c>
      <c r="I3309" s="12">
        <f t="shared" si="103"/>
        <v>0</v>
      </c>
      <c r="J3309" s="13">
        <f>(1 - Dashboard!$I$9) * H3309 * Dashboard!$I$8 * 'Lookups and Calculations'!$F$12</f>
        <v>0</v>
      </c>
      <c r="K3309" s="12">
        <f>(1 - Dashboard!$I$11) * I3309 * Dashboard!$I$10 * 'Lookups and Calculations'!$F$12</f>
        <v>0</v>
      </c>
      <c r="L3309" s="12">
        <f>(H3309 - I3309) * Dashboard!$I$13 * (Dashboard!$D$12 / 365) * 'Lookups and Calculations'!$F$12</f>
        <v>0</v>
      </c>
      <c r="M3309" s="3">
        <f>(G3309*2) * Dashboard!$I$13 * (Dashboard!$D$12 / 365) * 'Lookups and Calculations'!$F$12</f>
        <v>1602.0878730267946</v>
      </c>
      <c r="N3309" s="12">
        <f>H3309 * Dashboard!$I$14 * Dashboard!$I$15 * (Dashboard!$D$12 / 365) * 'Lookups and Calculations'!$F$12</f>
        <v>0</v>
      </c>
    </row>
    <row r="3310" spans="1:14" x14ac:dyDescent="0.35">
      <c r="A3310" s="2">
        <v>3309</v>
      </c>
      <c r="B3310" s="11">
        <v>-0.40321526583723077</v>
      </c>
      <c r="C3310" s="11">
        <v>-0.35423612087004436</v>
      </c>
      <c r="D3310" s="3">
        <f>B3310*Dashboard!$D$11*Dashboard!$D$10*SQRT(Dashboard!$D$12/365)</f>
        <v>-100110.9985143784</v>
      </c>
      <c r="E3310" s="3">
        <f>IF(Dashboard!$I$3,C3310*Dashboard!$E$11*Dashboard!$E$10*SQRT(Dashboard!$D$12/365),0)</f>
        <v>-175900.73975262535</v>
      </c>
      <c r="F3310" s="3">
        <f>D3310+IF(Dashboard!$I$3,E3310,0)</f>
        <v>-276011.73826700373</v>
      </c>
      <c r="G3310" s="3">
        <f>IF(Dashboard!$I$4, ('Lookups and Calculations'!$F$9) / (1 - 'Lookups and Calculations'!$F$10), 'Lookups and Calculations'!$F$9)</f>
        <v>1951878.888340465</v>
      </c>
      <c r="H3310" s="12">
        <f t="shared" si="102"/>
        <v>0</v>
      </c>
      <c r="I3310" s="12">
        <f t="shared" si="103"/>
        <v>0</v>
      </c>
      <c r="J3310" s="13">
        <f>(1 - Dashboard!$I$9) * H3310 * Dashboard!$I$8 * 'Lookups and Calculations'!$F$12</f>
        <v>0</v>
      </c>
      <c r="K3310" s="12">
        <f>(1 - Dashboard!$I$11) * I3310 * Dashboard!$I$10 * 'Lookups and Calculations'!$F$12</f>
        <v>0</v>
      </c>
      <c r="L3310" s="12">
        <f>(H3310 - I3310) * Dashboard!$I$13 * (Dashboard!$D$12 / 365) * 'Lookups and Calculations'!$F$12</f>
        <v>0</v>
      </c>
      <c r="M3310" s="3">
        <f>(G3310*2) * Dashboard!$I$13 * (Dashboard!$D$12 / 365) * 'Lookups and Calculations'!$F$12</f>
        <v>1602.0878730267946</v>
      </c>
      <c r="N3310" s="12">
        <f>H3310 * Dashboard!$I$14 * Dashboard!$I$15 * (Dashboard!$D$12 / 365) * 'Lookups and Calculations'!$F$12</f>
        <v>0</v>
      </c>
    </row>
    <row r="3311" spans="1:14" x14ac:dyDescent="0.35">
      <c r="A3311" s="2">
        <v>3310</v>
      </c>
      <c r="B3311" s="11">
        <v>-0.33198546906483467</v>
      </c>
      <c r="C3311" s="11">
        <v>0.23671469770360576</v>
      </c>
      <c r="D3311" s="3">
        <f>B3311*Dashboard!$D$11*Dashboard!$D$10*SQRT(Dashboard!$D$12/365)</f>
        <v>-82425.938738542929</v>
      </c>
      <c r="E3311" s="3">
        <f>IF(Dashboard!$I$3,C3311*Dashboard!$E$11*Dashboard!$E$10*SQRT(Dashboard!$D$12/365),0)</f>
        <v>117543.88664294014</v>
      </c>
      <c r="F3311" s="3">
        <f>D3311+IF(Dashboard!$I$3,E3311,0)</f>
        <v>35117.94790439721</v>
      </c>
      <c r="G3311" s="3">
        <f>IF(Dashboard!$I$4, ('Lookups and Calculations'!$F$9) / (1 - 'Lookups and Calculations'!$F$10), 'Lookups and Calculations'!$F$9)</f>
        <v>1951878.888340465</v>
      </c>
      <c r="H3311" s="12">
        <f t="shared" si="102"/>
        <v>0</v>
      </c>
      <c r="I3311" s="12">
        <f t="shared" si="103"/>
        <v>0</v>
      </c>
      <c r="J3311" s="13">
        <f>(1 - Dashboard!$I$9) * H3311 * Dashboard!$I$8 * 'Lookups and Calculations'!$F$12</f>
        <v>0</v>
      </c>
      <c r="K3311" s="12">
        <f>(1 - Dashboard!$I$11) * I3311 * Dashboard!$I$10 * 'Lookups and Calculations'!$F$12</f>
        <v>0</v>
      </c>
      <c r="L3311" s="12">
        <f>(H3311 - I3311) * Dashboard!$I$13 * (Dashboard!$D$12 / 365) * 'Lookups and Calculations'!$F$12</f>
        <v>0</v>
      </c>
      <c r="M3311" s="3">
        <f>(G3311*2) * Dashboard!$I$13 * (Dashboard!$D$12 / 365) * 'Lookups and Calculations'!$F$12</f>
        <v>1602.0878730267946</v>
      </c>
      <c r="N3311" s="12">
        <f>H3311 * Dashboard!$I$14 * Dashboard!$I$15 * (Dashboard!$D$12 / 365) * 'Lookups and Calculations'!$F$12</f>
        <v>0</v>
      </c>
    </row>
    <row r="3312" spans="1:14" x14ac:dyDescent="0.35">
      <c r="A3312" s="2">
        <v>3311</v>
      </c>
      <c r="B3312" s="11">
        <v>1.0988061880863509</v>
      </c>
      <c r="C3312" s="11">
        <v>-0.97009419890364401</v>
      </c>
      <c r="D3312" s="3">
        <f>B3312*Dashboard!$D$11*Dashboard!$D$10*SQRT(Dashboard!$D$12/365)</f>
        <v>272813.54150789551</v>
      </c>
      <c r="E3312" s="3">
        <f>IF(Dashboard!$I$3,C3312*Dashboard!$E$11*Dashboard!$E$10*SQRT(Dashboard!$D$12/365),0)</f>
        <v>-481713.40290699154</v>
      </c>
      <c r="F3312" s="3">
        <f>D3312+IF(Dashboard!$I$3,E3312,0)</f>
        <v>-208899.86139909603</v>
      </c>
      <c r="G3312" s="3">
        <f>IF(Dashboard!$I$4, ('Lookups and Calculations'!$F$9) / (1 - 'Lookups and Calculations'!$F$10), 'Lookups and Calculations'!$F$9)</f>
        <v>1951878.888340465</v>
      </c>
      <c r="H3312" s="12">
        <f t="shared" si="102"/>
        <v>0</v>
      </c>
      <c r="I3312" s="12">
        <f t="shared" si="103"/>
        <v>0</v>
      </c>
      <c r="J3312" s="13">
        <f>(1 - Dashboard!$I$9) * H3312 * Dashboard!$I$8 * 'Lookups and Calculations'!$F$12</f>
        <v>0</v>
      </c>
      <c r="K3312" s="12">
        <f>(1 - Dashboard!$I$11) * I3312 * Dashboard!$I$10 * 'Lookups and Calculations'!$F$12</f>
        <v>0</v>
      </c>
      <c r="L3312" s="12">
        <f>(H3312 - I3312) * Dashboard!$I$13 * (Dashboard!$D$12 / 365) * 'Lookups and Calculations'!$F$12</f>
        <v>0</v>
      </c>
      <c r="M3312" s="3">
        <f>(G3312*2) * Dashboard!$I$13 * (Dashboard!$D$12 / 365) * 'Lookups and Calculations'!$F$12</f>
        <v>1602.0878730267946</v>
      </c>
      <c r="N3312" s="12">
        <f>H3312 * Dashboard!$I$14 * Dashboard!$I$15 * (Dashboard!$D$12 / 365) * 'Lookups and Calculations'!$F$12</f>
        <v>0</v>
      </c>
    </row>
    <row r="3313" spans="1:14" x14ac:dyDescent="0.35">
      <c r="A3313" s="2">
        <v>3312</v>
      </c>
      <c r="B3313" s="11">
        <v>-1.2408614143348553</v>
      </c>
      <c r="C3313" s="11">
        <v>-0.91718993261550885</v>
      </c>
      <c r="D3313" s="3">
        <f>B3313*Dashboard!$D$11*Dashboard!$D$10*SQRT(Dashboard!$D$12/365)</f>
        <v>-308083.26403289667</v>
      </c>
      <c r="E3313" s="3">
        <f>IF(Dashboard!$I$3,C3313*Dashboard!$E$11*Dashboard!$E$10*SQRT(Dashboard!$D$12/365),0)</f>
        <v>-455443.07351964258</v>
      </c>
      <c r="F3313" s="3">
        <f>D3313+IF(Dashboard!$I$3,E3313,0)</f>
        <v>-763526.33755253931</v>
      </c>
      <c r="G3313" s="3">
        <f>IF(Dashboard!$I$4, ('Lookups and Calculations'!$F$9) / (1 - 'Lookups and Calculations'!$F$10), 'Lookups and Calculations'!$F$9)</f>
        <v>1951878.888340465</v>
      </c>
      <c r="H3313" s="12">
        <f t="shared" si="102"/>
        <v>0</v>
      </c>
      <c r="I3313" s="12">
        <f t="shared" si="103"/>
        <v>0</v>
      </c>
      <c r="J3313" s="13">
        <f>(1 - Dashboard!$I$9) * H3313 * Dashboard!$I$8 * 'Lookups and Calculations'!$F$12</f>
        <v>0</v>
      </c>
      <c r="K3313" s="12">
        <f>(1 - Dashboard!$I$11) * I3313 * Dashboard!$I$10 * 'Lookups and Calculations'!$F$12</f>
        <v>0</v>
      </c>
      <c r="L3313" s="12">
        <f>(H3313 - I3313) * Dashboard!$I$13 * (Dashboard!$D$12 / 365) * 'Lookups and Calculations'!$F$12</f>
        <v>0</v>
      </c>
      <c r="M3313" s="3">
        <f>(G3313*2) * Dashboard!$I$13 * (Dashboard!$D$12 / 365) * 'Lookups and Calculations'!$F$12</f>
        <v>1602.0878730267946</v>
      </c>
      <c r="N3313" s="12">
        <f>H3313 * Dashboard!$I$14 * Dashboard!$I$15 * (Dashboard!$D$12 / 365) * 'Lookups and Calculations'!$F$12</f>
        <v>0</v>
      </c>
    </row>
    <row r="3314" spans="1:14" x14ac:dyDescent="0.35">
      <c r="A3314" s="2">
        <v>3313</v>
      </c>
      <c r="B3314" s="11">
        <v>1.7732300724562871</v>
      </c>
      <c r="C3314" s="11">
        <v>0.13923573846888992</v>
      </c>
      <c r="D3314" s="3">
        <f>B3314*Dashboard!$D$11*Dashboard!$D$10*SQRT(Dashboard!$D$12/365)</f>
        <v>440260.69494348799</v>
      </c>
      <c r="E3314" s="3">
        <f>IF(Dashboard!$I$3,C3314*Dashboard!$E$11*Dashboard!$E$10*SQRT(Dashboard!$D$12/365),0)</f>
        <v>69139.390236451523</v>
      </c>
      <c r="F3314" s="3">
        <f>D3314+IF(Dashboard!$I$3,E3314,0)</f>
        <v>509400.08517993952</v>
      </c>
      <c r="G3314" s="3">
        <f>IF(Dashboard!$I$4, ('Lookups and Calculations'!$F$9) / (1 - 'Lookups and Calculations'!$F$10), 'Lookups and Calculations'!$F$9)</f>
        <v>1951878.888340465</v>
      </c>
      <c r="H3314" s="12">
        <f t="shared" si="102"/>
        <v>0</v>
      </c>
      <c r="I3314" s="12">
        <f t="shared" si="103"/>
        <v>0</v>
      </c>
      <c r="J3314" s="13">
        <f>(1 - Dashboard!$I$9) * H3314 * Dashboard!$I$8 * 'Lookups and Calculations'!$F$12</f>
        <v>0</v>
      </c>
      <c r="K3314" s="12">
        <f>(1 - Dashboard!$I$11) * I3314 * Dashboard!$I$10 * 'Lookups and Calculations'!$F$12</f>
        <v>0</v>
      </c>
      <c r="L3314" s="12">
        <f>(H3314 - I3314) * Dashboard!$I$13 * (Dashboard!$D$12 / 365) * 'Lookups and Calculations'!$F$12</f>
        <v>0</v>
      </c>
      <c r="M3314" s="3">
        <f>(G3314*2) * Dashboard!$I$13 * (Dashboard!$D$12 / 365) * 'Lookups and Calculations'!$F$12</f>
        <v>1602.0878730267946</v>
      </c>
      <c r="N3314" s="12">
        <f>H3314 * Dashboard!$I$14 * Dashboard!$I$15 * (Dashboard!$D$12 / 365) * 'Lookups and Calculations'!$F$12</f>
        <v>0</v>
      </c>
    </row>
    <row r="3315" spans="1:14" x14ac:dyDescent="0.35">
      <c r="A3315" s="2">
        <v>3314</v>
      </c>
      <c r="B3315" s="11">
        <v>-1.0774501580557092</v>
      </c>
      <c r="C3315" s="11">
        <v>0.59877978539916643</v>
      </c>
      <c r="D3315" s="3">
        <f>B3315*Dashboard!$D$11*Dashboard!$D$10*SQRT(Dashboard!$D$12/365)</f>
        <v>-267511.2286447371</v>
      </c>
      <c r="E3315" s="3">
        <f>IF(Dashboard!$I$3,C3315*Dashboard!$E$11*Dashboard!$E$10*SQRT(Dashboard!$D$12/365),0)</f>
        <v>297332.20582344744</v>
      </c>
      <c r="F3315" s="3">
        <f>D3315+IF(Dashboard!$I$3,E3315,0)</f>
        <v>29820.977178710338</v>
      </c>
      <c r="G3315" s="3">
        <f>IF(Dashboard!$I$4, ('Lookups and Calculations'!$F$9) / (1 - 'Lookups and Calculations'!$F$10), 'Lookups and Calculations'!$F$9)</f>
        <v>1951878.888340465</v>
      </c>
      <c r="H3315" s="12">
        <f t="shared" si="102"/>
        <v>0</v>
      </c>
      <c r="I3315" s="12">
        <f t="shared" si="103"/>
        <v>0</v>
      </c>
      <c r="J3315" s="13">
        <f>(1 - Dashboard!$I$9) * H3315 * Dashboard!$I$8 * 'Lookups and Calculations'!$F$12</f>
        <v>0</v>
      </c>
      <c r="K3315" s="12">
        <f>(1 - Dashboard!$I$11) * I3315 * Dashboard!$I$10 * 'Lookups and Calculations'!$F$12</f>
        <v>0</v>
      </c>
      <c r="L3315" s="12">
        <f>(H3315 - I3315) * Dashboard!$I$13 * (Dashboard!$D$12 / 365) * 'Lookups and Calculations'!$F$12</f>
        <v>0</v>
      </c>
      <c r="M3315" s="3">
        <f>(G3315*2) * Dashboard!$I$13 * (Dashboard!$D$12 / 365) * 'Lookups and Calculations'!$F$12</f>
        <v>1602.0878730267946</v>
      </c>
      <c r="N3315" s="12">
        <f>H3315 * Dashboard!$I$14 * Dashboard!$I$15 * (Dashboard!$D$12 / 365) * 'Lookups and Calculations'!$F$12</f>
        <v>0</v>
      </c>
    </row>
    <row r="3316" spans="1:14" x14ac:dyDescent="0.35">
      <c r="A3316" s="2">
        <v>3315</v>
      </c>
      <c r="B3316" s="11">
        <v>0.35096619019344727</v>
      </c>
      <c r="C3316" s="11">
        <v>0.99969249560917706</v>
      </c>
      <c r="D3316" s="3">
        <f>B3316*Dashboard!$D$11*Dashboard!$D$10*SQRT(Dashboard!$D$12/365)</f>
        <v>87138.505711330683</v>
      </c>
      <c r="E3316" s="3">
        <f>IF(Dashboard!$I$3,C3316*Dashboard!$E$11*Dashboard!$E$10*SQRT(Dashboard!$D$12/365),0)</f>
        <v>496410.8376946511</v>
      </c>
      <c r="F3316" s="3">
        <f>D3316+IF(Dashboard!$I$3,E3316,0)</f>
        <v>583549.34340598178</v>
      </c>
      <c r="G3316" s="3">
        <f>IF(Dashboard!$I$4, ('Lookups and Calculations'!$F$9) / (1 - 'Lookups and Calculations'!$F$10), 'Lookups and Calculations'!$F$9)</f>
        <v>1951878.888340465</v>
      </c>
      <c r="H3316" s="12">
        <f t="shared" si="102"/>
        <v>0</v>
      </c>
      <c r="I3316" s="12">
        <f t="shared" si="103"/>
        <v>0</v>
      </c>
      <c r="J3316" s="13">
        <f>(1 - Dashboard!$I$9) * H3316 * Dashboard!$I$8 * 'Lookups and Calculations'!$F$12</f>
        <v>0</v>
      </c>
      <c r="K3316" s="12">
        <f>(1 - Dashboard!$I$11) * I3316 * Dashboard!$I$10 * 'Lookups and Calculations'!$F$12</f>
        <v>0</v>
      </c>
      <c r="L3316" s="12">
        <f>(H3316 - I3316) * Dashboard!$I$13 * (Dashboard!$D$12 / 365) * 'Lookups and Calculations'!$F$12</f>
        <v>0</v>
      </c>
      <c r="M3316" s="3">
        <f>(G3316*2) * Dashboard!$I$13 * (Dashboard!$D$12 / 365) * 'Lookups and Calculations'!$F$12</f>
        <v>1602.0878730267946</v>
      </c>
      <c r="N3316" s="12">
        <f>H3316 * Dashboard!$I$14 * Dashboard!$I$15 * (Dashboard!$D$12 / 365) * 'Lookups and Calculations'!$F$12</f>
        <v>0</v>
      </c>
    </row>
    <row r="3317" spans="1:14" x14ac:dyDescent="0.35">
      <c r="A3317" s="2">
        <v>3316</v>
      </c>
      <c r="B3317" s="11">
        <v>0.24721758999849447</v>
      </c>
      <c r="C3317" s="11">
        <v>0.41321892960515777</v>
      </c>
      <c r="D3317" s="3">
        <f>B3317*Dashboard!$D$11*Dashboard!$D$10*SQRT(Dashboard!$D$12/365)</f>
        <v>61379.619974651963</v>
      </c>
      <c r="E3317" s="3">
        <f>IF(Dashboard!$I$3,C3317*Dashboard!$E$11*Dashboard!$E$10*SQRT(Dashboard!$D$12/365),0)</f>
        <v>205189.45165391752</v>
      </c>
      <c r="F3317" s="3">
        <f>D3317+IF(Dashboard!$I$3,E3317,0)</f>
        <v>266569.07162856951</v>
      </c>
      <c r="G3317" s="3">
        <f>IF(Dashboard!$I$4, ('Lookups and Calculations'!$F$9) / (1 - 'Lookups and Calculations'!$F$10), 'Lookups and Calculations'!$F$9)</f>
        <v>1951878.888340465</v>
      </c>
      <c r="H3317" s="12">
        <f t="shared" si="102"/>
        <v>0</v>
      </c>
      <c r="I3317" s="12">
        <f t="shared" si="103"/>
        <v>0</v>
      </c>
      <c r="J3317" s="13">
        <f>(1 - Dashboard!$I$9) * H3317 * Dashboard!$I$8 * 'Lookups and Calculations'!$F$12</f>
        <v>0</v>
      </c>
      <c r="K3317" s="12">
        <f>(1 - Dashboard!$I$11) * I3317 * Dashboard!$I$10 * 'Lookups and Calculations'!$F$12</f>
        <v>0</v>
      </c>
      <c r="L3317" s="12">
        <f>(H3317 - I3317) * Dashboard!$I$13 * (Dashboard!$D$12 / 365) * 'Lookups and Calculations'!$F$12</f>
        <v>0</v>
      </c>
      <c r="M3317" s="3">
        <f>(G3317*2) * Dashboard!$I$13 * (Dashboard!$D$12 / 365) * 'Lookups and Calculations'!$F$12</f>
        <v>1602.0878730267946</v>
      </c>
      <c r="N3317" s="12">
        <f>H3317 * Dashboard!$I$14 * Dashboard!$I$15 * (Dashboard!$D$12 / 365) * 'Lookups and Calculations'!$F$12</f>
        <v>0</v>
      </c>
    </row>
    <row r="3318" spans="1:14" x14ac:dyDescent="0.35">
      <c r="A3318" s="2">
        <v>3317</v>
      </c>
      <c r="B3318" s="11">
        <v>-0.97549153856866022</v>
      </c>
      <c r="C3318" s="11">
        <v>3.0206557294489768E-2</v>
      </c>
      <c r="D3318" s="3">
        <f>B3318*Dashboard!$D$11*Dashboard!$D$10*SQRT(Dashboard!$D$12/365)</f>
        <v>-242196.76248036211</v>
      </c>
      <c r="E3318" s="3">
        <f>IF(Dashboard!$I$3,C3318*Dashboard!$E$11*Dashboard!$E$10*SQRT(Dashboard!$D$12/365),0)</f>
        <v>14999.474814794728</v>
      </c>
      <c r="F3318" s="3">
        <f>D3318+IF(Dashboard!$I$3,E3318,0)</f>
        <v>-227197.28766556739</v>
      </c>
      <c r="G3318" s="3">
        <f>IF(Dashboard!$I$4, ('Lookups and Calculations'!$F$9) / (1 - 'Lookups and Calculations'!$F$10), 'Lookups and Calculations'!$F$9)</f>
        <v>1951878.888340465</v>
      </c>
      <c r="H3318" s="12">
        <f t="shared" si="102"/>
        <v>0</v>
      </c>
      <c r="I3318" s="12">
        <f t="shared" si="103"/>
        <v>0</v>
      </c>
      <c r="J3318" s="13">
        <f>(1 - Dashboard!$I$9) * H3318 * Dashboard!$I$8 * 'Lookups and Calculations'!$F$12</f>
        <v>0</v>
      </c>
      <c r="K3318" s="12">
        <f>(1 - Dashboard!$I$11) * I3318 * Dashboard!$I$10 * 'Lookups and Calculations'!$F$12</f>
        <v>0</v>
      </c>
      <c r="L3318" s="12">
        <f>(H3318 - I3318) * Dashboard!$I$13 * (Dashboard!$D$12 / 365) * 'Lookups and Calculations'!$F$12</f>
        <v>0</v>
      </c>
      <c r="M3318" s="3">
        <f>(G3318*2) * Dashboard!$I$13 * (Dashboard!$D$12 / 365) * 'Lookups and Calculations'!$F$12</f>
        <v>1602.0878730267946</v>
      </c>
      <c r="N3318" s="12">
        <f>H3318 * Dashboard!$I$14 * Dashboard!$I$15 * (Dashboard!$D$12 / 365) * 'Lookups and Calculations'!$F$12</f>
        <v>0</v>
      </c>
    </row>
    <row r="3319" spans="1:14" x14ac:dyDescent="0.35">
      <c r="A3319" s="2">
        <v>3318</v>
      </c>
      <c r="B3319" s="11">
        <v>-1.4340916141888735</v>
      </c>
      <c r="C3319" s="11">
        <v>-2.618766798628549</v>
      </c>
      <c r="D3319" s="3">
        <f>B3319*Dashboard!$D$11*Dashboard!$D$10*SQRT(Dashboard!$D$12/365)</f>
        <v>-356058.79940939607</v>
      </c>
      <c r="E3319" s="3">
        <f>IF(Dashboard!$I$3,C3319*Dashboard!$E$11*Dashboard!$E$10*SQRT(Dashboard!$D$12/365),0)</f>
        <v>-1300384.0940528153</v>
      </c>
      <c r="F3319" s="3">
        <f>D3319+IF(Dashboard!$I$3,E3319,0)</f>
        <v>-1656442.8934622114</v>
      </c>
      <c r="G3319" s="3">
        <f>IF(Dashboard!$I$4, ('Lookups and Calculations'!$F$9) / (1 - 'Lookups and Calculations'!$F$10), 'Lookups and Calculations'!$F$9)</f>
        <v>1951878.888340465</v>
      </c>
      <c r="H3319" s="12">
        <f t="shared" si="102"/>
        <v>0</v>
      </c>
      <c r="I3319" s="12">
        <f t="shared" si="103"/>
        <v>0</v>
      </c>
      <c r="J3319" s="13">
        <f>(1 - Dashboard!$I$9) * H3319 * Dashboard!$I$8 * 'Lookups and Calculations'!$F$12</f>
        <v>0</v>
      </c>
      <c r="K3319" s="12">
        <f>(1 - Dashboard!$I$11) * I3319 * Dashboard!$I$10 * 'Lookups and Calculations'!$F$12</f>
        <v>0</v>
      </c>
      <c r="L3319" s="12">
        <f>(H3319 - I3319) * Dashboard!$I$13 * (Dashboard!$D$12 / 365) * 'Lookups and Calculations'!$F$12</f>
        <v>0</v>
      </c>
      <c r="M3319" s="3">
        <f>(G3319*2) * Dashboard!$I$13 * (Dashboard!$D$12 / 365) * 'Lookups and Calculations'!$F$12</f>
        <v>1602.0878730267946</v>
      </c>
      <c r="N3319" s="12">
        <f>H3319 * Dashboard!$I$14 * Dashboard!$I$15 * (Dashboard!$D$12 / 365) * 'Lookups and Calculations'!$F$12</f>
        <v>0</v>
      </c>
    </row>
    <row r="3320" spans="1:14" x14ac:dyDescent="0.35">
      <c r="A3320" s="2">
        <v>3319</v>
      </c>
      <c r="B3320" s="11">
        <v>-1.6791816810871736</v>
      </c>
      <c r="C3320" s="11">
        <v>-0.32278588332155794</v>
      </c>
      <c r="D3320" s="3">
        <f>B3320*Dashboard!$D$11*Dashboard!$D$10*SQRT(Dashboard!$D$12/365)</f>
        <v>-416910.19419029047</v>
      </c>
      <c r="E3320" s="3">
        <f>IF(Dashboard!$I$3,C3320*Dashboard!$E$11*Dashboard!$E$10*SQRT(Dashboard!$D$12/365),0)</f>
        <v>-160283.69867678292</v>
      </c>
      <c r="F3320" s="3">
        <f>D3320+IF(Dashboard!$I$3,E3320,0)</f>
        <v>-577193.89286707342</v>
      </c>
      <c r="G3320" s="3">
        <f>IF(Dashboard!$I$4, ('Lookups and Calculations'!$F$9) / (1 - 'Lookups and Calculations'!$F$10), 'Lookups and Calculations'!$F$9)</f>
        <v>1951878.888340465</v>
      </c>
      <c r="H3320" s="12">
        <f t="shared" si="102"/>
        <v>0</v>
      </c>
      <c r="I3320" s="12">
        <f t="shared" si="103"/>
        <v>0</v>
      </c>
      <c r="J3320" s="13">
        <f>(1 - Dashboard!$I$9) * H3320 * Dashboard!$I$8 * 'Lookups and Calculations'!$F$12</f>
        <v>0</v>
      </c>
      <c r="K3320" s="12">
        <f>(1 - Dashboard!$I$11) * I3320 * Dashboard!$I$10 * 'Lookups and Calculations'!$F$12</f>
        <v>0</v>
      </c>
      <c r="L3320" s="12">
        <f>(H3320 - I3320) * Dashboard!$I$13 * (Dashboard!$D$12 / 365) * 'Lookups and Calculations'!$F$12</f>
        <v>0</v>
      </c>
      <c r="M3320" s="3">
        <f>(G3320*2) * Dashboard!$I$13 * (Dashboard!$D$12 / 365) * 'Lookups and Calculations'!$F$12</f>
        <v>1602.0878730267946</v>
      </c>
      <c r="N3320" s="12">
        <f>H3320 * Dashboard!$I$14 * Dashboard!$I$15 * (Dashboard!$D$12 / 365) * 'Lookups and Calculations'!$F$12</f>
        <v>0</v>
      </c>
    </row>
    <row r="3321" spans="1:14" x14ac:dyDescent="0.35">
      <c r="A3321" s="2">
        <v>3320</v>
      </c>
      <c r="B3321" s="11">
        <v>-0.77086579919760168</v>
      </c>
      <c r="C3321" s="11">
        <v>0.34319090124286722</v>
      </c>
      <c r="D3321" s="3">
        <f>B3321*Dashboard!$D$11*Dashboard!$D$10*SQRT(Dashboard!$D$12/365)</f>
        <v>-191391.92242143169</v>
      </c>
      <c r="E3321" s="3">
        <f>IF(Dashboard!$I$3,C3321*Dashboard!$E$11*Dashboard!$E$10*SQRT(Dashboard!$D$12/365),0)</f>
        <v>170416.08647001037</v>
      </c>
      <c r="F3321" s="3">
        <f>D3321+IF(Dashboard!$I$3,E3321,0)</f>
        <v>-20975.835951421323</v>
      </c>
      <c r="G3321" s="3">
        <f>IF(Dashboard!$I$4, ('Lookups and Calculations'!$F$9) / (1 - 'Lookups and Calculations'!$F$10), 'Lookups and Calculations'!$F$9)</f>
        <v>1951878.888340465</v>
      </c>
      <c r="H3321" s="12">
        <f t="shared" si="102"/>
        <v>0</v>
      </c>
      <c r="I3321" s="12">
        <f t="shared" si="103"/>
        <v>0</v>
      </c>
      <c r="J3321" s="13">
        <f>(1 - Dashboard!$I$9) * H3321 * Dashboard!$I$8 * 'Lookups and Calculations'!$F$12</f>
        <v>0</v>
      </c>
      <c r="K3321" s="12">
        <f>(1 - Dashboard!$I$11) * I3321 * Dashboard!$I$10 * 'Lookups and Calculations'!$F$12</f>
        <v>0</v>
      </c>
      <c r="L3321" s="12">
        <f>(H3321 - I3321) * Dashboard!$I$13 * (Dashboard!$D$12 / 365) * 'Lookups and Calculations'!$F$12</f>
        <v>0</v>
      </c>
      <c r="M3321" s="3">
        <f>(G3321*2) * Dashboard!$I$13 * (Dashboard!$D$12 / 365) * 'Lookups and Calculations'!$F$12</f>
        <v>1602.0878730267946</v>
      </c>
      <c r="N3321" s="12">
        <f>H3321 * Dashboard!$I$14 * Dashboard!$I$15 * (Dashboard!$D$12 / 365) * 'Lookups and Calculations'!$F$12</f>
        <v>0</v>
      </c>
    </row>
    <row r="3322" spans="1:14" x14ac:dyDescent="0.35">
      <c r="A3322" s="2">
        <v>3321</v>
      </c>
      <c r="B3322" s="11">
        <v>-0.78640296686315259</v>
      </c>
      <c r="C3322" s="11">
        <v>1.547617757203319</v>
      </c>
      <c r="D3322" s="3">
        <f>B3322*Dashboard!$D$11*Dashboard!$D$10*SQRT(Dashboard!$D$12/365)</f>
        <v>-195249.51785709537</v>
      </c>
      <c r="E3322" s="3">
        <f>IF(Dashboard!$I$3,C3322*Dashboard!$E$11*Dashboard!$E$10*SQRT(Dashboard!$D$12/365),0)</f>
        <v>768490.54150023393</v>
      </c>
      <c r="F3322" s="3">
        <f>D3322+IF(Dashboard!$I$3,E3322,0)</f>
        <v>573241.02364313859</v>
      </c>
      <c r="G3322" s="3">
        <f>IF(Dashboard!$I$4, ('Lookups and Calculations'!$F$9) / (1 - 'Lookups and Calculations'!$F$10), 'Lookups and Calculations'!$F$9)</f>
        <v>1951878.888340465</v>
      </c>
      <c r="H3322" s="12">
        <f t="shared" si="102"/>
        <v>0</v>
      </c>
      <c r="I3322" s="12">
        <f t="shared" si="103"/>
        <v>0</v>
      </c>
      <c r="J3322" s="13">
        <f>(1 - Dashboard!$I$9) * H3322 * Dashboard!$I$8 * 'Lookups and Calculations'!$F$12</f>
        <v>0</v>
      </c>
      <c r="K3322" s="12">
        <f>(1 - Dashboard!$I$11) * I3322 * Dashboard!$I$10 * 'Lookups and Calculations'!$F$12</f>
        <v>0</v>
      </c>
      <c r="L3322" s="12">
        <f>(H3322 - I3322) * Dashboard!$I$13 * (Dashboard!$D$12 / 365) * 'Lookups and Calculations'!$F$12</f>
        <v>0</v>
      </c>
      <c r="M3322" s="3">
        <f>(G3322*2) * Dashboard!$I$13 * (Dashboard!$D$12 / 365) * 'Lookups and Calculations'!$F$12</f>
        <v>1602.0878730267946</v>
      </c>
      <c r="N3322" s="12">
        <f>H3322 * Dashboard!$I$14 * Dashboard!$I$15 * (Dashboard!$D$12 / 365) * 'Lookups and Calculations'!$F$12</f>
        <v>0</v>
      </c>
    </row>
    <row r="3323" spans="1:14" x14ac:dyDescent="0.35">
      <c r="A3323" s="2">
        <v>3322</v>
      </c>
      <c r="B3323" s="11">
        <v>0.13271824506801111</v>
      </c>
      <c r="C3323" s="11">
        <v>0.83611028799779885</v>
      </c>
      <c r="D3323" s="3">
        <f>B3323*Dashboard!$D$11*Dashboard!$D$10*SQRT(Dashboard!$D$12/365)</f>
        <v>32951.520342977448</v>
      </c>
      <c r="E3323" s="3">
        <f>IF(Dashboard!$I$3,C3323*Dashboard!$E$11*Dashboard!$E$10*SQRT(Dashboard!$D$12/365),0)</f>
        <v>415181.87872080004</v>
      </c>
      <c r="F3323" s="3">
        <f>D3323+IF(Dashboard!$I$3,E3323,0)</f>
        <v>448133.39906377747</v>
      </c>
      <c r="G3323" s="3">
        <f>IF(Dashboard!$I$4, ('Lookups and Calculations'!$F$9) / (1 - 'Lookups and Calculations'!$F$10), 'Lookups and Calculations'!$F$9)</f>
        <v>1951878.888340465</v>
      </c>
      <c r="H3323" s="12">
        <f t="shared" si="102"/>
        <v>0</v>
      </c>
      <c r="I3323" s="12">
        <f t="shared" si="103"/>
        <v>0</v>
      </c>
      <c r="J3323" s="13">
        <f>(1 - Dashboard!$I$9) * H3323 * Dashboard!$I$8 * 'Lookups and Calculations'!$F$12</f>
        <v>0</v>
      </c>
      <c r="K3323" s="12">
        <f>(1 - Dashboard!$I$11) * I3323 * Dashboard!$I$10 * 'Lookups and Calculations'!$F$12</f>
        <v>0</v>
      </c>
      <c r="L3323" s="12">
        <f>(H3323 - I3323) * Dashboard!$I$13 * (Dashboard!$D$12 / 365) * 'Lookups and Calculations'!$F$12</f>
        <v>0</v>
      </c>
      <c r="M3323" s="3">
        <f>(G3323*2) * Dashboard!$I$13 * (Dashboard!$D$12 / 365) * 'Lookups and Calculations'!$F$12</f>
        <v>1602.0878730267946</v>
      </c>
      <c r="N3323" s="12">
        <f>H3323 * Dashboard!$I$14 * Dashboard!$I$15 * (Dashboard!$D$12 / 365) * 'Lookups and Calculations'!$F$12</f>
        <v>0</v>
      </c>
    </row>
    <row r="3324" spans="1:14" x14ac:dyDescent="0.35">
      <c r="A3324" s="2">
        <v>3323</v>
      </c>
      <c r="B3324" s="11">
        <v>-2.7220628131132799E-2</v>
      </c>
      <c r="C3324" s="11">
        <v>-1.4642932102379445</v>
      </c>
      <c r="D3324" s="3">
        <f>B3324*Dashboard!$D$11*Dashboard!$D$10*SQRT(Dashboard!$D$12/365)</f>
        <v>-6758.3856398342332</v>
      </c>
      <c r="E3324" s="3">
        <f>IF(Dashboard!$I$3,C3324*Dashboard!$E$11*Dashboard!$E$10*SQRT(Dashboard!$D$12/365),0)</f>
        <v>-727114.61006003281</v>
      </c>
      <c r="F3324" s="3">
        <f>D3324+IF(Dashboard!$I$3,E3324,0)</f>
        <v>-733872.99569986702</v>
      </c>
      <c r="G3324" s="3">
        <f>IF(Dashboard!$I$4, ('Lookups and Calculations'!$F$9) / (1 - 'Lookups and Calculations'!$F$10), 'Lookups and Calculations'!$F$9)</f>
        <v>1951878.888340465</v>
      </c>
      <c r="H3324" s="12">
        <f t="shared" si="102"/>
        <v>0</v>
      </c>
      <c r="I3324" s="12">
        <f t="shared" si="103"/>
        <v>0</v>
      </c>
      <c r="J3324" s="13">
        <f>(1 - Dashboard!$I$9) * H3324 * Dashboard!$I$8 * 'Lookups and Calculations'!$F$12</f>
        <v>0</v>
      </c>
      <c r="K3324" s="12">
        <f>(1 - Dashboard!$I$11) * I3324 * Dashboard!$I$10 * 'Lookups and Calculations'!$F$12</f>
        <v>0</v>
      </c>
      <c r="L3324" s="12">
        <f>(H3324 - I3324) * Dashboard!$I$13 * (Dashboard!$D$12 / 365) * 'Lookups and Calculations'!$F$12</f>
        <v>0</v>
      </c>
      <c r="M3324" s="3">
        <f>(G3324*2) * Dashboard!$I$13 * (Dashboard!$D$12 / 365) * 'Lookups and Calculations'!$F$12</f>
        <v>1602.0878730267946</v>
      </c>
      <c r="N3324" s="12">
        <f>H3324 * Dashboard!$I$14 * Dashboard!$I$15 * (Dashboard!$D$12 / 365) * 'Lookups and Calculations'!$F$12</f>
        <v>0</v>
      </c>
    </row>
    <row r="3325" spans="1:14" x14ac:dyDescent="0.35">
      <c r="A3325" s="2">
        <v>3324</v>
      </c>
      <c r="B3325" s="11">
        <v>0.12154888494796688</v>
      </c>
      <c r="C3325" s="11">
        <v>1.1913755098040273</v>
      </c>
      <c r="D3325" s="3">
        <f>B3325*Dashboard!$D$11*Dashboard!$D$10*SQRT(Dashboard!$D$12/365)</f>
        <v>30178.371880796734</v>
      </c>
      <c r="E3325" s="3">
        <f>IF(Dashboard!$I$3,C3325*Dashboard!$E$11*Dashboard!$E$10*SQRT(Dashboard!$D$12/365),0)</f>
        <v>591593.63247027679</v>
      </c>
      <c r="F3325" s="3">
        <f>D3325+IF(Dashboard!$I$3,E3325,0)</f>
        <v>621772.00435107353</v>
      </c>
      <c r="G3325" s="3">
        <f>IF(Dashboard!$I$4, ('Lookups and Calculations'!$F$9) / (1 - 'Lookups and Calculations'!$F$10), 'Lookups and Calculations'!$F$9)</f>
        <v>1951878.888340465</v>
      </c>
      <c r="H3325" s="12">
        <f t="shared" si="102"/>
        <v>0</v>
      </c>
      <c r="I3325" s="12">
        <f t="shared" si="103"/>
        <v>0</v>
      </c>
      <c r="J3325" s="13">
        <f>(1 - Dashboard!$I$9) * H3325 * Dashboard!$I$8 * 'Lookups and Calculations'!$F$12</f>
        <v>0</v>
      </c>
      <c r="K3325" s="12">
        <f>(1 - Dashboard!$I$11) * I3325 * Dashboard!$I$10 * 'Lookups and Calculations'!$F$12</f>
        <v>0</v>
      </c>
      <c r="L3325" s="12">
        <f>(H3325 - I3325) * Dashboard!$I$13 * (Dashboard!$D$12 / 365) * 'Lookups and Calculations'!$F$12</f>
        <v>0</v>
      </c>
      <c r="M3325" s="3">
        <f>(G3325*2) * Dashboard!$I$13 * (Dashboard!$D$12 / 365) * 'Lookups and Calculations'!$F$12</f>
        <v>1602.0878730267946</v>
      </c>
      <c r="N3325" s="12">
        <f>H3325 * Dashboard!$I$14 * Dashboard!$I$15 * (Dashboard!$D$12 / 365) * 'Lookups and Calculations'!$F$12</f>
        <v>0</v>
      </c>
    </row>
    <row r="3326" spans="1:14" x14ac:dyDescent="0.35">
      <c r="A3326" s="2">
        <v>3325</v>
      </c>
      <c r="B3326" s="11">
        <v>-0.61232225404819551</v>
      </c>
      <c r="C3326" s="11">
        <v>1.1373047502335898</v>
      </c>
      <c r="D3326" s="3">
        <f>B3326*Dashboard!$D$11*Dashboard!$D$10*SQRT(Dashboard!$D$12/365)</f>
        <v>-152028.45095176852</v>
      </c>
      <c r="E3326" s="3">
        <f>IF(Dashboard!$I$3,C3326*Dashboard!$E$11*Dashboard!$E$10*SQRT(Dashboard!$D$12/365),0)</f>
        <v>564744.06505725859</v>
      </c>
      <c r="F3326" s="3">
        <f>D3326+IF(Dashboard!$I$3,E3326,0)</f>
        <v>412715.61410549004</v>
      </c>
      <c r="G3326" s="3">
        <f>IF(Dashboard!$I$4, ('Lookups and Calculations'!$F$9) / (1 - 'Lookups and Calculations'!$F$10), 'Lookups and Calculations'!$F$9)</f>
        <v>1951878.888340465</v>
      </c>
      <c r="H3326" s="12">
        <f t="shared" si="102"/>
        <v>0</v>
      </c>
      <c r="I3326" s="12">
        <f t="shared" si="103"/>
        <v>0</v>
      </c>
      <c r="J3326" s="13">
        <f>(1 - Dashboard!$I$9) * H3326 * Dashboard!$I$8 * 'Lookups and Calculations'!$F$12</f>
        <v>0</v>
      </c>
      <c r="K3326" s="12">
        <f>(1 - Dashboard!$I$11) * I3326 * Dashboard!$I$10 * 'Lookups and Calculations'!$F$12</f>
        <v>0</v>
      </c>
      <c r="L3326" s="12">
        <f>(H3326 - I3326) * Dashboard!$I$13 * (Dashboard!$D$12 / 365) * 'Lookups and Calculations'!$F$12</f>
        <v>0</v>
      </c>
      <c r="M3326" s="3">
        <f>(G3326*2) * Dashboard!$I$13 * (Dashboard!$D$12 / 365) * 'Lookups and Calculations'!$F$12</f>
        <v>1602.0878730267946</v>
      </c>
      <c r="N3326" s="12">
        <f>H3326 * Dashboard!$I$14 * Dashboard!$I$15 * (Dashboard!$D$12 / 365) * 'Lookups and Calculations'!$F$12</f>
        <v>0</v>
      </c>
    </row>
    <row r="3327" spans="1:14" x14ac:dyDescent="0.35">
      <c r="A3327" s="2">
        <v>3326</v>
      </c>
      <c r="B3327" s="11">
        <v>1.8088456740626475</v>
      </c>
      <c r="C3327" s="11">
        <v>-0.18079465457321758</v>
      </c>
      <c r="D3327" s="3">
        <f>B3327*Dashboard!$D$11*Dashboard!$D$10*SQRT(Dashboard!$D$12/365)</f>
        <v>449103.39942814998</v>
      </c>
      <c r="E3327" s="3">
        <f>IF(Dashboard!$I$3,C3327*Dashboard!$E$11*Dashboard!$E$10*SQRT(Dashboard!$D$12/365),0)</f>
        <v>-89776.032451575564</v>
      </c>
      <c r="F3327" s="3">
        <f>D3327+IF(Dashboard!$I$3,E3327,0)</f>
        <v>359327.36697657441</v>
      </c>
      <c r="G3327" s="3">
        <f>IF(Dashboard!$I$4, ('Lookups and Calculations'!$F$9) / (1 - 'Lookups and Calculations'!$F$10), 'Lookups and Calculations'!$F$9)</f>
        <v>1951878.888340465</v>
      </c>
      <c r="H3327" s="12">
        <f t="shared" si="102"/>
        <v>0</v>
      </c>
      <c r="I3327" s="12">
        <f t="shared" si="103"/>
        <v>0</v>
      </c>
      <c r="J3327" s="13">
        <f>(1 - Dashboard!$I$9) * H3327 * Dashboard!$I$8 * 'Lookups and Calculations'!$F$12</f>
        <v>0</v>
      </c>
      <c r="K3327" s="12">
        <f>(1 - Dashboard!$I$11) * I3327 * Dashboard!$I$10 * 'Lookups and Calculations'!$F$12</f>
        <v>0</v>
      </c>
      <c r="L3327" s="12">
        <f>(H3327 - I3327) * Dashboard!$I$13 * (Dashboard!$D$12 / 365) * 'Lookups and Calculations'!$F$12</f>
        <v>0</v>
      </c>
      <c r="M3327" s="3">
        <f>(G3327*2) * Dashboard!$I$13 * (Dashboard!$D$12 / 365) * 'Lookups and Calculations'!$F$12</f>
        <v>1602.0878730267946</v>
      </c>
      <c r="N3327" s="12">
        <f>H3327 * Dashboard!$I$14 * Dashboard!$I$15 * (Dashboard!$D$12 / 365) * 'Lookups and Calculations'!$F$12</f>
        <v>0</v>
      </c>
    </row>
    <row r="3328" spans="1:14" x14ac:dyDescent="0.35">
      <c r="A3328" s="2">
        <v>3327</v>
      </c>
      <c r="B3328" s="11">
        <v>6.3705948560334215E-3</v>
      </c>
      <c r="C3328" s="11">
        <v>0.92632724370892516</v>
      </c>
      <c r="D3328" s="3">
        <f>B3328*Dashboard!$D$11*Dashboard!$D$10*SQRT(Dashboard!$D$12/365)</f>
        <v>1581.7025450259639</v>
      </c>
      <c r="E3328" s="3">
        <f>IF(Dashboard!$I$3,C3328*Dashboard!$E$11*Dashboard!$E$10*SQRT(Dashboard!$D$12/365),0)</f>
        <v>459980.32899978443</v>
      </c>
      <c r="F3328" s="3">
        <f>D3328+IF(Dashboard!$I$3,E3328,0)</f>
        <v>461562.03154481039</v>
      </c>
      <c r="G3328" s="3">
        <f>IF(Dashboard!$I$4, ('Lookups and Calculations'!$F$9) / (1 - 'Lookups and Calculations'!$F$10), 'Lookups and Calculations'!$F$9)</f>
        <v>1951878.888340465</v>
      </c>
      <c r="H3328" s="12">
        <f t="shared" si="102"/>
        <v>0</v>
      </c>
      <c r="I3328" s="12">
        <f t="shared" si="103"/>
        <v>0</v>
      </c>
      <c r="J3328" s="13">
        <f>(1 - Dashboard!$I$9) * H3328 * Dashboard!$I$8 * 'Lookups and Calculations'!$F$12</f>
        <v>0</v>
      </c>
      <c r="K3328" s="12">
        <f>(1 - Dashboard!$I$11) * I3328 * Dashboard!$I$10 * 'Lookups and Calculations'!$F$12</f>
        <v>0</v>
      </c>
      <c r="L3328" s="12">
        <f>(H3328 - I3328) * Dashboard!$I$13 * (Dashboard!$D$12 / 365) * 'Lookups and Calculations'!$F$12</f>
        <v>0</v>
      </c>
      <c r="M3328" s="3">
        <f>(G3328*2) * Dashboard!$I$13 * (Dashboard!$D$12 / 365) * 'Lookups and Calculations'!$F$12</f>
        <v>1602.0878730267946</v>
      </c>
      <c r="N3328" s="12">
        <f>H3328 * Dashboard!$I$14 * Dashboard!$I$15 * (Dashboard!$D$12 / 365) * 'Lookups and Calculations'!$F$12</f>
        <v>0</v>
      </c>
    </row>
    <row r="3329" spans="1:14" x14ac:dyDescent="0.35">
      <c r="A3329" s="2">
        <v>3328</v>
      </c>
      <c r="B3329" s="11">
        <v>-0.20203463763332027</v>
      </c>
      <c r="C3329" s="11">
        <v>-0.27394579000516428</v>
      </c>
      <c r="D3329" s="3">
        <f>B3329*Dashboard!$D$11*Dashboard!$D$10*SQRT(Dashboard!$D$12/365)</f>
        <v>-50161.516742094434</v>
      </c>
      <c r="E3329" s="3">
        <f>IF(Dashboard!$I$3,C3329*Dashboard!$E$11*Dashboard!$E$10*SQRT(Dashboard!$D$12/365),0)</f>
        <v>-136031.48937966101</v>
      </c>
      <c r="F3329" s="3">
        <f>D3329+IF(Dashboard!$I$3,E3329,0)</f>
        <v>-186193.00612175546</v>
      </c>
      <c r="G3329" s="3">
        <f>IF(Dashboard!$I$4, ('Lookups and Calculations'!$F$9) / (1 - 'Lookups and Calculations'!$F$10), 'Lookups and Calculations'!$F$9)</f>
        <v>1951878.888340465</v>
      </c>
      <c r="H3329" s="12">
        <f t="shared" si="102"/>
        <v>0</v>
      </c>
      <c r="I3329" s="12">
        <f t="shared" si="103"/>
        <v>0</v>
      </c>
      <c r="J3329" s="13">
        <f>(1 - Dashboard!$I$9) * H3329 * Dashboard!$I$8 * 'Lookups and Calculations'!$F$12</f>
        <v>0</v>
      </c>
      <c r="K3329" s="12">
        <f>(1 - Dashboard!$I$11) * I3329 * Dashboard!$I$10 * 'Lookups and Calculations'!$F$12</f>
        <v>0</v>
      </c>
      <c r="L3329" s="12">
        <f>(H3329 - I3329) * Dashboard!$I$13 * (Dashboard!$D$12 / 365) * 'Lookups and Calculations'!$F$12</f>
        <v>0</v>
      </c>
      <c r="M3329" s="3">
        <f>(G3329*2) * Dashboard!$I$13 * (Dashboard!$D$12 / 365) * 'Lookups and Calculations'!$F$12</f>
        <v>1602.0878730267946</v>
      </c>
      <c r="N3329" s="12">
        <f>H3329 * Dashboard!$I$14 * Dashboard!$I$15 * (Dashboard!$D$12 / 365) * 'Lookups and Calculations'!$F$12</f>
        <v>0</v>
      </c>
    </row>
    <row r="3330" spans="1:14" x14ac:dyDescent="0.35">
      <c r="A3330" s="2">
        <v>3329</v>
      </c>
      <c r="B3330" s="11">
        <v>1.1412069278519621</v>
      </c>
      <c r="C3330" s="11">
        <v>-0.93352866902970177</v>
      </c>
      <c r="D3330" s="3">
        <f>B3330*Dashboard!$D$11*Dashboard!$D$10*SQRT(Dashboard!$D$12/365)</f>
        <v>283340.87208123045</v>
      </c>
      <c r="E3330" s="3">
        <f>IF(Dashboard!$I$3,C3330*Dashboard!$E$11*Dashboard!$E$10*SQRT(Dashboard!$D$12/365),0)</f>
        <v>-463556.29420086736</v>
      </c>
      <c r="F3330" s="3">
        <f>D3330+IF(Dashboard!$I$3,E3330,0)</f>
        <v>-180215.4221196369</v>
      </c>
      <c r="G3330" s="3">
        <f>IF(Dashboard!$I$4, ('Lookups and Calculations'!$F$9) / (1 - 'Lookups and Calculations'!$F$10), 'Lookups and Calculations'!$F$9)</f>
        <v>1951878.888340465</v>
      </c>
      <c r="H3330" s="12">
        <f t="shared" si="102"/>
        <v>0</v>
      </c>
      <c r="I3330" s="12">
        <f t="shared" si="103"/>
        <v>0</v>
      </c>
      <c r="J3330" s="13">
        <f>(1 - Dashboard!$I$9) * H3330 * Dashboard!$I$8 * 'Lookups and Calculations'!$F$12</f>
        <v>0</v>
      </c>
      <c r="K3330" s="12">
        <f>(1 - Dashboard!$I$11) * I3330 * Dashboard!$I$10 * 'Lookups and Calculations'!$F$12</f>
        <v>0</v>
      </c>
      <c r="L3330" s="12">
        <f>(H3330 - I3330) * Dashboard!$I$13 * (Dashboard!$D$12 / 365) * 'Lookups and Calculations'!$F$12</f>
        <v>0</v>
      </c>
      <c r="M3330" s="3">
        <f>(G3330*2) * Dashboard!$I$13 * (Dashboard!$D$12 / 365) * 'Lookups and Calculations'!$F$12</f>
        <v>1602.0878730267946</v>
      </c>
      <c r="N3330" s="12">
        <f>H3330 * Dashboard!$I$14 * Dashboard!$I$15 * (Dashboard!$D$12 / 365) * 'Lookups and Calculations'!$F$12</f>
        <v>0</v>
      </c>
    </row>
    <row r="3331" spans="1:14" x14ac:dyDescent="0.35">
      <c r="A3331" s="2">
        <v>3330</v>
      </c>
      <c r="B3331" s="11">
        <v>-0.77092291209983799</v>
      </c>
      <c r="C3331" s="11">
        <v>0.43376547962972289</v>
      </c>
      <c r="D3331" s="3">
        <f>B3331*Dashboard!$D$11*Dashboard!$D$10*SQRT(Dashboard!$D$12/365)</f>
        <v>-191406.10251369348</v>
      </c>
      <c r="E3331" s="3">
        <f>IF(Dashboard!$I$3,C3331*Dashboard!$E$11*Dashboard!$E$10*SQRT(Dashboard!$D$12/365),0)</f>
        <v>215392.11912839353</v>
      </c>
      <c r="F3331" s="3">
        <f>D3331+IF(Dashboard!$I$3,E3331,0)</f>
        <v>23986.016614700056</v>
      </c>
      <c r="G3331" s="3">
        <f>IF(Dashboard!$I$4, ('Lookups and Calculations'!$F$9) / (1 - 'Lookups and Calculations'!$F$10), 'Lookups and Calculations'!$F$9)</f>
        <v>1951878.888340465</v>
      </c>
      <c r="H3331" s="12">
        <f t="shared" ref="H3331:H3394" si="104">MAX(0,F3331-G3331)</f>
        <v>0</v>
      </c>
      <c r="I3331" s="12">
        <f t="shared" ref="I3331:I3394" si="105">MAX(0,-F3331-G3331)</f>
        <v>0</v>
      </c>
      <c r="J3331" s="13">
        <f>(1 - Dashboard!$I$9) * H3331 * Dashboard!$I$8 * 'Lookups and Calculations'!$F$12</f>
        <v>0</v>
      </c>
      <c r="K3331" s="12">
        <f>(1 - Dashboard!$I$11) * I3331 * Dashboard!$I$10 * 'Lookups and Calculations'!$F$12</f>
        <v>0</v>
      </c>
      <c r="L3331" s="12">
        <f>(H3331 - I3331) * Dashboard!$I$13 * (Dashboard!$D$12 / 365) * 'Lookups and Calculations'!$F$12</f>
        <v>0</v>
      </c>
      <c r="M3331" s="3">
        <f>(G3331*2) * Dashboard!$I$13 * (Dashboard!$D$12 / 365) * 'Lookups and Calculations'!$F$12</f>
        <v>1602.0878730267946</v>
      </c>
      <c r="N3331" s="12">
        <f>H3331 * Dashboard!$I$14 * Dashboard!$I$15 * (Dashboard!$D$12 / 365) * 'Lookups and Calculations'!$F$12</f>
        <v>0</v>
      </c>
    </row>
    <row r="3332" spans="1:14" x14ac:dyDescent="0.35">
      <c r="A3332" s="2">
        <v>3331</v>
      </c>
      <c r="B3332" s="11">
        <v>-0.62806774874062377</v>
      </c>
      <c r="C3332" s="11">
        <v>0.23443419685062891</v>
      </c>
      <c r="D3332" s="3">
        <f>B3332*Dashboard!$D$11*Dashboard!$D$10*SQRT(Dashboard!$D$12/365)</f>
        <v>-155937.7701896918</v>
      </c>
      <c r="E3332" s="3">
        <f>IF(Dashboard!$I$3,C3332*Dashboard!$E$11*Dashboard!$E$10*SQRT(Dashboard!$D$12/365),0)</f>
        <v>116411.47308200831</v>
      </c>
      <c r="F3332" s="3">
        <f>D3332+IF(Dashboard!$I$3,E3332,0)</f>
        <v>-39526.297107683495</v>
      </c>
      <c r="G3332" s="3">
        <f>IF(Dashboard!$I$4, ('Lookups and Calculations'!$F$9) / (1 - 'Lookups and Calculations'!$F$10), 'Lookups and Calculations'!$F$9)</f>
        <v>1951878.888340465</v>
      </c>
      <c r="H3332" s="12">
        <f t="shared" si="104"/>
        <v>0</v>
      </c>
      <c r="I3332" s="12">
        <f t="shared" si="105"/>
        <v>0</v>
      </c>
      <c r="J3332" s="13">
        <f>(1 - Dashboard!$I$9) * H3332 * Dashboard!$I$8 * 'Lookups and Calculations'!$F$12</f>
        <v>0</v>
      </c>
      <c r="K3332" s="12">
        <f>(1 - Dashboard!$I$11) * I3332 * Dashboard!$I$10 * 'Lookups and Calculations'!$F$12</f>
        <v>0</v>
      </c>
      <c r="L3332" s="12">
        <f>(H3332 - I3332) * Dashboard!$I$13 * (Dashboard!$D$12 / 365) * 'Lookups and Calculations'!$F$12</f>
        <v>0</v>
      </c>
      <c r="M3332" s="3">
        <f>(G3332*2) * Dashboard!$I$13 * (Dashboard!$D$12 / 365) * 'Lookups and Calculations'!$F$12</f>
        <v>1602.0878730267946</v>
      </c>
      <c r="N3332" s="12">
        <f>H3332 * Dashboard!$I$14 * Dashboard!$I$15 * (Dashboard!$D$12 / 365) * 'Lookups and Calculations'!$F$12</f>
        <v>0</v>
      </c>
    </row>
    <row r="3333" spans="1:14" x14ac:dyDescent="0.35">
      <c r="A3333" s="2">
        <v>3332</v>
      </c>
      <c r="B3333" s="11">
        <v>-0.15321069803213941</v>
      </c>
      <c r="C3333" s="11">
        <v>1.0309146766497115</v>
      </c>
      <c r="D3333" s="3">
        <f>B3333*Dashboard!$D$11*Dashboard!$D$10*SQRT(Dashboard!$D$12/365)</f>
        <v>-38039.422766483338</v>
      </c>
      <c r="E3333" s="3">
        <f>IF(Dashboard!$I$3,C3333*Dashboard!$E$11*Dashboard!$E$10*SQRT(Dashboard!$D$12/365),0)</f>
        <v>511914.6342251444</v>
      </c>
      <c r="F3333" s="3">
        <f>D3333+IF(Dashboard!$I$3,E3333,0)</f>
        <v>473875.21145866107</v>
      </c>
      <c r="G3333" s="3">
        <f>IF(Dashboard!$I$4, ('Lookups and Calculations'!$F$9) / (1 - 'Lookups and Calculations'!$F$10), 'Lookups and Calculations'!$F$9)</f>
        <v>1951878.888340465</v>
      </c>
      <c r="H3333" s="12">
        <f t="shared" si="104"/>
        <v>0</v>
      </c>
      <c r="I3333" s="12">
        <f t="shared" si="105"/>
        <v>0</v>
      </c>
      <c r="J3333" s="13">
        <f>(1 - Dashboard!$I$9) * H3333 * Dashboard!$I$8 * 'Lookups and Calculations'!$F$12</f>
        <v>0</v>
      </c>
      <c r="K3333" s="12">
        <f>(1 - Dashboard!$I$11) * I3333 * Dashboard!$I$10 * 'Lookups and Calculations'!$F$12</f>
        <v>0</v>
      </c>
      <c r="L3333" s="12">
        <f>(H3333 - I3333) * Dashboard!$I$13 * (Dashboard!$D$12 / 365) * 'Lookups and Calculations'!$F$12</f>
        <v>0</v>
      </c>
      <c r="M3333" s="3">
        <f>(G3333*2) * Dashboard!$I$13 * (Dashboard!$D$12 / 365) * 'Lookups and Calculations'!$F$12</f>
        <v>1602.0878730267946</v>
      </c>
      <c r="N3333" s="12">
        <f>H3333 * Dashboard!$I$14 * Dashboard!$I$15 * (Dashboard!$D$12 / 365) * 'Lookups and Calculations'!$F$12</f>
        <v>0</v>
      </c>
    </row>
    <row r="3334" spans="1:14" x14ac:dyDescent="0.35">
      <c r="A3334" s="2">
        <v>3333</v>
      </c>
      <c r="B3334" s="11">
        <v>-9.869985252805942E-2</v>
      </c>
      <c r="C3334" s="11">
        <v>-1.7509840138661632</v>
      </c>
      <c r="D3334" s="3">
        <f>B3334*Dashboard!$D$11*Dashboard!$D$10*SQRT(Dashboard!$D$12/365)</f>
        <v>-24505.373746922185</v>
      </c>
      <c r="E3334" s="3">
        <f>IF(Dashboard!$I$3,C3334*Dashboard!$E$11*Dashboard!$E$10*SQRT(Dashboard!$D$12/365),0)</f>
        <v>-869474.80843454832</v>
      </c>
      <c r="F3334" s="3">
        <f>D3334+IF(Dashboard!$I$3,E3334,0)</f>
        <v>-893980.18218147056</v>
      </c>
      <c r="G3334" s="3">
        <f>IF(Dashboard!$I$4, ('Lookups and Calculations'!$F$9) / (1 - 'Lookups and Calculations'!$F$10), 'Lookups and Calculations'!$F$9)</f>
        <v>1951878.888340465</v>
      </c>
      <c r="H3334" s="12">
        <f t="shared" si="104"/>
        <v>0</v>
      </c>
      <c r="I3334" s="12">
        <f t="shared" si="105"/>
        <v>0</v>
      </c>
      <c r="J3334" s="13">
        <f>(1 - Dashboard!$I$9) * H3334 * Dashboard!$I$8 * 'Lookups and Calculations'!$F$12</f>
        <v>0</v>
      </c>
      <c r="K3334" s="12">
        <f>(1 - Dashboard!$I$11) * I3334 * Dashboard!$I$10 * 'Lookups and Calculations'!$F$12</f>
        <v>0</v>
      </c>
      <c r="L3334" s="12">
        <f>(H3334 - I3334) * Dashboard!$I$13 * (Dashboard!$D$12 / 365) * 'Lookups and Calculations'!$F$12</f>
        <v>0</v>
      </c>
      <c r="M3334" s="3">
        <f>(G3334*2) * Dashboard!$I$13 * (Dashboard!$D$12 / 365) * 'Lookups and Calculations'!$F$12</f>
        <v>1602.0878730267946</v>
      </c>
      <c r="N3334" s="12">
        <f>H3334 * Dashboard!$I$14 * Dashboard!$I$15 * (Dashboard!$D$12 / 365) * 'Lookups and Calculations'!$F$12</f>
        <v>0</v>
      </c>
    </row>
    <row r="3335" spans="1:14" x14ac:dyDescent="0.35">
      <c r="A3335" s="2">
        <v>3334</v>
      </c>
      <c r="B3335" s="11">
        <v>-0.69365367730898797</v>
      </c>
      <c r="C3335" s="11">
        <v>-0.69341975349691642</v>
      </c>
      <c r="D3335" s="3">
        <f>B3335*Dashboard!$D$11*Dashboard!$D$10*SQRT(Dashboard!$D$12/365)</f>
        <v>-172221.56039748155</v>
      </c>
      <c r="E3335" s="3">
        <f>IF(Dashboard!$I$3,C3335*Dashboard!$E$11*Dashboard!$E$10*SQRT(Dashboard!$D$12/365),0)</f>
        <v>-344326.96276035032</v>
      </c>
      <c r="F3335" s="3">
        <f>D3335+IF(Dashboard!$I$3,E3335,0)</f>
        <v>-516548.52315783186</v>
      </c>
      <c r="G3335" s="3">
        <f>IF(Dashboard!$I$4, ('Lookups and Calculations'!$F$9) / (1 - 'Lookups and Calculations'!$F$10), 'Lookups and Calculations'!$F$9)</f>
        <v>1951878.888340465</v>
      </c>
      <c r="H3335" s="12">
        <f t="shared" si="104"/>
        <v>0</v>
      </c>
      <c r="I3335" s="12">
        <f t="shared" si="105"/>
        <v>0</v>
      </c>
      <c r="J3335" s="13">
        <f>(1 - Dashboard!$I$9) * H3335 * Dashboard!$I$8 * 'Lookups and Calculations'!$F$12</f>
        <v>0</v>
      </c>
      <c r="K3335" s="12">
        <f>(1 - Dashboard!$I$11) * I3335 * Dashboard!$I$10 * 'Lookups and Calculations'!$F$12</f>
        <v>0</v>
      </c>
      <c r="L3335" s="12">
        <f>(H3335 - I3335) * Dashboard!$I$13 * (Dashboard!$D$12 / 365) * 'Lookups and Calculations'!$F$12</f>
        <v>0</v>
      </c>
      <c r="M3335" s="3">
        <f>(G3335*2) * Dashboard!$I$13 * (Dashboard!$D$12 / 365) * 'Lookups and Calculations'!$F$12</f>
        <v>1602.0878730267946</v>
      </c>
      <c r="N3335" s="12">
        <f>H3335 * Dashboard!$I$14 * Dashboard!$I$15 * (Dashboard!$D$12 / 365) * 'Lookups and Calculations'!$F$12</f>
        <v>0</v>
      </c>
    </row>
    <row r="3336" spans="1:14" x14ac:dyDescent="0.35">
      <c r="A3336" s="2">
        <v>3335</v>
      </c>
      <c r="B3336" s="11">
        <v>-1.3087800723101948</v>
      </c>
      <c r="C3336" s="11">
        <v>1.4356990371528868</v>
      </c>
      <c r="D3336" s="3">
        <f>B3336*Dashboard!$D$11*Dashboard!$D$10*SQRT(Dashboard!$D$12/365)</f>
        <v>-324946.22841880505</v>
      </c>
      <c r="E3336" s="3">
        <f>IF(Dashboard!$I$3,C3336*Dashboard!$E$11*Dashboard!$E$10*SQRT(Dashboard!$D$12/365),0)</f>
        <v>712915.78644508752</v>
      </c>
      <c r="F3336" s="3">
        <f>D3336+IF(Dashboard!$I$3,E3336,0)</f>
        <v>387969.55802628247</v>
      </c>
      <c r="G3336" s="3">
        <f>IF(Dashboard!$I$4, ('Lookups and Calculations'!$F$9) / (1 - 'Lookups and Calculations'!$F$10), 'Lookups and Calculations'!$F$9)</f>
        <v>1951878.888340465</v>
      </c>
      <c r="H3336" s="12">
        <f t="shared" si="104"/>
        <v>0</v>
      </c>
      <c r="I3336" s="12">
        <f t="shared" si="105"/>
        <v>0</v>
      </c>
      <c r="J3336" s="13">
        <f>(1 - Dashboard!$I$9) * H3336 * Dashboard!$I$8 * 'Lookups and Calculations'!$F$12</f>
        <v>0</v>
      </c>
      <c r="K3336" s="12">
        <f>(1 - Dashboard!$I$11) * I3336 * Dashboard!$I$10 * 'Lookups and Calculations'!$F$12</f>
        <v>0</v>
      </c>
      <c r="L3336" s="12">
        <f>(H3336 - I3336) * Dashboard!$I$13 * (Dashboard!$D$12 / 365) * 'Lookups and Calculations'!$F$12</f>
        <v>0</v>
      </c>
      <c r="M3336" s="3">
        <f>(G3336*2) * Dashboard!$I$13 * (Dashboard!$D$12 / 365) * 'Lookups and Calculations'!$F$12</f>
        <v>1602.0878730267946</v>
      </c>
      <c r="N3336" s="12">
        <f>H3336 * Dashboard!$I$14 * Dashboard!$I$15 * (Dashboard!$D$12 / 365) * 'Lookups and Calculations'!$F$12</f>
        <v>0</v>
      </c>
    </row>
    <row r="3337" spans="1:14" x14ac:dyDescent="0.35">
      <c r="A3337" s="2">
        <v>3336</v>
      </c>
      <c r="B3337" s="11">
        <v>-6.1414703126294011E-2</v>
      </c>
      <c r="C3337" s="11">
        <v>-1.0612000112709359</v>
      </c>
      <c r="D3337" s="3">
        <f>B3337*Dashboard!$D$11*Dashboard!$D$10*SQRT(Dashboard!$D$12/365)</f>
        <v>-15248.150986226156</v>
      </c>
      <c r="E3337" s="3">
        <f>IF(Dashboard!$I$3,C3337*Dashboard!$E$11*Dashboard!$E$10*SQRT(Dashboard!$D$12/365),0)</f>
        <v>-526953.22698763548</v>
      </c>
      <c r="F3337" s="3">
        <f>D3337+IF(Dashboard!$I$3,E3337,0)</f>
        <v>-542201.37797386164</v>
      </c>
      <c r="G3337" s="3">
        <f>IF(Dashboard!$I$4, ('Lookups and Calculations'!$F$9) / (1 - 'Lookups and Calculations'!$F$10), 'Lookups and Calculations'!$F$9)</f>
        <v>1951878.888340465</v>
      </c>
      <c r="H3337" s="12">
        <f t="shared" si="104"/>
        <v>0</v>
      </c>
      <c r="I3337" s="12">
        <f t="shared" si="105"/>
        <v>0</v>
      </c>
      <c r="J3337" s="13">
        <f>(1 - Dashboard!$I$9) * H3337 * Dashboard!$I$8 * 'Lookups and Calculations'!$F$12</f>
        <v>0</v>
      </c>
      <c r="K3337" s="12">
        <f>(1 - Dashboard!$I$11) * I3337 * Dashboard!$I$10 * 'Lookups and Calculations'!$F$12</f>
        <v>0</v>
      </c>
      <c r="L3337" s="12">
        <f>(H3337 - I3337) * Dashboard!$I$13 * (Dashboard!$D$12 / 365) * 'Lookups and Calculations'!$F$12</f>
        <v>0</v>
      </c>
      <c r="M3337" s="3">
        <f>(G3337*2) * Dashboard!$I$13 * (Dashboard!$D$12 / 365) * 'Lookups and Calculations'!$F$12</f>
        <v>1602.0878730267946</v>
      </c>
      <c r="N3337" s="12">
        <f>H3337 * Dashboard!$I$14 * Dashboard!$I$15 * (Dashboard!$D$12 / 365) * 'Lookups and Calculations'!$F$12</f>
        <v>0</v>
      </c>
    </row>
    <row r="3338" spans="1:14" x14ac:dyDescent="0.35">
      <c r="A3338" s="2">
        <v>3337</v>
      </c>
      <c r="B3338" s="11">
        <v>1.0783582868560764</v>
      </c>
      <c r="C3338" s="11">
        <v>-3.4055469366034437E-2</v>
      </c>
      <c r="D3338" s="3">
        <f>B3338*Dashboard!$D$11*Dashboard!$D$10*SQRT(Dashboard!$D$12/365)</f>
        <v>267736.70046757511</v>
      </c>
      <c r="E3338" s="3">
        <f>IF(Dashboard!$I$3,C3338*Dashboard!$E$11*Dashboard!$E$10*SQRT(Dashboard!$D$12/365),0)</f>
        <v>-16910.70419186859</v>
      </c>
      <c r="F3338" s="3">
        <f>D3338+IF(Dashboard!$I$3,E3338,0)</f>
        <v>250825.99627570651</v>
      </c>
      <c r="G3338" s="3">
        <f>IF(Dashboard!$I$4, ('Lookups and Calculations'!$F$9) / (1 - 'Lookups and Calculations'!$F$10), 'Lookups and Calculations'!$F$9)</f>
        <v>1951878.888340465</v>
      </c>
      <c r="H3338" s="12">
        <f t="shared" si="104"/>
        <v>0</v>
      </c>
      <c r="I3338" s="12">
        <f t="shared" si="105"/>
        <v>0</v>
      </c>
      <c r="J3338" s="13">
        <f>(1 - Dashboard!$I$9) * H3338 * Dashboard!$I$8 * 'Lookups and Calculations'!$F$12</f>
        <v>0</v>
      </c>
      <c r="K3338" s="12">
        <f>(1 - Dashboard!$I$11) * I3338 * Dashboard!$I$10 * 'Lookups and Calculations'!$F$12</f>
        <v>0</v>
      </c>
      <c r="L3338" s="12">
        <f>(H3338 - I3338) * Dashboard!$I$13 * (Dashboard!$D$12 / 365) * 'Lookups and Calculations'!$F$12</f>
        <v>0</v>
      </c>
      <c r="M3338" s="3">
        <f>(G3338*2) * Dashboard!$I$13 * (Dashboard!$D$12 / 365) * 'Lookups and Calculations'!$F$12</f>
        <v>1602.0878730267946</v>
      </c>
      <c r="N3338" s="12">
        <f>H3338 * Dashboard!$I$14 * Dashboard!$I$15 * (Dashboard!$D$12 / 365) * 'Lookups and Calculations'!$F$12</f>
        <v>0</v>
      </c>
    </row>
    <row r="3339" spans="1:14" x14ac:dyDescent="0.35">
      <c r="A3339" s="2">
        <v>3338</v>
      </c>
      <c r="B3339" s="11">
        <v>-6.1641632804942122E-2</v>
      </c>
      <c r="C3339" s="11">
        <v>-0.42012370777264046</v>
      </c>
      <c r="D3339" s="3">
        <f>B3339*Dashboard!$D$11*Dashboard!$D$10*SQRT(Dashboard!$D$12/365)</f>
        <v>-15304.493487730499</v>
      </c>
      <c r="E3339" s="3">
        <f>IF(Dashboard!$I$3,C3339*Dashboard!$E$11*Dashboard!$E$10*SQRT(Dashboard!$D$12/365),0)</f>
        <v>-208618.11269645861</v>
      </c>
      <c r="F3339" s="3">
        <f>D3339+IF(Dashboard!$I$3,E3339,0)</f>
        <v>-223922.60618418912</v>
      </c>
      <c r="G3339" s="3">
        <f>IF(Dashboard!$I$4, ('Lookups and Calculations'!$F$9) / (1 - 'Lookups and Calculations'!$F$10), 'Lookups and Calculations'!$F$9)</f>
        <v>1951878.888340465</v>
      </c>
      <c r="H3339" s="12">
        <f t="shared" si="104"/>
        <v>0</v>
      </c>
      <c r="I3339" s="12">
        <f t="shared" si="105"/>
        <v>0</v>
      </c>
      <c r="J3339" s="13">
        <f>(1 - Dashboard!$I$9) * H3339 * Dashboard!$I$8 * 'Lookups and Calculations'!$F$12</f>
        <v>0</v>
      </c>
      <c r="K3339" s="12">
        <f>(1 - Dashboard!$I$11) * I3339 * Dashboard!$I$10 * 'Lookups and Calculations'!$F$12</f>
        <v>0</v>
      </c>
      <c r="L3339" s="12">
        <f>(H3339 - I3339) * Dashboard!$I$13 * (Dashboard!$D$12 / 365) * 'Lookups and Calculations'!$F$12</f>
        <v>0</v>
      </c>
      <c r="M3339" s="3">
        <f>(G3339*2) * Dashboard!$I$13 * (Dashboard!$D$12 / 365) * 'Lookups and Calculations'!$F$12</f>
        <v>1602.0878730267946</v>
      </c>
      <c r="N3339" s="12">
        <f>H3339 * Dashboard!$I$14 * Dashboard!$I$15 * (Dashboard!$D$12 / 365) * 'Lookups and Calculations'!$F$12</f>
        <v>0</v>
      </c>
    </row>
    <row r="3340" spans="1:14" x14ac:dyDescent="0.35">
      <c r="A3340" s="2">
        <v>3339</v>
      </c>
      <c r="B3340" s="11">
        <v>1.6745435457536635</v>
      </c>
      <c r="C3340" s="11">
        <v>-0.15151705075294464</v>
      </c>
      <c r="D3340" s="3">
        <f>B3340*Dashboard!$D$11*Dashboard!$D$10*SQRT(Dashboard!$D$12/365)</f>
        <v>415758.62975604623</v>
      </c>
      <c r="E3340" s="3">
        <f>IF(Dashboard!$I$3,C3340*Dashboard!$E$11*Dashboard!$E$10*SQRT(Dashboard!$D$12/365),0)</f>
        <v>-75237.842056080495</v>
      </c>
      <c r="F3340" s="3">
        <f>D3340+IF(Dashboard!$I$3,E3340,0)</f>
        <v>340520.78769996576</v>
      </c>
      <c r="G3340" s="3">
        <f>IF(Dashboard!$I$4, ('Lookups and Calculations'!$F$9) / (1 - 'Lookups and Calculations'!$F$10), 'Lookups and Calculations'!$F$9)</f>
        <v>1951878.888340465</v>
      </c>
      <c r="H3340" s="12">
        <f t="shared" si="104"/>
        <v>0</v>
      </c>
      <c r="I3340" s="12">
        <f t="shared" si="105"/>
        <v>0</v>
      </c>
      <c r="J3340" s="13">
        <f>(1 - Dashboard!$I$9) * H3340 * Dashboard!$I$8 * 'Lookups and Calculations'!$F$12</f>
        <v>0</v>
      </c>
      <c r="K3340" s="12">
        <f>(1 - Dashboard!$I$11) * I3340 * Dashboard!$I$10 * 'Lookups and Calculations'!$F$12</f>
        <v>0</v>
      </c>
      <c r="L3340" s="12">
        <f>(H3340 - I3340) * Dashboard!$I$13 * (Dashboard!$D$12 / 365) * 'Lookups and Calculations'!$F$12</f>
        <v>0</v>
      </c>
      <c r="M3340" s="3">
        <f>(G3340*2) * Dashboard!$I$13 * (Dashboard!$D$12 / 365) * 'Lookups and Calculations'!$F$12</f>
        <v>1602.0878730267946</v>
      </c>
      <c r="N3340" s="12">
        <f>H3340 * Dashboard!$I$14 * Dashboard!$I$15 * (Dashboard!$D$12 / 365) * 'Lookups and Calculations'!$F$12</f>
        <v>0</v>
      </c>
    </row>
    <row r="3341" spans="1:14" x14ac:dyDescent="0.35">
      <c r="A3341" s="2">
        <v>3340</v>
      </c>
      <c r="B3341" s="11">
        <v>-0.9765581973649301</v>
      </c>
      <c r="C3341" s="11">
        <v>1.1410295827671317</v>
      </c>
      <c r="D3341" s="3">
        <f>B3341*Dashboard!$D$11*Dashboard!$D$10*SQRT(Dashboard!$D$12/365)</f>
        <v>-242461.59441063888</v>
      </c>
      <c r="E3341" s="3">
        <f>IF(Dashboard!$I$3,C3341*Dashboard!$E$11*Dashboard!$E$10*SQRT(Dashboard!$D$12/365),0)</f>
        <v>566593.68106054876</v>
      </c>
      <c r="F3341" s="3">
        <f>D3341+IF(Dashboard!$I$3,E3341,0)</f>
        <v>324132.08664990985</v>
      </c>
      <c r="G3341" s="3">
        <f>IF(Dashboard!$I$4, ('Lookups and Calculations'!$F$9) / (1 - 'Lookups and Calculations'!$F$10), 'Lookups and Calculations'!$F$9)</f>
        <v>1951878.888340465</v>
      </c>
      <c r="H3341" s="12">
        <f t="shared" si="104"/>
        <v>0</v>
      </c>
      <c r="I3341" s="12">
        <f t="shared" si="105"/>
        <v>0</v>
      </c>
      <c r="J3341" s="13">
        <f>(1 - Dashboard!$I$9) * H3341 * Dashboard!$I$8 * 'Lookups and Calculations'!$F$12</f>
        <v>0</v>
      </c>
      <c r="K3341" s="12">
        <f>(1 - Dashboard!$I$11) * I3341 * Dashboard!$I$10 * 'Lookups and Calculations'!$F$12</f>
        <v>0</v>
      </c>
      <c r="L3341" s="12">
        <f>(H3341 - I3341) * Dashboard!$I$13 * (Dashboard!$D$12 / 365) * 'Lookups and Calculations'!$F$12</f>
        <v>0</v>
      </c>
      <c r="M3341" s="3">
        <f>(G3341*2) * Dashboard!$I$13 * (Dashboard!$D$12 / 365) * 'Lookups and Calculations'!$F$12</f>
        <v>1602.0878730267946</v>
      </c>
      <c r="N3341" s="12">
        <f>H3341 * Dashboard!$I$14 * Dashboard!$I$15 * (Dashboard!$D$12 / 365) * 'Lookups and Calculations'!$F$12</f>
        <v>0</v>
      </c>
    </row>
    <row r="3342" spans="1:14" x14ac:dyDescent="0.35">
      <c r="A3342" s="2">
        <v>3341</v>
      </c>
      <c r="B3342" s="11">
        <v>0.79611542133364788</v>
      </c>
      <c r="C3342" s="11">
        <v>1.0927328802450926</v>
      </c>
      <c r="D3342" s="3">
        <f>B3342*Dashboard!$D$11*Dashboard!$D$10*SQRT(Dashboard!$D$12/365)</f>
        <v>197660.94321086464</v>
      </c>
      <c r="E3342" s="3">
        <f>IF(Dashboard!$I$3,C3342*Dashboard!$E$11*Dashboard!$E$10*SQRT(Dashboard!$D$12/365),0)</f>
        <v>542611.29981615883</v>
      </c>
      <c r="F3342" s="3">
        <f>D3342+IF(Dashboard!$I$3,E3342,0)</f>
        <v>740272.24302702351</v>
      </c>
      <c r="G3342" s="3">
        <f>IF(Dashboard!$I$4, ('Lookups and Calculations'!$F$9) / (1 - 'Lookups and Calculations'!$F$10), 'Lookups and Calculations'!$F$9)</f>
        <v>1951878.888340465</v>
      </c>
      <c r="H3342" s="12">
        <f t="shared" si="104"/>
        <v>0</v>
      </c>
      <c r="I3342" s="12">
        <f t="shared" si="105"/>
        <v>0</v>
      </c>
      <c r="J3342" s="13">
        <f>(1 - Dashboard!$I$9) * H3342 * Dashboard!$I$8 * 'Lookups and Calculations'!$F$12</f>
        <v>0</v>
      </c>
      <c r="K3342" s="12">
        <f>(1 - Dashboard!$I$11) * I3342 * Dashboard!$I$10 * 'Lookups and Calculations'!$F$12</f>
        <v>0</v>
      </c>
      <c r="L3342" s="12">
        <f>(H3342 - I3342) * Dashboard!$I$13 * (Dashboard!$D$12 / 365) * 'Lookups and Calculations'!$F$12</f>
        <v>0</v>
      </c>
      <c r="M3342" s="3">
        <f>(G3342*2) * Dashboard!$I$13 * (Dashboard!$D$12 / 365) * 'Lookups and Calculations'!$F$12</f>
        <v>1602.0878730267946</v>
      </c>
      <c r="N3342" s="12">
        <f>H3342 * Dashboard!$I$14 * Dashboard!$I$15 * (Dashboard!$D$12 / 365) * 'Lookups and Calculations'!$F$12</f>
        <v>0</v>
      </c>
    </row>
    <row r="3343" spans="1:14" x14ac:dyDescent="0.35">
      <c r="A3343" s="2">
        <v>3342</v>
      </c>
      <c r="B3343" s="11">
        <v>-0.33088436096003371</v>
      </c>
      <c r="C3343" s="11">
        <v>-1.4010819914873842</v>
      </c>
      <c r="D3343" s="3">
        <f>B3343*Dashboard!$D$11*Dashboard!$D$10*SQRT(Dashboard!$D$12/365)</f>
        <v>-82152.553673086615</v>
      </c>
      <c r="E3343" s="3">
        <f>IF(Dashboard!$I$3,C3343*Dashboard!$E$11*Dashboard!$E$10*SQRT(Dashboard!$D$12/365),0)</f>
        <v>-695726.22394181509</v>
      </c>
      <c r="F3343" s="3">
        <f>D3343+IF(Dashboard!$I$3,E3343,0)</f>
        <v>-777878.77761490166</v>
      </c>
      <c r="G3343" s="3">
        <f>IF(Dashboard!$I$4, ('Lookups and Calculations'!$F$9) / (1 - 'Lookups and Calculations'!$F$10), 'Lookups and Calculations'!$F$9)</f>
        <v>1951878.888340465</v>
      </c>
      <c r="H3343" s="12">
        <f t="shared" si="104"/>
        <v>0</v>
      </c>
      <c r="I3343" s="12">
        <f t="shared" si="105"/>
        <v>0</v>
      </c>
      <c r="J3343" s="13">
        <f>(1 - Dashboard!$I$9) * H3343 * Dashboard!$I$8 * 'Lookups and Calculations'!$F$12</f>
        <v>0</v>
      </c>
      <c r="K3343" s="12">
        <f>(1 - Dashboard!$I$11) * I3343 * Dashboard!$I$10 * 'Lookups and Calculations'!$F$12</f>
        <v>0</v>
      </c>
      <c r="L3343" s="12">
        <f>(H3343 - I3343) * Dashboard!$I$13 * (Dashboard!$D$12 / 365) * 'Lookups and Calculations'!$F$12</f>
        <v>0</v>
      </c>
      <c r="M3343" s="3">
        <f>(G3343*2) * Dashboard!$I$13 * (Dashboard!$D$12 / 365) * 'Lookups and Calculations'!$F$12</f>
        <v>1602.0878730267946</v>
      </c>
      <c r="N3343" s="12">
        <f>H3343 * Dashboard!$I$14 * Dashboard!$I$15 * (Dashboard!$D$12 / 365) * 'Lookups and Calculations'!$F$12</f>
        <v>0</v>
      </c>
    </row>
    <row r="3344" spans="1:14" x14ac:dyDescent="0.35">
      <c r="A3344" s="2">
        <v>3343</v>
      </c>
      <c r="B3344" s="11">
        <v>1.5392504051392935</v>
      </c>
      <c r="C3344" s="11">
        <v>-0.41692436371787811</v>
      </c>
      <c r="D3344" s="3">
        <f>B3344*Dashboard!$D$11*Dashboard!$D$10*SQRT(Dashboard!$D$12/365)</f>
        <v>382167.80979805795</v>
      </c>
      <c r="E3344" s="3">
        <f>IF(Dashboard!$I$3,C3344*Dashboard!$E$11*Dashboard!$E$10*SQRT(Dashboard!$D$12/365),0)</f>
        <v>-207029.43510882684</v>
      </c>
      <c r="F3344" s="3">
        <f>D3344+IF(Dashboard!$I$3,E3344,0)</f>
        <v>175138.3746892311</v>
      </c>
      <c r="G3344" s="3">
        <f>IF(Dashboard!$I$4, ('Lookups and Calculations'!$F$9) / (1 - 'Lookups and Calculations'!$F$10), 'Lookups and Calculations'!$F$9)</f>
        <v>1951878.888340465</v>
      </c>
      <c r="H3344" s="12">
        <f t="shared" si="104"/>
        <v>0</v>
      </c>
      <c r="I3344" s="12">
        <f t="shared" si="105"/>
        <v>0</v>
      </c>
      <c r="J3344" s="13">
        <f>(1 - Dashboard!$I$9) * H3344 * Dashboard!$I$8 * 'Lookups and Calculations'!$F$12</f>
        <v>0</v>
      </c>
      <c r="K3344" s="12">
        <f>(1 - Dashboard!$I$11) * I3344 * Dashboard!$I$10 * 'Lookups and Calculations'!$F$12</f>
        <v>0</v>
      </c>
      <c r="L3344" s="12">
        <f>(H3344 - I3344) * Dashboard!$I$13 * (Dashboard!$D$12 / 365) * 'Lookups and Calculations'!$F$12</f>
        <v>0</v>
      </c>
      <c r="M3344" s="3">
        <f>(G3344*2) * Dashboard!$I$13 * (Dashboard!$D$12 / 365) * 'Lookups and Calculations'!$F$12</f>
        <v>1602.0878730267946</v>
      </c>
      <c r="N3344" s="12">
        <f>H3344 * Dashboard!$I$14 * Dashboard!$I$15 * (Dashboard!$D$12 / 365) * 'Lookups and Calculations'!$F$12</f>
        <v>0</v>
      </c>
    </row>
    <row r="3345" spans="1:14" x14ac:dyDescent="0.35">
      <c r="A3345" s="2">
        <v>3344</v>
      </c>
      <c r="B3345" s="11">
        <v>-0.23621366889662965</v>
      </c>
      <c r="C3345" s="11">
        <v>0.96364457331490394</v>
      </c>
      <c r="D3345" s="3">
        <f>B3345*Dashboard!$D$11*Dashboard!$D$10*SQRT(Dashboard!$D$12/365)</f>
        <v>-58647.547004166205</v>
      </c>
      <c r="E3345" s="3">
        <f>IF(Dashboard!$I$3,C3345*Dashboard!$E$11*Dashboard!$E$10*SQRT(Dashboard!$D$12/365),0)</f>
        <v>478510.75403707853</v>
      </c>
      <c r="F3345" s="3">
        <f>D3345+IF(Dashboard!$I$3,E3345,0)</f>
        <v>419863.20703291229</v>
      </c>
      <c r="G3345" s="3">
        <f>IF(Dashboard!$I$4, ('Lookups and Calculations'!$F$9) / (1 - 'Lookups and Calculations'!$F$10), 'Lookups and Calculations'!$F$9)</f>
        <v>1951878.888340465</v>
      </c>
      <c r="H3345" s="12">
        <f t="shared" si="104"/>
        <v>0</v>
      </c>
      <c r="I3345" s="12">
        <f t="shared" si="105"/>
        <v>0</v>
      </c>
      <c r="J3345" s="13">
        <f>(1 - Dashboard!$I$9) * H3345 * Dashboard!$I$8 * 'Lookups and Calculations'!$F$12</f>
        <v>0</v>
      </c>
      <c r="K3345" s="12">
        <f>(1 - Dashboard!$I$11) * I3345 * Dashboard!$I$10 * 'Lookups and Calculations'!$F$12</f>
        <v>0</v>
      </c>
      <c r="L3345" s="12">
        <f>(H3345 - I3345) * Dashboard!$I$13 * (Dashboard!$D$12 / 365) * 'Lookups and Calculations'!$F$12</f>
        <v>0</v>
      </c>
      <c r="M3345" s="3">
        <f>(G3345*2) * Dashboard!$I$13 * (Dashboard!$D$12 / 365) * 'Lookups and Calculations'!$F$12</f>
        <v>1602.0878730267946</v>
      </c>
      <c r="N3345" s="12">
        <f>H3345 * Dashboard!$I$14 * Dashboard!$I$15 * (Dashboard!$D$12 / 365) * 'Lookups and Calculations'!$F$12</f>
        <v>0</v>
      </c>
    </row>
    <row r="3346" spans="1:14" x14ac:dyDescent="0.35">
      <c r="A3346" s="2">
        <v>3345</v>
      </c>
      <c r="B3346" s="11">
        <v>-0.3827249298198705</v>
      </c>
      <c r="C3346" s="11">
        <v>-0.3982367550560198</v>
      </c>
      <c r="D3346" s="3">
        <f>B3346*Dashboard!$D$11*Dashboard!$D$10*SQRT(Dashboard!$D$12/365)</f>
        <v>-95023.621690155851</v>
      </c>
      <c r="E3346" s="3">
        <f>IF(Dashboard!$I$3,C3346*Dashboard!$E$11*Dashboard!$E$10*SQRT(Dashboard!$D$12/365),0)</f>
        <v>-197749.85012535649</v>
      </c>
      <c r="F3346" s="3">
        <f>D3346+IF(Dashboard!$I$3,E3346,0)</f>
        <v>-292773.47181551234</v>
      </c>
      <c r="G3346" s="3">
        <f>IF(Dashboard!$I$4, ('Lookups and Calculations'!$F$9) / (1 - 'Lookups and Calculations'!$F$10), 'Lookups and Calculations'!$F$9)</f>
        <v>1951878.888340465</v>
      </c>
      <c r="H3346" s="12">
        <f t="shared" si="104"/>
        <v>0</v>
      </c>
      <c r="I3346" s="12">
        <f t="shared" si="105"/>
        <v>0</v>
      </c>
      <c r="J3346" s="13">
        <f>(1 - Dashboard!$I$9) * H3346 * Dashboard!$I$8 * 'Lookups and Calculations'!$F$12</f>
        <v>0</v>
      </c>
      <c r="K3346" s="12">
        <f>(1 - Dashboard!$I$11) * I3346 * Dashboard!$I$10 * 'Lookups and Calculations'!$F$12</f>
        <v>0</v>
      </c>
      <c r="L3346" s="12">
        <f>(H3346 - I3346) * Dashboard!$I$13 * (Dashboard!$D$12 / 365) * 'Lookups and Calculations'!$F$12</f>
        <v>0</v>
      </c>
      <c r="M3346" s="3">
        <f>(G3346*2) * Dashboard!$I$13 * (Dashboard!$D$12 / 365) * 'Lookups and Calculations'!$F$12</f>
        <v>1602.0878730267946</v>
      </c>
      <c r="N3346" s="12">
        <f>H3346 * Dashboard!$I$14 * Dashboard!$I$15 * (Dashboard!$D$12 / 365) * 'Lookups and Calculations'!$F$12</f>
        <v>0</v>
      </c>
    </row>
    <row r="3347" spans="1:14" x14ac:dyDescent="0.35">
      <c r="A3347" s="2">
        <v>3346</v>
      </c>
      <c r="B3347" s="11">
        <v>1.2813609200847793</v>
      </c>
      <c r="C3347" s="11">
        <v>-1.5494185099026681</v>
      </c>
      <c r="D3347" s="3">
        <f>B3347*Dashboard!$D$11*Dashboard!$D$10*SQRT(Dashboard!$D$12/365)</f>
        <v>318138.55286613345</v>
      </c>
      <c r="E3347" s="3">
        <f>IF(Dashboard!$I$3,C3347*Dashboard!$E$11*Dashboard!$E$10*SQRT(Dashboard!$D$12/365),0)</f>
        <v>-769384.72962297278</v>
      </c>
      <c r="F3347" s="3">
        <f>D3347+IF(Dashboard!$I$3,E3347,0)</f>
        <v>-451246.17675683933</v>
      </c>
      <c r="G3347" s="3">
        <f>IF(Dashboard!$I$4, ('Lookups and Calculations'!$F$9) / (1 - 'Lookups and Calculations'!$F$10), 'Lookups and Calculations'!$F$9)</f>
        <v>1951878.888340465</v>
      </c>
      <c r="H3347" s="12">
        <f t="shared" si="104"/>
        <v>0</v>
      </c>
      <c r="I3347" s="12">
        <f t="shared" si="105"/>
        <v>0</v>
      </c>
      <c r="J3347" s="13">
        <f>(1 - Dashboard!$I$9) * H3347 * Dashboard!$I$8 * 'Lookups and Calculations'!$F$12</f>
        <v>0</v>
      </c>
      <c r="K3347" s="12">
        <f>(1 - Dashboard!$I$11) * I3347 * Dashboard!$I$10 * 'Lookups and Calculations'!$F$12</f>
        <v>0</v>
      </c>
      <c r="L3347" s="12">
        <f>(H3347 - I3347) * Dashboard!$I$13 * (Dashboard!$D$12 / 365) * 'Lookups and Calculations'!$F$12</f>
        <v>0</v>
      </c>
      <c r="M3347" s="3">
        <f>(G3347*2) * Dashboard!$I$13 * (Dashboard!$D$12 / 365) * 'Lookups and Calculations'!$F$12</f>
        <v>1602.0878730267946</v>
      </c>
      <c r="N3347" s="12">
        <f>H3347 * Dashboard!$I$14 * Dashboard!$I$15 * (Dashboard!$D$12 / 365) * 'Lookups and Calculations'!$F$12</f>
        <v>0</v>
      </c>
    </row>
    <row r="3348" spans="1:14" x14ac:dyDescent="0.35">
      <c r="A3348" s="2">
        <v>3347</v>
      </c>
      <c r="B3348" s="11">
        <v>0.81145593810278005</v>
      </c>
      <c r="C3348" s="11">
        <v>1.2704445440446688</v>
      </c>
      <c r="D3348" s="3">
        <f>B3348*Dashboard!$D$11*Dashboard!$D$10*SQRT(Dashboard!$D$12/365)</f>
        <v>201469.71381456582</v>
      </c>
      <c r="E3348" s="3">
        <f>IF(Dashboard!$I$3,C3348*Dashboard!$E$11*Dashboard!$E$10*SQRT(Dashboard!$D$12/365),0)</f>
        <v>630856.43147647101</v>
      </c>
      <c r="F3348" s="3">
        <f>D3348+IF(Dashboard!$I$3,E3348,0)</f>
        <v>832326.14529103681</v>
      </c>
      <c r="G3348" s="3">
        <f>IF(Dashboard!$I$4, ('Lookups and Calculations'!$F$9) / (1 - 'Lookups and Calculations'!$F$10), 'Lookups and Calculations'!$F$9)</f>
        <v>1951878.888340465</v>
      </c>
      <c r="H3348" s="12">
        <f t="shared" si="104"/>
        <v>0</v>
      </c>
      <c r="I3348" s="12">
        <f t="shared" si="105"/>
        <v>0</v>
      </c>
      <c r="J3348" s="13">
        <f>(1 - Dashboard!$I$9) * H3348 * Dashboard!$I$8 * 'Lookups and Calculations'!$F$12</f>
        <v>0</v>
      </c>
      <c r="K3348" s="12">
        <f>(1 - Dashboard!$I$11) * I3348 * Dashboard!$I$10 * 'Lookups and Calculations'!$F$12</f>
        <v>0</v>
      </c>
      <c r="L3348" s="12">
        <f>(H3348 - I3348) * Dashboard!$I$13 * (Dashboard!$D$12 / 365) * 'Lookups and Calculations'!$F$12</f>
        <v>0</v>
      </c>
      <c r="M3348" s="3">
        <f>(G3348*2) * Dashboard!$I$13 * (Dashboard!$D$12 / 365) * 'Lookups and Calculations'!$F$12</f>
        <v>1602.0878730267946</v>
      </c>
      <c r="N3348" s="12">
        <f>H3348 * Dashboard!$I$14 * Dashboard!$I$15 * (Dashboard!$D$12 / 365) * 'Lookups and Calculations'!$F$12</f>
        <v>0</v>
      </c>
    </row>
    <row r="3349" spans="1:14" x14ac:dyDescent="0.35">
      <c r="A3349" s="2">
        <v>3348</v>
      </c>
      <c r="B3349" s="11">
        <v>1.1204397992579302</v>
      </c>
      <c r="C3349" s="11">
        <v>5.7026556887774804E-2</v>
      </c>
      <c r="D3349" s="3">
        <f>B3349*Dashboard!$D$11*Dashboard!$D$10*SQRT(Dashboard!$D$12/365)</f>
        <v>278184.77270709543</v>
      </c>
      <c r="E3349" s="3">
        <f>IF(Dashboard!$I$3,C3349*Dashboard!$E$11*Dashboard!$E$10*SQRT(Dashboard!$D$12/365),0)</f>
        <v>28317.308572224214</v>
      </c>
      <c r="F3349" s="3">
        <f>D3349+IF(Dashboard!$I$3,E3349,0)</f>
        <v>306502.08127931965</v>
      </c>
      <c r="G3349" s="3">
        <f>IF(Dashboard!$I$4, ('Lookups and Calculations'!$F$9) / (1 - 'Lookups and Calculations'!$F$10), 'Lookups and Calculations'!$F$9)</f>
        <v>1951878.888340465</v>
      </c>
      <c r="H3349" s="12">
        <f t="shared" si="104"/>
        <v>0</v>
      </c>
      <c r="I3349" s="12">
        <f t="shared" si="105"/>
        <v>0</v>
      </c>
      <c r="J3349" s="13">
        <f>(1 - Dashboard!$I$9) * H3349 * Dashboard!$I$8 * 'Lookups and Calculations'!$F$12</f>
        <v>0</v>
      </c>
      <c r="K3349" s="12">
        <f>(1 - Dashboard!$I$11) * I3349 * Dashboard!$I$10 * 'Lookups and Calculations'!$F$12</f>
        <v>0</v>
      </c>
      <c r="L3349" s="12">
        <f>(H3349 - I3349) * Dashboard!$I$13 * (Dashboard!$D$12 / 365) * 'Lookups and Calculations'!$F$12</f>
        <v>0</v>
      </c>
      <c r="M3349" s="3">
        <f>(G3349*2) * Dashboard!$I$13 * (Dashboard!$D$12 / 365) * 'Lookups and Calculations'!$F$12</f>
        <v>1602.0878730267946</v>
      </c>
      <c r="N3349" s="12">
        <f>H3349 * Dashboard!$I$14 * Dashboard!$I$15 * (Dashboard!$D$12 / 365) * 'Lookups and Calculations'!$F$12</f>
        <v>0</v>
      </c>
    </row>
    <row r="3350" spans="1:14" x14ac:dyDescent="0.35">
      <c r="A3350" s="2">
        <v>3349</v>
      </c>
      <c r="B3350" s="11">
        <v>0.12548759687760275</v>
      </c>
      <c r="C3350" s="11">
        <v>-0.15537929942565851</v>
      </c>
      <c r="D3350" s="3">
        <f>B3350*Dashboard!$D$11*Dashboard!$D$10*SQRT(Dashboard!$D$12/365)</f>
        <v>31156.282236739247</v>
      </c>
      <c r="E3350" s="3">
        <f>IF(Dashboard!$I$3,C3350*Dashboard!$E$11*Dashboard!$E$10*SQRT(Dashboard!$D$12/365),0)</f>
        <v>-77155.693902951301</v>
      </c>
      <c r="F3350" s="3">
        <f>D3350+IF(Dashboard!$I$3,E3350,0)</f>
        <v>-45999.41166621205</v>
      </c>
      <c r="G3350" s="3">
        <f>IF(Dashboard!$I$4, ('Lookups and Calculations'!$F$9) / (1 - 'Lookups and Calculations'!$F$10), 'Lookups and Calculations'!$F$9)</f>
        <v>1951878.888340465</v>
      </c>
      <c r="H3350" s="12">
        <f t="shared" si="104"/>
        <v>0</v>
      </c>
      <c r="I3350" s="12">
        <f t="shared" si="105"/>
        <v>0</v>
      </c>
      <c r="J3350" s="13">
        <f>(1 - Dashboard!$I$9) * H3350 * Dashboard!$I$8 * 'Lookups and Calculations'!$F$12</f>
        <v>0</v>
      </c>
      <c r="K3350" s="12">
        <f>(1 - Dashboard!$I$11) * I3350 * Dashboard!$I$10 * 'Lookups and Calculations'!$F$12</f>
        <v>0</v>
      </c>
      <c r="L3350" s="12">
        <f>(H3350 - I3350) * Dashboard!$I$13 * (Dashboard!$D$12 / 365) * 'Lookups and Calculations'!$F$12</f>
        <v>0</v>
      </c>
      <c r="M3350" s="3">
        <f>(G3350*2) * Dashboard!$I$13 * (Dashboard!$D$12 / 365) * 'Lookups and Calculations'!$F$12</f>
        <v>1602.0878730267946</v>
      </c>
      <c r="N3350" s="12">
        <f>H3350 * Dashboard!$I$14 * Dashboard!$I$15 * (Dashboard!$D$12 / 365) * 'Lookups and Calculations'!$F$12</f>
        <v>0</v>
      </c>
    </row>
    <row r="3351" spans="1:14" x14ac:dyDescent="0.35">
      <c r="A3351" s="2">
        <v>3350</v>
      </c>
      <c r="B3351" s="11">
        <v>-1.6348296854403712</v>
      </c>
      <c r="C3351" s="11">
        <v>0.9035603374869593</v>
      </c>
      <c r="D3351" s="3">
        <f>B3351*Dashboard!$D$11*Dashboard!$D$10*SQRT(Dashboard!$D$12/365)</f>
        <v>-405898.40235972241</v>
      </c>
      <c r="E3351" s="3">
        <f>IF(Dashboard!$I$3,C3351*Dashboard!$E$11*Dashboard!$E$10*SQRT(Dashboard!$D$12/365),0)</f>
        <v>448675.11360705027</v>
      </c>
      <c r="F3351" s="3">
        <f>D3351+IF(Dashboard!$I$3,E3351,0)</f>
        <v>42776.711247327854</v>
      </c>
      <c r="G3351" s="3">
        <f>IF(Dashboard!$I$4, ('Lookups and Calculations'!$F$9) / (1 - 'Lookups and Calculations'!$F$10), 'Lookups and Calculations'!$F$9)</f>
        <v>1951878.888340465</v>
      </c>
      <c r="H3351" s="12">
        <f t="shared" si="104"/>
        <v>0</v>
      </c>
      <c r="I3351" s="12">
        <f t="shared" si="105"/>
        <v>0</v>
      </c>
      <c r="J3351" s="13">
        <f>(1 - Dashboard!$I$9) * H3351 * Dashboard!$I$8 * 'Lookups and Calculations'!$F$12</f>
        <v>0</v>
      </c>
      <c r="K3351" s="12">
        <f>(1 - Dashboard!$I$11) * I3351 * Dashboard!$I$10 * 'Lookups and Calculations'!$F$12</f>
        <v>0</v>
      </c>
      <c r="L3351" s="12">
        <f>(H3351 - I3351) * Dashboard!$I$13 * (Dashboard!$D$12 / 365) * 'Lookups and Calculations'!$F$12</f>
        <v>0</v>
      </c>
      <c r="M3351" s="3">
        <f>(G3351*2) * Dashboard!$I$13 * (Dashboard!$D$12 / 365) * 'Lookups and Calculations'!$F$12</f>
        <v>1602.0878730267946</v>
      </c>
      <c r="N3351" s="12">
        <f>H3351 * Dashboard!$I$14 * Dashboard!$I$15 * (Dashboard!$D$12 / 365) * 'Lookups and Calculations'!$F$12</f>
        <v>0</v>
      </c>
    </row>
    <row r="3352" spans="1:14" x14ac:dyDescent="0.35">
      <c r="A3352" s="2">
        <v>3351</v>
      </c>
      <c r="B3352" s="11">
        <v>-0.26814285681468653</v>
      </c>
      <c r="C3352" s="11">
        <v>1.955719153640824</v>
      </c>
      <c r="D3352" s="3">
        <f>B3352*Dashboard!$D$11*Dashboard!$D$10*SQRT(Dashboard!$D$12/365)</f>
        <v>-66574.982185948844</v>
      </c>
      <c r="E3352" s="3">
        <f>IF(Dashboard!$I$3,C3352*Dashboard!$E$11*Dashboard!$E$10*SQRT(Dashboard!$D$12/365),0)</f>
        <v>971138.81280335109</v>
      </c>
      <c r="F3352" s="3">
        <f>D3352+IF(Dashboard!$I$3,E3352,0)</f>
        <v>904563.83061740221</v>
      </c>
      <c r="G3352" s="3">
        <f>IF(Dashboard!$I$4, ('Lookups and Calculations'!$F$9) / (1 - 'Lookups and Calculations'!$F$10), 'Lookups and Calculations'!$F$9)</f>
        <v>1951878.888340465</v>
      </c>
      <c r="H3352" s="12">
        <f t="shared" si="104"/>
        <v>0</v>
      </c>
      <c r="I3352" s="12">
        <f t="shared" si="105"/>
        <v>0</v>
      </c>
      <c r="J3352" s="13">
        <f>(1 - Dashboard!$I$9) * H3352 * Dashboard!$I$8 * 'Lookups and Calculations'!$F$12</f>
        <v>0</v>
      </c>
      <c r="K3352" s="12">
        <f>(1 - Dashboard!$I$11) * I3352 * Dashboard!$I$10 * 'Lookups and Calculations'!$F$12</f>
        <v>0</v>
      </c>
      <c r="L3352" s="12">
        <f>(H3352 - I3352) * Dashboard!$I$13 * (Dashboard!$D$12 / 365) * 'Lookups and Calculations'!$F$12</f>
        <v>0</v>
      </c>
      <c r="M3352" s="3">
        <f>(G3352*2) * Dashboard!$I$13 * (Dashboard!$D$12 / 365) * 'Lookups and Calculations'!$F$12</f>
        <v>1602.0878730267946</v>
      </c>
      <c r="N3352" s="12">
        <f>H3352 * Dashboard!$I$14 * Dashboard!$I$15 * (Dashboard!$D$12 / 365) * 'Lookups and Calculations'!$F$12</f>
        <v>0</v>
      </c>
    </row>
    <row r="3353" spans="1:14" x14ac:dyDescent="0.35">
      <c r="A3353" s="2">
        <v>3352</v>
      </c>
      <c r="B3353" s="11">
        <v>-4.3044656014118984E-2</v>
      </c>
      <c r="C3353" s="11">
        <v>0.37921162997900226</v>
      </c>
      <c r="D3353" s="3">
        <f>B3353*Dashboard!$D$11*Dashboard!$D$10*SQRT(Dashboard!$D$12/365)</f>
        <v>-10687.203237044459</v>
      </c>
      <c r="E3353" s="3">
        <f>IF(Dashboard!$I$3,C3353*Dashboard!$E$11*Dashboard!$E$10*SQRT(Dashboard!$D$12/365),0)</f>
        <v>188302.66679827473</v>
      </c>
      <c r="F3353" s="3">
        <f>D3353+IF(Dashboard!$I$3,E3353,0)</f>
        <v>177615.46356123028</v>
      </c>
      <c r="G3353" s="3">
        <f>IF(Dashboard!$I$4, ('Lookups and Calculations'!$F$9) / (1 - 'Lookups and Calculations'!$F$10), 'Lookups and Calculations'!$F$9)</f>
        <v>1951878.888340465</v>
      </c>
      <c r="H3353" s="12">
        <f t="shared" si="104"/>
        <v>0</v>
      </c>
      <c r="I3353" s="12">
        <f t="shared" si="105"/>
        <v>0</v>
      </c>
      <c r="J3353" s="13">
        <f>(1 - Dashboard!$I$9) * H3353 * Dashboard!$I$8 * 'Lookups and Calculations'!$F$12</f>
        <v>0</v>
      </c>
      <c r="K3353" s="12">
        <f>(1 - Dashboard!$I$11) * I3353 * Dashboard!$I$10 * 'Lookups and Calculations'!$F$12</f>
        <v>0</v>
      </c>
      <c r="L3353" s="12">
        <f>(H3353 - I3353) * Dashboard!$I$13 * (Dashboard!$D$12 / 365) * 'Lookups and Calculations'!$F$12</f>
        <v>0</v>
      </c>
      <c r="M3353" s="3">
        <f>(G3353*2) * Dashboard!$I$13 * (Dashboard!$D$12 / 365) * 'Lookups and Calculations'!$F$12</f>
        <v>1602.0878730267946</v>
      </c>
      <c r="N3353" s="12">
        <f>H3353 * Dashboard!$I$14 * Dashboard!$I$15 * (Dashboard!$D$12 / 365) * 'Lookups and Calculations'!$F$12</f>
        <v>0</v>
      </c>
    </row>
    <row r="3354" spans="1:14" x14ac:dyDescent="0.35">
      <c r="A3354" s="2">
        <v>3353</v>
      </c>
      <c r="B3354" s="11">
        <v>0.74904770310597624</v>
      </c>
      <c r="C3354" s="11">
        <v>-6.4304404859507294E-2</v>
      </c>
      <c r="D3354" s="3">
        <f>B3354*Dashboard!$D$11*Dashboard!$D$10*SQRT(Dashboard!$D$12/365)</f>
        <v>185974.88698037522</v>
      </c>
      <c r="E3354" s="3">
        <f>IF(Dashboard!$I$3,C3354*Dashboard!$E$11*Dashboard!$E$10*SQRT(Dashboard!$D$12/365),0)</f>
        <v>-31931.222474879381</v>
      </c>
      <c r="F3354" s="3">
        <f>D3354+IF(Dashboard!$I$3,E3354,0)</f>
        <v>154043.66450549584</v>
      </c>
      <c r="G3354" s="3">
        <f>IF(Dashboard!$I$4, ('Lookups and Calculations'!$F$9) / (1 - 'Lookups and Calculations'!$F$10), 'Lookups and Calculations'!$F$9)</f>
        <v>1951878.888340465</v>
      </c>
      <c r="H3354" s="12">
        <f t="shared" si="104"/>
        <v>0</v>
      </c>
      <c r="I3354" s="12">
        <f t="shared" si="105"/>
        <v>0</v>
      </c>
      <c r="J3354" s="13">
        <f>(1 - Dashboard!$I$9) * H3354 * Dashboard!$I$8 * 'Lookups and Calculations'!$F$12</f>
        <v>0</v>
      </c>
      <c r="K3354" s="12">
        <f>(1 - Dashboard!$I$11) * I3354 * Dashboard!$I$10 * 'Lookups and Calculations'!$F$12</f>
        <v>0</v>
      </c>
      <c r="L3354" s="12">
        <f>(H3354 - I3354) * Dashboard!$I$13 * (Dashboard!$D$12 / 365) * 'Lookups and Calculations'!$F$12</f>
        <v>0</v>
      </c>
      <c r="M3354" s="3">
        <f>(G3354*2) * Dashboard!$I$13 * (Dashboard!$D$12 / 365) * 'Lookups and Calculations'!$F$12</f>
        <v>1602.0878730267946</v>
      </c>
      <c r="N3354" s="12">
        <f>H3354 * Dashboard!$I$14 * Dashboard!$I$15 * (Dashboard!$D$12 / 365) * 'Lookups and Calculations'!$F$12</f>
        <v>0</v>
      </c>
    </row>
    <row r="3355" spans="1:14" x14ac:dyDescent="0.35">
      <c r="A3355" s="2">
        <v>3354</v>
      </c>
      <c r="B3355" s="11">
        <v>-0.45088881142263854</v>
      </c>
      <c r="C3355" s="11">
        <v>-0.40699462465830316</v>
      </c>
      <c r="D3355" s="3">
        <f>B3355*Dashboard!$D$11*Dashboard!$D$10*SQRT(Dashboard!$D$12/365)</f>
        <v>-111947.47063148947</v>
      </c>
      <c r="E3355" s="3">
        <f>IF(Dashboard!$I$3,C3355*Dashboard!$E$11*Dashboard!$E$10*SQRT(Dashboard!$D$12/365),0)</f>
        <v>-202098.68879803334</v>
      </c>
      <c r="F3355" s="3">
        <f>D3355+IF(Dashboard!$I$3,E3355,0)</f>
        <v>-314046.15942952281</v>
      </c>
      <c r="G3355" s="3">
        <f>IF(Dashboard!$I$4, ('Lookups and Calculations'!$F$9) / (1 - 'Lookups and Calculations'!$F$10), 'Lookups and Calculations'!$F$9)</f>
        <v>1951878.888340465</v>
      </c>
      <c r="H3355" s="12">
        <f t="shared" si="104"/>
        <v>0</v>
      </c>
      <c r="I3355" s="12">
        <f t="shared" si="105"/>
        <v>0</v>
      </c>
      <c r="J3355" s="13">
        <f>(1 - Dashboard!$I$9) * H3355 * Dashboard!$I$8 * 'Lookups and Calculations'!$F$12</f>
        <v>0</v>
      </c>
      <c r="K3355" s="12">
        <f>(1 - Dashboard!$I$11) * I3355 * Dashboard!$I$10 * 'Lookups and Calculations'!$F$12</f>
        <v>0</v>
      </c>
      <c r="L3355" s="12">
        <f>(H3355 - I3355) * Dashboard!$I$13 * (Dashboard!$D$12 / 365) * 'Lookups and Calculations'!$F$12</f>
        <v>0</v>
      </c>
      <c r="M3355" s="3">
        <f>(G3355*2) * Dashboard!$I$13 * (Dashboard!$D$12 / 365) * 'Lookups and Calculations'!$F$12</f>
        <v>1602.0878730267946</v>
      </c>
      <c r="N3355" s="12">
        <f>H3355 * Dashboard!$I$14 * Dashboard!$I$15 * (Dashboard!$D$12 / 365) * 'Lookups and Calculations'!$F$12</f>
        <v>0</v>
      </c>
    </row>
    <row r="3356" spans="1:14" x14ac:dyDescent="0.35">
      <c r="A3356" s="2">
        <v>3355</v>
      </c>
      <c r="B3356" s="11">
        <v>-0.61692852524473807</v>
      </c>
      <c r="C3356" s="11">
        <v>6.4947543825432689E-3</v>
      </c>
      <c r="D3356" s="3">
        <f>B3356*Dashboard!$D$11*Dashboard!$D$10*SQRT(Dashboard!$D$12/365)</f>
        <v>-153172.10410179594</v>
      </c>
      <c r="E3356" s="3">
        <f>IF(Dashboard!$I$3,C3356*Dashboard!$E$11*Dashboard!$E$10*SQRT(Dashboard!$D$12/365),0)</f>
        <v>3225.0581832113076</v>
      </c>
      <c r="F3356" s="3">
        <f>D3356+IF(Dashboard!$I$3,E3356,0)</f>
        <v>-149947.04591858463</v>
      </c>
      <c r="G3356" s="3">
        <f>IF(Dashboard!$I$4, ('Lookups and Calculations'!$F$9) / (1 - 'Lookups and Calculations'!$F$10), 'Lookups and Calculations'!$F$9)</f>
        <v>1951878.888340465</v>
      </c>
      <c r="H3356" s="12">
        <f t="shared" si="104"/>
        <v>0</v>
      </c>
      <c r="I3356" s="12">
        <f t="shared" si="105"/>
        <v>0</v>
      </c>
      <c r="J3356" s="13">
        <f>(1 - Dashboard!$I$9) * H3356 * Dashboard!$I$8 * 'Lookups and Calculations'!$F$12</f>
        <v>0</v>
      </c>
      <c r="K3356" s="12">
        <f>(1 - Dashboard!$I$11) * I3356 * Dashboard!$I$10 * 'Lookups and Calculations'!$F$12</f>
        <v>0</v>
      </c>
      <c r="L3356" s="12">
        <f>(H3356 - I3356) * Dashboard!$I$13 * (Dashboard!$D$12 / 365) * 'Lookups and Calculations'!$F$12</f>
        <v>0</v>
      </c>
      <c r="M3356" s="3">
        <f>(G3356*2) * Dashboard!$I$13 * (Dashboard!$D$12 / 365) * 'Lookups and Calculations'!$F$12</f>
        <v>1602.0878730267946</v>
      </c>
      <c r="N3356" s="12">
        <f>H3356 * Dashboard!$I$14 * Dashboard!$I$15 * (Dashboard!$D$12 / 365) * 'Lookups and Calculations'!$F$12</f>
        <v>0</v>
      </c>
    </row>
    <row r="3357" spans="1:14" x14ac:dyDescent="0.35">
      <c r="A3357" s="2">
        <v>3356</v>
      </c>
      <c r="B3357" s="11">
        <v>1.613442868950459</v>
      </c>
      <c r="C3357" s="11">
        <v>0.29006355545920048</v>
      </c>
      <c r="D3357" s="3">
        <f>B3357*Dashboard!$D$11*Dashboard!$D$10*SQRT(Dashboard!$D$12/365)</f>
        <v>400588.44578006951</v>
      </c>
      <c r="E3357" s="3">
        <f>IF(Dashboard!$I$3,C3357*Dashboard!$E$11*Dashboard!$E$10*SQRT(Dashboard!$D$12/365),0)</f>
        <v>144034.98394018432</v>
      </c>
      <c r="F3357" s="3">
        <f>D3357+IF(Dashboard!$I$3,E3357,0)</f>
        <v>544623.4297202538</v>
      </c>
      <c r="G3357" s="3">
        <f>IF(Dashboard!$I$4, ('Lookups and Calculations'!$F$9) / (1 - 'Lookups and Calculations'!$F$10), 'Lookups and Calculations'!$F$9)</f>
        <v>1951878.888340465</v>
      </c>
      <c r="H3357" s="12">
        <f t="shared" si="104"/>
        <v>0</v>
      </c>
      <c r="I3357" s="12">
        <f t="shared" si="105"/>
        <v>0</v>
      </c>
      <c r="J3357" s="13">
        <f>(1 - Dashboard!$I$9) * H3357 * Dashboard!$I$8 * 'Lookups and Calculations'!$F$12</f>
        <v>0</v>
      </c>
      <c r="K3357" s="12">
        <f>(1 - Dashboard!$I$11) * I3357 * Dashboard!$I$10 * 'Lookups and Calculations'!$F$12</f>
        <v>0</v>
      </c>
      <c r="L3357" s="12">
        <f>(H3357 - I3357) * Dashboard!$I$13 * (Dashboard!$D$12 / 365) * 'Lookups and Calculations'!$F$12</f>
        <v>0</v>
      </c>
      <c r="M3357" s="3">
        <f>(G3357*2) * Dashboard!$I$13 * (Dashboard!$D$12 / 365) * 'Lookups and Calculations'!$F$12</f>
        <v>1602.0878730267946</v>
      </c>
      <c r="N3357" s="12">
        <f>H3357 * Dashboard!$I$14 * Dashboard!$I$15 * (Dashboard!$D$12 / 365) * 'Lookups and Calculations'!$F$12</f>
        <v>0</v>
      </c>
    </row>
    <row r="3358" spans="1:14" x14ac:dyDescent="0.35">
      <c r="A3358" s="2">
        <v>3357</v>
      </c>
      <c r="B3358" s="11">
        <v>-0.52379474404124504</v>
      </c>
      <c r="C3358" s="11">
        <v>-1.2045906495255383</v>
      </c>
      <c r="D3358" s="3">
        <f>B3358*Dashboard!$D$11*Dashboard!$D$10*SQRT(Dashboard!$D$12/365)</f>
        <v>-130048.68437625135</v>
      </c>
      <c r="E3358" s="3">
        <f>IF(Dashboard!$I$3,C3358*Dashboard!$E$11*Dashboard!$E$10*SQRT(Dashboard!$D$12/365),0)</f>
        <v>-598155.78894161212</v>
      </c>
      <c r="F3358" s="3">
        <f>D3358+IF(Dashboard!$I$3,E3358,0)</f>
        <v>-728204.47331786342</v>
      </c>
      <c r="G3358" s="3">
        <f>IF(Dashboard!$I$4, ('Lookups and Calculations'!$F$9) / (1 - 'Lookups and Calculations'!$F$10), 'Lookups and Calculations'!$F$9)</f>
        <v>1951878.888340465</v>
      </c>
      <c r="H3358" s="12">
        <f t="shared" si="104"/>
        <v>0</v>
      </c>
      <c r="I3358" s="12">
        <f t="shared" si="105"/>
        <v>0</v>
      </c>
      <c r="J3358" s="13">
        <f>(1 - Dashboard!$I$9) * H3358 * Dashboard!$I$8 * 'Lookups and Calculations'!$F$12</f>
        <v>0</v>
      </c>
      <c r="K3358" s="12">
        <f>(1 - Dashboard!$I$11) * I3358 * Dashboard!$I$10 * 'Lookups and Calculations'!$F$12</f>
        <v>0</v>
      </c>
      <c r="L3358" s="12">
        <f>(H3358 - I3358) * Dashboard!$I$13 * (Dashboard!$D$12 / 365) * 'Lookups and Calculations'!$F$12</f>
        <v>0</v>
      </c>
      <c r="M3358" s="3">
        <f>(G3358*2) * Dashboard!$I$13 * (Dashboard!$D$12 / 365) * 'Lookups and Calculations'!$F$12</f>
        <v>1602.0878730267946</v>
      </c>
      <c r="N3358" s="12">
        <f>H3358 * Dashboard!$I$14 * Dashboard!$I$15 * (Dashboard!$D$12 / 365) * 'Lookups and Calculations'!$F$12</f>
        <v>0</v>
      </c>
    </row>
    <row r="3359" spans="1:14" x14ac:dyDescent="0.35">
      <c r="A3359" s="2">
        <v>3358</v>
      </c>
      <c r="B3359" s="11">
        <v>-0.69665187316420873</v>
      </c>
      <c r="C3359" s="11">
        <v>0.20650592051476543</v>
      </c>
      <c r="D3359" s="3">
        <f>B3359*Dashboard!$D$11*Dashboard!$D$10*SQRT(Dashboard!$D$12/365)</f>
        <v>-172965.95776097072</v>
      </c>
      <c r="E3359" s="3">
        <f>IF(Dashboard!$I$3,C3359*Dashboard!$E$11*Dashboard!$E$10*SQRT(Dashboard!$D$12/365),0)</f>
        <v>102543.30950956345</v>
      </c>
      <c r="F3359" s="3">
        <f>D3359+IF(Dashboard!$I$3,E3359,0)</f>
        <v>-70422.64825140727</v>
      </c>
      <c r="G3359" s="3">
        <f>IF(Dashboard!$I$4, ('Lookups and Calculations'!$F$9) / (1 - 'Lookups and Calculations'!$F$10), 'Lookups and Calculations'!$F$9)</f>
        <v>1951878.888340465</v>
      </c>
      <c r="H3359" s="12">
        <f t="shared" si="104"/>
        <v>0</v>
      </c>
      <c r="I3359" s="12">
        <f t="shared" si="105"/>
        <v>0</v>
      </c>
      <c r="J3359" s="13">
        <f>(1 - Dashboard!$I$9) * H3359 * Dashboard!$I$8 * 'Lookups and Calculations'!$F$12</f>
        <v>0</v>
      </c>
      <c r="K3359" s="12">
        <f>(1 - Dashboard!$I$11) * I3359 * Dashboard!$I$10 * 'Lookups and Calculations'!$F$12</f>
        <v>0</v>
      </c>
      <c r="L3359" s="12">
        <f>(H3359 - I3359) * Dashboard!$I$13 * (Dashboard!$D$12 / 365) * 'Lookups and Calculations'!$F$12</f>
        <v>0</v>
      </c>
      <c r="M3359" s="3">
        <f>(G3359*2) * Dashboard!$I$13 * (Dashboard!$D$12 / 365) * 'Lookups and Calculations'!$F$12</f>
        <v>1602.0878730267946</v>
      </c>
      <c r="N3359" s="12">
        <f>H3359 * Dashboard!$I$14 * Dashboard!$I$15 * (Dashboard!$D$12 / 365) * 'Lookups and Calculations'!$F$12</f>
        <v>0</v>
      </c>
    </row>
    <row r="3360" spans="1:14" x14ac:dyDescent="0.35">
      <c r="A3360" s="2">
        <v>3359</v>
      </c>
      <c r="B3360" s="11">
        <v>-1.4249593102280393</v>
      </c>
      <c r="C3360" s="11">
        <v>2.4985163921355187</v>
      </c>
      <c r="D3360" s="3">
        <f>B3360*Dashboard!$D$11*Dashboard!$D$10*SQRT(Dashboard!$D$12/365)</f>
        <v>-353791.41484904813</v>
      </c>
      <c r="E3360" s="3">
        <f>IF(Dashboard!$I$3,C3360*Dashboard!$E$11*Dashboard!$E$10*SQRT(Dashboard!$D$12/365),0)</f>
        <v>1240672.1273405391</v>
      </c>
      <c r="F3360" s="3">
        <f>D3360+IF(Dashboard!$I$3,E3360,0)</f>
        <v>886880.71249149099</v>
      </c>
      <c r="G3360" s="3">
        <f>IF(Dashboard!$I$4, ('Lookups and Calculations'!$F$9) / (1 - 'Lookups and Calculations'!$F$10), 'Lookups and Calculations'!$F$9)</f>
        <v>1951878.888340465</v>
      </c>
      <c r="H3360" s="12">
        <f t="shared" si="104"/>
        <v>0</v>
      </c>
      <c r="I3360" s="12">
        <f t="shared" si="105"/>
        <v>0</v>
      </c>
      <c r="J3360" s="13">
        <f>(1 - Dashboard!$I$9) * H3360 * Dashboard!$I$8 * 'Lookups and Calculations'!$F$12</f>
        <v>0</v>
      </c>
      <c r="K3360" s="12">
        <f>(1 - Dashboard!$I$11) * I3360 * Dashboard!$I$10 * 'Lookups and Calculations'!$F$12</f>
        <v>0</v>
      </c>
      <c r="L3360" s="12">
        <f>(H3360 - I3360) * Dashboard!$I$13 * (Dashboard!$D$12 / 365) * 'Lookups and Calculations'!$F$12</f>
        <v>0</v>
      </c>
      <c r="M3360" s="3">
        <f>(G3360*2) * Dashboard!$I$13 * (Dashboard!$D$12 / 365) * 'Lookups and Calculations'!$F$12</f>
        <v>1602.0878730267946</v>
      </c>
      <c r="N3360" s="12">
        <f>H3360 * Dashboard!$I$14 * Dashboard!$I$15 * (Dashboard!$D$12 / 365) * 'Lookups and Calculations'!$F$12</f>
        <v>0</v>
      </c>
    </row>
    <row r="3361" spans="1:14" x14ac:dyDescent="0.35">
      <c r="A3361" s="2">
        <v>3360</v>
      </c>
      <c r="B3361" s="11">
        <v>-0.75994304127762413</v>
      </c>
      <c r="C3361" s="11">
        <v>-1.8557316211099411</v>
      </c>
      <c r="D3361" s="3">
        <f>B3361*Dashboard!$D$11*Dashboard!$D$10*SQRT(Dashboard!$D$12/365)</f>
        <v>-188680.00078912621</v>
      </c>
      <c r="E3361" s="3">
        <f>IF(Dashboard!$I$3,C3361*Dashboard!$E$11*Dashboard!$E$10*SQRT(Dashboard!$D$12/365),0)</f>
        <v>-921488.65037772327</v>
      </c>
      <c r="F3361" s="3">
        <f>D3361+IF(Dashboard!$I$3,E3361,0)</f>
        <v>-1110168.6511668495</v>
      </c>
      <c r="G3361" s="3">
        <f>IF(Dashboard!$I$4, ('Lookups and Calculations'!$F$9) / (1 - 'Lookups and Calculations'!$F$10), 'Lookups and Calculations'!$F$9)</f>
        <v>1951878.888340465</v>
      </c>
      <c r="H3361" s="12">
        <f t="shared" si="104"/>
        <v>0</v>
      </c>
      <c r="I3361" s="12">
        <f t="shared" si="105"/>
        <v>0</v>
      </c>
      <c r="J3361" s="13">
        <f>(1 - Dashboard!$I$9) * H3361 * Dashboard!$I$8 * 'Lookups and Calculations'!$F$12</f>
        <v>0</v>
      </c>
      <c r="K3361" s="12">
        <f>(1 - Dashboard!$I$11) * I3361 * Dashboard!$I$10 * 'Lookups and Calculations'!$F$12</f>
        <v>0</v>
      </c>
      <c r="L3361" s="12">
        <f>(H3361 - I3361) * Dashboard!$I$13 * (Dashboard!$D$12 / 365) * 'Lookups and Calculations'!$F$12</f>
        <v>0</v>
      </c>
      <c r="M3361" s="3">
        <f>(G3361*2) * Dashboard!$I$13 * (Dashboard!$D$12 / 365) * 'Lookups and Calculations'!$F$12</f>
        <v>1602.0878730267946</v>
      </c>
      <c r="N3361" s="12">
        <f>H3361 * Dashboard!$I$14 * Dashboard!$I$15 * (Dashboard!$D$12 / 365) * 'Lookups and Calculations'!$F$12</f>
        <v>0</v>
      </c>
    </row>
    <row r="3362" spans="1:14" x14ac:dyDescent="0.35">
      <c r="A3362" s="2">
        <v>3361</v>
      </c>
      <c r="B3362" s="11">
        <v>0.84776664802905954</v>
      </c>
      <c r="C3362" s="11">
        <v>1.0214567949973117</v>
      </c>
      <c r="D3362" s="3">
        <f>B3362*Dashboard!$D$11*Dashboard!$D$10*SQRT(Dashboard!$D$12/365)</f>
        <v>210485.0010208622</v>
      </c>
      <c r="E3362" s="3">
        <f>IF(Dashboard!$I$3,C3362*Dashboard!$E$11*Dashboard!$E$10*SQRT(Dashboard!$D$12/365),0)</f>
        <v>507218.19509560621</v>
      </c>
      <c r="F3362" s="3">
        <f>D3362+IF(Dashboard!$I$3,E3362,0)</f>
        <v>717703.1961164684</v>
      </c>
      <c r="G3362" s="3">
        <f>IF(Dashboard!$I$4, ('Lookups and Calculations'!$F$9) / (1 - 'Lookups and Calculations'!$F$10), 'Lookups and Calculations'!$F$9)</f>
        <v>1951878.888340465</v>
      </c>
      <c r="H3362" s="12">
        <f t="shared" si="104"/>
        <v>0</v>
      </c>
      <c r="I3362" s="12">
        <f t="shared" si="105"/>
        <v>0</v>
      </c>
      <c r="J3362" s="13">
        <f>(1 - Dashboard!$I$9) * H3362 * Dashboard!$I$8 * 'Lookups and Calculations'!$F$12</f>
        <v>0</v>
      </c>
      <c r="K3362" s="12">
        <f>(1 - Dashboard!$I$11) * I3362 * Dashboard!$I$10 * 'Lookups and Calculations'!$F$12</f>
        <v>0</v>
      </c>
      <c r="L3362" s="12">
        <f>(H3362 - I3362) * Dashboard!$I$13 * (Dashboard!$D$12 / 365) * 'Lookups and Calculations'!$F$12</f>
        <v>0</v>
      </c>
      <c r="M3362" s="3">
        <f>(G3362*2) * Dashboard!$I$13 * (Dashboard!$D$12 / 365) * 'Lookups and Calculations'!$F$12</f>
        <v>1602.0878730267946</v>
      </c>
      <c r="N3362" s="12">
        <f>H3362 * Dashboard!$I$14 * Dashboard!$I$15 * (Dashboard!$D$12 / 365) * 'Lookups and Calculations'!$F$12</f>
        <v>0</v>
      </c>
    </row>
    <row r="3363" spans="1:14" x14ac:dyDescent="0.35">
      <c r="A3363" s="2">
        <v>3362</v>
      </c>
      <c r="B3363" s="11">
        <v>0.97677724764162543</v>
      </c>
      <c r="C3363" s="11">
        <v>1.5156809453843896</v>
      </c>
      <c r="D3363" s="3">
        <f>B3363*Dashboard!$D$11*Dashboard!$D$10*SQRT(Dashboard!$D$12/365)</f>
        <v>242515.98060030676</v>
      </c>
      <c r="E3363" s="3">
        <f>IF(Dashboard!$I$3,C3363*Dashboard!$E$11*Dashboard!$E$10*SQRT(Dashboard!$D$12/365),0)</f>
        <v>752631.88538551494</v>
      </c>
      <c r="F3363" s="3">
        <f>D3363+IF(Dashboard!$I$3,E3363,0)</f>
        <v>995147.8659858217</v>
      </c>
      <c r="G3363" s="3">
        <f>IF(Dashboard!$I$4, ('Lookups and Calculations'!$F$9) / (1 - 'Lookups and Calculations'!$F$10), 'Lookups and Calculations'!$F$9)</f>
        <v>1951878.888340465</v>
      </c>
      <c r="H3363" s="12">
        <f t="shared" si="104"/>
        <v>0</v>
      </c>
      <c r="I3363" s="12">
        <f t="shared" si="105"/>
        <v>0</v>
      </c>
      <c r="J3363" s="13">
        <f>(1 - Dashboard!$I$9) * H3363 * Dashboard!$I$8 * 'Lookups and Calculations'!$F$12</f>
        <v>0</v>
      </c>
      <c r="K3363" s="12">
        <f>(1 - Dashboard!$I$11) * I3363 * Dashboard!$I$10 * 'Lookups and Calculations'!$F$12</f>
        <v>0</v>
      </c>
      <c r="L3363" s="12">
        <f>(H3363 - I3363) * Dashboard!$I$13 * (Dashboard!$D$12 / 365) * 'Lookups and Calculations'!$F$12</f>
        <v>0</v>
      </c>
      <c r="M3363" s="3">
        <f>(G3363*2) * Dashboard!$I$13 * (Dashboard!$D$12 / 365) * 'Lookups and Calculations'!$F$12</f>
        <v>1602.0878730267946</v>
      </c>
      <c r="N3363" s="12">
        <f>H3363 * Dashboard!$I$14 * Dashboard!$I$15 * (Dashboard!$D$12 / 365) * 'Lookups and Calculations'!$F$12</f>
        <v>0</v>
      </c>
    </row>
    <row r="3364" spans="1:14" x14ac:dyDescent="0.35">
      <c r="A3364" s="2">
        <v>3363</v>
      </c>
      <c r="B3364" s="11">
        <v>-1.1608671037664458</v>
      </c>
      <c r="C3364" s="11">
        <v>-1.7671362104231185</v>
      </c>
      <c r="D3364" s="3">
        <f>B3364*Dashboard!$D$11*Dashboard!$D$10*SQRT(Dashboard!$D$12/365)</f>
        <v>-288222.13528856594</v>
      </c>
      <c r="E3364" s="3">
        <f>IF(Dashboard!$I$3,C3364*Dashboard!$E$11*Dashboard!$E$10*SQRT(Dashboard!$D$12/365),0)</f>
        <v>-877495.40022518777</v>
      </c>
      <c r="F3364" s="3">
        <f>D3364+IF(Dashboard!$I$3,E3364,0)</f>
        <v>-1165717.5355137538</v>
      </c>
      <c r="G3364" s="3">
        <f>IF(Dashboard!$I$4, ('Lookups and Calculations'!$F$9) / (1 - 'Lookups and Calculations'!$F$10), 'Lookups and Calculations'!$F$9)</f>
        <v>1951878.888340465</v>
      </c>
      <c r="H3364" s="12">
        <f t="shared" si="104"/>
        <v>0</v>
      </c>
      <c r="I3364" s="12">
        <f t="shared" si="105"/>
        <v>0</v>
      </c>
      <c r="J3364" s="13">
        <f>(1 - Dashboard!$I$9) * H3364 * Dashboard!$I$8 * 'Lookups and Calculations'!$F$12</f>
        <v>0</v>
      </c>
      <c r="K3364" s="12">
        <f>(1 - Dashboard!$I$11) * I3364 * Dashboard!$I$10 * 'Lookups and Calculations'!$F$12</f>
        <v>0</v>
      </c>
      <c r="L3364" s="12">
        <f>(H3364 - I3364) * Dashboard!$I$13 * (Dashboard!$D$12 / 365) * 'Lookups and Calculations'!$F$12</f>
        <v>0</v>
      </c>
      <c r="M3364" s="3">
        <f>(G3364*2) * Dashboard!$I$13 * (Dashboard!$D$12 / 365) * 'Lookups and Calculations'!$F$12</f>
        <v>1602.0878730267946</v>
      </c>
      <c r="N3364" s="12">
        <f>H3364 * Dashboard!$I$14 * Dashboard!$I$15 * (Dashboard!$D$12 / 365) * 'Lookups and Calculations'!$F$12</f>
        <v>0</v>
      </c>
    </row>
    <row r="3365" spans="1:14" x14ac:dyDescent="0.35">
      <c r="A3365" s="2">
        <v>3364</v>
      </c>
      <c r="B3365" s="11">
        <v>-1.7197129982261596</v>
      </c>
      <c r="C3365" s="11">
        <v>-0.79395065392351871</v>
      </c>
      <c r="D3365" s="3">
        <f>B3365*Dashboard!$D$11*Dashboard!$D$10*SQRT(Dashboard!$D$12/365)</f>
        <v>-426973.38121140096</v>
      </c>
      <c r="E3365" s="3">
        <f>IF(Dashboard!$I$3,C3365*Dashboard!$E$11*Dashboard!$E$10*SQRT(Dashboard!$D$12/365),0)</f>
        <v>-394246.94186808291</v>
      </c>
      <c r="F3365" s="3">
        <f>D3365+IF(Dashboard!$I$3,E3365,0)</f>
        <v>-821220.32307948382</v>
      </c>
      <c r="G3365" s="3">
        <f>IF(Dashboard!$I$4, ('Lookups and Calculations'!$F$9) / (1 - 'Lookups and Calculations'!$F$10), 'Lookups and Calculations'!$F$9)</f>
        <v>1951878.888340465</v>
      </c>
      <c r="H3365" s="12">
        <f t="shared" si="104"/>
        <v>0</v>
      </c>
      <c r="I3365" s="12">
        <f t="shared" si="105"/>
        <v>0</v>
      </c>
      <c r="J3365" s="13">
        <f>(1 - Dashboard!$I$9) * H3365 * Dashboard!$I$8 * 'Lookups and Calculations'!$F$12</f>
        <v>0</v>
      </c>
      <c r="K3365" s="12">
        <f>(1 - Dashboard!$I$11) * I3365 * Dashboard!$I$10 * 'Lookups and Calculations'!$F$12</f>
        <v>0</v>
      </c>
      <c r="L3365" s="12">
        <f>(H3365 - I3365) * Dashboard!$I$13 * (Dashboard!$D$12 / 365) * 'Lookups and Calculations'!$F$12</f>
        <v>0</v>
      </c>
      <c r="M3365" s="3">
        <f>(G3365*2) * Dashboard!$I$13 * (Dashboard!$D$12 / 365) * 'Lookups and Calculations'!$F$12</f>
        <v>1602.0878730267946</v>
      </c>
      <c r="N3365" s="12">
        <f>H3365 * Dashboard!$I$14 * Dashboard!$I$15 * (Dashboard!$D$12 / 365) * 'Lookups and Calculations'!$F$12</f>
        <v>0</v>
      </c>
    </row>
    <row r="3366" spans="1:14" x14ac:dyDescent="0.35">
      <c r="A3366" s="2">
        <v>3365</v>
      </c>
      <c r="B3366" s="11">
        <v>0.98887175360576063</v>
      </c>
      <c r="C3366" s="11">
        <v>-2.968459515538625E-2</v>
      </c>
      <c r="D3366" s="3">
        <f>B3366*Dashboard!$D$11*Dashboard!$D$10*SQRT(Dashboard!$D$12/365)</f>
        <v>245518.82590700322</v>
      </c>
      <c r="E3366" s="3">
        <f>IF(Dashboard!$I$3,C3366*Dashboard!$E$11*Dashboard!$E$10*SQRT(Dashboard!$D$12/365),0)</f>
        <v>-14740.287450824993</v>
      </c>
      <c r="F3366" s="3">
        <f>D3366+IF(Dashboard!$I$3,E3366,0)</f>
        <v>230778.53845617824</v>
      </c>
      <c r="G3366" s="3">
        <f>IF(Dashboard!$I$4, ('Lookups and Calculations'!$F$9) / (1 - 'Lookups and Calculations'!$F$10), 'Lookups and Calculations'!$F$9)</f>
        <v>1951878.888340465</v>
      </c>
      <c r="H3366" s="12">
        <f t="shared" si="104"/>
        <v>0</v>
      </c>
      <c r="I3366" s="12">
        <f t="shared" si="105"/>
        <v>0</v>
      </c>
      <c r="J3366" s="13">
        <f>(1 - Dashboard!$I$9) * H3366 * Dashboard!$I$8 * 'Lookups and Calculations'!$F$12</f>
        <v>0</v>
      </c>
      <c r="K3366" s="12">
        <f>(1 - Dashboard!$I$11) * I3366 * Dashboard!$I$10 * 'Lookups and Calculations'!$F$12</f>
        <v>0</v>
      </c>
      <c r="L3366" s="12">
        <f>(H3366 - I3366) * Dashboard!$I$13 * (Dashboard!$D$12 / 365) * 'Lookups and Calculations'!$F$12</f>
        <v>0</v>
      </c>
      <c r="M3366" s="3">
        <f>(G3366*2) * Dashboard!$I$13 * (Dashboard!$D$12 / 365) * 'Lookups and Calculations'!$F$12</f>
        <v>1602.0878730267946</v>
      </c>
      <c r="N3366" s="12">
        <f>H3366 * Dashboard!$I$14 * Dashboard!$I$15 * (Dashboard!$D$12 / 365) * 'Lookups and Calculations'!$F$12</f>
        <v>0</v>
      </c>
    </row>
    <row r="3367" spans="1:14" x14ac:dyDescent="0.35">
      <c r="A3367" s="2">
        <v>3366</v>
      </c>
      <c r="B3367" s="11">
        <v>-1.0223778066230818</v>
      </c>
      <c r="C3367" s="11">
        <v>0.6879259343077806</v>
      </c>
      <c r="D3367" s="3">
        <f>B3367*Dashboard!$D$11*Dashboard!$D$10*SQRT(Dashboard!$D$12/365)</f>
        <v>-253837.76794129063</v>
      </c>
      <c r="E3367" s="3">
        <f>IF(Dashboard!$I$3,C3367*Dashboard!$E$11*Dashboard!$E$10*SQRT(Dashboard!$D$12/365),0)</f>
        <v>341598.93249324302</v>
      </c>
      <c r="F3367" s="3">
        <f>D3367+IF(Dashboard!$I$3,E3367,0)</f>
        <v>87761.164551952388</v>
      </c>
      <c r="G3367" s="3">
        <f>IF(Dashboard!$I$4, ('Lookups and Calculations'!$F$9) / (1 - 'Lookups and Calculations'!$F$10), 'Lookups and Calculations'!$F$9)</f>
        <v>1951878.888340465</v>
      </c>
      <c r="H3367" s="12">
        <f t="shared" si="104"/>
        <v>0</v>
      </c>
      <c r="I3367" s="12">
        <f t="shared" si="105"/>
        <v>0</v>
      </c>
      <c r="J3367" s="13">
        <f>(1 - Dashboard!$I$9) * H3367 * Dashboard!$I$8 * 'Lookups and Calculations'!$F$12</f>
        <v>0</v>
      </c>
      <c r="K3367" s="12">
        <f>(1 - Dashboard!$I$11) * I3367 * Dashboard!$I$10 * 'Lookups and Calculations'!$F$12</f>
        <v>0</v>
      </c>
      <c r="L3367" s="12">
        <f>(H3367 - I3367) * Dashboard!$I$13 * (Dashboard!$D$12 / 365) * 'Lookups and Calculations'!$F$12</f>
        <v>0</v>
      </c>
      <c r="M3367" s="3">
        <f>(G3367*2) * Dashboard!$I$13 * (Dashboard!$D$12 / 365) * 'Lookups and Calculations'!$F$12</f>
        <v>1602.0878730267946</v>
      </c>
      <c r="N3367" s="12">
        <f>H3367 * Dashboard!$I$14 * Dashboard!$I$15 * (Dashboard!$D$12 / 365) * 'Lookups and Calculations'!$F$12</f>
        <v>0</v>
      </c>
    </row>
    <row r="3368" spans="1:14" x14ac:dyDescent="0.35">
      <c r="A3368" s="2">
        <v>3367</v>
      </c>
      <c r="B3368" s="11">
        <v>1.035486300135193</v>
      </c>
      <c r="C3368" s="11">
        <v>0.86166236987959088</v>
      </c>
      <c r="D3368" s="3">
        <f>B3368*Dashboard!$D$11*Dashboard!$D$10*SQRT(Dashboard!$D$12/365)</f>
        <v>257092.36786768943</v>
      </c>
      <c r="E3368" s="3">
        <f>IF(Dashboard!$I$3,C3368*Dashboard!$E$11*Dashboard!$E$10*SQRT(Dashboard!$D$12/365),0)</f>
        <v>427870.11077965266</v>
      </c>
      <c r="F3368" s="3">
        <f>D3368+IF(Dashboard!$I$3,E3368,0)</f>
        <v>684962.47864734207</v>
      </c>
      <c r="G3368" s="3">
        <f>IF(Dashboard!$I$4, ('Lookups and Calculations'!$F$9) / (1 - 'Lookups and Calculations'!$F$10), 'Lookups and Calculations'!$F$9)</f>
        <v>1951878.888340465</v>
      </c>
      <c r="H3368" s="12">
        <f t="shared" si="104"/>
        <v>0</v>
      </c>
      <c r="I3368" s="12">
        <f t="shared" si="105"/>
        <v>0</v>
      </c>
      <c r="J3368" s="13">
        <f>(1 - Dashboard!$I$9) * H3368 * Dashboard!$I$8 * 'Lookups and Calculations'!$F$12</f>
        <v>0</v>
      </c>
      <c r="K3368" s="12">
        <f>(1 - Dashboard!$I$11) * I3368 * Dashboard!$I$10 * 'Lookups and Calculations'!$F$12</f>
        <v>0</v>
      </c>
      <c r="L3368" s="12">
        <f>(H3368 - I3368) * Dashboard!$I$13 * (Dashboard!$D$12 / 365) * 'Lookups and Calculations'!$F$12</f>
        <v>0</v>
      </c>
      <c r="M3368" s="3">
        <f>(G3368*2) * Dashboard!$I$13 * (Dashboard!$D$12 / 365) * 'Lookups and Calculations'!$F$12</f>
        <v>1602.0878730267946</v>
      </c>
      <c r="N3368" s="12">
        <f>H3368 * Dashboard!$I$14 * Dashboard!$I$15 * (Dashboard!$D$12 / 365) * 'Lookups and Calculations'!$F$12</f>
        <v>0</v>
      </c>
    </row>
    <row r="3369" spans="1:14" x14ac:dyDescent="0.35">
      <c r="A3369" s="2">
        <v>3368</v>
      </c>
      <c r="B3369" s="11">
        <v>-0.25697579165652801</v>
      </c>
      <c r="C3369" s="11">
        <v>0.45606388426437144</v>
      </c>
      <c r="D3369" s="3">
        <f>B3369*Dashboard!$D$11*Dashboard!$D$10*SQRT(Dashboard!$D$12/365)</f>
        <v>-63802.403520959349</v>
      </c>
      <c r="E3369" s="3">
        <f>IF(Dashboard!$I$3,C3369*Dashboard!$E$11*Dashboard!$E$10*SQRT(Dashboard!$D$12/365),0)</f>
        <v>226464.69371763756</v>
      </c>
      <c r="F3369" s="3">
        <f>D3369+IF(Dashboard!$I$3,E3369,0)</f>
        <v>162662.29019667822</v>
      </c>
      <c r="G3369" s="3">
        <f>IF(Dashboard!$I$4, ('Lookups and Calculations'!$F$9) / (1 - 'Lookups and Calculations'!$F$10), 'Lookups and Calculations'!$F$9)</f>
        <v>1951878.888340465</v>
      </c>
      <c r="H3369" s="12">
        <f t="shared" si="104"/>
        <v>0</v>
      </c>
      <c r="I3369" s="12">
        <f t="shared" si="105"/>
        <v>0</v>
      </c>
      <c r="J3369" s="13">
        <f>(1 - Dashboard!$I$9) * H3369 * Dashboard!$I$8 * 'Lookups and Calculations'!$F$12</f>
        <v>0</v>
      </c>
      <c r="K3369" s="12">
        <f>(1 - Dashboard!$I$11) * I3369 * Dashboard!$I$10 * 'Lookups and Calculations'!$F$12</f>
        <v>0</v>
      </c>
      <c r="L3369" s="12">
        <f>(H3369 - I3369) * Dashboard!$I$13 * (Dashboard!$D$12 / 365) * 'Lookups and Calculations'!$F$12</f>
        <v>0</v>
      </c>
      <c r="M3369" s="3">
        <f>(G3369*2) * Dashboard!$I$13 * (Dashboard!$D$12 / 365) * 'Lookups and Calculations'!$F$12</f>
        <v>1602.0878730267946</v>
      </c>
      <c r="N3369" s="12">
        <f>H3369 * Dashboard!$I$14 * Dashboard!$I$15 * (Dashboard!$D$12 / 365) * 'Lookups and Calculations'!$F$12</f>
        <v>0</v>
      </c>
    </row>
    <row r="3370" spans="1:14" x14ac:dyDescent="0.35">
      <c r="A3370" s="2">
        <v>3369</v>
      </c>
      <c r="B3370" s="11">
        <v>-0.35142734868546127</v>
      </c>
      <c r="C3370" s="11">
        <v>0.47957507996721671</v>
      </c>
      <c r="D3370" s="3">
        <f>B3370*Dashboard!$D$11*Dashboard!$D$10*SQRT(Dashboard!$D$12/365)</f>
        <v>-87253.002956401615</v>
      </c>
      <c r="E3370" s="3">
        <f>IF(Dashboard!$I$3,C3370*Dashboard!$E$11*Dashboard!$E$10*SQRT(Dashboard!$D$12/365),0)</f>
        <v>238139.49612469206</v>
      </c>
      <c r="F3370" s="3">
        <f>D3370+IF(Dashboard!$I$3,E3370,0)</f>
        <v>150886.49316829044</v>
      </c>
      <c r="G3370" s="3">
        <f>IF(Dashboard!$I$4, ('Lookups and Calculations'!$F$9) / (1 - 'Lookups and Calculations'!$F$10), 'Lookups and Calculations'!$F$9)</f>
        <v>1951878.888340465</v>
      </c>
      <c r="H3370" s="12">
        <f t="shared" si="104"/>
        <v>0</v>
      </c>
      <c r="I3370" s="12">
        <f t="shared" si="105"/>
        <v>0</v>
      </c>
      <c r="J3370" s="13">
        <f>(1 - Dashboard!$I$9) * H3370 * Dashboard!$I$8 * 'Lookups and Calculations'!$F$12</f>
        <v>0</v>
      </c>
      <c r="K3370" s="12">
        <f>(1 - Dashboard!$I$11) * I3370 * Dashboard!$I$10 * 'Lookups and Calculations'!$F$12</f>
        <v>0</v>
      </c>
      <c r="L3370" s="12">
        <f>(H3370 - I3370) * Dashboard!$I$13 * (Dashboard!$D$12 / 365) * 'Lookups and Calculations'!$F$12</f>
        <v>0</v>
      </c>
      <c r="M3370" s="3">
        <f>(G3370*2) * Dashboard!$I$13 * (Dashboard!$D$12 / 365) * 'Lookups and Calculations'!$F$12</f>
        <v>1602.0878730267946</v>
      </c>
      <c r="N3370" s="12">
        <f>H3370 * Dashboard!$I$14 * Dashboard!$I$15 * (Dashboard!$D$12 / 365) * 'Lookups and Calculations'!$F$12</f>
        <v>0</v>
      </c>
    </row>
    <row r="3371" spans="1:14" x14ac:dyDescent="0.35">
      <c r="A3371" s="2">
        <v>3370</v>
      </c>
      <c r="B3371" s="11">
        <v>0.70911709574132431</v>
      </c>
      <c r="C3371" s="11">
        <v>1.0115729063063108</v>
      </c>
      <c r="D3371" s="3">
        <f>B3371*Dashboard!$D$11*Dashboard!$D$10*SQRT(Dashboard!$D$12/365)</f>
        <v>176060.84524323873</v>
      </c>
      <c r="E3371" s="3">
        <f>IF(Dashboard!$I$3,C3371*Dashboard!$E$11*Dashboard!$E$10*SQRT(Dashboard!$D$12/365),0)</f>
        <v>502310.2164058286</v>
      </c>
      <c r="F3371" s="3">
        <f>D3371+IF(Dashboard!$I$3,E3371,0)</f>
        <v>678371.06164906733</v>
      </c>
      <c r="G3371" s="3">
        <f>IF(Dashboard!$I$4, ('Lookups and Calculations'!$F$9) / (1 - 'Lookups and Calculations'!$F$10), 'Lookups and Calculations'!$F$9)</f>
        <v>1951878.888340465</v>
      </c>
      <c r="H3371" s="12">
        <f t="shared" si="104"/>
        <v>0</v>
      </c>
      <c r="I3371" s="12">
        <f t="shared" si="105"/>
        <v>0</v>
      </c>
      <c r="J3371" s="13">
        <f>(1 - Dashboard!$I$9) * H3371 * Dashboard!$I$8 * 'Lookups and Calculations'!$F$12</f>
        <v>0</v>
      </c>
      <c r="K3371" s="12">
        <f>(1 - Dashboard!$I$11) * I3371 * Dashboard!$I$10 * 'Lookups and Calculations'!$F$12</f>
        <v>0</v>
      </c>
      <c r="L3371" s="12">
        <f>(H3371 - I3371) * Dashboard!$I$13 * (Dashboard!$D$12 / 365) * 'Lookups and Calculations'!$F$12</f>
        <v>0</v>
      </c>
      <c r="M3371" s="3">
        <f>(G3371*2) * Dashboard!$I$13 * (Dashboard!$D$12 / 365) * 'Lookups and Calculations'!$F$12</f>
        <v>1602.0878730267946</v>
      </c>
      <c r="N3371" s="12">
        <f>H3371 * Dashboard!$I$14 * Dashboard!$I$15 * (Dashboard!$D$12 / 365) * 'Lookups and Calculations'!$F$12</f>
        <v>0</v>
      </c>
    </row>
    <row r="3372" spans="1:14" x14ac:dyDescent="0.35">
      <c r="A3372" s="2">
        <v>3371</v>
      </c>
      <c r="B3372" s="11">
        <v>-0.40605682690823003</v>
      </c>
      <c r="C3372" s="11">
        <v>0.10352835083090439</v>
      </c>
      <c r="D3372" s="3">
        <f>B3372*Dashboard!$D$11*Dashboard!$D$10*SQRT(Dashboard!$D$12/365)</f>
        <v>-100816.50631693308</v>
      </c>
      <c r="E3372" s="3">
        <f>IF(Dashboard!$I$3,C3372*Dashboard!$E$11*Dashboard!$E$10*SQRT(Dashboard!$D$12/365),0)</f>
        <v>51408.403670969004</v>
      </c>
      <c r="F3372" s="3">
        <f>D3372+IF(Dashboard!$I$3,E3372,0)</f>
        <v>-49408.102645964078</v>
      </c>
      <c r="G3372" s="3">
        <f>IF(Dashboard!$I$4, ('Lookups and Calculations'!$F$9) / (1 - 'Lookups and Calculations'!$F$10), 'Lookups and Calculations'!$F$9)</f>
        <v>1951878.888340465</v>
      </c>
      <c r="H3372" s="12">
        <f t="shared" si="104"/>
        <v>0</v>
      </c>
      <c r="I3372" s="12">
        <f t="shared" si="105"/>
        <v>0</v>
      </c>
      <c r="J3372" s="13">
        <f>(1 - Dashboard!$I$9) * H3372 * Dashboard!$I$8 * 'Lookups and Calculations'!$F$12</f>
        <v>0</v>
      </c>
      <c r="K3372" s="12">
        <f>(1 - Dashboard!$I$11) * I3372 * Dashboard!$I$10 * 'Lookups and Calculations'!$F$12</f>
        <v>0</v>
      </c>
      <c r="L3372" s="12">
        <f>(H3372 - I3372) * Dashboard!$I$13 * (Dashboard!$D$12 / 365) * 'Lookups and Calculations'!$F$12</f>
        <v>0</v>
      </c>
      <c r="M3372" s="3">
        <f>(G3372*2) * Dashboard!$I$13 * (Dashboard!$D$12 / 365) * 'Lookups and Calculations'!$F$12</f>
        <v>1602.0878730267946</v>
      </c>
      <c r="N3372" s="12">
        <f>H3372 * Dashboard!$I$14 * Dashboard!$I$15 * (Dashboard!$D$12 / 365) * 'Lookups and Calculations'!$F$12</f>
        <v>0</v>
      </c>
    </row>
    <row r="3373" spans="1:14" x14ac:dyDescent="0.35">
      <c r="A3373" s="2">
        <v>3372</v>
      </c>
      <c r="B3373" s="11">
        <v>-1.6307884918801725</v>
      </c>
      <c r="C3373" s="11">
        <v>0.35213607665242386</v>
      </c>
      <c r="D3373" s="3">
        <f>B3373*Dashboard!$D$11*Dashboard!$D$10*SQRT(Dashboard!$D$12/365)</f>
        <v>-404895.04768350162</v>
      </c>
      <c r="E3373" s="3">
        <f>IF(Dashboard!$I$3,C3373*Dashboard!$E$11*Dashboard!$E$10*SQRT(Dashboard!$D$12/365),0)</f>
        <v>174857.93437612848</v>
      </c>
      <c r="F3373" s="3">
        <f>D3373+IF(Dashboard!$I$3,E3373,0)</f>
        <v>-230037.11330737313</v>
      </c>
      <c r="G3373" s="3">
        <f>IF(Dashboard!$I$4, ('Lookups and Calculations'!$F$9) / (1 - 'Lookups and Calculations'!$F$10), 'Lookups and Calculations'!$F$9)</f>
        <v>1951878.888340465</v>
      </c>
      <c r="H3373" s="12">
        <f t="shared" si="104"/>
        <v>0</v>
      </c>
      <c r="I3373" s="12">
        <f t="shared" si="105"/>
        <v>0</v>
      </c>
      <c r="J3373" s="13">
        <f>(1 - Dashboard!$I$9) * H3373 * Dashboard!$I$8 * 'Lookups and Calculations'!$F$12</f>
        <v>0</v>
      </c>
      <c r="K3373" s="12">
        <f>(1 - Dashboard!$I$11) * I3373 * Dashboard!$I$10 * 'Lookups and Calculations'!$F$12</f>
        <v>0</v>
      </c>
      <c r="L3373" s="12">
        <f>(H3373 - I3373) * Dashboard!$I$13 * (Dashboard!$D$12 / 365) * 'Lookups and Calculations'!$F$12</f>
        <v>0</v>
      </c>
      <c r="M3373" s="3">
        <f>(G3373*2) * Dashboard!$I$13 * (Dashboard!$D$12 / 365) * 'Lookups and Calculations'!$F$12</f>
        <v>1602.0878730267946</v>
      </c>
      <c r="N3373" s="12">
        <f>H3373 * Dashboard!$I$14 * Dashboard!$I$15 * (Dashboard!$D$12 / 365) * 'Lookups and Calculations'!$F$12</f>
        <v>0</v>
      </c>
    </row>
    <row r="3374" spans="1:14" x14ac:dyDescent="0.35">
      <c r="A3374" s="2">
        <v>3373</v>
      </c>
      <c r="B3374" s="11">
        <v>-0.78580224405985089</v>
      </c>
      <c r="C3374" s="11">
        <v>-0.23307071925209247</v>
      </c>
      <c r="D3374" s="3">
        <f>B3374*Dashboard!$D$11*Dashboard!$D$10*SQRT(Dashboard!$D$12/365)</f>
        <v>-195100.36933826629</v>
      </c>
      <c r="E3374" s="3">
        <f>IF(Dashboard!$I$3,C3374*Dashboard!$E$11*Dashboard!$E$10*SQRT(Dashboard!$D$12/365),0)</f>
        <v>-115734.41982829262</v>
      </c>
      <c r="F3374" s="3">
        <f>D3374+IF(Dashboard!$I$3,E3374,0)</f>
        <v>-310834.78916655888</v>
      </c>
      <c r="G3374" s="3">
        <f>IF(Dashboard!$I$4, ('Lookups and Calculations'!$F$9) / (1 - 'Lookups and Calculations'!$F$10), 'Lookups and Calculations'!$F$9)</f>
        <v>1951878.888340465</v>
      </c>
      <c r="H3374" s="12">
        <f t="shared" si="104"/>
        <v>0</v>
      </c>
      <c r="I3374" s="12">
        <f t="shared" si="105"/>
        <v>0</v>
      </c>
      <c r="J3374" s="13">
        <f>(1 - Dashboard!$I$9) * H3374 * Dashboard!$I$8 * 'Lookups and Calculations'!$F$12</f>
        <v>0</v>
      </c>
      <c r="K3374" s="12">
        <f>(1 - Dashboard!$I$11) * I3374 * Dashboard!$I$10 * 'Lookups and Calculations'!$F$12</f>
        <v>0</v>
      </c>
      <c r="L3374" s="12">
        <f>(H3374 - I3374) * Dashboard!$I$13 * (Dashboard!$D$12 / 365) * 'Lookups and Calculations'!$F$12</f>
        <v>0</v>
      </c>
      <c r="M3374" s="3">
        <f>(G3374*2) * Dashboard!$I$13 * (Dashboard!$D$12 / 365) * 'Lookups and Calculations'!$F$12</f>
        <v>1602.0878730267946</v>
      </c>
      <c r="N3374" s="12">
        <f>H3374 * Dashboard!$I$14 * Dashboard!$I$15 * (Dashboard!$D$12 / 365) * 'Lookups and Calculations'!$F$12</f>
        <v>0</v>
      </c>
    </row>
    <row r="3375" spans="1:14" x14ac:dyDescent="0.35">
      <c r="A3375" s="2">
        <v>3374</v>
      </c>
      <c r="B3375" s="11">
        <v>-0.70969778766636216</v>
      </c>
      <c r="C3375" s="11">
        <v>1.7883030324614557</v>
      </c>
      <c r="D3375" s="3">
        <f>B3375*Dashboard!$D$11*Dashboard!$D$10*SQRT(Dashboard!$D$12/365)</f>
        <v>-176205.02046022628</v>
      </c>
      <c r="E3375" s="3">
        <f>IF(Dashboard!$I$3,C3375*Dashboard!$E$11*Dashboard!$E$10*SQRT(Dashboard!$D$12/365),0)</f>
        <v>888006.07216234342</v>
      </c>
      <c r="F3375" s="3">
        <f>D3375+IF(Dashboard!$I$3,E3375,0)</f>
        <v>711801.05170211708</v>
      </c>
      <c r="G3375" s="3">
        <f>IF(Dashboard!$I$4, ('Lookups and Calculations'!$F$9) / (1 - 'Lookups and Calculations'!$F$10), 'Lookups and Calculations'!$F$9)</f>
        <v>1951878.888340465</v>
      </c>
      <c r="H3375" s="12">
        <f t="shared" si="104"/>
        <v>0</v>
      </c>
      <c r="I3375" s="12">
        <f t="shared" si="105"/>
        <v>0</v>
      </c>
      <c r="J3375" s="13">
        <f>(1 - Dashboard!$I$9) * H3375 * Dashboard!$I$8 * 'Lookups and Calculations'!$F$12</f>
        <v>0</v>
      </c>
      <c r="K3375" s="12">
        <f>(1 - Dashboard!$I$11) * I3375 * Dashboard!$I$10 * 'Lookups and Calculations'!$F$12</f>
        <v>0</v>
      </c>
      <c r="L3375" s="12">
        <f>(H3375 - I3375) * Dashboard!$I$13 * (Dashboard!$D$12 / 365) * 'Lookups and Calculations'!$F$12</f>
        <v>0</v>
      </c>
      <c r="M3375" s="3">
        <f>(G3375*2) * Dashboard!$I$13 * (Dashboard!$D$12 / 365) * 'Lookups and Calculations'!$F$12</f>
        <v>1602.0878730267946</v>
      </c>
      <c r="N3375" s="12">
        <f>H3375 * Dashboard!$I$14 * Dashboard!$I$15 * (Dashboard!$D$12 / 365) * 'Lookups and Calculations'!$F$12</f>
        <v>0</v>
      </c>
    </row>
    <row r="3376" spans="1:14" x14ac:dyDescent="0.35">
      <c r="A3376" s="2">
        <v>3375</v>
      </c>
      <c r="B3376" s="11">
        <v>0.93715153523083083</v>
      </c>
      <c r="C3376" s="11">
        <v>-1.4735286325611441</v>
      </c>
      <c r="D3376" s="3">
        <f>B3376*Dashboard!$D$11*Dashboard!$D$10*SQRT(Dashboard!$D$12/365)</f>
        <v>232677.6387209355</v>
      </c>
      <c r="E3376" s="3">
        <f>IF(Dashboard!$I$3,C3376*Dashboard!$E$11*Dashboard!$E$10*SQRT(Dashboard!$D$12/365),0)</f>
        <v>-731700.58399907872</v>
      </c>
      <c r="F3376" s="3">
        <f>D3376+IF(Dashboard!$I$3,E3376,0)</f>
        <v>-499022.94527814322</v>
      </c>
      <c r="G3376" s="3">
        <f>IF(Dashboard!$I$4, ('Lookups and Calculations'!$F$9) / (1 - 'Lookups and Calculations'!$F$10), 'Lookups and Calculations'!$F$9)</f>
        <v>1951878.888340465</v>
      </c>
      <c r="H3376" s="12">
        <f t="shared" si="104"/>
        <v>0</v>
      </c>
      <c r="I3376" s="12">
        <f t="shared" si="105"/>
        <v>0</v>
      </c>
      <c r="J3376" s="13">
        <f>(1 - Dashboard!$I$9) * H3376 * Dashboard!$I$8 * 'Lookups and Calculations'!$F$12</f>
        <v>0</v>
      </c>
      <c r="K3376" s="12">
        <f>(1 - Dashboard!$I$11) * I3376 * Dashboard!$I$10 * 'Lookups and Calculations'!$F$12</f>
        <v>0</v>
      </c>
      <c r="L3376" s="12">
        <f>(H3376 - I3376) * Dashboard!$I$13 * (Dashboard!$D$12 / 365) * 'Lookups and Calculations'!$F$12</f>
        <v>0</v>
      </c>
      <c r="M3376" s="3">
        <f>(G3376*2) * Dashboard!$I$13 * (Dashboard!$D$12 / 365) * 'Lookups and Calculations'!$F$12</f>
        <v>1602.0878730267946</v>
      </c>
      <c r="N3376" s="12">
        <f>H3376 * Dashboard!$I$14 * Dashboard!$I$15 * (Dashboard!$D$12 / 365) * 'Lookups and Calculations'!$F$12</f>
        <v>0</v>
      </c>
    </row>
    <row r="3377" spans="1:14" x14ac:dyDescent="0.35">
      <c r="A3377" s="2">
        <v>3376</v>
      </c>
      <c r="B3377" s="11">
        <v>-1.923200116254703</v>
      </c>
      <c r="C3377" s="11">
        <v>5.3635214758198234E-2</v>
      </c>
      <c r="D3377" s="3">
        <f>B3377*Dashboard!$D$11*Dashboard!$D$10*SQRT(Dashboard!$D$12/365)</f>
        <v>-477495.52235194528</v>
      </c>
      <c r="E3377" s="3">
        <f>IF(Dashboard!$I$3,C3377*Dashboard!$E$11*Dashboard!$E$10*SQRT(Dashboard!$D$12/365),0)</f>
        <v>26633.291742202498</v>
      </c>
      <c r="F3377" s="3">
        <f>D3377+IF(Dashboard!$I$3,E3377,0)</f>
        <v>-450862.23060974281</v>
      </c>
      <c r="G3377" s="3">
        <f>IF(Dashboard!$I$4, ('Lookups and Calculations'!$F$9) / (1 - 'Lookups and Calculations'!$F$10), 'Lookups and Calculations'!$F$9)</f>
        <v>1951878.888340465</v>
      </c>
      <c r="H3377" s="12">
        <f t="shared" si="104"/>
        <v>0</v>
      </c>
      <c r="I3377" s="12">
        <f t="shared" si="105"/>
        <v>0</v>
      </c>
      <c r="J3377" s="13">
        <f>(1 - Dashboard!$I$9) * H3377 * Dashboard!$I$8 * 'Lookups and Calculations'!$F$12</f>
        <v>0</v>
      </c>
      <c r="K3377" s="12">
        <f>(1 - Dashboard!$I$11) * I3377 * Dashboard!$I$10 * 'Lookups and Calculations'!$F$12</f>
        <v>0</v>
      </c>
      <c r="L3377" s="12">
        <f>(H3377 - I3377) * Dashboard!$I$13 * (Dashboard!$D$12 / 365) * 'Lookups and Calculations'!$F$12</f>
        <v>0</v>
      </c>
      <c r="M3377" s="3">
        <f>(G3377*2) * Dashboard!$I$13 * (Dashboard!$D$12 / 365) * 'Lookups and Calculations'!$F$12</f>
        <v>1602.0878730267946</v>
      </c>
      <c r="N3377" s="12">
        <f>H3377 * Dashboard!$I$14 * Dashboard!$I$15 * (Dashboard!$D$12 / 365) * 'Lookups and Calculations'!$F$12</f>
        <v>0</v>
      </c>
    </row>
    <row r="3378" spans="1:14" x14ac:dyDescent="0.35">
      <c r="A3378" s="2">
        <v>3377</v>
      </c>
      <c r="B3378" s="11">
        <v>0.33614857727297554</v>
      </c>
      <c r="C3378" s="11">
        <v>-9.9720980441978274E-2</v>
      </c>
      <c r="D3378" s="3">
        <f>B3378*Dashboard!$D$11*Dashboard!$D$10*SQRT(Dashboard!$D$12/365)</f>
        <v>83459.562598926801</v>
      </c>
      <c r="E3378" s="3">
        <f>IF(Dashboard!$I$3,C3378*Dashboard!$E$11*Dashboard!$E$10*SQRT(Dashboard!$D$12/365),0)</f>
        <v>-49517.802378589673</v>
      </c>
      <c r="F3378" s="3">
        <f>D3378+IF(Dashboard!$I$3,E3378,0)</f>
        <v>33941.760220337128</v>
      </c>
      <c r="G3378" s="3">
        <f>IF(Dashboard!$I$4, ('Lookups and Calculations'!$F$9) / (1 - 'Lookups and Calculations'!$F$10), 'Lookups and Calculations'!$F$9)</f>
        <v>1951878.888340465</v>
      </c>
      <c r="H3378" s="12">
        <f t="shared" si="104"/>
        <v>0</v>
      </c>
      <c r="I3378" s="12">
        <f t="shared" si="105"/>
        <v>0</v>
      </c>
      <c r="J3378" s="13">
        <f>(1 - Dashboard!$I$9) * H3378 * Dashboard!$I$8 * 'Lookups and Calculations'!$F$12</f>
        <v>0</v>
      </c>
      <c r="K3378" s="12">
        <f>(1 - Dashboard!$I$11) * I3378 * Dashboard!$I$10 * 'Lookups and Calculations'!$F$12</f>
        <v>0</v>
      </c>
      <c r="L3378" s="12">
        <f>(H3378 - I3378) * Dashboard!$I$13 * (Dashboard!$D$12 / 365) * 'Lookups and Calculations'!$F$12</f>
        <v>0</v>
      </c>
      <c r="M3378" s="3">
        <f>(G3378*2) * Dashboard!$I$13 * (Dashboard!$D$12 / 365) * 'Lookups and Calculations'!$F$12</f>
        <v>1602.0878730267946</v>
      </c>
      <c r="N3378" s="12">
        <f>H3378 * Dashboard!$I$14 * Dashboard!$I$15 * (Dashboard!$D$12 / 365) * 'Lookups and Calculations'!$F$12</f>
        <v>0</v>
      </c>
    </row>
    <row r="3379" spans="1:14" x14ac:dyDescent="0.35">
      <c r="A3379" s="2">
        <v>3378</v>
      </c>
      <c r="B3379" s="11">
        <v>0.47809171382737525</v>
      </c>
      <c r="C3379" s="11">
        <v>-0.4601651784569234</v>
      </c>
      <c r="D3379" s="3">
        <f>B3379*Dashboard!$D$11*Dashboard!$D$10*SQRT(Dashboard!$D$12/365)</f>
        <v>118701.45529666015</v>
      </c>
      <c r="E3379" s="3">
        <f>IF(Dashboard!$I$3,C3379*Dashboard!$E$11*Dashboard!$E$10*SQRT(Dashboard!$D$12/365),0)</f>
        <v>-228501.24685242563</v>
      </c>
      <c r="F3379" s="3">
        <f>D3379+IF(Dashboard!$I$3,E3379,0)</f>
        <v>-109799.79155576548</v>
      </c>
      <c r="G3379" s="3">
        <f>IF(Dashboard!$I$4, ('Lookups and Calculations'!$F$9) / (1 - 'Lookups and Calculations'!$F$10), 'Lookups and Calculations'!$F$9)</f>
        <v>1951878.888340465</v>
      </c>
      <c r="H3379" s="12">
        <f t="shared" si="104"/>
        <v>0</v>
      </c>
      <c r="I3379" s="12">
        <f t="shared" si="105"/>
        <v>0</v>
      </c>
      <c r="J3379" s="13">
        <f>(1 - Dashboard!$I$9) * H3379 * Dashboard!$I$8 * 'Lookups and Calculations'!$F$12</f>
        <v>0</v>
      </c>
      <c r="K3379" s="12">
        <f>(1 - Dashboard!$I$11) * I3379 * Dashboard!$I$10 * 'Lookups and Calculations'!$F$12</f>
        <v>0</v>
      </c>
      <c r="L3379" s="12">
        <f>(H3379 - I3379) * Dashboard!$I$13 * (Dashboard!$D$12 / 365) * 'Lookups and Calculations'!$F$12</f>
        <v>0</v>
      </c>
      <c r="M3379" s="3">
        <f>(G3379*2) * Dashboard!$I$13 * (Dashboard!$D$12 / 365) * 'Lookups and Calculations'!$F$12</f>
        <v>1602.0878730267946</v>
      </c>
      <c r="N3379" s="12">
        <f>H3379 * Dashboard!$I$14 * Dashboard!$I$15 * (Dashboard!$D$12 / 365) * 'Lookups and Calculations'!$F$12</f>
        <v>0</v>
      </c>
    </row>
    <row r="3380" spans="1:14" x14ac:dyDescent="0.35">
      <c r="A3380" s="2">
        <v>3379</v>
      </c>
      <c r="B3380" s="11">
        <v>-0.97238497258649825</v>
      </c>
      <c r="C3380" s="11">
        <v>-0.53702937967272413</v>
      </c>
      <c r="D3380" s="3">
        <f>B3380*Dashboard!$D$11*Dashboard!$D$10*SQRT(Dashboard!$D$12/365)</f>
        <v>-241425.45879031144</v>
      </c>
      <c r="E3380" s="3">
        <f>IF(Dashboard!$I$3,C3380*Dashboard!$E$11*Dashboard!$E$10*SQRT(Dashboard!$D$12/365),0)</f>
        <v>-266669.20618177397</v>
      </c>
      <c r="F3380" s="3">
        <f>D3380+IF(Dashboard!$I$3,E3380,0)</f>
        <v>-508094.66497208539</v>
      </c>
      <c r="G3380" s="3">
        <f>IF(Dashboard!$I$4, ('Lookups and Calculations'!$F$9) / (1 - 'Lookups and Calculations'!$F$10), 'Lookups and Calculations'!$F$9)</f>
        <v>1951878.888340465</v>
      </c>
      <c r="H3380" s="12">
        <f t="shared" si="104"/>
        <v>0</v>
      </c>
      <c r="I3380" s="12">
        <f t="shared" si="105"/>
        <v>0</v>
      </c>
      <c r="J3380" s="13">
        <f>(1 - Dashboard!$I$9) * H3380 * Dashboard!$I$8 * 'Lookups and Calculations'!$F$12</f>
        <v>0</v>
      </c>
      <c r="K3380" s="12">
        <f>(1 - Dashboard!$I$11) * I3380 * Dashboard!$I$10 * 'Lookups and Calculations'!$F$12</f>
        <v>0</v>
      </c>
      <c r="L3380" s="12">
        <f>(H3380 - I3380) * Dashboard!$I$13 * (Dashboard!$D$12 / 365) * 'Lookups and Calculations'!$F$12</f>
        <v>0</v>
      </c>
      <c r="M3380" s="3">
        <f>(G3380*2) * Dashboard!$I$13 * (Dashboard!$D$12 / 365) * 'Lookups and Calculations'!$F$12</f>
        <v>1602.0878730267946</v>
      </c>
      <c r="N3380" s="12">
        <f>H3380 * Dashboard!$I$14 * Dashboard!$I$15 * (Dashboard!$D$12 / 365) * 'Lookups and Calculations'!$F$12</f>
        <v>0</v>
      </c>
    </row>
    <row r="3381" spans="1:14" x14ac:dyDescent="0.35">
      <c r="A3381" s="2">
        <v>3380</v>
      </c>
      <c r="B3381" s="11">
        <v>-1.188173220150373</v>
      </c>
      <c r="C3381" s="11">
        <v>-0.11914085332483421</v>
      </c>
      <c r="D3381" s="3">
        <f>B3381*Dashboard!$D$11*Dashboard!$D$10*SQRT(Dashboard!$D$12/365)</f>
        <v>-295001.74610282591</v>
      </c>
      <c r="E3381" s="3">
        <f>IF(Dashboard!$I$3,C3381*Dashboard!$E$11*Dashboard!$E$10*SQRT(Dashboard!$D$12/365),0)</f>
        <v>-59161.003070846273</v>
      </c>
      <c r="F3381" s="3">
        <f>D3381+IF(Dashboard!$I$3,E3381,0)</f>
        <v>-354162.74917367217</v>
      </c>
      <c r="G3381" s="3">
        <f>IF(Dashboard!$I$4, ('Lookups and Calculations'!$F$9) / (1 - 'Lookups and Calculations'!$F$10), 'Lookups and Calculations'!$F$9)</f>
        <v>1951878.888340465</v>
      </c>
      <c r="H3381" s="12">
        <f t="shared" si="104"/>
        <v>0</v>
      </c>
      <c r="I3381" s="12">
        <f t="shared" si="105"/>
        <v>0</v>
      </c>
      <c r="J3381" s="13">
        <f>(1 - Dashboard!$I$9) * H3381 * Dashboard!$I$8 * 'Lookups and Calculations'!$F$12</f>
        <v>0</v>
      </c>
      <c r="K3381" s="12">
        <f>(1 - Dashboard!$I$11) * I3381 * Dashboard!$I$10 * 'Lookups and Calculations'!$F$12</f>
        <v>0</v>
      </c>
      <c r="L3381" s="12">
        <f>(H3381 - I3381) * Dashboard!$I$13 * (Dashboard!$D$12 / 365) * 'Lookups and Calculations'!$F$12</f>
        <v>0</v>
      </c>
      <c r="M3381" s="3">
        <f>(G3381*2) * Dashboard!$I$13 * (Dashboard!$D$12 / 365) * 'Lookups and Calculations'!$F$12</f>
        <v>1602.0878730267946</v>
      </c>
      <c r="N3381" s="12">
        <f>H3381 * Dashboard!$I$14 * Dashboard!$I$15 * (Dashboard!$D$12 / 365) * 'Lookups and Calculations'!$F$12</f>
        <v>0</v>
      </c>
    </row>
    <row r="3382" spans="1:14" x14ac:dyDescent="0.35">
      <c r="A3382" s="2">
        <v>3381</v>
      </c>
      <c r="B3382" s="11">
        <v>0.62208122590617176</v>
      </c>
      <c r="C3382" s="11">
        <v>1.8944715227106643</v>
      </c>
      <c r="D3382" s="3">
        <f>B3382*Dashboard!$D$11*Dashboard!$D$10*SQRT(Dashboard!$D$12/365)</f>
        <v>154451.42572467829</v>
      </c>
      <c r="E3382" s="3">
        <f>IF(Dashboard!$I$3,C3382*Dashboard!$E$11*Dashboard!$E$10*SQRT(Dashboard!$D$12/365),0)</f>
        <v>940725.47279090434</v>
      </c>
      <c r="F3382" s="3">
        <f>D3382+IF(Dashboard!$I$3,E3382,0)</f>
        <v>1095176.8985155826</v>
      </c>
      <c r="G3382" s="3">
        <f>IF(Dashboard!$I$4, ('Lookups and Calculations'!$F$9) / (1 - 'Lookups and Calculations'!$F$10), 'Lookups and Calculations'!$F$9)</f>
        <v>1951878.888340465</v>
      </c>
      <c r="H3382" s="12">
        <f t="shared" si="104"/>
        <v>0</v>
      </c>
      <c r="I3382" s="12">
        <f t="shared" si="105"/>
        <v>0</v>
      </c>
      <c r="J3382" s="13">
        <f>(1 - Dashboard!$I$9) * H3382 * Dashboard!$I$8 * 'Lookups and Calculations'!$F$12</f>
        <v>0</v>
      </c>
      <c r="K3382" s="12">
        <f>(1 - Dashboard!$I$11) * I3382 * Dashboard!$I$10 * 'Lookups and Calculations'!$F$12</f>
        <v>0</v>
      </c>
      <c r="L3382" s="12">
        <f>(H3382 - I3382) * Dashboard!$I$13 * (Dashboard!$D$12 / 365) * 'Lookups and Calculations'!$F$12</f>
        <v>0</v>
      </c>
      <c r="M3382" s="3">
        <f>(G3382*2) * Dashboard!$I$13 * (Dashboard!$D$12 / 365) * 'Lookups and Calculations'!$F$12</f>
        <v>1602.0878730267946</v>
      </c>
      <c r="N3382" s="12">
        <f>H3382 * Dashboard!$I$14 * Dashboard!$I$15 * (Dashboard!$D$12 / 365) * 'Lookups and Calculations'!$F$12</f>
        <v>0</v>
      </c>
    </row>
    <row r="3383" spans="1:14" x14ac:dyDescent="0.35">
      <c r="A3383" s="2">
        <v>3382</v>
      </c>
      <c r="B3383" s="11">
        <v>-0.81695959971325594</v>
      </c>
      <c r="C3383" s="11">
        <v>-1.3571497334331126</v>
      </c>
      <c r="D3383" s="3">
        <f>B3383*Dashboard!$D$11*Dashboard!$D$10*SQRT(Dashboard!$D$12/365)</f>
        <v>-202836.17264187717</v>
      </c>
      <c r="E3383" s="3">
        <f>IF(Dashboard!$I$3,C3383*Dashboard!$E$11*Dashboard!$E$10*SQRT(Dashboard!$D$12/365),0)</f>
        <v>-673911.06666262669</v>
      </c>
      <c r="F3383" s="3">
        <f>D3383+IF(Dashboard!$I$3,E3383,0)</f>
        <v>-876747.23930450389</v>
      </c>
      <c r="G3383" s="3">
        <f>IF(Dashboard!$I$4, ('Lookups and Calculations'!$F$9) / (1 - 'Lookups and Calculations'!$F$10), 'Lookups and Calculations'!$F$9)</f>
        <v>1951878.888340465</v>
      </c>
      <c r="H3383" s="12">
        <f t="shared" si="104"/>
        <v>0</v>
      </c>
      <c r="I3383" s="12">
        <f t="shared" si="105"/>
        <v>0</v>
      </c>
      <c r="J3383" s="13">
        <f>(1 - Dashboard!$I$9) * H3383 * Dashboard!$I$8 * 'Lookups and Calculations'!$F$12</f>
        <v>0</v>
      </c>
      <c r="K3383" s="12">
        <f>(1 - Dashboard!$I$11) * I3383 * Dashboard!$I$10 * 'Lookups and Calculations'!$F$12</f>
        <v>0</v>
      </c>
      <c r="L3383" s="12">
        <f>(H3383 - I3383) * Dashboard!$I$13 * (Dashboard!$D$12 / 365) * 'Lookups and Calculations'!$F$12</f>
        <v>0</v>
      </c>
      <c r="M3383" s="3">
        <f>(G3383*2) * Dashboard!$I$13 * (Dashboard!$D$12 / 365) * 'Lookups and Calculations'!$F$12</f>
        <v>1602.0878730267946</v>
      </c>
      <c r="N3383" s="12">
        <f>H3383 * Dashboard!$I$14 * Dashboard!$I$15 * (Dashboard!$D$12 / 365) * 'Lookups and Calculations'!$F$12</f>
        <v>0</v>
      </c>
    </row>
    <row r="3384" spans="1:14" x14ac:dyDescent="0.35">
      <c r="A3384" s="2">
        <v>3383</v>
      </c>
      <c r="B3384" s="11">
        <v>-0.33713491174964894</v>
      </c>
      <c r="C3384" s="11">
        <v>0.5190680695168306</v>
      </c>
      <c r="D3384" s="3">
        <f>B3384*Dashboard!$D$11*Dashboard!$D$10*SQRT(Dashboard!$D$12/365)</f>
        <v>-83704.451465234728</v>
      </c>
      <c r="E3384" s="3">
        <f>IF(Dashboard!$I$3,C3384*Dashboard!$E$11*Dashboard!$E$10*SQRT(Dashboard!$D$12/365),0)</f>
        <v>257750.27455055542</v>
      </c>
      <c r="F3384" s="3">
        <f>D3384+IF(Dashboard!$I$3,E3384,0)</f>
        <v>174045.82308532071</v>
      </c>
      <c r="G3384" s="3">
        <f>IF(Dashboard!$I$4, ('Lookups and Calculations'!$F$9) / (1 - 'Lookups and Calculations'!$F$10), 'Lookups and Calculations'!$F$9)</f>
        <v>1951878.888340465</v>
      </c>
      <c r="H3384" s="12">
        <f t="shared" si="104"/>
        <v>0</v>
      </c>
      <c r="I3384" s="12">
        <f t="shared" si="105"/>
        <v>0</v>
      </c>
      <c r="J3384" s="13">
        <f>(1 - Dashboard!$I$9) * H3384 * Dashboard!$I$8 * 'Lookups and Calculations'!$F$12</f>
        <v>0</v>
      </c>
      <c r="K3384" s="12">
        <f>(1 - Dashboard!$I$11) * I3384 * Dashboard!$I$10 * 'Lookups and Calculations'!$F$12</f>
        <v>0</v>
      </c>
      <c r="L3384" s="12">
        <f>(H3384 - I3384) * Dashboard!$I$13 * (Dashboard!$D$12 / 365) * 'Lookups and Calculations'!$F$12</f>
        <v>0</v>
      </c>
      <c r="M3384" s="3">
        <f>(G3384*2) * Dashboard!$I$13 * (Dashboard!$D$12 / 365) * 'Lookups and Calculations'!$F$12</f>
        <v>1602.0878730267946</v>
      </c>
      <c r="N3384" s="12">
        <f>H3384 * Dashboard!$I$14 * Dashboard!$I$15 * (Dashboard!$D$12 / 365) * 'Lookups and Calculations'!$F$12</f>
        <v>0</v>
      </c>
    </row>
    <row r="3385" spans="1:14" x14ac:dyDescent="0.35">
      <c r="A3385" s="2">
        <v>3384</v>
      </c>
      <c r="B3385" s="11">
        <v>-0.30794587577911986</v>
      </c>
      <c r="C3385" s="11">
        <v>0.70575428197842149</v>
      </c>
      <c r="D3385" s="3">
        <f>B3385*Dashboard!$D$11*Dashboard!$D$10*SQRT(Dashboard!$D$12/365)</f>
        <v>-76457.346049683867</v>
      </c>
      <c r="E3385" s="3">
        <f>IF(Dashboard!$I$3,C3385*Dashboard!$E$11*Dashboard!$E$10*SQRT(Dashboard!$D$12/365),0)</f>
        <v>350451.83980300662</v>
      </c>
      <c r="F3385" s="3">
        <f>D3385+IF(Dashboard!$I$3,E3385,0)</f>
        <v>273994.49375332275</v>
      </c>
      <c r="G3385" s="3">
        <f>IF(Dashboard!$I$4, ('Lookups and Calculations'!$F$9) / (1 - 'Lookups and Calculations'!$F$10), 'Lookups and Calculations'!$F$9)</f>
        <v>1951878.888340465</v>
      </c>
      <c r="H3385" s="12">
        <f t="shared" si="104"/>
        <v>0</v>
      </c>
      <c r="I3385" s="12">
        <f t="shared" si="105"/>
        <v>0</v>
      </c>
      <c r="J3385" s="13">
        <f>(1 - Dashboard!$I$9) * H3385 * Dashboard!$I$8 * 'Lookups and Calculations'!$F$12</f>
        <v>0</v>
      </c>
      <c r="K3385" s="12">
        <f>(1 - Dashboard!$I$11) * I3385 * Dashboard!$I$10 * 'Lookups and Calculations'!$F$12</f>
        <v>0</v>
      </c>
      <c r="L3385" s="12">
        <f>(H3385 - I3385) * Dashboard!$I$13 * (Dashboard!$D$12 / 365) * 'Lookups and Calculations'!$F$12</f>
        <v>0</v>
      </c>
      <c r="M3385" s="3">
        <f>(G3385*2) * Dashboard!$I$13 * (Dashboard!$D$12 / 365) * 'Lookups and Calculations'!$F$12</f>
        <v>1602.0878730267946</v>
      </c>
      <c r="N3385" s="12">
        <f>H3385 * Dashboard!$I$14 * Dashboard!$I$15 * (Dashboard!$D$12 / 365) * 'Lookups and Calculations'!$F$12</f>
        <v>0</v>
      </c>
    </row>
    <row r="3386" spans="1:14" x14ac:dyDescent="0.35">
      <c r="A3386" s="2">
        <v>3385</v>
      </c>
      <c r="B3386" s="11">
        <v>-1.8189781014042048</v>
      </c>
      <c r="C3386" s="11">
        <v>1.2662060302280629</v>
      </c>
      <c r="D3386" s="3">
        <f>B3386*Dashboard!$D$11*Dashboard!$D$10*SQRT(Dashboard!$D$12/365)</f>
        <v>-451619.09638826246</v>
      </c>
      <c r="E3386" s="3">
        <f>IF(Dashboard!$I$3,C3386*Dashboard!$E$11*Dashboard!$E$10*SQRT(Dashboard!$D$12/365),0)</f>
        <v>628751.74008034368</v>
      </c>
      <c r="F3386" s="3">
        <f>D3386+IF(Dashboard!$I$3,E3386,0)</f>
        <v>177132.64369208121</v>
      </c>
      <c r="G3386" s="3">
        <f>IF(Dashboard!$I$4, ('Lookups and Calculations'!$F$9) / (1 - 'Lookups and Calculations'!$F$10), 'Lookups and Calculations'!$F$9)</f>
        <v>1951878.888340465</v>
      </c>
      <c r="H3386" s="12">
        <f t="shared" si="104"/>
        <v>0</v>
      </c>
      <c r="I3386" s="12">
        <f t="shared" si="105"/>
        <v>0</v>
      </c>
      <c r="J3386" s="13">
        <f>(1 - Dashboard!$I$9) * H3386 * Dashboard!$I$8 * 'Lookups and Calculations'!$F$12</f>
        <v>0</v>
      </c>
      <c r="K3386" s="12">
        <f>(1 - Dashboard!$I$11) * I3386 * Dashboard!$I$10 * 'Lookups and Calculations'!$F$12</f>
        <v>0</v>
      </c>
      <c r="L3386" s="12">
        <f>(H3386 - I3386) * Dashboard!$I$13 * (Dashboard!$D$12 / 365) * 'Lookups and Calculations'!$F$12</f>
        <v>0</v>
      </c>
      <c r="M3386" s="3">
        <f>(G3386*2) * Dashboard!$I$13 * (Dashboard!$D$12 / 365) * 'Lookups and Calculations'!$F$12</f>
        <v>1602.0878730267946</v>
      </c>
      <c r="N3386" s="12">
        <f>H3386 * Dashboard!$I$14 * Dashboard!$I$15 * (Dashboard!$D$12 / 365) * 'Lookups and Calculations'!$F$12</f>
        <v>0</v>
      </c>
    </row>
    <row r="3387" spans="1:14" x14ac:dyDescent="0.35">
      <c r="A3387" s="2">
        <v>3386</v>
      </c>
      <c r="B3387" s="11">
        <v>-0.16063141102462297</v>
      </c>
      <c r="C3387" s="11">
        <v>1.1494568700526224</v>
      </c>
      <c r="D3387" s="3">
        <f>B3387*Dashboard!$D$11*Dashboard!$D$10*SQRT(Dashboard!$D$12/365)</f>
        <v>-39881.850497545587</v>
      </c>
      <c r="E3387" s="3">
        <f>IF(Dashboard!$I$3,C3387*Dashboard!$E$11*Dashboard!$E$10*SQRT(Dashboard!$D$12/365),0)</f>
        <v>570778.3646099983</v>
      </c>
      <c r="F3387" s="3">
        <f>D3387+IF(Dashboard!$I$3,E3387,0)</f>
        <v>530896.51411245274</v>
      </c>
      <c r="G3387" s="3">
        <f>IF(Dashboard!$I$4, ('Lookups and Calculations'!$F$9) / (1 - 'Lookups and Calculations'!$F$10), 'Lookups and Calculations'!$F$9)</f>
        <v>1951878.888340465</v>
      </c>
      <c r="H3387" s="12">
        <f t="shared" si="104"/>
        <v>0</v>
      </c>
      <c r="I3387" s="12">
        <f t="shared" si="105"/>
        <v>0</v>
      </c>
      <c r="J3387" s="13">
        <f>(1 - Dashboard!$I$9) * H3387 * Dashboard!$I$8 * 'Lookups and Calculations'!$F$12</f>
        <v>0</v>
      </c>
      <c r="K3387" s="12">
        <f>(1 - Dashboard!$I$11) * I3387 * Dashboard!$I$10 * 'Lookups and Calculations'!$F$12</f>
        <v>0</v>
      </c>
      <c r="L3387" s="12">
        <f>(H3387 - I3387) * Dashboard!$I$13 * (Dashboard!$D$12 / 365) * 'Lookups and Calculations'!$F$12</f>
        <v>0</v>
      </c>
      <c r="M3387" s="3">
        <f>(G3387*2) * Dashboard!$I$13 * (Dashboard!$D$12 / 365) * 'Lookups and Calculations'!$F$12</f>
        <v>1602.0878730267946</v>
      </c>
      <c r="N3387" s="12">
        <f>H3387 * Dashboard!$I$14 * Dashboard!$I$15 * (Dashboard!$D$12 / 365) * 'Lookups and Calculations'!$F$12</f>
        <v>0</v>
      </c>
    </row>
    <row r="3388" spans="1:14" x14ac:dyDescent="0.35">
      <c r="A3388" s="2">
        <v>3387</v>
      </c>
      <c r="B3388" s="11">
        <v>-1.4026102159591591</v>
      </c>
      <c r="C3388" s="11">
        <v>0.98198107665095025</v>
      </c>
      <c r="D3388" s="3">
        <f>B3388*Dashboard!$D$11*Dashboard!$D$10*SQRT(Dashboard!$D$12/365)</f>
        <v>-348242.54224249173</v>
      </c>
      <c r="E3388" s="3">
        <f>IF(Dashboard!$I$3,C3388*Dashboard!$E$11*Dashboard!$E$10*SQRT(Dashboard!$D$12/365),0)</f>
        <v>487615.99291945179</v>
      </c>
      <c r="F3388" s="3">
        <f>D3388+IF(Dashboard!$I$3,E3388,0)</f>
        <v>139373.45067696006</v>
      </c>
      <c r="G3388" s="3">
        <f>IF(Dashboard!$I$4, ('Lookups and Calculations'!$F$9) / (1 - 'Lookups and Calculations'!$F$10), 'Lookups and Calculations'!$F$9)</f>
        <v>1951878.888340465</v>
      </c>
      <c r="H3388" s="12">
        <f t="shared" si="104"/>
        <v>0</v>
      </c>
      <c r="I3388" s="12">
        <f t="shared" si="105"/>
        <v>0</v>
      </c>
      <c r="J3388" s="13">
        <f>(1 - Dashboard!$I$9) * H3388 * Dashboard!$I$8 * 'Lookups and Calculations'!$F$12</f>
        <v>0</v>
      </c>
      <c r="K3388" s="12">
        <f>(1 - Dashboard!$I$11) * I3388 * Dashboard!$I$10 * 'Lookups and Calculations'!$F$12</f>
        <v>0</v>
      </c>
      <c r="L3388" s="12">
        <f>(H3388 - I3388) * Dashboard!$I$13 * (Dashboard!$D$12 / 365) * 'Lookups and Calculations'!$F$12</f>
        <v>0</v>
      </c>
      <c r="M3388" s="3">
        <f>(G3388*2) * Dashboard!$I$13 * (Dashboard!$D$12 / 365) * 'Lookups and Calculations'!$F$12</f>
        <v>1602.0878730267946</v>
      </c>
      <c r="N3388" s="12">
        <f>H3388 * Dashboard!$I$14 * Dashboard!$I$15 * (Dashboard!$D$12 / 365) * 'Lookups and Calculations'!$F$12</f>
        <v>0</v>
      </c>
    </row>
    <row r="3389" spans="1:14" x14ac:dyDescent="0.35">
      <c r="A3389" s="2">
        <v>3388</v>
      </c>
      <c r="B3389" s="11">
        <v>0.34517577481842387</v>
      </c>
      <c r="C3389" s="11">
        <v>-6.3037560092601155E-2</v>
      </c>
      <c r="D3389" s="3">
        <f>B3389*Dashboard!$D$11*Dashboard!$D$10*SQRT(Dashboard!$D$12/365)</f>
        <v>85700.851152783769</v>
      </c>
      <c r="E3389" s="3">
        <f>IF(Dashboard!$I$3,C3389*Dashboard!$E$11*Dashboard!$E$10*SQRT(Dashboard!$D$12/365),0)</f>
        <v>-31302.15356145741</v>
      </c>
      <c r="F3389" s="3">
        <f>D3389+IF(Dashboard!$I$3,E3389,0)</f>
        <v>54398.69759132636</v>
      </c>
      <c r="G3389" s="3">
        <f>IF(Dashboard!$I$4, ('Lookups and Calculations'!$F$9) / (1 - 'Lookups and Calculations'!$F$10), 'Lookups and Calculations'!$F$9)</f>
        <v>1951878.888340465</v>
      </c>
      <c r="H3389" s="12">
        <f t="shared" si="104"/>
        <v>0</v>
      </c>
      <c r="I3389" s="12">
        <f t="shared" si="105"/>
        <v>0</v>
      </c>
      <c r="J3389" s="13">
        <f>(1 - Dashboard!$I$9) * H3389 * Dashboard!$I$8 * 'Lookups and Calculations'!$F$12</f>
        <v>0</v>
      </c>
      <c r="K3389" s="12">
        <f>(1 - Dashboard!$I$11) * I3389 * Dashboard!$I$10 * 'Lookups and Calculations'!$F$12</f>
        <v>0</v>
      </c>
      <c r="L3389" s="12">
        <f>(H3389 - I3389) * Dashboard!$I$13 * (Dashboard!$D$12 / 365) * 'Lookups and Calculations'!$F$12</f>
        <v>0</v>
      </c>
      <c r="M3389" s="3">
        <f>(G3389*2) * Dashboard!$I$13 * (Dashboard!$D$12 / 365) * 'Lookups and Calculations'!$F$12</f>
        <v>1602.0878730267946</v>
      </c>
      <c r="N3389" s="12">
        <f>H3389 * Dashboard!$I$14 * Dashboard!$I$15 * (Dashboard!$D$12 / 365) * 'Lookups and Calculations'!$F$12</f>
        <v>0</v>
      </c>
    </row>
    <row r="3390" spans="1:14" x14ac:dyDescent="0.35">
      <c r="A3390" s="2">
        <v>3389</v>
      </c>
      <c r="B3390" s="11">
        <v>1.5599198423074467</v>
      </c>
      <c r="C3390" s="11">
        <v>6.2737257039110123E-2</v>
      </c>
      <c r="D3390" s="3">
        <f>B3390*Dashboard!$D$11*Dashboard!$D$10*SQRT(Dashboard!$D$12/365)</f>
        <v>387299.65417239605</v>
      </c>
      <c r="E3390" s="3">
        <f>IF(Dashboard!$I$3,C3390*Dashboard!$E$11*Dashboard!$E$10*SQRT(Dashboard!$D$12/365),0)</f>
        <v>31153.03401619674</v>
      </c>
      <c r="F3390" s="3">
        <f>D3390+IF(Dashboard!$I$3,E3390,0)</f>
        <v>418452.68818859279</v>
      </c>
      <c r="G3390" s="3">
        <f>IF(Dashboard!$I$4, ('Lookups and Calculations'!$F$9) / (1 - 'Lookups and Calculations'!$F$10), 'Lookups and Calculations'!$F$9)</f>
        <v>1951878.888340465</v>
      </c>
      <c r="H3390" s="12">
        <f t="shared" si="104"/>
        <v>0</v>
      </c>
      <c r="I3390" s="12">
        <f t="shared" si="105"/>
        <v>0</v>
      </c>
      <c r="J3390" s="13">
        <f>(1 - Dashboard!$I$9) * H3390 * Dashboard!$I$8 * 'Lookups and Calculations'!$F$12</f>
        <v>0</v>
      </c>
      <c r="K3390" s="12">
        <f>(1 - Dashboard!$I$11) * I3390 * Dashboard!$I$10 * 'Lookups and Calculations'!$F$12</f>
        <v>0</v>
      </c>
      <c r="L3390" s="12">
        <f>(H3390 - I3390) * Dashboard!$I$13 * (Dashboard!$D$12 / 365) * 'Lookups and Calculations'!$F$12</f>
        <v>0</v>
      </c>
      <c r="M3390" s="3">
        <f>(G3390*2) * Dashboard!$I$13 * (Dashboard!$D$12 / 365) * 'Lookups and Calculations'!$F$12</f>
        <v>1602.0878730267946</v>
      </c>
      <c r="N3390" s="12">
        <f>H3390 * Dashboard!$I$14 * Dashboard!$I$15 * (Dashboard!$D$12 / 365) * 'Lookups and Calculations'!$F$12</f>
        <v>0</v>
      </c>
    </row>
    <row r="3391" spans="1:14" x14ac:dyDescent="0.35">
      <c r="A3391" s="2">
        <v>3390</v>
      </c>
      <c r="B3391" s="11">
        <v>-2.1856055565852848</v>
      </c>
      <c r="C3391" s="11">
        <v>-0.65620009934287249</v>
      </c>
      <c r="D3391" s="3">
        <f>B3391*Dashboard!$D$11*Dashboard!$D$10*SQRT(Dashboard!$D$12/365)</f>
        <v>-542646.00863761117</v>
      </c>
      <c r="E3391" s="3">
        <f>IF(Dashboard!$I$3,C3391*Dashboard!$E$11*Dashboard!$E$10*SQRT(Dashboard!$D$12/365),0)</f>
        <v>-325845.03979057207</v>
      </c>
      <c r="F3391" s="3">
        <f>D3391+IF(Dashboard!$I$3,E3391,0)</f>
        <v>-868491.04842818319</v>
      </c>
      <c r="G3391" s="3">
        <f>IF(Dashboard!$I$4, ('Lookups and Calculations'!$F$9) / (1 - 'Lookups and Calculations'!$F$10), 'Lookups and Calculations'!$F$9)</f>
        <v>1951878.888340465</v>
      </c>
      <c r="H3391" s="12">
        <f t="shared" si="104"/>
        <v>0</v>
      </c>
      <c r="I3391" s="12">
        <f t="shared" si="105"/>
        <v>0</v>
      </c>
      <c r="J3391" s="13">
        <f>(1 - Dashboard!$I$9) * H3391 * Dashboard!$I$8 * 'Lookups and Calculations'!$F$12</f>
        <v>0</v>
      </c>
      <c r="K3391" s="12">
        <f>(1 - Dashboard!$I$11) * I3391 * Dashboard!$I$10 * 'Lookups and Calculations'!$F$12</f>
        <v>0</v>
      </c>
      <c r="L3391" s="12">
        <f>(H3391 - I3391) * Dashboard!$I$13 * (Dashboard!$D$12 / 365) * 'Lookups and Calculations'!$F$12</f>
        <v>0</v>
      </c>
      <c r="M3391" s="3">
        <f>(G3391*2) * Dashboard!$I$13 * (Dashboard!$D$12 / 365) * 'Lookups and Calculations'!$F$12</f>
        <v>1602.0878730267946</v>
      </c>
      <c r="N3391" s="12">
        <f>H3391 * Dashboard!$I$14 * Dashboard!$I$15 * (Dashboard!$D$12 / 365) * 'Lookups and Calculations'!$F$12</f>
        <v>0</v>
      </c>
    </row>
    <row r="3392" spans="1:14" x14ac:dyDescent="0.35">
      <c r="A3392" s="2">
        <v>3391</v>
      </c>
      <c r="B3392" s="11">
        <v>-1.3401146098548788</v>
      </c>
      <c r="C3392" s="11">
        <v>1.0331658141800657</v>
      </c>
      <c r="D3392" s="3">
        <f>B3392*Dashboard!$D$11*Dashboard!$D$10*SQRT(Dashboard!$D$12/365)</f>
        <v>-332726.02275538881</v>
      </c>
      <c r="E3392" s="3">
        <f>IF(Dashboard!$I$3,C3392*Dashboard!$E$11*Dashboard!$E$10*SQRT(Dashboard!$D$12/365),0)</f>
        <v>513032.46703084937</v>
      </c>
      <c r="F3392" s="3">
        <f>D3392+IF(Dashboard!$I$3,E3392,0)</f>
        <v>180306.44427546056</v>
      </c>
      <c r="G3392" s="3">
        <f>IF(Dashboard!$I$4, ('Lookups and Calculations'!$F$9) / (1 - 'Lookups and Calculations'!$F$10), 'Lookups and Calculations'!$F$9)</f>
        <v>1951878.888340465</v>
      </c>
      <c r="H3392" s="12">
        <f t="shared" si="104"/>
        <v>0</v>
      </c>
      <c r="I3392" s="12">
        <f t="shared" si="105"/>
        <v>0</v>
      </c>
      <c r="J3392" s="13">
        <f>(1 - Dashboard!$I$9) * H3392 * Dashboard!$I$8 * 'Lookups and Calculations'!$F$12</f>
        <v>0</v>
      </c>
      <c r="K3392" s="12">
        <f>(1 - Dashboard!$I$11) * I3392 * Dashboard!$I$10 * 'Lookups and Calculations'!$F$12</f>
        <v>0</v>
      </c>
      <c r="L3392" s="12">
        <f>(H3392 - I3392) * Dashboard!$I$13 * (Dashboard!$D$12 / 365) * 'Lookups and Calculations'!$F$12</f>
        <v>0</v>
      </c>
      <c r="M3392" s="3">
        <f>(G3392*2) * Dashboard!$I$13 * (Dashboard!$D$12 / 365) * 'Lookups and Calculations'!$F$12</f>
        <v>1602.0878730267946</v>
      </c>
      <c r="N3392" s="12">
        <f>H3392 * Dashboard!$I$14 * Dashboard!$I$15 * (Dashboard!$D$12 / 365) * 'Lookups and Calculations'!$F$12</f>
        <v>0</v>
      </c>
    </row>
    <row r="3393" spans="1:14" x14ac:dyDescent="0.35">
      <c r="A3393" s="2">
        <v>3392</v>
      </c>
      <c r="B3393" s="11">
        <v>1.9370907119305663</v>
      </c>
      <c r="C3393" s="11">
        <v>0.96433696462290275</v>
      </c>
      <c r="D3393" s="3">
        <f>B3393*Dashboard!$D$11*Dashboard!$D$10*SQRT(Dashboard!$D$12/365)</f>
        <v>480944.30398520693</v>
      </c>
      <c r="E3393" s="3">
        <f>IF(Dashboard!$I$3,C3393*Dashboard!$E$11*Dashboard!$E$10*SQRT(Dashboard!$D$12/365),0)</f>
        <v>478854.57031130861</v>
      </c>
      <c r="F3393" s="3">
        <f>D3393+IF(Dashboard!$I$3,E3393,0)</f>
        <v>959798.87429651548</v>
      </c>
      <c r="G3393" s="3">
        <f>IF(Dashboard!$I$4, ('Lookups and Calculations'!$F$9) / (1 - 'Lookups and Calculations'!$F$10), 'Lookups and Calculations'!$F$9)</f>
        <v>1951878.888340465</v>
      </c>
      <c r="H3393" s="12">
        <f t="shared" si="104"/>
        <v>0</v>
      </c>
      <c r="I3393" s="12">
        <f t="shared" si="105"/>
        <v>0</v>
      </c>
      <c r="J3393" s="13">
        <f>(1 - Dashboard!$I$9) * H3393 * Dashboard!$I$8 * 'Lookups and Calculations'!$F$12</f>
        <v>0</v>
      </c>
      <c r="K3393" s="12">
        <f>(1 - Dashboard!$I$11) * I3393 * Dashboard!$I$10 * 'Lookups and Calculations'!$F$12</f>
        <v>0</v>
      </c>
      <c r="L3393" s="12">
        <f>(H3393 - I3393) * Dashboard!$I$13 * (Dashboard!$D$12 / 365) * 'Lookups and Calculations'!$F$12</f>
        <v>0</v>
      </c>
      <c r="M3393" s="3">
        <f>(G3393*2) * Dashboard!$I$13 * (Dashboard!$D$12 / 365) * 'Lookups and Calculations'!$F$12</f>
        <v>1602.0878730267946</v>
      </c>
      <c r="N3393" s="12">
        <f>H3393 * Dashboard!$I$14 * Dashboard!$I$15 * (Dashboard!$D$12 / 365) * 'Lookups and Calculations'!$F$12</f>
        <v>0</v>
      </c>
    </row>
    <row r="3394" spans="1:14" x14ac:dyDescent="0.35">
      <c r="A3394" s="2">
        <v>3393</v>
      </c>
      <c r="B3394" s="11">
        <v>-0.68419654188351964</v>
      </c>
      <c r="C3394" s="11">
        <v>1.8505620205316164</v>
      </c>
      <c r="D3394" s="3">
        <f>B3394*Dashboard!$D$11*Dashboard!$D$10*SQRT(Dashboard!$D$12/365)</f>
        <v>-169873.52610725324</v>
      </c>
      <c r="E3394" s="3">
        <f>IF(Dashboard!$I$3,C3394*Dashboard!$E$11*Dashboard!$E$10*SQRT(Dashboard!$D$12/365),0)</f>
        <v>918921.61524951714</v>
      </c>
      <c r="F3394" s="3">
        <f>D3394+IF(Dashboard!$I$3,E3394,0)</f>
        <v>749048.08914226387</v>
      </c>
      <c r="G3394" s="3">
        <f>IF(Dashboard!$I$4, ('Lookups and Calculations'!$F$9) / (1 - 'Lookups and Calculations'!$F$10), 'Lookups and Calculations'!$F$9)</f>
        <v>1951878.888340465</v>
      </c>
      <c r="H3394" s="12">
        <f t="shared" si="104"/>
        <v>0</v>
      </c>
      <c r="I3394" s="12">
        <f t="shared" si="105"/>
        <v>0</v>
      </c>
      <c r="J3394" s="13">
        <f>(1 - Dashboard!$I$9) * H3394 * Dashboard!$I$8 * 'Lookups and Calculations'!$F$12</f>
        <v>0</v>
      </c>
      <c r="K3394" s="12">
        <f>(1 - Dashboard!$I$11) * I3394 * Dashboard!$I$10 * 'Lookups and Calculations'!$F$12</f>
        <v>0</v>
      </c>
      <c r="L3394" s="12">
        <f>(H3394 - I3394) * Dashboard!$I$13 * (Dashboard!$D$12 / 365) * 'Lookups and Calculations'!$F$12</f>
        <v>0</v>
      </c>
      <c r="M3394" s="3">
        <f>(G3394*2) * Dashboard!$I$13 * (Dashboard!$D$12 / 365) * 'Lookups and Calculations'!$F$12</f>
        <v>1602.0878730267946</v>
      </c>
      <c r="N3394" s="12">
        <f>H3394 * Dashboard!$I$14 * Dashboard!$I$15 * (Dashboard!$D$12 / 365) * 'Lookups and Calculations'!$F$12</f>
        <v>0</v>
      </c>
    </row>
    <row r="3395" spans="1:14" x14ac:dyDescent="0.35">
      <c r="A3395" s="2">
        <v>3394</v>
      </c>
      <c r="B3395" s="11">
        <v>-1.2795125736751514</v>
      </c>
      <c r="C3395" s="11">
        <v>-0.660747462209889</v>
      </c>
      <c r="D3395" s="3">
        <f>B3395*Dashboard!$D$11*Dashboard!$D$10*SQRT(Dashboard!$D$12/365)</f>
        <v>-317679.64215429791</v>
      </c>
      <c r="E3395" s="3">
        <f>IF(Dashboard!$I$3,C3395*Dashboard!$E$11*Dashboard!$E$10*SQRT(Dashboard!$D$12/365),0)</f>
        <v>-328103.09436238481</v>
      </c>
      <c r="F3395" s="3">
        <f>D3395+IF(Dashboard!$I$3,E3395,0)</f>
        <v>-645782.73651668266</v>
      </c>
      <c r="G3395" s="3">
        <f>IF(Dashboard!$I$4, ('Lookups and Calculations'!$F$9) / (1 - 'Lookups and Calculations'!$F$10), 'Lookups and Calculations'!$F$9)</f>
        <v>1951878.888340465</v>
      </c>
      <c r="H3395" s="12">
        <f t="shared" ref="H3395:H3458" si="106">MAX(0,F3395-G3395)</f>
        <v>0</v>
      </c>
      <c r="I3395" s="12">
        <f t="shared" ref="I3395:I3458" si="107">MAX(0,-F3395-G3395)</f>
        <v>0</v>
      </c>
      <c r="J3395" s="13">
        <f>(1 - Dashboard!$I$9) * H3395 * Dashboard!$I$8 * 'Lookups and Calculations'!$F$12</f>
        <v>0</v>
      </c>
      <c r="K3395" s="12">
        <f>(1 - Dashboard!$I$11) * I3395 * Dashboard!$I$10 * 'Lookups and Calculations'!$F$12</f>
        <v>0</v>
      </c>
      <c r="L3395" s="12">
        <f>(H3395 - I3395) * Dashboard!$I$13 * (Dashboard!$D$12 / 365) * 'Lookups and Calculations'!$F$12</f>
        <v>0</v>
      </c>
      <c r="M3395" s="3">
        <f>(G3395*2) * Dashboard!$I$13 * (Dashboard!$D$12 / 365) * 'Lookups and Calculations'!$F$12</f>
        <v>1602.0878730267946</v>
      </c>
      <c r="N3395" s="12">
        <f>H3395 * Dashboard!$I$14 * Dashboard!$I$15 * (Dashboard!$D$12 / 365) * 'Lookups and Calculations'!$F$12</f>
        <v>0</v>
      </c>
    </row>
    <row r="3396" spans="1:14" x14ac:dyDescent="0.35">
      <c r="A3396" s="2">
        <v>3395</v>
      </c>
      <c r="B3396" s="11">
        <v>0.93630818094676593</v>
      </c>
      <c r="C3396" s="11">
        <v>1.6482536926386151</v>
      </c>
      <c r="D3396" s="3">
        <f>B3396*Dashboard!$D$11*Dashboard!$D$10*SQRT(Dashboard!$D$12/365)</f>
        <v>232468.24922943447</v>
      </c>
      <c r="E3396" s="3">
        <f>IF(Dashboard!$I$3,C3396*Dashboard!$E$11*Dashboard!$E$10*SQRT(Dashboard!$D$12/365),0)</f>
        <v>818462.67716298916</v>
      </c>
      <c r="F3396" s="3">
        <f>D3396+IF(Dashboard!$I$3,E3396,0)</f>
        <v>1050930.9263924237</v>
      </c>
      <c r="G3396" s="3">
        <f>IF(Dashboard!$I$4, ('Lookups and Calculations'!$F$9) / (1 - 'Lookups and Calculations'!$F$10), 'Lookups and Calculations'!$F$9)</f>
        <v>1951878.888340465</v>
      </c>
      <c r="H3396" s="12">
        <f t="shared" si="106"/>
        <v>0</v>
      </c>
      <c r="I3396" s="12">
        <f t="shared" si="107"/>
        <v>0</v>
      </c>
      <c r="J3396" s="13">
        <f>(1 - Dashboard!$I$9) * H3396 * Dashboard!$I$8 * 'Lookups and Calculations'!$F$12</f>
        <v>0</v>
      </c>
      <c r="K3396" s="12">
        <f>(1 - Dashboard!$I$11) * I3396 * Dashboard!$I$10 * 'Lookups and Calculations'!$F$12</f>
        <v>0</v>
      </c>
      <c r="L3396" s="12">
        <f>(H3396 - I3396) * Dashboard!$I$13 * (Dashboard!$D$12 / 365) * 'Lookups and Calculations'!$F$12</f>
        <v>0</v>
      </c>
      <c r="M3396" s="3">
        <f>(G3396*2) * Dashboard!$I$13 * (Dashboard!$D$12 / 365) * 'Lookups and Calculations'!$F$12</f>
        <v>1602.0878730267946</v>
      </c>
      <c r="N3396" s="12">
        <f>H3396 * Dashboard!$I$14 * Dashboard!$I$15 * (Dashboard!$D$12 / 365) * 'Lookups and Calculations'!$F$12</f>
        <v>0</v>
      </c>
    </row>
    <row r="3397" spans="1:14" x14ac:dyDescent="0.35">
      <c r="A3397" s="2">
        <v>3396</v>
      </c>
      <c r="B3397" s="11">
        <v>-0.67793130293119497</v>
      </c>
      <c r="C3397" s="11">
        <v>0.74180544169558782</v>
      </c>
      <c r="D3397" s="3">
        <f>B3397*Dashboard!$D$11*Dashboard!$D$10*SQRT(Dashboard!$D$12/365)</f>
        <v>-168317.98151211982</v>
      </c>
      <c r="E3397" s="3">
        <f>IF(Dashboard!$I$3,C3397*Dashboard!$E$11*Dashboard!$E$10*SQRT(Dashboard!$D$12/365),0)</f>
        <v>368353.53104672942</v>
      </c>
      <c r="F3397" s="3">
        <f>D3397+IF(Dashboard!$I$3,E3397,0)</f>
        <v>200035.5495346096</v>
      </c>
      <c r="G3397" s="3">
        <f>IF(Dashboard!$I$4, ('Lookups and Calculations'!$F$9) / (1 - 'Lookups and Calculations'!$F$10), 'Lookups and Calculations'!$F$9)</f>
        <v>1951878.888340465</v>
      </c>
      <c r="H3397" s="12">
        <f t="shared" si="106"/>
        <v>0</v>
      </c>
      <c r="I3397" s="12">
        <f t="shared" si="107"/>
        <v>0</v>
      </c>
      <c r="J3397" s="13">
        <f>(1 - Dashboard!$I$9) * H3397 * Dashboard!$I$8 * 'Lookups and Calculations'!$F$12</f>
        <v>0</v>
      </c>
      <c r="K3397" s="12">
        <f>(1 - Dashboard!$I$11) * I3397 * Dashboard!$I$10 * 'Lookups and Calculations'!$F$12</f>
        <v>0</v>
      </c>
      <c r="L3397" s="12">
        <f>(H3397 - I3397) * Dashboard!$I$13 * (Dashboard!$D$12 / 365) * 'Lookups and Calculations'!$F$12</f>
        <v>0</v>
      </c>
      <c r="M3397" s="3">
        <f>(G3397*2) * Dashboard!$I$13 * (Dashboard!$D$12 / 365) * 'Lookups and Calculations'!$F$12</f>
        <v>1602.0878730267946</v>
      </c>
      <c r="N3397" s="12">
        <f>H3397 * Dashboard!$I$14 * Dashboard!$I$15 * (Dashboard!$D$12 / 365) * 'Lookups and Calculations'!$F$12</f>
        <v>0</v>
      </c>
    </row>
    <row r="3398" spans="1:14" x14ac:dyDescent="0.35">
      <c r="A3398" s="2">
        <v>3397</v>
      </c>
      <c r="B3398" s="11">
        <v>0.35695533270806329</v>
      </c>
      <c r="C3398" s="11">
        <v>0.43381767823144407</v>
      </c>
      <c r="D3398" s="3">
        <f>B3398*Dashboard!$D$11*Dashboard!$D$10*SQRT(Dashboard!$D$12/365)</f>
        <v>88625.50059516319</v>
      </c>
      <c r="E3398" s="3">
        <f>IF(Dashboard!$I$3,C3398*Dashboard!$E$11*Dashboard!$E$10*SQRT(Dashboard!$D$12/365),0)</f>
        <v>215418.03905049025</v>
      </c>
      <c r="F3398" s="3">
        <f>D3398+IF(Dashboard!$I$3,E3398,0)</f>
        <v>304043.53964565345</v>
      </c>
      <c r="G3398" s="3">
        <f>IF(Dashboard!$I$4, ('Lookups and Calculations'!$F$9) / (1 - 'Lookups and Calculations'!$F$10), 'Lookups and Calculations'!$F$9)</f>
        <v>1951878.888340465</v>
      </c>
      <c r="H3398" s="12">
        <f t="shared" si="106"/>
        <v>0</v>
      </c>
      <c r="I3398" s="12">
        <f t="shared" si="107"/>
        <v>0</v>
      </c>
      <c r="J3398" s="13">
        <f>(1 - Dashboard!$I$9) * H3398 * Dashboard!$I$8 * 'Lookups and Calculations'!$F$12</f>
        <v>0</v>
      </c>
      <c r="K3398" s="12">
        <f>(1 - Dashboard!$I$11) * I3398 * Dashboard!$I$10 * 'Lookups and Calculations'!$F$12</f>
        <v>0</v>
      </c>
      <c r="L3398" s="12">
        <f>(H3398 - I3398) * Dashboard!$I$13 * (Dashboard!$D$12 / 365) * 'Lookups and Calculations'!$F$12</f>
        <v>0</v>
      </c>
      <c r="M3398" s="3">
        <f>(G3398*2) * Dashboard!$I$13 * (Dashboard!$D$12 / 365) * 'Lookups and Calculations'!$F$12</f>
        <v>1602.0878730267946</v>
      </c>
      <c r="N3398" s="12">
        <f>H3398 * Dashboard!$I$14 * Dashboard!$I$15 * (Dashboard!$D$12 / 365) * 'Lookups and Calculations'!$F$12</f>
        <v>0</v>
      </c>
    </row>
    <row r="3399" spans="1:14" x14ac:dyDescent="0.35">
      <c r="A3399" s="2">
        <v>3398</v>
      </c>
      <c r="B3399" s="11">
        <v>1.1184682559497394</v>
      </c>
      <c r="C3399" s="11">
        <v>1.0257076820443458</v>
      </c>
      <c r="D3399" s="3">
        <f>B3399*Dashboard!$D$11*Dashboard!$D$10*SQRT(Dashboard!$D$12/365)</f>
        <v>277695.27445164742</v>
      </c>
      <c r="E3399" s="3">
        <f>IF(Dashboard!$I$3,C3399*Dashboard!$E$11*Dashboard!$E$10*SQRT(Dashboard!$D$12/365),0)</f>
        <v>509329.03058675159</v>
      </c>
      <c r="F3399" s="3">
        <f>D3399+IF(Dashboard!$I$3,E3399,0)</f>
        <v>787024.30503839906</v>
      </c>
      <c r="G3399" s="3">
        <f>IF(Dashboard!$I$4, ('Lookups and Calculations'!$F$9) / (1 - 'Lookups and Calculations'!$F$10), 'Lookups and Calculations'!$F$9)</f>
        <v>1951878.888340465</v>
      </c>
      <c r="H3399" s="12">
        <f t="shared" si="106"/>
        <v>0</v>
      </c>
      <c r="I3399" s="12">
        <f t="shared" si="107"/>
        <v>0</v>
      </c>
      <c r="J3399" s="13">
        <f>(1 - Dashboard!$I$9) * H3399 * Dashboard!$I$8 * 'Lookups and Calculations'!$F$12</f>
        <v>0</v>
      </c>
      <c r="K3399" s="12">
        <f>(1 - Dashboard!$I$11) * I3399 * Dashboard!$I$10 * 'Lookups and Calculations'!$F$12</f>
        <v>0</v>
      </c>
      <c r="L3399" s="12">
        <f>(H3399 - I3399) * Dashboard!$I$13 * (Dashboard!$D$12 / 365) * 'Lookups and Calculations'!$F$12</f>
        <v>0</v>
      </c>
      <c r="M3399" s="3">
        <f>(G3399*2) * Dashboard!$I$13 * (Dashboard!$D$12 / 365) * 'Lookups and Calculations'!$F$12</f>
        <v>1602.0878730267946</v>
      </c>
      <c r="N3399" s="12">
        <f>H3399 * Dashboard!$I$14 * Dashboard!$I$15 * (Dashboard!$D$12 / 365) * 'Lookups and Calculations'!$F$12</f>
        <v>0</v>
      </c>
    </row>
    <row r="3400" spans="1:14" x14ac:dyDescent="0.35">
      <c r="A3400" s="2">
        <v>3399</v>
      </c>
      <c r="B3400" s="11">
        <v>1.0591324653754617</v>
      </c>
      <c r="C3400" s="11">
        <v>1.5042459395490393</v>
      </c>
      <c r="D3400" s="3">
        <f>B3400*Dashboard!$D$11*Dashboard!$D$10*SQRT(Dashboard!$D$12/365)</f>
        <v>262963.27954640274</v>
      </c>
      <c r="E3400" s="3">
        <f>IF(Dashboard!$I$3,C3400*Dashboard!$E$11*Dashboard!$E$10*SQRT(Dashboard!$D$12/365),0)</f>
        <v>746953.67848619202</v>
      </c>
      <c r="F3400" s="3">
        <f>D3400+IF(Dashboard!$I$3,E3400,0)</f>
        <v>1009916.9580325948</v>
      </c>
      <c r="G3400" s="3">
        <f>IF(Dashboard!$I$4, ('Lookups and Calculations'!$F$9) / (1 - 'Lookups and Calculations'!$F$10), 'Lookups and Calculations'!$F$9)</f>
        <v>1951878.888340465</v>
      </c>
      <c r="H3400" s="12">
        <f t="shared" si="106"/>
        <v>0</v>
      </c>
      <c r="I3400" s="12">
        <f t="shared" si="107"/>
        <v>0</v>
      </c>
      <c r="J3400" s="13">
        <f>(1 - Dashboard!$I$9) * H3400 * Dashboard!$I$8 * 'Lookups and Calculations'!$F$12</f>
        <v>0</v>
      </c>
      <c r="K3400" s="12">
        <f>(1 - Dashboard!$I$11) * I3400 * Dashboard!$I$10 * 'Lookups and Calculations'!$F$12</f>
        <v>0</v>
      </c>
      <c r="L3400" s="12">
        <f>(H3400 - I3400) * Dashboard!$I$13 * (Dashboard!$D$12 / 365) * 'Lookups and Calculations'!$F$12</f>
        <v>0</v>
      </c>
      <c r="M3400" s="3">
        <f>(G3400*2) * Dashboard!$I$13 * (Dashboard!$D$12 / 365) * 'Lookups and Calculations'!$F$12</f>
        <v>1602.0878730267946</v>
      </c>
      <c r="N3400" s="12">
        <f>H3400 * Dashboard!$I$14 * Dashboard!$I$15 * (Dashboard!$D$12 / 365) * 'Lookups and Calculations'!$F$12</f>
        <v>0</v>
      </c>
    </row>
    <row r="3401" spans="1:14" x14ac:dyDescent="0.35">
      <c r="A3401" s="2">
        <v>3400</v>
      </c>
      <c r="B3401" s="11">
        <v>0.20310124862835541</v>
      </c>
      <c r="C3401" s="11">
        <v>-0.17385612972520337</v>
      </c>
      <c r="D3401" s="3">
        <f>B3401*Dashboard!$D$11*Dashboard!$D$10*SQRT(Dashboard!$D$12/365)</f>
        <v>50426.336804196166</v>
      </c>
      <c r="E3401" s="3">
        <f>IF(Dashboard!$I$3,C3401*Dashboard!$E$11*Dashboard!$E$10*SQRT(Dashboard!$D$12/365),0)</f>
        <v>-86330.614038117288</v>
      </c>
      <c r="F3401" s="3">
        <f>D3401+IF(Dashboard!$I$3,E3401,0)</f>
        <v>-35904.277233921122</v>
      </c>
      <c r="G3401" s="3">
        <f>IF(Dashboard!$I$4, ('Lookups and Calculations'!$F$9) / (1 - 'Lookups and Calculations'!$F$10), 'Lookups and Calculations'!$F$9)</f>
        <v>1951878.888340465</v>
      </c>
      <c r="H3401" s="12">
        <f t="shared" si="106"/>
        <v>0</v>
      </c>
      <c r="I3401" s="12">
        <f t="shared" si="107"/>
        <v>0</v>
      </c>
      <c r="J3401" s="13">
        <f>(1 - Dashboard!$I$9) * H3401 * Dashboard!$I$8 * 'Lookups and Calculations'!$F$12</f>
        <v>0</v>
      </c>
      <c r="K3401" s="12">
        <f>(1 - Dashboard!$I$11) * I3401 * Dashboard!$I$10 * 'Lookups and Calculations'!$F$12</f>
        <v>0</v>
      </c>
      <c r="L3401" s="12">
        <f>(H3401 - I3401) * Dashboard!$I$13 * (Dashboard!$D$12 / 365) * 'Lookups and Calculations'!$F$12</f>
        <v>0</v>
      </c>
      <c r="M3401" s="3">
        <f>(G3401*2) * Dashboard!$I$13 * (Dashboard!$D$12 / 365) * 'Lookups and Calculations'!$F$12</f>
        <v>1602.0878730267946</v>
      </c>
      <c r="N3401" s="12">
        <f>H3401 * Dashboard!$I$14 * Dashboard!$I$15 * (Dashboard!$D$12 / 365) * 'Lookups and Calculations'!$F$12</f>
        <v>0</v>
      </c>
    </row>
    <row r="3402" spans="1:14" x14ac:dyDescent="0.35">
      <c r="A3402" s="2">
        <v>3401</v>
      </c>
      <c r="B3402" s="11">
        <v>-0.86032020975798074</v>
      </c>
      <c r="C3402" s="11">
        <v>1.2521878220225353</v>
      </c>
      <c r="D3402" s="3">
        <f>B3402*Dashboard!$D$11*Dashboard!$D$10*SQRT(Dashboard!$D$12/365)</f>
        <v>-213601.82150379877</v>
      </c>
      <c r="E3402" s="3">
        <f>IF(Dashboard!$I$3,C3402*Dashboard!$E$11*Dashboard!$E$10*SQRT(Dashboard!$D$12/365),0)</f>
        <v>621790.80908521451</v>
      </c>
      <c r="F3402" s="3">
        <f>D3402+IF(Dashboard!$I$3,E3402,0)</f>
        <v>408188.98758141574</v>
      </c>
      <c r="G3402" s="3">
        <f>IF(Dashboard!$I$4, ('Lookups and Calculations'!$F$9) / (1 - 'Lookups and Calculations'!$F$10), 'Lookups and Calculations'!$F$9)</f>
        <v>1951878.888340465</v>
      </c>
      <c r="H3402" s="12">
        <f t="shared" si="106"/>
        <v>0</v>
      </c>
      <c r="I3402" s="12">
        <f t="shared" si="107"/>
        <v>0</v>
      </c>
      <c r="J3402" s="13">
        <f>(1 - Dashboard!$I$9) * H3402 * Dashboard!$I$8 * 'Lookups and Calculations'!$F$12</f>
        <v>0</v>
      </c>
      <c r="K3402" s="12">
        <f>(1 - Dashboard!$I$11) * I3402 * Dashboard!$I$10 * 'Lookups and Calculations'!$F$12</f>
        <v>0</v>
      </c>
      <c r="L3402" s="12">
        <f>(H3402 - I3402) * Dashboard!$I$13 * (Dashboard!$D$12 / 365) * 'Lookups and Calculations'!$F$12</f>
        <v>0</v>
      </c>
      <c r="M3402" s="3">
        <f>(G3402*2) * Dashboard!$I$13 * (Dashboard!$D$12 / 365) * 'Lookups and Calculations'!$F$12</f>
        <v>1602.0878730267946</v>
      </c>
      <c r="N3402" s="12">
        <f>H3402 * Dashboard!$I$14 * Dashboard!$I$15 * (Dashboard!$D$12 / 365) * 'Lookups and Calculations'!$F$12</f>
        <v>0</v>
      </c>
    </row>
    <row r="3403" spans="1:14" x14ac:dyDescent="0.35">
      <c r="A3403" s="2">
        <v>3402</v>
      </c>
      <c r="B3403" s="11">
        <v>-2.3981909515208306</v>
      </c>
      <c r="C3403" s="11">
        <v>-8.7044765861168411E-2</v>
      </c>
      <c r="D3403" s="3">
        <f>B3403*Dashboard!$D$11*Dashboard!$D$10*SQRT(Dashboard!$D$12/365)</f>
        <v>-595427.08604146657</v>
      </c>
      <c r="E3403" s="3">
        <f>IF(Dashboard!$I$3,C3403*Dashboard!$E$11*Dashboard!$E$10*SQRT(Dashboard!$D$12/365),0)</f>
        <v>-43223.256479230411</v>
      </c>
      <c r="F3403" s="3">
        <f>D3403+IF(Dashboard!$I$3,E3403,0)</f>
        <v>-638650.34252069693</v>
      </c>
      <c r="G3403" s="3">
        <f>IF(Dashboard!$I$4, ('Lookups and Calculations'!$F$9) / (1 - 'Lookups and Calculations'!$F$10), 'Lookups and Calculations'!$F$9)</f>
        <v>1951878.888340465</v>
      </c>
      <c r="H3403" s="12">
        <f t="shared" si="106"/>
        <v>0</v>
      </c>
      <c r="I3403" s="12">
        <f t="shared" si="107"/>
        <v>0</v>
      </c>
      <c r="J3403" s="13">
        <f>(1 - Dashboard!$I$9) * H3403 * Dashboard!$I$8 * 'Lookups and Calculations'!$F$12</f>
        <v>0</v>
      </c>
      <c r="K3403" s="12">
        <f>(1 - Dashboard!$I$11) * I3403 * Dashboard!$I$10 * 'Lookups and Calculations'!$F$12</f>
        <v>0</v>
      </c>
      <c r="L3403" s="12">
        <f>(H3403 - I3403) * Dashboard!$I$13 * (Dashboard!$D$12 / 365) * 'Lookups and Calculations'!$F$12</f>
        <v>0</v>
      </c>
      <c r="M3403" s="3">
        <f>(G3403*2) * Dashboard!$I$13 * (Dashboard!$D$12 / 365) * 'Lookups and Calculations'!$F$12</f>
        <v>1602.0878730267946</v>
      </c>
      <c r="N3403" s="12">
        <f>H3403 * Dashboard!$I$14 * Dashboard!$I$15 * (Dashboard!$D$12 / 365) * 'Lookups and Calculations'!$F$12</f>
        <v>0</v>
      </c>
    </row>
    <row r="3404" spans="1:14" x14ac:dyDescent="0.35">
      <c r="A3404" s="2">
        <v>3403</v>
      </c>
      <c r="B3404" s="11">
        <v>-0.28208459905476402</v>
      </c>
      <c r="C3404" s="11">
        <v>0.44265605083780585</v>
      </c>
      <c r="D3404" s="3">
        <f>B3404*Dashboard!$D$11*Dashboard!$D$10*SQRT(Dashboard!$D$12/365)</f>
        <v>-70036.462578528197</v>
      </c>
      <c r="E3404" s="3">
        <f>IF(Dashboard!$I$3,C3404*Dashboard!$E$11*Dashboard!$E$10*SQRT(Dashboard!$D$12/365),0)</f>
        <v>219806.85257930239</v>
      </c>
      <c r="F3404" s="3">
        <f>D3404+IF(Dashboard!$I$3,E3404,0)</f>
        <v>149770.39000077418</v>
      </c>
      <c r="G3404" s="3">
        <f>IF(Dashboard!$I$4, ('Lookups and Calculations'!$F$9) / (1 - 'Lookups and Calculations'!$F$10), 'Lookups and Calculations'!$F$9)</f>
        <v>1951878.888340465</v>
      </c>
      <c r="H3404" s="12">
        <f t="shared" si="106"/>
        <v>0</v>
      </c>
      <c r="I3404" s="12">
        <f t="shared" si="107"/>
        <v>0</v>
      </c>
      <c r="J3404" s="13">
        <f>(1 - Dashboard!$I$9) * H3404 * Dashboard!$I$8 * 'Lookups and Calculations'!$F$12</f>
        <v>0</v>
      </c>
      <c r="K3404" s="12">
        <f>(1 - Dashboard!$I$11) * I3404 * Dashboard!$I$10 * 'Lookups and Calculations'!$F$12</f>
        <v>0</v>
      </c>
      <c r="L3404" s="12">
        <f>(H3404 - I3404) * Dashboard!$I$13 * (Dashboard!$D$12 / 365) * 'Lookups and Calculations'!$F$12</f>
        <v>0</v>
      </c>
      <c r="M3404" s="3">
        <f>(G3404*2) * Dashboard!$I$13 * (Dashboard!$D$12 / 365) * 'Lookups and Calculations'!$F$12</f>
        <v>1602.0878730267946</v>
      </c>
      <c r="N3404" s="12">
        <f>H3404 * Dashboard!$I$14 * Dashboard!$I$15 * (Dashboard!$D$12 / 365) * 'Lookups and Calculations'!$F$12</f>
        <v>0</v>
      </c>
    </row>
    <row r="3405" spans="1:14" x14ac:dyDescent="0.35">
      <c r="A3405" s="2">
        <v>3404</v>
      </c>
      <c r="B3405" s="11">
        <v>1.0519120894474352</v>
      </c>
      <c r="C3405" s="11">
        <v>0.40449440720807817</v>
      </c>
      <c r="D3405" s="3">
        <f>B3405*Dashboard!$D$11*Dashboard!$D$10*SQRT(Dashboard!$D$12/365)</f>
        <v>261170.59185561546</v>
      </c>
      <c r="E3405" s="3">
        <f>IF(Dashboard!$I$3,C3405*Dashboard!$E$11*Dashboard!$E$10*SQRT(Dashboard!$D$12/365),0)</f>
        <v>200857.17198727778</v>
      </c>
      <c r="F3405" s="3">
        <f>D3405+IF(Dashboard!$I$3,E3405,0)</f>
        <v>462027.76384289324</v>
      </c>
      <c r="G3405" s="3">
        <f>IF(Dashboard!$I$4, ('Lookups and Calculations'!$F$9) / (1 - 'Lookups and Calculations'!$F$10), 'Lookups and Calculations'!$F$9)</f>
        <v>1951878.888340465</v>
      </c>
      <c r="H3405" s="12">
        <f t="shared" si="106"/>
        <v>0</v>
      </c>
      <c r="I3405" s="12">
        <f t="shared" si="107"/>
        <v>0</v>
      </c>
      <c r="J3405" s="13">
        <f>(1 - Dashboard!$I$9) * H3405 * Dashboard!$I$8 * 'Lookups and Calculations'!$F$12</f>
        <v>0</v>
      </c>
      <c r="K3405" s="12">
        <f>(1 - Dashboard!$I$11) * I3405 * Dashboard!$I$10 * 'Lookups and Calculations'!$F$12</f>
        <v>0</v>
      </c>
      <c r="L3405" s="12">
        <f>(H3405 - I3405) * Dashboard!$I$13 * (Dashboard!$D$12 / 365) * 'Lookups and Calculations'!$F$12</f>
        <v>0</v>
      </c>
      <c r="M3405" s="3">
        <f>(G3405*2) * Dashboard!$I$13 * (Dashboard!$D$12 / 365) * 'Lookups and Calculations'!$F$12</f>
        <v>1602.0878730267946</v>
      </c>
      <c r="N3405" s="12">
        <f>H3405 * Dashboard!$I$14 * Dashboard!$I$15 * (Dashboard!$D$12 / 365) * 'Lookups and Calculations'!$F$12</f>
        <v>0</v>
      </c>
    </row>
    <row r="3406" spans="1:14" x14ac:dyDescent="0.35">
      <c r="A3406" s="2">
        <v>3405</v>
      </c>
      <c r="B3406" s="11">
        <v>1.1765749021865233</v>
      </c>
      <c r="C3406" s="11">
        <v>-0.68425412968062715</v>
      </c>
      <c r="D3406" s="3">
        <f>B3406*Dashboard!$D$11*Dashboard!$D$10*SQRT(Dashboard!$D$12/365)</f>
        <v>292122.09522939654</v>
      </c>
      <c r="E3406" s="3">
        <f>IF(Dashboard!$I$3,C3406*Dashboard!$E$11*Dashboard!$E$10*SQRT(Dashboard!$D$12/365),0)</f>
        <v>-339775.64821450523</v>
      </c>
      <c r="F3406" s="3">
        <f>D3406+IF(Dashboard!$I$3,E3406,0)</f>
        <v>-47653.55298510869</v>
      </c>
      <c r="G3406" s="3">
        <f>IF(Dashboard!$I$4, ('Lookups and Calculations'!$F$9) / (1 - 'Lookups and Calculations'!$F$10), 'Lookups and Calculations'!$F$9)</f>
        <v>1951878.888340465</v>
      </c>
      <c r="H3406" s="12">
        <f t="shared" si="106"/>
        <v>0</v>
      </c>
      <c r="I3406" s="12">
        <f t="shared" si="107"/>
        <v>0</v>
      </c>
      <c r="J3406" s="13">
        <f>(1 - Dashboard!$I$9) * H3406 * Dashboard!$I$8 * 'Lookups and Calculations'!$F$12</f>
        <v>0</v>
      </c>
      <c r="K3406" s="12">
        <f>(1 - Dashboard!$I$11) * I3406 * Dashboard!$I$10 * 'Lookups and Calculations'!$F$12</f>
        <v>0</v>
      </c>
      <c r="L3406" s="12">
        <f>(H3406 - I3406) * Dashboard!$I$13 * (Dashboard!$D$12 / 365) * 'Lookups and Calculations'!$F$12</f>
        <v>0</v>
      </c>
      <c r="M3406" s="3">
        <f>(G3406*2) * Dashboard!$I$13 * (Dashboard!$D$12 / 365) * 'Lookups and Calculations'!$F$12</f>
        <v>1602.0878730267946</v>
      </c>
      <c r="N3406" s="12">
        <f>H3406 * Dashboard!$I$14 * Dashboard!$I$15 * (Dashboard!$D$12 / 365) * 'Lookups and Calculations'!$F$12</f>
        <v>0</v>
      </c>
    </row>
    <row r="3407" spans="1:14" x14ac:dyDescent="0.35">
      <c r="A3407" s="2">
        <v>3406</v>
      </c>
      <c r="B3407" s="11">
        <v>-0.75311731832813977</v>
      </c>
      <c r="C3407" s="11">
        <v>-2.20954611159042E-2</v>
      </c>
      <c r="D3407" s="3">
        <f>B3407*Dashboard!$D$11*Dashboard!$D$10*SQRT(Dashboard!$D$12/365)</f>
        <v>-186985.29823703779</v>
      </c>
      <c r="E3407" s="3">
        <f>IF(Dashboard!$I$3,C3407*Dashboard!$E$11*Dashboard!$E$10*SQRT(Dashboard!$D$12/365),0)</f>
        <v>-10971.80023854418</v>
      </c>
      <c r="F3407" s="3">
        <f>D3407+IF(Dashboard!$I$3,E3407,0)</f>
        <v>-197957.09847558197</v>
      </c>
      <c r="G3407" s="3">
        <f>IF(Dashboard!$I$4, ('Lookups and Calculations'!$F$9) / (1 - 'Lookups and Calculations'!$F$10), 'Lookups and Calculations'!$F$9)</f>
        <v>1951878.888340465</v>
      </c>
      <c r="H3407" s="12">
        <f t="shared" si="106"/>
        <v>0</v>
      </c>
      <c r="I3407" s="12">
        <f t="shared" si="107"/>
        <v>0</v>
      </c>
      <c r="J3407" s="13">
        <f>(1 - Dashboard!$I$9) * H3407 * Dashboard!$I$8 * 'Lookups and Calculations'!$F$12</f>
        <v>0</v>
      </c>
      <c r="K3407" s="12">
        <f>(1 - Dashboard!$I$11) * I3407 * Dashboard!$I$10 * 'Lookups and Calculations'!$F$12</f>
        <v>0</v>
      </c>
      <c r="L3407" s="12">
        <f>(H3407 - I3407) * Dashboard!$I$13 * (Dashboard!$D$12 / 365) * 'Lookups and Calculations'!$F$12</f>
        <v>0</v>
      </c>
      <c r="M3407" s="3">
        <f>(G3407*2) * Dashboard!$I$13 * (Dashboard!$D$12 / 365) * 'Lookups and Calculations'!$F$12</f>
        <v>1602.0878730267946</v>
      </c>
      <c r="N3407" s="12">
        <f>H3407 * Dashboard!$I$14 * Dashboard!$I$15 * (Dashboard!$D$12 / 365) * 'Lookups and Calculations'!$F$12</f>
        <v>0</v>
      </c>
    </row>
    <row r="3408" spans="1:14" x14ac:dyDescent="0.35">
      <c r="A3408" s="2">
        <v>3407</v>
      </c>
      <c r="B3408" s="11">
        <v>0.76098683705301007</v>
      </c>
      <c r="C3408" s="11">
        <v>0.28404485154207687</v>
      </c>
      <c r="D3408" s="3">
        <f>B3408*Dashboard!$D$11*Dashboard!$D$10*SQRT(Dashboard!$D$12/365)</f>
        <v>188939.15624818855</v>
      </c>
      <c r="E3408" s="3">
        <f>IF(Dashboard!$I$3,C3408*Dashboard!$E$11*Dashboard!$E$10*SQRT(Dashboard!$D$12/365),0)</f>
        <v>141046.31505804491</v>
      </c>
      <c r="F3408" s="3">
        <f>D3408+IF(Dashboard!$I$3,E3408,0)</f>
        <v>329985.47130623343</v>
      </c>
      <c r="G3408" s="3">
        <f>IF(Dashboard!$I$4, ('Lookups and Calculations'!$F$9) / (1 - 'Lookups and Calculations'!$F$10), 'Lookups and Calculations'!$F$9)</f>
        <v>1951878.888340465</v>
      </c>
      <c r="H3408" s="12">
        <f t="shared" si="106"/>
        <v>0</v>
      </c>
      <c r="I3408" s="12">
        <f t="shared" si="107"/>
        <v>0</v>
      </c>
      <c r="J3408" s="13">
        <f>(1 - Dashboard!$I$9) * H3408 * Dashboard!$I$8 * 'Lookups and Calculations'!$F$12</f>
        <v>0</v>
      </c>
      <c r="K3408" s="12">
        <f>(1 - Dashboard!$I$11) * I3408 * Dashboard!$I$10 * 'Lookups and Calculations'!$F$12</f>
        <v>0</v>
      </c>
      <c r="L3408" s="12">
        <f>(H3408 - I3408) * Dashboard!$I$13 * (Dashboard!$D$12 / 365) * 'Lookups and Calculations'!$F$12</f>
        <v>0</v>
      </c>
      <c r="M3408" s="3">
        <f>(G3408*2) * Dashboard!$I$13 * (Dashboard!$D$12 / 365) * 'Lookups and Calculations'!$F$12</f>
        <v>1602.0878730267946</v>
      </c>
      <c r="N3408" s="12">
        <f>H3408 * Dashboard!$I$14 * Dashboard!$I$15 * (Dashboard!$D$12 / 365) * 'Lookups and Calculations'!$F$12</f>
        <v>0</v>
      </c>
    </row>
    <row r="3409" spans="1:14" x14ac:dyDescent="0.35">
      <c r="A3409" s="2">
        <v>3408</v>
      </c>
      <c r="B3409" s="11">
        <v>-0.7752006621519244</v>
      </c>
      <c r="C3409" s="11">
        <v>-8.7254612886113799E-3</v>
      </c>
      <c r="D3409" s="3">
        <f>B3409*Dashboard!$D$11*Dashboard!$D$10*SQRT(Dashboard!$D$12/365)</f>
        <v>-192468.1898536162</v>
      </c>
      <c r="E3409" s="3">
        <f>IF(Dashboard!$I$3,C3409*Dashboard!$E$11*Dashboard!$E$10*SQRT(Dashboard!$D$12/365),0)</f>
        <v>-4332.7458859360704</v>
      </c>
      <c r="F3409" s="3">
        <f>D3409+IF(Dashboard!$I$3,E3409,0)</f>
        <v>-196800.93573955228</v>
      </c>
      <c r="G3409" s="3">
        <f>IF(Dashboard!$I$4, ('Lookups and Calculations'!$F$9) / (1 - 'Lookups and Calculations'!$F$10), 'Lookups and Calculations'!$F$9)</f>
        <v>1951878.888340465</v>
      </c>
      <c r="H3409" s="12">
        <f t="shared" si="106"/>
        <v>0</v>
      </c>
      <c r="I3409" s="12">
        <f t="shared" si="107"/>
        <v>0</v>
      </c>
      <c r="J3409" s="13">
        <f>(1 - Dashboard!$I$9) * H3409 * Dashboard!$I$8 * 'Lookups and Calculations'!$F$12</f>
        <v>0</v>
      </c>
      <c r="K3409" s="12">
        <f>(1 - Dashboard!$I$11) * I3409 * Dashboard!$I$10 * 'Lookups and Calculations'!$F$12</f>
        <v>0</v>
      </c>
      <c r="L3409" s="12">
        <f>(H3409 - I3409) * Dashboard!$I$13 * (Dashboard!$D$12 / 365) * 'Lookups and Calculations'!$F$12</f>
        <v>0</v>
      </c>
      <c r="M3409" s="3">
        <f>(G3409*2) * Dashboard!$I$13 * (Dashboard!$D$12 / 365) * 'Lookups and Calculations'!$F$12</f>
        <v>1602.0878730267946</v>
      </c>
      <c r="N3409" s="12">
        <f>H3409 * Dashboard!$I$14 * Dashboard!$I$15 * (Dashboard!$D$12 / 365) * 'Lookups and Calculations'!$F$12</f>
        <v>0</v>
      </c>
    </row>
    <row r="3410" spans="1:14" x14ac:dyDescent="0.35">
      <c r="A3410" s="2">
        <v>3409</v>
      </c>
      <c r="B3410" s="11">
        <v>-1.6083354040200568</v>
      </c>
      <c r="C3410" s="11">
        <v>-1.0341487325649201</v>
      </c>
      <c r="D3410" s="3">
        <f>B3410*Dashboard!$D$11*Dashboard!$D$10*SQRT(Dashboard!$D$12/365)</f>
        <v>-399320.35536440025</v>
      </c>
      <c r="E3410" s="3">
        <f>IF(Dashboard!$I$3,C3410*Dashboard!$E$11*Dashboard!$E$10*SQRT(Dashboard!$D$12/365),0)</f>
        <v>-513520.54845684196</v>
      </c>
      <c r="F3410" s="3">
        <f>D3410+IF(Dashboard!$I$3,E3410,0)</f>
        <v>-912840.90382124227</v>
      </c>
      <c r="G3410" s="3">
        <f>IF(Dashboard!$I$4, ('Lookups and Calculations'!$F$9) / (1 - 'Lookups and Calculations'!$F$10), 'Lookups and Calculations'!$F$9)</f>
        <v>1951878.888340465</v>
      </c>
      <c r="H3410" s="12">
        <f t="shared" si="106"/>
        <v>0</v>
      </c>
      <c r="I3410" s="12">
        <f t="shared" si="107"/>
        <v>0</v>
      </c>
      <c r="J3410" s="13">
        <f>(1 - Dashboard!$I$9) * H3410 * Dashboard!$I$8 * 'Lookups and Calculations'!$F$12</f>
        <v>0</v>
      </c>
      <c r="K3410" s="12">
        <f>(1 - Dashboard!$I$11) * I3410 * Dashboard!$I$10 * 'Lookups and Calculations'!$F$12</f>
        <v>0</v>
      </c>
      <c r="L3410" s="12">
        <f>(H3410 - I3410) * Dashboard!$I$13 * (Dashboard!$D$12 / 365) * 'Lookups and Calculations'!$F$12</f>
        <v>0</v>
      </c>
      <c r="M3410" s="3">
        <f>(G3410*2) * Dashboard!$I$13 * (Dashboard!$D$12 / 365) * 'Lookups and Calculations'!$F$12</f>
        <v>1602.0878730267946</v>
      </c>
      <c r="N3410" s="12">
        <f>H3410 * Dashboard!$I$14 * Dashboard!$I$15 * (Dashboard!$D$12 / 365) * 'Lookups and Calculations'!$F$12</f>
        <v>0</v>
      </c>
    </row>
    <row r="3411" spans="1:14" x14ac:dyDescent="0.35">
      <c r="A3411" s="2">
        <v>3410</v>
      </c>
      <c r="B3411" s="11">
        <v>0.64909834760799423</v>
      </c>
      <c r="C3411" s="11">
        <v>0.71118404252542344</v>
      </c>
      <c r="D3411" s="3">
        <f>B3411*Dashboard!$D$11*Dashboard!$D$10*SQRT(Dashboard!$D$12/365)</f>
        <v>161159.28442873282</v>
      </c>
      <c r="E3411" s="3">
        <f>IF(Dashboard!$I$3,C3411*Dashboard!$E$11*Dashboard!$E$10*SQRT(Dashboard!$D$12/365),0)</f>
        <v>353148.06088444637</v>
      </c>
      <c r="F3411" s="3">
        <f>D3411+IF(Dashboard!$I$3,E3411,0)</f>
        <v>514307.34531317919</v>
      </c>
      <c r="G3411" s="3">
        <f>IF(Dashboard!$I$4, ('Lookups and Calculations'!$F$9) / (1 - 'Lookups and Calculations'!$F$10), 'Lookups and Calculations'!$F$9)</f>
        <v>1951878.888340465</v>
      </c>
      <c r="H3411" s="12">
        <f t="shared" si="106"/>
        <v>0</v>
      </c>
      <c r="I3411" s="12">
        <f t="shared" si="107"/>
        <v>0</v>
      </c>
      <c r="J3411" s="13">
        <f>(1 - Dashboard!$I$9) * H3411 * Dashboard!$I$8 * 'Lookups and Calculations'!$F$12</f>
        <v>0</v>
      </c>
      <c r="K3411" s="12">
        <f>(1 - Dashboard!$I$11) * I3411 * Dashboard!$I$10 * 'Lookups and Calculations'!$F$12</f>
        <v>0</v>
      </c>
      <c r="L3411" s="12">
        <f>(H3411 - I3411) * Dashboard!$I$13 * (Dashboard!$D$12 / 365) * 'Lookups and Calculations'!$F$12</f>
        <v>0</v>
      </c>
      <c r="M3411" s="3">
        <f>(G3411*2) * Dashboard!$I$13 * (Dashboard!$D$12 / 365) * 'Lookups and Calculations'!$F$12</f>
        <v>1602.0878730267946</v>
      </c>
      <c r="N3411" s="12">
        <f>H3411 * Dashboard!$I$14 * Dashboard!$I$15 * (Dashboard!$D$12 / 365) * 'Lookups and Calculations'!$F$12</f>
        <v>0</v>
      </c>
    </row>
    <row r="3412" spans="1:14" x14ac:dyDescent="0.35">
      <c r="A3412" s="2">
        <v>3411</v>
      </c>
      <c r="B3412" s="11">
        <v>-2.3599958050510392</v>
      </c>
      <c r="C3412" s="11">
        <v>-0.57090861598102949</v>
      </c>
      <c r="D3412" s="3">
        <f>B3412*Dashboard!$D$11*Dashboard!$D$10*SQRT(Dashboard!$D$12/365)</f>
        <v>-585943.92760113778</v>
      </c>
      <c r="E3412" s="3">
        <f>IF(Dashboard!$I$3,C3412*Dashboard!$E$11*Dashboard!$E$10*SQRT(Dashboard!$D$12/365),0)</f>
        <v>-283492.3994638368</v>
      </c>
      <c r="F3412" s="3">
        <f>D3412+IF(Dashboard!$I$3,E3412,0)</f>
        <v>-869436.32706497458</v>
      </c>
      <c r="G3412" s="3">
        <f>IF(Dashboard!$I$4, ('Lookups and Calculations'!$F$9) / (1 - 'Lookups and Calculations'!$F$10), 'Lookups and Calculations'!$F$9)</f>
        <v>1951878.888340465</v>
      </c>
      <c r="H3412" s="12">
        <f t="shared" si="106"/>
        <v>0</v>
      </c>
      <c r="I3412" s="12">
        <f t="shared" si="107"/>
        <v>0</v>
      </c>
      <c r="J3412" s="13">
        <f>(1 - Dashboard!$I$9) * H3412 * Dashboard!$I$8 * 'Lookups and Calculations'!$F$12</f>
        <v>0</v>
      </c>
      <c r="K3412" s="12">
        <f>(1 - Dashboard!$I$11) * I3412 * Dashboard!$I$10 * 'Lookups and Calculations'!$F$12</f>
        <v>0</v>
      </c>
      <c r="L3412" s="12">
        <f>(H3412 - I3412) * Dashboard!$I$13 * (Dashboard!$D$12 / 365) * 'Lookups and Calculations'!$F$12</f>
        <v>0</v>
      </c>
      <c r="M3412" s="3">
        <f>(G3412*2) * Dashboard!$I$13 * (Dashboard!$D$12 / 365) * 'Lookups and Calculations'!$F$12</f>
        <v>1602.0878730267946</v>
      </c>
      <c r="N3412" s="12">
        <f>H3412 * Dashboard!$I$14 * Dashboard!$I$15 * (Dashboard!$D$12 / 365) * 'Lookups and Calculations'!$F$12</f>
        <v>0</v>
      </c>
    </row>
    <row r="3413" spans="1:14" x14ac:dyDescent="0.35">
      <c r="A3413" s="2">
        <v>3412</v>
      </c>
      <c r="B3413" s="11">
        <v>0.23673144578229072</v>
      </c>
      <c r="C3413" s="11">
        <v>0.52385009887829914</v>
      </c>
      <c r="D3413" s="3">
        <f>B3413*Dashboard!$D$11*Dashboard!$D$10*SQRT(Dashboard!$D$12/365)</f>
        <v>58776.101564032797</v>
      </c>
      <c r="E3413" s="3">
        <f>IF(Dashboard!$I$3,C3413*Dashboard!$E$11*Dashboard!$E$10*SQRT(Dashboard!$D$12/365),0)</f>
        <v>260124.85594596787</v>
      </c>
      <c r="F3413" s="3">
        <f>D3413+IF(Dashboard!$I$3,E3413,0)</f>
        <v>318900.95751000068</v>
      </c>
      <c r="G3413" s="3">
        <f>IF(Dashboard!$I$4, ('Lookups and Calculations'!$F$9) / (1 - 'Lookups and Calculations'!$F$10), 'Lookups and Calculations'!$F$9)</f>
        <v>1951878.888340465</v>
      </c>
      <c r="H3413" s="12">
        <f t="shared" si="106"/>
        <v>0</v>
      </c>
      <c r="I3413" s="12">
        <f t="shared" si="107"/>
        <v>0</v>
      </c>
      <c r="J3413" s="13">
        <f>(1 - Dashboard!$I$9) * H3413 * Dashboard!$I$8 * 'Lookups and Calculations'!$F$12</f>
        <v>0</v>
      </c>
      <c r="K3413" s="12">
        <f>(1 - Dashboard!$I$11) * I3413 * Dashboard!$I$10 * 'Lookups and Calculations'!$F$12</f>
        <v>0</v>
      </c>
      <c r="L3413" s="12">
        <f>(H3413 - I3413) * Dashboard!$I$13 * (Dashboard!$D$12 / 365) * 'Lookups and Calculations'!$F$12</f>
        <v>0</v>
      </c>
      <c r="M3413" s="3">
        <f>(G3413*2) * Dashboard!$I$13 * (Dashboard!$D$12 / 365) * 'Lookups and Calculations'!$F$12</f>
        <v>1602.0878730267946</v>
      </c>
      <c r="N3413" s="12">
        <f>H3413 * Dashboard!$I$14 * Dashboard!$I$15 * (Dashboard!$D$12 / 365) * 'Lookups and Calculations'!$F$12</f>
        <v>0</v>
      </c>
    </row>
    <row r="3414" spans="1:14" x14ac:dyDescent="0.35">
      <c r="A3414" s="2">
        <v>3413</v>
      </c>
      <c r="B3414" s="11">
        <v>1.7995213502795566</v>
      </c>
      <c r="C3414" s="11">
        <v>-0.35840076292717732</v>
      </c>
      <c r="D3414" s="3">
        <f>B3414*Dashboard!$D$11*Dashboard!$D$10*SQRT(Dashboard!$D$12/365)</f>
        <v>446788.33984711365</v>
      </c>
      <c r="E3414" s="3">
        <f>IF(Dashboard!$I$3,C3414*Dashboard!$E$11*Dashboard!$E$10*SQRT(Dashboard!$D$12/365),0)</f>
        <v>-177968.74912686789</v>
      </c>
      <c r="F3414" s="3">
        <f>D3414+IF(Dashboard!$I$3,E3414,0)</f>
        <v>268819.59072024573</v>
      </c>
      <c r="G3414" s="3">
        <f>IF(Dashboard!$I$4, ('Lookups and Calculations'!$F$9) / (1 - 'Lookups and Calculations'!$F$10), 'Lookups and Calculations'!$F$9)</f>
        <v>1951878.888340465</v>
      </c>
      <c r="H3414" s="12">
        <f t="shared" si="106"/>
        <v>0</v>
      </c>
      <c r="I3414" s="12">
        <f t="shared" si="107"/>
        <v>0</v>
      </c>
      <c r="J3414" s="13">
        <f>(1 - Dashboard!$I$9) * H3414 * Dashboard!$I$8 * 'Lookups and Calculations'!$F$12</f>
        <v>0</v>
      </c>
      <c r="K3414" s="12">
        <f>(1 - Dashboard!$I$11) * I3414 * Dashboard!$I$10 * 'Lookups and Calculations'!$F$12</f>
        <v>0</v>
      </c>
      <c r="L3414" s="12">
        <f>(H3414 - I3414) * Dashboard!$I$13 * (Dashboard!$D$12 / 365) * 'Lookups and Calculations'!$F$12</f>
        <v>0</v>
      </c>
      <c r="M3414" s="3">
        <f>(G3414*2) * Dashboard!$I$13 * (Dashboard!$D$12 / 365) * 'Lookups and Calculations'!$F$12</f>
        <v>1602.0878730267946</v>
      </c>
      <c r="N3414" s="12">
        <f>H3414 * Dashboard!$I$14 * Dashboard!$I$15 * (Dashboard!$D$12 / 365) * 'Lookups and Calculations'!$F$12</f>
        <v>0</v>
      </c>
    </row>
    <row r="3415" spans="1:14" x14ac:dyDescent="0.35">
      <c r="A3415" s="2">
        <v>3414</v>
      </c>
      <c r="B3415" s="11">
        <v>0.81888224881998417</v>
      </c>
      <c r="C3415" s="11">
        <v>-1.5073870234917497</v>
      </c>
      <c r="D3415" s="3">
        <f>B3415*Dashboard!$D$11*Dashboard!$D$10*SQRT(Dashboard!$D$12/365)</f>
        <v>203313.53135861049</v>
      </c>
      <c r="E3415" s="3">
        <f>IF(Dashboard!$I$3,C3415*Dashboard!$E$11*Dashboard!$E$10*SQRT(Dashboard!$D$12/365),0)</f>
        <v>-748513.4262267407</v>
      </c>
      <c r="F3415" s="3">
        <f>D3415+IF(Dashboard!$I$3,E3415,0)</f>
        <v>-545199.89486813021</v>
      </c>
      <c r="G3415" s="3">
        <f>IF(Dashboard!$I$4, ('Lookups and Calculations'!$F$9) / (1 - 'Lookups and Calculations'!$F$10), 'Lookups and Calculations'!$F$9)</f>
        <v>1951878.888340465</v>
      </c>
      <c r="H3415" s="12">
        <f t="shared" si="106"/>
        <v>0</v>
      </c>
      <c r="I3415" s="12">
        <f t="shared" si="107"/>
        <v>0</v>
      </c>
      <c r="J3415" s="13">
        <f>(1 - Dashboard!$I$9) * H3415 * Dashboard!$I$8 * 'Lookups and Calculations'!$F$12</f>
        <v>0</v>
      </c>
      <c r="K3415" s="12">
        <f>(1 - Dashboard!$I$11) * I3415 * Dashboard!$I$10 * 'Lookups and Calculations'!$F$12</f>
        <v>0</v>
      </c>
      <c r="L3415" s="12">
        <f>(H3415 - I3415) * Dashboard!$I$13 * (Dashboard!$D$12 / 365) * 'Lookups and Calculations'!$F$12</f>
        <v>0</v>
      </c>
      <c r="M3415" s="3">
        <f>(G3415*2) * Dashboard!$I$13 * (Dashboard!$D$12 / 365) * 'Lookups and Calculations'!$F$12</f>
        <v>1602.0878730267946</v>
      </c>
      <c r="N3415" s="12">
        <f>H3415 * Dashboard!$I$14 * Dashboard!$I$15 * (Dashboard!$D$12 / 365) * 'Lookups and Calculations'!$F$12</f>
        <v>0</v>
      </c>
    </row>
    <row r="3416" spans="1:14" x14ac:dyDescent="0.35">
      <c r="A3416" s="2">
        <v>3415</v>
      </c>
      <c r="B3416" s="11">
        <v>-0.77999440593754388</v>
      </c>
      <c r="C3416" s="11">
        <v>0.81899778758900366</v>
      </c>
      <c r="D3416" s="3">
        <f>B3416*Dashboard!$D$11*Dashboard!$D$10*SQRT(Dashboard!$D$12/365)</f>
        <v>-193658.3890292451</v>
      </c>
      <c r="E3416" s="3">
        <f>IF(Dashboard!$I$3,C3416*Dashboard!$E$11*Dashboard!$E$10*SQRT(Dashboard!$D$12/365),0)</f>
        <v>406684.43505658244</v>
      </c>
      <c r="F3416" s="3">
        <f>D3416+IF(Dashboard!$I$3,E3416,0)</f>
        <v>213026.04602733735</v>
      </c>
      <c r="G3416" s="3">
        <f>IF(Dashboard!$I$4, ('Lookups and Calculations'!$F$9) / (1 - 'Lookups and Calculations'!$F$10), 'Lookups and Calculations'!$F$9)</f>
        <v>1951878.888340465</v>
      </c>
      <c r="H3416" s="12">
        <f t="shared" si="106"/>
        <v>0</v>
      </c>
      <c r="I3416" s="12">
        <f t="shared" si="107"/>
        <v>0</v>
      </c>
      <c r="J3416" s="13">
        <f>(1 - Dashboard!$I$9) * H3416 * Dashboard!$I$8 * 'Lookups and Calculations'!$F$12</f>
        <v>0</v>
      </c>
      <c r="K3416" s="12">
        <f>(1 - Dashboard!$I$11) * I3416 * Dashboard!$I$10 * 'Lookups and Calculations'!$F$12</f>
        <v>0</v>
      </c>
      <c r="L3416" s="12">
        <f>(H3416 - I3416) * Dashboard!$I$13 * (Dashboard!$D$12 / 365) * 'Lookups and Calculations'!$F$12</f>
        <v>0</v>
      </c>
      <c r="M3416" s="3">
        <f>(G3416*2) * Dashboard!$I$13 * (Dashboard!$D$12 / 365) * 'Lookups and Calculations'!$F$12</f>
        <v>1602.0878730267946</v>
      </c>
      <c r="N3416" s="12">
        <f>H3416 * Dashboard!$I$14 * Dashboard!$I$15 * (Dashboard!$D$12 / 365) * 'Lookups and Calculations'!$F$12</f>
        <v>0</v>
      </c>
    </row>
    <row r="3417" spans="1:14" x14ac:dyDescent="0.35">
      <c r="A3417" s="2">
        <v>3416</v>
      </c>
      <c r="B3417" s="11">
        <v>-0.99824778012824689</v>
      </c>
      <c r="C3417" s="11">
        <v>-0.77031269831154603</v>
      </c>
      <c r="D3417" s="3">
        <f>B3417*Dashboard!$D$11*Dashboard!$D$10*SQRT(Dashboard!$D$12/365)</f>
        <v>-247846.72233551371</v>
      </c>
      <c r="E3417" s="3">
        <f>IF(Dashboard!$I$3,C3417*Dashboard!$E$11*Dashboard!$E$10*SQRT(Dashboard!$D$12/365),0)</f>
        <v>-382509.19511268893</v>
      </c>
      <c r="F3417" s="3">
        <f>D3417+IF(Dashboard!$I$3,E3417,0)</f>
        <v>-630355.91744820261</v>
      </c>
      <c r="G3417" s="3">
        <f>IF(Dashboard!$I$4, ('Lookups and Calculations'!$F$9) / (1 - 'Lookups and Calculations'!$F$10), 'Lookups and Calculations'!$F$9)</f>
        <v>1951878.888340465</v>
      </c>
      <c r="H3417" s="12">
        <f t="shared" si="106"/>
        <v>0</v>
      </c>
      <c r="I3417" s="12">
        <f t="shared" si="107"/>
        <v>0</v>
      </c>
      <c r="J3417" s="13">
        <f>(1 - Dashboard!$I$9) * H3417 * Dashboard!$I$8 * 'Lookups and Calculations'!$F$12</f>
        <v>0</v>
      </c>
      <c r="K3417" s="12">
        <f>(1 - Dashboard!$I$11) * I3417 * Dashboard!$I$10 * 'Lookups and Calculations'!$F$12</f>
        <v>0</v>
      </c>
      <c r="L3417" s="12">
        <f>(H3417 - I3417) * Dashboard!$I$13 * (Dashboard!$D$12 / 365) * 'Lookups and Calculations'!$F$12</f>
        <v>0</v>
      </c>
      <c r="M3417" s="3">
        <f>(G3417*2) * Dashboard!$I$13 * (Dashboard!$D$12 / 365) * 'Lookups and Calculations'!$F$12</f>
        <v>1602.0878730267946</v>
      </c>
      <c r="N3417" s="12">
        <f>H3417 * Dashboard!$I$14 * Dashboard!$I$15 * (Dashboard!$D$12 / 365) * 'Lookups and Calculations'!$F$12</f>
        <v>0</v>
      </c>
    </row>
    <row r="3418" spans="1:14" x14ac:dyDescent="0.35">
      <c r="A3418" s="2">
        <v>3417</v>
      </c>
      <c r="B3418" s="11">
        <v>-0.67470828276086336</v>
      </c>
      <c r="C3418" s="11">
        <v>-0.1057456995977733</v>
      </c>
      <c r="D3418" s="3">
        <f>B3418*Dashboard!$D$11*Dashboard!$D$10*SQRT(Dashboard!$D$12/365)</f>
        <v>-167517.76437050462</v>
      </c>
      <c r="E3418" s="3">
        <f>IF(Dashboard!$I$3,C3418*Dashboard!$E$11*Dashboard!$E$10*SQRT(Dashboard!$D$12/365),0)</f>
        <v>-52509.458208896547</v>
      </c>
      <c r="F3418" s="3">
        <f>D3418+IF(Dashboard!$I$3,E3418,0)</f>
        <v>-220027.22257940116</v>
      </c>
      <c r="G3418" s="3">
        <f>IF(Dashboard!$I$4, ('Lookups and Calculations'!$F$9) / (1 - 'Lookups and Calculations'!$F$10), 'Lookups and Calculations'!$F$9)</f>
        <v>1951878.888340465</v>
      </c>
      <c r="H3418" s="12">
        <f t="shared" si="106"/>
        <v>0</v>
      </c>
      <c r="I3418" s="12">
        <f t="shared" si="107"/>
        <v>0</v>
      </c>
      <c r="J3418" s="13">
        <f>(1 - Dashboard!$I$9) * H3418 * Dashboard!$I$8 * 'Lookups and Calculations'!$F$12</f>
        <v>0</v>
      </c>
      <c r="K3418" s="12">
        <f>(1 - Dashboard!$I$11) * I3418 * Dashboard!$I$10 * 'Lookups and Calculations'!$F$12</f>
        <v>0</v>
      </c>
      <c r="L3418" s="12">
        <f>(H3418 - I3418) * Dashboard!$I$13 * (Dashboard!$D$12 / 365) * 'Lookups and Calculations'!$F$12</f>
        <v>0</v>
      </c>
      <c r="M3418" s="3">
        <f>(G3418*2) * Dashboard!$I$13 * (Dashboard!$D$12 / 365) * 'Lookups and Calculations'!$F$12</f>
        <v>1602.0878730267946</v>
      </c>
      <c r="N3418" s="12">
        <f>H3418 * Dashboard!$I$14 * Dashboard!$I$15 * (Dashboard!$D$12 / 365) * 'Lookups and Calculations'!$F$12</f>
        <v>0</v>
      </c>
    </row>
    <row r="3419" spans="1:14" x14ac:dyDescent="0.35">
      <c r="A3419" s="2">
        <v>3418</v>
      </c>
      <c r="B3419" s="11">
        <v>-1.1110987064959408</v>
      </c>
      <c r="C3419" s="11">
        <v>0.37692196968115599</v>
      </c>
      <c r="D3419" s="3">
        <f>B3419*Dashboard!$D$11*Dashboard!$D$10*SQRT(Dashboard!$D$12/365)</f>
        <v>-275865.54969435441</v>
      </c>
      <c r="E3419" s="3">
        <f>IF(Dashboard!$I$3,C3419*Dashboard!$E$11*Dashboard!$E$10*SQRT(Dashboard!$D$12/365),0)</f>
        <v>187165.70499103676</v>
      </c>
      <c r="F3419" s="3">
        <f>D3419+IF(Dashboard!$I$3,E3419,0)</f>
        <v>-88699.844703317649</v>
      </c>
      <c r="G3419" s="3">
        <f>IF(Dashboard!$I$4, ('Lookups and Calculations'!$F$9) / (1 - 'Lookups and Calculations'!$F$10), 'Lookups and Calculations'!$F$9)</f>
        <v>1951878.888340465</v>
      </c>
      <c r="H3419" s="12">
        <f t="shared" si="106"/>
        <v>0</v>
      </c>
      <c r="I3419" s="12">
        <f t="shared" si="107"/>
        <v>0</v>
      </c>
      <c r="J3419" s="13">
        <f>(1 - Dashboard!$I$9) * H3419 * Dashboard!$I$8 * 'Lookups and Calculations'!$F$12</f>
        <v>0</v>
      </c>
      <c r="K3419" s="12">
        <f>(1 - Dashboard!$I$11) * I3419 * Dashboard!$I$10 * 'Lookups and Calculations'!$F$12</f>
        <v>0</v>
      </c>
      <c r="L3419" s="12">
        <f>(H3419 - I3419) * Dashboard!$I$13 * (Dashboard!$D$12 / 365) * 'Lookups and Calculations'!$F$12</f>
        <v>0</v>
      </c>
      <c r="M3419" s="3">
        <f>(G3419*2) * Dashboard!$I$13 * (Dashboard!$D$12 / 365) * 'Lookups and Calculations'!$F$12</f>
        <v>1602.0878730267946</v>
      </c>
      <c r="N3419" s="12">
        <f>H3419 * Dashboard!$I$14 * Dashboard!$I$15 * (Dashboard!$D$12 / 365) * 'Lookups and Calculations'!$F$12</f>
        <v>0</v>
      </c>
    </row>
    <row r="3420" spans="1:14" x14ac:dyDescent="0.35">
      <c r="A3420" s="2">
        <v>3419</v>
      </c>
      <c r="B3420" s="11">
        <v>-0.93723544371979872</v>
      </c>
      <c r="C3420" s="11">
        <v>-0.45481789456170768</v>
      </c>
      <c r="D3420" s="3">
        <f>B3420*Dashboard!$D$11*Dashboard!$D$10*SQRT(Dashboard!$D$12/365)</f>
        <v>-232698.47166880759</v>
      </c>
      <c r="E3420" s="3">
        <f>IF(Dashboard!$I$3,C3420*Dashboard!$E$11*Dashboard!$E$10*SQRT(Dashboard!$D$12/365),0)</f>
        <v>-225845.9806686001</v>
      </c>
      <c r="F3420" s="3">
        <f>D3420+IF(Dashboard!$I$3,E3420,0)</f>
        <v>-458544.45233740768</v>
      </c>
      <c r="G3420" s="3">
        <f>IF(Dashboard!$I$4, ('Lookups and Calculations'!$F$9) / (1 - 'Lookups and Calculations'!$F$10), 'Lookups and Calculations'!$F$9)</f>
        <v>1951878.888340465</v>
      </c>
      <c r="H3420" s="12">
        <f t="shared" si="106"/>
        <v>0</v>
      </c>
      <c r="I3420" s="12">
        <f t="shared" si="107"/>
        <v>0</v>
      </c>
      <c r="J3420" s="13">
        <f>(1 - Dashboard!$I$9) * H3420 * Dashboard!$I$8 * 'Lookups and Calculations'!$F$12</f>
        <v>0</v>
      </c>
      <c r="K3420" s="12">
        <f>(1 - Dashboard!$I$11) * I3420 * Dashboard!$I$10 * 'Lookups and Calculations'!$F$12</f>
        <v>0</v>
      </c>
      <c r="L3420" s="12">
        <f>(H3420 - I3420) * Dashboard!$I$13 * (Dashboard!$D$12 / 365) * 'Lookups and Calculations'!$F$12</f>
        <v>0</v>
      </c>
      <c r="M3420" s="3">
        <f>(G3420*2) * Dashboard!$I$13 * (Dashboard!$D$12 / 365) * 'Lookups and Calculations'!$F$12</f>
        <v>1602.0878730267946</v>
      </c>
      <c r="N3420" s="12">
        <f>H3420 * Dashboard!$I$14 * Dashboard!$I$15 * (Dashboard!$D$12 / 365) * 'Lookups and Calculations'!$F$12</f>
        <v>0</v>
      </c>
    </row>
    <row r="3421" spans="1:14" x14ac:dyDescent="0.35">
      <c r="A3421" s="2">
        <v>3420</v>
      </c>
      <c r="B3421" s="11">
        <v>1.0957275817539864</v>
      </c>
      <c r="C3421" s="11">
        <v>0.56953434712693152</v>
      </c>
      <c r="D3421" s="3">
        <f>B3421*Dashboard!$D$11*Dashboard!$D$10*SQRT(Dashboard!$D$12/365)</f>
        <v>272049.17968908948</v>
      </c>
      <c r="E3421" s="3">
        <f>IF(Dashboard!$I$3,C3421*Dashboard!$E$11*Dashboard!$E$10*SQRT(Dashboard!$D$12/365),0)</f>
        <v>282809.98766613216</v>
      </c>
      <c r="F3421" s="3">
        <f>D3421+IF(Dashboard!$I$3,E3421,0)</f>
        <v>554859.1673552217</v>
      </c>
      <c r="G3421" s="3">
        <f>IF(Dashboard!$I$4, ('Lookups and Calculations'!$F$9) / (1 - 'Lookups and Calculations'!$F$10), 'Lookups and Calculations'!$F$9)</f>
        <v>1951878.888340465</v>
      </c>
      <c r="H3421" s="12">
        <f t="shared" si="106"/>
        <v>0</v>
      </c>
      <c r="I3421" s="12">
        <f t="shared" si="107"/>
        <v>0</v>
      </c>
      <c r="J3421" s="13">
        <f>(1 - Dashboard!$I$9) * H3421 * Dashboard!$I$8 * 'Lookups and Calculations'!$F$12</f>
        <v>0</v>
      </c>
      <c r="K3421" s="12">
        <f>(1 - Dashboard!$I$11) * I3421 * Dashboard!$I$10 * 'Lookups and Calculations'!$F$12</f>
        <v>0</v>
      </c>
      <c r="L3421" s="12">
        <f>(H3421 - I3421) * Dashboard!$I$13 * (Dashboard!$D$12 / 365) * 'Lookups and Calculations'!$F$12</f>
        <v>0</v>
      </c>
      <c r="M3421" s="3">
        <f>(G3421*2) * Dashboard!$I$13 * (Dashboard!$D$12 / 365) * 'Lookups and Calculations'!$F$12</f>
        <v>1602.0878730267946</v>
      </c>
      <c r="N3421" s="12">
        <f>H3421 * Dashboard!$I$14 * Dashboard!$I$15 * (Dashboard!$D$12 / 365) * 'Lookups and Calculations'!$F$12</f>
        <v>0</v>
      </c>
    </row>
    <row r="3422" spans="1:14" x14ac:dyDescent="0.35">
      <c r="A3422" s="2">
        <v>3421</v>
      </c>
      <c r="B3422" s="11">
        <v>-0.14751674221608441</v>
      </c>
      <c r="C3422" s="11">
        <v>-0.3724231789152182</v>
      </c>
      <c r="D3422" s="3">
        <f>B3422*Dashboard!$D$11*Dashboard!$D$10*SQRT(Dashboard!$D$12/365)</f>
        <v>-36625.717357640686</v>
      </c>
      <c r="E3422" s="3">
        <f>IF(Dashboard!$I$3,C3422*Dashboard!$E$11*Dashboard!$E$10*SQRT(Dashboard!$D$12/365),0)</f>
        <v>-184931.76955334871</v>
      </c>
      <c r="F3422" s="3">
        <f>D3422+IF(Dashboard!$I$3,E3422,0)</f>
        <v>-221557.48691098939</v>
      </c>
      <c r="G3422" s="3">
        <f>IF(Dashboard!$I$4, ('Lookups and Calculations'!$F$9) / (1 - 'Lookups and Calculations'!$F$10), 'Lookups and Calculations'!$F$9)</f>
        <v>1951878.888340465</v>
      </c>
      <c r="H3422" s="12">
        <f t="shared" si="106"/>
        <v>0</v>
      </c>
      <c r="I3422" s="12">
        <f t="shared" si="107"/>
        <v>0</v>
      </c>
      <c r="J3422" s="13">
        <f>(1 - Dashboard!$I$9) * H3422 * Dashboard!$I$8 * 'Lookups and Calculations'!$F$12</f>
        <v>0</v>
      </c>
      <c r="K3422" s="12">
        <f>(1 - Dashboard!$I$11) * I3422 * Dashboard!$I$10 * 'Lookups and Calculations'!$F$12</f>
        <v>0</v>
      </c>
      <c r="L3422" s="12">
        <f>(H3422 - I3422) * Dashboard!$I$13 * (Dashboard!$D$12 / 365) * 'Lookups and Calculations'!$F$12</f>
        <v>0</v>
      </c>
      <c r="M3422" s="3">
        <f>(G3422*2) * Dashboard!$I$13 * (Dashboard!$D$12 / 365) * 'Lookups and Calculations'!$F$12</f>
        <v>1602.0878730267946</v>
      </c>
      <c r="N3422" s="12">
        <f>H3422 * Dashboard!$I$14 * Dashboard!$I$15 * (Dashboard!$D$12 / 365) * 'Lookups and Calculations'!$F$12</f>
        <v>0</v>
      </c>
    </row>
    <row r="3423" spans="1:14" x14ac:dyDescent="0.35">
      <c r="A3423" s="2">
        <v>3422</v>
      </c>
      <c r="B3423" s="11">
        <v>7.2751824549297739E-2</v>
      </c>
      <c r="C3423" s="11">
        <v>0.52555437436282049</v>
      </c>
      <c r="D3423" s="3">
        <f>B3423*Dashboard!$D$11*Dashboard!$D$10*SQRT(Dashboard!$D$12/365)</f>
        <v>18062.951521069535</v>
      </c>
      <c r="E3423" s="3">
        <f>IF(Dashboard!$I$3,C3423*Dashboard!$E$11*Dashboard!$E$10*SQRT(Dashboard!$D$12/365),0)</f>
        <v>260971.13700204215</v>
      </c>
      <c r="F3423" s="3">
        <f>D3423+IF(Dashboard!$I$3,E3423,0)</f>
        <v>279034.08852311166</v>
      </c>
      <c r="G3423" s="3">
        <f>IF(Dashboard!$I$4, ('Lookups and Calculations'!$F$9) / (1 - 'Lookups and Calculations'!$F$10), 'Lookups and Calculations'!$F$9)</f>
        <v>1951878.888340465</v>
      </c>
      <c r="H3423" s="12">
        <f t="shared" si="106"/>
        <v>0</v>
      </c>
      <c r="I3423" s="12">
        <f t="shared" si="107"/>
        <v>0</v>
      </c>
      <c r="J3423" s="13">
        <f>(1 - Dashboard!$I$9) * H3423 * Dashboard!$I$8 * 'Lookups and Calculations'!$F$12</f>
        <v>0</v>
      </c>
      <c r="K3423" s="12">
        <f>(1 - Dashboard!$I$11) * I3423 * Dashboard!$I$10 * 'Lookups and Calculations'!$F$12</f>
        <v>0</v>
      </c>
      <c r="L3423" s="12">
        <f>(H3423 - I3423) * Dashboard!$I$13 * (Dashboard!$D$12 / 365) * 'Lookups and Calculations'!$F$12</f>
        <v>0</v>
      </c>
      <c r="M3423" s="3">
        <f>(G3423*2) * Dashboard!$I$13 * (Dashboard!$D$12 / 365) * 'Lookups and Calculations'!$F$12</f>
        <v>1602.0878730267946</v>
      </c>
      <c r="N3423" s="12">
        <f>H3423 * Dashboard!$I$14 * Dashboard!$I$15 * (Dashboard!$D$12 / 365) * 'Lookups and Calculations'!$F$12</f>
        <v>0</v>
      </c>
    </row>
    <row r="3424" spans="1:14" x14ac:dyDescent="0.35">
      <c r="A3424" s="2">
        <v>3423</v>
      </c>
      <c r="B3424" s="11">
        <v>0.81198600057526871</v>
      </c>
      <c r="C3424" s="11">
        <v>0.35653418799104986</v>
      </c>
      <c r="D3424" s="3">
        <f>B3424*Dashboard!$D$11*Dashboard!$D$10*SQRT(Dashboard!$D$12/365)</f>
        <v>201601.31866163341</v>
      </c>
      <c r="E3424" s="3">
        <f>IF(Dashboard!$I$3,C3424*Dashboard!$E$11*Dashboard!$E$10*SQRT(Dashboard!$D$12/365),0)</f>
        <v>177041.87608167395</v>
      </c>
      <c r="F3424" s="3">
        <f>D3424+IF(Dashboard!$I$3,E3424,0)</f>
        <v>378643.19474330737</v>
      </c>
      <c r="G3424" s="3">
        <f>IF(Dashboard!$I$4, ('Lookups and Calculations'!$F$9) / (1 - 'Lookups and Calculations'!$F$10), 'Lookups and Calculations'!$F$9)</f>
        <v>1951878.888340465</v>
      </c>
      <c r="H3424" s="12">
        <f t="shared" si="106"/>
        <v>0</v>
      </c>
      <c r="I3424" s="12">
        <f t="shared" si="107"/>
        <v>0</v>
      </c>
      <c r="J3424" s="13">
        <f>(1 - Dashboard!$I$9) * H3424 * Dashboard!$I$8 * 'Lookups and Calculations'!$F$12</f>
        <v>0</v>
      </c>
      <c r="K3424" s="12">
        <f>(1 - Dashboard!$I$11) * I3424 * Dashboard!$I$10 * 'Lookups and Calculations'!$F$12</f>
        <v>0</v>
      </c>
      <c r="L3424" s="12">
        <f>(H3424 - I3424) * Dashboard!$I$13 * (Dashboard!$D$12 / 365) * 'Lookups and Calculations'!$F$12</f>
        <v>0</v>
      </c>
      <c r="M3424" s="3">
        <f>(G3424*2) * Dashboard!$I$13 * (Dashboard!$D$12 / 365) * 'Lookups and Calculations'!$F$12</f>
        <v>1602.0878730267946</v>
      </c>
      <c r="N3424" s="12">
        <f>H3424 * Dashboard!$I$14 * Dashboard!$I$15 * (Dashboard!$D$12 / 365) * 'Lookups and Calculations'!$F$12</f>
        <v>0</v>
      </c>
    </row>
    <row r="3425" spans="1:14" x14ac:dyDescent="0.35">
      <c r="A3425" s="2">
        <v>3424</v>
      </c>
      <c r="B3425" s="11">
        <v>1.4044697312664753</v>
      </c>
      <c r="C3425" s="11">
        <v>-1.7005912125974418</v>
      </c>
      <c r="D3425" s="3">
        <f>B3425*Dashboard!$D$11*Dashboard!$D$10*SQRT(Dashboard!$D$12/365)</f>
        <v>348704.22598797607</v>
      </c>
      <c r="E3425" s="3">
        <f>IF(Dashboard!$I$3,C3425*Dashboard!$E$11*Dashboard!$E$10*SQRT(Dashboard!$D$12/365),0)</f>
        <v>-844451.58099065069</v>
      </c>
      <c r="F3425" s="3">
        <f>D3425+IF(Dashboard!$I$3,E3425,0)</f>
        <v>-495747.35500267462</v>
      </c>
      <c r="G3425" s="3">
        <f>IF(Dashboard!$I$4, ('Lookups and Calculations'!$F$9) / (1 - 'Lookups and Calculations'!$F$10), 'Lookups and Calculations'!$F$9)</f>
        <v>1951878.888340465</v>
      </c>
      <c r="H3425" s="12">
        <f t="shared" si="106"/>
        <v>0</v>
      </c>
      <c r="I3425" s="12">
        <f t="shared" si="107"/>
        <v>0</v>
      </c>
      <c r="J3425" s="13">
        <f>(1 - Dashboard!$I$9) * H3425 * Dashboard!$I$8 * 'Lookups and Calculations'!$F$12</f>
        <v>0</v>
      </c>
      <c r="K3425" s="12">
        <f>(1 - Dashboard!$I$11) * I3425 * Dashboard!$I$10 * 'Lookups and Calculations'!$F$12</f>
        <v>0</v>
      </c>
      <c r="L3425" s="12">
        <f>(H3425 - I3425) * Dashboard!$I$13 * (Dashboard!$D$12 / 365) * 'Lookups and Calculations'!$F$12</f>
        <v>0</v>
      </c>
      <c r="M3425" s="3">
        <f>(G3425*2) * Dashboard!$I$13 * (Dashboard!$D$12 / 365) * 'Lookups and Calculations'!$F$12</f>
        <v>1602.0878730267946</v>
      </c>
      <c r="N3425" s="12">
        <f>H3425 * Dashboard!$I$14 * Dashboard!$I$15 * (Dashboard!$D$12 / 365) * 'Lookups and Calculations'!$F$12</f>
        <v>0</v>
      </c>
    </row>
    <row r="3426" spans="1:14" x14ac:dyDescent="0.35">
      <c r="A3426" s="2">
        <v>3425</v>
      </c>
      <c r="B3426" s="11">
        <v>-0.10361712506323964</v>
      </c>
      <c r="C3426" s="11">
        <v>0.80462435764974116</v>
      </c>
      <c r="D3426" s="3">
        <f>B3426*Dashboard!$D$11*Dashboard!$D$10*SQRT(Dashboard!$D$12/365)</f>
        <v>-25726.242858715537</v>
      </c>
      <c r="E3426" s="3">
        <f>IF(Dashboard!$I$3,C3426*Dashboard!$E$11*Dashboard!$E$10*SQRT(Dashboard!$D$12/365),0)</f>
        <v>399547.11390229414</v>
      </c>
      <c r="F3426" s="3">
        <f>D3426+IF(Dashboard!$I$3,E3426,0)</f>
        <v>373820.87104357861</v>
      </c>
      <c r="G3426" s="3">
        <f>IF(Dashboard!$I$4, ('Lookups and Calculations'!$F$9) / (1 - 'Lookups and Calculations'!$F$10), 'Lookups and Calculations'!$F$9)</f>
        <v>1951878.888340465</v>
      </c>
      <c r="H3426" s="12">
        <f t="shared" si="106"/>
        <v>0</v>
      </c>
      <c r="I3426" s="12">
        <f t="shared" si="107"/>
        <v>0</v>
      </c>
      <c r="J3426" s="13">
        <f>(1 - Dashboard!$I$9) * H3426 * Dashboard!$I$8 * 'Lookups and Calculations'!$F$12</f>
        <v>0</v>
      </c>
      <c r="K3426" s="12">
        <f>(1 - Dashboard!$I$11) * I3426 * Dashboard!$I$10 * 'Lookups and Calculations'!$F$12</f>
        <v>0</v>
      </c>
      <c r="L3426" s="12">
        <f>(H3426 - I3426) * Dashboard!$I$13 * (Dashboard!$D$12 / 365) * 'Lookups and Calculations'!$F$12</f>
        <v>0</v>
      </c>
      <c r="M3426" s="3">
        <f>(G3426*2) * Dashboard!$I$13 * (Dashboard!$D$12 / 365) * 'Lookups and Calculations'!$F$12</f>
        <v>1602.0878730267946</v>
      </c>
      <c r="N3426" s="12">
        <f>H3426 * Dashboard!$I$14 * Dashboard!$I$15 * (Dashboard!$D$12 / 365) * 'Lookups and Calculations'!$F$12</f>
        <v>0</v>
      </c>
    </row>
    <row r="3427" spans="1:14" x14ac:dyDescent="0.35">
      <c r="A3427" s="2">
        <v>3426</v>
      </c>
      <c r="B3427" s="11">
        <v>-0.6296237257288001</v>
      </c>
      <c r="C3427" s="11">
        <v>1.1519642460555013</v>
      </c>
      <c r="D3427" s="3">
        <f>B3427*Dashboard!$D$11*Dashboard!$D$10*SQRT(Dashboard!$D$12/365)</f>
        <v>-156324.09090507517</v>
      </c>
      <c r="E3427" s="3">
        <f>IF(Dashboard!$I$3,C3427*Dashboard!$E$11*Dashboard!$E$10*SQRT(Dashboard!$D$12/365),0)</f>
        <v>572023.43609695206</v>
      </c>
      <c r="F3427" s="3">
        <f>D3427+IF(Dashboard!$I$3,E3427,0)</f>
        <v>415699.34519187687</v>
      </c>
      <c r="G3427" s="3">
        <f>IF(Dashboard!$I$4, ('Lookups and Calculations'!$F$9) / (1 - 'Lookups and Calculations'!$F$10), 'Lookups and Calculations'!$F$9)</f>
        <v>1951878.888340465</v>
      </c>
      <c r="H3427" s="12">
        <f t="shared" si="106"/>
        <v>0</v>
      </c>
      <c r="I3427" s="12">
        <f t="shared" si="107"/>
        <v>0</v>
      </c>
      <c r="J3427" s="13">
        <f>(1 - Dashboard!$I$9) * H3427 * Dashboard!$I$8 * 'Lookups and Calculations'!$F$12</f>
        <v>0</v>
      </c>
      <c r="K3427" s="12">
        <f>(1 - Dashboard!$I$11) * I3427 * Dashboard!$I$10 * 'Lookups and Calculations'!$F$12</f>
        <v>0</v>
      </c>
      <c r="L3427" s="12">
        <f>(H3427 - I3427) * Dashboard!$I$13 * (Dashboard!$D$12 / 365) * 'Lookups and Calculations'!$F$12</f>
        <v>0</v>
      </c>
      <c r="M3427" s="3">
        <f>(G3427*2) * Dashboard!$I$13 * (Dashboard!$D$12 / 365) * 'Lookups and Calculations'!$F$12</f>
        <v>1602.0878730267946</v>
      </c>
      <c r="N3427" s="12">
        <f>H3427 * Dashboard!$I$14 * Dashboard!$I$15 * (Dashboard!$D$12 / 365) * 'Lookups and Calculations'!$F$12</f>
        <v>0</v>
      </c>
    </row>
    <row r="3428" spans="1:14" x14ac:dyDescent="0.35">
      <c r="A3428" s="2">
        <v>3427</v>
      </c>
      <c r="B3428" s="11">
        <v>0.3127482983725004</v>
      </c>
      <c r="C3428" s="11">
        <v>0.19656745552042909</v>
      </c>
      <c r="D3428" s="3">
        <f>B3428*Dashboard!$D$11*Dashboard!$D$10*SQRT(Dashboard!$D$12/365)</f>
        <v>77649.700015035502</v>
      </c>
      <c r="E3428" s="3">
        <f>IF(Dashboard!$I$3,C3428*Dashboard!$E$11*Dashboard!$E$10*SQRT(Dashboard!$D$12/365),0)</f>
        <v>97608.230217774704</v>
      </c>
      <c r="F3428" s="3">
        <f>D3428+IF(Dashboard!$I$3,E3428,0)</f>
        <v>175257.93023281021</v>
      </c>
      <c r="G3428" s="3">
        <f>IF(Dashboard!$I$4, ('Lookups and Calculations'!$F$9) / (1 - 'Lookups and Calculations'!$F$10), 'Lookups and Calculations'!$F$9)</f>
        <v>1951878.888340465</v>
      </c>
      <c r="H3428" s="12">
        <f t="shared" si="106"/>
        <v>0</v>
      </c>
      <c r="I3428" s="12">
        <f t="shared" si="107"/>
        <v>0</v>
      </c>
      <c r="J3428" s="13">
        <f>(1 - Dashboard!$I$9) * H3428 * Dashboard!$I$8 * 'Lookups and Calculations'!$F$12</f>
        <v>0</v>
      </c>
      <c r="K3428" s="12">
        <f>(1 - Dashboard!$I$11) * I3428 * Dashboard!$I$10 * 'Lookups and Calculations'!$F$12</f>
        <v>0</v>
      </c>
      <c r="L3428" s="12">
        <f>(H3428 - I3428) * Dashboard!$I$13 * (Dashboard!$D$12 / 365) * 'Lookups and Calculations'!$F$12</f>
        <v>0</v>
      </c>
      <c r="M3428" s="3">
        <f>(G3428*2) * Dashboard!$I$13 * (Dashboard!$D$12 / 365) * 'Lookups and Calculations'!$F$12</f>
        <v>1602.0878730267946</v>
      </c>
      <c r="N3428" s="12">
        <f>H3428 * Dashboard!$I$14 * Dashboard!$I$15 * (Dashboard!$D$12 / 365) * 'Lookups and Calculations'!$F$12</f>
        <v>0</v>
      </c>
    </row>
    <row r="3429" spans="1:14" x14ac:dyDescent="0.35">
      <c r="A3429" s="2">
        <v>3428</v>
      </c>
      <c r="B3429" s="11">
        <v>-0.50263061040845247</v>
      </c>
      <c r="C3429" s="11">
        <v>0.7407105183029894</v>
      </c>
      <c r="D3429" s="3">
        <f>B3429*Dashboard!$D$11*Dashboard!$D$10*SQRT(Dashboard!$D$12/365)</f>
        <v>-124794.01588975136</v>
      </c>
      <c r="E3429" s="3">
        <f>IF(Dashboard!$I$3,C3429*Dashboard!$E$11*Dashboard!$E$10*SQRT(Dashboard!$D$12/365),0)</f>
        <v>367809.83201835962</v>
      </c>
      <c r="F3429" s="3">
        <f>D3429+IF(Dashboard!$I$3,E3429,0)</f>
        <v>243015.81612860825</v>
      </c>
      <c r="G3429" s="3">
        <f>IF(Dashboard!$I$4, ('Lookups and Calculations'!$F$9) / (1 - 'Lookups and Calculations'!$F$10), 'Lookups and Calculations'!$F$9)</f>
        <v>1951878.888340465</v>
      </c>
      <c r="H3429" s="12">
        <f t="shared" si="106"/>
        <v>0</v>
      </c>
      <c r="I3429" s="12">
        <f t="shared" si="107"/>
        <v>0</v>
      </c>
      <c r="J3429" s="13">
        <f>(1 - Dashboard!$I$9) * H3429 * Dashboard!$I$8 * 'Lookups and Calculations'!$F$12</f>
        <v>0</v>
      </c>
      <c r="K3429" s="12">
        <f>(1 - Dashboard!$I$11) * I3429 * Dashboard!$I$10 * 'Lookups and Calculations'!$F$12</f>
        <v>0</v>
      </c>
      <c r="L3429" s="12">
        <f>(H3429 - I3429) * Dashboard!$I$13 * (Dashboard!$D$12 / 365) * 'Lookups and Calculations'!$F$12</f>
        <v>0</v>
      </c>
      <c r="M3429" s="3">
        <f>(G3429*2) * Dashboard!$I$13 * (Dashboard!$D$12 / 365) * 'Lookups and Calculations'!$F$12</f>
        <v>1602.0878730267946</v>
      </c>
      <c r="N3429" s="12">
        <f>H3429 * Dashboard!$I$14 * Dashboard!$I$15 * (Dashboard!$D$12 / 365) * 'Lookups and Calculations'!$F$12</f>
        <v>0</v>
      </c>
    </row>
    <row r="3430" spans="1:14" x14ac:dyDescent="0.35">
      <c r="A3430" s="2">
        <v>3429</v>
      </c>
      <c r="B3430" s="11">
        <v>-1.2102616017290382</v>
      </c>
      <c r="C3430" s="11">
        <v>0.94969026242803645</v>
      </c>
      <c r="D3430" s="3">
        <f>B3430*Dashboard!$D$11*Dashboard!$D$10*SQRT(Dashboard!$D$12/365)</f>
        <v>-300485.88850208576</v>
      </c>
      <c r="E3430" s="3">
        <f>IF(Dashboard!$I$3,C3430*Dashboard!$E$11*Dashboard!$E$10*SQRT(Dashboard!$D$12/365),0)</f>
        <v>471581.55212026264</v>
      </c>
      <c r="F3430" s="3">
        <f>D3430+IF(Dashboard!$I$3,E3430,0)</f>
        <v>171095.66361817688</v>
      </c>
      <c r="G3430" s="3">
        <f>IF(Dashboard!$I$4, ('Lookups and Calculations'!$F$9) / (1 - 'Lookups and Calculations'!$F$10), 'Lookups and Calculations'!$F$9)</f>
        <v>1951878.888340465</v>
      </c>
      <c r="H3430" s="12">
        <f t="shared" si="106"/>
        <v>0</v>
      </c>
      <c r="I3430" s="12">
        <f t="shared" si="107"/>
        <v>0</v>
      </c>
      <c r="J3430" s="13">
        <f>(1 - Dashboard!$I$9) * H3430 * Dashboard!$I$8 * 'Lookups and Calculations'!$F$12</f>
        <v>0</v>
      </c>
      <c r="K3430" s="12">
        <f>(1 - Dashboard!$I$11) * I3430 * Dashboard!$I$10 * 'Lookups and Calculations'!$F$12</f>
        <v>0</v>
      </c>
      <c r="L3430" s="12">
        <f>(H3430 - I3430) * Dashboard!$I$13 * (Dashboard!$D$12 / 365) * 'Lookups and Calculations'!$F$12</f>
        <v>0</v>
      </c>
      <c r="M3430" s="3">
        <f>(G3430*2) * Dashboard!$I$13 * (Dashboard!$D$12 / 365) * 'Lookups and Calculations'!$F$12</f>
        <v>1602.0878730267946</v>
      </c>
      <c r="N3430" s="12">
        <f>H3430 * Dashboard!$I$14 * Dashboard!$I$15 * (Dashboard!$D$12 / 365) * 'Lookups and Calculations'!$F$12</f>
        <v>0</v>
      </c>
    </row>
    <row r="3431" spans="1:14" x14ac:dyDescent="0.35">
      <c r="A3431" s="2">
        <v>3430</v>
      </c>
      <c r="B3431" s="11">
        <v>0.35577628676813083</v>
      </c>
      <c r="C3431" s="11">
        <v>0.75118099620791379</v>
      </c>
      <c r="D3431" s="3">
        <f>B3431*Dashboard!$D$11*Dashboard!$D$10*SQRT(Dashboard!$D$12/365)</f>
        <v>88332.764986316935</v>
      </c>
      <c r="E3431" s="3">
        <f>IF(Dashboard!$I$3,C3431*Dashboard!$E$11*Dashboard!$E$10*SQRT(Dashboard!$D$12/365),0)</f>
        <v>373009.08952071751</v>
      </c>
      <c r="F3431" s="3">
        <f>D3431+IF(Dashboard!$I$3,E3431,0)</f>
        <v>461341.85450703441</v>
      </c>
      <c r="G3431" s="3">
        <f>IF(Dashboard!$I$4, ('Lookups and Calculations'!$F$9) / (1 - 'Lookups and Calculations'!$F$10), 'Lookups and Calculations'!$F$9)</f>
        <v>1951878.888340465</v>
      </c>
      <c r="H3431" s="12">
        <f t="shared" si="106"/>
        <v>0</v>
      </c>
      <c r="I3431" s="12">
        <f t="shared" si="107"/>
        <v>0</v>
      </c>
      <c r="J3431" s="13">
        <f>(1 - Dashboard!$I$9) * H3431 * Dashboard!$I$8 * 'Lookups and Calculations'!$F$12</f>
        <v>0</v>
      </c>
      <c r="K3431" s="12">
        <f>(1 - Dashboard!$I$11) * I3431 * Dashboard!$I$10 * 'Lookups and Calculations'!$F$12</f>
        <v>0</v>
      </c>
      <c r="L3431" s="12">
        <f>(H3431 - I3431) * Dashboard!$I$13 * (Dashboard!$D$12 / 365) * 'Lookups and Calculations'!$F$12</f>
        <v>0</v>
      </c>
      <c r="M3431" s="3">
        <f>(G3431*2) * Dashboard!$I$13 * (Dashboard!$D$12 / 365) * 'Lookups and Calculations'!$F$12</f>
        <v>1602.0878730267946</v>
      </c>
      <c r="N3431" s="12">
        <f>H3431 * Dashboard!$I$14 * Dashboard!$I$15 * (Dashboard!$D$12 / 365) * 'Lookups and Calculations'!$F$12</f>
        <v>0</v>
      </c>
    </row>
    <row r="3432" spans="1:14" x14ac:dyDescent="0.35">
      <c r="A3432" s="2">
        <v>3431</v>
      </c>
      <c r="B3432" s="11">
        <v>-0.35403043659912892</v>
      </c>
      <c r="C3432" s="11">
        <v>0.14840628230708428</v>
      </c>
      <c r="D3432" s="3">
        <f>B3432*Dashboard!$D$11*Dashboard!$D$10*SQRT(Dashboard!$D$12/365)</f>
        <v>-87899.302222171929</v>
      </c>
      <c r="E3432" s="3">
        <f>IF(Dashboard!$I$3,C3432*Dashboard!$E$11*Dashboard!$E$10*SQRT(Dashboard!$D$12/365),0)</f>
        <v>73693.147885757018</v>
      </c>
      <c r="F3432" s="3">
        <f>D3432+IF(Dashboard!$I$3,E3432,0)</f>
        <v>-14206.154336414911</v>
      </c>
      <c r="G3432" s="3">
        <f>IF(Dashboard!$I$4, ('Lookups and Calculations'!$F$9) / (1 - 'Lookups and Calculations'!$F$10), 'Lookups and Calculations'!$F$9)</f>
        <v>1951878.888340465</v>
      </c>
      <c r="H3432" s="12">
        <f t="shared" si="106"/>
        <v>0</v>
      </c>
      <c r="I3432" s="12">
        <f t="shared" si="107"/>
        <v>0</v>
      </c>
      <c r="J3432" s="13">
        <f>(1 - Dashboard!$I$9) * H3432 * Dashboard!$I$8 * 'Lookups and Calculations'!$F$12</f>
        <v>0</v>
      </c>
      <c r="K3432" s="12">
        <f>(1 - Dashboard!$I$11) * I3432 * Dashboard!$I$10 * 'Lookups and Calculations'!$F$12</f>
        <v>0</v>
      </c>
      <c r="L3432" s="12">
        <f>(H3432 - I3432) * Dashboard!$I$13 * (Dashboard!$D$12 / 365) * 'Lookups and Calculations'!$F$12</f>
        <v>0</v>
      </c>
      <c r="M3432" s="3">
        <f>(G3432*2) * Dashboard!$I$13 * (Dashboard!$D$12 / 365) * 'Lookups and Calculations'!$F$12</f>
        <v>1602.0878730267946</v>
      </c>
      <c r="N3432" s="12">
        <f>H3432 * Dashboard!$I$14 * Dashboard!$I$15 * (Dashboard!$D$12 / 365) * 'Lookups and Calculations'!$F$12</f>
        <v>0</v>
      </c>
    </row>
    <row r="3433" spans="1:14" x14ac:dyDescent="0.35">
      <c r="A3433" s="2">
        <v>3432</v>
      </c>
      <c r="B3433" s="11">
        <v>-0.60938561230735133</v>
      </c>
      <c r="C3433" s="11">
        <v>0.41187196090418432</v>
      </c>
      <c r="D3433" s="3">
        <f>B3433*Dashboard!$D$11*Dashboard!$D$10*SQRT(Dashboard!$D$12/365)</f>
        <v>-151299.33635253707</v>
      </c>
      <c r="E3433" s="3">
        <f>IF(Dashboard!$I$3,C3433*Dashboard!$E$11*Dashboard!$E$10*SQRT(Dashboard!$D$12/365),0)</f>
        <v>204520.59611670434</v>
      </c>
      <c r="F3433" s="3">
        <f>D3433+IF(Dashboard!$I$3,E3433,0)</f>
        <v>53221.259764167276</v>
      </c>
      <c r="G3433" s="3">
        <f>IF(Dashboard!$I$4, ('Lookups and Calculations'!$F$9) / (1 - 'Lookups and Calculations'!$F$10), 'Lookups and Calculations'!$F$9)</f>
        <v>1951878.888340465</v>
      </c>
      <c r="H3433" s="12">
        <f t="shared" si="106"/>
        <v>0</v>
      </c>
      <c r="I3433" s="12">
        <f t="shared" si="107"/>
        <v>0</v>
      </c>
      <c r="J3433" s="13">
        <f>(1 - Dashboard!$I$9) * H3433 * Dashboard!$I$8 * 'Lookups and Calculations'!$F$12</f>
        <v>0</v>
      </c>
      <c r="K3433" s="12">
        <f>(1 - Dashboard!$I$11) * I3433 * Dashboard!$I$10 * 'Lookups and Calculations'!$F$12</f>
        <v>0</v>
      </c>
      <c r="L3433" s="12">
        <f>(H3433 - I3433) * Dashboard!$I$13 * (Dashboard!$D$12 / 365) * 'Lookups and Calculations'!$F$12</f>
        <v>0</v>
      </c>
      <c r="M3433" s="3">
        <f>(G3433*2) * Dashboard!$I$13 * (Dashboard!$D$12 / 365) * 'Lookups and Calculations'!$F$12</f>
        <v>1602.0878730267946</v>
      </c>
      <c r="N3433" s="12">
        <f>H3433 * Dashboard!$I$14 * Dashboard!$I$15 * (Dashboard!$D$12 / 365) * 'Lookups and Calculations'!$F$12</f>
        <v>0</v>
      </c>
    </row>
    <row r="3434" spans="1:14" x14ac:dyDescent="0.35">
      <c r="A3434" s="2">
        <v>3433</v>
      </c>
      <c r="B3434" s="11">
        <v>0.26911715186458007</v>
      </c>
      <c r="C3434" s="11">
        <v>-0.33726475029643843</v>
      </c>
      <c r="D3434" s="3">
        <f>B3434*Dashboard!$D$11*Dashboard!$D$10*SQRT(Dashboard!$D$12/365)</f>
        <v>66816.881882107249</v>
      </c>
      <c r="E3434" s="3">
        <f>IF(Dashboard!$I$3,C3434*Dashboard!$E$11*Dashboard!$E$10*SQRT(Dashboard!$D$12/365),0)</f>
        <v>-167473.37601800379</v>
      </c>
      <c r="F3434" s="3">
        <f>D3434+IF(Dashboard!$I$3,E3434,0)</f>
        <v>-100656.49413589654</v>
      </c>
      <c r="G3434" s="3">
        <f>IF(Dashboard!$I$4, ('Lookups and Calculations'!$F$9) / (1 - 'Lookups and Calculations'!$F$10), 'Lookups and Calculations'!$F$9)</f>
        <v>1951878.888340465</v>
      </c>
      <c r="H3434" s="12">
        <f t="shared" si="106"/>
        <v>0</v>
      </c>
      <c r="I3434" s="12">
        <f t="shared" si="107"/>
        <v>0</v>
      </c>
      <c r="J3434" s="13">
        <f>(1 - Dashboard!$I$9) * H3434 * Dashboard!$I$8 * 'Lookups and Calculations'!$F$12</f>
        <v>0</v>
      </c>
      <c r="K3434" s="12">
        <f>(1 - Dashboard!$I$11) * I3434 * Dashboard!$I$10 * 'Lookups and Calculations'!$F$12</f>
        <v>0</v>
      </c>
      <c r="L3434" s="12">
        <f>(H3434 - I3434) * Dashboard!$I$13 * (Dashboard!$D$12 / 365) * 'Lookups and Calculations'!$F$12</f>
        <v>0</v>
      </c>
      <c r="M3434" s="3">
        <f>(G3434*2) * Dashboard!$I$13 * (Dashboard!$D$12 / 365) * 'Lookups and Calculations'!$F$12</f>
        <v>1602.0878730267946</v>
      </c>
      <c r="N3434" s="12">
        <f>H3434 * Dashboard!$I$14 * Dashboard!$I$15 * (Dashboard!$D$12 / 365) * 'Lookups and Calculations'!$F$12</f>
        <v>0</v>
      </c>
    </row>
    <row r="3435" spans="1:14" x14ac:dyDescent="0.35">
      <c r="A3435" s="2">
        <v>3434</v>
      </c>
      <c r="B3435" s="11">
        <v>-8.1514886053783306E-2</v>
      </c>
      <c r="C3435" s="11">
        <v>-0.12372907632462855</v>
      </c>
      <c r="D3435" s="3">
        <f>B3435*Dashboard!$D$11*Dashboard!$D$10*SQRT(Dashboard!$D$12/365)</f>
        <v>-20238.659912058632</v>
      </c>
      <c r="E3435" s="3">
        <f>IF(Dashboard!$I$3,C3435*Dashboard!$E$11*Dashboard!$E$10*SQRT(Dashboard!$D$12/365),0)</f>
        <v>-61439.347294556646</v>
      </c>
      <c r="F3435" s="3">
        <f>D3435+IF(Dashboard!$I$3,E3435,0)</f>
        <v>-81678.007206615279</v>
      </c>
      <c r="G3435" s="3">
        <f>IF(Dashboard!$I$4, ('Lookups and Calculations'!$F$9) / (1 - 'Lookups and Calculations'!$F$10), 'Lookups and Calculations'!$F$9)</f>
        <v>1951878.888340465</v>
      </c>
      <c r="H3435" s="12">
        <f t="shared" si="106"/>
        <v>0</v>
      </c>
      <c r="I3435" s="12">
        <f t="shared" si="107"/>
        <v>0</v>
      </c>
      <c r="J3435" s="13">
        <f>(1 - Dashboard!$I$9) * H3435 * Dashboard!$I$8 * 'Lookups and Calculations'!$F$12</f>
        <v>0</v>
      </c>
      <c r="K3435" s="12">
        <f>(1 - Dashboard!$I$11) * I3435 * Dashboard!$I$10 * 'Lookups and Calculations'!$F$12</f>
        <v>0</v>
      </c>
      <c r="L3435" s="12">
        <f>(H3435 - I3435) * Dashboard!$I$13 * (Dashboard!$D$12 / 365) * 'Lookups and Calculations'!$F$12</f>
        <v>0</v>
      </c>
      <c r="M3435" s="3">
        <f>(G3435*2) * Dashboard!$I$13 * (Dashboard!$D$12 / 365) * 'Lookups and Calculations'!$F$12</f>
        <v>1602.0878730267946</v>
      </c>
      <c r="N3435" s="12">
        <f>H3435 * Dashboard!$I$14 * Dashboard!$I$15 * (Dashboard!$D$12 / 365) * 'Lookups and Calculations'!$F$12</f>
        <v>0</v>
      </c>
    </row>
    <row r="3436" spans="1:14" x14ac:dyDescent="0.35">
      <c r="A3436" s="2">
        <v>3435</v>
      </c>
      <c r="B3436" s="11">
        <v>-0.40495639636691744</v>
      </c>
      <c r="C3436" s="11">
        <v>-1.4113032966239272</v>
      </c>
      <c r="D3436" s="3">
        <f>B3436*Dashboard!$D$11*Dashboard!$D$10*SQRT(Dashboard!$D$12/365)</f>
        <v>-100543.28947813662</v>
      </c>
      <c r="E3436" s="3">
        <f>IF(Dashboard!$I$3,C3436*Dashboard!$E$11*Dashboard!$E$10*SQRT(Dashboard!$D$12/365),0)</f>
        <v>-700801.75133393798</v>
      </c>
      <c r="F3436" s="3">
        <f>D3436+IF(Dashboard!$I$3,E3436,0)</f>
        <v>-801345.04081207456</v>
      </c>
      <c r="G3436" s="3">
        <f>IF(Dashboard!$I$4, ('Lookups and Calculations'!$F$9) / (1 - 'Lookups and Calculations'!$F$10), 'Lookups and Calculations'!$F$9)</f>
        <v>1951878.888340465</v>
      </c>
      <c r="H3436" s="12">
        <f t="shared" si="106"/>
        <v>0</v>
      </c>
      <c r="I3436" s="12">
        <f t="shared" si="107"/>
        <v>0</v>
      </c>
      <c r="J3436" s="13">
        <f>(1 - Dashboard!$I$9) * H3436 * Dashboard!$I$8 * 'Lookups and Calculations'!$F$12</f>
        <v>0</v>
      </c>
      <c r="K3436" s="12">
        <f>(1 - Dashboard!$I$11) * I3436 * Dashboard!$I$10 * 'Lookups and Calculations'!$F$12</f>
        <v>0</v>
      </c>
      <c r="L3436" s="12">
        <f>(H3436 - I3436) * Dashboard!$I$13 * (Dashboard!$D$12 / 365) * 'Lookups and Calculations'!$F$12</f>
        <v>0</v>
      </c>
      <c r="M3436" s="3">
        <f>(G3436*2) * Dashboard!$I$13 * (Dashboard!$D$12 / 365) * 'Lookups and Calculations'!$F$12</f>
        <v>1602.0878730267946</v>
      </c>
      <c r="N3436" s="12">
        <f>H3436 * Dashboard!$I$14 * Dashboard!$I$15 * (Dashboard!$D$12 / 365) * 'Lookups and Calculations'!$F$12</f>
        <v>0</v>
      </c>
    </row>
    <row r="3437" spans="1:14" x14ac:dyDescent="0.35">
      <c r="A3437" s="2">
        <v>3436</v>
      </c>
      <c r="B3437" s="11">
        <v>0.91815714496343936</v>
      </c>
      <c r="C3437" s="11">
        <v>-0.91003612399161271</v>
      </c>
      <c r="D3437" s="3">
        <f>B3437*Dashboard!$D$11*Dashboard!$D$10*SQRT(Dashboard!$D$12/365)</f>
        <v>227961.67795022414</v>
      </c>
      <c r="E3437" s="3">
        <f>IF(Dashboard!$I$3,C3437*Dashboard!$E$11*Dashboard!$E$10*SQRT(Dashboard!$D$12/365),0)</f>
        <v>-451890.75303379999</v>
      </c>
      <c r="F3437" s="3">
        <f>D3437+IF(Dashboard!$I$3,E3437,0)</f>
        <v>-223929.07508357585</v>
      </c>
      <c r="G3437" s="3">
        <f>IF(Dashboard!$I$4, ('Lookups and Calculations'!$F$9) / (1 - 'Lookups and Calculations'!$F$10), 'Lookups and Calculations'!$F$9)</f>
        <v>1951878.888340465</v>
      </c>
      <c r="H3437" s="12">
        <f t="shared" si="106"/>
        <v>0</v>
      </c>
      <c r="I3437" s="12">
        <f t="shared" si="107"/>
        <v>0</v>
      </c>
      <c r="J3437" s="13">
        <f>(1 - Dashboard!$I$9) * H3437 * Dashboard!$I$8 * 'Lookups and Calculations'!$F$12</f>
        <v>0</v>
      </c>
      <c r="K3437" s="12">
        <f>(1 - Dashboard!$I$11) * I3437 * Dashboard!$I$10 * 'Lookups and Calculations'!$F$12</f>
        <v>0</v>
      </c>
      <c r="L3437" s="12">
        <f>(H3437 - I3437) * Dashboard!$I$13 * (Dashboard!$D$12 / 365) * 'Lookups and Calculations'!$F$12</f>
        <v>0</v>
      </c>
      <c r="M3437" s="3">
        <f>(G3437*2) * Dashboard!$I$13 * (Dashboard!$D$12 / 365) * 'Lookups and Calculations'!$F$12</f>
        <v>1602.0878730267946</v>
      </c>
      <c r="N3437" s="12">
        <f>H3437 * Dashboard!$I$14 * Dashboard!$I$15 * (Dashboard!$D$12 / 365) * 'Lookups and Calculations'!$F$12</f>
        <v>0</v>
      </c>
    </row>
    <row r="3438" spans="1:14" x14ac:dyDescent="0.35">
      <c r="A3438" s="2">
        <v>3437</v>
      </c>
      <c r="B3438" s="11">
        <v>-1.8808719982721533</v>
      </c>
      <c r="C3438" s="11">
        <v>0.3316064442650582</v>
      </c>
      <c r="D3438" s="3">
        <f>B3438*Dashboard!$D$11*Dashboard!$D$10*SQRT(Dashboard!$D$12/365)</f>
        <v>-466986.22244320106</v>
      </c>
      <c r="E3438" s="3">
        <f>IF(Dashboard!$I$3,C3438*Dashboard!$E$11*Dashboard!$E$10*SQRT(Dashboard!$D$12/365),0)</f>
        <v>164663.66758335306</v>
      </c>
      <c r="F3438" s="3">
        <f>D3438+IF(Dashboard!$I$3,E3438,0)</f>
        <v>-302322.55485984799</v>
      </c>
      <c r="G3438" s="3">
        <f>IF(Dashboard!$I$4, ('Lookups and Calculations'!$F$9) / (1 - 'Lookups and Calculations'!$F$10), 'Lookups and Calculations'!$F$9)</f>
        <v>1951878.888340465</v>
      </c>
      <c r="H3438" s="12">
        <f t="shared" si="106"/>
        <v>0</v>
      </c>
      <c r="I3438" s="12">
        <f t="shared" si="107"/>
        <v>0</v>
      </c>
      <c r="J3438" s="13">
        <f>(1 - Dashboard!$I$9) * H3438 * Dashboard!$I$8 * 'Lookups and Calculations'!$F$12</f>
        <v>0</v>
      </c>
      <c r="K3438" s="12">
        <f>(1 - Dashboard!$I$11) * I3438 * Dashboard!$I$10 * 'Lookups and Calculations'!$F$12</f>
        <v>0</v>
      </c>
      <c r="L3438" s="12">
        <f>(H3438 - I3438) * Dashboard!$I$13 * (Dashboard!$D$12 / 365) * 'Lookups and Calculations'!$F$12</f>
        <v>0</v>
      </c>
      <c r="M3438" s="3">
        <f>(G3438*2) * Dashboard!$I$13 * (Dashboard!$D$12 / 365) * 'Lookups and Calculations'!$F$12</f>
        <v>1602.0878730267946</v>
      </c>
      <c r="N3438" s="12">
        <f>H3438 * Dashboard!$I$14 * Dashboard!$I$15 * (Dashboard!$D$12 / 365) * 'Lookups and Calculations'!$F$12</f>
        <v>0</v>
      </c>
    </row>
    <row r="3439" spans="1:14" x14ac:dyDescent="0.35">
      <c r="A3439" s="2">
        <v>3438</v>
      </c>
      <c r="B3439" s="11">
        <v>0.20342277172903564</v>
      </c>
      <c r="C3439" s="11">
        <v>1.370555285729953</v>
      </c>
      <c r="D3439" s="3">
        <f>B3439*Dashboard!$D$11*Dashboard!$D$10*SQRT(Dashboard!$D$12/365)</f>
        <v>50506.165127629552</v>
      </c>
      <c r="E3439" s="3">
        <f>IF(Dashboard!$I$3,C3439*Dashboard!$E$11*Dashboard!$E$10*SQRT(Dashboard!$D$12/365),0)</f>
        <v>680567.77507512597</v>
      </c>
      <c r="F3439" s="3">
        <f>D3439+IF(Dashboard!$I$3,E3439,0)</f>
        <v>731073.9402027555</v>
      </c>
      <c r="G3439" s="3">
        <f>IF(Dashboard!$I$4, ('Lookups and Calculations'!$F$9) / (1 - 'Lookups and Calculations'!$F$10), 'Lookups and Calculations'!$F$9)</f>
        <v>1951878.888340465</v>
      </c>
      <c r="H3439" s="12">
        <f t="shared" si="106"/>
        <v>0</v>
      </c>
      <c r="I3439" s="12">
        <f t="shared" si="107"/>
        <v>0</v>
      </c>
      <c r="J3439" s="13">
        <f>(1 - Dashboard!$I$9) * H3439 * Dashboard!$I$8 * 'Lookups and Calculations'!$F$12</f>
        <v>0</v>
      </c>
      <c r="K3439" s="12">
        <f>(1 - Dashboard!$I$11) * I3439 * Dashboard!$I$10 * 'Lookups and Calculations'!$F$12</f>
        <v>0</v>
      </c>
      <c r="L3439" s="12">
        <f>(H3439 - I3439) * Dashboard!$I$13 * (Dashboard!$D$12 / 365) * 'Lookups and Calculations'!$F$12</f>
        <v>0</v>
      </c>
      <c r="M3439" s="3">
        <f>(G3439*2) * Dashboard!$I$13 * (Dashboard!$D$12 / 365) * 'Lookups and Calculations'!$F$12</f>
        <v>1602.0878730267946</v>
      </c>
      <c r="N3439" s="12">
        <f>H3439 * Dashboard!$I$14 * Dashboard!$I$15 * (Dashboard!$D$12 / 365) * 'Lookups and Calculations'!$F$12</f>
        <v>0</v>
      </c>
    </row>
    <row r="3440" spans="1:14" x14ac:dyDescent="0.35">
      <c r="A3440" s="2">
        <v>3439</v>
      </c>
      <c r="B3440" s="11">
        <v>-1.7374720594971793</v>
      </c>
      <c r="C3440" s="11">
        <v>-0.7964335953545898</v>
      </c>
      <c r="D3440" s="3">
        <f>B3440*Dashboard!$D$11*Dashboard!$D$10*SQRT(Dashboard!$D$12/365)</f>
        <v>-431382.63231658487</v>
      </c>
      <c r="E3440" s="3">
        <f>IF(Dashboard!$I$3,C3440*Dashboard!$E$11*Dashboard!$E$10*SQRT(Dashboard!$D$12/365),0)</f>
        <v>-395479.88003772841</v>
      </c>
      <c r="F3440" s="3">
        <f>D3440+IF(Dashboard!$I$3,E3440,0)</f>
        <v>-826862.51235431328</v>
      </c>
      <c r="G3440" s="3">
        <f>IF(Dashboard!$I$4, ('Lookups and Calculations'!$F$9) / (1 - 'Lookups and Calculations'!$F$10), 'Lookups and Calculations'!$F$9)</f>
        <v>1951878.888340465</v>
      </c>
      <c r="H3440" s="12">
        <f t="shared" si="106"/>
        <v>0</v>
      </c>
      <c r="I3440" s="12">
        <f t="shared" si="107"/>
        <v>0</v>
      </c>
      <c r="J3440" s="13">
        <f>(1 - Dashboard!$I$9) * H3440 * Dashboard!$I$8 * 'Lookups and Calculations'!$F$12</f>
        <v>0</v>
      </c>
      <c r="K3440" s="12">
        <f>(1 - Dashboard!$I$11) * I3440 * Dashboard!$I$10 * 'Lookups and Calculations'!$F$12</f>
        <v>0</v>
      </c>
      <c r="L3440" s="12">
        <f>(H3440 - I3440) * Dashboard!$I$13 * (Dashboard!$D$12 / 365) * 'Lookups and Calculations'!$F$12</f>
        <v>0</v>
      </c>
      <c r="M3440" s="3">
        <f>(G3440*2) * Dashboard!$I$13 * (Dashboard!$D$12 / 365) * 'Lookups and Calculations'!$F$12</f>
        <v>1602.0878730267946</v>
      </c>
      <c r="N3440" s="12">
        <f>H3440 * Dashboard!$I$14 * Dashboard!$I$15 * (Dashboard!$D$12 / 365) * 'Lookups and Calculations'!$F$12</f>
        <v>0</v>
      </c>
    </row>
    <row r="3441" spans="1:14" x14ac:dyDescent="0.35">
      <c r="A3441" s="2">
        <v>3440</v>
      </c>
      <c r="B3441" s="11">
        <v>-0.73135000166557784</v>
      </c>
      <c r="C3441" s="11">
        <v>-2.4188939168529311</v>
      </c>
      <c r="D3441" s="3">
        <f>B3441*Dashboard!$D$11*Dashboard!$D$10*SQRT(Dashboard!$D$12/365)</f>
        <v>-181580.87040233513</v>
      </c>
      <c r="E3441" s="3">
        <f>IF(Dashboard!$I$3,C3441*Dashboard!$E$11*Dashboard!$E$10*SQRT(Dashboard!$D$12/365),0)</f>
        <v>-1201134.5096951595</v>
      </c>
      <c r="F3441" s="3">
        <f>D3441+IF(Dashboard!$I$3,E3441,0)</f>
        <v>-1382715.3800974947</v>
      </c>
      <c r="G3441" s="3">
        <f>IF(Dashboard!$I$4, ('Lookups and Calculations'!$F$9) / (1 - 'Lookups and Calculations'!$F$10), 'Lookups and Calculations'!$F$9)</f>
        <v>1951878.888340465</v>
      </c>
      <c r="H3441" s="12">
        <f t="shared" si="106"/>
        <v>0</v>
      </c>
      <c r="I3441" s="12">
        <f t="shared" si="107"/>
        <v>0</v>
      </c>
      <c r="J3441" s="13">
        <f>(1 - Dashboard!$I$9) * H3441 * Dashboard!$I$8 * 'Lookups and Calculations'!$F$12</f>
        <v>0</v>
      </c>
      <c r="K3441" s="12">
        <f>(1 - Dashboard!$I$11) * I3441 * Dashboard!$I$10 * 'Lookups and Calculations'!$F$12</f>
        <v>0</v>
      </c>
      <c r="L3441" s="12">
        <f>(H3441 - I3441) * Dashboard!$I$13 * (Dashboard!$D$12 / 365) * 'Lookups and Calculations'!$F$12</f>
        <v>0</v>
      </c>
      <c r="M3441" s="3">
        <f>(G3441*2) * Dashboard!$I$13 * (Dashboard!$D$12 / 365) * 'Lookups and Calculations'!$F$12</f>
        <v>1602.0878730267946</v>
      </c>
      <c r="N3441" s="12">
        <f>H3441 * Dashboard!$I$14 * Dashboard!$I$15 * (Dashboard!$D$12 / 365) * 'Lookups and Calculations'!$F$12</f>
        <v>0</v>
      </c>
    </row>
    <row r="3442" spans="1:14" x14ac:dyDescent="0.35">
      <c r="A3442" s="2">
        <v>3441</v>
      </c>
      <c r="B3442" s="11">
        <v>1.1157840903996543</v>
      </c>
      <c r="C3442" s="11">
        <v>0.42883687070953175</v>
      </c>
      <c r="D3442" s="3">
        <f>B3442*Dashboard!$D$11*Dashboard!$D$10*SQRT(Dashboard!$D$12/365)</f>
        <v>277028.84508707724</v>
      </c>
      <c r="E3442" s="3">
        <f>IF(Dashboard!$I$3,C3442*Dashboard!$E$11*Dashboard!$E$10*SQRT(Dashboard!$D$12/365),0)</f>
        <v>212944.75166941251</v>
      </c>
      <c r="F3442" s="3">
        <f>D3442+IF(Dashboard!$I$3,E3442,0)</f>
        <v>489973.59675648971</v>
      </c>
      <c r="G3442" s="3">
        <f>IF(Dashboard!$I$4, ('Lookups and Calculations'!$F$9) / (1 - 'Lookups and Calculations'!$F$10), 'Lookups and Calculations'!$F$9)</f>
        <v>1951878.888340465</v>
      </c>
      <c r="H3442" s="12">
        <f t="shared" si="106"/>
        <v>0</v>
      </c>
      <c r="I3442" s="12">
        <f t="shared" si="107"/>
        <v>0</v>
      </c>
      <c r="J3442" s="13">
        <f>(1 - Dashboard!$I$9) * H3442 * Dashboard!$I$8 * 'Lookups and Calculations'!$F$12</f>
        <v>0</v>
      </c>
      <c r="K3442" s="12">
        <f>(1 - Dashboard!$I$11) * I3442 * Dashboard!$I$10 * 'Lookups and Calculations'!$F$12</f>
        <v>0</v>
      </c>
      <c r="L3442" s="12">
        <f>(H3442 - I3442) * Dashboard!$I$13 * (Dashboard!$D$12 / 365) * 'Lookups and Calculations'!$F$12</f>
        <v>0</v>
      </c>
      <c r="M3442" s="3">
        <f>(G3442*2) * Dashboard!$I$13 * (Dashboard!$D$12 / 365) * 'Lookups and Calculations'!$F$12</f>
        <v>1602.0878730267946</v>
      </c>
      <c r="N3442" s="12">
        <f>H3442 * Dashboard!$I$14 * Dashboard!$I$15 * (Dashboard!$D$12 / 365) * 'Lookups and Calculations'!$F$12</f>
        <v>0</v>
      </c>
    </row>
    <row r="3443" spans="1:14" x14ac:dyDescent="0.35">
      <c r="A3443" s="2">
        <v>3442</v>
      </c>
      <c r="B3443" s="11">
        <v>-0.45534169422467874</v>
      </c>
      <c r="C3443" s="11">
        <v>0.32415270067248014</v>
      </c>
      <c r="D3443" s="3">
        <f>B3443*Dashboard!$D$11*Dashboard!$D$10*SQRT(Dashboard!$D$12/365)</f>
        <v>-113053.04023995687</v>
      </c>
      <c r="E3443" s="3">
        <f>IF(Dashboard!$I$3,C3443*Dashboard!$E$11*Dashboard!$E$10*SQRT(Dashboard!$D$12/365),0)</f>
        <v>160962.4103297432</v>
      </c>
      <c r="F3443" s="3">
        <f>D3443+IF(Dashboard!$I$3,E3443,0)</f>
        <v>47909.370089786331</v>
      </c>
      <c r="G3443" s="3">
        <f>IF(Dashboard!$I$4, ('Lookups and Calculations'!$F$9) / (1 - 'Lookups and Calculations'!$F$10), 'Lookups and Calculations'!$F$9)</f>
        <v>1951878.888340465</v>
      </c>
      <c r="H3443" s="12">
        <f t="shared" si="106"/>
        <v>0</v>
      </c>
      <c r="I3443" s="12">
        <f t="shared" si="107"/>
        <v>0</v>
      </c>
      <c r="J3443" s="13">
        <f>(1 - Dashboard!$I$9) * H3443 * Dashboard!$I$8 * 'Lookups and Calculations'!$F$12</f>
        <v>0</v>
      </c>
      <c r="K3443" s="12">
        <f>(1 - Dashboard!$I$11) * I3443 * Dashboard!$I$10 * 'Lookups and Calculations'!$F$12</f>
        <v>0</v>
      </c>
      <c r="L3443" s="12">
        <f>(H3443 - I3443) * Dashboard!$I$13 * (Dashboard!$D$12 / 365) * 'Lookups and Calculations'!$F$12</f>
        <v>0</v>
      </c>
      <c r="M3443" s="3">
        <f>(G3443*2) * Dashboard!$I$13 * (Dashboard!$D$12 / 365) * 'Lookups and Calculations'!$F$12</f>
        <v>1602.0878730267946</v>
      </c>
      <c r="N3443" s="12">
        <f>H3443 * Dashboard!$I$14 * Dashboard!$I$15 * (Dashboard!$D$12 / 365) * 'Lookups and Calculations'!$F$12</f>
        <v>0</v>
      </c>
    </row>
    <row r="3444" spans="1:14" x14ac:dyDescent="0.35">
      <c r="A3444" s="2">
        <v>3443</v>
      </c>
      <c r="B3444" s="11">
        <v>0.18292654218347482</v>
      </c>
      <c r="C3444" s="11">
        <v>-1.2093810507891323</v>
      </c>
      <c r="D3444" s="3">
        <f>B3444*Dashboard!$D$11*Dashboard!$D$10*SQRT(Dashboard!$D$12/365)</f>
        <v>45417.325047813967</v>
      </c>
      <c r="E3444" s="3">
        <f>IF(Dashboard!$I$3,C3444*Dashboard!$E$11*Dashboard!$E$10*SQRT(Dashboard!$D$12/365),0)</f>
        <v>-600534.52751832316</v>
      </c>
      <c r="F3444" s="3">
        <f>D3444+IF(Dashboard!$I$3,E3444,0)</f>
        <v>-555117.20247050922</v>
      </c>
      <c r="G3444" s="3">
        <f>IF(Dashboard!$I$4, ('Lookups and Calculations'!$F$9) / (1 - 'Lookups and Calculations'!$F$10), 'Lookups and Calculations'!$F$9)</f>
        <v>1951878.888340465</v>
      </c>
      <c r="H3444" s="12">
        <f t="shared" si="106"/>
        <v>0</v>
      </c>
      <c r="I3444" s="12">
        <f t="shared" si="107"/>
        <v>0</v>
      </c>
      <c r="J3444" s="13">
        <f>(1 - Dashboard!$I$9) * H3444 * Dashboard!$I$8 * 'Lookups and Calculations'!$F$12</f>
        <v>0</v>
      </c>
      <c r="K3444" s="12">
        <f>(1 - Dashboard!$I$11) * I3444 * Dashboard!$I$10 * 'Lookups and Calculations'!$F$12</f>
        <v>0</v>
      </c>
      <c r="L3444" s="12">
        <f>(H3444 - I3444) * Dashboard!$I$13 * (Dashboard!$D$12 / 365) * 'Lookups and Calculations'!$F$12</f>
        <v>0</v>
      </c>
      <c r="M3444" s="3">
        <f>(G3444*2) * Dashboard!$I$13 * (Dashboard!$D$12 / 365) * 'Lookups and Calculations'!$F$12</f>
        <v>1602.0878730267946</v>
      </c>
      <c r="N3444" s="12">
        <f>H3444 * Dashboard!$I$14 * Dashboard!$I$15 * (Dashboard!$D$12 / 365) * 'Lookups and Calculations'!$F$12</f>
        <v>0</v>
      </c>
    </row>
    <row r="3445" spans="1:14" x14ac:dyDescent="0.35">
      <c r="A3445" s="2">
        <v>3444</v>
      </c>
      <c r="B3445" s="11">
        <v>0.11882080794549736</v>
      </c>
      <c r="C3445" s="11">
        <v>3.6148751421496463E-2</v>
      </c>
      <c r="D3445" s="3">
        <f>B3445*Dashboard!$D$11*Dashboard!$D$10*SQRT(Dashboard!$D$12/365)</f>
        <v>29501.040103255393</v>
      </c>
      <c r="E3445" s="3">
        <f>IF(Dashboard!$I$3,C3445*Dashboard!$E$11*Dashboard!$E$10*SQRT(Dashboard!$D$12/365),0)</f>
        <v>17950.151725232216</v>
      </c>
      <c r="F3445" s="3">
        <f>D3445+IF(Dashboard!$I$3,E3445,0)</f>
        <v>47451.191828487608</v>
      </c>
      <c r="G3445" s="3">
        <f>IF(Dashboard!$I$4, ('Lookups and Calculations'!$F$9) / (1 - 'Lookups and Calculations'!$F$10), 'Lookups and Calculations'!$F$9)</f>
        <v>1951878.888340465</v>
      </c>
      <c r="H3445" s="12">
        <f t="shared" si="106"/>
        <v>0</v>
      </c>
      <c r="I3445" s="12">
        <f t="shared" si="107"/>
        <v>0</v>
      </c>
      <c r="J3445" s="13">
        <f>(1 - Dashboard!$I$9) * H3445 * Dashboard!$I$8 * 'Lookups and Calculations'!$F$12</f>
        <v>0</v>
      </c>
      <c r="K3445" s="12">
        <f>(1 - Dashboard!$I$11) * I3445 * Dashboard!$I$10 * 'Lookups and Calculations'!$F$12</f>
        <v>0</v>
      </c>
      <c r="L3445" s="12">
        <f>(H3445 - I3445) * Dashboard!$I$13 * (Dashboard!$D$12 / 365) * 'Lookups and Calculations'!$F$12</f>
        <v>0</v>
      </c>
      <c r="M3445" s="3">
        <f>(G3445*2) * Dashboard!$I$13 * (Dashboard!$D$12 / 365) * 'Lookups and Calculations'!$F$12</f>
        <v>1602.0878730267946</v>
      </c>
      <c r="N3445" s="12">
        <f>H3445 * Dashboard!$I$14 * Dashboard!$I$15 * (Dashboard!$D$12 / 365) * 'Lookups and Calculations'!$F$12</f>
        <v>0</v>
      </c>
    </row>
    <row r="3446" spans="1:14" x14ac:dyDescent="0.35">
      <c r="A3446" s="2">
        <v>3445</v>
      </c>
      <c r="B3446" s="11">
        <v>-1.7899428741942825E-2</v>
      </c>
      <c r="C3446" s="11">
        <v>1.0606256023372798</v>
      </c>
      <c r="D3446" s="3">
        <f>B3446*Dashboard!$D$11*Dashboard!$D$10*SQRT(Dashboard!$D$12/365)</f>
        <v>-4444.1017888351071</v>
      </c>
      <c r="E3446" s="3">
        <f>IF(Dashboard!$I$3,C3446*Dashboard!$E$11*Dashboard!$E$10*SQRT(Dashboard!$D$12/365),0)</f>
        <v>526667.99645805976</v>
      </c>
      <c r="F3446" s="3">
        <f>D3446+IF(Dashboard!$I$3,E3446,0)</f>
        <v>522223.89466922462</v>
      </c>
      <c r="G3446" s="3">
        <f>IF(Dashboard!$I$4, ('Lookups and Calculations'!$F$9) / (1 - 'Lookups and Calculations'!$F$10), 'Lookups and Calculations'!$F$9)</f>
        <v>1951878.888340465</v>
      </c>
      <c r="H3446" s="12">
        <f t="shared" si="106"/>
        <v>0</v>
      </c>
      <c r="I3446" s="12">
        <f t="shared" si="107"/>
        <v>0</v>
      </c>
      <c r="J3446" s="13">
        <f>(1 - Dashboard!$I$9) * H3446 * Dashboard!$I$8 * 'Lookups and Calculations'!$F$12</f>
        <v>0</v>
      </c>
      <c r="K3446" s="12">
        <f>(1 - Dashboard!$I$11) * I3446 * Dashboard!$I$10 * 'Lookups and Calculations'!$F$12</f>
        <v>0</v>
      </c>
      <c r="L3446" s="12">
        <f>(H3446 - I3446) * Dashboard!$I$13 * (Dashboard!$D$12 / 365) * 'Lookups and Calculations'!$F$12</f>
        <v>0</v>
      </c>
      <c r="M3446" s="3">
        <f>(G3446*2) * Dashboard!$I$13 * (Dashboard!$D$12 / 365) * 'Lookups and Calculations'!$F$12</f>
        <v>1602.0878730267946</v>
      </c>
      <c r="N3446" s="12">
        <f>H3446 * Dashboard!$I$14 * Dashboard!$I$15 * (Dashboard!$D$12 / 365) * 'Lookups and Calculations'!$F$12</f>
        <v>0</v>
      </c>
    </row>
    <row r="3447" spans="1:14" x14ac:dyDescent="0.35">
      <c r="A3447" s="2">
        <v>3446</v>
      </c>
      <c r="B3447" s="11">
        <v>-1.5478043384320253</v>
      </c>
      <c r="C3447" s="11">
        <v>-2.8265695721453445</v>
      </c>
      <c r="D3447" s="3">
        <f>B3447*Dashboard!$D$11*Dashboard!$D$10*SQRT(Dashboard!$D$12/365)</f>
        <v>-384291.59546719096</v>
      </c>
      <c r="E3447" s="3">
        <f>IF(Dashboard!$I$3,C3447*Dashboard!$E$11*Dashboard!$E$10*SQRT(Dashboard!$D$12/365),0)</f>
        <v>-1403571.3734710577</v>
      </c>
      <c r="F3447" s="3">
        <f>D3447+IF(Dashboard!$I$3,E3447,0)</f>
        <v>-1787862.9689382487</v>
      </c>
      <c r="G3447" s="3">
        <f>IF(Dashboard!$I$4, ('Lookups and Calculations'!$F$9) / (1 - 'Lookups and Calculations'!$F$10), 'Lookups and Calculations'!$F$9)</f>
        <v>1951878.888340465</v>
      </c>
      <c r="H3447" s="12">
        <f t="shared" si="106"/>
        <v>0</v>
      </c>
      <c r="I3447" s="12">
        <f t="shared" si="107"/>
        <v>0</v>
      </c>
      <c r="J3447" s="13">
        <f>(1 - Dashboard!$I$9) * H3447 * Dashboard!$I$8 * 'Lookups and Calculations'!$F$12</f>
        <v>0</v>
      </c>
      <c r="K3447" s="12">
        <f>(1 - Dashboard!$I$11) * I3447 * Dashboard!$I$10 * 'Lookups and Calculations'!$F$12</f>
        <v>0</v>
      </c>
      <c r="L3447" s="12">
        <f>(H3447 - I3447) * Dashboard!$I$13 * (Dashboard!$D$12 / 365) * 'Lookups and Calculations'!$F$12</f>
        <v>0</v>
      </c>
      <c r="M3447" s="3">
        <f>(G3447*2) * Dashboard!$I$13 * (Dashboard!$D$12 / 365) * 'Lookups and Calculations'!$F$12</f>
        <v>1602.0878730267946</v>
      </c>
      <c r="N3447" s="12">
        <f>H3447 * Dashboard!$I$14 * Dashboard!$I$15 * (Dashboard!$D$12 / 365) * 'Lookups and Calculations'!$F$12</f>
        <v>0</v>
      </c>
    </row>
    <row r="3448" spans="1:14" x14ac:dyDescent="0.35">
      <c r="A3448" s="2">
        <v>3447</v>
      </c>
      <c r="B3448" s="11">
        <v>-0.86556954979611234</v>
      </c>
      <c r="C3448" s="11">
        <v>2.7925647446889253E-2</v>
      </c>
      <c r="D3448" s="3">
        <f>B3448*Dashboard!$D$11*Dashboard!$D$10*SQRT(Dashboard!$D$12/365)</f>
        <v>-214905.1369218489</v>
      </c>
      <c r="E3448" s="3">
        <f>IF(Dashboard!$I$3,C3448*Dashboard!$E$11*Dashboard!$E$10*SQRT(Dashboard!$D$12/365),0)</f>
        <v>13866.858162047538</v>
      </c>
      <c r="F3448" s="3">
        <f>D3448+IF(Dashboard!$I$3,E3448,0)</f>
        <v>-201038.27875980135</v>
      </c>
      <c r="G3448" s="3">
        <f>IF(Dashboard!$I$4, ('Lookups and Calculations'!$F$9) / (1 - 'Lookups and Calculations'!$F$10), 'Lookups and Calculations'!$F$9)</f>
        <v>1951878.888340465</v>
      </c>
      <c r="H3448" s="12">
        <f t="shared" si="106"/>
        <v>0</v>
      </c>
      <c r="I3448" s="12">
        <f t="shared" si="107"/>
        <v>0</v>
      </c>
      <c r="J3448" s="13">
        <f>(1 - Dashboard!$I$9) * H3448 * Dashboard!$I$8 * 'Lookups and Calculations'!$F$12</f>
        <v>0</v>
      </c>
      <c r="K3448" s="12">
        <f>(1 - Dashboard!$I$11) * I3448 * Dashboard!$I$10 * 'Lookups and Calculations'!$F$12</f>
        <v>0</v>
      </c>
      <c r="L3448" s="12">
        <f>(H3448 - I3448) * Dashboard!$I$13 * (Dashboard!$D$12 / 365) * 'Lookups and Calculations'!$F$12</f>
        <v>0</v>
      </c>
      <c r="M3448" s="3">
        <f>(G3448*2) * Dashboard!$I$13 * (Dashboard!$D$12 / 365) * 'Lookups and Calculations'!$F$12</f>
        <v>1602.0878730267946</v>
      </c>
      <c r="N3448" s="12">
        <f>H3448 * Dashboard!$I$14 * Dashboard!$I$15 * (Dashboard!$D$12 / 365) * 'Lookups and Calculations'!$F$12</f>
        <v>0</v>
      </c>
    </row>
    <row r="3449" spans="1:14" x14ac:dyDescent="0.35">
      <c r="A3449" s="2">
        <v>3448</v>
      </c>
      <c r="B3449" s="11">
        <v>-1.4546251908678292</v>
      </c>
      <c r="C3449" s="11">
        <v>-0.58308596115111166</v>
      </c>
      <c r="D3449" s="3">
        <f>B3449*Dashboard!$D$11*Dashboard!$D$10*SQRT(Dashboard!$D$12/365)</f>
        <v>-361156.91210146766</v>
      </c>
      <c r="E3449" s="3">
        <f>IF(Dashboard!$I$3,C3449*Dashboard!$E$11*Dashboard!$E$10*SQRT(Dashboard!$D$12/365),0)</f>
        <v>-289539.22500601894</v>
      </c>
      <c r="F3449" s="3">
        <f>D3449+IF(Dashboard!$I$3,E3449,0)</f>
        <v>-650696.1371074866</v>
      </c>
      <c r="G3449" s="3">
        <f>IF(Dashboard!$I$4, ('Lookups and Calculations'!$F$9) / (1 - 'Lookups and Calculations'!$F$10), 'Lookups and Calculations'!$F$9)</f>
        <v>1951878.888340465</v>
      </c>
      <c r="H3449" s="12">
        <f t="shared" si="106"/>
        <v>0</v>
      </c>
      <c r="I3449" s="12">
        <f t="shared" si="107"/>
        <v>0</v>
      </c>
      <c r="J3449" s="13">
        <f>(1 - Dashboard!$I$9) * H3449 * Dashboard!$I$8 * 'Lookups and Calculations'!$F$12</f>
        <v>0</v>
      </c>
      <c r="K3449" s="12">
        <f>(1 - Dashboard!$I$11) * I3449 * Dashboard!$I$10 * 'Lookups and Calculations'!$F$12</f>
        <v>0</v>
      </c>
      <c r="L3449" s="12">
        <f>(H3449 - I3449) * Dashboard!$I$13 * (Dashboard!$D$12 / 365) * 'Lookups and Calculations'!$F$12</f>
        <v>0</v>
      </c>
      <c r="M3449" s="3">
        <f>(G3449*2) * Dashboard!$I$13 * (Dashboard!$D$12 / 365) * 'Lookups and Calculations'!$F$12</f>
        <v>1602.0878730267946</v>
      </c>
      <c r="N3449" s="12">
        <f>H3449 * Dashboard!$I$14 * Dashboard!$I$15 * (Dashboard!$D$12 / 365) * 'Lookups and Calculations'!$F$12</f>
        <v>0</v>
      </c>
    </row>
    <row r="3450" spans="1:14" x14ac:dyDescent="0.35">
      <c r="A3450" s="2">
        <v>3449</v>
      </c>
      <c r="B3450" s="11">
        <v>0.43854755698471926</v>
      </c>
      <c r="C3450" s="11">
        <v>-0.23733334515952961</v>
      </c>
      <c r="D3450" s="3">
        <f>B3450*Dashboard!$D$11*Dashboard!$D$10*SQRT(Dashboard!$D$12/365)</f>
        <v>108883.36217782083</v>
      </c>
      <c r="E3450" s="3">
        <f>IF(Dashboard!$I$3,C3450*Dashboard!$E$11*Dashboard!$E$10*SQRT(Dashboard!$D$12/365),0)</f>
        <v>-117851.08440943502</v>
      </c>
      <c r="F3450" s="3">
        <f>D3450+IF(Dashboard!$I$3,E3450,0)</f>
        <v>-8967.7222316141851</v>
      </c>
      <c r="G3450" s="3">
        <f>IF(Dashboard!$I$4, ('Lookups and Calculations'!$F$9) / (1 - 'Lookups and Calculations'!$F$10), 'Lookups and Calculations'!$F$9)</f>
        <v>1951878.888340465</v>
      </c>
      <c r="H3450" s="12">
        <f t="shared" si="106"/>
        <v>0</v>
      </c>
      <c r="I3450" s="12">
        <f t="shared" si="107"/>
        <v>0</v>
      </c>
      <c r="J3450" s="13">
        <f>(1 - Dashboard!$I$9) * H3450 * Dashboard!$I$8 * 'Lookups and Calculations'!$F$12</f>
        <v>0</v>
      </c>
      <c r="K3450" s="12">
        <f>(1 - Dashboard!$I$11) * I3450 * Dashboard!$I$10 * 'Lookups and Calculations'!$F$12</f>
        <v>0</v>
      </c>
      <c r="L3450" s="12">
        <f>(H3450 - I3450) * Dashboard!$I$13 * (Dashboard!$D$12 / 365) * 'Lookups and Calculations'!$F$12</f>
        <v>0</v>
      </c>
      <c r="M3450" s="3">
        <f>(G3450*2) * Dashboard!$I$13 * (Dashboard!$D$12 / 365) * 'Lookups and Calculations'!$F$12</f>
        <v>1602.0878730267946</v>
      </c>
      <c r="N3450" s="12">
        <f>H3450 * Dashboard!$I$14 * Dashboard!$I$15 * (Dashboard!$D$12 / 365) * 'Lookups and Calculations'!$F$12</f>
        <v>0</v>
      </c>
    </row>
    <row r="3451" spans="1:14" x14ac:dyDescent="0.35">
      <c r="A3451" s="2">
        <v>3450</v>
      </c>
      <c r="B3451" s="11">
        <v>0.43232687160654754</v>
      </c>
      <c r="C3451" s="11">
        <v>1.3298129086477264</v>
      </c>
      <c r="D3451" s="3">
        <f>B3451*Dashboard!$D$11*Dashboard!$D$10*SQRT(Dashboard!$D$12/365)</f>
        <v>107338.87942278557</v>
      </c>
      <c r="E3451" s="3">
        <f>IF(Dashboard!$I$3,C3451*Dashboard!$E$11*Dashboard!$E$10*SQRT(Dashboard!$D$12/365),0)</f>
        <v>660336.59636178077</v>
      </c>
      <c r="F3451" s="3">
        <f>D3451+IF(Dashboard!$I$3,E3451,0)</f>
        <v>767675.47578456637</v>
      </c>
      <c r="G3451" s="3">
        <f>IF(Dashboard!$I$4, ('Lookups and Calculations'!$F$9) / (1 - 'Lookups and Calculations'!$F$10), 'Lookups and Calculations'!$F$9)</f>
        <v>1951878.888340465</v>
      </c>
      <c r="H3451" s="12">
        <f t="shared" si="106"/>
        <v>0</v>
      </c>
      <c r="I3451" s="12">
        <f t="shared" si="107"/>
        <v>0</v>
      </c>
      <c r="J3451" s="13">
        <f>(1 - Dashboard!$I$9) * H3451 * Dashboard!$I$8 * 'Lookups and Calculations'!$F$12</f>
        <v>0</v>
      </c>
      <c r="K3451" s="12">
        <f>(1 - Dashboard!$I$11) * I3451 * Dashboard!$I$10 * 'Lookups and Calculations'!$F$12</f>
        <v>0</v>
      </c>
      <c r="L3451" s="12">
        <f>(H3451 - I3451) * Dashboard!$I$13 * (Dashboard!$D$12 / 365) * 'Lookups and Calculations'!$F$12</f>
        <v>0</v>
      </c>
      <c r="M3451" s="3">
        <f>(G3451*2) * Dashboard!$I$13 * (Dashboard!$D$12 / 365) * 'Lookups and Calculations'!$F$12</f>
        <v>1602.0878730267946</v>
      </c>
      <c r="N3451" s="12">
        <f>H3451 * Dashboard!$I$14 * Dashboard!$I$15 * (Dashboard!$D$12 / 365) * 'Lookups and Calculations'!$F$12</f>
        <v>0</v>
      </c>
    </row>
    <row r="3452" spans="1:14" x14ac:dyDescent="0.35">
      <c r="A3452" s="2">
        <v>3451</v>
      </c>
      <c r="B3452" s="11">
        <v>0.84339949293166094</v>
      </c>
      <c r="C3452" s="11">
        <v>-0.78708808019097631</v>
      </c>
      <c r="D3452" s="3">
        <f>B3452*Dashboard!$D$11*Dashboard!$D$10*SQRT(Dashboard!$D$12/365)</f>
        <v>209400.71603834812</v>
      </c>
      <c r="E3452" s="3">
        <f>IF(Dashboard!$I$3,C3452*Dashboard!$E$11*Dashboard!$E$10*SQRT(Dashboard!$D$12/365),0)</f>
        <v>-390839.23800887086</v>
      </c>
      <c r="F3452" s="3">
        <f>D3452+IF(Dashboard!$I$3,E3452,0)</f>
        <v>-181438.52197052274</v>
      </c>
      <c r="G3452" s="3">
        <f>IF(Dashboard!$I$4, ('Lookups and Calculations'!$F$9) / (1 - 'Lookups and Calculations'!$F$10), 'Lookups and Calculations'!$F$9)</f>
        <v>1951878.888340465</v>
      </c>
      <c r="H3452" s="12">
        <f t="shared" si="106"/>
        <v>0</v>
      </c>
      <c r="I3452" s="12">
        <f t="shared" si="107"/>
        <v>0</v>
      </c>
      <c r="J3452" s="13">
        <f>(1 - Dashboard!$I$9) * H3452 * Dashboard!$I$8 * 'Lookups and Calculations'!$F$12</f>
        <v>0</v>
      </c>
      <c r="K3452" s="12">
        <f>(1 - Dashboard!$I$11) * I3452 * Dashboard!$I$10 * 'Lookups and Calculations'!$F$12</f>
        <v>0</v>
      </c>
      <c r="L3452" s="12">
        <f>(H3452 - I3452) * Dashboard!$I$13 * (Dashboard!$D$12 / 365) * 'Lookups and Calculations'!$F$12</f>
        <v>0</v>
      </c>
      <c r="M3452" s="3">
        <f>(G3452*2) * Dashboard!$I$13 * (Dashboard!$D$12 / 365) * 'Lookups and Calculations'!$F$12</f>
        <v>1602.0878730267946</v>
      </c>
      <c r="N3452" s="12">
        <f>H3452 * Dashboard!$I$14 * Dashboard!$I$15 * (Dashboard!$D$12 / 365) * 'Lookups and Calculations'!$F$12</f>
        <v>0</v>
      </c>
    </row>
    <row r="3453" spans="1:14" x14ac:dyDescent="0.35">
      <c r="A3453" s="2">
        <v>3452</v>
      </c>
      <c r="B3453" s="11">
        <v>1.1841450179804718</v>
      </c>
      <c r="C3453" s="11">
        <v>0.21732110974644731</v>
      </c>
      <c r="D3453" s="3">
        <f>B3453*Dashboard!$D$11*Dashboard!$D$10*SQRT(Dashboard!$D$12/365)</f>
        <v>294001.6169519386</v>
      </c>
      <c r="E3453" s="3">
        <f>IF(Dashboard!$I$3,C3453*Dashboard!$E$11*Dashboard!$E$10*SQRT(Dashboard!$D$12/365),0)</f>
        <v>107913.73808625677</v>
      </c>
      <c r="F3453" s="3">
        <f>D3453+IF(Dashboard!$I$3,E3453,0)</f>
        <v>401915.35503819538</v>
      </c>
      <c r="G3453" s="3">
        <f>IF(Dashboard!$I$4, ('Lookups and Calculations'!$F$9) / (1 - 'Lookups and Calculations'!$F$10), 'Lookups and Calculations'!$F$9)</f>
        <v>1951878.888340465</v>
      </c>
      <c r="H3453" s="12">
        <f t="shared" si="106"/>
        <v>0</v>
      </c>
      <c r="I3453" s="12">
        <f t="shared" si="107"/>
        <v>0</v>
      </c>
      <c r="J3453" s="13">
        <f>(1 - Dashboard!$I$9) * H3453 * Dashboard!$I$8 * 'Lookups and Calculations'!$F$12</f>
        <v>0</v>
      </c>
      <c r="K3453" s="12">
        <f>(1 - Dashboard!$I$11) * I3453 * Dashboard!$I$10 * 'Lookups and Calculations'!$F$12</f>
        <v>0</v>
      </c>
      <c r="L3453" s="12">
        <f>(H3453 - I3453) * Dashboard!$I$13 * (Dashboard!$D$12 / 365) * 'Lookups and Calculations'!$F$12</f>
        <v>0</v>
      </c>
      <c r="M3453" s="3">
        <f>(G3453*2) * Dashboard!$I$13 * (Dashboard!$D$12 / 365) * 'Lookups and Calculations'!$F$12</f>
        <v>1602.0878730267946</v>
      </c>
      <c r="N3453" s="12">
        <f>H3453 * Dashboard!$I$14 * Dashboard!$I$15 * (Dashboard!$D$12 / 365) * 'Lookups and Calculations'!$F$12</f>
        <v>0</v>
      </c>
    </row>
    <row r="3454" spans="1:14" x14ac:dyDescent="0.35">
      <c r="A3454" s="2">
        <v>3453</v>
      </c>
      <c r="B3454" s="11">
        <v>-1.6214074612980336</v>
      </c>
      <c r="C3454" s="11">
        <v>1.0516110230631344</v>
      </c>
      <c r="D3454" s="3">
        <f>B3454*Dashboard!$D$11*Dashboard!$D$10*SQRT(Dashboard!$D$12/365)</f>
        <v>-402565.90883822058</v>
      </c>
      <c r="E3454" s="3">
        <f>IF(Dashboard!$I$3,C3454*Dashboard!$E$11*Dashboard!$E$10*SQRT(Dashboard!$D$12/365),0)</f>
        <v>522191.68512372638</v>
      </c>
      <c r="F3454" s="3">
        <f>D3454+IF(Dashboard!$I$3,E3454,0)</f>
        <v>119625.7762855058</v>
      </c>
      <c r="G3454" s="3">
        <f>IF(Dashboard!$I$4, ('Lookups and Calculations'!$F$9) / (1 - 'Lookups and Calculations'!$F$10), 'Lookups and Calculations'!$F$9)</f>
        <v>1951878.888340465</v>
      </c>
      <c r="H3454" s="12">
        <f t="shared" si="106"/>
        <v>0</v>
      </c>
      <c r="I3454" s="12">
        <f t="shared" si="107"/>
        <v>0</v>
      </c>
      <c r="J3454" s="13">
        <f>(1 - Dashboard!$I$9) * H3454 * Dashboard!$I$8 * 'Lookups and Calculations'!$F$12</f>
        <v>0</v>
      </c>
      <c r="K3454" s="12">
        <f>(1 - Dashboard!$I$11) * I3454 * Dashboard!$I$10 * 'Lookups and Calculations'!$F$12</f>
        <v>0</v>
      </c>
      <c r="L3454" s="12">
        <f>(H3454 - I3454) * Dashboard!$I$13 * (Dashboard!$D$12 / 365) * 'Lookups and Calculations'!$F$12</f>
        <v>0</v>
      </c>
      <c r="M3454" s="3">
        <f>(G3454*2) * Dashboard!$I$13 * (Dashboard!$D$12 / 365) * 'Lookups and Calculations'!$F$12</f>
        <v>1602.0878730267946</v>
      </c>
      <c r="N3454" s="12">
        <f>H3454 * Dashboard!$I$14 * Dashboard!$I$15 * (Dashboard!$D$12 / 365) * 'Lookups and Calculations'!$F$12</f>
        <v>0</v>
      </c>
    </row>
    <row r="3455" spans="1:14" x14ac:dyDescent="0.35">
      <c r="A3455" s="2">
        <v>3454</v>
      </c>
      <c r="B3455" s="11">
        <v>-1.7898599184967732</v>
      </c>
      <c r="C3455" s="11">
        <v>-0.97225337910445253</v>
      </c>
      <c r="D3455" s="3">
        <f>B3455*Dashboard!$D$11*Dashboard!$D$10*SQRT(Dashboard!$D$12/365)</f>
        <v>-444389.58249638509</v>
      </c>
      <c r="E3455" s="3">
        <f>IF(Dashboard!$I$3,C3455*Dashboard!$E$11*Dashboard!$E$10*SQRT(Dashboard!$D$12/365),0)</f>
        <v>-482785.57305623719</v>
      </c>
      <c r="F3455" s="3">
        <f>D3455+IF(Dashboard!$I$3,E3455,0)</f>
        <v>-927175.15555262228</v>
      </c>
      <c r="G3455" s="3">
        <f>IF(Dashboard!$I$4, ('Lookups and Calculations'!$F$9) / (1 - 'Lookups and Calculations'!$F$10), 'Lookups and Calculations'!$F$9)</f>
        <v>1951878.888340465</v>
      </c>
      <c r="H3455" s="12">
        <f t="shared" si="106"/>
        <v>0</v>
      </c>
      <c r="I3455" s="12">
        <f t="shared" si="107"/>
        <v>0</v>
      </c>
      <c r="J3455" s="13">
        <f>(1 - Dashboard!$I$9) * H3455 * Dashboard!$I$8 * 'Lookups and Calculations'!$F$12</f>
        <v>0</v>
      </c>
      <c r="K3455" s="12">
        <f>(1 - Dashboard!$I$11) * I3455 * Dashboard!$I$10 * 'Lookups and Calculations'!$F$12</f>
        <v>0</v>
      </c>
      <c r="L3455" s="12">
        <f>(H3455 - I3455) * Dashboard!$I$13 * (Dashboard!$D$12 / 365) * 'Lookups and Calculations'!$F$12</f>
        <v>0</v>
      </c>
      <c r="M3455" s="3">
        <f>(G3455*2) * Dashboard!$I$13 * (Dashboard!$D$12 / 365) * 'Lookups and Calculations'!$F$12</f>
        <v>1602.0878730267946</v>
      </c>
      <c r="N3455" s="12">
        <f>H3455 * Dashboard!$I$14 * Dashboard!$I$15 * (Dashboard!$D$12 / 365) * 'Lookups and Calculations'!$F$12</f>
        <v>0</v>
      </c>
    </row>
    <row r="3456" spans="1:14" x14ac:dyDescent="0.35">
      <c r="A3456" s="2">
        <v>3455</v>
      </c>
      <c r="B3456" s="11">
        <v>-0.17237120420824059</v>
      </c>
      <c r="C3456" s="11">
        <v>0.28947988036761196</v>
      </c>
      <c r="D3456" s="3">
        <f>B3456*Dashboard!$D$11*Dashboard!$D$10*SQRT(Dashboard!$D$12/365)</f>
        <v>-42796.627088466346</v>
      </c>
      <c r="E3456" s="3">
        <f>IF(Dashboard!$I$3,C3456*Dashboard!$E$11*Dashboard!$E$10*SQRT(Dashboard!$D$12/365),0)</f>
        <v>143745.15217448681</v>
      </c>
      <c r="F3456" s="3">
        <f>D3456+IF(Dashboard!$I$3,E3456,0)</f>
        <v>100948.52508602047</v>
      </c>
      <c r="G3456" s="3">
        <f>IF(Dashboard!$I$4, ('Lookups and Calculations'!$F$9) / (1 - 'Lookups and Calculations'!$F$10), 'Lookups and Calculations'!$F$9)</f>
        <v>1951878.888340465</v>
      </c>
      <c r="H3456" s="12">
        <f t="shared" si="106"/>
        <v>0</v>
      </c>
      <c r="I3456" s="12">
        <f t="shared" si="107"/>
        <v>0</v>
      </c>
      <c r="J3456" s="13">
        <f>(1 - Dashboard!$I$9) * H3456 * Dashboard!$I$8 * 'Lookups and Calculations'!$F$12</f>
        <v>0</v>
      </c>
      <c r="K3456" s="12">
        <f>(1 - Dashboard!$I$11) * I3456 * Dashboard!$I$10 * 'Lookups and Calculations'!$F$12</f>
        <v>0</v>
      </c>
      <c r="L3456" s="12">
        <f>(H3456 - I3456) * Dashboard!$I$13 * (Dashboard!$D$12 / 365) * 'Lookups and Calculations'!$F$12</f>
        <v>0</v>
      </c>
      <c r="M3456" s="3">
        <f>(G3456*2) * Dashboard!$I$13 * (Dashboard!$D$12 / 365) * 'Lookups and Calculations'!$F$12</f>
        <v>1602.0878730267946</v>
      </c>
      <c r="N3456" s="12">
        <f>H3456 * Dashboard!$I$14 * Dashboard!$I$15 * (Dashboard!$D$12 / 365) * 'Lookups and Calculations'!$F$12</f>
        <v>0</v>
      </c>
    </row>
    <row r="3457" spans="1:14" x14ac:dyDescent="0.35">
      <c r="A3457" s="2">
        <v>3456</v>
      </c>
      <c r="B3457" s="11">
        <v>-0.48884089521563434</v>
      </c>
      <c r="C3457" s="11">
        <v>1.389049132830531</v>
      </c>
      <c r="D3457" s="3">
        <f>B3457*Dashboard!$D$11*Dashboard!$D$10*SQRT(Dashboard!$D$12/365)</f>
        <v>-121370.28104103362</v>
      </c>
      <c r="E3457" s="3">
        <f>IF(Dashboard!$I$3,C3457*Dashboard!$E$11*Dashboard!$E$10*SQRT(Dashboard!$D$12/365),0)</f>
        <v>689751.14513313619</v>
      </c>
      <c r="F3457" s="3">
        <f>D3457+IF(Dashboard!$I$3,E3457,0)</f>
        <v>568380.86409210251</v>
      </c>
      <c r="G3457" s="3">
        <f>IF(Dashboard!$I$4, ('Lookups and Calculations'!$F$9) / (1 - 'Lookups and Calculations'!$F$10), 'Lookups and Calculations'!$F$9)</f>
        <v>1951878.888340465</v>
      </c>
      <c r="H3457" s="12">
        <f t="shared" si="106"/>
        <v>0</v>
      </c>
      <c r="I3457" s="12">
        <f t="shared" si="107"/>
        <v>0</v>
      </c>
      <c r="J3457" s="13">
        <f>(1 - Dashboard!$I$9) * H3457 * Dashboard!$I$8 * 'Lookups and Calculations'!$F$12</f>
        <v>0</v>
      </c>
      <c r="K3457" s="12">
        <f>(1 - Dashboard!$I$11) * I3457 * Dashboard!$I$10 * 'Lookups and Calculations'!$F$12</f>
        <v>0</v>
      </c>
      <c r="L3457" s="12">
        <f>(H3457 - I3457) * Dashboard!$I$13 * (Dashboard!$D$12 / 365) * 'Lookups and Calculations'!$F$12</f>
        <v>0</v>
      </c>
      <c r="M3457" s="3">
        <f>(G3457*2) * Dashboard!$I$13 * (Dashboard!$D$12 / 365) * 'Lookups and Calculations'!$F$12</f>
        <v>1602.0878730267946</v>
      </c>
      <c r="N3457" s="12">
        <f>H3457 * Dashboard!$I$14 * Dashboard!$I$15 * (Dashboard!$D$12 / 365) * 'Lookups and Calculations'!$F$12</f>
        <v>0</v>
      </c>
    </row>
    <row r="3458" spans="1:14" x14ac:dyDescent="0.35">
      <c r="A3458" s="2">
        <v>3457</v>
      </c>
      <c r="B3458" s="11">
        <v>0.48778583368458578</v>
      </c>
      <c r="C3458" s="11">
        <v>0.15420290605201009</v>
      </c>
      <c r="D3458" s="3">
        <f>B3458*Dashboard!$D$11*Dashboard!$D$10*SQRT(Dashboard!$D$12/365)</f>
        <v>121108.32850025354</v>
      </c>
      <c r="E3458" s="3">
        <f>IF(Dashboard!$I$3,C3458*Dashboard!$E$11*Dashboard!$E$10*SQRT(Dashboard!$D$12/365),0)</f>
        <v>76571.53985294477</v>
      </c>
      <c r="F3458" s="3">
        <f>D3458+IF(Dashboard!$I$3,E3458,0)</f>
        <v>197679.86835319831</v>
      </c>
      <c r="G3458" s="3">
        <f>IF(Dashboard!$I$4, ('Lookups and Calculations'!$F$9) / (1 - 'Lookups and Calculations'!$F$10), 'Lookups and Calculations'!$F$9)</f>
        <v>1951878.888340465</v>
      </c>
      <c r="H3458" s="12">
        <f t="shared" si="106"/>
        <v>0</v>
      </c>
      <c r="I3458" s="12">
        <f t="shared" si="107"/>
        <v>0</v>
      </c>
      <c r="J3458" s="13">
        <f>(1 - Dashboard!$I$9) * H3458 * Dashboard!$I$8 * 'Lookups and Calculations'!$F$12</f>
        <v>0</v>
      </c>
      <c r="K3458" s="12">
        <f>(1 - Dashboard!$I$11) * I3458 * Dashboard!$I$10 * 'Lookups and Calculations'!$F$12</f>
        <v>0</v>
      </c>
      <c r="L3458" s="12">
        <f>(H3458 - I3458) * Dashboard!$I$13 * (Dashboard!$D$12 / 365) * 'Lookups and Calculations'!$F$12</f>
        <v>0</v>
      </c>
      <c r="M3458" s="3">
        <f>(G3458*2) * Dashboard!$I$13 * (Dashboard!$D$12 / 365) * 'Lookups and Calculations'!$F$12</f>
        <v>1602.0878730267946</v>
      </c>
      <c r="N3458" s="12">
        <f>H3458 * Dashboard!$I$14 * Dashboard!$I$15 * (Dashboard!$D$12 / 365) * 'Lookups and Calculations'!$F$12</f>
        <v>0</v>
      </c>
    </row>
    <row r="3459" spans="1:14" x14ac:dyDescent="0.35">
      <c r="A3459" s="2">
        <v>3458</v>
      </c>
      <c r="B3459" s="11">
        <v>0.19677080838190888</v>
      </c>
      <c r="C3459" s="11">
        <v>-1.6642132917754853</v>
      </c>
      <c r="D3459" s="3">
        <f>B3459*Dashboard!$D$11*Dashboard!$D$10*SQRT(Dashboard!$D$12/365)</f>
        <v>48854.603916574793</v>
      </c>
      <c r="E3459" s="3">
        <f>IF(Dashboard!$I$3,C3459*Dashboard!$E$11*Dashboard!$E$10*SQRT(Dashboard!$D$12/365),0)</f>
        <v>-826387.63209823356</v>
      </c>
      <c r="F3459" s="3">
        <f>D3459+IF(Dashboard!$I$3,E3459,0)</f>
        <v>-777533.02818165882</v>
      </c>
      <c r="G3459" s="3">
        <f>IF(Dashboard!$I$4, ('Lookups and Calculations'!$F$9) / (1 - 'Lookups and Calculations'!$F$10), 'Lookups and Calculations'!$F$9)</f>
        <v>1951878.888340465</v>
      </c>
      <c r="H3459" s="12">
        <f t="shared" ref="H3459:H3522" si="108">MAX(0,F3459-G3459)</f>
        <v>0</v>
      </c>
      <c r="I3459" s="12">
        <f t="shared" ref="I3459:I3522" si="109">MAX(0,-F3459-G3459)</f>
        <v>0</v>
      </c>
      <c r="J3459" s="13">
        <f>(1 - Dashboard!$I$9) * H3459 * Dashboard!$I$8 * 'Lookups and Calculations'!$F$12</f>
        <v>0</v>
      </c>
      <c r="K3459" s="12">
        <f>(1 - Dashboard!$I$11) * I3459 * Dashboard!$I$10 * 'Lookups and Calculations'!$F$12</f>
        <v>0</v>
      </c>
      <c r="L3459" s="12">
        <f>(H3459 - I3459) * Dashboard!$I$13 * (Dashboard!$D$12 / 365) * 'Lookups and Calculations'!$F$12</f>
        <v>0</v>
      </c>
      <c r="M3459" s="3">
        <f>(G3459*2) * Dashboard!$I$13 * (Dashboard!$D$12 / 365) * 'Lookups and Calculations'!$F$12</f>
        <v>1602.0878730267946</v>
      </c>
      <c r="N3459" s="12">
        <f>H3459 * Dashboard!$I$14 * Dashboard!$I$15 * (Dashboard!$D$12 / 365) * 'Lookups and Calculations'!$F$12</f>
        <v>0</v>
      </c>
    </row>
    <row r="3460" spans="1:14" x14ac:dyDescent="0.35">
      <c r="A3460" s="2">
        <v>3459</v>
      </c>
      <c r="B3460" s="11">
        <v>0.72186719185597059</v>
      </c>
      <c r="C3460" s="11">
        <v>-0.94902250311228442</v>
      </c>
      <c r="D3460" s="3">
        <f>B3460*Dashboard!$D$11*Dashboard!$D$10*SQRT(Dashboard!$D$12/365)</f>
        <v>179226.46163065697</v>
      </c>
      <c r="E3460" s="3">
        <f>IF(Dashboard!$I$3,C3460*Dashboard!$E$11*Dashboard!$E$10*SQRT(Dashboard!$D$12/365),0)</f>
        <v>-471249.96719513141</v>
      </c>
      <c r="F3460" s="3">
        <f>D3460+IF(Dashboard!$I$3,E3460,0)</f>
        <v>-292023.50556447444</v>
      </c>
      <c r="G3460" s="3">
        <f>IF(Dashboard!$I$4, ('Lookups and Calculations'!$F$9) / (1 - 'Lookups and Calculations'!$F$10), 'Lookups and Calculations'!$F$9)</f>
        <v>1951878.888340465</v>
      </c>
      <c r="H3460" s="12">
        <f t="shared" si="108"/>
        <v>0</v>
      </c>
      <c r="I3460" s="12">
        <f t="shared" si="109"/>
        <v>0</v>
      </c>
      <c r="J3460" s="13">
        <f>(1 - Dashboard!$I$9) * H3460 * Dashboard!$I$8 * 'Lookups and Calculations'!$F$12</f>
        <v>0</v>
      </c>
      <c r="K3460" s="12">
        <f>(1 - Dashboard!$I$11) * I3460 * Dashboard!$I$10 * 'Lookups and Calculations'!$F$12</f>
        <v>0</v>
      </c>
      <c r="L3460" s="12">
        <f>(H3460 - I3460) * Dashboard!$I$13 * (Dashboard!$D$12 / 365) * 'Lookups and Calculations'!$F$12</f>
        <v>0</v>
      </c>
      <c r="M3460" s="3">
        <f>(G3460*2) * Dashboard!$I$13 * (Dashboard!$D$12 / 365) * 'Lookups and Calculations'!$F$12</f>
        <v>1602.0878730267946</v>
      </c>
      <c r="N3460" s="12">
        <f>H3460 * Dashboard!$I$14 * Dashboard!$I$15 * (Dashboard!$D$12 / 365) * 'Lookups and Calculations'!$F$12</f>
        <v>0</v>
      </c>
    </row>
    <row r="3461" spans="1:14" x14ac:dyDescent="0.35">
      <c r="A3461" s="2">
        <v>3460</v>
      </c>
      <c r="B3461" s="11">
        <v>-7.8147301278023079E-2</v>
      </c>
      <c r="C3461" s="11">
        <v>-9.3844241287173502E-2</v>
      </c>
      <c r="D3461" s="3">
        <f>B3461*Dashboard!$D$11*Dashboard!$D$10*SQRT(Dashboard!$D$12/365)</f>
        <v>-19402.550014822576</v>
      </c>
      <c r="E3461" s="3">
        <f>IF(Dashboard!$I$3,C3461*Dashboard!$E$11*Dashboard!$E$10*SQRT(Dashboard!$D$12/365),0)</f>
        <v>-46599.628020411757</v>
      </c>
      <c r="F3461" s="3">
        <f>D3461+IF(Dashboard!$I$3,E3461,0)</f>
        <v>-66002.178035234334</v>
      </c>
      <c r="G3461" s="3">
        <f>IF(Dashboard!$I$4, ('Lookups and Calculations'!$F$9) / (1 - 'Lookups and Calculations'!$F$10), 'Lookups and Calculations'!$F$9)</f>
        <v>1951878.888340465</v>
      </c>
      <c r="H3461" s="12">
        <f t="shared" si="108"/>
        <v>0</v>
      </c>
      <c r="I3461" s="12">
        <f t="shared" si="109"/>
        <v>0</v>
      </c>
      <c r="J3461" s="13">
        <f>(1 - Dashboard!$I$9) * H3461 * Dashboard!$I$8 * 'Lookups and Calculations'!$F$12</f>
        <v>0</v>
      </c>
      <c r="K3461" s="12">
        <f>(1 - Dashboard!$I$11) * I3461 * Dashboard!$I$10 * 'Lookups and Calculations'!$F$12</f>
        <v>0</v>
      </c>
      <c r="L3461" s="12">
        <f>(H3461 - I3461) * Dashboard!$I$13 * (Dashboard!$D$12 / 365) * 'Lookups and Calculations'!$F$12</f>
        <v>0</v>
      </c>
      <c r="M3461" s="3">
        <f>(G3461*2) * Dashboard!$I$13 * (Dashboard!$D$12 / 365) * 'Lookups and Calculations'!$F$12</f>
        <v>1602.0878730267946</v>
      </c>
      <c r="N3461" s="12">
        <f>H3461 * Dashboard!$I$14 * Dashboard!$I$15 * (Dashboard!$D$12 / 365) * 'Lookups and Calculations'!$F$12</f>
        <v>0</v>
      </c>
    </row>
    <row r="3462" spans="1:14" x14ac:dyDescent="0.35">
      <c r="A3462" s="2">
        <v>3461</v>
      </c>
      <c r="B3462" s="11">
        <v>2.4047680501111324E-2</v>
      </c>
      <c r="C3462" s="11">
        <v>-0.76752043180435126</v>
      </c>
      <c r="D3462" s="3">
        <f>B3462*Dashboard!$D$11*Dashboard!$D$10*SQRT(Dashboard!$D$12/365)</f>
        <v>5970.6005969844218</v>
      </c>
      <c r="E3462" s="3">
        <f>IF(Dashboard!$I$3,C3462*Dashboard!$E$11*Dashboard!$E$10*SQRT(Dashboard!$D$12/365),0)</f>
        <v>-381122.65739034803</v>
      </c>
      <c r="F3462" s="3">
        <f>D3462+IF(Dashboard!$I$3,E3462,0)</f>
        <v>-375152.05679336359</v>
      </c>
      <c r="G3462" s="3">
        <f>IF(Dashboard!$I$4, ('Lookups and Calculations'!$F$9) / (1 - 'Lookups and Calculations'!$F$10), 'Lookups and Calculations'!$F$9)</f>
        <v>1951878.888340465</v>
      </c>
      <c r="H3462" s="12">
        <f t="shared" si="108"/>
        <v>0</v>
      </c>
      <c r="I3462" s="12">
        <f t="shared" si="109"/>
        <v>0</v>
      </c>
      <c r="J3462" s="13">
        <f>(1 - Dashboard!$I$9) * H3462 * Dashboard!$I$8 * 'Lookups and Calculations'!$F$12</f>
        <v>0</v>
      </c>
      <c r="K3462" s="12">
        <f>(1 - Dashboard!$I$11) * I3462 * Dashboard!$I$10 * 'Lookups and Calculations'!$F$12</f>
        <v>0</v>
      </c>
      <c r="L3462" s="12">
        <f>(H3462 - I3462) * Dashboard!$I$13 * (Dashboard!$D$12 / 365) * 'Lookups and Calculations'!$F$12</f>
        <v>0</v>
      </c>
      <c r="M3462" s="3">
        <f>(G3462*2) * Dashboard!$I$13 * (Dashboard!$D$12 / 365) * 'Lookups and Calculations'!$F$12</f>
        <v>1602.0878730267946</v>
      </c>
      <c r="N3462" s="12">
        <f>H3462 * Dashboard!$I$14 * Dashboard!$I$15 * (Dashboard!$D$12 / 365) * 'Lookups and Calculations'!$F$12</f>
        <v>0</v>
      </c>
    </row>
    <row r="3463" spans="1:14" x14ac:dyDescent="0.35">
      <c r="A3463" s="2">
        <v>3462</v>
      </c>
      <c r="B3463" s="11">
        <v>0.56905172754341105</v>
      </c>
      <c r="C3463" s="11">
        <v>0.78229290806297136</v>
      </c>
      <c r="D3463" s="3">
        <f>B3463*Dashboard!$D$11*Dashboard!$D$10*SQRT(Dashboard!$D$12/365)</f>
        <v>141285.16819028318</v>
      </c>
      <c r="E3463" s="3">
        <f>IF(Dashboard!$I$3,C3463*Dashboard!$E$11*Dashboard!$E$10*SQRT(Dashboard!$D$12/365),0)</f>
        <v>388458.13039487164</v>
      </c>
      <c r="F3463" s="3">
        <f>D3463+IF(Dashboard!$I$3,E3463,0)</f>
        <v>529743.29858515481</v>
      </c>
      <c r="G3463" s="3">
        <f>IF(Dashboard!$I$4, ('Lookups and Calculations'!$F$9) / (1 - 'Lookups and Calculations'!$F$10), 'Lookups and Calculations'!$F$9)</f>
        <v>1951878.888340465</v>
      </c>
      <c r="H3463" s="12">
        <f t="shared" si="108"/>
        <v>0</v>
      </c>
      <c r="I3463" s="12">
        <f t="shared" si="109"/>
        <v>0</v>
      </c>
      <c r="J3463" s="13">
        <f>(1 - Dashboard!$I$9) * H3463 * Dashboard!$I$8 * 'Lookups and Calculations'!$F$12</f>
        <v>0</v>
      </c>
      <c r="K3463" s="12">
        <f>(1 - Dashboard!$I$11) * I3463 * Dashboard!$I$10 * 'Lookups and Calculations'!$F$12</f>
        <v>0</v>
      </c>
      <c r="L3463" s="12">
        <f>(H3463 - I3463) * Dashboard!$I$13 * (Dashboard!$D$12 / 365) * 'Lookups and Calculations'!$F$12</f>
        <v>0</v>
      </c>
      <c r="M3463" s="3">
        <f>(G3463*2) * Dashboard!$I$13 * (Dashboard!$D$12 / 365) * 'Lookups and Calculations'!$F$12</f>
        <v>1602.0878730267946</v>
      </c>
      <c r="N3463" s="12">
        <f>H3463 * Dashboard!$I$14 * Dashboard!$I$15 * (Dashboard!$D$12 / 365) * 'Lookups and Calculations'!$F$12</f>
        <v>0</v>
      </c>
    </row>
    <row r="3464" spans="1:14" x14ac:dyDescent="0.35">
      <c r="A3464" s="2">
        <v>3463</v>
      </c>
      <c r="B3464" s="11">
        <v>0.30301914461445323</v>
      </c>
      <c r="C3464" s="11">
        <v>1.4855975376023089</v>
      </c>
      <c r="D3464" s="3">
        <f>B3464*Dashboard!$D$11*Dashboard!$D$10*SQRT(Dashboard!$D$12/365)</f>
        <v>75234.12853265219</v>
      </c>
      <c r="E3464" s="3">
        <f>IF(Dashboard!$I$3,C3464*Dashboard!$E$11*Dashboard!$E$10*SQRT(Dashboard!$D$12/365),0)</f>
        <v>737693.56212770916</v>
      </c>
      <c r="F3464" s="3">
        <f>D3464+IF(Dashboard!$I$3,E3464,0)</f>
        <v>812927.69066036132</v>
      </c>
      <c r="G3464" s="3">
        <f>IF(Dashboard!$I$4, ('Lookups and Calculations'!$F$9) / (1 - 'Lookups and Calculations'!$F$10), 'Lookups and Calculations'!$F$9)</f>
        <v>1951878.888340465</v>
      </c>
      <c r="H3464" s="12">
        <f t="shared" si="108"/>
        <v>0</v>
      </c>
      <c r="I3464" s="12">
        <f t="shared" si="109"/>
        <v>0</v>
      </c>
      <c r="J3464" s="13">
        <f>(1 - Dashboard!$I$9) * H3464 * Dashboard!$I$8 * 'Lookups and Calculations'!$F$12</f>
        <v>0</v>
      </c>
      <c r="K3464" s="12">
        <f>(1 - Dashboard!$I$11) * I3464 * Dashboard!$I$10 * 'Lookups and Calculations'!$F$12</f>
        <v>0</v>
      </c>
      <c r="L3464" s="12">
        <f>(H3464 - I3464) * Dashboard!$I$13 * (Dashboard!$D$12 / 365) * 'Lookups and Calculations'!$F$12</f>
        <v>0</v>
      </c>
      <c r="M3464" s="3">
        <f>(G3464*2) * Dashboard!$I$13 * (Dashboard!$D$12 / 365) * 'Lookups and Calculations'!$F$12</f>
        <v>1602.0878730267946</v>
      </c>
      <c r="N3464" s="12">
        <f>H3464 * Dashboard!$I$14 * Dashboard!$I$15 * (Dashboard!$D$12 / 365) * 'Lookups and Calculations'!$F$12</f>
        <v>0</v>
      </c>
    </row>
    <row r="3465" spans="1:14" x14ac:dyDescent="0.35">
      <c r="A3465" s="2">
        <v>3464</v>
      </c>
      <c r="B3465" s="11">
        <v>0.58458286102729828</v>
      </c>
      <c r="C3465" s="11">
        <v>0.2850844376507653</v>
      </c>
      <c r="D3465" s="3">
        <f>B3465*Dashboard!$D$11*Dashboard!$D$10*SQRT(Dashboard!$D$12/365)</f>
        <v>145141.26544866353</v>
      </c>
      <c r="E3465" s="3">
        <f>IF(Dashboard!$I$3,C3465*Dashboard!$E$11*Dashboard!$E$10*SQRT(Dashboard!$D$12/365),0)</f>
        <v>141562.5356092008</v>
      </c>
      <c r="F3465" s="3">
        <f>D3465+IF(Dashboard!$I$3,E3465,0)</f>
        <v>286703.80105786433</v>
      </c>
      <c r="G3465" s="3">
        <f>IF(Dashboard!$I$4, ('Lookups and Calculations'!$F$9) / (1 - 'Lookups and Calculations'!$F$10), 'Lookups and Calculations'!$F$9)</f>
        <v>1951878.888340465</v>
      </c>
      <c r="H3465" s="12">
        <f t="shared" si="108"/>
        <v>0</v>
      </c>
      <c r="I3465" s="12">
        <f t="shared" si="109"/>
        <v>0</v>
      </c>
      <c r="J3465" s="13">
        <f>(1 - Dashboard!$I$9) * H3465 * Dashboard!$I$8 * 'Lookups and Calculations'!$F$12</f>
        <v>0</v>
      </c>
      <c r="K3465" s="12">
        <f>(1 - Dashboard!$I$11) * I3465 * Dashboard!$I$10 * 'Lookups and Calculations'!$F$12</f>
        <v>0</v>
      </c>
      <c r="L3465" s="12">
        <f>(H3465 - I3465) * Dashboard!$I$13 * (Dashboard!$D$12 / 365) * 'Lookups and Calculations'!$F$12</f>
        <v>0</v>
      </c>
      <c r="M3465" s="3">
        <f>(G3465*2) * Dashboard!$I$13 * (Dashboard!$D$12 / 365) * 'Lookups and Calculations'!$F$12</f>
        <v>1602.0878730267946</v>
      </c>
      <c r="N3465" s="12">
        <f>H3465 * Dashboard!$I$14 * Dashboard!$I$15 * (Dashboard!$D$12 / 365) * 'Lookups and Calculations'!$F$12</f>
        <v>0</v>
      </c>
    </row>
    <row r="3466" spans="1:14" x14ac:dyDescent="0.35">
      <c r="A3466" s="2">
        <v>3465</v>
      </c>
      <c r="B3466" s="11">
        <v>1.0213503187905222</v>
      </c>
      <c r="C3466" s="11">
        <v>-0.37491092063100079</v>
      </c>
      <c r="D3466" s="3">
        <f>B3466*Dashboard!$D$11*Dashboard!$D$10*SQRT(Dashboard!$D$12/365)</f>
        <v>253582.66144708256</v>
      </c>
      <c r="E3466" s="3">
        <f>IF(Dashboard!$I$3,C3466*Dashboard!$E$11*Dashboard!$E$10*SQRT(Dashboard!$D$12/365),0)</f>
        <v>-186167.09136933077</v>
      </c>
      <c r="F3466" s="3">
        <f>D3466+IF(Dashboard!$I$3,E3466,0)</f>
        <v>67415.570077751792</v>
      </c>
      <c r="G3466" s="3">
        <f>IF(Dashboard!$I$4, ('Lookups and Calculations'!$F$9) / (1 - 'Lookups and Calculations'!$F$10), 'Lookups and Calculations'!$F$9)</f>
        <v>1951878.888340465</v>
      </c>
      <c r="H3466" s="12">
        <f t="shared" si="108"/>
        <v>0</v>
      </c>
      <c r="I3466" s="12">
        <f t="shared" si="109"/>
        <v>0</v>
      </c>
      <c r="J3466" s="13">
        <f>(1 - Dashboard!$I$9) * H3466 * Dashboard!$I$8 * 'Lookups and Calculations'!$F$12</f>
        <v>0</v>
      </c>
      <c r="K3466" s="12">
        <f>(1 - Dashboard!$I$11) * I3466 * Dashboard!$I$10 * 'Lookups and Calculations'!$F$12</f>
        <v>0</v>
      </c>
      <c r="L3466" s="12">
        <f>(H3466 - I3466) * Dashboard!$I$13 * (Dashboard!$D$12 / 365) * 'Lookups and Calculations'!$F$12</f>
        <v>0</v>
      </c>
      <c r="M3466" s="3">
        <f>(G3466*2) * Dashboard!$I$13 * (Dashboard!$D$12 / 365) * 'Lookups and Calculations'!$F$12</f>
        <v>1602.0878730267946</v>
      </c>
      <c r="N3466" s="12">
        <f>H3466 * Dashboard!$I$14 * Dashboard!$I$15 * (Dashboard!$D$12 / 365) * 'Lookups and Calculations'!$F$12</f>
        <v>0</v>
      </c>
    </row>
    <row r="3467" spans="1:14" x14ac:dyDescent="0.35">
      <c r="A3467" s="2">
        <v>3466</v>
      </c>
      <c r="B3467" s="11">
        <v>-0.28268694411906425</v>
      </c>
      <c r="C3467" s="11">
        <v>-1.6403169947581404</v>
      </c>
      <c r="D3467" s="3">
        <f>B3467*Dashboard!$D$11*Dashboard!$D$10*SQRT(Dashboard!$D$12/365)</f>
        <v>-70186.013875183824</v>
      </c>
      <c r="E3467" s="3">
        <f>IF(Dashboard!$I$3,C3467*Dashboard!$E$11*Dashboard!$E$10*SQRT(Dashboard!$D$12/365),0)</f>
        <v>-814521.60242182598</v>
      </c>
      <c r="F3467" s="3">
        <f>D3467+IF(Dashboard!$I$3,E3467,0)</f>
        <v>-884707.61629700987</v>
      </c>
      <c r="G3467" s="3">
        <f>IF(Dashboard!$I$4, ('Lookups and Calculations'!$F$9) / (1 - 'Lookups and Calculations'!$F$10), 'Lookups and Calculations'!$F$9)</f>
        <v>1951878.888340465</v>
      </c>
      <c r="H3467" s="12">
        <f t="shared" si="108"/>
        <v>0</v>
      </c>
      <c r="I3467" s="12">
        <f t="shared" si="109"/>
        <v>0</v>
      </c>
      <c r="J3467" s="13">
        <f>(1 - Dashboard!$I$9) * H3467 * Dashboard!$I$8 * 'Lookups and Calculations'!$F$12</f>
        <v>0</v>
      </c>
      <c r="K3467" s="12">
        <f>(1 - Dashboard!$I$11) * I3467 * Dashboard!$I$10 * 'Lookups and Calculations'!$F$12</f>
        <v>0</v>
      </c>
      <c r="L3467" s="12">
        <f>(H3467 - I3467) * Dashboard!$I$13 * (Dashboard!$D$12 / 365) * 'Lookups and Calculations'!$F$12</f>
        <v>0</v>
      </c>
      <c r="M3467" s="3">
        <f>(G3467*2) * Dashboard!$I$13 * (Dashboard!$D$12 / 365) * 'Lookups and Calculations'!$F$12</f>
        <v>1602.0878730267946</v>
      </c>
      <c r="N3467" s="12">
        <f>H3467 * Dashboard!$I$14 * Dashboard!$I$15 * (Dashboard!$D$12 / 365) * 'Lookups and Calculations'!$F$12</f>
        <v>0</v>
      </c>
    </row>
    <row r="3468" spans="1:14" x14ac:dyDescent="0.35">
      <c r="A3468" s="2">
        <v>3467</v>
      </c>
      <c r="B3468" s="11">
        <v>-0.1160743616264401</v>
      </c>
      <c r="C3468" s="11">
        <v>-2.1575149103795512</v>
      </c>
      <c r="D3468" s="3">
        <f>B3468*Dashboard!$D$11*Dashboard!$D$10*SQRT(Dashboard!$D$12/365)</f>
        <v>-28819.147559340763</v>
      </c>
      <c r="E3468" s="3">
        <f>IF(Dashboard!$I$3,C3468*Dashboard!$E$11*Dashboard!$E$10*SQRT(Dashboard!$D$12/365),0)</f>
        <v>-1071343.2267465161</v>
      </c>
      <c r="F3468" s="3">
        <f>D3468+IF(Dashboard!$I$3,E3468,0)</f>
        <v>-1100162.3743058569</v>
      </c>
      <c r="G3468" s="3">
        <f>IF(Dashboard!$I$4, ('Lookups and Calculations'!$F$9) / (1 - 'Lookups and Calculations'!$F$10), 'Lookups and Calculations'!$F$9)</f>
        <v>1951878.888340465</v>
      </c>
      <c r="H3468" s="12">
        <f t="shared" si="108"/>
        <v>0</v>
      </c>
      <c r="I3468" s="12">
        <f t="shared" si="109"/>
        <v>0</v>
      </c>
      <c r="J3468" s="13">
        <f>(1 - Dashboard!$I$9) * H3468 * Dashboard!$I$8 * 'Lookups and Calculations'!$F$12</f>
        <v>0</v>
      </c>
      <c r="K3468" s="12">
        <f>(1 - Dashboard!$I$11) * I3468 * Dashboard!$I$10 * 'Lookups and Calculations'!$F$12</f>
        <v>0</v>
      </c>
      <c r="L3468" s="12">
        <f>(H3468 - I3468) * Dashboard!$I$13 * (Dashboard!$D$12 / 365) * 'Lookups and Calculations'!$F$12</f>
        <v>0</v>
      </c>
      <c r="M3468" s="3">
        <f>(G3468*2) * Dashboard!$I$13 * (Dashboard!$D$12 / 365) * 'Lookups and Calculations'!$F$12</f>
        <v>1602.0878730267946</v>
      </c>
      <c r="N3468" s="12">
        <f>H3468 * Dashboard!$I$14 * Dashboard!$I$15 * (Dashboard!$D$12 / 365) * 'Lookups and Calculations'!$F$12</f>
        <v>0</v>
      </c>
    </row>
    <row r="3469" spans="1:14" x14ac:dyDescent="0.35">
      <c r="A3469" s="2">
        <v>3468</v>
      </c>
      <c r="B3469" s="11">
        <v>-0.83122805712611159</v>
      </c>
      <c r="C3469" s="11">
        <v>-9.8894881327252021E-2</v>
      </c>
      <c r="D3469" s="3">
        <f>B3469*Dashboard!$D$11*Dashboard!$D$10*SQRT(Dashboard!$D$12/365)</f>
        <v>-206378.77045472266</v>
      </c>
      <c r="E3469" s="3">
        <f>IF(Dashboard!$I$3,C3469*Dashboard!$E$11*Dashboard!$E$10*SQRT(Dashboard!$D$12/365),0)</f>
        <v>-49107.591683439678</v>
      </c>
      <c r="F3469" s="3">
        <f>D3469+IF(Dashboard!$I$3,E3469,0)</f>
        <v>-255486.36213816234</v>
      </c>
      <c r="G3469" s="3">
        <f>IF(Dashboard!$I$4, ('Lookups and Calculations'!$F$9) / (1 - 'Lookups and Calculations'!$F$10), 'Lookups and Calculations'!$F$9)</f>
        <v>1951878.888340465</v>
      </c>
      <c r="H3469" s="12">
        <f t="shared" si="108"/>
        <v>0</v>
      </c>
      <c r="I3469" s="12">
        <f t="shared" si="109"/>
        <v>0</v>
      </c>
      <c r="J3469" s="13">
        <f>(1 - Dashboard!$I$9) * H3469 * Dashboard!$I$8 * 'Lookups and Calculations'!$F$12</f>
        <v>0</v>
      </c>
      <c r="K3469" s="12">
        <f>(1 - Dashboard!$I$11) * I3469 * Dashboard!$I$10 * 'Lookups and Calculations'!$F$12</f>
        <v>0</v>
      </c>
      <c r="L3469" s="12">
        <f>(H3469 - I3469) * Dashboard!$I$13 * (Dashboard!$D$12 / 365) * 'Lookups and Calculations'!$F$12</f>
        <v>0</v>
      </c>
      <c r="M3469" s="3">
        <f>(G3469*2) * Dashboard!$I$13 * (Dashboard!$D$12 / 365) * 'Lookups and Calculations'!$F$12</f>
        <v>1602.0878730267946</v>
      </c>
      <c r="N3469" s="12">
        <f>H3469 * Dashboard!$I$14 * Dashboard!$I$15 * (Dashboard!$D$12 / 365) * 'Lookups and Calculations'!$F$12</f>
        <v>0</v>
      </c>
    </row>
    <row r="3470" spans="1:14" x14ac:dyDescent="0.35">
      <c r="A3470" s="2">
        <v>3469</v>
      </c>
      <c r="B3470" s="11">
        <v>1.3723548809549984</v>
      </c>
      <c r="C3470" s="11">
        <v>0.8663523110944753</v>
      </c>
      <c r="D3470" s="3">
        <f>B3470*Dashboard!$D$11*Dashboard!$D$10*SQRT(Dashboard!$D$12/365)</f>
        <v>340730.69421916746</v>
      </c>
      <c r="E3470" s="3">
        <f>IF(Dashboard!$I$3,C3470*Dashboard!$E$11*Dashboard!$E$10*SQRT(Dashboard!$D$12/365),0)</f>
        <v>430198.96455963509</v>
      </c>
      <c r="F3470" s="3">
        <f>D3470+IF(Dashboard!$I$3,E3470,0)</f>
        <v>770929.65877880249</v>
      </c>
      <c r="G3470" s="3">
        <f>IF(Dashboard!$I$4, ('Lookups and Calculations'!$F$9) / (1 - 'Lookups and Calculations'!$F$10), 'Lookups and Calculations'!$F$9)</f>
        <v>1951878.888340465</v>
      </c>
      <c r="H3470" s="12">
        <f t="shared" si="108"/>
        <v>0</v>
      </c>
      <c r="I3470" s="12">
        <f t="shared" si="109"/>
        <v>0</v>
      </c>
      <c r="J3470" s="13">
        <f>(1 - Dashboard!$I$9) * H3470 * Dashboard!$I$8 * 'Lookups and Calculations'!$F$12</f>
        <v>0</v>
      </c>
      <c r="K3470" s="12">
        <f>(1 - Dashboard!$I$11) * I3470 * Dashboard!$I$10 * 'Lookups and Calculations'!$F$12</f>
        <v>0</v>
      </c>
      <c r="L3470" s="12">
        <f>(H3470 - I3470) * Dashboard!$I$13 * (Dashboard!$D$12 / 365) * 'Lookups and Calculations'!$F$12</f>
        <v>0</v>
      </c>
      <c r="M3470" s="3">
        <f>(G3470*2) * Dashboard!$I$13 * (Dashboard!$D$12 / 365) * 'Lookups and Calculations'!$F$12</f>
        <v>1602.0878730267946</v>
      </c>
      <c r="N3470" s="12">
        <f>H3470 * Dashboard!$I$14 * Dashboard!$I$15 * (Dashboard!$D$12 / 365) * 'Lookups and Calculations'!$F$12</f>
        <v>0</v>
      </c>
    </row>
    <row r="3471" spans="1:14" x14ac:dyDescent="0.35">
      <c r="A3471" s="2">
        <v>3470</v>
      </c>
      <c r="B3471" s="11">
        <v>0.13493850088047704</v>
      </c>
      <c r="C3471" s="11">
        <v>-4.0597774891926258E-2</v>
      </c>
      <c r="D3471" s="3">
        <f>B3471*Dashboard!$D$11*Dashboard!$D$10*SQRT(Dashboard!$D$12/365)</f>
        <v>33502.769378357574</v>
      </c>
      <c r="E3471" s="3">
        <f>IF(Dashboard!$I$3,C3471*Dashboard!$E$11*Dashboard!$E$10*SQRT(Dashboard!$D$12/365),0)</f>
        <v>-20159.374538826924</v>
      </c>
      <c r="F3471" s="3">
        <f>D3471+IF(Dashboard!$I$3,E3471,0)</f>
        <v>13343.394839530651</v>
      </c>
      <c r="G3471" s="3">
        <f>IF(Dashboard!$I$4, ('Lookups and Calculations'!$F$9) / (1 - 'Lookups and Calculations'!$F$10), 'Lookups and Calculations'!$F$9)</f>
        <v>1951878.888340465</v>
      </c>
      <c r="H3471" s="12">
        <f t="shared" si="108"/>
        <v>0</v>
      </c>
      <c r="I3471" s="12">
        <f t="shared" si="109"/>
        <v>0</v>
      </c>
      <c r="J3471" s="13">
        <f>(1 - Dashboard!$I$9) * H3471 * Dashboard!$I$8 * 'Lookups and Calculations'!$F$12</f>
        <v>0</v>
      </c>
      <c r="K3471" s="12">
        <f>(1 - Dashboard!$I$11) * I3471 * Dashboard!$I$10 * 'Lookups and Calculations'!$F$12</f>
        <v>0</v>
      </c>
      <c r="L3471" s="12">
        <f>(H3471 - I3471) * Dashboard!$I$13 * (Dashboard!$D$12 / 365) * 'Lookups and Calculations'!$F$12</f>
        <v>0</v>
      </c>
      <c r="M3471" s="3">
        <f>(G3471*2) * Dashboard!$I$13 * (Dashboard!$D$12 / 365) * 'Lookups and Calculations'!$F$12</f>
        <v>1602.0878730267946</v>
      </c>
      <c r="N3471" s="12">
        <f>H3471 * Dashboard!$I$14 * Dashboard!$I$15 * (Dashboard!$D$12 / 365) * 'Lookups and Calculations'!$F$12</f>
        <v>0</v>
      </c>
    </row>
    <row r="3472" spans="1:14" x14ac:dyDescent="0.35">
      <c r="A3472" s="2">
        <v>3471</v>
      </c>
      <c r="B3472" s="11">
        <v>1.1222075992302982</v>
      </c>
      <c r="C3472" s="11">
        <v>-1.1574789128334291</v>
      </c>
      <c r="D3472" s="3">
        <f>B3472*Dashboard!$D$11*Dashboard!$D$10*SQRT(Dashboard!$D$12/365)</f>
        <v>278623.68520719628</v>
      </c>
      <c r="E3472" s="3">
        <f>IF(Dashboard!$I$3,C3472*Dashboard!$E$11*Dashboard!$E$10*SQRT(Dashboard!$D$12/365),0)</f>
        <v>-574761.81851640774</v>
      </c>
      <c r="F3472" s="3">
        <f>D3472+IF(Dashboard!$I$3,E3472,0)</f>
        <v>-296138.13330921147</v>
      </c>
      <c r="G3472" s="3">
        <f>IF(Dashboard!$I$4, ('Lookups and Calculations'!$F$9) / (1 - 'Lookups and Calculations'!$F$10), 'Lookups and Calculations'!$F$9)</f>
        <v>1951878.888340465</v>
      </c>
      <c r="H3472" s="12">
        <f t="shared" si="108"/>
        <v>0</v>
      </c>
      <c r="I3472" s="12">
        <f t="shared" si="109"/>
        <v>0</v>
      </c>
      <c r="J3472" s="13">
        <f>(1 - Dashboard!$I$9) * H3472 * Dashboard!$I$8 * 'Lookups and Calculations'!$F$12</f>
        <v>0</v>
      </c>
      <c r="K3472" s="12">
        <f>(1 - Dashboard!$I$11) * I3472 * Dashboard!$I$10 * 'Lookups and Calculations'!$F$12</f>
        <v>0</v>
      </c>
      <c r="L3472" s="12">
        <f>(H3472 - I3472) * Dashboard!$I$13 * (Dashboard!$D$12 / 365) * 'Lookups and Calculations'!$F$12</f>
        <v>0</v>
      </c>
      <c r="M3472" s="3">
        <f>(G3472*2) * Dashboard!$I$13 * (Dashboard!$D$12 / 365) * 'Lookups and Calculations'!$F$12</f>
        <v>1602.0878730267946</v>
      </c>
      <c r="N3472" s="12">
        <f>H3472 * Dashboard!$I$14 * Dashboard!$I$15 * (Dashboard!$D$12 / 365) * 'Lookups and Calculations'!$F$12</f>
        <v>0</v>
      </c>
    </row>
    <row r="3473" spans="1:14" x14ac:dyDescent="0.35">
      <c r="A3473" s="2">
        <v>3472</v>
      </c>
      <c r="B3473" s="11">
        <v>-0.47682348536056884</v>
      </c>
      <c r="C3473" s="11">
        <v>-0.50955535725599987</v>
      </c>
      <c r="D3473" s="3">
        <f>B3473*Dashboard!$D$11*Dashboard!$D$10*SQRT(Dashboard!$D$12/365)</f>
        <v>-118386.57729249352</v>
      </c>
      <c r="E3473" s="3">
        <f>IF(Dashboard!$I$3,C3473*Dashboard!$E$11*Dashboard!$E$10*SQRT(Dashboard!$D$12/365),0)</f>
        <v>-253026.60854036931</v>
      </c>
      <c r="F3473" s="3">
        <f>D3473+IF(Dashboard!$I$3,E3473,0)</f>
        <v>-371413.18583286286</v>
      </c>
      <c r="G3473" s="3">
        <f>IF(Dashboard!$I$4, ('Lookups and Calculations'!$F$9) / (1 - 'Lookups and Calculations'!$F$10), 'Lookups and Calculations'!$F$9)</f>
        <v>1951878.888340465</v>
      </c>
      <c r="H3473" s="12">
        <f t="shared" si="108"/>
        <v>0</v>
      </c>
      <c r="I3473" s="12">
        <f t="shared" si="109"/>
        <v>0</v>
      </c>
      <c r="J3473" s="13">
        <f>(1 - Dashboard!$I$9) * H3473 * Dashboard!$I$8 * 'Lookups and Calculations'!$F$12</f>
        <v>0</v>
      </c>
      <c r="K3473" s="12">
        <f>(1 - Dashboard!$I$11) * I3473 * Dashboard!$I$10 * 'Lookups and Calculations'!$F$12</f>
        <v>0</v>
      </c>
      <c r="L3473" s="12">
        <f>(H3473 - I3473) * Dashboard!$I$13 * (Dashboard!$D$12 / 365) * 'Lookups and Calculations'!$F$12</f>
        <v>0</v>
      </c>
      <c r="M3473" s="3">
        <f>(G3473*2) * Dashboard!$I$13 * (Dashboard!$D$12 / 365) * 'Lookups and Calculations'!$F$12</f>
        <v>1602.0878730267946</v>
      </c>
      <c r="N3473" s="12">
        <f>H3473 * Dashboard!$I$14 * Dashboard!$I$15 * (Dashboard!$D$12 / 365) * 'Lookups and Calculations'!$F$12</f>
        <v>0</v>
      </c>
    </row>
    <row r="3474" spans="1:14" x14ac:dyDescent="0.35">
      <c r="A3474" s="2">
        <v>3473</v>
      </c>
      <c r="B3474" s="11">
        <v>-0.45875201981569957</v>
      </c>
      <c r="C3474" s="11">
        <v>-0.65380088080838206</v>
      </c>
      <c r="D3474" s="3">
        <f>B3474*Dashboard!$D$11*Dashboard!$D$10*SQRT(Dashboard!$D$12/365)</f>
        <v>-113899.76190231094</v>
      </c>
      <c r="E3474" s="3">
        <f>IF(Dashboard!$I$3,C3474*Dashboard!$E$11*Dashboard!$E$10*SQRT(Dashboard!$D$12/365),0)</f>
        <v>-324653.67535825918</v>
      </c>
      <c r="F3474" s="3">
        <f>D3474+IF(Dashboard!$I$3,E3474,0)</f>
        <v>-438553.43726057012</v>
      </c>
      <c r="G3474" s="3">
        <f>IF(Dashboard!$I$4, ('Lookups and Calculations'!$F$9) / (1 - 'Lookups and Calculations'!$F$10), 'Lookups and Calculations'!$F$9)</f>
        <v>1951878.888340465</v>
      </c>
      <c r="H3474" s="12">
        <f t="shared" si="108"/>
        <v>0</v>
      </c>
      <c r="I3474" s="12">
        <f t="shared" si="109"/>
        <v>0</v>
      </c>
      <c r="J3474" s="13">
        <f>(1 - Dashboard!$I$9) * H3474 * Dashboard!$I$8 * 'Lookups and Calculations'!$F$12</f>
        <v>0</v>
      </c>
      <c r="K3474" s="12">
        <f>(1 - Dashboard!$I$11) * I3474 * Dashboard!$I$10 * 'Lookups and Calculations'!$F$12</f>
        <v>0</v>
      </c>
      <c r="L3474" s="12">
        <f>(H3474 - I3474) * Dashboard!$I$13 * (Dashboard!$D$12 / 365) * 'Lookups and Calculations'!$F$12</f>
        <v>0</v>
      </c>
      <c r="M3474" s="3">
        <f>(G3474*2) * Dashboard!$I$13 * (Dashboard!$D$12 / 365) * 'Lookups and Calculations'!$F$12</f>
        <v>1602.0878730267946</v>
      </c>
      <c r="N3474" s="12">
        <f>H3474 * Dashboard!$I$14 * Dashboard!$I$15 * (Dashboard!$D$12 / 365) * 'Lookups and Calculations'!$F$12</f>
        <v>0</v>
      </c>
    </row>
    <row r="3475" spans="1:14" x14ac:dyDescent="0.35">
      <c r="A3475" s="2">
        <v>3474</v>
      </c>
      <c r="B3475" s="11">
        <v>0.47165901523546644</v>
      </c>
      <c r="C3475" s="11">
        <v>-0.95645786629418217</v>
      </c>
      <c r="D3475" s="3">
        <f>B3475*Dashboard!$D$11*Dashboard!$D$10*SQRT(Dashboard!$D$12/365)</f>
        <v>117104.33352637979</v>
      </c>
      <c r="E3475" s="3">
        <f>IF(Dashboard!$I$3,C3475*Dashboard!$E$11*Dashboard!$E$10*SQRT(Dashboard!$D$12/365),0)</f>
        <v>-474942.0974070729</v>
      </c>
      <c r="F3475" s="3">
        <f>D3475+IF(Dashboard!$I$3,E3475,0)</f>
        <v>-357837.76388069312</v>
      </c>
      <c r="G3475" s="3">
        <f>IF(Dashboard!$I$4, ('Lookups and Calculations'!$F$9) / (1 - 'Lookups and Calculations'!$F$10), 'Lookups and Calculations'!$F$9)</f>
        <v>1951878.888340465</v>
      </c>
      <c r="H3475" s="12">
        <f t="shared" si="108"/>
        <v>0</v>
      </c>
      <c r="I3475" s="12">
        <f t="shared" si="109"/>
        <v>0</v>
      </c>
      <c r="J3475" s="13">
        <f>(1 - Dashboard!$I$9) * H3475 * Dashboard!$I$8 * 'Lookups and Calculations'!$F$12</f>
        <v>0</v>
      </c>
      <c r="K3475" s="12">
        <f>(1 - Dashboard!$I$11) * I3475 * Dashboard!$I$10 * 'Lookups and Calculations'!$F$12</f>
        <v>0</v>
      </c>
      <c r="L3475" s="12">
        <f>(H3475 - I3475) * Dashboard!$I$13 * (Dashboard!$D$12 / 365) * 'Lookups and Calculations'!$F$12</f>
        <v>0</v>
      </c>
      <c r="M3475" s="3">
        <f>(G3475*2) * Dashboard!$I$13 * (Dashboard!$D$12 / 365) * 'Lookups and Calculations'!$F$12</f>
        <v>1602.0878730267946</v>
      </c>
      <c r="N3475" s="12">
        <f>H3475 * Dashboard!$I$14 * Dashboard!$I$15 * (Dashboard!$D$12 / 365) * 'Lookups and Calculations'!$F$12</f>
        <v>0</v>
      </c>
    </row>
    <row r="3476" spans="1:14" x14ac:dyDescent="0.35">
      <c r="A3476" s="2">
        <v>3475</v>
      </c>
      <c r="B3476" s="11">
        <v>-1.2495426340625189</v>
      </c>
      <c r="C3476" s="11">
        <v>-1.8342829399013487</v>
      </c>
      <c r="D3476" s="3">
        <f>B3476*Dashboard!$D$11*Dashboard!$D$10*SQRT(Dashboard!$D$12/365)</f>
        <v>-310238.65260295628</v>
      </c>
      <c r="E3476" s="3">
        <f>IF(Dashboard!$I$3,C3476*Dashboard!$E$11*Dashboard!$E$10*SQRT(Dashboard!$D$12/365),0)</f>
        <v>-910838.01745513175</v>
      </c>
      <c r="F3476" s="3">
        <f>D3476+IF(Dashboard!$I$3,E3476,0)</f>
        <v>-1221076.6700580879</v>
      </c>
      <c r="G3476" s="3">
        <f>IF(Dashboard!$I$4, ('Lookups and Calculations'!$F$9) / (1 - 'Lookups and Calculations'!$F$10), 'Lookups and Calculations'!$F$9)</f>
        <v>1951878.888340465</v>
      </c>
      <c r="H3476" s="12">
        <f t="shared" si="108"/>
        <v>0</v>
      </c>
      <c r="I3476" s="12">
        <f t="shared" si="109"/>
        <v>0</v>
      </c>
      <c r="J3476" s="13">
        <f>(1 - Dashboard!$I$9) * H3476 * Dashboard!$I$8 * 'Lookups and Calculations'!$F$12</f>
        <v>0</v>
      </c>
      <c r="K3476" s="12">
        <f>(1 - Dashboard!$I$11) * I3476 * Dashboard!$I$10 * 'Lookups and Calculations'!$F$12</f>
        <v>0</v>
      </c>
      <c r="L3476" s="12">
        <f>(H3476 - I3476) * Dashboard!$I$13 * (Dashboard!$D$12 / 365) * 'Lookups and Calculations'!$F$12</f>
        <v>0</v>
      </c>
      <c r="M3476" s="3">
        <f>(G3476*2) * Dashboard!$I$13 * (Dashboard!$D$12 / 365) * 'Lookups and Calculations'!$F$12</f>
        <v>1602.0878730267946</v>
      </c>
      <c r="N3476" s="12">
        <f>H3476 * Dashboard!$I$14 * Dashboard!$I$15 * (Dashboard!$D$12 / 365) * 'Lookups and Calculations'!$F$12</f>
        <v>0</v>
      </c>
    </row>
    <row r="3477" spans="1:14" x14ac:dyDescent="0.35">
      <c r="A3477" s="2">
        <v>3476</v>
      </c>
      <c r="B3477" s="11">
        <v>-0.74361633694158857</v>
      </c>
      <c r="C3477" s="11">
        <v>-1.0519533993486176</v>
      </c>
      <c r="D3477" s="3">
        <f>B3477*Dashboard!$D$11*Dashboard!$D$10*SQRT(Dashboard!$D$12/365)</f>
        <v>-184626.37779413437</v>
      </c>
      <c r="E3477" s="3">
        <f>IF(Dashboard!$I$3,C3477*Dashboard!$E$11*Dashboard!$E$10*SQRT(Dashboard!$D$12/365),0)</f>
        <v>-522361.69670171663</v>
      </c>
      <c r="F3477" s="3">
        <f>D3477+IF(Dashboard!$I$3,E3477,0)</f>
        <v>-706988.07449585106</v>
      </c>
      <c r="G3477" s="3">
        <f>IF(Dashboard!$I$4, ('Lookups and Calculations'!$F$9) / (1 - 'Lookups and Calculations'!$F$10), 'Lookups and Calculations'!$F$9)</f>
        <v>1951878.888340465</v>
      </c>
      <c r="H3477" s="12">
        <f t="shared" si="108"/>
        <v>0</v>
      </c>
      <c r="I3477" s="12">
        <f t="shared" si="109"/>
        <v>0</v>
      </c>
      <c r="J3477" s="13">
        <f>(1 - Dashboard!$I$9) * H3477 * Dashboard!$I$8 * 'Lookups and Calculations'!$F$12</f>
        <v>0</v>
      </c>
      <c r="K3477" s="12">
        <f>(1 - Dashboard!$I$11) * I3477 * Dashboard!$I$10 * 'Lookups and Calculations'!$F$12</f>
        <v>0</v>
      </c>
      <c r="L3477" s="12">
        <f>(H3477 - I3477) * Dashboard!$I$13 * (Dashboard!$D$12 / 365) * 'Lookups and Calculations'!$F$12</f>
        <v>0</v>
      </c>
      <c r="M3477" s="3">
        <f>(G3477*2) * Dashboard!$I$13 * (Dashboard!$D$12 / 365) * 'Lookups and Calculations'!$F$12</f>
        <v>1602.0878730267946</v>
      </c>
      <c r="N3477" s="12">
        <f>H3477 * Dashboard!$I$14 * Dashboard!$I$15 * (Dashboard!$D$12 / 365) * 'Lookups and Calculations'!$F$12</f>
        <v>0</v>
      </c>
    </row>
    <row r="3478" spans="1:14" x14ac:dyDescent="0.35">
      <c r="A3478" s="2">
        <v>3477</v>
      </c>
      <c r="B3478" s="11">
        <v>0.1752000363283823</v>
      </c>
      <c r="C3478" s="11">
        <v>0.54628075788916641</v>
      </c>
      <c r="D3478" s="3">
        <f>B3478*Dashboard!$D$11*Dashboard!$D$10*SQRT(Dashboard!$D$12/365)</f>
        <v>43498.974524615391</v>
      </c>
      <c r="E3478" s="3">
        <f>IF(Dashboard!$I$3,C3478*Dashboard!$E$11*Dashboard!$E$10*SQRT(Dashboard!$D$12/365),0)</f>
        <v>271263.10323554318</v>
      </c>
      <c r="F3478" s="3">
        <f>D3478+IF(Dashboard!$I$3,E3478,0)</f>
        <v>314762.07776015857</v>
      </c>
      <c r="G3478" s="3">
        <f>IF(Dashboard!$I$4, ('Lookups and Calculations'!$F$9) / (1 - 'Lookups and Calculations'!$F$10), 'Lookups and Calculations'!$F$9)</f>
        <v>1951878.888340465</v>
      </c>
      <c r="H3478" s="12">
        <f t="shared" si="108"/>
        <v>0</v>
      </c>
      <c r="I3478" s="12">
        <f t="shared" si="109"/>
        <v>0</v>
      </c>
      <c r="J3478" s="13">
        <f>(1 - Dashboard!$I$9) * H3478 * Dashboard!$I$8 * 'Lookups and Calculations'!$F$12</f>
        <v>0</v>
      </c>
      <c r="K3478" s="12">
        <f>(1 - Dashboard!$I$11) * I3478 * Dashboard!$I$10 * 'Lookups and Calculations'!$F$12</f>
        <v>0</v>
      </c>
      <c r="L3478" s="12">
        <f>(H3478 - I3478) * Dashboard!$I$13 * (Dashboard!$D$12 / 365) * 'Lookups and Calculations'!$F$12</f>
        <v>0</v>
      </c>
      <c r="M3478" s="3">
        <f>(G3478*2) * Dashboard!$I$13 * (Dashboard!$D$12 / 365) * 'Lookups and Calculations'!$F$12</f>
        <v>1602.0878730267946</v>
      </c>
      <c r="N3478" s="12">
        <f>H3478 * Dashboard!$I$14 * Dashboard!$I$15 * (Dashboard!$D$12 / 365) * 'Lookups and Calculations'!$F$12</f>
        <v>0</v>
      </c>
    </row>
    <row r="3479" spans="1:14" x14ac:dyDescent="0.35">
      <c r="A3479" s="2">
        <v>3478</v>
      </c>
      <c r="B3479" s="11">
        <v>-0.64717212965682713</v>
      </c>
      <c r="C3479" s="11">
        <v>-1.0500088442981912</v>
      </c>
      <c r="D3479" s="3">
        <f>B3479*Dashboard!$D$11*Dashboard!$D$10*SQRT(Dashboard!$D$12/365)</f>
        <v>-160681.03963299759</v>
      </c>
      <c r="E3479" s="3">
        <f>IF(Dashboard!$I$3,C3479*Dashboard!$E$11*Dashboard!$E$10*SQRT(Dashboard!$D$12/365),0)</f>
        <v>-521396.10157544998</v>
      </c>
      <c r="F3479" s="3">
        <f>D3479+IF(Dashboard!$I$3,E3479,0)</f>
        <v>-682077.14120844752</v>
      </c>
      <c r="G3479" s="3">
        <f>IF(Dashboard!$I$4, ('Lookups and Calculations'!$F$9) / (1 - 'Lookups and Calculations'!$F$10), 'Lookups and Calculations'!$F$9)</f>
        <v>1951878.888340465</v>
      </c>
      <c r="H3479" s="12">
        <f t="shared" si="108"/>
        <v>0</v>
      </c>
      <c r="I3479" s="12">
        <f t="shared" si="109"/>
        <v>0</v>
      </c>
      <c r="J3479" s="13">
        <f>(1 - Dashboard!$I$9) * H3479 * Dashboard!$I$8 * 'Lookups and Calculations'!$F$12</f>
        <v>0</v>
      </c>
      <c r="K3479" s="12">
        <f>(1 - Dashboard!$I$11) * I3479 * Dashboard!$I$10 * 'Lookups and Calculations'!$F$12</f>
        <v>0</v>
      </c>
      <c r="L3479" s="12">
        <f>(H3479 - I3479) * Dashboard!$I$13 * (Dashboard!$D$12 / 365) * 'Lookups and Calculations'!$F$12</f>
        <v>0</v>
      </c>
      <c r="M3479" s="3">
        <f>(G3479*2) * Dashboard!$I$13 * (Dashboard!$D$12 / 365) * 'Lookups and Calculations'!$F$12</f>
        <v>1602.0878730267946</v>
      </c>
      <c r="N3479" s="12">
        <f>H3479 * Dashboard!$I$14 * Dashboard!$I$15 * (Dashboard!$D$12 / 365) * 'Lookups and Calculations'!$F$12</f>
        <v>0</v>
      </c>
    </row>
    <row r="3480" spans="1:14" x14ac:dyDescent="0.35">
      <c r="A3480" s="2">
        <v>3479</v>
      </c>
      <c r="B3480" s="11">
        <v>0.11305301772942346</v>
      </c>
      <c r="C3480" s="11">
        <v>-1.2773310515026237</v>
      </c>
      <c r="D3480" s="3">
        <f>B3480*Dashboard!$D$11*Dashboard!$D$10*SQRT(Dashboard!$D$12/365)</f>
        <v>28069.002959141628</v>
      </c>
      <c r="E3480" s="3">
        <f>IF(Dashboard!$I$3,C3480*Dashboard!$E$11*Dashboard!$E$10*SQRT(Dashboard!$D$12/365),0)</f>
        <v>-634276.01995093562</v>
      </c>
      <c r="F3480" s="3">
        <f>D3480+IF(Dashboard!$I$3,E3480,0)</f>
        <v>-606207.01699179399</v>
      </c>
      <c r="G3480" s="3">
        <f>IF(Dashboard!$I$4, ('Lookups and Calculations'!$F$9) / (1 - 'Lookups and Calculations'!$F$10), 'Lookups and Calculations'!$F$9)</f>
        <v>1951878.888340465</v>
      </c>
      <c r="H3480" s="12">
        <f t="shared" si="108"/>
        <v>0</v>
      </c>
      <c r="I3480" s="12">
        <f t="shared" si="109"/>
        <v>0</v>
      </c>
      <c r="J3480" s="13">
        <f>(1 - Dashboard!$I$9) * H3480 * Dashboard!$I$8 * 'Lookups and Calculations'!$F$12</f>
        <v>0</v>
      </c>
      <c r="K3480" s="12">
        <f>(1 - Dashboard!$I$11) * I3480 * Dashboard!$I$10 * 'Lookups and Calculations'!$F$12</f>
        <v>0</v>
      </c>
      <c r="L3480" s="12">
        <f>(H3480 - I3480) * Dashboard!$I$13 * (Dashboard!$D$12 / 365) * 'Lookups and Calculations'!$F$12</f>
        <v>0</v>
      </c>
      <c r="M3480" s="3">
        <f>(G3480*2) * Dashboard!$I$13 * (Dashboard!$D$12 / 365) * 'Lookups and Calculations'!$F$12</f>
        <v>1602.0878730267946</v>
      </c>
      <c r="N3480" s="12">
        <f>H3480 * Dashboard!$I$14 * Dashboard!$I$15 * (Dashboard!$D$12 / 365) * 'Lookups and Calculations'!$F$12</f>
        <v>0</v>
      </c>
    </row>
    <row r="3481" spans="1:14" x14ac:dyDescent="0.35">
      <c r="A3481" s="2">
        <v>3480</v>
      </c>
      <c r="B3481" s="11">
        <v>-0.33057569341634369</v>
      </c>
      <c r="C3481" s="11">
        <v>-0.88562048843273511</v>
      </c>
      <c r="D3481" s="3">
        <f>B3481*Dashboard!$D$11*Dashboard!$D$10*SQRT(Dashboard!$D$12/365)</f>
        <v>-82075.917150053123</v>
      </c>
      <c r="E3481" s="3">
        <f>IF(Dashboard!$I$3,C3481*Dashboard!$E$11*Dashboard!$E$10*SQRT(Dashboard!$D$12/365),0)</f>
        <v>-439766.83877630212</v>
      </c>
      <c r="F3481" s="3">
        <f>D3481+IF(Dashboard!$I$3,E3481,0)</f>
        <v>-521842.75592635525</v>
      </c>
      <c r="G3481" s="3">
        <f>IF(Dashboard!$I$4, ('Lookups and Calculations'!$F$9) / (1 - 'Lookups and Calculations'!$F$10), 'Lookups and Calculations'!$F$9)</f>
        <v>1951878.888340465</v>
      </c>
      <c r="H3481" s="12">
        <f t="shared" si="108"/>
        <v>0</v>
      </c>
      <c r="I3481" s="12">
        <f t="shared" si="109"/>
        <v>0</v>
      </c>
      <c r="J3481" s="13">
        <f>(1 - Dashboard!$I$9) * H3481 * Dashboard!$I$8 * 'Lookups and Calculations'!$F$12</f>
        <v>0</v>
      </c>
      <c r="K3481" s="12">
        <f>(1 - Dashboard!$I$11) * I3481 * Dashboard!$I$10 * 'Lookups and Calculations'!$F$12</f>
        <v>0</v>
      </c>
      <c r="L3481" s="12">
        <f>(H3481 - I3481) * Dashboard!$I$13 * (Dashboard!$D$12 / 365) * 'Lookups and Calculations'!$F$12</f>
        <v>0</v>
      </c>
      <c r="M3481" s="3">
        <f>(G3481*2) * Dashboard!$I$13 * (Dashboard!$D$12 / 365) * 'Lookups and Calculations'!$F$12</f>
        <v>1602.0878730267946</v>
      </c>
      <c r="N3481" s="12">
        <f>H3481 * Dashboard!$I$14 * Dashboard!$I$15 * (Dashboard!$D$12 / 365) * 'Lookups and Calculations'!$F$12</f>
        <v>0</v>
      </c>
    </row>
    <row r="3482" spans="1:14" x14ac:dyDescent="0.35">
      <c r="A3482" s="2">
        <v>3481</v>
      </c>
      <c r="B3482" s="11">
        <v>0.10845244210338505</v>
      </c>
      <c r="C3482" s="11">
        <v>2.4182092419919292</v>
      </c>
      <c r="D3482" s="3">
        <f>B3482*Dashboard!$D$11*Dashboard!$D$10*SQRT(Dashboard!$D$12/365)</f>
        <v>26926.763915420655</v>
      </c>
      <c r="E3482" s="3">
        <f>IF(Dashboard!$I$3,C3482*Dashboard!$E$11*Dashboard!$E$10*SQRT(Dashboard!$D$12/365),0)</f>
        <v>1200794.5251271136</v>
      </c>
      <c r="F3482" s="3">
        <f>D3482+IF(Dashboard!$I$3,E3482,0)</f>
        <v>1227721.2890425343</v>
      </c>
      <c r="G3482" s="3">
        <f>IF(Dashboard!$I$4, ('Lookups and Calculations'!$F$9) / (1 - 'Lookups and Calculations'!$F$10), 'Lookups and Calculations'!$F$9)</f>
        <v>1951878.888340465</v>
      </c>
      <c r="H3482" s="12">
        <f t="shared" si="108"/>
        <v>0</v>
      </c>
      <c r="I3482" s="12">
        <f t="shared" si="109"/>
        <v>0</v>
      </c>
      <c r="J3482" s="13">
        <f>(1 - Dashboard!$I$9) * H3482 * Dashboard!$I$8 * 'Lookups and Calculations'!$F$12</f>
        <v>0</v>
      </c>
      <c r="K3482" s="12">
        <f>(1 - Dashboard!$I$11) * I3482 * Dashboard!$I$10 * 'Lookups and Calculations'!$F$12</f>
        <v>0</v>
      </c>
      <c r="L3482" s="12">
        <f>(H3482 - I3482) * Dashboard!$I$13 * (Dashboard!$D$12 / 365) * 'Lookups and Calculations'!$F$12</f>
        <v>0</v>
      </c>
      <c r="M3482" s="3">
        <f>(G3482*2) * Dashboard!$I$13 * (Dashboard!$D$12 / 365) * 'Lookups and Calculations'!$F$12</f>
        <v>1602.0878730267946</v>
      </c>
      <c r="N3482" s="12">
        <f>H3482 * Dashboard!$I$14 * Dashboard!$I$15 * (Dashboard!$D$12 / 365) * 'Lookups and Calculations'!$F$12</f>
        <v>0</v>
      </c>
    </row>
    <row r="3483" spans="1:14" x14ac:dyDescent="0.35">
      <c r="A3483" s="2">
        <v>3482</v>
      </c>
      <c r="B3483" s="11">
        <v>-0.5588053931930137</v>
      </c>
      <c r="C3483" s="11">
        <v>1.333363256154916</v>
      </c>
      <c r="D3483" s="3">
        <f>B3483*Dashboard!$D$11*Dashboard!$D$10*SQRT(Dashboard!$D$12/365)</f>
        <v>-138741.19019678992</v>
      </c>
      <c r="E3483" s="3">
        <f>IF(Dashboard!$I$3,C3483*Dashboard!$E$11*Dashboard!$E$10*SQRT(Dashboard!$D$12/365),0)</f>
        <v>662099.56946390169</v>
      </c>
      <c r="F3483" s="3">
        <f>D3483+IF(Dashboard!$I$3,E3483,0)</f>
        <v>523358.37926711177</v>
      </c>
      <c r="G3483" s="3">
        <f>IF(Dashboard!$I$4, ('Lookups and Calculations'!$F$9) / (1 - 'Lookups and Calculations'!$F$10), 'Lookups and Calculations'!$F$9)</f>
        <v>1951878.888340465</v>
      </c>
      <c r="H3483" s="12">
        <f t="shared" si="108"/>
        <v>0</v>
      </c>
      <c r="I3483" s="12">
        <f t="shared" si="109"/>
        <v>0</v>
      </c>
      <c r="J3483" s="13">
        <f>(1 - Dashboard!$I$9) * H3483 * Dashboard!$I$8 * 'Lookups and Calculations'!$F$12</f>
        <v>0</v>
      </c>
      <c r="K3483" s="12">
        <f>(1 - Dashboard!$I$11) * I3483 * Dashboard!$I$10 * 'Lookups and Calculations'!$F$12</f>
        <v>0</v>
      </c>
      <c r="L3483" s="12">
        <f>(H3483 - I3483) * Dashboard!$I$13 * (Dashboard!$D$12 / 365) * 'Lookups and Calculations'!$F$12</f>
        <v>0</v>
      </c>
      <c r="M3483" s="3">
        <f>(G3483*2) * Dashboard!$I$13 * (Dashboard!$D$12 / 365) * 'Lookups and Calculations'!$F$12</f>
        <v>1602.0878730267946</v>
      </c>
      <c r="N3483" s="12">
        <f>H3483 * Dashboard!$I$14 * Dashboard!$I$15 * (Dashboard!$D$12 / 365) * 'Lookups and Calculations'!$F$12</f>
        <v>0</v>
      </c>
    </row>
    <row r="3484" spans="1:14" x14ac:dyDescent="0.35">
      <c r="A3484" s="2">
        <v>3483</v>
      </c>
      <c r="B3484" s="11">
        <v>-0.8102342564485413</v>
      </c>
      <c r="C3484" s="11">
        <v>0.70607898915574197</v>
      </c>
      <c r="D3484" s="3">
        <f>B3484*Dashboard!$D$11*Dashboard!$D$10*SQRT(Dashboard!$D$12/365)</f>
        <v>-201166.39253525218</v>
      </c>
      <c r="E3484" s="3">
        <f>IF(Dashboard!$I$3,C3484*Dashboard!$E$11*Dashboard!$E$10*SQRT(Dashboard!$D$12/365),0)</f>
        <v>350613.07754621975</v>
      </c>
      <c r="F3484" s="3">
        <f>D3484+IF(Dashboard!$I$3,E3484,0)</f>
        <v>149446.68501096757</v>
      </c>
      <c r="G3484" s="3">
        <f>IF(Dashboard!$I$4, ('Lookups and Calculations'!$F$9) / (1 - 'Lookups and Calculations'!$F$10), 'Lookups and Calculations'!$F$9)</f>
        <v>1951878.888340465</v>
      </c>
      <c r="H3484" s="12">
        <f t="shared" si="108"/>
        <v>0</v>
      </c>
      <c r="I3484" s="12">
        <f t="shared" si="109"/>
        <v>0</v>
      </c>
      <c r="J3484" s="13">
        <f>(1 - Dashboard!$I$9) * H3484 * Dashboard!$I$8 * 'Lookups and Calculations'!$F$12</f>
        <v>0</v>
      </c>
      <c r="K3484" s="12">
        <f>(1 - Dashboard!$I$11) * I3484 * Dashboard!$I$10 * 'Lookups and Calculations'!$F$12</f>
        <v>0</v>
      </c>
      <c r="L3484" s="12">
        <f>(H3484 - I3484) * Dashboard!$I$13 * (Dashboard!$D$12 / 365) * 'Lookups and Calculations'!$F$12</f>
        <v>0</v>
      </c>
      <c r="M3484" s="3">
        <f>(G3484*2) * Dashboard!$I$13 * (Dashboard!$D$12 / 365) * 'Lookups and Calculations'!$F$12</f>
        <v>1602.0878730267946</v>
      </c>
      <c r="N3484" s="12">
        <f>H3484 * Dashboard!$I$14 * Dashboard!$I$15 * (Dashboard!$D$12 / 365) * 'Lookups and Calculations'!$F$12</f>
        <v>0</v>
      </c>
    </row>
    <row r="3485" spans="1:14" x14ac:dyDescent="0.35">
      <c r="A3485" s="2">
        <v>3484</v>
      </c>
      <c r="B3485" s="11">
        <v>1.557148673388344</v>
      </c>
      <c r="C3485" s="11">
        <v>-0.42224941085142603</v>
      </c>
      <c r="D3485" s="3">
        <f>B3485*Dashboard!$D$11*Dashboard!$D$10*SQRT(Dashboard!$D$12/365)</f>
        <v>386611.62345766765</v>
      </c>
      <c r="E3485" s="3">
        <f>IF(Dashboard!$I$3,C3485*Dashboard!$E$11*Dashboard!$E$10*SQRT(Dashboard!$D$12/365),0)</f>
        <v>-209673.65932771246</v>
      </c>
      <c r="F3485" s="3">
        <f>D3485+IF(Dashboard!$I$3,E3485,0)</f>
        <v>176937.96412995519</v>
      </c>
      <c r="G3485" s="3">
        <f>IF(Dashboard!$I$4, ('Lookups and Calculations'!$F$9) / (1 - 'Lookups and Calculations'!$F$10), 'Lookups and Calculations'!$F$9)</f>
        <v>1951878.888340465</v>
      </c>
      <c r="H3485" s="12">
        <f t="shared" si="108"/>
        <v>0</v>
      </c>
      <c r="I3485" s="12">
        <f t="shared" si="109"/>
        <v>0</v>
      </c>
      <c r="J3485" s="13">
        <f>(1 - Dashboard!$I$9) * H3485 * Dashboard!$I$8 * 'Lookups and Calculations'!$F$12</f>
        <v>0</v>
      </c>
      <c r="K3485" s="12">
        <f>(1 - Dashboard!$I$11) * I3485 * Dashboard!$I$10 * 'Lookups and Calculations'!$F$12</f>
        <v>0</v>
      </c>
      <c r="L3485" s="12">
        <f>(H3485 - I3485) * Dashboard!$I$13 * (Dashboard!$D$12 / 365) * 'Lookups and Calculations'!$F$12</f>
        <v>0</v>
      </c>
      <c r="M3485" s="3">
        <f>(G3485*2) * Dashboard!$I$13 * (Dashboard!$D$12 / 365) * 'Lookups and Calculations'!$F$12</f>
        <v>1602.0878730267946</v>
      </c>
      <c r="N3485" s="12">
        <f>H3485 * Dashboard!$I$14 * Dashboard!$I$15 * (Dashboard!$D$12 / 365) * 'Lookups and Calculations'!$F$12</f>
        <v>0</v>
      </c>
    </row>
    <row r="3486" spans="1:14" x14ac:dyDescent="0.35">
      <c r="A3486" s="2">
        <v>3485</v>
      </c>
      <c r="B3486" s="11">
        <v>-1.9787911762879533</v>
      </c>
      <c r="C3486" s="11">
        <v>-0.60925303848096535</v>
      </c>
      <c r="D3486" s="3">
        <f>B3486*Dashboard!$D$11*Dashboard!$D$10*SQRT(Dashboard!$D$12/365)</f>
        <v>-491297.76894309488</v>
      </c>
      <c r="E3486" s="3">
        <f>IF(Dashboard!$I$3,C3486*Dashboard!$E$11*Dashboard!$E$10*SQRT(Dashboard!$D$12/365),0)</f>
        <v>-302532.84137743921</v>
      </c>
      <c r="F3486" s="3">
        <f>D3486+IF(Dashboard!$I$3,E3486,0)</f>
        <v>-793830.61032053409</v>
      </c>
      <c r="G3486" s="3">
        <f>IF(Dashboard!$I$4, ('Lookups and Calculations'!$F$9) / (1 - 'Lookups and Calculations'!$F$10), 'Lookups and Calculations'!$F$9)</f>
        <v>1951878.888340465</v>
      </c>
      <c r="H3486" s="12">
        <f t="shared" si="108"/>
        <v>0</v>
      </c>
      <c r="I3486" s="12">
        <f t="shared" si="109"/>
        <v>0</v>
      </c>
      <c r="J3486" s="13">
        <f>(1 - Dashboard!$I$9) * H3486 * Dashboard!$I$8 * 'Lookups and Calculations'!$F$12</f>
        <v>0</v>
      </c>
      <c r="K3486" s="12">
        <f>(1 - Dashboard!$I$11) * I3486 * Dashboard!$I$10 * 'Lookups and Calculations'!$F$12</f>
        <v>0</v>
      </c>
      <c r="L3486" s="12">
        <f>(H3486 - I3486) * Dashboard!$I$13 * (Dashboard!$D$12 / 365) * 'Lookups and Calculations'!$F$12</f>
        <v>0</v>
      </c>
      <c r="M3486" s="3">
        <f>(G3486*2) * Dashboard!$I$13 * (Dashboard!$D$12 / 365) * 'Lookups and Calculations'!$F$12</f>
        <v>1602.0878730267946</v>
      </c>
      <c r="N3486" s="12">
        <f>H3486 * Dashboard!$I$14 * Dashboard!$I$15 * (Dashboard!$D$12 / 365) * 'Lookups and Calculations'!$F$12</f>
        <v>0</v>
      </c>
    </row>
    <row r="3487" spans="1:14" x14ac:dyDescent="0.35">
      <c r="A3487" s="2">
        <v>3486</v>
      </c>
      <c r="B3487" s="11">
        <v>0.79826728299056482</v>
      </c>
      <c r="C3487" s="11">
        <v>1.2874499938401589</v>
      </c>
      <c r="D3487" s="3">
        <f>B3487*Dashboard!$D$11*Dashboard!$D$10*SQRT(Dashboard!$D$12/365)</f>
        <v>198195.21122448129</v>
      </c>
      <c r="E3487" s="3">
        <f>IF(Dashboard!$I$3,C3487*Dashboard!$E$11*Dashboard!$E$10*SQRT(Dashboard!$D$12/365),0)</f>
        <v>639300.71770991874</v>
      </c>
      <c r="F3487" s="3">
        <f>D3487+IF(Dashboard!$I$3,E3487,0)</f>
        <v>837495.92893439997</v>
      </c>
      <c r="G3487" s="3">
        <f>IF(Dashboard!$I$4, ('Lookups and Calculations'!$F$9) / (1 - 'Lookups and Calculations'!$F$10), 'Lookups and Calculations'!$F$9)</f>
        <v>1951878.888340465</v>
      </c>
      <c r="H3487" s="12">
        <f t="shared" si="108"/>
        <v>0</v>
      </c>
      <c r="I3487" s="12">
        <f t="shared" si="109"/>
        <v>0</v>
      </c>
      <c r="J3487" s="13">
        <f>(1 - Dashboard!$I$9) * H3487 * Dashboard!$I$8 * 'Lookups and Calculations'!$F$12</f>
        <v>0</v>
      </c>
      <c r="K3487" s="12">
        <f>(1 - Dashboard!$I$11) * I3487 * Dashboard!$I$10 * 'Lookups and Calculations'!$F$12</f>
        <v>0</v>
      </c>
      <c r="L3487" s="12">
        <f>(H3487 - I3487) * Dashboard!$I$13 * (Dashboard!$D$12 / 365) * 'Lookups and Calculations'!$F$12</f>
        <v>0</v>
      </c>
      <c r="M3487" s="3">
        <f>(G3487*2) * Dashboard!$I$13 * (Dashboard!$D$12 / 365) * 'Lookups and Calculations'!$F$12</f>
        <v>1602.0878730267946</v>
      </c>
      <c r="N3487" s="12">
        <f>H3487 * Dashboard!$I$14 * Dashboard!$I$15 * (Dashboard!$D$12 / 365) * 'Lookups and Calculations'!$F$12</f>
        <v>0</v>
      </c>
    </row>
    <row r="3488" spans="1:14" x14ac:dyDescent="0.35">
      <c r="A3488" s="2">
        <v>3487</v>
      </c>
      <c r="B3488" s="11">
        <v>-0.64327726213680858</v>
      </c>
      <c r="C3488" s="11">
        <v>-1.9939929028605259</v>
      </c>
      <c r="D3488" s="3">
        <f>B3488*Dashboard!$D$11*Dashboard!$D$10*SQRT(Dashboard!$D$12/365)</f>
        <v>-159714.01504452954</v>
      </c>
      <c r="E3488" s="3">
        <f>IF(Dashboard!$I$3,C3488*Dashboard!$E$11*Dashboard!$E$10*SQRT(Dashboard!$D$12/365),0)</f>
        <v>-990144.16094322049</v>
      </c>
      <c r="F3488" s="3">
        <f>D3488+IF(Dashboard!$I$3,E3488,0)</f>
        <v>-1149858.1759877501</v>
      </c>
      <c r="G3488" s="3">
        <f>IF(Dashboard!$I$4, ('Lookups and Calculations'!$F$9) / (1 - 'Lookups and Calculations'!$F$10), 'Lookups and Calculations'!$F$9)</f>
        <v>1951878.888340465</v>
      </c>
      <c r="H3488" s="12">
        <f t="shared" si="108"/>
        <v>0</v>
      </c>
      <c r="I3488" s="12">
        <f t="shared" si="109"/>
        <v>0</v>
      </c>
      <c r="J3488" s="13">
        <f>(1 - Dashboard!$I$9) * H3488 * Dashboard!$I$8 * 'Lookups and Calculations'!$F$12</f>
        <v>0</v>
      </c>
      <c r="K3488" s="12">
        <f>(1 - Dashboard!$I$11) * I3488 * Dashboard!$I$10 * 'Lookups and Calculations'!$F$12</f>
        <v>0</v>
      </c>
      <c r="L3488" s="12">
        <f>(H3488 - I3488) * Dashboard!$I$13 * (Dashboard!$D$12 / 365) * 'Lookups and Calculations'!$F$12</f>
        <v>0</v>
      </c>
      <c r="M3488" s="3">
        <f>(G3488*2) * Dashboard!$I$13 * (Dashboard!$D$12 / 365) * 'Lookups and Calculations'!$F$12</f>
        <v>1602.0878730267946</v>
      </c>
      <c r="N3488" s="12">
        <f>H3488 * Dashboard!$I$14 * Dashboard!$I$15 * (Dashboard!$D$12 / 365) * 'Lookups and Calculations'!$F$12</f>
        <v>0</v>
      </c>
    </row>
    <row r="3489" spans="1:14" x14ac:dyDescent="0.35">
      <c r="A3489" s="2">
        <v>3488</v>
      </c>
      <c r="B3489" s="11">
        <v>-0.24989851758455284</v>
      </c>
      <c r="C3489" s="11">
        <v>0.52959931339453203</v>
      </c>
      <c r="D3489" s="3">
        <f>B3489*Dashboard!$D$11*Dashboard!$D$10*SQRT(Dashboard!$D$12/365)</f>
        <v>-62045.245411793498</v>
      </c>
      <c r="E3489" s="3">
        <f>IF(Dashboard!$I$3,C3489*Dashboard!$E$11*Dashboard!$E$10*SQRT(Dashboard!$D$12/365),0)</f>
        <v>262979.70621905138</v>
      </c>
      <c r="F3489" s="3">
        <f>D3489+IF(Dashboard!$I$3,E3489,0)</f>
        <v>200934.46080725788</v>
      </c>
      <c r="G3489" s="3">
        <f>IF(Dashboard!$I$4, ('Lookups and Calculations'!$F$9) / (1 - 'Lookups and Calculations'!$F$10), 'Lookups and Calculations'!$F$9)</f>
        <v>1951878.888340465</v>
      </c>
      <c r="H3489" s="12">
        <f t="shared" si="108"/>
        <v>0</v>
      </c>
      <c r="I3489" s="12">
        <f t="shared" si="109"/>
        <v>0</v>
      </c>
      <c r="J3489" s="13">
        <f>(1 - Dashboard!$I$9) * H3489 * Dashboard!$I$8 * 'Lookups and Calculations'!$F$12</f>
        <v>0</v>
      </c>
      <c r="K3489" s="12">
        <f>(1 - Dashboard!$I$11) * I3489 * Dashboard!$I$10 * 'Lookups and Calculations'!$F$12</f>
        <v>0</v>
      </c>
      <c r="L3489" s="12">
        <f>(H3489 - I3489) * Dashboard!$I$13 * (Dashboard!$D$12 / 365) * 'Lookups and Calculations'!$F$12</f>
        <v>0</v>
      </c>
      <c r="M3489" s="3">
        <f>(G3489*2) * Dashboard!$I$13 * (Dashboard!$D$12 / 365) * 'Lookups and Calculations'!$F$12</f>
        <v>1602.0878730267946</v>
      </c>
      <c r="N3489" s="12">
        <f>H3489 * Dashboard!$I$14 * Dashboard!$I$15 * (Dashboard!$D$12 / 365) * 'Lookups and Calculations'!$F$12</f>
        <v>0</v>
      </c>
    </row>
    <row r="3490" spans="1:14" x14ac:dyDescent="0.35">
      <c r="A3490" s="2">
        <v>3489</v>
      </c>
      <c r="B3490" s="11">
        <v>-0.90715122107663526</v>
      </c>
      <c r="C3490" s="11">
        <v>8.3476836436442298E-2</v>
      </c>
      <c r="D3490" s="3">
        <f>B3490*Dashboard!$D$11*Dashboard!$D$10*SQRT(Dashboard!$D$12/365)</f>
        <v>-225229.10772475557</v>
      </c>
      <c r="E3490" s="3">
        <f>IF(Dashboard!$I$3,C3490*Dashboard!$E$11*Dashboard!$E$10*SQRT(Dashboard!$D$12/365),0)</f>
        <v>41451.552838017808</v>
      </c>
      <c r="F3490" s="3">
        <f>D3490+IF(Dashboard!$I$3,E3490,0)</f>
        <v>-183777.55488673775</v>
      </c>
      <c r="G3490" s="3">
        <f>IF(Dashboard!$I$4, ('Lookups and Calculations'!$F$9) / (1 - 'Lookups and Calculations'!$F$10), 'Lookups and Calculations'!$F$9)</f>
        <v>1951878.888340465</v>
      </c>
      <c r="H3490" s="12">
        <f t="shared" si="108"/>
        <v>0</v>
      </c>
      <c r="I3490" s="12">
        <f t="shared" si="109"/>
        <v>0</v>
      </c>
      <c r="J3490" s="13">
        <f>(1 - Dashboard!$I$9) * H3490 * Dashboard!$I$8 * 'Lookups and Calculations'!$F$12</f>
        <v>0</v>
      </c>
      <c r="K3490" s="12">
        <f>(1 - Dashboard!$I$11) * I3490 * Dashboard!$I$10 * 'Lookups and Calculations'!$F$12</f>
        <v>0</v>
      </c>
      <c r="L3490" s="12">
        <f>(H3490 - I3490) * Dashboard!$I$13 * (Dashboard!$D$12 / 365) * 'Lookups and Calculations'!$F$12</f>
        <v>0</v>
      </c>
      <c r="M3490" s="3">
        <f>(G3490*2) * Dashboard!$I$13 * (Dashboard!$D$12 / 365) * 'Lookups and Calculations'!$F$12</f>
        <v>1602.0878730267946</v>
      </c>
      <c r="N3490" s="12">
        <f>H3490 * Dashboard!$I$14 * Dashboard!$I$15 * (Dashboard!$D$12 / 365) * 'Lookups and Calculations'!$F$12</f>
        <v>0</v>
      </c>
    </row>
    <row r="3491" spans="1:14" x14ac:dyDescent="0.35">
      <c r="A3491" s="2">
        <v>3490</v>
      </c>
      <c r="B3491" s="11">
        <v>-0.55065013150982756</v>
      </c>
      <c r="C3491" s="11">
        <v>-2.0047384433309414</v>
      </c>
      <c r="D3491" s="3">
        <f>B3491*Dashboard!$D$11*Dashboard!$D$10*SQRT(Dashboard!$D$12/365)</f>
        <v>-136716.38741916048</v>
      </c>
      <c r="E3491" s="3">
        <f>IF(Dashboard!$I$3,C3491*Dashboard!$E$11*Dashboard!$E$10*SQRT(Dashboard!$D$12/365),0)</f>
        <v>-995480.00448493892</v>
      </c>
      <c r="F3491" s="3">
        <f>D3491+IF(Dashboard!$I$3,E3491,0)</f>
        <v>-1132196.3919040994</v>
      </c>
      <c r="G3491" s="3">
        <f>IF(Dashboard!$I$4, ('Lookups and Calculations'!$F$9) / (1 - 'Lookups and Calculations'!$F$10), 'Lookups and Calculations'!$F$9)</f>
        <v>1951878.888340465</v>
      </c>
      <c r="H3491" s="12">
        <f t="shared" si="108"/>
        <v>0</v>
      </c>
      <c r="I3491" s="12">
        <f t="shared" si="109"/>
        <v>0</v>
      </c>
      <c r="J3491" s="13">
        <f>(1 - Dashboard!$I$9) * H3491 * Dashboard!$I$8 * 'Lookups and Calculations'!$F$12</f>
        <v>0</v>
      </c>
      <c r="K3491" s="12">
        <f>(1 - Dashboard!$I$11) * I3491 * Dashboard!$I$10 * 'Lookups and Calculations'!$F$12</f>
        <v>0</v>
      </c>
      <c r="L3491" s="12">
        <f>(H3491 - I3491) * Dashboard!$I$13 * (Dashboard!$D$12 / 365) * 'Lookups and Calculations'!$F$12</f>
        <v>0</v>
      </c>
      <c r="M3491" s="3">
        <f>(G3491*2) * Dashboard!$I$13 * (Dashboard!$D$12 / 365) * 'Lookups and Calculations'!$F$12</f>
        <v>1602.0878730267946</v>
      </c>
      <c r="N3491" s="12">
        <f>H3491 * Dashboard!$I$14 * Dashboard!$I$15 * (Dashboard!$D$12 / 365) * 'Lookups and Calculations'!$F$12</f>
        <v>0</v>
      </c>
    </row>
    <row r="3492" spans="1:14" x14ac:dyDescent="0.35">
      <c r="A3492" s="2">
        <v>3491</v>
      </c>
      <c r="B3492" s="11">
        <v>3.9764694777838401E-3</v>
      </c>
      <c r="C3492" s="11">
        <v>2.0644507343923175</v>
      </c>
      <c r="D3492" s="3">
        <f>B3492*Dashboard!$D$11*Dashboard!$D$10*SQRT(Dashboard!$D$12/365)</f>
        <v>987.28486669844654</v>
      </c>
      <c r="E3492" s="3">
        <f>IF(Dashboard!$I$3,C3492*Dashboard!$E$11*Dashboard!$E$10*SQRT(Dashboard!$D$12/365),0)</f>
        <v>1025130.9507075391</v>
      </c>
      <c r="F3492" s="3">
        <f>D3492+IF(Dashboard!$I$3,E3492,0)</f>
        <v>1026118.2355742375</v>
      </c>
      <c r="G3492" s="3">
        <f>IF(Dashboard!$I$4, ('Lookups and Calculations'!$F$9) / (1 - 'Lookups and Calculations'!$F$10), 'Lookups and Calculations'!$F$9)</f>
        <v>1951878.888340465</v>
      </c>
      <c r="H3492" s="12">
        <f t="shared" si="108"/>
        <v>0</v>
      </c>
      <c r="I3492" s="12">
        <f t="shared" si="109"/>
        <v>0</v>
      </c>
      <c r="J3492" s="13">
        <f>(1 - Dashboard!$I$9) * H3492 * Dashboard!$I$8 * 'Lookups and Calculations'!$F$12</f>
        <v>0</v>
      </c>
      <c r="K3492" s="12">
        <f>(1 - Dashboard!$I$11) * I3492 * Dashboard!$I$10 * 'Lookups and Calculations'!$F$12</f>
        <v>0</v>
      </c>
      <c r="L3492" s="12">
        <f>(H3492 - I3492) * Dashboard!$I$13 * (Dashboard!$D$12 / 365) * 'Lookups and Calculations'!$F$12</f>
        <v>0</v>
      </c>
      <c r="M3492" s="3">
        <f>(G3492*2) * Dashboard!$I$13 * (Dashboard!$D$12 / 365) * 'Lookups and Calculations'!$F$12</f>
        <v>1602.0878730267946</v>
      </c>
      <c r="N3492" s="12">
        <f>H3492 * Dashboard!$I$14 * Dashboard!$I$15 * (Dashboard!$D$12 / 365) * 'Lookups and Calculations'!$F$12</f>
        <v>0</v>
      </c>
    </row>
    <row r="3493" spans="1:14" x14ac:dyDescent="0.35">
      <c r="A3493" s="2">
        <v>3492</v>
      </c>
      <c r="B3493" s="11">
        <v>2.1115610502399123</v>
      </c>
      <c r="C3493" s="11">
        <v>-1.2985442532616915</v>
      </c>
      <c r="D3493" s="3">
        <f>B3493*Dashboard!$D$11*Dashboard!$D$10*SQRT(Dashboard!$D$12/365)</f>
        <v>524262.10779658554</v>
      </c>
      <c r="E3493" s="3">
        <f>IF(Dashboard!$I$3,C3493*Dashboard!$E$11*Dashboard!$E$10*SQRT(Dashboard!$D$12/365),0)</f>
        <v>-644809.72236608446</v>
      </c>
      <c r="F3493" s="3">
        <f>D3493+IF(Dashboard!$I$3,E3493,0)</f>
        <v>-120547.61456949892</v>
      </c>
      <c r="G3493" s="3">
        <f>IF(Dashboard!$I$4, ('Lookups and Calculations'!$F$9) / (1 - 'Lookups and Calculations'!$F$10), 'Lookups and Calculations'!$F$9)</f>
        <v>1951878.888340465</v>
      </c>
      <c r="H3493" s="12">
        <f t="shared" si="108"/>
        <v>0</v>
      </c>
      <c r="I3493" s="12">
        <f t="shared" si="109"/>
        <v>0</v>
      </c>
      <c r="J3493" s="13">
        <f>(1 - Dashboard!$I$9) * H3493 * Dashboard!$I$8 * 'Lookups and Calculations'!$F$12</f>
        <v>0</v>
      </c>
      <c r="K3493" s="12">
        <f>(1 - Dashboard!$I$11) * I3493 * Dashboard!$I$10 * 'Lookups and Calculations'!$F$12</f>
        <v>0</v>
      </c>
      <c r="L3493" s="12">
        <f>(H3493 - I3493) * Dashboard!$I$13 * (Dashboard!$D$12 / 365) * 'Lookups and Calculations'!$F$12</f>
        <v>0</v>
      </c>
      <c r="M3493" s="3">
        <f>(G3493*2) * Dashboard!$I$13 * (Dashboard!$D$12 / 365) * 'Lookups and Calculations'!$F$12</f>
        <v>1602.0878730267946</v>
      </c>
      <c r="N3493" s="12">
        <f>H3493 * Dashboard!$I$14 * Dashboard!$I$15 * (Dashboard!$D$12 / 365) * 'Lookups and Calculations'!$F$12</f>
        <v>0</v>
      </c>
    </row>
    <row r="3494" spans="1:14" x14ac:dyDescent="0.35">
      <c r="A3494" s="2">
        <v>3493</v>
      </c>
      <c r="B3494" s="11">
        <v>-1.4121851704142852</v>
      </c>
      <c r="C3494" s="11">
        <v>-1.3084976116517677</v>
      </c>
      <c r="D3494" s="3">
        <f>B3494*Dashboard!$D$11*Dashboard!$D$10*SQRT(Dashboard!$D$12/365)</f>
        <v>-350619.82884954027</v>
      </c>
      <c r="E3494" s="3">
        <f>IF(Dashboard!$I$3,C3494*Dashboard!$E$11*Dashboard!$E$10*SQRT(Dashboard!$D$12/365),0)</f>
        <v>-649752.1971750824</v>
      </c>
      <c r="F3494" s="3">
        <f>D3494+IF(Dashboard!$I$3,E3494,0)</f>
        <v>-1000372.0260246226</v>
      </c>
      <c r="G3494" s="3">
        <f>IF(Dashboard!$I$4, ('Lookups and Calculations'!$F$9) / (1 - 'Lookups and Calculations'!$F$10), 'Lookups and Calculations'!$F$9)</f>
        <v>1951878.888340465</v>
      </c>
      <c r="H3494" s="12">
        <f t="shared" si="108"/>
        <v>0</v>
      </c>
      <c r="I3494" s="12">
        <f t="shared" si="109"/>
        <v>0</v>
      </c>
      <c r="J3494" s="13">
        <f>(1 - Dashboard!$I$9) * H3494 * Dashboard!$I$8 * 'Lookups and Calculations'!$F$12</f>
        <v>0</v>
      </c>
      <c r="K3494" s="12">
        <f>(1 - Dashboard!$I$11) * I3494 * Dashboard!$I$10 * 'Lookups and Calculations'!$F$12</f>
        <v>0</v>
      </c>
      <c r="L3494" s="12">
        <f>(H3494 - I3494) * Dashboard!$I$13 * (Dashboard!$D$12 / 365) * 'Lookups and Calculations'!$F$12</f>
        <v>0</v>
      </c>
      <c r="M3494" s="3">
        <f>(G3494*2) * Dashboard!$I$13 * (Dashboard!$D$12 / 365) * 'Lookups and Calculations'!$F$12</f>
        <v>1602.0878730267946</v>
      </c>
      <c r="N3494" s="12">
        <f>H3494 * Dashboard!$I$14 * Dashboard!$I$15 * (Dashboard!$D$12 / 365) * 'Lookups and Calculations'!$F$12</f>
        <v>0</v>
      </c>
    </row>
    <row r="3495" spans="1:14" x14ac:dyDescent="0.35">
      <c r="A3495" s="2">
        <v>3494</v>
      </c>
      <c r="B3495" s="11">
        <v>-0.39249275778746112</v>
      </c>
      <c r="C3495" s="11">
        <v>-1.1491977390342354</v>
      </c>
      <c r="D3495" s="3">
        <f>B3495*Dashboard!$D$11*Dashboard!$D$10*SQRT(Dashboard!$D$12/365)</f>
        <v>-97448.795273605705</v>
      </c>
      <c r="E3495" s="3">
        <f>IF(Dashboard!$I$3,C3495*Dashboard!$E$11*Dashboard!$E$10*SQRT(Dashboard!$D$12/365),0)</f>
        <v>-570649.68959595636</v>
      </c>
      <c r="F3495" s="3">
        <f>D3495+IF(Dashboard!$I$3,E3495,0)</f>
        <v>-668098.48486956209</v>
      </c>
      <c r="G3495" s="3">
        <f>IF(Dashboard!$I$4, ('Lookups and Calculations'!$F$9) / (1 - 'Lookups and Calculations'!$F$10), 'Lookups and Calculations'!$F$9)</f>
        <v>1951878.888340465</v>
      </c>
      <c r="H3495" s="12">
        <f t="shared" si="108"/>
        <v>0</v>
      </c>
      <c r="I3495" s="12">
        <f t="shared" si="109"/>
        <v>0</v>
      </c>
      <c r="J3495" s="13">
        <f>(1 - Dashboard!$I$9) * H3495 * Dashboard!$I$8 * 'Lookups and Calculations'!$F$12</f>
        <v>0</v>
      </c>
      <c r="K3495" s="12">
        <f>(1 - Dashboard!$I$11) * I3495 * Dashboard!$I$10 * 'Lookups and Calculations'!$F$12</f>
        <v>0</v>
      </c>
      <c r="L3495" s="12">
        <f>(H3495 - I3495) * Dashboard!$I$13 * (Dashboard!$D$12 / 365) * 'Lookups and Calculations'!$F$12</f>
        <v>0</v>
      </c>
      <c r="M3495" s="3">
        <f>(G3495*2) * Dashboard!$I$13 * (Dashboard!$D$12 / 365) * 'Lookups and Calculations'!$F$12</f>
        <v>1602.0878730267946</v>
      </c>
      <c r="N3495" s="12">
        <f>H3495 * Dashboard!$I$14 * Dashboard!$I$15 * (Dashboard!$D$12 / 365) * 'Lookups and Calculations'!$F$12</f>
        <v>0</v>
      </c>
    </row>
    <row r="3496" spans="1:14" x14ac:dyDescent="0.35">
      <c r="A3496" s="2">
        <v>3495</v>
      </c>
      <c r="B3496" s="11">
        <v>1.1623003315145655</v>
      </c>
      <c r="C3496" s="11">
        <v>-0.52240043402243752</v>
      </c>
      <c r="D3496" s="3">
        <f>B3496*Dashboard!$D$11*Dashboard!$D$10*SQRT(Dashboard!$D$12/365)</f>
        <v>288577.97960578161</v>
      </c>
      <c r="E3496" s="3">
        <f>IF(Dashboard!$I$3,C3496*Dashboard!$E$11*Dashboard!$E$10*SQRT(Dashboard!$D$12/365),0)</f>
        <v>-259405.00524324126</v>
      </c>
      <c r="F3496" s="3">
        <f>D3496+IF(Dashboard!$I$3,E3496,0)</f>
        <v>29172.97436254035</v>
      </c>
      <c r="G3496" s="3">
        <f>IF(Dashboard!$I$4, ('Lookups and Calculations'!$F$9) / (1 - 'Lookups and Calculations'!$F$10), 'Lookups and Calculations'!$F$9)</f>
        <v>1951878.888340465</v>
      </c>
      <c r="H3496" s="12">
        <f t="shared" si="108"/>
        <v>0</v>
      </c>
      <c r="I3496" s="12">
        <f t="shared" si="109"/>
        <v>0</v>
      </c>
      <c r="J3496" s="13">
        <f>(1 - Dashboard!$I$9) * H3496 * Dashboard!$I$8 * 'Lookups and Calculations'!$F$12</f>
        <v>0</v>
      </c>
      <c r="K3496" s="12">
        <f>(1 - Dashboard!$I$11) * I3496 * Dashboard!$I$10 * 'Lookups and Calculations'!$F$12</f>
        <v>0</v>
      </c>
      <c r="L3496" s="12">
        <f>(H3496 - I3496) * Dashboard!$I$13 * (Dashboard!$D$12 / 365) * 'Lookups and Calculations'!$F$12</f>
        <v>0</v>
      </c>
      <c r="M3496" s="3">
        <f>(G3496*2) * Dashboard!$I$13 * (Dashboard!$D$12 / 365) * 'Lookups and Calculations'!$F$12</f>
        <v>1602.0878730267946</v>
      </c>
      <c r="N3496" s="12">
        <f>H3496 * Dashboard!$I$14 * Dashboard!$I$15 * (Dashboard!$D$12 / 365) * 'Lookups and Calculations'!$F$12</f>
        <v>0</v>
      </c>
    </row>
    <row r="3497" spans="1:14" x14ac:dyDescent="0.35">
      <c r="A3497" s="2">
        <v>3496</v>
      </c>
      <c r="B3497" s="11">
        <v>-0.91984687576710988</v>
      </c>
      <c r="C3497" s="11">
        <v>9.6076258906398801E-2</v>
      </c>
      <c r="D3497" s="3">
        <f>B3497*Dashboard!$D$11*Dashboard!$D$10*SQRT(Dashboard!$D$12/365)</f>
        <v>-228381.2072992053</v>
      </c>
      <c r="E3497" s="3">
        <f>IF(Dashboard!$I$3,C3497*Dashboard!$E$11*Dashboard!$E$10*SQRT(Dashboard!$D$12/365),0)</f>
        <v>47707.966575492806</v>
      </c>
      <c r="F3497" s="3">
        <f>D3497+IF(Dashboard!$I$3,E3497,0)</f>
        <v>-180673.24072371249</v>
      </c>
      <c r="G3497" s="3">
        <f>IF(Dashboard!$I$4, ('Lookups and Calculations'!$F$9) / (1 - 'Lookups and Calculations'!$F$10), 'Lookups and Calculations'!$F$9)</f>
        <v>1951878.888340465</v>
      </c>
      <c r="H3497" s="12">
        <f t="shared" si="108"/>
        <v>0</v>
      </c>
      <c r="I3497" s="12">
        <f t="shared" si="109"/>
        <v>0</v>
      </c>
      <c r="J3497" s="13">
        <f>(1 - Dashboard!$I$9) * H3497 * Dashboard!$I$8 * 'Lookups and Calculations'!$F$12</f>
        <v>0</v>
      </c>
      <c r="K3497" s="12">
        <f>(1 - Dashboard!$I$11) * I3497 * Dashboard!$I$10 * 'Lookups and Calculations'!$F$12</f>
        <v>0</v>
      </c>
      <c r="L3497" s="12">
        <f>(H3497 - I3497) * Dashboard!$I$13 * (Dashboard!$D$12 / 365) * 'Lookups and Calculations'!$F$12</f>
        <v>0</v>
      </c>
      <c r="M3497" s="3">
        <f>(G3497*2) * Dashboard!$I$13 * (Dashboard!$D$12 / 365) * 'Lookups and Calculations'!$F$12</f>
        <v>1602.0878730267946</v>
      </c>
      <c r="N3497" s="12">
        <f>H3497 * Dashboard!$I$14 * Dashboard!$I$15 * (Dashboard!$D$12 / 365) * 'Lookups and Calculations'!$F$12</f>
        <v>0</v>
      </c>
    </row>
    <row r="3498" spans="1:14" x14ac:dyDescent="0.35">
      <c r="A3498" s="2">
        <v>3497</v>
      </c>
      <c r="B3498" s="11">
        <v>-0.97036283224294118</v>
      </c>
      <c r="C3498" s="11">
        <v>-1.2676394719587667</v>
      </c>
      <c r="D3498" s="3">
        <f>B3498*Dashboard!$D$11*Dashboard!$D$10*SQRT(Dashboard!$D$12/365)</f>
        <v>-240923.39821353895</v>
      </c>
      <c r="E3498" s="3">
        <f>IF(Dashboard!$I$3,C3498*Dashboard!$E$11*Dashboard!$E$10*SQRT(Dashboard!$D$12/365),0)</f>
        <v>-629463.53497072298</v>
      </c>
      <c r="F3498" s="3">
        <f>D3498+IF(Dashboard!$I$3,E3498,0)</f>
        <v>-870386.9331842619</v>
      </c>
      <c r="G3498" s="3">
        <f>IF(Dashboard!$I$4, ('Lookups and Calculations'!$F$9) / (1 - 'Lookups and Calculations'!$F$10), 'Lookups and Calculations'!$F$9)</f>
        <v>1951878.888340465</v>
      </c>
      <c r="H3498" s="12">
        <f t="shared" si="108"/>
        <v>0</v>
      </c>
      <c r="I3498" s="12">
        <f t="shared" si="109"/>
        <v>0</v>
      </c>
      <c r="J3498" s="13">
        <f>(1 - Dashboard!$I$9) * H3498 * Dashboard!$I$8 * 'Lookups and Calculations'!$F$12</f>
        <v>0</v>
      </c>
      <c r="K3498" s="12">
        <f>(1 - Dashboard!$I$11) * I3498 * Dashboard!$I$10 * 'Lookups and Calculations'!$F$12</f>
        <v>0</v>
      </c>
      <c r="L3498" s="12">
        <f>(H3498 - I3498) * Dashboard!$I$13 * (Dashboard!$D$12 / 365) * 'Lookups and Calculations'!$F$12</f>
        <v>0</v>
      </c>
      <c r="M3498" s="3">
        <f>(G3498*2) * Dashboard!$I$13 * (Dashboard!$D$12 / 365) * 'Lookups and Calculations'!$F$12</f>
        <v>1602.0878730267946</v>
      </c>
      <c r="N3498" s="12">
        <f>H3498 * Dashboard!$I$14 * Dashboard!$I$15 * (Dashboard!$D$12 / 365) * 'Lookups and Calculations'!$F$12</f>
        <v>0</v>
      </c>
    </row>
    <row r="3499" spans="1:14" x14ac:dyDescent="0.35">
      <c r="A3499" s="2">
        <v>3498</v>
      </c>
      <c r="B3499" s="11">
        <v>-2.0176350024498677</v>
      </c>
      <c r="C3499" s="11">
        <v>3.6184034467549989E-2</v>
      </c>
      <c r="D3499" s="3">
        <f>B3499*Dashboard!$D$11*Dashboard!$D$10*SQRT(Dashboard!$D$12/365)</f>
        <v>-500941.98272332904</v>
      </c>
      <c r="E3499" s="3">
        <f>IF(Dashboard!$I$3,C3499*Dashboard!$E$11*Dashboard!$E$10*SQRT(Dashboard!$D$12/365),0)</f>
        <v>17967.671999241251</v>
      </c>
      <c r="F3499" s="3">
        <f>D3499+IF(Dashboard!$I$3,E3499,0)</f>
        <v>-482974.31072408782</v>
      </c>
      <c r="G3499" s="3">
        <f>IF(Dashboard!$I$4, ('Lookups and Calculations'!$F$9) / (1 - 'Lookups and Calculations'!$F$10), 'Lookups and Calculations'!$F$9)</f>
        <v>1951878.888340465</v>
      </c>
      <c r="H3499" s="12">
        <f t="shared" si="108"/>
        <v>0</v>
      </c>
      <c r="I3499" s="12">
        <f t="shared" si="109"/>
        <v>0</v>
      </c>
      <c r="J3499" s="13">
        <f>(1 - Dashboard!$I$9) * H3499 * Dashboard!$I$8 * 'Lookups and Calculations'!$F$12</f>
        <v>0</v>
      </c>
      <c r="K3499" s="12">
        <f>(1 - Dashboard!$I$11) * I3499 * Dashboard!$I$10 * 'Lookups and Calculations'!$F$12</f>
        <v>0</v>
      </c>
      <c r="L3499" s="12">
        <f>(H3499 - I3499) * Dashboard!$I$13 * (Dashboard!$D$12 / 365) * 'Lookups and Calculations'!$F$12</f>
        <v>0</v>
      </c>
      <c r="M3499" s="3">
        <f>(G3499*2) * Dashboard!$I$13 * (Dashboard!$D$12 / 365) * 'Lookups and Calculations'!$F$12</f>
        <v>1602.0878730267946</v>
      </c>
      <c r="N3499" s="12">
        <f>H3499 * Dashboard!$I$14 * Dashboard!$I$15 * (Dashboard!$D$12 / 365) * 'Lookups and Calculations'!$F$12</f>
        <v>0</v>
      </c>
    </row>
    <row r="3500" spans="1:14" x14ac:dyDescent="0.35">
      <c r="A3500" s="2">
        <v>3499</v>
      </c>
      <c r="B3500" s="11">
        <v>1.9120543622462769</v>
      </c>
      <c r="C3500" s="11">
        <v>0.61344302503619452</v>
      </c>
      <c r="D3500" s="3">
        <f>B3500*Dashboard!$D$11*Dashboard!$D$10*SQRT(Dashboard!$D$12/365)</f>
        <v>474728.23485685914</v>
      </c>
      <c r="E3500" s="3">
        <f>IF(Dashboard!$I$3,C3500*Dashboard!$E$11*Dashboard!$E$10*SQRT(Dashboard!$D$12/365),0)</f>
        <v>304613.43590520264</v>
      </c>
      <c r="F3500" s="3">
        <f>D3500+IF(Dashboard!$I$3,E3500,0)</f>
        <v>779341.67076206184</v>
      </c>
      <c r="G3500" s="3">
        <f>IF(Dashboard!$I$4, ('Lookups and Calculations'!$F$9) / (1 - 'Lookups and Calculations'!$F$10), 'Lookups and Calculations'!$F$9)</f>
        <v>1951878.888340465</v>
      </c>
      <c r="H3500" s="12">
        <f t="shared" si="108"/>
        <v>0</v>
      </c>
      <c r="I3500" s="12">
        <f t="shared" si="109"/>
        <v>0</v>
      </c>
      <c r="J3500" s="13">
        <f>(1 - Dashboard!$I$9) * H3500 * Dashboard!$I$8 * 'Lookups and Calculations'!$F$12</f>
        <v>0</v>
      </c>
      <c r="K3500" s="12">
        <f>(1 - Dashboard!$I$11) * I3500 * Dashboard!$I$10 * 'Lookups and Calculations'!$F$12</f>
        <v>0</v>
      </c>
      <c r="L3500" s="12">
        <f>(H3500 - I3500) * Dashboard!$I$13 * (Dashboard!$D$12 / 365) * 'Lookups and Calculations'!$F$12</f>
        <v>0</v>
      </c>
      <c r="M3500" s="3">
        <f>(G3500*2) * Dashboard!$I$13 * (Dashboard!$D$12 / 365) * 'Lookups and Calculations'!$F$12</f>
        <v>1602.0878730267946</v>
      </c>
      <c r="N3500" s="12">
        <f>H3500 * Dashboard!$I$14 * Dashboard!$I$15 * (Dashboard!$D$12 / 365) * 'Lookups and Calculations'!$F$12</f>
        <v>0</v>
      </c>
    </row>
    <row r="3501" spans="1:14" x14ac:dyDescent="0.35">
      <c r="A3501" s="2">
        <v>3500</v>
      </c>
      <c r="B3501" s="11">
        <v>-0.67401096696359419</v>
      </c>
      <c r="C3501" s="11">
        <v>0.6579124844600035</v>
      </c>
      <c r="D3501" s="3">
        <f>B3501*Dashboard!$D$11*Dashboard!$D$10*SQRT(Dashboard!$D$12/365)</f>
        <v>-167344.63357249397</v>
      </c>
      <c r="E3501" s="3">
        <f>IF(Dashboard!$I$3,C3501*Dashboard!$E$11*Dashboard!$E$10*SQRT(Dashboard!$D$12/365),0)</f>
        <v>326695.3477944677</v>
      </c>
      <c r="F3501" s="3">
        <f>D3501+IF(Dashboard!$I$3,E3501,0)</f>
        <v>159350.71422197373</v>
      </c>
      <c r="G3501" s="3">
        <f>IF(Dashboard!$I$4, ('Lookups and Calculations'!$F$9) / (1 - 'Lookups and Calculations'!$F$10), 'Lookups and Calculations'!$F$9)</f>
        <v>1951878.888340465</v>
      </c>
      <c r="H3501" s="12">
        <f t="shared" si="108"/>
        <v>0</v>
      </c>
      <c r="I3501" s="12">
        <f t="shared" si="109"/>
        <v>0</v>
      </c>
      <c r="J3501" s="13">
        <f>(1 - Dashboard!$I$9) * H3501 * Dashboard!$I$8 * 'Lookups and Calculations'!$F$12</f>
        <v>0</v>
      </c>
      <c r="K3501" s="12">
        <f>(1 - Dashboard!$I$11) * I3501 * Dashboard!$I$10 * 'Lookups and Calculations'!$F$12</f>
        <v>0</v>
      </c>
      <c r="L3501" s="12">
        <f>(H3501 - I3501) * Dashboard!$I$13 * (Dashboard!$D$12 / 365) * 'Lookups and Calculations'!$F$12</f>
        <v>0</v>
      </c>
      <c r="M3501" s="3">
        <f>(G3501*2) * Dashboard!$I$13 * (Dashboard!$D$12 / 365) * 'Lookups and Calculations'!$F$12</f>
        <v>1602.0878730267946</v>
      </c>
      <c r="N3501" s="12">
        <f>H3501 * Dashboard!$I$14 * Dashboard!$I$15 * (Dashboard!$D$12 / 365) * 'Lookups and Calculations'!$F$12</f>
        <v>0</v>
      </c>
    </row>
    <row r="3502" spans="1:14" x14ac:dyDescent="0.35">
      <c r="A3502" s="2">
        <v>3501</v>
      </c>
      <c r="B3502" s="11">
        <v>0.7905747513550262</v>
      </c>
      <c r="C3502" s="11">
        <v>-1.9150737197339787</v>
      </c>
      <c r="D3502" s="3">
        <f>B3502*Dashboard!$D$11*Dashboard!$D$10*SQRT(Dashboard!$D$12/365)</f>
        <v>196285.29588053178</v>
      </c>
      <c r="E3502" s="3">
        <f>IF(Dashboard!$I$3,C3502*Dashboard!$E$11*Dashboard!$E$10*SQRT(Dashboard!$D$12/365),0)</f>
        <v>-950955.77253568894</v>
      </c>
      <c r="F3502" s="3">
        <f>D3502+IF(Dashboard!$I$3,E3502,0)</f>
        <v>-754670.47665515717</v>
      </c>
      <c r="G3502" s="3">
        <f>IF(Dashboard!$I$4, ('Lookups and Calculations'!$F$9) / (1 - 'Lookups and Calculations'!$F$10), 'Lookups and Calculations'!$F$9)</f>
        <v>1951878.888340465</v>
      </c>
      <c r="H3502" s="12">
        <f t="shared" si="108"/>
        <v>0</v>
      </c>
      <c r="I3502" s="12">
        <f t="shared" si="109"/>
        <v>0</v>
      </c>
      <c r="J3502" s="13">
        <f>(1 - Dashboard!$I$9) * H3502 * Dashboard!$I$8 * 'Lookups and Calculations'!$F$12</f>
        <v>0</v>
      </c>
      <c r="K3502" s="12">
        <f>(1 - Dashboard!$I$11) * I3502 * Dashboard!$I$10 * 'Lookups and Calculations'!$F$12</f>
        <v>0</v>
      </c>
      <c r="L3502" s="12">
        <f>(H3502 - I3502) * Dashboard!$I$13 * (Dashboard!$D$12 / 365) * 'Lookups and Calculations'!$F$12</f>
        <v>0</v>
      </c>
      <c r="M3502" s="3">
        <f>(G3502*2) * Dashboard!$I$13 * (Dashboard!$D$12 / 365) * 'Lookups and Calculations'!$F$12</f>
        <v>1602.0878730267946</v>
      </c>
      <c r="N3502" s="12">
        <f>H3502 * Dashboard!$I$14 * Dashboard!$I$15 * (Dashboard!$D$12 / 365) * 'Lookups and Calculations'!$F$12</f>
        <v>0</v>
      </c>
    </row>
    <row r="3503" spans="1:14" x14ac:dyDescent="0.35">
      <c r="A3503" s="2">
        <v>3502</v>
      </c>
      <c r="B3503" s="11">
        <v>-0.26655509959517537</v>
      </c>
      <c r="C3503" s="11">
        <v>-0.12975234019030676</v>
      </c>
      <c r="D3503" s="3">
        <f>B3503*Dashboard!$D$11*Dashboard!$D$10*SQRT(Dashboard!$D$12/365)</f>
        <v>-66180.771018587344</v>
      </c>
      <c r="E3503" s="3">
        <f>IF(Dashboard!$I$3,C3503*Dashboard!$E$11*Dashboard!$E$10*SQRT(Dashboard!$D$12/365),0)</f>
        <v>-64430.280480861344</v>
      </c>
      <c r="F3503" s="3">
        <f>D3503+IF(Dashboard!$I$3,E3503,0)</f>
        <v>-130611.05149944869</v>
      </c>
      <c r="G3503" s="3">
        <f>IF(Dashboard!$I$4, ('Lookups and Calculations'!$F$9) / (1 - 'Lookups and Calculations'!$F$10), 'Lookups and Calculations'!$F$9)</f>
        <v>1951878.888340465</v>
      </c>
      <c r="H3503" s="12">
        <f t="shared" si="108"/>
        <v>0</v>
      </c>
      <c r="I3503" s="12">
        <f t="shared" si="109"/>
        <v>0</v>
      </c>
      <c r="J3503" s="13">
        <f>(1 - Dashboard!$I$9) * H3503 * Dashboard!$I$8 * 'Lookups and Calculations'!$F$12</f>
        <v>0</v>
      </c>
      <c r="K3503" s="12">
        <f>(1 - Dashboard!$I$11) * I3503 * Dashboard!$I$10 * 'Lookups and Calculations'!$F$12</f>
        <v>0</v>
      </c>
      <c r="L3503" s="12">
        <f>(H3503 - I3503) * Dashboard!$I$13 * (Dashboard!$D$12 / 365) * 'Lookups and Calculations'!$F$12</f>
        <v>0</v>
      </c>
      <c r="M3503" s="3">
        <f>(G3503*2) * Dashboard!$I$13 * (Dashboard!$D$12 / 365) * 'Lookups and Calculations'!$F$12</f>
        <v>1602.0878730267946</v>
      </c>
      <c r="N3503" s="12">
        <f>H3503 * Dashboard!$I$14 * Dashboard!$I$15 * (Dashboard!$D$12 / 365) * 'Lookups and Calculations'!$F$12</f>
        <v>0</v>
      </c>
    </row>
    <row r="3504" spans="1:14" x14ac:dyDescent="0.35">
      <c r="A3504" s="2">
        <v>3503</v>
      </c>
      <c r="B3504" s="11">
        <v>2.6449113051146868E-2</v>
      </c>
      <c r="C3504" s="11">
        <v>0.23722024237358558</v>
      </c>
      <c r="D3504" s="3">
        <f>B3504*Dashboard!$D$11*Dashboard!$D$10*SQRT(Dashboard!$D$12/365)</f>
        <v>6566.8325128316665</v>
      </c>
      <c r="E3504" s="3">
        <f>IF(Dashboard!$I$3,C3504*Dashboard!$E$11*Dashboard!$E$10*SQRT(Dashboard!$D$12/365),0)</f>
        <v>117794.92169043624</v>
      </c>
      <c r="F3504" s="3">
        <f>D3504+IF(Dashboard!$I$3,E3504,0)</f>
        <v>124361.7542032679</v>
      </c>
      <c r="G3504" s="3">
        <f>IF(Dashboard!$I$4, ('Lookups and Calculations'!$F$9) / (1 - 'Lookups and Calculations'!$F$10), 'Lookups and Calculations'!$F$9)</f>
        <v>1951878.888340465</v>
      </c>
      <c r="H3504" s="12">
        <f t="shared" si="108"/>
        <v>0</v>
      </c>
      <c r="I3504" s="12">
        <f t="shared" si="109"/>
        <v>0</v>
      </c>
      <c r="J3504" s="13">
        <f>(1 - Dashboard!$I$9) * H3504 * Dashboard!$I$8 * 'Lookups and Calculations'!$F$12</f>
        <v>0</v>
      </c>
      <c r="K3504" s="12">
        <f>(1 - Dashboard!$I$11) * I3504 * Dashboard!$I$10 * 'Lookups and Calculations'!$F$12</f>
        <v>0</v>
      </c>
      <c r="L3504" s="12">
        <f>(H3504 - I3504) * Dashboard!$I$13 * (Dashboard!$D$12 / 365) * 'Lookups and Calculations'!$F$12</f>
        <v>0</v>
      </c>
      <c r="M3504" s="3">
        <f>(G3504*2) * Dashboard!$I$13 * (Dashboard!$D$12 / 365) * 'Lookups and Calculations'!$F$12</f>
        <v>1602.0878730267946</v>
      </c>
      <c r="N3504" s="12">
        <f>H3504 * Dashboard!$I$14 * Dashboard!$I$15 * (Dashboard!$D$12 / 365) * 'Lookups and Calculations'!$F$12</f>
        <v>0</v>
      </c>
    </row>
    <row r="3505" spans="1:14" x14ac:dyDescent="0.35">
      <c r="A3505" s="2">
        <v>3504</v>
      </c>
      <c r="B3505" s="11">
        <v>0.59026704430824939</v>
      </c>
      <c r="C3505" s="11">
        <v>0.3550179533525108</v>
      </c>
      <c r="D3505" s="3">
        <f>B3505*Dashboard!$D$11*Dashboard!$D$10*SQRT(Dashboard!$D$12/365)</f>
        <v>146552.54451522662</v>
      </c>
      <c r="E3505" s="3">
        <f>IF(Dashboard!$I$3,C3505*Dashboard!$E$11*Dashboard!$E$10*SQRT(Dashboard!$D$12/365),0)</f>
        <v>176288.96925245921</v>
      </c>
      <c r="F3505" s="3">
        <f>D3505+IF(Dashboard!$I$3,E3505,0)</f>
        <v>322841.51376768586</v>
      </c>
      <c r="G3505" s="3">
        <f>IF(Dashboard!$I$4, ('Lookups and Calculations'!$F$9) / (1 - 'Lookups and Calculations'!$F$10), 'Lookups and Calculations'!$F$9)</f>
        <v>1951878.888340465</v>
      </c>
      <c r="H3505" s="12">
        <f t="shared" si="108"/>
        <v>0</v>
      </c>
      <c r="I3505" s="12">
        <f t="shared" si="109"/>
        <v>0</v>
      </c>
      <c r="J3505" s="13">
        <f>(1 - Dashboard!$I$9) * H3505 * Dashboard!$I$8 * 'Lookups and Calculations'!$F$12</f>
        <v>0</v>
      </c>
      <c r="K3505" s="12">
        <f>(1 - Dashboard!$I$11) * I3505 * Dashboard!$I$10 * 'Lookups and Calculations'!$F$12</f>
        <v>0</v>
      </c>
      <c r="L3505" s="12">
        <f>(H3505 - I3505) * Dashboard!$I$13 * (Dashboard!$D$12 / 365) * 'Lookups and Calculations'!$F$12</f>
        <v>0</v>
      </c>
      <c r="M3505" s="3">
        <f>(G3505*2) * Dashboard!$I$13 * (Dashboard!$D$12 / 365) * 'Lookups and Calculations'!$F$12</f>
        <v>1602.0878730267946</v>
      </c>
      <c r="N3505" s="12">
        <f>H3505 * Dashboard!$I$14 * Dashboard!$I$15 * (Dashboard!$D$12 / 365) * 'Lookups and Calculations'!$F$12</f>
        <v>0</v>
      </c>
    </row>
    <row r="3506" spans="1:14" x14ac:dyDescent="0.35">
      <c r="A3506" s="2">
        <v>3505</v>
      </c>
      <c r="B3506" s="11">
        <v>0.44066187269277507</v>
      </c>
      <c r="C3506" s="11">
        <v>-0.94450280837397382</v>
      </c>
      <c r="D3506" s="3">
        <f>B3506*Dashboard!$D$11*Dashboard!$D$10*SQRT(Dashboard!$D$12/365)</f>
        <v>109408.30821692629</v>
      </c>
      <c r="E3506" s="3">
        <f>IF(Dashboard!$I$3,C3506*Dashboard!$E$11*Dashboard!$E$10*SQRT(Dashboard!$D$12/365),0)</f>
        <v>-469005.65160706482</v>
      </c>
      <c r="F3506" s="3">
        <f>D3506+IF(Dashboard!$I$3,E3506,0)</f>
        <v>-359597.34339013853</v>
      </c>
      <c r="G3506" s="3">
        <f>IF(Dashboard!$I$4, ('Lookups and Calculations'!$F$9) / (1 - 'Lookups and Calculations'!$F$10), 'Lookups and Calculations'!$F$9)</f>
        <v>1951878.888340465</v>
      </c>
      <c r="H3506" s="12">
        <f t="shared" si="108"/>
        <v>0</v>
      </c>
      <c r="I3506" s="12">
        <f t="shared" si="109"/>
        <v>0</v>
      </c>
      <c r="J3506" s="13">
        <f>(1 - Dashboard!$I$9) * H3506 * Dashboard!$I$8 * 'Lookups and Calculations'!$F$12</f>
        <v>0</v>
      </c>
      <c r="K3506" s="12">
        <f>(1 - Dashboard!$I$11) * I3506 * Dashboard!$I$10 * 'Lookups and Calculations'!$F$12</f>
        <v>0</v>
      </c>
      <c r="L3506" s="12">
        <f>(H3506 - I3506) * Dashboard!$I$13 * (Dashboard!$D$12 / 365) * 'Lookups and Calculations'!$F$12</f>
        <v>0</v>
      </c>
      <c r="M3506" s="3">
        <f>(G3506*2) * Dashboard!$I$13 * (Dashboard!$D$12 / 365) * 'Lookups and Calculations'!$F$12</f>
        <v>1602.0878730267946</v>
      </c>
      <c r="N3506" s="12">
        <f>H3506 * Dashboard!$I$14 * Dashboard!$I$15 * (Dashboard!$D$12 / 365) * 'Lookups and Calculations'!$F$12</f>
        <v>0</v>
      </c>
    </row>
    <row r="3507" spans="1:14" x14ac:dyDescent="0.35">
      <c r="A3507" s="2">
        <v>3506</v>
      </c>
      <c r="B3507" s="11">
        <v>-1.5315873380473379</v>
      </c>
      <c r="C3507" s="11">
        <v>0.35447888895199858</v>
      </c>
      <c r="D3507" s="3">
        <f>B3507*Dashboard!$D$11*Dashboard!$D$10*SQRT(Dashboard!$D$12/365)</f>
        <v>-380265.20996304078</v>
      </c>
      <c r="E3507" s="3">
        <f>IF(Dashboard!$I$3,C3507*Dashboard!$E$11*Dashboard!$E$10*SQRT(Dashboard!$D$12/365),0)</f>
        <v>176021.28952913935</v>
      </c>
      <c r="F3507" s="3">
        <f>D3507+IF(Dashboard!$I$3,E3507,0)</f>
        <v>-204243.92043390142</v>
      </c>
      <c r="G3507" s="3">
        <f>IF(Dashboard!$I$4, ('Lookups and Calculations'!$F$9) / (1 - 'Lookups and Calculations'!$F$10), 'Lookups and Calculations'!$F$9)</f>
        <v>1951878.888340465</v>
      </c>
      <c r="H3507" s="12">
        <f t="shared" si="108"/>
        <v>0</v>
      </c>
      <c r="I3507" s="12">
        <f t="shared" si="109"/>
        <v>0</v>
      </c>
      <c r="J3507" s="13">
        <f>(1 - Dashboard!$I$9) * H3507 * Dashboard!$I$8 * 'Lookups and Calculations'!$F$12</f>
        <v>0</v>
      </c>
      <c r="K3507" s="12">
        <f>(1 - Dashboard!$I$11) * I3507 * Dashboard!$I$10 * 'Lookups and Calculations'!$F$12</f>
        <v>0</v>
      </c>
      <c r="L3507" s="12">
        <f>(H3507 - I3507) * Dashboard!$I$13 * (Dashboard!$D$12 / 365) * 'Lookups and Calculations'!$F$12</f>
        <v>0</v>
      </c>
      <c r="M3507" s="3">
        <f>(G3507*2) * Dashboard!$I$13 * (Dashboard!$D$12 / 365) * 'Lookups and Calculations'!$F$12</f>
        <v>1602.0878730267946</v>
      </c>
      <c r="N3507" s="12">
        <f>H3507 * Dashboard!$I$14 * Dashboard!$I$15 * (Dashboard!$D$12 / 365) * 'Lookups and Calculations'!$F$12</f>
        <v>0</v>
      </c>
    </row>
    <row r="3508" spans="1:14" x14ac:dyDescent="0.35">
      <c r="A3508" s="2">
        <v>3507</v>
      </c>
      <c r="B3508" s="11">
        <v>1.0741445987570313</v>
      </c>
      <c r="C3508" s="11">
        <v>-0.54123132295495435</v>
      </c>
      <c r="D3508" s="3">
        <f>B3508*Dashboard!$D$11*Dashboard!$D$10*SQRT(Dashboard!$D$12/365)</f>
        <v>266690.51854252402</v>
      </c>
      <c r="E3508" s="3">
        <f>IF(Dashboard!$I$3,C3508*Dashboard!$E$11*Dashboard!$E$10*SQRT(Dashboard!$D$12/365),0)</f>
        <v>-268755.73798414209</v>
      </c>
      <c r="F3508" s="3">
        <f>D3508+IF(Dashboard!$I$3,E3508,0)</f>
        <v>-2065.2194416180719</v>
      </c>
      <c r="G3508" s="3">
        <f>IF(Dashboard!$I$4, ('Lookups and Calculations'!$F$9) / (1 - 'Lookups and Calculations'!$F$10), 'Lookups and Calculations'!$F$9)</f>
        <v>1951878.888340465</v>
      </c>
      <c r="H3508" s="12">
        <f t="shared" si="108"/>
        <v>0</v>
      </c>
      <c r="I3508" s="12">
        <f t="shared" si="109"/>
        <v>0</v>
      </c>
      <c r="J3508" s="13">
        <f>(1 - Dashboard!$I$9) * H3508 * Dashboard!$I$8 * 'Lookups and Calculations'!$F$12</f>
        <v>0</v>
      </c>
      <c r="K3508" s="12">
        <f>(1 - Dashboard!$I$11) * I3508 * Dashboard!$I$10 * 'Lookups and Calculations'!$F$12</f>
        <v>0</v>
      </c>
      <c r="L3508" s="12">
        <f>(H3508 - I3508) * Dashboard!$I$13 * (Dashboard!$D$12 / 365) * 'Lookups and Calculations'!$F$12</f>
        <v>0</v>
      </c>
      <c r="M3508" s="3">
        <f>(G3508*2) * Dashboard!$I$13 * (Dashboard!$D$12 / 365) * 'Lookups and Calculations'!$F$12</f>
        <v>1602.0878730267946</v>
      </c>
      <c r="N3508" s="12">
        <f>H3508 * Dashboard!$I$14 * Dashboard!$I$15 * (Dashboard!$D$12 / 365) * 'Lookups and Calculations'!$F$12</f>
        <v>0</v>
      </c>
    </row>
    <row r="3509" spans="1:14" x14ac:dyDescent="0.35">
      <c r="A3509" s="2">
        <v>3508</v>
      </c>
      <c r="B3509" s="11">
        <v>1.2125881591245715</v>
      </c>
      <c r="C3509" s="11">
        <v>1.0185244987113511</v>
      </c>
      <c r="D3509" s="3">
        <f>B3509*Dashboard!$D$11*Dashboard!$D$10*SQRT(Dashboard!$D$12/365)</f>
        <v>301063.53028230014</v>
      </c>
      <c r="E3509" s="3">
        <f>IF(Dashboard!$I$3,C3509*Dashboard!$E$11*Dashboard!$E$10*SQRT(Dashboard!$D$12/365),0)</f>
        <v>505762.12369157351</v>
      </c>
      <c r="F3509" s="3">
        <f>D3509+IF(Dashboard!$I$3,E3509,0)</f>
        <v>806825.6539738737</v>
      </c>
      <c r="G3509" s="3">
        <f>IF(Dashboard!$I$4, ('Lookups and Calculations'!$F$9) / (1 - 'Lookups and Calculations'!$F$10), 'Lookups and Calculations'!$F$9)</f>
        <v>1951878.888340465</v>
      </c>
      <c r="H3509" s="12">
        <f t="shared" si="108"/>
        <v>0</v>
      </c>
      <c r="I3509" s="12">
        <f t="shared" si="109"/>
        <v>0</v>
      </c>
      <c r="J3509" s="13">
        <f>(1 - Dashboard!$I$9) * H3509 * Dashboard!$I$8 * 'Lookups and Calculations'!$F$12</f>
        <v>0</v>
      </c>
      <c r="K3509" s="12">
        <f>(1 - Dashboard!$I$11) * I3509 * Dashboard!$I$10 * 'Lookups and Calculations'!$F$12</f>
        <v>0</v>
      </c>
      <c r="L3509" s="12">
        <f>(H3509 - I3509) * Dashboard!$I$13 * (Dashboard!$D$12 / 365) * 'Lookups and Calculations'!$F$12</f>
        <v>0</v>
      </c>
      <c r="M3509" s="3">
        <f>(G3509*2) * Dashboard!$I$13 * (Dashboard!$D$12 / 365) * 'Lookups and Calculations'!$F$12</f>
        <v>1602.0878730267946</v>
      </c>
      <c r="N3509" s="12">
        <f>H3509 * Dashboard!$I$14 * Dashboard!$I$15 * (Dashboard!$D$12 / 365) * 'Lookups and Calculations'!$F$12</f>
        <v>0</v>
      </c>
    </row>
    <row r="3510" spans="1:14" x14ac:dyDescent="0.35">
      <c r="A3510" s="2">
        <v>3509</v>
      </c>
      <c r="B3510" s="11">
        <v>-0.14065926272988882</v>
      </c>
      <c r="C3510" s="11">
        <v>-0.97008367506885695</v>
      </c>
      <c r="D3510" s="3">
        <f>B3510*Dashboard!$D$11*Dashboard!$D$10*SQRT(Dashboard!$D$12/365)</f>
        <v>-34923.13023651707</v>
      </c>
      <c r="E3510" s="3">
        <f>IF(Dashboard!$I$3,C3510*Dashboard!$E$11*Dashboard!$E$10*SQRT(Dashboard!$D$12/365),0)</f>
        <v>-481708.17715440731</v>
      </c>
      <c r="F3510" s="3">
        <f>D3510+IF(Dashboard!$I$3,E3510,0)</f>
        <v>-516631.30739092437</v>
      </c>
      <c r="G3510" s="3">
        <f>IF(Dashboard!$I$4, ('Lookups and Calculations'!$F$9) / (1 - 'Lookups and Calculations'!$F$10), 'Lookups and Calculations'!$F$9)</f>
        <v>1951878.888340465</v>
      </c>
      <c r="H3510" s="12">
        <f t="shared" si="108"/>
        <v>0</v>
      </c>
      <c r="I3510" s="12">
        <f t="shared" si="109"/>
        <v>0</v>
      </c>
      <c r="J3510" s="13">
        <f>(1 - Dashboard!$I$9) * H3510 * Dashboard!$I$8 * 'Lookups and Calculations'!$F$12</f>
        <v>0</v>
      </c>
      <c r="K3510" s="12">
        <f>(1 - Dashboard!$I$11) * I3510 * Dashboard!$I$10 * 'Lookups and Calculations'!$F$12</f>
        <v>0</v>
      </c>
      <c r="L3510" s="12">
        <f>(H3510 - I3510) * Dashboard!$I$13 * (Dashboard!$D$12 / 365) * 'Lookups and Calculations'!$F$12</f>
        <v>0</v>
      </c>
      <c r="M3510" s="3">
        <f>(G3510*2) * Dashboard!$I$13 * (Dashboard!$D$12 / 365) * 'Lookups and Calculations'!$F$12</f>
        <v>1602.0878730267946</v>
      </c>
      <c r="N3510" s="12">
        <f>H3510 * Dashboard!$I$14 * Dashboard!$I$15 * (Dashboard!$D$12 / 365) * 'Lookups and Calculations'!$F$12</f>
        <v>0</v>
      </c>
    </row>
    <row r="3511" spans="1:14" x14ac:dyDescent="0.35">
      <c r="A3511" s="2">
        <v>3510</v>
      </c>
      <c r="B3511" s="11">
        <v>0.35138412183591416</v>
      </c>
      <c r="C3511" s="11">
        <v>0.67250660875744972</v>
      </c>
      <c r="D3511" s="3">
        <f>B3511*Dashboard!$D$11*Dashboard!$D$10*SQRT(Dashboard!$D$12/365)</f>
        <v>87242.270517832338</v>
      </c>
      <c r="E3511" s="3">
        <f>IF(Dashboard!$I$3,C3511*Dashboard!$E$11*Dashboard!$E$10*SQRT(Dashboard!$D$12/365),0)</f>
        <v>333942.25771900453</v>
      </c>
      <c r="F3511" s="3">
        <f>D3511+IF(Dashboard!$I$3,E3511,0)</f>
        <v>421184.52823683689</v>
      </c>
      <c r="G3511" s="3">
        <f>IF(Dashboard!$I$4, ('Lookups and Calculations'!$F$9) / (1 - 'Lookups and Calculations'!$F$10), 'Lookups and Calculations'!$F$9)</f>
        <v>1951878.888340465</v>
      </c>
      <c r="H3511" s="12">
        <f t="shared" si="108"/>
        <v>0</v>
      </c>
      <c r="I3511" s="12">
        <f t="shared" si="109"/>
        <v>0</v>
      </c>
      <c r="J3511" s="13">
        <f>(1 - Dashboard!$I$9) * H3511 * Dashboard!$I$8 * 'Lookups and Calculations'!$F$12</f>
        <v>0</v>
      </c>
      <c r="K3511" s="12">
        <f>(1 - Dashboard!$I$11) * I3511 * Dashboard!$I$10 * 'Lookups and Calculations'!$F$12</f>
        <v>0</v>
      </c>
      <c r="L3511" s="12">
        <f>(H3511 - I3511) * Dashboard!$I$13 * (Dashboard!$D$12 / 365) * 'Lookups and Calculations'!$F$12</f>
        <v>0</v>
      </c>
      <c r="M3511" s="3">
        <f>(G3511*2) * Dashboard!$I$13 * (Dashboard!$D$12 / 365) * 'Lookups and Calculations'!$F$12</f>
        <v>1602.0878730267946</v>
      </c>
      <c r="N3511" s="12">
        <f>H3511 * Dashboard!$I$14 * Dashboard!$I$15 * (Dashboard!$D$12 / 365) * 'Lookups and Calculations'!$F$12</f>
        <v>0</v>
      </c>
    </row>
    <row r="3512" spans="1:14" x14ac:dyDescent="0.35">
      <c r="A3512" s="2">
        <v>3511</v>
      </c>
      <c r="B3512" s="11">
        <v>5.6742673467829838E-2</v>
      </c>
      <c r="C3512" s="11">
        <v>0.88683613205592626</v>
      </c>
      <c r="D3512" s="3">
        <f>B3512*Dashboard!$D$11*Dashboard!$D$10*SQRT(Dashboard!$D$12/365)</f>
        <v>14088.171209105194</v>
      </c>
      <c r="E3512" s="3">
        <f>IF(Dashboard!$I$3,C3512*Dashboard!$E$11*Dashboard!$E$10*SQRT(Dashboard!$D$12/365),0)</f>
        <v>440370.48306889908</v>
      </c>
      <c r="F3512" s="3">
        <f>D3512+IF(Dashboard!$I$3,E3512,0)</f>
        <v>454458.65427800425</v>
      </c>
      <c r="G3512" s="3">
        <f>IF(Dashboard!$I$4, ('Lookups and Calculations'!$F$9) / (1 - 'Lookups and Calculations'!$F$10), 'Lookups and Calculations'!$F$9)</f>
        <v>1951878.888340465</v>
      </c>
      <c r="H3512" s="12">
        <f t="shared" si="108"/>
        <v>0</v>
      </c>
      <c r="I3512" s="12">
        <f t="shared" si="109"/>
        <v>0</v>
      </c>
      <c r="J3512" s="13">
        <f>(1 - Dashboard!$I$9) * H3512 * Dashboard!$I$8 * 'Lookups and Calculations'!$F$12</f>
        <v>0</v>
      </c>
      <c r="K3512" s="12">
        <f>(1 - Dashboard!$I$11) * I3512 * Dashboard!$I$10 * 'Lookups and Calculations'!$F$12</f>
        <v>0</v>
      </c>
      <c r="L3512" s="12">
        <f>(H3512 - I3512) * Dashboard!$I$13 * (Dashboard!$D$12 / 365) * 'Lookups and Calculations'!$F$12</f>
        <v>0</v>
      </c>
      <c r="M3512" s="3">
        <f>(G3512*2) * Dashboard!$I$13 * (Dashboard!$D$12 / 365) * 'Lookups and Calculations'!$F$12</f>
        <v>1602.0878730267946</v>
      </c>
      <c r="N3512" s="12">
        <f>H3512 * Dashboard!$I$14 * Dashboard!$I$15 * (Dashboard!$D$12 / 365) * 'Lookups and Calculations'!$F$12</f>
        <v>0</v>
      </c>
    </row>
    <row r="3513" spans="1:14" x14ac:dyDescent="0.35">
      <c r="A3513" s="2">
        <v>3512</v>
      </c>
      <c r="B3513" s="11">
        <v>-0.51903678539679088</v>
      </c>
      <c r="C3513" s="11">
        <v>-0.86129729420920009</v>
      </c>
      <c r="D3513" s="3">
        <f>B3513*Dashboard!$D$11*Dashboard!$D$10*SQRT(Dashboard!$D$12/365)</f>
        <v>-128867.36999868831</v>
      </c>
      <c r="E3513" s="3">
        <f>IF(Dashboard!$I$3,C3513*Dashboard!$E$11*Dashboard!$E$10*SQRT(Dashboard!$D$12/365),0)</f>
        <v>-427688.82751489209</v>
      </c>
      <c r="F3513" s="3">
        <f>D3513+IF(Dashboard!$I$3,E3513,0)</f>
        <v>-556556.19751358044</v>
      </c>
      <c r="G3513" s="3">
        <f>IF(Dashboard!$I$4, ('Lookups and Calculations'!$F$9) / (1 - 'Lookups and Calculations'!$F$10), 'Lookups and Calculations'!$F$9)</f>
        <v>1951878.888340465</v>
      </c>
      <c r="H3513" s="12">
        <f t="shared" si="108"/>
        <v>0</v>
      </c>
      <c r="I3513" s="12">
        <f t="shared" si="109"/>
        <v>0</v>
      </c>
      <c r="J3513" s="13">
        <f>(1 - Dashboard!$I$9) * H3513 * Dashboard!$I$8 * 'Lookups and Calculations'!$F$12</f>
        <v>0</v>
      </c>
      <c r="K3513" s="12">
        <f>(1 - Dashboard!$I$11) * I3513 * Dashboard!$I$10 * 'Lookups and Calculations'!$F$12</f>
        <v>0</v>
      </c>
      <c r="L3513" s="12">
        <f>(H3513 - I3513) * Dashboard!$I$13 * (Dashboard!$D$12 / 365) * 'Lookups and Calculations'!$F$12</f>
        <v>0</v>
      </c>
      <c r="M3513" s="3">
        <f>(G3513*2) * Dashboard!$I$13 * (Dashboard!$D$12 / 365) * 'Lookups and Calculations'!$F$12</f>
        <v>1602.0878730267946</v>
      </c>
      <c r="N3513" s="12">
        <f>H3513 * Dashboard!$I$14 * Dashboard!$I$15 * (Dashboard!$D$12 / 365) * 'Lookups and Calculations'!$F$12</f>
        <v>0</v>
      </c>
    </row>
    <row r="3514" spans="1:14" x14ac:dyDescent="0.35">
      <c r="A3514" s="2">
        <v>3513</v>
      </c>
      <c r="B3514" s="11">
        <v>-1.1702039056572477</v>
      </c>
      <c r="C3514" s="11">
        <v>-8.5582614103004592E-2</v>
      </c>
      <c r="D3514" s="3">
        <f>B3514*Dashboard!$D$11*Dashboard!$D$10*SQRT(Dashboard!$D$12/365)</f>
        <v>-290540.29295622843</v>
      </c>
      <c r="E3514" s="3">
        <f>IF(Dashboard!$I$3,C3514*Dashboard!$E$11*Dashboard!$E$10*SQRT(Dashboard!$D$12/365),0)</f>
        <v>-42497.205236178401</v>
      </c>
      <c r="F3514" s="3">
        <f>D3514+IF(Dashboard!$I$3,E3514,0)</f>
        <v>-333037.49819240684</v>
      </c>
      <c r="G3514" s="3">
        <f>IF(Dashboard!$I$4, ('Lookups and Calculations'!$F$9) / (1 - 'Lookups and Calculations'!$F$10), 'Lookups and Calculations'!$F$9)</f>
        <v>1951878.888340465</v>
      </c>
      <c r="H3514" s="12">
        <f t="shared" si="108"/>
        <v>0</v>
      </c>
      <c r="I3514" s="12">
        <f t="shared" si="109"/>
        <v>0</v>
      </c>
      <c r="J3514" s="13">
        <f>(1 - Dashboard!$I$9) * H3514 * Dashboard!$I$8 * 'Lookups and Calculations'!$F$12</f>
        <v>0</v>
      </c>
      <c r="K3514" s="12">
        <f>(1 - Dashboard!$I$11) * I3514 * Dashboard!$I$10 * 'Lookups and Calculations'!$F$12</f>
        <v>0</v>
      </c>
      <c r="L3514" s="12">
        <f>(H3514 - I3514) * Dashboard!$I$13 * (Dashboard!$D$12 / 365) * 'Lookups and Calculations'!$F$12</f>
        <v>0</v>
      </c>
      <c r="M3514" s="3">
        <f>(G3514*2) * Dashboard!$I$13 * (Dashboard!$D$12 / 365) * 'Lookups and Calculations'!$F$12</f>
        <v>1602.0878730267946</v>
      </c>
      <c r="N3514" s="12">
        <f>H3514 * Dashboard!$I$14 * Dashboard!$I$15 * (Dashboard!$D$12 / 365) * 'Lookups and Calculations'!$F$12</f>
        <v>0</v>
      </c>
    </row>
    <row r="3515" spans="1:14" x14ac:dyDescent="0.35">
      <c r="A3515" s="2">
        <v>3514</v>
      </c>
      <c r="B3515" s="11">
        <v>-0.68725656106319866</v>
      </c>
      <c r="C3515" s="11">
        <v>1.2738129854746845</v>
      </c>
      <c r="D3515" s="3">
        <f>B3515*Dashboard!$D$11*Dashboard!$D$10*SQRT(Dashboard!$D$12/365)</f>
        <v>-170633.27307495484</v>
      </c>
      <c r="E3515" s="3">
        <f>IF(Dashboard!$I$3,C3515*Dashboard!$E$11*Dashboard!$E$10*SQRT(Dashboard!$D$12/365),0)</f>
        <v>632529.07665420696</v>
      </c>
      <c r="F3515" s="3">
        <f>D3515+IF(Dashboard!$I$3,E3515,0)</f>
        <v>461895.8035792521</v>
      </c>
      <c r="G3515" s="3">
        <f>IF(Dashboard!$I$4, ('Lookups and Calculations'!$F$9) / (1 - 'Lookups and Calculations'!$F$10), 'Lookups and Calculations'!$F$9)</f>
        <v>1951878.888340465</v>
      </c>
      <c r="H3515" s="12">
        <f t="shared" si="108"/>
        <v>0</v>
      </c>
      <c r="I3515" s="12">
        <f t="shared" si="109"/>
        <v>0</v>
      </c>
      <c r="J3515" s="13">
        <f>(1 - Dashboard!$I$9) * H3515 * Dashboard!$I$8 * 'Lookups and Calculations'!$F$12</f>
        <v>0</v>
      </c>
      <c r="K3515" s="12">
        <f>(1 - Dashboard!$I$11) * I3515 * Dashboard!$I$10 * 'Lookups and Calculations'!$F$12</f>
        <v>0</v>
      </c>
      <c r="L3515" s="12">
        <f>(H3515 - I3515) * Dashboard!$I$13 * (Dashboard!$D$12 / 365) * 'Lookups and Calculations'!$F$12</f>
        <v>0</v>
      </c>
      <c r="M3515" s="3">
        <f>(G3515*2) * Dashboard!$I$13 * (Dashboard!$D$12 / 365) * 'Lookups and Calculations'!$F$12</f>
        <v>1602.0878730267946</v>
      </c>
      <c r="N3515" s="12">
        <f>H3515 * Dashboard!$I$14 * Dashboard!$I$15 * (Dashboard!$D$12 / 365) * 'Lookups and Calculations'!$F$12</f>
        <v>0</v>
      </c>
    </row>
    <row r="3516" spans="1:14" x14ac:dyDescent="0.35">
      <c r="A3516" s="2">
        <v>3515</v>
      </c>
      <c r="B3516" s="11">
        <v>0.38406440249795931</v>
      </c>
      <c r="C3516" s="11">
        <v>-0.81489522935197356</v>
      </c>
      <c r="D3516" s="3">
        <f>B3516*Dashboard!$D$11*Dashboard!$D$10*SQRT(Dashboard!$D$12/365)</f>
        <v>95356.188332958336</v>
      </c>
      <c r="E3516" s="3">
        <f>IF(Dashboard!$I$3,C3516*Dashboard!$E$11*Dashboard!$E$10*SQRT(Dashboard!$D$12/365),0)</f>
        <v>-404647.25424340233</v>
      </c>
      <c r="F3516" s="3">
        <f>D3516+IF(Dashboard!$I$3,E3516,0)</f>
        <v>-309291.06591044401</v>
      </c>
      <c r="G3516" s="3">
        <f>IF(Dashboard!$I$4, ('Lookups and Calculations'!$F$9) / (1 - 'Lookups and Calculations'!$F$10), 'Lookups and Calculations'!$F$9)</f>
        <v>1951878.888340465</v>
      </c>
      <c r="H3516" s="12">
        <f t="shared" si="108"/>
        <v>0</v>
      </c>
      <c r="I3516" s="12">
        <f t="shared" si="109"/>
        <v>0</v>
      </c>
      <c r="J3516" s="13">
        <f>(1 - Dashboard!$I$9) * H3516 * Dashboard!$I$8 * 'Lookups and Calculations'!$F$12</f>
        <v>0</v>
      </c>
      <c r="K3516" s="12">
        <f>(1 - Dashboard!$I$11) * I3516 * Dashboard!$I$10 * 'Lookups and Calculations'!$F$12</f>
        <v>0</v>
      </c>
      <c r="L3516" s="12">
        <f>(H3516 - I3516) * Dashboard!$I$13 * (Dashboard!$D$12 / 365) * 'Lookups and Calculations'!$F$12</f>
        <v>0</v>
      </c>
      <c r="M3516" s="3">
        <f>(G3516*2) * Dashboard!$I$13 * (Dashboard!$D$12 / 365) * 'Lookups and Calculations'!$F$12</f>
        <v>1602.0878730267946</v>
      </c>
      <c r="N3516" s="12">
        <f>H3516 * Dashboard!$I$14 * Dashboard!$I$15 * (Dashboard!$D$12 / 365) * 'Lookups and Calculations'!$F$12</f>
        <v>0</v>
      </c>
    </row>
    <row r="3517" spans="1:14" x14ac:dyDescent="0.35">
      <c r="A3517" s="2">
        <v>3516</v>
      </c>
      <c r="B3517" s="11">
        <v>-0.55694734564375092</v>
      </c>
      <c r="C3517" s="11">
        <v>-0.78337030140718922</v>
      </c>
      <c r="D3517" s="3">
        <f>B3517*Dashboard!$D$11*Dashboard!$D$10*SQRT(Dashboard!$D$12/365)</f>
        <v>-138279.87086886799</v>
      </c>
      <c r="E3517" s="3">
        <f>IF(Dashboard!$I$3,C3517*Dashboard!$E$11*Dashboard!$E$10*SQRT(Dashboard!$D$12/365),0)</f>
        <v>-388993.12464048102</v>
      </c>
      <c r="F3517" s="3">
        <f>D3517+IF(Dashboard!$I$3,E3517,0)</f>
        <v>-527272.99550934904</v>
      </c>
      <c r="G3517" s="3">
        <f>IF(Dashboard!$I$4, ('Lookups and Calculations'!$F$9) / (1 - 'Lookups and Calculations'!$F$10), 'Lookups and Calculations'!$F$9)</f>
        <v>1951878.888340465</v>
      </c>
      <c r="H3517" s="12">
        <f t="shared" si="108"/>
        <v>0</v>
      </c>
      <c r="I3517" s="12">
        <f t="shared" si="109"/>
        <v>0</v>
      </c>
      <c r="J3517" s="13">
        <f>(1 - Dashboard!$I$9) * H3517 * Dashboard!$I$8 * 'Lookups and Calculations'!$F$12</f>
        <v>0</v>
      </c>
      <c r="K3517" s="12">
        <f>(1 - Dashboard!$I$11) * I3517 * Dashboard!$I$10 * 'Lookups and Calculations'!$F$12</f>
        <v>0</v>
      </c>
      <c r="L3517" s="12">
        <f>(H3517 - I3517) * Dashboard!$I$13 * (Dashboard!$D$12 / 365) * 'Lookups and Calculations'!$F$12</f>
        <v>0</v>
      </c>
      <c r="M3517" s="3">
        <f>(G3517*2) * Dashboard!$I$13 * (Dashboard!$D$12 / 365) * 'Lookups and Calculations'!$F$12</f>
        <v>1602.0878730267946</v>
      </c>
      <c r="N3517" s="12">
        <f>H3517 * Dashboard!$I$14 * Dashboard!$I$15 * (Dashboard!$D$12 / 365) * 'Lookups and Calculations'!$F$12</f>
        <v>0</v>
      </c>
    </row>
    <row r="3518" spans="1:14" x14ac:dyDescent="0.35">
      <c r="A3518" s="2">
        <v>3517</v>
      </c>
      <c r="B3518" s="11">
        <v>0.26819644416366095</v>
      </c>
      <c r="C3518" s="11">
        <v>1.0704476347682887</v>
      </c>
      <c r="D3518" s="3">
        <f>B3518*Dashboard!$D$11*Dashboard!$D$10*SQRT(Dashboard!$D$12/365)</f>
        <v>66588.286947618588</v>
      </c>
      <c r="E3518" s="3">
        <f>IF(Dashboard!$I$3,C3518*Dashboard!$E$11*Dashboard!$E$10*SQRT(Dashboard!$D$12/365),0)</f>
        <v>531545.2595848277</v>
      </c>
      <c r="F3518" s="3">
        <f>D3518+IF(Dashboard!$I$3,E3518,0)</f>
        <v>598133.54653244629</v>
      </c>
      <c r="G3518" s="3">
        <f>IF(Dashboard!$I$4, ('Lookups and Calculations'!$F$9) / (1 - 'Lookups and Calculations'!$F$10), 'Lookups and Calculations'!$F$9)</f>
        <v>1951878.888340465</v>
      </c>
      <c r="H3518" s="12">
        <f t="shared" si="108"/>
        <v>0</v>
      </c>
      <c r="I3518" s="12">
        <f t="shared" si="109"/>
        <v>0</v>
      </c>
      <c r="J3518" s="13">
        <f>(1 - Dashboard!$I$9) * H3518 * Dashboard!$I$8 * 'Lookups and Calculations'!$F$12</f>
        <v>0</v>
      </c>
      <c r="K3518" s="12">
        <f>(1 - Dashboard!$I$11) * I3518 * Dashboard!$I$10 * 'Lookups and Calculations'!$F$12</f>
        <v>0</v>
      </c>
      <c r="L3518" s="12">
        <f>(H3518 - I3518) * Dashboard!$I$13 * (Dashboard!$D$12 / 365) * 'Lookups and Calculations'!$F$12</f>
        <v>0</v>
      </c>
      <c r="M3518" s="3">
        <f>(G3518*2) * Dashboard!$I$13 * (Dashboard!$D$12 / 365) * 'Lookups and Calculations'!$F$12</f>
        <v>1602.0878730267946</v>
      </c>
      <c r="N3518" s="12">
        <f>H3518 * Dashboard!$I$14 * Dashboard!$I$15 * (Dashboard!$D$12 / 365) * 'Lookups and Calculations'!$F$12</f>
        <v>0</v>
      </c>
    </row>
    <row r="3519" spans="1:14" x14ac:dyDescent="0.35">
      <c r="A3519" s="2">
        <v>3518</v>
      </c>
      <c r="B3519" s="11">
        <v>-1.8562292277104131</v>
      </c>
      <c r="C3519" s="11">
        <v>-1.0064146757746986</v>
      </c>
      <c r="D3519" s="3">
        <f>B3519*Dashboard!$D$11*Dashboard!$D$10*SQRT(Dashboard!$D$12/365)</f>
        <v>-460867.87183468911</v>
      </c>
      <c r="E3519" s="3">
        <f>IF(Dashboard!$I$3,C3519*Dashboard!$E$11*Dashboard!$E$10*SQRT(Dashboard!$D$12/365),0)</f>
        <v>-499748.82722819009</v>
      </c>
      <c r="F3519" s="3">
        <f>D3519+IF(Dashboard!$I$3,E3519,0)</f>
        <v>-960616.6990628792</v>
      </c>
      <c r="G3519" s="3">
        <f>IF(Dashboard!$I$4, ('Lookups and Calculations'!$F$9) / (1 - 'Lookups and Calculations'!$F$10), 'Lookups and Calculations'!$F$9)</f>
        <v>1951878.888340465</v>
      </c>
      <c r="H3519" s="12">
        <f t="shared" si="108"/>
        <v>0</v>
      </c>
      <c r="I3519" s="12">
        <f t="shared" si="109"/>
        <v>0</v>
      </c>
      <c r="J3519" s="13">
        <f>(1 - Dashboard!$I$9) * H3519 * Dashboard!$I$8 * 'Lookups and Calculations'!$F$12</f>
        <v>0</v>
      </c>
      <c r="K3519" s="12">
        <f>(1 - Dashboard!$I$11) * I3519 * Dashboard!$I$10 * 'Lookups and Calculations'!$F$12</f>
        <v>0</v>
      </c>
      <c r="L3519" s="12">
        <f>(H3519 - I3519) * Dashboard!$I$13 * (Dashboard!$D$12 / 365) * 'Lookups and Calculations'!$F$12</f>
        <v>0</v>
      </c>
      <c r="M3519" s="3">
        <f>(G3519*2) * Dashboard!$I$13 * (Dashboard!$D$12 / 365) * 'Lookups and Calculations'!$F$12</f>
        <v>1602.0878730267946</v>
      </c>
      <c r="N3519" s="12">
        <f>H3519 * Dashboard!$I$14 * Dashboard!$I$15 * (Dashboard!$D$12 / 365) * 'Lookups and Calculations'!$F$12</f>
        <v>0</v>
      </c>
    </row>
    <row r="3520" spans="1:14" x14ac:dyDescent="0.35">
      <c r="A3520" s="2">
        <v>3519</v>
      </c>
      <c r="B3520" s="11">
        <v>6.7599857434853736E-2</v>
      </c>
      <c r="C3520" s="11">
        <v>-1.1909824884548192</v>
      </c>
      <c r="D3520" s="3">
        <f>B3520*Dashboard!$D$11*Dashboard!$D$10*SQRT(Dashboard!$D$12/365)</f>
        <v>16783.812024529656</v>
      </c>
      <c r="E3520" s="3">
        <f>IF(Dashboard!$I$3,C3520*Dashboard!$E$11*Dashboard!$E$10*SQRT(Dashboard!$D$12/365),0)</f>
        <v>-591398.47240050603</v>
      </c>
      <c r="F3520" s="3">
        <f>D3520+IF(Dashboard!$I$3,E3520,0)</f>
        <v>-574614.66037597635</v>
      </c>
      <c r="G3520" s="3">
        <f>IF(Dashboard!$I$4, ('Lookups and Calculations'!$F$9) / (1 - 'Lookups and Calculations'!$F$10), 'Lookups and Calculations'!$F$9)</f>
        <v>1951878.888340465</v>
      </c>
      <c r="H3520" s="12">
        <f t="shared" si="108"/>
        <v>0</v>
      </c>
      <c r="I3520" s="12">
        <f t="shared" si="109"/>
        <v>0</v>
      </c>
      <c r="J3520" s="13">
        <f>(1 - Dashboard!$I$9) * H3520 * Dashboard!$I$8 * 'Lookups and Calculations'!$F$12</f>
        <v>0</v>
      </c>
      <c r="K3520" s="12">
        <f>(1 - Dashboard!$I$11) * I3520 * Dashboard!$I$10 * 'Lookups and Calculations'!$F$12</f>
        <v>0</v>
      </c>
      <c r="L3520" s="12">
        <f>(H3520 - I3520) * Dashboard!$I$13 * (Dashboard!$D$12 / 365) * 'Lookups and Calculations'!$F$12</f>
        <v>0</v>
      </c>
      <c r="M3520" s="3">
        <f>(G3520*2) * Dashboard!$I$13 * (Dashboard!$D$12 / 365) * 'Lookups and Calculations'!$F$12</f>
        <v>1602.0878730267946</v>
      </c>
      <c r="N3520" s="12">
        <f>H3520 * Dashboard!$I$14 * Dashboard!$I$15 * (Dashboard!$D$12 / 365) * 'Lookups and Calculations'!$F$12</f>
        <v>0</v>
      </c>
    </row>
    <row r="3521" spans="1:14" x14ac:dyDescent="0.35">
      <c r="A3521" s="2">
        <v>3520</v>
      </c>
      <c r="B3521" s="11">
        <v>-0.15990559447839178</v>
      </c>
      <c r="C3521" s="11">
        <v>0.3776426106535255</v>
      </c>
      <c r="D3521" s="3">
        <f>B3521*Dashboard!$D$11*Dashboard!$D$10*SQRT(Dashboard!$D$12/365)</f>
        <v>-39701.643483233798</v>
      </c>
      <c r="E3521" s="3">
        <f>IF(Dashboard!$I$3,C3521*Dashboard!$E$11*Dashboard!$E$10*SQRT(Dashboard!$D$12/365),0)</f>
        <v>187523.54901841743</v>
      </c>
      <c r="F3521" s="3">
        <f>D3521+IF(Dashboard!$I$3,E3521,0)</f>
        <v>147821.90553518361</v>
      </c>
      <c r="G3521" s="3">
        <f>IF(Dashboard!$I$4, ('Lookups and Calculations'!$F$9) / (1 - 'Lookups and Calculations'!$F$10), 'Lookups and Calculations'!$F$9)</f>
        <v>1951878.888340465</v>
      </c>
      <c r="H3521" s="12">
        <f t="shared" si="108"/>
        <v>0</v>
      </c>
      <c r="I3521" s="12">
        <f t="shared" si="109"/>
        <v>0</v>
      </c>
      <c r="J3521" s="13">
        <f>(1 - Dashboard!$I$9) * H3521 * Dashboard!$I$8 * 'Lookups and Calculations'!$F$12</f>
        <v>0</v>
      </c>
      <c r="K3521" s="12">
        <f>(1 - Dashboard!$I$11) * I3521 * Dashboard!$I$10 * 'Lookups and Calculations'!$F$12</f>
        <v>0</v>
      </c>
      <c r="L3521" s="12">
        <f>(H3521 - I3521) * Dashboard!$I$13 * (Dashboard!$D$12 / 365) * 'Lookups and Calculations'!$F$12</f>
        <v>0</v>
      </c>
      <c r="M3521" s="3">
        <f>(G3521*2) * Dashboard!$I$13 * (Dashboard!$D$12 / 365) * 'Lookups and Calculations'!$F$12</f>
        <v>1602.0878730267946</v>
      </c>
      <c r="N3521" s="12">
        <f>H3521 * Dashboard!$I$14 * Dashboard!$I$15 * (Dashboard!$D$12 / 365) * 'Lookups and Calculations'!$F$12</f>
        <v>0</v>
      </c>
    </row>
    <row r="3522" spans="1:14" x14ac:dyDescent="0.35">
      <c r="A3522" s="2">
        <v>3521</v>
      </c>
      <c r="B3522" s="11">
        <v>-0.86405379229941037</v>
      </c>
      <c r="C3522" s="11">
        <v>1.7001409620827057</v>
      </c>
      <c r="D3522" s="3">
        <f>B3522*Dashboard!$D$11*Dashboard!$D$10*SQRT(Dashboard!$D$12/365)</f>
        <v>-214528.8019728598</v>
      </c>
      <c r="E3522" s="3">
        <f>IF(Dashboard!$I$3,C3522*Dashboard!$E$11*Dashboard!$E$10*SQRT(Dashboard!$D$12/365),0)</f>
        <v>844228.00300424546</v>
      </c>
      <c r="F3522" s="3">
        <f>D3522+IF(Dashboard!$I$3,E3522,0)</f>
        <v>629699.20103138569</v>
      </c>
      <c r="G3522" s="3">
        <f>IF(Dashboard!$I$4, ('Lookups and Calculations'!$F$9) / (1 - 'Lookups and Calculations'!$F$10), 'Lookups and Calculations'!$F$9)</f>
        <v>1951878.888340465</v>
      </c>
      <c r="H3522" s="12">
        <f t="shared" si="108"/>
        <v>0</v>
      </c>
      <c r="I3522" s="12">
        <f t="shared" si="109"/>
        <v>0</v>
      </c>
      <c r="J3522" s="13">
        <f>(1 - Dashboard!$I$9) * H3522 * Dashboard!$I$8 * 'Lookups and Calculations'!$F$12</f>
        <v>0</v>
      </c>
      <c r="K3522" s="12">
        <f>(1 - Dashboard!$I$11) * I3522 * Dashboard!$I$10 * 'Lookups and Calculations'!$F$12</f>
        <v>0</v>
      </c>
      <c r="L3522" s="12">
        <f>(H3522 - I3522) * Dashboard!$I$13 * (Dashboard!$D$12 / 365) * 'Lookups and Calculations'!$F$12</f>
        <v>0</v>
      </c>
      <c r="M3522" s="3">
        <f>(G3522*2) * Dashboard!$I$13 * (Dashboard!$D$12 / 365) * 'Lookups and Calculations'!$F$12</f>
        <v>1602.0878730267946</v>
      </c>
      <c r="N3522" s="12">
        <f>H3522 * Dashboard!$I$14 * Dashboard!$I$15 * (Dashboard!$D$12 / 365) * 'Lookups and Calculations'!$F$12</f>
        <v>0</v>
      </c>
    </row>
    <row r="3523" spans="1:14" x14ac:dyDescent="0.35">
      <c r="A3523" s="2">
        <v>3522</v>
      </c>
      <c r="B3523" s="11">
        <v>0.39422096746740432</v>
      </c>
      <c r="C3523" s="11">
        <v>-1.6574533893421262</v>
      </c>
      <c r="D3523" s="3">
        <f>B3523*Dashboard!$D$11*Dashboard!$D$10*SQRT(Dashboard!$D$12/365)</f>
        <v>97877.878225963897</v>
      </c>
      <c r="E3523" s="3">
        <f>IF(Dashboard!$I$3,C3523*Dashboard!$E$11*Dashboard!$E$10*SQRT(Dashboard!$D$12/365),0)</f>
        <v>-823030.91106209811</v>
      </c>
      <c r="F3523" s="3">
        <f>D3523+IF(Dashboard!$I$3,E3523,0)</f>
        <v>-725153.0328361342</v>
      </c>
      <c r="G3523" s="3">
        <f>IF(Dashboard!$I$4, ('Lookups and Calculations'!$F$9) / (1 - 'Lookups and Calculations'!$F$10), 'Lookups and Calculations'!$F$9)</f>
        <v>1951878.888340465</v>
      </c>
      <c r="H3523" s="12">
        <f t="shared" ref="H3523:H3586" si="110">MAX(0,F3523-G3523)</f>
        <v>0</v>
      </c>
      <c r="I3523" s="12">
        <f t="shared" ref="I3523:I3586" si="111">MAX(0,-F3523-G3523)</f>
        <v>0</v>
      </c>
      <c r="J3523" s="13">
        <f>(1 - Dashboard!$I$9) * H3523 * Dashboard!$I$8 * 'Lookups and Calculations'!$F$12</f>
        <v>0</v>
      </c>
      <c r="K3523" s="12">
        <f>(1 - Dashboard!$I$11) * I3523 * Dashboard!$I$10 * 'Lookups and Calculations'!$F$12</f>
        <v>0</v>
      </c>
      <c r="L3523" s="12">
        <f>(H3523 - I3523) * Dashboard!$I$13 * (Dashboard!$D$12 / 365) * 'Lookups and Calculations'!$F$12</f>
        <v>0</v>
      </c>
      <c r="M3523" s="3">
        <f>(G3523*2) * Dashboard!$I$13 * (Dashboard!$D$12 / 365) * 'Lookups and Calculations'!$F$12</f>
        <v>1602.0878730267946</v>
      </c>
      <c r="N3523" s="12">
        <f>H3523 * Dashboard!$I$14 * Dashboard!$I$15 * (Dashboard!$D$12 / 365) * 'Lookups and Calculations'!$F$12</f>
        <v>0</v>
      </c>
    </row>
    <row r="3524" spans="1:14" x14ac:dyDescent="0.35">
      <c r="A3524" s="2">
        <v>3523</v>
      </c>
      <c r="B3524" s="11">
        <v>-1.3846001375323937</v>
      </c>
      <c r="C3524" s="11">
        <v>-0.65715468881212535</v>
      </c>
      <c r="D3524" s="3">
        <f>B3524*Dashboard!$D$11*Dashboard!$D$10*SQRT(Dashboard!$D$12/365)</f>
        <v>-343770.96815443726</v>
      </c>
      <c r="E3524" s="3">
        <f>IF(Dashboard!$I$3,C3524*Dashboard!$E$11*Dashboard!$E$10*SQRT(Dashboard!$D$12/365),0)</f>
        <v>-326319.05411014293</v>
      </c>
      <c r="F3524" s="3">
        <f>D3524+IF(Dashboard!$I$3,E3524,0)</f>
        <v>-670090.02226458024</v>
      </c>
      <c r="G3524" s="3">
        <f>IF(Dashboard!$I$4, ('Lookups and Calculations'!$F$9) / (1 - 'Lookups and Calculations'!$F$10), 'Lookups and Calculations'!$F$9)</f>
        <v>1951878.888340465</v>
      </c>
      <c r="H3524" s="12">
        <f t="shared" si="110"/>
        <v>0</v>
      </c>
      <c r="I3524" s="12">
        <f t="shared" si="111"/>
        <v>0</v>
      </c>
      <c r="J3524" s="13">
        <f>(1 - Dashboard!$I$9) * H3524 * Dashboard!$I$8 * 'Lookups and Calculations'!$F$12</f>
        <v>0</v>
      </c>
      <c r="K3524" s="12">
        <f>(1 - Dashboard!$I$11) * I3524 * Dashboard!$I$10 * 'Lookups and Calculations'!$F$12</f>
        <v>0</v>
      </c>
      <c r="L3524" s="12">
        <f>(H3524 - I3524) * Dashboard!$I$13 * (Dashboard!$D$12 / 365) * 'Lookups and Calculations'!$F$12</f>
        <v>0</v>
      </c>
      <c r="M3524" s="3">
        <f>(G3524*2) * Dashboard!$I$13 * (Dashboard!$D$12 / 365) * 'Lookups and Calculations'!$F$12</f>
        <v>1602.0878730267946</v>
      </c>
      <c r="N3524" s="12">
        <f>H3524 * Dashboard!$I$14 * Dashboard!$I$15 * (Dashboard!$D$12 / 365) * 'Lookups and Calculations'!$F$12</f>
        <v>0</v>
      </c>
    </row>
    <row r="3525" spans="1:14" x14ac:dyDescent="0.35">
      <c r="A3525" s="2">
        <v>3524</v>
      </c>
      <c r="B3525" s="11">
        <v>-1.2875030387953195</v>
      </c>
      <c r="C3525" s="11">
        <v>1.4315714598048281</v>
      </c>
      <c r="D3525" s="3">
        <f>B3525*Dashboard!$D$11*Dashboard!$D$10*SQRT(Dashboard!$D$12/365)</f>
        <v>-319663.52895013482</v>
      </c>
      <c r="E3525" s="3">
        <f>IF(Dashboard!$I$3,C3525*Dashboard!$E$11*Dashboard!$E$10*SQRT(Dashboard!$D$12/365),0)</f>
        <v>710866.18205373839</v>
      </c>
      <c r="F3525" s="3">
        <f>D3525+IF(Dashboard!$I$3,E3525,0)</f>
        <v>391202.65310360357</v>
      </c>
      <c r="G3525" s="3">
        <f>IF(Dashboard!$I$4, ('Lookups and Calculations'!$F$9) / (1 - 'Lookups and Calculations'!$F$10), 'Lookups and Calculations'!$F$9)</f>
        <v>1951878.888340465</v>
      </c>
      <c r="H3525" s="12">
        <f t="shared" si="110"/>
        <v>0</v>
      </c>
      <c r="I3525" s="12">
        <f t="shared" si="111"/>
        <v>0</v>
      </c>
      <c r="J3525" s="13">
        <f>(1 - Dashboard!$I$9) * H3525 * Dashboard!$I$8 * 'Lookups and Calculations'!$F$12</f>
        <v>0</v>
      </c>
      <c r="K3525" s="12">
        <f>(1 - Dashboard!$I$11) * I3525 * Dashboard!$I$10 * 'Lookups and Calculations'!$F$12</f>
        <v>0</v>
      </c>
      <c r="L3525" s="12">
        <f>(H3525 - I3525) * Dashboard!$I$13 * (Dashboard!$D$12 / 365) * 'Lookups and Calculations'!$F$12</f>
        <v>0</v>
      </c>
      <c r="M3525" s="3">
        <f>(G3525*2) * Dashboard!$I$13 * (Dashboard!$D$12 / 365) * 'Lookups and Calculations'!$F$12</f>
        <v>1602.0878730267946</v>
      </c>
      <c r="N3525" s="12">
        <f>H3525 * Dashboard!$I$14 * Dashboard!$I$15 * (Dashboard!$D$12 / 365) * 'Lookups and Calculations'!$F$12</f>
        <v>0</v>
      </c>
    </row>
    <row r="3526" spans="1:14" x14ac:dyDescent="0.35">
      <c r="A3526" s="2">
        <v>3525</v>
      </c>
      <c r="B3526" s="11">
        <v>-1.4672480401036401</v>
      </c>
      <c r="C3526" s="11">
        <v>0.52659861095028093</v>
      </c>
      <c r="D3526" s="3">
        <f>B3526*Dashboard!$D$11*Dashboard!$D$10*SQRT(Dashboard!$D$12/365)</f>
        <v>-364290.93540901673</v>
      </c>
      <c r="E3526" s="3">
        <f>IF(Dashboard!$I$3,C3526*Dashboard!$E$11*Dashboard!$E$10*SQRT(Dashboard!$D$12/365),0)</f>
        <v>261489.66681136796</v>
      </c>
      <c r="F3526" s="3">
        <f>D3526+IF(Dashboard!$I$3,E3526,0)</f>
        <v>-102801.26859764877</v>
      </c>
      <c r="G3526" s="3">
        <f>IF(Dashboard!$I$4, ('Lookups and Calculations'!$F$9) / (1 - 'Lookups and Calculations'!$F$10), 'Lookups and Calculations'!$F$9)</f>
        <v>1951878.888340465</v>
      </c>
      <c r="H3526" s="12">
        <f t="shared" si="110"/>
        <v>0</v>
      </c>
      <c r="I3526" s="12">
        <f t="shared" si="111"/>
        <v>0</v>
      </c>
      <c r="J3526" s="13">
        <f>(1 - Dashboard!$I$9) * H3526 * Dashboard!$I$8 * 'Lookups and Calculations'!$F$12</f>
        <v>0</v>
      </c>
      <c r="K3526" s="12">
        <f>(1 - Dashboard!$I$11) * I3526 * Dashboard!$I$10 * 'Lookups and Calculations'!$F$12</f>
        <v>0</v>
      </c>
      <c r="L3526" s="12">
        <f>(H3526 - I3526) * Dashboard!$I$13 * (Dashboard!$D$12 / 365) * 'Lookups and Calculations'!$F$12</f>
        <v>0</v>
      </c>
      <c r="M3526" s="3">
        <f>(G3526*2) * Dashboard!$I$13 * (Dashboard!$D$12 / 365) * 'Lookups and Calculations'!$F$12</f>
        <v>1602.0878730267946</v>
      </c>
      <c r="N3526" s="12">
        <f>H3526 * Dashboard!$I$14 * Dashboard!$I$15 * (Dashboard!$D$12 / 365) * 'Lookups and Calculations'!$F$12</f>
        <v>0</v>
      </c>
    </row>
    <row r="3527" spans="1:14" x14ac:dyDescent="0.35">
      <c r="A3527" s="2">
        <v>3526</v>
      </c>
      <c r="B3527" s="11">
        <v>0.78925579771821175</v>
      </c>
      <c r="C3527" s="11">
        <v>-1.639991257549523</v>
      </c>
      <c r="D3527" s="3">
        <f>B3527*Dashboard!$D$11*Dashboard!$D$10*SQRT(Dashboard!$D$12/365)</f>
        <v>195957.82374154541</v>
      </c>
      <c r="E3527" s="3">
        <f>IF(Dashboard!$I$3,C3527*Dashboard!$E$11*Dashboard!$E$10*SQRT(Dashboard!$D$12/365),0)</f>
        <v>-814359.85320263274</v>
      </c>
      <c r="F3527" s="3">
        <f>D3527+IF(Dashboard!$I$3,E3527,0)</f>
        <v>-618402.02946108731</v>
      </c>
      <c r="G3527" s="3">
        <f>IF(Dashboard!$I$4, ('Lookups and Calculations'!$F$9) / (1 - 'Lookups and Calculations'!$F$10), 'Lookups and Calculations'!$F$9)</f>
        <v>1951878.888340465</v>
      </c>
      <c r="H3527" s="12">
        <f t="shared" si="110"/>
        <v>0</v>
      </c>
      <c r="I3527" s="12">
        <f t="shared" si="111"/>
        <v>0</v>
      </c>
      <c r="J3527" s="13">
        <f>(1 - Dashboard!$I$9) * H3527 * Dashboard!$I$8 * 'Lookups and Calculations'!$F$12</f>
        <v>0</v>
      </c>
      <c r="K3527" s="12">
        <f>(1 - Dashboard!$I$11) * I3527 * Dashboard!$I$10 * 'Lookups and Calculations'!$F$12</f>
        <v>0</v>
      </c>
      <c r="L3527" s="12">
        <f>(H3527 - I3527) * Dashboard!$I$13 * (Dashboard!$D$12 / 365) * 'Lookups and Calculations'!$F$12</f>
        <v>0</v>
      </c>
      <c r="M3527" s="3">
        <f>(G3527*2) * Dashboard!$I$13 * (Dashboard!$D$12 / 365) * 'Lookups and Calculations'!$F$12</f>
        <v>1602.0878730267946</v>
      </c>
      <c r="N3527" s="12">
        <f>H3527 * Dashboard!$I$14 * Dashboard!$I$15 * (Dashboard!$D$12 / 365) * 'Lookups and Calculations'!$F$12</f>
        <v>0</v>
      </c>
    </row>
    <row r="3528" spans="1:14" x14ac:dyDescent="0.35">
      <c r="A3528" s="2">
        <v>3527</v>
      </c>
      <c r="B3528" s="11">
        <v>-0.2876673136427384</v>
      </c>
      <c r="C3528" s="11">
        <v>1.3861842141322935</v>
      </c>
      <c r="D3528" s="3">
        <f>B3528*Dashboard!$D$11*Dashboard!$D$10*SQRT(Dashboard!$D$12/365)</f>
        <v>-71422.548818746378</v>
      </c>
      <c r="E3528" s="3">
        <f>IF(Dashboard!$I$3,C3528*Dashboard!$E$11*Dashboard!$E$10*SQRT(Dashboard!$D$12/365),0)</f>
        <v>688328.53098211915</v>
      </c>
      <c r="F3528" s="3">
        <f>D3528+IF(Dashboard!$I$3,E3528,0)</f>
        <v>616905.9821633728</v>
      </c>
      <c r="G3528" s="3">
        <f>IF(Dashboard!$I$4, ('Lookups and Calculations'!$F$9) / (1 - 'Lookups and Calculations'!$F$10), 'Lookups and Calculations'!$F$9)</f>
        <v>1951878.888340465</v>
      </c>
      <c r="H3528" s="12">
        <f t="shared" si="110"/>
        <v>0</v>
      </c>
      <c r="I3528" s="12">
        <f t="shared" si="111"/>
        <v>0</v>
      </c>
      <c r="J3528" s="13">
        <f>(1 - Dashboard!$I$9) * H3528 * Dashboard!$I$8 * 'Lookups and Calculations'!$F$12</f>
        <v>0</v>
      </c>
      <c r="K3528" s="12">
        <f>(1 - Dashboard!$I$11) * I3528 * Dashboard!$I$10 * 'Lookups and Calculations'!$F$12</f>
        <v>0</v>
      </c>
      <c r="L3528" s="12">
        <f>(H3528 - I3528) * Dashboard!$I$13 * (Dashboard!$D$12 / 365) * 'Lookups and Calculations'!$F$12</f>
        <v>0</v>
      </c>
      <c r="M3528" s="3">
        <f>(G3528*2) * Dashboard!$I$13 * (Dashboard!$D$12 / 365) * 'Lookups and Calculations'!$F$12</f>
        <v>1602.0878730267946</v>
      </c>
      <c r="N3528" s="12">
        <f>H3528 * Dashboard!$I$14 * Dashboard!$I$15 * (Dashboard!$D$12 / 365) * 'Lookups and Calculations'!$F$12</f>
        <v>0</v>
      </c>
    </row>
    <row r="3529" spans="1:14" x14ac:dyDescent="0.35">
      <c r="A3529" s="2">
        <v>3528</v>
      </c>
      <c r="B3529" s="11">
        <v>1.2582867437844787</v>
      </c>
      <c r="C3529" s="11">
        <v>0.49008332682859701</v>
      </c>
      <c r="D3529" s="3">
        <f>B3529*Dashboard!$D$11*Dashboard!$D$10*SQRT(Dashboard!$D$12/365)</f>
        <v>312409.65561190003</v>
      </c>
      <c r="E3529" s="3">
        <f>IF(Dashboard!$I$3,C3529*Dashboard!$E$11*Dashboard!$E$10*SQRT(Dashboard!$D$12/365),0)</f>
        <v>243357.50831351147</v>
      </c>
      <c r="F3529" s="3">
        <f>D3529+IF(Dashboard!$I$3,E3529,0)</f>
        <v>555767.16392541153</v>
      </c>
      <c r="G3529" s="3">
        <f>IF(Dashboard!$I$4, ('Lookups and Calculations'!$F$9) / (1 - 'Lookups and Calculations'!$F$10), 'Lookups and Calculations'!$F$9)</f>
        <v>1951878.888340465</v>
      </c>
      <c r="H3529" s="12">
        <f t="shared" si="110"/>
        <v>0</v>
      </c>
      <c r="I3529" s="12">
        <f t="shared" si="111"/>
        <v>0</v>
      </c>
      <c r="J3529" s="13">
        <f>(1 - Dashboard!$I$9) * H3529 * Dashboard!$I$8 * 'Lookups and Calculations'!$F$12</f>
        <v>0</v>
      </c>
      <c r="K3529" s="12">
        <f>(1 - Dashboard!$I$11) * I3529 * Dashboard!$I$10 * 'Lookups and Calculations'!$F$12</f>
        <v>0</v>
      </c>
      <c r="L3529" s="12">
        <f>(H3529 - I3529) * Dashboard!$I$13 * (Dashboard!$D$12 / 365) * 'Lookups and Calculations'!$F$12</f>
        <v>0</v>
      </c>
      <c r="M3529" s="3">
        <f>(G3529*2) * Dashboard!$I$13 * (Dashboard!$D$12 / 365) * 'Lookups and Calculations'!$F$12</f>
        <v>1602.0878730267946</v>
      </c>
      <c r="N3529" s="12">
        <f>H3529 * Dashboard!$I$14 * Dashboard!$I$15 * (Dashboard!$D$12 / 365) * 'Lookups and Calculations'!$F$12</f>
        <v>0</v>
      </c>
    </row>
    <row r="3530" spans="1:14" x14ac:dyDescent="0.35">
      <c r="A3530" s="2">
        <v>3529</v>
      </c>
      <c r="B3530" s="11">
        <v>0.89464470869844781</v>
      </c>
      <c r="C3530" s="11">
        <v>1.0973632456578406</v>
      </c>
      <c r="D3530" s="3">
        <f>B3530*Dashboard!$D$11*Dashboard!$D$10*SQRT(Dashboard!$D$12/365)</f>
        <v>222123.96873773562</v>
      </c>
      <c r="E3530" s="3">
        <f>IF(Dashboard!$I$3,C3530*Dashboard!$E$11*Dashboard!$E$10*SQRT(Dashboard!$D$12/365),0)</f>
        <v>544910.57042534149</v>
      </c>
      <c r="F3530" s="3">
        <f>D3530+IF(Dashboard!$I$3,E3530,0)</f>
        <v>767034.53916307713</v>
      </c>
      <c r="G3530" s="3">
        <f>IF(Dashboard!$I$4, ('Lookups and Calculations'!$F$9) / (1 - 'Lookups and Calculations'!$F$10), 'Lookups and Calculations'!$F$9)</f>
        <v>1951878.888340465</v>
      </c>
      <c r="H3530" s="12">
        <f t="shared" si="110"/>
        <v>0</v>
      </c>
      <c r="I3530" s="12">
        <f t="shared" si="111"/>
        <v>0</v>
      </c>
      <c r="J3530" s="13">
        <f>(1 - Dashboard!$I$9) * H3530 * Dashboard!$I$8 * 'Lookups and Calculations'!$F$12</f>
        <v>0</v>
      </c>
      <c r="K3530" s="12">
        <f>(1 - Dashboard!$I$11) * I3530 * Dashboard!$I$10 * 'Lookups and Calculations'!$F$12</f>
        <v>0</v>
      </c>
      <c r="L3530" s="12">
        <f>(H3530 - I3530) * Dashboard!$I$13 * (Dashboard!$D$12 / 365) * 'Lookups and Calculations'!$F$12</f>
        <v>0</v>
      </c>
      <c r="M3530" s="3">
        <f>(G3530*2) * Dashboard!$I$13 * (Dashboard!$D$12 / 365) * 'Lookups and Calculations'!$F$12</f>
        <v>1602.0878730267946</v>
      </c>
      <c r="N3530" s="12">
        <f>H3530 * Dashboard!$I$14 * Dashboard!$I$15 * (Dashboard!$D$12 / 365) * 'Lookups and Calculations'!$F$12</f>
        <v>0</v>
      </c>
    </row>
    <row r="3531" spans="1:14" x14ac:dyDescent="0.35">
      <c r="A3531" s="2">
        <v>3530</v>
      </c>
      <c r="B3531" s="11">
        <v>0.29717864719255882</v>
      </c>
      <c r="C3531" s="11">
        <v>-1.3245961951594127</v>
      </c>
      <c r="D3531" s="3">
        <f>B3531*Dashboard!$D$11*Dashboard!$D$10*SQRT(Dashboard!$D$12/365)</f>
        <v>73784.039515034165</v>
      </c>
      <c r="E3531" s="3">
        <f>IF(Dashboard!$I$3,C3531*Dashboard!$E$11*Dashboard!$E$10*SQRT(Dashboard!$D$12/365),0)</f>
        <v>-657746.16668053286</v>
      </c>
      <c r="F3531" s="3">
        <f>D3531+IF(Dashboard!$I$3,E3531,0)</f>
        <v>-583962.12716549868</v>
      </c>
      <c r="G3531" s="3">
        <f>IF(Dashboard!$I$4, ('Lookups and Calculations'!$F$9) / (1 - 'Lookups and Calculations'!$F$10), 'Lookups and Calculations'!$F$9)</f>
        <v>1951878.888340465</v>
      </c>
      <c r="H3531" s="12">
        <f t="shared" si="110"/>
        <v>0</v>
      </c>
      <c r="I3531" s="12">
        <f t="shared" si="111"/>
        <v>0</v>
      </c>
      <c r="J3531" s="13">
        <f>(1 - Dashboard!$I$9) * H3531 * Dashboard!$I$8 * 'Lookups and Calculations'!$F$12</f>
        <v>0</v>
      </c>
      <c r="K3531" s="12">
        <f>(1 - Dashboard!$I$11) * I3531 * Dashboard!$I$10 * 'Lookups and Calculations'!$F$12</f>
        <v>0</v>
      </c>
      <c r="L3531" s="12">
        <f>(H3531 - I3531) * Dashboard!$I$13 * (Dashboard!$D$12 / 365) * 'Lookups and Calculations'!$F$12</f>
        <v>0</v>
      </c>
      <c r="M3531" s="3">
        <f>(G3531*2) * Dashboard!$I$13 * (Dashboard!$D$12 / 365) * 'Lookups and Calculations'!$F$12</f>
        <v>1602.0878730267946</v>
      </c>
      <c r="N3531" s="12">
        <f>H3531 * Dashboard!$I$14 * Dashboard!$I$15 * (Dashboard!$D$12 / 365) * 'Lookups and Calculations'!$F$12</f>
        <v>0</v>
      </c>
    </row>
    <row r="3532" spans="1:14" x14ac:dyDescent="0.35">
      <c r="A3532" s="2">
        <v>3531</v>
      </c>
      <c r="B3532" s="11">
        <v>-1.0469533945940215</v>
      </c>
      <c r="C3532" s="11">
        <v>-6.7092368610604691E-2</v>
      </c>
      <c r="D3532" s="3">
        <f>B3532*Dashboard!$D$11*Dashboard!$D$10*SQRT(Dashboard!$D$12/365)</f>
        <v>-259939.43833747521</v>
      </c>
      <c r="E3532" s="3">
        <f>IF(Dashboard!$I$3,C3532*Dashboard!$E$11*Dashboard!$E$10*SQRT(Dashboard!$D$12/365),0)</f>
        <v>-33315.623605450273</v>
      </c>
      <c r="F3532" s="3">
        <f>D3532+IF(Dashboard!$I$3,E3532,0)</f>
        <v>-293255.0619429255</v>
      </c>
      <c r="G3532" s="3">
        <f>IF(Dashboard!$I$4, ('Lookups and Calculations'!$F$9) / (1 - 'Lookups and Calculations'!$F$10), 'Lookups and Calculations'!$F$9)</f>
        <v>1951878.888340465</v>
      </c>
      <c r="H3532" s="12">
        <f t="shared" si="110"/>
        <v>0</v>
      </c>
      <c r="I3532" s="12">
        <f t="shared" si="111"/>
        <v>0</v>
      </c>
      <c r="J3532" s="13">
        <f>(1 - Dashboard!$I$9) * H3532 * Dashboard!$I$8 * 'Lookups and Calculations'!$F$12</f>
        <v>0</v>
      </c>
      <c r="K3532" s="12">
        <f>(1 - Dashboard!$I$11) * I3532 * Dashboard!$I$10 * 'Lookups and Calculations'!$F$12</f>
        <v>0</v>
      </c>
      <c r="L3532" s="12">
        <f>(H3532 - I3532) * Dashboard!$I$13 * (Dashboard!$D$12 / 365) * 'Lookups and Calculations'!$F$12</f>
        <v>0</v>
      </c>
      <c r="M3532" s="3">
        <f>(G3532*2) * Dashboard!$I$13 * (Dashboard!$D$12 / 365) * 'Lookups and Calculations'!$F$12</f>
        <v>1602.0878730267946</v>
      </c>
      <c r="N3532" s="12">
        <f>H3532 * Dashboard!$I$14 * Dashboard!$I$15 * (Dashboard!$D$12 / 365) * 'Lookups and Calculations'!$F$12</f>
        <v>0</v>
      </c>
    </row>
    <row r="3533" spans="1:14" x14ac:dyDescent="0.35">
      <c r="A3533" s="2">
        <v>3532</v>
      </c>
      <c r="B3533" s="11">
        <v>-0.79804909561646731</v>
      </c>
      <c r="C3533" s="11">
        <v>-0.57195102276684584</v>
      </c>
      <c r="D3533" s="3">
        <f>B3533*Dashboard!$D$11*Dashboard!$D$10*SQRT(Dashboard!$D$12/365)</f>
        <v>-198141.03927779474</v>
      </c>
      <c r="E3533" s="3">
        <f>IF(Dashboard!$I$3,C3533*Dashboard!$E$11*Dashboard!$E$10*SQRT(Dashboard!$D$12/365),0)</f>
        <v>-284010.02066039323</v>
      </c>
      <c r="F3533" s="3">
        <f>D3533+IF(Dashboard!$I$3,E3533,0)</f>
        <v>-482151.05993818794</v>
      </c>
      <c r="G3533" s="3">
        <f>IF(Dashboard!$I$4, ('Lookups and Calculations'!$F$9) / (1 - 'Lookups and Calculations'!$F$10), 'Lookups and Calculations'!$F$9)</f>
        <v>1951878.888340465</v>
      </c>
      <c r="H3533" s="12">
        <f t="shared" si="110"/>
        <v>0</v>
      </c>
      <c r="I3533" s="12">
        <f t="shared" si="111"/>
        <v>0</v>
      </c>
      <c r="J3533" s="13">
        <f>(1 - Dashboard!$I$9) * H3533 * Dashboard!$I$8 * 'Lookups and Calculations'!$F$12</f>
        <v>0</v>
      </c>
      <c r="K3533" s="12">
        <f>(1 - Dashboard!$I$11) * I3533 * Dashboard!$I$10 * 'Lookups and Calculations'!$F$12</f>
        <v>0</v>
      </c>
      <c r="L3533" s="12">
        <f>(H3533 - I3533) * Dashboard!$I$13 * (Dashboard!$D$12 / 365) * 'Lookups and Calculations'!$F$12</f>
        <v>0</v>
      </c>
      <c r="M3533" s="3">
        <f>(G3533*2) * Dashboard!$I$13 * (Dashboard!$D$12 / 365) * 'Lookups and Calculations'!$F$12</f>
        <v>1602.0878730267946</v>
      </c>
      <c r="N3533" s="12">
        <f>H3533 * Dashboard!$I$14 * Dashboard!$I$15 * (Dashboard!$D$12 / 365) * 'Lookups and Calculations'!$F$12</f>
        <v>0</v>
      </c>
    </row>
    <row r="3534" spans="1:14" x14ac:dyDescent="0.35">
      <c r="A3534" s="2">
        <v>3533</v>
      </c>
      <c r="B3534" s="11">
        <v>1.232591373026994</v>
      </c>
      <c r="C3534" s="11">
        <v>0.10692789648118138</v>
      </c>
      <c r="D3534" s="3">
        <f>B3534*Dashboard!$D$11*Dashboard!$D$10*SQRT(Dashboard!$D$12/365)</f>
        <v>306029.96356728545</v>
      </c>
      <c r="E3534" s="3">
        <f>IF(Dashboard!$I$3,C3534*Dashboard!$E$11*Dashboard!$E$10*SQRT(Dashboard!$D$12/365),0)</f>
        <v>53096.494070214074</v>
      </c>
      <c r="F3534" s="3">
        <f>D3534+IF(Dashboard!$I$3,E3534,0)</f>
        <v>359126.45763749955</v>
      </c>
      <c r="G3534" s="3">
        <f>IF(Dashboard!$I$4, ('Lookups and Calculations'!$F$9) / (1 - 'Lookups and Calculations'!$F$10), 'Lookups and Calculations'!$F$9)</f>
        <v>1951878.888340465</v>
      </c>
      <c r="H3534" s="12">
        <f t="shared" si="110"/>
        <v>0</v>
      </c>
      <c r="I3534" s="12">
        <f t="shared" si="111"/>
        <v>0</v>
      </c>
      <c r="J3534" s="13">
        <f>(1 - Dashboard!$I$9) * H3534 * Dashboard!$I$8 * 'Lookups and Calculations'!$F$12</f>
        <v>0</v>
      </c>
      <c r="K3534" s="12">
        <f>(1 - Dashboard!$I$11) * I3534 * Dashboard!$I$10 * 'Lookups and Calculations'!$F$12</f>
        <v>0</v>
      </c>
      <c r="L3534" s="12">
        <f>(H3534 - I3534) * Dashboard!$I$13 * (Dashboard!$D$12 / 365) * 'Lookups and Calculations'!$F$12</f>
        <v>0</v>
      </c>
      <c r="M3534" s="3">
        <f>(G3534*2) * Dashboard!$I$13 * (Dashboard!$D$12 / 365) * 'Lookups and Calculations'!$F$12</f>
        <v>1602.0878730267946</v>
      </c>
      <c r="N3534" s="12">
        <f>H3534 * Dashboard!$I$14 * Dashboard!$I$15 * (Dashboard!$D$12 / 365) * 'Lookups and Calculations'!$F$12</f>
        <v>0</v>
      </c>
    </row>
    <row r="3535" spans="1:14" x14ac:dyDescent="0.35">
      <c r="A3535" s="2">
        <v>3534</v>
      </c>
      <c r="B3535" s="11">
        <v>-0.37372075201663524</v>
      </c>
      <c r="C3535" s="11">
        <v>-1.5678171596835448</v>
      </c>
      <c r="D3535" s="3">
        <f>B3535*Dashboard!$D$11*Dashboard!$D$10*SQRT(Dashboard!$D$12/365)</f>
        <v>-92788.048518561773</v>
      </c>
      <c r="E3535" s="3">
        <f>IF(Dashboard!$I$3,C3535*Dashboard!$E$11*Dashboard!$E$10*SQRT(Dashboard!$D$12/365),0)</f>
        <v>-778520.82816356444</v>
      </c>
      <c r="F3535" s="3">
        <f>D3535+IF(Dashboard!$I$3,E3535,0)</f>
        <v>-871308.8766821262</v>
      </c>
      <c r="G3535" s="3">
        <f>IF(Dashboard!$I$4, ('Lookups and Calculations'!$F$9) / (1 - 'Lookups and Calculations'!$F$10), 'Lookups and Calculations'!$F$9)</f>
        <v>1951878.888340465</v>
      </c>
      <c r="H3535" s="12">
        <f t="shared" si="110"/>
        <v>0</v>
      </c>
      <c r="I3535" s="12">
        <f t="shared" si="111"/>
        <v>0</v>
      </c>
      <c r="J3535" s="13">
        <f>(1 - Dashboard!$I$9) * H3535 * Dashboard!$I$8 * 'Lookups and Calculations'!$F$12</f>
        <v>0</v>
      </c>
      <c r="K3535" s="12">
        <f>(1 - Dashboard!$I$11) * I3535 * Dashboard!$I$10 * 'Lookups and Calculations'!$F$12</f>
        <v>0</v>
      </c>
      <c r="L3535" s="12">
        <f>(H3535 - I3535) * Dashboard!$I$13 * (Dashboard!$D$12 / 365) * 'Lookups and Calculations'!$F$12</f>
        <v>0</v>
      </c>
      <c r="M3535" s="3">
        <f>(G3535*2) * Dashboard!$I$13 * (Dashboard!$D$12 / 365) * 'Lookups and Calculations'!$F$12</f>
        <v>1602.0878730267946</v>
      </c>
      <c r="N3535" s="12">
        <f>H3535 * Dashboard!$I$14 * Dashboard!$I$15 * (Dashboard!$D$12 / 365) * 'Lookups and Calculations'!$F$12</f>
        <v>0</v>
      </c>
    </row>
    <row r="3536" spans="1:14" x14ac:dyDescent="0.35">
      <c r="A3536" s="2">
        <v>3535</v>
      </c>
      <c r="B3536" s="11">
        <v>-0.78760281987150005</v>
      </c>
      <c r="C3536" s="11">
        <v>1.1433146095028852</v>
      </c>
      <c r="D3536" s="3">
        <f>B3536*Dashboard!$D$11*Dashboard!$D$10*SQRT(Dashboard!$D$12/365)</f>
        <v>-195547.41948164505</v>
      </c>
      <c r="E3536" s="3">
        <f>IF(Dashboard!$I$3,C3536*Dashboard!$E$11*Dashboard!$E$10*SQRT(Dashboard!$D$12/365),0)</f>
        <v>567728.34200982272</v>
      </c>
      <c r="F3536" s="3">
        <f>D3536+IF(Dashboard!$I$3,E3536,0)</f>
        <v>372180.92252817767</v>
      </c>
      <c r="G3536" s="3">
        <f>IF(Dashboard!$I$4, ('Lookups and Calculations'!$F$9) / (1 - 'Lookups and Calculations'!$F$10), 'Lookups and Calculations'!$F$9)</f>
        <v>1951878.888340465</v>
      </c>
      <c r="H3536" s="12">
        <f t="shared" si="110"/>
        <v>0</v>
      </c>
      <c r="I3536" s="12">
        <f t="shared" si="111"/>
        <v>0</v>
      </c>
      <c r="J3536" s="13">
        <f>(1 - Dashboard!$I$9) * H3536 * Dashboard!$I$8 * 'Lookups and Calculations'!$F$12</f>
        <v>0</v>
      </c>
      <c r="K3536" s="12">
        <f>(1 - Dashboard!$I$11) * I3536 * Dashboard!$I$10 * 'Lookups and Calculations'!$F$12</f>
        <v>0</v>
      </c>
      <c r="L3536" s="12">
        <f>(H3536 - I3536) * Dashboard!$I$13 * (Dashboard!$D$12 / 365) * 'Lookups and Calculations'!$F$12</f>
        <v>0</v>
      </c>
      <c r="M3536" s="3">
        <f>(G3536*2) * Dashboard!$I$13 * (Dashboard!$D$12 / 365) * 'Lookups and Calculations'!$F$12</f>
        <v>1602.0878730267946</v>
      </c>
      <c r="N3536" s="12">
        <f>H3536 * Dashboard!$I$14 * Dashboard!$I$15 * (Dashboard!$D$12 / 365) * 'Lookups and Calculations'!$F$12</f>
        <v>0</v>
      </c>
    </row>
    <row r="3537" spans="1:14" x14ac:dyDescent="0.35">
      <c r="A3537" s="2">
        <v>3536</v>
      </c>
      <c r="B3537" s="11">
        <v>0.52305934533221765</v>
      </c>
      <c r="C3537" s="11">
        <v>-0.64836278306073447</v>
      </c>
      <c r="D3537" s="3">
        <f>B3537*Dashboard!$D$11*Dashboard!$D$10*SQRT(Dashboard!$D$12/365)</f>
        <v>129866.09828563285</v>
      </c>
      <c r="E3537" s="3">
        <f>IF(Dashboard!$I$3,C3537*Dashboard!$E$11*Dashboard!$E$10*SQRT(Dashboard!$D$12/365),0)</f>
        <v>-321953.31432701013</v>
      </c>
      <c r="F3537" s="3">
        <f>D3537+IF(Dashboard!$I$3,E3537,0)</f>
        <v>-192087.21604137728</v>
      </c>
      <c r="G3537" s="3">
        <f>IF(Dashboard!$I$4, ('Lookups and Calculations'!$F$9) / (1 - 'Lookups and Calculations'!$F$10), 'Lookups and Calculations'!$F$9)</f>
        <v>1951878.888340465</v>
      </c>
      <c r="H3537" s="12">
        <f t="shared" si="110"/>
        <v>0</v>
      </c>
      <c r="I3537" s="12">
        <f t="shared" si="111"/>
        <v>0</v>
      </c>
      <c r="J3537" s="13">
        <f>(1 - Dashboard!$I$9) * H3537 * Dashboard!$I$8 * 'Lookups and Calculations'!$F$12</f>
        <v>0</v>
      </c>
      <c r="K3537" s="12">
        <f>(1 - Dashboard!$I$11) * I3537 * Dashboard!$I$10 * 'Lookups and Calculations'!$F$12</f>
        <v>0</v>
      </c>
      <c r="L3537" s="12">
        <f>(H3537 - I3537) * Dashboard!$I$13 * (Dashboard!$D$12 / 365) * 'Lookups and Calculations'!$F$12</f>
        <v>0</v>
      </c>
      <c r="M3537" s="3">
        <f>(G3537*2) * Dashboard!$I$13 * (Dashboard!$D$12 / 365) * 'Lookups and Calculations'!$F$12</f>
        <v>1602.0878730267946</v>
      </c>
      <c r="N3537" s="12">
        <f>H3537 * Dashboard!$I$14 * Dashboard!$I$15 * (Dashboard!$D$12 / 365) * 'Lookups and Calculations'!$F$12</f>
        <v>0</v>
      </c>
    </row>
    <row r="3538" spans="1:14" x14ac:dyDescent="0.35">
      <c r="A3538" s="2">
        <v>3537</v>
      </c>
      <c r="B3538" s="11">
        <v>-0.99883368316175813</v>
      </c>
      <c r="C3538" s="11">
        <v>0.42200147732712401</v>
      </c>
      <c r="D3538" s="3">
        <f>B3538*Dashboard!$D$11*Dashboard!$D$10*SQRT(Dashboard!$D$12/365)</f>
        <v>-247992.19137571889</v>
      </c>
      <c r="E3538" s="3">
        <f>IF(Dashboard!$I$3,C3538*Dashboard!$E$11*Dashboard!$E$10*SQRT(Dashboard!$D$12/365),0)</f>
        <v>209550.54458089592</v>
      </c>
      <c r="F3538" s="3">
        <f>D3538+IF(Dashboard!$I$3,E3538,0)</f>
        <v>-38441.646794822969</v>
      </c>
      <c r="G3538" s="3">
        <f>IF(Dashboard!$I$4, ('Lookups and Calculations'!$F$9) / (1 - 'Lookups and Calculations'!$F$10), 'Lookups and Calculations'!$F$9)</f>
        <v>1951878.888340465</v>
      </c>
      <c r="H3538" s="12">
        <f t="shared" si="110"/>
        <v>0</v>
      </c>
      <c r="I3538" s="12">
        <f t="shared" si="111"/>
        <v>0</v>
      </c>
      <c r="J3538" s="13">
        <f>(1 - Dashboard!$I$9) * H3538 * Dashboard!$I$8 * 'Lookups and Calculations'!$F$12</f>
        <v>0</v>
      </c>
      <c r="K3538" s="12">
        <f>(1 - Dashboard!$I$11) * I3538 * Dashboard!$I$10 * 'Lookups and Calculations'!$F$12</f>
        <v>0</v>
      </c>
      <c r="L3538" s="12">
        <f>(H3538 - I3538) * Dashboard!$I$13 * (Dashboard!$D$12 / 365) * 'Lookups and Calculations'!$F$12</f>
        <v>0</v>
      </c>
      <c r="M3538" s="3">
        <f>(G3538*2) * Dashboard!$I$13 * (Dashboard!$D$12 / 365) * 'Lookups and Calculations'!$F$12</f>
        <v>1602.0878730267946</v>
      </c>
      <c r="N3538" s="12">
        <f>H3538 * Dashboard!$I$14 * Dashboard!$I$15 * (Dashboard!$D$12 / 365) * 'Lookups and Calculations'!$F$12</f>
        <v>0</v>
      </c>
    </row>
    <row r="3539" spans="1:14" x14ac:dyDescent="0.35">
      <c r="A3539" s="2">
        <v>3538</v>
      </c>
      <c r="B3539" s="11">
        <v>0.5787571005102996</v>
      </c>
      <c r="C3539" s="11">
        <v>-0.56994556565834664</v>
      </c>
      <c r="D3539" s="3">
        <f>B3539*Dashboard!$D$11*Dashboard!$D$10*SQRT(Dashboard!$D$12/365)</f>
        <v>143694.83533582691</v>
      </c>
      <c r="E3539" s="3">
        <f>IF(Dashboard!$I$3,C3539*Dashboard!$E$11*Dashboard!$E$10*SQRT(Dashboard!$D$12/365),0)</f>
        <v>-283014.18379299314</v>
      </c>
      <c r="F3539" s="3">
        <f>D3539+IF(Dashboard!$I$3,E3539,0)</f>
        <v>-139319.34845716623</v>
      </c>
      <c r="G3539" s="3">
        <f>IF(Dashboard!$I$4, ('Lookups and Calculations'!$F$9) / (1 - 'Lookups and Calculations'!$F$10), 'Lookups and Calculations'!$F$9)</f>
        <v>1951878.888340465</v>
      </c>
      <c r="H3539" s="12">
        <f t="shared" si="110"/>
        <v>0</v>
      </c>
      <c r="I3539" s="12">
        <f t="shared" si="111"/>
        <v>0</v>
      </c>
      <c r="J3539" s="13">
        <f>(1 - Dashboard!$I$9) * H3539 * Dashboard!$I$8 * 'Lookups and Calculations'!$F$12</f>
        <v>0</v>
      </c>
      <c r="K3539" s="12">
        <f>(1 - Dashboard!$I$11) * I3539 * Dashboard!$I$10 * 'Lookups and Calculations'!$F$12</f>
        <v>0</v>
      </c>
      <c r="L3539" s="12">
        <f>(H3539 - I3539) * Dashboard!$I$13 * (Dashboard!$D$12 / 365) * 'Lookups and Calculations'!$F$12</f>
        <v>0</v>
      </c>
      <c r="M3539" s="3">
        <f>(G3539*2) * Dashboard!$I$13 * (Dashboard!$D$12 / 365) * 'Lookups and Calculations'!$F$12</f>
        <v>1602.0878730267946</v>
      </c>
      <c r="N3539" s="12">
        <f>H3539 * Dashboard!$I$14 * Dashboard!$I$15 * (Dashboard!$D$12 / 365) * 'Lookups and Calculations'!$F$12</f>
        <v>0</v>
      </c>
    </row>
    <row r="3540" spans="1:14" x14ac:dyDescent="0.35">
      <c r="A3540" s="2">
        <v>3539</v>
      </c>
      <c r="B3540" s="11">
        <v>-1.3968100531708094</v>
      </c>
      <c r="C3540" s="11">
        <v>-1.0543451594319415</v>
      </c>
      <c r="D3540" s="3">
        <f>B3540*Dashboard!$D$11*Dashboard!$D$10*SQRT(Dashboard!$D$12/365)</f>
        <v>-346802.46757894458</v>
      </c>
      <c r="E3540" s="3">
        <f>IF(Dashboard!$I$3,C3540*Dashboard!$E$11*Dashboard!$E$10*SQRT(Dashboard!$D$12/365),0)</f>
        <v>-523549.35753916635</v>
      </c>
      <c r="F3540" s="3">
        <f>D3540+IF(Dashboard!$I$3,E3540,0)</f>
        <v>-870351.82511811098</v>
      </c>
      <c r="G3540" s="3">
        <f>IF(Dashboard!$I$4, ('Lookups and Calculations'!$F$9) / (1 - 'Lookups and Calculations'!$F$10), 'Lookups and Calculations'!$F$9)</f>
        <v>1951878.888340465</v>
      </c>
      <c r="H3540" s="12">
        <f t="shared" si="110"/>
        <v>0</v>
      </c>
      <c r="I3540" s="12">
        <f t="shared" si="111"/>
        <v>0</v>
      </c>
      <c r="J3540" s="13">
        <f>(1 - Dashboard!$I$9) * H3540 * Dashboard!$I$8 * 'Lookups and Calculations'!$F$12</f>
        <v>0</v>
      </c>
      <c r="K3540" s="12">
        <f>(1 - Dashboard!$I$11) * I3540 * Dashboard!$I$10 * 'Lookups and Calculations'!$F$12</f>
        <v>0</v>
      </c>
      <c r="L3540" s="12">
        <f>(H3540 - I3540) * Dashboard!$I$13 * (Dashboard!$D$12 / 365) * 'Lookups and Calculations'!$F$12</f>
        <v>0</v>
      </c>
      <c r="M3540" s="3">
        <f>(G3540*2) * Dashboard!$I$13 * (Dashboard!$D$12 / 365) * 'Lookups and Calculations'!$F$12</f>
        <v>1602.0878730267946</v>
      </c>
      <c r="N3540" s="12">
        <f>H3540 * Dashboard!$I$14 * Dashboard!$I$15 * (Dashboard!$D$12 / 365) * 'Lookups and Calculations'!$F$12</f>
        <v>0</v>
      </c>
    </row>
    <row r="3541" spans="1:14" x14ac:dyDescent="0.35">
      <c r="A3541" s="2">
        <v>3540</v>
      </c>
      <c r="B3541" s="11">
        <v>0.75107897489045106</v>
      </c>
      <c r="C3541" s="11">
        <v>1.0918186175614826</v>
      </c>
      <c r="D3541" s="3">
        <f>B3541*Dashboard!$D$11*Dashboard!$D$10*SQRT(Dashboard!$D$12/365)</f>
        <v>186479.21472743017</v>
      </c>
      <c r="E3541" s="3">
        <f>IF(Dashboard!$I$3,C3541*Dashboard!$E$11*Dashboard!$E$10*SQRT(Dashboard!$D$12/365),0)</f>
        <v>542157.31030774792</v>
      </c>
      <c r="F3541" s="3">
        <f>D3541+IF(Dashboard!$I$3,E3541,0)</f>
        <v>728636.52503517806</v>
      </c>
      <c r="G3541" s="3">
        <f>IF(Dashboard!$I$4, ('Lookups and Calculations'!$F$9) / (1 - 'Lookups and Calculations'!$F$10), 'Lookups and Calculations'!$F$9)</f>
        <v>1951878.888340465</v>
      </c>
      <c r="H3541" s="12">
        <f t="shared" si="110"/>
        <v>0</v>
      </c>
      <c r="I3541" s="12">
        <f t="shared" si="111"/>
        <v>0</v>
      </c>
      <c r="J3541" s="13">
        <f>(1 - Dashboard!$I$9) * H3541 * Dashboard!$I$8 * 'Lookups and Calculations'!$F$12</f>
        <v>0</v>
      </c>
      <c r="K3541" s="12">
        <f>(1 - Dashboard!$I$11) * I3541 * Dashboard!$I$10 * 'Lookups and Calculations'!$F$12</f>
        <v>0</v>
      </c>
      <c r="L3541" s="12">
        <f>(H3541 - I3541) * Dashboard!$I$13 * (Dashboard!$D$12 / 365) * 'Lookups and Calculations'!$F$12</f>
        <v>0</v>
      </c>
      <c r="M3541" s="3">
        <f>(G3541*2) * Dashboard!$I$13 * (Dashboard!$D$12 / 365) * 'Lookups and Calculations'!$F$12</f>
        <v>1602.0878730267946</v>
      </c>
      <c r="N3541" s="12">
        <f>H3541 * Dashboard!$I$14 * Dashboard!$I$15 * (Dashboard!$D$12 / 365) * 'Lookups and Calculations'!$F$12</f>
        <v>0</v>
      </c>
    </row>
    <row r="3542" spans="1:14" x14ac:dyDescent="0.35">
      <c r="A3542" s="2">
        <v>3541</v>
      </c>
      <c r="B3542" s="11">
        <v>-0.34126533987452301</v>
      </c>
      <c r="C3542" s="11">
        <v>-4.792858613920023E-2</v>
      </c>
      <c r="D3542" s="3">
        <f>B3542*Dashboard!$D$11*Dashboard!$D$10*SQRT(Dashboard!$D$12/365)</f>
        <v>-84729.961456813107</v>
      </c>
      <c r="E3542" s="3">
        <f>IF(Dashboard!$I$3,C3542*Dashboard!$E$11*Dashboard!$E$10*SQRT(Dashboard!$D$12/365),0)</f>
        <v>-23799.588072712762</v>
      </c>
      <c r="F3542" s="3">
        <f>D3542+IF(Dashboard!$I$3,E3542,0)</f>
        <v>-108529.54952952587</v>
      </c>
      <c r="G3542" s="3">
        <f>IF(Dashboard!$I$4, ('Lookups and Calculations'!$F$9) / (1 - 'Lookups and Calculations'!$F$10), 'Lookups and Calculations'!$F$9)</f>
        <v>1951878.888340465</v>
      </c>
      <c r="H3542" s="12">
        <f t="shared" si="110"/>
        <v>0</v>
      </c>
      <c r="I3542" s="12">
        <f t="shared" si="111"/>
        <v>0</v>
      </c>
      <c r="J3542" s="13">
        <f>(1 - Dashboard!$I$9) * H3542 * Dashboard!$I$8 * 'Lookups and Calculations'!$F$12</f>
        <v>0</v>
      </c>
      <c r="K3542" s="12">
        <f>(1 - Dashboard!$I$11) * I3542 * Dashboard!$I$10 * 'Lookups and Calculations'!$F$12</f>
        <v>0</v>
      </c>
      <c r="L3542" s="12">
        <f>(H3542 - I3542) * Dashboard!$I$13 * (Dashboard!$D$12 / 365) * 'Lookups and Calculations'!$F$12</f>
        <v>0</v>
      </c>
      <c r="M3542" s="3">
        <f>(G3542*2) * Dashboard!$I$13 * (Dashboard!$D$12 / 365) * 'Lookups and Calculations'!$F$12</f>
        <v>1602.0878730267946</v>
      </c>
      <c r="N3542" s="12">
        <f>H3542 * Dashboard!$I$14 * Dashboard!$I$15 * (Dashboard!$D$12 / 365) * 'Lookups and Calculations'!$F$12</f>
        <v>0</v>
      </c>
    </row>
    <row r="3543" spans="1:14" x14ac:dyDescent="0.35">
      <c r="A3543" s="2">
        <v>3542</v>
      </c>
      <c r="B3543" s="11">
        <v>-0.13424708752018799</v>
      </c>
      <c r="C3543" s="11">
        <v>-1.5557014150106574</v>
      </c>
      <c r="D3543" s="3">
        <f>B3543*Dashboard!$D$11*Dashboard!$D$10*SQRT(Dashboard!$D$12/365)</f>
        <v>-33331.10404782751</v>
      </c>
      <c r="E3543" s="3">
        <f>IF(Dashboard!$I$3,C3543*Dashboard!$E$11*Dashboard!$E$10*SQRT(Dashboard!$D$12/365),0)</f>
        <v>-772504.59118191386</v>
      </c>
      <c r="F3543" s="3">
        <f>D3543+IF(Dashboard!$I$3,E3543,0)</f>
        <v>-805835.6952297414</v>
      </c>
      <c r="G3543" s="3">
        <f>IF(Dashboard!$I$4, ('Lookups and Calculations'!$F$9) / (1 - 'Lookups and Calculations'!$F$10), 'Lookups and Calculations'!$F$9)</f>
        <v>1951878.888340465</v>
      </c>
      <c r="H3543" s="12">
        <f t="shared" si="110"/>
        <v>0</v>
      </c>
      <c r="I3543" s="12">
        <f t="shared" si="111"/>
        <v>0</v>
      </c>
      <c r="J3543" s="13">
        <f>(1 - Dashboard!$I$9) * H3543 * Dashboard!$I$8 * 'Lookups and Calculations'!$F$12</f>
        <v>0</v>
      </c>
      <c r="K3543" s="12">
        <f>(1 - Dashboard!$I$11) * I3543 * Dashboard!$I$10 * 'Lookups and Calculations'!$F$12</f>
        <v>0</v>
      </c>
      <c r="L3543" s="12">
        <f>(H3543 - I3543) * Dashboard!$I$13 * (Dashboard!$D$12 / 365) * 'Lookups and Calculations'!$F$12</f>
        <v>0</v>
      </c>
      <c r="M3543" s="3">
        <f>(G3543*2) * Dashboard!$I$13 * (Dashboard!$D$12 / 365) * 'Lookups and Calculations'!$F$12</f>
        <v>1602.0878730267946</v>
      </c>
      <c r="N3543" s="12">
        <f>H3543 * Dashboard!$I$14 * Dashboard!$I$15 * (Dashboard!$D$12 / 365) * 'Lookups and Calculations'!$F$12</f>
        <v>0</v>
      </c>
    </row>
    <row r="3544" spans="1:14" x14ac:dyDescent="0.35">
      <c r="A3544" s="2">
        <v>3543</v>
      </c>
      <c r="B3544" s="11">
        <v>-0.31542197117563336</v>
      </c>
      <c r="C3544" s="11">
        <v>1.2599731917416528</v>
      </c>
      <c r="D3544" s="3">
        <f>B3544*Dashboard!$D$11*Dashboard!$D$10*SQRT(Dashboard!$D$12/365)</f>
        <v>-78313.524221856162</v>
      </c>
      <c r="E3544" s="3">
        <f>IF(Dashboard!$I$3,C3544*Dashboard!$E$11*Dashboard!$E$10*SQRT(Dashboard!$D$12/365),0)</f>
        <v>625656.7397799074</v>
      </c>
      <c r="F3544" s="3">
        <f>D3544+IF(Dashboard!$I$3,E3544,0)</f>
        <v>547343.21555805125</v>
      </c>
      <c r="G3544" s="3">
        <f>IF(Dashboard!$I$4, ('Lookups and Calculations'!$F$9) / (1 - 'Lookups and Calculations'!$F$10), 'Lookups and Calculations'!$F$9)</f>
        <v>1951878.888340465</v>
      </c>
      <c r="H3544" s="12">
        <f t="shared" si="110"/>
        <v>0</v>
      </c>
      <c r="I3544" s="12">
        <f t="shared" si="111"/>
        <v>0</v>
      </c>
      <c r="J3544" s="13">
        <f>(1 - Dashboard!$I$9) * H3544 * Dashboard!$I$8 * 'Lookups and Calculations'!$F$12</f>
        <v>0</v>
      </c>
      <c r="K3544" s="12">
        <f>(1 - Dashboard!$I$11) * I3544 * Dashboard!$I$10 * 'Lookups and Calculations'!$F$12</f>
        <v>0</v>
      </c>
      <c r="L3544" s="12">
        <f>(H3544 - I3544) * Dashboard!$I$13 * (Dashboard!$D$12 / 365) * 'Lookups and Calculations'!$F$12</f>
        <v>0</v>
      </c>
      <c r="M3544" s="3">
        <f>(G3544*2) * Dashboard!$I$13 * (Dashboard!$D$12 / 365) * 'Lookups and Calculations'!$F$12</f>
        <v>1602.0878730267946</v>
      </c>
      <c r="N3544" s="12">
        <f>H3544 * Dashboard!$I$14 * Dashboard!$I$15 * (Dashboard!$D$12 / 365) * 'Lookups and Calculations'!$F$12</f>
        <v>0</v>
      </c>
    </row>
    <row r="3545" spans="1:14" x14ac:dyDescent="0.35">
      <c r="A3545" s="2">
        <v>3544</v>
      </c>
      <c r="B3545" s="11">
        <v>-1.1899061147282286</v>
      </c>
      <c r="C3545" s="11">
        <v>0.12514622187858884</v>
      </c>
      <c r="D3545" s="3">
        <f>B3545*Dashboard!$D$11*Dashboard!$D$10*SQRT(Dashboard!$D$12/365)</f>
        <v>-295431.99222991406</v>
      </c>
      <c r="E3545" s="3">
        <f>IF(Dashboard!$I$3,C3545*Dashboard!$E$11*Dashboard!$E$10*SQRT(Dashboard!$D$12/365),0)</f>
        <v>62143.05009783517</v>
      </c>
      <c r="F3545" s="3">
        <f>D3545+IF(Dashboard!$I$3,E3545,0)</f>
        <v>-233288.9421320789</v>
      </c>
      <c r="G3545" s="3">
        <f>IF(Dashboard!$I$4, ('Lookups and Calculations'!$F$9) / (1 - 'Lookups and Calculations'!$F$10), 'Lookups and Calculations'!$F$9)</f>
        <v>1951878.888340465</v>
      </c>
      <c r="H3545" s="12">
        <f t="shared" si="110"/>
        <v>0</v>
      </c>
      <c r="I3545" s="12">
        <f t="shared" si="111"/>
        <v>0</v>
      </c>
      <c r="J3545" s="13">
        <f>(1 - Dashboard!$I$9) * H3545 * Dashboard!$I$8 * 'Lookups and Calculations'!$F$12</f>
        <v>0</v>
      </c>
      <c r="K3545" s="12">
        <f>(1 - Dashboard!$I$11) * I3545 * Dashboard!$I$10 * 'Lookups and Calculations'!$F$12</f>
        <v>0</v>
      </c>
      <c r="L3545" s="12">
        <f>(H3545 - I3545) * Dashboard!$I$13 * (Dashboard!$D$12 / 365) * 'Lookups and Calculations'!$F$12</f>
        <v>0</v>
      </c>
      <c r="M3545" s="3">
        <f>(G3545*2) * Dashboard!$I$13 * (Dashboard!$D$12 / 365) * 'Lookups and Calculations'!$F$12</f>
        <v>1602.0878730267946</v>
      </c>
      <c r="N3545" s="12">
        <f>H3545 * Dashboard!$I$14 * Dashboard!$I$15 * (Dashboard!$D$12 / 365) * 'Lookups and Calculations'!$F$12</f>
        <v>0</v>
      </c>
    </row>
    <row r="3546" spans="1:14" x14ac:dyDescent="0.35">
      <c r="A3546" s="2">
        <v>3545</v>
      </c>
      <c r="B3546" s="11">
        <v>0.39299628067910736</v>
      </c>
      <c r="C3546" s="11">
        <v>-1.4235244848525579</v>
      </c>
      <c r="D3546" s="3">
        <f>B3546*Dashboard!$D$11*Dashboard!$D$10*SQRT(Dashboard!$D$12/365)</f>
        <v>97573.810826657471</v>
      </c>
      <c r="E3546" s="3">
        <f>IF(Dashboard!$I$3,C3546*Dashboard!$E$11*Dashboard!$E$10*SQRT(Dashboard!$D$12/365),0)</f>
        <v>-706870.34774017765</v>
      </c>
      <c r="F3546" s="3">
        <f>D3546+IF(Dashboard!$I$3,E3546,0)</f>
        <v>-609296.53691352019</v>
      </c>
      <c r="G3546" s="3">
        <f>IF(Dashboard!$I$4, ('Lookups and Calculations'!$F$9) / (1 - 'Lookups and Calculations'!$F$10), 'Lookups and Calculations'!$F$9)</f>
        <v>1951878.888340465</v>
      </c>
      <c r="H3546" s="12">
        <f t="shared" si="110"/>
        <v>0</v>
      </c>
      <c r="I3546" s="12">
        <f t="shared" si="111"/>
        <v>0</v>
      </c>
      <c r="J3546" s="13">
        <f>(1 - Dashboard!$I$9) * H3546 * Dashboard!$I$8 * 'Lookups and Calculations'!$F$12</f>
        <v>0</v>
      </c>
      <c r="K3546" s="12">
        <f>(1 - Dashboard!$I$11) * I3546 * Dashboard!$I$10 * 'Lookups and Calculations'!$F$12</f>
        <v>0</v>
      </c>
      <c r="L3546" s="12">
        <f>(H3546 - I3546) * Dashboard!$I$13 * (Dashboard!$D$12 / 365) * 'Lookups and Calculations'!$F$12</f>
        <v>0</v>
      </c>
      <c r="M3546" s="3">
        <f>(G3546*2) * Dashboard!$I$13 * (Dashboard!$D$12 / 365) * 'Lookups and Calculations'!$F$12</f>
        <v>1602.0878730267946</v>
      </c>
      <c r="N3546" s="12">
        <f>H3546 * Dashboard!$I$14 * Dashboard!$I$15 * (Dashboard!$D$12 / 365) * 'Lookups and Calculations'!$F$12</f>
        <v>0</v>
      </c>
    </row>
    <row r="3547" spans="1:14" x14ac:dyDescent="0.35">
      <c r="A3547" s="2">
        <v>3546</v>
      </c>
      <c r="B3547" s="11">
        <v>0.80881028055879634</v>
      </c>
      <c r="C3547" s="11">
        <v>-1.1371661245188742</v>
      </c>
      <c r="D3547" s="3">
        <f>B3547*Dashboard!$D$11*Dashboard!$D$10*SQRT(Dashboard!$D$12/365)</f>
        <v>200812.84528577793</v>
      </c>
      <c r="E3547" s="3">
        <f>IF(Dashboard!$I$3,C3547*Dashboard!$E$11*Dashboard!$E$10*SQRT(Dashboard!$D$12/365),0)</f>
        <v>-564675.22858257231</v>
      </c>
      <c r="F3547" s="3">
        <f>D3547+IF(Dashboard!$I$3,E3547,0)</f>
        <v>-363862.38329679437</v>
      </c>
      <c r="G3547" s="3">
        <f>IF(Dashboard!$I$4, ('Lookups and Calculations'!$F$9) / (1 - 'Lookups and Calculations'!$F$10), 'Lookups and Calculations'!$F$9)</f>
        <v>1951878.888340465</v>
      </c>
      <c r="H3547" s="12">
        <f t="shared" si="110"/>
        <v>0</v>
      </c>
      <c r="I3547" s="12">
        <f t="shared" si="111"/>
        <v>0</v>
      </c>
      <c r="J3547" s="13">
        <f>(1 - Dashboard!$I$9) * H3547 * Dashboard!$I$8 * 'Lookups and Calculations'!$F$12</f>
        <v>0</v>
      </c>
      <c r="K3547" s="12">
        <f>(1 - Dashboard!$I$11) * I3547 * Dashboard!$I$10 * 'Lookups and Calculations'!$F$12</f>
        <v>0</v>
      </c>
      <c r="L3547" s="12">
        <f>(H3547 - I3547) * Dashboard!$I$13 * (Dashboard!$D$12 / 365) * 'Lookups and Calculations'!$F$12</f>
        <v>0</v>
      </c>
      <c r="M3547" s="3">
        <f>(G3547*2) * Dashboard!$I$13 * (Dashboard!$D$12 / 365) * 'Lookups and Calculations'!$F$12</f>
        <v>1602.0878730267946</v>
      </c>
      <c r="N3547" s="12">
        <f>H3547 * Dashboard!$I$14 * Dashboard!$I$15 * (Dashboard!$D$12 / 365) * 'Lookups and Calculations'!$F$12</f>
        <v>0</v>
      </c>
    </row>
    <row r="3548" spans="1:14" x14ac:dyDescent="0.35">
      <c r="A3548" s="2">
        <v>3547</v>
      </c>
      <c r="B3548" s="11">
        <v>-0.32552185676683182</v>
      </c>
      <c r="C3548" s="11">
        <v>0.87246310089063039</v>
      </c>
      <c r="D3548" s="3">
        <f>B3548*Dashboard!$D$11*Dashboard!$D$10*SQRT(Dashboard!$D$12/365)</f>
        <v>-80821.141658701963</v>
      </c>
      <c r="E3548" s="3">
        <f>IF(Dashboard!$I$3,C3548*Dashboard!$E$11*Dashboard!$E$10*SQRT(Dashboard!$D$12/365),0)</f>
        <v>433233.35993122053</v>
      </c>
      <c r="F3548" s="3">
        <f>D3548+IF(Dashboard!$I$3,E3548,0)</f>
        <v>352412.2182725186</v>
      </c>
      <c r="G3548" s="3">
        <f>IF(Dashboard!$I$4, ('Lookups and Calculations'!$F$9) / (1 - 'Lookups and Calculations'!$F$10), 'Lookups and Calculations'!$F$9)</f>
        <v>1951878.888340465</v>
      </c>
      <c r="H3548" s="12">
        <f t="shared" si="110"/>
        <v>0</v>
      </c>
      <c r="I3548" s="12">
        <f t="shared" si="111"/>
        <v>0</v>
      </c>
      <c r="J3548" s="13">
        <f>(1 - Dashboard!$I$9) * H3548 * Dashboard!$I$8 * 'Lookups and Calculations'!$F$12</f>
        <v>0</v>
      </c>
      <c r="K3548" s="12">
        <f>(1 - Dashboard!$I$11) * I3548 * Dashboard!$I$10 * 'Lookups and Calculations'!$F$12</f>
        <v>0</v>
      </c>
      <c r="L3548" s="12">
        <f>(H3548 - I3548) * Dashboard!$I$13 * (Dashboard!$D$12 / 365) * 'Lookups and Calculations'!$F$12</f>
        <v>0</v>
      </c>
      <c r="M3548" s="3">
        <f>(G3548*2) * Dashboard!$I$13 * (Dashboard!$D$12 / 365) * 'Lookups and Calculations'!$F$12</f>
        <v>1602.0878730267946</v>
      </c>
      <c r="N3548" s="12">
        <f>H3548 * Dashboard!$I$14 * Dashboard!$I$15 * (Dashboard!$D$12 / 365) * 'Lookups and Calculations'!$F$12</f>
        <v>0</v>
      </c>
    </row>
    <row r="3549" spans="1:14" x14ac:dyDescent="0.35">
      <c r="A3549" s="2">
        <v>3548</v>
      </c>
      <c r="B3549" s="11">
        <v>-0.92562648178389606</v>
      </c>
      <c r="C3549" s="11">
        <v>-5.8008287364063313E-2</v>
      </c>
      <c r="D3549" s="3">
        <f>B3549*Dashboard!$D$11*Dashboard!$D$10*SQRT(Dashboard!$D$12/365)</f>
        <v>-229816.17809119346</v>
      </c>
      <c r="E3549" s="3">
        <f>IF(Dashboard!$I$3,C3549*Dashboard!$E$11*Dashboard!$E$10*SQRT(Dashboard!$D$12/365),0)</f>
        <v>-28804.80012614228</v>
      </c>
      <c r="F3549" s="3">
        <f>D3549+IF(Dashboard!$I$3,E3549,0)</f>
        <v>-258620.97821733574</v>
      </c>
      <c r="G3549" s="3">
        <f>IF(Dashboard!$I$4, ('Lookups and Calculations'!$F$9) / (1 - 'Lookups and Calculations'!$F$10), 'Lookups and Calculations'!$F$9)</f>
        <v>1951878.888340465</v>
      </c>
      <c r="H3549" s="12">
        <f t="shared" si="110"/>
        <v>0</v>
      </c>
      <c r="I3549" s="12">
        <f t="shared" si="111"/>
        <v>0</v>
      </c>
      <c r="J3549" s="13">
        <f>(1 - Dashboard!$I$9) * H3549 * Dashboard!$I$8 * 'Lookups and Calculations'!$F$12</f>
        <v>0</v>
      </c>
      <c r="K3549" s="12">
        <f>(1 - Dashboard!$I$11) * I3549 * Dashboard!$I$10 * 'Lookups and Calculations'!$F$12</f>
        <v>0</v>
      </c>
      <c r="L3549" s="12">
        <f>(H3549 - I3549) * Dashboard!$I$13 * (Dashboard!$D$12 / 365) * 'Lookups and Calculations'!$F$12</f>
        <v>0</v>
      </c>
      <c r="M3549" s="3">
        <f>(G3549*2) * Dashboard!$I$13 * (Dashboard!$D$12 / 365) * 'Lookups and Calculations'!$F$12</f>
        <v>1602.0878730267946</v>
      </c>
      <c r="N3549" s="12">
        <f>H3549 * Dashboard!$I$14 * Dashboard!$I$15 * (Dashboard!$D$12 / 365) * 'Lookups and Calculations'!$F$12</f>
        <v>0</v>
      </c>
    </row>
    <row r="3550" spans="1:14" x14ac:dyDescent="0.35">
      <c r="A3550" s="2">
        <v>3549</v>
      </c>
      <c r="B3550" s="11">
        <v>-1.6657291222075143</v>
      </c>
      <c r="C3550" s="11">
        <v>1.0954904209815042</v>
      </c>
      <c r="D3550" s="3">
        <f>B3550*Dashboard!$D$11*Dashboard!$D$10*SQRT(Dashboard!$D$12/365)</f>
        <v>-413570.16910661769</v>
      </c>
      <c r="E3550" s="3">
        <f>IF(Dashboard!$I$3,C3550*Dashboard!$E$11*Dashboard!$E$10*SQRT(Dashboard!$D$12/365),0)</f>
        <v>543980.59398706793</v>
      </c>
      <c r="F3550" s="3">
        <f>D3550+IF(Dashboard!$I$3,E3550,0)</f>
        <v>130410.42488045024</v>
      </c>
      <c r="G3550" s="3">
        <f>IF(Dashboard!$I$4, ('Lookups and Calculations'!$F$9) / (1 - 'Lookups and Calculations'!$F$10), 'Lookups and Calculations'!$F$9)</f>
        <v>1951878.888340465</v>
      </c>
      <c r="H3550" s="12">
        <f t="shared" si="110"/>
        <v>0</v>
      </c>
      <c r="I3550" s="12">
        <f t="shared" si="111"/>
        <v>0</v>
      </c>
      <c r="J3550" s="13">
        <f>(1 - Dashboard!$I$9) * H3550 * Dashboard!$I$8 * 'Lookups and Calculations'!$F$12</f>
        <v>0</v>
      </c>
      <c r="K3550" s="12">
        <f>(1 - Dashboard!$I$11) * I3550 * Dashboard!$I$10 * 'Lookups and Calculations'!$F$12</f>
        <v>0</v>
      </c>
      <c r="L3550" s="12">
        <f>(H3550 - I3550) * Dashboard!$I$13 * (Dashboard!$D$12 / 365) * 'Lookups and Calculations'!$F$12</f>
        <v>0</v>
      </c>
      <c r="M3550" s="3">
        <f>(G3550*2) * Dashboard!$I$13 * (Dashboard!$D$12 / 365) * 'Lookups and Calculations'!$F$12</f>
        <v>1602.0878730267946</v>
      </c>
      <c r="N3550" s="12">
        <f>H3550 * Dashboard!$I$14 * Dashboard!$I$15 * (Dashboard!$D$12 / 365) * 'Lookups and Calculations'!$F$12</f>
        <v>0</v>
      </c>
    </row>
    <row r="3551" spans="1:14" x14ac:dyDescent="0.35">
      <c r="A3551" s="2">
        <v>3550</v>
      </c>
      <c r="B3551" s="11">
        <v>-2.076093456365474</v>
      </c>
      <c r="C3551" s="11">
        <v>-0.90138173860968251</v>
      </c>
      <c r="D3551" s="3">
        <f>B3551*Dashboard!$D$11*Dashboard!$D$10*SQRT(Dashboard!$D$12/365)</f>
        <v>-515456.15093307284</v>
      </c>
      <c r="E3551" s="3">
        <f>IF(Dashboard!$I$3,C3551*Dashboard!$E$11*Dashboard!$E$10*SQRT(Dashboard!$D$12/365),0)</f>
        <v>-447593.30085120822</v>
      </c>
      <c r="F3551" s="3">
        <f>D3551+IF(Dashboard!$I$3,E3551,0)</f>
        <v>-963049.45178428106</v>
      </c>
      <c r="G3551" s="3">
        <f>IF(Dashboard!$I$4, ('Lookups and Calculations'!$F$9) / (1 - 'Lookups and Calculations'!$F$10), 'Lookups and Calculations'!$F$9)</f>
        <v>1951878.888340465</v>
      </c>
      <c r="H3551" s="12">
        <f t="shared" si="110"/>
        <v>0</v>
      </c>
      <c r="I3551" s="12">
        <f t="shared" si="111"/>
        <v>0</v>
      </c>
      <c r="J3551" s="13">
        <f>(1 - Dashboard!$I$9) * H3551 * Dashboard!$I$8 * 'Lookups and Calculations'!$F$12</f>
        <v>0</v>
      </c>
      <c r="K3551" s="12">
        <f>(1 - Dashboard!$I$11) * I3551 * Dashboard!$I$10 * 'Lookups and Calculations'!$F$12</f>
        <v>0</v>
      </c>
      <c r="L3551" s="12">
        <f>(H3551 - I3551) * Dashboard!$I$13 * (Dashboard!$D$12 / 365) * 'Lookups and Calculations'!$F$12</f>
        <v>0</v>
      </c>
      <c r="M3551" s="3">
        <f>(G3551*2) * Dashboard!$I$13 * (Dashboard!$D$12 / 365) * 'Lookups and Calculations'!$F$12</f>
        <v>1602.0878730267946</v>
      </c>
      <c r="N3551" s="12">
        <f>H3551 * Dashboard!$I$14 * Dashboard!$I$15 * (Dashboard!$D$12 / 365) * 'Lookups and Calculations'!$F$12</f>
        <v>0</v>
      </c>
    </row>
    <row r="3552" spans="1:14" x14ac:dyDescent="0.35">
      <c r="A3552" s="2">
        <v>3551</v>
      </c>
      <c r="B3552" s="11">
        <v>-4.4255704625704877E-2</v>
      </c>
      <c r="C3552" s="11">
        <v>-1.0574446260497787</v>
      </c>
      <c r="D3552" s="3">
        <f>B3552*Dashboard!$D$11*Dashboard!$D$10*SQRT(Dashboard!$D$12/365)</f>
        <v>-10987.884525744121</v>
      </c>
      <c r="E3552" s="3">
        <f>IF(Dashboard!$I$3,C3552*Dashboard!$E$11*Dashboard!$E$10*SQRT(Dashboard!$D$12/365),0)</f>
        <v>-525088.43963383557</v>
      </c>
      <c r="F3552" s="3">
        <f>D3552+IF(Dashboard!$I$3,E3552,0)</f>
        <v>-536076.3241595797</v>
      </c>
      <c r="G3552" s="3">
        <f>IF(Dashboard!$I$4, ('Lookups and Calculations'!$F$9) / (1 - 'Lookups and Calculations'!$F$10), 'Lookups and Calculations'!$F$9)</f>
        <v>1951878.888340465</v>
      </c>
      <c r="H3552" s="12">
        <f t="shared" si="110"/>
        <v>0</v>
      </c>
      <c r="I3552" s="12">
        <f t="shared" si="111"/>
        <v>0</v>
      </c>
      <c r="J3552" s="13">
        <f>(1 - Dashboard!$I$9) * H3552 * Dashboard!$I$8 * 'Lookups and Calculations'!$F$12</f>
        <v>0</v>
      </c>
      <c r="K3552" s="12">
        <f>(1 - Dashboard!$I$11) * I3552 * Dashboard!$I$10 * 'Lookups and Calculations'!$F$12</f>
        <v>0</v>
      </c>
      <c r="L3552" s="12">
        <f>(H3552 - I3552) * Dashboard!$I$13 * (Dashboard!$D$12 / 365) * 'Lookups and Calculations'!$F$12</f>
        <v>0</v>
      </c>
      <c r="M3552" s="3">
        <f>(G3552*2) * Dashboard!$I$13 * (Dashboard!$D$12 / 365) * 'Lookups and Calculations'!$F$12</f>
        <v>1602.0878730267946</v>
      </c>
      <c r="N3552" s="12">
        <f>H3552 * Dashboard!$I$14 * Dashboard!$I$15 * (Dashboard!$D$12 / 365) * 'Lookups and Calculations'!$F$12</f>
        <v>0</v>
      </c>
    </row>
    <row r="3553" spans="1:14" x14ac:dyDescent="0.35">
      <c r="A3553" s="2">
        <v>3552</v>
      </c>
      <c r="B3553" s="11">
        <v>0.43415371451454032</v>
      </c>
      <c r="C3553" s="11">
        <v>-2.6845301318109343</v>
      </c>
      <c r="D3553" s="3">
        <f>B3553*Dashboard!$D$11*Dashboard!$D$10*SQRT(Dashboard!$D$12/365)</f>
        <v>107792.45120724746</v>
      </c>
      <c r="E3553" s="3">
        <f>IF(Dashboard!$I$3,C3553*Dashboard!$E$11*Dashboard!$E$10*SQRT(Dashboard!$D$12/365),0)</f>
        <v>-1333039.7671303321</v>
      </c>
      <c r="F3553" s="3">
        <f>D3553+IF(Dashboard!$I$3,E3553,0)</f>
        <v>-1225247.3159230845</v>
      </c>
      <c r="G3553" s="3">
        <f>IF(Dashboard!$I$4, ('Lookups and Calculations'!$F$9) / (1 - 'Lookups and Calculations'!$F$10), 'Lookups and Calculations'!$F$9)</f>
        <v>1951878.888340465</v>
      </c>
      <c r="H3553" s="12">
        <f t="shared" si="110"/>
        <v>0</v>
      </c>
      <c r="I3553" s="12">
        <f t="shared" si="111"/>
        <v>0</v>
      </c>
      <c r="J3553" s="13">
        <f>(1 - Dashboard!$I$9) * H3553 * Dashboard!$I$8 * 'Lookups and Calculations'!$F$12</f>
        <v>0</v>
      </c>
      <c r="K3553" s="12">
        <f>(1 - Dashboard!$I$11) * I3553 * Dashboard!$I$10 * 'Lookups and Calculations'!$F$12</f>
        <v>0</v>
      </c>
      <c r="L3553" s="12">
        <f>(H3553 - I3553) * Dashboard!$I$13 * (Dashboard!$D$12 / 365) * 'Lookups and Calculations'!$F$12</f>
        <v>0</v>
      </c>
      <c r="M3553" s="3">
        <f>(G3553*2) * Dashboard!$I$13 * (Dashboard!$D$12 / 365) * 'Lookups and Calculations'!$F$12</f>
        <v>1602.0878730267946</v>
      </c>
      <c r="N3553" s="12">
        <f>H3553 * Dashboard!$I$14 * Dashboard!$I$15 * (Dashboard!$D$12 / 365) * 'Lookups and Calculations'!$F$12</f>
        <v>0</v>
      </c>
    </row>
    <row r="3554" spans="1:14" x14ac:dyDescent="0.35">
      <c r="A3554" s="2">
        <v>3553</v>
      </c>
      <c r="B3554" s="11">
        <v>1.910980961059936</v>
      </c>
      <c r="C3554" s="11">
        <v>-1.4198402572015145</v>
      </c>
      <c r="D3554" s="3">
        <f>B3554*Dashboard!$D$11*Dashboard!$D$10*SQRT(Dashboard!$D$12/365)</f>
        <v>474461.72891406465</v>
      </c>
      <c r="E3554" s="3">
        <f>IF(Dashboard!$I$3,C3554*Dashboard!$E$11*Dashboard!$E$10*SQRT(Dashboard!$D$12/365),0)</f>
        <v>-705040.8946408045</v>
      </c>
      <c r="F3554" s="3">
        <f>D3554+IF(Dashboard!$I$3,E3554,0)</f>
        <v>-230579.16572673986</v>
      </c>
      <c r="G3554" s="3">
        <f>IF(Dashboard!$I$4, ('Lookups and Calculations'!$F$9) / (1 - 'Lookups and Calculations'!$F$10), 'Lookups and Calculations'!$F$9)</f>
        <v>1951878.888340465</v>
      </c>
      <c r="H3554" s="12">
        <f t="shared" si="110"/>
        <v>0</v>
      </c>
      <c r="I3554" s="12">
        <f t="shared" si="111"/>
        <v>0</v>
      </c>
      <c r="J3554" s="13">
        <f>(1 - Dashboard!$I$9) * H3554 * Dashboard!$I$8 * 'Lookups and Calculations'!$F$12</f>
        <v>0</v>
      </c>
      <c r="K3554" s="12">
        <f>(1 - Dashboard!$I$11) * I3554 * Dashboard!$I$10 * 'Lookups and Calculations'!$F$12</f>
        <v>0</v>
      </c>
      <c r="L3554" s="12">
        <f>(H3554 - I3554) * Dashboard!$I$13 * (Dashboard!$D$12 / 365) * 'Lookups and Calculations'!$F$12</f>
        <v>0</v>
      </c>
      <c r="M3554" s="3">
        <f>(G3554*2) * Dashboard!$I$13 * (Dashboard!$D$12 / 365) * 'Lookups and Calculations'!$F$12</f>
        <v>1602.0878730267946</v>
      </c>
      <c r="N3554" s="12">
        <f>H3554 * Dashboard!$I$14 * Dashboard!$I$15 * (Dashboard!$D$12 / 365) * 'Lookups and Calculations'!$F$12</f>
        <v>0</v>
      </c>
    </row>
    <row r="3555" spans="1:14" x14ac:dyDescent="0.35">
      <c r="A3555" s="2">
        <v>3554</v>
      </c>
      <c r="B3555" s="11">
        <v>1.3725855563374938</v>
      </c>
      <c r="C3555" s="11">
        <v>-0.31418531067487582</v>
      </c>
      <c r="D3555" s="3">
        <f>B3555*Dashboard!$D$11*Dashboard!$D$10*SQRT(Dashboard!$D$12/365)</f>
        <v>340787.96671064012</v>
      </c>
      <c r="E3555" s="3">
        <f>IF(Dashboard!$I$3,C3555*Dashboard!$E$11*Dashboard!$E$10*SQRT(Dashboard!$D$12/365),0)</f>
        <v>-156012.96793613501</v>
      </c>
      <c r="F3555" s="3">
        <f>D3555+IF(Dashboard!$I$3,E3555,0)</f>
        <v>184774.9987745051</v>
      </c>
      <c r="G3555" s="3">
        <f>IF(Dashboard!$I$4, ('Lookups and Calculations'!$F$9) / (1 - 'Lookups and Calculations'!$F$10), 'Lookups and Calculations'!$F$9)</f>
        <v>1951878.888340465</v>
      </c>
      <c r="H3555" s="12">
        <f t="shared" si="110"/>
        <v>0</v>
      </c>
      <c r="I3555" s="12">
        <f t="shared" si="111"/>
        <v>0</v>
      </c>
      <c r="J3555" s="13">
        <f>(1 - Dashboard!$I$9) * H3555 * Dashboard!$I$8 * 'Lookups and Calculations'!$F$12</f>
        <v>0</v>
      </c>
      <c r="K3555" s="12">
        <f>(1 - Dashboard!$I$11) * I3555 * Dashboard!$I$10 * 'Lookups and Calculations'!$F$12</f>
        <v>0</v>
      </c>
      <c r="L3555" s="12">
        <f>(H3555 - I3555) * Dashboard!$I$13 * (Dashboard!$D$12 / 365) * 'Lookups and Calculations'!$F$12</f>
        <v>0</v>
      </c>
      <c r="M3555" s="3">
        <f>(G3555*2) * Dashboard!$I$13 * (Dashboard!$D$12 / 365) * 'Lookups and Calculations'!$F$12</f>
        <v>1602.0878730267946</v>
      </c>
      <c r="N3555" s="12">
        <f>H3555 * Dashboard!$I$14 * Dashboard!$I$15 * (Dashboard!$D$12 / 365) * 'Lookups and Calculations'!$F$12</f>
        <v>0</v>
      </c>
    </row>
    <row r="3556" spans="1:14" x14ac:dyDescent="0.35">
      <c r="A3556" s="2">
        <v>3555</v>
      </c>
      <c r="B3556" s="11">
        <v>0.70410065630890384</v>
      </c>
      <c r="C3556" s="11">
        <v>-0.68589624277581174</v>
      </c>
      <c r="D3556" s="3">
        <f>B3556*Dashboard!$D$11*Dashboard!$D$10*SQRT(Dashboard!$D$12/365)</f>
        <v>174815.35479901225</v>
      </c>
      <c r="E3556" s="3">
        <f>IF(Dashboard!$I$3,C3556*Dashboard!$E$11*Dashboard!$E$10*SQRT(Dashboard!$D$12/365),0)</f>
        <v>-340591.06169490074</v>
      </c>
      <c r="F3556" s="3">
        <f>D3556+IF(Dashboard!$I$3,E3556,0)</f>
        <v>-165775.70689588849</v>
      </c>
      <c r="G3556" s="3">
        <f>IF(Dashboard!$I$4, ('Lookups and Calculations'!$F$9) / (1 - 'Lookups and Calculations'!$F$10), 'Lookups and Calculations'!$F$9)</f>
        <v>1951878.888340465</v>
      </c>
      <c r="H3556" s="12">
        <f t="shared" si="110"/>
        <v>0</v>
      </c>
      <c r="I3556" s="12">
        <f t="shared" si="111"/>
        <v>0</v>
      </c>
      <c r="J3556" s="13">
        <f>(1 - Dashboard!$I$9) * H3556 * Dashboard!$I$8 * 'Lookups and Calculations'!$F$12</f>
        <v>0</v>
      </c>
      <c r="K3556" s="12">
        <f>(1 - Dashboard!$I$11) * I3556 * Dashboard!$I$10 * 'Lookups and Calculations'!$F$12</f>
        <v>0</v>
      </c>
      <c r="L3556" s="12">
        <f>(H3556 - I3556) * Dashboard!$I$13 * (Dashboard!$D$12 / 365) * 'Lookups and Calculations'!$F$12</f>
        <v>0</v>
      </c>
      <c r="M3556" s="3">
        <f>(G3556*2) * Dashboard!$I$13 * (Dashboard!$D$12 / 365) * 'Lookups and Calculations'!$F$12</f>
        <v>1602.0878730267946</v>
      </c>
      <c r="N3556" s="12">
        <f>H3556 * Dashboard!$I$14 * Dashboard!$I$15 * (Dashboard!$D$12 / 365) * 'Lookups and Calculations'!$F$12</f>
        <v>0</v>
      </c>
    </row>
    <row r="3557" spans="1:14" x14ac:dyDescent="0.35">
      <c r="A3557" s="2">
        <v>3556</v>
      </c>
      <c r="B3557" s="11">
        <v>-1.4922246452865175</v>
      </c>
      <c r="C3557" s="11">
        <v>-0.86665286199605418</v>
      </c>
      <c r="D3557" s="3">
        <f>B3557*Dashboard!$D$11*Dashboard!$D$10*SQRT(Dashboard!$D$12/365)</f>
        <v>-370492.17106701049</v>
      </c>
      <c r="E3557" s="3">
        <f>IF(Dashboard!$I$3,C3557*Dashboard!$E$11*Dashboard!$E$10*SQRT(Dashboard!$D$12/365),0)</f>
        <v>-430348.20717721788</v>
      </c>
      <c r="F3557" s="3">
        <f>D3557+IF(Dashboard!$I$3,E3557,0)</f>
        <v>-800840.37824422843</v>
      </c>
      <c r="G3557" s="3">
        <f>IF(Dashboard!$I$4, ('Lookups and Calculations'!$F$9) / (1 - 'Lookups and Calculations'!$F$10), 'Lookups and Calculations'!$F$9)</f>
        <v>1951878.888340465</v>
      </c>
      <c r="H3557" s="12">
        <f t="shared" si="110"/>
        <v>0</v>
      </c>
      <c r="I3557" s="12">
        <f t="shared" si="111"/>
        <v>0</v>
      </c>
      <c r="J3557" s="13">
        <f>(1 - Dashboard!$I$9) * H3557 * Dashboard!$I$8 * 'Lookups and Calculations'!$F$12</f>
        <v>0</v>
      </c>
      <c r="K3557" s="12">
        <f>(1 - Dashboard!$I$11) * I3557 * Dashboard!$I$10 * 'Lookups and Calculations'!$F$12</f>
        <v>0</v>
      </c>
      <c r="L3557" s="12">
        <f>(H3557 - I3557) * Dashboard!$I$13 * (Dashboard!$D$12 / 365) * 'Lookups and Calculations'!$F$12</f>
        <v>0</v>
      </c>
      <c r="M3557" s="3">
        <f>(G3557*2) * Dashboard!$I$13 * (Dashboard!$D$12 / 365) * 'Lookups and Calculations'!$F$12</f>
        <v>1602.0878730267946</v>
      </c>
      <c r="N3557" s="12">
        <f>H3557 * Dashboard!$I$14 * Dashboard!$I$15 * (Dashboard!$D$12 / 365) * 'Lookups and Calculations'!$F$12</f>
        <v>0</v>
      </c>
    </row>
    <row r="3558" spans="1:14" x14ac:dyDescent="0.35">
      <c r="A3558" s="2">
        <v>3557</v>
      </c>
      <c r="B3558" s="11">
        <v>0.63171192359681483</v>
      </c>
      <c r="C3558" s="11">
        <v>-0.56034912276028048</v>
      </c>
      <c r="D3558" s="3">
        <f>B3558*Dashboard!$D$11*Dashboard!$D$10*SQRT(Dashboard!$D$12/365)</f>
        <v>156842.55236071593</v>
      </c>
      <c r="E3558" s="3">
        <f>IF(Dashboard!$I$3,C3558*Dashboard!$E$11*Dashboard!$E$10*SQRT(Dashboard!$D$12/365),0)</f>
        <v>-278248.94020174758</v>
      </c>
      <c r="F3558" s="3">
        <f>D3558+IF(Dashboard!$I$3,E3558,0)</f>
        <v>-121406.38784103165</v>
      </c>
      <c r="G3558" s="3">
        <f>IF(Dashboard!$I$4, ('Lookups and Calculations'!$F$9) / (1 - 'Lookups and Calculations'!$F$10), 'Lookups and Calculations'!$F$9)</f>
        <v>1951878.888340465</v>
      </c>
      <c r="H3558" s="12">
        <f t="shared" si="110"/>
        <v>0</v>
      </c>
      <c r="I3558" s="12">
        <f t="shared" si="111"/>
        <v>0</v>
      </c>
      <c r="J3558" s="13">
        <f>(1 - Dashboard!$I$9) * H3558 * Dashboard!$I$8 * 'Lookups and Calculations'!$F$12</f>
        <v>0</v>
      </c>
      <c r="K3558" s="12">
        <f>(1 - Dashboard!$I$11) * I3558 * Dashboard!$I$10 * 'Lookups and Calculations'!$F$12</f>
        <v>0</v>
      </c>
      <c r="L3558" s="12">
        <f>(H3558 - I3558) * Dashboard!$I$13 * (Dashboard!$D$12 / 365) * 'Lookups and Calculations'!$F$12</f>
        <v>0</v>
      </c>
      <c r="M3558" s="3">
        <f>(G3558*2) * Dashboard!$I$13 * (Dashboard!$D$12 / 365) * 'Lookups and Calculations'!$F$12</f>
        <v>1602.0878730267946</v>
      </c>
      <c r="N3558" s="12">
        <f>H3558 * Dashboard!$I$14 * Dashboard!$I$15 * (Dashboard!$D$12 / 365) * 'Lookups and Calculations'!$F$12</f>
        <v>0</v>
      </c>
    </row>
    <row r="3559" spans="1:14" x14ac:dyDescent="0.35">
      <c r="A3559" s="2">
        <v>3558</v>
      </c>
      <c r="B3559" s="11">
        <v>-0.5877368577770159</v>
      </c>
      <c r="C3559" s="11">
        <v>0.8734004266412575</v>
      </c>
      <c r="D3559" s="3">
        <f>B3559*Dashboard!$D$11*Dashboard!$D$10*SQRT(Dashboard!$D$12/365)</f>
        <v>-145924.34533347323</v>
      </c>
      <c r="E3559" s="3">
        <f>IF(Dashboard!$I$3,C3559*Dashboard!$E$11*Dashboard!$E$10*SQRT(Dashboard!$D$12/365),0)</f>
        <v>433698.80171767517</v>
      </c>
      <c r="F3559" s="3">
        <f>D3559+IF(Dashboard!$I$3,E3559,0)</f>
        <v>287774.45638420194</v>
      </c>
      <c r="G3559" s="3">
        <f>IF(Dashboard!$I$4, ('Lookups and Calculations'!$F$9) / (1 - 'Lookups and Calculations'!$F$10), 'Lookups and Calculations'!$F$9)</f>
        <v>1951878.888340465</v>
      </c>
      <c r="H3559" s="12">
        <f t="shared" si="110"/>
        <v>0</v>
      </c>
      <c r="I3559" s="12">
        <f t="shared" si="111"/>
        <v>0</v>
      </c>
      <c r="J3559" s="13">
        <f>(1 - Dashboard!$I$9) * H3559 * Dashboard!$I$8 * 'Lookups and Calculations'!$F$12</f>
        <v>0</v>
      </c>
      <c r="K3559" s="12">
        <f>(1 - Dashboard!$I$11) * I3559 * Dashboard!$I$10 * 'Lookups and Calculations'!$F$12</f>
        <v>0</v>
      </c>
      <c r="L3559" s="12">
        <f>(H3559 - I3559) * Dashboard!$I$13 * (Dashboard!$D$12 / 365) * 'Lookups and Calculations'!$F$12</f>
        <v>0</v>
      </c>
      <c r="M3559" s="3">
        <f>(G3559*2) * Dashboard!$I$13 * (Dashboard!$D$12 / 365) * 'Lookups and Calculations'!$F$12</f>
        <v>1602.0878730267946</v>
      </c>
      <c r="N3559" s="12">
        <f>H3559 * Dashboard!$I$14 * Dashboard!$I$15 * (Dashboard!$D$12 / 365) * 'Lookups and Calculations'!$F$12</f>
        <v>0</v>
      </c>
    </row>
    <row r="3560" spans="1:14" x14ac:dyDescent="0.35">
      <c r="A3560" s="2">
        <v>3559</v>
      </c>
      <c r="B3560" s="11">
        <v>-0.26077056814334104</v>
      </c>
      <c r="C3560" s="11">
        <v>-1.8708364753370215</v>
      </c>
      <c r="D3560" s="3">
        <f>B3560*Dashboard!$D$11*Dashboard!$D$10*SQRT(Dashboard!$D$12/365)</f>
        <v>-64744.577330884225</v>
      </c>
      <c r="E3560" s="3">
        <f>IF(Dashboard!$I$3,C3560*Dashboard!$E$11*Dashboard!$E$10*SQRT(Dashboard!$D$12/365),0)</f>
        <v>-928989.17016061069</v>
      </c>
      <c r="F3560" s="3">
        <f>D3560+IF(Dashboard!$I$3,E3560,0)</f>
        <v>-993733.74749149487</v>
      </c>
      <c r="G3560" s="3">
        <f>IF(Dashboard!$I$4, ('Lookups and Calculations'!$F$9) / (1 - 'Lookups and Calculations'!$F$10), 'Lookups and Calculations'!$F$9)</f>
        <v>1951878.888340465</v>
      </c>
      <c r="H3560" s="12">
        <f t="shared" si="110"/>
        <v>0</v>
      </c>
      <c r="I3560" s="12">
        <f t="shared" si="111"/>
        <v>0</v>
      </c>
      <c r="J3560" s="13">
        <f>(1 - Dashboard!$I$9) * H3560 * Dashboard!$I$8 * 'Lookups and Calculations'!$F$12</f>
        <v>0</v>
      </c>
      <c r="K3560" s="12">
        <f>(1 - Dashboard!$I$11) * I3560 * Dashboard!$I$10 * 'Lookups and Calculations'!$F$12</f>
        <v>0</v>
      </c>
      <c r="L3560" s="12">
        <f>(H3560 - I3560) * Dashboard!$I$13 * (Dashboard!$D$12 / 365) * 'Lookups and Calculations'!$F$12</f>
        <v>0</v>
      </c>
      <c r="M3560" s="3">
        <f>(G3560*2) * Dashboard!$I$13 * (Dashboard!$D$12 / 365) * 'Lookups and Calculations'!$F$12</f>
        <v>1602.0878730267946</v>
      </c>
      <c r="N3560" s="12">
        <f>H3560 * Dashboard!$I$14 * Dashboard!$I$15 * (Dashboard!$D$12 / 365) * 'Lookups and Calculations'!$F$12</f>
        <v>0</v>
      </c>
    </row>
    <row r="3561" spans="1:14" x14ac:dyDescent="0.35">
      <c r="A3561" s="2">
        <v>3560</v>
      </c>
      <c r="B3561" s="11">
        <v>-1.1666563068155491</v>
      </c>
      <c r="C3561" s="11">
        <v>-0.49220311882326379</v>
      </c>
      <c r="D3561" s="3">
        <f>B3561*Dashboard!$D$11*Dashboard!$D$10*SQRT(Dashboard!$D$12/365)</f>
        <v>-289659.48884869181</v>
      </c>
      <c r="E3561" s="3">
        <f>IF(Dashboard!$I$3,C3561*Dashboard!$E$11*Dashboard!$E$10*SQRT(Dashboard!$D$12/365),0)</f>
        <v>-244410.11971595048</v>
      </c>
      <c r="F3561" s="3">
        <f>D3561+IF(Dashboard!$I$3,E3561,0)</f>
        <v>-534069.60856464226</v>
      </c>
      <c r="G3561" s="3">
        <f>IF(Dashboard!$I$4, ('Lookups and Calculations'!$F$9) / (1 - 'Lookups and Calculations'!$F$10), 'Lookups and Calculations'!$F$9)</f>
        <v>1951878.888340465</v>
      </c>
      <c r="H3561" s="12">
        <f t="shared" si="110"/>
        <v>0</v>
      </c>
      <c r="I3561" s="12">
        <f t="shared" si="111"/>
        <v>0</v>
      </c>
      <c r="J3561" s="13">
        <f>(1 - Dashboard!$I$9) * H3561 * Dashboard!$I$8 * 'Lookups and Calculations'!$F$12</f>
        <v>0</v>
      </c>
      <c r="K3561" s="12">
        <f>(1 - Dashboard!$I$11) * I3561 * Dashboard!$I$10 * 'Lookups and Calculations'!$F$12</f>
        <v>0</v>
      </c>
      <c r="L3561" s="12">
        <f>(H3561 - I3561) * Dashboard!$I$13 * (Dashboard!$D$12 / 365) * 'Lookups and Calculations'!$F$12</f>
        <v>0</v>
      </c>
      <c r="M3561" s="3">
        <f>(G3561*2) * Dashboard!$I$13 * (Dashboard!$D$12 / 365) * 'Lookups and Calculations'!$F$12</f>
        <v>1602.0878730267946</v>
      </c>
      <c r="N3561" s="12">
        <f>H3561 * Dashboard!$I$14 * Dashboard!$I$15 * (Dashboard!$D$12 / 365) * 'Lookups and Calculations'!$F$12</f>
        <v>0</v>
      </c>
    </row>
    <row r="3562" spans="1:14" x14ac:dyDescent="0.35">
      <c r="A3562" s="2">
        <v>3561</v>
      </c>
      <c r="B3562" s="11">
        <v>-1.7258001742018816</v>
      </c>
      <c r="C3562" s="11">
        <v>1.2146453841274039</v>
      </c>
      <c r="D3562" s="3">
        <f>B3562*Dashboard!$D$11*Dashboard!$D$10*SQRT(Dashboard!$D$12/365)</f>
        <v>-428484.71601614088</v>
      </c>
      <c r="E3562" s="3">
        <f>IF(Dashboard!$I$3,C3562*Dashboard!$E$11*Dashboard!$E$10*SQRT(Dashboard!$D$12/365),0)</f>
        <v>603148.60348051484</v>
      </c>
      <c r="F3562" s="3">
        <f>D3562+IF(Dashboard!$I$3,E3562,0)</f>
        <v>174663.88746437395</v>
      </c>
      <c r="G3562" s="3">
        <f>IF(Dashboard!$I$4, ('Lookups and Calculations'!$F$9) / (1 - 'Lookups and Calculations'!$F$10), 'Lookups and Calculations'!$F$9)</f>
        <v>1951878.888340465</v>
      </c>
      <c r="H3562" s="12">
        <f t="shared" si="110"/>
        <v>0</v>
      </c>
      <c r="I3562" s="12">
        <f t="shared" si="111"/>
        <v>0</v>
      </c>
      <c r="J3562" s="13">
        <f>(1 - Dashboard!$I$9) * H3562 * Dashboard!$I$8 * 'Lookups and Calculations'!$F$12</f>
        <v>0</v>
      </c>
      <c r="K3562" s="12">
        <f>(1 - Dashboard!$I$11) * I3562 * Dashboard!$I$10 * 'Lookups and Calculations'!$F$12</f>
        <v>0</v>
      </c>
      <c r="L3562" s="12">
        <f>(H3562 - I3562) * Dashboard!$I$13 * (Dashboard!$D$12 / 365) * 'Lookups and Calculations'!$F$12</f>
        <v>0</v>
      </c>
      <c r="M3562" s="3">
        <f>(G3562*2) * Dashboard!$I$13 * (Dashboard!$D$12 / 365) * 'Lookups and Calculations'!$F$12</f>
        <v>1602.0878730267946</v>
      </c>
      <c r="N3562" s="12">
        <f>H3562 * Dashboard!$I$14 * Dashboard!$I$15 * (Dashboard!$D$12 / 365) * 'Lookups and Calculations'!$F$12</f>
        <v>0</v>
      </c>
    </row>
    <row r="3563" spans="1:14" x14ac:dyDescent="0.35">
      <c r="A3563" s="2">
        <v>3562</v>
      </c>
      <c r="B3563" s="11">
        <v>-0.19225994738474667</v>
      </c>
      <c r="C3563" s="11">
        <v>-1.8102212828758086</v>
      </c>
      <c r="D3563" s="3">
        <f>B3563*Dashboard!$D$11*Dashboard!$D$10*SQRT(Dashboard!$D$12/365)</f>
        <v>-47734.639379399334</v>
      </c>
      <c r="E3563" s="3">
        <f>IF(Dashboard!$I$3,C3563*Dashboard!$E$11*Dashboard!$E$10*SQRT(Dashboard!$D$12/365),0)</f>
        <v>-898889.87602881133</v>
      </c>
      <c r="F3563" s="3">
        <f>D3563+IF(Dashboard!$I$3,E3563,0)</f>
        <v>-946624.51540821069</v>
      </c>
      <c r="G3563" s="3">
        <f>IF(Dashboard!$I$4, ('Lookups and Calculations'!$F$9) / (1 - 'Lookups and Calculations'!$F$10), 'Lookups and Calculations'!$F$9)</f>
        <v>1951878.888340465</v>
      </c>
      <c r="H3563" s="12">
        <f t="shared" si="110"/>
        <v>0</v>
      </c>
      <c r="I3563" s="12">
        <f t="shared" si="111"/>
        <v>0</v>
      </c>
      <c r="J3563" s="13">
        <f>(1 - Dashboard!$I$9) * H3563 * Dashboard!$I$8 * 'Lookups and Calculations'!$F$12</f>
        <v>0</v>
      </c>
      <c r="K3563" s="12">
        <f>(1 - Dashboard!$I$11) * I3563 * Dashboard!$I$10 * 'Lookups and Calculations'!$F$12</f>
        <v>0</v>
      </c>
      <c r="L3563" s="12">
        <f>(H3563 - I3563) * Dashboard!$I$13 * (Dashboard!$D$12 / 365) * 'Lookups and Calculations'!$F$12</f>
        <v>0</v>
      </c>
      <c r="M3563" s="3">
        <f>(G3563*2) * Dashboard!$I$13 * (Dashboard!$D$12 / 365) * 'Lookups and Calculations'!$F$12</f>
        <v>1602.0878730267946</v>
      </c>
      <c r="N3563" s="12">
        <f>H3563 * Dashboard!$I$14 * Dashboard!$I$15 * (Dashboard!$D$12 / 365) * 'Lookups and Calculations'!$F$12</f>
        <v>0</v>
      </c>
    </row>
    <row r="3564" spans="1:14" x14ac:dyDescent="0.35">
      <c r="A3564" s="2">
        <v>3563</v>
      </c>
      <c r="B3564" s="11">
        <v>-0.73791764776279289</v>
      </c>
      <c r="C3564" s="11">
        <v>-1.3485557572567509E-2</v>
      </c>
      <c r="D3564" s="3">
        <f>B3564*Dashboard!$D$11*Dashboard!$D$10*SQRT(Dashboard!$D$12/365)</f>
        <v>-183211.49717762863</v>
      </c>
      <c r="E3564" s="3">
        <f>IF(Dashboard!$I$3,C3564*Dashboard!$E$11*Dashboard!$E$10*SQRT(Dashboard!$D$12/365),0)</f>
        <v>-6696.4361148858761</v>
      </c>
      <c r="F3564" s="3">
        <f>D3564+IF(Dashboard!$I$3,E3564,0)</f>
        <v>-189907.9332925145</v>
      </c>
      <c r="G3564" s="3">
        <f>IF(Dashboard!$I$4, ('Lookups and Calculations'!$F$9) / (1 - 'Lookups and Calculations'!$F$10), 'Lookups and Calculations'!$F$9)</f>
        <v>1951878.888340465</v>
      </c>
      <c r="H3564" s="12">
        <f t="shared" si="110"/>
        <v>0</v>
      </c>
      <c r="I3564" s="12">
        <f t="shared" si="111"/>
        <v>0</v>
      </c>
      <c r="J3564" s="13">
        <f>(1 - Dashboard!$I$9) * H3564 * Dashboard!$I$8 * 'Lookups and Calculations'!$F$12</f>
        <v>0</v>
      </c>
      <c r="K3564" s="12">
        <f>(1 - Dashboard!$I$11) * I3564 * Dashboard!$I$10 * 'Lookups and Calculations'!$F$12</f>
        <v>0</v>
      </c>
      <c r="L3564" s="12">
        <f>(H3564 - I3564) * Dashboard!$I$13 * (Dashboard!$D$12 / 365) * 'Lookups and Calculations'!$F$12</f>
        <v>0</v>
      </c>
      <c r="M3564" s="3">
        <f>(G3564*2) * Dashboard!$I$13 * (Dashboard!$D$12 / 365) * 'Lookups and Calculations'!$F$12</f>
        <v>1602.0878730267946</v>
      </c>
      <c r="N3564" s="12">
        <f>H3564 * Dashboard!$I$14 * Dashboard!$I$15 * (Dashboard!$D$12 / 365) * 'Lookups and Calculations'!$F$12</f>
        <v>0</v>
      </c>
    </row>
    <row r="3565" spans="1:14" x14ac:dyDescent="0.35">
      <c r="A3565" s="2">
        <v>3564</v>
      </c>
      <c r="B3565" s="11">
        <v>-0.41320314556335663</v>
      </c>
      <c r="C3565" s="11">
        <v>-0.44672960320519073</v>
      </c>
      <c r="D3565" s="3">
        <f>B3565*Dashboard!$D$11*Dashboard!$D$10*SQRT(Dashboard!$D$12/365)</f>
        <v>-102590.80693717659</v>
      </c>
      <c r="E3565" s="3">
        <f>IF(Dashboard!$I$3,C3565*Dashboard!$E$11*Dashboard!$E$10*SQRT(Dashboard!$D$12/365),0)</f>
        <v>-221829.63013536908</v>
      </c>
      <c r="F3565" s="3">
        <f>D3565+IF(Dashboard!$I$3,E3565,0)</f>
        <v>-324420.43707254564</v>
      </c>
      <c r="G3565" s="3">
        <f>IF(Dashboard!$I$4, ('Lookups and Calculations'!$F$9) / (1 - 'Lookups and Calculations'!$F$10), 'Lookups and Calculations'!$F$9)</f>
        <v>1951878.888340465</v>
      </c>
      <c r="H3565" s="12">
        <f t="shared" si="110"/>
        <v>0</v>
      </c>
      <c r="I3565" s="12">
        <f t="shared" si="111"/>
        <v>0</v>
      </c>
      <c r="J3565" s="13">
        <f>(1 - Dashboard!$I$9) * H3565 * Dashboard!$I$8 * 'Lookups and Calculations'!$F$12</f>
        <v>0</v>
      </c>
      <c r="K3565" s="12">
        <f>(1 - Dashboard!$I$11) * I3565 * Dashboard!$I$10 * 'Lookups and Calculations'!$F$12</f>
        <v>0</v>
      </c>
      <c r="L3565" s="12">
        <f>(H3565 - I3565) * Dashboard!$I$13 * (Dashboard!$D$12 / 365) * 'Lookups and Calculations'!$F$12</f>
        <v>0</v>
      </c>
      <c r="M3565" s="3">
        <f>(G3565*2) * Dashboard!$I$13 * (Dashboard!$D$12 / 365) * 'Lookups and Calculations'!$F$12</f>
        <v>1602.0878730267946</v>
      </c>
      <c r="N3565" s="12">
        <f>H3565 * Dashboard!$I$14 * Dashboard!$I$15 * (Dashboard!$D$12 / 365) * 'Lookups and Calculations'!$F$12</f>
        <v>0</v>
      </c>
    </row>
    <row r="3566" spans="1:14" x14ac:dyDescent="0.35">
      <c r="A3566" s="2">
        <v>3565</v>
      </c>
      <c r="B3566" s="11">
        <v>-4.4584125562428939E-2</v>
      </c>
      <c r="C3566" s="11">
        <v>0.25686260184054072</v>
      </c>
      <c r="D3566" s="3">
        <f>B3566*Dashboard!$D$11*Dashboard!$D$10*SQRT(Dashboard!$D$12/365)</f>
        <v>-11069.425456096065</v>
      </c>
      <c r="E3566" s="3">
        <f>IF(Dashboard!$I$3,C3566*Dashboard!$E$11*Dashboard!$E$10*SQRT(Dashboard!$D$12/365),0)</f>
        <v>127548.60110697417</v>
      </c>
      <c r="F3566" s="3">
        <f>D3566+IF(Dashboard!$I$3,E3566,0)</f>
        <v>116479.1756508781</v>
      </c>
      <c r="G3566" s="3">
        <f>IF(Dashboard!$I$4, ('Lookups and Calculations'!$F$9) / (1 - 'Lookups and Calculations'!$F$10), 'Lookups and Calculations'!$F$9)</f>
        <v>1951878.888340465</v>
      </c>
      <c r="H3566" s="12">
        <f t="shared" si="110"/>
        <v>0</v>
      </c>
      <c r="I3566" s="12">
        <f t="shared" si="111"/>
        <v>0</v>
      </c>
      <c r="J3566" s="13">
        <f>(1 - Dashboard!$I$9) * H3566 * Dashboard!$I$8 * 'Lookups and Calculations'!$F$12</f>
        <v>0</v>
      </c>
      <c r="K3566" s="12">
        <f>(1 - Dashboard!$I$11) * I3566 * Dashboard!$I$10 * 'Lookups and Calculations'!$F$12</f>
        <v>0</v>
      </c>
      <c r="L3566" s="12">
        <f>(H3566 - I3566) * Dashboard!$I$13 * (Dashboard!$D$12 / 365) * 'Lookups and Calculations'!$F$12</f>
        <v>0</v>
      </c>
      <c r="M3566" s="3">
        <f>(G3566*2) * Dashboard!$I$13 * (Dashboard!$D$12 / 365) * 'Lookups and Calculations'!$F$12</f>
        <v>1602.0878730267946</v>
      </c>
      <c r="N3566" s="12">
        <f>H3566 * Dashboard!$I$14 * Dashboard!$I$15 * (Dashboard!$D$12 / 365) * 'Lookups and Calculations'!$F$12</f>
        <v>0</v>
      </c>
    </row>
    <row r="3567" spans="1:14" x14ac:dyDescent="0.35">
      <c r="A3567" s="2">
        <v>3566</v>
      </c>
      <c r="B3567" s="11">
        <v>0.4729351638969933</v>
      </c>
      <c r="C3567" s="11">
        <v>0.16124666581919198</v>
      </c>
      <c r="D3567" s="3">
        <f>B3567*Dashboard!$D$11*Dashboard!$D$10*SQRT(Dashboard!$D$12/365)</f>
        <v>117421.17797048329</v>
      </c>
      <c r="E3567" s="3">
        <f>IF(Dashboard!$I$3,C3567*Dashboard!$E$11*Dashboard!$E$10*SQRT(Dashboard!$D$12/365),0)</f>
        <v>80069.214089676883</v>
      </c>
      <c r="F3567" s="3">
        <f>D3567+IF(Dashboard!$I$3,E3567,0)</f>
        <v>197490.39206016017</v>
      </c>
      <c r="G3567" s="3">
        <f>IF(Dashboard!$I$4, ('Lookups and Calculations'!$F$9) / (1 - 'Lookups and Calculations'!$F$10), 'Lookups and Calculations'!$F$9)</f>
        <v>1951878.888340465</v>
      </c>
      <c r="H3567" s="12">
        <f t="shared" si="110"/>
        <v>0</v>
      </c>
      <c r="I3567" s="12">
        <f t="shared" si="111"/>
        <v>0</v>
      </c>
      <c r="J3567" s="13">
        <f>(1 - Dashboard!$I$9) * H3567 * Dashboard!$I$8 * 'Lookups and Calculations'!$F$12</f>
        <v>0</v>
      </c>
      <c r="K3567" s="12">
        <f>(1 - Dashboard!$I$11) * I3567 * Dashboard!$I$10 * 'Lookups and Calculations'!$F$12</f>
        <v>0</v>
      </c>
      <c r="L3567" s="12">
        <f>(H3567 - I3567) * Dashboard!$I$13 * (Dashboard!$D$12 / 365) * 'Lookups and Calculations'!$F$12</f>
        <v>0</v>
      </c>
      <c r="M3567" s="3">
        <f>(G3567*2) * Dashboard!$I$13 * (Dashboard!$D$12 / 365) * 'Lookups and Calculations'!$F$12</f>
        <v>1602.0878730267946</v>
      </c>
      <c r="N3567" s="12">
        <f>H3567 * Dashboard!$I$14 * Dashboard!$I$15 * (Dashboard!$D$12 / 365) * 'Lookups and Calculations'!$F$12</f>
        <v>0</v>
      </c>
    </row>
    <row r="3568" spans="1:14" x14ac:dyDescent="0.35">
      <c r="A3568" s="2">
        <v>3567</v>
      </c>
      <c r="B3568" s="11">
        <v>-0.72620945627940159</v>
      </c>
      <c r="C3568" s="11">
        <v>-0.79638107364902577</v>
      </c>
      <c r="D3568" s="3">
        <f>B3568*Dashboard!$D$11*Dashboard!$D$10*SQRT(Dashboard!$D$12/365)</f>
        <v>-180304.56671266697</v>
      </c>
      <c r="E3568" s="3">
        <f>IF(Dashboard!$I$3,C3568*Dashboard!$E$11*Dashboard!$E$10*SQRT(Dashboard!$D$12/365),0)</f>
        <v>-395453.79967404593</v>
      </c>
      <c r="F3568" s="3">
        <f>D3568+IF(Dashboard!$I$3,E3568,0)</f>
        <v>-575758.36638671288</v>
      </c>
      <c r="G3568" s="3">
        <f>IF(Dashboard!$I$4, ('Lookups and Calculations'!$F$9) / (1 - 'Lookups and Calculations'!$F$10), 'Lookups and Calculations'!$F$9)</f>
        <v>1951878.888340465</v>
      </c>
      <c r="H3568" s="12">
        <f t="shared" si="110"/>
        <v>0</v>
      </c>
      <c r="I3568" s="12">
        <f t="shared" si="111"/>
        <v>0</v>
      </c>
      <c r="J3568" s="13">
        <f>(1 - Dashboard!$I$9) * H3568 * Dashboard!$I$8 * 'Lookups and Calculations'!$F$12</f>
        <v>0</v>
      </c>
      <c r="K3568" s="12">
        <f>(1 - Dashboard!$I$11) * I3568 * Dashboard!$I$10 * 'Lookups and Calculations'!$F$12</f>
        <v>0</v>
      </c>
      <c r="L3568" s="12">
        <f>(H3568 - I3568) * Dashboard!$I$13 * (Dashboard!$D$12 / 365) * 'Lookups and Calculations'!$F$12</f>
        <v>0</v>
      </c>
      <c r="M3568" s="3">
        <f>(G3568*2) * Dashboard!$I$13 * (Dashboard!$D$12 / 365) * 'Lookups and Calculations'!$F$12</f>
        <v>1602.0878730267946</v>
      </c>
      <c r="N3568" s="12">
        <f>H3568 * Dashboard!$I$14 * Dashboard!$I$15 * (Dashboard!$D$12 / 365) * 'Lookups and Calculations'!$F$12</f>
        <v>0</v>
      </c>
    </row>
    <row r="3569" spans="1:14" x14ac:dyDescent="0.35">
      <c r="A3569" s="2">
        <v>3568</v>
      </c>
      <c r="B3569" s="11">
        <v>-5.3593929577014209E-3</v>
      </c>
      <c r="C3569" s="11">
        <v>-0.21682793895570532</v>
      </c>
      <c r="D3569" s="3">
        <f>B3569*Dashboard!$D$11*Dashboard!$D$10*SQRT(Dashboard!$D$12/365)</f>
        <v>-1330.6395513383272</v>
      </c>
      <c r="E3569" s="3">
        <f>IF(Dashboard!$I$3,C3569*Dashboard!$E$11*Dashboard!$E$10*SQRT(Dashboard!$D$12/365),0)</f>
        <v>-107668.8474559539</v>
      </c>
      <c r="F3569" s="3">
        <f>D3569+IF(Dashboard!$I$3,E3569,0)</f>
        <v>-108999.48700729223</v>
      </c>
      <c r="G3569" s="3">
        <f>IF(Dashboard!$I$4, ('Lookups and Calculations'!$F$9) / (1 - 'Lookups and Calculations'!$F$10), 'Lookups and Calculations'!$F$9)</f>
        <v>1951878.888340465</v>
      </c>
      <c r="H3569" s="12">
        <f t="shared" si="110"/>
        <v>0</v>
      </c>
      <c r="I3569" s="12">
        <f t="shared" si="111"/>
        <v>0</v>
      </c>
      <c r="J3569" s="13">
        <f>(1 - Dashboard!$I$9) * H3569 * Dashboard!$I$8 * 'Lookups and Calculations'!$F$12</f>
        <v>0</v>
      </c>
      <c r="K3569" s="12">
        <f>(1 - Dashboard!$I$11) * I3569 * Dashboard!$I$10 * 'Lookups and Calculations'!$F$12</f>
        <v>0</v>
      </c>
      <c r="L3569" s="12">
        <f>(H3569 - I3569) * Dashboard!$I$13 * (Dashboard!$D$12 / 365) * 'Lookups and Calculations'!$F$12</f>
        <v>0</v>
      </c>
      <c r="M3569" s="3">
        <f>(G3569*2) * Dashboard!$I$13 * (Dashboard!$D$12 / 365) * 'Lookups and Calculations'!$F$12</f>
        <v>1602.0878730267946</v>
      </c>
      <c r="N3569" s="12">
        <f>H3569 * Dashboard!$I$14 * Dashboard!$I$15 * (Dashboard!$D$12 / 365) * 'Lookups and Calculations'!$F$12</f>
        <v>0</v>
      </c>
    </row>
    <row r="3570" spans="1:14" x14ac:dyDescent="0.35">
      <c r="A3570" s="2">
        <v>3569</v>
      </c>
      <c r="B3570" s="11">
        <v>-1.7599784534362024</v>
      </c>
      <c r="C3570" s="11">
        <v>2.0478977368573497</v>
      </c>
      <c r="D3570" s="3">
        <f>B3570*Dashboard!$D$11*Dashboard!$D$10*SQRT(Dashboard!$D$12/365)</f>
        <v>-436970.55956312688</v>
      </c>
      <c r="E3570" s="3">
        <f>IF(Dashboard!$I$3,C3570*Dashboard!$E$11*Dashboard!$E$10*SQRT(Dashboard!$D$12/365),0)</f>
        <v>1016911.3357671631</v>
      </c>
      <c r="F3570" s="3">
        <f>D3570+IF(Dashboard!$I$3,E3570,0)</f>
        <v>579940.7762040362</v>
      </c>
      <c r="G3570" s="3">
        <f>IF(Dashboard!$I$4, ('Lookups and Calculations'!$F$9) / (1 - 'Lookups and Calculations'!$F$10), 'Lookups and Calculations'!$F$9)</f>
        <v>1951878.888340465</v>
      </c>
      <c r="H3570" s="12">
        <f t="shared" si="110"/>
        <v>0</v>
      </c>
      <c r="I3570" s="12">
        <f t="shared" si="111"/>
        <v>0</v>
      </c>
      <c r="J3570" s="13">
        <f>(1 - Dashboard!$I$9) * H3570 * Dashboard!$I$8 * 'Lookups and Calculations'!$F$12</f>
        <v>0</v>
      </c>
      <c r="K3570" s="12">
        <f>(1 - Dashboard!$I$11) * I3570 * Dashboard!$I$10 * 'Lookups and Calculations'!$F$12</f>
        <v>0</v>
      </c>
      <c r="L3570" s="12">
        <f>(H3570 - I3570) * Dashboard!$I$13 * (Dashboard!$D$12 / 365) * 'Lookups and Calculations'!$F$12</f>
        <v>0</v>
      </c>
      <c r="M3570" s="3">
        <f>(G3570*2) * Dashboard!$I$13 * (Dashboard!$D$12 / 365) * 'Lookups and Calculations'!$F$12</f>
        <v>1602.0878730267946</v>
      </c>
      <c r="N3570" s="12">
        <f>H3570 * Dashboard!$I$14 * Dashboard!$I$15 * (Dashboard!$D$12 / 365) * 'Lookups and Calculations'!$F$12</f>
        <v>0</v>
      </c>
    </row>
    <row r="3571" spans="1:14" x14ac:dyDescent="0.35">
      <c r="A3571" s="2">
        <v>3570</v>
      </c>
      <c r="B3571" s="11">
        <v>1.2750195095733383</v>
      </c>
      <c r="C3571" s="11">
        <v>-0.36658997820080347</v>
      </c>
      <c r="D3571" s="3">
        <f>B3571*Dashboard!$D$11*Dashboard!$D$10*SQRT(Dashboard!$D$12/365)</f>
        <v>316564.09626173944</v>
      </c>
      <c r="E3571" s="3">
        <f>IF(Dashboard!$I$3,C3571*Dashboard!$E$11*Dashboard!$E$10*SQRT(Dashboard!$D$12/365),0)</f>
        <v>-182035.21479695922</v>
      </c>
      <c r="F3571" s="3">
        <f>D3571+IF(Dashboard!$I$3,E3571,0)</f>
        <v>134528.88146478022</v>
      </c>
      <c r="G3571" s="3">
        <f>IF(Dashboard!$I$4, ('Lookups and Calculations'!$F$9) / (1 - 'Lookups and Calculations'!$F$10), 'Lookups and Calculations'!$F$9)</f>
        <v>1951878.888340465</v>
      </c>
      <c r="H3571" s="12">
        <f t="shared" si="110"/>
        <v>0</v>
      </c>
      <c r="I3571" s="12">
        <f t="shared" si="111"/>
        <v>0</v>
      </c>
      <c r="J3571" s="13">
        <f>(1 - Dashboard!$I$9) * H3571 * Dashboard!$I$8 * 'Lookups and Calculations'!$F$12</f>
        <v>0</v>
      </c>
      <c r="K3571" s="12">
        <f>(1 - Dashboard!$I$11) * I3571 * Dashboard!$I$10 * 'Lookups and Calculations'!$F$12</f>
        <v>0</v>
      </c>
      <c r="L3571" s="12">
        <f>(H3571 - I3571) * Dashboard!$I$13 * (Dashboard!$D$12 / 365) * 'Lookups and Calculations'!$F$12</f>
        <v>0</v>
      </c>
      <c r="M3571" s="3">
        <f>(G3571*2) * Dashboard!$I$13 * (Dashboard!$D$12 / 365) * 'Lookups and Calculations'!$F$12</f>
        <v>1602.0878730267946</v>
      </c>
      <c r="N3571" s="12">
        <f>H3571 * Dashboard!$I$14 * Dashboard!$I$15 * (Dashboard!$D$12 / 365) * 'Lookups and Calculations'!$F$12</f>
        <v>0</v>
      </c>
    </row>
    <row r="3572" spans="1:14" x14ac:dyDescent="0.35">
      <c r="A3572" s="2">
        <v>3571</v>
      </c>
      <c r="B3572" s="11">
        <v>-1.9849287425536459</v>
      </c>
      <c r="C3572" s="11">
        <v>0.98778555239837029</v>
      </c>
      <c r="D3572" s="3">
        <f>B3572*Dashboard!$D$11*Dashboard!$D$10*SQRT(Dashboard!$D$12/365)</f>
        <v>-492821.61473804724</v>
      </c>
      <c r="E3572" s="3">
        <f>IF(Dashboard!$I$3,C3572*Dashboard!$E$11*Dashboard!$E$10*SQRT(Dashboard!$D$12/365),0)</f>
        <v>490498.28390474047</v>
      </c>
      <c r="F3572" s="3">
        <f>D3572+IF(Dashboard!$I$3,E3572,0)</f>
        <v>-2323.3308333067689</v>
      </c>
      <c r="G3572" s="3">
        <f>IF(Dashboard!$I$4, ('Lookups and Calculations'!$F$9) / (1 - 'Lookups and Calculations'!$F$10), 'Lookups and Calculations'!$F$9)</f>
        <v>1951878.888340465</v>
      </c>
      <c r="H3572" s="12">
        <f t="shared" si="110"/>
        <v>0</v>
      </c>
      <c r="I3572" s="12">
        <f t="shared" si="111"/>
        <v>0</v>
      </c>
      <c r="J3572" s="13">
        <f>(1 - Dashboard!$I$9) * H3572 * Dashboard!$I$8 * 'Lookups and Calculations'!$F$12</f>
        <v>0</v>
      </c>
      <c r="K3572" s="12">
        <f>(1 - Dashboard!$I$11) * I3572 * Dashboard!$I$10 * 'Lookups and Calculations'!$F$12</f>
        <v>0</v>
      </c>
      <c r="L3572" s="12">
        <f>(H3572 - I3572) * Dashboard!$I$13 * (Dashboard!$D$12 / 365) * 'Lookups and Calculations'!$F$12</f>
        <v>0</v>
      </c>
      <c r="M3572" s="3">
        <f>(G3572*2) * Dashboard!$I$13 * (Dashboard!$D$12 / 365) * 'Lookups and Calculations'!$F$12</f>
        <v>1602.0878730267946</v>
      </c>
      <c r="N3572" s="12">
        <f>H3572 * Dashboard!$I$14 * Dashboard!$I$15 * (Dashboard!$D$12 / 365) * 'Lookups and Calculations'!$F$12</f>
        <v>0</v>
      </c>
    </row>
    <row r="3573" spans="1:14" x14ac:dyDescent="0.35">
      <c r="A3573" s="2">
        <v>3572</v>
      </c>
      <c r="B3573" s="11">
        <v>-1.0912675167779335</v>
      </c>
      <c r="C3573" s="11">
        <v>-0.1340428117436889</v>
      </c>
      <c r="D3573" s="3">
        <f>B3573*Dashboard!$D$11*Dashboard!$D$10*SQRT(Dashboard!$D$12/365)</f>
        <v>-270941.82687777031</v>
      </c>
      <c r="E3573" s="3">
        <f>IF(Dashboard!$I$3,C3573*Dashboard!$E$11*Dashboard!$E$10*SQRT(Dashboard!$D$12/365),0)</f>
        <v>-66560.772194337347</v>
      </c>
      <c r="F3573" s="3">
        <f>D3573+IF(Dashboard!$I$3,E3573,0)</f>
        <v>-337502.59907210764</v>
      </c>
      <c r="G3573" s="3">
        <f>IF(Dashboard!$I$4, ('Lookups and Calculations'!$F$9) / (1 - 'Lookups and Calculations'!$F$10), 'Lookups and Calculations'!$F$9)</f>
        <v>1951878.888340465</v>
      </c>
      <c r="H3573" s="12">
        <f t="shared" si="110"/>
        <v>0</v>
      </c>
      <c r="I3573" s="12">
        <f t="shared" si="111"/>
        <v>0</v>
      </c>
      <c r="J3573" s="13">
        <f>(1 - Dashboard!$I$9) * H3573 * Dashboard!$I$8 * 'Lookups and Calculations'!$F$12</f>
        <v>0</v>
      </c>
      <c r="K3573" s="12">
        <f>(1 - Dashboard!$I$11) * I3573 * Dashboard!$I$10 * 'Lookups and Calculations'!$F$12</f>
        <v>0</v>
      </c>
      <c r="L3573" s="12">
        <f>(H3573 - I3573) * Dashboard!$I$13 * (Dashboard!$D$12 / 365) * 'Lookups and Calculations'!$F$12</f>
        <v>0</v>
      </c>
      <c r="M3573" s="3">
        <f>(G3573*2) * Dashboard!$I$13 * (Dashboard!$D$12 / 365) * 'Lookups and Calculations'!$F$12</f>
        <v>1602.0878730267946</v>
      </c>
      <c r="N3573" s="12">
        <f>H3573 * Dashboard!$I$14 * Dashboard!$I$15 * (Dashboard!$D$12 / 365) * 'Lookups and Calculations'!$F$12</f>
        <v>0</v>
      </c>
    </row>
    <row r="3574" spans="1:14" x14ac:dyDescent="0.35">
      <c r="A3574" s="2">
        <v>3573</v>
      </c>
      <c r="B3574" s="11">
        <v>0.21902788326453501</v>
      </c>
      <c r="C3574" s="11">
        <v>1.2942825366988082</v>
      </c>
      <c r="D3574" s="3">
        <f>B3574*Dashboard!$D$11*Dashboard!$D$10*SQRT(Dashboard!$D$12/365)</f>
        <v>54380.629787352358</v>
      </c>
      <c r="E3574" s="3">
        <f>IF(Dashboard!$I$3,C3574*Dashboard!$E$11*Dashboard!$E$10*SQRT(Dashboard!$D$12/365),0)</f>
        <v>642693.50933228654</v>
      </c>
      <c r="F3574" s="3">
        <f>D3574+IF(Dashboard!$I$3,E3574,0)</f>
        <v>697074.13911963894</v>
      </c>
      <c r="G3574" s="3">
        <f>IF(Dashboard!$I$4, ('Lookups and Calculations'!$F$9) / (1 - 'Lookups and Calculations'!$F$10), 'Lookups and Calculations'!$F$9)</f>
        <v>1951878.888340465</v>
      </c>
      <c r="H3574" s="12">
        <f t="shared" si="110"/>
        <v>0</v>
      </c>
      <c r="I3574" s="12">
        <f t="shared" si="111"/>
        <v>0</v>
      </c>
      <c r="J3574" s="13">
        <f>(1 - Dashboard!$I$9) * H3574 * Dashboard!$I$8 * 'Lookups and Calculations'!$F$12</f>
        <v>0</v>
      </c>
      <c r="K3574" s="12">
        <f>(1 - Dashboard!$I$11) * I3574 * Dashboard!$I$10 * 'Lookups and Calculations'!$F$12</f>
        <v>0</v>
      </c>
      <c r="L3574" s="12">
        <f>(H3574 - I3574) * Dashboard!$I$13 * (Dashboard!$D$12 / 365) * 'Lookups and Calculations'!$F$12</f>
        <v>0</v>
      </c>
      <c r="M3574" s="3">
        <f>(G3574*2) * Dashboard!$I$13 * (Dashboard!$D$12 / 365) * 'Lookups and Calculations'!$F$12</f>
        <v>1602.0878730267946</v>
      </c>
      <c r="N3574" s="12">
        <f>H3574 * Dashboard!$I$14 * Dashboard!$I$15 * (Dashboard!$D$12 / 365) * 'Lookups and Calculations'!$F$12</f>
        <v>0</v>
      </c>
    </row>
    <row r="3575" spans="1:14" x14ac:dyDescent="0.35">
      <c r="A3575" s="2">
        <v>3574</v>
      </c>
      <c r="B3575" s="11">
        <v>1.5262111106088703</v>
      </c>
      <c r="C3575" s="11">
        <v>-0.44428702725193386</v>
      </c>
      <c r="D3575" s="3">
        <f>B3575*Dashboard!$D$11*Dashboard!$D$10*SQRT(Dashboard!$D$12/365)</f>
        <v>378930.39071707823</v>
      </c>
      <c r="E3575" s="3">
        <f>IF(Dashboard!$I$3,C3575*Dashboard!$E$11*Dashboard!$E$10*SQRT(Dashboard!$D$12/365),0)</f>
        <v>-220616.73599000476</v>
      </c>
      <c r="F3575" s="3">
        <f>D3575+IF(Dashboard!$I$3,E3575,0)</f>
        <v>158313.65472707347</v>
      </c>
      <c r="G3575" s="3">
        <f>IF(Dashboard!$I$4, ('Lookups and Calculations'!$F$9) / (1 - 'Lookups and Calculations'!$F$10), 'Lookups and Calculations'!$F$9)</f>
        <v>1951878.888340465</v>
      </c>
      <c r="H3575" s="12">
        <f t="shared" si="110"/>
        <v>0</v>
      </c>
      <c r="I3575" s="12">
        <f t="shared" si="111"/>
        <v>0</v>
      </c>
      <c r="J3575" s="13">
        <f>(1 - Dashboard!$I$9) * H3575 * Dashboard!$I$8 * 'Lookups and Calculations'!$F$12</f>
        <v>0</v>
      </c>
      <c r="K3575" s="12">
        <f>(1 - Dashboard!$I$11) * I3575 * Dashboard!$I$10 * 'Lookups and Calculations'!$F$12</f>
        <v>0</v>
      </c>
      <c r="L3575" s="12">
        <f>(H3575 - I3575) * Dashboard!$I$13 * (Dashboard!$D$12 / 365) * 'Lookups and Calculations'!$F$12</f>
        <v>0</v>
      </c>
      <c r="M3575" s="3">
        <f>(G3575*2) * Dashboard!$I$13 * (Dashboard!$D$12 / 365) * 'Lookups and Calculations'!$F$12</f>
        <v>1602.0878730267946</v>
      </c>
      <c r="N3575" s="12">
        <f>H3575 * Dashboard!$I$14 * Dashboard!$I$15 * (Dashboard!$D$12 / 365) * 'Lookups and Calculations'!$F$12</f>
        <v>0</v>
      </c>
    </row>
    <row r="3576" spans="1:14" x14ac:dyDescent="0.35">
      <c r="A3576" s="2">
        <v>3575</v>
      </c>
      <c r="B3576" s="11">
        <v>-0.36972704391807582</v>
      </c>
      <c r="C3576" s="11">
        <v>0.25846208069494847</v>
      </c>
      <c r="D3576" s="3">
        <f>B3576*Dashboard!$D$11*Dashboard!$D$10*SQRT(Dashboard!$D$12/365)</f>
        <v>-91796.48361664376</v>
      </c>
      <c r="E3576" s="3">
        <f>IF(Dashboard!$I$3,C3576*Dashboard!$E$11*Dashboard!$E$10*SQRT(Dashboard!$D$12/365),0)</f>
        <v>128342.84397813588</v>
      </c>
      <c r="F3576" s="3">
        <f>D3576+IF(Dashboard!$I$3,E3576,0)</f>
        <v>36546.360361492116</v>
      </c>
      <c r="G3576" s="3">
        <f>IF(Dashboard!$I$4, ('Lookups and Calculations'!$F$9) / (1 - 'Lookups and Calculations'!$F$10), 'Lookups and Calculations'!$F$9)</f>
        <v>1951878.888340465</v>
      </c>
      <c r="H3576" s="12">
        <f t="shared" si="110"/>
        <v>0</v>
      </c>
      <c r="I3576" s="12">
        <f t="shared" si="111"/>
        <v>0</v>
      </c>
      <c r="J3576" s="13">
        <f>(1 - Dashboard!$I$9) * H3576 * Dashboard!$I$8 * 'Lookups and Calculations'!$F$12</f>
        <v>0</v>
      </c>
      <c r="K3576" s="12">
        <f>(1 - Dashboard!$I$11) * I3576 * Dashboard!$I$10 * 'Lookups and Calculations'!$F$12</f>
        <v>0</v>
      </c>
      <c r="L3576" s="12">
        <f>(H3576 - I3576) * Dashboard!$I$13 * (Dashboard!$D$12 / 365) * 'Lookups and Calculations'!$F$12</f>
        <v>0</v>
      </c>
      <c r="M3576" s="3">
        <f>(G3576*2) * Dashboard!$I$13 * (Dashboard!$D$12 / 365) * 'Lookups and Calculations'!$F$12</f>
        <v>1602.0878730267946</v>
      </c>
      <c r="N3576" s="12">
        <f>H3576 * Dashboard!$I$14 * Dashboard!$I$15 * (Dashboard!$D$12 / 365) * 'Lookups and Calculations'!$F$12</f>
        <v>0</v>
      </c>
    </row>
    <row r="3577" spans="1:14" x14ac:dyDescent="0.35">
      <c r="A3577" s="2">
        <v>3576</v>
      </c>
      <c r="B3577" s="11">
        <v>-1.5062242141488449</v>
      </c>
      <c r="C3577" s="11">
        <v>9.2442222534778219E-3</v>
      </c>
      <c r="D3577" s="3">
        <f>B3577*Dashboard!$D$11*Dashboard!$D$10*SQRT(Dashboard!$D$12/365)</f>
        <v>-373968.00875551743</v>
      </c>
      <c r="E3577" s="3">
        <f>IF(Dashboard!$I$3,C3577*Dashboard!$E$11*Dashboard!$E$10*SQRT(Dashboard!$D$12/365),0)</f>
        <v>4590.3436635163789</v>
      </c>
      <c r="F3577" s="3">
        <f>D3577+IF(Dashboard!$I$3,E3577,0)</f>
        <v>-369377.66509200103</v>
      </c>
      <c r="G3577" s="3">
        <f>IF(Dashboard!$I$4, ('Lookups and Calculations'!$F$9) / (1 - 'Lookups and Calculations'!$F$10), 'Lookups and Calculations'!$F$9)</f>
        <v>1951878.888340465</v>
      </c>
      <c r="H3577" s="12">
        <f t="shared" si="110"/>
        <v>0</v>
      </c>
      <c r="I3577" s="12">
        <f t="shared" si="111"/>
        <v>0</v>
      </c>
      <c r="J3577" s="13">
        <f>(1 - Dashboard!$I$9) * H3577 * Dashboard!$I$8 * 'Lookups and Calculations'!$F$12</f>
        <v>0</v>
      </c>
      <c r="K3577" s="12">
        <f>(1 - Dashboard!$I$11) * I3577 * Dashboard!$I$10 * 'Lookups and Calculations'!$F$12</f>
        <v>0</v>
      </c>
      <c r="L3577" s="12">
        <f>(H3577 - I3577) * Dashboard!$I$13 * (Dashboard!$D$12 / 365) * 'Lookups and Calculations'!$F$12</f>
        <v>0</v>
      </c>
      <c r="M3577" s="3">
        <f>(G3577*2) * Dashboard!$I$13 * (Dashboard!$D$12 / 365) * 'Lookups and Calculations'!$F$12</f>
        <v>1602.0878730267946</v>
      </c>
      <c r="N3577" s="12">
        <f>H3577 * Dashboard!$I$14 * Dashboard!$I$15 * (Dashboard!$D$12 / 365) * 'Lookups and Calculations'!$F$12</f>
        <v>0</v>
      </c>
    </row>
    <row r="3578" spans="1:14" x14ac:dyDescent="0.35">
      <c r="A3578" s="2">
        <v>3577</v>
      </c>
      <c r="B3578" s="11">
        <v>-0.28239617622400431</v>
      </c>
      <c r="C3578" s="11">
        <v>-1.4298476694321616</v>
      </c>
      <c r="D3578" s="3">
        <f>B3578*Dashboard!$D$11*Dashboard!$D$10*SQRT(Dashboard!$D$12/365)</f>
        <v>-70113.821508533394</v>
      </c>
      <c r="E3578" s="3">
        <f>IF(Dashboard!$I$3,C3578*Dashboard!$E$11*Dashboard!$E$10*SQRT(Dashboard!$D$12/365),0)</f>
        <v>-710010.21061585739</v>
      </c>
      <c r="F3578" s="3">
        <f>D3578+IF(Dashboard!$I$3,E3578,0)</f>
        <v>-780124.03212439083</v>
      </c>
      <c r="G3578" s="3">
        <f>IF(Dashboard!$I$4, ('Lookups and Calculations'!$F$9) / (1 - 'Lookups and Calculations'!$F$10), 'Lookups and Calculations'!$F$9)</f>
        <v>1951878.888340465</v>
      </c>
      <c r="H3578" s="12">
        <f t="shared" si="110"/>
        <v>0</v>
      </c>
      <c r="I3578" s="12">
        <f t="shared" si="111"/>
        <v>0</v>
      </c>
      <c r="J3578" s="13">
        <f>(1 - Dashboard!$I$9) * H3578 * Dashboard!$I$8 * 'Lookups and Calculations'!$F$12</f>
        <v>0</v>
      </c>
      <c r="K3578" s="12">
        <f>(1 - Dashboard!$I$11) * I3578 * Dashboard!$I$10 * 'Lookups and Calculations'!$F$12</f>
        <v>0</v>
      </c>
      <c r="L3578" s="12">
        <f>(H3578 - I3578) * Dashboard!$I$13 * (Dashboard!$D$12 / 365) * 'Lookups and Calculations'!$F$12</f>
        <v>0</v>
      </c>
      <c r="M3578" s="3">
        <f>(G3578*2) * Dashboard!$I$13 * (Dashboard!$D$12 / 365) * 'Lookups and Calculations'!$F$12</f>
        <v>1602.0878730267946</v>
      </c>
      <c r="N3578" s="12">
        <f>H3578 * Dashboard!$I$14 * Dashboard!$I$15 * (Dashboard!$D$12 / 365) * 'Lookups and Calculations'!$F$12</f>
        <v>0</v>
      </c>
    </row>
    <row r="3579" spans="1:14" x14ac:dyDescent="0.35">
      <c r="A3579" s="2">
        <v>3578</v>
      </c>
      <c r="B3579" s="11">
        <v>-0.94500074829968406</v>
      </c>
      <c r="C3579" s="11">
        <v>1.0198133674139327</v>
      </c>
      <c r="D3579" s="3">
        <f>B3579*Dashboard!$D$11*Dashboard!$D$10*SQRT(Dashboard!$D$12/365)</f>
        <v>-234626.45520793876</v>
      </c>
      <c r="E3579" s="3">
        <f>IF(Dashboard!$I$3,C3579*Dashboard!$E$11*Dashboard!$E$10*SQRT(Dashboard!$D$12/365),0)</f>
        <v>506402.12888830859</v>
      </c>
      <c r="F3579" s="3">
        <f>D3579+IF(Dashboard!$I$3,E3579,0)</f>
        <v>271775.67368036986</v>
      </c>
      <c r="G3579" s="3">
        <f>IF(Dashboard!$I$4, ('Lookups and Calculations'!$F$9) / (1 - 'Lookups and Calculations'!$F$10), 'Lookups and Calculations'!$F$9)</f>
        <v>1951878.888340465</v>
      </c>
      <c r="H3579" s="12">
        <f t="shared" si="110"/>
        <v>0</v>
      </c>
      <c r="I3579" s="12">
        <f t="shared" si="111"/>
        <v>0</v>
      </c>
      <c r="J3579" s="13">
        <f>(1 - Dashboard!$I$9) * H3579 * Dashboard!$I$8 * 'Lookups and Calculations'!$F$12</f>
        <v>0</v>
      </c>
      <c r="K3579" s="12">
        <f>(1 - Dashboard!$I$11) * I3579 * Dashboard!$I$10 * 'Lookups and Calculations'!$F$12</f>
        <v>0</v>
      </c>
      <c r="L3579" s="12">
        <f>(H3579 - I3579) * Dashboard!$I$13 * (Dashboard!$D$12 / 365) * 'Lookups and Calculations'!$F$12</f>
        <v>0</v>
      </c>
      <c r="M3579" s="3">
        <f>(G3579*2) * Dashboard!$I$13 * (Dashboard!$D$12 / 365) * 'Lookups and Calculations'!$F$12</f>
        <v>1602.0878730267946</v>
      </c>
      <c r="N3579" s="12">
        <f>H3579 * Dashboard!$I$14 * Dashboard!$I$15 * (Dashboard!$D$12 / 365) * 'Lookups and Calculations'!$F$12</f>
        <v>0</v>
      </c>
    </row>
    <row r="3580" spans="1:14" x14ac:dyDescent="0.35">
      <c r="A3580" s="2">
        <v>3579</v>
      </c>
      <c r="B3580" s="11">
        <v>0.32518128271479885</v>
      </c>
      <c r="C3580" s="11">
        <v>0.88825567201896061</v>
      </c>
      <c r="D3580" s="3">
        <f>B3580*Dashboard!$D$11*Dashboard!$D$10*SQRT(Dashboard!$D$12/365)</f>
        <v>80736.583331411675</v>
      </c>
      <c r="E3580" s="3">
        <f>IF(Dashboard!$I$3,C3580*Dashboard!$E$11*Dashboard!$E$10*SQRT(Dashboard!$D$12/365),0)</f>
        <v>441075.37484840723</v>
      </c>
      <c r="F3580" s="3">
        <f>D3580+IF(Dashboard!$I$3,E3580,0)</f>
        <v>521811.95817981893</v>
      </c>
      <c r="G3580" s="3">
        <f>IF(Dashboard!$I$4, ('Lookups and Calculations'!$F$9) / (1 - 'Lookups and Calculations'!$F$10), 'Lookups and Calculations'!$F$9)</f>
        <v>1951878.888340465</v>
      </c>
      <c r="H3580" s="12">
        <f t="shared" si="110"/>
        <v>0</v>
      </c>
      <c r="I3580" s="12">
        <f t="shared" si="111"/>
        <v>0</v>
      </c>
      <c r="J3580" s="13">
        <f>(1 - Dashboard!$I$9) * H3580 * Dashboard!$I$8 * 'Lookups and Calculations'!$F$12</f>
        <v>0</v>
      </c>
      <c r="K3580" s="12">
        <f>(1 - Dashboard!$I$11) * I3580 * Dashboard!$I$10 * 'Lookups and Calculations'!$F$12</f>
        <v>0</v>
      </c>
      <c r="L3580" s="12">
        <f>(H3580 - I3580) * Dashboard!$I$13 * (Dashboard!$D$12 / 365) * 'Lookups and Calculations'!$F$12</f>
        <v>0</v>
      </c>
      <c r="M3580" s="3">
        <f>(G3580*2) * Dashboard!$I$13 * (Dashboard!$D$12 / 365) * 'Lookups and Calculations'!$F$12</f>
        <v>1602.0878730267946</v>
      </c>
      <c r="N3580" s="12">
        <f>H3580 * Dashboard!$I$14 * Dashboard!$I$15 * (Dashboard!$D$12 / 365) * 'Lookups and Calculations'!$F$12</f>
        <v>0</v>
      </c>
    </row>
    <row r="3581" spans="1:14" x14ac:dyDescent="0.35">
      <c r="A3581" s="2">
        <v>3580</v>
      </c>
      <c r="B3581" s="11">
        <v>1.0620675339370789</v>
      </c>
      <c r="C3581" s="11">
        <v>-0.3400219623491072</v>
      </c>
      <c r="D3581" s="3">
        <f>B3581*Dashboard!$D$11*Dashboard!$D$10*SQRT(Dashboard!$D$12/365)</f>
        <v>263692.00355391653</v>
      </c>
      <c r="E3581" s="3">
        <f>IF(Dashboard!$I$3,C3581*Dashboard!$E$11*Dashboard!$E$10*SQRT(Dashboard!$D$12/365),0)</f>
        <v>-168842.50697655228</v>
      </c>
      <c r="F3581" s="3">
        <f>D3581+IF(Dashboard!$I$3,E3581,0)</f>
        <v>94849.496577364247</v>
      </c>
      <c r="G3581" s="3">
        <f>IF(Dashboard!$I$4, ('Lookups and Calculations'!$F$9) / (1 - 'Lookups and Calculations'!$F$10), 'Lookups and Calculations'!$F$9)</f>
        <v>1951878.888340465</v>
      </c>
      <c r="H3581" s="12">
        <f t="shared" si="110"/>
        <v>0</v>
      </c>
      <c r="I3581" s="12">
        <f t="shared" si="111"/>
        <v>0</v>
      </c>
      <c r="J3581" s="13">
        <f>(1 - Dashboard!$I$9) * H3581 * Dashboard!$I$8 * 'Lookups and Calculations'!$F$12</f>
        <v>0</v>
      </c>
      <c r="K3581" s="12">
        <f>(1 - Dashboard!$I$11) * I3581 * Dashboard!$I$10 * 'Lookups and Calculations'!$F$12</f>
        <v>0</v>
      </c>
      <c r="L3581" s="12">
        <f>(H3581 - I3581) * Dashboard!$I$13 * (Dashboard!$D$12 / 365) * 'Lookups and Calculations'!$F$12</f>
        <v>0</v>
      </c>
      <c r="M3581" s="3">
        <f>(G3581*2) * Dashboard!$I$13 * (Dashboard!$D$12 / 365) * 'Lookups and Calculations'!$F$12</f>
        <v>1602.0878730267946</v>
      </c>
      <c r="N3581" s="12">
        <f>H3581 * Dashboard!$I$14 * Dashboard!$I$15 * (Dashboard!$D$12 / 365) * 'Lookups and Calculations'!$F$12</f>
        <v>0</v>
      </c>
    </row>
    <row r="3582" spans="1:14" x14ac:dyDescent="0.35">
      <c r="A3582" s="2">
        <v>3581</v>
      </c>
      <c r="B3582" s="11">
        <v>0.25436445936026347</v>
      </c>
      <c r="C3582" s="11">
        <v>9.5024726351121719E-2</v>
      </c>
      <c r="D3582" s="3">
        <f>B3582*Dashboard!$D$11*Dashboard!$D$10*SQRT(Dashboard!$D$12/365)</f>
        <v>63154.057325313523</v>
      </c>
      <c r="E3582" s="3">
        <f>IF(Dashboard!$I$3,C3582*Dashboard!$E$11*Dashboard!$E$10*SQRT(Dashboard!$D$12/365),0)</f>
        <v>47185.813854610169</v>
      </c>
      <c r="F3582" s="3">
        <f>D3582+IF(Dashboard!$I$3,E3582,0)</f>
        <v>110339.87117992369</v>
      </c>
      <c r="G3582" s="3">
        <f>IF(Dashboard!$I$4, ('Lookups and Calculations'!$F$9) / (1 - 'Lookups and Calculations'!$F$10), 'Lookups and Calculations'!$F$9)</f>
        <v>1951878.888340465</v>
      </c>
      <c r="H3582" s="12">
        <f t="shared" si="110"/>
        <v>0</v>
      </c>
      <c r="I3582" s="12">
        <f t="shared" si="111"/>
        <v>0</v>
      </c>
      <c r="J3582" s="13">
        <f>(1 - Dashboard!$I$9) * H3582 * Dashboard!$I$8 * 'Lookups and Calculations'!$F$12</f>
        <v>0</v>
      </c>
      <c r="K3582" s="12">
        <f>(1 - Dashboard!$I$11) * I3582 * Dashboard!$I$10 * 'Lookups and Calculations'!$F$12</f>
        <v>0</v>
      </c>
      <c r="L3582" s="12">
        <f>(H3582 - I3582) * Dashboard!$I$13 * (Dashboard!$D$12 / 365) * 'Lookups and Calculations'!$F$12</f>
        <v>0</v>
      </c>
      <c r="M3582" s="3">
        <f>(G3582*2) * Dashboard!$I$13 * (Dashboard!$D$12 / 365) * 'Lookups and Calculations'!$F$12</f>
        <v>1602.0878730267946</v>
      </c>
      <c r="N3582" s="12">
        <f>H3582 * Dashboard!$I$14 * Dashboard!$I$15 * (Dashboard!$D$12 / 365) * 'Lookups and Calculations'!$F$12</f>
        <v>0</v>
      </c>
    </row>
    <row r="3583" spans="1:14" x14ac:dyDescent="0.35">
      <c r="A3583" s="2">
        <v>3582</v>
      </c>
      <c r="B3583" s="11">
        <v>3.2111280124819879</v>
      </c>
      <c r="C3583" s="11">
        <v>-0.73626365054001608</v>
      </c>
      <c r="D3583" s="3">
        <f>B3583*Dashboard!$D$11*Dashboard!$D$10*SQRT(Dashboard!$D$12/365)</f>
        <v>797264.53565583343</v>
      </c>
      <c r="E3583" s="3">
        <f>IF(Dashboard!$I$3,C3583*Dashboard!$E$11*Dashboard!$E$10*SQRT(Dashboard!$D$12/365),0)</f>
        <v>-365601.67965047603</v>
      </c>
      <c r="F3583" s="3">
        <f>D3583+IF(Dashboard!$I$3,E3583,0)</f>
        <v>431662.8560053574</v>
      </c>
      <c r="G3583" s="3">
        <f>IF(Dashboard!$I$4, ('Lookups and Calculations'!$F$9) / (1 - 'Lookups and Calculations'!$F$10), 'Lookups and Calculations'!$F$9)</f>
        <v>1951878.888340465</v>
      </c>
      <c r="H3583" s="12">
        <f t="shared" si="110"/>
        <v>0</v>
      </c>
      <c r="I3583" s="12">
        <f t="shared" si="111"/>
        <v>0</v>
      </c>
      <c r="J3583" s="13">
        <f>(1 - Dashboard!$I$9) * H3583 * Dashboard!$I$8 * 'Lookups and Calculations'!$F$12</f>
        <v>0</v>
      </c>
      <c r="K3583" s="12">
        <f>(1 - Dashboard!$I$11) * I3583 * Dashboard!$I$10 * 'Lookups and Calculations'!$F$12</f>
        <v>0</v>
      </c>
      <c r="L3583" s="12">
        <f>(H3583 - I3583) * Dashboard!$I$13 * (Dashboard!$D$12 / 365) * 'Lookups and Calculations'!$F$12</f>
        <v>0</v>
      </c>
      <c r="M3583" s="3">
        <f>(G3583*2) * Dashboard!$I$13 * (Dashboard!$D$12 / 365) * 'Lookups and Calculations'!$F$12</f>
        <v>1602.0878730267946</v>
      </c>
      <c r="N3583" s="12">
        <f>H3583 * Dashboard!$I$14 * Dashboard!$I$15 * (Dashboard!$D$12 / 365) * 'Lookups and Calculations'!$F$12</f>
        <v>0</v>
      </c>
    </row>
    <row r="3584" spans="1:14" x14ac:dyDescent="0.35">
      <c r="A3584" s="2">
        <v>3583</v>
      </c>
      <c r="B3584" s="11">
        <v>-0.31539935937320712</v>
      </c>
      <c r="C3584" s="11">
        <v>-0.36367917854300025</v>
      </c>
      <c r="D3584" s="3">
        <f>B3584*Dashboard!$D$11*Dashboard!$D$10*SQRT(Dashboard!$D$12/365)</f>
        <v>-78307.910123604204</v>
      </c>
      <c r="E3584" s="3">
        <f>IF(Dashboard!$I$3,C3584*Dashboard!$E$11*Dashboard!$E$10*SQRT(Dashboard!$D$12/365),0)</f>
        <v>-180589.81783455538</v>
      </c>
      <c r="F3584" s="3">
        <f>D3584+IF(Dashboard!$I$3,E3584,0)</f>
        <v>-258897.72795815958</v>
      </c>
      <c r="G3584" s="3">
        <f>IF(Dashboard!$I$4, ('Lookups and Calculations'!$F$9) / (1 - 'Lookups and Calculations'!$F$10), 'Lookups and Calculations'!$F$9)</f>
        <v>1951878.888340465</v>
      </c>
      <c r="H3584" s="12">
        <f t="shared" si="110"/>
        <v>0</v>
      </c>
      <c r="I3584" s="12">
        <f t="shared" si="111"/>
        <v>0</v>
      </c>
      <c r="J3584" s="13">
        <f>(1 - Dashboard!$I$9) * H3584 * Dashboard!$I$8 * 'Lookups and Calculations'!$F$12</f>
        <v>0</v>
      </c>
      <c r="K3584" s="12">
        <f>(1 - Dashboard!$I$11) * I3584 * Dashboard!$I$10 * 'Lookups and Calculations'!$F$12</f>
        <v>0</v>
      </c>
      <c r="L3584" s="12">
        <f>(H3584 - I3584) * Dashboard!$I$13 * (Dashboard!$D$12 / 365) * 'Lookups and Calculations'!$F$12</f>
        <v>0</v>
      </c>
      <c r="M3584" s="3">
        <f>(G3584*2) * Dashboard!$I$13 * (Dashboard!$D$12 / 365) * 'Lookups and Calculations'!$F$12</f>
        <v>1602.0878730267946</v>
      </c>
      <c r="N3584" s="12">
        <f>H3584 * Dashboard!$I$14 * Dashboard!$I$15 * (Dashboard!$D$12 / 365) * 'Lookups and Calculations'!$F$12</f>
        <v>0</v>
      </c>
    </row>
    <row r="3585" spans="1:14" x14ac:dyDescent="0.35">
      <c r="A3585" s="2">
        <v>3584</v>
      </c>
      <c r="B3585" s="11">
        <v>-0.39713346929544913</v>
      </c>
      <c r="C3585" s="11">
        <v>-2.0287074351993928</v>
      </c>
      <c r="D3585" s="3">
        <f>B3585*Dashboard!$D$11*Dashboard!$D$10*SQRT(Dashboard!$D$12/365)</f>
        <v>-98600.999325000404</v>
      </c>
      <c r="E3585" s="3">
        <f>IF(Dashboard!$I$3,C3585*Dashboard!$E$11*Dashboard!$E$10*SQRT(Dashboard!$D$12/365),0)</f>
        <v>-1007382.1317734545</v>
      </c>
      <c r="F3585" s="3">
        <f>D3585+IF(Dashboard!$I$3,E3585,0)</f>
        <v>-1105983.1310984548</v>
      </c>
      <c r="G3585" s="3">
        <f>IF(Dashboard!$I$4, ('Lookups and Calculations'!$F$9) / (1 - 'Lookups and Calculations'!$F$10), 'Lookups and Calculations'!$F$9)</f>
        <v>1951878.888340465</v>
      </c>
      <c r="H3585" s="12">
        <f t="shared" si="110"/>
        <v>0</v>
      </c>
      <c r="I3585" s="12">
        <f t="shared" si="111"/>
        <v>0</v>
      </c>
      <c r="J3585" s="13">
        <f>(1 - Dashboard!$I$9) * H3585 * Dashboard!$I$8 * 'Lookups and Calculations'!$F$12</f>
        <v>0</v>
      </c>
      <c r="K3585" s="12">
        <f>(1 - Dashboard!$I$11) * I3585 * Dashboard!$I$10 * 'Lookups and Calculations'!$F$12</f>
        <v>0</v>
      </c>
      <c r="L3585" s="12">
        <f>(H3585 - I3585) * Dashboard!$I$13 * (Dashboard!$D$12 / 365) * 'Lookups and Calculations'!$F$12</f>
        <v>0</v>
      </c>
      <c r="M3585" s="3">
        <f>(G3585*2) * Dashboard!$I$13 * (Dashboard!$D$12 / 365) * 'Lookups and Calculations'!$F$12</f>
        <v>1602.0878730267946</v>
      </c>
      <c r="N3585" s="12">
        <f>H3585 * Dashboard!$I$14 * Dashboard!$I$15 * (Dashboard!$D$12 / 365) * 'Lookups and Calculations'!$F$12</f>
        <v>0</v>
      </c>
    </row>
    <row r="3586" spans="1:14" x14ac:dyDescent="0.35">
      <c r="A3586" s="2">
        <v>3585</v>
      </c>
      <c r="B3586" s="11">
        <v>0.72839916988680042</v>
      </c>
      <c r="C3586" s="11">
        <v>-1.0347120156198286</v>
      </c>
      <c r="D3586" s="3">
        <f>B3586*Dashboard!$D$11*Dashboard!$D$10*SQRT(Dashboard!$D$12/365)</f>
        <v>180848.23267541779</v>
      </c>
      <c r="E3586" s="3">
        <f>IF(Dashboard!$I$3,C3586*Dashboard!$E$11*Dashboard!$E$10*SQRT(Dashboard!$D$12/365),0)</f>
        <v>-513800.25428075733</v>
      </c>
      <c r="F3586" s="3">
        <f>D3586+IF(Dashboard!$I$3,E3586,0)</f>
        <v>-332952.02160533954</v>
      </c>
      <c r="G3586" s="3">
        <f>IF(Dashboard!$I$4, ('Lookups and Calculations'!$F$9) / (1 - 'Lookups and Calculations'!$F$10), 'Lookups and Calculations'!$F$9)</f>
        <v>1951878.888340465</v>
      </c>
      <c r="H3586" s="12">
        <f t="shared" si="110"/>
        <v>0</v>
      </c>
      <c r="I3586" s="12">
        <f t="shared" si="111"/>
        <v>0</v>
      </c>
      <c r="J3586" s="13">
        <f>(1 - Dashboard!$I$9) * H3586 * Dashboard!$I$8 * 'Lookups and Calculations'!$F$12</f>
        <v>0</v>
      </c>
      <c r="K3586" s="12">
        <f>(1 - Dashboard!$I$11) * I3586 * Dashboard!$I$10 * 'Lookups and Calculations'!$F$12</f>
        <v>0</v>
      </c>
      <c r="L3586" s="12">
        <f>(H3586 - I3586) * Dashboard!$I$13 * (Dashboard!$D$12 / 365) * 'Lookups and Calculations'!$F$12</f>
        <v>0</v>
      </c>
      <c r="M3586" s="3">
        <f>(G3586*2) * Dashboard!$I$13 * (Dashboard!$D$12 / 365) * 'Lookups and Calculations'!$F$12</f>
        <v>1602.0878730267946</v>
      </c>
      <c r="N3586" s="12">
        <f>H3586 * Dashboard!$I$14 * Dashboard!$I$15 * (Dashboard!$D$12 / 365) * 'Lookups and Calculations'!$F$12</f>
        <v>0</v>
      </c>
    </row>
    <row r="3587" spans="1:14" x14ac:dyDescent="0.35">
      <c r="A3587" s="2">
        <v>3586</v>
      </c>
      <c r="B3587" s="11">
        <v>-0.45031464240855101</v>
      </c>
      <c r="C3587" s="11">
        <v>-0.65440893844925641</v>
      </c>
      <c r="D3587" s="3">
        <f>B3587*Dashboard!$D$11*Dashboard!$D$10*SQRT(Dashboard!$D$12/365)</f>
        <v>-111804.91493435591</v>
      </c>
      <c r="E3587" s="3">
        <f>IF(Dashboard!$I$3,C3587*Dashboard!$E$11*Dashboard!$E$10*SQRT(Dashboard!$D$12/365),0)</f>
        <v>-324955.61460877751</v>
      </c>
      <c r="F3587" s="3">
        <f>D3587+IF(Dashboard!$I$3,E3587,0)</f>
        <v>-436760.52954313345</v>
      </c>
      <c r="G3587" s="3">
        <f>IF(Dashboard!$I$4, ('Lookups and Calculations'!$F$9) / (1 - 'Lookups and Calculations'!$F$10), 'Lookups and Calculations'!$F$9)</f>
        <v>1951878.888340465</v>
      </c>
      <c r="H3587" s="12">
        <f t="shared" ref="H3587:H3650" si="112">MAX(0,F3587-G3587)</f>
        <v>0</v>
      </c>
      <c r="I3587" s="12">
        <f t="shared" ref="I3587:I3650" si="113">MAX(0,-F3587-G3587)</f>
        <v>0</v>
      </c>
      <c r="J3587" s="13">
        <f>(1 - Dashboard!$I$9) * H3587 * Dashboard!$I$8 * 'Lookups and Calculations'!$F$12</f>
        <v>0</v>
      </c>
      <c r="K3587" s="12">
        <f>(1 - Dashboard!$I$11) * I3587 * Dashboard!$I$10 * 'Lookups and Calculations'!$F$12</f>
        <v>0</v>
      </c>
      <c r="L3587" s="12">
        <f>(H3587 - I3587) * Dashboard!$I$13 * (Dashboard!$D$12 / 365) * 'Lookups and Calculations'!$F$12</f>
        <v>0</v>
      </c>
      <c r="M3587" s="3">
        <f>(G3587*2) * Dashboard!$I$13 * (Dashboard!$D$12 / 365) * 'Lookups and Calculations'!$F$12</f>
        <v>1602.0878730267946</v>
      </c>
      <c r="N3587" s="12">
        <f>H3587 * Dashboard!$I$14 * Dashboard!$I$15 * (Dashboard!$D$12 / 365) * 'Lookups and Calculations'!$F$12</f>
        <v>0</v>
      </c>
    </row>
    <row r="3588" spans="1:14" x14ac:dyDescent="0.35">
      <c r="A3588" s="2">
        <v>3587</v>
      </c>
      <c r="B3588" s="11">
        <v>0.77310232155877812</v>
      </c>
      <c r="C3588" s="11">
        <v>-0.83074756963271335</v>
      </c>
      <c r="D3588" s="3">
        <f>B3588*Dashboard!$D$11*Dashboard!$D$10*SQRT(Dashboard!$D$12/365)</f>
        <v>191947.21014426183</v>
      </c>
      <c r="E3588" s="3">
        <f>IF(Dashboard!$I$3,C3588*Dashboard!$E$11*Dashboard!$E$10*SQRT(Dashboard!$D$12/365),0)</f>
        <v>-412518.94834208355</v>
      </c>
      <c r="F3588" s="3">
        <f>D3588+IF(Dashboard!$I$3,E3588,0)</f>
        <v>-220571.73819782172</v>
      </c>
      <c r="G3588" s="3">
        <f>IF(Dashboard!$I$4, ('Lookups and Calculations'!$F$9) / (1 - 'Lookups and Calculations'!$F$10), 'Lookups and Calculations'!$F$9)</f>
        <v>1951878.888340465</v>
      </c>
      <c r="H3588" s="12">
        <f t="shared" si="112"/>
        <v>0</v>
      </c>
      <c r="I3588" s="12">
        <f t="shared" si="113"/>
        <v>0</v>
      </c>
      <c r="J3588" s="13">
        <f>(1 - Dashboard!$I$9) * H3588 * Dashboard!$I$8 * 'Lookups and Calculations'!$F$12</f>
        <v>0</v>
      </c>
      <c r="K3588" s="12">
        <f>(1 - Dashboard!$I$11) * I3588 * Dashboard!$I$10 * 'Lookups and Calculations'!$F$12</f>
        <v>0</v>
      </c>
      <c r="L3588" s="12">
        <f>(H3588 - I3588) * Dashboard!$I$13 * (Dashboard!$D$12 / 365) * 'Lookups and Calculations'!$F$12</f>
        <v>0</v>
      </c>
      <c r="M3588" s="3">
        <f>(G3588*2) * Dashboard!$I$13 * (Dashboard!$D$12 / 365) * 'Lookups and Calculations'!$F$12</f>
        <v>1602.0878730267946</v>
      </c>
      <c r="N3588" s="12">
        <f>H3588 * Dashboard!$I$14 * Dashboard!$I$15 * (Dashboard!$D$12 / 365) * 'Lookups and Calculations'!$F$12</f>
        <v>0</v>
      </c>
    </row>
    <row r="3589" spans="1:14" x14ac:dyDescent="0.35">
      <c r="A3589" s="2">
        <v>3588</v>
      </c>
      <c r="B3589" s="11">
        <v>-1.0838312177841141</v>
      </c>
      <c r="C3589" s="11">
        <v>-1.0166990706983838</v>
      </c>
      <c r="D3589" s="3">
        <f>B3589*Dashboard!$D$11*Dashboard!$D$10*SQRT(Dashboard!$D$12/365)</f>
        <v>-269095.52942676248</v>
      </c>
      <c r="E3589" s="3">
        <f>IF(Dashboard!$I$3,C3589*Dashboard!$E$11*Dashboard!$E$10*SQRT(Dashboard!$D$12/365),0)</f>
        <v>-504855.68270792265</v>
      </c>
      <c r="F3589" s="3">
        <f>D3589+IF(Dashboard!$I$3,E3589,0)</f>
        <v>-773951.21213468513</v>
      </c>
      <c r="G3589" s="3">
        <f>IF(Dashboard!$I$4, ('Lookups and Calculations'!$F$9) / (1 - 'Lookups and Calculations'!$F$10), 'Lookups and Calculations'!$F$9)</f>
        <v>1951878.888340465</v>
      </c>
      <c r="H3589" s="12">
        <f t="shared" si="112"/>
        <v>0</v>
      </c>
      <c r="I3589" s="12">
        <f t="shared" si="113"/>
        <v>0</v>
      </c>
      <c r="J3589" s="13">
        <f>(1 - Dashboard!$I$9) * H3589 * Dashboard!$I$8 * 'Lookups and Calculations'!$F$12</f>
        <v>0</v>
      </c>
      <c r="K3589" s="12">
        <f>(1 - Dashboard!$I$11) * I3589 * Dashboard!$I$10 * 'Lookups and Calculations'!$F$12</f>
        <v>0</v>
      </c>
      <c r="L3589" s="12">
        <f>(H3589 - I3589) * Dashboard!$I$13 * (Dashboard!$D$12 / 365) * 'Lookups and Calculations'!$F$12</f>
        <v>0</v>
      </c>
      <c r="M3589" s="3">
        <f>(G3589*2) * Dashboard!$I$13 * (Dashboard!$D$12 / 365) * 'Lookups and Calculations'!$F$12</f>
        <v>1602.0878730267946</v>
      </c>
      <c r="N3589" s="12">
        <f>H3589 * Dashboard!$I$14 * Dashboard!$I$15 * (Dashboard!$D$12 / 365) * 'Lookups and Calculations'!$F$12</f>
        <v>0</v>
      </c>
    </row>
    <row r="3590" spans="1:14" x14ac:dyDescent="0.35">
      <c r="A3590" s="2">
        <v>3589</v>
      </c>
      <c r="B3590" s="11">
        <v>-0.45620264756480206</v>
      </c>
      <c r="C3590" s="11">
        <v>-1.2485064812996729</v>
      </c>
      <c r="D3590" s="3">
        <f>B3590*Dashboard!$D$11*Dashboard!$D$10*SQRT(Dashboard!$D$12/365)</f>
        <v>-113266.79925618628</v>
      </c>
      <c r="E3590" s="3">
        <f>IF(Dashboard!$I$3,C3590*Dashboard!$E$11*Dashboard!$E$10*SQRT(Dashboard!$D$12/365),0)</f>
        <v>-619962.7895290989</v>
      </c>
      <c r="F3590" s="3">
        <f>D3590+IF(Dashboard!$I$3,E3590,0)</f>
        <v>-733229.58878528513</v>
      </c>
      <c r="G3590" s="3">
        <f>IF(Dashboard!$I$4, ('Lookups and Calculations'!$F$9) / (1 - 'Lookups and Calculations'!$F$10), 'Lookups and Calculations'!$F$9)</f>
        <v>1951878.888340465</v>
      </c>
      <c r="H3590" s="12">
        <f t="shared" si="112"/>
        <v>0</v>
      </c>
      <c r="I3590" s="12">
        <f t="shared" si="113"/>
        <v>0</v>
      </c>
      <c r="J3590" s="13">
        <f>(1 - Dashboard!$I$9) * H3590 * Dashboard!$I$8 * 'Lookups and Calculations'!$F$12</f>
        <v>0</v>
      </c>
      <c r="K3590" s="12">
        <f>(1 - Dashboard!$I$11) * I3590 * Dashboard!$I$10 * 'Lookups and Calculations'!$F$12</f>
        <v>0</v>
      </c>
      <c r="L3590" s="12">
        <f>(H3590 - I3590) * Dashboard!$I$13 * (Dashboard!$D$12 / 365) * 'Lookups and Calculations'!$F$12</f>
        <v>0</v>
      </c>
      <c r="M3590" s="3">
        <f>(G3590*2) * Dashboard!$I$13 * (Dashboard!$D$12 / 365) * 'Lookups and Calculations'!$F$12</f>
        <v>1602.0878730267946</v>
      </c>
      <c r="N3590" s="12">
        <f>H3590 * Dashboard!$I$14 * Dashboard!$I$15 * (Dashboard!$D$12 / 365) * 'Lookups and Calculations'!$F$12</f>
        <v>0</v>
      </c>
    </row>
    <row r="3591" spans="1:14" x14ac:dyDescent="0.35">
      <c r="A3591" s="2">
        <v>3590</v>
      </c>
      <c r="B3591" s="11">
        <v>-1.4230953896577601</v>
      </c>
      <c r="C3591" s="11">
        <v>0.38548100526515283</v>
      </c>
      <c r="D3591" s="3">
        <f>B3591*Dashboard!$D$11*Dashboard!$D$10*SQRT(Dashboard!$D$12/365)</f>
        <v>-353328.63735709304</v>
      </c>
      <c r="E3591" s="3">
        <f>IF(Dashboard!$I$3,C3591*Dashboard!$E$11*Dashboard!$E$10*SQRT(Dashboard!$D$12/365),0)</f>
        <v>191415.80994108054</v>
      </c>
      <c r="F3591" s="3">
        <f>D3591+IF(Dashboard!$I$3,E3591,0)</f>
        <v>-161912.8274160125</v>
      </c>
      <c r="G3591" s="3">
        <f>IF(Dashboard!$I$4, ('Lookups and Calculations'!$F$9) / (1 - 'Lookups and Calculations'!$F$10), 'Lookups and Calculations'!$F$9)</f>
        <v>1951878.888340465</v>
      </c>
      <c r="H3591" s="12">
        <f t="shared" si="112"/>
        <v>0</v>
      </c>
      <c r="I3591" s="12">
        <f t="shared" si="113"/>
        <v>0</v>
      </c>
      <c r="J3591" s="13">
        <f>(1 - Dashboard!$I$9) * H3591 * Dashboard!$I$8 * 'Lookups and Calculations'!$F$12</f>
        <v>0</v>
      </c>
      <c r="K3591" s="12">
        <f>(1 - Dashboard!$I$11) * I3591 * Dashboard!$I$10 * 'Lookups and Calculations'!$F$12</f>
        <v>0</v>
      </c>
      <c r="L3591" s="12">
        <f>(H3591 - I3591) * Dashboard!$I$13 * (Dashboard!$D$12 / 365) * 'Lookups and Calculations'!$F$12</f>
        <v>0</v>
      </c>
      <c r="M3591" s="3">
        <f>(G3591*2) * Dashboard!$I$13 * (Dashboard!$D$12 / 365) * 'Lookups and Calculations'!$F$12</f>
        <v>1602.0878730267946</v>
      </c>
      <c r="N3591" s="12">
        <f>H3591 * Dashboard!$I$14 * Dashboard!$I$15 * (Dashboard!$D$12 / 365) * 'Lookups and Calculations'!$F$12</f>
        <v>0</v>
      </c>
    </row>
    <row r="3592" spans="1:14" x14ac:dyDescent="0.35">
      <c r="A3592" s="2">
        <v>3591</v>
      </c>
      <c r="B3592" s="11">
        <v>-1.0008680654536368</v>
      </c>
      <c r="C3592" s="11">
        <v>1.2333821694817861</v>
      </c>
      <c r="D3592" s="3">
        <f>B3592*Dashboard!$D$11*Dashboard!$D$10*SQRT(Dashboard!$D$12/365)</f>
        <v>-248497.291405047</v>
      </c>
      <c r="E3592" s="3">
        <f>IF(Dashboard!$I$3,C3592*Dashboard!$E$11*Dashboard!$E$10*SQRT(Dashboard!$D$12/365),0)</f>
        <v>612452.60781617404</v>
      </c>
      <c r="F3592" s="3">
        <f>D3592+IF(Dashboard!$I$3,E3592,0)</f>
        <v>363955.31641112705</v>
      </c>
      <c r="G3592" s="3">
        <f>IF(Dashboard!$I$4, ('Lookups and Calculations'!$F$9) / (1 - 'Lookups and Calculations'!$F$10), 'Lookups and Calculations'!$F$9)</f>
        <v>1951878.888340465</v>
      </c>
      <c r="H3592" s="12">
        <f t="shared" si="112"/>
        <v>0</v>
      </c>
      <c r="I3592" s="12">
        <f t="shared" si="113"/>
        <v>0</v>
      </c>
      <c r="J3592" s="13">
        <f>(1 - Dashboard!$I$9) * H3592 * Dashboard!$I$8 * 'Lookups and Calculations'!$F$12</f>
        <v>0</v>
      </c>
      <c r="K3592" s="12">
        <f>(1 - Dashboard!$I$11) * I3592 * Dashboard!$I$10 * 'Lookups and Calculations'!$F$12</f>
        <v>0</v>
      </c>
      <c r="L3592" s="12">
        <f>(H3592 - I3592) * Dashboard!$I$13 * (Dashboard!$D$12 / 365) * 'Lookups and Calculations'!$F$12</f>
        <v>0</v>
      </c>
      <c r="M3592" s="3">
        <f>(G3592*2) * Dashboard!$I$13 * (Dashboard!$D$12 / 365) * 'Lookups and Calculations'!$F$12</f>
        <v>1602.0878730267946</v>
      </c>
      <c r="N3592" s="12">
        <f>H3592 * Dashboard!$I$14 * Dashboard!$I$15 * (Dashboard!$D$12 / 365) * 'Lookups and Calculations'!$F$12</f>
        <v>0</v>
      </c>
    </row>
    <row r="3593" spans="1:14" x14ac:dyDescent="0.35">
      <c r="A3593" s="2">
        <v>3592</v>
      </c>
      <c r="B3593" s="11">
        <v>-1.2465444322011039</v>
      </c>
      <c r="C3593" s="11">
        <v>0.40768095781374963</v>
      </c>
      <c r="D3593" s="3">
        <f>B3593*Dashboard!$D$11*Dashboard!$D$10*SQRT(Dashboard!$D$12/365)</f>
        <v>-309494.25374823861</v>
      </c>
      <c r="E3593" s="3">
        <f>IF(Dashboard!$I$3,C3593*Dashboard!$E$11*Dashboard!$E$10*SQRT(Dashboard!$D$12/365),0)</f>
        <v>202439.4968146277</v>
      </c>
      <c r="F3593" s="3">
        <f>D3593+IF(Dashboard!$I$3,E3593,0)</f>
        <v>-107054.75693361092</v>
      </c>
      <c r="G3593" s="3">
        <f>IF(Dashboard!$I$4, ('Lookups and Calculations'!$F$9) / (1 - 'Lookups and Calculations'!$F$10), 'Lookups and Calculations'!$F$9)</f>
        <v>1951878.888340465</v>
      </c>
      <c r="H3593" s="12">
        <f t="shared" si="112"/>
        <v>0</v>
      </c>
      <c r="I3593" s="12">
        <f t="shared" si="113"/>
        <v>0</v>
      </c>
      <c r="J3593" s="13">
        <f>(1 - Dashboard!$I$9) * H3593 * Dashboard!$I$8 * 'Lookups and Calculations'!$F$12</f>
        <v>0</v>
      </c>
      <c r="K3593" s="12">
        <f>(1 - Dashboard!$I$11) * I3593 * Dashboard!$I$10 * 'Lookups and Calculations'!$F$12</f>
        <v>0</v>
      </c>
      <c r="L3593" s="12">
        <f>(H3593 - I3593) * Dashboard!$I$13 * (Dashboard!$D$12 / 365) * 'Lookups and Calculations'!$F$12</f>
        <v>0</v>
      </c>
      <c r="M3593" s="3">
        <f>(G3593*2) * Dashboard!$I$13 * (Dashboard!$D$12 / 365) * 'Lookups and Calculations'!$F$12</f>
        <v>1602.0878730267946</v>
      </c>
      <c r="N3593" s="12">
        <f>H3593 * Dashboard!$I$14 * Dashboard!$I$15 * (Dashboard!$D$12 / 365) * 'Lookups and Calculations'!$F$12</f>
        <v>0</v>
      </c>
    </row>
    <row r="3594" spans="1:14" x14ac:dyDescent="0.35">
      <c r="A3594" s="2">
        <v>3593</v>
      </c>
      <c r="B3594" s="11">
        <v>-1.287422959417944</v>
      </c>
      <c r="C3594" s="11">
        <v>-0.19055976438226011</v>
      </c>
      <c r="D3594" s="3">
        <f>B3594*Dashboard!$D$11*Dashboard!$D$10*SQRT(Dashboard!$D$12/365)</f>
        <v>-319643.64670085337</v>
      </c>
      <c r="E3594" s="3">
        <f>IF(Dashboard!$I$3,C3594*Dashboard!$E$11*Dashboard!$E$10*SQRT(Dashboard!$D$12/365),0)</f>
        <v>-94625.029880062953</v>
      </c>
      <c r="F3594" s="3">
        <f>D3594+IF(Dashboard!$I$3,E3594,0)</f>
        <v>-414268.67658091633</v>
      </c>
      <c r="G3594" s="3">
        <f>IF(Dashboard!$I$4, ('Lookups and Calculations'!$F$9) / (1 - 'Lookups and Calculations'!$F$10), 'Lookups and Calculations'!$F$9)</f>
        <v>1951878.888340465</v>
      </c>
      <c r="H3594" s="12">
        <f t="shared" si="112"/>
        <v>0</v>
      </c>
      <c r="I3594" s="12">
        <f t="shared" si="113"/>
        <v>0</v>
      </c>
      <c r="J3594" s="13">
        <f>(1 - Dashboard!$I$9) * H3594 * Dashboard!$I$8 * 'Lookups and Calculations'!$F$12</f>
        <v>0</v>
      </c>
      <c r="K3594" s="12">
        <f>(1 - Dashboard!$I$11) * I3594 * Dashboard!$I$10 * 'Lookups and Calculations'!$F$12</f>
        <v>0</v>
      </c>
      <c r="L3594" s="12">
        <f>(H3594 - I3594) * Dashboard!$I$13 * (Dashboard!$D$12 / 365) * 'Lookups and Calculations'!$F$12</f>
        <v>0</v>
      </c>
      <c r="M3594" s="3">
        <f>(G3594*2) * Dashboard!$I$13 * (Dashboard!$D$12 / 365) * 'Lookups and Calculations'!$F$12</f>
        <v>1602.0878730267946</v>
      </c>
      <c r="N3594" s="12">
        <f>H3594 * Dashboard!$I$14 * Dashboard!$I$15 * (Dashboard!$D$12 / 365) * 'Lookups and Calculations'!$F$12</f>
        <v>0</v>
      </c>
    </row>
    <row r="3595" spans="1:14" x14ac:dyDescent="0.35">
      <c r="A3595" s="2">
        <v>3594</v>
      </c>
      <c r="B3595" s="11">
        <v>0.50328406082775756</v>
      </c>
      <c r="C3595" s="11">
        <v>0.23234954128118399</v>
      </c>
      <c r="D3595" s="3">
        <f>B3595*Dashboard!$D$11*Dashboard!$D$10*SQRT(Dashboard!$D$12/365)</f>
        <v>124956.25571422934</v>
      </c>
      <c r="E3595" s="3">
        <f>IF(Dashboard!$I$3,C3595*Dashboard!$E$11*Dashboard!$E$10*SQRT(Dashboard!$D$12/365),0)</f>
        <v>115376.3091470201</v>
      </c>
      <c r="F3595" s="3">
        <f>D3595+IF(Dashboard!$I$3,E3595,0)</f>
        <v>240332.56486124944</v>
      </c>
      <c r="G3595" s="3">
        <f>IF(Dashboard!$I$4, ('Lookups and Calculations'!$F$9) / (1 - 'Lookups and Calculations'!$F$10), 'Lookups and Calculations'!$F$9)</f>
        <v>1951878.888340465</v>
      </c>
      <c r="H3595" s="12">
        <f t="shared" si="112"/>
        <v>0</v>
      </c>
      <c r="I3595" s="12">
        <f t="shared" si="113"/>
        <v>0</v>
      </c>
      <c r="J3595" s="13">
        <f>(1 - Dashboard!$I$9) * H3595 * Dashboard!$I$8 * 'Lookups and Calculations'!$F$12</f>
        <v>0</v>
      </c>
      <c r="K3595" s="12">
        <f>(1 - Dashboard!$I$11) * I3595 * Dashboard!$I$10 * 'Lookups and Calculations'!$F$12</f>
        <v>0</v>
      </c>
      <c r="L3595" s="12">
        <f>(H3595 - I3595) * Dashboard!$I$13 * (Dashboard!$D$12 / 365) * 'Lookups and Calculations'!$F$12</f>
        <v>0</v>
      </c>
      <c r="M3595" s="3">
        <f>(G3595*2) * Dashboard!$I$13 * (Dashboard!$D$12 / 365) * 'Lookups and Calculations'!$F$12</f>
        <v>1602.0878730267946</v>
      </c>
      <c r="N3595" s="12">
        <f>H3595 * Dashboard!$I$14 * Dashboard!$I$15 * (Dashboard!$D$12 / 365) * 'Lookups and Calculations'!$F$12</f>
        <v>0</v>
      </c>
    </row>
    <row r="3596" spans="1:14" x14ac:dyDescent="0.35">
      <c r="A3596" s="2">
        <v>3595</v>
      </c>
      <c r="B3596" s="11">
        <v>-7.4690408150674709E-2</v>
      </c>
      <c r="C3596" s="11">
        <v>-1.702758502161738</v>
      </c>
      <c r="D3596" s="3">
        <f>B3596*Dashboard!$D$11*Dashboard!$D$10*SQRT(Dashboard!$D$12/365)</f>
        <v>-18544.266482283805</v>
      </c>
      <c r="E3596" s="3">
        <f>IF(Dashboard!$I$3,C3596*Dashboard!$E$11*Dashboard!$E$10*SQRT(Dashboard!$D$12/365),0)</f>
        <v>-845527.77795408142</v>
      </c>
      <c r="F3596" s="3">
        <f>D3596+IF(Dashboard!$I$3,E3596,0)</f>
        <v>-864072.04443636525</v>
      </c>
      <c r="G3596" s="3">
        <f>IF(Dashboard!$I$4, ('Lookups and Calculations'!$F$9) / (1 - 'Lookups and Calculations'!$F$10), 'Lookups and Calculations'!$F$9)</f>
        <v>1951878.888340465</v>
      </c>
      <c r="H3596" s="12">
        <f t="shared" si="112"/>
        <v>0</v>
      </c>
      <c r="I3596" s="12">
        <f t="shared" si="113"/>
        <v>0</v>
      </c>
      <c r="J3596" s="13">
        <f>(1 - Dashboard!$I$9) * H3596 * Dashboard!$I$8 * 'Lookups and Calculations'!$F$12</f>
        <v>0</v>
      </c>
      <c r="K3596" s="12">
        <f>(1 - Dashboard!$I$11) * I3596 * Dashboard!$I$10 * 'Lookups and Calculations'!$F$12</f>
        <v>0</v>
      </c>
      <c r="L3596" s="12">
        <f>(H3596 - I3596) * Dashboard!$I$13 * (Dashboard!$D$12 / 365) * 'Lookups and Calculations'!$F$12</f>
        <v>0</v>
      </c>
      <c r="M3596" s="3">
        <f>(G3596*2) * Dashboard!$I$13 * (Dashboard!$D$12 / 365) * 'Lookups and Calculations'!$F$12</f>
        <v>1602.0878730267946</v>
      </c>
      <c r="N3596" s="12">
        <f>H3596 * Dashboard!$I$14 * Dashboard!$I$15 * (Dashboard!$D$12 / 365) * 'Lookups and Calculations'!$F$12</f>
        <v>0</v>
      </c>
    </row>
    <row r="3597" spans="1:14" x14ac:dyDescent="0.35">
      <c r="A3597" s="2">
        <v>3596</v>
      </c>
      <c r="B3597" s="11">
        <v>1.1854278959354445</v>
      </c>
      <c r="C3597" s="11">
        <v>-1.1441749759404125</v>
      </c>
      <c r="D3597" s="3">
        <f>B3597*Dashboard!$D$11*Dashboard!$D$10*SQRT(Dashboard!$D$12/365)</f>
        <v>294320.13215690665</v>
      </c>
      <c r="E3597" s="3">
        <f>IF(Dashboard!$I$3,C3597*Dashboard!$E$11*Dashboard!$E$10*SQRT(Dashboard!$D$12/365),0)</f>
        <v>-568155.56860785489</v>
      </c>
      <c r="F3597" s="3">
        <f>D3597+IF(Dashboard!$I$3,E3597,0)</f>
        <v>-273835.43645094824</v>
      </c>
      <c r="G3597" s="3">
        <f>IF(Dashboard!$I$4, ('Lookups and Calculations'!$F$9) / (1 - 'Lookups and Calculations'!$F$10), 'Lookups and Calculations'!$F$9)</f>
        <v>1951878.888340465</v>
      </c>
      <c r="H3597" s="12">
        <f t="shared" si="112"/>
        <v>0</v>
      </c>
      <c r="I3597" s="12">
        <f t="shared" si="113"/>
        <v>0</v>
      </c>
      <c r="J3597" s="13">
        <f>(1 - Dashboard!$I$9) * H3597 * Dashboard!$I$8 * 'Lookups and Calculations'!$F$12</f>
        <v>0</v>
      </c>
      <c r="K3597" s="12">
        <f>(1 - Dashboard!$I$11) * I3597 * Dashboard!$I$10 * 'Lookups and Calculations'!$F$12</f>
        <v>0</v>
      </c>
      <c r="L3597" s="12">
        <f>(H3597 - I3597) * Dashboard!$I$13 * (Dashboard!$D$12 / 365) * 'Lookups and Calculations'!$F$12</f>
        <v>0</v>
      </c>
      <c r="M3597" s="3">
        <f>(G3597*2) * Dashboard!$I$13 * (Dashboard!$D$12 / 365) * 'Lookups and Calculations'!$F$12</f>
        <v>1602.0878730267946</v>
      </c>
      <c r="N3597" s="12">
        <f>H3597 * Dashboard!$I$14 * Dashboard!$I$15 * (Dashboard!$D$12 / 365) * 'Lookups and Calculations'!$F$12</f>
        <v>0</v>
      </c>
    </row>
    <row r="3598" spans="1:14" x14ac:dyDescent="0.35">
      <c r="A3598" s="2">
        <v>3597</v>
      </c>
      <c r="B3598" s="11">
        <v>0.87294872621532826</v>
      </c>
      <c r="C3598" s="11">
        <v>-0.11535073777292504</v>
      </c>
      <c r="D3598" s="3">
        <f>B3598*Dashboard!$D$11*Dashboard!$D$10*SQRT(Dashboard!$D$12/365)</f>
        <v>216737.25187912257</v>
      </c>
      <c r="E3598" s="3">
        <f>IF(Dashboard!$I$3,C3598*Dashboard!$E$11*Dashboard!$E$10*SQRT(Dashboard!$D$12/365),0)</f>
        <v>-57278.96990130021</v>
      </c>
      <c r="F3598" s="3">
        <f>D3598+IF(Dashboard!$I$3,E3598,0)</f>
        <v>159458.28197782236</v>
      </c>
      <c r="G3598" s="3">
        <f>IF(Dashboard!$I$4, ('Lookups and Calculations'!$F$9) / (1 - 'Lookups and Calculations'!$F$10), 'Lookups and Calculations'!$F$9)</f>
        <v>1951878.888340465</v>
      </c>
      <c r="H3598" s="12">
        <f t="shared" si="112"/>
        <v>0</v>
      </c>
      <c r="I3598" s="12">
        <f t="shared" si="113"/>
        <v>0</v>
      </c>
      <c r="J3598" s="13">
        <f>(1 - Dashboard!$I$9) * H3598 * Dashboard!$I$8 * 'Lookups and Calculations'!$F$12</f>
        <v>0</v>
      </c>
      <c r="K3598" s="12">
        <f>(1 - Dashboard!$I$11) * I3598 * Dashboard!$I$10 * 'Lookups and Calculations'!$F$12</f>
        <v>0</v>
      </c>
      <c r="L3598" s="12">
        <f>(H3598 - I3598) * Dashboard!$I$13 * (Dashboard!$D$12 / 365) * 'Lookups and Calculations'!$F$12</f>
        <v>0</v>
      </c>
      <c r="M3598" s="3">
        <f>(G3598*2) * Dashboard!$I$13 * (Dashboard!$D$12 / 365) * 'Lookups and Calculations'!$F$12</f>
        <v>1602.0878730267946</v>
      </c>
      <c r="N3598" s="12">
        <f>H3598 * Dashboard!$I$14 * Dashboard!$I$15 * (Dashboard!$D$12 / 365) * 'Lookups and Calculations'!$F$12</f>
        <v>0</v>
      </c>
    </row>
    <row r="3599" spans="1:14" x14ac:dyDescent="0.35">
      <c r="A3599" s="2">
        <v>3598</v>
      </c>
      <c r="B3599" s="11">
        <v>0.32549980179998506</v>
      </c>
      <c r="C3599" s="11">
        <v>-0.78868940814452515</v>
      </c>
      <c r="D3599" s="3">
        <f>B3599*Dashboard!$D$11*Dashboard!$D$10*SQRT(Dashboard!$D$12/365)</f>
        <v>80815.665812571373</v>
      </c>
      <c r="E3599" s="3">
        <f>IF(Dashboard!$I$3,C3599*Dashboard!$E$11*Dashboard!$E$10*SQRT(Dashboard!$D$12/365),0)</f>
        <v>-391634.3990752353</v>
      </c>
      <c r="F3599" s="3">
        <f>D3599+IF(Dashboard!$I$3,E3599,0)</f>
        <v>-310818.73326266394</v>
      </c>
      <c r="G3599" s="3">
        <f>IF(Dashboard!$I$4, ('Lookups and Calculations'!$F$9) / (1 - 'Lookups and Calculations'!$F$10), 'Lookups and Calculations'!$F$9)</f>
        <v>1951878.888340465</v>
      </c>
      <c r="H3599" s="12">
        <f t="shared" si="112"/>
        <v>0</v>
      </c>
      <c r="I3599" s="12">
        <f t="shared" si="113"/>
        <v>0</v>
      </c>
      <c r="J3599" s="13">
        <f>(1 - Dashboard!$I$9) * H3599 * Dashboard!$I$8 * 'Lookups and Calculations'!$F$12</f>
        <v>0</v>
      </c>
      <c r="K3599" s="12">
        <f>(1 - Dashboard!$I$11) * I3599 * Dashboard!$I$10 * 'Lookups and Calculations'!$F$12</f>
        <v>0</v>
      </c>
      <c r="L3599" s="12">
        <f>(H3599 - I3599) * Dashboard!$I$13 * (Dashboard!$D$12 / 365) * 'Lookups and Calculations'!$F$12</f>
        <v>0</v>
      </c>
      <c r="M3599" s="3">
        <f>(G3599*2) * Dashboard!$I$13 * (Dashboard!$D$12 / 365) * 'Lookups and Calculations'!$F$12</f>
        <v>1602.0878730267946</v>
      </c>
      <c r="N3599" s="12">
        <f>H3599 * Dashboard!$I$14 * Dashboard!$I$15 * (Dashboard!$D$12 / 365) * 'Lookups and Calculations'!$F$12</f>
        <v>0</v>
      </c>
    </row>
    <row r="3600" spans="1:14" x14ac:dyDescent="0.35">
      <c r="A3600" s="2">
        <v>3599</v>
      </c>
      <c r="B3600" s="11">
        <v>0.89918301061230421</v>
      </c>
      <c r="C3600" s="11">
        <v>1.0886001907911165</v>
      </c>
      <c r="D3600" s="3">
        <f>B3600*Dashboard!$D$11*Dashboard!$D$10*SQRT(Dashboard!$D$12/365)</f>
        <v>223250.74635418458</v>
      </c>
      <c r="E3600" s="3">
        <f>IF(Dashboard!$I$3,C3600*Dashboard!$E$11*Dashboard!$E$10*SQRT(Dashboard!$D$12/365),0)</f>
        <v>540559.15693943354</v>
      </c>
      <c r="F3600" s="3">
        <f>D3600+IF(Dashboard!$I$3,E3600,0)</f>
        <v>763809.90329361812</v>
      </c>
      <c r="G3600" s="3">
        <f>IF(Dashboard!$I$4, ('Lookups and Calculations'!$F$9) / (1 - 'Lookups and Calculations'!$F$10), 'Lookups and Calculations'!$F$9)</f>
        <v>1951878.888340465</v>
      </c>
      <c r="H3600" s="12">
        <f t="shared" si="112"/>
        <v>0</v>
      </c>
      <c r="I3600" s="12">
        <f t="shared" si="113"/>
        <v>0</v>
      </c>
      <c r="J3600" s="13">
        <f>(1 - Dashboard!$I$9) * H3600 * Dashboard!$I$8 * 'Lookups and Calculations'!$F$12</f>
        <v>0</v>
      </c>
      <c r="K3600" s="12">
        <f>(1 - Dashboard!$I$11) * I3600 * Dashboard!$I$10 * 'Lookups and Calculations'!$F$12</f>
        <v>0</v>
      </c>
      <c r="L3600" s="12">
        <f>(H3600 - I3600) * Dashboard!$I$13 * (Dashboard!$D$12 / 365) * 'Lookups and Calculations'!$F$12</f>
        <v>0</v>
      </c>
      <c r="M3600" s="3">
        <f>(G3600*2) * Dashboard!$I$13 * (Dashboard!$D$12 / 365) * 'Lookups and Calculations'!$F$12</f>
        <v>1602.0878730267946</v>
      </c>
      <c r="N3600" s="12">
        <f>H3600 * Dashboard!$I$14 * Dashboard!$I$15 * (Dashboard!$D$12 / 365) * 'Lookups and Calculations'!$F$12</f>
        <v>0</v>
      </c>
    </row>
    <row r="3601" spans="1:14" x14ac:dyDescent="0.35">
      <c r="A3601" s="2">
        <v>3600</v>
      </c>
      <c r="B3601" s="11">
        <v>-0.33853670992099733</v>
      </c>
      <c r="C3601" s="11">
        <v>-0.36890281534238251</v>
      </c>
      <c r="D3601" s="3">
        <f>B3601*Dashboard!$D$11*Dashboard!$D$10*SQRT(Dashboard!$D$12/365)</f>
        <v>-84052.49239160672</v>
      </c>
      <c r="E3601" s="3">
        <f>IF(Dashboard!$I$3,C3601*Dashboard!$E$11*Dashboard!$E$10*SQRT(Dashboard!$D$12/365),0)</f>
        <v>-183183.68537960865</v>
      </c>
      <c r="F3601" s="3">
        <f>D3601+IF(Dashboard!$I$3,E3601,0)</f>
        <v>-267236.17777121539</v>
      </c>
      <c r="G3601" s="3">
        <f>IF(Dashboard!$I$4, ('Lookups and Calculations'!$F$9) / (1 - 'Lookups and Calculations'!$F$10), 'Lookups and Calculations'!$F$9)</f>
        <v>1951878.888340465</v>
      </c>
      <c r="H3601" s="12">
        <f t="shared" si="112"/>
        <v>0</v>
      </c>
      <c r="I3601" s="12">
        <f t="shared" si="113"/>
        <v>0</v>
      </c>
      <c r="J3601" s="13">
        <f>(1 - Dashboard!$I$9) * H3601 * Dashboard!$I$8 * 'Lookups and Calculations'!$F$12</f>
        <v>0</v>
      </c>
      <c r="K3601" s="12">
        <f>(1 - Dashboard!$I$11) * I3601 * Dashboard!$I$10 * 'Lookups and Calculations'!$F$12</f>
        <v>0</v>
      </c>
      <c r="L3601" s="12">
        <f>(H3601 - I3601) * Dashboard!$I$13 * (Dashboard!$D$12 / 365) * 'Lookups and Calculations'!$F$12</f>
        <v>0</v>
      </c>
      <c r="M3601" s="3">
        <f>(G3601*2) * Dashboard!$I$13 * (Dashboard!$D$12 / 365) * 'Lookups and Calculations'!$F$12</f>
        <v>1602.0878730267946</v>
      </c>
      <c r="N3601" s="12">
        <f>H3601 * Dashboard!$I$14 * Dashboard!$I$15 * (Dashboard!$D$12 / 365) * 'Lookups and Calculations'!$F$12</f>
        <v>0</v>
      </c>
    </row>
    <row r="3602" spans="1:14" x14ac:dyDescent="0.35">
      <c r="A3602" s="2">
        <v>3601</v>
      </c>
      <c r="B3602" s="11">
        <v>0.15369627598104971</v>
      </c>
      <c r="C3602" s="11">
        <v>-0.32884278412712487</v>
      </c>
      <c r="D3602" s="3">
        <f>B3602*Dashboard!$D$11*Dashboard!$D$10*SQRT(Dashboard!$D$12/365)</f>
        <v>38159.982917451423</v>
      </c>
      <c r="E3602" s="3">
        <f>IF(Dashboard!$I$3,C3602*Dashboard!$E$11*Dashboard!$E$10*SQRT(Dashboard!$D$12/365),0)</f>
        <v>-163291.33474080349</v>
      </c>
      <c r="F3602" s="3">
        <f>D3602+IF(Dashboard!$I$3,E3602,0)</f>
        <v>-125131.35182335207</v>
      </c>
      <c r="G3602" s="3">
        <f>IF(Dashboard!$I$4, ('Lookups and Calculations'!$F$9) / (1 - 'Lookups and Calculations'!$F$10), 'Lookups and Calculations'!$F$9)</f>
        <v>1951878.888340465</v>
      </c>
      <c r="H3602" s="12">
        <f t="shared" si="112"/>
        <v>0</v>
      </c>
      <c r="I3602" s="12">
        <f t="shared" si="113"/>
        <v>0</v>
      </c>
      <c r="J3602" s="13">
        <f>(1 - Dashboard!$I$9) * H3602 * Dashboard!$I$8 * 'Lookups and Calculations'!$F$12</f>
        <v>0</v>
      </c>
      <c r="K3602" s="12">
        <f>(1 - Dashboard!$I$11) * I3602 * Dashboard!$I$10 * 'Lookups and Calculations'!$F$12</f>
        <v>0</v>
      </c>
      <c r="L3602" s="12">
        <f>(H3602 - I3602) * Dashboard!$I$13 * (Dashboard!$D$12 / 365) * 'Lookups and Calculations'!$F$12</f>
        <v>0</v>
      </c>
      <c r="M3602" s="3">
        <f>(G3602*2) * Dashboard!$I$13 * (Dashboard!$D$12 / 365) * 'Lookups and Calculations'!$F$12</f>
        <v>1602.0878730267946</v>
      </c>
      <c r="N3602" s="12">
        <f>H3602 * Dashboard!$I$14 * Dashboard!$I$15 * (Dashboard!$D$12 / 365) * 'Lookups and Calculations'!$F$12</f>
        <v>0</v>
      </c>
    </row>
    <row r="3603" spans="1:14" x14ac:dyDescent="0.35">
      <c r="A3603" s="2">
        <v>3602</v>
      </c>
      <c r="B3603" s="11">
        <v>1.0515120738244681</v>
      </c>
      <c r="C3603" s="11">
        <v>-1.2463095424884787</v>
      </c>
      <c r="D3603" s="3">
        <f>B3603*Dashboard!$D$11*Dashboard!$D$10*SQRT(Dashboard!$D$12/365)</f>
        <v>261071.27527008529</v>
      </c>
      <c r="E3603" s="3">
        <f>IF(Dashboard!$I$3,C3603*Dashboard!$E$11*Dashboard!$E$10*SQRT(Dashboard!$D$12/365),0)</f>
        <v>-618871.86983087286</v>
      </c>
      <c r="F3603" s="3">
        <f>D3603+IF(Dashboard!$I$3,E3603,0)</f>
        <v>-357800.59456078755</v>
      </c>
      <c r="G3603" s="3">
        <f>IF(Dashboard!$I$4, ('Lookups and Calculations'!$F$9) / (1 - 'Lookups and Calculations'!$F$10), 'Lookups and Calculations'!$F$9)</f>
        <v>1951878.888340465</v>
      </c>
      <c r="H3603" s="12">
        <f t="shared" si="112"/>
        <v>0</v>
      </c>
      <c r="I3603" s="12">
        <f t="shared" si="113"/>
        <v>0</v>
      </c>
      <c r="J3603" s="13">
        <f>(1 - Dashboard!$I$9) * H3603 * Dashboard!$I$8 * 'Lookups and Calculations'!$F$12</f>
        <v>0</v>
      </c>
      <c r="K3603" s="12">
        <f>(1 - Dashboard!$I$11) * I3603 * Dashboard!$I$10 * 'Lookups and Calculations'!$F$12</f>
        <v>0</v>
      </c>
      <c r="L3603" s="12">
        <f>(H3603 - I3603) * Dashboard!$I$13 * (Dashboard!$D$12 / 365) * 'Lookups and Calculations'!$F$12</f>
        <v>0</v>
      </c>
      <c r="M3603" s="3">
        <f>(G3603*2) * Dashboard!$I$13 * (Dashboard!$D$12 / 365) * 'Lookups and Calculations'!$F$12</f>
        <v>1602.0878730267946</v>
      </c>
      <c r="N3603" s="12">
        <f>H3603 * Dashboard!$I$14 * Dashboard!$I$15 * (Dashboard!$D$12 / 365) * 'Lookups and Calculations'!$F$12</f>
        <v>0</v>
      </c>
    </row>
    <row r="3604" spans="1:14" x14ac:dyDescent="0.35">
      <c r="A3604" s="2">
        <v>3603</v>
      </c>
      <c r="B3604" s="11">
        <v>1.5191975679434597</v>
      </c>
      <c r="C3604" s="11">
        <v>0.30994909870622389</v>
      </c>
      <c r="D3604" s="3">
        <f>B3604*Dashboard!$D$11*Dashboard!$D$10*SQRT(Dashboard!$D$12/365)</f>
        <v>377189.05595412094</v>
      </c>
      <c r="E3604" s="3">
        <f>IF(Dashboard!$I$3,C3604*Dashboard!$E$11*Dashboard!$E$10*SQRT(Dashboard!$D$12/365),0)</f>
        <v>153909.4195537605</v>
      </c>
      <c r="F3604" s="3">
        <f>D3604+IF(Dashboard!$I$3,E3604,0)</f>
        <v>531098.47550788149</v>
      </c>
      <c r="G3604" s="3">
        <f>IF(Dashboard!$I$4, ('Lookups and Calculations'!$F$9) / (1 - 'Lookups and Calculations'!$F$10), 'Lookups and Calculations'!$F$9)</f>
        <v>1951878.888340465</v>
      </c>
      <c r="H3604" s="12">
        <f t="shared" si="112"/>
        <v>0</v>
      </c>
      <c r="I3604" s="12">
        <f t="shared" si="113"/>
        <v>0</v>
      </c>
      <c r="J3604" s="13">
        <f>(1 - Dashboard!$I$9) * H3604 * Dashboard!$I$8 * 'Lookups and Calculations'!$F$12</f>
        <v>0</v>
      </c>
      <c r="K3604" s="12">
        <f>(1 - Dashboard!$I$11) * I3604 * Dashboard!$I$10 * 'Lookups and Calculations'!$F$12</f>
        <v>0</v>
      </c>
      <c r="L3604" s="12">
        <f>(H3604 - I3604) * Dashboard!$I$13 * (Dashboard!$D$12 / 365) * 'Lookups and Calculations'!$F$12</f>
        <v>0</v>
      </c>
      <c r="M3604" s="3">
        <f>(G3604*2) * Dashboard!$I$13 * (Dashboard!$D$12 / 365) * 'Lookups and Calculations'!$F$12</f>
        <v>1602.0878730267946</v>
      </c>
      <c r="N3604" s="12">
        <f>H3604 * Dashboard!$I$14 * Dashboard!$I$15 * (Dashboard!$D$12 / 365) * 'Lookups and Calculations'!$F$12</f>
        <v>0</v>
      </c>
    </row>
    <row r="3605" spans="1:14" x14ac:dyDescent="0.35">
      <c r="A3605" s="2">
        <v>3604</v>
      </c>
      <c r="B3605" s="11">
        <v>-0.74215467481577024</v>
      </c>
      <c r="C3605" s="11">
        <v>1.0287778047257032</v>
      </c>
      <c r="D3605" s="3">
        <f>B3605*Dashboard!$D$11*Dashboard!$D$10*SQRT(Dashboard!$D$12/365)</f>
        <v>-184263.4737393921</v>
      </c>
      <c r="E3605" s="3">
        <f>IF(Dashboard!$I$3,C3605*Dashboard!$E$11*Dashboard!$E$10*SQRT(Dashboard!$D$12/365),0)</f>
        <v>510853.54155264545</v>
      </c>
      <c r="F3605" s="3">
        <f>D3605+IF(Dashboard!$I$3,E3605,0)</f>
        <v>326590.06781325338</v>
      </c>
      <c r="G3605" s="3">
        <f>IF(Dashboard!$I$4, ('Lookups and Calculations'!$F$9) / (1 - 'Lookups and Calculations'!$F$10), 'Lookups and Calculations'!$F$9)</f>
        <v>1951878.888340465</v>
      </c>
      <c r="H3605" s="12">
        <f t="shared" si="112"/>
        <v>0</v>
      </c>
      <c r="I3605" s="12">
        <f t="shared" si="113"/>
        <v>0</v>
      </c>
      <c r="J3605" s="13">
        <f>(1 - Dashboard!$I$9) * H3605 * Dashboard!$I$8 * 'Lookups and Calculations'!$F$12</f>
        <v>0</v>
      </c>
      <c r="K3605" s="12">
        <f>(1 - Dashboard!$I$11) * I3605 * Dashboard!$I$10 * 'Lookups and Calculations'!$F$12</f>
        <v>0</v>
      </c>
      <c r="L3605" s="12">
        <f>(H3605 - I3605) * Dashboard!$I$13 * (Dashboard!$D$12 / 365) * 'Lookups and Calculations'!$F$12</f>
        <v>0</v>
      </c>
      <c r="M3605" s="3">
        <f>(G3605*2) * Dashboard!$I$13 * (Dashboard!$D$12 / 365) * 'Lookups and Calculations'!$F$12</f>
        <v>1602.0878730267946</v>
      </c>
      <c r="N3605" s="12">
        <f>H3605 * Dashboard!$I$14 * Dashboard!$I$15 * (Dashboard!$D$12 / 365) * 'Lookups and Calculations'!$F$12</f>
        <v>0</v>
      </c>
    </row>
    <row r="3606" spans="1:14" x14ac:dyDescent="0.35">
      <c r="A3606" s="2">
        <v>3605</v>
      </c>
      <c r="B3606" s="11">
        <v>-0.3724704193607839</v>
      </c>
      <c r="C3606" s="11">
        <v>0.46767331806084567</v>
      </c>
      <c r="D3606" s="3">
        <f>B3606*Dashboard!$D$11*Dashboard!$D$10*SQRT(Dashboard!$D$12/365)</f>
        <v>-92477.613717953456</v>
      </c>
      <c r="E3606" s="3">
        <f>IF(Dashboard!$I$3,C3606*Dashboard!$E$11*Dashboard!$E$10*SQRT(Dashboard!$D$12/365),0)</f>
        <v>232229.51518161842</v>
      </c>
      <c r="F3606" s="3">
        <f>D3606+IF(Dashboard!$I$3,E3606,0)</f>
        <v>139751.90146366495</v>
      </c>
      <c r="G3606" s="3">
        <f>IF(Dashboard!$I$4, ('Lookups and Calculations'!$F$9) / (1 - 'Lookups and Calculations'!$F$10), 'Lookups and Calculations'!$F$9)</f>
        <v>1951878.888340465</v>
      </c>
      <c r="H3606" s="12">
        <f t="shared" si="112"/>
        <v>0</v>
      </c>
      <c r="I3606" s="12">
        <f t="shared" si="113"/>
        <v>0</v>
      </c>
      <c r="J3606" s="13">
        <f>(1 - Dashboard!$I$9) * H3606 * Dashboard!$I$8 * 'Lookups and Calculations'!$F$12</f>
        <v>0</v>
      </c>
      <c r="K3606" s="12">
        <f>(1 - Dashboard!$I$11) * I3606 * Dashboard!$I$10 * 'Lookups and Calculations'!$F$12</f>
        <v>0</v>
      </c>
      <c r="L3606" s="12">
        <f>(H3606 - I3606) * Dashboard!$I$13 * (Dashboard!$D$12 / 365) * 'Lookups and Calculations'!$F$12</f>
        <v>0</v>
      </c>
      <c r="M3606" s="3">
        <f>(G3606*2) * Dashboard!$I$13 * (Dashboard!$D$12 / 365) * 'Lookups and Calculations'!$F$12</f>
        <v>1602.0878730267946</v>
      </c>
      <c r="N3606" s="12">
        <f>H3606 * Dashboard!$I$14 * Dashboard!$I$15 * (Dashboard!$D$12 / 365) * 'Lookups and Calculations'!$F$12</f>
        <v>0</v>
      </c>
    </row>
    <row r="3607" spans="1:14" x14ac:dyDescent="0.35">
      <c r="A3607" s="2">
        <v>3606</v>
      </c>
      <c r="B3607" s="11">
        <v>-0.3662127379413106</v>
      </c>
      <c r="C3607" s="11">
        <v>0.8594481281968962</v>
      </c>
      <c r="D3607" s="3">
        <f>B3607*Dashboard!$D$11*Dashboard!$D$10*SQRT(Dashboard!$D$12/365)</f>
        <v>-90923.94552042734</v>
      </c>
      <c r="E3607" s="3">
        <f>IF(Dashboard!$I$3,C3607*Dashboard!$E$11*Dashboard!$E$10*SQRT(Dashboard!$D$12/365),0)</f>
        <v>426770.59910642053</v>
      </c>
      <c r="F3607" s="3">
        <f>D3607+IF(Dashboard!$I$3,E3607,0)</f>
        <v>335846.65358599322</v>
      </c>
      <c r="G3607" s="3">
        <f>IF(Dashboard!$I$4, ('Lookups and Calculations'!$F$9) / (1 - 'Lookups and Calculations'!$F$10), 'Lookups and Calculations'!$F$9)</f>
        <v>1951878.888340465</v>
      </c>
      <c r="H3607" s="12">
        <f t="shared" si="112"/>
        <v>0</v>
      </c>
      <c r="I3607" s="12">
        <f t="shared" si="113"/>
        <v>0</v>
      </c>
      <c r="J3607" s="13">
        <f>(1 - Dashboard!$I$9) * H3607 * Dashboard!$I$8 * 'Lookups and Calculations'!$F$12</f>
        <v>0</v>
      </c>
      <c r="K3607" s="12">
        <f>(1 - Dashboard!$I$11) * I3607 * Dashboard!$I$10 * 'Lookups and Calculations'!$F$12</f>
        <v>0</v>
      </c>
      <c r="L3607" s="12">
        <f>(H3607 - I3607) * Dashboard!$I$13 * (Dashboard!$D$12 / 365) * 'Lookups and Calculations'!$F$12</f>
        <v>0</v>
      </c>
      <c r="M3607" s="3">
        <f>(G3607*2) * Dashboard!$I$13 * (Dashboard!$D$12 / 365) * 'Lookups and Calculations'!$F$12</f>
        <v>1602.0878730267946</v>
      </c>
      <c r="N3607" s="12">
        <f>H3607 * Dashboard!$I$14 * Dashboard!$I$15 * (Dashboard!$D$12 / 365) * 'Lookups and Calculations'!$F$12</f>
        <v>0</v>
      </c>
    </row>
    <row r="3608" spans="1:14" x14ac:dyDescent="0.35">
      <c r="A3608" s="2">
        <v>3607</v>
      </c>
      <c r="B3608" s="11">
        <v>0.55730888909607701</v>
      </c>
      <c r="C3608" s="11">
        <v>-0.91590058870309443</v>
      </c>
      <c r="D3608" s="3">
        <f>B3608*Dashboard!$D$11*Dashboard!$D$10*SQRT(Dashboard!$D$12/365)</f>
        <v>138369.6355159072</v>
      </c>
      <c r="E3608" s="3">
        <f>IF(Dashboard!$I$3,C3608*Dashboard!$E$11*Dashboard!$E$10*SQRT(Dashboard!$D$12/365),0)</f>
        <v>-454802.83235103387</v>
      </c>
      <c r="F3608" s="3">
        <f>D3608+IF(Dashboard!$I$3,E3608,0)</f>
        <v>-316433.19683512667</v>
      </c>
      <c r="G3608" s="3">
        <f>IF(Dashboard!$I$4, ('Lookups and Calculations'!$F$9) / (1 - 'Lookups and Calculations'!$F$10), 'Lookups and Calculations'!$F$9)</f>
        <v>1951878.888340465</v>
      </c>
      <c r="H3608" s="12">
        <f t="shared" si="112"/>
        <v>0</v>
      </c>
      <c r="I3608" s="12">
        <f t="shared" si="113"/>
        <v>0</v>
      </c>
      <c r="J3608" s="13">
        <f>(1 - Dashboard!$I$9) * H3608 * Dashboard!$I$8 * 'Lookups and Calculations'!$F$12</f>
        <v>0</v>
      </c>
      <c r="K3608" s="12">
        <f>(1 - Dashboard!$I$11) * I3608 * Dashboard!$I$10 * 'Lookups and Calculations'!$F$12</f>
        <v>0</v>
      </c>
      <c r="L3608" s="12">
        <f>(H3608 - I3608) * Dashboard!$I$13 * (Dashboard!$D$12 / 365) * 'Lookups and Calculations'!$F$12</f>
        <v>0</v>
      </c>
      <c r="M3608" s="3">
        <f>(G3608*2) * Dashboard!$I$13 * (Dashboard!$D$12 / 365) * 'Lookups and Calculations'!$F$12</f>
        <v>1602.0878730267946</v>
      </c>
      <c r="N3608" s="12">
        <f>H3608 * Dashboard!$I$14 * Dashboard!$I$15 * (Dashboard!$D$12 / 365) * 'Lookups and Calculations'!$F$12</f>
        <v>0</v>
      </c>
    </row>
    <row r="3609" spans="1:14" x14ac:dyDescent="0.35">
      <c r="A3609" s="2">
        <v>3608</v>
      </c>
      <c r="B3609" s="11">
        <v>-0.25656566793306823</v>
      </c>
      <c r="C3609" s="11">
        <v>-0.50661518665380678</v>
      </c>
      <c r="D3609" s="3">
        <f>B3609*Dashboard!$D$11*Dashboard!$D$10*SQRT(Dashboard!$D$12/365)</f>
        <v>-63700.577278382101</v>
      </c>
      <c r="E3609" s="3">
        <f>IF(Dashboard!$I$3,C3609*Dashboard!$E$11*Dashboard!$E$10*SQRT(Dashboard!$D$12/365),0)</f>
        <v>-251566.62703804698</v>
      </c>
      <c r="F3609" s="3">
        <f>D3609+IF(Dashboard!$I$3,E3609,0)</f>
        <v>-315267.2043164291</v>
      </c>
      <c r="G3609" s="3">
        <f>IF(Dashboard!$I$4, ('Lookups and Calculations'!$F$9) / (1 - 'Lookups and Calculations'!$F$10), 'Lookups and Calculations'!$F$9)</f>
        <v>1951878.888340465</v>
      </c>
      <c r="H3609" s="12">
        <f t="shared" si="112"/>
        <v>0</v>
      </c>
      <c r="I3609" s="12">
        <f t="shared" si="113"/>
        <v>0</v>
      </c>
      <c r="J3609" s="13">
        <f>(1 - Dashboard!$I$9) * H3609 * Dashboard!$I$8 * 'Lookups and Calculations'!$F$12</f>
        <v>0</v>
      </c>
      <c r="K3609" s="12">
        <f>(1 - Dashboard!$I$11) * I3609 * Dashboard!$I$10 * 'Lookups and Calculations'!$F$12</f>
        <v>0</v>
      </c>
      <c r="L3609" s="12">
        <f>(H3609 - I3609) * Dashboard!$I$13 * (Dashboard!$D$12 / 365) * 'Lookups and Calculations'!$F$12</f>
        <v>0</v>
      </c>
      <c r="M3609" s="3">
        <f>(G3609*2) * Dashboard!$I$13 * (Dashboard!$D$12 / 365) * 'Lookups and Calculations'!$F$12</f>
        <v>1602.0878730267946</v>
      </c>
      <c r="N3609" s="12">
        <f>H3609 * Dashboard!$I$14 * Dashboard!$I$15 * (Dashboard!$D$12 / 365) * 'Lookups and Calculations'!$F$12</f>
        <v>0</v>
      </c>
    </row>
    <row r="3610" spans="1:14" x14ac:dyDescent="0.35">
      <c r="A3610" s="2">
        <v>3609</v>
      </c>
      <c r="B3610" s="11">
        <v>0.19908640802621452</v>
      </c>
      <c r="C3610" s="11">
        <v>0.56265173470286811</v>
      </c>
      <c r="D3610" s="3">
        <f>B3610*Dashboard!$D$11*Dashboard!$D$10*SQRT(Dashboard!$D$12/365)</f>
        <v>49429.525086956652</v>
      </c>
      <c r="E3610" s="3">
        <f>IF(Dashboard!$I$3,C3610*Dashboard!$E$11*Dashboard!$E$10*SQRT(Dashboard!$D$12/365),0)</f>
        <v>279392.33332345856</v>
      </c>
      <c r="F3610" s="3">
        <f>D3610+IF(Dashboard!$I$3,E3610,0)</f>
        <v>328821.85841041524</v>
      </c>
      <c r="G3610" s="3">
        <f>IF(Dashboard!$I$4, ('Lookups and Calculations'!$F$9) / (1 - 'Lookups and Calculations'!$F$10), 'Lookups and Calculations'!$F$9)</f>
        <v>1951878.888340465</v>
      </c>
      <c r="H3610" s="12">
        <f t="shared" si="112"/>
        <v>0</v>
      </c>
      <c r="I3610" s="12">
        <f t="shared" si="113"/>
        <v>0</v>
      </c>
      <c r="J3610" s="13">
        <f>(1 - Dashboard!$I$9) * H3610 * Dashboard!$I$8 * 'Lookups and Calculations'!$F$12</f>
        <v>0</v>
      </c>
      <c r="K3610" s="12">
        <f>(1 - Dashboard!$I$11) * I3610 * Dashboard!$I$10 * 'Lookups and Calculations'!$F$12</f>
        <v>0</v>
      </c>
      <c r="L3610" s="12">
        <f>(H3610 - I3610) * Dashboard!$I$13 * (Dashboard!$D$12 / 365) * 'Lookups and Calculations'!$F$12</f>
        <v>0</v>
      </c>
      <c r="M3610" s="3">
        <f>(G3610*2) * Dashboard!$I$13 * (Dashboard!$D$12 / 365) * 'Lookups and Calculations'!$F$12</f>
        <v>1602.0878730267946</v>
      </c>
      <c r="N3610" s="12">
        <f>H3610 * Dashboard!$I$14 * Dashboard!$I$15 * (Dashboard!$D$12 / 365) * 'Lookups and Calculations'!$F$12</f>
        <v>0</v>
      </c>
    </row>
    <row r="3611" spans="1:14" x14ac:dyDescent="0.35">
      <c r="A3611" s="2">
        <v>3610</v>
      </c>
      <c r="B3611" s="11">
        <v>0.36082455540075287</v>
      </c>
      <c r="C3611" s="11">
        <v>-0.51376998523494621</v>
      </c>
      <c r="D3611" s="3">
        <f>B3611*Dashboard!$D$11*Dashboard!$D$10*SQRT(Dashboard!$D$12/365)</f>
        <v>89586.158040598326</v>
      </c>
      <c r="E3611" s="3">
        <f>IF(Dashboard!$I$3,C3611*Dashboard!$E$11*Dashboard!$E$10*SQRT(Dashboard!$D$12/365),0)</f>
        <v>-255119.4391005559</v>
      </c>
      <c r="F3611" s="3">
        <f>D3611+IF(Dashboard!$I$3,E3611,0)</f>
        <v>-165533.28105995758</v>
      </c>
      <c r="G3611" s="3">
        <f>IF(Dashboard!$I$4, ('Lookups and Calculations'!$F$9) / (1 - 'Lookups and Calculations'!$F$10), 'Lookups and Calculations'!$F$9)</f>
        <v>1951878.888340465</v>
      </c>
      <c r="H3611" s="12">
        <f t="shared" si="112"/>
        <v>0</v>
      </c>
      <c r="I3611" s="12">
        <f t="shared" si="113"/>
        <v>0</v>
      </c>
      <c r="J3611" s="13">
        <f>(1 - Dashboard!$I$9) * H3611 * Dashboard!$I$8 * 'Lookups and Calculations'!$F$12</f>
        <v>0</v>
      </c>
      <c r="K3611" s="12">
        <f>(1 - Dashboard!$I$11) * I3611 * Dashboard!$I$10 * 'Lookups and Calculations'!$F$12</f>
        <v>0</v>
      </c>
      <c r="L3611" s="12">
        <f>(H3611 - I3611) * Dashboard!$I$13 * (Dashboard!$D$12 / 365) * 'Lookups and Calculations'!$F$12</f>
        <v>0</v>
      </c>
      <c r="M3611" s="3">
        <f>(G3611*2) * Dashboard!$I$13 * (Dashboard!$D$12 / 365) * 'Lookups and Calculations'!$F$12</f>
        <v>1602.0878730267946</v>
      </c>
      <c r="N3611" s="12">
        <f>H3611 * Dashboard!$I$14 * Dashboard!$I$15 * (Dashboard!$D$12 / 365) * 'Lookups and Calculations'!$F$12</f>
        <v>0</v>
      </c>
    </row>
    <row r="3612" spans="1:14" x14ac:dyDescent="0.35">
      <c r="A3612" s="2">
        <v>3611</v>
      </c>
      <c r="B3612" s="11">
        <v>0.42557060164151922</v>
      </c>
      <c r="C3612" s="11">
        <v>-7.4277050065354039E-2</v>
      </c>
      <c r="D3612" s="3">
        <f>B3612*Dashboard!$D$11*Dashboard!$D$10*SQRT(Dashboard!$D$12/365)</f>
        <v>105661.42078037217</v>
      </c>
      <c r="E3612" s="3">
        <f>IF(Dashboard!$I$3,C3612*Dashboard!$E$11*Dashboard!$E$10*SQRT(Dashboard!$D$12/365),0)</f>
        <v>-36883.27441325994</v>
      </c>
      <c r="F3612" s="3">
        <f>D3612+IF(Dashboard!$I$3,E3612,0)</f>
        <v>68778.146367112233</v>
      </c>
      <c r="G3612" s="3">
        <f>IF(Dashboard!$I$4, ('Lookups and Calculations'!$F$9) / (1 - 'Lookups and Calculations'!$F$10), 'Lookups and Calculations'!$F$9)</f>
        <v>1951878.888340465</v>
      </c>
      <c r="H3612" s="12">
        <f t="shared" si="112"/>
        <v>0</v>
      </c>
      <c r="I3612" s="12">
        <f t="shared" si="113"/>
        <v>0</v>
      </c>
      <c r="J3612" s="13">
        <f>(1 - Dashboard!$I$9) * H3612 * Dashboard!$I$8 * 'Lookups and Calculations'!$F$12</f>
        <v>0</v>
      </c>
      <c r="K3612" s="12">
        <f>(1 - Dashboard!$I$11) * I3612 * Dashboard!$I$10 * 'Lookups and Calculations'!$F$12</f>
        <v>0</v>
      </c>
      <c r="L3612" s="12">
        <f>(H3612 - I3612) * Dashboard!$I$13 * (Dashboard!$D$12 / 365) * 'Lookups and Calculations'!$F$12</f>
        <v>0</v>
      </c>
      <c r="M3612" s="3">
        <f>(G3612*2) * Dashboard!$I$13 * (Dashboard!$D$12 / 365) * 'Lookups and Calculations'!$F$12</f>
        <v>1602.0878730267946</v>
      </c>
      <c r="N3612" s="12">
        <f>H3612 * Dashboard!$I$14 * Dashboard!$I$15 * (Dashboard!$D$12 / 365) * 'Lookups and Calculations'!$F$12</f>
        <v>0</v>
      </c>
    </row>
    <row r="3613" spans="1:14" x14ac:dyDescent="0.35">
      <c r="A3613" s="2">
        <v>3612</v>
      </c>
      <c r="B3613" s="11">
        <v>0.18787829682490989</v>
      </c>
      <c r="C3613" s="11">
        <v>-1.0945733982915216</v>
      </c>
      <c r="D3613" s="3">
        <f>B3613*Dashboard!$D$11*Dashboard!$D$10*SQRT(Dashboard!$D$12/365)</f>
        <v>46646.7554378637</v>
      </c>
      <c r="E3613" s="3">
        <f>IF(Dashboard!$I$3,C3613*Dashboard!$E$11*Dashboard!$E$10*SQRT(Dashboard!$D$12/365),0)</f>
        <v>-543525.23396014108</v>
      </c>
      <c r="F3613" s="3">
        <f>D3613+IF(Dashboard!$I$3,E3613,0)</f>
        <v>-496878.47852227738</v>
      </c>
      <c r="G3613" s="3">
        <f>IF(Dashboard!$I$4, ('Lookups and Calculations'!$F$9) / (1 - 'Lookups and Calculations'!$F$10), 'Lookups and Calculations'!$F$9)</f>
        <v>1951878.888340465</v>
      </c>
      <c r="H3613" s="12">
        <f t="shared" si="112"/>
        <v>0</v>
      </c>
      <c r="I3613" s="12">
        <f t="shared" si="113"/>
        <v>0</v>
      </c>
      <c r="J3613" s="13">
        <f>(1 - Dashboard!$I$9) * H3613 * Dashboard!$I$8 * 'Lookups and Calculations'!$F$12</f>
        <v>0</v>
      </c>
      <c r="K3613" s="12">
        <f>(1 - Dashboard!$I$11) * I3613 * Dashboard!$I$10 * 'Lookups and Calculations'!$F$12</f>
        <v>0</v>
      </c>
      <c r="L3613" s="12">
        <f>(H3613 - I3613) * Dashboard!$I$13 * (Dashboard!$D$12 / 365) * 'Lookups and Calculations'!$F$12</f>
        <v>0</v>
      </c>
      <c r="M3613" s="3">
        <f>(G3613*2) * Dashboard!$I$13 * (Dashboard!$D$12 / 365) * 'Lookups and Calculations'!$F$12</f>
        <v>1602.0878730267946</v>
      </c>
      <c r="N3613" s="12">
        <f>H3613 * Dashboard!$I$14 * Dashboard!$I$15 * (Dashboard!$D$12 / 365) * 'Lookups and Calculations'!$F$12</f>
        <v>0</v>
      </c>
    </row>
    <row r="3614" spans="1:14" x14ac:dyDescent="0.35">
      <c r="A3614" s="2">
        <v>3613</v>
      </c>
      <c r="B3614" s="11">
        <v>3.3228633182674092E-2</v>
      </c>
      <c r="C3614" s="11">
        <v>-1.1202620924799529</v>
      </c>
      <c r="D3614" s="3">
        <f>B3614*Dashboard!$D$11*Dashboard!$D$10*SQRT(Dashboard!$D$12/365)</f>
        <v>8250.0637476567354</v>
      </c>
      <c r="E3614" s="3">
        <f>IF(Dashboard!$I$3,C3614*Dashboard!$E$11*Dashboard!$E$10*SQRT(Dashboard!$D$12/365),0)</f>
        <v>-556281.30270865175</v>
      </c>
      <c r="F3614" s="3">
        <f>D3614+IF(Dashboard!$I$3,E3614,0)</f>
        <v>-548031.23896099499</v>
      </c>
      <c r="G3614" s="3">
        <f>IF(Dashboard!$I$4, ('Lookups and Calculations'!$F$9) / (1 - 'Lookups and Calculations'!$F$10), 'Lookups and Calculations'!$F$9)</f>
        <v>1951878.888340465</v>
      </c>
      <c r="H3614" s="12">
        <f t="shared" si="112"/>
        <v>0</v>
      </c>
      <c r="I3614" s="12">
        <f t="shared" si="113"/>
        <v>0</v>
      </c>
      <c r="J3614" s="13">
        <f>(1 - Dashboard!$I$9) * H3614 * Dashboard!$I$8 * 'Lookups and Calculations'!$F$12</f>
        <v>0</v>
      </c>
      <c r="K3614" s="12">
        <f>(1 - Dashboard!$I$11) * I3614 * Dashboard!$I$10 * 'Lookups and Calculations'!$F$12</f>
        <v>0</v>
      </c>
      <c r="L3614" s="12">
        <f>(H3614 - I3614) * Dashboard!$I$13 * (Dashboard!$D$12 / 365) * 'Lookups and Calculations'!$F$12</f>
        <v>0</v>
      </c>
      <c r="M3614" s="3">
        <f>(G3614*2) * Dashboard!$I$13 * (Dashboard!$D$12 / 365) * 'Lookups and Calculations'!$F$12</f>
        <v>1602.0878730267946</v>
      </c>
      <c r="N3614" s="12">
        <f>H3614 * Dashboard!$I$14 * Dashboard!$I$15 * (Dashboard!$D$12 / 365) * 'Lookups and Calculations'!$F$12</f>
        <v>0</v>
      </c>
    </row>
    <row r="3615" spans="1:14" x14ac:dyDescent="0.35">
      <c r="A3615" s="2">
        <v>3614</v>
      </c>
      <c r="B3615" s="11">
        <v>-0.76243819687372905</v>
      </c>
      <c r="C3615" s="11">
        <v>0.12158305179939652</v>
      </c>
      <c r="D3615" s="3">
        <f>B3615*Dashboard!$D$11*Dashboard!$D$10*SQRT(Dashboard!$D$12/365)</f>
        <v>-189299.50242842088</v>
      </c>
      <c r="E3615" s="3">
        <f>IF(Dashboard!$I$3,C3615*Dashboard!$E$11*Dashboard!$E$10*SQRT(Dashboard!$D$12/365),0)</f>
        <v>60373.709774056384</v>
      </c>
      <c r="F3615" s="3">
        <f>D3615+IF(Dashboard!$I$3,E3615,0)</f>
        <v>-128925.79265436449</v>
      </c>
      <c r="G3615" s="3">
        <f>IF(Dashboard!$I$4, ('Lookups and Calculations'!$F$9) / (1 - 'Lookups and Calculations'!$F$10), 'Lookups and Calculations'!$F$9)</f>
        <v>1951878.888340465</v>
      </c>
      <c r="H3615" s="12">
        <f t="shared" si="112"/>
        <v>0</v>
      </c>
      <c r="I3615" s="12">
        <f t="shared" si="113"/>
        <v>0</v>
      </c>
      <c r="J3615" s="13">
        <f>(1 - Dashboard!$I$9) * H3615 * Dashboard!$I$8 * 'Lookups and Calculations'!$F$12</f>
        <v>0</v>
      </c>
      <c r="K3615" s="12">
        <f>(1 - Dashboard!$I$11) * I3615 * Dashboard!$I$10 * 'Lookups and Calculations'!$F$12</f>
        <v>0</v>
      </c>
      <c r="L3615" s="12">
        <f>(H3615 - I3615) * Dashboard!$I$13 * (Dashboard!$D$12 / 365) * 'Lookups and Calculations'!$F$12</f>
        <v>0</v>
      </c>
      <c r="M3615" s="3">
        <f>(G3615*2) * Dashboard!$I$13 * (Dashboard!$D$12 / 365) * 'Lookups and Calculations'!$F$12</f>
        <v>1602.0878730267946</v>
      </c>
      <c r="N3615" s="12">
        <f>H3615 * Dashboard!$I$14 * Dashboard!$I$15 * (Dashboard!$D$12 / 365) * 'Lookups and Calculations'!$F$12</f>
        <v>0</v>
      </c>
    </row>
    <row r="3616" spans="1:14" x14ac:dyDescent="0.35">
      <c r="A3616" s="2">
        <v>3615</v>
      </c>
      <c r="B3616" s="11">
        <v>-0.1039998700293463</v>
      </c>
      <c r="C3616" s="11">
        <v>-2.5418389284083958</v>
      </c>
      <c r="D3616" s="3">
        <f>B3616*Dashboard!$D$11*Dashboard!$D$10*SQRT(Dashboard!$D$12/365)</f>
        <v>-25821.27145505037</v>
      </c>
      <c r="E3616" s="3">
        <f>IF(Dashboard!$I$3,C3616*Dashboard!$E$11*Dashboard!$E$10*SQRT(Dashboard!$D$12/365),0)</f>
        <v>-1262184.5190177127</v>
      </c>
      <c r="F3616" s="3">
        <f>D3616+IF(Dashboard!$I$3,E3616,0)</f>
        <v>-1288005.7904727631</v>
      </c>
      <c r="G3616" s="3">
        <f>IF(Dashboard!$I$4, ('Lookups and Calculations'!$F$9) / (1 - 'Lookups and Calculations'!$F$10), 'Lookups and Calculations'!$F$9)</f>
        <v>1951878.888340465</v>
      </c>
      <c r="H3616" s="12">
        <f t="shared" si="112"/>
        <v>0</v>
      </c>
      <c r="I3616" s="12">
        <f t="shared" si="113"/>
        <v>0</v>
      </c>
      <c r="J3616" s="13">
        <f>(1 - Dashboard!$I$9) * H3616 * Dashboard!$I$8 * 'Lookups and Calculations'!$F$12</f>
        <v>0</v>
      </c>
      <c r="K3616" s="12">
        <f>(1 - Dashboard!$I$11) * I3616 * Dashboard!$I$10 * 'Lookups and Calculations'!$F$12</f>
        <v>0</v>
      </c>
      <c r="L3616" s="12">
        <f>(H3616 - I3616) * Dashboard!$I$13 * (Dashboard!$D$12 / 365) * 'Lookups and Calculations'!$F$12</f>
        <v>0</v>
      </c>
      <c r="M3616" s="3">
        <f>(G3616*2) * Dashboard!$I$13 * (Dashboard!$D$12 / 365) * 'Lookups and Calculations'!$F$12</f>
        <v>1602.0878730267946</v>
      </c>
      <c r="N3616" s="12">
        <f>H3616 * Dashboard!$I$14 * Dashboard!$I$15 * (Dashboard!$D$12 / 365) * 'Lookups and Calculations'!$F$12</f>
        <v>0</v>
      </c>
    </row>
    <row r="3617" spans="1:14" x14ac:dyDescent="0.35">
      <c r="A3617" s="2">
        <v>3616</v>
      </c>
      <c r="B3617" s="11">
        <v>0.58179173315874544</v>
      </c>
      <c r="C3617" s="11">
        <v>1.6447500716463255</v>
      </c>
      <c r="D3617" s="3">
        <f>B3617*Dashboard!$D$11*Dashboard!$D$10*SQRT(Dashboard!$D$12/365)</f>
        <v>144448.27929070656</v>
      </c>
      <c r="E3617" s="3">
        <f>IF(Dashboard!$I$3,C3617*Dashboard!$E$11*Dashboard!$E$10*SQRT(Dashboard!$D$12/365),0)</f>
        <v>816722.90674419934</v>
      </c>
      <c r="F3617" s="3">
        <f>D3617+IF(Dashboard!$I$3,E3617,0)</f>
        <v>961171.18603490596</v>
      </c>
      <c r="G3617" s="3">
        <f>IF(Dashboard!$I$4, ('Lookups and Calculations'!$F$9) / (1 - 'Lookups and Calculations'!$F$10), 'Lookups and Calculations'!$F$9)</f>
        <v>1951878.888340465</v>
      </c>
      <c r="H3617" s="12">
        <f t="shared" si="112"/>
        <v>0</v>
      </c>
      <c r="I3617" s="12">
        <f t="shared" si="113"/>
        <v>0</v>
      </c>
      <c r="J3617" s="13">
        <f>(1 - Dashboard!$I$9) * H3617 * Dashboard!$I$8 * 'Lookups and Calculations'!$F$12</f>
        <v>0</v>
      </c>
      <c r="K3617" s="12">
        <f>(1 - Dashboard!$I$11) * I3617 * Dashboard!$I$10 * 'Lookups and Calculations'!$F$12</f>
        <v>0</v>
      </c>
      <c r="L3617" s="12">
        <f>(H3617 - I3617) * Dashboard!$I$13 * (Dashboard!$D$12 / 365) * 'Lookups and Calculations'!$F$12</f>
        <v>0</v>
      </c>
      <c r="M3617" s="3">
        <f>(G3617*2) * Dashboard!$I$13 * (Dashboard!$D$12 / 365) * 'Lookups and Calculations'!$F$12</f>
        <v>1602.0878730267946</v>
      </c>
      <c r="N3617" s="12">
        <f>H3617 * Dashboard!$I$14 * Dashboard!$I$15 * (Dashboard!$D$12 / 365) * 'Lookups and Calculations'!$F$12</f>
        <v>0</v>
      </c>
    </row>
    <row r="3618" spans="1:14" x14ac:dyDescent="0.35">
      <c r="A3618" s="2">
        <v>3617</v>
      </c>
      <c r="B3618" s="11">
        <v>0.94721665559419987</v>
      </c>
      <c r="C3618" s="11">
        <v>-0.19378621801139567</v>
      </c>
      <c r="D3618" s="3">
        <f>B3618*Dashboard!$D$11*Dashboard!$D$10*SQRT(Dashboard!$D$12/365)</f>
        <v>235176.62458560028</v>
      </c>
      <c r="E3618" s="3">
        <f>IF(Dashboard!$I$3,C3618*Dashboard!$E$11*Dashboard!$E$10*SQRT(Dashboard!$D$12/365),0)</f>
        <v>-96227.169093728007</v>
      </c>
      <c r="F3618" s="3">
        <f>D3618+IF(Dashboard!$I$3,E3618,0)</f>
        <v>138949.45549187227</v>
      </c>
      <c r="G3618" s="3">
        <f>IF(Dashboard!$I$4, ('Lookups and Calculations'!$F$9) / (1 - 'Lookups and Calculations'!$F$10), 'Lookups and Calculations'!$F$9)</f>
        <v>1951878.888340465</v>
      </c>
      <c r="H3618" s="12">
        <f t="shared" si="112"/>
        <v>0</v>
      </c>
      <c r="I3618" s="12">
        <f t="shared" si="113"/>
        <v>0</v>
      </c>
      <c r="J3618" s="13">
        <f>(1 - Dashboard!$I$9) * H3618 * Dashboard!$I$8 * 'Lookups and Calculations'!$F$12</f>
        <v>0</v>
      </c>
      <c r="K3618" s="12">
        <f>(1 - Dashboard!$I$11) * I3618 * Dashboard!$I$10 * 'Lookups and Calculations'!$F$12</f>
        <v>0</v>
      </c>
      <c r="L3618" s="12">
        <f>(H3618 - I3618) * Dashboard!$I$13 * (Dashboard!$D$12 / 365) * 'Lookups and Calculations'!$F$12</f>
        <v>0</v>
      </c>
      <c r="M3618" s="3">
        <f>(G3618*2) * Dashboard!$I$13 * (Dashboard!$D$12 / 365) * 'Lookups and Calculations'!$F$12</f>
        <v>1602.0878730267946</v>
      </c>
      <c r="N3618" s="12">
        <f>H3618 * Dashboard!$I$14 * Dashboard!$I$15 * (Dashboard!$D$12 / 365) * 'Lookups and Calculations'!$F$12</f>
        <v>0</v>
      </c>
    </row>
    <row r="3619" spans="1:14" x14ac:dyDescent="0.35">
      <c r="A3619" s="2">
        <v>3618</v>
      </c>
      <c r="B3619" s="11">
        <v>-1.094635139156422</v>
      </c>
      <c r="C3619" s="11">
        <v>1.5375122435064872</v>
      </c>
      <c r="D3619" s="3">
        <f>B3619*Dashboard!$D$11*Dashboard!$D$10*SQRT(Dashboard!$D$12/365)</f>
        <v>-271777.94611107814</v>
      </c>
      <c r="E3619" s="3">
        <f>IF(Dashboard!$I$3,C3619*Dashboard!$E$11*Dashboard!$E$10*SQRT(Dashboard!$D$12/365),0)</f>
        <v>763472.51191452402</v>
      </c>
      <c r="F3619" s="3">
        <f>D3619+IF(Dashboard!$I$3,E3619,0)</f>
        <v>491694.56580344588</v>
      </c>
      <c r="G3619" s="3">
        <f>IF(Dashboard!$I$4, ('Lookups and Calculations'!$F$9) / (1 - 'Lookups and Calculations'!$F$10), 'Lookups and Calculations'!$F$9)</f>
        <v>1951878.888340465</v>
      </c>
      <c r="H3619" s="12">
        <f t="shared" si="112"/>
        <v>0</v>
      </c>
      <c r="I3619" s="12">
        <f t="shared" si="113"/>
        <v>0</v>
      </c>
      <c r="J3619" s="13">
        <f>(1 - Dashboard!$I$9) * H3619 * Dashboard!$I$8 * 'Lookups and Calculations'!$F$12</f>
        <v>0</v>
      </c>
      <c r="K3619" s="12">
        <f>(1 - Dashboard!$I$11) * I3619 * Dashboard!$I$10 * 'Lookups and Calculations'!$F$12</f>
        <v>0</v>
      </c>
      <c r="L3619" s="12">
        <f>(H3619 - I3619) * Dashboard!$I$13 * (Dashboard!$D$12 / 365) * 'Lookups and Calculations'!$F$12</f>
        <v>0</v>
      </c>
      <c r="M3619" s="3">
        <f>(G3619*2) * Dashboard!$I$13 * (Dashboard!$D$12 / 365) * 'Lookups and Calculations'!$F$12</f>
        <v>1602.0878730267946</v>
      </c>
      <c r="N3619" s="12">
        <f>H3619 * Dashboard!$I$14 * Dashboard!$I$15 * (Dashboard!$D$12 / 365) * 'Lookups and Calculations'!$F$12</f>
        <v>0</v>
      </c>
    </row>
    <row r="3620" spans="1:14" x14ac:dyDescent="0.35">
      <c r="A3620" s="2">
        <v>3619</v>
      </c>
      <c r="B3620" s="11">
        <v>-0.26384473516622314</v>
      </c>
      <c r="C3620" s="11">
        <v>-0.3171964022149889</v>
      </c>
      <c r="D3620" s="3">
        <f>B3620*Dashboard!$D$11*Dashboard!$D$10*SQRT(Dashboard!$D$12/365)</f>
        <v>-65507.836950089564</v>
      </c>
      <c r="E3620" s="3">
        <f>IF(Dashboard!$I$3,C3620*Dashboard!$E$11*Dashboard!$E$10*SQRT(Dashboard!$D$12/365),0)</f>
        <v>-157508.166189966</v>
      </c>
      <c r="F3620" s="3">
        <f>D3620+IF(Dashboard!$I$3,E3620,0)</f>
        <v>-223016.00314005557</v>
      </c>
      <c r="G3620" s="3">
        <f>IF(Dashboard!$I$4, ('Lookups and Calculations'!$F$9) / (1 - 'Lookups and Calculations'!$F$10), 'Lookups and Calculations'!$F$9)</f>
        <v>1951878.888340465</v>
      </c>
      <c r="H3620" s="12">
        <f t="shared" si="112"/>
        <v>0</v>
      </c>
      <c r="I3620" s="12">
        <f t="shared" si="113"/>
        <v>0</v>
      </c>
      <c r="J3620" s="13">
        <f>(1 - Dashboard!$I$9) * H3620 * Dashboard!$I$8 * 'Lookups and Calculations'!$F$12</f>
        <v>0</v>
      </c>
      <c r="K3620" s="12">
        <f>(1 - Dashboard!$I$11) * I3620 * Dashboard!$I$10 * 'Lookups and Calculations'!$F$12</f>
        <v>0</v>
      </c>
      <c r="L3620" s="12">
        <f>(H3620 - I3620) * Dashboard!$I$13 * (Dashboard!$D$12 / 365) * 'Lookups and Calculations'!$F$12</f>
        <v>0</v>
      </c>
      <c r="M3620" s="3">
        <f>(G3620*2) * Dashboard!$I$13 * (Dashboard!$D$12 / 365) * 'Lookups and Calculations'!$F$12</f>
        <v>1602.0878730267946</v>
      </c>
      <c r="N3620" s="12">
        <f>H3620 * Dashboard!$I$14 * Dashboard!$I$15 * (Dashboard!$D$12 / 365) * 'Lookups and Calculations'!$F$12</f>
        <v>0</v>
      </c>
    </row>
    <row r="3621" spans="1:14" x14ac:dyDescent="0.35">
      <c r="A3621" s="2">
        <v>3620</v>
      </c>
      <c r="B3621" s="11">
        <v>0.15898225234613886</v>
      </c>
      <c r="C3621" s="11">
        <v>-1.5665214085933166</v>
      </c>
      <c r="D3621" s="3">
        <f>B3621*Dashboard!$D$11*Dashboard!$D$10*SQRT(Dashboard!$D$12/365)</f>
        <v>39472.394467479644</v>
      </c>
      <c r="E3621" s="3">
        <f>IF(Dashboard!$I$3,C3621*Dashboard!$E$11*Dashboard!$E$10*SQRT(Dashboard!$D$12/365),0)</f>
        <v>-777877.40542410291</v>
      </c>
      <c r="F3621" s="3">
        <f>D3621+IF(Dashboard!$I$3,E3621,0)</f>
        <v>-738405.01095662324</v>
      </c>
      <c r="G3621" s="3">
        <f>IF(Dashboard!$I$4, ('Lookups and Calculations'!$F$9) / (1 - 'Lookups and Calculations'!$F$10), 'Lookups and Calculations'!$F$9)</f>
        <v>1951878.888340465</v>
      </c>
      <c r="H3621" s="12">
        <f t="shared" si="112"/>
        <v>0</v>
      </c>
      <c r="I3621" s="12">
        <f t="shared" si="113"/>
        <v>0</v>
      </c>
      <c r="J3621" s="13">
        <f>(1 - Dashboard!$I$9) * H3621 * Dashboard!$I$8 * 'Lookups and Calculations'!$F$12</f>
        <v>0</v>
      </c>
      <c r="K3621" s="12">
        <f>(1 - Dashboard!$I$11) * I3621 * Dashboard!$I$10 * 'Lookups and Calculations'!$F$12</f>
        <v>0</v>
      </c>
      <c r="L3621" s="12">
        <f>(H3621 - I3621) * Dashboard!$I$13 * (Dashboard!$D$12 / 365) * 'Lookups and Calculations'!$F$12</f>
        <v>0</v>
      </c>
      <c r="M3621" s="3">
        <f>(G3621*2) * Dashboard!$I$13 * (Dashboard!$D$12 / 365) * 'Lookups and Calculations'!$F$12</f>
        <v>1602.0878730267946</v>
      </c>
      <c r="N3621" s="12">
        <f>H3621 * Dashboard!$I$14 * Dashboard!$I$15 * (Dashboard!$D$12 / 365) * 'Lookups and Calculations'!$F$12</f>
        <v>0</v>
      </c>
    </row>
    <row r="3622" spans="1:14" x14ac:dyDescent="0.35">
      <c r="A3622" s="2">
        <v>3621</v>
      </c>
      <c r="B3622" s="11">
        <v>-1.3729535619422801</v>
      </c>
      <c r="C3622" s="11">
        <v>-0.23869696483176794</v>
      </c>
      <c r="D3622" s="3">
        <f>B3622*Dashboard!$D$11*Dashboard!$D$10*SQRT(Dashboard!$D$12/365)</f>
        <v>-340879.33579230803</v>
      </c>
      <c r="E3622" s="3">
        <f>IF(Dashboard!$I$3,C3622*Dashboard!$E$11*Dashboard!$E$10*SQRT(Dashboard!$D$12/365),0)</f>
        <v>-118528.20821177009</v>
      </c>
      <c r="F3622" s="3">
        <f>D3622+IF(Dashboard!$I$3,E3622,0)</f>
        <v>-459407.54400407814</v>
      </c>
      <c r="G3622" s="3">
        <f>IF(Dashboard!$I$4, ('Lookups and Calculations'!$F$9) / (1 - 'Lookups and Calculations'!$F$10), 'Lookups and Calculations'!$F$9)</f>
        <v>1951878.888340465</v>
      </c>
      <c r="H3622" s="12">
        <f t="shared" si="112"/>
        <v>0</v>
      </c>
      <c r="I3622" s="12">
        <f t="shared" si="113"/>
        <v>0</v>
      </c>
      <c r="J3622" s="13">
        <f>(1 - Dashboard!$I$9) * H3622 * Dashboard!$I$8 * 'Lookups and Calculations'!$F$12</f>
        <v>0</v>
      </c>
      <c r="K3622" s="12">
        <f>(1 - Dashboard!$I$11) * I3622 * Dashboard!$I$10 * 'Lookups and Calculations'!$F$12</f>
        <v>0</v>
      </c>
      <c r="L3622" s="12">
        <f>(H3622 - I3622) * Dashboard!$I$13 * (Dashboard!$D$12 / 365) * 'Lookups and Calculations'!$F$12</f>
        <v>0</v>
      </c>
      <c r="M3622" s="3">
        <f>(G3622*2) * Dashboard!$I$13 * (Dashboard!$D$12 / 365) * 'Lookups and Calculations'!$F$12</f>
        <v>1602.0878730267946</v>
      </c>
      <c r="N3622" s="12">
        <f>H3622 * Dashboard!$I$14 * Dashboard!$I$15 * (Dashboard!$D$12 / 365) * 'Lookups and Calculations'!$F$12</f>
        <v>0</v>
      </c>
    </row>
    <row r="3623" spans="1:14" x14ac:dyDescent="0.35">
      <c r="A3623" s="2">
        <v>3622</v>
      </c>
      <c r="B3623" s="11">
        <v>-0.17123854260295884</v>
      </c>
      <c r="C3623" s="11">
        <v>0.93206744696832833</v>
      </c>
      <c r="D3623" s="3">
        <f>B3623*Dashboard!$D$11*Dashboard!$D$10*SQRT(Dashboard!$D$12/365)</f>
        <v>-42515.407864168854</v>
      </c>
      <c r="E3623" s="3">
        <f>IF(Dashboard!$I$3,C3623*Dashboard!$E$11*Dashboard!$E$10*SQRT(Dashboard!$D$12/365),0)</f>
        <v>462830.70461133833</v>
      </c>
      <c r="F3623" s="3">
        <f>D3623+IF(Dashboard!$I$3,E3623,0)</f>
        <v>420315.29674716946</v>
      </c>
      <c r="G3623" s="3">
        <f>IF(Dashboard!$I$4, ('Lookups and Calculations'!$F$9) / (1 - 'Lookups and Calculations'!$F$10), 'Lookups and Calculations'!$F$9)</f>
        <v>1951878.888340465</v>
      </c>
      <c r="H3623" s="12">
        <f t="shared" si="112"/>
        <v>0</v>
      </c>
      <c r="I3623" s="12">
        <f t="shared" si="113"/>
        <v>0</v>
      </c>
      <c r="J3623" s="13">
        <f>(1 - Dashboard!$I$9) * H3623 * Dashboard!$I$8 * 'Lookups and Calculations'!$F$12</f>
        <v>0</v>
      </c>
      <c r="K3623" s="12">
        <f>(1 - Dashboard!$I$11) * I3623 * Dashboard!$I$10 * 'Lookups and Calculations'!$F$12</f>
        <v>0</v>
      </c>
      <c r="L3623" s="12">
        <f>(H3623 - I3623) * Dashboard!$I$13 * (Dashboard!$D$12 / 365) * 'Lookups and Calculations'!$F$12</f>
        <v>0</v>
      </c>
      <c r="M3623" s="3">
        <f>(G3623*2) * Dashboard!$I$13 * (Dashboard!$D$12 / 365) * 'Lookups and Calculations'!$F$12</f>
        <v>1602.0878730267946</v>
      </c>
      <c r="N3623" s="12">
        <f>H3623 * Dashboard!$I$14 * Dashboard!$I$15 * (Dashboard!$D$12 / 365) * 'Lookups and Calculations'!$F$12</f>
        <v>0</v>
      </c>
    </row>
    <row r="3624" spans="1:14" x14ac:dyDescent="0.35">
      <c r="A3624" s="2">
        <v>3623</v>
      </c>
      <c r="B3624" s="11">
        <v>1.4100154434138414</v>
      </c>
      <c r="C3624" s="11">
        <v>0.67119933298002354</v>
      </c>
      <c r="D3624" s="3">
        <f>B3624*Dashboard!$D$11*Dashboard!$D$10*SQRT(Dashboard!$D$12/365)</f>
        <v>350081.12519687228</v>
      </c>
      <c r="E3624" s="3">
        <f>IF(Dashboard!$I$3,C3624*Dashboard!$E$11*Dashboard!$E$10*SQRT(Dashboard!$D$12/365),0)</f>
        <v>333293.11224014941</v>
      </c>
      <c r="F3624" s="3">
        <f>D3624+IF(Dashboard!$I$3,E3624,0)</f>
        <v>683374.23743702169</v>
      </c>
      <c r="G3624" s="3">
        <f>IF(Dashboard!$I$4, ('Lookups and Calculations'!$F$9) / (1 - 'Lookups and Calculations'!$F$10), 'Lookups and Calculations'!$F$9)</f>
        <v>1951878.888340465</v>
      </c>
      <c r="H3624" s="12">
        <f t="shared" si="112"/>
        <v>0</v>
      </c>
      <c r="I3624" s="12">
        <f t="shared" si="113"/>
        <v>0</v>
      </c>
      <c r="J3624" s="13">
        <f>(1 - Dashboard!$I$9) * H3624 * Dashboard!$I$8 * 'Lookups and Calculations'!$F$12</f>
        <v>0</v>
      </c>
      <c r="K3624" s="12">
        <f>(1 - Dashboard!$I$11) * I3624 * Dashboard!$I$10 * 'Lookups and Calculations'!$F$12</f>
        <v>0</v>
      </c>
      <c r="L3624" s="12">
        <f>(H3624 - I3624) * Dashboard!$I$13 * (Dashboard!$D$12 / 365) * 'Lookups and Calculations'!$F$12</f>
        <v>0</v>
      </c>
      <c r="M3624" s="3">
        <f>(G3624*2) * Dashboard!$I$13 * (Dashboard!$D$12 / 365) * 'Lookups and Calculations'!$F$12</f>
        <v>1602.0878730267946</v>
      </c>
      <c r="N3624" s="12">
        <f>H3624 * Dashboard!$I$14 * Dashboard!$I$15 * (Dashboard!$D$12 / 365) * 'Lookups and Calculations'!$F$12</f>
        <v>0</v>
      </c>
    </row>
    <row r="3625" spans="1:14" x14ac:dyDescent="0.35">
      <c r="A3625" s="2">
        <v>3624</v>
      </c>
      <c r="B3625" s="11">
        <v>-1.2833824891340453</v>
      </c>
      <c r="C3625" s="11">
        <v>2.0303007945773932</v>
      </c>
      <c r="D3625" s="3">
        <f>B3625*Dashboard!$D$11*Dashboard!$D$10*SQRT(Dashboard!$D$12/365)</f>
        <v>-318640.47160095011</v>
      </c>
      <c r="E3625" s="3">
        <f>IF(Dashboard!$I$3,C3625*Dashboard!$E$11*Dashboard!$E$10*SQRT(Dashboard!$D$12/365),0)</f>
        <v>1008173.3359357902</v>
      </c>
      <c r="F3625" s="3">
        <f>D3625+IF(Dashboard!$I$3,E3625,0)</f>
        <v>689532.86433484009</v>
      </c>
      <c r="G3625" s="3">
        <f>IF(Dashboard!$I$4, ('Lookups and Calculations'!$F$9) / (1 - 'Lookups and Calculations'!$F$10), 'Lookups and Calculations'!$F$9)</f>
        <v>1951878.888340465</v>
      </c>
      <c r="H3625" s="12">
        <f t="shared" si="112"/>
        <v>0</v>
      </c>
      <c r="I3625" s="12">
        <f t="shared" si="113"/>
        <v>0</v>
      </c>
      <c r="J3625" s="13">
        <f>(1 - Dashboard!$I$9) * H3625 * Dashboard!$I$8 * 'Lookups and Calculations'!$F$12</f>
        <v>0</v>
      </c>
      <c r="K3625" s="12">
        <f>(1 - Dashboard!$I$11) * I3625 * Dashboard!$I$10 * 'Lookups and Calculations'!$F$12</f>
        <v>0</v>
      </c>
      <c r="L3625" s="12">
        <f>(H3625 - I3625) * Dashboard!$I$13 * (Dashboard!$D$12 / 365) * 'Lookups and Calculations'!$F$12</f>
        <v>0</v>
      </c>
      <c r="M3625" s="3">
        <f>(G3625*2) * Dashboard!$I$13 * (Dashboard!$D$12 / 365) * 'Lookups and Calculations'!$F$12</f>
        <v>1602.0878730267946</v>
      </c>
      <c r="N3625" s="12">
        <f>H3625 * Dashboard!$I$14 * Dashboard!$I$15 * (Dashboard!$D$12 / 365) * 'Lookups and Calculations'!$F$12</f>
        <v>0</v>
      </c>
    </row>
    <row r="3626" spans="1:14" x14ac:dyDescent="0.35">
      <c r="A3626" s="2">
        <v>3625</v>
      </c>
      <c r="B3626" s="11">
        <v>-0.7229451735151482</v>
      </c>
      <c r="C3626" s="11">
        <v>0.59421701783308989</v>
      </c>
      <c r="D3626" s="3">
        <f>B3626*Dashboard!$D$11*Dashboard!$D$10*SQRT(Dashboard!$D$12/365)</f>
        <v>-179494.10482133919</v>
      </c>
      <c r="E3626" s="3">
        <f>IF(Dashboard!$I$3,C3626*Dashboard!$E$11*Dashboard!$E$10*SQRT(Dashboard!$D$12/365),0)</f>
        <v>295066.50183984212</v>
      </c>
      <c r="F3626" s="3">
        <f>D3626+IF(Dashboard!$I$3,E3626,0)</f>
        <v>115572.39701850293</v>
      </c>
      <c r="G3626" s="3">
        <f>IF(Dashboard!$I$4, ('Lookups and Calculations'!$F$9) / (1 - 'Lookups and Calculations'!$F$10), 'Lookups and Calculations'!$F$9)</f>
        <v>1951878.888340465</v>
      </c>
      <c r="H3626" s="12">
        <f t="shared" si="112"/>
        <v>0</v>
      </c>
      <c r="I3626" s="12">
        <f t="shared" si="113"/>
        <v>0</v>
      </c>
      <c r="J3626" s="13">
        <f>(1 - Dashboard!$I$9) * H3626 * Dashboard!$I$8 * 'Lookups and Calculations'!$F$12</f>
        <v>0</v>
      </c>
      <c r="K3626" s="12">
        <f>(1 - Dashboard!$I$11) * I3626 * Dashboard!$I$10 * 'Lookups and Calculations'!$F$12</f>
        <v>0</v>
      </c>
      <c r="L3626" s="12">
        <f>(H3626 - I3626) * Dashboard!$I$13 * (Dashboard!$D$12 / 365) * 'Lookups and Calculations'!$F$12</f>
        <v>0</v>
      </c>
      <c r="M3626" s="3">
        <f>(G3626*2) * Dashboard!$I$13 * (Dashboard!$D$12 / 365) * 'Lookups and Calculations'!$F$12</f>
        <v>1602.0878730267946</v>
      </c>
      <c r="N3626" s="12">
        <f>H3626 * Dashboard!$I$14 * Dashboard!$I$15 * (Dashboard!$D$12 / 365) * 'Lookups and Calculations'!$F$12</f>
        <v>0</v>
      </c>
    </row>
    <row r="3627" spans="1:14" x14ac:dyDescent="0.35">
      <c r="A3627" s="2">
        <v>3626</v>
      </c>
      <c r="B3627" s="11">
        <v>0.4492662408374184</v>
      </c>
      <c r="C3627" s="11">
        <v>-2.2303973832021353</v>
      </c>
      <c r="D3627" s="3">
        <f>B3627*Dashboard!$D$11*Dashboard!$D$10*SQRT(Dashboard!$D$12/365)</f>
        <v>111544.61594018913</v>
      </c>
      <c r="E3627" s="3">
        <f>IF(Dashboard!$I$3,C3627*Dashboard!$E$11*Dashboard!$E$10*SQRT(Dashboard!$D$12/365),0)</f>
        <v>-1107534.0049568396</v>
      </c>
      <c r="F3627" s="3">
        <f>D3627+IF(Dashboard!$I$3,E3627,0)</f>
        <v>-995989.3890166505</v>
      </c>
      <c r="G3627" s="3">
        <f>IF(Dashboard!$I$4, ('Lookups and Calculations'!$F$9) / (1 - 'Lookups and Calculations'!$F$10), 'Lookups and Calculations'!$F$9)</f>
        <v>1951878.888340465</v>
      </c>
      <c r="H3627" s="12">
        <f t="shared" si="112"/>
        <v>0</v>
      </c>
      <c r="I3627" s="12">
        <f t="shared" si="113"/>
        <v>0</v>
      </c>
      <c r="J3627" s="13">
        <f>(1 - Dashboard!$I$9) * H3627 * Dashboard!$I$8 * 'Lookups and Calculations'!$F$12</f>
        <v>0</v>
      </c>
      <c r="K3627" s="12">
        <f>(1 - Dashboard!$I$11) * I3627 * Dashboard!$I$10 * 'Lookups and Calculations'!$F$12</f>
        <v>0</v>
      </c>
      <c r="L3627" s="12">
        <f>(H3627 - I3627) * Dashboard!$I$13 * (Dashboard!$D$12 / 365) * 'Lookups and Calculations'!$F$12</f>
        <v>0</v>
      </c>
      <c r="M3627" s="3">
        <f>(G3627*2) * Dashboard!$I$13 * (Dashboard!$D$12 / 365) * 'Lookups and Calculations'!$F$12</f>
        <v>1602.0878730267946</v>
      </c>
      <c r="N3627" s="12">
        <f>H3627 * Dashboard!$I$14 * Dashboard!$I$15 * (Dashboard!$D$12 / 365) * 'Lookups and Calculations'!$F$12</f>
        <v>0</v>
      </c>
    </row>
    <row r="3628" spans="1:14" x14ac:dyDescent="0.35">
      <c r="A3628" s="2">
        <v>3627</v>
      </c>
      <c r="B3628" s="11">
        <v>-1.1880576189325274</v>
      </c>
      <c r="C3628" s="11">
        <v>-0.32573248967876073</v>
      </c>
      <c r="D3628" s="3">
        <f>B3628*Dashboard!$D$11*Dashboard!$D$10*SQRT(Dashboard!$D$12/365)</f>
        <v>-294973.04442824033</v>
      </c>
      <c r="E3628" s="3">
        <f>IF(Dashboard!$I$3,C3628*Dashboard!$E$11*Dashboard!$E$10*SQRT(Dashboard!$D$12/365),0)</f>
        <v>-161746.87594035146</v>
      </c>
      <c r="F3628" s="3">
        <f>D3628+IF(Dashboard!$I$3,E3628,0)</f>
        <v>-456719.92036859179</v>
      </c>
      <c r="G3628" s="3">
        <f>IF(Dashboard!$I$4, ('Lookups and Calculations'!$F$9) / (1 - 'Lookups and Calculations'!$F$10), 'Lookups and Calculations'!$F$9)</f>
        <v>1951878.888340465</v>
      </c>
      <c r="H3628" s="12">
        <f t="shared" si="112"/>
        <v>0</v>
      </c>
      <c r="I3628" s="12">
        <f t="shared" si="113"/>
        <v>0</v>
      </c>
      <c r="J3628" s="13">
        <f>(1 - Dashboard!$I$9) * H3628 * Dashboard!$I$8 * 'Lookups and Calculations'!$F$12</f>
        <v>0</v>
      </c>
      <c r="K3628" s="12">
        <f>(1 - Dashboard!$I$11) * I3628 * Dashboard!$I$10 * 'Lookups and Calculations'!$F$12</f>
        <v>0</v>
      </c>
      <c r="L3628" s="12">
        <f>(H3628 - I3628) * Dashboard!$I$13 * (Dashboard!$D$12 / 365) * 'Lookups and Calculations'!$F$12</f>
        <v>0</v>
      </c>
      <c r="M3628" s="3">
        <f>(G3628*2) * Dashboard!$I$13 * (Dashboard!$D$12 / 365) * 'Lookups and Calculations'!$F$12</f>
        <v>1602.0878730267946</v>
      </c>
      <c r="N3628" s="12">
        <f>H3628 * Dashboard!$I$14 * Dashboard!$I$15 * (Dashboard!$D$12 / 365) * 'Lookups and Calculations'!$F$12</f>
        <v>0</v>
      </c>
    </row>
    <row r="3629" spans="1:14" x14ac:dyDescent="0.35">
      <c r="A3629" s="2">
        <v>3628</v>
      </c>
      <c r="B3629" s="11">
        <v>-1.3440762659363825</v>
      </c>
      <c r="C3629" s="11">
        <v>1.4750372752163696</v>
      </c>
      <c r="D3629" s="3">
        <f>B3629*Dashboard!$D$11*Dashboard!$D$10*SQRT(Dashboard!$D$12/365)</f>
        <v>-333709.62972588977</v>
      </c>
      <c r="E3629" s="3">
        <f>IF(Dashboard!$I$3,C3629*Dashboard!$E$11*Dashboard!$E$10*SQRT(Dashboard!$D$12/365),0)</f>
        <v>732449.72092623543</v>
      </c>
      <c r="F3629" s="3">
        <f>D3629+IF(Dashboard!$I$3,E3629,0)</f>
        <v>398740.09120034566</v>
      </c>
      <c r="G3629" s="3">
        <f>IF(Dashboard!$I$4, ('Lookups and Calculations'!$F$9) / (1 - 'Lookups and Calculations'!$F$10), 'Lookups and Calculations'!$F$9)</f>
        <v>1951878.888340465</v>
      </c>
      <c r="H3629" s="12">
        <f t="shared" si="112"/>
        <v>0</v>
      </c>
      <c r="I3629" s="12">
        <f t="shared" si="113"/>
        <v>0</v>
      </c>
      <c r="J3629" s="13">
        <f>(1 - Dashboard!$I$9) * H3629 * Dashboard!$I$8 * 'Lookups and Calculations'!$F$12</f>
        <v>0</v>
      </c>
      <c r="K3629" s="12">
        <f>(1 - Dashboard!$I$11) * I3629 * Dashboard!$I$10 * 'Lookups and Calculations'!$F$12</f>
        <v>0</v>
      </c>
      <c r="L3629" s="12">
        <f>(H3629 - I3629) * Dashboard!$I$13 * (Dashboard!$D$12 / 365) * 'Lookups and Calculations'!$F$12</f>
        <v>0</v>
      </c>
      <c r="M3629" s="3">
        <f>(G3629*2) * Dashboard!$I$13 * (Dashboard!$D$12 / 365) * 'Lookups and Calculations'!$F$12</f>
        <v>1602.0878730267946</v>
      </c>
      <c r="N3629" s="12">
        <f>H3629 * Dashboard!$I$14 * Dashboard!$I$15 * (Dashboard!$D$12 / 365) * 'Lookups and Calculations'!$F$12</f>
        <v>0</v>
      </c>
    </row>
    <row r="3630" spans="1:14" x14ac:dyDescent="0.35">
      <c r="A3630" s="2">
        <v>3629</v>
      </c>
      <c r="B3630" s="11">
        <v>-1.1727843950715104</v>
      </c>
      <c r="C3630" s="11">
        <v>-0.3832833082368477</v>
      </c>
      <c r="D3630" s="3">
        <f>B3630*Dashboard!$D$11*Dashboard!$D$10*SQRT(Dashboard!$D$12/365)</f>
        <v>-291180.98142664437</v>
      </c>
      <c r="E3630" s="3">
        <f>IF(Dashboard!$I$3,C3630*Dashboard!$E$11*Dashboard!$E$10*SQRT(Dashboard!$D$12/365),0)</f>
        <v>-190324.51373988698</v>
      </c>
      <c r="F3630" s="3">
        <f>D3630+IF(Dashboard!$I$3,E3630,0)</f>
        <v>-481505.49516653136</v>
      </c>
      <c r="G3630" s="3">
        <f>IF(Dashboard!$I$4, ('Lookups and Calculations'!$F$9) / (1 - 'Lookups and Calculations'!$F$10), 'Lookups and Calculations'!$F$9)</f>
        <v>1951878.888340465</v>
      </c>
      <c r="H3630" s="12">
        <f t="shared" si="112"/>
        <v>0</v>
      </c>
      <c r="I3630" s="12">
        <f t="shared" si="113"/>
        <v>0</v>
      </c>
      <c r="J3630" s="13">
        <f>(1 - Dashboard!$I$9) * H3630 * Dashboard!$I$8 * 'Lookups and Calculations'!$F$12</f>
        <v>0</v>
      </c>
      <c r="K3630" s="12">
        <f>(1 - Dashboard!$I$11) * I3630 * Dashboard!$I$10 * 'Lookups and Calculations'!$F$12</f>
        <v>0</v>
      </c>
      <c r="L3630" s="12">
        <f>(H3630 - I3630) * Dashboard!$I$13 * (Dashboard!$D$12 / 365) * 'Lookups and Calculations'!$F$12</f>
        <v>0</v>
      </c>
      <c r="M3630" s="3">
        <f>(G3630*2) * Dashboard!$I$13 * (Dashboard!$D$12 / 365) * 'Lookups and Calculations'!$F$12</f>
        <v>1602.0878730267946</v>
      </c>
      <c r="N3630" s="12">
        <f>H3630 * Dashboard!$I$14 * Dashboard!$I$15 * (Dashboard!$D$12 / 365) * 'Lookups and Calculations'!$F$12</f>
        <v>0</v>
      </c>
    </row>
    <row r="3631" spans="1:14" x14ac:dyDescent="0.35">
      <c r="A3631" s="2">
        <v>3630</v>
      </c>
      <c r="B3631" s="11">
        <v>-0.14719019900610583</v>
      </c>
      <c r="C3631" s="11">
        <v>-0.63795669055752624</v>
      </c>
      <c r="D3631" s="3">
        <f>B3631*Dashboard!$D$11*Dashboard!$D$10*SQRT(Dashboard!$D$12/365)</f>
        <v>-36544.642632602277</v>
      </c>
      <c r="E3631" s="3">
        <f>IF(Dashboard!$I$3,C3631*Dashboard!$E$11*Dashboard!$E$10*SQRT(Dashboard!$D$12/365),0)</f>
        <v>-316786.02826721244</v>
      </c>
      <c r="F3631" s="3">
        <f>D3631+IF(Dashboard!$I$3,E3631,0)</f>
        <v>-353330.67089981469</v>
      </c>
      <c r="G3631" s="3">
        <f>IF(Dashboard!$I$4, ('Lookups and Calculations'!$F$9) / (1 - 'Lookups and Calculations'!$F$10), 'Lookups and Calculations'!$F$9)</f>
        <v>1951878.888340465</v>
      </c>
      <c r="H3631" s="12">
        <f t="shared" si="112"/>
        <v>0</v>
      </c>
      <c r="I3631" s="12">
        <f t="shared" si="113"/>
        <v>0</v>
      </c>
      <c r="J3631" s="13">
        <f>(1 - Dashboard!$I$9) * H3631 * Dashboard!$I$8 * 'Lookups and Calculations'!$F$12</f>
        <v>0</v>
      </c>
      <c r="K3631" s="12">
        <f>(1 - Dashboard!$I$11) * I3631 * Dashboard!$I$10 * 'Lookups and Calculations'!$F$12</f>
        <v>0</v>
      </c>
      <c r="L3631" s="12">
        <f>(H3631 - I3631) * Dashboard!$I$13 * (Dashboard!$D$12 / 365) * 'Lookups and Calculations'!$F$12</f>
        <v>0</v>
      </c>
      <c r="M3631" s="3">
        <f>(G3631*2) * Dashboard!$I$13 * (Dashboard!$D$12 / 365) * 'Lookups and Calculations'!$F$12</f>
        <v>1602.0878730267946</v>
      </c>
      <c r="N3631" s="12">
        <f>H3631 * Dashboard!$I$14 * Dashboard!$I$15 * (Dashboard!$D$12 / 365) * 'Lookups and Calculations'!$F$12</f>
        <v>0</v>
      </c>
    </row>
    <row r="3632" spans="1:14" x14ac:dyDescent="0.35">
      <c r="A3632" s="2">
        <v>3631</v>
      </c>
      <c r="B3632" s="11">
        <v>-0.80272729530989828</v>
      </c>
      <c r="C3632" s="11">
        <v>-1.4733021387026872</v>
      </c>
      <c r="D3632" s="3">
        <f>B3632*Dashboard!$D$11*Dashboard!$D$10*SQRT(Dashboard!$D$12/365)</f>
        <v>-199302.55096209713</v>
      </c>
      <c r="E3632" s="3">
        <f>IF(Dashboard!$I$3,C3632*Dashboard!$E$11*Dashboard!$E$10*SQRT(Dashboard!$D$12/365),0)</f>
        <v>-731588.11540848389</v>
      </c>
      <c r="F3632" s="3">
        <f>D3632+IF(Dashboard!$I$3,E3632,0)</f>
        <v>-930890.66637058102</v>
      </c>
      <c r="G3632" s="3">
        <f>IF(Dashboard!$I$4, ('Lookups and Calculations'!$F$9) / (1 - 'Lookups and Calculations'!$F$10), 'Lookups and Calculations'!$F$9)</f>
        <v>1951878.888340465</v>
      </c>
      <c r="H3632" s="12">
        <f t="shared" si="112"/>
        <v>0</v>
      </c>
      <c r="I3632" s="12">
        <f t="shared" si="113"/>
        <v>0</v>
      </c>
      <c r="J3632" s="13">
        <f>(1 - Dashboard!$I$9) * H3632 * Dashboard!$I$8 * 'Lookups and Calculations'!$F$12</f>
        <v>0</v>
      </c>
      <c r="K3632" s="12">
        <f>(1 - Dashboard!$I$11) * I3632 * Dashboard!$I$10 * 'Lookups and Calculations'!$F$12</f>
        <v>0</v>
      </c>
      <c r="L3632" s="12">
        <f>(H3632 - I3632) * Dashboard!$I$13 * (Dashboard!$D$12 / 365) * 'Lookups and Calculations'!$F$12</f>
        <v>0</v>
      </c>
      <c r="M3632" s="3">
        <f>(G3632*2) * Dashboard!$I$13 * (Dashboard!$D$12 / 365) * 'Lookups and Calculations'!$F$12</f>
        <v>1602.0878730267946</v>
      </c>
      <c r="N3632" s="12">
        <f>H3632 * Dashboard!$I$14 * Dashboard!$I$15 * (Dashboard!$D$12 / 365) * 'Lookups and Calculations'!$F$12</f>
        <v>0</v>
      </c>
    </row>
    <row r="3633" spans="1:14" x14ac:dyDescent="0.35">
      <c r="A3633" s="2">
        <v>3632</v>
      </c>
      <c r="B3633" s="11">
        <v>0.14687817006698828</v>
      </c>
      <c r="C3633" s="11">
        <v>-0.42845001632285357</v>
      </c>
      <c r="D3633" s="3">
        <f>B3633*Dashboard!$D$11*Dashboard!$D$10*SQRT(Dashboard!$D$12/365)</f>
        <v>36467.171536373862</v>
      </c>
      <c r="E3633" s="3">
        <f>IF(Dashboard!$I$3,C3633*Dashboard!$E$11*Dashboard!$E$10*SQRT(Dashboard!$D$12/365),0)</f>
        <v>-212752.65388834459</v>
      </c>
      <c r="F3633" s="3">
        <f>D3633+IF(Dashboard!$I$3,E3633,0)</f>
        <v>-176285.48235197074</v>
      </c>
      <c r="G3633" s="3">
        <f>IF(Dashboard!$I$4, ('Lookups and Calculations'!$F$9) / (1 - 'Lookups and Calculations'!$F$10), 'Lookups and Calculations'!$F$9)</f>
        <v>1951878.888340465</v>
      </c>
      <c r="H3633" s="12">
        <f t="shared" si="112"/>
        <v>0</v>
      </c>
      <c r="I3633" s="12">
        <f t="shared" si="113"/>
        <v>0</v>
      </c>
      <c r="J3633" s="13">
        <f>(1 - Dashboard!$I$9) * H3633 * Dashboard!$I$8 * 'Lookups and Calculations'!$F$12</f>
        <v>0</v>
      </c>
      <c r="K3633" s="12">
        <f>(1 - Dashboard!$I$11) * I3633 * Dashboard!$I$10 * 'Lookups and Calculations'!$F$12</f>
        <v>0</v>
      </c>
      <c r="L3633" s="12">
        <f>(H3633 - I3633) * Dashboard!$I$13 * (Dashboard!$D$12 / 365) * 'Lookups and Calculations'!$F$12</f>
        <v>0</v>
      </c>
      <c r="M3633" s="3">
        <f>(G3633*2) * Dashboard!$I$13 * (Dashboard!$D$12 / 365) * 'Lookups and Calculations'!$F$12</f>
        <v>1602.0878730267946</v>
      </c>
      <c r="N3633" s="12">
        <f>H3633 * Dashboard!$I$14 * Dashboard!$I$15 * (Dashboard!$D$12 / 365) * 'Lookups and Calculations'!$F$12</f>
        <v>0</v>
      </c>
    </row>
    <row r="3634" spans="1:14" x14ac:dyDescent="0.35">
      <c r="A3634" s="2">
        <v>3633</v>
      </c>
      <c r="B3634" s="11">
        <v>1.9522647739664341</v>
      </c>
      <c r="C3634" s="11">
        <v>-1.3547108763962998</v>
      </c>
      <c r="D3634" s="3">
        <f>B3634*Dashboard!$D$11*Dashboard!$D$10*SQRT(Dashboard!$D$12/365)</f>
        <v>484711.74691367749</v>
      </c>
      <c r="E3634" s="3">
        <f>IF(Dashboard!$I$3,C3634*Dashboard!$E$11*Dashboard!$E$10*SQRT(Dashboard!$D$12/365),0)</f>
        <v>-672700.0191955514</v>
      </c>
      <c r="F3634" s="3">
        <f>D3634+IF(Dashboard!$I$3,E3634,0)</f>
        <v>-187988.27228187391</v>
      </c>
      <c r="G3634" s="3">
        <f>IF(Dashboard!$I$4, ('Lookups and Calculations'!$F$9) / (1 - 'Lookups and Calculations'!$F$10), 'Lookups and Calculations'!$F$9)</f>
        <v>1951878.888340465</v>
      </c>
      <c r="H3634" s="12">
        <f t="shared" si="112"/>
        <v>0</v>
      </c>
      <c r="I3634" s="12">
        <f t="shared" si="113"/>
        <v>0</v>
      </c>
      <c r="J3634" s="13">
        <f>(1 - Dashboard!$I$9) * H3634 * Dashboard!$I$8 * 'Lookups and Calculations'!$F$12</f>
        <v>0</v>
      </c>
      <c r="K3634" s="12">
        <f>(1 - Dashboard!$I$11) * I3634 * Dashboard!$I$10 * 'Lookups and Calculations'!$F$12</f>
        <v>0</v>
      </c>
      <c r="L3634" s="12">
        <f>(H3634 - I3634) * Dashboard!$I$13 * (Dashboard!$D$12 / 365) * 'Lookups and Calculations'!$F$12</f>
        <v>0</v>
      </c>
      <c r="M3634" s="3">
        <f>(G3634*2) * Dashboard!$I$13 * (Dashboard!$D$12 / 365) * 'Lookups and Calculations'!$F$12</f>
        <v>1602.0878730267946</v>
      </c>
      <c r="N3634" s="12">
        <f>H3634 * Dashboard!$I$14 * Dashboard!$I$15 * (Dashboard!$D$12 / 365) * 'Lookups and Calculations'!$F$12</f>
        <v>0</v>
      </c>
    </row>
    <row r="3635" spans="1:14" x14ac:dyDescent="0.35">
      <c r="A3635" s="2">
        <v>3634</v>
      </c>
      <c r="B3635" s="11">
        <v>0.96425823889087292</v>
      </c>
      <c r="C3635" s="11">
        <v>0.78048116803596246</v>
      </c>
      <c r="D3635" s="3">
        <f>B3635*Dashboard!$D$11*Dashboard!$D$10*SQRT(Dashboard!$D$12/365)</f>
        <v>239407.73899183059</v>
      </c>
      <c r="E3635" s="3">
        <f>IF(Dashboard!$I$3,C3635*Dashboard!$E$11*Dashboard!$E$10*SQRT(Dashboard!$D$12/365),0)</f>
        <v>387558.48636589007</v>
      </c>
      <c r="F3635" s="3">
        <f>D3635+IF(Dashboard!$I$3,E3635,0)</f>
        <v>626966.22535772063</v>
      </c>
      <c r="G3635" s="3">
        <f>IF(Dashboard!$I$4, ('Lookups and Calculations'!$F$9) / (1 - 'Lookups and Calculations'!$F$10), 'Lookups and Calculations'!$F$9)</f>
        <v>1951878.888340465</v>
      </c>
      <c r="H3635" s="12">
        <f t="shared" si="112"/>
        <v>0</v>
      </c>
      <c r="I3635" s="12">
        <f t="shared" si="113"/>
        <v>0</v>
      </c>
      <c r="J3635" s="13">
        <f>(1 - Dashboard!$I$9) * H3635 * Dashboard!$I$8 * 'Lookups and Calculations'!$F$12</f>
        <v>0</v>
      </c>
      <c r="K3635" s="12">
        <f>(1 - Dashboard!$I$11) * I3635 * Dashboard!$I$10 * 'Lookups and Calculations'!$F$12</f>
        <v>0</v>
      </c>
      <c r="L3635" s="12">
        <f>(H3635 - I3635) * Dashboard!$I$13 * (Dashboard!$D$12 / 365) * 'Lookups and Calculations'!$F$12</f>
        <v>0</v>
      </c>
      <c r="M3635" s="3">
        <f>(G3635*2) * Dashboard!$I$13 * (Dashboard!$D$12 / 365) * 'Lookups and Calculations'!$F$12</f>
        <v>1602.0878730267946</v>
      </c>
      <c r="N3635" s="12">
        <f>H3635 * Dashboard!$I$14 * Dashboard!$I$15 * (Dashboard!$D$12 / 365) * 'Lookups and Calculations'!$F$12</f>
        <v>0</v>
      </c>
    </row>
    <row r="3636" spans="1:14" x14ac:dyDescent="0.35">
      <c r="A3636" s="2">
        <v>3635</v>
      </c>
      <c r="B3636" s="11">
        <v>-1.4951504633349364</v>
      </c>
      <c r="C3636" s="11">
        <v>0.66148548569021282</v>
      </c>
      <c r="D3636" s="3">
        <f>B3636*Dashboard!$D$11*Dashboard!$D$10*SQRT(Dashboard!$D$12/365)</f>
        <v>-371218.59834076563</v>
      </c>
      <c r="E3636" s="3">
        <f>IF(Dashboard!$I$3,C3636*Dashboard!$E$11*Dashboard!$E$10*SQRT(Dashboard!$D$12/365),0)</f>
        <v>328469.56990933057</v>
      </c>
      <c r="F3636" s="3">
        <f>D3636+IF(Dashboard!$I$3,E3636,0)</f>
        <v>-42749.028431435057</v>
      </c>
      <c r="G3636" s="3">
        <f>IF(Dashboard!$I$4, ('Lookups and Calculations'!$F$9) / (1 - 'Lookups and Calculations'!$F$10), 'Lookups and Calculations'!$F$9)</f>
        <v>1951878.888340465</v>
      </c>
      <c r="H3636" s="12">
        <f t="shared" si="112"/>
        <v>0</v>
      </c>
      <c r="I3636" s="12">
        <f t="shared" si="113"/>
        <v>0</v>
      </c>
      <c r="J3636" s="13">
        <f>(1 - Dashboard!$I$9) * H3636 * Dashboard!$I$8 * 'Lookups and Calculations'!$F$12</f>
        <v>0</v>
      </c>
      <c r="K3636" s="12">
        <f>(1 - Dashboard!$I$11) * I3636 * Dashboard!$I$10 * 'Lookups and Calculations'!$F$12</f>
        <v>0</v>
      </c>
      <c r="L3636" s="12">
        <f>(H3636 - I3636) * Dashboard!$I$13 * (Dashboard!$D$12 / 365) * 'Lookups and Calculations'!$F$12</f>
        <v>0</v>
      </c>
      <c r="M3636" s="3">
        <f>(G3636*2) * Dashboard!$I$13 * (Dashboard!$D$12 / 365) * 'Lookups and Calculations'!$F$12</f>
        <v>1602.0878730267946</v>
      </c>
      <c r="N3636" s="12">
        <f>H3636 * Dashboard!$I$14 * Dashboard!$I$15 * (Dashboard!$D$12 / 365) * 'Lookups and Calculations'!$F$12</f>
        <v>0</v>
      </c>
    </row>
    <row r="3637" spans="1:14" x14ac:dyDescent="0.35">
      <c r="A3637" s="2">
        <v>3636</v>
      </c>
      <c r="B3637" s="11">
        <v>-0.53029099163450844</v>
      </c>
      <c r="C3637" s="11">
        <v>-0.4757833872983826</v>
      </c>
      <c r="D3637" s="3">
        <f>B3637*Dashboard!$D$11*Dashboard!$D$10*SQRT(Dashboard!$D$12/365)</f>
        <v>-131661.58420485246</v>
      </c>
      <c r="E3637" s="3">
        <f>IF(Dashboard!$I$3,C3637*Dashboard!$E$11*Dashboard!$E$10*SQRT(Dashboard!$D$12/365),0)</f>
        <v>-236256.67981639353</v>
      </c>
      <c r="F3637" s="3">
        <f>D3637+IF(Dashboard!$I$3,E3637,0)</f>
        <v>-367918.264021246</v>
      </c>
      <c r="G3637" s="3">
        <f>IF(Dashboard!$I$4, ('Lookups and Calculations'!$F$9) / (1 - 'Lookups and Calculations'!$F$10), 'Lookups and Calculations'!$F$9)</f>
        <v>1951878.888340465</v>
      </c>
      <c r="H3637" s="12">
        <f t="shared" si="112"/>
        <v>0</v>
      </c>
      <c r="I3637" s="12">
        <f t="shared" si="113"/>
        <v>0</v>
      </c>
      <c r="J3637" s="13">
        <f>(1 - Dashboard!$I$9) * H3637 * Dashboard!$I$8 * 'Lookups and Calculations'!$F$12</f>
        <v>0</v>
      </c>
      <c r="K3637" s="12">
        <f>(1 - Dashboard!$I$11) * I3637 * Dashboard!$I$10 * 'Lookups and Calculations'!$F$12</f>
        <v>0</v>
      </c>
      <c r="L3637" s="12">
        <f>(H3637 - I3637) * Dashboard!$I$13 * (Dashboard!$D$12 / 365) * 'Lookups and Calculations'!$F$12</f>
        <v>0</v>
      </c>
      <c r="M3637" s="3">
        <f>(G3637*2) * Dashboard!$I$13 * (Dashboard!$D$12 / 365) * 'Lookups and Calculations'!$F$12</f>
        <v>1602.0878730267946</v>
      </c>
      <c r="N3637" s="12">
        <f>H3637 * Dashboard!$I$14 * Dashboard!$I$15 * (Dashboard!$D$12 / 365) * 'Lookups and Calculations'!$F$12</f>
        <v>0</v>
      </c>
    </row>
    <row r="3638" spans="1:14" x14ac:dyDescent="0.35">
      <c r="A3638" s="2">
        <v>3637</v>
      </c>
      <c r="B3638" s="11">
        <v>1.4098523556580325</v>
      </c>
      <c r="C3638" s="11">
        <v>-1.5203540284377162</v>
      </c>
      <c r="D3638" s="3">
        <f>B3638*Dashboard!$D$11*Dashboard!$D$10*SQRT(Dashboard!$D$12/365)</f>
        <v>350040.63348075224</v>
      </c>
      <c r="E3638" s="3">
        <f>IF(Dashboard!$I$3,C3638*Dashboard!$E$11*Dashboard!$E$10*SQRT(Dashboard!$D$12/365),0)</f>
        <v>-754952.36801723158</v>
      </c>
      <c r="F3638" s="3">
        <f>D3638+IF(Dashboard!$I$3,E3638,0)</f>
        <v>-404911.73453647934</v>
      </c>
      <c r="G3638" s="3">
        <f>IF(Dashboard!$I$4, ('Lookups and Calculations'!$F$9) / (1 - 'Lookups and Calculations'!$F$10), 'Lookups and Calculations'!$F$9)</f>
        <v>1951878.888340465</v>
      </c>
      <c r="H3638" s="12">
        <f t="shared" si="112"/>
        <v>0</v>
      </c>
      <c r="I3638" s="12">
        <f t="shared" si="113"/>
        <v>0</v>
      </c>
      <c r="J3638" s="13">
        <f>(1 - Dashboard!$I$9) * H3638 * Dashboard!$I$8 * 'Lookups and Calculations'!$F$12</f>
        <v>0</v>
      </c>
      <c r="K3638" s="12">
        <f>(1 - Dashboard!$I$11) * I3638 * Dashboard!$I$10 * 'Lookups and Calculations'!$F$12</f>
        <v>0</v>
      </c>
      <c r="L3638" s="12">
        <f>(H3638 - I3638) * Dashboard!$I$13 * (Dashboard!$D$12 / 365) * 'Lookups and Calculations'!$F$12</f>
        <v>0</v>
      </c>
      <c r="M3638" s="3">
        <f>(G3638*2) * Dashboard!$I$13 * (Dashboard!$D$12 / 365) * 'Lookups and Calculations'!$F$12</f>
        <v>1602.0878730267946</v>
      </c>
      <c r="N3638" s="12">
        <f>H3638 * Dashboard!$I$14 * Dashboard!$I$15 * (Dashboard!$D$12 / 365) * 'Lookups and Calculations'!$F$12</f>
        <v>0</v>
      </c>
    </row>
    <row r="3639" spans="1:14" x14ac:dyDescent="0.35">
      <c r="A3639" s="2">
        <v>3638</v>
      </c>
      <c r="B3639" s="11">
        <v>1.7318408546735546</v>
      </c>
      <c r="C3639" s="11">
        <v>0.64179529136612001</v>
      </c>
      <c r="D3639" s="3">
        <f>B3639*Dashboard!$D$11*Dashboard!$D$10*SQRT(Dashboard!$D$12/365)</f>
        <v>429984.50683499745</v>
      </c>
      <c r="E3639" s="3">
        <f>IF(Dashboard!$I$3,C3639*Dashboard!$E$11*Dashboard!$E$10*SQRT(Dashboard!$D$12/365),0)</f>
        <v>318692.137447124</v>
      </c>
      <c r="F3639" s="3">
        <f>D3639+IF(Dashboard!$I$3,E3639,0)</f>
        <v>748676.64428212144</v>
      </c>
      <c r="G3639" s="3">
        <f>IF(Dashboard!$I$4, ('Lookups and Calculations'!$F$9) / (1 - 'Lookups and Calculations'!$F$10), 'Lookups and Calculations'!$F$9)</f>
        <v>1951878.888340465</v>
      </c>
      <c r="H3639" s="12">
        <f t="shared" si="112"/>
        <v>0</v>
      </c>
      <c r="I3639" s="12">
        <f t="shared" si="113"/>
        <v>0</v>
      </c>
      <c r="J3639" s="13">
        <f>(1 - Dashboard!$I$9) * H3639 * Dashboard!$I$8 * 'Lookups and Calculations'!$F$12</f>
        <v>0</v>
      </c>
      <c r="K3639" s="12">
        <f>(1 - Dashboard!$I$11) * I3639 * Dashboard!$I$10 * 'Lookups and Calculations'!$F$12</f>
        <v>0</v>
      </c>
      <c r="L3639" s="12">
        <f>(H3639 - I3639) * Dashboard!$I$13 * (Dashboard!$D$12 / 365) * 'Lookups and Calculations'!$F$12</f>
        <v>0</v>
      </c>
      <c r="M3639" s="3">
        <f>(G3639*2) * Dashboard!$I$13 * (Dashboard!$D$12 / 365) * 'Lookups and Calculations'!$F$12</f>
        <v>1602.0878730267946</v>
      </c>
      <c r="N3639" s="12">
        <f>H3639 * Dashboard!$I$14 * Dashboard!$I$15 * (Dashboard!$D$12 / 365) * 'Lookups and Calculations'!$F$12</f>
        <v>0</v>
      </c>
    </row>
    <row r="3640" spans="1:14" x14ac:dyDescent="0.35">
      <c r="A3640" s="2">
        <v>3639</v>
      </c>
      <c r="B3640" s="11">
        <v>0.50399404581453422</v>
      </c>
      <c r="C3640" s="11">
        <v>1.1740600123121452</v>
      </c>
      <c r="D3640" s="3">
        <f>B3640*Dashboard!$D$11*Dashboard!$D$10*SQRT(Dashboard!$D$12/365)</f>
        <v>125132.53204099202</v>
      </c>
      <c r="E3640" s="3">
        <f>IF(Dashboard!$I$3,C3640*Dashboard!$E$11*Dashboard!$E$10*SQRT(Dashboard!$D$12/365),0)</f>
        <v>582995.38785726007</v>
      </c>
      <c r="F3640" s="3">
        <f>D3640+IF(Dashboard!$I$3,E3640,0)</f>
        <v>708127.91989825212</v>
      </c>
      <c r="G3640" s="3">
        <f>IF(Dashboard!$I$4, ('Lookups and Calculations'!$F$9) / (1 - 'Lookups and Calculations'!$F$10), 'Lookups and Calculations'!$F$9)</f>
        <v>1951878.888340465</v>
      </c>
      <c r="H3640" s="12">
        <f t="shared" si="112"/>
        <v>0</v>
      </c>
      <c r="I3640" s="12">
        <f t="shared" si="113"/>
        <v>0</v>
      </c>
      <c r="J3640" s="13">
        <f>(1 - Dashboard!$I$9) * H3640 * Dashboard!$I$8 * 'Lookups and Calculations'!$F$12</f>
        <v>0</v>
      </c>
      <c r="K3640" s="12">
        <f>(1 - Dashboard!$I$11) * I3640 * Dashboard!$I$10 * 'Lookups and Calculations'!$F$12</f>
        <v>0</v>
      </c>
      <c r="L3640" s="12">
        <f>(H3640 - I3640) * Dashboard!$I$13 * (Dashboard!$D$12 / 365) * 'Lookups and Calculations'!$F$12</f>
        <v>0</v>
      </c>
      <c r="M3640" s="3">
        <f>(G3640*2) * Dashboard!$I$13 * (Dashboard!$D$12 / 365) * 'Lookups and Calculations'!$F$12</f>
        <v>1602.0878730267946</v>
      </c>
      <c r="N3640" s="12">
        <f>H3640 * Dashboard!$I$14 * Dashboard!$I$15 * (Dashboard!$D$12 / 365) * 'Lookups and Calculations'!$F$12</f>
        <v>0</v>
      </c>
    </row>
    <row r="3641" spans="1:14" x14ac:dyDescent="0.35">
      <c r="A3641" s="2">
        <v>3640</v>
      </c>
      <c r="B3641" s="11">
        <v>-0.34433194667893718</v>
      </c>
      <c r="C3641" s="11">
        <v>-0.81558136916589163</v>
      </c>
      <c r="D3641" s="3">
        <f>B3641*Dashboard!$D$11*Dashboard!$D$10*SQRT(Dashboard!$D$12/365)</f>
        <v>-85491.344011621492</v>
      </c>
      <c r="E3641" s="3">
        <f>IF(Dashboard!$I$3,C3641*Dashboard!$E$11*Dashboard!$E$10*SQRT(Dashboard!$D$12/365),0)</f>
        <v>-404987.9662536442</v>
      </c>
      <c r="F3641" s="3">
        <f>D3641+IF(Dashboard!$I$3,E3641,0)</f>
        <v>-490479.3102652657</v>
      </c>
      <c r="G3641" s="3">
        <f>IF(Dashboard!$I$4, ('Lookups and Calculations'!$F$9) / (1 - 'Lookups and Calculations'!$F$10), 'Lookups and Calculations'!$F$9)</f>
        <v>1951878.888340465</v>
      </c>
      <c r="H3641" s="12">
        <f t="shared" si="112"/>
        <v>0</v>
      </c>
      <c r="I3641" s="12">
        <f t="shared" si="113"/>
        <v>0</v>
      </c>
      <c r="J3641" s="13">
        <f>(1 - Dashboard!$I$9) * H3641 * Dashboard!$I$8 * 'Lookups and Calculations'!$F$12</f>
        <v>0</v>
      </c>
      <c r="K3641" s="12">
        <f>(1 - Dashboard!$I$11) * I3641 * Dashboard!$I$10 * 'Lookups and Calculations'!$F$12</f>
        <v>0</v>
      </c>
      <c r="L3641" s="12">
        <f>(H3641 - I3641) * Dashboard!$I$13 * (Dashboard!$D$12 / 365) * 'Lookups and Calculations'!$F$12</f>
        <v>0</v>
      </c>
      <c r="M3641" s="3">
        <f>(G3641*2) * Dashboard!$I$13 * (Dashboard!$D$12 / 365) * 'Lookups and Calculations'!$F$12</f>
        <v>1602.0878730267946</v>
      </c>
      <c r="N3641" s="12">
        <f>H3641 * Dashboard!$I$14 * Dashboard!$I$15 * (Dashboard!$D$12 / 365) * 'Lookups and Calculations'!$F$12</f>
        <v>0</v>
      </c>
    </row>
    <row r="3642" spans="1:14" x14ac:dyDescent="0.35">
      <c r="A3642" s="2">
        <v>3641</v>
      </c>
      <c r="B3642" s="11">
        <v>-6.7513303082070417E-2</v>
      </c>
      <c r="C3642" s="11">
        <v>-0.71390525364041268</v>
      </c>
      <c r="D3642" s="3">
        <f>B3642*Dashboard!$D$11*Dashboard!$D$10*SQRT(Dashboard!$D$12/365)</f>
        <v>-16762.322156915365</v>
      </c>
      <c r="E3642" s="3">
        <f>IF(Dashboard!$I$3,C3642*Dashboard!$E$11*Dashboard!$E$10*SQRT(Dashboard!$D$12/365),0)</f>
        <v>-354499.31509018358</v>
      </c>
      <c r="F3642" s="3">
        <f>D3642+IF(Dashboard!$I$3,E3642,0)</f>
        <v>-371261.63724709896</v>
      </c>
      <c r="G3642" s="3">
        <f>IF(Dashboard!$I$4, ('Lookups and Calculations'!$F$9) / (1 - 'Lookups and Calculations'!$F$10), 'Lookups and Calculations'!$F$9)</f>
        <v>1951878.888340465</v>
      </c>
      <c r="H3642" s="12">
        <f t="shared" si="112"/>
        <v>0</v>
      </c>
      <c r="I3642" s="12">
        <f t="shared" si="113"/>
        <v>0</v>
      </c>
      <c r="J3642" s="13">
        <f>(1 - Dashboard!$I$9) * H3642 * Dashboard!$I$8 * 'Lookups and Calculations'!$F$12</f>
        <v>0</v>
      </c>
      <c r="K3642" s="12">
        <f>(1 - Dashboard!$I$11) * I3642 * Dashboard!$I$10 * 'Lookups and Calculations'!$F$12</f>
        <v>0</v>
      </c>
      <c r="L3642" s="12">
        <f>(H3642 - I3642) * Dashboard!$I$13 * (Dashboard!$D$12 / 365) * 'Lookups and Calculations'!$F$12</f>
        <v>0</v>
      </c>
      <c r="M3642" s="3">
        <f>(G3642*2) * Dashboard!$I$13 * (Dashboard!$D$12 / 365) * 'Lookups and Calculations'!$F$12</f>
        <v>1602.0878730267946</v>
      </c>
      <c r="N3642" s="12">
        <f>H3642 * Dashboard!$I$14 * Dashboard!$I$15 * (Dashboard!$D$12 / 365) * 'Lookups and Calculations'!$F$12</f>
        <v>0</v>
      </c>
    </row>
    <row r="3643" spans="1:14" x14ac:dyDescent="0.35">
      <c r="A3643" s="2">
        <v>3642</v>
      </c>
      <c r="B3643" s="11">
        <v>-0.13487789033127784</v>
      </c>
      <c r="C3643" s="11">
        <v>0.676313280678839</v>
      </c>
      <c r="D3643" s="3">
        <f>B3643*Dashboard!$D$11*Dashboard!$D$10*SQRT(Dashboard!$D$12/365)</f>
        <v>-33487.720884128976</v>
      </c>
      <c r="E3643" s="3">
        <f>IF(Dashboard!$I$3,C3643*Dashboard!$E$11*Dashboard!$E$10*SQRT(Dashboard!$D$12/365),0)</f>
        <v>335832.51217787591</v>
      </c>
      <c r="F3643" s="3">
        <f>D3643+IF(Dashboard!$I$3,E3643,0)</f>
        <v>302344.79129374691</v>
      </c>
      <c r="G3643" s="3">
        <f>IF(Dashboard!$I$4, ('Lookups and Calculations'!$F$9) / (1 - 'Lookups and Calculations'!$F$10), 'Lookups and Calculations'!$F$9)</f>
        <v>1951878.888340465</v>
      </c>
      <c r="H3643" s="12">
        <f t="shared" si="112"/>
        <v>0</v>
      </c>
      <c r="I3643" s="12">
        <f t="shared" si="113"/>
        <v>0</v>
      </c>
      <c r="J3643" s="13">
        <f>(1 - Dashboard!$I$9) * H3643 * Dashboard!$I$8 * 'Lookups and Calculations'!$F$12</f>
        <v>0</v>
      </c>
      <c r="K3643" s="12">
        <f>(1 - Dashboard!$I$11) * I3643 * Dashboard!$I$10 * 'Lookups and Calculations'!$F$12</f>
        <v>0</v>
      </c>
      <c r="L3643" s="12">
        <f>(H3643 - I3643) * Dashboard!$I$13 * (Dashboard!$D$12 / 365) * 'Lookups and Calculations'!$F$12</f>
        <v>0</v>
      </c>
      <c r="M3643" s="3">
        <f>(G3643*2) * Dashboard!$I$13 * (Dashboard!$D$12 / 365) * 'Lookups and Calculations'!$F$12</f>
        <v>1602.0878730267946</v>
      </c>
      <c r="N3643" s="12">
        <f>H3643 * Dashboard!$I$14 * Dashboard!$I$15 * (Dashboard!$D$12 / 365) * 'Lookups and Calculations'!$F$12</f>
        <v>0</v>
      </c>
    </row>
    <row r="3644" spans="1:14" x14ac:dyDescent="0.35">
      <c r="A3644" s="2">
        <v>3643</v>
      </c>
      <c r="B3644" s="11">
        <v>0.62595488534715671</v>
      </c>
      <c r="C3644" s="11">
        <v>-1.8618535265219642</v>
      </c>
      <c r="D3644" s="3">
        <f>B3644*Dashboard!$D$11*Dashboard!$D$10*SQRT(Dashboard!$D$12/365)</f>
        <v>155413.18473381808</v>
      </c>
      <c r="E3644" s="3">
        <f>IF(Dashboard!$I$3,C3644*Dashboard!$E$11*Dashboard!$E$10*SQRT(Dashboard!$D$12/365),0)</f>
        <v>-924528.56535879767</v>
      </c>
      <c r="F3644" s="3">
        <f>D3644+IF(Dashboard!$I$3,E3644,0)</f>
        <v>-769115.38062497962</v>
      </c>
      <c r="G3644" s="3">
        <f>IF(Dashboard!$I$4, ('Lookups and Calculations'!$F$9) / (1 - 'Lookups and Calculations'!$F$10), 'Lookups and Calculations'!$F$9)</f>
        <v>1951878.888340465</v>
      </c>
      <c r="H3644" s="12">
        <f t="shared" si="112"/>
        <v>0</v>
      </c>
      <c r="I3644" s="12">
        <f t="shared" si="113"/>
        <v>0</v>
      </c>
      <c r="J3644" s="13">
        <f>(1 - Dashboard!$I$9) * H3644 * Dashboard!$I$8 * 'Lookups and Calculations'!$F$12</f>
        <v>0</v>
      </c>
      <c r="K3644" s="12">
        <f>(1 - Dashboard!$I$11) * I3644 * Dashboard!$I$10 * 'Lookups and Calculations'!$F$12</f>
        <v>0</v>
      </c>
      <c r="L3644" s="12">
        <f>(H3644 - I3644) * Dashboard!$I$13 * (Dashboard!$D$12 / 365) * 'Lookups and Calculations'!$F$12</f>
        <v>0</v>
      </c>
      <c r="M3644" s="3">
        <f>(G3644*2) * Dashboard!$I$13 * (Dashboard!$D$12 / 365) * 'Lookups and Calculations'!$F$12</f>
        <v>1602.0878730267946</v>
      </c>
      <c r="N3644" s="12">
        <f>H3644 * Dashboard!$I$14 * Dashboard!$I$15 * (Dashboard!$D$12 / 365) * 'Lookups and Calculations'!$F$12</f>
        <v>0</v>
      </c>
    </row>
    <row r="3645" spans="1:14" x14ac:dyDescent="0.35">
      <c r="A3645" s="2">
        <v>3644</v>
      </c>
      <c r="B3645" s="11">
        <v>0.21000860087565545</v>
      </c>
      <c r="C3645" s="11">
        <v>-1.7907539589265469</v>
      </c>
      <c r="D3645" s="3">
        <f>B3645*Dashboard!$D$11*Dashboard!$D$10*SQRT(Dashboard!$D$12/365)</f>
        <v>52141.306422551046</v>
      </c>
      <c r="E3645" s="3">
        <f>IF(Dashboard!$I$3,C3645*Dashboard!$E$11*Dashboard!$E$10*SQRT(Dashboard!$D$12/365),0)</f>
        <v>-889223.11286736792</v>
      </c>
      <c r="F3645" s="3">
        <f>D3645+IF(Dashboard!$I$3,E3645,0)</f>
        <v>-837081.80644481687</v>
      </c>
      <c r="G3645" s="3">
        <f>IF(Dashboard!$I$4, ('Lookups and Calculations'!$F$9) / (1 - 'Lookups and Calculations'!$F$10), 'Lookups and Calculations'!$F$9)</f>
        <v>1951878.888340465</v>
      </c>
      <c r="H3645" s="12">
        <f t="shared" si="112"/>
        <v>0</v>
      </c>
      <c r="I3645" s="12">
        <f t="shared" si="113"/>
        <v>0</v>
      </c>
      <c r="J3645" s="13">
        <f>(1 - Dashboard!$I$9) * H3645 * Dashboard!$I$8 * 'Lookups and Calculations'!$F$12</f>
        <v>0</v>
      </c>
      <c r="K3645" s="12">
        <f>(1 - Dashboard!$I$11) * I3645 * Dashboard!$I$10 * 'Lookups and Calculations'!$F$12</f>
        <v>0</v>
      </c>
      <c r="L3645" s="12">
        <f>(H3645 - I3645) * Dashboard!$I$13 * (Dashboard!$D$12 / 365) * 'Lookups and Calculations'!$F$12</f>
        <v>0</v>
      </c>
      <c r="M3645" s="3">
        <f>(G3645*2) * Dashboard!$I$13 * (Dashboard!$D$12 / 365) * 'Lookups and Calculations'!$F$12</f>
        <v>1602.0878730267946</v>
      </c>
      <c r="N3645" s="12">
        <f>H3645 * Dashboard!$I$14 * Dashboard!$I$15 * (Dashboard!$D$12 / 365) * 'Lookups and Calculations'!$F$12</f>
        <v>0</v>
      </c>
    </row>
    <row r="3646" spans="1:14" x14ac:dyDescent="0.35">
      <c r="A3646" s="2">
        <v>3645</v>
      </c>
      <c r="B3646" s="11">
        <v>-1.793252236319645</v>
      </c>
      <c r="C3646" s="11">
        <v>1.2464206435739791</v>
      </c>
      <c r="D3646" s="3">
        <f>B3646*Dashboard!$D$11*Dashboard!$D$10*SQRT(Dashboard!$D$12/365)</f>
        <v>-445231.83315825101</v>
      </c>
      <c r="E3646" s="3">
        <f>IF(Dashboard!$I$3,C3646*Dashboard!$E$11*Dashboard!$E$10*SQRT(Dashboard!$D$12/365),0)</f>
        <v>618927.03857842693</v>
      </c>
      <c r="F3646" s="3">
        <f>D3646+IF(Dashboard!$I$3,E3646,0)</f>
        <v>173695.20542017592</v>
      </c>
      <c r="G3646" s="3">
        <f>IF(Dashboard!$I$4, ('Lookups and Calculations'!$F$9) / (1 - 'Lookups and Calculations'!$F$10), 'Lookups and Calculations'!$F$9)</f>
        <v>1951878.888340465</v>
      </c>
      <c r="H3646" s="12">
        <f t="shared" si="112"/>
        <v>0</v>
      </c>
      <c r="I3646" s="12">
        <f t="shared" si="113"/>
        <v>0</v>
      </c>
      <c r="J3646" s="13">
        <f>(1 - Dashboard!$I$9) * H3646 * Dashboard!$I$8 * 'Lookups and Calculations'!$F$12</f>
        <v>0</v>
      </c>
      <c r="K3646" s="12">
        <f>(1 - Dashboard!$I$11) * I3646 * Dashboard!$I$10 * 'Lookups and Calculations'!$F$12</f>
        <v>0</v>
      </c>
      <c r="L3646" s="12">
        <f>(H3646 - I3646) * Dashboard!$I$13 * (Dashboard!$D$12 / 365) * 'Lookups and Calculations'!$F$12</f>
        <v>0</v>
      </c>
      <c r="M3646" s="3">
        <f>(G3646*2) * Dashboard!$I$13 * (Dashboard!$D$12 / 365) * 'Lookups and Calculations'!$F$12</f>
        <v>1602.0878730267946</v>
      </c>
      <c r="N3646" s="12">
        <f>H3646 * Dashboard!$I$14 * Dashboard!$I$15 * (Dashboard!$D$12 / 365) * 'Lookups and Calculations'!$F$12</f>
        <v>0</v>
      </c>
    </row>
    <row r="3647" spans="1:14" x14ac:dyDescent="0.35">
      <c r="A3647" s="2">
        <v>3646</v>
      </c>
      <c r="B3647" s="11">
        <v>1.5516220155583906</v>
      </c>
      <c r="C3647" s="11">
        <v>-0.28847013399936133</v>
      </c>
      <c r="D3647" s="3">
        <f>B3647*Dashboard!$D$11*Dashboard!$D$10*SQRT(Dashboard!$D$12/365)</f>
        <v>385239.45508835971</v>
      </c>
      <c r="E3647" s="3">
        <f>IF(Dashboard!$I$3,C3647*Dashboard!$E$11*Dashboard!$E$10*SQRT(Dashboard!$D$12/365),0)</f>
        <v>-143243.74895027137</v>
      </c>
      <c r="F3647" s="3">
        <f>D3647+IF(Dashboard!$I$3,E3647,0)</f>
        <v>241995.70613808834</v>
      </c>
      <c r="G3647" s="3">
        <f>IF(Dashboard!$I$4, ('Lookups and Calculations'!$F$9) / (1 - 'Lookups and Calculations'!$F$10), 'Lookups and Calculations'!$F$9)</f>
        <v>1951878.888340465</v>
      </c>
      <c r="H3647" s="12">
        <f t="shared" si="112"/>
        <v>0</v>
      </c>
      <c r="I3647" s="12">
        <f t="shared" si="113"/>
        <v>0</v>
      </c>
      <c r="J3647" s="13">
        <f>(1 - Dashboard!$I$9) * H3647 * Dashboard!$I$8 * 'Lookups and Calculations'!$F$12</f>
        <v>0</v>
      </c>
      <c r="K3647" s="12">
        <f>(1 - Dashboard!$I$11) * I3647 * Dashboard!$I$10 * 'Lookups and Calculations'!$F$12</f>
        <v>0</v>
      </c>
      <c r="L3647" s="12">
        <f>(H3647 - I3647) * Dashboard!$I$13 * (Dashboard!$D$12 / 365) * 'Lookups and Calculations'!$F$12</f>
        <v>0</v>
      </c>
      <c r="M3647" s="3">
        <f>(G3647*2) * Dashboard!$I$13 * (Dashboard!$D$12 / 365) * 'Lookups and Calculations'!$F$12</f>
        <v>1602.0878730267946</v>
      </c>
      <c r="N3647" s="12">
        <f>H3647 * Dashboard!$I$14 * Dashboard!$I$15 * (Dashboard!$D$12 / 365) * 'Lookups and Calculations'!$F$12</f>
        <v>0</v>
      </c>
    </row>
    <row r="3648" spans="1:14" x14ac:dyDescent="0.35">
      <c r="A3648" s="2">
        <v>3647</v>
      </c>
      <c r="B3648" s="11">
        <v>2.0418498792972137</v>
      </c>
      <c r="C3648" s="11">
        <v>-0.41916270405621125</v>
      </c>
      <c r="D3648" s="3">
        <f>B3648*Dashboard!$D$11*Dashboard!$D$10*SQRT(Dashboard!$D$12/365)</f>
        <v>506954.09512452246</v>
      </c>
      <c r="E3648" s="3">
        <f>IF(Dashboard!$I$3,C3648*Dashboard!$E$11*Dashboard!$E$10*SQRT(Dashboard!$D$12/365),0)</f>
        <v>-208140.91329564727</v>
      </c>
      <c r="F3648" s="3">
        <f>D3648+IF(Dashboard!$I$3,E3648,0)</f>
        <v>298813.18182887521</v>
      </c>
      <c r="G3648" s="3">
        <f>IF(Dashboard!$I$4, ('Lookups and Calculations'!$F$9) / (1 - 'Lookups and Calculations'!$F$10), 'Lookups and Calculations'!$F$9)</f>
        <v>1951878.888340465</v>
      </c>
      <c r="H3648" s="12">
        <f t="shared" si="112"/>
        <v>0</v>
      </c>
      <c r="I3648" s="12">
        <f t="shared" si="113"/>
        <v>0</v>
      </c>
      <c r="J3648" s="13">
        <f>(1 - Dashboard!$I$9) * H3648 * Dashboard!$I$8 * 'Lookups and Calculations'!$F$12</f>
        <v>0</v>
      </c>
      <c r="K3648" s="12">
        <f>(1 - Dashboard!$I$11) * I3648 * Dashboard!$I$10 * 'Lookups and Calculations'!$F$12</f>
        <v>0</v>
      </c>
      <c r="L3648" s="12">
        <f>(H3648 - I3648) * Dashboard!$I$13 * (Dashboard!$D$12 / 365) * 'Lookups and Calculations'!$F$12</f>
        <v>0</v>
      </c>
      <c r="M3648" s="3">
        <f>(G3648*2) * Dashboard!$I$13 * (Dashboard!$D$12 / 365) * 'Lookups and Calculations'!$F$12</f>
        <v>1602.0878730267946</v>
      </c>
      <c r="N3648" s="12">
        <f>H3648 * Dashboard!$I$14 * Dashboard!$I$15 * (Dashboard!$D$12 / 365) * 'Lookups and Calculations'!$F$12</f>
        <v>0</v>
      </c>
    </row>
    <row r="3649" spans="1:14" x14ac:dyDescent="0.35">
      <c r="A3649" s="2">
        <v>3648</v>
      </c>
      <c r="B3649" s="11">
        <v>-1.7512948246360325</v>
      </c>
      <c r="C3649" s="11">
        <v>-1.7522268863435708</v>
      </c>
      <c r="D3649" s="3">
        <f>B3649*Dashboard!$D$11*Dashboard!$D$10*SQRT(Dashboard!$D$12/365)</f>
        <v>-434814.57286428945</v>
      </c>
      <c r="E3649" s="3">
        <f>IF(Dashboard!$I$3,C3649*Dashboard!$E$11*Dashboard!$E$10*SQRT(Dashboard!$D$12/365),0)</f>
        <v>-870091.97358319873</v>
      </c>
      <c r="F3649" s="3">
        <f>D3649+IF(Dashboard!$I$3,E3649,0)</f>
        <v>-1304906.5464474882</v>
      </c>
      <c r="G3649" s="3">
        <f>IF(Dashboard!$I$4, ('Lookups and Calculations'!$F$9) / (1 - 'Lookups and Calculations'!$F$10), 'Lookups and Calculations'!$F$9)</f>
        <v>1951878.888340465</v>
      </c>
      <c r="H3649" s="12">
        <f t="shared" si="112"/>
        <v>0</v>
      </c>
      <c r="I3649" s="12">
        <f t="shared" si="113"/>
        <v>0</v>
      </c>
      <c r="J3649" s="13">
        <f>(1 - Dashboard!$I$9) * H3649 * Dashboard!$I$8 * 'Lookups and Calculations'!$F$12</f>
        <v>0</v>
      </c>
      <c r="K3649" s="12">
        <f>(1 - Dashboard!$I$11) * I3649 * Dashboard!$I$10 * 'Lookups and Calculations'!$F$12</f>
        <v>0</v>
      </c>
      <c r="L3649" s="12">
        <f>(H3649 - I3649) * Dashboard!$I$13 * (Dashboard!$D$12 / 365) * 'Lookups and Calculations'!$F$12</f>
        <v>0</v>
      </c>
      <c r="M3649" s="3">
        <f>(G3649*2) * Dashboard!$I$13 * (Dashboard!$D$12 / 365) * 'Lookups and Calculations'!$F$12</f>
        <v>1602.0878730267946</v>
      </c>
      <c r="N3649" s="12">
        <f>H3649 * Dashboard!$I$14 * Dashboard!$I$15 * (Dashboard!$D$12 / 365) * 'Lookups and Calculations'!$F$12</f>
        <v>0</v>
      </c>
    </row>
    <row r="3650" spans="1:14" x14ac:dyDescent="0.35">
      <c r="A3650" s="2">
        <v>3649</v>
      </c>
      <c r="B3650" s="11">
        <v>-0.23718197866701993</v>
      </c>
      <c r="C3650" s="11">
        <v>-1.0531467053191221</v>
      </c>
      <c r="D3650" s="3">
        <f>B3650*Dashboard!$D$11*Dashboard!$D$10*SQRT(Dashboard!$D$12/365)</f>
        <v>-58887.960664556078</v>
      </c>
      <c r="E3650" s="3">
        <f>IF(Dashboard!$I$3,C3650*Dashboard!$E$11*Dashboard!$E$10*SQRT(Dashboard!$D$12/365),0)</f>
        <v>-522954.248930573</v>
      </c>
      <c r="F3650" s="3">
        <f>D3650+IF(Dashboard!$I$3,E3650,0)</f>
        <v>-581842.20959512913</v>
      </c>
      <c r="G3650" s="3">
        <f>IF(Dashboard!$I$4, ('Lookups and Calculations'!$F$9) / (1 - 'Lookups and Calculations'!$F$10), 'Lookups and Calculations'!$F$9)</f>
        <v>1951878.888340465</v>
      </c>
      <c r="H3650" s="12">
        <f t="shared" si="112"/>
        <v>0</v>
      </c>
      <c r="I3650" s="12">
        <f t="shared" si="113"/>
        <v>0</v>
      </c>
      <c r="J3650" s="13">
        <f>(1 - Dashboard!$I$9) * H3650 * Dashboard!$I$8 * 'Lookups and Calculations'!$F$12</f>
        <v>0</v>
      </c>
      <c r="K3650" s="12">
        <f>(1 - Dashboard!$I$11) * I3650 * Dashboard!$I$10 * 'Lookups and Calculations'!$F$12</f>
        <v>0</v>
      </c>
      <c r="L3650" s="12">
        <f>(H3650 - I3650) * Dashboard!$I$13 * (Dashboard!$D$12 / 365) * 'Lookups and Calculations'!$F$12</f>
        <v>0</v>
      </c>
      <c r="M3650" s="3">
        <f>(G3650*2) * Dashboard!$I$13 * (Dashboard!$D$12 / 365) * 'Lookups and Calculations'!$F$12</f>
        <v>1602.0878730267946</v>
      </c>
      <c r="N3650" s="12">
        <f>H3650 * Dashboard!$I$14 * Dashboard!$I$15 * (Dashboard!$D$12 / 365) * 'Lookups and Calculations'!$F$12</f>
        <v>0</v>
      </c>
    </row>
    <row r="3651" spans="1:14" x14ac:dyDescent="0.35">
      <c r="A3651" s="2">
        <v>3650</v>
      </c>
      <c r="B3651" s="11">
        <v>0.24519889977278431</v>
      </c>
      <c r="C3651" s="11">
        <v>0.44313430880583743</v>
      </c>
      <c r="D3651" s="3">
        <f>B3651*Dashboard!$D$11*Dashboard!$D$10*SQRT(Dashboard!$D$12/365)</f>
        <v>60878.415999233432</v>
      </c>
      <c r="E3651" s="3">
        <f>IF(Dashboard!$I$3,C3651*Dashboard!$E$11*Dashboard!$E$10*SQRT(Dashboard!$D$12/365),0)</f>
        <v>220044.33804567074</v>
      </c>
      <c r="F3651" s="3">
        <f>D3651+IF(Dashboard!$I$3,E3651,0)</f>
        <v>280922.75404490414</v>
      </c>
      <c r="G3651" s="3">
        <f>IF(Dashboard!$I$4, ('Lookups and Calculations'!$F$9) / (1 - 'Lookups and Calculations'!$F$10), 'Lookups and Calculations'!$F$9)</f>
        <v>1951878.888340465</v>
      </c>
      <c r="H3651" s="12">
        <f t="shared" ref="H3651:H3714" si="114">MAX(0,F3651-G3651)</f>
        <v>0</v>
      </c>
      <c r="I3651" s="12">
        <f t="shared" ref="I3651:I3714" si="115">MAX(0,-F3651-G3651)</f>
        <v>0</v>
      </c>
      <c r="J3651" s="13">
        <f>(1 - Dashboard!$I$9) * H3651 * Dashboard!$I$8 * 'Lookups and Calculations'!$F$12</f>
        <v>0</v>
      </c>
      <c r="K3651" s="12">
        <f>(1 - Dashboard!$I$11) * I3651 * Dashboard!$I$10 * 'Lookups and Calculations'!$F$12</f>
        <v>0</v>
      </c>
      <c r="L3651" s="12">
        <f>(H3651 - I3651) * Dashboard!$I$13 * (Dashboard!$D$12 / 365) * 'Lookups and Calculations'!$F$12</f>
        <v>0</v>
      </c>
      <c r="M3651" s="3">
        <f>(G3651*2) * Dashboard!$I$13 * (Dashboard!$D$12 / 365) * 'Lookups and Calculations'!$F$12</f>
        <v>1602.0878730267946</v>
      </c>
      <c r="N3651" s="12">
        <f>H3651 * Dashboard!$I$14 * Dashboard!$I$15 * (Dashboard!$D$12 / 365) * 'Lookups and Calculations'!$F$12</f>
        <v>0</v>
      </c>
    </row>
    <row r="3652" spans="1:14" x14ac:dyDescent="0.35">
      <c r="A3652" s="2">
        <v>3651</v>
      </c>
      <c r="B3652" s="11">
        <v>1.0640944298382693</v>
      </c>
      <c r="C3652" s="11">
        <v>-2.2013177491286617</v>
      </c>
      <c r="D3652" s="3">
        <f>B3652*Dashboard!$D$11*Dashboard!$D$10*SQRT(Dashboard!$D$12/365)</f>
        <v>264195.2448489393</v>
      </c>
      <c r="E3652" s="3">
        <f>IF(Dashboard!$I$3,C3652*Dashboard!$E$11*Dashboard!$E$10*SQRT(Dashboard!$D$12/365),0)</f>
        <v>-1093094.1191182744</v>
      </c>
      <c r="F3652" s="3">
        <f>D3652+IF(Dashboard!$I$3,E3652,0)</f>
        <v>-828898.87426933507</v>
      </c>
      <c r="G3652" s="3">
        <f>IF(Dashboard!$I$4, ('Lookups and Calculations'!$F$9) / (1 - 'Lookups and Calculations'!$F$10), 'Lookups and Calculations'!$F$9)</f>
        <v>1951878.888340465</v>
      </c>
      <c r="H3652" s="12">
        <f t="shared" si="114"/>
        <v>0</v>
      </c>
      <c r="I3652" s="12">
        <f t="shared" si="115"/>
        <v>0</v>
      </c>
      <c r="J3652" s="13">
        <f>(1 - Dashboard!$I$9) * H3652 * Dashboard!$I$8 * 'Lookups and Calculations'!$F$12</f>
        <v>0</v>
      </c>
      <c r="K3652" s="12">
        <f>(1 - Dashboard!$I$11) * I3652 * Dashboard!$I$10 * 'Lookups and Calculations'!$F$12</f>
        <v>0</v>
      </c>
      <c r="L3652" s="12">
        <f>(H3652 - I3652) * Dashboard!$I$13 * (Dashboard!$D$12 / 365) * 'Lookups and Calculations'!$F$12</f>
        <v>0</v>
      </c>
      <c r="M3652" s="3">
        <f>(G3652*2) * Dashboard!$I$13 * (Dashboard!$D$12 / 365) * 'Lookups and Calculations'!$F$12</f>
        <v>1602.0878730267946</v>
      </c>
      <c r="N3652" s="12">
        <f>H3652 * Dashboard!$I$14 * Dashboard!$I$15 * (Dashboard!$D$12 / 365) * 'Lookups and Calculations'!$F$12</f>
        <v>0</v>
      </c>
    </row>
    <row r="3653" spans="1:14" x14ac:dyDescent="0.35">
      <c r="A3653" s="2">
        <v>3652</v>
      </c>
      <c r="B3653" s="11">
        <v>0.22660972555675729</v>
      </c>
      <c r="C3653" s="11">
        <v>-1.0153852563193104</v>
      </c>
      <c r="D3653" s="3">
        <f>B3653*Dashboard!$D$11*Dashboard!$D$10*SQRT(Dashboard!$D$12/365)</f>
        <v>56263.062985601653</v>
      </c>
      <c r="E3653" s="3">
        <f>IF(Dashboard!$I$3,C3653*Dashboard!$E$11*Dashboard!$E$10*SQRT(Dashboard!$D$12/365),0)</f>
        <v>-504203.29039793165</v>
      </c>
      <c r="F3653" s="3">
        <f>D3653+IF(Dashboard!$I$3,E3653,0)</f>
        <v>-447940.22741232999</v>
      </c>
      <c r="G3653" s="3">
        <f>IF(Dashboard!$I$4, ('Lookups and Calculations'!$F$9) / (1 - 'Lookups and Calculations'!$F$10), 'Lookups and Calculations'!$F$9)</f>
        <v>1951878.888340465</v>
      </c>
      <c r="H3653" s="12">
        <f t="shared" si="114"/>
        <v>0</v>
      </c>
      <c r="I3653" s="12">
        <f t="shared" si="115"/>
        <v>0</v>
      </c>
      <c r="J3653" s="13">
        <f>(1 - Dashboard!$I$9) * H3653 * Dashboard!$I$8 * 'Lookups and Calculations'!$F$12</f>
        <v>0</v>
      </c>
      <c r="K3653" s="12">
        <f>(1 - Dashboard!$I$11) * I3653 * Dashboard!$I$10 * 'Lookups and Calculations'!$F$12</f>
        <v>0</v>
      </c>
      <c r="L3653" s="12">
        <f>(H3653 - I3653) * Dashboard!$I$13 * (Dashboard!$D$12 / 365) * 'Lookups and Calculations'!$F$12</f>
        <v>0</v>
      </c>
      <c r="M3653" s="3">
        <f>(G3653*2) * Dashboard!$I$13 * (Dashboard!$D$12 / 365) * 'Lookups and Calculations'!$F$12</f>
        <v>1602.0878730267946</v>
      </c>
      <c r="N3653" s="12">
        <f>H3653 * Dashboard!$I$14 * Dashboard!$I$15 * (Dashboard!$D$12 / 365) * 'Lookups and Calculations'!$F$12</f>
        <v>0</v>
      </c>
    </row>
    <row r="3654" spans="1:14" x14ac:dyDescent="0.35">
      <c r="A3654" s="2">
        <v>3653</v>
      </c>
      <c r="B3654" s="11">
        <v>-0.61736738316365147</v>
      </c>
      <c r="C3654" s="11">
        <v>-0.15892732820919478</v>
      </c>
      <c r="D3654" s="3">
        <f>B3654*Dashboard!$D$11*Dashboard!$D$10*SQRT(Dashboard!$D$12/365)</f>
        <v>-153281.06452118169</v>
      </c>
      <c r="E3654" s="3">
        <f>IF(Dashboard!$I$3,C3654*Dashboard!$E$11*Dashboard!$E$10*SQRT(Dashboard!$D$12/365),0)</f>
        <v>-78917.515611462499</v>
      </c>
      <c r="F3654" s="3">
        <f>D3654+IF(Dashboard!$I$3,E3654,0)</f>
        <v>-232198.58013264419</v>
      </c>
      <c r="G3654" s="3">
        <f>IF(Dashboard!$I$4, ('Lookups and Calculations'!$F$9) / (1 - 'Lookups and Calculations'!$F$10), 'Lookups and Calculations'!$F$9)</f>
        <v>1951878.888340465</v>
      </c>
      <c r="H3654" s="12">
        <f t="shared" si="114"/>
        <v>0</v>
      </c>
      <c r="I3654" s="12">
        <f t="shared" si="115"/>
        <v>0</v>
      </c>
      <c r="J3654" s="13">
        <f>(1 - Dashboard!$I$9) * H3654 * Dashboard!$I$8 * 'Lookups and Calculations'!$F$12</f>
        <v>0</v>
      </c>
      <c r="K3654" s="12">
        <f>(1 - Dashboard!$I$11) * I3654 * Dashboard!$I$10 * 'Lookups and Calculations'!$F$12</f>
        <v>0</v>
      </c>
      <c r="L3654" s="12">
        <f>(H3654 - I3654) * Dashboard!$I$13 * (Dashboard!$D$12 / 365) * 'Lookups and Calculations'!$F$12</f>
        <v>0</v>
      </c>
      <c r="M3654" s="3">
        <f>(G3654*2) * Dashboard!$I$13 * (Dashboard!$D$12 / 365) * 'Lookups and Calculations'!$F$12</f>
        <v>1602.0878730267946</v>
      </c>
      <c r="N3654" s="12">
        <f>H3654 * Dashboard!$I$14 * Dashboard!$I$15 * (Dashboard!$D$12 / 365) * 'Lookups and Calculations'!$F$12</f>
        <v>0</v>
      </c>
    </row>
    <row r="3655" spans="1:14" x14ac:dyDescent="0.35">
      <c r="A3655" s="2">
        <v>3654</v>
      </c>
      <c r="B3655" s="11">
        <v>0.23358396844286378</v>
      </c>
      <c r="C3655" s="11">
        <v>0.20610788670281099</v>
      </c>
      <c r="D3655" s="3">
        <f>B3655*Dashboard!$D$11*Dashboard!$D$10*SQRT(Dashboard!$D$12/365)</f>
        <v>57994.640329927119</v>
      </c>
      <c r="E3655" s="3">
        <f>IF(Dashboard!$I$3,C3655*Dashboard!$E$11*Dashboard!$E$10*SQRT(Dashboard!$D$12/365),0)</f>
        <v>102345.66043358164</v>
      </c>
      <c r="F3655" s="3">
        <f>D3655+IF(Dashboard!$I$3,E3655,0)</f>
        <v>160340.30076350877</v>
      </c>
      <c r="G3655" s="3">
        <f>IF(Dashboard!$I$4, ('Lookups and Calculations'!$F$9) / (1 - 'Lookups and Calculations'!$F$10), 'Lookups and Calculations'!$F$9)</f>
        <v>1951878.888340465</v>
      </c>
      <c r="H3655" s="12">
        <f t="shared" si="114"/>
        <v>0</v>
      </c>
      <c r="I3655" s="12">
        <f t="shared" si="115"/>
        <v>0</v>
      </c>
      <c r="J3655" s="13">
        <f>(1 - Dashboard!$I$9) * H3655 * Dashboard!$I$8 * 'Lookups and Calculations'!$F$12</f>
        <v>0</v>
      </c>
      <c r="K3655" s="12">
        <f>(1 - Dashboard!$I$11) * I3655 * Dashboard!$I$10 * 'Lookups and Calculations'!$F$12</f>
        <v>0</v>
      </c>
      <c r="L3655" s="12">
        <f>(H3655 - I3655) * Dashboard!$I$13 * (Dashboard!$D$12 / 365) * 'Lookups and Calculations'!$F$12</f>
        <v>0</v>
      </c>
      <c r="M3655" s="3">
        <f>(G3655*2) * Dashboard!$I$13 * (Dashboard!$D$12 / 365) * 'Lookups and Calculations'!$F$12</f>
        <v>1602.0878730267946</v>
      </c>
      <c r="N3655" s="12">
        <f>H3655 * Dashboard!$I$14 * Dashboard!$I$15 * (Dashboard!$D$12 / 365) * 'Lookups and Calculations'!$F$12</f>
        <v>0</v>
      </c>
    </row>
    <row r="3656" spans="1:14" x14ac:dyDescent="0.35">
      <c r="A3656" s="2">
        <v>3655</v>
      </c>
      <c r="B3656" s="11">
        <v>1.5062316466822414</v>
      </c>
      <c r="C3656" s="11">
        <v>1.0524061072149793</v>
      </c>
      <c r="D3656" s="3">
        <f>B3656*Dashboard!$D$11*Dashboard!$D$10*SQRT(Dashboard!$D$12/365)</f>
        <v>373969.85411803925</v>
      </c>
      <c r="E3656" s="3">
        <f>IF(Dashboard!$I$3,C3656*Dashboard!$E$11*Dashboard!$E$10*SQRT(Dashboard!$D$12/365),0)</f>
        <v>522586.49491932715</v>
      </c>
      <c r="F3656" s="3">
        <f>D3656+IF(Dashboard!$I$3,E3656,0)</f>
        <v>896556.34903736645</v>
      </c>
      <c r="G3656" s="3">
        <f>IF(Dashboard!$I$4, ('Lookups and Calculations'!$F$9) / (1 - 'Lookups and Calculations'!$F$10), 'Lookups and Calculations'!$F$9)</f>
        <v>1951878.888340465</v>
      </c>
      <c r="H3656" s="12">
        <f t="shared" si="114"/>
        <v>0</v>
      </c>
      <c r="I3656" s="12">
        <f t="shared" si="115"/>
        <v>0</v>
      </c>
      <c r="J3656" s="13">
        <f>(1 - Dashboard!$I$9) * H3656 * Dashboard!$I$8 * 'Lookups and Calculations'!$F$12</f>
        <v>0</v>
      </c>
      <c r="K3656" s="12">
        <f>(1 - Dashboard!$I$11) * I3656 * Dashboard!$I$10 * 'Lookups and Calculations'!$F$12</f>
        <v>0</v>
      </c>
      <c r="L3656" s="12">
        <f>(H3656 - I3656) * Dashboard!$I$13 * (Dashboard!$D$12 / 365) * 'Lookups and Calculations'!$F$12</f>
        <v>0</v>
      </c>
      <c r="M3656" s="3">
        <f>(G3656*2) * Dashboard!$I$13 * (Dashboard!$D$12 / 365) * 'Lookups and Calculations'!$F$12</f>
        <v>1602.0878730267946</v>
      </c>
      <c r="N3656" s="12">
        <f>H3656 * Dashboard!$I$14 * Dashboard!$I$15 * (Dashboard!$D$12 / 365) * 'Lookups and Calculations'!$F$12</f>
        <v>0</v>
      </c>
    </row>
    <row r="3657" spans="1:14" x14ac:dyDescent="0.35">
      <c r="A3657" s="2">
        <v>3656</v>
      </c>
      <c r="B3657" s="11">
        <v>-0.38029055109865945</v>
      </c>
      <c r="C3657" s="11">
        <v>5.7837079148697672E-2</v>
      </c>
      <c r="D3657" s="3">
        <f>B3657*Dashboard!$D$11*Dashboard!$D$10*SQRT(Dashboard!$D$12/365)</f>
        <v>-94419.209840727068</v>
      </c>
      <c r="E3657" s="3">
        <f>IF(Dashboard!$I$3,C3657*Dashboard!$E$11*Dashboard!$E$10*SQRT(Dashboard!$D$12/365),0)</f>
        <v>28719.784369814057</v>
      </c>
      <c r="F3657" s="3">
        <f>D3657+IF(Dashboard!$I$3,E3657,0)</f>
        <v>-65699.425470913004</v>
      </c>
      <c r="G3657" s="3">
        <f>IF(Dashboard!$I$4, ('Lookups and Calculations'!$F$9) / (1 - 'Lookups and Calculations'!$F$10), 'Lookups and Calculations'!$F$9)</f>
        <v>1951878.888340465</v>
      </c>
      <c r="H3657" s="12">
        <f t="shared" si="114"/>
        <v>0</v>
      </c>
      <c r="I3657" s="12">
        <f t="shared" si="115"/>
        <v>0</v>
      </c>
      <c r="J3657" s="13">
        <f>(1 - Dashboard!$I$9) * H3657 * Dashboard!$I$8 * 'Lookups and Calculations'!$F$12</f>
        <v>0</v>
      </c>
      <c r="K3657" s="12">
        <f>(1 - Dashboard!$I$11) * I3657 * Dashboard!$I$10 * 'Lookups and Calculations'!$F$12</f>
        <v>0</v>
      </c>
      <c r="L3657" s="12">
        <f>(H3657 - I3657) * Dashboard!$I$13 * (Dashboard!$D$12 / 365) * 'Lookups and Calculations'!$F$12</f>
        <v>0</v>
      </c>
      <c r="M3657" s="3">
        <f>(G3657*2) * Dashboard!$I$13 * (Dashboard!$D$12 / 365) * 'Lookups and Calculations'!$F$12</f>
        <v>1602.0878730267946</v>
      </c>
      <c r="N3657" s="12">
        <f>H3657 * Dashboard!$I$14 * Dashboard!$I$15 * (Dashboard!$D$12 / 365) * 'Lookups and Calculations'!$F$12</f>
        <v>0</v>
      </c>
    </row>
    <row r="3658" spans="1:14" x14ac:dyDescent="0.35">
      <c r="A3658" s="2">
        <v>3657</v>
      </c>
      <c r="B3658" s="11">
        <v>0.52394521697566698</v>
      </c>
      <c r="C3658" s="11">
        <v>-1.8004718459282902</v>
      </c>
      <c r="D3658" s="3">
        <f>B3658*Dashboard!$D$11*Dashboard!$D$10*SQRT(Dashboard!$D$12/365)</f>
        <v>130086.04406223221</v>
      </c>
      <c r="E3658" s="3">
        <f>IF(Dashboard!$I$3,C3658*Dashboard!$E$11*Dashboard!$E$10*SQRT(Dashboard!$D$12/365),0)</f>
        <v>-894048.66117181699</v>
      </c>
      <c r="F3658" s="3">
        <f>D3658+IF(Dashboard!$I$3,E3658,0)</f>
        <v>-763962.61710958474</v>
      </c>
      <c r="G3658" s="3">
        <f>IF(Dashboard!$I$4, ('Lookups and Calculations'!$F$9) / (1 - 'Lookups and Calculations'!$F$10), 'Lookups and Calculations'!$F$9)</f>
        <v>1951878.888340465</v>
      </c>
      <c r="H3658" s="12">
        <f t="shared" si="114"/>
        <v>0</v>
      </c>
      <c r="I3658" s="12">
        <f t="shared" si="115"/>
        <v>0</v>
      </c>
      <c r="J3658" s="13">
        <f>(1 - Dashboard!$I$9) * H3658 * Dashboard!$I$8 * 'Lookups and Calculations'!$F$12</f>
        <v>0</v>
      </c>
      <c r="K3658" s="12">
        <f>(1 - Dashboard!$I$11) * I3658 * Dashboard!$I$10 * 'Lookups and Calculations'!$F$12</f>
        <v>0</v>
      </c>
      <c r="L3658" s="12">
        <f>(H3658 - I3658) * Dashboard!$I$13 * (Dashboard!$D$12 / 365) * 'Lookups and Calculations'!$F$12</f>
        <v>0</v>
      </c>
      <c r="M3658" s="3">
        <f>(G3658*2) * Dashboard!$I$13 * (Dashboard!$D$12 / 365) * 'Lookups and Calculations'!$F$12</f>
        <v>1602.0878730267946</v>
      </c>
      <c r="N3658" s="12">
        <f>H3658 * Dashboard!$I$14 * Dashboard!$I$15 * (Dashboard!$D$12 / 365) * 'Lookups and Calculations'!$F$12</f>
        <v>0</v>
      </c>
    </row>
    <row r="3659" spans="1:14" x14ac:dyDescent="0.35">
      <c r="A3659" s="2">
        <v>3658</v>
      </c>
      <c r="B3659" s="11">
        <v>0.29514054318677058</v>
      </c>
      <c r="C3659" s="11">
        <v>0.1208931195714657</v>
      </c>
      <c r="D3659" s="3">
        <f>B3659*Dashboard!$D$11*Dashboard!$D$10*SQRT(Dashboard!$D$12/365)</f>
        <v>73278.01545200184</v>
      </c>
      <c r="E3659" s="3">
        <f>IF(Dashboard!$I$3,C3659*Dashboard!$E$11*Dashboard!$E$10*SQRT(Dashboard!$D$12/365),0)</f>
        <v>60031.114589313118</v>
      </c>
      <c r="F3659" s="3">
        <f>D3659+IF(Dashboard!$I$3,E3659,0)</f>
        <v>133309.13004131496</v>
      </c>
      <c r="G3659" s="3">
        <f>IF(Dashboard!$I$4, ('Lookups and Calculations'!$F$9) / (1 - 'Lookups and Calculations'!$F$10), 'Lookups and Calculations'!$F$9)</f>
        <v>1951878.888340465</v>
      </c>
      <c r="H3659" s="12">
        <f t="shared" si="114"/>
        <v>0</v>
      </c>
      <c r="I3659" s="12">
        <f t="shared" si="115"/>
        <v>0</v>
      </c>
      <c r="J3659" s="13">
        <f>(1 - Dashboard!$I$9) * H3659 * Dashboard!$I$8 * 'Lookups and Calculations'!$F$12</f>
        <v>0</v>
      </c>
      <c r="K3659" s="12">
        <f>(1 - Dashboard!$I$11) * I3659 * Dashboard!$I$10 * 'Lookups and Calculations'!$F$12</f>
        <v>0</v>
      </c>
      <c r="L3659" s="12">
        <f>(H3659 - I3659) * Dashboard!$I$13 * (Dashboard!$D$12 / 365) * 'Lookups and Calculations'!$F$12</f>
        <v>0</v>
      </c>
      <c r="M3659" s="3">
        <f>(G3659*2) * Dashboard!$I$13 * (Dashboard!$D$12 / 365) * 'Lookups and Calculations'!$F$12</f>
        <v>1602.0878730267946</v>
      </c>
      <c r="N3659" s="12">
        <f>H3659 * Dashboard!$I$14 * Dashboard!$I$15 * (Dashboard!$D$12 / 365) * 'Lookups and Calculations'!$F$12</f>
        <v>0</v>
      </c>
    </row>
    <row r="3660" spans="1:14" x14ac:dyDescent="0.35">
      <c r="A3660" s="2">
        <v>3659</v>
      </c>
      <c r="B3660" s="11">
        <v>-0.19727351331369142</v>
      </c>
      <c r="C3660" s="11">
        <v>0.60870630705848605</v>
      </c>
      <c r="D3660" s="3">
        <f>B3660*Dashboard!$D$11*Dashboard!$D$10*SQRT(Dashboard!$D$12/365)</f>
        <v>-48979.41638510659</v>
      </c>
      <c r="E3660" s="3">
        <f>IF(Dashboard!$I$3,C3660*Dashboard!$E$11*Dashboard!$E$10*SQRT(Dashboard!$D$12/365),0)</f>
        <v>302261.35449060251</v>
      </c>
      <c r="F3660" s="3">
        <f>D3660+IF(Dashboard!$I$3,E3660,0)</f>
        <v>253281.93810549591</v>
      </c>
      <c r="G3660" s="3">
        <f>IF(Dashboard!$I$4, ('Lookups and Calculations'!$F$9) / (1 - 'Lookups and Calculations'!$F$10), 'Lookups and Calculations'!$F$9)</f>
        <v>1951878.888340465</v>
      </c>
      <c r="H3660" s="12">
        <f t="shared" si="114"/>
        <v>0</v>
      </c>
      <c r="I3660" s="12">
        <f t="shared" si="115"/>
        <v>0</v>
      </c>
      <c r="J3660" s="13">
        <f>(1 - Dashboard!$I$9) * H3660 * Dashboard!$I$8 * 'Lookups and Calculations'!$F$12</f>
        <v>0</v>
      </c>
      <c r="K3660" s="12">
        <f>(1 - Dashboard!$I$11) * I3660 * Dashboard!$I$10 * 'Lookups and Calculations'!$F$12</f>
        <v>0</v>
      </c>
      <c r="L3660" s="12">
        <f>(H3660 - I3660) * Dashboard!$I$13 * (Dashboard!$D$12 / 365) * 'Lookups and Calculations'!$F$12</f>
        <v>0</v>
      </c>
      <c r="M3660" s="3">
        <f>(G3660*2) * Dashboard!$I$13 * (Dashboard!$D$12 / 365) * 'Lookups and Calculations'!$F$12</f>
        <v>1602.0878730267946</v>
      </c>
      <c r="N3660" s="12">
        <f>H3660 * Dashboard!$I$14 * Dashboard!$I$15 * (Dashboard!$D$12 / 365) * 'Lookups and Calculations'!$F$12</f>
        <v>0</v>
      </c>
    </row>
    <row r="3661" spans="1:14" x14ac:dyDescent="0.35">
      <c r="A3661" s="2">
        <v>3660</v>
      </c>
      <c r="B3661" s="11">
        <v>-0.79989111719281758</v>
      </c>
      <c r="C3661" s="11">
        <v>2.2702816721737791</v>
      </c>
      <c r="D3661" s="3">
        <f>B3661*Dashboard!$D$11*Dashboard!$D$10*SQRT(Dashboard!$D$12/365)</f>
        <v>-198598.37964885077</v>
      </c>
      <c r="E3661" s="3">
        <f>IF(Dashboard!$I$3,C3661*Dashboard!$E$11*Dashboard!$E$10*SQRT(Dashboard!$D$12/365),0)</f>
        <v>1127339.0884062301</v>
      </c>
      <c r="F3661" s="3">
        <f>D3661+IF(Dashboard!$I$3,E3661,0)</f>
        <v>928740.70875737933</v>
      </c>
      <c r="G3661" s="3">
        <f>IF(Dashboard!$I$4, ('Lookups and Calculations'!$F$9) / (1 - 'Lookups and Calculations'!$F$10), 'Lookups and Calculations'!$F$9)</f>
        <v>1951878.888340465</v>
      </c>
      <c r="H3661" s="12">
        <f t="shared" si="114"/>
        <v>0</v>
      </c>
      <c r="I3661" s="12">
        <f t="shared" si="115"/>
        <v>0</v>
      </c>
      <c r="J3661" s="13">
        <f>(1 - Dashboard!$I$9) * H3661 * Dashboard!$I$8 * 'Lookups and Calculations'!$F$12</f>
        <v>0</v>
      </c>
      <c r="K3661" s="12">
        <f>(1 - Dashboard!$I$11) * I3661 * Dashboard!$I$10 * 'Lookups and Calculations'!$F$12</f>
        <v>0</v>
      </c>
      <c r="L3661" s="12">
        <f>(H3661 - I3661) * Dashboard!$I$13 * (Dashboard!$D$12 / 365) * 'Lookups and Calculations'!$F$12</f>
        <v>0</v>
      </c>
      <c r="M3661" s="3">
        <f>(G3661*2) * Dashboard!$I$13 * (Dashboard!$D$12 / 365) * 'Lookups and Calculations'!$F$12</f>
        <v>1602.0878730267946</v>
      </c>
      <c r="N3661" s="12">
        <f>H3661 * Dashboard!$I$14 * Dashboard!$I$15 * (Dashboard!$D$12 / 365) * 'Lookups and Calculations'!$F$12</f>
        <v>0</v>
      </c>
    </row>
    <row r="3662" spans="1:14" x14ac:dyDescent="0.35">
      <c r="A3662" s="2">
        <v>3661</v>
      </c>
      <c r="B3662" s="11">
        <v>0.43323879946790855</v>
      </c>
      <c r="C3662" s="11">
        <v>0.10388946126651072</v>
      </c>
      <c r="D3662" s="3">
        <f>B3662*Dashboard!$D$11*Dashboard!$D$10*SQRT(Dashboard!$D$12/365)</f>
        <v>107565.29448319846</v>
      </c>
      <c r="E3662" s="3">
        <f>IF(Dashboard!$I$3,C3662*Dashboard!$E$11*Dashboard!$E$10*SQRT(Dashboard!$D$12/365),0)</f>
        <v>51587.717944735137</v>
      </c>
      <c r="F3662" s="3">
        <f>D3662+IF(Dashboard!$I$3,E3662,0)</f>
        <v>159153.0124279336</v>
      </c>
      <c r="G3662" s="3">
        <f>IF(Dashboard!$I$4, ('Lookups and Calculations'!$F$9) / (1 - 'Lookups and Calculations'!$F$10), 'Lookups and Calculations'!$F$9)</f>
        <v>1951878.888340465</v>
      </c>
      <c r="H3662" s="12">
        <f t="shared" si="114"/>
        <v>0</v>
      </c>
      <c r="I3662" s="12">
        <f t="shared" si="115"/>
        <v>0</v>
      </c>
      <c r="J3662" s="13">
        <f>(1 - Dashboard!$I$9) * H3662 * Dashboard!$I$8 * 'Lookups and Calculations'!$F$12</f>
        <v>0</v>
      </c>
      <c r="K3662" s="12">
        <f>(1 - Dashboard!$I$11) * I3662 * Dashboard!$I$10 * 'Lookups and Calculations'!$F$12</f>
        <v>0</v>
      </c>
      <c r="L3662" s="12">
        <f>(H3662 - I3662) * Dashboard!$I$13 * (Dashboard!$D$12 / 365) * 'Lookups and Calculations'!$F$12</f>
        <v>0</v>
      </c>
      <c r="M3662" s="3">
        <f>(G3662*2) * Dashboard!$I$13 * (Dashboard!$D$12 / 365) * 'Lookups and Calculations'!$F$12</f>
        <v>1602.0878730267946</v>
      </c>
      <c r="N3662" s="12">
        <f>H3662 * Dashboard!$I$14 * Dashboard!$I$15 * (Dashboard!$D$12 / 365) * 'Lookups and Calculations'!$F$12</f>
        <v>0</v>
      </c>
    </row>
    <row r="3663" spans="1:14" x14ac:dyDescent="0.35">
      <c r="A3663" s="2">
        <v>3662</v>
      </c>
      <c r="B3663" s="11">
        <v>-0.32247252295258855</v>
      </c>
      <c r="C3663" s="11">
        <v>1.6835214579641089</v>
      </c>
      <c r="D3663" s="3">
        <f>B3663*Dashboard!$D$11*Dashboard!$D$10*SQRT(Dashboard!$D$12/365)</f>
        <v>-80064.047672407367</v>
      </c>
      <c r="E3663" s="3">
        <f>IF(Dashboard!$I$3,C3663*Dashboard!$E$11*Dashboard!$E$10*SQRT(Dashboard!$D$12/365),0)</f>
        <v>835975.36331972422</v>
      </c>
      <c r="F3663" s="3">
        <f>D3663+IF(Dashboard!$I$3,E3663,0)</f>
        <v>755911.31564731686</v>
      </c>
      <c r="G3663" s="3">
        <f>IF(Dashboard!$I$4, ('Lookups and Calculations'!$F$9) / (1 - 'Lookups and Calculations'!$F$10), 'Lookups and Calculations'!$F$9)</f>
        <v>1951878.888340465</v>
      </c>
      <c r="H3663" s="12">
        <f t="shared" si="114"/>
        <v>0</v>
      </c>
      <c r="I3663" s="12">
        <f t="shared" si="115"/>
        <v>0</v>
      </c>
      <c r="J3663" s="13">
        <f>(1 - Dashboard!$I$9) * H3663 * Dashboard!$I$8 * 'Lookups and Calculations'!$F$12</f>
        <v>0</v>
      </c>
      <c r="K3663" s="12">
        <f>(1 - Dashboard!$I$11) * I3663 * Dashboard!$I$10 * 'Lookups and Calculations'!$F$12</f>
        <v>0</v>
      </c>
      <c r="L3663" s="12">
        <f>(H3663 - I3663) * Dashboard!$I$13 * (Dashboard!$D$12 / 365) * 'Lookups and Calculations'!$F$12</f>
        <v>0</v>
      </c>
      <c r="M3663" s="3">
        <f>(G3663*2) * Dashboard!$I$13 * (Dashboard!$D$12 / 365) * 'Lookups and Calculations'!$F$12</f>
        <v>1602.0878730267946</v>
      </c>
      <c r="N3663" s="12">
        <f>H3663 * Dashboard!$I$14 * Dashboard!$I$15 * (Dashboard!$D$12 / 365) * 'Lookups and Calculations'!$F$12</f>
        <v>0</v>
      </c>
    </row>
    <row r="3664" spans="1:14" x14ac:dyDescent="0.35">
      <c r="A3664" s="2">
        <v>3663</v>
      </c>
      <c r="B3664" s="11">
        <v>0.43959986141095064</v>
      </c>
      <c r="C3664" s="11">
        <v>-1.3506423549041739</v>
      </c>
      <c r="D3664" s="3">
        <f>B3664*Dashboard!$D$11*Dashboard!$D$10*SQRT(Dashboard!$D$12/365)</f>
        <v>109144.63017974628</v>
      </c>
      <c r="E3664" s="3">
        <f>IF(Dashboard!$I$3,C3664*Dashboard!$E$11*Dashboard!$E$10*SQRT(Dashboard!$D$12/365),0)</f>
        <v>-670679.73978867824</v>
      </c>
      <c r="F3664" s="3">
        <f>D3664+IF(Dashboard!$I$3,E3664,0)</f>
        <v>-561535.10960893193</v>
      </c>
      <c r="G3664" s="3">
        <f>IF(Dashboard!$I$4, ('Lookups and Calculations'!$F$9) / (1 - 'Lookups and Calculations'!$F$10), 'Lookups and Calculations'!$F$9)</f>
        <v>1951878.888340465</v>
      </c>
      <c r="H3664" s="12">
        <f t="shared" si="114"/>
        <v>0</v>
      </c>
      <c r="I3664" s="12">
        <f t="shared" si="115"/>
        <v>0</v>
      </c>
      <c r="J3664" s="13">
        <f>(1 - Dashboard!$I$9) * H3664 * Dashboard!$I$8 * 'Lookups and Calculations'!$F$12</f>
        <v>0</v>
      </c>
      <c r="K3664" s="12">
        <f>(1 - Dashboard!$I$11) * I3664 * Dashboard!$I$10 * 'Lookups and Calculations'!$F$12</f>
        <v>0</v>
      </c>
      <c r="L3664" s="12">
        <f>(H3664 - I3664) * Dashboard!$I$13 * (Dashboard!$D$12 / 365) * 'Lookups and Calculations'!$F$12</f>
        <v>0</v>
      </c>
      <c r="M3664" s="3">
        <f>(G3664*2) * Dashboard!$I$13 * (Dashboard!$D$12 / 365) * 'Lookups and Calculations'!$F$12</f>
        <v>1602.0878730267946</v>
      </c>
      <c r="N3664" s="12">
        <f>H3664 * Dashboard!$I$14 * Dashboard!$I$15 * (Dashboard!$D$12 / 365) * 'Lookups and Calculations'!$F$12</f>
        <v>0</v>
      </c>
    </row>
    <row r="3665" spans="1:14" x14ac:dyDescent="0.35">
      <c r="A3665" s="2">
        <v>3664</v>
      </c>
      <c r="B3665" s="11">
        <v>-0.46607335947026568</v>
      </c>
      <c r="C3665" s="11">
        <v>0.24909472968085106</v>
      </c>
      <c r="D3665" s="3">
        <f>B3665*Dashboard!$D$11*Dashboard!$D$10*SQRT(Dashboard!$D$12/365)</f>
        <v>-115717.51704548403</v>
      </c>
      <c r="E3665" s="3">
        <f>IF(Dashboard!$I$3,C3665*Dashboard!$E$11*Dashboard!$E$10*SQRT(Dashboard!$D$12/365),0)</f>
        <v>123691.35906221243</v>
      </c>
      <c r="F3665" s="3">
        <f>D3665+IF(Dashboard!$I$3,E3665,0)</f>
        <v>7973.8420167284057</v>
      </c>
      <c r="G3665" s="3">
        <f>IF(Dashboard!$I$4, ('Lookups and Calculations'!$F$9) / (1 - 'Lookups and Calculations'!$F$10), 'Lookups and Calculations'!$F$9)</f>
        <v>1951878.888340465</v>
      </c>
      <c r="H3665" s="12">
        <f t="shared" si="114"/>
        <v>0</v>
      </c>
      <c r="I3665" s="12">
        <f t="shared" si="115"/>
        <v>0</v>
      </c>
      <c r="J3665" s="13">
        <f>(1 - Dashboard!$I$9) * H3665 * Dashboard!$I$8 * 'Lookups and Calculations'!$F$12</f>
        <v>0</v>
      </c>
      <c r="K3665" s="12">
        <f>(1 - Dashboard!$I$11) * I3665 * Dashboard!$I$10 * 'Lookups and Calculations'!$F$12</f>
        <v>0</v>
      </c>
      <c r="L3665" s="12">
        <f>(H3665 - I3665) * Dashboard!$I$13 * (Dashboard!$D$12 / 365) * 'Lookups and Calculations'!$F$12</f>
        <v>0</v>
      </c>
      <c r="M3665" s="3">
        <f>(G3665*2) * Dashboard!$I$13 * (Dashboard!$D$12 / 365) * 'Lookups and Calculations'!$F$12</f>
        <v>1602.0878730267946</v>
      </c>
      <c r="N3665" s="12">
        <f>H3665 * Dashboard!$I$14 * Dashboard!$I$15 * (Dashboard!$D$12 / 365) * 'Lookups and Calculations'!$F$12</f>
        <v>0</v>
      </c>
    </row>
    <row r="3666" spans="1:14" x14ac:dyDescent="0.35">
      <c r="A3666" s="2">
        <v>3665</v>
      </c>
      <c r="B3666" s="11">
        <v>7.4313156589470727E-2</v>
      </c>
      <c r="C3666" s="11">
        <v>-0.30661624823934935</v>
      </c>
      <c r="D3666" s="3">
        <f>B3666*Dashboard!$D$11*Dashboard!$D$10*SQRT(Dashboard!$D$12/365)</f>
        <v>18450.601798222749</v>
      </c>
      <c r="E3666" s="3">
        <f>IF(Dashboard!$I$3,C3666*Dashboard!$E$11*Dashboard!$E$10*SQRT(Dashboard!$D$12/365),0)</f>
        <v>-152254.44755043057</v>
      </c>
      <c r="F3666" s="3">
        <f>D3666+IF(Dashboard!$I$3,E3666,0)</f>
        <v>-133803.84575220782</v>
      </c>
      <c r="G3666" s="3">
        <f>IF(Dashboard!$I$4, ('Lookups and Calculations'!$F$9) / (1 - 'Lookups and Calculations'!$F$10), 'Lookups and Calculations'!$F$9)</f>
        <v>1951878.888340465</v>
      </c>
      <c r="H3666" s="12">
        <f t="shared" si="114"/>
        <v>0</v>
      </c>
      <c r="I3666" s="12">
        <f t="shared" si="115"/>
        <v>0</v>
      </c>
      <c r="J3666" s="13">
        <f>(1 - Dashboard!$I$9) * H3666 * Dashboard!$I$8 * 'Lookups and Calculations'!$F$12</f>
        <v>0</v>
      </c>
      <c r="K3666" s="12">
        <f>(1 - Dashboard!$I$11) * I3666 * Dashboard!$I$10 * 'Lookups and Calculations'!$F$12</f>
        <v>0</v>
      </c>
      <c r="L3666" s="12">
        <f>(H3666 - I3666) * Dashboard!$I$13 * (Dashboard!$D$12 / 365) * 'Lookups and Calculations'!$F$12</f>
        <v>0</v>
      </c>
      <c r="M3666" s="3">
        <f>(G3666*2) * Dashboard!$I$13 * (Dashboard!$D$12 / 365) * 'Lookups and Calculations'!$F$12</f>
        <v>1602.0878730267946</v>
      </c>
      <c r="N3666" s="12">
        <f>H3666 * Dashboard!$I$14 * Dashboard!$I$15 * (Dashboard!$D$12 / 365) * 'Lookups and Calculations'!$F$12</f>
        <v>0</v>
      </c>
    </row>
    <row r="3667" spans="1:14" x14ac:dyDescent="0.35">
      <c r="A3667" s="2">
        <v>3666</v>
      </c>
      <c r="B3667" s="11">
        <v>-1.3657461706109766</v>
      </c>
      <c r="C3667" s="11">
        <v>0.3459895517768074</v>
      </c>
      <c r="D3667" s="3">
        <f>B3667*Dashboard!$D$11*Dashboard!$D$10*SQRT(Dashboard!$D$12/365)</f>
        <v>-339089.87194013357</v>
      </c>
      <c r="E3667" s="3">
        <f>IF(Dashboard!$I$3,C3667*Dashboard!$E$11*Dashboard!$E$10*SQRT(Dashboard!$D$12/365),0)</f>
        <v>171805.79426722781</v>
      </c>
      <c r="F3667" s="3">
        <f>D3667+IF(Dashboard!$I$3,E3667,0)</f>
        <v>-167284.07767290575</v>
      </c>
      <c r="G3667" s="3">
        <f>IF(Dashboard!$I$4, ('Lookups and Calculations'!$F$9) / (1 - 'Lookups and Calculations'!$F$10), 'Lookups and Calculations'!$F$9)</f>
        <v>1951878.888340465</v>
      </c>
      <c r="H3667" s="12">
        <f t="shared" si="114"/>
        <v>0</v>
      </c>
      <c r="I3667" s="12">
        <f t="shared" si="115"/>
        <v>0</v>
      </c>
      <c r="J3667" s="13">
        <f>(1 - Dashboard!$I$9) * H3667 * Dashboard!$I$8 * 'Lookups and Calculations'!$F$12</f>
        <v>0</v>
      </c>
      <c r="K3667" s="12">
        <f>(1 - Dashboard!$I$11) * I3667 * Dashboard!$I$10 * 'Lookups and Calculations'!$F$12</f>
        <v>0</v>
      </c>
      <c r="L3667" s="12">
        <f>(H3667 - I3667) * Dashboard!$I$13 * (Dashboard!$D$12 / 365) * 'Lookups and Calculations'!$F$12</f>
        <v>0</v>
      </c>
      <c r="M3667" s="3">
        <f>(G3667*2) * Dashboard!$I$13 * (Dashboard!$D$12 / 365) * 'Lookups and Calculations'!$F$12</f>
        <v>1602.0878730267946</v>
      </c>
      <c r="N3667" s="12">
        <f>H3667 * Dashboard!$I$14 * Dashboard!$I$15 * (Dashboard!$D$12 / 365) * 'Lookups and Calculations'!$F$12</f>
        <v>0</v>
      </c>
    </row>
    <row r="3668" spans="1:14" x14ac:dyDescent="0.35">
      <c r="A3668" s="2">
        <v>3667</v>
      </c>
      <c r="B3668" s="11">
        <v>0.43703806175335858</v>
      </c>
      <c r="C3668" s="11">
        <v>-9.8370308927433536E-2</v>
      </c>
      <c r="D3668" s="3">
        <f>B3668*Dashboard!$D$11*Dashboard!$D$10*SQRT(Dashboard!$D$12/365)</f>
        <v>108508.58203513347</v>
      </c>
      <c r="E3668" s="3">
        <f>IF(Dashboard!$I$3,C3668*Dashboard!$E$11*Dashboard!$E$10*SQRT(Dashboard!$D$12/365),0)</f>
        <v>-48847.10815918685</v>
      </c>
      <c r="F3668" s="3">
        <f>D3668+IF(Dashboard!$I$3,E3668,0)</f>
        <v>59661.47387594662</v>
      </c>
      <c r="G3668" s="3">
        <f>IF(Dashboard!$I$4, ('Lookups and Calculations'!$F$9) / (1 - 'Lookups and Calculations'!$F$10), 'Lookups and Calculations'!$F$9)</f>
        <v>1951878.888340465</v>
      </c>
      <c r="H3668" s="12">
        <f t="shared" si="114"/>
        <v>0</v>
      </c>
      <c r="I3668" s="12">
        <f t="shared" si="115"/>
        <v>0</v>
      </c>
      <c r="J3668" s="13">
        <f>(1 - Dashboard!$I$9) * H3668 * Dashboard!$I$8 * 'Lookups and Calculations'!$F$12</f>
        <v>0</v>
      </c>
      <c r="K3668" s="12">
        <f>(1 - Dashboard!$I$11) * I3668 * Dashboard!$I$10 * 'Lookups and Calculations'!$F$12</f>
        <v>0</v>
      </c>
      <c r="L3668" s="12">
        <f>(H3668 - I3668) * Dashboard!$I$13 * (Dashboard!$D$12 / 365) * 'Lookups and Calculations'!$F$12</f>
        <v>0</v>
      </c>
      <c r="M3668" s="3">
        <f>(G3668*2) * Dashboard!$I$13 * (Dashboard!$D$12 / 365) * 'Lookups and Calculations'!$F$12</f>
        <v>1602.0878730267946</v>
      </c>
      <c r="N3668" s="12">
        <f>H3668 * Dashboard!$I$14 * Dashboard!$I$15 * (Dashboard!$D$12 / 365) * 'Lookups and Calculations'!$F$12</f>
        <v>0</v>
      </c>
    </row>
    <row r="3669" spans="1:14" x14ac:dyDescent="0.35">
      <c r="A3669" s="2">
        <v>3668</v>
      </c>
      <c r="B3669" s="11">
        <v>0.23901349494422941</v>
      </c>
      <c r="C3669" s="11">
        <v>-1.2623937514740602</v>
      </c>
      <c r="D3669" s="3">
        <f>B3669*Dashboard!$D$11*Dashboard!$D$10*SQRT(Dashboard!$D$12/365)</f>
        <v>59342.692761382968</v>
      </c>
      <c r="E3669" s="3">
        <f>IF(Dashboard!$I$3,C3669*Dashboard!$E$11*Dashboard!$E$10*SQRT(Dashboard!$D$12/365),0)</f>
        <v>-626858.70147285983</v>
      </c>
      <c r="F3669" s="3">
        <f>D3669+IF(Dashboard!$I$3,E3669,0)</f>
        <v>-567516.00871147681</v>
      </c>
      <c r="G3669" s="3">
        <f>IF(Dashboard!$I$4, ('Lookups and Calculations'!$F$9) / (1 - 'Lookups and Calculations'!$F$10), 'Lookups and Calculations'!$F$9)</f>
        <v>1951878.888340465</v>
      </c>
      <c r="H3669" s="12">
        <f t="shared" si="114"/>
        <v>0</v>
      </c>
      <c r="I3669" s="12">
        <f t="shared" si="115"/>
        <v>0</v>
      </c>
      <c r="J3669" s="13">
        <f>(1 - Dashboard!$I$9) * H3669 * Dashboard!$I$8 * 'Lookups and Calculations'!$F$12</f>
        <v>0</v>
      </c>
      <c r="K3669" s="12">
        <f>(1 - Dashboard!$I$11) * I3669 * Dashboard!$I$10 * 'Lookups and Calculations'!$F$12</f>
        <v>0</v>
      </c>
      <c r="L3669" s="12">
        <f>(H3669 - I3669) * Dashboard!$I$13 * (Dashboard!$D$12 / 365) * 'Lookups and Calculations'!$F$12</f>
        <v>0</v>
      </c>
      <c r="M3669" s="3">
        <f>(G3669*2) * Dashboard!$I$13 * (Dashboard!$D$12 / 365) * 'Lookups and Calculations'!$F$12</f>
        <v>1602.0878730267946</v>
      </c>
      <c r="N3669" s="12">
        <f>H3669 * Dashboard!$I$14 * Dashboard!$I$15 * (Dashboard!$D$12 / 365) * 'Lookups and Calculations'!$F$12</f>
        <v>0</v>
      </c>
    </row>
    <row r="3670" spans="1:14" x14ac:dyDescent="0.35">
      <c r="A3670" s="2">
        <v>3669</v>
      </c>
      <c r="B3670" s="11">
        <v>8.657910671653303E-2</v>
      </c>
      <c r="C3670" s="11">
        <v>-0.51042621714296177</v>
      </c>
      <c r="D3670" s="3">
        <f>B3670*Dashboard!$D$11*Dashboard!$D$10*SQRT(Dashboard!$D$12/365)</f>
        <v>21496.013564560668</v>
      </c>
      <c r="E3670" s="3">
        <f>IF(Dashboard!$I$3,C3670*Dashboard!$E$11*Dashboard!$E$10*SQRT(Dashboard!$D$12/365),0)</f>
        <v>-253459.04580272769</v>
      </c>
      <c r="F3670" s="3">
        <f>D3670+IF(Dashboard!$I$3,E3670,0)</f>
        <v>-231963.03223816701</v>
      </c>
      <c r="G3670" s="3">
        <f>IF(Dashboard!$I$4, ('Lookups and Calculations'!$F$9) / (1 - 'Lookups and Calculations'!$F$10), 'Lookups and Calculations'!$F$9)</f>
        <v>1951878.888340465</v>
      </c>
      <c r="H3670" s="12">
        <f t="shared" si="114"/>
        <v>0</v>
      </c>
      <c r="I3670" s="12">
        <f t="shared" si="115"/>
        <v>0</v>
      </c>
      <c r="J3670" s="13">
        <f>(1 - Dashboard!$I$9) * H3670 * Dashboard!$I$8 * 'Lookups and Calculations'!$F$12</f>
        <v>0</v>
      </c>
      <c r="K3670" s="12">
        <f>(1 - Dashboard!$I$11) * I3670 * Dashboard!$I$10 * 'Lookups and Calculations'!$F$12</f>
        <v>0</v>
      </c>
      <c r="L3670" s="12">
        <f>(H3670 - I3670) * Dashboard!$I$13 * (Dashboard!$D$12 / 365) * 'Lookups and Calculations'!$F$12</f>
        <v>0</v>
      </c>
      <c r="M3670" s="3">
        <f>(G3670*2) * Dashboard!$I$13 * (Dashboard!$D$12 / 365) * 'Lookups and Calculations'!$F$12</f>
        <v>1602.0878730267946</v>
      </c>
      <c r="N3670" s="12">
        <f>H3670 * Dashboard!$I$14 * Dashboard!$I$15 * (Dashboard!$D$12 / 365) * 'Lookups and Calculations'!$F$12</f>
        <v>0</v>
      </c>
    </row>
    <row r="3671" spans="1:14" x14ac:dyDescent="0.35">
      <c r="A3671" s="2">
        <v>3670</v>
      </c>
      <c r="B3671" s="11">
        <v>2.3361770372679125</v>
      </c>
      <c r="C3671" s="11">
        <v>-0.30010543072277335</v>
      </c>
      <c r="D3671" s="3">
        <f>B3671*Dashboard!$D$11*Dashboard!$D$10*SQRT(Dashboard!$D$12/365)</f>
        <v>580030.16185816738</v>
      </c>
      <c r="E3671" s="3">
        <f>IF(Dashboard!$I$3,C3671*Dashboard!$E$11*Dashboard!$E$10*SQRT(Dashboard!$D$12/365),0)</f>
        <v>-149021.41300063033</v>
      </c>
      <c r="F3671" s="3">
        <f>D3671+IF(Dashboard!$I$3,E3671,0)</f>
        <v>431008.74885753705</v>
      </c>
      <c r="G3671" s="3">
        <f>IF(Dashboard!$I$4, ('Lookups and Calculations'!$F$9) / (1 - 'Lookups and Calculations'!$F$10), 'Lookups and Calculations'!$F$9)</f>
        <v>1951878.888340465</v>
      </c>
      <c r="H3671" s="12">
        <f t="shared" si="114"/>
        <v>0</v>
      </c>
      <c r="I3671" s="12">
        <f t="shared" si="115"/>
        <v>0</v>
      </c>
      <c r="J3671" s="13">
        <f>(1 - Dashboard!$I$9) * H3671 * Dashboard!$I$8 * 'Lookups and Calculations'!$F$12</f>
        <v>0</v>
      </c>
      <c r="K3671" s="12">
        <f>(1 - Dashboard!$I$11) * I3671 * Dashboard!$I$10 * 'Lookups and Calculations'!$F$12</f>
        <v>0</v>
      </c>
      <c r="L3671" s="12">
        <f>(H3671 - I3671) * Dashboard!$I$13 * (Dashboard!$D$12 / 365) * 'Lookups and Calculations'!$F$12</f>
        <v>0</v>
      </c>
      <c r="M3671" s="3">
        <f>(G3671*2) * Dashboard!$I$13 * (Dashboard!$D$12 / 365) * 'Lookups and Calculations'!$F$12</f>
        <v>1602.0878730267946</v>
      </c>
      <c r="N3671" s="12">
        <f>H3671 * Dashboard!$I$14 * Dashboard!$I$15 * (Dashboard!$D$12 / 365) * 'Lookups and Calculations'!$F$12</f>
        <v>0</v>
      </c>
    </row>
    <row r="3672" spans="1:14" x14ac:dyDescent="0.35">
      <c r="A3672" s="2">
        <v>3671</v>
      </c>
      <c r="B3672" s="11">
        <v>0.12659419231550878</v>
      </c>
      <c r="C3672" s="11">
        <v>1.6629602595495168</v>
      </c>
      <c r="D3672" s="3">
        <f>B3672*Dashboard!$D$11*Dashboard!$D$10*SQRT(Dashboard!$D$12/365)</f>
        <v>31431.029706952711</v>
      </c>
      <c r="E3672" s="3">
        <f>IF(Dashboard!$I$3,C3672*Dashboard!$E$11*Dashboard!$E$10*SQRT(Dashboard!$D$12/365),0)</f>
        <v>825765.42198894138</v>
      </c>
      <c r="F3672" s="3">
        <f>D3672+IF(Dashboard!$I$3,E3672,0)</f>
        <v>857196.45169589412</v>
      </c>
      <c r="G3672" s="3">
        <f>IF(Dashboard!$I$4, ('Lookups and Calculations'!$F$9) / (1 - 'Lookups and Calculations'!$F$10), 'Lookups and Calculations'!$F$9)</f>
        <v>1951878.888340465</v>
      </c>
      <c r="H3672" s="12">
        <f t="shared" si="114"/>
        <v>0</v>
      </c>
      <c r="I3672" s="12">
        <f t="shared" si="115"/>
        <v>0</v>
      </c>
      <c r="J3672" s="13">
        <f>(1 - Dashboard!$I$9) * H3672 * Dashboard!$I$8 * 'Lookups and Calculations'!$F$12</f>
        <v>0</v>
      </c>
      <c r="K3672" s="12">
        <f>(1 - Dashboard!$I$11) * I3672 * Dashboard!$I$10 * 'Lookups and Calculations'!$F$12</f>
        <v>0</v>
      </c>
      <c r="L3672" s="12">
        <f>(H3672 - I3672) * Dashboard!$I$13 * (Dashboard!$D$12 / 365) * 'Lookups and Calculations'!$F$12</f>
        <v>0</v>
      </c>
      <c r="M3672" s="3">
        <f>(G3672*2) * Dashboard!$I$13 * (Dashboard!$D$12 / 365) * 'Lookups and Calculations'!$F$12</f>
        <v>1602.0878730267946</v>
      </c>
      <c r="N3672" s="12">
        <f>H3672 * Dashboard!$I$14 * Dashboard!$I$15 * (Dashboard!$D$12 / 365) * 'Lookups and Calculations'!$F$12</f>
        <v>0</v>
      </c>
    </row>
    <row r="3673" spans="1:14" x14ac:dyDescent="0.35">
      <c r="A3673" s="2">
        <v>3672</v>
      </c>
      <c r="B3673" s="11">
        <v>-0.78704185141756056</v>
      </c>
      <c r="C3673" s="11">
        <v>-0.107591182081439</v>
      </c>
      <c r="D3673" s="3">
        <f>B3673*Dashboard!$D$11*Dashboard!$D$10*SQRT(Dashboard!$D$12/365)</f>
        <v>-195408.14124290494</v>
      </c>
      <c r="E3673" s="3">
        <f>IF(Dashboard!$I$3,C3673*Dashboard!$E$11*Dashboard!$E$10*SQRT(Dashboard!$D$12/365),0)</f>
        <v>-53425.857511373099</v>
      </c>
      <c r="F3673" s="3">
        <f>D3673+IF(Dashboard!$I$3,E3673,0)</f>
        <v>-248833.99875427803</v>
      </c>
      <c r="G3673" s="3">
        <f>IF(Dashboard!$I$4, ('Lookups and Calculations'!$F$9) / (1 - 'Lookups and Calculations'!$F$10), 'Lookups and Calculations'!$F$9)</f>
        <v>1951878.888340465</v>
      </c>
      <c r="H3673" s="12">
        <f t="shared" si="114"/>
        <v>0</v>
      </c>
      <c r="I3673" s="12">
        <f t="shared" si="115"/>
        <v>0</v>
      </c>
      <c r="J3673" s="13">
        <f>(1 - Dashboard!$I$9) * H3673 * Dashboard!$I$8 * 'Lookups and Calculations'!$F$12</f>
        <v>0</v>
      </c>
      <c r="K3673" s="12">
        <f>(1 - Dashboard!$I$11) * I3673 * Dashboard!$I$10 * 'Lookups and Calculations'!$F$12</f>
        <v>0</v>
      </c>
      <c r="L3673" s="12">
        <f>(H3673 - I3673) * Dashboard!$I$13 * (Dashboard!$D$12 / 365) * 'Lookups and Calculations'!$F$12</f>
        <v>0</v>
      </c>
      <c r="M3673" s="3">
        <f>(G3673*2) * Dashboard!$I$13 * (Dashboard!$D$12 / 365) * 'Lookups and Calculations'!$F$12</f>
        <v>1602.0878730267946</v>
      </c>
      <c r="N3673" s="12">
        <f>H3673 * Dashboard!$I$14 * Dashboard!$I$15 * (Dashboard!$D$12 / 365) * 'Lookups and Calculations'!$F$12</f>
        <v>0</v>
      </c>
    </row>
    <row r="3674" spans="1:14" x14ac:dyDescent="0.35">
      <c r="A3674" s="2">
        <v>3673</v>
      </c>
      <c r="B3674" s="11">
        <v>-0.46386506723457616</v>
      </c>
      <c r="C3674" s="11">
        <v>1.2805101373833898</v>
      </c>
      <c r="D3674" s="3">
        <f>B3674*Dashboard!$D$11*Dashboard!$D$10*SQRT(Dashboard!$D$12/365)</f>
        <v>-115169.23834808056</v>
      </c>
      <c r="E3674" s="3">
        <f>IF(Dashboard!$I$3,C3674*Dashboard!$E$11*Dashboard!$E$10*SQRT(Dashboard!$D$12/365),0)</f>
        <v>635854.63806811243</v>
      </c>
      <c r="F3674" s="3">
        <f>D3674+IF(Dashboard!$I$3,E3674,0)</f>
        <v>520685.39972003188</v>
      </c>
      <c r="G3674" s="3">
        <f>IF(Dashboard!$I$4, ('Lookups and Calculations'!$F$9) / (1 - 'Lookups and Calculations'!$F$10), 'Lookups and Calculations'!$F$9)</f>
        <v>1951878.888340465</v>
      </c>
      <c r="H3674" s="12">
        <f t="shared" si="114"/>
        <v>0</v>
      </c>
      <c r="I3674" s="12">
        <f t="shared" si="115"/>
        <v>0</v>
      </c>
      <c r="J3674" s="13">
        <f>(1 - Dashboard!$I$9) * H3674 * Dashboard!$I$8 * 'Lookups and Calculations'!$F$12</f>
        <v>0</v>
      </c>
      <c r="K3674" s="12">
        <f>(1 - Dashboard!$I$11) * I3674 * Dashboard!$I$10 * 'Lookups and Calculations'!$F$12</f>
        <v>0</v>
      </c>
      <c r="L3674" s="12">
        <f>(H3674 - I3674) * Dashboard!$I$13 * (Dashboard!$D$12 / 365) * 'Lookups and Calculations'!$F$12</f>
        <v>0</v>
      </c>
      <c r="M3674" s="3">
        <f>(G3674*2) * Dashboard!$I$13 * (Dashboard!$D$12 / 365) * 'Lookups and Calculations'!$F$12</f>
        <v>1602.0878730267946</v>
      </c>
      <c r="N3674" s="12">
        <f>H3674 * Dashboard!$I$14 * Dashboard!$I$15 * (Dashboard!$D$12 / 365) * 'Lookups and Calculations'!$F$12</f>
        <v>0</v>
      </c>
    </row>
    <row r="3675" spans="1:14" x14ac:dyDescent="0.35">
      <c r="A3675" s="2">
        <v>3674</v>
      </c>
      <c r="B3675" s="11">
        <v>0.98928355363609166</v>
      </c>
      <c r="C3675" s="11">
        <v>-0.15931680063451692</v>
      </c>
      <c r="D3675" s="3">
        <f>B3675*Dashboard!$D$11*Dashboard!$D$10*SQRT(Dashboard!$D$12/365)</f>
        <v>245621.06834601177</v>
      </c>
      <c r="E3675" s="3">
        <f>IF(Dashboard!$I$3,C3675*Dashboard!$E$11*Dashboard!$E$10*SQRT(Dashboard!$D$12/365),0)</f>
        <v>-79110.913415049406</v>
      </c>
      <c r="F3675" s="3">
        <f>D3675+IF(Dashboard!$I$3,E3675,0)</f>
        <v>166510.15493096237</v>
      </c>
      <c r="G3675" s="3">
        <f>IF(Dashboard!$I$4, ('Lookups and Calculations'!$F$9) / (1 - 'Lookups and Calculations'!$F$10), 'Lookups and Calculations'!$F$9)</f>
        <v>1951878.888340465</v>
      </c>
      <c r="H3675" s="12">
        <f t="shared" si="114"/>
        <v>0</v>
      </c>
      <c r="I3675" s="12">
        <f t="shared" si="115"/>
        <v>0</v>
      </c>
      <c r="J3675" s="13">
        <f>(1 - Dashboard!$I$9) * H3675 * Dashboard!$I$8 * 'Lookups and Calculations'!$F$12</f>
        <v>0</v>
      </c>
      <c r="K3675" s="12">
        <f>(1 - Dashboard!$I$11) * I3675 * Dashboard!$I$10 * 'Lookups and Calculations'!$F$12</f>
        <v>0</v>
      </c>
      <c r="L3675" s="12">
        <f>(H3675 - I3675) * Dashboard!$I$13 * (Dashboard!$D$12 / 365) * 'Lookups and Calculations'!$F$12</f>
        <v>0</v>
      </c>
      <c r="M3675" s="3">
        <f>(G3675*2) * Dashboard!$I$13 * (Dashboard!$D$12 / 365) * 'Lookups and Calculations'!$F$12</f>
        <v>1602.0878730267946</v>
      </c>
      <c r="N3675" s="12">
        <f>H3675 * Dashboard!$I$14 * Dashboard!$I$15 * (Dashboard!$D$12 / 365) * 'Lookups and Calculations'!$F$12</f>
        <v>0</v>
      </c>
    </row>
    <row r="3676" spans="1:14" x14ac:dyDescent="0.35">
      <c r="A3676" s="2">
        <v>3675</v>
      </c>
      <c r="B3676" s="11">
        <v>-1.3652171013306102</v>
      </c>
      <c r="C3676" s="11">
        <v>0.66054861065318937</v>
      </c>
      <c r="D3676" s="3">
        <f>B3676*Dashboard!$D$11*Dashboard!$D$10*SQRT(Dashboard!$D$12/365)</f>
        <v>-338958.5136845606</v>
      </c>
      <c r="E3676" s="3">
        <f>IF(Dashboard!$I$3,C3676*Dashboard!$E$11*Dashboard!$E$10*SQRT(Dashboard!$D$12/365),0)</f>
        <v>328004.35193081544</v>
      </c>
      <c r="F3676" s="3">
        <f>D3676+IF(Dashboard!$I$3,E3676,0)</f>
        <v>-10954.161753745168</v>
      </c>
      <c r="G3676" s="3">
        <f>IF(Dashboard!$I$4, ('Lookups and Calculations'!$F$9) / (1 - 'Lookups and Calculations'!$F$10), 'Lookups and Calculations'!$F$9)</f>
        <v>1951878.888340465</v>
      </c>
      <c r="H3676" s="12">
        <f t="shared" si="114"/>
        <v>0</v>
      </c>
      <c r="I3676" s="12">
        <f t="shared" si="115"/>
        <v>0</v>
      </c>
      <c r="J3676" s="13">
        <f>(1 - Dashboard!$I$9) * H3676 * Dashboard!$I$8 * 'Lookups and Calculations'!$F$12</f>
        <v>0</v>
      </c>
      <c r="K3676" s="12">
        <f>(1 - Dashboard!$I$11) * I3676 * Dashboard!$I$10 * 'Lookups and Calculations'!$F$12</f>
        <v>0</v>
      </c>
      <c r="L3676" s="12">
        <f>(H3676 - I3676) * Dashboard!$I$13 * (Dashboard!$D$12 / 365) * 'Lookups and Calculations'!$F$12</f>
        <v>0</v>
      </c>
      <c r="M3676" s="3">
        <f>(G3676*2) * Dashboard!$I$13 * (Dashboard!$D$12 / 365) * 'Lookups and Calculations'!$F$12</f>
        <v>1602.0878730267946</v>
      </c>
      <c r="N3676" s="12">
        <f>H3676 * Dashboard!$I$14 * Dashboard!$I$15 * (Dashboard!$D$12 / 365) * 'Lookups and Calculations'!$F$12</f>
        <v>0</v>
      </c>
    </row>
    <row r="3677" spans="1:14" x14ac:dyDescent="0.35">
      <c r="A3677" s="2">
        <v>3676</v>
      </c>
      <c r="B3677" s="11">
        <v>-1.1176224860177901</v>
      </c>
      <c r="C3677" s="11">
        <v>-0.47789123104122661</v>
      </c>
      <c r="D3677" s="3">
        <f>B3677*Dashboard!$D$11*Dashboard!$D$10*SQRT(Dashboard!$D$12/365)</f>
        <v>-277485.28519882221</v>
      </c>
      <c r="E3677" s="3">
        <f>IF(Dashboard!$I$3,C3677*Dashboard!$E$11*Dashboard!$E$10*SQRT(Dashboard!$D$12/365),0)</f>
        <v>-237303.35815269232</v>
      </c>
      <c r="F3677" s="3">
        <f>D3677+IF(Dashboard!$I$3,E3677,0)</f>
        <v>-514788.64335151453</v>
      </c>
      <c r="G3677" s="3">
        <f>IF(Dashboard!$I$4, ('Lookups and Calculations'!$F$9) / (1 - 'Lookups and Calculations'!$F$10), 'Lookups and Calculations'!$F$9)</f>
        <v>1951878.888340465</v>
      </c>
      <c r="H3677" s="12">
        <f t="shared" si="114"/>
        <v>0</v>
      </c>
      <c r="I3677" s="12">
        <f t="shared" si="115"/>
        <v>0</v>
      </c>
      <c r="J3677" s="13">
        <f>(1 - Dashboard!$I$9) * H3677 * Dashboard!$I$8 * 'Lookups and Calculations'!$F$12</f>
        <v>0</v>
      </c>
      <c r="K3677" s="12">
        <f>(1 - Dashboard!$I$11) * I3677 * Dashboard!$I$10 * 'Lookups and Calculations'!$F$12</f>
        <v>0</v>
      </c>
      <c r="L3677" s="12">
        <f>(H3677 - I3677) * Dashboard!$I$13 * (Dashboard!$D$12 / 365) * 'Lookups and Calculations'!$F$12</f>
        <v>0</v>
      </c>
      <c r="M3677" s="3">
        <f>(G3677*2) * Dashboard!$I$13 * (Dashboard!$D$12 / 365) * 'Lookups and Calculations'!$F$12</f>
        <v>1602.0878730267946</v>
      </c>
      <c r="N3677" s="12">
        <f>H3677 * Dashboard!$I$14 * Dashboard!$I$15 * (Dashboard!$D$12 / 365) * 'Lookups and Calculations'!$F$12</f>
        <v>0</v>
      </c>
    </row>
    <row r="3678" spans="1:14" x14ac:dyDescent="0.35">
      <c r="A3678" s="2">
        <v>3677</v>
      </c>
      <c r="B3678" s="11">
        <v>-0.20181597573457047</v>
      </c>
      <c r="C3678" s="11">
        <v>-1.4392894824468871</v>
      </c>
      <c r="D3678" s="3">
        <f>B3678*Dashboard!$D$11*Dashboard!$D$10*SQRT(Dashboard!$D$12/365)</f>
        <v>-50107.22697958893</v>
      </c>
      <c r="E3678" s="3">
        <f>IF(Dashboard!$I$3,C3678*Dashboard!$E$11*Dashboard!$E$10*SQRT(Dashboard!$D$12/365),0)</f>
        <v>-714698.67064589902</v>
      </c>
      <c r="F3678" s="3">
        <f>D3678+IF(Dashboard!$I$3,E3678,0)</f>
        <v>-764805.897625488</v>
      </c>
      <c r="G3678" s="3">
        <f>IF(Dashboard!$I$4, ('Lookups and Calculations'!$F$9) / (1 - 'Lookups and Calculations'!$F$10), 'Lookups and Calculations'!$F$9)</f>
        <v>1951878.888340465</v>
      </c>
      <c r="H3678" s="12">
        <f t="shared" si="114"/>
        <v>0</v>
      </c>
      <c r="I3678" s="12">
        <f t="shared" si="115"/>
        <v>0</v>
      </c>
      <c r="J3678" s="13">
        <f>(1 - Dashboard!$I$9) * H3678 * Dashboard!$I$8 * 'Lookups and Calculations'!$F$12</f>
        <v>0</v>
      </c>
      <c r="K3678" s="12">
        <f>(1 - Dashboard!$I$11) * I3678 * Dashboard!$I$10 * 'Lookups and Calculations'!$F$12</f>
        <v>0</v>
      </c>
      <c r="L3678" s="12">
        <f>(H3678 - I3678) * Dashboard!$I$13 * (Dashboard!$D$12 / 365) * 'Lookups and Calculations'!$F$12</f>
        <v>0</v>
      </c>
      <c r="M3678" s="3">
        <f>(G3678*2) * Dashboard!$I$13 * (Dashboard!$D$12 / 365) * 'Lookups and Calculations'!$F$12</f>
        <v>1602.0878730267946</v>
      </c>
      <c r="N3678" s="12">
        <f>H3678 * Dashboard!$I$14 * Dashboard!$I$15 * (Dashboard!$D$12 / 365) * 'Lookups and Calculations'!$F$12</f>
        <v>0</v>
      </c>
    </row>
    <row r="3679" spans="1:14" x14ac:dyDescent="0.35">
      <c r="A3679" s="2">
        <v>3678</v>
      </c>
      <c r="B3679" s="11">
        <v>-0.25461014308077012</v>
      </c>
      <c r="C3679" s="11">
        <v>2.583464241044048</v>
      </c>
      <c r="D3679" s="3">
        <f>B3679*Dashboard!$D$11*Dashboard!$D$10*SQRT(Dashboard!$D$12/365)</f>
        <v>-63215.05611346104</v>
      </c>
      <c r="E3679" s="3">
        <f>IF(Dashboard!$I$3,C3679*Dashboard!$E$11*Dashboard!$E$10*SQRT(Dashboard!$D$12/365),0)</f>
        <v>1282854.131329021</v>
      </c>
      <c r="F3679" s="3">
        <f>D3679+IF(Dashboard!$I$3,E3679,0)</f>
        <v>1219639.0752155599</v>
      </c>
      <c r="G3679" s="3">
        <f>IF(Dashboard!$I$4, ('Lookups and Calculations'!$F$9) / (1 - 'Lookups and Calculations'!$F$10), 'Lookups and Calculations'!$F$9)</f>
        <v>1951878.888340465</v>
      </c>
      <c r="H3679" s="12">
        <f t="shared" si="114"/>
        <v>0</v>
      </c>
      <c r="I3679" s="12">
        <f t="shared" si="115"/>
        <v>0</v>
      </c>
      <c r="J3679" s="13">
        <f>(1 - Dashboard!$I$9) * H3679 * Dashboard!$I$8 * 'Lookups and Calculations'!$F$12</f>
        <v>0</v>
      </c>
      <c r="K3679" s="12">
        <f>(1 - Dashboard!$I$11) * I3679 * Dashboard!$I$10 * 'Lookups and Calculations'!$F$12</f>
        <v>0</v>
      </c>
      <c r="L3679" s="12">
        <f>(H3679 - I3679) * Dashboard!$I$13 * (Dashboard!$D$12 / 365) * 'Lookups and Calculations'!$F$12</f>
        <v>0</v>
      </c>
      <c r="M3679" s="3">
        <f>(G3679*2) * Dashboard!$I$13 * (Dashboard!$D$12 / 365) * 'Lookups and Calculations'!$F$12</f>
        <v>1602.0878730267946</v>
      </c>
      <c r="N3679" s="12">
        <f>H3679 * Dashboard!$I$14 * Dashboard!$I$15 * (Dashboard!$D$12 / 365) * 'Lookups and Calculations'!$F$12</f>
        <v>0</v>
      </c>
    </row>
    <row r="3680" spans="1:14" x14ac:dyDescent="0.35">
      <c r="A3680" s="2">
        <v>3679</v>
      </c>
      <c r="B3680" s="11">
        <v>-0.88260296914955172</v>
      </c>
      <c r="C3680" s="11">
        <v>0.26411407509658669</v>
      </c>
      <c r="D3680" s="3">
        <f>B3680*Dashboard!$D$11*Dashboard!$D$10*SQRT(Dashboard!$D$12/365)</f>
        <v>-219134.22436983092</v>
      </c>
      <c r="E3680" s="3">
        <f>IF(Dashboard!$I$3,C3680*Dashboard!$E$11*Dashboard!$E$10*SQRT(Dashboard!$D$12/365),0)</f>
        <v>131149.41828762193</v>
      </c>
      <c r="F3680" s="3">
        <f>D3680+IF(Dashboard!$I$3,E3680,0)</f>
        <v>-87984.80608220899</v>
      </c>
      <c r="G3680" s="3">
        <f>IF(Dashboard!$I$4, ('Lookups and Calculations'!$F$9) / (1 - 'Lookups and Calculations'!$F$10), 'Lookups and Calculations'!$F$9)</f>
        <v>1951878.888340465</v>
      </c>
      <c r="H3680" s="12">
        <f t="shared" si="114"/>
        <v>0</v>
      </c>
      <c r="I3680" s="12">
        <f t="shared" si="115"/>
        <v>0</v>
      </c>
      <c r="J3680" s="13">
        <f>(1 - Dashboard!$I$9) * H3680 * Dashboard!$I$8 * 'Lookups and Calculations'!$F$12</f>
        <v>0</v>
      </c>
      <c r="K3680" s="12">
        <f>(1 - Dashboard!$I$11) * I3680 * Dashboard!$I$10 * 'Lookups and Calculations'!$F$12</f>
        <v>0</v>
      </c>
      <c r="L3680" s="12">
        <f>(H3680 - I3680) * Dashboard!$I$13 * (Dashboard!$D$12 / 365) * 'Lookups and Calculations'!$F$12</f>
        <v>0</v>
      </c>
      <c r="M3680" s="3">
        <f>(G3680*2) * Dashboard!$I$13 * (Dashboard!$D$12 / 365) * 'Lookups and Calculations'!$F$12</f>
        <v>1602.0878730267946</v>
      </c>
      <c r="N3680" s="12">
        <f>H3680 * Dashboard!$I$14 * Dashboard!$I$15 * (Dashboard!$D$12 / 365) * 'Lookups and Calculations'!$F$12</f>
        <v>0</v>
      </c>
    </row>
    <row r="3681" spans="1:14" x14ac:dyDescent="0.35">
      <c r="A3681" s="2">
        <v>3680</v>
      </c>
      <c r="B3681" s="11">
        <v>0.1421967175724371</v>
      </c>
      <c r="C3681" s="11">
        <v>0.10264666109608203</v>
      </c>
      <c r="D3681" s="3">
        <f>B3681*Dashboard!$D$11*Dashboard!$D$10*SQRT(Dashboard!$D$12/365)</f>
        <v>35304.852240863023</v>
      </c>
      <c r="E3681" s="3">
        <f>IF(Dashboard!$I$3,C3681*Dashboard!$E$11*Dashboard!$E$10*SQRT(Dashboard!$D$12/365),0)</f>
        <v>50970.588701093446</v>
      </c>
      <c r="F3681" s="3">
        <f>D3681+IF(Dashboard!$I$3,E3681,0)</f>
        <v>86275.440941956476</v>
      </c>
      <c r="G3681" s="3">
        <f>IF(Dashboard!$I$4, ('Lookups and Calculations'!$F$9) / (1 - 'Lookups and Calculations'!$F$10), 'Lookups and Calculations'!$F$9)</f>
        <v>1951878.888340465</v>
      </c>
      <c r="H3681" s="12">
        <f t="shared" si="114"/>
        <v>0</v>
      </c>
      <c r="I3681" s="12">
        <f t="shared" si="115"/>
        <v>0</v>
      </c>
      <c r="J3681" s="13">
        <f>(1 - Dashboard!$I$9) * H3681 * Dashboard!$I$8 * 'Lookups and Calculations'!$F$12</f>
        <v>0</v>
      </c>
      <c r="K3681" s="12">
        <f>(1 - Dashboard!$I$11) * I3681 * Dashboard!$I$10 * 'Lookups and Calculations'!$F$12</f>
        <v>0</v>
      </c>
      <c r="L3681" s="12">
        <f>(H3681 - I3681) * Dashboard!$I$13 * (Dashboard!$D$12 / 365) * 'Lookups and Calculations'!$F$12</f>
        <v>0</v>
      </c>
      <c r="M3681" s="3">
        <f>(G3681*2) * Dashboard!$I$13 * (Dashboard!$D$12 / 365) * 'Lookups and Calculations'!$F$12</f>
        <v>1602.0878730267946</v>
      </c>
      <c r="N3681" s="12">
        <f>H3681 * Dashboard!$I$14 * Dashboard!$I$15 * (Dashboard!$D$12 / 365) * 'Lookups and Calculations'!$F$12</f>
        <v>0</v>
      </c>
    </row>
    <row r="3682" spans="1:14" x14ac:dyDescent="0.35">
      <c r="A3682" s="2">
        <v>3681</v>
      </c>
      <c r="B3682" s="11">
        <v>0.67726591600748864</v>
      </c>
      <c r="C3682" s="11">
        <v>0.17458576560261954</v>
      </c>
      <c r="D3682" s="3">
        <f>B3682*Dashboard!$D$11*Dashboard!$D$10*SQRT(Dashboard!$D$12/365)</f>
        <v>168152.7780712423</v>
      </c>
      <c r="E3682" s="3">
        <f>IF(Dashboard!$I$3,C3682*Dashboard!$E$11*Dashboard!$E$10*SQRT(Dashboard!$D$12/365),0)</f>
        <v>86692.924607328401</v>
      </c>
      <c r="F3682" s="3">
        <f>D3682+IF(Dashboard!$I$3,E3682,0)</f>
        <v>254845.7026785707</v>
      </c>
      <c r="G3682" s="3">
        <f>IF(Dashboard!$I$4, ('Lookups and Calculations'!$F$9) / (1 - 'Lookups and Calculations'!$F$10), 'Lookups and Calculations'!$F$9)</f>
        <v>1951878.888340465</v>
      </c>
      <c r="H3682" s="12">
        <f t="shared" si="114"/>
        <v>0</v>
      </c>
      <c r="I3682" s="12">
        <f t="shared" si="115"/>
        <v>0</v>
      </c>
      <c r="J3682" s="13">
        <f>(1 - Dashboard!$I$9) * H3682 * Dashboard!$I$8 * 'Lookups and Calculations'!$F$12</f>
        <v>0</v>
      </c>
      <c r="K3682" s="12">
        <f>(1 - Dashboard!$I$11) * I3682 * Dashboard!$I$10 * 'Lookups and Calculations'!$F$12</f>
        <v>0</v>
      </c>
      <c r="L3682" s="12">
        <f>(H3682 - I3682) * Dashboard!$I$13 * (Dashboard!$D$12 / 365) * 'Lookups and Calculations'!$F$12</f>
        <v>0</v>
      </c>
      <c r="M3682" s="3">
        <f>(G3682*2) * Dashboard!$I$13 * (Dashboard!$D$12 / 365) * 'Lookups and Calculations'!$F$12</f>
        <v>1602.0878730267946</v>
      </c>
      <c r="N3682" s="12">
        <f>H3682 * Dashboard!$I$14 * Dashboard!$I$15 * (Dashboard!$D$12 / 365) * 'Lookups and Calculations'!$F$12</f>
        <v>0</v>
      </c>
    </row>
    <row r="3683" spans="1:14" x14ac:dyDescent="0.35">
      <c r="A3683" s="2">
        <v>3682</v>
      </c>
      <c r="B3683" s="11">
        <v>1.7089876016016905</v>
      </c>
      <c r="C3683" s="11">
        <v>0.54223934095948301</v>
      </c>
      <c r="D3683" s="3">
        <f>B3683*Dashboard!$D$11*Dashboard!$D$10*SQRT(Dashboard!$D$12/365)</f>
        <v>424310.46079019894</v>
      </c>
      <c r="E3683" s="3">
        <f>IF(Dashboard!$I$3,C3683*Dashboard!$E$11*Dashboard!$E$10*SQRT(Dashboard!$D$12/365),0)</f>
        <v>269256.2829659612</v>
      </c>
      <c r="F3683" s="3">
        <f>D3683+IF(Dashboard!$I$3,E3683,0)</f>
        <v>693566.74375616014</v>
      </c>
      <c r="G3683" s="3">
        <f>IF(Dashboard!$I$4, ('Lookups and Calculations'!$F$9) / (1 - 'Lookups and Calculations'!$F$10), 'Lookups and Calculations'!$F$9)</f>
        <v>1951878.888340465</v>
      </c>
      <c r="H3683" s="12">
        <f t="shared" si="114"/>
        <v>0</v>
      </c>
      <c r="I3683" s="12">
        <f t="shared" si="115"/>
        <v>0</v>
      </c>
      <c r="J3683" s="13">
        <f>(1 - Dashboard!$I$9) * H3683 * Dashboard!$I$8 * 'Lookups and Calculations'!$F$12</f>
        <v>0</v>
      </c>
      <c r="K3683" s="12">
        <f>(1 - Dashboard!$I$11) * I3683 * Dashboard!$I$10 * 'Lookups and Calculations'!$F$12</f>
        <v>0</v>
      </c>
      <c r="L3683" s="12">
        <f>(H3683 - I3683) * Dashboard!$I$13 * (Dashboard!$D$12 / 365) * 'Lookups and Calculations'!$F$12</f>
        <v>0</v>
      </c>
      <c r="M3683" s="3">
        <f>(G3683*2) * Dashboard!$I$13 * (Dashboard!$D$12 / 365) * 'Lookups and Calculations'!$F$12</f>
        <v>1602.0878730267946</v>
      </c>
      <c r="N3683" s="12">
        <f>H3683 * Dashboard!$I$14 * Dashboard!$I$15 * (Dashboard!$D$12 / 365) * 'Lookups and Calculations'!$F$12</f>
        <v>0</v>
      </c>
    </row>
    <row r="3684" spans="1:14" x14ac:dyDescent="0.35">
      <c r="A3684" s="2">
        <v>3683</v>
      </c>
      <c r="B3684" s="11">
        <v>-0.22371160514268554</v>
      </c>
      <c r="C3684" s="11">
        <v>-0.33719073688374651</v>
      </c>
      <c r="D3684" s="3">
        <f>B3684*Dashboard!$D$11*Dashboard!$D$10*SQRT(Dashboard!$D$12/365)</f>
        <v>-55543.512529432301</v>
      </c>
      <c r="E3684" s="3">
        <f>IF(Dashboard!$I$3,C3684*Dashboard!$E$11*Dashboard!$E$10*SQRT(Dashboard!$D$12/365),0)</f>
        <v>-167436.62365629617</v>
      </c>
      <c r="F3684" s="3">
        <f>D3684+IF(Dashboard!$I$3,E3684,0)</f>
        <v>-222980.13618572848</v>
      </c>
      <c r="G3684" s="3">
        <f>IF(Dashboard!$I$4, ('Lookups and Calculations'!$F$9) / (1 - 'Lookups and Calculations'!$F$10), 'Lookups and Calculations'!$F$9)</f>
        <v>1951878.888340465</v>
      </c>
      <c r="H3684" s="12">
        <f t="shared" si="114"/>
        <v>0</v>
      </c>
      <c r="I3684" s="12">
        <f t="shared" si="115"/>
        <v>0</v>
      </c>
      <c r="J3684" s="13">
        <f>(1 - Dashboard!$I$9) * H3684 * Dashboard!$I$8 * 'Lookups and Calculations'!$F$12</f>
        <v>0</v>
      </c>
      <c r="K3684" s="12">
        <f>(1 - Dashboard!$I$11) * I3684 * Dashboard!$I$10 * 'Lookups and Calculations'!$F$12</f>
        <v>0</v>
      </c>
      <c r="L3684" s="12">
        <f>(H3684 - I3684) * Dashboard!$I$13 * (Dashboard!$D$12 / 365) * 'Lookups and Calculations'!$F$12</f>
        <v>0</v>
      </c>
      <c r="M3684" s="3">
        <f>(G3684*2) * Dashboard!$I$13 * (Dashboard!$D$12 / 365) * 'Lookups and Calculations'!$F$12</f>
        <v>1602.0878730267946</v>
      </c>
      <c r="N3684" s="12">
        <f>H3684 * Dashboard!$I$14 * Dashboard!$I$15 * (Dashboard!$D$12 / 365) * 'Lookups and Calculations'!$F$12</f>
        <v>0</v>
      </c>
    </row>
    <row r="3685" spans="1:14" x14ac:dyDescent="0.35">
      <c r="A3685" s="2">
        <v>3684</v>
      </c>
      <c r="B3685" s="11">
        <v>-7.8655648723196206E-2</v>
      </c>
      <c r="C3685" s="11">
        <v>0.50634206330819853</v>
      </c>
      <c r="D3685" s="3">
        <f>B3685*Dashboard!$D$11*Dashboard!$D$10*SQRT(Dashboard!$D$12/365)</f>
        <v>-19528.76341654695</v>
      </c>
      <c r="E3685" s="3">
        <f>IF(Dashboard!$I$3,C3685*Dashboard!$E$11*Dashboard!$E$10*SQRT(Dashboard!$D$12/365),0)</f>
        <v>251431.00394456286</v>
      </c>
      <c r="F3685" s="3">
        <f>D3685+IF(Dashboard!$I$3,E3685,0)</f>
        <v>231902.24052801591</v>
      </c>
      <c r="G3685" s="3">
        <f>IF(Dashboard!$I$4, ('Lookups and Calculations'!$F$9) / (1 - 'Lookups and Calculations'!$F$10), 'Lookups and Calculations'!$F$9)</f>
        <v>1951878.888340465</v>
      </c>
      <c r="H3685" s="12">
        <f t="shared" si="114"/>
        <v>0</v>
      </c>
      <c r="I3685" s="12">
        <f t="shared" si="115"/>
        <v>0</v>
      </c>
      <c r="J3685" s="13">
        <f>(1 - Dashboard!$I$9) * H3685 * Dashboard!$I$8 * 'Lookups and Calculations'!$F$12</f>
        <v>0</v>
      </c>
      <c r="K3685" s="12">
        <f>(1 - Dashboard!$I$11) * I3685 * Dashboard!$I$10 * 'Lookups and Calculations'!$F$12</f>
        <v>0</v>
      </c>
      <c r="L3685" s="12">
        <f>(H3685 - I3685) * Dashboard!$I$13 * (Dashboard!$D$12 / 365) * 'Lookups and Calculations'!$F$12</f>
        <v>0</v>
      </c>
      <c r="M3685" s="3">
        <f>(G3685*2) * Dashboard!$I$13 * (Dashboard!$D$12 / 365) * 'Lookups and Calculations'!$F$12</f>
        <v>1602.0878730267946</v>
      </c>
      <c r="N3685" s="12">
        <f>H3685 * Dashboard!$I$14 * Dashboard!$I$15 * (Dashboard!$D$12 / 365) * 'Lookups and Calculations'!$F$12</f>
        <v>0</v>
      </c>
    </row>
    <row r="3686" spans="1:14" x14ac:dyDescent="0.35">
      <c r="A3686" s="2">
        <v>3685</v>
      </c>
      <c r="B3686" s="11">
        <v>-1.1505407932130503</v>
      </c>
      <c r="C3686" s="11">
        <v>-0.12692177303575455</v>
      </c>
      <c r="D3686" s="3">
        <f>B3686*Dashboard!$D$11*Dashboard!$D$10*SQRT(Dashboard!$D$12/365)</f>
        <v>-285658.30066210788</v>
      </c>
      <c r="E3686" s="3">
        <f>IF(Dashboard!$I$3,C3686*Dashboard!$E$11*Dashboard!$E$10*SQRT(Dashboard!$D$12/365),0)</f>
        <v>-63024.72405374622</v>
      </c>
      <c r="F3686" s="3">
        <f>D3686+IF(Dashboard!$I$3,E3686,0)</f>
        <v>-348683.02471585409</v>
      </c>
      <c r="G3686" s="3">
        <f>IF(Dashboard!$I$4, ('Lookups and Calculations'!$F$9) / (1 - 'Lookups and Calculations'!$F$10), 'Lookups and Calculations'!$F$9)</f>
        <v>1951878.888340465</v>
      </c>
      <c r="H3686" s="12">
        <f t="shared" si="114"/>
        <v>0</v>
      </c>
      <c r="I3686" s="12">
        <f t="shared" si="115"/>
        <v>0</v>
      </c>
      <c r="J3686" s="13">
        <f>(1 - Dashboard!$I$9) * H3686 * Dashboard!$I$8 * 'Lookups and Calculations'!$F$12</f>
        <v>0</v>
      </c>
      <c r="K3686" s="12">
        <f>(1 - Dashboard!$I$11) * I3686 * Dashboard!$I$10 * 'Lookups and Calculations'!$F$12</f>
        <v>0</v>
      </c>
      <c r="L3686" s="12">
        <f>(H3686 - I3686) * Dashboard!$I$13 * (Dashboard!$D$12 / 365) * 'Lookups and Calculations'!$F$12</f>
        <v>0</v>
      </c>
      <c r="M3686" s="3">
        <f>(G3686*2) * Dashboard!$I$13 * (Dashboard!$D$12 / 365) * 'Lookups and Calculations'!$F$12</f>
        <v>1602.0878730267946</v>
      </c>
      <c r="N3686" s="12">
        <f>H3686 * Dashboard!$I$14 * Dashboard!$I$15 * (Dashboard!$D$12 / 365) * 'Lookups and Calculations'!$F$12</f>
        <v>0</v>
      </c>
    </row>
    <row r="3687" spans="1:14" x14ac:dyDescent="0.35">
      <c r="A3687" s="2">
        <v>3686</v>
      </c>
      <c r="B3687" s="11">
        <v>0.87178802780825859</v>
      </c>
      <c r="C3687" s="11">
        <v>-0.94647960790732688</v>
      </c>
      <c r="D3687" s="3">
        <f>B3687*Dashboard!$D$11*Dashboard!$D$10*SQRT(Dashboard!$D$12/365)</f>
        <v>216449.07162814788</v>
      </c>
      <c r="E3687" s="3">
        <f>IF(Dashboard!$I$3,C3687*Dashboard!$E$11*Dashboard!$E$10*SQRT(Dashboard!$D$12/365),0)</f>
        <v>-469987.25816769846</v>
      </c>
      <c r="F3687" s="3">
        <f>D3687+IF(Dashboard!$I$3,E3687,0)</f>
        <v>-253538.18653955057</v>
      </c>
      <c r="G3687" s="3">
        <f>IF(Dashboard!$I$4, ('Lookups and Calculations'!$F$9) / (1 - 'Lookups and Calculations'!$F$10), 'Lookups and Calculations'!$F$9)</f>
        <v>1951878.888340465</v>
      </c>
      <c r="H3687" s="12">
        <f t="shared" si="114"/>
        <v>0</v>
      </c>
      <c r="I3687" s="12">
        <f t="shared" si="115"/>
        <v>0</v>
      </c>
      <c r="J3687" s="13">
        <f>(1 - Dashboard!$I$9) * H3687 * Dashboard!$I$8 * 'Lookups and Calculations'!$F$12</f>
        <v>0</v>
      </c>
      <c r="K3687" s="12">
        <f>(1 - Dashboard!$I$11) * I3687 * Dashboard!$I$10 * 'Lookups and Calculations'!$F$12</f>
        <v>0</v>
      </c>
      <c r="L3687" s="12">
        <f>(H3687 - I3687) * Dashboard!$I$13 * (Dashboard!$D$12 / 365) * 'Lookups and Calculations'!$F$12</f>
        <v>0</v>
      </c>
      <c r="M3687" s="3">
        <f>(G3687*2) * Dashboard!$I$13 * (Dashboard!$D$12 / 365) * 'Lookups and Calculations'!$F$12</f>
        <v>1602.0878730267946</v>
      </c>
      <c r="N3687" s="12">
        <f>H3687 * Dashboard!$I$14 * Dashboard!$I$15 * (Dashboard!$D$12 / 365) * 'Lookups and Calculations'!$F$12</f>
        <v>0</v>
      </c>
    </row>
    <row r="3688" spans="1:14" x14ac:dyDescent="0.35">
      <c r="A3688" s="2">
        <v>3687</v>
      </c>
      <c r="B3688" s="11">
        <v>-0.13011832553383043</v>
      </c>
      <c r="C3688" s="11">
        <v>-0.11176764442683093</v>
      </c>
      <c r="D3688" s="3">
        <f>B3688*Dashboard!$D$11*Dashboard!$D$10*SQRT(Dashboard!$D$12/365)</f>
        <v>-32306.007728063374</v>
      </c>
      <c r="E3688" s="3">
        <f>IF(Dashboard!$I$3,C3688*Dashboard!$E$11*Dashboard!$E$10*SQRT(Dashboard!$D$12/365),0)</f>
        <v>-55499.736409716555</v>
      </c>
      <c r="F3688" s="3">
        <f>D3688+IF(Dashboard!$I$3,E3688,0)</f>
        <v>-87805.744137779926</v>
      </c>
      <c r="G3688" s="3">
        <f>IF(Dashboard!$I$4, ('Lookups and Calculations'!$F$9) / (1 - 'Lookups and Calculations'!$F$10), 'Lookups and Calculations'!$F$9)</f>
        <v>1951878.888340465</v>
      </c>
      <c r="H3688" s="12">
        <f t="shared" si="114"/>
        <v>0</v>
      </c>
      <c r="I3688" s="12">
        <f t="shared" si="115"/>
        <v>0</v>
      </c>
      <c r="J3688" s="13">
        <f>(1 - Dashboard!$I$9) * H3688 * Dashboard!$I$8 * 'Lookups and Calculations'!$F$12</f>
        <v>0</v>
      </c>
      <c r="K3688" s="12">
        <f>(1 - Dashboard!$I$11) * I3688 * Dashboard!$I$10 * 'Lookups and Calculations'!$F$12</f>
        <v>0</v>
      </c>
      <c r="L3688" s="12">
        <f>(H3688 - I3688) * Dashboard!$I$13 * (Dashboard!$D$12 / 365) * 'Lookups and Calculations'!$F$12</f>
        <v>0</v>
      </c>
      <c r="M3688" s="3">
        <f>(G3688*2) * Dashboard!$I$13 * (Dashboard!$D$12 / 365) * 'Lookups and Calculations'!$F$12</f>
        <v>1602.0878730267946</v>
      </c>
      <c r="N3688" s="12">
        <f>H3688 * Dashboard!$I$14 * Dashboard!$I$15 * (Dashboard!$D$12 / 365) * 'Lookups and Calculations'!$F$12</f>
        <v>0</v>
      </c>
    </row>
    <row r="3689" spans="1:14" x14ac:dyDescent="0.35">
      <c r="A3689" s="2">
        <v>3688</v>
      </c>
      <c r="B3689" s="11">
        <v>-1.2115634915882263</v>
      </c>
      <c r="C3689" s="11">
        <v>0.10274519008155401</v>
      </c>
      <c r="D3689" s="3">
        <f>B3689*Dashboard!$D$11*Dashboard!$D$10*SQRT(Dashboard!$D$12/365)</f>
        <v>-300809.12401621847</v>
      </c>
      <c r="E3689" s="3">
        <f>IF(Dashboard!$I$3,C3689*Dashboard!$E$11*Dashboard!$E$10*SQRT(Dashboard!$D$12/365),0)</f>
        <v>51019.514602238232</v>
      </c>
      <c r="F3689" s="3">
        <f>D3689+IF(Dashboard!$I$3,E3689,0)</f>
        <v>-249789.60941398024</v>
      </c>
      <c r="G3689" s="3">
        <f>IF(Dashboard!$I$4, ('Lookups and Calculations'!$F$9) / (1 - 'Lookups and Calculations'!$F$10), 'Lookups and Calculations'!$F$9)</f>
        <v>1951878.888340465</v>
      </c>
      <c r="H3689" s="12">
        <f t="shared" si="114"/>
        <v>0</v>
      </c>
      <c r="I3689" s="12">
        <f t="shared" si="115"/>
        <v>0</v>
      </c>
      <c r="J3689" s="13">
        <f>(1 - Dashboard!$I$9) * H3689 * Dashboard!$I$8 * 'Lookups and Calculations'!$F$12</f>
        <v>0</v>
      </c>
      <c r="K3689" s="12">
        <f>(1 - Dashboard!$I$11) * I3689 * Dashboard!$I$10 * 'Lookups and Calculations'!$F$12</f>
        <v>0</v>
      </c>
      <c r="L3689" s="12">
        <f>(H3689 - I3689) * Dashboard!$I$13 * (Dashboard!$D$12 / 365) * 'Lookups and Calculations'!$F$12</f>
        <v>0</v>
      </c>
      <c r="M3689" s="3">
        <f>(G3689*2) * Dashboard!$I$13 * (Dashboard!$D$12 / 365) * 'Lookups and Calculations'!$F$12</f>
        <v>1602.0878730267946</v>
      </c>
      <c r="N3689" s="12">
        <f>H3689 * Dashboard!$I$14 * Dashboard!$I$15 * (Dashboard!$D$12 / 365) * 'Lookups and Calculations'!$F$12</f>
        <v>0</v>
      </c>
    </row>
    <row r="3690" spans="1:14" x14ac:dyDescent="0.35">
      <c r="A3690" s="2">
        <v>3689</v>
      </c>
      <c r="B3690" s="11">
        <v>0.65550334864382442</v>
      </c>
      <c r="C3690" s="11">
        <v>0.28105257850087523</v>
      </c>
      <c r="D3690" s="3">
        <f>B3690*Dashboard!$D$11*Dashboard!$D$10*SQRT(Dashboard!$D$12/365)</f>
        <v>162749.52940086005</v>
      </c>
      <c r="E3690" s="3">
        <f>IF(Dashboard!$I$3,C3690*Dashboard!$E$11*Dashboard!$E$10*SQRT(Dashboard!$D$12/365),0)</f>
        <v>139560.46138452218</v>
      </c>
      <c r="F3690" s="3">
        <f>D3690+IF(Dashboard!$I$3,E3690,0)</f>
        <v>302309.99078538222</v>
      </c>
      <c r="G3690" s="3">
        <f>IF(Dashboard!$I$4, ('Lookups and Calculations'!$F$9) / (1 - 'Lookups and Calculations'!$F$10), 'Lookups and Calculations'!$F$9)</f>
        <v>1951878.888340465</v>
      </c>
      <c r="H3690" s="12">
        <f t="shared" si="114"/>
        <v>0</v>
      </c>
      <c r="I3690" s="12">
        <f t="shared" si="115"/>
        <v>0</v>
      </c>
      <c r="J3690" s="13">
        <f>(1 - Dashboard!$I$9) * H3690 * Dashboard!$I$8 * 'Lookups and Calculations'!$F$12</f>
        <v>0</v>
      </c>
      <c r="K3690" s="12">
        <f>(1 - Dashboard!$I$11) * I3690 * Dashboard!$I$10 * 'Lookups and Calculations'!$F$12</f>
        <v>0</v>
      </c>
      <c r="L3690" s="12">
        <f>(H3690 - I3690) * Dashboard!$I$13 * (Dashboard!$D$12 / 365) * 'Lookups and Calculations'!$F$12</f>
        <v>0</v>
      </c>
      <c r="M3690" s="3">
        <f>(G3690*2) * Dashboard!$I$13 * (Dashboard!$D$12 / 365) * 'Lookups and Calculations'!$F$12</f>
        <v>1602.0878730267946</v>
      </c>
      <c r="N3690" s="12">
        <f>H3690 * Dashboard!$I$14 * Dashboard!$I$15 * (Dashboard!$D$12 / 365) * 'Lookups and Calculations'!$F$12</f>
        <v>0</v>
      </c>
    </row>
    <row r="3691" spans="1:14" x14ac:dyDescent="0.35">
      <c r="A3691" s="2">
        <v>3690</v>
      </c>
      <c r="B3691" s="11">
        <v>0.74098043035517391</v>
      </c>
      <c r="C3691" s="11">
        <v>-0.13167271496819036</v>
      </c>
      <c r="D3691" s="3">
        <f>B3691*Dashboard!$D$11*Dashboard!$D$10*SQRT(Dashboard!$D$12/365)</f>
        <v>183971.93025031759</v>
      </c>
      <c r="E3691" s="3">
        <f>IF(Dashboard!$I$3,C3691*Dashboard!$E$11*Dashboard!$E$10*SQRT(Dashboard!$D$12/365),0)</f>
        <v>-65383.868565561308</v>
      </c>
      <c r="F3691" s="3">
        <f>D3691+IF(Dashboard!$I$3,E3691,0)</f>
        <v>118588.06168475628</v>
      </c>
      <c r="G3691" s="3">
        <f>IF(Dashboard!$I$4, ('Lookups and Calculations'!$F$9) / (1 - 'Lookups and Calculations'!$F$10), 'Lookups and Calculations'!$F$9)</f>
        <v>1951878.888340465</v>
      </c>
      <c r="H3691" s="12">
        <f t="shared" si="114"/>
        <v>0</v>
      </c>
      <c r="I3691" s="12">
        <f t="shared" si="115"/>
        <v>0</v>
      </c>
      <c r="J3691" s="13">
        <f>(1 - Dashboard!$I$9) * H3691 * Dashboard!$I$8 * 'Lookups and Calculations'!$F$12</f>
        <v>0</v>
      </c>
      <c r="K3691" s="12">
        <f>(1 - Dashboard!$I$11) * I3691 * Dashboard!$I$10 * 'Lookups and Calculations'!$F$12</f>
        <v>0</v>
      </c>
      <c r="L3691" s="12">
        <f>(H3691 - I3691) * Dashboard!$I$13 * (Dashboard!$D$12 / 365) * 'Lookups and Calculations'!$F$12</f>
        <v>0</v>
      </c>
      <c r="M3691" s="3">
        <f>(G3691*2) * Dashboard!$I$13 * (Dashboard!$D$12 / 365) * 'Lookups and Calculations'!$F$12</f>
        <v>1602.0878730267946</v>
      </c>
      <c r="N3691" s="12">
        <f>H3691 * Dashboard!$I$14 * Dashboard!$I$15 * (Dashboard!$D$12 / 365) * 'Lookups and Calculations'!$F$12</f>
        <v>0</v>
      </c>
    </row>
    <row r="3692" spans="1:14" x14ac:dyDescent="0.35">
      <c r="A3692" s="2">
        <v>3691</v>
      </c>
      <c r="B3692" s="11">
        <v>0.34096414495211108</v>
      </c>
      <c r="C3692" s="11">
        <v>-0.34968433259965226</v>
      </c>
      <c r="D3692" s="3">
        <f>B3692*Dashboard!$D$11*Dashboard!$D$10*SQRT(Dashboard!$D$12/365)</f>
        <v>84655.180249391546</v>
      </c>
      <c r="E3692" s="3">
        <f>IF(Dashboard!$I$3,C3692*Dashboard!$E$11*Dashboard!$E$10*SQRT(Dashboard!$D$12/365),0)</f>
        <v>-173640.48768687673</v>
      </c>
      <c r="F3692" s="3">
        <f>D3692+IF(Dashboard!$I$3,E3692,0)</f>
        <v>-88985.307437485186</v>
      </c>
      <c r="G3692" s="3">
        <f>IF(Dashboard!$I$4, ('Lookups and Calculations'!$F$9) / (1 - 'Lookups and Calculations'!$F$10), 'Lookups and Calculations'!$F$9)</f>
        <v>1951878.888340465</v>
      </c>
      <c r="H3692" s="12">
        <f t="shared" si="114"/>
        <v>0</v>
      </c>
      <c r="I3692" s="12">
        <f t="shared" si="115"/>
        <v>0</v>
      </c>
      <c r="J3692" s="13">
        <f>(1 - Dashboard!$I$9) * H3692 * Dashboard!$I$8 * 'Lookups and Calculations'!$F$12</f>
        <v>0</v>
      </c>
      <c r="K3692" s="12">
        <f>(1 - Dashboard!$I$11) * I3692 * Dashboard!$I$10 * 'Lookups and Calculations'!$F$12</f>
        <v>0</v>
      </c>
      <c r="L3692" s="12">
        <f>(H3692 - I3692) * Dashboard!$I$13 * (Dashboard!$D$12 / 365) * 'Lookups and Calculations'!$F$12</f>
        <v>0</v>
      </c>
      <c r="M3692" s="3">
        <f>(G3692*2) * Dashboard!$I$13 * (Dashboard!$D$12 / 365) * 'Lookups and Calculations'!$F$12</f>
        <v>1602.0878730267946</v>
      </c>
      <c r="N3692" s="12">
        <f>H3692 * Dashboard!$I$14 * Dashboard!$I$15 * (Dashboard!$D$12 / 365) * 'Lookups and Calculations'!$F$12</f>
        <v>0</v>
      </c>
    </row>
    <row r="3693" spans="1:14" x14ac:dyDescent="0.35">
      <c r="A3693" s="2">
        <v>3692</v>
      </c>
      <c r="B3693" s="11">
        <v>-1.6265913283667907E-3</v>
      </c>
      <c r="C3693" s="11">
        <v>0.13019411635927647</v>
      </c>
      <c r="D3693" s="3">
        <f>B3693*Dashboard!$D$11*Dashboard!$D$10*SQRT(Dashboard!$D$12/365)</f>
        <v>-403.85296851177111</v>
      </c>
      <c r="E3693" s="3">
        <f>IF(Dashboard!$I$3,C3693*Dashboard!$E$11*Dashboard!$E$10*SQRT(Dashboard!$D$12/365),0)</f>
        <v>64649.650416191449</v>
      </c>
      <c r="F3693" s="3">
        <f>D3693+IF(Dashboard!$I$3,E3693,0)</f>
        <v>64245.797447679681</v>
      </c>
      <c r="G3693" s="3">
        <f>IF(Dashboard!$I$4, ('Lookups and Calculations'!$F$9) / (1 - 'Lookups and Calculations'!$F$10), 'Lookups and Calculations'!$F$9)</f>
        <v>1951878.888340465</v>
      </c>
      <c r="H3693" s="12">
        <f t="shared" si="114"/>
        <v>0</v>
      </c>
      <c r="I3693" s="12">
        <f t="shared" si="115"/>
        <v>0</v>
      </c>
      <c r="J3693" s="13">
        <f>(1 - Dashboard!$I$9) * H3693 * Dashboard!$I$8 * 'Lookups and Calculations'!$F$12</f>
        <v>0</v>
      </c>
      <c r="K3693" s="12">
        <f>(1 - Dashboard!$I$11) * I3693 * Dashboard!$I$10 * 'Lookups and Calculations'!$F$12</f>
        <v>0</v>
      </c>
      <c r="L3693" s="12">
        <f>(H3693 - I3693) * Dashboard!$I$13 * (Dashboard!$D$12 / 365) * 'Lookups and Calculations'!$F$12</f>
        <v>0</v>
      </c>
      <c r="M3693" s="3">
        <f>(G3693*2) * Dashboard!$I$13 * (Dashboard!$D$12 / 365) * 'Lookups and Calculations'!$F$12</f>
        <v>1602.0878730267946</v>
      </c>
      <c r="N3693" s="12">
        <f>H3693 * Dashboard!$I$14 * Dashboard!$I$15 * (Dashboard!$D$12 / 365) * 'Lookups and Calculations'!$F$12</f>
        <v>0</v>
      </c>
    </row>
    <row r="3694" spans="1:14" x14ac:dyDescent="0.35">
      <c r="A3694" s="2">
        <v>3693</v>
      </c>
      <c r="B3694" s="11">
        <v>0.5245993465880866</v>
      </c>
      <c r="C3694" s="11">
        <v>-0.59496514503487774</v>
      </c>
      <c r="D3694" s="3">
        <f>B3694*Dashboard!$D$11*Dashboard!$D$10*SQRT(Dashboard!$D$12/365)</f>
        <v>130248.45251797649</v>
      </c>
      <c r="E3694" s="3">
        <f>IF(Dashboard!$I$3,C3694*Dashboard!$E$11*Dashboard!$E$10*SQRT(Dashboard!$D$12/365),0)</f>
        <v>-295437.99452641606</v>
      </c>
      <c r="F3694" s="3">
        <f>D3694+IF(Dashboard!$I$3,E3694,0)</f>
        <v>-165189.54200843957</v>
      </c>
      <c r="G3694" s="3">
        <f>IF(Dashboard!$I$4, ('Lookups and Calculations'!$F$9) / (1 - 'Lookups and Calculations'!$F$10), 'Lookups and Calculations'!$F$9)</f>
        <v>1951878.888340465</v>
      </c>
      <c r="H3694" s="12">
        <f t="shared" si="114"/>
        <v>0</v>
      </c>
      <c r="I3694" s="12">
        <f t="shared" si="115"/>
        <v>0</v>
      </c>
      <c r="J3694" s="13">
        <f>(1 - Dashboard!$I$9) * H3694 * Dashboard!$I$8 * 'Lookups and Calculations'!$F$12</f>
        <v>0</v>
      </c>
      <c r="K3694" s="12">
        <f>(1 - Dashboard!$I$11) * I3694 * Dashboard!$I$10 * 'Lookups and Calculations'!$F$12</f>
        <v>0</v>
      </c>
      <c r="L3694" s="12">
        <f>(H3694 - I3694) * Dashboard!$I$13 * (Dashboard!$D$12 / 365) * 'Lookups and Calculations'!$F$12</f>
        <v>0</v>
      </c>
      <c r="M3694" s="3">
        <f>(G3694*2) * Dashboard!$I$13 * (Dashboard!$D$12 / 365) * 'Lookups and Calculations'!$F$12</f>
        <v>1602.0878730267946</v>
      </c>
      <c r="N3694" s="12">
        <f>H3694 * Dashboard!$I$14 * Dashboard!$I$15 * (Dashboard!$D$12 / 365) * 'Lookups and Calculations'!$F$12</f>
        <v>0</v>
      </c>
    </row>
    <row r="3695" spans="1:14" x14ac:dyDescent="0.35">
      <c r="A3695" s="2">
        <v>3694</v>
      </c>
      <c r="B3695" s="11">
        <v>0.45034142924964332</v>
      </c>
      <c r="C3695" s="11">
        <v>0.10416976680655576</v>
      </c>
      <c r="D3695" s="3">
        <f>B3695*Dashboard!$D$11*Dashboard!$D$10*SQRT(Dashboard!$D$12/365)</f>
        <v>111811.56561858342</v>
      </c>
      <c r="E3695" s="3">
        <f>IF(Dashboard!$I$3,C3695*Dashboard!$E$11*Dashboard!$E$10*SQRT(Dashboard!$D$12/365),0)</f>
        <v>51726.907454064625</v>
      </c>
      <c r="F3695" s="3">
        <f>D3695+IF(Dashboard!$I$3,E3695,0)</f>
        <v>163538.47307264805</v>
      </c>
      <c r="G3695" s="3">
        <f>IF(Dashboard!$I$4, ('Lookups and Calculations'!$F$9) / (1 - 'Lookups and Calculations'!$F$10), 'Lookups and Calculations'!$F$9)</f>
        <v>1951878.888340465</v>
      </c>
      <c r="H3695" s="12">
        <f t="shared" si="114"/>
        <v>0</v>
      </c>
      <c r="I3695" s="12">
        <f t="shared" si="115"/>
        <v>0</v>
      </c>
      <c r="J3695" s="13">
        <f>(1 - Dashboard!$I$9) * H3695 * Dashboard!$I$8 * 'Lookups and Calculations'!$F$12</f>
        <v>0</v>
      </c>
      <c r="K3695" s="12">
        <f>(1 - Dashboard!$I$11) * I3695 * Dashboard!$I$10 * 'Lookups and Calculations'!$F$12</f>
        <v>0</v>
      </c>
      <c r="L3695" s="12">
        <f>(H3695 - I3695) * Dashboard!$I$13 * (Dashboard!$D$12 / 365) * 'Lookups and Calculations'!$F$12</f>
        <v>0</v>
      </c>
      <c r="M3695" s="3">
        <f>(G3695*2) * Dashboard!$I$13 * (Dashboard!$D$12 / 365) * 'Lookups and Calculations'!$F$12</f>
        <v>1602.0878730267946</v>
      </c>
      <c r="N3695" s="12">
        <f>H3695 * Dashboard!$I$14 * Dashboard!$I$15 * (Dashboard!$D$12 / 365) * 'Lookups and Calculations'!$F$12</f>
        <v>0</v>
      </c>
    </row>
    <row r="3696" spans="1:14" x14ac:dyDescent="0.35">
      <c r="A3696" s="2">
        <v>3695</v>
      </c>
      <c r="B3696" s="11">
        <v>-0.14543571246783918</v>
      </c>
      <c r="C3696" s="11">
        <v>-0.96991052557676327</v>
      </c>
      <c r="D3696" s="3">
        <f>B3696*Dashboard!$D$11*Dashboard!$D$10*SQRT(Dashboard!$D$12/365)</f>
        <v>-36109.035615439359</v>
      </c>
      <c r="E3696" s="3">
        <f>IF(Dashboard!$I$3,C3696*Dashboard!$E$11*Dashboard!$E$10*SQRT(Dashboard!$D$12/365),0)</f>
        <v>-481622.19743084814</v>
      </c>
      <c r="F3696" s="3">
        <f>D3696+IF(Dashboard!$I$3,E3696,0)</f>
        <v>-517731.2330462875</v>
      </c>
      <c r="G3696" s="3">
        <f>IF(Dashboard!$I$4, ('Lookups and Calculations'!$F$9) / (1 - 'Lookups and Calculations'!$F$10), 'Lookups and Calculations'!$F$9)</f>
        <v>1951878.888340465</v>
      </c>
      <c r="H3696" s="12">
        <f t="shared" si="114"/>
        <v>0</v>
      </c>
      <c r="I3696" s="12">
        <f t="shared" si="115"/>
        <v>0</v>
      </c>
      <c r="J3696" s="13">
        <f>(1 - Dashboard!$I$9) * H3696 * Dashboard!$I$8 * 'Lookups and Calculations'!$F$12</f>
        <v>0</v>
      </c>
      <c r="K3696" s="12">
        <f>(1 - Dashboard!$I$11) * I3696 * Dashboard!$I$10 * 'Lookups and Calculations'!$F$12</f>
        <v>0</v>
      </c>
      <c r="L3696" s="12">
        <f>(H3696 - I3696) * Dashboard!$I$13 * (Dashboard!$D$12 / 365) * 'Lookups and Calculations'!$F$12</f>
        <v>0</v>
      </c>
      <c r="M3696" s="3">
        <f>(G3696*2) * Dashboard!$I$13 * (Dashboard!$D$12 / 365) * 'Lookups and Calculations'!$F$12</f>
        <v>1602.0878730267946</v>
      </c>
      <c r="N3696" s="12">
        <f>H3696 * Dashboard!$I$14 * Dashboard!$I$15 * (Dashboard!$D$12 / 365) * 'Lookups and Calculations'!$F$12</f>
        <v>0</v>
      </c>
    </row>
    <row r="3697" spans="1:14" x14ac:dyDescent="0.35">
      <c r="A3697" s="2">
        <v>3696</v>
      </c>
      <c r="B3697" s="11">
        <v>1.3050738294467226</v>
      </c>
      <c r="C3697" s="11">
        <v>-0.25675605508890115</v>
      </c>
      <c r="D3697" s="3">
        <f>B3697*Dashboard!$D$11*Dashboard!$D$10*SQRT(Dashboard!$D$12/365)</f>
        <v>324026.03589328501</v>
      </c>
      <c r="E3697" s="3">
        <f>IF(Dashboard!$I$3,C3697*Dashboard!$E$11*Dashboard!$E$10*SQRT(Dashboard!$D$12/365),0)</f>
        <v>-127495.69387553315</v>
      </c>
      <c r="F3697" s="3">
        <f>D3697+IF(Dashboard!$I$3,E3697,0)</f>
        <v>196530.34201775186</v>
      </c>
      <c r="G3697" s="3">
        <f>IF(Dashboard!$I$4, ('Lookups and Calculations'!$F$9) / (1 - 'Lookups and Calculations'!$F$10), 'Lookups and Calculations'!$F$9)</f>
        <v>1951878.888340465</v>
      </c>
      <c r="H3697" s="12">
        <f t="shared" si="114"/>
        <v>0</v>
      </c>
      <c r="I3697" s="12">
        <f t="shared" si="115"/>
        <v>0</v>
      </c>
      <c r="J3697" s="13">
        <f>(1 - Dashboard!$I$9) * H3697 * Dashboard!$I$8 * 'Lookups and Calculations'!$F$12</f>
        <v>0</v>
      </c>
      <c r="K3697" s="12">
        <f>(1 - Dashboard!$I$11) * I3697 * Dashboard!$I$10 * 'Lookups and Calculations'!$F$12</f>
        <v>0</v>
      </c>
      <c r="L3697" s="12">
        <f>(H3697 - I3697) * Dashboard!$I$13 * (Dashboard!$D$12 / 365) * 'Lookups and Calculations'!$F$12</f>
        <v>0</v>
      </c>
      <c r="M3697" s="3">
        <f>(G3697*2) * Dashboard!$I$13 * (Dashboard!$D$12 / 365) * 'Lookups and Calculations'!$F$12</f>
        <v>1602.0878730267946</v>
      </c>
      <c r="N3697" s="12">
        <f>H3697 * Dashboard!$I$14 * Dashboard!$I$15 * (Dashboard!$D$12 / 365) * 'Lookups and Calculations'!$F$12</f>
        <v>0</v>
      </c>
    </row>
    <row r="3698" spans="1:14" x14ac:dyDescent="0.35">
      <c r="A3698" s="2">
        <v>3697</v>
      </c>
      <c r="B3698" s="11">
        <v>-5.9457789186584821E-2</v>
      </c>
      <c r="C3698" s="11">
        <v>-8.5829219705969816E-3</v>
      </c>
      <c r="D3698" s="3">
        <f>B3698*Dashboard!$D$11*Dashboard!$D$10*SQRT(Dashboard!$D$12/365)</f>
        <v>-14762.284936228736</v>
      </c>
      <c r="E3698" s="3">
        <f>IF(Dashboard!$I$3,C3698*Dashboard!$E$11*Dashboard!$E$10*SQRT(Dashboard!$D$12/365),0)</f>
        <v>-4261.9660585684214</v>
      </c>
      <c r="F3698" s="3">
        <f>D3698+IF(Dashboard!$I$3,E3698,0)</f>
        <v>-19024.250994797156</v>
      </c>
      <c r="G3698" s="3">
        <f>IF(Dashboard!$I$4, ('Lookups and Calculations'!$F$9) / (1 - 'Lookups and Calculations'!$F$10), 'Lookups and Calculations'!$F$9)</f>
        <v>1951878.888340465</v>
      </c>
      <c r="H3698" s="12">
        <f t="shared" si="114"/>
        <v>0</v>
      </c>
      <c r="I3698" s="12">
        <f t="shared" si="115"/>
        <v>0</v>
      </c>
      <c r="J3698" s="13">
        <f>(1 - Dashboard!$I$9) * H3698 * Dashboard!$I$8 * 'Lookups and Calculations'!$F$12</f>
        <v>0</v>
      </c>
      <c r="K3698" s="12">
        <f>(1 - Dashboard!$I$11) * I3698 * Dashboard!$I$10 * 'Lookups and Calculations'!$F$12</f>
        <v>0</v>
      </c>
      <c r="L3698" s="12">
        <f>(H3698 - I3698) * Dashboard!$I$13 * (Dashboard!$D$12 / 365) * 'Lookups and Calculations'!$F$12</f>
        <v>0</v>
      </c>
      <c r="M3698" s="3">
        <f>(G3698*2) * Dashboard!$I$13 * (Dashboard!$D$12 / 365) * 'Lookups and Calculations'!$F$12</f>
        <v>1602.0878730267946</v>
      </c>
      <c r="N3698" s="12">
        <f>H3698 * Dashboard!$I$14 * Dashboard!$I$15 * (Dashboard!$D$12 / 365) * 'Lookups and Calculations'!$F$12</f>
        <v>0</v>
      </c>
    </row>
    <row r="3699" spans="1:14" x14ac:dyDescent="0.35">
      <c r="A3699" s="2">
        <v>3698</v>
      </c>
      <c r="B3699" s="11">
        <v>1.0979688119455129</v>
      </c>
      <c r="C3699" s="11">
        <v>1.3719538635728601</v>
      </c>
      <c r="D3699" s="3">
        <f>B3699*Dashboard!$D$11*Dashboard!$D$10*SQRT(Dashboard!$D$12/365)</f>
        <v>272605.63628035568</v>
      </c>
      <c r="E3699" s="3">
        <f>IF(Dashboard!$I$3,C3699*Dashboard!$E$11*Dashboard!$E$10*SQRT(Dashboard!$D$12/365),0)</f>
        <v>681262.2578302013</v>
      </c>
      <c r="F3699" s="3">
        <f>D3699+IF(Dashboard!$I$3,E3699,0)</f>
        <v>953867.89411055692</v>
      </c>
      <c r="G3699" s="3">
        <f>IF(Dashboard!$I$4, ('Lookups and Calculations'!$F$9) / (1 - 'Lookups and Calculations'!$F$10), 'Lookups and Calculations'!$F$9)</f>
        <v>1951878.888340465</v>
      </c>
      <c r="H3699" s="12">
        <f t="shared" si="114"/>
        <v>0</v>
      </c>
      <c r="I3699" s="12">
        <f t="shared" si="115"/>
        <v>0</v>
      </c>
      <c r="J3699" s="13">
        <f>(1 - Dashboard!$I$9) * H3699 * Dashboard!$I$8 * 'Lookups and Calculations'!$F$12</f>
        <v>0</v>
      </c>
      <c r="K3699" s="12">
        <f>(1 - Dashboard!$I$11) * I3699 * Dashboard!$I$10 * 'Lookups and Calculations'!$F$12</f>
        <v>0</v>
      </c>
      <c r="L3699" s="12">
        <f>(H3699 - I3699) * Dashboard!$I$13 * (Dashboard!$D$12 / 365) * 'Lookups and Calculations'!$F$12</f>
        <v>0</v>
      </c>
      <c r="M3699" s="3">
        <f>(G3699*2) * Dashboard!$I$13 * (Dashboard!$D$12 / 365) * 'Lookups and Calculations'!$F$12</f>
        <v>1602.0878730267946</v>
      </c>
      <c r="N3699" s="12">
        <f>H3699 * Dashboard!$I$14 * Dashboard!$I$15 * (Dashboard!$D$12 / 365) * 'Lookups and Calculations'!$F$12</f>
        <v>0</v>
      </c>
    </row>
    <row r="3700" spans="1:14" x14ac:dyDescent="0.35">
      <c r="A3700" s="2">
        <v>3699</v>
      </c>
      <c r="B3700" s="11">
        <v>2.3341180130410022</v>
      </c>
      <c r="C3700" s="11">
        <v>-2.129436717224432</v>
      </c>
      <c r="D3700" s="3">
        <f>B3700*Dashboard!$D$11*Dashboard!$D$10*SQRT(Dashboard!$D$12/365)</f>
        <v>579518.9436856776</v>
      </c>
      <c r="E3700" s="3">
        <f>IF(Dashboard!$I$3,C3700*Dashboard!$E$11*Dashboard!$E$10*SQRT(Dashboard!$D$12/365),0)</f>
        <v>-1057400.6199486214</v>
      </c>
      <c r="F3700" s="3">
        <f>D3700+IF(Dashboard!$I$3,E3700,0)</f>
        <v>-477881.67626294377</v>
      </c>
      <c r="G3700" s="3">
        <f>IF(Dashboard!$I$4, ('Lookups and Calculations'!$F$9) / (1 - 'Lookups and Calculations'!$F$10), 'Lookups and Calculations'!$F$9)</f>
        <v>1951878.888340465</v>
      </c>
      <c r="H3700" s="12">
        <f t="shared" si="114"/>
        <v>0</v>
      </c>
      <c r="I3700" s="12">
        <f t="shared" si="115"/>
        <v>0</v>
      </c>
      <c r="J3700" s="13">
        <f>(1 - Dashboard!$I$9) * H3700 * Dashboard!$I$8 * 'Lookups and Calculations'!$F$12</f>
        <v>0</v>
      </c>
      <c r="K3700" s="12">
        <f>(1 - Dashboard!$I$11) * I3700 * Dashboard!$I$10 * 'Lookups and Calculations'!$F$12</f>
        <v>0</v>
      </c>
      <c r="L3700" s="12">
        <f>(H3700 - I3700) * Dashboard!$I$13 * (Dashboard!$D$12 / 365) * 'Lookups and Calculations'!$F$12</f>
        <v>0</v>
      </c>
      <c r="M3700" s="3">
        <f>(G3700*2) * Dashboard!$I$13 * (Dashboard!$D$12 / 365) * 'Lookups and Calculations'!$F$12</f>
        <v>1602.0878730267946</v>
      </c>
      <c r="N3700" s="12">
        <f>H3700 * Dashboard!$I$14 * Dashboard!$I$15 * (Dashboard!$D$12 / 365) * 'Lookups and Calculations'!$F$12</f>
        <v>0</v>
      </c>
    </row>
    <row r="3701" spans="1:14" x14ac:dyDescent="0.35">
      <c r="A3701" s="2">
        <v>3700</v>
      </c>
      <c r="B3701" s="11">
        <v>-0.3358583365976926</v>
      </c>
      <c r="C3701" s="11">
        <v>-0.10780397243340249</v>
      </c>
      <c r="D3701" s="3">
        <f>B3701*Dashboard!$D$11*Dashboard!$D$10*SQRT(Dashboard!$D$12/365)</f>
        <v>-83387.501131333964</v>
      </c>
      <c r="E3701" s="3">
        <f>IF(Dashboard!$I$3,C3701*Dashboard!$E$11*Dashboard!$E$10*SQRT(Dashboard!$D$12/365),0)</f>
        <v>-53531.521440366749</v>
      </c>
      <c r="F3701" s="3">
        <f>D3701+IF(Dashboard!$I$3,E3701,0)</f>
        <v>-136919.02257170071</v>
      </c>
      <c r="G3701" s="3">
        <f>IF(Dashboard!$I$4, ('Lookups and Calculations'!$F$9) / (1 - 'Lookups and Calculations'!$F$10), 'Lookups and Calculations'!$F$9)</f>
        <v>1951878.888340465</v>
      </c>
      <c r="H3701" s="12">
        <f t="shared" si="114"/>
        <v>0</v>
      </c>
      <c r="I3701" s="12">
        <f t="shared" si="115"/>
        <v>0</v>
      </c>
      <c r="J3701" s="13">
        <f>(1 - Dashboard!$I$9) * H3701 * Dashboard!$I$8 * 'Lookups and Calculations'!$F$12</f>
        <v>0</v>
      </c>
      <c r="K3701" s="12">
        <f>(1 - Dashboard!$I$11) * I3701 * Dashboard!$I$10 * 'Lookups and Calculations'!$F$12</f>
        <v>0</v>
      </c>
      <c r="L3701" s="12">
        <f>(H3701 - I3701) * Dashboard!$I$13 * (Dashboard!$D$12 / 365) * 'Lookups and Calculations'!$F$12</f>
        <v>0</v>
      </c>
      <c r="M3701" s="3">
        <f>(G3701*2) * Dashboard!$I$13 * (Dashboard!$D$12 / 365) * 'Lookups and Calculations'!$F$12</f>
        <v>1602.0878730267946</v>
      </c>
      <c r="N3701" s="12">
        <f>H3701 * Dashboard!$I$14 * Dashboard!$I$15 * (Dashboard!$D$12 / 365) * 'Lookups and Calculations'!$F$12</f>
        <v>0</v>
      </c>
    </row>
    <row r="3702" spans="1:14" x14ac:dyDescent="0.35">
      <c r="A3702" s="2">
        <v>3701</v>
      </c>
      <c r="B3702" s="11">
        <v>-0.13542702193248973</v>
      </c>
      <c r="C3702" s="11">
        <v>0.39069105706111612</v>
      </c>
      <c r="D3702" s="3">
        <f>B3702*Dashboard!$D$11*Dashboard!$D$10*SQRT(Dashboard!$D$12/365)</f>
        <v>-33624.060248163165</v>
      </c>
      <c r="E3702" s="3">
        <f>IF(Dashboard!$I$3,C3702*Dashboard!$E$11*Dashboard!$E$10*SQRT(Dashboard!$D$12/365),0)</f>
        <v>194002.93166883808</v>
      </c>
      <c r="F3702" s="3">
        <f>D3702+IF(Dashboard!$I$3,E3702,0)</f>
        <v>160378.8714206749</v>
      </c>
      <c r="G3702" s="3">
        <f>IF(Dashboard!$I$4, ('Lookups and Calculations'!$F$9) / (1 - 'Lookups and Calculations'!$F$10), 'Lookups and Calculations'!$F$9)</f>
        <v>1951878.888340465</v>
      </c>
      <c r="H3702" s="12">
        <f t="shared" si="114"/>
        <v>0</v>
      </c>
      <c r="I3702" s="12">
        <f t="shared" si="115"/>
        <v>0</v>
      </c>
      <c r="J3702" s="13">
        <f>(1 - Dashboard!$I$9) * H3702 * Dashboard!$I$8 * 'Lookups and Calculations'!$F$12</f>
        <v>0</v>
      </c>
      <c r="K3702" s="12">
        <f>(1 - Dashboard!$I$11) * I3702 * Dashboard!$I$10 * 'Lookups and Calculations'!$F$12</f>
        <v>0</v>
      </c>
      <c r="L3702" s="12">
        <f>(H3702 - I3702) * Dashboard!$I$13 * (Dashboard!$D$12 / 365) * 'Lookups and Calculations'!$F$12</f>
        <v>0</v>
      </c>
      <c r="M3702" s="3">
        <f>(G3702*2) * Dashboard!$I$13 * (Dashboard!$D$12 / 365) * 'Lookups and Calculations'!$F$12</f>
        <v>1602.0878730267946</v>
      </c>
      <c r="N3702" s="12">
        <f>H3702 * Dashboard!$I$14 * Dashboard!$I$15 * (Dashboard!$D$12 / 365) * 'Lookups and Calculations'!$F$12</f>
        <v>0</v>
      </c>
    </row>
    <row r="3703" spans="1:14" x14ac:dyDescent="0.35">
      <c r="A3703" s="2">
        <v>3702</v>
      </c>
      <c r="B3703" s="11">
        <v>0.53256605330204299</v>
      </c>
      <c r="C3703" s="11">
        <v>2.1108548038590182</v>
      </c>
      <c r="D3703" s="3">
        <f>B3703*Dashboard!$D$11*Dashboard!$D$10*SQRT(Dashboard!$D$12/365)</f>
        <v>132226.44053474799</v>
      </c>
      <c r="E3703" s="3">
        <f>IF(Dashboard!$I$3,C3703*Dashboard!$E$11*Dashboard!$E$10*SQRT(Dashboard!$D$12/365),0)</f>
        <v>1048173.519394992</v>
      </c>
      <c r="F3703" s="3">
        <f>D3703+IF(Dashboard!$I$3,E3703,0)</f>
        <v>1180399.9599297401</v>
      </c>
      <c r="G3703" s="3">
        <f>IF(Dashboard!$I$4, ('Lookups and Calculations'!$F$9) / (1 - 'Lookups and Calculations'!$F$10), 'Lookups and Calculations'!$F$9)</f>
        <v>1951878.888340465</v>
      </c>
      <c r="H3703" s="12">
        <f t="shared" si="114"/>
        <v>0</v>
      </c>
      <c r="I3703" s="12">
        <f t="shared" si="115"/>
        <v>0</v>
      </c>
      <c r="J3703" s="13">
        <f>(1 - Dashboard!$I$9) * H3703 * Dashboard!$I$8 * 'Lookups and Calculations'!$F$12</f>
        <v>0</v>
      </c>
      <c r="K3703" s="12">
        <f>(1 - Dashboard!$I$11) * I3703 * Dashboard!$I$10 * 'Lookups and Calculations'!$F$12</f>
        <v>0</v>
      </c>
      <c r="L3703" s="12">
        <f>(H3703 - I3703) * Dashboard!$I$13 * (Dashboard!$D$12 / 365) * 'Lookups and Calculations'!$F$12</f>
        <v>0</v>
      </c>
      <c r="M3703" s="3">
        <f>(G3703*2) * Dashboard!$I$13 * (Dashboard!$D$12 / 365) * 'Lookups and Calculations'!$F$12</f>
        <v>1602.0878730267946</v>
      </c>
      <c r="N3703" s="12">
        <f>H3703 * Dashboard!$I$14 * Dashboard!$I$15 * (Dashboard!$D$12 / 365) * 'Lookups and Calculations'!$F$12</f>
        <v>0</v>
      </c>
    </row>
    <row r="3704" spans="1:14" x14ac:dyDescent="0.35">
      <c r="A3704" s="2">
        <v>3703</v>
      </c>
      <c r="B3704" s="11">
        <v>8.4945773179872425E-2</v>
      </c>
      <c r="C3704" s="11">
        <v>0.37436985459516126</v>
      </c>
      <c r="D3704" s="3">
        <f>B3704*Dashboard!$D$11*Dashboard!$D$10*SQRT(Dashboard!$D$12/365)</f>
        <v>21090.486628663053</v>
      </c>
      <c r="E3704" s="3">
        <f>IF(Dashboard!$I$3,C3704*Dashboard!$E$11*Dashboard!$E$10*SQRT(Dashboard!$D$12/365),0)</f>
        <v>185898.41770690063</v>
      </c>
      <c r="F3704" s="3">
        <f>D3704+IF(Dashboard!$I$3,E3704,0)</f>
        <v>206988.90433556368</v>
      </c>
      <c r="G3704" s="3">
        <f>IF(Dashboard!$I$4, ('Lookups and Calculations'!$F$9) / (1 - 'Lookups and Calculations'!$F$10), 'Lookups and Calculations'!$F$9)</f>
        <v>1951878.888340465</v>
      </c>
      <c r="H3704" s="12">
        <f t="shared" si="114"/>
        <v>0</v>
      </c>
      <c r="I3704" s="12">
        <f t="shared" si="115"/>
        <v>0</v>
      </c>
      <c r="J3704" s="13">
        <f>(1 - Dashboard!$I$9) * H3704 * Dashboard!$I$8 * 'Lookups and Calculations'!$F$12</f>
        <v>0</v>
      </c>
      <c r="K3704" s="12">
        <f>(1 - Dashboard!$I$11) * I3704 * Dashboard!$I$10 * 'Lookups and Calculations'!$F$12</f>
        <v>0</v>
      </c>
      <c r="L3704" s="12">
        <f>(H3704 - I3704) * Dashboard!$I$13 * (Dashboard!$D$12 / 365) * 'Lookups and Calculations'!$F$12</f>
        <v>0</v>
      </c>
      <c r="M3704" s="3">
        <f>(G3704*2) * Dashboard!$I$13 * (Dashboard!$D$12 / 365) * 'Lookups and Calculations'!$F$12</f>
        <v>1602.0878730267946</v>
      </c>
      <c r="N3704" s="12">
        <f>H3704 * Dashboard!$I$14 * Dashboard!$I$15 * (Dashboard!$D$12 / 365) * 'Lookups and Calculations'!$F$12</f>
        <v>0</v>
      </c>
    </row>
    <row r="3705" spans="1:14" x14ac:dyDescent="0.35">
      <c r="A3705" s="2">
        <v>3704</v>
      </c>
      <c r="B3705" s="11">
        <v>-0.84252134387917987</v>
      </c>
      <c r="C3705" s="11">
        <v>-0.50840977308374613</v>
      </c>
      <c r="D3705" s="3">
        <f>B3705*Dashboard!$D$11*Dashboard!$D$10*SQRT(Dashboard!$D$12/365)</f>
        <v>-209182.68764027697</v>
      </c>
      <c r="E3705" s="3">
        <f>IF(Dashboard!$I$3,C3705*Dashboard!$E$11*Dashboard!$E$10*SQRT(Dashboard!$D$12/365),0)</f>
        <v>-252457.75321626119</v>
      </c>
      <c r="F3705" s="3">
        <f>D3705+IF(Dashboard!$I$3,E3705,0)</f>
        <v>-461640.44085653813</v>
      </c>
      <c r="G3705" s="3">
        <f>IF(Dashboard!$I$4, ('Lookups and Calculations'!$F$9) / (1 - 'Lookups and Calculations'!$F$10), 'Lookups and Calculations'!$F$9)</f>
        <v>1951878.888340465</v>
      </c>
      <c r="H3705" s="12">
        <f t="shared" si="114"/>
        <v>0</v>
      </c>
      <c r="I3705" s="12">
        <f t="shared" si="115"/>
        <v>0</v>
      </c>
      <c r="J3705" s="13">
        <f>(1 - Dashboard!$I$9) * H3705 * Dashboard!$I$8 * 'Lookups and Calculations'!$F$12</f>
        <v>0</v>
      </c>
      <c r="K3705" s="12">
        <f>(1 - Dashboard!$I$11) * I3705 * Dashboard!$I$10 * 'Lookups and Calculations'!$F$12</f>
        <v>0</v>
      </c>
      <c r="L3705" s="12">
        <f>(H3705 - I3705) * Dashboard!$I$13 * (Dashboard!$D$12 / 365) * 'Lookups and Calculations'!$F$12</f>
        <v>0</v>
      </c>
      <c r="M3705" s="3">
        <f>(G3705*2) * Dashboard!$I$13 * (Dashboard!$D$12 / 365) * 'Lookups and Calculations'!$F$12</f>
        <v>1602.0878730267946</v>
      </c>
      <c r="N3705" s="12">
        <f>H3705 * Dashboard!$I$14 * Dashboard!$I$15 * (Dashboard!$D$12 / 365) * 'Lookups and Calculations'!$F$12</f>
        <v>0</v>
      </c>
    </row>
    <row r="3706" spans="1:14" x14ac:dyDescent="0.35">
      <c r="A3706" s="2">
        <v>3705</v>
      </c>
      <c r="B3706" s="11">
        <v>-0.3219126137327204</v>
      </c>
      <c r="C3706" s="11">
        <v>1.6418229227104713</v>
      </c>
      <c r="D3706" s="3">
        <f>B3706*Dashboard!$D$11*Dashboard!$D$10*SQRT(Dashboard!$D$12/365)</f>
        <v>-79925.032422173666</v>
      </c>
      <c r="E3706" s="3">
        <f>IF(Dashboard!$I$3,C3706*Dashboard!$E$11*Dashboard!$E$10*SQRT(Dashboard!$D$12/365),0)</f>
        <v>815269.39132652199</v>
      </c>
      <c r="F3706" s="3">
        <f>D3706+IF(Dashboard!$I$3,E3706,0)</f>
        <v>735344.35890434834</v>
      </c>
      <c r="G3706" s="3">
        <f>IF(Dashboard!$I$4, ('Lookups and Calculations'!$F$9) / (1 - 'Lookups and Calculations'!$F$10), 'Lookups and Calculations'!$F$9)</f>
        <v>1951878.888340465</v>
      </c>
      <c r="H3706" s="12">
        <f t="shared" si="114"/>
        <v>0</v>
      </c>
      <c r="I3706" s="12">
        <f t="shared" si="115"/>
        <v>0</v>
      </c>
      <c r="J3706" s="13">
        <f>(1 - Dashboard!$I$9) * H3706 * Dashboard!$I$8 * 'Lookups and Calculations'!$F$12</f>
        <v>0</v>
      </c>
      <c r="K3706" s="12">
        <f>(1 - Dashboard!$I$11) * I3706 * Dashboard!$I$10 * 'Lookups and Calculations'!$F$12</f>
        <v>0</v>
      </c>
      <c r="L3706" s="12">
        <f>(H3706 - I3706) * Dashboard!$I$13 * (Dashboard!$D$12 / 365) * 'Lookups and Calculations'!$F$12</f>
        <v>0</v>
      </c>
      <c r="M3706" s="3">
        <f>(G3706*2) * Dashboard!$I$13 * (Dashboard!$D$12 / 365) * 'Lookups and Calculations'!$F$12</f>
        <v>1602.0878730267946</v>
      </c>
      <c r="N3706" s="12">
        <f>H3706 * Dashboard!$I$14 * Dashboard!$I$15 * (Dashboard!$D$12 / 365) * 'Lookups and Calculations'!$F$12</f>
        <v>0</v>
      </c>
    </row>
    <row r="3707" spans="1:14" x14ac:dyDescent="0.35">
      <c r="A3707" s="2">
        <v>3706</v>
      </c>
      <c r="B3707" s="11">
        <v>-1.4905836197080207</v>
      </c>
      <c r="C3707" s="11">
        <v>0.28479129363495559</v>
      </c>
      <c r="D3707" s="3">
        <f>B3707*Dashboard!$D$11*Dashboard!$D$10*SQRT(Dashboard!$D$12/365)</f>
        <v>-370084.73433737713</v>
      </c>
      <c r="E3707" s="3">
        <f>IF(Dashboard!$I$3,C3707*Dashboard!$E$11*Dashboard!$E$10*SQRT(Dashboard!$D$12/365),0)</f>
        <v>141416.97098098518</v>
      </c>
      <c r="F3707" s="3">
        <f>D3707+IF(Dashboard!$I$3,E3707,0)</f>
        <v>-228667.76335639195</v>
      </c>
      <c r="G3707" s="3">
        <f>IF(Dashboard!$I$4, ('Lookups and Calculations'!$F$9) / (1 - 'Lookups and Calculations'!$F$10), 'Lookups and Calculations'!$F$9)</f>
        <v>1951878.888340465</v>
      </c>
      <c r="H3707" s="12">
        <f t="shared" si="114"/>
        <v>0</v>
      </c>
      <c r="I3707" s="12">
        <f t="shared" si="115"/>
        <v>0</v>
      </c>
      <c r="J3707" s="13">
        <f>(1 - Dashboard!$I$9) * H3707 * Dashboard!$I$8 * 'Lookups and Calculations'!$F$12</f>
        <v>0</v>
      </c>
      <c r="K3707" s="12">
        <f>(1 - Dashboard!$I$11) * I3707 * Dashboard!$I$10 * 'Lookups and Calculations'!$F$12</f>
        <v>0</v>
      </c>
      <c r="L3707" s="12">
        <f>(H3707 - I3707) * Dashboard!$I$13 * (Dashboard!$D$12 / 365) * 'Lookups and Calculations'!$F$12</f>
        <v>0</v>
      </c>
      <c r="M3707" s="3">
        <f>(G3707*2) * Dashboard!$I$13 * (Dashboard!$D$12 / 365) * 'Lookups and Calculations'!$F$12</f>
        <v>1602.0878730267946</v>
      </c>
      <c r="N3707" s="12">
        <f>H3707 * Dashboard!$I$14 * Dashboard!$I$15 * (Dashboard!$D$12 / 365) * 'Lookups and Calculations'!$F$12</f>
        <v>0</v>
      </c>
    </row>
    <row r="3708" spans="1:14" x14ac:dyDescent="0.35">
      <c r="A3708" s="2">
        <v>3707</v>
      </c>
      <c r="B3708" s="11">
        <v>1.8820244784241249</v>
      </c>
      <c r="C3708" s="11">
        <v>1.0943835780663875</v>
      </c>
      <c r="D3708" s="3">
        <f>B3708*Dashboard!$D$11*Dashboard!$D$10*SQRT(Dashboard!$D$12/365)</f>
        <v>467272.36225128174</v>
      </c>
      <c r="E3708" s="3">
        <f>IF(Dashboard!$I$3,C3708*Dashboard!$E$11*Dashboard!$E$10*SQRT(Dashboard!$D$12/365),0)</f>
        <v>543430.97615848295</v>
      </c>
      <c r="F3708" s="3">
        <f>D3708+IF(Dashboard!$I$3,E3708,0)</f>
        <v>1010703.3384097647</v>
      </c>
      <c r="G3708" s="3">
        <f>IF(Dashboard!$I$4, ('Lookups and Calculations'!$F$9) / (1 - 'Lookups and Calculations'!$F$10), 'Lookups and Calculations'!$F$9)</f>
        <v>1951878.888340465</v>
      </c>
      <c r="H3708" s="12">
        <f t="shared" si="114"/>
        <v>0</v>
      </c>
      <c r="I3708" s="12">
        <f t="shared" si="115"/>
        <v>0</v>
      </c>
      <c r="J3708" s="13">
        <f>(1 - Dashboard!$I$9) * H3708 * Dashboard!$I$8 * 'Lookups and Calculations'!$F$12</f>
        <v>0</v>
      </c>
      <c r="K3708" s="12">
        <f>(1 - Dashboard!$I$11) * I3708 * Dashboard!$I$10 * 'Lookups and Calculations'!$F$12</f>
        <v>0</v>
      </c>
      <c r="L3708" s="12">
        <f>(H3708 - I3708) * Dashboard!$I$13 * (Dashboard!$D$12 / 365) * 'Lookups and Calculations'!$F$12</f>
        <v>0</v>
      </c>
      <c r="M3708" s="3">
        <f>(G3708*2) * Dashboard!$I$13 * (Dashboard!$D$12 / 365) * 'Lookups and Calculations'!$F$12</f>
        <v>1602.0878730267946</v>
      </c>
      <c r="N3708" s="12">
        <f>H3708 * Dashboard!$I$14 * Dashboard!$I$15 * (Dashboard!$D$12 / 365) * 'Lookups and Calculations'!$F$12</f>
        <v>0</v>
      </c>
    </row>
    <row r="3709" spans="1:14" x14ac:dyDescent="0.35">
      <c r="A3709" s="2">
        <v>3708</v>
      </c>
      <c r="B3709" s="11">
        <v>-7.3767224274197268E-2</v>
      </c>
      <c r="C3709" s="11">
        <v>-0.75227103236985027</v>
      </c>
      <c r="D3709" s="3">
        <f>B3709*Dashboard!$D$11*Dashboard!$D$10*SQRT(Dashboard!$D$12/365)</f>
        <v>-18315.056758553161</v>
      </c>
      <c r="E3709" s="3">
        <f>IF(Dashboard!$I$3,C3709*Dashboard!$E$11*Dashboard!$E$10*SQRT(Dashboard!$D$12/365),0)</f>
        <v>-373550.36172856245</v>
      </c>
      <c r="F3709" s="3">
        <f>D3709+IF(Dashboard!$I$3,E3709,0)</f>
        <v>-391865.41848711559</v>
      </c>
      <c r="G3709" s="3">
        <f>IF(Dashboard!$I$4, ('Lookups and Calculations'!$F$9) / (1 - 'Lookups and Calculations'!$F$10), 'Lookups and Calculations'!$F$9)</f>
        <v>1951878.888340465</v>
      </c>
      <c r="H3709" s="12">
        <f t="shared" si="114"/>
        <v>0</v>
      </c>
      <c r="I3709" s="12">
        <f t="shared" si="115"/>
        <v>0</v>
      </c>
      <c r="J3709" s="13">
        <f>(1 - Dashboard!$I$9) * H3709 * Dashboard!$I$8 * 'Lookups and Calculations'!$F$12</f>
        <v>0</v>
      </c>
      <c r="K3709" s="12">
        <f>(1 - Dashboard!$I$11) * I3709 * Dashboard!$I$10 * 'Lookups and Calculations'!$F$12</f>
        <v>0</v>
      </c>
      <c r="L3709" s="12">
        <f>(H3709 - I3709) * Dashboard!$I$13 * (Dashboard!$D$12 / 365) * 'Lookups and Calculations'!$F$12</f>
        <v>0</v>
      </c>
      <c r="M3709" s="3">
        <f>(G3709*2) * Dashboard!$I$13 * (Dashboard!$D$12 / 365) * 'Lookups and Calculations'!$F$12</f>
        <v>1602.0878730267946</v>
      </c>
      <c r="N3709" s="12">
        <f>H3709 * Dashboard!$I$14 * Dashboard!$I$15 * (Dashboard!$D$12 / 365) * 'Lookups and Calculations'!$F$12</f>
        <v>0</v>
      </c>
    </row>
    <row r="3710" spans="1:14" x14ac:dyDescent="0.35">
      <c r="A3710" s="2">
        <v>3709</v>
      </c>
      <c r="B3710" s="11">
        <v>1.3654607141662214</v>
      </c>
      <c r="C3710" s="11">
        <v>1.441787516287435</v>
      </c>
      <c r="D3710" s="3">
        <f>B3710*Dashboard!$D$11*Dashboard!$D$10*SQRT(Dashboard!$D$12/365)</f>
        <v>339018.9983097479</v>
      </c>
      <c r="E3710" s="3">
        <f>IF(Dashboard!$I$3,C3710*Dashboard!$E$11*Dashboard!$E$10*SQRT(Dashboard!$D$12/365),0)</f>
        <v>715939.10315571819</v>
      </c>
      <c r="F3710" s="3">
        <f>D3710+IF(Dashboard!$I$3,E3710,0)</f>
        <v>1054958.101465466</v>
      </c>
      <c r="G3710" s="3">
        <f>IF(Dashboard!$I$4, ('Lookups and Calculations'!$F$9) / (1 - 'Lookups and Calculations'!$F$10), 'Lookups and Calculations'!$F$9)</f>
        <v>1951878.888340465</v>
      </c>
      <c r="H3710" s="12">
        <f t="shared" si="114"/>
        <v>0</v>
      </c>
      <c r="I3710" s="12">
        <f t="shared" si="115"/>
        <v>0</v>
      </c>
      <c r="J3710" s="13">
        <f>(1 - Dashboard!$I$9) * H3710 * Dashboard!$I$8 * 'Lookups and Calculations'!$F$12</f>
        <v>0</v>
      </c>
      <c r="K3710" s="12">
        <f>(1 - Dashboard!$I$11) * I3710 * Dashboard!$I$10 * 'Lookups and Calculations'!$F$12</f>
        <v>0</v>
      </c>
      <c r="L3710" s="12">
        <f>(H3710 - I3710) * Dashboard!$I$13 * (Dashboard!$D$12 / 365) * 'Lookups and Calculations'!$F$12</f>
        <v>0</v>
      </c>
      <c r="M3710" s="3">
        <f>(G3710*2) * Dashboard!$I$13 * (Dashboard!$D$12 / 365) * 'Lookups and Calculations'!$F$12</f>
        <v>1602.0878730267946</v>
      </c>
      <c r="N3710" s="12">
        <f>H3710 * Dashboard!$I$14 * Dashboard!$I$15 * (Dashboard!$D$12 / 365) * 'Lookups and Calculations'!$F$12</f>
        <v>0</v>
      </c>
    </row>
    <row r="3711" spans="1:14" x14ac:dyDescent="0.35">
      <c r="A3711" s="2">
        <v>3710</v>
      </c>
      <c r="B3711" s="11">
        <v>1.0474963077235584</v>
      </c>
      <c r="C3711" s="11">
        <v>0.31661732901799217</v>
      </c>
      <c r="D3711" s="3">
        <f>B3711*Dashboard!$D$11*Dashboard!$D$10*SQRT(Dashboard!$D$12/365)</f>
        <v>260074.23376837649</v>
      </c>
      <c r="E3711" s="3">
        <f>IF(Dashboard!$I$3,C3711*Dashboard!$E$11*Dashboard!$E$10*SQRT(Dashboard!$D$12/365),0)</f>
        <v>157220.61955730623</v>
      </c>
      <c r="F3711" s="3">
        <f>D3711+IF(Dashboard!$I$3,E3711,0)</f>
        <v>417294.85332568269</v>
      </c>
      <c r="G3711" s="3">
        <f>IF(Dashboard!$I$4, ('Lookups and Calculations'!$F$9) / (1 - 'Lookups and Calculations'!$F$10), 'Lookups and Calculations'!$F$9)</f>
        <v>1951878.888340465</v>
      </c>
      <c r="H3711" s="12">
        <f t="shared" si="114"/>
        <v>0</v>
      </c>
      <c r="I3711" s="12">
        <f t="shared" si="115"/>
        <v>0</v>
      </c>
      <c r="J3711" s="13">
        <f>(1 - Dashboard!$I$9) * H3711 * Dashboard!$I$8 * 'Lookups and Calculations'!$F$12</f>
        <v>0</v>
      </c>
      <c r="K3711" s="12">
        <f>(1 - Dashboard!$I$11) * I3711 * Dashboard!$I$10 * 'Lookups and Calculations'!$F$12</f>
        <v>0</v>
      </c>
      <c r="L3711" s="12">
        <f>(H3711 - I3711) * Dashboard!$I$13 * (Dashboard!$D$12 / 365) * 'Lookups and Calculations'!$F$12</f>
        <v>0</v>
      </c>
      <c r="M3711" s="3">
        <f>(G3711*2) * Dashboard!$I$13 * (Dashboard!$D$12 / 365) * 'Lookups and Calculations'!$F$12</f>
        <v>1602.0878730267946</v>
      </c>
      <c r="N3711" s="12">
        <f>H3711 * Dashboard!$I$14 * Dashboard!$I$15 * (Dashboard!$D$12 / 365) * 'Lookups and Calculations'!$F$12</f>
        <v>0</v>
      </c>
    </row>
    <row r="3712" spans="1:14" x14ac:dyDescent="0.35">
      <c r="A3712" s="2">
        <v>3711</v>
      </c>
      <c r="B3712" s="11">
        <v>-0.42200523370209808</v>
      </c>
      <c r="C3712" s="11">
        <v>-1.5952364936115384</v>
      </c>
      <c r="D3712" s="3">
        <f>B3712*Dashboard!$D$11*Dashboard!$D$10*SQRT(Dashboard!$D$12/365)</f>
        <v>-104776.20492986245</v>
      </c>
      <c r="E3712" s="3">
        <f>IF(Dashboard!$I$3,C3712*Dashboard!$E$11*Dashboard!$E$10*SQRT(Dashboard!$D$12/365),0)</f>
        <v>-792136.26949578174</v>
      </c>
      <c r="F3712" s="3">
        <f>D3712+IF(Dashboard!$I$3,E3712,0)</f>
        <v>-896912.47442564415</v>
      </c>
      <c r="G3712" s="3">
        <f>IF(Dashboard!$I$4, ('Lookups and Calculations'!$F$9) / (1 - 'Lookups and Calculations'!$F$10), 'Lookups and Calculations'!$F$9)</f>
        <v>1951878.888340465</v>
      </c>
      <c r="H3712" s="12">
        <f t="shared" si="114"/>
        <v>0</v>
      </c>
      <c r="I3712" s="12">
        <f t="shared" si="115"/>
        <v>0</v>
      </c>
      <c r="J3712" s="13">
        <f>(1 - Dashboard!$I$9) * H3712 * Dashboard!$I$8 * 'Lookups and Calculations'!$F$12</f>
        <v>0</v>
      </c>
      <c r="K3712" s="12">
        <f>(1 - Dashboard!$I$11) * I3712 * Dashboard!$I$10 * 'Lookups and Calculations'!$F$12</f>
        <v>0</v>
      </c>
      <c r="L3712" s="12">
        <f>(H3712 - I3712) * Dashboard!$I$13 * (Dashboard!$D$12 / 365) * 'Lookups and Calculations'!$F$12</f>
        <v>0</v>
      </c>
      <c r="M3712" s="3">
        <f>(G3712*2) * Dashboard!$I$13 * (Dashboard!$D$12 / 365) * 'Lookups and Calculations'!$F$12</f>
        <v>1602.0878730267946</v>
      </c>
      <c r="N3712" s="12">
        <f>H3712 * Dashboard!$I$14 * Dashboard!$I$15 * (Dashboard!$D$12 / 365) * 'Lookups and Calculations'!$F$12</f>
        <v>0</v>
      </c>
    </row>
    <row r="3713" spans="1:14" x14ac:dyDescent="0.35">
      <c r="A3713" s="2">
        <v>3712</v>
      </c>
      <c r="B3713" s="11">
        <v>4.8690103699445833E-2</v>
      </c>
      <c r="C3713" s="11">
        <v>0.53311208540906208</v>
      </c>
      <c r="D3713" s="3">
        <f>B3713*Dashboard!$D$11*Dashboard!$D$10*SQRT(Dashboard!$D$12/365)</f>
        <v>12088.864961496392</v>
      </c>
      <c r="E3713" s="3">
        <f>IF(Dashboard!$I$3,C3713*Dashboard!$E$11*Dashboard!$E$10*SQRT(Dashboard!$D$12/365),0)</f>
        <v>264724.02070177696</v>
      </c>
      <c r="F3713" s="3">
        <f>D3713+IF(Dashboard!$I$3,E3713,0)</f>
        <v>276812.88566327334</v>
      </c>
      <c r="G3713" s="3">
        <f>IF(Dashboard!$I$4, ('Lookups and Calculations'!$F$9) / (1 - 'Lookups and Calculations'!$F$10), 'Lookups and Calculations'!$F$9)</f>
        <v>1951878.888340465</v>
      </c>
      <c r="H3713" s="12">
        <f t="shared" si="114"/>
        <v>0</v>
      </c>
      <c r="I3713" s="12">
        <f t="shared" si="115"/>
        <v>0</v>
      </c>
      <c r="J3713" s="13">
        <f>(1 - Dashboard!$I$9) * H3713 * Dashboard!$I$8 * 'Lookups and Calculations'!$F$12</f>
        <v>0</v>
      </c>
      <c r="K3713" s="12">
        <f>(1 - Dashboard!$I$11) * I3713 * Dashboard!$I$10 * 'Lookups and Calculations'!$F$12</f>
        <v>0</v>
      </c>
      <c r="L3713" s="12">
        <f>(H3713 - I3713) * Dashboard!$I$13 * (Dashboard!$D$12 / 365) * 'Lookups and Calculations'!$F$12</f>
        <v>0</v>
      </c>
      <c r="M3713" s="3">
        <f>(G3713*2) * Dashboard!$I$13 * (Dashboard!$D$12 / 365) * 'Lookups and Calculations'!$F$12</f>
        <v>1602.0878730267946</v>
      </c>
      <c r="N3713" s="12">
        <f>H3713 * Dashboard!$I$14 * Dashboard!$I$15 * (Dashboard!$D$12 / 365) * 'Lookups and Calculations'!$F$12</f>
        <v>0</v>
      </c>
    </row>
    <row r="3714" spans="1:14" x14ac:dyDescent="0.35">
      <c r="A3714" s="2">
        <v>3713</v>
      </c>
      <c r="B3714" s="11">
        <v>-1.2154014792764509</v>
      </c>
      <c r="C3714" s="11">
        <v>1.5774439768762174</v>
      </c>
      <c r="D3714" s="3">
        <f>B3714*Dashboard!$D$11*Dashboard!$D$10*SQRT(Dashboard!$D$12/365)</f>
        <v>-301762.02637956588</v>
      </c>
      <c r="E3714" s="3">
        <f>IF(Dashboard!$I$3,C3714*Dashboard!$E$11*Dashboard!$E$10*SQRT(Dashboard!$D$12/365),0)</f>
        <v>783301.15452185716</v>
      </c>
      <c r="F3714" s="3">
        <f>D3714+IF(Dashboard!$I$3,E3714,0)</f>
        <v>481539.12814229127</v>
      </c>
      <c r="G3714" s="3">
        <f>IF(Dashboard!$I$4, ('Lookups and Calculations'!$F$9) / (1 - 'Lookups and Calculations'!$F$10), 'Lookups and Calculations'!$F$9)</f>
        <v>1951878.888340465</v>
      </c>
      <c r="H3714" s="12">
        <f t="shared" si="114"/>
        <v>0</v>
      </c>
      <c r="I3714" s="12">
        <f t="shared" si="115"/>
        <v>0</v>
      </c>
      <c r="J3714" s="13">
        <f>(1 - Dashboard!$I$9) * H3714 * Dashboard!$I$8 * 'Lookups and Calculations'!$F$12</f>
        <v>0</v>
      </c>
      <c r="K3714" s="12">
        <f>(1 - Dashboard!$I$11) * I3714 * Dashboard!$I$10 * 'Lookups and Calculations'!$F$12</f>
        <v>0</v>
      </c>
      <c r="L3714" s="12">
        <f>(H3714 - I3714) * Dashboard!$I$13 * (Dashboard!$D$12 / 365) * 'Lookups and Calculations'!$F$12</f>
        <v>0</v>
      </c>
      <c r="M3714" s="3">
        <f>(G3714*2) * Dashboard!$I$13 * (Dashboard!$D$12 / 365) * 'Lookups and Calculations'!$F$12</f>
        <v>1602.0878730267946</v>
      </c>
      <c r="N3714" s="12">
        <f>H3714 * Dashboard!$I$14 * Dashboard!$I$15 * (Dashboard!$D$12 / 365) * 'Lookups and Calculations'!$F$12</f>
        <v>0</v>
      </c>
    </row>
    <row r="3715" spans="1:14" x14ac:dyDescent="0.35">
      <c r="A3715" s="2">
        <v>3714</v>
      </c>
      <c r="B3715" s="11">
        <v>-8.7562936955815629E-2</v>
      </c>
      <c r="C3715" s="11">
        <v>-0.54482055278429931</v>
      </c>
      <c r="D3715" s="3">
        <f>B3715*Dashboard!$D$11*Dashboard!$D$10*SQRT(Dashboard!$D$12/365)</f>
        <v>-21740.280674385274</v>
      </c>
      <c r="E3715" s="3">
        <f>IF(Dashboard!$I$3,C3715*Dashboard!$E$11*Dashboard!$E$10*SQRT(Dashboard!$D$12/365),0)</f>
        <v>-270538.01862953004</v>
      </c>
      <c r="F3715" s="3">
        <f>D3715+IF(Dashboard!$I$3,E3715,0)</f>
        <v>-292278.29930391529</v>
      </c>
      <c r="G3715" s="3">
        <f>IF(Dashboard!$I$4, ('Lookups and Calculations'!$F$9) / (1 - 'Lookups and Calculations'!$F$10), 'Lookups and Calculations'!$F$9)</f>
        <v>1951878.888340465</v>
      </c>
      <c r="H3715" s="12">
        <f t="shared" ref="H3715:H3778" si="116">MAX(0,F3715-G3715)</f>
        <v>0</v>
      </c>
      <c r="I3715" s="12">
        <f t="shared" ref="I3715:I3778" si="117">MAX(0,-F3715-G3715)</f>
        <v>0</v>
      </c>
      <c r="J3715" s="13">
        <f>(1 - Dashboard!$I$9) * H3715 * Dashboard!$I$8 * 'Lookups and Calculations'!$F$12</f>
        <v>0</v>
      </c>
      <c r="K3715" s="12">
        <f>(1 - Dashboard!$I$11) * I3715 * Dashboard!$I$10 * 'Lookups and Calculations'!$F$12</f>
        <v>0</v>
      </c>
      <c r="L3715" s="12">
        <f>(H3715 - I3715) * Dashboard!$I$13 * (Dashboard!$D$12 / 365) * 'Lookups and Calculations'!$F$12</f>
        <v>0</v>
      </c>
      <c r="M3715" s="3">
        <f>(G3715*2) * Dashboard!$I$13 * (Dashboard!$D$12 / 365) * 'Lookups and Calculations'!$F$12</f>
        <v>1602.0878730267946</v>
      </c>
      <c r="N3715" s="12">
        <f>H3715 * Dashboard!$I$14 * Dashboard!$I$15 * (Dashboard!$D$12 / 365) * 'Lookups and Calculations'!$F$12</f>
        <v>0</v>
      </c>
    </row>
    <row r="3716" spans="1:14" x14ac:dyDescent="0.35">
      <c r="A3716" s="2">
        <v>3715</v>
      </c>
      <c r="B3716" s="11">
        <v>-0.49202385564794648</v>
      </c>
      <c r="C3716" s="11">
        <v>0.49001021177990334</v>
      </c>
      <c r="D3716" s="3">
        <f>B3716*Dashboard!$D$11*Dashboard!$D$10*SQRT(Dashboard!$D$12/365)</f>
        <v>-122160.55208012457</v>
      </c>
      <c r="E3716" s="3">
        <f>IF(Dashboard!$I$3,C3716*Dashboard!$E$11*Dashboard!$E$10*SQRT(Dashboard!$D$12/365),0)</f>
        <v>243321.20204660486</v>
      </c>
      <c r="F3716" s="3">
        <f>D3716+IF(Dashboard!$I$3,E3716,0)</f>
        <v>121160.64996648028</v>
      </c>
      <c r="G3716" s="3">
        <f>IF(Dashboard!$I$4, ('Lookups and Calculations'!$F$9) / (1 - 'Lookups and Calculations'!$F$10), 'Lookups and Calculations'!$F$9)</f>
        <v>1951878.888340465</v>
      </c>
      <c r="H3716" s="12">
        <f t="shared" si="116"/>
        <v>0</v>
      </c>
      <c r="I3716" s="12">
        <f t="shared" si="117"/>
        <v>0</v>
      </c>
      <c r="J3716" s="13">
        <f>(1 - Dashboard!$I$9) * H3716 * Dashboard!$I$8 * 'Lookups and Calculations'!$F$12</f>
        <v>0</v>
      </c>
      <c r="K3716" s="12">
        <f>(1 - Dashboard!$I$11) * I3716 * Dashboard!$I$10 * 'Lookups and Calculations'!$F$12</f>
        <v>0</v>
      </c>
      <c r="L3716" s="12">
        <f>(H3716 - I3716) * Dashboard!$I$13 * (Dashboard!$D$12 / 365) * 'Lookups and Calculations'!$F$12</f>
        <v>0</v>
      </c>
      <c r="M3716" s="3">
        <f>(G3716*2) * Dashboard!$I$13 * (Dashboard!$D$12 / 365) * 'Lookups and Calculations'!$F$12</f>
        <v>1602.0878730267946</v>
      </c>
      <c r="N3716" s="12">
        <f>H3716 * Dashboard!$I$14 * Dashboard!$I$15 * (Dashboard!$D$12 / 365) * 'Lookups and Calculations'!$F$12</f>
        <v>0</v>
      </c>
    </row>
    <row r="3717" spans="1:14" x14ac:dyDescent="0.35">
      <c r="A3717" s="2">
        <v>3716</v>
      </c>
      <c r="B3717" s="11">
        <v>-0.12513282015831542</v>
      </c>
      <c r="C3717" s="11">
        <v>1.4381564408914724</v>
      </c>
      <c r="D3717" s="3">
        <f>B3717*Dashboard!$D$11*Dashboard!$D$10*SQRT(Dashboard!$D$12/365)</f>
        <v>-31068.197646132885</v>
      </c>
      <c r="E3717" s="3">
        <f>IF(Dashboard!$I$3,C3717*Dashboard!$E$11*Dashboard!$E$10*SQRT(Dashboard!$D$12/365),0)</f>
        <v>714136.04352792352</v>
      </c>
      <c r="F3717" s="3">
        <f>D3717+IF(Dashboard!$I$3,E3717,0)</f>
        <v>683067.84588179062</v>
      </c>
      <c r="G3717" s="3">
        <f>IF(Dashboard!$I$4, ('Lookups and Calculations'!$F$9) / (1 - 'Lookups and Calculations'!$F$10), 'Lookups and Calculations'!$F$9)</f>
        <v>1951878.888340465</v>
      </c>
      <c r="H3717" s="12">
        <f t="shared" si="116"/>
        <v>0</v>
      </c>
      <c r="I3717" s="12">
        <f t="shared" si="117"/>
        <v>0</v>
      </c>
      <c r="J3717" s="13">
        <f>(1 - Dashboard!$I$9) * H3717 * Dashboard!$I$8 * 'Lookups and Calculations'!$F$12</f>
        <v>0</v>
      </c>
      <c r="K3717" s="12">
        <f>(1 - Dashboard!$I$11) * I3717 * Dashboard!$I$10 * 'Lookups and Calculations'!$F$12</f>
        <v>0</v>
      </c>
      <c r="L3717" s="12">
        <f>(H3717 - I3717) * Dashboard!$I$13 * (Dashboard!$D$12 / 365) * 'Lookups and Calculations'!$F$12</f>
        <v>0</v>
      </c>
      <c r="M3717" s="3">
        <f>(G3717*2) * Dashboard!$I$13 * (Dashboard!$D$12 / 365) * 'Lookups and Calculations'!$F$12</f>
        <v>1602.0878730267946</v>
      </c>
      <c r="N3717" s="12">
        <f>H3717 * Dashboard!$I$14 * Dashboard!$I$15 * (Dashboard!$D$12 / 365) * 'Lookups and Calculations'!$F$12</f>
        <v>0</v>
      </c>
    </row>
    <row r="3718" spans="1:14" x14ac:dyDescent="0.35">
      <c r="A3718" s="2">
        <v>3717</v>
      </c>
      <c r="B3718" s="11">
        <v>1.3063107572981041</v>
      </c>
      <c r="C3718" s="11">
        <v>0.50603671264734928</v>
      </c>
      <c r="D3718" s="3">
        <f>B3718*Dashboard!$D$11*Dashboard!$D$10*SQRT(Dashboard!$D$12/365)</f>
        <v>324333.14252535888</v>
      </c>
      <c r="E3718" s="3">
        <f>IF(Dashboard!$I$3,C3718*Dashboard!$E$11*Dashboard!$E$10*SQRT(Dashboard!$D$12/365),0)</f>
        <v>251279.3779415584</v>
      </c>
      <c r="F3718" s="3">
        <f>D3718+IF(Dashboard!$I$3,E3718,0)</f>
        <v>575612.52046691731</v>
      </c>
      <c r="G3718" s="3">
        <f>IF(Dashboard!$I$4, ('Lookups and Calculations'!$F$9) / (1 - 'Lookups and Calculations'!$F$10), 'Lookups and Calculations'!$F$9)</f>
        <v>1951878.888340465</v>
      </c>
      <c r="H3718" s="12">
        <f t="shared" si="116"/>
        <v>0</v>
      </c>
      <c r="I3718" s="12">
        <f t="shared" si="117"/>
        <v>0</v>
      </c>
      <c r="J3718" s="13">
        <f>(1 - Dashboard!$I$9) * H3718 * Dashboard!$I$8 * 'Lookups and Calculations'!$F$12</f>
        <v>0</v>
      </c>
      <c r="K3718" s="12">
        <f>(1 - Dashboard!$I$11) * I3718 * Dashboard!$I$10 * 'Lookups and Calculations'!$F$12</f>
        <v>0</v>
      </c>
      <c r="L3718" s="12">
        <f>(H3718 - I3718) * Dashboard!$I$13 * (Dashboard!$D$12 / 365) * 'Lookups and Calculations'!$F$12</f>
        <v>0</v>
      </c>
      <c r="M3718" s="3">
        <f>(G3718*2) * Dashboard!$I$13 * (Dashboard!$D$12 / 365) * 'Lookups and Calculations'!$F$12</f>
        <v>1602.0878730267946</v>
      </c>
      <c r="N3718" s="12">
        <f>H3718 * Dashboard!$I$14 * Dashboard!$I$15 * (Dashboard!$D$12 / 365) * 'Lookups and Calculations'!$F$12</f>
        <v>0</v>
      </c>
    </row>
    <row r="3719" spans="1:14" x14ac:dyDescent="0.35">
      <c r="A3719" s="2">
        <v>3718</v>
      </c>
      <c r="B3719" s="11">
        <v>-0.43992967042719161</v>
      </c>
      <c r="C3719" s="11">
        <v>1.0163353931589496</v>
      </c>
      <c r="D3719" s="3">
        <f>B3719*Dashboard!$D$11*Dashboard!$D$10*SQRT(Dashboard!$D$12/365)</f>
        <v>-109226.51574493281</v>
      </c>
      <c r="E3719" s="3">
        <f>IF(Dashboard!$I$3,C3719*Dashboard!$E$11*Dashboard!$E$10*SQRT(Dashboard!$D$12/365),0)</f>
        <v>504675.09370400978</v>
      </c>
      <c r="F3719" s="3">
        <f>D3719+IF(Dashboard!$I$3,E3719,0)</f>
        <v>395448.57795907697</v>
      </c>
      <c r="G3719" s="3">
        <f>IF(Dashboard!$I$4, ('Lookups and Calculations'!$F$9) / (1 - 'Lookups and Calculations'!$F$10), 'Lookups and Calculations'!$F$9)</f>
        <v>1951878.888340465</v>
      </c>
      <c r="H3719" s="12">
        <f t="shared" si="116"/>
        <v>0</v>
      </c>
      <c r="I3719" s="12">
        <f t="shared" si="117"/>
        <v>0</v>
      </c>
      <c r="J3719" s="13">
        <f>(1 - Dashboard!$I$9) * H3719 * Dashboard!$I$8 * 'Lookups and Calculations'!$F$12</f>
        <v>0</v>
      </c>
      <c r="K3719" s="12">
        <f>(1 - Dashboard!$I$11) * I3719 * Dashboard!$I$10 * 'Lookups and Calculations'!$F$12</f>
        <v>0</v>
      </c>
      <c r="L3719" s="12">
        <f>(H3719 - I3719) * Dashboard!$I$13 * (Dashboard!$D$12 / 365) * 'Lookups and Calculations'!$F$12</f>
        <v>0</v>
      </c>
      <c r="M3719" s="3">
        <f>(G3719*2) * Dashboard!$I$13 * (Dashboard!$D$12 / 365) * 'Lookups and Calculations'!$F$12</f>
        <v>1602.0878730267946</v>
      </c>
      <c r="N3719" s="12">
        <f>H3719 * Dashboard!$I$14 * Dashboard!$I$15 * (Dashboard!$D$12 / 365) * 'Lookups and Calculations'!$F$12</f>
        <v>0</v>
      </c>
    </row>
    <row r="3720" spans="1:14" x14ac:dyDescent="0.35">
      <c r="A3720" s="2">
        <v>3719</v>
      </c>
      <c r="B3720" s="11">
        <v>0.56350136110594873</v>
      </c>
      <c r="C3720" s="11">
        <v>0.85738739788701479</v>
      </c>
      <c r="D3720" s="3">
        <f>B3720*Dashboard!$D$11*Dashboard!$D$10*SQRT(Dashboard!$D$12/365)</f>
        <v>139907.11340601975</v>
      </c>
      <c r="E3720" s="3">
        <f>IF(Dashboard!$I$3,C3720*Dashboard!$E$11*Dashboard!$E$10*SQRT(Dashboard!$D$12/365),0)</f>
        <v>425747.31558285299</v>
      </c>
      <c r="F3720" s="3">
        <f>D3720+IF(Dashboard!$I$3,E3720,0)</f>
        <v>565654.42898887279</v>
      </c>
      <c r="G3720" s="3">
        <f>IF(Dashboard!$I$4, ('Lookups and Calculations'!$F$9) / (1 - 'Lookups and Calculations'!$F$10), 'Lookups and Calculations'!$F$9)</f>
        <v>1951878.888340465</v>
      </c>
      <c r="H3720" s="12">
        <f t="shared" si="116"/>
        <v>0</v>
      </c>
      <c r="I3720" s="12">
        <f t="shared" si="117"/>
        <v>0</v>
      </c>
      <c r="J3720" s="13">
        <f>(1 - Dashboard!$I$9) * H3720 * Dashboard!$I$8 * 'Lookups and Calculations'!$F$12</f>
        <v>0</v>
      </c>
      <c r="K3720" s="12">
        <f>(1 - Dashboard!$I$11) * I3720 * Dashboard!$I$10 * 'Lookups and Calculations'!$F$12</f>
        <v>0</v>
      </c>
      <c r="L3720" s="12">
        <f>(H3720 - I3720) * Dashboard!$I$13 * (Dashboard!$D$12 / 365) * 'Lookups and Calculations'!$F$12</f>
        <v>0</v>
      </c>
      <c r="M3720" s="3">
        <f>(G3720*2) * Dashboard!$I$13 * (Dashboard!$D$12 / 365) * 'Lookups and Calculations'!$F$12</f>
        <v>1602.0878730267946</v>
      </c>
      <c r="N3720" s="12">
        <f>H3720 * Dashboard!$I$14 * Dashboard!$I$15 * (Dashboard!$D$12 / 365) * 'Lookups and Calculations'!$F$12</f>
        <v>0</v>
      </c>
    </row>
    <row r="3721" spans="1:14" x14ac:dyDescent="0.35">
      <c r="A3721" s="2">
        <v>3720</v>
      </c>
      <c r="B3721" s="11">
        <v>0.33875727443740339</v>
      </c>
      <c r="C3721" s="11">
        <v>-0.57570645152121436</v>
      </c>
      <c r="D3721" s="3">
        <f>B3721*Dashboard!$D$11*Dashboard!$D$10*SQRT(Dashboard!$D$12/365)</f>
        <v>84107.254539385031</v>
      </c>
      <c r="E3721" s="3">
        <f>IF(Dashboard!$I$3,C3721*Dashboard!$E$11*Dashboard!$E$10*SQRT(Dashboard!$D$12/365),0)</f>
        <v>-285874.82963119843</v>
      </c>
      <c r="F3721" s="3">
        <f>D3721+IF(Dashboard!$I$3,E3721,0)</f>
        <v>-201767.5750918134</v>
      </c>
      <c r="G3721" s="3">
        <f>IF(Dashboard!$I$4, ('Lookups and Calculations'!$F$9) / (1 - 'Lookups and Calculations'!$F$10), 'Lookups and Calculations'!$F$9)</f>
        <v>1951878.888340465</v>
      </c>
      <c r="H3721" s="12">
        <f t="shared" si="116"/>
        <v>0</v>
      </c>
      <c r="I3721" s="12">
        <f t="shared" si="117"/>
        <v>0</v>
      </c>
      <c r="J3721" s="13">
        <f>(1 - Dashboard!$I$9) * H3721 * Dashboard!$I$8 * 'Lookups and Calculations'!$F$12</f>
        <v>0</v>
      </c>
      <c r="K3721" s="12">
        <f>(1 - Dashboard!$I$11) * I3721 * Dashboard!$I$10 * 'Lookups and Calculations'!$F$12</f>
        <v>0</v>
      </c>
      <c r="L3721" s="12">
        <f>(H3721 - I3721) * Dashboard!$I$13 * (Dashboard!$D$12 / 365) * 'Lookups and Calculations'!$F$12</f>
        <v>0</v>
      </c>
      <c r="M3721" s="3">
        <f>(G3721*2) * Dashboard!$I$13 * (Dashboard!$D$12 / 365) * 'Lookups and Calculations'!$F$12</f>
        <v>1602.0878730267946</v>
      </c>
      <c r="N3721" s="12">
        <f>H3721 * Dashboard!$I$14 * Dashboard!$I$15 * (Dashboard!$D$12 / 365) * 'Lookups and Calculations'!$F$12</f>
        <v>0</v>
      </c>
    </row>
    <row r="3722" spans="1:14" x14ac:dyDescent="0.35">
      <c r="A3722" s="2">
        <v>3721</v>
      </c>
      <c r="B3722" s="11">
        <v>0.2979154528488927</v>
      </c>
      <c r="C3722" s="11">
        <v>0.51903593064654208</v>
      </c>
      <c r="D3722" s="3">
        <f>B3722*Dashboard!$D$11*Dashboard!$D$10*SQRT(Dashboard!$D$12/365)</f>
        <v>73966.974925015398</v>
      </c>
      <c r="E3722" s="3">
        <f>IF(Dashboard!$I$3,C3722*Dashboard!$E$11*Dashboard!$E$10*SQRT(Dashboard!$D$12/365),0)</f>
        <v>257734.31555957309</v>
      </c>
      <c r="F3722" s="3">
        <f>D3722+IF(Dashboard!$I$3,E3722,0)</f>
        <v>331701.29048458848</v>
      </c>
      <c r="G3722" s="3">
        <f>IF(Dashboard!$I$4, ('Lookups and Calculations'!$F$9) / (1 - 'Lookups and Calculations'!$F$10), 'Lookups and Calculations'!$F$9)</f>
        <v>1951878.888340465</v>
      </c>
      <c r="H3722" s="12">
        <f t="shared" si="116"/>
        <v>0</v>
      </c>
      <c r="I3722" s="12">
        <f t="shared" si="117"/>
        <v>0</v>
      </c>
      <c r="J3722" s="13">
        <f>(1 - Dashboard!$I$9) * H3722 * Dashboard!$I$8 * 'Lookups and Calculations'!$F$12</f>
        <v>0</v>
      </c>
      <c r="K3722" s="12">
        <f>(1 - Dashboard!$I$11) * I3722 * Dashboard!$I$10 * 'Lookups and Calculations'!$F$12</f>
        <v>0</v>
      </c>
      <c r="L3722" s="12">
        <f>(H3722 - I3722) * Dashboard!$I$13 * (Dashboard!$D$12 / 365) * 'Lookups and Calculations'!$F$12</f>
        <v>0</v>
      </c>
      <c r="M3722" s="3">
        <f>(G3722*2) * Dashboard!$I$13 * (Dashboard!$D$12 / 365) * 'Lookups and Calculations'!$F$12</f>
        <v>1602.0878730267946</v>
      </c>
      <c r="N3722" s="12">
        <f>H3722 * Dashboard!$I$14 * Dashboard!$I$15 * (Dashboard!$D$12 / 365) * 'Lookups and Calculations'!$F$12</f>
        <v>0</v>
      </c>
    </row>
    <row r="3723" spans="1:14" x14ac:dyDescent="0.35">
      <c r="A3723" s="2">
        <v>3722</v>
      </c>
      <c r="B3723" s="11">
        <v>-0.28674963129294395</v>
      </c>
      <c r="C3723" s="11">
        <v>1.7670351175443186</v>
      </c>
      <c r="D3723" s="3">
        <f>B3723*Dashboard!$D$11*Dashboard!$D$10*SQRT(Dashboard!$D$12/365)</f>
        <v>-71194.705023779461</v>
      </c>
      <c r="E3723" s="3">
        <f>IF(Dashboard!$I$3,C3723*Dashboard!$E$11*Dashboard!$E$10*SQRT(Dashboard!$D$12/365),0)</f>
        <v>877445.20118811342</v>
      </c>
      <c r="F3723" s="3">
        <f>D3723+IF(Dashboard!$I$3,E3723,0)</f>
        <v>806250.49616433401</v>
      </c>
      <c r="G3723" s="3">
        <f>IF(Dashboard!$I$4, ('Lookups and Calculations'!$F$9) / (1 - 'Lookups and Calculations'!$F$10), 'Lookups and Calculations'!$F$9)</f>
        <v>1951878.888340465</v>
      </c>
      <c r="H3723" s="12">
        <f t="shared" si="116"/>
        <v>0</v>
      </c>
      <c r="I3723" s="12">
        <f t="shared" si="117"/>
        <v>0</v>
      </c>
      <c r="J3723" s="13">
        <f>(1 - Dashboard!$I$9) * H3723 * Dashboard!$I$8 * 'Lookups and Calculations'!$F$12</f>
        <v>0</v>
      </c>
      <c r="K3723" s="12">
        <f>(1 - Dashboard!$I$11) * I3723 * Dashboard!$I$10 * 'Lookups and Calculations'!$F$12</f>
        <v>0</v>
      </c>
      <c r="L3723" s="12">
        <f>(H3723 - I3723) * Dashboard!$I$13 * (Dashboard!$D$12 / 365) * 'Lookups and Calculations'!$F$12</f>
        <v>0</v>
      </c>
      <c r="M3723" s="3">
        <f>(G3723*2) * Dashboard!$I$13 * (Dashboard!$D$12 / 365) * 'Lookups and Calculations'!$F$12</f>
        <v>1602.0878730267946</v>
      </c>
      <c r="N3723" s="12">
        <f>H3723 * Dashboard!$I$14 * Dashboard!$I$15 * (Dashboard!$D$12 / 365) * 'Lookups and Calculations'!$F$12</f>
        <v>0</v>
      </c>
    </row>
    <row r="3724" spans="1:14" x14ac:dyDescent="0.35">
      <c r="A3724" s="2">
        <v>3723</v>
      </c>
      <c r="B3724" s="11">
        <v>-2.8352857614987896</v>
      </c>
      <c r="C3724" s="11">
        <v>6.5860331058770552E-2</v>
      </c>
      <c r="D3724" s="3">
        <f>B3724*Dashboard!$D$11*Dashboard!$D$10*SQRT(Dashboard!$D$12/365)</f>
        <v>-703949.75762605423</v>
      </c>
      <c r="E3724" s="3">
        <f>IF(Dashboard!$I$3,C3724*Dashboard!$E$11*Dashboard!$E$10*SQRT(Dashboard!$D$12/365),0)</f>
        <v>32703.838685723964</v>
      </c>
      <c r="F3724" s="3">
        <f>D3724+IF(Dashboard!$I$3,E3724,0)</f>
        <v>-671245.91894033027</v>
      </c>
      <c r="G3724" s="3">
        <f>IF(Dashboard!$I$4, ('Lookups and Calculations'!$F$9) / (1 - 'Lookups and Calculations'!$F$10), 'Lookups and Calculations'!$F$9)</f>
        <v>1951878.888340465</v>
      </c>
      <c r="H3724" s="12">
        <f t="shared" si="116"/>
        <v>0</v>
      </c>
      <c r="I3724" s="12">
        <f t="shared" si="117"/>
        <v>0</v>
      </c>
      <c r="J3724" s="13">
        <f>(1 - Dashboard!$I$9) * H3724 * Dashboard!$I$8 * 'Lookups and Calculations'!$F$12</f>
        <v>0</v>
      </c>
      <c r="K3724" s="12">
        <f>(1 - Dashboard!$I$11) * I3724 * Dashboard!$I$10 * 'Lookups and Calculations'!$F$12</f>
        <v>0</v>
      </c>
      <c r="L3724" s="12">
        <f>(H3724 - I3724) * Dashboard!$I$13 * (Dashboard!$D$12 / 365) * 'Lookups and Calculations'!$F$12</f>
        <v>0</v>
      </c>
      <c r="M3724" s="3">
        <f>(G3724*2) * Dashboard!$I$13 * (Dashboard!$D$12 / 365) * 'Lookups and Calculations'!$F$12</f>
        <v>1602.0878730267946</v>
      </c>
      <c r="N3724" s="12">
        <f>H3724 * Dashboard!$I$14 * Dashboard!$I$15 * (Dashboard!$D$12 / 365) * 'Lookups and Calculations'!$F$12</f>
        <v>0</v>
      </c>
    </row>
    <row r="3725" spans="1:14" x14ac:dyDescent="0.35">
      <c r="A3725" s="2">
        <v>3724</v>
      </c>
      <c r="B3725" s="11">
        <v>-0.83501621781964808</v>
      </c>
      <c r="C3725" s="11">
        <v>1.1266994489779207</v>
      </c>
      <c r="D3725" s="3">
        <f>B3725*Dashboard!$D$11*Dashboard!$D$10*SQRT(Dashboard!$D$12/365)</f>
        <v>-207319.30168380548</v>
      </c>
      <c r="E3725" s="3">
        <f>IF(Dashboard!$I$3,C3725*Dashboard!$E$11*Dashboard!$E$10*SQRT(Dashboard!$D$12/365),0)</f>
        <v>559477.85919550236</v>
      </c>
      <c r="F3725" s="3">
        <f>D3725+IF(Dashboard!$I$3,E3725,0)</f>
        <v>352158.55751169688</v>
      </c>
      <c r="G3725" s="3">
        <f>IF(Dashboard!$I$4, ('Lookups and Calculations'!$F$9) / (1 - 'Lookups and Calculations'!$F$10), 'Lookups and Calculations'!$F$9)</f>
        <v>1951878.888340465</v>
      </c>
      <c r="H3725" s="12">
        <f t="shared" si="116"/>
        <v>0</v>
      </c>
      <c r="I3725" s="12">
        <f t="shared" si="117"/>
        <v>0</v>
      </c>
      <c r="J3725" s="13">
        <f>(1 - Dashboard!$I$9) * H3725 * Dashboard!$I$8 * 'Lookups and Calculations'!$F$12</f>
        <v>0</v>
      </c>
      <c r="K3725" s="12">
        <f>(1 - Dashboard!$I$11) * I3725 * Dashboard!$I$10 * 'Lookups and Calculations'!$F$12</f>
        <v>0</v>
      </c>
      <c r="L3725" s="12">
        <f>(H3725 - I3725) * Dashboard!$I$13 * (Dashboard!$D$12 / 365) * 'Lookups and Calculations'!$F$12</f>
        <v>0</v>
      </c>
      <c r="M3725" s="3">
        <f>(G3725*2) * Dashboard!$I$13 * (Dashboard!$D$12 / 365) * 'Lookups and Calculations'!$F$12</f>
        <v>1602.0878730267946</v>
      </c>
      <c r="N3725" s="12">
        <f>H3725 * Dashboard!$I$14 * Dashboard!$I$15 * (Dashboard!$D$12 / 365) * 'Lookups and Calculations'!$F$12</f>
        <v>0</v>
      </c>
    </row>
    <row r="3726" spans="1:14" x14ac:dyDescent="0.35">
      <c r="A3726" s="2">
        <v>3725</v>
      </c>
      <c r="B3726" s="11">
        <v>-8.0523461605918931E-2</v>
      </c>
      <c r="C3726" s="11">
        <v>0.85759024248765958</v>
      </c>
      <c r="D3726" s="3">
        <f>B3726*Dashboard!$D$11*Dashboard!$D$10*SQRT(Dashboard!$D$12/365)</f>
        <v>-19992.507298711556</v>
      </c>
      <c r="E3726" s="3">
        <f>IF(Dashboard!$I$3,C3726*Dashboard!$E$11*Dashboard!$E$10*SQRT(Dashboard!$D$12/365),0)</f>
        <v>425848.04081443185</v>
      </c>
      <c r="F3726" s="3">
        <f>D3726+IF(Dashboard!$I$3,E3726,0)</f>
        <v>405855.53351572028</v>
      </c>
      <c r="G3726" s="3">
        <f>IF(Dashboard!$I$4, ('Lookups and Calculations'!$F$9) / (1 - 'Lookups and Calculations'!$F$10), 'Lookups and Calculations'!$F$9)</f>
        <v>1951878.888340465</v>
      </c>
      <c r="H3726" s="12">
        <f t="shared" si="116"/>
        <v>0</v>
      </c>
      <c r="I3726" s="12">
        <f t="shared" si="117"/>
        <v>0</v>
      </c>
      <c r="J3726" s="13">
        <f>(1 - Dashboard!$I$9) * H3726 * Dashboard!$I$8 * 'Lookups and Calculations'!$F$12</f>
        <v>0</v>
      </c>
      <c r="K3726" s="12">
        <f>(1 - Dashboard!$I$11) * I3726 * Dashboard!$I$10 * 'Lookups and Calculations'!$F$12</f>
        <v>0</v>
      </c>
      <c r="L3726" s="12">
        <f>(H3726 - I3726) * Dashboard!$I$13 * (Dashboard!$D$12 / 365) * 'Lookups and Calculations'!$F$12</f>
        <v>0</v>
      </c>
      <c r="M3726" s="3">
        <f>(G3726*2) * Dashboard!$I$13 * (Dashboard!$D$12 / 365) * 'Lookups and Calculations'!$F$12</f>
        <v>1602.0878730267946</v>
      </c>
      <c r="N3726" s="12">
        <f>H3726 * Dashboard!$I$14 * Dashboard!$I$15 * (Dashboard!$D$12 / 365) * 'Lookups and Calculations'!$F$12</f>
        <v>0</v>
      </c>
    </row>
    <row r="3727" spans="1:14" x14ac:dyDescent="0.35">
      <c r="A3727" s="2">
        <v>3726</v>
      </c>
      <c r="B3727" s="11">
        <v>0.23308530370845748</v>
      </c>
      <c r="C3727" s="11">
        <v>-0.59892850495290695</v>
      </c>
      <c r="D3727" s="3">
        <f>B3727*Dashboard!$D$11*Dashboard!$D$10*SQRT(Dashboard!$D$12/365)</f>
        <v>57870.830968737224</v>
      </c>
      <c r="E3727" s="3">
        <f>IF(Dashboard!$I$3,C3727*Dashboard!$E$11*Dashboard!$E$10*SQRT(Dashboard!$D$12/365),0)</f>
        <v>-297406.054530503</v>
      </c>
      <c r="F3727" s="3">
        <f>D3727+IF(Dashboard!$I$3,E3727,0)</f>
        <v>-239535.22356176577</v>
      </c>
      <c r="G3727" s="3">
        <f>IF(Dashboard!$I$4, ('Lookups and Calculations'!$F$9) / (1 - 'Lookups and Calculations'!$F$10), 'Lookups and Calculations'!$F$9)</f>
        <v>1951878.888340465</v>
      </c>
      <c r="H3727" s="12">
        <f t="shared" si="116"/>
        <v>0</v>
      </c>
      <c r="I3727" s="12">
        <f t="shared" si="117"/>
        <v>0</v>
      </c>
      <c r="J3727" s="13">
        <f>(1 - Dashboard!$I$9) * H3727 * Dashboard!$I$8 * 'Lookups and Calculations'!$F$12</f>
        <v>0</v>
      </c>
      <c r="K3727" s="12">
        <f>(1 - Dashboard!$I$11) * I3727 * Dashboard!$I$10 * 'Lookups and Calculations'!$F$12</f>
        <v>0</v>
      </c>
      <c r="L3727" s="12">
        <f>(H3727 - I3727) * Dashboard!$I$13 * (Dashboard!$D$12 / 365) * 'Lookups and Calculations'!$F$12</f>
        <v>0</v>
      </c>
      <c r="M3727" s="3">
        <f>(G3727*2) * Dashboard!$I$13 * (Dashboard!$D$12 / 365) * 'Lookups and Calculations'!$F$12</f>
        <v>1602.0878730267946</v>
      </c>
      <c r="N3727" s="12">
        <f>H3727 * Dashboard!$I$14 * Dashboard!$I$15 * (Dashboard!$D$12 / 365) * 'Lookups and Calculations'!$F$12</f>
        <v>0</v>
      </c>
    </row>
    <row r="3728" spans="1:14" x14ac:dyDescent="0.35">
      <c r="A3728" s="2">
        <v>3727</v>
      </c>
      <c r="B3728" s="11">
        <v>0.76531130465570596</v>
      </c>
      <c r="C3728" s="11">
        <v>0.13389296281227236</v>
      </c>
      <c r="D3728" s="3">
        <f>B3728*Dashboard!$D$11*Dashboard!$D$10*SQRT(Dashboard!$D$12/365)</f>
        <v>190012.84270410691</v>
      </c>
      <c r="E3728" s="3">
        <f>IF(Dashboard!$I$3,C3728*Dashboard!$E$11*Dashboard!$E$10*SQRT(Dashboard!$D$12/365),0)</f>
        <v>66486.362679512691</v>
      </c>
      <c r="F3728" s="3">
        <f>D3728+IF(Dashboard!$I$3,E3728,0)</f>
        <v>256499.20538361958</v>
      </c>
      <c r="G3728" s="3">
        <f>IF(Dashboard!$I$4, ('Lookups and Calculations'!$F$9) / (1 - 'Lookups and Calculations'!$F$10), 'Lookups and Calculations'!$F$9)</f>
        <v>1951878.888340465</v>
      </c>
      <c r="H3728" s="12">
        <f t="shared" si="116"/>
        <v>0</v>
      </c>
      <c r="I3728" s="12">
        <f t="shared" si="117"/>
        <v>0</v>
      </c>
      <c r="J3728" s="13">
        <f>(1 - Dashboard!$I$9) * H3728 * Dashboard!$I$8 * 'Lookups and Calculations'!$F$12</f>
        <v>0</v>
      </c>
      <c r="K3728" s="12">
        <f>(1 - Dashboard!$I$11) * I3728 * Dashboard!$I$10 * 'Lookups and Calculations'!$F$12</f>
        <v>0</v>
      </c>
      <c r="L3728" s="12">
        <f>(H3728 - I3728) * Dashboard!$I$13 * (Dashboard!$D$12 / 365) * 'Lookups and Calculations'!$F$12</f>
        <v>0</v>
      </c>
      <c r="M3728" s="3">
        <f>(G3728*2) * Dashboard!$I$13 * (Dashboard!$D$12 / 365) * 'Lookups and Calculations'!$F$12</f>
        <v>1602.0878730267946</v>
      </c>
      <c r="N3728" s="12">
        <f>H3728 * Dashboard!$I$14 * Dashboard!$I$15 * (Dashboard!$D$12 / 365) * 'Lookups and Calculations'!$F$12</f>
        <v>0</v>
      </c>
    </row>
    <row r="3729" spans="1:14" x14ac:dyDescent="0.35">
      <c r="A3729" s="2">
        <v>3728</v>
      </c>
      <c r="B3729" s="11">
        <v>0.14802848913157479</v>
      </c>
      <c r="C3729" s="11">
        <v>2.1738995880488399</v>
      </c>
      <c r="D3729" s="3">
        <f>B3729*Dashboard!$D$11*Dashboard!$D$10*SQRT(Dashboard!$D$12/365)</f>
        <v>36752.774785860878</v>
      </c>
      <c r="E3729" s="3">
        <f>IF(Dashboard!$I$3,C3729*Dashboard!$E$11*Dashboard!$E$10*SQRT(Dashboard!$D$12/365),0)</f>
        <v>1079479.2601796892</v>
      </c>
      <c r="F3729" s="3">
        <f>D3729+IF(Dashboard!$I$3,E3729,0)</f>
        <v>1116232.0349655501</v>
      </c>
      <c r="G3729" s="3">
        <f>IF(Dashboard!$I$4, ('Lookups and Calculations'!$F$9) / (1 - 'Lookups and Calculations'!$F$10), 'Lookups and Calculations'!$F$9)</f>
        <v>1951878.888340465</v>
      </c>
      <c r="H3729" s="12">
        <f t="shared" si="116"/>
        <v>0</v>
      </c>
      <c r="I3729" s="12">
        <f t="shared" si="117"/>
        <v>0</v>
      </c>
      <c r="J3729" s="13">
        <f>(1 - Dashboard!$I$9) * H3729 * Dashboard!$I$8 * 'Lookups and Calculations'!$F$12</f>
        <v>0</v>
      </c>
      <c r="K3729" s="12">
        <f>(1 - Dashboard!$I$11) * I3729 * Dashboard!$I$10 * 'Lookups and Calculations'!$F$12</f>
        <v>0</v>
      </c>
      <c r="L3729" s="12">
        <f>(H3729 - I3729) * Dashboard!$I$13 * (Dashboard!$D$12 / 365) * 'Lookups and Calculations'!$F$12</f>
        <v>0</v>
      </c>
      <c r="M3729" s="3">
        <f>(G3729*2) * Dashboard!$I$13 * (Dashboard!$D$12 / 365) * 'Lookups and Calculations'!$F$12</f>
        <v>1602.0878730267946</v>
      </c>
      <c r="N3729" s="12">
        <f>H3729 * Dashboard!$I$14 * Dashboard!$I$15 * (Dashboard!$D$12 / 365) * 'Lookups and Calculations'!$F$12</f>
        <v>0</v>
      </c>
    </row>
    <row r="3730" spans="1:14" x14ac:dyDescent="0.35">
      <c r="A3730" s="2">
        <v>3729</v>
      </c>
      <c r="B3730" s="11">
        <v>-1.5175047142502109</v>
      </c>
      <c r="C3730" s="11">
        <v>0.49239369815207329</v>
      </c>
      <c r="D3730" s="3">
        <f>B3730*Dashboard!$D$11*Dashboard!$D$10*SQRT(Dashboard!$D$12/365)</f>
        <v>-376768.75124859851</v>
      </c>
      <c r="E3730" s="3">
        <f>IF(Dashboard!$I$3,C3730*Dashboard!$E$11*Dashboard!$E$10*SQRT(Dashboard!$D$12/365),0)</f>
        <v>244504.75446081164</v>
      </c>
      <c r="F3730" s="3">
        <f>D3730+IF(Dashboard!$I$3,E3730,0)</f>
        <v>-132263.99678778686</v>
      </c>
      <c r="G3730" s="3">
        <f>IF(Dashboard!$I$4, ('Lookups and Calculations'!$F$9) / (1 - 'Lookups and Calculations'!$F$10), 'Lookups and Calculations'!$F$9)</f>
        <v>1951878.888340465</v>
      </c>
      <c r="H3730" s="12">
        <f t="shared" si="116"/>
        <v>0</v>
      </c>
      <c r="I3730" s="12">
        <f t="shared" si="117"/>
        <v>0</v>
      </c>
      <c r="J3730" s="13">
        <f>(1 - Dashboard!$I$9) * H3730 * Dashboard!$I$8 * 'Lookups and Calculations'!$F$12</f>
        <v>0</v>
      </c>
      <c r="K3730" s="12">
        <f>(1 - Dashboard!$I$11) * I3730 * Dashboard!$I$10 * 'Lookups and Calculations'!$F$12</f>
        <v>0</v>
      </c>
      <c r="L3730" s="12">
        <f>(H3730 - I3730) * Dashboard!$I$13 * (Dashboard!$D$12 / 365) * 'Lookups and Calculations'!$F$12</f>
        <v>0</v>
      </c>
      <c r="M3730" s="3">
        <f>(G3730*2) * Dashboard!$I$13 * (Dashboard!$D$12 / 365) * 'Lookups and Calculations'!$F$12</f>
        <v>1602.0878730267946</v>
      </c>
      <c r="N3730" s="12">
        <f>H3730 * Dashboard!$I$14 * Dashboard!$I$15 * (Dashboard!$D$12 / 365) * 'Lookups and Calculations'!$F$12</f>
        <v>0</v>
      </c>
    </row>
    <row r="3731" spans="1:14" x14ac:dyDescent="0.35">
      <c r="A3731" s="2">
        <v>3730</v>
      </c>
      <c r="B3731" s="11">
        <v>-0.21165876308049739</v>
      </c>
      <c r="C3731" s="11">
        <v>1.1328210503036951</v>
      </c>
      <c r="D3731" s="3">
        <f>B3731*Dashboard!$D$11*Dashboard!$D$10*SQRT(Dashboard!$D$12/365)</f>
        <v>-52551.011609913934</v>
      </c>
      <c r="E3731" s="3">
        <f>IF(Dashboard!$I$3,C3731*Dashboard!$E$11*Dashboard!$E$10*SQRT(Dashboard!$D$12/365),0)</f>
        <v>562517.62317843444</v>
      </c>
      <c r="F3731" s="3">
        <f>D3731+IF(Dashboard!$I$3,E3731,0)</f>
        <v>509966.61156852049</v>
      </c>
      <c r="G3731" s="3">
        <f>IF(Dashboard!$I$4, ('Lookups and Calculations'!$F$9) / (1 - 'Lookups and Calculations'!$F$10), 'Lookups and Calculations'!$F$9)</f>
        <v>1951878.888340465</v>
      </c>
      <c r="H3731" s="12">
        <f t="shared" si="116"/>
        <v>0</v>
      </c>
      <c r="I3731" s="12">
        <f t="shared" si="117"/>
        <v>0</v>
      </c>
      <c r="J3731" s="13">
        <f>(1 - Dashboard!$I$9) * H3731 * Dashboard!$I$8 * 'Lookups and Calculations'!$F$12</f>
        <v>0</v>
      </c>
      <c r="K3731" s="12">
        <f>(1 - Dashboard!$I$11) * I3731 * Dashboard!$I$10 * 'Lookups and Calculations'!$F$12</f>
        <v>0</v>
      </c>
      <c r="L3731" s="12">
        <f>(H3731 - I3731) * Dashboard!$I$13 * (Dashboard!$D$12 / 365) * 'Lookups and Calculations'!$F$12</f>
        <v>0</v>
      </c>
      <c r="M3731" s="3">
        <f>(G3731*2) * Dashboard!$I$13 * (Dashboard!$D$12 / 365) * 'Lookups and Calculations'!$F$12</f>
        <v>1602.0878730267946</v>
      </c>
      <c r="N3731" s="12">
        <f>H3731 * Dashboard!$I$14 * Dashboard!$I$15 * (Dashboard!$D$12 / 365) * 'Lookups and Calculations'!$F$12</f>
        <v>0</v>
      </c>
    </row>
    <row r="3732" spans="1:14" x14ac:dyDescent="0.35">
      <c r="A3732" s="2">
        <v>3731</v>
      </c>
      <c r="B3732" s="11">
        <v>-0.57934296045124911</v>
      </c>
      <c r="C3732" s="11">
        <v>0.42126534270118854</v>
      </c>
      <c r="D3732" s="3">
        <f>B3732*Dashboard!$D$11*Dashboard!$D$10*SQRT(Dashboard!$D$12/365)</f>
        <v>-143840.29367693476</v>
      </c>
      <c r="E3732" s="3">
        <f>IF(Dashboard!$I$3,C3732*Dashboard!$E$11*Dashboard!$E$10*SQRT(Dashboard!$D$12/365),0)</f>
        <v>209185.00697015895</v>
      </c>
      <c r="F3732" s="3">
        <f>D3732+IF(Dashboard!$I$3,E3732,0)</f>
        <v>65344.713293224195</v>
      </c>
      <c r="G3732" s="3">
        <f>IF(Dashboard!$I$4, ('Lookups and Calculations'!$F$9) / (1 - 'Lookups and Calculations'!$F$10), 'Lookups and Calculations'!$F$9)</f>
        <v>1951878.888340465</v>
      </c>
      <c r="H3732" s="12">
        <f t="shared" si="116"/>
        <v>0</v>
      </c>
      <c r="I3732" s="12">
        <f t="shared" si="117"/>
        <v>0</v>
      </c>
      <c r="J3732" s="13">
        <f>(1 - Dashboard!$I$9) * H3732 * Dashboard!$I$8 * 'Lookups and Calculations'!$F$12</f>
        <v>0</v>
      </c>
      <c r="K3732" s="12">
        <f>(1 - Dashboard!$I$11) * I3732 * Dashboard!$I$10 * 'Lookups and Calculations'!$F$12</f>
        <v>0</v>
      </c>
      <c r="L3732" s="12">
        <f>(H3732 - I3732) * Dashboard!$I$13 * (Dashboard!$D$12 / 365) * 'Lookups and Calculations'!$F$12</f>
        <v>0</v>
      </c>
      <c r="M3732" s="3">
        <f>(G3732*2) * Dashboard!$I$13 * (Dashboard!$D$12 / 365) * 'Lookups and Calculations'!$F$12</f>
        <v>1602.0878730267946</v>
      </c>
      <c r="N3732" s="12">
        <f>H3732 * Dashboard!$I$14 * Dashboard!$I$15 * (Dashboard!$D$12 / 365) * 'Lookups and Calculations'!$F$12</f>
        <v>0</v>
      </c>
    </row>
    <row r="3733" spans="1:14" x14ac:dyDescent="0.35">
      <c r="A3733" s="2">
        <v>3732</v>
      </c>
      <c r="B3733" s="11">
        <v>1.126695221141401</v>
      </c>
      <c r="C3733" s="11">
        <v>0.32690580796646257</v>
      </c>
      <c r="D3733" s="3">
        <f>B3733*Dashboard!$D$11*Dashboard!$D$10*SQRT(Dashboard!$D$12/365)</f>
        <v>279737.87990303116</v>
      </c>
      <c r="E3733" s="3">
        <f>IF(Dashboard!$I$3,C3733*Dashboard!$E$11*Dashboard!$E$10*SQRT(Dashboard!$D$12/365),0)</f>
        <v>162329.50301481559</v>
      </c>
      <c r="F3733" s="3">
        <f>D3733+IF(Dashboard!$I$3,E3733,0)</f>
        <v>442067.38291784679</v>
      </c>
      <c r="G3733" s="3">
        <f>IF(Dashboard!$I$4, ('Lookups and Calculations'!$F$9) / (1 - 'Lookups and Calculations'!$F$10), 'Lookups and Calculations'!$F$9)</f>
        <v>1951878.888340465</v>
      </c>
      <c r="H3733" s="12">
        <f t="shared" si="116"/>
        <v>0</v>
      </c>
      <c r="I3733" s="12">
        <f t="shared" si="117"/>
        <v>0</v>
      </c>
      <c r="J3733" s="13">
        <f>(1 - Dashboard!$I$9) * H3733 * Dashboard!$I$8 * 'Lookups and Calculations'!$F$12</f>
        <v>0</v>
      </c>
      <c r="K3733" s="12">
        <f>(1 - Dashboard!$I$11) * I3733 * Dashboard!$I$10 * 'Lookups and Calculations'!$F$12</f>
        <v>0</v>
      </c>
      <c r="L3733" s="12">
        <f>(H3733 - I3733) * Dashboard!$I$13 * (Dashboard!$D$12 / 365) * 'Lookups and Calculations'!$F$12</f>
        <v>0</v>
      </c>
      <c r="M3733" s="3">
        <f>(G3733*2) * Dashboard!$I$13 * (Dashboard!$D$12 / 365) * 'Lookups and Calculations'!$F$12</f>
        <v>1602.0878730267946</v>
      </c>
      <c r="N3733" s="12">
        <f>H3733 * Dashboard!$I$14 * Dashboard!$I$15 * (Dashboard!$D$12 / 365) * 'Lookups and Calculations'!$F$12</f>
        <v>0</v>
      </c>
    </row>
    <row r="3734" spans="1:14" x14ac:dyDescent="0.35">
      <c r="A3734" s="2">
        <v>3733</v>
      </c>
      <c r="B3734" s="11">
        <v>1.3143088804483882</v>
      </c>
      <c r="C3734" s="11">
        <v>-0.37039726464000311</v>
      </c>
      <c r="D3734" s="3">
        <f>B3734*Dashboard!$D$11*Dashboard!$D$10*SQRT(Dashboard!$D$12/365)</f>
        <v>326318.93067044154</v>
      </c>
      <c r="E3734" s="3">
        <f>IF(Dashboard!$I$3,C3734*Dashboard!$E$11*Dashboard!$E$10*SQRT(Dashboard!$D$12/365),0)</f>
        <v>-183925.77440296573</v>
      </c>
      <c r="F3734" s="3">
        <f>D3734+IF(Dashboard!$I$3,E3734,0)</f>
        <v>142393.1562674758</v>
      </c>
      <c r="G3734" s="3">
        <f>IF(Dashboard!$I$4, ('Lookups and Calculations'!$F$9) / (1 - 'Lookups and Calculations'!$F$10), 'Lookups and Calculations'!$F$9)</f>
        <v>1951878.888340465</v>
      </c>
      <c r="H3734" s="12">
        <f t="shared" si="116"/>
        <v>0</v>
      </c>
      <c r="I3734" s="12">
        <f t="shared" si="117"/>
        <v>0</v>
      </c>
      <c r="J3734" s="13">
        <f>(1 - Dashboard!$I$9) * H3734 * Dashboard!$I$8 * 'Lookups and Calculations'!$F$12</f>
        <v>0</v>
      </c>
      <c r="K3734" s="12">
        <f>(1 - Dashboard!$I$11) * I3734 * Dashboard!$I$10 * 'Lookups and Calculations'!$F$12</f>
        <v>0</v>
      </c>
      <c r="L3734" s="12">
        <f>(H3734 - I3734) * Dashboard!$I$13 * (Dashboard!$D$12 / 365) * 'Lookups and Calculations'!$F$12</f>
        <v>0</v>
      </c>
      <c r="M3734" s="3">
        <f>(G3734*2) * Dashboard!$I$13 * (Dashboard!$D$12 / 365) * 'Lookups and Calculations'!$F$12</f>
        <v>1602.0878730267946</v>
      </c>
      <c r="N3734" s="12">
        <f>H3734 * Dashboard!$I$14 * Dashboard!$I$15 * (Dashboard!$D$12 / 365) * 'Lookups and Calculations'!$F$12</f>
        <v>0</v>
      </c>
    </row>
    <row r="3735" spans="1:14" x14ac:dyDescent="0.35">
      <c r="A3735" s="2">
        <v>3734</v>
      </c>
      <c r="B3735" s="11">
        <v>-0.39594970901548837</v>
      </c>
      <c r="C3735" s="11">
        <v>0.8105037692106295</v>
      </c>
      <c r="D3735" s="3">
        <f>B3735*Dashboard!$D$11*Dashboard!$D$10*SQRT(Dashboard!$D$12/365)</f>
        <v>-98307.093231483668</v>
      </c>
      <c r="E3735" s="3">
        <f>IF(Dashboard!$I$3,C3735*Dashboard!$E$11*Dashboard!$E$10*SQRT(Dashboard!$D$12/365),0)</f>
        <v>402466.61527987901</v>
      </c>
      <c r="F3735" s="3">
        <f>D3735+IF(Dashboard!$I$3,E3735,0)</f>
        <v>304159.52204839536</v>
      </c>
      <c r="G3735" s="3">
        <f>IF(Dashboard!$I$4, ('Lookups and Calculations'!$F$9) / (1 - 'Lookups and Calculations'!$F$10), 'Lookups and Calculations'!$F$9)</f>
        <v>1951878.888340465</v>
      </c>
      <c r="H3735" s="12">
        <f t="shared" si="116"/>
        <v>0</v>
      </c>
      <c r="I3735" s="12">
        <f t="shared" si="117"/>
        <v>0</v>
      </c>
      <c r="J3735" s="13">
        <f>(1 - Dashboard!$I$9) * H3735 * Dashboard!$I$8 * 'Lookups and Calculations'!$F$12</f>
        <v>0</v>
      </c>
      <c r="K3735" s="12">
        <f>(1 - Dashboard!$I$11) * I3735 * Dashboard!$I$10 * 'Lookups and Calculations'!$F$12</f>
        <v>0</v>
      </c>
      <c r="L3735" s="12">
        <f>(H3735 - I3735) * Dashboard!$I$13 * (Dashboard!$D$12 / 365) * 'Lookups and Calculations'!$F$12</f>
        <v>0</v>
      </c>
      <c r="M3735" s="3">
        <f>(G3735*2) * Dashboard!$I$13 * (Dashboard!$D$12 / 365) * 'Lookups and Calculations'!$F$12</f>
        <v>1602.0878730267946</v>
      </c>
      <c r="N3735" s="12">
        <f>H3735 * Dashboard!$I$14 * Dashboard!$I$15 * (Dashboard!$D$12 / 365) * 'Lookups and Calculations'!$F$12</f>
        <v>0</v>
      </c>
    </row>
    <row r="3736" spans="1:14" x14ac:dyDescent="0.35">
      <c r="A3736" s="2">
        <v>3735</v>
      </c>
      <c r="B3736" s="11">
        <v>1.2442861019602942</v>
      </c>
      <c r="C3736" s="11">
        <v>-0.79915131022694574</v>
      </c>
      <c r="D3736" s="3">
        <f>B3736*Dashboard!$D$11*Dashboard!$D$10*SQRT(Dashboard!$D$12/365)</f>
        <v>308933.55152652774</v>
      </c>
      <c r="E3736" s="3">
        <f>IF(Dashboard!$I$3,C3736*Dashboard!$E$11*Dashboard!$E$10*SQRT(Dashboard!$D$12/365),0)</f>
        <v>-396829.39813687088</v>
      </c>
      <c r="F3736" s="3">
        <f>D3736+IF(Dashboard!$I$3,E3736,0)</f>
        <v>-87895.846610343142</v>
      </c>
      <c r="G3736" s="3">
        <f>IF(Dashboard!$I$4, ('Lookups and Calculations'!$F$9) / (1 - 'Lookups and Calculations'!$F$10), 'Lookups and Calculations'!$F$9)</f>
        <v>1951878.888340465</v>
      </c>
      <c r="H3736" s="12">
        <f t="shared" si="116"/>
        <v>0</v>
      </c>
      <c r="I3736" s="12">
        <f t="shared" si="117"/>
        <v>0</v>
      </c>
      <c r="J3736" s="13">
        <f>(1 - Dashboard!$I$9) * H3736 * Dashboard!$I$8 * 'Lookups and Calculations'!$F$12</f>
        <v>0</v>
      </c>
      <c r="K3736" s="12">
        <f>(1 - Dashboard!$I$11) * I3736 * Dashboard!$I$10 * 'Lookups and Calculations'!$F$12</f>
        <v>0</v>
      </c>
      <c r="L3736" s="12">
        <f>(H3736 - I3736) * Dashboard!$I$13 * (Dashboard!$D$12 / 365) * 'Lookups and Calculations'!$F$12</f>
        <v>0</v>
      </c>
      <c r="M3736" s="3">
        <f>(G3736*2) * Dashboard!$I$13 * (Dashboard!$D$12 / 365) * 'Lookups and Calculations'!$F$12</f>
        <v>1602.0878730267946</v>
      </c>
      <c r="N3736" s="12">
        <f>H3736 * Dashboard!$I$14 * Dashboard!$I$15 * (Dashboard!$D$12 / 365) * 'Lookups and Calculations'!$F$12</f>
        <v>0</v>
      </c>
    </row>
    <row r="3737" spans="1:14" x14ac:dyDescent="0.35">
      <c r="A3737" s="2">
        <v>3736</v>
      </c>
      <c r="B3737" s="11">
        <v>0.17041109561185902</v>
      </c>
      <c r="C3737" s="11">
        <v>-2.7895807323292283</v>
      </c>
      <c r="D3737" s="3">
        <f>B3737*Dashboard!$D$11*Dashboard!$D$10*SQRT(Dashboard!$D$12/365)</f>
        <v>42309.9678634667</v>
      </c>
      <c r="E3737" s="3">
        <f>IF(Dashboard!$I$3,C3737*Dashboard!$E$11*Dashboard!$E$10*SQRT(Dashboard!$D$12/365),0)</f>
        <v>-1385204.0644844251</v>
      </c>
      <c r="F3737" s="3">
        <f>D3737+IF(Dashboard!$I$3,E3737,0)</f>
        <v>-1342894.0966209585</v>
      </c>
      <c r="G3737" s="3">
        <f>IF(Dashboard!$I$4, ('Lookups and Calculations'!$F$9) / (1 - 'Lookups and Calculations'!$F$10), 'Lookups and Calculations'!$F$9)</f>
        <v>1951878.888340465</v>
      </c>
      <c r="H3737" s="12">
        <f t="shared" si="116"/>
        <v>0</v>
      </c>
      <c r="I3737" s="12">
        <f t="shared" si="117"/>
        <v>0</v>
      </c>
      <c r="J3737" s="13">
        <f>(1 - Dashboard!$I$9) * H3737 * Dashboard!$I$8 * 'Lookups and Calculations'!$F$12</f>
        <v>0</v>
      </c>
      <c r="K3737" s="12">
        <f>(1 - Dashboard!$I$11) * I3737 * Dashboard!$I$10 * 'Lookups and Calculations'!$F$12</f>
        <v>0</v>
      </c>
      <c r="L3737" s="12">
        <f>(H3737 - I3737) * Dashboard!$I$13 * (Dashboard!$D$12 / 365) * 'Lookups and Calculations'!$F$12</f>
        <v>0</v>
      </c>
      <c r="M3737" s="3">
        <f>(G3737*2) * Dashboard!$I$13 * (Dashboard!$D$12 / 365) * 'Lookups and Calculations'!$F$12</f>
        <v>1602.0878730267946</v>
      </c>
      <c r="N3737" s="12">
        <f>H3737 * Dashboard!$I$14 * Dashboard!$I$15 * (Dashboard!$D$12 / 365) * 'Lookups and Calculations'!$F$12</f>
        <v>0</v>
      </c>
    </row>
    <row r="3738" spans="1:14" x14ac:dyDescent="0.35">
      <c r="A3738" s="2">
        <v>3737</v>
      </c>
      <c r="B3738" s="11">
        <v>1.176228689726583</v>
      </c>
      <c r="C3738" s="11">
        <v>0.35112175530013928</v>
      </c>
      <c r="D3738" s="3">
        <f>B3738*Dashboard!$D$11*Dashboard!$D$10*SQRT(Dashboard!$D$12/365)</f>
        <v>292036.13698823028</v>
      </c>
      <c r="E3738" s="3">
        <f>IF(Dashboard!$I$3,C3738*Dashboard!$E$11*Dashboard!$E$10*SQRT(Dashboard!$D$12/365),0)</f>
        <v>174354.25938167699</v>
      </c>
      <c r="F3738" s="3">
        <f>D3738+IF(Dashboard!$I$3,E3738,0)</f>
        <v>466390.39636990731</v>
      </c>
      <c r="G3738" s="3">
        <f>IF(Dashboard!$I$4, ('Lookups and Calculations'!$F$9) / (1 - 'Lookups and Calculations'!$F$10), 'Lookups and Calculations'!$F$9)</f>
        <v>1951878.888340465</v>
      </c>
      <c r="H3738" s="12">
        <f t="shared" si="116"/>
        <v>0</v>
      </c>
      <c r="I3738" s="12">
        <f t="shared" si="117"/>
        <v>0</v>
      </c>
      <c r="J3738" s="13">
        <f>(1 - Dashboard!$I$9) * H3738 * Dashboard!$I$8 * 'Lookups and Calculations'!$F$12</f>
        <v>0</v>
      </c>
      <c r="K3738" s="12">
        <f>(1 - Dashboard!$I$11) * I3738 * Dashboard!$I$10 * 'Lookups and Calculations'!$F$12</f>
        <v>0</v>
      </c>
      <c r="L3738" s="12">
        <f>(H3738 - I3738) * Dashboard!$I$13 * (Dashboard!$D$12 / 365) * 'Lookups and Calculations'!$F$12</f>
        <v>0</v>
      </c>
      <c r="M3738" s="3">
        <f>(G3738*2) * Dashboard!$I$13 * (Dashboard!$D$12 / 365) * 'Lookups and Calculations'!$F$12</f>
        <v>1602.0878730267946</v>
      </c>
      <c r="N3738" s="12">
        <f>H3738 * Dashboard!$I$14 * Dashboard!$I$15 * (Dashboard!$D$12 / 365) * 'Lookups and Calculations'!$F$12</f>
        <v>0</v>
      </c>
    </row>
    <row r="3739" spans="1:14" x14ac:dyDescent="0.35">
      <c r="A3739" s="2">
        <v>3738</v>
      </c>
      <c r="B3739" s="11">
        <v>-0.29434505418237172</v>
      </c>
      <c r="C3739" s="11">
        <v>6.7087876311226355E-2</v>
      </c>
      <c r="D3739" s="3">
        <f>B3739*Dashboard!$D$11*Dashboard!$D$10*SQRT(Dashboard!$D$12/365)</f>
        <v>-73080.510036694162</v>
      </c>
      <c r="E3739" s="3">
        <f>IF(Dashboard!$I$3,C3739*Dashboard!$E$11*Dashboard!$E$10*SQRT(Dashboard!$D$12/365),0)</f>
        <v>33313.392893398945</v>
      </c>
      <c r="F3739" s="3">
        <f>D3739+IF(Dashboard!$I$3,E3739,0)</f>
        <v>-39767.117143295218</v>
      </c>
      <c r="G3739" s="3">
        <f>IF(Dashboard!$I$4, ('Lookups and Calculations'!$F$9) / (1 - 'Lookups and Calculations'!$F$10), 'Lookups and Calculations'!$F$9)</f>
        <v>1951878.888340465</v>
      </c>
      <c r="H3739" s="12">
        <f t="shared" si="116"/>
        <v>0</v>
      </c>
      <c r="I3739" s="12">
        <f t="shared" si="117"/>
        <v>0</v>
      </c>
      <c r="J3739" s="13">
        <f>(1 - Dashboard!$I$9) * H3739 * Dashboard!$I$8 * 'Lookups and Calculations'!$F$12</f>
        <v>0</v>
      </c>
      <c r="K3739" s="12">
        <f>(1 - Dashboard!$I$11) * I3739 * Dashboard!$I$10 * 'Lookups and Calculations'!$F$12</f>
        <v>0</v>
      </c>
      <c r="L3739" s="12">
        <f>(H3739 - I3739) * Dashboard!$I$13 * (Dashboard!$D$12 / 365) * 'Lookups and Calculations'!$F$12</f>
        <v>0</v>
      </c>
      <c r="M3739" s="3">
        <f>(G3739*2) * Dashboard!$I$13 * (Dashboard!$D$12 / 365) * 'Lookups and Calculations'!$F$12</f>
        <v>1602.0878730267946</v>
      </c>
      <c r="N3739" s="12">
        <f>H3739 * Dashboard!$I$14 * Dashboard!$I$15 * (Dashboard!$D$12 / 365) * 'Lookups and Calculations'!$F$12</f>
        <v>0</v>
      </c>
    </row>
    <row r="3740" spans="1:14" x14ac:dyDescent="0.35">
      <c r="A3740" s="2">
        <v>3739</v>
      </c>
      <c r="B3740" s="11">
        <v>0.34859006923947861</v>
      </c>
      <c r="C3740" s="11">
        <v>0.34242496036848025</v>
      </c>
      <c r="D3740" s="3">
        <f>B3740*Dashboard!$D$11*Dashboard!$D$10*SQRT(Dashboard!$D$12/365)</f>
        <v>86548.558203269902</v>
      </c>
      <c r="E3740" s="3">
        <f>IF(Dashboard!$I$3,C3740*Dashboard!$E$11*Dashboard!$E$10*SQRT(Dashboard!$D$12/365),0)</f>
        <v>170035.74816323206</v>
      </c>
      <c r="F3740" s="3">
        <f>D3740+IF(Dashboard!$I$3,E3740,0)</f>
        <v>256584.30636650196</v>
      </c>
      <c r="G3740" s="3">
        <f>IF(Dashboard!$I$4, ('Lookups and Calculations'!$F$9) / (1 - 'Lookups and Calculations'!$F$10), 'Lookups and Calculations'!$F$9)</f>
        <v>1951878.888340465</v>
      </c>
      <c r="H3740" s="12">
        <f t="shared" si="116"/>
        <v>0</v>
      </c>
      <c r="I3740" s="12">
        <f t="shared" si="117"/>
        <v>0</v>
      </c>
      <c r="J3740" s="13">
        <f>(1 - Dashboard!$I$9) * H3740 * Dashboard!$I$8 * 'Lookups and Calculations'!$F$12</f>
        <v>0</v>
      </c>
      <c r="K3740" s="12">
        <f>(1 - Dashboard!$I$11) * I3740 * Dashboard!$I$10 * 'Lookups and Calculations'!$F$12</f>
        <v>0</v>
      </c>
      <c r="L3740" s="12">
        <f>(H3740 - I3740) * Dashboard!$I$13 * (Dashboard!$D$12 / 365) * 'Lookups and Calculations'!$F$12</f>
        <v>0</v>
      </c>
      <c r="M3740" s="3">
        <f>(G3740*2) * Dashboard!$I$13 * (Dashboard!$D$12 / 365) * 'Lookups and Calculations'!$F$12</f>
        <v>1602.0878730267946</v>
      </c>
      <c r="N3740" s="12">
        <f>H3740 * Dashboard!$I$14 * Dashboard!$I$15 * (Dashboard!$D$12 / 365) * 'Lookups and Calculations'!$F$12</f>
        <v>0</v>
      </c>
    </row>
    <row r="3741" spans="1:14" x14ac:dyDescent="0.35">
      <c r="A3741" s="2">
        <v>3740</v>
      </c>
      <c r="B3741" s="11">
        <v>1.0337374473234331</v>
      </c>
      <c r="C3741" s="11">
        <v>-2.1594642129897852</v>
      </c>
      <c r="D3741" s="3">
        <f>B3741*Dashboard!$D$11*Dashboard!$D$10*SQRT(Dashboard!$D$12/365)</f>
        <v>256658.15960209601</v>
      </c>
      <c r="E3741" s="3">
        <f>IF(Dashboard!$I$3,C3741*Dashboard!$E$11*Dashboard!$E$10*SQRT(Dashboard!$D$12/365),0)</f>
        <v>-1072311.1793378547</v>
      </c>
      <c r="F3741" s="3">
        <f>D3741+IF(Dashboard!$I$3,E3741,0)</f>
        <v>-815653.01973575866</v>
      </c>
      <c r="G3741" s="3">
        <f>IF(Dashboard!$I$4, ('Lookups and Calculations'!$F$9) / (1 - 'Lookups and Calculations'!$F$10), 'Lookups and Calculations'!$F$9)</f>
        <v>1951878.888340465</v>
      </c>
      <c r="H3741" s="12">
        <f t="shared" si="116"/>
        <v>0</v>
      </c>
      <c r="I3741" s="12">
        <f t="shared" si="117"/>
        <v>0</v>
      </c>
      <c r="J3741" s="13">
        <f>(1 - Dashboard!$I$9) * H3741 * Dashboard!$I$8 * 'Lookups and Calculations'!$F$12</f>
        <v>0</v>
      </c>
      <c r="K3741" s="12">
        <f>(1 - Dashboard!$I$11) * I3741 * Dashboard!$I$10 * 'Lookups and Calculations'!$F$12</f>
        <v>0</v>
      </c>
      <c r="L3741" s="12">
        <f>(H3741 - I3741) * Dashboard!$I$13 * (Dashboard!$D$12 / 365) * 'Lookups and Calculations'!$F$12</f>
        <v>0</v>
      </c>
      <c r="M3741" s="3">
        <f>(G3741*2) * Dashboard!$I$13 * (Dashboard!$D$12 / 365) * 'Lookups and Calculations'!$F$12</f>
        <v>1602.0878730267946</v>
      </c>
      <c r="N3741" s="12">
        <f>H3741 * Dashboard!$I$14 * Dashboard!$I$15 * (Dashboard!$D$12 / 365) * 'Lookups and Calculations'!$F$12</f>
        <v>0</v>
      </c>
    </row>
    <row r="3742" spans="1:14" x14ac:dyDescent="0.35">
      <c r="A3742" s="2">
        <v>3741</v>
      </c>
      <c r="B3742" s="11">
        <v>0.73297438607298604</v>
      </c>
      <c r="C3742" s="11">
        <v>0.50878555176173534</v>
      </c>
      <c r="D3742" s="3">
        <f>B3742*Dashboard!$D$11*Dashboard!$D$10*SQRT(Dashboard!$D$12/365)</f>
        <v>181984.1754326126</v>
      </c>
      <c r="E3742" s="3">
        <f>IF(Dashboard!$I$3,C3742*Dashboard!$E$11*Dashboard!$E$10*SQRT(Dashboard!$D$12/365),0)</f>
        <v>252644.35120429026</v>
      </c>
      <c r="F3742" s="3">
        <f>D3742+IF(Dashboard!$I$3,E3742,0)</f>
        <v>434628.52663690282</v>
      </c>
      <c r="G3742" s="3">
        <f>IF(Dashboard!$I$4, ('Lookups and Calculations'!$F$9) / (1 - 'Lookups and Calculations'!$F$10), 'Lookups and Calculations'!$F$9)</f>
        <v>1951878.888340465</v>
      </c>
      <c r="H3742" s="12">
        <f t="shared" si="116"/>
        <v>0</v>
      </c>
      <c r="I3742" s="12">
        <f t="shared" si="117"/>
        <v>0</v>
      </c>
      <c r="J3742" s="13">
        <f>(1 - Dashboard!$I$9) * H3742 * Dashboard!$I$8 * 'Lookups and Calculations'!$F$12</f>
        <v>0</v>
      </c>
      <c r="K3742" s="12">
        <f>(1 - Dashboard!$I$11) * I3742 * Dashboard!$I$10 * 'Lookups and Calculations'!$F$12</f>
        <v>0</v>
      </c>
      <c r="L3742" s="12">
        <f>(H3742 - I3742) * Dashboard!$I$13 * (Dashboard!$D$12 / 365) * 'Lookups and Calculations'!$F$12</f>
        <v>0</v>
      </c>
      <c r="M3742" s="3">
        <f>(G3742*2) * Dashboard!$I$13 * (Dashboard!$D$12 / 365) * 'Lookups and Calculations'!$F$12</f>
        <v>1602.0878730267946</v>
      </c>
      <c r="N3742" s="12">
        <f>H3742 * Dashboard!$I$14 * Dashboard!$I$15 * (Dashboard!$D$12 / 365) * 'Lookups and Calculations'!$F$12</f>
        <v>0</v>
      </c>
    </row>
    <row r="3743" spans="1:14" x14ac:dyDescent="0.35">
      <c r="A3743" s="2">
        <v>3742</v>
      </c>
      <c r="B3743" s="11">
        <v>0.12258268333387752</v>
      </c>
      <c r="C3743" s="11">
        <v>5.9855170435961155E-2</v>
      </c>
      <c r="D3743" s="3">
        <f>B3743*Dashboard!$D$11*Dashboard!$D$10*SQRT(Dashboard!$D$12/365)</f>
        <v>30435.045170338915</v>
      </c>
      <c r="E3743" s="3">
        <f>IF(Dashboard!$I$3,C3743*Dashboard!$E$11*Dashboard!$E$10*SQRT(Dashboard!$D$12/365),0)</f>
        <v>29721.894909659888</v>
      </c>
      <c r="F3743" s="3">
        <f>D3743+IF(Dashboard!$I$3,E3743,0)</f>
        <v>60156.940079998807</v>
      </c>
      <c r="G3743" s="3">
        <f>IF(Dashboard!$I$4, ('Lookups and Calculations'!$F$9) / (1 - 'Lookups and Calculations'!$F$10), 'Lookups and Calculations'!$F$9)</f>
        <v>1951878.888340465</v>
      </c>
      <c r="H3743" s="12">
        <f t="shared" si="116"/>
        <v>0</v>
      </c>
      <c r="I3743" s="12">
        <f t="shared" si="117"/>
        <v>0</v>
      </c>
      <c r="J3743" s="13">
        <f>(1 - Dashboard!$I$9) * H3743 * Dashboard!$I$8 * 'Lookups and Calculations'!$F$12</f>
        <v>0</v>
      </c>
      <c r="K3743" s="12">
        <f>(1 - Dashboard!$I$11) * I3743 * Dashboard!$I$10 * 'Lookups and Calculations'!$F$12</f>
        <v>0</v>
      </c>
      <c r="L3743" s="12">
        <f>(H3743 - I3743) * Dashboard!$I$13 * (Dashboard!$D$12 / 365) * 'Lookups and Calculations'!$F$12</f>
        <v>0</v>
      </c>
      <c r="M3743" s="3">
        <f>(G3743*2) * Dashboard!$I$13 * (Dashboard!$D$12 / 365) * 'Lookups and Calculations'!$F$12</f>
        <v>1602.0878730267946</v>
      </c>
      <c r="N3743" s="12">
        <f>H3743 * Dashboard!$I$14 * Dashboard!$I$15 * (Dashboard!$D$12 / 365) * 'Lookups and Calculations'!$F$12</f>
        <v>0</v>
      </c>
    </row>
    <row r="3744" spans="1:14" x14ac:dyDescent="0.35">
      <c r="A3744" s="2">
        <v>3743</v>
      </c>
      <c r="B3744" s="11">
        <v>0.44758143480309548</v>
      </c>
      <c r="C3744" s="11">
        <v>1.5638677281116249</v>
      </c>
      <c r="D3744" s="3">
        <f>B3744*Dashboard!$D$11*Dashboard!$D$10*SQRT(Dashboard!$D$12/365)</f>
        <v>111126.30932164157</v>
      </c>
      <c r="E3744" s="3">
        <f>IF(Dashboard!$I$3,C3744*Dashboard!$E$11*Dashboard!$E$10*SQRT(Dashboard!$D$12/365),0)</f>
        <v>776559.68446823268</v>
      </c>
      <c r="F3744" s="3">
        <f>D3744+IF(Dashboard!$I$3,E3744,0)</f>
        <v>887685.99378987425</v>
      </c>
      <c r="G3744" s="3">
        <f>IF(Dashboard!$I$4, ('Lookups and Calculations'!$F$9) / (1 - 'Lookups and Calculations'!$F$10), 'Lookups and Calculations'!$F$9)</f>
        <v>1951878.888340465</v>
      </c>
      <c r="H3744" s="12">
        <f t="shared" si="116"/>
        <v>0</v>
      </c>
      <c r="I3744" s="12">
        <f t="shared" si="117"/>
        <v>0</v>
      </c>
      <c r="J3744" s="13">
        <f>(1 - Dashboard!$I$9) * H3744 * Dashboard!$I$8 * 'Lookups and Calculations'!$F$12</f>
        <v>0</v>
      </c>
      <c r="K3744" s="12">
        <f>(1 - Dashboard!$I$11) * I3744 * Dashboard!$I$10 * 'Lookups and Calculations'!$F$12</f>
        <v>0</v>
      </c>
      <c r="L3744" s="12">
        <f>(H3744 - I3744) * Dashboard!$I$13 * (Dashboard!$D$12 / 365) * 'Lookups and Calculations'!$F$12</f>
        <v>0</v>
      </c>
      <c r="M3744" s="3">
        <f>(G3744*2) * Dashboard!$I$13 * (Dashboard!$D$12 / 365) * 'Lookups and Calculations'!$F$12</f>
        <v>1602.0878730267946</v>
      </c>
      <c r="N3744" s="12">
        <f>H3744 * Dashboard!$I$14 * Dashboard!$I$15 * (Dashboard!$D$12 / 365) * 'Lookups and Calculations'!$F$12</f>
        <v>0</v>
      </c>
    </row>
    <row r="3745" spans="1:14" x14ac:dyDescent="0.35">
      <c r="A3745" s="2">
        <v>3744</v>
      </c>
      <c r="B3745" s="11">
        <v>-0.92077056810262436</v>
      </c>
      <c r="C3745" s="11">
        <v>0.75975180840997369</v>
      </c>
      <c r="D3745" s="3">
        <f>B3745*Dashboard!$D$11*Dashboard!$D$10*SQRT(Dashboard!$D$12/365)</f>
        <v>-228610.5432640439</v>
      </c>
      <c r="E3745" s="3">
        <f>IF(Dashboard!$I$3,C3745*Dashboard!$E$11*Dashboard!$E$10*SQRT(Dashboard!$D$12/365),0)</f>
        <v>377265.04230983538</v>
      </c>
      <c r="F3745" s="3">
        <f>D3745+IF(Dashboard!$I$3,E3745,0)</f>
        <v>148654.49904579148</v>
      </c>
      <c r="G3745" s="3">
        <f>IF(Dashboard!$I$4, ('Lookups and Calculations'!$F$9) / (1 - 'Lookups and Calculations'!$F$10), 'Lookups and Calculations'!$F$9)</f>
        <v>1951878.888340465</v>
      </c>
      <c r="H3745" s="12">
        <f t="shared" si="116"/>
        <v>0</v>
      </c>
      <c r="I3745" s="12">
        <f t="shared" si="117"/>
        <v>0</v>
      </c>
      <c r="J3745" s="13">
        <f>(1 - Dashboard!$I$9) * H3745 * Dashboard!$I$8 * 'Lookups and Calculations'!$F$12</f>
        <v>0</v>
      </c>
      <c r="K3745" s="12">
        <f>(1 - Dashboard!$I$11) * I3745 * Dashboard!$I$10 * 'Lookups and Calculations'!$F$12</f>
        <v>0</v>
      </c>
      <c r="L3745" s="12">
        <f>(H3745 - I3745) * Dashboard!$I$13 * (Dashboard!$D$12 / 365) * 'Lookups and Calculations'!$F$12</f>
        <v>0</v>
      </c>
      <c r="M3745" s="3">
        <f>(G3745*2) * Dashboard!$I$13 * (Dashboard!$D$12 / 365) * 'Lookups and Calculations'!$F$12</f>
        <v>1602.0878730267946</v>
      </c>
      <c r="N3745" s="12">
        <f>H3745 * Dashboard!$I$14 * Dashboard!$I$15 * (Dashboard!$D$12 / 365) * 'Lookups and Calculations'!$F$12</f>
        <v>0</v>
      </c>
    </row>
    <row r="3746" spans="1:14" x14ac:dyDescent="0.35">
      <c r="A3746" s="2">
        <v>3745</v>
      </c>
      <c r="B3746" s="11">
        <v>0.64313945592151511</v>
      </c>
      <c r="C3746" s="11">
        <v>4.062977430343051E-2</v>
      </c>
      <c r="D3746" s="3">
        <f>B3746*Dashboard!$D$11*Dashboard!$D$10*SQRT(Dashboard!$D$12/365)</f>
        <v>159679.80027395068</v>
      </c>
      <c r="E3746" s="3">
        <f>IF(Dashboard!$I$3,C3746*Dashboard!$E$11*Dashboard!$E$10*SQRT(Dashboard!$D$12/365),0)</f>
        <v>20175.264279662555</v>
      </c>
      <c r="F3746" s="3">
        <f>D3746+IF(Dashboard!$I$3,E3746,0)</f>
        <v>179855.06455361322</v>
      </c>
      <c r="G3746" s="3">
        <f>IF(Dashboard!$I$4, ('Lookups and Calculations'!$F$9) / (1 - 'Lookups and Calculations'!$F$10), 'Lookups and Calculations'!$F$9)</f>
        <v>1951878.888340465</v>
      </c>
      <c r="H3746" s="12">
        <f t="shared" si="116"/>
        <v>0</v>
      </c>
      <c r="I3746" s="12">
        <f t="shared" si="117"/>
        <v>0</v>
      </c>
      <c r="J3746" s="13">
        <f>(1 - Dashboard!$I$9) * H3746 * Dashboard!$I$8 * 'Lookups and Calculations'!$F$12</f>
        <v>0</v>
      </c>
      <c r="K3746" s="12">
        <f>(1 - Dashboard!$I$11) * I3746 * Dashboard!$I$10 * 'Lookups and Calculations'!$F$12</f>
        <v>0</v>
      </c>
      <c r="L3746" s="12">
        <f>(H3746 - I3746) * Dashboard!$I$13 * (Dashboard!$D$12 / 365) * 'Lookups and Calculations'!$F$12</f>
        <v>0</v>
      </c>
      <c r="M3746" s="3">
        <f>(G3746*2) * Dashboard!$I$13 * (Dashboard!$D$12 / 365) * 'Lookups and Calculations'!$F$12</f>
        <v>1602.0878730267946</v>
      </c>
      <c r="N3746" s="12">
        <f>H3746 * Dashboard!$I$14 * Dashboard!$I$15 * (Dashboard!$D$12 / 365) * 'Lookups and Calculations'!$F$12</f>
        <v>0</v>
      </c>
    </row>
    <row r="3747" spans="1:14" x14ac:dyDescent="0.35">
      <c r="A3747" s="2">
        <v>3746</v>
      </c>
      <c r="B3747" s="11">
        <v>-0.32295477425224589</v>
      </c>
      <c r="C3747" s="11">
        <v>0.47178976841302428</v>
      </c>
      <c r="D3747" s="3">
        <f>B3747*Dashboard!$D$11*Dashboard!$D$10*SQRT(Dashboard!$D$12/365)</f>
        <v>-80183.781877022135</v>
      </c>
      <c r="E3747" s="3">
        <f>IF(Dashboard!$I$3,C3747*Dashboard!$E$11*Dashboard!$E$10*SQRT(Dashboard!$D$12/365),0)</f>
        <v>234273.59431257981</v>
      </c>
      <c r="F3747" s="3">
        <f>D3747+IF(Dashboard!$I$3,E3747,0)</f>
        <v>154089.81243555766</v>
      </c>
      <c r="G3747" s="3">
        <f>IF(Dashboard!$I$4, ('Lookups and Calculations'!$F$9) / (1 - 'Lookups and Calculations'!$F$10), 'Lookups and Calculations'!$F$9)</f>
        <v>1951878.888340465</v>
      </c>
      <c r="H3747" s="12">
        <f t="shared" si="116"/>
        <v>0</v>
      </c>
      <c r="I3747" s="12">
        <f t="shared" si="117"/>
        <v>0</v>
      </c>
      <c r="J3747" s="13">
        <f>(1 - Dashboard!$I$9) * H3747 * Dashboard!$I$8 * 'Lookups and Calculations'!$F$12</f>
        <v>0</v>
      </c>
      <c r="K3747" s="12">
        <f>(1 - Dashboard!$I$11) * I3747 * Dashboard!$I$10 * 'Lookups and Calculations'!$F$12</f>
        <v>0</v>
      </c>
      <c r="L3747" s="12">
        <f>(H3747 - I3747) * Dashboard!$I$13 * (Dashboard!$D$12 / 365) * 'Lookups and Calculations'!$F$12</f>
        <v>0</v>
      </c>
      <c r="M3747" s="3">
        <f>(G3747*2) * Dashboard!$I$13 * (Dashboard!$D$12 / 365) * 'Lookups and Calculations'!$F$12</f>
        <v>1602.0878730267946</v>
      </c>
      <c r="N3747" s="12">
        <f>H3747 * Dashboard!$I$14 * Dashboard!$I$15 * (Dashboard!$D$12 / 365) * 'Lookups and Calculations'!$F$12</f>
        <v>0</v>
      </c>
    </row>
    <row r="3748" spans="1:14" x14ac:dyDescent="0.35">
      <c r="A3748" s="2">
        <v>3747</v>
      </c>
      <c r="B3748" s="11">
        <v>0.86302516420027175</v>
      </c>
      <c r="C3748" s="11">
        <v>-0.75973306549476893</v>
      </c>
      <c r="D3748" s="3">
        <f>B3748*Dashboard!$D$11*Dashboard!$D$10*SQRT(Dashboard!$D$12/365)</f>
        <v>214273.41237125112</v>
      </c>
      <c r="E3748" s="3">
        <f>IF(Dashboard!$I$3,C3748*Dashboard!$E$11*Dashboard!$E$10*SQRT(Dashboard!$D$12/365),0)</f>
        <v>-377255.73526163958</v>
      </c>
      <c r="F3748" s="3">
        <f>D3748+IF(Dashboard!$I$3,E3748,0)</f>
        <v>-162982.32289038846</v>
      </c>
      <c r="G3748" s="3">
        <f>IF(Dashboard!$I$4, ('Lookups and Calculations'!$F$9) / (1 - 'Lookups and Calculations'!$F$10), 'Lookups and Calculations'!$F$9)</f>
        <v>1951878.888340465</v>
      </c>
      <c r="H3748" s="12">
        <f t="shared" si="116"/>
        <v>0</v>
      </c>
      <c r="I3748" s="12">
        <f t="shared" si="117"/>
        <v>0</v>
      </c>
      <c r="J3748" s="13">
        <f>(1 - Dashboard!$I$9) * H3748 * Dashboard!$I$8 * 'Lookups and Calculations'!$F$12</f>
        <v>0</v>
      </c>
      <c r="K3748" s="12">
        <f>(1 - Dashboard!$I$11) * I3748 * Dashboard!$I$10 * 'Lookups and Calculations'!$F$12</f>
        <v>0</v>
      </c>
      <c r="L3748" s="12">
        <f>(H3748 - I3748) * Dashboard!$I$13 * (Dashboard!$D$12 / 365) * 'Lookups and Calculations'!$F$12</f>
        <v>0</v>
      </c>
      <c r="M3748" s="3">
        <f>(G3748*2) * Dashboard!$I$13 * (Dashboard!$D$12 / 365) * 'Lookups and Calculations'!$F$12</f>
        <v>1602.0878730267946</v>
      </c>
      <c r="N3748" s="12">
        <f>H3748 * Dashboard!$I$14 * Dashboard!$I$15 * (Dashboard!$D$12 / 365) * 'Lookups and Calculations'!$F$12</f>
        <v>0</v>
      </c>
    </row>
    <row r="3749" spans="1:14" x14ac:dyDescent="0.35">
      <c r="A3749" s="2">
        <v>3748</v>
      </c>
      <c r="B3749" s="11">
        <v>0.78681256526846399</v>
      </c>
      <c r="C3749" s="11">
        <v>-1.2912909103152421</v>
      </c>
      <c r="D3749" s="3">
        <f>B3749*Dashboard!$D$11*Dashboard!$D$10*SQRT(Dashboard!$D$12/365)</f>
        <v>195351.2136727547</v>
      </c>
      <c r="E3749" s="3">
        <f>IF(Dashboard!$I$3,C3749*Dashboard!$E$11*Dashboard!$E$10*SQRT(Dashboard!$D$12/365),0)</f>
        <v>-641207.97676536406</v>
      </c>
      <c r="F3749" s="3">
        <f>D3749+IF(Dashboard!$I$3,E3749,0)</f>
        <v>-445856.76309260936</v>
      </c>
      <c r="G3749" s="3">
        <f>IF(Dashboard!$I$4, ('Lookups and Calculations'!$F$9) / (1 - 'Lookups and Calculations'!$F$10), 'Lookups and Calculations'!$F$9)</f>
        <v>1951878.888340465</v>
      </c>
      <c r="H3749" s="12">
        <f t="shared" si="116"/>
        <v>0</v>
      </c>
      <c r="I3749" s="12">
        <f t="shared" si="117"/>
        <v>0</v>
      </c>
      <c r="J3749" s="13">
        <f>(1 - Dashboard!$I$9) * H3749 * Dashboard!$I$8 * 'Lookups and Calculations'!$F$12</f>
        <v>0</v>
      </c>
      <c r="K3749" s="12">
        <f>(1 - Dashboard!$I$11) * I3749 * Dashboard!$I$10 * 'Lookups and Calculations'!$F$12</f>
        <v>0</v>
      </c>
      <c r="L3749" s="12">
        <f>(H3749 - I3749) * Dashboard!$I$13 * (Dashboard!$D$12 / 365) * 'Lookups and Calculations'!$F$12</f>
        <v>0</v>
      </c>
      <c r="M3749" s="3">
        <f>(G3749*2) * Dashboard!$I$13 * (Dashboard!$D$12 / 365) * 'Lookups and Calculations'!$F$12</f>
        <v>1602.0878730267946</v>
      </c>
      <c r="N3749" s="12">
        <f>H3749 * Dashboard!$I$14 * Dashboard!$I$15 * (Dashboard!$D$12 / 365) * 'Lookups and Calculations'!$F$12</f>
        <v>0</v>
      </c>
    </row>
    <row r="3750" spans="1:14" x14ac:dyDescent="0.35">
      <c r="A3750" s="2">
        <v>3749</v>
      </c>
      <c r="B3750" s="11">
        <v>1.0644787444203547</v>
      </c>
      <c r="C3750" s="11">
        <v>-0.20416244626295832</v>
      </c>
      <c r="D3750" s="3">
        <f>B3750*Dashboard!$D$11*Dashboard!$D$10*SQRT(Dashboard!$D$12/365)</f>
        <v>264290.66315230215</v>
      </c>
      <c r="E3750" s="3">
        <f>IF(Dashboard!$I$3,C3750*Dashboard!$E$11*Dashboard!$E$10*SQRT(Dashboard!$D$12/365),0)</f>
        <v>-101379.6256552133</v>
      </c>
      <c r="F3750" s="3">
        <f>D3750+IF(Dashboard!$I$3,E3750,0)</f>
        <v>162911.03749708884</v>
      </c>
      <c r="G3750" s="3">
        <f>IF(Dashboard!$I$4, ('Lookups and Calculations'!$F$9) / (1 - 'Lookups and Calculations'!$F$10), 'Lookups and Calculations'!$F$9)</f>
        <v>1951878.888340465</v>
      </c>
      <c r="H3750" s="12">
        <f t="shared" si="116"/>
        <v>0</v>
      </c>
      <c r="I3750" s="12">
        <f t="shared" si="117"/>
        <v>0</v>
      </c>
      <c r="J3750" s="13">
        <f>(1 - Dashboard!$I$9) * H3750 * Dashboard!$I$8 * 'Lookups and Calculations'!$F$12</f>
        <v>0</v>
      </c>
      <c r="K3750" s="12">
        <f>(1 - Dashboard!$I$11) * I3750 * Dashboard!$I$10 * 'Lookups and Calculations'!$F$12</f>
        <v>0</v>
      </c>
      <c r="L3750" s="12">
        <f>(H3750 - I3750) * Dashboard!$I$13 * (Dashboard!$D$12 / 365) * 'Lookups and Calculations'!$F$12</f>
        <v>0</v>
      </c>
      <c r="M3750" s="3">
        <f>(G3750*2) * Dashboard!$I$13 * (Dashboard!$D$12 / 365) * 'Lookups and Calculations'!$F$12</f>
        <v>1602.0878730267946</v>
      </c>
      <c r="N3750" s="12">
        <f>H3750 * Dashboard!$I$14 * Dashboard!$I$15 * (Dashboard!$D$12 / 365) * 'Lookups and Calculations'!$F$12</f>
        <v>0</v>
      </c>
    </row>
    <row r="3751" spans="1:14" x14ac:dyDescent="0.35">
      <c r="A3751" s="2">
        <v>3750</v>
      </c>
      <c r="B3751" s="11">
        <v>-0.23445953585537774</v>
      </c>
      <c r="C3751" s="11">
        <v>1.0432602124242456</v>
      </c>
      <c r="D3751" s="3">
        <f>B3751*Dashboard!$D$11*Dashboard!$D$10*SQRT(Dashboard!$D$12/365)</f>
        <v>-58212.027753866583</v>
      </c>
      <c r="E3751" s="3">
        <f>IF(Dashboard!$I$3,C3751*Dashboard!$E$11*Dashboard!$E$10*SQRT(Dashboard!$D$12/365),0)</f>
        <v>518044.9770881178</v>
      </c>
      <c r="F3751" s="3">
        <f>D3751+IF(Dashboard!$I$3,E3751,0)</f>
        <v>459832.94933425123</v>
      </c>
      <c r="G3751" s="3">
        <f>IF(Dashboard!$I$4, ('Lookups and Calculations'!$F$9) / (1 - 'Lookups and Calculations'!$F$10), 'Lookups and Calculations'!$F$9)</f>
        <v>1951878.888340465</v>
      </c>
      <c r="H3751" s="12">
        <f t="shared" si="116"/>
        <v>0</v>
      </c>
      <c r="I3751" s="12">
        <f t="shared" si="117"/>
        <v>0</v>
      </c>
      <c r="J3751" s="13">
        <f>(1 - Dashboard!$I$9) * H3751 * Dashboard!$I$8 * 'Lookups and Calculations'!$F$12</f>
        <v>0</v>
      </c>
      <c r="K3751" s="12">
        <f>(1 - Dashboard!$I$11) * I3751 * Dashboard!$I$10 * 'Lookups and Calculations'!$F$12</f>
        <v>0</v>
      </c>
      <c r="L3751" s="12">
        <f>(H3751 - I3751) * Dashboard!$I$13 * (Dashboard!$D$12 / 365) * 'Lookups and Calculations'!$F$12</f>
        <v>0</v>
      </c>
      <c r="M3751" s="3">
        <f>(G3751*2) * Dashboard!$I$13 * (Dashboard!$D$12 / 365) * 'Lookups and Calculations'!$F$12</f>
        <v>1602.0878730267946</v>
      </c>
      <c r="N3751" s="12">
        <f>H3751 * Dashboard!$I$14 * Dashboard!$I$15 * (Dashboard!$D$12 / 365) * 'Lookups and Calculations'!$F$12</f>
        <v>0</v>
      </c>
    </row>
    <row r="3752" spans="1:14" x14ac:dyDescent="0.35">
      <c r="A3752" s="2">
        <v>3751</v>
      </c>
      <c r="B3752" s="11">
        <v>2.0465045656195007</v>
      </c>
      <c r="C3752" s="11">
        <v>-1.0349948013329346</v>
      </c>
      <c r="D3752" s="3">
        <f>B3752*Dashboard!$D$11*Dashboard!$D$10*SQRT(Dashboard!$D$12/365)</f>
        <v>508109.76886749896</v>
      </c>
      <c r="E3752" s="3">
        <f>IF(Dashboard!$I$3,C3752*Dashboard!$E$11*Dashboard!$E$10*SQRT(Dashboard!$D$12/365),0)</f>
        <v>-513940.67535358475</v>
      </c>
      <c r="F3752" s="3">
        <f>D3752+IF(Dashboard!$I$3,E3752,0)</f>
        <v>-5830.9064860857907</v>
      </c>
      <c r="G3752" s="3">
        <f>IF(Dashboard!$I$4, ('Lookups and Calculations'!$F$9) / (1 - 'Lookups and Calculations'!$F$10), 'Lookups and Calculations'!$F$9)</f>
        <v>1951878.888340465</v>
      </c>
      <c r="H3752" s="12">
        <f t="shared" si="116"/>
        <v>0</v>
      </c>
      <c r="I3752" s="12">
        <f t="shared" si="117"/>
        <v>0</v>
      </c>
      <c r="J3752" s="13">
        <f>(1 - Dashboard!$I$9) * H3752 * Dashboard!$I$8 * 'Lookups and Calculations'!$F$12</f>
        <v>0</v>
      </c>
      <c r="K3752" s="12">
        <f>(1 - Dashboard!$I$11) * I3752 * Dashboard!$I$10 * 'Lookups and Calculations'!$F$12</f>
        <v>0</v>
      </c>
      <c r="L3752" s="12">
        <f>(H3752 - I3752) * Dashboard!$I$13 * (Dashboard!$D$12 / 365) * 'Lookups and Calculations'!$F$12</f>
        <v>0</v>
      </c>
      <c r="M3752" s="3">
        <f>(G3752*2) * Dashboard!$I$13 * (Dashboard!$D$12 / 365) * 'Lookups and Calculations'!$F$12</f>
        <v>1602.0878730267946</v>
      </c>
      <c r="N3752" s="12">
        <f>H3752 * Dashboard!$I$14 * Dashboard!$I$15 * (Dashboard!$D$12 / 365) * 'Lookups and Calculations'!$F$12</f>
        <v>0</v>
      </c>
    </row>
    <row r="3753" spans="1:14" x14ac:dyDescent="0.35">
      <c r="A3753" s="2">
        <v>3752</v>
      </c>
      <c r="B3753" s="11">
        <v>-0.98971502709782366</v>
      </c>
      <c r="C3753" s="11">
        <v>2.8107940820795041</v>
      </c>
      <c r="D3753" s="3">
        <f>B3753*Dashboard!$D$11*Dashboard!$D$10*SQRT(Dashboard!$D$12/365)</f>
        <v>-245728.19533932331</v>
      </c>
      <c r="E3753" s="3">
        <f>IF(Dashboard!$I$3,C3753*Dashboard!$E$11*Dashboard!$E$10*SQRT(Dashboard!$D$12/365),0)</f>
        <v>1395737.8403866112</v>
      </c>
      <c r="F3753" s="3">
        <f>D3753+IF(Dashboard!$I$3,E3753,0)</f>
        <v>1150009.6450472879</v>
      </c>
      <c r="G3753" s="3">
        <f>IF(Dashboard!$I$4, ('Lookups and Calculations'!$F$9) / (1 - 'Lookups and Calculations'!$F$10), 'Lookups and Calculations'!$F$9)</f>
        <v>1951878.888340465</v>
      </c>
      <c r="H3753" s="12">
        <f t="shared" si="116"/>
        <v>0</v>
      </c>
      <c r="I3753" s="12">
        <f t="shared" si="117"/>
        <v>0</v>
      </c>
      <c r="J3753" s="13">
        <f>(1 - Dashboard!$I$9) * H3753 * Dashboard!$I$8 * 'Lookups and Calculations'!$F$12</f>
        <v>0</v>
      </c>
      <c r="K3753" s="12">
        <f>(1 - Dashboard!$I$11) * I3753 * Dashboard!$I$10 * 'Lookups and Calculations'!$F$12</f>
        <v>0</v>
      </c>
      <c r="L3753" s="12">
        <f>(H3753 - I3753) * Dashboard!$I$13 * (Dashboard!$D$12 / 365) * 'Lookups and Calculations'!$F$12</f>
        <v>0</v>
      </c>
      <c r="M3753" s="3">
        <f>(G3753*2) * Dashboard!$I$13 * (Dashboard!$D$12 / 365) * 'Lookups and Calculations'!$F$12</f>
        <v>1602.0878730267946</v>
      </c>
      <c r="N3753" s="12">
        <f>H3753 * Dashboard!$I$14 * Dashboard!$I$15 * (Dashboard!$D$12 / 365) * 'Lookups and Calculations'!$F$12</f>
        <v>0</v>
      </c>
    </row>
    <row r="3754" spans="1:14" x14ac:dyDescent="0.35">
      <c r="A3754" s="2">
        <v>3753</v>
      </c>
      <c r="B3754" s="11">
        <v>0.17486141313570117</v>
      </c>
      <c r="C3754" s="11">
        <v>0.12135397104104564</v>
      </c>
      <c r="D3754" s="3">
        <f>B3754*Dashboard!$D$11*Dashboard!$D$10*SQRT(Dashboard!$D$12/365)</f>
        <v>43414.900560131326</v>
      </c>
      <c r="E3754" s="3">
        <f>IF(Dashboard!$I$3,C3754*Dashboard!$E$11*Dashboard!$E$10*SQRT(Dashboard!$D$12/365),0)</f>
        <v>60259.956623310361</v>
      </c>
      <c r="F3754" s="3">
        <f>D3754+IF(Dashboard!$I$3,E3754,0)</f>
        <v>103674.85718344169</v>
      </c>
      <c r="G3754" s="3">
        <f>IF(Dashboard!$I$4, ('Lookups and Calculations'!$F$9) / (1 - 'Lookups and Calculations'!$F$10), 'Lookups and Calculations'!$F$9)</f>
        <v>1951878.888340465</v>
      </c>
      <c r="H3754" s="12">
        <f t="shared" si="116"/>
        <v>0</v>
      </c>
      <c r="I3754" s="12">
        <f t="shared" si="117"/>
        <v>0</v>
      </c>
      <c r="J3754" s="13">
        <f>(1 - Dashboard!$I$9) * H3754 * Dashboard!$I$8 * 'Lookups and Calculations'!$F$12</f>
        <v>0</v>
      </c>
      <c r="K3754" s="12">
        <f>(1 - Dashboard!$I$11) * I3754 * Dashboard!$I$10 * 'Lookups and Calculations'!$F$12</f>
        <v>0</v>
      </c>
      <c r="L3754" s="12">
        <f>(H3754 - I3754) * Dashboard!$I$13 * (Dashboard!$D$12 / 365) * 'Lookups and Calculations'!$F$12</f>
        <v>0</v>
      </c>
      <c r="M3754" s="3">
        <f>(G3754*2) * Dashboard!$I$13 * (Dashboard!$D$12 / 365) * 'Lookups and Calculations'!$F$12</f>
        <v>1602.0878730267946</v>
      </c>
      <c r="N3754" s="12">
        <f>H3754 * Dashboard!$I$14 * Dashboard!$I$15 * (Dashboard!$D$12 / 365) * 'Lookups and Calculations'!$F$12</f>
        <v>0</v>
      </c>
    </row>
    <row r="3755" spans="1:14" x14ac:dyDescent="0.35">
      <c r="A3755" s="2">
        <v>3754</v>
      </c>
      <c r="B3755" s="11">
        <v>0.56973344218847166</v>
      </c>
      <c r="C3755" s="11">
        <v>-0.41406328189283759</v>
      </c>
      <c r="D3755" s="3">
        <f>B3755*Dashboard!$D$11*Dashboard!$D$10*SQRT(Dashboard!$D$12/365)</f>
        <v>141454.42550666278</v>
      </c>
      <c r="E3755" s="3">
        <f>IF(Dashboard!$I$3,C3755*Dashboard!$E$11*Dashboard!$E$10*SQRT(Dashboard!$D$12/365),0)</f>
        <v>-205608.7262091208</v>
      </c>
      <c r="F3755" s="3">
        <f>D3755+IF(Dashboard!$I$3,E3755,0)</f>
        <v>-64154.300702458015</v>
      </c>
      <c r="G3755" s="3">
        <f>IF(Dashboard!$I$4, ('Lookups and Calculations'!$F$9) / (1 - 'Lookups and Calculations'!$F$10), 'Lookups and Calculations'!$F$9)</f>
        <v>1951878.888340465</v>
      </c>
      <c r="H3755" s="12">
        <f t="shared" si="116"/>
        <v>0</v>
      </c>
      <c r="I3755" s="12">
        <f t="shared" si="117"/>
        <v>0</v>
      </c>
      <c r="J3755" s="13">
        <f>(1 - Dashboard!$I$9) * H3755 * Dashboard!$I$8 * 'Lookups and Calculations'!$F$12</f>
        <v>0</v>
      </c>
      <c r="K3755" s="12">
        <f>(1 - Dashboard!$I$11) * I3755 * Dashboard!$I$10 * 'Lookups and Calculations'!$F$12</f>
        <v>0</v>
      </c>
      <c r="L3755" s="12">
        <f>(H3755 - I3755) * Dashboard!$I$13 * (Dashboard!$D$12 / 365) * 'Lookups and Calculations'!$F$12</f>
        <v>0</v>
      </c>
      <c r="M3755" s="3">
        <f>(G3755*2) * Dashboard!$I$13 * (Dashboard!$D$12 / 365) * 'Lookups and Calculations'!$F$12</f>
        <v>1602.0878730267946</v>
      </c>
      <c r="N3755" s="12">
        <f>H3755 * Dashboard!$I$14 * Dashboard!$I$15 * (Dashboard!$D$12 / 365) * 'Lookups and Calculations'!$F$12</f>
        <v>0</v>
      </c>
    </row>
    <row r="3756" spans="1:14" x14ac:dyDescent="0.35">
      <c r="A3756" s="2">
        <v>3755</v>
      </c>
      <c r="B3756" s="11">
        <v>0.76670091685001096</v>
      </c>
      <c r="C3756" s="11">
        <v>-8.1446380165932239E-2</v>
      </c>
      <c r="D3756" s="3">
        <f>B3756*Dashboard!$D$11*Dashboard!$D$10*SQRT(Dashboard!$D$12/365)</f>
        <v>190357.85807457104</v>
      </c>
      <c r="E3756" s="3">
        <f>IF(Dashboard!$I$3,C3756*Dashboard!$E$11*Dashboard!$E$10*SQRT(Dashboard!$D$12/365),0)</f>
        <v>-40443.302298403578</v>
      </c>
      <c r="F3756" s="3">
        <f>D3756+IF(Dashboard!$I$3,E3756,0)</f>
        <v>149914.55577616746</v>
      </c>
      <c r="G3756" s="3">
        <f>IF(Dashboard!$I$4, ('Lookups and Calculations'!$F$9) / (1 - 'Lookups and Calculations'!$F$10), 'Lookups and Calculations'!$F$9)</f>
        <v>1951878.888340465</v>
      </c>
      <c r="H3756" s="12">
        <f t="shared" si="116"/>
        <v>0</v>
      </c>
      <c r="I3756" s="12">
        <f t="shared" si="117"/>
        <v>0</v>
      </c>
      <c r="J3756" s="13">
        <f>(1 - Dashboard!$I$9) * H3756 * Dashboard!$I$8 * 'Lookups and Calculations'!$F$12</f>
        <v>0</v>
      </c>
      <c r="K3756" s="12">
        <f>(1 - Dashboard!$I$11) * I3756 * Dashboard!$I$10 * 'Lookups and Calculations'!$F$12</f>
        <v>0</v>
      </c>
      <c r="L3756" s="12">
        <f>(H3756 - I3756) * Dashboard!$I$13 * (Dashboard!$D$12 / 365) * 'Lookups and Calculations'!$F$12</f>
        <v>0</v>
      </c>
      <c r="M3756" s="3">
        <f>(G3756*2) * Dashboard!$I$13 * (Dashboard!$D$12 / 365) * 'Lookups and Calculations'!$F$12</f>
        <v>1602.0878730267946</v>
      </c>
      <c r="N3756" s="12">
        <f>H3756 * Dashboard!$I$14 * Dashboard!$I$15 * (Dashboard!$D$12 / 365) * 'Lookups and Calculations'!$F$12</f>
        <v>0</v>
      </c>
    </row>
    <row r="3757" spans="1:14" x14ac:dyDescent="0.35">
      <c r="A3757" s="2">
        <v>3756</v>
      </c>
      <c r="B3757" s="11">
        <v>0.17483805008897238</v>
      </c>
      <c r="C3757" s="11">
        <v>-0.8660927085540655</v>
      </c>
      <c r="D3757" s="3">
        <f>B3757*Dashboard!$D$11*Dashboard!$D$10*SQRT(Dashboard!$D$12/365)</f>
        <v>43409.099941616783</v>
      </c>
      <c r="E3757" s="3">
        <f>IF(Dashboard!$I$3,C3757*Dashboard!$E$11*Dashboard!$E$10*SQRT(Dashboard!$D$12/365),0)</f>
        <v>-430070.05540495145</v>
      </c>
      <c r="F3757" s="3">
        <f>D3757+IF(Dashboard!$I$3,E3757,0)</f>
        <v>-386660.95546333469</v>
      </c>
      <c r="G3757" s="3">
        <f>IF(Dashboard!$I$4, ('Lookups and Calculations'!$F$9) / (1 - 'Lookups and Calculations'!$F$10), 'Lookups and Calculations'!$F$9)</f>
        <v>1951878.888340465</v>
      </c>
      <c r="H3757" s="12">
        <f t="shared" si="116"/>
        <v>0</v>
      </c>
      <c r="I3757" s="12">
        <f t="shared" si="117"/>
        <v>0</v>
      </c>
      <c r="J3757" s="13">
        <f>(1 - Dashboard!$I$9) * H3757 * Dashboard!$I$8 * 'Lookups and Calculations'!$F$12</f>
        <v>0</v>
      </c>
      <c r="K3757" s="12">
        <f>(1 - Dashboard!$I$11) * I3757 * Dashboard!$I$10 * 'Lookups and Calculations'!$F$12</f>
        <v>0</v>
      </c>
      <c r="L3757" s="12">
        <f>(H3757 - I3757) * Dashboard!$I$13 * (Dashboard!$D$12 / 365) * 'Lookups and Calculations'!$F$12</f>
        <v>0</v>
      </c>
      <c r="M3757" s="3">
        <f>(G3757*2) * Dashboard!$I$13 * (Dashboard!$D$12 / 365) * 'Lookups and Calculations'!$F$12</f>
        <v>1602.0878730267946</v>
      </c>
      <c r="N3757" s="12">
        <f>H3757 * Dashboard!$I$14 * Dashboard!$I$15 * (Dashboard!$D$12 / 365) * 'Lookups and Calculations'!$F$12</f>
        <v>0</v>
      </c>
    </row>
    <row r="3758" spans="1:14" x14ac:dyDescent="0.35">
      <c r="A3758" s="2">
        <v>3757</v>
      </c>
      <c r="B3758" s="11">
        <v>-0.76847213293199657</v>
      </c>
      <c r="C3758" s="11">
        <v>-0.31365072987324216</v>
      </c>
      <c r="D3758" s="3">
        <f>B3758*Dashboard!$D$11*Dashboard!$D$10*SQRT(Dashboard!$D$12/365)</f>
        <v>-190797.61873240263</v>
      </c>
      <c r="E3758" s="3">
        <f>IF(Dashboard!$I$3,C3758*Dashboard!$E$11*Dashboard!$E$10*SQRT(Dashboard!$D$12/365),0)</f>
        <v>-155747.51460451551</v>
      </c>
      <c r="F3758" s="3">
        <f>D3758+IF(Dashboard!$I$3,E3758,0)</f>
        <v>-346545.13333691814</v>
      </c>
      <c r="G3758" s="3">
        <f>IF(Dashboard!$I$4, ('Lookups and Calculations'!$F$9) / (1 - 'Lookups and Calculations'!$F$10), 'Lookups and Calculations'!$F$9)</f>
        <v>1951878.888340465</v>
      </c>
      <c r="H3758" s="12">
        <f t="shared" si="116"/>
        <v>0</v>
      </c>
      <c r="I3758" s="12">
        <f t="shared" si="117"/>
        <v>0</v>
      </c>
      <c r="J3758" s="13">
        <f>(1 - Dashboard!$I$9) * H3758 * Dashboard!$I$8 * 'Lookups and Calculations'!$F$12</f>
        <v>0</v>
      </c>
      <c r="K3758" s="12">
        <f>(1 - Dashboard!$I$11) * I3758 * Dashboard!$I$10 * 'Lookups and Calculations'!$F$12</f>
        <v>0</v>
      </c>
      <c r="L3758" s="12">
        <f>(H3758 - I3758) * Dashboard!$I$13 * (Dashboard!$D$12 / 365) * 'Lookups and Calculations'!$F$12</f>
        <v>0</v>
      </c>
      <c r="M3758" s="3">
        <f>(G3758*2) * Dashboard!$I$13 * (Dashboard!$D$12 / 365) * 'Lookups and Calculations'!$F$12</f>
        <v>1602.0878730267946</v>
      </c>
      <c r="N3758" s="12">
        <f>H3758 * Dashboard!$I$14 * Dashboard!$I$15 * (Dashboard!$D$12 / 365) * 'Lookups and Calculations'!$F$12</f>
        <v>0</v>
      </c>
    </row>
    <row r="3759" spans="1:14" x14ac:dyDescent="0.35">
      <c r="A3759" s="2">
        <v>3758</v>
      </c>
      <c r="B3759" s="11">
        <v>-0.30889412970015745</v>
      </c>
      <c r="C3759" s="11">
        <v>-0.24495487059817903</v>
      </c>
      <c r="D3759" s="3">
        <f>B3759*Dashboard!$D$11*Dashboard!$D$10*SQRT(Dashboard!$D$12/365)</f>
        <v>-76692.780208366166</v>
      </c>
      <c r="E3759" s="3">
        <f>IF(Dashboard!$I$3,C3759*Dashboard!$E$11*Dashboard!$E$10*SQRT(Dashboard!$D$12/365),0)</f>
        <v>-121635.65600933041</v>
      </c>
      <c r="F3759" s="3">
        <f>D3759+IF(Dashboard!$I$3,E3759,0)</f>
        <v>-198328.43621769658</v>
      </c>
      <c r="G3759" s="3">
        <f>IF(Dashboard!$I$4, ('Lookups and Calculations'!$F$9) / (1 - 'Lookups and Calculations'!$F$10), 'Lookups and Calculations'!$F$9)</f>
        <v>1951878.888340465</v>
      </c>
      <c r="H3759" s="12">
        <f t="shared" si="116"/>
        <v>0</v>
      </c>
      <c r="I3759" s="12">
        <f t="shared" si="117"/>
        <v>0</v>
      </c>
      <c r="J3759" s="13">
        <f>(1 - Dashboard!$I$9) * H3759 * Dashboard!$I$8 * 'Lookups and Calculations'!$F$12</f>
        <v>0</v>
      </c>
      <c r="K3759" s="12">
        <f>(1 - Dashboard!$I$11) * I3759 * Dashboard!$I$10 * 'Lookups and Calculations'!$F$12</f>
        <v>0</v>
      </c>
      <c r="L3759" s="12">
        <f>(H3759 - I3759) * Dashboard!$I$13 * (Dashboard!$D$12 / 365) * 'Lookups and Calculations'!$F$12</f>
        <v>0</v>
      </c>
      <c r="M3759" s="3">
        <f>(G3759*2) * Dashboard!$I$13 * (Dashboard!$D$12 / 365) * 'Lookups and Calculations'!$F$12</f>
        <v>1602.0878730267946</v>
      </c>
      <c r="N3759" s="12">
        <f>H3759 * Dashboard!$I$14 * Dashboard!$I$15 * (Dashboard!$D$12 / 365) * 'Lookups and Calculations'!$F$12</f>
        <v>0</v>
      </c>
    </row>
    <row r="3760" spans="1:14" x14ac:dyDescent="0.35">
      <c r="A3760" s="2">
        <v>3759</v>
      </c>
      <c r="B3760" s="11">
        <v>1.4553003384185716</v>
      </c>
      <c r="C3760" s="11">
        <v>9.4126213511787609E-5</v>
      </c>
      <c r="D3760" s="3">
        <f>B3760*Dashboard!$D$11*Dashboard!$D$10*SQRT(Dashboard!$D$12/365)</f>
        <v>361324.53892806859</v>
      </c>
      <c r="E3760" s="3">
        <f>IF(Dashboard!$I$3,C3760*Dashboard!$E$11*Dashboard!$E$10*SQRT(Dashboard!$D$12/365),0)</f>
        <v>46.739645144519514</v>
      </c>
      <c r="F3760" s="3">
        <f>D3760+IF(Dashboard!$I$3,E3760,0)</f>
        <v>361371.27857321309</v>
      </c>
      <c r="G3760" s="3">
        <f>IF(Dashboard!$I$4, ('Lookups and Calculations'!$F$9) / (1 - 'Lookups and Calculations'!$F$10), 'Lookups and Calculations'!$F$9)</f>
        <v>1951878.888340465</v>
      </c>
      <c r="H3760" s="12">
        <f t="shared" si="116"/>
        <v>0</v>
      </c>
      <c r="I3760" s="12">
        <f t="shared" si="117"/>
        <v>0</v>
      </c>
      <c r="J3760" s="13">
        <f>(1 - Dashboard!$I$9) * H3760 * Dashboard!$I$8 * 'Lookups and Calculations'!$F$12</f>
        <v>0</v>
      </c>
      <c r="K3760" s="12">
        <f>(1 - Dashboard!$I$11) * I3760 * Dashboard!$I$10 * 'Lookups and Calculations'!$F$12</f>
        <v>0</v>
      </c>
      <c r="L3760" s="12">
        <f>(H3760 - I3760) * Dashboard!$I$13 * (Dashboard!$D$12 / 365) * 'Lookups and Calculations'!$F$12</f>
        <v>0</v>
      </c>
      <c r="M3760" s="3">
        <f>(G3760*2) * Dashboard!$I$13 * (Dashboard!$D$12 / 365) * 'Lookups and Calculations'!$F$12</f>
        <v>1602.0878730267946</v>
      </c>
      <c r="N3760" s="12">
        <f>H3760 * Dashboard!$I$14 * Dashboard!$I$15 * (Dashboard!$D$12 / 365) * 'Lookups and Calculations'!$F$12</f>
        <v>0</v>
      </c>
    </row>
    <row r="3761" spans="1:14" x14ac:dyDescent="0.35">
      <c r="A3761" s="2">
        <v>3760</v>
      </c>
      <c r="B3761" s="11">
        <v>8.7599832232627753E-2</v>
      </c>
      <c r="C3761" s="11">
        <v>0.27342462598108508</v>
      </c>
      <c r="D3761" s="3">
        <f>B3761*Dashboard!$D$11*Dashboard!$D$10*SQRT(Dashboard!$D$12/365)</f>
        <v>21749.441098890671</v>
      </c>
      <c r="E3761" s="3">
        <f>IF(Dashboard!$I$3,C3761*Dashboard!$E$11*Dashboard!$E$10*SQRT(Dashboard!$D$12/365),0)</f>
        <v>135772.69833050761</v>
      </c>
      <c r="F3761" s="3">
        <f>D3761+IF(Dashboard!$I$3,E3761,0)</f>
        <v>157522.13942939829</v>
      </c>
      <c r="G3761" s="3">
        <f>IF(Dashboard!$I$4, ('Lookups and Calculations'!$F$9) / (1 - 'Lookups and Calculations'!$F$10), 'Lookups and Calculations'!$F$9)</f>
        <v>1951878.888340465</v>
      </c>
      <c r="H3761" s="12">
        <f t="shared" si="116"/>
        <v>0</v>
      </c>
      <c r="I3761" s="12">
        <f t="shared" si="117"/>
        <v>0</v>
      </c>
      <c r="J3761" s="13">
        <f>(1 - Dashboard!$I$9) * H3761 * Dashboard!$I$8 * 'Lookups and Calculations'!$F$12</f>
        <v>0</v>
      </c>
      <c r="K3761" s="12">
        <f>(1 - Dashboard!$I$11) * I3761 * Dashboard!$I$10 * 'Lookups and Calculations'!$F$12</f>
        <v>0</v>
      </c>
      <c r="L3761" s="12">
        <f>(H3761 - I3761) * Dashboard!$I$13 * (Dashboard!$D$12 / 365) * 'Lookups and Calculations'!$F$12</f>
        <v>0</v>
      </c>
      <c r="M3761" s="3">
        <f>(G3761*2) * Dashboard!$I$13 * (Dashboard!$D$12 / 365) * 'Lookups and Calculations'!$F$12</f>
        <v>1602.0878730267946</v>
      </c>
      <c r="N3761" s="12">
        <f>H3761 * Dashboard!$I$14 * Dashboard!$I$15 * (Dashboard!$D$12 / 365) * 'Lookups and Calculations'!$F$12</f>
        <v>0</v>
      </c>
    </row>
    <row r="3762" spans="1:14" x14ac:dyDescent="0.35">
      <c r="A3762" s="2">
        <v>3761</v>
      </c>
      <c r="B3762" s="11">
        <v>0.11164391315521172</v>
      </c>
      <c r="C3762" s="11">
        <v>-0.8197535512661086</v>
      </c>
      <c r="D3762" s="3">
        <f>B3762*Dashboard!$D$11*Dashboard!$D$10*SQRT(Dashboard!$D$12/365)</f>
        <v>27719.147986159376</v>
      </c>
      <c r="E3762" s="3">
        <f>IF(Dashboard!$I$3,C3762*Dashboard!$E$11*Dashboard!$E$10*SQRT(Dashboard!$D$12/365),0)</f>
        <v>-407059.7197383208</v>
      </c>
      <c r="F3762" s="3">
        <f>D3762+IF(Dashboard!$I$3,E3762,0)</f>
        <v>-379340.57175216143</v>
      </c>
      <c r="G3762" s="3">
        <f>IF(Dashboard!$I$4, ('Lookups and Calculations'!$F$9) / (1 - 'Lookups and Calculations'!$F$10), 'Lookups and Calculations'!$F$9)</f>
        <v>1951878.888340465</v>
      </c>
      <c r="H3762" s="12">
        <f t="shared" si="116"/>
        <v>0</v>
      </c>
      <c r="I3762" s="12">
        <f t="shared" si="117"/>
        <v>0</v>
      </c>
      <c r="J3762" s="13">
        <f>(1 - Dashboard!$I$9) * H3762 * Dashboard!$I$8 * 'Lookups and Calculations'!$F$12</f>
        <v>0</v>
      </c>
      <c r="K3762" s="12">
        <f>(1 - Dashboard!$I$11) * I3762 * Dashboard!$I$10 * 'Lookups and Calculations'!$F$12</f>
        <v>0</v>
      </c>
      <c r="L3762" s="12">
        <f>(H3762 - I3762) * Dashboard!$I$13 * (Dashboard!$D$12 / 365) * 'Lookups and Calculations'!$F$12</f>
        <v>0</v>
      </c>
      <c r="M3762" s="3">
        <f>(G3762*2) * Dashboard!$I$13 * (Dashboard!$D$12 / 365) * 'Lookups and Calculations'!$F$12</f>
        <v>1602.0878730267946</v>
      </c>
      <c r="N3762" s="12">
        <f>H3762 * Dashboard!$I$14 * Dashboard!$I$15 * (Dashboard!$D$12 / 365) * 'Lookups and Calculations'!$F$12</f>
        <v>0</v>
      </c>
    </row>
    <row r="3763" spans="1:14" x14ac:dyDescent="0.35">
      <c r="A3763" s="2">
        <v>3762</v>
      </c>
      <c r="B3763" s="11">
        <v>2.4519803016159276</v>
      </c>
      <c r="C3763" s="11">
        <v>0.68874239261249082</v>
      </c>
      <c r="D3763" s="3">
        <f>B3763*Dashboard!$D$11*Dashboard!$D$10*SQRT(Dashboard!$D$12/365)</f>
        <v>608782.00090630562</v>
      </c>
      <c r="E3763" s="3">
        <f>IF(Dashboard!$I$3,C3763*Dashboard!$E$11*Dashboard!$E$10*SQRT(Dashboard!$D$12/365),0)</f>
        <v>342004.35591370886</v>
      </c>
      <c r="F3763" s="3">
        <f>D3763+IF(Dashboard!$I$3,E3763,0)</f>
        <v>950786.35682001454</v>
      </c>
      <c r="G3763" s="3">
        <f>IF(Dashboard!$I$4, ('Lookups and Calculations'!$F$9) / (1 - 'Lookups and Calculations'!$F$10), 'Lookups and Calculations'!$F$9)</f>
        <v>1951878.888340465</v>
      </c>
      <c r="H3763" s="12">
        <f t="shared" si="116"/>
        <v>0</v>
      </c>
      <c r="I3763" s="12">
        <f t="shared" si="117"/>
        <v>0</v>
      </c>
      <c r="J3763" s="13">
        <f>(1 - Dashboard!$I$9) * H3763 * Dashboard!$I$8 * 'Lookups and Calculations'!$F$12</f>
        <v>0</v>
      </c>
      <c r="K3763" s="12">
        <f>(1 - Dashboard!$I$11) * I3763 * Dashboard!$I$10 * 'Lookups and Calculations'!$F$12</f>
        <v>0</v>
      </c>
      <c r="L3763" s="12">
        <f>(H3763 - I3763) * Dashboard!$I$13 * (Dashboard!$D$12 / 365) * 'Lookups and Calculations'!$F$12</f>
        <v>0</v>
      </c>
      <c r="M3763" s="3">
        <f>(G3763*2) * Dashboard!$I$13 * (Dashboard!$D$12 / 365) * 'Lookups and Calculations'!$F$12</f>
        <v>1602.0878730267946</v>
      </c>
      <c r="N3763" s="12">
        <f>H3763 * Dashboard!$I$14 * Dashboard!$I$15 * (Dashboard!$D$12 / 365) * 'Lookups and Calculations'!$F$12</f>
        <v>0</v>
      </c>
    </row>
    <row r="3764" spans="1:14" x14ac:dyDescent="0.35">
      <c r="A3764" s="2">
        <v>3763</v>
      </c>
      <c r="B3764" s="11">
        <v>0.81295865202967343</v>
      </c>
      <c r="C3764" s="11">
        <v>0.38707566911078162</v>
      </c>
      <c r="D3764" s="3">
        <f>B3764*Dashboard!$D$11*Dashboard!$D$10*SQRT(Dashboard!$D$12/365)</f>
        <v>201842.81028300032</v>
      </c>
      <c r="E3764" s="3">
        <f>IF(Dashboard!$I$3,C3764*Dashboard!$E$11*Dashboard!$E$10*SQRT(Dashboard!$D$12/365),0)</f>
        <v>192207.66185447076</v>
      </c>
      <c r="F3764" s="3">
        <f>D3764+IF(Dashboard!$I$3,E3764,0)</f>
        <v>394050.47213747108</v>
      </c>
      <c r="G3764" s="3">
        <f>IF(Dashboard!$I$4, ('Lookups and Calculations'!$F$9) / (1 - 'Lookups and Calculations'!$F$10), 'Lookups and Calculations'!$F$9)</f>
        <v>1951878.888340465</v>
      </c>
      <c r="H3764" s="12">
        <f t="shared" si="116"/>
        <v>0</v>
      </c>
      <c r="I3764" s="12">
        <f t="shared" si="117"/>
        <v>0</v>
      </c>
      <c r="J3764" s="13">
        <f>(1 - Dashboard!$I$9) * H3764 * Dashboard!$I$8 * 'Lookups and Calculations'!$F$12</f>
        <v>0</v>
      </c>
      <c r="K3764" s="12">
        <f>(1 - Dashboard!$I$11) * I3764 * Dashboard!$I$10 * 'Lookups and Calculations'!$F$12</f>
        <v>0</v>
      </c>
      <c r="L3764" s="12">
        <f>(H3764 - I3764) * Dashboard!$I$13 * (Dashboard!$D$12 / 365) * 'Lookups and Calculations'!$F$12</f>
        <v>0</v>
      </c>
      <c r="M3764" s="3">
        <f>(G3764*2) * Dashboard!$I$13 * (Dashboard!$D$12 / 365) * 'Lookups and Calculations'!$F$12</f>
        <v>1602.0878730267946</v>
      </c>
      <c r="N3764" s="12">
        <f>H3764 * Dashboard!$I$14 * Dashboard!$I$15 * (Dashboard!$D$12 / 365) * 'Lookups and Calculations'!$F$12</f>
        <v>0</v>
      </c>
    </row>
    <row r="3765" spans="1:14" x14ac:dyDescent="0.35">
      <c r="A3765" s="2">
        <v>3764</v>
      </c>
      <c r="B3765" s="11">
        <v>-0.38753834749751404</v>
      </c>
      <c r="C3765" s="11">
        <v>1.1103138128972252</v>
      </c>
      <c r="D3765" s="3">
        <f>B3765*Dashboard!$D$11*Dashboard!$D$10*SQRT(Dashboard!$D$12/365)</f>
        <v>-96218.70553445199</v>
      </c>
      <c r="E3765" s="3">
        <f>IF(Dashboard!$I$3,C3765*Dashboard!$E$11*Dashboard!$E$10*SQRT(Dashboard!$D$12/365),0)</f>
        <v>551341.34985017485</v>
      </c>
      <c r="F3765" s="3">
        <f>D3765+IF(Dashboard!$I$3,E3765,0)</f>
        <v>455122.64431572286</v>
      </c>
      <c r="G3765" s="3">
        <f>IF(Dashboard!$I$4, ('Lookups and Calculations'!$F$9) / (1 - 'Lookups and Calculations'!$F$10), 'Lookups and Calculations'!$F$9)</f>
        <v>1951878.888340465</v>
      </c>
      <c r="H3765" s="12">
        <f t="shared" si="116"/>
        <v>0</v>
      </c>
      <c r="I3765" s="12">
        <f t="shared" si="117"/>
        <v>0</v>
      </c>
      <c r="J3765" s="13">
        <f>(1 - Dashboard!$I$9) * H3765 * Dashboard!$I$8 * 'Lookups and Calculations'!$F$12</f>
        <v>0</v>
      </c>
      <c r="K3765" s="12">
        <f>(1 - Dashboard!$I$11) * I3765 * Dashboard!$I$10 * 'Lookups and Calculations'!$F$12</f>
        <v>0</v>
      </c>
      <c r="L3765" s="12">
        <f>(H3765 - I3765) * Dashboard!$I$13 * (Dashboard!$D$12 / 365) * 'Lookups and Calculations'!$F$12</f>
        <v>0</v>
      </c>
      <c r="M3765" s="3">
        <f>(G3765*2) * Dashboard!$I$13 * (Dashboard!$D$12 / 365) * 'Lookups and Calculations'!$F$12</f>
        <v>1602.0878730267946</v>
      </c>
      <c r="N3765" s="12">
        <f>H3765 * Dashboard!$I$14 * Dashboard!$I$15 * (Dashboard!$D$12 / 365) * 'Lookups and Calculations'!$F$12</f>
        <v>0</v>
      </c>
    </row>
    <row r="3766" spans="1:14" x14ac:dyDescent="0.35">
      <c r="A3766" s="2">
        <v>3765</v>
      </c>
      <c r="B3766" s="11">
        <v>-0.98231577673374348</v>
      </c>
      <c r="C3766" s="11">
        <v>0.4276434296520969</v>
      </c>
      <c r="D3766" s="3">
        <f>B3766*Dashboard!$D$11*Dashboard!$D$10*SQRT(Dashboard!$D$12/365)</f>
        <v>-243891.09638755652</v>
      </c>
      <c r="E3766" s="3">
        <f>IF(Dashboard!$I$3,C3766*Dashboard!$E$11*Dashboard!$E$10*SQRT(Dashboard!$D$12/365),0)</f>
        <v>212352.13236131275</v>
      </c>
      <c r="F3766" s="3">
        <f>D3766+IF(Dashboard!$I$3,E3766,0)</f>
        <v>-31538.964026243775</v>
      </c>
      <c r="G3766" s="3">
        <f>IF(Dashboard!$I$4, ('Lookups and Calculations'!$F$9) / (1 - 'Lookups and Calculations'!$F$10), 'Lookups and Calculations'!$F$9)</f>
        <v>1951878.888340465</v>
      </c>
      <c r="H3766" s="12">
        <f t="shared" si="116"/>
        <v>0</v>
      </c>
      <c r="I3766" s="12">
        <f t="shared" si="117"/>
        <v>0</v>
      </c>
      <c r="J3766" s="13">
        <f>(1 - Dashboard!$I$9) * H3766 * Dashboard!$I$8 * 'Lookups and Calculations'!$F$12</f>
        <v>0</v>
      </c>
      <c r="K3766" s="12">
        <f>(1 - Dashboard!$I$11) * I3766 * Dashboard!$I$10 * 'Lookups and Calculations'!$F$12</f>
        <v>0</v>
      </c>
      <c r="L3766" s="12">
        <f>(H3766 - I3766) * Dashboard!$I$13 * (Dashboard!$D$12 / 365) * 'Lookups and Calculations'!$F$12</f>
        <v>0</v>
      </c>
      <c r="M3766" s="3">
        <f>(G3766*2) * Dashboard!$I$13 * (Dashboard!$D$12 / 365) * 'Lookups and Calculations'!$F$12</f>
        <v>1602.0878730267946</v>
      </c>
      <c r="N3766" s="12">
        <f>H3766 * Dashboard!$I$14 * Dashboard!$I$15 * (Dashboard!$D$12 / 365) * 'Lookups and Calculations'!$F$12</f>
        <v>0</v>
      </c>
    </row>
    <row r="3767" spans="1:14" x14ac:dyDescent="0.35">
      <c r="A3767" s="2">
        <v>3766</v>
      </c>
      <c r="B3767" s="11">
        <v>-0.95427118628510266</v>
      </c>
      <c r="C3767" s="11">
        <v>-1.5739499550585045</v>
      </c>
      <c r="D3767" s="3">
        <f>B3767*Dashboard!$D$11*Dashboard!$D$10*SQRT(Dashboard!$D$12/365)</f>
        <v>-236928.13592793542</v>
      </c>
      <c r="E3767" s="3">
        <f>IF(Dashboard!$I$3,C3767*Dashboard!$E$11*Dashboard!$E$10*SQRT(Dashboard!$D$12/365),0)</f>
        <v>-781566.15070311038</v>
      </c>
      <c r="F3767" s="3">
        <f>D3767+IF(Dashboard!$I$3,E3767,0)</f>
        <v>-1018494.2866310459</v>
      </c>
      <c r="G3767" s="3">
        <f>IF(Dashboard!$I$4, ('Lookups and Calculations'!$F$9) / (1 - 'Lookups and Calculations'!$F$10), 'Lookups and Calculations'!$F$9)</f>
        <v>1951878.888340465</v>
      </c>
      <c r="H3767" s="12">
        <f t="shared" si="116"/>
        <v>0</v>
      </c>
      <c r="I3767" s="12">
        <f t="shared" si="117"/>
        <v>0</v>
      </c>
      <c r="J3767" s="13">
        <f>(1 - Dashboard!$I$9) * H3767 * Dashboard!$I$8 * 'Lookups and Calculations'!$F$12</f>
        <v>0</v>
      </c>
      <c r="K3767" s="12">
        <f>(1 - Dashboard!$I$11) * I3767 * Dashboard!$I$10 * 'Lookups and Calculations'!$F$12</f>
        <v>0</v>
      </c>
      <c r="L3767" s="12">
        <f>(H3767 - I3767) * Dashboard!$I$13 * (Dashboard!$D$12 / 365) * 'Lookups and Calculations'!$F$12</f>
        <v>0</v>
      </c>
      <c r="M3767" s="3">
        <f>(G3767*2) * Dashboard!$I$13 * (Dashboard!$D$12 / 365) * 'Lookups and Calculations'!$F$12</f>
        <v>1602.0878730267946</v>
      </c>
      <c r="N3767" s="12">
        <f>H3767 * Dashboard!$I$14 * Dashboard!$I$15 * (Dashboard!$D$12 / 365) * 'Lookups and Calculations'!$F$12</f>
        <v>0</v>
      </c>
    </row>
    <row r="3768" spans="1:14" x14ac:dyDescent="0.35">
      <c r="A3768" s="2">
        <v>3767</v>
      </c>
      <c r="B3768" s="11">
        <v>1.1686840711899571</v>
      </c>
      <c r="C3768" s="11">
        <v>1.2834774746863031</v>
      </c>
      <c r="D3768" s="3">
        <f>B3768*Dashboard!$D$11*Dashboard!$D$10*SQRT(Dashboard!$D$12/365)</f>
        <v>290162.94576977921</v>
      </c>
      <c r="E3768" s="3">
        <f>IF(Dashboard!$I$3,C3768*Dashboard!$E$11*Dashboard!$E$10*SQRT(Dashboard!$D$12/365),0)</f>
        <v>637328.10956332867</v>
      </c>
      <c r="F3768" s="3">
        <f>D3768+IF(Dashboard!$I$3,E3768,0)</f>
        <v>927491.05533310794</v>
      </c>
      <c r="G3768" s="3">
        <f>IF(Dashboard!$I$4, ('Lookups and Calculations'!$F$9) / (1 - 'Lookups and Calculations'!$F$10), 'Lookups and Calculations'!$F$9)</f>
        <v>1951878.888340465</v>
      </c>
      <c r="H3768" s="12">
        <f t="shared" si="116"/>
        <v>0</v>
      </c>
      <c r="I3768" s="12">
        <f t="shared" si="117"/>
        <v>0</v>
      </c>
      <c r="J3768" s="13">
        <f>(1 - Dashboard!$I$9) * H3768 * Dashboard!$I$8 * 'Lookups and Calculations'!$F$12</f>
        <v>0</v>
      </c>
      <c r="K3768" s="12">
        <f>(1 - Dashboard!$I$11) * I3768 * Dashboard!$I$10 * 'Lookups and Calculations'!$F$12</f>
        <v>0</v>
      </c>
      <c r="L3768" s="12">
        <f>(H3768 - I3768) * Dashboard!$I$13 * (Dashboard!$D$12 / 365) * 'Lookups and Calculations'!$F$12</f>
        <v>0</v>
      </c>
      <c r="M3768" s="3">
        <f>(G3768*2) * Dashboard!$I$13 * (Dashboard!$D$12 / 365) * 'Lookups and Calculations'!$F$12</f>
        <v>1602.0878730267946</v>
      </c>
      <c r="N3768" s="12">
        <f>H3768 * Dashboard!$I$14 * Dashboard!$I$15 * (Dashboard!$D$12 / 365) * 'Lookups and Calculations'!$F$12</f>
        <v>0</v>
      </c>
    </row>
    <row r="3769" spans="1:14" x14ac:dyDescent="0.35">
      <c r="A3769" s="2">
        <v>3768</v>
      </c>
      <c r="B3769" s="11">
        <v>0.17473003516522845</v>
      </c>
      <c r="C3769" s="11">
        <v>0.83566194778209157</v>
      </c>
      <c r="D3769" s="3">
        <f>B3769*Dashboard!$D$11*Dashboard!$D$10*SQRT(Dashboard!$D$12/365)</f>
        <v>43382.281805532562</v>
      </c>
      <c r="E3769" s="3">
        <f>IF(Dashboard!$I$3,C3769*Dashboard!$E$11*Dashboard!$E$10*SQRT(Dashboard!$D$12/365),0)</f>
        <v>414959.24931923015</v>
      </c>
      <c r="F3769" s="3">
        <f>D3769+IF(Dashboard!$I$3,E3769,0)</f>
        <v>458341.53112476273</v>
      </c>
      <c r="G3769" s="3">
        <f>IF(Dashboard!$I$4, ('Lookups and Calculations'!$F$9) / (1 - 'Lookups and Calculations'!$F$10), 'Lookups and Calculations'!$F$9)</f>
        <v>1951878.888340465</v>
      </c>
      <c r="H3769" s="12">
        <f t="shared" si="116"/>
        <v>0</v>
      </c>
      <c r="I3769" s="12">
        <f t="shared" si="117"/>
        <v>0</v>
      </c>
      <c r="J3769" s="13">
        <f>(1 - Dashboard!$I$9) * H3769 * Dashboard!$I$8 * 'Lookups and Calculations'!$F$12</f>
        <v>0</v>
      </c>
      <c r="K3769" s="12">
        <f>(1 - Dashboard!$I$11) * I3769 * Dashboard!$I$10 * 'Lookups and Calculations'!$F$12</f>
        <v>0</v>
      </c>
      <c r="L3769" s="12">
        <f>(H3769 - I3769) * Dashboard!$I$13 * (Dashboard!$D$12 / 365) * 'Lookups and Calculations'!$F$12</f>
        <v>0</v>
      </c>
      <c r="M3769" s="3">
        <f>(G3769*2) * Dashboard!$I$13 * (Dashboard!$D$12 / 365) * 'Lookups and Calculations'!$F$12</f>
        <v>1602.0878730267946</v>
      </c>
      <c r="N3769" s="12">
        <f>H3769 * Dashboard!$I$14 * Dashboard!$I$15 * (Dashboard!$D$12 / 365) * 'Lookups and Calculations'!$F$12</f>
        <v>0</v>
      </c>
    </row>
    <row r="3770" spans="1:14" x14ac:dyDescent="0.35">
      <c r="A3770" s="2">
        <v>3769</v>
      </c>
      <c r="B3770" s="11">
        <v>-1.335608647268844</v>
      </c>
      <c r="C3770" s="11">
        <v>-0.79773667307257534</v>
      </c>
      <c r="D3770" s="3">
        <f>B3770*Dashboard!$D$11*Dashboard!$D$10*SQRT(Dashboard!$D$12/365)</f>
        <v>-331607.27440438146</v>
      </c>
      <c r="E3770" s="3">
        <f>IF(Dashboard!$I$3,C3770*Dashboard!$E$11*Dashboard!$E$10*SQRT(Dashboard!$D$12/365),0)</f>
        <v>-396126.94091335527</v>
      </c>
      <c r="F3770" s="3">
        <f>D3770+IF(Dashboard!$I$3,E3770,0)</f>
        <v>-727734.21531773673</v>
      </c>
      <c r="G3770" s="3">
        <f>IF(Dashboard!$I$4, ('Lookups and Calculations'!$F$9) / (1 - 'Lookups and Calculations'!$F$10), 'Lookups and Calculations'!$F$9)</f>
        <v>1951878.888340465</v>
      </c>
      <c r="H3770" s="12">
        <f t="shared" si="116"/>
        <v>0</v>
      </c>
      <c r="I3770" s="12">
        <f t="shared" si="117"/>
        <v>0</v>
      </c>
      <c r="J3770" s="13">
        <f>(1 - Dashboard!$I$9) * H3770 * Dashboard!$I$8 * 'Lookups and Calculations'!$F$12</f>
        <v>0</v>
      </c>
      <c r="K3770" s="12">
        <f>(1 - Dashboard!$I$11) * I3770 * Dashboard!$I$10 * 'Lookups and Calculations'!$F$12</f>
        <v>0</v>
      </c>
      <c r="L3770" s="12">
        <f>(H3770 - I3770) * Dashboard!$I$13 * (Dashboard!$D$12 / 365) * 'Lookups and Calculations'!$F$12</f>
        <v>0</v>
      </c>
      <c r="M3770" s="3">
        <f>(G3770*2) * Dashboard!$I$13 * (Dashboard!$D$12 / 365) * 'Lookups and Calculations'!$F$12</f>
        <v>1602.0878730267946</v>
      </c>
      <c r="N3770" s="12">
        <f>H3770 * Dashboard!$I$14 * Dashboard!$I$15 * (Dashboard!$D$12 / 365) * 'Lookups and Calculations'!$F$12</f>
        <v>0</v>
      </c>
    </row>
    <row r="3771" spans="1:14" x14ac:dyDescent="0.35">
      <c r="A3771" s="2">
        <v>3770</v>
      </c>
      <c r="B3771" s="11">
        <v>-1.7820212022602</v>
      </c>
      <c r="C3771" s="11">
        <v>-0.17472442208587902</v>
      </c>
      <c r="D3771" s="3">
        <f>B3771*Dashboard!$D$11*Dashboard!$D$10*SQRT(Dashboard!$D$12/365)</f>
        <v>-442443.37218144385</v>
      </c>
      <c r="E3771" s="3">
        <f>IF(Dashboard!$I$3,C3771*Dashboard!$E$11*Dashboard!$E$10*SQRT(Dashboard!$D$12/365),0)</f>
        <v>-86761.776360551463</v>
      </c>
      <c r="F3771" s="3">
        <f>D3771+IF(Dashboard!$I$3,E3771,0)</f>
        <v>-529205.14854199532</v>
      </c>
      <c r="G3771" s="3">
        <f>IF(Dashboard!$I$4, ('Lookups and Calculations'!$F$9) / (1 - 'Lookups and Calculations'!$F$10), 'Lookups and Calculations'!$F$9)</f>
        <v>1951878.888340465</v>
      </c>
      <c r="H3771" s="12">
        <f t="shared" si="116"/>
        <v>0</v>
      </c>
      <c r="I3771" s="12">
        <f t="shared" si="117"/>
        <v>0</v>
      </c>
      <c r="J3771" s="13">
        <f>(1 - Dashboard!$I$9) * H3771 * Dashboard!$I$8 * 'Lookups and Calculations'!$F$12</f>
        <v>0</v>
      </c>
      <c r="K3771" s="12">
        <f>(1 - Dashboard!$I$11) * I3771 * Dashboard!$I$10 * 'Lookups and Calculations'!$F$12</f>
        <v>0</v>
      </c>
      <c r="L3771" s="12">
        <f>(H3771 - I3771) * Dashboard!$I$13 * (Dashboard!$D$12 / 365) * 'Lookups and Calculations'!$F$12</f>
        <v>0</v>
      </c>
      <c r="M3771" s="3">
        <f>(G3771*2) * Dashboard!$I$13 * (Dashboard!$D$12 / 365) * 'Lookups and Calculations'!$F$12</f>
        <v>1602.0878730267946</v>
      </c>
      <c r="N3771" s="12">
        <f>H3771 * Dashboard!$I$14 * Dashboard!$I$15 * (Dashboard!$D$12 / 365) * 'Lookups and Calculations'!$F$12</f>
        <v>0</v>
      </c>
    </row>
    <row r="3772" spans="1:14" x14ac:dyDescent="0.35">
      <c r="A3772" s="2">
        <v>3771</v>
      </c>
      <c r="B3772" s="11">
        <v>-0.42684579488957541</v>
      </c>
      <c r="C3772" s="11">
        <v>-0.50100842397486789</v>
      </c>
      <c r="D3772" s="3">
        <f>B3772*Dashboard!$D$11*Dashboard!$D$10*SQRT(Dashboard!$D$12/365)</f>
        <v>-105978.02801273135</v>
      </c>
      <c r="E3772" s="3">
        <f>IF(Dashboard!$I$3,C3772*Dashboard!$E$11*Dashboard!$E$10*SQRT(Dashboard!$D$12/365),0)</f>
        <v>-248782.51315259546</v>
      </c>
      <c r="F3772" s="3">
        <f>D3772+IF(Dashboard!$I$3,E3772,0)</f>
        <v>-354760.54116532684</v>
      </c>
      <c r="G3772" s="3">
        <f>IF(Dashboard!$I$4, ('Lookups and Calculations'!$F$9) / (1 - 'Lookups and Calculations'!$F$10), 'Lookups and Calculations'!$F$9)</f>
        <v>1951878.888340465</v>
      </c>
      <c r="H3772" s="12">
        <f t="shared" si="116"/>
        <v>0</v>
      </c>
      <c r="I3772" s="12">
        <f t="shared" si="117"/>
        <v>0</v>
      </c>
      <c r="J3772" s="13">
        <f>(1 - Dashboard!$I$9) * H3772 * Dashboard!$I$8 * 'Lookups and Calculations'!$F$12</f>
        <v>0</v>
      </c>
      <c r="K3772" s="12">
        <f>(1 - Dashboard!$I$11) * I3772 * Dashboard!$I$10 * 'Lookups and Calculations'!$F$12</f>
        <v>0</v>
      </c>
      <c r="L3772" s="12">
        <f>(H3772 - I3772) * Dashboard!$I$13 * (Dashboard!$D$12 / 365) * 'Lookups and Calculations'!$F$12</f>
        <v>0</v>
      </c>
      <c r="M3772" s="3">
        <f>(G3772*2) * Dashboard!$I$13 * (Dashboard!$D$12 / 365) * 'Lookups and Calculations'!$F$12</f>
        <v>1602.0878730267946</v>
      </c>
      <c r="N3772" s="12">
        <f>H3772 * Dashboard!$I$14 * Dashboard!$I$15 * (Dashboard!$D$12 / 365) * 'Lookups and Calculations'!$F$12</f>
        <v>0</v>
      </c>
    </row>
    <row r="3773" spans="1:14" x14ac:dyDescent="0.35">
      <c r="A3773" s="2">
        <v>3772</v>
      </c>
      <c r="B3773" s="11">
        <v>4.5592150788306862E-2</v>
      </c>
      <c r="C3773" s="11">
        <v>1.5121562505168664</v>
      </c>
      <c r="D3773" s="3">
        <f>B3773*Dashboard!$D$11*Dashboard!$D$10*SQRT(Dashboard!$D$12/365)</f>
        <v>11319.699739934955</v>
      </c>
      <c r="E3773" s="3">
        <f>IF(Dashboard!$I$3,C3773*Dashboard!$E$11*Dashboard!$E$10*SQRT(Dashboard!$D$12/365),0)</f>
        <v>750881.65044878167</v>
      </c>
      <c r="F3773" s="3">
        <f>D3773+IF(Dashboard!$I$3,E3773,0)</f>
        <v>762201.35018871666</v>
      </c>
      <c r="G3773" s="3">
        <f>IF(Dashboard!$I$4, ('Lookups and Calculations'!$F$9) / (1 - 'Lookups and Calculations'!$F$10), 'Lookups and Calculations'!$F$9)</f>
        <v>1951878.888340465</v>
      </c>
      <c r="H3773" s="12">
        <f t="shared" si="116"/>
        <v>0</v>
      </c>
      <c r="I3773" s="12">
        <f t="shared" si="117"/>
        <v>0</v>
      </c>
      <c r="J3773" s="13">
        <f>(1 - Dashboard!$I$9) * H3773 * Dashboard!$I$8 * 'Lookups and Calculations'!$F$12</f>
        <v>0</v>
      </c>
      <c r="K3773" s="12">
        <f>(1 - Dashboard!$I$11) * I3773 * Dashboard!$I$10 * 'Lookups and Calculations'!$F$12</f>
        <v>0</v>
      </c>
      <c r="L3773" s="12">
        <f>(H3773 - I3773) * Dashboard!$I$13 * (Dashboard!$D$12 / 365) * 'Lookups and Calculations'!$F$12</f>
        <v>0</v>
      </c>
      <c r="M3773" s="3">
        <f>(G3773*2) * Dashboard!$I$13 * (Dashboard!$D$12 / 365) * 'Lookups and Calculations'!$F$12</f>
        <v>1602.0878730267946</v>
      </c>
      <c r="N3773" s="12">
        <f>H3773 * Dashboard!$I$14 * Dashboard!$I$15 * (Dashboard!$D$12 / 365) * 'Lookups and Calculations'!$F$12</f>
        <v>0</v>
      </c>
    </row>
    <row r="3774" spans="1:14" x14ac:dyDescent="0.35">
      <c r="A3774" s="2">
        <v>3773</v>
      </c>
      <c r="B3774" s="11">
        <v>-0.72955323912737435</v>
      </c>
      <c r="C3774" s="11">
        <v>0.33907644180158197</v>
      </c>
      <c r="D3774" s="3">
        <f>B3774*Dashboard!$D$11*Dashboard!$D$10*SQRT(Dashboard!$D$12/365)</f>
        <v>-181134.76702522393</v>
      </c>
      <c r="E3774" s="3">
        <f>IF(Dashboard!$I$3,C3774*Dashboard!$E$11*Dashboard!$E$10*SQRT(Dashboard!$D$12/365),0)</f>
        <v>168372.99595279642</v>
      </c>
      <c r="F3774" s="3">
        <f>D3774+IF(Dashboard!$I$3,E3774,0)</f>
        <v>-12761.771072427509</v>
      </c>
      <c r="G3774" s="3">
        <f>IF(Dashboard!$I$4, ('Lookups and Calculations'!$F$9) / (1 - 'Lookups and Calculations'!$F$10), 'Lookups and Calculations'!$F$9)</f>
        <v>1951878.888340465</v>
      </c>
      <c r="H3774" s="12">
        <f t="shared" si="116"/>
        <v>0</v>
      </c>
      <c r="I3774" s="12">
        <f t="shared" si="117"/>
        <v>0</v>
      </c>
      <c r="J3774" s="13">
        <f>(1 - Dashboard!$I$9) * H3774 * Dashboard!$I$8 * 'Lookups and Calculations'!$F$12</f>
        <v>0</v>
      </c>
      <c r="K3774" s="12">
        <f>(1 - Dashboard!$I$11) * I3774 * Dashboard!$I$10 * 'Lookups and Calculations'!$F$12</f>
        <v>0</v>
      </c>
      <c r="L3774" s="12">
        <f>(H3774 - I3774) * Dashboard!$I$13 * (Dashboard!$D$12 / 365) * 'Lookups and Calculations'!$F$12</f>
        <v>0</v>
      </c>
      <c r="M3774" s="3">
        <f>(G3774*2) * Dashboard!$I$13 * (Dashboard!$D$12 / 365) * 'Lookups and Calculations'!$F$12</f>
        <v>1602.0878730267946</v>
      </c>
      <c r="N3774" s="12">
        <f>H3774 * Dashboard!$I$14 * Dashboard!$I$15 * (Dashboard!$D$12 / 365) * 'Lookups and Calculations'!$F$12</f>
        <v>0</v>
      </c>
    </row>
    <row r="3775" spans="1:14" x14ac:dyDescent="0.35">
      <c r="A3775" s="2">
        <v>3774</v>
      </c>
      <c r="B3775" s="11">
        <v>0.63768880226131486</v>
      </c>
      <c r="C3775" s="11">
        <v>1.5893014162702577</v>
      </c>
      <c r="D3775" s="3">
        <f>B3775*Dashboard!$D$11*Dashboard!$D$10*SQRT(Dashboard!$D$12/365)</f>
        <v>158326.50235417654</v>
      </c>
      <c r="E3775" s="3">
        <f>IF(Dashboard!$I$3,C3775*Dashboard!$E$11*Dashboard!$E$10*SQRT(Dashboard!$D$12/365),0)</f>
        <v>789189.12652160926</v>
      </c>
      <c r="F3775" s="3">
        <f>D3775+IF(Dashboard!$I$3,E3775,0)</f>
        <v>947515.62887578574</v>
      </c>
      <c r="G3775" s="3">
        <f>IF(Dashboard!$I$4, ('Lookups and Calculations'!$F$9) / (1 - 'Lookups and Calculations'!$F$10), 'Lookups and Calculations'!$F$9)</f>
        <v>1951878.888340465</v>
      </c>
      <c r="H3775" s="12">
        <f t="shared" si="116"/>
        <v>0</v>
      </c>
      <c r="I3775" s="12">
        <f t="shared" si="117"/>
        <v>0</v>
      </c>
      <c r="J3775" s="13">
        <f>(1 - Dashboard!$I$9) * H3775 * Dashboard!$I$8 * 'Lookups and Calculations'!$F$12</f>
        <v>0</v>
      </c>
      <c r="K3775" s="12">
        <f>(1 - Dashboard!$I$11) * I3775 * Dashboard!$I$10 * 'Lookups and Calculations'!$F$12</f>
        <v>0</v>
      </c>
      <c r="L3775" s="12">
        <f>(H3775 - I3775) * Dashboard!$I$13 * (Dashboard!$D$12 / 365) * 'Lookups and Calculations'!$F$12</f>
        <v>0</v>
      </c>
      <c r="M3775" s="3">
        <f>(G3775*2) * Dashboard!$I$13 * (Dashboard!$D$12 / 365) * 'Lookups and Calculations'!$F$12</f>
        <v>1602.0878730267946</v>
      </c>
      <c r="N3775" s="12">
        <f>H3775 * Dashboard!$I$14 * Dashboard!$I$15 * (Dashboard!$D$12 / 365) * 'Lookups and Calculations'!$F$12</f>
        <v>0</v>
      </c>
    </row>
    <row r="3776" spans="1:14" x14ac:dyDescent="0.35">
      <c r="A3776" s="2">
        <v>3775</v>
      </c>
      <c r="B3776" s="11">
        <v>-0.13195318681291301</v>
      </c>
      <c r="C3776" s="11">
        <v>2.8559384510679395E-2</v>
      </c>
      <c r="D3776" s="3">
        <f>B3776*Dashboard!$D$11*Dashboard!$D$10*SQRT(Dashboard!$D$12/365)</f>
        <v>-32761.570327864538</v>
      </c>
      <c r="E3776" s="3">
        <f>IF(Dashboard!$I$3,C3776*Dashboard!$E$11*Dashboard!$E$10*SQRT(Dashboard!$D$12/365),0)</f>
        <v>14181.548877538517</v>
      </c>
      <c r="F3776" s="3">
        <f>D3776+IF(Dashboard!$I$3,E3776,0)</f>
        <v>-18580.021450326021</v>
      </c>
      <c r="G3776" s="3">
        <f>IF(Dashboard!$I$4, ('Lookups and Calculations'!$F$9) / (1 - 'Lookups and Calculations'!$F$10), 'Lookups and Calculations'!$F$9)</f>
        <v>1951878.888340465</v>
      </c>
      <c r="H3776" s="12">
        <f t="shared" si="116"/>
        <v>0</v>
      </c>
      <c r="I3776" s="12">
        <f t="shared" si="117"/>
        <v>0</v>
      </c>
      <c r="J3776" s="13">
        <f>(1 - Dashboard!$I$9) * H3776 * Dashboard!$I$8 * 'Lookups and Calculations'!$F$12</f>
        <v>0</v>
      </c>
      <c r="K3776" s="12">
        <f>(1 - Dashboard!$I$11) * I3776 * Dashboard!$I$10 * 'Lookups and Calculations'!$F$12</f>
        <v>0</v>
      </c>
      <c r="L3776" s="12">
        <f>(H3776 - I3776) * Dashboard!$I$13 * (Dashboard!$D$12 / 365) * 'Lookups and Calculations'!$F$12</f>
        <v>0</v>
      </c>
      <c r="M3776" s="3">
        <f>(G3776*2) * Dashboard!$I$13 * (Dashboard!$D$12 / 365) * 'Lookups and Calculations'!$F$12</f>
        <v>1602.0878730267946</v>
      </c>
      <c r="N3776" s="12">
        <f>H3776 * Dashboard!$I$14 * Dashboard!$I$15 * (Dashboard!$D$12 / 365) * 'Lookups and Calculations'!$F$12</f>
        <v>0</v>
      </c>
    </row>
    <row r="3777" spans="1:14" x14ac:dyDescent="0.35">
      <c r="A3777" s="2">
        <v>3776</v>
      </c>
      <c r="B3777" s="11">
        <v>0.78591862212333219</v>
      </c>
      <c r="C3777" s="11">
        <v>-2.3005742052557467</v>
      </c>
      <c r="D3777" s="3">
        <f>B3777*Dashboard!$D$11*Dashboard!$D$10*SQRT(Dashboard!$D$12/365)</f>
        <v>195129.2638894587</v>
      </c>
      <c r="E3777" s="3">
        <f>IF(Dashboard!$I$3,C3777*Dashboard!$E$11*Dashboard!$E$10*SQRT(Dashboard!$D$12/365),0)</f>
        <v>-1142381.2556618212</v>
      </c>
      <c r="F3777" s="3">
        <f>D3777+IF(Dashboard!$I$3,E3777,0)</f>
        <v>-947251.9917723625</v>
      </c>
      <c r="G3777" s="3">
        <f>IF(Dashboard!$I$4, ('Lookups and Calculations'!$F$9) / (1 - 'Lookups and Calculations'!$F$10), 'Lookups and Calculations'!$F$9)</f>
        <v>1951878.888340465</v>
      </c>
      <c r="H3777" s="12">
        <f t="shared" si="116"/>
        <v>0</v>
      </c>
      <c r="I3777" s="12">
        <f t="shared" si="117"/>
        <v>0</v>
      </c>
      <c r="J3777" s="13">
        <f>(1 - Dashboard!$I$9) * H3777 * Dashboard!$I$8 * 'Lookups and Calculations'!$F$12</f>
        <v>0</v>
      </c>
      <c r="K3777" s="12">
        <f>(1 - Dashboard!$I$11) * I3777 * Dashboard!$I$10 * 'Lookups and Calculations'!$F$12</f>
        <v>0</v>
      </c>
      <c r="L3777" s="12">
        <f>(H3777 - I3777) * Dashboard!$I$13 * (Dashboard!$D$12 / 365) * 'Lookups and Calculations'!$F$12</f>
        <v>0</v>
      </c>
      <c r="M3777" s="3">
        <f>(G3777*2) * Dashboard!$I$13 * (Dashboard!$D$12 / 365) * 'Lookups and Calculations'!$F$12</f>
        <v>1602.0878730267946</v>
      </c>
      <c r="N3777" s="12">
        <f>H3777 * Dashboard!$I$14 * Dashboard!$I$15 * (Dashboard!$D$12 / 365) * 'Lookups and Calculations'!$F$12</f>
        <v>0</v>
      </c>
    </row>
    <row r="3778" spans="1:14" x14ac:dyDescent="0.35">
      <c r="A3778" s="2">
        <v>3777</v>
      </c>
      <c r="B3778" s="11">
        <v>1.1970755517654925</v>
      </c>
      <c r="C3778" s="11">
        <v>0.10031019191197971</v>
      </c>
      <c r="D3778" s="3">
        <f>B3778*Dashboard!$D$11*Dashboard!$D$10*SQRT(Dashboard!$D$12/365)</f>
        <v>297212.03272291506</v>
      </c>
      <c r="E3778" s="3">
        <f>IF(Dashboard!$I$3,C3778*Dashboard!$E$11*Dashboard!$E$10*SQRT(Dashboard!$D$12/365),0)</f>
        <v>49810.383307912824</v>
      </c>
      <c r="F3778" s="3">
        <f>D3778+IF(Dashboard!$I$3,E3778,0)</f>
        <v>347022.41603082791</v>
      </c>
      <c r="G3778" s="3">
        <f>IF(Dashboard!$I$4, ('Lookups and Calculations'!$F$9) / (1 - 'Lookups and Calculations'!$F$10), 'Lookups and Calculations'!$F$9)</f>
        <v>1951878.888340465</v>
      </c>
      <c r="H3778" s="12">
        <f t="shared" si="116"/>
        <v>0</v>
      </c>
      <c r="I3778" s="12">
        <f t="shared" si="117"/>
        <v>0</v>
      </c>
      <c r="J3778" s="13">
        <f>(1 - Dashboard!$I$9) * H3778 * Dashboard!$I$8 * 'Lookups and Calculations'!$F$12</f>
        <v>0</v>
      </c>
      <c r="K3778" s="12">
        <f>(1 - Dashboard!$I$11) * I3778 * Dashboard!$I$10 * 'Lookups and Calculations'!$F$12</f>
        <v>0</v>
      </c>
      <c r="L3778" s="12">
        <f>(H3778 - I3778) * Dashboard!$I$13 * (Dashboard!$D$12 / 365) * 'Lookups and Calculations'!$F$12</f>
        <v>0</v>
      </c>
      <c r="M3778" s="3">
        <f>(G3778*2) * Dashboard!$I$13 * (Dashboard!$D$12 / 365) * 'Lookups and Calculations'!$F$12</f>
        <v>1602.0878730267946</v>
      </c>
      <c r="N3778" s="12">
        <f>H3778 * Dashboard!$I$14 * Dashboard!$I$15 * (Dashboard!$D$12 / 365) * 'Lookups and Calculations'!$F$12</f>
        <v>0</v>
      </c>
    </row>
    <row r="3779" spans="1:14" x14ac:dyDescent="0.35">
      <c r="A3779" s="2">
        <v>3778</v>
      </c>
      <c r="B3779" s="11">
        <v>1.4835175779764649</v>
      </c>
      <c r="C3779" s="11">
        <v>-1.166320286979903</v>
      </c>
      <c r="D3779" s="3">
        <f>B3779*Dashboard!$D$11*Dashboard!$D$10*SQRT(Dashboard!$D$12/365)</f>
        <v>368330.3650135335</v>
      </c>
      <c r="E3779" s="3">
        <f>IF(Dashboard!$I$3,C3779*Dashboard!$E$11*Dashboard!$E$10*SQRT(Dashboard!$D$12/365),0)</f>
        <v>-579152.12250058283</v>
      </c>
      <c r="F3779" s="3">
        <f>D3779+IF(Dashboard!$I$3,E3779,0)</f>
        <v>-210821.75748704933</v>
      </c>
      <c r="G3779" s="3">
        <f>IF(Dashboard!$I$4, ('Lookups and Calculations'!$F$9) / (1 - 'Lookups and Calculations'!$F$10), 'Lookups and Calculations'!$F$9)</f>
        <v>1951878.888340465</v>
      </c>
      <c r="H3779" s="12">
        <f t="shared" ref="H3779:H3842" si="118">MAX(0,F3779-G3779)</f>
        <v>0</v>
      </c>
      <c r="I3779" s="12">
        <f t="shared" ref="I3779:I3842" si="119">MAX(0,-F3779-G3779)</f>
        <v>0</v>
      </c>
      <c r="J3779" s="13">
        <f>(1 - Dashboard!$I$9) * H3779 * Dashboard!$I$8 * 'Lookups and Calculations'!$F$12</f>
        <v>0</v>
      </c>
      <c r="K3779" s="12">
        <f>(1 - Dashboard!$I$11) * I3779 * Dashboard!$I$10 * 'Lookups and Calculations'!$F$12</f>
        <v>0</v>
      </c>
      <c r="L3779" s="12">
        <f>(H3779 - I3779) * Dashboard!$I$13 * (Dashboard!$D$12 / 365) * 'Lookups and Calculations'!$F$12</f>
        <v>0</v>
      </c>
      <c r="M3779" s="3">
        <f>(G3779*2) * Dashboard!$I$13 * (Dashboard!$D$12 / 365) * 'Lookups and Calculations'!$F$12</f>
        <v>1602.0878730267946</v>
      </c>
      <c r="N3779" s="12">
        <f>H3779 * Dashboard!$I$14 * Dashboard!$I$15 * (Dashboard!$D$12 / 365) * 'Lookups and Calculations'!$F$12</f>
        <v>0</v>
      </c>
    </row>
    <row r="3780" spans="1:14" x14ac:dyDescent="0.35">
      <c r="A3780" s="2">
        <v>3779</v>
      </c>
      <c r="B3780" s="11">
        <v>-1.0570179778170796</v>
      </c>
      <c r="C3780" s="11">
        <v>-0.75442241337605553</v>
      </c>
      <c r="D3780" s="3">
        <f>B3780*Dashboard!$D$11*Dashboard!$D$10*SQRT(Dashboard!$D$12/365)</f>
        <v>-262438.29083999468</v>
      </c>
      <c r="E3780" s="3">
        <f>IF(Dashboard!$I$3,C3780*Dashboard!$E$11*Dashboard!$E$10*SQRT(Dashboard!$D$12/365),0)</f>
        <v>-374618.65908218012</v>
      </c>
      <c r="F3780" s="3">
        <f>D3780+IF(Dashboard!$I$3,E3780,0)</f>
        <v>-637056.9499221748</v>
      </c>
      <c r="G3780" s="3">
        <f>IF(Dashboard!$I$4, ('Lookups and Calculations'!$F$9) / (1 - 'Lookups and Calculations'!$F$10), 'Lookups and Calculations'!$F$9)</f>
        <v>1951878.888340465</v>
      </c>
      <c r="H3780" s="12">
        <f t="shared" si="118"/>
        <v>0</v>
      </c>
      <c r="I3780" s="12">
        <f t="shared" si="119"/>
        <v>0</v>
      </c>
      <c r="J3780" s="13">
        <f>(1 - Dashboard!$I$9) * H3780 * Dashboard!$I$8 * 'Lookups and Calculations'!$F$12</f>
        <v>0</v>
      </c>
      <c r="K3780" s="12">
        <f>(1 - Dashboard!$I$11) * I3780 * Dashboard!$I$10 * 'Lookups and Calculations'!$F$12</f>
        <v>0</v>
      </c>
      <c r="L3780" s="12">
        <f>(H3780 - I3780) * Dashboard!$I$13 * (Dashboard!$D$12 / 365) * 'Lookups and Calculations'!$F$12</f>
        <v>0</v>
      </c>
      <c r="M3780" s="3">
        <f>(G3780*2) * Dashboard!$I$13 * (Dashboard!$D$12 / 365) * 'Lookups and Calculations'!$F$12</f>
        <v>1602.0878730267946</v>
      </c>
      <c r="N3780" s="12">
        <f>H3780 * Dashboard!$I$14 * Dashboard!$I$15 * (Dashboard!$D$12 / 365) * 'Lookups and Calculations'!$F$12</f>
        <v>0</v>
      </c>
    </row>
    <row r="3781" spans="1:14" x14ac:dyDescent="0.35">
      <c r="A3781" s="2">
        <v>3780</v>
      </c>
      <c r="B3781" s="11">
        <v>0.5856310627489919</v>
      </c>
      <c r="C3781" s="11">
        <v>-8.9907225832691895E-2</v>
      </c>
      <c r="D3781" s="3">
        <f>B3781*Dashboard!$D$11*Dashboard!$D$10*SQRT(Dashboard!$D$12/365)</f>
        <v>145401.51482385857</v>
      </c>
      <c r="E3781" s="3">
        <f>IF(Dashboard!$I$3,C3781*Dashboard!$E$11*Dashboard!$E$10*SQRT(Dashboard!$D$12/365),0)</f>
        <v>-44644.649716223248</v>
      </c>
      <c r="F3781" s="3">
        <f>D3781+IF(Dashboard!$I$3,E3781,0)</f>
        <v>100756.86510763533</v>
      </c>
      <c r="G3781" s="3">
        <f>IF(Dashboard!$I$4, ('Lookups and Calculations'!$F$9) / (1 - 'Lookups and Calculations'!$F$10), 'Lookups and Calculations'!$F$9)</f>
        <v>1951878.888340465</v>
      </c>
      <c r="H3781" s="12">
        <f t="shared" si="118"/>
        <v>0</v>
      </c>
      <c r="I3781" s="12">
        <f t="shared" si="119"/>
        <v>0</v>
      </c>
      <c r="J3781" s="13">
        <f>(1 - Dashboard!$I$9) * H3781 * Dashboard!$I$8 * 'Lookups and Calculations'!$F$12</f>
        <v>0</v>
      </c>
      <c r="K3781" s="12">
        <f>(1 - Dashboard!$I$11) * I3781 * Dashboard!$I$10 * 'Lookups and Calculations'!$F$12</f>
        <v>0</v>
      </c>
      <c r="L3781" s="12">
        <f>(H3781 - I3781) * Dashboard!$I$13 * (Dashboard!$D$12 / 365) * 'Lookups and Calculations'!$F$12</f>
        <v>0</v>
      </c>
      <c r="M3781" s="3">
        <f>(G3781*2) * Dashboard!$I$13 * (Dashboard!$D$12 / 365) * 'Lookups and Calculations'!$F$12</f>
        <v>1602.0878730267946</v>
      </c>
      <c r="N3781" s="12">
        <f>H3781 * Dashboard!$I$14 * Dashboard!$I$15 * (Dashboard!$D$12 / 365) * 'Lookups and Calculations'!$F$12</f>
        <v>0</v>
      </c>
    </row>
    <row r="3782" spans="1:14" x14ac:dyDescent="0.35">
      <c r="A3782" s="2">
        <v>3781</v>
      </c>
      <c r="B3782" s="11">
        <v>-0.73403686792677503</v>
      </c>
      <c r="C3782" s="11">
        <v>1.1556474666901986</v>
      </c>
      <c r="D3782" s="3">
        <f>B3782*Dashboard!$D$11*Dashboard!$D$10*SQRT(Dashboard!$D$12/365)</f>
        <v>-182247.97030423128</v>
      </c>
      <c r="E3782" s="3">
        <f>IF(Dashboard!$I$3,C3782*Dashboard!$E$11*Dashboard!$E$10*SQRT(Dashboard!$D$12/365),0)</f>
        <v>573852.38914873032</v>
      </c>
      <c r="F3782" s="3">
        <f>D3782+IF(Dashboard!$I$3,E3782,0)</f>
        <v>391604.41884449904</v>
      </c>
      <c r="G3782" s="3">
        <f>IF(Dashboard!$I$4, ('Lookups and Calculations'!$F$9) / (1 - 'Lookups and Calculations'!$F$10), 'Lookups and Calculations'!$F$9)</f>
        <v>1951878.888340465</v>
      </c>
      <c r="H3782" s="12">
        <f t="shared" si="118"/>
        <v>0</v>
      </c>
      <c r="I3782" s="12">
        <f t="shared" si="119"/>
        <v>0</v>
      </c>
      <c r="J3782" s="13">
        <f>(1 - Dashboard!$I$9) * H3782 * Dashboard!$I$8 * 'Lookups and Calculations'!$F$12</f>
        <v>0</v>
      </c>
      <c r="K3782" s="12">
        <f>(1 - Dashboard!$I$11) * I3782 * Dashboard!$I$10 * 'Lookups and Calculations'!$F$12</f>
        <v>0</v>
      </c>
      <c r="L3782" s="12">
        <f>(H3782 - I3782) * Dashboard!$I$13 * (Dashboard!$D$12 / 365) * 'Lookups and Calculations'!$F$12</f>
        <v>0</v>
      </c>
      <c r="M3782" s="3">
        <f>(G3782*2) * Dashboard!$I$13 * (Dashboard!$D$12 / 365) * 'Lookups and Calculations'!$F$12</f>
        <v>1602.0878730267946</v>
      </c>
      <c r="N3782" s="12">
        <f>H3782 * Dashboard!$I$14 * Dashboard!$I$15 * (Dashboard!$D$12 / 365) * 'Lookups and Calculations'!$F$12</f>
        <v>0</v>
      </c>
    </row>
    <row r="3783" spans="1:14" x14ac:dyDescent="0.35">
      <c r="A3783" s="2">
        <v>3782</v>
      </c>
      <c r="B3783" s="11">
        <v>-0.55251353141506465</v>
      </c>
      <c r="C3783" s="11">
        <v>-0.14865009930143058</v>
      </c>
      <c r="D3783" s="3">
        <f>B3783*Dashboard!$D$11*Dashboard!$D$10*SQRT(Dashboard!$D$12/365)</f>
        <v>-137179.03563947909</v>
      </c>
      <c r="E3783" s="3">
        <f>IF(Dashboard!$I$3,C3783*Dashboard!$E$11*Dashboard!$E$10*SQRT(Dashboard!$D$12/365),0)</f>
        <v>-73814.218513914413</v>
      </c>
      <c r="F3783" s="3">
        <f>D3783+IF(Dashboard!$I$3,E3783,0)</f>
        <v>-210993.2541533935</v>
      </c>
      <c r="G3783" s="3">
        <f>IF(Dashboard!$I$4, ('Lookups and Calculations'!$F$9) / (1 - 'Lookups and Calculations'!$F$10), 'Lookups and Calculations'!$F$9)</f>
        <v>1951878.888340465</v>
      </c>
      <c r="H3783" s="12">
        <f t="shared" si="118"/>
        <v>0</v>
      </c>
      <c r="I3783" s="12">
        <f t="shared" si="119"/>
        <v>0</v>
      </c>
      <c r="J3783" s="13">
        <f>(1 - Dashboard!$I$9) * H3783 * Dashboard!$I$8 * 'Lookups and Calculations'!$F$12</f>
        <v>0</v>
      </c>
      <c r="K3783" s="12">
        <f>(1 - Dashboard!$I$11) * I3783 * Dashboard!$I$10 * 'Lookups and Calculations'!$F$12</f>
        <v>0</v>
      </c>
      <c r="L3783" s="12">
        <f>(H3783 - I3783) * Dashboard!$I$13 * (Dashboard!$D$12 / 365) * 'Lookups and Calculations'!$F$12</f>
        <v>0</v>
      </c>
      <c r="M3783" s="3">
        <f>(G3783*2) * Dashboard!$I$13 * (Dashboard!$D$12 / 365) * 'Lookups and Calculations'!$F$12</f>
        <v>1602.0878730267946</v>
      </c>
      <c r="N3783" s="12">
        <f>H3783 * Dashboard!$I$14 * Dashboard!$I$15 * (Dashboard!$D$12 / 365) * 'Lookups and Calculations'!$F$12</f>
        <v>0</v>
      </c>
    </row>
    <row r="3784" spans="1:14" x14ac:dyDescent="0.35">
      <c r="A3784" s="2">
        <v>3783</v>
      </c>
      <c r="B3784" s="11">
        <v>-7.979746479746164E-3</v>
      </c>
      <c r="C3784" s="11">
        <v>0.65372983933181683</v>
      </c>
      <c r="D3784" s="3">
        <f>B3784*Dashboard!$D$11*Dashboard!$D$10*SQRT(Dashboard!$D$12/365)</f>
        <v>-1981.2255528575824</v>
      </c>
      <c r="E3784" s="3">
        <f>IF(Dashboard!$I$3,C3784*Dashboard!$E$11*Dashboard!$E$10*SQRT(Dashboard!$D$12/365),0)</f>
        <v>324618.3987516549</v>
      </c>
      <c r="F3784" s="3">
        <f>D3784+IF(Dashboard!$I$3,E3784,0)</f>
        <v>322637.17319879733</v>
      </c>
      <c r="G3784" s="3">
        <f>IF(Dashboard!$I$4, ('Lookups and Calculations'!$F$9) / (1 - 'Lookups and Calculations'!$F$10), 'Lookups and Calculations'!$F$9)</f>
        <v>1951878.888340465</v>
      </c>
      <c r="H3784" s="12">
        <f t="shared" si="118"/>
        <v>0</v>
      </c>
      <c r="I3784" s="12">
        <f t="shared" si="119"/>
        <v>0</v>
      </c>
      <c r="J3784" s="13">
        <f>(1 - Dashboard!$I$9) * H3784 * Dashboard!$I$8 * 'Lookups and Calculations'!$F$12</f>
        <v>0</v>
      </c>
      <c r="K3784" s="12">
        <f>(1 - Dashboard!$I$11) * I3784 * Dashboard!$I$10 * 'Lookups and Calculations'!$F$12</f>
        <v>0</v>
      </c>
      <c r="L3784" s="12">
        <f>(H3784 - I3784) * Dashboard!$I$13 * (Dashboard!$D$12 / 365) * 'Lookups and Calculations'!$F$12</f>
        <v>0</v>
      </c>
      <c r="M3784" s="3">
        <f>(G3784*2) * Dashboard!$I$13 * (Dashboard!$D$12 / 365) * 'Lookups and Calculations'!$F$12</f>
        <v>1602.0878730267946</v>
      </c>
      <c r="N3784" s="12">
        <f>H3784 * Dashboard!$I$14 * Dashboard!$I$15 * (Dashboard!$D$12 / 365) * 'Lookups and Calculations'!$F$12</f>
        <v>0</v>
      </c>
    </row>
    <row r="3785" spans="1:14" x14ac:dyDescent="0.35">
      <c r="A3785" s="2">
        <v>3784</v>
      </c>
      <c r="B3785" s="11">
        <v>1.6304689188525183</v>
      </c>
      <c r="C3785" s="11">
        <v>1.5243076802445925</v>
      </c>
      <c r="D3785" s="3">
        <f>B3785*Dashboard!$D$11*Dashboard!$D$10*SQRT(Dashboard!$D$12/365)</f>
        <v>404815.70352764416</v>
      </c>
      <c r="E3785" s="3">
        <f>IF(Dashboard!$I$3,C3785*Dashboard!$E$11*Dashboard!$E$10*SQRT(Dashboard!$D$12/365),0)</f>
        <v>756915.60732734413</v>
      </c>
      <c r="F3785" s="3">
        <f>D3785+IF(Dashboard!$I$3,E3785,0)</f>
        <v>1161731.3108549882</v>
      </c>
      <c r="G3785" s="3">
        <f>IF(Dashboard!$I$4, ('Lookups and Calculations'!$F$9) / (1 - 'Lookups and Calculations'!$F$10), 'Lookups and Calculations'!$F$9)</f>
        <v>1951878.888340465</v>
      </c>
      <c r="H3785" s="12">
        <f t="shared" si="118"/>
        <v>0</v>
      </c>
      <c r="I3785" s="12">
        <f t="shared" si="119"/>
        <v>0</v>
      </c>
      <c r="J3785" s="13">
        <f>(1 - Dashboard!$I$9) * H3785 * Dashboard!$I$8 * 'Lookups and Calculations'!$F$12</f>
        <v>0</v>
      </c>
      <c r="K3785" s="12">
        <f>(1 - Dashboard!$I$11) * I3785 * Dashboard!$I$10 * 'Lookups and Calculations'!$F$12</f>
        <v>0</v>
      </c>
      <c r="L3785" s="12">
        <f>(H3785 - I3785) * Dashboard!$I$13 * (Dashboard!$D$12 / 365) * 'Lookups and Calculations'!$F$12</f>
        <v>0</v>
      </c>
      <c r="M3785" s="3">
        <f>(G3785*2) * Dashboard!$I$13 * (Dashboard!$D$12 / 365) * 'Lookups and Calculations'!$F$12</f>
        <v>1602.0878730267946</v>
      </c>
      <c r="N3785" s="12">
        <f>H3785 * Dashboard!$I$14 * Dashboard!$I$15 * (Dashboard!$D$12 / 365) * 'Lookups and Calculations'!$F$12</f>
        <v>0</v>
      </c>
    </row>
    <row r="3786" spans="1:14" x14ac:dyDescent="0.35">
      <c r="A3786" s="2">
        <v>3785</v>
      </c>
      <c r="B3786" s="11">
        <v>1.0398572135338906</v>
      </c>
      <c r="C3786" s="11">
        <v>-0.22458136384028143</v>
      </c>
      <c r="D3786" s="3">
        <f>B3786*Dashboard!$D$11*Dashboard!$D$10*SQRT(Dashboard!$D$12/365)</f>
        <v>258177.58596788935</v>
      </c>
      <c r="E3786" s="3">
        <f>IF(Dashboard!$I$3,C3786*Dashboard!$E$11*Dashboard!$E$10*SQRT(Dashboard!$D$12/365),0)</f>
        <v>-111518.9155107407</v>
      </c>
      <c r="F3786" s="3">
        <f>D3786+IF(Dashboard!$I$3,E3786,0)</f>
        <v>146658.67045714863</v>
      </c>
      <c r="G3786" s="3">
        <f>IF(Dashboard!$I$4, ('Lookups and Calculations'!$F$9) / (1 - 'Lookups and Calculations'!$F$10), 'Lookups and Calculations'!$F$9)</f>
        <v>1951878.888340465</v>
      </c>
      <c r="H3786" s="12">
        <f t="shared" si="118"/>
        <v>0</v>
      </c>
      <c r="I3786" s="12">
        <f t="shared" si="119"/>
        <v>0</v>
      </c>
      <c r="J3786" s="13">
        <f>(1 - Dashboard!$I$9) * H3786 * Dashboard!$I$8 * 'Lookups and Calculations'!$F$12</f>
        <v>0</v>
      </c>
      <c r="K3786" s="12">
        <f>(1 - Dashboard!$I$11) * I3786 * Dashboard!$I$10 * 'Lookups and Calculations'!$F$12</f>
        <v>0</v>
      </c>
      <c r="L3786" s="12">
        <f>(H3786 - I3786) * Dashboard!$I$13 * (Dashboard!$D$12 / 365) * 'Lookups and Calculations'!$F$12</f>
        <v>0</v>
      </c>
      <c r="M3786" s="3">
        <f>(G3786*2) * Dashboard!$I$13 * (Dashboard!$D$12 / 365) * 'Lookups and Calculations'!$F$12</f>
        <v>1602.0878730267946</v>
      </c>
      <c r="N3786" s="12">
        <f>H3786 * Dashboard!$I$14 * Dashboard!$I$15 * (Dashboard!$D$12 / 365) * 'Lookups and Calculations'!$F$12</f>
        <v>0</v>
      </c>
    </row>
    <row r="3787" spans="1:14" x14ac:dyDescent="0.35">
      <c r="A3787" s="2">
        <v>3786</v>
      </c>
      <c r="B3787" s="11">
        <v>-2.517858211634969</v>
      </c>
      <c r="C3787" s="11">
        <v>0.96089194256070443</v>
      </c>
      <c r="D3787" s="3">
        <f>B3787*Dashboard!$D$11*Dashboard!$D$10*SQRT(Dashboard!$D$12/365)</f>
        <v>-625138.28478447825</v>
      </c>
      <c r="E3787" s="3">
        <f>IF(Dashboard!$I$3,C3787*Dashboard!$E$11*Dashboard!$E$10*SQRT(Dashboard!$D$12/365),0)</f>
        <v>477143.89798428438</v>
      </c>
      <c r="F3787" s="3">
        <f>D3787+IF(Dashboard!$I$3,E3787,0)</f>
        <v>-147994.38680019387</v>
      </c>
      <c r="G3787" s="3">
        <f>IF(Dashboard!$I$4, ('Lookups and Calculations'!$F$9) / (1 - 'Lookups and Calculations'!$F$10), 'Lookups and Calculations'!$F$9)</f>
        <v>1951878.888340465</v>
      </c>
      <c r="H3787" s="12">
        <f t="shared" si="118"/>
        <v>0</v>
      </c>
      <c r="I3787" s="12">
        <f t="shared" si="119"/>
        <v>0</v>
      </c>
      <c r="J3787" s="13">
        <f>(1 - Dashboard!$I$9) * H3787 * Dashboard!$I$8 * 'Lookups and Calculations'!$F$12</f>
        <v>0</v>
      </c>
      <c r="K3787" s="12">
        <f>(1 - Dashboard!$I$11) * I3787 * Dashboard!$I$10 * 'Lookups and Calculations'!$F$12</f>
        <v>0</v>
      </c>
      <c r="L3787" s="12">
        <f>(H3787 - I3787) * Dashboard!$I$13 * (Dashboard!$D$12 / 365) * 'Lookups and Calculations'!$F$12</f>
        <v>0</v>
      </c>
      <c r="M3787" s="3">
        <f>(G3787*2) * Dashboard!$I$13 * (Dashboard!$D$12 / 365) * 'Lookups and Calculations'!$F$12</f>
        <v>1602.0878730267946</v>
      </c>
      <c r="N3787" s="12">
        <f>H3787 * Dashboard!$I$14 * Dashboard!$I$15 * (Dashboard!$D$12 / 365) * 'Lookups and Calculations'!$F$12</f>
        <v>0</v>
      </c>
    </row>
    <row r="3788" spans="1:14" x14ac:dyDescent="0.35">
      <c r="A3788" s="2">
        <v>3787</v>
      </c>
      <c r="B3788" s="11">
        <v>-0.80061262944628109</v>
      </c>
      <c r="C3788" s="11">
        <v>-0.15819444697498689</v>
      </c>
      <c r="D3788" s="3">
        <f>B3788*Dashboard!$D$11*Dashboard!$D$10*SQRT(Dashboard!$D$12/365)</f>
        <v>-198777.51798575031</v>
      </c>
      <c r="E3788" s="3">
        <f>IF(Dashboard!$I$3,C3788*Dashboard!$E$11*Dashboard!$E$10*SQRT(Dashboard!$D$12/365),0)</f>
        <v>-78553.593516416528</v>
      </c>
      <c r="F3788" s="3">
        <f>D3788+IF(Dashboard!$I$3,E3788,0)</f>
        <v>-277331.11150216684</v>
      </c>
      <c r="G3788" s="3">
        <f>IF(Dashboard!$I$4, ('Lookups and Calculations'!$F$9) / (1 - 'Lookups and Calculations'!$F$10), 'Lookups and Calculations'!$F$9)</f>
        <v>1951878.888340465</v>
      </c>
      <c r="H3788" s="12">
        <f t="shared" si="118"/>
        <v>0</v>
      </c>
      <c r="I3788" s="12">
        <f t="shared" si="119"/>
        <v>0</v>
      </c>
      <c r="J3788" s="13">
        <f>(1 - Dashboard!$I$9) * H3788 * Dashboard!$I$8 * 'Lookups and Calculations'!$F$12</f>
        <v>0</v>
      </c>
      <c r="K3788" s="12">
        <f>(1 - Dashboard!$I$11) * I3788 * Dashboard!$I$10 * 'Lookups and Calculations'!$F$12</f>
        <v>0</v>
      </c>
      <c r="L3788" s="12">
        <f>(H3788 - I3788) * Dashboard!$I$13 * (Dashboard!$D$12 / 365) * 'Lookups and Calculations'!$F$12</f>
        <v>0</v>
      </c>
      <c r="M3788" s="3">
        <f>(G3788*2) * Dashboard!$I$13 * (Dashboard!$D$12 / 365) * 'Lookups and Calculations'!$F$12</f>
        <v>1602.0878730267946</v>
      </c>
      <c r="N3788" s="12">
        <f>H3788 * Dashboard!$I$14 * Dashboard!$I$15 * (Dashboard!$D$12 / 365) * 'Lookups and Calculations'!$F$12</f>
        <v>0</v>
      </c>
    </row>
    <row r="3789" spans="1:14" x14ac:dyDescent="0.35">
      <c r="A3789" s="2">
        <v>3788</v>
      </c>
      <c r="B3789" s="11">
        <v>1.0449539995431343</v>
      </c>
      <c r="C3789" s="11">
        <v>0.74299261317859477</v>
      </c>
      <c r="D3789" s="3">
        <f>B3789*Dashboard!$D$11*Dashboard!$D$10*SQRT(Dashboard!$D$12/365)</f>
        <v>259443.02500214821</v>
      </c>
      <c r="E3789" s="3">
        <f>IF(Dashboard!$I$3,C3789*Dashboard!$E$11*Dashboard!$E$10*SQRT(Dashboard!$D$12/365),0)</f>
        <v>368943.03711279982</v>
      </c>
      <c r="F3789" s="3">
        <f>D3789+IF(Dashboard!$I$3,E3789,0)</f>
        <v>628386.06211494806</v>
      </c>
      <c r="G3789" s="3">
        <f>IF(Dashboard!$I$4, ('Lookups and Calculations'!$F$9) / (1 - 'Lookups and Calculations'!$F$10), 'Lookups and Calculations'!$F$9)</f>
        <v>1951878.888340465</v>
      </c>
      <c r="H3789" s="12">
        <f t="shared" si="118"/>
        <v>0</v>
      </c>
      <c r="I3789" s="12">
        <f t="shared" si="119"/>
        <v>0</v>
      </c>
      <c r="J3789" s="13">
        <f>(1 - Dashboard!$I$9) * H3789 * Dashboard!$I$8 * 'Lookups and Calculations'!$F$12</f>
        <v>0</v>
      </c>
      <c r="K3789" s="12">
        <f>(1 - Dashboard!$I$11) * I3789 * Dashboard!$I$10 * 'Lookups and Calculations'!$F$12</f>
        <v>0</v>
      </c>
      <c r="L3789" s="12">
        <f>(H3789 - I3789) * Dashboard!$I$13 * (Dashboard!$D$12 / 365) * 'Lookups and Calculations'!$F$12</f>
        <v>0</v>
      </c>
      <c r="M3789" s="3">
        <f>(G3789*2) * Dashboard!$I$13 * (Dashboard!$D$12 / 365) * 'Lookups and Calculations'!$F$12</f>
        <v>1602.0878730267946</v>
      </c>
      <c r="N3789" s="12">
        <f>H3789 * Dashboard!$I$14 * Dashboard!$I$15 * (Dashboard!$D$12 / 365) * 'Lookups and Calculations'!$F$12</f>
        <v>0</v>
      </c>
    </row>
    <row r="3790" spans="1:14" x14ac:dyDescent="0.35">
      <c r="A3790" s="2">
        <v>3789</v>
      </c>
      <c r="B3790" s="11">
        <v>-0.80764379332561398</v>
      </c>
      <c r="C3790" s="11">
        <v>-0.69575537399353593</v>
      </c>
      <c r="D3790" s="3">
        <f>B3790*Dashboard!$D$11*Dashboard!$D$10*SQRT(Dashboard!$D$12/365)</f>
        <v>-200523.22777482957</v>
      </c>
      <c r="E3790" s="3">
        <f>IF(Dashboard!$I$3,C3790*Dashboard!$E$11*Dashboard!$E$10*SQRT(Dashboard!$D$12/365),0)</f>
        <v>-345486.74672627595</v>
      </c>
      <c r="F3790" s="3">
        <f>D3790+IF(Dashboard!$I$3,E3790,0)</f>
        <v>-546009.97450110549</v>
      </c>
      <c r="G3790" s="3">
        <f>IF(Dashboard!$I$4, ('Lookups and Calculations'!$F$9) / (1 - 'Lookups and Calculations'!$F$10), 'Lookups and Calculations'!$F$9)</f>
        <v>1951878.888340465</v>
      </c>
      <c r="H3790" s="12">
        <f t="shared" si="118"/>
        <v>0</v>
      </c>
      <c r="I3790" s="12">
        <f t="shared" si="119"/>
        <v>0</v>
      </c>
      <c r="J3790" s="13">
        <f>(1 - Dashboard!$I$9) * H3790 * Dashboard!$I$8 * 'Lookups and Calculations'!$F$12</f>
        <v>0</v>
      </c>
      <c r="K3790" s="12">
        <f>(1 - Dashboard!$I$11) * I3790 * Dashboard!$I$10 * 'Lookups and Calculations'!$F$12</f>
        <v>0</v>
      </c>
      <c r="L3790" s="12">
        <f>(H3790 - I3790) * Dashboard!$I$13 * (Dashboard!$D$12 / 365) * 'Lookups and Calculations'!$F$12</f>
        <v>0</v>
      </c>
      <c r="M3790" s="3">
        <f>(G3790*2) * Dashboard!$I$13 * (Dashboard!$D$12 / 365) * 'Lookups and Calculations'!$F$12</f>
        <v>1602.0878730267946</v>
      </c>
      <c r="N3790" s="12">
        <f>H3790 * Dashboard!$I$14 * Dashboard!$I$15 * (Dashboard!$D$12 / 365) * 'Lookups and Calculations'!$F$12</f>
        <v>0</v>
      </c>
    </row>
    <row r="3791" spans="1:14" x14ac:dyDescent="0.35">
      <c r="A3791" s="2">
        <v>3790</v>
      </c>
      <c r="B3791" s="11">
        <v>-0.57273015523654858</v>
      </c>
      <c r="C3791" s="11">
        <v>-0.92536166398965991</v>
      </c>
      <c r="D3791" s="3">
        <f>B3791*Dashboard!$D$11*Dashboard!$D$10*SQRT(Dashboard!$D$12/365)</f>
        <v>-142198.45471617475</v>
      </c>
      <c r="E3791" s="3">
        <f>IF(Dashboard!$I$3,C3791*Dashboard!$E$11*Dashboard!$E$10*SQRT(Dashboard!$D$12/365),0)</f>
        <v>-459500.85732283705</v>
      </c>
      <c r="F3791" s="3">
        <f>D3791+IF(Dashboard!$I$3,E3791,0)</f>
        <v>-601699.31203901186</v>
      </c>
      <c r="G3791" s="3">
        <f>IF(Dashboard!$I$4, ('Lookups and Calculations'!$F$9) / (1 - 'Lookups and Calculations'!$F$10), 'Lookups and Calculations'!$F$9)</f>
        <v>1951878.888340465</v>
      </c>
      <c r="H3791" s="12">
        <f t="shared" si="118"/>
        <v>0</v>
      </c>
      <c r="I3791" s="12">
        <f t="shared" si="119"/>
        <v>0</v>
      </c>
      <c r="J3791" s="13">
        <f>(1 - Dashboard!$I$9) * H3791 * Dashboard!$I$8 * 'Lookups and Calculations'!$F$12</f>
        <v>0</v>
      </c>
      <c r="K3791" s="12">
        <f>(1 - Dashboard!$I$11) * I3791 * Dashboard!$I$10 * 'Lookups and Calculations'!$F$12</f>
        <v>0</v>
      </c>
      <c r="L3791" s="12">
        <f>(H3791 - I3791) * Dashboard!$I$13 * (Dashboard!$D$12 / 365) * 'Lookups and Calculations'!$F$12</f>
        <v>0</v>
      </c>
      <c r="M3791" s="3">
        <f>(G3791*2) * Dashboard!$I$13 * (Dashboard!$D$12 / 365) * 'Lookups and Calculations'!$F$12</f>
        <v>1602.0878730267946</v>
      </c>
      <c r="N3791" s="12">
        <f>H3791 * Dashboard!$I$14 * Dashboard!$I$15 * (Dashboard!$D$12 / 365) * 'Lookups and Calculations'!$F$12</f>
        <v>0</v>
      </c>
    </row>
    <row r="3792" spans="1:14" x14ac:dyDescent="0.35">
      <c r="A3792" s="2">
        <v>3791</v>
      </c>
      <c r="B3792" s="11">
        <v>-1.0806180432752086</v>
      </c>
      <c r="C3792" s="11">
        <v>-0.65451814057800883</v>
      </c>
      <c r="D3792" s="3">
        <f>B3792*Dashboard!$D$11*Dashboard!$D$10*SQRT(Dashboard!$D$12/365)</f>
        <v>-268297.75678335933</v>
      </c>
      <c r="E3792" s="3">
        <f>IF(Dashboard!$I$3,C3792*Dashboard!$E$11*Dashboard!$E$10*SQRT(Dashboard!$D$12/365),0)</f>
        <v>-325009.84040365956</v>
      </c>
      <c r="F3792" s="3">
        <f>D3792+IF(Dashboard!$I$3,E3792,0)</f>
        <v>-593307.59718701895</v>
      </c>
      <c r="G3792" s="3">
        <f>IF(Dashboard!$I$4, ('Lookups and Calculations'!$F$9) / (1 - 'Lookups and Calculations'!$F$10), 'Lookups and Calculations'!$F$9)</f>
        <v>1951878.888340465</v>
      </c>
      <c r="H3792" s="12">
        <f t="shared" si="118"/>
        <v>0</v>
      </c>
      <c r="I3792" s="12">
        <f t="shared" si="119"/>
        <v>0</v>
      </c>
      <c r="J3792" s="13">
        <f>(1 - Dashboard!$I$9) * H3792 * Dashboard!$I$8 * 'Lookups and Calculations'!$F$12</f>
        <v>0</v>
      </c>
      <c r="K3792" s="12">
        <f>(1 - Dashboard!$I$11) * I3792 * Dashboard!$I$10 * 'Lookups and Calculations'!$F$12</f>
        <v>0</v>
      </c>
      <c r="L3792" s="12">
        <f>(H3792 - I3792) * Dashboard!$I$13 * (Dashboard!$D$12 / 365) * 'Lookups and Calculations'!$F$12</f>
        <v>0</v>
      </c>
      <c r="M3792" s="3">
        <f>(G3792*2) * Dashboard!$I$13 * (Dashboard!$D$12 / 365) * 'Lookups and Calculations'!$F$12</f>
        <v>1602.0878730267946</v>
      </c>
      <c r="N3792" s="12">
        <f>H3792 * Dashboard!$I$14 * Dashboard!$I$15 * (Dashboard!$D$12 / 365) * 'Lookups and Calculations'!$F$12</f>
        <v>0</v>
      </c>
    </row>
    <row r="3793" spans="1:14" x14ac:dyDescent="0.35">
      <c r="A3793" s="2">
        <v>3792</v>
      </c>
      <c r="B3793" s="11">
        <v>-1.390065663474936</v>
      </c>
      <c r="C3793" s="11">
        <v>4.1276649877846634E-2</v>
      </c>
      <c r="D3793" s="3">
        <f>B3793*Dashboard!$D$11*Dashboard!$D$10*SQRT(Dashboard!$D$12/365)</f>
        <v>-345127.95859074435</v>
      </c>
      <c r="E3793" s="3">
        <f>IF(Dashboard!$I$3,C3793*Dashboard!$E$11*Dashboard!$E$10*SQRT(Dashboard!$D$12/365),0)</f>
        <v>20496.479100410452</v>
      </c>
      <c r="F3793" s="3">
        <f>D3793+IF(Dashboard!$I$3,E3793,0)</f>
        <v>-324631.47949033388</v>
      </c>
      <c r="G3793" s="3">
        <f>IF(Dashboard!$I$4, ('Lookups and Calculations'!$F$9) / (1 - 'Lookups and Calculations'!$F$10), 'Lookups and Calculations'!$F$9)</f>
        <v>1951878.888340465</v>
      </c>
      <c r="H3793" s="12">
        <f t="shared" si="118"/>
        <v>0</v>
      </c>
      <c r="I3793" s="12">
        <f t="shared" si="119"/>
        <v>0</v>
      </c>
      <c r="J3793" s="13">
        <f>(1 - Dashboard!$I$9) * H3793 * Dashboard!$I$8 * 'Lookups and Calculations'!$F$12</f>
        <v>0</v>
      </c>
      <c r="K3793" s="12">
        <f>(1 - Dashboard!$I$11) * I3793 * Dashboard!$I$10 * 'Lookups and Calculations'!$F$12</f>
        <v>0</v>
      </c>
      <c r="L3793" s="12">
        <f>(H3793 - I3793) * Dashboard!$I$13 * (Dashboard!$D$12 / 365) * 'Lookups and Calculations'!$F$12</f>
        <v>0</v>
      </c>
      <c r="M3793" s="3">
        <f>(G3793*2) * Dashboard!$I$13 * (Dashboard!$D$12 / 365) * 'Lookups and Calculations'!$F$12</f>
        <v>1602.0878730267946</v>
      </c>
      <c r="N3793" s="12">
        <f>H3793 * Dashboard!$I$14 * Dashboard!$I$15 * (Dashboard!$D$12 / 365) * 'Lookups and Calculations'!$F$12</f>
        <v>0</v>
      </c>
    </row>
    <row r="3794" spans="1:14" x14ac:dyDescent="0.35">
      <c r="A3794" s="2">
        <v>3793</v>
      </c>
      <c r="B3794" s="11">
        <v>-0.97038962765397552</v>
      </c>
      <c r="C3794" s="11">
        <v>-0.52793434116279336</v>
      </c>
      <c r="D3794" s="3">
        <f>B3794*Dashboard!$D$11*Dashboard!$D$10*SQRT(Dashboard!$D$12/365)</f>
        <v>-240930.0510255268</v>
      </c>
      <c r="E3794" s="3">
        <f>IF(Dashboard!$I$3,C3794*Dashboard!$E$11*Dashboard!$E$10*SQRT(Dashboard!$D$12/365),0)</f>
        <v>-262152.94172504358</v>
      </c>
      <c r="F3794" s="3">
        <f>D3794+IF(Dashboard!$I$3,E3794,0)</f>
        <v>-503082.99275057041</v>
      </c>
      <c r="G3794" s="3">
        <f>IF(Dashboard!$I$4, ('Lookups and Calculations'!$F$9) / (1 - 'Lookups and Calculations'!$F$10), 'Lookups and Calculations'!$F$9)</f>
        <v>1951878.888340465</v>
      </c>
      <c r="H3794" s="12">
        <f t="shared" si="118"/>
        <v>0</v>
      </c>
      <c r="I3794" s="12">
        <f t="shared" si="119"/>
        <v>0</v>
      </c>
      <c r="J3794" s="13">
        <f>(1 - Dashboard!$I$9) * H3794 * Dashboard!$I$8 * 'Lookups and Calculations'!$F$12</f>
        <v>0</v>
      </c>
      <c r="K3794" s="12">
        <f>(1 - Dashboard!$I$11) * I3794 * Dashboard!$I$10 * 'Lookups and Calculations'!$F$12</f>
        <v>0</v>
      </c>
      <c r="L3794" s="12">
        <f>(H3794 - I3794) * Dashboard!$I$13 * (Dashboard!$D$12 / 365) * 'Lookups and Calculations'!$F$12</f>
        <v>0</v>
      </c>
      <c r="M3794" s="3">
        <f>(G3794*2) * Dashboard!$I$13 * (Dashboard!$D$12 / 365) * 'Lookups and Calculations'!$F$12</f>
        <v>1602.0878730267946</v>
      </c>
      <c r="N3794" s="12">
        <f>H3794 * Dashboard!$I$14 * Dashboard!$I$15 * (Dashboard!$D$12 / 365) * 'Lookups and Calculations'!$F$12</f>
        <v>0</v>
      </c>
    </row>
    <row r="3795" spans="1:14" x14ac:dyDescent="0.35">
      <c r="A3795" s="2">
        <v>3794</v>
      </c>
      <c r="B3795" s="11">
        <v>1.0111186935585248</v>
      </c>
      <c r="C3795" s="11">
        <v>0.89429186309548192</v>
      </c>
      <c r="D3795" s="3">
        <f>B3795*Dashboard!$D$11*Dashboard!$D$10*SQRT(Dashboard!$D$12/365)</f>
        <v>251042.33545949048</v>
      </c>
      <c r="E3795" s="3">
        <f>IF(Dashboard!$I$3,C3795*Dashboard!$E$11*Dashboard!$E$10*SQRT(Dashboard!$D$12/365),0)</f>
        <v>444072.72721620213</v>
      </c>
      <c r="F3795" s="3">
        <f>D3795+IF(Dashboard!$I$3,E3795,0)</f>
        <v>695115.06267569261</v>
      </c>
      <c r="G3795" s="3">
        <f>IF(Dashboard!$I$4, ('Lookups and Calculations'!$F$9) / (1 - 'Lookups and Calculations'!$F$10), 'Lookups and Calculations'!$F$9)</f>
        <v>1951878.888340465</v>
      </c>
      <c r="H3795" s="12">
        <f t="shared" si="118"/>
        <v>0</v>
      </c>
      <c r="I3795" s="12">
        <f t="shared" si="119"/>
        <v>0</v>
      </c>
      <c r="J3795" s="13">
        <f>(1 - Dashboard!$I$9) * H3795 * Dashboard!$I$8 * 'Lookups and Calculations'!$F$12</f>
        <v>0</v>
      </c>
      <c r="K3795" s="12">
        <f>(1 - Dashboard!$I$11) * I3795 * Dashboard!$I$10 * 'Lookups and Calculations'!$F$12</f>
        <v>0</v>
      </c>
      <c r="L3795" s="12">
        <f>(H3795 - I3795) * Dashboard!$I$13 * (Dashboard!$D$12 / 365) * 'Lookups and Calculations'!$F$12</f>
        <v>0</v>
      </c>
      <c r="M3795" s="3">
        <f>(G3795*2) * Dashboard!$I$13 * (Dashboard!$D$12 / 365) * 'Lookups and Calculations'!$F$12</f>
        <v>1602.0878730267946</v>
      </c>
      <c r="N3795" s="12">
        <f>H3795 * Dashboard!$I$14 * Dashboard!$I$15 * (Dashboard!$D$12 / 365) * 'Lookups and Calculations'!$F$12</f>
        <v>0</v>
      </c>
    </row>
    <row r="3796" spans="1:14" x14ac:dyDescent="0.35">
      <c r="A3796" s="2">
        <v>3795</v>
      </c>
      <c r="B3796" s="11">
        <v>0.7464623146575764</v>
      </c>
      <c r="C3796" s="11">
        <v>-0.74247171913867416</v>
      </c>
      <c r="D3796" s="3">
        <f>B3796*Dashboard!$D$11*Dashboard!$D$10*SQRT(Dashboard!$D$12/365)</f>
        <v>185332.98216910916</v>
      </c>
      <c r="E3796" s="3">
        <f>IF(Dashboard!$I$3,C3796*Dashboard!$E$11*Dashboard!$E$10*SQRT(Dashboard!$D$12/365),0)</f>
        <v>-368684.3801279341</v>
      </c>
      <c r="F3796" s="3">
        <f>D3796+IF(Dashboard!$I$3,E3796,0)</f>
        <v>-183351.39795882493</v>
      </c>
      <c r="G3796" s="3">
        <f>IF(Dashboard!$I$4, ('Lookups and Calculations'!$F$9) / (1 - 'Lookups and Calculations'!$F$10), 'Lookups and Calculations'!$F$9)</f>
        <v>1951878.888340465</v>
      </c>
      <c r="H3796" s="12">
        <f t="shared" si="118"/>
        <v>0</v>
      </c>
      <c r="I3796" s="12">
        <f t="shared" si="119"/>
        <v>0</v>
      </c>
      <c r="J3796" s="13">
        <f>(1 - Dashboard!$I$9) * H3796 * Dashboard!$I$8 * 'Lookups and Calculations'!$F$12</f>
        <v>0</v>
      </c>
      <c r="K3796" s="12">
        <f>(1 - Dashboard!$I$11) * I3796 * Dashboard!$I$10 * 'Lookups and Calculations'!$F$12</f>
        <v>0</v>
      </c>
      <c r="L3796" s="12">
        <f>(H3796 - I3796) * Dashboard!$I$13 * (Dashboard!$D$12 / 365) * 'Lookups and Calculations'!$F$12</f>
        <v>0</v>
      </c>
      <c r="M3796" s="3">
        <f>(G3796*2) * Dashboard!$I$13 * (Dashboard!$D$12 / 365) * 'Lookups and Calculations'!$F$12</f>
        <v>1602.0878730267946</v>
      </c>
      <c r="N3796" s="12">
        <f>H3796 * Dashboard!$I$14 * Dashboard!$I$15 * (Dashboard!$D$12 / 365) * 'Lookups and Calculations'!$F$12</f>
        <v>0</v>
      </c>
    </row>
    <row r="3797" spans="1:14" x14ac:dyDescent="0.35">
      <c r="A3797" s="2">
        <v>3796</v>
      </c>
      <c r="B3797" s="11">
        <v>-1.5907542563124015</v>
      </c>
      <c r="C3797" s="11">
        <v>-0.19578671690564145</v>
      </c>
      <c r="D3797" s="3">
        <f>B3797*Dashboard!$D$11*Dashboard!$D$10*SQRT(Dashboard!$D$12/365)</f>
        <v>-394955.27695302718</v>
      </c>
      <c r="E3797" s="3">
        <f>IF(Dashboard!$I$3,C3797*Dashboard!$E$11*Dashboard!$E$10*SQRT(Dashboard!$D$12/365),0)</f>
        <v>-97220.543892740185</v>
      </c>
      <c r="F3797" s="3">
        <f>D3797+IF(Dashboard!$I$3,E3797,0)</f>
        <v>-492175.82084576739</v>
      </c>
      <c r="G3797" s="3">
        <f>IF(Dashboard!$I$4, ('Lookups and Calculations'!$F$9) / (1 - 'Lookups and Calculations'!$F$10), 'Lookups and Calculations'!$F$9)</f>
        <v>1951878.888340465</v>
      </c>
      <c r="H3797" s="12">
        <f t="shared" si="118"/>
        <v>0</v>
      </c>
      <c r="I3797" s="12">
        <f t="shared" si="119"/>
        <v>0</v>
      </c>
      <c r="J3797" s="13">
        <f>(1 - Dashboard!$I$9) * H3797 * Dashboard!$I$8 * 'Lookups and Calculations'!$F$12</f>
        <v>0</v>
      </c>
      <c r="K3797" s="12">
        <f>(1 - Dashboard!$I$11) * I3797 * Dashboard!$I$10 * 'Lookups and Calculations'!$F$12</f>
        <v>0</v>
      </c>
      <c r="L3797" s="12">
        <f>(H3797 - I3797) * Dashboard!$I$13 * (Dashboard!$D$12 / 365) * 'Lookups and Calculations'!$F$12</f>
        <v>0</v>
      </c>
      <c r="M3797" s="3">
        <f>(G3797*2) * Dashboard!$I$13 * (Dashboard!$D$12 / 365) * 'Lookups and Calculations'!$F$12</f>
        <v>1602.0878730267946</v>
      </c>
      <c r="N3797" s="12">
        <f>H3797 * Dashboard!$I$14 * Dashboard!$I$15 * (Dashboard!$D$12 / 365) * 'Lookups and Calculations'!$F$12</f>
        <v>0</v>
      </c>
    </row>
    <row r="3798" spans="1:14" x14ac:dyDescent="0.35">
      <c r="A3798" s="2">
        <v>3797</v>
      </c>
      <c r="B3798" s="11">
        <v>-7.9878343784359873E-2</v>
      </c>
      <c r="C3798" s="11">
        <v>0.96206417136385414</v>
      </c>
      <c r="D3798" s="3">
        <f>B3798*Dashboard!$D$11*Dashboard!$D$10*SQRT(Dashboard!$D$12/365)</f>
        <v>-19832.336306322173</v>
      </c>
      <c r="E3798" s="3">
        <f>IF(Dashboard!$I$3,C3798*Dashboard!$E$11*Dashboard!$E$10*SQRT(Dashboard!$D$12/365),0)</f>
        <v>477725.98406044999</v>
      </c>
      <c r="F3798" s="3">
        <f>D3798+IF(Dashboard!$I$3,E3798,0)</f>
        <v>457893.6477541278</v>
      </c>
      <c r="G3798" s="3">
        <f>IF(Dashboard!$I$4, ('Lookups and Calculations'!$F$9) / (1 - 'Lookups and Calculations'!$F$10), 'Lookups and Calculations'!$F$9)</f>
        <v>1951878.888340465</v>
      </c>
      <c r="H3798" s="12">
        <f t="shared" si="118"/>
        <v>0</v>
      </c>
      <c r="I3798" s="12">
        <f t="shared" si="119"/>
        <v>0</v>
      </c>
      <c r="J3798" s="13">
        <f>(1 - Dashboard!$I$9) * H3798 * Dashboard!$I$8 * 'Lookups and Calculations'!$F$12</f>
        <v>0</v>
      </c>
      <c r="K3798" s="12">
        <f>(1 - Dashboard!$I$11) * I3798 * Dashboard!$I$10 * 'Lookups and Calculations'!$F$12</f>
        <v>0</v>
      </c>
      <c r="L3798" s="12">
        <f>(H3798 - I3798) * Dashboard!$I$13 * (Dashboard!$D$12 / 365) * 'Lookups and Calculations'!$F$12</f>
        <v>0</v>
      </c>
      <c r="M3798" s="3">
        <f>(G3798*2) * Dashboard!$I$13 * (Dashboard!$D$12 / 365) * 'Lookups and Calculations'!$F$12</f>
        <v>1602.0878730267946</v>
      </c>
      <c r="N3798" s="12">
        <f>H3798 * Dashboard!$I$14 * Dashboard!$I$15 * (Dashboard!$D$12 / 365) * 'Lookups and Calculations'!$F$12</f>
        <v>0</v>
      </c>
    </row>
    <row r="3799" spans="1:14" x14ac:dyDescent="0.35">
      <c r="A3799" s="2">
        <v>3798</v>
      </c>
      <c r="B3799" s="11">
        <v>-0.19029397524773053</v>
      </c>
      <c r="C3799" s="11">
        <v>-1.8475714442470217</v>
      </c>
      <c r="D3799" s="3">
        <f>B3799*Dashboard!$D$11*Dashboard!$D$10*SQRT(Dashboard!$D$12/365)</f>
        <v>-47246.524344172511</v>
      </c>
      <c r="E3799" s="3">
        <f>IF(Dashboard!$I$3,C3799*Dashboard!$E$11*Dashboard!$E$10*SQRT(Dashboard!$D$12/365),0)</f>
        <v>-917436.60412345</v>
      </c>
      <c r="F3799" s="3">
        <f>D3799+IF(Dashboard!$I$3,E3799,0)</f>
        <v>-964683.12846762256</v>
      </c>
      <c r="G3799" s="3">
        <f>IF(Dashboard!$I$4, ('Lookups and Calculations'!$F$9) / (1 - 'Lookups and Calculations'!$F$10), 'Lookups and Calculations'!$F$9)</f>
        <v>1951878.888340465</v>
      </c>
      <c r="H3799" s="12">
        <f t="shared" si="118"/>
        <v>0</v>
      </c>
      <c r="I3799" s="12">
        <f t="shared" si="119"/>
        <v>0</v>
      </c>
      <c r="J3799" s="13">
        <f>(1 - Dashboard!$I$9) * H3799 * Dashboard!$I$8 * 'Lookups and Calculations'!$F$12</f>
        <v>0</v>
      </c>
      <c r="K3799" s="12">
        <f>(1 - Dashboard!$I$11) * I3799 * Dashboard!$I$10 * 'Lookups and Calculations'!$F$12</f>
        <v>0</v>
      </c>
      <c r="L3799" s="12">
        <f>(H3799 - I3799) * Dashboard!$I$13 * (Dashboard!$D$12 / 365) * 'Lookups and Calculations'!$F$12</f>
        <v>0</v>
      </c>
      <c r="M3799" s="3">
        <f>(G3799*2) * Dashboard!$I$13 * (Dashboard!$D$12 / 365) * 'Lookups and Calculations'!$F$12</f>
        <v>1602.0878730267946</v>
      </c>
      <c r="N3799" s="12">
        <f>H3799 * Dashboard!$I$14 * Dashboard!$I$15 * (Dashboard!$D$12 / 365) * 'Lookups and Calculations'!$F$12</f>
        <v>0</v>
      </c>
    </row>
    <row r="3800" spans="1:14" x14ac:dyDescent="0.35">
      <c r="A3800" s="2">
        <v>3799</v>
      </c>
      <c r="B3800" s="11">
        <v>0.643785597110204</v>
      </c>
      <c r="C3800" s="11">
        <v>1.7582102130520318</v>
      </c>
      <c r="D3800" s="3">
        <f>B3800*Dashboard!$D$11*Dashboard!$D$10*SQRT(Dashboard!$D$12/365)</f>
        <v>159840.22534973893</v>
      </c>
      <c r="E3800" s="3">
        <f>IF(Dashboard!$I$3,C3800*Dashboard!$E$11*Dashboard!$E$10*SQRT(Dashboard!$D$12/365),0)</f>
        <v>873063.07543361129</v>
      </c>
      <c r="F3800" s="3">
        <f>D3800+IF(Dashboard!$I$3,E3800,0)</f>
        <v>1032903.3007833502</v>
      </c>
      <c r="G3800" s="3">
        <f>IF(Dashboard!$I$4, ('Lookups and Calculations'!$F$9) / (1 - 'Lookups and Calculations'!$F$10), 'Lookups and Calculations'!$F$9)</f>
        <v>1951878.888340465</v>
      </c>
      <c r="H3800" s="12">
        <f t="shared" si="118"/>
        <v>0</v>
      </c>
      <c r="I3800" s="12">
        <f t="shared" si="119"/>
        <v>0</v>
      </c>
      <c r="J3800" s="13">
        <f>(1 - Dashboard!$I$9) * H3800 * Dashboard!$I$8 * 'Lookups and Calculations'!$F$12</f>
        <v>0</v>
      </c>
      <c r="K3800" s="12">
        <f>(1 - Dashboard!$I$11) * I3800 * Dashboard!$I$10 * 'Lookups and Calculations'!$F$12</f>
        <v>0</v>
      </c>
      <c r="L3800" s="12">
        <f>(H3800 - I3800) * Dashboard!$I$13 * (Dashboard!$D$12 / 365) * 'Lookups and Calculations'!$F$12</f>
        <v>0</v>
      </c>
      <c r="M3800" s="3">
        <f>(G3800*2) * Dashboard!$I$13 * (Dashboard!$D$12 / 365) * 'Lookups and Calculations'!$F$12</f>
        <v>1602.0878730267946</v>
      </c>
      <c r="N3800" s="12">
        <f>H3800 * Dashboard!$I$14 * Dashboard!$I$15 * (Dashboard!$D$12 / 365) * 'Lookups and Calculations'!$F$12</f>
        <v>0</v>
      </c>
    </row>
    <row r="3801" spans="1:14" x14ac:dyDescent="0.35">
      <c r="A3801" s="2">
        <v>3800</v>
      </c>
      <c r="B3801" s="11">
        <v>-0.11344036524288238</v>
      </c>
      <c r="C3801" s="11">
        <v>1.5774056129981064</v>
      </c>
      <c r="D3801" s="3">
        <f>B3801*Dashboard!$D$11*Dashboard!$D$10*SQRT(Dashboard!$D$12/365)</f>
        <v>-28165.174284063854</v>
      </c>
      <c r="E3801" s="3">
        <f>IF(Dashboard!$I$3,C3801*Dashboard!$E$11*Dashboard!$E$10*SQRT(Dashboard!$D$12/365),0)</f>
        <v>783282.10441899649</v>
      </c>
      <c r="F3801" s="3">
        <f>D3801+IF(Dashboard!$I$3,E3801,0)</f>
        <v>755116.93013493263</v>
      </c>
      <c r="G3801" s="3">
        <f>IF(Dashboard!$I$4, ('Lookups and Calculations'!$F$9) / (1 - 'Lookups and Calculations'!$F$10), 'Lookups and Calculations'!$F$9)</f>
        <v>1951878.888340465</v>
      </c>
      <c r="H3801" s="12">
        <f t="shared" si="118"/>
        <v>0</v>
      </c>
      <c r="I3801" s="12">
        <f t="shared" si="119"/>
        <v>0</v>
      </c>
      <c r="J3801" s="13">
        <f>(1 - Dashboard!$I$9) * H3801 * Dashboard!$I$8 * 'Lookups and Calculations'!$F$12</f>
        <v>0</v>
      </c>
      <c r="K3801" s="12">
        <f>(1 - Dashboard!$I$11) * I3801 * Dashboard!$I$10 * 'Lookups and Calculations'!$F$12</f>
        <v>0</v>
      </c>
      <c r="L3801" s="12">
        <f>(H3801 - I3801) * Dashboard!$I$13 * (Dashboard!$D$12 / 365) * 'Lookups and Calculations'!$F$12</f>
        <v>0</v>
      </c>
      <c r="M3801" s="3">
        <f>(G3801*2) * Dashboard!$I$13 * (Dashboard!$D$12 / 365) * 'Lookups and Calculations'!$F$12</f>
        <v>1602.0878730267946</v>
      </c>
      <c r="N3801" s="12">
        <f>H3801 * Dashboard!$I$14 * Dashboard!$I$15 * (Dashboard!$D$12 / 365) * 'Lookups and Calculations'!$F$12</f>
        <v>0</v>
      </c>
    </row>
    <row r="3802" spans="1:14" x14ac:dyDescent="0.35">
      <c r="A3802" s="2">
        <v>3801</v>
      </c>
      <c r="B3802" s="11">
        <v>-0.65718639515890998</v>
      </c>
      <c r="C3802" s="11">
        <v>1.4428393445985426</v>
      </c>
      <c r="D3802" s="3">
        <f>B3802*Dashboard!$D$11*Dashboard!$D$10*SQRT(Dashboard!$D$12/365)</f>
        <v>-163167.39916286297</v>
      </c>
      <c r="E3802" s="3">
        <f>IF(Dashboard!$I$3,C3802*Dashboard!$E$11*Dashboard!$E$10*SQRT(Dashboard!$D$12/365),0)</f>
        <v>716461.40273816104</v>
      </c>
      <c r="F3802" s="3">
        <f>D3802+IF(Dashboard!$I$3,E3802,0)</f>
        <v>553294.003575298</v>
      </c>
      <c r="G3802" s="3">
        <f>IF(Dashboard!$I$4, ('Lookups and Calculations'!$F$9) / (1 - 'Lookups and Calculations'!$F$10), 'Lookups and Calculations'!$F$9)</f>
        <v>1951878.888340465</v>
      </c>
      <c r="H3802" s="12">
        <f t="shared" si="118"/>
        <v>0</v>
      </c>
      <c r="I3802" s="12">
        <f t="shared" si="119"/>
        <v>0</v>
      </c>
      <c r="J3802" s="13">
        <f>(1 - Dashboard!$I$9) * H3802 * Dashboard!$I$8 * 'Lookups and Calculations'!$F$12</f>
        <v>0</v>
      </c>
      <c r="K3802" s="12">
        <f>(1 - Dashboard!$I$11) * I3802 * Dashboard!$I$10 * 'Lookups and Calculations'!$F$12</f>
        <v>0</v>
      </c>
      <c r="L3802" s="12">
        <f>(H3802 - I3802) * Dashboard!$I$13 * (Dashboard!$D$12 / 365) * 'Lookups and Calculations'!$F$12</f>
        <v>0</v>
      </c>
      <c r="M3802" s="3">
        <f>(G3802*2) * Dashboard!$I$13 * (Dashboard!$D$12 / 365) * 'Lookups and Calculations'!$F$12</f>
        <v>1602.0878730267946</v>
      </c>
      <c r="N3802" s="12">
        <f>H3802 * Dashboard!$I$14 * Dashboard!$I$15 * (Dashboard!$D$12 / 365) * 'Lookups and Calculations'!$F$12</f>
        <v>0</v>
      </c>
    </row>
    <row r="3803" spans="1:14" x14ac:dyDescent="0.35">
      <c r="A3803" s="2">
        <v>3802</v>
      </c>
      <c r="B3803" s="11">
        <v>-0.5905448518788684</v>
      </c>
      <c r="C3803" s="11">
        <v>0.18608223154428671</v>
      </c>
      <c r="D3803" s="3">
        <f>B3803*Dashboard!$D$11*Dashboard!$D$10*SQRT(Dashboard!$D$12/365)</f>
        <v>-146621.51906962937</v>
      </c>
      <c r="E3803" s="3">
        <f>IF(Dashboard!$I$3,C3803*Dashboard!$E$11*Dashboard!$E$10*SQRT(Dashboard!$D$12/365),0)</f>
        <v>92401.650354192592</v>
      </c>
      <c r="F3803" s="3">
        <f>D3803+IF(Dashboard!$I$3,E3803,0)</f>
        <v>-54219.86871543678</v>
      </c>
      <c r="G3803" s="3">
        <f>IF(Dashboard!$I$4, ('Lookups and Calculations'!$F$9) / (1 - 'Lookups and Calculations'!$F$10), 'Lookups and Calculations'!$F$9)</f>
        <v>1951878.888340465</v>
      </c>
      <c r="H3803" s="12">
        <f t="shared" si="118"/>
        <v>0</v>
      </c>
      <c r="I3803" s="12">
        <f t="shared" si="119"/>
        <v>0</v>
      </c>
      <c r="J3803" s="13">
        <f>(1 - Dashboard!$I$9) * H3803 * Dashboard!$I$8 * 'Lookups and Calculations'!$F$12</f>
        <v>0</v>
      </c>
      <c r="K3803" s="12">
        <f>(1 - Dashboard!$I$11) * I3803 * Dashboard!$I$10 * 'Lookups and Calculations'!$F$12</f>
        <v>0</v>
      </c>
      <c r="L3803" s="12">
        <f>(H3803 - I3803) * Dashboard!$I$13 * (Dashboard!$D$12 / 365) * 'Lookups and Calculations'!$F$12</f>
        <v>0</v>
      </c>
      <c r="M3803" s="3">
        <f>(G3803*2) * Dashboard!$I$13 * (Dashboard!$D$12 / 365) * 'Lookups and Calculations'!$F$12</f>
        <v>1602.0878730267946</v>
      </c>
      <c r="N3803" s="12">
        <f>H3803 * Dashboard!$I$14 * Dashboard!$I$15 * (Dashboard!$D$12 / 365) * 'Lookups and Calculations'!$F$12</f>
        <v>0</v>
      </c>
    </row>
    <row r="3804" spans="1:14" x14ac:dyDescent="0.35">
      <c r="A3804" s="2">
        <v>3803</v>
      </c>
      <c r="B3804" s="11">
        <v>-0.48055401237787893</v>
      </c>
      <c r="C3804" s="11">
        <v>-1.0998393577831744</v>
      </c>
      <c r="D3804" s="3">
        <f>B3804*Dashboard!$D$11*Dashboard!$D$10*SQRT(Dashboard!$D$12/365)</f>
        <v>-119312.79913062834</v>
      </c>
      <c r="E3804" s="3">
        <f>IF(Dashboard!$I$3,C3804*Dashboard!$E$11*Dashboard!$E$10*SQRT(Dashboard!$D$12/365),0)</f>
        <v>-546140.11741080112</v>
      </c>
      <c r="F3804" s="3">
        <f>D3804+IF(Dashboard!$I$3,E3804,0)</f>
        <v>-665452.91654142947</v>
      </c>
      <c r="G3804" s="3">
        <f>IF(Dashboard!$I$4, ('Lookups and Calculations'!$F$9) / (1 - 'Lookups and Calculations'!$F$10), 'Lookups and Calculations'!$F$9)</f>
        <v>1951878.888340465</v>
      </c>
      <c r="H3804" s="12">
        <f t="shared" si="118"/>
        <v>0</v>
      </c>
      <c r="I3804" s="12">
        <f t="shared" si="119"/>
        <v>0</v>
      </c>
      <c r="J3804" s="13">
        <f>(1 - Dashboard!$I$9) * H3804 * Dashboard!$I$8 * 'Lookups and Calculations'!$F$12</f>
        <v>0</v>
      </c>
      <c r="K3804" s="12">
        <f>(1 - Dashboard!$I$11) * I3804 * Dashboard!$I$10 * 'Lookups and Calculations'!$F$12</f>
        <v>0</v>
      </c>
      <c r="L3804" s="12">
        <f>(H3804 - I3804) * Dashboard!$I$13 * (Dashboard!$D$12 / 365) * 'Lookups and Calculations'!$F$12</f>
        <v>0</v>
      </c>
      <c r="M3804" s="3">
        <f>(G3804*2) * Dashboard!$I$13 * (Dashboard!$D$12 / 365) * 'Lookups and Calculations'!$F$12</f>
        <v>1602.0878730267946</v>
      </c>
      <c r="N3804" s="12">
        <f>H3804 * Dashboard!$I$14 * Dashboard!$I$15 * (Dashboard!$D$12 / 365) * 'Lookups and Calculations'!$F$12</f>
        <v>0</v>
      </c>
    </row>
    <row r="3805" spans="1:14" x14ac:dyDescent="0.35">
      <c r="A3805" s="2">
        <v>3804</v>
      </c>
      <c r="B3805" s="11">
        <v>0.60386469295314205</v>
      </c>
      <c r="C3805" s="11">
        <v>-0.72579701243414518</v>
      </c>
      <c r="D3805" s="3">
        <f>B3805*Dashboard!$D$11*Dashboard!$D$10*SQRT(Dashboard!$D$12/365)</f>
        <v>149928.59274212437</v>
      </c>
      <c r="E3805" s="3">
        <f>IF(Dashboard!$I$3,C3805*Dashboard!$E$11*Dashboard!$E$10*SQRT(Dashboard!$D$12/365),0)</f>
        <v>-360404.3288523028</v>
      </c>
      <c r="F3805" s="3">
        <f>D3805+IF(Dashboard!$I$3,E3805,0)</f>
        <v>-210475.73611017843</v>
      </c>
      <c r="G3805" s="3">
        <f>IF(Dashboard!$I$4, ('Lookups and Calculations'!$F$9) / (1 - 'Lookups and Calculations'!$F$10), 'Lookups and Calculations'!$F$9)</f>
        <v>1951878.888340465</v>
      </c>
      <c r="H3805" s="12">
        <f t="shared" si="118"/>
        <v>0</v>
      </c>
      <c r="I3805" s="12">
        <f t="shared" si="119"/>
        <v>0</v>
      </c>
      <c r="J3805" s="13">
        <f>(1 - Dashboard!$I$9) * H3805 * Dashboard!$I$8 * 'Lookups and Calculations'!$F$12</f>
        <v>0</v>
      </c>
      <c r="K3805" s="12">
        <f>(1 - Dashboard!$I$11) * I3805 * Dashboard!$I$10 * 'Lookups and Calculations'!$F$12</f>
        <v>0</v>
      </c>
      <c r="L3805" s="12">
        <f>(H3805 - I3805) * Dashboard!$I$13 * (Dashboard!$D$12 / 365) * 'Lookups and Calculations'!$F$12</f>
        <v>0</v>
      </c>
      <c r="M3805" s="3">
        <f>(G3805*2) * Dashboard!$I$13 * (Dashboard!$D$12 / 365) * 'Lookups and Calculations'!$F$12</f>
        <v>1602.0878730267946</v>
      </c>
      <c r="N3805" s="12">
        <f>H3805 * Dashboard!$I$14 * Dashboard!$I$15 * (Dashboard!$D$12 / 365) * 'Lookups and Calculations'!$F$12</f>
        <v>0</v>
      </c>
    </row>
    <row r="3806" spans="1:14" x14ac:dyDescent="0.35">
      <c r="A3806" s="2">
        <v>3805</v>
      </c>
      <c r="B3806" s="11">
        <v>0.14539856775781293</v>
      </c>
      <c r="C3806" s="11">
        <v>2.3205504855237908</v>
      </c>
      <c r="D3806" s="3">
        <f>B3806*Dashboard!$D$11*Dashboard!$D$10*SQRT(Dashboard!$D$12/365)</f>
        <v>36099.813261214913</v>
      </c>
      <c r="E3806" s="3">
        <f>IF(Dashboard!$I$3,C3806*Dashboard!$E$11*Dashboard!$E$10*SQRT(Dashboard!$D$12/365),0)</f>
        <v>1152300.747971144</v>
      </c>
      <c r="F3806" s="3">
        <f>D3806+IF(Dashboard!$I$3,E3806,0)</f>
        <v>1188400.5612323589</v>
      </c>
      <c r="G3806" s="3">
        <f>IF(Dashboard!$I$4, ('Lookups and Calculations'!$F$9) / (1 - 'Lookups and Calculations'!$F$10), 'Lookups and Calculations'!$F$9)</f>
        <v>1951878.888340465</v>
      </c>
      <c r="H3806" s="12">
        <f t="shared" si="118"/>
        <v>0</v>
      </c>
      <c r="I3806" s="12">
        <f t="shared" si="119"/>
        <v>0</v>
      </c>
      <c r="J3806" s="13">
        <f>(1 - Dashboard!$I$9) * H3806 * Dashboard!$I$8 * 'Lookups and Calculations'!$F$12</f>
        <v>0</v>
      </c>
      <c r="K3806" s="12">
        <f>(1 - Dashboard!$I$11) * I3806 * Dashboard!$I$10 * 'Lookups and Calculations'!$F$12</f>
        <v>0</v>
      </c>
      <c r="L3806" s="12">
        <f>(H3806 - I3806) * Dashboard!$I$13 * (Dashboard!$D$12 / 365) * 'Lookups and Calculations'!$F$12</f>
        <v>0</v>
      </c>
      <c r="M3806" s="3">
        <f>(G3806*2) * Dashboard!$I$13 * (Dashboard!$D$12 / 365) * 'Lookups and Calculations'!$F$12</f>
        <v>1602.0878730267946</v>
      </c>
      <c r="N3806" s="12">
        <f>H3806 * Dashboard!$I$14 * Dashboard!$I$15 * (Dashboard!$D$12 / 365) * 'Lookups and Calculations'!$F$12</f>
        <v>0</v>
      </c>
    </row>
    <row r="3807" spans="1:14" x14ac:dyDescent="0.35">
      <c r="A3807" s="2">
        <v>3806</v>
      </c>
      <c r="B3807" s="11">
        <v>0.44186505438332724</v>
      </c>
      <c r="C3807" s="11">
        <v>-1.1046716515458759</v>
      </c>
      <c r="D3807" s="3">
        <f>B3807*Dashboard!$D$11*Dashboard!$D$10*SQRT(Dashboard!$D$12/365)</f>
        <v>109707.03629257414</v>
      </c>
      <c r="E3807" s="3">
        <f>IF(Dashboard!$I$3,C3807*Dashboard!$E$11*Dashboard!$E$10*SQRT(Dashboard!$D$12/365),0)</f>
        <v>-548539.65827488201</v>
      </c>
      <c r="F3807" s="3">
        <f>D3807+IF(Dashboard!$I$3,E3807,0)</f>
        <v>-438832.62198230787</v>
      </c>
      <c r="G3807" s="3">
        <f>IF(Dashboard!$I$4, ('Lookups and Calculations'!$F$9) / (1 - 'Lookups and Calculations'!$F$10), 'Lookups and Calculations'!$F$9)</f>
        <v>1951878.888340465</v>
      </c>
      <c r="H3807" s="12">
        <f t="shared" si="118"/>
        <v>0</v>
      </c>
      <c r="I3807" s="12">
        <f t="shared" si="119"/>
        <v>0</v>
      </c>
      <c r="J3807" s="13">
        <f>(1 - Dashboard!$I$9) * H3807 * Dashboard!$I$8 * 'Lookups and Calculations'!$F$12</f>
        <v>0</v>
      </c>
      <c r="K3807" s="12">
        <f>(1 - Dashboard!$I$11) * I3807 * Dashboard!$I$10 * 'Lookups and Calculations'!$F$12</f>
        <v>0</v>
      </c>
      <c r="L3807" s="12">
        <f>(H3807 - I3807) * Dashboard!$I$13 * (Dashboard!$D$12 / 365) * 'Lookups and Calculations'!$F$12</f>
        <v>0</v>
      </c>
      <c r="M3807" s="3">
        <f>(G3807*2) * Dashboard!$I$13 * (Dashboard!$D$12 / 365) * 'Lookups and Calculations'!$F$12</f>
        <v>1602.0878730267946</v>
      </c>
      <c r="N3807" s="12">
        <f>H3807 * Dashboard!$I$14 * Dashboard!$I$15 * (Dashboard!$D$12 / 365) * 'Lookups and Calculations'!$F$12</f>
        <v>0</v>
      </c>
    </row>
    <row r="3808" spans="1:14" x14ac:dyDescent="0.35">
      <c r="A3808" s="2">
        <v>3807</v>
      </c>
      <c r="B3808" s="11">
        <v>1.3452363156458249</v>
      </c>
      <c r="C3808" s="11">
        <v>-2.1375011895583618</v>
      </c>
      <c r="D3808" s="3">
        <f>B3808*Dashboard!$D$11*Dashboard!$D$10*SQRT(Dashboard!$D$12/365)</f>
        <v>333997.64891707152</v>
      </c>
      <c r="E3808" s="3">
        <f>IF(Dashboard!$I$3,C3808*Dashboard!$E$11*Dashboard!$E$10*SQRT(Dashboard!$D$12/365),0)</f>
        <v>-1061405.1428238398</v>
      </c>
      <c r="F3808" s="3">
        <f>D3808+IF(Dashboard!$I$3,E3808,0)</f>
        <v>-727407.49390676827</v>
      </c>
      <c r="G3808" s="3">
        <f>IF(Dashboard!$I$4, ('Lookups and Calculations'!$F$9) / (1 - 'Lookups and Calculations'!$F$10), 'Lookups and Calculations'!$F$9)</f>
        <v>1951878.888340465</v>
      </c>
      <c r="H3808" s="12">
        <f t="shared" si="118"/>
        <v>0</v>
      </c>
      <c r="I3808" s="12">
        <f t="shared" si="119"/>
        <v>0</v>
      </c>
      <c r="J3808" s="13">
        <f>(1 - Dashboard!$I$9) * H3808 * Dashboard!$I$8 * 'Lookups and Calculations'!$F$12</f>
        <v>0</v>
      </c>
      <c r="K3808" s="12">
        <f>(1 - Dashboard!$I$11) * I3808 * Dashboard!$I$10 * 'Lookups and Calculations'!$F$12</f>
        <v>0</v>
      </c>
      <c r="L3808" s="12">
        <f>(H3808 - I3808) * Dashboard!$I$13 * (Dashboard!$D$12 / 365) * 'Lookups and Calculations'!$F$12</f>
        <v>0</v>
      </c>
      <c r="M3808" s="3">
        <f>(G3808*2) * Dashboard!$I$13 * (Dashboard!$D$12 / 365) * 'Lookups and Calculations'!$F$12</f>
        <v>1602.0878730267946</v>
      </c>
      <c r="N3808" s="12">
        <f>H3808 * Dashboard!$I$14 * Dashboard!$I$15 * (Dashboard!$D$12 / 365) * 'Lookups and Calculations'!$F$12</f>
        <v>0</v>
      </c>
    </row>
    <row r="3809" spans="1:14" x14ac:dyDescent="0.35">
      <c r="A3809" s="2">
        <v>3808</v>
      </c>
      <c r="B3809" s="11">
        <v>0.21672530365378112</v>
      </c>
      <c r="C3809" s="11">
        <v>0.40225006532172536</v>
      </c>
      <c r="D3809" s="3">
        <f>B3809*Dashboard!$D$11*Dashboard!$D$10*SQRT(Dashboard!$D$12/365)</f>
        <v>53808.941253901663</v>
      </c>
      <c r="E3809" s="3">
        <f>IF(Dashboard!$I$3,C3809*Dashboard!$E$11*Dashboard!$E$10*SQRT(Dashboard!$D$12/365),0)</f>
        <v>199742.71365056821</v>
      </c>
      <c r="F3809" s="3">
        <f>D3809+IF(Dashboard!$I$3,E3809,0)</f>
        <v>253551.65490446988</v>
      </c>
      <c r="G3809" s="3">
        <f>IF(Dashboard!$I$4, ('Lookups and Calculations'!$F$9) / (1 - 'Lookups and Calculations'!$F$10), 'Lookups and Calculations'!$F$9)</f>
        <v>1951878.888340465</v>
      </c>
      <c r="H3809" s="12">
        <f t="shared" si="118"/>
        <v>0</v>
      </c>
      <c r="I3809" s="12">
        <f t="shared" si="119"/>
        <v>0</v>
      </c>
      <c r="J3809" s="13">
        <f>(1 - Dashboard!$I$9) * H3809 * Dashboard!$I$8 * 'Lookups and Calculations'!$F$12</f>
        <v>0</v>
      </c>
      <c r="K3809" s="12">
        <f>(1 - Dashboard!$I$11) * I3809 * Dashboard!$I$10 * 'Lookups and Calculations'!$F$12</f>
        <v>0</v>
      </c>
      <c r="L3809" s="12">
        <f>(H3809 - I3809) * Dashboard!$I$13 * (Dashboard!$D$12 / 365) * 'Lookups and Calculations'!$F$12</f>
        <v>0</v>
      </c>
      <c r="M3809" s="3">
        <f>(G3809*2) * Dashboard!$I$13 * (Dashboard!$D$12 / 365) * 'Lookups and Calculations'!$F$12</f>
        <v>1602.0878730267946</v>
      </c>
      <c r="N3809" s="12">
        <f>H3809 * Dashboard!$I$14 * Dashboard!$I$15 * (Dashboard!$D$12 / 365) * 'Lookups and Calculations'!$F$12</f>
        <v>0</v>
      </c>
    </row>
    <row r="3810" spans="1:14" x14ac:dyDescent="0.35">
      <c r="A3810" s="2">
        <v>3809</v>
      </c>
      <c r="B3810" s="11">
        <v>0.82527148515593929</v>
      </c>
      <c r="C3810" s="11">
        <v>-0.63139002034352032</v>
      </c>
      <c r="D3810" s="3">
        <f>B3810*Dashboard!$D$11*Dashboard!$D$10*SQRT(Dashboard!$D$12/365)</f>
        <v>204899.8622432031</v>
      </c>
      <c r="E3810" s="3">
        <f>IF(Dashboard!$I$3,C3810*Dashboard!$E$11*Dashboard!$E$10*SQRT(Dashboard!$D$12/365),0)</f>
        <v>-313525.25930463983</v>
      </c>
      <c r="F3810" s="3">
        <f>D3810+IF(Dashboard!$I$3,E3810,0)</f>
        <v>-108625.39706143673</v>
      </c>
      <c r="G3810" s="3">
        <f>IF(Dashboard!$I$4, ('Lookups and Calculations'!$F$9) / (1 - 'Lookups and Calculations'!$F$10), 'Lookups and Calculations'!$F$9)</f>
        <v>1951878.888340465</v>
      </c>
      <c r="H3810" s="12">
        <f t="shared" si="118"/>
        <v>0</v>
      </c>
      <c r="I3810" s="12">
        <f t="shared" si="119"/>
        <v>0</v>
      </c>
      <c r="J3810" s="13">
        <f>(1 - Dashboard!$I$9) * H3810 * Dashboard!$I$8 * 'Lookups and Calculations'!$F$12</f>
        <v>0</v>
      </c>
      <c r="K3810" s="12">
        <f>(1 - Dashboard!$I$11) * I3810 * Dashboard!$I$10 * 'Lookups and Calculations'!$F$12</f>
        <v>0</v>
      </c>
      <c r="L3810" s="12">
        <f>(H3810 - I3810) * Dashboard!$I$13 * (Dashboard!$D$12 / 365) * 'Lookups and Calculations'!$F$12</f>
        <v>0</v>
      </c>
      <c r="M3810" s="3">
        <f>(G3810*2) * Dashboard!$I$13 * (Dashboard!$D$12 / 365) * 'Lookups and Calculations'!$F$12</f>
        <v>1602.0878730267946</v>
      </c>
      <c r="N3810" s="12">
        <f>H3810 * Dashboard!$I$14 * Dashboard!$I$15 * (Dashboard!$D$12 / 365) * 'Lookups and Calculations'!$F$12</f>
        <v>0</v>
      </c>
    </row>
    <row r="3811" spans="1:14" x14ac:dyDescent="0.35">
      <c r="A3811" s="2">
        <v>3810</v>
      </c>
      <c r="B3811" s="11">
        <v>-0.284242259019719</v>
      </c>
      <c r="C3811" s="11">
        <v>1.0974663736217796</v>
      </c>
      <c r="D3811" s="3">
        <f>B3811*Dashboard!$D$11*Dashboard!$D$10*SQRT(Dashboard!$D$12/365)</f>
        <v>-70572.170206307681</v>
      </c>
      <c r="E3811" s="3">
        <f>IF(Dashboard!$I$3,C3811*Dashboard!$E$11*Dashboard!$E$10*SQRT(Dashboard!$D$12/365),0)</f>
        <v>544961.78001148277</v>
      </c>
      <c r="F3811" s="3">
        <f>D3811+IF(Dashboard!$I$3,E3811,0)</f>
        <v>474389.6098051751</v>
      </c>
      <c r="G3811" s="3">
        <f>IF(Dashboard!$I$4, ('Lookups and Calculations'!$F$9) / (1 - 'Lookups and Calculations'!$F$10), 'Lookups and Calculations'!$F$9)</f>
        <v>1951878.888340465</v>
      </c>
      <c r="H3811" s="12">
        <f t="shared" si="118"/>
        <v>0</v>
      </c>
      <c r="I3811" s="12">
        <f t="shared" si="119"/>
        <v>0</v>
      </c>
      <c r="J3811" s="13">
        <f>(1 - Dashboard!$I$9) * H3811 * Dashboard!$I$8 * 'Lookups and Calculations'!$F$12</f>
        <v>0</v>
      </c>
      <c r="K3811" s="12">
        <f>(1 - Dashboard!$I$11) * I3811 * Dashboard!$I$10 * 'Lookups and Calculations'!$F$12</f>
        <v>0</v>
      </c>
      <c r="L3811" s="12">
        <f>(H3811 - I3811) * Dashboard!$I$13 * (Dashboard!$D$12 / 365) * 'Lookups and Calculations'!$F$12</f>
        <v>0</v>
      </c>
      <c r="M3811" s="3">
        <f>(G3811*2) * Dashboard!$I$13 * (Dashboard!$D$12 / 365) * 'Lookups and Calculations'!$F$12</f>
        <v>1602.0878730267946</v>
      </c>
      <c r="N3811" s="12">
        <f>H3811 * Dashboard!$I$14 * Dashboard!$I$15 * (Dashboard!$D$12 / 365) * 'Lookups and Calculations'!$F$12</f>
        <v>0</v>
      </c>
    </row>
    <row r="3812" spans="1:14" x14ac:dyDescent="0.35">
      <c r="A3812" s="2">
        <v>3811</v>
      </c>
      <c r="B3812" s="11">
        <v>0.20008196482280596</v>
      </c>
      <c r="C3812" s="11">
        <v>1.5779273532474876</v>
      </c>
      <c r="D3812" s="3">
        <f>B3812*Dashboard!$D$11*Dashboard!$D$10*SQRT(Dashboard!$D$12/365)</f>
        <v>49676.703687145811</v>
      </c>
      <c r="E3812" s="3">
        <f>IF(Dashboard!$I$3,C3812*Dashboard!$E$11*Dashboard!$E$10*SQRT(Dashboard!$D$12/365),0)</f>
        <v>783541.18160062167</v>
      </c>
      <c r="F3812" s="3">
        <f>D3812+IF(Dashboard!$I$3,E3812,0)</f>
        <v>833217.88528776751</v>
      </c>
      <c r="G3812" s="3">
        <f>IF(Dashboard!$I$4, ('Lookups and Calculations'!$F$9) / (1 - 'Lookups and Calculations'!$F$10), 'Lookups and Calculations'!$F$9)</f>
        <v>1951878.888340465</v>
      </c>
      <c r="H3812" s="12">
        <f t="shared" si="118"/>
        <v>0</v>
      </c>
      <c r="I3812" s="12">
        <f t="shared" si="119"/>
        <v>0</v>
      </c>
      <c r="J3812" s="13">
        <f>(1 - Dashboard!$I$9) * H3812 * Dashboard!$I$8 * 'Lookups and Calculations'!$F$12</f>
        <v>0</v>
      </c>
      <c r="K3812" s="12">
        <f>(1 - Dashboard!$I$11) * I3812 * Dashboard!$I$10 * 'Lookups and Calculations'!$F$12</f>
        <v>0</v>
      </c>
      <c r="L3812" s="12">
        <f>(H3812 - I3812) * Dashboard!$I$13 * (Dashboard!$D$12 / 365) * 'Lookups and Calculations'!$F$12</f>
        <v>0</v>
      </c>
      <c r="M3812" s="3">
        <f>(G3812*2) * Dashboard!$I$13 * (Dashboard!$D$12 / 365) * 'Lookups and Calculations'!$F$12</f>
        <v>1602.0878730267946</v>
      </c>
      <c r="N3812" s="12">
        <f>H3812 * Dashboard!$I$14 * Dashboard!$I$15 * (Dashboard!$D$12 / 365) * 'Lookups and Calculations'!$F$12</f>
        <v>0</v>
      </c>
    </row>
    <row r="3813" spans="1:14" x14ac:dyDescent="0.35">
      <c r="A3813" s="2">
        <v>3812</v>
      </c>
      <c r="B3813" s="11">
        <v>2.5348214185609702E-2</v>
      </c>
      <c r="C3813" s="11">
        <v>-0.6054430082995903</v>
      </c>
      <c r="D3813" s="3">
        <f>B3813*Dashboard!$D$11*Dashboard!$D$10*SQRT(Dashboard!$D$12/365)</f>
        <v>6293.4993976693995</v>
      </c>
      <c r="E3813" s="3">
        <f>IF(Dashboard!$I$3,C3813*Dashboard!$E$11*Dashboard!$E$10*SQRT(Dashboard!$D$12/365),0)</f>
        <v>-300640.91932912398</v>
      </c>
      <c r="F3813" s="3">
        <f>D3813+IF(Dashboard!$I$3,E3813,0)</f>
        <v>-294347.41993145458</v>
      </c>
      <c r="G3813" s="3">
        <f>IF(Dashboard!$I$4, ('Lookups and Calculations'!$F$9) / (1 - 'Lookups and Calculations'!$F$10), 'Lookups and Calculations'!$F$9)</f>
        <v>1951878.888340465</v>
      </c>
      <c r="H3813" s="12">
        <f t="shared" si="118"/>
        <v>0</v>
      </c>
      <c r="I3813" s="12">
        <f t="shared" si="119"/>
        <v>0</v>
      </c>
      <c r="J3813" s="13">
        <f>(1 - Dashboard!$I$9) * H3813 * Dashboard!$I$8 * 'Lookups and Calculations'!$F$12</f>
        <v>0</v>
      </c>
      <c r="K3813" s="12">
        <f>(1 - Dashboard!$I$11) * I3813 * Dashboard!$I$10 * 'Lookups and Calculations'!$F$12</f>
        <v>0</v>
      </c>
      <c r="L3813" s="12">
        <f>(H3813 - I3813) * Dashboard!$I$13 * (Dashboard!$D$12 / 365) * 'Lookups and Calculations'!$F$12</f>
        <v>0</v>
      </c>
      <c r="M3813" s="3">
        <f>(G3813*2) * Dashboard!$I$13 * (Dashboard!$D$12 / 365) * 'Lookups and Calculations'!$F$12</f>
        <v>1602.0878730267946</v>
      </c>
      <c r="N3813" s="12">
        <f>H3813 * Dashboard!$I$14 * Dashboard!$I$15 * (Dashboard!$D$12 / 365) * 'Lookups and Calculations'!$F$12</f>
        <v>0</v>
      </c>
    </row>
    <row r="3814" spans="1:14" x14ac:dyDescent="0.35">
      <c r="A3814" s="2">
        <v>3813</v>
      </c>
      <c r="B3814" s="11">
        <v>-0.58482180580273635</v>
      </c>
      <c r="C3814" s="11">
        <v>-0.48311610436867525</v>
      </c>
      <c r="D3814" s="3">
        <f>B3814*Dashboard!$D$11*Dashboard!$D$10*SQRT(Dashboard!$D$12/365)</f>
        <v>-145200.59107962452</v>
      </c>
      <c r="E3814" s="3">
        <f>IF(Dashboard!$I$3,C3814*Dashboard!$E$11*Dashboard!$E$10*SQRT(Dashboard!$D$12/365),0)</f>
        <v>-239897.83971249108</v>
      </c>
      <c r="F3814" s="3">
        <f>D3814+IF(Dashboard!$I$3,E3814,0)</f>
        <v>-385098.43079211563</v>
      </c>
      <c r="G3814" s="3">
        <f>IF(Dashboard!$I$4, ('Lookups and Calculations'!$F$9) / (1 - 'Lookups and Calculations'!$F$10), 'Lookups and Calculations'!$F$9)</f>
        <v>1951878.888340465</v>
      </c>
      <c r="H3814" s="12">
        <f t="shared" si="118"/>
        <v>0</v>
      </c>
      <c r="I3814" s="12">
        <f t="shared" si="119"/>
        <v>0</v>
      </c>
      <c r="J3814" s="13">
        <f>(1 - Dashboard!$I$9) * H3814 * Dashboard!$I$8 * 'Lookups and Calculations'!$F$12</f>
        <v>0</v>
      </c>
      <c r="K3814" s="12">
        <f>(1 - Dashboard!$I$11) * I3814 * Dashboard!$I$10 * 'Lookups and Calculations'!$F$12</f>
        <v>0</v>
      </c>
      <c r="L3814" s="12">
        <f>(H3814 - I3814) * Dashboard!$I$13 * (Dashboard!$D$12 / 365) * 'Lookups and Calculations'!$F$12</f>
        <v>0</v>
      </c>
      <c r="M3814" s="3">
        <f>(G3814*2) * Dashboard!$I$13 * (Dashboard!$D$12 / 365) * 'Lookups and Calculations'!$F$12</f>
        <v>1602.0878730267946</v>
      </c>
      <c r="N3814" s="12">
        <f>H3814 * Dashboard!$I$14 * Dashboard!$I$15 * (Dashboard!$D$12 / 365) * 'Lookups and Calculations'!$F$12</f>
        <v>0</v>
      </c>
    </row>
    <row r="3815" spans="1:14" x14ac:dyDescent="0.35">
      <c r="A3815" s="2">
        <v>3814</v>
      </c>
      <c r="B3815" s="11">
        <v>-0.74232076446016504</v>
      </c>
      <c r="C3815" s="11">
        <v>1.095044583956045</v>
      </c>
      <c r="D3815" s="3">
        <f>B3815*Dashboard!$D$11*Dashboard!$D$10*SQRT(Dashboard!$D$12/365)</f>
        <v>-184304.71076971319</v>
      </c>
      <c r="E3815" s="3">
        <f>IF(Dashboard!$I$3,C3815*Dashboard!$E$11*Dashboard!$E$10*SQRT(Dashboard!$D$12/365),0)</f>
        <v>543759.20757849177</v>
      </c>
      <c r="F3815" s="3">
        <f>D3815+IF(Dashboard!$I$3,E3815,0)</f>
        <v>359454.49680877861</v>
      </c>
      <c r="G3815" s="3">
        <f>IF(Dashboard!$I$4, ('Lookups and Calculations'!$F$9) / (1 - 'Lookups and Calculations'!$F$10), 'Lookups and Calculations'!$F$9)</f>
        <v>1951878.888340465</v>
      </c>
      <c r="H3815" s="12">
        <f t="shared" si="118"/>
        <v>0</v>
      </c>
      <c r="I3815" s="12">
        <f t="shared" si="119"/>
        <v>0</v>
      </c>
      <c r="J3815" s="13">
        <f>(1 - Dashboard!$I$9) * H3815 * Dashboard!$I$8 * 'Lookups and Calculations'!$F$12</f>
        <v>0</v>
      </c>
      <c r="K3815" s="12">
        <f>(1 - Dashboard!$I$11) * I3815 * Dashboard!$I$10 * 'Lookups and Calculations'!$F$12</f>
        <v>0</v>
      </c>
      <c r="L3815" s="12">
        <f>(H3815 - I3815) * Dashboard!$I$13 * (Dashboard!$D$12 / 365) * 'Lookups and Calculations'!$F$12</f>
        <v>0</v>
      </c>
      <c r="M3815" s="3">
        <f>(G3815*2) * Dashboard!$I$13 * (Dashboard!$D$12 / 365) * 'Lookups and Calculations'!$F$12</f>
        <v>1602.0878730267946</v>
      </c>
      <c r="N3815" s="12">
        <f>H3815 * Dashboard!$I$14 * Dashboard!$I$15 * (Dashboard!$D$12 / 365) * 'Lookups and Calculations'!$F$12</f>
        <v>0</v>
      </c>
    </row>
    <row r="3816" spans="1:14" x14ac:dyDescent="0.35">
      <c r="A3816" s="2">
        <v>3815</v>
      </c>
      <c r="B3816" s="11">
        <v>3.7515703773377422E-2</v>
      </c>
      <c r="C3816" s="11">
        <v>0.96788368218403298</v>
      </c>
      <c r="D3816" s="3">
        <f>B3816*Dashboard!$D$11*Dashboard!$D$10*SQRT(Dashboard!$D$12/365)</f>
        <v>9314.4652073727684</v>
      </c>
      <c r="E3816" s="3">
        <f>IF(Dashboard!$I$3,C3816*Dashboard!$E$11*Dashboard!$E$10*SQRT(Dashboard!$D$12/365),0)</f>
        <v>480615.74091458914</v>
      </c>
      <c r="F3816" s="3">
        <f>D3816+IF(Dashboard!$I$3,E3816,0)</f>
        <v>489930.20612196194</v>
      </c>
      <c r="G3816" s="3">
        <f>IF(Dashboard!$I$4, ('Lookups and Calculations'!$F$9) / (1 - 'Lookups and Calculations'!$F$10), 'Lookups and Calculations'!$F$9)</f>
        <v>1951878.888340465</v>
      </c>
      <c r="H3816" s="12">
        <f t="shared" si="118"/>
        <v>0</v>
      </c>
      <c r="I3816" s="12">
        <f t="shared" si="119"/>
        <v>0</v>
      </c>
      <c r="J3816" s="13">
        <f>(1 - Dashboard!$I$9) * H3816 * Dashboard!$I$8 * 'Lookups and Calculations'!$F$12</f>
        <v>0</v>
      </c>
      <c r="K3816" s="12">
        <f>(1 - Dashboard!$I$11) * I3816 * Dashboard!$I$10 * 'Lookups and Calculations'!$F$12</f>
        <v>0</v>
      </c>
      <c r="L3816" s="12">
        <f>(H3816 - I3816) * Dashboard!$I$13 * (Dashboard!$D$12 / 365) * 'Lookups and Calculations'!$F$12</f>
        <v>0</v>
      </c>
      <c r="M3816" s="3">
        <f>(G3816*2) * Dashboard!$I$13 * (Dashboard!$D$12 / 365) * 'Lookups and Calculations'!$F$12</f>
        <v>1602.0878730267946</v>
      </c>
      <c r="N3816" s="12">
        <f>H3816 * Dashboard!$I$14 * Dashboard!$I$15 * (Dashboard!$D$12 / 365) * 'Lookups and Calculations'!$F$12</f>
        <v>0</v>
      </c>
    </row>
    <row r="3817" spans="1:14" x14ac:dyDescent="0.35">
      <c r="A3817" s="2">
        <v>3816</v>
      </c>
      <c r="B3817" s="11">
        <v>-0.69148653591490861</v>
      </c>
      <c r="C3817" s="11">
        <v>-0.38890851057228687</v>
      </c>
      <c r="D3817" s="3">
        <f>B3817*Dashboard!$D$11*Dashboard!$D$10*SQRT(Dashboard!$D$12/365)</f>
        <v>-171683.49870372936</v>
      </c>
      <c r="E3817" s="3">
        <f>IF(Dashboard!$I$3,C3817*Dashboard!$E$11*Dashboard!$E$10*SQRT(Dashboard!$D$12/365),0)</f>
        <v>-193117.78408632058</v>
      </c>
      <c r="F3817" s="3">
        <f>D3817+IF(Dashboard!$I$3,E3817,0)</f>
        <v>-364801.28279004991</v>
      </c>
      <c r="G3817" s="3">
        <f>IF(Dashboard!$I$4, ('Lookups and Calculations'!$F$9) / (1 - 'Lookups and Calculations'!$F$10), 'Lookups and Calculations'!$F$9)</f>
        <v>1951878.888340465</v>
      </c>
      <c r="H3817" s="12">
        <f t="shared" si="118"/>
        <v>0</v>
      </c>
      <c r="I3817" s="12">
        <f t="shared" si="119"/>
        <v>0</v>
      </c>
      <c r="J3817" s="13">
        <f>(1 - Dashboard!$I$9) * H3817 * Dashboard!$I$8 * 'Lookups and Calculations'!$F$12</f>
        <v>0</v>
      </c>
      <c r="K3817" s="12">
        <f>(1 - Dashboard!$I$11) * I3817 * Dashboard!$I$10 * 'Lookups and Calculations'!$F$12</f>
        <v>0</v>
      </c>
      <c r="L3817" s="12">
        <f>(H3817 - I3817) * Dashboard!$I$13 * (Dashboard!$D$12 / 365) * 'Lookups and Calculations'!$F$12</f>
        <v>0</v>
      </c>
      <c r="M3817" s="3">
        <f>(G3817*2) * Dashboard!$I$13 * (Dashboard!$D$12 / 365) * 'Lookups and Calculations'!$F$12</f>
        <v>1602.0878730267946</v>
      </c>
      <c r="N3817" s="12">
        <f>H3817 * Dashboard!$I$14 * Dashboard!$I$15 * (Dashboard!$D$12 / 365) * 'Lookups and Calculations'!$F$12</f>
        <v>0</v>
      </c>
    </row>
    <row r="3818" spans="1:14" x14ac:dyDescent="0.35">
      <c r="A3818" s="2">
        <v>3817</v>
      </c>
      <c r="B3818" s="11">
        <v>0.55715602689707144</v>
      </c>
      <c r="C3818" s="11">
        <v>9.2137526101371062E-2</v>
      </c>
      <c r="D3818" s="3">
        <f>B3818*Dashboard!$D$11*Dashboard!$D$10*SQRT(Dashboard!$D$12/365)</f>
        <v>138331.6826190947</v>
      </c>
      <c r="E3818" s="3">
        <f>IF(Dashboard!$I$3,C3818*Dashboard!$E$11*Dashboard!$E$10*SQRT(Dashboard!$D$12/365),0)</f>
        <v>45752.13549764944</v>
      </c>
      <c r="F3818" s="3">
        <f>D3818+IF(Dashboard!$I$3,E3818,0)</f>
        <v>184083.81811674414</v>
      </c>
      <c r="G3818" s="3">
        <f>IF(Dashboard!$I$4, ('Lookups and Calculations'!$F$9) / (1 - 'Lookups and Calculations'!$F$10), 'Lookups and Calculations'!$F$9)</f>
        <v>1951878.888340465</v>
      </c>
      <c r="H3818" s="12">
        <f t="shared" si="118"/>
        <v>0</v>
      </c>
      <c r="I3818" s="12">
        <f t="shared" si="119"/>
        <v>0</v>
      </c>
      <c r="J3818" s="13">
        <f>(1 - Dashboard!$I$9) * H3818 * Dashboard!$I$8 * 'Lookups and Calculations'!$F$12</f>
        <v>0</v>
      </c>
      <c r="K3818" s="12">
        <f>(1 - Dashboard!$I$11) * I3818 * Dashboard!$I$10 * 'Lookups and Calculations'!$F$12</f>
        <v>0</v>
      </c>
      <c r="L3818" s="12">
        <f>(H3818 - I3818) * Dashboard!$I$13 * (Dashboard!$D$12 / 365) * 'Lookups and Calculations'!$F$12</f>
        <v>0</v>
      </c>
      <c r="M3818" s="3">
        <f>(G3818*2) * Dashboard!$I$13 * (Dashboard!$D$12 / 365) * 'Lookups and Calculations'!$F$12</f>
        <v>1602.0878730267946</v>
      </c>
      <c r="N3818" s="12">
        <f>H3818 * Dashboard!$I$14 * Dashboard!$I$15 * (Dashboard!$D$12 / 365) * 'Lookups and Calculations'!$F$12</f>
        <v>0</v>
      </c>
    </row>
    <row r="3819" spans="1:14" x14ac:dyDescent="0.35">
      <c r="A3819" s="2">
        <v>3818</v>
      </c>
      <c r="B3819" s="11">
        <v>2.0431441316614798E-2</v>
      </c>
      <c r="C3819" s="11">
        <v>0.49086046254163301</v>
      </c>
      <c r="D3819" s="3">
        <f>B3819*Dashboard!$D$11*Dashboard!$D$10*SQRT(Dashboard!$D$12/365)</f>
        <v>5072.7543438792363</v>
      </c>
      <c r="E3819" s="3">
        <f>IF(Dashboard!$I$3,C3819*Dashboard!$E$11*Dashboard!$E$10*SQRT(Dashboard!$D$12/365),0)</f>
        <v>243743.40556892255</v>
      </c>
      <c r="F3819" s="3">
        <f>D3819+IF(Dashboard!$I$3,E3819,0)</f>
        <v>248816.15991280178</v>
      </c>
      <c r="G3819" s="3">
        <f>IF(Dashboard!$I$4, ('Lookups and Calculations'!$F$9) / (1 - 'Lookups and Calculations'!$F$10), 'Lookups and Calculations'!$F$9)</f>
        <v>1951878.888340465</v>
      </c>
      <c r="H3819" s="12">
        <f t="shared" si="118"/>
        <v>0</v>
      </c>
      <c r="I3819" s="12">
        <f t="shared" si="119"/>
        <v>0</v>
      </c>
      <c r="J3819" s="13">
        <f>(1 - Dashboard!$I$9) * H3819 * Dashboard!$I$8 * 'Lookups and Calculations'!$F$12</f>
        <v>0</v>
      </c>
      <c r="K3819" s="12">
        <f>(1 - Dashboard!$I$11) * I3819 * Dashboard!$I$10 * 'Lookups and Calculations'!$F$12</f>
        <v>0</v>
      </c>
      <c r="L3819" s="12">
        <f>(H3819 - I3819) * Dashboard!$I$13 * (Dashboard!$D$12 / 365) * 'Lookups and Calculations'!$F$12</f>
        <v>0</v>
      </c>
      <c r="M3819" s="3">
        <f>(G3819*2) * Dashboard!$I$13 * (Dashboard!$D$12 / 365) * 'Lookups and Calculations'!$F$12</f>
        <v>1602.0878730267946</v>
      </c>
      <c r="N3819" s="12">
        <f>H3819 * Dashboard!$I$14 * Dashboard!$I$15 * (Dashboard!$D$12 / 365) * 'Lookups and Calculations'!$F$12</f>
        <v>0</v>
      </c>
    </row>
    <row r="3820" spans="1:14" x14ac:dyDescent="0.35">
      <c r="A3820" s="2">
        <v>3819</v>
      </c>
      <c r="B3820" s="11">
        <v>0.13125240336236546</v>
      </c>
      <c r="C3820" s="11">
        <v>0.48195321490941295</v>
      </c>
      <c r="D3820" s="3">
        <f>B3820*Dashboard!$D$11*Dashboard!$D$10*SQRT(Dashboard!$D$12/365)</f>
        <v>32587.578574772069</v>
      </c>
      <c r="E3820" s="3">
        <f>IF(Dashboard!$I$3,C3820*Dashboard!$E$11*Dashboard!$E$10*SQRT(Dashboard!$D$12/365),0)</f>
        <v>239320.39121392363</v>
      </c>
      <c r="F3820" s="3">
        <f>D3820+IF(Dashboard!$I$3,E3820,0)</f>
        <v>271907.96978869569</v>
      </c>
      <c r="G3820" s="3">
        <f>IF(Dashboard!$I$4, ('Lookups and Calculations'!$F$9) / (1 - 'Lookups and Calculations'!$F$10), 'Lookups and Calculations'!$F$9)</f>
        <v>1951878.888340465</v>
      </c>
      <c r="H3820" s="12">
        <f t="shared" si="118"/>
        <v>0</v>
      </c>
      <c r="I3820" s="12">
        <f t="shared" si="119"/>
        <v>0</v>
      </c>
      <c r="J3820" s="13">
        <f>(1 - Dashboard!$I$9) * H3820 * Dashboard!$I$8 * 'Lookups and Calculations'!$F$12</f>
        <v>0</v>
      </c>
      <c r="K3820" s="12">
        <f>(1 - Dashboard!$I$11) * I3820 * Dashboard!$I$10 * 'Lookups and Calculations'!$F$12</f>
        <v>0</v>
      </c>
      <c r="L3820" s="12">
        <f>(H3820 - I3820) * Dashboard!$I$13 * (Dashboard!$D$12 / 365) * 'Lookups and Calculations'!$F$12</f>
        <v>0</v>
      </c>
      <c r="M3820" s="3">
        <f>(G3820*2) * Dashboard!$I$13 * (Dashboard!$D$12 / 365) * 'Lookups and Calculations'!$F$12</f>
        <v>1602.0878730267946</v>
      </c>
      <c r="N3820" s="12">
        <f>H3820 * Dashboard!$I$14 * Dashboard!$I$15 * (Dashboard!$D$12 / 365) * 'Lookups and Calculations'!$F$12</f>
        <v>0</v>
      </c>
    </row>
    <row r="3821" spans="1:14" x14ac:dyDescent="0.35">
      <c r="A3821" s="2">
        <v>3820</v>
      </c>
      <c r="B3821" s="11">
        <v>-0.52555626122688615</v>
      </c>
      <c r="C3821" s="11">
        <v>1.0545176073186258</v>
      </c>
      <c r="D3821" s="3">
        <f>B3821*Dashboard!$D$11*Dashboard!$D$10*SQRT(Dashboard!$D$12/365)</f>
        <v>-130486.03697496459</v>
      </c>
      <c r="E3821" s="3">
        <f>IF(Dashboard!$I$3,C3821*Dashboard!$E$11*Dashboard!$E$10*SQRT(Dashboard!$D$12/365),0)</f>
        <v>523634.9888710645</v>
      </c>
      <c r="F3821" s="3">
        <f>D3821+IF(Dashboard!$I$3,E3821,0)</f>
        <v>393148.9518960999</v>
      </c>
      <c r="G3821" s="3">
        <f>IF(Dashboard!$I$4, ('Lookups and Calculations'!$F$9) / (1 - 'Lookups and Calculations'!$F$10), 'Lookups and Calculations'!$F$9)</f>
        <v>1951878.888340465</v>
      </c>
      <c r="H3821" s="12">
        <f t="shared" si="118"/>
        <v>0</v>
      </c>
      <c r="I3821" s="12">
        <f t="shared" si="119"/>
        <v>0</v>
      </c>
      <c r="J3821" s="13">
        <f>(1 - Dashboard!$I$9) * H3821 * Dashboard!$I$8 * 'Lookups and Calculations'!$F$12</f>
        <v>0</v>
      </c>
      <c r="K3821" s="12">
        <f>(1 - Dashboard!$I$11) * I3821 * Dashboard!$I$10 * 'Lookups and Calculations'!$F$12</f>
        <v>0</v>
      </c>
      <c r="L3821" s="12">
        <f>(H3821 - I3821) * Dashboard!$I$13 * (Dashboard!$D$12 / 365) * 'Lookups and Calculations'!$F$12</f>
        <v>0</v>
      </c>
      <c r="M3821" s="3">
        <f>(G3821*2) * Dashboard!$I$13 * (Dashboard!$D$12 / 365) * 'Lookups and Calculations'!$F$12</f>
        <v>1602.0878730267946</v>
      </c>
      <c r="N3821" s="12">
        <f>H3821 * Dashboard!$I$14 * Dashboard!$I$15 * (Dashboard!$D$12 / 365) * 'Lookups and Calculations'!$F$12</f>
        <v>0</v>
      </c>
    </row>
    <row r="3822" spans="1:14" x14ac:dyDescent="0.35">
      <c r="A3822" s="2">
        <v>3821</v>
      </c>
      <c r="B3822" s="11">
        <v>0.47763182108881169</v>
      </c>
      <c r="C3822" s="11">
        <v>0.39515077447062102</v>
      </c>
      <c r="D3822" s="3">
        <f>B3822*Dashboard!$D$11*Dashboard!$D$10*SQRT(Dashboard!$D$12/365)</f>
        <v>118587.27231509196</v>
      </c>
      <c r="E3822" s="3">
        <f>IF(Dashboard!$I$3,C3822*Dashboard!$E$11*Dashboard!$E$10*SQRT(Dashboard!$D$12/365),0)</f>
        <v>196217.46470260332</v>
      </c>
      <c r="F3822" s="3">
        <f>D3822+IF(Dashboard!$I$3,E3822,0)</f>
        <v>314804.73701769527</v>
      </c>
      <c r="G3822" s="3">
        <f>IF(Dashboard!$I$4, ('Lookups and Calculations'!$F$9) / (1 - 'Lookups and Calculations'!$F$10), 'Lookups and Calculations'!$F$9)</f>
        <v>1951878.888340465</v>
      </c>
      <c r="H3822" s="12">
        <f t="shared" si="118"/>
        <v>0</v>
      </c>
      <c r="I3822" s="12">
        <f t="shared" si="119"/>
        <v>0</v>
      </c>
      <c r="J3822" s="13">
        <f>(1 - Dashboard!$I$9) * H3822 * Dashboard!$I$8 * 'Lookups and Calculations'!$F$12</f>
        <v>0</v>
      </c>
      <c r="K3822" s="12">
        <f>(1 - Dashboard!$I$11) * I3822 * Dashboard!$I$10 * 'Lookups and Calculations'!$F$12</f>
        <v>0</v>
      </c>
      <c r="L3822" s="12">
        <f>(H3822 - I3822) * Dashboard!$I$13 * (Dashboard!$D$12 / 365) * 'Lookups and Calculations'!$F$12</f>
        <v>0</v>
      </c>
      <c r="M3822" s="3">
        <f>(G3822*2) * Dashboard!$I$13 * (Dashboard!$D$12 / 365) * 'Lookups and Calculations'!$F$12</f>
        <v>1602.0878730267946</v>
      </c>
      <c r="N3822" s="12">
        <f>H3822 * Dashboard!$I$14 * Dashboard!$I$15 * (Dashboard!$D$12 / 365) * 'Lookups and Calculations'!$F$12</f>
        <v>0</v>
      </c>
    </row>
    <row r="3823" spans="1:14" x14ac:dyDescent="0.35">
      <c r="A3823" s="2">
        <v>3822</v>
      </c>
      <c r="B3823" s="11">
        <v>0.1415707091426408</v>
      </c>
      <c r="C3823" s="11">
        <v>1.0238203766223881</v>
      </c>
      <c r="D3823" s="3">
        <f>B3823*Dashboard!$D$11*Dashboard!$D$10*SQRT(Dashboard!$D$12/365)</f>
        <v>35149.425762018785</v>
      </c>
      <c r="E3823" s="3">
        <f>IF(Dashboard!$I$3,C3823*Dashboard!$E$11*Dashboard!$E$10*SQRT(Dashboard!$D$12/365),0)</f>
        <v>508391.86353826954</v>
      </c>
      <c r="F3823" s="3">
        <f>D3823+IF(Dashboard!$I$3,E3823,0)</f>
        <v>543541.28930028831</v>
      </c>
      <c r="G3823" s="3">
        <f>IF(Dashboard!$I$4, ('Lookups and Calculations'!$F$9) / (1 - 'Lookups and Calculations'!$F$10), 'Lookups and Calculations'!$F$9)</f>
        <v>1951878.888340465</v>
      </c>
      <c r="H3823" s="12">
        <f t="shared" si="118"/>
        <v>0</v>
      </c>
      <c r="I3823" s="12">
        <f t="shared" si="119"/>
        <v>0</v>
      </c>
      <c r="J3823" s="13">
        <f>(1 - Dashboard!$I$9) * H3823 * Dashboard!$I$8 * 'Lookups and Calculations'!$F$12</f>
        <v>0</v>
      </c>
      <c r="K3823" s="12">
        <f>(1 - Dashboard!$I$11) * I3823 * Dashboard!$I$10 * 'Lookups and Calculations'!$F$12</f>
        <v>0</v>
      </c>
      <c r="L3823" s="12">
        <f>(H3823 - I3823) * Dashboard!$I$13 * (Dashboard!$D$12 / 365) * 'Lookups and Calculations'!$F$12</f>
        <v>0</v>
      </c>
      <c r="M3823" s="3">
        <f>(G3823*2) * Dashboard!$I$13 * (Dashboard!$D$12 / 365) * 'Lookups and Calculations'!$F$12</f>
        <v>1602.0878730267946</v>
      </c>
      <c r="N3823" s="12">
        <f>H3823 * Dashboard!$I$14 * Dashboard!$I$15 * (Dashboard!$D$12 / 365) * 'Lookups and Calculations'!$F$12</f>
        <v>0</v>
      </c>
    </row>
    <row r="3824" spans="1:14" x14ac:dyDescent="0.35">
      <c r="A3824" s="2">
        <v>3823</v>
      </c>
      <c r="B3824" s="11">
        <v>0.42927015174761551</v>
      </c>
      <c r="C3824" s="11">
        <v>-1.4587947405089126</v>
      </c>
      <c r="D3824" s="3">
        <f>B3824*Dashboard!$D$11*Dashboard!$D$10*SQRT(Dashboard!$D$12/365)</f>
        <v>106579.9516162676</v>
      </c>
      <c r="E3824" s="3">
        <f>IF(Dashboard!$I$3,C3824*Dashboard!$E$11*Dashboard!$E$10*SQRT(Dashboard!$D$12/365),0)</f>
        <v>-724384.27050440374</v>
      </c>
      <c r="F3824" s="3">
        <f>D3824+IF(Dashboard!$I$3,E3824,0)</f>
        <v>-617804.31888813619</v>
      </c>
      <c r="G3824" s="3">
        <f>IF(Dashboard!$I$4, ('Lookups and Calculations'!$F$9) / (1 - 'Lookups and Calculations'!$F$10), 'Lookups and Calculations'!$F$9)</f>
        <v>1951878.888340465</v>
      </c>
      <c r="H3824" s="12">
        <f t="shared" si="118"/>
        <v>0</v>
      </c>
      <c r="I3824" s="12">
        <f t="shared" si="119"/>
        <v>0</v>
      </c>
      <c r="J3824" s="13">
        <f>(1 - Dashboard!$I$9) * H3824 * Dashboard!$I$8 * 'Lookups and Calculations'!$F$12</f>
        <v>0</v>
      </c>
      <c r="K3824" s="12">
        <f>(1 - Dashboard!$I$11) * I3824 * Dashboard!$I$10 * 'Lookups and Calculations'!$F$12</f>
        <v>0</v>
      </c>
      <c r="L3824" s="12">
        <f>(H3824 - I3824) * Dashboard!$I$13 * (Dashboard!$D$12 / 365) * 'Lookups and Calculations'!$F$12</f>
        <v>0</v>
      </c>
      <c r="M3824" s="3">
        <f>(G3824*2) * Dashboard!$I$13 * (Dashboard!$D$12 / 365) * 'Lookups and Calculations'!$F$12</f>
        <v>1602.0878730267946</v>
      </c>
      <c r="N3824" s="12">
        <f>H3824 * Dashboard!$I$14 * Dashboard!$I$15 * (Dashboard!$D$12 / 365) * 'Lookups and Calculations'!$F$12</f>
        <v>0</v>
      </c>
    </row>
    <row r="3825" spans="1:14" x14ac:dyDescent="0.35">
      <c r="A3825" s="2">
        <v>3824</v>
      </c>
      <c r="B3825" s="11">
        <v>-0.12339951879761185</v>
      </c>
      <c r="C3825" s="11">
        <v>1.7662241805198298</v>
      </c>
      <c r="D3825" s="3">
        <f>B3825*Dashboard!$D$11*Dashboard!$D$10*SQRT(Dashboard!$D$12/365)</f>
        <v>-30637.850522280645</v>
      </c>
      <c r="E3825" s="3">
        <f>IF(Dashboard!$I$3,C3825*Dashboard!$E$11*Dashboard!$E$10*SQRT(Dashboard!$D$12/365),0)</f>
        <v>877042.51943406172</v>
      </c>
      <c r="F3825" s="3">
        <f>D3825+IF(Dashboard!$I$3,E3825,0)</f>
        <v>846404.66891178105</v>
      </c>
      <c r="G3825" s="3">
        <f>IF(Dashboard!$I$4, ('Lookups and Calculations'!$F$9) / (1 - 'Lookups and Calculations'!$F$10), 'Lookups and Calculations'!$F$9)</f>
        <v>1951878.888340465</v>
      </c>
      <c r="H3825" s="12">
        <f t="shared" si="118"/>
        <v>0</v>
      </c>
      <c r="I3825" s="12">
        <f t="shared" si="119"/>
        <v>0</v>
      </c>
      <c r="J3825" s="13">
        <f>(1 - Dashboard!$I$9) * H3825 * Dashboard!$I$8 * 'Lookups and Calculations'!$F$12</f>
        <v>0</v>
      </c>
      <c r="K3825" s="12">
        <f>(1 - Dashboard!$I$11) * I3825 * Dashboard!$I$10 * 'Lookups and Calculations'!$F$12</f>
        <v>0</v>
      </c>
      <c r="L3825" s="12">
        <f>(H3825 - I3825) * Dashboard!$I$13 * (Dashboard!$D$12 / 365) * 'Lookups and Calculations'!$F$12</f>
        <v>0</v>
      </c>
      <c r="M3825" s="3">
        <f>(G3825*2) * Dashboard!$I$13 * (Dashboard!$D$12 / 365) * 'Lookups and Calculations'!$F$12</f>
        <v>1602.0878730267946</v>
      </c>
      <c r="N3825" s="12">
        <f>H3825 * Dashboard!$I$14 * Dashboard!$I$15 * (Dashboard!$D$12 / 365) * 'Lookups and Calculations'!$F$12</f>
        <v>0</v>
      </c>
    </row>
    <row r="3826" spans="1:14" x14ac:dyDescent="0.35">
      <c r="A3826" s="2">
        <v>3825</v>
      </c>
      <c r="B3826" s="11">
        <v>-0.91915690066271016</v>
      </c>
      <c r="C3826" s="11">
        <v>-0.78385733466163765</v>
      </c>
      <c r="D3826" s="3">
        <f>B3826*Dashboard!$D$11*Dashboard!$D$10*SQRT(Dashboard!$D$12/365)</f>
        <v>-228209.89906138822</v>
      </c>
      <c r="E3826" s="3">
        <f>IF(Dashboard!$I$3,C3826*Dashboard!$E$11*Dashboard!$E$10*SQRT(Dashboard!$D$12/365),0)</f>
        <v>-389234.96759407705</v>
      </c>
      <c r="F3826" s="3">
        <f>D3826+IF(Dashboard!$I$3,E3826,0)</f>
        <v>-617444.86665546522</v>
      </c>
      <c r="G3826" s="3">
        <f>IF(Dashboard!$I$4, ('Lookups and Calculations'!$F$9) / (1 - 'Lookups and Calculations'!$F$10), 'Lookups and Calculations'!$F$9)</f>
        <v>1951878.888340465</v>
      </c>
      <c r="H3826" s="12">
        <f t="shared" si="118"/>
        <v>0</v>
      </c>
      <c r="I3826" s="12">
        <f t="shared" si="119"/>
        <v>0</v>
      </c>
      <c r="J3826" s="13">
        <f>(1 - Dashboard!$I$9) * H3826 * Dashboard!$I$8 * 'Lookups and Calculations'!$F$12</f>
        <v>0</v>
      </c>
      <c r="K3826" s="12">
        <f>(1 - Dashboard!$I$11) * I3826 * Dashboard!$I$10 * 'Lookups and Calculations'!$F$12</f>
        <v>0</v>
      </c>
      <c r="L3826" s="12">
        <f>(H3826 - I3826) * Dashboard!$I$13 * (Dashboard!$D$12 / 365) * 'Lookups and Calculations'!$F$12</f>
        <v>0</v>
      </c>
      <c r="M3826" s="3">
        <f>(G3826*2) * Dashboard!$I$13 * (Dashboard!$D$12 / 365) * 'Lookups and Calculations'!$F$12</f>
        <v>1602.0878730267946</v>
      </c>
      <c r="N3826" s="12">
        <f>H3826 * Dashboard!$I$14 * Dashboard!$I$15 * (Dashboard!$D$12 / 365) * 'Lookups and Calculations'!$F$12</f>
        <v>0</v>
      </c>
    </row>
    <row r="3827" spans="1:14" x14ac:dyDescent="0.35">
      <c r="A3827" s="2">
        <v>3826</v>
      </c>
      <c r="B3827" s="11">
        <v>-0.77368664361225836</v>
      </c>
      <c r="C3827" s="11">
        <v>-0.52128318388646433</v>
      </c>
      <c r="D3827" s="3">
        <f>B3827*Dashboard!$D$11*Dashboard!$D$10*SQRT(Dashboard!$D$12/365)</f>
        <v>-192092.28665595199</v>
      </c>
      <c r="E3827" s="3">
        <f>IF(Dashboard!$I$3,C3827*Dashboard!$E$11*Dashboard!$E$10*SQRT(Dashboard!$D$12/365),0)</f>
        <v>-258850.21956829735</v>
      </c>
      <c r="F3827" s="3">
        <f>D3827+IF(Dashboard!$I$3,E3827,0)</f>
        <v>-450942.50622424937</v>
      </c>
      <c r="G3827" s="3">
        <f>IF(Dashboard!$I$4, ('Lookups and Calculations'!$F$9) / (1 - 'Lookups and Calculations'!$F$10), 'Lookups and Calculations'!$F$9)</f>
        <v>1951878.888340465</v>
      </c>
      <c r="H3827" s="12">
        <f t="shared" si="118"/>
        <v>0</v>
      </c>
      <c r="I3827" s="12">
        <f t="shared" si="119"/>
        <v>0</v>
      </c>
      <c r="J3827" s="13">
        <f>(1 - Dashboard!$I$9) * H3827 * Dashboard!$I$8 * 'Lookups and Calculations'!$F$12</f>
        <v>0</v>
      </c>
      <c r="K3827" s="12">
        <f>(1 - Dashboard!$I$11) * I3827 * Dashboard!$I$10 * 'Lookups and Calculations'!$F$12</f>
        <v>0</v>
      </c>
      <c r="L3827" s="12">
        <f>(H3827 - I3827) * Dashboard!$I$13 * (Dashboard!$D$12 / 365) * 'Lookups and Calculations'!$F$12</f>
        <v>0</v>
      </c>
      <c r="M3827" s="3">
        <f>(G3827*2) * Dashboard!$I$13 * (Dashboard!$D$12 / 365) * 'Lookups and Calculations'!$F$12</f>
        <v>1602.0878730267946</v>
      </c>
      <c r="N3827" s="12">
        <f>H3827 * Dashboard!$I$14 * Dashboard!$I$15 * (Dashboard!$D$12 / 365) * 'Lookups and Calculations'!$F$12</f>
        <v>0</v>
      </c>
    </row>
    <row r="3828" spans="1:14" x14ac:dyDescent="0.35">
      <c r="A3828" s="2">
        <v>3827</v>
      </c>
      <c r="B3828" s="11">
        <v>-6.9089331083807409E-2</v>
      </c>
      <c r="C3828" s="11">
        <v>0.37985099674974915</v>
      </c>
      <c r="D3828" s="3">
        <f>B3828*Dashboard!$D$11*Dashboard!$D$10*SQRT(Dashboard!$D$12/365)</f>
        <v>-17153.62117336729</v>
      </c>
      <c r="E3828" s="3">
        <f>IF(Dashboard!$I$3,C3828*Dashboard!$E$11*Dashboard!$E$10*SQRT(Dashboard!$D$12/365),0)</f>
        <v>188620.15302094282</v>
      </c>
      <c r="F3828" s="3">
        <f>D3828+IF(Dashboard!$I$3,E3828,0)</f>
        <v>171466.53184757553</v>
      </c>
      <c r="G3828" s="3">
        <f>IF(Dashboard!$I$4, ('Lookups and Calculations'!$F$9) / (1 - 'Lookups and Calculations'!$F$10), 'Lookups and Calculations'!$F$9)</f>
        <v>1951878.888340465</v>
      </c>
      <c r="H3828" s="12">
        <f t="shared" si="118"/>
        <v>0</v>
      </c>
      <c r="I3828" s="12">
        <f t="shared" si="119"/>
        <v>0</v>
      </c>
      <c r="J3828" s="13">
        <f>(1 - Dashboard!$I$9) * H3828 * Dashboard!$I$8 * 'Lookups and Calculations'!$F$12</f>
        <v>0</v>
      </c>
      <c r="K3828" s="12">
        <f>(1 - Dashboard!$I$11) * I3828 * Dashboard!$I$10 * 'Lookups and Calculations'!$F$12</f>
        <v>0</v>
      </c>
      <c r="L3828" s="12">
        <f>(H3828 - I3828) * Dashboard!$I$13 * (Dashboard!$D$12 / 365) * 'Lookups and Calculations'!$F$12</f>
        <v>0</v>
      </c>
      <c r="M3828" s="3">
        <f>(G3828*2) * Dashboard!$I$13 * (Dashboard!$D$12 / 365) * 'Lookups and Calculations'!$F$12</f>
        <v>1602.0878730267946</v>
      </c>
      <c r="N3828" s="12">
        <f>H3828 * Dashboard!$I$14 * Dashboard!$I$15 * (Dashboard!$D$12 / 365) * 'Lookups and Calculations'!$F$12</f>
        <v>0</v>
      </c>
    </row>
    <row r="3829" spans="1:14" x14ac:dyDescent="0.35">
      <c r="A3829" s="2">
        <v>3828</v>
      </c>
      <c r="B3829" s="11">
        <v>-0.70622181487944724</v>
      </c>
      <c r="C3829" s="11">
        <v>0.11453167625124203</v>
      </c>
      <c r="D3829" s="3">
        <f>B3829*Dashboard!$D$11*Dashboard!$D$10*SQRT(Dashboard!$D$12/365)</f>
        <v>-175341.99979610459</v>
      </c>
      <c r="E3829" s="3">
        <f>IF(Dashboard!$I$3,C3829*Dashboard!$E$11*Dashboard!$E$10*SQRT(Dashboard!$D$12/365),0)</f>
        <v>56872.253818216734</v>
      </c>
      <c r="F3829" s="3">
        <f>D3829+IF(Dashboard!$I$3,E3829,0)</f>
        <v>-118469.74597788785</v>
      </c>
      <c r="G3829" s="3">
        <f>IF(Dashboard!$I$4, ('Lookups and Calculations'!$F$9) / (1 - 'Lookups and Calculations'!$F$10), 'Lookups and Calculations'!$F$9)</f>
        <v>1951878.888340465</v>
      </c>
      <c r="H3829" s="12">
        <f t="shared" si="118"/>
        <v>0</v>
      </c>
      <c r="I3829" s="12">
        <f t="shared" si="119"/>
        <v>0</v>
      </c>
      <c r="J3829" s="13">
        <f>(1 - Dashboard!$I$9) * H3829 * Dashboard!$I$8 * 'Lookups and Calculations'!$F$12</f>
        <v>0</v>
      </c>
      <c r="K3829" s="12">
        <f>(1 - Dashboard!$I$11) * I3829 * Dashboard!$I$10 * 'Lookups and Calculations'!$F$12</f>
        <v>0</v>
      </c>
      <c r="L3829" s="12">
        <f>(H3829 - I3829) * Dashboard!$I$13 * (Dashboard!$D$12 / 365) * 'Lookups and Calculations'!$F$12</f>
        <v>0</v>
      </c>
      <c r="M3829" s="3">
        <f>(G3829*2) * Dashboard!$I$13 * (Dashboard!$D$12 / 365) * 'Lookups and Calculations'!$F$12</f>
        <v>1602.0878730267946</v>
      </c>
      <c r="N3829" s="12">
        <f>H3829 * Dashboard!$I$14 * Dashboard!$I$15 * (Dashboard!$D$12 / 365) * 'Lookups and Calculations'!$F$12</f>
        <v>0</v>
      </c>
    </row>
    <row r="3830" spans="1:14" x14ac:dyDescent="0.35">
      <c r="A3830" s="2">
        <v>3829</v>
      </c>
      <c r="B3830" s="11">
        <v>-1.4668133082748476</v>
      </c>
      <c r="C3830" s="11">
        <v>-1.2542074124095199</v>
      </c>
      <c r="D3830" s="3">
        <f>B3830*Dashboard!$D$11*Dashboard!$D$10*SQRT(Dashboard!$D$12/365)</f>
        <v>-364182.99942257523</v>
      </c>
      <c r="E3830" s="3">
        <f>IF(Dashboard!$I$3,C3830*Dashboard!$E$11*Dashboard!$E$10*SQRT(Dashboard!$D$12/365),0)</f>
        <v>-622793.66402331449</v>
      </c>
      <c r="F3830" s="3">
        <f>D3830+IF(Dashboard!$I$3,E3830,0)</f>
        <v>-986976.66344588972</v>
      </c>
      <c r="G3830" s="3">
        <f>IF(Dashboard!$I$4, ('Lookups and Calculations'!$F$9) / (1 - 'Lookups and Calculations'!$F$10), 'Lookups and Calculations'!$F$9)</f>
        <v>1951878.888340465</v>
      </c>
      <c r="H3830" s="12">
        <f t="shared" si="118"/>
        <v>0</v>
      </c>
      <c r="I3830" s="12">
        <f t="shared" si="119"/>
        <v>0</v>
      </c>
      <c r="J3830" s="13">
        <f>(1 - Dashboard!$I$9) * H3830 * Dashboard!$I$8 * 'Lookups and Calculations'!$F$12</f>
        <v>0</v>
      </c>
      <c r="K3830" s="12">
        <f>(1 - Dashboard!$I$11) * I3830 * Dashboard!$I$10 * 'Lookups and Calculations'!$F$12</f>
        <v>0</v>
      </c>
      <c r="L3830" s="12">
        <f>(H3830 - I3830) * Dashboard!$I$13 * (Dashboard!$D$12 / 365) * 'Lookups and Calculations'!$F$12</f>
        <v>0</v>
      </c>
      <c r="M3830" s="3">
        <f>(G3830*2) * Dashboard!$I$13 * (Dashboard!$D$12 / 365) * 'Lookups and Calculations'!$F$12</f>
        <v>1602.0878730267946</v>
      </c>
      <c r="N3830" s="12">
        <f>H3830 * Dashboard!$I$14 * Dashboard!$I$15 * (Dashboard!$D$12 / 365) * 'Lookups and Calculations'!$F$12</f>
        <v>0</v>
      </c>
    </row>
    <row r="3831" spans="1:14" x14ac:dyDescent="0.35">
      <c r="A3831" s="2">
        <v>3830</v>
      </c>
      <c r="B3831" s="11">
        <v>-0.35907459705078021</v>
      </c>
      <c r="C3831" s="11">
        <v>1.8109107588032034</v>
      </c>
      <c r="D3831" s="3">
        <f>B3831*Dashboard!$D$11*Dashboard!$D$10*SQRT(Dashboard!$D$12/365)</f>
        <v>-89151.675290024446</v>
      </c>
      <c r="E3831" s="3">
        <f>IF(Dashboard!$I$3,C3831*Dashboard!$E$11*Dashboard!$E$10*SQRT(Dashboard!$D$12/365),0)</f>
        <v>899232.24463134829</v>
      </c>
      <c r="F3831" s="3">
        <f>D3831+IF(Dashboard!$I$3,E3831,0)</f>
        <v>810080.5693413238</v>
      </c>
      <c r="G3831" s="3">
        <f>IF(Dashboard!$I$4, ('Lookups and Calculations'!$F$9) / (1 - 'Lookups and Calculations'!$F$10), 'Lookups and Calculations'!$F$9)</f>
        <v>1951878.888340465</v>
      </c>
      <c r="H3831" s="12">
        <f t="shared" si="118"/>
        <v>0</v>
      </c>
      <c r="I3831" s="12">
        <f t="shared" si="119"/>
        <v>0</v>
      </c>
      <c r="J3831" s="13">
        <f>(1 - Dashboard!$I$9) * H3831 * Dashboard!$I$8 * 'Lookups and Calculations'!$F$12</f>
        <v>0</v>
      </c>
      <c r="K3831" s="12">
        <f>(1 - Dashboard!$I$11) * I3831 * Dashboard!$I$10 * 'Lookups and Calculations'!$F$12</f>
        <v>0</v>
      </c>
      <c r="L3831" s="12">
        <f>(H3831 - I3831) * Dashboard!$I$13 * (Dashboard!$D$12 / 365) * 'Lookups and Calculations'!$F$12</f>
        <v>0</v>
      </c>
      <c r="M3831" s="3">
        <f>(G3831*2) * Dashboard!$I$13 * (Dashboard!$D$12 / 365) * 'Lookups and Calculations'!$F$12</f>
        <v>1602.0878730267946</v>
      </c>
      <c r="N3831" s="12">
        <f>H3831 * Dashboard!$I$14 * Dashboard!$I$15 * (Dashboard!$D$12 / 365) * 'Lookups and Calculations'!$F$12</f>
        <v>0</v>
      </c>
    </row>
    <row r="3832" spans="1:14" x14ac:dyDescent="0.35">
      <c r="A3832" s="2">
        <v>3831</v>
      </c>
      <c r="B3832" s="11">
        <v>0.60535238345735576</v>
      </c>
      <c r="C3832" s="11">
        <v>0.36654555668973865</v>
      </c>
      <c r="D3832" s="3">
        <f>B3832*Dashboard!$D$11*Dashboard!$D$10*SQRT(Dashboard!$D$12/365)</f>
        <v>150297.95916863586</v>
      </c>
      <c r="E3832" s="3">
        <f>IF(Dashboard!$I$3,C3832*Dashboard!$E$11*Dashboard!$E$10*SQRT(Dashboard!$D$12/365),0)</f>
        <v>182013.15669447649</v>
      </c>
      <c r="F3832" s="3">
        <f>D3832+IF(Dashboard!$I$3,E3832,0)</f>
        <v>332311.11586311238</v>
      </c>
      <c r="G3832" s="3">
        <f>IF(Dashboard!$I$4, ('Lookups and Calculations'!$F$9) / (1 - 'Lookups and Calculations'!$F$10), 'Lookups and Calculations'!$F$9)</f>
        <v>1951878.888340465</v>
      </c>
      <c r="H3832" s="12">
        <f t="shared" si="118"/>
        <v>0</v>
      </c>
      <c r="I3832" s="12">
        <f t="shared" si="119"/>
        <v>0</v>
      </c>
      <c r="J3832" s="13">
        <f>(1 - Dashboard!$I$9) * H3832 * Dashboard!$I$8 * 'Lookups and Calculations'!$F$12</f>
        <v>0</v>
      </c>
      <c r="K3832" s="12">
        <f>(1 - Dashboard!$I$11) * I3832 * Dashboard!$I$10 * 'Lookups and Calculations'!$F$12</f>
        <v>0</v>
      </c>
      <c r="L3832" s="12">
        <f>(H3832 - I3832) * Dashboard!$I$13 * (Dashboard!$D$12 / 365) * 'Lookups and Calculations'!$F$12</f>
        <v>0</v>
      </c>
      <c r="M3832" s="3">
        <f>(G3832*2) * Dashboard!$I$13 * (Dashboard!$D$12 / 365) * 'Lookups and Calculations'!$F$12</f>
        <v>1602.0878730267946</v>
      </c>
      <c r="N3832" s="12">
        <f>H3832 * Dashboard!$I$14 * Dashboard!$I$15 * (Dashboard!$D$12 / 365) * 'Lookups and Calculations'!$F$12</f>
        <v>0</v>
      </c>
    </row>
    <row r="3833" spans="1:14" x14ac:dyDescent="0.35">
      <c r="A3833" s="2">
        <v>3832</v>
      </c>
      <c r="B3833" s="11">
        <v>-6.4926187504085534E-2</v>
      </c>
      <c r="C3833" s="11">
        <v>0.48342540053585281</v>
      </c>
      <c r="D3833" s="3">
        <f>B3833*Dashboard!$D$11*Dashboard!$D$10*SQRT(Dashboard!$D$12/365)</f>
        <v>-16119.988530864801</v>
      </c>
      <c r="E3833" s="3">
        <f>IF(Dashboard!$I$3,C3833*Dashboard!$E$11*Dashboard!$E$10*SQRT(Dashboard!$D$12/365),0)</f>
        <v>240051.42491005809</v>
      </c>
      <c r="F3833" s="3">
        <f>D3833+IF(Dashboard!$I$3,E3833,0)</f>
        <v>223931.4363791933</v>
      </c>
      <c r="G3833" s="3">
        <f>IF(Dashboard!$I$4, ('Lookups and Calculations'!$F$9) / (1 - 'Lookups and Calculations'!$F$10), 'Lookups and Calculations'!$F$9)</f>
        <v>1951878.888340465</v>
      </c>
      <c r="H3833" s="12">
        <f t="shared" si="118"/>
        <v>0</v>
      </c>
      <c r="I3833" s="12">
        <f t="shared" si="119"/>
        <v>0</v>
      </c>
      <c r="J3833" s="13">
        <f>(1 - Dashboard!$I$9) * H3833 * Dashboard!$I$8 * 'Lookups and Calculations'!$F$12</f>
        <v>0</v>
      </c>
      <c r="K3833" s="12">
        <f>(1 - Dashboard!$I$11) * I3833 * Dashboard!$I$10 * 'Lookups and Calculations'!$F$12</f>
        <v>0</v>
      </c>
      <c r="L3833" s="12">
        <f>(H3833 - I3833) * Dashboard!$I$13 * (Dashboard!$D$12 / 365) * 'Lookups and Calculations'!$F$12</f>
        <v>0</v>
      </c>
      <c r="M3833" s="3">
        <f>(G3833*2) * Dashboard!$I$13 * (Dashboard!$D$12 / 365) * 'Lookups and Calculations'!$F$12</f>
        <v>1602.0878730267946</v>
      </c>
      <c r="N3833" s="12">
        <f>H3833 * Dashboard!$I$14 * Dashboard!$I$15 * (Dashboard!$D$12 / 365) * 'Lookups and Calculations'!$F$12</f>
        <v>0</v>
      </c>
    </row>
    <row r="3834" spans="1:14" x14ac:dyDescent="0.35">
      <c r="A3834" s="2">
        <v>3833</v>
      </c>
      <c r="B3834" s="11">
        <v>0.31685720890178948</v>
      </c>
      <c r="C3834" s="11">
        <v>-1.9411850010104139</v>
      </c>
      <c r="D3834" s="3">
        <f>B3834*Dashboard!$D$11*Dashboard!$D$10*SQRT(Dashboard!$D$12/365)</f>
        <v>78669.867579969476</v>
      </c>
      <c r="E3834" s="3">
        <f>IF(Dashboard!$I$3,C3834*Dashboard!$E$11*Dashboard!$E$10*SQRT(Dashboard!$D$12/365),0)</f>
        <v>-963921.6826216873</v>
      </c>
      <c r="F3834" s="3">
        <f>D3834+IF(Dashboard!$I$3,E3834,0)</f>
        <v>-885251.81504171784</v>
      </c>
      <c r="G3834" s="3">
        <f>IF(Dashboard!$I$4, ('Lookups and Calculations'!$F$9) / (1 - 'Lookups and Calculations'!$F$10), 'Lookups and Calculations'!$F$9)</f>
        <v>1951878.888340465</v>
      </c>
      <c r="H3834" s="12">
        <f t="shared" si="118"/>
        <v>0</v>
      </c>
      <c r="I3834" s="12">
        <f t="shared" si="119"/>
        <v>0</v>
      </c>
      <c r="J3834" s="13">
        <f>(1 - Dashboard!$I$9) * H3834 * Dashboard!$I$8 * 'Lookups and Calculations'!$F$12</f>
        <v>0</v>
      </c>
      <c r="K3834" s="12">
        <f>(1 - Dashboard!$I$11) * I3834 * Dashboard!$I$10 * 'Lookups and Calculations'!$F$12</f>
        <v>0</v>
      </c>
      <c r="L3834" s="12">
        <f>(H3834 - I3834) * Dashboard!$I$13 * (Dashboard!$D$12 / 365) * 'Lookups and Calculations'!$F$12</f>
        <v>0</v>
      </c>
      <c r="M3834" s="3">
        <f>(G3834*2) * Dashboard!$I$13 * (Dashboard!$D$12 / 365) * 'Lookups and Calculations'!$F$12</f>
        <v>1602.0878730267946</v>
      </c>
      <c r="N3834" s="12">
        <f>H3834 * Dashboard!$I$14 * Dashboard!$I$15 * (Dashboard!$D$12 / 365) * 'Lookups and Calculations'!$F$12</f>
        <v>0</v>
      </c>
    </row>
    <row r="3835" spans="1:14" x14ac:dyDescent="0.35">
      <c r="A3835" s="2">
        <v>3834</v>
      </c>
      <c r="B3835" s="11">
        <v>-0.37355798032163878</v>
      </c>
      <c r="C3835" s="11">
        <v>-0.81957418223948741</v>
      </c>
      <c r="D3835" s="3">
        <f>B3835*Dashboard!$D$11*Dashboard!$D$10*SQRT(Dashboard!$D$12/365)</f>
        <v>-92747.635274578715</v>
      </c>
      <c r="E3835" s="3">
        <f>IF(Dashboard!$I$3,C3835*Dashboard!$E$11*Dashboard!$E$10*SQRT(Dashboard!$D$12/365),0)</f>
        <v>-406970.65162072203</v>
      </c>
      <c r="F3835" s="3">
        <f>D3835+IF(Dashboard!$I$3,E3835,0)</f>
        <v>-499718.28689530073</v>
      </c>
      <c r="G3835" s="3">
        <f>IF(Dashboard!$I$4, ('Lookups and Calculations'!$F$9) / (1 - 'Lookups and Calculations'!$F$10), 'Lookups and Calculations'!$F$9)</f>
        <v>1951878.888340465</v>
      </c>
      <c r="H3835" s="12">
        <f t="shared" si="118"/>
        <v>0</v>
      </c>
      <c r="I3835" s="12">
        <f t="shared" si="119"/>
        <v>0</v>
      </c>
      <c r="J3835" s="13">
        <f>(1 - Dashboard!$I$9) * H3835 * Dashboard!$I$8 * 'Lookups and Calculations'!$F$12</f>
        <v>0</v>
      </c>
      <c r="K3835" s="12">
        <f>(1 - Dashboard!$I$11) * I3835 * Dashboard!$I$10 * 'Lookups and Calculations'!$F$12</f>
        <v>0</v>
      </c>
      <c r="L3835" s="12">
        <f>(H3835 - I3835) * Dashboard!$I$13 * (Dashboard!$D$12 / 365) * 'Lookups and Calculations'!$F$12</f>
        <v>0</v>
      </c>
      <c r="M3835" s="3">
        <f>(G3835*2) * Dashboard!$I$13 * (Dashboard!$D$12 / 365) * 'Lookups and Calculations'!$F$12</f>
        <v>1602.0878730267946</v>
      </c>
      <c r="N3835" s="12">
        <f>H3835 * Dashboard!$I$14 * Dashboard!$I$15 * (Dashboard!$D$12 / 365) * 'Lookups and Calculations'!$F$12</f>
        <v>0</v>
      </c>
    </row>
    <row r="3836" spans="1:14" x14ac:dyDescent="0.35">
      <c r="A3836" s="2">
        <v>3835</v>
      </c>
      <c r="B3836" s="11">
        <v>0.94752463238899809</v>
      </c>
      <c r="C3836" s="11">
        <v>-0.34103176067702307</v>
      </c>
      <c r="D3836" s="3">
        <f>B3836*Dashboard!$D$11*Dashboard!$D$10*SQRT(Dashboard!$D$12/365)</f>
        <v>235253.08960827862</v>
      </c>
      <c r="E3836" s="3">
        <f>IF(Dashboard!$I$3,C3836*Dashboard!$E$11*Dashboard!$E$10*SQRT(Dashboard!$D$12/365),0)</f>
        <v>-169343.93600204267</v>
      </c>
      <c r="F3836" s="3">
        <f>D3836+IF(Dashboard!$I$3,E3836,0)</f>
        <v>65909.153606235952</v>
      </c>
      <c r="G3836" s="3">
        <f>IF(Dashboard!$I$4, ('Lookups and Calculations'!$F$9) / (1 - 'Lookups and Calculations'!$F$10), 'Lookups and Calculations'!$F$9)</f>
        <v>1951878.888340465</v>
      </c>
      <c r="H3836" s="12">
        <f t="shared" si="118"/>
        <v>0</v>
      </c>
      <c r="I3836" s="12">
        <f t="shared" si="119"/>
        <v>0</v>
      </c>
      <c r="J3836" s="13">
        <f>(1 - Dashboard!$I$9) * H3836 * Dashboard!$I$8 * 'Lookups and Calculations'!$F$12</f>
        <v>0</v>
      </c>
      <c r="K3836" s="12">
        <f>(1 - Dashboard!$I$11) * I3836 * Dashboard!$I$10 * 'Lookups and Calculations'!$F$12</f>
        <v>0</v>
      </c>
      <c r="L3836" s="12">
        <f>(H3836 - I3836) * Dashboard!$I$13 * (Dashboard!$D$12 / 365) * 'Lookups and Calculations'!$F$12</f>
        <v>0</v>
      </c>
      <c r="M3836" s="3">
        <f>(G3836*2) * Dashboard!$I$13 * (Dashboard!$D$12 / 365) * 'Lookups and Calculations'!$F$12</f>
        <v>1602.0878730267946</v>
      </c>
      <c r="N3836" s="12">
        <f>H3836 * Dashboard!$I$14 * Dashboard!$I$15 * (Dashboard!$D$12 / 365) * 'Lookups and Calculations'!$F$12</f>
        <v>0</v>
      </c>
    </row>
    <row r="3837" spans="1:14" x14ac:dyDescent="0.35">
      <c r="A3837" s="2">
        <v>3836</v>
      </c>
      <c r="B3837" s="11">
        <v>0.60052897265501215</v>
      </c>
      <c r="C3837" s="11">
        <v>-0.9818247757596652</v>
      </c>
      <c r="D3837" s="3">
        <f>B3837*Dashboard!$D$11*Dashboard!$D$10*SQRT(Dashboard!$D$12/365)</f>
        <v>149100.39421368553</v>
      </c>
      <c r="E3837" s="3">
        <f>IF(Dashboard!$I$3,C3837*Dashboard!$E$11*Dashboard!$E$10*SQRT(Dashboard!$D$12/365),0)</f>
        <v>-487538.37959663908</v>
      </c>
      <c r="F3837" s="3">
        <f>D3837+IF(Dashboard!$I$3,E3837,0)</f>
        <v>-338437.98538295354</v>
      </c>
      <c r="G3837" s="3">
        <f>IF(Dashboard!$I$4, ('Lookups and Calculations'!$F$9) / (1 - 'Lookups and Calculations'!$F$10), 'Lookups and Calculations'!$F$9)</f>
        <v>1951878.888340465</v>
      </c>
      <c r="H3837" s="12">
        <f t="shared" si="118"/>
        <v>0</v>
      </c>
      <c r="I3837" s="12">
        <f t="shared" si="119"/>
        <v>0</v>
      </c>
      <c r="J3837" s="13">
        <f>(1 - Dashboard!$I$9) * H3837 * Dashboard!$I$8 * 'Lookups and Calculations'!$F$12</f>
        <v>0</v>
      </c>
      <c r="K3837" s="12">
        <f>(1 - Dashboard!$I$11) * I3837 * Dashboard!$I$10 * 'Lookups and Calculations'!$F$12</f>
        <v>0</v>
      </c>
      <c r="L3837" s="12">
        <f>(H3837 - I3837) * Dashboard!$I$13 * (Dashboard!$D$12 / 365) * 'Lookups and Calculations'!$F$12</f>
        <v>0</v>
      </c>
      <c r="M3837" s="3">
        <f>(G3837*2) * Dashboard!$I$13 * (Dashboard!$D$12 / 365) * 'Lookups and Calculations'!$F$12</f>
        <v>1602.0878730267946</v>
      </c>
      <c r="N3837" s="12">
        <f>H3837 * Dashboard!$I$14 * Dashboard!$I$15 * (Dashboard!$D$12 / 365) * 'Lookups and Calculations'!$F$12</f>
        <v>0</v>
      </c>
    </row>
    <row r="3838" spans="1:14" x14ac:dyDescent="0.35">
      <c r="A3838" s="2">
        <v>3837</v>
      </c>
      <c r="B3838" s="11">
        <v>2.4636618297177311</v>
      </c>
      <c r="C3838" s="11">
        <v>-2.1466577880048772</v>
      </c>
      <c r="D3838" s="3">
        <f>B3838*Dashboard!$D$11*Dashboard!$D$10*SQRT(Dashboard!$D$12/365)</f>
        <v>611682.3113397836</v>
      </c>
      <c r="E3838" s="3">
        <f>IF(Dashboard!$I$3,C3838*Dashboard!$E$11*Dashboard!$E$10*SQRT(Dashboard!$D$12/365),0)</f>
        <v>-1065951.9757001821</v>
      </c>
      <c r="F3838" s="3">
        <f>D3838+IF(Dashboard!$I$3,E3838,0)</f>
        <v>-454269.66436039854</v>
      </c>
      <c r="G3838" s="3">
        <f>IF(Dashboard!$I$4, ('Lookups and Calculations'!$F$9) / (1 - 'Lookups and Calculations'!$F$10), 'Lookups and Calculations'!$F$9)</f>
        <v>1951878.888340465</v>
      </c>
      <c r="H3838" s="12">
        <f t="shared" si="118"/>
        <v>0</v>
      </c>
      <c r="I3838" s="12">
        <f t="shared" si="119"/>
        <v>0</v>
      </c>
      <c r="J3838" s="13">
        <f>(1 - Dashboard!$I$9) * H3838 * Dashboard!$I$8 * 'Lookups and Calculations'!$F$12</f>
        <v>0</v>
      </c>
      <c r="K3838" s="12">
        <f>(1 - Dashboard!$I$11) * I3838 * Dashboard!$I$10 * 'Lookups and Calculations'!$F$12</f>
        <v>0</v>
      </c>
      <c r="L3838" s="12">
        <f>(H3838 - I3838) * Dashboard!$I$13 * (Dashboard!$D$12 / 365) * 'Lookups and Calculations'!$F$12</f>
        <v>0</v>
      </c>
      <c r="M3838" s="3">
        <f>(G3838*2) * Dashboard!$I$13 * (Dashboard!$D$12 / 365) * 'Lookups and Calculations'!$F$12</f>
        <v>1602.0878730267946</v>
      </c>
      <c r="N3838" s="12">
        <f>H3838 * Dashboard!$I$14 * Dashboard!$I$15 * (Dashboard!$D$12 / 365) * 'Lookups and Calculations'!$F$12</f>
        <v>0</v>
      </c>
    </row>
    <row r="3839" spans="1:14" x14ac:dyDescent="0.35">
      <c r="A3839" s="2">
        <v>3838</v>
      </c>
      <c r="B3839" s="11">
        <v>0.24407941078324766</v>
      </c>
      <c r="C3839" s="11">
        <v>-0.39666872378855611</v>
      </c>
      <c r="D3839" s="3">
        <f>B3839*Dashboard!$D$11*Dashboard!$D$10*SQRT(Dashboard!$D$12/365)</f>
        <v>60600.467295243623</v>
      </c>
      <c r="E3839" s="3">
        <f>IF(Dashboard!$I$3,C3839*Dashboard!$E$11*Dashboard!$E$10*SQRT(Dashboard!$D$12/365),0)</f>
        <v>-196971.22297907714</v>
      </c>
      <c r="F3839" s="3">
        <f>D3839+IF(Dashboard!$I$3,E3839,0)</f>
        <v>-136370.7556838335</v>
      </c>
      <c r="G3839" s="3">
        <f>IF(Dashboard!$I$4, ('Lookups and Calculations'!$F$9) / (1 - 'Lookups and Calculations'!$F$10), 'Lookups and Calculations'!$F$9)</f>
        <v>1951878.888340465</v>
      </c>
      <c r="H3839" s="12">
        <f t="shared" si="118"/>
        <v>0</v>
      </c>
      <c r="I3839" s="12">
        <f t="shared" si="119"/>
        <v>0</v>
      </c>
      <c r="J3839" s="13">
        <f>(1 - Dashboard!$I$9) * H3839 * Dashboard!$I$8 * 'Lookups and Calculations'!$F$12</f>
        <v>0</v>
      </c>
      <c r="K3839" s="12">
        <f>(1 - Dashboard!$I$11) * I3839 * Dashboard!$I$10 * 'Lookups and Calculations'!$F$12</f>
        <v>0</v>
      </c>
      <c r="L3839" s="12">
        <f>(H3839 - I3839) * Dashboard!$I$13 * (Dashboard!$D$12 / 365) * 'Lookups and Calculations'!$F$12</f>
        <v>0</v>
      </c>
      <c r="M3839" s="3">
        <f>(G3839*2) * Dashboard!$I$13 * (Dashboard!$D$12 / 365) * 'Lookups and Calculations'!$F$12</f>
        <v>1602.0878730267946</v>
      </c>
      <c r="N3839" s="12">
        <f>H3839 * Dashboard!$I$14 * Dashboard!$I$15 * (Dashboard!$D$12 / 365) * 'Lookups and Calculations'!$F$12</f>
        <v>0</v>
      </c>
    </row>
    <row r="3840" spans="1:14" x14ac:dyDescent="0.35">
      <c r="A3840" s="2">
        <v>3839</v>
      </c>
      <c r="B3840" s="11">
        <v>-0.48901095442188197</v>
      </c>
      <c r="C3840" s="11">
        <v>0.54096911391471303</v>
      </c>
      <c r="D3840" s="3">
        <f>B3840*Dashboard!$D$11*Dashboard!$D$10*SQRT(Dashboard!$D$12/365)</f>
        <v>-121412.5036411841</v>
      </c>
      <c r="E3840" s="3">
        <f>IF(Dashboard!$I$3,C3840*Dashboard!$E$11*Dashboard!$E$10*SQRT(Dashboard!$D$12/365),0)</f>
        <v>268625.53453669301</v>
      </c>
      <c r="F3840" s="3">
        <f>D3840+IF(Dashboard!$I$3,E3840,0)</f>
        <v>147213.03089550891</v>
      </c>
      <c r="G3840" s="3">
        <f>IF(Dashboard!$I$4, ('Lookups and Calculations'!$F$9) / (1 - 'Lookups and Calculations'!$F$10), 'Lookups and Calculations'!$F$9)</f>
        <v>1951878.888340465</v>
      </c>
      <c r="H3840" s="12">
        <f t="shared" si="118"/>
        <v>0</v>
      </c>
      <c r="I3840" s="12">
        <f t="shared" si="119"/>
        <v>0</v>
      </c>
      <c r="J3840" s="13">
        <f>(1 - Dashboard!$I$9) * H3840 * Dashboard!$I$8 * 'Lookups and Calculations'!$F$12</f>
        <v>0</v>
      </c>
      <c r="K3840" s="12">
        <f>(1 - Dashboard!$I$11) * I3840 * Dashboard!$I$10 * 'Lookups and Calculations'!$F$12</f>
        <v>0</v>
      </c>
      <c r="L3840" s="12">
        <f>(H3840 - I3840) * Dashboard!$I$13 * (Dashboard!$D$12 / 365) * 'Lookups and Calculations'!$F$12</f>
        <v>0</v>
      </c>
      <c r="M3840" s="3">
        <f>(G3840*2) * Dashboard!$I$13 * (Dashboard!$D$12 / 365) * 'Lookups and Calculations'!$F$12</f>
        <v>1602.0878730267946</v>
      </c>
      <c r="N3840" s="12">
        <f>H3840 * Dashboard!$I$14 * Dashboard!$I$15 * (Dashboard!$D$12 / 365) * 'Lookups and Calculations'!$F$12</f>
        <v>0</v>
      </c>
    </row>
    <row r="3841" spans="1:14" x14ac:dyDescent="0.35">
      <c r="A3841" s="2">
        <v>3840</v>
      </c>
      <c r="B3841" s="11">
        <v>0.96938814427608289</v>
      </c>
      <c r="C3841" s="11">
        <v>1.7856861726567084</v>
      </c>
      <c r="D3841" s="3">
        <f>B3841*Dashboard!$D$11*Dashboard!$D$10*SQRT(Dashboard!$D$12/365)</f>
        <v>240681.40096326239</v>
      </c>
      <c r="E3841" s="3">
        <f>IF(Dashboard!$I$3,C3841*Dashboard!$E$11*Dashboard!$E$10*SQRT(Dashboard!$D$12/365),0)</f>
        <v>886706.63501191011</v>
      </c>
      <c r="F3841" s="3">
        <f>D3841+IF(Dashboard!$I$3,E3841,0)</f>
        <v>1127388.0359751724</v>
      </c>
      <c r="G3841" s="3">
        <f>IF(Dashboard!$I$4, ('Lookups and Calculations'!$F$9) / (1 - 'Lookups and Calculations'!$F$10), 'Lookups and Calculations'!$F$9)</f>
        <v>1951878.888340465</v>
      </c>
      <c r="H3841" s="12">
        <f t="shared" si="118"/>
        <v>0</v>
      </c>
      <c r="I3841" s="12">
        <f t="shared" si="119"/>
        <v>0</v>
      </c>
      <c r="J3841" s="13">
        <f>(1 - Dashboard!$I$9) * H3841 * Dashboard!$I$8 * 'Lookups and Calculations'!$F$12</f>
        <v>0</v>
      </c>
      <c r="K3841" s="12">
        <f>(1 - Dashboard!$I$11) * I3841 * Dashboard!$I$10 * 'Lookups and Calculations'!$F$12</f>
        <v>0</v>
      </c>
      <c r="L3841" s="12">
        <f>(H3841 - I3841) * Dashboard!$I$13 * (Dashboard!$D$12 / 365) * 'Lookups and Calculations'!$F$12</f>
        <v>0</v>
      </c>
      <c r="M3841" s="3">
        <f>(G3841*2) * Dashboard!$I$13 * (Dashboard!$D$12 / 365) * 'Lookups and Calculations'!$F$12</f>
        <v>1602.0878730267946</v>
      </c>
      <c r="N3841" s="12">
        <f>H3841 * Dashboard!$I$14 * Dashboard!$I$15 * (Dashboard!$D$12 / 365) * 'Lookups and Calculations'!$F$12</f>
        <v>0</v>
      </c>
    </row>
    <row r="3842" spans="1:14" x14ac:dyDescent="0.35">
      <c r="A3842" s="2">
        <v>3841</v>
      </c>
      <c r="B3842" s="11">
        <v>0.59184450125783827</v>
      </c>
      <c r="C3842" s="11">
        <v>1.5384434333268444</v>
      </c>
      <c r="D3842" s="3">
        <f>B3842*Dashboard!$D$11*Dashboard!$D$10*SQRT(Dashboard!$D$12/365)</f>
        <v>146944.19831337556</v>
      </c>
      <c r="E3842" s="3">
        <f>IF(Dashboard!$I$3,C3842*Dashboard!$E$11*Dashboard!$E$10*SQRT(Dashboard!$D$12/365),0)</f>
        <v>763934.90682176454</v>
      </c>
      <c r="F3842" s="3">
        <f>D3842+IF(Dashboard!$I$3,E3842,0)</f>
        <v>910879.10513514013</v>
      </c>
      <c r="G3842" s="3">
        <f>IF(Dashboard!$I$4, ('Lookups and Calculations'!$F$9) / (1 - 'Lookups and Calculations'!$F$10), 'Lookups and Calculations'!$F$9)</f>
        <v>1951878.888340465</v>
      </c>
      <c r="H3842" s="12">
        <f t="shared" si="118"/>
        <v>0</v>
      </c>
      <c r="I3842" s="12">
        <f t="shared" si="119"/>
        <v>0</v>
      </c>
      <c r="J3842" s="13">
        <f>(1 - Dashboard!$I$9) * H3842 * Dashboard!$I$8 * 'Lookups and Calculations'!$F$12</f>
        <v>0</v>
      </c>
      <c r="K3842" s="12">
        <f>(1 - Dashboard!$I$11) * I3842 * Dashboard!$I$10 * 'Lookups and Calculations'!$F$12</f>
        <v>0</v>
      </c>
      <c r="L3842" s="12">
        <f>(H3842 - I3842) * Dashboard!$I$13 * (Dashboard!$D$12 / 365) * 'Lookups and Calculations'!$F$12</f>
        <v>0</v>
      </c>
      <c r="M3842" s="3">
        <f>(G3842*2) * Dashboard!$I$13 * (Dashboard!$D$12 / 365) * 'Lookups and Calculations'!$F$12</f>
        <v>1602.0878730267946</v>
      </c>
      <c r="N3842" s="12">
        <f>H3842 * Dashboard!$I$14 * Dashboard!$I$15 * (Dashboard!$D$12 / 365) * 'Lookups and Calculations'!$F$12</f>
        <v>0</v>
      </c>
    </row>
    <row r="3843" spans="1:14" x14ac:dyDescent="0.35">
      <c r="A3843" s="2">
        <v>3842</v>
      </c>
      <c r="B3843" s="11">
        <v>2.5495740462744707</v>
      </c>
      <c r="C3843" s="11">
        <v>-1.0044629806717735</v>
      </c>
      <c r="D3843" s="3">
        <f>B3843*Dashboard!$D$11*Dashboard!$D$10*SQRT(Dashboard!$D$12/365)</f>
        <v>633012.74823735538</v>
      </c>
      <c r="E3843" s="3">
        <f>IF(Dashboard!$I$3,C3843*Dashboard!$E$11*Dashboard!$E$10*SQRT(Dashboard!$D$12/365),0)</f>
        <v>-498779.68661222782</v>
      </c>
      <c r="F3843" s="3">
        <f>D3843+IF(Dashboard!$I$3,E3843,0)</f>
        <v>134233.06162512756</v>
      </c>
      <c r="G3843" s="3">
        <f>IF(Dashboard!$I$4, ('Lookups and Calculations'!$F$9) / (1 - 'Lookups and Calculations'!$F$10), 'Lookups and Calculations'!$F$9)</f>
        <v>1951878.888340465</v>
      </c>
      <c r="H3843" s="12">
        <f t="shared" ref="H3843:H3906" si="120">MAX(0,F3843-G3843)</f>
        <v>0</v>
      </c>
      <c r="I3843" s="12">
        <f t="shared" ref="I3843:I3906" si="121">MAX(0,-F3843-G3843)</f>
        <v>0</v>
      </c>
      <c r="J3843" s="13">
        <f>(1 - Dashboard!$I$9) * H3843 * Dashboard!$I$8 * 'Lookups and Calculations'!$F$12</f>
        <v>0</v>
      </c>
      <c r="K3843" s="12">
        <f>(1 - Dashboard!$I$11) * I3843 * Dashboard!$I$10 * 'Lookups and Calculations'!$F$12</f>
        <v>0</v>
      </c>
      <c r="L3843" s="12">
        <f>(H3843 - I3843) * Dashboard!$I$13 * (Dashboard!$D$12 / 365) * 'Lookups and Calculations'!$F$12</f>
        <v>0</v>
      </c>
      <c r="M3843" s="3">
        <f>(G3843*2) * Dashboard!$I$13 * (Dashboard!$D$12 / 365) * 'Lookups and Calculations'!$F$12</f>
        <v>1602.0878730267946</v>
      </c>
      <c r="N3843" s="12">
        <f>H3843 * Dashboard!$I$14 * Dashboard!$I$15 * (Dashboard!$D$12 / 365) * 'Lookups and Calculations'!$F$12</f>
        <v>0</v>
      </c>
    </row>
    <row r="3844" spans="1:14" x14ac:dyDescent="0.35">
      <c r="A3844" s="2">
        <v>3843</v>
      </c>
      <c r="B3844" s="11">
        <v>-0.36365347965500749</v>
      </c>
      <c r="C3844" s="11">
        <v>0.32111981764489977</v>
      </c>
      <c r="D3844" s="3">
        <f>B3844*Dashboard!$D$11*Dashboard!$D$10*SQRT(Dashboard!$D$12/365)</f>
        <v>-90288.528351967689</v>
      </c>
      <c r="E3844" s="3">
        <f>IF(Dashboard!$I$3,C3844*Dashboard!$E$11*Dashboard!$E$10*SQRT(Dashboard!$D$12/365),0)</f>
        <v>159456.39121790256</v>
      </c>
      <c r="F3844" s="3">
        <f>D3844+IF(Dashboard!$I$3,E3844,0)</f>
        <v>69167.862865934876</v>
      </c>
      <c r="G3844" s="3">
        <f>IF(Dashboard!$I$4, ('Lookups and Calculations'!$F$9) / (1 - 'Lookups and Calculations'!$F$10), 'Lookups and Calculations'!$F$9)</f>
        <v>1951878.888340465</v>
      </c>
      <c r="H3844" s="12">
        <f t="shared" si="120"/>
        <v>0</v>
      </c>
      <c r="I3844" s="12">
        <f t="shared" si="121"/>
        <v>0</v>
      </c>
      <c r="J3844" s="13">
        <f>(1 - Dashboard!$I$9) * H3844 * Dashboard!$I$8 * 'Lookups and Calculations'!$F$12</f>
        <v>0</v>
      </c>
      <c r="K3844" s="12">
        <f>(1 - Dashboard!$I$11) * I3844 * Dashboard!$I$10 * 'Lookups and Calculations'!$F$12</f>
        <v>0</v>
      </c>
      <c r="L3844" s="12">
        <f>(H3844 - I3844) * Dashboard!$I$13 * (Dashboard!$D$12 / 365) * 'Lookups and Calculations'!$F$12</f>
        <v>0</v>
      </c>
      <c r="M3844" s="3">
        <f>(G3844*2) * Dashboard!$I$13 * (Dashboard!$D$12 / 365) * 'Lookups and Calculations'!$F$12</f>
        <v>1602.0878730267946</v>
      </c>
      <c r="N3844" s="12">
        <f>H3844 * Dashboard!$I$14 * Dashboard!$I$15 * (Dashboard!$D$12 / 365) * 'Lookups and Calculations'!$F$12</f>
        <v>0</v>
      </c>
    </row>
    <row r="3845" spans="1:14" x14ac:dyDescent="0.35">
      <c r="A3845" s="2">
        <v>3844</v>
      </c>
      <c r="B3845" s="11">
        <v>-0.2486297930038143</v>
      </c>
      <c r="C3845" s="11">
        <v>0.74905185671242969</v>
      </c>
      <c r="D3845" s="3">
        <f>B3845*Dashboard!$D$11*Dashboard!$D$10*SQRT(Dashboard!$D$12/365)</f>
        <v>-61730.244231583361</v>
      </c>
      <c r="E3845" s="3">
        <f>IF(Dashboard!$I$3,C3845*Dashboard!$E$11*Dashboard!$E$10*SQRT(Dashboard!$D$12/365),0)</f>
        <v>371951.83649024641</v>
      </c>
      <c r="F3845" s="3">
        <f>D3845+IF(Dashboard!$I$3,E3845,0)</f>
        <v>310221.59225866303</v>
      </c>
      <c r="G3845" s="3">
        <f>IF(Dashboard!$I$4, ('Lookups and Calculations'!$F$9) / (1 - 'Lookups and Calculations'!$F$10), 'Lookups and Calculations'!$F$9)</f>
        <v>1951878.888340465</v>
      </c>
      <c r="H3845" s="12">
        <f t="shared" si="120"/>
        <v>0</v>
      </c>
      <c r="I3845" s="12">
        <f t="shared" si="121"/>
        <v>0</v>
      </c>
      <c r="J3845" s="13">
        <f>(1 - Dashboard!$I$9) * H3845 * Dashboard!$I$8 * 'Lookups and Calculations'!$F$12</f>
        <v>0</v>
      </c>
      <c r="K3845" s="12">
        <f>(1 - Dashboard!$I$11) * I3845 * Dashboard!$I$10 * 'Lookups and Calculations'!$F$12</f>
        <v>0</v>
      </c>
      <c r="L3845" s="12">
        <f>(H3845 - I3845) * Dashboard!$I$13 * (Dashboard!$D$12 / 365) * 'Lookups and Calculations'!$F$12</f>
        <v>0</v>
      </c>
      <c r="M3845" s="3">
        <f>(G3845*2) * Dashboard!$I$13 * (Dashboard!$D$12 / 365) * 'Lookups and Calculations'!$F$12</f>
        <v>1602.0878730267946</v>
      </c>
      <c r="N3845" s="12">
        <f>H3845 * Dashboard!$I$14 * Dashboard!$I$15 * (Dashboard!$D$12 / 365) * 'Lookups and Calculations'!$F$12</f>
        <v>0</v>
      </c>
    </row>
    <row r="3846" spans="1:14" x14ac:dyDescent="0.35">
      <c r="A3846" s="2">
        <v>3845</v>
      </c>
      <c r="B3846" s="11">
        <v>-0.67431363451482873</v>
      </c>
      <c r="C3846" s="11">
        <v>2.1537804829828486</v>
      </c>
      <c r="D3846" s="3">
        <f>B3846*Dashboard!$D$11*Dashboard!$D$10*SQRT(Dashboard!$D$12/365)</f>
        <v>-167419.78040680118</v>
      </c>
      <c r="E3846" s="3">
        <f>IF(Dashboard!$I$3,C3846*Dashboard!$E$11*Dashboard!$E$10*SQRT(Dashboard!$D$12/365),0)</f>
        <v>1069488.8462840747</v>
      </c>
      <c r="F3846" s="3">
        <f>D3846+IF(Dashboard!$I$3,E3846,0)</f>
        <v>902069.06587727356</v>
      </c>
      <c r="G3846" s="3">
        <f>IF(Dashboard!$I$4, ('Lookups and Calculations'!$F$9) / (1 - 'Lookups and Calculations'!$F$10), 'Lookups and Calculations'!$F$9)</f>
        <v>1951878.888340465</v>
      </c>
      <c r="H3846" s="12">
        <f t="shared" si="120"/>
        <v>0</v>
      </c>
      <c r="I3846" s="12">
        <f t="shared" si="121"/>
        <v>0</v>
      </c>
      <c r="J3846" s="13">
        <f>(1 - Dashboard!$I$9) * H3846 * Dashboard!$I$8 * 'Lookups and Calculations'!$F$12</f>
        <v>0</v>
      </c>
      <c r="K3846" s="12">
        <f>(1 - Dashboard!$I$11) * I3846 * Dashboard!$I$10 * 'Lookups and Calculations'!$F$12</f>
        <v>0</v>
      </c>
      <c r="L3846" s="12">
        <f>(H3846 - I3846) * Dashboard!$I$13 * (Dashboard!$D$12 / 365) * 'Lookups and Calculations'!$F$12</f>
        <v>0</v>
      </c>
      <c r="M3846" s="3">
        <f>(G3846*2) * Dashboard!$I$13 * (Dashboard!$D$12 / 365) * 'Lookups and Calculations'!$F$12</f>
        <v>1602.0878730267946</v>
      </c>
      <c r="N3846" s="12">
        <f>H3846 * Dashboard!$I$14 * Dashboard!$I$15 * (Dashboard!$D$12 / 365) * 'Lookups and Calculations'!$F$12</f>
        <v>0</v>
      </c>
    </row>
    <row r="3847" spans="1:14" x14ac:dyDescent="0.35">
      <c r="A3847" s="2">
        <v>3846</v>
      </c>
      <c r="B3847" s="11">
        <v>-6.708053889181996E-2</v>
      </c>
      <c r="C3847" s="11">
        <v>-0.3355746046813089</v>
      </c>
      <c r="D3847" s="3">
        <f>B3847*Dashboard!$D$11*Dashboard!$D$10*SQRT(Dashboard!$D$12/365)</f>
        <v>-16654.87469924711</v>
      </c>
      <c r="E3847" s="3">
        <f>IF(Dashboard!$I$3,C3847*Dashboard!$E$11*Dashboard!$E$10*SQRT(Dashboard!$D$12/365),0)</f>
        <v>-166634.11133979782</v>
      </c>
      <c r="F3847" s="3">
        <f>D3847+IF(Dashboard!$I$3,E3847,0)</f>
        <v>-183288.98603904492</v>
      </c>
      <c r="G3847" s="3">
        <f>IF(Dashboard!$I$4, ('Lookups and Calculations'!$F$9) / (1 - 'Lookups and Calculations'!$F$10), 'Lookups and Calculations'!$F$9)</f>
        <v>1951878.888340465</v>
      </c>
      <c r="H3847" s="12">
        <f t="shared" si="120"/>
        <v>0</v>
      </c>
      <c r="I3847" s="12">
        <f t="shared" si="121"/>
        <v>0</v>
      </c>
      <c r="J3847" s="13">
        <f>(1 - Dashboard!$I$9) * H3847 * Dashboard!$I$8 * 'Lookups and Calculations'!$F$12</f>
        <v>0</v>
      </c>
      <c r="K3847" s="12">
        <f>(1 - Dashboard!$I$11) * I3847 * Dashboard!$I$10 * 'Lookups and Calculations'!$F$12</f>
        <v>0</v>
      </c>
      <c r="L3847" s="12">
        <f>(H3847 - I3847) * Dashboard!$I$13 * (Dashboard!$D$12 / 365) * 'Lookups and Calculations'!$F$12</f>
        <v>0</v>
      </c>
      <c r="M3847" s="3">
        <f>(G3847*2) * Dashboard!$I$13 * (Dashboard!$D$12 / 365) * 'Lookups and Calculations'!$F$12</f>
        <v>1602.0878730267946</v>
      </c>
      <c r="N3847" s="12">
        <f>H3847 * Dashboard!$I$14 * Dashboard!$I$15 * (Dashboard!$D$12 / 365) * 'Lookups and Calculations'!$F$12</f>
        <v>0</v>
      </c>
    </row>
    <row r="3848" spans="1:14" x14ac:dyDescent="0.35">
      <c r="A3848" s="2">
        <v>3847</v>
      </c>
      <c r="B3848" s="11">
        <v>-0.57074525747760863</v>
      </c>
      <c r="C3848" s="11">
        <v>0.44160035229028755</v>
      </c>
      <c r="D3848" s="3">
        <f>B3848*Dashboard!$D$11*Dashboard!$D$10*SQRT(Dashboard!$D$12/365)</f>
        <v>-141705.64079410306</v>
      </c>
      <c r="E3848" s="3">
        <f>IF(Dashboard!$I$3,C3848*Dashboard!$E$11*Dashboard!$E$10*SQRT(Dashboard!$D$12/365),0)</f>
        <v>219282.63117859329</v>
      </c>
      <c r="F3848" s="3">
        <f>D3848+IF(Dashboard!$I$3,E3848,0)</f>
        <v>77576.990384490229</v>
      </c>
      <c r="G3848" s="3">
        <f>IF(Dashboard!$I$4, ('Lookups and Calculations'!$F$9) / (1 - 'Lookups and Calculations'!$F$10), 'Lookups and Calculations'!$F$9)</f>
        <v>1951878.888340465</v>
      </c>
      <c r="H3848" s="12">
        <f t="shared" si="120"/>
        <v>0</v>
      </c>
      <c r="I3848" s="12">
        <f t="shared" si="121"/>
        <v>0</v>
      </c>
      <c r="J3848" s="13">
        <f>(1 - Dashboard!$I$9) * H3848 * Dashboard!$I$8 * 'Lookups and Calculations'!$F$12</f>
        <v>0</v>
      </c>
      <c r="K3848" s="12">
        <f>(1 - Dashboard!$I$11) * I3848 * Dashboard!$I$10 * 'Lookups and Calculations'!$F$12</f>
        <v>0</v>
      </c>
      <c r="L3848" s="12">
        <f>(H3848 - I3848) * Dashboard!$I$13 * (Dashboard!$D$12 / 365) * 'Lookups and Calculations'!$F$12</f>
        <v>0</v>
      </c>
      <c r="M3848" s="3">
        <f>(G3848*2) * Dashboard!$I$13 * (Dashboard!$D$12 / 365) * 'Lookups and Calculations'!$F$12</f>
        <v>1602.0878730267946</v>
      </c>
      <c r="N3848" s="12">
        <f>H3848 * Dashboard!$I$14 * Dashboard!$I$15 * (Dashboard!$D$12 / 365) * 'Lookups and Calculations'!$F$12</f>
        <v>0</v>
      </c>
    </row>
    <row r="3849" spans="1:14" x14ac:dyDescent="0.35">
      <c r="A3849" s="2">
        <v>3848</v>
      </c>
      <c r="B3849" s="11">
        <v>-0.52569486508645058</v>
      </c>
      <c r="C3849" s="11">
        <v>-3.8379447916072472E-2</v>
      </c>
      <c r="D3849" s="3">
        <f>B3849*Dashboard!$D$11*Dashboard!$D$10*SQRT(Dashboard!$D$12/365)</f>
        <v>-130520.44978607217</v>
      </c>
      <c r="E3849" s="3">
        <f>IF(Dashboard!$I$3,C3849*Dashboard!$E$11*Dashboard!$E$10*SQRT(Dashboard!$D$12/365),0)</f>
        <v>-19057.834257989674</v>
      </c>
      <c r="F3849" s="3">
        <f>D3849+IF(Dashboard!$I$3,E3849,0)</f>
        <v>-149578.28404406185</v>
      </c>
      <c r="G3849" s="3">
        <f>IF(Dashboard!$I$4, ('Lookups and Calculations'!$F$9) / (1 - 'Lookups and Calculations'!$F$10), 'Lookups and Calculations'!$F$9)</f>
        <v>1951878.888340465</v>
      </c>
      <c r="H3849" s="12">
        <f t="shared" si="120"/>
        <v>0</v>
      </c>
      <c r="I3849" s="12">
        <f t="shared" si="121"/>
        <v>0</v>
      </c>
      <c r="J3849" s="13">
        <f>(1 - Dashboard!$I$9) * H3849 * Dashboard!$I$8 * 'Lookups and Calculations'!$F$12</f>
        <v>0</v>
      </c>
      <c r="K3849" s="12">
        <f>(1 - Dashboard!$I$11) * I3849 * Dashboard!$I$10 * 'Lookups and Calculations'!$F$12</f>
        <v>0</v>
      </c>
      <c r="L3849" s="12">
        <f>(H3849 - I3849) * Dashboard!$I$13 * (Dashboard!$D$12 / 365) * 'Lookups and Calculations'!$F$12</f>
        <v>0</v>
      </c>
      <c r="M3849" s="3">
        <f>(G3849*2) * Dashboard!$I$13 * (Dashboard!$D$12 / 365) * 'Lookups and Calculations'!$F$12</f>
        <v>1602.0878730267946</v>
      </c>
      <c r="N3849" s="12">
        <f>H3849 * Dashboard!$I$14 * Dashboard!$I$15 * (Dashboard!$D$12 / 365) * 'Lookups and Calculations'!$F$12</f>
        <v>0</v>
      </c>
    </row>
    <row r="3850" spans="1:14" x14ac:dyDescent="0.35">
      <c r="A3850" s="2">
        <v>3849</v>
      </c>
      <c r="B3850" s="11">
        <v>-0.25106001825623198</v>
      </c>
      <c r="C3850" s="11">
        <v>-0.93476753581579219</v>
      </c>
      <c r="D3850" s="3">
        <f>B3850*Dashboard!$D$11*Dashboard!$D$10*SQRT(Dashboard!$D$12/365)</f>
        <v>-62333.624850442677</v>
      </c>
      <c r="E3850" s="3">
        <f>IF(Dashboard!$I$3,C3850*Dashboard!$E$11*Dashboard!$E$10*SQRT(Dashboard!$D$12/365),0)</f>
        <v>-464171.47026928473</v>
      </c>
      <c r="F3850" s="3">
        <f>D3850+IF(Dashboard!$I$3,E3850,0)</f>
        <v>-526505.09511972743</v>
      </c>
      <c r="G3850" s="3">
        <f>IF(Dashboard!$I$4, ('Lookups and Calculations'!$F$9) / (1 - 'Lookups and Calculations'!$F$10), 'Lookups and Calculations'!$F$9)</f>
        <v>1951878.888340465</v>
      </c>
      <c r="H3850" s="12">
        <f t="shared" si="120"/>
        <v>0</v>
      </c>
      <c r="I3850" s="12">
        <f t="shared" si="121"/>
        <v>0</v>
      </c>
      <c r="J3850" s="13">
        <f>(1 - Dashboard!$I$9) * H3850 * Dashboard!$I$8 * 'Lookups and Calculations'!$F$12</f>
        <v>0</v>
      </c>
      <c r="K3850" s="12">
        <f>(1 - Dashboard!$I$11) * I3850 * Dashboard!$I$10 * 'Lookups and Calculations'!$F$12</f>
        <v>0</v>
      </c>
      <c r="L3850" s="12">
        <f>(H3850 - I3850) * Dashboard!$I$13 * (Dashboard!$D$12 / 365) * 'Lookups and Calculations'!$F$12</f>
        <v>0</v>
      </c>
      <c r="M3850" s="3">
        <f>(G3850*2) * Dashboard!$I$13 * (Dashboard!$D$12 / 365) * 'Lookups and Calculations'!$F$12</f>
        <v>1602.0878730267946</v>
      </c>
      <c r="N3850" s="12">
        <f>H3850 * Dashboard!$I$14 * Dashboard!$I$15 * (Dashboard!$D$12 / 365) * 'Lookups and Calculations'!$F$12</f>
        <v>0</v>
      </c>
    </row>
    <row r="3851" spans="1:14" x14ac:dyDescent="0.35">
      <c r="A3851" s="2">
        <v>3850</v>
      </c>
      <c r="B3851" s="11">
        <v>-6.9461049363686606E-2</v>
      </c>
      <c r="C3851" s="11">
        <v>-0.99842804039828004</v>
      </c>
      <c r="D3851" s="3">
        <f>B3851*Dashboard!$D$11*Dashboard!$D$10*SQRT(Dashboard!$D$12/365)</f>
        <v>-17245.912044566037</v>
      </c>
      <c r="E3851" s="3">
        <f>IF(Dashboard!$I$3,C3851*Dashboard!$E$11*Dashboard!$E$10*SQRT(Dashboard!$D$12/365),0)</f>
        <v>-495782.95534760371</v>
      </c>
      <c r="F3851" s="3">
        <f>D3851+IF(Dashboard!$I$3,E3851,0)</f>
        <v>-513028.86739216978</v>
      </c>
      <c r="G3851" s="3">
        <f>IF(Dashboard!$I$4, ('Lookups and Calculations'!$F$9) / (1 - 'Lookups and Calculations'!$F$10), 'Lookups and Calculations'!$F$9)</f>
        <v>1951878.888340465</v>
      </c>
      <c r="H3851" s="12">
        <f t="shared" si="120"/>
        <v>0</v>
      </c>
      <c r="I3851" s="12">
        <f t="shared" si="121"/>
        <v>0</v>
      </c>
      <c r="J3851" s="13">
        <f>(1 - Dashboard!$I$9) * H3851 * Dashboard!$I$8 * 'Lookups and Calculations'!$F$12</f>
        <v>0</v>
      </c>
      <c r="K3851" s="12">
        <f>(1 - Dashboard!$I$11) * I3851 * Dashboard!$I$10 * 'Lookups and Calculations'!$F$12</f>
        <v>0</v>
      </c>
      <c r="L3851" s="12">
        <f>(H3851 - I3851) * Dashboard!$I$13 * (Dashboard!$D$12 / 365) * 'Lookups and Calculations'!$F$12</f>
        <v>0</v>
      </c>
      <c r="M3851" s="3">
        <f>(G3851*2) * Dashboard!$I$13 * (Dashboard!$D$12 / 365) * 'Lookups and Calculations'!$F$12</f>
        <v>1602.0878730267946</v>
      </c>
      <c r="N3851" s="12">
        <f>H3851 * Dashboard!$I$14 * Dashboard!$I$15 * (Dashboard!$D$12 / 365) * 'Lookups and Calculations'!$F$12</f>
        <v>0</v>
      </c>
    </row>
    <row r="3852" spans="1:14" x14ac:dyDescent="0.35">
      <c r="A3852" s="2">
        <v>3851</v>
      </c>
      <c r="B3852" s="11">
        <v>-1.6451159458146756</v>
      </c>
      <c r="C3852" s="11">
        <v>-9.7085265676316104E-2</v>
      </c>
      <c r="D3852" s="3">
        <f>B3852*Dashboard!$D$11*Dashboard!$D$10*SQRT(Dashboard!$D$12/365)</f>
        <v>-408452.29325696384</v>
      </c>
      <c r="E3852" s="3">
        <f>IF(Dashboard!$I$3,C3852*Dashboard!$E$11*Dashboard!$E$10*SQRT(Dashboard!$D$12/365),0)</f>
        <v>-48209.002542146736</v>
      </c>
      <c r="F3852" s="3">
        <f>D3852+IF(Dashboard!$I$3,E3852,0)</f>
        <v>-456661.29579911055</v>
      </c>
      <c r="G3852" s="3">
        <f>IF(Dashboard!$I$4, ('Lookups and Calculations'!$F$9) / (1 - 'Lookups and Calculations'!$F$10), 'Lookups and Calculations'!$F$9)</f>
        <v>1951878.888340465</v>
      </c>
      <c r="H3852" s="12">
        <f t="shared" si="120"/>
        <v>0</v>
      </c>
      <c r="I3852" s="12">
        <f t="shared" si="121"/>
        <v>0</v>
      </c>
      <c r="J3852" s="13">
        <f>(1 - Dashboard!$I$9) * H3852 * Dashboard!$I$8 * 'Lookups and Calculations'!$F$12</f>
        <v>0</v>
      </c>
      <c r="K3852" s="12">
        <f>(1 - Dashboard!$I$11) * I3852 * Dashboard!$I$10 * 'Lookups and Calculations'!$F$12</f>
        <v>0</v>
      </c>
      <c r="L3852" s="12">
        <f>(H3852 - I3852) * Dashboard!$I$13 * (Dashboard!$D$12 / 365) * 'Lookups and Calculations'!$F$12</f>
        <v>0</v>
      </c>
      <c r="M3852" s="3">
        <f>(G3852*2) * Dashboard!$I$13 * (Dashboard!$D$12 / 365) * 'Lookups and Calculations'!$F$12</f>
        <v>1602.0878730267946</v>
      </c>
      <c r="N3852" s="12">
        <f>H3852 * Dashboard!$I$14 * Dashboard!$I$15 * (Dashboard!$D$12 / 365) * 'Lookups and Calculations'!$F$12</f>
        <v>0</v>
      </c>
    </row>
    <row r="3853" spans="1:14" x14ac:dyDescent="0.35">
      <c r="A3853" s="2">
        <v>3852</v>
      </c>
      <c r="B3853" s="11">
        <v>-0.98522113368581821</v>
      </c>
      <c r="C3853" s="11">
        <v>0.5014702220857381</v>
      </c>
      <c r="D3853" s="3">
        <f>B3853*Dashboard!$D$11*Dashboard!$D$10*SQRT(Dashboard!$D$12/365)</f>
        <v>-244612.44354416514</v>
      </c>
      <c r="E3853" s="3">
        <f>IF(Dashboard!$I$3,C3853*Dashboard!$E$11*Dashboard!$E$10*SQRT(Dashboard!$D$12/365),0)</f>
        <v>249011.82525413643</v>
      </c>
      <c r="F3853" s="3">
        <f>D3853+IF(Dashboard!$I$3,E3853,0)</f>
        <v>4399.3817099712905</v>
      </c>
      <c r="G3853" s="3">
        <f>IF(Dashboard!$I$4, ('Lookups and Calculations'!$F$9) / (1 - 'Lookups and Calculations'!$F$10), 'Lookups and Calculations'!$F$9)</f>
        <v>1951878.888340465</v>
      </c>
      <c r="H3853" s="12">
        <f t="shared" si="120"/>
        <v>0</v>
      </c>
      <c r="I3853" s="12">
        <f t="shared" si="121"/>
        <v>0</v>
      </c>
      <c r="J3853" s="13">
        <f>(1 - Dashboard!$I$9) * H3853 * Dashboard!$I$8 * 'Lookups and Calculations'!$F$12</f>
        <v>0</v>
      </c>
      <c r="K3853" s="12">
        <f>(1 - Dashboard!$I$11) * I3853 * Dashboard!$I$10 * 'Lookups and Calculations'!$F$12</f>
        <v>0</v>
      </c>
      <c r="L3853" s="12">
        <f>(H3853 - I3853) * Dashboard!$I$13 * (Dashboard!$D$12 / 365) * 'Lookups and Calculations'!$F$12</f>
        <v>0</v>
      </c>
      <c r="M3853" s="3">
        <f>(G3853*2) * Dashboard!$I$13 * (Dashboard!$D$12 / 365) * 'Lookups and Calculations'!$F$12</f>
        <v>1602.0878730267946</v>
      </c>
      <c r="N3853" s="12">
        <f>H3853 * Dashboard!$I$14 * Dashboard!$I$15 * (Dashboard!$D$12 / 365) * 'Lookups and Calculations'!$F$12</f>
        <v>0</v>
      </c>
    </row>
    <row r="3854" spans="1:14" x14ac:dyDescent="0.35">
      <c r="A3854" s="2">
        <v>3853</v>
      </c>
      <c r="B3854" s="11">
        <v>1.2415108298652018</v>
      </c>
      <c r="C3854" s="11">
        <v>1.0710328627614467</v>
      </c>
      <c r="D3854" s="3">
        <f>B3854*Dashboard!$D$11*Dashboard!$D$10*SQRT(Dashboard!$D$12/365)</f>
        <v>308244.50206801604</v>
      </c>
      <c r="E3854" s="3">
        <f>IF(Dashboard!$I$3,C3854*Dashboard!$E$11*Dashboard!$E$10*SQRT(Dashboard!$D$12/365),0)</f>
        <v>531835.86246481515</v>
      </c>
      <c r="F3854" s="3">
        <f>D3854+IF(Dashboard!$I$3,E3854,0)</f>
        <v>840080.36453283112</v>
      </c>
      <c r="G3854" s="3">
        <f>IF(Dashboard!$I$4, ('Lookups and Calculations'!$F$9) / (1 - 'Lookups and Calculations'!$F$10), 'Lookups and Calculations'!$F$9)</f>
        <v>1951878.888340465</v>
      </c>
      <c r="H3854" s="12">
        <f t="shared" si="120"/>
        <v>0</v>
      </c>
      <c r="I3854" s="12">
        <f t="shared" si="121"/>
        <v>0</v>
      </c>
      <c r="J3854" s="13">
        <f>(1 - Dashboard!$I$9) * H3854 * Dashboard!$I$8 * 'Lookups and Calculations'!$F$12</f>
        <v>0</v>
      </c>
      <c r="K3854" s="12">
        <f>(1 - Dashboard!$I$11) * I3854 * Dashboard!$I$10 * 'Lookups and Calculations'!$F$12</f>
        <v>0</v>
      </c>
      <c r="L3854" s="12">
        <f>(H3854 - I3854) * Dashboard!$I$13 * (Dashboard!$D$12 / 365) * 'Lookups and Calculations'!$F$12</f>
        <v>0</v>
      </c>
      <c r="M3854" s="3">
        <f>(G3854*2) * Dashboard!$I$13 * (Dashboard!$D$12 / 365) * 'Lookups and Calculations'!$F$12</f>
        <v>1602.0878730267946</v>
      </c>
      <c r="N3854" s="12">
        <f>H3854 * Dashboard!$I$14 * Dashboard!$I$15 * (Dashboard!$D$12 / 365) * 'Lookups and Calculations'!$F$12</f>
        <v>0</v>
      </c>
    </row>
    <row r="3855" spans="1:14" x14ac:dyDescent="0.35">
      <c r="A3855" s="2">
        <v>3854</v>
      </c>
      <c r="B3855" s="11">
        <v>-0.13240684676007036</v>
      </c>
      <c r="C3855" s="11">
        <v>0.41847147767033344</v>
      </c>
      <c r="D3855" s="3">
        <f>B3855*Dashboard!$D$11*Dashboard!$D$10*SQRT(Dashboard!$D$12/365)</f>
        <v>-32874.205820971678</v>
      </c>
      <c r="E3855" s="3">
        <f>IF(Dashboard!$I$3,C3855*Dashboard!$E$11*Dashboard!$E$10*SQRT(Dashboard!$D$12/365),0)</f>
        <v>207797.67547926141</v>
      </c>
      <c r="F3855" s="3">
        <f>D3855+IF(Dashboard!$I$3,E3855,0)</f>
        <v>174923.46965828974</v>
      </c>
      <c r="G3855" s="3">
        <f>IF(Dashboard!$I$4, ('Lookups and Calculations'!$F$9) / (1 - 'Lookups and Calculations'!$F$10), 'Lookups and Calculations'!$F$9)</f>
        <v>1951878.888340465</v>
      </c>
      <c r="H3855" s="12">
        <f t="shared" si="120"/>
        <v>0</v>
      </c>
      <c r="I3855" s="12">
        <f t="shared" si="121"/>
        <v>0</v>
      </c>
      <c r="J3855" s="13">
        <f>(1 - Dashboard!$I$9) * H3855 * Dashboard!$I$8 * 'Lookups and Calculations'!$F$12</f>
        <v>0</v>
      </c>
      <c r="K3855" s="12">
        <f>(1 - Dashboard!$I$11) * I3855 * Dashboard!$I$10 * 'Lookups and Calculations'!$F$12</f>
        <v>0</v>
      </c>
      <c r="L3855" s="12">
        <f>(H3855 - I3855) * Dashboard!$I$13 * (Dashboard!$D$12 / 365) * 'Lookups and Calculations'!$F$12</f>
        <v>0</v>
      </c>
      <c r="M3855" s="3">
        <f>(G3855*2) * Dashboard!$I$13 * (Dashboard!$D$12 / 365) * 'Lookups and Calculations'!$F$12</f>
        <v>1602.0878730267946</v>
      </c>
      <c r="N3855" s="12">
        <f>H3855 * Dashboard!$I$14 * Dashboard!$I$15 * (Dashboard!$D$12 / 365) * 'Lookups and Calculations'!$F$12</f>
        <v>0</v>
      </c>
    </row>
    <row r="3856" spans="1:14" x14ac:dyDescent="0.35">
      <c r="A3856" s="2">
        <v>3855</v>
      </c>
      <c r="B3856" s="11">
        <v>0.69290814177313342</v>
      </c>
      <c r="C3856" s="11">
        <v>-0.84949519543069008</v>
      </c>
      <c r="D3856" s="3">
        <f>B3856*Dashboard!$D$11*Dashboard!$D$10*SQRT(Dashboard!$D$12/365)</f>
        <v>172036.45751759087</v>
      </c>
      <c r="E3856" s="3">
        <f>IF(Dashboard!$I$3,C3856*Dashboard!$E$11*Dashboard!$E$10*SQRT(Dashboard!$D$12/365),0)</f>
        <v>-421828.33564671513</v>
      </c>
      <c r="F3856" s="3">
        <f>D3856+IF(Dashboard!$I$3,E3856,0)</f>
        <v>-249791.87812912426</v>
      </c>
      <c r="G3856" s="3">
        <f>IF(Dashboard!$I$4, ('Lookups and Calculations'!$F$9) / (1 - 'Lookups and Calculations'!$F$10), 'Lookups and Calculations'!$F$9)</f>
        <v>1951878.888340465</v>
      </c>
      <c r="H3856" s="12">
        <f t="shared" si="120"/>
        <v>0</v>
      </c>
      <c r="I3856" s="12">
        <f t="shared" si="121"/>
        <v>0</v>
      </c>
      <c r="J3856" s="13">
        <f>(1 - Dashboard!$I$9) * H3856 * Dashboard!$I$8 * 'Lookups and Calculations'!$F$12</f>
        <v>0</v>
      </c>
      <c r="K3856" s="12">
        <f>(1 - Dashboard!$I$11) * I3856 * Dashboard!$I$10 * 'Lookups and Calculations'!$F$12</f>
        <v>0</v>
      </c>
      <c r="L3856" s="12">
        <f>(H3856 - I3856) * Dashboard!$I$13 * (Dashboard!$D$12 / 365) * 'Lookups and Calculations'!$F$12</f>
        <v>0</v>
      </c>
      <c r="M3856" s="3">
        <f>(G3856*2) * Dashboard!$I$13 * (Dashboard!$D$12 / 365) * 'Lookups and Calculations'!$F$12</f>
        <v>1602.0878730267946</v>
      </c>
      <c r="N3856" s="12">
        <f>H3856 * Dashboard!$I$14 * Dashboard!$I$15 * (Dashboard!$D$12 / 365) * 'Lookups and Calculations'!$F$12</f>
        <v>0</v>
      </c>
    </row>
    <row r="3857" spans="1:14" x14ac:dyDescent="0.35">
      <c r="A3857" s="2">
        <v>3856</v>
      </c>
      <c r="B3857" s="11">
        <v>1.2309292208272546</v>
      </c>
      <c r="C3857" s="11">
        <v>-0.86940713623908406</v>
      </c>
      <c r="D3857" s="3">
        <f>B3857*Dashboard!$D$11*Dashboard!$D$10*SQRT(Dashboard!$D$12/365)</f>
        <v>305617.28148280812</v>
      </c>
      <c r="E3857" s="3">
        <f>IF(Dashboard!$I$3,C3857*Dashboard!$E$11*Dashboard!$E$10*SQRT(Dashboard!$D$12/365),0)</f>
        <v>-431715.8793266323</v>
      </c>
      <c r="F3857" s="3">
        <f>D3857+IF(Dashboard!$I$3,E3857,0)</f>
        <v>-126098.59784382419</v>
      </c>
      <c r="G3857" s="3">
        <f>IF(Dashboard!$I$4, ('Lookups and Calculations'!$F$9) / (1 - 'Lookups and Calculations'!$F$10), 'Lookups and Calculations'!$F$9)</f>
        <v>1951878.888340465</v>
      </c>
      <c r="H3857" s="12">
        <f t="shared" si="120"/>
        <v>0</v>
      </c>
      <c r="I3857" s="12">
        <f t="shared" si="121"/>
        <v>0</v>
      </c>
      <c r="J3857" s="13">
        <f>(1 - Dashboard!$I$9) * H3857 * Dashboard!$I$8 * 'Lookups and Calculations'!$F$12</f>
        <v>0</v>
      </c>
      <c r="K3857" s="12">
        <f>(1 - Dashboard!$I$11) * I3857 * Dashboard!$I$10 * 'Lookups and Calculations'!$F$12</f>
        <v>0</v>
      </c>
      <c r="L3857" s="12">
        <f>(H3857 - I3857) * Dashboard!$I$13 * (Dashboard!$D$12 / 365) * 'Lookups and Calculations'!$F$12</f>
        <v>0</v>
      </c>
      <c r="M3857" s="3">
        <f>(G3857*2) * Dashboard!$I$13 * (Dashboard!$D$12 / 365) * 'Lookups and Calculations'!$F$12</f>
        <v>1602.0878730267946</v>
      </c>
      <c r="N3857" s="12">
        <f>H3857 * Dashboard!$I$14 * Dashboard!$I$15 * (Dashboard!$D$12 / 365) * 'Lookups and Calculations'!$F$12</f>
        <v>0</v>
      </c>
    </row>
    <row r="3858" spans="1:14" x14ac:dyDescent="0.35">
      <c r="A3858" s="2">
        <v>3857</v>
      </c>
      <c r="B3858" s="11">
        <v>0.96884572152347437</v>
      </c>
      <c r="C3858" s="11">
        <v>-0.80799515643090147</v>
      </c>
      <c r="D3858" s="3">
        <f>B3858*Dashboard!$D$11*Dashboard!$D$10*SQRT(Dashboard!$D$12/365)</f>
        <v>240546.72728401117</v>
      </c>
      <c r="E3858" s="3">
        <f>IF(Dashboard!$I$3,C3858*Dashboard!$E$11*Dashboard!$E$10*SQRT(Dashboard!$D$12/365),0)</f>
        <v>-401220.92965464329</v>
      </c>
      <c r="F3858" s="3">
        <f>D3858+IF(Dashboard!$I$3,E3858,0)</f>
        <v>-160674.20237063212</v>
      </c>
      <c r="G3858" s="3">
        <f>IF(Dashboard!$I$4, ('Lookups and Calculations'!$F$9) / (1 - 'Lookups and Calculations'!$F$10), 'Lookups and Calculations'!$F$9)</f>
        <v>1951878.888340465</v>
      </c>
      <c r="H3858" s="12">
        <f t="shared" si="120"/>
        <v>0</v>
      </c>
      <c r="I3858" s="12">
        <f t="shared" si="121"/>
        <v>0</v>
      </c>
      <c r="J3858" s="13">
        <f>(1 - Dashboard!$I$9) * H3858 * Dashboard!$I$8 * 'Lookups and Calculations'!$F$12</f>
        <v>0</v>
      </c>
      <c r="K3858" s="12">
        <f>(1 - Dashboard!$I$11) * I3858 * Dashboard!$I$10 * 'Lookups and Calculations'!$F$12</f>
        <v>0</v>
      </c>
      <c r="L3858" s="12">
        <f>(H3858 - I3858) * Dashboard!$I$13 * (Dashboard!$D$12 / 365) * 'Lookups and Calculations'!$F$12</f>
        <v>0</v>
      </c>
      <c r="M3858" s="3">
        <f>(G3858*2) * Dashboard!$I$13 * (Dashboard!$D$12 / 365) * 'Lookups and Calculations'!$F$12</f>
        <v>1602.0878730267946</v>
      </c>
      <c r="N3858" s="12">
        <f>H3858 * Dashboard!$I$14 * Dashboard!$I$15 * (Dashboard!$D$12 / 365) * 'Lookups and Calculations'!$F$12</f>
        <v>0</v>
      </c>
    </row>
    <row r="3859" spans="1:14" x14ac:dyDescent="0.35">
      <c r="A3859" s="2">
        <v>3858</v>
      </c>
      <c r="B3859" s="11">
        <v>-0.33315141554874972</v>
      </c>
      <c r="C3859" s="11">
        <v>-8.9077391637804371E-2</v>
      </c>
      <c r="D3859" s="3">
        <f>B3859*Dashboard!$D$11*Dashboard!$D$10*SQRT(Dashboard!$D$12/365)</f>
        <v>-82715.421991307929</v>
      </c>
      <c r="E3859" s="3">
        <f>IF(Dashboard!$I$3,C3859*Dashboard!$E$11*Dashboard!$E$10*SQRT(Dashboard!$D$12/365),0)</f>
        <v>-44232.584316471737</v>
      </c>
      <c r="F3859" s="3">
        <f>D3859+IF(Dashboard!$I$3,E3859,0)</f>
        <v>-126948.00630777967</v>
      </c>
      <c r="G3859" s="3">
        <f>IF(Dashboard!$I$4, ('Lookups and Calculations'!$F$9) / (1 - 'Lookups and Calculations'!$F$10), 'Lookups and Calculations'!$F$9)</f>
        <v>1951878.888340465</v>
      </c>
      <c r="H3859" s="12">
        <f t="shared" si="120"/>
        <v>0</v>
      </c>
      <c r="I3859" s="12">
        <f t="shared" si="121"/>
        <v>0</v>
      </c>
      <c r="J3859" s="13">
        <f>(1 - Dashboard!$I$9) * H3859 * Dashboard!$I$8 * 'Lookups and Calculations'!$F$12</f>
        <v>0</v>
      </c>
      <c r="K3859" s="12">
        <f>(1 - Dashboard!$I$11) * I3859 * Dashboard!$I$10 * 'Lookups and Calculations'!$F$12</f>
        <v>0</v>
      </c>
      <c r="L3859" s="12">
        <f>(H3859 - I3859) * Dashboard!$I$13 * (Dashboard!$D$12 / 365) * 'Lookups and Calculations'!$F$12</f>
        <v>0</v>
      </c>
      <c r="M3859" s="3">
        <f>(G3859*2) * Dashboard!$I$13 * (Dashboard!$D$12 / 365) * 'Lookups and Calculations'!$F$12</f>
        <v>1602.0878730267946</v>
      </c>
      <c r="N3859" s="12">
        <f>H3859 * Dashboard!$I$14 * Dashboard!$I$15 * (Dashboard!$D$12 / 365) * 'Lookups and Calculations'!$F$12</f>
        <v>0</v>
      </c>
    </row>
    <row r="3860" spans="1:14" x14ac:dyDescent="0.35">
      <c r="A3860" s="2">
        <v>3859</v>
      </c>
      <c r="B3860" s="11">
        <v>-1.0698688635874032</v>
      </c>
      <c r="C3860" s="11">
        <v>-1.0032774866113954</v>
      </c>
      <c r="D3860" s="3">
        <f>B3860*Dashboard!$D$11*Dashboard!$D$10*SQRT(Dashboard!$D$12/365)</f>
        <v>-265628.93146117753</v>
      </c>
      <c r="E3860" s="3">
        <f>IF(Dashboard!$I$3,C3860*Dashboard!$E$11*Dashboard!$E$10*SQRT(Dashboard!$D$12/365),0)</f>
        <v>-498191.01349306456</v>
      </c>
      <c r="F3860" s="3">
        <f>D3860+IF(Dashboard!$I$3,E3860,0)</f>
        <v>-763819.94495424209</v>
      </c>
      <c r="G3860" s="3">
        <f>IF(Dashboard!$I$4, ('Lookups and Calculations'!$F$9) / (1 - 'Lookups and Calculations'!$F$10), 'Lookups and Calculations'!$F$9)</f>
        <v>1951878.888340465</v>
      </c>
      <c r="H3860" s="12">
        <f t="shared" si="120"/>
        <v>0</v>
      </c>
      <c r="I3860" s="12">
        <f t="shared" si="121"/>
        <v>0</v>
      </c>
      <c r="J3860" s="13">
        <f>(1 - Dashboard!$I$9) * H3860 * Dashboard!$I$8 * 'Lookups and Calculations'!$F$12</f>
        <v>0</v>
      </c>
      <c r="K3860" s="12">
        <f>(1 - Dashboard!$I$11) * I3860 * Dashboard!$I$10 * 'Lookups and Calculations'!$F$12</f>
        <v>0</v>
      </c>
      <c r="L3860" s="12">
        <f>(H3860 - I3860) * Dashboard!$I$13 * (Dashboard!$D$12 / 365) * 'Lookups and Calculations'!$F$12</f>
        <v>0</v>
      </c>
      <c r="M3860" s="3">
        <f>(G3860*2) * Dashboard!$I$13 * (Dashboard!$D$12 / 365) * 'Lookups and Calculations'!$F$12</f>
        <v>1602.0878730267946</v>
      </c>
      <c r="N3860" s="12">
        <f>H3860 * Dashboard!$I$14 * Dashboard!$I$15 * (Dashboard!$D$12 / 365) * 'Lookups and Calculations'!$F$12</f>
        <v>0</v>
      </c>
    </row>
    <row r="3861" spans="1:14" x14ac:dyDescent="0.35">
      <c r="A3861" s="2">
        <v>3860</v>
      </c>
      <c r="B3861" s="11">
        <v>-1.0289277097276492</v>
      </c>
      <c r="C3861" s="11">
        <v>-3.4653747891602887E-2</v>
      </c>
      <c r="D3861" s="3">
        <f>B3861*Dashboard!$D$11*Dashboard!$D$10*SQRT(Dashboard!$D$12/365)</f>
        <v>-255463.98945502515</v>
      </c>
      <c r="E3861" s="3">
        <f>IF(Dashboard!$I$3,C3861*Dashboard!$E$11*Dashboard!$E$10*SQRT(Dashboard!$D$12/365),0)</f>
        <v>-17207.78749033947</v>
      </c>
      <c r="F3861" s="3">
        <f>D3861+IF(Dashboard!$I$3,E3861,0)</f>
        <v>-272671.7769453646</v>
      </c>
      <c r="G3861" s="3">
        <f>IF(Dashboard!$I$4, ('Lookups and Calculations'!$F$9) / (1 - 'Lookups and Calculations'!$F$10), 'Lookups and Calculations'!$F$9)</f>
        <v>1951878.888340465</v>
      </c>
      <c r="H3861" s="12">
        <f t="shared" si="120"/>
        <v>0</v>
      </c>
      <c r="I3861" s="12">
        <f t="shared" si="121"/>
        <v>0</v>
      </c>
      <c r="J3861" s="13">
        <f>(1 - Dashboard!$I$9) * H3861 * Dashboard!$I$8 * 'Lookups and Calculations'!$F$12</f>
        <v>0</v>
      </c>
      <c r="K3861" s="12">
        <f>(1 - Dashboard!$I$11) * I3861 * Dashboard!$I$10 * 'Lookups and Calculations'!$F$12</f>
        <v>0</v>
      </c>
      <c r="L3861" s="12">
        <f>(H3861 - I3861) * Dashboard!$I$13 * (Dashboard!$D$12 / 365) * 'Lookups and Calculations'!$F$12</f>
        <v>0</v>
      </c>
      <c r="M3861" s="3">
        <f>(G3861*2) * Dashboard!$I$13 * (Dashboard!$D$12 / 365) * 'Lookups and Calculations'!$F$12</f>
        <v>1602.0878730267946</v>
      </c>
      <c r="N3861" s="12">
        <f>H3861 * Dashboard!$I$14 * Dashboard!$I$15 * (Dashboard!$D$12 / 365) * 'Lookups and Calculations'!$F$12</f>
        <v>0</v>
      </c>
    </row>
    <row r="3862" spans="1:14" x14ac:dyDescent="0.35">
      <c r="A3862" s="2">
        <v>3861</v>
      </c>
      <c r="B3862" s="11">
        <v>-0.76508184836515047</v>
      </c>
      <c r="C3862" s="11">
        <v>0.62562833040344246</v>
      </c>
      <c r="D3862" s="3">
        <f>B3862*Dashboard!$D$11*Dashboard!$D$10*SQRT(Dashboard!$D$12/365)</f>
        <v>-189955.87289093473</v>
      </c>
      <c r="E3862" s="3">
        <f>IF(Dashboard!$I$3,C3862*Dashboard!$E$11*Dashboard!$E$10*SQRT(Dashboard!$D$12/365),0)</f>
        <v>310664.21419101418</v>
      </c>
      <c r="F3862" s="3">
        <f>D3862+IF(Dashboard!$I$3,E3862,0)</f>
        <v>120708.34130007945</v>
      </c>
      <c r="G3862" s="3">
        <f>IF(Dashboard!$I$4, ('Lookups and Calculations'!$F$9) / (1 - 'Lookups and Calculations'!$F$10), 'Lookups and Calculations'!$F$9)</f>
        <v>1951878.888340465</v>
      </c>
      <c r="H3862" s="12">
        <f t="shared" si="120"/>
        <v>0</v>
      </c>
      <c r="I3862" s="12">
        <f t="shared" si="121"/>
        <v>0</v>
      </c>
      <c r="J3862" s="13">
        <f>(1 - Dashboard!$I$9) * H3862 * Dashboard!$I$8 * 'Lookups and Calculations'!$F$12</f>
        <v>0</v>
      </c>
      <c r="K3862" s="12">
        <f>(1 - Dashboard!$I$11) * I3862 * Dashboard!$I$10 * 'Lookups and Calculations'!$F$12</f>
        <v>0</v>
      </c>
      <c r="L3862" s="12">
        <f>(H3862 - I3862) * Dashboard!$I$13 * (Dashboard!$D$12 / 365) * 'Lookups and Calculations'!$F$12</f>
        <v>0</v>
      </c>
      <c r="M3862" s="3">
        <f>(G3862*2) * Dashboard!$I$13 * (Dashboard!$D$12 / 365) * 'Lookups and Calculations'!$F$12</f>
        <v>1602.0878730267946</v>
      </c>
      <c r="N3862" s="12">
        <f>H3862 * Dashboard!$I$14 * Dashboard!$I$15 * (Dashboard!$D$12 / 365) * 'Lookups and Calculations'!$F$12</f>
        <v>0</v>
      </c>
    </row>
    <row r="3863" spans="1:14" x14ac:dyDescent="0.35">
      <c r="A3863" s="2">
        <v>3862</v>
      </c>
      <c r="B3863" s="11">
        <v>-0.75320302815367479</v>
      </c>
      <c r="C3863" s="11">
        <v>-1.2507055431864391</v>
      </c>
      <c r="D3863" s="3">
        <f>B3863*Dashboard!$D$11*Dashboard!$D$10*SQRT(Dashboard!$D$12/365)</f>
        <v>-187006.5784239349</v>
      </c>
      <c r="E3863" s="3">
        <f>IF(Dashboard!$I$3,C3863*Dashboard!$E$11*Dashboard!$E$10*SQRT(Dashboard!$D$12/365),0)</f>
        <v>-621054.76346923213</v>
      </c>
      <c r="F3863" s="3">
        <f>D3863+IF(Dashboard!$I$3,E3863,0)</f>
        <v>-808061.341893167</v>
      </c>
      <c r="G3863" s="3">
        <f>IF(Dashboard!$I$4, ('Lookups and Calculations'!$F$9) / (1 - 'Lookups and Calculations'!$F$10), 'Lookups and Calculations'!$F$9)</f>
        <v>1951878.888340465</v>
      </c>
      <c r="H3863" s="12">
        <f t="shared" si="120"/>
        <v>0</v>
      </c>
      <c r="I3863" s="12">
        <f t="shared" si="121"/>
        <v>0</v>
      </c>
      <c r="J3863" s="13">
        <f>(1 - Dashboard!$I$9) * H3863 * Dashboard!$I$8 * 'Lookups and Calculations'!$F$12</f>
        <v>0</v>
      </c>
      <c r="K3863" s="12">
        <f>(1 - Dashboard!$I$11) * I3863 * Dashboard!$I$10 * 'Lookups and Calculations'!$F$12</f>
        <v>0</v>
      </c>
      <c r="L3863" s="12">
        <f>(H3863 - I3863) * Dashboard!$I$13 * (Dashboard!$D$12 / 365) * 'Lookups and Calculations'!$F$12</f>
        <v>0</v>
      </c>
      <c r="M3863" s="3">
        <f>(G3863*2) * Dashboard!$I$13 * (Dashboard!$D$12 / 365) * 'Lookups and Calculations'!$F$12</f>
        <v>1602.0878730267946</v>
      </c>
      <c r="N3863" s="12">
        <f>H3863 * Dashboard!$I$14 * Dashboard!$I$15 * (Dashboard!$D$12 / 365) * 'Lookups and Calculations'!$F$12</f>
        <v>0</v>
      </c>
    </row>
    <row r="3864" spans="1:14" x14ac:dyDescent="0.35">
      <c r="A3864" s="2">
        <v>3863</v>
      </c>
      <c r="B3864" s="11">
        <v>-1.3353010507021199</v>
      </c>
      <c r="C3864" s="11">
        <v>-0.85069946013230613</v>
      </c>
      <c r="D3864" s="3">
        <f>B3864*Dashboard!$D$11*Dashboard!$D$10*SQRT(Dashboard!$D$12/365)</f>
        <v>-331530.90378540102</v>
      </c>
      <c r="E3864" s="3">
        <f>IF(Dashboard!$I$3,C3864*Dashboard!$E$11*Dashboard!$E$10*SQRT(Dashboard!$D$12/365),0)</f>
        <v>-422426.32958181115</v>
      </c>
      <c r="F3864" s="3">
        <f>D3864+IF(Dashboard!$I$3,E3864,0)</f>
        <v>-753957.23336721212</v>
      </c>
      <c r="G3864" s="3">
        <f>IF(Dashboard!$I$4, ('Lookups and Calculations'!$F$9) / (1 - 'Lookups and Calculations'!$F$10), 'Lookups and Calculations'!$F$9)</f>
        <v>1951878.888340465</v>
      </c>
      <c r="H3864" s="12">
        <f t="shared" si="120"/>
        <v>0</v>
      </c>
      <c r="I3864" s="12">
        <f t="shared" si="121"/>
        <v>0</v>
      </c>
      <c r="J3864" s="13">
        <f>(1 - Dashboard!$I$9) * H3864 * Dashboard!$I$8 * 'Lookups and Calculations'!$F$12</f>
        <v>0</v>
      </c>
      <c r="K3864" s="12">
        <f>(1 - Dashboard!$I$11) * I3864 * Dashboard!$I$10 * 'Lookups and Calculations'!$F$12</f>
        <v>0</v>
      </c>
      <c r="L3864" s="12">
        <f>(H3864 - I3864) * Dashboard!$I$13 * (Dashboard!$D$12 / 365) * 'Lookups and Calculations'!$F$12</f>
        <v>0</v>
      </c>
      <c r="M3864" s="3">
        <f>(G3864*2) * Dashboard!$I$13 * (Dashboard!$D$12 / 365) * 'Lookups and Calculations'!$F$12</f>
        <v>1602.0878730267946</v>
      </c>
      <c r="N3864" s="12">
        <f>H3864 * Dashboard!$I$14 * Dashboard!$I$15 * (Dashboard!$D$12 / 365) * 'Lookups and Calculations'!$F$12</f>
        <v>0</v>
      </c>
    </row>
    <row r="3865" spans="1:14" x14ac:dyDescent="0.35">
      <c r="A3865" s="2">
        <v>3864</v>
      </c>
      <c r="B3865" s="11">
        <v>1.1610101433510152</v>
      </c>
      <c r="C3865" s="11">
        <v>-0.59120896467515349</v>
      </c>
      <c r="D3865" s="3">
        <f>B3865*Dashboard!$D$11*Dashboard!$D$10*SQRT(Dashboard!$D$12/365)</f>
        <v>288257.6494093138</v>
      </c>
      <c r="E3865" s="3">
        <f>IF(Dashboard!$I$3,C3865*Dashboard!$E$11*Dashboard!$E$10*SQRT(Dashboard!$D$12/365),0)</f>
        <v>-293572.81233579986</v>
      </c>
      <c r="F3865" s="3">
        <f>D3865+IF(Dashboard!$I$3,E3865,0)</f>
        <v>-5315.162926486053</v>
      </c>
      <c r="G3865" s="3">
        <f>IF(Dashboard!$I$4, ('Lookups and Calculations'!$F$9) / (1 - 'Lookups and Calculations'!$F$10), 'Lookups and Calculations'!$F$9)</f>
        <v>1951878.888340465</v>
      </c>
      <c r="H3865" s="12">
        <f t="shared" si="120"/>
        <v>0</v>
      </c>
      <c r="I3865" s="12">
        <f t="shared" si="121"/>
        <v>0</v>
      </c>
      <c r="J3865" s="13">
        <f>(1 - Dashboard!$I$9) * H3865 * Dashboard!$I$8 * 'Lookups and Calculations'!$F$12</f>
        <v>0</v>
      </c>
      <c r="K3865" s="12">
        <f>(1 - Dashboard!$I$11) * I3865 * Dashboard!$I$10 * 'Lookups and Calculations'!$F$12</f>
        <v>0</v>
      </c>
      <c r="L3865" s="12">
        <f>(H3865 - I3865) * Dashboard!$I$13 * (Dashboard!$D$12 / 365) * 'Lookups and Calculations'!$F$12</f>
        <v>0</v>
      </c>
      <c r="M3865" s="3">
        <f>(G3865*2) * Dashboard!$I$13 * (Dashboard!$D$12 / 365) * 'Lookups and Calculations'!$F$12</f>
        <v>1602.0878730267946</v>
      </c>
      <c r="N3865" s="12">
        <f>H3865 * Dashboard!$I$14 * Dashboard!$I$15 * (Dashboard!$D$12 / 365) * 'Lookups and Calculations'!$F$12</f>
        <v>0</v>
      </c>
    </row>
    <row r="3866" spans="1:14" x14ac:dyDescent="0.35">
      <c r="A3866" s="2">
        <v>3865</v>
      </c>
      <c r="B3866" s="11">
        <v>-0.1326905111056178</v>
      </c>
      <c r="C3866" s="11">
        <v>0.72073600008028271</v>
      </c>
      <c r="D3866" s="3">
        <f>B3866*Dashboard!$D$11*Dashboard!$D$10*SQRT(Dashboard!$D$12/365)</f>
        <v>-32944.634505800153</v>
      </c>
      <c r="E3866" s="3">
        <f>IF(Dashboard!$I$3,C3866*Dashboard!$E$11*Dashboard!$E$10*SQRT(Dashboard!$D$12/365),0)</f>
        <v>357891.21467649529</v>
      </c>
      <c r="F3866" s="3">
        <f>D3866+IF(Dashboard!$I$3,E3866,0)</f>
        <v>324946.58017069515</v>
      </c>
      <c r="G3866" s="3">
        <f>IF(Dashboard!$I$4, ('Lookups and Calculations'!$F$9) / (1 - 'Lookups and Calculations'!$F$10), 'Lookups and Calculations'!$F$9)</f>
        <v>1951878.888340465</v>
      </c>
      <c r="H3866" s="12">
        <f t="shared" si="120"/>
        <v>0</v>
      </c>
      <c r="I3866" s="12">
        <f t="shared" si="121"/>
        <v>0</v>
      </c>
      <c r="J3866" s="13">
        <f>(1 - Dashboard!$I$9) * H3866 * Dashboard!$I$8 * 'Lookups and Calculations'!$F$12</f>
        <v>0</v>
      </c>
      <c r="K3866" s="12">
        <f>(1 - Dashboard!$I$11) * I3866 * Dashboard!$I$10 * 'Lookups and Calculations'!$F$12</f>
        <v>0</v>
      </c>
      <c r="L3866" s="12">
        <f>(H3866 - I3866) * Dashboard!$I$13 * (Dashboard!$D$12 / 365) * 'Lookups and Calculations'!$F$12</f>
        <v>0</v>
      </c>
      <c r="M3866" s="3">
        <f>(G3866*2) * Dashboard!$I$13 * (Dashboard!$D$12 / 365) * 'Lookups and Calculations'!$F$12</f>
        <v>1602.0878730267946</v>
      </c>
      <c r="N3866" s="12">
        <f>H3866 * Dashboard!$I$14 * Dashboard!$I$15 * (Dashboard!$D$12 / 365) * 'Lookups and Calculations'!$F$12</f>
        <v>0</v>
      </c>
    </row>
    <row r="3867" spans="1:14" x14ac:dyDescent="0.35">
      <c r="A3867" s="2">
        <v>3866</v>
      </c>
      <c r="B3867" s="11">
        <v>4.5723167536037335E-2</v>
      </c>
      <c r="C3867" s="11">
        <v>0.19654156098310938</v>
      </c>
      <c r="D3867" s="3">
        <f>B3867*Dashboard!$D$11*Dashboard!$D$10*SQRT(Dashboard!$D$12/365)</f>
        <v>11352.228809513135</v>
      </c>
      <c r="E3867" s="3">
        <f>IF(Dashboard!$I$3,C3867*Dashboard!$E$11*Dashboard!$E$10*SQRT(Dashboard!$D$12/365),0)</f>
        <v>97595.371934833631</v>
      </c>
      <c r="F3867" s="3">
        <f>D3867+IF(Dashboard!$I$3,E3867,0)</f>
        <v>108947.60074434677</v>
      </c>
      <c r="G3867" s="3">
        <f>IF(Dashboard!$I$4, ('Lookups and Calculations'!$F$9) / (1 - 'Lookups and Calculations'!$F$10), 'Lookups and Calculations'!$F$9)</f>
        <v>1951878.888340465</v>
      </c>
      <c r="H3867" s="12">
        <f t="shared" si="120"/>
        <v>0</v>
      </c>
      <c r="I3867" s="12">
        <f t="shared" si="121"/>
        <v>0</v>
      </c>
      <c r="J3867" s="13">
        <f>(1 - Dashboard!$I$9) * H3867 * Dashboard!$I$8 * 'Lookups and Calculations'!$F$12</f>
        <v>0</v>
      </c>
      <c r="K3867" s="12">
        <f>(1 - Dashboard!$I$11) * I3867 * Dashboard!$I$10 * 'Lookups and Calculations'!$F$12</f>
        <v>0</v>
      </c>
      <c r="L3867" s="12">
        <f>(H3867 - I3867) * Dashboard!$I$13 * (Dashboard!$D$12 / 365) * 'Lookups and Calculations'!$F$12</f>
        <v>0</v>
      </c>
      <c r="M3867" s="3">
        <f>(G3867*2) * Dashboard!$I$13 * (Dashboard!$D$12 / 365) * 'Lookups and Calculations'!$F$12</f>
        <v>1602.0878730267946</v>
      </c>
      <c r="N3867" s="12">
        <f>H3867 * Dashboard!$I$14 * Dashboard!$I$15 * (Dashboard!$D$12 / 365) * 'Lookups and Calculations'!$F$12</f>
        <v>0</v>
      </c>
    </row>
    <row r="3868" spans="1:14" x14ac:dyDescent="0.35">
      <c r="A3868" s="2">
        <v>3867</v>
      </c>
      <c r="B3868" s="11">
        <v>-1.1579692204184113</v>
      </c>
      <c r="C3868" s="11">
        <v>-0.67229195848705636</v>
      </c>
      <c r="D3868" s="3">
        <f>B3868*Dashboard!$D$11*Dashboard!$D$10*SQRT(Dashboard!$D$12/365)</f>
        <v>-287502.6436915712</v>
      </c>
      <c r="E3868" s="3">
        <f>IF(Dashboard!$I$3,C3868*Dashboard!$E$11*Dashboard!$E$10*SQRT(Dashboard!$D$12/365),0)</f>
        <v>-333835.67022234394</v>
      </c>
      <c r="F3868" s="3">
        <f>D3868+IF(Dashboard!$I$3,E3868,0)</f>
        <v>-621338.31391391507</v>
      </c>
      <c r="G3868" s="3">
        <f>IF(Dashboard!$I$4, ('Lookups and Calculations'!$F$9) / (1 - 'Lookups and Calculations'!$F$10), 'Lookups and Calculations'!$F$9)</f>
        <v>1951878.888340465</v>
      </c>
      <c r="H3868" s="12">
        <f t="shared" si="120"/>
        <v>0</v>
      </c>
      <c r="I3868" s="12">
        <f t="shared" si="121"/>
        <v>0</v>
      </c>
      <c r="J3868" s="13">
        <f>(1 - Dashboard!$I$9) * H3868 * Dashboard!$I$8 * 'Lookups and Calculations'!$F$12</f>
        <v>0</v>
      </c>
      <c r="K3868" s="12">
        <f>(1 - Dashboard!$I$11) * I3868 * Dashboard!$I$10 * 'Lookups and Calculations'!$F$12</f>
        <v>0</v>
      </c>
      <c r="L3868" s="12">
        <f>(H3868 - I3868) * Dashboard!$I$13 * (Dashboard!$D$12 / 365) * 'Lookups and Calculations'!$F$12</f>
        <v>0</v>
      </c>
      <c r="M3868" s="3">
        <f>(G3868*2) * Dashboard!$I$13 * (Dashboard!$D$12 / 365) * 'Lookups and Calculations'!$F$12</f>
        <v>1602.0878730267946</v>
      </c>
      <c r="N3868" s="12">
        <f>H3868 * Dashboard!$I$14 * Dashboard!$I$15 * (Dashboard!$D$12 / 365) * 'Lookups and Calculations'!$F$12</f>
        <v>0</v>
      </c>
    </row>
    <row r="3869" spans="1:14" x14ac:dyDescent="0.35">
      <c r="A3869" s="2">
        <v>3868</v>
      </c>
      <c r="B3869" s="11">
        <v>0.72199787036256602</v>
      </c>
      <c r="C3869" s="11">
        <v>1.9123974606704572</v>
      </c>
      <c r="D3869" s="3">
        <f>B3869*Dashboard!$D$11*Dashboard!$D$10*SQRT(Dashboard!$D$12/365)</f>
        <v>179258.90672112862</v>
      </c>
      <c r="E3869" s="3">
        <f>IF(Dashboard!$I$3,C3869*Dashboard!$E$11*Dashboard!$E$10*SQRT(Dashboard!$D$12/365),0)</f>
        <v>949626.83987945155</v>
      </c>
      <c r="F3869" s="3">
        <f>D3869+IF(Dashboard!$I$3,E3869,0)</f>
        <v>1128885.7466005802</v>
      </c>
      <c r="G3869" s="3">
        <f>IF(Dashboard!$I$4, ('Lookups and Calculations'!$F$9) / (1 - 'Lookups and Calculations'!$F$10), 'Lookups and Calculations'!$F$9)</f>
        <v>1951878.888340465</v>
      </c>
      <c r="H3869" s="12">
        <f t="shared" si="120"/>
        <v>0</v>
      </c>
      <c r="I3869" s="12">
        <f t="shared" si="121"/>
        <v>0</v>
      </c>
      <c r="J3869" s="13">
        <f>(1 - Dashboard!$I$9) * H3869 * Dashboard!$I$8 * 'Lookups and Calculations'!$F$12</f>
        <v>0</v>
      </c>
      <c r="K3869" s="12">
        <f>(1 - Dashboard!$I$11) * I3869 * Dashboard!$I$10 * 'Lookups and Calculations'!$F$12</f>
        <v>0</v>
      </c>
      <c r="L3869" s="12">
        <f>(H3869 - I3869) * Dashboard!$I$13 * (Dashboard!$D$12 / 365) * 'Lookups and Calculations'!$F$12</f>
        <v>0</v>
      </c>
      <c r="M3869" s="3">
        <f>(G3869*2) * Dashboard!$I$13 * (Dashboard!$D$12 / 365) * 'Lookups and Calculations'!$F$12</f>
        <v>1602.0878730267946</v>
      </c>
      <c r="N3869" s="12">
        <f>H3869 * Dashboard!$I$14 * Dashboard!$I$15 * (Dashboard!$D$12 / 365) * 'Lookups and Calculations'!$F$12</f>
        <v>0</v>
      </c>
    </row>
    <row r="3870" spans="1:14" x14ac:dyDescent="0.35">
      <c r="A3870" s="2">
        <v>3869</v>
      </c>
      <c r="B3870" s="11">
        <v>0.80225435706391535</v>
      </c>
      <c r="C3870" s="11">
        <v>1.7614800512493436</v>
      </c>
      <c r="D3870" s="3">
        <f>B3870*Dashboard!$D$11*Dashboard!$D$10*SQRT(Dashboard!$D$12/365)</f>
        <v>199185.12901890089</v>
      </c>
      <c r="E3870" s="3">
        <f>IF(Dashboard!$I$3,C3870*Dashboard!$E$11*Dashboard!$E$10*SQRT(Dashboard!$D$12/365),0)</f>
        <v>874686.75784173456</v>
      </c>
      <c r="F3870" s="3">
        <f>D3870+IF(Dashboard!$I$3,E3870,0)</f>
        <v>1073871.8868606354</v>
      </c>
      <c r="G3870" s="3">
        <f>IF(Dashboard!$I$4, ('Lookups and Calculations'!$F$9) / (1 - 'Lookups and Calculations'!$F$10), 'Lookups and Calculations'!$F$9)</f>
        <v>1951878.888340465</v>
      </c>
      <c r="H3870" s="12">
        <f t="shared" si="120"/>
        <v>0</v>
      </c>
      <c r="I3870" s="12">
        <f t="shared" si="121"/>
        <v>0</v>
      </c>
      <c r="J3870" s="13">
        <f>(1 - Dashboard!$I$9) * H3870 * Dashboard!$I$8 * 'Lookups and Calculations'!$F$12</f>
        <v>0</v>
      </c>
      <c r="K3870" s="12">
        <f>(1 - Dashboard!$I$11) * I3870 * Dashboard!$I$10 * 'Lookups and Calculations'!$F$12</f>
        <v>0</v>
      </c>
      <c r="L3870" s="12">
        <f>(H3870 - I3870) * Dashboard!$I$13 * (Dashboard!$D$12 / 365) * 'Lookups and Calculations'!$F$12</f>
        <v>0</v>
      </c>
      <c r="M3870" s="3">
        <f>(G3870*2) * Dashboard!$I$13 * (Dashboard!$D$12 / 365) * 'Lookups and Calculations'!$F$12</f>
        <v>1602.0878730267946</v>
      </c>
      <c r="N3870" s="12">
        <f>H3870 * Dashboard!$I$14 * Dashboard!$I$15 * (Dashboard!$D$12 / 365) * 'Lookups and Calculations'!$F$12</f>
        <v>0</v>
      </c>
    </row>
    <row r="3871" spans="1:14" x14ac:dyDescent="0.35">
      <c r="A3871" s="2">
        <v>3870</v>
      </c>
      <c r="B3871" s="11">
        <v>0.72341712750111165</v>
      </c>
      <c r="C3871" s="11">
        <v>0.94420924329549705</v>
      </c>
      <c r="D3871" s="3">
        <f>B3871*Dashboard!$D$11*Dashboard!$D$10*SQRT(Dashboard!$D$12/365)</f>
        <v>179611.28239071899</v>
      </c>
      <c r="E3871" s="3">
        <f>IF(Dashboard!$I$3,C3871*Dashboard!$E$11*Dashboard!$E$10*SQRT(Dashboard!$D$12/365),0)</f>
        <v>468859.87789448356</v>
      </c>
      <c r="F3871" s="3">
        <f>D3871+IF(Dashboard!$I$3,E3871,0)</f>
        <v>648471.16028520255</v>
      </c>
      <c r="G3871" s="3">
        <f>IF(Dashboard!$I$4, ('Lookups and Calculations'!$F$9) / (1 - 'Lookups and Calculations'!$F$10), 'Lookups and Calculations'!$F$9)</f>
        <v>1951878.888340465</v>
      </c>
      <c r="H3871" s="12">
        <f t="shared" si="120"/>
        <v>0</v>
      </c>
      <c r="I3871" s="12">
        <f t="shared" si="121"/>
        <v>0</v>
      </c>
      <c r="J3871" s="13">
        <f>(1 - Dashboard!$I$9) * H3871 * Dashboard!$I$8 * 'Lookups and Calculations'!$F$12</f>
        <v>0</v>
      </c>
      <c r="K3871" s="12">
        <f>(1 - Dashboard!$I$11) * I3871 * Dashboard!$I$10 * 'Lookups and Calculations'!$F$12</f>
        <v>0</v>
      </c>
      <c r="L3871" s="12">
        <f>(H3871 - I3871) * Dashboard!$I$13 * (Dashboard!$D$12 / 365) * 'Lookups and Calculations'!$F$12</f>
        <v>0</v>
      </c>
      <c r="M3871" s="3">
        <f>(G3871*2) * Dashboard!$I$13 * (Dashboard!$D$12 / 365) * 'Lookups and Calculations'!$F$12</f>
        <v>1602.0878730267946</v>
      </c>
      <c r="N3871" s="12">
        <f>H3871 * Dashboard!$I$14 * Dashboard!$I$15 * (Dashboard!$D$12 / 365) * 'Lookups and Calculations'!$F$12</f>
        <v>0</v>
      </c>
    </row>
    <row r="3872" spans="1:14" x14ac:dyDescent="0.35">
      <c r="A3872" s="2">
        <v>3871</v>
      </c>
      <c r="B3872" s="11">
        <v>1.2964222226038113</v>
      </c>
      <c r="C3872" s="11">
        <v>0.95322838575238189</v>
      </c>
      <c r="D3872" s="3">
        <f>B3872*Dashboard!$D$11*Dashboard!$D$10*SQRT(Dashboard!$D$12/365)</f>
        <v>321877.99966256524</v>
      </c>
      <c r="E3872" s="3">
        <f>IF(Dashboard!$I$3,C3872*Dashboard!$E$11*Dashboard!$E$10*SQRT(Dashboard!$D$12/365),0)</f>
        <v>473338.4551389605</v>
      </c>
      <c r="F3872" s="3">
        <f>D3872+IF(Dashboard!$I$3,E3872,0)</f>
        <v>795216.45480152569</v>
      </c>
      <c r="G3872" s="3">
        <f>IF(Dashboard!$I$4, ('Lookups and Calculations'!$F$9) / (1 - 'Lookups and Calculations'!$F$10), 'Lookups and Calculations'!$F$9)</f>
        <v>1951878.888340465</v>
      </c>
      <c r="H3872" s="12">
        <f t="shared" si="120"/>
        <v>0</v>
      </c>
      <c r="I3872" s="12">
        <f t="shared" si="121"/>
        <v>0</v>
      </c>
      <c r="J3872" s="13">
        <f>(1 - Dashboard!$I$9) * H3872 * Dashboard!$I$8 * 'Lookups and Calculations'!$F$12</f>
        <v>0</v>
      </c>
      <c r="K3872" s="12">
        <f>(1 - Dashboard!$I$11) * I3872 * Dashboard!$I$10 * 'Lookups and Calculations'!$F$12</f>
        <v>0</v>
      </c>
      <c r="L3872" s="12">
        <f>(H3872 - I3872) * Dashboard!$I$13 * (Dashboard!$D$12 / 365) * 'Lookups and Calculations'!$F$12</f>
        <v>0</v>
      </c>
      <c r="M3872" s="3">
        <f>(G3872*2) * Dashboard!$I$13 * (Dashboard!$D$12 / 365) * 'Lookups and Calculations'!$F$12</f>
        <v>1602.0878730267946</v>
      </c>
      <c r="N3872" s="12">
        <f>H3872 * Dashboard!$I$14 * Dashboard!$I$15 * (Dashboard!$D$12 / 365) * 'Lookups and Calculations'!$F$12</f>
        <v>0</v>
      </c>
    </row>
    <row r="3873" spans="1:14" x14ac:dyDescent="0.35">
      <c r="A3873" s="2">
        <v>3872</v>
      </c>
      <c r="B3873" s="11">
        <v>0.76595583988088722</v>
      </c>
      <c r="C3873" s="11">
        <v>-0.91257624221804601</v>
      </c>
      <c r="D3873" s="3">
        <f>B3873*Dashboard!$D$11*Dashboard!$D$10*SQRT(Dashboard!$D$12/365)</f>
        <v>190172.86904843838</v>
      </c>
      <c r="E3873" s="3">
        <f>IF(Dashboard!$I$3,C3873*Dashboard!$E$11*Dashboard!$E$10*SQRT(Dashboard!$D$12/365),0)</f>
        <v>-453152.08311496553</v>
      </c>
      <c r="F3873" s="3">
        <f>D3873+IF(Dashboard!$I$3,E3873,0)</f>
        <v>-262979.21406652714</v>
      </c>
      <c r="G3873" s="3">
        <f>IF(Dashboard!$I$4, ('Lookups and Calculations'!$F$9) / (1 - 'Lookups and Calculations'!$F$10), 'Lookups and Calculations'!$F$9)</f>
        <v>1951878.888340465</v>
      </c>
      <c r="H3873" s="12">
        <f t="shared" si="120"/>
        <v>0</v>
      </c>
      <c r="I3873" s="12">
        <f t="shared" si="121"/>
        <v>0</v>
      </c>
      <c r="J3873" s="13">
        <f>(1 - Dashboard!$I$9) * H3873 * Dashboard!$I$8 * 'Lookups and Calculations'!$F$12</f>
        <v>0</v>
      </c>
      <c r="K3873" s="12">
        <f>(1 - Dashboard!$I$11) * I3873 * Dashboard!$I$10 * 'Lookups and Calculations'!$F$12</f>
        <v>0</v>
      </c>
      <c r="L3873" s="12">
        <f>(H3873 - I3873) * Dashboard!$I$13 * (Dashboard!$D$12 / 365) * 'Lookups and Calculations'!$F$12</f>
        <v>0</v>
      </c>
      <c r="M3873" s="3">
        <f>(G3873*2) * Dashboard!$I$13 * (Dashboard!$D$12 / 365) * 'Lookups and Calculations'!$F$12</f>
        <v>1602.0878730267946</v>
      </c>
      <c r="N3873" s="12">
        <f>H3873 * Dashboard!$I$14 * Dashboard!$I$15 * (Dashboard!$D$12 / 365) * 'Lookups and Calculations'!$F$12</f>
        <v>0</v>
      </c>
    </row>
    <row r="3874" spans="1:14" x14ac:dyDescent="0.35">
      <c r="A3874" s="2">
        <v>3873</v>
      </c>
      <c r="B3874" s="11">
        <v>1.3868456320819411</v>
      </c>
      <c r="C3874" s="11">
        <v>0.88663513079592238</v>
      </c>
      <c r="D3874" s="3">
        <f>B3874*Dashboard!$D$11*Dashboard!$D$10*SQRT(Dashboard!$D$12/365)</f>
        <v>344328.48350804625</v>
      </c>
      <c r="E3874" s="3">
        <f>IF(Dashboard!$I$3,C3874*Dashboard!$E$11*Dashboard!$E$10*SQRT(Dashboard!$D$12/365),0)</f>
        <v>440270.67317306169</v>
      </c>
      <c r="F3874" s="3">
        <f>D3874+IF(Dashboard!$I$3,E3874,0)</f>
        <v>784599.15668110794</v>
      </c>
      <c r="G3874" s="3">
        <f>IF(Dashboard!$I$4, ('Lookups and Calculations'!$F$9) / (1 - 'Lookups and Calculations'!$F$10), 'Lookups and Calculations'!$F$9)</f>
        <v>1951878.888340465</v>
      </c>
      <c r="H3874" s="12">
        <f t="shared" si="120"/>
        <v>0</v>
      </c>
      <c r="I3874" s="12">
        <f t="shared" si="121"/>
        <v>0</v>
      </c>
      <c r="J3874" s="13">
        <f>(1 - Dashboard!$I$9) * H3874 * Dashboard!$I$8 * 'Lookups and Calculations'!$F$12</f>
        <v>0</v>
      </c>
      <c r="K3874" s="12">
        <f>(1 - Dashboard!$I$11) * I3874 * Dashboard!$I$10 * 'Lookups and Calculations'!$F$12</f>
        <v>0</v>
      </c>
      <c r="L3874" s="12">
        <f>(H3874 - I3874) * Dashboard!$I$13 * (Dashboard!$D$12 / 365) * 'Lookups and Calculations'!$F$12</f>
        <v>0</v>
      </c>
      <c r="M3874" s="3">
        <f>(G3874*2) * Dashboard!$I$13 * (Dashboard!$D$12 / 365) * 'Lookups and Calculations'!$F$12</f>
        <v>1602.0878730267946</v>
      </c>
      <c r="N3874" s="12">
        <f>H3874 * Dashboard!$I$14 * Dashboard!$I$15 * (Dashboard!$D$12 / 365) * 'Lookups and Calculations'!$F$12</f>
        <v>0</v>
      </c>
    </row>
    <row r="3875" spans="1:14" x14ac:dyDescent="0.35">
      <c r="A3875" s="2">
        <v>3874</v>
      </c>
      <c r="B3875" s="11">
        <v>-3.2815255618780359</v>
      </c>
      <c r="C3875" s="11">
        <v>-0.66466589879473614</v>
      </c>
      <c r="D3875" s="3">
        <f>B3875*Dashboard!$D$11*Dashboard!$D$10*SQRT(Dashboard!$D$12/365)</f>
        <v>-814742.96358283702</v>
      </c>
      <c r="E3875" s="3">
        <f>IF(Dashboard!$I$3,C3875*Dashboard!$E$11*Dashboard!$E$10*SQRT(Dashboard!$D$12/365),0)</f>
        <v>-330048.84707742545</v>
      </c>
      <c r="F3875" s="3">
        <f>D3875+IF(Dashboard!$I$3,E3875,0)</f>
        <v>-1144791.8106602626</v>
      </c>
      <c r="G3875" s="3">
        <f>IF(Dashboard!$I$4, ('Lookups and Calculations'!$F$9) / (1 - 'Lookups and Calculations'!$F$10), 'Lookups and Calculations'!$F$9)</f>
        <v>1951878.888340465</v>
      </c>
      <c r="H3875" s="12">
        <f t="shared" si="120"/>
        <v>0</v>
      </c>
      <c r="I3875" s="12">
        <f t="shared" si="121"/>
        <v>0</v>
      </c>
      <c r="J3875" s="13">
        <f>(1 - Dashboard!$I$9) * H3875 * Dashboard!$I$8 * 'Lookups and Calculations'!$F$12</f>
        <v>0</v>
      </c>
      <c r="K3875" s="12">
        <f>(1 - Dashboard!$I$11) * I3875 * Dashboard!$I$10 * 'Lookups and Calculations'!$F$12</f>
        <v>0</v>
      </c>
      <c r="L3875" s="12">
        <f>(H3875 - I3875) * Dashboard!$I$13 * (Dashboard!$D$12 / 365) * 'Lookups and Calculations'!$F$12</f>
        <v>0</v>
      </c>
      <c r="M3875" s="3">
        <f>(G3875*2) * Dashboard!$I$13 * (Dashboard!$D$12 / 365) * 'Lookups and Calculations'!$F$12</f>
        <v>1602.0878730267946</v>
      </c>
      <c r="N3875" s="12">
        <f>H3875 * Dashboard!$I$14 * Dashboard!$I$15 * (Dashboard!$D$12 / 365) * 'Lookups and Calculations'!$F$12</f>
        <v>0</v>
      </c>
    </row>
    <row r="3876" spans="1:14" x14ac:dyDescent="0.35">
      <c r="A3876" s="2">
        <v>3875</v>
      </c>
      <c r="B3876" s="11">
        <v>0.61751236976978519</v>
      </c>
      <c r="C3876" s="11">
        <v>6.2686358777960971E-2</v>
      </c>
      <c r="D3876" s="3">
        <f>B3876*Dashboard!$D$11*Dashboard!$D$10*SQRT(Dashboard!$D$12/365)</f>
        <v>153317.06205188311</v>
      </c>
      <c r="E3876" s="3">
        <f>IF(Dashboard!$I$3,C3876*Dashboard!$E$11*Dashboard!$E$10*SQRT(Dashboard!$D$12/365),0)</f>
        <v>31127.759795808746</v>
      </c>
      <c r="F3876" s="3">
        <f>D3876+IF(Dashboard!$I$3,E3876,0)</f>
        <v>184444.82184769187</v>
      </c>
      <c r="G3876" s="3">
        <f>IF(Dashboard!$I$4, ('Lookups and Calculations'!$F$9) / (1 - 'Lookups and Calculations'!$F$10), 'Lookups and Calculations'!$F$9)</f>
        <v>1951878.888340465</v>
      </c>
      <c r="H3876" s="12">
        <f t="shared" si="120"/>
        <v>0</v>
      </c>
      <c r="I3876" s="12">
        <f t="shared" si="121"/>
        <v>0</v>
      </c>
      <c r="J3876" s="13">
        <f>(1 - Dashboard!$I$9) * H3876 * Dashboard!$I$8 * 'Lookups and Calculations'!$F$12</f>
        <v>0</v>
      </c>
      <c r="K3876" s="12">
        <f>(1 - Dashboard!$I$11) * I3876 * Dashboard!$I$10 * 'Lookups and Calculations'!$F$12</f>
        <v>0</v>
      </c>
      <c r="L3876" s="12">
        <f>(H3876 - I3876) * Dashboard!$I$13 * (Dashboard!$D$12 / 365) * 'Lookups and Calculations'!$F$12</f>
        <v>0</v>
      </c>
      <c r="M3876" s="3">
        <f>(G3876*2) * Dashboard!$I$13 * (Dashboard!$D$12 / 365) * 'Lookups and Calculations'!$F$12</f>
        <v>1602.0878730267946</v>
      </c>
      <c r="N3876" s="12">
        <f>H3876 * Dashboard!$I$14 * Dashboard!$I$15 * (Dashboard!$D$12 / 365) * 'Lookups and Calculations'!$F$12</f>
        <v>0</v>
      </c>
    </row>
    <row r="3877" spans="1:14" x14ac:dyDescent="0.35">
      <c r="A3877" s="2">
        <v>3876</v>
      </c>
      <c r="B3877" s="11">
        <v>0.3747447106536792</v>
      </c>
      <c r="C3877" s="11">
        <v>-0.7853830050329087</v>
      </c>
      <c r="D3877" s="3">
        <f>B3877*Dashboard!$D$11*Dashboard!$D$10*SQRT(Dashboard!$D$12/365)</f>
        <v>93042.278777872634</v>
      </c>
      <c r="E3877" s="3">
        <f>IF(Dashboard!$I$3,C3877*Dashboard!$E$11*Dashboard!$E$10*SQRT(Dashboard!$D$12/365),0)</f>
        <v>-389992.5598640751</v>
      </c>
      <c r="F3877" s="3">
        <f>D3877+IF(Dashboard!$I$3,E3877,0)</f>
        <v>-296950.28108620248</v>
      </c>
      <c r="G3877" s="3">
        <f>IF(Dashboard!$I$4, ('Lookups and Calculations'!$F$9) / (1 - 'Lookups and Calculations'!$F$10), 'Lookups and Calculations'!$F$9)</f>
        <v>1951878.888340465</v>
      </c>
      <c r="H3877" s="12">
        <f t="shared" si="120"/>
        <v>0</v>
      </c>
      <c r="I3877" s="12">
        <f t="shared" si="121"/>
        <v>0</v>
      </c>
      <c r="J3877" s="13">
        <f>(1 - Dashboard!$I$9) * H3877 * Dashboard!$I$8 * 'Lookups and Calculations'!$F$12</f>
        <v>0</v>
      </c>
      <c r="K3877" s="12">
        <f>(1 - Dashboard!$I$11) * I3877 * Dashboard!$I$10 * 'Lookups and Calculations'!$F$12</f>
        <v>0</v>
      </c>
      <c r="L3877" s="12">
        <f>(H3877 - I3877) * Dashboard!$I$13 * (Dashboard!$D$12 / 365) * 'Lookups and Calculations'!$F$12</f>
        <v>0</v>
      </c>
      <c r="M3877" s="3">
        <f>(G3877*2) * Dashboard!$I$13 * (Dashboard!$D$12 / 365) * 'Lookups and Calculations'!$F$12</f>
        <v>1602.0878730267946</v>
      </c>
      <c r="N3877" s="12">
        <f>H3877 * Dashboard!$I$14 * Dashboard!$I$15 * (Dashboard!$D$12 / 365) * 'Lookups and Calculations'!$F$12</f>
        <v>0</v>
      </c>
    </row>
    <row r="3878" spans="1:14" x14ac:dyDescent="0.35">
      <c r="A3878" s="2">
        <v>3877</v>
      </c>
      <c r="B3878" s="11">
        <v>-0.26987105043601278</v>
      </c>
      <c r="C3878" s="11">
        <v>-1.0999301819114351</v>
      </c>
      <c r="D3878" s="3">
        <f>B3878*Dashboard!$D$11*Dashboard!$D$10*SQRT(Dashboard!$D$12/365)</f>
        <v>-67004.061151245245</v>
      </c>
      <c r="E3878" s="3">
        <f>IF(Dashboard!$I$3,C3878*Dashboard!$E$11*Dashboard!$E$10*SQRT(Dashboard!$D$12/365),0)</f>
        <v>-546185.21736082644</v>
      </c>
      <c r="F3878" s="3">
        <f>D3878+IF(Dashboard!$I$3,E3878,0)</f>
        <v>-613189.2785120717</v>
      </c>
      <c r="G3878" s="3">
        <f>IF(Dashboard!$I$4, ('Lookups and Calculations'!$F$9) / (1 - 'Lookups and Calculations'!$F$10), 'Lookups and Calculations'!$F$9)</f>
        <v>1951878.888340465</v>
      </c>
      <c r="H3878" s="12">
        <f t="shared" si="120"/>
        <v>0</v>
      </c>
      <c r="I3878" s="12">
        <f t="shared" si="121"/>
        <v>0</v>
      </c>
      <c r="J3878" s="13">
        <f>(1 - Dashboard!$I$9) * H3878 * Dashboard!$I$8 * 'Lookups and Calculations'!$F$12</f>
        <v>0</v>
      </c>
      <c r="K3878" s="12">
        <f>(1 - Dashboard!$I$11) * I3878 * Dashboard!$I$10 * 'Lookups and Calculations'!$F$12</f>
        <v>0</v>
      </c>
      <c r="L3878" s="12">
        <f>(H3878 - I3878) * Dashboard!$I$13 * (Dashboard!$D$12 / 365) * 'Lookups and Calculations'!$F$12</f>
        <v>0</v>
      </c>
      <c r="M3878" s="3">
        <f>(G3878*2) * Dashboard!$I$13 * (Dashboard!$D$12 / 365) * 'Lookups and Calculations'!$F$12</f>
        <v>1602.0878730267946</v>
      </c>
      <c r="N3878" s="12">
        <f>H3878 * Dashboard!$I$14 * Dashboard!$I$15 * (Dashboard!$D$12 / 365) * 'Lookups and Calculations'!$F$12</f>
        <v>0</v>
      </c>
    </row>
    <row r="3879" spans="1:14" x14ac:dyDescent="0.35">
      <c r="A3879" s="2">
        <v>3878</v>
      </c>
      <c r="B3879" s="11">
        <v>-0.60305773100603854</v>
      </c>
      <c r="C3879" s="11">
        <v>-0.81705659916057227</v>
      </c>
      <c r="D3879" s="3">
        <f>B3879*Dashboard!$D$11*Dashboard!$D$10*SQRT(Dashboard!$D$12/365)</f>
        <v>-149728.23880433408</v>
      </c>
      <c r="E3879" s="3">
        <f>IF(Dashboard!$I$3,C3879*Dashboard!$E$11*Dashboard!$E$10*SQRT(Dashboard!$D$12/365),0)</f>
        <v>-405720.51167202857</v>
      </c>
      <c r="F3879" s="3">
        <f>D3879+IF(Dashboard!$I$3,E3879,0)</f>
        <v>-555448.75047636265</v>
      </c>
      <c r="G3879" s="3">
        <f>IF(Dashboard!$I$4, ('Lookups and Calculations'!$F$9) / (1 - 'Lookups and Calculations'!$F$10), 'Lookups and Calculations'!$F$9)</f>
        <v>1951878.888340465</v>
      </c>
      <c r="H3879" s="12">
        <f t="shared" si="120"/>
        <v>0</v>
      </c>
      <c r="I3879" s="12">
        <f t="shared" si="121"/>
        <v>0</v>
      </c>
      <c r="J3879" s="13">
        <f>(1 - Dashboard!$I$9) * H3879 * Dashboard!$I$8 * 'Lookups and Calculations'!$F$12</f>
        <v>0</v>
      </c>
      <c r="K3879" s="12">
        <f>(1 - Dashboard!$I$11) * I3879 * Dashboard!$I$10 * 'Lookups and Calculations'!$F$12</f>
        <v>0</v>
      </c>
      <c r="L3879" s="12">
        <f>(H3879 - I3879) * Dashboard!$I$13 * (Dashboard!$D$12 / 365) * 'Lookups and Calculations'!$F$12</f>
        <v>0</v>
      </c>
      <c r="M3879" s="3">
        <f>(G3879*2) * Dashboard!$I$13 * (Dashboard!$D$12 / 365) * 'Lookups and Calculations'!$F$12</f>
        <v>1602.0878730267946</v>
      </c>
      <c r="N3879" s="12">
        <f>H3879 * Dashboard!$I$14 * Dashboard!$I$15 * (Dashboard!$D$12 / 365) * 'Lookups and Calculations'!$F$12</f>
        <v>0</v>
      </c>
    </row>
    <row r="3880" spans="1:14" x14ac:dyDescent="0.35">
      <c r="A3880" s="2">
        <v>3879</v>
      </c>
      <c r="B3880" s="11">
        <v>-1.605555473447507</v>
      </c>
      <c r="C3880" s="11">
        <v>1.2140189223493473E-2</v>
      </c>
      <c r="D3880" s="3">
        <f>B3880*Dashboard!$D$11*Dashboard!$D$10*SQRT(Dashboard!$D$12/365)</f>
        <v>-398630.14929087588</v>
      </c>
      <c r="E3880" s="3">
        <f>IF(Dashboard!$I$3,C3880*Dashboard!$E$11*Dashboard!$E$10*SQRT(Dashboard!$D$12/365),0)</f>
        <v>6028.3752540661244</v>
      </c>
      <c r="F3880" s="3">
        <f>D3880+IF(Dashboard!$I$3,E3880,0)</f>
        <v>-392601.77403680974</v>
      </c>
      <c r="G3880" s="3">
        <f>IF(Dashboard!$I$4, ('Lookups and Calculations'!$F$9) / (1 - 'Lookups and Calculations'!$F$10), 'Lookups and Calculations'!$F$9)</f>
        <v>1951878.888340465</v>
      </c>
      <c r="H3880" s="12">
        <f t="shared" si="120"/>
        <v>0</v>
      </c>
      <c r="I3880" s="12">
        <f t="shared" si="121"/>
        <v>0</v>
      </c>
      <c r="J3880" s="13">
        <f>(1 - Dashboard!$I$9) * H3880 * Dashboard!$I$8 * 'Lookups and Calculations'!$F$12</f>
        <v>0</v>
      </c>
      <c r="K3880" s="12">
        <f>(1 - Dashboard!$I$11) * I3880 * Dashboard!$I$10 * 'Lookups and Calculations'!$F$12</f>
        <v>0</v>
      </c>
      <c r="L3880" s="12">
        <f>(H3880 - I3880) * Dashboard!$I$13 * (Dashboard!$D$12 / 365) * 'Lookups and Calculations'!$F$12</f>
        <v>0</v>
      </c>
      <c r="M3880" s="3">
        <f>(G3880*2) * Dashboard!$I$13 * (Dashboard!$D$12 / 365) * 'Lookups and Calculations'!$F$12</f>
        <v>1602.0878730267946</v>
      </c>
      <c r="N3880" s="12">
        <f>H3880 * Dashboard!$I$14 * Dashboard!$I$15 * (Dashboard!$D$12 / 365) * 'Lookups and Calculations'!$F$12</f>
        <v>0</v>
      </c>
    </row>
    <row r="3881" spans="1:14" x14ac:dyDescent="0.35">
      <c r="A3881" s="2">
        <v>3880</v>
      </c>
      <c r="B3881" s="11">
        <v>-0.34976009378251377</v>
      </c>
      <c r="C3881" s="11">
        <v>0.23873908547724881</v>
      </c>
      <c r="D3881" s="3">
        <f>B3881*Dashboard!$D$11*Dashboard!$D$10*SQRT(Dashboard!$D$12/365)</f>
        <v>-86839.053963757455</v>
      </c>
      <c r="E3881" s="3">
        <f>IF(Dashboard!$I$3,C3881*Dashboard!$E$11*Dashboard!$E$10*SQRT(Dashboard!$D$12/365),0)</f>
        <v>118549.12378830911</v>
      </c>
      <c r="F3881" s="3">
        <f>D3881+IF(Dashboard!$I$3,E3881,0)</f>
        <v>31710.069824551654</v>
      </c>
      <c r="G3881" s="3">
        <f>IF(Dashboard!$I$4, ('Lookups and Calculations'!$F$9) / (1 - 'Lookups and Calculations'!$F$10), 'Lookups and Calculations'!$F$9)</f>
        <v>1951878.888340465</v>
      </c>
      <c r="H3881" s="12">
        <f t="shared" si="120"/>
        <v>0</v>
      </c>
      <c r="I3881" s="12">
        <f t="shared" si="121"/>
        <v>0</v>
      </c>
      <c r="J3881" s="13">
        <f>(1 - Dashboard!$I$9) * H3881 * Dashboard!$I$8 * 'Lookups and Calculations'!$F$12</f>
        <v>0</v>
      </c>
      <c r="K3881" s="12">
        <f>(1 - Dashboard!$I$11) * I3881 * Dashboard!$I$10 * 'Lookups and Calculations'!$F$12</f>
        <v>0</v>
      </c>
      <c r="L3881" s="12">
        <f>(H3881 - I3881) * Dashboard!$I$13 * (Dashboard!$D$12 / 365) * 'Lookups and Calculations'!$F$12</f>
        <v>0</v>
      </c>
      <c r="M3881" s="3">
        <f>(G3881*2) * Dashboard!$I$13 * (Dashboard!$D$12 / 365) * 'Lookups and Calculations'!$F$12</f>
        <v>1602.0878730267946</v>
      </c>
      <c r="N3881" s="12">
        <f>H3881 * Dashboard!$I$14 * Dashboard!$I$15 * (Dashboard!$D$12 / 365) * 'Lookups and Calculations'!$F$12</f>
        <v>0</v>
      </c>
    </row>
    <row r="3882" spans="1:14" x14ac:dyDescent="0.35">
      <c r="A3882" s="2">
        <v>3881</v>
      </c>
      <c r="B3882" s="11">
        <v>-0.95582754517083346</v>
      </c>
      <c r="C3882" s="11">
        <v>0.19141001497512755</v>
      </c>
      <c r="D3882" s="3">
        <f>B3882*Dashboard!$D$11*Dashboard!$D$10*SQRT(Dashboard!$D$12/365)</f>
        <v>-237314.55146151831</v>
      </c>
      <c r="E3882" s="3">
        <f>IF(Dashboard!$I$3,C3882*Dashboard!$E$11*Dashboard!$E$10*SQRT(Dashboard!$D$12/365),0)</f>
        <v>95047.233318529805</v>
      </c>
      <c r="F3882" s="3">
        <f>D3882+IF(Dashboard!$I$3,E3882,0)</f>
        <v>-142267.31814298849</v>
      </c>
      <c r="G3882" s="3">
        <f>IF(Dashboard!$I$4, ('Lookups and Calculations'!$F$9) / (1 - 'Lookups and Calculations'!$F$10), 'Lookups and Calculations'!$F$9)</f>
        <v>1951878.888340465</v>
      </c>
      <c r="H3882" s="12">
        <f t="shared" si="120"/>
        <v>0</v>
      </c>
      <c r="I3882" s="12">
        <f t="shared" si="121"/>
        <v>0</v>
      </c>
      <c r="J3882" s="13">
        <f>(1 - Dashboard!$I$9) * H3882 * Dashboard!$I$8 * 'Lookups and Calculations'!$F$12</f>
        <v>0</v>
      </c>
      <c r="K3882" s="12">
        <f>(1 - Dashboard!$I$11) * I3882 * Dashboard!$I$10 * 'Lookups and Calculations'!$F$12</f>
        <v>0</v>
      </c>
      <c r="L3882" s="12">
        <f>(H3882 - I3882) * Dashboard!$I$13 * (Dashboard!$D$12 / 365) * 'Lookups and Calculations'!$F$12</f>
        <v>0</v>
      </c>
      <c r="M3882" s="3">
        <f>(G3882*2) * Dashboard!$I$13 * (Dashboard!$D$12 / 365) * 'Lookups and Calculations'!$F$12</f>
        <v>1602.0878730267946</v>
      </c>
      <c r="N3882" s="12">
        <f>H3882 * Dashboard!$I$14 * Dashboard!$I$15 * (Dashboard!$D$12 / 365) * 'Lookups and Calculations'!$F$12</f>
        <v>0</v>
      </c>
    </row>
    <row r="3883" spans="1:14" x14ac:dyDescent="0.35">
      <c r="A3883" s="2">
        <v>3882</v>
      </c>
      <c r="B3883" s="11">
        <v>-1.0433794242469425</v>
      </c>
      <c r="C3883" s="11">
        <v>-1.4809134559130133E-2</v>
      </c>
      <c r="D3883" s="3">
        <f>B3883*Dashboard!$D$11*Dashboard!$D$10*SQRT(Dashboard!$D$12/365)</f>
        <v>-259052.08666599536</v>
      </c>
      <c r="E3883" s="3">
        <f>IF(Dashboard!$I$3,C3883*Dashboard!$E$11*Dashboard!$E$10*SQRT(Dashboard!$D$12/365),0)</f>
        <v>-7353.6761797445588</v>
      </c>
      <c r="F3883" s="3">
        <f>D3883+IF(Dashboard!$I$3,E3883,0)</f>
        <v>-266405.7628457399</v>
      </c>
      <c r="G3883" s="3">
        <f>IF(Dashboard!$I$4, ('Lookups and Calculations'!$F$9) / (1 - 'Lookups and Calculations'!$F$10), 'Lookups and Calculations'!$F$9)</f>
        <v>1951878.888340465</v>
      </c>
      <c r="H3883" s="12">
        <f t="shared" si="120"/>
        <v>0</v>
      </c>
      <c r="I3883" s="12">
        <f t="shared" si="121"/>
        <v>0</v>
      </c>
      <c r="J3883" s="13">
        <f>(1 - Dashboard!$I$9) * H3883 * Dashboard!$I$8 * 'Lookups and Calculations'!$F$12</f>
        <v>0</v>
      </c>
      <c r="K3883" s="12">
        <f>(1 - Dashboard!$I$11) * I3883 * Dashboard!$I$10 * 'Lookups and Calculations'!$F$12</f>
        <v>0</v>
      </c>
      <c r="L3883" s="12">
        <f>(H3883 - I3883) * Dashboard!$I$13 * (Dashboard!$D$12 / 365) * 'Lookups and Calculations'!$F$12</f>
        <v>0</v>
      </c>
      <c r="M3883" s="3">
        <f>(G3883*2) * Dashboard!$I$13 * (Dashboard!$D$12 / 365) * 'Lookups and Calculations'!$F$12</f>
        <v>1602.0878730267946</v>
      </c>
      <c r="N3883" s="12">
        <f>H3883 * Dashboard!$I$14 * Dashboard!$I$15 * (Dashboard!$D$12 / 365) * 'Lookups and Calculations'!$F$12</f>
        <v>0</v>
      </c>
    </row>
    <row r="3884" spans="1:14" x14ac:dyDescent="0.35">
      <c r="A3884" s="2">
        <v>3883</v>
      </c>
      <c r="B3884" s="11">
        <v>1.6949788830709325</v>
      </c>
      <c r="C3884" s="11">
        <v>-2.1469511525804759</v>
      </c>
      <c r="D3884" s="3">
        <f>B3884*Dashboard!$D$11*Dashboard!$D$10*SQRT(Dashboard!$D$12/365)</f>
        <v>420832.35140585044</v>
      </c>
      <c r="E3884" s="3">
        <f>IF(Dashboard!$I$3,C3884*Dashboard!$E$11*Dashboard!$E$10*SQRT(Dashboard!$D$12/365),0)</f>
        <v>-1066097.6498503457</v>
      </c>
      <c r="F3884" s="3">
        <f>D3884+IF(Dashboard!$I$3,E3884,0)</f>
        <v>-645265.2984444953</v>
      </c>
      <c r="G3884" s="3">
        <f>IF(Dashboard!$I$4, ('Lookups and Calculations'!$F$9) / (1 - 'Lookups and Calculations'!$F$10), 'Lookups and Calculations'!$F$9)</f>
        <v>1951878.888340465</v>
      </c>
      <c r="H3884" s="12">
        <f t="shared" si="120"/>
        <v>0</v>
      </c>
      <c r="I3884" s="12">
        <f t="shared" si="121"/>
        <v>0</v>
      </c>
      <c r="J3884" s="13">
        <f>(1 - Dashboard!$I$9) * H3884 * Dashboard!$I$8 * 'Lookups and Calculations'!$F$12</f>
        <v>0</v>
      </c>
      <c r="K3884" s="12">
        <f>(1 - Dashboard!$I$11) * I3884 * Dashboard!$I$10 * 'Lookups and Calculations'!$F$12</f>
        <v>0</v>
      </c>
      <c r="L3884" s="12">
        <f>(H3884 - I3884) * Dashboard!$I$13 * (Dashboard!$D$12 / 365) * 'Lookups and Calculations'!$F$12</f>
        <v>0</v>
      </c>
      <c r="M3884" s="3">
        <f>(G3884*2) * Dashboard!$I$13 * (Dashboard!$D$12 / 365) * 'Lookups and Calculations'!$F$12</f>
        <v>1602.0878730267946</v>
      </c>
      <c r="N3884" s="12">
        <f>H3884 * Dashboard!$I$14 * Dashboard!$I$15 * (Dashboard!$D$12 / 365) * 'Lookups and Calculations'!$F$12</f>
        <v>0</v>
      </c>
    </row>
    <row r="3885" spans="1:14" x14ac:dyDescent="0.35">
      <c r="A3885" s="2">
        <v>3884</v>
      </c>
      <c r="B3885" s="11">
        <v>0.49572633472916594</v>
      </c>
      <c r="C3885" s="11">
        <v>8.7003373174369569E-2</v>
      </c>
      <c r="D3885" s="3">
        <f>B3885*Dashboard!$D$11*Dashboard!$D$10*SQRT(Dashboard!$D$12/365)</f>
        <v>123079.81012713788</v>
      </c>
      <c r="E3885" s="3">
        <f>IF(Dashboard!$I$3,C3885*Dashboard!$E$11*Dashboard!$E$10*SQRT(Dashboard!$D$12/365),0)</f>
        <v>43202.702380426534</v>
      </c>
      <c r="F3885" s="3">
        <f>D3885+IF(Dashboard!$I$3,E3885,0)</f>
        <v>166282.51250756442</v>
      </c>
      <c r="G3885" s="3">
        <f>IF(Dashboard!$I$4, ('Lookups and Calculations'!$F$9) / (1 - 'Lookups and Calculations'!$F$10), 'Lookups and Calculations'!$F$9)</f>
        <v>1951878.888340465</v>
      </c>
      <c r="H3885" s="12">
        <f t="shared" si="120"/>
        <v>0</v>
      </c>
      <c r="I3885" s="12">
        <f t="shared" si="121"/>
        <v>0</v>
      </c>
      <c r="J3885" s="13">
        <f>(1 - Dashboard!$I$9) * H3885 * Dashboard!$I$8 * 'Lookups and Calculations'!$F$12</f>
        <v>0</v>
      </c>
      <c r="K3885" s="12">
        <f>(1 - Dashboard!$I$11) * I3885 * Dashboard!$I$10 * 'Lookups and Calculations'!$F$12</f>
        <v>0</v>
      </c>
      <c r="L3885" s="12">
        <f>(H3885 - I3885) * Dashboard!$I$13 * (Dashboard!$D$12 / 365) * 'Lookups and Calculations'!$F$12</f>
        <v>0</v>
      </c>
      <c r="M3885" s="3">
        <f>(G3885*2) * Dashboard!$I$13 * (Dashboard!$D$12 / 365) * 'Lookups and Calculations'!$F$12</f>
        <v>1602.0878730267946</v>
      </c>
      <c r="N3885" s="12">
        <f>H3885 * Dashboard!$I$14 * Dashboard!$I$15 * (Dashboard!$D$12 / 365) * 'Lookups and Calculations'!$F$12</f>
        <v>0</v>
      </c>
    </row>
    <row r="3886" spans="1:14" x14ac:dyDescent="0.35">
      <c r="A3886" s="2">
        <v>3885</v>
      </c>
      <c r="B3886" s="11">
        <v>-1.3570000228048109</v>
      </c>
      <c r="C3886" s="11">
        <v>-1.2472306520570204</v>
      </c>
      <c r="D3886" s="3">
        <f>B3886*Dashboard!$D$11*Dashboard!$D$10*SQRT(Dashboard!$D$12/365)</f>
        <v>-336918.36291204271</v>
      </c>
      <c r="E3886" s="3">
        <f>IF(Dashboard!$I$3,C3886*Dashboard!$E$11*Dashboard!$E$10*SQRT(Dashboard!$D$12/365),0)</f>
        <v>-619329.25925265672</v>
      </c>
      <c r="F3886" s="3">
        <f>D3886+IF(Dashboard!$I$3,E3886,0)</f>
        <v>-956247.62216469948</v>
      </c>
      <c r="G3886" s="3">
        <f>IF(Dashboard!$I$4, ('Lookups and Calculations'!$F$9) / (1 - 'Lookups and Calculations'!$F$10), 'Lookups and Calculations'!$F$9)</f>
        <v>1951878.888340465</v>
      </c>
      <c r="H3886" s="12">
        <f t="shared" si="120"/>
        <v>0</v>
      </c>
      <c r="I3886" s="12">
        <f t="shared" si="121"/>
        <v>0</v>
      </c>
      <c r="J3886" s="13">
        <f>(1 - Dashboard!$I$9) * H3886 * Dashboard!$I$8 * 'Lookups and Calculations'!$F$12</f>
        <v>0</v>
      </c>
      <c r="K3886" s="12">
        <f>(1 - Dashboard!$I$11) * I3886 * Dashboard!$I$10 * 'Lookups and Calculations'!$F$12</f>
        <v>0</v>
      </c>
      <c r="L3886" s="12">
        <f>(H3886 - I3886) * Dashboard!$I$13 * (Dashboard!$D$12 / 365) * 'Lookups and Calculations'!$F$12</f>
        <v>0</v>
      </c>
      <c r="M3886" s="3">
        <f>(G3886*2) * Dashboard!$I$13 * (Dashboard!$D$12 / 365) * 'Lookups and Calculations'!$F$12</f>
        <v>1602.0878730267946</v>
      </c>
      <c r="N3886" s="12">
        <f>H3886 * Dashboard!$I$14 * Dashboard!$I$15 * (Dashboard!$D$12 / 365) * 'Lookups and Calculations'!$F$12</f>
        <v>0</v>
      </c>
    </row>
    <row r="3887" spans="1:14" x14ac:dyDescent="0.35">
      <c r="A3887" s="2">
        <v>3886</v>
      </c>
      <c r="B3887" s="11">
        <v>-0.81849914782751754</v>
      </c>
      <c r="C3887" s="11">
        <v>1.1400412333402024</v>
      </c>
      <c r="D3887" s="3">
        <f>B3887*Dashboard!$D$11*Dashboard!$D$10*SQRT(Dashboard!$D$12/365)</f>
        <v>-203218.41436742208</v>
      </c>
      <c r="E3887" s="3">
        <f>IF(Dashboard!$I$3,C3887*Dashboard!$E$11*Dashboard!$E$10*SQRT(Dashboard!$D$12/365),0)</f>
        <v>566102.90277711465</v>
      </c>
      <c r="F3887" s="3">
        <f>D3887+IF(Dashboard!$I$3,E3887,0)</f>
        <v>362884.48840969254</v>
      </c>
      <c r="G3887" s="3">
        <f>IF(Dashboard!$I$4, ('Lookups and Calculations'!$F$9) / (1 - 'Lookups and Calculations'!$F$10), 'Lookups and Calculations'!$F$9)</f>
        <v>1951878.888340465</v>
      </c>
      <c r="H3887" s="12">
        <f t="shared" si="120"/>
        <v>0</v>
      </c>
      <c r="I3887" s="12">
        <f t="shared" si="121"/>
        <v>0</v>
      </c>
      <c r="J3887" s="13">
        <f>(1 - Dashboard!$I$9) * H3887 * Dashboard!$I$8 * 'Lookups and Calculations'!$F$12</f>
        <v>0</v>
      </c>
      <c r="K3887" s="12">
        <f>(1 - Dashboard!$I$11) * I3887 * Dashboard!$I$10 * 'Lookups and Calculations'!$F$12</f>
        <v>0</v>
      </c>
      <c r="L3887" s="12">
        <f>(H3887 - I3887) * Dashboard!$I$13 * (Dashboard!$D$12 / 365) * 'Lookups and Calculations'!$F$12</f>
        <v>0</v>
      </c>
      <c r="M3887" s="3">
        <f>(G3887*2) * Dashboard!$I$13 * (Dashboard!$D$12 / 365) * 'Lookups and Calculations'!$F$12</f>
        <v>1602.0878730267946</v>
      </c>
      <c r="N3887" s="12">
        <f>H3887 * Dashboard!$I$14 * Dashboard!$I$15 * (Dashboard!$D$12 / 365) * 'Lookups and Calculations'!$F$12</f>
        <v>0</v>
      </c>
    </row>
    <row r="3888" spans="1:14" x14ac:dyDescent="0.35">
      <c r="A3888" s="2">
        <v>3887</v>
      </c>
      <c r="B3888" s="11">
        <v>0.40966100535268696</v>
      </c>
      <c r="C3888" s="11">
        <v>1.1894328497625146</v>
      </c>
      <c r="D3888" s="3">
        <f>B3888*Dashboard!$D$11*Dashboard!$D$10*SQRT(Dashboard!$D$12/365)</f>
        <v>101711.35810819497</v>
      </c>
      <c r="E3888" s="3">
        <f>IF(Dashboard!$I$3,C3888*Dashboard!$E$11*Dashboard!$E$10*SQRT(Dashboard!$D$12/365),0)</f>
        <v>590628.97833633167</v>
      </c>
      <c r="F3888" s="3">
        <f>D3888+IF(Dashboard!$I$3,E3888,0)</f>
        <v>692340.33644452668</v>
      </c>
      <c r="G3888" s="3">
        <f>IF(Dashboard!$I$4, ('Lookups and Calculations'!$F$9) / (1 - 'Lookups and Calculations'!$F$10), 'Lookups and Calculations'!$F$9)</f>
        <v>1951878.888340465</v>
      </c>
      <c r="H3888" s="12">
        <f t="shared" si="120"/>
        <v>0</v>
      </c>
      <c r="I3888" s="12">
        <f t="shared" si="121"/>
        <v>0</v>
      </c>
      <c r="J3888" s="13">
        <f>(1 - Dashboard!$I$9) * H3888 * Dashboard!$I$8 * 'Lookups and Calculations'!$F$12</f>
        <v>0</v>
      </c>
      <c r="K3888" s="12">
        <f>(1 - Dashboard!$I$11) * I3888 * Dashboard!$I$10 * 'Lookups and Calculations'!$F$12</f>
        <v>0</v>
      </c>
      <c r="L3888" s="12">
        <f>(H3888 - I3888) * Dashboard!$I$13 * (Dashboard!$D$12 / 365) * 'Lookups and Calculations'!$F$12</f>
        <v>0</v>
      </c>
      <c r="M3888" s="3">
        <f>(G3888*2) * Dashboard!$I$13 * (Dashboard!$D$12 / 365) * 'Lookups and Calculations'!$F$12</f>
        <v>1602.0878730267946</v>
      </c>
      <c r="N3888" s="12">
        <f>H3888 * Dashboard!$I$14 * Dashboard!$I$15 * (Dashboard!$D$12 / 365) * 'Lookups and Calculations'!$F$12</f>
        <v>0</v>
      </c>
    </row>
    <row r="3889" spans="1:14" x14ac:dyDescent="0.35">
      <c r="A3889" s="2">
        <v>3888</v>
      </c>
      <c r="B3889" s="11">
        <v>0.39084570602470703</v>
      </c>
      <c r="C3889" s="11">
        <v>-0.1018536591244078</v>
      </c>
      <c r="D3889" s="3">
        <f>B3889*Dashboard!$D$11*Dashboard!$D$10*SQRT(Dashboard!$D$12/365)</f>
        <v>97039.862352299257</v>
      </c>
      <c r="E3889" s="3">
        <f>IF(Dashboard!$I$3,C3889*Dashboard!$E$11*Dashboard!$E$10*SQRT(Dashboard!$D$12/365),0)</f>
        <v>-50576.812840234918</v>
      </c>
      <c r="F3889" s="3">
        <f>D3889+IF(Dashboard!$I$3,E3889,0)</f>
        <v>46463.049512064339</v>
      </c>
      <c r="G3889" s="3">
        <f>IF(Dashboard!$I$4, ('Lookups and Calculations'!$F$9) / (1 - 'Lookups and Calculations'!$F$10), 'Lookups and Calculations'!$F$9)</f>
        <v>1951878.888340465</v>
      </c>
      <c r="H3889" s="12">
        <f t="shared" si="120"/>
        <v>0</v>
      </c>
      <c r="I3889" s="12">
        <f t="shared" si="121"/>
        <v>0</v>
      </c>
      <c r="J3889" s="13">
        <f>(1 - Dashboard!$I$9) * H3889 * Dashboard!$I$8 * 'Lookups and Calculations'!$F$12</f>
        <v>0</v>
      </c>
      <c r="K3889" s="12">
        <f>(1 - Dashboard!$I$11) * I3889 * Dashboard!$I$10 * 'Lookups and Calculations'!$F$12</f>
        <v>0</v>
      </c>
      <c r="L3889" s="12">
        <f>(H3889 - I3889) * Dashboard!$I$13 * (Dashboard!$D$12 / 365) * 'Lookups and Calculations'!$F$12</f>
        <v>0</v>
      </c>
      <c r="M3889" s="3">
        <f>(G3889*2) * Dashboard!$I$13 * (Dashboard!$D$12 / 365) * 'Lookups and Calculations'!$F$12</f>
        <v>1602.0878730267946</v>
      </c>
      <c r="N3889" s="12">
        <f>H3889 * Dashboard!$I$14 * Dashboard!$I$15 * (Dashboard!$D$12 / 365) * 'Lookups and Calculations'!$F$12</f>
        <v>0</v>
      </c>
    </row>
    <row r="3890" spans="1:14" x14ac:dyDescent="0.35">
      <c r="A3890" s="2">
        <v>3889</v>
      </c>
      <c r="B3890" s="11">
        <v>-0.3055526546890156</v>
      </c>
      <c r="C3890" s="11">
        <v>6.9556751149239052E-2</v>
      </c>
      <c r="D3890" s="3">
        <f>B3890*Dashboard!$D$11*Dashboard!$D$10*SQRT(Dashboard!$D$12/365)</f>
        <v>-75863.152889614576</v>
      </c>
      <c r="E3890" s="3">
        <f>IF(Dashboard!$I$3,C3890*Dashboard!$E$11*Dashboard!$E$10*SQRT(Dashboard!$D$12/365),0)</f>
        <v>34539.346105895856</v>
      </c>
      <c r="F3890" s="3">
        <f>D3890+IF(Dashboard!$I$3,E3890,0)</f>
        <v>-41323.806783718719</v>
      </c>
      <c r="G3890" s="3">
        <f>IF(Dashboard!$I$4, ('Lookups and Calculations'!$F$9) / (1 - 'Lookups and Calculations'!$F$10), 'Lookups and Calculations'!$F$9)</f>
        <v>1951878.888340465</v>
      </c>
      <c r="H3890" s="12">
        <f t="shared" si="120"/>
        <v>0</v>
      </c>
      <c r="I3890" s="12">
        <f t="shared" si="121"/>
        <v>0</v>
      </c>
      <c r="J3890" s="13">
        <f>(1 - Dashboard!$I$9) * H3890 * Dashboard!$I$8 * 'Lookups and Calculations'!$F$12</f>
        <v>0</v>
      </c>
      <c r="K3890" s="12">
        <f>(1 - Dashboard!$I$11) * I3890 * Dashboard!$I$10 * 'Lookups and Calculations'!$F$12</f>
        <v>0</v>
      </c>
      <c r="L3890" s="12">
        <f>(H3890 - I3890) * Dashboard!$I$13 * (Dashboard!$D$12 / 365) * 'Lookups and Calculations'!$F$12</f>
        <v>0</v>
      </c>
      <c r="M3890" s="3">
        <f>(G3890*2) * Dashboard!$I$13 * (Dashboard!$D$12 / 365) * 'Lookups and Calculations'!$F$12</f>
        <v>1602.0878730267946</v>
      </c>
      <c r="N3890" s="12">
        <f>H3890 * Dashboard!$I$14 * Dashboard!$I$15 * (Dashboard!$D$12 / 365) * 'Lookups and Calculations'!$F$12</f>
        <v>0</v>
      </c>
    </row>
    <row r="3891" spans="1:14" x14ac:dyDescent="0.35">
      <c r="A3891" s="2">
        <v>3890</v>
      </c>
      <c r="B3891" s="11">
        <v>0.11020346366061302</v>
      </c>
      <c r="C3891" s="11">
        <v>0.13752848476224139</v>
      </c>
      <c r="D3891" s="3">
        <f>B3891*Dashboard!$D$11*Dashboard!$D$10*SQRT(Dashboard!$D$12/365)</f>
        <v>27361.510640970118</v>
      </c>
      <c r="E3891" s="3">
        <f>IF(Dashboard!$I$3,C3891*Dashboard!$E$11*Dashboard!$E$10*SQRT(Dashboard!$D$12/365),0)</f>
        <v>68291.630303875208</v>
      </c>
      <c r="F3891" s="3">
        <f>D3891+IF(Dashboard!$I$3,E3891,0)</f>
        <v>95653.140944845334</v>
      </c>
      <c r="G3891" s="3">
        <f>IF(Dashboard!$I$4, ('Lookups and Calculations'!$F$9) / (1 - 'Lookups and Calculations'!$F$10), 'Lookups and Calculations'!$F$9)</f>
        <v>1951878.888340465</v>
      </c>
      <c r="H3891" s="12">
        <f t="shared" si="120"/>
        <v>0</v>
      </c>
      <c r="I3891" s="12">
        <f t="shared" si="121"/>
        <v>0</v>
      </c>
      <c r="J3891" s="13">
        <f>(1 - Dashboard!$I$9) * H3891 * Dashboard!$I$8 * 'Lookups and Calculations'!$F$12</f>
        <v>0</v>
      </c>
      <c r="K3891" s="12">
        <f>(1 - Dashboard!$I$11) * I3891 * Dashboard!$I$10 * 'Lookups and Calculations'!$F$12</f>
        <v>0</v>
      </c>
      <c r="L3891" s="12">
        <f>(H3891 - I3891) * Dashboard!$I$13 * (Dashboard!$D$12 / 365) * 'Lookups and Calculations'!$F$12</f>
        <v>0</v>
      </c>
      <c r="M3891" s="3">
        <f>(G3891*2) * Dashboard!$I$13 * (Dashboard!$D$12 / 365) * 'Lookups and Calculations'!$F$12</f>
        <v>1602.0878730267946</v>
      </c>
      <c r="N3891" s="12">
        <f>H3891 * Dashboard!$I$14 * Dashboard!$I$15 * (Dashboard!$D$12 / 365) * 'Lookups and Calculations'!$F$12</f>
        <v>0</v>
      </c>
    </row>
    <row r="3892" spans="1:14" x14ac:dyDescent="0.35">
      <c r="A3892" s="2">
        <v>3891</v>
      </c>
      <c r="B3892" s="11">
        <v>-1.8529376797542789</v>
      </c>
      <c r="C3892" s="11">
        <v>-2.3834623123811154</v>
      </c>
      <c r="D3892" s="3">
        <f>B3892*Dashboard!$D$11*Dashboard!$D$10*SQRT(Dashboard!$D$12/365)</f>
        <v>-460050.64049335499</v>
      </c>
      <c r="E3892" s="3">
        <f>IF(Dashboard!$I$3,C3892*Dashboard!$E$11*Dashboard!$E$10*SQRT(Dashboard!$D$12/365),0)</f>
        <v>-1183540.4669930567</v>
      </c>
      <c r="F3892" s="3">
        <f>D3892+IF(Dashboard!$I$3,E3892,0)</f>
        <v>-1643591.1074864117</v>
      </c>
      <c r="G3892" s="3">
        <f>IF(Dashboard!$I$4, ('Lookups and Calculations'!$F$9) / (1 - 'Lookups and Calculations'!$F$10), 'Lookups and Calculations'!$F$9)</f>
        <v>1951878.888340465</v>
      </c>
      <c r="H3892" s="12">
        <f t="shared" si="120"/>
        <v>0</v>
      </c>
      <c r="I3892" s="12">
        <f t="shared" si="121"/>
        <v>0</v>
      </c>
      <c r="J3892" s="13">
        <f>(1 - Dashboard!$I$9) * H3892 * Dashboard!$I$8 * 'Lookups and Calculations'!$F$12</f>
        <v>0</v>
      </c>
      <c r="K3892" s="12">
        <f>(1 - Dashboard!$I$11) * I3892 * Dashboard!$I$10 * 'Lookups and Calculations'!$F$12</f>
        <v>0</v>
      </c>
      <c r="L3892" s="12">
        <f>(H3892 - I3892) * Dashboard!$I$13 * (Dashboard!$D$12 / 365) * 'Lookups and Calculations'!$F$12</f>
        <v>0</v>
      </c>
      <c r="M3892" s="3">
        <f>(G3892*2) * Dashboard!$I$13 * (Dashboard!$D$12 / 365) * 'Lookups and Calculations'!$F$12</f>
        <v>1602.0878730267946</v>
      </c>
      <c r="N3892" s="12">
        <f>H3892 * Dashboard!$I$14 * Dashboard!$I$15 * (Dashboard!$D$12 / 365) * 'Lookups and Calculations'!$F$12</f>
        <v>0</v>
      </c>
    </row>
    <row r="3893" spans="1:14" x14ac:dyDescent="0.35">
      <c r="A3893" s="2">
        <v>3892</v>
      </c>
      <c r="B3893" s="11">
        <v>-1.7388837616414907</v>
      </c>
      <c r="C3893" s="11">
        <v>-1.4672263163450994E-2</v>
      </c>
      <c r="D3893" s="3">
        <f>B3893*Dashboard!$D$11*Dashboard!$D$10*SQRT(Dashboard!$D$12/365)</f>
        <v>-431733.13221886021</v>
      </c>
      <c r="E3893" s="3">
        <f>IF(Dashboard!$I$3,C3893*Dashboard!$E$11*Dashboard!$E$10*SQRT(Dashboard!$D$12/365),0)</f>
        <v>-7285.7108359173899</v>
      </c>
      <c r="F3893" s="3">
        <f>D3893+IF(Dashboard!$I$3,E3893,0)</f>
        <v>-439018.84305477759</v>
      </c>
      <c r="G3893" s="3">
        <f>IF(Dashboard!$I$4, ('Lookups and Calculations'!$F$9) / (1 - 'Lookups and Calculations'!$F$10), 'Lookups and Calculations'!$F$9)</f>
        <v>1951878.888340465</v>
      </c>
      <c r="H3893" s="12">
        <f t="shared" si="120"/>
        <v>0</v>
      </c>
      <c r="I3893" s="12">
        <f t="shared" si="121"/>
        <v>0</v>
      </c>
      <c r="J3893" s="13">
        <f>(1 - Dashboard!$I$9) * H3893 * Dashboard!$I$8 * 'Lookups and Calculations'!$F$12</f>
        <v>0</v>
      </c>
      <c r="K3893" s="12">
        <f>(1 - Dashboard!$I$11) * I3893 * Dashboard!$I$10 * 'Lookups and Calculations'!$F$12</f>
        <v>0</v>
      </c>
      <c r="L3893" s="12">
        <f>(H3893 - I3893) * Dashboard!$I$13 * (Dashboard!$D$12 / 365) * 'Lookups and Calculations'!$F$12</f>
        <v>0</v>
      </c>
      <c r="M3893" s="3">
        <f>(G3893*2) * Dashboard!$I$13 * (Dashboard!$D$12 / 365) * 'Lookups and Calculations'!$F$12</f>
        <v>1602.0878730267946</v>
      </c>
      <c r="N3893" s="12">
        <f>H3893 * Dashboard!$I$14 * Dashboard!$I$15 * (Dashboard!$D$12 / 365) * 'Lookups and Calculations'!$F$12</f>
        <v>0</v>
      </c>
    </row>
    <row r="3894" spans="1:14" x14ac:dyDescent="0.35">
      <c r="A3894" s="2">
        <v>3893</v>
      </c>
      <c r="B3894" s="11">
        <v>-0.95076852764579811</v>
      </c>
      <c r="C3894" s="11">
        <v>1.8808413346894581</v>
      </c>
      <c r="D3894" s="3">
        <f>B3894*Dashboard!$D$11*Dashboard!$D$10*SQRT(Dashboard!$D$12/365)</f>
        <v>-236058.48965323973</v>
      </c>
      <c r="E3894" s="3">
        <f>IF(Dashboard!$I$3,C3894*Dashboard!$E$11*Dashboard!$E$10*SQRT(Dashboard!$D$12/365),0)</f>
        <v>933957.21846943966</v>
      </c>
      <c r="F3894" s="3">
        <f>D3894+IF(Dashboard!$I$3,E3894,0)</f>
        <v>697898.72881619993</v>
      </c>
      <c r="G3894" s="3">
        <f>IF(Dashboard!$I$4, ('Lookups and Calculations'!$F$9) / (1 - 'Lookups and Calculations'!$F$10), 'Lookups and Calculations'!$F$9)</f>
        <v>1951878.888340465</v>
      </c>
      <c r="H3894" s="12">
        <f t="shared" si="120"/>
        <v>0</v>
      </c>
      <c r="I3894" s="12">
        <f t="shared" si="121"/>
        <v>0</v>
      </c>
      <c r="J3894" s="13">
        <f>(1 - Dashboard!$I$9) * H3894 * Dashboard!$I$8 * 'Lookups and Calculations'!$F$12</f>
        <v>0</v>
      </c>
      <c r="K3894" s="12">
        <f>(1 - Dashboard!$I$11) * I3894 * Dashboard!$I$10 * 'Lookups and Calculations'!$F$12</f>
        <v>0</v>
      </c>
      <c r="L3894" s="12">
        <f>(H3894 - I3894) * Dashboard!$I$13 * (Dashboard!$D$12 / 365) * 'Lookups and Calculations'!$F$12</f>
        <v>0</v>
      </c>
      <c r="M3894" s="3">
        <f>(G3894*2) * Dashboard!$I$13 * (Dashboard!$D$12 / 365) * 'Lookups and Calculations'!$F$12</f>
        <v>1602.0878730267946</v>
      </c>
      <c r="N3894" s="12">
        <f>H3894 * Dashboard!$I$14 * Dashboard!$I$15 * (Dashboard!$D$12 / 365) * 'Lookups and Calculations'!$F$12</f>
        <v>0</v>
      </c>
    </row>
    <row r="3895" spans="1:14" x14ac:dyDescent="0.35">
      <c r="A3895" s="2">
        <v>3894</v>
      </c>
      <c r="B3895" s="11">
        <v>-0.60610552827197128</v>
      </c>
      <c r="C3895" s="11">
        <v>0.53630778164474524</v>
      </c>
      <c r="D3895" s="3">
        <f>B3895*Dashboard!$D$11*Dashboard!$D$10*SQRT(Dashboard!$D$12/365)</f>
        <v>-150484.95129369973</v>
      </c>
      <c r="E3895" s="3">
        <f>IF(Dashboard!$I$3,C3895*Dashboard!$E$11*Dashboard!$E$10*SQRT(Dashboard!$D$12/365),0)</f>
        <v>266310.88691547845</v>
      </c>
      <c r="F3895" s="3">
        <f>D3895+IF(Dashboard!$I$3,E3895,0)</f>
        <v>115825.93562177871</v>
      </c>
      <c r="G3895" s="3">
        <f>IF(Dashboard!$I$4, ('Lookups and Calculations'!$F$9) / (1 - 'Lookups and Calculations'!$F$10), 'Lookups and Calculations'!$F$9)</f>
        <v>1951878.888340465</v>
      </c>
      <c r="H3895" s="12">
        <f t="shared" si="120"/>
        <v>0</v>
      </c>
      <c r="I3895" s="12">
        <f t="shared" si="121"/>
        <v>0</v>
      </c>
      <c r="J3895" s="13">
        <f>(1 - Dashboard!$I$9) * H3895 * Dashboard!$I$8 * 'Lookups and Calculations'!$F$12</f>
        <v>0</v>
      </c>
      <c r="K3895" s="12">
        <f>(1 - Dashboard!$I$11) * I3895 * Dashboard!$I$10 * 'Lookups and Calculations'!$F$12</f>
        <v>0</v>
      </c>
      <c r="L3895" s="12">
        <f>(H3895 - I3895) * Dashboard!$I$13 * (Dashboard!$D$12 / 365) * 'Lookups and Calculations'!$F$12</f>
        <v>0</v>
      </c>
      <c r="M3895" s="3">
        <f>(G3895*2) * Dashboard!$I$13 * (Dashboard!$D$12 / 365) * 'Lookups and Calculations'!$F$12</f>
        <v>1602.0878730267946</v>
      </c>
      <c r="N3895" s="12">
        <f>H3895 * Dashboard!$I$14 * Dashboard!$I$15 * (Dashboard!$D$12 / 365) * 'Lookups and Calculations'!$F$12</f>
        <v>0</v>
      </c>
    </row>
    <row r="3896" spans="1:14" x14ac:dyDescent="0.35">
      <c r="A3896" s="2">
        <v>3895</v>
      </c>
      <c r="B3896" s="11">
        <v>-1.4035473683645303</v>
      </c>
      <c r="C3896" s="11">
        <v>1.1454357320495514</v>
      </c>
      <c r="D3896" s="3">
        <f>B3896*Dashboard!$D$11*Dashboard!$D$10*SQRT(Dashboard!$D$12/365)</f>
        <v>-348475.22009725263</v>
      </c>
      <c r="E3896" s="3">
        <f>IF(Dashboard!$I$3,C3896*Dashboard!$E$11*Dashboard!$E$10*SQRT(Dashboard!$D$12/365),0)</f>
        <v>568781.61411586369</v>
      </c>
      <c r="F3896" s="3">
        <f>D3896+IF(Dashboard!$I$3,E3896,0)</f>
        <v>220306.39401861106</v>
      </c>
      <c r="G3896" s="3">
        <f>IF(Dashboard!$I$4, ('Lookups and Calculations'!$F$9) / (1 - 'Lookups and Calculations'!$F$10), 'Lookups and Calculations'!$F$9)</f>
        <v>1951878.888340465</v>
      </c>
      <c r="H3896" s="12">
        <f t="shared" si="120"/>
        <v>0</v>
      </c>
      <c r="I3896" s="12">
        <f t="shared" si="121"/>
        <v>0</v>
      </c>
      <c r="J3896" s="13">
        <f>(1 - Dashboard!$I$9) * H3896 * Dashboard!$I$8 * 'Lookups and Calculations'!$F$12</f>
        <v>0</v>
      </c>
      <c r="K3896" s="12">
        <f>(1 - Dashboard!$I$11) * I3896 * Dashboard!$I$10 * 'Lookups and Calculations'!$F$12</f>
        <v>0</v>
      </c>
      <c r="L3896" s="12">
        <f>(H3896 - I3896) * Dashboard!$I$13 * (Dashboard!$D$12 / 365) * 'Lookups and Calculations'!$F$12</f>
        <v>0</v>
      </c>
      <c r="M3896" s="3">
        <f>(G3896*2) * Dashboard!$I$13 * (Dashboard!$D$12 / 365) * 'Lookups and Calculations'!$F$12</f>
        <v>1602.0878730267946</v>
      </c>
      <c r="N3896" s="12">
        <f>H3896 * Dashboard!$I$14 * Dashboard!$I$15 * (Dashboard!$D$12 / 365) * 'Lookups and Calculations'!$F$12</f>
        <v>0</v>
      </c>
    </row>
    <row r="3897" spans="1:14" x14ac:dyDescent="0.35">
      <c r="A3897" s="2">
        <v>3896</v>
      </c>
      <c r="B3897" s="11">
        <v>1.3660279402127755</v>
      </c>
      <c r="C3897" s="11">
        <v>1.8440227495107515</v>
      </c>
      <c r="D3897" s="3">
        <f>B3897*Dashboard!$D$11*Dashboard!$D$10*SQRT(Dashboard!$D$12/365)</f>
        <v>339159.83019463695</v>
      </c>
      <c r="E3897" s="3">
        <f>IF(Dashboard!$I$3,C3897*Dashboard!$E$11*Dashboard!$E$10*SQRT(Dashboard!$D$12/365),0)</f>
        <v>915674.45172709646</v>
      </c>
      <c r="F3897" s="3">
        <f>D3897+IF(Dashboard!$I$3,E3897,0)</f>
        <v>1254834.2819217334</v>
      </c>
      <c r="G3897" s="3">
        <f>IF(Dashboard!$I$4, ('Lookups and Calculations'!$F$9) / (1 - 'Lookups and Calculations'!$F$10), 'Lookups and Calculations'!$F$9)</f>
        <v>1951878.888340465</v>
      </c>
      <c r="H3897" s="12">
        <f t="shared" si="120"/>
        <v>0</v>
      </c>
      <c r="I3897" s="12">
        <f t="shared" si="121"/>
        <v>0</v>
      </c>
      <c r="J3897" s="13">
        <f>(1 - Dashboard!$I$9) * H3897 * Dashboard!$I$8 * 'Lookups and Calculations'!$F$12</f>
        <v>0</v>
      </c>
      <c r="K3897" s="12">
        <f>(1 - Dashboard!$I$11) * I3897 * Dashboard!$I$10 * 'Lookups and Calculations'!$F$12</f>
        <v>0</v>
      </c>
      <c r="L3897" s="12">
        <f>(H3897 - I3897) * Dashboard!$I$13 * (Dashboard!$D$12 / 365) * 'Lookups and Calculations'!$F$12</f>
        <v>0</v>
      </c>
      <c r="M3897" s="3">
        <f>(G3897*2) * Dashboard!$I$13 * (Dashboard!$D$12 / 365) * 'Lookups and Calculations'!$F$12</f>
        <v>1602.0878730267946</v>
      </c>
      <c r="N3897" s="12">
        <f>H3897 * Dashboard!$I$14 * Dashboard!$I$15 * (Dashboard!$D$12 / 365) * 'Lookups and Calculations'!$F$12</f>
        <v>0</v>
      </c>
    </row>
    <row r="3898" spans="1:14" x14ac:dyDescent="0.35">
      <c r="A3898" s="2">
        <v>3897</v>
      </c>
      <c r="B3898" s="11">
        <v>1.9467173752672604</v>
      </c>
      <c r="C3898" s="11">
        <v>-0.27800194438352416</v>
      </c>
      <c r="D3898" s="3">
        <f>B3898*Dashboard!$D$11*Dashboard!$D$10*SQRT(Dashboard!$D$12/365)</f>
        <v>483334.42896471912</v>
      </c>
      <c r="E3898" s="3">
        <f>IF(Dashboard!$I$3,C3898*Dashboard!$E$11*Dashboard!$E$10*SQRT(Dashboard!$D$12/365),0)</f>
        <v>-138045.62772882756</v>
      </c>
      <c r="F3898" s="3">
        <f>D3898+IF(Dashboard!$I$3,E3898,0)</f>
        <v>345288.80123589153</v>
      </c>
      <c r="G3898" s="3">
        <f>IF(Dashboard!$I$4, ('Lookups and Calculations'!$F$9) / (1 - 'Lookups and Calculations'!$F$10), 'Lookups and Calculations'!$F$9)</f>
        <v>1951878.888340465</v>
      </c>
      <c r="H3898" s="12">
        <f t="shared" si="120"/>
        <v>0</v>
      </c>
      <c r="I3898" s="12">
        <f t="shared" si="121"/>
        <v>0</v>
      </c>
      <c r="J3898" s="13">
        <f>(1 - Dashboard!$I$9) * H3898 * Dashboard!$I$8 * 'Lookups and Calculations'!$F$12</f>
        <v>0</v>
      </c>
      <c r="K3898" s="12">
        <f>(1 - Dashboard!$I$11) * I3898 * Dashboard!$I$10 * 'Lookups and Calculations'!$F$12</f>
        <v>0</v>
      </c>
      <c r="L3898" s="12">
        <f>(H3898 - I3898) * Dashboard!$I$13 * (Dashboard!$D$12 / 365) * 'Lookups and Calculations'!$F$12</f>
        <v>0</v>
      </c>
      <c r="M3898" s="3">
        <f>(G3898*2) * Dashboard!$I$13 * (Dashboard!$D$12 / 365) * 'Lookups and Calculations'!$F$12</f>
        <v>1602.0878730267946</v>
      </c>
      <c r="N3898" s="12">
        <f>H3898 * Dashboard!$I$14 * Dashboard!$I$15 * (Dashboard!$D$12 / 365) * 'Lookups and Calculations'!$F$12</f>
        <v>0</v>
      </c>
    </row>
    <row r="3899" spans="1:14" x14ac:dyDescent="0.35">
      <c r="A3899" s="2">
        <v>3898</v>
      </c>
      <c r="B3899" s="11">
        <v>-2.0744975314062648</v>
      </c>
      <c r="C3899" s="11">
        <v>1.5451256093276624</v>
      </c>
      <c r="D3899" s="3">
        <f>B3899*Dashboard!$D$11*Dashboard!$D$10*SQRT(Dashboard!$D$12/365)</f>
        <v>-515059.91186487011</v>
      </c>
      <c r="E3899" s="3">
        <f>IF(Dashboard!$I$3,C3899*Dashboard!$E$11*Dashboard!$E$10*SQRT(Dashboard!$D$12/365),0)</f>
        <v>767253.03174593719</v>
      </c>
      <c r="F3899" s="3">
        <f>D3899+IF(Dashboard!$I$3,E3899,0)</f>
        <v>252193.11988106708</v>
      </c>
      <c r="G3899" s="3">
        <f>IF(Dashboard!$I$4, ('Lookups and Calculations'!$F$9) / (1 - 'Lookups and Calculations'!$F$10), 'Lookups and Calculations'!$F$9)</f>
        <v>1951878.888340465</v>
      </c>
      <c r="H3899" s="12">
        <f t="shared" si="120"/>
        <v>0</v>
      </c>
      <c r="I3899" s="12">
        <f t="shared" si="121"/>
        <v>0</v>
      </c>
      <c r="J3899" s="13">
        <f>(1 - Dashboard!$I$9) * H3899 * Dashboard!$I$8 * 'Lookups and Calculations'!$F$12</f>
        <v>0</v>
      </c>
      <c r="K3899" s="12">
        <f>(1 - Dashboard!$I$11) * I3899 * Dashboard!$I$10 * 'Lookups and Calculations'!$F$12</f>
        <v>0</v>
      </c>
      <c r="L3899" s="12">
        <f>(H3899 - I3899) * Dashboard!$I$13 * (Dashboard!$D$12 / 365) * 'Lookups and Calculations'!$F$12</f>
        <v>0</v>
      </c>
      <c r="M3899" s="3">
        <f>(G3899*2) * Dashboard!$I$13 * (Dashboard!$D$12 / 365) * 'Lookups and Calculations'!$F$12</f>
        <v>1602.0878730267946</v>
      </c>
      <c r="N3899" s="12">
        <f>H3899 * Dashboard!$I$14 * Dashboard!$I$15 * (Dashboard!$D$12 / 365) * 'Lookups and Calculations'!$F$12</f>
        <v>0</v>
      </c>
    </row>
    <row r="3900" spans="1:14" x14ac:dyDescent="0.35">
      <c r="A3900" s="2">
        <v>3899</v>
      </c>
      <c r="B3900" s="11">
        <v>-0.12366840300789277</v>
      </c>
      <c r="C3900" s="11">
        <v>-1.7722284102318058</v>
      </c>
      <c r="D3900" s="3">
        <f>B3900*Dashboard!$D$11*Dashboard!$D$10*SQRT(Dashboard!$D$12/365)</f>
        <v>-30704.609569014858</v>
      </c>
      <c r="E3900" s="3">
        <f>IF(Dashboard!$I$3,C3900*Dashboard!$E$11*Dashboard!$E$10*SQRT(Dashboard!$D$12/365),0)</f>
        <v>-880024.00095375336</v>
      </c>
      <c r="F3900" s="3">
        <f>D3900+IF(Dashboard!$I$3,E3900,0)</f>
        <v>-910728.61052276823</v>
      </c>
      <c r="G3900" s="3">
        <f>IF(Dashboard!$I$4, ('Lookups and Calculations'!$F$9) / (1 - 'Lookups and Calculations'!$F$10), 'Lookups and Calculations'!$F$9)</f>
        <v>1951878.888340465</v>
      </c>
      <c r="H3900" s="12">
        <f t="shared" si="120"/>
        <v>0</v>
      </c>
      <c r="I3900" s="12">
        <f t="shared" si="121"/>
        <v>0</v>
      </c>
      <c r="J3900" s="13">
        <f>(1 - Dashboard!$I$9) * H3900 * Dashboard!$I$8 * 'Lookups and Calculations'!$F$12</f>
        <v>0</v>
      </c>
      <c r="K3900" s="12">
        <f>(1 - Dashboard!$I$11) * I3900 * Dashboard!$I$10 * 'Lookups and Calculations'!$F$12</f>
        <v>0</v>
      </c>
      <c r="L3900" s="12">
        <f>(H3900 - I3900) * Dashboard!$I$13 * (Dashboard!$D$12 / 365) * 'Lookups and Calculations'!$F$12</f>
        <v>0</v>
      </c>
      <c r="M3900" s="3">
        <f>(G3900*2) * Dashboard!$I$13 * (Dashboard!$D$12 / 365) * 'Lookups and Calculations'!$F$12</f>
        <v>1602.0878730267946</v>
      </c>
      <c r="N3900" s="12">
        <f>H3900 * Dashboard!$I$14 * Dashboard!$I$15 * (Dashboard!$D$12 / 365) * 'Lookups and Calculations'!$F$12</f>
        <v>0</v>
      </c>
    </row>
    <row r="3901" spans="1:14" x14ac:dyDescent="0.35">
      <c r="A3901" s="2">
        <v>3900</v>
      </c>
      <c r="B3901" s="11">
        <v>-1.3175918678963843</v>
      </c>
      <c r="C3901" s="11">
        <v>1.3467181576004492</v>
      </c>
      <c r="D3901" s="3">
        <f>B3901*Dashboard!$D$11*Dashboard!$D$10*SQRT(Dashboard!$D$12/365)</f>
        <v>-327134.03659369226</v>
      </c>
      <c r="E3901" s="3">
        <f>IF(Dashboard!$I$3,C3901*Dashboard!$E$11*Dashboard!$E$10*SQRT(Dashboard!$D$12/365),0)</f>
        <v>668731.12651071802</v>
      </c>
      <c r="F3901" s="3">
        <f>D3901+IF(Dashboard!$I$3,E3901,0)</f>
        <v>341597.08991702576</v>
      </c>
      <c r="G3901" s="3">
        <f>IF(Dashboard!$I$4, ('Lookups and Calculations'!$F$9) / (1 - 'Lookups and Calculations'!$F$10), 'Lookups and Calculations'!$F$9)</f>
        <v>1951878.888340465</v>
      </c>
      <c r="H3901" s="12">
        <f t="shared" si="120"/>
        <v>0</v>
      </c>
      <c r="I3901" s="12">
        <f t="shared" si="121"/>
        <v>0</v>
      </c>
      <c r="J3901" s="13">
        <f>(1 - Dashboard!$I$9) * H3901 * Dashboard!$I$8 * 'Lookups and Calculations'!$F$12</f>
        <v>0</v>
      </c>
      <c r="K3901" s="12">
        <f>(1 - Dashboard!$I$11) * I3901 * Dashboard!$I$10 * 'Lookups and Calculations'!$F$12</f>
        <v>0</v>
      </c>
      <c r="L3901" s="12">
        <f>(H3901 - I3901) * Dashboard!$I$13 * (Dashboard!$D$12 / 365) * 'Lookups and Calculations'!$F$12</f>
        <v>0</v>
      </c>
      <c r="M3901" s="3">
        <f>(G3901*2) * Dashboard!$I$13 * (Dashboard!$D$12 / 365) * 'Lookups and Calculations'!$F$12</f>
        <v>1602.0878730267946</v>
      </c>
      <c r="N3901" s="12">
        <f>H3901 * Dashboard!$I$14 * Dashboard!$I$15 * (Dashboard!$D$12 / 365) * 'Lookups and Calculations'!$F$12</f>
        <v>0</v>
      </c>
    </row>
    <row r="3902" spans="1:14" x14ac:dyDescent="0.35">
      <c r="A3902" s="2">
        <v>3901</v>
      </c>
      <c r="B3902" s="11">
        <v>-0.86026310332750833</v>
      </c>
      <c r="C3902" s="11">
        <v>-1.4403948626102814</v>
      </c>
      <c r="D3902" s="3">
        <f>B3902*Dashboard!$D$11*Dashboard!$D$10*SQRT(Dashboard!$D$12/365)</f>
        <v>-213587.64301835795</v>
      </c>
      <c r="E3902" s="3">
        <f>IF(Dashboard!$I$3,C3902*Dashboard!$E$11*Dashboard!$E$10*SQRT(Dashboard!$D$12/365),0)</f>
        <v>-715247.56212532055</v>
      </c>
      <c r="F3902" s="3">
        <f>D3902+IF(Dashboard!$I$3,E3902,0)</f>
        <v>-928835.20514367847</v>
      </c>
      <c r="G3902" s="3">
        <f>IF(Dashboard!$I$4, ('Lookups and Calculations'!$F$9) / (1 - 'Lookups and Calculations'!$F$10), 'Lookups and Calculations'!$F$9)</f>
        <v>1951878.888340465</v>
      </c>
      <c r="H3902" s="12">
        <f t="shared" si="120"/>
        <v>0</v>
      </c>
      <c r="I3902" s="12">
        <f t="shared" si="121"/>
        <v>0</v>
      </c>
      <c r="J3902" s="13">
        <f>(1 - Dashboard!$I$9) * H3902 * Dashboard!$I$8 * 'Lookups and Calculations'!$F$12</f>
        <v>0</v>
      </c>
      <c r="K3902" s="12">
        <f>(1 - Dashboard!$I$11) * I3902 * Dashboard!$I$10 * 'Lookups and Calculations'!$F$12</f>
        <v>0</v>
      </c>
      <c r="L3902" s="12">
        <f>(H3902 - I3902) * Dashboard!$I$13 * (Dashboard!$D$12 / 365) * 'Lookups and Calculations'!$F$12</f>
        <v>0</v>
      </c>
      <c r="M3902" s="3">
        <f>(G3902*2) * Dashboard!$I$13 * (Dashboard!$D$12 / 365) * 'Lookups and Calculations'!$F$12</f>
        <v>1602.0878730267946</v>
      </c>
      <c r="N3902" s="12">
        <f>H3902 * Dashboard!$I$14 * Dashboard!$I$15 * (Dashboard!$D$12 / 365) * 'Lookups and Calculations'!$F$12</f>
        <v>0</v>
      </c>
    </row>
    <row r="3903" spans="1:14" x14ac:dyDescent="0.35">
      <c r="A3903" s="2">
        <v>3902</v>
      </c>
      <c r="B3903" s="11">
        <v>-0.18318847138318053</v>
      </c>
      <c r="C3903" s="11">
        <v>0.95274042216623334</v>
      </c>
      <c r="D3903" s="3">
        <f>B3903*Dashboard!$D$11*Dashboard!$D$10*SQRT(Dashboard!$D$12/365)</f>
        <v>-45482.357292235974</v>
      </c>
      <c r="E3903" s="3">
        <f>IF(Dashboard!$I$3,C3903*Dashboard!$E$11*Dashboard!$E$10*SQRT(Dashboard!$D$12/365),0)</f>
        <v>473096.15021656838</v>
      </c>
      <c r="F3903" s="3">
        <f>D3903+IF(Dashboard!$I$3,E3903,0)</f>
        <v>427613.79292433243</v>
      </c>
      <c r="G3903" s="3">
        <f>IF(Dashboard!$I$4, ('Lookups and Calculations'!$F$9) / (1 - 'Lookups and Calculations'!$F$10), 'Lookups and Calculations'!$F$9)</f>
        <v>1951878.888340465</v>
      </c>
      <c r="H3903" s="12">
        <f t="shared" si="120"/>
        <v>0</v>
      </c>
      <c r="I3903" s="12">
        <f t="shared" si="121"/>
        <v>0</v>
      </c>
      <c r="J3903" s="13">
        <f>(1 - Dashboard!$I$9) * H3903 * Dashboard!$I$8 * 'Lookups and Calculations'!$F$12</f>
        <v>0</v>
      </c>
      <c r="K3903" s="12">
        <f>(1 - Dashboard!$I$11) * I3903 * Dashboard!$I$10 * 'Lookups and Calculations'!$F$12</f>
        <v>0</v>
      </c>
      <c r="L3903" s="12">
        <f>(H3903 - I3903) * Dashboard!$I$13 * (Dashboard!$D$12 / 365) * 'Lookups and Calculations'!$F$12</f>
        <v>0</v>
      </c>
      <c r="M3903" s="3">
        <f>(G3903*2) * Dashboard!$I$13 * (Dashboard!$D$12 / 365) * 'Lookups and Calculations'!$F$12</f>
        <v>1602.0878730267946</v>
      </c>
      <c r="N3903" s="12">
        <f>H3903 * Dashboard!$I$14 * Dashboard!$I$15 * (Dashboard!$D$12 / 365) * 'Lookups and Calculations'!$F$12</f>
        <v>0</v>
      </c>
    </row>
    <row r="3904" spans="1:14" x14ac:dyDescent="0.35">
      <c r="A3904" s="2">
        <v>3903</v>
      </c>
      <c r="B3904" s="11">
        <v>1.4850109009545494</v>
      </c>
      <c r="C3904" s="11">
        <v>0.35407958948256146</v>
      </c>
      <c r="D3904" s="3">
        <f>B3904*Dashboard!$D$11*Dashboard!$D$10*SQRT(Dashboard!$D$12/365)</f>
        <v>368701.12988060783</v>
      </c>
      <c r="E3904" s="3">
        <f>IF(Dashboard!$I$3,C3904*Dashboard!$E$11*Dashboard!$E$10*SQRT(Dashboard!$D$12/365),0)</f>
        <v>175823.01197380619</v>
      </c>
      <c r="F3904" s="3">
        <f>D3904+IF(Dashboard!$I$3,E3904,0)</f>
        <v>544524.14185441402</v>
      </c>
      <c r="G3904" s="3">
        <f>IF(Dashboard!$I$4, ('Lookups and Calculations'!$F$9) / (1 - 'Lookups and Calculations'!$F$10), 'Lookups and Calculations'!$F$9)</f>
        <v>1951878.888340465</v>
      </c>
      <c r="H3904" s="12">
        <f t="shared" si="120"/>
        <v>0</v>
      </c>
      <c r="I3904" s="12">
        <f t="shared" si="121"/>
        <v>0</v>
      </c>
      <c r="J3904" s="13">
        <f>(1 - Dashboard!$I$9) * H3904 * Dashboard!$I$8 * 'Lookups and Calculations'!$F$12</f>
        <v>0</v>
      </c>
      <c r="K3904" s="12">
        <f>(1 - Dashboard!$I$11) * I3904 * Dashboard!$I$10 * 'Lookups and Calculations'!$F$12</f>
        <v>0</v>
      </c>
      <c r="L3904" s="12">
        <f>(H3904 - I3904) * Dashboard!$I$13 * (Dashboard!$D$12 / 365) * 'Lookups and Calculations'!$F$12</f>
        <v>0</v>
      </c>
      <c r="M3904" s="3">
        <f>(G3904*2) * Dashboard!$I$13 * (Dashboard!$D$12 / 365) * 'Lookups and Calculations'!$F$12</f>
        <v>1602.0878730267946</v>
      </c>
      <c r="N3904" s="12">
        <f>H3904 * Dashboard!$I$14 * Dashboard!$I$15 * (Dashboard!$D$12 / 365) * 'Lookups and Calculations'!$F$12</f>
        <v>0</v>
      </c>
    </row>
    <row r="3905" spans="1:14" x14ac:dyDescent="0.35">
      <c r="A3905" s="2">
        <v>3904</v>
      </c>
      <c r="B3905" s="11">
        <v>0.4364979769245963</v>
      </c>
      <c r="C3905" s="11">
        <v>0.15014098975501269</v>
      </c>
      <c r="D3905" s="3">
        <f>B3905*Dashboard!$D$11*Dashboard!$D$10*SQRT(Dashboard!$D$12/365)</f>
        <v>108374.48881974492</v>
      </c>
      <c r="E3905" s="3">
        <f>IF(Dashboard!$I$3,C3905*Dashboard!$E$11*Dashboard!$E$10*SQRT(Dashboard!$D$12/365),0)</f>
        <v>74554.540345101777</v>
      </c>
      <c r="F3905" s="3">
        <f>D3905+IF(Dashboard!$I$3,E3905,0)</f>
        <v>182929.0291648467</v>
      </c>
      <c r="G3905" s="3">
        <f>IF(Dashboard!$I$4, ('Lookups and Calculations'!$F$9) / (1 - 'Lookups and Calculations'!$F$10), 'Lookups and Calculations'!$F$9)</f>
        <v>1951878.888340465</v>
      </c>
      <c r="H3905" s="12">
        <f t="shared" si="120"/>
        <v>0</v>
      </c>
      <c r="I3905" s="12">
        <f t="shared" si="121"/>
        <v>0</v>
      </c>
      <c r="J3905" s="13">
        <f>(1 - Dashboard!$I$9) * H3905 * Dashboard!$I$8 * 'Lookups and Calculations'!$F$12</f>
        <v>0</v>
      </c>
      <c r="K3905" s="12">
        <f>(1 - Dashboard!$I$11) * I3905 * Dashboard!$I$10 * 'Lookups and Calculations'!$F$12</f>
        <v>0</v>
      </c>
      <c r="L3905" s="12">
        <f>(H3905 - I3905) * Dashboard!$I$13 * (Dashboard!$D$12 / 365) * 'Lookups and Calculations'!$F$12</f>
        <v>0</v>
      </c>
      <c r="M3905" s="3">
        <f>(G3905*2) * Dashboard!$I$13 * (Dashboard!$D$12 / 365) * 'Lookups and Calculations'!$F$12</f>
        <v>1602.0878730267946</v>
      </c>
      <c r="N3905" s="12">
        <f>H3905 * Dashboard!$I$14 * Dashboard!$I$15 * (Dashboard!$D$12 / 365) * 'Lookups and Calculations'!$F$12</f>
        <v>0</v>
      </c>
    </row>
    <row r="3906" spans="1:14" x14ac:dyDescent="0.35">
      <c r="A3906" s="2">
        <v>3905</v>
      </c>
      <c r="B3906" s="11">
        <v>0.32679910976565574</v>
      </c>
      <c r="C3906" s="11">
        <v>-1.0943988057412795</v>
      </c>
      <c r="D3906" s="3">
        <f>B3906*Dashboard!$D$11*Dashboard!$D$10*SQRT(Dashboard!$D$12/365)</f>
        <v>81138.260289620477</v>
      </c>
      <c r="E3906" s="3">
        <f>IF(Dashboard!$I$3,C3906*Dashboard!$E$11*Dashboard!$E$10*SQRT(Dashboard!$D$12/365),0)</f>
        <v>-543438.53766652918</v>
      </c>
      <c r="F3906" s="3">
        <f>D3906+IF(Dashboard!$I$3,E3906,0)</f>
        <v>-462300.27737690869</v>
      </c>
      <c r="G3906" s="3">
        <f>IF(Dashboard!$I$4, ('Lookups and Calculations'!$F$9) / (1 - 'Lookups and Calculations'!$F$10), 'Lookups and Calculations'!$F$9)</f>
        <v>1951878.888340465</v>
      </c>
      <c r="H3906" s="12">
        <f t="shared" si="120"/>
        <v>0</v>
      </c>
      <c r="I3906" s="12">
        <f t="shared" si="121"/>
        <v>0</v>
      </c>
      <c r="J3906" s="13">
        <f>(1 - Dashboard!$I$9) * H3906 * Dashboard!$I$8 * 'Lookups and Calculations'!$F$12</f>
        <v>0</v>
      </c>
      <c r="K3906" s="12">
        <f>(1 - Dashboard!$I$11) * I3906 * Dashboard!$I$10 * 'Lookups and Calculations'!$F$12</f>
        <v>0</v>
      </c>
      <c r="L3906" s="12">
        <f>(H3906 - I3906) * Dashboard!$I$13 * (Dashboard!$D$12 / 365) * 'Lookups and Calculations'!$F$12</f>
        <v>0</v>
      </c>
      <c r="M3906" s="3">
        <f>(G3906*2) * Dashboard!$I$13 * (Dashboard!$D$12 / 365) * 'Lookups and Calculations'!$F$12</f>
        <v>1602.0878730267946</v>
      </c>
      <c r="N3906" s="12">
        <f>H3906 * Dashboard!$I$14 * Dashboard!$I$15 * (Dashboard!$D$12 / 365) * 'Lookups and Calculations'!$F$12</f>
        <v>0</v>
      </c>
    </row>
    <row r="3907" spans="1:14" x14ac:dyDescent="0.35">
      <c r="A3907" s="2">
        <v>3906</v>
      </c>
      <c r="B3907" s="11">
        <v>0.40113399792020266</v>
      </c>
      <c r="C3907" s="11">
        <v>-0.25219733437598496</v>
      </c>
      <c r="D3907" s="3">
        <f>B3907*Dashboard!$D$11*Dashboard!$D$10*SQRT(Dashboard!$D$12/365)</f>
        <v>99594.257639210919</v>
      </c>
      <c r="E3907" s="3">
        <f>IF(Dashboard!$I$3,C3907*Dashboard!$E$11*Dashboard!$E$10*SQRT(Dashboard!$D$12/365),0)</f>
        <v>-125231.99941163133</v>
      </c>
      <c r="F3907" s="3">
        <f>D3907+IF(Dashboard!$I$3,E3907,0)</f>
        <v>-25637.741772420413</v>
      </c>
      <c r="G3907" s="3">
        <f>IF(Dashboard!$I$4, ('Lookups and Calculations'!$F$9) / (1 - 'Lookups and Calculations'!$F$10), 'Lookups and Calculations'!$F$9)</f>
        <v>1951878.888340465</v>
      </c>
      <c r="H3907" s="12">
        <f t="shared" ref="H3907:H3970" si="122">MAX(0,F3907-G3907)</f>
        <v>0</v>
      </c>
      <c r="I3907" s="12">
        <f t="shared" ref="I3907:I3970" si="123">MAX(0,-F3907-G3907)</f>
        <v>0</v>
      </c>
      <c r="J3907" s="13">
        <f>(1 - Dashboard!$I$9) * H3907 * Dashboard!$I$8 * 'Lookups and Calculations'!$F$12</f>
        <v>0</v>
      </c>
      <c r="K3907" s="12">
        <f>(1 - Dashboard!$I$11) * I3907 * Dashboard!$I$10 * 'Lookups and Calculations'!$F$12</f>
        <v>0</v>
      </c>
      <c r="L3907" s="12">
        <f>(H3907 - I3907) * Dashboard!$I$13 * (Dashboard!$D$12 / 365) * 'Lookups and Calculations'!$F$12</f>
        <v>0</v>
      </c>
      <c r="M3907" s="3">
        <f>(G3907*2) * Dashboard!$I$13 * (Dashboard!$D$12 / 365) * 'Lookups and Calculations'!$F$12</f>
        <v>1602.0878730267946</v>
      </c>
      <c r="N3907" s="12">
        <f>H3907 * Dashboard!$I$14 * Dashboard!$I$15 * (Dashboard!$D$12 / 365) * 'Lookups and Calculations'!$F$12</f>
        <v>0</v>
      </c>
    </row>
    <row r="3908" spans="1:14" x14ac:dyDescent="0.35">
      <c r="A3908" s="2">
        <v>3907</v>
      </c>
      <c r="B3908" s="11">
        <v>1.6426406226409473</v>
      </c>
      <c r="C3908" s="11">
        <v>1.2258043691741725</v>
      </c>
      <c r="D3908" s="3">
        <f>B3908*Dashboard!$D$11*Dashboard!$D$10*SQRT(Dashboard!$D$12/365)</f>
        <v>407837.71564653242</v>
      </c>
      <c r="E3908" s="3">
        <f>IF(Dashboard!$I$3,C3908*Dashboard!$E$11*Dashboard!$E$10*SQRT(Dashboard!$D$12/365),0)</f>
        <v>608689.74852183368</v>
      </c>
      <c r="F3908" s="3">
        <f>D3908+IF(Dashboard!$I$3,E3908,0)</f>
        <v>1016527.464168366</v>
      </c>
      <c r="G3908" s="3">
        <f>IF(Dashboard!$I$4, ('Lookups and Calculations'!$F$9) / (1 - 'Lookups and Calculations'!$F$10), 'Lookups and Calculations'!$F$9)</f>
        <v>1951878.888340465</v>
      </c>
      <c r="H3908" s="12">
        <f t="shared" si="122"/>
        <v>0</v>
      </c>
      <c r="I3908" s="12">
        <f t="shared" si="123"/>
        <v>0</v>
      </c>
      <c r="J3908" s="13">
        <f>(1 - Dashboard!$I$9) * H3908 * Dashboard!$I$8 * 'Lookups and Calculations'!$F$12</f>
        <v>0</v>
      </c>
      <c r="K3908" s="12">
        <f>(1 - Dashboard!$I$11) * I3908 * Dashboard!$I$10 * 'Lookups and Calculations'!$F$12</f>
        <v>0</v>
      </c>
      <c r="L3908" s="12">
        <f>(H3908 - I3908) * Dashboard!$I$13 * (Dashboard!$D$12 / 365) * 'Lookups and Calculations'!$F$12</f>
        <v>0</v>
      </c>
      <c r="M3908" s="3">
        <f>(G3908*2) * Dashboard!$I$13 * (Dashboard!$D$12 / 365) * 'Lookups and Calculations'!$F$12</f>
        <v>1602.0878730267946</v>
      </c>
      <c r="N3908" s="12">
        <f>H3908 * Dashboard!$I$14 * Dashboard!$I$15 * (Dashboard!$D$12 / 365) * 'Lookups and Calculations'!$F$12</f>
        <v>0</v>
      </c>
    </row>
    <row r="3909" spans="1:14" x14ac:dyDescent="0.35">
      <c r="A3909" s="2">
        <v>3908</v>
      </c>
      <c r="B3909" s="11">
        <v>-1.7885382265053942E-2</v>
      </c>
      <c r="C3909" s="11">
        <v>1.0429955791208436</v>
      </c>
      <c r="D3909" s="3">
        <f>B3909*Dashboard!$D$11*Dashboard!$D$10*SQRT(Dashboard!$D$12/365)</f>
        <v>-4440.6143047388996</v>
      </c>
      <c r="E3909" s="3">
        <f>IF(Dashboard!$I$3,C3909*Dashboard!$E$11*Dashboard!$E$10*SQRT(Dashboard!$D$12/365),0)</f>
        <v>517913.56983998831</v>
      </c>
      <c r="F3909" s="3">
        <f>D3909+IF(Dashboard!$I$3,E3909,0)</f>
        <v>513472.95553524944</v>
      </c>
      <c r="G3909" s="3">
        <f>IF(Dashboard!$I$4, ('Lookups and Calculations'!$F$9) / (1 - 'Lookups and Calculations'!$F$10), 'Lookups and Calculations'!$F$9)</f>
        <v>1951878.888340465</v>
      </c>
      <c r="H3909" s="12">
        <f t="shared" si="122"/>
        <v>0</v>
      </c>
      <c r="I3909" s="12">
        <f t="shared" si="123"/>
        <v>0</v>
      </c>
      <c r="J3909" s="13">
        <f>(1 - Dashboard!$I$9) * H3909 * Dashboard!$I$8 * 'Lookups and Calculations'!$F$12</f>
        <v>0</v>
      </c>
      <c r="K3909" s="12">
        <f>(1 - Dashboard!$I$11) * I3909 * Dashboard!$I$10 * 'Lookups and Calculations'!$F$12</f>
        <v>0</v>
      </c>
      <c r="L3909" s="12">
        <f>(H3909 - I3909) * Dashboard!$I$13 * (Dashboard!$D$12 / 365) * 'Lookups and Calculations'!$F$12</f>
        <v>0</v>
      </c>
      <c r="M3909" s="3">
        <f>(G3909*2) * Dashboard!$I$13 * (Dashboard!$D$12 / 365) * 'Lookups and Calculations'!$F$12</f>
        <v>1602.0878730267946</v>
      </c>
      <c r="N3909" s="12">
        <f>H3909 * Dashboard!$I$14 * Dashboard!$I$15 * (Dashboard!$D$12 / 365) * 'Lookups and Calculations'!$F$12</f>
        <v>0</v>
      </c>
    </row>
    <row r="3910" spans="1:14" x14ac:dyDescent="0.35">
      <c r="A3910" s="2">
        <v>3909</v>
      </c>
      <c r="B3910" s="11">
        <v>1.751325291810333</v>
      </c>
      <c r="C3910" s="11">
        <v>-2.0871663267987208</v>
      </c>
      <c r="D3910" s="3">
        <f>B3910*Dashboard!$D$11*Dashboard!$D$10*SQRT(Dashboard!$D$12/365)</f>
        <v>434822.13730814756</v>
      </c>
      <c r="E3910" s="3">
        <f>IF(Dashboard!$I$3,C3910*Dashboard!$E$11*Dashboard!$E$10*SQRT(Dashboard!$D$12/365),0)</f>
        <v>-1036410.6855307174</v>
      </c>
      <c r="F3910" s="3">
        <f>D3910+IF(Dashboard!$I$3,E3910,0)</f>
        <v>-601588.54822256975</v>
      </c>
      <c r="G3910" s="3">
        <f>IF(Dashboard!$I$4, ('Lookups and Calculations'!$F$9) / (1 - 'Lookups and Calculations'!$F$10), 'Lookups and Calculations'!$F$9)</f>
        <v>1951878.888340465</v>
      </c>
      <c r="H3910" s="12">
        <f t="shared" si="122"/>
        <v>0</v>
      </c>
      <c r="I3910" s="12">
        <f t="shared" si="123"/>
        <v>0</v>
      </c>
      <c r="J3910" s="13">
        <f>(1 - Dashboard!$I$9) * H3910 * Dashboard!$I$8 * 'Lookups and Calculations'!$F$12</f>
        <v>0</v>
      </c>
      <c r="K3910" s="12">
        <f>(1 - Dashboard!$I$11) * I3910 * Dashboard!$I$10 * 'Lookups and Calculations'!$F$12</f>
        <v>0</v>
      </c>
      <c r="L3910" s="12">
        <f>(H3910 - I3910) * Dashboard!$I$13 * (Dashboard!$D$12 / 365) * 'Lookups and Calculations'!$F$12</f>
        <v>0</v>
      </c>
      <c r="M3910" s="3">
        <f>(G3910*2) * Dashboard!$I$13 * (Dashboard!$D$12 / 365) * 'Lookups and Calculations'!$F$12</f>
        <v>1602.0878730267946</v>
      </c>
      <c r="N3910" s="12">
        <f>H3910 * Dashboard!$I$14 * Dashboard!$I$15 * (Dashboard!$D$12 / 365) * 'Lookups and Calculations'!$F$12</f>
        <v>0</v>
      </c>
    </row>
    <row r="3911" spans="1:14" x14ac:dyDescent="0.35">
      <c r="A3911" s="2">
        <v>3910</v>
      </c>
      <c r="B3911" s="11">
        <v>1.1693841501794102</v>
      </c>
      <c r="C3911" s="11">
        <v>0.32737551344242088</v>
      </c>
      <c r="D3911" s="3">
        <f>B3911*Dashboard!$D$11*Dashboard!$D$10*SQRT(Dashboard!$D$12/365)</f>
        <v>290336.7626180267</v>
      </c>
      <c r="E3911" s="3">
        <f>IF(Dashboard!$I$3,C3911*Dashboard!$E$11*Dashboard!$E$10*SQRT(Dashboard!$D$12/365),0)</f>
        <v>162562.74162550273</v>
      </c>
      <c r="F3911" s="3">
        <f>D3911+IF(Dashboard!$I$3,E3911,0)</f>
        <v>452899.5042435294</v>
      </c>
      <c r="G3911" s="3">
        <f>IF(Dashboard!$I$4, ('Lookups and Calculations'!$F$9) / (1 - 'Lookups and Calculations'!$F$10), 'Lookups and Calculations'!$F$9)</f>
        <v>1951878.888340465</v>
      </c>
      <c r="H3911" s="12">
        <f t="shared" si="122"/>
        <v>0</v>
      </c>
      <c r="I3911" s="12">
        <f t="shared" si="123"/>
        <v>0</v>
      </c>
      <c r="J3911" s="13">
        <f>(1 - Dashboard!$I$9) * H3911 * Dashboard!$I$8 * 'Lookups and Calculations'!$F$12</f>
        <v>0</v>
      </c>
      <c r="K3911" s="12">
        <f>(1 - Dashboard!$I$11) * I3911 * Dashboard!$I$10 * 'Lookups and Calculations'!$F$12</f>
        <v>0</v>
      </c>
      <c r="L3911" s="12">
        <f>(H3911 - I3911) * Dashboard!$I$13 * (Dashboard!$D$12 / 365) * 'Lookups and Calculations'!$F$12</f>
        <v>0</v>
      </c>
      <c r="M3911" s="3">
        <f>(G3911*2) * Dashboard!$I$13 * (Dashboard!$D$12 / 365) * 'Lookups and Calculations'!$F$12</f>
        <v>1602.0878730267946</v>
      </c>
      <c r="N3911" s="12">
        <f>H3911 * Dashboard!$I$14 * Dashboard!$I$15 * (Dashboard!$D$12 / 365) * 'Lookups and Calculations'!$F$12</f>
        <v>0</v>
      </c>
    </row>
    <row r="3912" spans="1:14" x14ac:dyDescent="0.35">
      <c r="A3912" s="2">
        <v>3911</v>
      </c>
      <c r="B3912" s="11">
        <v>-1.4376829949115499</v>
      </c>
      <c r="C3912" s="11">
        <v>0.21764145431949736</v>
      </c>
      <c r="D3912" s="3">
        <f>B3912*Dashboard!$D$11*Dashboard!$D$10*SQRT(Dashboard!$D$12/365)</f>
        <v>-356950.47375968605</v>
      </c>
      <c r="E3912" s="3">
        <f>IF(Dashboard!$I$3,C3912*Dashboard!$E$11*Dashboard!$E$10*SQRT(Dashboard!$D$12/365),0)</f>
        <v>108072.80951927957</v>
      </c>
      <c r="F3912" s="3">
        <f>D3912+IF(Dashboard!$I$3,E3912,0)</f>
        <v>-248877.66424040648</v>
      </c>
      <c r="G3912" s="3">
        <f>IF(Dashboard!$I$4, ('Lookups and Calculations'!$F$9) / (1 - 'Lookups and Calculations'!$F$10), 'Lookups and Calculations'!$F$9)</f>
        <v>1951878.888340465</v>
      </c>
      <c r="H3912" s="12">
        <f t="shared" si="122"/>
        <v>0</v>
      </c>
      <c r="I3912" s="12">
        <f t="shared" si="123"/>
        <v>0</v>
      </c>
      <c r="J3912" s="13">
        <f>(1 - Dashboard!$I$9) * H3912 * Dashboard!$I$8 * 'Lookups and Calculations'!$F$12</f>
        <v>0</v>
      </c>
      <c r="K3912" s="12">
        <f>(1 - Dashboard!$I$11) * I3912 * Dashboard!$I$10 * 'Lookups and Calculations'!$F$12</f>
        <v>0</v>
      </c>
      <c r="L3912" s="12">
        <f>(H3912 - I3912) * Dashboard!$I$13 * (Dashboard!$D$12 / 365) * 'Lookups and Calculations'!$F$12</f>
        <v>0</v>
      </c>
      <c r="M3912" s="3">
        <f>(G3912*2) * Dashboard!$I$13 * (Dashboard!$D$12 / 365) * 'Lookups and Calculations'!$F$12</f>
        <v>1602.0878730267946</v>
      </c>
      <c r="N3912" s="12">
        <f>H3912 * Dashboard!$I$14 * Dashboard!$I$15 * (Dashboard!$D$12 / 365) * 'Lookups and Calculations'!$F$12</f>
        <v>0</v>
      </c>
    </row>
    <row r="3913" spans="1:14" x14ac:dyDescent="0.35">
      <c r="A3913" s="2">
        <v>3912</v>
      </c>
      <c r="B3913" s="11">
        <v>0.48386087793228827</v>
      </c>
      <c r="C3913" s="11">
        <v>1.4583817930828518</v>
      </c>
      <c r="D3913" s="3">
        <f>B3913*Dashboard!$D$11*Dashboard!$D$10*SQRT(Dashboard!$D$12/365)</f>
        <v>120133.833552322</v>
      </c>
      <c r="E3913" s="3">
        <f>IF(Dashboard!$I$3,C3913*Dashboard!$E$11*Dashboard!$E$10*SQRT(Dashboard!$D$12/365),0)</f>
        <v>724179.21587150905</v>
      </c>
      <c r="F3913" s="3">
        <f>D3913+IF(Dashboard!$I$3,E3913,0)</f>
        <v>844313.04942383105</v>
      </c>
      <c r="G3913" s="3">
        <f>IF(Dashboard!$I$4, ('Lookups and Calculations'!$F$9) / (1 - 'Lookups and Calculations'!$F$10), 'Lookups and Calculations'!$F$9)</f>
        <v>1951878.888340465</v>
      </c>
      <c r="H3913" s="12">
        <f t="shared" si="122"/>
        <v>0</v>
      </c>
      <c r="I3913" s="12">
        <f t="shared" si="123"/>
        <v>0</v>
      </c>
      <c r="J3913" s="13">
        <f>(1 - Dashboard!$I$9) * H3913 * Dashboard!$I$8 * 'Lookups and Calculations'!$F$12</f>
        <v>0</v>
      </c>
      <c r="K3913" s="12">
        <f>(1 - Dashboard!$I$11) * I3913 * Dashboard!$I$10 * 'Lookups and Calculations'!$F$12</f>
        <v>0</v>
      </c>
      <c r="L3913" s="12">
        <f>(H3913 - I3913) * Dashboard!$I$13 * (Dashboard!$D$12 / 365) * 'Lookups and Calculations'!$F$12</f>
        <v>0</v>
      </c>
      <c r="M3913" s="3">
        <f>(G3913*2) * Dashboard!$I$13 * (Dashboard!$D$12 / 365) * 'Lookups and Calculations'!$F$12</f>
        <v>1602.0878730267946</v>
      </c>
      <c r="N3913" s="12">
        <f>H3913 * Dashboard!$I$14 * Dashboard!$I$15 * (Dashboard!$D$12 / 365) * 'Lookups and Calculations'!$F$12</f>
        <v>0</v>
      </c>
    </row>
    <row r="3914" spans="1:14" x14ac:dyDescent="0.35">
      <c r="A3914" s="2">
        <v>3913</v>
      </c>
      <c r="B3914" s="11">
        <v>-0.6207651487455238</v>
      </c>
      <c r="C3914" s="11">
        <v>2.3093126696835791</v>
      </c>
      <c r="D3914" s="3">
        <f>B3914*Dashboard!$D$11*Dashboard!$D$10*SQRT(Dashboard!$D$12/365)</f>
        <v>-154124.66776227611</v>
      </c>
      <c r="E3914" s="3">
        <f>IF(Dashboard!$I$3,C3914*Dashboard!$E$11*Dashboard!$E$10*SQRT(Dashboard!$D$12/365),0)</f>
        <v>1146720.458432511</v>
      </c>
      <c r="F3914" s="3">
        <f>D3914+IF(Dashboard!$I$3,E3914,0)</f>
        <v>992595.79067023483</v>
      </c>
      <c r="G3914" s="3">
        <f>IF(Dashboard!$I$4, ('Lookups and Calculations'!$F$9) / (1 - 'Lookups and Calculations'!$F$10), 'Lookups and Calculations'!$F$9)</f>
        <v>1951878.888340465</v>
      </c>
      <c r="H3914" s="12">
        <f t="shared" si="122"/>
        <v>0</v>
      </c>
      <c r="I3914" s="12">
        <f t="shared" si="123"/>
        <v>0</v>
      </c>
      <c r="J3914" s="13">
        <f>(1 - Dashboard!$I$9) * H3914 * Dashboard!$I$8 * 'Lookups and Calculations'!$F$12</f>
        <v>0</v>
      </c>
      <c r="K3914" s="12">
        <f>(1 - Dashboard!$I$11) * I3914 * Dashboard!$I$10 * 'Lookups and Calculations'!$F$12</f>
        <v>0</v>
      </c>
      <c r="L3914" s="12">
        <f>(H3914 - I3914) * Dashboard!$I$13 * (Dashboard!$D$12 / 365) * 'Lookups and Calculations'!$F$12</f>
        <v>0</v>
      </c>
      <c r="M3914" s="3">
        <f>(G3914*2) * Dashboard!$I$13 * (Dashboard!$D$12 / 365) * 'Lookups and Calculations'!$F$12</f>
        <v>1602.0878730267946</v>
      </c>
      <c r="N3914" s="12">
        <f>H3914 * Dashboard!$I$14 * Dashboard!$I$15 * (Dashboard!$D$12 / 365) * 'Lookups and Calculations'!$F$12</f>
        <v>0</v>
      </c>
    </row>
    <row r="3915" spans="1:14" x14ac:dyDescent="0.35">
      <c r="A3915" s="2">
        <v>3914</v>
      </c>
      <c r="B3915" s="11">
        <v>0.79390744977328265</v>
      </c>
      <c r="C3915" s="11">
        <v>1.5840281509036678</v>
      </c>
      <c r="D3915" s="3">
        <f>B3915*Dashboard!$D$11*Dashboard!$D$10*SQRT(Dashboard!$D$12/365)</f>
        <v>197112.74413129719</v>
      </c>
      <c r="E3915" s="3">
        <f>IF(Dashboard!$I$3,C3915*Dashboard!$E$11*Dashboard!$E$10*SQRT(Dashboard!$D$12/365),0)</f>
        <v>786570.61523987749</v>
      </c>
      <c r="F3915" s="3">
        <f>D3915+IF(Dashboard!$I$3,E3915,0)</f>
        <v>983683.35937117471</v>
      </c>
      <c r="G3915" s="3">
        <f>IF(Dashboard!$I$4, ('Lookups and Calculations'!$F$9) / (1 - 'Lookups and Calculations'!$F$10), 'Lookups and Calculations'!$F$9)</f>
        <v>1951878.888340465</v>
      </c>
      <c r="H3915" s="12">
        <f t="shared" si="122"/>
        <v>0</v>
      </c>
      <c r="I3915" s="12">
        <f t="shared" si="123"/>
        <v>0</v>
      </c>
      <c r="J3915" s="13">
        <f>(1 - Dashboard!$I$9) * H3915 * Dashboard!$I$8 * 'Lookups and Calculations'!$F$12</f>
        <v>0</v>
      </c>
      <c r="K3915" s="12">
        <f>(1 - Dashboard!$I$11) * I3915 * Dashboard!$I$10 * 'Lookups and Calculations'!$F$12</f>
        <v>0</v>
      </c>
      <c r="L3915" s="12">
        <f>(H3915 - I3915) * Dashboard!$I$13 * (Dashboard!$D$12 / 365) * 'Lookups and Calculations'!$F$12</f>
        <v>0</v>
      </c>
      <c r="M3915" s="3">
        <f>(G3915*2) * Dashboard!$I$13 * (Dashboard!$D$12 / 365) * 'Lookups and Calculations'!$F$12</f>
        <v>1602.0878730267946</v>
      </c>
      <c r="N3915" s="12">
        <f>H3915 * Dashboard!$I$14 * Dashboard!$I$15 * (Dashboard!$D$12 / 365) * 'Lookups and Calculations'!$F$12</f>
        <v>0</v>
      </c>
    </row>
    <row r="3916" spans="1:14" x14ac:dyDescent="0.35">
      <c r="A3916" s="2">
        <v>3915</v>
      </c>
      <c r="B3916" s="11">
        <v>4.3062601440917156E-2</v>
      </c>
      <c r="C3916" s="11">
        <v>0.25021159925650577</v>
      </c>
      <c r="D3916" s="3">
        <f>B3916*Dashboard!$D$11*Dashboard!$D$10*SQRT(Dashboard!$D$12/365)</f>
        <v>10691.658759311955</v>
      </c>
      <c r="E3916" s="3">
        <f>IF(Dashboard!$I$3,C3916*Dashboard!$E$11*Dashboard!$E$10*SQRT(Dashboard!$D$12/365),0)</f>
        <v>124245.95576478002</v>
      </c>
      <c r="F3916" s="3">
        <f>D3916+IF(Dashboard!$I$3,E3916,0)</f>
        <v>134937.61452409197</v>
      </c>
      <c r="G3916" s="3">
        <f>IF(Dashboard!$I$4, ('Lookups and Calculations'!$F$9) / (1 - 'Lookups and Calculations'!$F$10), 'Lookups and Calculations'!$F$9)</f>
        <v>1951878.888340465</v>
      </c>
      <c r="H3916" s="12">
        <f t="shared" si="122"/>
        <v>0</v>
      </c>
      <c r="I3916" s="12">
        <f t="shared" si="123"/>
        <v>0</v>
      </c>
      <c r="J3916" s="13">
        <f>(1 - Dashboard!$I$9) * H3916 * Dashboard!$I$8 * 'Lookups and Calculations'!$F$12</f>
        <v>0</v>
      </c>
      <c r="K3916" s="12">
        <f>(1 - Dashboard!$I$11) * I3916 * Dashboard!$I$10 * 'Lookups and Calculations'!$F$12</f>
        <v>0</v>
      </c>
      <c r="L3916" s="12">
        <f>(H3916 - I3916) * Dashboard!$I$13 * (Dashboard!$D$12 / 365) * 'Lookups and Calculations'!$F$12</f>
        <v>0</v>
      </c>
      <c r="M3916" s="3">
        <f>(G3916*2) * Dashboard!$I$13 * (Dashboard!$D$12 / 365) * 'Lookups and Calculations'!$F$12</f>
        <v>1602.0878730267946</v>
      </c>
      <c r="N3916" s="12">
        <f>H3916 * Dashboard!$I$14 * Dashboard!$I$15 * (Dashboard!$D$12 / 365) * 'Lookups and Calculations'!$F$12</f>
        <v>0</v>
      </c>
    </row>
    <row r="3917" spans="1:14" x14ac:dyDescent="0.35">
      <c r="A3917" s="2">
        <v>3916</v>
      </c>
      <c r="B3917" s="11">
        <v>-1.1137471995250627</v>
      </c>
      <c r="C3917" s="11">
        <v>0.33777625247879051</v>
      </c>
      <c r="D3917" s="3">
        <f>B3917*Dashboard!$D$11*Dashboard!$D$10*SQRT(Dashboard!$D$12/365)</f>
        <v>-276523.12222240149</v>
      </c>
      <c r="E3917" s="3">
        <f>IF(Dashboard!$I$3,C3917*Dashboard!$E$11*Dashboard!$E$10*SQRT(Dashboard!$D$12/365),0)</f>
        <v>167727.36934889233</v>
      </c>
      <c r="F3917" s="3">
        <f>D3917+IF(Dashboard!$I$3,E3917,0)</f>
        <v>-108795.75287350916</v>
      </c>
      <c r="G3917" s="3">
        <f>IF(Dashboard!$I$4, ('Lookups and Calculations'!$F$9) / (1 - 'Lookups and Calculations'!$F$10), 'Lookups and Calculations'!$F$9)</f>
        <v>1951878.888340465</v>
      </c>
      <c r="H3917" s="12">
        <f t="shared" si="122"/>
        <v>0</v>
      </c>
      <c r="I3917" s="12">
        <f t="shared" si="123"/>
        <v>0</v>
      </c>
      <c r="J3917" s="13">
        <f>(1 - Dashboard!$I$9) * H3917 * Dashboard!$I$8 * 'Lookups and Calculations'!$F$12</f>
        <v>0</v>
      </c>
      <c r="K3917" s="12">
        <f>(1 - Dashboard!$I$11) * I3917 * Dashboard!$I$10 * 'Lookups and Calculations'!$F$12</f>
        <v>0</v>
      </c>
      <c r="L3917" s="12">
        <f>(H3917 - I3917) * Dashboard!$I$13 * (Dashboard!$D$12 / 365) * 'Lookups and Calculations'!$F$12</f>
        <v>0</v>
      </c>
      <c r="M3917" s="3">
        <f>(G3917*2) * Dashboard!$I$13 * (Dashboard!$D$12 / 365) * 'Lookups and Calculations'!$F$12</f>
        <v>1602.0878730267946</v>
      </c>
      <c r="N3917" s="12">
        <f>H3917 * Dashboard!$I$14 * Dashboard!$I$15 * (Dashboard!$D$12 / 365) * 'Lookups and Calculations'!$F$12</f>
        <v>0</v>
      </c>
    </row>
    <row r="3918" spans="1:14" x14ac:dyDescent="0.35">
      <c r="A3918" s="2">
        <v>3917</v>
      </c>
      <c r="B3918" s="11">
        <v>4.348193020735798E-2</v>
      </c>
      <c r="C3918" s="11">
        <v>0.38083073988474142</v>
      </c>
      <c r="D3918" s="3">
        <f>B3918*Dashboard!$D$11*Dashboard!$D$10*SQRT(Dashboard!$D$12/365)</f>
        <v>10795.770446221994</v>
      </c>
      <c r="E3918" s="3">
        <f>IF(Dashboard!$I$3,C3918*Dashboard!$E$11*Dashboard!$E$10*SQRT(Dashboard!$D$12/365),0)</f>
        <v>189106.6577336452</v>
      </c>
      <c r="F3918" s="3">
        <f>D3918+IF(Dashboard!$I$3,E3918,0)</f>
        <v>199902.42817986719</v>
      </c>
      <c r="G3918" s="3">
        <f>IF(Dashboard!$I$4, ('Lookups and Calculations'!$F$9) / (1 - 'Lookups and Calculations'!$F$10), 'Lookups and Calculations'!$F$9)</f>
        <v>1951878.888340465</v>
      </c>
      <c r="H3918" s="12">
        <f t="shared" si="122"/>
        <v>0</v>
      </c>
      <c r="I3918" s="12">
        <f t="shared" si="123"/>
        <v>0</v>
      </c>
      <c r="J3918" s="13">
        <f>(1 - Dashboard!$I$9) * H3918 * Dashboard!$I$8 * 'Lookups and Calculations'!$F$12</f>
        <v>0</v>
      </c>
      <c r="K3918" s="12">
        <f>(1 - Dashboard!$I$11) * I3918 * Dashboard!$I$10 * 'Lookups and Calculations'!$F$12</f>
        <v>0</v>
      </c>
      <c r="L3918" s="12">
        <f>(H3918 - I3918) * Dashboard!$I$13 * (Dashboard!$D$12 / 365) * 'Lookups and Calculations'!$F$12</f>
        <v>0</v>
      </c>
      <c r="M3918" s="3">
        <f>(G3918*2) * Dashboard!$I$13 * (Dashboard!$D$12 / 365) * 'Lookups and Calculations'!$F$12</f>
        <v>1602.0878730267946</v>
      </c>
      <c r="N3918" s="12">
        <f>H3918 * Dashboard!$I$14 * Dashboard!$I$15 * (Dashboard!$D$12 / 365) * 'Lookups and Calculations'!$F$12</f>
        <v>0</v>
      </c>
    </row>
    <row r="3919" spans="1:14" x14ac:dyDescent="0.35">
      <c r="A3919" s="2">
        <v>3918</v>
      </c>
      <c r="B3919" s="11">
        <v>-1.3792746726079872</v>
      </c>
      <c r="C3919" s="11">
        <v>0.6099118759559593</v>
      </c>
      <c r="D3919" s="3">
        <f>B3919*Dashboard!$D$11*Dashboard!$D$10*SQRT(Dashboard!$D$12/365)</f>
        <v>-342448.75231514202</v>
      </c>
      <c r="E3919" s="3">
        <f>IF(Dashboard!$I$3,C3919*Dashboard!$E$11*Dashboard!$E$10*SQRT(Dashboard!$D$12/365),0)</f>
        <v>302859.99604180141</v>
      </c>
      <c r="F3919" s="3">
        <f>D3919+IF(Dashboard!$I$3,E3919,0)</f>
        <v>-39588.756273340608</v>
      </c>
      <c r="G3919" s="3">
        <f>IF(Dashboard!$I$4, ('Lookups and Calculations'!$F$9) / (1 - 'Lookups and Calculations'!$F$10), 'Lookups and Calculations'!$F$9)</f>
        <v>1951878.888340465</v>
      </c>
      <c r="H3919" s="12">
        <f t="shared" si="122"/>
        <v>0</v>
      </c>
      <c r="I3919" s="12">
        <f t="shared" si="123"/>
        <v>0</v>
      </c>
      <c r="J3919" s="13">
        <f>(1 - Dashboard!$I$9) * H3919 * Dashboard!$I$8 * 'Lookups and Calculations'!$F$12</f>
        <v>0</v>
      </c>
      <c r="K3919" s="12">
        <f>(1 - Dashboard!$I$11) * I3919 * Dashboard!$I$10 * 'Lookups and Calculations'!$F$12</f>
        <v>0</v>
      </c>
      <c r="L3919" s="12">
        <f>(H3919 - I3919) * Dashboard!$I$13 * (Dashboard!$D$12 / 365) * 'Lookups and Calculations'!$F$12</f>
        <v>0</v>
      </c>
      <c r="M3919" s="3">
        <f>(G3919*2) * Dashboard!$I$13 * (Dashboard!$D$12 / 365) * 'Lookups and Calculations'!$F$12</f>
        <v>1602.0878730267946</v>
      </c>
      <c r="N3919" s="12">
        <f>H3919 * Dashboard!$I$14 * Dashboard!$I$15 * (Dashboard!$D$12 / 365) * 'Lookups and Calculations'!$F$12</f>
        <v>0</v>
      </c>
    </row>
    <row r="3920" spans="1:14" x14ac:dyDescent="0.35">
      <c r="A3920" s="2">
        <v>3919</v>
      </c>
      <c r="B3920" s="11">
        <v>0.32023663597895774</v>
      </c>
      <c r="C3920" s="11">
        <v>-0.31205850472763358</v>
      </c>
      <c r="D3920" s="3">
        <f>B3920*Dashboard!$D$11*Dashboard!$D$10*SQRT(Dashboard!$D$12/365)</f>
        <v>79508.917704719497</v>
      </c>
      <c r="E3920" s="3">
        <f>IF(Dashboard!$I$3,C3920*Dashboard!$E$11*Dashboard!$E$10*SQRT(Dashboard!$D$12/365),0)</f>
        <v>-154956.87366062365</v>
      </c>
      <c r="F3920" s="3">
        <f>D3920+IF(Dashboard!$I$3,E3920,0)</f>
        <v>-75447.955955904152</v>
      </c>
      <c r="G3920" s="3">
        <f>IF(Dashboard!$I$4, ('Lookups and Calculations'!$F$9) / (1 - 'Lookups and Calculations'!$F$10), 'Lookups and Calculations'!$F$9)</f>
        <v>1951878.888340465</v>
      </c>
      <c r="H3920" s="12">
        <f t="shared" si="122"/>
        <v>0</v>
      </c>
      <c r="I3920" s="12">
        <f t="shared" si="123"/>
        <v>0</v>
      </c>
      <c r="J3920" s="13">
        <f>(1 - Dashboard!$I$9) * H3920 * Dashboard!$I$8 * 'Lookups and Calculations'!$F$12</f>
        <v>0</v>
      </c>
      <c r="K3920" s="12">
        <f>(1 - Dashboard!$I$11) * I3920 * Dashboard!$I$10 * 'Lookups and Calculations'!$F$12</f>
        <v>0</v>
      </c>
      <c r="L3920" s="12">
        <f>(H3920 - I3920) * Dashboard!$I$13 * (Dashboard!$D$12 / 365) * 'Lookups and Calculations'!$F$12</f>
        <v>0</v>
      </c>
      <c r="M3920" s="3">
        <f>(G3920*2) * Dashboard!$I$13 * (Dashboard!$D$12 / 365) * 'Lookups and Calculations'!$F$12</f>
        <v>1602.0878730267946</v>
      </c>
      <c r="N3920" s="12">
        <f>H3920 * Dashboard!$I$14 * Dashboard!$I$15 * (Dashboard!$D$12 / 365) * 'Lookups and Calculations'!$F$12</f>
        <v>0</v>
      </c>
    </row>
    <row r="3921" spans="1:14" x14ac:dyDescent="0.35">
      <c r="A3921" s="2">
        <v>3920</v>
      </c>
      <c r="B3921" s="11">
        <v>2.1584210066008938</v>
      </c>
      <c r="C3921" s="11">
        <v>-2.2354654060344474</v>
      </c>
      <c r="D3921" s="3">
        <f>B3921*Dashboard!$D$11*Dashboard!$D$10*SQRT(Dashboard!$D$12/365)</f>
        <v>535896.58054378501</v>
      </c>
      <c r="E3921" s="3">
        <f>IF(Dashboard!$I$3,C3921*Dashboard!$E$11*Dashboard!$E$10*SQRT(Dashboard!$D$12/365),0)</f>
        <v>-1110050.6002805952</v>
      </c>
      <c r="F3921" s="3">
        <f>D3921+IF(Dashboard!$I$3,E3921,0)</f>
        <v>-574154.01973681024</v>
      </c>
      <c r="G3921" s="3">
        <f>IF(Dashboard!$I$4, ('Lookups and Calculations'!$F$9) / (1 - 'Lookups and Calculations'!$F$10), 'Lookups and Calculations'!$F$9)</f>
        <v>1951878.888340465</v>
      </c>
      <c r="H3921" s="12">
        <f t="shared" si="122"/>
        <v>0</v>
      </c>
      <c r="I3921" s="12">
        <f t="shared" si="123"/>
        <v>0</v>
      </c>
      <c r="J3921" s="13">
        <f>(1 - Dashboard!$I$9) * H3921 * Dashboard!$I$8 * 'Lookups and Calculations'!$F$12</f>
        <v>0</v>
      </c>
      <c r="K3921" s="12">
        <f>(1 - Dashboard!$I$11) * I3921 * Dashboard!$I$10 * 'Lookups and Calculations'!$F$12</f>
        <v>0</v>
      </c>
      <c r="L3921" s="12">
        <f>(H3921 - I3921) * Dashboard!$I$13 * (Dashboard!$D$12 / 365) * 'Lookups and Calculations'!$F$12</f>
        <v>0</v>
      </c>
      <c r="M3921" s="3">
        <f>(G3921*2) * Dashboard!$I$13 * (Dashboard!$D$12 / 365) * 'Lookups and Calculations'!$F$12</f>
        <v>1602.0878730267946</v>
      </c>
      <c r="N3921" s="12">
        <f>H3921 * Dashboard!$I$14 * Dashboard!$I$15 * (Dashboard!$D$12 / 365) * 'Lookups and Calculations'!$F$12</f>
        <v>0</v>
      </c>
    </row>
    <row r="3922" spans="1:14" x14ac:dyDescent="0.35">
      <c r="A3922" s="2">
        <v>3921</v>
      </c>
      <c r="B3922" s="11">
        <v>-1.4919363117897357</v>
      </c>
      <c r="C3922" s="11">
        <v>-0.19907467346179636</v>
      </c>
      <c r="D3922" s="3">
        <f>B3922*Dashboard!$D$11*Dashboard!$D$10*SQRT(Dashboard!$D$12/365)</f>
        <v>-370420.58311706514</v>
      </c>
      <c r="E3922" s="3">
        <f>IF(Dashboard!$I$3,C3922*Dashboard!$E$11*Dashboard!$E$10*SQRT(Dashboard!$D$12/365),0)</f>
        <v>-98853.223217145744</v>
      </c>
      <c r="F3922" s="3">
        <f>D3922+IF(Dashboard!$I$3,E3922,0)</f>
        <v>-469273.80633421091</v>
      </c>
      <c r="G3922" s="3">
        <f>IF(Dashboard!$I$4, ('Lookups and Calculations'!$F$9) / (1 - 'Lookups and Calculations'!$F$10), 'Lookups and Calculations'!$F$9)</f>
        <v>1951878.888340465</v>
      </c>
      <c r="H3922" s="12">
        <f t="shared" si="122"/>
        <v>0</v>
      </c>
      <c r="I3922" s="12">
        <f t="shared" si="123"/>
        <v>0</v>
      </c>
      <c r="J3922" s="13">
        <f>(1 - Dashboard!$I$9) * H3922 * Dashboard!$I$8 * 'Lookups and Calculations'!$F$12</f>
        <v>0</v>
      </c>
      <c r="K3922" s="12">
        <f>(1 - Dashboard!$I$11) * I3922 * Dashboard!$I$10 * 'Lookups and Calculations'!$F$12</f>
        <v>0</v>
      </c>
      <c r="L3922" s="12">
        <f>(H3922 - I3922) * Dashboard!$I$13 * (Dashboard!$D$12 / 365) * 'Lookups and Calculations'!$F$12</f>
        <v>0</v>
      </c>
      <c r="M3922" s="3">
        <f>(G3922*2) * Dashboard!$I$13 * (Dashboard!$D$12 / 365) * 'Lookups and Calculations'!$F$12</f>
        <v>1602.0878730267946</v>
      </c>
      <c r="N3922" s="12">
        <f>H3922 * Dashboard!$I$14 * Dashboard!$I$15 * (Dashboard!$D$12 / 365) * 'Lookups and Calculations'!$F$12</f>
        <v>0</v>
      </c>
    </row>
    <row r="3923" spans="1:14" x14ac:dyDescent="0.35">
      <c r="A3923" s="2">
        <v>3922</v>
      </c>
      <c r="B3923" s="11">
        <v>2.4399844096567218</v>
      </c>
      <c r="C3923" s="11">
        <v>0.92161211295250467</v>
      </c>
      <c r="D3923" s="3">
        <f>B3923*Dashboard!$D$11*Dashboard!$D$10*SQRT(Dashboard!$D$12/365)</f>
        <v>605803.63965896261</v>
      </c>
      <c r="E3923" s="3">
        <f>IF(Dashboard!$I$3,C3923*Dashboard!$E$11*Dashboard!$E$10*SQRT(Dashboard!$D$12/365),0)</f>
        <v>457638.96701205819</v>
      </c>
      <c r="F3923" s="3">
        <f>D3923+IF(Dashboard!$I$3,E3923,0)</f>
        <v>1063442.6066710209</v>
      </c>
      <c r="G3923" s="3">
        <f>IF(Dashboard!$I$4, ('Lookups and Calculations'!$F$9) / (1 - 'Lookups and Calculations'!$F$10), 'Lookups and Calculations'!$F$9)</f>
        <v>1951878.888340465</v>
      </c>
      <c r="H3923" s="12">
        <f t="shared" si="122"/>
        <v>0</v>
      </c>
      <c r="I3923" s="12">
        <f t="shared" si="123"/>
        <v>0</v>
      </c>
      <c r="J3923" s="13">
        <f>(1 - Dashboard!$I$9) * H3923 * Dashboard!$I$8 * 'Lookups and Calculations'!$F$12</f>
        <v>0</v>
      </c>
      <c r="K3923" s="12">
        <f>(1 - Dashboard!$I$11) * I3923 * Dashboard!$I$10 * 'Lookups and Calculations'!$F$12</f>
        <v>0</v>
      </c>
      <c r="L3923" s="12">
        <f>(H3923 - I3923) * Dashboard!$I$13 * (Dashboard!$D$12 / 365) * 'Lookups and Calculations'!$F$12</f>
        <v>0</v>
      </c>
      <c r="M3923" s="3">
        <f>(G3923*2) * Dashboard!$I$13 * (Dashboard!$D$12 / 365) * 'Lookups and Calculations'!$F$12</f>
        <v>1602.0878730267946</v>
      </c>
      <c r="N3923" s="12">
        <f>H3923 * Dashboard!$I$14 * Dashboard!$I$15 * (Dashboard!$D$12 / 365) * 'Lookups and Calculations'!$F$12</f>
        <v>0</v>
      </c>
    </row>
    <row r="3924" spans="1:14" x14ac:dyDescent="0.35">
      <c r="A3924" s="2">
        <v>3923</v>
      </c>
      <c r="B3924" s="11">
        <v>-0.27598788902593463</v>
      </c>
      <c r="C3924" s="11">
        <v>-0.12538986606271177</v>
      </c>
      <c r="D3924" s="3">
        <f>B3924*Dashboard!$D$11*Dashboard!$D$10*SQRT(Dashboard!$D$12/365)</f>
        <v>-68522.7606422401</v>
      </c>
      <c r="E3924" s="3">
        <f>IF(Dashboard!$I$3,C3924*Dashboard!$E$11*Dashboard!$E$10*SQRT(Dashboard!$D$12/365),0)</f>
        <v>-62264.034914737487</v>
      </c>
      <c r="F3924" s="3">
        <f>D3924+IF(Dashboard!$I$3,E3924,0)</f>
        <v>-130786.79555697759</v>
      </c>
      <c r="G3924" s="3">
        <f>IF(Dashboard!$I$4, ('Lookups and Calculations'!$F$9) / (1 - 'Lookups and Calculations'!$F$10), 'Lookups and Calculations'!$F$9)</f>
        <v>1951878.888340465</v>
      </c>
      <c r="H3924" s="12">
        <f t="shared" si="122"/>
        <v>0</v>
      </c>
      <c r="I3924" s="12">
        <f t="shared" si="123"/>
        <v>0</v>
      </c>
      <c r="J3924" s="13">
        <f>(1 - Dashboard!$I$9) * H3924 * Dashboard!$I$8 * 'Lookups and Calculations'!$F$12</f>
        <v>0</v>
      </c>
      <c r="K3924" s="12">
        <f>(1 - Dashboard!$I$11) * I3924 * Dashboard!$I$10 * 'Lookups and Calculations'!$F$12</f>
        <v>0</v>
      </c>
      <c r="L3924" s="12">
        <f>(H3924 - I3924) * Dashboard!$I$13 * (Dashboard!$D$12 / 365) * 'Lookups and Calculations'!$F$12</f>
        <v>0</v>
      </c>
      <c r="M3924" s="3">
        <f>(G3924*2) * Dashboard!$I$13 * (Dashboard!$D$12 / 365) * 'Lookups and Calculations'!$F$12</f>
        <v>1602.0878730267946</v>
      </c>
      <c r="N3924" s="12">
        <f>H3924 * Dashboard!$I$14 * Dashboard!$I$15 * (Dashboard!$D$12 / 365) * 'Lookups and Calculations'!$F$12</f>
        <v>0</v>
      </c>
    </row>
    <row r="3925" spans="1:14" x14ac:dyDescent="0.35">
      <c r="A3925" s="2">
        <v>3924</v>
      </c>
      <c r="B3925" s="11">
        <v>-1.0033854926341566</v>
      </c>
      <c r="C3925" s="11">
        <v>0.91345570063061599</v>
      </c>
      <c r="D3925" s="3">
        <f>B3925*Dashboard!$D$11*Dashboard!$D$10*SQRT(Dashboard!$D$12/365)</f>
        <v>-249122.32267266477</v>
      </c>
      <c r="E3925" s="3">
        <f>IF(Dashboard!$I$3,C3925*Dashboard!$E$11*Dashboard!$E$10*SQRT(Dashboard!$D$12/365),0)</f>
        <v>453588.79009157972</v>
      </c>
      <c r="F3925" s="3">
        <f>D3925+IF(Dashboard!$I$3,E3925,0)</f>
        <v>204466.46741891495</v>
      </c>
      <c r="G3925" s="3">
        <f>IF(Dashboard!$I$4, ('Lookups and Calculations'!$F$9) / (1 - 'Lookups and Calculations'!$F$10), 'Lookups and Calculations'!$F$9)</f>
        <v>1951878.888340465</v>
      </c>
      <c r="H3925" s="12">
        <f t="shared" si="122"/>
        <v>0</v>
      </c>
      <c r="I3925" s="12">
        <f t="shared" si="123"/>
        <v>0</v>
      </c>
      <c r="J3925" s="13">
        <f>(1 - Dashboard!$I$9) * H3925 * Dashboard!$I$8 * 'Lookups and Calculations'!$F$12</f>
        <v>0</v>
      </c>
      <c r="K3925" s="12">
        <f>(1 - Dashboard!$I$11) * I3925 * Dashboard!$I$10 * 'Lookups and Calculations'!$F$12</f>
        <v>0</v>
      </c>
      <c r="L3925" s="12">
        <f>(H3925 - I3925) * Dashboard!$I$13 * (Dashboard!$D$12 / 365) * 'Lookups and Calculations'!$F$12</f>
        <v>0</v>
      </c>
      <c r="M3925" s="3">
        <f>(G3925*2) * Dashboard!$I$13 * (Dashboard!$D$12 / 365) * 'Lookups and Calculations'!$F$12</f>
        <v>1602.0878730267946</v>
      </c>
      <c r="N3925" s="12">
        <f>H3925 * Dashboard!$I$14 * Dashboard!$I$15 * (Dashboard!$D$12 / 365) * 'Lookups and Calculations'!$F$12</f>
        <v>0</v>
      </c>
    </row>
    <row r="3926" spans="1:14" x14ac:dyDescent="0.35">
      <c r="A3926" s="2">
        <v>3925</v>
      </c>
      <c r="B3926" s="11">
        <v>-0.96424301768653387</v>
      </c>
      <c r="C3926" s="11">
        <v>-1.5363100080182661</v>
      </c>
      <c r="D3926" s="3">
        <f>B3926*Dashboard!$D$11*Dashboard!$D$10*SQRT(Dashboard!$D$12/365)</f>
        <v>-239403.95984432779</v>
      </c>
      <c r="E3926" s="3">
        <f>IF(Dashboard!$I$3,C3926*Dashboard!$E$11*Dashboard!$E$10*SQRT(Dashboard!$D$12/365),0)</f>
        <v>-762875.52561280085</v>
      </c>
      <c r="F3926" s="3">
        <f>D3926+IF(Dashboard!$I$3,E3926,0)</f>
        <v>-1002279.4854571286</v>
      </c>
      <c r="G3926" s="3">
        <f>IF(Dashboard!$I$4, ('Lookups and Calculations'!$F$9) / (1 - 'Lookups and Calculations'!$F$10), 'Lookups and Calculations'!$F$9)</f>
        <v>1951878.888340465</v>
      </c>
      <c r="H3926" s="12">
        <f t="shared" si="122"/>
        <v>0</v>
      </c>
      <c r="I3926" s="12">
        <f t="shared" si="123"/>
        <v>0</v>
      </c>
      <c r="J3926" s="13">
        <f>(1 - Dashboard!$I$9) * H3926 * Dashboard!$I$8 * 'Lookups and Calculations'!$F$12</f>
        <v>0</v>
      </c>
      <c r="K3926" s="12">
        <f>(1 - Dashboard!$I$11) * I3926 * Dashboard!$I$10 * 'Lookups and Calculations'!$F$12</f>
        <v>0</v>
      </c>
      <c r="L3926" s="12">
        <f>(H3926 - I3926) * Dashboard!$I$13 * (Dashboard!$D$12 / 365) * 'Lookups and Calculations'!$F$12</f>
        <v>0</v>
      </c>
      <c r="M3926" s="3">
        <f>(G3926*2) * Dashboard!$I$13 * (Dashboard!$D$12 / 365) * 'Lookups and Calculations'!$F$12</f>
        <v>1602.0878730267946</v>
      </c>
      <c r="N3926" s="12">
        <f>H3926 * Dashboard!$I$14 * Dashboard!$I$15 * (Dashboard!$D$12 / 365) * 'Lookups and Calculations'!$F$12</f>
        <v>0</v>
      </c>
    </row>
    <row r="3927" spans="1:14" x14ac:dyDescent="0.35">
      <c r="A3927" s="2">
        <v>3926</v>
      </c>
      <c r="B3927" s="11">
        <v>0.6727435841769035</v>
      </c>
      <c r="C3927" s="11">
        <v>-2.2994043209808313</v>
      </c>
      <c r="D3927" s="3">
        <f>B3927*Dashboard!$D$11*Dashboard!$D$10*SQRT(Dashboard!$D$12/365)</f>
        <v>167029.96553528044</v>
      </c>
      <c r="E3927" s="3">
        <f>IF(Dashboard!$I$3,C3927*Dashboard!$E$11*Dashboard!$E$10*SQRT(Dashboard!$D$12/365),0)</f>
        <v>-1141800.3337928792</v>
      </c>
      <c r="F3927" s="3">
        <f>D3927+IF(Dashboard!$I$3,E3927,0)</f>
        <v>-974770.36825759884</v>
      </c>
      <c r="G3927" s="3">
        <f>IF(Dashboard!$I$4, ('Lookups and Calculations'!$F$9) / (1 - 'Lookups and Calculations'!$F$10), 'Lookups and Calculations'!$F$9)</f>
        <v>1951878.888340465</v>
      </c>
      <c r="H3927" s="12">
        <f t="shared" si="122"/>
        <v>0</v>
      </c>
      <c r="I3927" s="12">
        <f t="shared" si="123"/>
        <v>0</v>
      </c>
      <c r="J3927" s="13">
        <f>(1 - Dashboard!$I$9) * H3927 * Dashboard!$I$8 * 'Lookups and Calculations'!$F$12</f>
        <v>0</v>
      </c>
      <c r="K3927" s="12">
        <f>(1 - Dashboard!$I$11) * I3927 * Dashboard!$I$10 * 'Lookups and Calculations'!$F$12</f>
        <v>0</v>
      </c>
      <c r="L3927" s="12">
        <f>(H3927 - I3927) * Dashboard!$I$13 * (Dashboard!$D$12 / 365) * 'Lookups and Calculations'!$F$12</f>
        <v>0</v>
      </c>
      <c r="M3927" s="3">
        <f>(G3927*2) * Dashboard!$I$13 * (Dashboard!$D$12 / 365) * 'Lookups and Calculations'!$F$12</f>
        <v>1602.0878730267946</v>
      </c>
      <c r="N3927" s="12">
        <f>H3927 * Dashboard!$I$14 * Dashboard!$I$15 * (Dashboard!$D$12 / 365) * 'Lookups and Calculations'!$F$12</f>
        <v>0</v>
      </c>
    </row>
    <row r="3928" spans="1:14" x14ac:dyDescent="0.35">
      <c r="A3928" s="2">
        <v>3927</v>
      </c>
      <c r="B3928" s="11">
        <v>1.6030783574988827</v>
      </c>
      <c r="C3928" s="11">
        <v>1.4225966849866827</v>
      </c>
      <c r="D3928" s="3">
        <f>B3928*Dashboard!$D$11*Dashboard!$D$10*SQRT(Dashboard!$D$12/365)</f>
        <v>398015.12656712619</v>
      </c>
      <c r="E3928" s="3">
        <f>IF(Dashboard!$I$3,C3928*Dashboard!$E$11*Dashboard!$E$10*SQRT(Dashboard!$D$12/365),0)</f>
        <v>706409.63616071199</v>
      </c>
      <c r="F3928" s="3">
        <f>D3928+IF(Dashboard!$I$3,E3928,0)</f>
        <v>1104424.7627278382</v>
      </c>
      <c r="G3928" s="3">
        <f>IF(Dashboard!$I$4, ('Lookups and Calculations'!$F$9) / (1 - 'Lookups and Calculations'!$F$10), 'Lookups and Calculations'!$F$9)</f>
        <v>1951878.888340465</v>
      </c>
      <c r="H3928" s="12">
        <f t="shared" si="122"/>
        <v>0</v>
      </c>
      <c r="I3928" s="12">
        <f t="shared" si="123"/>
        <v>0</v>
      </c>
      <c r="J3928" s="13">
        <f>(1 - Dashboard!$I$9) * H3928 * Dashboard!$I$8 * 'Lookups and Calculations'!$F$12</f>
        <v>0</v>
      </c>
      <c r="K3928" s="12">
        <f>(1 - Dashboard!$I$11) * I3928 * Dashboard!$I$10 * 'Lookups and Calculations'!$F$12</f>
        <v>0</v>
      </c>
      <c r="L3928" s="12">
        <f>(H3928 - I3928) * Dashboard!$I$13 * (Dashboard!$D$12 / 365) * 'Lookups and Calculations'!$F$12</f>
        <v>0</v>
      </c>
      <c r="M3928" s="3">
        <f>(G3928*2) * Dashboard!$I$13 * (Dashboard!$D$12 / 365) * 'Lookups and Calculations'!$F$12</f>
        <v>1602.0878730267946</v>
      </c>
      <c r="N3928" s="12">
        <f>H3928 * Dashboard!$I$14 * Dashboard!$I$15 * (Dashboard!$D$12 / 365) * 'Lookups and Calculations'!$F$12</f>
        <v>0</v>
      </c>
    </row>
    <row r="3929" spans="1:14" x14ac:dyDescent="0.35">
      <c r="A3929" s="2">
        <v>3928</v>
      </c>
      <c r="B3929" s="11">
        <v>0.972816544786548</v>
      </c>
      <c r="C3929" s="11">
        <v>-2.4969812350214688</v>
      </c>
      <c r="D3929" s="3">
        <f>B3929*Dashboard!$D$11*Dashboard!$D$10*SQRT(Dashboard!$D$12/365)</f>
        <v>241532.61029854688</v>
      </c>
      <c r="E3929" s="3">
        <f>IF(Dashboard!$I$3,C3929*Dashboard!$E$11*Dashboard!$E$10*SQRT(Dashboard!$D$12/365),0)</f>
        <v>-1239909.8243000286</v>
      </c>
      <c r="F3929" s="3">
        <f>D3929+IF(Dashboard!$I$3,E3929,0)</f>
        <v>-998377.21400148177</v>
      </c>
      <c r="G3929" s="3">
        <f>IF(Dashboard!$I$4, ('Lookups and Calculations'!$F$9) / (1 - 'Lookups and Calculations'!$F$10), 'Lookups and Calculations'!$F$9)</f>
        <v>1951878.888340465</v>
      </c>
      <c r="H3929" s="12">
        <f t="shared" si="122"/>
        <v>0</v>
      </c>
      <c r="I3929" s="12">
        <f t="shared" si="123"/>
        <v>0</v>
      </c>
      <c r="J3929" s="13">
        <f>(1 - Dashboard!$I$9) * H3929 * Dashboard!$I$8 * 'Lookups and Calculations'!$F$12</f>
        <v>0</v>
      </c>
      <c r="K3929" s="12">
        <f>(1 - Dashboard!$I$11) * I3929 * Dashboard!$I$10 * 'Lookups and Calculations'!$F$12</f>
        <v>0</v>
      </c>
      <c r="L3929" s="12">
        <f>(H3929 - I3929) * Dashboard!$I$13 * (Dashboard!$D$12 / 365) * 'Lookups and Calculations'!$F$12</f>
        <v>0</v>
      </c>
      <c r="M3929" s="3">
        <f>(G3929*2) * Dashboard!$I$13 * (Dashboard!$D$12 / 365) * 'Lookups and Calculations'!$F$12</f>
        <v>1602.0878730267946</v>
      </c>
      <c r="N3929" s="12">
        <f>H3929 * Dashboard!$I$14 * Dashboard!$I$15 * (Dashboard!$D$12 / 365) * 'Lookups and Calculations'!$F$12</f>
        <v>0</v>
      </c>
    </row>
    <row r="3930" spans="1:14" x14ac:dyDescent="0.35">
      <c r="A3930" s="2">
        <v>3929</v>
      </c>
      <c r="B3930" s="11">
        <v>-0.11224679978840865</v>
      </c>
      <c r="C3930" s="11">
        <v>-1.0184075495978295</v>
      </c>
      <c r="D3930" s="3">
        <f>B3930*Dashboard!$D$11*Dashboard!$D$10*SQRT(Dashboard!$D$12/365)</f>
        <v>-27868.833744497406</v>
      </c>
      <c r="E3930" s="3">
        <f>IF(Dashboard!$I$3,C3930*Dashboard!$E$11*Dashboard!$E$10*SQRT(Dashboard!$D$12/365),0)</f>
        <v>-505704.0510265631</v>
      </c>
      <c r="F3930" s="3">
        <f>D3930+IF(Dashboard!$I$3,E3930,0)</f>
        <v>-533572.88477106055</v>
      </c>
      <c r="G3930" s="3">
        <f>IF(Dashboard!$I$4, ('Lookups and Calculations'!$F$9) / (1 - 'Lookups and Calculations'!$F$10), 'Lookups and Calculations'!$F$9)</f>
        <v>1951878.888340465</v>
      </c>
      <c r="H3930" s="12">
        <f t="shared" si="122"/>
        <v>0</v>
      </c>
      <c r="I3930" s="12">
        <f t="shared" si="123"/>
        <v>0</v>
      </c>
      <c r="J3930" s="13">
        <f>(1 - Dashboard!$I$9) * H3930 * Dashboard!$I$8 * 'Lookups and Calculations'!$F$12</f>
        <v>0</v>
      </c>
      <c r="K3930" s="12">
        <f>(1 - Dashboard!$I$11) * I3930 * Dashboard!$I$10 * 'Lookups and Calculations'!$F$12</f>
        <v>0</v>
      </c>
      <c r="L3930" s="12">
        <f>(H3930 - I3930) * Dashboard!$I$13 * (Dashboard!$D$12 / 365) * 'Lookups and Calculations'!$F$12</f>
        <v>0</v>
      </c>
      <c r="M3930" s="3">
        <f>(G3930*2) * Dashboard!$I$13 * (Dashboard!$D$12 / 365) * 'Lookups and Calculations'!$F$12</f>
        <v>1602.0878730267946</v>
      </c>
      <c r="N3930" s="12">
        <f>H3930 * Dashboard!$I$14 * Dashboard!$I$15 * (Dashboard!$D$12 / 365) * 'Lookups and Calculations'!$F$12</f>
        <v>0</v>
      </c>
    </row>
    <row r="3931" spans="1:14" x14ac:dyDescent="0.35">
      <c r="A3931" s="2">
        <v>3930</v>
      </c>
      <c r="B3931" s="11">
        <v>-1.2442018619548958</v>
      </c>
      <c r="C3931" s="11">
        <v>9.8003094336457458E-2</v>
      </c>
      <c r="D3931" s="3">
        <f>B3931*Dashboard!$D$11*Dashboard!$D$10*SQRT(Dashboard!$D$12/365)</f>
        <v>-308912.63626917067</v>
      </c>
      <c r="E3931" s="3">
        <f>IF(Dashboard!$I$3,C3931*Dashboard!$E$11*Dashboard!$E$10*SQRT(Dashboard!$D$12/365),0)</f>
        <v>48664.762784463339</v>
      </c>
      <c r="F3931" s="3">
        <f>D3931+IF(Dashboard!$I$3,E3931,0)</f>
        <v>-260247.87348470732</v>
      </c>
      <c r="G3931" s="3">
        <f>IF(Dashboard!$I$4, ('Lookups and Calculations'!$F$9) / (1 - 'Lookups and Calculations'!$F$10), 'Lookups and Calculations'!$F$9)</f>
        <v>1951878.888340465</v>
      </c>
      <c r="H3931" s="12">
        <f t="shared" si="122"/>
        <v>0</v>
      </c>
      <c r="I3931" s="12">
        <f t="shared" si="123"/>
        <v>0</v>
      </c>
      <c r="J3931" s="13">
        <f>(1 - Dashboard!$I$9) * H3931 * Dashboard!$I$8 * 'Lookups and Calculations'!$F$12</f>
        <v>0</v>
      </c>
      <c r="K3931" s="12">
        <f>(1 - Dashboard!$I$11) * I3931 * Dashboard!$I$10 * 'Lookups and Calculations'!$F$12</f>
        <v>0</v>
      </c>
      <c r="L3931" s="12">
        <f>(H3931 - I3931) * Dashboard!$I$13 * (Dashboard!$D$12 / 365) * 'Lookups and Calculations'!$F$12</f>
        <v>0</v>
      </c>
      <c r="M3931" s="3">
        <f>(G3931*2) * Dashboard!$I$13 * (Dashboard!$D$12 / 365) * 'Lookups and Calculations'!$F$12</f>
        <v>1602.0878730267946</v>
      </c>
      <c r="N3931" s="12">
        <f>H3931 * Dashboard!$I$14 * Dashboard!$I$15 * (Dashboard!$D$12 / 365) * 'Lookups and Calculations'!$F$12</f>
        <v>0</v>
      </c>
    </row>
    <row r="3932" spans="1:14" x14ac:dyDescent="0.35">
      <c r="A3932" s="2">
        <v>3931</v>
      </c>
      <c r="B3932" s="11">
        <v>-1.5517076633226399</v>
      </c>
      <c r="C3932" s="11">
        <v>2.0330851172730031</v>
      </c>
      <c r="D3932" s="3">
        <f>B3932*Dashboard!$D$11*Dashboard!$D$10*SQRT(Dashboard!$D$12/365)</f>
        <v>-385260.71986657113</v>
      </c>
      <c r="E3932" s="3">
        <f>IF(Dashboard!$I$3,C3932*Dashboard!$E$11*Dashboard!$E$10*SQRT(Dashboard!$D$12/365),0)</f>
        <v>1009555.929050984</v>
      </c>
      <c r="F3932" s="3">
        <f>D3932+IF(Dashboard!$I$3,E3932,0)</f>
        <v>624295.20918441284</v>
      </c>
      <c r="G3932" s="3">
        <f>IF(Dashboard!$I$4, ('Lookups and Calculations'!$F$9) / (1 - 'Lookups and Calculations'!$F$10), 'Lookups and Calculations'!$F$9)</f>
        <v>1951878.888340465</v>
      </c>
      <c r="H3932" s="12">
        <f t="shared" si="122"/>
        <v>0</v>
      </c>
      <c r="I3932" s="12">
        <f t="shared" si="123"/>
        <v>0</v>
      </c>
      <c r="J3932" s="13">
        <f>(1 - Dashboard!$I$9) * H3932 * Dashboard!$I$8 * 'Lookups and Calculations'!$F$12</f>
        <v>0</v>
      </c>
      <c r="K3932" s="12">
        <f>(1 - Dashboard!$I$11) * I3932 * Dashboard!$I$10 * 'Lookups and Calculations'!$F$12</f>
        <v>0</v>
      </c>
      <c r="L3932" s="12">
        <f>(H3932 - I3932) * Dashboard!$I$13 * (Dashboard!$D$12 / 365) * 'Lookups and Calculations'!$F$12</f>
        <v>0</v>
      </c>
      <c r="M3932" s="3">
        <f>(G3932*2) * Dashboard!$I$13 * (Dashboard!$D$12 / 365) * 'Lookups and Calculations'!$F$12</f>
        <v>1602.0878730267946</v>
      </c>
      <c r="N3932" s="12">
        <f>H3932 * Dashboard!$I$14 * Dashboard!$I$15 * (Dashboard!$D$12 / 365) * 'Lookups and Calculations'!$F$12</f>
        <v>0</v>
      </c>
    </row>
    <row r="3933" spans="1:14" x14ac:dyDescent="0.35">
      <c r="A3933" s="2">
        <v>3932</v>
      </c>
      <c r="B3933" s="11">
        <v>1.7844814311638462</v>
      </c>
      <c r="C3933" s="11">
        <v>-0.73975475969553783</v>
      </c>
      <c r="D3933" s="3">
        <f>B3933*Dashboard!$D$11*Dashboard!$D$10*SQRT(Dashboard!$D$12/365)</f>
        <v>443054.20215983409</v>
      </c>
      <c r="E3933" s="3">
        <f>IF(Dashboard!$I$3,C3933*Dashboard!$E$11*Dashboard!$E$10*SQRT(Dashboard!$D$12/365),0)</f>
        <v>-367335.23714739404</v>
      </c>
      <c r="F3933" s="3">
        <f>D3933+IF(Dashboard!$I$3,E3933,0)</f>
        <v>75718.96501244005</v>
      </c>
      <c r="G3933" s="3">
        <f>IF(Dashboard!$I$4, ('Lookups and Calculations'!$F$9) / (1 - 'Lookups and Calculations'!$F$10), 'Lookups and Calculations'!$F$9)</f>
        <v>1951878.888340465</v>
      </c>
      <c r="H3933" s="12">
        <f t="shared" si="122"/>
        <v>0</v>
      </c>
      <c r="I3933" s="12">
        <f t="shared" si="123"/>
        <v>0</v>
      </c>
      <c r="J3933" s="13">
        <f>(1 - Dashboard!$I$9) * H3933 * Dashboard!$I$8 * 'Lookups and Calculations'!$F$12</f>
        <v>0</v>
      </c>
      <c r="K3933" s="12">
        <f>(1 - Dashboard!$I$11) * I3933 * Dashboard!$I$10 * 'Lookups and Calculations'!$F$12</f>
        <v>0</v>
      </c>
      <c r="L3933" s="12">
        <f>(H3933 - I3933) * Dashboard!$I$13 * (Dashboard!$D$12 / 365) * 'Lookups and Calculations'!$F$12</f>
        <v>0</v>
      </c>
      <c r="M3933" s="3">
        <f>(G3933*2) * Dashboard!$I$13 * (Dashboard!$D$12 / 365) * 'Lookups and Calculations'!$F$12</f>
        <v>1602.0878730267946</v>
      </c>
      <c r="N3933" s="12">
        <f>H3933 * Dashboard!$I$14 * Dashboard!$I$15 * (Dashboard!$D$12 / 365) * 'Lookups and Calculations'!$F$12</f>
        <v>0</v>
      </c>
    </row>
    <row r="3934" spans="1:14" x14ac:dyDescent="0.35">
      <c r="A3934" s="2">
        <v>3933</v>
      </c>
      <c r="B3934" s="11">
        <v>-9.7414767823561579E-2</v>
      </c>
      <c r="C3934" s="11">
        <v>0.27353660793370987</v>
      </c>
      <c r="D3934" s="3">
        <f>B3934*Dashboard!$D$11*Dashboard!$D$10*SQRT(Dashboard!$D$12/365)</f>
        <v>-24186.310646283611</v>
      </c>
      <c r="E3934" s="3">
        <f>IF(Dashboard!$I$3,C3934*Dashboard!$E$11*Dashboard!$E$10*SQRT(Dashboard!$D$12/365),0)</f>
        <v>135828.30448455331</v>
      </c>
      <c r="F3934" s="3">
        <f>D3934+IF(Dashboard!$I$3,E3934,0)</f>
        <v>111641.9938382697</v>
      </c>
      <c r="G3934" s="3">
        <f>IF(Dashboard!$I$4, ('Lookups and Calculations'!$F$9) / (1 - 'Lookups and Calculations'!$F$10), 'Lookups and Calculations'!$F$9)</f>
        <v>1951878.888340465</v>
      </c>
      <c r="H3934" s="12">
        <f t="shared" si="122"/>
        <v>0</v>
      </c>
      <c r="I3934" s="12">
        <f t="shared" si="123"/>
        <v>0</v>
      </c>
      <c r="J3934" s="13">
        <f>(1 - Dashboard!$I$9) * H3934 * Dashboard!$I$8 * 'Lookups and Calculations'!$F$12</f>
        <v>0</v>
      </c>
      <c r="K3934" s="12">
        <f>(1 - Dashboard!$I$11) * I3934 * Dashboard!$I$10 * 'Lookups and Calculations'!$F$12</f>
        <v>0</v>
      </c>
      <c r="L3934" s="12">
        <f>(H3934 - I3934) * Dashboard!$I$13 * (Dashboard!$D$12 / 365) * 'Lookups and Calculations'!$F$12</f>
        <v>0</v>
      </c>
      <c r="M3934" s="3">
        <f>(G3934*2) * Dashboard!$I$13 * (Dashboard!$D$12 / 365) * 'Lookups and Calculations'!$F$12</f>
        <v>1602.0878730267946</v>
      </c>
      <c r="N3934" s="12">
        <f>H3934 * Dashboard!$I$14 * Dashboard!$I$15 * (Dashboard!$D$12 / 365) * 'Lookups and Calculations'!$F$12</f>
        <v>0</v>
      </c>
    </row>
    <row r="3935" spans="1:14" x14ac:dyDescent="0.35">
      <c r="A3935" s="2">
        <v>3934</v>
      </c>
      <c r="B3935" s="11">
        <v>0.96419545286278607</v>
      </c>
      <c r="C3935" s="11">
        <v>0.2593504505408265</v>
      </c>
      <c r="D3935" s="3">
        <f>B3935*Dashboard!$D$11*Dashboard!$D$10*SQRT(Dashboard!$D$12/365)</f>
        <v>239392.15036586061</v>
      </c>
      <c r="E3935" s="3">
        <f>IF(Dashboard!$I$3,C3935*Dashboard!$E$11*Dashboard!$E$10*SQRT(Dashboard!$D$12/365),0)</f>
        <v>128783.97604755912</v>
      </c>
      <c r="F3935" s="3">
        <f>D3935+IF(Dashboard!$I$3,E3935,0)</f>
        <v>368176.12641341973</v>
      </c>
      <c r="G3935" s="3">
        <f>IF(Dashboard!$I$4, ('Lookups and Calculations'!$F$9) / (1 - 'Lookups and Calculations'!$F$10), 'Lookups and Calculations'!$F$9)</f>
        <v>1951878.888340465</v>
      </c>
      <c r="H3935" s="12">
        <f t="shared" si="122"/>
        <v>0</v>
      </c>
      <c r="I3935" s="12">
        <f t="shared" si="123"/>
        <v>0</v>
      </c>
      <c r="J3935" s="13">
        <f>(1 - Dashboard!$I$9) * H3935 * Dashboard!$I$8 * 'Lookups and Calculations'!$F$12</f>
        <v>0</v>
      </c>
      <c r="K3935" s="12">
        <f>(1 - Dashboard!$I$11) * I3935 * Dashboard!$I$10 * 'Lookups and Calculations'!$F$12</f>
        <v>0</v>
      </c>
      <c r="L3935" s="12">
        <f>(H3935 - I3935) * Dashboard!$I$13 * (Dashboard!$D$12 / 365) * 'Lookups and Calculations'!$F$12</f>
        <v>0</v>
      </c>
      <c r="M3935" s="3">
        <f>(G3935*2) * Dashboard!$I$13 * (Dashboard!$D$12 / 365) * 'Lookups and Calculations'!$F$12</f>
        <v>1602.0878730267946</v>
      </c>
      <c r="N3935" s="12">
        <f>H3935 * Dashboard!$I$14 * Dashboard!$I$15 * (Dashboard!$D$12 / 365) * 'Lookups and Calculations'!$F$12</f>
        <v>0</v>
      </c>
    </row>
    <row r="3936" spans="1:14" x14ac:dyDescent="0.35">
      <c r="A3936" s="2">
        <v>3935</v>
      </c>
      <c r="B3936" s="11">
        <v>0.38087138302262613</v>
      </c>
      <c r="C3936" s="11">
        <v>-0.30146948377077631</v>
      </c>
      <c r="D3936" s="3">
        <f>B3936*Dashboard!$D$11*Dashboard!$D$10*SQRT(Dashboard!$D$12/365)</f>
        <v>94563.419816895985</v>
      </c>
      <c r="E3936" s="3">
        <f>IF(Dashboard!$I$3,C3936*Dashboard!$E$11*Dashboard!$E$10*SQRT(Dashboard!$D$12/365),0)</f>
        <v>-149698.75200156629</v>
      </c>
      <c r="F3936" s="3">
        <f>D3936+IF(Dashboard!$I$3,E3936,0)</f>
        <v>-55135.332184670304</v>
      </c>
      <c r="G3936" s="3">
        <f>IF(Dashboard!$I$4, ('Lookups and Calculations'!$F$9) / (1 - 'Lookups and Calculations'!$F$10), 'Lookups and Calculations'!$F$9)</f>
        <v>1951878.888340465</v>
      </c>
      <c r="H3936" s="12">
        <f t="shared" si="122"/>
        <v>0</v>
      </c>
      <c r="I3936" s="12">
        <f t="shared" si="123"/>
        <v>0</v>
      </c>
      <c r="J3936" s="13">
        <f>(1 - Dashboard!$I$9) * H3936 * Dashboard!$I$8 * 'Lookups and Calculations'!$F$12</f>
        <v>0</v>
      </c>
      <c r="K3936" s="12">
        <f>(1 - Dashboard!$I$11) * I3936 * Dashboard!$I$10 * 'Lookups and Calculations'!$F$12</f>
        <v>0</v>
      </c>
      <c r="L3936" s="12">
        <f>(H3936 - I3936) * Dashboard!$I$13 * (Dashboard!$D$12 / 365) * 'Lookups and Calculations'!$F$12</f>
        <v>0</v>
      </c>
      <c r="M3936" s="3">
        <f>(G3936*2) * Dashboard!$I$13 * (Dashboard!$D$12 / 365) * 'Lookups and Calculations'!$F$12</f>
        <v>1602.0878730267946</v>
      </c>
      <c r="N3936" s="12">
        <f>H3936 * Dashboard!$I$14 * Dashboard!$I$15 * (Dashboard!$D$12 / 365) * 'Lookups and Calculations'!$F$12</f>
        <v>0</v>
      </c>
    </row>
    <row r="3937" spans="1:14" x14ac:dyDescent="0.35">
      <c r="A3937" s="2">
        <v>3936</v>
      </c>
      <c r="B3937" s="11">
        <v>0.69242538312453006</v>
      </c>
      <c r="C3937" s="11">
        <v>-0.38600440262975788</v>
      </c>
      <c r="D3937" s="3">
        <f>B3937*Dashboard!$D$11*Dashboard!$D$10*SQRT(Dashboard!$D$12/365)</f>
        <v>171916.5973474835</v>
      </c>
      <c r="E3937" s="3">
        <f>IF(Dashboard!$I$3,C3937*Dashboard!$E$11*Dashboard!$E$10*SQRT(Dashboard!$D$12/365),0)</f>
        <v>-191675.70998569622</v>
      </c>
      <c r="F3937" s="3">
        <f>D3937+IF(Dashboard!$I$3,E3937,0)</f>
        <v>-19759.112638212711</v>
      </c>
      <c r="G3937" s="3">
        <f>IF(Dashboard!$I$4, ('Lookups and Calculations'!$F$9) / (1 - 'Lookups and Calculations'!$F$10), 'Lookups and Calculations'!$F$9)</f>
        <v>1951878.888340465</v>
      </c>
      <c r="H3937" s="12">
        <f t="shared" si="122"/>
        <v>0</v>
      </c>
      <c r="I3937" s="12">
        <f t="shared" si="123"/>
        <v>0</v>
      </c>
      <c r="J3937" s="13">
        <f>(1 - Dashboard!$I$9) * H3937 * Dashboard!$I$8 * 'Lookups and Calculations'!$F$12</f>
        <v>0</v>
      </c>
      <c r="K3937" s="12">
        <f>(1 - Dashboard!$I$11) * I3937 * Dashboard!$I$10 * 'Lookups and Calculations'!$F$12</f>
        <v>0</v>
      </c>
      <c r="L3937" s="12">
        <f>(H3937 - I3937) * Dashboard!$I$13 * (Dashboard!$D$12 / 365) * 'Lookups and Calculations'!$F$12</f>
        <v>0</v>
      </c>
      <c r="M3937" s="3">
        <f>(G3937*2) * Dashboard!$I$13 * (Dashboard!$D$12 / 365) * 'Lookups and Calculations'!$F$12</f>
        <v>1602.0878730267946</v>
      </c>
      <c r="N3937" s="12">
        <f>H3937 * Dashboard!$I$14 * Dashboard!$I$15 * (Dashboard!$D$12 / 365) * 'Lookups and Calculations'!$F$12</f>
        <v>0</v>
      </c>
    </row>
    <row r="3938" spans="1:14" x14ac:dyDescent="0.35">
      <c r="A3938" s="2">
        <v>3937</v>
      </c>
      <c r="B3938" s="11">
        <v>-1.2506771275581818</v>
      </c>
      <c r="C3938" s="11">
        <v>-0.9878498008575618</v>
      </c>
      <c r="D3938" s="3">
        <f>B3938*Dashboard!$D$11*Dashboard!$D$10*SQRT(Dashboard!$D$12/365)</f>
        <v>-310520.32665223384</v>
      </c>
      <c r="E3938" s="3">
        <f>IF(Dashboard!$I$3,C3938*Dashboard!$E$11*Dashboard!$E$10*SQRT(Dashboard!$D$12/365),0)</f>
        <v>-490530.18734663684</v>
      </c>
      <c r="F3938" s="3">
        <f>D3938+IF(Dashboard!$I$3,E3938,0)</f>
        <v>-801050.51399887074</v>
      </c>
      <c r="G3938" s="3">
        <f>IF(Dashboard!$I$4, ('Lookups and Calculations'!$F$9) / (1 - 'Lookups and Calculations'!$F$10), 'Lookups and Calculations'!$F$9)</f>
        <v>1951878.888340465</v>
      </c>
      <c r="H3938" s="12">
        <f t="shared" si="122"/>
        <v>0</v>
      </c>
      <c r="I3938" s="12">
        <f t="shared" si="123"/>
        <v>0</v>
      </c>
      <c r="J3938" s="13">
        <f>(1 - Dashboard!$I$9) * H3938 * Dashboard!$I$8 * 'Lookups and Calculations'!$F$12</f>
        <v>0</v>
      </c>
      <c r="K3938" s="12">
        <f>(1 - Dashboard!$I$11) * I3938 * Dashboard!$I$10 * 'Lookups and Calculations'!$F$12</f>
        <v>0</v>
      </c>
      <c r="L3938" s="12">
        <f>(H3938 - I3938) * Dashboard!$I$13 * (Dashboard!$D$12 / 365) * 'Lookups and Calculations'!$F$12</f>
        <v>0</v>
      </c>
      <c r="M3938" s="3">
        <f>(G3938*2) * Dashboard!$I$13 * (Dashboard!$D$12 / 365) * 'Lookups and Calculations'!$F$12</f>
        <v>1602.0878730267946</v>
      </c>
      <c r="N3938" s="12">
        <f>H3938 * Dashboard!$I$14 * Dashboard!$I$15 * (Dashboard!$D$12 / 365) * 'Lookups and Calculations'!$F$12</f>
        <v>0</v>
      </c>
    </row>
    <row r="3939" spans="1:14" x14ac:dyDescent="0.35">
      <c r="A3939" s="2">
        <v>3938</v>
      </c>
      <c r="B3939" s="11">
        <v>-0.8044230199870922</v>
      </c>
      <c r="C3939" s="11">
        <v>1.034352272536488</v>
      </c>
      <c r="D3939" s="3">
        <f>B3939*Dashboard!$D$11*Dashboard!$D$10*SQRT(Dashboard!$D$12/365)</f>
        <v>-199723.56848058535</v>
      </c>
      <c r="E3939" s="3">
        <f>IF(Dashboard!$I$3,C3939*Dashboard!$E$11*Dashboard!$E$10*SQRT(Dashboard!$D$12/365),0)</f>
        <v>513621.61898426327</v>
      </c>
      <c r="F3939" s="3">
        <f>D3939+IF(Dashboard!$I$3,E3939,0)</f>
        <v>313898.05050367792</v>
      </c>
      <c r="G3939" s="3">
        <f>IF(Dashboard!$I$4, ('Lookups and Calculations'!$F$9) / (1 - 'Lookups and Calculations'!$F$10), 'Lookups and Calculations'!$F$9)</f>
        <v>1951878.888340465</v>
      </c>
      <c r="H3939" s="12">
        <f t="shared" si="122"/>
        <v>0</v>
      </c>
      <c r="I3939" s="12">
        <f t="shared" si="123"/>
        <v>0</v>
      </c>
      <c r="J3939" s="13">
        <f>(1 - Dashboard!$I$9) * H3939 * Dashboard!$I$8 * 'Lookups and Calculations'!$F$12</f>
        <v>0</v>
      </c>
      <c r="K3939" s="12">
        <f>(1 - Dashboard!$I$11) * I3939 * Dashboard!$I$10 * 'Lookups and Calculations'!$F$12</f>
        <v>0</v>
      </c>
      <c r="L3939" s="12">
        <f>(H3939 - I3939) * Dashboard!$I$13 * (Dashboard!$D$12 / 365) * 'Lookups and Calculations'!$F$12</f>
        <v>0</v>
      </c>
      <c r="M3939" s="3">
        <f>(G3939*2) * Dashboard!$I$13 * (Dashboard!$D$12 / 365) * 'Lookups and Calculations'!$F$12</f>
        <v>1602.0878730267946</v>
      </c>
      <c r="N3939" s="12">
        <f>H3939 * Dashboard!$I$14 * Dashboard!$I$15 * (Dashboard!$D$12 / 365) * 'Lookups and Calculations'!$F$12</f>
        <v>0</v>
      </c>
    </row>
    <row r="3940" spans="1:14" x14ac:dyDescent="0.35">
      <c r="A3940" s="2">
        <v>3939</v>
      </c>
      <c r="B3940" s="11">
        <v>-0.63498939978383095</v>
      </c>
      <c r="C3940" s="11">
        <v>1.8890306631806684</v>
      </c>
      <c r="D3940" s="3">
        <f>B3940*Dashboard!$D$11*Dashboard!$D$10*SQRT(Dashboard!$D$12/365)</f>
        <v>-157656.28993835449</v>
      </c>
      <c r="E3940" s="3">
        <f>IF(Dashboard!$I$3,C3940*Dashboard!$E$11*Dashboard!$E$10*SQRT(Dashboard!$D$12/365),0)</f>
        <v>938023.74035925453</v>
      </c>
      <c r="F3940" s="3">
        <f>D3940+IF(Dashboard!$I$3,E3940,0)</f>
        <v>780367.45042090002</v>
      </c>
      <c r="G3940" s="3">
        <f>IF(Dashboard!$I$4, ('Lookups and Calculations'!$F$9) / (1 - 'Lookups and Calculations'!$F$10), 'Lookups and Calculations'!$F$9)</f>
        <v>1951878.888340465</v>
      </c>
      <c r="H3940" s="12">
        <f t="shared" si="122"/>
        <v>0</v>
      </c>
      <c r="I3940" s="12">
        <f t="shared" si="123"/>
        <v>0</v>
      </c>
      <c r="J3940" s="13">
        <f>(1 - Dashboard!$I$9) * H3940 * Dashboard!$I$8 * 'Lookups and Calculations'!$F$12</f>
        <v>0</v>
      </c>
      <c r="K3940" s="12">
        <f>(1 - Dashboard!$I$11) * I3940 * Dashboard!$I$10 * 'Lookups and Calculations'!$F$12</f>
        <v>0</v>
      </c>
      <c r="L3940" s="12">
        <f>(H3940 - I3940) * Dashboard!$I$13 * (Dashboard!$D$12 / 365) * 'Lookups and Calculations'!$F$12</f>
        <v>0</v>
      </c>
      <c r="M3940" s="3">
        <f>(G3940*2) * Dashboard!$I$13 * (Dashboard!$D$12 / 365) * 'Lookups and Calculations'!$F$12</f>
        <v>1602.0878730267946</v>
      </c>
      <c r="N3940" s="12">
        <f>H3940 * Dashboard!$I$14 * Dashboard!$I$15 * (Dashboard!$D$12 / 365) * 'Lookups and Calculations'!$F$12</f>
        <v>0</v>
      </c>
    </row>
    <row r="3941" spans="1:14" x14ac:dyDescent="0.35">
      <c r="A3941" s="2">
        <v>3940</v>
      </c>
      <c r="B3941" s="11">
        <v>-0.86983781482084788</v>
      </c>
      <c r="C3941" s="11">
        <v>1.4707301924976059</v>
      </c>
      <c r="D3941" s="3">
        <f>B3941*Dashboard!$D$11*Dashboard!$D$10*SQRT(Dashboard!$D$12/365)</f>
        <v>-215964.86930242492</v>
      </c>
      <c r="E3941" s="3">
        <f>IF(Dashboard!$I$3,C3941*Dashboard!$E$11*Dashboard!$E$10*SQRT(Dashboard!$D$12/365),0)</f>
        <v>730310.98071378772</v>
      </c>
      <c r="F3941" s="3">
        <f>D3941+IF(Dashboard!$I$3,E3941,0)</f>
        <v>514346.11141136277</v>
      </c>
      <c r="G3941" s="3">
        <f>IF(Dashboard!$I$4, ('Lookups and Calculations'!$F$9) / (1 - 'Lookups and Calculations'!$F$10), 'Lookups and Calculations'!$F$9)</f>
        <v>1951878.888340465</v>
      </c>
      <c r="H3941" s="12">
        <f t="shared" si="122"/>
        <v>0</v>
      </c>
      <c r="I3941" s="12">
        <f t="shared" si="123"/>
        <v>0</v>
      </c>
      <c r="J3941" s="13">
        <f>(1 - Dashboard!$I$9) * H3941 * Dashboard!$I$8 * 'Lookups and Calculations'!$F$12</f>
        <v>0</v>
      </c>
      <c r="K3941" s="12">
        <f>(1 - Dashboard!$I$11) * I3941 * Dashboard!$I$10 * 'Lookups and Calculations'!$F$12</f>
        <v>0</v>
      </c>
      <c r="L3941" s="12">
        <f>(H3941 - I3941) * Dashboard!$I$13 * (Dashboard!$D$12 / 365) * 'Lookups and Calculations'!$F$12</f>
        <v>0</v>
      </c>
      <c r="M3941" s="3">
        <f>(G3941*2) * Dashboard!$I$13 * (Dashboard!$D$12 / 365) * 'Lookups and Calculations'!$F$12</f>
        <v>1602.0878730267946</v>
      </c>
      <c r="N3941" s="12">
        <f>H3941 * Dashboard!$I$14 * Dashboard!$I$15 * (Dashboard!$D$12 / 365) * 'Lookups and Calculations'!$F$12</f>
        <v>0</v>
      </c>
    </row>
    <row r="3942" spans="1:14" x14ac:dyDescent="0.35">
      <c r="A3942" s="2">
        <v>3941</v>
      </c>
      <c r="B3942" s="11">
        <v>-0.84400989112855862</v>
      </c>
      <c r="C3942" s="11">
        <v>1.1882734005393358</v>
      </c>
      <c r="D3942" s="3">
        <f>B3942*Dashboard!$D$11*Dashboard!$D$10*SQRT(Dashboard!$D$12/365)</f>
        <v>-209552.26678099154</v>
      </c>
      <c r="E3942" s="3">
        <f>IF(Dashboard!$I$3,C3942*Dashboard!$E$11*Dashboard!$E$10*SQRT(Dashboard!$D$12/365),0)</f>
        <v>590053.23813354864</v>
      </c>
      <c r="F3942" s="3">
        <f>D3942+IF(Dashboard!$I$3,E3942,0)</f>
        <v>380500.97135255707</v>
      </c>
      <c r="G3942" s="3">
        <f>IF(Dashboard!$I$4, ('Lookups and Calculations'!$F$9) / (1 - 'Lookups and Calculations'!$F$10), 'Lookups and Calculations'!$F$9)</f>
        <v>1951878.888340465</v>
      </c>
      <c r="H3942" s="12">
        <f t="shared" si="122"/>
        <v>0</v>
      </c>
      <c r="I3942" s="12">
        <f t="shared" si="123"/>
        <v>0</v>
      </c>
      <c r="J3942" s="13">
        <f>(1 - Dashboard!$I$9) * H3942 * Dashboard!$I$8 * 'Lookups and Calculations'!$F$12</f>
        <v>0</v>
      </c>
      <c r="K3942" s="12">
        <f>(1 - Dashboard!$I$11) * I3942 * Dashboard!$I$10 * 'Lookups and Calculations'!$F$12</f>
        <v>0</v>
      </c>
      <c r="L3942" s="12">
        <f>(H3942 - I3942) * Dashboard!$I$13 * (Dashboard!$D$12 / 365) * 'Lookups and Calculations'!$F$12</f>
        <v>0</v>
      </c>
      <c r="M3942" s="3">
        <f>(G3942*2) * Dashboard!$I$13 * (Dashboard!$D$12 / 365) * 'Lookups and Calculations'!$F$12</f>
        <v>1602.0878730267946</v>
      </c>
      <c r="N3942" s="12">
        <f>H3942 * Dashboard!$I$14 * Dashboard!$I$15 * (Dashboard!$D$12 / 365) * 'Lookups and Calculations'!$F$12</f>
        <v>0</v>
      </c>
    </row>
    <row r="3943" spans="1:14" x14ac:dyDescent="0.35">
      <c r="A3943" s="2">
        <v>3942</v>
      </c>
      <c r="B3943" s="11">
        <v>0.10088727451433656</v>
      </c>
      <c r="C3943" s="11">
        <v>1.1884701641114555</v>
      </c>
      <c r="D3943" s="3">
        <f>B3943*Dashboard!$D$11*Dashboard!$D$10*SQRT(Dashboard!$D$12/365)</f>
        <v>25048.470741932557</v>
      </c>
      <c r="E3943" s="3">
        <f>IF(Dashboard!$I$3,C3943*Dashboard!$E$11*Dashboard!$E$10*SQRT(Dashboard!$D$12/365),0)</f>
        <v>590150.94374811789</v>
      </c>
      <c r="F3943" s="3">
        <f>D3943+IF(Dashboard!$I$3,E3943,0)</f>
        <v>615199.4144900504</v>
      </c>
      <c r="G3943" s="3">
        <f>IF(Dashboard!$I$4, ('Lookups and Calculations'!$F$9) / (1 - 'Lookups and Calculations'!$F$10), 'Lookups and Calculations'!$F$9)</f>
        <v>1951878.888340465</v>
      </c>
      <c r="H3943" s="12">
        <f t="shared" si="122"/>
        <v>0</v>
      </c>
      <c r="I3943" s="12">
        <f t="shared" si="123"/>
        <v>0</v>
      </c>
      <c r="J3943" s="13">
        <f>(1 - Dashboard!$I$9) * H3943 * Dashboard!$I$8 * 'Lookups and Calculations'!$F$12</f>
        <v>0</v>
      </c>
      <c r="K3943" s="12">
        <f>(1 - Dashboard!$I$11) * I3943 * Dashboard!$I$10 * 'Lookups and Calculations'!$F$12</f>
        <v>0</v>
      </c>
      <c r="L3943" s="12">
        <f>(H3943 - I3943) * Dashboard!$I$13 * (Dashboard!$D$12 / 365) * 'Lookups and Calculations'!$F$12</f>
        <v>0</v>
      </c>
      <c r="M3943" s="3">
        <f>(G3943*2) * Dashboard!$I$13 * (Dashboard!$D$12 / 365) * 'Lookups and Calculations'!$F$12</f>
        <v>1602.0878730267946</v>
      </c>
      <c r="N3943" s="12">
        <f>H3943 * Dashboard!$I$14 * Dashboard!$I$15 * (Dashboard!$D$12 / 365) * 'Lookups and Calculations'!$F$12</f>
        <v>0</v>
      </c>
    </row>
    <row r="3944" spans="1:14" x14ac:dyDescent="0.35">
      <c r="A3944" s="2">
        <v>3943</v>
      </c>
      <c r="B3944" s="11">
        <v>0.24640278571375765</v>
      </c>
      <c r="C3944" s="11">
        <v>-0.97605455946721775</v>
      </c>
      <c r="D3944" s="3">
        <f>B3944*Dashboard!$D$11*Dashboard!$D$10*SQRT(Dashboard!$D$12/365)</f>
        <v>61177.318927419969</v>
      </c>
      <c r="E3944" s="3">
        <f>IF(Dashboard!$I$3,C3944*Dashboard!$E$11*Dashboard!$E$10*SQRT(Dashboard!$D$12/365),0)</f>
        <v>-484673.10060735571</v>
      </c>
      <c r="F3944" s="3">
        <f>D3944+IF(Dashboard!$I$3,E3944,0)</f>
        <v>-423495.78167993575</v>
      </c>
      <c r="G3944" s="3">
        <f>IF(Dashboard!$I$4, ('Lookups and Calculations'!$F$9) / (1 - 'Lookups and Calculations'!$F$10), 'Lookups and Calculations'!$F$9)</f>
        <v>1951878.888340465</v>
      </c>
      <c r="H3944" s="12">
        <f t="shared" si="122"/>
        <v>0</v>
      </c>
      <c r="I3944" s="12">
        <f t="shared" si="123"/>
        <v>0</v>
      </c>
      <c r="J3944" s="13">
        <f>(1 - Dashboard!$I$9) * H3944 * Dashboard!$I$8 * 'Lookups and Calculations'!$F$12</f>
        <v>0</v>
      </c>
      <c r="K3944" s="12">
        <f>(1 - Dashboard!$I$11) * I3944 * Dashboard!$I$10 * 'Lookups and Calculations'!$F$12</f>
        <v>0</v>
      </c>
      <c r="L3944" s="12">
        <f>(H3944 - I3944) * Dashboard!$I$13 * (Dashboard!$D$12 / 365) * 'Lookups and Calculations'!$F$12</f>
        <v>0</v>
      </c>
      <c r="M3944" s="3">
        <f>(G3944*2) * Dashboard!$I$13 * (Dashboard!$D$12 / 365) * 'Lookups and Calculations'!$F$12</f>
        <v>1602.0878730267946</v>
      </c>
      <c r="N3944" s="12">
        <f>H3944 * Dashboard!$I$14 * Dashboard!$I$15 * (Dashboard!$D$12 / 365) * 'Lookups and Calculations'!$F$12</f>
        <v>0</v>
      </c>
    </row>
    <row r="3945" spans="1:14" x14ac:dyDescent="0.35">
      <c r="A3945" s="2">
        <v>3944</v>
      </c>
      <c r="B3945" s="11">
        <v>4.2738688615470442E-2</v>
      </c>
      <c r="C3945" s="11">
        <v>0.62663710447309751</v>
      </c>
      <c r="D3945" s="3">
        <f>B3945*Dashboard!$D$11*Dashboard!$D$10*SQRT(Dashboard!$D$12/365)</f>
        <v>10611.237110791897</v>
      </c>
      <c r="E3945" s="3">
        <f>IF(Dashboard!$I$3,C3945*Dashboard!$E$11*Dashboard!$E$10*SQRT(Dashboard!$D$12/365),0)</f>
        <v>311165.13460720365</v>
      </c>
      <c r="F3945" s="3">
        <f>D3945+IF(Dashboard!$I$3,E3945,0)</f>
        <v>321776.37171799556</v>
      </c>
      <c r="G3945" s="3">
        <f>IF(Dashboard!$I$4, ('Lookups and Calculations'!$F$9) / (1 - 'Lookups and Calculations'!$F$10), 'Lookups and Calculations'!$F$9)</f>
        <v>1951878.888340465</v>
      </c>
      <c r="H3945" s="12">
        <f t="shared" si="122"/>
        <v>0</v>
      </c>
      <c r="I3945" s="12">
        <f t="shared" si="123"/>
        <v>0</v>
      </c>
      <c r="J3945" s="13">
        <f>(1 - Dashboard!$I$9) * H3945 * Dashboard!$I$8 * 'Lookups and Calculations'!$F$12</f>
        <v>0</v>
      </c>
      <c r="K3945" s="12">
        <f>(1 - Dashboard!$I$11) * I3945 * Dashboard!$I$10 * 'Lookups and Calculations'!$F$12</f>
        <v>0</v>
      </c>
      <c r="L3945" s="12">
        <f>(H3945 - I3945) * Dashboard!$I$13 * (Dashboard!$D$12 / 365) * 'Lookups and Calculations'!$F$12</f>
        <v>0</v>
      </c>
      <c r="M3945" s="3">
        <f>(G3945*2) * Dashboard!$I$13 * (Dashboard!$D$12 / 365) * 'Lookups and Calculations'!$F$12</f>
        <v>1602.0878730267946</v>
      </c>
      <c r="N3945" s="12">
        <f>H3945 * Dashboard!$I$14 * Dashboard!$I$15 * (Dashboard!$D$12 / 365) * 'Lookups and Calculations'!$F$12</f>
        <v>0</v>
      </c>
    </row>
    <row r="3946" spans="1:14" x14ac:dyDescent="0.35">
      <c r="A3946" s="2">
        <v>3945</v>
      </c>
      <c r="B3946" s="11">
        <v>1.5917186747101537</v>
      </c>
      <c r="C3946" s="11">
        <v>0.42854074609851811</v>
      </c>
      <c r="D3946" s="3">
        <f>B3946*Dashboard!$D$11*Dashboard!$D$10*SQRT(Dashboard!$D$12/365)</f>
        <v>395194.72445654403</v>
      </c>
      <c r="E3946" s="3">
        <f>IF(Dashboard!$I$3,C3946*Dashboard!$E$11*Dashboard!$E$10*SQRT(Dashboard!$D$12/365),0)</f>
        <v>212797.7069863115</v>
      </c>
      <c r="F3946" s="3">
        <f>D3946+IF(Dashboard!$I$3,E3946,0)</f>
        <v>607992.43144285551</v>
      </c>
      <c r="G3946" s="3">
        <f>IF(Dashboard!$I$4, ('Lookups and Calculations'!$F$9) / (1 - 'Lookups and Calculations'!$F$10), 'Lookups and Calculations'!$F$9)</f>
        <v>1951878.888340465</v>
      </c>
      <c r="H3946" s="12">
        <f t="shared" si="122"/>
        <v>0</v>
      </c>
      <c r="I3946" s="12">
        <f t="shared" si="123"/>
        <v>0</v>
      </c>
      <c r="J3946" s="13">
        <f>(1 - Dashboard!$I$9) * H3946 * Dashboard!$I$8 * 'Lookups and Calculations'!$F$12</f>
        <v>0</v>
      </c>
      <c r="K3946" s="12">
        <f>(1 - Dashboard!$I$11) * I3946 * Dashboard!$I$10 * 'Lookups and Calculations'!$F$12</f>
        <v>0</v>
      </c>
      <c r="L3946" s="12">
        <f>(H3946 - I3946) * Dashboard!$I$13 * (Dashboard!$D$12 / 365) * 'Lookups and Calculations'!$F$12</f>
        <v>0</v>
      </c>
      <c r="M3946" s="3">
        <f>(G3946*2) * Dashboard!$I$13 * (Dashboard!$D$12 / 365) * 'Lookups and Calculations'!$F$12</f>
        <v>1602.0878730267946</v>
      </c>
      <c r="N3946" s="12">
        <f>H3946 * Dashboard!$I$14 * Dashboard!$I$15 * (Dashboard!$D$12 / 365) * 'Lookups and Calculations'!$F$12</f>
        <v>0</v>
      </c>
    </row>
    <row r="3947" spans="1:14" x14ac:dyDescent="0.35">
      <c r="A3947" s="2">
        <v>3946</v>
      </c>
      <c r="B3947" s="11">
        <v>0.34852878633233247</v>
      </c>
      <c r="C3947" s="11">
        <v>0.69661549970258896</v>
      </c>
      <c r="D3947" s="3">
        <f>B3947*Dashboard!$D$11*Dashboard!$D$10*SQRT(Dashboard!$D$12/365)</f>
        <v>86533.342774822464</v>
      </c>
      <c r="E3947" s="3">
        <f>IF(Dashboard!$I$3,C3947*Dashboard!$E$11*Dashboard!$E$10*SQRT(Dashboard!$D$12/365),0)</f>
        <v>345913.85378732625</v>
      </c>
      <c r="F3947" s="3">
        <f>D3947+IF(Dashboard!$I$3,E3947,0)</f>
        <v>432447.19656214875</v>
      </c>
      <c r="G3947" s="3">
        <f>IF(Dashboard!$I$4, ('Lookups and Calculations'!$F$9) / (1 - 'Lookups and Calculations'!$F$10), 'Lookups and Calculations'!$F$9)</f>
        <v>1951878.888340465</v>
      </c>
      <c r="H3947" s="12">
        <f t="shared" si="122"/>
        <v>0</v>
      </c>
      <c r="I3947" s="12">
        <f t="shared" si="123"/>
        <v>0</v>
      </c>
      <c r="J3947" s="13">
        <f>(1 - Dashboard!$I$9) * H3947 * Dashboard!$I$8 * 'Lookups and Calculations'!$F$12</f>
        <v>0</v>
      </c>
      <c r="K3947" s="12">
        <f>(1 - Dashboard!$I$11) * I3947 * Dashboard!$I$10 * 'Lookups and Calculations'!$F$12</f>
        <v>0</v>
      </c>
      <c r="L3947" s="12">
        <f>(H3947 - I3947) * Dashboard!$I$13 * (Dashboard!$D$12 / 365) * 'Lookups and Calculations'!$F$12</f>
        <v>0</v>
      </c>
      <c r="M3947" s="3">
        <f>(G3947*2) * Dashboard!$I$13 * (Dashboard!$D$12 / 365) * 'Lookups and Calculations'!$F$12</f>
        <v>1602.0878730267946</v>
      </c>
      <c r="N3947" s="12">
        <f>H3947 * Dashboard!$I$14 * Dashboard!$I$15 * (Dashboard!$D$12 / 365) * 'Lookups and Calculations'!$F$12</f>
        <v>0</v>
      </c>
    </row>
    <row r="3948" spans="1:14" x14ac:dyDescent="0.35">
      <c r="A3948" s="2">
        <v>3947</v>
      </c>
      <c r="B3948" s="11">
        <v>2.2148449176762792</v>
      </c>
      <c r="C3948" s="11">
        <v>-0.10043872992101494</v>
      </c>
      <c r="D3948" s="3">
        <f>B3948*Dashboard!$D$11*Dashboard!$D$10*SQRT(Dashboard!$D$12/365)</f>
        <v>549905.60886297468</v>
      </c>
      <c r="E3948" s="3">
        <f>IF(Dashboard!$I$3,C3948*Dashboard!$E$11*Dashboard!$E$10*SQRT(Dashboard!$D$12/365),0)</f>
        <v>-49874.210595824887</v>
      </c>
      <c r="F3948" s="3">
        <f>D3948+IF(Dashboard!$I$3,E3948,0)</f>
        <v>500031.39826714981</v>
      </c>
      <c r="G3948" s="3">
        <f>IF(Dashboard!$I$4, ('Lookups and Calculations'!$F$9) / (1 - 'Lookups and Calculations'!$F$10), 'Lookups and Calculations'!$F$9)</f>
        <v>1951878.888340465</v>
      </c>
      <c r="H3948" s="12">
        <f t="shared" si="122"/>
        <v>0</v>
      </c>
      <c r="I3948" s="12">
        <f t="shared" si="123"/>
        <v>0</v>
      </c>
      <c r="J3948" s="13">
        <f>(1 - Dashboard!$I$9) * H3948 * Dashboard!$I$8 * 'Lookups and Calculations'!$F$12</f>
        <v>0</v>
      </c>
      <c r="K3948" s="12">
        <f>(1 - Dashboard!$I$11) * I3948 * Dashboard!$I$10 * 'Lookups and Calculations'!$F$12</f>
        <v>0</v>
      </c>
      <c r="L3948" s="12">
        <f>(H3948 - I3948) * Dashboard!$I$13 * (Dashboard!$D$12 / 365) * 'Lookups and Calculations'!$F$12</f>
        <v>0</v>
      </c>
      <c r="M3948" s="3">
        <f>(G3948*2) * Dashboard!$I$13 * (Dashboard!$D$12 / 365) * 'Lookups and Calculations'!$F$12</f>
        <v>1602.0878730267946</v>
      </c>
      <c r="N3948" s="12">
        <f>H3948 * Dashboard!$I$14 * Dashboard!$I$15 * (Dashboard!$D$12 / 365) * 'Lookups and Calculations'!$F$12</f>
        <v>0</v>
      </c>
    </row>
    <row r="3949" spans="1:14" x14ac:dyDescent="0.35">
      <c r="A3949" s="2">
        <v>3948</v>
      </c>
      <c r="B3949" s="11">
        <v>0.64479651291168927</v>
      </c>
      <c r="C3949" s="11">
        <v>-0.72350311344165863</v>
      </c>
      <c r="D3949" s="3">
        <f>B3949*Dashboard!$D$11*Dashboard!$D$10*SQRT(Dashboard!$D$12/365)</f>
        <v>160091.21731079603</v>
      </c>
      <c r="E3949" s="3">
        <f>IF(Dashboard!$I$3,C3949*Dashboard!$E$11*Dashboard!$E$10*SQRT(Dashboard!$D$12/365),0)</f>
        <v>-359265.26226387825</v>
      </c>
      <c r="F3949" s="3">
        <f>D3949+IF(Dashboard!$I$3,E3949,0)</f>
        <v>-199174.04495308222</v>
      </c>
      <c r="G3949" s="3">
        <f>IF(Dashboard!$I$4, ('Lookups and Calculations'!$F$9) / (1 - 'Lookups and Calculations'!$F$10), 'Lookups and Calculations'!$F$9)</f>
        <v>1951878.888340465</v>
      </c>
      <c r="H3949" s="12">
        <f t="shared" si="122"/>
        <v>0</v>
      </c>
      <c r="I3949" s="12">
        <f t="shared" si="123"/>
        <v>0</v>
      </c>
      <c r="J3949" s="13">
        <f>(1 - Dashboard!$I$9) * H3949 * Dashboard!$I$8 * 'Lookups and Calculations'!$F$12</f>
        <v>0</v>
      </c>
      <c r="K3949" s="12">
        <f>(1 - Dashboard!$I$11) * I3949 * Dashboard!$I$10 * 'Lookups and Calculations'!$F$12</f>
        <v>0</v>
      </c>
      <c r="L3949" s="12">
        <f>(H3949 - I3949) * Dashboard!$I$13 * (Dashboard!$D$12 / 365) * 'Lookups and Calculations'!$F$12</f>
        <v>0</v>
      </c>
      <c r="M3949" s="3">
        <f>(G3949*2) * Dashboard!$I$13 * (Dashboard!$D$12 / 365) * 'Lookups and Calculations'!$F$12</f>
        <v>1602.0878730267946</v>
      </c>
      <c r="N3949" s="12">
        <f>H3949 * Dashboard!$I$14 * Dashboard!$I$15 * (Dashboard!$D$12 / 365) * 'Lookups and Calculations'!$F$12</f>
        <v>0</v>
      </c>
    </row>
    <row r="3950" spans="1:14" x14ac:dyDescent="0.35">
      <c r="A3950" s="2">
        <v>3949</v>
      </c>
      <c r="B3950" s="11">
        <v>-0.16964772840938647</v>
      </c>
      <c r="C3950" s="11">
        <v>0.62635821922452495</v>
      </c>
      <c r="D3950" s="3">
        <f>B3950*Dashboard!$D$11*Dashboard!$D$10*SQRT(Dashboard!$D$12/365)</f>
        <v>-42120.437705887038</v>
      </c>
      <c r="E3950" s="3">
        <f>IF(Dashboard!$I$3,C3950*Dashboard!$E$11*Dashboard!$E$10*SQRT(Dashboard!$D$12/365),0)</f>
        <v>311026.65036282589</v>
      </c>
      <c r="F3950" s="3">
        <f>D3950+IF(Dashboard!$I$3,E3950,0)</f>
        <v>268906.21265693888</v>
      </c>
      <c r="G3950" s="3">
        <f>IF(Dashboard!$I$4, ('Lookups and Calculations'!$F$9) / (1 - 'Lookups and Calculations'!$F$10), 'Lookups and Calculations'!$F$9)</f>
        <v>1951878.888340465</v>
      </c>
      <c r="H3950" s="12">
        <f t="shared" si="122"/>
        <v>0</v>
      </c>
      <c r="I3950" s="12">
        <f t="shared" si="123"/>
        <v>0</v>
      </c>
      <c r="J3950" s="13">
        <f>(1 - Dashboard!$I$9) * H3950 * Dashboard!$I$8 * 'Lookups and Calculations'!$F$12</f>
        <v>0</v>
      </c>
      <c r="K3950" s="12">
        <f>(1 - Dashboard!$I$11) * I3950 * Dashboard!$I$10 * 'Lookups and Calculations'!$F$12</f>
        <v>0</v>
      </c>
      <c r="L3950" s="12">
        <f>(H3950 - I3950) * Dashboard!$I$13 * (Dashboard!$D$12 / 365) * 'Lookups and Calculations'!$F$12</f>
        <v>0</v>
      </c>
      <c r="M3950" s="3">
        <f>(G3950*2) * Dashboard!$I$13 * (Dashboard!$D$12 / 365) * 'Lookups and Calculations'!$F$12</f>
        <v>1602.0878730267946</v>
      </c>
      <c r="N3950" s="12">
        <f>H3950 * Dashboard!$I$14 * Dashboard!$I$15 * (Dashboard!$D$12 / 365) * 'Lookups and Calculations'!$F$12</f>
        <v>0</v>
      </c>
    </row>
    <row r="3951" spans="1:14" x14ac:dyDescent="0.35">
      <c r="A3951" s="2">
        <v>3950</v>
      </c>
      <c r="B3951" s="11">
        <v>-0.44146546001544018</v>
      </c>
      <c r="C3951" s="11">
        <v>-4.8341127432352943E-2</v>
      </c>
      <c r="D3951" s="3">
        <f>B3951*Dashboard!$D$11*Dashboard!$D$10*SQRT(Dashboard!$D$12/365)</f>
        <v>-109607.82429699943</v>
      </c>
      <c r="E3951" s="3">
        <f>IF(Dashboard!$I$3,C3951*Dashboard!$E$11*Dashboard!$E$10*SQRT(Dashboard!$D$12/365),0)</f>
        <v>-24004.441034815656</v>
      </c>
      <c r="F3951" s="3">
        <f>D3951+IF(Dashboard!$I$3,E3951,0)</f>
        <v>-133612.26533181508</v>
      </c>
      <c r="G3951" s="3">
        <f>IF(Dashboard!$I$4, ('Lookups and Calculations'!$F$9) / (1 - 'Lookups and Calculations'!$F$10), 'Lookups and Calculations'!$F$9)</f>
        <v>1951878.888340465</v>
      </c>
      <c r="H3951" s="12">
        <f t="shared" si="122"/>
        <v>0</v>
      </c>
      <c r="I3951" s="12">
        <f t="shared" si="123"/>
        <v>0</v>
      </c>
      <c r="J3951" s="13">
        <f>(1 - Dashboard!$I$9) * H3951 * Dashboard!$I$8 * 'Lookups and Calculations'!$F$12</f>
        <v>0</v>
      </c>
      <c r="K3951" s="12">
        <f>(1 - Dashboard!$I$11) * I3951 * Dashboard!$I$10 * 'Lookups and Calculations'!$F$12</f>
        <v>0</v>
      </c>
      <c r="L3951" s="12">
        <f>(H3951 - I3951) * Dashboard!$I$13 * (Dashboard!$D$12 / 365) * 'Lookups and Calculations'!$F$12</f>
        <v>0</v>
      </c>
      <c r="M3951" s="3">
        <f>(G3951*2) * Dashboard!$I$13 * (Dashboard!$D$12 / 365) * 'Lookups and Calculations'!$F$12</f>
        <v>1602.0878730267946</v>
      </c>
      <c r="N3951" s="12">
        <f>H3951 * Dashboard!$I$14 * Dashboard!$I$15 * (Dashboard!$D$12 / 365) * 'Lookups and Calculations'!$F$12</f>
        <v>0</v>
      </c>
    </row>
    <row r="3952" spans="1:14" x14ac:dyDescent="0.35">
      <c r="A3952" s="2">
        <v>3951</v>
      </c>
      <c r="B3952" s="11">
        <v>1.314820780511115</v>
      </c>
      <c r="C3952" s="11">
        <v>1.4885804919873331</v>
      </c>
      <c r="D3952" s="3">
        <f>B3952*Dashboard!$D$11*Dashboard!$D$10*SQRT(Dashboard!$D$12/365)</f>
        <v>326446.02612232807</v>
      </c>
      <c r="E3952" s="3">
        <f>IF(Dashboard!$I$3,C3952*Dashboard!$E$11*Dashboard!$E$10*SQRT(Dashboard!$D$12/365),0)</f>
        <v>739174.78849639627</v>
      </c>
      <c r="F3952" s="3">
        <f>D3952+IF(Dashboard!$I$3,E3952,0)</f>
        <v>1065620.8146187244</v>
      </c>
      <c r="G3952" s="3">
        <f>IF(Dashboard!$I$4, ('Lookups and Calculations'!$F$9) / (1 - 'Lookups and Calculations'!$F$10), 'Lookups and Calculations'!$F$9)</f>
        <v>1951878.888340465</v>
      </c>
      <c r="H3952" s="12">
        <f t="shared" si="122"/>
        <v>0</v>
      </c>
      <c r="I3952" s="12">
        <f t="shared" si="123"/>
        <v>0</v>
      </c>
      <c r="J3952" s="13">
        <f>(1 - Dashboard!$I$9) * H3952 * Dashboard!$I$8 * 'Lookups and Calculations'!$F$12</f>
        <v>0</v>
      </c>
      <c r="K3952" s="12">
        <f>(1 - Dashboard!$I$11) * I3952 * Dashboard!$I$10 * 'Lookups and Calculations'!$F$12</f>
        <v>0</v>
      </c>
      <c r="L3952" s="12">
        <f>(H3952 - I3952) * Dashboard!$I$13 * (Dashboard!$D$12 / 365) * 'Lookups and Calculations'!$F$12</f>
        <v>0</v>
      </c>
      <c r="M3952" s="3">
        <f>(G3952*2) * Dashboard!$I$13 * (Dashboard!$D$12 / 365) * 'Lookups and Calculations'!$F$12</f>
        <v>1602.0878730267946</v>
      </c>
      <c r="N3952" s="12">
        <f>H3952 * Dashboard!$I$14 * Dashboard!$I$15 * (Dashboard!$D$12 / 365) * 'Lookups and Calculations'!$F$12</f>
        <v>0</v>
      </c>
    </row>
    <row r="3953" spans="1:14" x14ac:dyDescent="0.35">
      <c r="A3953" s="2">
        <v>3952</v>
      </c>
      <c r="B3953" s="11">
        <v>-1.0877642730416681</v>
      </c>
      <c r="C3953" s="11">
        <v>-1.2697704421076232</v>
      </c>
      <c r="D3953" s="3">
        <f>B3953*Dashboard!$D$11*Dashboard!$D$10*SQRT(Dashboard!$D$12/365)</f>
        <v>-270072.03533416759</v>
      </c>
      <c r="E3953" s="3">
        <f>IF(Dashboard!$I$3,C3953*Dashboard!$E$11*Dashboard!$E$10*SQRT(Dashboard!$D$12/365),0)</f>
        <v>-630521.69703690067</v>
      </c>
      <c r="F3953" s="3">
        <f>D3953+IF(Dashboard!$I$3,E3953,0)</f>
        <v>-900593.73237106833</v>
      </c>
      <c r="G3953" s="3">
        <f>IF(Dashboard!$I$4, ('Lookups and Calculations'!$F$9) / (1 - 'Lookups and Calculations'!$F$10), 'Lookups and Calculations'!$F$9)</f>
        <v>1951878.888340465</v>
      </c>
      <c r="H3953" s="12">
        <f t="shared" si="122"/>
        <v>0</v>
      </c>
      <c r="I3953" s="12">
        <f t="shared" si="123"/>
        <v>0</v>
      </c>
      <c r="J3953" s="13">
        <f>(1 - Dashboard!$I$9) * H3953 * Dashboard!$I$8 * 'Lookups and Calculations'!$F$12</f>
        <v>0</v>
      </c>
      <c r="K3953" s="12">
        <f>(1 - Dashboard!$I$11) * I3953 * Dashboard!$I$10 * 'Lookups and Calculations'!$F$12</f>
        <v>0</v>
      </c>
      <c r="L3953" s="12">
        <f>(H3953 - I3953) * Dashboard!$I$13 * (Dashboard!$D$12 / 365) * 'Lookups and Calculations'!$F$12</f>
        <v>0</v>
      </c>
      <c r="M3953" s="3">
        <f>(G3953*2) * Dashboard!$I$13 * (Dashboard!$D$12 / 365) * 'Lookups and Calculations'!$F$12</f>
        <v>1602.0878730267946</v>
      </c>
      <c r="N3953" s="12">
        <f>H3953 * Dashboard!$I$14 * Dashboard!$I$15 * (Dashboard!$D$12 / 365) * 'Lookups and Calculations'!$F$12</f>
        <v>0</v>
      </c>
    </row>
    <row r="3954" spans="1:14" x14ac:dyDescent="0.35">
      <c r="A3954" s="2">
        <v>3953</v>
      </c>
      <c r="B3954" s="11">
        <v>-1.0478894661155003</v>
      </c>
      <c r="C3954" s="11">
        <v>-1.0817902255582026</v>
      </c>
      <c r="D3954" s="3">
        <f>B3954*Dashboard!$D$11*Dashboard!$D$10*SQRT(Dashboard!$D$12/365)</f>
        <v>-260171.84782847387</v>
      </c>
      <c r="E3954" s="3">
        <f>IF(Dashboard!$I$3,C3954*Dashboard!$E$11*Dashboard!$E$10*SQRT(Dashboard!$D$12/365),0)</f>
        <v>-537177.57654267142</v>
      </c>
      <c r="F3954" s="3">
        <f>D3954+IF(Dashboard!$I$3,E3954,0)</f>
        <v>-797349.42437114532</v>
      </c>
      <c r="G3954" s="3">
        <f>IF(Dashboard!$I$4, ('Lookups and Calculations'!$F$9) / (1 - 'Lookups and Calculations'!$F$10), 'Lookups and Calculations'!$F$9)</f>
        <v>1951878.888340465</v>
      </c>
      <c r="H3954" s="12">
        <f t="shared" si="122"/>
        <v>0</v>
      </c>
      <c r="I3954" s="12">
        <f t="shared" si="123"/>
        <v>0</v>
      </c>
      <c r="J3954" s="13">
        <f>(1 - Dashboard!$I$9) * H3954 * Dashboard!$I$8 * 'Lookups and Calculations'!$F$12</f>
        <v>0</v>
      </c>
      <c r="K3954" s="12">
        <f>(1 - Dashboard!$I$11) * I3954 * Dashboard!$I$10 * 'Lookups and Calculations'!$F$12</f>
        <v>0</v>
      </c>
      <c r="L3954" s="12">
        <f>(H3954 - I3954) * Dashboard!$I$13 * (Dashboard!$D$12 / 365) * 'Lookups and Calculations'!$F$12</f>
        <v>0</v>
      </c>
      <c r="M3954" s="3">
        <f>(G3954*2) * Dashboard!$I$13 * (Dashboard!$D$12 / 365) * 'Lookups and Calculations'!$F$12</f>
        <v>1602.0878730267946</v>
      </c>
      <c r="N3954" s="12">
        <f>H3954 * Dashboard!$I$14 * Dashboard!$I$15 * (Dashboard!$D$12 / 365) * 'Lookups and Calculations'!$F$12</f>
        <v>0</v>
      </c>
    </row>
    <row r="3955" spans="1:14" x14ac:dyDescent="0.35">
      <c r="A3955" s="2">
        <v>3954</v>
      </c>
      <c r="B3955" s="11">
        <v>1.8230246924143954</v>
      </c>
      <c r="C3955" s="11">
        <v>3.8444637307254718E-2</v>
      </c>
      <c r="D3955" s="3">
        <f>B3955*Dashboard!$D$11*Dashboard!$D$10*SQRT(Dashboard!$D$12/365)</f>
        <v>452623.79115290224</v>
      </c>
      <c r="E3955" s="3">
        <f>IF(Dashboard!$I$3,C3955*Dashboard!$E$11*Dashboard!$E$10*SQRT(Dashboard!$D$12/365),0)</f>
        <v>19090.204932399771</v>
      </c>
      <c r="F3955" s="3">
        <f>D3955+IF(Dashboard!$I$3,E3955,0)</f>
        <v>471713.99608530203</v>
      </c>
      <c r="G3955" s="3">
        <f>IF(Dashboard!$I$4, ('Lookups and Calculations'!$F$9) / (1 - 'Lookups and Calculations'!$F$10), 'Lookups and Calculations'!$F$9)</f>
        <v>1951878.888340465</v>
      </c>
      <c r="H3955" s="12">
        <f t="shared" si="122"/>
        <v>0</v>
      </c>
      <c r="I3955" s="12">
        <f t="shared" si="123"/>
        <v>0</v>
      </c>
      <c r="J3955" s="13">
        <f>(1 - Dashboard!$I$9) * H3955 * Dashboard!$I$8 * 'Lookups and Calculations'!$F$12</f>
        <v>0</v>
      </c>
      <c r="K3955" s="12">
        <f>(1 - Dashboard!$I$11) * I3955 * Dashboard!$I$10 * 'Lookups and Calculations'!$F$12</f>
        <v>0</v>
      </c>
      <c r="L3955" s="12">
        <f>(H3955 - I3955) * Dashboard!$I$13 * (Dashboard!$D$12 / 365) * 'Lookups and Calculations'!$F$12</f>
        <v>0</v>
      </c>
      <c r="M3955" s="3">
        <f>(G3955*2) * Dashboard!$I$13 * (Dashboard!$D$12 / 365) * 'Lookups and Calculations'!$F$12</f>
        <v>1602.0878730267946</v>
      </c>
      <c r="N3955" s="12">
        <f>H3955 * Dashboard!$I$14 * Dashboard!$I$15 * (Dashboard!$D$12 / 365) * 'Lookups and Calculations'!$F$12</f>
        <v>0</v>
      </c>
    </row>
    <row r="3956" spans="1:14" x14ac:dyDescent="0.35">
      <c r="A3956" s="2">
        <v>3955</v>
      </c>
      <c r="B3956" s="11">
        <v>-7.4419529070308008E-2</v>
      </c>
      <c r="C3956" s="11">
        <v>0.62026976909602294</v>
      </c>
      <c r="D3956" s="3">
        <f>B3956*Dashboard!$D$11*Dashboard!$D$10*SQRT(Dashboard!$D$12/365)</f>
        <v>-18477.012145680605</v>
      </c>
      <c r="E3956" s="3">
        <f>IF(Dashboard!$I$3,C3956*Dashboard!$E$11*Dashboard!$E$10*SQRT(Dashboard!$D$12/365),0)</f>
        <v>308003.34805553977</v>
      </c>
      <c r="F3956" s="3">
        <f>D3956+IF(Dashboard!$I$3,E3956,0)</f>
        <v>289526.33590985916</v>
      </c>
      <c r="G3956" s="3">
        <f>IF(Dashboard!$I$4, ('Lookups and Calculations'!$F$9) / (1 - 'Lookups and Calculations'!$F$10), 'Lookups and Calculations'!$F$9)</f>
        <v>1951878.888340465</v>
      </c>
      <c r="H3956" s="12">
        <f t="shared" si="122"/>
        <v>0</v>
      </c>
      <c r="I3956" s="12">
        <f t="shared" si="123"/>
        <v>0</v>
      </c>
      <c r="J3956" s="13">
        <f>(1 - Dashboard!$I$9) * H3956 * Dashboard!$I$8 * 'Lookups and Calculations'!$F$12</f>
        <v>0</v>
      </c>
      <c r="K3956" s="12">
        <f>(1 - Dashboard!$I$11) * I3956 * Dashboard!$I$10 * 'Lookups and Calculations'!$F$12</f>
        <v>0</v>
      </c>
      <c r="L3956" s="12">
        <f>(H3956 - I3956) * Dashboard!$I$13 * (Dashboard!$D$12 / 365) * 'Lookups and Calculations'!$F$12</f>
        <v>0</v>
      </c>
      <c r="M3956" s="3">
        <f>(G3956*2) * Dashboard!$I$13 * (Dashboard!$D$12 / 365) * 'Lookups and Calculations'!$F$12</f>
        <v>1602.0878730267946</v>
      </c>
      <c r="N3956" s="12">
        <f>H3956 * Dashboard!$I$14 * Dashboard!$I$15 * (Dashboard!$D$12 / 365) * 'Lookups and Calculations'!$F$12</f>
        <v>0</v>
      </c>
    </row>
    <row r="3957" spans="1:14" x14ac:dyDescent="0.35">
      <c r="A3957" s="2">
        <v>3956</v>
      </c>
      <c r="B3957" s="11">
        <v>0.68138599213704898</v>
      </c>
      <c r="C3957" s="11">
        <v>0.55992020430972711</v>
      </c>
      <c r="D3957" s="3">
        <f>B3957*Dashboard!$D$11*Dashboard!$D$10*SQRT(Dashboard!$D$12/365)</f>
        <v>169175.71785113658</v>
      </c>
      <c r="E3957" s="3">
        <f>IF(Dashboard!$I$3,C3957*Dashboard!$E$11*Dashboard!$E$10*SQRT(Dashboard!$D$12/365),0)</f>
        <v>278035.95494050271</v>
      </c>
      <c r="F3957" s="3">
        <f>D3957+IF(Dashboard!$I$3,E3957,0)</f>
        <v>447211.67279163928</v>
      </c>
      <c r="G3957" s="3">
        <f>IF(Dashboard!$I$4, ('Lookups and Calculations'!$F$9) / (1 - 'Lookups and Calculations'!$F$10), 'Lookups and Calculations'!$F$9)</f>
        <v>1951878.888340465</v>
      </c>
      <c r="H3957" s="12">
        <f t="shared" si="122"/>
        <v>0</v>
      </c>
      <c r="I3957" s="12">
        <f t="shared" si="123"/>
        <v>0</v>
      </c>
      <c r="J3957" s="13">
        <f>(1 - Dashboard!$I$9) * H3957 * Dashboard!$I$8 * 'Lookups and Calculations'!$F$12</f>
        <v>0</v>
      </c>
      <c r="K3957" s="12">
        <f>(1 - Dashboard!$I$11) * I3957 * Dashboard!$I$10 * 'Lookups and Calculations'!$F$12</f>
        <v>0</v>
      </c>
      <c r="L3957" s="12">
        <f>(H3957 - I3957) * Dashboard!$I$13 * (Dashboard!$D$12 / 365) * 'Lookups and Calculations'!$F$12</f>
        <v>0</v>
      </c>
      <c r="M3957" s="3">
        <f>(G3957*2) * Dashboard!$I$13 * (Dashboard!$D$12 / 365) * 'Lookups and Calculations'!$F$12</f>
        <v>1602.0878730267946</v>
      </c>
      <c r="N3957" s="12">
        <f>H3957 * Dashboard!$I$14 * Dashboard!$I$15 * (Dashboard!$D$12 / 365) * 'Lookups and Calculations'!$F$12</f>
        <v>0</v>
      </c>
    </row>
    <row r="3958" spans="1:14" x14ac:dyDescent="0.35">
      <c r="A3958" s="2">
        <v>3957</v>
      </c>
      <c r="B3958" s="11">
        <v>-9.561111607130432E-2</v>
      </c>
      <c r="C3958" s="11">
        <v>-0.64055958795635759</v>
      </c>
      <c r="D3958" s="3">
        <f>B3958*Dashboard!$D$11*Dashboard!$D$10*SQRT(Dashboard!$D$12/365)</f>
        <v>-23738.496802936785</v>
      </c>
      <c r="E3958" s="3">
        <f>IF(Dashboard!$I$3,C3958*Dashboard!$E$11*Dashboard!$E$10*SQRT(Dashboard!$D$12/365),0)</f>
        <v>-318078.53219603281</v>
      </c>
      <c r="F3958" s="3">
        <f>D3958+IF(Dashboard!$I$3,E3958,0)</f>
        <v>-341817.02899896959</v>
      </c>
      <c r="G3958" s="3">
        <f>IF(Dashboard!$I$4, ('Lookups and Calculations'!$F$9) / (1 - 'Lookups and Calculations'!$F$10), 'Lookups and Calculations'!$F$9)</f>
        <v>1951878.888340465</v>
      </c>
      <c r="H3958" s="12">
        <f t="shared" si="122"/>
        <v>0</v>
      </c>
      <c r="I3958" s="12">
        <f t="shared" si="123"/>
        <v>0</v>
      </c>
      <c r="J3958" s="13">
        <f>(1 - Dashboard!$I$9) * H3958 * Dashboard!$I$8 * 'Lookups and Calculations'!$F$12</f>
        <v>0</v>
      </c>
      <c r="K3958" s="12">
        <f>(1 - Dashboard!$I$11) * I3958 * Dashboard!$I$10 * 'Lookups and Calculations'!$F$12</f>
        <v>0</v>
      </c>
      <c r="L3958" s="12">
        <f>(H3958 - I3958) * Dashboard!$I$13 * (Dashboard!$D$12 / 365) * 'Lookups and Calculations'!$F$12</f>
        <v>0</v>
      </c>
      <c r="M3958" s="3">
        <f>(G3958*2) * Dashboard!$I$13 * (Dashboard!$D$12 / 365) * 'Lookups and Calculations'!$F$12</f>
        <v>1602.0878730267946</v>
      </c>
      <c r="N3958" s="12">
        <f>H3958 * Dashboard!$I$14 * Dashboard!$I$15 * (Dashboard!$D$12 / 365) * 'Lookups and Calculations'!$F$12</f>
        <v>0</v>
      </c>
    </row>
    <row r="3959" spans="1:14" x14ac:dyDescent="0.35">
      <c r="A3959" s="2">
        <v>3958</v>
      </c>
      <c r="B3959" s="11">
        <v>1.3244988513976736</v>
      </c>
      <c r="C3959" s="11">
        <v>-0.59667339293901689</v>
      </c>
      <c r="D3959" s="3">
        <f>B3959*Dashboard!$D$11*Dashboard!$D$10*SQRT(Dashboard!$D$12/365)</f>
        <v>328848.91465913621</v>
      </c>
      <c r="E3959" s="3">
        <f>IF(Dashboard!$I$3,C3959*Dashboard!$E$11*Dashboard!$E$10*SQRT(Dashboard!$D$12/365),0)</f>
        <v>-296286.24814121099</v>
      </c>
      <c r="F3959" s="3">
        <f>D3959+IF(Dashboard!$I$3,E3959,0)</f>
        <v>32562.666517925216</v>
      </c>
      <c r="G3959" s="3">
        <f>IF(Dashboard!$I$4, ('Lookups and Calculations'!$F$9) / (1 - 'Lookups and Calculations'!$F$10), 'Lookups and Calculations'!$F$9)</f>
        <v>1951878.888340465</v>
      </c>
      <c r="H3959" s="12">
        <f t="shared" si="122"/>
        <v>0</v>
      </c>
      <c r="I3959" s="12">
        <f t="shared" si="123"/>
        <v>0</v>
      </c>
      <c r="J3959" s="13">
        <f>(1 - Dashboard!$I$9) * H3959 * Dashboard!$I$8 * 'Lookups and Calculations'!$F$12</f>
        <v>0</v>
      </c>
      <c r="K3959" s="12">
        <f>(1 - Dashboard!$I$11) * I3959 * Dashboard!$I$10 * 'Lookups and Calculations'!$F$12</f>
        <v>0</v>
      </c>
      <c r="L3959" s="12">
        <f>(H3959 - I3959) * Dashboard!$I$13 * (Dashboard!$D$12 / 365) * 'Lookups and Calculations'!$F$12</f>
        <v>0</v>
      </c>
      <c r="M3959" s="3">
        <f>(G3959*2) * Dashboard!$I$13 * (Dashboard!$D$12 / 365) * 'Lookups and Calculations'!$F$12</f>
        <v>1602.0878730267946</v>
      </c>
      <c r="N3959" s="12">
        <f>H3959 * Dashboard!$I$14 * Dashboard!$I$15 * (Dashboard!$D$12 / 365) * 'Lookups and Calculations'!$F$12</f>
        <v>0</v>
      </c>
    </row>
    <row r="3960" spans="1:14" x14ac:dyDescent="0.35">
      <c r="A3960" s="2">
        <v>3959</v>
      </c>
      <c r="B3960" s="11">
        <v>1.528714390487619</v>
      </c>
      <c r="C3960" s="11">
        <v>0.23586570310776028</v>
      </c>
      <c r="D3960" s="3">
        <f>B3960*Dashboard!$D$11*Dashboard!$D$10*SQRT(Dashboard!$D$12/365)</f>
        <v>379551.90946761996</v>
      </c>
      <c r="E3960" s="3">
        <f>IF(Dashboard!$I$3,C3960*Dashboard!$E$11*Dashboard!$E$10*SQRT(Dashboard!$D$12/365),0)</f>
        <v>117122.30688679217</v>
      </c>
      <c r="F3960" s="3">
        <f>D3960+IF(Dashboard!$I$3,E3960,0)</f>
        <v>496674.21635441214</v>
      </c>
      <c r="G3960" s="3">
        <f>IF(Dashboard!$I$4, ('Lookups and Calculations'!$F$9) / (1 - 'Lookups and Calculations'!$F$10), 'Lookups and Calculations'!$F$9)</f>
        <v>1951878.888340465</v>
      </c>
      <c r="H3960" s="12">
        <f t="shared" si="122"/>
        <v>0</v>
      </c>
      <c r="I3960" s="12">
        <f t="shared" si="123"/>
        <v>0</v>
      </c>
      <c r="J3960" s="13">
        <f>(1 - Dashboard!$I$9) * H3960 * Dashboard!$I$8 * 'Lookups and Calculations'!$F$12</f>
        <v>0</v>
      </c>
      <c r="K3960" s="12">
        <f>(1 - Dashboard!$I$11) * I3960 * Dashboard!$I$10 * 'Lookups and Calculations'!$F$12</f>
        <v>0</v>
      </c>
      <c r="L3960" s="12">
        <f>(H3960 - I3960) * Dashboard!$I$13 * (Dashboard!$D$12 / 365) * 'Lookups and Calculations'!$F$12</f>
        <v>0</v>
      </c>
      <c r="M3960" s="3">
        <f>(G3960*2) * Dashboard!$I$13 * (Dashboard!$D$12 / 365) * 'Lookups and Calculations'!$F$12</f>
        <v>1602.0878730267946</v>
      </c>
      <c r="N3960" s="12">
        <f>H3960 * Dashboard!$I$14 * Dashboard!$I$15 * (Dashboard!$D$12 / 365) * 'Lookups and Calculations'!$F$12</f>
        <v>0</v>
      </c>
    </row>
    <row r="3961" spans="1:14" x14ac:dyDescent="0.35">
      <c r="A3961" s="2">
        <v>3960</v>
      </c>
      <c r="B3961" s="11">
        <v>1.221806902277935</v>
      </c>
      <c r="C3961" s="11">
        <v>0.36849599189005749</v>
      </c>
      <c r="D3961" s="3">
        <f>B3961*Dashboard!$D$11*Dashboard!$D$10*SQRT(Dashboard!$D$12/365)</f>
        <v>303352.37611807103</v>
      </c>
      <c r="E3961" s="3">
        <f>IF(Dashboard!$I$3,C3961*Dashboard!$E$11*Dashboard!$E$10*SQRT(Dashboard!$D$12/365),0)</f>
        <v>182981.67168874922</v>
      </c>
      <c r="F3961" s="3">
        <f>D3961+IF(Dashboard!$I$3,E3961,0)</f>
        <v>486334.04780682025</v>
      </c>
      <c r="G3961" s="3">
        <f>IF(Dashboard!$I$4, ('Lookups and Calculations'!$F$9) / (1 - 'Lookups and Calculations'!$F$10), 'Lookups and Calculations'!$F$9)</f>
        <v>1951878.888340465</v>
      </c>
      <c r="H3961" s="12">
        <f t="shared" si="122"/>
        <v>0</v>
      </c>
      <c r="I3961" s="12">
        <f t="shared" si="123"/>
        <v>0</v>
      </c>
      <c r="J3961" s="13">
        <f>(1 - Dashboard!$I$9) * H3961 * Dashboard!$I$8 * 'Lookups and Calculations'!$F$12</f>
        <v>0</v>
      </c>
      <c r="K3961" s="12">
        <f>(1 - Dashboard!$I$11) * I3961 * Dashboard!$I$10 * 'Lookups and Calculations'!$F$12</f>
        <v>0</v>
      </c>
      <c r="L3961" s="12">
        <f>(H3961 - I3961) * Dashboard!$I$13 * (Dashboard!$D$12 / 365) * 'Lookups and Calculations'!$F$12</f>
        <v>0</v>
      </c>
      <c r="M3961" s="3">
        <f>(G3961*2) * Dashboard!$I$13 * (Dashboard!$D$12 / 365) * 'Lookups and Calculations'!$F$12</f>
        <v>1602.0878730267946</v>
      </c>
      <c r="N3961" s="12">
        <f>H3961 * Dashboard!$I$14 * Dashboard!$I$15 * (Dashboard!$D$12 / 365) * 'Lookups and Calculations'!$F$12</f>
        <v>0</v>
      </c>
    </row>
    <row r="3962" spans="1:14" x14ac:dyDescent="0.35">
      <c r="A3962" s="2">
        <v>3961</v>
      </c>
      <c r="B3962" s="11">
        <v>-1.0780146959521681</v>
      </c>
      <c r="C3962" s="11">
        <v>-0.50814966066704392</v>
      </c>
      <c r="D3962" s="3">
        <f>B3962*Dashboard!$D$11*Dashboard!$D$10*SQRT(Dashboard!$D$12/365)</f>
        <v>-267651.39311097167</v>
      </c>
      <c r="E3962" s="3">
        <f>IF(Dashboard!$I$3,C3962*Dashboard!$E$11*Dashboard!$E$10*SQRT(Dashboard!$D$12/365),0)</f>
        <v>-252328.59087560439</v>
      </c>
      <c r="F3962" s="3">
        <f>D3962+IF(Dashboard!$I$3,E3962,0)</f>
        <v>-519979.98398657609</v>
      </c>
      <c r="G3962" s="3">
        <f>IF(Dashboard!$I$4, ('Lookups and Calculations'!$F$9) / (1 - 'Lookups and Calculations'!$F$10), 'Lookups and Calculations'!$F$9)</f>
        <v>1951878.888340465</v>
      </c>
      <c r="H3962" s="12">
        <f t="shared" si="122"/>
        <v>0</v>
      </c>
      <c r="I3962" s="12">
        <f t="shared" si="123"/>
        <v>0</v>
      </c>
      <c r="J3962" s="13">
        <f>(1 - Dashboard!$I$9) * H3962 * Dashboard!$I$8 * 'Lookups and Calculations'!$F$12</f>
        <v>0</v>
      </c>
      <c r="K3962" s="12">
        <f>(1 - Dashboard!$I$11) * I3962 * Dashboard!$I$10 * 'Lookups and Calculations'!$F$12</f>
        <v>0</v>
      </c>
      <c r="L3962" s="12">
        <f>(H3962 - I3962) * Dashboard!$I$13 * (Dashboard!$D$12 / 365) * 'Lookups and Calculations'!$F$12</f>
        <v>0</v>
      </c>
      <c r="M3962" s="3">
        <f>(G3962*2) * Dashboard!$I$13 * (Dashboard!$D$12 / 365) * 'Lookups and Calculations'!$F$12</f>
        <v>1602.0878730267946</v>
      </c>
      <c r="N3962" s="12">
        <f>H3962 * Dashboard!$I$14 * Dashboard!$I$15 * (Dashboard!$D$12 / 365) * 'Lookups and Calculations'!$F$12</f>
        <v>0</v>
      </c>
    </row>
    <row r="3963" spans="1:14" x14ac:dyDescent="0.35">
      <c r="A3963" s="2">
        <v>3962</v>
      </c>
      <c r="B3963" s="11">
        <v>-1.8616988233639897</v>
      </c>
      <c r="C3963" s="11">
        <v>0.32784592177885147</v>
      </c>
      <c r="D3963" s="3">
        <f>B3963*Dashboard!$D$11*Dashboard!$D$10*SQRT(Dashboard!$D$12/365)</f>
        <v>-462225.87270604121</v>
      </c>
      <c r="E3963" s="3">
        <f>IF(Dashboard!$I$3,C3963*Dashboard!$E$11*Dashboard!$E$10*SQRT(Dashboard!$D$12/365),0)</f>
        <v>162796.32925106926</v>
      </c>
      <c r="F3963" s="3">
        <f>D3963+IF(Dashboard!$I$3,E3963,0)</f>
        <v>-299429.54345497198</v>
      </c>
      <c r="G3963" s="3">
        <f>IF(Dashboard!$I$4, ('Lookups and Calculations'!$F$9) / (1 - 'Lookups and Calculations'!$F$10), 'Lookups and Calculations'!$F$9)</f>
        <v>1951878.888340465</v>
      </c>
      <c r="H3963" s="12">
        <f t="shared" si="122"/>
        <v>0</v>
      </c>
      <c r="I3963" s="12">
        <f t="shared" si="123"/>
        <v>0</v>
      </c>
      <c r="J3963" s="13">
        <f>(1 - Dashboard!$I$9) * H3963 * Dashboard!$I$8 * 'Lookups and Calculations'!$F$12</f>
        <v>0</v>
      </c>
      <c r="K3963" s="12">
        <f>(1 - Dashboard!$I$11) * I3963 * Dashboard!$I$10 * 'Lookups and Calculations'!$F$12</f>
        <v>0</v>
      </c>
      <c r="L3963" s="12">
        <f>(H3963 - I3963) * Dashboard!$I$13 * (Dashboard!$D$12 / 365) * 'Lookups and Calculations'!$F$12</f>
        <v>0</v>
      </c>
      <c r="M3963" s="3">
        <f>(G3963*2) * Dashboard!$I$13 * (Dashboard!$D$12 / 365) * 'Lookups and Calculations'!$F$12</f>
        <v>1602.0878730267946</v>
      </c>
      <c r="N3963" s="12">
        <f>H3963 * Dashboard!$I$14 * Dashboard!$I$15 * (Dashboard!$D$12 / 365) * 'Lookups and Calculations'!$F$12</f>
        <v>0</v>
      </c>
    </row>
    <row r="3964" spans="1:14" x14ac:dyDescent="0.35">
      <c r="A3964" s="2">
        <v>3963</v>
      </c>
      <c r="B3964" s="11">
        <v>-0.83389585865424709</v>
      </c>
      <c r="C3964" s="11">
        <v>-0.45905297179710042</v>
      </c>
      <c r="D3964" s="3">
        <f>B3964*Dashboard!$D$11*Dashboard!$D$10*SQRT(Dashboard!$D$12/365)</f>
        <v>-207041.1369310148</v>
      </c>
      <c r="E3964" s="3">
        <f>IF(Dashboard!$I$3,C3964*Dashboard!$E$11*Dashboard!$E$10*SQRT(Dashboard!$D$12/365),0)</f>
        <v>-227948.96558381824</v>
      </c>
      <c r="F3964" s="3">
        <f>D3964+IF(Dashboard!$I$3,E3964,0)</f>
        <v>-434990.10251483304</v>
      </c>
      <c r="G3964" s="3">
        <f>IF(Dashboard!$I$4, ('Lookups and Calculations'!$F$9) / (1 - 'Lookups and Calculations'!$F$10), 'Lookups and Calculations'!$F$9)</f>
        <v>1951878.888340465</v>
      </c>
      <c r="H3964" s="12">
        <f t="shared" si="122"/>
        <v>0</v>
      </c>
      <c r="I3964" s="12">
        <f t="shared" si="123"/>
        <v>0</v>
      </c>
      <c r="J3964" s="13">
        <f>(1 - Dashboard!$I$9) * H3964 * Dashboard!$I$8 * 'Lookups and Calculations'!$F$12</f>
        <v>0</v>
      </c>
      <c r="K3964" s="12">
        <f>(1 - Dashboard!$I$11) * I3964 * Dashboard!$I$10 * 'Lookups and Calculations'!$F$12</f>
        <v>0</v>
      </c>
      <c r="L3964" s="12">
        <f>(H3964 - I3964) * Dashboard!$I$13 * (Dashboard!$D$12 / 365) * 'Lookups and Calculations'!$F$12</f>
        <v>0</v>
      </c>
      <c r="M3964" s="3">
        <f>(G3964*2) * Dashboard!$I$13 * (Dashboard!$D$12 / 365) * 'Lookups and Calculations'!$F$12</f>
        <v>1602.0878730267946</v>
      </c>
      <c r="N3964" s="12">
        <f>H3964 * Dashboard!$I$14 * Dashboard!$I$15 * (Dashboard!$D$12 / 365) * 'Lookups and Calculations'!$F$12</f>
        <v>0</v>
      </c>
    </row>
    <row r="3965" spans="1:14" x14ac:dyDescent="0.35">
      <c r="A3965" s="2">
        <v>3964</v>
      </c>
      <c r="B3965" s="11">
        <v>0.31040482780000067</v>
      </c>
      <c r="C3965" s="11">
        <v>-0.92160571612117204</v>
      </c>
      <c r="D3965" s="3">
        <f>B3965*Dashboard!$D$11*Dashboard!$D$10*SQRT(Dashboard!$D$12/365)</f>
        <v>77067.859001365374</v>
      </c>
      <c r="E3965" s="3">
        <f>IF(Dashboard!$I$3,C3965*Dashboard!$E$11*Dashboard!$E$10*SQRT(Dashboard!$D$12/365),0)</f>
        <v>-457635.79057889065</v>
      </c>
      <c r="F3965" s="3">
        <f>D3965+IF(Dashboard!$I$3,E3965,0)</f>
        <v>-380567.93157752528</v>
      </c>
      <c r="G3965" s="3">
        <f>IF(Dashboard!$I$4, ('Lookups and Calculations'!$F$9) / (1 - 'Lookups and Calculations'!$F$10), 'Lookups and Calculations'!$F$9)</f>
        <v>1951878.888340465</v>
      </c>
      <c r="H3965" s="12">
        <f t="shared" si="122"/>
        <v>0</v>
      </c>
      <c r="I3965" s="12">
        <f t="shared" si="123"/>
        <v>0</v>
      </c>
      <c r="J3965" s="13">
        <f>(1 - Dashboard!$I$9) * H3965 * Dashboard!$I$8 * 'Lookups and Calculations'!$F$12</f>
        <v>0</v>
      </c>
      <c r="K3965" s="12">
        <f>(1 - Dashboard!$I$11) * I3965 * Dashboard!$I$10 * 'Lookups and Calculations'!$F$12</f>
        <v>0</v>
      </c>
      <c r="L3965" s="12">
        <f>(H3965 - I3965) * Dashboard!$I$13 * (Dashboard!$D$12 / 365) * 'Lookups and Calculations'!$F$12</f>
        <v>0</v>
      </c>
      <c r="M3965" s="3">
        <f>(G3965*2) * Dashboard!$I$13 * (Dashboard!$D$12 / 365) * 'Lookups and Calculations'!$F$12</f>
        <v>1602.0878730267946</v>
      </c>
      <c r="N3965" s="12">
        <f>H3965 * Dashboard!$I$14 * Dashboard!$I$15 * (Dashboard!$D$12 / 365) * 'Lookups and Calculations'!$F$12</f>
        <v>0</v>
      </c>
    </row>
    <row r="3966" spans="1:14" x14ac:dyDescent="0.35">
      <c r="A3966" s="2">
        <v>3965</v>
      </c>
      <c r="B3966" s="11">
        <v>0.98597197208716358</v>
      </c>
      <c r="C3966" s="11">
        <v>0.87652148248005191</v>
      </c>
      <c r="D3966" s="3">
        <f>B3966*Dashboard!$D$11*Dashboard!$D$10*SQRT(Dashboard!$D$12/365)</f>
        <v>244798.86302886781</v>
      </c>
      <c r="E3966" s="3">
        <f>IF(Dashboard!$I$3,C3966*Dashboard!$E$11*Dashboard!$E$10*SQRT(Dashboard!$D$12/365),0)</f>
        <v>435248.60423218098</v>
      </c>
      <c r="F3966" s="3">
        <f>D3966+IF(Dashboard!$I$3,E3966,0)</f>
        <v>680047.46726104873</v>
      </c>
      <c r="G3966" s="3">
        <f>IF(Dashboard!$I$4, ('Lookups and Calculations'!$F$9) / (1 - 'Lookups and Calculations'!$F$10), 'Lookups and Calculations'!$F$9)</f>
        <v>1951878.888340465</v>
      </c>
      <c r="H3966" s="12">
        <f t="shared" si="122"/>
        <v>0</v>
      </c>
      <c r="I3966" s="12">
        <f t="shared" si="123"/>
        <v>0</v>
      </c>
      <c r="J3966" s="13">
        <f>(1 - Dashboard!$I$9) * H3966 * Dashboard!$I$8 * 'Lookups and Calculations'!$F$12</f>
        <v>0</v>
      </c>
      <c r="K3966" s="12">
        <f>(1 - Dashboard!$I$11) * I3966 * Dashboard!$I$10 * 'Lookups and Calculations'!$F$12</f>
        <v>0</v>
      </c>
      <c r="L3966" s="12">
        <f>(H3966 - I3966) * Dashboard!$I$13 * (Dashboard!$D$12 / 365) * 'Lookups and Calculations'!$F$12</f>
        <v>0</v>
      </c>
      <c r="M3966" s="3">
        <f>(G3966*2) * Dashboard!$I$13 * (Dashboard!$D$12 / 365) * 'Lookups and Calculations'!$F$12</f>
        <v>1602.0878730267946</v>
      </c>
      <c r="N3966" s="12">
        <f>H3966 * Dashboard!$I$14 * Dashboard!$I$15 * (Dashboard!$D$12 / 365) * 'Lookups and Calculations'!$F$12</f>
        <v>0</v>
      </c>
    </row>
    <row r="3967" spans="1:14" x14ac:dyDescent="0.35">
      <c r="A3967" s="2">
        <v>3966</v>
      </c>
      <c r="B3967" s="11">
        <v>-0.73591554262396575</v>
      </c>
      <c r="C3967" s="11">
        <v>-0.26500252227514859</v>
      </c>
      <c r="D3967" s="3">
        <f>B3967*Dashboard!$D$11*Dashboard!$D$10*SQRT(Dashboard!$D$12/365)</f>
        <v>-182714.41097688026</v>
      </c>
      <c r="E3967" s="3">
        <f>IF(Dashboard!$I$3,C3967*Dashboard!$E$11*Dashboard!$E$10*SQRT(Dashboard!$D$12/365),0)</f>
        <v>-131590.58875763588</v>
      </c>
      <c r="F3967" s="3">
        <f>D3967+IF(Dashboard!$I$3,E3967,0)</f>
        <v>-314304.99973451614</v>
      </c>
      <c r="G3967" s="3">
        <f>IF(Dashboard!$I$4, ('Lookups and Calculations'!$F$9) / (1 - 'Lookups and Calculations'!$F$10), 'Lookups and Calculations'!$F$9)</f>
        <v>1951878.888340465</v>
      </c>
      <c r="H3967" s="12">
        <f t="shared" si="122"/>
        <v>0</v>
      </c>
      <c r="I3967" s="12">
        <f t="shared" si="123"/>
        <v>0</v>
      </c>
      <c r="J3967" s="13">
        <f>(1 - Dashboard!$I$9) * H3967 * Dashboard!$I$8 * 'Lookups and Calculations'!$F$12</f>
        <v>0</v>
      </c>
      <c r="K3967" s="12">
        <f>(1 - Dashboard!$I$11) * I3967 * Dashboard!$I$10 * 'Lookups and Calculations'!$F$12</f>
        <v>0</v>
      </c>
      <c r="L3967" s="12">
        <f>(H3967 - I3967) * Dashboard!$I$13 * (Dashboard!$D$12 / 365) * 'Lookups and Calculations'!$F$12</f>
        <v>0</v>
      </c>
      <c r="M3967" s="3">
        <f>(G3967*2) * Dashboard!$I$13 * (Dashboard!$D$12 / 365) * 'Lookups and Calculations'!$F$12</f>
        <v>1602.0878730267946</v>
      </c>
      <c r="N3967" s="12">
        <f>H3967 * Dashboard!$I$14 * Dashboard!$I$15 * (Dashboard!$D$12 / 365) * 'Lookups and Calculations'!$F$12</f>
        <v>0</v>
      </c>
    </row>
    <row r="3968" spans="1:14" x14ac:dyDescent="0.35">
      <c r="A3968" s="2">
        <v>3967</v>
      </c>
      <c r="B3968" s="11">
        <v>-0.51307810642186624</v>
      </c>
      <c r="C3968" s="11">
        <v>-0.49793068859787942</v>
      </c>
      <c r="D3968" s="3">
        <f>B3968*Dashboard!$D$11*Dashboard!$D$10*SQRT(Dashboard!$D$12/365)</f>
        <v>-127387.93865630667</v>
      </c>
      <c r="E3968" s="3">
        <f>IF(Dashboard!$I$3,C3968*Dashboard!$E$11*Dashboard!$E$10*SQRT(Dashboard!$D$12/365),0)</f>
        <v>-247254.2219996622</v>
      </c>
      <c r="F3968" s="3">
        <f>D3968+IF(Dashboard!$I$3,E3968,0)</f>
        <v>-374642.16065596888</v>
      </c>
      <c r="G3968" s="3">
        <f>IF(Dashboard!$I$4, ('Lookups and Calculations'!$F$9) / (1 - 'Lookups and Calculations'!$F$10), 'Lookups and Calculations'!$F$9)</f>
        <v>1951878.888340465</v>
      </c>
      <c r="H3968" s="12">
        <f t="shared" si="122"/>
        <v>0</v>
      </c>
      <c r="I3968" s="12">
        <f t="shared" si="123"/>
        <v>0</v>
      </c>
      <c r="J3968" s="13">
        <f>(1 - Dashboard!$I$9) * H3968 * Dashboard!$I$8 * 'Lookups and Calculations'!$F$12</f>
        <v>0</v>
      </c>
      <c r="K3968" s="12">
        <f>(1 - Dashboard!$I$11) * I3968 * Dashboard!$I$10 * 'Lookups and Calculations'!$F$12</f>
        <v>0</v>
      </c>
      <c r="L3968" s="12">
        <f>(H3968 - I3968) * Dashboard!$I$13 * (Dashboard!$D$12 / 365) * 'Lookups and Calculations'!$F$12</f>
        <v>0</v>
      </c>
      <c r="M3968" s="3">
        <f>(G3968*2) * Dashboard!$I$13 * (Dashboard!$D$12 / 365) * 'Lookups and Calculations'!$F$12</f>
        <v>1602.0878730267946</v>
      </c>
      <c r="N3968" s="12">
        <f>H3968 * Dashboard!$I$14 * Dashboard!$I$15 * (Dashboard!$D$12 / 365) * 'Lookups and Calculations'!$F$12</f>
        <v>0</v>
      </c>
    </row>
    <row r="3969" spans="1:14" x14ac:dyDescent="0.35">
      <c r="A3969" s="2">
        <v>3968</v>
      </c>
      <c r="B3969" s="11">
        <v>-0.55672822153744728</v>
      </c>
      <c r="C3969" s="11">
        <v>0.84502984254222024</v>
      </c>
      <c r="D3969" s="3">
        <f>B3969*Dashboard!$D$11*Dashboard!$D$10*SQRT(Dashboard!$D$12/365)</f>
        <v>-138225.4663486545</v>
      </c>
      <c r="E3969" s="3">
        <f>IF(Dashboard!$I$3,C3969*Dashboard!$E$11*Dashboard!$E$10*SQRT(Dashboard!$D$12/365),0)</f>
        <v>419611.00423960399</v>
      </c>
      <c r="F3969" s="3">
        <f>D3969+IF(Dashboard!$I$3,E3969,0)</f>
        <v>281385.53789094952</v>
      </c>
      <c r="G3969" s="3">
        <f>IF(Dashboard!$I$4, ('Lookups and Calculations'!$F$9) / (1 - 'Lookups and Calculations'!$F$10), 'Lookups and Calculations'!$F$9)</f>
        <v>1951878.888340465</v>
      </c>
      <c r="H3969" s="12">
        <f t="shared" si="122"/>
        <v>0</v>
      </c>
      <c r="I3969" s="12">
        <f t="shared" si="123"/>
        <v>0</v>
      </c>
      <c r="J3969" s="13">
        <f>(1 - Dashboard!$I$9) * H3969 * Dashboard!$I$8 * 'Lookups and Calculations'!$F$12</f>
        <v>0</v>
      </c>
      <c r="K3969" s="12">
        <f>(1 - Dashboard!$I$11) * I3969 * Dashboard!$I$10 * 'Lookups and Calculations'!$F$12</f>
        <v>0</v>
      </c>
      <c r="L3969" s="12">
        <f>(H3969 - I3969) * Dashboard!$I$13 * (Dashboard!$D$12 / 365) * 'Lookups and Calculations'!$F$12</f>
        <v>0</v>
      </c>
      <c r="M3969" s="3">
        <f>(G3969*2) * Dashboard!$I$13 * (Dashboard!$D$12 / 365) * 'Lookups and Calculations'!$F$12</f>
        <v>1602.0878730267946</v>
      </c>
      <c r="N3969" s="12">
        <f>H3969 * Dashboard!$I$14 * Dashboard!$I$15 * (Dashboard!$D$12 / 365) * 'Lookups and Calculations'!$F$12</f>
        <v>0</v>
      </c>
    </row>
    <row r="3970" spans="1:14" x14ac:dyDescent="0.35">
      <c r="A3970" s="2">
        <v>3969</v>
      </c>
      <c r="B3970" s="11">
        <v>0.25221815608009623</v>
      </c>
      <c r="C3970" s="11">
        <v>-1.0960361736141364</v>
      </c>
      <c r="D3970" s="3">
        <f>B3970*Dashboard!$D$11*Dashboard!$D$10*SQRT(Dashboard!$D$12/365)</f>
        <v>62621.169355295628</v>
      </c>
      <c r="E3970" s="3">
        <f>IF(Dashboard!$I$3,C3970*Dashboard!$E$11*Dashboard!$E$10*SQRT(Dashboard!$D$12/365),0)</f>
        <v>-544251.59484256001</v>
      </c>
      <c r="F3970" s="3">
        <f>D3970+IF(Dashboard!$I$3,E3970,0)</f>
        <v>-481630.42548726441</v>
      </c>
      <c r="G3970" s="3">
        <f>IF(Dashboard!$I$4, ('Lookups and Calculations'!$F$9) / (1 - 'Lookups and Calculations'!$F$10), 'Lookups and Calculations'!$F$9)</f>
        <v>1951878.888340465</v>
      </c>
      <c r="H3970" s="12">
        <f t="shared" si="122"/>
        <v>0</v>
      </c>
      <c r="I3970" s="12">
        <f t="shared" si="123"/>
        <v>0</v>
      </c>
      <c r="J3970" s="13">
        <f>(1 - Dashboard!$I$9) * H3970 * Dashboard!$I$8 * 'Lookups and Calculations'!$F$12</f>
        <v>0</v>
      </c>
      <c r="K3970" s="12">
        <f>(1 - Dashboard!$I$11) * I3970 * Dashboard!$I$10 * 'Lookups and Calculations'!$F$12</f>
        <v>0</v>
      </c>
      <c r="L3970" s="12">
        <f>(H3970 - I3970) * Dashboard!$I$13 * (Dashboard!$D$12 / 365) * 'Lookups and Calculations'!$F$12</f>
        <v>0</v>
      </c>
      <c r="M3970" s="3">
        <f>(G3970*2) * Dashboard!$I$13 * (Dashboard!$D$12 / 365) * 'Lookups and Calculations'!$F$12</f>
        <v>1602.0878730267946</v>
      </c>
      <c r="N3970" s="12">
        <f>H3970 * Dashboard!$I$14 * Dashboard!$I$15 * (Dashboard!$D$12 / 365) * 'Lookups and Calculations'!$F$12</f>
        <v>0</v>
      </c>
    </row>
    <row r="3971" spans="1:14" x14ac:dyDescent="0.35">
      <c r="A3971" s="2">
        <v>3970</v>
      </c>
      <c r="B3971" s="11">
        <v>1.3704547801937859</v>
      </c>
      <c r="C3971" s="11">
        <v>1.0379014693329736</v>
      </c>
      <c r="D3971" s="3">
        <f>B3971*Dashboard!$D$11*Dashboard!$D$10*SQRT(Dashboard!$D$12/365)</f>
        <v>340258.93384549231</v>
      </c>
      <c r="E3971" s="3">
        <f>IF(Dashboard!$I$3,C3971*Dashboard!$E$11*Dashboard!$E$10*SQRT(Dashboard!$D$12/365),0)</f>
        <v>515384.02068541141</v>
      </c>
      <c r="F3971" s="3">
        <f>D3971+IF(Dashboard!$I$3,E3971,0)</f>
        <v>855642.95453090372</v>
      </c>
      <c r="G3971" s="3">
        <f>IF(Dashboard!$I$4, ('Lookups and Calculations'!$F$9) / (1 - 'Lookups and Calculations'!$F$10), 'Lookups and Calculations'!$F$9)</f>
        <v>1951878.888340465</v>
      </c>
      <c r="H3971" s="12">
        <f t="shared" ref="H3971:H4034" si="124">MAX(0,F3971-G3971)</f>
        <v>0</v>
      </c>
      <c r="I3971" s="12">
        <f t="shared" ref="I3971:I4034" si="125">MAX(0,-F3971-G3971)</f>
        <v>0</v>
      </c>
      <c r="J3971" s="13">
        <f>(1 - Dashboard!$I$9) * H3971 * Dashboard!$I$8 * 'Lookups and Calculations'!$F$12</f>
        <v>0</v>
      </c>
      <c r="K3971" s="12">
        <f>(1 - Dashboard!$I$11) * I3971 * Dashboard!$I$10 * 'Lookups and Calculations'!$F$12</f>
        <v>0</v>
      </c>
      <c r="L3971" s="12">
        <f>(H3971 - I3971) * Dashboard!$I$13 * (Dashboard!$D$12 / 365) * 'Lookups and Calculations'!$F$12</f>
        <v>0</v>
      </c>
      <c r="M3971" s="3">
        <f>(G3971*2) * Dashboard!$I$13 * (Dashboard!$D$12 / 365) * 'Lookups and Calculations'!$F$12</f>
        <v>1602.0878730267946</v>
      </c>
      <c r="N3971" s="12">
        <f>H3971 * Dashboard!$I$14 * Dashboard!$I$15 * (Dashboard!$D$12 / 365) * 'Lookups and Calculations'!$F$12</f>
        <v>0</v>
      </c>
    </row>
    <row r="3972" spans="1:14" x14ac:dyDescent="0.35">
      <c r="A3972" s="2">
        <v>3971</v>
      </c>
      <c r="B3972" s="11">
        <v>1.407703424586586</v>
      </c>
      <c r="C3972" s="11">
        <v>-2.1184439459202626</v>
      </c>
      <c r="D3972" s="3">
        <f>B3972*Dashboard!$D$11*Dashboard!$D$10*SQRT(Dashboard!$D$12/365)</f>
        <v>349507.09307807341</v>
      </c>
      <c r="E3972" s="3">
        <f>IF(Dashboard!$I$3,C3972*Dashboard!$E$11*Dashboard!$E$10*SQRT(Dashboard!$D$12/365),0)</f>
        <v>-1051942.0105905875</v>
      </c>
      <c r="F3972" s="3">
        <f>D3972+IF(Dashboard!$I$3,E3972,0)</f>
        <v>-702434.91751251416</v>
      </c>
      <c r="G3972" s="3">
        <f>IF(Dashboard!$I$4, ('Lookups and Calculations'!$F$9) / (1 - 'Lookups and Calculations'!$F$10), 'Lookups and Calculations'!$F$9)</f>
        <v>1951878.888340465</v>
      </c>
      <c r="H3972" s="12">
        <f t="shared" si="124"/>
        <v>0</v>
      </c>
      <c r="I3972" s="12">
        <f t="shared" si="125"/>
        <v>0</v>
      </c>
      <c r="J3972" s="13">
        <f>(1 - Dashboard!$I$9) * H3972 * Dashboard!$I$8 * 'Lookups and Calculations'!$F$12</f>
        <v>0</v>
      </c>
      <c r="K3972" s="12">
        <f>(1 - Dashboard!$I$11) * I3972 * Dashboard!$I$10 * 'Lookups and Calculations'!$F$12</f>
        <v>0</v>
      </c>
      <c r="L3972" s="12">
        <f>(H3972 - I3972) * Dashboard!$I$13 * (Dashboard!$D$12 / 365) * 'Lookups and Calculations'!$F$12</f>
        <v>0</v>
      </c>
      <c r="M3972" s="3">
        <f>(G3972*2) * Dashboard!$I$13 * (Dashboard!$D$12 / 365) * 'Lookups and Calculations'!$F$12</f>
        <v>1602.0878730267946</v>
      </c>
      <c r="N3972" s="12">
        <f>H3972 * Dashboard!$I$14 * Dashboard!$I$15 * (Dashboard!$D$12 / 365) * 'Lookups and Calculations'!$F$12</f>
        <v>0</v>
      </c>
    </row>
    <row r="3973" spans="1:14" x14ac:dyDescent="0.35">
      <c r="A3973" s="2">
        <v>3972</v>
      </c>
      <c r="B3973" s="11">
        <v>2.5158645796612822</v>
      </c>
      <c r="C3973" s="11">
        <v>0.52294542839668712</v>
      </c>
      <c r="D3973" s="3">
        <f>B3973*Dashboard!$D$11*Dashboard!$D$10*SQRT(Dashboard!$D$12/365)</f>
        <v>624643.30231613945</v>
      </c>
      <c r="E3973" s="3">
        <f>IF(Dashboard!$I$3,C3973*Dashboard!$E$11*Dashboard!$E$10*SQRT(Dashboard!$D$12/365),0)</f>
        <v>259675.62957527174</v>
      </c>
      <c r="F3973" s="3">
        <f>D3973+IF(Dashboard!$I$3,E3973,0)</f>
        <v>884318.93189141119</v>
      </c>
      <c r="G3973" s="3">
        <f>IF(Dashboard!$I$4, ('Lookups and Calculations'!$F$9) / (1 - 'Lookups and Calculations'!$F$10), 'Lookups and Calculations'!$F$9)</f>
        <v>1951878.888340465</v>
      </c>
      <c r="H3973" s="12">
        <f t="shared" si="124"/>
        <v>0</v>
      </c>
      <c r="I3973" s="12">
        <f t="shared" si="125"/>
        <v>0</v>
      </c>
      <c r="J3973" s="13">
        <f>(1 - Dashboard!$I$9) * H3973 * Dashboard!$I$8 * 'Lookups and Calculations'!$F$12</f>
        <v>0</v>
      </c>
      <c r="K3973" s="12">
        <f>(1 - Dashboard!$I$11) * I3973 * Dashboard!$I$10 * 'Lookups and Calculations'!$F$12</f>
        <v>0</v>
      </c>
      <c r="L3973" s="12">
        <f>(H3973 - I3973) * Dashboard!$I$13 * (Dashboard!$D$12 / 365) * 'Lookups and Calculations'!$F$12</f>
        <v>0</v>
      </c>
      <c r="M3973" s="3">
        <f>(G3973*2) * Dashboard!$I$13 * (Dashboard!$D$12 / 365) * 'Lookups and Calculations'!$F$12</f>
        <v>1602.0878730267946</v>
      </c>
      <c r="N3973" s="12">
        <f>H3973 * Dashboard!$I$14 * Dashboard!$I$15 * (Dashboard!$D$12 / 365) * 'Lookups and Calculations'!$F$12</f>
        <v>0</v>
      </c>
    </row>
    <row r="3974" spans="1:14" x14ac:dyDescent="0.35">
      <c r="A3974" s="2">
        <v>3973</v>
      </c>
      <c r="B3974" s="11">
        <v>-0.35455796013051732</v>
      </c>
      <c r="C3974" s="11">
        <v>2.0195132202095247</v>
      </c>
      <c r="D3974" s="3">
        <f>B3974*Dashboard!$D$11*Dashboard!$D$10*SQRT(Dashboard!$D$12/365)</f>
        <v>-88030.276696457935</v>
      </c>
      <c r="E3974" s="3">
        <f>IF(Dashboard!$I$3,C3974*Dashboard!$E$11*Dashboard!$E$10*SQRT(Dashboard!$D$12/365),0)</f>
        <v>1002816.6198934399</v>
      </c>
      <c r="F3974" s="3">
        <f>D3974+IF(Dashboard!$I$3,E3974,0)</f>
        <v>914786.34319698205</v>
      </c>
      <c r="G3974" s="3">
        <f>IF(Dashboard!$I$4, ('Lookups and Calculations'!$F$9) / (1 - 'Lookups and Calculations'!$F$10), 'Lookups and Calculations'!$F$9)</f>
        <v>1951878.888340465</v>
      </c>
      <c r="H3974" s="12">
        <f t="shared" si="124"/>
        <v>0</v>
      </c>
      <c r="I3974" s="12">
        <f t="shared" si="125"/>
        <v>0</v>
      </c>
      <c r="J3974" s="13">
        <f>(1 - Dashboard!$I$9) * H3974 * Dashboard!$I$8 * 'Lookups and Calculations'!$F$12</f>
        <v>0</v>
      </c>
      <c r="K3974" s="12">
        <f>(1 - Dashboard!$I$11) * I3974 * Dashboard!$I$10 * 'Lookups and Calculations'!$F$12</f>
        <v>0</v>
      </c>
      <c r="L3974" s="12">
        <f>(H3974 - I3974) * Dashboard!$I$13 * (Dashboard!$D$12 / 365) * 'Lookups and Calculations'!$F$12</f>
        <v>0</v>
      </c>
      <c r="M3974" s="3">
        <f>(G3974*2) * Dashboard!$I$13 * (Dashboard!$D$12 / 365) * 'Lookups and Calculations'!$F$12</f>
        <v>1602.0878730267946</v>
      </c>
      <c r="N3974" s="12">
        <f>H3974 * Dashboard!$I$14 * Dashboard!$I$15 * (Dashboard!$D$12 / 365) * 'Lookups and Calculations'!$F$12</f>
        <v>0</v>
      </c>
    </row>
    <row r="3975" spans="1:14" x14ac:dyDescent="0.35">
      <c r="A3975" s="2">
        <v>3974</v>
      </c>
      <c r="B3975" s="11">
        <v>1.7919751310501959E-2</v>
      </c>
      <c r="C3975" s="11">
        <v>-0.7720192031170886</v>
      </c>
      <c r="D3975" s="3">
        <f>B3975*Dashboard!$D$11*Dashboard!$D$10*SQRT(Dashboard!$D$12/365)</f>
        <v>4449.1475120584264</v>
      </c>
      <c r="E3975" s="3">
        <f>IF(Dashboard!$I$3,C3975*Dashboard!$E$11*Dashboard!$E$10*SQRT(Dashboard!$D$12/365),0)</f>
        <v>-383356.58316828607</v>
      </c>
      <c r="F3975" s="3">
        <f>D3975+IF(Dashboard!$I$3,E3975,0)</f>
        <v>-378907.43565622764</v>
      </c>
      <c r="G3975" s="3">
        <f>IF(Dashboard!$I$4, ('Lookups and Calculations'!$F$9) / (1 - 'Lookups and Calculations'!$F$10), 'Lookups and Calculations'!$F$9)</f>
        <v>1951878.888340465</v>
      </c>
      <c r="H3975" s="12">
        <f t="shared" si="124"/>
        <v>0</v>
      </c>
      <c r="I3975" s="12">
        <f t="shared" si="125"/>
        <v>0</v>
      </c>
      <c r="J3975" s="13">
        <f>(1 - Dashboard!$I$9) * H3975 * Dashboard!$I$8 * 'Lookups and Calculations'!$F$12</f>
        <v>0</v>
      </c>
      <c r="K3975" s="12">
        <f>(1 - Dashboard!$I$11) * I3975 * Dashboard!$I$10 * 'Lookups and Calculations'!$F$12</f>
        <v>0</v>
      </c>
      <c r="L3975" s="12">
        <f>(H3975 - I3975) * Dashboard!$I$13 * (Dashboard!$D$12 / 365) * 'Lookups and Calculations'!$F$12</f>
        <v>0</v>
      </c>
      <c r="M3975" s="3">
        <f>(G3975*2) * Dashboard!$I$13 * (Dashboard!$D$12 / 365) * 'Lookups and Calculations'!$F$12</f>
        <v>1602.0878730267946</v>
      </c>
      <c r="N3975" s="12">
        <f>H3975 * Dashboard!$I$14 * Dashboard!$I$15 * (Dashboard!$D$12 / 365) * 'Lookups and Calculations'!$F$12</f>
        <v>0</v>
      </c>
    </row>
    <row r="3976" spans="1:14" x14ac:dyDescent="0.35">
      <c r="A3976" s="2">
        <v>3975</v>
      </c>
      <c r="B3976" s="11">
        <v>1.1280192364184571</v>
      </c>
      <c r="C3976" s="11">
        <v>-2.5164235884155506E-2</v>
      </c>
      <c r="D3976" s="3">
        <f>B3976*Dashboard!$D$11*Dashboard!$D$10*SQRT(Dashboard!$D$12/365)</f>
        <v>280066.60875499854</v>
      </c>
      <c r="E3976" s="3">
        <f>IF(Dashboard!$I$3,C3976*Dashboard!$E$11*Dashboard!$E$10*SQRT(Dashboard!$D$12/365),0)</f>
        <v>-12495.641879943669</v>
      </c>
      <c r="F3976" s="3">
        <f>D3976+IF(Dashboard!$I$3,E3976,0)</f>
        <v>267570.96687505487</v>
      </c>
      <c r="G3976" s="3">
        <f>IF(Dashboard!$I$4, ('Lookups and Calculations'!$F$9) / (1 - 'Lookups and Calculations'!$F$10), 'Lookups and Calculations'!$F$9)</f>
        <v>1951878.888340465</v>
      </c>
      <c r="H3976" s="12">
        <f t="shared" si="124"/>
        <v>0</v>
      </c>
      <c r="I3976" s="12">
        <f t="shared" si="125"/>
        <v>0</v>
      </c>
      <c r="J3976" s="13">
        <f>(1 - Dashboard!$I$9) * H3976 * Dashboard!$I$8 * 'Lookups and Calculations'!$F$12</f>
        <v>0</v>
      </c>
      <c r="K3976" s="12">
        <f>(1 - Dashboard!$I$11) * I3976 * Dashboard!$I$10 * 'Lookups and Calculations'!$F$12</f>
        <v>0</v>
      </c>
      <c r="L3976" s="12">
        <f>(H3976 - I3976) * Dashboard!$I$13 * (Dashboard!$D$12 / 365) * 'Lookups and Calculations'!$F$12</f>
        <v>0</v>
      </c>
      <c r="M3976" s="3">
        <f>(G3976*2) * Dashboard!$I$13 * (Dashboard!$D$12 / 365) * 'Lookups and Calculations'!$F$12</f>
        <v>1602.0878730267946</v>
      </c>
      <c r="N3976" s="12">
        <f>H3976 * Dashboard!$I$14 * Dashboard!$I$15 * (Dashboard!$D$12 / 365) * 'Lookups and Calculations'!$F$12</f>
        <v>0</v>
      </c>
    </row>
    <row r="3977" spans="1:14" x14ac:dyDescent="0.35">
      <c r="A3977" s="2">
        <v>3976</v>
      </c>
      <c r="B3977" s="11">
        <v>-1.2419824037529255</v>
      </c>
      <c r="C3977" s="11">
        <v>-0.62769054518187861</v>
      </c>
      <c r="D3977" s="3">
        <f>B3977*Dashboard!$D$11*Dashboard!$D$10*SQRT(Dashboard!$D$12/365)</f>
        <v>-308361.58526593342</v>
      </c>
      <c r="E3977" s="3">
        <f>IF(Dashboard!$I$3,C3977*Dashboard!$E$11*Dashboard!$E$10*SQRT(Dashboard!$D$12/365),0)</f>
        <v>-311688.23484753206</v>
      </c>
      <c r="F3977" s="3">
        <f>D3977+IF(Dashboard!$I$3,E3977,0)</f>
        <v>-620049.82011346542</v>
      </c>
      <c r="G3977" s="3">
        <f>IF(Dashboard!$I$4, ('Lookups and Calculations'!$F$9) / (1 - 'Lookups and Calculations'!$F$10), 'Lookups and Calculations'!$F$9)</f>
        <v>1951878.888340465</v>
      </c>
      <c r="H3977" s="12">
        <f t="shared" si="124"/>
        <v>0</v>
      </c>
      <c r="I3977" s="12">
        <f t="shared" si="125"/>
        <v>0</v>
      </c>
      <c r="J3977" s="13">
        <f>(1 - Dashboard!$I$9) * H3977 * Dashboard!$I$8 * 'Lookups and Calculations'!$F$12</f>
        <v>0</v>
      </c>
      <c r="K3977" s="12">
        <f>(1 - Dashboard!$I$11) * I3977 * Dashboard!$I$10 * 'Lookups and Calculations'!$F$12</f>
        <v>0</v>
      </c>
      <c r="L3977" s="12">
        <f>(H3977 - I3977) * Dashboard!$I$13 * (Dashboard!$D$12 / 365) * 'Lookups and Calculations'!$F$12</f>
        <v>0</v>
      </c>
      <c r="M3977" s="3">
        <f>(G3977*2) * Dashboard!$I$13 * (Dashboard!$D$12 / 365) * 'Lookups and Calculations'!$F$12</f>
        <v>1602.0878730267946</v>
      </c>
      <c r="N3977" s="12">
        <f>H3977 * Dashboard!$I$14 * Dashboard!$I$15 * (Dashboard!$D$12 / 365) * 'Lookups and Calculations'!$F$12</f>
        <v>0</v>
      </c>
    </row>
    <row r="3978" spans="1:14" x14ac:dyDescent="0.35">
      <c r="A3978" s="2">
        <v>3977</v>
      </c>
      <c r="B3978" s="11">
        <v>-0.12496266543851581</v>
      </c>
      <c r="C3978" s="11">
        <v>1.0576871671794945</v>
      </c>
      <c r="D3978" s="3">
        <f>B3978*Dashboard!$D$11*Dashboard!$D$10*SQRT(Dashboard!$D$12/365)</f>
        <v>-31025.951331708988</v>
      </c>
      <c r="E3978" s="3">
        <f>IF(Dashboard!$I$3,C3978*Dashboard!$E$11*Dashboard!$E$10*SQRT(Dashboard!$D$12/365),0)</f>
        <v>525208.87671414413</v>
      </c>
      <c r="F3978" s="3">
        <f>D3978+IF(Dashboard!$I$3,E3978,0)</f>
        <v>494182.92538243515</v>
      </c>
      <c r="G3978" s="3">
        <f>IF(Dashboard!$I$4, ('Lookups and Calculations'!$F$9) / (1 - 'Lookups and Calculations'!$F$10), 'Lookups and Calculations'!$F$9)</f>
        <v>1951878.888340465</v>
      </c>
      <c r="H3978" s="12">
        <f t="shared" si="124"/>
        <v>0</v>
      </c>
      <c r="I3978" s="12">
        <f t="shared" si="125"/>
        <v>0</v>
      </c>
      <c r="J3978" s="13">
        <f>(1 - Dashboard!$I$9) * H3978 * Dashboard!$I$8 * 'Lookups and Calculations'!$F$12</f>
        <v>0</v>
      </c>
      <c r="K3978" s="12">
        <f>(1 - Dashboard!$I$11) * I3978 * Dashboard!$I$10 * 'Lookups and Calculations'!$F$12</f>
        <v>0</v>
      </c>
      <c r="L3978" s="12">
        <f>(H3978 - I3978) * Dashboard!$I$13 * (Dashboard!$D$12 / 365) * 'Lookups and Calculations'!$F$12</f>
        <v>0</v>
      </c>
      <c r="M3978" s="3">
        <f>(G3978*2) * Dashboard!$I$13 * (Dashboard!$D$12 / 365) * 'Lookups and Calculations'!$F$12</f>
        <v>1602.0878730267946</v>
      </c>
      <c r="N3978" s="12">
        <f>H3978 * Dashboard!$I$14 * Dashboard!$I$15 * (Dashboard!$D$12 / 365) * 'Lookups and Calculations'!$F$12</f>
        <v>0</v>
      </c>
    </row>
    <row r="3979" spans="1:14" x14ac:dyDescent="0.35">
      <c r="A3979" s="2">
        <v>3978</v>
      </c>
      <c r="B3979" s="11">
        <v>1.6266626726038076</v>
      </c>
      <c r="C3979" s="11">
        <v>-0.89719282786043508</v>
      </c>
      <c r="D3979" s="3">
        <f>B3979*Dashboard!$D$11*Dashboard!$D$10*SQRT(Dashboard!$D$12/365)</f>
        <v>403870.68198497302</v>
      </c>
      <c r="E3979" s="3">
        <f>IF(Dashboard!$I$3,C3979*Dashboard!$E$11*Dashboard!$E$10*SQRT(Dashboard!$D$12/365),0)</f>
        <v>-445513.24052946409</v>
      </c>
      <c r="F3979" s="3">
        <f>D3979+IF(Dashboard!$I$3,E3979,0)</f>
        <v>-41642.558544491068</v>
      </c>
      <c r="G3979" s="3">
        <f>IF(Dashboard!$I$4, ('Lookups and Calculations'!$F$9) / (1 - 'Lookups and Calculations'!$F$10), 'Lookups and Calculations'!$F$9)</f>
        <v>1951878.888340465</v>
      </c>
      <c r="H3979" s="12">
        <f t="shared" si="124"/>
        <v>0</v>
      </c>
      <c r="I3979" s="12">
        <f t="shared" si="125"/>
        <v>0</v>
      </c>
      <c r="J3979" s="13">
        <f>(1 - Dashboard!$I$9) * H3979 * Dashboard!$I$8 * 'Lookups and Calculations'!$F$12</f>
        <v>0</v>
      </c>
      <c r="K3979" s="12">
        <f>(1 - Dashboard!$I$11) * I3979 * Dashboard!$I$10 * 'Lookups and Calculations'!$F$12</f>
        <v>0</v>
      </c>
      <c r="L3979" s="12">
        <f>(H3979 - I3979) * Dashboard!$I$13 * (Dashboard!$D$12 / 365) * 'Lookups and Calculations'!$F$12</f>
        <v>0</v>
      </c>
      <c r="M3979" s="3">
        <f>(G3979*2) * Dashboard!$I$13 * (Dashboard!$D$12 / 365) * 'Lookups and Calculations'!$F$12</f>
        <v>1602.0878730267946</v>
      </c>
      <c r="N3979" s="12">
        <f>H3979 * Dashboard!$I$14 * Dashboard!$I$15 * (Dashboard!$D$12 / 365) * 'Lookups and Calculations'!$F$12</f>
        <v>0</v>
      </c>
    </row>
    <row r="3980" spans="1:14" x14ac:dyDescent="0.35">
      <c r="A3980" s="2">
        <v>3979</v>
      </c>
      <c r="B3980" s="11">
        <v>0.28788252292609356</v>
      </c>
      <c r="C3980" s="11">
        <v>1.034411965315416</v>
      </c>
      <c r="D3980" s="3">
        <f>B3980*Dashboard!$D$11*Dashboard!$D$10*SQRT(Dashboard!$D$12/365)</f>
        <v>71475.981359802361</v>
      </c>
      <c r="E3980" s="3">
        <f>IF(Dashboard!$I$3,C3980*Dashboard!$E$11*Dashboard!$E$10*SQRT(Dashboard!$D$12/365),0)</f>
        <v>513651.26024147199</v>
      </c>
      <c r="F3980" s="3">
        <f>D3980+IF(Dashboard!$I$3,E3980,0)</f>
        <v>585127.24160127435</v>
      </c>
      <c r="G3980" s="3">
        <f>IF(Dashboard!$I$4, ('Lookups and Calculations'!$F$9) / (1 - 'Lookups and Calculations'!$F$10), 'Lookups and Calculations'!$F$9)</f>
        <v>1951878.888340465</v>
      </c>
      <c r="H3980" s="12">
        <f t="shared" si="124"/>
        <v>0</v>
      </c>
      <c r="I3980" s="12">
        <f t="shared" si="125"/>
        <v>0</v>
      </c>
      <c r="J3980" s="13">
        <f>(1 - Dashboard!$I$9) * H3980 * Dashboard!$I$8 * 'Lookups and Calculations'!$F$12</f>
        <v>0</v>
      </c>
      <c r="K3980" s="12">
        <f>(1 - Dashboard!$I$11) * I3980 * Dashboard!$I$10 * 'Lookups and Calculations'!$F$12</f>
        <v>0</v>
      </c>
      <c r="L3980" s="12">
        <f>(H3980 - I3980) * Dashboard!$I$13 * (Dashboard!$D$12 / 365) * 'Lookups and Calculations'!$F$12</f>
        <v>0</v>
      </c>
      <c r="M3980" s="3">
        <f>(G3980*2) * Dashboard!$I$13 * (Dashboard!$D$12 / 365) * 'Lookups and Calculations'!$F$12</f>
        <v>1602.0878730267946</v>
      </c>
      <c r="N3980" s="12">
        <f>H3980 * Dashboard!$I$14 * Dashboard!$I$15 * (Dashboard!$D$12 / 365) * 'Lookups and Calculations'!$F$12</f>
        <v>0</v>
      </c>
    </row>
    <row r="3981" spans="1:14" x14ac:dyDescent="0.35">
      <c r="A3981" s="2">
        <v>3980</v>
      </c>
      <c r="B3981" s="11">
        <v>0.71691320536848302</v>
      </c>
      <c r="C3981" s="11">
        <v>0.23274311936400949</v>
      </c>
      <c r="D3981" s="3">
        <f>B3981*Dashboard!$D$11*Dashboard!$D$10*SQRT(Dashboard!$D$12/365)</f>
        <v>177996.47711392658</v>
      </c>
      <c r="E3981" s="3">
        <f>IF(Dashboard!$I$3,C3981*Dashboard!$E$11*Dashboard!$E$10*SQRT(Dashboard!$D$12/365),0)</f>
        <v>115571.74567040283</v>
      </c>
      <c r="F3981" s="3">
        <f>D3981+IF(Dashboard!$I$3,E3981,0)</f>
        <v>293568.22278432944</v>
      </c>
      <c r="G3981" s="3">
        <f>IF(Dashboard!$I$4, ('Lookups and Calculations'!$F$9) / (1 - 'Lookups and Calculations'!$F$10), 'Lookups and Calculations'!$F$9)</f>
        <v>1951878.888340465</v>
      </c>
      <c r="H3981" s="12">
        <f t="shared" si="124"/>
        <v>0</v>
      </c>
      <c r="I3981" s="12">
        <f t="shared" si="125"/>
        <v>0</v>
      </c>
      <c r="J3981" s="13">
        <f>(1 - Dashboard!$I$9) * H3981 * Dashboard!$I$8 * 'Lookups and Calculations'!$F$12</f>
        <v>0</v>
      </c>
      <c r="K3981" s="12">
        <f>(1 - Dashboard!$I$11) * I3981 * Dashboard!$I$10 * 'Lookups and Calculations'!$F$12</f>
        <v>0</v>
      </c>
      <c r="L3981" s="12">
        <f>(H3981 - I3981) * Dashboard!$I$13 * (Dashboard!$D$12 / 365) * 'Lookups and Calculations'!$F$12</f>
        <v>0</v>
      </c>
      <c r="M3981" s="3">
        <f>(G3981*2) * Dashboard!$I$13 * (Dashboard!$D$12 / 365) * 'Lookups and Calculations'!$F$12</f>
        <v>1602.0878730267946</v>
      </c>
      <c r="N3981" s="12">
        <f>H3981 * Dashboard!$I$14 * Dashboard!$I$15 * (Dashboard!$D$12 / 365) * 'Lookups and Calculations'!$F$12</f>
        <v>0</v>
      </c>
    </row>
    <row r="3982" spans="1:14" x14ac:dyDescent="0.35">
      <c r="A3982" s="2">
        <v>3981</v>
      </c>
      <c r="B3982" s="11">
        <v>-1.3832283389626718</v>
      </c>
      <c r="C3982" s="11">
        <v>0.2911448465176722</v>
      </c>
      <c r="D3982" s="3">
        <f>B3982*Dashboard!$D$11*Dashboard!$D$10*SQRT(Dashboard!$D$12/365)</f>
        <v>-343430.37558215385</v>
      </c>
      <c r="E3982" s="3">
        <f>IF(Dashboard!$I$3,C3982*Dashboard!$E$11*Dashboard!$E$10*SQRT(Dashboard!$D$12/365),0)</f>
        <v>144571.91364855488</v>
      </c>
      <c r="F3982" s="3">
        <f>D3982+IF(Dashboard!$I$3,E3982,0)</f>
        <v>-198858.46193359897</v>
      </c>
      <c r="G3982" s="3">
        <f>IF(Dashboard!$I$4, ('Lookups and Calculations'!$F$9) / (1 - 'Lookups and Calculations'!$F$10), 'Lookups and Calculations'!$F$9)</f>
        <v>1951878.888340465</v>
      </c>
      <c r="H3982" s="12">
        <f t="shared" si="124"/>
        <v>0</v>
      </c>
      <c r="I3982" s="12">
        <f t="shared" si="125"/>
        <v>0</v>
      </c>
      <c r="J3982" s="13">
        <f>(1 - Dashboard!$I$9) * H3982 * Dashboard!$I$8 * 'Lookups and Calculations'!$F$12</f>
        <v>0</v>
      </c>
      <c r="K3982" s="12">
        <f>(1 - Dashboard!$I$11) * I3982 * Dashboard!$I$10 * 'Lookups and Calculations'!$F$12</f>
        <v>0</v>
      </c>
      <c r="L3982" s="12">
        <f>(H3982 - I3982) * Dashboard!$I$13 * (Dashboard!$D$12 / 365) * 'Lookups and Calculations'!$F$12</f>
        <v>0</v>
      </c>
      <c r="M3982" s="3">
        <f>(G3982*2) * Dashboard!$I$13 * (Dashboard!$D$12 / 365) * 'Lookups and Calculations'!$F$12</f>
        <v>1602.0878730267946</v>
      </c>
      <c r="N3982" s="12">
        <f>H3982 * Dashboard!$I$14 * Dashboard!$I$15 * (Dashboard!$D$12 / 365) * 'Lookups and Calculations'!$F$12</f>
        <v>0</v>
      </c>
    </row>
    <row r="3983" spans="1:14" x14ac:dyDescent="0.35">
      <c r="A3983" s="2">
        <v>3982</v>
      </c>
      <c r="B3983" s="11">
        <v>-0.86640123770923783</v>
      </c>
      <c r="C3983" s="11">
        <v>-0.31096850353147371</v>
      </c>
      <c r="D3983" s="3">
        <f>B3983*Dashboard!$D$11*Dashboard!$D$10*SQRT(Dashboard!$D$12/365)</f>
        <v>-215111.62986616357</v>
      </c>
      <c r="E3983" s="3">
        <f>IF(Dashboard!$I$3,C3983*Dashboard!$E$11*Dashboard!$E$10*SQRT(Dashboard!$D$12/365),0)</f>
        <v>-154415.61881550835</v>
      </c>
      <c r="F3983" s="3">
        <f>D3983+IF(Dashboard!$I$3,E3983,0)</f>
        <v>-369527.24868167192</v>
      </c>
      <c r="G3983" s="3">
        <f>IF(Dashboard!$I$4, ('Lookups and Calculations'!$F$9) / (1 - 'Lookups and Calculations'!$F$10), 'Lookups and Calculations'!$F$9)</f>
        <v>1951878.888340465</v>
      </c>
      <c r="H3983" s="12">
        <f t="shared" si="124"/>
        <v>0</v>
      </c>
      <c r="I3983" s="12">
        <f t="shared" si="125"/>
        <v>0</v>
      </c>
      <c r="J3983" s="13">
        <f>(1 - Dashboard!$I$9) * H3983 * Dashboard!$I$8 * 'Lookups and Calculations'!$F$12</f>
        <v>0</v>
      </c>
      <c r="K3983" s="12">
        <f>(1 - Dashboard!$I$11) * I3983 * Dashboard!$I$10 * 'Lookups and Calculations'!$F$12</f>
        <v>0</v>
      </c>
      <c r="L3983" s="12">
        <f>(H3983 - I3983) * Dashboard!$I$13 * (Dashboard!$D$12 / 365) * 'Lookups and Calculations'!$F$12</f>
        <v>0</v>
      </c>
      <c r="M3983" s="3">
        <f>(G3983*2) * Dashboard!$I$13 * (Dashboard!$D$12 / 365) * 'Lookups and Calculations'!$F$12</f>
        <v>1602.0878730267946</v>
      </c>
      <c r="N3983" s="12">
        <f>H3983 * Dashboard!$I$14 * Dashboard!$I$15 * (Dashboard!$D$12 / 365) * 'Lookups and Calculations'!$F$12</f>
        <v>0</v>
      </c>
    </row>
    <row r="3984" spans="1:14" x14ac:dyDescent="0.35">
      <c r="A3984" s="2">
        <v>3983</v>
      </c>
      <c r="B3984" s="11">
        <v>0.67229139661600623</v>
      </c>
      <c r="C3984" s="11">
        <v>0.82556450018002192</v>
      </c>
      <c r="D3984" s="3">
        <f>B3984*Dashboard!$D$11*Dashboard!$D$10*SQRT(Dashboard!$D$12/365)</f>
        <v>166917.69560883503</v>
      </c>
      <c r="E3984" s="3">
        <f>IF(Dashboard!$I$3,C3984*Dashboard!$E$11*Dashboard!$E$10*SQRT(Dashboard!$D$12/365),0)</f>
        <v>409945.22506203415</v>
      </c>
      <c r="F3984" s="3">
        <f>D3984+IF(Dashboard!$I$3,E3984,0)</f>
        <v>576862.92067086918</v>
      </c>
      <c r="G3984" s="3">
        <f>IF(Dashboard!$I$4, ('Lookups and Calculations'!$F$9) / (1 - 'Lookups and Calculations'!$F$10), 'Lookups and Calculations'!$F$9)</f>
        <v>1951878.888340465</v>
      </c>
      <c r="H3984" s="12">
        <f t="shared" si="124"/>
        <v>0</v>
      </c>
      <c r="I3984" s="12">
        <f t="shared" si="125"/>
        <v>0</v>
      </c>
      <c r="J3984" s="13">
        <f>(1 - Dashboard!$I$9) * H3984 * Dashboard!$I$8 * 'Lookups and Calculations'!$F$12</f>
        <v>0</v>
      </c>
      <c r="K3984" s="12">
        <f>(1 - Dashboard!$I$11) * I3984 * Dashboard!$I$10 * 'Lookups and Calculations'!$F$12</f>
        <v>0</v>
      </c>
      <c r="L3984" s="12">
        <f>(H3984 - I3984) * Dashboard!$I$13 * (Dashboard!$D$12 / 365) * 'Lookups and Calculations'!$F$12</f>
        <v>0</v>
      </c>
      <c r="M3984" s="3">
        <f>(G3984*2) * Dashboard!$I$13 * (Dashboard!$D$12 / 365) * 'Lookups and Calculations'!$F$12</f>
        <v>1602.0878730267946</v>
      </c>
      <c r="N3984" s="12">
        <f>H3984 * Dashboard!$I$14 * Dashboard!$I$15 * (Dashboard!$D$12 / 365) * 'Lookups and Calculations'!$F$12</f>
        <v>0</v>
      </c>
    </row>
    <row r="3985" spans="1:14" x14ac:dyDescent="0.35">
      <c r="A3985" s="2">
        <v>3984</v>
      </c>
      <c r="B3985" s="11">
        <v>-0.34928999389851689</v>
      </c>
      <c r="C3985" s="11">
        <v>2.0066366999051812</v>
      </c>
      <c r="D3985" s="3">
        <f>B3985*Dashboard!$D$11*Dashboard!$D$10*SQRT(Dashboard!$D$12/365)</f>
        <v>-86722.336734089331</v>
      </c>
      <c r="E3985" s="3">
        <f>IF(Dashboard!$I$3,C3985*Dashboard!$E$11*Dashboard!$E$10*SQRT(Dashboard!$D$12/365),0)</f>
        <v>996422.60947629041</v>
      </c>
      <c r="F3985" s="3">
        <f>D3985+IF(Dashboard!$I$3,E3985,0)</f>
        <v>909700.27274220111</v>
      </c>
      <c r="G3985" s="3">
        <f>IF(Dashboard!$I$4, ('Lookups and Calculations'!$F$9) / (1 - 'Lookups and Calculations'!$F$10), 'Lookups and Calculations'!$F$9)</f>
        <v>1951878.888340465</v>
      </c>
      <c r="H3985" s="12">
        <f t="shared" si="124"/>
        <v>0</v>
      </c>
      <c r="I3985" s="12">
        <f t="shared" si="125"/>
        <v>0</v>
      </c>
      <c r="J3985" s="13">
        <f>(1 - Dashboard!$I$9) * H3985 * Dashboard!$I$8 * 'Lookups and Calculations'!$F$12</f>
        <v>0</v>
      </c>
      <c r="K3985" s="12">
        <f>(1 - Dashboard!$I$11) * I3985 * Dashboard!$I$10 * 'Lookups and Calculations'!$F$12</f>
        <v>0</v>
      </c>
      <c r="L3985" s="12">
        <f>(H3985 - I3985) * Dashboard!$I$13 * (Dashboard!$D$12 / 365) * 'Lookups and Calculations'!$F$12</f>
        <v>0</v>
      </c>
      <c r="M3985" s="3">
        <f>(G3985*2) * Dashboard!$I$13 * (Dashboard!$D$12 / 365) * 'Lookups and Calculations'!$F$12</f>
        <v>1602.0878730267946</v>
      </c>
      <c r="N3985" s="12">
        <f>H3985 * Dashboard!$I$14 * Dashboard!$I$15 * (Dashboard!$D$12 / 365) * 'Lookups and Calculations'!$F$12</f>
        <v>0</v>
      </c>
    </row>
    <row r="3986" spans="1:14" x14ac:dyDescent="0.35">
      <c r="A3986" s="2">
        <v>3985</v>
      </c>
      <c r="B3986" s="11">
        <v>1.1190152222088889</v>
      </c>
      <c r="C3986" s="11">
        <v>1.5019028297172259</v>
      </c>
      <c r="D3986" s="3">
        <f>B3986*Dashboard!$D$11*Dashboard!$D$10*SQRT(Dashboard!$D$12/365)</f>
        <v>277831.07620072912</v>
      </c>
      <c r="E3986" s="3">
        <f>IF(Dashboard!$I$3,C3986*Dashboard!$E$11*Dashboard!$E$10*SQRT(Dashboard!$D$12/365),0)</f>
        <v>745790.17558952142</v>
      </c>
      <c r="F3986" s="3">
        <f>D3986+IF(Dashboard!$I$3,E3986,0)</f>
        <v>1023621.2517902505</v>
      </c>
      <c r="G3986" s="3">
        <f>IF(Dashboard!$I$4, ('Lookups and Calculations'!$F$9) / (1 - 'Lookups and Calculations'!$F$10), 'Lookups and Calculations'!$F$9)</f>
        <v>1951878.888340465</v>
      </c>
      <c r="H3986" s="12">
        <f t="shared" si="124"/>
        <v>0</v>
      </c>
      <c r="I3986" s="12">
        <f t="shared" si="125"/>
        <v>0</v>
      </c>
      <c r="J3986" s="13">
        <f>(1 - Dashboard!$I$9) * H3986 * Dashboard!$I$8 * 'Lookups and Calculations'!$F$12</f>
        <v>0</v>
      </c>
      <c r="K3986" s="12">
        <f>(1 - Dashboard!$I$11) * I3986 * Dashboard!$I$10 * 'Lookups and Calculations'!$F$12</f>
        <v>0</v>
      </c>
      <c r="L3986" s="12">
        <f>(H3986 - I3986) * Dashboard!$I$13 * (Dashboard!$D$12 / 365) * 'Lookups and Calculations'!$F$12</f>
        <v>0</v>
      </c>
      <c r="M3986" s="3">
        <f>(G3986*2) * Dashboard!$I$13 * (Dashboard!$D$12 / 365) * 'Lookups and Calculations'!$F$12</f>
        <v>1602.0878730267946</v>
      </c>
      <c r="N3986" s="12">
        <f>H3986 * Dashboard!$I$14 * Dashboard!$I$15 * (Dashboard!$D$12 / 365) * 'Lookups and Calculations'!$F$12</f>
        <v>0</v>
      </c>
    </row>
    <row r="3987" spans="1:14" x14ac:dyDescent="0.35">
      <c r="A3987" s="2">
        <v>3986</v>
      </c>
      <c r="B3987" s="11">
        <v>0.56351642100002841</v>
      </c>
      <c r="C3987" s="11">
        <v>1.2044394273090657</v>
      </c>
      <c r="D3987" s="3">
        <f>B3987*Dashboard!$D$11*Dashboard!$D$10*SQRT(Dashboard!$D$12/365)</f>
        <v>139910.85250312637</v>
      </c>
      <c r="E3987" s="3">
        <f>IF(Dashboard!$I$3,C3987*Dashboard!$E$11*Dashboard!$E$10*SQRT(Dashboard!$D$12/365),0)</f>
        <v>598080.69750350795</v>
      </c>
      <c r="F3987" s="3">
        <f>D3987+IF(Dashboard!$I$3,E3987,0)</f>
        <v>737991.55000663432</v>
      </c>
      <c r="G3987" s="3">
        <f>IF(Dashboard!$I$4, ('Lookups and Calculations'!$F$9) / (1 - 'Lookups and Calculations'!$F$10), 'Lookups and Calculations'!$F$9)</f>
        <v>1951878.888340465</v>
      </c>
      <c r="H3987" s="12">
        <f t="shared" si="124"/>
        <v>0</v>
      </c>
      <c r="I3987" s="12">
        <f t="shared" si="125"/>
        <v>0</v>
      </c>
      <c r="J3987" s="13">
        <f>(1 - Dashboard!$I$9) * H3987 * Dashboard!$I$8 * 'Lookups and Calculations'!$F$12</f>
        <v>0</v>
      </c>
      <c r="K3987" s="12">
        <f>(1 - Dashboard!$I$11) * I3987 * Dashboard!$I$10 * 'Lookups and Calculations'!$F$12</f>
        <v>0</v>
      </c>
      <c r="L3987" s="12">
        <f>(H3987 - I3987) * Dashboard!$I$13 * (Dashboard!$D$12 / 365) * 'Lookups and Calculations'!$F$12</f>
        <v>0</v>
      </c>
      <c r="M3987" s="3">
        <f>(G3987*2) * Dashboard!$I$13 * (Dashboard!$D$12 / 365) * 'Lookups and Calculations'!$F$12</f>
        <v>1602.0878730267946</v>
      </c>
      <c r="N3987" s="12">
        <f>H3987 * Dashboard!$I$14 * Dashboard!$I$15 * (Dashboard!$D$12 / 365) * 'Lookups and Calculations'!$F$12</f>
        <v>0</v>
      </c>
    </row>
    <row r="3988" spans="1:14" x14ac:dyDescent="0.35">
      <c r="A3988" s="2">
        <v>3987</v>
      </c>
      <c r="B3988" s="11">
        <v>4.7956258159930057E-2</v>
      </c>
      <c r="C3988" s="11">
        <v>-1.2500936872782675</v>
      </c>
      <c r="D3988" s="3">
        <f>B3988*Dashboard!$D$11*Dashboard!$D$10*SQRT(Dashboard!$D$12/365)</f>
        <v>11906.66449454804</v>
      </c>
      <c r="E3988" s="3">
        <f>IF(Dashboard!$I$3,C3988*Dashboard!$E$11*Dashboard!$E$10*SQRT(Dashboard!$D$12/365),0)</f>
        <v>-620750.93813768472</v>
      </c>
      <c r="F3988" s="3">
        <f>D3988+IF(Dashboard!$I$3,E3988,0)</f>
        <v>-608844.27364313672</v>
      </c>
      <c r="G3988" s="3">
        <f>IF(Dashboard!$I$4, ('Lookups and Calculations'!$F$9) / (1 - 'Lookups and Calculations'!$F$10), 'Lookups and Calculations'!$F$9)</f>
        <v>1951878.888340465</v>
      </c>
      <c r="H3988" s="12">
        <f t="shared" si="124"/>
        <v>0</v>
      </c>
      <c r="I3988" s="12">
        <f t="shared" si="125"/>
        <v>0</v>
      </c>
      <c r="J3988" s="13">
        <f>(1 - Dashboard!$I$9) * H3988 * Dashboard!$I$8 * 'Lookups and Calculations'!$F$12</f>
        <v>0</v>
      </c>
      <c r="K3988" s="12">
        <f>(1 - Dashboard!$I$11) * I3988 * Dashboard!$I$10 * 'Lookups and Calculations'!$F$12</f>
        <v>0</v>
      </c>
      <c r="L3988" s="12">
        <f>(H3988 - I3988) * Dashboard!$I$13 * (Dashboard!$D$12 / 365) * 'Lookups and Calculations'!$F$12</f>
        <v>0</v>
      </c>
      <c r="M3988" s="3">
        <f>(G3988*2) * Dashboard!$I$13 * (Dashboard!$D$12 / 365) * 'Lookups and Calculations'!$F$12</f>
        <v>1602.0878730267946</v>
      </c>
      <c r="N3988" s="12">
        <f>H3988 * Dashboard!$I$14 * Dashboard!$I$15 * (Dashboard!$D$12 / 365) * 'Lookups and Calculations'!$F$12</f>
        <v>0</v>
      </c>
    </row>
    <row r="3989" spans="1:14" x14ac:dyDescent="0.35">
      <c r="A3989" s="2">
        <v>3988</v>
      </c>
      <c r="B3989" s="11">
        <v>-1.4461017823901816</v>
      </c>
      <c r="C3989" s="11">
        <v>-0.19588418847086428</v>
      </c>
      <c r="D3989" s="3">
        <f>B3989*Dashboard!$D$11*Dashboard!$D$10*SQRT(Dashboard!$D$12/365)</f>
        <v>-359040.7051873483</v>
      </c>
      <c r="E3989" s="3">
        <f>IF(Dashboard!$I$3,C3989*Dashboard!$E$11*Dashboard!$E$10*SQRT(Dashboard!$D$12/365),0)</f>
        <v>-97268.94471755001</v>
      </c>
      <c r="F3989" s="3">
        <f>D3989+IF(Dashboard!$I$3,E3989,0)</f>
        <v>-456309.64990489831</v>
      </c>
      <c r="G3989" s="3">
        <f>IF(Dashboard!$I$4, ('Lookups and Calculations'!$F$9) / (1 - 'Lookups and Calculations'!$F$10), 'Lookups and Calculations'!$F$9)</f>
        <v>1951878.888340465</v>
      </c>
      <c r="H3989" s="12">
        <f t="shared" si="124"/>
        <v>0</v>
      </c>
      <c r="I3989" s="12">
        <f t="shared" si="125"/>
        <v>0</v>
      </c>
      <c r="J3989" s="13">
        <f>(1 - Dashboard!$I$9) * H3989 * Dashboard!$I$8 * 'Lookups and Calculations'!$F$12</f>
        <v>0</v>
      </c>
      <c r="K3989" s="12">
        <f>(1 - Dashboard!$I$11) * I3989 * Dashboard!$I$10 * 'Lookups and Calculations'!$F$12</f>
        <v>0</v>
      </c>
      <c r="L3989" s="12">
        <f>(H3989 - I3989) * Dashboard!$I$13 * (Dashboard!$D$12 / 365) * 'Lookups and Calculations'!$F$12</f>
        <v>0</v>
      </c>
      <c r="M3989" s="3">
        <f>(G3989*2) * Dashboard!$I$13 * (Dashboard!$D$12 / 365) * 'Lookups and Calculations'!$F$12</f>
        <v>1602.0878730267946</v>
      </c>
      <c r="N3989" s="12">
        <f>H3989 * Dashboard!$I$14 * Dashboard!$I$15 * (Dashboard!$D$12 / 365) * 'Lookups and Calculations'!$F$12</f>
        <v>0</v>
      </c>
    </row>
    <row r="3990" spans="1:14" x14ac:dyDescent="0.35">
      <c r="A3990" s="2">
        <v>3989</v>
      </c>
      <c r="B3990" s="11">
        <v>-0.51230452938450055</v>
      </c>
      <c r="C3990" s="11">
        <v>0.90031241554359698</v>
      </c>
      <c r="D3990" s="3">
        <f>B3990*Dashboard!$D$11*Dashboard!$D$10*SQRT(Dashboard!$D$12/365)</f>
        <v>-127195.87358288324</v>
      </c>
      <c r="E3990" s="3">
        <f>IF(Dashboard!$I$3,C3990*Dashboard!$E$11*Dashboard!$E$10*SQRT(Dashboard!$D$12/365),0)</f>
        <v>447062.31401142175</v>
      </c>
      <c r="F3990" s="3">
        <f>D3990+IF(Dashboard!$I$3,E3990,0)</f>
        <v>319866.44042853848</v>
      </c>
      <c r="G3990" s="3">
        <f>IF(Dashboard!$I$4, ('Lookups and Calculations'!$F$9) / (1 - 'Lookups and Calculations'!$F$10), 'Lookups and Calculations'!$F$9)</f>
        <v>1951878.888340465</v>
      </c>
      <c r="H3990" s="12">
        <f t="shared" si="124"/>
        <v>0</v>
      </c>
      <c r="I3990" s="12">
        <f t="shared" si="125"/>
        <v>0</v>
      </c>
      <c r="J3990" s="13">
        <f>(1 - Dashboard!$I$9) * H3990 * Dashboard!$I$8 * 'Lookups and Calculations'!$F$12</f>
        <v>0</v>
      </c>
      <c r="K3990" s="12">
        <f>(1 - Dashboard!$I$11) * I3990 * Dashboard!$I$10 * 'Lookups and Calculations'!$F$12</f>
        <v>0</v>
      </c>
      <c r="L3990" s="12">
        <f>(H3990 - I3990) * Dashboard!$I$13 * (Dashboard!$D$12 / 365) * 'Lookups and Calculations'!$F$12</f>
        <v>0</v>
      </c>
      <c r="M3990" s="3">
        <f>(G3990*2) * Dashboard!$I$13 * (Dashboard!$D$12 / 365) * 'Lookups and Calculations'!$F$12</f>
        <v>1602.0878730267946</v>
      </c>
      <c r="N3990" s="12">
        <f>H3990 * Dashboard!$I$14 * Dashboard!$I$15 * (Dashboard!$D$12 / 365) * 'Lookups and Calculations'!$F$12</f>
        <v>0</v>
      </c>
    </row>
    <row r="3991" spans="1:14" x14ac:dyDescent="0.35">
      <c r="A3991" s="2">
        <v>3990</v>
      </c>
      <c r="B3991" s="11">
        <v>2.6422267680915601</v>
      </c>
      <c r="C3991" s="11">
        <v>0.66818509939386228</v>
      </c>
      <c r="D3991" s="3">
        <f>B3991*Dashboard!$D$11*Dashboard!$D$10*SQRT(Dashboard!$D$12/365)</f>
        <v>656016.72968861344</v>
      </c>
      <c r="E3991" s="3">
        <f>IF(Dashboard!$I$3,C3991*Dashboard!$E$11*Dashboard!$E$10*SQRT(Dashboard!$D$12/365),0)</f>
        <v>331796.35376083135</v>
      </c>
      <c r="F3991" s="3">
        <f>D3991+IF(Dashboard!$I$3,E3991,0)</f>
        <v>987813.08344944473</v>
      </c>
      <c r="G3991" s="3">
        <f>IF(Dashboard!$I$4, ('Lookups and Calculations'!$F$9) / (1 - 'Lookups and Calculations'!$F$10), 'Lookups and Calculations'!$F$9)</f>
        <v>1951878.888340465</v>
      </c>
      <c r="H3991" s="12">
        <f t="shared" si="124"/>
        <v>0</v>
      </c>
      <c r="I3991" s="12">
        <f t="shared" si="125"/>
        <v>0</v>
      </c>
      <c r="J3991" s="13">
        <f>(1 - Dashboard!$I$9) * H3991 * Dashboard!$I$8 * 'Lookups and Calculations'!$F$12</f>
        <v>0</v>
      </c>
      <c r="K3991" s="12">
        <f>(1 - Dashboard!$I$11) * I3991 * Dashboard!$I$10 * 'Lookups and Calculations'!$F$12</f>
        <v>0</v>
      </c>
      <c r="L3991" s="12">
        <f>(H3991 - I3991) * Dashboard!$I$13 * (Dashboard!$D$12 / 365) * 'Lookups and Calculations'!$F$12</f>
        <v>0</v>
      </c>
      <c r="M3991" s="3">
        <f>(G3991*2) * Dashboard!$I$13 * (Dashboard!$D$12 / 365) * 'Lookups and Calculations'!$F$12</f>
        <v>1602.0878730267946</v>
      </c>
      <c r="N3991" s="12">
        <f>H3991 * Dashboard!$I$14 * Dashboard!$I$15 * (Dashboard!$D$12 / 365) * 'Lookups and Calculations'!$F$12</f>
        <v>0</v>
      </c>
    </row>
    <row r="3992" spans="1:14" x14ac:dyDescent="0.35">
      <c r="A3992" s="2">
        <v>3991</v>
      </c>
      <c r="B3992" s="11">
        <v>-0.51264459286449693</v>
      </c>
      <c r="C3992" s="11">
        <v>-1.0986518191851231</v>
      </c>
      <c r="D3992" s="3">
        <f>B3992*Dashboard!$D$11*Dashboard!$D$10*SQRT(Dashboard!$D$12/365)</f>
        <v>-127280.30514444633</v>
      </c>
      <c r="E3992" s="3">
        <f>IF(Dashboard!$I$3,C3992*Dashboard!$E$11*Dashboard!$E$10*SQRT(Dashboard!$D$12/365),0)</f>
        <v>-545550.4290487871</v>
      </c>
      <c r="F3992" s="3">
        <f>D3992+IF(Dashboard!$I$3,E3992,0)</f>
        <v>-672830.73419323342</v>
      </c>
      <c r="G3992" s="3">
        <f>IF(Dashboard!$I$4, ('Lookups and Calculations'!$F$9) / (1 - 'Lookups and Calculations'!$F$10), 'Lookups and Calculations'!$F$9)</f>
        <v>1951878.888340465</v>
      </c>
      <c r="H3992" s="12">
        <f t="shared" si="124"/>
        <v>0</v>
      </c>
      <c r="I3992" s="12">
        <f t="shared" si="125"/>
        <v>0</v>
      </c>
      <c r="J3992" s="13">
        <f>(1 - Dashboard!$I$9) * H3992 * Dashboard!$I$8 * 'Lookups and Calculations'!$F$12</f>
        <v>0</v>
      </c>
      <c r="K3992" s="12">
        <f>(1 - Dashboard!$I$11) * I3992 * Dashboard!$I$10 * 'Lookups and Calculations'!$F$12</f>
        <v>0</v>
      </c>
      <c r="L3992" s="12">
        <f>(H3992 - I3992) * Dashboard!$I$13 * (Dashboard!$D$12 / 365) * 'Lookups and Calculations'!$F$12</f>
        <v>0</v>
      </c>
      <c r="M3992" s="3">
        <f>(G3992*2) * Dashboard!$I$13 * (Dashboard!$D$12 / 365) * 'Lookups and Calculations'!$F$12</f>
        <v>1602.0878730267946</v>
      </c>
      <c r="N3992" s="12">
        <f>H3992 * Dashboard!$I$14 * Dashboard!$I$15 * (Dashboard!$D$12 / 365) * 'Lookups and Calculations'!$F$12</f>
        <v>0</v>
      </c>
    </row>
    <row r="3993" spans="1:14" x14ac:dyDescent="0.35">
      <c r="A3993" s="2">
        <v>3992</v>
      </c>
      <c r="B3993" s="11">
        <v>-0.44729607882969419</v>
      </c>
      <c r="C3993" s="11">
        <v>-1.1270219513357407</v>
      </c>
      <c r="D3993" s="3">
        <f>B3993*Dashboard!$D$11*Dashboard!$D$10*SQRT(Dashboard!$D$12/365)</f>
        <v>-111055.46063646115</v>
      </c>
      <c r="E3993" s="3">
        <f>IF(Dashboard!$I$3,C3993*Dashboard!$E$11*Dashboard!$E$10*SQRT(Dashboard!$D$12/365),0)</f>
        <v>-559638.00210575422</v>
      </c>
      <c r="F3993" s="3">
        <f>D3993+IF(Dashboard!$I$3,E3993,0)</f>
        <v>-670693.46274221537</v>
      </c>
      <c r="G3993" s="3">
        <f>IF(Dashboard!$I$4, ('Lookups and Calculations'!$F$9) / (1 - 'Lookups and Calculations'!$F$10), 'Lookups and Calculations'!$F$9)</f>
        <v>1951878.888340465</v>
      </c>
      <c r="H3993" s="12">
        <f t="shared" si="124"/>
        <v>0</v>
      </c>
      <c r="I3993" s="12">
        <f t="shared" si="125"/>
        <v>0</v>
      </c>
      <c r="J3993" s="13">
        <f>(1 - Dashboard!$I$9) * H3993 * Dashboard!$I$8 * 'Lookups and Calculations'!$F$12</f>
        <v>0</v>
      </c>
      <c r="K3993" s="12">
        <f>(1 - Dashboard!$I$11) * I3993 * Dashboard!$I$10 * 'Lookups and Calculations'!$F$12</f>
        <v>0</v>
      </c>
      <c r="L3993" s="12">
        <f>(H3993 - I3993) * Dashboard!$I$13 * (Dashboard!$D$12 / 365) * 'Lookups and Calculations'!$F$12</f>
        <v>0</v>
      </c>
      <c r="M3993" s="3">
        <f>(G3993*2) * Dashboard!$I$13 * (Dashboard!$D$12 / 365) * 'Lookups and Calculations'!$F$12</f>
        <v>1602.0878730267946</v>
      </c>
      <c r="N3993" s="12">
        <f>H3993 * Dashboard!$I$14 * Dashboard!$I$15 * (Dashboard!$D$12 / 365) * 'Lookups and Calculations'!$F$12</f>
        <v>0</v>
      </c>
    </row>
    <row r="3994" spans="1:14" x14ac:dyDescent="0.35">
      <c r="A3994" s="2">
        <v>3993</v>
      </c>
      <c r="B3994" s="11">
        <v>-0.58339147123619495</v>
      </c>
      <c r="C3994" s="11">
        <v>-1.3117541776216359</v>
      </c>
      <c r="D3994" s="3">
        <f>B3994*Dashboard!$D$11*Dashboard!$D$10*SQRT(Dashboard!$D$12/365)</f>
        <v>-144845.46508664216</v>
      </c>
      <c r="E3994" s="3">
        <f>IF(Dashboard!$I$3,C3994*Dashboard!$E$11*Dashboard!$E$10*SQRT(Dashboard!$D$12/365),0)</f>
        <v>-651369.28907905344</v>
      </c>
      <c r="F3994" s="3">
        <f>D3994+IF(Dashboard!$I$3,E3994,0)</f>
        <v>-796214.75416569563</v>
      </c>
      <c r="G3994" s="3">
        <f>IF(Dashboard!$I$4, ('Lookups and Calculations'!$F$9) / (1 - 'Lookups and Calculations'!$F$10), 'Lookups and Calculations'!$F$9)</f>
        <v>1951878.888340465</v>
      </c>
      <c r="H3994" s="12">
        <f t="shared" si="124"/>
        <v>0</v>
      </c>
      <c r="I3994" s="12">
        <f t="shared" si="125"/>
        <v>0</v>
      </c>
      <c r="J3994" s="13">
        <f>(1 - Dashboard!$I$9) * H3994 * Dashboard!$I$8 * 'Lookups and Calculations'!$F$12</f>
        <v>0</v>
      </c>
      <c r="K3994" s="12">
        <f>(1 - Dashboard!$I$11) * I3994 * Dashboard!$I$10 * 'Lookups and Calculations'!$F$12</f>
        <v>0</v>
      </c>
      <c r="L3994" s="12">
        <f>(H3994 - I3994) * Dashboard!$I$13 * (Dashboard!$D$12 / 365) * 'Lookups and Calculations'!$F$12</f>
        <v>0</v>
      </c>
      <c r="M3994" s="3">
        <f>(G3994*2) * Dashboard!$I$13 * (Dashboard!$D$12 / 365) * 'Lookups and Calculations'!$F$12</f>
        <v>1602.0878730267946</v>
      </c>
      <c r="N3994" s="12">
        <f>H3994 * Dashboard!$I$14 * Dashboard!$I$15 * (Dashboard!$D$12 / 365) * 'Lookups and Calculations'!$F$12</f>
        <v>0</v>
      </c>
    </row>
    <row r="3995" spans="1:14" x14ac:dyDescent="0.35">
      <c r="A3995" s="2">
        <v>3994</v>
      </c>
      <c r="B3995" s="11">
        <v>-1.718563100549457</v>
      </c>
      <c r="C3995" s="11">
        <v>-0.10750402359845036</v>
      </c>
      <c r="D3995" s="3">
        <f>B3995*Dashboard!$D$11*Dashboard!$D$10*SQRT(Dashboard!$D$12/365)</f>
        <v>-426687.88258484221</v>
      </c>
      <c r="E3995" s="3">
        <f>IF(Dashboard!$I$3,C3995*Dashboard!$E$11*Dashboard!$E$10*SQRT(Dashboard!$D$12/365),0)</f>
        <v>-53382.577787115275</v>
      </c>
      <c r="F3995" s="3">
        <f>D3995+IF(Dashboard!$I$3,E3995,0)</f>
        <v>-480070.46037195751</v>
      </c>
      <c r="G3995" s="3">
        <f>IF(Dashboard!$I$4, ('Lookups and Calculations'!$F$9) / (1 - 'Lookups and Calculations'!$F$10), 'Lookups and Calculations'!$F$9)</f>
        <v>1951878.888340465</v>
      </c>
      <c r="H3995" s="12">
        <f t="shared" si="124"/>
        <v>0</v>
      </c>
      <c r="I3995" s="12">
        <f t="shared" si="125"/>
        <v>0</v>
      </c>
      <c r="J3995" s="13">
        <f>(1 - Dashboard!$I$9) * H3995 * Dashboard!$I$8 * 'Lookups and Calculations'!$F$12</f>
        <v>0</v>
      </c>
      <c r="K3995" s="12">
        <f>(1 - Dashboard!$I$11) * I3995 * Dashboard!$I$10 * 'Lookups and Calculations'!$F$12</f>
        <v>0</v>
      </c>
      <c r="L3995" s="12">
        <f>(H3995 - I3995) * Dashboard!$I$13 * (Dashboard!$D$12 / 365) * 'Lookups and Calculations'!$F$12</f>
        <v>0</v>
      </c>
      <c r="M3995" s="3">
        <f>(G3995*2) * Dashboard!$I$13 * (Dashboard!$D$12 / 365) * 'Lookups and Calculations'!$F$12</f>
        <v>1602.0878730267946</v>
      </c>
      <c r="N3995" s="12">
        <f>H3995 * Dashboard!$I$14 * Dashboard!$I$15 * (Dashboard!$D$12 / 365) * 'Lookups and Calculations'!$F$12</f>
        <v>0</v>
      </c>
    </row>
    <row r="3996" spans="1:14" x14ac:dyDescent="0.35">
      <c r="A3996" s="2">
        <v>3995</v>
      </c>
      <c r="B3996" s="11">
        <v>-1.1445387454564913</v>
      </c>
      <c r="C3996" s="11">
        <v>-0.46619377713414945</v>
      </c>
      <c r="D3996" s="3">
        <f>B3996*Dashboard!$D$11*Dashboard!$D$10*SQRT(Dashboard!$D$12/365)</f>
        <v>-284168.10164200765</v>
      </c>
      <c r="E3996" s="3">
        <f>IF(Dashboard!$I$3,C3996*Dashboard!$E$11*Dashboard!$E$10*SQRT(Dashboard!$D$12/365),0)</f>
        <v>-231494.82911160126</v>
      </c>
      <c r="F3996" s="3">
        <f>D3996+IF(Dashboard!$I$3,E3996,0)</f>
        <v>-515662.93075360893</v>
      </c>
      <c r="G3996" s="3">
        <f>IF(Dashboard!$I$4, ('Lookups and Calculations'!$F$9) / (1 - 'Lookups and Calculations'!$F$10), 'Lookups and Calculations'!$F$9)</f>
        <v>1951878.888340465</v>
      </c>
      <c r="H3996" s="12">
        <f t="shared" si="124"/>
        <v>0</v>
      </c>
      <c r="I3996" s="12">
        <f t="shared" si="125"/>
        <v>0</v>
      </c>
      <c r="J3996" s="13">
        <f>(1 - Dashboard!$I$9) * H3996 * Dashboard!$I$8 * 'Lookups and Calculations'!$F$12</f>
        <v>0</v>
      </c>
      <c r="K3996" s="12">
        <f>(1 - Dashboard!$I$11) * I3996 * Dashboard!$I$10 * 'Lookups and Calculations'!$F$12</f>
        <v>0</v>
      </c>
      <c r="L3996" s="12">
        <f>(H3996 - I3996) * Dashboard!$I$13 * (Dashboard!$D$12 / 365) * 'Lookups and Calculations'!$F$12</f>
        <v>0</v>
      </c>
      <c r="M3996" s="3">
        <f>(G3996*2) * Dashboard!$I$13 * (Dashboard!$D$12 / 365) * 'Lookups and Calculations'!$F$12</f>
        <v>1602.0878730267946</v>
      </c>
      <c r="N3996" s="12">
        <f>H3996 * Dashboard!$I$14 * Dashboard!$I$15 * (Dashboard!$D$12 / 365) * 'Lookups and Calculations'!$F$12</f>
        <v>0</v>
      </c>
    </row>
    <row r="3997" spans="1:14" x14ac:dyDescent="0.35">
      <c r="A3997" s="2">
        <v>3996</v>
      </c>
      <c r="B3997" s="11">
        <v>-0.46501970158491973</v>
      </c>
      <c r="C3997" s="11">
        <v>-2.4628082396027433</v>
      </c>
      <c r="D3997" s="3">
        <f>B3997*Dashboard!$D$11*Dashboard!$D$10*SQRT(Dashboard!$D$12/365)</f>
        <v>-115455.91300433864</v>
      </c>
      <c r="E3997" s="3">
        <f>IF(Dashboard!$I$3,C3997*Dashboard!$E$11*Dashboard!$E$10*SQRT(Dashboard!$D$12/365),0)</f>
        <v>-1222940.760956197</v>
      </c>
      <c r="F3997" s="3">
        <f>D3997+IF(Dashboard!$I$3,E3997,0)</f>
        <v>-1338396.6739605358</v>
      </c>
      <c r="G3997" s="3">
        <f>IF(Dashboard!$I$4, ('Lookups and Calculations'!$F$9) / (1 - 'Lookups and Calculations'!$F$10), 'Lookups and Calculations'!$F$9)</f>
        <v>1951878.888340465</v>
      </c>
      <c r="H3997" s="12">
        <f t="shared" si="124"/>
        <v>0</v>
      </c>
      <c r="I3997" s="12">
        <f t="shared" si="125"/>
        <v>0</v>
      </c>
      <c r="J3997" s="13">
        <f>(1 - Dashboard!$I$9) * H3997 * Dashboard!$I$8 * 'Lookups and Calculations'!$F$12</f>
        <v>0</v>
      </c>
      <c r="K3997" s="12">
        <f>(1 - Dashboard!$I$11) * I3997 * Dashboard!$I$10 * 'Lookups and Calculations'!$F$12</f>
        <v>0</v>
      </c>
      <c r="L3997" s="12">
        <f>(H3997 - I3997) * Dashboard!$I$13 * (Dashboard!$D$12 / 365) * 'Lookups and Calculations'!$F$12</f>
        <v>0</v>
      </c>
      <c r="M3997" s="3">
        <f>(G3997*2) * Dashboard!$I$13 * (Dashboard!$D$12 / 365) * 'Lookups and Calculations'!$F$12</f>
        <v>1602.0878730267946</v>
      </c>
      <c r="N3997" s="12">
        <f>H3997 * Dashboard!$I$14 * Dashboard!$I$15 * (Dashboard!$D$12 / 365) * 'Lookups and Calculations'!$F$12</f>
        <v>0</v>
      </c>
    </row>
    <row r="3998" spans="1:14" x14ac:dyDescent="0.35">
      <c r="A3998" s="2">
        <v>3997</v>
      </c>
      <c r="B3998" s="11">
        <v>0.18913421454045198</v>
      </c>
      <c r="C3998" s="11">
        <v>1.4789195217143098</v>
      </c>
      <c r="D3998" s="3">
        <f>B3998*Dashboard!$D$11*Dashboard!$D$10*SQRT(Dashboard!$D$12/365)</f>
        <v>46958.576906958493</v>
      </c>
      <c r="E3998" s="3">
        <f>IF(Dashboard!$I$3,C3998*Dashboard!$E$11*Dashboard!$E$10*SQRT(Dashboard!$D$12/365),0)</f>
        <v>734377.50296385644</v>
      </c>
      <c r="F3998" s="3">
        <f>D3998+IF(Dashboard!$I$3,E3998,0)</f>
        <v>781336.07987081492</v>
      </c>
      <c r="G3998" s="3">
        <f>IF(Dashboard!$I$4, ('Lookups and Calculations'!$F$9) / (1 - 'Lookups and Calculations'!$F$10), 'Lookups and Calculations'!$F$9)</f>
        <v>1951878.888340465</v>
      </c>
      <c r="H3998" s="12">
        <f t="shared" si="124"/>
        <v>0</v>
      </c>
      <c r="I3998" s="12">
        <f t="shared" si="125"/>
        <v>0</v>
      </c>
      <c r="J3998" s="13">
        <f>(1 - Dashboard!$I$9) * H3998 * Dashboard!$I$8 * 'Lookups and Calculations'!$F$12</f>
        <v>0</v>
      </c>
      <c r="K3998" s="12">
        <f>(1 - Dashboard!$I$11) * I3998 * Dashboard!$I$10 * 'Lookups and Calculations'!$F$12</f>
        <v>0</v>
      </c>
      <c r="L3998" s="12">
        <f>(H3998 - I3998) * Dashboard!$I$13 * (Dashboard!$D$12 / 365) * 'Lookups and Calculations'!$F$12</f>
        <v>0</v>
      </c>
      <c r="M3998" s="3">
        <f>(G3998*2) * Dashboard!$I$13 * (Dashboard!$D$12 / 365) * 'Lookups and Calculations'!$F$12</f>
        <v>1602.0878730267946</v>
      </c>
      <c r="N3998" s="12">
        <f>H3998 * Dashboard!$I$14 * Dashboard!$I$15 * (Dashboard!$D$12 / 365) * 'Lookups and Calculations'!$F$12</f>
        <v>0</v>
      </c>
    </row>
    <row r="3999" spans="1:14" x14ac:dyDescent="0.35">
      <c r="A3999" s="2">
        <v>3998</v>
      </c>
      <c r="B3999" s="11">
        <v>1.1379059998369687</v>
      </c>
      <c r="C3999" s="11">
        <v>-0.1024550130569552</v>
      </c>
      <c r="D3999" s="3">
        <f>B3999*Dashboard!$D$11*Dashboard!$D$10*SQRT(Dashboard!$D$12/365)</f>
        <v>282521.31184231216</v>
      </c>
      <c r="E3999" s="3">
        <f>IF(Dashboard!$I$3,C3999*Dashboard!$E$11*Dashboard!$E$10*SQRT(Dashboard!$D$12/365),0)</f>
        <v>-50875.423273661181</v>
      </c>
      <c r="F3999" s="3">
        <f>D3999+IF(Dashboard!$I$3,E3999,0)</f>
        <v>231645.88856865099</v>
      </c>
      <c r="G3999" s="3">
        <f>IF(Dashboard!$I$4, ('Lookups and Calculations'!$F$9) / (1 - 'Lookups and Calculations'!$F$10), 'Lookups and Calculations'!$F$9)</f>
        <v>1951878.888340465</v>
      </c>
      <c r="H3999" s="12">
        <f t="shared" si="124"/>
        <v>0</v>
      </c>
      <c r="I3999" s="12">
        <f t="shared" si="125"/>
        <v>0</v>
      </c>
      <c r="J3999" s="13">
        <f>(1 - Dashboard!$I$9) * H3999 * Dashboard!$I$8 * 'Lookups and Calculations'!$F$12</f>
        <v>0</v>
      </c>
      <c r="K3999" s="12">
        <f>(1 - Dashboard!$I$11) * I3999 * Dashboard!$I$10 * 'Lookups and Calculations'!$F$12</f>
        <v>0</v>
      </c>
      <c r="L3999" s="12">
        <f>(H3999 - I3999) * Dashboard!$I$13 * (Dashboard!$D$12 / 365) * 'Lookups and Calculations'!$F$12</f>
        <v>0</v>
      </c>
      <c r="M3999" s="3">
        <f>(G3999*2) * Dashboard!$I$13 * (Dashboard!$D$12 / 365) * 'Lookups and Calculations'!$F$12</f>
        <v>1602.0878730267946</v>
      </c>
      <c r="N3999" s="12">
        <f>H3999 * Dashboard!$I$14 * Dashboard!$I$15 * (Dashboard!$D$12 / 365) * 'Lookups and Calculations'!$F$12</f>
        <v>0</v>
      </c>
    </row>
    <row r="4000" spans="1:14" x14ac:dyDescent="0.35">
      <c r="A4000" s="2">
        <v>3999</v>
      </c>
      <c r="B4000" s="11">
        <v>-1.044951936212166</v>
      </c>
      <c r="C4000" s="11">
        <v>0.4442662493600682</v>
      </c>
      <c r="D4000" s="3">
        <f>B4000*Dashboard!$D$11*Dashboard!$D$10*SQRT(Dashboard!$D$12/365)</f>
        <v>-259442.51271469038</v>
      </c>
      <c r="E4000" s="3">
        <f>IF(Dashboard!$I$3,C4000*Dashboard!$E$11*Dashboard!$E$10*SQRT(Dashboard!$D$12/365),0)</f>
        <v>220606.41844660827</v>
      </c>
      <c r="F4000" s="3">
        <f>D4000+IF(Dashboard!$I$3,E4000,0)</f>
        <v>-38836.094268082117</v>
      </c>
      <c r="G4000" s="3">
        <f>IF(Dashboard!$I$4, ('Lookups and Calculations'!$F$9) / (1 - 'Lookups and Calculations'!$F$10), 'Lookups and Calculations'!$F$9)</f>
        <v>1951878.888340465</v>
      </c>
      <c r="H4000" s="12">
        <f t="shared" si="124"/>
        <v>0</v>
      </c>
      <c r="I4000" s="12">
        <f t="shared" si="125"/>
        <v>0</v>
      </c>
      <c r="J4000" s="13">
        <f>(1 - Dashboard!$I$9) * H4000 * Dashboard!$I$8 * 'Lookups and Calculations'!$F$12</f>
        <v>0</v>
      </c>
      <c r="K4000" s="12">
        <f>(1 - Dashboard!$I$11) * I4000 * Dashboard!$I$10 * 'Lookups and Calculations'!$F$12</f>
        <v>0</v>
      </c>
      <c r="L4000" s="12">
        <f>(H4000 - I4000) * Dashboard!$I$13 * (Dashboard!$D$12 / 365) * 'Lookups and Calculations'!$F$12</f>
        <v>0</v>
      </c>
      <c r="M4000" s="3">
        <f>(G4000*2) * Dashboard!$I$13 * (Dashboard!$D$12 / 365) * 'Lookups and Calculations'!$F$12</f>
        <v>1602.0878730267946</v>
      </c>
      <c r="N4000" s="12">
        <f>H4000 * Dashboard!$I$14 * Dashboard!$I$15 * (Dashboard!$D$12 / 365) * 'Lookups and Calculations'!$F$12</f>
        <v>0</v>
      </c>
    </row>
    <row r="4001" spans="1:14" x14ac:dyDescent="0.35">
      <c r="A4001" s="2">
        <v>4000</v>
      </c>
      <c r="B4001" s="11">
        <v>4.5981015575964852E-2</v>
      </c>
      <c r="C4001" s="11">
        <v>-0.98101800586137955</v>
      </c>
      <c r="D4001" s="3">
        <f>B4001*Dashboard!$D$11*Dashboard!$D$10*SQRT(Dashboard!$D$12/365)</f>
        <v>11416.247776375712</v>
      </c>
      <c r="E4001" s="3">
        <f>IF(Dashboard!$I$3,C4001*Dashboard!$E$11*Dashboard!$E$10*SQRT(Dashboard!$D$12/365),0)</f>
        <v>-487137.76708549808</v>
      </c>
      <c r="F4001" s="3">
        <f>D4001+IF(Dashboard!$I$3,E4001,0)</f>
        <v>-475721.51930912235</v>
      </c>
      <c r="G4001" s="3">
        <f>IF(Dashboard!$I$4, ('Lookups and Calculations'!$F$9) / (1 - 'Lookups and Calculations'!$F$10), 'Lookups and Calculations'!$F$9)</f>
        <v>1951878.888340465</v>
      </c>
      <c r="H4001" s="12">
        <f t="shared" si="124"/>
        <v>0</v>
      </c>
      <c r="I4001" s="12">
        <f t="shared" si="125"/>
        <v>0</v>
      </c>
      <c r="J4001" s="13">
        <f>(1 - Dashboard!$I$9) * H4001 * Dashboard!$I$8 * 'Lookups and Calculations'!$F$12</f>
        <v>0</v>
      </c>
      <c r="K4001" s="12">
        <f>(1 - Dashboard!$I$11) * I4001 * Dashboard!$I$10 * 'Lookups and Calculations'!$F$12</f>
        <v>0</v>
      </c>
      <c r="L4001" s="12">
        <f>(H4001 - I4001) * Dashboard!$I$13 * (Dashboard!$D$12 / 365) * 'Lookups and Calculations'!$F$12</f>
        <v>0</v>
      </c>
      <c r="M4001" s="3">
        <f>(G4001*2) * Dashboard!$I$13 * (Dashboard!$D$12 / 365) * 'Lookups and Calculations'!$F$12</f>
        <v>1602.0878730267946</v>
      </c>
      <c r="N4001" s="12">
        <f>H4001 * Dashboard!$I$14 * Dashboard!$I$15 * (Dashboard!$D$12 / 365) * 'Lookups and Calculations'!$F$12</f>
        <v>0</v>
      </c>
    </row>
    <row r="4002" spans="1:14" x14ac:dyDescent="0.35">
      <c r="A4002" s="2">
        <v>4001</v>
      </c>
      <c r="B4002" s="11">
        <v>-0.35791632116386141</v>
      </c>
      <c r="C4002" s="11">
        <v>-0.49119250375123613</v>
      </c>
      <c r="D4002" s="3">
        <f>B4002*Dashboard!$D$11*Dashboard!$D$10*SQRT(Dashboard!$D$12/365)</f>
        <v>-88864.096506632399</v>
      </c>
      <c r="E4002" s="3">
        <f>IF(Dashboard!$I$3,C4002*Dashboard!$E$11*Dashboard!$E$10*SQRT(Dashboard!$D$12/365),0)</f>
        <v>-243908.28512511824</v>
      </c>
      <c r="F4002" s="3">
        <f>D4002+IF(Dashboard!$I$3,E4002,0)</f>
        <v>-332772.38163175061</v>
      </c>
      <c r="G4002" s="3">
        <f>IF(Dashboard!$I$4, ('Lookups and Calculations'!$F$9) / (1 - 'Lookups and Calculations'!$F$10), 'Lookups and Calculations'!$F$9)</f>
        <v>1951878.888340465</v>
      </c>
      <c r="H4002" s="12">
        <f t="shared" si="124"/>
        <v>0</v>
      </c>
      <c r="I4002" s="12">
        <f t="shared" si="125"/>
        <v>0</v>
      </c>
      <c r="J4002" s="13">
        <f>(1 - Dashboard!$I$9) * H4002 * Dashboard!$I$8 * 'Lookups and Calculations'!$F$12</f>
        <v>0</v>
      </c>
      <c r="K4002" s="12">
        <f>(1 - Dashboard!$I$11) * I4002 * Dashboard!$I$10 * 'Lookups and Calculations'!$F$12</f>
        <v>0</v>
      </c>
      <c r="L4002" s="12">
        <f>(H4002 - I4002) * Dashboard!$I$13 * (Dashboard!$D$12 / 365) * 'Lookups and Calculations'!$F$12</f>
        <v>0</v>
      </c>
      <c r="M4002" s="3">
        <f>(G4002*2) * Dashboard!$I$13 * (Dashboard!$D$12 / 365) * 'Lookups and Calculations'!$F$12</f>
        <v>1602.0878730267946</v>
      </c>
      <c r="N4002" s="12">
        <f>H4002 * Dashboard!$I$14 * Dashboard!$I$15 * (Dashboard!$D$12 / 365) * 'Lookups and Calculations'!$F$12</f>
        <v>0</v>
      </c>
    </row>
    <row r="4003" spans="1:14" x14ac:dyDescent="0.35">
      <c r="A4003" s="2">
        <v>4002</v>
      </c>
      <c r="B4003" s="11">
        <v>-2.0903602568823119</v>
      </c>
      <c r="C4003" s="11">
        <v>0.39323661887091804</v>
      </c>
      <c r="D4003" s="3">
        <f>B4003*Dashboard!$D$11*Dashboard!$D$10*SQRT(Dashboard!$D$12/365)</f>
        <v>-518998.33736884792</v>
      </c>
      <c r="E4003" s="3">
        <f>IF(Dashboard!$I$3,C4003*Dashboard!$E$11*Dashboard!$E$10*SQRT(Dashboard!$D$12/365),0)</f>
        <v>195266.96483499408</v>
      </c>
      <c r="F4003" s="3">
        <f>D4003+IF(Dashboard!$I$3,E4003,0)</f>
        <v>-323731.37253385386</v>
      </c>
      <c r="G4003" s="3">
        <f>IF(Dashboard!$I$4, ('Lookups and Calculations'!$F$9) / (1 - 'Lookups and Calculations'!$F$10), 'Lookups and Calculations'!$F$9)</f>
        <v>1951878.888340465</v>
      </c>
      <c r="H4003" s="12">
        <f t="shared" si="124"/>
        <v>0</v>
      </c>
      <c r="I4003" s="12">
        <f t="shared" si="125"/>
        <v>0</v>
      </c>
      <c r="J4003" s="13">
        <f>(1 - Dashboard!$I$9) * H4003 * Dashboard!$I$8 * 'Lookups and Calculations'!$F$12</f>
        <v>0</v>
      </c>
      <c r="K4003" s="12">
        <f>(1 - Dashboard!$I$11) * I4003 * Dashboard!$I$10 * 'Lookups and Calculations'!$F$12</f>
        <v>0</v>
      </c>
      <c r="L4003" s="12">
        <f>(H4003 - I4003) * Dashboard!$I$13 * (Dashboard!$D$12 / 365) * 'Lookups and Calculations'!$F$12</f>
        <v>0</v>
      </c>
      <c r="M4003" s="3">
        <f>(G4003*2) * Dashboard!$I$13 * (Dashboard!$D$12 / 365) * 'Lookups and Calculations'!$F$12</f>
        <v>1602.0878730267946</v>
      </c>
      <c r="N4003" s="12">
        <f>H4003 * Dashboard!$I$14 * Dashboard!$I$15 * (Dashboard!$D$12 / 365) * 'Lookups and Calculations'!$F$12</f>
        <v>0</v>
      </c>
    </row>
    <row r="4004" spans="1:14" x14ac:dyDescent="0.35">
      <c r="A4004" s="2">
        <v>4003</v>
      </c>
      <c r="B4004" s="11">
        <v>-0.94319732420952562</v>
      </c>
      <c r="C4004" s="11">
        <v>-0.58461990591648372</v>
      </c>
      <c r="D4004" s="3">
        <f>B4004*Dashboard!$D$11*Dashboard!$D$10*SQRT(Dashboard!$D$12/365)</f>
        <v>-234178.69788894005</v>
      </c>
      <c r="E4004" s="3">
        <f>IF(Dashboard!$I$3,C4004*Dashboard!$E$11*Dashboard!$E$10*SQRT(Dashboard!$D$12/365),0)</f>
        <v>-290300.92603838659</v>
      </c>
      <c r="F4004" s="3">
        <f>D4004+IF(Dashboard!$I$3,E4004,0)</f>
        <v>-524479.62392732664</v>
      </c>
      <c r="G4004" s="3">
        <f>IF(Dashboard!$I$4, ('Lookups and Calculations'!$F$9) / (1 - 'Lookups and Calculations'!$F$10), 'Lookups and Calculations'!$F$9)</f>
        <v>1951878.888340465</v>
      </c>
      <c r="H4004" s="12">
        <f t="shared" si="124"/>
        <v>0</v>
      </c>
      <c r="I4004" s="12">
        <f t="shared" si="125"/>
        <v>0</v>
      </c>
      <c r="J4004" s="13">
        <f>(1 - Dashboard!$I$9) * H4004 * Dashboard!$I$8 * 'Lookups and Calculations'!$F$12</f>
        <v>0</v>
      </c>
      <c r="K4004" s="12">
        <f>(1 - Dashboard!$I$11) * I4004 * Dashboard!$I$10 * 'Lookups and Calculations'!$F$12</f>
        <v>0</v>
      </c>
      <c r="L4004" s="12">
        <f>(H4004 - I4004) * Dashboard!$I$13 * (Dashboard!$D$12 / 365) * 'Lookups and Calculations'!$F$12</f>
        <v>0</v>
      </c>
      <c r="M4004" s="3">
        <f>(G4004*2) * Dashboard!$I$13 * (Dashboard!$D$12 / 365) * 'Lookups and Calculations'!$F$12</f>
        <v>1602.0878730267946</v>
      </c>
      <c r="N4004" s="12">
        <f>H4004 * Dashboard!$I$14 * Dashboard!$I$15 * (Dashboard!$D$12 / 365) * 'Lookups and Calculations'!$F$12</f>
        <v>0</v>
      </c>
    </row>
    <row r="4005" spans="1:14" x14ac:dyDescent="0.35">
      <c r="A4005" s="2">
        <v>4004</v>
      </c>
      <c r="B4005" s="11">
        <v>-1.0430159131359213</v>
      </c>
      <c r="C4005" s="11">
        <v>-0.22226799820527762</v>
      </c>
      <c r="D4005" s="3">
        <f>B4005*Dashboard!$D$11*Dashboard!$D$10*SQRT(Dashboard!$D$12/365)</f>
        <v>-258961.83348517929</v>
      </c>
      <c r="E4005" s="3">
        <f>IF(Dashboard!$I$3,C4005*Dashboard!$E$11*Dashboard!$E$10*SQRT(Dashboard!$D$12/365),0)</f>
        <v>-110370.18249752899</v>
      </c>
      <c r="F4005" s="3">
        <f>D4005+IF(Dashboard!$I$3,E4005,0)</f>
        <v>-369332.01598270831</v>
      </c>
      <c r="G4005" s="3">
        <f>IF(Dashboard!$I$4, ('Lookups and Calculations'!$F$9) / (1 - 'Lookups and Calculations'!$F$10), 'Lookups and Calculations'!$F$9)</f>
        <v>1951878.888340465</v>
      </c>
      <c r="H4005" s="12">
        <f t="shared" si="124"/>
        <v>0</v>
      </c>
      <c r="I4005" s="12">
        <f t="shared" si="125"/>
        <v>0</v>
      </c>
      <c r="J4005" s="13">
        <f>(1 - Dashboard!$I$9) * H4005 * Dashboard!$I$8 * 'Lookups and Calculations'!$F$12</f>
        <v>0</v>
      </c>
      <c r="K4005" s="12">
        <f>(1 - Dashboard!$I$11) * I4005 * Dashboard!$I$10 * 'Lookups and Calculations'!$F$12</f>
        <v>0</v>
      </c>
      <c r="L4005" s="12">
        <f>(H4005 - I4005) * Dashboard!$I$13 * (Dashboard!$D$12 / 365) * 'Lookups and Calculations'!$F$12</f>
        <v>0</v>
      </c>
      <c r="M4005" s="3">
        <f>(G4005*2) * Dashboard!$I$13 * (Dashboard!$D$12 / 365) * 'Lookups and Calculations'!$F$12</f>
        <v>1602.0878730267946</v>
      </c>
      <c r="N4005" s="12">
        <f>H4005 * Dashboard!$I$14 * Dashboard!$I$15 * (Dashboard!$D$12 / 365) * 'Lookups and Calculations'!$F$12</f>
        <v>0</v>
      </c>
    </row>
    <row r="4006" spans="1:14" x14ac:dyDescent="0.35">
      <c r="A4006" s="2">
        <v>4005</v>
      </c>
      <c r="B4006" s="11">
        <v>0.51418993700079829</v>
      </c>
      <c r="C4006" s="11">
        <v>0.13925142813121152</v>
      </c>
      <c r="D4006" s="3">
        <f>B4006*Dashboard!$D$11*Dashboard!$D$10*SQRT(Dashboard!$D$12/365)</f>
        <v>127663.98591658236</v>
      </c>
      <c r="E4006" s="3">
        <f>IF(Dashboard!$I$3,C4006*Dashboard!$E$11*Dashboard!$E$10*SQRT(Dashboard!$D$12/365),0)</f>
        <v>69147.181150608056</v>
      </c>
      <c r="F4006" s="3">
        <f>D4006+IF(Dashboard!$I$3,E4006,0)</f>
        <v>196811.1670671904</v>
      </c>
      <c r="G4006" s="3">
        <f>IF(Dashboard!$I$4, ('Lookups and Calculations'!$F$9) / (1 - 'Lookups and Calculations'!$F$10), 'Lookups and Calculations'!$F$9)</f>
        <v>1951878.888340465</v>
      </c>
      <c r="H4006" s="12">
        <f t="shared" si="124"/>
        <v>0</v>
      </c>
      <c r="I4006" s="12">
        <f t="shared" si="125"/>
        <v>0</v>
      </c>
      <c r="J4006" s="13">
        <f>(1 - Dashboard!$I$9) * H4006 * Dashboard!$I$8 * 'Lookups and Calculations'!$F$12</f>
        <v>0</v>
      </c>
      <c r="K4006" s="12">
        <f>(1 - Dashboard!$I$11) * I4006 * Dashboard!$I$10 * 'Lookups and Calculations'!$F$12</f>
        <v>0</v>
      </c>
      <c r="L4006" s="12">
        <f>(H4006 - I4006) * Dashboard!$I$13 * (Dashboard!$D$12 / 365) * 'Lookups and Calculations'!$F$12</f>
        <v>0</v>
      </c>
      <c r="M4006" s="3">
        <f>(G4006*2) * Dashboard!$I$13 * (Dashboard!$D$12 / 365) * 'Lookups and Calculations'!$F$12</f>
        <v>1602.0878730267946</v>
      </c>
      <c r="N4006" s="12">
        <f>H4006 * Dashboard!$I$14 * Dashboard!$I$15 * (Dashboard!$D$12 / 365) * 'Lookups and Calculations'!$F$12</f>
        <v>0</v>
      </c>
    </row>
    <row r="4007" spans="1:14" x14ac:dyDescent="0.35">
      <c r="A4007" s="2">
        <v>4006</v>
      </c>
      <c r="B4007" s="11">
        <v>-1.8840195914701683</v>
      </c>
      <c r="C4007" s="11">
        <v>1.2288446979408869</v>
      </c>
      <c r="D4007" s="3">
        <f>B4007*Dashboard!$D$11*Dashboard!$D$10*SQRT(Dashboard!$D$12/365)</f>
        <v>-467767.71244288166</v>
      </c>
      <c r="E4007" s="3">
        <f>IF(Dashboard!$I$3,C4007*Dashboard!$E$11*Dashboard!$E$10*SQRT(Dashboard!$D$12/365),0)</f>
        <v>610199.46491620573</v>
      </c>
      <c r="F4007" s="3">
        <f>D4007+IF(Dashboard!$I$3,E4007,0)</f>
        <v>142431.75247332407</v>
      </c>
      <c r="G4007" s="3">
        <f>IF(Dashboard!$I$4, ('Lookups and Calculations'!$F$9) / (1 - 'Lookups and Calculations'!$F$10), 'Lookups and Calculations'!$F$9)</f>
        <v>1951878.888340465</v>
      </c>
      <c r="H4007" s="12">
        <f t="shared" si="124"/>
        <v>0</v>
      </c>
      <c r="I4007" s="12">
        <f t="shared" si="125"/>
        <v>0</v>
      </c>
      <c r="J4007" s="13">
        <f>(1 - Dashboard!$I$9) * H4007 * Dashboard!$I$8 * 'Lookups and Calculations'!$F$12</f>
        <v>0</v>
      </c>
      <c r="K4007" s="12">
        <f>(1 - Dashboard!$I$11) * I4007 * Dashboard!$I$10 * 'Lookups and Calculations'!$F$12</f>
        <v>0</v>
      </c>
      <c r="L4007" s="12">
        <f>(H4007 - I4007) * Dashboard!$I$13 * (Dashboard!$D$12 / 365) * 'Lookups and Calculations'!$F$12</f>
        <v>0</v>
      </c>
      <c r="M4007" s="3">
        <f>(G4007*2) * Dashboard!$I$13 * (Dashboard!$D$12 / 365) * 'Lookups and Calculations'!$F$12</f>
        <v>1602.0878730267946</v>
      </c>
      <c r="N4007" s="12">
        <f>H4007 * Dashboard!$I$14 * Dashboard!$I$15 * (Dashboard!$D$12 / 365) * 'Lookups and Calculations'!$F$12</f>
        <v>0</v>
      </c>
    </row>
    <row r="4008" spans="1:14" x14ac:dyDescent="0.35">
      <c r="A4008" s="2">
        <v>4007</v>
      </c>
      <c r="B4008" s="11">
        <v>-1.0609778125120555</v>
      </c>
      <c r="C4008" s="11">
        <v>0.88705576910896156</v>
      </c>
      <c r="D4008" s="3">
        <f>B4008*Dashboard!$D$11*Dashboard!$D$10*SQRT(Dashboard!$D$12/365)</f>
        <v>-263421.44559343084</v>
      </c>
      <c r="E4008" s="3">
        <f>IF(Dashboard!$I$3,C4008*Dashboard!$E$11*Dashboard!$E$10*SQRT(Dashboard!$D$12/365),0)</f>
        <v>440479.54681996751</v>
      </c>
      <c r="F4008" s="3">
        <f>D4008+IF(Dashboard!$I$3,E4008,0)</f>
        <v>177058.10122653667</v>
      </c>
      <c r="G4008" s="3">
        <f>IF(Dashboard!$I$4, ('Lookups and Calculations'!$F$9) / (1 - 'Lookups and Calculations'!$F$10), 'Lookups and Calculations'!$F$9)</f>
        <v>1951878.888340465</v>
      </c>
      <c r="H4008" s="12">
        <f t="shared" si="124"/>
        <v>0</v>
      </c>
      <c r="I4008" s="12">
        <f t="shared" si="125"/>
        <v>0</v>
      </c>
      <c r="J4008" s="13">
        <f>(1 - Dashboard!$I$9) * H4008 * Dashboard!$I$8 * 'Lookups and Calculations'!$F$12</f>
        <v>0</v>
      </c>
      <c r="K4008" s="12">
        <f>(1 - Dashboard!$I$11) * I4008 * Dashboard!$I$10 * 'Lookups and Calculations'!$F$12</f>
        <v>0</v>
      </c>
      <c r="L4008" s="12">
        <f>(H4008 - I4008) * Dashboard!$I$13 * (Dashboard!$D$12 / 365) * 'Lookups and Calculations'!$F$12</f>
        <v>0</v>
      </c>
      <c r="M4008" s="3">
        <f>(G4008*2) * Dashboard!$I$13 * (Dashboard!$D$12 / 365) * 'Lookups and Calculations'!$F$12</f>
        <v>1602.0878730267946</v>
      </c>
      <c r="N4008" s="12">
        <f>H4008 * Dashboard!$I$14 * Dashboard!$I$15 * (Dashboard!$D$12 / 365) * 'Lookups and Calculations'!$F$12</f>
        <v>0</v>
      </c>
    </row>
    <row r="4009" spans="1:14" x14ac:dyDescent="0.35">
      <c r="A4009" s="2">
        <v>4008</v>
      </c>
      <c r="B4009" s="11">
        <v>0.54169892918446738</v>
      </c>
      <c r="C4009" s="11">
        <v>0.73650426346781828</v>
      </c>
      <c r="D4009" s="3">
        <f>B4009*Dashboard!$D$11*Dashboard!$D$10*SQRT(Dashboard!$D$12/365)</f>
        <v>134493.96709279867</v>
      </c>
      <c r="E4009" s="3">
        <f>IF(Dashboard!$I$3,C4009*Dashboard!$E$11*Dashboard!$E$10*SQRT(Dashboard!$D$12/365),0)</f>
        <v>365721.15925602982</v>
      </c>
      <c r="F4009" s="3">
        <f>D4009+IF(Dashboard!$I$3,E4009,0)</f>
        <v>500215.12634882849</v>
      </c>
      <c r="G4009" s="3">
        <f>IF(Dashboard!$I$4, ('Lookups and Calculations'!$F$9) / (1 - 'Lookups and Calculations'!$F$10), 'Lookups and Calculations'!$F$9)</f>
        <v>1951878.888340465</v>
      </c>
      <c r="H4009" s="12">
        <f t="shared" si="124"/>
        <v>0</v>
      </c>
      <c r="I4009" s="12">
        <f t="shared" si="125"/>
        <v>0</v>
      </c>
      <c r="J4009" s="13">
        <f>(1 - Dashboard!$I$9) * H4009 * Dashboard!$I$8 * 'Lookups and Calculations'!$F$12</f>
        <v>0</v>
      </c>
      <c r="K4009" s="12">
        <f>(1 - Dashboard!$I$11) * I4009 * Dashboard!$I$10 * 'Lookups and Calculations'!$F$12</f>
        <v>0</v>
      </c>
      <c r="L4009" s="12">
        <f>(H4009 - I4009) * Dashboard!$I$13 * (Dashboard!$D$12 / 365) * 'Lookups and Calculations'!$F$12</f>
        <v>0</v>
      </c>
      <c r="M4009" s="3">
        <f>(G4009*2) * Dashboard!$I$13 * (Dashboard!$D$12 / 365) * 'Lookups and Calculations'!$F$12</f>
        <v>1602.0878730267946</v>
      </c>
      <c r="N4009" s="12">
        <f>H4009 * Dashboard!$I$14 * Dashboard!$I$15 * (Dashboard!$D$12 / 365) * 'Lookups and Calculations'!$F$12</f>
        <v>0</v>
      </c>
    </row>
    <row r="4010" spans="1:14" x14ac:dyDescent="0.35">
      <c r="A4010" s="2">
        <v>4009</v>
      </c>
      <c r="B4010" s="11">
        <v>-1.8070321286889053</v>
      </c>
      <c r="C4010" s="11">
        <v>0.86552978464121366</v>
      </c>
      <c r="D4010" s="3">
        <f>B4010*Dashboard!$D$11*Dashboard!$D$10*SQRT(Dashboard!$D$12/365)</f>
        <v>-448653.12917898304</v>
      </c>
      <c r="E4010" s="3">
        <f>IF(Dashboard!$I$3,C4010*Dashboard!$E$11*Dashboard!$E$10*SQRT(Dashboard!$D$12/365),0)</f>
        <v>429790.5279178847</v>
      </c>
      <c r="F4010" s="3">
        <f>D4010+IF(Dashboard!$I$3,E4010,0)</f>
        <v>-18862.601261098345</v>
      </c>
      <c r="G4010" s="3">
        <f>IF(Dashboard!$I$4, ('Lookups and Calculations'!$F$9) / (1 - 'Lookups and Calculations'!$F$10), 'Lookups and Calculations'!$F$9)</f>
        <v>1951878.888340465</v>
      </c>
      <c r="H4010" s="12">
        <f t="shared" si="124"/>
        <v>0</v>
      </c>
      <c r="I4010" s="12">
        <f t="shared" si="125"/>
        <v>0</v>
      </c>
      <c r="J4010" s="13">
        <f>(1 - Dashboard!$I$9) * H4010 * Dashboard!$I$8 * 'Lookups and Calculations'!$F$12</f>
        <v>0</v>
      </c>
      <c r="K4010" s="12">
        <f>(1 - Dashboard!$I$11) * I4010 * Dashboard!$I$10 * 'Lookups and Calculations'!$F$12</f>
        <v>0</v>
      </c>
      <c r="L4010" s="12">
        <f>(H4010 - I4010) * Dashboard!$I$13 * (Dashboard!$D$12 / 365) * 'Lookups and Calculations'!$F$12</f>
        <v>0</v>
      </c>
      <c r="M4010" s="3">
        <f>(G4010*2) * Dashboard!$I$13 * (Dashboard!$D$12 / 365) * 'Lookups and Calculations'!$F$12</f>
        <v>1602.0878730267946</v>
      </c>
      <c r="N4010" s="12">
        <f>H4010 * Dashboard!$I$14 * Dashboard!$I$15 * (Dashboard!$D$12 / 365) * 'Lookups and Calculations'!$F$12</f>
        <v>0</v>
      </c>
    </row>
    <row r="4011" spans="1:14" x14ac:dyDescent="0.35">
      <c r="A4011" s="2">
        <v>4010</v>
      </c>
      <c r="B4011" s="11">
        <v>1.908347656934372</v>
      </c>
      <c r="C4011" s="11">
        <v>-5.7946628265674711E-2</v>
      </c>
      <c r="D4011" s="3">
        <f>B4011*Dashboard!$D$11*Dashboard!$D$10*SQRT(Dashboard!$D$12/365)</f>
        <v>473807.9275138253</v>
      </c>
      <c r="E4011" s="3">
        <f>IF(Dashboard!$I$3,C4011*Dashboard!$E$11*Dashboard!$E$10*SQRT(Dashboard!$D$12/365),0)</f>
        <v>-28774.182466394886</v>
      </c>
      <c r="F4011" s="3">
        <f>D4011+IF(Dashboard!$I$3,E4011,0)</f>
        <v>445033.74504743039</v>
      </c>
      <c r="G4011" s="3">
        <f>IF(Dashboard!$I$4, ('Lookups and Calculations'!$F$9) / (1 - 'Lookups and Calculations'!$F$10), 'Lookups and Calculations'!$F$9)</f>
        <v>1951878.888340465</v>
      </c>
      <c r="H4011" s="12">
        <f t="shared" si="124"/>
        <v>0</v>
      </c>
      <c r="I4011" s="12">
        <f t="shared" si="125"/>
        <v>0</v>
      </c>
      <c r="J4011" s="13">
        <f>(1 - Dashboard!$I$9) * H4011 * Dashboard!$I$8 * 'Lookups and Calculations'!$F$12</f>
        <v>0</v>
      </c>
      <c r="K4011" s="12">
        <f>(1 - Dashboard!$I$11) * I4011 * Dashboard!$I$10 * 'Lookups and Calculations'!$F$12</f>
        <v>0</v>
      </c>
      <c r="L4011" s="12">
        <f>(H4011 - I4011) * Dashboard!$I$13 * (Dashboard!$D$12 / 365) * 'Lookups and Calculations'!$F$12</f>
        <v>0</v>
      </c>
      <c r="M4011" s="3">
        <f>(G4011*2) * Dashboard!$I$13 * (Dashboard!$D$12 / 365) * 'Lookups and Calculations'!$F$12</f>
        <v>1602.0878730267946</v>
      </c>
      <c r="N4011" s="12">
        <f>H4011 * Dashboard!$I$14 * Dashboard!$I$15 * (Dashboard!$D$12 / 365) * 'Lookups and Calculations'!$F$12</f>
        <v>0</v>
      </c>
    </row>
    <row r="4012" spans="1:14" x14ac:dyDescent="0.35">
      <c r="A4012" s="2">
        <v>4011</v>
      </c>
      <c r="B4012" s="11">
        <v>0.37770534713593401</v>
      </c>
      <c r="C4012" s="11">
        <v>-2.1111738024692324</v>
      </c>
      <c r="D4012" s="3">
        <f>B4012*Dashboard!$D$11*Dashboard!$D$10*SQRT(Dashboard!$D$12/365)</f>
        <v>93777.350833890159</v>
      </c>
      <c r="E4012" s="3">
        <f>IF(Dashboard!$I$3,C4012*Dashboard!$E$11*Dashboard!$E$10*SQRT(Dashboard!$D$12/365),0)</f>
        <v>-1048331.9224719534</v>
      </c>
      <c r="F4012" s="3">
        <f>D4012+IF(Dashboard!$I$3,E4012,0)</f>
        <v>-954554.57163806329</v>
      </c>
      <c r="G4012" s="3">
        <f>IF(Dashboard!$I$4, ('Lookups and Calculations'!$F$9) / (1 - 'Lookups and Calculations'!$F$10), 'Lookups and Calculations'!$F$9)</f>
        <v>1951878.888340465</v>
      </c>
      <c r="H4012" s="12">
        <f t="shared" si="124"/>
        <v>0</v>
      </c>
      <c r="I4012" s="12">
        <f t="shared" si="125"/>
        <v>0</v>
      </c>
      <c r="J4012" s="13">
        <f>(1 - Dashboard!$I$9) * H4012 * Dashboard!$I$8 * 'Lookups and Calculations'!$F$12</f>
        <v>0</v>
      </c>
      <c r="K4012" s="12">
        <f>(1 - Dashboard!$I$11) * I4012 * Dashboard!$I$10 * 'Lookups and Calculations'!$F$12</f>
        <v>0</v>
      </c>
      <c r="L4012" s="12">
        <f>(H4012 - I4012) * Dashboard!$I$13 * (Dashboard!$D$12 / 365) * 'Lookups and Calculations'!$F$12</f>
        <v>0</v>
      </c>
      <c r="M4012" s="3">
        <f>(G4012*2) * Dashboard!$I$13 * (Dashboard!$D$12 / 365) * 'Lookups and Calculations'!$F$12</f>
        <v>1602.0878730267946</v>
      </c>
      <c r="N4012" s="12">
        <f>H4012 * Dashboard!$I$14 * Dashboard!$I$15 * (Dashboard!$D$12 / 365) * 'Lookups and Calculations'!$F$12</f>
        <v>0</v>
      </c>
    </row>
    <row r="4013" spans="1:14" x14ac:dyDescent="0.35">
      <c r="A4013" s="2">
        <v>4012</v>
      </c>
      <c r="B4013" s="11">
        <v>-0.12277928238493437</v>
      </c>
      <c r="C4013" s="11">
        <v>1.6873972869748259</v>
      </c>
      <c r="D4013" s="3">
        <f>B4013*Dashboard!$D$11*Dashboard!$D$10*SQRT(Dashboard!$D$12/365)</f>
        <v>-30483.857130043401</v>
      </c>
      <c r="E4013" s="3">
        <f>IF(Dashboard!$I$3,C4013*Dashboard!$E$11*Dashboard!$E$10*SQRT(Dashboard!$D$12/365),0)</f>
        <v>837899.95866721543</v>
      </c>
      <c r="F4013" s="3">
        <f>D4013+IF(Dashboard!$I$3,E4013,0)</f>
        <v>807416.10153717198</v>
      </c>
      <c r="G4013" s="3">
        <f>IF(Dashboard!$I$4, ('Lookups and Calculations'!$F$9) / (1 - 'Lookups and Calculations'!$F$10), 'Lookups and Calculations'!$F$9)</f>
        <v>1951878.888340465</v>
      </c>
      <c r="H4013" s="12">
        <f t="shared" si="124"/>
        <v>0</v>
      </c>
      <c r="I4013" s="12">
        <f t="shared" si="125"/>
        <v>0</v>
      </c>
      <c r="J4013" s="13">
        <f>(1 - Dashboard!$I$9) * H4013 * Dashboard!$I$8 * 'Lookups and Calculations'!$F$12</f>
        <v>0</v>
      </c>
      <c r="K4013" s="12">
        <f>(1 - Dashboard!$I$11) * I4013 * Dashboard!$I$10 * 'Lookups and Calculations'!$F$12</f>
        <v>0</v>
      </c>
      <c r="L4013" s="12">
        <f>(H4013 - I4013) * Dashboard!$I$13 * (Dashboard!$D$12 / 365) * 'Lookups and Calculations'!$F$12</f>
        <v>0</v>
      </c>
      <c r="M4013" s="3">
        <f>(G4013*2) * Dashboard!$I$13 * (Dashboard!$D$12 / 365) * 'Lookups and Calculations'!$F$12</f>
        <v>1602.0878730267946</v>
      </c>
      <c r="N4013" s="12">
        <f>H4013 * Dashboard!$I$14 * Dashboard!$I$15 * (Dashboard!$D$12 / 365) * 'Lookups and Calculations'!$F$12</f>
        <v>0</v>
      </c>
    </row>
    <row r="4014" spans="1:14" x14ac:dyDescent="0.35">
      <c r="A4014" s="2">
        <v>4013</v>
      </c>
      <c r="B4014" s="11">
        <v>0.58077169544452156</v>
      </c>
      <c r="C4014" s="11">
        <v>9.6768233014061081E-2</v>
      </c>
      <c r="D4014" s="3">
        <f>B4014*Dashboard!$D$11*Dashboard!$D$10*SQRT(Dashboard!$D$12/365)</f>
        <v>144195.02252504011</v>
      </c>
      <c r="E4014" s="3">
        <f>IF(Dashboard!$I$3,C4014*Dashboard!$E$11*Dashboard!$E$10*SQRT(Dashboard!$D$12/365),0)</f>
        <v>48051.575683249815</v>
      </c>
      <c r="F4014" s="3">
        <f>D4014+IF(Dashboard!$I$3,E4014,0)</f>
        <v>192246.59820828994</v>
      </c>
      <c r="G4014" s="3">
        <f>IF(Dashboard!$I$4, ('Lookups and Calculations'!$F$9) / (1 - 'Lookups and Calculations'!$F$10), 'Lookups and Calculations'!$F$9)</f>
        <v>1951878.888340465</v>
      </c>
      <c r="H4014" s="12">
        <f t="shared" si="124"/>
        <v>0</v>
      </c>
      <c r="I4014" s="12">
        <f t="shared" si="125"/>
        <v>0</v>
      </c>
      <c r="J4014" s="13">
        <f>(1 - Dashboard!$I$9) * H4014 * Dashboard!$I$8 * 'Lookups and Calculations'!$F$12</f>
        <v>0</v>
      </c>
      <c r="K4014" s="12">
        <f>(1 - Dashboard!$I$11) * I4014 * Dashboard!$I$10 * 'Lookups and Calculations'!$F$12</f>
        <v>0</v>
      </c>
      <c r="L4014" s="12">
        <f>(H4014 - I4014) * Dashboard!$I$13 * (Dashboard!$D$12 / 365) * 'Lookups and Calculations'!$F$12</f>
        <v>0</v>
      </c>
      <c r="M4014" s="3">
        <f>(G4014*2) * Dashboard!$I$13 * (Dashboard!$D$12 / 365) * 'Lookups and Calculations'!$F$12</f>
        <v>1602.0878730267946</v>
      </c>
      <c r="N4014" s="12">
        <f>H4014 * Dashboard!$I$14 * Dashboard!$I$15 * (Dashboard!$D$12 / 365) * 'Lookups and Calculations'!$F$12</f>
        <v>0</v>
      </c>
    </row>
    <row r="4015" spans="1:14" x14ac:dyDescent="0.35">
      <c r="A4015" s="2">
        <v>4014</v>
      </c>
      <c r="B4015" s="11">
        <v>1.4395046072355673</v>
      </c>
      <c r="C4015" s="11">
        <v>0.44159870520551198</v>
      </c>
      <c r="D4015" s="3">
        <f>B4015*Dashboard!$D$11*Dashboard!$D$10*SQRT(Dashboard!$D$12/365)</f>
        <v>357402.74688551825</v>
      </c>
      <c r="E4015" s="3">
        <f>IF(Dashboard!$I$3,C4015*Dashboard!$E$11*Dashboard!$E$10*SQRT(Dashboard!$D$12/365),0)</f>
        <v>219281.81329635772</v>
      </c>
      <c r="F4015" s="3">
        <f>D4015+IF(Dashboard!$I$3,E4015,0)</f>
        <v>576684.56018187595</v>
      </c>
      <c r="G4015" s="3">
        <f>IF(Dashboard!$I$4, ('Lookups and Calculations'!$F$9) / (1 - 'Lookups and Calculations'!$F$10), 'Lookups and Calculations'!$F$9)</f>
        <v>1951878.888340465</v>
      </c>
      <c r="H4015" s="12">
        <f t="shared" si="124"/>
        <v>0</v>
      </c>
      <c r="I4015" s="12">
        <f t="shared" si="125"/>
        <v>0</v>
      </c>
      <c r="J4015" s="13">
        <f>(1 - Dashboard!$I$9) * H4015 * Dashboard!$I$8 * 'Lookups and Calculations'!$F$12</f>
        <v>0</v>
      </c>
      <c r="K4015" s="12">
        <f>(1 - Dashboard!$I$11) * I4015 * Dashboard!$I$10 * 'Lookups and Calculations'!$F$12</f>
        <v>0</v>
      </c>
      <c r="L4015" s="12">
        <f>(H4015 - I4015) * Dashboard!$I$13 * (Dashboard!$D$12 / 365) * 'Lookups and Calculations'!$F$12</f>
        <v>0</v>
      </c>
      <c r="M4015" s="3">
        <f>(G4015*2) * Dashboard!$I$13 * (Dashboard!$D$12 / 365) * 'Lookups and Calculations'!$F$12</f>
        <v>1602.0878730267946</v>
      </c>
      <c r="N4015" s="12">
        <f>H4015 * Dashboard!$I$14 * Dashboard!$I$15 * (Dashboard!$D$12 / 365) * 'Lookups and Calculations'!$F$12</f>
        <v>0</v>
      </c>
    </row>
    <row r="4016" spans="1:14" x14ac:dyDescent="0.35">
      <c r="A4016" s="2">
        <v>4015</v>
      </c>
      <c r="B4016" s="11">
        <v>-0.23690968633066384</v>
      </c>
      <c r="C4016" s="11">
        <v>-0.77619113937979312</v>
      </c>
      <c r="D4016" s="3">
        <f>B4016*Dashboard!$D$11*Dashboard!$D$10*SQRT(Dashboard!$D$12/365)</f>
        <v>-58820.355442259199</v>
      </c>
      <c r="E4016" s="3">
        <f>IF(Dashboard!$I$3,C4016*Dashboard!$E$11*Dashboard!$E$10*SQRT(Dashboard!$D$12/365),0)</f>
        <v>-385428.21457901888</v>
      </c>
      <c r="F4016" s="3">
        <f>D4016+IF(Dashboard!$I$3,E4016,0)</f>
        <v>-444248.57002127811</v>
      </c>
      <c r="G4016" s="3">
        <f>IF(Dashboard!$I$4, ('Lookups and Calculations'!$F$9) / (1 - 'Lookups and Calculations'!$F$10), 'Lookups and Calculations'!$F$9)</f>
        <v>1951878.888340465</v>
      </c>
      <c r="H4016" s="12">
        <f t="shared" si="124"/>
        <v>0</v>
      </c>
      <c r="I4016" s="12">
        <f t="shared" si="125"/>
        <v>0</v>
      </c>
      <c r="J4016" s="13">
        <f>(1 - Dashboard!$I$9) * H4016 * Dashboard!$I$8 * 'Lookups and Calculations'!$F$12</f>
        <v>0</v>
      </c>
      <c r="K4016" s="12">
        <f>(1 - Dashboard!$I$11) * I4016 * Dashboard!$I$10 * 'Lookups and Calculations'!$F$12</f>
        <v>0</v>
      </c>
      <c r="L4016" s="12">
        <f>(H4016 - I4016) * Dashboard!$I$13 * (Dashboard!$D$12 / 365) * 'Lookups and Calculations'!$F$12</f>
        <v>0</v>
      </c>
      <c r="M4016" s="3">
        <f>(G4016*2) * Dashboard!$I$13 * (Dashboard!$D$12 / 365) * 'Lookups and Calculations'!$F$12</f>
        <v>1602.0878730267946</v>
      </c>
      <c r="N4016" s="12">
        <f>H4016 * Dashboard!$I$14 * Dashboard!$I$15 * (Dashboard!$D$12 / 365) * 'Lookups and Calculations'!$F$12</f>
        <v>0</v>
      </c>
    </row>
    <row r="4017" spans="1:14" x14ac:dyDescent="0.35">
      <c r="A4017" s="2">
        <v>4016</v>
      </c>
      <c r="B4017" s="11">
        <v>1.3395925690989698</v>
      </c>
      <c r="C4017" s="11">
        <v>1.2226087450084409</v>
      </c>
      <c r="D4017" s="3">
        <f>B4017*Dashboard!$D$11*Dashboard!$D$10*SQRT(Dashboard!$D$12/365)</f>
        <v>332596.40955428453</v>
      </c>
      <c r="E4017" s="3">
        <f>IF(Dashboard!$I$3,C4017*Dashboard!$E$11*Dashboard!$E$10*SQRT(Dashboard!$D$12/365),0)</f>
        <v>607102.918095442</v>
      </c>
      <c r="F4017" s="3">
        <f>D4017+IF(Dashboard!$I$3,E4017,0)</f>
        <v>939699.32764972653</v>
      </c>
      <c r="G4017" s="3">
        <f>IF(Dashboard!$I$4, ('Lookups and Calculations'!$F$9) / (1 - 'Lookups and Calculations'!$F$10), 'Lookups and Calculations'!$F$9)</f>
        <v>1951878.888340465</v>
      </c>
      <c r="H4017" s="12">
        <f t="shared" si="124"/>
        <v>0</v>
      </c>
      <c r="I4017" s="12">
        <f t="shared" si="125"/>
        <v>0</v>
      </c>
      <c r="J4017" s="13">
        <f>(1 - Dashboard!$I$9) * H4017 * Dashboard!$I$8 * 'Lookups and Calculations'!$F$12</f>
        <v>0</v>
      </c>
      <c r="K4017" s="12">
        <f>(1 - Dashboard!$I$11) * I4017 * Dashboard!$I$10 * 'Lookups and Calculations'!$F$12</f>
        <v>0</v>
      </c>
      <c r="L4017" s="12">
        <f>(H4017 - I4017) * Dashboard!$I$13 * (Dashboard!$D$12 / 365) * 'Lookups and Calculations'!$F$12</f>
        <v>0</v>
      </c>
      <c r="M4017" s="3">
        <f>(G4017*2) * Dashboard!$I$13 * (Dashboard!$D$12 / 365) * 'Lookups and Calculations'!$F$12</f>
        <v>1602.0878730267946</v>
      </c>
      <c r="N4017" s="12">
        <f>H4017 * Dashboard!$I$14 * Dashboard!$I$15 * (Dashboard!$D$12 / 365) * 'Lookups and Calculations'!$F$12</f>
        <v>0</v>
      </c>
    </row>
    <row r="4018" spans="1:14" x14ac:dyDescent="0.35">
      <c r="A4018" s="2">
        <v>4017</v>
      </c>
      <c r="B4018" s="11">
        <v>-4.7334917915673853E-2</v>
      </c>
      <c r="C4018" s="11">
        <v>-1.6220134760190013</v>
      </c>
      <c r="D4018" s="3">
        <f>B4018*Dashboard!$D$11*Dashboard!$D$10*SQRT(Dashboard!$D$12/365)</f>
        <v>-11752.39704105642</v>
      </c>
      <c r="E4018" s="3">
        <f>IF(Dashboard!$I$3,C4018*Dashboard!$E$11*Dashboard!$E$10*SQRT(Dashboard!$D$12/365),0)</f>
        <v>-805432.74248743267</v>
      </c>
      <c r="F4018" s="3">
        <f>D4018+IF(Dashboard!$I$3,E4018,0)</f>
        <v>-817185.13952848909</v>
      </c>
      <c r="G4018" s="3">
        <f>IF(Dashboard!$I$4, ('Lookups and Calculations'!$F$9) / (1 - 'Lookups and Calculations'!$F$10), 'Lookups and Calculations'!$F$9)</f>
        <v>1951878.888340465</v>
      </c>
      <c r="H4018" s="12">
        <f t="shared" si="124"/>
        <v>0</v>
      </c>
      <c r="I4018" s="12">
        <f t="shared" si="125"/>
        <v>0</v>
      </c>
      <c r="J4018" s="13">
        <f>(1 - Dashboard!$I$9) * H4018 * Dashboard!$I$8 * 'Lookups and Calculations'!$F$12</f>
        <v>0</v>
      </c>
      <c r="K4018" s="12">
        <f>(1 - Dashboard!$I$11) * I4018 * Dashboard!$I$10 * 'Lookups and Calculations'!$F$12</f>
        <v>0</v>
      </c>
      <c r="L4018" s="12">
        <f>(H4018 - I4018) * Dashboard!$I$13 * (Dashboard!$D$12 / 365) * 'Lookups and Calculations'!$F$12</f>
        <v>0</v>
      </c>
      <c r="M4018" s="3">
        <f>(G4018*2) * Dashboard!$I$13 * (Dashboard!$D$12 / 365) * 'Lookups and Calculations'!$F$12</f>
        <v>1602.0878730267946</v>
      </c>
      <c r="N4018" s="12">
        <f>H4018 * Dashboard!$I$14 * Dashboard!$I$15 * (Dashboard!$D$12 / 365) * 'Lookups and Calculations'!$F$12</f>
        <v>0</v>
      </c>
    </row>
    <row r="4019" spans="1:14" x14ac:dyDescent="0.35">
      <c r="A4019" s="2">
        <v>4018</v>
      </c>
      <c r="B4019" s="11">
        <v>-3.6402760459054211E-2</v>
      </c>
      <c r="C4019" s="11">
        <v>-0.90397391093214519</v>
      </c>
      <c r="D4019" s="3">
        <f>B4019*Dashboard!$D$11*Dashboard!$D$10*SQRT(Dashboard!$D$12/365)</f>
        <v>-9038.1416751884099</v>
      </c>
      <c r="E4019" s="3">
        <f>IF(Dashboard!$I$3,C4019*Dashboard!$E$11*Dashboard!$E$10*SQRT(Dashboard!$D$12/365),0)</f>
        <v>-448880.47909821355</v>
      </c>
      <c r="F4019" s="3">
        <f>D4019+IF(Dashboard!$I$3,E4019,0)</f>
        <v>-457918.62077340193</v>
      </c>
      <c r="G4019" s="3">
        <f>IF(Dashboard!$I$4, ('Lookups and Calculations'!$F$9) / (1 - 'Lookups and Calculations'!$F$10), 'Lookups and Calculations'!$F$9)</f>
        <v>1951878.888340465</v>
      </c>
      <c r="H4019" s="12">
        <f t="shared" si="124"/>
        <v>0</v>
      </c>
      <c r="I4019" s="12">
        <f t="shared" si="125"/>
        <v>0</v>
      </c>
      <c r="J4019" s="13">
        <f>(1 - Dashboard!$I$9) * H4019 * Dashboard!$I$8 * 'Lookups and Calculations'!$F$12</f>
        <v>0</v>
      </c>
      <c r="K4019" s="12">
        <f>(1 - Dashboard!$I$11) * I4019 * Dashboard!$I$10 * 'Lookups and Calculations'!$F$12</f>
        <v>0</v>
      </c>
      <c r="L4019" s="12">
        <f>(H4019 - I4019) * Dashboard!$I$13 * (Dashboard!$D$12 / 365) * 'Lookups and Calculations'!$F$12</f>
        <v>0</v>
      </c>
      <c r="M4019" s="3">
        <f>(G4019*2) * Dashboard!$I$13 * (Dashboard!$D$12 / 365) * 'Lookups and Calculations'!$F$12</f>
        <v>1602.0878730267946</v>
      </c>
      <c r="N4019" s="12">
        <f>H4019 * Dashboard!$I$14 * Dashboard!$I$15 * (Dashboard!$D$12 / 365) * 'Lookups and Calculations'!$F$12</f>
        <v>0</v>
      </c>
    </row>
    <row r="4020" spans="1:14" x14ac:dyDescent="0.35">
      <c r="A4020" s="2">
        <v>4019</v>
      </c>
      <c r="B4020" s="11">
        <v>0.79824961291913432</v>
      </c>
      <c r="C4020" s="11">
        <v>0.91393970403320102</v>
      </c>
      <c r="D4020" s="3">
        <f>B4020*Dashboard!$D$11*Dashboard!$D$10*SQRT(Dashboard!$D$12/365)</f>
        <v>198190.82406793089</v>
      </c>
      <c r="E4020" s="3">
        <f>IF(Dashboard!$I$3,C4020*Dashboard!$E$11*Dashboard!$E$10*SQRT(Dashboard!$D$12/365),0)</f>
        <v>453829.12853122951</v>
      </c>
      <c r="F4020" s="3">
        <f>D4020+IF(Dashboard!$I$3,E4020,0)</f>
        <v>652019.95259916037</v>
      </c>
      <c r="G4020" s="3">
        <f>IF(Dashboard!$I$4, ('Lookups and Calculations'!$F$9) / (1 - 'Lookups and Calculations'!$F$10), 'Lookups and Calculations'!$F$9)</f>
        <v>1951878.888340465</v>
      </c>
      <c r="H4020" s="12">
        <f t="shared" si="124"/>
        <v>0</v>
      </c>
      <c r="I4020" s="12">
        <f t="shared" si="125"/>
        <v>0</v>
      </c>
      <c r="J4020" s="13">
        <f>(1 - Dashboard!$I$9) * H4020 * Dashboard!$I$8 * 'Lookups and Calculations'!$F$12</f>
        <v>0</v>
      </c>
      <c r="K4020" s="12">
        <f>(1 - Dashboard!$I$11) * I4020 * Dashboard!$I$10 * 'Lookups and Calculations'!$F$12</f>
        <v>0</v>
      </c>
      <c r="L4020" s="12">
        <f>(H4020 - I4020) * Dashboard!$I$13 * (Dashboard!$D$12 / 365) * 'Lookups and Calculations'!$F$12</f>
        <v>0</v>
      </c>
      <c r="M4020" s="3">
        <f>(G4020*2) * Dashboard!$I$13 * (Dashboard!$D$12 / 365) * 'Lookups and Calculations'!$F$12</f>
        <v>1602.0878730267946</v>
      </c>
      <c r="N4020" s="12">
        <f>H4020 * Dashboard!$I$14 * Dashboard!$I$15 * (Dashboard!$D$12 / 365) * 'Lookups and Calculations'!$F$12</f>
        <v>0</v>
      </c>
    </row>
    <row r="4021" spans="1:14" x14ac:dyDescent="0.35">
      <c r="A4021" s="2">
        <v>4020</v>
      </c>
      <c r="B4021" s="11">
        <v>-0.32259402306213597</v>
      </c>
      <c r="C4021" s="11">
        <v>-0.84215514315017059</v>
      </c>
      <c r="D4021" s="3">
        <f>B4021*Dashboard!$D$11*Dashboard!$D$10*SQRT(Dashboard!$D$12/365)</f>
        <v>-80094.213934245548</v>
      </c>
      <c r="E4021" s="3">
        <f>IF(Dashboard!$I$3,C4021*Dashboard!$E$11*Dashboard!$E$10*SQRT(Dashboard!$D$12/365),0)</f>
        <v>-418183.53335271083</v>
      </c>
      <c r="F4021" s="3">
        <f>D4021+IF(Dashboard!$I$3,E4021,0)</f>
        <v>-498277.74728695641</v>
      </c>
      <c r="G4021" s="3">
        <f>IF(Dashboard!$I$4, ('Lookups and Calculations'!$F$9) / (1 - 'Lookups and Calculations'!$F$10), 'Lookups and Calculations'!$F$9)</f>
        <v>1951878.888340465</v>
      </c>
      <c r="H4021" s="12">
        <f t="shared" si="124"/>
        <v>0</v>
      </c>
      <c r="I4021" s="12">
        <f t="shared" si="125"/>
        <v>0</v>
      </c>
      <c r="J4021" s="13">
        <f>(1 - Dashboard!$I$9) * H4021 * Dashboard!$I$8 * 'Lookups and Calculations'!$F$12</f>
        <v>0</v>
      </c>
      <c r="K4021" s="12">
        <f>(1 - Dashboard!$I$11) * I4021 * Dashboard!$I$10 * 'Lookups and Calculations'!$F$12</f>
        <v>0</v>
      </c>
      <c r="L4021" s="12">
        <f>(H4021 - I4021) * Dashboard!$I$13 * (Dashboard!$D$12 / 365) * 'Lookups and Calculations'!$F$12</f>
        <v>0</v>
      </c>
      <c r="M4021" s="3">
        <f>(G4021*2) * Dashboard!$I$13 * (Dashboard!$D$12 / 365) * 'Lookups and Calculations'!$F$12</f>
        <v>1602.0878730267946</v>
      </c>
      <c r="N4021" s="12">
        <f>H4021 * Dashboard!$I$14 * Dashboard!$I$15 * (Dashboard!$D$12 / 365) * 'Lookups and Calculations'!$F$12</f>
        <v>0</v>
      </c>
    </row>
    <row r="4022" spans="1:14" x14ac:dyDescent="0.35">
      <c r="A4022" s="2">
        <v>4021</v>
      </c>
      <c r="B4022" s="11">
        <v>1.5925974776739675</v>
      </c>
      <c r="C4022" s="11">
        <v>2.006281064256747</v>
      </c>
      <c r="D4022" s="3">
        <f>B4022*Dashboard!$D$11*Dashboard!$D$10*SQRT(Dashboard!$D$12/365)</f>
        <v>395412.91520887607</v>
      </c>
      <c r="E4022" s="3">
        <f>IF(Dashboard!$I$3,C4022*Dashboard!$E$11*Dashboard!$E$10*SQRT(Dashboard!$D$12/365),0)</f>
        <v>996246.01378218585</v>
      </c>
      <c r="F4022" s="3">
        <f>D4022+IF(Dashboard!$I$3,E4022,0)</f>
        <v>1391658.9289910619</v>
      </c>
      <c r="G4022" s="3">
        <f>IF(Dashboard!$I$4, ('Lookups and Calculations'!$F$9) / (1 - 'Lookups and Calculations'!$F$10), 'Lookups and Calculations'!$F$9)</f>
        <v>1951878.888340465</v>
      </c>
      <c r="H4022" s="12">
        <f t="shared" si="124"/>
        <v>0</v>
      </c>
      <c r="I4022" s="12">
        <f t="shared" si="125"/>
        <v>0</v>
      </c>
      <c r="J4022" s="13">
        <f>(1 - Dashboard!$I$9) * H4022 * Dashboard!$I$8 * 'Lookups and Calculations'!$F$12</f>
        <v>0</v>
      </c>
      <c r="K4022" s="12">
        <f>(1 - Dashboard!$I$11) * I4022 * Dashboard!$I$10 * 'Lookups and Calculations'!$F$12</f>
        <v>0</v>
      </c>
      <c r="L4022" s="12">
        <f>(H4022 - I4022) * Dashboard!$I$13 * (Dashboard!$D$12 / 365) * 'Lookups and Calculations'!$F$12</f>
        <v>0</v>
      </c>
      <c r="M4022" s="3">
        <f>(G4022*2) * Dashboard!$I$13 * (Dashboard!$D$12 / 365) * 'Lookups and Calculations'!$F$12</f>
        <v>1602.0878730267946</v>
      </c>
      <c r="N4022" s="12">
        <f>H4022 * Dashboard!$I$14 * Dashboard!$I$15 * (Dashboard!$D$12 / 365) * 'Lookups and Calculations'!$F$12</f>
        <v>0</v>
      </c>
    </row>
    <row r="4023" spans="1:14" x14ac:dyDescent="0.35">
      <c r="A4023" s="2">
        <v>4022</v>
      </c>
      <c r="B4023" s="11">
        <v>-0.62771146826830482</v>
      </c>
      <c r="C4023" s="11">
        <v>0.46387022493362218</v>
      </c>
      <c r="D4023" s="3">
        <f>B4023*Dashboard!$D$11*Dashboard!$D$10*SQRT(Dashboard!$D$12/365)</f>
        <v>-155849.31224462626</v>
      </c>
      <c r="E4023" s="3">
        <f>IF(Dashboard!$I$3,C4023*Dashboard!$E$11*Dashboard!$E$10*SQRT(Dashboard!$D$12/365),0)</f>
        <v>230341.03782142239</v>
      </c>
      <c r="F4023" s="3">
        <f>D4023+IF(Dashboard!$I$3,E4023,0)</f>
        <v>74491.725576796132</v>
      </c>
      <c r="G4023" s="3">
        <f>IF(Dashboard!$I$4, ('Lookups and Calculations'!$F$9) / (1 - 'Lookups and Calculations'!$F$10), 'Lookups and Calculations'!$F$9)</f>
        <v>1951878.888340465</v>
      </c>
      <c r="H4023" s="12">
        <f t="shared" si="124"/>
        <v>0</v>
      </c>
      <c r="I4023" s="12">
        <f t="shared" si="125"/>
        <v>0</v>
      </c>
      <c r="J4023" s="13">
        <f>(1 - Dashboard!$I$9) * H4023 * Dashboard!$I$8 * 'Lookups and Calculations'!$F$12</f>
        <v>0</v>
      </c>
      <c r="K4023" s="12">
        <f>(1 - Dashboard!$I$11) * I4023 * Dashboard!$I$10 * 'Lookups and Calculations'!$F$12</f>
        <v>0</v>
      </c>
      <c r="L4023" s="12">
        <f>(H4023 - I4023) * Dashboard!$I$13 * (Dashboard!$D$12 / 365) * 'Lookups and Calculations'!$F$12</f>
        <v>0</v>
      </c>
      <c r="M4023" s="3">
        <f>(G4023*2) * Dashboard!$I$13 * (Dashboard!$D$12 / 365) * 'Lookups and Calculations'!$F$12</f>
        <v>1602.0878730267946</v>
      </c>
      <c r="N4023" s="12">
        <f>H4023 * Dashboard!$I$14 * Dashboard!$I$15 * (Dashboard!$D$12 / 365) * 'Lookups and Calculations'!$F$12</f>
        <v>0</v>
      </c>
    </row>
    <row r="4024" spans="1:14" x14ac:dyDescent="0.35">
      <c r="A4024" s="2">
        <v>4023</v>
      </c>
      <c r="B4024" s="11">
        <v>-0.53205443222422355</v>
      </c>
      <c r="C4024" s="11">
        <v>0.84433441313894797</v>
      </c>
      <c r="D4024" s="3">
        <f>B4024*Dashboard!$D$11*Dashboard!$D$10*SQRT(Dashboard!$D$12/365)</f>
        <v>-132099.41434972704</v>
      </c>
      <c r="E4024" s="3">
        <f>IF(Dashboard!$I$3,C4024*Dashboard!$E$11*Dashboard!$E$10*SQRT(Dashboard!$D$12/365),0)</f>
        <v>419265.67935805069</v>
      </c>
      <c r="F4024" s="3">
        <f>D4024+IF(Dashboard!$I$3,E4024,0)</f>
        <v>287166.26500832365</v>
      </c>
      <c r="G4024" s="3">
        <f>IF(Dashboard!$I$4, ('Lookups and Calculations'!$F$9) / (1 - 'Lookups and Calculations'!$F$10), 'Lookups and Calculations'!$F$9)</f>
        <v>1951878.888340465</v>
      </c>
      <c r="H4024" s="12">
        <f t="shared" si="124"/>
        <v>0</v>
      </c>
      <c r="I4024" s="12">
        <f t="shared" si="125"/>
        <v>0</v>
      </c>
      <c r="J4024" s="13">
        <f>(1 - Dashboard!$I$9) * H4024 * Dashboard!$I$8 * 'Lookups and Calculations'!$F$12</f>
        <v>0</v>
      </c>
      <c r="K4024" s="12">
        <f>(1 - Dashboard!$I$11) * I4024 * Dashboard!$I$10 * 'Lookups and Calculations'!$F$12</f>
        <v>0</v>
      </c>
      <c r="L4024" s="12">
        <f>(H4024 - I4024) * Dashboard!$I$13 * (Dashboard!$D$12 / 365) * 'Lookups and Calculations'!$F$12</f>
        <v>0</v>
      </c>
      <c r="M4024" s="3">
        <f>(G4024*2) * Dashboard!$I$13 * (Dashboard!$D$12 / 365) * 'Lookups and Calculations'!$F$12</f>
        <v>1602.0878730267946</v>
      </c>
      <c r="N4024" s="12">
        <f>H4024 * Dashboard!$I$14 * Dashboard!$I$15 * (Dashboard!$D$12 / 365) * 'Lookups and Calculations'!$F$12</f>
        <v>0</v>
      </c>
    </row>
    <row r="4025" spans="1:14" x14ac:dyDescent="0.35">
      <c r="A4025" s="2">
        <v>4024</v>
      </c>
      <c r="B4025" s="11">
        <v>-0.25505401772015951</v>
      </c>
      <c r="C4025" s="11">
        <v>0.56692587800961469</v>
      </c>
      <c r="D4025" s="3">
        <f>B4025*Dashboard!$D$11*Dashboard!$D$10*SQRT(Dashboard!$D$12/365)</f>
        <v>-63325.26209306901</v>
      </c>
      <c r="E4025" s="3">
        <f>IF(Dashboard!$I$3,C4025*Dashboard!$E$11*Dashboard!$E$10*SQRT(Dashboard!$D$12/365),0)</f>
        <v>281514.7170250949</v>
      </c>
      <c r="F4025" s="3">
        <f>D4025+IF(Dashboard!$I$3,E4025,0)</f>
        <v>218189.4549320259</v>
      </c>
      <c r="G4025" s="3">
        <f>IF(Dashboard!$I$4, ('Lookups and Calculations'!$F$9) / (1 - 'Lookups and Calculations'!$F$10), 'Lookups and Calculations'!$F$9)</f>
        <v>1951878.888340465</v>
      </c>
      <c r="H4025" s="12">
        <f t="shared" si="124"/>
        <v>0</v>
      </c>
      <c r="I4025" s="12">
        <f t="shared" si="125"/>
        <v>0</v>
      </c>
      <c r="J4025" s="13">
        <f>(1 - Dashboard!$I$9) * H4025 * Dashboard!$I$8 * 'Lookups and Calculations'!$F$12</f>
        <v>0</v>
      </c>
      <c r="K4025" s="12">
        <f>(1 - Dashboard!$I$11) * I4025 * Dashboard!$I$10 * 'Lookups and Calculations'!$F$12</f>
        <v>0</v>
      </c>
      <c r="L4025" s="12">
        <f>(H4025 - I4025) * Dashboard!$I$13 * (Dashboard!$D$12 / 365) * 'Lookups and Calculations'!$F$12</f>
        <v>0</v>
      </c>
      <c r="M4025" s="3">
        <f>(G4025*2) * Dashboard!$I$13 * (Dashboard!$D$12 / 365) * 'Lookups and Calculations'!$F$12</f>
        <v>1602.0878730267946</v>
      </c>
      <c r="N4025" s="12">
        <f>H4025 * Dashboard!$I$14 * Dashboard!$I$15 * (Dashboard!$D$12 / 365) * 'Lookups and Calculations'!$F$12</f>
        <v>0</v>
      </c>
    </row>
    <row r="4026" spans="1:14" x14ac:dyDescent="0.35">
      <c r="A4026" s="2">
        <v>4025</v>
      </c>
      <c r="B4026" s="11">
        <v>-1.1590506914922636</v>
      </c>
      <c r="C4026" s="11">
        <v>0.74420645248637807</v>
      </c>
      <c r="D4026" s="3">
        <f>B4026*Dashboard!$D$11*Dashboard!$D$10*SQRT(Dashboard!$D$12/365)</f>
        <v>-287771.15324029315</v>
      </c>
      <c r="E4026" s="3">
        <f>IF(Dashboard!$I$3,C4026*Dashboard!$E$11*Dashboard!$E$10*SQRT(Dashboard!$D$12/365),0)</f>
        <v>369545.78544816293</v>
      </c>
      <c r="F4026" s="3">
        <f>D4026+IF(Dashboard!$I$3,E4026,0)</f>
        <v>81774.632207869785</v>
      </c>
      <c r="G4026" s="3">
        <f>IF(Dashboard!$I$4, ('Lookups and Calculations'!$F$9) / (1 - 'Lookups and Calculations'!$F$10), 'Lookups and Calculations'!$F$9)</f>
        <v>1951878.888340465</v>
      </c>
      <c r="H4026" s="12">
        <f t="shared" si="124"/>
        <v>0</v>
      </c>
      <c r="I4026" s="12">
        <f t="shared" si="125"/>
        <v>0</v>
      </c>
      <c r="J4026" s="13">
        <f>(1 - Dashboard!$I$9) * H4026 * Dashboard!$I$8 * 'Lookups and Calculations'!$F$12</f>
        <v>0</v>
      </c>
      <c r="K4026" s="12">
        <f>(1 - Dashboard!$I$11) * I4026 * Dashboard!$I$10 * 'Lookups and Calculations'!$F$12</f>
        <v>0</v>
      </c>
      <c r="L4026" s="12">
        <f>(H4026 - I4026) * Dashboard!$I$13 * (Dashboard!$D$12 / 365) * 'Lookups and Calculations'!$F$12</f>
        <v>0</v>
      </c>
      <c r="M4026" s="3">
        <f>(G4026*2) * Dashboard!$I$13 * (Dashboard!$D$12 / 365) * 'Lookups and Calculations'!$F$12</f>
        <v>1602.0878730267946</v>
      </c>
      <c r="N4026" s="12">
        <f>H4026 * Dashboard!$I$14 * Dashboard!$I$15 * (Dashboard!$D$12 / 365) * 'Lookups and Calculations'!$F$12</f>
        <v>0</v>
      </c>
    </row>
    <row r="4027" spans="1:14" x14ac:dyDescent="0.35">
      <c r="A4027" s="2">
        <v>4026</v>
      </c>
      <c r="B4027" s="11">
        <v>-0.27597081634764153</v>
      </c>
      <c r="C4027" s="11">
        <v>-0.59727760205743075</v>
      </c>
      <c r="D4027" s="3">
        <f>B4027*Dashboard!$D$11*Dashboard!$D$10*SQRT(Dashboard!$D$12/365)</f>
        <v>-68518.521807513229</v>
      </c>
      <c r="E4027" s="3">
        <f>IF(Dashboard!$I$3,C4027*Dashboard!$E$11*Dashboard!$E$10*SQRT(Dashboard!$D$12/365),0)</f>
        <v>-296586.2763558189</v>
      </c>
      <c r="F4027" s="3">
        <f>D4027+IF(Dashboard!$I$3,E4027,0)</f>
        <v>-365104.79816333216</v>
      </c>
      <c r="G4027" s="3">
        <f>IF(Dashboard!$I$4, ('Lookups and Calculations'!$F$9) / (1 - 'Lookups and Calculations'!$F$10), 'Lookups and Calculations'!$F$9)</f>
        <v>1951878.888340465</v>
      </c>
      <c r="H4027" s="12">
        <f t="shared" si="124"/>
        <v>0</v>
      </c>
      <c r="I4027" s="12">
        <f t="shared" si="125"/>
        <v>0</v>
      </c>
      <c r="J4027" s="13">
        <f>(1 - Dashboard!$I$9) * H4027 * Dashboard!$I$8 * 'Lookups and Calculations'!$F$12</f>
        <v>0</v>
      </c>
      <c r="K4027" s="12">
        <f>(1 - Dashboard!$I$11) * I4027 * Dashboard!$I$10 * 'Lookups and Calculations'!$F$12</f>
        <v>0</v>
      </c>
      <c r="L4027" s="12">
        <f>(H4027 - I4027) * Dashboard!$I$13 * (Dashboard!$D$12 / 365) * 'Lookups and Calculations'!$F$12</f>
        <v>0</v>
      </c>
      <c r="M4027" s="3">
        <f>(G4027*2) * Dashboard!$I$13 * (Dashboard!$D$12 / 365) * 'Lookups and Calculations'!$F$12</f>
        <v>1602.0878730267946</v>
      </c>
      <c r="N4027" s="12">
        <f>H4027 * Dashboard!$I$14 * Dashboard!$I$15 * (Dashboard!$D$12 / 365) * 'Lookups and Calculations'!$F$12</f>
        <v>0</v>
      </c>
    </row>
    <row r="4028" spans="1:14" x14ac:dyDescent="0.35">
      <c r="A4028" s="2">
        <v>4027</v>
      </c>
      <c r="B4028" s="11">
        <v>-1.3887328143706952</v>
      </c>
      <c r="C4028" s="11">
        <v>-0.76781331230761052</v>
      </c>
      <c r="D4028" s="3">
        <f>B4028*Dashboard!$D$11*Dashboard!$D$10*SQRT(Dashboard!$D$12/365)</f>
        <v>-344797.03646055789</v>
      </c>
      <c r="E4028" s="3">
        <f>IF(Dashboard!$I$3,C4028*Dashboard!$E$11*Dashboard!$E$10*SQRT(Dashboard!$D$12/365),0)</f>
        <v>-381268.09116784052</v>
      </c>
      <c r="F4028" s="3">
        <f>D4028+IF(Dashboard!$I$3,E4028,0)</f>
        <v>-726065.12762839836</v>
      </c>
      <c r="G4028" s="3">
        <f>IF(Dashboard!$I$4, ('Lookups and Calculations'!$F$9) / (1 - 'Lookups and Calculations'!$F$10), 'Lookups and Calculations'!$F$9)</f>
        <v>1951878.888340465</v>
      </c>
      <c r="H4028" s="12">
        <f t="shared" si="124"/>
        <v>0</v>
      </c>
      <c r="I4028" s="12">
        <f t="shared" si="125"/>
        <v>0</v>
      </c>
      <c r="J4028" s="13">
        <f>(1 - Dashboard!$I$9) * H4028 * Dashboard!$I$8 * 'Lookups and Calculations'!$F$12</f>
        <v>0</v>
      </c>
      <c r="K4028" s="12">
        <f>(1 - Dashboard!$I$11) * I4028 * Dashboard!$I$10 * 'Lookups and Calculations'!$F$12</f>
        <v>0</v>
      </c>
      <c r="L4028" s="12">
        <f>(H4028 - I4028) * Dashboard!$I$13 * (Dashboard!$D$12 / 365) * 'Lookups and Calculations'!$F$12</f>
        <v>0</v>
      </c>
      <c r="M4028" s="3">
        <f>(G4028*2) * Dashboard!$I$13 * (Dashboard!$D$12 / 365) * 'Lookups and Calculations'!$F$12</f>
        <v>1602.0878730267946</v>
      </c>
      <c r="N4028" s="12">
        <f>H4028 * Dashboard!$I$14 * Dashboard!$I$15 * (Dashboard!$D$12 / 365) * 'Lookups and Calculations'!$F$12</f>
        <v>0</v>
      </c>
    </row>
    <row r="4029" spans="1:14" x14ac:dyDescent="0.35">
      <c r="A4029" s="2">
        <v>4028</v>
      </c>
      <c r="B4029" s="11">
        <v>-0.49561517519234294</v>
      </c>
      <c r="C4029" s="11">
        <v>1.8158204037543326</v>
      </c>
      <c r="D4029" s="3">
        <f>B4029*Dashboard!$D$11*Dashboard!$D$10*SQRT(Dashboard!$D$12/365)</f>
        <v>-123052.21124096317</v>
      </c>
      <c r="E4029" s="3">
        <f>IF(Dashboard!$I$3,C4029*Dashboard!$E$11*Dashboard!$E$10*SQRT(Dashboard!$D$12/365),0)</f>
        <v>901670.19527484907</v>
      </c>
      <c r="F4029" s="3">
        <f>D4029+IF(Dashboard!$I$3,E4029,0)</f>
        <v>778617.98403388588</v>
      </c>
      <c r="G4029" s="3">
        <f>IF(Dashboard!$I$4, ('Lookups and Calculations'!$F$9) / (1 - 'Lookups and Calculations'!$F$10), 'Lookups and Calculations'!$F$9)</f>
        <v>1951878.888340465</v>
      </c>
      <c r="H4029" s="12">
        <f t="shared" si="124"/>
        <v>0</v>
      </c>
      <c r="I4029" s="12">
        <f t="shared" si="125"/>
        <v>0</v>
      </c>
      <c r="J4029" s="13">
        <f>(1 - Dashboard!$I$9) * H4029 * Dashboard!$I$8 * 'Lookups and Calculations'!$F$12</f>
        <v>0</v>
      </c>
      <c r="K4029" s="12">
        <f>(1 - Dashboard!$I$11) * I4029 * Dashboard!$I$10 * 'Lookups and Calculations'!$F$12</f>
        <v>0</v>
      </c>
      <c r="L4029" s="12">
        <f>(H4029 - I4029) * Dashboard!$I$13 * (Dashboard!$D$12 / 365) * 'Lookups and Calculations'!$F$12</f>
        <v>0</v>
      </c>
      <c r="M4029" s="3">
        <f>(G4029*2) * Dashboard!$I$13 * (Dashboard!$D$12 / 365) * 'Lookups and Calculations'!$F$12</f>
        <v>1602.0878730267946</v>
      </c>
      <c r="N4029" s="12">
        <f>H4029 * Dashboard!$I$14 * Dashboard!$I$15 * (Dashboard!$D$12 / 365) * 'Lookups and Calculations'!$F$12</f>
        <v>0</v>
      </c>
    </row>
    <row r="4030" spans="1:14" x14ac:dyDescent="0.35">
      <c r="A4030" s="2">
        <v>4029</v>
      </c>
      <c r="B4030" s="11">
        <v>1.4216590261347188</v>
      </c>
      <c r="C4030" s="11">
        <v>-0.77166379783003758</v>
      </c>
      <c r="D4030" s="3">
        <f>B4030*Dashboard!$D$11*Dashboard!$D$10*SQRT(Dashboard!$D$12/365)</f>
        <v>352972.01448414032</v>
      </c>
      <c r="E4030" s="3">
        <f>IF(Dashboard!$I$3,C4030*Dashboard!$E$11*Dashboard!$E$10*SQRT(Dashboard!$D$12/365),0)</f>
        <v>-383180.10186324379</v>
      </c>
      <c r="F4030" s="3">
        <f>D4030+IF(Dashboard!$I$3,E4030,0)</f>
        <v>-30208.087379103468</v>
      </c>
      <c r="G4030" s="3">
        <f>IF(Dashboard!$I$4, ('Lookups and Calculations'!$F$9) / (1 - 'Lookups and Calculations'!$F$10), 'Lookups and Calculations'!$F$9)</f>
        <v>1951878.888340465</v>
      </c>
      <c r="H4030" s="12">
        <f t="shared" si="124"/>
        <v>0</v>
      </c>
      <c r="I4030" s="12">
        <f t="shared" si="125"/>
        <v>0</v>
      </c>
      <c r="J4030" s="13">
        <f>(1 - Dashboard!$I$9) * H4030 * Dashboard!$I$8 * 'Lookups and Calculations'!$F$12</f>
        <v>0</v>
      </c>
      <c r="K4030" s="12">
        <f>(1 - Dashboard!$I$11) * I4030 * Dashboard!$I$10 * 'Lookups and Calculations'!$F$12</f>
        <v>0</v>
      </c>
      <c r="L4030" s="12">
        <f>(H4030 - I4030) * Dashboard!$I$13 * (Dashboard!$D$12 / 365) * 'Lookups and Calculations'!$F$12</f>
        <v>0</v>
      </c>
      <c r="M4030" s="3">
        <f>(G4030*2) * Dashboard!$I$13 * (Dashboard!$D$12 / 365) * 'Lookups and Calculations'!$F$12</f>
        <v>1602.0878730267946</v>
      </c>
      <c r="N4030" s="12">
        <f>H4030 * Dashboard!$I$14 * Dashboard!$I$15 * (Dashboard!$D$12 / 365) * 'Lookups and Calculations'!$F$12</f>
        <v>0</v>
      </c>
    </row>
    <row r="4031" spans="1:14" x14ac:dyDescent="0.35">
      <c r="A4031" s="2">
        <v>4030</v>
      </c>
      <c r="B4031" s="11">
        <v>-2.4514914703011925</v>
      </c>
      <c r="C4031" s="11">
        <v>-1.7125294359254764</v>
      </c>
      <c r="D4031" s="3">
        <f>B4031*Dashboard!$D$11*Dashboard!$D$10*SQRT(Dashboard!$D$12/365)</f>
        <v>-608660.63300392323</v>
      </c>
      <c r="E4031" s="3">
        <f>IF(Dashboard!$I$3,C4031*Dashboard!$E$11*Dashboard!$E$10*SQRT(Dashboard!$D$12/365),0)</f>
        <v>-850379.66734608938</v>
      </c>
      <c r="F4031" s="3">
        <f>D4031+IF(Dashboard!$I$3,E4031,0)</f>
        <v>-1459040.3003500127</v>
      </c>
      <c r="G4031" s="3">
        <f>IF(Dashboard!$I$4, ('Lookups and Calculations'!$F$9) / (1 - 'Lookups and Calculations'!$F$10), 'Lookups and Calculations'!$F$9)</f>
        <v>1951878.888340465</v>
      </c>
      <c r="H4031" s="12">
        <f t="shared" si="124"/>
        <v>0</v>
      </c>
      <c r="I4031" s="12">
        <f t="shared" si="125"/>
        <v>0</v>
      </c>
      <c r="J4031" s="13">
        <f>(1 - Dashboard!$I$9) * H4031 * Dashboard!$I$8 * 'Lookups and Calculations'!$F$12</f>
        <v>0</v>
      </c>
      <c r="K4031" s="12">
        <f>(1 - Dashboard!$I$11) * I4031 * Dashboard!$I$10 * 'Lookups and Calculations'!$F$12</f>
        <v>0</v>
      </c>
      <c r="L4031" s="12">
        <f>(H4031 - I4031) * Dashboard!$I$13 * (Dashboard!$D$12 / 365) * 'Lookups and Calculations'!$F$12</f>
        <v>0</v>
      </c>
      <c r="M4031" s="3">
        <f>(G4031*2) * Dashboard!$I$13 * (Dashboard!$D$12 / 365) * 'Lookups and Calculations'!$F$12</f>
        <v>1602.0878730267946</v>
      </c>
      <c r="N4031" s="12">
        <f>H4031 * Dashboard!$I$14 * Dashboard!$I$15 * (Dashboard!$D$12 / 365) * 'Lookups and Calculations'!$F$12</f>
        <v>0</v>
      </c>
    </row>
    <row r="4032" spans="1:14" x14ac:dyDescent="0.35">
      <c r="A4032" s="2">
        <v>4031</v>
      </c>
      <c r="B4032" s="11">
        <v>-0.17491451132415897</v>
      </c>
      <c r="C4032" s="11">
        <v>0.5782542603920674</v>
      </c>
      <c r="D4032" s="3">
        <f>B4032*Dashboard!$D$11*Dashboard!$D$10*SQRT(Dashboard!$D$12/365)</f>
        <v>-43428.083872163857</v>
      </c>
      <c r="E4032" s="3">
        <f>IF(Dashboard!$I$3,C4032*Dashboard!$E$11*Dashboard!$E$10*SQRT(Dashboard!$D$12/365),0)</f>
        <v>287139.97860592918</v>
      </c>
      <c r="F4032" s="3">
        <f>D4032+IF(Dashboard!$I$3,E4032,0)</f>
        <v>243711.89473376534</v>
      </c>
      <c r="G4032" s="3">
        <f>IF(Dashboard!$I$4, ('Lookups and Calculations'!$F$9) / (1 - 'Lookups and Calculations'!$F$10), 'Lookups and Calculations'!$F$9)</f>
        <v>1951878.888340465</v>
      </c>
      <c r="H4032" s="12">
        <f t="shared" si="124"/>
        <v>0</v>
      </c>
      <c r="I4032" s="12">
        <f t="shared" si="125"/>
        <v>0</v>
      </c>
      <c r="J4032" s="13">
        <f>(1 - Dashboard!$I$9) * H4032 * Dashboard!$I$8 * 'Lookups and Calculations'!$F$12</f>
        <v>0</v>
      </c>
      <c r="K4032" s="12">
        <f>(1 - Dashboard!$I$11) * I4032 * Dashboard!$I$10 * 'Lookups and Calculations'!$F$12</f>
        <v>0</v>
      </c>
      <c r="L4032" s="12">
        <f>(H4032 - I4032) * Dashboard!$I$13 * (Dashboard!$D$12 / 365) * 'Lookups and Calculations'!$F$12</f>
        <v>0</v>
      </c>
      <c r="M4032" s="3">
        <f>(G4032*2) * Dashboard!$I$13 * (Dashboard!$D$12 / 365) * 'Lookups and Calculations'!$F$12</f>
        <v>1602.0878730267946</v>
      </c>
      <c r="N4032" s="12">
        <f>H4032 * Dashboard!$I$14 * Dashboard!$I$15 * (Dashboard!$D$12 / 365) * 'Lookups and Calculations'!$F$12</f>
        <v>0</v>
      </c>
    </row>
    <row r="4033" spans="1:14" x14ac:dyDescent="0.35">
      <c r="A4033" s="2">
        <v>4032</v>
      </c>
      <c r="B4033" s="11">
        <v>0.50752604089968867</v>
      </c>
      <c r="C4033" s="11">
        <v>0.48669784426620749</v>
      </c>
      <c r="D4033" s="3">
        <f>B4033*Dashboard!$D$11*Dashboard!$D$10*SQRT(Dashboard!$D$12/365)</f>
        <v>126009.46202028856</v>
      </c>
      <c r="E4033" s="3">
        <f>IF(Dashboard!$I$3,C4033*Dashboard!$E$11*Dashboard!$E$10*SQRT(Dashboard!$D$12/365),0)</f>
        <v>241676.40113087493</v>
      </c>
      <c r="F4033" s="3">
        <f>D4033+IF(Dashboard!$I$3,E4033,0)</f>
        <v>367685.8631511635</v>
      </c>
      <c r="G4033" s="3">
        <f>IF(Dashboard!$I$4, ('Lookups and Calculations'!$F$9) / (1 - 'Lookups and Calculations'!$F$10), 'Lookups and Calculations'!$F$9)</f>
        <v>1951878.888340465</v>
      </c>
      <c r="H4033" s="12">
        <f t="shared" si="124"/>
        <v>0</v>
      </c>
      <c r="I4033" s="12">
        <f t="shared" si="125"/>
        <v>0</v>
      </c>
      <c r="J4033" s="13">
        <f>(1 - Dashboard!$I$9) * H4033 * Dashboard!$I$8 * 'Lookups and Calculations'!$F$12</f>
        <v>0</v>
      </c>
      <c r="K4033" s="12">
        <f>(1 - Dashboard!$I$11) * I4033 * Dashboard!$I$10 * 'Lookups and Calculations'!$F$12</f>
        <v>0</v>
      </c>
      <c r="L4033" s="12">
        <f>(H4033 - I4033) * Dashboard!$I$13 * (Dashboard!$D$12 / 365) * 'Lookups and Calculations'!$F$12</f>
        <v>0</v>
      </c>
      <c r="M4033" s="3">
        <f>(G4033*2) * Dashboard!$I$13 * (Dashboard!$D$12 / 365) * 'Lookups and Calculations'!$F$12</f>
        <v>1602.0878730267946</v>
      </c>
      <c r="N4033" s="12">
        <f>H4033 * Dashboard!$I$14 * Dashboard!$I$15 * (Dashboard!$D$12 / 365) * 'Lookups and Calculations'!$F$12</f>
        <v>0</v>
      </c>
    </row>
    <row r="4034" spans="1:14" x14ac:dyDescent="0.35">
      <c r="A4034" s="2">
        <v>4033</v>
      </c>
      <c r="B4034" s="11">
        <v>0.35163427453986607</v>
      </c>
      <c r="C4034" s="11">
        <v>1.5296971126267414</v>
      </c>
      <c r="D4034" s="3">
        <f>B4034*Dashboard!$D$11*Dashboard!$D$10*SQRT(Dashboard!$D$12/365)</f>
        <v>87304.378873084454</v>
      </c>
      <c r="E4034" s="3">
        <f>IF(Dashboard!$I$3,C4034*Dashboard!$E$11*Dashboard!$E$10*SQRT(Dashboard!$D$12/365),0)</f>
        <v>759591.80291275843</v>
      </c>
      <c r="F4034" s="3">
        <f>D4034+IF(Dashboard!$I$3,E4034,0)</f>
        <v>846896.18178584287</v>
      </c>
      <c r="G4034" s="3">
        <f>IF(Dashboard!$I$4, ('Lookups and Calculations'!$F$9) / (1 - 'Lookups and Calculations'!$F$10), 'Lookups and Calculations'!$F$9)</f>
        <v>1951878.888340465</v>
      </c>
      <c r="H4034" s="12">
        <f t="shared" si="124"/>
        <v>0</v>
      </c>
      <c r="I4034" s="12">
        <f t="shared" si="125"/>
        <v>0</v>
      </c>
      <c r="J4034" s="13">
        <f>(1 - Dashboard!$I$9) * H4034 * Dashboard!$I$8 * 'Lookups and Calculations'!$F$12</f>
        <v>0</v>
      </c>
      <c r="K4034" s="12">
        <f>(1 - Dashboard!$I$11) * I4034 * Dashboard!$I$10 * 'Lookups and Calculations'!$F$12</f>
        <v>0</v>
      </c>
      <c r="L4034" s="12">
        <f>(H4034 - I4034) * Dashboard!$I$13 * (Dashboard!$D$12 / 365) * 'Lookups and Calculations'!$F$12</f>
        <v>0</v>
      </c>
      <c r="M4034" s="3">
        <f>(G4034*2) * Dashboard!$I$13 * (Dashboard!$D$12 / 365) * 'Lookups and Calculations'!$F$12</f>
        <v>1602.0878730267946</v>
      </c>
      <c r="N4034" s="12">
        <f>H4034 * Dashboard!$I$14 * Dashboard!$I$15 * (Dashboard!$D$12 / 365) * 'Lookups and Calculations'!$F$12</f>
        <v>0</v>
      </c>
    </row>
    <row r="4035" spans="1:14" x14ac:dyDescent="0.35">
      <c r="A4035" s="2">
        <v>4034</v>
      </c>
      <c r="B4035" s="11">
        <v>0.74304242955458011</v>
      </c>
      <c r="C4035" s="11">
        <v>1.8226832204279928E-2</v>
      </c>
      <c r="D4035" s="3">
        <f>B4035*Dashboard!$D$11*Dashboard!$D$10*SQRT(Dashboard!$D$12/365)</f>
        <v>184483.88705423419</v>
      </c>
      <c r="E4035" s="3">
        <f>IF(Dashboard!$I$3,C4035*Dashboard!$E$11*Dashboard!$E$10*SQRT(Dashboard!$D$12/365),0)</f>
        <v>9050.7801976976079</v>
      </c>
      <c r="F4035" s="3">
        <f>D4035+IF(Dashboard!$I$3,E4035,0)</f>
        <v>193534.66725193179</v>
      </c>
      <c r="G4035" s="3">
        <f>IF(Dashboard!$I$4, ('Lookups and Calculations'!$F$9) / (1 - 'Lookups and Calculations'!$F$10), 'Lookups and Calculations'!$F$9)</f>
        <v>1951878.888340465</v>
      </c>
      <c r="H4035" s="12">
        <f t="shared" ref="H4035:H4098" si="126">MAX(0,F4035-G4035)</f>
        <v>0</v>
      </c>
      <c r="I4035" s="12">
        <f t="shared" ref="I4035:I4098" si="127">MAX(0,-F4035-G4035)</f>
        <v>0</v>
      </c>
      <c r="J4035" s="13">
        <f>(1 - Dashboard!$I$9) * H4035 * Dashboard!$I$8 * 'Lookups and Calculations'!$F$12</f>
        <v>0</v>
      </c>
      <c r="K4035" s="12">
        <f>(1 - Dashboard!$I$11) * I4035 * Dashboard!$I$10 * 'Lookups and Calculations'!$F$12</f>
        <v>0</v>
      </c>
      <c r="L4035" s="12">
        <f>(H4035 - I4035) * Dashboard!$I$13 * (Dashboard!$D$12 / 365) * 'Lookups and Calculations'!$F$12</f>
        <v>0</v>
      </c>
      <c r="M4035" s="3">
        <f>(G4035*2) * Dashboard!$I$13 * (Dashboard!$D$12 / 365) * 'Lookups and Calculations'!$F$12</f>
        <v>1602.0878730267946</v>
      </c>
      <c r="N4035" s="12">
        <f>H4035 * Dashboard!$I$14 * Dashboard!$I$15 * (Dashboard!$D$12 / 365) * 'Lookups and Calculations'!$F$12</f>
        <v>0</v>
      </c>
    </row>
    <row r="4036" spans="1:14" x14ac:dyDescent="0.35">
      <c r="A4036" s="2">
        <v>4035</v>
      </c>
      <c r="B4036" s="11">
        <v>-0.61306706540609013</v>
      </c>
      <c r="C4036" s="11">
        <v>-2.4297371238391601</v>
      </c>
      <c r="D4036" s="3">
        <f>B4036*Dashboard!$D$11*Dashboard!$D$10*SQRT(Dashboard!$D$12/365)</f>
        <v>-152213.37403147598</v>
      </c>
      <c r="E4036" s="3">
        <f>IF(Dashboard!$I$3,C4036*Dashboard!$E$11*Dashboard!$E$10*SQRT(Dashboard!$D$12/365),0)</f>
        <v>-1206518.8508670419</v>
      </c>
      <c r="F4036" s="3">
        <f>D4036+IF(Dashboard!$I$3,E4036,0)</f>
        <v>-1358732.2248985178</v>
      </c>
      <c r="G4036" s="3">
        <f>IF(Dashboard!$I$4, ('Lookups and Calculations'!$F$9) / (1 - 'Lookups and Calculations'!$F$10), 'Lookups and Calculations'!$F$9)</f>
        <v>1951878.888340465</v>
      </c>
      <c r="H4036" s="12">
        <f t="shared" si="126"/>
        <v>0</v>
      </c>
      <c r="I4036" s="12">
        <f t="shared" si="127"/>
        <v>0</v>
      </c>
      <c r="J4036" s="13">
        <f>(1 - Dashboard!$I$9) * H4036 * Dashboard!$I$8 * 'Lookups and Calculations'!$F$12</f>
        <v>0</v>
      </c>
      <c r="K4036" s="12">
        <f>(1 - Dashboard!$I$11) * I4036 * Dashboard!$I$10 * 'Lookups and Calculations'!$F$12</f>
        <v>0</v>
      </c>
      <c r="L4036" s="12">
        <f>(H4036 - I4036) * Dashboard!$I$13 * (Dashboard!$D$12 / 365) * 'Lookups and Calculations'!$F$12</f>
        <v>0</v>
      </c>
      <c r="M4036" s="3">
        <f>(G4036*2) * Dashboard!$I$13 * (Dashboard!$D$12 / 365) * 'Lookups and Calculations'!$F$12</f>
        <v>1602.0878730267946</v>
      </c>
      <c r="N4036" s="12">
        <f>H4036 * Dashboard!$I$14 * Dashboard!$I$15 * (Dashboard!$D$12 / 365) * 'Lookups and Calculations'!$F$12</f>
        <v>0</v>
      </c>
    </row>
    <row r="4037" spans="1:14" x14ac:dyDescent="0.35">
      <c r="A4037" s="2">
        <v>4036</v>
      </c>
      <c r="B4037" s="11">
        <v>1.3130504471049755</v>
      </c>
      <c r="C4037" s="11">
        <v>-0.47612071422471103</v>
      </c>
      <c r="D4037" s="3">
        <f>B4037*Dashboard!$D$11*Dashboard!$D$10*SQRT(Dashboard!$D$12/365)</f>
        <v>326006.48461681494</v>
      </c>
      <c r="E4037" s="3">
        <f>IF(Dashboard!$I$3,C4037*Dashboard!$E$11*Dashboard!$E$10*SQRT(Dashboard!$D$12/365),0)</f>
        <v>-236424.18406676166</v>
      </c>
      <c r="F4037" s="3">
        <f>D4037+IF(Dashboard!$I$3,E4037,0)</f>
        <v>89582.300550053274</v>
      </c>
      <c r="G4037" s="3">
        <f>IF(Dashboard!$I$4, ('Lookups and Calculations'!$F$9) / (1 - 'Lookups and Calculations'!$F$10), 'Lookups and Calculations'!$F$9)</f>
        <v>1951878.888340465</v>
      </c>
      <c r="H4037" s="12">
        <f t="shared" si="126"/>
        <v>0</v>
      </c>
      <c r="I4037" s="12">
        <f t="shared" si="127"/>
        <v>0</v>
      </c>
      <c r="J4037" s="13">
        <f>(1 - Dashboard!$I$9) * H4037 * Dashboard!$I$8 * 'Lookups and Calculations'!$F$12</f>
        <v>0</v>
      </c>
      <c r="K4037" s="12">
        <f>(1 - Dashboard!$I$11) * I4037 * Dashboard!$I$10 * 'Lookups and Calculations'!$F$12</f>
        <v>0</v>
      </c>
      <c r="L4037" s="12">
        <f>(H4037 - I4037) * Dashboard!$I$13 * (Dashboard!$D$12 / 365) * 'Lookups and Calculations'!$F$12</f>
        <v>0</v>
      </c>
      <c r="M4037" s="3">
        <f>(G4037*2) * Dashboard!$I$13 * (Dashboard!$D$12 / 365) * 'Lookups and Calculations'!$F$12</f>
        <v>1602.0878730267946</v>
      </c>
      <c r="N4037" s="12">
        <f>H4037 * Dashboard!$I$14 * Dashboard!$I$15 * (Dashboard!$D$12 / 365) * 'Lookups and Calculations'!$F$12</f>
        <v>0</v>
      </c>
    </row>
    <row r="4038" spans="1:14" x14ac:dyDescent="0.35">
      <c r="A4038" s="2">
        <v>4037</v>
      </c>
      <c r="B4038" s="11">
        <v>-0.11487532378205856</v>
      </c>
      <c r="C4038" s="11">
        <v>1.0980597225734356</v>
      </c>
      <c r="D4038" s="3">
        <f>B4038*Dashboard!$D$11*Dashboard!$D$10*SQRT(Dashboard!$D$12/365)</f>
        <v>-28521.448325140587</v>
      </c>
      <c r="E4038" s="3">
        <f>IF(Dashboard!$I$3,C4038*Dashboard!$E$11*Dashboard!$E$10*SQRT(Dashboard!$D$12/365),0)</f>
        <v>545256.41546331474</v>
      </c>
      <c r="F4038" s="3">
        <f>D4038+IF(Dashboard!$I$3,E4038,0)</f>
        <v>516734.96713817416</v>
      </c>
      <c r="G4038" s="3">
        <f>IF(Dashboard!$I$4, ('Lookups and Calculations'!$F$9) / (1 - 'Lookups and Calculations'!$F$10), 'Lookups and Calculations'!$F$9)</f>
        <v>1951878.888340465</v>
      </c>
      <c r="H4038" s="12">
        <f t="shared" si="126"/>
        <v>0</v>
      </c>
      <c r="I4038" s="12">
        <f t="shared" si="127"/>
        <v>0</v>
      </c>
      <c r="J4038" s="13">
        <f>(1 - Dashboard!$I$9) * H4038 * Dashboard!$I$8 * 'Lookups and Calculations'!$F$12</f>
        <v>0</v>
      </c>
      <c r="K4038" s="12">
        <f>(1 - Dashboard!$I$11) * I4038 * Dashboard!$I$10 * 'Lookups and Calculations'!$F$12</f>
        <v>0</v>
      </c>
      <c r="L4038" s="12">
        <f>(H4038 - I4038) * Dashboard!$I$13 * (Dashboard!$D$12 / 365) * 'Lookups and Calculations'!$F$12</f>
        <v>0</v>
      </c>
      <c r="M4038" s="3">
        <f>(G4038*2) * Dashboard!$I$13 * (Dashboard!$D$12 / 365) * 'Lookups and Calculations'!$F$12</f>
        <v>1602.0878730267946</v>
      </c>
      <c r="N4038" s="12">
        <f>H4038 * Dashboard!$I$14 * Dashboard!$I$15 * (Dashboard!$D$12 / 365) * 'Lookups and Calculations'!$F$12</f>
        <v>0</v>
      </c>
    </row>
    <row r="4039" spans="1:14" x14ac:dyDescent="0.35">
      <c r="A4039" s="2">
        <v>4038</v>
      </c>
      <c r="B4039" s="11">
        <v>-0.36360144413280104</v>
      </c>
      <c r="C4039" s="11">
        <v>-1.0632855138118245</v>
      </c>
      <c r="D4039" s="3">
        <f>B4039*Dashboard!$D$11*Dashboard!$D$10*SQRT(Dashboard!$D$12/365)</f>
        <v>-90275.608880589309</v>
      </c>
      <c r="E4039" s="3">
        <f>IF(Dashboard!$I$3,C4039*Dashboard!$E$11*Dashboard!$E$10*SQRT(Dashboard!$D$12/365),0)</f>
        <v>-527988.81149775628</v>
      </c>
      <c r="F4039" s="3">
        <f>D4039+IF(Dashboard!$I$3,E4039,0)</f>
        <v>-618264.42037834553</v>
      </c>
      <c r="G4039" s="3">
        <f>IF(Dashboard!$I$4, ('Lookups and Calculations'!$F$9) / (1 - 'Lookups and Calculations'!$F$10), 'Lookups and Calculations'!$F$9)</f>
        <v>1951878.888340465</v>
      </c>
      <c r="H4039" s="12">
        <f t="shared" si="126"/>
        <v>0</v>
      </c>
      <c r="I4039" s="12">
        <f t="shared" si="127"/>
        <v>0</v>
      </c>
      <c r="J4039" s="13">
        <f>(1 - Dashboard!$I$9) * H4039 * Dashboard!$I$8 * 'Lookups and Calculations'!$F$12</f>
        <v>0</v>
      </c>
      <c r="K4039" s="12">
        <f>(1 - Dashboard!$I$11) * I4039 * Dashboard!$I$10 * 'Lookups and Calculations'!$F$12</f>
        <v>0</v>
      </c>
      <c r="L4039" s="12">
        <f>(H4039 - I4039) * Dashboard!$I$13 * (Dashboard!$D$12 / 365) * 'Lookups and Calculations'!$F$12</f>
        <v>0</v>
      </c>
      <c r="M4039" s="3">
        <f>(G4039*2) * Dashboard!$I$13 * (Dashboard!$D$12 / 365) * 'Lookups and Calculations'!$F$12</f>
        <v>1602.0878730267946</v>
      </c>
      <c r="N4039" s="12">
        <f>H4039 * Dashboard!$I$14 * Dashboard!$I$15 * (Dashboard!$D$12 / 365) * 'Lookups and Calculations'!$F$12</f>
        <v>0</v>
      </c>
    </row>
    <row r="4040" spans="1:14" x14ac:dyDescent="0.35">
      <c r="A4040" s="2">
        <v>4039</v>
      </c>
      <c r="B4040" s="11">
        <v>0.43807059337215098</v>
      </c>
      <c r="C4040" s="11">
        <v>-0.30007636118818543</v>
      </c>
      <c r="D4040" s="3">
        <f>B4040*Dashboard!$D$11*Dashboard!$D$10*SQRT(Dashboard!$D$12/365)</f>
        <v>108764.9408094977</v>
      </c>
      <c r="E4040" s="3">
        <f>IF(Dashboard!$I$3,C4040*Dashboard!$E$11*Dashboard!$E$10*SQRT(Dashboard!$D$12/365),0)</f>
        <v>-149006.978129828</v>
      </c>
      <c r="F4040" s="3">
        <f>D4040+IF(Dashboard!$I$3,E4040,0)</f>
        <v>-40242.037320330302</v>
      </c>
      <c r="G4040" s="3">
        <f>IF(Dashboard!$I$4, ('Lookups and Calculations'!$F$9) / (1 - 'Lookups and Calculations'!$F$10), 'Lookups and Calculations'!$F$9)</f>
        <v>1951878.888340465</v>
      </c>
      <c r="H4040" s="12">
        <f t="shared" si="126"/>
        <v>0</v>
      </c>
      <c r="I4040" s="12">
        <f t="shared" si="127"/>
        <v>0</v>
      </c>
      <c r="J4040" s="13">
        <f>(1 - Dashboard!$I$9) * H4040 * Dashboard!$I$8 * 'Lookups and Calculations'!$F$12</f>
        <v>0</v>
      </c>
      <c r="K4040" s="12">
        <f>(1 - Dashboard!$I$11) * I4040 * Dashboard!$I$10 * 'Lookups and Calculations'!$F$12</f>
        <v>0</v>
      </c>
      <c r="L4040" s="12">
        <f>(H4040 - I4040) * Dashboard!$I$13 * (Dashboard!$D$12 / 365) * 'Lookups and Calculations'!$F$12</f>
        <v>0</v>
      </c>
      <c r="M4040" s="3">
        <f>(G4040*2) * Dashboard!$I$13 * (Dashboard!$D$12 / 365) * 'Lookups and Calculations'!$F$12</f>
        <v>1602.0878730267946</v>
      </c>
      <c r="N4040" s="12">
        <f>H4040 * Dashboard!$I$14 * Dashboard!$I$15 * (Dashboard!$D$12 / 365) * 'Lookups and Calculations'!$F$12</f>
        <v>0</v>
      </c>
    </row>
    <row r="4041" spans="1:14" x14ac:dyDescent="0.35">
      <c r="A4041" s="2">
        <v>4040</v>
      </c>
      <c r="B4041" s="11">
        <v>0.1602085626802178</v>
      </c>
      <c r="C4041" s="11">
        <v>-7.2552524147584735E-3</v>
      </c>
      <c r="D4041" s="3">
        <f>B4041*Dashboard!$D$11*Dashboard!$D$10*SQRT(Dashboard!$D$12/365)</f>
        <v>39776.864963600943</v>
      </c>
      <c r="E4041" s="3">
        <f>IF(Dashboard!$I$3,C4041*Dashboard!$E$11*Dashboard!$E$10*SQRT(Dashboard!$D$12/365),0)</f>
        <v>-3602.6937730503978</v>
      </c>
      <c r="F4041" s="3">
        <f>D4041+IF(Dashboard!$I$3,E4041,0)</f>
        <v>36174.171190550544</v>
      </c>
      <c r="G4041" s="3">
        <f>IF(Dashboard!$I$4, ('Lookups and Calculations'!$F$9) / (1 - 'Lookups and Calculations'!$F$10), 'Lookups and Calculations'!$F$9)</f>
        <v>1951878.888340465</v>
      </c>
      <c r="H4041" s="12">
        <f t="shared" si="126"/>
        <v>0</v>
      </c>
      <c r="I4041" s="12">
        <f t="shared" si="127"/>
        <v>0</v>
      </c>
      <c r="J4041" s="13">
        <f>(1 - Dashboard!$I$9) * H4041 * Dashboard!$I$8 * 'Lookups and Calculations'!$F$12</f>
        <v>0</v>
      </c>
      <c r="K4041" s="12">
        <f>(1 - Dashboard!$I$11) * I4041 * Dashboard!$I$10 * 'Lookups and Calculations'!$F$12</f>
        <v>0</v>
      </c>
      <c r="L4041" s="12">
        <f>(H4041 - I4041) * Dashboard!$I$13 * (Dashboard!$D$12 / 365) * 'Lookups and Calculations'!$F$12</f>
        <v>0</v>
      </c>
      <c r="M4041" s="3">
        <f>(G4041*2) * Dashboard!$I$13 * (Dashboard!$D$12 / 365) * 'Lookups and Calculations'!$F$12</f>
        <v>1602.0878730267946</v>
      </c>
      <c r="N4041" s="12">
        <f>H4041 * Dashboard!$I$14 * Dashboard!$I$15 * (Dashboard!$D$12 / 365) * 'Lookups and Calculations'!$F$12</f>
        <v>0</v>
      </c>
    </row>
    <row r="4042" spans="1:14" x14ac:dyDescent="0.35">
      <c r="A4042" s="2">
        <v>4041</v>
      </c>
      <c r="B4042" s="11">
        <v>1.6408168350434975</v>
      </c>
      <c r="C4042" s="11">
        <v>0.74229695177273902</v>
      </c>
      <c r="D4042" s="3">
        <f>B4042*Dashboard!$D$11*Dashboard!$D$10*SQRT(Dashboard!$D$12/365)</f>
        <v>407384.90243996959</v>
      </c>
      <c r="E4042" s="3">
        <f>IF(Dashboard!$I$3,C4042*Dashboard!$E$11*Dashboard!$E$10*SQRT(Dashboard!$D$12/365),0)</f>
        <v>368597.59702722402</v>
      </c>
      <c r="F4042" s="3">
        <f>D4042+IF(Dashboard!$I$3,E4042,0)</f>
        <v>775982.49946719361</v>
      </c>
      <c r="G4042" s="3">
        <f>IF(Dashboard!$I$4, ('Lookups and Calculations'!$F$9) / (1 - 'Lookups and Calculations'!$F$10), 'Lookups and Calculations'!$F$9)</f>
        <v>1951878.888340465</v>
      </c>
      <c r="H4042" s="12">
        <f t="shared" si="126"/>
        <v>0</v>
      </c>
      <c r="I4042" s="12">
        <f t="shared" si="127"/>
        <v>0</v>
      </c>
      <c r="J4042" s="13">
        <f>(1 - Dashboard!$I$9) * H4042 * Dashboard!$I$8 * 'Lookups and Calculations'!$F$12</f>
        <v>0</v>
      </c>
      <c r="K4042" s="12">
        <f>(1 - Dashboard!$I$11) * I4042 * Dashboard!$I$10 * 'Lookups and Calculations'!$F$12</f>
        <v>0</v>
      </c>
      <c r="L4042" s="12">
        <f>(H4042 - I4042) * Dashboard!$I$13 * (Dashboard!$D$12 / 365) * 'Lookups and Calculations'!$F$12</f>
        <v>0</v>
      </c>
      <c r="M4042" s="3">
        <f>(G4042*2) * Dashboard!$I$13 * (Dashboard!$D$12 / 365) * 'Lookups and Calculations'!$F$12</f>
        <v>1602.0878730267946</v>
      </c>
      <c r="N4042" s="12">
        <f>H4042 * Dashboard!$I$14 * Dashboard!$I$15 * (Dashboard!$D$12 / 365) * 'Lookups and Calculations'!$F$12</f>
        <v>0</v>
      </c>
    </row>
    <row r="4043" spans="1:14" x14ac:dyDescent="0.35">
      <c r="A4043" s="2">
        <v>4042</v>
      </c>
      <c r="B4043" s="11">
        <v>1.7220762382770274</v>
      </c>
      <c r="C4043" s="11">
        <v>1.1913451306500122</v>
      </c>
      <c r="D4043" s="3">
        <f>B4043*Dashboard!$D$11*Dashboard!$D$10*SQRT(Dashboard!$D$12/365)</f>
        <v>427560.13062608463</v>
      </c>
      <c r="E4043" s="3">
        <f>IF(Dashboard!$I$3,C4043*Dashboard!$E$11*Dashboard!$E$10*SQRT(Dashboard!$D$12/365),0)</f>
        <v>591578.54729022458</v>
      </c>
      <c r="F4043" s="3">
        <f>D4043+IF(Dashboard!$I$3,E4043,0)</f>
        <v>1019138.6779163092</v>
      </c>
      <c r="G4043" s="3">
        <f>IF(Dashboard!$I$4, ('Lookups and Calculations'!$F$9) / (1 - 'Lookups and Calculations'!$F$10), 'Lookups and Calculations'!$F$9)</f>
        <v>1951878.888340465</v>
      </c>
      <c r="H4043" s="12">
        <f t="shared" si="126"/>
        <v>0</v>
      </c>
      <c r="I4043" s="12">
        <f t="shared" si="127"/>
        <v>0</v>
      </c>
      <c r="J4043" s="13">
        <f>(1 - Dashboard!$I$9) * H4043 * Dashboard!$I$8 * 'Lookups and Calculations'!$F$12</f>
        <v>0</v>
      </c>
      <c r="K4043" s="12">
        <f>(1 - Dashboard!$I$11) * I4043 * Dashboard!$I$10 * 'Lookups and Calculations'!$F$12</f>
        <v>0</v>
      </c>
      <c r="L4043" s="12">
        <f>(H4043 - I4043) * Dashboard!$I$13 * (Dashboard!$D$12 / 365) * 'Lookups and Calculations'!$F$12</f>
        <v>0</v>
      </c>
      <c r="M4043" s="3">
        <f>(G4043*2) * Dashboard!$I$13 * (Dashboard!$D$12 / 365) * 'Lookups and Calculations'!$F$12</f>
        <v>1602.0878730267946</v>
      </c>
      <c r="N4043" s="12">
        <f>H4043 * Dashboard!$I$14 * Dashboard!$I$15 * (Dashboard!$D$12 / 365) * 'Lookups and Calculations'!$F$12</f>
        <v>0</v>
      </c>
    </row>
    <row r="4044" spans="1:14" x14ac:dyDescent="0.35">
      <c r="A4044" s="2">
        <v>4043</v>
      </c>
      <c r="B4044" s="11">
        <v>-0.41711977639543502</v>
      </c>
      <c r="C4044" s="11">
        <v>-0.7941656729210943</v>
      </c>
      <c r="D4044" s="3">
        <f>B4044*Dashboard!$D$11*Dashboard!$D$10*SQRT(Dashboard!$D$12/365)</f>
        <v>-103563.23495920951</v>
      </c>
      <c r="E4044" s="3">
        <f>IF(Dashboard!$I$3,C4044*Dashboard!$E$11*Dashboard!$E$10*SQRT(Dashboard!$D$12/365),0)</f>
        <v>-394353.71246121591</v>
      </c>
      <c r="F4044" s="3">
        <f>D4044+IF(Dashboard!$I$3,E4044,0)</f>
        <v>-497916.94742042542</v>
      </c>
      <c r="G4044" s="3">
        <f>IF(Dashboard!$I$4, ('Lookups and Calculations'!$F$9) / (1 - 'Lookups and Calculations'!$F$10), 'Lookups and Calculations'!$F$9)</f>
        <v>1951878.888340465</v>
      </c>
      <c r="H4044" s="12">
        <f t="shared" si="126"/>
        <v>0</v>
      </c>
      <c r="I4044" s="12">
        <f t="shared" si="127"/>
        <v>0</v>
      </c>
      <c r="J4044" s="13">
        <f>(1 - Dashboard!$I$9) * H4044 * Dashboard!$I$8 * 'Lookups and Calculations'!$F$12</f>
        <v>0</v>
      </c>
      <c r="K4044" s="12">
        <f>(1 - Dashboard!$I$11) * I4044 * Dashboard!$I$10 * 'Lookups and Calculations'!$F$12</f>
        <v>0</v>
      </c>
      <c r="L4044" s="12">
        <f>(H4044 - I4044) * Dashboard!$I$13 * (Dashboard!$D$12 / 365) * 'Lookups and Calculations'!$F$12</f>
        <v>0</v>
      </c>
      <c r="M4044" s="3">
        <f>(G4044*2) * Dashboard!$I$13 * (Dashboard!$D$12 / 365) * 'Lookups and Calculations'!$F$12</f>
        <v>1602.0878730267946</v>
      </c>
      <c r="N4044" s="12">
        <f>H4044 * Dashboard!$I$14 * Dashboard!$I$15 * (Dashboard!$D$12 / 365) * 'Lookups and Calculations'!$F$12</f>
        <v>0</v>
      </c>
    </row>
    <row r="4045" spans="1:14" x14ac:dyDescent="0.35">
      <c r="A4045" s="2">
        <v>4044</v>
      </c>
      <c r="B4045" s="11">
        <v>-1.6069308454733213</v>
      </c>
      <c r="C4045" s="11">
        <v>0.17977722864666487</v>
      </c>
      <c r="D4045" s="3">
        <f>B4045*Dashboard!$D$11*Dashboard!$D$10*SQRT(Dashboard!$D$12/365)</f>
        <v>-398971.62908715074</v>
      </c>
      <c r="E4045" s="3">
        <f>IF(Dashboard!$I$3,C4045*Dashboard!$E$11*Dashboard!$E$10*SQRT(Dashboard!$D$12/365),0)</f>
        <v>89270.815838756505</v>
      </c>
      <c r="F4045" s="3">
        <f>D4045+IF(Dashboard!$I$3,E4045,0)</f>
        <v>-309700.81324839423</v>
      </c>
      <c r="G4045" s="3">
        <f>IF(Dashboard!$I$4, ('Lookups and Calculations'!$F$9) / (1 - 'Lookups and Calculations'!$F$10), 'Lookups and Calculations'!$F$9)</f>
        <v>1951878.888340465</v>
      </c>
      <c r="H4045" s="12">
        <f t="shared" si="126"/>
        <v>0</v>
      </c>
      <c r="I4045" s="12">
        <f t="shared" si="127"/>
        <v>0</v>
      </c>
      <c r="J4045" s="13">
        <f>(1 - Dashboard!$I$9) * H4045 * Dashboard!$I$8 * 'Lookups and Calculations'!$F$12</f>
        <v>0</v>
      </c>
      <c r="K4045" s="12">
        <f>(1 - Dashboard!$I$11) * I4045 * Dashboard!$I$10 * 'Lookups and Calculations'!$F$12</f>
        <v>0</v>
      </c>
      <c r="L4045" s="12">
        <f>(H4045 - I4045) * Dashboard!$I$13 * (Dashboard!$D$12 / 365) * 'Lookups and Calculations'!$F$12</f>
        <v>0</v>
      </c>
      <c r="M4045" s="3">
        <f>(G4045*2) * Dashboard!$I$13 * (Dashboard!$D$12 / 365) * 'Lookups and Calculations'!$F$12</f>
        <v>1602.0878730267946</v>
      </c>
      <c r="N4045" s="12">
        <f>H4045 * Dashboard!$I$14 * Dashboard!$I$15 * (Dashboard!$D$12 / 365) * 'Lookups and Calculations'!$F$12</f>
        <v>0</v>
      </c>
    </row>
    <row r="4046" spans="1:14" x14ac:dyDescent="0.35">
      <c r="A4046" s="2">
        <v>4045</v>
      </c>
      <c r="B4046" s="11">
        <v>0.22924254648642048</v>
      </c>
      <c r="C4046" s="11">
        <v>0.69510462497283954</v>
      </c>
      <c r="D4046" s="3">
        <f>B4046*Dashboard!$D$11*Dashboard!$D$10*SQRT(Dashboard!$D$12/365)</f>
        <v>56916.744417109097</v>
      </c>
      <c r="E4046" s="3">
        <f>IF(Dashboard!$I$3,C4046*Dashboard!$E$11*Dashboard!$E$10*SQRT(Dashboard!$D$12/365),0)</f>
        <v>345163.60849335761</v>
      </c>
      <c r="F4046" s="3">
        <f>D4046+IF(Dashboard!$I$3,E4046,0)</f>
        <v>402080.35291046673</v>
      </c>
      <c r="G4046" s="3">
        <f>IF(Dashboard!$I$4, ('Lookups and Calculations'!$F$9) / (1 - 'Lookups and Calculations'!$F$10), 'Lookups and Calculations'!$F$9)</f>
        <v>1951878.888340465</v>
      </c>
      <c r="H4046" s="12">
        <f t="shared" si="126"/>
        <v>0</v>
      </c>
      <c r="I4046" s="12">
        <f t="shared" si="127"/>
        <v>0</v>
      </c>
      <c r="J4046" s="13">
        <f>(1 - Dashboard!$I$9) * H4046 * Dashboard!$I$8 * 'Lookups and Calculations'!$F$12</f>
        <v>0</v>
      </c>
      <c r="K4046" s="12">
        <f>(1 - Dashboard!$I$11) * I4046 * Dashboard!$I$10 * 'Lookups and Calculations'!$F$12</f>
        <v>0</v>
      </c>
      <c r="L4046" s="12">
        <f>(H4046 - I4046) * Dashboard!$I$13 * (Dashboard!$D$12 / 365) * 'Lookups and Calculations'!$F$12</f>
        <v>0</v>
      </c>
      <c r="M4046" s="3">
        <f>(G4046*2) * Dashboard!$I$13 * (Dashboard!$D$12 / 365) * 'Lookups and Calculations'!$F$12</f>
        <v>1602.0878730267946</v>
      </c>
      <c r="N4046" s="12">
        <f>H4046 * Dashboard!$I$14 * Dashboard!$I$15 * (Dashboard!$D$12 / 365) * 'Lookups and Calculations'!$F$12</f>
        <v>0</v>
      </c>
    </row>
    <row r="4047" spans="1:14" x14ac:dyDescent="0.35">
      <c r="A4047" s="2">
        <v>4046</v>
      </c>
      <c r="B4047" s="11">
        <v>0.75548629648080168</v>
      </c>
      <c r="C4047" s="11">
        <v>0.27623421016709604</v>
      </c>
      <c r="D4047" s="3">
        <f>B4047*Dashboard!$D$11*Dashboard!$D$10*SQRT(Dashboard!$D$12/365)</f>
        <v>187573.47231777172</v>
      </c>
      <c r="E4047" s="3">
        <f>IF(Dashboard!$I$3,C4047*Dashboard!$E$11*Dashboard!$E$10*SQRT(Dashboard!$D$12/365),0)</f>
        <v>137167.83538062766</v>
      </c>
      <c r="F4047" s="3">
        <f>D4047+IF(Dashboard!$I$3,E4047,0)</f>
        <v>324741.30769839941</v>
      </c>
      <c r="G4047" s="3">
        <f>IF(Dashboard!$I$4, ('Lookups and Calculations'!$F$9) / (1 - 'Lookups and Calculations'!$F$10), 'Lookups and Calculations'!$F$9)</f>
        <v>1951878.888340465</v>
      </c>
      <c r="H4047" s="12">
        <f t="shared" si="126"/>
        <v>0</v>
      </c>
      <c r="I4047" s="12">
        <f t="shared" si="127"/>
        <v>0</v>
      </c>
      <c r="J4047" s="13">
        <f>(1 - Dashboard!$I$9) * H4047 * Dashboard!$I$8 * 'Lookups and Calculations'!$F$12</f>
        <v>0</v>
      </c>
      <c r="K4047" s="12">
        <f>(1 - Dashboard!$I$11) * I4047 * Dashboard!$I$10 * 'Lookups and Calculations'!$F$12</f>
        <v>0</v>
      </c>
      <c r="L4047" s="12">
        <f>(H4047 - I4047) * Dashboard!$I$13 * (Dashboard!$D$12 / 365) * 'Lookups and Calculations'!$F$12</f>
        <v>0</v>
      </c>
      <c r="M4047" s="3">
        <f>(G4047*2) * Dashboard!$I$13 * (Dashboard!$D$12 / 365) * 'Lookups and Calculations'!$F$12</f>
        <v>1602.0878730267946</v>
      </c>
      <c r="N4047" s="12">
        <f>H4047 * Dashboard!$I$14 * Dashboard!$I$15 * (Dashboard!$D$12 / 365) * 'Lookups and Calculations'!$F$12</f>
        <v>0</v>
      </c>
    </row>
    <row r="4048" spans="1:14" x14ac:dyDescent="0.35">
      <c r="A4048" s="2">
        <v>4047</v>
      </c>
      <c r="B4048" s="11">
        <v>-1.1411559267197364</v>
      </c>
      <c r="C4048" s="11">
        <v>-0.12128654243885957</v>
      </c>
      <c r="D4048" s="3">
        <f>B4048*Dashboard!$D$11*Dashboard!$D$10*SQRT(Dashboard!$D$12/365)</f>
        <v>-283328.20943002379</v>
      </c>
      <c r="E4048" s="3">
        <f>IF(Dashboard!$I$3,C4048*Dashboard!$E$11*Dashboard!$E$10*SQRT(Dashboard!$D$12/365),0)</f>
        <v>-60226.474038372711</v>
      </c>
      <c r="F4048" s="3">
        <f>D4048+IF(Dashboard!$I$3,E4048,0)</f>
        <v>-343554.68346839648</v>
      </c>
      <c r="G4048" s="3">
        <f>IF(Dashboard!$I$4, ('Lookups and Calculations'!$F$9) / (1 - 'Lookups and Calculations'!$F$10), 'Lookups and Calculations'!$F$9)</f>
        <v>1951878.888340465</v>
      </c>
      <c r="H4048" s="12">
        <f t="shared" si="126"/>
        <v>0</v>
      </c>
      <c r="I4048" s="12">
        <f t="shared" si="127"/>
        <v>0</v>
      </c>
      <c r="J4048" s="13">
        <f>(1 - Dashboard!$I$9) * H4048 * Dashboard!$I$8 * 'Lookups and Calculations'!$F$12</f>
        <v>0</v>
      </c>
      <c r="K4048" s="12">
        <f>(1 - Dashboard!$I$11) * I4048 * Dashboard!$I$10 * 'Lookups and Calculations'!$F$12</f>
        <v>0</v>
      </c>
      <c r="L4048" s="12">
        <f>(H4048 - I4048) * Dashboard!$I$13 * (Dashboard!$D$12 / 365) * 'Lookups and Calculations'!$F$12</f>
        <v>0</v>
      </c>
      <c r="M4048" s="3">
        <f>(G4048*2) * Dashboard!$I$13 * (Dashboard!$D$12 / 365) * 'Lookups and Calculations'!$F$12</f>
        <v>1602.0878730267946</v>
      </c>
      <c r="N4048" s="12">
        <f>H4048 * Dashboard!$I$14 * Dashboard!$I$15 * (Dashboard!$D$12 / 365) * 'Lookups and Calculations'!$F$12</f>
        <v>0</v>
      </c>
    </row>
    <row r="4049" spans="1:14" x14ac:dyDescent="0.35">
      <c r="A4049" s="2">
        <v>4048</v>
      </c>
      <c r="B4049" s="11">
        <v>-1.9192647767662563</v>
      </c>
      <c r="C4049" s="11">
        <v>-1.3591502936445583</v>
      </c>
      <c r="D4049" s="3">
        <f>B4049*Dashboard!$D$11*Dashboard!$D$10*SQRT(Dashboard!$D$12/365)</f>
        <v>-476518.44931165891</v>
      </c>
      <c r="E4049" s="3">
        <f>IF(Dashboard!$I$3,C4049*Dashboard!$E$11*Dashboard!$E$10*SQRT(Dashboard!$D$12/365),0)</f>
        <v>-674904.47190952452</v>
      </c>
      <c r="F4049" s="3">
        <f>D4049+IF(Dashboard!$I$3,E4049,0)</f>
        <v>-1151422.9212211834</v>
      </c>
      <c r="G4049" s="3">
        <f>IF(Dashboard!$I$4, ('Lookups and Calculations'!$F$9) / (1 - 'Lookups and Calculations'!$F$10), 'Lookups and Calculations'!$F$9)</f>
        <v>1951878.888340465</v>
      </c>
      <c r="H4049" s="12">
        <f t="shared" si="126"/>
        <v>0</v>
      </c>
      <c r="I4049" s="12">
        <f t="shared" si="127"/>
        <v>0</v>
      </c>
      <c r="J4049" s="13">
        <f>(1 - Dashboard!$I$9) * H4049 * Dashboard!$I$8 * 'Lookups and Calculations'!$F$12</f>
        <v>0</v>
      </c>
      <c r="K4049" s="12">
        <f>(1 - Dashboard!$I$11) * I4049 * Dashboard!$I$10 * 'Lookups and Calculations'!$F$12</f>
        <v>0</v>
      </c>
      <c r="L4049" s="12">
        <f>(H4049 - I4049) * Dashboard!$I$13 * (Dashboard!$D$12 / 365) * 'Lookups and Calculations'!$F$12</f>
        <v>0</v>
      </c>
      <c r="M4049" s="3">
        <f>(G4049*2) * Dashboard!$I$13 * (Dashboard!$D$12 / 365) * 'Lookups and Calculations'!$F$12</f>
        <v>1602.0878730267946</v>
      </c>
      <c r="N4049" s="12">
        <f>H4049 * Dashboard!$I$14 * Dashboard!$I$15 * (Dashboard!$D$12 / 365) * 'Lookups and Calculations'!$F$12</f>
        <v>0</v>
      </c>
    </row>
    <row r="4050" spans="1:14" x14ac:dyDescent="0.35">
      <c r="A4050" s="2">
        <v>4049</v>
      </c>
      <c r="B4050" s="11">
        <v>-0.72113027173549182</v>
      </c>
      <c r="C4050" s="11">
        <v>0.66369390082560886</v>
      </c>
      <c r="D4050" s="3">
        <f>B4050*Dashboard!$D$11*Dashboard!$D$10*SQRT(Dashboard!$D$12/365)</f>
        <v>-179043.49780131565</v>
      </c>
      <c r="E4050" s="3">
        <f>IF(Dashboard!$I$3,C4050*Dashboard!$E$11*Dashboard!$E$10*SQRT(Dashboard!$D$12/365),0)</f>
        <v>329566.18833164993</v>
      </c>
      <c r="F4050" s="3">
        <f>D4050+IF(Dashboard!$I$3,E4050,0)</f>
        <v>150522.69053033428</v>
      </c>
      <c r="G4050" s="3">
        <f>IF(Dashboard!$I$4, ('Lookups and Calculations'!$F$9) / (1 - 'Lookups and Calculations'!$F$10), 'Lookups and Calculations'!$F$9)</f>
        <v>1951878.888340465</v>
      </c>
      <c r="H4050" s="12">
        <f t="shared" si="126"/>
        <v>0</v>
      </c>
      <c r="I4050" s="12">
        <f t="shared" si="127"/>
        <v>0</v>
      </c>
      <c r="J4050" s="13">
        <f>(1 - Dashboard!$I$9) * H4050 * Dashboard!$I$8 * 'Lookups and Calculations'!$F$12</f>
        <v>0</v>
      </c>
      <c r="K4050" s="12">
        <f>(1 - Dashboard!$I$11) * I4050 * Dashboard!$I$10 * 'Lookups and Calculations'!$F$12</f>
        <v>0</v>
      </c>
      <c r="L4050" s="12">
        <f>(H4050 - I4050) * Dashboard!$I$13 * (Dashboard!$D$12 / 365) * 'Lookups and Calculations'!$F$12</f>
        <v>0</v>
      </c>
      <c r="M4050" s="3">
        <f>(G4050*2) * Dashboard!$I$13 * (Dashboard!$D$12 / 365) * 'Lookups and Calculations'!$F$12</f>
        <v>1602.0878730267946</v>
      </c>
      <c r="N4050" s="12">
        <f>H4050 * Dashboard!$I$14 * Dashboard!$I$15 * (Dashboard!$D$12 / 365) * 'Lookups and Calculations'!$F$12</f>
        <v>0</v>
      </c>
    </row>
    <row r="4051" spans="1:14" x14ac:dyDescent="0.35">
      <c r="A4051" s="2">
        <v>4050</v>
      </c>
      <c r="B4051" s="11">
        <v>8.0089382373878679E-2</v>
      </c>
      <c r="C4051" s="11">
        <v>0.40422656114743521</v>
      </c>
      <c r="D4051" s="3">
        <f>B4051*Dashboard!$D$11*Dashboard!$D$10*SQRT(Dashboard!$D$12/365)</f>
        <v>19884.733340144605</v>
      </c>
      <c r="E4051" s="3">
        <f>IF(Dashboard!$I$3,C4051*Dashboard!$E$11*Dashboard!$E$10*SQRT(Dashboard!$D$12/365),0)</f>
        <v>200724.16940106152</v>
      </c>
      <c r="F4051" s="3">
        <f>D4051+IF(Dashboard!$I$3,E4051,0)</f>
        <v>220608.90274120611</v>
      </c>
      <c r="G4051" s="3">
        <f>IF(Dashboard!$I$4, ('Lookups and Calculations'!$F$9) / (1 - 'Lookups and Calculations'!$F$10), 'Lookups and Calculations'!$F$9)</f>
        <v>1951878.888340465</v>
      </c>
      <c r="H4051" s="12">
        <f t="shared" si="126"/>
        <v>0</v>
      </c>
      <c r="I4051" s="12">
        <f t="shared" si="127"/>
        <v>0</v>
      </c>
      <c r="J4051" s="13">
        <f>(1 - Dashboard!$I$9) * H4051 * Dashboard!$I$8 * 'Lookups and Calculations'!$F$12</f>
        <v>0</v>
      </c>
      <c r="K4051" s="12">
        <f>(1 - Dashboard!$I$11) * I4051 * Dashboard!$I$10 * 'Lookups and Calculations'!$F$12</f>
        <v>0</v>
      </c>
      <c r="L4051" s="12">
        <f>(H4051 - I4051) * Dashboard!$I$13 * (Dashboard!$D$12 / 365) * 'Lookups and Calculations'!$F$12</f>
        <v>0</v>
      </c>
      <c r="M4051" s="3">
        <f>(G4051*2) * Dashboard!$I$13 * (Dashboard!$D$12 / 365) * 'Lookups and Calculations'!$F$12</f>
        <v>1602.0878730267946</v>
      </c>
      <c r="N4051" s="12">
        <f>H4051 * Dashboard!$I$14 * Dashboard!$I$15 * (Dashboard!$D$12 / 365) * 'Lookups and Calculations'!$F$12</f>
        <v>0</v>
      </c>
    </row>
    <row r="4052" spans="1:14" x14ac:dyDescent="0.35">
      <c r="A4052" s="2">
        <v>4051</v>
      </c>
      <c r="B4052" s="11">
        <v>6.4908220883539605E-2</v>
      </c>
      <c r="C4052" s="11">
        <v>-1.153078316962741</v>
      </c>
      <c r="D4052" s="3">
        <f>B4052*Dashboard!$D$11*Dashboard!$D$10*SQRT(Dashboard!$D$12/365)</f>
        <v>16115.527746576168</v>
      </c>
      <c r="E4052" s="3">
        <f>IF(Dashboard!$I$3,C4052*Dashboard!$E$11*Dashboard!$E$10*SQRT(Dashboard!$D$12/365),0)</f>
        <v>-572576.64308284328</v>
      </c>
      <c r="F4052" s="3">
        <f>D4052+IF(Dashboard!$I$3,E4052,0)</f>
        <v>-556461.11533626716</v>
      </c>
      <c r="G4052" s="3">
        <f>IF(Dashboard!$I$4, ('Lookups and Calculations'!$F$9) / (1 - 'Lookups and Calculations'!$F$10), 'Lookups and Calculations'!$F$9)</f>
        <v>1951878.888340465</v>
      </c>
      <c r="H4052" s="12">
        <f t="shared" si="126"/>
        <v>0</v>
      </c>
      <c r="I4052" s="12">
        <f t="shared" si="127"/>
        <v>0</v>
      </c>
      <c r="J4052" s="13">
        <f>(1 - Dashboard!$I$9) * H4052 * Dashboard!$I$8 * 'Lookups and Calculations'!$F$12</f>
        <v>0</v>
      </c>
      <c r="K4052" s="12">
        <f>(1 - Dashboard!$I$11) * I4052 * Dashboard!$I$10 * 'Lookups and Calculations'!$F$12</f>
        <v>0</v>
      </c>
      <c r="L4052" s="12">
        <f>(H4052 - I4052) * Dashboard!$I$13 * (Dashboard!$D$12 / 365) * 'Lookups and Calculations'!$F$12</f>
        <v>0</v>
      </c>
      <c r="M4052" s="3">
        <f>(G4052*2) * Dashboard!$I$13 * (Dashboard!$D$12 / 365) * 'Lookups and Calculations'!$F$12</f>
        <v>1602.0878730267946</v>
      </c>
      <c r="N4052" s="12">
        <f>H4052 * Dashboard!$I$14 * Dashboard!$I$15 * (Dashboard!$D$12 / 365) * 'Lookups and Calculations'!$F$12</f>
        <v>0</v>
      </c>
    </row>
    <row r="4053" spans="1:14" x14ac:dyDescent="0.35">
      <c r="A4053" s="2">
        <v>4052</v>
      </c>
      <c r="B4053" s="11">
        <v>1.2842197139762574</v>
      </c>
      <c r="C4053" s="11">
        <v>-0.53960850698216978</v>
      </c>
      <c r="D4053" s="3">
        <f>B4053*Dashboard!$D$11*Dashboard!$D$10*SQRT(Dashboard!$D$12/365)</f>
        <v>318848.33926379977</v>
      </c>
      <c r="E4053" s="3">
        <f>IF(Dashboard!$I$3,C4053*Dashboard!$E$11*Dashboard!$E$10*SQRT(Dashboard!$D$12/365),0)</f>
        <v>-267949.90675102541</v>
      </c>
      <c r="F4053" s="3">
        <f>D4053+IF(Dashboard!$I$3,E4053,0)</f>
        <v>50898.432512774365</v>
      </c>
      <c r="G4053" s="3">
        <f>IF(Dashboard!$I$4, ('Lookups and Calculations'!$F$9) / (1 - 'Lookups and Calculations'!$F$10), 'Lookups and Calculations'!$F$9)</f>
        <v>1951878.888340465</v>
      </c>
      <c r="H4053" s="12">
        <f t="shared" si="126"/>
        <v>0</v>
      </c>
      <c r="I4053" s="12">
        <f t="shared" si="127"/>
        <v>0</v>
      </c>
      <c r="J4053" s="13">
        <f>(1 - Dashboard!$I$9) * H4053 * Dashboard!$I$8 * 'Lookups and Calculations'!$F$12</f>
        <v>0</v>
      </c>
      <c r="K4053" s="12">
        <f>(1 - Dashboard!$I$11) * I4053 * Dashboard!$I$10 * 'Lookups and Calculations'!$F$12</f>
        <v>0</v>
      </c>
      <c r="L4053" s="12">
        <f>(H4053 - I4053) * Dashboard!$I$13 * (Dashboard!$D$12 / 365) * 'Lookups and Calculations'!$F$12</f>
        <v>0</v>
      </c>
      <c r="M4053" s="3">
        <f>(G4053*2) * Dashboard!$I$13 * (Dashboard!$D$12 / 365) * 'Lookups and Calculations'!$F$12</f>
        <v>1602.0878730267946</v>
      </c>
      <c r="N4053" s="12">
        <f>H4053 * Dashboard!$I$14 * Dashboard!$I$15 * (Dashboard!$D$12 / 365) * 'Lookups and Calculations'!$F$12</f>
        <v>0</v>
      </c>
    </row>
    <row r="4054" spans="1:14" x14ac:dyDescent="0.35">
      <c r="A4054" s="2">
        <v>4053</v>
      </c>
      <c r="B4054" s="11">
        <v>0.33816903351728356</v>
      </c>
      <c r="C4054" s="11">
        <v>2.6194217566395022</v>
      </c>
      <c r="D4054" s="3">
        <f>B4054*Dashboard!$D$11*Dashboard!$D$10*SQRT(Dashboard!$D$12/365)</f>
        <v>83961.205044562623</v>
      </c>
      <c r="E4054" s="3">
        <f>IF(Dashboard!$I$3,C4054*Dashboard!$E$11*Dashboard!$E$10*SQRT(Dashboard!$D$12/365),0)</f>
        <v>1300709.3223168065</v>
      </c>
      <c r="F4054" s="3">
        <f>D4054+IF(Dashboard!$I$3,E4054,0)</f>
        <v>1384670.5273613692</v>
      </c>
      <c r="G4054" s="3">
        <f>IF(Dashboard!$I$4, ('Lookups and Calculations'!$F$9) / (1 - 'Lookups and Calculations'!$F$10), 'Lookups and Calculations'!$F$9)</f>
        <v>1951878.888340465</v>
      </c>
      <c r="H4054" s="12">
        <f t="shared" si="126"/>
        <v>0</v>
      </c>
      <c r="I4054" s="12">
        <f t="shared" si="127"/>
        <v>0</v>
      </c>
      <c r="J4054" s="13">
        <f>(1 - Dashboard!$I$9) * H4054 * Dashboard!$I$8 * 'Lookups and Calculations'!$F$12</f>
        <v>0</v>
      </c>
      <c r="K4054" s="12">
        <f>(1 - Dashboard!$I$11) * I4054 * Dashboard!$I$10 * 'Lookups and Calculations'!$F$12</f>
        <v>0</v>
      </c>
      <c r="L4054" s="12">
        <f>(H4054 - I4054) * Dashboard!$I$13 * (Dashboard!$D$12 / 365) * 'Lookups and Calculations'!$F$12</f>
        <v>0</v>
      </c>
      <c r="M4054" s="3">
        <f>(G4054*2) * Dashboard!$I$13 * (Dashboard!$D$12 / 365) * 'Lookups and Calculations'!$F$12</f>
        <v>1602.0878730267946</v>
      </c>
      <c r="N4054" s="12">
        <f>H4054 * Dashboard!$I$14 * Dashboard!$I$15 * (Dashboard!$D$12 / 365) * 'Lookups and Calculations'!$F$12</f>
        <v>0</v>
      </c>
    </row>
    <row r="4055" spans="1:14" x14ac:dyDescent="0.35">
      <c r="A4055" s="2">
        <v>4054</v>
      </c>
      <c r="B4055" s="11">
        <v>1.8115895325692091</v>
      </c>
      <c r="C4055" s="11">
        <v>-0.47533303315403519</v>
      </c>
      <c r="D4055" s="3">
        <f>B4055*Dashboard!$D$11*Dashboard!$D$10*SQRT(Dashboard!$D$12/365)</f>
        <v>449784.64946540655</v>
      </c>
      <c r="E4055" s="3">
        <f>IF(Dashboard!$I$3,C4055*Dashboard!$E$11*Dashboard!$E$10*SQRT(Dashboard!$D$12/365),0)</f>
        <v>-236033.0503713025</v>
      </c>
      <c r="F4055" s="3">
        <f>D4055+IF(Dashboard!$I$3,E4055,0)</f>
        <v>213751.59909410405</v>
      </c>
      <c r="G4055" s="3">
        <f>IF(Dashboard!$I$4, ('Lookups and Calculations'!$F$9) / (1 - 'Lookups and Calculations'!$F$10), 'Lookups and Calculations'!$F$9)</f>
        <v>1951878.888340465</v>
      </c>
      <c r="H4055" s="12">
        <f t="shared" si="126"/>
        <v>0</v>
      </c>
      <c r="I4055" s="12">
        <f t="shared" si="127"/>
        <v>0</v>
      </c>
      <c r="J4055" s="13">
        <f>(1 - Dashboard!$I$9) * H4055 * Dashboard!$I$8 * 'Lookups and Calculations'!$F$12</f>
        <v>0</v>
      </c>
      <c r="K4055" s="12">
        <f>(1 - Dashboard!$I$11) * I4055 * Dashboard!$I$10 * 'Lookups and Calculations'!$F$12</f>
        <v>0</v>
      </c>
      <c r="L4055" s="12">
        <f>(H4055 - I4055) * Dashboard!$I$13 * (Dashboard!$D$12 / 365) * 'Lookups and Calculations'!$F$12</f>
        <v>0</v>
      </c>
      <c r="M4055" s="3">
        <f>(G4055*2) * Dashboard!$I$13 * (Dashboard!$D$12 / 365) * 'Lookups and Calculations'!$F$12</f>
        <v>1602.0878730267946</v>
      </c>
      <c r="N4055" s="12">
        <f>H4055 * Dashboard!$I$14 * Dashboard!$I$15 * (Dashboard!$D$12 / 365) * 'Lookups and Calculations'!$F$12</f>
        <v>0</v>
      </c>
    </row>
    <row r="4056" spans="1:14" x14ac:dyDescent="0.35">
      <c r="A4056" s="2">
        <v>4055</v>
      </c>
      <c r="B4056" s="11">
        <v>-0.96782902876780352</v>
      </c>
      <c r="C4056" s="11">
        <v>0.98475493186459473</v>
      </c>
      <c r="D4056" s="3">
        <f>B4056*Dashboard!$D$11*Dashboard!$D$10*SQRT(Dashboard!$D$12/365)</f>
        <v>-240294.30101056342</v>
      </c>
      <c r="E4056" s="3">
        <f>IF(Dashboard!$I$3,C4056*Dashboard!$E$11*Dashboard!$E$10*SQRT(Dashboard!$D$12/365),0)</f>
        <v>488993.38826481742</v>
      </c>
      <c r="F4056" s="3">
        <f>D4056+IF(Dashboard!$I$3,E4056,0)</f>
        <v>248699.087254254</v>
      </c>
      <c r="G4056" s="3">
        <f>IF(Dashboard!$I$4, ('Lookups and Calculations'!$F$9) / (1 - 'Lookups and Calculations'!$F$10), 'Lookups and Calculations'!$F$9)</f>
        <v>1951878.888340465</v>
      </c>
      <c r="H4056" s="12">
        <f t="shared" si="126"/>
        <v>0</v>
      </c>
      <c r="I4056" s="12">
        <f t="shared" si="127"/>
        <v>0</v>
      </c>
      <c r="J4056" s="13">
        <f>(1 - Dashboard!$I$9) * H4056 * Dashboard!$I$8 * 'Lookups and Calculations'!$F$12</f>
        <v>0</v>
      </c>
      <c r="K4056" s="12">
        <f>(1 - Dashboard!$I$11) * I4056 * Dashboard!$I$10 * 'Lookups and Calculations'!$F$12</f>
        <v>0</v>
      </c>
      <c r="L4056" s="12">
        <f>(H4056 - I4056) * Dashboard!$I$13 * (Dashboard!$D$12 / 365) * 'Lookups and Calculations'!$F$12</f>
        <v>0</v>
      </c>
      <c r="M4056" s="3">
        <f>(G4056*2) * Dashboard!$I$13 * (Dashboard!$D$12 / 365) * 'Lookups and Calculations'!$F$12</f>
        <v>1602.0878730267946</v>
      </c>
      <c r="N4056" s="12">
        <f>H4056 * Dashboard!$I$14 * Dashboard!$I$15 * (Dashboard!$D$12 / 365) * 'Lookups and Calculations'!$F$12</f>
        <v>0</v>
      </c>
    </row>
    <row r="4057" spans="1:14" x14ac:dyDescent="0.35">
      <c r="A4057" s="2">
        <v>4056</v>
      </c>
      <c r="B4057" s="11">
        <v>-0.3714806253909238</v>
      </c>
      <c r="C4057" s="11">
        <v>0.37993096865705706</v>
      </c>
      <c r="D4057" s="3">
        <f>B4057*Dashboard!$D$11*Dashboard!$D$10*SQRT(Dashboard!$D$12/365)</f>
        <v>-92231.865922565645</v>
      </c>
      <c r="E4057" s="3">
        <f>IF(Dashboard!$I$3,C4057*Dashboard!$E$11*Dashboard!$E$10*SQRT(Dashboard!$D$12/365),0)</f>
        <v>188659.86415378924</v>
      </c>
      <c r="F4057" s="3">
        <f>D4057+IF(Dashboard!$I$3,E4057,0)</f>
        <v>96427.998231223595</v>
      </c>
      <c r="G4057" s="3">
        <f>IF(Dashboard!$I$4, ('Lookups and Calculations'!$F$9) / (1 - 'Lookups and Calculations'!$F$10), 'Lookups and Calculations'!$F$9)</f>
        <v>1951878.888340465</v>
      </c>
      <c r="H4057" s="12">
        <f t="shared" si="126"/>
        <v>0</v>
      </c>
      <c r="I4057" s="12">
        <f t="shared" si="127"/>
        <v>0</v>
      </c>
      <c r="J4057" s="13">
        <f>(1 - Dashboard!$I$9) * H4057 * Dashboard!$I$8 * 'Lookups and Calculations'!$F$12</f>
        <v>0</v>
      </c>
      <c r="K4057" s="12">
        <f>(1 - Dashboard!$I$11) * I4057 * Dashboard!$I$10 * 'Lookups and Calculations'!$F$12</f>
        <v>0</v>
      </c>
      <c r="L4057" s="12">
        <f>(H4057 - I4057) * Dashboard!$I$13 * (Dashboard!$D$12 / 365) * 'Lookups and Calculations'!$F$12</f>
        <v>0</v>
      </c>
      <c r="M4057" s="3">
        <f>(G4057*2) * Dashboard!$I$13 * (Dashboard!$D$12 / 365) * 'Lookups and Calculations'!$F$12</f>
        <v>1602.0878730267946</v>
      </c>
      <c r="N4057" s="12">
        <f>H4057 * Dashboard!$I$14 * Dashboard!$I$15 * (Dashboard!$D$12 / 365) * 'Lookups and Calculations'!$F$12</f>
        <v>0</v>
      </c>
    </row>
    <row r="4058" spans="1:14" x14ac:dyDescent="0.35">
      <c r="A4058" s="2">
        <v>4057</v>
      </c>
      <c r="B4058" s="11">
        <v>1.4099460054285717</v>
      </c>
      <c r="C4058" s="11">
        <v>0.21763227508124269</v>
      </c>
      <c r="D4058" s="3">
        <f>B4058*Dashboard!$D$11*Dashboard!$D$10*SQRT(Dashboard!$D$12/365)</f>
        <v>350063.88501122169</v>
      </c>
      <c r="E4058" s="3">
        <f>IF(Dashboard!$I$3,C4058*Dashboard!$E$11*Dashboard!$E$10*SQRT(Dashboard!$D$12/365),0)</f>
        <v>108068.25144430011</v>
      </c>
      <c r="F4058" s="3">
        <f>D4058+IF(Dashboard!$I$3,E4058,0)</f>
        <v>458132.1364555218</v>
      </c>
      <c r="G4058" s="3">
        <f>IF(Dashboard!$I$4, ('Lookups and Calculations'!$F$9) / (1 - 'Lookups and Calculations'!$F$10), 'Lookups and Calculations'!$F$9)</f>
        <v>1951878.888340465</v>
      </c>
      <c r="H4058" s="12">
        <f t="shared" si="126"/>
        <v>0</v>
      </c>
      <c r="I4058" s="12">
        <f t="shared" si="127"/>
        <v>0</v>
      </c>
      <c r="J4058" s="13">
        <f>(1 - Dashboard!$I$9) * H4058 * Dashboard!$I$8 * 'Lookups and Calculations'!$F$12</f>
        <v>0</v>
      </c>
      <c r="K4058" s="12">
        <f>(1 - Dashboard!$I$11) * I4058 * Dashboard!$I$10 * 'Lookups and Calculations'!$F$12</f>
        <v>0</v>
      </c>
      <c r="L4058" s="12">
        <f>(H4058 - I4058) * Dashboard!$I$13 * (Dashboard!$D$12 / 365) * 'Lookups and Calculations'!$F$12</f>
        <v>0</v>
      </c>
      <c r="M4058" s="3">
        <f>(G4058*2) * Dashboard!$I$13 * (Dashboard!$D$12 / 365) * 'Lookups and Calculations'!$F$12</f>
        <v>1602.0878730267946</v>
      </c>
      <c r="N4058" s="12">
        <f>H4058 * Dashboard!$I$14 * Dashboard!$I$15 * (Dashboard!$D$12 / 365) * 'Lookups and Calculations'!$F$12</f>
        <v>0</v>
      </c>
    </row>
    <row r="4059" spans="1:14" x14ac:dyDescent="0.35">
      <c r="A4059" s="2">
        <v>4058</v>
      </c>
      <c r="B4059" s="11">
        <v>-0.44921699035026996</v>
      </c>
      <c r="C4059" s="11">
        <v>-0.43333611709818431</v>
      </c>
      <c r="D4059" s="3">
        <f>B4059*Dashboard!$D$11*Dashboard!$D$10*SQRT(Dashboard!$D$12/365)</f>
        <v>-111532.38794223496</v>
      </c>
      <c r="E4059" s="3">
        <f>IF(Dashboard!$I$3,C4059*Dashboard!$E$11*Dashboard!$E$10*SQRT(Dashboard!$D$12/365),0)</f>
        <v>-215178.91335272559</v>
      </c>
      <c r="F4059" s="3">
        <f>D4059+IF(Dashboard!$I$3,E4059,0)</f>
        <v>-326711.30129496055</v>
      </c>
      <c r="G4059" s="3">
        <f>IF(Dashboard!$I$4, ('Lookups and Calculations'!$F$9) / (1 - 'Lookups and Calculations'!$F$10), 'Lookups and Calculations'!$F$9)</f>
        <v>1951878.888340465</v>
      </c>
      <c r="H4059" s="12">
        <f t="shared" si="126"/>
        <v>0</v>
      </c>
      <c r="I4059" s="12">
        <f t="shared" si="127"/>
        <v>0</v>
      </c>
      <c r="J4059" s="13">
        <f>(1 - Dashboard!$I$9) * H4059 * Dashboard!$I$8 * 'Lookups and Calculations'!$F$12</f>
        <v>0</v>
      </c>
      <c r="K4059" s="12">
        <f>(1 - Dashboard!$I$11) * I4059 * Dashboard!$I$10 * 'Lookups and Calculations'!$F$12</f>
        <v>0</v>
      </c>
      <c r="L4059" s="12">
        <f>(H4059 - I4059) * Dashboard!$I$13 * (Dashboard!$D$12 / 365) * 'Lookups and Calculations'!$F$12</f>
        <v>0</v>
      </c>
      <c r="M4059" s="3">
        <f>(G4059*2) * Dashboard!$I$13 * (Dashboard!$D$12 / 365) * 'Lookups and Calculations'!$F$12</f>
        <v>1602.0878730267946</v>
      </c>
      <c r="N4059" s="12">
        <f>H4059 * Dashboard!$I$14 * Dashboard!$I$15 * (Dashboard!$D$12 / 365) * 'Lookups and Calculations'!$F$12</f>
        <v>0</v>
      </c>
    </row>
    <row r="4060" spans="1:14" x14ac:dyDescent="0.35">
      <c r="A4060" s="2">
        <v>4059</v>
      </c>
      <c r="B4060" s="11">
        <v>-0.46507064091739964</v>
      </c>
      <c r="C4060" s="11">
        <v>-0.59662162392395623</v>
      </c>
      <c r="D4060" s="3">
        <f>B4060*Dashboard!$D$11*Dashboard!$D$10*SQRT(Dashboard!$D$12/365)</f>
        <v>-115468.5603117952</v>
      </c>
      <c r="E4060" s="3">
        <f>IF(Dashboard!$I$3,C4060*Dashboard!$E$11*Dashboard!$E$10*SQRT(Dashboard!$D$12/365),0)</f>
        <v>-296260.54153618414</v>
      </c>
      <c r="F4060" s="3">
        <f>D4060+IF(Dashboard!$I$3,E4060,0)</f>
        <v>-411729.10184797936</v>
      </c>
      <c r="G4060" s="3">
        <f>IF(Dashboard!$I$4, ('Lookups and Calculations'!$F$9) / (1 - 'Lookups and Calculations'!$F$10), 'Lookups and Calculations'!$F$9)</f>
        <v>1951878.888340465</v>
      </c>
      <c r="H4060" s="12">
        <f t="shared" si="126"/>
        <v>0</v>
      </c>
      <c r="I4060" s="12">
        <f t="shared" si="127"/>
        <v>0</v>
      </c>
      <c r="J4060" s="13">
        <f>(1 - Dashboard!$I$9) * H4060 * Dashboard!$I$8 * 'Lookups and Calculations'!$F$12</f>
        <v>0</v>
      </c>
      <c r="K4060" s="12">
        <f>(1 - Dashboard!$I$11) * I4060 * Dashboard!$I$10 * 'Lookups and Calculations'!$F$12</f>
        <v>0</v>
      </c>
      <c r="L4060" s="12">
        <f>(H4060 - I4060) * Dashboard!$I$13 * (Dashboard!$D$12 / 365) * 'Lookups and Calculations'!$F$12</f>
        <v>0</v>
      </c>
      <c r="M4060" s="3">
        <f>(G4060*2) * Dashboard!$I$13 * (Dashboard!$D$12 / 365) * 'Lookups and Calculations'!$F$12</f>
        <v>1602.0878730267946</v>
      </c>
      <c r="N4060" s="12">
        <f>H4060 * Dashboard!$I$14 * Dashboard!$I$15 * (Dashboard!$D$12 / 365) * 'Lookups and Calculations'!$F$12</f>
        <v>0</v>
      </c>
    </row>
    <row r="4061" spans="1:14" x14ac:dyDescent="0.35">
      <c r="A4061" s="2">
        <v>4060</v>
      </c>
      <c r="B4061" s="11">
        <v>0.99136510132580891</v>
      </c>
      <c r="C4061" s="11">
        <v>-0.51409666338985061</v>
      </c>
      <c r="D4061" s="3">
        <f>B4061*Dashboard!$D$11*Dashboard!$D$10*SQRT(Dashboard!$D$12/365)</f>
        <v>246137.87868363678</v>
      </c>
      <c r="E4061" s="3">
        <f>IF(Dashboard!$I$3,C4061*Dashboard!$E$11*Dashboard!$E$10*SQRT(Dashboard!$D$12/365),0)</f>
        <v>-255281.65555936185</v>
      </c>
      <c r="F4061" s="3">
        <f>D4061+IF(Dashboard!$I$3,E4061,0)</f>
        <v>-9143.7768757250742</v>
      </c>
      <c r="G4061" s="3">
        <f>IF(Dashboard!$I$4, ('Lookups and Calculations'!$F$9) / (1 - 'Lookups and Calculations'!$F$10), 'Lookups and Calculations'!$F$9)</f>
        <v>1951878.888340465</v>
      </c>
      <c r="H4061" s="12">
        <f t="shared" si="126"/>
        <v>0</v>
      </c>
      <c r="I4061" s="12">
        <f t="shared" si="127"/>
        <v>0</v>
      </c>
      <c r="J4061" s="13">
        <f>(1 - Dashboard!$I$9) * H4061 * Dashboard!$I$8 * 'Lookups and Calculations'!$F$12</f>
        <v>0</v>
      </c>
      <c r="K4061" s="12">
        <f>(1 - Dashboard!$I$11) * I4061 * Dashboard!$I$10 * 'Lookups and Calculations'!$F$12</f>
        <v>0</v>
      </c>
      <c r="L4061" s="12">
        <f>(H4061 - I4061) * Dashboard!$I$13 * (Dashboard!$D$12 / 365) * 'Lookups and Calculations'!$F$12</f>
        <v>0</v>
      </c>
      <c r="M4061" s="3">
        <f>(G4061*2) * Dashboard!$I$13 * (Dashboard!$D$12 / 365) * 'Lookups and Calculations'!$F$12</f>
        <v>1602.0878730267946</v>
      </c>
      <c r="N4061" s="12">
        <f>H4061 * Dashboard!$I$14 * Dashboard!$I$15 * (Dashboard!$D$12 / 365) * 'Lookups and Calculations'!$F$12</f>
        <v>0</v>
      </c>
    </row>
    <row r="4062" spans="1:14" x14ac:dyDescent="0.35">
      <c r="A4062" s="2">
        <v>4061</v>
      </c>
      <c r="B4062" s="11">
        <v>-1.1253512263159406</v>
      </c>
      <c r="C4062" s="11">
        <v>1.4672046421115081</v>
      </c>
      <c r="D4062" s="3">
        <f>B4062*Dashboard!$D$11*Dashboard!$D$10*SQRT(Dashboard!$D$12/365)</f>
        <v>-279404.19049349055</v>
      </c>
      <c r="E4062" s="3">
        <f>IF(Dashboard!$I$3,C4062*Dashboard!$E$11*Dashboard!$E$10*SQRT(Dashboard!$D$12/365),0)</f>
        <v>728560.32095772843</v>
      </c>
      <c r="F4062" s="3">
        <f>D4062+IF(Dashboard!$I$3,E4062,0)</f>
        <v>449156.13046423788</v>
      </c>
      <c r="G4062" s="3">
        <f>IF(Dashboard!$I$4, ('Lookups and Calculations'!$F$9) / (1 - 'Lookups and Calculations'!$F$10), 'Lookups and Calculations'!$F$9)</f>
        <v>1951878.888340465</v>
      </c>
      <c r="H4062" s="12">
        <f t="shared" si="126"/>
        <v>0</v>
      </c>
      <c r="I4062" s="12">
        <f t="shared" si="127"/>
        <v>0</v>
      </c>
      <c r="J4062" s="13">
        <f>(1 - Dashboard!$I$9) * H4062 * Dashboard!$I$8 * 'Lookups and Calculations'!$F$12</f>
        <v>0</v>
      </c>
      <c r="K4062" s="12">
        <f>(1 - Dashboard!$I$11) * I4062 * Dashboard!$I$10 * 'Lookups and Calculations'!$F$12</f>
        <v>0</v>
      </c>
      <c r="L4062" s="12">
        <f>(H4062 - I4062) * Dashboard!$I$13 * (Dashboard!$D$12 / 365) * 'Lookups and Calculations'!$F$12</f>
        <v>0</v>
      </c>
      <c r="M4062" s="3">
        <f>(G4062*2) * Dashboard!$I$13 * (Dashboard!$D$12 / 365) * 'Lookups and Calculations'!$F$12</f>
        <v>1602.0878730267946</v>
      </c>
      <c r="N4062" s="12">
        <f>H4062 * Dashboard!$I$14 * Dashboard!$I$15 * (Dashboard!$D$12 / 365) * 'Lookups and Calculations'!$F$12</f>
        <v>0</v>
      </c>
    </row>
    <row r="4063" spans="1:14" x14ac:dyDescent="0.35">
      <c r="A4063" s="2">
        <v>4062</v>
      </c>
      <c r="B4063" s="11">
        <v>1.2002068190187998</v>
      </c>
      <c r="C4063" s="11">
        <v>-0.2582442681245174</v>
      </c>
      <c r="D4063" s="3">
        <f>B4063*Dashboard!$D$11*Dashboard!$D$10*SQRT(Dashboard!$D$12/365)</f>
        <v>297989.46928820258</v>
      </c>
      <c r="E4063" s="3">
        <f>IF(Dashboard!$I$3,C4063*Dashboard!$E$11*Dashboard!$E$10*SQRT(Dashboard!$D$12/365),0)</f>
        <v>-128234.68619859565</v>
      </c>
      <c r="F4063" s="3">
        <f>D4063+IF(Dashboard!$I$3,E4063,0)</f>
        <v>169754.78308960694</v>
      </c>
      <c r="G4063" s="3">
        <f>IF(Dashboard!$I$4, ('Lookups and Calculations'!$F$9) / (1 - 'Lookups and Calculations'!$F$10), 'Lookups and Calculations'!$F$9)</f>
        <v>1951878.888340465</v>
      </c>
      <c r="H4063" s="12">
        <f t="shared" si="126"/>
        <v>0</v>
      </c>
      <c r="I4063" s="12">
        <f t="shared" si="127"/>
        <v>0</v>
      </c>
      <c r="J4063" s="13">
        <f>(1 - Dashboard!$I$9) * H4063 * Dashboard!$I$8 * 'Lookups and Calculations'!$F$12</f>
        <v>0</v>
      </c>
      <c r="K4063" s="12">
        <f>(1 - Dashboard!$I$11) * I4063 * Dashboard!$I$10 * 'Lookups and Calculations'!$F$12</f>
        <v>0</v>
      </c>
      <c r="L4063" s="12">
        <f>(H4063 - I4063) * Dashboard!$I$13 * (Dashboard!$D$12 / 365) * 'Lookups and Calculations'!$F$12</f>
        <v>0</v>
      </c>
      <c r="M4063" s="3">
        <f>(G4063*2) * Dashboard!$I$13 * (Dashboard!$D$12 / 365) * 'Lookups and Calculations'!$F$12</f>
        <v>1602.0878730267946</v>
      </c>
      <c r="N4063" s="12">
        <f>H4063 * Dashboard!$I$14 * Dashboard!$I$15 * (Dashboard!$D$12 / 365) * 'Lookups and Calculations'!$F$12</f>
        <v>0</v>
      </c>
    </row>
    <row r="4064" spans="1:14" x14ac:dyDescent="0.35">
      <c r="A4064" s="2">
        <v>4063</v>
      </c>
      <c r="B4064" s="11">
        <v>-0.24920584780629937</v>
      </c>
      <c r="C4064" s="11">
        <v>0.52412124080522449</v>
      </c>
      <c r="D4064" s="3">
        <f>B4064*Dashboard!$D$11*Dashboard!$D$10*SQRT(Dashboard!$D$12/365)</f>
        <v>-61873.268135591657</v>
      </c>
      <c r="E4064" s="3">
        <f>IF(Dashboard!$I$3,C4064*Dashboard!$E$11*Dashboard!$E$10*SQRT(Dashboard!$D$12/365),0)</f>
        <v>260259.49513919011</v>
      </c>
      <c r="F4064" s="3">
        <f>D4064+IF(Dashboard!$I$3,E4064,0)</f>
        <v>198386.22700359847</v>
      </c>
      <c r="G4064" s="3">
        <f>IF(Dashboard!$I$4, ('Lookups and Calculations'!$F$9) / (1 - 'Lookups and Calculations'!$F$10), 'Lookups and Calculations'!$F$9)</f>
        <v>1951878.888340465</v>
      </c>
      <c r="H4064" s="12">
        <f t="shared" si="126"/>
        <v>0</v>
      </c>
      <c r="I4064" s="12">
        <f t="shared" si="127"/>
        <v>0</v>
      </c>
      <c r="J4064" s="13">
        <f>(1 - Dashboard!$I$9) * H4064 * Dashboard!$I$8 * 'Lookups and Calculations'!$F$12</f>
        <v>0</v>
      </c>
      <c r="K4064" s="12">
        <f>(1 - Dashboard!$I$11) * I4064 * Dashboard!$I$10 * 'Lookups and Calculations'!$F$12</f>
        <v>0</v>
      </c>
      <c r="L4064" s="12">
        <f>(H4064 - I4064) * Dashboard!$I$13 * (Dashboard!$D$12 / 365) * 'Lookups and Calculations'!$F$12</f>
        <v>0</v>
      </c>
      <c r="M4064" s="3">
        <f>(G4064*2) * Dashboard!$I$13 * (Dashboard!$D$12 / 365) * 'Lookups and Calculations'!$F$12</f>
        <v>1602.0878730267946</v>
      </c>
      <c r="N4064" s="12">
        <f>H4064 * Dashboard!$I$14 * Dashboard!$I$15 * (Dashboard!$D$12 / 365) * 'Lookups and Calculations'!$F$12</f>
        <v>0</v>
      </c>
    </row>
    <row r="4065" spans="1:14" x14ac:dyDescent="0.35">
      <c r="A4065" s="2">
        <v>4064</v>
      </c>
      <c r="B4065" s="11">
        <v>-1.5049693094439414</v>
      </c>
      <c r="C4065" s="11">
        <v>0.30907669887074046</v>
      </c>
      <c r="D4065" s="3">
        <f>B4065*Dashboard!$D$11*Dashboard!$D$10*SQRT(Dashboard!$D$12/365)</f>
        <v>-373656.43879849353</v>
      </c>
      <c r="E4065" s="3">
        <f>IF(Dashboard!$I$3,C4065*Dashboard!$E$11*Dashboard!$E$10*SQRT(Dashboard!$D$12/365),0)</f>
        <v>153476.21760912341</v>
      </c>
      <c r="F4065" s="3">
        <f>D4065+IF(Dashboard!$I$3,E4065,0)</f>
        <v>-220180.22118937012</v>
      </c>
      <c r="G4065" s="3">
        <f>IF(Dashboard!$I$4, ('Lookups and Calculations'!$F$9) / (1 - 'Lookups and Calculations'!$F$10), 'Lookups and Calculations'!$F$9)</f>
        <v>1951878.888340465</v>
      </c>
      <c r="H4065" s="12">
        <f t="shared" si="126"/>
        <v>0</v>
      </c>
      <c r="I4065" s="12">
        <f t="shared" si="127"/>
        <v>0</v>
      </c>
      <c r="J4065" s="13">
        <f>(1 - Dashboard!$I$9) * H4065 * Dashboard!$I$8 * 'Lookups and Calculations'!$F$12</f>
        <v>0</v>
      </c>
      <c r="K4065" s="12">
        <f>(1 - Dashboard!$I$11) * I4065 * Dashboard!$I$10 * 'Lookups and Calculations'!$F$12</f>
        <v>0</v>
      </c>
      <c r="L4065" s="12">
        <f>(H4065 - I4065) * Dashboard!$I$13 * (Dashboard!$D$12 / 365) * 'Lookups and Calculations'!$F$12</f>
        <v>0</v>
      </c>
      <c r="M4065" s="3">
        <f>(G4065*2) * Dashboard!$I$13 * (Dashboard!$D$12 / 365) * 'Lookups and Calculations'!$F$12</f>
        <v>1602.0878730267946</v>
      </c>
      <c r="N4065" s="12">
        <f>H4065 * Dashboard!$I$14 * Dashboard!$I$15 * (Dashboard!$D$12 / 365) * 'Lookups and Calculations'!$F$12</f>
        <v>0</v>
      </c>
    </row>
    <row r="4066" spans="1:14" x14ac:dyDescent="0.35">
      <c r="A4066" s="2">
        <v>4065</v>
      </c>
      <c r="B4066" s="11">
        <v>0.47129802469382642</v>
      </c>
      <c r="C4066" s="11">
        <v>-0.63578450644935958</v>
      </c>
      <c r="D4066" s="3">
        <f>B4066*Dashboard!$D$11*Dashboard!$D$10*SQRT(Dashboard!$D$12/365)</f>
        <v>117014.7061569825</v>
      </c>
      <c r="E4066" s="3">
        <f>IF(Dashboard!$I$3,C4066*Dashboard!$E$11*Dashboard!$E$10*SQRT(Dashboard!$D$12/365),0)</f>
        <v>-315707.4008517841</v>
      </c>
      <c r="F4066" s="3">
        <f>D4066+IF(Dashboard!$I$3,E4066,0)</f>
        <v>-198692.69469480158</v>
      </c>
      <c r="G4066" s="3">
        <f>IF(Dashboard!$I$4, ('Lookups and Calculations'!$F$9) / (1 - 'Lookups and Calculations'!$F$10), 'Lookups and Calculations'!$F$9)</f>
        <v>1951878.888340465</v>
      </c>
      <c r="H4066" s="12">
        <f t="shared" si="126"/>
        <v>0</v>
      </c>
      <c r="I4066" s="12">
        <f t="shared" si="127"/>
        <v>0</v>
      </c>
      <c r="J4066" s="13">
        <f>(1 - Dashboard!$I$9) * H4066 * Dashboard!$I$8 * 'Lookups and Calculations'!$F$12</f>
        <v>0</v>
      </c>
      <c r="K4066" s="12">
        <f>(1 - Dashboard!$I$11) * I4066 * Dashboard!$I$10 * 'Lookups and Calculations'!$F$12</f>
        <v>0</v>
      </c>
      <c r="L4066" s="12">
        <f>(H4066 - I4066) * Dashboard!$I$13 * (Dashboard!$D$12 / 365) * 'Lookups and Calculations'!$F$12</f>
        <v>0</v>
      </c>
      <c r="M4066" s="3">
        <f>(G4066*2) * Dashboard!$I$13 * (Dashboard!$D$12 / 365) * 'Lookups and Calculations'!$F$12</f>
        <v>1602.0878730267946</v>
      </c>
      <c r="N4066" s="12">
        <f>H4066 * Dashboard!$I$14 * Dashboard!$I$15 * (Dashboard!$D$12 / 365) * 'Lookups and Calculations'!$F$12</f>
        <v>0</v>
      </c>
    </row>
    <row r="4067" spans="1:14" x14ac:dyDescent="0.35">
      <c r="A4067" s="2">
        <v>4066</v>
      </c>
      <c r="B4067" s="11">
        <v>-0.19252537995441554</v>
      </c>
      <c r="C4067" s="11">
        <v>0.4216843300927704</v>
      </c>
      <c r="D4067" s="3">
        <f>B4067*Dashboard!$D$11*Dashboard!$D$10*SQRT(Dashboard!$D$12/365)</f>
        <v>-47800.541446704774</v>
      </c>
      <c r="E4067" s="3">
        <f>IF(Dashboard!$I$3,C4067*Dashboard!$E$11*Dashboard!$E$10*SQRT(Dashboard!$D$12/365),0)</f>
        <v>209393.0608296729</v>
      </c>
      <c r="F4067" s="3">
        <f>D4067+IF(Dashboard!$I$3,E4067,0)</f>
        <v>161592.51938296814</v>
      </c>
      <c r="G4067" s="3">
        <f>IF(Dashboard!$I$4, ('Lookups and Calculations'!$F$9) / (1 - 'Lookups and Calculations'!$F$10), 'Lookups and Calculations'!$F$9)</f>
        <v>1951878.888340465</v>
      </c>
      <c r="H4067" s="12">
        <f t="shared" si="126"/>
        <v>0</v>
      </c>
      <c r="I4067" s="12">
        <f t="shared" si="127"/>
        <v>0</v>
      </c>
      <c r="J4067" s="13">
        <f>(1 - Dashboard!$I$9) * H4067 * Dashboard!$I$8 * 'Lookups and Calculations'!$F$12</f>
        <v>0</v>
      </c>
      <c r="K4067" s="12">
        <f>(1 - Dashboard!$I$11) * I4067 * Dashboard!$I$10 * 'Lookups and Calculations'!$F$12</f>
        <v>0</v>
      </c>
      <c r="L4067" s="12">
        <f>(H4067 - I4067) * Dashboard!$I$13 * (Dashboard!$D$12 / 365) * 'Lookups and Calculations'!$F$12</f>
        <v>0</v>
      </c>
      <c r="M4067" s="3">
        <f>(G4067*2) * Dashboard!$I$13 * (Dashboard!$D$12 / 365) * 'Lookups and Calculations'!$F$12</f>
        <v>1602.0878730267946</v>
      </c>
      <c r="N4067" s="12">
        <f>H4067 * Dashboard!$I$14 * Dashboard!$I$15 * (Dashboard!$D$12 / 365) * 'Lookups and Calculations'!$F$12</f>
        <v>0</v>
      </c>
    </row>
    <row r="4068" spans="1:14" x14ac:dyDescent="0.35">
      <c r="A4068" s="2">
        <v>4067</v>
      </c>
      <c r="B4068" s="11">
        <v>-9.5979146055611711E-2</v>
      </c>
      <c r="C4068" s="11">
        <v>-0.12180069948158735</v>
      </c>
      <c r="D4068" s="3">
        <f>B4068*Dashboard!$D$11*Dashboard!$D$10*SQRT(Dashboard!$D$12/365)</f>
        <v>-23829.871937595293</v>
      </c>
      <c r="E4068" s="3">
        <f>IF(Dashboard!$I$3,C4068*Dashboard!$E$11*Dashboard!$E$10*SQRT(Dashboard!$D$12/365),0)</f>
        <v>-60481.785676109444</v>
      </c>
      <c r="F4068" s="3">
        <f>D4068+IF(Dashboard!$I$3,E4068,0)</f>
        <v>-84311.657613704738</v>
      </c>
      <c r="G4068" s="3">
        <f>IF(Dashboard!$I$4, ('Lookups and Calculations'!$F$9) / (1 - 'Lookups and Calculations'!$F$10), 'Lookups and Calculations'!$F$9)</f>
        <v>1951878.888340465</v>
      </c>
      <c r="H4068" s="12">
        <f t="shared" si="126"/>
        <v>0</v>
      </c>
      <c r="I4068" s="12">
        <f t="shared" si="127"/>
        <v>0</v>
      </c>
      <c r="J4068" s="13">
        <f>(1 - Dashboard!$I$9) * H4068 * Dashboard!$I$8 * 'Lookups and Calculations'!$F$12</f>
        <v>0</v>
      </c>
      <c r="K4068" s="12">
        <f>(1 - Dashboard!$I$11) * I4068 * Dashboard!$I$10 * 'Lookups and Calculations'!$F$12</f>
        <v>0</v>
      </c>
      <c r="L4068" s="12">
        <f>(H4068 - I4068) * Dashboard!$I$13 * (Dashboard!$D$12 / 365) * 'Lookups and Calculations'!$F$12</f>
        <v>0</v>
      </c>
      <c r="M4068" s="3">
        <f>(G4068*2) * Dashboard!$I$13 * (Dashboard!$D$12 / 365) * 'Lookups and Calculations'!$F$12</f>
        <v>1602.0878730267946</v>
      </c>
      <c r="N4068" s="12">
        <f>H4068 * Dashboard!$I$14 * Dashboard!$I$15 * (Dashboard!$D$12 / 365) * 'Lookups and Calculations'!$F$12</f>
        <v>0</v>
      </c>
    </row>
    <row r="4069" spans="1:14" x14ac:dyDescent="0.35">
      <c r="A4069" s="2">
        <v>4068</v>
      </c>
      <c r="B4069" s="11">
        <v>3.7364099173348153E-2</v>
      </c>
      <c r="C4069" s="11">
        <v>0.42427828088337322</v>
      </c>
      <c r="D4069" s="3">
        <f>B4069*Dashboard!$D$11*Dashboard!$D$10*SQRT(Dashboard!$D$12/365)</f>
        <v>9276.8245494557395</v>
      </c>
      <c r="E4069" s="3">
        <f>IF(Dashboard!$I$3,C4069*Dashboard!$E$11*Dashboard!$E$10*SQRT(Dashboard!$D$12/365),0)</f>
        <v>210681.12219910149</v>
      </c>
      <c r="F4069" s="3">
        <f>D4069+IF(Dashboard!$I$3,E4069,0)</f>
        <v>219957.94674855724</v>
      </c>
      <c r="G4069" s="3">
        <f>IF(Dashboard!$I$4, ('Lookups and Calculations'!$F$9) / (1 - 'Lookups and Calculations'!$F$10), 'Lookups and Calculations'!$F$9)</f>
        <v>1951878.888340465</v>
      </c>
      <c r="H4069" s="12">
        <f t="shared" si="126"/>
        <v>0</v>
      </c>
      <c r="I4069" s="12">
        <f t="shared" si="127"/>
        <v>0</v>
      </c>
      <c r="J4069" s="13">
        <f>(1 - Dashboard!$I$9) * H4069 * Dashboard!$I$8 * 'Lookups and Calculations'!$F$12</f>
        <v>0</v>
      </c>
      <c r="K4069" s="12">
        <f>(1 - Dashboard!$I$11) * I4069 * Dashboard!$I$10 * 'Lookups and Calculations'!$F$12</f>
        <v>0</v>
      </c>
      <c r="L4069" s="12">
        <f>(H4069 - I4069) * Dashboard!$I$13 * (Dashboard!$D$12 / 365) * 'Lookups and Calculations'!$F$12</f>
        <v>0</v>
      </c>
      <c r="M4069" s="3">
        <f>(G4069*2) * Dashboard!$I$13 * (Dashboard!$D$12 / 365) * 'Lookups and Calculations'!$F$12</f>
        <v>1602.0878730267946</v>
      </c>
      <c r="N4069" s="12">
        <f>H4069 * Dashboard!$I$14 * Dashboard!$I$15 * (Dashboard!$D$12 / 365) * 'Lookups and Calculations'!$F$12</f>
        <v>0</v>
      </c>
    </row>
    <row r="4070" spans="1:14" x14ac:dyDescent="0.35">
      <c r="A4070" s="2">
        <v>4069</v>
      </c>
      <c r="B4070" s="11">
        <v>1.2001276110417125</v>
      </c>
      <c r="C4070" s="11">
        <v>-1.01988021778182</v>
      </c>
      <c r="D4070" s="3">
        <f>B4070*Dashboard!$D$11*Dashboard!$D$10*SQRT(Dashboard!$D$12/365)</f>
        <v>297969.80339172407</v>
      </c>
      <c r="E4070" s="3">
        <f>IF(Dashboard!$I$3,C4070*Dashboard!$E$11*Dashboard!$E$10*SQRT(Dashboard!$D$12/365),0)</f>
        <v>-506435.32434317982</v>
      </c>
      <c r="F4070" s="3">
        <f>D4070+IF(Dashboard!$I$3,E4070,0)</f>
        <v>-208465.52095145575</v>
      </c>
      <c r="G4070" s="3">
        <f>IF(Dashboard!$I$4, ('Lookups and Calculations'!$F$9) / (1 - 'Lookups and Calculations'!$F$10), 'Lookups and Calculations'!$F$9)</f>
        <v>1951878.888340465</v>
      </c>
      <c r="H4070" s="12">
        <f t="shared" si="126"/>
        <v>0</v>
      </c>
      <c r="I4070" s="12">
        <f t="shared" si="127"/>
        <v>0</v>
      </c>
      <c r="J4070" s="13">
        <f>(1 - Dashboard!$I$9) * H4070 * Dashboard!$I$8 * 'Lookups and Calculations'!$F$12</f>
        <v>0</v>
      </c>
      <c r="K4070" s="12">
        <f>(1 - Dashboard!$I$11) * I4070 * Dashboard!$I$10 * 'Lookups and Calculations'!$F$12</f>
        <v>0</v>
      </c>
      <c r="L4070" s="12">
        <f>(H4070 - I4070) * Dashboard!$I$13 * (Dashboard!$D$12 / 365) * 'Lookups and Calculations'!$F$12</f>
        <v>0</v>
      </c>
      <c r="M4070" s="3">
        <f>(G4070*2) * Dashboard!$I$13 * (Dashboard!$D$12 / 365) * 'Lookups and Calculations'!$F$12</f>
        <v>1602.0878730267946</v>
      </c>
      <c r="N4070" s="12">
        <f>H4070 * Dashboard!$I$14 * Dashboard!$I$15 * (Dashboard!$D$12 / 365) * 'Lookups and Calculations'!$F$12</f>
        <v>0</v>
      </c>
    </row>
    <row r="4071" spans="1:14" x14ac:dyDescent="0.35">
      <c r="A4071" s="2">
        <v>4070</v>
      </c>
      <c r="B4071" s="11">
        <v>0.64964291737238422</v>
      </c>
      <c r="C4071" s="11">
        <v>-0.73810499400243745</v>
      </c>
      <c r="D4071" s="3">
        <f>B4071*Dashboard!$D$11*Dashboard!$D$10*SQRT(Dashboard!$D$12/365)</f>
        <v>161294.491171862</v>
      </c>
      <c r="E4071" s="3">
        <f>IF(Dashboard!$I$3,C4071*Dashboard!$E$11*Dashboard!$E$10*SQRT(Dashboard!$D$12/365),0)</f>
        <v>-366516.02366593957</v>
      </c>
      <c r="F4071" s="3">
        <f>D4071+IF(Dashboard!$I$3,E4071,0)</f>
        <v>-205221.53249407758</v>
      </c>
      <c r="G4071" s="3">
        <f>IF(Dashboard!$I$4, ('Lookups and Calculations'!$F$9) / (1 - 'Lookups and Calculations'!$F$10), 'Lookups and Calculations'!$F$9)</f>
        <v>1951878.888340465</v>
      </c>
      <c r="H4071" s="12">
        <f t="shared" si="126"/>
        <v>0</v>
      </c>
      <c r="I4071" s="12">
        <f t="shared" si="127"/>
        <v>0</v>
      </c>
      <c r="J4071" s="13">
        <f>(1 - Dashboard!$I$9) * H4071 * Dashboard!$I$8 * 'Lookups and Calculations'!$F$12</f>
        <v>0</v>
      </c>
      <c r="K4071" s="12">
        <f>(1 - Dashboard!$I$11) * I4071 * Dashboard!$I$10 * 'Lookups and Calculations'!$F$12</f>
        <v>0</v>
      </c>
      <c r="L4071" s="12">
        <f>(H4071 - I4071) * Dashboard!$I$13 * (Dashboard!$D$12 / 365) * 'Lookups and Calculations'!$F$12</f>
        <v>0</v>
      </c>
      <c r="M4071" s="3">
        <f>(G4071*2) * Dashboard!$I$13 * (Dashboard!$D$12 / 365) * 'Lookups and Calculations'!$F$12</f>
        <v>1602.0878730267946</v>
      </c>
      <c r="N4071" s="12">
        <f>H4071 * Dashboard!$I$14 * Dashboard!$I$15 * (Dashboard!$D$12 / 365) * 'Lookups and Calculations'!$F$12</f>
        <v>0</v>
      </c>
    </row>
    <row r="4072" spans="1:14" x14ac:dyDescent="0.35">
      <c r="A4072" s="2">
        <v>4071</v>
      </c>
      <c r="B4072" s="11">
        <v>0.51090571258878881</v>
      </c>
      <c r="C4072" s="11">
        <v>-0.12891195045338649</v>
      </c>
      <c r="D4072" s="3">
        <f>B4072*Dashboard!$D$11*Dashboard!$D$10*SQRT(Dashboard!$D$12/365)</f>
        <v>126848.57287772118</v>
      </c>
      <c r="E4072" s="3">
        <f>IF(Dashboard!$I$3,C4072*Dashboard!$E$11*Dashboard!$E$10*SQRT(Dashboard!$D$12/365),0)</f>
        <v>-64012.973583863619</v>
      </c>
      <c r="F4072" s="3">
        <f>D4072+IF(Dashboard!$I$3,E4072,0)</f>
        <v>62835.599293857558</v>
      </c>
      <c r="G4072" s="3">
        <f>IF(Dashboard!$I$4, ('Lookups and Calculations'!$F$9) / (1 - 'Lookups and Calculations'!$F$10), 'Lookups and Calculations'!$F$9)</f>
        <v>1951878.888340465</v>
      </c>
      <c r="H4072" s="12">
        <f t="shared" si="126"/>
        <v>0</v>
      </c>
      <c r="I4072" s="12">
        <f t="shared" si="127"/>
        <v>0</v>
      </c>
      <c r="J4072" s="13">
        <f>(1 - Dashboard!$I$9) * H4072 * Dashboard!$I$8 * 'Lookups and Calculations'!$F$12</f>
        <v>0</v>
      </c>
      <c r="K4072" s="12">
        <f>(1 - Dashboard!$I$11) * I4072 * Dashboard!$I$10 * 'Lookups and Calculations'!$F$12</f>
        <v>0</v>
      </c>
      <c r="L4072" s="12">
        <f>(H4072 - I4072) * Dashboard!$I$13 * (Dashboard!$D$12 / 365) * 'Lookups and Calculations'!$F$12</f>
        <v>0</v>
      </c>
      <c r="M4072" s="3">
        <f>(G4072*2) * Dashboard!$I$13 * (Dashboard!$D$12 / 365) * 'Lookups and Calculations'!$F$12</f>
        <v>1602.0878730267946</v>
      </c>
      <c r="N4072" s="12">
        <f>H4072 * Dashboard!$I$14 * Dashboard!$I$15 * (Dashboard!$D$12 / 365) * 'Lookups and Calculations'!$F$12</f>
        <v>0</v>
      </c>
    </row>
    <row r="4073" spans="1:14" x14ac:dyDescent="0.35">
      <c r="A4073" s="2">
        <v>4072</v>
      </c>
      <c r="B4073" s="11">
        <v>1.4764261892909967</v>
      </c>
      <c r="C4073" s="11">
        <v>0.52025176908530701</v>
      </c>
      <c r="D4073" s="3">
        <f>B4073*Dashboard!$D$11*Dashboard!$D$10*SQRT(Dashboard!$D$12/365)</f>
        <v>366569.70250319497</v>
      </c>
      <c r="E4073" s="3">
        <f>IF(Dashboard!$I$3,C4073*Dashboard!$E$11*Dashboard!$E$10*SQRT(Dashboard!$D$12/365),0)</f>
        <v>258338.05659047965</v>
      </c>
      <c r="F4073" s="3">
        <f>D4073+IF(Dashboard!$I$3,E4073,0)</f>
        <v>624907.7590936746</v>
      </c>
      <c r="G4073" s="3">
        <f>IF(Dashboard!$I$4, ('Lookups and Calculations'!$F$9) / (1 - 'Lookups and Calculations'!$F$10), 'Lookups and Calculations'!$F$9)</f>
        <v>1951878.888340465</v>
      </c>
      <c r="H4073" s="12">
        <f t="shared" si="126"/>
        <v>0</v>
      </c>
      <c r="I4073" s="12">
        <f t="shared" si="127"/>
        <v>0</v>
      </c>
      <c r="J4073" s="13">
        <f>(1 - Dashboard!$I$9) * H4073 * Dashboard!$I$8 * 'Lookups and Calculations'!$F$12</f>
        <v>0</v>
      </c>
      <c r="K4073" s="12">
        <f>(1 - Dashboard!$I$11) * I4073 * Dashboard!$I$10 * 'Lookups and Calculations'!$F$12</f>
        <v>0</v>
      </c>
      <c r="L4073" s="12">
        <f>(H4073 - I4073) * Dashboard!$I$13 * (Dashboard!$D$12 / 365) * 'Lookups and Calculations'!$F$12</f>
        <v>0</v>
      </c>
      <c r="M4073" s="3">
        <f>(G4073*2) * Dashboard!$I$13 * (Dashboard!$D$12 / 365) * 'Lookups and Calculations'!$F$12</f>
        <v>1602.0878730267946</v>
      </c>
      <c r="N4073" s="12">
        <f>H4073 * Dashboard!$I$14 * Dashboard!$I$15 * (Dashboard!$D$12 / 365) * 'Lookups and Calculations'!$F$12</f>
        <v>0</v>
      </c>
    </row>
    <row r="4074" spans="1:14" x14ac:dyDescent="0.35">
      <c r="A4074" s="2">
        <v>4073</v>
      </c>
      <c r="B4074" s="11">
        <v>-0.14365238792571564</v>
      </c>
      <c r="C4074" s="11">
        <v>2.9046894862746226</v>
      </c>
      <c r="D4074" s="3">
        <f>B4074*Dashboard!$D$11*Dashboard!$D$10*SQRT(Dashboard!$D$12/365)</f>
        <v>-35666.268647734185</v>
      </c>
      <c r="E4074" s="3">
        <f>IF(Dashboard!$I$3,C4074*Dashboard!$E$11*Dashboard!$E$10*SQRT(Dashboard!$D$12/365),0)</f>
        <v>1442362.8740413587</v>
      </c>
      <c r="F4074" s="3">
        <f>D4074+IF(Dashboard!$I$3,E4074,0)</f>
        <v>1406696.6053936246</v>
      </c>
      <c r="G4074" s="3">
        <f>IF(Dashboard!$I$4, ('Lookups and Calculations'!$F$9) / (1 - 'Lookups and Calculations'!$F$10), 'Lookups and Calculations'!$F$9)</f>
        <v>1951878.888340465</v>
      </c>
      <c r="H4074" s="12">
        <f t="shared" si="126"/>
        <v>0</v>
      </c>
      <c r="I4074" s="12">
        <f t="shared" si="127"/>
        <v>0</v>
      </c>
      <c r="J4074" s="13">
        <f>(1 - Dashboard!$I$9) * H4074 * Dashboard!$I$8 * 'Lookups and Calculations'!$F$12</f>
        <v>0</v>
      </c>
      <c r="K4074" s="12">
        <f>(1 - Dashboard!$I$11) * I4074 * Dashboard!$I$10 * 'Lookups and Calculations'!$F$12</f>
        <v>0</v>
      </c>
      <c r="L4074" s="12">
        <f>(H4074 - I4074) * Dashboard!$I$13 * (Dashboard!$D$12 / 365) * 'Lookups and Calculations'!$F$12</f>
        <v>0</v>
      </c>
      <c r="M4074" s="3">
        <f>(G4074*2) * Dashboard!$I$13 * (Dashboard!$D$12 / 365) * 'Lookups and Calculations'!$F$12</f>
        <v>1602.0878730267946</v>
      </c>
      <c r="N4074" s="12">
        <f>H4074 * Dashboard!$I$14 * Dashboard!$I$15 * (Dashboard!$D$12 / 365) * 'Lookups and Calculations'!$F$12</f>
        <v>0</v>
      </c>
    </row>
    <row r="4075" spans="1:14" x14ac:dyDescent="0.35">
      <c r="A4075" s="2">
        <v>4074</v>
      </c>
      <c r="B4075" s="11">
        <v>-1.0150898395273873</v>
      </c>
      <c r="C4075" s="11">
        <v>0.39571977740255382</v>
      </c>
      <c r="D4075" s="3">
        <f>B4075*Dashboard!$D$11*Dashboard!$D$10*SQRT(Dashboard!$D$12/365)</f>
        <v>-252028.2985959895</v>
      </c>
      <c r="E4075" s="3">
        <f>IF(Dashboard!$I$3,C4075*Dashboard!$E$11*Dashboard!$E$10*SQRT(Dashboard!$D$12/365),0)</f>
        <v>196500.0108088631</v>
      </c>
      <c r="F4075" s="3">
        <f>D4075+IF(Dashboard!$I$3,E4075,0)</f>
        <v>-55528.287787126406</v>
      </c>
      <c r="G4075" s="3">
        <f>IF(Dashboard!$I$4, ('Lookups and Calculations'!$F$9) / (1 - 'Lookups and Calculations'!$F$10), 'Lookups and Calculations'!$F$9)</f>
        <v>1951878.888340465</v>
      </c>
      <c r="H4075" s="12">
        <f t="shared" si="126"/>
        <v>0</v>
      </c>
      <c r="I4075" s="12">
        <f t="shared" si="127"/>
        <v>0</v>
      </c>
      <c r="J4075" s="13">
        <f>(1 - Dashboard!$I$9) * H4075 * Dashboard!$I$8 * 'Lookups and Calculations'!$F$12</f>
        <v>0</v>
      </c>
      <c r="K4075" s="12">
        <f>(1 - Dashboard!$I$11) * I4075 * Dashboard!$I$10 * 'Lookups and Calculations'!$F$12</f>
        <v>0</v>
      </c>
      <c r="L4075" s="12">
        <f>(H4075 - I4075) * Dashboard!$I$13 * (Dashboard!$D$12 / 365) * 'Lookups and Calculations'!$F$12</f>
        <v>0</v>
      </c>
      <c r="M4075" s="3">
        <f>(G4075*2) * Dashboard!$I$13 * (Dashboard!$D$12 / 365) * 'Lookups and Calculations'!$F$12</f>
        <v>1602.0878730267946</v>
      </c>
      <c r="N4075" s="12">
        <f>H4075 * Dashboard!$I$14 * Dashboard!$I$15 * (Dashboard!$D$12 / 365) * 'Lookups and Calculations'!$F$12</f>
        <v>0</v>
      </c>
    </row>
    <row r="4076" spans="1:14" x14ac:dyDescent="0.35">
      <c r="A4076" s="2">
        <v>4075</v>
      </c>
      <c r="B4076" s="11">
        <v>1.5271819261865198</v>
      </c>
      <c r="C4076" s="11">
        <v>0.49030403560926783</v>
      </c>
      <c r="D4076" s="3">
        <f>B4076*Dashboard!$D$11*Dashboard!$D$10*SQRT(Dashboard!$D$12/365)</f>
        <v>379171.42652372114</v>
      </c>
      <c r="E4076" s="3">
        <f>IF(Dashboard!$I$3,C4076*Dashboard!$E$11*Dashboard!$E$10*SQRT(Dashboard!$D$12/365),0)</f>
        <v>243467.10424544109</v>
      </c>
      <c r="F4076" s="3">
        <f>D4076+IF(Dashboard!$I$3,E4076,0)</f>
        <v>622638.53076916223</v>
      </c>
      <c r="G4076" s="3">
        <f>IF(Dashboard!$I$4, ('Lookups and Calculations'!$F$9) / (1 - 'Lookups and Calculations'!$F$10), 'Lookups and Calculations'!$F$9)</f>
        <v>1951878.888340465</v>
      </c>
      <c r="H4076" s="12">
        <f t="shared" si="126"/>
        <v>0</v>
      </c>
      <c r="I4076" s="12">
        <f t="shared" si="127"/>
        <v>0</v>
      </c>
      <c r="J4076" s="13">
        <f>(1 - Dashboard!$I$9) * H4076 * Dashboard!$I$8 * 'Lookups and Calculations'!$F$12</f>
        <v>0</v>
      </c>
      <c r="K4076" s="12">
        <f>(1 - Dashboard!$I$11) * I4076 * Dashboard!$I$10 * 'Lookups and Calculations'!$F$12</f>
        <v>0</v>
      </c>
      <c r="L4076" s="12">
        <f>(H4076 - I4076) * Dashboard!$I$13 * (Dashboard!$D$12 / 365) * 'Lookups and Calculations'!$F$12</f>
        <v>0</v>
      </c>
      <c r="M4076" s="3">
        <f>(G4076*2) * Dashboard!$I$13 * (Dashboard!$D$12 / 365) * 'Lookups and Calculations'!$F$12</f>
        <v>1602.0878730267946</v>
      </c>
      <c r="N4076" s="12">
        <f>H4076 * Dashboard!$I$14 * Dashboard!$I$15 * (Dashboard!$D$12 / 365) * 'Lookups and Calculations'!$F$12</f>
        <v>0</v>
      </c>
    </row>
    <row r="4077" spans="1:14" x14ac:dyDescent="0.35">
      <c r="A4077" s="2">
        <v>4076</v>
      </c>
      <c r="B4077" s="11">
        <v>0.92288972216113607</v>
      </c>
      <c r="C4077" s="11">
        <v>0.50527982302661489</v>
      </c>
      <c r="D4077" s="3">
        <f>B4077*Dashboard!$D$11*Dashboard!$D$10*SQRT(Dashboard!$D$12/365)</f>
        <v>229136.69057734782</v>
      </c>
      <c r="E4077" s="3">
        <f>IF(Dashboard!$I$3,C4077*Dashboard!$E$11*Dashboard!$E$10*SQRT(Dashboard!$D$12/365),0)</f>
        <v>250903.5341572733</v>
      </c>
      <c r="F4077" s="3">
        <f>D4077+IF(Dashboard!$I$3,E4077,0)</f>
        <v>480040.22473462112</v>
      </c>
      <c r="G4077" s="3">
        <f>IF(Dashboard!$I$4, ('Lookups and Calculations'!$F$9) / (1 - 'Lookups and Calculations'!$F$10), 'Lookups and Calculations'!$F$9)</f>
        <v>1951878.888340465</v>
      </c>
      <c r="H4077" s="12">
        <f t="shared" si="126"/>
        <v>0</v>
      </c>
      <c r="I4077" s="12">
        <f t="shared" si="127"/>
        <v>0</v>
      </c>
      <c r="J4077" s="13">
        <f>(1 - Dashboard!$I$9) * H4077 * Dashboard!$I$8 * 'Lookups and Calculations'!$F$12</f>
        <v>0</v>
      </c>
      <c r="K4077" s="12">
        <f>(1 - Dashboard!$I$11) * I4077 * Dashboard!$I$10 * 'Lookups and Calculations'!$F$12</f>
        <v>0</v>
      </c>
      <c r="L4077" s="12">
        <f>(H4077 - I4077) * Dashboard!$I$13 * (Dashboard!$D$12 / 365) * 'Lookups and Calculations'!$F$12</f>
        <v>0</v>
      </c>
      <c r="M4077" s="3">
        <f>(G4077*2) * Dashboard!$I$13 * (Dashboard!$D$12 / 365) * 'Lookups and Calculations'!$F$12</f>
        <v>1602.0878730267946</v>
      </c>
      <c r="N4077" s="12">
        <f>H4077 * Dashboard!$I$14 * Dashboard!$I$15 * (Dashboard!$D$12 / 365) * 'Lookups and Calculations'!$F$12</f>
        <v>0</v>
      </c>
    </row>
    <row r="4078" spans="1:14" x14ac:dyDescent="0.35">
      <c r="A4078" s="2">
        <v>4077</v>
      </c>
      <c r="B4078" s="11">
        <v>1.619855353410421</v>
      </c>
      <c r="C4078" s="11">
        <v>4.6165429650298483E-2</v>
      </c>
      <c r="D4078" s="3">
        <f>B4078*Dashboard!$D$11*Dashboard!$D$10*SQRT(Dashboard!$D$12/365)</f>
        <v>402180.54874996026</v>
      </c>
      <c r="E4078" s="3">
        <f>IF(Dashboard!$I$3,C4078*Dashboard!$E$11*Dashboard!$E$10*SQRT(Dashboard!$D$12/365),0)</f>
        <v>22924.068857067228</v>
      </c>
      <c r="F4078" s="3">
        <f>D4078+IF(Dashboard!$I$3,E4078,0)</f>
        <v>425104.61760702747</v>
      </c>
      <c r="G4078" s="3">
        <f>IF(Dashboard!$I$4, ('Lookups and Calculations'!$F$9) / (1 - 'Lookups and Calculations'!$F$10), 'Lookups and Calculations'!$F$9)</f>
        <v>1951878.888340465</v>
      </c>
      <c r="H4078" s="12">
        <f t="shared" si="126"/>
        <v>0</v>
      </c>
      <c r="I4078" s="12">
        <f t="shared" si="127"/>
        <v>0</v>
      </c>
      <c r="J4078" s="13">
        <f>(1 - Dashboard!$I$9) * H4078 * Dashboard!$I$8 * 'Lookups and Calculations'!$F$12</f>
        <v>0</v>
      </c>
      <c r="K4078" s="12">
        <f>(1 - Dashboard!$I$11) * I4078 * Dashboard!$I$10 * 'Lookups and Calculations'!$F$12</f>
        <v>0</v>
      </c>
      <c r="L4078" s="12">
        <f>(H4078 - I4078) * Dashboard!$I$13 * (Dashboard!$D$12 / 365) * 'Lookups and Calculations'!$F$12</f>
        <v>0</v>
      </c>
      <c r="M4078" s="3">
        <f>(G4078*2) * Dashboard!$I$13 * (Dashboard!$D$12 / 365) * 'Lookups and Calculations'!$F$12</f>
        <v>1602.0878730267946</v>
      </c>
      <c r="N4078" s="12">
        <f>H4078 * Dashboard!$I$14 * Dashboard!$I$15 * (Dashboard!$D$12 / 365) * 'Lookups and Calculations'!$F$12</f>
        <v>0</v>
      </c>
    </row>
    <row r="4079" spans="1:14" x14ac:dyDescent="0.35">
      <c r="A4079" s="2">
        <v>4078</v>
      </c>
      <c r="B4079" s="11">
        <v>2.4682176582431681</v>
      </c>
      <c r="C4079" s="11">
        <v>-0.14455924129283187</v>
      </c>
      <c r="D4079" s="3">
        <f>B4079*Dashboard!$D$11*Dashboard!$D$10*SQRT(Dashboard!$D$12/365)</f>
        <v>612813.44049431791</v>
      </c>
      <c r="E4079" s="3">
        <f>IF(Dashboard!$I$3,C4079*Dashboard!$E$11*Dashboard!$E$10*SQRT(Dashboard!$D$12/365),0)</f>
        <v>-71782.847607502947</v>
      </c>
      <c r="F4079" s="3">
        <f>D4079+IF(Dashboard!$I$3,E4079,0)</f>
        <v>541030.59288681496</v>
      </c>
      <c r="G4079" s="3">
        <f>IF(Dashboard!$I$4, ('Lookups and Calculations'!$F$9) / (1 - 'Lookups and Calculations'!$F$10), 'Lookups and Calculations'!$F$9)</f>
        <v>1951878.888340465</v>
      </c>
      <c r="H4079" s="12">
        <f t="shared" si="126"/>
        <v>0</v>
      </c>
      <c r="I4079" s="12">
        <f t="shared" si="127"/>
        <v>0</v>
      </c>
      <c r="J4079" s="13">
        <f>(1 - Dashboard!$I$9) * H4079 * Dashboard!$I$8 * 'Lookups and Calculations'!$F$12</f>
        <v>0</v>
      </c>
      <c r="K4079" s="12">
        <f>(1 - Dashboard!$I$11) * I4079 * Dashboard!$I$10 * 'Lookups and Calculations'!$F$12</f>
        <v>0</v>
      </c>
      <c r="L4079" s="12">
        <f>(H4079 - I4079) * Dashboard!$I$13 * (Dashboard!$D$12 / 365) * 'Lookups and Calculations'!$F$12</f>
        <v>0</v>
      </c>
      <c r="M4079" s="3">
        <f>(G4079*2) * Dashboard!$I$13 * (Dashboard!$D$12 / 365) * 'Lookups and Calculations'!$F$12</f>
        <v>1602.0878730267946</v>
      </c>
      <c r="N4079" s="12">
        <f>H4079 * Dashboard!$I$14 * Dashboard!$I$15 * (Dashboard!$D$12 / 365) * 'Lookups and Calculations'!$F$12</f>
        <v>0</v>
      </c>
    </row>
    <row r="4080" spans="1:14" x14ac:dyDescent="0.35">
      <c r="A4080" s="2">
        <v>4079</v>
      </c>
      <c r="B4080" s="11">
        <v>-0.99069127584147765</v>
      </c>
      <c r="C4080" s="11">
        <v>0.65639912358235342</v>
      </c>
      <c r="D4080" s="3">
        <f>B4080*Dashboard!$D$11*Dashboard!$D$10*SQRT(Dashboard!$D$12/365)</f>
        <v>-245970.58010201991</v>
      </c>
      <c r="E4080" s="3">
        <f>IF(Dashboard!$I$3,C4080*Dashboard!$E$11*Dashboard!$E$10*SQRT(Dashboard!$D$12/365),0)</f>
        <v>325943.86797011347</v>
      </c>
      <c r="F4080" s="3">
        <f>D4080+IF(Dashboard!$I$3,E4080,0)</f>
        <v>79973.287868093554</v>
      </c>
      <c r="G4080" s="3">
        <f>IF(Dashboard!$I$4, ('Lookups and Calculations'!$F$9) / (1 - 'Lookups and Calculations'!$F$10), 'Lookups and Calculations'!$F$9)</f>
        <v>1951878.888340465</v>
      </c>
      <c r="H4080" s="12">
        <f t="shared" si="126"/>
        <v>0</v>
      </c>
      <c r="I4080" s="12">
        <f t="shared" si="127"/>
        <v>0</v>
      </c>
      <c r="J4080" s="13">
        <f>(1 - Dashboard!$I$9) * H4080 * Dashboard!$I$8 * 'Lookups and Calculations'!$F$12</f>
        <v>0</v>
      </c>
      <c r="K4080" s="12">
        <f>(1 - Dashboard!$I$11) * I4080 * Dashboard!$I$10 * 'Lookups and Calculations'!$F$12</f>
        <v>0</v>
      </c>
      <c r="L4080" s="12">
        <f>(H4080 - I4080) * Dashboard!$I$13 * (Dashboard!$D$12 / 365) * 'Lookups and Calculations'!$F$12</f>
        <v>0</v>
      </c>
      <c r="M4080" s="3">
        <f>(G4080*2) * Dashboard!$I$13 * (Dashboard!$D$12 / 365) * 'Lookups and Calculations'!$F$12</f>
        <v>1602.0878730267946</v>
      </c>
      <c r="N4080" s="12">
        <f>H4080 * Dashboard!$I$14 * Dashboard!$I$15 * (Dashboard!$D$12 / 365) * 'Lookups and Calculations'!$F$12</f>
        <v>0</v>
      </c>
    </row>
    <row r="4081" spans="1:14" x14ac:dyDescent="0.35">
      <c r="A4081" s="2">
        <v>4080</v>
      </c>
      <c r="B4081" s="11">
        <v>1.8307198591443667</v>
      </c>
      <c r="C4081" s="11">
        <v>0.91907005774642336</v>
      </c>
      <c r="D4081" s="3">
        <f>B4081*Dashboard!$D$11*Dashboard!$D$10*SQRT(Dashboard!$D$12/365)</f>
        <v>454534.36074275261</v>
      </c>
      <c r="E4081" s="3">
        <f>IF(Dashboard!$I$3,C4081*Dashboard!$E$11*Dashboard!$E$10*SQRT(Dashboard!$D$12/365),0)</f>
        <v>456376.67509743501</v>
      </c>
      <c r="F4081" s="3">
        <f>D4081+IF(Dashboard!$I$3,E4081,0)</f>
        <v>910911.03584018769</v>
      </c>
      <c r="G4081" s="3">
        <f>IF(Dashboard!$I$4, ('Lookups and Calculations'!$F$9) / (1 - 'Lookups and Calculations'!$F$10), 'Lookups and Calculations'!$F$9)</f>
        <v>1951878.888340465</v>
      </c>
      <c r="H4081" s="12">
        <f t="shared" si="126"/>
        <v>0</v>
      </c>
      <c r="I4081" s="12">
        <f t="shared" si="127"/>
        <v>0</v>
      </c>
      <c r="J4081" s="13">
        <f>(1 - Dashboard!$I$9) * H4081 * Dashboard!$I$8 * 'Lookups and Calculations'!$F$12</f>
        <v>0</v>
      </c>
      <c r="K4081" s="12">
        <f>(1 - Dashboard!$I$11) * I4081 * Dashboard!$I$10 * 'Lookups and Calculations'!$F$12</f>
        <v>0</v>
      </c>
      <c r="L4081" s="12">
        <f>(H4081 - I4081) * Dashboard!$I$13 * (Dashboard!$D$12 / 365) * 'Lookups and Calculations'!$F$12</f>
        <v>0</v>
      </c>
      <c r="M4081" s="3">
        <f>(G4081*2) * Dashboard!$I$13 * (Dashboard!$D$12 / 365) * 'Lookups and Calculations'!$F$12</f>
        <v>1602.0878730267946</v>
      </c>
      <c r="N4081" s="12">
        <f>H4081 * Dashboard!$I$14 * Dashboard!$I$15 * (Dashboard!$D$12 / 365) * 'Lookups and Calculations'!$F$12</f>
        <v>0</v>
      </c>
    </row>
    <row r="4082" spans="1:14" x14ac:dyDescent="0.35">
      <c r="A4082" s="2">
        <v>4081</v>
      </c>
      <c r="B4082" s="11">
        <v>-0.30204788263875204</v>
      </c>
      <c r="C4082" s="11">
        <v>-0.6252337186314173</v>
      </c>
      <c r="D4082" s="3">
        <f>B4082*Dashboard!$D$11*Dashboard!$D$10*SQRT(Dashboard!$D$12/365)</f>
        <v>-74992.981893512435</v>
      </c>
      <c r="E4082" s="3">
        <f>IF(Dashboard!$I$3,C4082*Dashboard!$E$11*Dashboard!$E$10*SQRT(Dashboard!$D$12/365),0)</f>
        <v>-310468.26437527023</v>
      </c>
      <c r="F4082" s="3">
        <f>D4082+IF(Dashboard!$I$3,E4082,0)</f>
        <v>-385461.24626878265</v>
      </c>
      <c r="G4082" s="3">
        <f>IF(Dashboard!$I$4, ('Lookups and Calculations'!$F$9) / (1 - 'Lookups and Calculations'!$F$10), 'Lookups and Calculations'!$F$9)</f>
        <v>1951878.888340465</v>
      </c>
      <c r="H4082" s="12">
        <f t="shared" si="126"/>
        <v>0</v>
      </c>
      <c r="I4082" s="12">
        <f t="shared" si="127"/>
        <v>0</v>
      </c>
      <c r="J4082" s="13">
        <f>(1 - Dashboard!$I$9) * H4082 * Dashboard!$I$8 * 'Lookups and Calculations'!$F$12</f>
        <v>0</v>
      </c>
      <c r="K4082" s="12">
        <f>(1 - Dashboard!$I$11) * I4082 * Dashboard!$I$10 * 'Lookups and Calculations'!$F$12</f>
        <v>0</v>
      </c>
      <c r="L4082" s="12">
        <f>(H4082 - I4082) * Dashboard!$I$13 * (Dashboard!$D$12 / 365) * 'Lookups and Calculations'!$F$12</f>
        <v>0</v>
      </c>
      <c r="M4082" s="3">
        <f>(G4082*2) * Dashboard!$I$13 * (Dashboard!$D$12 / 365) * 'Lookups and Calculations'!$F$12</f>
        <v>1602.0878730267946</v>
      </c>
      <c r="N4082" s="12">
        <f>H4082 * Dashboard!$I$14 * Dashboard!$I$15 * (Dashboard!$D$12 / 365) * 'Lookups and Calculations'!$F$12</f>
        <v>0</v>
      </c>
    </row>
    <row r="4083" spans="1:14" x14ac:dyDescent="0.35">
      <c r="A4083" s="2">
        <v>4082</v>
      </c>
      <c r="B4083" s="11">
        <v>-1.2659399632383115</v>
      </c>
      <c r="C4083" s="11">
        <v>0.14515833994263927</v>
      </c>
      <c r="D4083" s="3">
        <f>B4083*Dashboard!$D$11*Dashboard!$D$10*SQRT(Dashboard!$D$12/365)</f>
        <v>-314309.81045792752</v>
      </c>
      <c r="E4083" s="3">
        <f>IF(Dashboard!$I$3,C4083*Dashboard!$E$11*Dashboard!$E$10*SQRT(Dashboard!$D$12/365),0)</f>
        <v>72080.338149763542</v>
      </c>
      <c r="F4083" s="3">
        <f>D4083+IF(Dashboard!$I$3,E4083,0)</f>
        <v>-242229.472308164</v>
      </c>
      <c r="G4083" s="3">
        <f>IF(Dashboard!$I$4, ('Lookups and Calculations'!$F$9) / (1 - 'Lookups and Calculations'!$F$10), 'Lookups and Calculations'!$F$9)</f>
        <v>1951878.888340465</v>
      </c>
      <c r="H4083" s="12">
        <f t="shared" si="126"/>
        <v>0</v>
      </c>
      <c r="I4083" s="12">
        <f t="shared" si="127"/>
        <v>0</v>
      </c>
      <c r="J4083" s="13">
        <f>(1 - Dashboard!$I$9) * H4083 * Dashboard!$I$8 * 'Lookups and Calculations'!$F$12</f>
        <v>0</v>
      </c>
      <c r="K4083" s="12">
        <f>(1 - Dashboard!$I$11) * I4083 * Dashboard!$I$10 * 'Lookups and Calculations'!$F$12</f>
        <v>0</v>
      </c>
      <c r="L4083" s="12">
        <f>(H4083 - I4083) * Dashboard!$I$13 * (Dashboard!$D$12 / 365) * 'Lookups and Calculations'!$F$12</f>
        <v>0</v>
      </c>
      <c r="M4083" s="3">
        <f>(G4083*2) * Dashboard!$I$13 * (Dashboard!$D$12 / 365) * 'Lookups and Calculations'!$F$12</f>
        <v>1602.0878730267946</v>
      </c>
      <c r="N4083" s="12">
        <f>H4083 * Dashboard!$I$14 * Dashboard!$I$15 * (Dashboard!$D$12 / 365) * 'Lookups and Calculations'!$F$12</f>
        <v>0</v>
      </c>
    </row>
    <row r="4084" spans="1:14" x14ac:dyDescent="0.35">
      <c r="A4084" s="2">
        <v>4083</v>
      </c>
      <c r="B4084" s="11">
        <v>2.1404877044276085</v>
      </c>
      <c r="C4084" s="11">
        <v>-0.6125927766621404</v>
      </c>
      <c r="D4084" s="3">
        <f>B4084*Dashboard!$D$11*Dashboard!$D$10*SQRT(Dashboard!$D$12/365)</f>
        <v>531444.06859957601</v>
      </c>
      <c r="E4084" s="3">
        <f>IF(Dashboard!$I$3,C4084*Dashboard!$E$11*Dashboard!$E$10*SQRT(Dashboard!$D$12/365),0)</f>
        <v>-304191.23356851761</v>
      </c>
      <c r="F4084" s="3">
        <f>D4084+IF(Dashboard!$I$3,E4084,0)</f>
        <v>227252.83503105841</v>
      </c>
      <c r="G4084" s="3">
        <f>IF(Dashboard!$I$4, ('Lookups and Calculations'!$F$9) / (1 - 'Lookups and Calculations'!$F$10), 'Lookups and Calculations'!$F$9)</f>
        <v>1951878.888340465</v>
      </c>
      <c r="H4084" s="12">
        <f t="shared" si="126"/>
        <v>0</v>
      </c>
      <c r="I4084" s="12">
        <f t="shared" si="127"/>
        <v>0</v>
      </c>
      <c r="J4084" s="13">
        <f>(1 - Dashboard!$I$9) * H4084 * Dashboard!$I$8 * 'Lookups and Calculations'!$F$12</f>
        <v>0</v>
      </c>
      <c r="K4084" s="12">
        <f>(1 - Dashboard!$I$11) * I4084 * Dashboard!$I$10 * 'Lookups and Calculations'!$F$12</f>
        <v>0</v>
      </c>
      <c r="L4084" s="12">
        <f>(H4084 - I4084) * Dashboard!$I$13 * (Dashboard!$D$12 / 365) * 'Lookups and Calculations'!$F$12</f>
        <v>0</v>
      </c>
      <c r="M4084" s="3">
        <f>(G4084*2) * Dashboard!$I$13 * (Dashboard!$D$12 / 365) * 'Lookups and Calculations'!$F$12</f>
        <v>1602.0878730267946</v>
      </c>
      <c r="N4084" s="12">
        <f>H4084 * Dashboard!$I$14 * Dashboard!$I$15 * (Dashboard!$D$12 / 365) * 'Lookups and Calculations'!$F$12</f>
        <v>0</v>
      </c>
    </row>
    <row r="4085" spans="1:14" x14ac:dyDescent="0.35">
      <c r="A4085" s="2">
        <v>4084</v>
      </c>
      <c r="B4085" s="11">
        <v>1.3104170929739756</v>
      </c>
      <c r="C4085" s="11">
        <v>1.7168783786193367</v>
      </c>
      <c r="D4085" s="3">
        <f>B4085*Dashboard!$D$11*Dashboard!$D$10*SQRT(Dashboard!$D$12/365)</f>
        <v>325352.67080113769</v>
      </c>
      <c r="E4085" s="3">
        <f>IF(Dashboard!$I$3,C4085*Dashboard!$E$11*Dashboard!$E$10*SQRT(Dashboard!$D$12/365),0)</f>
        <v>852539.19369566941</v>
      </c>
      <c r="F4085" s="3">
        <f>D4085+IF(Dashboard!$I$3,E4085,0)</f>
        <v>1177891.8644968071</v>
      </c>
      <c r="G4085" s="3">
        <f>IF(Dashboard!$I$4, ('Lookups and Calculations'!$F$9) / (1 - 'Lookups and Calculations'!$F$10), 'Lookups and Calculations'!$F$9)</f>
        <v>1951878.888340465</v>
      </c>
      <c r="H4085" s="12">
        <f t="shared" si="126"/>
        <v>0</v>
      </c>
      <c r="I4085" s="12">
        <f t="shared" si="127"/>
        <v>0</v>
      </c>
      <c r="J4085" s="13">
        <f>(1 - Dashboard!$I$9) * H4085 * Dashboard!$I$8 * 'Lookups and Calculations'!$F$12</f>
        <v>0</v>
      </c>
      <c r="K4085" s="12">
        <f>(1 - Dashboard!$I$11) * I4085 * Dashboard!$I$10 * 'Lookups and Calculations'!$F$12</f>
        <v>0</v>
      </c>
      <c r="L4085" s="12">
        <f>(H4085 - I4085) * Dashboard!$I$13 * (Dashboard!$D$12 / 365) * 'Lookups and Calculations'!$F$12</f>
        <v>0</v>
      </c>
      <c r="M4085" s="3">
        <f>(G4085*2) * Dashboard!$I$13 * (Dashboard!$D$12 / 365) * 'Lookups and Calculations'!$F$12</f>
        <v>1602.0878730267946</v>
      </c>
      <c r="N4085" s="12">
        <f>H4085 * Dashboard!$I$14 * Dashboard!$I$15 * (Dashboard!$D$12 / 365) * 'Lookups and Calculations'!$F$12</f>
        <v>0</v>
      </c>
    </row>
    <row r="4086" spans="1:14" x14ac:dyDescent="0.35">
      <c r="A4086" s="2">
        <v>4085</v>
      </c>
      <c r="B4086" s="11">
        <v>0.30086429787883184</v>
      </c>
      <c r="C4086" s="11">
        <v>-1.1747341331854717</v>
      </c>
      <c r="D4086" s="3">
        <f>B4086*Dashboard!$D$11*Dashboard!$D$10*SQRT(Dashboard!$D$12/365)</f>
        <v>74699.119378421441</v>
      </c>
      <c r="E4086" s="3">
        <f>IF(Dashboard!$I$3,C4086*Dashboard!$E$11*Dashboard!$E$10*SQRT(Dashboard!$D$12/365),0)</f>
        <v>-583330.13169989688</v>
      </c>
      <c r="F4086" s="3">
        <f>D4086+IF(Dashboard!$I$3,E4086,0)</f>
        <v>-508631.01232147543</v>
      </c>
      <c r="G4086" s="3">
        <f>IF(Dashboard!$I$4, ('Lookups and Calculations'!$F$9) / (1 - 'Lookups and Calculations'!$F$10), 'Lookups and Calculations'!$F$9)</f>
        <v>1951878.888340465</v>
      </c>
      <c r="H4086" s="12">
        <f t="shared" si="126"/>
        <v>0</v>
      </c>
      <c r="I4086" s="12">
        <f t="shared" si="127"/>
        <v>0</v>
      </c>
      <c r="J4086" s="13">
        <f>(1 - Dashboard!$I$9) * H4086 * Dashboard!$I$8 * 'Lookups and Calculations'!$F$12</f>
        <v>0</v>
      </c>
      <c r="K4086" s="12">
        <f>(1 - Dashboard!$I$11) * I4086 * Dashboard!$I$10 * 'Lookups and Calculations'!$F$12</f>
        <v>0</v>
      </c>
      <c r="L4086" s="12">
        <f>(H4086 - I4086) * Dashboard!$I$13 * (Dashboard!$D$12 / 365) * 'Lookups and Calculations'!$F$12</f>
        <v>0</v>
      </c>
      <c r="M4086" s="3">
        <f>(G4086*2) * Dashboard!$I$13 * (Dashboard!$D$12 / 365) * 'Lookups and Calculations'!$F$12</f>
        <v>1602.0878730267946</v>
      </c>
      <c r="N4086" s="12">
        <f>H4086 * Dashboard!$I$14 * Dashboard!$I$15 * (Dashboard!$D$12 / 365) * 'Lookups and Calculations'!$F$12</f>
        <v>0</v>
      </c>
    </row>
    <row r="4087" spans="1:14" x14ac:dyDescent="0.35">
      <c r="A4087" s="2">
        <v>4086</v>
      </c>
      <c r="B4087" s="11">
        <v>-0.39744970692234155</v>
      </c>
      <c r="C4087" s="11">
        <v>1.3653457279179724</v>
      </c>
      <c r="D4087" s="3">
        <f>B4087*Dashboard!$D$11*Dashboard!$D$10*SQRT(Dashboard!$D$12/365)</f>
        <v>-98679.515361664555</v>
      </c>
      <c r="E4087" s="3">
        <f>IF(Dashboard!$I$3,C4087*Dashboard!$E$11*Dashboard!$E$10*SQRT(Dashboard!$D$12/365),0)</f>
        <v>677980.89864180028</v>
      </c>
      <c r="F4087" s="3">
        <f>D4087+IF(Dashboard!$I$3,E4087,0)</f>
        <v>579301.38328013569</v>
      </c>
      <c r="G4087" s="3">
        <f>IF(Dashboard!$I$4, ('Lookups and Calculations'!$F$9) / (1 - 'Lookups and Calculations'!$F$10), 'Lookups and Calculations'!$F$9)</f>
        <v>1951878.888340465</v>
      </c>
      <c r="H4087" s="12">
        <f t="shared" si="126"/>
        <v>0</v>
      </c>
      <c r="I4087" s="12">
        <f t="shared" si="127"/>
        <v>0</v>
      </c>
      <c r="J4087" s="13">
        <f>(1 - Dashboard!$I$9) * H4087 * Dashboard!$I$8 * 'Lookups and Calculations'!$F$12</f>
        <v>0</v>
      </c>
      <c r="K4087" s="12">
        <f>(1 - Dashboard!$I$11) * I4087 * Dashboard!$I$10 * 'Lookups and Calculations'!$F$12</f>
        <v>0</v>
      </c>
      <c r="L4087" s="12">
        <f>(H4087 - I4087) * Dashboard!$I$13 * (Dashboard!$D$12 / 365) * 'Lookups and Calculations'!$F$12</f>
        <v>0</v>
      </c>
      <c r="M4087" s="3">
        <f>(G4087*2) * Dashboard!$I$13 * (Dashboard!$D$12 / 365) * 'Lookups and Calculations'!$F$12</f>
        <v>1602.0878730267946</v>
      </c>
      <c r="N4087" s="12">
        <f>H4087 * Dashboard!$I$14 * Dashboard!$I$15 * (Dashboard!$D$12 / 365) * 'Lookups and Calculations'!$F$12</f>
        <v>0</v>
      </c>
    </row>
    <row r="4088" spans="1:14" x14ac:dyDescent="0.35">
      <c r="A4088" s="2">
        <v>4087</v>
      </c>
      <c r="B4088" s="11">
        <v>-0.98724130761953632</v>
      </c>
      <c r="C4088" s="11">
        <v>-8.6050349769848204E-3</v>
      </c>
      <c r="D4088" s="3">
        <f>B4088*Dashboard!$D$11*Dashboard!$D$10*SQRT(Dashboard!$D$12/365)</f>
        <v>-245114.01589722899</v>
      </c>
      <c r="E4088" s="3">
        <f>IF(Dashboard!$I$3,C4088*Dashboard!$E$11*Dashboard!$E$10*SQRT(Dashboard!$D$12/365),0)</f>
        <v>-4272.9465711491885</v>
      </c>
      <c r="F4088" s="3">
        <f>D4088+IF(Dashboard!$I$3,E4088,0)</f>
        <v>-249386.96246837819</v>
      </c>
      <c r="G4088" s="3">
        <f>IF(Dashboard!$I$4, ('Lookups and Calculations'!$F$9) / (1 - 'Lookups and Calculations'!$F$10), 'Lookups and Calculations'!$F$9)</f>
        <v>1951878.888340465</v>
      </c>
      <c r="H4088" s="12">
        <f t="shared" si="126"/>
        <v>0</v>
      </c>
      <c r="I4088" s="12">
        <f t="shared" si="127"/>
        <v>0</v>
      </c>
      <c r="J4088" s="13">
        <f>(1 - Dashboard!$I$9) * H4088 * Dashboard!$I$8 * 'Lookups and Calculations'!$F$12</f>
        <v>0</v>
      </c>
      <c r="K4088" s="12">
        <f>(1 - Dashboard!$I$11) * I4088 * Dashboard!$I$10 * 'Lookups and Calculations'!$F$12</f>
        <v>0</v>
      </c>
      <c r="L4088" s="12">
        <f>(H4088 - I4088) * Dashboard!$I$13 * (Dashboard!$D$12 / 365) * 'Lookups and Calculations'!$F$12</f>
        <v>0</v>
      </c>
      <c r="M4088" s="3">
        <f>(G4088*2) * Dashboard!$I$13 * (Dashboard!$D$12 / 365) * 'Lookups and Calculations'!$F$12</f>
        <v>1602.0878730267946</v>
      </c>
      <c r="N4088" s="12">
        <f>H4088 * Dashboard!$I$14 * Dashboard!$I$15 * (Dashboard!$D$12 / 365) * 'Lookups and Calculations'!$F$12</f>
        <v>0</v>
      </c>
    </row>
    <row r="4089" spans="1:14" x14ac:dyDescent="0.35">
      <c r="A4089" s="2">
        <v>4088</v>
      </c>
      <c r="B4089" s="11">
        <v>-0.13899270394020705</v>
      </c>
      <c r="C4089" s="11">
        <v>-0.91529487292483447</v>
      </c>
      <c r="D4089" s="3">
        <f>B4089*Dashboard!$D$11*Dashboard!$D$10*SQRT(Dashboard!$D$12/365)</f>
        <v>-34509.354076104268</v>
      </c>
      <c r="E4089" s="3">
        <f>IF(Dashboard!$I$3,C4089*Dashboard!$E$11*Dashboard!$E$10*SQRT(Dashboard!$D$12/365),0)</f>
        <v>-454502.05598408944</v>
      </c>
      <c r="F4089" s="3">
        <f>D4089+IF(Dashboard!$I$3,E4089,0)</f>
        <v>-489011.41006019374</v>
      </c>
      <c r="G4089" s="3">
        <f>IF(Dashboard!$I$4, ('Lookups and Calculations'!$F$9) / (1 - 'Lookups and Calculations'!$F$10), 'Lookups and Calculations'!$F$9)</f>
        <v>1951878.888340465</v>
      </c>
      <c r="H4089" s="12">
        <f t="shared" si="126"/>
        <v>0</v>
      </c>
      <c r="I4089" s="12">
        <f t="shared" si="127"/>
        <v>0</v>
      </c>
      <c r="J4089" s="13">
        <f>(1 - Dashboard!$I$9) * H4089 * Dashboard!$I$8 * 'Lookups and Calculations'!$F$12</f>
        <v>0</v>
      </c>
      <c r="K4089" s="12">
        <f>(1 - Dashboard!$I$11) * I4089 * Dashboard!$I$10 * 'Lookups and Calculations'!$F$12</f>
        <v>0</v>
      </c>
      <c r="L4089" s="12">
        <f>(H4089 - I4089) * Dashboard!$I$13 * (Dashboard!$D$12 / 365) * 'Lookups and Calculations'!$F$12</f>
        <v>0</v>
      </c>
      <c r="M4089" s="3">
        <f>(G4089*2) * Dashboard!$I$13 * (Dashboard!$D$12 / 365) * 'Lookups and Calculations'!$F$12</f>
        <v>1602.0878730267946</v>
      </c>
      <c r="N4089" s="12">
        <f>H4089 * Dashboard!$I$14 * Dashboard!$I$15 * (Dashboard!$D$12 / 365) * 'Lookups and Calculations'!$F$12</f>
        <v>0</v>
      </c>
    </row>
    <row r="4090" spans="1:14" x14ac:dyDescent="0.35">
      <c r="A4090" s="2">
        <v>4089</v>
      </c>
      <c r="B4090" s="11">
        <v>1.4209075019900483</v>
      </c>
      <c r="C4090" s="11">
        <v>0.80072811831923574</v>
      </c>
      <c r="D4090" s="3">
        <f>B4090*Dashboard!$D$11*Dashboard!$D$10*SQRT(Dashboard!$D$12/365)</f>
        <v>352785.42474187352</v>
      </c>
      <c r="E4090" s="3">
        <f>IF(Dashboard!$I$3,C4090*Dashboard!$E$11*Dashboard!$E$10*SQRT(Dashboard!$D$12/365),0)</f>
        <v>397612.38353429589</v>
      </c>
      <c r="F4090" s="3">
        <f>D4090+IF(Dashboard!$I$3,E4090,0)</f>
        <v>750397.80827616947</v>
      </c>
      <c r="G4090" s="3">
        <f>IF(Dashboard!$I$4, ('Lookups and Calculations'!$F$9) / (1 - 'Lookups and Calculations'!$F$10), 'Lookups and Calculations'!$F$9)</f>
        <v>1951878.888340465</v>
      </c>
      <c r="H4090" s="12">
        <f t="shared" si="126"/>
        <v>0</v>
      </c>
      <c r="I4090" s="12">
        <f t="shared" si="127"/>
        <v>0</v>
      </c>
      <c r="J4090" s="13">
        <f>(1 - Dashboard!$I$9) * H4090 * Dashboard!$I$8 * 'Lookups and Calculations'!$F$12</f>
        <v>0</v>
      </c>
      <c r="K4090" s="12">
        <f>(1 - Dashboard!$I$11) * I4090 * Dashboard!$I$10 * 'Lookups and Calculations'!$F$12</f>
        <v>0</v>
      </c>
      <c r="L4090" s="12">
        <f>(H4090 - I4090) * Dashboard!$I$13 * (Dashboard!$D$12 / 365) * 'Lookups and Calculations'!$F$12</f>
        <v>0</v>
      </c>
      <c r="M4090" s="3">
        <f>(G4090*2) * Dashboard!$I$13 * (Dashboard!$D$12 / 365) * 'Lookups and Calculations'!$F$12</f>
        <v>1602.0878730267946</v>
      </c>
      <c r="N4090" s="12">
        <f>H4090 * Dashboard!$I$14 * Dashboard!$I$15 * (Dashboard!$D$12 / 365) * 'Lookups and Calculations'!$F$12</f>
        <v>0</v>
      </c>
    </row>
    <row r="4091" spans="1:14" x14ac:dyDescent="0.35">
      <c r="A4091" s="2">
        <v>4090</v>
      </c>
      <c r="B4091" s="11">
        <v>-1.287822069386795</v>
      </c>
      <c r="C4091" s="11">
        <v>1.1693435974285002</v>
      </c>
      <c r="D4091" s="3">
        <f>B4091*Dashboard!$D$11*Dashboard!$D$10*SQRT(Dashboard!$D$12/365)</f>
        <v>-319742.73842897965</v>
      </c>
      <c r="E4091" s="3">
        <f>IF(Dashboard!$I$3,C4091*Dashboard!$E$11*Dashboard!$E$10*SQRT(Dashboard!$D$12/365),0)</f>
        <v>580653.38821878214</v>
      </c>
      <c r="F4091" s="3">
        <f>D4091+IF(Dashboard!$I$3,E4091,0)</f>
        <v>260910.6497898025</v>
      </c>
      <c r="G4091" s="3">
        <f>IF(Dashboard!$I$4, ('Lookups and Calculations'!$F$9) / (1 - 'Lookups and Calculations'!$F$10), 'Lookups and Calculations'!$F$9)</f>
        <v>1951878.888340465</v>
      </c>
      <c r="H4091" s="12">
        <f t="shared" si="126"/>
        <v>0</v>
      </c>
      <c r="I4091" s="12">
        <f t="shared" si="127"/>
        <v>0</v>
      </c>
      <c r="J4091" s="13">
        <f>(1 - Dashboard!$I$9) * H4091 * Dashboard!$I$8 * 'Lookups and Calculations'!$F$12</f>
        <v>0</v>
      </c>
      <c r="K4091" s="12">
        <f>(1 - Dashboard!$I$11) * I4091 * Dashboard!$I$10 * 'Lookups and Calculations'!$F$12</f>
        <v>0</v>
      </c>
      <c r="L4091" s="12">
        <f>(H4091 - I4091) * Dashboard!$I$13 * (Dashboard!$D$12 / 365) * 'Lookups and Calculations'!$F$12</f>
        <v>0</v>
      </c>
      <c r="M4091" s="3">
        <f>(G4091*2) * Dashboard!$I$13 * (Dashboard!$D$12 / 365) * 'Lookups and Calculations'!$F$12</f>
        <v>1602.0878730267946</v>
      </c>
      <c r="N4091" s="12">
        <f>H4091 * Dashboard!$I$14 * Dashboard!$I$15 * (Dashboard!$D$12 / 365) * 'Lookups and Calculations'!$F$12</f>
        <v>0</v>
      </c>
    </row>
    <row r="4092" spans="1:14" x14ac:dyDescent="0.35">
      <c r="A4092" s="2">
        <v>4091</v>
      </c>
      <c r="B4092" s="11">
        <v>-1.3306601747627109</v>
      </c>
      <c r="C4092" s="11">
        <v>0.62124654649039213</v>
      </c>
      <c r="D4092" s="3">
        <f>B4092*Dashboard!$D$11*Dashboard!$D$10*SQRT(Dashboard!$D$12/365)</f>
        <v>-330378.6589086827</v>
      </c>
      <c r="E4092" s="3">
        <f>IF(Dashboard!$I$3,C4092*Dashboard!$E$11*Dashboard!$E$10*SQRT(Dashboard!$D$12/365),0)</f>
        <v>308488.38008959993</v>
      </c>
      <c r="F4092" s="3">
        <f>D4092+IF(Dashboard!$I$3,E4092,0)</f>
        <v>-21890.27881908277</v>
      </c>
      <c r="G4092" s="3">
        <f>IF(Dashboard!$I$4, ('Lookups and Calculations'!$F$9) / (1 - 'Lookups and Calculations'!$F$10), 'Lookups and Calculations'!$F$9)</f>
        <v>1951878.888340465</v>
      </c>
      <c r="H4092" s="12">
        <f t="shared" si="126"/>
        <v>0</v>
      </c>
      <c r="I4092" s="12">
        <f t="shared" si="127"/>
        <v>0</v>
      </c>
      <c r="J4092" s="13">
        <f>(1 - Dashboard!$I$9) * H4092 * Dashboard!$I$8 * 'Lookups and Calculations'!$F$12</f>
        <v>0</v>
      </c>
      <c r="K4092" s="12">
        <f>(1 - Dashboard!$I$11) * I4092 * Dashboard!$I$10 * 'Lookups and Calculations'!$F$12</f>
        <v>0</v>
      </c>
      <c r="L4092" s="12">
        <f>(H4092 - I4092) * Dashboard!$I$13 * (Dashboard!$D$12 / 365) * 'Lookups and Calculations'!$F$12</f>
        <v>0</v>
      </c>
      <c r="M4092" s="3">
        <f>(G4092*2) * Dashboard!$I$13 * (Dashboard!$D$12 / 365) * 'Lookups and Calculations'!$F$12</f>
        <v>1602.0878730267946</v>
      </c>
      <c r="N4092" s="12">
        <f>H4092 * Dashboard!$I$14 * Dashboard!$I$15 * (Dashboard!$D$12 / 365) * 'Lookups and Calculations'!$F$12</f>
        <v>0</v>
      </c>
    </row>
    <row r="4093" spans="1:14" x14ac:dyDescent="0.35">
      <c r="A4093" s="2">
        <v>4092</v>
      </c>
      <c r="B4093" s="11">
        <v>-1.0008537660039283</v>
      </c>
      <c r="C4093" s="11">
        <v>-0.60748006023531087</v>
      </c>
      <c r="D4093" s="3">
        <f>B4093*Dashboard!$D$11*Dashboard!$D$10*SQRT(Dashboard!$D$12/365)</f>
        <v>-248493.74111241224</v>
      </c>
      <c r="E4093" s="3">
        <f>IF(Dashboard!$I$3,C4093*Dashboard!$E$11*Dashboard!$E$10*SQRT(Dashboard!$D$12/365),0)</f>
        <v>-301652.44503555866</v>
      </c>
      <c r="F4093" s="3">
        <f>D4093+IF(Dashboard!$I$3,E4093,0)</f>
        <v>-550146.18614797085</v>
      </c>
      <c r="G4093" s="3">
        <f>IF(Dashboard!$I$4, ('Lookups and Calculations'!$F$9) / (1 - 'Lookups and Calculations'!$F$10), 'Lookups and Calculations'!$F$9)</f>
        <v>1951878.888340465</v>
      </c>
      <c r="H4093" s="12">
        <f t="shared" si="126"/>
        <v>0</v>
      </c>
      <c r="I4093" s="12">
        <f t="shared" si="127"/>
        <v>0</v>
      </c>
      <c r="J4093" s="13">
        <f>(1 - Dashboard!$I$9) * H4093 * Dashboard!$I$8 * 'Lookups and Calculations'!$F$12</f>
        <v>0</v>
      </c>
      <c r="K4093" s="12">
        <f>(1 - Dashboard!$I$11) * I4093 * Dashboard!$I$10 * 'Lookups and Calculations'!$F$12</f>
        <v>0</v>
      </c>
      <c r="L4093" s="12">
        <f>(H4093 - I4093) * Dashboard!$I$13 * (Dashboard!$D$12 / 365) * 'Lookups and Calculations'!$F$12</f>
        <v>0</v>
      </c>
      <c r="M4093" s="3">
        <f>(G4093*2) * Dashboard!$I$13 * (Dashboard!$D$12 / 365) * 'Lookups and Calculations'!$F$12</f>
        <v>1602.0878730267946</v>
      </c>
      <c r="N4093" s="12">
        <f>H4093 * Dashboard!$I$14 * Dashboard!$I$15 * (Dashboard!$D$12 / 365) * 'Lookups and Calculations'!$F$12</f>
        <v>0</v>
      </c>
    </row>
    <row r="4094" spans="1:14" x14ac:dyDescent="0.35">
      <c r="A4094" s="2">
        <v>4093</v>
      </c>
      <c r="B4094" s="11">
        <v>-0.12981999117228371</v>
      </c>
      <c r="C4094" s="11">
        <v>-0.50588660203763969</v>
      </c>
      <c r="D4094" s="3">
        <f>B4094*Dashboard!$D$11*Dashboard!$D$10*SQRT(Dashboard!$D$12/365)</f>
        <v>-32231.936745746829</v>
      </c>
      <c r="E4094" s="3">
        <f>IF(Dashboard!$I$3,C4094*Dashboard!$E$11*Dashboard!$E$10*SQRT(Dashboard!$D$12/365),0)</f>
        <v>-251204.838486836</v>
      </c>
      <c r="F4094" s="3">
        <f>D4094+IF(Dashboard!$I$3,E4094,0)</f>
        <v>-283436.77523258282</v>
      </c>
      <c r="G4094" s="3">
        <f>IF(Dashboard!$I$4, ('Lookups and Calculations'!$F$9) / (1 - 'Lookups and Calculations'!$F$10), 'Lookups and Calculations'!$F$9)</f>
        <v>1951878.888340465</v>
      </c>
      <c r="H4094" s="12">
        <f t="shared" si="126"/>
        <v>0</v>
      </c>
      <c r="I4094" s="12">
        <f t="shared" si="127"/>
        <v>0</v>
      </c>
      <c r="J4094" s="13">
        <f>(1 - Dashboard!$I$9) * H4094 * Dashboard!$I$8 * 'Lookups and Calculations'!$F$12</f>
        <v>0</v>
      </c>
      <c r="K4094" s="12">
        <f>(1 - Dashboard!$I$11) * I4094 * Dashboard!$I$10 * 'Lookups and Calculations'!$F$12</f>
        <v>0</v>
      </c>
      <c r="L4094" s="12">
        <f>(H4094 - I4094) * Dashboard!$I$13 * (Dashboard!$D$12 / 365) * 'Lookups and Calculations'!$F$12</f>
        <v>0</v>
      </c>
      <c r="M4094" s="3">
        <f>(G4094*2) * Dashboard!$I$13 * (Dashboard!$D$12 / 365) * 'Lookups and Calculations'!$F$12</f>
        <v>1602.0878730267946</v>
      </c>
      <c r="N4094" s="12">
        <f>H4094 * Dashboard!$I$14 * Dashboard!$I$15 * (Dashboard!$D$12 / 365) * 'Lookups and Calculations'!$F$12</f>
        <v>0</v>
      </c>
    </row>
    <row r="4095" spans="1:14" x14ac:dyDescent="0.35">
      <c r="A4095" s="2">
        <v>4094</v>
      </c>
      <c r="B4095" s="11">
        <v>0.69346706727459573</v>
      </c>
      <c r="C4095" s="11">
        <v>0.74984721385830222</v>
      </c>
      <c r="D4095" s="3">
        <f>B4095*Dashboard!$D$11*Dashboard!$D$10*SQRT(Dashboard!$D$12/365)</f>
        <v>172175.22852848098</v>
      </c>
      <c r="E4095" s="3">
        <f>IF(Dashboard!$I$3,C4095*Dashboard!$E$11*Dashboard!$E$10*SQRT(Dashboard!$D$12/365),0)</f>
        <v>372346.78184472612</v>
      </c>
      <c r="F4095" s="3">
        <f>D4095+IF(Dashboard!$I$3,E4095,0)</f>
        <v>544522.01037320704</v>
      </c>
      <c r="G4095" s="3">
        <f>IF(Dashboard!$I$4, ('Lookups and Calculations'!$F$9) / (1 - 'Lookups and Calculations'!$F$10), 'Lookups and Calculations'!$F$9)</f>
        <v>1951878.888340465</v>
      </c>
      <c r="H4095" s="12">
        <f t="shared" si="126"/>
        <v>0</v>
      </c>
      <c r="I4095" s="12">
        <f t="shared" si="127"/>
        <v>0</v>
      </c>
      <c r="J4095" s="13">
        <f>(1 - Dashboard!$I$9) * H4095 * Dashboard!$I$8 * 'Lookups and Calculations'!$F$12</f>
        <v>0</v>
      </c>
      <c r="K4095" s="12">
        <f>(1 - Dashboard!$I$11) * I4095 * Dashboard!$I$10 * 'Lookups and Calculations'!$F$12</f>
        <v>0</v>
      </c>
      <c r="L4095" s="12">
        <f>(H4095 - I4095) * Dashboard!$I$13 * (Dashboard!$D$12 / 365) * 'Lookups and Calculations'!$F$12</f>
        <v>0</v>
      </c>
      <c r="M4095" s="3">
        <f>(G4095*2) * Dashboard!$I$13 * (Dashboard!$D$12 / 365) * 'Lookups and Calculations'!$F$12</f>
        <v>1602.0878730267946</v>
      </c>
      <c r="N4095" s="12">
        <f>H4095 * Dashboard!$I$14 * Dashboard!$I$15 * (Dashboard!$D$12 / 365) * 'Lookups and Calculations'!$F$12</f>
        <v>0</v>
      </c>
    </row>
    <row r="4096" spans="1:14" x14ac:dyDescent="0.35">
      <c r="A4096" s="2">
        <v>4095</v>
      </c>
      <c r="B4096" s="11">
        <v>-0.4927214352278691</v>
      </c>
      <c r="C4096" s="11">
        <v>1.10732061060857</v>
      </c>
      <c r="D4096" s="3">
        <f>B4096*Dashboard!$D$11*Dashboard!$D$10*SQRT(Dashboard!$D$12/365)</f>
        <v>-122333.7483705584</v>
      </c>
      <c r="E4096" s="3">
        <f>IF(Dashboard!$I$3,C4096*Dashboard!$E$11*Dashboard!$E$10*SQRT(Dashboard!$D$12/365),0)</f>
        <v>549855.0347462534</v>
      </c>
      <c r="F4096" s="3">
        <f>D4096+IF(Dashboard!$I$3,E4096,0)</f>
        <v>427521.28637569502</v>
      </c>
      <c r="G4096" s="3">
        <f>IF(Dashboard!$I$4, ('Lookups and Calculations'!$F$9) / (1 - 'Lookups and Calculations'!$F$10), 'Lookups and Calculations'!$F$9)</f>
        <v>1951878.888340465</v>
      </c>
      <c r="H4096" s="12">
        <f t="shared" si="126"/>
        <v>0</v>
      </c>
      <c r="I4096" s="12">
        <f t="shared" si="127"/>
        <v>0</v>
      </c>
      <c r="J4096" s="13">
        <f>(1 - Dashboard!$I$9) * H4096 * Dashboard!$I$8 * 'Lookups and Calculations'!$F$12</f>
        <v>0</v>
      </c>
      <c r="K4096" s="12">
        <f>(1 - Dashboard!$I$11) * I4096 * Dashboard!$I$10 * 'Lookups and Calculations'!$F$12</f>
        <v>0</v>
      </c>
      <c r="L4096" s="12">
        <f>(H4096 - I4096) * Dashboard!$I$13 * (Dashboard!$D$12 / 365) * 'Lookups and Calculations'!$F$12</f>
        <v>0</v>
      </c>
      <c r="M4096" s="3">
        <f>(G4096*2) * Dashboard!$I$13 * (Dashboard!$D$12 / 365) * 'Lookups and Calculations'!$F$12</f>
        <v>1602.0878730267946</v>
      </c>
      <c r="N4096" s="12">
        <f>H4096 * Dashboard!$I$14 * Dashboard!$I$15 * (Dashboard!$D$12 / 365) * 'Lookups and Calculations'!$F$12</f>
        <v>0</v>
      </c>
    </row>
    <row r="4097" spans="1:14" x14ac:dyDescent="0.35">
      <c r="A4097" s="2">
        <v>4096</v>
      </c>
      <c r="B4097" s="11">
        <v>1.1978583392690281</v>
      </c>
      <c r="C4097" s="11">
        <v>-0.78200483695882739</v>
      </c>
      <c r="D4097" s="3">
        <f>B4097*Dashboard!$D$11*Dashboard!$D$10*SQRT(Dashboard!$D$12/365)</f>
        <v>297406.38458715018</v>
      </c>
      <c r="E4097" s="3">
        <f>IF(Dashboard!$I$3,C4097*Dashboard!$E$11*Dashboard!$E$10*SQRT(Dashboard!$D$12/365),0)</f>
        <v>-388315.08478959615</v>
      </c>
      <c r="F4097" s="3">
        <f>D4097+IF(Dashboard!$I$3,E4097,0)</f>
        <v>-90908.700202445965</v>
      </c>
      <c r="G4097" s="3">
        <f>IF(Dashboard!$I$4, ('Lookups and Calculations'!$F$9) / (1 - 'Lookups and Calculations'!$F$10), 'Lookups and Calculations'!$F$9)</f>
        <v>1951878.888340465</v>
      </c>
      <c r="H4097" s="12">
        <f t="shared" si="126"/>
        <v>0</v>
      </c>
      <c r="I4097" s="12">
        <f t="shared" si="127"/>
        <v>0</v>
      </c>
      <c r="J4097" s="13">
        <f>(1 - Dashboard!$I$9) * H4097 * Dashboard!$I$8 * 'Lookups and Calculations'!$F$12</f>
        <v>0</v>
      </c>
      <c r="K4097" s="12">
        <f>(1 - Dashboard!$I$11) * I4097 * Dashboard!$I$10 * 'Lookups and Calculations'!$F$12</f>
        <v>0</v>
      </c>
      <c r="L4097" s="12">
        <f>(H4097 - I4097) * Dashboard!$I$13 * (Dashboard!$D$12 / 365) * 'Lookups and Calculations'!$F$12</f>
        <v>0</v>
      </c>
      <c r="M4097" s="3">
        <f>(G4097*2) * Dashboard!$I$13 * (Dashboard!$D$12 / 365) * 'Lookups and Calculations'!$F$12</f>
        <v>1602.0878730267946</v>
      </c>
      <c r="N4097" s="12">
        <f>H4097 * Dashboard!$I$14 * Dashboard!$I$15 * (Dashboard!$D$12 / 365) * 'Lookups and Calculations'!$F$12</f>
        <v>0</v>
      </c>
    </row>
    <row r="4098" spans="1:14" x14ac:dyDescent="0.35">
      <c r="A4098" s="2">
        <v>4097</v>
      </c>
      <c r="B4098" s="11">
        <v>0.64868783386162143</v>
      </c>
      <c r="C4098" s="11">
        <v>9.5794378972632183E-2</v>
      </c>
      <c r="D4098" s="3">
        <f>B4098*Dashboard!$D$11*Dashboard!$D$10*SQRT(Dashboard!$D$12/365)</f>
        <v>161057.36135057773</v>
      </c>
      <c r="E4098" s="3">
        <f>IF(Dashboard!$I$3,C4098*Dashboard!$E$11*Dashboard!$E$10*SQRT(Dashboard!$D$12/365),0)</f>
        <v>47567.995279654351</v>
      </c>
      <c r="F4098" s="3">
        <f>D4098+IF(Dashboard!$I$3,E4098,0)</f>
        <v>208625.35663023207</v>
      </c>
      <c r="G4098" s="3">
        <f>IF(Dashboard!$I$4, ('Lookups and Calculations'!$F$9) / (1 - 'Lookups and Calculations'!$F$10), 'Lookups and Calculations'!$F$9)</f>
        <v>1951878.888340465</v>
      </c>
      <c r="H4098" s="12">
        <f t="shared" si="126"/>
        <v>0</v>
      </c>
      <c r="I4098" s="12">
        <f t="shared" si="127"/>
        <v>0</v>
      </c>
      <c r="J4098" s="13">
        <f>(1 - Dashboard!$I$9) * H4098 * Dashboard!$I$8 * 'Lookups and Calculations'!$F$12</f>
        <v>0</v>
      </c>
      <c r="K4098" s="12">
        <f>(1 - Dashboard!$I$11) * I4098 * Dashboard!$I$10 * 'Lookups and Calculations'!$F$12</f>
        <v>0</v>
      </c>
      <c r="L4098" s="12">
        <f>(H4098 - I4098) * Dashboard!$I$13 * (Dashboard!$D$12 / 365) * 'Lookups and Calculations'!$F$12</f>
        <v>0</v>
      </c>
      <c r="M4098" s="3">
        <f>(G4098*2) * Dashboard!$I$13 * (Dashboard!$D$12 / 365) * 'Lookups and Calculations'!$F$12</f>
        <v>1602.0878730267946</v>
      </c>
      <c r="N4098" s="12">
        <f>H4098 * Dashboard!$I$14 * Dashboard!$I$15 * (Dashboard!$D$12 / 365) * 'Lookups and Calculations'!$F$12</f>
        <v>0</v>
      </c>
    </row>
    <row r="4099" spans="1:14" x14ac:dyDescent="0.35">
      <c r="A4099" s="2">
        <v>4098</v>
      </c>
      <c r="B4099" s="11">
        <v>-0.75383967617629422</v>
      </c>
      <c r="C4099" s="11">
        <v>-0.32859393217722171</v>
      </c>
      <c r="D4099" s="3">
        <f>B4099*Dashboard!$D$11*Dashboard!$D$10*SQRT(Dashboard!$D$12/365)</f>
        <v>-187164.64651968097</v>
      </c>
      <c r="E4099" s="3">
        <f>IF(Dashboard!$I$3,C4099*Dashboard!$E$11*Dashboard!$E$10*SQRT(Dashboard!$D$12/365),0)</f>
        <v>-163167.76393732551</v>
      </c>
      <c r="F4099" s="3">
        <f>D4099+IF(Dashboard!$I$3,E4099,0)</f>
        <v>-350332.41045700648</v>
      </c>
      <c r="G4099" s="3">
        <f>IF(Dashboard!$I$4, ('Lookups and Calculations'!$F$9) / (1 - 'Lookups and Calculations'!$F$10), 'Lookups and Calculations'!$F$9)</f>
        <v>1951878.888340465</v>
      </c>
      <c r="H4099" s="12">
        <f t="shared" ref="H4099:H4162" si="128">MAX(0,F4099-G4099)</f>
        <v>0</v>
      </c>
      <c r="I4099" s="12">
        <f t="shared" ref="I4099:I4162" si="129">MAX(0,-F4099-G4099)</f>
        <v>0</v>
      </c>
      <c r="J4099" s="13">
        <f>(1 - Dashboard!$I$9) * H4099 * Dashboard!$I$8 * 'Lookups and Calculations'!$F$12</f>
        <v>0</v>
      </c>
      <c r="K4099" s="12">
        <f>(1 - Dashboard!$I$11) * I4099 * Dashboard!$I$10 * 'Lookups and Calculations'!$F$12</f>
        <v>0</v>
      </c>
      <c r="L4099" s="12">
        <f>(H4099 - I4099) * Dashboard!$I$13 * (Dashboard!$D$12 / 365) * 'Lookups and Calculations'!$F$12</f>
        <v>0</v>
      </c>
      <c r="M4099" s="3">
        <f>(G4099*2) * Dashboard!$I$13 * (Dashboard!$D$12 / 365) * 'Lookups and Calculations'!$F$12</f>
        <v>1602.0878730267946</v>
      </c>
      <c r="N4099" s="12">
        <f>H4099 * Dashboard!$I$14 * Dashboard!$I$15 * (Dashboard!$D$12 / 365) * 'Lookups and Calculations'!$F$12</f>
        <v>0</v>
      </c>
    </row>
    <row r="4100" spans="1:14" x14ac:dyDescent="0.35">
      <c r="A4100" s="2">
        <v>4099</v>
      </c>
      <c r="B4100" s="11">
        <v>2.9378845373517519</v>
      </c>
      <c r="C4100" s="11">
        <v>1.0862793221450762</v>
      </c>
      <c r="D4100" s="3">
        <f>B4100*Dashboard!$D$11*Dashboard!$D$10*SQRT(Dashboard!$D$12/365)</f>
        <v>729423.16294384596</v>
      </c>
      <c r="E4100" s="3">
        <f>IF(Dashboard!$I$3,C4100*Dashboard!$E$11*Dashboard!$E$10*SQRT(Dashboard!$D$12/365),0)</f>
        <v>539406.69820455217</v>
      </c>
      <c r="F4100" s="3">
        <f>D4100+IF(Dashboard!$I$3,E4100,0)</f>
        <v>1268829.8611483981</v>
      </c>
      <c r="G4100" s="3">
        <f>IF(Dashboard!$I$4, ('Lookups and Calculations'!$F$9) / (1 - 'Lookups and Calculations'!$F$10), 'Lookups and Calculations'!$F$9)</f>
        <v>1951878.888340465</v>
      </c>
      <c r="H4100" s="12">
        <f t="shared" si="128"/>
        <v>0</v>
      </c>
      <c r="I4100" s="12">
        <f t="shared" si="129"/>
        <v>0</v>
      </c>
      <c r="J4100" s="13">
        <f>(1 - Dashboard!$I$9) * H4100 * Dashboard!$I$8 * 'Lookups and Calculations'!$F$12</f>
        <v>0</v>
      </c>
      <c r="K4100" s="12">
        <f>(1 - Dashboard!$I$11) * I4100 * Dashboard!$I$10 * 'Lookups and Calculations'!$F$12</f>
        <v>0</v>
      </c>
      <c r="L4100" s="12">
        <f>(H4100 - I4100) * Dashboard!$I$13 * (Dashboard!$D$12 / 365) * 'Lookups and Calculations'!$F$12</f>
        <v>0</v>
      </c>
      <c r="M4100" s="3">
        <f>(G4100*2) * Dashboard!$I$13 * (Dashboard!$D$12 / 365) * 'Lookups and Calculations'!$F$12</f>
        <v>1602.0878730267946</v>
      </c>
      <c r="N4100" s="12">
        <f>H4100 * Dashboard!$I$14 * Dashboard!$I$15 * (Dashboard!$D$12 / 365) * 'Lookups and Calculations'!$F$12</f>
        <v>0</v>
      </c>
    </row>
    <row r="4101" spans="1:14" x14ac:dyDescent="0.35">
      <c r="A4101" s="2">
        <v>4100</v>
      </c>
      <c r="B4101" s="11">
        <v>-0.74900418991041251</v>
      </c>
      <c r="C4101" s="11">
        <v>0.5360145289482936</v>
      </c>
      <c r="D4101" s="3">
        <f>B4101*Dashboard!$D$11*Dashboard!$D$10*SQRT(Dashboard!$D$12/365)</f>
        <v>-185964.0834473111</v>
      </c>
      <c r="E4101" s="3">
        <f>IF(Dashboard!$I$3,C4101*Dashboard!$E$11*Dashboard!$E$10*SQRT(Dashboard!$D$12/365),0)</f>
        <v>266165.2683204193</v>
      </c>
      <c r="F4101" s="3">
        <f>D4101+IF(Dashboard!$I$3,E4101,0)</f>
        <v>80201.184873108199</v>
      </c>
      <c r="G4101" s="3">
        <f>IF(Dashboard!$I$4, ('Lookups and Calculations'!$F$9) / (1 - 'Lookups and Calculations'!$F$10), 'Lookups and Calculations'!$F$9)</f>
        <v>1951878.888340465</v>
      </c>
      <c r="H4101" s="12">
        <f t="shared" si="128"/>
        <v>0</v>
      </c>
      <c r="I4101" s="12">
        <f t="shared" si="129"/>
        <v>0</v>
      </c>
      <c r="J4101" s="13">
        <f>(1 - Dashboard!$I$9) * H4101 * Dashboard!$I$8 * 'Lookups and Calculations'!$F$12</f>
        <v>0</v>
      </c>
      <c r="K4101" s="12">
        <f>(1 - Dashboard!$I$11) * I4101 * Dashboard!$I$10 * 'Lookups and Calculations'!$F$12</f>
        <v>0</v>
      </c>
      <c r="L4101" s="12">
        <f>(H4101 - I4101) * Dashboard!$I$13 * (Dashboard!$D$12 / 365) * 'Lookups and Calculations'!$F$12</f>
        <v>0</v>
      </c>
      <c r="M4101" s="3">
        <f>(G4101*2) * Dashboard!$I$13 * (Dashboard!$D$12 / 365) * 'Lookups and Calculations'!$F$12</f>
        <v>1602.0878730267946</v>
      </c>
      <c r="N4101" s="12">
        <f>H4101 * Dashboard!$I$14 * Dashboard!$I$15 * (Dashboard!$D$12 / 365) * 'Lookups and Calculations'!$F$12</f>
        <v>0</v>
      </c>
    </row>
    <row r="4102" spans="1:14" x14ac:dyDescent="0.35">
      <c r="A4102" s="2">
        <v>4101</v>
      </c>
      <c r="B4102" s="11">
        <v>-0.71116884320714668</v>
      </c>
      <c r="C4102" s="11">
        <v>0.45465088820252397</v>
      </c>
      <c r="D4102" s="3">
        <f>B4102*Dashboard!$D$11*Dashboard!$D$10*SQRT(Dashboard!$D$12/365)</f>
        <v>-176570.2567286306</v>
      </c>
      <c r="E4102" s="3">
        <f>IF(Dashboard!$I$3,C4102*Dashboard!$E$11*Dashboard!$E$10*SQRT(Dashboard!$D$12/365),0)</f>
        <v>225763.05140082346</v>
      </c>
      <c r="F4102" s="3">
        <f>D4102+IF(Dashboard!$I$3,E4102,0)</f>
        <v>49192.79467219286</v>
      </c>
      <c r="G4102" s="3">
        <f>IF(Dashboard!$I$4, ('Lookups and Calculations'!$F$9) / (1 - 'Lookups and Calculations'!$F$10), 'Lookups and Calculations'!$F$9)</f>
        <v>1951878.888340465</v>
      </c>
      <c r="H4102" s="12">
        <f t="shared" si="128"/>
        <v>0</v>
      </c>
      <c r="I4102" s="12">
        <f t="shared" si="129"/>
        <v>0</v>
      </c>
      <c r="J4102" s="13">
        <f>(1 - Dashboard!$I$9) * H4102 * Dashboard!$I$8 * 'Lookups and Calculations'!$F$12</f>
        <v>0</v>
      </c>
      <c r="K4102" s="12">
        <f>(1 - Dashboard!$I$11) * I4102 * Dashboard!$I$10 * 'Lookups and Calculations'!$F$12</f>
        <v>0</v>
      </c>
      <c r="L4102" s="12">
        <f>(H4102 - I4102) * Dashboard!$I$13 * (Dashboard!$D$12 / 365) * 'Lookups and Calculations'!$F$12</f>
        <v>0</v>
      </c>
      <c r="M4102" s="3">
        <f>(G4102*2) * Dashboard!$I$13 * (Dashboard!$D$12 / 365) * 'Lookups and Calculations'!$F$12</f>
        <v>1602.0878730267946</v>
      </c>
      <c r="N4102" s="12">
        <f>H4102 * Dashboard!$I$14 * Dashboard!$I$15 * (Dashboard!$D$12 / 365) * 'Lookups and Calculations'!$F$12</f>
        <v>0</v>
      </c>
    </row>
    <row r="4103" spans="1:14" x14ac:dyDescent="0.35">
      <c r="A4103" s="2">
        <v>4102</v>
      </c>
      <c r="B4103" s="11">
        <v>-0.17214101495713613</v>
      </c>
      <c r="C4103" s="11">
        <v>-0.25429918291375486</v>
      </c>
      <c r="D4103" s="3">
        <f>B4103*Dashboard!$D$11*Dashboard!$D$10*SQRT(Dashboard!$D$12/365)</f>
        <v>-42739.475294554242</v>
      </c>
      <c r="E4103" s="3">
        <f>IF(Dashboard!$I$3,C4103*Dashboard!$E$11*Dashboard!$E$10*SQRT(Dashboard!$D$12/365),0)</f>
        <v>-126275.70074771652</v>
      </c>
      <c r="F4103" s="3">
        <f>D4103+IF(Dashboard!$I$3,E4103,0)</f>
        <v>-169015.17604227076</v>
      </c>
      <c r="G4103" s="3">
        <f>IF(Dashboard!$I$4, ('Lookups and Calculations'!$F$9) / (1 - 'Lookups and Calculations'!$F$10), 'Lookups and Calculations'!$F$9)</f>
        <v>1951878.888340465</v>
      </c>
      <c r="H4103" s="12">
        <f t="shared" si="128"/>
        <v>0</v>
      </c>
      <c r="I4103" s="12">
        <f t="shared" si="129"/>
        <v>0</v>
      </c>
      <c r="J4103" s="13">
        <f>(1 - Dashboard!$I$9) * H4103 * Dashboard!$I$8 * 'Lookups and Calculations'!$F$12</f>
        <v>0</v>
      </c>
      <c r="K4103" s="12">
        <f>(1 - Dashboard!$I$11) * I4103 * Dashboard!$I$10 * 'Lookups and Calculations'!$F$12</f>
        <v>0</v>
      </c>
      <c r="L4103" s="12">
        <f>(H4103 - I4103) * Dashboard!$I$13 * (Dashboard!$D$12 / 365) * 'Lookups and Calculations'!$F$12</f>
        <v>0</v>
      </c>
      <c r="M4103" s="3">
        <f>(G4103*2) * Dashboard!$I$13 * (Dashboard!$D$12 / 365) * 'Lookups and Calculations'!$F$12</f>
        <v>1602.0878730267946</v>
      </c>
      <c r="N4103" s="12">
        <f>H4103 * Dashboard!$I$14 * Dashboard!$I$15 * (Dashboard!$D$12 / 365) * 'Lookups and Calculations'!$F$12</f>
        <v>0</v>
      </c>
    </row>
    <row r="4104" spans="1:14" x14ac:dyDescent="0.35">
      <c r="A4104" s="2">
        <v>4103</v>
      </c>
      <c r="B4104" s="11">
        <v>-6.9672822244889882E-2</v>
      </c>
      <c r="C4104" s="11">
        <v>-0.63584668394395116</v>
      </c>
      <c r="D4104" s="3">
        <f>B4104*Dashboard!$D$11*Dashboard!$D$10*SQRT(Dashboard!$D$12/365)</f>
        <v>-17298.491389625076</v>
      </c>
      <c r="E4104" s="3">
        <f>IF(Dashboard!$I$3,C4104*Dashboard!$E$11*Dashboard!$E$10*SQRT(Dashboard!$D$12/365),0)</f>
        <v>-315738.27592818165</v>
      </c>
      <c r="F4104" s="3">
        <f>D4104+IF(Dashboard!$I$3,E4104,0)</f>
        <v>-333036.76731780672</v>
      </c>
      <c r="G4104" s="3">
        <f>IF(Dashboard!$I$4, ('Lookups and Calculations'!$F$9) / (1 - 'Lookups and Calculations'!$F$10), 'Lookups and Calculations'!$F$9)</f>
        <v>1951878.888340465</v>
      </c>
      <c r="H4104" s="12">
        <f t="shared" si="128"/>
        <v>0</v>
      </c>
      <c r="I4104" s="12">
        <f t="shared" si="129"/>
        <v>0</v>
      </c>
      <c r="J4104" s="13">
        <f>(1 - Dashboard!$I$9) * H4104 * Dashboard!$I$8 * 'Lookups and Calculations'!$F$12</f>
        <v>0</v>
      </c>
      <c r="K4104" s="12">
        <f>(1 - Dashboard!$I$11) * I4104 * Dashboard!$I$10 * 'Lookups and Calculations'!$F$12</f>
        <v>0</v>
      </c>
      <c r="L4104" s="12">
        <f>(H4104 - I4104) * Dashboard!$I$13 * (Dashboard!$D$12 / 365) * 'Lookups and Calculations'!$F$12</f>
        <v>0</v>
      </c>
      <c r="M4104" s="3">
        <f>(G4104*2) * Dashboard!$I$13 * (Dashboard!$D$12 / 365) * 'Lookups and Calculations'!$F$12</f>
        <v>1602.0878730267946</v>
      </c>
      <c r="N4104" s="12">
        <f>H4104 * Dashboard!$I$14 * Dashboard!$I$15 * (Dashboard!$D$12 / 365) * 'Lookups and Calculations'!$F$12</f>
        <v>0</v>
      </c>
    </row>
    <row r="4105" spans="1:14" x14ac:dyDescent="0.35">
      <c r="A4105" s="2">
        <v>4104</v>
      </c>
      <c r="B4105" s="11">
        <v>-1.5953415601685261</v>
      </c>
      <c r="C4105" s="11">
        <v>0.31505250824576703</v>
      </c>
      <c r="D4105" s="3">
        <f>B4105*Dashboard!$D$11*Dashboard!$D$10*SQRT(Dashboard!$D$12/365)</f>
        <v>-396094.22085826832</v>
      </c>
      <c r="E4105" s="3">
        <f>IF(Dashboard!$I$3,C4105*Dashboard!$E$11*Dashboard!$E$10*SQRT(Dashboard!$D$12/365),0)</f>
        <v>156443.58662588574</v>
      </c>
      <c r="F4105" s="3">
        <f>D4105+IF(Dashboard!$I$3,E4105,0)</f>
        <v>-239650.63423238258</v>
      </c>
      <c r="G4105" s="3">
        <f>IF(Dashboard!$I$4, ('Lookups and Calculations'!$F$9) / (1 - 'Lookups and Calculations'!$F$10), 'Lookups and Calculations'!$F$9)</f>
        <v>1951878.888340465</v>
      </c>
      <c r="H4105" s="12">
        <f t="shared" si="128"/>
        <v>0</v>
      </c>
      <c r="I4105" s="12">
        <f t="shared" si="129"/>
        <v>0</v>
      </c>
      <c r="J4105" s="13">
        <f>(1 - Dashboard!$I$9) * H4105 * Dashboard!$I$8 * 'Lookups and Calculations'!$F$12</f>
        <v>0</v>
      </c>
      <c r="K4105" s="12">
        <f>(1 - Dashboard!$I$11) * I4105 * Dashboard!$I$10 * 'Lookups and Calculations'!$F$12</f>
        <v>0</v>
      </c>
      <c r="L4105" s="12">
        <f>(H4105 - I4105) * Dashboard!$I$13 * (Dashboard!$D$12 / 365) * 'Lookups and Calculations'!$F$12</f>
        <v>0</v>
      </c>
      <c r="M4105" s="3">
        <f>(G4105*2) * Dashboard!$I$13 * (Dashboard!$D$12 / 365) * 'Lookups and Calculations'!$F$12</f>
        <v>1602.0878730267946</v>
      </c>
      <c r="N4105" s="12">
        <f>H4105 * Dashboard!$I$14 * Dashboard!$I$15 * (Dashboard!$D$12 / 365) * 'Lookups and Calculations'!$F$12</f>
        <v>0</v>
      </c>
    </row>
    <row r="4106" spans="1:14" x14ac:dyDescent="0.35">
      <c r="A4106" s="2">
        <v>4105</v>
      </c>
      <c r="B4106" s="11">
        <v>0.72343692514434965</v>
      </c>
      <c r="C4106" s="11">
        <v>0.63710832100962134</v>
      </c>
      <c r="D4106" s="3">
        <f>B4106*Dashboard!$D$11*Dashboard!$D$10*SQRT(Dashboard!$D$12/365)</f>
        <v>179616.19778455628</v>
      </c>
      <c r="E4106" s="3">
        <f>IF(Dashboard!$I$3,C4106*Dashboard!$E$11*Dashboard!$E$10*SQRT(Dashboard!$D$12/365),0)</f>
        <v>316364.75888707821</v>
      </c>
      <c r="F4106" s="3">
        <f>D4106+IF(Dashboard!$I$3,E4106,0)</f>
        <v>495980.95667163446</v>
      </c>
      <c r="G4106" s="3">
        <f>IF(Dashboard!$I$4, ('Lookups and Calculations'!$F$9) / (1 - 'Lookups and Calculations'!$F$10), 'Lookups and Calculations'!$F$9)</f>
        <v>1951878.888340465</v>
      </c>
      <c r="H4106" s="12">
        <f t="shared" si="128"/>
        <v>0</v>
      </c>
      <c r="I4106" s="12">
        <f t="shared" si="129"/>
        <v>0</v>
      </c>
      <c r="J4106" s="13">
        <f>(1 - Dashboard!$I$9) * H4106 * Dashboard!$I$8 * 'Lookups and Calculations'!$F$12</f>
        <v>0</v>
      </c>
      <c r="K4106" s="12">
        <f>(1 - Dashboard!$I$11) * I4106 * Dashboard!$I$10 * 'Lookups and Calculations'!$F$12</f>
        <v>0</v>
      </c>
      <c r="L4106" s="12">
        <f>(H4106 - I4106) * Dashboard!$I$13 * (Dashboard!$D$12 / 365) * 'Lookups and Calculations'!$F$12</f>
        <v>0</v>
      </c>
      <c r="M4106" s="3">
        <f>(G4106*2) * Dashboard!$I$13 * (Dashboard!$D$12 / 365) * 'Lookups and Calculations'!$F$12</f>
        <v>1602.0878730267946</v>
      </c>
      <c r="N4106" s="12">
        <f>H4106 * Dashboard!$I$14 * Dashboard!$I$15 * (Dashboard!$D$12 / 365) * 'Lookups and Calculations'!$F$12</f>
        <v>0</v>
      </c>
    </row>
    <row r="4107" spans="1:14" x14ac:dyDescent="0.35">
      <c r="A4107" s="2">
        <v>4106</v>
      </c>
      <c r="B4107" s="11">
        <v>0.89462018645180741</v>
      </c>
      <c r="C4107" s="11">
        <v>-1.7659143395057284</v>
      </c>
      <c r="D4107" s="3">
        <f>B4107*Dashboard!$D$11*Dashboard!$D$10*SQRT(Dashboard!$D$12/365)</f>
        <v>222117.88031101922</v>
      </c>
      <c r="E4107" s="3">
        <f>IF(Dashboard!$I$3,C4107*Dashboard!$E$11*Dashboard!$E$10*SQRT(Dashboard!$D$12/365),0)</f>
        <v>-876888.6636853813</v>
      </c>
      <c r="F4107" s="3">
        <f>D4107+IF(Dashboard!$I$3,E4107,0)</f>
        <v>-654770.78337436204</v>
      </c>
      <c r="G4107" s="3">
        <f>IF(Dashboard!$I$4, ('Lookups and Calculations'!$F$9) / (1 - 'Lookups and Calculations'!$F$10), 'Lookups and Calculations'!$F$9)</f>
        <v>1951878.888340465</v>
      </c>
      <c r="H4107" s="12">
        <f t="shared" si="128"/>
        <v>0</v>
      </c>
      <c r="I4107" s="12">
        <f t="shared" si="129"/>
        <v>0</v>
      </c>
      <c r="J4107" s="13">
        <f>(1 - Dashboard!$I$9) * H4107 * Dashboard!$I$8 * 'Lookups and Calculations'!$F$12</f>
        <v>0</v>
      </c>
      <c r="K4107" s="12">
        <f>(1 - Dashboard!$I$11) * I4107 * Dashboard!$I$10 * 'Lookups and Calculations'!$F$12</f>
        <v>0</v>
      </c>
      <c r="L4107" s="12">
        <f>(H4107 - I4107) * Dashboard!$I$13 * (Dashboard!$D$12 / 365) * 'Lookups and Calculations'!$F$12</f>
        <v>0</v>
      </c>
      <c r="M4107" s="3">
        <f>(G4107*2) * Dashboard!$I$13 * (Dashboard!$D$12 / 365) * 'Lookups and Calculations'!$F$12</f>
        <v>1602.0878730267946</v>
      </c>
      <c r="N4107" s="12">
        <f>H4107 * Dashboard!$I$14 * Dashboard!$I$15 * (Dashboard!$D$12 / 365) * 'Lookups and Calculations'!$F$12</f>
        <v>0</v>
      </c>
    </row>
    <row r="4108" spans="1:14" x14ac:dyDescent="0.35">
      <c r="A4108" s="2">
        <v>4107</v>
      </c>
      <c r="B4108" s="11">
        <v>0.50213973126752021</v>
      </c>
      <c r="C4108" s="11">
        <v>0.49826693773419267</v>
      </c>
      <c r="D4108" s="3">
        <f>B4108*Dashboard!$D$11*Dashboard!$D$10*SQRT(Dashboard!$D$12/365)</f>
        <v>124672.1395494631</v>
      </c>
      <c r="E4108" s="3">
        <f>IF(Dashboard!$I$3,C4108*Dashboard!$E$11*Dashboard!$E$10*SQRT(Dashboard!$D$12/365),0)</f>
        <v>247421.19105881237</v>
      </c>
      <c r="F4108" s="3">
        <f>D4108+IF(Dashboard!$I$3,E4108,0)</f>
        <v>372093.33060827549</v>
      </c>
      <c r="G4108" s="3">
        <f>IF(Dashboard!$I$4, ('Lookups and Calculations'!$F$9) / (1 - 'Lookups and Calculations'!$F$10), 'Lookups and Calculations'!$F$9)</f>
        <v>1951878.888340465</v>
      </c>
      <c r="H4108" s="12">
        <f t="shared" si="128"/>
        <v>0</v>
      </c>
      <c r="I4108" s="12">
        <f t="shared" si="129"/>
        <v>0</v>
      </c>
      <c r="J4108" s="13">
        <f>(1 - Dashboard!$I$9) * H4108 * Dashboard!$I$8 * 'Lookups and Calculations'!$F$12</f>
        <v>0</v>
      </c>
      <c r="K4108" s="12">
        <f>(1 - Dashboard!$I$11) * I4108 * Dashboard!$I$10 * 'Lookups and Calculations'!$F$12</f>
        <v>0</v>
      </c>
      <c r="L4108" s="12">
        <f>(H4108 - I4108) * Dashboard!$I$13 * (Dashboard!$D$12 / 365) * 'Lookups and Calculations'!$F$12</f>
        <v>0</v>
      </c>
      <c r="M4108" s="3">
        <f>(G4108*2) * Dashboard!$I$13 * (Dashboard!$D$12 / 365) * 'Lookups and Calculations'!$F$12</f>
        <v>1602.0878730267946</v>
      </c>
      <c r="N4108" s="12">
        <f>H4108 * Dashboard!$I$14 * Dashboard!$I$15 * (Dashboard!$D$12 / 365) * 'Lookups and Calculations'!$F$12</f>
        <v>0</v>
      </c>
    </row>
    <row r="4109" spans="1:14" x14ac:dyDescent="0.35">
      <c r="A4109" s="2">
        <v>4108</v>
      </c>
      <c r="B4109" s="11">
        <v>-2.5800279652347475</v>
      </c>
      <c r="C4109" s="11">
        <v>0.17684322126704979</v>
      </c>
      <c r="D4109" s="3">
        <f>B4109*Dashboard!$D$11*Dashboard!$D$10*SQRT(Dashboard!$D$12/365)</f>
        <v>-640573.90103611874</v>
      </c>
      <c r="E4109" s="3">
        <f>IF(Dashboard!$I$3,C4109*Dashboard!$E$11*Dashboard!$E$10*SQRT(Dashboard!$D$12/365),0)</f>
        <v>87813.894768013139</v>
      </c>
      <c r="F4109" s="3">
        <f>D4109+IF(Dashboard!$I$3,E4109,0)</f>
        <v>-552760.00626810559</v>
      </c>
      <c r="G4109" s="3">
        <f>IF(Dashboard!$I$4, ('Lookups and Calculations'!$F$9) / (1 - 'Lookups and Calculations'!$F$10), 'Lookups and Calculations'!$F$9)</f>
        <v>1951878.888340465</v>
      </c>
      <c r="H4109" s="12">
        <f t="shared" si="128"/>
        <v>0</v>
      </c>
      <c r="I4109" s="12">
        <f t="shared" si="129"/>
        <v>0</v>
      </c>
      <c r="J4109" s="13">
        <f>(1 - Dashboard!$I$9) * H4109 * Dashboard!$I$8 * 'Lookups and Calculations'!$F$12</f>
        <v>0</v>
      </c>
      <c r="K4109" s="12">
        <f>(1 - Dashboard!$I$11) * I4109 * Dashboard!$I$10 * 'Lookups and Calculations'!$F$12</f>
        <v>0</v>
      </c>
      <c r="L4109" s="12">
        <f>(H4109 - I4109) * Dashboard!$I$13 * (Dashboard!$D$12 / 365) * 'Lookups and Calculations'!$F$12</f>
        <v>0</v>
      </c>
      <c r="M4109" s="3">
        <f>(G4109*2) * Dashboard!$I$13 * (Dashboard!$D$12 / 365) * 'Lookups and Calculations'!$F$12</f>
        <v>1602.0878730267946</v>
      </c>
      <c r="N4109" s="12">
        <f>H4109 * Dashboard!$I$14 * Dashboard!$I$15 * (Dashboard!$D$12 / 365) * 'Lookups and Calculations'!$F$12</f>
        <v>0</v>
      </c>
    </row>
    <row r="4110" spans="1:14" x14ac:dyDescent="0.35">
      <c r="A4110" s="2">
        <v>4109</v>
      </c>
      <c r="B4110" s="11">
        <v>-1.7573578920871817</v>
      </c>
      <c r="C4110" s="11">
        <v>-1.4447661962181741</v>
      </c>
      <c r="D4110" s="3">
        <f>B4110*Dashboard!$D$11*Dashboard!$D$10*SQRT(Dashboard!$D$12/365)</f>
        <v>-436319.92196195887</v>
      </c>
      <c r="E4110" s="3">
        <f>IF(Dashboard!$I$3,C4110*Dashboard!$E$11*Dashboard!$E$10*SQRT(Dashboard!$D$12/365),0)</f>
        <v>-717418.20698628307</v>
      </c>
      <c r="F4110" s="3">
        <f>D4110+IF(Dashboard!$I$3,E4110,0)</f>
        <v>-1153738.1289482419</v>
      </c>
      <c r="G4110" s="3">
        <f>IF(Dashboard!$I$4, ('Lookups and Calculations'!$F$9) / (1 - 'Lookups and Calculations'!$F$10), 'Lookups and Calculations'!$F$9)</f>
        <v>1951878.888340465</v>
      </c>
      <c r="H4110" s="12">
        <f t="shared" si="128"/>
        <v>0</v>
      </c>
      <c r="I4110" s="12">
        <f t="shared" si="129"/>
        <v>0</v>
      </c>
      <c r="J4110" s="13">
        <f>(1 - Dashboard!$I$9) * H4110 * Dashboard!$I$8 * 'Lookups and Calculations'!$F$12</f>
        <v>0</v>
      </c>
      <c r="K4110" s="12">
        <f>(1 - Dashboard!$I$11) * I4110 * Dashboard!$I$10 * 'Lookups and Calculations'!$F$12</f>
        <v>0</v>
      </c>
      <c r="L4110" s="12">
        <f>(H4110 - I4110) * Dashboard!$I$13 * (Dashboard!$D$12 / 365) * 'Lookups and Calculations'!$F$12</f>
        <v>0</v>
      </c>
      <c r="M4110" s="3">
        <f>(G4110*2) * Dashboard!$I$13 * (Dashboard!$D$12 / 365) * 'Lookups and Calculations'!$F$12</f>
        <v>1602.0878730267946</v>
      </c>
      <c r="N4110" s="12">
        <f>H4110 * Dashboard!$I$14 * Dashboard!$I$15 * (Dashboard!$D$12 / 365) * 'Lookups and Calculations'!$F$12</f>
        <v>0</v>
      </c>
    </row>
    <row r="4111" spans="1:14" x14ac:dyDescent="0.35">
      <c r="A4111" s="2">
        <v>4110</v>
      </c>
      <c r="B4111" s="11">
        <v>0.95244337897747045</v>
      </c>
      <c r="C4111" s="11">
        <v>-0.19741656482294617</v>
      </c>
      <c r="D4111" s="3">
        <f>B4111*Dashboard!$D$11*Dashboard!$D$10*SQRT(Dashboard!$D$12/365)</f>
        <v>236474.32470062739</v>
      </c>
      <c r="E4111" s="3">
        <f>IF(Dashboard!$I$3,C4111*Dashboard!$E$11*Dashboard!$E$10*SQRT(Dashboard!$D$12/365),0)</f>
        <v>-98029.866933072801</v>
      </c>
      <c r="F4111" s="3">
        <f>D4111+IF(Dashboard!$I$3,E4111,0)</f>
        <v>138444.45776755459</v>
      </c>
      <c r="G4111" s="3">
        <f>IF(Dashboard!$I$4, ('Lookups and Calculations'!$F$9) / (1 - 'Lookups and Calculations'!$F$10), 'Lookups and Calculations'!$F$9)</f>
        <v>1951878.888340465</v>
      </c>
      <c r="H4111" s="12">
        <f t="shared" si="128"/>
        <v>0</v>
      </c>
      <c r="I4111" s="12">
        <f t="shared" si="129"/>
        <v>0</v>
      </c>
      <c r="J4111" s="13">
        <f>(1 - Dashboard!$I$9) * H4111 * Dashboard!$I$8 * 'Lookups and Calculations'!$F$12</f>
        <v>0</v>
      </c>
      <c r="K4111" s="12">
        <f>(1 - Dashboard!$I$11) * I4111 * Dashboard!$I$10 * 'Lookups and Calculations'!$F$12</f>
        <v>0</v>
      </c>
      <c r="L4111" s="12">
        <f>(H4111 - I4111) * Dashboard!$I$13 * (Dashboard!$D$12 / 365) * 'Lookups and Calculations'!$F$12</f>
        <v>0</v>
      </c>
      <c r="M4111" s="3">
        <f>(G4111*2) * Dashboard!$I$13 * (Dashboard!$D$12 / 365) * 'Lookups and Calculations'!$F$12</f>
        <v>1602.0878730267946</v>
      </c>
      <c r="N4111" s="12">
        <f>H4111 * Dashboard!$I$14 * Dashboard!$I$15 * (Dashboard!$D$12 / 365) * 'Lookups and Calculations'!$F$12</f>
        <v>0</v>
      </c>
    </row>
    <row r="4112" spans="1:14" x14ac:dyDescent="0.35">
      <c r="A4112" s="2">
        <v>4111</v>
      </c>
      <c r="B4112" s="11">
        <v>0.70119839456170063</v>
      </c>
      <c r="C4112" s="11">
        <v>-0.39540795698742337</v>
      </c>
      <c r="D4112" s="3">
        <f>B4112*Dashboard!$D$11*Dashboard!$D$10*SQRT(Dashboard!$D$12/365)</f>
        <v>174094.77612533703</v>
      </c>
      <c r="E4112" s="3">
        <f>IF(Dashboard!$I$3,C4112*Dashboard!$E$11*Dashboard!$E$10*SQRT(Dashboard!$D$12/365),0)</f>
        <v>-196345.17216181403</v>
      </c>
      <c r="F4112" s="3">
        <f>D4112+IF(Dashboard!$I$3,E4112,0)</f>
        <v>-22250.396036477003</v>
      </c>
      <c r="G4112" s="3">
        <f>IF(Dashboard!$I$4, ('Lookups and Calculations'!$F$9) / (1 - 'Lookups and Calculations'!$F$10), 'Lookups and Calculations'!$F$9)</f>
        <v>1951878.888340465</v>
      </c>
      <c r="H4112" s="12">
        <f t="shared" si="128"/>
        <v>0</v>
      </c>
      <c r="I4112" s="12">
        <f t="shared" si="129"/>
        <v>0</v>
      </c>
      <c r="J4112" s="13">
        <f>(1 - Dashboard!$I$9) * H4112 * Dashboard!$I$8 * 'Lookups and Calculations'!$F$12</f>
        <v>0</v>
      </c>
      <c r="K4112" s="12">
        <f>(1 - Dashboard!$I$11) * I4112 * Dashboard!$I$10 * 'Lookups and Calculations'!$F$12</f>
        <v>0</v>
      </c>
      <c r="L4112" s="12">
        <f>(H4112 - I4112) * Dashboard!$I$13 * (Dashboard!$D$12 / 365) * 'Lookups and Calculations'!$F$12</f>
        <v>0</v>
      </c>
      <c r="M4112" s="3">
        <f>(G4112*2) * Dashboard!$I$13 * (Dashboard!$D$12 / 365) * 'Lookups and Calculations'!$F$12</f>
        <v>1602.0878730267946</v>
      </c>
      <c r="N4112" s="12">
        <f>H4112 * Dashboard!$I$14 * Dashboard!$I$15 * (Dashboard!$D$12 / 365) * 'Lookups and Calculations'!$F$12</f>
        <v>0</v>
      </c>
    </row>
    <row r="4113" spans="1:14" x14ac:dyDescent="0.35">
      <c r="A4113" s="2">
        <v>4112</v>
      </c>
      <c r="B4113" s="11">
        <v>1.9893966144361637</v>
      </c>
      <c r="C4113" s="11">
        <v>-0.4096689671101022</v>
      </c>
      <c r="D4113" s="3">
        <f>B4113*Dashboard!$D$11*Dashboard!$D$10*SQRT(Dashboard!$D$12/365)</f>
        <v>493930.90586189512</v>
      </c>
      <c r="E4113" s="3">
        <f>IF(Dashboard!$I$3,C4113*Dashboard!$E$11*Dashboard!$E$10*SQRT(Dashboard!$D$12/365),0)</f>
        <v>-203426.66973478225</v>
      </c>
      <c r="F4113" s="3">
        <f>D4113+IF(Dashboard!$I$3,E4113,0)</f>
        <v>290504.23612711288</v>
      </c>
      <c r="G4113" s="3">
        <f>IF(Dashboard!$I$4, ('Lookups and Calculations'!$F$9) / (1 - 'Lookups and Calculations'!$F$10), 'Lookups and Calculations'!$F$9)</f>
        <v>1951878.888340465</v>
      </c>
      <c r="H4113" s="12">
        <f t="shared" si="128"/>
        <v>0</v>
      </c>
      <c r="I4113" s="12">
        <f t="shared" si="129"/>
        <v>0</v>
      </c>
      <c r="J4113" s="13">
        <f>(1 - Dashboard!$I$9) * H4113 * Dashboard!$I$8 * 'Lookups and Calculations'!$F$12</f>
        <v>0</v>
      </c>
      <c r="K4113" s="12">
        <f>(1 - Dashboard!$I$11) * I4113 * Dashboard!$I$10 * 'Lookups and Calculations'!$F$12</f>
        <v>0</v>
      </c>
      <c r="L4113" s="12">
        <f>(H4113 - I4113) * Dashboard!$I$13 * (Dashboard!$D$12 / 365) * 'Lookups and Calculations'!$F$12</f>
        <v>0</v>
      </c>
      <c r="M4113" s="3">
        <f>(G4113*2) * Dashboard!$I$13 * (Dashboard!$D$12 / 365) * 'Lookups and Calculations'!$F$12</f>
        <v>1602.0878730267946</v>
      </c>
      <c r="N4113" s="12">
        <f>H4113 * Dashboard!$I$14 * Dashboard!$I$15 * (Dashboard!$D$12 / 365) * 'Lookups and Calculations'!$F$12</f>
        <v>0</v>
      </c>
    </row>
    <row r="4114" spans="1:14" x14ac:dyDescent="0.35">
      <c r="A4114" s="2">
        <v>4113</v>
      </c>
      <c r="B4114" s="11">
        <v>-0.95890842457313596</v>
      </c>
      <c r="C4114" s="11">
        <v>1.0823708357078137</v>
      </c>
      <c r="D4114" s="3">
        <f>B4114*Dashboard!$D$11*Dashboard!$D$10*SQRT(Dashboard!$D$12/365)</f>
        <v>-238079.47764214405</v>
      </c>
      <c r="E4114" s="3">
        <f>IF(Dashboard!$I$3,C4114*Dashboard!$E$11*Dashboard!$E$10*SQRT(Dashboard!$D$12/365),0)</f>
        <v>537465.88636995177</v>
      </c>
      <c r="F4114" s="3">
        <f>D4114+IF(Dashboard!$I$3,E4114,0)</f>
        <v>299386.40872780769</v>
      </c>
      <c r="G4114" s="3">
        <f>IF(Dashboard!$I$4, ('Lookups and Calculations'!$F$9) / (1 - 'Lookups and Calculations'!$F$10), 'Lookups and Calculations'!$F$9)</f>
        <v>1951878.888340465</v>
      </c>
      <c r="H4114" s="12">
        <f t="shared" si="128"/>
        <v>0</v>
      </c>
      <c r="I4114" s="12">
        <f t="shared" si="129"/>
        <v>0</v>
      </c>
      <c r="J4114" s="13">
        <f>(1 - Dashboard!$I$9) * H4114 * Dashboard!$I$8 * 'Lookups and Calculations'!$F$12</f>
        <v>0</v>
      </c>
      <c r="K4114" s="12">
        <f>(1 - Dashboard!$I$11) * I4114 * Dashboard!$I$10 * 'Lookups and Calculations'!$F$12</f>
        <v>0</v>
      </c>
      <c r="L4114" s="12">
        <f>(H4114 - I4114) * Dashboard!$I$13 * (Dashboard!$D$12 / 365) * 'Lookups and Calculations'!$F$12</f>
        <v>0</v>
      </c>
      <c r="M4114" s="3">
        <f>(G4114*2) * Dashboard!$I$13 * (Dashboard!$D$12 / 365) * 'Lookups and Calculations'!$F$12</f>
        <v>1602.0878730267946</v>
      </c>
      <c r="N4114" s="12">
        <f>H4114 * Dashboard!$I$14 * Dashboard!$I$15 * (Dashboard!$D$12 / 365) * 'Lookups and Calculations'!$F$12</f>
        <v>0</v>
      </c>
    </row>
    <row r="4115" spans="1:14" x14ac:dyDescent="0.35">
      <c r="A4115" s="2">
        <v>4114</v>
      </c>
      <c r="B4115" s="11">
        <v>-0.13063576725218864</v>
      </c>
      <c r="C4115" s="11">
        <v>-1.1021647959889753</v>
      </c>
      <c r="D4115" s="3">
        <f>B4115*Dashboard!$D$11*Dashboard!$D$10*SQRT(Dashboard!$D$12/365)</f>
        <v>-32434.479071999911</v>
      </c>
      <c r="E4115" s="3">
        <f>IF(Dashboard!$I$3,C4115*Dashboard!$E$11*Dashboard!$E$10*SQRT(Dashboard!$D$12/365),0)</f>
        <v>-547294.84522242215</v>
      </c>
      <c r="F4115" s="3">
        <f>D4115+IF(Dashboard!$I$3,E4115,0)</f>
        <v>-579729.32429442205</v>
      </c>
      <c r="G4115" s="3">
        <f>IF(Dashboard!$I$4, ('Lookups and Calculations'!$F$9) / (1 - 'Lookups and Calculations'!$F$10), 'Lookups and Calculations'!$F$9)</f>
        <v>1951878.888340465</v>
      </c>
      <c r="H4115" s="12">
        <f t="shared" si="128"/>
        <v>0</v>
      </c>
      <c r="I4115" s="12">
        <f t="shared" si="129"/>
        <v>0</v>
      </c>
      <c r="J4115" s="13">
        <f>(1 - Dashboard!$I$9) * H4115 * Dashboard!$I$8 * 'Lookups and Calculations'!$F$12</f>
        <v>0</v>
      </c>
      <c r="K4115" s="12">
        <f>(1 - Dashboard!$I$11) * I4115 * Dashboard!$I$10 * 'Lookups and Calculations'!$F$12</f>
        <v>0</v>
      </c>
      <c r="L4115" s="12">
        <f>(H4115 - I4115) * Dashboard!$I$13 * (Dashboard!$D$12 / 365) * 'Lookups and Calculations'!$F$12</f>
        <v>0</v>
      </c>
      <c r="M4115" s="3">
        <f>(G4115*2) * Dashboard!$I$13 * (Dashboard!$D$12 / 365) * 'Lookups and Calculations'!$F$12</f>
        <v>1602.0878730267946</v>
      </c>
      <c r="N4115" s="12">
        <f>H4115 * Dashboard!$I$14 * Dashboard!$I$15 * (Dashboard!$D$12 / 365) * 'Lookups and Calculations'!$F$12</f>
        <v>0</v>
      </c>
    </row>
    <row r="4116" spans="1:14" x14ac:dyDescent="0.35">
      <c r="A4116" s="2">
        <v>4115</v>
      </c>
      <c r="B4116" s="11">
        <v>-0.22359885686439229</v>
      </c>
      <c r="C4116" s="11">
        <v>1.6361061041633283E-2</v>
      </c>
      <c r="D4116" s="3">
        <f>B4116*Dashboard!$D$11*Dashboard!$D$10*SQRT(Dashboard!$D$12/365)</f>
        <v>-55515.519187718717</v>
      </c>
      <c r="E4116" s="3">
        <f>IF(Dashboard!$I$3,C4116*Dashboard!$E$11*Dashboard!$E$10*SQRT(Dashboard!$D$12/365),0)</f>
        <v>8124.3062771030982</v>
      </c>
      <c r="F4116" s="3">
        <f>D4116+IF(Dashboard!$I$3,E4116,0)</f>
        <v>-47391.212910615621</v>
      </c>
      <c r="G4116" s="3">
        <f>IF(Dashboard!$I$4, ('Lookups and Calculations'!$F$9) / (1 - 'Lookups and Calculations'!$F$10), 'Lookups and Calculations'!$F$9)</f>
        <v>1951878.888340465</v>
      </c>
      <c r="H4116" s="12">
        <f t="shared" si="128"/>
        <v>0</v>
      </c>
      <c r="I4116" s="12">
        <f t="shared" si="129"/>
        <v>0</v>
      </c>
      <c r="J4116" s="13">
        <f>(1 - Dashboard!$I$9) * H4116 * Dashboard!$I$8 * 'Lookups and Calculations'!$F$12</f>
        <v>0</v>
      </c>
      <c r="K4116" s="12">
        <f>(1 - Dashboard!$I$11) * I4116 * Dashboard!$I$10 * 'Lookups and Calculations'!$F$12</f>
        <v>0</v>
      </c>
      <c r="L4116" s="12">
        <f>(H4116 - I4116) * Dashboard!$I$13 * (Dashboard!$D$12 / 365) * 'Lookups and Calculations'!$F$12</f>
        <v>0</v>
      </c>
      <c r="M4116" s="3">
        <f>(G4116*2) * Dashboard!$I$13 * (Dashboard!$D$12 / 365) * 'Lookups and Calculations'!$F$12</f>
        <v>1602.0878730267946</v>
      </c>
      <c r="N4116" s="12">
        <f>H4116 * Dashboard!$I$14 * Dashboard!$I$15 * (Dashboard!$D$12 / 365) * 'Lookups and Calculations'!$F$12</f>
        <v>0</v>
      </c>
    </row>
    <row r="4117" spans="1:14" x14ac:dyDescent="0.35">
      <c r="A4117" s="2">
        <v>4116</v>
      </c>
      <c r="B4117" s="11">
        <v>0.35049620950927818</v>
      </c>
      <c r="C4117" s="11">
        <v>-0.1594735648075791</v>
      </c>
      <c r="D4117" s="3">
        <f>B4117*Dashboard!$D$11*Dashboard!$D$10*SQRT(Dashboard!$D$12/365)</f>
        <v>87021.818076806376</v>
      </c>
      <c r="E4117" s="3">
        <f>IF(Dashboard!$I$3,C4117*Dashboard!$E$11*Dashboard!$E$10*SQRT(Dashboard!$D$12/365),0)</f>
        <v>-79188.756786698301</v>
      </c>
      <c r="F4117" s="3">
        <f>D4117+IF(Dashboard!$I$3,E4117,0)</f>
        <v>7833.0612901080749</v>
      </c>
      <c r="G4117" s="3">
        <f>IF(Dashboard!$I$4, ('Lookups and Calculations'!$F$9) / (1 - 'Lookups and Calculations'!$F$10), 'Lookups and Calculations'!$F$9)</f>
        <v>1951878.888340465</v>
      </c>
      <c r="H4117" s="12">
        <f t="shared" si="128"/>
        <v>0</v>
      </c>
      <c r="I4117" s="12">
        <f t="shared" si="129"/>
        <v>0</v>
      </c>
      <c r="J4117" s="13">
        <f>(1 - Dashboard!$I$9) * H4117 * Dashboard!$I$8 * 'Lookups and Calculations'!$F$12</f>
        <v>0</v>
      </c>
      <c r="K4117" s="12">
        <f>(1 - Dashboard!$I$11) * I4117 * Dashboard!$I$10 * 'Lookups and Calculations'!$F$12</f>
        <v>0</v>
      </c>
      <c r="L4117" s="12">
        <f>(H4117 - I4117) * Dashboard!$I$13 * (Dashboard!$D$12 / 365) * 'Lookups and Calculations'!$F$12</f>
        <v>0</v>
      </c>
      <c r="M4117" s="3">
        <f>(G4117*2) * Dashboard!$I$13 * (Dashboard!$D$12 / 365) * 'Lookups and Calculations'!$F$12</f>
        <v>1602.0878730267946</v>
      </c>
      <c r="N4117" s="12">
        <f>H4117 * Dashboard!$I$14 * Dashboard!$I$15 * (Dashboard!$D$12 / 365) * 'Lookups and Calculations'!$F$12</f>
        <v>0</v>
      </c>
    </row>
    <row r="4118" spans="1:14" x14ac:dyDescent="0.35">
      <c r="A4118" s="2">
        <v>4117</v>
      </c>
      <c r="B4118" s="11">
        <v>-1.0280995896266383</v>
      </c>
      <c r="C4118" s="11">
        <v>0.25580776287034918</v>
      </c>
      <c r="D4118" s="3">
        <f>B4118*Dashboard!$D$11*Dashboard!$D$10*SQRT(Dashboard!$D$12/365)</f>
        <v>-255258.38233340511</v>
      </c>
      <c r="E4118" s="3">
        <f>IF(Dashboard!$I$3,C4118*Dashboard!$E$11*Dashboard!$E$10*SQRT(Dashboard!$D$12/365),0)</f>
        <v>127024.8065410195</v>
      </c>
      <c r="F4118" s="3">
        <f>D4118+IF(Dashboard!$I$3,E4118,0)</f>
        <v>-128233.57579238561</v>
      </c>
      <c r="G4118" s="3">
        <f>IF(Dashboard!$I$4, ('Lookups and Calculations'!$F$9) / (1 - 'Lookups and Calculations'!$F$10), 'Lookups and Calculations'!$F$9)</f>
        <v>1951878.888340465</v>
      </c>
      <c r="H4118" s="12">
        <f t="shared" si="128"/>
        <v>0</v>
      </c>
      <c r="I4118" s="12">
        <f t="shared" si="129"/>
        <v>0</v>
      </c>
      <c r="J4118" s="13">
        <f>(1 - Dashboard!$I$9) * H4118 * Dashboard!$I$8 * 'Lookups and Calculations'!$F$12</f>
        <v>0</v>
      </c>
      <c r="K4118" s="12">
        <f>(1 - Dashboard!$I$11) * I4118 * Dashboard!$I$10 * 'Lookups and Calculations'!$F$12</f>
        <v>0</v>
      </c>
      <c r="L4118" s="12">
        <f>(H4118 - I4118) * Dashboard!$I$13 * (Dashboard!$D$12 / 365) * 'Lookups and Calculations'!$F$12</f>
        <v>0</v>
      </c>
      <c r="M4118" s="3">
        <f>(G4118*2) * Dashboard!$I$13 * (Dashboard!$D$12 / 365) * 'Lookups and Calculations'!$F$12</f>
        <v>1602.0878730267946</v>
      </c>
      <c r="N4118" s="12">
        <f>H4118 * Dashboard!$I$14 * Dashboard!$I$15 * (Dashboard!$D$12 / 365) * 'Lookups and Calculations'!$F$12</f>
        <v>0</v>
      </c>
    </row>
    <row r="4119" spans="1:14" x14ac:dyDescent="0.35">
      <c r="A4119" s="2">
        <v>4118</v>
      </c>
      <c r="B4119" s="11">
        <v>0.40354070259210617</v>
      </c>
      <c r="C4119" s="11">
        <v>0.57865376525644951</v>
      </c>
      <c r="D4119" s="3">
        <f>B4119*Dashboard!$D$11*Dashboard!$D$10*SQRT(Dashboard!$D$12/365)</f>
        <v>100191.79852678916</v>
      </c>
      <c r="E4119" s="3">
        <f>IF(Dashboard!$I$3,C4119*Dashboard!$E$11*Dashboard!$E$10*SQRT(Dashboard!$D$12/365),0)</f>
        <v>287338.35815290199</v>
      </c>
      <c r="F4119" s="3">
        <f>D4119+IF(Dashboard!$I$3,E4119,0)</f>
        <v>387530.15667969116</v>
      </c>
      <c r="G4119" s="3">
        <f>IF(Dashboard!$I$4, ('Lookups and Calculations'!$F$9) / (1 - 'Lookups and Calculations'!$F$10), 'Lookups and Calculations'!$F$9)</f>
        <v>1951878.888340465</v>
      </c>
      <c r="H4119" s="12">
        <f t="shared" si="128"/>
        <v>0</v>
      </c>
      <c r="I4119" s="12">
        <f t="shared" si="129"/>
        <v>0</v>
      </c>
      <c r="J4119" s="13">
        <f>(1 - Dashboard!$I$9) * H4119 * Dashboard!$I$8 * 'Lookups and Calculations'!$F$12</f>
        <v>0</v>
      </c>
      <c r="K4119" s="12">
        <f>(1 - Dashboard!$I$11) * I4119 * Dashboard!$I$10 * 'Lookups and Calculations'!$F$12</f>
        <v>0</v>
      </c>
      <c r="L4119" s="12">
        <f>(H4119 - I4119) * Dashboard!$I$13 * (Dashboard!$D$12 / 365) * 'Lookups and Calculations'!$F$12</f>
        <v>0</v>
      </c>
      <c r="M4119" s="3">
        <f>(G4119*2) * Dashboard!$I$13 * (Dashboard!$D$12 / 365) * 'Lookups and Calculations'!$F$12</f>
        <v>1602.0878730267946</v>
      </c>
      <c r="N4119" s="12">
        <f>H4119 * Dashboard!$I$14 * Dashboard!$I$15 * (Dashboard!$D$12 / 365) * 'Lookups and Calculations'!$F$12</f>
        <v>0</v>
      </c>
    </row>
    <row r="4120" spans="1:14" x14ac:dyDescent="0.35">
      <c r="A4120" s="2">
        <v>4119</v>
      </c>
      <c r="B4120" s="11">
        <v>8.2652409775614111E-2</v>
      </c>
      <c r="C4120" s="11">
        <v>-1.9176641652589848</v>
      </c>
      <c r="D4120" s="3">
        <f>B4120*Dashboard!$D$11*Dashboard!$D$10*SQRT(Dashboard!$D$12/365)</f>
        <v>20521.086311242248</v>
      </c>
      <c r="E4120" s="3">
        <f>IF(Dashboard!$I$3,C4120*Dashboard!$E$11*Dashboard!$E$10*SQRT(Dashboard!$D$12/365),0)</f>
        <v>-952242.09331804828</v>
      </c>
      <c r="F4120" s="3">
        <f>D4120+IF(Dashboard!$I$3,E4120,0)</f>
        <v>-931721.00700680609</v>
      </c>
      <c r="G4120" s="3">
        <f>IF(Dashboard!$I$4, ('Lookups and Calculations'!$F$9) / (1 - 'Lookups and Calculations'!$F$10), 'Lookups and Calculations'!$F$9)</f>
        <v>1951878.888340465</v>
      </c>
      <c r="H4120" s="12">
        <f t="shared" si="128"/>
        <v>0</v>
      </c>
      <c r="I4120" s="12">
        <f t="shared" si="129"/>
        <v>0</v>
      </c>
      <c r="J4120" s="13">
        <f>(1 - Dashboard!$I$9) * H4120 * Dashboard!$I$8 * 'Lookups and Calculations'!$F$12</f>
        <v>0</v>
      </c>
      <c r="K4120" s="12">
        <f>(1 - Dashboard!$I$11) * I4120 * Dashboard!$I$10 * 'Lookups and Calculations'!$F$12</f>
        <v>0</v>
      </c>
      <c r="L4120" s="12">
        <f>(H4120 - I4120) * Dashboard!$I$13 * (Dashboard!$D$12 / 365) * 'Lookups and Calculations'!$F$12</f>
        <v>0</v>
      </c>
      <c r="M4120" s="3">
        <f>(G4120*2) * Dashboard!$I$13 * (Dashboard!$D$12 / 365) * 'Lookups and Calculations'!$F$12</f>
        <v>1602.0878730267946</v>
      </c>
      <c r="N4120" s="12">
        <f>H4120 * Dashboard!$I$14 * Dashboard!$I$15 * (Dashboard!$D$12 / 365) * 'Lookups and Calculations'!$F$12</f>
        <v>0</v>
      </c>
    </row>
    <row r="4121" spans="1:14" x14ac:dyDescent="0.35">
      <c r="A4121" s="2">
        <v>4120</v>
      </c>
      <c r="B4121" s="11">
        <v>1.3924385755130435</v>
      </c>
      <c r="C4121" s="11">
        <v>0.15266303001073556</v>
      </c>
      <c r="D4121" s="3">
        <f>B4121*Dashboard!$D$11*Dashboard!$D$10*SQRT(Dashboard!$D$12/365)</f>
        <v>345717.10938350629</v>
      </c>
      <c r="E4121" s="3">
        <f>IF(Dashboard!$I$3,C4121*Dashboard!$E$11*Dashboard!$E$10*SQRT(Dashboard!$D$12/365),0)</f>
        <v>75806.893565258855</v>
      </c>
      <c r="F4121" s="3">
        <f>D4121+IF(Dashboard!$I$3,E4121,0)</f>
        <v>421524.00294876518</v>
      </c>
      <c r="G4121" s="3">
        <f>IF(Dashboard!$I$4, ('Lookups and Calculations'!$F$9) / (1 - 'Lookups and Calculations'!$F$10), 'Lookups and Calculations'!$F$9)</f>
        <v>1951878.888340465</v>
      </c>
      <c r="H4121" s="12">
        <f t="shared" si="128"/>
        <v>0</v>
      </c>
      <c r="I4121" s="12">
        <f t="shared" si="129"/>
        <v>0</v>
      </c>
      <c r="J4121" s="13">
        <f>(1 - Dashboard!$I$9) * H4121 * Dashboard!$I$8 * 'Lookups and Calculations'!$F$12</f>
        <v>0</v>
      </c>
      <c r="K4121" s="12">
        <f>(1 - Dashboard!$I$11) * I4121 * Dashboard!$I$10 * 'Lookups and Calculations'!$F$12</f>
        <v>0</v>
      </c>
      <c r="L4121" s="12">
        <f>(H4121 - I4121) * Dashboard!$I$13 * (Dashboard!$D$12 / 365) * 'Lookups and Calculations'!$F$12</f>
        <v>0</v>
      </c>
      <c r="M4121" s="3">
        <f>(G4121*2) * Dashboard!$I$13 * (Dashboard!$D$12 / 365) * 'Lookups and Calculations'!$F$12</f>
        <v>1602.0878730267946</v>
      </c>
      <c r="N4121" s="12">
        <f>H4121 * Dashboard!$I$14 * Dashboard!$I$15 * (Dashboard!$D$12 / 365) * 'Lookups and Calculations'!$F$12</f>
        <v>0</v>
      </c>
    </row>
    <row r="4122" spans="1:14" x14ac:dyDescent="0.35">
      <c r="A4122" s="2">
        <v>4121</v>
      </c>
      <c r="B4122" s="11">
        <v>-0.31064377035473595</v>
      </c>
      <c r="C4122" s="11">
        <v>0.32725918368364937</v>
      </c>
      <c r="D4122" s="3">
        <f>B4122*Dashboard!$D$11*Dashboard!$D$10*SQRT(Dashboard!$D$12/365)</f>
        <v>-77127.184080966355</v>
      </c>
      <c r="E4122" s="3">
        <f>IF(Dashboard!$I$3,C4122*Dashboard!$E$11*Dashboard!$E$10*SQRT(Dashboard!$D$12/365),0)</f>
        <v>162504.97650947532</v>
      </c>
      <c r="F4122" s="3">
        <f>D4122+IF(Dashboard!$I$3,E4122,0)</f>
        <v>85377.792428508968</v>
      </c>
      <c r="G4122" s="3">
        <f>IF(Dashboard!$I$4, ('Lookups and Calculations'!$F$9) / (1 - 'Lookups and Calculations'!$F$10), 'Lookups and Calculations'!$F$9)</f>
        <v>1951878.888340465</v>
      </c>
      <c r="H4122" s="12">
        <f t="shared" si="128"/>
        <v>0</v>
      </c>
      <c r="I4122" s="12">
        <f t="shared" si="129"/>
        <v>0</v>
      </c>
      <c r="J4122" s="13">
        <f>(1 - Dashboard!$I$9) * H4122 * Dashboard!$I$8 * 'Lookups and Calculations'!$F$12</f>
        <v>0</v>
      </c>
      <c r="K4122" s="12">
        <f>(1 - Dashboard!$I$11) * I4122 * Dashboard!$I$10 * 'Lookups and Calculations'!$F$12</f>
        <v>0</v>
      </c>
      <c r="L4122" s="12">
        <f>(H4122 - I4122) * Dashboard!$I$13 * (Dashboard!$D$12 / 365) * 'Lookups and Calculations'!$F$12</f>
        <v>0</v>
      </c>
      <c r="M4122" s="3">
        <f>(G4122*2) * Dashboard!$I$13 * (Dashboard!$D$12 / 365) * 'Lookups and Calculations'!$F$12</f>
        <v>1602.0878730267946</v>
      </c>
      <c r="N4122" s="12">
        <f>H4122 * Dashboard!$I$14 * Dashboard!$I$15 * (Dashboard!$D$12 / 365) * 'Lookups and Calculations'!$F$12</f>
        <v>0</v>
      </c>
    </row>
    <row r="4123" spans="1:14" x14ac:dyDescent="0.35">
      <c r="A4123" s="2">
        <v>4122</v>
      </c>
      <c r="B4123" s="11">
        <v>1.7288765543465519</v>
      </c>
      <c r="C4123" s="11">
        <v>-0.97569713401419189</v>
      </c>
      <c r="D4123" s="3">
        <f>B4123*Dashboard!$D$11*Dashboard!$D$10*SQRT(Dashboard!$D$12/365)</f>
        <v>429248.52511313342</v>
      </c>
      <c r="E4123" s="3">
        <f>IF(Dashboard!$I$3,C4123*Dashboard!$E$11*Dashboard!$E$10*SQRT(Dashboard!$D$12/365),0)</f>
        <v>-484495.61616155936</v>
      </c>
      <c r="F4123" s="3">
        <f>D4123+IF(Dashboard!$I$3,E4123,0)</f>
        <v>-55247.091048425937</v>
      </c>
      <c r="G4123" s="3">
        <f>IF(Dashboard!$I$4, ('Lookups and Calculations'!$F$9) / (1 - 'Lookups and Calculations'!$F$10), 'Lookups and Calculations'!$F$9)</f>
        <v>1951878.888340465</v>
      </c>
      <c r="H4123" s="12">
        <f t="shared" si="128"/>
        <v>0</v>
      </c>
      <c r="I4123" s="12">
        <f t="shared" si="129"/>
        <v>0</v>
      </c>
      <c r="J4123" s="13">
        <f>(1 - Dashboard!$I$9) * H4123 * Dashboard!$I$8 * 'Lookups and Calculations'!$F$12</f>
        <v>0</v>
      </c>
      <c r="K4123" s="12">
        <f>(1 - Dashboard!$I$11) * I4123 * Dashboard!$I$10 * 'Lookups and Calculations'!$F$12</f>
        <v>0</v>
      </c>
      <c r="L4123" s="12">
        <f>(H4123 - I4123) * Dashboard!$I$13 * (Dashboard!$D$12 / 365) * 'Lookups and Calculations'!$F$12</f>
        <v>0</v>
      </c>
      <c r="M4123" s="3">
        <f>(G4123*2) * Dashboard!$I$13 * (Dashboard!$D$12 / 365) * 'Lookups and Calculations'!$F$12</f>
        <v>1602.0878730267946</v>
      </c>
      <c r="N4123" s="12">
        <f>H4123 * Dashboard!$I$14 * Dashboard!$I$15 * (Dashboard!$D$12 / 365) * 'Lookups and Calculations'!$F$12</f>
        <v>0</v>
      </c>
    </row>
    <row r="4124" spans="1:14" x14ac:dyDescent="0.35">
      <c r="A4124" s="2">
        <v>4123</v>
      </c>
      <c r="B4124" s="11">
        <v>0.37074692060278219</v>
      </c>
      <c r="C4124" s="11">
        <v>1.00895911657114</v>
      </c>
      <c r="D4124" s="3">
        <f>B4124*Dashboard!$D$11*Dashboard!$D$10*SQRT(Dashboard!$D$12/365)</f>
        <v>92049.700401617127</v>
      </c>
      <c r="E4124" s="3">
        <f>IF(Dashboard!$I$3,C4124*Dashboard!$E$11*Dashboard!$E$10*SQRT(Dashboard!$D$12/365),0)</f>
        <v>501012.3037399911</v>
      </c>
      <c r="F4124" s="3">
        <f>D4124+IF(Dashboard!$I$3,E4124,0)</f>
        <v>593062.00414160825</v>
      </c>
      <c r="G4124" s="3">
        <f>IF(Dashboard!$I$4, ('Lookups and Calculations'!$F$9) / (1 - 'Lookups and Calculations'!$F$10), 'Lookups and Calculations'!$F$9)</f>
        <v>1951878.888340465</v>
      </c>
      <c r="H4124" s="12">
        <f t="shared" si="128"/>
        <v>0</v>
      </c>
      <c r="I4124" s="12">
        <f t="shared" si="129"/>
        <v>0</v>
      </c>
      <c r="J4124" s="13">
        <f>(1 - Dashboard!$I$9) * H4124 * Dashboard!$I$8 * 'Lookups and Calculations'!$F$12</f>
        <v>0</v>
      </c>
      <c r="K4124" s="12">
        <f>(1 - Dashboard!$I$11) * I4124 * Dashboard!$I$10 * 'Lookups and Calculations'!$F$12</f>
        <v>0</v>
      </c>
      <c r="L4124" s="12">
        <f>(H4124 - I4124) * Dashboard!$I$13 * (Dashboard!$D$12 / 365) * 'Lookups and Calculations'!$F$12</f>
        <v>0</v>
      </c>
      <c r="M4124" s="3">
        <f>(G4124*2) * Dashboard!$I$13 * (Dashboard!$D$12 / 365) * 'Lookups and Calculations'!$F$12</f>
        <v>1602.0878730267946</v>
      </c>
      <c r="N4124" s="12">
        <f>H4124 * Dashboard!$I$14 * Dashboard!$I$15 * (Dashboard!$D$12 / 365) * 'Lookups and Calculations'!$F$12</f>
        <v>0</v>
      </c>
    </row>
    <row r="4125" spans="1:14" x14ac:dyDescent="0.35">
      <c r="A4125" s="2">
        <v>4124</v>
      </c>
      <c r="B4125" s="11">
        <v>4.4357400943070724E-2</v>
      </c>
      <c r="C4125" s="11">
        <v>-1.1758721785707946</v>
      </c>
      <c r="D4125" s="3">
        <f>B4125*Dashboard!$D$11*Dashboard!$D$10*SQRT(Dashboard!$D$12/365)</f>
        <v>11013.13386707447</v>
      </c>
      <c r="E4125" s="3">
        <f>IF(Dashboard!$I$3,C4125*Dashboard!$E$11*Dashboard!$E$10*SQRT(Dashboard!$D$12/365),0)</f>
        <v>-583895.24353733088</v>
      </c>
      <c r="F4125" s="3">
        <f>D4125+IF(Dashboard!$I$3,E4125,0)</f>
        <v>-572882.10967025638</v>
      </c>
      <c r="G4125" s="3">
        <f>IF(Dashboard!$I$4, ('Lookups and Calculations'!$F$9) / (1 - 'Lookups and Calculations'!$F$10), 'Lookups and Calculations'!$F$9)</f>
        <v>1951878.888340465</v>
      </c>
      <c r="H4125" s="12">
        <f t="shared" si="128"/>
        <v>0</v>
      </c>
      <c r="I4125" s="12">
        <f t="shared" si="129"/>
        <v>0</v>
      </c>
      <c r="J4125" s="13">
        <f>(1 - Dashboard!$I$9) * H4125 * Dashboard!$I$8 * 'Lookups and Calculations'!$F$12</f>
        <v>0</v>
      </c>
      <c r="K4125" s="12">
        <f>(1 - Dashboard!$I$11) * I4125 * Dashboard!$I$10 * 'Lookups and Calculations'!$F$12</f>
        <v>0</v>
      </c>
      <c r="L4125" s="12">
        <f>(H4125 - I4125) * Dashboard!$I$13 * (Dashboard!$D$12 / 365) * 'Lookups and Calculations'!$F$12</f>
        <v>0</v>
      </c>
      <c r="M4125" s="3">
        <f>(G4125*2) * Dashboard!$I$13 * (Dashboard!$D$12 / 365) * 'Lookups and Calculations'!$F$12</f>
        <v>1602.0878730267946</v>
      </c>
      <c r="N4125" s="12">
        <f>H4125 * Dashboard!$I$14 * Dashboard!$I$15 * (Dashboard!$D$12 / 365) * 'Lookups and Calculations'!$F$12</f>
        <v>0</v>
      </c>
    </row>
    <row r="4126" spans="1:14" x14ac:dyDescent="0.35">
      <c r="A4126" s="2">
        <v>4125</v>
      </c>
      <c r="B4126" s="11">
        <v>-1.1414550993190491</v>
      </c>
      <c r="C4126" s="11">
        <v>0.26122828896786504</v>
      </c>
      <c r="D4126" s="3">
        <f>B4126*Dashboard!$D$11*Dashboard!$D$10*SQRT(Dashboard!$D$12/365)</f>
        <v>-283402.4885314937</v>
      </c>
      <c r="E4126" s="3">
        <f>IF(Dashboard!$I$3,C4126*Dashboard!$E$11*Dashboard!$E$10*SQRT(Dashboard!$D$12/365),0)</f>
        <v>129716.44213159567</v>
      </c>
      <c r="F4126" s="3">
        <f>D4126+IF(Dashboard!$I$3,E4126,0)</f>
        <v>-153686.04639989801</v>
      </c>
      <c r="G4126" s="3">
        <f>IF(Dashboard!$I$4, ('Lookups and Calculations'!$F$9) / (1 - 'Lookups and Calculations'!$F$10), 'Lookups and Calculations'!$F$9)</f>
        <v>1951878.888340465</v>
      </c>
      <c r="H4126" s="12">
        <f t="shared" si="128"/>
        <v>0</v>
      </c>
      <c r="I4126" s="12">
        <f t="shared" si="129"/>
        <v>0</v>
      </c>
      <c r="J4126" s="13">
        <f>(1 - Dashboard!$I$9) * H4126 * Dashboard!$I$8 * 'Lookups and Calculations'!$F$12</f>
        <v>0</v>
      </c>
      <c r="K4126" s="12">
        <f>(1 - Dashboard!$I$11) * I4126 * Dashboard!$I$10 * 'Lookups and Calculations'!$F$12</f>
        <v>0</v>
      </c>
      <c r="L4126" s="12">
        <f>(H4126 - I4126) * Dashboard!$I$13 * (Dashboard!$D$12 / 365) * 'Lookups and Calculations'!$F$12</f>
        <v>0</v>
      </c>
      <c r="M4126" s="3">
        <f>(G4126*2) * Dashboard!$I$13 * (Dashboard!$D$12 / 365) * 'Lookups and Calculations'!$F$12</f>
        <v>1602.0878730267946</v>
      </c>
      <c r="N4126" s="12">
        <f>H4126 * Dashboard!$I$14 * Dashboard!$I$15 * (Dashboard!$D$12 / 365) * 'Lookups and Calculations'!$F$12</f>
        <v>0</v>
      </c>
    </row>
    <row r="4127" spans="1:14" x14ac:dyDescent="0.35">
      <c r="A4127" s="2">
        <v>4126</v>
      </c>
      <c r="B4127" s="11">
        <v>1.1272286512768042</v>
      </c>
      <c r="C4127" s="11">
        <v>-0.20431957854879407</v>
      </c>
      <c r="D4127" s="3">
        <f>B4127*Dashboard!$D$11*Dashboard!$D$10*SQRT(Dashboard!$D$12/365)</f>
        <v>279870.32087939646</v>
      </c>
      <c r="E4127" s="3">
        <f>IF(Dashboard!$I$3,C4127*Dashboard!$E$11*Dashboard!$E$10*SQRT(Dashboard!$D$12/365),0)</f>
        <v>-101457.65181824162</v>
      </c>
      <c r="F4127" s="3">
        <f>D4127+IF(Dashboard!$I$3,E4127,0)</f>
        <v>178412.66906115483</v>
      </c>
      <c r="G4127" s="3">
        <f>IF(Dashboard!$I$4, ('Lookups and Calculations'!$F$9) / (1 - 'Lookups and Calculations'!$F$10), 'Lookups and Calculations'!$F$9)</f>
        <v>1951878.888340465</v>
      </c>
      <c r="H4127" s="12">
        <f t="shared" si="128"/>
        <v>0</v>
      </c>
      <c r="I4127" s="12">
        <f t="shared" si="129"/>
        <v>0</v>
      </c>
      <c r="J4127" s="13">
        <f>(1 - Dashboard!$I$9) * H4127 * Dashboard!$I$8 * 'Lookups and Calculations'!$F$12</f>
        <v>0</v>
      </c>
      <c r="K4127" s="12">
        <f>(1 - Dashboard!$I$11) * I4127 * Dashboard!$I$10 * 'Lookups and Calculations'!$F$12</f>
        <v>0</v>
      </c>
      <c r="L4127" s="12">
        <f>(H4127 - I4127) * Dashboard!$I$13 * (Dashboard!$D$12 / 365) * 'Lookups and Calculations'!$F$12</f>
        <v>0</v>
      </c>
      <c r="M4127" s="3">
        <f>(G4127*2) * Dashboard!$I$13 * (Dashboard!$D$12 / 365) * 'Lookups and Calculations'!$F$12</f>
        <v>1602.0878730267946</v>
      </c>
      <c r="N4127" s="12">
        <f>H4127 * Dashboard!$I$14 * Dashboard!$I$15 * (Dashboard!$D$12 / 365) * 'Lookups and Calculations'!$F$12</f>
        <v>0</v>
      </c>
    </row>
    <row r="4128" spans="1:14" x14ac:dyDescent="0.35">
      <c r="A4128" s="2">
        <v>4127</v>
      </c>
      <c r="B4128" s="11">
        <v>-0.22989877495822755</v>
      </c>
      <c r="C4128" s="11">
        <v>-8.4040579602159868E-2</v>
      </c>
      <c r="D4128" s="3">
        <f>B4128*Dashboard!$D$11*Dashboard!$D$10*SQRT(Dashboard!$D$12/365)</f>
        <v>-57079.67398136991</v>
      </c>
      <c r="E4128" s="3">
        <f>IF(Dashboard!$I$3,C4128*Dashboard!$E$11*Dashboard!$E$10*SQRT(Dashboard!$D$12/365),0)</f>
        <v>-41731.487136182142</v>
      </c>
      <c r="F4128" s="3">
        <f>D4128+IF(Dashboard!$I$3,E4128,0)</f>
        <v>-98811.161117552052</v>
      </c>
      <c r="G4128" s="3">
        <f>IF(Dashboard!$I$4, ('Lookups and Calculations'!$F$9) / (1 - 'Lookups and Calculations'!$F$10), 'Lookups and Calculations'!$F$9)</f>
        <v>1951878.888340465</v>
      </c>
      <c r="H4128" s="12">
        <f t="shared" si="128"/>
        <v>0</v>
      </c>
      <c r="I4128" s="12">
        <f t="shared" si="129"/>
        <v>0</v>
      </c>
      <c r="J4128" s="13">
        <f>(1 - Dashboard!$I$9) * H4128 * Dashboard!$I$8 * 'Lookups and Calculations'!$F$12</f>
        <v>0</v>
      </c>
      <c r="K4128" s="12">
        <f>(1 - Dashboard!$I$11) * I4128 * Dashboard!$I$10 * 'Lookups and Calculations'!$F$12</f>
        <v>0</v>
      </c>
      <c r="L4128" s="12">
        <f>(H4128 - I4128) * Dashboard!$I$13 * (Dashboard!$D$12 / 365) * 'Lookups and Calculations'!$F$12</f>
        <v>0</v>
      </c>
      <c r="M4128" s="3">
        <f>(G4128*2) * Dashboard!$I$13 * (Dashboard!$D$12 / 365) * 'Lookups and Calculations'!$F$12</f>
        <v>1602.0878730267946</v>
      </c>
      <c r="N4128" s="12">
        <f>H4128 * Dashboard!$I$14 * Dashboard!$I$15 * (Dashboard!$D$12 / 365) * 'Lookups and Calculations'!$F$12</f>
        <v>0</v>
      </c>
    </row>
    <row r="4129" spans="1:14" x14ac:dyDescent="0.35">
      <c r="A4129" s="2">
        <v>4128</v>
      </c>
      <c r="B4129" s="11">
        <v>-0.25554548693173768</v>
      </c>
      <c r="C4129" s="11">
        <v>0.59469445430177481</v>
      </c>
      <c r="D4129" s="3">
        <f>B4129*Dashboard!$D$11*Dashboard!$D$10*SQRT(Dashboard!$D$12/365)</f>
        <v>-63447.284937139659</v>
      </c>
      <c r="E4129" s="3">
        <f>IF(Dashboard!$I$3,C4129*Dashboard!$E$11*Dashboard!$E$10*SQRT(Dashboard!$D$12/365),0)</f>
        <v>295303.57937959244</v>
      </c>
      <c r="F4129" s="3">
        <f>D4129+IF(Dashboard!$I$3,E4129,0)</f>
        <v>231856.29444245278</v>
      </c>
      <c r="G4129" s="3">
        <f>IF(Dashboard!$I$4, ('Lookups and Calculations'!$F$9) / (1 - 'Lookups and Calculations'!$F$10), 'Lookups and Calculations'!$F$9)</f>
        <v>1951878.888340465</v>
      </c>
      <c r="H4129" s="12">
        <f t="shared" si="128"/>
        <v>0</v>
      </c>
      <c r="I4129" s="12">
        <f t="shared" si="129"/>
        <v>0</v>
      </c>
      <c r="J4129" s="13">
        <f>(1 - Dashboard!$I$9) * H4129 * Dashboard!$I$8 * 'Lookups and Calculations'!$F$12</f>
        <v>0</v>
      </c>
      <c r="K4129" s="12">
        <f>(1 - Dashboard!$I$11) * I4129 * Dashboard!$I$10 * 'Lookups and Calculations'!$F$12</f>
        <v>0</v>
      </c>
      <c r="L4129" s="12">
        <f>(H4129 - I4129) * Dashboard!$I$13 * (Dashboard!$D$12 / 365) * 'Lookups and Calculations'!$F$12</f>
        <v>0</v>
      </c>
      <c r="M4129" s="3">
        <f>(G4129*2) * Dashboard!$I$13 * (Dashboard!$D$12 / 365) * 'Lookups and Calculations'!$F$12</f>
        <v>1602.0878730267946</v>
      </c>
      <c r="N4129" s="12">
        <f>H4129 * Dashboard!$I$14 * Dashboard!$I$15 * (Dashboard!$D$12 / 365) * 'Lookups and Calculations'!$F$12</f>
        <v>0</v>
      </c>
    </row>
    <row r="4130" spans="1:14" x14ac:dyDescent="0.35">
      <c r="A4130" s="2">
        <v>4129</v>
      </c>
      <c r="B4130" s="11">
        <v>-1.4849740000046248</v>
      </c>
      <c r="C4130" s="11">
        <v>-2.1958040146354687</v>
      </c>
      <c r="D4130" s="3">
        <f>B4130*Dashboard!$D$11*Dashboard!$D$10*SQRT(Dashboard!$D$12/365)</f>
        <v>-368691.96804757201</v>
      </c>
      <c r="E4130" s="3">
        <f>IF(Dashboard!$I$3,C4130*Dashboard!$E$11*Dashboard!$E$10*SQRT(Dashboard!$D$12/365),0)</f>
        <v>-1090356.1996374205</v>
      </c>
      <c r="F4130" s="3">
        <f>D4130+IF(Dashboard!$I$3,E4130,0)</f>
        <v>-1459048.1676849925</v>
      </c>
      <c r="G4130" s="3">
        <f>IF(Dashboard!$I$4, ('Lookups and Calculations'!$F$9) / (1 - 'Lookups and Calculations'!$F$10), 'Lookups and Calculations'!$F$9)</f>
        <v>1951878.888340465</v>
      </c>
      <c r="H4130" s="12">
        <f t="shared" si="128"/>
        <v>0</v>
      </c>
      <c r="I4130" s="12">
        <f t="shared" si="129"/>
        <v>0</v>
      </c>
      <c r="J4130" s="13">
        <f>(1 - Dashboard!$I$9) * H4130 * Dashboard!$I$8 * 'Lookups and Calculations'!$F$12</f>
        <v>0</v>
      </c>
      <c r="K4130" s="12">
        <f>(1 - Dashboard!$I$11) * I4130 * Dashboard!$I$10 * 'Lookups and Calculations'!$F$12</f>
        <v>0</v>
      </c>
      <c r="L4130" s="12">
        <f>(H4130 - I4130) * Dashboard!$I$13 * (Dashboard!$D$12 / 365) * 'Lookups and Calculations'!$F$12</f>
        <v>0</v>
      </c>
      <c r="M4130" s="3">
        <f>(G4130*2) * Dashboard!$I$13 * (Dashboard!$D$12 / 365) * 'Lookups and Calculations'!$F$12</f>
        <v>1602.0878730267946</v>
      </c>
      <c r="N4130" s="12">
        <f>H4130 * Dashboard!$I$14 * Dashboard!$I$15 * (Dashboard!$D$12 / 365) * 'Lookups and Calculations'!$F$12</f>
        <v>0</v>
      </c>
    </row>
    <row r="4131" spans="1:14" x14ac:dyDescent="0.35">
      <c r="A4131" s="2">
        <v>4130</v>
      </c>
      <c r="B4131" s="11">
        <v>-0.1847967861987117</v>
      </c>
      <c r="C4131" s="11">
        <v>1.1792373901349404</v>
      </c>
      <c r="D4131" s="3">
        <f>B4131*Dashboard!$D$11*Dashboard!$D$10*SQRT(Dashboard!$D$12/365)</f>
        <v>-45881.672535853977</v>
      </c>
      <c r="E4131" s="3">
        <f>IF(Dashboard!$I$3,C4131*Dashboard!$E$11*Dashboard!$E$10*SQRT(Dashboard!$D$12/365),0)</f>
        <v>585566.28488145885</v>
      </c>
      <c r="F4131" s="3">
        <f>D4131+IF(Dashboard!$I$3,E4131,0)</f>
        <v>539684.61234560492</v>
      </c>
      <c r="G4131" s="3">
        <f>IF(Dashboard!$I$4, ('Lookups and Calculations'!$F$9) / (1 - 'Lookups and Calculations'!$F$10), 'Lookups and Calculations'!$F$9)</f>
        <v>1951878.888340465</v>
      </c>
      <c r="H4131" s="12">
        <f t="shared" si="128"/>
        <v>0</v>
      </c>
      <c r="I4131" s="12">
        <f t="shared" si="129"/>
        <v>0</v>
      </c>
      <c r="J4131" s="13">
        <f>(1 - Dashboard!$I$9) * H4131 * Dashboard!$I$8 * 'Lookups and Calculations'!$F$12</f>
        <v>0</v>
      </c>
      <c r="K4131" s="12">
        <f>(1 - Dashboard!$I$11) * I4131 * Dashboard!$I$10 * 'Lookups and Calculations'!$F$12</f>
        <v>0</v>
      </c>
      <c r="L4131" s="12">
        <f>(H4131 - I4131) * Dashboard!$I$13 * (Dashboard!$D$12 / 365) * 'Lookups and Calculations'!$F$12</f>
        <v>0</v>
      </c>
      <c r="M4131" s="3">
        <f>(G4131*2) * Dashboard!$I$13 * (Dashboard!$D$12 / 365) * 'Lookups and Calculations'!$F$12</f>
        <v>1602.0878730267946</v>
      </c>
      <c r="N4131" s="12">
        <f>H4131 * Dashboard!$I$14 * Dashboard!$I$15 * (Dashboard!$D$12 / 365) * 'Lookups and Calculations'!$F$12</f>
        <v>0</v>
      </c>
    </row>
    <row r="4132" spans="1:14" x14ac:dyDescent="0.35">
      <c r="A4132" s="2">
        <v>4131</v>
      </c>
      <c r="B4132" s="11">
        <v>-1.1280310920947105</v>
      </c>
      <c r="C4132" s="11">
        <v>-3.2751317954098406E-2</v>
      </c>
      <c r="D4132" s="3">
        <f>B4132*Dashboard!$D$11*Dashboard!$D$10*SQRT(Dashboard!$D$12/365)</f>
        <v>-280069.55230324273</v>
      </c>
      <c r="E4132" s="3">
        <f>IF(Dashboard!$I$3,C4132*Dashboard!$E$11*Dashboard!$E$10*SQRT(Dashboard!$D$12/365),0)</f>
        <v>-16263.11015898018</v>
      </c>
      <c r="F4132" s="3">
        <f>D4132+IF(Dashboard!$I$3,E4132,0)</f>
        <v>-296332.66246222291</v>
      </c>
      <c r="G4132" s="3">
        <f>IF(Dashboard!$I$4, ('Lookups and Calculations'!$F$9) / (1 - 'Lookups and Calculations'!$F$10), 'Lookups and Calculations'!$F$9)</f>
        <v>1951878.888340465</v>
      </c>
      <c r="H4132" s="12">
        <f t="shared" si="128"/>
        <v>0</v>
      </c>
      <c r="I4132" s="12">
        <f t="shared" si="129"/>
        <v>0</v>
      </c>
      <c r="J4132" s="13">
        <f>(1 - Dashboard!$I$9) * H4132 * Dashboard!$I$8 * 'Lookups and Calculations'!$F$12</f>
        <v>0</v>
      </c>
      <c r="K4132" s="12">
        <f>(1 - Dashboard!$I$11) * I4132 * Dashboard!$I$10 * 'Lookups and Calculations'!$F$12</f>
        <v>0</v>
      </c>
      <c r="L4132" s="12">
        <f>(H4132 - I4132) * Dashboard!$I$13 * (Dashboard!$D$12 / 365) * 'Lookups and Calculations'!$F$12</f>
        <v>0</v>
      </c>
      <c r="M4132" s="3">
        <f>(G4132*2) * Dashboard!$I$13 * (Dashboard!$D$12 / 365) * 'Lookups and Calculations'!$F$12</f>
        <v>1602.0878730267946</v>
      </c>
      <c r="N4132" s="12">
        <f>H4132 * Dashboard!$I$14 * Dashboard!$I$15 * (Dashboard!$D$12 / 365) * 'Lookups and Calculations'!$F$12</f>
        <v>0</v>
      </c>
    </row>
    <row r="4133" spans="1:14" x14ac:dyDescent="0.35">
      <c r="A4133" s="2">
        <v>4132</v>
      </c>
      <c r="B4133" s="11">
        <v>-0.54903390461373902</v>
      </c>
      <c r="C4133" s="11">
        <v>0.48487006709734887</v>
      </c>
      <c r="D4133" s="3">
        <f>B4133*Dashboard!$D$11*Dashboard!$D$10*SQRT(Dashboard!$D$12/365)</f>
        <v>-136315.10775020433</v>
      </c>
      <c r="E4133" s="3">
        <f>IF(Dashboard!$I$3,C4133*Dashboard!$E$11*Dashboard!$E$10*SQRT(Dashboard!$D$12/365),0)</f>
        <v>240768.79364207471</v>
      </c>
      <c r="F4133" s="3">
        <f>D4133+IF(Dashboard!$I$3,E4133,0)</f>
        <v>104453.68589187038</v>
      </c>
      <c r="G4133" s="3">
        <f>IF(Dashboard!$I$4, ('Lookups and Calculations'!$F$9) / (1 - 'Lookups and Calculations'!$F$10), 'Lookups and Calculations'!$F$9)</f>
        <v>1951878.888340465</v>
      </c>
      <c r="H4133" s="12">
        <f t="shared" si="128"/>
        <v>0</v>
      </c>
      <c r="I4133" s="12">
        <f t="shared" si="129"/>
        <v>0</v>
      </c>
      <c r="J4133" s="13">
        <f>(1 - Dashboard!$I$9) * H4133 * Dashboard!$I$8 * 'Lookups and Calculations'!$F$12</f>
        <v>0</v>
      </c>
      <c r="K4133" s="12">
        <f>(1 - Dashboard!$I$11) * I4133 * Dashboard!$I$10 * 'Lookups and Calculations'!$F$12</f>
        <v>0</v>
      </c>
      <c r="L4133" s="12">
        <f>(H4133 - I4133) * Dashboard!$I$13 * (Dashboard!$D$12 / 365) * 'Lookups and Calculations'!$F$12</f>
        <v>0</v>
      </c>
      <c r="M4133" s="3">
        <f>(G4133*2) * Dashboard!$I$13 * (Dashboard!$D$12 / 365) * 'Lookups and Calculations'!$F$12</f>
        <v>1602.0878730267946</v>
      </c>
      <c r="N4133" s="12">
        <f>H4133 * Dashboard!$I$14 * Dashboard!$I$15 * (Dashboard!$D$12 / 365) * 'Lookups and Calculations'!$F$12</f>
        <v>0</v>
      </c>
    </row>
    <row r="4134" spans="1:14" x14ac:dyDescent="0.35">
      <c r="A4134" s="2">
        <v>4133</v>
      </c>
      <c r="B4134" s="11">
        <v>0.72207581801265497</v>
      </c>
      <c r="C4134" s="11">
        <v>0.4626496914719363</v>
      </c>
      <c r="D4134" s="3">
        <f>B4134*Dashboard!$D$11*Dashboard!$D$10*SQRT(Dashboard!$D$12/365)</f>
        <v>179278.25970139352</v>
      </c>
      <c r="E4134" s="3">
        <f>IF(Dashboard!$I$3,C4134*Dashboard!$E$11*Dashboard!$E$10*SQRT(Dashboard!$D$12/365),0)</f>
        <v>229734.96541334596</v>
      </c>
      <c r="F4134" s="3">
        <f>D4134+IF(Dashboard!$I$3,E4134,0)</f>
        <v>409013.2251147395</v>
      </c>
      <c r="G4134" s="3">
        <f>IF(Dashboard!$I$4, ('Lookups and Calculations'!$F$9) / (1 - 'Lookups and Calculations'!$F$10), 'Lookups and Calculations'!$F$9)</f>
        <v>1951878.888340465</v>
      </c>
      <c r="H4134" s="12">
        <f t="shared" si="128"/>
        <v>0</v>
      </c>
      <c r="I4134" s="12">
        <f t="shared" si="129"/>
        <v>0</v>
      </c>
      <c r="J4134" s="13">
        <f>(1 - Dashboard!$I$9) * H4134 * Dashboard!$I$8 * 'Lookups and Calculations'!$F$12</f>
        <v>0</v>
      </c>
      <c r="K4134" s="12">
        <f>(1 - Dashboard!$I$11) * I4134 * Dashboard!$I$10 * 'Lookups and Calculations'!$F$12</f>
        <v>0</v>
      </c>
      <c r="L4134" s="12">
        <f>(H4134 - I4134) * Dashboard!$I$13 * (Dashboard!$D$12 / 365) * 'Lookups and Calculations'!$F$12</f>
        <v>0</v>
      </c>
      <c r="M4134" s="3">
        <f>(G4134*2) * Dashboard!$I$13 * (Dashboard!$D$12 / 365) * 'Lookups and Calculations'!$F$12</f>
        <v>1602.0878730267946</v>
      </c>
      <c r="N4134" s="12">
        <f>H4134 * Dashboard!$I$14 * Dashboard!$I$15 * (Dashboard!$D$12 / 365) * 'Lookups and Calculations'!$F$12</f>
        <v>0</v>
      </c>
    </row>
    <row r="4135" spans="1:14" x14ac:dyDescent="0.35">
      <c r="A4135" s="2">
        <v>4134</v>
      </c>
      <c r="B4135" s="11">
        <v>0.45919292115898663</v>
      </c>
      <c r="C4135" s="11">
        <v>1.2933033506353593</v>
      </c>
      <c r="D4135" s="3">
        <f>B4135*Dashboard!$D$11*Dashboard!$D$10*SQRT(Dashboard!$D$12/365)</f>
        <v>114009.22966671006</v>
      </c>
      <c r="E4135" s="3">
        <f>IF(Dashboard!$I$3,C4135*Dashboard!$E$11*Dashboard!$E$10*SQRT(Dashboard!$D$12/365),0)</f>
        <v>642207.28124099784</v>
      </c>
      <c r="F4135" s="3">
        <f>D4135+IF(Dashboard!$I$3,E4135,0)</f>
        <v>756216.51090770785</v>
      </c>
      <c r="G4135" s="3">
        <f>IF(Dashboard!$I$4, ('Lookups and Calculations'!$F$9) / (1 - 'Lookups and Calculations'!$F$10), 'Lookups and Calculations'!$F$9)</f>
        <v>1951878.888340465</v>
      </c>
      <c r="H4135" s="12">
        <f t="shared" si="128"/>
        <v>0</v>
      </c>
      <c r="I4135" s="12">
        <f t="shared" si="129"/>
        <v>0</v>
      </c>
      <c r="J4135" s="13">
        <f>(1 - Dashboard!$I$9) * H4135 * Dashboard!$I$8 * 'Lookups and Calculations'!$F$12</f>
        <v>0</v>
      </c>
      <c r="K4135" s="12">
        <f>(1 - Dashboard!$I$11) * I4135 * Dashboard!$I$10 * 'Lookups and Calculations'!$F$12</f>
        <v>0</v>
      </c>
      <c r="L4135" s="12">
        <f>(H4135 - I4135) * Dashboard!$I$13 * (Dashboard!$D$12 / 365) * 'Lookups and Calculations'!$F$12</f>
        <v>0</v>
      </c>
      <c r="M4135" s="3">
        <f>(G4135*2) * Dashboard!$I$13 * (Dashboard!$D$12 / 365) * 'Lookups and Calculations'!$F$12</f>
        <v>1602.0878730267946</v>
      </c>
      <c r="N4135" s="12">
        <f>H4135 * Dashboard!$I$14 * Dashboard!$I$15 * (Dashboard!$D$12 / 365) * 'Lookups and Calculations'!$F$12</f>
        <v>0</v>
      </c>
    </row>
    <row r="4136" spans="1:14" x14ac:dyDescent="0.35">
      <c r="A4136" s="2">
        <v>4135</v>
      </c>
      <c r="B4136" s="11">
        <v>-0.6740518441038309</v>
      </c>
      <c r="C4136" s="11">
        <v>-1.4521280035538395</v>
      </c>
      <c r="D4136" s="3">
        <f>B4136*Dashboard!$D$11*Dashboard!$D$10*SQRT(Dashboard!$D$12/365)</f>
        <v>-167354.78262108471</v>
      </c>
      <c r="E4136" s="3">
        <f>IF(Dashboard!$I$3,C4136*Dashboard!$E$11*Dashboard!$E$10*SQRT(Dashboard!$D$12/365),0)</f>
        <v>-721073.81204733462</v>
      </c>
      <c r="F4136" s="3">
        <f>D4136+IF(Dashboard!$I$3,E4136,0)</f>
        <v>-888428.59466841933</v>
      </c>
      <c r="G4136" s="3">
        <f>IF(Dashboard!$I$4, ('Lookups and Calculations'!$F$9) / (1 - 'Lookups and Calculations'!$F$10), 'Lookups and Calculations'!$F$9)</f>
        <v>1951878.888340465</v>
      </c>
      <c r="H4136" s="12">
        <f t="shared" si="128"/>
        <v>0</v>
      </c>
      <c r="I4136" s="12">
        <f t="shared" si="129"/>
        <v>0</v>
      </c>
      <c r="J4136" s="13">
        <f>(1 - Dashboard!$I$9) * H4136 * Dashboard!$I$8 * 'Lookups and Calculations'!$F$12</f>
        <v>0</v>
      </c>
      <c r="K4136" s="12">
        <f>(1 - Dashboard!$I$11) * I4136 * Dashboard!$I$10 * 'Lookups and Calculations'!$F$12</f>
        <v>0</v>
      </c>
      <c r="L4136" s="12">
        <f>(H4136 - I4136) * Dashboard!$I$13 * (Dashboard!$D$12 / 365) * 'Lookups and Calculations'!$F$12</f>
        <v>0</v>
      </c>
      <c r="M4136" s="3">
        <f>(G4136*2) * Dashboard!$I$13 * (Dashboard!$D$12 / 365) * 'Lookups and Calculations'!$F$12</f>
        <v>1602.0878730267946</v>
      </c>
      <c r="N4136" s="12">
        <f>H4136 * Dashboard!$I$14 * Dashboard!$I$15 * (Dashboard!$D$12 / 365) * 'Lookups and Calculations'!$F$12</f>
        <v>0</v>
      </c>
    </row>
    <row r="4137" spans="1:14" x14ac:dyDescent="0.35">
      <c r="A4137" s="2">
        <v>4136</v>
      </c>
      <c r="B4137" s="11">
        <v>-0.88033216143434057</v>
      </c>
      <c r="C4137" s="11">
        <v>5.6065232628318216E-2</v>
      </c>
      <c r="D4137" s="3">
        <f>B4137*Dashboard!$D$11*Dashboard!$D$10*SQRT(Dashboard!$D$12/365)</f>
        <v>-218570.42421873315</v>
      </c>
      <c r="E4137" s="3">
        <f>IF(Dashboard!$I$3,C4137*Dashboard!$E$11*Dashboard!$E$10*SQRT(Dashboard!$D$12/365),0)</f>
        <v>27839.950001434663</v>
      </c>
      <c r="F4137" s="3">
        <f>D4137+IF(Dashboard!$I$3,E4137,0)</f>
        <v>-190730.4742172985</v>
      </c>
      <c r="G4137" s="3">
        <f>IF(Dashboard!$I$4, ('Lookups and Calculations'!$F$9) / (1 - 'Lookups and Calculations'!$F$10), 'Lookups and Calculations'!$F$9)</f>
        <v>1951878.888340465</v>
      </c>
      <c r="H4137" s="12">
        <f t="shared" si="128"/>
        <v>0</v>
      </c>
      <c r="I4137" s="12">
        <f t="shared" si="129"/>
        <v>0</v>
      </c>
      <c r="J4137" s="13">
        <f>(1 - Dashboard!$I$9) * H4137 * Dashboard!$I$8 * 'Lookups and Calculations'!$F$12</f>
        <v>0</v>
      </c>
      <c r="K4137" s="12">
        <f>(1 - Dashboard!$I$11) * I4137 * Dashboard!$I$10 * 'Lookups and Calculations'!$F$12</f>
        <v>0</v>
      </c>
      <c r="L4137" s="12">
        <f>(H4137 - I4137) * Dashboard!$I$13 * (Dashboard!$D$12 / 365) * 'Lookups and Calculations'!$F$12</f>
        <v>0</v>
      </c>
      <c r="M4137" s="3">
        <f>(G4137*2) * Dashboard!$I$13 * (Dashboard!$D$12 / 365) * 'Lookups and Calculations'!$F$12</f>
        <v>1602.0878730267946</v>
      </c>
      <c r="N4137" s="12">
        <f>H4137 * Dashboard!$I$14 * Dashboard!$I$15 * (Dashboard!$D$12 / 365) * 'Lookups and Calculations'!$F$12</f>
        <v>0</v>
      </c>
    </row>
    <row r="4138" spans="1:14" x14ac:dyDescent="0.35">
      <c r="A4138" s="2">
        <v>4137</v>
      </c>
      <c r="B4138" s="11">
        <v>-0.96687771098581576</v>
      </c>
      <c r="C4138" s="11">
        <v>-0.70476222004426425</v>
      </c>
      <c r="D4138" s="3">
        <f>B4138*Dashboard!$D$11*Dashboard!$D$10*SQRT(Dashboard!$D$12/365)</f>
        <v>-240058.10615107184</v>
      </c>
      <c r="E4138" s="3">
        <f>IF(Dashboard!$I$3,C4138*Dashboard!$E$11*Dashboard!$E$10*SQRT(Dashboard!$D$12/365),0)</f>
        <v>-349959.21802386653</v>
      </c>
      <c r="F4138" s="3">
        <f>D4138+IF(Dashboard!$I$3,E4138,0)</f>
        <v>-590017.32417493837</v>
      </c>
      <c r="G4138" s="3">
        <f>IF(Dashboard!$I$4, ('Lookups and Calculations'!$F$9) / (1 - 'Lookups and Calculations'!$F$10), 'Lookups and Calculations'!$F$9)</f>
        <v>1951878.888340465</v>
      </c>
      <c r="H4138" s="12">
        <f t="shared" si="128"/>
        <v>0</v>
      </c>
      <c r="I4138" s="12">
        <f t="shared" si="129"/>
        <v>0</v>
      </c>
      <c r="J4138" s="13">
        <f>(1 - Dashboard!$I$9) * H4138 * Dashboard!$I$8 * 'Lookups and Calculations'!$F$12</f>
        <v>0</v>
      </c>
      <c r="K4138" s="12">
        <f>(1 - Dashboard!$I$11) * I4138 * Dashboard!$I$10 * 'Lookups and Calculations'!$F$12</f>
        <v>0</v>
      </c>
      <c r="L4138" s="12">
        <f>(H4138 - I4138) * Dashboard!$I$13 * (Dashboard!$D$12 / 365) * 'Lookups and Calculations'!$F$12</f>
        <v>0</v>
      </c>
      <c r="M4138" s="3">
        <f>(G4138*2) * Dashboard!$I$13 * (Dashboard!$D$12 / 365) * 'Lookups and Calculations'!$F$12</f>
        <v>1602.0878730267946</v>
      </c>
      <c r="N4138" s="12">
        <f>H4138 * Dashboard!$I$14 * Dashboard!$I$15 * (Dashboard!$D$12 / 365) * 'Lookups and Calculations'!$F$12</f>
        <v>0</v>
      </c>
    </row>
    <row r="4139" spans="1:14" x14ac:dyDescent="0.35">
      <c r="A4139" s="2">
        <v>4138</v>
      </c>
      <c r="B4139" s="11">
        <v>-0.89313514097644131</v>
      </c>
      <c r="C4139" s="11">
        <v>-0.55975313926581016</v>
      </c>
      <c r="D4139" s="3">
        <f>B4139*Dashboard!$D$11*Dashboard!$D$10*SQRT(Dashboard!$D$12/365)</f>
        <v>-221749.17059694268</v>
      </c>
      <c r="E4139" s="3">
        <f>IF(Dashboard!$I$3,C4139*Dashboard!$E$11*Dashboard!$E$10*SQRT(Dashboard!$D$12/365),0)</f>
        <v>-277952.99653202755</v>
      </c>
      <c r="F4139" s="3">
        <f>D4139+IF(Dashboard!$I$3,E4139,0)</f>
        <v>-499702.16712897026</v>
      </c>
      <c r="G4139" s="3">
        <f>IF(Dashboard!$I$4, ('Lookups and Calculations'!$F$9) / (1 - 'Lookups and Calculations'!$F$10), 'Lookups and Calculations'!$F$9)</f>
        <v>1951878.888340465</v>
      </c>
      <c r="H4139" s="12">
        <f t="shared" si="128"/>
        <v>0</v>
      </c>
      <c r="I4139" s="12">
        <f t="shared" si="129"/>
        <v>0</v>
      </c>
      <c r="J4139" s="13">
        <f>(1 - Dashboard!$I$9) * H4139 * Dashboard!$I$8 * 'Lookups and Calculations'!$F$12</f>
        <v>0</v>
      </c>
      <c r="K4139" s="12">
        <f>(1 - Dashboard!$I$11) * I4139 * Dashboard!$I$10 * 'Lookups and Calculations'!$F$12</f>
        <v>0</v>
      </c>
      <c r="L4139" s="12">
        <f>(H4139 - I4139) * Dashboard!$I$13 * (Dashboard!$D$12 / 365) * 'Lookups and Calculations'!$F$12</f>
        <v>0</v>
      </c>
      <c r="M4139" s="3">
        <f>(G4139*2) * Dashboard!$I$13 * (Dashboard!$D$12 / 365) * 'Lookups and Calculations'!$F$12</f>
        <v>1602.0878730267946</v>
      </c>
      <c r="N4139" s="12">
        <f>H4139 * Dashboard!$I$14 * Dashboard!$I$15 * (Dashboard!$D$12 / 365) * 'Lookups and Calculations'!$F$12</f>
        <v>0</v>
      </c>
    </row>
    <row r="4140" spans="1:14" x14ac:dyDescent="0.35">
      <c r="A4140" s="2">
        <v>4139</v>
      </c>
      <c r="B4140" s="11">
        <v>1.0581883894572781</v>
      </c>
      <c r="C4140" s="11">
        <v>-7.028404569181769E-2</v>
      </c>
      <c r="D4140" s="3">
        <f>B4140*Dashboard!$D$11*Dashboard!$D$10*SQRT(Dashboard!$D$12/365)</f>
        <v>262728.88270964974</v>
      </c>
      <c r="E4140" s="3">
        <f>IF(Dashboard!$I$3,C4140*Dashboard!$E$11*Dashboard!$E$10*SQRT(Dashboard!$D$12/365),0)</f>
        <v>-34900.494053607727</v>
      </c>
      <c r="F4140" s="3">
        <f>D4140+IF(Dashboard!$I$3,E4140,0)</f>
        <v>227828.38865604202</v>
      </c>
      <c r="G4140" s="3">
        <f>IF(Dashboard!$I$4, ('Lookups and Calculations'!$F$9) / (1 - 'Lookups and Calculations'!$F$10), 'Lookups and Calculations'!$F$9)</f>
        <v>1951878.888340465</v>
      </c>
      <c r="H4140" s="12">
        <f t="shared" si="128"/>
        <v>0</v>
      </c>
      <c r="I4140" s="12">
        <f t="shared" si="129"/>
        <v>0</v>
      </c>
      <c r="J4140" s="13">
        <f>(1 - Dashboard!$I$9) * H4140 * Dashboard!$I$8 * 'Lookups and Calculations'!$F$12</f>
        <v>0</v>
      </c>
      <c r="K4140" s="12">
        <f>(1 - Dashboard!$I$11) * I4140 * Dashboard!$I$10 * 'Lookups and Calculations'!$F$12</f>
        <v>0</v>
      </c>
      <c r="L4140" s="12">
        <f>(H4140 - I4140) * Dashboard!$I$13 * (Dashboard!$D$12 / 365) * 'Lookups and Calculations'!$F$12</f>
        <v>0</v>
      </c>
      <c r="M4140" s="3">
        <f>(G4140*2) * Dashboard!$I$13 * (Dashboard!$D$12 / 365) * 'Lookups and Calculations'!$F$12</f>
        <v>1602.0878730267946</v>
      </c>
      <c r="N4140" s="12">
        <f>H4140 * Dashboard!$I$14 * Dashboard!$I$15 * (Dashboard!$D$12 / 365) * 'Lookups and Calculations'!$F$12</f>
        <v>0</v>
      </c>
    </row>
    <row r="4141" spans="1:14" x14ac:dyDescent="0.35">
      <c r="A4141" s="2">
        <v>4140</v>
      </c>
      <c r="B4141" s="11">
        <v>1.0491724959303572</v>
      </c>
      <c r="C4141" s="11">
        <v>-0.12078054447689994</v>
      </c>
      <c r="D4141" s="3">
        <f>B4141*Dashboard!$D$11*Dashboard!$D$10*SQRT(Dashboard!$D$12/365)</f>
        <v>260490.40073748227</v>
      </c>
      <c r="E4141" s="3">
        <f>IF(Dashboard!$I$3,C4141*Dashboard!$E$11*Dashboard!$E$10*SQRT(Dashboard!$D$12/365),0)</f>
        <v>-59975.213902609561</v>
      </c>
      <c r="F4141" s="3">
        <f>D4141+IF(Dashboard!$I$3,E4141,0)</f>
        <v>200515.1868348727</v>
      </c>
      <c r="G4141" s="3">
        <f>IF(Dashboard!$I$4, ('Lookups and Calculations'!$F$9) / (1 - 'Lookups and Calculations'!$F$10), 'Lookups and Calculations'!$F$9)</f>
        <v>1951878.888340465</v>
      </c>
      <c r="H4141" s="12">
        <f t="shared" si="128"/>
        <v>0</v>
      </c>
      <c r="I4141" s="12">
        <f t="shared" si="129"/>
        <v>0</v>
      </c>
      <c r="J4141" s="13">
        <f>(1 - Dashboard!$I$9) * H4141 * Dashboard!$I$8 * 'Lookups and Calculations'!$F$12</f>
        <v>0</v>
      </c>
      <c r="K4141" s="12">
        <f>(1 - Dashboard!$I$11) * I4141 * Dashboard!$I$10 * 'Lookups and Calculations'!$F$12</f>
        <v>0</v>
      </c>
      <c r="L4141" s="12">
        <f>(H4141 - I4141) * Dashboard!$I$13 * (Dashboard!$D$12 / 365) * 'Lookups and Calculations'!$F$12</f>
        <v>0</v>
      </c>
      <c r="M4141" s="3">
        <f>(G4141*2) * Dashboard!$I$13 * (Dashboard!$D$12 / 365) * 'Lookups and Calculations'!$F$12</f>
        <v>1602.0878730267946</v>
      </c>
      <c r="N4141" s="12">
        <f>H4141 * Dashboard!$I$14 * Dashboard!$I$15 * (Dashboard!$D$12 / 365) * 'Lookups and Calculations'!$F$12</f>
        <v>0</v>
      </c>
    </row>
    <row r="4142" spans="1:14" x14ac:dyDescent="0.35">
      <c r="A4142" s="2">
        <v>4141</v>
      </c>
      <c r="B4142" s="11">
        <v>-1.1909323869000583</v>
      </c>
      <c r="C4142" s="11">
        <v>0.45114667357037258</v>
      </c>
      <c r="D4142" s="3">
        <f>B4142*Dashboard!$D$11*Dashboard!$D$10*SQRT(Dashboard!$D$12/365)</f>
        <v>-295686.79689772852</v>
      </c>
      <c r="E4142" s="3">
        <f>IF(Dashboard!$I$3,C4142*Dashboard!$E$11*Dashboard!$E$10*SQRT(Dashboard!$D$12/365),0)</f>
        <v>224022.98620212637</v>
      </c>
      <c r="F4142" s="3">
        <f>D4142+IF(Dashboard!$I$3,E4142,0)</f>
        <v>-71663.810695602151</v>
      </c>
      <c r="G4142" s="3">
        <f>IF(Dashboard!$I$4, ('Lookups and Calculations'!$F$9) / (1 - 'Lookups and Calculations'!$F$10), 'Lookups and Calculations'!$F$9)</f>
        <v>1951878.888340465</v>
      </c>
      <c r="H4142" s="12">
        <f t="shared" si="128"/>
        <v>0</v>
      </c>
      <c r="I4142" s="12">
        <f t="shared" si="129"/>
        <v>0</v>
      </c>
      <c r="J4142" s="13">
        <f>(1 - Dashboard!$I$9) * H4142 * Dashboard!$I$8 * 'Lookups and Calculations'!$F$12</f>
        <v>0</v>
      </c>
      <c r="K4142" s="12">
        <f>(1 - Dashboard!$I$11) * I4142 * Dashboard!$I$10 * 'Lookups and Calculations'!$F$12</f>
        <v>0</v>
      </c>
      <c r="L4142" s="12">
        <f>(H4142 - I4142) * Dashboard!$I$13 * (Dashboard!$D$12 / 365) * 'Lookups and Calculations'!$F$12</f>
        <v>0</v>
      </c>
      <c r="M4142" s="3">
        <f>(G4142*2) * Dashboard!$I$13 * (Dashboard!$D$12 / 365) * 'Lookups and Calculations'!$F$12</f>
        <v>1602.0878730267946</v>
      </c>
      <c r="N4142" s="12">
        <f>H4142 * Dashboard!$I$14 * Dashboard!$I$15 * (Dashboard!$D$12 / 365) * 'Lookups and Calculations'!$F$12</f>
        <v>0</v>
      </c>
    </row>
    <row r="4143" spans="1:14" x14ac:dyDescent="0.35">
      <c r="A4143" s="2">
        <v>4142</v>
      </c>
      <c r="B4143" s="11">
        <v>8.5533279062480858E-2</v>
      </c>
      <c r="C4143" s="11">
        <v>0.82911361696227082</v>
      </c>
      <c r="D4143" s="3">
        <f>B4143*Dashboard!$D$11*Dashboard!$D$10*SQRT(Dashboard!$D$12/365)</f>
        <v>21236.353627073633</v>
      </c>
      <c r="E4143" s="3">
        <f>IF(Dashboard!$I$3,C4143*Dashboard!$E$11*Dashboard!$E$10*SQRT(Dashboard!$D$12/365),0)</f>
        <v>411707.58703103015</v>
      </c>
      <c r="F4143" s="3">
        <f>D4143+IF(Dashboard!$I$3,E4143,0)</f>
        <v>432943.94065810379</v>
      </c>
      <c r="G4143" s="3">
        <f>IF(Dashboard!$I$4, ('Lookups and Calculations'!$F$9) / (1 - 'Lookups and Calculations'!$F$10), 'Lookups and Calculations'!$F$9)</f>
        <v>1951878.888340465</v>
      </c>
      <c r="H4143" s="12">
        <f t="shared" si="128"/>
        <v>0</v>
      </c>
      <c r="I4143" s="12">
        <f t="shared" si="129"/>
        <v>0</v>
      </c>
      <c r="J4143" s="13">
        <f>(1 - Dashboard!$I$9) * H4143 * Dashboard!$I$8 * 'Lookups and Calculations'!$F$12</f>
        <v>0</v>
      </c>
      <c r="K4143" s="12">
        <f>(1 - Dashboard!$I$11) * I4143 * Dashboard!$I$10 * 'Lookups and Calculations'!$F$12</f>
        <v>0</v>
      </c>
      <c r="L4143" s="12">
        <f>(H4143 - I4143) * Dashboard!$I$13 * (Dashboard!$D$12 / 365) * 'Lookups and Calculations'!$F$12</f>
        <v>0</v>
      </c>
      <c r="M4143" s="3">
        <f>(G4143*2) * Dashboard!$I$13 * (Dashboard!$D$12 / 365) * 'Lookups and Calculations'!$F$12</f>
        <v>1602.0878730267946</v>
      </c>
      <c r="N4143" s="12">
        <f>H4143 * Dashboard!$I$14 * Dashboard!$I$15 * (Dashboard!$D$12 / 365) * 'Lookups and Calculations'!$F$12</f>
        <v>0</v>
      </c>
    </row>
    <row r="4144" spans="1:14" x14ac:dyDescent="0.35">
      <c r="A4144" s="2">
        <v>4143</v>
      </c>
      <c r="B4144" s="11">
        <v>-0.95662146734121711</v>
      </c>
      <c r="C4144" s="11">
        <v>1.9793196268075228E-2</v>
      </c>
      <c r="D4144" s="3">
        <f>B4144*Dashboard!$D$11*Dashboard!$D$10*SQRT(Dashboard!$D$12/365)</f>
        <v>-237511.66786050872</v>
      </c>
      <c r="E4144" s="3">
        <f>IF(Dashboard!$I$3,C4144*Dashboard!$E$11*Dashboard!$E$10*SQRT(Dashboard!$D$12/365),0)</f>
        <v>9828.579471432884</v>
      </c>
      <c r="F4144" s="3">
        <f>D4144+IF(Dashboard!$I$3,E4144,0)</f>
        <v>-227683.08838907583</v>
      </c>
      <c r="G4144" s="3">
        <f>IF(Dashboard!$I$4, ('Lookups and Calculations'!$F$9) / (1 - 'Lookups and Calculations'!$F$10), 'Lookups and Calculations'!$F$9)</f>
        <v>1951878.888340465</v>
      </c>
      <c r="H4144" s="12">
        <f t="shared" si="128"/>
        <v>0</v>
      </c>
      <c r="I4144" s="12">
        <f t="shared" si="129"/>
        <v>0</v>
      </c>
      <c r="J4144" s="13">
        <f>(1 - Dashboard!$I$9) * H4144 * Dashboard!$I$8 * 'Lookups and Calculations'!$F$12</f>
        <v>0</v>
      </c>
      <c r="K4144" s="12">
        <f>(1 - Dashboard!$I$11) * I4144 * Dashboard!$I$10 * 'Lookups and Calculations'!$F$12</f>
        <v>0</v>
      </c>
      <c r="L4144" s="12">
        <f>(H4144 - I4144) * Dashboard!$I$13 * (Dashboard!$D$12 / 365) * 'Lookups and Calculations'!$F$12</f>
        <v>0</v>
      </c>
      <c r="M4144" s="3">
        <f>(G4144*2) * Dashboard!$I$13 * (Dashboard!$D$12 / 365) * 'Lookups and Calculations'!$F$12</f>
        <v>1602.0878730267946</v>
      </c>
      <c r="N4144" s="12">
        <f>H4144 * Dashboard!$I$14 * Dashboard!$I$15 * (Dashboard!$D$12 / 365) * 'Lookups and Calculations'!$F$12</f>
        <v>0</v>
      </c>
    </row>
    <row r="4145" spans="1:14" x14ac:dyDescent="0.35">
      <c r="A4145" s="2">
        <v>4144</v>
      </c>
      <c r="B4145" s="11">
        <v>-0.50095100314070895</v>
      </c>
      <c r="C4145" s="11">
        <v>1.2658191138440666</v>
      </c>
      <c r="D4145" s="3">
        <f>B4145*Dashboard!$D$11*Dashboard!$D$10*SQRT(Dashboard!$D$12/365)</f>
        <v>-124377.0000301542</v>
      </c>
      <c r="E4145" s="3">
        <f>IF(Dashboard!$I$3,C4145*Dashboard!$E$11*Dashboard!$E$10*SQRT(Dashboard!$D$12/365),0)</f>
        <v>628559.61151366844</v>
      </c>
      <c r="F4145" s="3">
        <f>D4145+IF(Dashboard!$I$3,E4145,0)</f>
        <v>504182.61148351425</v>
      </c>
      <c r="G4145" s="3">
        <f>IF(Dashboard!$I$4, ('Lookups and Calculations'!$F$9) / (1 - 'Lookups and Calculations'!$F$10), 'Lookups and Calculations'!$F$9)</f>
        <v>1951878.888340465</v>
      </c>
      <c r="H4145" s="12">
        <f t="shared" si="128"/>
        <v>0</v>
      </c>
      <c r="I4145" s="12">
        <f t="shared" si="129"/>
        <v>0</v>
      </c>
      <c r="J4145" s="13">
        <f>(1 - Dashboard!$I$9) * H4145 * Dashboard!$I$8 * 'Lookups and Calculations'!$F$12</f>
        <v>0</v>
      </c>
      <c r="K4145" s="12">
        <f>(1 - Dashboard!$I$11) * I4145 * Dashboard!$I$10 * 'Lookups and Calculations'!$F$12</f>
        <v>0</v>
      </c>
      <c r="L4145" s="12">
        <f>(H4145 - I4145) * Dashboard!$I$13 * (Dashboard!$D$12 / 365) * 'Lookups and Calculations'!$F$12</f>
        <v>0</v>
      </c>
      <c r="M4145" s="3">
        <f>(G4145*2) * Dashboard!$I$13 * (Dashboard!$D$12 / 365) * 'Lookups and Calculations'!$F$12</f>
        <v>1602.0878730267946</v>
      </c>
      <c r="N4145" s="12">
        <f>H4145 * Dashboard!$I$14 * Dashboard!$I$15 * (Dashboard!$D$12 / 365) * 'Lookups and Calculations'!$F$12</f>
        <v>0</v>
      </c>
    </row>
    <row r="4146" spans="1:14" x14ac:dyDescent="0.35">
      <c r="A4146" s="2">
        <v>4145</v>
      </c>
      <c r="B4146" s="11">
        <v>1.0274626249838581</v>
      </c>
      <c r="C4146" s="11">
        <v>0.77286443706699348</v>
      </c>
      <c r="D4146" s="3">
        <f>B4146*Dashboard!$D$11*Dashboard!$D$10*SQRT(Dashboard!$D$12/365)</f>
        <v>255100.23562664623</v>
      </c>
      <c r="E4146" s="3">
        <f>IF(Dashboard!$I$3,C4146*Dashboard!$E$11*Dashboard!$E$10*SQRT(Dashboard!$D$12/365),0)</f>
        <v>383776.29552479886</v>
      </c>
      <c r="F4146" s="3">
        <f>D4146+IF(Dashboard!$I$3,E4146,0)</f>
        <v>638876.53115144512</v>
      </c>
      <c r="G4146" s="3">
        <f>IF(Dashboard!$I$4, ('Lookups and Calculations'!$F$9) / (1 - 'Lookups and Calculations'!$F$10), 'Lookups and Calculations'!$F$9)</f>
        <v>1951878.888340465</v>
      </c>
      <c r="H4146" s="12">
        <f t="shared" si="128"/>
        <v>0</v>
      </c>
      <c r="I4146" s="12">
        <f t="shared" si="129"/>
        <v>0</v>
      </c>
      <c r="J4146" s="13">
        <f>(1 - Dashboard!$I$9) * H4146 * Dashboard!$I$8 * 'Lookups and Calculations'!$F$12</f>
        <v>0</v>
      </c>
      <c r="K4146" s="12">
        <f>(1 - Dashboard!$I$11) * I4146 * Dashboard!$I$10 * 'Lookups and Calculations'!$F$12</f>
        <v>0</v>
      </c>
      <c r="L4146" s="12">
        <f>(H4146 - I4146) * Dashboard!$I$13 * (Dashboard!$D$12 / 365) * 'Lookups and Calculations'!$F$12</f>
        <v>0</v>
      </c>
      <c r="M4146" s="3">
        <f>(G4146*2) * Dashboard!$I$13 * (Dashboard!$D$12 / 365) * 'Lookups and Calculations'!$F$12</f>
        <v>1602.0878730267946</v>
      </c>
      <c r="N4146" s="12">
        <f>H4146 * Dashboard!$I$14 * Dashboard!$I$15 * (Dashboard!$D$12 / 365) * 'Lookups and Calculations'!$F$12</f>
        <v>0</v>
      </c>
    </row>
    <row r="4147" spans="1:14" x14ac:dyDescent="0.35">
      <c r="A4147" s="2">
        <v>4146</v>
      </c>
      <c r="B4147" s="11">
        <v>0.90667335377819314</v>
      </c>
      <c r="C4147" s="11">
        <v>0.3569644091131649</v>
      </c>
      <c r="D4147" s="3">
        <f>B4147*Dashboard!$D$11*Dashboard!$D$10*SQRT(Dashboard!$D$12/365)</f>
        <v>225110.46198770718</v>
      </c>
      <c r="E4147" s="3">
        <f>IF(Dashboard!$I$3,C4147*Dashboard!$E$11*Dashboard!$E$10*SQRT(Dashboard!$D$12/365),0)</f>
        <v>177255.50820211205</v>
      </c>
      <c r="F4147" s="3">
        <f>D4147+IF(Dashboard!$I$3,E4147,0)</f>
        <v>402365.97018981923</v>
      </c>
      <c r="G4147" s="3">
        <f>IF(Dashboard!$I$4, ('Lookups and Calculations'!$F$9) / (1 - 'Lookups and Calculations'!$F$10), 'Lookups and Calculations'!$F$9)</f>
        <v>1951878.888340465</v>
      </c>
      <c r="H4147" s="12">
        <f t="shared" si="128"/>
        <v>0</v>
      </c>
      <c r="I4147" s="12">
        <f t="shared" si="129"/>
        <v>0</v>
      </c>
      <c r="J4147" s="13">
        <f>(1 - Dashboard!$I$9) * H4147 * Dashboard!$I$8 * 'Lookups and Calculations'!$F$12</f>
        <v>0</v>
      </c>
      <c r="K4147" s="12">
        <f>(1 - Dashboard!$I$11) * I4147 * Dashboard!$I$10 * 'Lookups and Calculations'!$F$12</f>
        <v>0</v>
      </c>
      <c r="L4147" s="12">
        <f>(H4147 - I4147) * Dashboard!$I$13 * (Dashboard!$D$12 / 365) * 'Lookups and Calculations'!$F$12</f>
        <v>0</v>
      </c>
      <c r="M4147" s="3">
        <f>(G4147*2) * Dashboard!$I$13 * (Dashboard!$D$12 / 365) * 'Lookups and Calculations'!$F$12</f>
        <v>1602.0878730267946</v>
      </c>
      <c r="N4147" s="12">
        <f>H4147 * Dashboard!$I$14 * Dashboard!$I$15 * (Dashboard!$D$12 / 365) * 'Lookups and Calculations'!$F$12</f>
        <v>0</v>
      </c>
    </row>
    <row r="4148" spans="1:14" x14ac:dyDescent="0.35">
      <c r="A4148" s="2">
        <v>4147</v>
      </c>
      <c r="B4148" s="11">
        <v>-1.5636175754273633</v>
      </c>
      <c r="C4148" s="11">
        <v>-1.3799491541446414</v>
      </c>
      <c r="D4148" s="3">
        <f>B4148*Dashboard!$D$11*Dashboard!$D$10*SQRT(Dashboard!$D$12/365)</f>
        <v>-388217.73388375295</v>
      </c>
      <c r="E4148" s="3">
        <f>IF(Dashboard!$I$3,C4148*Dashboard!$E$11*Dashboard!$E$10*SQRT(Dashboard!$D$12/365),0)</f>
        <v>-685232.4275651772</v>
      </c>
      <c r="F4148" s="3">
        <f>D4148+IF(Dashboard!$I$3,E4148,0)</f>
        <v>-1073450.1614489302</v>
      </c>
      <c r="G4148" s="3">
        <f>IF(Dashboard!$I$4, ('Lookups and Calculations'!$F$9) / (1 - 'Lookups and Calculations'!$F$10), 'Lookups and Calculations'!$F$9)</f>
        <v>1951878.888340465</v>
      </c>
      <c r="H4148" s="12">
        <f t="shared" si="128"/>
        <v>0</v>
      </c>
      <c r="I4148" s="12">
        <f t="shared" si="129"/>
        <v>0</v>
      </c>
      <c r="J4148" s="13">
        <f>(1 - Dashboard!$I$9) * H4148 * Dashboard!$I$8 * 'Lookups and Calculations'!$F$12</f>
        <v>0</v>
      </c>
      <c r="K4148" s="12">
        <f>(1 - Dashboard!$I$11) * I4148 * Dashboard!$I$10 * 'Lookups and Calculations'!$F$12</f>
        <v>0</v>
      </c>
      <c r="L4148" s="12">
        <f>(H4148 - I4148) * Dashboard!$I$13 * (Dashboard!$D$12 / 365) * 'Lookups and Calculations'!$F$12</f>
        <v>0</v>
      </c>
      <c r="M4148" s="3">
        <f>(G4148*2) * Dashboard!$I$13 * (Dashboard!$D$12 / 365) * 'Lookups and Calculations'!$F$12</f>
        <v>1602.0878730267946</v>
      </c>
      <c r="N4148" s="12">
        <f>H4148 * Dashboard!$I$14 * Dashboard!$I$15 * (Dashboard!$D$12 / 365) * 'Lookups and Calculations'!$F$12</f>
        <v>0</v>
      </c>
    </row>
    <row r="4149" spans="1:14" x14ac:dyDescent="0.35">
      <c r="A4149" s="2">
        <v>4148</v>
      </c>
      <c r="B4149" s="11">
        <v>-0.39451584585975552</v>
      </c>
      <c r="C4149" s="11">
        <v>2.1364664740623591</v>
      </c>
      <c r="D4149" s="3">
        <f>B4149*Dashboard!$D$11*Dashboard!$D$10*SQRT(Dashboard!$D$12/365)</f>
        <v>-97951.091154143316</v>
      </c>
      <c r="E4149" s="3">
        <f>IF(Dashboard!$I$3,C4149*Dashboard!$E$11*Dashboard!$E$10*SQRT(Dashboard!$D$12/365),0)</f>
        <v>1060891.340841328</v>
      </c>
      <c r="F4149" s="3">
        <f>D4149+IF(Dashboard!$I$3,E4149,0)</f>
        <v>962940.2496871847</v>
      </c>
      <c r="G4149" s="3">
        <f>IF(Dashboard!$I$4, ('Lookups and Calculations'!$F$9) / (1 - 'Lookups and Calculations'!$F$10), 'Lookups and Calculations'!$F$9)</f>
        <v>1951878.888340465</v>
      </c>
      <c r="H4149" s="12">
        <f t="shared" si="128"/>
        <v>0</v>
      </c>
      <c r="I4149" s="12">
        <f t="shared" si="129"/>
        <v>0</v>
      </c>
      <c r="J4149" s="13">
        <f>(1 - Dashboard!$I$9) * H4149 * Dashboard!$I$8 * 'Lookups and Calculations'!$F$12</f>
        <v>0</v>
      </c>
      <c r="K4149" s="12">
        <f>(1 - Dashboard!$I$11) * I4149 * Dashboard!$I$10 * 'Lookups and Calculations'!$F$12</f>
        <v>0</v>
      </c>
      <c r="L4149" s="12">
        <f>(H4149 - I4149) * Dashboard!$I$13 * (Dashboard!$D$12 / 365) * 'Lookups and Calculations'!$F$12</f>
        <v>0</v>
      </c>
      <c r="M4149" s="3">
        <f>(G4149*2) * Dashboard!$I$13 * (Dashboard!$D$12 / 365) * 'Lookups and Calculations'!$F$12</f>
        <v>1602.0878730267946</v>
      </c>
      <c r="N4149" s="12">
        <f>H4149 * Dashboard!$I$14 * Dashboard!$I$15 * (Dashboard!$D$12 / 365) * 'Lookups and Calculations'!$F$12</f>
        <v>0</v>
      </c>
    </row>
    <row r="4150" spans="1:14" x14ac:dyDescent="0.35">
      <c r="A4150" s="2">
        <v>4149</v>
      </c>
      <c r="B4150" s="11">
        <v>-4.1337211231203111E-2</v>
      </c>
      <c r="C4150" s="11">
        <v>0.49102462234303779</v>
      </c>
      <c r="D4150" s="3">
        <f>B4150*Dashboard!$D$11*Dashboard!$D$10*SQRT(Dashboard!$D$12/365)</f>
        <v>-10263.275830003091</v>
      </c>
      <c r="E4150" s="3">
        <f>IF(Dashboard!$I$3,C4150*Dashboard!$E$11*Dashboard!$E$10*SQRT(Dashboard!$D$12/365),0)</f>
        <v>243824.92133991118</v>
      </c>
      <c r="F4150" s="3">
        <f>D4150+IF(Dashboard!$I$3,E4150,0)</f>
        <v>233561.64550990809</v>
      </c>
      <c r="G4150" s="3">
        <f>IF(Dashboard!$I$4, ('Lookups and Calculations'!$F$9) / (1 - 'Lookups and Calculations'!$F$10), 'Lookups and Calculations'!$F$9)</f>
        <v>1951878.888340465</v>
      </c>
      <c r="H4150" s="12">
        <f t="shared" si="128"/>
        <v>0</v>
      </c>
      <c r="I4150" s="12">
        <f t="shared" si="129"/>
        <v>0</v>
      </c>
      <c r="J4150" s="13">
        <f>(1 - Dashboard!$I$9) * H4150 * Dashboard!$I$8 * 'Lookups and Calculations'!$F$12</f>
        <v>0</v>
      </c>
      <c r="K4150" s="12">
        <f>(1 - Dashboard!$I$11) * I4150 * Dashboard!$I$10 * 'Lookups and Calculations'!$F$12</f>
        <v>0</v>
      </c>
      <c r="L4150" s="12">
        <f>(H4150 - I4150) * Dashboard!$I$13 * (Dashboard!$D$12 / 365) * 'Lookups and Calculations'!$F$12</f>
        <v>0</v>
      </c>
      <c r="M4150" s="3">
        <f>(G4150*2) * Dashboard!$I$13 * (Dashboard!$D$12 / 365) * 'Lookups and Calculations'!$F$12</f>
        <v>1602.0878730267946</v>
      </c>
      <c r="N4150" s="12">
        <f>H4150 * Dashboard!$I$14 * Dashboard!$I$15 * (Dashboard!$D$12 / 365) * 'Lookups and Calculations'!$F$12</f>
        <v>0</v>
      </c>
    </row>
    <row r="4151" spans="1:14" x14ac:dyDescent="0.35">
      <c r="A4151" s="2">
        <v>4150</v>
      </c>
      <c r="B4151" s="11">
        <v>-1.0424755352394788</v>
      </c>
      <c r="C4151" s="11">
        <v>2.080435570300891</v>
      </c>
      <c r="D4151" s="3">
        <f>B4151*Dashboard!$D$11*Dashboard!$D$10*SQRT(Dashboard!$D$12/365)</f>
        <v>-258827.66750642937</v>
      </c>
      <c r="E4151" s="3">
        <f>IF(Dashboard!$I$3,C4151*Dashboard!$E$11*Dashboard!$E$10*SQRT(Dashboard!$D$12/365),0)</f>
        <v>1033068.4373033058</v>
      </c>
      <c r="F4151" s="3">
        <f>D4151+IF(Dashboard!$I$3,E4151,0)</f>
        <v>774240.76979687647</v>
      </c>
      <c r="G4151" s="3">
        <f>IF(Dashboard!$I$4, ('Lookups and Calculations'!$F$9) / (1 - 'Lookups and Calculations'!$F$10), 'Lookups and Calculations'!$F$9)</f>
        <v>1951878.888340465</v>
      </c>
      <c r="H4151" s="12">
        <f t="shared" si="128"/>
        <v>0</v>
      </c>
      <c r="I4151" s="12">
        <f t="shared" si="129"/>
        <v>0</v>
      </c>
      <c r="J4151" s="13">
        <f>(1 - Dashboard!$I$9) * H4151 * Dashboard!$I$8 * 'Lookups and Calculations'!$F$12</f>
        <v>0</v>
      </c>
      <c r="K4151" s="12">
        <f>(1 - Dashboard!$I$11) * I4151 * Dashboard!$I$10 * 'Lookups and Calculations'!$F$12</f>
        <v>0</v>
      </c>
      <c r="L4151" s="12">
        <f>(H4151 - I4151) * Dashboard!$I$13 * (Dashboard!$D$12 / 365) * 'Lookups and Calculations'!$F$12</f>
        <v>0</v>
      </c>
      <c r="M4151" s="3">
        <f>(G4151*2) * Dashboard!$I$13 * (Dashboard!$D$12 / 365) * 'Lookups and Calculations'!$F$12</f>
        <v>1602.0878730267946</v>
      </c>
      <c r="N4151" s="12">
        <f>H4151 * Dashboard!$I$14 * Dashboard!$I$15 * (Dashboard!$D$12 / 365) * 'Lookups and Calculations'!$F$12</f>
        <v>0</v>
      </c>
    </row>
    <row r="4152" spans="1:14" x14ac:dyDescent="0.35">
      <c r="A4152" s="2">
        <v>4151</v>
      </c>
      <c r="B4152" s="11">
        <v>7.5487196050296537E-2</v>
      </c>
      <c r="C4152" s="11">
        <v>0.4695361962921823</v>
      </c>
      <c r="D4152" s="3">
        <f>B4152*Dashboard!$D$11*Dashboard!$D$10*SQRT(Dashboard!$D$12/365)</f>
        <v>18742.094389592046</v>
      </c>
      <c r="E4152" s="3">
        <f>IF(Dashboard!$I$3,C4152*Dashboard!$E$11*Dashboard!$E$10*SQRT(Dashboard!$D$12/365),0)</f>
        <v>233154.55257802046</v>
      </c>
      <c r="F4152" s="3">
        <f>D4152+IF(Dashboard!$I$3,E4152,0)</f>
        <v>251896.6469676125</v>
      </c>
      <c r="G4152" s="3">
        <f>IF(Dashboard!$I$4, ('Lookups and Calculations'!$F$9) / (1 - 'Lookups and Calculations'!$F$10), 'Lookups and Calculations'!$F$9)</f>
        <v>1951878.888340465</v>
      </c>
      <c r="H4152" s="12">
        <f t="shared" si="128"/>
        <v>0</v>
      </c>
      <c r="I4152" s="12">
        <f t="shared" si="129"/>
        <v>0</v>
      </c>
      <c r="J4152" s="13">
        <f>(1 - Dashboard!$I$9) * H4152 * Dashboard!$I$8 * 'Lookups and Calculations'!$F$12</f>
        <v>0</v>
      </c>
      <c r="K4152" s="12">
        <f>(1 - Dashboard!$I$11) * I4152 * Dashboard!$I$10 * 'Lookups and Calculations'!$F$12</f>
        <v>0</v>
      </c>
      <c r="L4152" s="12">
        <f>(H4152 - I4152) * Dashboard!$I$13 * (Dashboard!$D$12 / 365) * 'Lookups and Calculations'!$F$12</f>
        <v>0</v>
      </c>
      <c r="M4152" s="3">
        <f>(G4152*2) * Dashboard!$I$13 * (Dashboard!$D$12 / 365) * 'Lookups and Calculations'!$F$12</f>
        <v>1602.0878730267946</v>
      </c>
      <c r="N4152" s="12">
        <f>H4152 * Dashboard!$I$14 * Dashboard!$I$15 * (Dashboard!$D$12 / 365) * 'Lookups and Calculations'!$F$12</f>
        <v>0</v>
      </c>
    </row>
    <row r="4153" spans="1:14" x14ac:dyDescent="0.35">
      <c r="A4153" s="2">
        <v>4152</v>
      </c>
      <c r="B4153" s="11">
        <v>-1.9553400192450405</v>
      </c>
      <c r="C4153" s="11">
        <v>-1.7512622819499672</v>
      </c>
      <c r="D4153" s="3">
        <f>B4153*Dashboard!$D$11*Dashboard!$D$10*SQRT(Dashboard!$D$12/365)</f>
        <v>-485475.27424411895</v>
      </c>
      <c r="E4153" s="3">
        <f>IF(Dashboard!$I$3,C4153*Dashboard!$E$11*Dashboard!$E$10*SQRT(Dashboard!$D$12/365),0)</f>
        <v>-869612.98621740809</v>
      </c>
      <c r="F4153" s="3">
        <f>D4153+IF(Dashboard!$I$3,E4153,0)</f>
        <v>-1355088.2604615269</v>
      </c>
      <c r="G4153" s="3">
        <f>IF(Dashboard!$I$4, ('Lookups and Calculations'!$F$9) / (1 - 'Lookups and Calculations'!$F$10), 'Lookups and Calculations'!$F$9)</f>
        <v>1951878.888340465</v>
      </c>
      <c r="H4153" s="12">
        <f t="shared" si="128"/>
        <v>0</v>
      </c>
      <c r="I4153" s="12">
        <f t="shared" si="129"/>
        <v>0</v>
      </c>
      <c r="J4153" s="13">
        <f>(1 - Dashboard!$I$9) * H4153 * Dashboard!$I$8 * 'Lookups and Calculations'!$F$12</f>
        <v>0</v>
      </c>
      <c r="K4153" s="12">
        <f>(1 - Dashboard!$I$11) * I4153 * Dashboard!$I$10 * 'Lookups and Calculations'!$F$12</f>
        <v>0</v>
      </c>
      <c r="L4153" s="12">
        <f>(H4153 - I4153) * Dashboard!$I$13 * (Dashboard!$D$12 / 365) * 'Lookups and Calculations'!$F$12</f>
        <v>0</v>
      </c>
      <c r="M4153" s="3">
        <f>(G4153*2) * Dashboard!$I$13 * (Dashboard!$D$12 / 365) * 'Lookups and Calculations'!$F$12</f>
        <v>1602.0878730267946</v>
      </c>
      <c r="N4153" s="12">
        <f>H4153 * Dashboard!$I$14 * Dashboard!$I$15 * (Dashboard!$D$12 / 365) * 'Lookups and Calculations'!$F$12</f>
        <v>0</v>
      </c>
    </row>
    <row r="4154" spans="1:14" x14ac:dyDescent="0.35">
      <c r="A4154" s="2">
        <v>4153</v>
      </c>
      <c r="B4154" s="11">
        <v>9.5005665857657226E-2</v>
      </c>
      <c r="C4154" s="11">
        <v>-0.3695256421800493</v>
      </c>
      <c r="D4154" s="3">
        <f>B4154*Dashboard!$D$11*Dashboard!$D$10*SQRT(Dashboard!$D$12/365)</f>
        <v>23588.174554315818</v>
      </c>
      <c r="E4154" s="3">
        <f>IF(Dashboard!$I$3,C4154*Dashboard!$E$11*Dashboard!$E$10*SQRT(Dashboard!$D$12/365),0)</f>
        <v>-183492.95847466824</v>
      </c>
      <c r="F4154" s="3">
        <f>D4154+IF(Dashboard!$I$3,E4154,0)</f>
        <v>-159904.78392035241</v>
      </c>
      <c r="G4154" s="3">
        <f>IF(Dashboard!$I$4, ('Lookups and Calculations'!$F$9) / (1 - 'Lookups and Calculations'!$F$10), 'Lookups and Calculations'!$F$9)</f>
        <v>1951878.888340465</v>
      </c>
      <c r="H4154" s="12">
        <f t="shared" si="128"/>
        <v>0</v>
      </c>
      <c r="I4154" s="12">
        <f t="shared" si="129"/>
        <v>0</v>
      </c>
      <c r="J4154" s="13">
        <f>(1 - Dashboard!$I$9) * H4154 * Dashboard!$I$8 * 'Lookups and Calculations'!$F$12</f>
        <v>0</v>
      </c>
      <c r="K4154" s="12">
        <f>(1 - Dashboard!$I$11) * I4154 * Dashboard!$I$10 * 'Lookups and Calculations'!$F$12</f>
        <v>0</v>
      </c>
      <c r="L4154" s="12">
        <f>(H4154 - I4154) * Dashboard!$I$13 * (Dashboard!$D$12 / 365) * 'Lookups and Calculations'!$F$12</f>
        <v>0</v>
      </c>
      <c r="M4154" s="3">
        <f>(G4154*2) * Dashboard!$I$13 * (Dashboard!$D$12 / 365) * 'Lookups and Calculations'!$F$12</f>
        <v>1602.0878730267946</v>
      </c>
      <c r="N4154" s="12">
        <f>H4154 * Dashboard!$I$14 * Dashboard!$I$15 * (Dashboard!$D$12 / 365) * 'Lookups and Calculations'!$F$12</f>
        <v>0</v>
      </c>
    </row>
    <row r="4155" spans="1:14" x14ac:dyDescent="0.35">
      <c r="A4155" s="2">
        <v>4154</v>
      </c>
      <c r="B4155" s="11">
        <v>-1.0186738424020023</v>
      </c>
      <c r="C4155" s="11">
        <v>-0.15197076331983508</v>
      </c>
      <c r="D4155" s="3">
        <f>B4155*Dashboard!$D$11*Dashboard!$D$10*SQRT(Dashboard!$D$12/365)</f>
        <v>-252918.14116112929</v>
      </c>
      <c r="E4155" s="3">
        <f>IF(Dashboard!$I$3,C4155*Dashboard!$E$11*Dashboard!$E$10*SQRT(Dashboard!$D$12/365),0)</f>
        <v>-75463.139171335351</v>
      </c>
      <c r="F4155" s="3">
        <f>D4155+IF(Dashboard!$I$3,E4155,0)</f>
        <v>-328381.28033246461</v>
      </c>
      <c r="G4155" s="3">
        <f>IF(Dashboard!$I$4, ('Lookups and Calculations'!$F$9) / (1 - 'Lookups and Calculations'!$F$10), 'Lookups and Calculations'!$F$9)</f>
        <v>1951878.888340465</v>
      </c>
      <c r="H4155" s="12">
        <f t="shared" si="128"/>
        <v>0</v>
      </c>
      <c r="I4155" s="12">
        <f t="shared" si="129"/>
        <v>0</v>
      </c>
      <c r="J4155" s="13">
        <f>(1 - Dashboard!$I$9) * H4155 * Dashboard!$I$8 * 'Lookups and Calculations'!$F$12</f>
        <v>0</v>
      </c>
      <c r="K4155" s="12">
        <f>(1 - Dashboard!$I$11) * I4155 * Dashboard!$I$10 * 'Lookups and Calculations'!$F$12</f>
        <v>0</v>
      </c>
      <c r="L4155" s="12">
        <f>(H4155 - I4155) * Dashboard!$I$13 * (Dashboard!$D$12 / 365) * 'Lookups and Calculations'!$F$12</f>
        <v>0</v>
      </c>
      <c r="M4155" s="3">
        <f>(G4155*2) * Dashboard!$I$13 * (Dashboard!$D$12 / 365) * 'Lookups and Calculations'!$F$12</f>
        <v>1602.0878730267946</v>
      </c>
      <c r="N4155" s="12">
        <f>H4155 * Dashboard!$I$14 * Dashboard!$I$15 * (Dashboard!$D$12 / 365) * 'Lookups and Calculations'!$F$12</f>
        <v>0</v>
      </c>
    </row>
    <row r="4156" spans="1:14" x14ac:dyDescent="0.35">
      <c r="A4156" s="2">
        <v>4155</v>
      </c>
      <c r="B4156" s="11">
        <v>-0.73967010233238673</v>
      </c>
      <c r="C4156" s="11">
        <v>1.0693534365439323</v>
      </c>
      <c r="D4156" s="3">
        <f>B4156*Dashboard!$D$11*Dashboard!$D$10*SQRT(Dashboard!$D$12/365)</f>
        <v>-183646.59969401979</v>
      </c>
      <c r="E4156" s="3">
        <f>IF(Dashboard!$I$3,C4156*Dashboard!$E$11*Dashboard!$E$10*SQRT(Dashboard!$D$12/365),0)</f>
        <v>531001.92064856226</v>
      </c>
      <c r="F4156" s="3">
        <f>D4156+IF(Dashboard!$I$3,E4156,0)</f>
        <v>347355.32095454249</v>
      </c>
      <c r="G4156" s="3">
        <f>IF(Dashboard!$I$4, ('Lookups and Calculations'!$F$9) / (1 - 'Lookups and Calculations'!$F$10), 'Lookups and Calculations'!$F$9)</f>
        <v>1951878.888340465</v>
      </c>
      <c r="H4156" s="12">
        <f t="shared" si="128"/>
        <v>0</v>
      </c>
      <c r="I4156" s="12">
        <f t="shared" si="129"/>
        <v>0</v>
      </c>
      <c r="J4156" s="13">
        <f>(1 - Dashboard!$I$9) * H4156 * Dashboard!$I$8 * 'Lookups and Calculations'!$F$12</f>
        <v>0</v>
      </c>
      <c r="K4156" s="12">
        <f>(1 - Dashboard!$I$11) * I4156 * Dashboard!$I$10 * 'Lookups and Calculations'!$F$12</f>
        <v>0</v>
      </c>
      <c r="L4156" s="12">
        <f>(H4156 - I4156) * Dashboard!$I$13 * (Dashboard!$D$12 / 365) * 'Lookups and Calculations'!$F$12</f>
        <v>0</v>
      </c>
      <c r="M4156" s="3">
        <f>(G4156*2) * Dashboard!$I$13 * (Dashboard!$D$12 / 365) * 'Lookups and Calculations'!$F$12</f>
        <v>1602.0878730267946</v>
      </c>
      <c r="N4156" s="12">
        <f>H4156 * Dashboard!$I$14 * Dashboard!$I$15 * (Dashboard!$D$12 / 365) * 'Lookups and Calculations'!$F$12</f>
        <v>0</v>
      </c>
    </row>
    <row r="4157" spans="1:14" x14ac:dyDescent="0.35">
      <c r="A4157" s="2">
        <v>4156</v>
      </c>
      <c r="B4157" s="11">
        <v>-0.96620506509983273</v>
      </c>
      <c r="C4157" s="11">
        <v>-1.2944061444654185</v>
      </c>
      <c r="D4157" s="3">
        <f>B4157*Dashboard!$D$11*Dashboard!$D$10*SQRT(Dashboard!$D$12/365)</f>
        <v>-239891.10044221676</v>
      </c>
      <c r="E4157" s="3">
        <f>IF(Dashboard!$I$3,C4157*Dashboard!$E$11*Dashboard!$E$10*SQRT(Dashboard!$D$12/365),0)</f>
        <v>-642754.8884416006</v>
      </c>
      <c r="F4157" s="3">
        <f>D4157+IF(Dashboard!$I$3,E4157,0)</f>
        <v>-882645.98888381734</v>
      </c>
      <c r="G4157" s="3">
        <f>IF(Dashboard!$I$4, ('Lookups and Calculations'!$F$9) / (1 - 'Lookups and Calculations'!$F$10), 'Lookups and Calculations'!$F$9)</f>
        <v>1951878.888340465</v>
      </c>
      <c r="H4157" s="12">
        <f t="shared" si="128"/>
        <v>0</v>
      </c>
      <c r="I4157" s="12">
        <f t="shared" si="129"/>
        <v>0</v>
      </c>
      <c r="J4157" s="13">
        <f>(1 - Dashboard!$I$9) * H4157 * Dashboard!$I$8 * 'Lookups and Calculations'!$F$12</f>
        <v>0</v>
      </c>
      <c r="K4157" s="12">
        <f>(1 - Dashboard!$I$11) * I4157 * Dashboard!$I$10 * 'Lookups and Calculations'!$F$12</f>
        <v>0</v>
      </c>
      <c r="L4157" s="12">
        <f>(H4157 - I4157) * Dashboard!$I$13 * (Dashboard!$D$12 / 365) * 'Lookups and Calculations'!$F$12</f>
        <v>0</v>
      </c>
      <c r="M4157" s="3">
        <f>(G4157*2) * Dashboard!$I$13 * (Dashboard!$D$12 / 365) * 'Lookups and Calculations'!$F$12</f>
        <v>1602.0878730267946</v>
      </c>
      <c r="N4157" s="12">
        <f>H4157 * Dashboard!$I$14 * Dashboard!$I$15 * (Dashboard!$D$12 / 365) * 'Lookups and Calculations'!$F$12</f>
        <v>0</v>
      </c>
    </row>
    <row r="4158" spans="1:14" x14ac:dyDescent="0.35">
      <c r="A4158" s="2">
        <v>4157</v>
      </c>
      <c r="B4158" s="11">
        <v>-0.21296347415751513</v>
      </c>
      <c r="C4158" s="11">
        <v>-1.4865964008262582</v>
      </c>
      <c r="D4158" s="3">
        <f>B4158*Dashboard!$D$11*Dashboard!$D$10*SQRT(Dashboard!$D$12/365)</f>
        <v>-52874.947580993314</v>
      </c>
      <c r="E4158" s="3">
        <f>IF(Dashboard!$I$3,C4158*Dashboard!$E$11*Dashboard!$E$10*SQRT(Dashboard!$D$12/365),0)</f>
        <v>-738189.56117933849</v>
      </c>
      <c r="F4158" s="3">
        <f>D4158+IF(Dashboard!$I$3,E4158,0)</f>
        <v>-791064.50876033178</v>
      </c>
      <c r="G4158" s="3">
        <f>IF(Dashboard!$I$4, ('Lookups and Calculations'!$F$9) / (1 - 'Lookups and Calculations'!$F$10), 'Lookups and Calculations'!$F$9)</f>
        <v>1951878.888340465</v>
      </c>
      <c r="H4158" s="12">
        <f t="shared" si="128"/>
        <v>0</v>
      </c>
      <c r="I4158" s="12">
        <f t="shared" si="129"/>
        <v>0</v>
      </c>
      <c r="J4158" s="13">
        <f>(1 - Dashboard!$I$9) * H4158 * Dashboard!$I$8 * 'Lookups and Calculations'!$F$12</f>
        <v>0</v>
      </c>
      <c r="K4158" s="12">
        <f>(1 - Dashboard!$I$11) * I4158 * Dashboard!$I$10 * 'Lookups and Calculations'!$F$12</f>
        <v>0</v>
      </c>
      <c r="L4158" s="12">
        <f>(H4158 - I4158) * Dashboard!$I$13 * (Dashboard!$D$12 / 365) * 'Lookups and Calculations'!$F$12</f>
        <v>0</v>
      </c>
      <c r="M4158" s="3">
        <f>(G4158*2) * Dashboard!$I$13 * (Dashboard!$D$12 / 365) * 'Lookups and Calculations'!$F$12</f>
        <v>1602.0878730267946</v>
      </c>
      <c r="N4158" s="12">
        <f>H4158 * Dashboard!$I$14 * Dashboard!$I$15 * (Dashboard!$D$12 / 365) * 'Lookups and Calculations'!$F$12</f>
        <v>0</v>
      </c>
    </row>
    <row r="4159" spans="1:14" x14ac:dyDescent="0.35">
      <c r="A4159" s="2">
        <v>4158</v>
      </c>
      <c r="B4159" s="11">
        <v>-5.636257314575209E-2</v>
      </c>
      <c r="C4159" s="11">
        <v>0.21543253872261653</v>
      </c>
      <c r="D4159" s="3">
        <f>B4159*Dashboard!$D$11*Dashboard!$D$10*SQRT(Dashboard!$D$12/365)</f>
        <v>-13993.799229661834</v>
      </c>
      <c r="E4159" s="3">
        <f>IF(Dashboard!$I$3,C4159*Dashboard!$E$11*Dashboard!$E$10*SQRT(Dashboard!$D$12/365),0)</f>
        <v>106975.94258603707</v>
      </c>
      <c r="F4159" s="3">
        <f>D4159+IF(Dashboard!$I$3,E4159,0)</f>
        <v>92982.143356375236</v>
      </c>
      <c r="G4159" s="3">
        <f>IF(Dashboard!$I$4, ('Lookups and Calculations'!$F$9) / (1 - 'Lookups and Calculations'!$F$10), 'Lookups and Calculations'!$F$9)</f>
        <v>1951878.888340465</v>
      </c>
      <c r="H4159" s="12">
        <f t="shared" si="128"/>
        <v>0</v>
      </c>
      <c r="I4159" s="12">
        <f t="shared" si="129"/>
        <v>0</v>
      </c>
      <c r="J4159" s="13">
        <f>(1 - Dashboard!$I$9) * H4159 * Dashboard!$I$8 * 'Lookups and Calculations'!$F$12</f>
        <v>0</v>
      </c>
      <c r="K4159" s="12">
        <f>(1 - Dashboard!$I$11) * I4159 * Dashboard!$I$10 * 'Lookups and Calculations'!$F$12</f>
        <v>0</v>
      </c>
      <c r="L4159" s="12">
        <f>(H4159 - I4159) * Dashboard!$I$13 * (Dashboard!$D$12 / 365) * 'Lookups and Calculations'!$F$12</f>
        <v>0</v>
      </c>
      <c r="M4159" s="3">
        <f>(G4159*2) * Dashboard!$I$13 * (Dashboard!$D$12 / 365) * 'Lookups and Calculations'!$F$12</f>
        <v>1602.0878730267946</v>
      </c>
      <c r="N4159" s="12">
        <f>H4159 * Dashboard!$I$14 * Dashboard!$I$15 * (Dashboard!$D$12 / 365) * 'Lookups and Calculations'!$F$12</f>
        <v>0</v>
      </c>
    </row>
    <row r="4160" spans="1:14" x14ac:dyDescent="0.35">
      <c r="A4160" s="2">
        <v>4159</v>
      </c>
      <c r="B4160" s="11">
        <v>1.6030869978439097</v>
      </c>
      <c r="C4160" s="11">
        <v>0.67976116109951734</v>
      </c>
      <c r="D4160" s="3">
        <f>B4160*Dashboard!$D$11*Dashboard!$D$10*SQRT(Dashboard!$D$12/365)</f>
        <v>398017.27180725336</v>
      </c>
      <c r="E4160" s="3">
        <f>IF(Dashboard!$I$3,C4160*Dashboard!$E$11*Dashboard!$E$10*SQRT(Dashboard!$D$12/365),0)</f>
        <v>337544.60386148607</v>
      </c>
      <c r="F4160" s="3">
        <f>D4160+IF(Dashboard!$I$3,E4160,0)</f>
        <v>735561.87566873943</v>
      </c>
      <c r="G4160" s="3">
        <f>IF(Dashboard!$I$4, ('Lookups and Calculations'!$F$9) / (1 - 'Lookups and Calculations'!$F$10), 'Lookups and Calculations'!$F$9)</f>
        <v>1951878.888340465</v>
      </c>
      <c r="H4160" s="12">
        <f t="shared" si="128"/>
        <v>0</v>
      </c>
      <c r="I4160" s="12">
        <f t="shared" si="129"/>
        <v>0</v>
      </c>
      <c r="J4160" s="13">
        <f>(1 - Dashboard!$I$9) * H4160 * Dashboard!$I$8 * 'Lookups and Calculations'!$F$12</f>
        <v>0</v>
      </c>
      <c r="K4160" s="12">
        <f>(1 - Dashboard!$I$11) * I4160 * Dashboard!$I$10 * 'Lookups and Calculations'!$F$12</f>
        <v>0</v>
      </c>
      <c r="L4160" s="12">
        <f>(H4160 - I4160) * Dashboard!$I$13 * (Dashboard!$D$12 / 365) * 'Lookups and Calculations'!$F$12</f>
        <v>0</v>
      </c>
      <c r="M4160" s="3">
        <f>(G4160*2) * Dashboard!$I$13 * (Dashboard!$D$12 / 365) * 'Lookups and Calculations'!$F$12</f>
        <v>1602.0878730267946</v>
      </c>
      <c r="N4160" s="12">
        <f>H4160 * Dashboard!$I$14 * Dashboard!$I$15 * (Dashboard!$D$12 / 365) * 'Lookups and Calculations'!$F$12</f>
        <v>0</v>
      </c>
    </row>
    <row r="4161" spans="1:14" x14ac:dyDescent="0.35">
      <c r="A4161" s="2">
        <v>4160</v>
      </c>
      <c r="B4161" s="11">
        <v>1.0806651913843539</v>
      </c>
      <c r="C4161" s="11">
        <v>-0.27416420466536279</v>
      </c>
      <c r="D4161" s="3">
        <f>B4161*Dashboard!$D$11*Dashboard!$D$10*SQRT(Dashboard!$D$12/365)</f>
        <v>268309.46279918886</v>
      </c>
      <c r="E4161" s="3">
        <f>IF(Dashboard!$I$3,C4161*Dashboard!$E$11*Dashboard!$E$10*SQRT(Dashboard!$D$12/365),0)</f>
        <v>-136139.94613502343</v>
      </c>
      <c r="F4161" s="3">
        <f>D4161+IF(Dashboard!$I$3,E4161,0)</f>
        <v>132169.51666416542</v>
      </c>
      <c r="G4161" s="3">
        <f>IF(Dashboard!$I$4, ('Lookups and Calculations'!$F$9) / (1 - 'Lookups and Calculations'!$F$10), 'Lookups and Calculations'!$F$9)</f>
        <v>1951878.888340465</v>
      </c>
      <c r="H4161" s="12">
        <f t="shared" si="128"/>
        <v>0</v>
      </c>
      <c r="I4161" s="12">
        <f t="shared" si="129"/>
        <v>0</v>
      </c>
      <c r="J4161" s="13">
        <f>(1 - Dashboard!$I$9) * H4161 * Dashboard!$I$8 * 'Lookups and Calculations'!$F$12</f>
        <v>0</v>
      </c>
      <c r="K4161" s="12">
        <f>(1 - Dashboard!$I$11) * I4161 * Dashboard!$I$10 * 'Lookups and Calculations'!$F$12</f>
        <v>0</v>
      </c>
      <c r="L4161" s="12">
        <f>(H4161 - I4161) * Dashboard!$I$13 * (Dashboard!$D$12 / 365) * 'Lookups and Calculations'!$F$12</f>
        <v>0</v>
      </c>
      <c r="M4161" s="3">
        <f>(G4161*2) * Dashboard!$I$13 * (Dashboard!$D$12 / 365) * 'Lookups and Calculations'!$F$12</f>
        <v>1602.0878730267946</v>
      </c>
      <c r="N4161" s="12">
        <f>H4161 * Dashboard!$I$14 * Dashboard!$I$15 * (Dashboard!$D$12 / 365) * 'Lookups and Calculations'!$F$12</f>
        <v>0</v>
      </c>
    </row>
    <row r="4162" spans="1:14" x14ac:dyDescent="0.35">
      <c r="A4162" s="2">
        <v>4161</v>
      </c>
      <c r="B4162" s="11">
        <v>1.3558236581240524</v>
      </c>
      <c r="C4162" s="11">
        <v>1.5559770707886995</v>
      </c>
      <c r="D4162" s="3">
        <f>B4162*Dashboard!$D$11*Dashboard!$D$10*SQRT(Dashboard!$D$12/365)</f>
        <v>336626.29301096086</v>
      </c>
      <c r="E4162" s="3">
        <f>IF(Dashboard!$I$3,C4162*Dashboard!$E$11*Dashboard!$E$10*SQRT(Dashboard!$D$12/365),0)</f>
        <v>772641.47178899485</v>
      </c>
      <c r="F4162" s="3">
        <f>D4162+IF(Dashboard!$I$3,E4162,0)</f>
        <v>1109267.7647999558</v>
      </c>
      <c r="G4162" s="3">
        <f>IF(Dashboard!$I$4, ('Lookups and Calculations'!$F$9) / (1 - 'Lookups and Calculations'!$F$10), 'Lookups and Calculations'!$F$9)</f>
        <v>1951878.888340465</v>
      </c>
      <c r="H4162" s="12">
        <f t="shared" si="128"/>
        <v>0</v>
      </c>
      <c r="I4162" s="12">
        <f t="shared" si="129"/>
        <v>0</v>
      </c>
      <c r="J4162" s="13">
        <f>(1 - Dashboard!$I$9) * H4162 * Dashboard!$I$8 * 'Lookups and Calculations'!$F$12</f>
        <v>0</v>
      </c>
      <c r="K4162" s="12">
        <f>(1 - Dashboard!$I$11) * I4162 * Dashboard!$I$10 * 'Lookups and Calculations'!$F$12</f>
        <v>0</v>
      </c>
      <c r="L4162" s="12">
        <f>(H4162 - I4162) * Dashboard!$I$13 * (Dashboard!$D$12 / 365) * 'Lookups and Calculations'!$F$12</f>
        <v>0</v>
      </c>
      <c r="M4162" s="3">
        <f>(G4162*2) * Dashboard!$I$13 * (Dashboard!$D$12 / 365) * 'Lookups and Calculations'!$F$12</f>
        <v>1602.0878730267946</v>
      </c>
      <c r="N4162" s="12">
        <f>H4162 * Dashboard!$I$14 * Dashboard!$I$15 * (Dashboard!$D$12 / 365) * 'Lookups and Calculations'!$F$12</f>
        <v>0</v>
      </c>
    </row>
    <row r="4163" spans="1:14" x14ac:dyDescent="0.35">
      <c r="A4163" s="2">
        <v>4162</v>
      </c>
      <c r="B4163" s="11">
        <v>-0.5907924627217167</v>
      </c>
      <c r="C4163" s="11">
        <v>-0.14533590538863544</v>
      </c>
      <c r="D4163" s="3">
        <f>B4163*Dashboard!$D$11*Dashboard!$D$10*SQRT(Dashboard!$D$12/365)</f>
        <v>-146682.9963271163</v>
      </c>
      <c r="E4163" s="3">
        <f>IF(Dashboard!$I$3,C4163*Dashboard!$E$11*Dashboard!$E$10*SQRT(Dashboard!$D$12/365),0)</f>
        <v>-72168.510674994788</v>
      </c>
      <c r="F4163" s="3">
        <f>D4163+IF(Dashboard!$I$3,E4163,0)</f>
        <v>-218851.50700211109</v>
      </c>
      <c r="G4163" s="3">
        <f>IF(Dashboard!$I$4, ('Lookups and Calculations'!$F$9) / (1 - 'Lookups and Calculations'!$F$10), 'Lookups and Calculations'!$F$9)</f>
        <v>1951878.888340465</v>
      </c>
      <c r="H4163" s="12">
        <f t="shared" ref="H4163:H4226" si="130">MAX(0,F4163-G4163)</f>
        <v>0</v>
      </c>
      <c r="I4163" s="12">
        <f t="shared" ref="I4163:I4226" si="131">MAX(0,-F4163-G4163)</f>
        <v>0</v>
      </c>
      <c r="J4163" s="13">
        <f>(1 - Dashboard!$I$9) * H4163 * Dashboard!$I$8 * 'Lookups and Calculations'!$F$12</f>
        <v>0</v>
      </c>
      <c r="K4163" s="12">
        <f>(1 - Dashboard!$I$11) * I4163 * Dashboard!$I$10 * 'Lookups and Calculations'!$F$12</f>
        <v>0</v>
      </c>
      <c r="L4163" s="12">
        <f>(H4163 - I4163) * Dashboard!$I$13 * (Dashboard!$D$12 / 365) * 'Lookups and Calculations'!$F$12</f>
        <v>0</v>
      </c>
      <c r="M4163" s="3">
        <f>(G4163*2) * Dashboard!$I$13 * (Dashboard!$D$12 / 365) * 'Lookups and Calculations'!$F$12</f>
        <v>1602.0878730267946</v>
      </c>
      <c r="N4163" s="12">
        <f>H4163 * Dashboard!$I$14 * Dashboard!$I$15 * (Dashboard!$D$12 / 365) * 'Lookups and Calculations'!$F$12</f>
        <v>0</v>
      </c>
    </row>
    <row r="4164" spans="1:14" x14ac:dyDescent="0.35">
      <c r="A4164" s="2">
        <v>4163</v>
      </c>
      <c r="B4164" s="11">
        <v>-1.2498035947909607</v>
      </c>
      <c r="C4164" s="11">
        <v>0.19772766629347255</v>
      </c>
      <c r="D4164" s="3">
        <f>B4164*Dashboard!$D$11*Dashboard!$D$10*SQRT(Dashboard!$D$12/365)</f>
        <v>-310303.44439362205</v>
      </c>
      <c r="E4164" s="3">
        <f>IF(Dashboard!$I$3,C4164*Dashboard!$E$11*Dashboard!$E$10*SQRT(Dashboard!$D$12/365),0)</f>
        <v>98184.348578449106</v>
      </c>
      <c r="F4164" s="3">
        <f>D4164+IF(Dashboard!$I$3,E4164,0)</f>
        <v>-212119.09581517294</v>
      </c>
      <c r="G4164" s="3">
        <f>IF(Dashboard!$I$4, ('Lookups and Calculations'!$F$9) / (1 - 'Lookups and Calculations'!$F$10), 'Lookups and Calculations'!$F$9)</f>
        <v>1951878.888340465</v>
      </c>
      <c r="H4164" s="12">
        <f t="shared" si="130"/>
        <v>0</v>
      </c>
      <c r="I4164" s="12">
        <f t="shared" si="131"/>
        <v>0</v>
      </c>
      <c r="J4164" s="13">
        <f>(1 - Dashboard!$I$9) * H4164 * Dashboard!$I$8 * 'Lookups and Calculations'!$F$12</f>
        <v>0</v>
      </c>
      <c r="K4164" s="12">
        <f>(1 - Dashboard!$I$11) * I4164 * Dashboard!$I$10 * 'Lookups and Calculations'!$F$12</f>
        <v>0</v>
      </c>
      <c r="L4164" s="12">
        <f>(H4164 - I4164) * Dashboard!$I$13 * (Dashboard!$D$12 / 365) * 'Lookups and Calculations'!$F$12</f>
        <v>0</v>
      </c>
      <c r="M4164" s="3">
        <f>(G4164*2) * Dashboard!$I$13 * (Dashboard!$D$12 / 365) * 'Lookups and Calculations'!$F$12</f>
        <v>1602.0878730267946</v>
      </c>
      <c r="N4164" s="12">
        <f>H4164 * Dashboard!$I$14 * Dashboard!$I$15 * (Dashboard!$D$12 / 365) * 'Lookups and Calculations'!$F$12</f>
        <v>0</v>
      </c>
    </row>
    <row r="4165" spans="1:14" x14ac:dyDescent="0.35">
      <c r="A4165" s="2">
        <v>4164</v>
      </c>
      <c r="B4165" s="11">
        <v>1.7345971195127752</v>
      </c>
      <c r="C4165" s="11">
        <v>1.0829673874184957</v>
      </c>
      <c r="D4165" s="3">
        <f>B4165*Dashboard!$D$11*Dashboard!$D$10*SQRT(Dashboard!$D$12/365)</f>
        <v>430668.83713844349</v>
      </c>
      <c r="E4165" s="3">
        <f>IF(Dashboard!$I$3,C4165*Dashboard!$E$11*Dashboard!$E$10*SQRT(Dashboard!$D$12/365),0)</f>
        <v>537762.11219512147</v>
      </c>
      <c r="F4165" s="3">
        <f>D4165+IF(Dashboard!$I$3,E4165,0)</f>
        <v>968430.94933356496</v>
      </c>
      <c r="G4165" s="3">
        <f>IF(Dashboard!$I$4, ('Lookups and Calculations'!$F$9) / (1 - 'Lookups and Calculations'!$F$10), 'Lookups and Calculations'!$F$9)</f>
        <v>1951878.888340465</v>
      </c>
      <c r="H4165" s="12">
        <f t="shared" si="130"/>
        <v>0</v>
      </c>
      <c r="I4165" s="12">
        <f t="shared" si="131"/>
        <v>0</v>
      </c>
      <c r="J4165" s="13">
        <f>(1 - Dashboard!$I$9) * H4165 * Dashboard!$I$8 * 'Lookups and Calculations'!$F$12</f>
        <v>0</v>
      </c>
      <c r="K4165" s="12">
        <f>(1 - Dashboard!$I$11) * I4165 * Dashboard!$I$10 * 'Lookups and Calculations'!$F$12</f>
        <v>0</v>
      </c>
      <c r="L4165" s="12">
        <f>(H4165 - I4165) * Dashboard!$I$13 * (Dashboard!$D$12 / 365) * 'Lookups and Calculations'!$F$12</f>
        <v>0</v>
      </c>
      <c r="M4165" s="3">
        <f>(G4165*2) * Dashboard!$I$13 * (Dashboard!$D$12 / 365) * 'Lookups and Calculations'!$F$12</f>
        <v>1602.0878730267946</v>
      </c>
      <c r="N4165" s="12">
        <f>H4165 * Dashboard!$I$14 * Dashboard!$I$15 * (Dashboard!$D$12 / 365) * 'Lookups and Calculations'!$F$12</f>
        <v>0</v>
      </c>
    </row>
    <row r="4166" spans="1:14" x14ac:dyDescent="0.35">
      <c r="A4166" s="2">
        <v>4165</v>
      </c>
      <c r="B4166" s="11">
        <v>0.56544339150575362</v>
      </c>
      <c r="C4166" s="11">
        <v>-0.22109293032264746</v>
      </c>
      <c r="D4166" s="3">
        <f>B4166*Dashboard!$D$11*Dashboard!$D$10*SQRT(Dashboard!$D$12/365)</f>
        <v>140389.28414443674</v>
      </c>
      <c r="E4166" s="3">
        <f>IF(Dashboard!$I$3,C4166*Dashboard!$E$11*Dashboard!$E$10*SQRT(Dashboard!$D$12/365),0)</f>
        <v>-109786.68663802565</v>
      </c>
      <c r="F4166" s="3">
        <f>D4166+IF(Dashboard!$I$3,E4166,0)</f>
        <v>30602.597506411083</v>
      </c>
      <c r="G4166" s="3">
        <f>IF(Dashboard!$I$4, ('Lookups and Calculations'!$F$9) / (1 - 'Lookups and Calculations'!$F$10), 'Lookups and Calculations'!$F$9)</f>
        <v>1951878.888340465</v>
      </c>
      <c r="H4166" s="12">
        <f t="shared" si="130"/>
        <v>0</v>
      </c>
      <c r="I4166" s="12">
        <f t="shared" si="131"/>
        <v>0</v>
      </c>
      <c r="J4166" s="13">
        <f>(1 - Dashboard!$I$9) * H4166 * Dashboard!$I$8 * 'Lookups and Calculations'!$F$12</f>
        <v>0</v>
      </c>
      <c r="K4166" s="12">
        <f>(1 - Dashboard!$I$11) * I4166 * Dashboard!$I$10 * 'Lookups and Calculations'!$F$12</f>
        <v>0</v>
      </c>
      <c r="L4166" s="12">
        <f>(H4166 - I4166) * Dashboard!$I$13 * (Dashboard!$D$12 / 365) * 'Lookups and Calculations'!$F$12</f>
        <v>0</v>
      </c>
      <c r="M4166" s="3">
        <f>(G4166*2) * Dashboard!$I$13 * (Dashboard!$D$12 / 365) * 'Lookups and Calculations'!$F$12</f>
        <v>1602.0878730267946</v>
      </c>
      <c r="N4166" s="12">
        <f>H4166 * Dashboard!$I$14 * Dashboard!$I$15 * (Dashboard!$D$12 / 365) * 'Lookups and Calculations'!$F$12</f>
        <v>0</v>
      </c>
    </row>
    <row r="4167" spans="1:14" x14ac:dyDescent="0.35">
      <c r="A4167" s="2">
        <v>4166</v>
      </c>
      <c r="B4167" s="11">
        <v>0.60648941255638955</v>
      </c>
      <c r="C4167" s="11">
        <v>2.2404591409165313</v>
      </c>
      <c r="D4167" s="3">
        <f>B4167*Dashboard!$D$11*Dashboard!$D$10*SQRT(Dashboard!$D$12/365)</f>
        <v>150580.26276199767</v>
      </c>
      <c r="E4167" s="3">
        <f>IF(Dashboard!$I$3,C4167*Dashboard!$E$11*Dashboard!$E$10*SQRT(Dashboard!$D$12/365),0)</f>
        <v>1112530.3069173142</v>
      </c>
      <c r="F4167" s="3">
        <f>D4167+IF(Dashboard!$I$3,E4167,0)</f>
        <v>1263110.5696793119</v>
      </c>
      <c r="G4167" s="3">
        <f>IF(Dashboard!$I$4, ('Lookups and Calculations'!$F$9) / (1 - 'Lookups and Calculations'!$F$10), 'Lookups and Calculations'!$F$9)</f>
        <v>1951878.888340465</v>
      </c>
      <c r="H4167" s="12">
        <f t="shared" si="130"/>
        <v>0</v>
      </c>
      <c r="I4167" s="12">
        <f t="shared" si="131"/>
        <v>0</v>
      </c>
      <c r="J4167" s="13">
        <f>(1 - Dashboard!$I$9) * H4167 * Dashboard!$I$8 * 'Lookups and Calculations'!$F$12</f>
        <v>0</v>
      </c>
      <c r="K4167" s="12">
        <f>(1 - Dashboard!$I$11) * I4167 * Dashboard!$I$10 * 'Lookups and Calculations'!$F$12</f>
        <v>0</v>
      </c>
      <c r="L4167" s="12">
        <f>(H4167 - I4167) * Dashboard!$I$13 * (Dashboard!$D$12 / 365) * 'Lookups and Calculations'!$F$12</f>
        <v>0</v>
      </c>
      <c r="M4167" s="3">
        <f>(G4167*2) * Dashboard!$I$13 * (Dashboard!$D$12 / 365) * 'Lookups and Calculations'!$F$12</f>
        <v>1602.0878730267946</v>
      </c>
      <c r="N4167" s="12">
        <f>H4167 * Dashboard!$I$14 * Dashboard!$I$15 * (Dashboard!$D$12 / 365) * 'Lookups and Calculations'!$F$12</f>
        <v>0</v>
      </c>
    </row>
    <row r="4168" spans="1:14" x14ac:dyDescent="0.35">
      <c r="A4168" s="2">
        <v>4167</v>
      </c>
      <c r="B4168" s="11">
        <v>-0.58573180341457742</v>
      </c>
      <c r="C4168" s="11">
        <v>-1.1212151266451971</v>
      </c>
      <c r="D4168" s="3">
        <f>B4168*Dashboard!$D$11*Dashboard!$D$10*SQRT(Dashboard!$D$12/365)</f>
        <v>-145426.52689427667</v>
      </c>
      <c r="E4168" s="3">
        <f>IF(Dashboard!$I$3,C4168*Dashboard!$E$11*Dashboard!$E$10*SQRT(Dashboard!$D$12/365),0)</f>
        <v>-556754.54472096893</v>
      </c>
      <c r="F4168" s="3">
        <f>D4168+IF(Dashboard!$I$3,E4168,0)</f>
        <v>-702181.07161524566</v>
      </c>
      <c r="G4168" s="3">
        <f>IF(Dashboard!$I$4, ('Lookups and Calculations'!$F$9) / (1 - 'Lookups and Calculations'!$F$10), 'Lookups and Calculations'!$F$9)</f>
        <v>1951878.888340465</v>
      </c>
      <c r="H4168" s="12">
        <f t="shared" si="130"/>
        <v>0</v>
      </c>
      <c r="I4168" s="12">
        <f t="shared" si="131"/>
        <v>0</v>
      </c>
      <c r="J4168" s="13">
        <f>(1 - Dashboard!$I$9) * H4168 * Dashboard!$I$8 * 'Lookups and Calculations'!$F$12</f>
        <v>0</v>
      </c>
      <c r="K4168" s="12">
        <f>(1 - Dashboard!$I$11) * I4168 * Dashboard!$I$10 * 'Lookups and Calculations'!$F$12</f>
        <v>0</v>
      </c>
      <c r="L4168" s="12">
        <f>(H4168 - I4168) * Dashboard!$I$13 * (Dashboard!$D$12 / 365) * 'Lookups and Calculations'!$F$12</f>
        <v>0</v>
      </c>
      <c r="M4168" s="3">
        <f>(G4168*2) * Dashboard!$I$13 * (Dashboard!$D$12 / 365) * 'Lookups and Calculations'!$F$12</f>
        <v>1602.0878730267946</v>
      </c>
      <c r="N4168" s="12">
        <f>H4168 * Dashboard!$I$14 * Dashboard!$I$15 * (Dashboard!$D$12 / 365) * 'Lookups and Calculations'!$F$12</f>
        <v>0</v>
      </c>
    </row>
    <row r="4169" spans="1:14" x14ac:dyDescent="0.35">
      <c r="A4169" s="2">
        <v>4168</v>
      </c>
      <c r="B4169" s="11">
        <v>0.20739810526586647</v>
      </c>
      <c r="C4169" s="11">
        <v>0.37106076942704763</v>
      </c>
      <c r="D4169" s="3">
        <f>B4169*Dashboard!$D$11*Dashboard!$D$10*SQRT(Dashboard!$D$12/365)</f>
        <v>51493.167960901461</v>
      </c>
      <c r="E4169" s="3">
        <f>IF(Dashboard!$I$3,C4169*Dashboard!$E$11*Dashboard!$E$10*SQRT(Dashboard!$D$12/365),0)</f>
        <v>184255.24668429009</v>
      </c>
      <c r="F4169" s="3">
        <f>D4169+IF(Dashboard!$I$3,E4169,0)</f>
        <v>235748.41464519154</v>
      </c>
      <c r="G4169" s="3">
        <f>IF(Dashboard!$I$4, ('Lookups and Calculations'!$F$9) / (1 - 'Lookups and Calculations'!$F$10), 'Lookups and Calculations'!$F$9)</f>
        <v>1951878.888340465</v>
      </c>
      <c r="H4169" s="12">
        <f t="shared" si="130"/>
        <v>0</v>
      </c>
      <c r="I4169" s="12">
        <f t="shared" si="131"/>
        <v>0</v>
      </c>
      <c r="J4169" s="13">
        <f>(1 - Dashboard!$I$9) * H4169 * Dashboard!$I$8 * 'Lookups and Calculations'!$F$12</f>
        <v>0</v>
      </c>
      <c r="K4169" s="12">
        <f>(1 - Dashboard!$I$11) * I4169 * Dashboard!$I$10 * 'Lookups and Calculations'!$F$12</f>
        <v>0</v>
      </c>
      <c r="L4169" s="12">
        <f>(H4169 - I4169) * Dashboard!$I$13 * (Dashboard!$D$12 / 365) * 'Lookups and Calculations'!$F$12</f>
        <v>0</v>
      </c>
      <c r="M4169" s="3">
        <f>(G4169*2) * Dashboard!$I$13 * (Dashboard!$D$12 / 365) * 'Lookups and Calculations'!$F$12</f>
        <v>1602.0878730267946</v>
      </c>
      <c r="N4169" s="12">
        <f>H4169 * Dashboard!$I$14 * Dashboard!$I$15 * (Dashboard!$D$12 / 365) * 'Lookups and Calculations'!$F$12</f>
        <v>0</v>
      </c>
    </row>
    <row r="4170" spans="1:14" x14ac:dyDescent="0.35">
      <c r="A4170" s="2">
        <v>4169</v>
      </c>
      <c r="B4170" s="11">
        <v>1.2669447610217652</v>
      </c>
      <c r="C4170" s="11">
        <v>0.69247570251307111</v>
      </c>
      <c r="D4170" s="3">
        <f>B4170*Dashboard!$D$11*Dashboard!$D$10*SQRT(Dashboard!$D$12/365)</f>
        <v>314559.28342665982</v>
      </c>
      <c r="E4170" s="3">
        <f>IF(Dashboard!$I$3,C4170*Dashboard!$E$11*Dashboard!$E$10*SQRT(Dashboard!$D$12/365),0)</f>
        <v>343858.18146832753</v>
      </c>
      <c r="F4170" s="3">
        <f>D4170+IF(Dashboard!$I$3,E4170,0)</f>
        <v>658417.46489498741</v>
      </c>
      <c r="G4170" s="3">
        <f>IF(Dashboard!$I$4, ('Lookups and Calculations'!$F$9) / (1 - 'Lookups and Calculations'!$F$10), 'Lookups and Calculations'!$F$9)</f>
        <v>1951878.888340465</v>
      </c>
      <c r="H4170" s="12">
        <f t="shared" si="130"/>
        <v>0</v>
      </c>
      <c r="I4170" s="12">
        <f t="shared" si="131"/>
        <v>0</v>
      </c>
      <c r="J4170" s="13">
        <f>(1 - Dashboard!$I$9) * H4170 * Dashboard!$I$8 * 'Lookups and Calculations'!$F$12</f>
        <v>0</v>
      </c>
      <c r="K4170" s="12">
        <f>(1 - Dashboard!$I$11) * I4170 * Dashboard!$I$10 * 'Lookups and Calculations'!$F$12</f>
        <v>0</v>
      </c>
      <c r="L4170" s="12">
        <f>(H4170 - I4170) * Dashboard!$I$13 * (Dashboard!$D$12 / 365) * 'Lookups and Calculations'!$F$12</f>
        <v>0</v>
      </c>
      <c r="M4170" s="3">
        <f>(G4170*2) * Dashboard!$I$13 * (Dashboard!$D$12 / 365) * 'Lookups and Calculations'!$F$12</f>
        <v>1602.0878730267946</v>
      </c>
      <c r="N4170" s="12">
        <f>H4170 * Dashboard!$I$14 * Dashboard!$I$15 * (Dashboard!$D$12 / 365) * 'Lookups and Calculations'!$F$12</f>
        <v>0</v>
      </c>
    </row>
    <row r="4171" spans="1:14" x14ac:dyDescent="0.35">
      <c r="A4171" s="2">
        <v>4170</v>
      </c>
      <c r="B4171" s="11">
        <v>4.8130667525739065E-2</v>
      </c>
      <c r="C4171" s="11">
        <v>0.38856368601881797</v>
      </c>
      <c r="D4171" s="3">
        <f>B4171*Dashboard!$D$11*Dashboard!$D$10*SQRT(Dashboard!$D$12/365)</f>
        <v>11949.967159999323</v>
      </c>
      <c r="E4171" s="3">
        <f>IF(Dashboard!$I$3,C4171*Dashboard!$E$11*Dashboard!$E$10*SQRT(Dashboard!$D$12/365),0)</f>
        <v>192946.55678772921</v>
      </c>
      <c r="F4171" s="3">
        <f>D4171+IF(Dashboard!$I$3,E4171,0)</f>
        <v>204896.52394772854</v>
      </c>
      <c r="G4171" s="3">
        <f>IF(Dashboard!$I$4, ('Lookups and Calculations'!$F$9) / (1 - 'Lookups and Calculations'!$F$10), 'Lookups and Calculations'!$F$9)</f>
        <v>1951878.888340465</v>
      </c>
      <c r="H4171" s="12">
        <f t="shared" si="130"/>
        <v>0</v>
      </c>
      <c r="I4171" s="12">
        <f t="shared" si="131"/>
        <v>0</v>
      </c>
      <c r="J4171" s="13">
        <f>(1 - Dashboard!$I$9) * H4171 * Dashboard!$I$8 * 'Lookups and Calculations'!$F$12</f>
        <v>0</v>
      </c>
      <c r="K4171" s="12">
        <f>(1 - Dashboard!$I$11) * I4171 * Dashboard!$I$10 * 'Lookups and Calculations'!$F$12</f>
        <v>0</v>
      </c>
      <c r="L4171" s="12">
        <f>(H4171 - I4171) * Dashboard!$I$13 * (Dashboard!$D$12 / 365) * 'Lookups and Calculations'!$F$12</f>
        <v>0</v>
      </c>
      <c r="M4171" s="3">
        <f>(G4171*2) * Dashboard!$I$13 * (Dashboard!$D$12 / 365) * 'Lookups and Calculations'!$F$12</f>
        <v>1602.0878730267946</v>
      </c>
      <c r="N4171" s="12">
        <f>H4171 * Dashboard!$I$14 * Dashboard!$I$15 * (Dashboard!$D$12 / 365) * 'Lookups and Calculations'!$F$12</f>
        <v>0</v>
      </c>
    </row>
    <row r="4172" spans="1:14" x14ac:dyDescent="0.35">
      <c r="A4172" s="2">
        <v>4171</v>
      </c>
      <c r="B4172" s="11">
        <v>0.45387782054143777</v>
      </c>
      <c r="C4172" s="11">
        <v>-0.57858134594073862</v>
      </c>
      <c r="D4172" s="3">
        <f>B4172*Dashboard!$D$11*Dashboard!$D$10*SQRT(Dashboard!$D$12/365)</f>
        <v>112689.58709583081</v>
      </c>
      <c r="E4172" s="3">
        <f>IF(Dashboard!$I$3,C4172*Dashboard!$E$11*Dashboard!$E$10*SQRT(Dashboard!$D$12/365),0)</f>
        <v>-287302.39736162347</v>
      </c>
      <c r="F4172" s="3">
        <f>D4172+IF(Dashboard!$I$3,E4172,0)</f>
        <v>-174612.81026579265</v>
      </c>
      <c r="G4172" s="3">
        <f>IF(Dashboard!$I$4, ('Lookups and Calculations'!$F$9) / (1 - 'Lookups and Calculations'!$F$10), 'Lookups and Calculations'!$F$9)</f>
        <v>1951878.888340465</v>
      </c>
      <c r="H4172" s="12">
        <f t="shared" si="130"/>
        <v>0</v>
      </c>
      <c r="I4172" s="12">
        <f t="shared" si="131"/>
        <v>0</v>
      </c>
      <c r="J4172" s="13">
        <f>(1 - Dashboard!$I$9) * H4172 * Dashboard!$I$8 * 'Lookups and Calculations'!$F$12</f>
        <v>0</v>
      </c>
      <c r="K4172" s="12">
        <f>(1 - Dashboard!$I$11) * I4172 * Dashboard!$I$10 * 'Lookups and Calculations'!$F$12</f>
        <v>0</v>
      </c>
      <c r="L4172" s="12">
        <f>(H4172 - I4172) * Dashboard!$I$13 * (Dashboard!$D$12 / 365) * 'Lookups and Calculations'!$F$12</f>
        <v>0</v>
      </c>
      <c r="M4172" s="3">
        <f>(G4172*2) * Dashboard!$I$13 * (Dashboard!$D$12 / 365) * 'Lookups and Calculations'!$F$12</f>
        <v>1602.0878730267946</v>
      </c>
      <c r="N4172" s="12">
        <f>H4172 * Dashboard!$I$14 * Dashboard!$I$15 * (Dashboard!$D$12 / 365) * 'Lookups and Calculations'!$F$12</f>
        <v>0</v>
      </c>
    </row>
    <row r="4173" spans="1:14" x14ac:dyDescent="0.35">
      <c r="A4173" s="2">
        <v>4172</v>
      </c>
      <c r="B4173" s="11">
        <v>0.2949938520949712</v>
      </c>
      <c r="C4173" s="11">
        <v>0.22385116571399996</v>
      </c>
      <c r="D4173" s="3">
        <f>B4173*Dashboard!$D$11*Dashboard!$D$10*SQRT(Dashboard!$D$12/365)</f>
        <v>73241.594728588243</v>
      </c>
      <c r="E4173" s="3">
        <f>IF(Dashboard!$I$3,C4173*Dashboard!$E$11*Dashboard!$E$10*SQRT(Dashboard!$D$12/365),0)</f>
        <v>111156.32574924652</v>
      </c>
      <c r="F4173" s="3">
        <f>D4173+IF(Dashboard!$I$3,E4173,0)</f>
        <v>184397.92047783476</v>
      </c>
      <c r="G4173" s="3">
        <f>IF(Dashboard!$I$4, ('Lookups and Calculations'!$F$9) / (1 - 'Lookups and Calculations'!$F$10), 'Lookups and Calculations'!$F$9)</f>
        <v>1951878.888340465</v>
      </c>
      <c r="H4173" s="12">
        <f t="shared" si="130"/>
        <v>0</v>
      </c>
      <c r="I4173" s="12">
        <f t="shared" si="131"/>
        <v>0</v>
      </c>
      <c r="J4173" s="13">
        <f>(1 - Dashboard!$I$9) * H4173 * Dashboard!$I$8 * 'Lookups and Calculations'!$F$12</f>
        <v>0</v>
      </c>
      <c r="K4173" s="12">
        <f>(1 - Dashboard!$I$11) * I4173 * Dashboard!$I$10 * 'Lookups and Calculations'!$F$12</f>
        <v>0</v>
      </c>
      <c r="L4173" s="12">
        <f>(H4173 - I4173) * Dashboard!$I$13 * (Dashboard!$D$12 / 365) * 'Lookups and Calculations'!$F$12</f>
        <v>0</v>
      </c>
      <c r="M4173" s="3">
        <f>(G4173*2) * Dashboard!$I$13 * (Dashboard!$D$12 / 365) * 'Lookups and Calculations'!$F$12</f>
        <v>1602.0878730267946</v>
      </c>
      <c r="N4173" s="12">
        <f>H4173 * Dashboard!$I$14 * Dashboard!$I$15 * (Dashboard!$D$12 / 365) * 'Lookups and Calculations'!$F$12</f>
        <v>0</v>
      </c>
    </row>
    <row r="4174" spans="1:14" x14ac:dyDescent="0.35">
      <c r="A4174" s="2">
        <v>4173</v>
      </c>
      <c r="B4174" s="11">
        <v>-0.17738427616160923</v>
      </c>
      <c r="C4174" s="11">
        <v>0.1707750790474683</v>
      </c>
      <c r="D4174" s="3">
        <f>B4174*Dashboard!$D$11*Dashboard!$D$10*SQRT(Dashboard!$D$12/365)</f>
        <v>-44041.281449044931</v>
      </c>
      <c r="E4174" s="3">
        <f>IF(Dashboard!$I$3,C4174*Dashboard!$E$11*Dashboard!$E$10*SQRT(Dashboard!$D$12/365),0)</f>
        <v>84800.67662773178</v>
      </c>
      <c r="F4174" s="3">
        <f>D4174+IF(Dashboard!$I$3,E4174,0)</f>
        <v>40759.395178686849</v>
      </c>
      <c r="G4174" s="3">
        <f>IF(Dashboard!$I$4, ('Lookups and Calculations'!$F$9) / (1 - 'Lookups and Calculations'!$F$10), 'Lookups and Calculations'!$F$9)</f>
        <v>1951878.888340465</v>
      </c>
      <c r="H4174" s="12">
        <f t="shared" si="130"/>
        <v>0</v>
      </c>
      <c r="I4174" s="12">
        <f t="shared" si="131"/>
        <v>0</v>
      </c>
      <c r="J4174" s="13">
        <f>(1 - Dashboard!$I$9) * H4174 * Dashboard!$I$8 * 'Lookups and Calculations'!$F$12</f>
        <v>0</v>
      </c>
      <c r="K4174" s="12">
        <f>(1 - Dashboard!$I$11) * I4174 * Dashboard!$I$10 * 'Lookups and Calculations'!$F$12</f>
        <v>0</v>
      </c>
      <c r="L4174" s="12">
        <f>(H4174 - I4174) * Dashboard!$I$13 * (Dashboard!$D$12 / 365) * 'Lookups and Calculations'!$F$12</f>
        <v>0</v>
      </c>
      <c r="M4174" s="3">
        <f>(G4174*2) * Dashboard!$I$13 * (Dashboard!$D$12 / 365) * 'Lookups and Calculations'!$F$12</f>
        <v>1602.0878730267946</v>
      </c>
      <c r="N4174" s="12">
        <f>H4174 * Dashboard!$I$14 * Dashboard!$I$15 * (Dashboard!$D$12 / 365) * 'Lookups and Calculations'!$F$12</f>
        <v>0</v>
      </c>
    </row>
    <row r="4175" spans="1:14" x14ac:dyDescent="0.35">
      <c r="A4175" s="2">
        <v>4174</v>
      </c>
      <c r="B4175" s="11">
        <v>-0.36712549012356405</v>
      </c>
      <c r="C4175" s="11">
        <v>0.90292409582256916</v>
      </c>
      <c r="D4175" s="3">
        <f>B4175*Dashboard!$D$11*Dashboard!$D$10*SQRT(Dashboard!$D$12/365)</f>
        <v>-91150.565244687634</v>
      </c>
      <c r="E4175" s="3">
        <f>IF(Dashboard!$I$3,C4175*Dashboard!$E$11*Dashboard!$E$10*SQRT(Dashboard!$D$12/365),0)</f>
        <v>448359.17919823626</v>
      </c>
      <c r="F4175" s="3">
        <f>D4175+IF(Dashboard!$I$3,E4175,0)</f>
        <v>357208.6139535486</v>
      </c>
      <c r="G4175" s="3">
        <f>IF(Dashboard!$I$4, ('Lookups and Calculations'!$F$9) / (1 - 'Lookups and Calculations'!$F$10), 'Lookups and Calculations'!$F$9)</f>
        <v>1951878.888340465</v>
      </c>
      <c r="H4175" s="12">
        <f t="shared" si="130"/>
        <v>0</v>
      </c>
      <c r="I4175" s="12">
        <f t="shared" si="131"/>
        <v>0</v>
      </c>
      <c r="J4175" s="13">
        <f>(1 - Dashboard!$I$9) * H4175 * Dashboard!$I$8 * 'Lookups and Calculations'!$F$12</f>
        <v>0</v>
      </c>
      <c r="K4175" s="12">
        <f>(1 - Dashboard!$I$11) * I4175 * Dashboard!$I$10 * 'Lookups and Calculations'!$F$12</f>
        <v>0</v>
      </c>
      <c r="L4175" s="12">
        <f>(H4175 - I4175) * Dashboard!$I$13 * (Dashboard!$D$12 / 365) * 'Lookups and Calculations'!$F$12</f>
        <v>0</v>
      </c>
      <c r="M4175" s="3">
        <f>(G4175*2) * Dashboard!$I$13 * (Dashboard!$D$12 / 365) * 'Lookups and Calculations'!$F$12</f>
        <v>1602.0878730267946</v>
      </c>
      <c r="N4175" s="12">
        <f>H4175 * Dashboard!$I$14 * Dashboard!$I$15 * (Dashboard!$D$12 / 365) * 'Lookups and Calculations'!$F$12</f>
        <v>0</v>
      </c>
    </row>
    <row r="4176" spans="1:14" x14ac:dyDescent="0.35">
      <c r="A4176" s="2">
        <v>4175</v>
      </c>
      <c r="B4176" s="11">
        <v>0.36870051539288046</v>
      </c>
      <c r="C4176" s="11">
        <v>-5.2434987469740145E-2</v>
      </c>
      <c r="D4176" s="3">
        <f>B4176*Dashboard!$D$11*Dashboard!$D$10*SQRT(Dashboard!$D$12/365)</f>
        <v>91541.61530096276</v>
      </c>
      <c r="E4176" s="3">
        <f>IF(Dashboard!$I$3,C4176*Dashboard!$E$11*Dashboard!$E$10*SQRT(Dashboard!$D$12/365),0)</f>
        <v>-26037.302639248992</v>
      </c>
      <c r="F4176" s="3">
        <f>D4176+IF(Dashboard!$I$3,E4176,0)</f>
        <v>65504.312661713768</v>
      </c>
      <c r="G4176" s="3">
        <f>IF(Dashboard!$I$4, ('Lookups and Calculations'!$F$9) / (1 - 'Lookups and Calculations'!$F$10), 'Lookups and Calculations'!$F$9)</f>
        <v>1951878.888340465</v>
      </c>
      <c r="H4176" s="12">
        <f t="shared" si="130"/>
        <v>0</v>
      </c>
      <c r="I4176" s="12">
        <f t="shared" si="131"/>
        <v>0</v>
      </c>
      <c r="J4176" s="13">
        <f>(1 - Dashboard!$I$9) * H4176 * Dashboard!$I$8 * 'Lookups and Calculations'!$F$12</f>
        <v>0</v>
      </c>
      <c r="K4176" s="12">
        <f>(1 - Dashboard!$I$11) * I4176 * Dashboard!$I$10 * 'Lookups and Calculations'!$F$12</f>
        <v>0</v>
      </c>
      <c r="L4176" s="12">
        <f>(H4176 - I4176) * Dashboard!$I$13 * (Dashboard!$D$12 / 365) * 'Lookups and Calculations'!$F$12</f>
        <v>0</v>
      </c>
      <c r="M4176" s="3">
        <f>(G4176*2) * Dashboard!$I$13 * (Dashboard!$D$12 / 365) * 'Lookups and Calculations'!$F$12</f>
        <v>1602.0878730267946</v>
      </c>
      <c r="N4176" s="12">
        <f>H4176 * Dashboard!$I$14 * Dashboard!$I$15 * (Dashboard!$D$12 / 365) * 'Lookups and Calculations'!$F$12</f>
        <v>0</v>
      </c>
    </row>
    <row r="4177" spans="1:14" x14ac:dyDescent="0.35">
      <c r="A4177" s="2">
        <v>4176</v>
      </c>
      <c r="B4177" s="11">
        <v>-0.80287535734053461</v>
      </c>
      <c r="C4177" s="11">
        <v>0.64189883103717427</v>
      </c>
      <c r="D4177" s="3">
        <f>B4177*Dashboard!$D$11*Dashboard!$D$10*SQRT(Dashboard!$D$12/365)</f>
        <v>-199339.31206462704</v>
      </c>
      <c r="E4177" s="3">
        <f>IF(Dashboard!$I$3,C4177*Dashboard!$E$11*Dashboard!$E$10*SQRT(Dashboard!$D$12/365),0)</f>
        <v>318743.55147200514</v>
      </c>
      <c r="F4177" s="3">
        <f>D4177+IF(Dashboard!$I$3,E4177,0)</f>
        <v>119404.2394073781</v>
      </c>
      <c r="G4177" s="3">
        <f>IF(Dashboard!$I$4, ('Lookups and Calculations'!$F$9) / (1 - 'Lookups and Calculations'!$F$10), 'Lookups and Calculations'!$F$9)</f>
        <v>1951878.888340465</v>
      </c>
      <c r="H4177" s="12">
        <f t="shared" si="130"/>
        <v>0</v>
      </c>
      <c r="I4177" s="12">
        <f t="shared" si="131"/>
        <v>0</v>
      </c>
      <c r="J4177" s="13">
        <f>(1 - Dashboard!$I$9) * H4177 * Dashboard!$I$8 * 'Lookups and Calculations'!$F$12</f>
        <v>0</v>
      </c>
      <c r="K4177" s="12">
        <f>(1 - Dashboard!$I$11) * I4177 * Dashboard!$I$10 * 'Lookups and Calculations'!$F$12</f>
        <v>0</v>
      </c>
      <c r="L4177" s="12">
        <f>(H4177 - I4177) * Dashboard!$I$13 * (Dashboard!$D$12 / 365) * 'Lookups and Calculations'!$F$12</f>
        <v>0</v>
      </c>
      <c r="M4177" s="3">
        <f>(G4177*2) * Dashboard!$I$13 * (Dashboard!$D$12 / 365) * 'Lookups and Calculations'!$F$12</f>
        <v>1602.0878730267946</v>
      </c>
      <c r="N4177" s="12">
        <f>H4177 * Dashboard!$I$14 * Dashboard!$I$15 * (Dashboard!$D$12 / 365) * 'Lookups and Calculations'!$F$12</f>
        <v>0</v>
      </c>
    </row>
    <row r="4178" spans="1:14" x14ac:dyDescent="0.35">
      <c r="A4178" s="2">
        <v>4177</v>
      </c>
      <c r="B4178" s="11">
        <v>0.43604082872184452</v>
      </c>
      <c r="C4178" s="11">
        <v>-0.597350821870265</v>
      </c>
      <c r="D4178" s="3">
        <f>B4178*Dashboard!$D$11*Dashboard!$D$10*SQRT(Dashboard!$D$12/365)</f>
        <v>108260.98725637651</v>
      </c>
      <c r="E4178" s="3">
        <f>IF(Dashboard!$I$3,C4178*Dashboard!$E$11*Dashboard!$E$10*SQRT(Dashboard!$D$12/365),0)</f>
        <v>-296622.63464477728</v>
      </c>
      <c r="F4178" s="3">
        <f>D4178+IF(Dashboard!$I$3,E4178,0)</f>
        <v>-188361.64738840077</v>
      </c>
      <c r="G4178" s="3">
        <f>IF(Dashboard!$I$4, ('Lookups and Calculations'!$F$9) / (1 - 'Lookups and Calculations'!$F$10), 'Lookups and Calculations'!$F$9)</f>
        <v>1951878.888340465</v>
      </c>
      <c r="H4178" s="12">
        <f t="shared" si="130"/>
        <v>0</v>
      </c>
      <c r="I4178" s="12">
        <f t="shared" si="131"/>
        <v>0</v>
      </c>
      <c r="J4178" s="13">
        <f>(1 - Dashboard!$I$9) * H4178 * Dashboard!$I$8 * 'Lookups and Calculations'!$F$12</f>
        <v>0</v>
      </c>
      <c r="K4178" s="12">
        <f>(1 - Dashboard!$I$11) * I4178 * Dashboard!$I$10 * 'Lookups and Calculations'!$F$12</f>
        <v>0</v>
      </c>
      <c r="L4178" s="12">
        <f>(H4178 - I4178) * Dashboard!$I$13 * (Dashboard!$D$12 / 365) * 'Lookups and Calculations'!$F$12</f>
        <v>0</v>
      </c>
      <c r="M4178" s="3">
        <f>(G4178*2) * Dashboard!$I$13 * (Dashboard!$D$12 / 365) * 'Lookups and Calculations'!$F$12</f>
        <v>1602.0878730267946</v>
      </c>
      <c r="N4178" s="12">
        <f>H4178 * Dashboard!$I$14 * Dashboard!$I$15 * (Dashboard!$D$12 / 365) * 'Lookups and Calculations'!$F$12</f>
        <v>0</v>
      </c>
    </row>
    <row r="4179" spans="1:14" x14ac:dyDescent="0.35">
      <c r="A4179" s="2">
        <v>4178</v>
      </c>
      <c r="B4179" s="11">
        <v>-9.5892991053941515E-2</v>
      </c>
      <c r="C4179" s="11">
        <v>-0.46645662091249668</v>
      </c>
      <c r="D4179" s="3">
        <f>B4179*Dashboard!$D$11*Dashboard!$D$10*SQRT(Dashboard!$D$12/365)</f>
        <v>-23808.481221580852</v>
      </c>
      <c r="E4179" s="3">
        <f>IF(Dashboard!$I$3,C4179*Dashboard!$E$11*Dashboard!$E$10*SQRT(Dashboard!$D$12/365),0)</f>
        <v>-231625.34774684682</v>
      </c>
      <c r="F4179" s="3">
        <f>D4179+IF(Dashboard!$I$3,E4179,0)</f>
        <v>-255433.82896842767</v>
      </c>
      <c r="G4179" s="3">
        <f>IF(Dashboard!$I$4, ('Lookups and Calculations'!$F$9) / (1 - 'Lookups and Calculations'!$F$10), 'Lookups and Calculations'!$F$9)</f>
        <v>1951878.888340465</v>
      </c>
      <c r="H4179" s="12">
        <f t="shared" si="130"/>
        <v>0</v>
      </c>
      <c r="I4179" s="12">
        <f t="shared" si="131"/>
        <v>0</v>
      </c>
      <c r="J4179" s="13">
        <f>(1 - Dashboard!$I$9) * H4179 * Dashboard!$I$8 * 'Lookups and Calculations'!$F$12</f>
        <v>0</v>
      </c>
      <c r="K4179" s="12">
        <f>(1 - Dashboard!$I$11) * I4179 * Dashboard!$I$10 * 'Lookups and Calculations'!$F$12</f>
        <v>0</v>
      </c>
      <c r="L4179" s="12">
        <f>(H4179 - I4179) * Dashboard!$I$13 * (Dashboard!$D$12 / 365) * 'Lookups and Calculations'!$F$12</f>
        <v>0</v>
      </c>
      <c r="M4179" s="3">
        <f>(G4179*2) * Dashboard!$I$13 * (Dashboard!$D$12 / 365) * 'Lookups and Calculations'!$F$12</f>
        <v>1602.0878730267946</v>
      </c>
      <c r="N4179" s="12">
        <f>H4179 * Dashboard!$I$14 * Dashboard!$I$15 * (Dashboard!$D$12 / 365) * 'Lookups and Calculations'!$F$12</f>
        <v>0</v>
      </c>
    </row>
    <row r="4180" spans="1:14" x14ac:dyDescent="0.35">
      <c r="A4180" s="2">
        <v>4179</v>
      </c>
      <c r="B4180" s="11">
        <v>-0.93033341573476802</v>
      </c>
      <c r="C4180" s="11">
        <v>-0.66853590502084204</v>
      </c>
      <c r="D4180" s="3">
        <f>B4180*Dashboard!$D$11*Dashboard!$D$10*SQRT(Dashboard!$D$12/365)</f>
        <v>-230984.82396769465</v>
      </c>
      <c r="E4180" s="3">
        <f>IF(Dashboard!$I$3,C4180*Dashboard!$E$11*Dashboard!$E$10*SQRT(Dashboard!$D$12/365),0)</f>
        <v>-331970.55104241736</v>
      </c>
      <c r="F4180" s="3">
        <f>D4180+IF(Dashboard!$I$3,E4180,0)</f>
        <v>-562955.37501011207</v>
      </c>
      <c r="G4180" s="3">
        <f>IF(Dashboard!$I$4, ('Lookups and Calculations'!$F$9) / (1 - 'Lookups and Calculations'!$F$10), 'Lookups and Calculations'!$F$9)</f>
        <v>1951878.888340465</v>
      </c>
      <c r="H4180" s="12">
        <f t="shared" si="130"/>
        <v>0</v>
      </c>
      <c r="I4180" s="12">
        <f t="shared" si="131"/>
        <v>0</v>
      </c>
      <c r="J4180" s="13">
        <f>(1 - Dashboard!$I$9) * H4180 * Dashboard!$I$8 * 'Lookups and Calculations'!$F$12</f>
        <v>0</v>
      </c>
      <c r="K4180" s="12">
        <f>(1 - Dashboard!$I$11) * I4180 * Dashboard!$I$10 * 'Lookups and Calculations'!$F$12</f>
        <v>0</v>
      </c>
      <c r="L4180" s="12">
        <f>(H4180 - I4180) * Dashboard!$I$13 * (Dashboard!$D$12 / 365) * 'Lookups and Calculations'!$F$12</f>
        <v>0</v>
      </c>
      <c r="M4180" s="3">
        <f>(G4180*2) * Dashboard!$I$13 * (Dashboard!$D$12 / 365) * 'Lookups and Calculations'!$F$12</f>
        <v>1602.0878730267946</v>
      </c>
      <c r="N4180" s="12">
        <f>H4180 * Dashboard!$I$14 * Dashboard!$I$15 * (Dashboard!$D$12 / 365) * 'Lookups and Calculations'!$F$12</f>
        <v>0</v>
      </c>
    </row>
    <row r="4181" spans="1:14" x14ac:dyDescent="0.35">
      <c r="A4181" s="2">
        <v>4180</v>
      </c>
      <c r="B4181" s="11">
        <v>-0.57181853264566662</v>
      </c>
      <c r="C4181" s="11">
        <v>1.0282909631752819</v>
      </c>
      <c r="D4181" s="3">
        <f>B4181*Dashboard!$D$11*Dashboard!$D$10*SQRT(Dashboard!$D$12/365)</f>
        <v>-141972.11544885571</v>
      </c>
      <c r="E4181" s="3">
        <f>IF(Dashboard!$I$3,C4181*Dashboard!$E$11*Dashboard!$E$10*SQRT(Dashboard!$D$12/365),0)</f>
        <v>510611.79379227839</v>
      </c>
      <c r="F4181" s="3">
        <f>D4181+IF(Dashboard!$I$3,E4181,0)</f>
        <v>368639.67834342271</v>
      </c>
      <c r="G4181" s="3">
        <f>IF(Dashboard!$I$4, ('Lookups and Calculations'!$F$9) / (1 - 'Lookups and Calculations'!$F$10), 'Lookups and Calculations'!$F$9)</f>
        <v>1951878.888340465</v>
      </c>
      <c r="H4181" s="12">
        <f t="shared" si="130"/>
        <v>0</v>
      </c>
      <c r="I4181" s="12">
        <f t="shared" si="131"/>
        <v>0</v>
      </c>
      <c r="J4181" s="13">
        <f>(1 - Dashboard!$I$9) * H4181 * Dashboard!$I$8 * 'Lookups and Calculations'!$F$12</f>
        <v>0</v>
      </c>
      <c r="K4181" s="12">
        <f>(1 - Dashboard!$I$11) * I4181 * Dashboard!$I$10 * 'Lookups and Calculations'!$F$12</f>
        <v>0</v>
      </c>
      <c r="L4181" s="12">
        <f>(H4181 - I4181) * Dashboard!$I$13 * (Dashboard!$D$12 / 365) * 'Lookups and Calculations'!$F$12</f>
        <v>0</v>
      </c>
      <c r="M4181" s="3">
        <f>(G4181*2) * Dashboard!$I$13 * (Dashboard!$D$12 / 365) * 'Lookups and Calculations'!$F$12</f>
        <v>1602.0878730267946</v>
      </c>
      <c r="N4181" s="12">
        <f>H4181 * Dashboard!$I$14 * Dashboard!$I$15 * (Dashboard!$D$12 / 365) * 'Lookups and Calculations'!$F$12</f>
        <v>0</v>
      </c>
    </row>
    <row r="4182" spans="1:14" x14ac:dyDescent="0.35">
      <c r="A4182" s="2">
        <v>4181</v>
      </c>
      <c r="B4182" s="11">
        <v>1.0935651919433824</v>
      </c>
      <c r="C4182" s="11">
        <v>0.33738304907462896</v>
      </c>
      <c r="D4182" s="3">
        <f>B4182*Dashboard!$D$11*Dashboard!$D$10*SQRT(Dashboard!$D$12/365)</f>
        <v>271512.29772687663</v>
      </c>
      <c r="E4182" s="3">
        <f>IF(Dashboard!$I$3,C4182*Dashboard!$E$11*Dashboard!$E$10*SQRT(Dashboard!$D$12/365),0)</f>
        <v>167532.11887727078</v>
      </c>
      <c r="F4182" s="3">
        <f>D4182+IF(Dashboard!$I$3,E4182,0)</f>
        <v>439044.41660414741</v>
      </c>
      <c r="G4182" s="3">
        <f>IF(Dashboard!$I$4, ('Lookups and Calculations'!$F$9) / (1 - 'Lookups and Calculations'!$F$10), 'Lookups and Calculations'!$F$9)</f>
        <v>1951878.888340465</v>
      </c>
      <c r="H4182" s="12">
        <f t="shared" si="130"/>
        <v>0</v>
      </c>
      <c r="I4182" s="12">
        <f t="shared" si="131"/>
        <v>0</v>
      </c>
      <c r="J4182" s="13">
        <f>(1 - Dashboard!$I$9) * H4182 * Dashboard!$I$8 * 'Lookups and Calculations'!$F$12</f>
        <v>0</v>
      </c>
      <c r="K4182" s="12">
        <f>(1 - Dashboard!$I$11) * I4182 * Dashboard!$I$10 * 'Lookups and Calculations'!$F$12</f>
        <v>0</v>
      </c>
      <c r="L4182" s="12">
        <f>(H4182 - I4182) * Dashboard!$I$13 * (Dashboard!$D$12 / 365) * 'Lookups and Calculations'!$F$12</f>
        <v>0</v>
      </c>
      <c r="M4182" s="3">
        <f>(G4182*2) * Dashboard!$I$13 * (Dashboard!$D$12 / 365) * 'Lookups and Calculations'!$F$12</f>
        <v>1602.0878730267946</v>
      </c>
      <c r="N4182" s="12">
        <f>H4182 * Dashboard!$I$14 * Dashboard!$I$15 * (Dashboard!$D$12 / 365) * 'Lookups and Calculations'!$F$12</f>
        <v>0</v>
      </c>
    </row>
    <row r="4183" spans="1:14" x14ac:dyDescent="0.35">
      <c r="A4183" s="2">
        <v>4182</v>
      </c>
      <c r="B4183" s="11">
        <v>-1.4674225366911857</v>
      </c>
      <c r="C4183" s="11">
        <v>1.6638982976850554</v>
      </c>
      <c r="D4183" s="3">
        <f>B4183*Dashboard!$D$11*Dashboard!$D$10*SQRT(Dashboard!$D$12/365)</f>
        <v>-364334.25973003492</v>
      </c>
      <c r="E4183" s="3">
        <f>IF(Dashboard!$I$3,C4183*Dashboard!$E$11*Dashboard!$E$10*SQRT(Dashboard!$D$12/365),0)</f>
        <v>826231.21751976467</v>
      </c>
      <c r="F4183" s="3">
        <f>D4183+IF(Dashboard!$I$3,E4183,0)</f>
        <v>461896.95778972976</v>
      </c>
      <c r="G4183" s="3">
        <f>IF(Dashboard!$I$4, ('Lookups and Calculations'!$F$9) / (1 - 'Lookups and Calculations'!$F$10), 'Lookups and Calculations'!$F$9)</f>
        <v>1951878.888340465</v>
      </c>
      <c r="H4183" s="12">
        <f t="shared" si="130"/>
        <v>0</v>
      </c>
      <c r="I4183" s="12">
        <f t="shared" si="131"/>
        <v>0</v>
      </c>
      <c r="J4183" s="13">
        <f>(1 - Dashboard!$I$9) * H4183 * Dashboard!$I$8 * 'Lookups and Calculations'!$F$12</f>
        <v>0</v>
      </c>
      <c r="K4183" s="12">
        <f>(1 - Dashboard!$I$11) * I4183 * Dashboard!$I$10 * 'Lookups and Calculations'!$F$12</f>
        <v>0</v>
      </c>
      <c r="L4183" s="12">
        <f>(H4183 - I4183) * Dashboard!$I$13 * (Dashboard!$D$12 / 365) * 'Lookups and Calculations'!$F$12</f>
        <v>0</v>
      </c>
      <c r="M4183" s="3">
        <f>(G4183*2) * Dashboard!$I$13 * (Dashboard!$D$12 / 365) * 'Lookups and Calculations'!$F$12</f>
        <v>1602.0878730267946</v>
      </c>
      <c r="N4183" s="12">
        <f>H4183 * Dashboard!$I$14 * Dashboard!$I$15 * (Dashboard!$D$12 / 365) * 'Lookups and Calculations'!$F$12</f>
        <v>0</v>
      </c>
    </row>
    <row r="4184" spans="1:14" x14ac:dyDescent="0.35">
      <c r="A4184" s="2">
        <v>4183</v>
      </c>
      <c r="B4184" s="11">
        <v>-0.24503816219648156</v>
      </c>
      <c r="C4184" s="11">
        <v>0.54117666417537669</v>
      </c>
      <c r="D4184" s="3">
        <f>B4184*Dashboard!$D$11*Dashboard!$D$10*SQRT(Dashboard!$D$12/365)</f>
        <v>-60838.507789833078</v>
      </c>
      <c r="E4184" s="3">
        <f>IF(Dashboard!$I$3,C4184*Dashboard!$E$11*Dashboard!$E$10*SQRT(Dashboard!$D$12/365),0)</f>
        <v>268728.59642743674</v>
      </c>
      <c r="F4184" s="3">
        <f>D4184+IF(Dashboard!$I$3,E4184,0)</f>
        <v>207890.08863760368</v>
      </c>
      <c r="G4184" s="3">
        <f>IF(Dashboard!$I$4, ('Lookups and Calculations'!$F$9) / (1 - 'Lookups and Calculations'!$F$10), 'Lookups and Calculations'!$F$9)</f>
        <v>1951878.888340465</v>
      </c>
      <c r="H4184" s="12">
        <f t="shared" si="130"/>
        <v>0</v>
      </c>
      <c r="I4184" s="12">
        <f t="shared" si="131"/>
        <v>0</v>
      </c>
      <c r="J4184" s="13">
        <f>(1 - Dashboard!$I$9) * H4184 * Dashboard!$I$8 * 'Lookups and Calculations'!$F$12</f>
        <v>0</v>
      </c>
      <c r="K4184" s="12">
        <f>(1 - Dashboard!$I$11) * I4184 * Dashboard!$I$10 * 'Lookups and Calculations'!$F$12</f>
        <v>0</v>
      </c>
      <c r="L4184" s="12">
        <f>(H4184 - I4184) * Dashboard!$I$13 * (Dashboard!$D$12 / 365) * 'Lookups and Calculations'!$F$12</f>
        <v>0</v>
      </c>
      <c r="M4184" s="3">
        <f>(G4184*2) * Dashboard!$I$13 * (Dashboard!$D$12 / 365) * 'Lookups and Calculations'!$F$12</f>
        <v>1602.0878730267946</v>
      </c>
      <c r="N4184" s="12">
        <f>H4184 * Dashboard!$I$14 * Dashboard!$I$15 * (Dashboard!$D$12 / 365) * 'Lookups and Calculations'!$F$12</f>
        <v>0</v>
      </c>
    </row>
    <row r="4185" spans="1:14" x14ac:dyDescent="0.35">
      <c r="A4185" s="2">
        <v>4184</v>
      </c>
      <c r="B4185" s="11">
        <v>-2.1387779484741598</v>
      </c>
      <c r="C4185" s="11">
        <v>1.1163581141015038</v>
      </c>
      <c r="D4185" s="3">
        <f>B4185*Dashboard!$D$11*Dashboard!$D$10*SQRT(Dashboard!$D$12/365)</f>
        <v>-531019.56737103197</v>
      </c>
      <c r="E4185" s="3">
        <f>IF(Dashboard!$I$3,C4185*Dashboard!$E$11*Dashboard!$E$10*SQRT(Dashboard!$D$12/365),0)</f>
        <v>554342.72941166325</v>
      </c>
      <c r="F4185" s="3">
        <f>D4185+IF(Dashboard!$I$3,E4185,0)</f>
        <v>23323.162040631287</v>
      </c>
      <c r="G4185" s="3">
        <f>IF(Dashboard!$I$4, ('Lookups and Calculations'!$F$9) / (1 - 'Lookups and Calculations'!$F$10), 'Lookups and Calculations'!$F$9)</f>
        <v>1951878.888340465</v>
      </c>
      <c r="H4185" s="12">
        <f t="shared" si="130"/>
        <v>0</v>
      </c>
      <c r="I4185" s="12">
        <f t="shared" si="131"/>
        <v>0</v>
      </c>
      <c r="J4185" s="13">
        <f>(1 - Dashboard!$I$9) * H4185 * Dashboard!$I$8 * 'Lookups and Calculations'!$F$12</f>
        <v>0</v>
      </c>
      <c r="K4185" s="12">
        <f>(1 - Dashboard!$I$11) * I4185 * Dashboard!$I$10 * 'Lookups and Calculations'!$F$12</f>
        <v>0</v>
      </c>
      <c r="L4185" s="12">
        <f>(H4185 - I4185) * Dashboard!$I$13 * (Dashboard!$D$12 / 365) * 'Lookups and Calculations'!$F$12</f>
        <v>0</v>
      </c>
      <c r="M4185" s="3">
        <f>(G4185*2) * Dashboard!$I$13 * (Dashboard!$D$12 / 365) * 'Lookups and Calculations'!$F$12</f>
        <v>1602.0878730267946</v>
      </c>
      <c r="N4185" s="12">
        <f>H4185 * Dashboard!$I$14 * Dashboard!$I$15 * (Dashboard!$D$12 / 365) * 'Lookups and Calculations'!$F$12</f>
        <v>0</v>
      </c>
    </row>
    <row r="4186" spans="1:14" x14ac:dyDescent="0.35">
      <c r="A4186" s="2">
        <v>4185</v>
      </c>
      <c r="B4186" s="11">
        <v>0.39006433254568462</v>
      </c>
      <c r="C4186" s="11">
        <v>-0.76825717186059372</v>
      </c>
      <c r="D4186" s="3">
        <f>B4186*Dashboard!$D$11*Dashboard!$D$10*SQRT(Dashboard!$D$12/365)</f>
        <v>96845.861564568273</v>
      </c>
      <c r="E4186" s="3">
        <f>IF(Dashboard!$I$3,C4186*Dashboard!$E$11*Dashboard!$E$10*SQRT(Dashboard!$D$12/365),0)</f>
        <v>-381488.49563569733</v>
      </c>
      <c r="F4186" s="3">
        <f>D4186+IF(Dashboard!$I$3,E4186,0)</f>
        <v>-284642.63407112902</v>
      </c>
      <c r="G4186" s="3">
        <f>IF(Dashboard!$I$4, ('Lookups and Calculations'!$F$9) / (1 - 'Lookups and Calculations'!$F$10), 'Lookups and Calculations'!$F$9)</f>
        <v>1951878.888340465</v>
      </c>
      <c r="H4186" s="12">
        <f t="shared" si="130"/>
        <v>0</v>
      </c>
      <c r="I4186" s="12">
        <f t="shared" si="131"/>
        <v>0</v>
      </c>
      <c r="J4186" s="13">
        <f>(1 - Dashboard!$I$9) * H4186 * Dashboard!$I$8 * 'Lookups and Calculations'!$F$12</f>
        <v>0</v>
      </c>
      <c r="K4186" s="12">
        <f>(1 - Dashboard!$I$11) * I4186 * Dashboard!$I$10 * 'Lookups and Calculations'!$F$12</f>
        <v>0</v>
      </c>
      <c r="L4186" s="12">
        <f>(H4186 - I4186) * Dashboard!$I$13 * (Dashboard!$D$12 / 365) * 'Lookups and Calculations'!$F$12</f>
        <v>0</v>
      </c>
      <c r="M4186" s="3">
        <f>(G4186*2) * Dashboard!$I$13 * (Dashboard!$D$12 / 365) * 'Lookups and Calculations'!$F$12</f>
        <v>1602.0878730267946</v>
      </c>
      <c r="N4186" s="12">
        <f>H4186 * Dashboard!$I$14 * Dashboard!$I$15 * (Dashboard!$D$12 / 365) * 'Lookups and Calculations'!$F$12</f>
        <v>0</v>
      </c>
    </row>
    <row r="4187" spans="1:14" x14ac:dyDescent="0.35">
      <c r="A4187" s="2">
        <v>4186</v>
      </c>
      <c r="B4187" s="11">
        <v>1.531584441400238</v>
      </c>
      <c r="C4187" s="11">
        <v>1.6834968049859822</v>
      </c>
      <c r="D4187" s="3">
        <f>B4187*Dashboard!$D$11*Dashboard!$D$10*SQRT(Dashboard!$D$12/365)</f>
        <v>380264.49077838159</v>
      </c>
      <c r="E4187" s="3">
        <f>IF(Dashboard!$I$3,C4187*Dashboard!$E$11*Dashboard!$E$10*SQRT(Dashboard!$D$12/365),0)</f>
        <v>835963.1215498026</v>
      </c>
      <c r="F4187" s="3">
        <f>D4187+IF(Dashboard!$I$3,E4187,0)</f>
        <v>1216227.6123281843</v>
      </c>
      <c r="G4187" s="3">
        <f>IF(Dashboard!$I$4, ('Lookups and Calculations'!$F$9) / (1 - 'Lookups and Calculations'!$F$10), 'Lookups and Calculations'!$F$9)</f>
        <v>1951878.888340465</v>
      </c>
      <c r="H4187" s="12">
        <f t="shared" si="130"/>
        <v>0</v>
      </c>
      <c r="I4187" s="12">
        <f t="shared" si="131"/>
        <v>0</v>
      </c>
      <c r="J4187" s="13">
        <f>(1 - Dashboard!$I$9) * H4187 * Dashboard!$I$8 * 'Lookups and Calculations'!$F$12</f>
        <v>0</v>
      </c>
      <c r="K4187" s="12">
        <f>(1 - Dashboard!$I$11) * I4187 * Dashboard!$I$10 * 'Lookups and Calculations'!$F$12</f>
        <v>0</v>
      </c>
      <c r="L4187" s="12">
        <f>(H4187 - I4187) * Dashboard!$I$13 * (Dashboard!$D$12 / 365) * 'Lookups and Calculations'!$F$12</f>
        <v>0</v>
      </c>
      <c r="M4187" s="3">
        <f>(G4187*2) * Dashboard!$I$13 * (Dashboard!$D$12 / 365) * 'Lookups and Calculations'!$F$12</f>
        <v>1602.0878730267946</v>
      </c>
      <c r="N4187" s="12">
        <f>H4187 * Dashboard!$I$14 * Dashboard!$I$15 * (Dashboard!$D$12 / 365) * 'Lookups and Calculations'!$F$12</f>
        <v>0</v>
      </c>
    </row>
    <row r="4188" spans="1:14" x14ac:dyDescent="0.35">
      <c r="A4188" s="2">
        <v>4187</v>
      </c>
      <c r="B4188" s="11">
        <v>-1.2980226511282289</v>
      </c>
      <c r="C4188" s="11">
        <v>-1.9615578311149788</v>
      </c>
      <c r="D4188" s="3">
        <f>B4188*Dashboard!$D$11*Dashboard!$D$10*SQRT(Dashboard!$D$12/365)</f>
        <v>-322275.35688389378</v>
      </c>
      <c r="E4188" s="3">
        <f>IF(Dashboard!$I$3,C4188*Dashboard!$E$11*Dashboard!$E$10*SQRT(Dashboard!$D$12/365),0)</f>
        <v>-974038.08711890737</v>
      </c>
      <c r="F4188" s="3">
        <f>D4188+IF(Dashboard!$I$3,E4188,0)</f>
        <v>-1296313.4440028011</v>
      </c>
      <c r="G4188" s="3">
        <f>IF(Dashboard!$I$4, ('Lookups and Calculations'!$F$9) / (1 - 'Lookups and Calculations'!$F$10), 'Lookups and Calculations'!$F$9)</f>
        <v>1951878.888340465</v>
      </c>
      <c r="H4188" s="12">
        <f t="shared" si="130"/>
        <v>0</v>
      </c>
      <c r="I4188" s="12">
        <f t="shared" si="131"/>
        <v>0</v>
      </c>
      <c r="J4188" s="13">
        <f>(1 - Dashboard!$I$9) * H4188 * Dashboard!$I$8 * 'Lookups and Calculations'!$F$12</f>
        <v>0</v>
      </c>
      <c r="K4188" s="12">
        <f>(1 - Dashboard!$I$11) * I4188 * Dashboard!$I$10 * 'Lookups and Calculations'!$F$12</f>
        <v>0</v>
      </c>
      <c r="L4188" s="12">
        <f>(H4188 - I4188) * Dashboard!$I$13 * (Dashboard!$D$12 / 365) * 'Lookups and Calculations'!$F$12</f>
        <v>0</v>
      </c>
      <c r="M4188" s="3">
        <f>(G4188*2) * Dashboard!$I$13 * (Dashboard!$D$12 / 365) * 'Lookups and Calculations'!$F$12</f>
        <v>1602.0878730267946</v>
      </c>
      <c r="N4188" s="12">
        <f>H4188 * Dashboard!$I$14 * Dashboard!$I$15 * (Dashboard!$D$12 / 365) * 'Lookups and Calculations'!$F$12</f>
        <v>0</v>
      </c>
    </row>
    <row r="4189" spans="1:14" x14ac:dyDescent="0.35">
      <c r="A4189" s="2">
        <v>4188</v>
      </c>
      <c r="B4189" s="11">
        <v>-0.3683922168994061</v>
      </c>
      <c r="C4189" s="11">
        <v>-0.11156287987087826</v>
      </c>
      <c r="D4189" s="3">
        <f>B4189*Dashboard!$D$11*Dashboard!$D$10*SQRT(Dashboard!$D$12/365)</f>
        <v>-91465.070406368774</v>
      </c>
      <c r="E4189" s="3">
        <f>IF(Dashboard!$I$3,C4189*Dashboard!$E$11*Dashboard!$E$10*SQRT(Dashboard!$D$12/365),0)</f>
        <v>-55398.057798346468</v>
      </c>
      <c r="F4189" s="3">
        <f>D4189+IF(Dashboard!$I$3,E4189,0)</f>
        <v>-146863.12820471523</v>
      </c>
      <c r="G4189" s="3">
        <f>IF(Dashboard!$I$4, ('Lookups and Calculations'!$F$9) / (1 - 'Lookups and Calculations'!$F$10), 'Lookups and Calculations'!$F$9)</f>
        <v>1951878.888340465</v>
      </c>
      <c r="H4189" s="12">
        <f t="shared" si="130"/>
        <v>0</v>
      </c>
      <c r="I4189" s="12">
        <f t="shared" si="131"/>
        <v>0</v>
      </c>
      <c r="J4189" s="13">
        <f>(1 - Dashboard!$I$9) * H4189 * Dashboard!$I$8 * 'Lookups and Calculations'!$F$12</f>
        <v>0</v>
      </c>
      <c r="K4189" s="12">
        <f>(1 - Dashboard!$I$11) * I4189 * Dashboard!$I$10 * 'Lookups and Calculations'!$F$12</f>
        <v>0</v>
      </c>
      <c r="L4189" s="12">
        <f>(H4189 - I4189) * Dashboard!$I$13 * (Dashboard!$D$12 / 365) * 'Lookups and Calculations'!$F$12</f>
        <v>0</v>
      </c>
      <c r="M4189" s="3">
        <f>(G4189*2) * Dashboard!$I$13 * (Dashboard!$D$12 / 365) * 'Lookups and Calculations'!$F$12</f>
        <v>1602.0878730267946</v>
      </c>
      <c r="N4189" s="12">
        <f>H4189 * Dashboard!$I$14 * Dashboard!$I$15 * (Dashboard!$D$12 / 365) * 'Lookups and Calculations'!$F$12</f>
        <v>0</v>
      </c>
    </row>
    <row r="4190" spans="1:14" x14ac:dyDescent="0.35">
      <c r="A4190" s="2">
        <v>4189</v>
      </c>
      <c r="B4190" s="11">
        <v>0.16331991217736858</v>
      </c>
      <c r="C4190" s="11">
        <v>1.6749194689399158</v>
      </c>
      <c r="D4190" s="3">
        <f>B4190*Dashboard!$D$11*Dashboard!$D$10*SQRT(Dashboard!$D$12/365)</f>
        <v>40549.356313203542</v>
      </c>
      <c r="E4190" s="3">
        <f>IF(Dashboard!$I$3,C4190*Dashboard!$E$11*Dashboard!$E$10*SQRT(Dashboard!$D$12/365),0)</f>
        <v>831703.92925765517</v>
      </c>
      <c r="F4190" s="3">
        <f>D4190+IF(Dashboard!$I$3,E4190,0)</f>
        <v>872253.28557085874</v>
      </c>
      <c r="G4190" s="3">
        <f>IF(Dashboard!$I$4, ('Lookups and Calculations'!$F$9) / (1 - 'Lookups and Calculations'!$F$10), 'Lookups and Calculations'!$F$9)</f>
        <v>1951878.888340465</v>
      </c>
      <c r="H4190" s="12">
        <f t="shared" si="130"/>
        <v>0</v>
      </c>
      <c r="I4190" s="12">
        <f t="shared" si="131"/>
        <v>0</v>
      </c>
      <c r="J4190" s="13">
        <f>(1 - Dashboard!$I$9) * H4190 * Dashboard!$I$8 * 'Lookups and Calculations'!$F$12</f>
        <v>0</v>
      </c>
      <c r="K4190" s="12">
        <f>(1 - Dashboard!$I$11) * I4190 * Dashboard!$I$10 * 'Lookups and Calculations'!$F$12</f>
        <v>0</v>
      </c>
      <c r="L4190" s="12">
        <f>(H4190 - I4190) * Dashboard!$I$13 * (Dashboard!$D$12 / 365) * 'Lookups and Calculations'!$F$12</f>
        <v>0</v>
      </c>
      <c r="M4190" s="3">
        <f>(G4190*2) * Dashboard!$I$13 * (Dashboard!$D$12 / 365) * 'Lookups and Calculations'!$F$12</f>
        <v>1602.0878730267946</v>
      </c>
      <c r="N4190" s="12">
        <f>H4190 * Dashboard!$I$14 * Dashboard!$I$15 * (Dashboard!$D$12 / 365) * 'Lookups and Calculations'!$F$12</f>
        <v>0</v>
      </c>
    </row>
    <row r="4191" spans="1:14" x14ac:dyDescent="0.35">
      <c r="A4191" s="2">
        <v>4190</v>
      </c>
      <c r="B4191" s="11">
        <v>0.94644804166016538</v>
      </c>
      <c r="C4191" s="11">
        <v>5.5238631002129397E-2</v>
      </c>
      <c r="D4191" s="3">
        <f>B4191*Dashboard!$D$11*Dashboard!$D$10*SQRT(Dashboard!$D$12/365)</f>
        <v>234985.79176023963</v>
      </c>
      <c r="E4191" s="3">
        <f>IF(Dashboard!$I$3,C4191*Dashboard!$E$11*Dashboard!$E$10*SQRT(Dashboard!$D$12/365),0)</f>
        <v>27429.489777417366</v>
      </c>
      <c r="F4191" s="3">
        <f>D4191+IF(Dashboard!$I$3,E4191,0)</f>
        <v>262415.28153765702</v>
      </c>
      <c r="G4191" s="3">
        <f>IF(Dashboard!$I$4, ('Lookups and Calculations'!$F$9) / (1 - 'Lookups and Calculations'!$F$10), 'Lookups and Calculations'!$F$9)</f>
        <v>1951878.888340465</v>
      </c>
      <c r="H4191" s="12">
        <f t="shared" si="130"/>
        <v>0</v>
      </c>
      <c r="I4191" s="12">
        <f t="shared" si="131"/>
        <v>0</v>
      </c>
      <c r="J4191" s="13">
        <f>(1 - Dashboard!$I$9) * H4191 * Dashboard!$I$8 * 'Lookups and Calculations'!$F$12</f>
        <v>0</v>
      </c>
      <c r="K4191" s="12">
        <f>(1 - Dashboard!$I$11) * I4191 * Dashboard!$I$10 * 'Lookups and Calculations'!$F$12</f>
        <v>0</v>
      </c>
      <c r="L4191" s="12">
        <f>(H4191 - I4191) * Dashboard!$I$13 * (Dashboard!$D$12 / 365) * 'Lookups and Calculations'!$F$12</f>
        <v>0</v>
      </c>
      <c r="M4191" s="3">
        <f>(G4191*2) * Dashboard!$I$13 * (Dashboard!$D$12 / 365) * 'Lookups and Calculations'!$F$12</f>
        <v>1602.0878730267946</v>
      </c>
      <c r="N4191" s="12">
        <f>H4191 * Dashboard!$I$14 * Dashboard!$I$15 * (Dashboard!$D$12 / 365) * 'Lookups and Calculations'!$F$12</f>
        <v>0</v>
      </c>
    </row>
    <row r="4192" spans="1:14" x14ac:dyDescent="0.35">
      <c r="A4192" s="2">
        <v>4191</v>
      </c>
      <c r="B4192" s="11">
        <v>-0.95228630697284067</v>
      </c>
      <c r="C4192" s="11">
        <v>1.9018180308925765</v>
      </c>
      <c r="D4192" s="3">
        <f>B4192*Dashboard!$D$11*Dashboard!$D$10*SQRT(Dashboard!$D$12/365)</f>
        <v>-236435.32658583752</v>
      </c>
      <c r="E4192" s="3">
        <f>IF(Dashboard!$I$3,C4192*Dashboard!$E$11*Dashboard!$E$10*SQRT(Dashboard!$D$12/365),0)</f>
        <v>944373.48085011391</v>
      </c>
      <c r="F4192" s="3">
        <f>D4192+IF(Dashboard!$I$3,E4192,0)</f>
        <v>707938.15426427638</v>
      </c>
      <c r="G4192" s="3">
        <f>IF(Dashboard!$I$4, ('Lookups and Calculations'!$F$9) / (1 - 'Lookups and Calculations'!$F$10), 'Lookups and Calculations'!$F$9)</f>
        <v>1951878.888340465</v>
      </c>
      <c r="H4192" s="12">
        <f t="shared" si="130"/>
        <v>0</v>
      </c>
      <c r="I4192" s="12">
        <f t="shared" si="131"/>
        <v>0</v>
      </c>
      <c r="J4192" s="13">
        <f>(1 - Dashboard!$I$9) * H4192 * Dashboard!$I$8 * 'Lookups and Calculations'!$F$12</f>
        <v>0</v>
      </c>
      <c r="K4192" s="12">
        <f>(1 - Dashboard!$I$11) * I4192 * Dashboard!$I$10 * 'Lookups and Calculations'!$F$12</f>
        <v>0</v>
      </c>
      <c r="L4192" s="12">
        <f>(H4192 - I4192) * Dashboard!$I$13 * (Dashboard!$D$12 / 365) * 'Lookups and Calculations'!$F$12</f>
        <v>0</v>
      </c>
      <c r="M4192" s="3">
        <f>(G4192*2) * Dashboard!$I$13 * (Dashboard!$D$12 / 365) * 'Lookups and Calculations'!$F$12</f>
        <v>1602.0878730267946</v>
      </c>
      <c r="N4192" s="12">
        <f>H4192 * Dashboard!$I$14 * Dashboard!$I$15 * (Dashboard!$D$12 / 365) * 'Lookups and Calculations'!$F$12</f>
        <v>0</v>
      </c>
    </row>
    <row r="4193" spans="1:14" x14ac:dyDescent="0.35">
      <c r="A4193" s="2">
        <v>4192</v>
      </c>
      <c r="B4193" s="11">
        <v>4.335840389519343E-2</v>
      </c>
      <c r="C4193" s="11">
        <v>-7.2467052746139959E-2</v>
      </c>
      <c r="D4193" s="3">
        <f>B4193*Dashboard!$D$11*Dashboard!$D$10*SQRT(Dashboard!$D$12/365)</f>
        <v>10765.101115218578</v>
      </c>
      <c r="E4193" s="3">
        <f>IF(Dashboard!$I$3,C4193*Dashboard!$E$11*Dashboard!$E$10*SQRT(Dashboard!$D$12/365),0)</f>
        <v>-35984.495749418296</v>
      </c>
      <c r="F4193" s="3">
        <f>D4193+IF(Dashboard!$I$3,E4193,0)</f>
        <v>-25219.394634199718</v>
      </c>
      <c r="G4193" s="3">
        <f>IF(Dashboard!$I$4, ('Lookups and Calculations'!$F$9) / (1 - 'Lookups and Calculations'!$F$10), 'Lookups and Calculations'!$F$9)</f>
        <v>1951878.888340465</v>
      </c>
      <c r="H4193" s="12">
        <f t="shared" si="130"/>
        <v>0</v>
      </c>
      <c r="I4193" s="12">
        <f t="shared" si="131"/>
        <v>0</v>
      </c>
      <c r="J4193" s="13">
        <f>(1 - Dashboard!$I$9) * H4193 * Dashboard!$I$8 * 'Lookups and Calculations'!$F$12</f>
        <v>0</v>
      </c>
      <c r="K4193" s="12">
        <f>(1 - Dashboard!$I$11) * I4193 * Dashboard!$I$10 * 'Lookups and Calculations'!$F$12</f>
        <v>0</v>
      </c>
      <c r="L4193" s="12">
        <f>(H4193 - I4193) * Dashboard!$I$13 * (Dashboard!$D$12 / 365) * 'Lookups and Calculations'!$F$12</f>
        <v>0</v>
      </c>
      <c r="M4193" s="3">
        <f>(G4193*2) * Dashboard!$I$13 * (Dashboard!$D$12 / 365) * 'Lookups and Calculations'!$F$12</f>
        <v>1602.0878730267946</v>
      </c>
      <c r="N4193" s="12">
        <f>H4193 * Dashboard!$I$14 * Dashboard!$I$15 * (Dashboard!$D$12 / 365) * 'Lookups and Calculations'!$F$12</f>
        <v>0</v>
      </c>
    </row>
    <row r="4194" spans="1:14" x14ac:dyDescent="0.35">
      <c r="A4194" s="2">
        <v>4193</v>
      </c>
      <c r="B4194" s="11">
        <v>5.6858201644395853E-2</v>
      </c>
      <c r="C4194" s="11">
        <v>0.16728927963587781</v>
      </c>
      <c r="D4194" s="3">
        <f>B4194*Dashboard!$D$11*Dashboard!$D$10*SQRT(Dashboard!$D$12/365)</f>
        <v>14116.854748872853</v>
      </c>
      <c r="E4194" s="3">
        <f>IF(Dashboard!$I$3,C4194*Dashboard!$E$11*Dashboard!$E$10*SQRT(Dashboard!$D$12/365),0)</f>
        <v>83069.7557560204</v>
      </c>
      <c r="F4194" s="3">
        <f>D4194+IF(Dashboard!$I$3,E4194,0)</f>
        <v>97186.610504893251</v>
      </c>
      <c r="G4194" s="3">
        <f>IF(Dashboard!$I$4, ('Lookups and Calculations'!$F$9) / (1 - 'Lookups and Calculations'!$F$10), 'Lookups and Calculations'!$F$9)</f>
        <v>1951878.888340465</v>
      </c>
      <c r="H4194" s="12">
        <f t="shared" si="130"/>
        <v>0</v>
      </c>
      <c r="I4194" s="12">
        <f t="shared" si="131"/>
        <v>0</v>
      </c>
      <c r="J4194" s="13">
        <f>(1 - Dashboard!$I$9) * H4194 * Dashboard!$I$8 * 'Lookups and Calculations'!$F$12</f>
        <v>0</v>
      </c>
      <c r="K4194" s="12">
        <f>(1 - Dashboard!$I$11) * I4194 * Dashboard!$I$10 * 'Lookups and Calculations'!$F$12</f>
        <v>0</v>
      </c>
      <c r="L4194" s="12">
        <f>(H4194 - I4194) * Dashboard!$I$13 * (Dashboard!$D$12 / 365) * 'Lookups and Calculations'!$F$12</f>
        <v>0</v>
      </c>
      <c r="M4194" s="3">
        <f>(G4194*2) * Dashboard!$I$13 * (Dashboard!$D$12 / 365) * 'Lookups and Calculations'!$F$12</f>
        <v>1602.0878730267946</v>
      </c>
      <c r="N4194" s="12">
        <f>H4194 * Dashboard!$I$14 * Dashboard!$I$15 * (Dashboard!$D$12 / 365) * 'Lookups and Calculations'!$F$12</f>
        <v>0</v>
      </c>
    </row>
    <row r="4195" spans="1:14" x14ac:dyDescent="0.35">
      <c r="A4195" s="2">
        <v>4194</v>
      </c>
      <c r="B4195" s="11">
        <v>-1.9207861921470997</v>
      </c>
      <c r="C4195" s="11">
        <v>-0.50905935431815574</v>
      </c>
      <c r="D4195" s="3">
        <f>B4195*Dashboard!$D$11*Dashboard!$D$10*SQRT(Dashboard!$D$12/365)</f>
        <v>-476896.18901011773</v>
      </c>
      <c r="E4195" s="3">
        <f>IF(Dashboard!$I$3,C4195*Dashboard!$E$11*Dashboard!$E$10*SQRT(Dashboard!$D$12/365),0)</f>
        <v>-252780.31156909498</v>
      </c>
      <c r="F4195" s="3">
        <f>D4195+IF(Dashboard!$I$3,E4195,0)</f>
        <v>-729676.50057921268</v>
      </c>
      <c r="G4195" s="3">
        <f>IF(Dashboard!$I$4, ('Lookups and Calculations'!$F$9) / (1 - 'Lookups and Calculations'!$F$10), 'Lookups and Calculations'!$F$9)</f>
        <v>1951878.888340465</v>
      </c>
      <c r="H4195" s="12">
        <f t="shared" si="130"/>
        <v>0</v>
      </c>
      <c r="I4195" s="12">
        <f t="shared" si="131"/>
        <v>0</v>
      </c>
      <c r="J4195" s="13">
        <f>(1 - Dashboard!$I$9) * H4195 * Dashboard!$I$8 * 'Lookups and Calculations'!$F$12</f>
        <v>0</v>
      </c>
      <c r="K4195" s="12">
        <f>(1 - Dashboard!$I$11) * I4195 * Dashboard!$I$10 * 'Lookups and Calculations'!$F$12</f>
        <v>0</v>
      </c>
      <c r="L4195" s="12">
        <f>(H4195 - I4195) * Dashboard!$I$13 * (Dashboard!$D$12 / 365) * 'Lookups and Calculations'!$F$12</f>
        <v>0</v>
      </c>
      <c r="M4195" s="3">
        <f>(G4195*2) * Dashboard!$I$13 * (Dashboard!$D$12 / 365) * 'Lookups and Calculations'!$F$12</f>
        <v>1602.0878730267946</v>
      </c>
      <c r="N4195" s="12">
        <f>H4195 * Dashboard!$I$14 * Dashboard!$I$15 * (Dashboard!$D$12 / 365) * 'Lookups and Calculations'!$F$12</f>
        <v>0</v>
      </c>
    </row>
    <row r="4196" spans="1:14" x14ac:dyDescent="0.35">
      <c r="A4196" s="2">
        <v>4195</v>
      </c>
      <c r="B4196" s="11">
        <v>-0.92900027895502812</v>
      </c>
      <c r="C4196" s="11">
        <v>-0.29073834844258201</v>
      </c>
      <c r="D4196" s="3">
        <f>B4196*Dashboard!$D$11*Dashboard!$D$10*SQRT(Dashboard!$D$12/365)</f>
        <v>-230653.83041292714</v>
      </c>
      <c r="E4196" s="3">
        <f>IF(Dashboard!$I$3,C4196*Dashboard!$E$11*Dashboard!$E$10*SQRT(Dashboard!$D$12/365),0)</f>
        <v>-144370.06152816478</v>
      </c>
      <c r="F4196" s="3">
        <f>D4196+IF(Dashboard!$I$3,E4196,0)</f>
        <v>-375023.89194109192</v>
      </c>
      <c r="G4196" s="3">
        <f>IF(Dashboard!$I$4, ('Lookups and Calculations'!$F$9) / (1 - 'Lookups and Calculations'!$F$10), 'Lookups and Calculations'!$F$9)</f>
        <v>1951878.888340465</v>
      </c>
      <c r="H4196" s="12">
        <f t="shared" si="130"/>
        <v>0</v>
      </c>
      <c r="I4196" s="12">
        <f t="shared" si="131"/>
        <v>0</v>
      </c>
      <c r="J4196" s="13">
        <f>(1 - Dashboard!$I$9) * H4196 * Dashboard!$I$8 * 'Lookups and Calculations'!$F$12</f>
        <v>0</v>
      </c>
      <c r="K4196" s="12">
        <f>(1 - Dashboard!$I$11) * I4196 * Dashboard!$I$10 * 'Lookups and Calculations'!$F$12</f>
        <v>0</v>
      </c>
      <c r="L4196" s="12">
        <f>(H4196 - I4196) * Dashboard!$I$13 * (Dashboard!$D$12 / 365) * 'Lookups and Calculations'!$F$12</f>
        <v>0</v>
      </c>
      <c r="M4196" s="3">
        <f>(G4196*2) * Dashboard!$I$13 * (Dashboard!$D$12 / 365) * 'Lookups and Calculations'!$F$12</f>
        <v>1602.0878730267946</v>
      </c>
      <c r="N4196" s="12">
        <f>H4196 * Dashboard!$I$14 * Dashboard!$I$15 * (Dashboard!$D$12 / 365) * 'Lookups and Calculations'!$F$12</f>
        <v>0</v>
      </c>
    </row>
    <row r="4197" spans="1:14" x14ac:dyDescent="0.35">
      <c r="A4197" s="2">
        <v>4196</v>
      </c>
      <c r="B4197" s="11">
        <v>-5.4581895709696772E-2</v>
      </c>
      <c r="C4197" s="11">
        <v>-5.6569232976545453E-2</v>
      </c>
      <c r="D4197" s="3">
        <f>B4197*Dashboard!$D$11*Dashboard!$D$10*SQRT(Dashboard!$D$12/365)</f>
        <v>-13551.68949012761</v>
      </c>
      <c r="E4197" s="3">
        <f>IF(Dashboard!$I$3,C4197*Dashboard!$E$11*Dashboard!$E$10*SQRT(Dashboard!$D$12/365),0)</f>
        <v>-28090.218195064965</v>
      </c>
      <c r="F4197" s="3">
        <f>D4197+IF(Dashboard!$I$3,E4197,0)</f>
        <v>-41641.907685192578</v>
      </c>
      <c r="G4197" s="3">
        <f>IF(Dashboard!$I$4, ('Lookups and Calculations'!$F$9) / (1 - 'Lookups and Calculations'!$F$10), 'Lookups and Calculations'!$F$9)</f>
        <v>1951878.888340465</v>
      </c>
      <c r="H4197" s="12">
        <f t="shared" si="130"/>
        <v>0</v>
      </c>
      <c r="I4197" s="12">
        <f t="shared" si="131"/>
        <v>0</v>
      </c>
      <c r="J4197" s="13">
        <f>(1 - Dashboard!$I$9) * H4197 * Dashboard!$I$8 * 'Lookups and Calculations'!$F$12</f>
        <v>0</v>
      </c>
      <c r="K4197" s="12">
        <f>(1 - Dashboard!$I$11) * I4197 * Dashboard!$I$10 * 'Lookups and Calculations'!$F$12</f>
        <v>0</v>
      </c>
      <c r="L4197" s="12">
        <f>(H4197 - I4197) * Dashboard!$I$13 * (Dashboard!$D$12 / 365) * 'Lookups and Calculations'!$F$12</f>
        <v>0</v>
      </c>
      <c r="M4197" s="3">
        <f>(G4197*2) * Dashboard!$I$13 * (Dashboard!$D$12 / 365) * 'Lookups and Calculations'!$F$12</f>
        <v>1602.0878730267946</v>
      </c>
      <c r="N4197" s="12">
        <f>H4197 * Dashboard!$I$14 * Dashboard!$I$15 * (Dashboard!$D$12 / 365) * 'Lookups and Calculations'!$F$12</f>
        <v>0</v>
      </c>
    </row>
    <row r="4198" spans="1:14" x14ac:dyDescent="0.35">
      <c r="A4198" s="2">
        <v>4197</v>
      </c>
      <c r="B4198" s="11">
        <v>-0.42284746540372753</v>
      </c>
      <c r="C4198" s="11">
        <v>-1.1345921137953248</v>
      </c>
      <c r="D4198" s="3">
        <f>B4198*Dashboard!$D$11*Dashboard!$D$10*SQRT(Dashboard!$D$12/365)</f>
        <v>-104985.31570461328</v>
      </c>
      <c r="E4198" s="3">
        <f>IF(Dashboard!$I$3,C4198*Dashboard!$E$11*Dashboard!$E$10*SQRT(Dashboard!$D$12/365),0)</f>
        <v>-563397.06872329128</v>
      </c>
      <c r="F4198" s="3">
        <f>D4198+IF(Dashboard!$I$3,E4198,0)</f>
        <v>-668382.38442790462</v>
      </c>
      <c r="G4198" s="3">
        <f>IF(Dashboard!$I$4, ('Lookups and Calculations'!$F$9) / (1 - 'Lookups and Calculations'!$F$10), 'Lookups and Calculations'!$F$9)</f>
        <v>1951878.888340465</v>
      </c>
      <c r="H4198" s="12">
        <f t="shared" si="130"/>
        <v>0</v>
      </c>
      <c r="I4198" s="12">
        <f t="shared" si="131"/>
        <v>0</v>
      </c>
      <c r="J4198" s="13">
        <f>(1 - Dashboard!$I$9) * H4198 * Dashboard!$I$8 * 'Lookups and Calculations'!$F$12</f>
        <v>0</v>
      </c>
      <c r="K4198" s="12">
        <f>(1 - Dashboard!$I$11) * I4198 * Dashboard!$I$10 * 'Lookups and Calculations'!$F$12</f>
        <v>0</v>
      </c>
      <c r="L4198" s="12">
        <f>(H4198 - I4198) * Dashboard!$I$13 * (Dashboard!$D$12 / 365) * 'Lookups and Calculations'!$F$12</f>
        <v>0</v>
      </c>
      <c r="M4198" s="3">
        <f>(G4198*2) * Dashboard!$I$13 * (Dashboard!$D$12 / 365) * 'Lookups and Calculations'!$F$12</f>
        <v>1602.0878730267946</v>
      </c>
      <c r="N4198" s="12">
        <f>H4198 * Dashboard!$I$14 * Dashboard!$I$15 * (Dashboard!$D$12 / 365) * 'Lookups and Calculations'!$F$12</f>
        <v>0</v>
      </c>
    </row>
    <row r="4199" spans="1:14" x14ac:dyDescent="0.35">
      <c r="A4199" s="2">
        <v>4198</v>
      </c>
      <c r="B4199" s="11">
        <v>0.97219034483964717</v>
      </c>
      <c r="C4199" s="11">
        <v>1.3159212554161128</v>
      </c>
      <c r="D4199" s="3">
        <f>B4199*Dashboard!$D$11*Dashboard!$D$10*SQRT(Dashboard!$D$12/365)</f>
        <v>241377.13626949763</v>
      </c>
      <c r="E4199" s="3">
        <f>IF(Dashboard!$I$3,C4199*Dashboard!$E$11*Dashboard!$E$10*SQRT(Dashboard!$D$12/365),0)</f>
        <v>653438.5079516375</v>
      </c>
      <c r="F4199" s="3">
        <f>D4199+IF(Dashboard!$I$3,E4199,0)</f>
        <v>894815.64422113518</v>
      </c>
      <c r="G4199" s="3">
        <f>IF(Dashboard!$I$4, ('Lookups and Calculations'!$F$9) / (1 - 'Lookups and Calculations'!$F$10), 'Lookups and Calculations'!$F$9)</f>
        <v>1951878.888340465</v>
      </c>
      <c r="H4199" s="12">
        <f t="shared" si="130"/>
        <v>0</v>
      </c>
      <c r="I4199" s="12">
        <f t="shared" si="131"/>
        <v>0</v>
      </c>
      <c r="J4199" s="13">
        <f>(1 - Dashboard!$I$9) * H4199 * Dashboard!$I$8 * 'Lookups and Calculations'!$F$12</f>
        <v>0</v>
      </c>
      <c r="K4199" s="12">
        <f>(1 - Dashboard!$I$11) * I4199 * Dashboard!$I$10 * 'Lookups and Calculations'!$F$12</f>
        <v>0</v>
      </c>
      <c r="L4199" s="12">
        <f>(H4199 - I4199) * Dashboard!$I$13 * (Dashboard!$D$12 / 365) * 'Lookups and Calculations'!$F$12</f>
        <v>0</v>
      </c>
      <c r="M4199" s="3">
        <f>(G4199*2) * Dashboard!$I$13 * (Dashboard!$D$12 / 365) * 'Lookups and Calculations'!$F$12</f>
        <v>1602.0878730267946</v>
      </c>
      <c r="N4199" s="12">
        <f>H4199 * Dashboard!$I$14 * Dashboard!$I$15 * (Dashboard!$D$12 / 365) * 'Lookups and Calculations'!$F$12</f>
        <v>0</v>
      </c>
    </row>
    <row r="4200" spans="1:14" x14ac:dyDescent="0.35">
      <c r="A4200" s="2">
        <v>4199</v>
      </c>
      <c r="B4200" s="11">
        <v>0.87382472796938326</v>
      </c>
      <c r="C4200" s="11">
        <v>0.48463851646295075</v>
      </c>
      <c r="D4200" s="3">
        <f>B4200*Dashboard!$D$11*Dashboard!$D$10*SQRT(Dashboard!$D$12/365)</f>
        <v>216954.74714214716</v>
      </c>
      <c r="E4200" s="3">
        <f>IF(Dashboard!$I$3,C4200*Dashboard!$E$11*Dashboard!$E$10*SQRT(Dashboard!$D$12/365),0)</f>
        <v>240653.81404095219</v>
      </c>
      <c r="F4200" s="3">
        <f>D4200+IF(Dashboard!$I$3,E4200,0)</f>
        <v>457608.56118309934</v>
      </c>
      <c r="G4200" s="3">
        <f>IF(Dashboard!$I$4, ('Lookups and Calculations'!$F$9) / (1 - 'Lookups and Calculations'!$F$10), 'Lookups and Calculations'!$F$9)</f>
        <v>1951878.888340465</v>
      </c>
      <c r="H4200" s="12">
        <f t="shared" si="130"/>
        <v>0</v>
      </c>
      <c r="I4200" s="12">
        <f t="shared" si="131"/>
        <v>0</v>
      </c>
      <c r="J4200" s="13">
        <f>(1 - Dashboard!$I$9) * H4200 * Dashboard!$I$8 * 'Lookups and Calculations'!$F$12</f>
        <v>0</v>
      </c>
      <c r="K4200" s="12">
        <f>(1 - Dashboard!$I$11) * I4200 * Dashboard!$I$10 * 'Lookups and Calculations'!$F$12</f>
        <v>0</v>
      </c>
      <c r="L4200" s="12">
        <f>(H4200 - I4200) * Dashboard!$I$13 * (Dashboard!$D$12 / 365) * 'Lookups and Calculations'!$F$12</f>
        <v>0</v>
      </c>
      <c r="M4200" s="3">
        <f>(G4200*2) * Dashboard!$I$13 * (Dashboard!$D$12 / 365) * 'Lookups and Calculations'!$F$12</f>
        <v>1602.0878730267946</v>
      </c>
      <c r="N4200" s="12">
        <f>H4200 * Dashboard!$I$14 * Dashboard!$I$15 * (Dashboard!$D$12 / 365) * 'Lookups and Calculations'!$F$12</f>
        <v>0</v>
      </c>
    </row>
    <row r="4201" spans="1:14" x14ac:dyDescent="0.35">
      <c r="A4201" s="2">
        <v>4200</v>
      </c>
      <c r="B4201" s="11">
        <v>-4.0742968817477923E-2</v>
      </c>
      <c r="C4201" s="11">
        <v>-0.70409931626108102</v>
      </c>
      <c r="D4201" s="3">
        <f>B4201*Dashboard!$D$11*Dashboard!$D$10*SQRT(Dashboard!$D$12/365)</f>
        <v>-10115.736273746215</v>
      </c>
      <c r="E4201" s="3">
        <f>IF(Dashboard!$I$3,C4201*Dashboard!$E$11*Dashboard!$E$10*SQRT(Dashboard!$D$12/365),0)</f>
        <v>-349630.04417914298</v>
      </c>
      <c r="F4201" s="3">
        <f>D4201+IF(Dashboard!$I$3,E4201,0)</f>
        <v>-359745.78045288922</v>
      </c>
      <c r="G4201" s="3">
        <f>IF(Dashboard!$I$4, ('Lookups and Calculations'!$F$9) / (1 - 'Lookups and Calculations'!$F$10), 'Lookups and Calculations'!$F$9)</f>
        <v>1951878.888340465</v>
      </c>
      <c r="H4201" s="12">
        <f t="shared" si="130"/>
        <v>0</v>
      </c>
      <c r="I4201" s="12">
        <f t="shared" si="131"/>
        <v>0</v>
      </c>
      <c r="J4201" s="13">
        <f>(1 - Dashboard!$I$9) * H4201 * Dashboard!$I$8 * 'Lookups and Calculations'!$F$12</f>
        <v>0</v>
      </c>
      <c r="K4201" s="12">
        <f>(1 - Dashboard!$I$11) * I4201 * Dashboard!$I$10 * 'Lookups and Calculations'!$F$12</f>
        <v>0</v>
      </c>
      <c r="L4201" s="12">
        <f>(H4201 - I4201) * Dashboard!$I$13 * (Dashboard!$D$12 / 365) * 'Lookups and Calculations'!$F$12</f>
        <v>0</v>
      </c>
      <c r="M4201" s="3">
        <f>(G4201*2) * Dashboard!$I$13 * (Dashboard!$D$12 / 365) * 'Lookups and Calculations'!$F$12</f>
        <v>1602.0878730267946</v>
      </c>
      <c r="N4201" s="12">
        <f>H4201 * Dashboard!$I$14 * Dashboard!$I$15 * (Dashboard!$D$12 / 365) * 'Lookups and Calculations'!$F$12</f>
        <v>0</v>
      </c>
    </row>
    <row r="4202" spans="1:14" x14ac:dyDescent="0.35">
      <c r="A4202" s="2">
        <v>4201</v>
      </c>
      <c r="B4202" s="11">
        <v>-0.8164411480579048</v>
      </c>
      <c r="C4202" s="11">
        <v>8.4266084337042538E-2</v>
      </c>
      <c r="D4202" s="3">
        <f>B4202*Dashboard!$D$11*Dashboard!$D$10*SQRT(Dashboard!$D$12/365)</f>
        <v>-202707.45054899994</v>
      </c>
      <c r="E4202" s="3">
        <f>IF(Dashboard!$I$3,C4202*Dashboard!$E$11*Dashboard!$E$10*SQRT(Dashboard!$D$12/365),0)</f>
        <v>41843.464564080103</v>
      </c>
      <c r="F4202" s="3">
        <f>D4202+IF(Dashboard!$I$3,E4202,0)</f>
        <v>-160863.98598491983</v>
      </c>
      <c r="G4202" s="3">
        <f>IF(Dashboard!$I$4, ('Lookups and Calculations'!$F$9) / (1 - 'Lookups and Calculations'!$F$10), 'Lookups and Calculations'!$F$9)</f>
        <v>1951878.888340465</v>
      </c>
      <c r="H4202" s="12">
        <f t="shared" si="130"/>
        <v>0</v>
      </c>
      <c r="I4202" s="12">
        <f t="shared" si="131"/>
        <v>0</v>
      </c>
      <c r="J4202" s="13">
        <f>(1 - Dashboard!$I$9) * H4202 * Dashboard!$I$8 * 'Lookups and Calculations'!$F$12</f>
        <v>0</v>
      </c>
      <c r="K4202" s="12">
        <f>(1 - Dashboard!$I$11) * I4202 * Dashboard!$I$10 * 'Lookups and Calculations'!$F$12</f>
        <v>0</v>
      </c>
      <c r="L4202" s="12">
        <f>(H4202 - I4202) * Dashboard!$I$13 * (Dashboard!$D$12 / 365) * 'Lookups and Calculations'!$F$12</f>
        <v>0</v>
      </c>
      <c r="M4202" s="3">
        <f>(G4202*2) * Dashboard!$I$13 * (Dashboard!$D$12 / 365) * 'Lookups and Calculations'!$F$12</f>
        <v>1602.0878730267946</v>
      </c>
      <c r="N4202" s="12">
        <f>H4202 * Dashboard!$I$14 * Dashboard!$I$15 * (Dashboard!$D$12 / 365) * 'Lookups and Calculations'!$F$12</f>
        <v>0</v>
      </c>
    </row>
    <row r="4203" spans="1:14" x14ac:dyDescent="0.35">
      <c r="A4203" s="2">
        <v>4202</v>
      </c>
      <c r="B4203" s="11">
        <v>-1.518775129962775</v>
      </c>
      <c r="C4203" s="11">
        <v>-0.30854202750499876</v>
      </c>
      <c r="D4203" s="3">
        <f>B4203*Dashboard!$D$11*Dashboard!$D$10*SQRT(Dashboard!$D$12/365)</f>
        <v>-377084.17230600578</v>
      </c>
      <c r="E4203" s="3">
        <f>IF(Dashboard!$I$3,C4203*Dashboard!$E$11*Dashboard!$E$10*SQRT(Dashboard!$D$12/365),0)</f>
        <v>-153210.71930667045</v>
      </c>
      <c r="F4203" s="3">
        <f>D4203+IF(Dashboard!$I$3,E4203,0)</f>
        <v>-530294.89161267621</v>
      </c>
      <c r="G4203" s="3">
        <f>IF(Dashboard!$I$4, ('Lookups and Calculations'!$F$9) / (1 - 'Lookups and Calculations'!$F$10), 'Lookups and Calculations'!$F$9)</f>
        <v>1951878.888340465</v>
      </c>
      <c r="H4203" s="12">
        <f t="shared" si="130"/>
        <v>0</v>
      </c>
      <c r="I4203" s="12">
        <f t="shared" si="131"/>
        <v>0</v>
      </c>
      <c r="J4203" s="13">
        <f>(1 - Dashboard!$I$9) * H4203 * Dashboard!$I$8 * 'Lookups and Calculations'!$F$12</f>
        <v>0</v>
      </c>
      <c r="K4203" s="12">
        <f>(1 - Dashboard!$I$11) * I4203 * Dashboard!$I$10 * 'Lookups and Calculations'!$F$12</f>
        <v>0</v>
      </c>
      <c r="L4203" s="12">
        <f>(H4203 - I4203) * Dashboard!$I$13 * (Dashboard!$D$12 / 365) * 'Lookups and Calculations'!$F$12</f>
        <v>0</v>
      </c>
      <c r="M4203" s="3">
        <f>(G4203*2) * Dashboard!$I$13 * (Dashboard!$D$12 / 365) * 'Lookups and Calculations'!$F$12</f>
        <v>1602.0878730267946</v>
      </c>
      <c r="N4203" s="12">
        <f>H4203 * Dashboard!$I$14 * Dashboard!$I$15 * (Dashboard!$D$12 / 365) * 'Lookups and Calculations'!$F$12</f>
        <v>0</v>
      </c>
    </row>
    <row r="4204" spans="1:14" x14ac:dyDescent="0.35">
      <c r="A4204" s="2">
        <v>4203</v>
      </c>
      <c r="B4204" s="11">
        <v>-0.24741230475013651</v>
      </c>
      <c r="C4204" s="11">
        <v>-0.33395113380008234</v>
      </c>
      <c r="D4204" s="3">
        <f>B4204*Dashboard!$D$11*Dashboard!$D$10*SQRT(Dashboard!$D$12/365)</f>
        <v>-61427.964097168981</v>
      </c>
      <c r="E4204" s="3">
        <f>IF(Dashboard!$I$3,C4204*Dashboard!$E$11*Dashboard!$E$10*SQRT(Dashboard!$D$12/365),0)</f>
        <v>-165827.95490303126</v>
      </c>
      <c r="F4204" s="3">
        <f>D4204+IF(Dashboard!$I$3,E4204,0)</f>
        <v>-227255.91900020023</v>
      </c>
      <c r="G4204" s="3">
        <f>IF(Dashboard!$I$4, ('Lookups and Calculations'!$F$9) / (1 - 'Lookups and Calculations'!$F$10), 'Lookups and Calculations'!$F$9)</f>
        <v>1951878.888340465</v>
      </c>
      <c r="H4204" s="12">
        <f t="shared" si="130"/>
        <v>0</v>
      </c>
      <c r="I4204" s="12">
        <f t="shared" si="131"/>
        <v>0</v>
      </c>
      <c r="J4204" s="13">
        <f>(1 - Dashboard!$I$9) * H4204 * Dashboard!$I$8 * 'Lookups and Calculations'!$F$12</f>
        <v>0</v>
      </c>
      <c r="K4204" s="12">
        <f>(1 - Dashboard!$I$11) * I4204 * Dashboard!$I$10 * 'Lookups and Calculations'!$F$12</f>
        <v>0</v>
      </c>
      <c r="L4204" s="12">
        <f>(H4204 - I4204) * Dashboard!$I$13 * (Dashboard!$D$12 / 365) * 'Lookups and Calculations'!$F$12</f>
        <v>0</v>
      </c>
      <c r="M4204" s="3">
        <f>(G4204*2) * Dashboard!$I$13 * (Dashboard!$D$12 / 365) * 'Lookups and Calculations'!$F$12</f>
        <v>1602.0878730267946</v>
      </c>
      <c r="N4204" s="12">
        <f>H4204 * Dashboard!$I$14 * Dashboard!$I$15 * (Dashboard!$D$12 / 365) * 'Lookups and Calculations'!$F$12</f>
        <v>0</v>
      </c>
    </row>
    <row r="4205" spans="1:14" x14ac:dyDescent="0.35">
      <c r="A4205" s="2">
        <v>4204</v>
      </c>
      <c r="B4205" s="11">
        <v>0.11074281605499552</v>
      </c>
      <c r="C4205" s="11">
        <v>-0.73859241177708235</v>
      </c>
      <c r="D4205" s="3">
        <f>B4205*Dashboard!$D$11*Dashboard!$D$10*SQRT(Dashboard!$D$12/365)</f>
        <v>27495.422006256944</v>
      </c>
      <c r="E4205" s="3">
        <f>IF(Dashboard!$I$3,C4205*Dashboard!$E$11*Dashboard!$E$10*SQRT(Dashboard!$D$12/365),0)</f>
        <v>-366758.05755824299</v>
      </c>
      <c r="F4205" s="3">
        <f>D4205+IF(Dashboard!$I$3,E4205,0)</f>
        <v>-339262.63555198605</v>
      </c>
      <c r="G4205" s="3">
        <f>IF(Dashboard!$I$4, ('Lookups and Calculations'!$F$9) / (1 - 'Lookups and Calculations'!$F$10), 'Lookups and Calculations'!$F$9)</f>
        <v>1951878.888340465</v>
      </c>
      <c r="H4205" s="12">
        <f t="shared" si="130"/>
        <v>0</v>
      </c>
      <c r="I4205" s="12">
        <f t="shared" si="131"/>
        <v>0</v>
      </c>
      <c r="J4205" s="13">
        <f>(1 - Dashboard!$I$9) * H4205 * Dashboard!$I$8 * 'Lookups and Calculations'!$F$12</f>
        <v>0</v>
      </c>
      <c r="K4205" s="12">
        <f>(1 - Dashboard!$I$11) * I4205 * Dashboard!$I$10 * 'Lookups and Calculations'!$F$12</f>
        <v>0</v>
      </c>
      <c r="L4205" s="12">
        <f>(H4205 - I4205) * Dashboard!$I$13 * (Dashboard!$D$12 / 365) * 'Lookups and Calculations'!$F$12</f>
        <v>0</v>
      </c>
      <c r="M4205" s="3">
        <f>(G4205*2) * Dashboard!$I$13 * (Dashboard!$D$12 / 365) * 'Lookups and Calculations'!$F$12</f>
        <v>1602.0878730267946</v>
      </c>
      <c r="N4205" s="12">
        <f>H4205 * Dashboard!$I$14 * Dashboard!$I$15 * (Dashboard!$D$12 / 365) * 'Lookups and Calculations'!$F$12</f>
        <v>0</v>
      </c>
    </row>
    <row r="4206" spans="1:14" x14ac:dyDescent="0.35">
      <c r="A4206" s="2">
        <v>4205</v>
      </c>
      <c r="B4206" s="11">
        <v>-0.74638295880325045</v>
      </c>
      <c r="C4206" s="11">
        <v>-2.5435506358374815</v>
      </c>
      <c r="D4206" s="3">
        <f>B4206*Dashboard!$D$11*Dashboard!$D$10*SQRT(Dashboard!$D$12/365)</f>
        <v>-185313.27955740859</v>
      </c>
      <c r="E4206" s="3">
        <f>IF(Dashboard!$I$3,C4206*Dashboard!$E$11*Dashboard!$E$10*SQRT(Dashboard!$D$12/365),0)</f>
        <v>-1263034.4905064383</v>
      </c>
      <c r="F4206" s="3">
        <f>D4206+IF(Dashboard!$I$3,E4206,0)</f>
        <v>-1448347.7700638468</v>
      </c>
      <c r="G4206" s="3">
        <f>IF(Dashboard!$I$4, ('Lookups and Calculations'!$F$9) / (1 - 'Lookups and Calculations'!$F$10), 'Lookups and Calculations'!$F$9)</f>
        <v>1951878.888340465</v>
      </c>
      <c r="H4206" s="12">
        <f t="shared" si="130"/>
        <v>0</v>
      </c>
      <c r="I4206" s="12">
        <f t="shared" si="131"/>
        <v>0</v>
      </c>
      <c r="J4206" s="13">
        <f>(1 - Dashboard!$I$9) * H4206 * Dashboard!$I$8 * 'Lookups and Calculations'!$F$12</f>
        <v>0</v>
      </c>
      <c r="K4206" s="12">
        <f>(1 - Dashboard!$I$11) * I4206 * Dashboard!$I$10 * 'Lookups and Calculations'!$F$12</f>
        <v>0</v>
      </c>
      <c r="L4206" s="12">
        <f>(H4206 - I4206) * Dashboard!$I$13 * (Dashboard!$D$12 / 365) * 'Lookups and Calculations'!$F$12</f>
        <v>0</v>
      </c>
      <c r="M4206" s="3">
        <f>(G4206*2) * Dashboard!$I$13 * (Dashboard!$D$12 / 365) * 'Lookups and Calculations'!$F$12</f>
        <v>1602.0878730267946</v>
      </c>
      <c r="N4206" s="12">
        <f>H4206 * Dashboard!$I$14 * Dashboard!$I$15 * (Dashboard!$D$12 / 365) * 'Lookups and Calculations'!$F$12</f>
        <v>0</v>
      </c>
    </row>
    <row r="4207" spans="1:14" x14ac:dyDescent="0.35">
      <c r="A4207" s="2">
        <v>4206</v>
      </c>
      <c r="B4207" s="11">
        <v>0.11962071856758885</v>
      </c>
      <c r="C4207" s="11">
        <v>0.62027520205065745</v>
      </c>
      <c r="D4207" s="3">
        <f>B4207*Dashboard!$D$11*Dashboard!$D$10*SQRT(Dashboard!$D$12/365)</f>
        <v>29699.643325614939</v>
      </c>
      <c r="E4207" s="3">
        <f>IF(Dashboard!$I$3,C4207*Dashboard!$E$11*Dashboard!$E$10*SQRT(Dashboard!$D$12/365),0)</f>
        <v>308006.04586268862</v>
      </c>
      <c r="F4207" s="3">
        <f>D4207+IF(Dashboard!$I$3,E4207,0)</f>
        <v>337705.68918830354</v>
      </c>
      <c r="G4207" s="3">
        <f>IF(Dashboard!$I$4, ('Lookups and Calculations'!$F$9) / (1 - 'Lookups and Calculations'!$F$10), 'Lookups and Calculations'!$F$9)</f>
        <v>1951878.888340465</v>
      </c>
      <c r="H4207" s="12">
        <f t="shared" si="130"/>
        <v>0</v>
      </c>
      <c r="I4207" s="12">
        <f t="shared" si="131"/>
        <v>0</v>
      </c>
      <c r="J4207" s="13">
        <f>(1 - Dashboard!$I$9) * H4207 * Dashboard!$I$8 * 'Lookups and Calculations'!$F$12</f>
        <v>0</v>
      </c>
      <c r="K4207" s="12">
        <f>(1 - Dashboard!$I$11) * I4207 * Dashboard!$I$10 * 'Lookups and Calculations'!$F$12</f>
        <v>0</v>
      </c>
      <c r="L4207" s="12">
        <f>(H4207 - I4207) * Dashboard!$I$13 * (Dashboard!$D$12 / 365) * 'Lookups and Calculations'!$F$12</f>
        <v>0</v>
      </c>
      <c r="M4207" s="3">
        <f>(G4207*2) * Dashboard!$I$13 * (Dashboard!$D$12 / 365) * 'Lookups and Calculations'!$F$12</f>
        <v>1602.0878730267946</v>
      </c>
      <c r="N4207" s="12">
        <f>H4207 * Dashboard!$I$14 * Dashboard!$I$15 * (Dashboard!$D$12 / 365) * 'Lookups and Calculations'!$F$12</f>
        <v>0</v>
      </c>
    </row>
    <row r="4208" spans="1:14" x14ac:dyDescent="0.35">
      <c r="A4208" s="2">
        <v>4207</v>
      </c>
      <c r="B4208" s="11">
        <v>-0.17192963707811768</v>
      </c>
      <c r="C4208" s="11">
        <v>2.4709300495217357E-2</v>
      </c>
      <c r="D4208" s="3">
        <f>B4208*Dashboard!$D$11*Dashboard!$D$10*SQRT(Dashboard!$D$12/365)</f>
        <v>-42686.994021335457</v>
      </c>
      <c r="E4208" s="3">
        <f>IF(Dashboard!$I$3,C4208*Dashboard!$E$11*Dashboard!$E$10*SQRT(Dashboard!$D$12/365),0)</f>
        <v>12269.737555852374</v>
      </c>
      <c r="F4208" s="3">
        <f>D4208+IF(Dashboard!$I$3,E4208,0)</f>
        <v>-30417.256465483082</v>
      </c>
      <c r="G4208" s="3">
        <f>IF(Dashboard!$I$4, ('Lookups and Calculations'!$F$9) / (1 - 'Lookups and Calculations'!$F$10), 'Lookups and Calculations'!$F$9)</f>
        <v>1951878.888340465</v>
      </c>
      <c r="H4208" s="12">
        <f t="shared" si="130"/>
        <v>0</v>
      </c>
      <c r="I4208" s="12">
        <f t="shared" si="131"/>
        <v>0</v>
      </c>
      <c r="J4208" s="13">
        <f>(1 - Dashboard!$I$9) * H4208 * Dashboard!$I$8 * 'Lookups and Calculations'!$F$12</f>
        <v>0</v>
      </c>
      <c r="K4208" s="12">
        <f>(1 - Dashboard!$I$11) * I4208 * Dashboard!$I$10 * 'Lookups and Calculations'!$F$12</f>
        <v>0</v>
      </c>
      <c r="L4208" s="12">
        <f>(H4208 - I4208) * Dashboard!$I$13 * (Dashboard!$D$12 / 365) * 'Lookups and Calculations'!$F$12</f>
        <v>0</v>
      </c>
      <c r="M4208" s="3">
        <f>(G4208*2) * Dashboard!$I$13 * (Dashboard!$D$12 / 365) * 'Lookups and Calculations'!$F$12</f>
        <v>1602.0878730267946</v>
      </c>
      <c r="N4208" s="12">
        <f>H4208 * Dashboard!$I$14 * Dashboard!$I$15 * (Dashboard!$D$12 / 365) * 'Lookups and Calculations'!$F$12</f>
        <v>0</v>
      </c>
    </row>
    <row r="4209" spans="1:14" x14ac:dyDescent="0.35">
      <c r="A4209" s="2">
        <v>4208</v>
      </c>
      <c r="B4209" s="11">
        <v>1.5151519819927244</v>
      </c>
      <c r="C4209" s="11">
        <v>-1.1851308157838376</v>
      </c>
      <c r="D4209" s="3">
        <f>B4209*Dashboard!$D$11*Dashboard!$D$10*SQRT(Dashboard!$D$12/365)</f>
        <v>376184.61072741827</v>
      </c>
      <c r="E4209" s="3">
        <f>IF(Dashboard!$I$3,C4209*Dashboard!$E$11*Dashboard!$E$10*SQRT(Dashboard!$D$12/365),0)</f>
        <v>-588492.74514409935</v>
      </c>
      <c r="F4209" s="3">
        <f>D4209+IF(Dashboard!$I$3,E4209,0)</f>
        <v>-212308.13441668107</v>
      </c>
      <c r="G4209" s="3">
        <f>IF(Dashboard!$I$4, ('Lookups and Calculations'!$F$9) / (1 - 'Lookups and Calculations'!$F$10), 'Lookups and Calculations'!$F$9)</f>
        <v>1951878.888340465</v>
      </c>
      <c r="H4209" s="12">
        <f t="shared" si="130"/>
        <v>0</v>
      </c>
      <c r="I4209" s="12">
        <f t="shared" si="131"/>
        <v>0</v>
      </c>
      <c r="J4209" s="13">
        <f>(1 - Dashboard!$I$9) * H4209 * Dashboard!$I$8 * 'Lookups and Calculations'!$F$12</f>
        <v>0</v>
      </c>
      <c r="K4209" s="12">
        <f>(1 - Dashboard!$I$11) * I4209 * Dashboard!$I$10 * 'Lookups and Calculations'!$F$12</f>
        <v>0</v>
      </c>
      <c r="L4209" s="12">
        <f>(H4209 - I4209) * Dashboard!$I$13 * (Dashboard!$D$12 / 365) * 'Lookups and Calculations'!$F$12</f>
        <v>0</v>
      </c>
      <c r="M4209" s="3">
        <f>(G4209*2) * Dashboard!$I$13 * (Dashboard!$D$12 / 365) * 'Lookups and Calculations'!$F$12</f>
        <v>1602.0878730267946</v>
      </c>
      <c r="N4209" s="12">
        <f>H4209 * Dashboard!$I$14 * Dashboard!$I$15 * (Dashboard!$D$12 / 365) * 'Lookups and Calculations'!$F$12</f>
        <v>0</v>
      </c>
    </row>
    <row r="4210" spans="1:14" x14ac:dyDescent="0.35">
      <c r="A4210" s="2">
        <v>4209</v>
      </c>
      <c r="B4210" s="11">
        <v>1.1794766904273366</v>
      </c>
      <c r="C4210" s="11">
        <v>0.24112220730768352</v>
      </c>
      <c r="D4210" s="3">
        <f>B4210*Dashboard!$D$11*Dashboard!$D$10*SQRT(Dashboard!$D$12/365)</f>
        <v>292842.55634006881</v>
      </c>
      <c r="E4210" s="3">
        <f>IF(Dashboard!$I$3,C4210*Dashboard!$E$11*Dashboard!$E$10*SQRT(Dashboard!$D$12/365),0)</f>
        <v>119732.49518438389</v>
      </c>
      <c r="F4210" s="3">
        <f>D4210+IF(Dashboard!$I$3,E4210,0)</f>
        <v>412575.05152445269</v>
      </c>
      <c r="G4210" s="3">
        <f>IF(Dashboard!$I$4, ('Lookups and Calculations'!$F$9) / (1 - 'Lookups and Calculations'!$F$10), 'Lookups and Calculations'!$F$9)</f>
        <v>1951878.888340465</v>
      </c>
      <c r="H4210" s="12">
        <f t="shared" si="130"/>
        <v>0</v>
      </c>
      <c r="I4210" s="12">
        <f t="shared" si="131"/>
        <v>0</v>
      </c>
      <c r="J4210" s="13">
        <f>(1 - Dashboard!$I$9) * H4210 * Dashboard!$I$8 * 'Lookups and Calculations'!$F$12</f>
        <v>0</v>
      </c>
      <c r="K4210" s="12">
        <f>(1 - Dashboard!$I$11) * I4210 * Dashboard!$I$10 * 'Lookups and Calculations'!$F$12</f>
        <v>0</v>
      </c>
      <c r="L4210" s="12">
        <f>(H4210 - I4210) * Dashboard!$I$13 * (Dashboard!$D$12 / 365) * 'Lookups and Calculations'!$F$12</f>
        <v>0</v>
      </c>
      <c r="M4210" s="3">
        <f>(G4210*2) * Dashboard!$I$13 * (Dashboard!$D$12 / 365) * 'Lookups and Calculations'!$F$12</f>
        <v>1602.0878730267946</v>
      </c>
      <c r="N4210" s="12">
        <f>H4210 * Dashboard!$I$14 * Dashboard!$I$15 * (Dashboard!$D$12 / 365) * 'Lookups and Calculations'!$F$12</f>
        <v>0</v>
      </c>
    </row>
    <row r="4211" spans="1:14" x14ac:dyDescent="0.35">
      <c r="A4211" s="2">
        <v>4210</v>
      </c>
      <c r="B4211" s="11">
        <v>0.33267291855883568</v>
      </c>
      <c r="C4211" s="11">
        <v>-0.18094409525266195</v>
      </c>
      <c r="D4211" s="3">
        <f>B4211*Dashboard!$D$11*Dashboard!$D$10*SQRT(Dashboard!$D$12/365)</f>
        <v>82596.619913348521</v>
      </c>
      <c r="E4211" s="3">
        <f>IF(Dashboard!$I$3,C4211*Dashboard!$E$11*Dashboard!$E$10*SQRT(Dashboard!$D$12/365),0)</f>
        <v>-89850.239243358476</v>
      </c>
      <c r="F4211" s="3">
        <f>D4211+IF(Dashboard!$I$3,E4211,0)</f>
        <v>-7253.6193300099549</v>
      </c>
      <c r="G4211" s="3">
        <f>IF(Dashboard!$I$4, ('Lookups and Calculations'!$F$9) / (1 - 'Lookups and Calculations'!$F$10), 'Lookups and Calculations'!$F$9)</f>
        <v>1951878.888340465</v>
      </c>
      <c r="H4211" s="12">
        <f t="shared" si="130"/>
        <v>0</v>
      </c>
      <c r="I4211" s="12">
        <f t="shared" si="131"/>
        <v>0</v>
      </c>
      <c r="J4211" s="13">
        <f>(1 - Dashboard!$I$9) * H4211 * Dashboard!$I$8 * 'Lookups and Calculations'!$F$12</f>
        <v>0</v>
      </c>
      <c r="K4211" s="12">
        <f>(1 - Dashboard!$I$11) * I4211 * Dashboard!$I$10 * 'Lookups and Calculations'!$F$12</f>
        <v>0</v>
      </c>
      <c r="L4211" s="12">
        <f>(H4211 - I4211) * Dashboard!$I$13 * (Dashboard!$D$12 / 365) * 'Lookups and Calculations'!$F$12</f>
        <v>0</v>
      </c>
      <c r="M4211" s="3">
        <f>(G4211*2) * Dashboard!$I$13 * (Dashboard!$D$12 / 365) * 'Lookups and Calculations'!$F$12</f>
        <v>1602.0878730267946</v>
      </c>
      <c r="N4211" s="12">
        <f>H4211 * Dashboard!$I$14 * Dashboard!$I$15 * (Dashboard!$D$12 / 365) * 'Lookups and Calculations'!$F$12</f>
        <v>0</v>
      </c>
    </row>
    <row r="4212" spans="1:14" x14ac:dyDescent="0.35">
      <c r="A4212" s="2">
        <v>4211</v>
      </c>
      <c r="B4212" s="11">
        <v>-2.2270686922752683</v>
      </c>
      <c r="C4212" s="11">
        <v>-0.64084796574815917</v>
      </c>
      <c r="D4212" s="3">
        <f>B4212*Dashboard!$D$11*Dashboard!$D$10*SQRT(Dashboard!$D$12/365)</f>
        <v>-552940.54921469605</v>
      </c>
      <c r="E4212" s="3">
        <f>IF(Dashboard!$I$3,C4212*Dashboard!$E$11*Dashboard!$E$10*SQRT(Dashboard!$D$12/365),0)</f>
        <v>-318221.73009121505</v>
      </c>
      <c r="F4212" s="3">
        <f>D4212+IF(Dashboard!$I$3,E4212,0)</f>
        <v>-871162.27930591116</v>
      </c>
      <c r="G4212" s="3">
        <f>IF(Dashboard!$I$4, ('Lookups and Calculations'!$F$9) / (1 - 'Lookups and Calculations'!$F$10), 'Lookups and Calculations'!$F$9)</f>
        <v>1951878.888340465</v>
      </c>
      <c r="H4212" s="12">
        <f t="shared" si="130"/>
        <v>0</v>
      </c>
      <c r="I4212" s="12">
        <f t="shared" si="131"/>
        <v>0</v>
      </c>
      <c r="J4212" s="13">
        <f>(1 - Dashboard!$I$9) * H4212 * Dashboard!$I$8 * 'Lookups and Calculations'!$F$12</f>
        <v>0</v>
      </c>
      <c r="K4212" s="12">
        <f>(1 - Dashboard!$I$11) * I4212 * Dashboard!$I$10 * 'Lookups and Calculations'!$F$12</f>
        <v>0</v>
      </c>
      <c r="L4212" s="12">
        <f>(H4212 - I4212) * Dashboard!$I$13 * (Dashboard!$D$12 / 365) * 'Lookups and Calculations'!$F$12</f>
        <v>0</v>
      </c>
      <c r="M4212" s="3">
        <f>(G4212*2) * Dashboard!$I$13 * (Dashboard!$D$12 / 365) * 'Lookups and Calculations'!$F$12</f>
        <v>1602.0878730267946</v>
      </c>
      <c r="N4212" s="12">
        <f>H4212 * Dashboard!$I$14 * Dashboard!$I$15 * (Dashboard!$D$12 / 365) * 'Lookups and Calculations'!$F$12</f>
        <v>0</v>
      </c>
    </row>
    <row r="4213" spans="1:14" x14ac:dyDescent="0.35">
      <c r="A4213" s="2">
        <v>4212</v>
      </c>
      <c r="B4213" s="11">
        <v>0.51975798789639738</v>
      </c>
      <c r="C4213" s="11">
        <v>-0.58316671678514853</v>
      </c>
      <c r="D4213" s="3">
        <f>B4213*Dashboard!$D$11*Dashboard!$D$10*SQRT(Dashboard!$D$12/365)</f>
        <v>129046.43142935302</v>
      </c>
      <c r="E4213" s="3">
        <f>IF(Dashboard!$I$3,C4213*Dashboard!$E$11*Dashboard!$E$10*SQRT(Dashboard!$D$12/365),0)</f>
        <v>-289579.32530897897</v>
      </c>
      <c r="F4213" s="3">
        <f>D4213+IF(Dashboard!$I$3,E4213,0)</f>
        <v>-160532.89387962595</v>
      </c>
      <c r="G4213" s="3">
        <f>IF(Dashboard!$I$4, ('Lookups and Calculations'!$F$9) / (1 - 'Lookups and Calculations'!$F$10), 'Lookups and Calculations'!$F$9)</f>
        <v>1951878.888340465</v>
      </c>
      <c r="H4213" s="12">
        <f t="shared" si="130"/>
        <v>0</v>
      </c>
      <c r="I4213" s="12">
        <f t="shared" si="131"/>
        <v>0</v>
      </c>
      <c r="J4213" s="13">
        <f>(1 - Dashboard!$I$9) * H4213 * Dashboard!$I$8 * 'Lookups and Calculations'!$F$12</f>
        <v>0</v>
      </c>
      <c r="K4213" s="12">
        <f>(1 - Dashboard!$I$11) * I4213 * Dashboard!$I$10 * 'Lookups and Calculations'!$F$12</f>
        <v>0</v>
      </c>
      <c r="L4213" s="12">
        <f>(H4213 - I4213) * Dashboard!$I$13 * (Dashboard!$D$12 / 365) * 'Lookups and Calculations'!$F$12</f>
        <v>0</v>
      </c>
      <c r="M4213" s="3">
        <f>(G4213*2) * Dashboard!$I$13 * (Dashboard!$D$12 / 365) * 'Lookups and Calculations'!$F$12</f>
        <v>1602.0878730267946</v>
      </c>
      <c r="N4213" s="12">
        <f>H4213 * Dashboard!$I$14 * Dashboard!$I$15 * (Dashboard!$D$12 / 365) * 'Lookups and Calculations'!$F$12</f>
        <v>0</v>
      </c>
    </row>
    <row r="4214" spans="1:14" x14ac:dyDescent="0.35">
      <c r="A4214" s="2">
        <v>4213</v>
      </c>
      <c r="B4214" s="11">
        <v>0.10091820937139374</v>
      </c>
      <c r="C4214" s="11">
        <v>0.47420088175228364</v>
      </c>
      <c r="D4214" s="3">
        <f>B4214*Dashboard!$D$11*Dashboard!$D$10*SQRT(Dashboard!$D$12/365)</f>
        <v>25056.151302891642</v>
      </c>
      <c r="E4214" s="3">
        <f>IF(Dashboard!$I$3,C4214*Dashboard!$E$11*Dashboard!$E$10*SQRT(Dashboard!$D$12/365),0)</f>
        <v>235470.86527117505</v>
      </c>
      <c r="F4214" s="3">
        <f>D4214+IF(Dashboard!$I$3,E4214,0)</f>
        <v>260527.01657406669</v>
      </c>
      <c r="G4214" s="3">
        <f>IF(Dashboard!$I$4, ('Lookups and Calculations'!$F$9) / (1 - 'Lookups and Calculations'!$F$10), 'Lookups and Calculations'!$F$9)</f>
        <v>1951878.888340465</v>
      </c>
      <c r="H4214" s="12">
        <f t="shared" si="130"/>
        <v>0</v>
      </c>
      <c r="I4214" s="12">
        <f t="shared" si="131"/>
        <v>0</v>
      </c>
      <c r="J4214" s="13">
        <f>(1 - Dashboard!$I$9) * H4214 * Dashboard!$I$8 * 'Lookups and Calculations'!$F$12</f>
        <v>0</v>
      </c>
      <c r="K4214" s="12">
        <f>(1 - Dashboard!$I$11) * I4214 * Dashboard!$I$10 * 'Lookups and Calculations'!$F$12</f>
        <v>0</v>
      </c>
      <c r="L4214" s="12">
        <f>(H4214 - I4214) * Dashboard!$I$13 * (Dashboard!$D$12 / 365) * 'Lookups and Calculations'!$F$12</f>
        <v>0</v>
      </c>
      <c r="M4214" s="3">
        <f>(G4214*2) * Dashboard!$I$13 * (Dashboard!$D$12 / 365) * 'Lookups and Calculations'!$F$12</f>
        <v>1602.0878730267946</v>
      </c>
      <c r="N4214" s="12">
        <f>H4214 * Dashboard!$I$14 * Dashboard!$I$15 * (Dashboard!$D$12 / 365) * 'Lookups and Calculations'!$F$12</f>
        <v>0</v>
      </c>
    </row>
    <row r="4215" spans="1:14" x14ac:dyDescent="0.35">
      <c r="A4215" s="2">
        <v>4214</v>
      </c>
      <c r="B4215" s="11">
        <v>0.45190025290839658</v>
      </c>
      <c r="C4215" s="11">
        <v>1.1780810748792758</v>
      </c>
      <c r="D4215" s="3">
        <f>B4215*Dashboard!$D$11*Dashboard!$D$10*SQRT(Dashboard!$D$12/365)</f>
        <v>112198.59311036649</v>
      </c>
      <c r="E4215" s="3">
        <f>IF(Dashboard!$I$3,C4215*Dashboard!$E$11*Dashboard!$E$10*SQRT(Dashboard!$D$12/365),0)</f>
        <v>584992.10089265753</v>
      </c>
      <c r="F4215" s="3">
        <f>D4215+IF(Dashboard!$I$3,E4215,0)</f>
        <v>697190.69400302402</v>
      </c>
      <c r="G4215" s="3">
        <f>IF(Dashboard!$I$4, ('Lookups and Calculations'!$F$9) / (1 - 'Lookups and Calculations'!$F$10), 'Lookups and Calculations'!$F$9)</f>
        <v>1951878.888340465</v>
      </c>
      <c r="H4215" s="12">
        <f t="shared" si="130"/>
        <v>0</v>
      </c>
      <c r="I4215" s="12">
        <f t="shared" si="131"/>
        <v>0</v>
      </c>
      <c r="J4215" s="13">
        <f>(1 - Dashboard!$I$9) * H4215 * Dashboard!$I$8 * 'Lookups and Calculations'!$F$12</f>
        <v>0</v>
      </c>
      <c r="K4215" s="12">
        <f>(1 - Dashboard!$I$11) * I4215 * Dashboard!$I$10 * 'Lookups and Calculations'!$F$12</f>
        <v>0</v>
      </c>
      <c r="L4215" s="12">
        <f>(H4215 - I4215) * Dashboard!$I$13 * (Dashboard!$D$12 / 365) * 'Lookups and Calculations'!$F$12</f>
        <v>0</v>
      </c>
      <c r="M4215" s="3">
        <f>(G4215*2) * Dashboard!$I$13 * (Dashboard!$D$12 / 365) * 'Lookups and Calculations'!$F$12</f>
        <v>1602.0878730267946</v>
      </c>
      <c r="N4215" s="12">
        <f>H4215 * Dashboard!$I$14 * Dashboard!$I$15 * (Dashboard!$D$12 / 365) * 'Lookups and Calculations'!$F$12</f>
        <v>0</v>
      </c>
    </row>
    <row r="4216" spans="1:14" x14ac:dyDescent="0.35">
      <c r="A4216" s="2">
        <v>4215</v>
      </c>
      <c r="B4216" s="11">
        <v>-0.24735438229355242</v>
      </c>
      <c r="C4216" s="11">
        <v>-0.3771590601127312</v>
      </c>
      <c r="D4216" s="3">
        <f>B4216*Dashboard!$D$11*Dashboard!$D$10*SQRT(Dashboard!$D$12/365)</f>
        <v>-61413.583007323585</v>
      </c>
      <c r="E4216" s="3">
        <f>IF(Dashboard!$I$3,C4216*Dashboard!$E$11*Dashboard!$E$10*SQRT(Dashboard!$D$12/365),0)</f>
        <v>-187283.4354534185</v>
      </c>
      <c r="F4216" s="3">
        <f>D4216+IF(Dashboard!$I$3,E4216,0)</f>
        <v>-248697.01846074208</v>
      </c>
      <c r="G4216" s="3">
        <f>IF(Dashboard!$I$4, ('Lookups and Calculations'!$F$9) / (1 - 'Lookups and Calculations'!$F$10), 'Lookups and Calculations'!$F$9)</f>
        <v>1951878.888340465</v>
      </c>
      <c r="H4216" s="12">
        <f t="shared" si="130"/>
        <v>0</v>
      </c>
      <c r="I4216" s="12">
        <f t="shared" si="131"/>
        <v>0</v>
      </c>
      <c r="J4216" s="13">
        <f>(1 - Dashboard!$I$9) * H4216 * Dashboard!$I$8 * 'Lookups and Calculations'!$F$12</f>
        <v>0</v>
      </c>
      <c r="K4216" s="12">
        <f>(1 - Dashboard!$I$11) * I4216 * Dashboard!$I$10 * 'Lookups and Calculations'!$F$12</f>
        <v>0</v>
      </c>
      <c r="L4216" s="12">
        <f>(H4216 - I4216) * Dashboard!$I$13 * (Dashboard!$D$12 / 365) * 'Lookups and Calculations'!$F$12</f>
        <v>0</v>
      </c>
      <c r="M4216" s="3">
        <f>(G4216*2) * Dashboard!$I$13 * (Dashboard!$D$12 / 365) * 'Lookups and Calculations'!$F$12</f>
        <v>1602.0878730267946</v>
      </c>
      <c r="N4216" s="12">
        <f>H4216 * Dashboard!$I$14 * Dashboard!$I$15 * (Dashboard!$D$12 / 365) * 'Lookups and Calculations'!$F$12</f>
        <v>0</v>
      </c>
    </row>
    <row r="4217" spans="1:14" x14ac:dyDescent="0.35">
      <c r="A4217" s="2">
        <v>4216</v>
      </c>
      <c r="B4217" s="11">
        <v>-1.0759659458478401</v>
      </c>
      <c r="C4217" s="11">
        <v>-0.54053644654265076</v>
      </c>
      <c r="D4217" s="3">
        <f>B4217*Dashboard!$D$11*Dashboard!$D$10*SQRT(Dashboard!$D$12/365)</f>
        <v>-267142.72581578669</v>
      </c>
      <c r="E4217" s="3">
        <f>IF(Dashboard!$I$3,C4217*Dashboard!$E$11*Dashboard!$E$10*SQRT(Dashboard!$D$12/365),0)</f>
        <v>-268410.68769773812</v>
      </c>
      <c r="F4217" s="3">
        <f>D4217+IF(Dashboard!$I$3,E4217,0)</f>
        <v>-535553.41351352481</v>
      </c>
      <c r="G4217" s="3">
        <f>IF(Dashboard!$I$4, ('Lookups and Calculations'!$F$9) / (1 - 'Lookups and Calculations'!$F$10), 'Lookups and Calculations'!$F$9)</f>
        <v>1951878.888340465</v>
      </c>
      <c r="H4217" s="12">
        <f t="shared" si="130"/>
        <v>0</v>
      </c>
      <c r="I4217" s="12">
        <f t="shared" si="131"/>
        <v>0</v>
      </c>
      <c r="J4217" s="13">
        <f>(1 - Dashboard!$I$9) * H4217 * Dashboard!$I$8 * 'Lookups and Calculations'!$F$12</f>
        <v>0</v>
      </c>
      <c r="K4217" s="12">
        <f>(1 - Dashboard!$I$11) * I4217 * Dashboard!$I$10 * 'Lookups and Calculations'!$F$12</f>
        <v>0</v>
      </c>
      <c r="L4217" s="12">
        <f>(H4217 - I4217) * Dashboard!$I$13 * (Dashboard!$D$12 / 365) * 'Lookups and Calculations'!$F$12</f>
        <v>0</v>
      </c>
      <c r="M4217" s="3">
        <f>(G4217*2) * Dashboard!$I$13 * (Dashboard!$D$12 / 365) * 'Lookups and Calculations'!$F$12</f>
        <v>1602.0878730267946</v>
      </c>
      <c r="N4217" s="12">
        <f>H4217 * Dashboard!$I$14 * Dashboard!$I$15 * (Dashboard!$D$12 / 365) * 'Lookups and Calculations'!$F$12</f>
        <v>0</v>
      </c>
    </row>
    <row r="4218" spans="1:14" x14ac:dyDescent="0.35">
      <c r="A4218" s="2">
        <v>4217</v>
      </c>
      <c r="B4218" s="11">
        <v>1.8773911658982283</v>
      </c>
      <c r="C4218" s="11">
        <v>-6.4812249540194017E-2</v>
      </c>
      <c r="D4218" s="3">
        <f>B4218*Dashboard!$D$11*Dashboard!$D$10*SQRT(Dashboard!$D$12/365)</f>
        <v>466121.99523223168</v>
      </c>
      <c r="E4218" s="3">
        <f>IF(Dashboard!$I$3,C4218*Dashboard!$E$11*Dashboard!$E$10*SQRT(Dashboard!$D$12/365),0)</f>
        <v>-32183.399623818415</v>
      </c>
      <c r="F4218" s="3">
        <f>D4218+IF(Dashboard!$I$3,E4218,0)</f>
        <v>433938.59560841328</v>
      </c>
      <c r="G4218" s="3">
        <f>IF(Dashboard!$I$4, ('Lookups and Calculations'!$F$9) / (1 - 'Lookups and Calculations'!$F$10), 'Lookups and Calculations'!$F$9)</f>
        <v>1951878.888340465</v>
      </c>
      <c r="H4218" s="12">
        <f t="shared" si="130"/>
        <v>0</v>
      </c>
      <c r="I4218" s="12">
        <f t="shared" si="131"/>
        <v>0</v>
      </c>
      <c r="J4218" s="13">
        <f>(1 - Dashboard!$I$9) * H4218 * Dashboard!$I$8 * 'Lookups and Calculations'!$F$12</f>
        <v>0</v>
      </c>
      <c r="K4218" s="12">
        <f>(1 - Dashboard!$I$11) * I4218 * Dashboard!$I$10 * 'Lookups and Calculations'!$F$12</f>
        <v>0</v>
      </c>
      <c r="L4218" s="12">
        <f>(H4218 - I4218) * Dashboard!$I$13 * (Dashboard!$D$12 / 365) * 'Lookups and Calculations'!$F$12</f>
        <v>0</v>
      </c>
      <c r="M4218" s="3">
        <f>(G4218*2) * Dashboard!$I$13 * (Dashboard!$D$12 / 365) * 'Lookups and Calculations'!$F$12</f>
        <v>1602.0878730267946</v>
      </c>
      <c r="N4218" s="12">
        <f>H4218 * Dashboard!$I$14 * Dashboard!$I$15 * (Dashboard!$D$12 / 365) * 'Lookups and Calculations'!$F$12</f>
        <v>0</v>
      </c>
    </row>
    <row r="4219" spans="1:14" x14ac:dyDescent="0.35">
      <c r="A4219" s="2">
        <v>4218</v>
      </c>
      <c r="B4219" s="11">
        <v>0.14364634967844761</v>
      </c>
      <c r="C4219" s="11">
        <v>1.7209919481390639</v>
      </c>
      <c r="D4219" s="3">
        <f>B4219*Dashboard!$D$11*Dashboard!$D$10*SQRT(Dashboard!$D$12/365)</f>
        <v>35664.76946103543</v>
      </c>
      <c r="E4219" s="3">
        <f>IF(Dashboard!$I$3,C4219*Dashboard!$E$11*Dashboard!$E$10*SQRT(Dashboard!$D$12/365),0)</f>
        <v>854581.8423102902</v>
      </c>
      <c r="F4219" s="3">
        <f>D4219+IF(Dashboard!$I$3,E4219,0)</f>
        <v>890246.61177132558</v>
      </c>
      <c r="G4219" s="3">
        <f>IF(Dashboard!$I$4, ('Lookups and Calculations'!$F$9) / (1 - 'Lookups and Calculations'!$F$10), 'Lookups and Calculations'!$F$9)</f>
        <v>1951878.888340465</v>
      </c>
      <c r="H4219" s="12">
        <f t="shared" si="130"/>
        <v>0</v>
      </c>
      <c r="I4219" s="12">
        <f t="shared" si="131"/>
        <v>0</v>
      </c>
      <c r="J4219" s="13">
        <f>(1 - Dashboard!$I$9) * H4219 * Dashboard!$I$8 * 'Lookups and Calculations'!$F$12</f>
        <v>0</v>
      </c>
      <c r="K4219" s="12">
        <f>(1 - Dashboard!$I$11) * I4219 * Dashboard!$I$10 * 'Lookups and Calculations'!$F$12</f>
        <v>0</v>
      </c>
      <c r="L4219" s="12">
        <f>(H4219 - I4219) * Dashboard!$I$13 * (Dashboard!$D$12 / 365) * 'Lookups and Calculations'!$F$12</f>
        <v>0</v>
      </c>
      <c r="M4219" s="3">
        <f>(G4219*2) * Dashboard!$I$13 * (Dashboard!$D$12 / 365) * 'Lookups and Calculations'!$F$12</f>
        <v>1602.0878730267946</v>
      </c>
      <c r="N4219" s="12">
        <f>H4219 * Dashboard!$I$14 * Dashboard!$I$15 * (Dashboard!$D$12 / 365) * 'Lookups and Calculations'!$F$12</f>
        <v>0</v>
      </c>
    </row>
    <row r="4220" spans="1:14" x14ac:dyDescent="0.35">
      <c r="A4220" s="2">
        <v>4219</v>
      </c>
      <c r="B4220" s="11">
        <v>-8.1315486001938327E-3</v>
      </c>
      <c r="C4220" s="11">
        <v>0.24194734605686444</v>
      </c>
      <c r="D4220" s="3">
        <f>B4220*Dashboard!$D$11*Dashboard!$D$10*SQRT(Dashboard!$D$12/365)</f>
        <v>-2018.9152514930272</v>
      </c>
      <c r="E4220" s="3">
        <f>IF(Dashboard!$I$3,C4220*Dashboard!$E$11*Dashboard!$E$10*SQRT(Dashboard!$D$12/365),0)</f>
        <v>120142.22899702555</v>
      </c>
      <c r="F4220" s="3">
        <f>D4220+IF(Dashboard!$I$3,E4220,0)</f>
        <v>118123.31374553252</v>
      </c>
      <c r="G4220" s="3">
        <f>IF(Dashboard!$I$4, ('Lookups and Calculations'!$F$9) / (1 - 'Lookups and Calculations'!$F$10), 'Lookups and Calculations'!$F$9)</f>
        <v>1951878.888340465</v>
      </c>
      <c r="H4220" s="12">
        <f t="shared" si="130"/>
        <v>0</v>
      </c>
      <c r="I4220" s="12">
        <f t="shared" si="131"/>
        <v>0</v>
      </c>
      <c r="J4220" s="13">
        <f>(1 - Dashboard!$I$9) * H4220 * Dashboard!$I$8 * 'Lookups and Calculations'!$F$12</f>
        <v>0</v>
      </c>
      <c r="K4220" s="12">
        <f>(1 - Dashboard!$I$11) * I4220 * Dashboard!$I$10 * 'Lookups and Calculations'!$F$12</f>
        <v>0</v>
      </c>
      <c r="L4220" s="12">
        <f>(H4220 - I4220) * Dashboard!$I$13 * (Dashboard!$D$12 / 365) * 'Lookups and Calculations'!$F$12</f>
        <v>0</v>
      </c>
      <c r="M4220" s="3">
        <f>(G4220*2) * Dashboard!$I$13 * (Dashboard!$D$12 / 365) * 'Lookups and Calculations'!$F$12</f>
        <v>1602.0878730267946</v>
      </c>
      <c r="N4220" s="12">
        <f>H4220 * Dashboard!$I$14 * Dashboard!$I$15 * (Dashboard!$D$12 / 365) * 'Lookups and Calculations'!$F$12</f>
        <v>0</v>
      </c>
    </row>
    <row r="4221" spans="1:14" x14ac:dyDescent="0.35">
      <c r="A4221" s="2">
        <v>4220</v>
      </c>
      <c r="B4221" s="11">
        <v>-0.42436705107736128</v>
      </c>
      <c r="C4221" s="11">
        <v>-0.14263245110909348</v>
      </c>
      <c r="D4221" s="3">
        <f>B4221*Dashboard!$D$11*Dashboard!$D$10*SQRT(Dashboard!$D$12/365)</f>
        <v>-105362.60112013381</v>
      </c>
      <c r="E4221" s="3">
        <f>IF(Dashboard!$I$3,C4221*Dashboard!$E$11*Dashboard!$E$10*SQRT(Dashboard!$D$12/365),0)</f>
        <v>-70826.073866205072</v>
      </c>
      <c r="F4221" s="3">
        <f>D4221+IF(Dashboard!$I$3,E4221,0)</f>
        <v>-176188.67498633888</v>
      </c>
      <c r="G4221" s="3">
        <f>IF(Dashboard!$I$4, ('Lookups and Calculations'!$F$9) / (1 - 'Lookups and Calculations'!$F$10), 'Lookups and Calculations'!$F$9)</f>
        <v>1951878.888340465</v>
      </c>
      <c r="H4221" s="12">
        <f t="shared" si="130"/>
        <v>0</v>
      </c>
      <c r="I4221" s="12">
        <f t="shared" si="131"/>
        <v>0</v>
      </c>
      <c r="J4221" s="13">
        <f>(1 - Dashboard!$I$9) * H4221 * Dashboard!$I$8 * 'Lookups and Calculations'!$F$12</f>
        <v>0</v>
      </c>
      <c r="K4221" s="12">
        <f>(1 - Dashboard!$I$11) * I4221 * Dashboard!$I$10 * 'Lookups and Calculations'!$F$12</f>
        <v>0</v>
      </c>
      <c r="L4221" s="12">
        <f>(H4221 - I4221) * Dashboard!$I$13 * (Dashboard!$D$12 / 365) * 'Lookups and Calculations'!$F$12</f>
        <v>0</v>
      </c>
      <c r="M4221" s="3">
        <f>(G4221*2) * Dashboard!$I$13 * (Dashboard!$D$12 / 365) * 'Lookups and Calculations'!$F$12</f>
        <v>1602.0878730267946</v>
      </c>
      <c r="N4221" s="12">
        <f>H4221 * Dashboard!$I$14 * Dashboard!$I$15 * (Dashboard!$D$12 / 365) * 'Lookups and Calculations'!$F$12</f>
        <v>0</v>
      </c>
    </row>
    <row r="4222" spans="1:14" x14ac:dyDescent="0.35">
      <c r="A4222" s="2">
        <v>4221</v>
      </c>
      <c r="B4222" s="11">
        <v>0.93229238701957895</v>
      </c>
      <c r="C4222" s="11">
        <v>1.6129748967119693E-2</v>
      </c>
      <c r="D4222" s="3">
        <f>B4222*Dashboard!$D$11*Dashboard!$D$10*SQRT(Dashboard!$D$12/365)</f>
        <v>231471.20081896841</v>
      </c>
      <c r="E4222" s="3">
        <f>IF(Dashboard!$I$3,C4222*Dashboard!$E$11*Dashboard!$E$10*SQRT(Dashboard!$D$12/365),0)</f>
        <v>8009.4451361197325</v>
      </c>
      <c r="F4222" s="3">
        <f>D4222+IF(Dashboard!$I$3,E4222,0)</f>
        <v>239480.64595508814</v>
      </c>
      <c r="G4222" s="3">
        <f>IF(Dashboard!$I$4, ('Lookups and Calculations'!$F$9) / (1 - 'Lookups and Calculations'!$F$10), 'Lookups and Calculations'!$F$9)</f>
        <v>1951878.888340465</v>
      </c>
      <c r="H4222" s="12">
        <f t="shared" si="130"/>
        <v>0</v>
      </c>
      <c r="I4222" s="12">
        <f t="shared" si="131"/>
        <v>0</v>
      </c>
      <c r="J4222" s="13">
        <f>(1 - Dashboard!$I$9) * H4222 * Dashboard!$I$8 * 'Lookups and Calculations'!$F$12</f>
        <v>0</v>
      </c>
      <c r="K4222" s="12">
        <f>(1 - Dashboard!$I$11) * I4222 * Dashboard!$I$10 * 'Lookups and Calculations'!$F$12</f>
        <v>0</v>
      </c>
      <c r="L4222" s="12">
        <f>(H4222 - I4222) * Dashboard!$I$13 * (Dashboard!$D$12 / 365) * 'Lookups and Calculations'!$F$12</f>
        <v>0</v>
      </c>
      <c r="M4222" s="3">
        <f>(G4222*2) * Dashboard!$I$13 * (Dashboard!$D$12 / 365) * 'Lookups and Calculations'!$F$12</f>
        <v>1602.0878730267946</v>
      </c>
      <c r="N4222" s="12">
        <f>H4222 * Dashboard!$I$14 * Dashboard!$I$15 * (Dashboard!$D$12 / 365) * 'Lookups and Calculations'!$F$12</f>
        <v>0</v>
      </c>
    </row>
    <row r="4223" spans="1:14" x14ac:dyDescent="0.35">
      <c r="A4223" s="2">
        <v>4222</v>
      </c>
      <c r="B4223" s="11">
        <v>-0.94740012031084975</v>
      </c>
      <c r="C4223" s="11">
        <v>-5.1974486598229286E-2</v>
      </c>
      <c r="D4223" s="3">
        <f>B4223*Dashboard!$D$11*Dashboard!$D$10*SQRT(Dashboard!$D$12/365)</f>
        <v>-235222.1755295553</v>
      </c>
      <c r="E4223" s="3">
        <f>IF(Dashboard!$I$3,C4223*Dashboard!$E$11*Dashboard!$E$10*SQRT(Dashboard!$D$12/365),0)</f>
        <v>-25808.63469946765</v>
      </c>
      <c r="F4223" s="3">
        <f>D4223+IF(Dashboard!$I$3,E4223,0)</f>
        <v>-261030.81022902296</v>
      </c>
      <c r="G4223" s="3">
        <f>IF(Dashboard!$I$4, ('Lookups and Calculations'!$F$9) / (1 - 'Lookups and Calculations'!$F$10), 'Lookups and Calculations'!$F$9)</f>
        <v>1951878.888340465</v>
      </c>
      <c r="H4223" s="12">
        <f t="shared" si="130"/>
        <v>0</v>
      </c>
      <c r="I4223" s="12">
        <f t="shared" si="131"/>
        <v>0</v>
      </c>
      <c r="J4223" s="13">
        <f>(1 - Dashboard!$I$9) * H4223 * Dashboard!$I$8 * 'Lookups and Calculations'!$F$12</f>
        <v>0</v>
      </c>
      <c r="K4223" s="12">
        <f>(1 - Dashboard!$I$11) * I4223 * Dashboard!$I$10 * 'Lookups and Calculations'!$F$12</f>
        <v>0</v>
      </c>
      <c r="L4223" s="12">
        <f>(H4223 - I4223) * Dashboard!$I$13 * (Dashboard!$D$12 / 365) * 'Lookups and Calculations'!$F$12</f>
        <v>0</v>
      </c>
      <c r="M4223" s="3">
        <f>(G4223*2) * Dashboard!$I$13 * (Dashboard!$D$12 / 365) * 'Lookups and Calculations'!$F$12</f>
        <v>1602.0878730267946</v>
      </c>
      <c r="N4223" s="12">
        <f>H4223 * Dashboard!$I$14 * Dashboard!$I$15 * (Dashboard!$D$12 / 365) * 'Lookups and Calculations'!$F$12</f>
        <v>0</v>
      </c>
    </row>
    <row r="4224" spans="1:14" x14ac:dyDescent="0.35">
      <c r="A4224" s="2">
        <v>4223</v>
      </c>
      <c r="B4224" s="11">
        <v>-0.42920757083217298</v>
      </c>
      <c r="C4224" s="11">
        <v>-0.31678541582694253</v>
      </c>
      <c r="D4224" s="3">
        <f>B4224*Dashboard!$D$11*Dashboard!$D$10*SQRT(Dashboard!$D$12/365)</f>
        <v>-106564.41391602729</v>
      </c>
      <c r="E4224" s="3">
        <f>IF(Dashboard!$I$3,C4224*Dashboard!$E$11*Dashboard!$E$10*SQRT(Dashboard!$D$12/365),0)</f>
        <v>-157304.08533703643</v>
      </c>
      <c r="F4224" s="3">
        <f>D4224+IF(Dashboard!$I$3,E4224,0)</f>
        <v>-263868.4992530637</v>
      </c>
      <c r="G4224" s="3">
        <f>IF(Dashboard!$I$4, ('Lookups and Calculations'!$F$9) / (1 - 'Lookups and Calculations'!$F$10), 'Lookups and Calculations'!$F$9)</f>
        <v>1951878.888340465</v>
      </c>
      <c r="H4224" s="12">
        <f t="shared" si="130"/>
        <v>0</v>
      </c>
      <c r="I4224" s="12">
        <f t="shared" si="131"/>
        <v>0</v>
      </c>
      <c r="J4224" s="13">
        <f>(1 - Dashboard!$I$9) * H4224 * Dashboard!$I$8 * 'Lookups and Calculations'!$F$12</f>
        <v>0</v>
      </c>
      <c r="K4224" s="12">
        <f>(1 - Dashboard!$I$11) * I4224 * Dashboard!$I$10 * 'Lookups and Calculations'!$F$12</f>
        <v>0</v>
      </c>
      <c r="L4224" s="12">
        <f>(H4224 - I4224) * Dashboard!$I$13 * (Dashboard!$D$12 / 365) * 'Lookups and Calculations'!$F$12</f>
        <v>0</v>
      </c>
      <c r="M4224" s="3">
        <f>(G4224*2) * Dashboard!$I$13 * (Dashboard!$D$12 / 365) * 'Lookups and Calculations'!$F$12</f>
        <v>1602.0878730267946</v>
      </c>
      <c r="N4224" s="12">
        <f>H4224 * Dashboard!$I$14 * Dashboard!$I$15 * (Dashboard!$D$12 / 365) * 'Lookups and Calculations'!$F$12</f>
        <v>0</v>
      </c>
    </row>
    <row r="4225" spans="1:14" x14ac:dyDescent="0.35">
      <c r="A4225" s="2">
        <v>4224</v>
      </c>
      <c r="B4225" s="11">
        <v>0.30757272953914433</v>
      </c>
      <c r="C4225" s="11">
        <v>-0.8016289275313031</v>
      </c>
      <c r="D4225" s="3">
        <f>B4225*Dashboard!$D$11*Dashboard!$D$10*SQRT(Dashboard!$D$12/365)</f>
        <v>76364.700642029798</v>
      </c>
      <c r="E4225" s="3">
        <f>IF(Dashboard!$I$3,C4225*Dashboard!$E$11*Dashboard!$E$10*SQRT(Dashboard!$D$12/365),0)</f>
        <v>-398059.69253934443</v>
      </c>
      <c r="F4225" s="3">
        <f>D4225+IF(Dashboard!$I$3,E4225,0)</f>
        <v>-321694.99189731461</v>
      </c>
      <c r="G4225" s="3">
        <f>IF(Dashboard!$I$4, ('Lookups and Calculations'!$F$9) / (1 - 'Lookups and Calculations'!$F$10), 'Lookups and Calculations'!$F$9)</f>
        <v>1951878.888340465</v>
      </c>
      <c r="H4225" s="12">
        <f t="shared" si="130"/>
        <v>0</v>
      </c>
      <c r="I4225" s="12">
        <f t="shared" si="131"/>
        <v>0</v>
      </c>
      <c r="J4225" s="13">
        <f>(1 - Dashboard!$I$9) * H4225 * Dashboard!$I$8 * 'Lookups and Calculations'!$F$12</f>
        <v>0</v>
      </c>
      <c r="K4225" s="12">
        <f>(1 - Dashboard!$I$11) * I4225 * Dashboard!$I$10 * 'Lookups and Calculations'!$F$12</f>
        <v>0</v>
      </c>
      <c r="L4225" s="12">
        <f>(H4225 - I4225) * Dashboard!$I$13 * (Dashboard!$D$12 / 365) * 'Lookups and Calculations'!$F$12</f>
        <v>0</v>
      </c>
      <c r="M4225" s="3">
        <f>(G4225*2) * Dashboard!$I$13 * (Dashboard!$D$12 / 365) * 'Lookups and Calculations'!$F$12</f>
        <v>1602.0878730267946</v>
      </c>
      <c r="N4225" s="12">
        <f>H4225 * Dashboard!$I$14 * Dashboard!$I$15 * (Dashboard!$D$12 / 365) * 'Lookups and Calculations'!$F$12</f>
        <v>0</v>
      </c>
    </row>
    <row r="4226" spans="1:14" x14ac:dyDescent="0.35">
      <c r="A4226" s="2">
        <v>4225</v>
      </c>
      <c r="B4226" s="11">
        <v>-1.038489748153633</v>
      </c>
      <c r="C4226" s="11">
        <v>-1.0673378724191687</v>
      </c>
      <c r="D4226" s="3">
        <f>B4226*Dashboard!$D$11*Dashboard!$D$10*SQRT(Dashboard!$D$12/365)</f>
        <v>-257838.06924754102</v>
      </c>
      <c r="E4226" s="3">
        <f>IF(Dashboard!$I$3,C4226*Dashboard!$E$11*Dashboard!$E$10*SQRT(Dashboard!$D$12/365),0)</f>
        <v>-530001.06500545621</v>
      </c>
      <c r="F4226" s="3">
        <f>D4226+IF(Dashboard!$I$3,E4226,0)</f>
        <v>-787839.13425299723</v>
      </c>
      <c r="G4226" s="3">
        <f>IF(Dashboard!$I$4, ('Lookups and Calculations'!$F$9) / (1 - 'Lookups and Calculations'!$F$10), 'Lookups and Calculations'!$F$9)</f>
        <v>1951878.888340465</v>
      </c>
      <c r="H4226" s="12">
        <f t="shared" si="130"/>
        <v>0</v>
      </c>
      <c r="I4226" s="12">
        <f t="shared" si="131"/>
        <v>0</v>
      </c>
      <c r="J4226" s="13">
        <f>(1 - Dashboard!$I$9) * H4226 * Dashboard!$I$8 * 'Lookups and Calculations'!$F$12</f>
        <v>0</v>
      </c>
      <c r="K4226" s="12">
        <f>(1 - Dashboard!$I$11) * I4226 * Dashboard!$I$10 * 'Lookups and Calculations'!$F$12</f>
        <v>0</v>
      </c>
      <c r="L4226" s="12">
        <f>(H4226 - I4226) * Dashboard!$I$13 * (Dashboard!$D$12 / 365) * 'Lookups and Calculations'!$F$12</f>
        <v>0</v>
      </c>
      <c r="M4226" s="3">
        <f>(G4226*2) * Dashboard!$I$13 * (Dashboard!$D$12 / 365) * 'Lookups and Calculations'!$F$12</f>
        <v>1602.0878730267946</v>
      </c>
      <c r="N4226" s="12">
        <f>H4226 * Dashboard!$I$14 * Dashboard!$I$15 * (Dashboard!$D$12 / 365) * 'Lookups and Calculations'!$F$12</f>
        <v>0</v>
      </c>
    </row>
    <row r="4227" spans="1:14" x14ac:dyDescent="0.35">
      <c r="A4227" s="2">
        <v>4226</v>
      </c>
      <c r="B4227" s="11">
        <v>1.4526749512767421</v>
      </c>
      <c r="C4227" s="11">
        <v>0.58357126058879738</v>
      </c>
      <c r="D4227" s="3">
        <f>B4227*Dashboard!$D$11*Dashboard!$D$10*SQRT(Dashboard!$D$12/365)</f>
        <v>360672.70317053696</v>
      </c>
      <c r="E4227" s="3">
        <f>IF(Dashboard!$I$3,C4227*Dashboard!$E$11*Dashboard!$E$10*SQRT(Dashboard!$D$12/365),0)</f>
        <v>289780.20700943744</v>
      </c>
      <c r="F4227" s="3">
        <f>D4227+IF(Dashboard!$I$3,E4227,0)</f>
        <v>650452.91017997439</v>
      </c>
      <c r="G4227" s="3">
        <f>IF(Dashboard!$I$4, ('Lookups and Calculations'!$F$9) / (1 - 'Lookups and Calculations'!$F$10), 'Lookups and Calculations'!$F$9)</f>
        <v>1951878.888340465</v>
      </c>
      <c r="H4227" s="12">
        <f t="shared" ref="H4227:H4290" si="132">MAX(0,F4227-G4227)</f>
        <v>0</v>
      </c>
      <c r="I4227" s="12">
        <f t="shared" ref="I4227:I4290" si="133">MAX(0,-F4227-G4227)</f>
        <v>0</v>
      </c>
      <c r="J4227" s="13">
        <f>(1 - Dashboard!$I$9) * H4227 * Dashboard!$I$8 * 'Lookups and Calculations'!$F$12</f>
        <v>0</v>
      </c>
      <c r="K4227" s="12">
        <f>(1 - Dashboard!$I$11) * I4227 * Dashboard!$I$10 * 'Lookups and Calculations'!$F$12</f>
        <v>0</v>
      </c>
      <c r="L4227" s="12">
        <f>(H4227 - I4227) * Dashboard!$I$13 * (Dashboard!$D$12 / 365) * 'Lookups and Calculations'!$F$12</f>
        <v>0</v>
      </c>
      <c r="M4227" s="3">
        <f>(G4227*2) * Dashboard!$I$13 * (Dashboard!$D$12 / 365) * 'Lookups and Calculations'!$F$12</f>
        <v>1602.0878730267946</v>
      </c>
      <c r="N4227" s="12">
        <f>H4227 * Dashboard!$I$14 * Dashboard!$I$15 * (Dashboard!$D$12 / 365) * 'Lookups and Calculations'!$F$12</f>
        <v>0</v>
      </c>
    </row>
    <row r="4228" spans="1:14" x14ac:dyDescent="0.35">
      <c r="A4228" s="2">
        <v>4227</v>
      </c>
      <c r="B4228" s="11">
        <v>0.23251209510119383</v>
      </c>
      <c r="C4228" s="11">
        <v>-0.99981168977248214</v>
      </c>
      <c r="D4228" s="3">
        <f>B4228*Dashboard!$D$11*Dashboard!$D$10*SQRT(Dashboard!$D$12/365)</f>
        <v>57728.513723106531</v>
      </c>
      <c r="E4228" s="3">
        <f>IF(Dashboard!$I$3,C4228*Dashboard!$E$11*Dashboard!$E$10*SQRT(Dashboard!$D$12/365),0)</f>
        <v>-496470.02516951406</v>
      </c>
      <c r="F4228" s="3">
        <f>D4228+IF(Dashboard!$I$3,E4228,0)</f>
        <v>-438741.51144640753</v>
      </c>
      <c r="G4228" s="3">
        <f>IF(Dashboard!$I$4, ('Lookups and Calculations'!$F$9) / (1 - 'Lookups and Calculations'!$F$10), 'Lookups and Calculations'!$F$9)</f>
        <v>1951878.888340465</v>
      </c>
      <c r="H4228" s="12">
        <f t="shared" si="132"/>
        <v>0</v>
      </c>
      <c r="I4228" s="12">
        <f t="shared" si="133"/>
        <v>0</v>
      </c>
      <c r="J4228" s="13">
        <f>(1 - Dashboard!$I$9) * H4228 * Dashboard!$I$8 * 'Lookups and Calculations'!$F$12</f>
        <v>0</v>
      </c>
      <c r="K4228" s="12">
        <f>(1 - Dashboard!$I$11) * I4228 * Dashboard!$I$10 * 'Lookups and Calculations'!$F$12</f>
        <v>0</v>
      </c>
      <c r="L4228" s="12">
        <f>(H4228 - I4228) * Dashboard!$I$13 * (Dashboard!$D$12 / 365) * 'Lookups and Calculations'!$F$12</f>
        <v>0</v>
      </c>
      <c r="M4228" s="3">
        <f>(G4228*2) * Dashboard!$I$13 * (Dashboard!$D$12 / 365) * 'Lookups and Calculations'!$F$12</f>
        <v>1602.0878730267946</v>
      </c>
      <c r="N4228" s="12">
        <f>H4228 * Dashboard!$I$14 * Dashboard!$I$15 * (Dashboard!$D$12 / 365) * 'Lookups and Calculations'!$F$12</f>
        <v>0</v>
      </c>
    </row>
    <row r="4229" spans="1:14" x14ac:dyDescent="0.35">
      <c r="A4229" s="2">
        <v>4228</v>
      </c>
      <c r="B4229" s="11">
        <v>-1.2791806738412312</v>
      </c>
      <c r="C4229" s="11">
        <v>0.79496340703994661</v>
      </c>
      <c r="D4229" s="3">
        <f>B4229*Dashboard!$D$11*Dashboard!$D$10*SQRT(Dashboard!$D$12/365)</f>
        <v>-317597.23747720441</v>
      </c>
      <c r="E4229" s="3">
        <f>IF(Dashboard!$I$3,C4229*Dashboard!$E$11*Dashboard!$E$10*SQRT(Dashboard!$D$12/365),0)</f>
        <v>394749.83813379664</v>
      </c>
      <c r="F4229" s="3">
        <f>D4229+IF(Dashboard!$I$3,E4229,0)</f>
        <v>77152.600656592229</v>
      </c>
      <c r="G4229" s="3">
        <f>IF(Dashboard!$I$4, ('Lookups and Calculations'!$F$9) / (1 - 'Lookups and Calculations'!$F$10), 'Lookups and Calculations'!$F$9)</f>
        <v>1951878.888340465</v>
      </c>
      <c r="H4229" s="12">
        <f t="shared" si="132"/>
        <v>0</v>
      </c>
      <c r="I4229" s="12">
        <f t="shared" si="133"/>
        <v>0</v>
      </c>
      <c r="J4229" s="13">
        <f>(1 - Dashboard!$I$9) * H4229 * Dashboard!$I$8 * 'Lookups and Calculations'!$F$12</f>
        <v>0</v>
      </c>
      <c r="K4229" s="12">
        <f>(1 - Dashboard!$I$11) * I4229 * Dashboard!$I$10 * 'Lookups and Calculations'!$F$12</f>
        <v>0</v>
      </c>
      <c r="L4229" s="12">
        <f>(H4229 - I4229) * Dashboard!$I$13 * (Dashboard!$D$12 / 365) * 'Lookups and Calculations'!$F$12</f>
        <v>0</v>
      </c>
      <c r="M4229" s="3">
        <f>(G4229*2) * Dashboard!$I$13 * (Dashboard!$D$12 / 365) * 'Lookups and Calculations'!$F$12</f>
        <v>1602.0878730267946</v>
      </c>
      <c r="N4229" s="12">
        <f>H4229 * Dashboard!$I$14 * Dashboard!$I$15 * (Dashboard!$D$12 / 365) * 'Lookups and Calculations'!$F$12</f>
        <v>0</v>
      </c>
    </row>
    <row r="4230" spans="1:14" x14ac:dyDescent="0.35">
      <c r="A4230" s="2">
        <v>4229</v>
      </c>
      <c r="B4230" s="11">
        <v>1.1807261019883775</v>
      </c>
      <c r="C4230" s="11">
        <v>-1.4361380315423475</v>
      </c>
      <c r="D4230" s="3">
        <f>B4230*Dashboard!$D$11*Dashboard!$D$10*SQRT(Dashboard!$D$12/365)</f>
        <v>293152.76244963036</v>
      </c>
      <c r="E4230" s="3">
        <f>IF(Dashboard!$I$3,C4230*Dashboard!$E$11*Dashboard!$E$10*SQRT(Dashboard!$D$12/365),0)</f>
        <v>-713133.77505015593</v>
      </c>
      <c r="F4230" s="3">
        <f>D4230+IF(Dashboard!$I$3,E4230,0)</f>
        <v>-419981.01260052557</v>
      </c>
      <c r="G4230" s="3">
        <f>IF(Dashboard!$I$4, ('Lookups and Calculations'!$F$9) / (1 - 'Lookups and Calculations'!$F$10), 'Lookups and Calculations'!$F$9)</f>
        <v>1951878.888340465</v>
      </c>
      <c r="H4230" s="12">
        <f t="shared" si="132"/>
        <v>0</v>
      </c>
      <c r="I4230" s="12">
        <f t="shared" si="133"/>
        <v>0</v>
      </c>
      <c r="J4230" s="13">
        <f>(1 - Dashboard!$I$9) * H4230 * Dashboard!$I$8 * 'Lookups and Calculations'!$F$12</f>
        <v>0</v>
      </c>
      <c r="K4230" s="12">
        <f>(1 - Dashboard!$I$11) * I4230 * Dashboard!$I$10 * 'Lookups and Calculations'!$F$12</f>
        <v>0</v>
      </c>
      <c r="L4230" s="12">
        <f>(H4230 - I4230) * Dashboard!$I$13 * (Dashboard!$D$12 / 365) * 'Lookups and Calculations'!$F$12</f>
        <v>0</v>
      </c>
      <c r="M4230" s="3">
        <f>(G4230*2) * Dashboard!$I$13 * (Dashboard!$D$12 / 365) * 'Lookups and Calculations'!$F$12</f>
        <v>1602.0878730267946</v>
      </c>
      <c r="N4230" s="12">
        <f>H4230 * Dashboard!$I$14 * Dashboard!$I$15 * (Dashboard!$D$12 / 365) * 'Lookups and Calculations'!$F$12</f>
        <v>0</v>
      </c>
    </row>
    <row r="4231" spans="1:14" x14ac:dyDescent="0.35">
      <c r="A4231" s="2">
        <v>4230</v>
      </c>
      <c r="B4231" s="11">
        <v>-0.68458440648448227</v>
      </c>
      <c r="C4231" s="11">
        <v>1.3245387213101716</v>
      </c>
      <c r="D4231" s="3">
        <f>B4231*Dashboard!$D$11*Dashboard!$D$10*SQRT(Dashboard!$D$12/365)</f>
        <v>-169969.82581557435</v>
      </c>
      <c r="E4231" s="3">
        <f>IF(Dashboard!$I$3,C4231*Dashboard!$E$11*Dashboard!$E$10*SQRT(Dashboard!$D$12/365),0)</f>
        <v>657717.62726288929</v>
      </c>
      <c r="F4231" s="3">
        <f>D4231+IF(Dashboard!$I$3,E4231,0)</f>
        <v>487747.80144731491</v>
      </c>
      <c r="G4231" s="3">
        <f>IF(Dashboard!$I$4, ('Lookups and Calculations'!$F$9) / (1 - 'Lookups and Calculations'!$F$10), 'Lookups and Calculations'!$F$9)</f>
        <v>1951878.888340465</v>
      </c>
      <c r="H4231" s="12">
        <f t="shared" si="132"/>
        <v>0</v>
      </c>
      <c r="I4231" s="12">
        <f t="shared" si="133"/>
        <v>0</v>
      </c>
      <c r="J4231" s="13">
        <f>(1 - Dashboard!$I$9) * H4231 * Dashboard!$I$8 * 'Lookups and Calculations'!$F$12</f>
        <v>0</v>
      </c>
      <c r="K4231" s="12">
        <f>(1 - Dashboard!$I$11) * I4231 * Dashboard!$I$10 * 'Lookups and Calculations'!$F$12</f>
        <v>0</v>
      </c>
      <c r="L4231" s="12">
        <f>(H4231 - I4231) * Dashboard!$I$13 * (Dashboard!$D$12 / 365) * 'Lookups and Calculations'!$F$12</f>
        <v>0</v>
      </c>
      <c r="M4231" s="3">
        <f>(G4231*2) * Dashboard!$I$13 * (Dashboard!$D$12 / 365) * 'Lookups and Calculations'!$F$12</f>
        <v>1602.0878730267946</v>
      </c>
      <c r="N4231" s="12">
        <f>H4231 * Dashboard!$I$14 * Dashboard!$I$15 * (Dashboard!$D$12 / 365) * 'Lookups and Calculations'!$F$12</f>
        <v>0</v>
      </c>
    </row>
    <row r="4232" spans="1:14" x14ac:dyDescent="0.35">
      <c r="A4232" s="2">
        <v>4231</v>
      </c>
      <c r="B4232" s="11">
        <v>-1.3423888655542986</v>
      </c>
      <c r="C4232" s="11">
        <v>2.2583916748913584</v>
      </c>
      <c r="D4232" s="3">
        <f>B4232*Dashboard!$D$11*Dashboard!$D$10*SQRT(Dashboard!$D$12/365)</f>
        <v>-333290.67897809698</v>
      </c>
      <c r="E4232" s="3">
        <f>IF(Dashboard!$I$3,C4232*Dashboard!$E$11*Dashboard!$E$10*SQRT(Dashboard!$D$12/365),0)</f>
        <v>1121434.9493463917</v>
      </c>
      <c r="F4232" s="3">
        <f>D4232+IF(Dashboard!$I$3,E4232,0)</f>
        <v>788144.27036829479</v>
      </c>
      <c r="G4232" s="3">
        <f>IF(Dashboard!$I$4, ('Lookups and Calculations'!$F$9) / (1 - 'Lookups and Calculations'!$F$10), 'Lookups and Calculations'!$F$9)</f>
        <v>1951878.888340465</v>
      </c>
      <c r="H4232" s="12">
        <f t="shared" si="132"/>
        <v>0</v>
      </c>
      <c r="I4232" s="12">
        <f t="shared" si="133"/>
        <v>0</v>
      </c>
      <c r="J4232" s="13">
        <f>(1 - Dashboard!$I$9) * H4232 * Dashboard!$I$8 * 'Lookups and Calculations'!$F$12</f>
        <v>0</v>
      </c>
      <c r="K4232" s="12">
        <f>(1 - Dashboard!$I$11) * I4232 * Dashboard!$I$10 * 'Lookups and Calculations'!$F$12</f>
        <v>0</v>
      </c>
      <c r="L4232" s="12">
        <f>(H4232 - I4232) * Dashboard!$I$13 * (Dashboard!$D$12 / 365) * 'Lookups and Calculations'!$F$12</f>
        <v>0</v>
      </c>
      <c r="M4232" s="3">
        <f>(G4232*2) * Dashboard!$I$13 * (Dashboard!$D$12 / 365) * 'Lookups and Calculations'!$F$12</f>
        <v>1602.0878730267946</v>
      </c>
      <c r="N4232" s="12">
        <f>H4232 * Dashboard!$I$14 * Dashboard!$I$15 * (Dashboard!$D$12 / 365) * 'Lookups and Calculations'!$F$12</f>
        <v>0</v>
      </c>
    </row>
    <row r="4233" spans="1:14" x14ac:dyDescent="0.35">
      <c r="A4233" s="2">
        <v>4232</v>
      </c>
      <c r="B4233" s="11">
        <v>-1.0619052556364552</v>
      </c>
      <c r="C4233" s="11">
        <v>0.15172954515487924</v>
      </c>
      <c r="D4233" s="3">
        <f>B4233*Dashboard!$D$11*Dashboard!$D$10*SQRT(Dashboard!$D$12/365)</f>
        <v>-263651.71281075996</v>
      </c>
      <c r="E4233" s="3">
        <f>IF(Dashboard!$I$3,C4233*Dashboard!$E$11*Dashboard!$E$10*SQRT(Dashboard!$D$12/365),0)</f>
        <v>75343.359027082173</v>
      </c>
      <c r="F4233" s="3">
        <f>D4233+IF(Dashboard!$I$3,E4233,0)</f>
        <v>-188308.3537836778</v>
      </c>
      <c r="G4233" s="3">
        <f>IF(Dashboard!$I$4, ('Lookups and Calculations'!$F$9) / (1 - 'Lookups and Calculations'!$F$10), 'Lookups and Calculations'!$F$9)</f>
        <v>1951878.888340465</v>
      </c>
      <c r="H4233" s="12">
        <f t="shared" si="132"/>
        <v>0</v>
      </c>
      <c r="I4233" s="12">
        <f t="shared" si="133"/>
        <v>0</v>
      </c>
      <c r="J4233" s="13">
        <f>(1 - Dashboard!$I$9) * H4233 * Dashboard!$I$8 * 'Lookups and Calculations'!$F$12</f>
        <v>0</v>
      </c>
      <c r="K4233" s="12">
        <f>(1 - Dashboard!$I$11) * I4233 * Dashboard!$I$10 * 'Lookups and Calculations'!$F$12</f>
        <v>0</v>
      </c>
      <c r="L4233" s="12">
        <f>(H4233 - I4233) * Dashboard!$I$13 * (Dashboard!$D$12 / 365) * 'Lookups and Calculations'!$F$12</f>
        <v>0</v>
      </c>
      <c r="M4233" s="3">
        <f>(G4233*2) * Dashboard!$I$13 * (Dashboard!$D$12 / 365) * 'Lookups and Calculations'!$F$12</f>
        <v>1602.0878730267946</v>
      </c>
      <c r="N4233" s="12">
        <f>H4233 * Dashboard!$I$14 * Dashboard!$I$15 * (Dashboard!$D$12 / 365) * 'Lookups and Calculations'!$F$12</f>
        <v>0</v>
      </c>
    </row>
    <row r="4234" spans="1:14" x14ac:dyDescent="0.35">
      <c r="A4234" s="2">
        <v>4233</v>
      </c>
      <c r="B4234" s="11">
        <v>-0.39631331191777769</v>
      </c>
      <c r="C4234" s="11">
        <v>0.93137331399121692</v>
      </c>
      <c r="D4234" s="3">
        <f>B4234*Dashboard!$D$11*Dashboard!$D$10*SQRT(Dashboard!$D$12/365)</f>
        <v>-98397.369202397938</v>
      </c>
      <c r="E4234" s="3">
        <f>IF(Dashboard!$I$3,C4234*Dashboard!$E$11*Dashboard!$E$10*SQRT(Dashboard!$D$12/365),0)</f>
        <v>462486.02348774002</v>
      </c>
      <c r="F4234" s="3">
        <f>D4234+IF(Dashboard!$I$3,E4234,0)</f>
        <v>364088.65428534208</v>
      </c>
      <c r="G4234" s="3">
        <f>IF(Dashboard!$I$4, ('Lookups and Calculations'!$F$9) / (1 - 'Lookups and Calculations'!$F$10), 'Lookups and Calculations'!$F$9)</f>
        <v>1951878.888340465</v>
      </c>
      <c r="H4234" s="12">
        <f t="shared" si="132"/>
        <v>0</v>
      </c>
      <c r="I4234" s="12">
        <f t="shared" si="133"/>
        <v>0</v>
      </c>
      <c r="J4234" s="13">
        <f>(1 - Dashboard!$I$9) * H4234 * Dashboard!$I$8 * 'Lookups and Calculations'!$F$12</f>
        <v>0</v>
      </c>
      <c r="K4234" s="12">
        <f>(1 - Dashboard!$I$11) * I4234 * Dashboard!$I$10 * 'Lookups and Calculations'!$F$12</f>
        <v>0</v>
      </c>
      <c r="L4234" s="12">
        <f>(H4234 - I4234) * Dashboard!$I$13 * (Dashboard!$D$12 / 365) * 'Lookups and Calculations'!$F$12</f>
        <v>0</v>
      </c>
      <c r="M4234" s="3">
        <f>(G4234*2) * Dashboard!$I$13 * (Dashboard!$D$12 / 365) * 'Lookups and Calculations'!$F$12</f>
        <v>1602.0878730267946</v>
      </c>
      <c r="N4234" s="12">
        <f>H4234 * Dashboard!$I$14 * Dashboard!$I$15 * (Dashboard!$D$12 / 365) * 'Lookups and Calculations'!$F$12</f>
        <v>0</v>
      </c>
    </row>
    <row r="4235" spans="1:14" x14ac:dyDescent="0.35">
      <c r="A4235" s="2">
        <v>4234</v>
      </c>
      <c r="B4235" s="11">
        <v>-1.4644228579833218</v>
      </c>
      <c r="C4235" s="11">
        <v>0.58500316377619754</v>
      </c>
      <c r="D4235" s="3">
        <f>B4235*Dashboard!$D$11*Dashboard!$D$10*SQRT(Dashboard!$D$12/365)</f>
        <v>-363589.49420127191</v>
      </c>
      <c r="E4235" s="3">
        <f>IF(Dashboard!$I$3,C4235*Dashboard!$E$11*Dashboard!$E$10*SQRT(Dashboard!$D$12/365),0)</f>
        <v>290491.23791531794</v>
      </c>
      <c r="F4235" s="3">
        <f>D4235+IF(Dashboard!$I$3,E4235,0)</f>
        <v>-73098.256285953976</v>
      </c>
      <c r="G4235" s="3">
        <f>IF(Dashboard!$I$4, ('Lookups and Calculations'!$F$9) / (1 - 'Lookups and Calculations'!$F$10), 'Lookups and Calculations'!$F$9)</f>
        <v>1951878.888340465</v>
      </c>
      <c r="H4235" s="12">
        <f t="shared" si="132"/>
        <v>0</v>
      </c>
      <c r="I4235" s="12">
        <f t="shared" si="133"/>
        <v>0</v>
      </c>
      <c r="J4235" s="13">
        <f>(1 - Dashboard!$I$9) * H4235 * Dashboard!$I$8 * 'Lookups and Calculations'!$F$12</f>
        <v>0</v>
      </c>
      <c r="K4235" s="12">
        <f>(1 - Dashboard!$I$11) * I4235 * Dashboard!$I$10 * 'Lookups and Calculations'!$F$12</f>
        <v>0</v>
      </c>
      <c r="L4235" s="12">
        <f>(H4235 - I4235) * Dashboard!$I$13 * (Dashboard!$D$12 / 365) * 'Lookups and Calculations'!$F$12</f>
        <v>0</v>
      </c>
      <c r="M4235" s="3">
        <f>(G4235*2) * Dashboard!$I$13 * (Dashboard!$D$12 / 365) * 'Lookups and Calculations'!$F$12</f>
        <v>1602.0878730267946</v>
      </c>
      <c r="N4235" s="12">
        <f>H4235 * Dashboard!$I$14 * Dashboard!$I$15 * (Dashboard!$D$12 / 365) * 'Lookups and Calculations'!$F$12</f>
        <v>0</v>
      </c>
    </row>
    <row r="4236" spans="1:14" x14ac:dyDescent="0.35">
      <c r="A4236" s="2">
        <v>4235</v>
      </c>
      <c r="B4236" s="11">
        <v>-0.56283360074881583</v>
      </c>
      <c r="C4236" s="11">
        <v>2.17810523572874</v>
      </c>
      <c r="D4236" s="3">
        <f>B4236*Dashboard!$D$11*Dashboard!$D$10*SQRT(Dashboard!$D$12/365)</f>
        <v>-139741.32068489824</v>
      </c>
      <c r="E4236" s="3">
        <f>IF(Dashboard!$I$3,C4236*Dashboard!$E$11*Dashboard!$E$10*SQRT(Dashboard!$D$12/365),0)</f>
        <v>1081567.6314508524</v>
      </c>
      <c r="F4236" s="3">
        <f>D4236+IF(Dashboard!$I$3,E4236,0)</f>
        <v>941826.3107659542</v>
      </c>
      <c r="G4236" s="3">
        <f>IF(Dashboard!$I$4, ('Lookups and Calculations'!$F$9) / (1 - 'Lookups and Calculations'!$F$10), 'Lookups and Calculations'!$F$9)</f>
        <v>1951878.888340465</v>
      </c>
      <c r="H4236" s="12">
        <f t="shared" si="132"/>
        <v>0</v>
      </c>
      <c r="I4236" s="12">
        <f t="shared" si="133"/>
        <v>0</v>
      </c>
      <c r="J4236" s="13">
        <f>(1 - Dashboard!$I$9) * H4236 * Dashboard!$I$8 * 'Lookups and Calculations'!$F$12</f>
        <v>0</v>
      </c>
      <c r="K4236" s="12">
        <f>(1 - Dashboard!$I$11) * I4236 * Dashboard!$I$10 * 'Lookups and Calculations'!$F$12</f>
        <v>0</v>
      </c>
      <c r="L4236" s="12">
        <f>(H4236 - I4236) * Dashboard!$I$13 * (Dashboard!$D$12 / 365) * 'Lookups and Calculations'!$F$12</f>
        <v>0</v>
      </c>
      <c r="M4236" s="3">
        <f>(G4236*2) * Dashboard!$I$13 * (Dashboard!$D$12 / 365) * 'Lookups and Calculations'!$F$12</f>
        <v>1602.0878730267946</v>
      </c>
      <c r="N4236" s="12">
        <f>H4236 * Dashboard!$I$14 * Dashboard!$I$15 * (Dashboard!$D$12 / 365) * 'Lookups and Calculations'!$F$12</f>
        <v>0</v>
      </c>
    </row>
    <row r="4237" spans="1:14" x14ac:dyDescent="0.35">
      <c r="A4237" s="2">
        <v>4236</v>
      </c>
      <c r="B4237" s="11">
        <v>1.2118654649525475</v>
      </c>
      <c r="C4237" s="11">
        <v>0.32252870829227326</v>
      </c>
      <c r="D4237" s="3">
        <f>B4237*Dashboard!$D$11*Dashboard!$D$10*SQRT(Dashboard!$D$12/365)</f>
        <v>300884.09849657246</v>
      </c>
      <c r="E4237" s="3">
        <f>IF(Dashboard!$I$3,C4237*Dashboard!$E$11*Dashboard!$E$10*SQRT(Dashboard!$D$12/365),0)</f>
        <v>160155.99493560047</v>
      </c>
      <c r="F4237" s="3">
        <f>D4237+IF(Dashboard!$I$3,E4237,0)</f>
        <v>461040.0934321729</v>
      </c>
      <c r="G4237" s="3">
        <f>IF(Dashboard!$I$4, ('Lookups and Calculations'!$F$9) / (1 - 'Lookups and Calculations'!$F$10), 'Lookups and Calculations'!$F$9)</f>
        <v>1951878.888340465</v>
      </c>
      <c r="H4237" s="12">
        <f t="shared" si="132"/>
        <v>0</v>
      </c>
      <c r="I4237" s="12">
        <f t="shared" si="133"/>
        <v>0</v>
      </c>
      <c r="J4237" s="13">
        <f>(1 - Dashboard!$I$9) * H4237 * Dashboard!$I$8 * 'Lookups and Calculations'!$F$12</f>
        <v>0</v>
      </c>
      <c r="K4237" s="12">
        <f>(1 - Dashboard!$I$11) * I4237 * Dashboard!$I$10 * 'Lookups and Calculations'!$F$12</f>
        <v>0</v>
      </c>
      <c r="L4237" s="12">
        <f>(H4237 - I4237) * Dashboard!$I$13 * (Dashboard!$D$12 / 365) * 'Lookups and Calculations'!$F$12</f>
        <v>0</v>
      </c>
      <c r="M4237" s="3">
        <f>(G4237*2) * Dashboard!$I$13 * (Dashboard!$D$12 / 365) * 'Lookups and Calculations'!$F$12</f>
        <v>1602.0878730267946</v>
      </c>
      <c r="N4237" s="12">
        <f>H4237 * Dashboard!$I$14 * Dashboard!$I$15 * (Dashboard!$D$12 / 365) * 'Lookups and Calculations'!$F$12</f>
        <v>0</v>
      </c>
    </row>
    <row r="4238" spans="1:14" x14ac:dyDescent="0.35">
      <c r="A4238" s="2">
        <v>4237</v>
      </c>
      <c r="B4238" s="11">
        <v>0.71011760284607683</v>
      </c>
      <c r="C4238" s="11">
        <v>-0.71560112230035899</v>
      </c>
      <c r="D4238" s="3">
        <f>B4238*Dashboard!$D$11*Dashboard!$D$10*SQRT(Dashboard!$D$12/365)</f>
        <v>176309.25291468322</v>
      </c>
      <c r="E4238" s="3">
        <f>IF(Dashboard!$I$3,C4238*Dashboard!$E$11*Dashboard!$E$10*SQRT(Dashboard!$D$12/365),0)</f>
        <v>-355341.42162374419</v>
      </c>
      <c r="F4238" s="3">
        <f>D4238+IF(Dashboard!$I$3,E4238,0)</f>
        <v>-179032.16870906096</v>
      </c>
      <c r="G4238" s="3">
        <f>IF(Dashboard!$I$4, ('Lookups and Calculations'!$F$9) / (1 - 'Lookups and Calculations'!$F$10), 'Lookups and Calculations'!$F$9)</f>
        <v>1951878.888340465</v>
      </c>
      <c r="H4238" s="12">
        <f t="shared" si="132"/>
        <v>0</v>
      </c>
      <c r="I4238" s="12">
        <f t="shared" si="133"/>
        <v>0</v>
      </c>
      <c r="J4238" s="13">
        <f>(1 - Dashboard!$I$9) * H4238 * Dashboard!$I$8 * 'Lookups and Calculations'!$F$12</f>
        <v>0</v>
      </c>
      <c r="K4238" s="12">
        <f>(1 - Dashboard!$I$11) * I4238 * Dashboard!$I$10 * 'Lookups and Calculations'!$F$12</f>
        <v>0</v>
      </c>
      <c r="L4238" s="12">
        <f>(H4238 - I4238) * Dashboard!$I$13 * (Dashboard!$D$12 / 365) * 'Lookups and Calculations'!$F$12</f>
        <v>0</v>
      </c>
      <c r="M4238" s="3">
        <f>(G4238*2) * Dashboard!$I$13 * (Dashboard!$D$12 / 365) * 'Lookups and Calculations'!$F$12</f>
        <v>1602.0878730267946</v>
      </c>
      <c r="N4238" s="12">
        <f>H4238 * Dashboard!$I$14 * Dashboard!$I$15 * (Dashboard!$D$12 / 365) * 'Lookups and Calculations'!$F$12</f>
        <v>0</v>
      </c>
    </row>
    <row r="4239" spans="1:14" x14ac:dyDescent="0.35">
      <c r="A4239" s="2">
        <v>4238</v>
      </c>
      <c r="B4239" s="11">
        <v>-0.367514205712201</v>
      </c>
      <c r="C4239" s="11">
        <v>0.8193768649595391</v>
      </c>
      <c r="D4239" s="3">
        <f>B4239*Dashboard!$D$11*Dashboard!$D$10*SQRT(Dashboard!$D$12/365)</f>
        <v>-91247.076237731861</v>
      </c>
      <c r="E4239" s="3">
        <f>IF(Dashboard!$I$3,C4239*Dashboard!$E$11*Dashboard!$E$10*SQRT(Dashboard!$D$12/365),0)</f>
        <v>406872.67105503706</v>
      </c>
      <c r="F4239" s="3">
        <f>D4239+IF(Dashboard!$I$3,E4239,0)</f>
        <v>315625.59481730522</v>
      </c>
      <c r="G4239" s="3">
        <f>IF(Dashboard!$I$4, ('Lookups and Calculations'!$F$9) / (1 - 'Lookups and Calculations'!$F$10), 'Lookups and Calculations'!$F$9)</f>
        <v>1951878.888340465</v>
      </c>
      <c r="H4239" s="12">
        <f t="shared" si="132"/>
        <v>0</v>
      </c>
      <c r="I4239" s="12">
        <f t="shared" si="133"/>
        <v>0</v>
      </c>
      <c r="J4239" s="13">
        <f>(1 - Dashboard!$I$9) * H4239 * Dashboard!$I$8 * 'Lookups and Calculations'!$F$12</f>
        <v>0</v>
      </c>
      <c r="K4239" s="12">
        <f>(1 - Dashboard!$I$11) * I4239 * Dashboard!$I$10 * 'Lookups and Calculations'!$F$12</f>
        <v>0</v>
      </c>
      <c r="L4239" s="12">
        <f>(H4239 - I4239) * Dashboard!$I$13 * (Dashboard!$D$12 / 365) * 'Lookups and Calculations'!$F$12</f>
        <v>0</v>
      </c>
      <c r="M4239" s="3">
        <f>(G4239*2) * Dashboard!$I$13 * (Dashboard!$D$12 / 365) * 'Lookups and Calculations'!$F$12</f>
        <v>1602.0878730267946</v>
      </c>
      <c r="N4239" s="12">
        <f>H4239 * Dashboard!$I$14 * Dashboard!$I$15 * (Dashboard!$D$12 / 365) * 'Lookups and Calculations'!$F$12</f>
        <v>0</v>
      </c>
    </row>
    <row r="4240" spans="1:14" x14ac:dyDescent="0.35">
      <c r="A4240" s="2">
        <v>4239</v>
      </c>
      <c r="B4240" s="11">
        <v>0.78285848715710749</v>
      </c>
      <c r="C4240" s="11">
        <v>1.0372590500455505</v>
      </c>
      <c r="D4240" s="3">
        <f>B4240*Dashboard!$D$11*Dashboard!$D$10*SQRT(Dashboard!$D$12/365)</f>
        <v>194369.48817406903</v>
      </c>
      <c r="E4240" s="3">
        <f>IF(Dashboard!$I$3,C4240*Dashboard!$E$11*Dashboard!$E$10*SQRT(Dashboard!$D$12/365),0)</f>
        <v>515065.01869427762</v>
      </c>
      <c r="F4240" s="3">
        <f>D4240+IF(Dashboard!$I$3,E4240,0)</f>
        <v>709434.50686834659</v>
      </c>
      <c r="G4240" s="3">
        <f>IF(Dashboard!$I$4, ('Lookups and Calculations'!$F$9) / (1 - 'Lookups and Calculations'!$F$10), 'Lookups and Calculations'!$F$9)</f>
        <v>1951878.888340465</v>
      </c>
      <c r="H4240" s="12">
        <f t="shared" si="132"/>
        <v>0</v>
      </c>
      <c r="I4240" s="12">
        <f t="shared" si="133"/>
        <v>0</v>
      </c>
      <c r="J4240" s="13">
        <f>(1 - Dashboard!$I$9) * H4240 * Dashboard!$I$8 * 'Lookups and Calculations'!$F$12</f>
        <v>0</v>
      </c>
      <c r="K4240" s="12">
        <f>(1 - Dashboard!$I$11) * I4240 * Dashboard!$I$10 * 'Lookups and Calculations'!$F$12</f>
        <v>0</v>
      </c>
      <c r="L4240" s="12">
        <f>(H4240 - I4240) * Dashboard!$I$13 * (Dashboard!$D$12 / 365) * 'Lookups and Calculations'!$F$12</f>
        <v>0</v>
      </c>
      <c r="M4240" s="3">
        <f>(G4240*2) * Dashboard!$I$13 * (Dashboard!$D$12 / 365) * 'Lookups and Calculations'!$F$12</f>
        <v>1602.0878730267946</v>
      </c>
      <c r="N4240" s="12">
        <f>H4240 * Dashboard!$I$14 * Dashboard!$I$15 * (Dashboard!$D$12 / 365) * 'Lookups and Calculations'!$F$12</f>
        <v>0</v>
      </c>
    </row>
    <row r="4241" spans="1:14" x14ac:dyDescent="0.35">
      <c r="A4241" s="2">
        <v>4240</v>
      </c>
      <c r="B4241" s="11">
        <v>0.61442200886503973</v>
      </c>
      <c r="C4241" s="11">
        <v>-0.57522970451941069</v>
      </c>
      <c r="D4241" s="3">
        <f>B4241*Dashboard!$D$11*Dashboard!$D$10*SQRT(Dashboard!$D$12/365)</f>
        <v>152549.78178708095</v>
      </c>
      <c r="E4241" s="3">
        <f>IF(Dashboard!$I$3,C4241*Dashboard!$E$11*Dashboard!$E$10*SQRT(Dashboard!$D$12/365),0)</f>
        <v>-285638.09445555869</v>
      </c>
      <c r="F4241" s="3">
        <f>D4241+IF(Dashboard!$I$3,E4241,0)</f>
        <v>-133088.31266847774</v>
      </c>
      <c r="G4241" s="3">
        <f>IF(Dashboard!$I$4, ('Lookups and Calculations'!$F$9) / (1 - 'Lookups and Calculations'!$F$10), 'Lookups and Calculations'!$F$9)</f>
        <v>1951878.888340465</v>
      </c>
      <c r="H4241" s="12">
        <f t="shared" si="132"/>
        <v>0</v>
      </c>
      <c r="I4241" s="12">
        <f t="shared" si="133"/>
        <v>0</v>
      </c>
      <c r="J4241" s="13">
        <f>(1 - Dashboard!$I$9) * H4241 * Dashboard!$I$8 * 'Lookups and Calculations'!$F$12</f>
        <v>0</v>
      </c>
      <c r="K4241" s="12">
        <f>(1 - Dashboard!$I$11) * I4241 * Dashboard!$I$10 * 'Lookups and Calculations'!$F$12</f>
        <v>0</v>
      </c>
      <c r="L4241" s="12">
        <f>(H4241 - I4241) * Dashboard!$I$13 * (Dashboard!$D$12 / 365) * 'Lookups and Calculations'!$F$12</f>
        <v>0</v>
      </c>
      <c r="M4241" s="3">
        <f>(G4241*2) * Dashboard!$I$13 * (Dashboard!$D$12 / 365) * 'Lookups and Calculations'!$F$12</f>
        <v>1602.0878730267946</v>
      </c>
      <c r="N4241" s="12">
        <f>H4241 * Dashboard!$I$14 * Dashboard!$I$15 * (Dashboard!$D$12 / 365) * 'Lookups and Calculations'!$F$12</f>
        <v>0</v>
      </c>
    </row>
    <row r="4242" spans="1:14" x14ac:dyDescent="0.35">
      <c r="A4242" s="2">
        <v>4241</v>
      </c>
      <c r="B4242" s="11">
        <v>0.62738546321167654</v>
      </c>
      <c r="C4242" s="11">
        <v>2.3494066564448386</v>
      </c>
      <c r="D4242" s="3">
        <f>B4242*Dashboard!$D$11*Dashboard!$D$10*SQRT(Dashboard!$D$12/365)</f>
        <v>155768.37113325234</v>
      </c>
      <c r="E4242" s="3">
        <f>IF(Dashboard!$I$3,C4242*Dashboard!$E$11*Dashboard!$E$10*SQRT(Dashboard!$D$12/365),0)</f>
        <v>1166629.6701572095</v>
      </c>
      <c r="F4242" s="3">
        <f>D4242+IF(Dashboard!$I$3,E4242,0)</f>
        <v>1322398.0412904618</v>
      </c>
      <c r="G4242" s="3">
        <f>IF(Dashboard!$I$4, ('Lookups and Calculations'!$F$9) / (1 - 'Lookups and Calculations'!$F$10), 'Lookups and Calculations'!$F$9)</f>
        <v>1951878.888340465</v>
      </c>
      <c r="H4242" s="12">
        <f t="shared" si="132"/>
        <v>0</v>
      </c>
      <c r="I4242" s="12">
        <f t="shared" si="133"/>
        <v>0</v>
      </c>
      <c r="J4242" s="13">
        <f>(1 - Dashboard!$I$9) * H4242 * Dashboard!$I$8 * 'Lookups and Calculations'!$F$12</f>
        <v>0</v>
      </c>
      <c r="K4242" s="12">
        <f>(1 - Dashboard!$I$11) * I4242 * Dashboard!$I$10 * 'Lookups and Calculations'!$F$12</f>
        <v>0</v>
      </c>
      <c r="L4242" s="12">
        <f>(H4242 - I4242) * Dashboard!$I$13 * (Dashboard!$D$12 / 365) * 'Lookups and Calculations'!$F$12</f>
        <v>0</v>
      </c>
      <c r="M4242" s="3">
        <f>(G4242*2) * Dashboard!$I$13 * (Dashboard!$D$12 / 365) * 'Lookups and Calculations'!$F$12</f>
        <v>1602.0878730267946</v>
      </c>
      <c r="N4242" s="12">
        <f>H4242 * Dashboard!$I$14 * Dashboard!$I$15 * (Dashboard!$D$12 / 365) * 'Lookups and Calculations'!$F$12</f>
        <v>0</v>
      </c>
    </row>
    <row r="4243" spans="1:14" x14ac:dyDescent="0.35">
      <c r="A4243" s="2">
        <v>4242</v>
      </c>
      <c r="B4243" s="11">
        <v>0.18460377542000866</v>
      </c>
      <c r="C4243" s="11">
        <v>-0.7970020371932055</v>
      </c>
      <c r="D4243" s="3">
        <f>B4243*Dashboard!$D$11*Dashboard!$D$10*SQRT(Dashboard!$D$12/365)</f>
        <v>45833.751478748469</v>
      </c>
      <c r="E4243" s="3">
        <f>IF(Dashboard!$I$3,C4243*Dashboard!$E$11*Dashboard!$E$10*SQRT(Dashboard!$D$12/365),0)</f>
        <v>-395762.14752550819</v>
      </c>
      <c r="F4243" s="3">
        <f>D4243+IF(Dashboard!$I$3,E4243,0)</f>
        <v>-349928.39604675974</v>
      </c>
      <c r="G4243" s="3">
        <f>IF(Dashboard!$I$4, ('Lookups and Calculations'!$F$9) / (1 - 'Lookups and Calculations'!$F$10), 'Lookups and Calculations'!$F$9)</f>
        <v>1951878.888340465</v>
      </c>
      <c r="H4243" s="12">
        <f t="shared" si="132"/>
        <v>0</v>
      </c>
      <c r="I4243" s="12">
        <f t="shared" si="133"/>
        <v>0</v>
      </c>
      <c r="J4243" s="13">
        <f>(1 - Dashboard!$I$9) * H4243 * Dashboard!$I$8 * 'Lookups and Calculations'!$F$12</f>
        <v>0</v>
      </c>
      <c r="K4243" s="12">
        <f>(1 - Dashboard!$I$11) * I4243 * Dashboard!$I$10 * 'Lookups and Calculations'!$F$12</f>
        <v>0</v>
      </c>
      <c r="L4243" s="12">
        <f>(H4243 - I4243) * Dashboard!$I$13 * (Dashboard!$D$12 / 365) * 'Lookups and Calculations'!$F$12</f>
        <v>0</v>
      </c>
      <c r="M4243" s="3">
        <f>(G4243*2) * Dashboard!$I$13 * (Dashboard!$D$12 / 365) * 'Lookups and Calculations'!$F$12</f>
        <v>1602.0878730267946</v>
      </c>
      <c r="N4243" s="12">
        <f>H4243 * Dashboard!$I$14 * Dashboard!$I$15 * (Dashboard!$D$12 / 365) * 'Lookups and Calculations'!$F$12</f>
        <v>0</v>
      </c>
    </row>
    <row r="4244" spans="1:14" x14ac:dyDescent="0.35">
      <c r="A4244" s="2">
        <v>4243</v>
      </c>
      <c r="B4244" s="11">
        <v>0.91372761434014382</v>
      </c>
      <c r="C4244" s="11">
        <v>-0.35699975960282176</v>
      </c>
      <c r="D4244" s="3">
        <f>B4244*Dashboard!$D$11*Dashboard!$D$10*SQRT(Dashboard!$D$12/365)</f>
        <v>226861.90626194896</v>
      </c>
      <c r="E4244" s="3">
        <f>IF(Dashboard!$I$3,C4244*Dashboard!$E$11*Dashboard!$E$10*SQRT(Dashboard!$D$12/365),0)</f>
        <v>-177273.06196615502</v>
      </c>
      <c r="F4244" s="3">
        <f>D4244+IF(Dashboard!$I$3,E4244,0)</f>
        <v>49588.844295793941</v>
      </c>
      <c r="G4244" s="3">
        <f>IF(Dashboard!$I$4, ('Lookups and Calculations'!$F$9) / (1 - 'Lookups and Calculations'!$F$10), 'Lookups and Calculations'!$F$9)</f>
        <v>1951878.888340465</v>
      </c>
      <c r="H4244" s="12">
        <f t="shared" si="132"/>
        <v>0</v>
      </c>
      <c r="I4244" s="12">
        <f t="shared" si="133"/>
        <v>0</v>
      </c>
      <c r="J4244" s="13">
        <f>(1 - Dashboard!$I$9) * H4244 * Dashboard!$I$8 * 'Lookups and Calculations'!$F$12</f>
        <v>0</v>
      </c>
      <c r="K4244" s="12">
        <f>(1 - Dashboard!$I$11) * I4244 * Dashboard!$I$10 * 'Lookups and Calculations'!$F$12</f>
        <v>0</v>
      </c>
      <c r="L4244" s="12">
        <f>(H4244 - I4244) * Dashboard!$I$13 * (Dashboard!$D$12 / 365) * 'Lookups and Calculations'!$F$12</f>
        <v>0</v>
      </c>
      <c r="M4244" s="3">
        <f>(G4244*2) * Dashboard!$I$13 * (Dashboard!$D$12 / 365) * 'Lookups and Calculations'!$F$12</f>
        <v>1602.0878730267946</v>
      </c>
      <c r="N4244" s="12">
        <f>H4244 * Dashboard!$I$14 * Dashboard!$I$15 * (Dashboard!$D$12 / 365) * 'Lookups and Calculations'!$F$12</f>
        <v>0</v>
      </c>
    </row>
    <row r="4245" spans="1:14" x14ac:dyDescent="0.35">
      <c r="A4245" s="2">
        <v>4244</v>
      </c>
      <c r="B4245" s="11">
        <v>0.99686235892789266</v>
      </c>
      <c r="C4245" s="11">
        <v>7.2933236700257656E-2</v>
      </c>
      <c r="D4245" s="3">
        <f>B4245*Dashboard!$D$11*Dashboard!$D$10*SQRT(Dashboard!$D$12/365)</f>
        <v>247502.74751243138</v>
      </c>
      <c r="E4245" s="3">
        <f>IF(Dashboard!$I$3,C4245*Dashboard!$E$11*Dashboard!$E$10*SQRT(Dashboard!$D$12/365),0)</f>
        <v>36215.985700778139</v>
      </c>
      <c r="F4245" s="3">
        <f>D4245+IF(Dashboard!$I$3,E4245,0)</f>
        <v>283718.73321320955</v>
      </c>
      <c r="G4245" s="3">
        <f>IF(Dashboard!$I$4, ('Lookups and Calculations'!$F$9) / (1 - 'Lookups and Calculations'!$F$10), 'Lookups and Calculations'!$F$9)</f>
        <v>1951878.888340465</v>
      </c>
      <c r="H4245" s="12">
        <f t="shared" si="132"/>
        <v>0</v>
      </c>
      <c r="I4245" s="12">
        <f t="shared" si="133"/>
        <v>0</v>
      </c>
      <c r="J4245" s="13">
        <f>(1 - Dashboard!$I$9) * H4245 * Dashboard!$I$8 * 'Lookups and Calculations'!$F$12</f>
        <v>0</v>
      </c>
      <c r="K4245" s="12">
        <f>(1 - Dashboard!$I$11) * I4245 * Dashboard!$I$10 * 'Lookups and Calculations'!$F$12</f>
        <v>0</v>
      </c>
      <c r="L4245" s="12">
        <f>(H4245 - I4245) * Dashboard!$I$13 * (Dashboard!$D$12 / 365) * 'Lookups and Calculations'!$F$12</f>
        <v>0</v>
      </c>
      <c r="M4245" s="3">
        <f>(G4245*2) * Dashboard!$I$13 * (Dashboard!$D$12 / 365) * 'Lookups and Calculations'!$F$12</f>
        <v>1602.0878730267946</v>
      </c>
      <c r="N4245" s="12">
        <f>H4245 * Dashboard!$I$14 * Dashboard!$I$15 * (Dashboard!$D$12 / 365) * 'Lookups and Calculations'!$F$12</f>
        <v>0</v>
      </c>
    </row>
    <row r="4246" spans="1:14" x14ac:dyDescent="0.35">
      <c r="A4246" s="2">
        <v>4245</v>
      </c>
      <c r="B4246" s="11">
        <v>0.72348506177351746</v>
      </c>
      <c r="C4246" s="11">
        <v>-1.3469216842564959</v>
      </c>
      <c r="D4246" s="3">
        <f>B4246*Dashboard!$D$11*Dashboard!$D$10*SQRT(Dashboard!$D$12/365)</f>
        <v>179628.14923188329</v>
      </c>
      <c r="E4246" s="3">
        <f>IF(Dashboard!$I$3,C4246*Dashboard!$E$11*Dashboard!$E$10*SQRT(Dashboard!$D$12/365),0)</f>
        <v>-668832.1904261373</v>
      </c>
      <c r="F4246" s="3">
        <f>D4246+IF(Dashboard!$I$3,E4246,0)</f>
        <v>-489204.04119425401</v>
      </c>
      <c r="G4246" s="3">
        <f>IF(Dashboard!$I$4, ('Lookups and Calculations'!$F$9) / (1 - 'Lookups and Calculations'!$F$10), 'Lookups and Calculations'!$F$9)</f>
        <v>1951878.888340465</v>
      </c>
      <c r="H4246" s="12">
        <f t="shared" si="132"/>
        <v>0</v>
      </c>
      <c r="I4246" s="12">
        <f t="shared" si="133"/>
        <v>0</v>
      </c>
      <c r="J4246" s="13">
        <f>(1 - Dashboard!$I$9) * H4246 * Dashboard!$I$8 * 'Lookups and Calculations'!$F$12</f>
        <v>0</v>
      </c>
      <c r="K4246" s="12">
        <f>(1 - Dashboard!$I$11) * I4246 * Dashboard!$I$10 * 'Lookups and Calculations'!$F$12</f>
        <v>0</v>
      </c>
      <c r="L4246" s="12">
        <f>(H4246 - I4246) * Dashboard!$I$13 * (Dashboard!$D$12 / 365) * 'Lookups and Calculations'!$F$12</f>
        <v>0</v>
      </c>
      <c r="M4246" s="3">
        <f>(G4246*2) * Dashboard!$I$13 * (Dashboard!$D$12 / 365) * 'Lookups and Calculations'!$F$12</f>
        <v>1602.0878730267946</v>
      </c>
      <c r="N4246" s="12">
        <f>H4246 * Dashboard!$I$14 * Dashboard!$I$15 * (Dashboard!$D$12 / 365) * 'Lookups and Calculations'!$F$12</f>
        <v>0</v>
      </c>
    </row>
    <row r="4247" spans="1:14" x14ac:dyDescent="0.35">
      <c r="A4247" s="2">
        <v>4246</v>
      </c>
      <c r="B4247" s="11">
        <v>-0.81270834944255743</v>
      </c>
      <c r="C4247" s="11">
        <v>-2.1127775951201722</v>
      </c>
      <c r="D4247" s="3">
        <f>B4247*Dashboard!$D$11*Dashboard!$D$10*SQRT(Dashboard!$D$12/365)</f>
        <v>-201780.66471449146</v>
      </c>
      <c r="E4247" s="3">
        <f>IF(Dashboard!$I$3,C4247*Dashboard!$E$11*Dashboard!$E$10*SQRT(Dashboard!$D$12/365),0)</f>
        <v>-1049128.3074171625</v>
      </c>
      <c r="F4247" s="3">
        <f>D4247+IF(Dashboard!$I$3,E4247,0)</f>
        <v>-1250908.9721316539</v>
      </c>
      <c r="G4247" s="3">
        <f>IF(Dashboard!$I$4, ('Lookups and Calculations'!$F$9) / (1 - 'Lookups and Calculations'!$F$10), 'Lookups and Calculations'!$F$9)</f>
        <v>1951878.888340465</v>
      </c>
      <c r="H4247" s="12">
        <f t="shared" si="132"/>
        <v>0</v>
      </c>
      <c r="I4247" s="12">
        <f t="shared" si="133"/>
        <v>0</v>
      </c>
      <c r="J4247" s="13">
        <f>(1 - Dashboard!$I$9) * H4247 * Dashboard!$I$8 * 'Lookups and Calculations'!$F$12</f>
        <v>0</v>
      </c>
      <c r="K4247" s="12">
        <f>(1 - Dashboard!$I$11) * I4247 * Dashboard!$I$10 * 'Lookups and Calculations'!$F$12</f>
        <v>0</v>
      </c>
      <c r="L4247" s="12">
        <f>(H4247 - I4247) * Dashboard!$I$13 * (Dashboard!$D$12 / 365) * 'Lookups and Calculations'!$F$12</f>
        <v>0</v>
      </c>
      <c r="M4247" s="3">
        <f>(G4247*2) * Dashboard!$I$13 * (Dashboard!$D$12 / 365) * 'Lookups and Calculations'!$F$12</f>
        <v>1602.0878730267946</v>
      </c>
      <c r="N4247" s="12">
        <f>H4247 * Dashboard!$I$14 * Dashboard!$I$15 * (Dashboard!$D$12 / 365) * 'Lookups and Calculations'!$F$12</f>
        <v>0</v>
      </c>
    </row>
    <row r="4248" spans="1:14" x14ac:dyDescent="0.35">
      <c r="A4248" s="2">
        <v>4247</v>
      </c>
      <c r="B4248" s="11">
        <v>0.76343199014258911</v>
      </c>
      <c r="C4248" s="11">
        <v>1.1374200030620398</v>
      </c>
      <c r="D4248" s="3">
        <f>B4248*Dashboard!$D$11*Dashboard!$D$10*SQRT(Dashboard!$D$12/365)</f>
        <v>189546.24317682951</v>
      </c>
      <c r="E4248" s="3">
        <f>IF(Dashboard!$I$3,C4248*Dashboard!$E$11*Dashboard!$E$10*SQRT(Dashboard!$D$12/365),0)</f>
        <v>564801.29540896055</v>
      </c>
      <c r="F4248" s="3">
        <f>D4248+IF(Dashboard!$I$3,E4248,0)</f>
        <v>754347.53858579008</v>
      </c>
      <c r="G4248" s="3">
        <f>IF(Dashboard!$I$4, ('Lookups and Calculations'!$F$9) / (1 - 'Lookups and Calculations'!$F$10), 'Lookups and Calculations'!$F$9)</f>
        <v>1951878.888340465</v>
      </c>
      <c r="H4248" s="12">
        <f t="shared" si="132"/>
        <v>0</v>
      </c>
      <c r="I4248" s="12">
        <f t="shared" si="133"/>
        <v>0</v>
      </c>
      <c r="J4248" s="13">
        <f>(1 - Dashboard!$I$9) * H4248 * Dashboard!$I$8 * 'Lookups and Calculations'!$F$12</f>
        <v>0</v>
      </c>
      <c r="K4248" s="12">
        <f>(1 - Dashboard!$I$11) * I4248 * Dashboard!$I$10 * 'Lookups and Calculations'!$F$12</f>
        <v>0</v>
      </c>
      <c r="L4248" s="12">
        <f>(H4248 - I4248) * Dashboard!$I$13 * (Dashboard!$D$12 / 365) * 'Lookups and Calculations'!$F$12</f>
        <v>0</v>
      </c>
      <c r="M4248" s="3">
        <f>(G4248*2) * Dashboard!$I$13 * (Dashboard!$D$12 / 365) * 'Lookups and Calculations'!$F$12</f>
        <v>1602.0878730267946</v>
      </c>
      <c r="N4248" s="12">
        <f>H4248 * Dashboard!$I$14 * Dashboard!$I$15 * (Dashboard!$D$12 / 365) * 'Lookups and Calculations'!$F$12</f>
        <v>0</v>
      </c>
    </row>
    <row r="4249" spans="1:14" x14ac:dyDescent="0.35">
      <c r="A4249" s="2">
        <v>4248</v>
      </c>
      <c r="B4249" s="11">
        <v>0.38398366088389502</v>
      </c>
      <c r="C4249" s="11">
        <v>0.17534159041595784</v>
      </c>
      <c r="D4249" s="3">
        <f>B4249*Dashboard!$D$11*Dashboard!$D$10*SQRT(Dashboard!$D$12/365)</f>
        <v>95336.141662381866</v>
      </c>
      <c r="E4249" s="3">
        <f>IF(Dashboard!$I$3,C4249*Dashboard!$E$11*Dashboard!$E$10*SQRT(Dashboard!$D$12/365),0)</f>
        <v>87068.239647090741</v>
      </c>
      <c r="F4249" s="3">
        <f>D4249+IF(Dashboard!$I$3,E4249,0)</f>
        <v>182404.38130947261</v>
      </c>
      <c r="G4249" s="3">
        <f>IF(Dashboard!$I$4, ('Lookups and Calculations'!$F$9) / (1 - 'Lookups and Calculations'!$F$10), 'Lookups and Calculations'!$F$9)</f>
        <v>1951878.888340465</v>
      </c>
      <c r="H4249" s="12">
        <f t="shared" si="132"/>
        <v>0</v>
      </c>
      <c r="I4249" s="12">
        <f t="shared" si="133"/>
        <v>0</v>
      </c>
      <c r="J4249" s="13">
        <f>(1 - Dashboard!$I$9) * H4249 * Dashboard!$I$8 * 'Lookups and Calculations'!$F$12</f>
        <v>0</v>
      </c>
      <c r="K4249" s="12">
        <f>(1 - Dashboard!$I$11) * I4249 * Dashboard!$I$10 * 'Lookups and Calculations'!$F$12</f>
        <v>0</v>
      </c>
      <c r="L4249" s="12">
        <f>(H4249 - I4249) * Dashboard!$I$13 * (Dashboard!$D$12 / 365) * 'Lookups and Calculations'!$F$12</f>
        <v>0</v>
      </c>
      <c r="M4249" s="3">
        <f>(G4249*2) * Dashboard!$I$13 * (Dashboard!$D$12 / 365) * 'Lookups and Calculations'!$F$12</f>
        <v>1602.0878730267946</v>
      </c>
      <c r="N4249" s="12">
        <f>H4249 * Dashboard!$I$14 * Dashboard!$I$15 * (Dashboard!$D$12 / 365) * 'Lookups and Calculations'!$F$12</f>
        <v>0</v>
      </c>
    </row>
    <row r="4250" spans="1:14" x14ac:dyDescent="0.35">
      <c r="A4250" s="2">
        <v>4249</v>
      </c>
      <c r="B4250" s="11">
        <v>0.64915700135786558</v>
      </c>
      <c r="C4250" s="11">
        <v>-0.34552038483484088</v>
      </c>
      <c r="D4250" s="3">
        <f>B4250*Dashboard!$D$11*Dashboard!$D$10*SQRT(Dashboard!$D$12/365)</f>
        <v>161173.84708536748</v>
      </c>
      <c r="E4250" s="3">
        <f>IF(Dashboard!$I$3,C4250*Dashboard!$E$11*Dashboard!$E$10*SQRT(Dashboard!$D$12/365),0)</f>
        <v>-171572.82307288237</v>
      </c>
      <c r="F4250" s="3">
        <f>D4250+IF(Dashboard!$I$3,E4250,0)</f>
        <v>-10398.975987514888</v>
      </c>
      <c r="G4250" s="3">
        <f>IF(Dashboard!$I$4, ('Lookups and Calculations'!$F$9) / (1 - 'Lookups and Calculations'!$F$10), 'Lookups and Calculations'!$F$9)</f>
        <v>1951878.888340465</v>
      </c>
      <c r="H4250" s="12">
        <f t="shared" si="132"/>
        <v>0</v>
      </c>
      <c r="I4250" s="12">
        <f t="shared" si="133"/>
        <v>0</v>
      </c>
      <c r="J4250" s="13">
        <f>(1 - Dashboard!$I$9) * H4250 * Dashboard!$I$8 * 'Lookups and Calculations'!$F$12</f>
        <v>0</v>
      </c>
      <c r="K4250" s="12">
        <f>(1 - Dashboard!$I$11) * I4250 * Dashboard!$I$10 * 'Lookups and Calculations'!$F$12</f>
        <v>0</v>
      </c>
      <c r="L4250" s="12">
        <f>(H4250 - I4250) * Dashboard!$I$13 * (Dashboard!$D$12 / 365) * 'Lookups and Calculations'!$F$12</f>
        <v>0</v>
      </c>
      <c r="M4250" s="3">
        <f>(G4250*2) * Dashboard!$I$13 * (Dashboard!$D$12 / 365) * 'Lookups and Calculations'!$F$12</f>
        <v>1602.0878730267946</v>
      </c>
      <c r="N4250" s="12">
        <f>H4250 * Dashboard!$I$14 * Dashboard!$I$15 * (Dashboard!$D$12 / 365) * 'Lookups and Calculations'!$F$12</f>
        <v>0</v>
      </c>
    </row>
    <row r="4251" spans="1:14" x14ac:dyDescent="0.35">
      <c r="A4251" s="2">
        <v>4250</v>
      </c>
      <c r="B4251" s="11">
        <v>-0.6312246258191575</v>
      </c>
      <c r="C4251" s="11">
        <v>0.52481761113644021</v>
      </c>
      <c r="D4251" s="3">
        <f>B4251*Dashboard!$D$11*Dashboard!$D$10*SQRT(Dashboard!$D$12/365)</f>
        <v>-156721.5652076283</v>
      </c>
      <c r="E4251" s="3">
        <f>IF(Dashboard!$I$3,C4251*Dashboard!$E$11*Dashboard!$E$10*SQRT(Dashboard!$D$12/365),0)</f>
        <v>260605.28725124738</v>
      </c>
      <c r="F4251" s="3">
        <f>D4251+IF(Dashboard!$I$3,E4251,0)</f>
        <v>103883.72204361908</v>
      </c>
      <c r="G4251" s="3">
        <f>IF(Dashboard!$I$4, ('Lookups and Calculations'!$F$9) / (1 - 'Lookups and Calculations'!$F$10), 'Lookups and Calculations'!$F$9)</f>
        <v>1951878.888340465</v>
      </c>
      <c r="H4251" s="12">
        <f t="shared" si="132"/>
        <v>0</v>
      </c>
      <c r="I4251" s="12">
        <f t="shared" si="133"/>
        <v>0</v>
      </c>
      <c r="J4251" s="13">
        <f>(1 - Dashboard!$I$9) * H4251 * Dashboard!$I$8 * 'Lookups and Calculations'!$F$12</f>
        <v>0</v>
      </c>
      <c r="K4251" s="12">
        <f>(1 - Dashboard!$I$11) * I4251 * Dashboard!$I$10 * 'Lookups and Calculations'!$F$12</f>
        <v>0</v>
      </c>
      <c r="L4251" s="12">
        <f>(H4251 - I4251) * Dashboard!$I$13 * (Dashboard!$D$12 / 365) * 'Lookups and Calculations'!$F$12</f>
        <v>0</v>
      </c>
      <c r="M4251" s="3">
        <f>(G4251*2) * Dashboard!$I$13 * (Dashboard!$D$12 / 365) * 'Lookups and Calculations'!$F$12</f>
        <v>1602.0878730267946</v>
      </c>
      <c r="N4251" s="12">
        <f>H4251 * Dashboard!$I$14 * Dashboard!$I$15 * (Dashboard!$D$12 / 365) * 'Lookups and Calculations'!$F$12</f>
        <v>0</v>
      </c>
    </row>
    <row r="4252" spans="1:14" x14ac:dyDescent="0.35">
      <c r="A4252" s="2">
        <v>4251</v>
      </c>
      <c r="B4252" s="11">
        <v>0.46378420943675236</v>
      </c>
      <c r="C4252" s="11">
        <v>0.91381267211425876</v>
      </c>
      <c r="D4252" s="3">
        <f>B4252*Dashboard!$D$11*Dashboard!$D$10*SQRT(Dashboard!$D$12/365)</f>
        <v>115149.16283119505</v>
      </c>
      <c r="E4252" s="3">
        <f>IF(Dashboard!$I$3,C4252*Dashboard!$E$11*Dashboard!$E$10*SQRT(Dashboard!$D$12/365),0)</f>
        <v>453766.04911273526</v>
      </c>
      <c r="F4252" s="3">
        <f>D4252+IF(Dashboard!$I$3,E4252,0)</f>
        <v>568915.21194393025</v>
      </c>
      <c r="G4252" s="3">
        <f>IF(Dashboard!$I$4, ('Lookups and Calculations'!$F$9) / (1 - 'Lookups and Calculations'!$F$10), 'Lookups and Calculations'!$F$9)</f>
        <v>1951878.888340465</v>
      </c>
      <c r="H4252" s="12">
        <f t="shared" si="132"/>
        <v>0</v>
      </c>
      <c r="I4252" s="12">
        <f t="shared" si="133"/>
        <v>0</v>
      </c>
      <c r="J4252" s="13">
        <f>(1 - Dashboard!$I$9) * H4252 * Dashboard!$I$8 * 'Lookups and Calculations'!$F$12</f>
        <v>0</v>
      </c>
      <c r="K4252" s="12">
        <f>(1 - Dashboard!$I$11) * I4252 * Dashboard!$I$10 * 'Lookups and Calculations'!$F$12</f>
        <v>0</v>
      </c>
      <c r="L4252" s="12">
        <f>(H4252 - I4252) * Dashboard!$I$13 * (Dashboard!$D$12 / 365) * 'Lookups and Calculations'!$F$12</f>
        <v>0</v>
      </c>
      <c r="M4252" s="3">
        <f>(G4252*2) * Dashboard!$I$13 * (Dashboard!$D$12 / 365) * 'Lookups and Calculations'!$F$12</f>
        <v>1602.0878730267946</v>
      </c>
      <c r="N4252" s="12">
        <f>H4252 * Dashboard!$I$14 * Dashboard!$I$15 * (Dashboard!$D$12 / 365) * 'Lookups and Calculations'!$F$12</f>
        <v>0</v>
      </c>
    </row>
    <row r="4253" spans="1:14" x14ac:dyDescent="0.35">
      <c r="A4253" s="2">
        <v>4252</v>
      </c>
      <c r="B4253" s="11">
        <v>-0.37173036109663926</v>
      </c>
      <c r="C4253" s="11">
        <v>-0.49336238755856709</v>
      </c>
      <c r="D4253" s="3">
        <f>B4253*Dashboard!$D$11*Dashboard!$D$10*SQRT(Dashboard!$D$12/365)</f>
        <v>-92293.87074475897</v>
      </c>
      <c r="E4253" s="3">
        <f>IF(Dashboard!$I$3,C4253*Dashboard!$E$11*Dashboard!$E$10*SQRT(Dashboard!$D$12/365),0)</f>
        <v>-244985.77029503629</v>
      </c>
      <c r="F4253" s="3">
        <f>D4253+IF(Dashboard!$I$3,E4253,0)</f>
        <v>-337279.64103979524</v>
      </c>
      <c r="G4253" s="3">
        <f>IF(Dashboard!$I$4, ('Lookups and Calculations'!$F$9) / (1 - 'Lookups and Calculations'!$F$10), 'Lookups and Calculations'!$F$9)</f>
        <v>1951878.888340465</v>
      </c>
      <c r="H4253" s="12">
        <f t="shared" si="132"/>
        <v>0</v>
      </c>
      <c r="I4253" s="12">
        <f t="shared" si="133"/>
        <v>0</v>
      </c>
      <c r="J4253" s="13">
        <f>(1 - Dashboard!$I$9) * H4253 * Dashboard!$I$8 * 'Lookups and Calculations'!$F$12</f>
        <v>0</v>
      </c>
      <c r="K4253" s="12">
        <f>(1 - Dashboard!$I$11) * I4253 * Dashboard!$I$10 * 'Lookups and Calculations'!$F$12</f>
        <v>0</v>
      </c>
      <c r="L4253" s="12">
        <f>(H4253 - I4253) * Dashboard!$I$13 * (Dashboard!$D$12 / 365) * 'Lookups and Calculations'!$F$12</f>
        <v>0</v>
      </c>
      <c r="M4253" s="3">
        <f>(G4253*2) * Dashboard!$I$13 * (Dashboard!$D$12 / 365) * 'Lookups and Calculations'!$F$12</f>
        <v>1602.0878730267946</v>
      </c>
      <c r="N4253" s="12">
        <f>H4253 * Dashboard!$I$14 * Dashboard!$I$15 * (Dashboard!$D$12 / 365) * 'Lookups and Calculations'!$F$12</f>
        <v>0</v>
      </c>
    </row>
    <row r="4254" spans="1:14" x14ac:dyDescent="0.35">
      <c r="A4254" s="2">
        <v>4253</v>
      </c>
      <c r="B4254" s="11">
        <v>-0.1400774468356297</v>
      </c>
      <c r="C4254" s="11">
        <v>2.0293652429946047</v>
      </c>
      <c r="D4254" s="3">
        <f>B4254*Dashboard!$D$11*Dashboard!$D$10*SQRT(Dashboard!$D$12/365)</f>
        <v>-34778.675958465683</v>
      </c>
      <c r="E4254" s="3">
        <f>IF(Dashboard!$I$3,C4254*Dashboard!$E$11*Dashboard!$E$10*SQRT(Dashboard!$D$12/365),0)</f>
        <v>1007708.7751363863</v>
      </c>
      <c r="F4254" s="3">
        <f>D4254+IF(Dashboard!$I$3,E4254,0)</f>
        <v>972930.09917792061</v>
      </c>
      <c r="G4254" s="3">
        <f>IF(Dashboard!$I$4, ('Lookups and Calculations'!$F$9) / (1 - 'Lookups and Calculations'!$F$10), 'Lookups and Calculations'!$F$9)</f>
        <v>1951878.888340465</v>
      </c>
      <c r="H4254" s="12">
        <f t="shared" si="132"/>
        <v>0</v>
      </c>
      <c r="I4254" s="12">
        <f t="shared" si="133"/>
        <v>0</v>
      </c>
      <c r="J4254" s="13">
        <f>(1 - Dashboard!$I$9) * H4254 * Dashboard!$I$8 * 'Lookups and Calculations'!$F$12</f>
        <v>0</v>
      </c>
      <c r="K4254" s="12">
        <f>(1 - Dashboard!$I$11) * I4254 * Dashboard!$I$10 * 'Lookups and Calculations'!$F$12</f>
        <v>0</v>
      </c>
      <c r="L4254" s="12">
        <f>(H4254 - I4254) * Dashboard!$I$13 * (Dashboard!$D$12 / 365) * 'Lookups and Calculations'!$F$12</f>
        <v>0</v>
      </c>
      <c r="M4254" s="3">
        <f>(G4254*2) * Dashboard!$I$13 * (Dashboard!$D$12 / 365) * 'Lookups and Calculations'!$F$12</f>
        <v>1602.0878730267946</v>
      </c>
      <c r="N4254" s="12">
        <f>H4254 * Dashboard!$I$14 * Dashboard!$I$15 * (Dashboard!$D$12 / 365) * 'Lookups and Calculations'!$F$12</f>
        <v>0</v>
      </c>
    </row>
    <row r="4255" spans="1:14" x14ac:dyDescent="0.35">
      <c r="A4255" s="2">
        <v>4254</v>
      </c>
      <c r="B4255" s="11">
        <v>0.70167494167337885</v>
      </c>
      <c r="C4255" s="11">
        <v>0.54473181977818919</v>
      </c>
      <c r="D4255" s="3">
        <f>B4255*Dashboard!$D$11*Dashboard!$D$10*SQRT(Dashboard!$D$12/365)</f>
        <v>174213.09408408339</v>
      </c>
      <c r="E4255" s="3">
        <f>IF(Dashboard!$I$3,C4255*Dashboard!$E$11*Dashboard!$E$10*SQRT(Dashboard!$D$12/365),0)</f>
        <v>270493.95705450792</v>
      </c>
      <c r="F4255" s="3">
        <f>D4255+IF(Dashboard!$I$3,E4255,0)</f>
        <v>444707.05113859131</v>
      </c>
      <c r="G4255" s="3">
        <f>IF(Dashboard!$I$4, ('Lookups and Calculations'!$F$9) / (1 - 'Lookups and Calculations'!$F$10), 'Lookups and Calculations'!$F$9)</f>
        <v>1951878.888340465</v>
      </c>
      <c r="H4255" s="12">
        <f t="shared" si="132"/>
        <v>0</v>
      </c>
      <c r="I4255" s="12">
        <f t="shared" si="133"/>
        <v>0</v>
      </c>
      <c r="J4255" s="13">
        <f>(1 - Dashboard!$I$9) * H4255 * Dashboard!$I$8 * 'Lookups and Calculations'!$F$12</f>
        <v>0</v>
      </c>
      <c r="K4255" s="12">
        <f>(1 - Dashboard!$I$11) * I4255 * Dashboard!$I$10 * 'Lookups and Calculations'!$F$12</f>
        <v>0</v>
      </c>
      <c r="L4255" s="12">
        <f>(H4255 - I4255) * Dashboard!$I$13 * (Dashboard!$D$12 / 365) * 'Lookups and Calculations'!$F$12</f>
        <v>0</v>
      </c>
      <c r="M4255" s="3">
        <f>(G4255*2) * Dashboard!$I$13 * (Dashboard!$D$12 / 365) * 'Lookups and Calculations'!$F$12</f>
        <v>1602.0878730267946</v>
      </c>
      <c r="N4255" s="12">
        <f>H4255 * Dashboard!$I$14 * Dashboard!$I$15 * (Dashboard!$D$12 / 365) * 'Lookups and Calculations'!$F$12</f>
        <v>0</v>
      </c>
    </row>
    <row r="4256" spans="1:14" x14ac:dyDescent="0.35">
      <c r="A4256" s="2">
        <v>4255</v>
      </c>
      <c r="B4256" s="11">
        <v>0.48390354050510348</v>
      </c>
      <c r="C4256" s="11">
        <v>-0.79064970069751372</v>
      </c>
      <c r="D4256" s="3">
        <f>B4256*Dashboard!$D$11*Dashboard!$D$10*SQRT(Dashboard!$D$12/365)</f>
        <v>120144.42589126743</v>
      </c>
      <c r="E4256" s="3">
        <f>IF(Dashboard!$I$3,C4256*Dashboard!$E$11*Dashboard!$E$10*SQRT(Dashboard!$D$12/365),0)</f>
        <v>-392607.80887137726</v>
      </c>
      <c r="F4256" s="3">
        <f>D4256+IF(Dashboard!$I$3,E4256,0)</f>
        <v>-272463.38298010983</v>
      </c>
      <c r="G4256" s="3">
        <f>IF(Dashboard!$I$4, ('Lookups and Calculations'!$F$9) / (1 - 'Lookups and Calculations'!$F$10), 'Lookups and Calculations'!$F$9)</f>
        <v>1951878.888340465</v>
      </c>
      <c r="H4256" s="12">
        <f t="shared" si="132"/>
        <v>0</v>
      </c>
      <c r="I4256" s="12">
        <f t="shared" si="133"/>
        <v>0</v>
      </c>
      <c r="J4256" s="13">
        <f>(1 - Dashboard!$I$9) * H4256 * Dashboard!$I$8 * 'Lookups and Calculations'!$F$12</f>
        <v>0</v>
      </c>
      <c r="K4256" s="12">
        <f>(1 - Dashboard!$I$11) * I4256 * Dashboard!$I$10 * 'Lookups and Calculations'!$F$12</f>
        <v>0</v>
      </c>
      <c r="L4256" s="12">
        <f>(H4256 - I4256) * Dashboard!$I$13 * (Dashboard!$D$12 / 365) * 'Lookups and Calculations'!$F$12</f>
        <v>0</v>
      </c>
      <c r="M4256" s="3">
        <f>(G4256*2) * Dashboard!$I$13 * (Dashboard!$D$12 / 365) * 'Lookups and Calculations'!$F$12</f>
        <v>1602.0878730267946</v>
      </c>
      <c r="N4256" s="12">
        <f>H4256 * Dashboard!$I$14 * Dashboard!$I$15 * (Dashboard!$D$12 / 365) * 'Lookups and Calculations'!$F$12</f>
        <v>0</v>
      </c>
    </row>
    <row r="4257" spans="1:14" x14ac:dyDescent="0.35">
      <c r="A4257" s="2">
        <v>4256</v>
      </c>
      <c r="B4257" s="11">
        <v>-0.20038560943670183</v>
      </c>
      <c r="C4257" s="11">
        <v>1.0929191002333953</v>
      </c>
      <c r="D4257" s="3">
        <f>B4257*Dashboard!$D$11*Dashboard!$D$10*SQRT(Dashboard!$D$12/365)</f>
        <v>-49752.093108296598</v>
      </c>
      <c r="E4257" s="3">
        <f>IF(Dashboard!$I$3,C4257*Dashboard!$E$11*Dashboard!$E$10*SQRT(Dashboard!$D$12/365),0)</f>
        <v>542703.76987149578</v>
      </c>
      <c r="F4257" s="3">
        <f>D4257+IF(Dashboard!$I$3,E4257,0)</f>
        <v>492951.67676319915</v>
      </c>
      <c r="G4257" s="3">
        <f>IF(Dashboard!$I$4, ('Lookups and Calculations'!$F$9) / (1 - 'Lookups and Calculations'!$F$10), 'Lookups and Calculations'!$F$9)</f>
        <v>1951878.888340465</v>
      </c>
      <c r="H4257" s="12">
        <f t="shared" si="132"/>
        <v>0</v>
      </c>
      <c r="I4257" s="12">
        <f t="shared" si="133"/>
        <v>0</v>
      </c>
      <c r="J4257" s="13">
        <f>(1 - Dashboard!$I$9) * H4257 * Dashboard!$I$8 * 'Lookups and Calculations'!$F$12</f>
        <v>0</v>
      </c>
      <c r="K4257" s="12">
        <f>(1 - Dashboard!$I$11) * I4257 * Dashboard!$I$10 * 'Lookups and Calculations'!$F$12</f>
        <v>0</v>
      </c>
      <c r="L4257" s="12">
        <f>(H4257 - I4257) * Dashboard!$I$13 * (Dashboard!$D$12 / 365) * 'Lookups and Calculations'!$F$12</f>
        <v>0</v>
      </c>
      <c r="M4257" s="3">
        <f>(G4257*2) * Dashboard!$I$13 * (Dashboard!$D$12 / 365) * 'Lookups and Calculations'!$F$12</f>
        <v>1602.0878730267946</v>
      </c>
      <c r="N4257" s="12">
        <f>H4257 * Dashboard!$I$14 * Dashboard!$I$15 * (Dashboard!$D$12 / 365) * 'Lookups and Calculations'!$F$12</f>
        <v>0</v>
      </c>
    </row>
    <row r="4258" spans="1:14" x14ac:dyDescent="0.35">
      <c r="A4258" s="2">
        <v>4257</v>
      </c>
      <c r="B4258" s="11">
        <v>-1.7171843886571647</v>
      </c>
      <c r="C4258" s="11">
        <v>1.4022910498810681</v>
      </c>
      <c r="D4258" s="3">
        <f>B4258*Dashboard!$D$11*Dashboard!$D$10*SQRT(Dashboard!$D$12/365)</f>
        <v>-426345.57356061804</v>
      </c>
      <c r="E4258" s="3">
        <f>IF(Dashboard!$I$3,C4258*Dashboard!$E$11*Dashboard!$E$10*SQRT(Dashboard!$D$12/365),0)</f>
        <v>696326.59824958129</v>
      </c>
      <c r="F4258" s="3">
        <f>D4258+IF(Dashboard!$I$3,E4258,0)</f>
        <v>269981.02468896325</v>
      </c>
      <c r="G4258" s="3">
        <f>IF(Dashboard!$I$4, ('Lookups and Calculations'!$F$9) / (1 - 'Lookups and Calculations'!$F$10), 'Lookups and Calculations'!$F$9)</f>
        <v>1951878.888340465</v>
      </c>
      <c r="H4258" s="12">
        <f t="shared" si="132"/>
        <v>0</v>
      </c>
      <c r="I4258" s="12">
        <f t="shared" si="133"/>
        <v>0</v>
      </c>
      <c r="J4258" s="13">
        <f>(1 - Dashboard!$I$9) * H4258 * Dashboard!$I$8 * 'Lookups and Calculations'!$F$12</f>
        <v>0</v>
      </c>
      <c r="K4258" s="12">
        <f>(1 - Dashboard!$I$11) * I4258 * Dashboard!$I$10 * 'Lookups and Calculations'!$F$12</f>
        <v>0</v>
      </c>
      <c r="L4258" s="12">
        <f>(H4258 - I4258) * Dashboard!$I$13 * (Dashboard!$D$12 / 365) * 'Lookups and Calculations'!$F$12</f>
        <v>0</v>
      </c>
      <c r="M4258" s="3">
        <f>(G4258*2) * Dashboard!$I$13 * (Dashboard!$D$12 / 365) * 'Lookups and Calculations'!$F$12</f>
        <v>1602.0878730267946</v>
      </c>
      <c r="N4258" s="12">
        <f>H4258 * Dashboard!$I$14 * Dashboard!$I$15 * (Dashboard!$D$12 / 365) * 'Lookups and Calculations'!$F$12</f>
        <v>0</v>
      </c>
    </row>
    <row r="4259" spans="1:14" x14ac:dyDescent="0.35">
      <c r="A4259" s="2">
        <v>4258</v>
      </c>
      <c r="B4259" s="11">
        <v>-0.75301415643091785</v>
      </c>
      <c r="C4259" s="11">
        <v>1.5292091746075878</v>
      </c>
      <c r="D4259" s="3">
        <f>B4259*Dashboard!$D$11*Dashboard!$D$10*SQRT(Dashboard!$D$12/365)</f>
        <v>-186959.68501895166</v>
      </c>
      <c r="E4259" s="3">
        <f>IF(Dashboard!$I$3,C4259*Dashboard!$E$11*Dashboard!$E$10*SQRT(Dashboard!$D$12/365),0)</f>
        <v>759349.51068600372</v>
      </c>
      <c r="F4259" s="3">
        <f>D4259+IF(Dashboard!$I$3,E4259,0)</f>
        <v>572389.82566705206</v>
      </c>
      <c r="G4259" s="3">
        <f>IF(Dashboard!$I$4, ('Lookups and Calculations'!$F$9) / (1 - 'Lookups and Calculations'!$F$10), 'Lookups and Calculations'!$F$9)</f>
        <v>1951878.888340465</v>
      </c>
      <c r="H4259" s="12">
        <f t="shared" si="132"/>
        <v>0</v>
      </c>
      <c r="I4259" s="12">
        <f t="shared" si="133"/>
        <v>0</v>
      </c>
      <c r="J4259" s="13">
        <f>(1 - Dashboard!$I$9) * H4259 * Dashboard!$I$8 * 'Lookups and Calculations'!$F$12</f>
        <v>0</v>
      </c>
      <c r="K4259" s="12">
        <f>(1 - Dashboard!$I$11) * I4259 * Dashboard!$I$10 * 'Lookups and Calculations'!$F$12</f>
        <v>0</v>
      </c>
      <c r="L4259" s="12">
        <f>(H4259 - I4259) * Dashboard!$I$13 * (Dashboard!$D$12 / 365) * 'Lookups and Calculations'!$F$12</f>
        <v>0</v>
      </c>
      <c r="M4259" s="3">
        <f>(G4259*2) * Dashboard!$I$13 * (Dashboard!$D$12 / 365) * 'Lookups and Calculations'!$F$12</f>
        <v>1602.0878730267946</v>
      </c>
      <c r="N4259" s="12">
        <f>H4259 * Dashboard!$I$14 * Dashboard!$I$15 * (Dashboard!$D$12 / 365) * 'Lookups and Calculations'!$F$12</f>
        <v>0</v>
      </c>
    </row>
    <row r="4260" spans="1:14" x14ac:dyDescent="0.35">
      <c r="A4260" s="2">
        <v>4259</v>
      </c>
      <c r="B4260" s="11">
        <v>0.25889480716043234</v>
      </c>
      <c r="C4260" s="11">
        <v>-1.0467985916424127</v>
      </c>
      <c r="D4260" s="3">
        <f>B4260*Dashboard!$D$11*Dashboard!$D$10*SQRT(Dashboard!$D$12/365)</f>
        <v>64278.86008036448</v>
      </c>
      <c r="E4260" s="3">
        <f>IF(Dashboard!$I$3,C4260*Dashboard!$E$11*Dashboard!$E$10*SQRT(Dashboard!$D$12/365),0)</f>
        <v>-519802.00717435573</v>
      </c>
      <c r="F4260" s="3">
        <f>D4260+IF(Dashboard!$I$3,E4260,0)</f>
        <v>-455523.14709399128</v>
      </c>
      <c r="G4260" s="3">
        <f>IF(Dashboard!$I$4, ('Lookups and Calculations'!$F$9) / (1 - 'Lookups and Calculations'!$F$10), 'Lookups and Calculations'!$F$9)</f>
        <v>1951878.888340465</v>
      </c>
      <c r="H4260" s="12">
        <f t="shared" si="132"/>
        <v>0</v>
      </c>
      <c r="I4260" s="12">
        <f t="shared" si="133"/>
        <v>0</v>
      </c>
      <c r="J4260" s="13">
        <f>(1 - Dashboard!$I$9) * H4260 * Dashboard!$I$8 * 'Lookups and Calculations'!$F$12</f>
        <v>0</v>
      </c>
      <c r="K4260" s="12">
        <f>(1 - Dashboard!$I$11) * I4260 * Dashboard!$I$10 * 'Lookups and Calculations'!$F$12</f>
        <v>0</v>
      </c>
      <c r="L4260" s="12">
        <f>(H4260 - I4260) * Dashboard!$I$13 * (Dashboard!$D$12 / 365) * 'Lookups and Calculations'!$F$12</f>
        <v>0</v>
      </c>
      <c r="M4260" s="3">
        <f>(G4260*2) * Dashboard!$I$13 * (Dashboard!$D$12 / 365) * 'Lookups and Calculations'!$F$12</f>
        <v>1602.0878730267946</v>
      </c>
      <c r="N4260" s="12">
        <f>H4260 * Dashboard!$I$14 * Dashboard!$I$15 * (Dashboard!$D$12 / 365) * 'Lookups and Calculations'!$F$12</f>
        <v>0</v>
      </c>
    </row>
    <row r="4261" spans="1:14" x14ac:dyDescent="0.35">
      <c r="A4261" s="2">
        <v>4260</v>
      </c>
      <c r="B4261" s="11">
        <v>-1.4385662928148912</v>
      </c>
      <c r="C4261" s="11">
        <v>-1.7707174201599625</v>
      </c>
      <c r="D4261" s="3">
        <f>B4261*Dashboard!$D$11*Dashboard!$D$10*SQRT(Dashboard!$D$12/365)</f>
        <v>-357169.7805235447</v>
      </c>
      <c r="E4261" s="3">
        <f>IF(Dashboard!$I$3,C4261*Dashboard!$E$11*Dashboard!$E$10*SQRT(Dashboard!$D$12/365),0)</f>
        <v>-879273.6983851071</v>
      </c>
      <c r="F4261" s="3">
        <f>D4261+IF(Dashboard!$I$3,E4261,0)</f>
        <v>-1236443.4789086517</v>
      </c>
      <c r="G4261" s="3">
        <f>IF(Dashboard!$I$4, ('Lookups and Calculations'!$F$9) / (1 - 'Lookups and Calculations'!$F$10), 'Lookups and Calculations'!$F$9)</f>
        <v>1951878.888340465</v>
      </c>
      <c r="H4261" s="12">
        <f t="shared" si="132"/>
        <v>0</v>
      </c>
      <c r="I4261" s="12">
        <f t="shared" si="133"/>
        <v>0</v>
      </c>
      <c r="J4261" s="13">
        <f>(1 - Dashboard!$I$9) * H4261 * Dashboard!$I$8 * 'Lookups and Calculations'!$F$12</f>
        <v>0</v>
      </c>
      <c r="K4261" s="12">
        <f>(1 - Dashboard!$I$11) * I4261 * Dashboard!$I$10 * 'Lookups and Calculations'!$F$12</f>
        <v>0</v>
      </c>
      <c r="L4261" s="12">
        <f>(H4261 - I4261) * Dashboard!$I$13 * (Dashboard!$D$12 / 365) * 'Lookups and Calculations'!$F$12</f>
        <v>0</v>
      </c>
      <c r="M4261" s="3">
        <f>(G4261*2) * Dashboard!$I$13 * (Dashboard!$D$12 / 365) * 'Lookups and Calculations'!$F$12</f>
        <v>1602.0878730267946</v>
      </c>
      <c r="N4261" s="12">
        <f>H4261 * Dashboard!$I$14 * Dashboard!$I$15 * (Dashboard!$D$12 / 365) * 'Lookups and Calculations'!$F$12</f>
        <v>0</v>
      </c>
    </row>
    <row r="4262" spans="1:14" x14ac:dyDescent="0.35">
      <c r="A4262" s="2">
        <v>4261</v>
      </c>
      <c r="B4262" s="11">
        <v>0.25059593245086365</v>
      </c>
      <c r="C4262" s="11">
        <v>1.0365722819398029E-2</v>
      </c>
      <c r="D4262" s="3">
        <f>B4262*Dashboard!$D$11*Dashboard!$D$10*SQRT(Dashboard!$D$12/365)</f>
        <v>62218.400806840793</v>
      </c>
      <c r="E4262" s="3">
        <f>IF(Dashboard!$I$3,C4262*Dashboard!$E$11*Dashboard!$E$10*SQRT(Dashboard!$D$12/365),0)</f>
        <v>5147.2399469722495</v>
      </c>
      <c r="F4262" s="3">
        <f>D4262+IF(Dashboard!$I$3,E4262,0)</f>
        <v>67365.640753813044</v>
      </c>
      <c r="G4262" s="3">
        <f>IF(Dashboard!$I$4, ('Lookups and Calculations'!$F$9) / (1 - 'Lookups and Calculations'!$F$10), 'Lookups and Calculations'!$F$9)</f>
        <v>1951878.888340465</v>
      </c>
      <c r="H4262" s="12">
        <f t="shared" si="132"/>
        <v>0</v>
      </c>
      <c r="I4262" s="12">
        <f t="shared" si="133"/>
        <v>0</v>
      </c>
      <c r="J4262" s="13">
        <f>(1 - Dashboard!$I$9) * H4262 * Dashboard!$I$8 * 'Lookups and Calculations'!$F$12</f>
        <v>0</v>
      </c>
      <c r="K4262" s="12">
        <f>(1 - Dashboard!$I$11) * I4262 * Dashboard!$I$10 * 'Lookups and Calculations'!$F$12</f>
        <v>0</v>
      </c>
      <c r="L4262" s="12">
        <f>(H4262 - I4262) * Dashboard!$I$13 * (Dashboard!$D$12 / 365) * 'Lookups and Calculations'!$F$12</f>
        <v>0</v>
      </c>
      <c r="M4262" s="3">
        <f>(G4262*2) * Dashboard!$I$13 * (Dashboard!$D$12 / 365) * 'Lookups and Calculations'!$F$12</f>
        <v>1602.0878730267946</v>
      </c>
      <c r="N4262" s="12">
        <f>H4262 * Dashboard!$I$14 * Dashboard!$I$15 * (Dashboard!$D$12 / 365) * 'Lookups and Calculations'!$F$12</f>
        <v>0</v>
      </c>
    </row>
    <row r="4263" spans="1:14" x14ac:dyDescent="0.35">
      <c r="A4263" s="2">
        <v>4262</v>
      </c>
      <c r="B4263" s="11">
        <v>-0.79005370047557366</v>
      </c>
      <c r="C4263" s="11">
        <v>-0.7005759131009397</v>
      </c>
      <c r="D4263" s="3">
        <f>B4263*Dashboard!$D$11*Dashboard!$D$10*SQRT(Dashboard!$D$12/365)</f>
        <v>-196155.92844770287</v>
      </c>
      <c r="E4263" s="3">
        <f>IF(Dashboard!$I$3,C4263*Dashboard!$E$11*Dashboard!$E$10*SQRT(Dashboard!$D$12/365),0)</f>
        <v>-347880.4506571911</v>
      </c>
      <c r="F4263" s="3">
        <f>D4263+IF(Dashboard!$I$3,E4263,0)</f>
        <v>-544036.379104894</v>
      </c>
      <c r="G4263" s="3">
        <f>IF(Dashboard!$I$4, ('Lookups and Calculations'!$F$9) / (1 - 'Lookups and Calculations'!$F$10), 'Lookups and Calculations'!$F$9)</f>
        <v>1951878.888340465</v>
      </c>
      <c r="H4263" s="12">
        <f t="shared" si="132"/>
        <v>0</v>
      </c>
      <c r="I4263" s="12">
        <f t="shared" si="133"/>
        <v>0</v>
      </c>
      <c r="J4263" s="13">
        <f>(1 - Dashboard!$I$9) * H4263 * Dashboard!$I$8 * 'Lookups and Calculations'!$F$12</f>
        <v>0</v>
      </c>
      <c r="K4263" s="12">
        <f>(1 - Dashboard!$I$11) * I4263 * Dashboard!$I$10 * 'Lookups and Calculations'!$F$12</f>
        <v>0</v>
      </c>
      <c r="L4263" s="12">
        <f>(H4263 - I4263) * Dashboard!$I$13 * (Dashboard!$D$12 / 365) * 'Lookups and Calculations'!$F$12</f>
        <v>0</v>
      </c>
      <c r="M4263" s="3">
        <f>(G4263*2) * Dashboard!$I$13 * (Dashboard!$D$12 / 365) * 'Lookups and Calculations'!$F$12</f>
        <v>1602.0878730267946</v>
      </c>
      <c r="N4263" s="12">
        <f>H4263 * Dashboard!$I$14 * Dashboard!$I$15 * (Dashboard!$D$12 / 365) * 'Lookups and Calculations'!$F$12</f>
        <v>0</v>
      </c>
    </row>
    <row r="4264" spans="1:14" x14ac:dyDescent="0.35">
      <c r="A4264" s="2">
        <v>4263</v>
      </c>
      <c r="B4264" s="11">
        <v>-0.32774202844490435</v>
      </c>
      <c r="C4264" s="11">
        <v>-0.5618313807534302</v>
      </c>
      <c r="D4264" s="3">
        <f>B4264*Dashboard!$D$11*Dashboard!$D$10*SQRT(Dashboard!$D$12/365)</f>
        <v>-81372.369805046284</v>
      </c>
      <c r="E4264" s="3">
        <f>IF(Dashboard!$I$3,C4264*Dashboard!$E$11*Dashboard!$E$10*SQRT(Dashboard!$D$12/365),0)</f>
        <v>-278984.97546788276</v>
      </c>
      <c r="F4264" s="3">
        <f>D4264+IF(Dashboard!$I$3,E4264,0)</f>
        <v>-360357.34527292906</v>
      </c>
      <c r="G4264" s="3">
        <f>IF(Dashboard!$I$4, ('Lookups and Calculations'!$F$9) / (1 - 'Lookups and Calculations'!$F$10), 'Lookups and Calculations'!$F$9)</f>
        <v>1951878.888340465</v>
      </c>
      <c r="H4264" s="12">
        <f t="shared" si="132"/>
        <v>0</v>
      </c>
      <c r="I4264" s="12">
        <f t="shared" si="133"/>
        <v>0</v>
      </c>
      <c r="J4264" s="13">
        <f>(1 - Dashboard!$I$9) * H4264 * Dashboard!$I$8 * 'Lookups and Calculations'!$F$12</f>
        <v>0</v>
      </c>
      <c r="K4264" s="12">
        <f>(1 - Dashboard!$I$11) * I4264 * Dashboard!$I$10 * 'Lookups and Calculations'!$F$12</f>
        <v>0</v>
      </c>
      <c r="L4264" s="12">
        <f>(H4264 - I4264) * Dashboard!$I$13 * (Dashboard!$D$12 / 365) * 'Lookups and Calculations'!$F$12</f>
        <v>0</v>
      </c>
      <c r="M4264" s="3">
        <f>(G4264*2) * Dashboard!$I$13 * (Dashboard!$D$12 / 365) * 'Lookups and Calculations'!$F$12</f>
        <v>1602.0878730267946</v>
      </c>
      <c r="N4264" s="12">
        <f>H4264 * Dashboard!$I$14 * Dashboard!$I$15 * (Dashboard!$D$12 / 365) * 'Lookups and Calculations'!$F$12</f>
        <v>0</v>
      </c>
    </row>
    <row r="4265" spans="1:14" x14ac:dyDescent="0.35">
      <c r="A4265" s="2">
        <v>4264</v>
      </c>
      <c r="B4265" s="11">
        <v>0.89018737415241966</v>
      </c>
      <c r="C4265" s="11">
        <v>1.0517684281074378</v>
      </c>
      <c r="D4265" s="3">
        <f>B4265*Dashboard!$D$11*Dashboard!$D$10*SQRT(Dashboard!$D$12/365)</f>
        <v>221017.29384240654</v>
      </c>
      <c r="E4265" s="3">
        <f>IF(Dashboard!$I$3,C4265*Dashboard!$E$11*Dashboard!$E$10*SQRT(Dashboard!$D$12/365),0)</f>
        <v>522269.84672866308</v>
      </c>
      <c r="F4265" s="3">
        <f>D4265+IF(Dashboard!$I$3,E4265,0)</f>
        <v>743287.14057106967</v>
      </c>
      <c r="G4265" s="3">
        <f>IF(Dashboard!$I$4, ('Lookups and Calculations'!$F$9) / (1 - 'Lookups and Calculations'!$F$10), 'Lookups and Calculations'!$F$9)</f>
        <v>1951878.888340465</v>
      </c>
      <c r="H4265" s="12">
        <f t="shared" si="132"/>
        <v>0</v>
      </c>
      <c r="I4265" s="12">
        <f t="shared" si="133"/>
        <v>0</v>
      </c>
      <c r="J4265" s="13">
        <f>(1 - Dashboard!$I$9) * H4265 * Dashboard!$I$8 * 'Lookups and Calculations'!$F$12</f>
        <v>0</v>
      </c>
      <c r="K4265" s="12">
        <f>(1 - Dashboard!$I$11) * I4265 * Dashboard!$I$10 * 'Lookups and Calculations'!$F$12</f>
        <v>0</v>
      </c>
      <c r="L4265" s="12">
        <f>(H4265 - I4265) * Dashboard!$I$13 * (Dashboard!$D$12 / 365) * 'Lookups and Calculations'!$F$12</f>
        <v>0</v>
      </c>
      <c r="M4265" s="3">
        <f>(G4265*2) * Dashboard!$I$13 * (Dashboard!$D$12 / 365) * 'Lookups and Calculations'!$F$12</f>
        <v>1602.0878730267946</v>
      </c>
      <c r="N4265" s="12">
        <f>H4265 * Dashboard!$I$14 * Dashboard!$I$15 * (Dashboard!$D$12 / 365) * 'Lookups and Calculations'!$F$12</f>
        <v>0</v>
      </c>
    </row>
    <row r="4266" spans="1:14" x14ac:dyDescent="0.35">
      <c r="A4266" s="2">
        <v>4265</v>
      </c>
      <c r="B4266" s="11">
        <v>0.16074159240081184</v>
      </c>
      <c r="C4266" s="11">
        <v>1.1623693250905338</v>
      </c>
      <c r="D4266" s="3">
        <f>B4266*Dashboard!$D$11*Dashboard!$D$10*SQRT(Dashboard!$D$12/365)</f>
        <v>39909.206524270056</v>
      </c>
      <c r="E4266" s="3">
        <f>IF(Dashboard!$I$3,C4266*Dashboard!$E$11*Dashboard!$E$10*SQRT(Dashboard!$D$12/365),0)</f>
        <v>577190.21890541166</v>
      </c>
      <c r="F4266" s="3">
        <f>D4266+IF(Dashboard!$I$3,E4266,0)</f>
        <v>617099.42542968167</v>
      </c>
      <c r="G4266" s="3">
        <f>IF(Dashboard!$I$4, ('Lookups and Calculations'!$F$9) / (1 - 'Lookups and Calculations'!$F$10), 'Lookups and Calculations'!$F$9)</f>
        <v>1951878.888340465</v>
      </c>
      <c r="H4266" s="12">
        <f t="shared" si="132"/>
        <v>0</v>
      </c>
      <c r="I4266" s="12">
        <f t="shared" si="133"/>
        <v>0</v>
      </c>
      <c r="J4266" s="13">
        <f>(1 - Dashboard!$I$9) * H4266 * Dashboard!$I$8 * 'Lookups and Calculations'!$F$12</f>
        <v>0</v>
      </c>
      <c r="K4266" s="12">
        <f>(1 - Dashboard!$I$11) * I4266 * Dashboard!$I$10 * 'Lookups and Calculations'!$F$12</f>
        <v>0</v>
      </c>
      <c r="L4266" s="12">
        <f>(H4266 - I4266) * Dashboard!$I$13 * (Dashboard!$D$12 / 365) * 'Lookups and Calculations'!$F$12</f>
        <v>0</v>
      </c>
      <c r="M4266" s="3">
        <f>(G4266*2) * Dashboard!$I$13 * (Dashboard!$D$12 / 365) * 'Lookups and Calculations'!$F$12</f>
        <v>1602.0878730267946</v>
      </c>
      <c r="N4266" s="12">
        <f>H4266 * Dashboard!$I$14 * Dashboard!$I$15 * (Dashboard!$D$12 / 365) * 'Lookups and Calculations'!$F$12</f>
        <v>0</v>
      </c>
    </row>
    <row r="4267" spans="1:14" x14ac:dyDescent="0.35">
      <c r="A4267" s="2">
        <v>4266</v>
      </c>
      <c r="B4267" s="11">
        <v>0.80844563513681789</v>
      </c>
      <c r="C4267" s="11">
        <v>1.4529217562206904</v>
      </c>
      <c r="D4267" s="3">
        <f>B4267*Dashboard!$D$11*Dashboard!$D$10*SQRT(Dashboard!$D$12/365)</f>
        <v>200722.31047623354</v>
      </c>
      <c r="E4267" s="3">
        <f>IF(Dashboard!$I$3,C4267*Dashboard!$E$11*Dashboard!$E$10*SQRT(Dashboard!$D$12/365),0)</f>
        <v>721467.9606760426</v>
      </c>
      <c r="F4267" s="3">
        <f>D4267+IF(Dashboard!$I$3,E4267,0)</f>
        <v>922190.27115227608</v>
      </c>
      <c r="G4267" s="3">
        <f>IF(Dashboard!$I$4, ('Lookups and Calculations'!$F$9) / (1 - 'Lookups and Calculations'!$F$10), 'Lookups and Calculations'!$F$9)</f>
        <v>1951878.888340465</v>
      </c>
      <c r="H4267" s="12">
        <f t="shared" si="132"/>
        <v>0</v>
      </c>
      <c r="I4267" s="12">
        <f t="shared" si="133"/>
        <v>0</v>
      </c>
      <c r="J4267" s="13">
        <f>(1 - Dashboard!$I$9) * H4267 * Dashboard!$I$8 * 'Lookups and Calculations'!$F$12</f>
        <v>0</v>
      </c>
      <c r="K4267" s="12">
        <f>(1 - Dashboard!$I$11) * I4267 * Dashboard!$I$10 * 'Lookups and Calculations'!$F$12</f>
        <v>0</v>
      </c>
      <c r="L4267" s="12">
        <f>(H4267 - I4267) * Dashboard!$I$13 * (Dashboard!$D$12 / 365) * 'Lookups and Calculations'!$F$12</f>
        <v>0</v>
      </c>
      <c r="M4267" s="3">
        <f>(G4267*2) * Dashboard!$I$13 * (Dashboard!$D$12 / 365) * 'Lookups and Calculations'!$F$12</f>
        <v>1602.0878730267946</v>
      </c>
      <c r="N4267" s="12">
        <f>H4267 * Dashboard!$I$14 * Dashboard!$I$15 * (Dashboard!$D$12 / 365) * 'Lookups and Calculations'!$F$12</f>
        <v>0</v>
      </c>
    </row>
    <row r="4268" spans="1:14" x14ac:dyDescent="0.35">
      <c r="A4268" s="2">
        <v>4267</v>
      </c>
      <c r="B4268" s="11">
        <v>0.1980069426296176</v>
      </c>
      <c r="C4268" s="11">
        <v>-0.30623229376956707</v>
      </c>
      <c r="D4268" s="3">
        <f>B4268*Dashboard!$D$11*Dashboard!$D$10*SQRT(Dashboard!$D$12/365)</f>
        <v>49161.513511326826</v>
      </c>
      <c r="E4268" s="3">
        <f>IF(Dashboard!$I$3,C4268*Dashboard!$E$11*Dashboard!$E$10*SQRT(Dashboard!$D$12/365),0)</f>
        <v>-152063.78976234238</v>
      </c>
      <c r="F4268" s="3">
        <f>D4268+IF(Dashboard!$I$3,E4268,0)</f>
        <v>-102902.27625101554</v>
      </c>
      <c r="G4268" s="3">
        <f>IF(Dashboard!$I$4, ('Lookups and Calculations'!$F$9) / (1 - 'Lookups and Calculations'!$F$10), 'Lookups and Calculations'!$F$9)</f>
        <v>1951878.888340465</v>
      </c>
      <c r="H4268" s="12">
        <f t="shared" si="132"/>
        <v>0</v>
      </c>
      <c r="I4268" s="12">
        <f t="shared" si="133"/>
        <v>0</v>
      </c>
      <c r="J4268" s="13">
        <f>(1 - Dashboard!$I$9) * H4268 * Dashboard!$I$8 * 'Lookups and Calculations'!$F$12</f>
        <v>0</v>
      </c>
      <c r="K4268" s="12">
        <f>(1 - Dashboard!$I$11) * I4268 * Dashboard!$I$10 * 'Lookups and Calculations'!$F$12</f>
        <v>0</v>
      </c>
      <c r="L4268" s="12">
        <f>(H4268 - I4268) * Dashboard!$I$13 * (Dashboard!$D$12 / 365) * 'Lookups and Calculations'!$F$12</f>
        <v>0</v>
      </c>
      <c r="M4268" s="3">
        <f>(G4268*2) * Dashboard!$I$13 * (Dashboard!$D$12 / 365) * 'Lookups and Calculations'!$F$12</f>
        <v>1602.0878730267946</v>
      </c>
      <c r="N4268" s="12">
        <f>H4268 * Dashboard!$I$14 * Dashboard!$I$15 * (Dashboard!$D$12 / 365) * 'Lookups and Calculations'!$F$12</f>
        <v>0</v>
      </c>
    </row>
    <row r="4269" spans="1:14" x14ac:dyDescent="0.35">
      <c r="A4269" s="2">
        <v>4268</v>
      </c>
      <c r="B4269" s="11">
        <v>1.2556873425867552</v>
      </c>
      <c r="C4269" s="11">
        <v>-1.9148886449004341</v>
      </c>
      <c r="D4269" s="3">
        <f>B4269*Dashboard!$D$11*Dashboard!$D$10*SQRT(Dashboard!$D$12/365)</f>
        <v>311764.27169047727</v>
      </c>
      <c r="E4269" s="3">
        <f>IF(Dashboard!$I$3,C4269*Dashboard!$E$11*Dashboard!$E$10*SQRT(Dashboard!$D$12/365),0)</f>
        <v>-950863.87112244486</v>
      </c>
      <c r="F4269" s="3">
        <f>D4269+IF(Dashboard!$I$3,E4269,0)</f>
        <v>-639099.5994319676</v>
      </c>
      <c r="G4269" s="3">
        <f>IF(Dashboard!$I$4, ('Lookups and Calculations'!$F$9) / (1 - 'Lookups and Calculations'!$F$10), 'Lookups and Calculations'!$F$9)</f>
        <v>1951878.888340465</v>
      </c>
      <c r="H4269" s="12">
        <f t="shared" si="132"/>
        <v>0</v>
      </c>
      <c r="I4269" s="12">
        <f t="shared" si="133"/>
        <v>0</v>
      </c>
      <c r="J4269" s="13">
        <f>(1 - Dashboard!$I$9) * H4269 * Dashboard!$I$8 * 'Lookups and Calculations'!$F$12</f>
        <v>0</v>
      </c>
      <c r="K4269" s="12">
        <f>(1 - Dashboard!$I$11) * I4269 * Dashboard!$I$10 * 'Lookups and Calculations'!$F$12</f>
        <v>0</v>
      </c>
      <c r="L4269" s="12">
        <f>(H4269 - I4269) * Dashboard!$I$13 * (Dashboard!$D$12 / 365) * 'Lookups and Calculations'!$F$12</f>
        <v>0</v>
      </c>
      <c r="M4269" s="3">
        <f>(G4269*2) * Dashboard!$I$13 * (Dashboard!$D$12 / 365) * 'Lookups and Calculations'!$F$12</f>
        <v>1602.0878730267946</v>
      </c>
      <c r="N4269" s="12">
        <f>H4269 * Dashboard!$I$14 * Dashboard!$I$15 * (Dashboard!$D$12 / 365) * 'Lookups and Calculations'!$F$12</f>
        <v>0</v>
      </c>
    </row>
    <row r="4270" spans="1:14" x14ac:dyDescent="0.35">
      <c r="A4270" s="2">
        <v>4269</v>
      </c>
      <c r="B4270" s="11">
        <v>-0.58283468669151595</v>
      </c>
      <c r="C4270" s="11">
        <v>3.1830492775925749E-2</v>
      </c>
      <c r="D4270" s="3">
        <f>B4270*Dashboard!$D$11*Dashboard!$D$10*SQRT(Dashboard!$D$12/365)</f>
        <v>-144707.22563628442</v>
      </c>
      <c r="E4270" s="3">
        <f>IF(Dashboard!$I$3,C4270*Dashboard!$E$11*Dashboard!$E$10*SQRT(Dashboard!$D$12/365),0)</f>
        <v>15805.86195508277</v>
      </c>
      <c r="F4270" s="3">
        <f>D4270+IF(Dashboard!$I$3,E4270,0)</f>
        <v>-128901.36368120165</v>
      </c>
      <c r="G4270" s="3">
        <f>IF(Dashboard!$I$4, ('Lookups and Calculations'!$F$9) / (1 - 'Lookups and Calculations'!$F$10), 'Lookups and Calculations'!$F$9)</f>
        <v>1951878.888340465</v>
      </c>
      <c r="H4270" s="12">
        <f t="shared" si="132"/>
        <v>0</v>
      </c>
      <c r="I4270" s="12">
        <f t="shared" si="133"/>
        <v>0</v>
      </c>
      <c r="J4270" s="13">
        <f>(1 - Dashboard!$I$9) * H4270 * Dashboard!$I$8 * 'Lookups and Calculations'!$F$12</f>
        <v>0</v>
      </c>
      <c r="K4270" s="12">
        <f>(1 - Dashboard!$I$11) * I4270 * Dashboard!$I$10 * 'Lookups and Calculations'!$F$12</f>
        <v>0</v>
      </c>
      <c r="L4270" s="12">
        <f>(H4270 - I4270) * Dashboard!$I$13 * (Dashboard!$D$12 / 365) * 'Lookups and Calculations'!$F$12</f>
        <v>0</v>
      </c>
      <c r="M4270" s="3">
        <f>(G4270*2) * Dashboard!$I$13 * (Dashboard!$D$12 / 365) * 'Lookups and Calculations'!$F$12</f>
        <v>1602.0878730267946</v>
      </c>
      <c r="N4270" s="12">
        <f>H4270 * Dashboard!$I$14 * Dashboard!$I$15 * (Dashboard!$D$12 / 365) * 'Lookups and Calculations'!$F$12</f>
        <v>0</v>
      </c>
    </row>
    <row r="4271" spans="1:14" x14ac:dyDescent="0.35">
      <c r="A4271" s="2">
        <v>4270</v>
      </c>
      <c r="B4271" s="11">
        <v>-1.8277789977498107</v>
      </c>
      <c r="C4271" s="11">
        <v>-0.67299671190493604</v>
      </c>
      <c r="D4271" s="3">
        <f>B4271*Dashboard!$D$11*Dashboard!$D$10*SQRT(Dashboard!$D$12/365)</f>
        <v>-453804.19848044321</v>
      </c>
      <c r="E4271" s="3">
        <f>IF(Dashboard!$I$3,C4271*Dashboard!$E$11*Dashboard!$E$10*SQRT(Dashboard!$D$12/365),0)</f>
        <v>-334185.62506953388</v>
      </c>
      <c r="F4271" s="3">
        <f>D4271+IF(Dashboard!$I$3,E4271,0)</f>
        <v>-787989.82354997704</v>
      </c>
      <c r="G4271" s="3">
        <f>IF(Dashboard!$I$4, ('Lookups and Calculations'!$F$9) / (1 - 'Lookups and Calculations'!$F$10), 'Lookups and Calculations'!$F$9)</f>
        <v>1951878.888340465</v>
      </c>
      <c r="H4271" s="12">
        <f t="shared" si="132"/>
        <v>0</v>
      </c>
      <c r="I4271" s="12">
        <f t="shared" si="133"/>
        <v>0</v>
      </c>
      <c r="J4271" s="13">
        <f>(1 - Dashboard!$I$9) * H4271 * Dashboard!$I$8 * 'Lookups and Calculations'!$F$12</f>
        <v>0</v>
      </c>
      <c r="K4271" s="12">
        <f>(1 - Dashboard!$I$11) * I4271 * Dashboard!$I$10 * 'Lookups and Calculations'!$F$12</f>
        <v>0</v>
      </c>
      <c r="L4271" s="12">
        <f>(H4271 - I4271) * Dashboard!$I$13 * (Dashboard!$D$12 / 365) * 'Lookups and Calculations'!$F$12</f>
        <v>0</v>
      </c>
      <c r="M4271" s="3">
        <f>(G4271*2) * Dashboard!$I$13 * (Dashboard!$D$12 / 365) * 'Lookups and Calculations'!$F$12</f>
        <v>1602.0878730267946</v>
      </c>
      <c r="N4271" s="12">
        <f>H4271 * Dashboard!$I$14 * Dashboard!$I$15 * (Dashboard!$D$12 / 365) * 'Lookups and Calculations'!$F$12</f>
        <v>0</v>
      </c>
    </row>
    <row r="4272" spans="1:14" x14ac:dyDescent="0.35">
      <c r="A4272" s="2">
        <v>4271</v>
      </c>
      <c r="B4272" s="11">
        <v>1.6259506386690028</v>
      </c>
      <c r="C4272" s="11">
        <v>0.67480001976473436</v>
      </c>
      <c r="D4272" s="3">
        <f>B4272*Dashboard!$D$11*Dashboard!$D$10*SQRT(Dashboard!$D$12/365)</f>
        <v>403693.89694177435</v>
      </c>
      <c r="E4272" s="3">
        <f>IF(Dashboard!$I$3,C4272*Dashboard!$E$11*Dashboard!$E$10*SQRT(Dashboard!$D$12/365),0)</f>
        <v>335081.0819917731</v>
      </c>
      <c r="F4272" s="3">
        <f>D4272+IF(Dashboard!$I$3,E4272,0)</f>
        <v>738774.97893354739</v>
      </c>
      <c r="G4272" s="3">
        <f>IF(Dashboard!$I$4, ('Lookups and Calculations'!$F$9) / (1 - 'Lookups and Calculations'!$F$10), 'Lookups and Calculations'!$F$9)</f>
        <v>1951878.888340465</v>
      </c>
      <c r="H4272" s="12">
        <f t="shared" si="132"/>
        <v>0</v>
      </c>
      <c r="I4272" s="12">
        <f t="shared" si="133"/>
        <v>0</v>
      </c>
      <c r="J4272" s="13">
        <f>(1 - Dashboard!$I$9) * H4272 * Dashboard!$I$8 * 'Lookups and Calculations'!$F$12</f>
        <v>0</v>
      </c>
      <c r="K4272" s="12">
        <f>(1 - Dashboard!$I$11) * I4272 * Dashboard!$I$10 * 'Lookups and Calculations'!$F$12</f>
        <v>0</v>
      </c>
      <c r="L4272" s="12">
        <f>(H4272 - I4272) * Dashboard!$I$13 * (Dashboard!$D$12 / 365) * 'Lookups and Calculations'!$F$12</f>
        <v>0</v>
      </c>
      <c r="M4272" s="3">
        <f>(G4272*2) * Dashboard!$I$13 * (Dashboard!$D$12 / 365) * 'Lookups and Calculations'!$F$12</f>
        <v>1602.0878730267946</v>
      </c>
      <c r="N4272" s="12">
        <f>H4272 * Dashboard!$I$14 * Dashboard!$I$15 * (Dashboard!$D$12 / 365) * 'Lookups and Calculations'!$F$12</f>
        <v>0</v>
      </c>
    </row>
    <row r="4273" spans="1:14" x14ac:dyDescent="0.35">
      <c r="A4273" s="2">
        <v>4272</v>
      </c>
      <c r="B4273" s="11">
        <v>1.0245809722192325</v>
      </c>
      <c r="C4273" s="11">
        <v>-4.1908289849351806E-2</v>
      </c>
      <c r="D4273" s="3">
        <f>B4273*Dashboard!$D$11*Dashboard!$D$10*SQRT(Dashboard!$D$12/365)</f>
        <v>254384.77378757278</v>
      </c>
      <c r="E4273" s="3">
        <f>IF(Dashboard!$I$3,C4273*Dashboard!$E$11*Dashboard!$E$10*SQRT(Dashboard!$D$12/365),0)</f>
        <v>-20810.128476347039</v>
      </c>
      <c r="F4273" s="3">
        <f>D4273+IF(Dashboard!$I$3,E4273,0)</f>
        <v>233574.64531122573</v>
      </c>
      <c r="G4273" s="3">
        <f>IF(Dashboard!$I$4, ('Lookups and Calculations'!$F$9) / (1 - 'Lookups and Calculations'!$F$10), 'Lookups and Calculations'!$F$9)</f>
        <v>1951878.888340465</v>
      </c>
      <c r="H4273" s="12">
        <f t="shared" si="132"/>
        <v>0</v>
      </c>
      <c r="I4273" s="12">
        <f t="shared" si="133"/>
        <v>0</v>
      </c>
      <c r="J4273" s="13">
        <f>(1 - Dashboard!$I$9) * H4273 * Dashboard!$I$8 * 'Lookups and Calculations'!$F$12</f>
        <v>0</v>
      </c>
      <c r="K4273" s="12">
        <f>(1 - Dashboard!$I$11) * I4273 * Dashboard!$I$10 * 'Lookups and Calculations'!$F$12</f>
        <v>0</v>
      </c>
      <c r="L4273" s="12">
        <f>(H4273 - I4273) * Dashboard!$I$13 * (Dashboard!$D$12 / 365) * 'Lookups and Calculations'!$F$12</f>
        <v>0</v>
      </c>
      <c r="M4273" s="3">
        <f>(G4273*2) * Dashboard!$I$13 * (Dashboard!$D$12 / 365) * 'Lookups and Calculations'!$F$12</f>
        <v>1602.0878730267946</v>
      </c>
      <c r="N4273" s="12">
        <f>H4273 * Dashboard!$I$14 * Dashboard!$I$15 * (Dashboard!$D$12 / 365) * 'Lookups and Calculations'!$F$12</f>
        <v>0</v>
      </c>
    </row>
    <row r="4274" spans="1:14" x14ac:dyDescent="0.35">
      <c r="A4274" s="2">
        <v>4273</v>
      </c>
      <c r="B4274" s="11">
        <v>-4.9402733794418403E-2</v>
      </c>
      <c r="C4274" s="11">
        <v>0.55666594352953436</v>
      </c>
      <c r="D4274" s="3">
        <f>B4274*Dashboard!$D$11*Dashboard!$D$10*SQRT(Dashboard!$D$12/365)</f>
        <v>-12265.798020394761</v>
      </c>
      <c r="E4274" s="3">
        <f>IF(Dashboard!$I$3,C4274*Dashboard!$E$11*Dashboard!$E$10*SQRT(Dashboard!$D$12/365),0)</f>
        <v>276420.00770966156</v>
      </c>
      <c r="F4274" s="3">
        <f>D4274+IF(Dashboard!$I$3,E4274,0)</f>
        <v>264154.20968926681</v>
      </c>
      <c r="G4274" s="3">
        <f>IF(Dashboard!$I$4, ('Lookups and Calculations'!$F$9) / (1 - 'Lookups and Calculations'!$F$10), 'Lookups and Calculations'!$F$9)</f>
        <v>1951878.888340465</v>
      </c>
      <c r="H4274" s="12">
        <f t="shared" si="132"/>
        <v>0</v>
      </c>
      <c r="I4274" s="12">
        <f t="shared" si="133"/>
        <v>0</v>
      </c>
      <c r="J4274" s="13">
        <f>(1 - Dashboard!$I$9) * H4274 * Dashboard!$I$8 * 'Lookups and Calculations'!$F$12</f>
        <v>0</v>
      </c>
      <c r="K4274" s="12">
        <f>(1 - Dashboard!$I$11) * I4274 * Dashboard!$I$10 * 'Lookups and Calculations'!$F$12</f>
        <v>0</v>
      </c>
      <c r="L4274" s="12">
        <f>(H4274 - I4274) * Dashboard!$I$13 * (Dashboard!$D$12 / 365) * 'Lookups and Calculations'!$F$12</f>
        <v>0</v>
      </c>
      <c r="M4274" s="3">
        <f>(G4274*2) * Dashboard!$I$13 * (Dashboard!$D$12 / 365) * 'Lookups and Calculations'!$F$12</f>
        <v>1602.0878730267946</v>
      </c>
      <c r="N4274" s="12">
        <f>H4274 * Dashboard!$I$14 * Dashboard!$I$15 * (Dashboard!$D$12 / 365) * 'Lookups and Calculations'!$F$12</f>
        <v>0</v>
      </c>
    </row>
    <row r="4275" spans="1:14" x14ac:dyDescent="0.35">
      <c r="A4275" s="2">
        <v>4274</v>
      </c>
      <c r="B4275" s="11">
        <v>0.10185681298232793</v>
      </c>
      <c r="C4275" s="11">
        <v>1.432516233263702</v>
      </c>
      <c r="D4275" s="3">
        <f>B4275*Dashboard!$D$11*Dashboard!$D$10*SQRT(Dashboard!$D$12/365)</f>
        <v>25289.189465533414</v>
      </c>
      <c r="E4275" s="3">
        <f>IF(Dashboard!$I$3,C4275*Dashboard!$E$11*Dashboard!$E$10*SQRT(Dashboard!$D$12/365),0)</f>
        <v>711335.32210051396</v>
      </c>
      <c r="F4275" s="3">
        <f>D4275+IF(Dashboard!$I$3,E4275,0)</f>
        <v>736624.51156604732</v>
      </c>
      <c r="G4275" s="3">
        <f>IF(Dashboard!$I$4, ('Lookups and Calculations'!$F$9) / (1 - 'Lookups and Calculations'!$F$10), 'Lookups and Calculations'!$F$9)</f>
        <v>1951878.888340465</v>
      </c>
      <c r="H4275" s="12">
        <f t="shared" si="132"/>
        <v>0</v>
      </c>
      <c r="I4275" s="12">
        <f t="shared" si="133"/>
        <v>0</v>
      </c>
      <c r="J4275" s="13">
        <f>(1 - Dashboard!$I$9) * H4275 * Dashboard!$I$8 * 'Lookups and Calculations'!$F$12</f>
        <v>0</v>
      </c>
      <c r="K4275" s="12">
        <f>(1 - Dashboard!$I$11) * I4275 * Dashboard!$I$10 * 'Lookups and Calculations'!$F$12</f>
        <v>0</v>
      </c>
      <c r="L4275" s="12">
        <f>(H4275 - I4275) * Dashboard!$I$13 * (Dashboard!$D$12 / 365) * 'Lookups and Calculations'!$F$12</f>
        <v>0</v>
      </c>
      <c r="M4275" s="3">
        <f>(G4275*2) * Dashboard!$I$13 * (Dashboard!$D$12 / 365) * 'Lookups and Calculations'!$F$12</f>
        <v>1602.0878730267946</v>
      </c>
      <c r="N4275" s="12">
        <f>H4275 * Dashboard!$I$14 * Dashboard!$I$15 * (Dashboard!$D$12 / 365) * 'Lookups and Calculations'!$F$12</f>
        <v>0</v>
      </c>
    </row>
    <row r="4276" spans="1:14" x14ac:dyDescent="0.35">
      <c r="A4276" s="2">
        <v>4275</v>
      </c>
      <c r="B4276" s="11">
        <v>1.0189861570963035</v>
      </c>
      <c r="C4276" s="11">
        <v>0.8455624702434521</v>
      </c>
      <c r="D4276" s="3">
        <f>B4276*Dashboard!$D$11*Dashboard!$D$10*SQRT(Dashboard!$D$12/365)</f>
        <v>252995.68320515947</v>
      </c>
      <c r="E4276" s="3">
        <f>IF(Dashboard!$I$3,C4276*Dashboard!$E$11*Dashboard!$E$10*SQRT(Dashboard!$D$12/365),0)</f>
        <v>419875.48773278738</v>
      </c>
      <c r="F4276" s="3">
        <f>D4276+IF(Dashboard!$I$3,E4276,0)</f>
        <v>672871.17093794688</v>
      </c>
      <c r="G4276" s="3">
        <f>IF(Dashboard!$I$4, ('Lookups and Calculations'!$F$9) / (1 - 'Lookups and Calculations'!$F$10), 'Lookups and Calculations'!$F$9)</f>
        <v>1951878.888340465</v>
      </c>
      <c r="H4276" s="12">
        <f t="shared" si="132"/>
        <v>0</v>
      </c>
      <c r="I4276" s="12">
        <f t="shared" si="133"/>
        <v>0</v>
      </c>
      <c r="J4276" s="13">
        <f>(1 - Dashboard!$I$9) * H4276 * Dashboard!$I$8 * 'Lookups and Calculations'!$F$12</f>
        <v>0</v>
      </c>
      <c r="K4276" s="12">
        <f>(1 - Dashboard!$I$11) * I4276 * Dashboard!$I$10 * 'Lookups and Calculations'!$F$12</f>
        <v>0</v>
      </c>
      <c r="L4276" s="12">
        <f>(H4276 - I4276) * Dashboard!$I$13 * (Dashboard!$D$12 / 365) * 'Lookups and Calculations'!$F$12</f>
        <v>0</v>
      </c>
      <c r="M4276" s="3">
        <f>(G4276*2) * Dashboard!$I$13 * (Dashboard!$D$12 / 365) * 'Lookups and Calculations'!$F$12</f>
        <v>1602.0878730267946</v>
      </c>
      <c r="N4276" s="12">
        <f>H4276 * Dashboard!$I$14 * Dashboard!$I$15 * (Dashboard!$D$12 / 365) * 'Lookups and Calculations'!$F$12</f>
        <v>0</v>
      </c>
    </row>
    <row r="4277" spans="1:14" x14ac:dyDescent="0.35">
      <c r="A4277" s="2">
        <v>4276</v>
      </c>
      <c r="B4277" s="11">
        <v>1.7544568371652782</v>
      </c>
      <c r="C4277" s="11">
        <v>1.0178822033087163</v>
      </c>
      <c r="D4277" s="3">
        <f>B4277*Dashboard!$D$11*Dashboard!$D$10*SQRT(Dashboard!$D$12/365)</f>
        <v>435599.64292100095</v>
      </c>
      <c r="E4277" s="3">
        <f>IF(Dashboard!$I$3,C4277*Dashboard!$E$11*Dashboard!$E$10*SQRT(Dashboard!$D$12/365),0)</f>
        <v>505443.18321710784</v>
      </c>
      <c r="F4277" s="3">
        <f>D4277+IF(Dashboard!$I$3,E4277,0)</f>
        <v>941042.82613810874</v>
      </c>
      <c r="G4277" s="3">
        <f>IF(Dashboard!$I$4, ('Lookups and Calculations'!$F$9) / (1 - 'Lookups and Calculations'!$F$10), 'Lookups and Calculations'!$F$9)</f>
        <v>1951878.888340465</v>
      </c>
      <c r="H4277" s="12">
        <f t="shared" si="132"/>
        <v>0</v>
      </c>
      <c r="I4277" s="12">
        <f t="shared" si="133"/>
        <v>0</v>
      </c>
      <c r="J4277" s="13">
        <f>(1 - Dashboard!$I$9) * H4277 * Dashboard!$I$8 * 'Lookups and Calculations'!$F$12</f>
        <v>0</v>
      </c>
      <c r="K4277" s="12">
        <f>(1 - Dashboard!$I$11) * I4277 * Dashboard!$I$10 * 'Lookups and Calculations'!$F$12</f>
        <v>0</v>
      </c>
      <c r="L4277" s="12">
        <f>(H4277 - I4277) * Dashboard!$I$13 * (Dashboard!$D$12 / 365) * 'Lookups and Calculations'!$F$12</f>
        <v>0</v>
      </c>
      <c r="M4277" s="3">
        <f>(G4277*2) * Dashboard!$I$13 * (Dashboard!$D$12 / 365) * 'Lookups and Calculations'!$F$12</f>
        <v>1602.0878730267946</v>
      </c>
      <c r="N4277" s="12">
        <f>H4277 * Dashboard!$I$14 * Dashboard!$I$15 * (Dashboard!$D$12 / 365) * 'Lookups and Calculations'!$F$12</f>
        <v>0</v>
      </c>
    </row>
    <row r="4278" spans="1:14" x14ac:dyDescent="0.35">
      <c r="A4278" s="2">
        <v>4277</v>
      </c>
      <c r="B4278" s="11">
        <v>0.8004582492357194</v>
      </c>
      <c r="C4278" s="11">
        <v>-1.2695128693490225</v>
      </c>
      <c r="D4278" s="3">
        <f>B4278*Dashboard!$D$11*Dashboard!$D$10*SQRT(Dashboard!$D$12/365)</f>
        <v>198739.18819434699</v>
      </c>
      <c r="E4278" s="3">
        <f>IF(Dashboard!$I$3,C4278*Dashboard!$E$11*Dashboard!$E$10*SQRT(Dashboard!$D$12/365),0)</f>
        <v>-630393.79579784384</v>
      </c>
      <c r="F4278" s="3">
        <f>D4278+IF(Dashboard!$I$3,E4278,0)</f>
        <v>-431654.60760349687</v>
      </c>
      <c r="G4278" s="3">
        <f>IF(Dashboard!$I$4, ('Lookups and Calculations'!$F$9) / (1 - 'Lookups and Calculations'!$F$10), 'Lookups and Calculations'!$F$9)</f>
        <v>1951878.888340465</v>
      </c>
      <c r="H4278" s="12">
        <f t="shared" si="132"/>
        <v>0</v>
      </c>
      <c r="I4278" s="12">
        <f t="shared" si="133"/>
        <v>0</v>
      </c>
      <c r="J4278" s="13">
        <f>(1 - Dashboard!$I$9) * H4278 * Dashboard!$I$8 * 'Lookups and Calculations'!$F$12</f>
        <v>0</v>
      </c>
      <c r="K4278" s="12">
        <f>(1 - Dashboard!$I$11) * I4278 * Dashboard!$I$10 * 'Lookups and Calculations'!$F$12</f>
        <v>0</v>
      </c>
      <c r="L4278" s="12">
        <f>(H4278 - I4278) * Dashboard!$I$13 * (Dashboard!$D$12 / 365) * 'Lookups and Calculations'!$F$12</f>
        <v>0</v>
      </c>
      <c r="M4278" s="3">
        <f>(G4278*2) * Dashboard!$I$13 * (Dashboard!$D$12 / 365) * 'Lookups and Calculations'!$F$12</f>
        <v>1602.0878730267946</v>
      </c>
      <c r="N4278" s="12">
        <f>H4278 * Dashboard!$I$14 * Dashboard!$I$15 * (Dashboard!$D$12 / 365) * 'Lookups and Calculations'!$F$12</f>
        <v>0</v>
      </c>
    </row>
    <row r="4279" spans="1:14" x14ac:dyDescent="0.35">
      <c r="A4279" s="2">
        <v>4278</v>
      </c>
      <c r="B4279" s="11">
        <v>1.4236063841862638</v>
      </c>
      <c r="C4279" s="11">
        <v>0.28456102781402071</v>
      </c>
      <c r="D4279" s="3">
        <f>B4279*Dashboard!$D$11*Dashboard!$D$10*SQRT(Dashboard!$D$12/365)</f>
        <v>353455.50798134308</v>
      </c>
      <c r="E4279" s="3">
        <f>IF(Dashboard!$I$3,C4279*Dashboard!$E$11*Dashboard!$E$10*SQRT(Dashboard!$D$12/365),0)</f>
        <v>141302.62937137546</v>
      </c>
      <c r="F4279" s="3">
        <f>D4279+IF(Dashboard!$I$3,E4279,0)</f>
        <v>494758.13735271851</v>
      </c>
      <c r="G4279" s="3">
        <f>IF(Dashboard!$I$4, ('Lookups and Calculations'!$F$9) / (1 - 'Lookups and Calculations'!$F$10), 'Lookups and Calculations'!$F$9)</f>
        <v>1951878.888340465</v>
      </c>
      <c r="H4279" s="12">
        <f t="shared" si="132"/>
        <v>0</v>
      </c>
      <c r="I4279" s="12">
        <f t="shared" si="133"/>
        <v>0</v>
      </c>
      <c r="J4279" s="13">
        <f>(1 - Dashboard!$I$9) * H4279 * Dashboard!$I$8 * 'Lookups and Calculations'!$F$12</f>
        <v>0</v>
      </c>
      <c r="K4279" s="12">
        <f>(1 - Dashboard!$I$11) * I4279 * Dashboard!$I$10 * 'Lookups and Calculations'!$F$12</f>
        <v>0</v>
      </c>
      <c r="L4279" s="12">
        <f>(H4279 - I4279) * Dashboard!$I$13 * (Dashboard!$D$12 / 365) * 'Lookups and Calculations'!$F$12</f>
        <v>0</v>
      </c>
      <c r="M4279" s="3">
        <f>(G4279*2) * Dashboard!$I$13 * (Dashboard!$D$12 / 365) * 'Lookups and Calculations'!$F$12</f>
        <v>1602.0878730267946</v>
      </c>
      <c r="N4279" s="12">
        <f>H4279 * Dashboard!$I$14 * Dashboard!$I$15 * (Dashboard!$D$12 / 365) * 'Lookups and Calculations'!$F$12</f>
        <v>0</v>
      </c>
    </row>
    <row r="4280" spans="1:14" x14ac:dyDescent="0.35">
      <c r="A4280" s="2">
        <v>4279</v>
      </c>
      <c r="B4280" s="11">
        <v>0.76698158332035893</v>
      </c>
      <c r="C4280" s="11">
        <v>3.4297051619129632E-2</v>
      </c>
      <c r="D4280" s="3">
        <f>B4280*Dashboard!$D$11*Dashboard!$D$10*SQRT(Dashboard!$D$12/365)</f>
        <v>190427.54244164901</v>
      </c>
      <c r="E4280" s="3">
        <f>IF(Dashboard!$I$3,C4280*Dashboard!$E$11*Dashboard!$E$10*SQRT(Dashboard!$D$12/365),0)</f>
        <v>17030.665129014636</v>
      </c>
      <c r="F4280" s="3">
        <f>D4280+IF(Dashboard!$I$3,E4280,0)</f>
        <v>207458.20757066365</v>
      </c>
      <c r="G4280" s="3">
        <f>IF(Dashboard!$I$4, ('Lookups and Calculations'!$F$9) / (1 - 'Lookups and Calculations'!$F$10), 'Lookups and Calculations'!$F$9)</f>
        <v>1951878.888340465</v>
      </c>
      <c r="H4280" s="12">
        <f t="shared" si="132"/>
        <v>0</v>
      </c>
      <c r="I4280" s="12">
        <f t="shared" si="133"/>
        <v>0</v>
      </c>
      <c r="J4280" s="13">
        <f>(1 - Dashboard!$I$9) * H4280 * Dashboard!$I$8 * 'Lookups and Calculations'!$F$12</f>
        <v>0</v>
      </c>
      <c r="K4280" s="12">
        <f>(1 - Dashboard!$I$11) * I4280 * Dashboard!$I$10 * 'Lookups and Calculations'!$F$12</f>
        <v>0</v>
      </c>
      <c r="L4280" s="12">
        <f>(H4280 - I4280) * Dashboard!$I$13 * (Dashboard!$D$12 / 365) * 'Lookups and Calculations'!$F$12</f>
        <v>0</v>
      </c>
      <c r="M4280" s="3">
        <f>(G4280*2) * Dashboard!$I$13 * (Dashboard!$D$12 / 365) * 'Lookups and Calculations'!$F$12</f>
        <v>1602.0878730267946</v>
      </c>
      <c r="N4280" s="12">
        <f>H4280 * Dashboard!$I$14 * Dashboard!$I$15 * (Dashboard!$D$12 / 365) * 'Lookups and Calculations'!$F$12</f>
        <v>0</v>
      </c>
    </row>
    <row r="4281" spans="1:14" x14ac:dyDescent="0.35">
      <c r="A4281" s="2">
        <v>4280</v>
      </c>
      <c r="B4281" s="11">
        <v>0.81277778043852433</v>
      </c>
      <c r="C4281" s="11">
        <v>1.5840428194497211</v>
      </c>
      <c r="D4281" s="3">
        <f>B4281*Dashboard!$D$11*Dashboard!$D$10*SQRT(Dashboard!$D$12/365)</f>
        <v>201797.90316482555</v>
      </c>
      <c r="E4281" s="3">
        <f>IF(Dashboard!$I$3,C4281*Dashboard!$E$11*Dashboard!$E$10*SQRT(Dashboard!$D$12/365),0)</f>
        <v>786577.89910493209</v>
      </c>
      <c r="F4281" s="3">
        <f>D4281+IF(Dashboard!$I$3,E4281,0)</f>
        <v>988375.80226975761</v>
      </c>
      <c r="G4281" s="3">
        <f>IF(Dashboard!$I$4, ('Lookups and Calculations'!$F$9) / (1 - 'Lookups and Calculations'!$F$10), 'Lookups and Calculations'!$F$9)</f>
        <v>1951878.888340465</v>
      </c>
      <c r="H4281" s="12">
        <f t="shared" si="132"/>
        <v>0</v>
      </c>
      <c r="I4281" s="12">
        <f t="shared" si="133"/>
        <v>0</v>
      </c>
      <c r="J4281" s="13">
        <f>(1 - Dashboard!$I$9) * H4281 * Dashboard!$I$8 * 'Lookups and Calculations'!$F$12</f>
        <v>0</v>
      </c>
      <c r="K4281" s="12">
        <f>(1 - Dashboard!$I$11) * I4281 * Dashboard!$I$10 * 'Lookups and Calculations'!$F$12</f>
        <v>0</v>
      </c>
      <c r="L4281" s="12">
        <f>(H4281 - I4281) * Dashboard!$I$13 * (Dashboard!$D$12 / 365) * 'Lookups and Calculations'!$F$12</f>
        <v>0</v>
      </c>
      <c r="M4281" s="3">
        <f>(G4281*2) * Dashboard!$I$13 * (Dashboard!$D$12 / 365) * 'Lookups and Calculations'!$F$12</f>
        <v>1602.0878730267946</v>
      </c>
      <c r="N4281" s="12">
        <f>H4281 * Dashboard!$I$14 * Dashboard!$I$15 * (Dashboard!$D$12 / 365) * 'Lookups and Calculations'!$F$12</f>
        <v>0</v>
      </c>
    </row>
    <row r="4282" spans="1:14" x14ac:dyDescent="0.35">
      <c r="A4282" s="2">
        <v>4281</v>
      </c>
      <c r="B4282" s="11">
        <v>-0.778636581214179</v>
      </c>
      <c r="C4282" s="11">
        <v>-1.0658896844300354</v>
      </c>
      <c r="D4282" s="3">
        <f>B4282*Dashboard!$D$11*Dashboard!$D$10*SQRT(Dashboard!$D$12/365)</f>
        <v>-193321.26590822113</v>
      </c>
      <c r="E4282" s="3">
        <f>IF(Dashboard!$I$3,C4282*Dashboard!$E$11*Dashboard!$E$10*SQRT(Dashboard!$D$12/365),0)</f>
        <v>-529281.94766089018</v>
      </c>
      <c r="F4282" s="3">
        <f>D4282+IF(Dashboard!$I$3,E4282,0)</f>
        <v>-722603.21356911131</v>
      </c>
      <c r="G4282" s="3">
        <f>IF(Dashboard!$I$4, ('Lookups and Calculations'!$F$9) / (1 - 'Lookups and Calculations'!$F$10), 'Lookups and Calculations'!$F$9)</f>
        <v>1951878.888340465</v>
      </c>
      <c r="H4282" s="12">
        <f t="shared" si="132"/>
        <v>0</v>
      </c>
      <c r="I4282" s="12">
        <f t="shared" si="133"/>
        <v>0</v>
      </c>
      <c r="J4282" s="13">
        <f>(1 - Dashboard!$I$9) * H4282 * Dashboard!$I$8 * 'Lookups and Calculations'!$F$12</f>
        <v>0</v>
      </c>
      <c r="K4282" s="12">
        <f>(1 - Dashboard!$I$11) * I4282 * Dashboard!$I$10 * 'Lookups and Calculations'!$F$12</f>
        <v>0</v>
      </c>
      <c r="L4282" s="12">
        <f>(H4282 - I4282) * Dashboard!$I$13 * (Dashboard!$D$12 / 365) * 'Lookups and Calculations'!$F$12</f>
        <v>0</v>
      </c>
      <c r="M4282" s="3">
        <f>(G4282*2) * Dashboard!$I$13 * (Dashboard!$D$12 / 365) * 'Lookups and Calculations'!$F$12</f>
        <v>1602.0878730267946</v>
      </c>
      <c r="N4282" s="12">
        <f>H4282 * Dashboard!$I$14 * Dashboard!$I$15 * (Dashboard!$D$12 / 365) * 'Lookups and Calculations'!$F$12</f>
        <v>0</v>
      </c>
    </row>
    <row r="4283" spans="1:14" x14ac:dyDescent="0.35">
      <c r="A4283" s="2">
        <v>4282</v>
      </c>
      <c r="B4283" s="11">
        <v>-0.50238718973659691</v>
      </c>
      <c r="C4283" s="11">
        <v>-0.17084208720900984</v>
      </c>
      <c r="D4283" s="3">
        <f>B4283*Dashboard!$D$11*Dashboard!$D$10*SQRT(Dashboard!$D$12/365)</f>
        <v>-124733.57897532079</v>
      </c>
      <c r="E4283" s="3">
        <f>IF(Dashboard!$I$3,C4283*Dashboard!$E$11*Dashboard!$E$10*SQRT(Dashboard!$D$12/365),0)</f>
        <v>-84833.950437177511</v>
      </c>
      <c r="F4283" s="3">
        <f>D4283+IF(Dashboard!$I$3,E4283,0)</f>
        <v>-209567.52941249829</v>
      </c>
      <c r="G4283" s="3">
        <f>IF(Dashboard!$I$4, ('Lookups and Calculations'!$F$9) / (1 - 'Lookups and Calculations'!$F$10), 'Lookups and Calculations'!$F$9)</f>
        <v>1951878.888340465</v>
      </c>
      <c r="H4283" s="12">
        <f t="shared" si="132"/>
        <v>0</v>
      </c>
      <c r="I4283" s="12">
        <f t="shared" si="133"/>
        <v>0</v>
      </c>
      <c r="J4283" s="13">
        <f>(1 - Dashboard!$I$9) * H4283 * Dashboard!$I$8 * 'Lookups and Calculations'!$F$12</f>
        <v>0</v>
      </c>
      <c r="K4283" s="12">
        <f>(1 - Dashboard!$I$11) * I4283 * Dashboard!$I$10 * 'Lookups and Calculations'!$F$12</f>
        <v>0</v>
      </c>
      <c r="L4283" s="12">
        <f>(H4283 - I4283) * Dashboard!$I$13 * (Dashboard!$D$12 / 365) * 'Lookups and Calculations'!$F$12</f>
        <v>0</v>
      </c>
      <c r="M4283" s="3">
        <f>(G4283*2) * Dashboard!$I$13 * (Dashboard!$D$12 / 365) * 'Lookups and Calculations'!$F$12</f>
        <v>1602.0878730267946</v>
      </c>
      <c r="N4283" s="12">
        <f>H4283 * Dashboard!$I$14 * Dashboard!$I$15 * (Dashboard!$D$12 / 365) * 'Lookups and Calculations'!$F$12</f>
        <v>0</v>
      </c>
    </row>
    <row r="4284" spans="1:14" x14ac:dyDescent="0.35">
      <c r="A4284" s="2">
        <v>4283</v>
      </c>
      <c r="B4284" s="11">
        <v>1.240843346635762</v>
      </c>
      <c r="C4284" s="11">
        <v>1.6156547227011802</v>
      </c>
      <c r="D4284" s="3">
        <f>B4284*Dashboard!$D$11*Dashboard!$D$10*SQRT(Dashboard!$D$12/365)</f>
        <v>308078.77815264778</v>
      </c>
      <c r="E4284" s="3">
        <f>IF(Dashboard!$I$3,C4284*Dashboard!$E$11*Dashboard!$E$10*SQRT(Dashboard!$D$12/365),0)</f>
        <v>802275.2174734337</v>
      </c>
      <c r="F4284" s="3">
        <f>D4284+IF(Dashboard!$I$3,E4284,0)</f>
        <v>1110353.9956260815</v>
      </c>
      <c r="G4284" s="3">
        <f>IF(Dashboard!$I$4, ('Lookups and Calculations'!$F$9) / (1 - 'Lookups and Calculations'!$F$10), 'Lookups and Calculations'!$F$9)</f>
        <v>1951878.888340465</v>
      </c>
      <c r="H4284" s="12">
        <f t="shared" si="132"/>
        <v>0</v>
      </c>
      <c r="I4284" s="12">
        <f t="shared" si="133"/>
        <v>0</v>
      </c>
      <c r="J4284" s="13">
        <f>(1 - Dashboard!$I$9) * H4284 * Dashboard!$I$8 * 'Lookups and Calculations'!$F$12</f>
        <v>0</v>
      </c>
      <c r="K4284" s="12">
        <f>(1 - Dashboard!$I$11) * I4284 * Dashboard!$I$10 * 'Lookups and Calculations'!$F$12</f>
        <v>0</v>
      </c>
      <c r="L4284" s="12">
        <f>(H4284 - I4284) * Dashboard!$I$13 * (Dashboard!$D$12 / 365) * 'Lookups and Calculations'!$F$12</f>
        <v>0</v>
      </c>
      <c r="M4284" s="3">
        <f>(G4284*2) * Dashboard!$I$13 * (Dashboard!$D$12 / 365) * 'Lookups and Calculations'!$F$12</f>
        <v>1602.0878730267946</v>
      </c>
      <c r="N4284" s="12">
        <f>H4284 * Dashboard!$I$14 * Dashboard!$I$15 * (Dashboard!$D$12 / 365) * 'Lookups and Calculations'!$F$12</f>
        <v>0</v>
      </c>
    </row>
    <row r="4285" spans="1:14" x14ac:dyDescent="0.35">
      <c r="A4285" s="2">
        <v>4284</v>
      </c>
      <c r="B4285" s="11">
        <v>0.42473099479380533</v>
      </c>
      <c r="C4285" s="11">
        <v>-0.50053521716993166</v>
      </c>
      <c r="D4285" s="3">
        <f>B4285*Dashboard!$D$11*Dashboard!$D$10*SQRT(Dashboard!$D$12/365)</f>
        <v>105452.96170898849</v>
      </c>
      <c r="E4285" s="3">
        <f>IF(Dashboard!$I$3,C4285*Dashboard!$E$11*Dashboard!$E$10*SQRT(Dashboard!$D$12/365),0)</f>
        <v>-248547.53590962032</v>
      </c>
      <c r="F4285" s="3">
        <f>D4285+IF(Dashboard!$I$3,E4285,0)</f>
        <v>-143094.57420063182</v>
      </c>
      <c r="G4285" s="3">
        <f>IF(Dashboard!$I$4, ('Lookups and Calculations'!$F$9) / (1 - 'Lookups and Calculations'!$F$10), 'Lookups and Calculations'!$F$9)</f>
        <v>1951878.888340465</v>
      </c>
      <c r="H4285" s="12">
        <f t="shared" si="132"/>
        <v>0</v>
      </c>
      <c r="I4285" s="12">
        <f t="shared" si="133"/>
        <v>0</v>
      </c>
      <c r="J4285" s="13">
        <f>(1 - Dashboard!$I$9) * H4285 * Dashboard!$I$8 * 'Lookups and Calculations'!$F$12</f>
        <v>0</v>
      </c>
      <c r="K4285" s="12">
        <f>(1 - Dashboard!$I$11) * I4285 * Dashboard!$I$10 * 'Lookups and Calculations'!$F$12</f>
        <v>0</v>
      </c>
      <c r="L4285" s="12">
        <f>(H4285 - I4285) * Dashboard!$I$13 * (Dashboard!$D$12 / 365) * 'Lookups and Calculations'!$F$12</f>
        <v>0</v>
      </c>
      <c r="M4285" s="3">
        <f>(G4285*2) * Dashboard!$I$13 * (Dashboard!$D$12 / 365) * 'Lookups and Calculations'!$F$12</f>
        <v>1602.0878730267946</v>
      </c>
      <c r="N4285" s="12">
        <f>H4285 * Dashboard!$I$14 * Dashboard!$I$15 * (Dashboard!$D$12 / 365) * 'Lookups and Calculations'!$F$12</f>
        <v>0</v>
      </c>
    </row>
    <row r="4286" spans="1:14" x14ac:dyDescent="0.35">
      <c r="A4286" s="2">
        <v>4285</v>
      </c>
      <c r="B4286" s="11">
        <v>0.45249303938169011</v>
      </c>
      <c r="C4286" s="11">
        <v>0.3057162498969449</v>
      </c>
      <c r="D4286" s="3">
        <f>B4286*Dashboard!$D$11*Dashboard!$D$10*SQRT(Dashboard!$D$12/365)</f>
        <v>112345.77118316096</v>
      </c>
      <c r="E4286" s="3">
        <f>IF(Dashboard!$I$3,C4286*Dashboard!$E$11*Dashboard!$E$10*SQRT(Dashboard!$D$12/365),0)</f>
        <v>151807.5411936868</v>
      </c>
      <c r="F4286" s="3">
        <f>D4286+IF(Dashboard!$I$3,E4286,0)</f>
        <v>264153.31237684778</v>
      </c>
      <c r="G4286" s="3">
        <f>IF(Dashboard!$I$4, ('Lookups and Calculations'!$F$9) / (1 - 'Lookups and Calculations'!$F$10), 'Lookups and Calculations'!$F$9)</f>
        <v>1951878.888340465</v>
      </c>
      <c r="H4286" s="12">
        <f t="shared" si="132"/>
        <v>0</v>
      </c>
      <c r="I4286" s="12">
        <f t="shared" si="133"/>
        <v>0</v>
      </c>
      <c r="J4286" s="13">
        <f>(1 - Dashboard!$I$9) * H4286 * Dashboard!$I$8 * 'Lookups and Calculations'!$F$12</f>
        <v>0</v>
      </c>
      <c r="K4286" s="12">
        <f>(1 - Dashboard!$I$11) * I4286 * Dashboard!$I$10 * 'Lookups and Calculations'!$F$12</f>
        <v>0</v>
      </c>
      <c r="L4286" s="12">
        <f>(H4286 - I4286) * Dashboard!$I$13 * (Dashboard!$D$12 / 365) * 'Lookups and Calculations'!$F$12</f>
        <v>0</v>
      </c>
      <c r="M4286" s="3">
        <f>(G4286*2) * Dashboard!$I$13 * (Dashboard!$D$12 / 365) * 'Lookups and Calculations'!$F$12</f>
        <v>1602.0878730267946</v>
      </c>
      <c r="N4286" s="12">
        <f>H4286 * Dashboard!$I$14 * Dashboard!$I$15 * (Dashboard!$D$12 / 365) * 'Lookups and Calculations'!$F$12</f>
        <v>0</v>
      </c>
    </row>
    <row r="4287" spans="1:14" x14ac:dyDescent="0.35">
      <c r="A4287" s="2">
        <v>4286</v>
      </c>
      <c r="B4287" s="11">
        <v>0.98857604332223858</v>
      </c>
      <c r="C4287" s="11">
        <v>-0.11229355903230503</v>
      </c>
      <c r="D4287" s="3">
        <f>B4287*Dashboard!$D$11*Dashboard!$D$10*SQRT(Dashboard!$D$12/365)</f>
        <v>245445.40643541425</v>
      </c>
      <c r="E4287" s="3">
        <f>IF(Dashboard!$I$3,C4287*Dashboard!$E$11*Dashboard!$E$10*SQRT(Dashboard!$D$12/365),0)</f>
        <v>-55760.886424351971</v>
      </c>
      <c r="F4287" s="3">
        <f>D4287+IF(Dashboard!$I$3,E4287,0)</f>
        <v>189684.52001106227</v>
      </c>
      <c r="G4287" s="3">
        <f>IF(Dashboard!$I$4, ('Lookups and Calculations'!$F$9) / (1 - 'Lookups and Calculations'!$F$10), 'Lookups and Calculations'!$F$9)</f>
        <v>1951878.888340465</v>
      </c>
      <c r="H4287" s="12">
        <f t="shared" si="132"/>
        <v>0</v>
      </c>
      <c r="I4287" s="12">
        <f t="shared" si="133"/>
        <v>0</v>
      </c>
      <c r="J4287" s="13">
        <f>(1 - Dashboard!$I$9) * H4287 * Dashboard!$I$8 * 'Lookups and Calculations'!$F$12</f>
        <v>0</v>
      </c>
      <c r="K4287" s="12">
        <f>(1 - Dashboard!$I$11) * I4287 * Dashboard!$I$10 * 'Lookups and Calculations'!$F$12</f>
        <v>0</v>
      </c>
      <c r="L4287" s="12">
        <f>(H4287 - I4287) * Dashboard!$I$13 * (Dashboard!$D$12 / 365) * 'Lookups and Calculations'!$F$12</f>
        <v>0</v>
      </c>
      <c r="M4287" s="3">
        <f>(G4287*2) * Dashboard!$I$13 * (Dashboard!$D$12 / 365) * 'Lookups and Calculations'!$F$12</f>
        <v>1602.0878730267946</v>
      </c>
      <c r="N4287" s="12">
        <f>H4287 * Dashboard!$I$14 * Dashboard!$I$15 * (Dashboard!$D$12 / 365) * 'Lookups and Calculations'!$F$12</f>
        <v>0</v>
      </c>
    </row>
    <row r="4288" spans="1:14" x14ac:dyDescent="0.35">
      <c r="A4288" s="2">
        <v>4287</v>
      </c>
      <c r="B4288" s="11">
        <v>-5.9853524015848827E-2</v>
      </c>
      <c r="C4288" s="11">
        <v>0.6372393727461656</v>
      </c>
      <c r="D4288" s="3">
        <f>B4288*Dashboard!$D$11*Dashboard!$D$10*SQRT(Dashboard!$D$12/365)</f>
        <v>-14860.538678735922</v>
      </c>
      <c r="E4288" s="3">
        <f>IF(Dashboard!$I$3,C4288*Dashboard!$E$11*Dashboard!$E$10*SQRT(Dashboard!$D$12/365),0)</f>
        <v>316429.8344004036</v>
      </c>
      <c r="F4288" s="3">
        <f>D4288+IF(Dashboard!$I$3,E4288,0)</f>
        <v>301569.2957216677</v>
      </c>
      <c r="G4288" s="3">
        <f>IF(Dashboard!$I$4, ('Lookups and Calculations'!$F$9) / (1 - 'Lookups and Calculations'!$F$10), 'Lookups and Calculations'!$F$9)</f>
        <v>1951878.888340465</v>
      </c>
      <c r="H4288" s="12">
        <f t="shared" si="132"/>
        <v>0</v>
      </c>
      <c r="I4288" s="12">
        <f t="shared" si="133"/>
        <v>0</v>
      </c>
      <c r="J4288" s="13">
        <f>(1 - Dashboard!$I$9) * H4288 * Dashboard!$I$8 * 'Lookups and Calculations'!$F$12</f>
        <v>0</v>
      </c>
      <c r="K4288" s="12">
        <f>(1 - Dashboard!$I$11) * I4288 * Dashboard!$I$10 * 'Lookups and Calculations'!$F$12</f>
        <v>0</v>
      </c>
      <c r="L4288" s="12">
        <f>(H4288 - I4288) * Dashboard!$I$13 * (Dashboard!$D$12 / 365) * 'Lookups and Calculations'!$F$12</f>
        <v>0</v>
      </c>
      <c r="M4288" s="3">
        <f>(G4288*2) * Dashboard!$I$13 * (Dashboard!$D$12 / 365) * 'Lookups and Calculations'!$F$12</f>
        <v>1602.0878730267946</v>
      </c>
      <c r="N4288" s="12">
        <f>H4288 * Dashboard!$I$14 * Dashboard!$I$15 * (Dashboard!$D$12 / 365) * 'Lookups and Calculations'!$F$12</f>
        <v>0</v>
      </c>
    </row>
    <row r="4289" spans="1:14" x14ac:dyDescent="0.35">
      <c r="A4289" s="2">
        <v>4288</v>
      </c>
      <c r="B4289" s="11">
        <v>-0.96740097055625829</v>
      </c>
      <c r="C4289" s="11">
        <v>0.45465055685330652</v>
      </c>
      <c r="D4289" s="3">
        <f>B4289*Dashboard!$D$11*Dashboard!$D$10*SQRT(Dashboard!$D$12/365)</f>
        <v>-240188.0219616016</v>
      </c>
      <c r="E4289" s="3">
        <f>IF(Dashboard!$I$3,C4289*Dashboard!$E$11*Dashboard!$E$10*SQRT(Dashboard!$D$12/365),0)</f>
        <v>225762.88686488531</v>
      </c>
      <c r="F4289" s="3">
        <f>D4289+IF(Dashboard!$I$3,E4289,0)</f>
        <v>-14425.135096716287</v>
      </c>
      <c r="G4289" s="3">
        <f>IF(Dashboard!$I$4, ('Lookups and Calculations'!$F$9) / (1 - 'Lookups and Calculations'!$F$10), 'Lookups and Calculations'!$F$9)</f>
        <v>1951878.888340465</v>
      </c>
      <c r="H4289" s="12">
        <f t="shared" si="132"/>
        <v>0</v>
      </c>
      <c r="I4289" s="12">
        <f t="shared" si="133"/>
        <v>0</v>
      </c>
      <c r="J4289" s="13">
        <f>(1 - Dashboard!$I$9) * H4289 * Dashboard!$I$8 * 'Lookups and Calculations'!$F$12</f>
        <v>0</v>
      </c>
      <c r="K4289" s="12">
        <f>(1 - Dashboard!$I$11) * I4289 * Dashboard!$I$10 * 'Lookups and Calculations'!$F$12</f>
        <v>0</v>
      </c>
      <c r="L4289" s="12">
        <f>(H4289 - I4289) * Dashboard!$I$13 * (Dashboard!$D$12 / 365) * 'Lookups and Calculations'!$F$12</f>
        <v>0</v>
      </c>
      <c r="M4289" s="3">
        <f>(G4289*2) * Dashboard!$I$13 * (Dashboard!$D$12 / 365) * 'Lookups and Calculations'!$F$12</f>
        <v>1602.0878730267946</v>
      </c>
      <c r="N4289" s="12">
        <f>H4289 * Dashboard!$I$14 * Dashboard!$I$15 * (Dashboard!$D$12 / 365) * 'Lookups and Calculations'!$F$12</f>
        <v>0</v>
      </c>
    </row>
    <row r="4290" spans="1:14" x14ac:dyDescent="0.35">
      <c r="A4290" s="2">
        <v>4289</v>
      </c>
      <c r="B4290" s="11">
        <v>-0.11801976973773314</v>
      </c>
      <c r="C4290" s="11">
        <v>-1.0517492056326678</v>
      </c>
      <c r="D4290" s="3">
        <f>B4290*Dashboard!$D$11*Dashboard!$D$10*SQRT(Dashboard!$D$12/365)</f>
        <v>-29302.156921933045</v>
      </c>
      <c r="E4290" s="3">
        <f>IF(Dashboard!$I$3,C4290*Dashboard!$E$11*Dashboard!$E$10*SQRT(Dashboard!$D$12/365),0)</f>
        <v>-522260.30154867523</v>
      </c>
      <c r="F4290" s="3">
        <f>D4290+IF(Dashboard!$I$3,E4290,0)</f>
        <v>-551562.45847060822</v>
      </c>
      <c r="G4290" s="3">
        <f>IF(Dashboard!$I$4, ('Lookups and Calculations'!$F$9) / (1 - 'Lookups and Calculations'!$F$10), 'Lookups and Calculations'!$F$9)</f>
        <v>1951878.888340465</v>
      </c>
      <c r="H4290" s="12">
        <f t="shared" si="132"/>
        <v>0</v>
      </c>
      <c r="I4290" s="12">
        <f t="shared" si="133"/>
        <v>0</v>
      </c>
      <c r="J4290" s="13">
        <f>(1 - Dashboard!$I$9) * H4290 * Dashboard!$I$8 * 'Lookups and Calculations'!$F$12</f>
        <v>0</v>
      </c>
      <c r="K4290" s="12">
        <f>(1 - Dashboard!$I$11) * I4290 * Dashboard!$I$10 * 'Lookups and Calculations'!$F$12</f>
        <v>0</v>
      </c>
      <c r="L4290" s="12">
        <f>(H4290 - I4290) * Dashboard!$I$13 * (Dashboard!$D$12 / 365) * 'Lookups and Calculations'!$F$12</f>
        <v>0</v>
      </c>
      <c r="M4290" s="3">
        <f>(G4290*2) * Dashboard!$I$13 * (Dashboard!$D$12 / 365) * 'Lookups and Calculations'!$F$12</f>
        <v>1602.0878730267946</v>
      </c>
      <c r="N4290" s="12">
        <f>H4290 * Dashboard!$I$14 * Dashboard!$I$15 * (Dashboard!$D$12 / 365) * 'Lookups and Calculations'!$F$12</f>
        <v>0</v>
      </c>
    </row>
    <row r="4291" spans="1:14" x14ac:dyDescent="0.35">
      <c r="A4291" s="2">
        <v>4290</v>
      </c>
      <c r="B4291" s="11">
        <v>-0.93842710028527621</v>
      </c>
      <c r="C4291" s="11">
        <v>-0.82283956890422727</v>
      </c>
      <c r="D4291" s="3">
        <f>B4291*Dashboard!$D$11*Dashboard!$D$10*SQRT(Dashboard!$D$12/365)</f>
        <v>-232994.33826604183</v>
      </c>
      <c r="E4291" s="3">
        <f>IF(Dashboard!$I$3,C4291*Dashboard!$E$11*Dashboard!$E$10*SQRT(Dashboard!$D$12/365),0)</f>
        <v>-408592.12356010341</v>
      </c>
      <c r="F4291" s="3">
        <f>D4291+IF(Dashboard!$I$3,E4291,0)</f>
        <v>-641586.46182614518</v>
      </c>
      <c r="G4291" s="3">
        <f>IF(Dashboard!$I$4, ('Lookups and Calculations'!$F$9) / (1 - 'Lookups and Calculations'!$F$10), 'Lookups and Calculations'!$F$9)</f>
        <v>1951878.888340465</v>
      </c>
      <c r="H4291" s="12">
        <f t="shared" ref="H4291:H4354" si="134">MAX(0,F4291-G4291)</f>
        <v>0</v>
      </c>
      <c r="I4291" s="12">
        <f t="shared" ref="I4291:I4354" si="135">MAX(0,-F4291-G4291)</f>
        <v>0</v>
      </c>
      <c r="J4291" s="13">
        <f>(1 - Dashboard!$I$9) * H4291 * Dashboard!$I$8 * 'Lookups and Calculations'!$F$12</f>
        <v>0</v>
      </c>
      <c r="K4291" s="12">
        <f>(1 - Dashboard!$I$11) * I4291 * Dashboard!$I$10 * 'Lookups and Calculations'!$F$12</f>
        <v>0</v>
      </c>
      <c r="L4291" s="12">
        <f>(H4291 - I4291) * Dashboard!$I$13 * (Dashboard!$D$12 / 365) * 'Lookups and Calculations'!$F$12</f>
        <v>0</v>
      </c>
      <c r="M4291" s="3">
        <f>(G4291*2) * Dashboard!$I$13 * (Dashboard!$D$12 / 365) * 'Lookups and Calculations'!$F$12</f>
        <v>1602.0878730267946</v>
      </c>
      <c r="N4291" s="12">
        <f>H4291 * Dashboard!$I$14 * Dashboard!$I$15 * (Dashboard!$D$12 / 365) * 'Lookups and Calculations'!$F$12</f>
        <v>0</v>
      </c>
    </row>
    <row r="4292" spans="1:14" x14ac:dyDescent="0.35">
      <c r="A4292" s="2">
        <v>4291</v>
      </c>
      <c r="B4292" s="11">
        <v>-0.10779210052680968</v>
      </c>
      <c r="C4292" s="11">
        <v>0.25933592598118993</v>
      </c>
      <c r="D4292" s="3">
        <f>B4292*Dashboard!$D$11*Dashboard!$D$10*SQRT(Dashboard!$D$12/365)</f>
        <v>-26762.813142241826</v>
      </c>
      <c r="E4292" s="3">
        <f>IF(Dashboard!$I$3,C4292*Dashboard!$E$11*Dashboard!$E$10*SQRT(Dashboard!$D$12/365),0)</f>
        <v>128776.76368090838</v>
      </c>
      <c r="F4292" s="3">
        <f>D4292+IF(Dashboard!$I$3,E4292,0)</f>
        <v>102013.95053866656</v>
      </c>
      <c r="G4292" s="3">
        <f>IF(Dashboard!$I$4, ('Lookups and Calculations'!$F$9) / (1 - 'Lookups and Calculations'!$F$10), 'Lookups and Calculations'!$F$9)</f>
        <v>1951878.888340465</v>
      </c>
      <c r="H4292" s="12">
        <f t="shared" si="134"/>
        <v>0</v>
      </c>
      <c r="I4292" s="12">
        <f t="shared" si="135"/>
        <v>0</v>
      </c>
      <c r="J4292" s="13">
        <f>(1 - Dashboard!$I$9) * H4292 * Dashboard!$I$8 * 'Lookups and Calculations'!$F$12</f>
        <v>0</v>
      </c>
      <c r="K4292" s="12">
        <f>(1 - Dashboard!$I$11) * I4292 * Dashboard!$I$10 * 'Lookups and Calculations'!$F$12</f>
        <v>0</v>
      </c>
      <c r="L4292" s="12">
        <f>(H4292 - I4292) * Dashboard!$I$13 * (Dashboard!$D$12 / 365) * 'Lookups and Calculations'!$F$12</f>
        <v>0</v>
      </c>
      <c r="M4292" s="3">
        <f>(G4292*2) * Dashboard!$I$13 * (Dashboard!$D$12 / 365) * 'Lookups and Calculations'!$F$12</f>
        <v>1602.0878730267946</v>
      </c>
      <c r="N4292" s="12">
        <f>H4292 * Dashboard!$I$14 * Dashboard!$I$15 * (Dashboard!$D$12 / 365) * 'Lookups and Calculations'!$F$12</f>
        <v>0</v>
      </c>
    </row>
    <row r="4293" spans="1:14" x14ac:dyDescent="0.35">
      <c r="A4293" s="2">
        <v>4292</v>
      </c>
      <c r="B4293" s="11">
        <v>0.3917967044116159</v>
      </c>
      <c r="C4293" s="11">
        <v>-4.4362037109640901E-2</v>
      </c>
      <c r="D4293" s="3">
        <f>B4293*Dashboard!$D$11*Dashboard!$D$10*SQRT(Dashboard!$D$12/365)</f>
        <v>97275.977911816386</v>
      </c>
      <c r="E4293" s="3">
        <f>IF(Dashboard!$I$3,C4293*Dashboard!$E$11*Dashboard!$E$10*SQRT(Dashboard!$D$12/365),0)</f>
        <v>-22028.56988540135</v>
      </c>
      <c r="F4293" s="3">
        <f>D4293+IF(Dashboard!$I$3,E4293,0)</f>
        <v>75247.40802641504</v>
      </c>
      <c r="G4293" s="3">
        <f>IF(Dashboard!$I$4, ('Lookups and Calculations'!$F$9) / (1 - 'Lookups and Calculations'!$F$10), 'Lookups and Calculations'!$F$9)</f>
        <v>1951878.888340465</v>
      </c>
      <c r="H4293" s="12">
        <f t="shared" si="134"/>
        <v>0</v>
      </c>
      <c r="I4293" s="12">
        <f t="shared" si="135"/>
        <v>0</v>
      </c>
      <c r="J4293" s="13">
        <f>(1 - Dashboard!$I$9) * H4293 * Dashboard!$I$8 * 'Lookups and Calculations'!$F$12</f>
        <v>0</v>
      </c>
      <c r="K4293" s="12">
        <f>(1 - Dashboard!$I$11) * I4293 * Dashboard!$I$10 * 'Lookups and Calculations'!$F$12</f>
        <v>0</v>
      </c>
      <c r="L4293" s="12">
        <f>(H4293 - I4293) * Dashboard!$I$13 * (Dashboard!$D$12 / 365) * 'Lookups and Calculations'!$F$12</f>
        <v>0</v>
      </c>
      <c r="M4293" s="3">
        <f>(G4293*2) * Dashboard!$I$13 * (Dashboard!$D$12 / 365) * 'Lookups and Calculations'!$F$12</f>
        <v>1602.0878730267946</v>
      </c>
      <c r="N4293" s="12">
        <f>H4293 * Dashboard!$I$14 * Dashboard!$I$15 * (Dashboard!$D$12 / 365) * 'Lookups and Calculations'!$F$12</f>
        <v>0</v>
      </c>
    </row>
    <row r="4294" spans="1:14" x14ac:dyDescent="0.35">
      <c r="A4294" s="2">
        <v>4293</v>
      </c>
      <c r="B4294" s="11">
        <v>0.64205360263191469</v>
      </c>
      <c r="C4294" s="11">
        <v>0.42404713440679898</v>
      </c>
      <c r="D4294" s="3">
        <f>B4294*Dashboard!$D$11*Dashboard!$D$10*SQRT(Dashboard!$D$12/365)</f>
        <v>159410.20270096121</v>
      </c>
      <c r="E4294" s="3">
        <f>IF(Dashboard!$I$3,C4294*Dashboard!$E$11*Dashboard!$E$10*SQRT(Dashboard!$D$12/365),0)</f>
        <v>210566.34328801598</v>
      </c>
      <c r="F4294" s="3">
        <f>D4294+IF(Dashboard!$I$3,E4294,0)</f>
        <v>369976.54598897719</v>
      </c>
      <c r="G4294" s="3">
        <f>IF(Dashboard!$I$4, ('Lookups and Calculations'!$F$9) / (1 - 'Lookups and Calculations'!$F$10), 'Lookups and Calculations'!$F$9)</f>
        <v>1951878.888340465</v>
      </c>
      <c r="H4294" s="12">
        <f t="shared" si="134"/>
        <v>0</v>
      </c>
      <c r="I4294" s="12">
        <f t="shared" si="135"/>
        <v>0</v>
      </c>
      <c r="J4294" s="13">
        <f>(1 - Dashboard!$I$9) * H4294 * Dashboard!$I$8 * 'Lookups and Calculations'!$F$12</f>
        <v>0</v>
      </c>
      <c r="K4294" s="12">
        <f>(1 - Dashboard!$I$11) * I4294 * Dashboard!$I$10 * 'Lookups and Calculations'!$F$12</f>
        <v>0</v>
      </c>
      <c r="L4294" s="12">
        <f>(H4294 - I4294) * Dashboard!$I$13 * (Dashboard!$D$12 / 365) * 'Lookups and Calculations'!$F$12</f>
        <v>0</v>
      </c>
      <c r="M4294" s="3">
        <f>(G4294*2) * Dashboard!$I$13 * (Dashboard!$D$12 / 365) * 'Lookups and Calculations'!$F$12</f>
        <v>1602.0878730267946</v>
      </c>
      <c r="N4294" s="12">
        <f>H4294 * Dashboard!$I$14 * Dashboard!$I$15 * (Dashboard!$D$12 / 365) * 'Lookups and Calculations'!$F$12</f>
        <v>0</v>
      </c>
    </row>
    <row r="4295" spans="1:14" x14ac:dyDescent="0.35">
      <c r="A4295" s="2">
        <v>4294</v>
      </c>
      <c r="B4295" s="11">
        <v>2.2687214599520265</v>
      </c>
      <c r="C4295" s="11">
        <v>-0.99759611353565603</v>
      </c>
      <c r="D4295" s="3">
        <f>B4295*Dashboard!$D$11*Dashboard!$D$10*SQRT(Dashboard!$D$12/365)</f>
        <v>563282.17195645743</v>
      </c>
      <c r="E4295" s="3">
        <f>IF(Dashboard!$I$3,C4295*Dashboard!$E$11*Dashboard!$E$10*SQRT(Dashboard!$D$12/365),0)</f>
        <v>-495369.85080536728</v>
      </c>
      <c r="F4295" s="3">
        <f>D4295+IF(Dashboard!$I$3,E4295,0)</f>
        <v>67912.321151090146</v>
      </c>
      <c r="G4295" s="3">
        <f>IF(Dashboard!$I$4, ('Lookups and Calculations'!$F$9) / (1 - 'Lookups and Calculations'!$F$10), 'Lookups and Calculations'!$F$9)</f>
        <v>1951878.888340465</v>
      </c>
      <c r="H4295" s="12">
        <f t="shared" si="134"/>
        <v>0</v>
      </c>
      <c r="I4295" s="12">
        <f t="shared" si="135"/>
        <v>0</v>
      </c>
      <c r="J4295" s="13">
        <f>(1 - Dashboard!$I$9) * H4295 * Dashboard!$I$8 * 'Lookups and Calculations'!$F$12</f>
        <v>0</v>
      </c>
      <c r="K4295" s="12">
        <f>(1 - Dashboard!$I$11) * I4295 * Dashboard!$I$10 * 'Lookups and Calculations'!$F$12</f>
        <v>0</v>
      </c>
      <c r="L4295" s="12">
        <f>(H4295 - I4295) * Dashboard!$I$13 * (Dashboard!$D$12 / 365) * 'Lookups and Calculations'!$F$12</f>
        <v>0</v>
      </c>
      <c r="M4295" s="3">
        <f>(G4295*2) * Dashboard!$I$13 * (Dashboard!$D$12 / 365) * 'Lookups and Calculations'!$F$12</f>
        <v>1602.0878730267946</v>
      </c>
      <c r="N4295" s="12">
        <f>H4295 * Dashboard!$I$14 * Dashboard!$I$15 * (Dashboard!$D$12 / 365) * 'Lookups and Calculations'!$F$12</f>
        <v>0</v>
      </c>
    </row>
    <row r="4296" spans="1:14" x14ac:dyDescent="0.35">
      <c r="A4296" s="2">
        <v>4295</v>
      </c>
      <c r="B4296" s="11">
        <v>1.306733101723254</v>
      </c>
      <c r="C4296" s="11">
        <v>0.96713549174655578</v>
      </c>
      <c r="D4296" s="3">
        <f>B4296*Dashboard!$D$11*Dashboard!$D$10*SQRT(Dashboard!$D$12/365)</f>
        <v>324438.00294534065</v>
      </c>
      <c r="E4296" s="3">
        <f>IF(Dashboard!$I$3,C4296*Dashboard!$E$11*Dashboard!$E$10*SQRT(Dashboard!$D$12/365),0)</f>
        <v>480244.21682747779</v>
      </c>
      <c r="F4296" s="3">
        <f>D4296+IF(Dashboard!$I$3,E4296,0)</f>
        <v>804682.2197728185</v>
      </c>
      <c r="G4296" s="3">
        <f>IF(Dashboard!$I$4, ('Lookups and Calculations'!$F$9) / (1 - 'Lookups and Calculations'!$F$10), 'Lookups and Calculations'!$F$9)</f>
        <v>1951878.888340465</v>
      </c>
      <c r="H4296" s="12">
        <f t="shared" si="134"/>
        <v>0</v>
      </c>
      <c r="I4296" s="12">
        <f t="shared" si="135"/>
        <v>0</v>
      </c>
      <c r="J4296" s="13">
        <f>(1 - Dashboard!$I$9) * H4296 * Dashboard!$I$8 * 'Lookups and Calculations'!$F$12</f>
        <v>0</v>
      </c>
      <c r="K4296" s="12">
        <f>(1 - Dashboard!$I$11) * I4296 * Dashboard!$I$10 * 'Lookups and Calculations'!$F$12</f>
        <v>0</v>
      </c>
      <c r="L4296" s="12">
        <f>(H4296 - I4296) * Dashboard!$I$13 * (Dashboard!$D$12 / 365) * 'Lookups and Calculations'!$F$12</f>
        <v>0</v>
      </c>
      <c r="M4296" s="3">
        <f>(G4296*2) * Dashboard!$I$13 * (Dashboard!$D$12 / 365) * 'Lookups and Calculations'!$F$12</f>
        <v>1602.0878730267946</v>
      </c>
      <c r="N4296" s="12">
        <f>H4296 * Dashboard!$I$14 * Dashboard!$I$15 * (Dashboard!$D$12 / 365) * 'Lookups and Calculations'!$F$12</f>
        <v>0</v>
      </c>
    </row>
    <row r="4297" spans="1:14" x14ac:dyDescent="0.35">
      <c r="A4297" s="2">
        <v>4296</v>
      </c>
      <c r="B4297" s="11">
        <v>0.64731029492418435</v>
      </c>
      <c r="C4297" s="11">
        <v>-0.33072229079015697</v>
      </c>
      <c r="D4297" s="3">
        <f>B4297*Dashboard!$D$11*Dashboard!$D$10*SQRT(Dashboard!$D$12/365)</f>
        <v>160715.34354965715</v>
      </c>
      <c r="E4297" s="3">
        <f>IF(Dashboard!$I$3,C4297*Dashboard!$E$11*Dashboard!$E$10*SQRT(Dashboard!$D$12/365),0)</f>
        <v>-164224.62920999914</v>
      </c>
      <c r="F4297" s="3">
        <f>D4297+IF(Dashboard!$I$3,E4297,0)</f>
        <v>-3509.2856603419932</v>
      </c>
      <c r="G4297" s="3">
        <f>IF(Dashboard!$I$4, ('Lookups and Calculations'!$F$9) / (1 - 'Lookups and Calculations'!$F$10), 'Lookups and Calculations'!$F$9)</f>
        <v>1951878.888340465</v>
      </c>
      <c r="H4297" s="12">
        <f t="shared" si="134"/>
        <v>0</v>
      </c>
      <c r="I4297" s="12">
        <f t="shared" si="135"/>
        <v>0</v>
      </c>
      <c r="J4297" s="13">
        <f>(1 - Dashboard!$I$9) * H4297 * Dashboard!$I$8 * 'Lookups and Calculations'!$F$12</f>
        <v>0</v>
      </c>
      <c r="K4297" s="12">
        <f>(1 - Dashboard!$I$11) * I4297 * Dashboard!$I$10 * 'Lookups and Calculations'!$F$12</f>
        <v>0</v>
      </c>
      <c r="L4297" s="12">
        <f>(H4297 - I4297) * Dashboard!$I$13 * (Dashboard!$D$12 / 365) * 'Lookups and Calculations'!$F$12</f>
        <v>0</v>
      </c>
      <c r="M4297" s="3">
        <f>(G4297*2) * Dashboard!$I$13 * (Dashboard!$D$12 / 365) * 'Lookups and Calculations'!$F$12</f>
        <v>1602.0878730267946</v>
      </c>
      <c r="N4297" s="12">
        <f>H4297 * Dashboard!$I$14 * Dashboard!$I$15 * (Dashboard!$D$12 / 365) * 'Lookups and Calculations'!$F$12</f>
        <v>0</v>
      </c>
    </row>
    <row r="4298" spans="1:14" x14ac:dyDescent="0.35">
      <c r="A4298" s="2">
        <v>4297</v>
      </c>
      <c r="B4298" s="11">
        <v>-1.2219266715588004</v>
      </c>
      <c r="C4298" s="11">
        <v>1.5843247312987496</v>
      </c>
      <c r="D4298" s="3">
        <f>B4298*Dashboard!$D$11*Dashboard!$D$10*SQRT(Dashboard!$D$12/365)</f>
        <v>-303382.11264670646</v>
      </c>
      <c r="E4298" s="3">
        <f>IF(Dashboard!$I$3,C4298*Dashboard!$E$11*Dashboard!$E$10*SQRT(Dashboard!$D$12/365),0)</f>
        <v>786717.8862487257</v>
      </c>
      <c r="F4298" s="3">
        <f>D4298+IF(Dashboard!$I$3,E4298,0)</f>
        <v>483335.77360201924</v>
      </c>
      <c r="G4298" s="3">
        <f>IF(Dashboard!$I$4, ('Lookups and Calculations'!$F$9) / (1 - 'Lookups and Calculations'!$F$10), 'Lookups and Calculations'!$F$9)</f>
        <v>1951878.888340465</v>
      </c>
      <c r="H4298" s="12">
        <f t="shared" si="134"/>
        <v>0</v>
      </c>
      <c r="I4298" s="12">
        <f t="shared" si="135"/>
        <v>0</v>
      </c>
      <c r="J4298" s="13">
        <f>(1 - Dashboard!$I$9) * H4298 * Dashboard!$I$8 * 'Lookups and Calculations'!$F$12</f>
        <v>0</v>
      </c>
      <c r="K4298" s="12">
        <f>(1 - Dashboard!$I$11) * I4298 * Dashboard!$I$10 * 'Lookups and Calculations'!$F$12</f>
        <v>0</v>
      </c>
      <c r="L4298" s="12">
        <f>(H4298 - I4298) * Dashboard!$I$13 * (Dashboard!$D$12 / 365) * 'Lookups and Calculations'!$F$12</f>
        <v>0</v>
      </c>
      <c r="M4298" s="3">
        <f>(G4298*2) * Dashboard!$I$13 * (Dashboard!$D$12 / 365) * 'Lookups and Calculations'!$F$12</f>
        <v>1602.0878730267946</v>
      </c>
      <c r="N4298" s="12">
        <f>H4298 * Dashboard!$I$14 * Dashboard!$I$15 * (Dashboard!$D$12 / 365) * 'Lookups and Calculations'!$F$12</f>
        <v>0</v>
      </c>
    </row>
    <row r="4299" spans="1:14" x14ac:dyDescent="0.35">
      <c r="A4299" s="2">
        <v>4298</v>
      </c>
      <c r="B4299" s="11">
        <v>-7.1397375729340448E-2</v>
      </c>
      <c r="C4299" s="11">
        <v>-0.68305790221651885</v>
      </c>
      <c r="D4299" s="3">
        <f>B4299*Dashboard!$D$11*Dashboard!$D$10*SQRT(Dashboard!$D$12/365)</f>
        <v>-17726.666575307379</v>
      </c>
      <c r="E4299" s="3">
        <f>IF(Dashboard!$I$3,C4299*Dashboard!$E$11*Dashboard!$E$10*SQRT(Dashboard!$D$12/365),0)</f>
        <v>-339181.64527846285</v>
      </c>
      <c r="F4299" s="3">
        <f>D4299+IF(Dashboard!$I$3,E4299,0)</f>
        <v>-356908.31185377022</v>
      </c>
      <c r="G4299" s="3">
        <f>IF(Dashboard!$I$4, ('Lookups and Calculations'!$F$9) / (1 - 'Lookups and Calculations'!$F$10), 'Lookups and Calculations'!$F$9)</f>
        <v>1951878.888340465</v>
      </c>
      <c r="H4299" s="12">
        <f t="shared" si="134"/>
        <v>0</v>
      </c>
      <c r="I4299" s="12">
        <f t="shared" si="135"/>
        <v>0</v>
      </c>
      <c r="J4299" s="13">
        <f>(1 - Dashboard!$I$9) * H4299 * Dashboard!$I$8 * 'Lookups and Calculations'!$F$12</f>
        <v>0</v>
      </c>
      <c r="K4299" s="12">
        <f>(1 - Dashboard!$I$11) * I4299 * Dashboard!$I$10 * 'Lookups and Calculations'!$F$12</f>
        <v>0</v>
      </c>
      <c r="L4299" s="12">
        <f>(H4299 - I4299) * Dashboard!$I$13 * (Dashboard!$D$12 / 365) * 'Lookups and Calculations'!$F$12</f>
        <v>0</v>
      </c>
      <c r="M4299" s="3">
        <f>(G4299*2) * Dashboard!$I$13 * (Dashboard!$D$12 / 365) * 'Lookups and Calculations'!$F$12</f>
        <v>1602.0878730267946</v>
      </c>
      <c r="N4299" s="12">
        <f>H4299 * Dashboard!$I$14 * Dashboard!$I$15 * (Dashboard!$D$12 / 365) * 'Lookups and Calculations'!$F$12</f>
        <v>0</v>
      </c>
    </row>
    <row r="4300" spans="1:14" x14ac:dyDescent="0.35">
      <c r="A4300" s="2">
        <v>4299</v>
      </c>
      <c r="B4300" s="11">
        <v>6.8767941750780701E-2</v>
      </c>
      <c r="C4300" s="11">
        <v>0.8503948465167015</v>
      </c>
      <c r="D4300" s="3">
        <f>B4300*Dashboard!$D$11*Dashboard!$D$10*SQRT(Dashboard!$D$12/365)</f>
        <v>17073.826062003223</v>
      </c>
      <c r="E4300" s="3">
        <f>IF(Dashboard!$I$3,C4300*Dashboard!$E$11*Dashboard!$E$10*SQRT(Dashboard!$D$12/365),0)</f>
        <v>422275.06956859748</v>
      </c>
      <c r="F4300" s="3">
        <f>D4300+IF(Dashboard!$I$3,E4300,0)</f>
        <v>439348.89563060069</v>
      </c>
      <c r="G4300" s="3">
        <f>IF(Dashboard!$I$4, ('Lookups and Calculations'!$F$9) / (1 - 'Lookups and Calculations'!$F$10), 'Lookups and Calculations'!$F$9)</f>
        <v>1951878.888340465</v>
      </c>
      <c r="H4300" s="12">
        <f t="shared" si="134"/>
        <v>0</v>
      </c>
      <c r="I4300" s="12">
        <f t="shared" si="135"/>
        <v>0</v>
      </c>
      <c r="J4300" s="13">
        <f>(1 - Dashboard!$I$9) * H4300 * Dashboard!$I$8 * 'Lookups and Calculations'!$F$12</f>
        <v>0</v>
      </c>
      <c r="K4300" s="12">
        <f>(1 - Dashboard!$I$11) * I4300 * Dashboard!$I$10 * 'Lookups and Calculations'!$F$12</f>
        <v>0</v>
      </c>
      <c r="L4300" s="12">
        <f>(H4300 - I4300) * Dashboard!$I$13 * (Dashboard!$D$12 / 365) * 'Lookups and Calculations'!$F$12</f>
        <v>0</v>
      </c>
      <c r="M4300" s="3">
        <f>(G4300*2) * Dashboard!$I$13 * (Dashboard!$D$12 / 365) * 'Lookups and Calculations'!$F$12</f>
        <v>1602.0878730267946</v>
      </c>
      <c r="N4300" s="12">
        <f>H4300 * Dashboard!$I$14 * Dashboard!$I$15 * (Dashboard!$D$12 / 365) * 'Lookups and Calculations'!$F$12</f>
        <v>0</v>
      </c>
    </row>
    <row r="4301" spans="1:14" x14ac:dyDescent="0.35">
      <c r="A4301" s="2">
        <v>4300</v>
      </c>
      <c r="B4301" s="11">
        <v>0.91001103276078688</v>
      </c>
      <c r="C4301" s="11">
        <v>0.47867652321338228</v>
      </c>
      <c r="D4301" s="3">
        <f>B4301*Dashboard!$D$11*Dashboard!$D$10*SQRT(Dashboard!$D$12/365)</f>
        <v>225939.14682178487</v>
      </c>
      <c r="E4301" s="3">
        <f>IF(Dashboard!$I$3,C4301*Dashboard!$E$11*Dashboard!$E$10*SQRT(Dashboard!$D$12/365),0)</f>
        <v>237693.30560826193</v>
      </c>
      <c r="F4301" s="3">
        <f>D4301+IF(Dashboard!$I$3,E4301,0)</f>
        <v>463632.4524300468</v>
      </c>
      <c r="G4301" s="3">
        <f>IF(Dashboard!$I$4, ('Lookups and Calculations'!$F$9) / (1 - 'Lookups and Calculations'!$F$10), 'Lookups and Calculations'!$F$9)</f>
        <v>1951878.888340465</v>
      </c>
      <c r="H4301" s="12">
        <f t="shared" si="134"/>
        <v>0</v>
      </c>
      <c r="I4301" s="12">
        <f t="shared" si="135"/>
        <v>0</v>
      </c>
      <c r="J4301" s="13">
        <f>(1 - Dashboard!$I$9) * H4301 * Dashboard!$I$8 * 'Lookups and Calculations'!$F$12</f>
        <v>0</v>
      </c>
      <c r="K4301" s="12">
        <f>(1 - Dashboard!$I$11) * I4301 * Dashboard!$I$10 * 'Lookups and Calculations'!$F$12</f>
        <v>0</v>
      </c>
      <c r="L4301" s="12">
        <f>(H4301 - I4301) * Dashboard!$I$13 * (Dashboard!$D$12 / 365) * 'Lookups and Calculations'!$F$12</f>
        <v>0</v>
      </c>
      <c r="M4301" s="3">
        <f>(G4301*2) * Dashboard!$I$13 * (Dashboard!$D$12 / 365) * 'Lookups and Calculations'!$F$12</f>
        <v>1602.0878730267946</v>
      </c>
      <c r="N4301" s="12">
        <f>H4301 * Dashboard!$I$14 * Dashboard!$I$15 * (Dashboard!$D$12 / 365) * 'Lookups and Calculations'!$F$12</f>
        <v>0</v>
      </c>
    </row>
    <row r="4302" spans="1:14" x14ac:dyDescent="0.35">
      <c r="A4302" s="2">
        <v>4301</v>
      </c>
      <c r="B4302" s="11">
        <v>-1.8227351084598236</v>
      </c>
      <c r="C4302" s="11">
        <v>-1.3902977326161687</v>
      </c>
      <c r="D4302" s="3">
        <f>B4302*Dashboard!$D$11*Dashboard!$D$10*SQRT(Dashboard!$D$12/365)</f>
        <v>-452551.89273708774</v>
      </c>
      <c r="E4302" s="3">
        <f>IF(Dashboard!$I$3,C4302*Dashboard!$E$11*Dashboard!$E$10*SQRT(Dashboard!$D$12/365),0)</f>
        <v>-690371.15425419714</v>
      </c>
      <c r="F4302" s="3">
        <f>D4302+IF(Dashboard!$I$3,E4302,0)</f>
        <v>-1142923.0469912849</v>
      </c>
      <c r="G4302" s="3">
        <f>IF(Dashboard!$I$4, ('Lookups and Calculations'!$F$9) / (1 - 'Lookups and Calculations'!$F$10), 'Lookups and Calculations'!$F$9)</f>
        <v>1951878.888340465</v>
      </c>
      <c r="H4302" s="12">
        <f t="shared" si="134"/>
        <v>0</v>
      </c>
      <c r="I4302" s="12">
        <f t="shared" si="135"/>
        <v>0</v>
      </c>
      <c r="J4302" s="13">
        <f>(1 - Dashboard!$I$9) * H4302 * Dashboard!$I$8 * 'Lookups and Calculations'!$F$12</f>
        <v>0</v>
      </c>
      <c r="K4302" s="12">
        <f>(1 - Dashboard!$I$11) * I4302 * Dashboard!$I$10 * 'Lookups and Calculations'!$F$12</f>
        <v>0</v>
      </c>
      <c r="L4302" s="12">
        <f>(H4302 - I4302) * Dashboard!$I$13 * (Dashboard!$D$12 / 365) * 'Lookups and Calculations'!$F$12</f>
        <v>0</v>
      </c>
      <c r="M4302" s="3">
        <f>(G4302*2) * Dashboard!$I$13 * (Dashboard!$D$12 / 365) * 'Lookups and Calculations'!$F$12</f>
        <v>1602.0878730267946</v>
      </c>
      <c r="N4302" s="12">
        <f>H4302 * Dashboard!$I$14 * Dashboard!$I$15 * (Dashboard!$D$12 / 365) * 'Lookups and Calculations'!$F$12</f>
        <v>0</v>
      </c>
    </row>
    <row r="4303" spans="1:14" x14ac:dyDescent="0.35">
      <c r="A4303" s="2">
        <v>4302</v>
      </c>
      <c r="B4303" s="11">
        <v>0.95072908520620603</v>
      </c>
      <c r="C4303" s="11">
        <v>-0.37792565863336808</v>
      </c>
      <c r="D4303" s="3">
        <f>B4303*Dashboard!$D$11*Dashboard!$D$10*SQRT(Dashboard!$D$12/365)</f>
        <v>236048.69681465955</v>
      </c>
      <c r="E4303" s="3">
        <f>IF(Dashboard!$I$3,C4303*Dashboard!$E$11*Dashboard!$E$10*SQRT(Dashboard!$D$12/365),0)</f>
        <v>-187664.10032334225</v>
      </c>
      <c r="F4303" s="3">
        <f>D4303+IF(Dashboard!$I$3,E4303,0)</f>
        <v>48384.596491317294</v>
      </c>
      <c r="G4303" s="3">
        <f>IF(Dashboard!$I$4, ('Lookups and Calculations'!$F$9) / (1 - 'Lookups and Calculations'!$F$10), 'Lookups and Calculations'!$F$9)</f>
        <v>1951878.888340465</v>
      </c>
      <c r="H4303" s="12">
        <f t="shared" si="134"/>
        <v>0</v>
      </c>
      <c r="I4303" s="12">
        <f t="shared" si="135"/>
        <v>0</v>
      </c>
      <c r="J4303" s="13">
        <f>(1 - Dashboard!$I$9) * H4303 * Dashboard!$I$8 * 'Lookups and Calculations'!$F$12</f>
        <v>0</v>
      </c>
      <c r="K4303" s="12">
        <f>(1 - Dashboard!$I$11) * I4303 * Dashboard!$I$10 * 'Lookups and Calculations'!$F$12</f>
        <v>0</v>
      </c>
      <c r="L4303" s="12">
        <f>(H4303 - I4303) * Dashboard!$I$13 * (Dashboard!$D$12 / 365) * 'Lookups and Calculations'!$F$12</f>
        <v>0</v>
      </c>
      <c r="M4303" s="3">
        <f>(G4303*2) * Dashboard!$I$13 * (Dashboard!$D$12 / 365) * 'Lookups and Calculations'!$F$12</f>
        <v>1602.0878730267946</v>
      </c>
      <c r="N4303" s="12">
        <f>H4303 * Dashboard!$I$14 * Dashboard!$I$15 * (Dashboard!$D$12 / 365) * 'Lookups and Calculations'!$F$12</f>
        <v>0</v>
      </c>
    </row>
    <row r="4304" spans="1:14" x14ac:dyDescent="0.35">
      <c r="A4304" s="2">
        <v>4303</v>
      </c>
      <c r="B4304" s="11">
        <v>-0.92928186773745181</v>
      </c>
      <c r="C4304" s="11">
        <v>-0.10150433807725896</v>
      </c>
      <c r="D4304" s="3">
        <f>B4304*Dashboard!$D$11*Dashboard!$D$10*SQRT(Dashboard!$D$12/365)</f>
        <v>-230723.7437732766</v>
      </c>
      <c r="E4304" s="3">
        <f>IF(Dashboard!$I$3,C4304*Dashboard!$E$11*Dashboard!$E$10*SQRT(Dashboard!$D$12/365),0)</f>
        <v>-50403.352746855053</v>
      </c>
      <c r="F4304" s="3">
        <f>D4304+IF(Dashboard!$I$3,E4304,0)</f>
        <v>-281127.09652013163</v>
      </c>
      <c r="G4304" s="3">
        <f>IF(Dashboard!$I$4, ('Lookups and Calculations'!$F$9) / (1 - 'Lookups and Calculations'!$F$10), 'Lookups and Calculations'!$F$9)</f>
        <v>1951878.888340465</v>
      </c>
      <c r="H4304" s="12">
        <f t="shared" si="134"/>
        <v>0</v>
      </c>
      <c r="I4304" s="12">
        <f t="shared" si="135"/>
        <v>0</v>
      </c>
      <c r="J4304" s="13">
        <f>(1 - Dashboard!$I$9) * H4304 * Dashboard!$I$8 * 'Lookups and Calculations'!$F$12</f>
        <v>0</v>
      </c>
      <c r="K4304" s="12">
        <f>(1 - Dashboard!$I$11) * I4304 * Dashboard!$I$10 * 'Lookups and Calculations'!$F$12</f>
        <v>0</v>
      </c>
      <c r="L4304" s="12">
        <f>(H4304 - I4304) * Dashboard!$I$13 * (Dashboard!$D$12 / 365) * 'Lookups and Calculations'!$F$12</f>
        <v>0</v>
      </c>
      <c r="M4304" s="3">
        <f>(G4304*2) * Dashboard!$I$13 * (Dashboard!$D$12 / 365) * 'Lookups and Calculations'!$F$12</f>
        <v>1602.0878730267946</v>
      </c>
      <c r="N4304" s="12">
        <f>H4304 * Dashboard!$I$14 * Dashboard!$I$15 * (Dashboard!$D$12 / 365) * 'Lookups and Calculations'!$F$12</f>
        <v>0</v>
      </c>
    </row>
    <row r="4305" spans="1:14" x14ac:dyDescent="0.35">
      <c r="A4305" s="2">
        <v>4304</v>
      </c>
      <c r="B4305" s="11">
        <v>8.8338962804793475E-2</v>
      </c>
      <c r="C4305" s="11">
        <v>1.8828056205697059</v>
      </c>
      <c r="D4305" s="3">
        <f>B4305*Dashboard!$D$11*Dashboard!$D$10*SQRT(Dashboard!$D$12/365)</f>
        <v>21932.953743081791</v>
      </c>
      <c r="E4305" s="3">
        <f>IF(Dashboard!$I$3,C4305*Dashboard!$E$11*Dashboard!$E$10*SQRT(Dashboard!$D$12/365),0)</f>
        <v>934932.6112062746</v>
      </c>
      <c r="F4305" s="3">
        <f>D4305+IF(Dashboard!$I$3,E4305,0)</f>
        <v>956865.56494935637</v>
      </c>
      <c r="G4305" s="3">
        <f>IF(Dashboard!$I$4, ('Lookups and Calculations'!$F$9) / (1 - 'Lookups and Calculations'!$F$10), 'Lookups and Calculations'!$F$9)</f>
        <v>1951878.888340465</v>
      </c>
      <c r="H4305" s="12">
        <f t="shared" si="134"/>
        <v>0</v>
      </c>
      <c r="I4305" s="12">
        <f t="shared" si="135"/>
        <v>0</v>
      </c>
      <c r="J4305" s="13">
        <f>(1 - Dashboard!$I$9) * H4305 * Dashboard!$I$8 * 'Lookups and Calculations'!$F$12</f>
        <v>0</v>
      </c>
      <c r="K4305" s="12">
        <f>(1 - Dashboard!$I$11) * I4305 * Dashboard!$I$10 * 'Lookups and Calculations'!$F$12</f>
        <v>0</v>
      </c>
      <c r="L4305" s="12">
        <f>(H4305 - I4305) * Dashboard!$I$13 * (Dashboard!$D$12 / 365) * 'Lookups and Calculations'!$F$12</f>
        <v>0</v>
      </c>
      <c r="M4305" s="3">
        <f>(G4305*2) * Dashboard!$I$13 * (Dashboard!$D$12 / 365) * 'Lookups and Calculations'!$F$12</f>
        <v>1602.0878730267946</v>
      </c>
      <c r="N4305" s="12">
        <f>H4305 * Dashboard!$I$14 * Dashboard!$I$15 * (Dashboard!$D$12 / 365) * 'Lookups and Calculations'!$F$12</f>
        <v>0</v>
      </c>
    </row>
    <row r="4306" spans="1:14" x14ac:dyDescent="0.35">
      <c r="A4306" s="2">
        <v>4305</v>
      </c>
      <c r="B4306" s="11">
        <v>-0.33873891980324145</v>
      </c>
      <c r="C4306" s="11">
        <v>-2.4654898849191462</v>
      </c>
      <c r="D4306" s="3">
        <f>B4306*Dashboard!$D$11*Dashboard!$D$10*SQRT(Dashboard!$D$12/365)</f>
        <v>-84102.697418390366</v>
      </c>
      <c r="E4306" s="3">
        <f>IF(Dashboard!$I$3,C4306*Dashboard!$E$11*Dashboard!$E$10*SQRT(Dashboard!$D$12/365),0)</f>
        <v>-1224272.3682291959</v>
      </c>
      <c r="F4306" s="3">
        <f>D4306+IF(Dashboard!$I$3,E4306,0)</f>
        <v>-1308375.0656475862</v>
      </c>
      <c r="G4306" s="3">
        <f>IF(Dashboard!$I$4, ('Lookups and Calculations'!$F$9) / (1 - 'Lookups and Calculations'!$F$10), 'Lookups and Calculations'!$F$9)</f>
        <v>1951878.888340465</v>
      </c>
      <c r="H4306" s="12">
        <f t="shared" si="134"/>
        <v>0</v>
      </c>
      <c r="I4306" s="12">
        <f t="shared" si="135"/>
        <v>0</v>
      </c>
      <c r="J4306" s="13">
        <f>(1 - Dashboard!$I$9) * H4306 * Dashboard!$I$8 * 'Lookups and Calculations'!$F$12</f>
        <v>0</v>
      </c>
      <c r="K4306" s="12">
        <f>(1 - Dashboard!$I$11) * I4306 * Dashboard!$I$10 * 'Lookups and Calculations'!$F$12</f>
        <v>0</v>
      </c>
      <c r="L4306" s="12">
        <f>(H4306 - I4306) * Dashboard!$I$13 * (Dashboard!$D$12 / 365) * 'Lookups and Calculations'!$F$12</f>
        <v>0</v>
      </c>
      <c r="M4306" s="3">
        <f>(G4306*2) * Dashboard!$I$13 * (Dashboard!$D$12 / 365) * 'Lookups and Calculations'!$F$12</f>
        <v>1602.0878730267946</v>
      </c>
      <c r="N4306" s="12">
        <f>H4306 * Dashboard!$I$14 * Dashboard!$I$15 * (Dashboard!$D$12 / 365) * 'Lookups and Calculations'!$F$12</f>
        <v>0</v>
      </c>
    </row>
    <row r="4307" spans="1:14" x14ac:dyDescent="0.35">
      <c r="A4307" s="2">
        <v>4306</v>
      </c>
      <c r="B4307" s="11">
        <v>0.78003086111397202</v>
      </c>
      <c r="C4307" s="11">
        <v>0.88542677907068457</v>
      </c>
      <c r="D4307" s="3">
        <f>B4307*Dashboard!$D$11*Dashboard!$D$10*SQRT(Dashboard!$D$12/365)</f>
        <v>193667.44018484972</v>
      </c>
      <c r="E4307" s="3">
        <f>IF(Dashboard!$I$3,C4307*Dashboard!$E$11*Dashboard!$E$10*SQRT(Dashboard!$D$12/365),0)</f>
        <v>439670.64977107593</v>
      </c>
      <c r="F4307" s="3">
        <f>D4307+IF(Dashboard!$I$3,E4307,0)</f>
        <v>633338.08995592571</v>
      </c>
      <c r="G4307" s="3">
        <f>IF(Dashboard!$I$4, ('Lookups and Calculations'!$F$9) / (1 - 'Lookups and Calculations'!$F$10), 'Lookups and Calculations'!$F$9)</f>
        <v>1951878.888340465</v>
      </c>
      <c r="H4307" s="12">
        <f t="shared" si="134"/>
        <v>0</v>
      </c>
      <c r="I4307" s="12">
        <f t="shared" si="135"/>
        <v>0</v>
      </c>
      <c r="J4307" s="13">
        <f>(1 - Dashboard!$I$9) * H4307 * Dashboard!$I$8 * 'Lookups and Calculations'!$F$12</f>
        <v>0</v>
      </c>
      <c r="K4307" s="12">
        <f>(1 - Dashboard!$I$11) * I4307 * Dashboard!$I$10 * 'Lookups and Calculations'!$F$12</f>
        <v>0</v>
      </c>
      <c r="L4307" s="12">
        <f>(H4307 - I4307) * Dashboard!$I$13 * (Dashboard!$D$12 / 365) * 'Lookups and Calculations'!$F$12</f>
        <v>0</v>
      </c>
      <c r="M4307" s="3">
        <f>(G4307*2) * Dashboard!$I$13 * (Dashboard!$D$12 / 365) * 'Lookups and Calculations'!$F$12</f>
        <v>1602.0878730267946</v>
      </c>
      <c r="N4307" s="12">
        <f>H4307 * Dashboard!$I$14 * Dashboard!$I$15 * (Dashboard!$D$12 / 365) * 'Lookups and Calculations'!$F$12</f>
        <v>0</v>
      </c>
    </row>
    <row r="4308" spans="1:14" x14ac:dyDescent="0.35">
      <c r="A4308" s="2">
        <v>4307</v>
      </c>
      <c r="B4308" s="11">
        <v>-0.40715515228756055</v>
      </c>
      <c r="C4308" s="11">
        <v>0.9640016487581633</v>
      </c>
      <c r="D4308" s="3">
        <f>B4308*Dashboard!$D$11*Dashboard!$D$10*SQRT(Dashboard!$D$12/365)</f>
        <v>-101089.20048239369</v>
      </c>
      <c r="E4308" s="3">
        <f>IF(Dashboard!$I$3,C4308*Dashboard!$E$11*Dashboard!$E$10*SQRT(Dashboard!$D$12/365),0)</f>
        <v>478688.06468078855</v>
      </c>
      <c r="F4308" s="3">
        <f>D4308+IF(Dashboard!$I$3,E4308,0)</f>
        <v>377598.86419839488</v>
      </c>
      <c r="G4308" s="3">
        <f>IF(Dashboard!$I$4, ('Lookups and Calculations'!$F$9) / (1 - 'Lookups and Calculations'!$F$10), 'Lookups and Calculations'!$F$9)</f>
        <v>1951878.888340465</v>
      </c>
      <c r="H4308" s="12">
        <f t="shared" si="134"/>
        <v>0</v>
      </c>
      <c r="I4308" s="12">
        <f t="shared" si="135"/>
        <v>0</v>
      </c>
      <c r="J4308" s="13">
        <f>(1 - Dashboard!$I$9) * H4308 * Dashboard!$I$8 * 'Lookups and Calculations'!$F$12</f>
        <v>0</v>
      </c>
      <c r="K4308" s="12">
        <f>(1 - Dashboard!$I$11) * I4308 * Dashboard!$I$10 * 'Lookups and Calculations'!$F$12</f>
        <v>0</v>
      </c>
      <c r="L4308" s="12">
        <f>(H4308 - I4308) * Dashboard!$I$13 * (Dashboard!$D$12 / 365) * 'Lookups and Calculations'!$F$12</f>
        <v>0</v>
      </c>
      <c r="M4308" s="3">
        <f>(G4308*2) * Dashboard!$I$13 * (Dashboard!$D$12 / 365) * 'Lookups and Calculations'!$F$12</f>
        <v>1602.0878730267946</v>
      </c>
      <c r="N4308" s="12">
        <f>H4308 * Dashboard!$I$14 * Dashboard!$I$15 * (Dashboard!$D$12 / 365) * 'Lookups and Calculations'!$F$12</f>
        <v>0</v>
      </c>
    </row>
    <row r="4309" spans="1:14" x14ac:dyDescent="0.35">
      <c r="A4309" s="2">
        <v>4308</v>
      </c>
      <c r="B4309" s="11">
        <v>-0.50265773433278127</v>
      </c>
      <c r="C4309" s="11">
        <v>-5.1211497670981439E-2</v>
      </c>
      <c r="D4309" s="3">
        <f>B4309*Dashboard!$D$11*Dashboard!$D$10*SQRT(Dashboard!$D$12/365)</f>
        <v>-124800.75026560032</v>
      </c>
      <c r="E4309" s="3">
        <f>IF(Dashboard!$I$3,C4309*Dashboard!$E$11*Dashboard!$E$10*SQRT(Dashboard!$D$12/365),0)</f>
        <v>-25429.762221990415</v>
      </c>
      <c r="F4309" s="3">
        <f>D4309+IF(Dashboard!$I$3,E4309,0)</f>
        <v>-150230.51248759072</v>
      </c>
      <c r="G4309" s="3">
        <f>IF(Dashboard!$I$4, ('Lookups and Calculations'!$F$9) / (1 - 'Lookups and Calculations'!$F$10), 'Lookups and Calculations'!$F$9)</f>
        <v>1951878.888340465</v>
      </c>
      <c r="H4309" s="12">
        <f t="shared" si="134"/>
        <v>0</v>
      </c>
      <c r="I4309" s="12">
        <f t="shared" si="135"/>
        <v>0</v>
      </c>
      <c r="J4309" s="13">
        <f>(1 - Dashboard!$I$9) * H4309 * Dashboard!$I$8 * 'Lookups and Calculations'!$F$12</f>
        <v>0</v>
      </c>
      <c r="K4309" s="12">
        <f>(1 - Dashboard!$I$11) * I4309 * Dashboard!$I$10 * 'Lookups and Calculations'!$F$12</f>
        <v>0</v>
      </c>
      <c r="L4309" s="12">
        <f>(H4309 - I4309) * Dashboard!$I$13 * (Dashboard!$D$12 / 365) * 'Lookups and Calculations'!$F$12</f>
        <v>0</v>
      </c>
      <c r="M4309" s="3">
        <f>(G4309*2) * Dashboard!$I$13 * (Dashboard!$D$12 / 365) * 'Lookups and Calculations'!$F$12</f>
        <v>1602.0878730267946</v>
      </c>
      <c r="N4309" s="12">
        <f>H4309 * Dashboard!$I$14 * Dashboard!$I$15 * (Dashboard!$D$12 / 365) * 'Lookups and Calculations'!$F$12</f>
        <v>0</v>
      </c>
    </row>
    <row r="4310" spans="1:14" x14ac:dyDescent="0.35">
      <c r="A4310" s="2">
        <v>4309</v>
      </c>
      <c r="B4310" s="11">
        <v>1.0762719838692651</v>
      </c>
      <c r="C4310" s="11">
        <v>1.906399258136048</v>
      </c>
      <c r="D4310" s="3">
        <f>B4310*Dashboard!$D$11*Dashboard!$D$10*SQRT(Dashboard!$D$12/365)</f>
        <v>267218.70947638695</v>
      </c>
      <c r="E4310" s="3">
        <f>IF(Dashboard!$I$3,C4310*Dashboard!$E$11*Dashboard!$E$10*SQRT(Dashboard!$D$12/365),0)</f>
        <v>946648.35123634746</v>
      </c>
      <c r="F4310" s="3">
        <f>D4310+IF(Dashboard!$I$3,E4310,0)</f>
        <v>1213867.0607127345</v>
      </c>
      <c r="G4310" s="3">
        <f>IF(Dashboard!$I$4, ('Lookups and Calculations'!$F$9) / (1 - 'Lookups and Calculations'!$F$10), 'Lookups and Calculations'!$F$9)</f>
        <v>1951878.888340465</v>
      </c>
      <c r="H4310" s="12">
        <f t="shared" si="134"/>
        <v>0</v>
      </c>
      <c r="I4310" s="12">
        <f t="shared" si="135"/>
        <v>0</v>
      </c>
      <c r="J4310" s="13">
        <f>(1 - Dashboard!$I$9) * H4310 * Dashboard!$I$8 * 'Lookups and Calculations'!$F$12</f>
        <v>0</v>
      </c>
      <c r="K4310" s="12">
        <f>(1 - Dashboard!$I$11) * I4310 * Dashboard!$I$10 * 'Lookups and Calculations'!$F$12</f>
        <v>0</v>
      </c>
      <c r="L4310" s="12">
        <f>(H4310 - I4310) * Dashboard!$I$13 * (Dashboard!$D$12 / 365) * 'Lookups and Calculations'!$F$12</f>
        <v>0</v>
      </c>
      <c r="M4310" s="3">
        <f>(G4310*2) * Dashboard!$I$13 * (Dashboard!$D$12 / 365) * 'Lookups and Calculations'!$F$12</f>
        <v>1602.0878730267946</v>
      </c>
      <c r="N4310" s="12">
        <f>H4310 * Dashboard!$I$14 * Dashboard!$I$15 * (Dashboard!$D$12 / 365) * 'Lookups and Calculations'!$F$12</f>
        <v>0</v>
      </c>
    </row>
    <row r="4311" spans="1:14" x14ac:dyDescent="0.35">
      <c r="A4311" s="2">
        <v>4310</v>
      </c>
      <c r="B4311" s="11">
        <v>-1.4915317625613407</v>
      </c>
      <c r="C4311" s="11">
        <v>1.3703902040936116</v>
      </c>
      <c r="D4311" s="3">
        <f>B4311*Dashboard!$D$11*Dashboard!$D$10*SQRT(Dashboard!$D$12/365)</f>
        <v>-370320.14091997029</v>
      </c>
      <c r="E4311" s="3">
        <f>IF(Dashboard!$I$3,C4311*Dashboard!$E$11*Dashboard!$E$10*SQRT(Dashboard!$D$12/365),0)</f>
        <v>680485.80155452434</v>
      </c>
      <c r="F4311" s="3">
        <f>D4311+IF(Dashboard!$I$3,E4311,0)</f>
        <v>310165.66063455405</v>
      </c>
      <c r="G4311" s="3">
        <f>IF(Dashboard!$I$4, ('Lookups and Calculations'!$F$9) / (1 - 'Lookups and Calculations'!$F$10), 'Lookups and Calculations'!$F$9)</f>
        <v>1951878.888340465</v>
      </c>
      <c r="H4311" s="12">
        <f t="shared" si="134"/>
        <v>0</v>
      </c>
      <c r="I4311" s="12">
        <f t="shared" si="135"/>
        <v>0</v>
      </c>
      <c r="J4311" s="13">
        <f>(1 - Dashboard!$I$9) * H4311 * Dashboard!$I$8 * 'Lookups and Calculations'!$F$12</f>
        <v>0</v>
      </c>
      <c r="K4311" s="12">
        <f>(1 - Dashboard!$I$11) * I4311 * Dashboard!$I$10 * 'Lookups and Calculations'!$F$12</f>
        <v>0</v>
      </c>
      <c r="L4311" s="12">
        <f>(H4311 - I4311) * Dashboard!$I$13 * (Dashboard!$D$12 / 365) * 'Lookups and Calculations'!$F$12</f>
        <v>0</v>
      </c>
      <c r="M4311" s="3">
        <f>(G4311*2) * Dashboard!$I$13 * (Dashboard!$D$12 / 365) * 'Lookups and Calculations'!$F$12</f>
        <v>1602.0878730267946</v>
      </c>
      <c r="N4311" s="12">
        <f>H4311 * Dashboard!$I$14 * Dashboard!$I$15 * (Dashboard!$D$12 / 365) * 'Lookups and Calculations'!$F$12</f>
        <v>0</v>
      </c>
    </row>
    <row r="4312" spans="1:14" x14ac:dyDescent="0.35">
      <c r="A4312" s="2">
        <v>4311</v>
      </c>
      <c r="B4312" s="11">
        <v>0.40017721134045781</v>
      </c>
      <c r="C4312" s="11">
        <v>6.8010623156222388E-2</v>
      </c>
      <c r="D4312" s="3">
        <f>B4312*Dashboard!$D$11*Dashboard!$D$10*SQRT(Dashboard!$D$12/365)</f>
        <v>99356.70497695115</v>
      </c>
      <c r="E4312" s="3">
        <f>IF(Dashboard!$I$3,C4312*Dashboard!$E$11*Dashboard!$E$10*SQRT(Dashboard!$D$12/365),0)</f>
        <v>33771.595326963732</v>
      </c>
      <c r="F4312" s="3">
        <f>D4312+IF(Dashboard!$I$3,E4312,0)</f>
        <v>133128.30030391488</v>
      </c>
      <c r="G4312" s="3">
        <f>IF(Dashboard!$I$4, ('Lookups and Calculations'!$F$9) / (1 - 'Lookups and Calculations'!$F$10), 'Lookups and Calculations'!$F$9)</f>
        <v>1951878.888340465</v>
      </c>
      <c r="H4312" s="12">
        <f t="shared" si="134"/>
        <v>0</v>
      </c>
      <c r="I4312" s="12">
        <f t="shared" si="135"/>
        <v>0</v>
      </c>
      <c r="J4312" s="13">
        <f>(1 - Dashboard!$I$9) * H4312 * Dashboard!$I$8 * 'Lookups and Calculations'!$F$12</f>
        <v>0</v>
      </c>
      <c r="K4312" s="12">
        <f>(1 - Dashboard!$I$11) * I4312 * Dashboard!$I$10 * 'Lookups and Calculations'!$F$12</f>
        <v>0</v>
      </c>
      <c r="L4312" s="12">
        <f>(H4312 - I4312) * Dashboard!$I$13 * (Dashboard!$D$12 / 365) * 'Lookups and Calculations'!$F$12</f>
        <v>0</v>
      </c>
      <c r="M4312" s="3">
        <f>(G4312*2) * Dashboard!$I$13 * (Dashboard!$D$12 / 365) * 'Lookups and Calculations'!$F$12</f>
        <v>1602.0878730267946</v>
      </c>
      <c r="N4312" s="12">
        <f>H4312 * Dashboard!$I$14 * Dashboard!$I$15 * (Dashboard!$D$12 / 365) * 'Lookups and Calculations'!$F$12</f>
        <v>0</v>
      </c>
    </row>
    <row r="4313" spans="1:14" x14ac:dyDescent="0.35">
      <c r="A4313" s="2">
        <v>4312</v>
      </c>
      <c r="B4313" s="11">
        <v>0.90753817485082033</v>
      </c>
      <c r="C4313" s="11">
        <v>0.42849456190912272</v>
      </c>
      <c r="D4313" s="3">
        <f>B4313*Dashboard!$D$11*Dashboard!$D$10*SQRT(Dashboard!$D$12/365)</f>
        <v>225325.18129139527</v>
      </c>
      <c r="E4313" s="3">
        <f>IF(Dashboard!$I$3,C4313*Dashboard!$E$11*Dashboard!$E$10*SQRT(Dashboard!$D$12/365),0)</f>
        <v>212774.77360204913</v>
      </c>
      <c r="F4313" s="3">
        <f>D4313+IF(Dashboard!$I$3,E4313,0)</f>
        <v>438099.95489344443</v>
      </c>
      <c r="G4313" s="3">
        <f>IF(Dashboard!$I$4, ('Lookups and Calculations'!$F$9) / (1 - 'Lookups and Calculations'!$F$10), 'Lookups and Calculations'!$F$9)</f>
        <v>1951878.888340465</v>
      </c>
      <c r="H4313" s="12">
        <f t="shared" si="134"/>
        <v>0</v>
      </c>
      <c r="I4313" s="12">
        <f t="shared" si="135"/>
        <v>0</v>
      </c>
      <c r="J4313" s="13">
        <f>(1 - Dashboard!$I$9) * H4313 * Dashboard!$I$8 * 'Lookups and Calculations'!$F$12</f>
        <v>0</v>
      </c>
      <c r="K4313" s="12">
        <f>(1 - Dashboard!$I$11) * I4313 * Dashboard!$I$10 * 'Lookups and Calculations'!$F$12</f>
        <v>0</v>
      </c>
      <c r="L4313" s="12">
        <f>(H4313 - I4313) * Dashboard!$I$13 * (Dashboard!$D$12 / 365) * 'Lookups and Calculations'!$F$12</f>
        <v>0</v>
      </c>
      <c r="M4313" s="3">
        <f>(G4313*2) * Dashboard!$I$13 * (Dashboard!$D$12 / 365) * 'Lookups and Calculations'!$F$12</f>
        <v>1602.0878730267946</v>
      </c>
      <c r="N4313" s="12">
        <f>H4313 * Dashboard!$I$14 * Dashboard!$I$15 * (Dashboard!$D$12 / 365) * 'Lookups and Calculations'!$F$12</f>
        <v>0</v>
      </c>
    </row>
    <row r="4314" spans="1:14" x14ac:dyDescent="0.35">
      <c r="A4314" s="2">
        <v>4313</v>
      </c>
      <c r="B4314" s="11">
        <v>0.38104167336627481</v>
      </c>
      <c r="C4314" s="11">
        <v>-1.5605309481184233</v>
      </c>
      <c r="D4314" s="3">
        <f>B4314*Dashboard!$D$11*Dashboard!$D$10*SQRT(Dashboard!$D$12/365)</f>
        <v>94605.699804248725</v>
      </c>
      <c r="E4314" s="3">
        <f>IF(Dashboard!$I$3,C4314*Dashboard!$E$11*Dashboard!$E$10*SQRT(Dashboard!$D$12/365),0)</f>
        <v>-774902.76120542618</v>
      </c>
      <c r="F4314" s="3">
        <f>D4314+IF(Dashboard!$I$3,E4314,0)</f>
        <v>-680297.06140117743</v>
      </c>
      <c r="G4314" s="3">
        <f>IF(Dashboard!$I$4, ('Lookups and Calculations'!$F$9) / (1 - 'Lookups and Calculations'!$F$10), 'Lookups and Calculations'!$F$9)</f>
        <v>1951878.888340465</v>
      </c>
      <c r="H4314" s="12">
        <f t="shared" si="134"/>
        <v>0</v>
      </c>
      <c r="I4314" s="12">
        <f t="shared" si="135"/>
        <v>0</v>
      </c>
      <c r="J4314" s="13">
        <f>(1 - Dashboard!$I$9) * H4314 * Dashboard!$I$8 * 'Lookups and Calculations'!$F$12</f>
        <v>0</v>
      </c>
      <c r="K4314" s="12">
        <f>(1 - Dashboard!$I$11) * I4314 * Dashboard!$I$10 * 'Lookups and Calculations'!$F$12</f>
        <v>0</v>
      </c>
      <c r="L4314" s="12">
        <f>(H4314 - I4314) * Dashboard!$I$13 * (Dashboard!$D$12 / 365) * 'Lookups and Calculations'!$F$12</f>
        <v>0</v>
      </c>
      <c r="M4314" s="3">
        <f>(G4314*2) * Dashboard!$I$13 * (Dashboard!$D$12 / 365) * 'Lookups and Calculations'!$F$12</f>
        <v>1602.0878730267946</v>
      </c>
      <c r="N4314" s="12">
        <f>H4314 * Dashboard!$I$14 * Dashboard!$I$15 * (Dashboard!$D$12 / 365) * 'Lookups and Calculations'!$F$12</f>
        <v>0</v>
      </c>
    </row>
    <row r="4315" spans="1:14" x14ac:dyDescent="0.35">
      <c r="A4315" s="2">
        <v>4314</v>
      </c>
      <c r="B4315" s="11">
        <v>1.5411710522903477</v>
      </c>
      <c r="C4315" s="11">
        <v>-0.24439943142430301</v>
      </c>
      <c r="D4315" s="3">
        <f>B4315*Dashboard!$D$11*Dashboard!$D$10*SQRT(Dashboard!$D$12/365)</f>
        <v>382644.67146569991</v>
      </c>
      <c r="E4315" s="3">
        <f>IF(Dashboard!$I$3,C4315*Dashboard!$E$11*Dashboard!$E$10*SQRT(Dashboard!$D$12/365),0)</f>
        <v>-121359.84517069427</v>
      </c>
      <c r="F4315" s="3">
        <f>D4315+IF(Dashboard!$I$3,E4315,0)</f>
        <v>261284.82629500562</v>
      </c>
      <c r="G4315" s="3">
        <f>IF(Dashboard!$I$4, ('Lookups and Calculations'!$F$9) / (1 - 'Lookups and Calculations'!$F$10), 'Lookups and Calculations'!$F$9)</f>
        <v>1951878.888340465</v>
      </c>
      <c r="H4315" s="12">
        <f t="shared" si="134"/>
        <v>0</v>
      </c>
      <c r="I4315" s="12">
        <f t="shared" si="135"/>
        <v>0</v>
      </c>
      <c r="J4315" s="13">
        <f>(1 - Dashboard!$I$9) * H4315 * Dashboard!$I$8 * 'Lookups and Calculations'!$F$12</f>
        <v>0</v>
      </c>
      <c r="K4315" s="12">
        <f>(1 - Dashboard!$I$11) * I4315 * Dashboard!$I$10 * 'Lookups and Calculations'!$F$12</f>
        <v>0</v>
      </c>
      <c r="L4315" s="12">
        <f>(H4315 - I4315) * Dashboard!$I$13 * (Dashboard!$D$12 / 365) * 'Lookups and Calculations'!$F$12</f>
        <v>0</v>
      </c>
      <c r="M4315" s="3">
        <f>(G4315*2) * Dashboard!$I$13 * (Dashboard!$D$12 / 365) * 'Lookups and Calculations'!$F$12</f>
        <v>1602.0878730267946</v>
      </c>
      <c r="N4315" s="12">
        <f>H4315 * Dashboard!$I$14 * Dashboard!$I$15 * (Dashboard!$D$12 / 365) * 'Lookups and Calculations'!$F$12</f>
        <v>0</v>
      </c>
    </row>
    <row r="4316" spans="1:14" x14ac:dyDescent="0.35">
      <c r="A4316" s="2">
        <v>4315</v>
      </c>
      <c r="B4316" s="11">
        <v>-0.28201992379417712</v>
      </c>
      <c r="C4316" s="11">
        <v>-0.74690991443929267</v>
      </c>
      <c r="D4316" s="3">
        <f>B4316*Dashboard!$D$11*Dashboard!$D$10*SQRT(Dashboard!$D$12/365)</f>
        <v>-70020.404890575606</v>
      </c>
      <c r="E4316" s="3">
        <f>IF(Dashboard!$I$3,C4316*Dashboard!$E$11*Dashboard!$E$10*SQRT(Dashboard!$D$12/365),0)</f>
        <v>-370888.22606726963</v>
      </c>
      <c r="F4316" s="3">
        <f>D4316+IF(Dashboard!$I$3,E4316,0)</f>
        <v>-440908.63095784525</v>
      </c>
      <c r="G4316" s="3">
        <f>IF(Dashboard!$I$4, ('Lookups and Calculations'!$F$9) / (1 - 'Lookups and Calculations'!$F$10), 'Lookups and Calculations'!$F$9)</f>
        <v>1951878.888340465</v>
      </c>
      <c r="H4316" s="12">
        <f t="shared" si="134"/>
        <v>0</v>
      </c>
      <c r="I4316" s="12">
        <f t="shared" si="135"/>
        <v>0</v>
      </c>
      <c r="J4316" s="13">
        <f>(1 - Dashboard!$I$9) * H4316 * Dashboard!$I$8 * 'Lookups and Calculations'!$F$12</f>
        <v>0</v>
      </c>
      <c r="K4316" s="12">
        <f>(1 - Dashboard!$I$11) * I4316 * Dashboard!$I$10 * 'Lookups and Calculations'!$F$12</f>
        <v>0</v>
      </c>
      <c r="L4316" s="12">
        <f>(H4316 - I4316) * Dashboard!$I$13 * (Dashboard!$D$12 / 365) * 'Lookups and Calculations'!$F$12</f>
        <v>0</v>
      </c>
      <c r="M4316" s="3">
        <f>(G4316*2) * Dashboard!$I$13 * (Dashboard!$D$12 / 365) * 'Lookups and Calculations'!$F$12</f>
        <v>1602.0878730267946</v>
      </c>
      <c r="N4316" s="12">
        <f>H4316 * Dashboard!$I$14 * Dashboard!$I$15 * (Dashboard!$D$12 / 365) * 'Lookups and Calculations'!$F$12</f>
        <v>0</v>
      </c>
    </row>
    <row r="4317" spans="1:14" x14ac:dyDescent="0.35">
      <c r="A4317" s="2">
        <v>4316</v>
      </c>
      <c r="B4317" s="11">
        <v>3.4998339214912792E-2</v>
      </c>
      <c r="C4317" s="11">
        <v>0.48370619150021338</v>
      </c>
      <c r="D4317" s="3">
        <f>B4317*Dashboard!$D$11*Dashboard!$D$10*SQRT(Dashboard!$D$12/365)</f>
        <v>8689.4494876695007</v>
      </c>
      <c r="E4317" s="3">
        <f>IF(Dashboard!$I$3,C4317*Dashboard!$E$11*Dashboard!$E$10*SQRT(Dashboard!$D$12/365),0)</f>
        <v>240190.85546340075</v>
      </c>
      <c r="F4317" s="3">
        <f>D4317+IF(Dashboard!$I$3,E4317,0)</f>
        <v>248880.30495107025</v>
      </c>
      <c r="G4317" s="3">
        <f>IF(Dashboard!$I$4, ('Lookups and Calculations'!$F$9) / (1 - 'Lookups and Calculations'!$F$10), 'Lookups and Calculations'!$F$9)</f>
        <v>1951878.888340465</v>
      </c>
      <c r="H4317" s="12">
        <f t="shared" si="134"/>
        <v>0</v>
      </c>
      <c r="I4317" s="12">
        <f t="shared" si="135"/>
        <v>0</v>
      </c>
      <c r="J4317" s="13">
        <f>(1 - Dashboard!$I$9) * H4317 * Dashboard!$I$8 * 'Lookups and Calculations'!$F$12</f>
        <v>0</v>
      </c>
      <c r="K4317" s="12">
        <f>(1 - Dashboard!$I$11) * I4317 * Dashboard!$I$10 * 'Lookups and Calculations'!$F$12</f>
        <v>0</v>
      </c>
      <c r="L4317" s="12">
        <f>(H4317 - I4317) * Dashboard!$I$13 * (Dashboard!$D$12 / 365) * 'Lookups and Calculations'!$F$12</f>
        <v>0</v>
      </c>
      <c r="M4317" s="3">
        <f>(G4317*2) * Dashboard!$I$13 * (Dashboard!$D$12 / 365) * 'Lookups and Calculations'!$F$12</f>
        <v>1602.0878730267946</v>
      </c>
      <c r="N4317" s="12">
        <f>H4317 * Dashboard!$I$14 * Dashboard!$I$15 * (Dashboard!$D$12 / 365) * 'Lookups and Calculations'!$F$12</f>
        <v>0</v>
      </c>
    </row>
    <row r="4318" spans="1:14" x14ac:dyDescent="0.35">
      <c r="A4318" s="2">
        <v>4317</v>
      </c>
      <c r="B4318" s="11">
        <v>0.72292926339942476</v>
      </c>
      <c r="C4318" s="11">
        <v>0.46863623573194513</v>
      </c>
      <c r="D4318" s="3">
        <f>B4318*Dashboard!$D$11*Dashboard!$D$10*SQRT(Dashboard!$D$12/365)</f>
        <v>179490.15462970085</v>
      </c>
      <c r="E4318" s="3">
        <f>IF(Dashboard!$I$3,C4318*Dashboard!$E$11*Dashboard!$E$10*SQRT(Dashboard!$D$12/365),0)</f>
        <v>232707.66498252313</v>
      </c>
      <c r="F4318" s="3">
        <f>D4318+IF(Dashboard!$I$3,E4318,0)</f>
        <v>412197.819612224</v>
      </c>
      <c r="G4318" s="3">
        <f>IF(Dashboard!$I$4, ('Lookups and Calculations'!$F$9) / (1 - 'Lookups and Calculations'!$F$10), 'Lookups and Calculations'!$F$9)</f>
        <v>1951878.888340465</v>
      </c>
      <c r="H4318" s="12">
        <f t="shared" si="134"/>
        <v>0</v>
      </c>
      <c r="I4318" s="12">
        <f t="shared" si="135"/>
        <v>0</v>
      </c>
      <c r="J4318" s="13">
        <f>(1 - Dashboard!$I$9) * H4318 * Dashboard!$I$8 * 'Lookups and Calculations'!$F$12</f>
        <v>0</v>
      </c>
      <c r="K4318" s="12">
        <f>(1 - Dashboard!$I$11) * I4318 * Dashboard!$I$10 * 'Lookups and Calculations'!$F$12</f>
        <v>0</v>
      </c>
      <c r="L4318" s="12">
        <f>(H4318 - I4318) * Dashboard!$I$13 * (Dashboard!$D$12 / 365) * 'Lookups and Calculations'!$F$12</f>
        <v>0</v>
      </c>
      <c r="M4318" s="3">
        <f>(G4318*2) * Dashboard!$I$13 * (Dashboard!$D$12 / 365) * 'Lookups and Calculations'!$F$12</f>
        <v>1602.0878730267946</v>
      </c>
      <c r="N4318" s="12">
        <f>H4318 * Dashboard!$I$14 * Dashboard!$I$15 * (Dashboard!$D$12 / 365) * 'Lookups and Calculations'!$F$12</f>
        <v>0</v>
      </c>
    </row>
    <row r="4319" spans="1:14" x14ac:dyDescent="0.35">
      <c r="A4319" s="2">
        <v>4318</v>
      </c>
      <c r="B4319" s="11">
        <v>0.41720127095853882</v>
      </c>
      <c r="C4319" s="11">
        <v>1.9442517429273094</v>
      </c>
      <c r="D4319" s="3">
        <f>B4319*Dashboard!$D$11*Dashboard!$D$10*SQRT(Dashboard!$D$12/365)</f>
        <v>103583.46857330363</v>
      </c>
      <c r="E4319" s="3">
        <f>IF(Dashboard!$I$3,C4319*Dashboard!$E$11*Dashboard!$E$10*SQRT(Dashboard!$D$12/365),0)</f>
        <v>965444.51482323511</v>
      </c>
      <c r="F4319" s="3">
        <f>D4319+IF(Dashboard!$I$3,E4319,0)</f>
        <v>1069027.9833965388</v>
      </c>
      <c r="G4319" s="3">
        <f>IF(Dashboard!$I$4, ('Lookups and Calculations'!$F$9) / (1 - 'Lookups and Calculations'!$F$10), 'Lookups and Calculations'!$F$9)</f>
        <v>1951878.888340465</v>
      </c>
      <c r="H4319" s="12">
        <f t="shared" si="134"/>
        <v>0</v>
      </c>
      <c r="I4319" s="12">
        <f t="shared" si="135"/>
        <v>0</v>
      </c>
      <c r="J4319" s="13">
        <f>(1 - Dashboard!$I$9) * H4319 * Dashboard!$I$8 * 'Lookups and Calculations'!$F$12</f>
        <v>0</v>
      </c>
      <c r="K4319" s="12">
        <f>(1 - Dashboard!$I$11) * I4319 * Dashboard!$I$10 * 'Lookups and Calculations'!$F$12</f>
        <v>0</v>
      </c>
      <c r="L4319" s="12">
        <f>(H4319 - I4319) * Dashboard!$I$13 * (Dashboard!$D$12 / 365) * 'Lookups and Calculations'!$F$12</f>
        <v>0</v>
      </c>
      <c r="M4319" s="3">
        <f>(G4319*2) * Dashboard!$I$13 * (Dashboard!$D$12 / 365) * 'Lookups and Calculations'!$F$12</f>
        <v>1602.0878730267946</v>
      </c>
      <c r="N4319" s="12">
        <f>H4319 * Dashboard!$I$14 * Dashboard!$I$15 * (Dashboard!$D$12 / 365) * 'Lookups and Calculations'!$F$12</f>
        <v>0</v>
      </c>
    </row>
    <row r="4320" spans="1:14" x14ac:dyDescent="0.35">
      <c r="A4320" s="2">
        <v>4319</v>
      </c>
      <c r="B4320" s="11">
        <v>1.6951447993273199</v>
      </c>
      <c r="C4320" s="11">
        <v>-0.85589778659505433</v>
      </c>
      <c r="D4320" s="3">
        <f>B4320*Dashboard!$D$11*Dashboard!$D$10*SQRT(Dashboard!$D$12/365)</f>
        <v>420873.54538709077</v>
      </c>
      <c r="E4320" s="3">
        <f>IF(Dashboard!$I$3,C4320*Dashboard!$E$11*Dashboard!$E$10*SQRT(Dashboard!$D$12/365),0)</f>
        <v>-425007.62893667998</v>
      </c>
      <c r="F4320" s="3">
        <f>D4320+IF(Dashboard!$I$3,E4320,0)</f>
        <v>-4134.0835495892097</v>
      </c>
      <c r="G4320" s="3">
        <f>IF(Dashboard!$I$4, ('Lookups and Calculations'!$F$9) / (1 - 'Lookups and Calculations'!$F$10), 'Lookups and Calculations'!$F$9)</f>
        <v>1951878.888340465</v>
      </c>
      <c r="H4320" s="12">
        <f t="shared" si="134"/>
        <v>0</v>
      </c>
      <c r="I4320" s="12">
        <f t="shared" si="135"/>
        <v>0</v>
      </c>
      <c r="J4320" s="13">
        <f>(1 - Dashboard!$I$9) * H4320 * Dashboard!$I$8 * 'Lookups and Calculations'!$F$12</f>
        <v>0</v>
      </c>
      <c r="K4320" s="12">
        <f>(1 - Dashboard!$I$11) * I4320 * Dashboard!$I$10 * 'Lookups and Calculations'!$F$12</f>
        <v>0</v>
      </c>
      <c r="L4320" s="12">
        <f>(H4320 - I4320) * Dashboard!$I$13 * (Dashboard!$D$12 / 365) * 'Lookups and Calculations'!$F$12</f>
        <v>0</v>
      </c>
      <c r="M4320" s="3">
        <f>(G4320*2) * Dashboard!$I$13 * (Dashboard!$D$12 / 365) * 'Lookups and Calculations'!$F$12</f>
        <v>1602.0878730267946</v>
      </c>
      <c r="N4320" s="12">
        <f>H4320 * Dashboard!$I$14 * Dashboard!$I$15 * (Dashboard!$D$12 / 365) * 'Lookups and Calculations'!$F$12</f>
        <v>0</v>
      </c>
    </row>
    <row r="4321" spans="1:14" x14ac:dyDescent="0.35">
      <c r="A4321" s="2">
        <v>4320</v>
      </c>
      <c r="B4321" s="11">
        <v>-1.2316325881619432</v>
      </c>
      <c r="C4321" s="11">
        <v>1.2757996051745901</v>
      </c>
      <c r="D4321" s="3">
        <f>B4321*Dashboard!$D$11*Dashboard!$D$10*SQRT(Dashboard!$D$12/365)</f>
        <v>-305791.9147672198</v>
      </c>
      <c r="E4321" s="3">
        <f>IF(Dashboard!$I$3,C4321*Dashboard!$E$11*Dashboard!$E$10*SQRT(Dashboard!$D$12/365),0)</f>
        <v>633515.55955144006</v>
      </c>
      <c r="F4321" s="3">
        <f>D4321+IF(Dashboard!$I$3,E4321,0)</f>
        <v>327723.64478422026</v>
      </c>
      <c r="G4321" s="3">
        <f>IF(Dashboard!$I$4, ('Lookups and Calculations'!$F$9) / (1 - 'Lookups and Calculations'!$F$10), 'Lookups and Calculations'!$F$9)</f>
        <v>1951878.888340465</v>
      </c>
      <c r="H4321" s="12">
        <f t="shared" si="134"/>
        <v>0</v>
      </c>
      <c r="I4321" s="12">
        <f t="shared" si="135"/>
        <v>0</v>
      </c>
      <c r="J4321" s="13">
        <f>(1 - Dashboard!$I$9) * H4321 * Dashboard!$I$8 * 'Lookups and Calculations'!$F$12</f>
        <v>0</v>
      </c>
      <c r="K4321" s="12">
        <f>(1 - Dashboard!$I$11) * I4321 * Dashboard!$I$10 * 'Lookups and Calculations'!$F$12</f>
        <v>0</v>
      </c>
      <c r="L4321" s="12">
        <f>(H4321 - I4321) * Dashboard!$I$13 * (Dashboard!$D$12 / 365) * 'Lookups and Calculations'!$F$12</f>
        <v>0</v>
      </c>
      <c r="M4321" s="3">
        <f>(G4321*2) * Dashboard!$I$13 * (Dashboard!$D$12 / 365) * 'Lookups and Calculations'!$F$12</f>
        <v>1602.0878730267946</v>
      </c>
      <c r="N4321" s="12">
        <f>H4321 * Dashboard!$I$14 * Dashboard!$I$15 * (Dashboard!$D$12 / 365) * 'Lookups and Calculations'!$F$12</f>
        <v>0</v>
      </c>
    </row>
    <row r="4322" spans="1:14" x14ac:dyDescent="0.35">
      <c r="A4322" s="2">
        <v>4321</v>
      </c>
      <c r="B4322" s="11">
        <v>0.33100808931547365</v>
      </c>
      <c r="C4322" s="11">
        <v>-1.450036880559886</v>
      </c>
      <c r="D4322" s="3">
        <f>B4322*Dashboard!$D$11*Dashboard!$D$10*SQRT(Dashboard!$D$12/365)</f>
        <v>82183.273167751351</v>
      </c>
      <c r="E4322" s="3">
        <f>IF(Dashboard!$I$3,C4322*Dashboard!$E$11*Dashboard!$E$10*SQRT(Dashboard!$D$12/365),0)</f>
        <v>-720035.43662518205</v>
      </c>
      <c r="F4322" s="3">
        <f>D4322+IF(Dashboard!$I$3,E4322,0)</f>
        <v>-637852.16345743067</v>
      </c>
      <c r="G4322" s="3">
        <f>IF(Dashboard!$I$4, ('Lookups and Calculations'!$F$9) / (1 - 'Lookups and Calculations'!$F$10), 'Lookups and Calculations'!$F$9)</f>
        <v>1951878.888340465</v>
      </c>
      <c r="H4322" s="12">
        <f t="shared" si="134"/>
        <v>0</v>
      </c>
      <c r="I4322" s="12">
        <f t="shared" si="135"/>
        <v>0</v>
      </c>
      <c r="J4322" s="13">
        <f>(1 - Dashboard!$I$9) * H4322 * Dashboard!$I$8 * 'Lookups and Calculations'!$F$12</f>
        <v>0</v>
      </c>
      <c r="K4322" s="12">
        <f>(1 - Dashboard!$I$11) * I4322 * Dashboard!$I$10 * 'Lookups and Calculations'!$F$12</f>
        <v>0</v>
      </c>
      <c r="L4322" s="12">
        <f>(H4322 - I4322) * Dashboard!$I$13 * (Dashboard!$D$12 / 365) * 'Lookups and Calculations'!$F$12</f>
        <v>0</v>
      </c>
      <c r="M4322" s="3">
        <f>(G4322*2) * Dashboard!$I$13 * (Dashboard!$D$12 / 365) * 'Lookups and Calculations'!$F$12</f>
        <v>1602.0878730267946</v>
      </c>
      <c r="N4322" s="12">
        <f>H4322 * Dashboard!$I$14 * Dashboard!$I$15 * (Dashboard!$D$12 / 365) * 'Lookups and Calculations'!$F$12</f>
        <v>0</v>
      </c>
    </row>
    <row r="4323" spans="1:14" x14ac:dyDescent="0.35">
      <c r="A4323" s="2">
        <v>4322</v>
      </c>
      <c r="B4323" s="11">
        <v>-2.0194868139487383</v>
      </c>
      <c r="C4323" s="11">
        <v>0.75696085527204249</v>
      </c>
      <c r="D4323" s="3">
        <f>B4323*Dashboard!$D$11*Dashboard!$D$10*SQRT(Dashboard!$D$12/365)</f>
        <v>-501401.75375364319</v>
      </c>
      <c r="E4323" s="3">
        <f>IF(Dashboard!$I$3,C4323*Dashboard!$E$11*Dashboard!$E$10*SQRT(Dashboard!$D$12/365),0)</f>
        <v>375879.15675877634</v>
      </c>
      <c r="F4323" s="3">
        <f>D4323+IF(Dashboard!$I$3,E4323,0)</f>
        <v>-125522.59699486685</v>
      </c>
      <c r="G4323" s="3">
        <f>IF(Dashboard!$I$4, ('Lookups and Calculations'!$F$9) / (1 - 'Lookups and Calculations'!$F$10), 'Lookups and Calculations'!$F$9)</f>
        <v>1951878.888340465</v>
      </c>
      <c r="H4323" s="12">
        <f t="shared" si="134"/>
        <v>0</v>
      </c>
      <c r="I4323" s="12">
        <f t="shared" si="135"/>
        <v>0</v>
      </c>
      <c r="J4323" s="13">
        <f>(1 - Dashboard!$I$9) * H4323 * Dashboard!$I$8 * 'Lookups and Calculations'!$F$12</f>
        <v>0</v>
      </c>
      <c r="K4323" s="12">
        <f>(1 - Dashboard!$I$11) * I4323 * Dashboard!$I$10 * 'Lookups and Calculations'!$F$12</f>
        <v>0</v>
      </c>
      <c r="L4323" s="12">
        <f>(H4323 - I4323) * Dashboard!$I$13 * (Dashboard!$D$12 / 365) * 'Lookups and Calculations'!$F$12</f>
        <v>0</v>
      </c>
      <c r="M4323" s="3">
        <f>(G4323*2) * Dashboard!$I$13 * (Dashboard!$D$12 / 365) * 'Lookups and Calculations'!$F$12</f>
        <v>1602.0878730267946</v>
      </c>
      <c r="N4323" s="12">
        <f>H4323 * Dashboard!$I$14 * Dashboard!$I$15 * (Dashboard!$D$12 / 365) * 'Lookups and Calculations'!$F$12</f>
        <v>0</v>
      </c>
    </row>
    <row r="4324" spans="1:14" x14ac:dyDescent="0.35">
      <c r="A4324" s="2">
        <v>4323</v>
      </c>
      <c r="B4324" s="11">
        <v>-0.23592515484101859</v>
      </c>
      <c r="C4324" s="11">
        <v>0.74825894986515162</v>
      </c>
      <c r="D4324" s="3">
        <f>B4324*Dashboard!$D$11*Dashboard!$D$10*SQRT(Dashboard!$D$12/365)</f>
        <v>-58575.914224755739</v>
      </c>
      <c r="E4324" s="3">
        <f>IF(Dashboard!$I$3,C4324*Dashboard!$E$11*Dashboard!$E$10*SQRT(Dashboard!$D$12/365),0)</f>
        <v>371558.10786469409</v>
      </c>
      <c r="F4324" s="3">
        <f>D4324+IF(Dashboard!$I$3,E4324,0)</f>
        <v>312982.19363993837</v>
      </c>
      <c r="G4324" s="3">
        <f>IF(Dashboard!$I$4, ('Lookups and Calculations'!$F$9) / (1 - 'Lookups and Calculations'!$F$10), 'Lookups and Calculations'!$F$9)</f>
        <v>1951878.888340465</v>
      </c>
      <c r="H4324" s="12">
        <f t="shared" si="134"/>
        <v>0</v>
      </c>
      <c r="I4324" s="12">
        <f t="shared" si="135"/>
        <v>0</v>
      </c>
      <c r="J4324" s="13">
        <f>(1 - Dashboard!$I$9) * H4324 * Dashboard!$I$8 * 'Lookups and Calculations'!$F$12</f>
        <v>0</v>
      </c>
      <c r="K4324" s="12">
        <f>(1 - Dashboard!$I$11) * I4324 * Dashboard!$I$10 * 'Lookups and Calculations'!$F$12</f>
        <v>0</v>
      </c>
      <c r="L4324" s="12">
        <f>(H4324 - I4324) * Dashboard!$I$13 * (Dashboard!$D$12 / 365) * 'Lookups and Calculations'!$F$12</f>
        <v>0</v>
      </c>
      <c r="M4324" s="3">
        <f>(G4324*2) * Dashboard!$I$13 * (Dashboard!$D$12 / 365) * 'Lookups and Calculations'!$F$12</f>
        <v>1602.0878730267946</v>
      </c>
      <c r="N4324" s="12">
        <f>H4324 * Dashboard!$I$14 * Dashboard!$I$15 * (Dashboard!$D$12 / 365) * 'Lookups and Calculations'!$F$12</f>
        <v>0</v>
      </c>
    </row>
    <row r="4325" spans="1:14" x14ac:dyDescent="0.35">
      <c r="A4325" s="2">
        <v>4324</v>
      </c>
      <c r="B4325" s="11">
        <v>-1.3904646645027188</v>
      </c>
      <c r="C4325" s="11">
        <v>-0.33531223597623766</v>
      </c>
      <c r="D4325" s="3">
        <f>B4325*Dashboard!$D$11*Dashboard!$D$10*SQRT(Dashboard!$D$12/365)</f>
        <v>-345227.02327078982</v>
      </c>
      <c r="E4325" s="3">
        <f>IF(Dashboard!$I$3,C4325*Dashboard!$E$11*Dashboard!$E$10*SQRT(Dashboard!$D$12/365),0)</f>
        <v>-166503.82860861666</v>
      </c>
      <c r="F4325" s="3">
        <f>D4325+IF(Dashboard!$I$3,E4325,0)</f>
        <v>-511730.85187940649</v>
      </c>
      <c r="G4325" s="3">
        <f>IF(Dashboard!$I$4, ('Lookups and Calculations'!$F$9) / (1 - 'Lookups and Calculations'!$F$10), 'Lookups and Calculations'!$F$9)</f>
        <v>1951878.888340465</v>
      </c>
      <c r="H4325" s="12">
        <f t="shared" si="134"/>
        <v>0</v>
      </c>
      <c r="I4325" s="12">
        <f t="shared" si="135"/>
        <v>0</v>
      </c>
      <c r="J4325" s="13">
        <f>(1 - Dashboard!$I$9) * H4325 * Dashboard!$I$8 * 'Lookups and Calculations'!$F$12</f>
        <v>0</v>
      </c>
      <c r="K4325" s="12">
        <f>(1 - Dashboard!$I$11) * I4325 * Dashboard!$I$10 * 'Lookups and Calculations'!$F$12</f>
        <v>0</v>
      </c>
      <c r="L4325" s="12">
        <f>(H4325 - I4325) * Dashboard!$I$13 * (Dashboard!$D$12 / 365) * 'Lookups and Calculations'!$F$12</f>
        <v>0</v>
      </c>
      <c r="M4325" s="3">
        <f>(G4325*2) * Dashboard!$I$13 * (Dashboard!$D$12 / 365) * 'Lookups and Calculations'!$F$12</f>
        <v>1602.0878730267946</v>
      </c>
      <c r="N4325" s="12">
        <f>H4325 * Dashboard!$I$14 * Dashboard!$I$15 * (Dashboard!$D$12 / 365) * 'Lookups and Calculations'!$F$12</f>
        <v>0</v>
      </c>
    </row>
    <row r="4326" spans="1:14" x14ac:dyDescent="0.35">
      <c r="A4326" s="2">
        <v>4325</v>
      </c>
      <c r="B4326" s="11">
        <v>0.1334378565583528</v>
      </c>
      <c r="C4326" s="11">
        <v>0.86244487612464693</v>
      </c>
      <c r="D4326" s="3">
        <f>B4326*Dashboard!$D$11*Dashboard!$D$10*SQRT(Dashboard!$D$12/365)</f>
        <v>33130.186755051262</v>
      </c>
      <c r="E4326" s="3">
        <f>IF(Dashboard!$I$3,C4326*Dashboard!$E$11*Dashboard!$E$10*SQRT(Dashboard!$D$12/365),0)</f>
        <v>428258.67484541854</v>
      </c>
      <c r="F4326" s="3">
        <f>D4326+IF(Dashboard!$I$3,E4326,0)</f>
        <v>461388.8616004698</v>
      </c>
      <c r="G4326" s="3">
        <f>IF(Dashboard!$I$4, ('Lookups and Calculations'!$F$9) / (1 - 'Lookups and Calculations'!$F$10), 'Lookups and Calculations'!$F$9)</f>
        <v>1951878.888340465</v>
      </c>
      <c r="H4326" s="12">
        <f t="shared" si="134"/>
        <v>0</v>
      </c>
      <c r="I4326" s="12">
        <f t="shared" si="135"/>
        <v>0</v>
      </c>
      <c r="J4326" s="13">
        <f>(1 - Dashboard!$I$9) * H4326 * Dashboard!$I$8 * 'Lookups and Calculations'!$F$12</f>
        <v>0</v>
      </c>
      <c r="K4326" s="12">
        <f>(1 - Dashboard!$I$11) * I4326 * Dashboard!$I$10 * 'Lookups and Calculations'!$F$12</f>
        <v>0</v>
      </c>
      <c r="L4326" s="12">
        <f>(H4326 - I4326) * Dashboard!$I$13 * (Dashboard!$D$12 / 365) * 'Lookups and Calculations'!$F$12</f>
        <v>0</v>
      </c>
      <c r="M4326" s="3">
        <f>(G4326*2) * Dashboard!$I$13 * (Dashboard!$D$12 / 365) * 'Lookups and Calculations'!$F$12</f>
        <v>1602.0878730267946</v>
      </c>
      <c r="N4326" s="12">
        <f>H4326 * Dashboard!$I$14 * Dashboard!$I$15 * (Dashboard!$D$12 / 365) * 'Lookups and Calculations'!$F$12</f>
        <v>0</v>
      </c>
    </row>
    <row r="4327" spans="1:14" x14ac:dyDescent="0.35">
      <c r="A4327" s="2">
        <v>4326</v>
      </c>
      <c r="B4327" s="11">
        <v>0.90637231354031411</v>
      </c>
      <c r="C4327" s="11">
        <v>1.3389050150506263</v>
      </c>
      <c r="D4327" s="3">
        <f>B4327*Dashboard!$D$11*Dashboard!$D$10*SQRT(Dashboard!$D$12/365)</f>
        <v>225035.71918563469</v>
      </c>
      <c r="E4327" s="3">
        <f>IF(Dashboard!$I$3,C4327*Dashboard!$E$11*Dashboard!$E$10*SQRT(Dashboard!$D$12/365),0)</f>
        <v>664851.40484108415</v>
      </c>
      <c r="F4327" s="3">
        <f>D4327+IF(Dashboard!$I$3,E4327,0)</f>
        <v>889887.12402671878</v>
      </c>
      <c r="G4327" s="3">
        <f>IF(Dashboard!$I$4, ('Lookups and Calculations'!$F$9) / (1 - 'Lookups and Calculations'!$F$10), 'Lookups and Calculations'!$F$9)</f>
        <v>1951878.888340465</v>
      </c>
      <c r="H4327" s="12">
        <f t="shared" si="134"/>
        <v>0</v>
      </c>
      <c r="I4327" s="12">
        <f t="shared" si="135"/>
        <v>0</v>
      </c>
      <c r="J4327" s="13">
        <f>(1 - Dashboard!$I$9) * H4327 * Dashboard!$I$8 * 'Lookups and Calculations'!$F$12</f>
        <v>0</v>
      </c>
      <c r="K4327" s="12">
        <f>(1 - Dashboard!$I$11) * I4327 * Dashboard!$I$10 * 'Lookups and Calculations'!$F$12</f>
        <v>0</v>
      </c>
      <c r="L4327" s="12">
        <f>(H4327 - I4327) * Dashboard!$I$13 * (Dashboard!$D$12 / 365) * 'Lookups and Calculations'!$F$12</f>
        <v>0</v>
      </c>
      <c r="M4327" s="3">
        <f>(G4327*2) * Dashboard!$I$13 * (Dashboard!$D$12 / 365) * 'Lookups and Calculations'!$F$12</f>
        <v>1602.0878730267946</v>
      </c>
      <c r="N4327" s="12">
        <f>H4327 * Dashboard!$I$14 * Dashboard!$I$15 * (Dashboard!$D$12 / 365) * 'Lookups and Calculations'!$F$12</f>
        <v>0</v>
      </c>
    </row>
    <row r="4328" spans="1:14" x14ac:dyDescent="0.35">
      <c r="A4328" s="2">
        <v>4327</v>
      </c>
      <c r="B4328" s="11">
        <v>1.5391800664616002</v>
      </c>
      <c r="C4328" s="11">
        <v>1.1575618279754696</v>
      </c>
      <c r="D4328" s="3">
        <f>B4328*Dashboard!$D$11*Dashboard!$D$10*SQRT(Dashboard!$D$12/365)</f>
        <v>382150.34598690126</v>
      </c>
      <c r="E4328" s="3">
        <f>IF(Dashboard!$I$3,C4328*Dashboard!$E$11*Dashboard!$E$10*SQRT(Dashboard!$D$12/365),0)</f>
        <v>574802.991152292</v>
      </c>
      <c r="F4328" s="3">
        <f>D4328+IF(Dashboard!$I$3,E4328,0)</f>
        <v>956953.3371391932</v>
      </c>
      <c r="G4328" s="3">
        <f>IF(Dashboard!$I$4, ('Lookups and Calculations'!$F$9) / (1 - 'Lookups and Calculations'!$F$10), 'Lookups and Calculations'!$F$9)</f>
        <v>1951878.888340465</v>
      </c>
      <c r="H4328" s="12">
        <f t="shared" si="134"/>
        <v>0</v>
      </c>
      <c r="I4328" s="12">
        <f t="shared" si="135"/>
        <v>0</v>
      </c>
      <c r="J4328" s="13">
        <f>(1 - Dashboard!$I$9) * H4328 * Dashboard!$I$8 * 'Lookups and Calculations'!$F$12</f>
        <v>0</v>
      </c>
      <c r="K4328" s="12">
        <f>(1 - Dashboard!$I$11) * I4328 * Dashboard!$I$10 * 'Lookups and Calculations'!$F$12</f>
        <v>0</v>
      </c>
      <c r="L4328" s="12">
        <f>(H4328 - I4328) * Dashboard!$I$13 * (Dashboard!$D$12 / 365) * 'Lookups and Calculations'!$F$12</f>
        <v>0</v>
      </c>
      <c r="M4328" s="3">
        <f>(G4328*2) * Dashboard!$I$13 * (Dashboard!$D$12 / 365) * 'Lookups and Calculations'!$F$12</f>
        <v>1602.0878730267946</v>
      </c>
      <c r="N4328" s="12">
        <f>H4328 * Dashboard!$I$14 * Dashboard!$I$15 * (Dashboard!$D$12 / 365) * 'Lookups and Calculations'!$F$12</f>
        <v>0</v>
      </c>
    </row>
    <row r="4329" spans="1:14" x14ac:dyDescent="0.35">
      <c r="A4329" s="2">
        <v>4328</v>
      </c>
      <c r="B4329" s="11">
        <v>-0.92285815811798899</v>
      </c>
      <c r="C4329" s="11">
        <v>-0.35594739760660199</v>
      </c>
      <c r="D4329" s="3">
        <f>B4329*Dashboard!$D$11*Dashboard!$D$10*SQRT(Dashboard!$D$12/365)</f>
        <v>-229128.85380095485</v>
      </c>
      <c r="E4329" s="3">
        <f>IF(Dashboard!$I$3,C4329*Dashboard!$E$11*Dashboard!$E$10*SQRT(Dashboard!$D$12/365),0)</f>
        <v>-176750.49737514733</v>
      </c>
      <c r="F4329" s="3">
        <f>D4329+IF(Dashboard!$I$3,E4329,0)</f>
        <v>-405879.35117610218</v>
      </c>
      <c r="G4329" s="3">
        <f>IF(Dashboard!$I$4, ('Lookups and Calculations'!$F$9) / (1 - 'Lookups and Calculations'!$F$10), 'Lookups and Calculations'!$F$9)</f>
        <v>1951878.888340465</v>
      </c>
      <c r="H4329" s="12">
        <f t="shared" si="134"/>
        <v>0</v>
      </c>
      <c r="I4329" s="12">
        <f t="shared" si="135"/>
        <v>0</v>
      </c>
      <c r="J4329" s="13">
        <f>(1 - Dashboard!$I$9) * H4329 * Dashboard!$I$8 * 'Lookups and Calculations'!$F$12</f>
        <v>0</v>
      </c>
      <c r="K4329" s="12">
        <f>(1 - Dashboard!$I$11) * I4329 * Dashboard!$I$10 * 'Lookups and Calculations'!$F$12</f>
        <v>0</v>
      </c>
      <c r="L4329" s="12">
        <f>(H4329 - I4329) * Dashboard!$I$13 * (Dashboard!$D$12 / 365) * 'Lookups and Calculations'!$F$12</f>
        <v>0</v>
      </c>
      <c r="M4329" s="3">
        <f>(G4329*2) * Dashboard!$I$13 * (Dashboard!$D$12 / 365) * 'Lookups and Calculations'!$F$12</f>
        <v>1602.0878730267946</v>
      </c>
      <c r="N4329" s="12">
        <f>H4329 * Dashboard!$I$14 * Dashboard!$I$15 * (Dashboard!$D$12 / 365) * 'Lookups and Calculations'!$F$12</f>
        <v>0</v>
      </c>
    </row>
    <row r="4330" spans="1:14" x14ac:dyDescent="0.35">
      <c r="A4330" s="2">
        <v>4329</v>
      </c>
      <c r="B4330" s="11">
        <v>-0.7160333266584612</v>
      </c>
      <c r="C4330" s="11">
        <v>-0.60641920066211075</v>
      </c>
      <c r="D4330" s="3">
        <f>B4330*Dashboard!$D$11*Dashboard!$D$10*SQRT(Dashboard!$D$12/365)</f>
        <v>-177778.01927342563</v>
      </c>
      <c r="E4330" s="3">
        <f>IF(Dashboard!$I$3,C4330*Dashboard!$E$11*Dashboard!$E$10*SQRT(Dashboard!$D$12/365),0)</f>
        <v>-301125.66085770231</v>
      </c>
      <c r="F4330" s="3">
        <f>D4330+IF(Dashboard!$I$3,E4330,0)</f>
        <v>-478903.68013112794</v>
      </c>
      <c r="G4330" s="3">
        <f>IF(Dashboard!$I$4, ('Lookups and Calculations'!$F$9) / (1 - 'Lookups and Calculations'!$F$10), 'Lookups and Calculations'!$F$9)</f>
        <v>1951878.888340465</v>
      </c>
      <c r="H4330" s="12">
        <f t="shared" si="134"/>
        <v>0</v>
      </c>
      <c r="I4330" s="12">
        <f t="shared" si="135"/>
        <v>0</v>
      </c>
      <c r="J4330" s="13">
        <f>(1 - Dashboard!$I$9) * H4330 * Dashboard!$I$8 * 'Lookups and Calculations'!$F$12</f>
        <v>0</v>
      </c>
      <c r="K4330" s="12">
        <f>(1 - Dashboard!$I$11) * I4330 * Dashboard!$I$10 * 'Lookups and Calculations'!$F$12</f>
        <v>0</v>
      </c>
      <c r="L4330" s="12">
        <f>(H4330 - I4330) * Dashboard!$I$13 * (Dashboard!$D$12 / 365) * 'Lookups and Calculations'!$F$12</f>
        <v>0</v>
      </c>
      <c r="M4330" s="3">
        <f>(G4330*2) * Dashboard!$I$13 * (Dashboard!$D$12 / 365) * 'Lookups and Calculations'!$F$12</f>
        <v>1602.0878730267946</v>
      </c>
      <c r="N4330" s="12">
        <f>H4330 * Dashboard!$I$14 * Dashboard!$I$15 * (Dashboard!$D$12 / 365) * 'Lookups and Calculations'!$F$12</f>
        <v>0</v>
      </c>
    </row>
    <row r="4331" spans="1:14" x14ac:dyDescent="0.35">
      <c r="A4331" s="2">
        <v>4330</v>
      </c>
      <c r="B4331" s="11">
        <v>-0.34668868522218704</v>
      </c>
      <c r="C4331" s="11">
        <v>1.4904788068855108</v>
      </c>
      <c r="D4331" s="3">
        <f>B4331*Dashboard!$D$11*Dashboard!$D$10*SQRT(Dashboard!$D$12/365)</f>
        <v>-86076.479220508423</v>
      </c>
      <c r="E4331" s="3">
        <f>IF(Dashboard!$I$3,C4331*Dashboard!$E$11*Dashboard!$E$10*SQRT(Dashboard!$D$12/365),0)</f>
        <v>740117.42244928831</v>
      </c>
      <c r="F4331" s="3">
        <f>D4331+IF(Dashboard!$I$3,E4331,0)</f>
        <v>654040.94322877983</v>
      </c>
      <c r="G4331" s="3">
        <f>IF(Dashboard!$I$4, ('Lookups and Calculations'!$F$9) / (1 - 'Lookups and Calculations'!$F$10), 'Lookups and Calculations'!$F$9)</f>
        <v>1951878.888340465</v>
      </c>
      <c r="H4331" s="12">
        <f t="shared" si="134"/>
        <v>0</v>
      </c>
      <c r="I4331" s="12">
        <f t="shared" si="135"/>
        <v>0</v>
      </c>
      <c r="J4331" s="13">
        <f>(1 - Dashboard!$I$9) * H4331 * Dashboard!$I$8 * 'Lookups and Calculations'!$F$12</f>
        <v>0</v>
      </c>
      <c r="K4331" s="12">
        <f>(1 - Dashboard!$I$11) * I4331 * Dashboard!$I$10 * 'Lookups and Calculations'!$F$12</f>
        <v>0</v>
      </c>
      <c r="L4331" s="12">
        <f>(H4331 - I4331) * Dashboard!$I$13 * (Dashboard!$D$12 / 365) * 'Lookups and Calculations'!$F$12</f>
        <v>0</v>
      </c>
      <c r="M4331" s="3">
        <f>(G4331*2) * Dashboard!$I$13 * (Dashboard!$D$12 / 365) * 'Lookups and Calculations'!$F$12</f>
        <v>1602.0878730267946</v>
      </c>
      <c r="N4331" s="12">
        <f>H4331 * Dashboard!$I$14 * Dashboard!$I$15 * (Dashboard!$D$12 / 365) * 'Lookups and Calculations'!$F$12</f>
        <v>0</v>
      </c>
    </row>
    <row r="4332" spans="1:14" x14ac:dyDescent="0.35">
      <c r="A4332" s="2">
        <v>4331</v>
      </c>
      <c r="B4332" s="11">
        <v>-0.29611261031404257</v>
      </c>
      <c r="C4332" s="11">
        <v>8.7753650328944808E-3</v>
      </c>
      <c r="D4332" s="3">
        <f>B4332*Dashboard!$D$11*Dashboard!$D$10*SQRT(Dashboard!$D$12/365)</f>
        <v>-73519.361995595958</v>
      </c>
      <c r="E4332" s="3">
        <f>IF(Dashboard!$I$3,C4332*Dashboard!$E$11*Dashboard!$E$10*SQRT(Dashboard!$D$12/365),0)</f>
        <v>4357.526265515271</v>
      </c>
      <c r="F4332" s="3">
        <f>D4332+IF(Dashboard!$I$3,E4332,0)</f>
        <v>-69161.835730080682</v>
      </c>
      <c r="G4332" s="3">
        <f>IF(Dashboard!$I$4, ('Lookups and Calculations'!$F$9) / (1 - 'Lookups and Calculations'!$F$10), 'Lookups and Calculations'!$F$9)</f>
        <v>1951878.888340465</v>
      </c>
      <c r="H4332" s="12">
        <f t="shared" si="134"/>
        <v>0</v>
      </c>
      <c r="I4332" s="12">
        <f t="shared" si="135"/>
        <v>0</v>
      </c>
      <c r="J4332" s="13">
        <f>(1 - Dashboard!$I$9) * H4332 * Dashboard!$I$8 * 'Lookups and Calculations'!$F$12</f>
        <v>0</v>
      </c>
      <c r="K4332" s="12">
        <f>(1 - Dashboard!$I$11) * I4332 * Dashboard!$I$10 * 'Lookups and Calculations'!$F$12</f>
        <v>0</v>
      </c>
      <c r="L4332" s="12">
        <f>(H4332 - I4332) * Dashboard!$I$13 * (Dashboard!$D$12 / 365) * 'Lookups and Calculations'!$F$12</f>
        <v>0</v>
      </c>
      <c r="M4332" s="3">
        <f>(G4332*2) * Dashboard!$I$13 * (Dashboard!$D$12 / 365) * 'Lookups and Calculations'!$F$12</f>
        <v>1602.0878730267946</v>
      </c>
      <c r="N4332" s="12">
        <f>H4332 * Dashboard!$I$14 * Dashboard!$I$15 * (Dashboard!$D$12 / 365) * 'Lookups and Calculations'!$F$12</f>
        <v>0</v>
      </c>
    </row>
    <row r="4333" spans="1:14" x14ac:dyDescent="0.35">
      <c r="A4333" s="2">
        <v>4332</v>
      </c>
      <c r="B4333" s="11">
        <v>1.3215263944193476</v>
      </c>
      <c r="C4333" s="11">
        <v>1.0150570764843505</v>
      </c>
      <c r="D4333" s="3">
        <f>B4333*Dashboard!$D$11*Dashboard!$D$10*SQRT(Dashboard!$D$12/365)</f>
        <v>328110.90778947232</v>
      </c>
      <c r="E4333" s="3">
        <f>IF(Dashboard!$I$3,C4333*Dashboard!$E$11*Dashboard!$E$10*SQRT(Dashboard!$D$12/365),0)</f>
        <v>504040.32825957157</v>
      </c>
      <c r="F4333" s="3">
        <f>D4333+IF(Dashboard!$I$3,E4333,0)</f>
        <v>832151.23604904395</v>
      </c>
      <c r="G4333" s="3">
        <f>IF(Dashboard!$I$4, ('Lookups and Calculations'!$F$9) / (1 - 'Lookups and Calculations'!$F$10), 'Lookups and Calculations'!$F$9)</f>
        <v>1951878.888340465</v>
      </c>
      <c r="H4333" s="12">
        <f t="shared" si="134"/>
        <v>0</v>
      </c>
      <c r="I4333" s="12">
        <f t="shared" si="135"/>
        <v>0</v>
      </c>
      <c r="J4333" s="13">
        <f>(1 - Dashboard!$I$9) * H4333 * Dashboard!$I$8 * 'Lookups and Calculations'!$F$12</f>
        <v>0</v>
      </c>
      <c r="K4333" s="12">
        <f>(1 - Dashboard!$I$11) * I4333 * Dashboard!$I$10 * 'Lookups and Calculations'!$F$12</f>
        <v>0</v>
      </c>
      <c r="L4333" s="12">
        <f>(H4333 - I4333) * Dashboard!$I$13 * (Dashboard!$D$12 / 365) * 'Lookups and Calculations'!$F$12</f>
        <v>0</v>
      </c>
      <c r="M4333" s="3">
        <f>(G4333*2) * Dashboard!$I$13 * (Dashboard!$D$12 / 365) * 'Lookups and Calculations'!$F$12</f>
        <v>1602.0878730267946</v>
      </c>
      <c r="N4333" s="12">
        <f>H4333 * Dashboard!$I$14 * Dashboard!$I$15 * (Dashboard!$D$12 / 365) * 'Lookups and Calculations'!$F$12</f>
        <v>0</v>
      </c>
    </row>
    <row r="4334" spans="1:14" x14ac:dyDescent="0.35">
      <c r="A4334" s="2">
        <v>4333</v>
      </c>
      <c r="B4334" s="11">
        <v>-0.6016823913133752</v>
      </c>
      <c r="C4334" s="11">
        <v>-0.85712677278286864</v>
      </c>
      <c r="D4334" s="3">
        <f>B4334*Dashboard!$D$11*Dashboard!$D$10*SQRT(Dashboard!$D$12/365)</f>
        <v>-149386.76703579107</v>
      </c>
      <c r="E4334" s="3">
        <f>IF(Dashboard!$I$3,C4334*Dashboard!$E$11*Dashboard!$E$10*SQRT(Dashboard!$D$12/365),0)</f>
        <v>-425617.89866030758</v>
      </c>
      <c r="F4334" s="3">
        <f>D4334+IF(Dashboard!$I$3,E4334,0)</f>
        <v>-575004.6656960987</v>
      </c>
      <c r="G4334" s="3">
        <f>IF(Dashboard!$I$4, ('Lookups and Calculations'!$F$9) / (1 - 'Lookups and Calculations'!$F$10), 'Lookups and Calculations'!$F$9)</f>
        <v>1951878.888340465</v>
      </c>
      <c r="H4334" s="12">
        <f t="shared" si="134"/>
        <v>0</v>
      </c>
      <c r="I4334" s="12">
        <f t="shared" si="135"/>
        <v>0</v>
      </c>
      <c r="J4334" s="13">
        <f>(1 - Dashboard!$I$9) * H4334 * Dashboard!$I$8 * 'Lookups and Calculations'!$F$12</f>
        <v>0</v>
      </c>
      <c r="K4334" s="12">
        <f>(1 - Dashboard!$I$11) * I4334 * Dashboard!$I$10 * 'Lookups and Calculations'!$F$12</f>
        <v>0</v>
      </c>
      <c r="L4334" s="12">
        <f>(H4334 - I4334) * Dashboard!$I$13 * (Dashboard!$D$12 / 365) * 'Lookups and Calculations'!$F$12</f>
        <v>0</v>
      </c>
      <c r="M4334" s="3">
        <f>(G4334*2) * Dashboard!$I$13 * (Dashboard!$D$12 / 365) * 'Lookups and Calculations'!$F$12</f>
        <v>1602.0878730267946</v>
      </c>
      <c r="N4334" s="12">
        <f>H4334 * Dashboard!$I$14 * Dashboard!$I$15 * (Dashboard!$D$12 / 365) * 'Lookups and Calculations'!$F$12</f>
        <v>0</v>
      </c>
    </row>
    <row r="4335" spans="1:14" x14ac:dyDescent="0.35">
      <c r="A4335" s="2">
        <v>4334</v>
      </c>
      <c r="B4335" s="11">
        <v>2.4387431305103591</v>
      </c>
      <c r="C4335" s="11">
        <v>-0.38391980922865754</v>
      </c>
      <c r="D4335" s="3">
        <f>B4335*Dashboard!$D$11*Dashboard!$D$10*SQRT(Dashboard!$D$12/365)</f>
        <v>605495.45267968392</v>
      </c>
      <c r="E4335" s="3">
        <f>IF(Dashboard!$I$3,C4335*Dashboard!$E$11*Dashboard!$E$10*SQRT(Dashboard!$D$12/365),0)</f>
        <v>-190640.57692124083</v>
      </c>
      <c r="F4335" s="3">
        <f>D4335+IF(Dashboard!$I$3,E4335,0)</f>
        <v>414854.87575844309</v>
      </c>
      <c r="G4335" s="3">
        <f>IF(Dashboard!$I$4, ('Lookups and Calculations'!$F$9) / (1 - 'Lookups and Calculations'!$F$10), 'Lookups and Calculations'!$F$9)</f>
        <v>1951878.888340465</v>
      </c>
      <c r="H4335" s="12">
        <f t="shared" si="134"/>
        <v>0</v>
      </c>
      <c r="I4335" s="12">
        <f t="shared" si="135"/>
        <v>0</v>
      </c>
      <c r="J4335" s="13">
        <f>(1 - Dashboard!$I$9) * H4335 * Dashboard!$I$8 * 'Lookups and Calculations'!$F$12</f>
        <v>0</v>
      </c>
      <c r="K4335" s="12">
        <f>(1 - Dashboard!$I$11) * I4335 * Dashboard!$I$10 * 'Lookups and Calculations'!$F$12</f>
        <v>0</v>
      </c>
      <c r="L4335" s="12">
        <f>(H4335 - I4335) * Dashboard!$I$13 * (Dashboard!$D$12 / 365) * 'Lookups and Calculations'!$F$12</f>
        <v>0</v>
      </c>
      <c r="M4335" s="3">
        <f>(G4335*2) * Dashboard!$I$13 * (Dashboard!$D$12 / 365) * 'Lookups and Calculations'!$F$12</f>
        <v>1602.0878730267946</v>
      </c>
      <c r="N4335" s="12">
        <f>H4335 * Dashboard!$I$14 * Dashboard!$I$15 * (Dashboard!$D$12 / 365) * 'Lookups and Calculations'!$F$12</f>
        <v>0</v>
      </c>
    </row>
    <row r="4336" spans="1:14" x14ac:dyDescent="0.35">
      <c r="A4336" s="2">
        <v>4335</v>
      </c>
      <c r="B4336" s="11">
        <v>0.57750159810234714</v>
      </c>
      <c r="C4336" s="11">
        <v>-0.74339316540967182</v>
      </c>
      <c r="D4336" s="3">
        <f>B4336*Dashboard!$D$11*Dashboard!$D$10*SQRT(Dashboard!$D$12/365)</f>
        <v>143383.11698003416</v>
      </c>
      <c r="E4336" s="3">
        <f>IF(Dashboard!$I$3,C4336*Dashboard!$E$11*Dashboard!$E$10*SQRT(Dashboard!$D$12/365),0)</f>
        <v>-369141.93674387917</v>
      </c>
      <c r="F4336" s="3">
        <f>D4336+IF(Dashboard!$I$3,E4336,0)</f>
        <v>-225758.81976384501</v>
      </c>
      <c r="G4336" s="3">
        <f>IF(Dashboard!$I$4, ('Lookups and Calculations'!$F$9) / (1 - 'Lookups and Calculations'!$F$10), 'Lookups and Calculations'!$F$9)</f>
        <v>1951878.888340465</v>
      </c>
      <c r="H4336" s="12">
        <f t="shared" si="134"/>
        <v>0</v>
      </c>
      <c r="I4336" s="12">
        <f t="shared" si="135"/>
        <v>0</v>
      </c>
      <c r="J4336" s="13">
        <f>(1 - Dashboard!$I$9) * H4336 * Dashboard!$I$8 * 'Lookups and Calculations'!$F$12</f>
        <v>0</v>
      </c>
      <c r="K4336" s="12">
        <f>(1 - Dashboard!$I$11) * I4336 * Dashboard!$I$10 * 'Lookups and Calculations'!$F$12</f>
        <v>0</v>
      </c>
      <c r="L4336" s="12">
        <f>(H4336 - I4336) * Dashboard!$I$13 * (Dashboard!$D$12 / 365) * 'Lookups and Calculations'!$F$12</f>
        <v>0</v>
      </c>
      <c r="M4336" s="3">
        <f>(G4336*2) * Dashboard!$I$13 * (Dashboard!$D$12 / 365) * 'Lookups and Calculations'!$F$12</f>
        <v>1602.0878730267946</v>
      </c>
      <c r="N4336" s="12">
        <f>H4336 * Dashboard!$I$14 * Dashboard!$I$15 * (Dashboard!$D$12 / 365) * 'Lookups and Calculations'!$F$12</f>
        <v>0</v>
      </c>
    </row>
    <row r="4337" spans="1:14" x14ac:dyDescent="0.35">
      <c r="A4337" s="2">
        <v>4336</v>
      </c>
      <c r="B4337" s="11">
        <v>-1.7010983155975523</v>
      </c>
      <c r="C4337" s="11">
        <v>2.4634785445510197</v>
      </c>
      <c r="D4337" s="3">
        <f>B4337*Dashboard!$D$11*Dashboard!$D$10*SQRT(Dashboard!$D$12/365)</f>
        <v>-422351.69492403104</v>
      </c>
      <c r="E4337" s="3">
        <f>IF(Dashboard!$I$3,C4337*Dashboard!$E$11*Dashboard!$E$10*SQRT(Dashboard!$D$12/365),0)</f>
        <v>1223273.609949609</v>
      </c>
      <c r="F4337" s="3">
        <f>D4337+IF(Dashboard!$I$3,E4337,0)</f>
        <v>800921.915025578</v>
      </c>
      <c r="G4337" s="3">
        <f>IF(Dashboard!$I$4, ('Lookups and Calculations'!$F$9) / (1 - 'Lookups and Calculations'!$F$10), 'Lookups and Calculations'!$F$9)</f>
        <v>1951878.888340465</v>
      </c>
      <c r="H4337" s="12">
        <f t="shared" si="134"/>
        <v>0</v>
      </c>
      <c r="I4337" s="12">
        <f t="shared" si="135"/>
        <v>0</v>
      </c>
      <c r="J4337" s="13">
        <f>(1 - Dashboard!$I$9) * H4337 * Dashboard!$I$8 * 'Lookups and Calculations'!$F$12</f>
        <v>0</v>
      </c>
      <c r="K4337" s="12">
        <f>(1 - Dashboard!$I$11) * I4337 * Dashboard!$I$10 * 'Lookups and Calculations'!$F$12</f>
        <v>0</v>
      </c>
      <c r="L4337" s="12">
        <f>(H4337 - I4337) * Dashboard!$I$13 * (Dashboard!$D$12 / 365) * 'Lookups and Calculations'!$F$12</f>
        <v>0</v>
      </c>
      <c r="M4337" s="3">
        <f>(G4337*2) * Dashboard!$I$13 * (Dashboard!$D$12 / 365) * 'Lookups and Calculations'!$F$12</f>
        <v>1602.0878730267946</v>
      </c>
      <c r="N4337" s="12">
        <f>H4337 * Dashboard!$I$14 * Dashboard!$I$15 * (Dashboard!$D$12 / 365) * 'Lookups and Calculations'!$F$12</f>
        <v>0</v>
      </c>
    </row>
    <row r="4338" spans="1:14" x14ac:dyDescent="0.35">
      <c r="A4338" s="2">
        <v>4337</v>
      </c>
      <c r="B4338" s="11">
        <v>0.37483606876172987</v>
      </c>
      <c r="C4338" s="11">
        <v>-1.1370640232564544</v>
      </c>
      <c r="D4338" s="3">
        <f>B4338*Dashboard!$D$11*Dashboard!$D$10*SQRT(Dashboard!$D$12/365)</f>
        <v>93064.961330330916</v>
      </c>
      <c r="E4338" s="3">
        <f>IF(Dashboard!$I$3,C4338*Dashboard!$E$11*Dashboard!$E$10*SQRT(Dashboard!$D$12/365),0)</f>
        <v>-564624.52881896496</v>
      </c>
      <c r="F4338" s="3">
        <f>D4338+IF(Dashboard!$I$3,E4338,0)</f>
        <v>-471559.56748863403</v>
      </c>
      <c r="G4338" s="3">
        <f>IF(Dashboard!$I$4, ('Lookups and Calculations'!$F$9) / (1 - 'Lookups and Calculations'!$F$10), 'Lookups and Calculations'!$F$9)</f>
        <v>1951878.888340465</v>
      </c>
      <c r="H4338" s="12">
        <f t="shared" si="134"/>
        <v>0</v>
      </c>
      <c r="I4338" s="12">
        <f t="shared" si="135"/>
        <v>0</v>
      </c>
      <c r="J4338" s="13">
        <f>(1 - Dashboard!$I$9) * H4338 * Dashboard!$I$8 * 'Lookups and Calculations'!$F$12</f>
        <v>0</v>
      </c>
      <c r="K4338" s="12">
        <f>(1 - Dashboard!$I$11) * I4338 * Dashboard!$I$10 * 'Lookups and Calculations'!$F$12</f>
        <v>0</v>
      </c>
      <c r="L4338" s="12">
        <f>(H4338 - I4338) * Dashboard!$I$13 * (Dashboard!$D$12 / 365) * 'Lookups and Calculations'!$F$12</f>
        <v>0</v>
      </c>
      <c r="M4338" s="3">
        <f>(G4338*2) * Dashboard!$I$13 * (Dashboard!$D$12 / 365) * 'Lookups and Calculations'!$F$12</f>
        <v>1602.0878730267946</v>
      </c>
      <c r="N4338" s="12">
        <f>H4338 * Dashboard!$I$14 * Dashboard!$I$15 * (Dashboard!$D$12 / 365) * 'Lookups and Calculations'!$F$12</f>
        <v>0</v>
      </c>
    </row>
    <row r="4339" spans="1:14" x14ac:dyDescent="0.35">
      <c r="A4339" s="2">
        <v>4338</v>
      </c>
      <c r="B4339" s="11">
        <v>0.12181319257333795</v>
      </c>
      <c r="C4339" s="11">
        <v>-1.141507551017594</v>
      </c>
      <c r="D4339" s="3">
        <f>B4339*Dashboard!$D$11*Dashboard!$D$10*SQRT(Dashboard!$D$12/365)</f>
        <v>30243.994644944611</v>
      </c>
      <c r="E4339" s="3">
        <f>IF(Dashboard!$I$3,C4339*Dashboard!$E$11*Dashboard!$E$10*SQRT(Dashboard!$D$12/365),0)</f>
        <v>-566831.0226637373</v>
      </c>
      <c r="F4339" s="3">
        <f>D4339+IF(Dashboard!$I$3,E4339,0)</f>
        <v>-536587.02801879274</v>
      </c>
      <c r="G4339" s="3">
        <f>IF(Dashboard!$I$4, ('Lookups and Calculations'!$F$9) / (1 - 'Lookups and Calculations'!$F$10), 'Lookups and Calculations'!$F$9)</f>
        <v>1951878.888340465</v>
      </c>
      <c r="H4339" s="12">
        <f t="shared" si="134"/>
        <v>0</v>
      </c>
      <c r="I4339" s="12">
        <f t="shared" si="135"/>
        <v>0</v>
      </c>
      <c r="J4339" s="13">
        <f>(1 - Dashboard!$I$9) * H4339 * Dashboard!$I$8 * 'Lookups and Calculations'!$F$12</f>
        <v>0</v>
      </c>
      <c r="K4339" s="12">
        <f>(1 - Dashboard!$I$11) * I4339 * Dashboard!$I$10 * 'Lookups and Calculations'!$F$12</f>
        <v>0</v>
      </c>
      <c r="L4339" s="12">
        <f>(H4339 - I4339) * Dashboard!$I$13 * (Dashboard!$D$12 / 365) * 'Lookups and Calculations'!$F$12</f>
        <v>0</v>
      </c>
      <c r="M4339" s="3">
        <f>(G4339*2) * Dashboard!$I$13 * (Dashboard!$D$12 / 365) * 'Lookups and Calculations'!$F$12</f>
        <v>1602.0878730267946</v>
      </c>
      <c r="N4339" s="12">
        <f>H4339 * Dashboard!$I$14 * Dashboard!$I$15 * (Dashboard!$D$12 / 365) * 'Lookups and Calculations'!$F$12</f>
        <v>0</v>
      </c>
    </row>
    <row r="4340" spans="1:14" x14ac:dyDescent="0.35">
      <c r="A4340" s="2">
        <v>4339</v>
      </c>
      <c r="B4340" s="11">
        <v>0.14520469374580397</v>
      </c>
      <c r="C4340" s="11">
        <v>0.53789041768965407</v>
      </c>
      <c r="D4340" s="3">
        <f>B4340*Dashboard!$D$11*Dashboard!$D$10*SQRT(Dashboard!$D$12/365)</f>
        <v>36051.677879019233</v>
      </c>
      <c r="E4340" s="3">
        <f>IF(Dashboard!$I$3,C4340*Dashboard!$E$11*Dashboard!$E$10*SQRT(Dashboard!$D$12/365),0)</f>
        <v>267096.76626164699</v>
      </c>
      <c r="F4340" s="3">
        <f>D4340+IF(Dashboard!$I$3,E4340,0)</f>
        <v>303148.44414066622</v>
      </c>
      <c r="G4340" s="3">
        <f>IF(Dashboard!$I$4, ('Lookups and Calculations'!$F$9) / (1 - 'Lookups and Calculations'!$F$10), 'Lookups and Calculations'!$F$9)</f>
        <v>1951878.888340465</v>
      </c>
      <c r="H4340" s="12">
        <f t="shared" si="134"/>
        <v>0</v>
      </c>
      <c r="I4340" s="12">
        <f t="shared" si="135"/>
        <v>0</v>
      </c>
      <c r="J4340" s="13">
        <f>(1 - Dashboard!$I$9) * H4340 * Dashboard!$I$8 * 'Lookups and Calculations'!$F$12</f>
        <v>0</v>
      </c>
      <c r="K4340" s="12">
        <f>(1 - Dashboard!$I$11) * I4340 * Dashboard!$I$10 * 'Lookups and Calculations'!$F$12</f>
        <v>0</v>
      </c>
      <c r="L4340" s="12">
        <f>(H4340 - I4340) * Dashboard!$I$13 * (Dashboard!$D$12 / 365) * 'Lookups and Calculations'!$F$12</f>
        <v>0</v>
      </c>
      <c r="M4340" s="3">
        <f>(G4340*2) * Dashboard!$I$13 * (Dashboard!$D$12 / 365) * 'Lookups and Calculations'!$F$12</f>
        <v>1602.0878730267946</v>
      </c>
      <c r="N4340" s="12">
        <f>H4340 * Dashboard!$I$14 * Dashboard!$I$15 * (Dashboard!$D$12 / 365) * 'Lookups and Calculations'!$F$12</f>
        <v>0</v>
      </c>
    </row>
    <row r="4341" spans="1:14" x14ac:dyDescent="0.35">
      <c r="A4341" s="2">
        <v>4340</v>
      </c>
      <c r="B4341" s="11">
        <v>-1.1150237479495813</v>
      </c>
      <c r="C4341" s="11">
        <v>0.4702359465138235</v>
      </c>
      <c r="D4341" s="3">
        <f>B4341*Dashboard!$D$11*Dashboard!$D$10*SQRT(Dashboard!$D$12/365)</f>
        <v>-276840.06592036673</v>
      </c>
      <c r="E4341" s="3">
        <f>IF(Dashboard!$I$3,C4341*Dashboard!$E$11*Dashboard!$E$10*SQRT(Dashboard!$D$12/365),0)</f>
        <v>233502.02302040911</v>
      </c>
      <c r="F4341" s="3">
        <f>D4341+IF(Dashboard!$I$3,E4341,0)</f>
        <v>-43338.042899957625</v>
      </c>
      <c r="G4341" s="3">
        <f>IF(Dashboard!$I$4, ('Lookups and Calculations'!$F$9) / (1 - 'Lookups and Calculations'!$F$10), 'Lookups and Calculations'!$F$9)</f>
        <v>1951878.888340465</v>
      </c>
      <c r="H4341" s="12">
        <f t="shared" si="134"/>
        <v>0</v>
      </c>
      <c r="I4341" s="12">
        <f t="shared" si="135"/>
        <v>0</v>
      </c>
      <c r="J4341" s="13">
        <f>(1 - Dashboard!$I$9) * H4341 * Dashboard!$I$8 * 'Lookups and Calculations'!$F$12</f>
        <v>0</v>
      </c>
      <c r="K4341" s="12">
        <f>(1 - Dashboard!$I$11) * I4341 * Dashboard!$I$10 * 'Lookups and Calculations'!$F$12</f>
        <v>0</v>
      </c>
      <c r="L4341" s="12">
        <f>(H4341 - I4341) * Dashboard!$I$13 * (Dashboard!$D$12 / 365) * 'Lookups and Calculations'!$F$12</f>
        <v>0</v>
      </c>
      <c r="M4341" s="3">
        <f>(G4341*2) * Dashboard!$I$13 * (Dashboard!$D$12 / 365) * 'Lookups and Calculations'!$F$12</f>
        <v>1602.0878730267946</v>
      </c>
      <c r="N4341" s="12">
        <f>H4341 * Dashboard!$I$14 * Dashboard!$I$15 * (Dashboard!$D$12 / 365) * 'Lookups and Calculations'!$F$12</f>
        <v>0</v>
      </c>
    </row>
    <row r="4342" spans="1:14" x14ac:dyDescent="0.35">
      <c r="A4342" s="2">
        <v>4341</v>
      </c>
      <c r="B4342" s="11">
        <v>-0.74621557679200179</v>
      </c>
      <c r="C4342" s="11">
        <v>1.623116849594582</v>
      </c>
      <c r="D4342" s="3">
        <f>B4342*Dashboard!$D$11*Dashboard!$D$10*SQRT(Dashboard!$D$12/365)</f>
        <v>-185271.72165596194</v>
      </c>
      <c r="E4342" s="3">
        <f>IF(Dashboard!$I$3,C4342*Dashboard!$E$11*Dashboard!$E$10*SQRT(Dashboard!$D$12/365),0)</f>
        <v>805980.63756852015</v>
      </c>
      <c r="F4342" s="3">
        <f>D4342+IF(Dashboard!$I$3,E4342,0)</f>
        <v>620708.91591255821</v>
      </c>
      <c r="G4342" s="3">
        <f>IF(Dashboard!$I$4, ('Lookups and Calculations'!$F$9) / (1 - 'Lookups and Calculations'!$F$10), 'Lookups and Calculations'!$F$9)</f>
        <v>1951878.888340465</v>
      </c>
      <c r="H4342" s="12">
        <f t="shared" si="134"/>
        <v>0</v>
      </c>
      <c r="I4342" s="12">
        <f t="shared" si="135"/>
        <v>0</v>
      </c>
      <c r="J4342" s="13">
        <f>(1 - Dashboard!$I$9) * H4342 * Dashboard!$I$8 * 'Lookups and Calculations'!$F$12</f>
        <v>0</v>
      </c>
      <c r="K4342" s="12">
        <f>(1 - Dashboard!$I$11) * I4342 * Dashboard!$I$10 * 'Lookups and Calculations'!$F$12</f>
        <v>0</v>
      </c>
      <c r="L4342" s="12">
        <f>(H4342 - I4342) * Dashboard!$I$13 * (Dashboard!$D$12 / 365) * 'Lookups and Calculations'!$F$12</f>
        <v>0</v>
      </c>
      <c r="M4342" s="3">
        <f>(G4342*2) * Dashboard!$I$13 * (Dashboard!$D$12 / 365) * 'Lookups and Calculations'!$F$12</f>
        <v>1602.0878730267946</v>
      </c>
      <c r="N4342" s="12">
        <f>H4342 * Dashboard!$I$14 * Dashboard!$I$15 * (Dashboard!$D$12 / 365) * 'Lookups and Calculations'!$F$12</f>
        <v>0</v>
      </c>
    </row>
    <row r="4343" spans="1:14" x14ac:dyDescent="0.35">
      <c r="A4343" s="2">
        <v>4342</v>
      </c>
      <c r="B4343" s="11">
        <v>1.2468089685110948</v>
      </c>
      <c r="C4343" s="11">
        <v>-0.93291115782052558</v>
      </c>
      <c r="D4343" s="3">
        <f>B4343*Dashboard!$D$11*Dashboard!$D$10*SQRT(Dashboard!$D$12/365)</f>
        <v>309559.93329060794</v>
      </c>
      <c r="E4343" s="3">
        <f>IF(Dashboard!$I$3,C4343*Dashboard!$E$11*Dashboard!$E$10*SQRT(Dashboard!$D$12/365),0)</f>
        <v>-463249.66065307206</v>
      </c>
      <c r="F4343" s="3">
        <f>D4343+IF(Dashboard!$I$3,E4343,0)</f>
        <v>-153689.72736246412</v>
      </c>
      <c r="G4343" s="3">
        <f>IF(Dashboard!$I$4, ('Lookups and Calculations'!$F$9) / (1 - 'Lookups and Calculations'!$F$10), 'Lookups and Calculations'!$F$9)</f>
        <v>1951878.888340465</v>
      </c>
      <c r="H4343" s="12">
        <f t="shared" si="134"/>
        <v>0</v>
      </c>
      <c r="I4343" s="12">
        <f t="shared" si="135"/>
        <v>0</v>
      </c>
      <c r="J4343" s="13">
        <f>(1 - Dashboard!$I$9) * H4343 * Dashboard!$I$8 * 'Lookups and Calculations'!$F$12</f>
        <v>0</v>
      </c>
      <c r="K4343" s="12">
        <f>(1 - Dashboard!$I$11) * I4343 * Dashboard!$I$10 * 'Lookups and Calculations'!$F$12</f>
        <v>0</v>
      </c>
      <c r="L4343" s="12">
        <f>(H4343 - I4343) * Dashboard!$I$13 * (Dashboard!$D$12 / 365) * 'Lookups and Calculations'!$F$12</f>
        <v>0</v>
      </c>
      <c r="M4343" s="3">
        <f>(G4343*2) * Dashboard!$I$13 * (Dashboard!$D$12 / 365) * 'Lookups and Calculations'!$F$12</f>
        <v>1602.0878730267946</v>
      </c>
      <c r="N4343" s="12">
        <f>H4343 * Dashboard!$I$14 * Dashboard!$I$15 * (Dashboard!$D$12 / 365) * 'Lookups and Calculations'!$F$12</f>
        <v>0</v>
      </c>
    </row>
    <row r="4344" spans="1:14" x14ac:dyDescent="0.35">
      <c r="A4344" s="2">
        <v>4343</v>
      </c>
      <c r="B4344" s="11">
        <v>0.40836407269337804</v>
      </c>
      <c r="C4344" s="11">
        <v>-0.98377420429995266</v>
      </c>
      <c r="D4344" s="3">
        <f>B4344*Dashboard!$D$11*Dashboard!$D$10*SQRT(Dashboard!$D$12/365)</f>
        <v>101389.35337640553</v>
      </c>
      <c r="E4344" s="3">
        <f>IF(Dashboard!$I$3,C4344*Dashboard!$E$11*Dashboard!$E$10*SQRT(Dashboard!$D$12/365),0)</f>
        <v>-488506.39472024987</v>
      </c>
      <c r="F4344" s="3">
        <f>D4344+IF(Dashboard!$I$3,E4344,0)</f>
        <v>-387117.04134384432</v>
      </c>
      <c r="G4344" s="3">
        <f>IF(Dashboard!$I$4, ('Lookups and Calculations'!$F$9) / (1 - 'Lookups and Calculations'!$F$10), 'Lookups and Calculations'!$F$9)</f>
        <v>1951878.888340465</v>
      </c>
      <c r="H4344" s="12">
        <f t="shared" si="134"/>
        <v>0</v>
      </c>
      <c r="I4344" s="12">
        <f t="shared" si="135"/>
        <v>0</v>
      </c>
      <c r="J4344" s="13">
        <f>(1 - Dashboard!$I$9) * H4344 * Dashboard!$I$8 * 'Lookups and Calculations'!$F$12</f>
        <v>0</v>
      </c>
      <c r="K4344" s="12">
        <f>(1 - Dashboard!$I$11) * I4344 * Dashboard!$I$10 * 'Lookups and Calculations'!$F$12</f>
        <v>0</v>
      </c>
      <c r="L4344" s="12">
        <f>(H4344 - I4344) * Dashboard!$I$13 * (Dashboard!$D$12 / 365) * 'Lookups and Calculations'!$F$12</f>
        <v>0</v>
      </c>
      <c r="M4344" s="3">
        <f>(G4344*2) * Dashboard!$I$13 * (Dashboard!$D$12 / 365) * 'Lookups and Calculations'!$F$12</f>
        <v>1602.0878730267946</v>
      </c>
      <c r="N4344" s="12">
        <f>H4344 * Dashboard!$I$14 * Dashboard!$I$15 * (Dashboard!$D$12 / 365) * 'Lookups and Calculations'!$F$12</f>
        <v>0</v>
      </c>
    </row>
    <row r="4345" spans="1:14" x14ac:dyDescent="0.35">
      <c r="A4345" s="2">
        <v>4344</v>
      </c>
      <c r="B4345" s="11">
        <v>2.0110427541069562</v>
      </c>
      <c r="C4345" s="11">
        <v>2.2242357993452231</v>
      </c>
      <c r="D4345" s="3">
        <f>B4345*Dashboard!$D$11*Dashboard!$D$10*SQRT(Dashboard!$D$12/365)</f>
        <v>499305.24765901215</v>
      </c>
      <c r="E4345" s="3">
        <f>IF(Dashboard!$I$3,C4345*Dashboard!$E$11*Dashboard!$E$10*SQRT(Dashboard!$D$12/365),0)</f>
        <v>1104474.3871069809</v>
      </c>
      <c r="F4345" s="3">
        <f>D4345+IF(Dashboard!$I$3,E4345,0)</f>
        <v>1603779.6347659931</v>
      </c>
      <c r="G4345" s="3">
        <f>IF(Dashboard!$I$4, ('Lookups and Calculations'!$F$9) / (1 - 'Lookups and Calculations'!$F$10), 'Lookups and Calculations'!$F$9)</f>
        <v>1951878.888340465</v>
      </c>
      <c r="H4345" s="12">
        <f t="shared" si="134"/>
        <v>0</v>
      </c>
      <c r="I4345" s="12">
        <f t="shared" si="135"/>
        <v>0</v>
      </c>
      <c r="J4345" s="13">
        <f>(1 - Dashboard!$I$9) * H4345 * Dashboard!$I$8 * 'Lookups and Calculations'!$F$12</f>
        <v>0</v>
      </c>
      <c r="K4345" s="12">
        <f>(1 - Dashboard!$I$11) * I4345 * Dashboard!$I$10 * 'Lookups and Calculations'!$F$12</f>
        <v>0</v>
      </c>
      <c r="L4345" s="12">
        <f>(H4345 - I4345) * Dashboard!$I$13 * (Dashboard!$D$12 / 365) * 'Lookups and Calculations'!$F$12</f>
        <v>0</v>
      </c>
      <c r="M4345" s="3">
        <f>(G4345*2) * Dashboard!$I$13 * (Dashboard!$D$12 / 365) * 'Lookups and Calculations'!$F$12</f>
        <v>1602.0878730267946</v>
      </c>
      <c r="N4345" s="12">
        <f>H4345 * Dashboard!$I$14 * Dashboard!$I$15 * (Dashboard!$D$12 / 365) * 'Lookups and Calculations'!$F$12</f>
        <v>0</v>
      </c>
    </row>
    <row r="4346" spans="1:14" x14ac:dyDescent="0.35">
      <c r="A4346" s="2">
        <v>4345</v>
      </c>
      <c r="B4346" s="11">
        <v>-0.57444804477577061</v>
      </c>
      <c r="C4346" s="11">
        <v>-0.35020342431475993</v>
      </c>
      <c r="D4346" s="3">
        <f>B4346*Dashboard!$D$11*Dashboard!$D$10*SQRT(Dashboard!$D$12/365)</f>
        <v>-142624.97536576333</v>
      </c>
      <c r="E4346" s="3">
        <f>IF(Dashboard!$I$3,C4346*Dashboard!$E$11*Dashboard!$E$10*SQRT(Dashboard!$D$12/365),0)</f>
        <v>-173898.24970296543</v>
      </c>
      <c r="F4346" s="3">
        <f>D4346+IF(Dashboard!$I$3,E4346,0)</f>
        <v>-316523.22506872879</v>
      </c>
      <c r="G4346" s="3">
        <f>IF(Dashboard!$I$4, ('Lookups and Calculations'!$F$9) / (1 - 'Lookups and Calculations'!$F$10), 'Lookups and Calculations'!$F$9)</f>
        <v>1951878.888340465</v>
      </c>
      <c r="H4346" s="12">
        <f t="shared" si="134"/>
        <v>0</v>
      </c>
      <c r="I4346" s="12">
        <f t="shared" si="135"/>
        <v>0</v>
      </c>
      <c r="J4346" s="13">
        <f>(1 - Dashboard!$I$9) * H4346 * Dashboard!$I$8 * 'Lookups and Calculations'!$F$12</f>
        <v>0</v>
      </c>
      <c r="K4346" s="12">
        <f>(1 - Dashboard!$I$11) * I4346 * Dashboard!$I$10 * 'Lookups and Calculations'!$F$12</f>
        <v>0</v>
      </c>
      <c r="L4346" s="12">
        <f>(H4346 - I4346) * Dashboard!$I$13 * (Dashboard!$D$12 / 365) * 'Lookups and Calculations'!$F$12</f>
        <v>0</v>
      </c>
      <c r="M4346" s="3">
        <f>(G4346*2) * Dashboard!$I$13 * (Dashboard!$D$12 / 365) * 'Lookups and Calculations'!$F$12</f>
        <v>1602.0878730267946</v>
      </c>
      <c r="N4346" s="12">
        <f>H4346 * Dashboard!$I$14 * Dashboard!$I$15 * (Dashboard!$D$12 / 365) * 'Lookups and Calculations'!$F$12</f>
        <v>0</v>
      </c>
    </row>
    <row r="4347" spans="1:14" x14ac:dyDescent="0.35">
      <c r="A4347" s="2">
        <v>4346</v>
      </c>
      <c r="B4347" s="11">
        <v>-0.23799803909352166</v>
      </c>
      <c r="C4347" s="11">
        <v>1.0984928329251806</v>
      </c>
      <c r="D4347" s="3">
        <f>B4347*Dashboard!$D$11*Dashboard!$D$10*SQRT(Dashboard!$D$12/365)</f>
        <v>-59090.57358888453</v>
      </c>
      <c r="E4347" s="3">
        <f>IF(Dashboard!$I$3,C4347*Dashboard!$E$11*Dashboard!$E$10*SQRT(Dashboard!$D$12/365),0)</f>
        <v>545471.482269826</v>
      </c>
      <c r="F4347" s="3">
        <f>D4347+IF(Dashboard!$I$3,E4347,0)</f>
        <v>486380.90868094144</v>
      </c>
      <c r="G4347" s="3">
        <f>IF(Dashboard!$I$4, ('Lookups and Calculations'!$F$9) / (1 - 'Lookups and Calculations'!$F$10), 'Lookups and Calculations'!$F$9)</f>
        <v>1951878.888340465</v>
      </c>
      <c r="H4347" s="12">
        <f t="shared" si="134"/>
        <v>0</v>
      </c>
      <c r="I4347" s="12">
        <f t="shared" si="135"/>
        <v>0</v>
      </c>
      <c r="J4347" s="13">
        <f>(1 - Dashboard!$I$9) * H4347 * Dashboard!$I$8 * 'Lookups and Calculations'!$F$12</f>
        <v>0</v>
      </c>
      <c r="K4347" s="12">
        <f>(1 - Dashboard!$I$11) * I4347 * Dashboard!$I$10 * 'Lookups and Calculations'!$F$12</f>
        <v>0</v>
      </c>
      <c r="L4347" s="12">
        <f>(H4347 - I4347) * Dashboard!$I$13 * (Dashboard!$D$12 / 365) * 'Lookups and Calculations'!$F$12</f>
        <v>0</v>
      </c>
      <c r="M4347" s="3">
        <f>(G4347*2) * Dashboard!$I$13 * (Dashboard!$D$12 / 365) * 'Lookups and Calculations'!$F$12</f>
        <v>1602.0878730267946</v>
      </c>
      <c r="N4347" s="12">
        <f>H4347 * Dashboard!$I$14 * Dashboard!$I$15 * (Dashboard!$D$12 / 365) * 'Lookups and Calculations'!$F$12</f>
        <v>0</v>
      </c>
    </row>
    <row r="4348" spans="1:14" x14ac:dyDescent="0.35">
      <c r="A4348" s="2">
        <v>4347</v>
      </c>
      <c r="B4348" s="11">
        <v>-0.20832755727038541</v>
      </c>
      <c r="C4348" s="11">
        <v>1.3501916751649632</v>
      </c>
      <c r="D4348" s="3">
        <f>B4348*Dashboard!$D$11*Dashboard!$D$10*SQRT(Dashboard!$D$12/365)</f>
        <v>-51723.933946535406</v>
      </c>
      <c r="E4348" s="3">
        <f>IF(Dashboard!$I$3,C4348*Dashboard!$E$11*Dashboard!$E$10*SQRT(Dashboard!$D$12/365),0)</f>
        <v>670455.94866505137</v>
      </c>
      <c r="F4348" s="3">
        <f>D4348+IF(Dashboard!$I$3,E4348,0)</f>
        <v>618732.01471851591</v>
      </c>
      <c r="G4348" s="3">
        <f>IF(Dashboard!$I$4, ('Lookups and Calculations'!$F$9) / (1 - 'Lookups and Calculations'!$F$10), 'Lookups and Calculations'!$F$9)</f>
        <v>1951878.888340465</v>
      </c>
      <c r="H4348" s="12">
        <f t="shared" si="134"/>
        <v>0</v>
      </c>
      <c r="I4348" s="12">
        <f t="shared" si="135"/>
        <v>0</v>
      </c>
      <c r="J4348" s="13">
        <f>(1 - Dashboard!$I$9) * H4348 * Dashboard!$I$8 * 'Lookups and Calculations'!$F$12</f>
        <v>0</v>
      </c>
      <c r="K4348" s="12">
        <f>(1 - Dashboard!$I$11) * I4348 * Dashboard!$I$10 * 'Lookups and Calculations'!$F$12</f>
        <v>0</v>
      </c>
      <c r="L4348" s="12">
        <f>(H4348 - I4348) * Dashboard!$I$13 * (Dashboard!$D$12 / 365) * 'Lookups and Calculations'!$F$12</f>
        <v>0</v>
      </c>
      <c r="M4348" s="3">
        <f>(G4348*2) * Dashboard!$I$13 * (Dashboard!$D$12 / 365) * 'Lookups and Calculations'!$F$12</f>
        <v>1602.0878730267946</v>
      </c>
      <c r="N4348" s="12">
        <f>H4348 * Dashboard!$I$14 * Dashboard!$I$15 * (Dashboard!$D$12 / 365) * 'Lookups and Calculations'!$F$12</f>
        <v>0</v>
      </c>
    </row>
    <row r="4349" spans="1:14" x14ac:dyDescent="0.35">
      <c r="A4349" s="2">
        <v>4348</v>
      </c>
      <c r="B4349" s="11">
        <v>-1.0216453592935437</v>
      </c>
      <c r="C4349" s="11">
        <v>0.5041991508671948</v>
      </c>
      <c r="D4349" s="3">
        <f>B4349*Dashboard!$D$11*Dashboard!$D$10*SQRT(Dashboard!$D$12/365)</f>
        <v>-253655.91462438562</v>
      </c>
      <c r="E4349" s="3">
        <f>IF(Dashboard!$I$3,C4349*Dashboard!$E$11*Dashboard!$E$10*SQRT(Dashboard!$D$12/365),0)</f>
        <v>250366.91177160246</v>
      </c>
      <c r="F4349" s="3">
        <f>D4349+IF(Dashboard!$I$3,E4349,0)</f>
        <v>-3289.0028527831601</v>
      </c>
      <c r="G4349" s="3">
        <f>IF(Dashboard!$I$4, ('Lookups and Calculations'!$F$9) / (1 - 'Lookups and Calculations'!$F$10), 'Lookups and Calculations'!$F$9)</f>
        <v>1951878.888340465</v>
      </c>
      <c r="H4349" s="12">
        <f t="shared" si="134"/>
        <v>0</v>
      </c>
      <c r="I4349" s="12">
        <f t="shared" si="135"/>
        <v>0</v>
      </c>
      <c r="J4349" s="13">
        <f>(1 - Dashboard!$I$9) * H4349 * Dashboard!$I$8 * 'Lookups and Calculations'!$F$12</f>
        <v>0</v>
      </c>
      <c r="K4349" s="12">
        <f>(1 - Dashboard!$I$11) * I4349 * Dashboard!$I$10 * 'Lookups and Calculations'!$F$12</f>
        <v>0</v>
      </c>
      <c r="L4349" s="12">
        <f>(H4349 - I4349) * Dashboard!$I$13 * (Dashboard!$D$12 / 365) * 'Lookups and Calculations'!$F$12</f>
        <v>0</v>
      </c>
      <c r="M4349" s="3">
        <f>(G4349*2) * Dashboard!$I$13 * (Dashboard!$D$12 / 365) * 'Lookups and Calculations'!$F$12</f>
        <v>1602.0878730267946</v>
      </c>
      <c r="N4349" s="12">
        <f>H4349 * Dashboard!$I$14 * Dashboard!$I$15 * (Dashboard!$D$12 / 365) * 'Lookups and Calculations'!$F$12</f>
        <v>0</v>
      </c>
    </row>
    <row r="4350" spans="1:14" x14ac:dyDescent="0.35">
      <c r="A4350" s="2">
        <v>4349</v>
      </c>
      <c r="B4350" s="11">
        <v>1.8261363359455067</v>
      </c>
      <c r="C4350" s="11">
        <v>-0.22876447305148465</v>
      </c>
      <c r="D4350" s="3">
        <f>B4350*Dashboard!$D$11*Dashboard!$D$10*SQRT(Dashboard!$D$12/365)</f>
        <v>453396.35550577601</v>
      </c>
      <c r="E4350" s="3">
        <f>IF(Dashboard!$I$3,C4350*Dashboard!$E$11*Dashboard!$E$10*SQRT(Dashboard!$D$12/365),0)</f>
        <v>-113596.09500025585</v>
      </c>
      <c r="F4350" s="3">
        <f>D4350+IF(Dashboard!$I$3,E4350,0)</f>
        <v>339800.26050552016</v>
      </c>
      <c r="G4350" s="3">
        <f>IF(Dashboard!$I$4, ('Lookups and Calculations'!$F$9) / (1 - 'Lookups and Calculations'!$F$10), 'Lookups and Calculations'!$F$9)</f>
        <v>1951878.888340465</v>
      </c>
      <c r="H4350" s="12">
        <f t="shared" si="134"/>
        <v>0</v>
      </c>
      <c r="I4350" s="12">
        <f t="shared" si="135"/>
        <v>0</v>
      </c>
      <c r="J4350" s="13">
        <f>(1 - Dashboard!$I$9) * H4350 * Dashboard!$I$8 * 'Lookups and Calculations'!$F$12</f>
        <v>0</v>
      </c>
      <c r="K4350" s="12">
        <f>(1 - Dashboard!$I$11) * I4350 * Dashboard!$I$10 * 'Lookups and Calculations'!$F$12</f>
        <v>0</v>
      </c>
      <c r="L4350" s="12">
        <f>(H4350 - I4350) * Dashboard!$I$13 * (Dashboard!$D$12 / 365) * 'Lookups and Calculations'!$F$12</f>
        <v>0</v>
      </c>
      <c r="M4350" s="3">
        <f>(G4350*2) * Dashboard!$I$13 * (Dashboard!$D$12 / 365) * 'Lookups and Calculations'!$F$12</f>
        <v>1602.0878730267946</v>
      </c>
      <c r="N4350" s="12">
        <f>H4350 * Dashboard!$I$14 * Dashboard!$I$15 * (Dashboard!$D$12 / 365) * 'Lookups and Calculations'!$F$12</f>
        <v>0</v>
      </c>
    </row>
    <row r="4351" spans="1:14" x14ac:dyDescent="0.35">
      <c r="A4351" s="2">
        <v>4350</v>
      </c>
      <c r="B4351" s="11">
        <v>-5.5002658450939497E-2</v>
      </c>
      <c r="C4351" s="11">
        <v>3.3463182643858433E-2</v>
      </c>
      <c r="D4351" s="3">
        <f>B4351*Dashboard!$D$11*Dashboard!$D$10*SQRT(Dashboard!$D$12/365)</f>
        <v>-13656.157206834696</v>
      </c>
      <c r="E4351" s="3">
        <f>IF(Dashboard!$I$3,C4351*Dashboard!$E$11*Dashboard!$E$10*SQRT(Dashboard!$D$12/365),0)</f>
        <v>16616.596204460278</v>
      </c>
      <c r="F4351" s="3">
        <f>D4351+IF(Dashboard!$I$3,E4351,0)</f>
        <v>2960.4389976255825</v>
      </c>
      <c r="G4351" s="3">
        <f>IF(Dashboard!$I$4, ('Lookups and Calculations'!$F$9) / (1 - 'Lookups and Calculations'!$F$10), 'Lookups and Calculations'!$F$9)</f>
        <v>1951878.888340465</v>
      </c>
      <c r="H4351" s="12">
        <f t="shared" si="134"/>
        <v>0</v>
      </c>
      <c r="I4351" s="12">
        <f t="shared" si="135"/>
        <v>0</v>
      </c>
      <c r="J4351" s="13">
        <f>(1 - Dashboard!$I$9) * H4351 * Dashboard!$I$8 * 'Lookups and Calculations'!$F$12</f>
        <v>0</v>
      </c>
      <c r="K4351" s="12">
        <f>(1 - Dashboard!$I$11) * I4351 * Dashboard!$I$10 * 'Lookups and Calculations'!$F$12</f>
        <v>0</v>
      </c>
      <c r="L4351" s="12">
        <f>(H4351 - I4351) * Dashboard!$I$13 * (Dashboard!$D$12 / 365) * 'Lookups and Calculations'!$F$12</f>
        <v>0</v>
      </c>
      <c r="M4351" s="3">
        <f>(G4351*2) * Dashboard!$I$13 * (Dashboard!$D$12 / 365) * 'Lookups and Calculations'!$F$12</f>
        <v>1602.0878730267946</v>
      </c>
      <c r="N4351" s="12">
        <f>H4351 * Dashboard!$I$14 * Dashboard!$I$15 * (Dashboard!$D$12 / 365) * 'Lookups and Calculations'!$F$12</f>
        <v>0</v>
      </c>
    </row>
    <row r="4352" spans="1:14" x14ac:dyDescent="0.35">
      <c r="A4352" s="2">
        <v>4351</v>
      </c>
      <c r="B4352" s="11">
        <v>-0.32578778912062023</v>
      </c>
      <c r="C4352" s="11">
        <v>0.98875750272822016</v>
      </c>
      <c r="D4352" s="3">
        <f>B4352*Dashboard!$D$11*Dashboard!$D$10*SQRT(Dashboard!$D$12/365)</f>
        <v>-80887.167813291526</v>
      </c>
      <c r="E4352" s="3">
        <f>IF(Dashboard!$I$3,C4352*Dashboard!$E$11*Dashboard!$E$10*SQRT(Dashboard!$D$12/365),0)</f>
        <v>490980.9189945882</v>
      </c>
      <c r="F4352" s="3">
        <f>D4352+IF(Dashboard!$I$3,E4352,0)</f>
        <v>410093.75118129665</v>
      </c>
      <c r="G4352" s="3">
        <f>IF(Dashboard!$I$4, ('Lookups and Calculations'!$F$9) / (1 - 'Lookups and Calculations'!$F$10), 'Lookups and Calculations'!$F$9)</f>
        <v>1951878.888340465</v>
      </c>
      <c r="H4352" s="12">
        <f t="shared" si="134"/>
        <v>0</v>
      </c>
      <c r="I4352" s="12">
        <f t="shared" si="135"/>
        <v>0</v>
      </c>
      <c r="J4352" s="13">
        <f>(1 - Dashboard!$I$9) * H4352 * Dashboard!$I$8 * 'Lookups and Calculations'!$F$12</f>
        <v>0</v>
      </c>
      <c r="K4352" s="12">
        <f>(1 - Dashboard!$I$11) * I4352 * Dashboard!$I$10 * 'Lookups and Calculations'!$F$12</f>
        <v>0</v>
      </c>
      <c r="L4352" s="12">
        <f>(H4352 - I4352) * Dashboard!$I$13 * (Dashboard!$D$12 / 365) * 'Lookups and Calculations'!$F$12</f>
        <v>0</v>
      </c>
      <c r="M4352" s="3">
        <f>(G4352*2) * Dashboard!$I$13 * (Dashboard!$D$12 / 365) * 'Lookups and Calculations'!$F$12</f>
        <v>1602.0878730267946</v>
      </c>
      <c r="N4352" s="12">
        <f>H4352 * Dashboard!$I$14 * Dashboard!$I$15 * (Dashboard!$D$12 / 365) * 'Lookups and Calculations'!$F$12</f>
        <v>0</v>
      </c>
    </row>
    <row r="4353" spans="1:14" x14ac:dyDescent="0.35">
      <c r="A4353" s="2">
        <v>4352</v>
      </c>
      <c r="B4353" s="11">
        <v>-5.7562232521937351E-3</v>
      </c>
      <c r="C4353" s="11">
        <v>0.78504624921229604</v>
      </c>
      <c r="D4353" s="3">
        <f>B4353*Dashboard!$D$11*Dashboard!$D$10*SQRT(Dashboard!$D$12/365)</f>
        <v>-1429.1652778876226</v>
      </c>
      <c r="E4353" s="3">
        <f>IF(Dashboard!$I$3,C4353*Dashboard!$E$11*Dashboard!$E$10*SQRT(Dashboard!$D$12/365),0)</f>
        <v>389825.33920397906</v>
      </c>
      <c r="F4353" s="3">
        <f>D4353+IF(Dashboard!$I$3,E4353,0)</f>
        <v>388396.17392609146</v>
      </c>
      <c r="G4353" s="3">
        <f>IF(Dashboard!$I$4, ('Lookups and Calculations'!$F$9) / (1 - 'Lookups and Calculations'!$F$10), 'Lookups and Calculations'!$F$9)</f>
        <v>1951878.888340465</v>
      </c>
      <c r="H4353" s="12">
        <f t="shared" si="134"/>
        <v>0</v>
      </c>
      <c r="I4353" s="12">
        <f t="shared" si="135"/>
        <v>0</v>
      </c>
      <c r="J4353" s="13">
        <f>(1 - Dashboard!$I$9) * H4353 * Dashboard!$I$8 * 'Lookups and Calculations'!$F$12</f>
        <v>0</v>
      </c>
      <c r="K4353" s="12">
        <f>(1 - Dashboard!$I$11) * I4353 * Dashboard!$I$10 * 'Lookups and Calculations'!$F$12</f>
        <v>0</v>
      </c>
      <c r="L4353" s="12">
        <f>(H4353 - I4353) * Dashboard!$I$13 * (Dashboard!$D$12 / 365) * 'Lookups and Calculations'!$F$12</f>
        <v>0</v>
      </c>
      <c r="M4353" s="3">
        <f>(G4353*2) * Dashboard!$I$13 * (Dashboard!$D$12 / 365) * 'Lookups and Calculations'!$F$12</f>
        <v>1602.0878730267946</v>
      </c>
      <c r="N4353" s="12">
        <f>H4353 * Dashboard!$I$14 * Dashboard!$I$15 * (Dashboard!$D$12 / 365) * 'Lookups and Calculations'!$F$12</f>
        <v>0</v>
      </c>
    </row>
    <row r="4354" spans="1:14" x14ac:dyDescent="0.35">
      <c r="A4354" s="2">
        <v>4353</v>
      </c>
      <c r="B4354" s="11">
        <v>0.92661662704098158</v>
      </c>
      <c r="C4354" s="11">
        <v>1.6525251912524761</v>
      </c>
      <c r="D4354" s="3">
        <f>B4354*Dashboard!$D$11*Dashboard!$D$10*SQRT(Dashboard!$D$12/365)</f>
        <v>230062.01310479414</v>
      </c>
      <c r="E4354" s="3">
        <f>IF(Dashboard!$I$3,C4354*Dashboard!$E$11*Dashboard!$E$10*SQRT(Dashboard!$D$12/365),0)</f>
        <v>820583.74760658212</v>
      </c>
      <c r="F4354" s="3">
        <f>D4354+IF(Dashboard!$I$3,E4354,0)</f>
        <v>1050645.7607113763</v>
      </c>
      <c r="G4354" s="3">
        <f>IF(Dashboard!$I$4, ('Lookups and Calculations'!$F$9) / (1 - 'Lookups and Calculations'!$F$10), 'Lookups and Calculations'!$F$9)</f>
        <v>1951878.888340465</v>
      </c>
      <c r="H4354" s="12">
        <f t="shared" si="134"/>
        <v>0</v>
      </c>
      <c r="I4354" s="12">
        <f t="shared" si="135"/>
        <v>0</v>
      </c>
      <c r="J4354" s="13">
        <f>(1 - Dashboard!$I$9) * H4354 * Dashboard!$I$8 * 'Lookups and Calculations'!$F$12</f>
        <v>0</v>
      </c>
      <c r="K4354" s="12">
        <f>(1 - Dashboard!$I$11) * I4354 * Dashboard!$I$10 * 'Lookups and Calculations'!$F$12</f>
        <v>0</v>
      </c>
      <c r="L4354" s="12">
        <f>(H4354 - I4354) * Dashboard!$I$13 * (Dashboard!$D$12 / 365) * 'Lookups and Calculations'!$F$12</f>
        <v>0</v>
      </c>
      <c r="M4354" s="3">
        <f>(G4354*2) * Dashboard!$I$13 * (Dashboard!$D$12 / 365) * 'Lookups and Calculations'!$F$12</f>
        <v>1602.0878730267946</v>
      </c>
      <c r="N4354" s="12">
        <f>H4354 * Dashboard!$I$14 * Dashboard!$I$15 * (Dashboard!$D$12 / 365) * 'Lookups and Calculations'!$F$12</f>
        <v>0</v>
      </c>
    </row>
    <row r="4355" spans="1:14" x14ac:dyDescent="0.35">
      <c r="A4355" s="2">
        <v>4354</v>
      </c>
      <c r="B4355" s="11">
        <v>-2.0783573966379474</v>
      </c>
      <c r="C4355" s="11">
        <v>1.2667904267939063</v>
      </c>
      <c r="D4355" s="3">
        <f>B4355*Dashboard!$D$11*Dashboard!$D$10*SQRT(Dashboard!$D$12/365)</f>
        <v>-516018.24602335575</v>
      </c>
      <c r="E4355" s="3">
        <f>IF(Dashboard!$I$3,C4355*Dashboard!$E$11*Dashboard!$E$10*SQRT(Dashboard!$D$12/365),0)</f>
        <v>629041.93010384636</v>
      </c>
      <c r="F4355" s="3">
        <f>D4355+IF(Dashboard!$I$3,E4355,0)</f>
        <v>113023.68408049061</v>
      </c>
      <c r="G4355" s="3">
        <f>IF(Dashboard!$I$4, ('Lookups and Calculations'!$F$9) / (1 - 'Lookups and Calculations'!$F$10), 'Lookups and Calculations'!$F$9)</f>
        <v>1951878.888340465</v>
      </c>
      <c r="H4355" s="12">
        <f t="shared" ref="H4355:H4418" si="136">MAX(0,F4355-G4355)</f>
        <v>0</v>
      </c>
      <c r="I4355" s="12">
        <f t="shared" ref="I4355:I4418" si="137">MAX(0,-F4355-G4355)</f>
        <v>0</v>
      </c>
      <c r="J4355" s="13">
        <f>(1 - Dashboard!$I$9) * H4355 * Dashboard!$I$8 * 'Lookups and Calculations'!$F$12</f>
        <v>0</v>
      </c>
      <c r="K4355" s="12">
        <f>(1 - Dashboard!$I$11) * I4355 * Dashboard!$I$10 * 'Lookups and Calculations'!$F$12</f>
        <v>0</v>
      </c>
      <c r="L4355" s="12">
        <f>(H4355 - I4355) * Dashboard!$I$13 * (Dashboard!$D$12 / 365) * 'Lookups and Calculations'!$F$12</f>
        <v>0</v>
      </c>
      <c r="M4355" s="3">
        <f>(G4355*2) * Dashboard!$I$13 * (Dashboard!$D$12 / 365) * 'Lookups and Calculations'!$F$12</f>
        <v>1602.0878730267946</v>
      </c>
      <c r="N4355" s="12">
        <f>H4355 * Dashboard!$I$14 * Dashboard!$I$15 * (Dashboard!$D$12 / 365) * 'Lookups and Calculations'!$F$12</f>
        <v>0</v>
      </c>
    </row>
    <row r="4356" spans="1:14" x14ac:dyDescent="0.35">
      <c r="A4356" s="2">
        <v>4355</v>
      </c>
      <c r="B4356" s="11">
        <v>0.52767347362911021</v>
      </c>
      <c r="C4356" s="11">
        <v>1.335871516496675</v>
      </c>
      <c r="D4356" s="3">
        <f>B4356*Dashboard!$D$11*Dashboard!$D$10*SQRT(Dashboard!$D$12/365)</f>
        <v>131011.70221041537</v>
      </c>
      <c r="E4356" s="3">
        <f>IF(Dashboard!$I$3,C4356*Dashboard!$E$11*Dashboard!$E$10*SQRT(Dashboard!$D$12/365),0)</f>
        <v>663345.08008129417</v>
      </c>
      <c r="F4356" s="3">
        <f>D4356+IF(Dashboard!$I$3,E4356,0)</f>
        <v>794356.78229170956</v>
      </c>
      <c r="G4356" s="3">
        <f>IF(Dashboard!$I$4, ('Lookups and Calculations'!$F$9) / (1 - 'Lookups and Calculations'!$F$10), 'Lookups and Calculations'!$F$9)</f>
        <v>1951878.888340465</v>
      </c>
      <c r="H4356" s="12">
        <f t="shared" si="136"/>
        <v>0</v>
      </c>
      <c r="I4356" s="12">
        <f t="shared" si="137"/>
        <v>0</v>
      </c>
      <c r="J4356" s="13">
        <f>(1 - Dashboard!$I$9) * H4356 * Dashboard!$I$8 * 'Lookups and Calculations'!$F$12</f>
        <v>0</v>
      </c>
      <c r="K4356" s="12">
        <f>(1 - Dashboard!$I$11) * I4356 * Dashboard!$I$10 * 'Lookups and Calculations'!$F$12</f>
        <v>0</v>
      </c>
      <c r="L4356" s="12">
        <f>(H4356 - I4356) * Dashboard!$I$13 * (Dashboard!$D$12 / 365) * 'Lookups and Calculations'!$F$12</f>
        <v>0</v>
      </c>
      <c r="M4356" s="3">
        <f>(G4356*2) * Dashboard!$I$13 * (Dashboard!$D$12 / 365) * 'Lookups and Calculations'!$F$12</f>
        <v>1602.0878730267946</v>
      </c>
      <c r="N4356" s="12">
        <f>H4356 * Dashboard!$I$14 * Dashboard!$I$15 * (Dashboard!$D$12 / 365) * 'Lookups and Calculations'!$F$12</f>
        <v>0</v>
      </c>
    </row>
    <row r="4357" spans="1:14" x14ac:dyDescent="0.35">
      <c r="A4357" s="2">
        <v>4356</v>
      </c>
      <c r="B4357" s="11">
        <v>0.29114843164559556</v>
      </c>
      <c r="C4357" s="11">
        <v>1.6207509220881768</v>
      </c>
      <c r="D4357" s="3">
        <f>B4357*Dashboard!$D$11*Dashboard!$D$10*SQRT(Dashboard!$D$12/365)</f>
        <v>72286.846946171674</v>
      </c>
      <c r="E4357" s="3">
        <f>IF(Dashboard!$I$3,C4357*Dashboard!$E$11*Dashboard!$E$10*SQRT(Dashboard!$D$12/365),0)</f>
        <v>804805.80424673576</v>
      </c>
      <c r="F4357" s="3">
        <f>D4357+IF(Dashboard!$I$3,E4357,0)</f>
        <v>877092.65119290748</v>
      </c>
      <c r="G4357" s="3">
        <f>IF(Dashboard!$I$4, ('Lookups and Calculations'!$F$9) / (1 - 'Lookups and Calculations'!$F$10), 'Lookups and Calculations'!$F$9)</f>
        <v>1951878.888340465</v>
      </c>
      <c r="H4357" s="12">
        <f t="shared" si="136"/>
        <v>0</v>
      </c>
      <c r="I4357" s="12">
        <f t="shared" si="137"/>
        <v>0</v>
      </c>
      <c r="J4357" s="13">
        <f>(1 - Dashboard!$I$9) * H4357 * Dashboard!$I$8 * 'Lookups and Calculations'!$F$12</f>
        <v>0</v>
      </c>
      <c r="K4357" s="12">
        <f>(1 - Dashboard!$I$11) * I4357 * Dashboard!$I$10 * 'Lookups and Calculations'!$F$12</f>
        <v>0</v>
      </c>
      <c r="L4357" s="12">
        <f>(H4357 - I4357) * Dashboard!$I$13 * (Dashboard!$D$12 / 365) * 'Lookups and Calculations'!$F$12</f>
        <v>0</v>
      </c>
      <c r="M4357" s="3">
        <f>(G4357*2) * Dashboard!$I$13 * (Dashboard!$D$12 / 365) * 'Lookups and Calculations'!$F$12</f>
        <v>1602.0878730267946</v>
      </c>
      <c r="N4357" s="12">
        <f>H4357 * Dashboard!$I$14 * Dashboard!$I$15 * (Dashboard!$D$12 / 365) * 'Lookups and Calculations'!$F$12</f>
        <v>0</v>
      </c>
    </row>
    <row r="4358" spans="1:14" x14ac:dyDescent="0.35">
      <c r="A4358" s="2">
        <v>4357</v>
      </c>
      <c r="B4358" s="11">
        <v>-0.55506925815407715</v>
      </c>
      <c r="C4358" s="11">
        <v>-0.9200692842409659</v>
      </c>
      <c r="D4358" s="3">
        <f>B4358*Dashboard!$D$11*Dashboard!$D$10*SQRT(Dashboard!$D$12/365)</f>
        <v>-137813.57598913866</v>
      </c>
      <c r="E4358" s="3">
        <f>IF(Dashboard!$I$3,C4358*Dashboard!$E$11*Dashboard!$E$10*SQRT(Dashboard!$D$12/365),0)</f>
        <v>-456872.85453599354</v>
      </c>
      <c r="F4358" s="3">
        <f>D4358+IF(Dashboard!$I$3,E4358,0)</f>
        <v>-594686.43052513222</v>
      </c>
      <c r="G4358" s="3">
        <f>IF(Dashboard!$I$4, ('Lookups and Calculations'!$F$9) / (1 - 'Lookups and Calculations'!$F$10), 'Lookups and Calculations'!$F$9)</f>
        <v>1951878.888340465</v>
      </c>
      <c r="H4358" s="12">
        <f t="shared" si="136"/>
        <v>0</v>
      </c>
      <c r="I4358" s="12">
        <f t="shared" si="137"/>
        <v>0</v>
      </c>
      <c r="J4358" s="13">
        <f>(1 - Dashboard!$I$9) * H4358 * Dashboard!$I$8 * 'Lookups and Calculations'!$F$12</f>
        <v>0</v>
      </c>
      <c r="K4358" s="12">
        <f>(1 - Dashboard!$I$11) * I4358 * Dashboard!$I$10 * 'Lookups and Calculations'!$F$12</f>
        <v>0</v>
      </c>
      <c r="L4358" s="12">
        <f>(H4358 - I4358) * Dashboard!$I$13 * (Dashboard!$D$12 / 365) * 'Lookups and Calculations'!$F$12</f>
        <v>0</v>
      </c>
      <c r="M4358" s="3">
        <f>(G4358*2) * Dashboard!$I$13 * (Dashboard!$D$12 / 365) * 'Lookups and Calculations'!$F$12</f>
        <v>1602.0878730267946</v>
      </c>
      <c r="N4358" s="12">
        <f>H4358 * Dashboard!$I$14 * Dashboard!$I$15 * (Dashboard!$D$12 / 365) * 'Lookups and Calculations'!$F$12</f>
        <v>0</v>
      </c>
    </row>
    <row r="4359" spans="1:14" x14ac:dyDescent="0.35">
      <c r="A4359" s="2">
        <v>4358</v>
      </c>
      <c r="B4359" s="11">
        <v>1.6702786299648222</v>
      </c>
      <c r="C4359" s="11">
        <v>0.65314498254484077</v>
      </c>
      <c r="D4359" s="3">
        <f>B4359*Dashboard!$D$11*Dashboard!$D$10*SQRT(Dashboard!$D$12/365)</f>
        <v>414699.72892967466</v>
      </c>
      <c r="E4359" s="3">
        <f>IF(Dashboard!$I$3,C4359*Dashboard!$E$11*Dashboard!$E$10*SQRT(Dashboard!$D$12/365),0)</f>
        <v>324327.98019912065</v>
      </c>
      <c r="F4359" s="3">
        <f>D4359+IF(Dashboard!$I$3,E4359,0)</f>
        <v>739027.70912879531</v>
      </c>
      <c r="G4359" s="3">
        <f>IF(Dashboard!$I$4, ('Lookups and Calculations'!$F$9) / (1 - 'Lookups and Calculations'!$F$10), 'Lookups and Calculations'!$F$9)</f>
        <v>1951878.888340465</v>
      </c>
      <c r="H4359" s="12">
        <f t="shared" si="136"/>
        <v>0</v>
      </c>
      <c r="I4359" s="12">
        <f t="shared" si="137"/>
        <v>0</v>
      </c>
      <c r="J4359" s="13">
        <f>(1 - Dashboard!$I$9) * H4359 * Dashboard!$I$8 * 'Lookups and Calculations'!$F$12</f>
        <v>0</v>
      </c>
      <c r="K4359" s="12">
        <f>(1 - Dashboard!$I$11) * I4359 * Dashboard!$I$10 * 'Lookups and Calculations'!$F$12</f>
        <v>0</v>
      </c>
      <c r="L4359" s="12">
        <f>(H4359 - I4359) * Dashboard!$I$13 * (Dashboard!$D$12 / 365) * 'Lookups and Calculations'!$F$12</f>
        <v>0</v>
      </c>
      <c r="M4359" s="3">
        <f>(G4359*2) * Dashboard!$I$13 * (Dashboard!$D$12 / 365) * 'Lookups and Calculations'!$F$12</f>
        <v>1602.0878730267946</v>
      </c>
      <c r="N4359" s="12">
        <f>H4359 * Dashboard!$I$14 * Dashboard!$I$15 * (Dashboard!$D$12 / 365) * 'Lookups and Calculations'!$F$12</f>
        <v>0</v>
      </c>
    </row>
    <row r="4360" spans="1:14" x14ac:dyDescent="0.35">
      <c r="A4360" s="2">
        <v>4359</v>
      </c>
      <c r="B4360" s="11">
        <v>0.59138246327689503</v>
      </c>
      <c r="C4360" s="11">
        <v>0.43099932853317824</v>
      </c>
      <c r="D4360" s="3">
        <f>B4360*Dashboard!$D$11*Dashboard!$D$10*SQRT(Dashboard!$D$12/365)</f>
        <v>146829.48270723957</v>
      </c>
      <c r="E4360" s="3">
        <f>IF(Dashboard!$I$3,C4360*Dashboard!$E$11*Dashboard!$E$10*SQRT(Dashboard!$D$12/365),0)</f>
        <v>214018.54936663495</v>
      </c>
      <c r="F4360" s="3">
        <f>D4360+IF(Dashboard!$I$3,E4360,0)</f>
        <v>360848.03207387449</v>
      </c>
      <c r="G4360" s="3">
        <f>IF(Dashboard!$I$4, ('Lookups and Calculations'!$F$9) / (1 - 'Lookups and Calculations'!$F$10), 'Lookups and Calculations'!$F$9)</f>
        <v>1951878.888340465</v>
      </c>
      <c r="H4360" s="12">
        <f t="shared" si="136"/>
        <v>0</v>
      </c>
      <c r="I4360" s="12">
        <f t="shared" si="137"/>
        <v>0</v>
      </c>
      <c r="J4360" s="13">
        <f>(1 - Dashboard!$I$9) * H4360 * Dashboard!$I$8 * 'Lookups and Calculations'!$F$12</f>
        <v>0</v>
      </c>
      <c r="K4360" s="12">
        <f>(1 - Dashboard!$I$11) * I4360 * Dashboard!$I$10 * 'Lookups and Calculations'!$F$12</f>
        <v>0</v>
      </c>
      <c r="L4360" s="12">
        <f>(H4360 - I4360) * Dashboard!$I$13 * (Dashboard!$D$12 / 365) * 'Lookups and Calculations'!$F$12</f>
        <v>0</v>
      </c>
      <c r="M4360" s="3">
        <f>(G4360*2) * Dashboard!$I$13 * (Dashboard!$D$12 / 365) * 'Lookups and Calculations'!$F$12</f>
        <v>1602.0878730267946</v>
      </c>
      <c r="N4360" s="12">
        <f>H4360 * Dashboard!$I$14 * Dashboard!$I$15 * (Dashboard!$D$12 / 365) * 'Lookups and Calculations'!$F$12</f>
        <v>0</v>
      </c>
    </row>
    <row r="4361" spans="1:14" x14ac:dyDescent="0.35">
      <c r="A4361" s="2">
        <v>4360</v>
      </c>
      <c r="B4361" s="11">
        <v>-0.32237117158079509</v>
      </c>
      <c r="C4361" s="11">
        <v>-1.438926741802107</v>
      </c>
      <c r="D4361" s="3">
        <f>B4361*Dashboard!$D$11*Dashboard!$D$10*SQRT(Dashboard!$D$12/365)</f>
        <v>-80038.883974773096</v>
      </c>
      <c r="E4361" s="3">
        <f>IF(Dashboard!$I$3,C4361*Dashboard!$E$11*Dashboard!$E$10*SQRT(Dashboard!$D$12/365),0)</f>
        <v>-714518.54686970566</v>
      </c>
      <c r="F4361" s="3">
        <f>D4361+IF(Dashboard!$I$3,E4361,0)</f>
        <v>-794557.43084447877</v>
      </c>
      <c r="G4361" s="3">
        <f>IF(Dashboard!$I$4, ('Lookups and Calculations'!$F$9) / (1 - 'Lookups and Calculations'!$F$10), 'Lookups and Calculations'!$F$9)</f>
        <v>1951878.888340465</v>
      </c>
      <c r="H4361" s="12">
        <f t="shared" si="136"/>
        <v>0</v>
      </c>
      <c r="I4361" s="12">
        <f t="shared" si="137"/>
        <v>0</v>
      </c>
      <c r="J4361" s="13">
        <f>(1 - Dashboard!$I$9) * H4361 * Dashboard!$I$8 * 'Lookups and Calculations'!$F$12</f>
        <v>0</v>
      </c>
      <c r="K4361" s="12">
        <f>(1 - Dashboard!$I$11) * I4361 * Dashboard!$I$10 * 'Lookups and Calculations'!$F$12</f>
        <v>0</v>
      </c>
      <c r="L4361" s="12">
        <f>(H4361 - I4361) * Dashboard!$I$13 * (Dashboard!$D$12 / 365) * 'Lookups and Calculations'!$F$12</f>
        <v>0</v>
      </c>
      <c r="M4361" s="3">
        <f>(G4361*2) * Dashboard!$I$13 * (Dashboard!$D$12 / 365) * 'Lookups and Calculations'!$F$12</f>
        <v>1602.0878730267946</v>
      </c>
      <c r="N4361" s="12">
        <f>H4361 * Dashboard!$I$14 * Dashboard!$I$15 * (Dashboard!$D$12 / 365) * 'Lookups and Calculations'!$F$12</f>
        <v>0</v>
      </c>
    </row>
    <row r="4362" spans="1:14" x14ac:dyDescent="0.35">
      <c r="A4362" s="2">
        <v>4361</v>
      </c>
      <c r="B4362" s="11">
        <v>-0.8698007374074338</v>
      </c>
      <c r="C4362" s="11">
        <v>-1.2081662812951544</v>
      </c>
      <c r="D4362" s="3">
        <f>B4362*Dashboard!$D$11*Dashboard!$D$10*SQRT(Dashboard!$D$12/365)</f>
        <v>-215955.66365672226</v>
      </c>
      <c r="E4362" s="3">
        <f>IF(Dashboard!$I$3,C4362*Dashboard!$E$11*Dashboard!$E$10*SQRT(Dashboard!$D$12/365),0)</f>
        <v>-599931.31728641677</v>
      </c>
      <c r="F4362" s="3">
        <f>D4362+IF(Dashboard!$I$3,E4362,0)</f>
        <v>-815886.98094313906</v>
      </c>
      <c r="G4362" s="3">
        <f>IF(Dashboard!$I$4, ('Lookups and Calculations'!$F$9) / (1 - 'Lookups and Calculations'!$F$10), 'Lookups and Calculations'!$F$9)</f>
        <v>1951878.888340465</v>
      </c>
      <c r="H4362" s="12">
        <f t="shared" si="136"/>
        <v>0</v>
      </c>
      <c r="I4362" s="12">
        <f t="shared" si="137"/>
        <v>0</v>
      </c>
      <c r="J4362" s="13">
        <f>(1 - Dashboard!$I$9) * H4362 * Dashboard!$I$8 * 'Lookups and Calculations'!$F$12</f>
        <v>0</v>
      </c>
      <c r="K4362" s="12">
        <f>(1 - Dashboard!$I$11) * I4362 * Dashboard!$I$10 * 'Lookups and Calculations'!$F$12</f>
        <v>0</v>
      </c>
      <c r="L4362" s="12">
        <f>(H4362 - I4362) * Dashboard!$I$13 * (Dashboard!$D$12 / 365) * 'Lookups and Calculations'!$F$12</f>
        <v>0</v>
      </c>
      <c r="M4362" s="3">
        <f>(G4362*2) * Dashboard!$I$13 * (Dashboard!$D$12 / 365) * 'Lookups and Calculations'!$F$12</f>
        <v>1602.0878730267946</v>
      </c>
      <c r="N4362" s="12">
        <f>H4362 * Dashboard!$I$14 * Dashboard!$I$15 * (Dashboard!$D$12 / 365) * 'Lookups and Calculations'!$F$12</f>
        <v>0</v>
      </c>
    </row>
    <row r="4363" spans="1:14" x14ac:dyDescent="0.35">
      <c r="A4363" s="2">
        <v>4362</v>
      </c>
      <c r="B4363" s="11">
        <v>0.58046223017963894</v>
      </c>
      <c r="C4363" s="11">
        <v>-0.7359705835777931</v>
      </c>
      <c r="D4363" s="3">
        <f>B4363*Dashboard!$D$11*Dashboard!$D$10*SQRT(Dashboard!$D$12/365)</f>
        <v>144118.18794237968</v>
      </c>
      <c r="E4363" s="3">
        <f>IF(Dashboard!$I$3,C4363*Dashboard!$E$11*Dashboard!$E$10*SQRT(Dashboard!$D$12/365),0)</f>
        <v>-365456.15328426164</v>
      </c>
      <c r="F4363" s="3">
        <f>D4363+IF(Dashboard!$I$3,E4363,0)</f>
        <v>-221337.96534188197</v>
      </c>
      <c r="G4363" s="3">
        <f>IF(Dashboard!$I$4, ('Lookups and Calculations'!$F$9) / (1 - 'Lookups and Calculations'!$F$10), 'Lookups and Calculations'!$F$9)</f>
        <v>1951878.888340465</v>
      </c>
      <c r="H4363" s="12">
        <f t="shared" si="136"/>
        <v>0</v>
      </c>
      <c r="I4363" s="12">
        <f t="shared" si="137"/>
        <v>0</v>
      </c>
      <c r="J4363" s="13">
        <f>(1 - Dashboard!$I$9) * H4363 * Dashboard!$I$8 * 'Lookups and Calculations'!$F$12</f>
        <v>0</v>
      </c>
      <c r="K4363" s="12">
        <f>(1 - Dashboard!$I$11) * I4363 * Dashboard!$I$10 * 'Lookups and Calculations'!$F$12</f>
        <v>0</v>
      </c>
      <c r="L4363" s="12">
        <f>(H4363 - I4363) * Dashboard!$I$13 * (Dashboard!$D$12 / 365) * 'Lookups and Calculations'!$F$12</f>
        <v>0</v>
      </c>
      <c r="M4363" s="3">
        <f>(G4363*2) * Dashboard!$I$13 * (Dashboard!$D$12 / 365) * 'Lookups and Calculations'!$F$12</f>
        <v>1602.0878730267946</v>
      </c>
      <c r="N4363" s="12">
        <f>H4363 * Dashboard!$I$14 * Dashboard!$I$15 * (Dashboard!$D$12 / 365) * 'Lookups and Calculations'!$F$12</f>
        <v>0</v>
      </c>
    </row>
    <row r="4364" spans="1:14" x14ac:dyDescent="0.35">
      <c r="A4364" s="2">
        <v>4363</v>
      </c>
      <c r="B4364" s="11">
        <v>-0.26122937111500227</v>
      </c>
      <c r="C4364" s="11">
        <v>0.62153070575533942</v>
      </c>
      <c r="D4364" s="3">
        <f>B4364*Dashboard!$D$11*Dashboard!$D$10*SQRT(Dashboard!$D$12/365)</f>
        <v>-64858.489743200756</v>
      </c>
      <c r="E4364" s="3">
        <f>IF(Dashboard!$I$3,C4364*Dashboard!$E$11*Dashboard!$E$10*SQRT(Dashboard!$D$12/365),0)</f>
        <v>308629.48321818275</v>
      </c>
      <c r="F4364" s="3">
        <f>D4364+IF(Dashboard!$I$3,E4364,0)</f>
        <v>243770.99347498198</v>
      </c>
      <c r="G4364" s="3">
        <f>IF(Dashboard!$I$4, ('Lookups and Calculations'!$F$9) / (1 - 'Lookups and Calculations'!$F$10), 'Lookups and Calculations'!$F$9)</f>
        <v>1951878.888340465</v>
      </c>
      <c r="H4364" s="12">
        <f t="shared" si="136"/>
        <v>0</v>
      </c>
      <c r="I4364" s="12">
        <f t="shared" si="137"/>
        <v>0</v>
      </c>
      <c r="J4364" s="13">
        <f>(1 - Dashboard!$I$9) * H4364 * Dashboard!$I$8 * 'Lookups and Calculations'!$F$12</f>
        <v>0</v>
      </c>
      <c r="K4364" s="12">
        <f>(1 - Dashboard!$I$11) * I4364 * Dashboard!$I$10 * 'Lookups and Calculations'!$F$12</f>
        <v>0</v>
      </c>
      <c r="L4364" s="12">
        <f>(H4364 - I4364) * Dashboard!$I$13 * (Dashboard!$D$12 / 365) * 'Lookups and Calculations'!$F$12</f>
        <v>0</v>
      </c>
      <c r="M4364" s="3">
        <f>(G4364*2) * Dashboard!$I$13 * (Dashboard!$D$12 / 365) * 'Lookups and Calculations'!$F$12</f>
        <v>1602.0878730267946</v>
      </c>
      <c r="N4364" s="12">
        <f>H4364 * Dashboard!$I$14 * Dashboard!$I$15 * (Dashboard!$D$12 / 365) * 'Lookups and Calculations'!$F$12</f>
        <v>0</v>
      </c>
    </row>
    <row r="4365" spans="1:14" x14ac:dyDescent="0.35">
      <c r="A4365" s="2">
        <v>4364</v>
      </c>
      <c r="B4365" s="11">
        <v>-0.22723244376642146</v>
      </c>
      <c r="C4365" s="11">
        <v>0.7091637805250649</v>
      </c>
      <c r="D4365" s="3">
        <f>B4365*Dashboard!$D$11*Dashboard!$D$10*SQRT(Dashboard!$D$12/365)</f>
        <v>-56417.672562779058</v>
      </c>
      <c r="E4365" s="3">
        <f>IF(Dashboard!$I$3,C4365*Dashboard!$E$11*Dashboard!$E$10*SQRT(Dashboard!$D$12/365),0)</f>
        <v>352144.87244763656</v>
      </c>
      <c r="F4365" s="3">
        <f>D4365+IF(Dashboard!$I$3,E4365,0)</f>
        <v>295727.19988485752</v>
      </c>
      <c r="G4365" s="3">
        <f>IF(Dashboard!$I$4, ('Lookups and Calculations'!$F$9) / (1 - 'Lookups and Calculations'!$F$10), 'Lookups and Calculations'!$F$9)</f>
        <v>1951878.888340465</v>
      </c>
      <c r="H4365" s="12">
        <f t="shared" si="136"/>
        <v>0</v>
      </c>
      <c r="I4365" s="12">
        <f t="shared" si="137"/>
        <v>0</v>
      </c>
      <c r="J4365" s="13">
        <f>(1 - Dashboard!$I$9) * H4365 * Dashboard!$I$8 * 'Lookups and Calculations'!$F$12</f>
        <v>0</v>
      </c>
      <c r="K4365" s="12">
        <f>(1 - Dashboard!$I$11) * I4365 * Dashboard!$I$10 * 'Lookups and Calculations'!$F$12</f>
        <v>0</v>
      </c>
      <c r="L4365" s="12">
        <f>(H4365 - I4365) * Dashboard!$I$13 * (Dashboard!$D$12 / 365) * 'Lookups and Calculations'!$F$12</f>
        <v>0</v>
      </c>
      <c r="M4365" s="3">
        <f>(G4365*2) * Dashboard!$I$13 * (Dashboard!$D$12 / 365) * 'Lookups and Calculations'!$F$12</f>
        <v>1602.0878730267946</v>
      </c>
      <c r="N4365" s="12">
        <f>H4365 * Dashboard!$I$14 * Dashboard!$I$15 * (Dashboard!$D$12 / 365) * 'Lookups and Calculations'!$F$12</f>
        <v>0</v>
      </c>
    </row>
    <row r="4366" spans="1:14" x14ac:dyDescent="0.35">
      <c r="A4366" s="2">
        <v>4365</v>
      </c>
      <c r="B4366" s="11">
        <v>-0.6790112218818275</v>
      </c>
      <c r="C4366" s="11">
        <v>-1.2640786697006436</v>
      </c>
      <c r="D4366" s="3">
        <f>B4366*Dashboard!$D$11*Dashboard!$D$10*SQRT(Dashboard!$D$12/365)</f>
        <v>-168586.10569694685</v>
      </c>
      <c r="E4366" s="3">
        <f>IF(Dashboard!$I$3,C4366*Dashboard!$E$11*Dashboard!$E$10*SQRT(Dashboard!$D$12/365),0)</f>
        <v>-627695.37042054022</v>
      </c>
      <c r="F4366" s="3">
        <f>D4366+IF(Dashboard!$I$3,E4366,0)</f>
        <v>-796281.47611748707</v>
      </c>
      <c r="G4366" s="3">
        <f>IF(Dashboard!$I$4, ('Lookups and Calculations'!$F$9) / (1 - 'Lookups and Calculations'!$F$10), 'Lookups and Calculations'!$F$9)</f>
        <v>1951878.888340465</v>
      </c>
      <c r="H4366" s="12">
        <f t="shared" si="136"/>
        <v>0</v>
      </c>
      <c r="I4366" s="12">
        <f t="shared" si="137"/>
        <v>0</v>
      </c>
      <c r="J4366" s="13">
        <f>(1 - Dashboard!$I$9) * H4366 * Dashboard!$I$8 * 'Lookups and Calculations'!$F$12</f>
        <v>0</v>
      </c>
      <c r="K4366" s="12">
        <f>(1 - Dashboard!$I$11) * I4366 * Dashboard!$I$10 * 'Lookups and Calculations'!$F$12</f>
        <v>0</v>
      </c>
      <c r="L4366" s="12">
        <f>(H4366 - I4366) * Dashboard!$I$13 * (Dashboard!$D$12 / 365) * 'Lookups and Calculations'!$F$12</f>
        <v>0</v>
      </c>
      <c r="M4366" s="3">
        <f>(G4366*2) * Dashboard!$I$13 * (Dashboard!$D$12 / 365) * 'Lookups and Calculations'!$F$12</f>
        <v>1602.0878730267946</v>
      </c>
      <c r="N4366" s="12">
        <f>H4366 * Dashboard!$I$14 * Dashboard!$I$15 * (Dashboard!$D$12 / 365) * 'Lookups and Calculations'!$F$12</f>
        <v>0</v>
      </c>
    </row>
    <row r="4367" spans="1:14" x14ac:dyDescent="0.35">
      <c r="A4367" s="2">
        <v>4366</v>
      </c>
      <c r="B4367" s="11">
        <v>0.75307168803897595</v>
      </c>
      <c r="C4367" s="11">
        <v>-1.5534736958996898E-2</v>
      </c>
      <c r="D4367" s="3">
        <f>B4367*Dashboard!$D$11*Dashboard!$D$10*SQRT(Dashboard!$D$12/365)</f>
        <v>186973.96906823458</v>
      </c>
      <c r="E4367" s="3">
        <f>IF(Dashboard!$I$3,C4367*Dashboard!$E$11*Dashboard!$E$10*SQRT(Dashboard!$D$12/365),0)</f>
        <v>-7713.9838710928061</v>
      </c>
      <c r="F4367" s="3">
        <f>D4367+IF(Dashboard!$I$3,E4367,0)</f>
        <v>179259.98519714177</v>
      </c>
      <c r="G4367" s="3">
        <f>IF(Dashboard!$I$4, ('Lookups and Calculations'!$F$9) / (1 - 'Lookups and Calculations'!$F$10), 'Lookups and Calculations'!$F$9)</f>
        <v>1951878.888340465</v>
      </c>
      <c r="H4367" s="12">
        <f t="shared" si="136"/>
        <v>0</v>
      </c>
      <c r="I4367" s="12">
        <f t="shared" si="137"/>
        <v>0</v>
      </c>
      <c r="J4367" s="13">
        <f>(1 - Dashboard!$I$9) * H4367 * Dashboard!$I$8 * 'Lookups and Calculations'!$F$12</f>
        <v>0</v>
      </c>
      <c r="K4367" s="12">
        <f>(1 - Dashboard!$I$11) * I4367 * Dashboard!$I$10 * 'Lookups and Calculations'!$F$12</f>
        <v>0</v>
      </c>
      <c r="L4367" s="12">
        <f>(H4367 - I4367) * Dashboard!$I$13 * (Dashboard!$D$12 / 365) * 'Lookups and Calculations'!$F$12</f>
        <v>0</v>
      </c>
      <c r="M4367" s="3">
        <f>(G4367*2) * Dashboard!$I$13 * (Dashboard!$D$12 / 365) * 'Lookups and Calculations'!$F$12</f>
        <v>1602.0878730267946</v>
      </c>
      <c r="N4367" s="12">
        <f>H4367 * Dashboard!$I$14 * Dashboard!$I$15 * (Dashboard!$D$12 / 365) * 'Lookups and Calculations'!$F$12</f>
        <v>0</v>
      </c>
    </row>
    <row r="4368" spans="1:14" x14ac:dyDescent="0.35">
      <c r="A4368" s="2">
        <v>4367</v>
      </c>
      <c r="B4368" s="11">
        <v>0.92880293464792263</v>
      </c>
      <c r="C4368" s="11">
        <v>-0.50369194042613308</v>
      </c>
      <c r="D4368" s="3">
        <f>B4368*Dashboard!$D$11*Dashboard!$D$10*SQRT(Dashboard!$D$12/365)</f>
        <v>230604.83341973432</v>
      </c>
      <c r="E4368" s="3">
        <f>IF(Dashboard!$I$3,C4368*Dashboard!$E$11*Dashboard!$E$10*SQRT(Dashboard!$D$12/365),0)</f>
        <v>-250115.04956293252</v>
      </c>
      <c r="F4368" s="3">
        <f>D4368+IF(Dashboard!$I$3,E4368,0)</f>
        <v>-19510.216143198195</v>
      </c>
      <c r="G4368" s="3">
        <f>IF(Dashboard!$I$4, ('Lookups and Calculations'!$F$9) / (1 - 'Lookups and Calculations'!$F$10), 'Lookups and Calculations'!$F$9)</f>
        <v>1951878.888340465</v>
      </c>
      <c r="H4368" s="12">
        <f t="shared" si="136"/>
        <v>0</v>
      </c>
      <c r="I4368" s="12">
        <f t="shared" si="137"/>
        <v>0</v>
      </c>
      <c r="J4368" s="13">
        <f>(1 - Dashboard!$I$9) * H4368 * Dashboard!$I$8 * 'Lookups and Calculations'!$F$12</f>
        <v>0</v>
      </c>
      <c r="K4368" s="12">
        <f>(1 - Dashboard!$I$11) * I4368 * Dashboard!$I$10 * 'Lookups and Calculations'!$F$12</f>
        <v>0</v>
      </c>
      <c r="L4368" s="12">
        <f>(H4368 - I4368) * Dashboard!$I$13 * (Dashboard!$D$12 / 365) * 'Lookups and Calculations'!$F$12</f>
        <v>0</v>
      </c>
      <c r="M4368" s="3">
        <f>(G4368*2) * Dashboard!$I$13 * (Dashboard!$D$12 / 365) * 'Lookups and Calculations'!$F$12</f>
        <v>1602.0878730267946</v>
      </c>
      <c r="N4368" s="12">
        <f>H4368 * Dashboard!$I$14 * Dashboard!$I$15 * (Dashboard!$D$12 / 365) * 'Lookups and Calculations'!$F$12</f>
        <v>0</v>
      </c>
    </row>
    <row r="4369" spans="1:14" x14ac:dyDescent="0.35">
      <c r="A4369" s="2">
        <v>4368</v>
      </c>
      <c r="B4369" s="11">
        <v>0.31868479139883493</v>
      </c>
      <c r="C4369" s="11">
        <v>0.84963708706506735</v>
      </c>
      <c r="D4369" s="3">
        <f>B4369*Dashboard!$D$11*Dashboard!$D$10*SQRT(Dashboard!$D$12/365)</f>
        <v>79123.622990907912</v>
      </c>
      <c r="E4369" s="3">
        <f>IF(Dashboard!$I$3,C4369*Dashboard!$E$11*Dashboard!$E$10*SQRT(Dashboard!$D$12/365),0)</f>
        <v>421898.79385800759</v>
      </c>
      <c r="F4369" s="3">
        <f>D4369+IF(Dashboard!$I$3,E4369,0)</f>
        <v>501022.41684891551</v>
      </c>
      <c r="G4369" s="3">
        <f>IF(Dashboard!$I$4, ('Lookups and Calculations'!$F$9) / (1 - 'Lookups and Calculations'!$F$10), 'Lookups and Calculations'!$F$9)</f>
        <v>1951878.888340465</v>
      </c>
      <c r="H4369" s="12">
        <f t="shared" si="136"/>
        <v>0</v>
      </c>
      <c r="I4369" s="12">
        <f t="shared" si="137"/>
        <v>0</v>
      </c>
      <c r="J4369" s="13">
        <f>(1 - Dashboard!$I$9) * H4369 * Dashboard!$I$8 * 'Lookups and Calculations'!$F$12</f>
        <v>0</v>
      </c>
      <c r="K4369" s="12">
        <f>(1 - Dashboard!$I$11) * I4369 * Dashboard!$I$10 * 'Lookups and Calculations'!$F$12</f>
        <v>0</v>
      </c>
      <c r="L4369" s="12">
        <f>(H4369 - I4369) * Dashboard!$I$13 * (Dashboard!$D$12 / 365) * 'Lookups and Calculations'!$F$12</f>
        <v>0</v>
      </c>
      <c r="M4369" s="3">
        <f>(G4369*2) * Dashboard!$I$13 * (Dashboard!$D$12 / 365) * 'Lookups and Calculations'!$F$12</f>
        <v>1602.0878730267946</v>
      </c>
      <c r="N4369" s="12">
        <f>H4369 * Dashboard!$I$14 * Dashboard!$I$15 * (Dashboard!$D$12 / 365) * 'Lookups and Calculations'!$F$12</f>
        <v>0</v>
      </c>
    </row>
    <row r="4370" spans="1:14" x14ac:dyDescent="0.35">
      <c r="A4370" s="2">
        <v>4369</v>
      </c>
      <c r="B4370" s="11">
        <v>0.1672567046427238</v>
      </c>
      <c r="C4370" s="11">
        <v>-0.45691649731977868</v>
      </c>
      <c r="D4370" s="3">
        <f>B4370*Dashboard!$D$11*Dashboard!$D$10*SQRT(Dashboard!$D$12/365)</f>
        <v>41526.790101163569</v>
      </c>
      <c r="E4370" s="3">
        <f>IF(Dashboard!$I$3,C4370*Dashboard!$E$11*Dashboard!$E$10*SQRT(Dashboard!$D$12/365),0)</f>
        <v>-226888.07026885013</v>
      </c>
      <c r="F4370" s="3">
        <f>D4370+IF(Dashboard!$I$3,E4370,0)</f>
        <v>-185361.28016768658</v>
      </c>
      <c r="G4370" s="3">
        <f>IF(Dashboard!$I$4, ('Lookups and Calculations'!$F$9) / (1 - 'Lookups and Calculations'!$F$10), 'Lookups and Calculations'!$F$9)</f>
        <v>1951878.888340465</v>
      </c>
      <c r="H4370" s="12">
        <f t="shared" si="136"/>
        <v>0</v>
      </c>
      <c r="I4370" s="12">
        <f t="shared" si="137"/>
        <v>0</v>
      </c>
      <c r="J4370" s="13">
        <f>(1 - Dashboard!$I$9) * H4370 * Dashboard!$I$8 * 'Lookups and Calculations'!$F$12</f>
        <v>0</v>
      </c>
      <c r="K4370" s="12">
        <f>(1 - Dashboard!$I$11) * I4370 * Dashboard!$I$10 * 'Lookups and Calculations'!$F$12</f>
        <v>0</v>
      </c>
      <c r="L4370" s="12">
        <f>(H4370 - I4370) * Dashboard!$I$13 * (Dashboard!$D$12 / 365) * 'Lookups and Calculations'!$F$12</f>
        <v>0</v>
      </c>
      <c r="M4370" s="3">
        <f>(G4370*2) * Dashboard!$I$13 * (Dashboard!$D$12 / 365) * 'Lookups and Calculations'!$F$12</f>
        <v>1602.0878730267946</v>
      </c>
      <c r="N4370" s="12">
        <f>H4370 * Dashboard!$I$14 * Dashboard!$I$15 * (Dashboard!$D$12 / 365) * 'Lookups and Calculations'!$F$12</f>
        <v>0</v>
      </c>
    </row>
    <row r="4371" spans="1:14" x14ac:dyDescent="0.35">
      <c r="A4371" s="2">
        <v>4370</v>
      </c>
      <c r="B4371" s="11">
        <v>-1.3466067966272577</v>
      </c>
      <c r="C4371" s="11">
        <v>-1.1831248702267259</v>
      </c>
      <c r="D4371" s="3">
        <f>B4371*Dashboard!$D$11*Dashboard!$D$10*SQRT(Dashboard!$D$12/365)</f>
        <v>-334337.91435620689</v>
      </c>
      <c r="E4371" s="3">
        <f>IF(Dashboard!$I$3,C4371*Dashboard!$E$11*Dashboard!$E$10*SQRT(Dashboard!$D$12/365),0)</f>
        <v>-587496.66573093052</v>
      </c>
      <c r="F4371" s="3">
        <f>D4371+IF(Dashboard!$I$3,E4371,0)</f>
        <v>-921834.58008713741</v>
      </c>
      <c r="G4371" s="3">
        <f>IF(Dashboard!$I$4, ('Lookups and Calculations'!$F$9) / (1 - 'Lookups and Calculations'!$F$10), 'Lookups and Calculations'!$F$9)</f>
        <v>1951878.888340465</v>
      </c>
      <c r="H4371" s="12">
        <f t="shared" si="136"/>
        <v>0</v>
      </c>
      <c r="I4371" s="12">
        <f t="shared" si="137"/>
        <v>0</v>
      </c>
      <c r="J4371" s="13">
        <f>(1 - Dashboard!$I$9) * H4371 * Dashboard!$I$8 * 'Lookups and Calculations'!$F$12</f>
        <v>0</v>
      </c>
      <c r="K4371" s="12">
        <f>(1 - Dashboard!$I$11) * I4371 * Dashboard!$I$10 * 'Lookups and Calculations'!$F$12</f>
        <v>0</v>
      </c>
      <c r="L4371" s="12">
        <f>(H4371 - I4371) * Dashboard!$I$13 * (Dashboard!$D$12 / 365) * 'Lookups and Calculations'!$F$12</f>
        <v>0</v>
      </c>
      <c r="M4371" s="3">
        <f>(G4371*2) * Dashboard!$I$13 * (Dashboard!$D$12 / 365) * 'Lookups and Calculations'!$F$12</f>
        <v>1602.0878730267946</v>
      </c>
      <c r="N4371" s="12">
        <f>H4371 * Dashboard!$I$14 * Dashboard!$I$15 * (Dashboard!$D$12 / 365) * 'Lookups and Calculations'!$F$12</f>
        <v>0</v>
      </c>
    </row>
    <row r="4372" spans="1:14" x14ac:dyDescent="0.35">
      <c r="A4372" s="2">
        <v>4371</v>
      </c>
      <c r="B4372" s="11">
        <v>0.65333639588288195</v>
      </c>
      <c r="C4372" s="11">
        <v>0.43354389494843365</v>
      </c>
      <c r="D4372" s="3">
        <f>B4372*Dashboard!$D$11*Dashboard!$D$10*SQRT(Dashboard!$D$12/365)</f>
        <v>162211.51454127629</v>
      </c>
      <c r="E4372" s="3">
        <f>IF(Dashboard!$I$3,C4372*Dashboard!$E$11*Dashboard!$E$10*SQRT(Dashboard!$D$12/365),0)</f>
        <v>215282.08825615808</v>
      </c>
      <c r="F4372" s="3">
        <f>D4372+IF(Dashboard!$I$3,E4372,0)</f>
        <v>377493.60279743437</v>
      </c>
      <c r="G4372" s="3">
        <f>IF(Dashboard!$I$4, ('Lookups and Calculations'!$F$9) / (1 - 'Lookups and Calculations'!$F$10), 'Lookups and Calculations'!$F$9)</f>
        <v>1951878.888340465</v>
      </c>
      <c r="H4372" s="12">
        <f t="shared" si="136"/>
        <v>0</v>
      </c>
      <c r="I4372" s="12">
        <f t="shared" si="137"/>
        <v>0</v>
      </c>
      <c r="J4372" s="13">
        <f>(1 - Dashboard!$I$9) * H4372 * Dashboard!$I$8 * 'Lookups and Calculations'!$F$12</f>
        <v>0</v>
      </c>
      <c r="K4372" s="12">
        <f>(1 - Dashboard!$I$11) * I4372 * Dashboard!$I$10 * 'Lookups and Calculations'!$F$12</f>
        <v>0</v>
      </c>
      <c r="L4372" s="12">
        <f>(H4372 - I4372) * Dashboard!$I$13 * (Dashboard!$D$12 / 365) * 'Lookups and Calculations'!$F$12</f>
        <v>0</v>
      </c>
      <c r="M4372" s="3">
        <f>(G4372*2) * Dashboard!$I$13 * (Dashboard!$D$12 / 365) * 'Lookups and Calculations'!$F$12</f>
        <v>1602.0878730267946</v>
      </c>
      <c r="N4372" s="12">
        <f>H4372 * Dashboard!$I$14 * Dashboard!$I$15 * (Dashboard!$D$12 / 365) * 'Lookups and Calculations'!$F$12</f>
        <v>0</v>
      </c>
    </row>
    <row r="4373" spans="1:14" x14ac:dyDescent="0.35">
      <c r="A4373" s="2">
        <v>4372</v>
      </c>
      <c r="B4373" s="11">
        <v>0.481098752299917</v>
      </c>
      <c r="C4373" s="11">
        <v>0.52330176260660033</v>
      </c>
      <c r="D4373" s="3">
        <f>B4373*Dashboard!$D$11*Dashboard!$D$10*SQRT(Dashboard!$D$12/365)</f>
        <v>119448.04812079899</v>
      </c>
      <c r="E4373" s="3">
        <f>IF(Dashboard!$I$3,C4373*Dashboard!$E$11*Dashboard!$E$10*SQRT(Dashboard!$D$12/365),0)</f>
        <v>259852.57214953256</v>
      </c>
      <c r="F4373" s="3">
        <f>D4373+IF(Dashboard!$I$3,E4373,0)</f>
        <v>379300.62027033156</v>
      </c>
      <c r="G4373" s="3">
        <f>IF(Dashboard!$I$4, ('Lookups and Calculations'!$F$9) / (1 - 'Lookups and Calculations'!$F$10), 'Lookups and Calculations'!$F$9)</f>
        <v>1951878.888340465</v>
      </c>
      <c r="H4373" s="12">
        <f t="shared" si="136"/>
        <v>0</v>
      </c>
      <c r="I4373" s="12">
        <f t="shared" si="137"/>
        <v>0</v>
      </c>
      <c r="J4373" s="13">
        <f>(1 - Dashboard!$I$9) * H4373 * Dashboard!$I$8 * 'Lookups and Calculations'!$F$12</f>
        <v>0</v>
      </c>
      <c r="K4373" s="12">
        <f>(1 - Dashboard!$I$11) * I4373 * Dashboard!$I$10 * 'Lookups and Calculations'!$F$12</f>
        <v>0</v>
      </c>
      <c r="L4373" s="12">
        <f>(H4373 - I4373) * Dashboard!$I$13 * (Dashboard!$D$12 / 365) * 'Lookups and Calculations'!$F$12</f>
        <v>0</v>
      </c>
      <c r="M4373" s="3">
        <f>(G4373*2) * Dashboard!$I$13 * (Dashboard!$D$12 / 365) * 'Lookups and Calculations'!$F$12</f>
        <v>1602.0878730267946</v>
      </c>
      <c r="N4373" s="12">
        <f>H4373 * Dashboard!$I$14 * Dashboard!$I$15 * (Dashboard!$D$12 / 365) * 'Lookups and Calculations'!$F$12</f>
        <v>0</v>
      </c>
    </row>
    <row r="4374" spans="1:14" x14ac:dyDescent="0.35">
      <c r="A4374" s="2">
        <v>4373</v>
      </c>
      <c r="B4374" s="11">
        <v>-1.0612349067448525</v>
      </c>
      <c r="C4374" s="11">
        <v>-0.58230658132492941</v>
      </c>
      <c r="D4374" s="3">
        <f>B4374*Dashboard!$D$11*Dashboard!$D$10*SQRT(Dashboard!$D$12/365)</f>
        <v>-263485.27740372741</v>
      </c>
      <c r="E4374" s="3">
        <f>IF(Dashboard!$I$3,C4374*Dashboard!$E$11*Dashboard!$E$10*SQRT(Dashboard!$D$12/365),0)</f>
        <v>-289152.21340585517</v>
      </c>
      <c r="F4374" s="3">
        <f>D4374+IF(Dashboard!$I$3,E4374,0)</f>
        <v>-552637.49080958264</v>
      </c>
      <c r="G4374" s="3">
        <f>IF(Dashboard!$I$4, ('Lookups and Calculations'!$F$9) / (1 - 'Lookups and Calculations'!$F$10), 'Lookups and Calculations'!$F$9)</f>
        <v>1951878.888340465</v>
      </c>
      <c r="H4374" s="12">
        <f t="shared" si="136"/>
        <v>0</v>
      </c>
      <c r="I4374" s="12">
        <f t="shared" si="137"/>
        <v>0</v>
      </c>
      <c r="J4374" s="13">
        <f>(1 - Dashboard!$I$9) * H4374 * Dashboard!$I$8 * 'Lookups and Calculations'!$F$12</f>
        <v>0</v>
      </c>
      <c r="K4374" s="12">
        <f>(1 - Dashboard!$I$11) * I4374 * Dashboard!$I$10 * 'Lookups and Calculations'!$F$12</f>
        <v>0</v>
      </c>
      <c r="L4374" s="12">
        <f>(H4374 - I4374) * Dashboard!$I$13 * (Dashboard!$D$12 / 365) * 'Lookups and Calculations'!$F$12</f>
        <v>0</v>
      </c>
      <c r="M4374" s="3">
        <f>(G4374*2) * Dashboard!$I$13 * (Dashboard!$D$12 / 365) * 'Lookups and Calculations'!$F$12</f>
        <v>1602.0878730267946</v>
      </c>
      <c r="N4374" s="12">
        <f>H4374 * Dashboard!$I$14 * Dashboard!$I$15 * (Dashboard!$D$12 / 365) * 'Lookups and Calculations'!$F$12</f>
        <v>0</v>
      </c>
    </row>
    <row r="4375" spans="1:14" x14ac:dyDescent="0.35">
      <c r="A4375" s="2">
        <v>4374</v>
      </c>
      <c r="B4375" s="11">
        <v>0.38609148483359845</v>
      </c>
      <c r="C4375" s="11">
        <v>0.36959058820358259</v>
      </c>
      <c r="D4375" s="3">
        <f>B4375*Dashboard!$D$11*Dashboard!$D$10*SQRT(Dashboard!$D$12/365)</f>
        <v>95859.475916255367</v>
      </c>
      <c r="E4375" s="3">
        <f>IF(Dashboard!$I$3,C4375*Dashboard!$E$11*Dashboard!$E$10*SQRT(Dashboard!$D$12/365),0)</f>
        <v>183525.20830157871</v>
      </c>
      <c r="F4375" s="3">
        <f>D4375+IF(Dashboard!$I$3,E4375,0)</f>
        <v>279384.68421783409</v>
      </c>
      <c r="G4375" s="3">
        <f>IF(Dashboard!$I$4, ('Lookups and Calculations'!$F$9) / (1 - 'Lookups and Calculations'!$F$10), 'Lookups and Calculations'!$F$9)</f>
        <v>1951878.888340465</v>
      </c>
      <c r="H4375" s="12">
        <f t="shared" si="136"/>
        <v>0</v>
      </c>
      <c r="I4375" s="12">
        <f t="shared" si="137"/>
        <v>0</v>
      </c>
      <c r="J4375" s="13">
        <f>(1 - Dashboard!$I$9) * H4375 * Dashboard!$I$8 * 'Lookups and Calculations'!$F$12</f>
        <v>0</v>
      </c>
      <c r="K4375" s="12">
        <f>(1 - Dashboard!$I$11) * I4375 * Dashboard!$I$10 * 'Lookups and Calculations'!$F$12</f>
        <v>0</v>
      </c>
      <c r="L4375" s="12">
        <f>(H4375 - I4375) * Dashboard!$I$13 * (Dashboard!$D$12 / 365) * 'Lookups and Calculations'!$F$12</f>
        <v>0</v>
      </c>
      <c r="M4375" s="3">
        <f>(G4375*2) * Dashboard!$I$13 * (Dashboard!$D$12 / 365) * 'Lookups and Calculations'!$F$12</f>
        <v>1602.0878730267946</v>
      </c>
      <c r="N4375" s="12">
        <f>H4375 * Dashboard!$I$14 * Dashboard!$I$15 * (Dashboard!$D$12 / 365) * 'Lookups and Calculations'!$F$12</f>
        <v>0</v>
      </c>
    </row>
    <row r="4376" spans="1:14" x14ac:dyDescent="0.35">
      <c r="A4376" s="2">
        <v>4375</v>
      </c>
      <c r="B4376" s="11">
        <v>-1.7806704000263889</v>
      </c>
      <c r="C4376" s="11">
        <v>0.44042529682020692</v>
      </c>
      <c r="D4376" s="3">
        <f>B4376*Dashboard!$D$11*Dashboard!$D$10*SQRT(Dashboard!$D$12/365)</f>
        <v>-442107.99261653202</v>
      </c>
      <c r="E4376" s="3">
        <f>IF(Dashboard!$I$3,C4376*Dashboard!$E$11*Dashboard!$E$10*SQRT(Dashboard!$D$12/365),0)</f>
        <v>218699.14148270941</v>
      </c>
      <c r="F4376" s="3">
        <f>D4376+IF(Dashboard!$I$3,E4376,0)</f>
        <v>-223408.85113382261</v>
      </c>
      <c r="G4376" s="3">
        <f>IF(Dashboard!$I$4, ('Lookups and Calculations'!$F$9) / (1 - 'Lookups and Calculations'!$F$10), 'Lookups and Calculations'!$F$9)</f>
        <v>1951878.888340465</v>
      </c>
      <c r="H4376" s="12">
        <f t="shared" si="136"/>
        <v>0</v>
      </c>
      <c r="I4376" s="12">
        <f t="shared" si="137"/>
        <v>0</v>
      </c>
      <c r="J4376" s="13">
        <f>(1 - Dashboard!$I$9) * H4376 * Dashboard!$I$8 * 'Lookups and Calculations'!$F$12</f>
        <v>0</v>
      </c>
      <c r="K4376" s="12">
        <f>(1 - Dashboard!$I$11) * I4376 * Dashboard!$I$10 * 'Lookups and Calculations'!$F$12</f>
        <v>0</v>
      </c>
      <c r="L4376" s="12">
        <f>(H4376 - I4376) * Dashboard!$I$13 * (Dashboard!$D$12 / 365) * 'Lookups and Calculations'!$F$12</f>
        <v>0</v>
      </c>
      <c r="M4376" s="3">
        <f>(G4376*2) * Dashboard!$I$13 * (Dashboard!$D$12 / 365) * 'Lookups and Calculations'!$F$12</f>
        <v>1602.0878730267946</v>
      </c>
      <c r="N4376" s="12">
        <f>H4376 * Dashboard!$I$14 * Dashboard!$I$15 * (Dashboard!$D$12 / 365) * 'Lookups and Calculations'!$F$12</f>
        <v>0</v>
      </c>
    </row>
    <row r="4377" spans="1:14" x14ac:dyDescent="0.35">
      <c r="A4377" s="2">
        <v>4376</v>
      </c>
      <c r="B4377" s="11">
        <v>5.3992066041030871E-2</v>
      </c>
      <c r="C4377" s="11">
        <v>-1.0083394097161369</v>
      </c>
      <c r="D4377" s="3">
        <f>B4377*Dashboard!$D$11*Dashboard!$D$10*SQRT(Dashboard!$D$12/365)</f>
        <v>13405.245538009527</v>
      </c>
      <c r="E4377" s="3">
        <f>IF(Dashboard!$I$3,C4377*Dashboard!$E$11*Dashboard!$E$10*SQRT(Dashboard!$D$12/365),0)</f>
        <v>-500704.5799145464</v>
      </c>
      <c r="F4377" s="3">
        <f>D4377+IF(Dashboard!$I$3,E4377,0)</f>
        <v>-487299.33437653689</v>
      </c>
      <c r="G4377" s="3">
        <f>IF(Dashboard!$I$4, ('Lookups and Calculations'!$F$9) / (1 - 'Lookups and Calculations'!$F$10), 'Lookups and Calculations'!$F$9)</f>
        <v>1951878.888340465</v>
      </c>
      <c r="H4377" s="12">
        <f t="shared" si="136"/>
        <v>0</v>
      </c>
      <c r="I4377" s="12">
        <f t="shared" si="137"/>
        <v>0</v>
      </c>
      <c r="J4377" s="13">
        <f>(1 - Dashboard!$I$9) * H4377 * Dashboard!$I$8 * 'Lookups and Calculations'!$F$12</f>
        <v>0</v>
      </c>
      <c r="K4377" s="12">
        <f>(1 - Dashboard!$I$11) * I4377 * Dashboard!$I$10 * 'Lookups and Calculations'!$F$12</f>
        <v>0</v>
      </c>
      <c r="L4377" s="12">
        <f>(H4377 - I4377) * Dashboard!$I$13 * (Dashboard!$D$12 / 365) * 'Lookups and Calculations'!$F$12</f>
        <v>0</v>
      </c>
      <c r="M4377" s="3">
        <f>(G4377*2) * Dashboard!$I$13 * (Dashboard!$D$12 / 365) * 'Lookups and Calculations'!$F$12</f>
        <v>1602.0878730267946</v>
      </c>
      <c r="N4377" s="12">
        <f>H4377 * Dashboard!$I$14 * Dashboard!$I$15 * (Dashboard!$D$12 / 365) * 'Lookups and Calculations'!$F$12</f>
        <v>0</v>
      </c>
    </row>
    <row r="4378" spans="1:14" x14ac:dyDescent="0.35">
      <c r="A4378" s="2">
        <v>4377</v>
      </c>
      <c r="B4378" s="11">
        <v>-0.32827367168454796</v>
      </c>
      <c r="C4378" s="11">
        <v>-0.51131823734096959</v>
      </c>
      <c r="D4378" s="3">
        <f>B4378*Dashboard!$D$11*Dashboard!$D$10*SQRT(Dashboard!$D$12/365)</f>
        <v>-81504.367127775695</v>
      </c>
      <c r="E4378" s="3">
        <f>IF(Dashboard!$I$3,C4378*Dashboard!$E$11*Dashboard!$E$10*SQRT(Dashboard!$D$12/365),0)</f>
        <v>-253901.99050390179</v>
      </c>
      <c r="F4378" s="3">
        <f>D4378+IF(Dashboard!$I$3,E4378,0)</f>
        <v>-335406.35763167747</v>
      </c>
      <c r="G4378" s="3">
        <f>IF(Dashboard!$I$4, ('Lookups and Calculations'!$F$9) / (1 - 'Lookups and Calculations'!$F$10), 'Lookups and Calculations'!$F$9)</f>
        <v>1951878.888340465</v>
      </c>
      <c r="H4378" s="12">
        <f t="shared" si="136"/>
        <v>0</v>
      </c>
      <c r="I4378" s="12">
        <f t="shared" si="137"/>
        <v>0</v>
      </c>
      <c r="J4378" s="13">
        <f>(1 - Dashboard!$I$9) * H4378 * Dashboard!$I$8 * 'Lookups and Calculations'!$F$12</f>
        <v>0</v>
      </c>
      <c r="K4378" s="12">
        <f>(1 - Dashboard!$I$11) * I4378 * Dashboard!$I$10 * 'Lookups and Calculations'!$F$12</f>
        <v>0</v>
      </c>
      <c r="L4378" s="12">
        <f>(H4378 - I4378) * Dashboard!$I$13 * (Dashboard!$D$12 / 365) * 'Lookups and Calculations'!$F$12</f>
        <v>0</v>
      </c>
      <c r="M4378" s="3">
        <f>(G4378*2) * Dashboard!$I$13 * (Dashboard!$D$12 / 365) * 'Lookups and Calculations'!$F$12</f>
        <v>1602.0878730267946</v>
      </c>
      <c r="N4378" s="12">
        <f>H4378 * Dashboard!$I$14 * Dashboard!$I$15 * (Dashboard!$D$12 / 365) * 'Lookups and Calculations'!$F$12</f>
        <v>0</v>
      </c>
    </row>
    <row r="4379" spans="1:14" x14ac:dyDescent="0.35">
      <c r="A4379" s="2">
        <v>4378</v>
      </c>
      <c r="B4379" s="11">
        <v>1.7557477825528292</v>
      </c>
      <c r="C4379" s="11">
        <v>-1.5235728412776823</v>
      </c>
      <c r="D4379" s="3">
        <f>B4379*Dashboard!$D$11*Dashboard!$D$10*SQRT(Dashboard!$D$12/365)</f>
        <v>435920.16112238134</v>
      </c>
      <c r="E4379" s="3">
        <f>IF(Dashboard!$I$3,C4379*Dashboard!$E$11*Dashboard!$E$10*SQRT(Dashboard!$D$12/365),0)</f>
        <v>-756550.71309363062</v>
      </c>
      <c r="F4379" s="3">
        <f>D4379+IF(Dashboard!$I$3,E4379,0)</f>
        <v>-320630.55197124928</v>
      </c>
      <c r="G4379" s="3">
        <f>IF(Dashboard!$I$4, ('Lookups and Calculations'!$F$9) / (1 - 'Lookups and Calculations'!$F$10), 'Lookups and Calculations'!$F$9)</f>
        <v>1951878.888340465</v>
      </c>
      <c r="H4379" s="12">
        <f t="shared" si="136"/>
        <v>0</v>
      </c>
      <c r="I4379" s="12">
        <f t="shared" si="137"/>
        <v>0</v>
      </c>
      <c r="J4379" s="13">
        <f>(1 - Dashboard!$I$9) * H4379 * Dashboard!$I$8 * 'Lookups and Calculations'!$F$12</f>
        <v>0</v>
      </c>
      <c r="K4379" s="12">
        <f>(1 - Dashboard!$I$11) * I4379 * Dashboard!$I$10 * 'Lookups and Calculations'!$F$12</f>
        <v>0</v>
      </c>
      <c r="L4379" s="12">
        <f>(H4379 - I4379) * Dashboard!$I$13 * (Dashboard!$D$12 / 365) * 'Lookups and Calculations'!$F$12</f>
        <v>0</v>
      </c>
      <c r="M4379" s="3">
        <f>(G4379*2) * Dashboard!$I$13 * (Dashboard!$D$12 / 365) * 'Lookups and Calculations'!$F$12</f>
        <v>1602.0878730267946</v>
      </c>
      <c r="N4379" s="12">
        <f>H4379 * Dashboard!$I$14 * Dashboard!$I$15 * (Dashboard!$D$12 / 365) * 'Lookups and Calculations'!$F$12</f>
        <v>0</v>
      </c>
    </row>
    <row r="4380" spans="1:14" x14ac:dyDescent="0.35">
      <c r="A4380" s="2">
        <v>4379</v>
      </c>
      <c r="B4380" s="11">
        <v>-0.74466986003175439</v>
      </c>
      <c r="C4380" s="11">
        <v>-0.67824925330759478</v>
      </c>
      <c r="D4380" s="3">
        <f>B4380*Dashboard!$D$11*Dashboard!$D$10*SQRT(Dashboard!$D$12/365)</f>
        <v>-184887.94836809431</v>
      </c>
      <c r="E4380" s="3">
        <f>IF(Dashboard!$I$3,C4380*Dashboard!$E$11*Dashboard!$E$10*SQRT(Dashboard!$D$12/365),0)</f>
        <v>-336793.84558651474</v>
      </c>
      <c r="F4380" s="3">
        <f>D4380+IF(Dashboard!$I$3,E4380,0)</f>
        <v>-521681.79395460908</v>
      </c>
      <c r="G4380" s="3">
        <f>IF(Dashboard!$I$4, ('Lookups and Calculations'!$F$9) / (1 - 'Lookups and Calculations'!$F$10), 'Lookups and Calculations'!$F$9)</f>
        <v>1951878.888340465</v>
      </c>
      <c r="H4380" s="12">
        <f t="shared" si="136"/>
        <v>0</v>
      </c>
      <c r="I4380" s="12">
        <f t="shared" si="137"/>
        <v>0</v>
      </c>
      <c r="J4380" s="13">
        <f>(1 - Dashboard!$I$9) * H4380 * Dashboard!$I$8 * 'Lookups and Calculations'!$F$12</f>
        <v>0</v>
      </c>
      <c r="K4380" s="12">
        <f>(1 - Dashboard!$I$11) * I4380 * Dashboard!$I$10 * 'Lookups and Calculations'!$F$12</f>
        <v>0</v>
      </c>
      <c r="L4380" s="12">
        <f>(H4380 - I4380) * Dashboard!$I$13 * (Dashboard!$D$12 / 365) * 'Lookups and Calculations'!$F$12</f>
        <v>0</v>
      </c>
      <c r="M4380" s="3">
        <f>(G4380*2) * Dashboard!$I$13 * (Dashboard!$D$12 / 365) * 'Lookups and Calculations'!$F$12</f>
        <v>1602.0878730267946</v>
      </c>
      <c r="N4380" s="12">
        <f>H4380 * Dashboard!$I$14 * Dashboard!$I$15 * (Dashboard!$D$12 / 365) * 'Lookups and Calculations'!$F$12</f>
        <v>0</v>
      </c>
    </row>
    <row r="4381" spans="1:14" x14ac:dyDescent="0.35">
      <c r="A4381" s="2">
        <v>4380</v>
      </c>
      <c r="B4381" s="11">
        <v>0.96620172917954517</v>
      </c>
      <c r="C4381" s="11">
        <v>0.20204332941462019</v>
      </c>
      <c r="D4381" s="3">
        <f>B4381*Dashboard!$D$11*Dashboard!$D$10*SQRT(Dashboard!$D$12/365)</f>
        <v>239890.27219403457</v>
      </c>
      <c r="E4381" s="3">
        <f>IF(Dashboard!$I$3,C4381*Dashboard!$E$11*Dashboard!$E$10*SQRT(Dashboard!$D$12/365),0)</f>
        <v>100327.34950582063</v>
      </c>
      <c r="F4381" s="3">
        <f>D4381+IF(Dashboard!$I$3,E4381,0)</f>
        <v>340217.6216998552</v>
      </c>
      <c r="G4381" s="3">
        <f>IF(Dashboard!$I$4, ('Lookups and Calculations'!$F$9) / (1 - 'Lookups and Calculations'!$F$10), 'Lookups and Calculations'!$F$9)</f>
        <v>1951878.888340465</v>
      </c>
      <c r="H4381" s="12">
        <f t="shared" si="136"/>
        <v>0</v>
      </c>
      <c r="I4381" s="12">
        <f t="shared" si="137"/>
        <v>0</v>
      </c>
      <c r="J4381" s="13">
        <f>(1 - Dashboard!$I$9) * H4381 * Dashboard!$I$8 * 'Lookups and Calculations'!$F$12</f>
        <v>0</v>
      </c>
      <c r="K4381" s="12">
        <f>(1 - Dashboard!$I$11) * I4381 * Dashboard!$I$10 * 'Lookups and Calculations'!$F$12</f>
        <v>0</v>
      </c>
      <c r="L4381" s="12">
        <f>(H4381 - I4381) * Dashboard!$I$13 * (Dashboard!$D$12 / 365) * 'Lookups and Calculations'!$F$12</f>
        <v>0</v>
      </c>
      <c r="M4381" s="3">
        <f>(G4381*2) * Dashboard!$I$13 * (Dashboard!$D$12 / 365) * 'Lookups and Calculations'!$F$12</f>
        <v>1602.0878730267946</v>
      </c>
      <c r="N4381" s="12">
        <f>H4381 * Dashboard!$I$14 * Dashboard!$I$15 * (Dashboard!$D$12 / 365) * 'Lookups and Calculations'!$F$12</f>
        <v>0</v>
      </c>
    </row>
    <row r="4382" spans="1:14" x14ac:dyDescent="0.35">
      <c r="A4382" s="2">
        <v>4381</v>
      </c>
      <c r="B4382" s="11">
        <v>6.869425983031531E-2</v>
      </c>
      <c r="C4382" s="11">
        <v>-1.5747062747140412</v>
      </c>
      <c r="D4382" s="3">
        <f>B4382*Dashboard!$D$11*Dashboard!$D$10*SQRT(Dashboard!$D$12/365)</f>
        <v>17055.532184625015</v>
      </c>
      <c r="E4382" s="3">
        <f>IF(Dashboard!$I$3,C4382*Dashboard!$E$11*Dashboard!$E$10*SQRT(Dashboard!$D$12/365),0)</f>
        <v>-781941.71146346326</v>
      </c>
      <c r="F4382" s="3">
        <f>D4382+IF(Dashboard!$I$3,E4382,0)</f>
        <v>-764886.17927883822</v>
      </c>
      <c r="G4382" s="3">
        <f>IF(Dashboard!$I$4, ('Lookups and Calculations'!$F$9) / (1 - 'Lookups and Calculations'!$F$10), 'Lookups and Calculations'!$F$9)</f>
        <v>1951878.888340465</v>
      </c>
      <c r="H4382" s="12">
        <f t="shared" si="136"/>
        <v>0</v>
      </c>
      <c r="I4382" s="12">
        <f t="shared" si="137"/>
        <v>0</v>
      </c>
      <c r="J4382" s="13">
        <f>(1 - Dashboard!$I$9) * H4382 * Dashboard!$I$8 * 'Lookups and Calculations'!$F$12</f>
        <v>0</v>
      </c>
      <c r="K4382" s="12">
        <f>(1 - Dashboard!$I$11) * I4382 * Dashboard!$I$10 * 'Lookups and Calculations'!$F$12</f>
        <v>0</v>
      </c>
      <c r="L4382" s="12">
        <f>(H4382 - I4382) * Dashboard!$I$13 * (Dashboard!$D$12 / 365) * 'Lookups and Calculations'!$F$12</f>
        <v>0</v>
      </c>
      <c r="M4382" s="3">
        <f>(G4382*2) * Dashboard!$I$13 * (Dashboard!$D$12 / 365) * 'Lookups and Calculations'!$F$12</f>
        <v>1602.0878730267946</v>
      </c>
      <c r="N4382" s="12">
        <f>H4382 * Dashboard!$I$14 * Dashboard!$I$15 * (Dashboard!$D$12 / 365) * 'Lookups and Calculations'!$F$12</f>
        <v>0</v>
      </c>
    </row>
    <row r="4383" spans="1:14" x14ac:dyDescent="0.35">
      <c r="A4383" s="2">
        <v>4382</v>
      </c>
      <c r="B4383" s="11">
        <v>9.4303603326941529E-2</v>
      </c>
      <c r="C4383" s="11">
        <v>-0.45894971717799476</v>
      </c>
      <c r="D4383" s="3">
        <f>B4383*Dashboard!$D$11*Dashboard!$D$10*SQRT(Dashboard!$D$12/365)</f>
        <v>23413.865228939601</v>
      </c>
      <c r="E4383" s="3">
        <f>IF(Dashboard!$I$3,C4383*Dashboard!$E$11*Dashboard!$E$10*SQRT(Dashboard!$D$12/365),0)</f>
        <v>-227897.69310533989</v>
      </c>
      <c r="F4383" s="3">
        <f>D4383+IF(Dashboard!$I$3,E4383,0)</f>
        <v>-204483.82787640029</v>
      </c>
      <c r="G4383" s="3">
        <f>IF(Dashboard!$I$4, ('Lookups and Calculations'!$F$9) / (1 - 'Lookups and Calculations'!$F$10), 'Lookups and Calculations'!$F$9)</f>
        <v>1951878.888340465</v>
      </c>
      <c r="H4383" s="12">
        <f t="shared" si="136"/>
        <v>0</v>
      </c>
      <c r="I4383" s="12">
        <f t="shared" si="137"/>
        <v>0</v>
      </c>
      <c r="J4383" s="13">
        <f>(1 - Dashboard!$I$9) * H4383 * Dashboard!$I$8 * 'Lookups and Calculations'!$F$12</f>
        <v>0</v>
      </c>
      <c r="K4383" s="12">
        <f>(1 - Dashboard!$I$11) * I4383 * Dashboard!$I$10 * 'Lookups and Calculations'!$F$12</f>
        <v>0</v>
      </c>
      <c r="L4383" s="12">
        <f>(H4383 - I4383) * Dashboard!$I$13 * (Dashboard!$D$12 / 365) * 'Lookups and Calculations'!$F$12</f>
        <v>0</v>
      </c>
      <c r="M4383" s="3">
        <f>(G4383*2) * Dashboard!$I$13 * (Dashboard!$D$12 / 365) * 'Lookups and Calculations'!$F$12</f>
        <v>1602.0878730267946</v>
      </c>
      <c r="N4383" s="12">
        <f>H4383 * Dashboard!$I$14 * Dashboard!$I$15 * (Dashboard!$D$12 / 365) * 'Lookups and Calculations'!$F$12</f>
        <v>0</v>
      </c>
    </row>
    <row r="4384" spans="1:14" x14ac:dyDescent="0.35">
      <c r="A4384" s="2">
        <v>4383</v>
      </c>
      <c r="B4384" s="11">
        <v>2.015721716617827</v>
      </c>
      <c r="C4384" s="11">
        <v>1.3771130557518989</v>
      </c>
      <c r="D4384" s="3">
        <f>B4384*Dashboard!$D$11*Dashboard!$D$10*SQRT(Dashboard!$D$12/365)</f>
        <v>500466.94873697619</v>
      </c>
      <c r="E4384" s="3">
        <f>IF(Dashboard!$I$3,C4384*Dashboard!$E$11*Dashboard!$E$10*SQRT(Dashboard!$D$12/365),0)</f>
        <v>683824.12452688359</v>
      </c>
      <c r="F4384" s="3">
        <f>D4384+IF(Dashboard!$I$3,E4384,0)</f>
        <v>1184291.0732638598</v>
      </c>
      <c r="G4384" s="3">
        <f>IF(Dashboard!$I$4, ('Lookups and Calculations'!$F$9) / (1 - 'Lookups and Calculations'!$F$10), 'Lookups and Calculations'!$F$9)</f>
        <v>1951878.888340465</v>
      </c>
      <c r="H4384" s="12">
        <f t="shared" si="136"/>
        <v>0</v>
      </c>
      <c r="I4384" s="12">
        <f t="shared" si="137"/>
        <v>0</v>
      </c>
      <c r="J4384" s="13">
        <f>(1 - Dashboard!$I$9) * H4384 * Dashboard!$I$8 * 'Lookups and Calculations'!$F$12</f>
        <v>0</v>
      </c>
      <c r="K4384" s="12">
        <f>(1 - Dashboard!$I$11) * I4384 * Dashboard!$I$10 * 'Lookups and Calculations'!$F$12</f>
        <v>0</v>
      </c>
      <c r="L4384" s="12">
        <f>(H4384 - I4384) * Dashboard!$I$13 * (Dashboard!$D$12 / 365) * 'Lookups and Calculations'!$F$12</f>
        <v>0</v>
      </c>
      <c r="M4384" s="3">
        <f>(G4384*2) * Dashboard!$I$13 * (Dashboard!$D$12 / 365) * 'Lookups and Calculations'!$F$12</f>
        <v>1602.0878730267946</v>
      </c>
      <c r="N4384" s="12">
        <f>H4384 * Dashboard!$I$14 * Dashboard!$I$15 * (Dashboard!$D$12 / 365) * 'Lookups and Calculations'!$F$12</f>
        <v>0</v>
      </c>
    </row>
    <row r="4385" spans="1:14" x14ac:dyDescent="0.35">
      <c r="A4385" s="2">
        <v>4384</v>
      </c>
      <c r="B4385" s="11">
        <v>0.20868546255950607</v>
      </c>
      <c r="C4385" s="11">
        <v>0.20117605625218651</v>
      </c>
      <c r="D4385" s="3">
        <f>B4385*Dashboard!$D$11*Dashboard!$D$10*SQRT(Dashboard!$D$12/365)</f>
        <v>51812.795303986859</v>
      </c>
      <c r="E4385" s="3">
        <f>IF(Dashboard!$I$3,C4385*Dashboard!$E$11*Dashboard!$E$10*SQRT(Dashboard!$D$12/365),0)</f>
        <v>99896.693280066465</v>
      </c>
      <c r="F4385" s="3">
        <f>D4385+IF(Dashboard!$I$3,E4385,0)</f>
        <v>151709.48858405332</v>
      </c>
      <c r="G4385" s="3">
        <f>IF(Dashboard!$I$4, ('Lookups and Calculations'!$F$9) / (1 - 'Lookups and Calculations'!$F$10), 'Lookups and Calculations'!$F$9)</f>
        <v>1951878.888340465</v>
      </c>
      <c r="H4385" s="12">
        <f t="shared" si="136"/>
        <v>0</v>
      </c>
      <c r="I4385" s="12">
        <f t="shared" si="137"/>
        <v>0</v>
      </c>
      <c r="J4385" s="13">
        <f>(1 - Dashboard!$I$9) * H4385 * Dashboard!$I$8 * 'Lookups and Calculations'!$F$12</f>
        <v>0</v>
      </c>
      <c r="K4385" s="12">
        <f>(1 - Dashboard!$I$11) * I4385 * Dashboard!$I$10 * 'Lookups and Calculations'!$F$12</f>
        <v>0</v>
      </c>
      <c r="L4385" s="12">
        <f>(H4385 - I4385) * Dashboard!$I$13 * (Dashboard!$D$12 / 365) * 'Lookups and Calculations'!$F$12</f>
        <v>0</v>
      </c>
      <c r="M4385" s="3">
        <f>(G4385*2) * Dashboard!$I$13 * (Dashboard!$D$12 / 365) * 'Lookups and Calculations'!$F$12</f>
        <v>1602.0878730267946</v>
      </c>
      <c r="N4385" s="12">
        <f>H4385 * Dashboard!$I$14 * Dashboard!$I$15 * (Dashboard!$D$12 / 365) * 'Lookups and Calculations'!$F$12</f>
        <v>0</v>
      </c>
    </row>
    <row r="4386" spans="1:14" x14ac:dyDescent="0.35">
      <c r="A4386" s="2">
        <v>4385</v>
      </c>
      <c r="B4386" s="11">
        <v>-0.57455800228247389</v>
      </c>
      <c r="C4386" s="11">
        <v>-1.9072569511148734</v>
      </c>
      <c r="D4386" s="3">
        <f>B4386*Dashboard!$D$11*Dashboard!$D$10*SQRT(Dashboard!$D$12/365)</f>
        <v>-142652.27580977645</v>
      </c>
      <c r="E4386" s="3">
        <f>IF(Dashboard!$I$3,C4386*Dashboard!$E$11*Dashboard!$E$10*SQRT(Dashboard!$D$12/365),0)</f>
        <v>-947074.25029228069</v>
      </c>
      <c r="F4386" s="3">
        <f>D4386+IF(Dashboard!$I$3,E4386,0)</f>
        <v>-1089726.5261020572</v>
      </c>
      <c r="G4386" s="3">
        <f>IF(Dashboard!$I$4, ('Lookups and Calculations'!$F$9) / (1 - 'Lookups and Calculations'!$F$10), 'Lookups and Calculations'!$F$9)</f>
        <v>1951878.888340465</v>
      </c>
      <c r="H4386" s="12">
        <f t="shared" si="136"/>
        <v>0</v>
      </c>
      <c r="I4386" s="12">
        <f t="shared" si="137"/>
        <v>0</v>
      </c>
      <c r="J4386" s="13">
        <f>(1 - Dashboard!$I$9) * H4386 * Dashboard!$I$8 * 'Lookups and Calculations'!$F$12</f>
        <v>0</v>
      </c>
      <c r="K4386" s="12">
        <f>(1 - Dashboard!$I$11) * I4386 * Dashboard!$I$10 * 'Lookups and Calculations'!$F$12</f>
        <v>0</v>
      </c>
      <c r="L4386" s="12">
        <f>(H4386 - I4386) * Dashboard!$I$13 * (Dashboard!$D$12 / 365) * 'Lookups and Calculations'!$F$12</f>
        <v>0</v>
      </c>
      <c r="M4386" s="3">
        <f>(G4386*2) * Dashboard!$I$13 * (Dashboard!$D$12 / 365) * 'Lookups and Calculations'!$F$12</f>
        <v>1602.0878730267946</v>
      </c>
      <c r="N4386" s="12">
        <f>H4386 * Dashboard!$I$14 * Dashboard!$I$15 * (Dashboard!$D$12 / 365) * 'Lookups and Calculations'!$F$12</f>
        <v>0</v>
      </c>
    </row>
    <row r="4387" spans="1:14" x14ac:dyDescent="0.35">
      <c r="A4387" s="2">
        <v>4386</v>
      </c>
      <c r="B4387" s="11">
        <v>-0.21374696385613265</v>
      </c>
      <c r="C4387" s="11">
        <v>0.91942841496666916</v>
      </c>
      <c r="D4387" s="3">
        <f>B4387*Dashboard!$D$11*Dashboard!$D$10*SQRT(Dashboard!$D$12/365)</f>
        <v>-53069.473787463859</v>
      </c>
      <c r="E4387" s="3">
        <f>IF(Dashboard!$I$3,C4387*Dashboard!$E$11*Dashboard!$E$10*SQRT(Dashboard!$D$12/365),0)</f>
        <v>456554.62222485419</v>
      </c>
      <c r="F4387" s="3">
        <f>D4387+IF(Dashboard!$I$3,E4387,0)</f>
        <v>403485.14843739034</v>
      </c>
      <c r="G4387" s="3">
        <f>IF(Dashboard!$I$4, ('Lookups and Calculations'!$F$9) / (1 - 'Lookups and Calculations'!$F$10), 'Lookups and Calculations'!$F$9)</f>
        <v>1951878.888340465</v>
      </c>
      <c r="H4387" s="12">
        <f t="shared" si="136"/>
        <v>0</v>
      </c>
      <c r="I4387" s="12">
        <f t="shared" si="137"/>
        <v>0</v>
      </c>
      <c r="J4387" s="13">
        <f>(1 - Dashboard!$I$9) * H4387 * Dashboard!$I$8 * 'Lookups and Calculations'!$F$12</f>
        <v>0</v>
      </c>
      <c r="K4387" s="12">
        <f>(1 - Dashboard!$I$11) * I4387 * Dashboard!$I$10 * 'Lookups and Calculations'!$F$12</f>
        <v>0</v>
      </c>
      <c r="L4387" s="12">
        <f>(H4387 - I4387) * Dashboard!$I$13 * (Dashboard!$D$12 / 365) * 'Lookups and Calculations'!$F$12</f>
        <v>0</v>
      </c>
      <c r="M4387" s="3">
        <f>(G4387*2) * Dashboard!$I$13 * (Dashboard!$D$12 / 365) * 'Lookups and Calculations'!$F$12</f>
        <v>1602.0878730267946</v>
      </c>
      <c r="N4387" s="12">
        <f>H4387 * Dashboard!$I$14 * Dashboard!$I$15 * (Dashboard!$D$12 / 365) * 'Lookups and Calculations'!$F$12</f>
        <v>0</v>
      </c>
    </row>
    <row r="4388" spans="1:14" x14ac:dyDescent="0.35">
      <c r="A4388" s="2">
        <v>4387</v>
      </c>
      <c r="B4388" s="11">
        <v>0.22820149626758138</v>
      </c>
      <c r="C4388" s="11">
        <v>-0.63909357380851506</v>
      </c>
      <c r="D4388" s="3">
        <f>B4388*Dashboard!$D$11*Dashboard!$D$10*SQRT(Dashboard!$D$12/365)</f>
        <v>56658.270629676495</v>
      </c>
      <c r="E4388" s="3">
        <f>IF(Dashboard!$I$3,C4388*Dashboard!$E$11*Dashboard!$E$10*SQRT(Dashboard!$D$12/365),0)</f>
        <v>-317350.56303111545</v>
      </c>
      <c r="F4388" s="3">
        <f>D4388+IF(Dashboard!$I$3,E4388,0)</f>
        <v>-260692.29240143896</v>
      </c>
      <c r="G4388" s="3">
        <f>IF(Dashboard!$I$4, ('Lookups and Calculations'!$F$9) / (1 - 'Lookups and Calculations'!$F$10), 'Lookups and Calculations'!$F$9)</f>
        <v>1951878.888340465</v>
      </c>
      <c r="H4388" s="12">
        <f t="shared" si="136"/>
        <v>0</v>
      </c>
      <c r="I4388" s="12">
        <f t="shared" si="137"/>
        <v>0</v>
      </c>
      <c r="J4388" s="13">
        <f>(1 - Dashboard!$I$9) * H4388 * Dashboard!$I$8 * 'Lookups and Calculations'!$F$12</f>
        <v>0</v>
      </c>
      <c r="K4388" s="12">
        <f>(1 - Dashboard!$I$11) * I4388 * Dashboard!$I$10 * 'Lookups and Calculations'!$F$12</f>
        <v>0</v>
      </c>
      <c r="L4388" s="12">
        <f>(H4388 - I4388) * Dashboard!$I$13 * (Dashboard!$D$12 / 365) * 'Lookups and Calculations'!$F$12</f>
        <v>0</v>
      </c>
      <c r="M4388" s="3">
        <f>(G4388*2) * Dashboard!$I$13 * (Dashboard!$D$12 / 365) * 'Lookups and Calculations'!$F$12</f>
        <v>1602.0878730267946</v>
      </c>
      <c r="N4388" s="12">
        <f>H4388 * Dashboard!$I$14 * Dashboard!$I$15 * (Dashboard!$D$12 / 365) * 'Lookups and Calculations'!$F$12</f>
        <v>0</v>
      </c>
    </row>
    <row r="4389" spans="1:14" x14ac:dyDescent="0.35">
      <c r="A4389" s="2">
        <v>4388</v>
      </c>
      <c r="B4389" s="11">
        <v>-1.4855512441244319E-3</v>
      </c>
      <c r="C4389" s="11">
        <v>-7.8746919619957695E-2</v>
      </c>
      <c r="D4389" s="3">
        <f>B4389*Dashboard!$D$11*Dashboard!$D$10*SQRT(Dashboard!$D$12/365)</f>
        <v>-368.83528723738607</v>
      </c>
      <c r="E4389" s="3">
        <f>IF(Dashboard!$I$3,C4389*Dashboard!$E$11*Dashboard!$E$10*SQRT(Dashboard!$D$12/365),0)</f>
        <v>-39102.848632064597</v>
      </c>
      <c r="F4389" s="3">
        <f>D4389+IF(Dashboard!$I$3,E4389,0)</f>
        <v>-39471.683919301984</v>
      </c>
      <c r="G4389" s="3">
        <f>IF(Dashboard!$I$4, ('Lookups and Calculations'!$F$9) / (1 - 'Lookups and Calculations'!$F$10), 'Lookups and Calculations'!$F$9)</f>
        <v>1951878.888340465</v>
      </c>
      <c r="H4389" s="12">
        <f t="shared" si="136"/>
        <v>0</v>
      </c>
      <c r="I4389" s="12">
        <f t="shared" si="137"/>
        <v>0</v>
      </c>
      <c r="J4389" s="13">
        <f>(1 - Dashboard!$I$9) * H4389 * Dashboard!$I$8 * 'Lookups and Calculations'!$F$12</f>
        <v>0</v>
      </c>
      <c r="K4389" s="12">
        <f>(1 - Dashboard!$I$11) * I4389 * Dashboard!$I$10 * 'Lookups and Calculations'!$F$12</f>
        <v>0</v>
      </c>
      <c r="L4389" s="12">
        <f>(H4389 - I4389) * Dashboard!$I$13 * (Dashboard!$D$12 / 365) * 'Lookups and Calculations'!$F$12</f>
        <v>0</v>
      </c>
      <c r="M4389" s="3">
        <f>(G4389*2) * Dashboard!$I$13 * (Dashboard!$D$12 / 365) * 'Lookups and Calculations'!$F$12</f>
        <v>1602.0878730267946</v>
      </c>
      <c r="N4389" s="12">
        <f>H4389 * Dashboard!$I$14 * Dashboard!$I$15 * (Dashboard!$D$12 / 365) * 'Lookups and Calculations'!$F$12</f>
        <v>0</v>
      </c>
    </row>
    <row r="4390" spans="1:14" x14ac:dyDescent="0.35">
      <c r="A4390" s="2">
        <v>4389</v>
      </c>
      <c r="B4390" s="11">
        <v>-0.84655212024737114</v>
      </c>
      <c r="C4390" s="11">
        <v>-1.8356699258282034</v>
      </c>
      <c r="D4390" s="3">
        <f>B4390*Dashboard!$D$11*Dashboard!$D$10*SQRT(Dashboard!$D$12/365)</f>
        <v>-210183.45591766329</v>
      </c>
      <c r="E4390" s="3">
        <f>IF(Dashboard!$I$3,C4390*Dashboard!$E$11*Dashboard!$E$10*SQRT(Dashboard!$D$12/365),0)</f>
        <v>-911526.74408741598</v>
      </c>
      <c r="F4390" s="3">
        <f>D4390+IF(Dashboard!$I$3,E4390,0)</f>
        <v>-1121710.2000050792</v>
      </c>
      <c r="G4390" s="3">
        <f>IF(Dashboard!$I$4, ('Lookups and Calculations'!$F$9) / (1 - 'Lookups and Calculations'!$F$10), 'Lookups and Calculations'!$F$9)</f>
        <v>1951878.888340465</v>
      </c>
      <c r="H4390" s="12">
        <f t="shared" si="136"/>
        <v>0</v>
      </c>
      <c r="I4390" s="12">
        <f t="shared" si="137"/>
        <v>0</v>
      </c>
      <c r="J4390" s="13">
        <f>(1 - Dashboard!$I$9) * H4390 * Dashboard!$I$8 * 'Lookups and Calculations'!$F$12</f>
        <v>0</v>
      </c>
      <c r="K4390" s="12">
        <f>(1 - Dashboard!$I$11) * I4390 * Dashboard!$I$10 * 'Lookups and Calculations'!$F$12</f>
        <v>0</v>
      </c>
      <c r="L4390" s="12">
        <f>(H4390 - I4390) * Dashboard!$I$13 * (Dashboard!$D$12 / 365) * 'Lookups and Calculations'!$F$12</f>
        <v>0</v>
      </c>
      <c r="M4390" s="3">
        <f>(G4390*2) * Dashboard!$I$13 * (Dashboard!$D$12 / 365) * 'Lookups and Calculations'!$F$12</f>
        <v>1602.0878730267946</v>
      </c>
      <c r="N4390" s="12">
        <f>H4390 * Dashboard!$I$14 * Dashboard!$I$15 * (Dashboard!$D$12 / 365) * 'Lookups and Calculations'!$F$12</f>
        <v>0</v>
      </c>
    </row>
    <row r="4391" spans="1:14" x14ac:dyDescent="0.35">
      <c r="A4391" s="2">
        <v>4390</v>
      </c>
      <c r="B4391" s="11">
        <v>0.3669429791657845</v>
      </c>
      <c r="C4391" s="11">
        <v>1.3385770290490948</v>
      </c>
      <c r="D4391" s="3">
        <f>B4391*Dashboard!$D$11*Dashboard!$D$10*SQRT(Dashboard!$D$12/365)</f>
        <v>91105.251101669768</v>
      </c>
      <c r="E4391" s="3">
        <f>IF(Dashboard!$I$3,C4391*Dashboard!$E$11*Dashboard!$E$10*SQRT(Dashboard!$D$12/365),0)</f>
        <v>664688.5389533363</v>
      </c>
      <c r="F4391" s="3">
        <f>D4391+IF(Dashboard!$I$3,E4391,0)</f>
        <v>755793.79005500604</v>
      </c>
      <c r="G4391" s="3">
        <f>IF(Dashboard!$I$4, ('Lookups and Calculations'!$F$9) / (1 - 'Lookups and Calculations'!$F$10), 'Lookups and Calculations'!$F$9)</f>
        <v>1951878.888340465</v>
      </c>
      <c r="H4391" s="12">
        <f t="shared" si="136"/>
        <v>0</v>
      </c>
      <c r="I4391" s="12">
        <f t="shared" si="137"/>
        <v>0</v>
      </c>
      <c r="J4391" s="13">
        <f>(1 - Dashboard!$I$9) * H4391 * Dashboard!$I$8 * 'Lookups and Calculations'!$F$12</f>
        <v>0</v>
      </c>
      <c r="K4391" s="12">
        <f>(1 - Dashboard!$I$11) * I4391 * Dashboard!$I$10 * 'Lookups and Calculations'!$F$12</f>
        <v>0</v>
      </c>
      <c r="L4391" s="12">
        <f>(H4391 - I4391) * Dashboard!$I$13 * (Dashboard!$D$12 / 365) * 'Lookups and Calculations'!$F$12</f>
        <v>0</v>
      </c>
      <c r="M4391" s="3">
        <f>(G4391*2) * Dashboard!$I$13 * (Dashboard!$D$12 / 365) * 'Lookups and Calculations'!$F$12</f>
        <v>1602.0878730267946</v>
      </c>
      <c r="N4391" s="12">
        <f>H4391 * Dashboard!$I$14 * Dashboard!$I$15 * (Dashboard!$D$12 / 365) * 'Lookups and Calculations'!$F$12</f>
        <v>0</v>
      </c>
    </row>
    <row r="4392" spans="1:14" x14ac:dyDescent="0.35">
      <c r="A4392" s="2">
        <v>4391</v>
      </c>
      <c r="B4392" s="11">
        <v>2.1539984258491036E-2</v>
      </c>
      <c r="C4392" s="11">
        <v>-0.11525147170841298</v>
      </c>
      <c r="D4392" s="3">
        <f>B4392*Dashboard!$D$11*Dashboard!$D$10*SQRT(Dashboard!$D$12/365)</f>
        <v>5347.9853438188466</v>
      </c>
      <c r="E4392" s="3">
        <f>IF(Dashboard!$I$3,C4392*Dashboard!$E$11*Dashboard!$E$10*SQRT(Dashboard!$D$12/365),0)</f>
        <v>-57229.677993583078</v>
      </c>
      <c r="F4392" s="3">
        <f>D4392+IF(Dashboard!$I$3,E4392,0)</f>
        <v>-51881.692649764234</v>
      </c>
      <c r="G4392" s="3">
        <f>IF(Dashboard!$I$4, ('Lookups and Calculations'!$F$9) / (1 - 'Lookups and Calculations'!$F$10), 'Lookups and Calculations'!$F$9)</f>
        <v>1951878.888340465</v>
      </c>
      <c r="H4392" s="12">
        <f t="shared" si="136"/>
        <v>0</v>
      </c>
      <c r="I4392" s="12">
        <f t="shared" si="137"/>
        <v>0</v>
      </c>
      <c r="J4392" s="13">
        <f>(1 - Dashboard!$I$9) * H4392 * Dashboard!$I$8 * 'Lookups and Calculations'!$F$12</f>
        <v>0</v>
      </c>
      <c r="K4392" s="12">
        <f>(1 - Dashboard!$I$11) * I4392 * Dashboard!$I$10 * 'Lookups and Calculations'!$F$12</f>
        <v>0</v>
      </c>
      <c r="L4392" s="12">
        <f>(H4392 - I4392) * Dashboard!$I$13 * (Dashboard!$D$12 / 365) * 'Lookups and Calculations'!$F$12</f>
        <v>0</v>
      </c>
      <c r="M4392" s="3">
        <f>(G4392*2) * Dashboard!$I$13 * (Dashboard!$D$12 / 365) * 'Lookups and Calculations'!$F$12</f>
        <v>1602.0878730267946</v>
      </c>
      <c r="N4392" s="12">
        <f>H4392 * Dashboard!$I$14 * Dashboard!$I$15 * (Dashboard!$D$12 / 365) * 'Lookups and Calculations'!$F$12</f>
        <v>0</v>
      </c>
    </row>
    <row r="4393" spans="1:14" x14ac:dyDescent="0.35">
      <c r="A4393" s="2">
        <v>4392</v>
      </c>
      <c r="B4393" s="11">
        <v>0.19657522390732607</v>
      </c>
      <c r="C4393" s="11">
        <v>0.7155459240474743</v>
      </c>
      <c r="D4393" s="3">
        <f>B4393*Dashboard!$D$11*Dashboard!$D$10*SQRT(Dashboard!$D$12/365)</f>
        <v>48806.043857709599</v>
      </c>
      <c r="E4393" s="3">
        <f>IF(Dashboard!$I$3,C4393*Dashboard!$E$11*Dashboard!$E$10*SQRT(Dashboard!$D$12/365),0)</f>
        <v>355314.01218426746</v>
      </c>
      <c r="F4393" s="3">
        <f>D4393+IF(Dashboard!$I$3,E4393,0)</f>
        <v>404120.05604197708</v>
      </c>
      <c r="G4393" s="3">
        <f>IF(Dashboard!$I$4, ('Lookups and Calculations'!$F$9) / (1 - 'Lookups and Calculations'!$F$10), 'Lookups and Calculations'!$F$9)</f>
        <v>1951878.888340465</v>
      </c>
      <c r="H4393" s="12">
        <f t="shared" si="136"/>
        <v>0</v>
      </c>
      <c r="I4393" s="12">
        <f t="shared" si="137"/>
        <v>0</v>
      </c>
      <c r="J4393" s="13">
        <f>(1 - Dashboard!$I$9) * H4393 * Dashboard!$I$8 * 'Lookups and Calculations'!$F$12</f>
        <v>0</v>
      </c>
      <c r="K4393" s="12">
        <f>(1 - Dashboard!$I$11) * I4393 * Dashboard!$I$10 * 'Lookups and Calculations'!$F$12</f>
        <v>0</v>
      </c>
      <c r="L4393" s="12">
        <f>(H4393 - I4393) * Dashboard!$I$13 * (Dashboard!$D$12 / 365) * 'Lookups and Calculations'!$F$12</f>
        <v>0</v>
      </c>
      <c r="M4393" s="3">
        <f>(G4393*2) * Dashboard!$I$13 * (Dashboard!$D$12 / 365) * 'Lookups and Calculations'!$F$12</f>
        <v>1602.0878730267946</v>
      </c>
      <c r="N4393" s="12">
        <f>H4393 * Dashboard!$I$14 * Dashboard!$I$15 * (Dashboard!$D$12 / 365) * 'Lookups and Calculations'!$F$12</f>
        <v>0</v>
      </c>
    </row>
    <row r="4394" spans="1:14" x14ac:dyDescent="0.35">
      <c r="A4394" s="2">
        <v>4393</v>
      </c>
      <c r="B4394" s="11">
        <v>-0.75033831658440076</v>
      </c>
      <c r="C4394" s="11">
        <v>0.57560946945471536</v>
      </c>
      <c r="D4394" s="3">
        <f>B4394*Dashboard!$D$11*Dashboard!$D$10*SQRT(Dashboard!$D$12/365)</f>
        <v>-186295.32277477137</v>
      </c>
      <c r="E4394" s="3">
        <f>IF(Dashboard!$I$3,C4394*Dashboard!$E$11*Dashboard!$E$10*SQRT(Dashboard!$D$12/365),0)</f>
        <v>285826.67187360435</v>
      </c>
      <c r="F4394" s="3">
        <f>D4394+IF(Dashboard!$I$3,E4394,0)</f>
        <v>99531.349098832987</v>
      </c>
      <c r="G4394" s="3">
        <f>IF(Dashboard!$I$4, ('Lookups and Calculations'!$F$9) / (1 - 'Lookups and Calculations'!$F$10), 'Lookups and Calculations'!$F$9)</f>
        <v>1951878.888340465</v>
      </c>
      <c r="H4394" s="12">
        <f t="shared" si="136"/>
        <v>0</v>
      </c>
      <c r="I4394" s="12">
        <f t="shared" si="137"/>
        <v>0</v>
      </c>
      <c r="J4394" s="13">
        <f>(1 - Dashboard!$I$9) * H4394 * Dashboard!$I$8 * 'Lookups and Calculations'!$F$12</f>
        <v>0</v>
      </c>
      <c r="K4394" s="12">
        <f>(1 - Dashboard!$I$11) * I4394 * Dashboard!$I$10 * 'Lookups and Calculations'!$F$12</f>
        <v>0</v>
      </c>
      <c r="L4394" s="12">
        <f>(H4394 - I4394) * Dashboard!$I$13 * (Dashboard!$D$12 / 365) * 'Lookups and Calculations'!$F$12</f>
        <v>0</v>
      </c>
      <c r="M4394" s="3">
        <f>(G4394*2) * Dashboard!$I$13 * (Dashboard!$D$12 / 365) * 'Lookups and Calculations'!$F$12</f>
        <v>1602.0878730267946</v>
      </c>
      <c r="N4394" s="12">
        <f>H4394 * Dashboard!$I$14 * Dashboard!$I$15 * (Dashboard!$D$12 / 365) * 'Lookups and Calculations'!$F$12</f>
        <v>0</v>
      </c>
    </row>
    <row r="4395" spans="1:14" x14ac:dyDescent="0.35">
      <c r="A4395" s="2">
        <v>4394</v>
      </c>
      <c r="B4395" s="11">
        <v>0.79227046926770361</v>
      </c>
      <c r="C4395" s="11">
        <v>-0.26876411470338174</v>
      </c>
      <c r="D4395" s="3">
        <f>B4395*Dashboard!$D$11*Dashboard!$D$10*SQRT(Dashboard!$D$12/365)</f>
        <v>196706.31171951388</v>
      </c>
      <c r="E4395" s="3">
        <f>IF(Dashboard!$I$3,C4395*Dashboard!$E$11*Dashboard!$E$10*SQRT(Dashboard!$D$12/365),0)</f>
        <v>-133458.4583841126</v>
      </c>
      <c r="F4395" s="3">
        <f>D4395+IF(Dashboard!$I$3,E4395,0)</f>
        <v>63247.853335401276</v>
      </c>
      <c r="G4395" s="3">
        <f>IF(Dashboard!$I$4, ('Lookups and Calculations'!$F$9) / (1 - 'Lookups and Calculations'!$F$10), 'Lookups and Calculations'!$F$9)</f>
        <v>1951878.888340465</v>
      </c>
      <c r="H4395" s="12">
        <f t="shared" si="136"/>
        <v>0</v>
      </c>
      <c r="I4395" s="12">
        <f t="shared" si="137"/>
        <v>0</v>
      </c>
      <c r="J4395" s="13">
        <f>(1 - Dashboard!$I$9) * H4395 * Dashboard!$I$8 * 'Lookups and Calculations'!$F$12</f>
        <v>0</v>
      </c>
      <c r="K4395" s="12">
        <f>(1 - Dashboard!$I$11) * I4395 * Dashboard!$I$10 * 'Lookups and Calculations'!$F$12</f>
        <v>0</v>
      </c>
      <c r="L4395" s="12">
        <f>(H4395 - I4395) * Dashboard!$I$13 * (Dashboard!$D$12 / 365) * 'Lookups and Calculations'!$F$12</f>
        <v>0</v>
      </c>
      <c r="M4395" s="3">
        <f>(G4395*2) * Dashboard!$I$13 * (Dashboard!$D$12 / 365) * 'Lookups and Calculations'!$F$12</f>
        <v>1602.0878730267946</v>
      </c>
      <c r="N4395" s="12">
        <f>H4395 * Dashboard!$I$14 * Dashboard!$I$15 * (Dashboard!$D$12 / 365) * 'Lookups and Calculations'!$F$12</f>
        <v>0</v>
      </c>
    </row>
    <row r="4396" spans="1:14" x14ac:dyDescent="0.35">
      <c r="A4396" s="2">
        <v>4395</v>
      </c>
      <c r="B4396" s="11">
        <v>0.90614388422663239</v>
      </c>
      <c r="C4396" s="11">
        <v>0.64510057842152757</v>
      </c>
      <c r="D4396" s="3">
        <f>B4396*Dashboard!$D$11*Dashboard!$D$10*SQRT(Dashboard!$D$12/365)</f>
        <v>224979.00435209498</v>
      </c>
      <c r="E4396" s="3">
        <f>IF(Dashboard!$I$3,C4396*Dashboard!$E$11*Dashboard!$E$10*SQRT(Dashboard!$D$12/365),0)</f>
        <v>320333.42246546992</v>
      </c>
      <c r="F4396" s="3">
        <f>D4396+IF(Dashboard!$I$3,E4396,0)</f>
        <v>545312.42681756488</v>
      </c>
      <c r="G4396" s="3">
        <f>IF(Dashboard!$I$4, ('Lookups and Calculations'!$F$9) / (1 - 'Lookups and Calculations'!$F$10), 'Lookups and Calculations'!$F$9)</f>
        <v>1951878.888340465</v>
      </c>
      <c r="H4396" s="12">
        <f t="shared" si="136"/>
        <v>0</v>
      </c>
      <c r="I4396" s="12">
        <f t="shared" si="137"/>
        <v>0</v>
      </c>
      <c r="J4396" s="13">
        <f>(1 - Dashboard!$I$9) * H4396 * Dashboard!$I$8 * 'Lookups and Calculations'!$F$12</f>
        <v>0</v>
      </c>
      <c r="K4396" s="12">
        <f>(1 - Dashboard!$I$11) * I4396 * Dashboard!$I$10 * 'Lookups and Calculations'!$F$12</f>
        <v>0</v>
      </c>
      <c r="L4396" s="12">
        <f>(H4396 - I4396) * Dashboard!$I$13 * (Dashboard!$D$12 / 365) * 'Lookups and Calculations'!$F$12</f>
        <v>0</v>
      </c>
      <c r="M4396" s="3">
        <f>(G4396*2) * Dashboard!$I$13 * (Dashboard!$D$12 / 365) * 'Lookups and Calculations'!$F$12</f>
        <v>1602.0878730267946</v>
      </c>
      <c r="N4396" s="12">
        <f>H4396 * Dashboard!$I$14 * Dashboard!$I$15 * (Dashboard!$D$12 / 365) * 'Lookups and Calculations'!$F$12</f>
        <v>0</v>
      </c>
    </row>
    <row r="4397" spans="1:14" x14ac:dyDescent="0.35">
      <c r="A4397" s="2">
        <v>4396</v>
      </c>
      <c r="B4397" s="11">
        <v>0.19791704839837757</v>
      </c>
      <c r="C4397" s="11">
        <v>0.47245584980724553</v>
      </c>
      <c r="D4397" s="3">
        <f>B4397*Dashboard!$D$11*Dashboard!$D$10*SQRT(Dashboard!$D$12/365)</f>
        <v>49139.19441278914</v>
      </c>
      <c r="E4397" s="3">
        <f>IF(Dashboard!$I$3,C4397*Dashboard!$E$11*Dashboard!$E$10*SQRT(Dashboard!$D$12/365),0)</f>
        <v>234604.34604306743</v>
      </c>
      <c r="F4397" s="3">
        <f>D4397+IF(Dashboard!$I$3,E4397,0)</f>
        <v>283743.54045585659</v>
      </c>
      <c r="G4397" s="3">
        <f>IF(Dashboard!$I$4, ('Lookups and Calculations'!$F$9) / (1 - 'Lookups and Calculations'!$F$10), 'Lookups and Calculations'!$F$9)</f>
        <v>1951878.888340465</v>
      </c>
      <c r="H4397" s="12">
        <f t="shared" si="136"/>
        <v>0</v>
      </c>
      <c r="I4397" s="12">
        <f t="shared" si="137"/>
        <v>0</v>
      </c>
      <c r="J4397" s="13">
        <f>(1 - Dashboard!$I$9) * H4397 * Dashboard!$I$8 * 'Lookups and Calculations'!$F$12</f>
        <v>0</v>
      </c>
      <c r="K4397" s="12">
        <f>(1 - Dashboard!$I$11) * I4397 * Dashboard!$I$10 * 'Lookups and Calculations'!$F$12</f>
        <v>0</v>
      </c>
      <c r="L4397" s="12">
        <f>(H4397 - I4397) * Dashboard!$I$13 * (Dashboard!$D$12 / 365) * 'Lookups and Calculations'!$F$12</f>
        <v>0</v>
      </c>
      <c r="M4397" s="3">
        <f>(G4397*2) * Dashboard!$I$13 * (Dashboard!$D$12 / 365) * 'Lookups and Calculations'!$F$12</f>
        <v>1602.0878730267946</v>
      </c>
      <c r="N4397" s="12">
        <f>H4397 * Dashboard!$I$14 * Dashboard!$I$15 * (Dashboard!$D$12 / 365) * 'Lookups and Calculations'!$F$12</f>
        <v>0</v>
      </c>
    </row>
    <row r="4398" spans="1:14" x14ac:dyDescent="0.35">
      <c r="A4398" s="2">
        <v>4397</v>
      </c>
      <c r="B4398" s="11">
        <v>-0.81062848287377798</v>
      </c>
      <c r="C4398" s="11">
        <v>-1.6030691772634222</v>
      </c>
      <c r="D4398" s="3">
        <f>B4398*Dashboard!$D$11*Dashboard!$D$10*SQRT(Dashboard!$D$12/365)</f>
        <v>-201264.27176854271</v>
      </c>
      <c r="E4398" s="3">
        <f>IF(Dashboard!$I$3,C4398*Dashboard!$E$11*Dashboard!$E$10*SQRT(Dashboard!$D$12/365),0)</f>
        <v>-796025.69456409686</v>
      </c>
      <c r="F4398" s="3">
        <f>D4398+IF(Dashboard!$I$3,E4398,0)</f>
        <v>-997289.96633263957</v>
      </c>
      <c r="G4398" s="3">
        <f>IF(Dashboard!$I$4, ('Lookups and Calculations'!$F$9) / (1 - 'Lookups and Calculations'!$F$10), 'Lookups and Calculations'!$F$9)</f>
        <v>1951878.888340465</v>
      </c>
      <c r="H4398" s="12">
        <f t="shared" si="136"/>
        <v>0</v>
      </c>
      <c r="I4398" s="12">
        <f t="shared" si="137"/>
        <v>0</v>
      </c>
      <c r="J4398" s="13">
        <f>(1 - Dashboard!$I$9) * H4398 * Dashboard!$I$8 * 'Lookups and Calculations'!$F$12</f>
        <v>0</v>
      </c>
      <c r="K4398" s="12">
        <f>(1 - Dashboard!$I$11) * I4398 * Dashboard!$I$10 * 'Lookups and Calculations'!$F$12</f>
        <v>0</v>
      </c>
      <c r="L4398" s="12">
        <f>(H4398 - I4398) * Dashboard!$I$13 * (Dashboard!$D$12 / 365) * 'Lookups and Calculations'!$F$12</f>
        <v>0</v>
      </c>
      <c r="M4398" s="3">
        <f>(G4398*2) * Dashboard!$I$13 * (Dashboard!$D$12 / 365) * 'Lookups and Calculations'!$F$12</f>
        <v>1602.0878730267946</v>
      </c>
      <c r="N4398" s="12">
        <f>H4398 * Dashboard!$I$14 * Dashboard!$I$15 * (Dashboard!$D$12 / 365) * 'Lookups and Calculations'!$F$12</f>
        <v>0</v>
      </c>
    </row>
    <row r="4399" spans="1:14" x14ac:dyDescent="0.35">
      <c r="A4399" s="2">
        <v>4398</v>
      </c>
      <c r="B4399" s="11">
        <v>-0.19134808260944711</v>
      </c>
      <c r="C4399" s="11">
        <v>-1.8439605838523818</v>
      </c>
      <c r="D4399" s="3">
        <f>B4399*Dashboard!$D$11*Dashboard!$D$10*SQRT(Dashboard!$D$12/365)</f>
        <v>-47508.239982105231</v>
      </c>
      <c r="E4399" s="3">
        <f>IF(Dashboard!$I$3,C4399*Dashboard!$E$11*Dashboard!$E$10*SQRT(Dashboard!$D$12/365),0)</f>
        <v>-915643.58252813516</v>
      </c>
      <c r="F4399" s="3">
        <f>D4399+IF(Dashboard!$I$3,E4399,0)</f>
        <v>-963151.82251024037</v>
      </c>
      <c r="G4399" s="3">
        <f>IF(Dashboard!$I$4, ('Lookups and Calculations'!$F$9) / (1 - 'Lookups and Calculations'!$F$10), 'Lookups and Calculations'!$F$9)</f>
        <v>1951878.888340465</v>
      </c>
      <c r="H4399" s="12">
        <f t="shared" si="136"/>
        <v>0</v>
      </c>
      <c r="I4399" s="12">
        <f t="shared" si="137"/>
        <v>0</v>
      </c>
      <c r="J4399" s="13">
        <f>(1 - Dashboard!$I$9) * H4399 * Dashboard!$I$8 * 'Lookups and Calculations'!$F$12</f>
        <v>0</v>
      </c>
      <c r="K4399" s="12">
        <f>(1 - Dashboard!$I$11) * I4399 * Dashboard!$I$10 * 'Lookups and Calculations'!$F$12</f>
        <v>0</v>
      </c>
      <c r="L4399" s="12">
        <f>(H4399 - I4399) * Dashboard!$I$13 * (Dashboard!$D$12 / 365) * 'Lookups and Calculations'!$F$12</f>
        <v>0</v>
      </c>
      <c r="M4399" s="3">
        <f>(G4399*2) * Dashboard!$I$13 * (Dashboard!$D$12 / 365) * 'Lookups and Calculations'!$F$12</f>
        <v>1602.0878730267946</v>
      </c>
      <c r="N4399" s="12">
        <f>H4399 * Dashboard!$I$14 * Dashboard!$I$15 * (Dashboard!$D$12 / 365) * 'Lookups and Calculations'!$F$12</f>
        <v>0</v>
      </c>
    </row>
    <row r="4400" spans="1:14" x14ac:dyDescent="0.35">
      <c r="A4400" s="2">
        <v>4399</v>
      </c>
      <c r="B4400" s="11">
        <v>0.65040807559382363</v>
      </c>
      <c r="C4400" s="11">
        <v>1.6020375317329585</v>
      </c>
      <c r="D4400" s="3">
        <f>B4400*Dashboard!$D$11*Dashboard!$D$10*SQRT(Dashboard!$D$12/365)</f>
        <v>161484.46600679477</v>
      </c>
      <c r="E4400" s="3">
        <f>IF(Dashboard!$I$3,C4400*Dashboard!$E$11*Dashboard!$E$10*SQRT(Dashboard!$D$12/365),0)</f>
        <v>795513.41701451957</v>
      </c>
      <c r="F4400" s="3">
        <f>D4400+IF(Dashboard!$I$3,E4400,0)</f>
        <v>956997.8830213144</v>
      </c>
      <c r="G4400" s="3">
        <f>IF(Dashboard!$I$4, ('Lookups and Calculations'!$F$9) / (1 - 'Lookups and Calculations'!$F$10), 'Lookups and Calculations'!$F$9)</f>
        <v>1951878.888340465</v>
      </c>
      <c r="H4400" s="12">
        <f t="shared" si="136"/>
        <v>0</v>
      </c>
      <c r="I4400" s="12">
        <f t="shared" si="137"/>
        <v>0</v>
      </c>
      <c r="J4400" s="13">
        <f>(1 - Dashboard!$I$9) * H4400 * Dashboard!$I$8 * 'Lookups and Calculations'!$F$12</f>
        <v>0</v>
      </c>
      <c r="K4400" s="12">
        <f>(1 - Dashboard!$I$11) * I4400 * Dashboard!$I$10 * 'Lookups and Calculations'!$F$12</f>
        <v>0</v>
      </c>
      <c r="L4400" s="12">
        <f>(H4400 - I4400) * Dashboard!$I$13 * (Dashboard!$D$12 / 365) * 'Lookups and Calculations'!$F$12</f>
        <v>0</v>
      </c>
      <c r="M4400" s="3">
        <f>(G4400*2) * Dashboard!$I$13 * (Dashboard!$D$12 / 365) * 'Lookups and Calculations'!$F$12</f>
        <v>1602.0878730267946</v>
      </c>
      <c r="N4400" s="12">
        <f>H4400 * Dashboard!$I$14 * Dashboard!$I$15 * (Dashboard!$D$12 / 365) * 'Lookups and Calculations'!$F$12</f>
        <v>0</v>
      </c>
    </row>
    <row r="4401" spans="1:14" x14ac:dyDescent="0.35">
      <c r="A4401" s="2">
        <v>4400</v>
      </c>
      <c r="B4401" s="11">
        <v>6.7382124784700709E-2</v>
      </c>
      <c r="C4401" s="11">
        <v>0.37854128023145761</v>
      </c>
      <c r="D4401" s="3">
        <f>B4401*Dashboard!$D$11*Dashboard!$D$10*SQRT(Dashboard!$D$12/365)</f>
        <v>16729.75297750736</v>
      </c>
      <c r="E4401" s="3">
        <f>IF(Dashboard!$I$3,C4401*Dashboard!$E$11*Dashboard!$E$10*SQRT(Dashboard!$D$12/365),0)</f>
        <v>187969.79555918011</v>
      </c>
      <c r="F4401" s="3">
        <f>D4401+IF(Dashboard!$I$3,E4401,0)</f>
        <v>204699.54853668748</v>
      </c>
      <c r="G4401" s="3">
        <f>IF(Dashboard!$I$4, ('Lookups and Calculations'!$F$9) / (1 - 'Lookups and Calculations'!$F$10), 'Lookups and Calculations'!$F$9)</f>
        <v>1951878.888340465</v>
      </c>
      <c r="H4401" s="12">
        <f t="shared" si="136"/>
        <v>0</v>
      </c>
      <c r="I4401" s="12">
        <f t="shared" si="137"/>
        <v>0</v>
      </c>
      <c r="J4401" s="13">
        <f>(1 - Dashboard!$I$9) * H4401 * Dashboard!$I$8 * 'Lookups and Calculations'!$F$12</f>
        <v>0</v>
      </c>
      <c r="K4401" s="12">
        <f>(1 - Dashboard!$I$11) * I4401 * Dashboard!$I$10 * 'Lookups and Calculations'!$F$12</f>
        <v>0</v>
      </c>
      <c r="L4401" s="12">
        <f>(H4401 - I4401) * Dashboard!$I$13 * (Dashboard!$D$12 / 365) * 'Lookups and Calculations'!$F$12</f>
        <v>0</v>
      </c>
      <c r="M4401" s="3">
        <f>(G4401*2) * Dashboard!$I$13 * (Dashboard!$D$12 / 365) * 'Lookups and Calculations'!$F$12</f>
        <v>1602.0878730267946</v>
      </c>
      <c r="N4401" s="12">
        <f>H4401 * Dashboard!$I$14 * Dashboard!$I$15 * (Dashboard!$D$12 / 365) * 'Lookups and Calculations'!$F$12</f>
        <v>0</v>
      </c>
    </row>
    <row r="4402" spans="1:14" x14ac:dyDescent="0.35">
      <c r="A4402" s="2">
        <v>4401</v>
      </c>
      <c r="B4402" s="11">
        <v>-0.30988373108341455</v>
      </c>
      <c r="C4402" s="11">
        <v>1.0159383066321497</v>
      </c>
      <c r="D4402" s="3">
        <f>B4402*Dashboard!$D$11*Dashboard!$D$10*SQRT(Dashboard!$D$12/365)</f>
        <v>-76938.480188011963</v>
      </c>
      <c r="E4402" s="3">
        <f>IF(Dashboard!$I$3,C4402*Dashboard!$E$11*Dashboard!$E$10*SQRT(Dashboard!$D$12/365),0)</f>
        <v>504477.91501529119</v>
      </c>
      <c r="F4402" s="3">
        <f>D4402+IF(Dashboard!$I$3,E4402,0)</f>
        <v>427539.43482727924</v>
      </c>
      <c r="G4402" s="3">
        <f>IF(Dashboard!$I$4, ('Lookups and Calculations'!$F$9) / (1 - 'Lookups and Calculations'!$F$10), 'Lookups and Calculations'!$F$9)</f>
        <v>1951878.888340465</v>
      </c>
      <c r="H4402" s="12">
        <f t="shared" si="136"/>
        <v>0</v>
      </c>
      <c r="I4402" s="12">
        <f t="shared" si="137"/>
        <v>0</v>
      </c>
      <c r="J4402" s="13">
        <f>(1 - Dashboard!$I$9) * H4402 * Dashboard!$I$8 * 'Lookups and Calculations'!$F$12</f>
        <v>0</v>
      </c>
      <c r="K4402" s="12">
        <f>(1 - Dashboard!$I$11) * I4402 * Dashboard!$I$10 * 'Lookups and Calculations'!$F$12</f>
        <v>0</v>
      </c>
      <c r="L4402" s="12">
        <f>(H4402 - I4402) * Dashboard!$I$13 * (Dashboard!$D$12 / 365) * 'Lookups and Calculations'!$F$12</f>
        <v>0</v>
      </c>
      <c r="M4402" s="3">
        <f>(G4402*2) * Dashboard!$I$13 * (Dashboard!$D$12 / 365) * 'Lookups and Calculations'!$F$12</f>
        <v>1602.0878730267946</v>
      </c>
      <c r="N4402" s="12">
        <f>H4402 * Dashboard!$I$14 * Dashboard!$I$15 * (Dashboard!$D$12 / 365) * 'Lookups and Calculations'!$F$12</f>
        <v>0</v>
      </c>
    </row>
    <row r="4403" spans="1:14" x14ac:dyDescent="0.35">
      <c r="A4403" s="2">
        <v>4402</v>
      </c>
      <c r="B4403" s="11">
        <v>0.3962628891872999</v>
      </c>
      <c r="C4403" s="11">
        <v>-1.7904837410586831</v>
      </c>
      <c r="D4403" s="3">
        <f>B4403*Dashboard!$D$11*Dashboard!$D$10*SQRT(Dashboard!$D$12/365)</f>
        <v>98384.850157799097</v>
      </c>
      <c r="E4403" s="3">
        <f>IF(Dashboard!$I$3,C4403*Dashboard!$E$11*Dashboard!$E$10*SQRT(Dashboard!$D$12/365),0)</f>
        <v>-889088.93252817821</v>
      </c>
      <c r="F4403" s="3">
        <f>D4403+IF(Dashboard!$I$3,E4403,0)</f>
        <v>-790704.08237037912</v>
      </c>
      <c r="G4403" s="3">
        <f>IF(Dashboard!$I$4, ('Lookups and Calculations'!$F$9) / (1 - 'Lookups and Calculations'!$F$10), 'Lookups and Calculations'!$F$9)</f>
        <v>1951878.888340465</v>
      </c>
      <c r="H4403" s="12">
        <f t="shared" si="136"/>
        <v>0</v>
      </c>
      <c r="I4403" s="12">
        <f t="shared" si="137"/>
        <v>0</v>
      </c>
      <c r="J4403" s="13">
        <f>(1 - Dashboard!$I$9) * H4403 * Dashboard!$I$8 * 'Lookups and Calculations'!$F$12</f>
        <v>0</v>
      </c>
      <c r="K4403" s="12">
        <f>(1 - Dashboard!$I$11) * I4403 * Dashboard!$I$10 * 'Lookups and Calculations'!$F$12</f>
        <v>0</v>
      </c>
      <c r="L4403" s="12">
        <f>(H4403 - I4403) * Dashboard!$I$13 * (Dashboard!$D$12 / 365) * 'Lookups and Calculations'!$F$12</f>
        <v>0</v>
      </c>
      <c r="M4403" s="3">
        <f>(G4403*2) * Dashboard!$I$13 * (Dashboard!$D$12 / 365) * 'Lookups and Calculations'!$F$12</f>
        <v>1602.0878730267946</v>
      </c>
      <c r="N4403" s="12">
        <f>H4403 * Dashboard!$I$14 * Dashboard!$I$15 * (Dashboard!$D$12 / 365) * 'Lookups and Calculations'!$F$12</f>
        <v>0</v>
      </c>
    </row>
    <row r="4404" spans="1:14" x14ac:dyDescent="0.35">
      <c r="A4404" s="2">
        <v>4403</v>
      </c>
      <c r="B4404" s="11">
        <v>-1.0430534935899523</v>
      </c>
      <c r="C4404" s="11">
        <v>1.9037247662226719</v>
      </c>
      <c r="D4404" s="3">
        <f>B4404*Dashboard!$D$11*Dashboard!$D$10*SQRT(Dashboard!$D$12/365)</f>
        <v>-258971.16402669498</v>
      </c>
      <c r="E4404" s="3">
        <f>IF(Dashboard!$I$3,C4404*Dashboard!$E$11*Dashboard!$E$10*SQRT(Dashboard!$D$12/365),0)</f>
        <v>945320.2960824297</v>
      </c>
      <c r="F4404" s="3">
        <f>D4404+IF(Dashboard!$I$3,E4404,0)</f>
        <v>686349.13205573475</v>
      </c>
      <c r="G4404" s="3">
        <f>IF(Dashboard!$I$4, ('Lookups and Calculations'!$F$9) / (1 - 'Lookups and Calculations'!$F$10), 'Lookups and Calculations'!$F$9)</f>
        <v>1951878.888340465</v>
      </c>
      <c r="H4404" s="12">
        <f t="shared" si="136"/>
        <v>0</v>
      </c>
      <c r="I4404" s="12">
        <f t="shared" si="137"/>
        <v>0</v>
      </c>
      <c r="J4404" s="13">
        <f>(1 - Dashboard!$I$9) * H4404 * Dashboard!$I$8 * 'Lookups and Calculations'!$F$12</f>
        <v>0</v>
      </c>
      <c r="K4404" s="12">
        <f>(1 - Dashboard!$I$11) * I4404 * Dashboard!$I$10 * 'Lookups and Calculations'!$F$12</f>
        <v>0</v>
      </c>
      <c r="L4404" s="12">
        <f>(H4404 - I4404) * Dashboard!$I$13 * (Dashboard!$D$12 / 365) * 'Lookups and Calculations'!$F$12</f>
        <v>0</v>
      </c>
      <c r="M4404" s="3">
        <f>(G4404*2) * Dashboard!$I$13 * (Dashboard!$D$12 / 365) * 'Lookups and Calculations'!$F$12</f>
        <v>1602.0878730267946</v>
      </c>
      <c r="N4404" s="12">
        <f>H4404 * Dashboard!$I$14 * Dashboard!$I$15 * (Dashboard!$D$12 / 365) * 'Lookups and Calculations'!$F$12</f>
        <v>0</v>
      </c>
    </row>
    <row r="4405" spans="1:14" x14ac:dyDescent="0.35">
      <c r="A4405" s="2">
        <v>4404</v>
      </c>
      <c r="B4405" s="11">
        <v>-0.79031256570736086</v>
      </c>
      <c r="C4405" s="11">
        <v>0.79162996509997774</v>
      </c>
      <c r="D4405" s="3">
        <f>B4405*Dashboard!$D$11*Dashboard!$D$10*SQRT(Dashboard!$D$12/365)</f>
        <v>-196220.19996475731</v>
      </c>
      <c r="E4405" s="3">
        <f>IF(Dashboard!$I$3,C4405*Dashboard!$E$11*Dashboard!$E$10*SQRT(Dashboard!$D$12/365),0)</f>
        <v>393094.57242649718</v>
      </c>
      <c r="F4405" s="3">
        <f>D4405+IF(Dashboard!$I$3,E4405,0)</f>
        <v>196874.37246173987</v>
      </c>
      <c r="G4405" s="3">
        <f>IF(Dashboard!$I$4, ('Lookups and Calculations'!$F$9) / (1 - 'Lookups and Calculations'!$F$10), 'Lookups and Calculations'!$F$9)</f>
        <v>1951878.888340465</v>
      </c>
      <c r="H4405" s="12">
        <f t="shared" si="136"/>
        <v>0</v>
      </c>
      <c r="I4405" s="12">
        <f t="shared" si="137"/>
        <v>0</v>
      </c>
      <c r="J4405" s="13">
        <f>(1 - Dashboard!$I$9) * H4405 * Dashboard!$I$8 * 'Lookups and Calculations'!$F$12</f>
        <v>0</v>
      </c>
      <c r="K4405" s="12">
        <f>(1 - Dashboard!$I$11) * I4405 * Dashboard!$I$10 * 'Lookups and Calculations'!$F$12</f>
        <v>0</v>
      </c>
      <c r="L4405" s="12">
        <f>(H4405 - I4405) * Dashboard!$I$13 * (Dashboard!$D$12 / 365) * 'Lookups and Calculations'!$F$12</f>
        <v>0</v>
      </c>
      <c r="M4405" s="3">
        <f>(G4405*2) * Dashboard!$I$13 * (Dashboard!$D$12 / 365) * 'Lookups and Calculations'!$F$12</f>
        <v>1602.0878730267946</v>
      </c>
      <c r="N4405" s="12">
        <f>H4405 * Dashboard!$I$14 * Dashboard!$I$15 * (Dashboard!$D$12 / 365) * 'Lookups and Calculations'!$F$12</f>
        <v>0</v>
      </c>
    </row>
    <row r="4406" spans="1:14" x14ac:dyDescent="0.35">
      <c r="A4406" s="2">
        <v>4405</v>
      </c>
      <c r="B4406" s="11">
        <v>1.0743457303671393</v>
      </c>
      <c r="C4406" s="11">
        <v>-0.77527794327599553</v>
      </c>
      <c r="D4406" s="3">
        <f>B4406*Dashboard!$D$11*Dashboard!$D$10*SQRT(Dashboard!$D$12/365)</f>
        <v>266740.45585399691</v>
      </c>
      <c r="E4406" s="3">
        <f>IF(Dashboard!$I$3,C4406*Dashboard!$E$11*Dashboard!$E$10*SQRT(Dashboard!$D$12/365),0)</f>
        <v>-384974.75469524792</v>
      </c>
      <c r="F4406" s="3">
        <f>D4406+IF(Dashboard!$I$3,E4406,0)</f>
        <v>-118234.298841251</v>
      </c>
      <c r="G4406" s="3">
        <f>IF(Dashboard!$I$4, ('Lookups and Calculations'!$F$9) / (1 - 'Lookups and Calculations'!$F$10), 'Lookups and Calculations'!$F$9)</f>
        <v>1951878.888340465</v>
      </c>
      <c r="H4406" s="12">
        <f t="shared" si="136"/>
        <v>0</v>
      </c>
      <c r="I4406" s="12">
        <f t="shared" si="137"/>
        <v>0</v>
      </c>
      <c r="J4406" s="13">
        <f>(1 - Dashboard!$I$9) * H4406 * Dashboard!$I$8 * 'Lookups and Calculations'!$F$12</f>
        <v>0</v>
      </c>
      <c r="K4406" s="12">
        <f>(1 - Dashboard!$I$11) * I4406 * Dashboard!$I$10 * 'Lookups and Calculations'!$F$12</f>
        <v>0</v>
      </c>
      <c r="L4406" s="12">
        <f>(H4406 - I4406) * Dashboard!$I$13 * (Dashboard!$D$12 / 365) * 'Lookups and Calculations'!$F$12</f>
        <v>0</v>
      </c>
      <c r="M4406" s="3">
        <f>(G4406*2) * Dashboard!$I$13 * (Dashboard!$D$12 / 365) * 'Lookups and Calculations'!$F$12</f>
        <v>1602.0878730267946</v>
      </c>
      <c r="N4406" s="12">
        <f>H4406 * Dashboard!$I$14 * Dashboard!$I$15 * (Dashboard!$D$12 / 365) * 'Lookups and Calculations'!$F$12</f>
        <v>0</v>
      </c>
    </row>
    <row r="4407" spans="1:14" x14ac:dyDescent="0.35">
      <c r="A4407" s="2">
        <v>4406</v>
      </c>
      <c r="B4407" s="11">
        <v>0.22103888516863546</v>
      </c>
      <c r="C4407" s="11">
        <v>0.17863368178007594</v>
      </c>
      <c r="D4407" s="3">
        <f>B4407*Dashboard!$D$11*Dashboard!$D$10*SQRT(Dashboard!$D$12/365)</f>
        <v>54879.924892699593</v>
      </c>
      <c r="E4407" s="3">
        <f>IF(Dashboard!$I$3,C4407*Dashboard!$E$11*Dashboard!$E$10*SQRT(Dashboard!$D$12/365),0)</f>
        <v>88702.972166347434</v>
      </c>
      <c r="F4407" s="3">
        <f>D4407+IF(Dashboard!$I$3,E4407,0)</f>
        <v>143582.89705904701</v>
      </c>
      <c r="G4407" s="3">
        <f>IF(Dashboard!$I$4, ('Lookups and Calculations'!$F$9) / (1 - 'Lookups and Calculations'!$F$10), 'Lookups and Calculations'!$F$9)</f>
        <v>1951878.888340465</v>
      </c>
      <c r="H4407" s="12">
        <f t="shared" si="136"/>
        <v>0</v>
      </c>
      <c r="I4407" s="12">
        <f t="shared" si="137"/>
        <v>0</v>
      </c>
      <c r="J4407" s="13">
        <f>(1 - Dashboard!$I$9) * H4407 * Dashboard!$I$8 * 'Lookups and Calculations'!$F$12</f>
        <v>0</v>
      </c>
      <c r="K4407" s="12">
        <f>(1 - Dashboard!$I$11) * I4407 * Dashboard!$I$10 * 'Lookups and Calculations'!$F$12</f>
        <v>0</v>
      </c>
      <c r="L4407" s="12">
        <f>(H4407 - I4407) * Dashboard!$I$13 * (Dashboard!$D$12 / 365) * 'Lookups and Calculations'!$F$12</f>
        <v>0</v>
      </c>
      <c r="M4407" s="3">
        <f>(G4407*2) * Dashboard!$I$13 * (Dashboard!$D$12 / 365) * 'Lookups and Calculations'!$F$12</f>
        <v>1602.0878730267946</v>
      </c>
      <c r="N4407" s="12">
        <f>H4407 * Dashboard!$I$14 * Dashboard!$I$15 * (Dashboard!$D$12 / 365) * 'Lookups and Calculations'!$F$12</f>
        <v>0</v>
      </c>
    </row>
    <row r="4408" spans="1:14" x14ac:dyDescent="0.35">
      <c r="A4408" s="2">
        <v>4407</v>
      </c>
      <c r="B4408" s="11">
        <v>-1.7229799342611425</v>
      </c>
      <c r="C4408" s="11">
        <v>-0.52489545858679842</v>
      </c>
      <c r="D4408" s="3">
        <f>B4408*Dashboard!$D$11*Dashboard!$D$10*SQRT(Dashboard!$D$12/365)</f>
        <v>-427784.50186147273</v>
      </c>
      <c r="E4408" s="3">
        <f>IF(Dashboard!$I$3,C4408*Dashboard!$E$11*Dashboard!$E$10*SQRT(Dashboard!$D$12/365),0)</f>
        <v>-260643.94345624489</v>
      </c>
      <c r="F4408" s="3">
        <f>D4408+IF(Dashboard!$I$3,E4408,0)</f>
        <v>-688428.44531771762</v>
      </c>
      <c r="G4408" s="3">
        <f>IF(Dashboard!$I$4, ('Lookups and Calculations'!$F$9) / (1 - 'Lookups and Calculations'!$F$10), 'Lookups and Calculations'!$F$9)</f>
        <v>1951878.888340465</v>
      </c>
      <c r="H4408" s="12">
        <f t="shared" si="136"/>
        <v>0</v>
      </c>
      <c r="I4408" s="12">
        <f t="shared" si="137"/>
        <v>0</v>
      </c>
      <c r="J4408" s="13">
        <f>(1 - Dashboard!$I$9) * H4408 * Dashboard!$I$8 * 'Lookups and Calculations'!$F$12</f>
        <v>0</v>
      </c>
      <c r="K4408" s="12">
        <f>(1 - Dashboard!$I$11) * I4408 * Dashboard!$I$10 * 'Lookups and Calculations'!$F$12</f>
        <v>0</v>
      </c>
      <c r="L4408" s="12">
        <f>(H4408 - I4408) * Dashboard!$I$13 * (Dashboard!$D$12 / 365) * 'Lookups and Calculations'!$F$12</f>
        <v>0</v>
      </c>
      <c r="M4408" s="3">
        <f>(G4408*2) * Dashboard!$I$13 * (Dashboard!$D$12 / 365) * 'Lookups and Calculations'!$F$12</f>
        <v>1602.0878730267946</v>
      </c>
      <c r="N4408" s="12">
        <f>H4408 * Dashboard!$I$14 * Dashboard!$I$15 * (Dashboard!$D$12 / 365) * 'Lookups and Calculations'!$F$12</f>
        <v>0</v>
      </c>
    </row>
    <row r="4409" spans="1:14" x14ac:dyDescent="0.35">
      <c r="A4409" s="2">
        <v>4408</v>
      </c>
      <c r="B4409" s="11">
        <v>0.52154968288352421</v>
      </c>
      <c r="C4409" s="11">
        <v>-0.18914227600551173</v>
      </c>
      <c r="D4409" s="3">
        <f>B4409*Dashboard!$D$11*Dashboard!$D$10*SQRT(Dashboard!$D$12/365)</f>
        <v>129491.27662593067</v>
      </c>
      <c r="E4409" s="3">
        <f>IF(Dashboard!$I$3,C4409*Dashboard!$E$11*Dashboard!$E$10*SQRT(Dashboard!$D$12/365),0)</f>
        <v>-93921.156843489531</v>
      </c>
      <c r="F4409" s="3">
        <f>D4409+IF(Dashboard!$I$3,E4409,0)</f>
        <v>35570.119782441136</v>
      </c>
      <c r="G4409" s="3">
        <f>IF(Dashboard!$I$4, ('Lookups and Calculations'!$F$9) / (1 - 'Lookups and Calculations'!$F$10), 'Lookups and Calculations'!$F$9)</f>
        <v>1951878.888340465</v>
      </c>
      <c r="H4409" s="12">
        <f t="shared" si="136"/>
        <v>0</v>
      </c>
      <c r="I4409" s="12">
        <f t="shared" si="137"/>
        <v>0</v>
      </c>
      <c r="J4409" s="13">
        <f>(1 - Dashboard!$I$9) * H4409 * Dashboard!$I$8 * 'Lookups and Calculations'!$F$12</f>
        <v>0</v>
      </c>
      <c r="K4409" s="12">
        <f>(1 - Dashboard!$I$11) * I4409 * Dashboard!$I$10 * 'Lookups and Calculations'!$F$12</f>
        <v>0</v>
      </c>
      <c r="L4409" s="12">
        <f>(H4409 - I4409) * Dashboard!$I$13 * (Dashboard!$D$12 / 365) * 'Lookups and Calculations'!$F$12</f>
        <v>0</v>
      </c>
      <c r="M4409" s="3">
        <f>(G4409*2) * Dashboard!$I$13 * (Dashboard!$D$12 / 365) * 'Lookups and Calculations'!$F$12</f>
        <v>1602.0878730267946</v>
      </c>
      <c r="N4409" s="12">
        <f>H4409 * Dashboard!$I$14 * Dashboard!$I$15 * (Dashboard!$D$12 / 365) * 'Lookups and Calculations'!$F$12</f>
        <v>0</v>
      </c>
    </row>
    <row r="4410" spans="1:14" x14ac:dyDescent="0.35">
      <c r="A4410" s="2">
        <v>4409</v>
      </c>
      <c r="B4410" s="11">
        <v>-0.97825549764090991</v>
      </c>
      <c r="C4410" s="11">
        <v>-1.1089284222347886</v>
      </c>
      <c r="D4410" s="3">
        <f>B4410*Dashboard!$D$11*Dashboard!$D$10*SQRT(Dashboard!$D$12/365)</f>
        <v>-242883.00312157709</v>
      </c>
      <c r="E4410" s="3">
        <f>IF(Dashboard!$I$3,C4410*Dashboard!$E$11*Dashboard!$E$10*SQRT(Dashboard!$D$12/365),0)</f>
        <v>-550653.41536802647</v>
      </c>
      <c r="F4410" s="3">
        <f>D4410+IF(Dashboard!$I$3,E4410,0)</f>
        <v>-793536.41848960356</v>
      </c>
      <c r="G4410" s="3">
        <f>IF(Dashboard!$I$4, ('Lookups and Calculations'!$F$9) / (1 - 'Lookups and Calculations'!$F$10), 'Lookups and Calculations'!$F$9)</f>
        <v>1951878.888340465</v>
      </c>
      <c r="H4410" s="12">
        <f t="shared" si="136"/>
        <v>0</v>
      </c>
      <c r="I4410" s="12">
        <f t="shared" si="137"/>
        <v>0</v>
      </c>
      <c r="J4410" s="13">
        <f>(1 - Dashboard!$I$9) * H4410 * Dashboard!$I$8 * 'Lookups and Calculations'!$F$12</f>
        <v>0</v>
      </c>
      <c r="K4410" s="12">
        <f>(1 - Dashboard!$I$11) * I4410 * Dashboard!$I$10 * 'Lookups and Calculations'!$F$12</f>
        <v>0</v>
      </c>
      <c r="L4410" s="12">
        <f>(H4410 - I4410) * Dashboard!$I$13 * (Dashboard!$D$12 / 365) * 'Lookups and Calculations'!$F$12</f>
        <v>0</v>
      </c>
      <c r="M4410" s="3">
        <f>(G4410*2) * Dashboard!$I$13 * (Dashboard!$D$12 / 365) * 'Lookups and Calculations'!$F$12</f>
        <v>1602.0878730267946</v>
      </c>
      <c r="N4410" s="12">
        <f>H4410 * Dashboard!$I$14 * Dashboard!$I$15 * (Dashboard!$D$12 / 365) * 'Lookups and Calculations'!$F$12</f>
        <v>0</v>
      </c>
    </row>
    <row r="4411" spans="1:14" x14ac:dyDescent="0.35">
      <c r="A4411" s="2">
        <v>4410</v>
      </c>
      <c r="B4411" s="11">
        <v>1.04436303705463</v>
      </c>
      <c r="C4411" s="11">
        <v>-0.66549197580210284</v>
      </c>
      <c r="D4411" s="3">
        <f>B4411*Dashboard!$D$11*Dashboard!$D$10*SQRT(Dashboard!$D$12/365)</f>
        <v>259296.29979151944</v>
      </c>
      <c r="E4411" s="3">
        <f>IF(Dashboard!$I$3,C4411*Dashboard!$E$11*Dashboard!$E$10*SQRT(Dashboard!$D$12/365),0)</f>
        <v>-330459.04679486697</v>
      </c>
      <c r="F4411" s="3">
        <f>D4411+IF(Dashboard!$I$3,E4411,0)</f>
        <v>-71162.747003347526</v>
      </c>
      <c r="G4411" s="3">
        <f>IF(Dashboard!$I$4, ('Lookups and Calculations'!$F$9) / (1 - 'Lookups and Calculations'!$F$10), 'Lookups and Calculations'!$F$9)</f>
        <v>1951878.888340465</v>
      </c>
      <c r="H4411" s="12">
        <f t="shared" si="136"/>
        <v>0</v>
      </c>
      <c r="I4411" s="12">
        <f t="shared" si="137"/>
        <v>0</v>
      </c>
      <c r="J4411" s="13">
        <f>(1 - Dashboard!$I$9) * H4411 * Dashboard!$I$8 * 'Lookups and Calculations'!$F$12</f>
        <v>0</v>
      </c>
      <c r="K4411" s="12">
        <f>(1 - Dashboard!$I$11) * I4411 * Dashboard!$I$10 * 'Lookups and Calculations'!$F$12</f>
        <v>0</v>
      </c>
      <c r="L4411" s="12">
        <f>(H4411 - I4411) * Dashboard!$I$13 * (Dashboard!$D$12 / 365) * 'Lookups and Calculations'!$F$12</f>
        <v>0</v>
      </c>
      <c r="M4411" s="3">
        <f>(G4411*2) * Dashboard!$I$13 * (Dashboard!$D$12 / 365) * 'Lookups and Calculations'!$F$12</f>
        <v>1602.0878730267946</v>
      </c>
      <c r="N4411" s="12">
        <f>H4411 * Dashboard!$I$14 * Dashboard!$I$15 * (Dashboard!$D$12 / 365) * 'Lookups and Calculations'!$F$12</f>
        <v>0</v>
      </c>
    </row>
    <row r="4412" spans="1:14" x14ac:dyDescent="0.35">
      <c r="A4412" s="2">
        <v>4411</v>
      </c>
      <c r="B4412" s="11">
        <v>-1.4668290799860326</v>
      </c>
      <c r="C4412" s="11">
        <v>-2.6545215282252524E-2</v>
      </c>
      <c r="D4412" s="3">
        <f>B4412*Dashboard!$D$11*Dashboard!$D$10*SQRT(Dashboard!$D$12/365)</f>
        <v>-364186.91525089036</v>
      </c>
      <c r="E4412" s="3">
        <f>IF(Dashboard!$I$3,C4412*Dashboard!$E$11*Dashboard!$E$10*SQRT(Dashboard!$D$12/365),0)</f>
        <v>-13181.385889085854</v>
      </c>
      <c r="F4412" s="3">
        <f>D4412+IF(Dashboard!$I$3,E4412,0)</f>
        <v>-377368.30113997625</v>
      </c>
      <c r="G4412" s="3">
        <f>IF(Dashboard!$I$4, ('Lookups and Calculations'!$F$9) / (1 - 'Lookups and Calculations'!$F$10), 'Lookups and Calculations'!$F$9)</f>
        <v>1951878.888340465</v>
      </c>
      <c r="H4412" s="12">
        <f t="shared" si="136"/>
        <v>0</v>
      </c>
      <c r="I4412" s="12">
        <f t="shared" si="137"/>
        <v>0</v>
      </c>
      <c r="J4412" s="13">
        <f>(1 - Dashboard!$I$9) * H4412 * Dashboard!$I$8 * 'Lookups and Calculations'!$F$12</f>
        <v>0</v>
      </c>
      <c r="K4412" s="12">
        <f>(1 - Dashboard!$I$11) * I4412 * Dashboard!$I$10 * 'Lookups and Calculations'!$F$12</f>
        <v>0</v>
      </c>
      <c r="L4412" s="12">
        <f>(H4412 - I4412) * Dashboard!$I$13 * (Dashboard!$D$12 / 365) * 'Lookups and Calculations'!$F$12</f>
        <v>0</v>
      </c>
      <c r="M4412" s="3">
        <f>(G4412*2) * Dashboard!$I$13 * (Dashboard!$D$12 / 365) * 'Lookups and Calculations'!$F$12</f>
        <v>1602.0878730267946</v>
      </c>
      <c r="N4412" s="12">
        <f>H4412 * Dashboard!$I$14 * Dashboard!$I$15 * (Dashboard!$D$12 / 365) * 'Lookups and Calculations'!$F$12</f>
        <v>0</v>
      </c>
    </row>
    <row r="4413" spans="1:14" x14ac:dyDescent="0.35">
      <c r="A4413" s="2">
        <v>4412</v>
      </c>
      <c r="B4413" s="11">
        <v>0.85102196464359203</v>
      </c>
      <c r="C4413" s="11">
        <v>0.24574628647773905</v>
      </c>
      <c r="D4413" s="3">
        <f>B4413*Dashboard!$D$11*Dashboard!$D$10*SQRT(Dashboard!$D$12/365)</f>
        <v>211293.23678069789</v>
      </c>
      <c r="E4413" s="3">
        <f>IF(Dashboard!$I$3,C4413*Dashboard!$E$11*Dashboard!$E$10*SQRT(Dashboard!$D$12/365),0)</f>
        <v>122028.64427468479</v>
      </c>
      <c r="F4413" s="3">
        <f>D4413+IF(Dashboard!$I$3,E4413,0)</f>
        <v>333321.88105538266</v>
      </c>
      <c r="G4413" s="3">
        <f>IF(Dashboard!$I$4, ('Lookups and Calculations'!$F$9) / (1 - 'Lookups and Calculations'!$F$10), 'Lookups and Calculations'!$F$9)</f>
        <v>1951878.888340465</v>
      </c>
      <c r="H4413" s="12">
        <f t="shared" si="136"/>
        <v>0</v>
      </c>
      <c r="I4413" s="12">
        <f t="shared" si="137"/>
        <v>0</v>
      </c>
      <c r="J4413" s="13">
        <f>(1 - Dashboard!$I$9) * H4413 * Dashboard!$I$8 * 'Lookups and Calculations'!$F$12</f>
        <v>0</v>
      </c>
      <c r="K4413" s="12">
        <f>(1 - Dashboard!$I$11) * I4413 * Dashboard!$I$10 * 'Lookups and Calculations'!$F$12</f>
        <v>0</v>
      </c>
      <c r="L4413" s="12">
        <f>(H4413 - I4413) * Dashboard!$I$13 * (Dashboard!$D$12 / 365) * 'Lookups and Calculations'!$F$12</f>
        <v>0</v>
      </c>
      <c r="M4413" s="3">
        <f>(G4413*2) * Dashboard!$I$13 * (Dashboard!$D$12 / 365) * 'Lookups and Calculations'!$F$12</f>
        <v>1602.0878730267946</v>
      </c>
      <c r="N4413" s="12">
        <f>H4413 * Dashboard!$I$14 * Dashboard!$I$15 * (Dashboard!$D$12 / 365) * 'Lookups and Calculations'!$F$12</f>
        <v>0</v>
      </c>
    </row>
    <row r="4414" spans="1:14" x14ac:dyDescent="0.35">
      <c r="A4414" s="2">
        <v>4413</v>
      </c>
      <c r="B4414" s="11">
        <v>0.52162260428410756</v>
      </c>
      <c r="C4414" s="11">
        <v>1.1491046326712993</v>
      </c>
      <c r="D4414" s="3">
        <f>B4414*Dashboard!$D$11*Dashboard!$D$10*SQRT(Dashboard!$D$12/365)</f>
        <v>129509.38168008906</v>
      </c>
      <c r="E4414" s="3">
        <f>IF(Dashboard!$I$3,C4414*Dashboard!$E$11*Dashboard!$E$10*SQRT(Dashboard!$D$12/365),0)</f>
        <v>570603.45637141704</v>
      </c>
      <c r="F4414" s="3">
        <f>D4414+IF(Dashboard!$I$3,E4414,0)</f>
        <v>700112.83805150609</v>
      </c>
      <c r="G4414" s="3">
        <f>IF(Dashboard!$I$4, ('Lookups and Calculations'!$F$9) / (1 - 'Lookups and Calculations'!$F$10), 'Lookups and Calculations'!$F$9)</f>
        <v>1951878.888340465</v>
      </c>
      <c r="H4414" s="12">
        <f t="shared" si="136"/>
        <v>0</v>
      </c>
      <c r="I4414" s="12">
        <f t="shared" si="137"/>
        <v>0</v>
      </c>
      <c r="J4414" s="13">
        <f>(1 - Dashboard!$I$9) * H4414 * Dashboard!$I$8 * 'Lookups and Calculations'!$F$12</f>
        <v>0</v>
      </c>
      <c r="K4414" s="12">
        <f>(1 - Dashboard!$I$11) * I4414 * Dashboard!$I$10 * 'Lookups and Calculations'!$F$12</f>
        <v>0</v>
      </c>
      <c r="L4414" s="12">
        <f>(H4414 - I4414) * Dashboard!$I$13 * (Dashboard!$D$12 / 365) * 'Lookups and Calculations'!$F$12</f>
        <v>0</v>
      </c>
      <c r="M4414" s="3">
        <f>(G4414*2) * Dashboard!$I$13 * (Dashboard!$D$12 / 365) * 'Lookups and Calculations'!$F$12</f>
        <v>1602.0878730267946</v>
      </c>
      <c r="N4414" s="12">
        <f>H4414 * Dashboard!$I$14 * Dashboard!$I$15 * (Dashboard!$D$12 / 365) * 'Lookups and Calculations'!$F$12</f>
        <v>0</v>
      </c>
    </row>
    <row r="4415" spans="1:14" x14ac:dyDescent="0.35">
      <c r="A4415" s="2">
        <v>4414</v>
      </c>
      <c r="B4415" s="11">
        <v>-1.339352933907038</v>
      </c>
      <c r="C4415" s="11">
        <v>0.39459934175566802</v>
      </c>
      <c r="D4415" s="3">
        <f>B4415*Dashboard!$D$11*Dashboard!$D$10*SQRT(Dashboard!$D$12/365)</f>
        <v>-332536.91250549682</v>
      </c>
      <c r="E4415" s="3">
        <f>IF(Dashboard!$I$3,C4415*Dashboard!$E$11*Dashboard!$E$10*SQRT(Dashboard!$D$12/365),0)</f>
        <v>195943.6433253655</v>
      </c>
      <c r="F4415" s="3">
        <f>D4415+IF(Dashboard!$I$3,E4415,0)</f>
        <v>-136593.26918013132</v>
      </c>
      <c r="G4415" s="3">
        <f>IF(Dashboard!$I$4, ('Lookups and Calculations'!$F$9) / (1 - 'Lookups and Calculations'!$F$10), 'Lookups and Calculations'!$F$9)</f>
        <v>1951878.888340465</v>
      </c>
      <c r="H4415" s="12">
        <f t="shared" si="136"/>
        <v>0</v>
      </c>
      <c r="I4415" s="12">
        <f t="shared" si="137"/>
        <v>0</v>
      </c>
      <c r="J4415" s="13">
        <f>(1 - Dashboard!$I$9) * H4415 * Dashboard!$I$8 * 'Lookups and Calculations'!$F$12</f>
        <v>0</v>
      </c>
      <c r="K4415" s="12">
        <f>(1 - Dashboard!$I$11) * I4415 * Dashboard!$I$10 * 'Lookups and Calculations'!$F$12</f>
        <v>0</v>
      </c>
      <c r="L4415" s="12">
        <f>(H4415 - I4415) * Dashboard!$I$13 * (Dashboard!$D$12 / 365) * 'Lookups and Calculations'!$F$12</f>
        <v>0</v>
      </c>
      <c r="M4415" s="3">
        <f>(G4415*2) * Dashboard!$I$13 * (Dashboard!$D$12 / 365) * 'Lookups and Calculations'!$F$12</f>
        <v>1602.0878730267946</v>
      </c>
      <c r="N4415" s="12">
        <f>H4415 * Dashboard!$I$14 * Dashboard!$I$15 * (Dashboard!$D$12 / 365) * 'Lookups and Calculations'!$F$12</f>
        <v>0</v>
      </c>
    </row>
    <row r="4416" spans="1:14" x14ac:dyDescent="0.35">
      <c r="A4416" s="2">
        <v>4415</v>
      </c>
      <c r="B4416" s="11">
        <v>-2.0073722614401484</v>
      </c>
      <c r="C4416" s="11">
        <v>0.46067447937428441</v>
      </c>
      <c r="D4416" s="3">
        <f>B4416*Dashboard!$D$11*Dashboard!$D$10*SQRT(Dashboard!$D$12/365)</f>
        <v>-498393.93125547562</v>
      </c>
      <c r="E4416" s="3">
        <f>IF(Dashboard!$I$3,C4416*Dashboard!$E$11*Dashboard!$E$10*SQRT(Dashboard!$D$12/365),0)</f>
        <v>228754.14711539276</v>
      </c>
      <c r="F4416" s="3">
        <f>D4416+IF(Dashboard!$I$3,E4416,0)</f>
        <v>-269639.78414008289</v>
      </c>
      <c r="G4416" s="3">
        <f>IF(Dashboard!$I$4, ('Lookups and Calculations'!$F$9) / (1 - 'Lookups and Calculations'!$F$10), 'Lookups and Calculations'!$F$9)</f>
        <v>1951878.888340465</v>
      </c>
      <c r="H4416" s="12">
        <f t="shared" si="136"/>
        <v>0</v>
      </c>
      <c r="I4416" s="12">
        <f t="shared" si="137"/>
        <v>0</v>
      </c>
      <c r="J4416" s="13">
        <f>(1 - Dashboard!$I$9) * H4416 * Dashboard!$I$8 * 'Lookups and Calculations'!$F$12</f>
        <v>0</v>
      </c>
      <c r="K4416" s="12">
        <f>(1 - Dashboard!$I$11) * I4416 * Dashboard!$I$10 * 'Lookups and Calculations'!$F$12</f>
        <v>0</v>
      </c>
      <c r="L4416" s="12">
        <f>(H4416 - I4416) * Dashboard!$I$13 * (Dashboard!$D$12 / 365) * 'Lookups and Calculations'!$F$12</f>
        <v>0</v>
      </c>
      <c r="M4416" s="3">
        <f>(G4416*2) * Dashboard!$I$13 * (Dashboard!$D$12 / 365) * 'Lookups and Calculations'!$F$12</f>
        <v>1602.0878730267946</v>
      </c>
      <c r="N4416" s="12">
        <f>H4416 * Dashboard!$I$14 * Dashboard!$I$15 * (Dashboard!$D$12 / 365) * 'Lookups and Calculations'!$F$12</f>
        <v>0</v>
      </c>
    </row>
    <row r="4417" spans="1:14" x14ac:dyDescent="0.35">
      <c r="A4417" s="2">
        <v>4416</v>
      </c>
      <c r="B4417" s="11">
        <v>0.28947660857503804</v>
      </c>
      <c r="C4417" s="11">
        <v>9.2337684265321296E-2</v>
      </c>
      <c r="D4417" s="3">
        <f>B4417*Dashboard!$D$11*Dashboard!$D$10*SQRT(Dashboard!$D$12/365)</f>
        <v>71871.763760803253</v>
      </c>
      <c r="E4417" s="3">
        <f>IF(Dashboard!$I$3,C4417*Dashboard!$E$11*Dashboard!$E$10*SQRT(Dashboard!$D$12/365),0)</f>
        <v>45851.526742731679</v>
      </c>
      <c r="F4417" s="3">
        <f>D4417+IF(Dashboard!$I$3,E4417,0)</f>
        <v>117723.29050353492</v>
      </c>
      <c r="G4417" s="3">
        <f>IF(Dashboard!$I$4, ('Lookups and Calculations'!$F$9) / (1 - 'Lookups and Calculations'!$F$10), 'Lookups and Calculations'!$F$9)</f>
        <v>1951878.888340465</v>
      </c>
      <c r="H4417" s="12">
        <f t="shared" si="136"/>
        <v>0</v>
      </c>
      <c r="I4417" s="12">
        <f t="shared" si="137"/>
        <v>0</v>
      </c>
      <c r="J4417" s="13">
        <f>(1 - Dashboard!$I$9) * H4417 * Dashboard!$I$8 * 'Lookups and Calculations'!$F$12</f>
        <v>0</v>
      </c>
      <c r="K4417" s="12">
        <f>(1 - Dashboard!$I$11) * I4417 * Dashboard!$I$10 * 'Lookups and Calculations'!$F$12</f>
        <v>0</v>
      </c>
      <c r="L4417" s="12">
        <f>(H4417 - I4417) * Dashboard!$I$13 * (Dashboard!$D$12 / 365) * 'Lookups and Calculations'!$F$12</f>
        <v>0</v>
      </c>
      <c r="M4417" s="3">
        <f>(G4417*2) * Dashboard!$I$13 * (Dashboard!$D$12 / 365) * 'Lookups and Calculations'!$F$12</f>
        <v>1602.0878730267946</v>
      </c>
      <c r="N4417" s="12">
        <f>H4417 * Dashboard!$I$14 * Dashboard!$I$15 * (Dashboard!$D$12 / 365) * 'Lookups and Calculations'!$F$12</f>
        <v>0</v>
      </c>
    </row>
    <row r="4418" spans="1:14" x14ac:dyDescent="0.35">
      <c r="A4418" s="2">
        <v>4417</v>
      </c>
      <c r="B4418" s="11">
        <v>-0.64564502860353823</v>
      </c>
      <c r="C4418" s="11">
        <v>0.14057310390248862</v>
      </c>
      <c r="D4418" s="3">
        <f>B4418*Dashboard!$D$11*Dashboard!$D$10*SQRT(Dashboard!$D$12/365)</f>
        <v>-160301.88828573975</v>
      </c>
      <c r="E4418" s="3">
        <f>IF(Dashboard!$I$3,C4418*Dashboard!$E$11*Dashboard!$E$10*SQRT(Dashboard!$D$12/365),0)</f>
        <v>69803.477141287265</v>
      </c>
      <c r="F4418" s="3">
        <f>D4418+IF(Dashboard!$I$3,E4418,0)</f>
        <v>-90498.41114445249</v>
      </c>
      <c r="G4418" s="3">
        <f>IF(Dashboard!$I$4, ('Lookups and Calculations'!$F$9) / (1 - 'Lookups and Calculations'!$F$10), 'Lookups and Calculations'!$F$9)</f>
        <v>1951878.888340465</v>
      </c>
      <c r="H4418" s="12">
        <f t="shared" si="136"/>
        <v>0</v>
      </c>
      <c r="I4418" s="12">
        <f t="shared" si="137"/>
        <v>0</v>
      </c>
      <c r="J4418" s="13">
        <f>(1 - Dashboard!$I$9) * H4418 * Dashboard!$I$8 * 'Lookups and Calculations'!$F$12</f>
        <v>0</v>
      </c>
      <c r="K4418" s="12">
        <f>(1 - Dashboard!$I$11) * I4418 * Dashboard!$I$10 * 'Lookups and Calculations'!$F$12</f>
        <v>0</v>
      </c>
      <c r="L4418" s="12">
        <f>(H4418 - I4418) * Dashboard!$I$13 * (Dashboard!$D$12 / 365) * 'Lookups and Calculations'!$F$12</f>
        <v>0</v>
      </c>
      <c r="M4418" s="3">
        <f>(G4418*2) * Dashboard!$I$13 * (Dashboard!$D$12 / 365) * 'Lookups and Calculations'!$F$12</f>
        <v>1602.0878730267946</v>
      </c>
      <c r="N4418" s="12">
        <f>H4418 * Dashboard!$I$14 * Dashboard!$I$15 * (Dashboard!$D$12 / 365) * 'Lookups and Calculations'!$F$12</f>
        <v>0</v>
      </c>
    </row>
    <row r="4419" spans="1:14" x14ac:dyDescent="0.35">
      <c r="A4419" s="2">
        <v>4418</v>
      </c>
      <c r="B4419" s="11">
        <v>-9.7108232909787692E-2</v>
      </c>
      <c r="C4419" s="11">
        <v>0.8291894676618784</v>
      </c>
      <c r="D4419" s="3">
        <f>B4419*Dashboard!$D$11*Dashboard!$D$10*SQRT(Dashboard!$D$12/365)</f>
        <v>-24110.203616373168</v>
      </c>
      <c r="E4419" s="3">
        <f>IF(Dashboard!$I$3,C4419*Dashboard!$E$11*Dashboard!$E$10*SQRT(Dashboard!$D$12/365),0)</f>
        <v>411745.25172241998</v>
      </c>
      <c r="F4419" s="3">
        <f>D4419+IF(Dashboard!$I$3,E4419,0)</f>
        <v>387635.0481060468</v>
      </c>
      <c r="G4419" s="3">
        <f>IF(Dashboard!$I$4, ('Lookups and Calculations'!$F$9) / (1 - 'Lookups and Calculations'!$F$10), 'Lookups and Calculations'!$F$9)</f>
        <v>1951878.888340465</v>
      </c>
      <c r="H4419" s="12">
        <f t="shared" ref="H4419:H4482" si="138">MAX(0,F4419-G4419)</f>
        <v>0</v>
      </c>
      <c r="I4419" s="12">
        <f t="shared" ref="I4419:I4482" si="139">MAX(0,-F4419-G4419)</f>
        <v>0</v>
      </c>
      <c r="J4419" s="13">
        <f>(1 - Dashboard!$I$9) * H4419 * Dashboard!$I$8 * 'Lookups and Calculations'!$F$12</f>
        <v>0</v>
      </c>
      <c r="K4419" s="12">
        <f>(1 - Dashboard!$I$11) * I4419 * Dashboard!$I$10 * 'Lookups and Calculations'!$F$12</f>
        <v>0</v>
      </c>
      <c r="L4419" s="12">
        <f>(H4419 - I4419) * Dashboard!$I$13 * (Dashboard!$D$12 / 365) * 'Lookups and Calculations'!$F$12</f>
        <v>0</v>
      </c>
      <c r="M4419" s="3">
        <f>(G4419*2) * Dashboard!$I$13 * (Dashboard!$D$12 / 365) * 'Lookups and Calculations'!$F$12</f>
        <v>1602.0878730267946</v>
      </c>
      <c r="N4419" s="12">
        <f>H4419 * Dashboard!$I$14 * Dashboard!$I$15 * (Dashboard!$D$12 / 365) * 'Lookups and Calculations'!$F$12</f>
        <v>0</v>
      </c>
    </row>
    <row r="4420" spans="1:14" x14ac:dyDescent="0.35">
      <c r="A4420" s="2">
        <v>4419</v>
      </c>
      <c r="B4420" s="11">
        <v>-0.45626432296237585</v>
      </c>
      <c r="C4420" s="11">
        <v>-1.4092677278368602</v>
      </c>
      <c r="D4420" s="3">
        <f>B4420*Dashboard!$D$11*Dashboard!$D$10*SQRT(Dashboard!$D$12/365)</f>
        <v>-113282.11213285045</v>
      </c>
      <c r="E4420" s="3">
        <f>IF(Dashboard!$I$3,C4420*Dashboard!$E$11*Dashboard!$E$10*SQRT(Dashboard!$D$12/365),0)</f>
        <v>-699790.96210503869</v>
      </c>
      <c r="F4420" s="3">
        <f>D4420+IF(Dashboard!$I$3,E4420,0)</f>
        <v>-813073.07423788914</v>
      </c>
      <c r="G4420" s="3">
        <f>IF(Dashboard!$I$4, ('Lookups and Calculations'!$F$9) / (1 - 'Lookups and Calculations'!$F$10), 'Lookups and Calculations'!$F$9)</f>
        <v>1951878.888340465</v>
      </c>
      <c r="H4420" s="12">
        <f t="shared" si="138"/>
        <v>0</v>
      </c>
      <c r="I4420" s="12">
        <f t="shared" si="139"/>
        <v>0</v>
      </c>
      <c r="J4420" s="13">
        <f>(1 - Dashboard!$I$9) * H4420 * Dashboard!$I$8 * 'Lookups and Calculations'!$F$12</f>
        <v>0</v>
      </c>
      <c r="K4420" s="12">
        <f>(1 - Dashboard!$I$11) * I4420 * Dashboard!$I$10 * 'Lookups and Calculations'!$F$12</f>
        <v>0</v>
      </c>
      <c r="L4420" s="12">
        <f>(H4420 - I4420) * Dashboard!$I$13 * (Dashboard!$D$12 / 365) * 'Lookups and Calculations'!$F$12</f>
        <v>0</v>
      </c>
      <c r="M4420" s="3">
        <f>(G4420*2) * Dashboard!$I$13 * (Dashboard!$D$12 / 365) * 'Lookups and Calculations'!$F$12</f>
        <v>1602.0878730267946</v>
      </c>
      <c r="N4420" s="12">
        <f>H4420 * Dashboard!$I$14 * Dashboard!$I$15 * (Dashboard!$D$12 / 365) * 'Lookups and Calculations'!$F$12</f>
        <v>0</v>
      </c>
    </row>
    <row r="4421" spans="1:14" x14ac:dyDescent="0.35">
      <c r="A4421" s="2">
        <v>4420</v>
      </c>
      <c r="B4421" s="11">
        <v>2.2209452406005368</v>
      </c>
      <c r="C4421" s="11">
        <v>-0.90719338252118675</v>
      </c>
      <c r="D4421" s="3">
        <f>B4421*Dashboard!$D$11*Dashboard!$D$10*SQRT(Dashboard!$D$12/365)</f>
        <v>551420.20781532209</v>
      </c>
      <c r="E4421" s="3">
        <f>IF(Dashboard!$I$3,C4421*Dashboard!$E$11*Dashboard!$E$10*SQRT(Dashboard!$D$12/365),0)</f>
        <v>-450479.15128538082</v>
      </c>
      <c r="F4421" s="3">
        <f>D4421+IF(Dashboard!$I$3,E4421,0)</f>
        <v>100941.05652994127</v>
      </c>
      <c r="G4421" s="3">
        <f>IF(Dashboard!$I$4, ('Lookups and Calculations'!$F$9) / (1 - 'Lookups and Calculations'!$F$10), 'Lookups and Calculations'!$F$9)</f>
        <v>1951878.888340465</v>
      </c>
      <c r="H4421" s="12">
        <f t="shared" si="138"/>
        <v>0</v>
      </c>
      <c r="I4421" s="12">
        <f t="shared" si="139"/>
        <v>0</v>
      </c>
      <c r="J4421" s="13">
        <f>(1 - Dashboard!$I$9) * H4421 * Dashboard!$I$8 * 'Lookups and Calculations'!$F$12</f>
        <v>0</v>
      </c>
      <c r="K4421" s="12">
        <f>(1 - Dashboard!$I$11) * I4421 * Dashboard!$I$10 * 'Lookups and Calculations'!$F$12</f>
        <v>0</v>
      </c>
      <c r="L4421" s="12">
        <f>(H4421 - I4421) * Dashboard!$I$13 * (Dashboard!$D$12 / 365) * 'Lookups and Calculations'!$F$12</f>
        <v>0</v>
      </c>
      <c r="M4421" s="3">
        <f>(G4421*2) * Dashboard!$I$13 * (Dashboard!$D$12 / 365) * 'Lookups and Calculations'!$F$12</f>
        <v>1602.0878730267946</v>
      </c>
      <c r="N4421" s="12">
        <f>H4421 * Dashboard!$I$14 * Dashboard!$I$15 * (Dashboard!$D$12 / 365) * 'Lookups and Calculations'!$F$12</f>
        <v>0</v>
      </c>
    </row>
    <row r="4422" spans="1:14" x14ac:dyDescent="0.35">
      <c r="A4422" s="2">
        <v>4421</v>
      </c>
      <c r="B4422" s="11">
        <v>7.69610357412054E-2</v>
      </c>
      <c r="C4422" s="11">
        <v>0.30307467627188373</v>
      </c>
      <c r="D4422" s="3">
        <f>B4422*Dashboard!$D$11*Dashboard!$D$10*SQRT(Dashboard!$D$12/365)</f>
        <v>19108.021911707667</v>
      </c>
      <c r="E4422" s="3">
        <f>IF(Dashboard!$I$3,C4422*Dashboard!$E$11*Dashboard!$E$10*SQRT(Dashboard!$D$12/365),0)</f>
        <v>150495.83206132043</v>
      </c>
      <c r="F4422" s="3">
        <f>D4422+IF(Dashboard!$I$3,E4422,0)</f>
        <v>169603.8539730281</v>
      </c>
      <c r="G4422" s="3">
        <f>IF(Dashboard!$I$4, ('Lookups and Calculations'!$F$9) / (1 - 'Lookups and Calculations'!$F$10), 'Lookups and Calculations'!$F$9)</f>
        <v>1951878.888340465</v>
      </c>
      <c r="H4422" s="12">
        <f t="shared" si="138"/>
        <v>0</v>
      </c>
      <c r="I4422" s="12">
        <f t="shared" si="139"/>
        <v>0</v>
      </c>
      <c r="J4422" s="13">
        <f>(1 - Dashboard!$I$9) * H4422 * Dashboard!$I$8 * 'Lookups and Calculations'!$F$12</f>
        <v>0</v>
      </c>
      <c r="K4422" s="12">
        <f>(1 - Dashboard!$I$11) * I4422 * Dashboard!$I$10 * 'Lookups and Calculations'!$F$12</f>
        <v>0</v>
      </c>
      <c r="L4422" s="12">
        <f>(H4422 - I4422) * Dashboard!$I$13 * (Dashboard!$D$12 / 365) * 'Lookups and Calculations'!$F$12</f>
        <v>0</v>
      </c>
      <c r="M4422" s="3">
        <f>(G4422*2) * Dashboard!$I$13 * (Dashboard!$D$12 / 365) * 'Lookups and Calculations'!$F$12</f>
        <v>1602.0878730267946</v>
      </c>
      <c r="N4422" s="12">
        <f>H4422 * Dashboard!$I$14 * Dashboard!$I$15 * (Dashboard!$D$12 / 365) * 'Lookups and Calculations'!$F$12</f>
        <v>0</v>
      </c>
    </row>
    <row r="4423" spans="1:14" x14ac:dyDescent="0.35">
      <c r="A4423" s="2">
        <v>4422</v>
      </c>
      <c r="B4423" s="11">
        <v>-1.0828629227704625</v>
      </c>
      <c r="C4423" s="11">
        <v>0.41009211502402992</v>
      </c>
      <c r="D4423" s="3">
        <f>B4423*Dashboard!$D$11*Dashboard!$D$10*SQRT(Dashboard!$D$12/365)</f>
        <v>-268855.11943020177</v>
      </c>
      <c r="E4423" s="3">
        <f>IF(Dashboard!$I$3,C4423*Dashboard!$E$11*Dashboard!$E$10*SQRT(Dashboard!$D$12/365),0)</f>
        <v>203636.78955797208</v>
      </c>
      <c r="F4423" s="3">
        <f>D4423+IF(Dashboard!$I$3,E4423,0)</f>
        <v>-65218.329872229689</v>
      </c>
      <c r="G4423" s="3">
        <f>IF(Dashboard!$I$4, ('Lookups and Calculations'!$F$9) / (1 - 'Lookups and Calculations'!$F$10), 'Lookups and Calculations'!$F$9)</f>
        <v>1951878.888340465</v>
      </c>
      <c r="H4423" s="12">
        <f t="shared" si="138"/>
        <v>0</v>
      </c>
      <c r="I4423" s="12">
        <f t="shared" si="139"/>
        <v>0</v>
      </c>
      <c r="J4423" s="13">
        <f>(1 - Dashboard!$I$9) * H4423 * Dashboard!$I$8 * 'Lookups and Calculations'!$F$12</f>
        <v>0</v>
      </c>
      <c r="K4423" s="12">
        <f>(1 - Dashboard!$I$11) * I4423 * Dashboard!$I$10 * 'Lookups and Calculations'!$F$12</f>
        <v>0</v>
      </c>
      <c r="L4423" s="12">
        <f>(H4423 - I4423) * Dashboard!$I$13 * (Dashboard!$D$12 / 365) * 'Lookups and Calculations'!$F$12</f>
        <v>0</v>
      </c>
      <c r="M4423" s="3">
        <f>(G4423*2) * Dashboard!$I$13 * (Dashboard!$D$12 / 365) * 'Lookups and Calculations'!$F$12</f>
        <v>1602.0878730267946</v>
      </c>
      <c r="N4423" s="12">
        <f>H4423 * Dashboard!$I$14 * Dashboard!$I$15 * (Dashboard!$D$12 / 365) * 'Lookups and Calculations'!$F$12</f>
        <v>0</v>
      </c>
    </row>
    <row r="4424" spans="1:14" x14ac:dyDescent="0.35">
      <c r="A4424" s="2">
        <v>4423</v>
      </c>
      <c r="B4424" s="11">
        <v>0.11377960903159583</v>
      </c>
      <c r="C4424" s="11">
        <v>-2.8703471604153558E-2</v>
      </c>
      <c r="D4424" s="3">
        <f>B4424*Dashboard!$D$11*Dashboard!$D$10*SQRT(Dashboard!$D$12/365)</f>
        <v>28249.40233122716</v>
      </c>
      <c r="E4424" s="3">
        <f>IF(Dashboard!$I$3,C4424*Dashboard!$E$11*Dashboard!$E$10*SQRT(Dashboard!$D$12/365),0)</f>
        <v>-14253.097273757006</v>
      </c>
      <c r="F4424" s="3">
        <f>D4424+IF(Dashboard!$I$3,E4424,0)</f>
        <v>13996.305057470154</v>
      </c>
      <c r="G4424" s="3">
        <f>IF(Dashboard!$I$4, ('Lookups and Calculations'!$F$9) / (1 - 'Lookups and Calculations'!$F$10), 'Lookups and Calculations'!$F$9)</f>
        <v>1951878.888340465</v>
      </c>
      <c r="H4424" s="12">
        <f t="shared" si="138"/>
        <v>0</v>
      </c>
      <c r="I4424" s="12">
        <f t="shared" si="139"/>
        <v>0</v>
      </c>
      <c r="J4424" s="13">
        <f>(1 - Dashboard!$I$9) * H4424 * Dashboard!$I$8 * 'Lookups and Calculations'!$F$12</f>
        <v>0</v>
      </c>
      <c r="K4424" s="12">
        <f>(1 - Dashboard!$I$11) * I4424 * Dashboard!$I$10 * 'Lookups and Calculations'!$F$12</f>
        <v>0</v>
      </c>
      <c r="L4424" s="12">
        <f>(H4424 - I4424) * Dashboard!$I$13 * (Dashboard!$D$12 / 365) * 'Lookups and Calculations'!$F$12</f>
        <v>0</v>
      </c>
      <c r="M4424" s="3">
        <f>(G4424*2) * Dashboard!$I$13 * (Dashboard!$D$12 / 365) * 'Lookups and Calculations'!$F$12</f>
        <v>1602.0878730267946</v>
      </c>
      <c r="N4424" s="12">
        <f>H4424 * Dashboard!$I$14 * Dashboard!$I$15 * (Dashboard!$D$12 / 365) * 'Lookups and Calculations'!$F$12</f>
        <v>0</v>
      </c>
    </row>
    <row r="4425" spans="1:14" x14ac:dyDescent="0.35">
      <c r="A4425" s="2">
        <v>4424</v>
      </c>
      <c r="B4425" s="11">
        <v>-1.7387049078387891</v>
      </c>
      <c r="C4425" s="11">
        <v>0.45174984743687685</v>
      </c>
      <c r="D4425" s="3">
        <f>B4425*Dashboard!$D$11*Dashboard!$D$10*SQRT(Dashboard!$D$12/365)</f>
        <v>-431688.72608076577</v>
      </c>
      <c r="E4425" s="3">
        <f>IF(Dashboard!$I$3,C4425*Dashboard!$E$11*Dashboard!$E$10*SQRT(Dashboard!$D$12/365),0)</f>
        <v>224322.50034838839</v>
      </c>
      <c r="F4425" s="3">
        <f>D4425+IF(Dashboard!$I$3,E4425,0)</f>
        <v>-207366.22573237738</v>
      </c>
      <c r="G4425" s="3">
        <f>IF(Dashboard!$I$4, ('Lookups and Calculations'!$F$9) / (1 - 'Lookups and Calculations'!$F$10), 'Lookups and Calculations'!$F$9)</f>
        <v>1951878.888340465</v>
      </c>
      <c r="H4425" s="12">
        <f t="shared" si="138"/>
        <v>0</v>
      </c>
      <c r="I4425" s="12">
        <f t="shared" si="139"/>
        <v>0</v>
      </c>
      <c r="J4425" s="13">
        <f>(1 - Dashboard!$I$9) * H4425 * Dashboard!$I$8 * 'Lookups and Calculations'!$F$12</f>
        <v>0</v>
      </c>
      <c r="K4425" s="12">
        <f>(1 - Dashboard!$I$11) * I4425 * Dashboard!$I$10 * 'Lookups and Calculations'!$F$12</f>
        <v>0</v>
      </c>
      <c r="L4425" s="12">
        <f>(H4425 - I4425) * Dashboard!$I$13 * (Dashboard!$D$12 / 365) * 'Lookups and Calculations'!$F$12</f>
        <v>0</v>
      </c>
      <c r="M4425" s="3">
        <f>(G4425*2) * Dashboard!$I$13 * (Dashboard!$D$12 / 365) * 'Lookups and Calculations'!$F$12</f>
        <v>1602.0878730267946</v>
      </c>
      <c r="N4425" s="12">
        <f>H4425 * Dashboard!$I$14 * Dashboard!$I$15 * (Dashboard!$D$12 / 365) * 'Lookups and Calculations'!$F$12</f>
        <v>0</v>
      </c>
    </row>
    <row r="4426" spans="1:14" x14ac:dyDescent="0.35">
      <c r="A4426" s="2">
        <v>4425</v>
      </c>
      <c r="B4426" s="11">
        <v>0.22741090509999409</v>
      </c>
      <c r="C4426" s="11">
        <v>-0.42800296982225211</v>
      </c>
      <c r="D4426" s="3">
        <f>B4426*Dashboard!$D$11*Dashboard!$D$10*SQRT(Dashboard!$D$12/365)</f>
        <v>56461.981257944812</v>
      </c>
      <c r="E4426" s="3">
        <f>IF(Dashboard!$I$3,C4426*Dashboard!$E$11*Dashboard!$E$10*SQRT(Dashboard!$D$12/365),0)</f>
        <v>-212530.66689851845</v>
      </c>
      <c r="F4426" s="3">
        <f>D4426+IF(Dashboard!$I$3,E4426,0)</f>
        <v>-156068.68564057365</v>
      </c>
      <c r="G4426" s="3">
        <f>IF(Dashboard!$I$4, ('Lookups and Calculations'!$F$9) / (1 - 'Lookups and Calculations'!$F$10), 'Lookups and Calculations'!$F$9)</f>
        <v>1951878.888340465</v>
      </c>
      <c r="H4426" s="12">
        <f t="shared" si="138"/>
        <v>0</v>
      </c>
      <c r="I4426" s="12">
        <f t="shared" si="139"/>
        <v>0</v>
      </c>
      <c r="J4426" s="13">
        <f>(1 - Dashboard!$I$9) * H4426 * Dashboard!$I$8 * 'Lookups and Calculations'!$F$12</f>
        <v>0</v>
      </c>
      <c r="K4426" s="12">
        <f>(1 - Dashboard!$I$11) * I4426 * Dashboard!$I$10 * 'Lookups and Calculations'!$F$12</f>
        <v>0</v>
      </c>
      <c r="L4426" s="12">
        <f>(H4426 - I4426) * Dashboard!$I$13 * (Dashboard!$D$12 / 365) * 'Lookups and Calculations'!$F$12</f>
        <v>0</v>
      </c>
      <c r="M4426" s="3">
        <f>(G4426*2) * Dashboard!$I$13 * (Dashboard!$D$12 / 365) * 'Lookups and Calculations'!$F$12</f>
        <v>1602.0878730267946</v>
      </c>
      <c r="N4426" s="12">
        <f>H4426 * Dashboard!$I$14 * Dashboard!$I$15 * (Dashboard!$D$12 / 365) * 'Lookups and Calculations'!$F$12</f>
        <v>0</v>
      </c>
    </row>
    <row r="4427" spans="1:14" x14ac:dyDescent="0.35">
      <c r="A4427" s="2">
        <v>4426</v>
      </c>
      <c r="B4427" s="11">
        <v>0.8946487214809361</v>
      </c>
      <c r="C4427" s="11">
        <v>0.44404430067124168</v>
      </c>
      <c r="D4427" s="3">
        <f>B4427*Dashboard!$D$11*Dashboard!$D$10*SQRT(Dashboard!$D$12/365)</f>
        <v>222124.96503846071</v>
      </c>
      <c r="E4427" s="3">
        <f>IF(Dashboard!$I$3,C4427*Dashboard!$E$11*Dashboard!$E$10*SQRT(Dashboard!$D$12/365),0)</f>
        <v>220496.20682150402</v>
      </c>
      <c r="F4427" s="3">
        <f>D4427+IF(Dashboard!$I$3,E4427,0)</f>
        <v>442621.17185996473</v>
      </c>
      <c r="G4427" s="3">
        <f>IF(Dashboard!$I$4, ('Lookups and Calculations'!$F$9) / (1 - 'Lookups and Calculations'!$F$10), 'Lookups and Calculations'!$F$9)</f>
        <v>1951878.888340465</v>
      </c>
      <c r="H4427" s="12">
        <f t="shared" si="138"/>
        <v>0</v>
      </c>
      <c r="I4427" s="12">
        <f t="shared" si="139"/>
        <v>0</v>
      </c>
      <c r="J4427" s="13">
        <f>(1 - Dashboard!$I$9) * H4427 * Dashboard!$I$8 * 'Lookups and Calculations'!$F$12</f>
        <v>0</v>
      </c>
      <c r="K4427" s="12">
        <f>(1 - Dashboard!$I$11) * I4427 * Dashboard!$I$10 * 'Lookups and Calculations'!$F$12</f>
        <v>0</v>
      </c>
      <c r="L4427" s="12">
        <f>(H4427 - I4427) * Dashboard!$I$13 * (Dashboard!$D$12 / 365) * 'Lookups and Calculations'!$F$12</f>
        <v>0</v>
      </c>
      <c r="M4427" s="3">
        <f>(G4427*2) * Dashboard!$I$13 * (Dashboard!$D$12 / 365) * 'Lookups and Calculations'!$F$12</f>
        <v>1602.0878730267946</v>
      </c>
      <c r="N4427" s="12">
        <f>H4427 * Dashboard!$I$14 * Dashboard!$I$15 * (Dashboard!$D$12 / 365) * 'Lookups and Calculations'!$F$12</f>
        <v>0</v>
      </c>
    </row>
    <row r="4428" spans="1:14" x14ac:dyDescent="0.35">
      <c r="A4428" s="2">
        <v>4427</v>
      </c>
      <c r="B4428" s="11">
        <v>1.2558181630993366</v>
      </c>
      <c r="C4428" s="11">
        <v>0.760705656844061</v>
      </c>
      <c r="D4428" s="3">
        <f>B4428*Dashboard!$D$11*Dashboard!$D$10*SQRT(Dashboard!$D$12/365)</f>
        <v>311796.75203844591</v>
      </c>
      <c r="E4428" s="3">
        <f>IF(Dashboard!$I$3,C4428*Dashboard!$E$11*Dashboard!$E$10*SQRT(Dashboard!$D$12/365),0)</f>
        <v>377738.68865836627</v>
      </c>
      <c r="F4428" s="3">
        <f>D4428+IF(Dashboard!$I$3,E4428,0)</f>
        <v>689535.44069681223</v>
      </c>
      <c r="G4428" s="3">
        <f>IF(Dashboard!$I$4, ('Lookups and Calculations'!$F$9) / (1 - 'Lookups and Calculations'!$F$10), 'Lookups and Calculations'!$F$9)</f>
        <v>1951878.888340465</v>
      </c>
      <c r="H4428" s="12">
        <f t="shared" si="138"/>
        <v>0</v>
      </c>
      <c r="I4428" s="12">
        <f t="shared" si="139"/>
        <v>0</v>
      </c>
      <c r="J4428" s="13">
        <f>(1 - Dashboard!$I$9) * H4428 * Dashboard!$I$8 * 'Lookups and Calculations'!$F$12</f>
        <v>0</v>
      </c>
      <c r="K4428" s="12">
        <f>(1 - Dashboard!$I$11) * I4428 * Dashboard!$I$10 * 'Lookups and Calculations'!$F$12</f>
        <v>0</v>
      </c>
      <c r="L4428" s="12">
        <f>(H4428 - I4428) * Dashboard!$I$13 * (Dashboard!$D$12 / 365) * 'Lookups and Calculations'!$F$12</f>
        <v>0</v>
      </c>
      <c r="M4428" s="3">
        <f>(G4428*2) * Dashboard!$I$13 * (Dashboard!$D$12 / 365) * 'Lookups and Calculations'!$F$12</f>
        <v>1602.0878730267946</v>
      </c>
      <c r="N4428" s="12">
        <f>H4428 * Dashboard!$I$14 * Dashboard!$I$15 * (Dashboard!$D$12 / 365) * 'Lookups and Calculations'!$F$12</f>
        <v>0</v>
      </c>
    </row>
    <row r="4429" spans="1:14" x14ac:dyDescent="0.35">
      <c r="A4429" s="2">
        <v>4428</v>
      </c>
      <c r="B4429" s="11">
        <v>0.41740143336654939</v>
      </c>
      <c r="C4429" s="11">
        <v>1.0686788073971671</v>
      </c>
      <c r="D4429" s="3">
        <f>B4429*Dashboard!$D$11*Dashboard!$D$10*SQRT(Dashboard!$D$12/365)</f>
        <v>103633.16524956755</v>
      </c>
      <c r="E4429" s="3">
        <f>IF(Dashboard!$I$3,C4429*Dashboard!$E$11*Dashboard!$E$10*SQRT(Dashboard!$D$12/365),0)</f>
        <v>530666.9244158708</v>
      </c>
      <c r="F4429" s="3">
        <f>D4429+IF(Dashboard!$I$3,E4429,0)</f>
        <v>634300.0896654384</v>
      </c>
      <c r="G4429" s="3">
        <f>IF(Dashboard!$I$4, ('Lookups and Calculations'!$F$9) / (1 - 'Lookups and Calculations'!$F$10), 'Lookups and Calculations'!$F$9)</f>
        <v>1951878.888340465</v>
      </c>
      <c r="H4429" s="12">
        <f t="shared" si="138"/>
        <v>0</v>
      </c>
      <c r="I4429" s="12">
        <f t="shared" si="139"/>
        <v>0</v>
      </c>
      <c r="J4429" s="13">
        <f>(1 - Dashboard!$I$9) * H4429 * Dashboard!$I$8 * 'Lookups and Calculations'!$F$12</f>
        <v>0</v>
      </c>
      <c r="K4429" s="12">
        <f>(1 - Dashboard!$I$11) * I4429 * Dashboard!$I$10 * 'Lookups and Calculations'!$F$12</f>
        <v>0</v>
      </c>
      <c r="L4429" s="12">
        <f>(H4429 - I4429) * Dashboard!$I$13 * (Dashboard!$D$12 / 365) * 'Lookups and Calculations'!$F$12</f>
        <v>0</v>
      </c>
      <c r="M4429" s="3">
        <f>(G4429*2) * Dashboard!$I$13 * (Dashboard!$D$12 / 365) * 'Lookups and Calculations'!$F$12</f>
        <v>1602.0878730267946</v>
      </c>
      <c r="N4429" s="12">
        <f>H4429 * Dashboard!$I$14 * Dashboard!$I$15 * (Dashboard!$D$12 / 365) * 'Lookups and Calculations'!$F$12</f>
        <v>0</v>
      </c>
    </row>
    <row r="4430" spans="1:14" x14ac:dyDescent="0.35">
      <c r="A4430" s="2">
        <v>4429</v>
      </c>
      <c r="B4430" s="11">
        <v>-0.24206411555877666</v>
      </c>
      <c r="C4430" s="11">
        <v>-0.52507997317891097</v>
      </c>
      <c r="D4430" s="3">
        <f>B4430*Dashboard!$D$11*Dashboard!$D$10*SQRT(Dashboard!$D$12/365)</f>
        <v>-60100.106236730287</v>
      </c>
      <c r="E4430" s="3">
        <f>IF(Dashboard!$I$3,C4430*Dashboard!$E$11*Dashboard!$E$10*SQRT(Dashboard!$D$12/365),0)</f>
        <v>-260735.5666740241</v>
      </c>
      <c r="F4430" s="3">
        <f>D4430+IF(Dashboard!$I$3,E4430,0)</f>
        <v>-320835.67291075439</v>
      </c>
      <c r="G4430" s="3">
        <f>IF(Dashboard!$I$4, ('Lookups and Calculations'!$F$9) / (1 - 'Lookups and Calculations'!$F$10), 'Lookups and Calculations'!$F$9)</f>
        <v>1951878.888340465</v>
      </c>
      <c r="H4430" s="12">
        <f t="shared" si="138"/>
        <v>0</v>
      </c>
      <c r="I4430" s="12">
        <f t="shared" si="139"/>
        <v>0</v>
      </c>
      <c r="J4430" s="13">
        <f>(1 - Dashboard!$I$9) * H4430 * Dashboard!$I$8 * 'Lookups and Calculations'!$F$12</f>
        <v>0</v>
      </c>
      <c r="K4430" s="12">
        <f>(1 - Dashboard!$I$11) * I4430 * Dashboard!$I$10 * 'Lookups and Calculations'!$F$12</f>
        <v>0</v>
      </c>
      <c r="L4430" s="12">
        <f>(H4430 - I4430) * Dashboard!$I$13 * (Dashboard!$D$12 / 365) * 'Lookups and Calculations'!$F$12</f>
        <v>0</v>
      </c>
      <c r="M4430" s="3">
        <f>(G4430*2) * Dashboard!$I$13 * (Dashboard!$D$12 / 365) * 'Lookups and Calculations'!$F$12</f>
        <v>1602.0878730267946</v>
      </c>
      <c r="N4430" s="12">
        <f>H4430 * Dashboard!$I$14 * Dashboard!$I$15 * (Dashboard!$D$12 / 365) * 'Lookups and Calculations'!$F$12</f>
        <v>0</v>
      </c>
    </row>
    <row r="4431" spans="1:14" x14ac:dyDescent="0.35">
      <c r="A4431" s="2">
        <v>4430</v>
      </c>
      <c r="B4431" s="11">
        <v>-0.87010917064687487</v>
      </c>
      <c r="C4431" s="11">
        <v>-0.7827263542369044</v>
      </c>
      <c r="D4431" s="3">
        <f>B4431*Dashboard!$D$11*Dashboard!$D$10*SQRT(Dashboard!$D$12/365)</f>
        <v>-216032.24200628288</v>
      </c>
      <c r="E4431" s="3">
        <f>IF(Dashboard!$I$3,C4431*Dashboard!$E$11*Dashboard!$E$10*SQRT(Dashboard!$D$12/365),0)</f>
        <v>-388673.36395843513</v>
      </c>
      <c r="F4431" s="3">
        <f>D4431+IF(Dashboard!$I$3,E4431,0)</f>
        <v>-604705.60596471804</v>
      </c>
      <c r="G4431" s="3">
        <f>IF(Dashboard!$I$4, ('Lookups and Calculations'!$F$9) / (1 - 'Lookups and Calculations'!$F$10), 'Lookups and Calculations'!$F$9)</f>
        <v>1951878.888340465</v>
      </c>
      <c r="H4431" s="12">
        <f t="shared" si="138"/>
        <v>0</v>
      </c>
      <c r="I4431" s="12">
        <f t="shared" si="139"/>
        <v>0</v>
      </c>
      <c r="J4431" s="13">
        <f>(1 - Dashboard!$I$9) * H4431 * Dashboard!$I$8 * 'Lookups and Calculations'!$F$12</f>
        <v>0</v>
      </c>
      <c r="K4431" s="12">
        <f>(1 - Dashboard!$I$11) * I4431 * Dashboard!$I$10 * 'Lookups and Calculations'!$F$12</f>
        <v>0</v>
      </c>
      <c r="L4431" s="12">
        <f>(H4431 - I4431) * Dashboard!$I$13 * (Dashboard!$D$12 / 365) * 'Lookups and Calculations'!$F$12</f>
        <v>0</v>
      </c>
      <c r="M4431" s="3">
        <f>(G4431*2) * Dashboard!$I$13 * (Dashboard!$D$12 / 365) * 'Lookups and Calculations'!$F$12</f>
        <v>1602.0878730267946</v>
      </c>
      <c r="N4431" s="12">
        <f>H4431 * Dashboard!$I$14 * Dashboard!$I$15 * (Dashboard!$D$12 / 365) * 'Lookups and Calculations'!$F$12</f>
        <v>0</v>
      </c>
    </row>
    <row r="4432" spans="1:14" x14ac:dyDescent="0.35">
      <c r="A4432" s="2">
        <v>4431</v>
      </c>
      <c r="B4432" s="11">
        <v>0.59639260984221121</v>
      </c>
      <c r="C4432" s="11">
        <v>-0.27102977532225003</v>
      </c>
      <c r="D4432" s="3">
        <f>B4432*Dashboard!$D$11*Dashboard!$D$10*SQRT(Dashboard!$D$12/365)</f>
        <v>148073.41074730456</v>
      </c>
      <c r="E4432" s="3">
        <f>IF(Dashboard!$I$3,C4432*Dashboard!$E$11*Dashboard!$E$10*SQRT(Dashboard!$D$12/365),0)</f>
        <v>-134583.50282596253</v>
      </c>
      <c r="F4432" s="3">
        <f>D4432+IF(Dashboard!$I$3,E4432,0)</f>
        <v>13489.907921342034</v>
      </c>
      <c r="G4432" s="3">
        <f>IF(Dashboard!$I$4, ('Lookups and Calculations'!$F$9) / (1 - 'Lookups and Calculations'!$F$10), 'Lookups and Calculations'!$F$9)</f>
        <v>1951878.888340465</v>
      </c>
      <c r="H4432" s="12">
        <f t="shared" si="138"/>
        <v>0</v>
      </c>
      <c r="I4432" s="12">
        <f t="shared" si="139"/>
        <v>0</v>
      </c>
      <c r="J4432" s="13">
        <f>(1 - Dashboard!$I$9) * H4432 * Dashboard!$I$8 * 'Lookups and Calculations'!$F$12</f>
        <v>0</v>
      </c>
      <c r="K4432" s="12">
        <f>(1 - Dashboard!$I$11) * I4432 * Dashboard!$I$10 * 'Lookups and Calculations'!$F$12</f>
        <v>0</v>
      </c>
      <c r="L4432" s="12">
        <f>(H4432 - I4432) * Dashboard!$I$13 * (Dashboard!$D$12 / 365) * 'Lookups and Calculations'!$F$12</f>
        <v>0</v>
      </c>
      <c r="M4432" s="3">
        <f>(G4432*2) * Dashboard!$I$13 * (Dashboard!$D$12 / 365) * 'Lookups and Calculations'!$F$12</f>
        <v>1602.0878730267946</v>
      </c>
      <c r="N4432" s="12">
        <f>H4432 * Dashboard!$I$14 * Dashboard!$I$15 * (Dashboard!$D$12 / 365) * 'Lookups and Calculations'!$F$12</f>
        <v>0</v>
      </c>
    </row>
    <row r="4433" spans="1:14" x14ac:dyDescent="0.35">
      <c r="A4433" s="2">
        <v>4432</v>
      </c>
      <c r="B4433" s="11">
        <v>4.3901954474050164</v>
      </c>
      <c r="C4433" s="11">
        <v>0.76837478388380986</v>
      </c>
      <c r="D4433" s="3">
        <f>B4433*Dashboard!$D$11*Dashboard!$D$10*SQRT(Dashboard!$D$12/365)</f>
        <v>1090005.4813163097</v>
      </c>
      <c r="E4433" s="3">
        <f>IF(Dashboard!$I$3,C4433*Dashboard!$E$11*Dashboard!$E$10*SQRT(Dashboard!$D$12/365),0)</f>
        <v>381546.89747748774</v>
      </c>
      <c r="F4433" s="3">
        <f>D4433+IF(Dashboard!$I$3,E4433,0)</f>
        <v>1471552.3787937975</v>
      </c>
      <c r="G4433" s="3">
        <f>IF(Dashboard!$I$4, ('Lookups and Calculations'!$F$9) / (1 - 'Lookups and Calculations'!$F$10), 'Lookups and Calculations'!$F$9)</f>
        <v>1951878.888340465</v>
      </c>
      <c r="H4433" s="12">
        <f t="shared" si="138"/>
        <v>0</v>
      </c>
      <c r="I4433" s="12">
        <f t="shared" si="139"/>
        <v>0</v>
      </c>
      <c r="J4433" s="13">
        <f>(1 - Dashboard!$I$9) * H4433 * Dashboard!$I$8 * 'Lookups and Calculations'!$F$12</f>
        <v>0</v>
      </c>
      <c r="K4433" s="12">
        <f>(1 - Dashboard!$I$11) * I4433 * Dashboard!$I$10 * 'Lookups and Calculations'!$F$12</f>
        <v>0</v>
      </c>
      <c r="L4433" s="12">
        <f>(H4433 - I4433) * Dashboard!$I$13 * (Dashboard!$D$12 / 365) * 'Lookups and Calculations'!$F$12</f>
        <v>0</v>
      </c>
      <c r="M4433" s="3">
        <f>(G4433*2) * Dashboard!$I$13 * (Dashboard!$D$12 / 365) * 'Lookups and Calculations'!$F$12</f>
        <v>1602.0878730267946</v>
      </c>
      <c r="N4433" s="12">
        <f>H4433 * Dashboard!$I$14 * Dashboard!$I$15 * (Dashboard!$D$12 / 365) * 'Lookups and Calculations'!$F$12</f>
        <v>0</v>
      </c>
    </row>
    <row r="4434" spans="1:14" x14ac:dyDescent="0.35">
      <c r="A4434" s="2">
        <v>4433</v>
      </c>
      <c r="B4434" s="11">
        <v>-0.43485188118303464</v>
      </c>
      <c r="C4434" s="11">
        <v>1.5689569419328198</v>
      </c>
      <c r="D4434" s="3">
        <f>B4434*Dashboard!$D$11*Dashboard!$D$10*SQRT(Dashboard!$D$12/365)</f>
        <v>-107965.793261069</v>
      </c>
      <c r="E4434" s="3">
        <f>IF(Dashboard!$I$3,C4434*Dashboard!$E$11*Dashboard!$E$10*SQRT(Dashboard!$D$12/365),0)</f>
        <v>779086.80246429902</v>
      </c>
      <c r="F4434" s="3">
        <f>D4434+IF(Dashboard!$I$3,E4434,0)</f>
        <v>671121.00920323003</v>
      </c>
      <c r="G4434" s="3">
        <f>IF(Dashboard!$I$4, ('Lookups and Calculations'!$F$9) / (1 - 'Lookups and Calculations'!$F$10), 'Lookups and Calculations'!$F$9)</f>
        <v>1951878.888340465</v>
      </c>
      <c r="H4434" s="12">
        <f t="shared" si="138"/>
        <v>0</v>
      </c>
      <c r="I4434" s="12">
        <f t="shared" si="139"/>
        <v>0</v>
      </c>
      <c r="J4434" s="13">
        <f>(1 - Dashboard!$I$9) * H4434 * Dashboard!$I$8 * 'Lookups and Calculations'!$F$12</f>
        <v>0</v>
      </c>
      <c r="K4434" s="12">
        <f>(1 - Dashboard!$I$11) * I4434 * Dashboard!$I$10 * 'Lookups and Calculations'!$F$12</f>
        <v>0</v>
      </c>
      <c r="L4434" s="12">
        <f>(H4434 - I4434) * Dashboard!$I$13 * (Dashboard!$D$12 / 365) * 'Lookups and Calculations'!$F$12</f>
        <v>0</v>
      </c>
      <c r="M4434" s="3">
        <f>(G4434*2) * Dashboard!$I$13 * (Dashboard!$D$12 / 365) * 'Lookups and Calculations'!$F$12</f>
        <v>1602.0878730267946</v>
      </c>
      <c r="N4434" s="12">
        <f>H4434 * Dashboard!$I$14 * Dashboard!$I$15 * (Dashboard!$D$12 / 365) * 'Lookups and Calculations'!$F$12</f>
        <v>0</v>
      </c>
    </row>
    <row r="4435" spans="1:14" x14ac:dyDescent="0.35">
      <c r="A4435" s="2">
        <v>4434</v>
      </c>
      <c r="B4435" s="11">
        <v>-1.6420383464856268E-2</v>
      </c>
      <c r="C4435" s="11">
        <v>-1.1181373893038451</v>
      </c>
      <c r="D4435" s="3">
        <f>B4435*Dashboard!$D$11*Dashboard!$D$10*SQRT(Dashboard!$D$12/365)</f>
        <v>-4076.8818145872001</v>
      </c>
      <c r="E4435" s="3">
        <f>IF(Dashboard!$I$3,C4435*Dashboard!$E$11*Dashboard!$E$10*SQRT(Dashboard!$D$12/365),0)</f>
        <v>-555226.25259260437</v>
      </c>
      <c r="F4435" s="3">
        <f>D4435+IF(Dashboard!$I$3,E4435,0)</f>
        <v>-559303.13440719154</v>
      </c>
      <c r="G4435" s="3">
        <f>IF(Dashboard!$I$4, ('Lookups and Calculations'!$F$9) / (1 - 'Lookups and Calculations'!$F$10), 'Lookups and Calculations'!$F$9)</f>
        <v>1951878.888340465</v>
      </c>
      <c r="H4435" s="12">
        <f t="shared" si="138"/>
        <v>0</v>
      </c>
      <c r="I4435" s="12">
        <f t="shared" si="139"/>
        <v>0</v>
      </c>
      <c r="J4435" s="13">
        <f>(1 - Dashboard!$I$9) * H4435 * Dashboard!$I$8 * 'Lookups and Calculations'!$F$12</f>
        <v>0</v>
      </c>
      <c r="K4435" s="12">
        <f>(1 - Dashboard!$I$11) * I4435 * Dashboard!$I$10 * 'Lookups and Calculations'!$F$12</f>
        <v>0</v>
      </c>
      <c r="L4435" s="12">
        <f>(H4435 - I4435) * Dashboard!$I$13 * (Dashboard!$D$12 / 365) * 'Lookups and Calculations'!$F$12</f>
        <v>0</v>
      </c>
      <c r="M4435" s="3">
        <f>(G4435*2) * Dashboard!$I$13 * (Dashboard!$D$12 / 365) * 'Lookups and Calculations'!$F$12</f>
        <v>1602.0878730267946</v>
      </c>
      <c r="N4435" s="12">
        <f>H4435 * Dashboard!$I$14 * Dashboard!$I$15 * (Dashboard!$D$12 / 365) * 'Lookups and Calculations'!$F$12</f>
        <v>0</v>
      </c>
    </row>
    <row r="4436" spans="1:14" x14ac:dyDescent="0.35">
      <c r="A4436" s="2">
        <v>4435</v>
      </c>
      <c r="B4436" s="11">
        <v>-1.9877477517362645</v>
      </c>
      <c r="C4436" s="11">
        <v>1.1085328292351733</v>
      </c>
      <c r="D4436" s="3">
        <f>B4436*Dashboard!$D$11*Dashboard!$D$10*SQRT(Dashboard!$D$12/365)</f>
        <v>-493521.52331791504</v>
      </c>
      <c r="E4436" s="3">
        <f>IF(Dashboard!$I$3,C4436*Dashboard!$E$11*Dashboard!$E$10*SQRT(Dashboard!$D$12/365),0)</f>
        <v>550456.97831044358</v>
      </c>
      <c r="F4436" s="3">
        <f>D4436+IF(Dashboard!$I$3,E4436,0)</f>
        <v>56935.454992528539</v>
      </c>
      <c r="G4436" s="3">
        <f>IF(Dashboard!$I$4, ('Lookups and Calculations'!$F$9) / (1 - 'Lookups and Calculations'!$F$10), 'Lookups and Calculations'!$F$9)</f>
        <v>1951878.888340465</v>
      </c>
      <c r="H4436" s="12">
        <f t="shared" si="138"/>
        <v>0</v>
      </c>
      <c r="I4436" s="12">
        <f t="shared" si="139"/>
        <v>0</v>
      </c>
      <c r="J4436" s="13">
        <f>(1 - Dashboard!$I$9) * H4436 * Dashboard!$I$8 * 'Lookups and Calculations'!$F$12</f>
        <v>0</v>
      </c>
      <c r="K4436" s="12">
        <f>(1 - Dashboard!$I$11) * I4436 * Dashboard!$I$10 * 'Lookups and Calculations'!$F$12</f>
        <v>0</v>
      </c>
      <c r="L4436" s="12">
        <f>(H4436 - I4436) * Dashboard!$I$13 * (Dashboard!$D$12 / 365) * 'Lookups and Calculations'!$F$12</f>
        <v>0</v>
      </c>
      <c r="M4436" s="3">
        <f>(G4436*2) * Dashboard!$I$13 * (Dashboard!$D$12 / 365) * 'Lookups and Calculations'!$F$12</f>
        <v>1602.0878730267946</v>
      </c>
      <c r="N4436" s="12">
        <f>H4436 * Dashboard!$I$14 * Dashboard!$I$15 * (Dashboard!$D$12 / 365) * 'Lookups and Calculations'!$F$12</f>
        <v>0</v>
      </c>
    </row>
    <row r="4437" spans="1:14" x14ac:dyDescent="0.35">
      <c r="A4437" s="2">
        <v>4436</v>
      </c>
      <c r="B4437" s="11">
        <v>1.9127110021057072</v>
      </c>
      <c r="C4437" s="11">
        <v>-0.88089073849290878</v>
      </c>
      <c r="D4437" s="3">
        <f>B4437*Dashboard!$D$11*Dashboard!$D$10*SQRT(Dashboard!$D$12/365)</f>
        <v>474891.2665611658</v>
      </c>
      <c r="E4437" s="3">
        <f>IF(Dashboard!$I$3,C4437*Dashboard!$E$11*Dashboard!$E$10*SQRT(Dashboard!$D$12/365),0)</f>
        <v>-437418.21743521193</v>
      </c>
      <c r="F4437" s="3">
        <f>D4437+IF(Dashboard!$I$3,E4437,0)</f>
        <v>37473.049125953868</v>
      </c>
      <c r="G4437" s="3">
        <f>IF(Dashboard!$I$4, ('Lookups and Calculations'!$F$9) / (1 - 'Lookups and Calculations'!$F$10), 'Lookups and Calculations'!$F$9)</f>
        <v>1951878.888340465</v>
      </c>
      <c r="H4437" s="12">
        <f t="shared" si="138"/>
        <v>0</v>
      </c>
      <c r="I4437" s="12">
        <f t="shared" si="139"/>
        <v>0</v>
      </c>
      <c r="J4437" s="13">
        <f>(1 - Dashboard!$I$9) * H4437 * Dashboard!$I$8 * 'Lookups and Calculations'!$F$12</f>
        <v>0</v>
      </c>
      <c r="K4437" s="12">
        <f>(1 - Dashboard!$I$11) * I4437 * Dashboard!$I$10 * 'Lookups and Calculations'!$F$12</f>
        <v>0</v>
      </c>
      <c r="L4437" s="12">
        <f>(H4437 - I4437) * Dashboard!$I$13 * (Dashboard!$D$12 / 365) * 'Lookups and Calculations'!$F$12</f>
        <v>0</v>
      </c>
      <c r="M4437" s="3">
        <f>(G4437*2) * Dashboard!$I$13 * (Dashboard!$D$12 / 365) * 'Lookups and Calculations'!$F$12</f>
        <v>1602.0878730267946</v>
      </c>
      <c r="N4437" s="12">
        <f>H4437 * Dashboard!$I$14 * Dashboard!$I$15 * (Dashboard!$D$12 / 365) * 'Lookups and Calculations'!$F$12</f>
        <v>0</v>
      </c>
    </row>
    <row r="4438" spans="1:14" x14ac:dyDescent="0.35">
      <c r="A4438" s="2">
        <v>4437</v>
      </c>
      <c r="B4438" s="11">
        <v>0.30782493536006889</v>
      </c>
      <c r="C4438" s="11">
        <v>-2.185102780749574</v>
      </c>
      <c r="D4438" s="3">
        <f>B4438*Dashboard!$D$11*Dashboard!$D$10*SQRT(Dashboard!$D$12/365)</f>
        <v>76427.318748790873</v>
      </c>
      <c r="E4438" s="3">
        <f>IF(Dashboard!$I$3,C4438*Dashboard!$E$11*Dashboard!$E$10*SQRT(Dashboard!$D$12/365),0)</f>
        <v>-1085042.3571298539</v>
      </c>
      <c r="F4438" s="3">
        <f>D4438+IF(Dashboard!$I$3,E4438,0)</f>
        <v>-1008615.038381063</v>
      </c>
      <c r="G4438" s="3">
        <f>IF(Dashboard!$I$4, ('Lookups and Calculations'!$F$9) / (1 - 'Lookups and Calculations'!$F$10), 'Lookups and Calculations'!$F$9)</f>
        <v>1951878.888340465</v>
      </c>
      <c r="H4438" s="12">
        <f t="shared" si="138"/>
        <v>0</v>
      </c>
      <c r="I4438" s="12">
        <f t="shared" si="139"/>
        <v>0</v>
      </c>
      <c r="J4438" s="13">
        <f>(1 - Dashboard!$I$9) * H4438 * Dashboard!$I$8 * 'Lookups and Calculations'!$F$12</f>
        <v>0</v>
      </c>
      <c r="K4438" s="12">
        <f>(1 - Dashboard!$I$11) * I4438 * Dashboard!$I$10 * 'Lookups and Calculations'!$F$12</f>
        <v>0</v>
      </c>
      <c r="L4438" s="12">
        <f>(H4438 - I4438) * Dashboard!$I$13 * (Dashboard!$D$12 / 365) * 'Lookups and Calculations'!$F$12</f>
        <v>0</v>
      </c>
      <c r="M4438" s="3">
        <f>(G4438*2) * Dashboard!$I$13 * (Dashboard!$D$12 / 365) * 'Lookups and Calculations'!$F$12</f>
        <v>1602.0878730267946</v>
      </c>
      <c r="N4438" s="12">
        <f>H4438 * Dashboard!$I$14 * Dashboard!$I$15 * (Dashboard!$D$12 / 365) * 'Lookups and Calculations'!$F$12</f>
        <v>0</v>
      </c>
    </row>
    <row r="4439" spans="1:14" x14ac:dyDescent="0.35">
      <c r="A4439" s="2">
        <v>4438</v>
      </c>
      <c r="B4439" s="11">
        <v>1.6987448417459758</v>
      </c>
      <c r="C4439" s="11">
        <v>-0.82169149900870708</v>
      </c>
      <c r="D4439" s="3">
        <f>B4439*Dashboard!$D$11*Dashboard!$D$10*SQRT(Dashboard!$D$12/365)</f>
        <v>421767.37027856015</v>
      </c>
      <c r="E4439" s="3">
        <f>IF(Dashboard!$I$3,C4439*Dashboard!$E$11*Dashboard!$E$10*SQRT(Dashboard!$D$12/365),0)</f>
        <v>-408022.03391646768</v>
      </c>
      <c r="F4439" s="3">
        <f>D4439+IF(Dashboard!$I$3,E4439,0)</f>
        <v>13745.336362092465</v>
      </c>
      <c r="G4439" s="3">
        <f>IF(Dashboard!$I$4, ('Lookups and Calculations'!$F$9) / (1 - 'Lookups and Calculations'!$F$10), 'Lookups and Calculations'!$F$9)</f>
        <v>1951878.888340465</v>
      </c>
      <c r="H4439" s="12">
        <f t="shared" si="138"/>
        <v>0</v>
      </c>
      <c r="I4439" s="12">
        <f t="shared" si="139"/>
        <v>0</v>
      </c>
      <c r="J4439" s="13">
        <f>(1 - Dashboard!$I$9) * H4439 * Dashboard!$I$8 * 'Lookups and Calculations'!$F$12</f>
        <v>0</v>
      </c>
      <c r="K4439" s="12">
        <f>(1 - Dashboard!$I$11) * I4439 * Dashboard!$I$10 * 'Lookups and Calculations'!$F$12</f>
        <v>0</v>
      </c>
      <c r="L4439" s="12">
        <f>(H4439 - I4439) * Dashboard!$I$13 * (Dashboard!$D$12 / 365) * 'Lookups and Calculations'!$F$12</f>
        <v>0</v>
      </c>
      <c r="M4439" s="3">
        <f>(G4439*2) * Dashboard!$I$13 * (Dashboard!$D$12 / 365) * 'Lookups and Calculations'!$F$12</f>
        <v>1602.0878730267946</v>
      </c>
      <c r="N4439" s="12">
        <f>H4439 * Dashboard!$I$14 * Dashboard!$I$15 * (Dashboard!$D$12 / 365) * 'Lookups and Calculations'!$F$12</f>
        <v>0</v>
      </c>
    </row>
    <row r="4440" spans="1:14" x14ac:dyDescent="0.35">
      <c r="A4440" s="2">
        <v>4439</v>
      </c>
      <c r="B4440" s="11">
        <v>1.4282188419155351</v>
      </c>
      <c r="C4440" s="11">
        <v>-0.51997433294334128</v>
      </c>
      <c r="D4440" s="3">
        <f>B4440*Dashboard!$D$11*Dashboard!$D$10*SQRT(Dashboard!$D$12/365)</f>
        <v>354600.69713464536</v>
      </c>
      <c r="E4440" s="3">
        <f>IF(Dashboard!$I$3,C4440*Dashboard!$E$11*Dashboard!$E$10*SQRT(Dashboard!$D$12/365),0)</f>
        <v>-258200.2919195985</v>
      </c>
      <c r="F4440" s="3">
        <f>D4440+IF(Dashboard!$I$3,E4440,0)</f>
        <v>96400.405215046863</v>
      </c>
      <c r="G4440" s="3">
        <f>IF(Dashboard!$I$4, ('Lookups and Calculations'!$F$9) / (1 - 'Lookups and Calculations'!$F$10), 'Lookups and Calculations'!$F$9)</f>
        <v>1951878.888340465</v>
      </c>
      <c r="H4440" s="12">
        <f t="shared" si="138"/>
        <v>0</v>
      </c>
      <c r="I4440" s="12">
        <f t="shared" si="139"/>
        <v>0</v>
      </c>
      <c r="J4440" s="13">
        <f>(1 - Dashboard!$I$9) * H4440 * Dashboard!$I$8 * 'Lookups and Calculations'!$F$12</f>
        <v>0</v>
      </c>
      <c r="K4440" s="12">
        <f>(1 - Dashboard!$I$11) * I4440 * Dashboard!$I$10 * 'Lookups and Calculations'!$F$12</f>
        <v>0</v>
      </c>
      <c r="L4440" s="12">
        <f>(H4440 - I4440) * Dashboard!$I$13 * (Dashboard!$D$12 / 365) * 'Lookups and Calculations'!$F$12</f>
        <v>0</v>
      </c>
      <c r="M4440" s="3">
        <f>(G4440*2) * Dashboard!$I$13 * (Dashboard!$D$12 / 365) * 'Lookups and Calculations'!$F$12</f>
        <v>1602.0878730267946</v>
      </c>
      <c r="N4440" s="12">
        <f>H4440 * Dashboard!$I$14 * Dashboard!$I$15 * (Dashboard!$D$12 / 365) * 'Lookups and Calculations'!$F$12</f>
        <v>0</v>
      </c>
    </row>
    <row r="4441" spans="1:14" x14ac:dyDescent="0.35">
      <c r="A4441" s="2">
        <v>4440</v>
      </c>
      <c r="B4441" s="11">
        <v>0.70719034253783786</v>
      </c>
      <c r="C4441" s="11">
        <v>-1.7282875095155243</v>
      </c>
      <c r="D4441" s="3">
        <f>B4441*Dashboard!$D$11*Dashboard!$D$10*SQRT(Dashboard!$D$12/365)</f>
        <v>175582.46755411208</v>
      </c>
      <c r="E4441" s="3">
        <f>IF(Dashboard!$I$3,C4441*Dashboard!$E$11*Dashboard!$E$10*SQRT(Dashboard!$D$12/365),0)</f>
        <v>-858204.5520437815</v>
      </c>
      <c r="F4441" s="3">
        <f>D4441+IF(Dashboard!$I$3,E4441,0)</f>
        <v>-682622.08448966942</v>
      </c>
      <c r="G4441" s="3">
        <f>IF(Dashboard!$I$4, ('Lookups and Calculations'!$F$9) / (1 - 'Lookups and Calculations'!$F$10), 'Lookups and Calculations'!$F$9)</f>
        <v>1951878.888340465</v>
      </c>
      <c r="H4441" s="12">
        <f t="shared" si="138"/>
        <v>0</v>
      </c>
      <c r="I4441" s="12">
        <f t="shared" si="139"/>
        <v>0</v>
      </c>
      <c r="J4441" s="13">
        <f>(1 - Dashboard!$I$9) * H4441 * Dashboard!$I$8 * 'Lookups and Calculations'!$F$12</f>
        <v>0</v>
      </c>
      <c r="K4441" s="12">
        <f>(1 - Dashboard!$I$11) * I4441 * Dashboard!$I$10 * 'Lookups and Calculations'!$F$12</f>
        <v>0</v>
      </c>
      <c r="L4441" s="12">
        <f>(H4441 - I4441) * Dashboard!$I$13 * (Dashboard!$D$12 / 365) * 'Lookups and Calculations'!$F$12</f>
        <v>0</v>
      </c>
      <c r="M4441" s="3">
        <f>(G4441*2) * Dashboard!$I$13 * (Dashboard!$D$12 / 365) * 'Lookups and Calculations'!$F$12</f>
        <v>1602.0878730267946</v>
      </c>
      <c r="N4441" s="12">
        <f>H4441 * Dashboard!$I$14 * Dashboard!$I$15 * (Dashboard!$D$12 / 365) * 'Lookups and Calculations'!$F$12</f>
        <v>0</v>
      </c>
    </row>
    <row r="4442" spans="1:14" x14ac:dyDescent="0.35">
      <c r="A4442" s="2">
        <v>4441</v>
      </c>
      <c r="B4442" s="11">
        <v>1.3450605684146077</v>
      </c>
      <c r="C4442" s="11">
        <v>-1.2781841279721973</v>
      </c>
      <c r="D4442" s="3">
        <f>B4442*Dashboard!$D$11*Dashboard!$D$10*SQRT(Dashboard!$D$12/365)</f>
        <v>333954.01408403326</v>
      </c>
      <c r="E4442" s="3">
        <f>IF(Dashboard!$I$3,C4442*Dashboard!$E$11*Dashboard!$E$10*SQRT(Dashboard!$D$12/365),0)</f>
        <v>-634699.62661672384</v>
      </c>
      <c r="F4442" s="3">
        <f>D4442+IF(Dashboard!$I$3,E4442,0)</f>
        <v>-300745.61253269057</v>
      </c>
      <c r="G4442" s="3">
        <f>IF(Dashboard!$I$4, ('Lookups and Calculations'!$F$9) / (1 - 'Lookups and Calculations'!$F$10), 'Lookups and Calculations'!$F$9)</f>
        <v>1951878.888340465</v>
      </c>
      <c r="H4442" s="12">
        <f t="shared" si="138"/>
        <v>0</v>
      </c>
      <c r="I4442" s="12">
        <f t="shared" si="139"/>
        <v>0</v>
      </c>
      <c r="J4442" s="13">
        <f>(1 - Dashboard!$I$9) * H4442 * Dashboard!$I$8 * 'Lookups and Calculations'!$F$12</f>
        <v>0</v>
      </c>
      <c r="K4442" s="12">
        <f>(1 - Dashboard!$I$11) * I4442 * Dashboard!$I$10 * 'Lookups and Calculations'!$F$12</f>
        <v>0</v>
      </c>
      <c r="L4442" s="12">
        <f>(H4442 - I4442) * Dashboard!$I$13 * (Dashboard!$D$12 / 365) * 'Lookups and Calculations'!$F$12</f>
        <v>0</v>
      </c>
      <c r="M4442" s="3">
        <f>(G4442*2) * Dashboard!$I$13 * (Dashboard!$D$12 / 365) * 'Lookups and Calculations'!$F$12</f>
        <v>1602.0878730267946</v>
      </c>
      <c r="N4442" s="12">
        <f>H4442 * Dashboard!$I$14 * Dashboard!$I$15 * (Dashboard!$D$12 / 365) * 'Lookups and Calculations'!$F$12</f>
        <v>0</v>
      </c>
    </row>
    <row r="4443" spans="1:14" x14ac:dyDescent="0.35">
      <c r="A4443" s="2">
        <v>4442</v>
      </c>
      <c r="B4443" s="11">
        <v>-0.43946492340462201</v>
      </c>
      <c r="C4443" s="11">
        <v>0.47101772333988784</v>
      </c>
      <c r="D4443" s="3">
        <f>B4443*Dashboard!$D$11*Dashboard!$D$10*SQRT(Dashboard!$D$12/365)</f>
        <v>-109111.12753315612</v>
      </c>
      <c r="E4443" s="3">
        <f>IF(Dashboard!$I$3,C4443*Dashboard!$E$11*Dashboard!$E$10*SQRT(Dashboard!$D$12/365),0)</f>
        <v>233890.22488330334</v>
      </c>
      <c r="F4443" s="3">
        <f>D4443+IF(Dashboard!$I$3,E4443,0)</f>
        <v>124779.09735014722</v>
      </c>
      <c r="G4443" s="3">
        <f>IF(Dashboard!$I$4, ('Lookups and Calculations'!$F$9) / (1 - 'Lookups and Calculations'!$F$10), 'Lookups and Calculations'!$F$9)</f>
        <v>1951878.888340465</v>
      </c>
      <c r="H4443" s="12">
        <f t="shared" si="138"/>
        <v>0</v>
      </c>
      <c r="I4443" s="12">
        <f t="shared" si="139"/>
        <v>0</v>
      </c>
      <c r="J4443" s="13">
        <f>(1 - Dashboard!$I$9) * H4443 * Dashboard!$I$8 * 'Lookups and Calculations'!$F$12</f>
        <v>0</v>
      </c>
      <c r="K4443" s="12">
        <f>(1 - Dashboard!$I$11) * I4443 * Dashboard!$I$10 * 'Lookups and Calculations'!$F$12</f>
        <v>0</v>
      </c>
      <c r="L4443" s="12">
        <f>(H4443 - I4443) * Dashboard!$I$13 * (Dashboard!$D$12 / 365) * 'Lookups and Calculations'!$F$12</f>
        <v>0</v>
      </c>
      <c r="M4443" s="3">
        <f>(G4443*2) * Dashboard!$I$13 * (Dashboard!$D$12 / 365) * 'Lookups and Calculations'!$F$12</f>
        <v>1602.0878730267946</v>
      </c>
      <c r="N4443" s="12">
        <f>H4443 * Dashboard!$I$14 * Dashboard!$I$15 * (Dashboard!$D$12 / 365) * 'Lookups and Calculations'!$F$12</f>
        <v>0</v>
      </c>
    </row>
    <row r="4444" spans="1:14" x14ac:dyDescent="0.35">
      <c r="A4444" s="2">
        <v>4443</v>
      </c>
      <c r="B4444" s="11">
        <v>-0.85450197641956971</v>
      </c>
      <c r="C4444" s="11">
        <v>1.1918295053502219</v>
      </c>
      <c r="D4444" s="3">
        <f>B4444*Dashboard!$D$11*Dashboard!$D$10*SQRT(Dashboard!$D$12/365)</f>
        <v>-212157.26025215932</v>
      </c>
      <c r="E4444" s="3">
        <f>IF(Dashboard!$I$3,C4444*Dashboard!$E$11*Dashboard!$E$10*SQRT(Dashboard!$D$12/365),0)</f>
        <v>591819.07010273472</v>
      </c>
      <c r="F4444" s="3">
        <f>D4444+IF(Dashboard!$I$3,E4444,0)</f>
        <v>379661.8098505754</v>
      </c>
      <c r="G4444" s="3">
        <f>IF(Dashboard!$I$4, ('Lookups and Calculations'!$F$9) / (1 - 'Lookups and Calculations'!$F$10), 'Lookups and Calculations'!$F$9)</f>
        <v>1951878.888340465</v>
      </c>
      <c r="H4444" s="12">
        <f t="shared" si="138"/>
        <v>0</v>
      </c>
      <c r="I4444" s="12">
        <f t="shared" si="139"/>
        <v>0</v>
      </c>
      <c r="J4444" s="13">
        <f>(1 - Dashboard!$I$9) * H4444 * Dashboard!$I$8 * 'Lookups and Calculations'!$F$12</f>
        <v>0</v>
      </c>
      <c r="K4444" s="12">
        <f>(1 - Dashboard!$I$11) * I4444 * Dashboard!$I$10 * 'Lookups and Calculations'!$F$12</f>
        <v>0</v>
      </c>
      <c r="L4444" s="12">
        <f>(H4444 - I4444) * Dashboard!$I$13 * (Dashboard!$D$12 / 365) * 'Lookups and Calculations'!$F$12</f>
        <v>0</v>
      </c>
      <c r="M4444" s="3">
        <f>(G4444*2) * Dashboard!$I$13 * (Dashboard!$D$12 / 365) * 'Lookups and Calculations'!$F$12</f>
        <v>1602.0878730267946</v>
      </c>
      <c r="N4444" s="12">
        <f>H4444 * Dashboard!$I$14 * Dashboard!$I$15 * (Dashboard!$D$12 / 365) * 'Lookups and Calculations'!$F$12</f>
        <v>0</v>
      </c>
    </row>
    <row r="4445" spans="1:14" x14ac:dyDescent="0.35">
      <c r="A4445" s="2">
        <v>4444</v>
      </c>
      <c r="B4445" s="11">
        <v>-0.48947271125169045</v>
      </c>
      <c r="C4445" s="11">
        <v>2.5089575705922154</v>
      </c>
      <c r="D4445" s="3">
        <f>B4445*Dashboard!$D$11*Dashboard!$D$10*SQRT(Dashboard!$D$12/365)</f>
        <v>-121527.14944261966</v>
      </c>
      <c r="E4445" s="3">
        <f>IF(Dashboard!$I$3,C4445*Dashboard!$E$11*Dashboard!$E$10*SQRT(Dashboard!$D$12/365),0)</f>
        <v>1245856.8358053654</v>
      </c>
      <c r="F4445" s="3">
        <f>D4445+IF(Dashboard!$I$3,E4445,0)</f>
        <v>1124329.6863627457</v>
      </c>
      <c r="G4445" s="3">
        <f>IF(Dashboard!$I$4, ('Lookups and Calculations'!$F$9) / (1 - 'Lookups and Calculations'!$F$10), 'Lookups and Calculations'!$F$9)</f>
        <v>1951878.888340465</v>
      </c>
      <c r="H4445" s="12">
        <f t="shared" si="138"/>
        <v>0</v>
      </c>
      <c r="I4445" s="12">
        <f t="shared" si="139"/>
        <v>0</v>
      </c>
      <c r="J4445" s="13">
        <f>(1 - Dashboard!$I$9) * H4445 * Dashboard!$I$8 * 'Lookups and Calculations'!$F$12</f>
        <v>0</v>
      </c>
      <c r="K4445" s="12">
        <f>(1 - Dashboard!$I$11) * I4445 * Dashboard!$I$10 * 'Lookups and Calculations'!$F$12</f>
        <v>0</v>
      </c>
      <c r="L4445" s="12">
        <f>(H4445 - I4445) * Dashboard!$I$13 * (Dashboard!$D$12 / 365) * 'Lookups and Calculations'!$F$12</f>
        <v>0</v>
      </c>
      <c r="M4445" s="3">
        <f>(G4445*2) * Dashboard!$I$13 * (Dashboard!$D$12 / 365) * 'Lookups and Calculations'!$F$12</f>
        <v>1602.0878730267946</v>
      </c>
      <c r="N4445" s="12">
        <f>H4445 * Dashboard!$I$14 * Dashboard!$I$15 * (Dashboard!$D$12 / 365) * 'Lookups and Calculations'!$F$12</f>
        <v>0</v>
      </c>
    </row>
    <row r="4446" spans="1:14" x14ac:dyDescent="0.35">
      <c r="A4446" s="2">
        <v>4445</v>
      </c>
      <c r="B4446" s="11">
        <v>0.61594604437660927</v>
      </c>
      <c r="C4446" s="11">
        <v>-1.222441563911056</v>
      </c>
      <c r="D4446" s="3">
        <f>B4446*Dashboard!$D$11*Dashboard!$D$10*SQRT(Dashboard!$D$12/365)</f>
        <v>152928.17201622517</v>
      </c>
      <c r="E4446" s="3">
        <f>IF(Dashboard!$I$3,C4446*Dashboard!$E$11*Dashboard!$E$10*SQRT(Dashboard!$D$12/365),0)</f>
        <v>-607019.90205904667</v>
      </c>
      <c r="F4446" s="3">
        <f>D4446+IF(Dashboard!$I$3,E4446,0)</f>
        <v>-454091.73004282149</v>
      </c>
      <c r="G4446" s="3">
        <f>IF(Dashboard!$I$4, ('Lookups and Calculations'!$F$9) / (1 - 'Lookups and Calculations'!$F$10), 'Lookups and Calculations'!$F$9)</f>
        <v>1951878.888340465</v>
      </c>
      <c r="H4446" s="12">
        <f t="shared" si="138"/>
        <v>0</v>
      </c>
      <c r="I4446" s="12">
        <f t="shared" si="139"/>
        <v>0</v>
      </c>
      <c r="J4446" s="13">
        <f>(1 - Dashboard!$I$9) * H4446 * Dashboard!$I$8 * 'Lookups and Calculations'!$F$12</f>
        <v>0</v>
      </c>
      <c r="K4446" s="12">
        <f>(1 - Dashboard!$I$11) * I4446 * Dashboard!$I$10 * 'Lookups and Calculations'!$F$12</f>
        <v>0</v>
      </c>
      <c r="L4446" s="12">
        <f>(H4446 - I4446) * Dashboard!$I$13 * (Dashboard!$D$12 / 365) * 'Lookups and Calculations'!$F$12</f>
        <v>0</v>
      </c>
      <c r="M4446" s="3">
        <f>(G4446*2) * Dashboard!$I$13 * (Dashboard!$D$12 / 365) * 'Lookups and Calculations'!$F$12</f>
        <v>1602.0878730267946</v>
      </c>
      <c r="N4446" s="12">
        <f>H4446 * Dashboard!$I$14 * Dashboard!$I$15 * (Dashboard!$D$12 / 365) * 'Lookups and Calculations'!$F$12</f>
        <v>0</v>
      </c>
    </row>
    <row r="4447" spans="1:14" x14ac:dyDescent="0.35">
      <c r="A4447" s="2">
        <v>4446</v>
      </c>
      <c r="B4447" s="11">
        <v>-0.28961901231995774</v>
      </c>
      <c r="C4447" s="11">
        <v>0.68787444767787564</v>
      </c>
      <c r="D4447" s="3">
        <f>B4447*Dashboard!$D$11*Dashboard!$D$10*SQRT(Dashboard!$D$12/365)</f>
        <v>-71907.120014159635</v>
      </c>
      <c r="E4447" s="3">
        <f>IF(Dashboard!$I$3,C4447*Dashboard!$E$11*Dashboard!$E$10*SQRT(Dashboard!$D$12/365),0)</f>
        <v>341573.36611038685</v>
      </c>
      <c r="F4447" s="3">
        <f>D4447+IF(Dashboard!$I$3,E4447,0)</f>
        <v>269666.2460962272</v>
      </c>
      <c r="G4447" s="3">
        <f>IF(Dashboard!$I$4, ('Lookups and Calculations'!$F$9) / (1 - 'Lookups and Calculations'!$F$10), 'Lookups and Calculations'!$F$9)</f>
        <v>1951878.888340465</v>
      </c>
      <c r="H4447" s="12">
        <f t="shared" si="138"/>
        <v>0</v>
      </c>
      <c r="I4447" s="12">
        <f t="shared" si="139"/>
        <v>0</v>
      </c>
      <c r="J4447" s="13">
        <f>(1 - Dashboard!$I$9) * H4447 * Dashboard!$I$8 * 'Lookups and Calculations'!$F$12</f>
        <v>0</v>
      </c>
      <c r="K4447" s="12">
        <f>(1 - Dashboard!$I$11) * I4447 * Dashboard!$I$10 * 'Lookups and Calculations'!$F$12</f>
        <v>0</v>
      </c>
      <c r="L4447" s="12">
        <f>(H4447 - I4447) * Dashboard!$I$13 * (Dashboard!$D$12 / 365) * 'Lookups and Calculations'!$F$12</f>
        <v>0</v>
      </c>
      <c r="M4447" s="3">
        <f>(G4447*2) * Dashboard!$I$13 * (Dashboard!$D$12 / 365) * 'Lookups and Calculations'!$F$12</f>
        <v>1602.0878730267946</v>
      </c>
      <c r="N4447" s="12">
        <f>H4447 * Dashboard!$I$14 * Dashboard!$I$15 * (Dashboard!$D$12 / 365) * 'Lookups and Calculations'!$F$12</f>
        <v>0</v>
      </c>
    </row>
    <row r="4448" spans="1:14" x14ac:dyDescent="0.35">
      <c r="A4448" s="2">
        <v>4447</v>
      </c>
      <c r="B4448" s="11">
        <v>0.69063060168445189</v>
      </c>
      <c r="C4448" s="11">
        <v>-0.32186682461215632</v>
      </c>
      <c r="D4448" s="3">
        <f>B4448*Dashboard!$D$11*Dashboard!$D$10*SQRT(Dashboard!$D$12/365)</f>
        <v>171470.98584091463</v>
      </c>
      <c r="E4448" s="3">
        <f>IF(Dashboard!$I$3,C4448*Dashboard!$E$11*Dashboard!$E$10*SQRT(Dashboard!$D$12/365),0)</f>
        <v>-159827.3276368597</v>
      </c>
      <c r="F4448" s="3">
        <f>D4448+IF(Dashboard!$I$3,E4448,0)</f>
        <v>11643.658204054926</v>
      </c>
      <c r="G4448" s="3">
        <f>IF(Dashboard!$I$4, ('Lookups and Calculations'!$F$9) / (1 - 'Lookups and Calculations'!$F$10), 'Lookups and Calculations'!$F$9)</f>
        <v>1951878.888340465</v>
      </c>
      <c r="H4448" s="12">
        <f t="shared" si="138"/>
        <v>0</v>
      </c>
      <c r="I4448" s="12">
        <f t="shared" si="139"/>
        <v>0</v>
      </c>
      <c r="J4448" s="13">
        <f>(1 - Dashboard!$I$9) * H4448 * Dashboard!$I$8 * 'Lookups and Calculations'!$F$12</f>
        <v>0</v>
      </c>
      <c r="K4448" s="12">
        <f>(1 - Dashboard!$I$11) * I4448 * Dashboard!$I$10 * 'Lookups and Calculations'!$F$12</f>
        <v>0</v>
      </c>
      <c r="L4448" s="12">
        <f>(H4448 - I4448) * Dashboard!$I$13 * (Dashboard!$D$12 / 365) * 'Lookups and Calculations'!$F$12</f>
        <v>0</v>
      </c>
      <c r="M4448" s="3">
        <f>(G4448*2) * Dashboard!$I$13 * (Dashboard!$D$12 / 365) * 'Lookups and Calculations'!$F$12</f>
        <v>1602.0878730267946</v>
      </c>
      <c r="N4448" s="12">
        <f>H4448 * Dashboard!$I$14 * Dashboard!$I$15 * (Dashboard!$D$12 / 365) * 'Lookups and Calculations'!$F$12</f>
        <v>0</v>
      </c>
    </row>
    <row r="4449" spans="1:14" x14ac:dyDescent="0.35">
      <c r="A4449" s="2">
        <v>4448</v>
      </c>
      <c r="B4449" s="11">
        <v>1.0003080744154287</v>
      </c>
      <c r="C4449" s="11">
        <v>1.3104816172591076</v>
      </c>
      <c r="D4449" s="3">
        <f>B4449*Dashboard!$D$11*Dashboard!$D$10*SQRT(Dashboard!$D$12/365)</f>
        <v>248358.2558408113</v>
      </c>
      <c r="E4449" s="3">
        <f>IF(Dashboard!$I$3,C4449*Dashboard!$E$11*Dashboard!$E$10*SQRT(Dashboard!$D$12/365),0)</f>
        <v>650737.38200927526</v>
      </c>
      <c r="F4449" s="3">
        <f>D4449+IF(Dashboard!$I$3,E4449,0)</f>
        <v>899095.63785008655</v>
      </c>
      <c r="G4449" s="3">
        <f>IF(Dashboard!$I$4, ('Lookups and Calculations'!$F$9) / (1 - 'Lookups and Calculations'!$F$10), 'Lookups and Calculations'!$F$9)</f>
        <v>1951878.888340465</v>
      </c>
      <c r="H4449" s="12">
        <f t="shared" si="138"/>
        <v>0</v>
      </c>
      <c r="I4449" s="12">
        <f t="shared" si="139"/>
        <v>0</v>
      </c>
      <c r="J4449" s="13">
        <f>(1 - Dashboard!$I$9) * H4449 * Dashboard!$I$8 * 'Lookups and Calculations'!$F$12</f>
        <v>0</v>
      </c>
      <c r="K4449" s="12">
        <f>(1 - Dashboard!$I$11) * I4449 * Dashboard!$I$10 * 'Lookups and Calculations'!$F$12</f>
        <v>0</v>
      </c>
      <c r="L4449" s="12">
        <f>(H4449 - I4449) * Dashboard!$I$13 * (Dashboard!$D$12 / 365) * 'Lookups and Calculations'!$F$12</f>
        <v>0</v>
      </c>
      <c r="M4449" s="3">
        <f>(G4449*2) * Dashboard!$I$13 * (Dashboard!$D$12 / 365) * 'Lookups and Calculations'!$F$12</f>
        <v>1602.0878730267946</v>
      </c>
      <c r="N4449" s="12">
        <f>H4449 * Dashboard!$I$14 * Dashboard!$I$15 * (Dashboard!$D$12 / 365) * 'Lookups and Calculations'!$F$12</f>
        <v>0</v>
      </c>
    </row>
    <row r="4450" spans="1:14" x14ac:dyDescent="0.35">
      <c r="A4450" s="2">
        <v>4449</v>
      </c>
      <c r="B4450" s="11">
        <v>-2.831612064688227</v>
      </c>
      <c r="C4450" s="11">
        <v>0.78490189445318292</v>
      </c>
      <c r="D4450" s="3">
        <f>B4450*Dashboard!$D$11*Dashboard!$D$10*SQRT(Dashboard!$D$12/365)</f>
        <v>-703037.64569204568</v>
      </c>
      <c r="E4450" s="3">
        <f>IF(Dashboard!$I$3,C4450*Dashboard!$E$11*Dashboard!$E$10*SQRT(Dashboard!$D$12/365),0)</f>
        <v>389753.65789476509</v>
      </c>
      <c r="F4450" s="3">
        <f>D4450+IF(Dashboard!$I$3,E4450,0)</f>
        <v>-313283.9877972806</v>
      </c>
      <c r="G4450" s="3">
        <f>IF(Dashboard!$I$4, ('Lookups and Calculations'!$F$9) / (1 - 'Lookups and Calculations'!$F$10), 'Lookups and Calculations'!$F$9)</f>
        <v>1951878.888340465</v>
      </c>
      <c r="H4450" s="12">
        <f t="shared" si="138"/>
        <v>0</v>
      </c>
      <c r="I4450" s="12">
        <f t="shared" si="139"/>
        <v>0</v>
      </c>
      <c r="J4450" s="13">
        <f>(1 - Dashboard!$I$9) * H4450 * Dashboard!$I$8 * 'Lookups and Calculations'!$F$12</f>
        <v>0</v>
      </c>
      <c r="K4450" s="12">
        <f>(1 - Dashboard!$I$11) * I4450 * Dashboard!$I$10 * 'Lookups and Calculations'!$F$12</f>
        <v>0</v>
      </c>
      <c r="L4450" s="12">
        <f>(H4450 - I4450) * Dashboard!$I$13 * (Dashboard!$D$12 / 365) * 'Lookups and Calculations'!$F$12</f>
        <v>0</v>
      </c>
      <c r="M4450" s="3">
        <f>(G4450*2) * Dashboard!$I$13 * (Dashboard!$D$12 / 365) * 'Lookups and Calculations'!$F$12</f>
        <v>1602.0878730267946</v>
      </c>
      <c r="N4450" s="12">
        <f>H4450 * Dashboard!$I$14 * Dashboard!$I$15 * (Dashboard!$D$12 / 365) * 'Lookups and Calculations'!$F$12</f>
        <v>0</v>
      </c>
    </row>
    <row r="4451" spans="1:14" x14ac:dyDescent="0.35">
      <c r="A4451" s="2">
        <v>4450</v>
      </c>
      <c r="B4451" s="11">
        <v>-0.23608769122644868</v>
      </c>
      <c r="C4451" s="11">
        <v>-1.448802484416281</v>
      </c>
      <c r="D4451" s="3">
        <f>B4451*Dashboard!$D$11*Dashboard!$D$10*SQRT(Dashboard!$D$12/365)</f>
        <v>-58616.269045663954</v>
      </c>
      <c r="E4451" s="3">
        <f>IF(Dashboard!$I$3,C4451*Dashboard!$E$11*Dashboard!$E$10*SQRT(Dashboard!$D$12/365),0)</f>
        <v>-719422.48051479284</v>
      </c>
      <c r="F4451" s="3">
        <f>D4451+IF(Dashboard!$I$3,E4451,0)</f>
        <v>-778038.74956045684</v>
      </c>
      <c r="G4451" s="3">
        <f>IF(Dashboard!$I$4, ('Lookups and Calculations'!$F$9) / (1 - 'Lookups and Calculations'!$F$10), 'Lookups and Calculations'!$F$9)</f>
        <v>1951878.888340465</v>
      </c>
      <c r="H4451" s="12">
        <f t="shared" si="138"/>
        <v>0</v>
      </c>
      <c r="I4451" s="12">
        <f t="shared" si="139"/>
        <v>0</v>
      </c>
      <c r="J4451" s="13">
        <f>(1 - Dashboard!$I$9) * H4451 * Dashboard!$I$8 * 'Lookups and Calculations'!$F$12</f>
        <v>0</v>
      </c>
      <c r="K4451" s="12">
        <f>(1 - Dashboard!$I$11) * I4451 * Dashboard!$I$10 * 'Lookups and Calculations'!$F$12</f>
        <v>0</v>
      </c>
      <c r="L4451" s="12">
        <f>(H4451 - I4451) * Dashboard!$I$13 * (Dashboard!$D$12 / 365) * 'Lookups and Calculations'!$F$12</f>
        <v>0</v>
      </c>
      <c r="M4451" s="3">
        <f>(G4451*2) * Dashboard!$I$13 * (Dashboard!$D$12 / 365) * 'Lookups and Calculations'!$F$12</f>
        <v>1602.0878730267946</v>
      </c>
      <c r="N4451" s="12">
        <f>H4451 * Dashboard!$I$14 * Dashboard!$I$15 * (Dashboard!$D$12 / 365) * 'Lookups and Calculations'!$F$12</f>
        <v>0</v>
      </c>
    </row>
    <row r="4452" spans="1:14" x14ac:dyDescent="0.35">
      <c r="A4452" s="2">
        <v>4451</v>
      </c>
      <c r="B4452" s="11">
        <v>-1.0250437284792489</v>
      </c>
      <c r="C4452" s="11">
        <v>0.28765688053570893</v>
      </c>
      <c r="D4452" s="3">
        <f>B4452*Dashboard!$D$11*Dashboard!$D$10*SQRT(Dashboard!$D$12/365)</f>
        <v>-254499.66772930595</v>
      </c>
      <c r="E4452" s="3">
        <f>IF(Dashboard!$I$3,C4452*Dashboard!$E$11*Dashboard!$E$10*SQRT(Dashboard!$D$12/365),0)</f>
        <v>142839.91693700437</v>
      </c>
      <c r="F4452" s="3">
        <f>D4452+IF(Dashboard!$I$3,E4452,0)</f>
        <v>-111659.75079230158</v>
      </c>
      <c r="G4452" s="3">
        <f>IF(Dashboard!$I$4, ('Lookups and Calculations'!$F$9) / (1 - 'Lookups and Calculations'!$F$10), 'Lookups and Calculations'!$F$9)</f>
        <v>1951878.888340465</v>
      </c>
      <c r="H4452" s="12">
        <f t="shared" si="138"/>
        <v>0</v>
      </c>
      <c r="I4452" s="12">
        <f t="shared" si="139"/>
        <v>0</v>
      </c>
      <c r="J4452" s="13">
        <f>(1 - Dashboard!$I$9) * H4452 * Dashboard!$I$8 * 'Lookups and Calculations'!$F$12</f>
        <v>0</v>
      </c>
      <c r="K4452" s="12">
        <f>(1 - Dashboard!$I$11) * I4452 * Dashboard!$I$10 * 'Lookups and Calculations'!$F$12</f>
        <v>0</v>
      </c>
      <c r="L4452" s="12">
        <f>(H4452 - I4452) * Dashboard!$I$13 * (Dashboard!$D$12 / 365) * 'Lookups and Calculations'!$F$12</f>
        <v>0</v>
      </c>
      <c r="M4452" s="3">
        <f>(G4452*2) * Dashboard!$I$13 * (Dashboard!$D$12 / 365) * 'Lookups and Calculations'!$F$12</f>
        <v>1602.0878730267946</v>
      </c>
      <c r="N4452" s="12">
        <f>H4452 * Dashboard!$I$14 * Dashboard!$I$15 * (Dashboard!$D$12 / 365) * 'Lookups and Calculations'!$F$12</f>
        <v>0</v>
      </c>
    </row>
    <row r="4453" spans="1:14" x14ac:dyDescent="0.35">
      <c r="A4453" s="2">
        <v>4452</v>
      </c>
      <c r="B4453" s="11">
        <v>-0.44883029619382292</v>
      </c>
      <c r="C4453" s="11">
        <v>-0.4177351288937205</v>
      </c>
      <c r="D4453" s="3">
        <f>B4453*Dashboard!$D$11*Dashboard!$D$10*SQRT(Dashboard!$D$12/365)</f>
        <v>-111436.37883394583</v>
      </c>
      <c r="E4453" s="3">
        <f>IF(Dashboard!$I$3,C4453*Dashboard!$E$11*Dashboard!$E$10*SQRT(Dashboard!$D$12/365),0)</f>
        <v>-207432.03152910736</v>
      </c>
      <c r="F4453" s="3">
        <f>D4453+IF(Dashboard!$I$3,E4453,0)</f>
        <v>-318868.4103630532</v>
      </c>
      <c r="G4453" s="3">
        <f>IF(Dashboard!$I$4, ('Lookups and Calculations'!$F$9) / (1 - 'Lookups and Calculations'!$F$10), 'Lookups and Calculations'!$F$9)</f>
        <v>1951878.888340465</v>
      </c>
      <c r="H4453" s="12">
        <f t="shared" si="138"/>
        <v>0</v>
      </c>
      <c r="I4453" s="12">
        <f t="shared" si="139"/>
        <v>0</v>
      </c>
      <c r="J4453" s="13">
        <f>(1 - Dashboard!$I$9) * H4453 * Dashboard!$I$8 * 'Lookups and Calculations'!$F$12</f>
        <v>0</v>
      </c>
      <c r="K4453" s="12">
        <f>(1 - Dashboard!$I$11) * I4453 * Dashboard!$I$10 * 'Lookups and Calculations'!$F$12</f>
        <v>0</v>
      </c>
      <c r="L4453" s="12">
        <f>(H4453 - I4453) * Dashboard!$I$13 * (Dashboard!$D$12 / 365) * 'Lookups and Calculations'!$F$12</f>
        <v>0</v>
      </c>
      <c r="M4453" s="3">
        <f>(G4453*2) * Dashboard!$I$13 * (Dashboard!$D$12 / 365) * 'Lookups and Calculations'!$F$12</f>
        <v>1602.0878730267946</v>
      </c>
      <c r="N4453" s="12">
        <f>H4453 * Dashboard!$I$14 * Dashboard!$I$15 * (Dashboard!$D$12 / 365) * 'Lookups and Calculations'!$F$12</f>
        <v>0</v>
      </c>
    </row>
    <row r="4454" spans="1:14" x14ac:dyDescent="0.35">
      <c r="A4454" s="2">
        <v>4453</v>
      </c>
      <c r="B4454" s="11">
        <v>8.9290844550981213E-2</v>
      </c>
      <c r="C4454" s="11">
        <v>-0.89120681017677983</v>
      </c>
      <c r="D4454" s="3">
        <f>B4454*Dashboard!$D$11*Dashboard!$D$10*SQRT(Dashboard!$D$12/365)</f>
        <v>22169.288624601217</v>
      </c>
      <c r="E4454" s="3">
        <f>IF(Dashboard!$I$3,C4454*Dashboard!$E$11*Dashboard!$E$10*SQRT(Dashboard!$D$12/365),0)</f>
        <v>-442540.8024389015</v>
      </c>
      <c r="F4454" s="3">
        <f>D4454+IF(Dashboard!$I$3,E4454,0)</f>
        <v>-420371.5138143003</v>
      </c>
      <c r="G4454" s="3">
        <f>IF(Dashboard!$I$4, ('Lookups and Calculations'!$F$9) / (1 - 'Lookups and Calculations'!$F$10), 'Lookups and Calculations'!$F$9)</f>
        <v>1951878.888340465</v>
      </c>
      <c r="H4454" s="12">
        <f t="shared" si="138"/>
        <v>0</v>
      </c>
      <c r="I4454" s="12">
        <f t="shared" si="139"/>
        <v>0</v>
      </c>
      <c r="J4454" s="13">
        <f>(1 - Dashboard!$I$9) * H4454 * Dashboard!$I$8 * 'Lookups and Calculations'!$F$12</f>
        <v>0</v>
      </c>
      <c r="K4454" s="12">
        <f>(1 - Dashboard!$I$11) * I4454 * Dashboard!$I$10 * 'Lookups and Calculations'!$F$12</f>
        <v>0</v>
      </c>
      <c r="L4454" s="12">
        <f>(H4454 - I4454) * Dashboard!$I$13 * (Dashboard!$D$12 / 365) * 'Lookups and Calculations'!$F$12</f>
        <v>0</v>
      </c>
      <c r="M4454" s="3">
        <f>(G4454*2) * Dashboard!$I$13 * (Dashboard!$D$12 / 365) * 'Lookups and Calculations'!$F$12</f>
        <v>1602.0878730267946</v>
      </c>
      <c r="N4454" s="12">
        <f>H4454 * Dashboard!$I$14 * Dashboard!$I$15 * (Dashboard!$D$12 / 365) * 'Lookups and Calculations'!$F$12</f>
        <v>0</v>
      </c>
    </row>
    <row r="4455" spans="1:14" x14ac:dyDescent="0.35">
      <c r="A4455" s="2">
        <v>4454</v>
      </c>
      <c r="B4455" s="11">
        <v>0.49972066294659162</v>
      </c>
      <c r="C4455" s="11">
        <v>-0.70108931175164635</v>
      </c>
      <c r="D4455" s="3">
        <f>B4455*Dashboard!$D$11*Dashboard!$D$10*SQRT(Dashboard!$D$12/365)</f>
        <v>124071.52899326351</v>
      </c>
      <c r="E4455" s="3">
        <f>IF(Dashboard!$I$3,C4455*Dashboard!$E$11*Dashboard!$E$10*SQRT(Dashboard!$D$12/365),0)</f>
        <v>-348135.38570510625</v>
      </c>
      <c r="F4455" s="3">
        <f>D4455+IF(Dashboard!$I$3,E4455,0)</f>
        <v>-224063.85671184276</v>
      </c>
      <c r="G4455" s="3">
        <f>IF(Dashboard!$I$4, ('Lookups and Calculations'!$F$9) / (1 - 'Lookups and Calculations'!$F$10), 'Lookups and Calculations'!$F$9)</f>
        <v>1951878.888340465</v>
      </c>
      <c r="H4455" s="12">
        <f t="shared" si="138"/>
        <v>0</v>
      </c>
      <c r="I4455" s="12">
        <f t="shared" si="139"/>
        <v>0</v>
      </c>
      <c r="J4455" s="13">
        <f>(1 - Dashboard!$I$9) * H4455 * Dashboard!$I$8 * 'Lookups and Calculations'!$F$12</f>
        <v>0</v>
      </c>
      <c r="K4455" s="12">
        <f>(1 - Dashboard!$I$11) * I4455 * Dashboard!$I$10 * 'Lookups and Calculations'!$F$12</f>
        <v>0</v>
      </c>
      <c r="L4455" s="12">
        <f>(H4455 - I4455) * Dashboard!$I$13 * (Dashboard!$D$12 / 365) * 'Lookups and Calculations'!$F$12</f>
        <v>0</v>
      </c>
      <c r="M4455" s="3">
        <f>(G4455*2) * Dashboard!$I$13 * (Dashboard!$D$12 / 365) * 'Lookups and Calculations'!$F$12</f>
        <v>1602.0878730267946</v>
      </c>
      <c r="N4455" s="12">
        <f>H4455 * Dashboard!$I$14 * Dashboard!$I$15 * (Dashboard!$D$12 / 365) * 'Lookups and Calculations'!$F$12</f>
        <v>0</v>
      </c>
    </row>
    <row r="4456" spans="1:14" x14ac:dyDescent="0.35">
      <c r="A4456" s="2">
        <v>4455</v>
      </c>
      <c r="B4456" s="11">
        <v>-1.3853580009881736</v>
      </c>
      <c r="C4456" s="11">
        <v>-2.0527482670281323</v>
      </c>
      <c r="D4456" s="3">
        <f>B4456*Dashboard!$D$11*Dashboard!$D$10*SQRT(Dashboard!$D$12/365)</f>
        <v>-343959.13183206529</v>
      </c>
      <c r="E4456" s="3">
        <f>IF(Dashboard!$I$3,C4456*Dashboard!$E$11*Dashboard!$E$10*SQRT(Dashboard!$D$12/365),0)</f>
        <v>-1019319.932166473</v>
      </c>
      <c r="F4456" s="3">
        <f>D4456+IF(Dashboard!$I$3,E4456,0)</f>
        <v>-1363279.0639985383</v>
      </c>
      <c r="G4456" s="3">
        <f>IF(Dashboard!$I$4, ('Lookups and Calculations'!$F$9) / (1 - 'Lookups and Calculations'!$F$10), 'Lookups and Calculations'!$F$9)</f>
        <v>1951878.888340465</v>
      </c>
      <c r="H4456" s="12">
        <f t="shared" si="138"/>
        <v>0</v>
      </c>
      <c r="I4456" s="12">
        <f t="shared" si="139"/>
        <v>0</v>
      </c>
      <c r="J4456" s="13">
        <f>(1 - Dashboard!$I$9) * H4456 * Dashboard!$I$8 * 'Lookups and Calculations'!$F$12</f>
        <v>0</v>
      </c>
      <c r="K4456" s="12">
        <f>(1 - Dashboard!$I$11) * I4456 * Dashboard!$I$10 * 'Lookups and Calculations'!$F$12</f>
        <v>0</v>
      </c>
      <c r="L4456" s="12">
        <f>(H4456 - I4456) * Dashboard!$I$13 * (Dashboard!$D$12 / 365) * 'Lookups and Calculations'!$F$12</f>
        <v>0</v>
      </c>
      <c r="M4456" s="3">
        <f>(G4456*2) * Dashboard!$I$13 * (Dashboard!$D$12 / 365) * 'Lookups and Calculations'!$F$12</f>
        <v>1602.0878730267946</v>
      </c>
      <c r="N4456" s="12">
        <f>H4456 * Dashboard!$I$14 * Dashboard!$I$15 * (Dashboard!$D$12 / 365) * 'Lookups and Calculations'!$F$12</f>
        <v>0</v>
      </c>
    </row>
    <row r="4457" spans="1:14" x14ac:dyDescent="0.35">
      <c r="A4457" s="2">
        <v>4456</v>
      </c>
      <c r="B4457" s="11">
        <v>-2.2275363326013151</v>
      </c>
      <c r="C4457" s="11">
        <v>-1.5605117633554604</v>
      </c>
      <c r="D4457" s="3">
        <f>B4457*Dashboard!$D$11*Dashboard!$D$10*SQRT(Dashboard!$D$12/365)</f>
        <v>-553056.6557809714</v>
      </c>
      <c r="E4457" s="3">
        <f>IF(Dashboard!$I$3,C4457*Dashboard!$E$11*Dashboard!$E$10*SQRT(Dashboard!$D$12/365),0)</f>
        <v>-774893.23475174652</v>
      </c>
      <c r="F4457" s="3">
        <f>D4457+IF(Dashboard!$I$3,E4457,0)</f>
        <v>-1327949.890532718</v>
      </c>
      <c r="G4457" s="3">
        <f>IF(Dashboard!$I$4, ('Lookups and Calculations'!$F$9) / (1 - 'Lookups and Calculations'!$F$10), 'Lookups and Calculations'!$F$9)</f>
        <v>1951878.888340465</v>
      </c>
      <c r="H4457" s="12">
        <f t="shared" si="138"/>
        <v>0</v>
      </c>
      <c r="I4457" s="12">
        <f t="shared" si="139"/>
        <v>0</v>
      </c>
      <c r="J4457" s="13">
        <f>(1 - Dashboard!$I$9) * H4457 * Dashboard!$I$8 * 'Lookups and Calculations'!$F$12</f>
        <v>0</v>
      </c>
      <c r="K4457" s="12">
        <f>(1 - Dashboard!$I$11) * I4457 * Dashboard!$I$10 * 'Lookups and Calculations'!$F$12</f>
        <v>0</v>
      </c>
      <c r="L4457" s="12">
        <f>(H4457 - I4457) * Dashboard!$I$13 * (Dashboard!$D$12 / 365) * 'Lookups and Calculations'!$F$12</f>
        <v>0</v>
      </c>
      <c r="M4457" s="3">
        <f>(G4457*2) * Dashboard!$I$13 * (Dashboard!$D$12 / 365) * 'Lookups and Calculations'!$F$12</f>
        <v>1602.0878730267946</v>
      </c>
      <c r="N4457" s="12">
        <f>H4457 * Dashboard!$I$14 * Dashboard!$I$15 * (Dashboard!$D$12 / 365) * 'Lookups and Calculations'!$F$12</f>
        <v>0</v>
      </c>
    </row>
    <row r="4458" spans="1:14" x14ac:dyDescent="0.35">
      <c r="A4458" s="2">
        <v>4457</v>
      </c>
      <c r="B4458" s="11">
        <v>8.1484905311824937E-2</v>
      </c>
      <c r="C4458" s="11">
        <v>-0.79336066651619275</v>
      </c>
      <c r="D4458" s="3">
        <f>B4458*Dashboard!$D$11*Dashboard!$D$10*SQRT(Dashboard!$D$12/365)</f>
        <v>20231.216240481808</v>
      </c>
      <c r="E4458" s="3">
        <f>IF(Dashboard!$I$3,C4458*Dashboard!$E$11*Dashboard!$E$10*SQRT(Dashboard!$D$12/365),0)</f>
        <v>-393953.97563658044</v>
      </c>
      <c r="F4458" s="3">
        <f>D4458+IF(Dashboard!$I$3,E4458,0)</f>
        <v>-373722.75939609861</v>
      </c>
      <c r="G4458" s="3">
        <f>IF(Dashboard!$I$4, ('Lookups and Calculations'!$F$9) / (1 - 'Lookups and Calculations'!$F$10), 'Lookups and Calculations'!$F$9)</f>
        <v>1951878.888340465</v>
      </c>
      <c r="H4458" s="12">
        <f t="shared" si="138"/>
        <v>0</v>
      </c>
      <c r="I4458" s="12">
        <f t="shared" si="139"/>
        <v>0</v>
      </c>
      <c r="J4458" s="13">
        <f>(1 - Dashboard!$I$9) * H4458 * Dashboard!$I$8 * 'Lookups and Calculations'!$F$12</f>
        <v>0</v>
      </c>
      <c r="K4458" s="12">
        <f>(1 - Dashboard!$I$11) * I4458 * Dashboard!$I$10 * 'Lookups and Calculations'!$F$12</f>
        <v>0</v>
      </c>
      <c r="L4458" s="12">
        <f>(H4458 - I4458) * Dashboard!$I$13 * (Dashboard!$D$12 / 365) * 'Lookups and Calculations'!$F$12</f>
        <v>0</v>
      </c>
      <c r="M4458" s="3">
        <f>(G4458*2) * Dashboard!$I$13 * (Dashboard!$D$12 / 365) * 'Lookups and Calculations'!$F$12</f>
        <v>1602.0878730267946</v>
      </c>
      <c r="N4458" s="12">
        <f>H4458 * Dashboard!$I$14 * Dashboard!$I$15 * (Dashboard!$D$12 / 365) * 'Lookups and Calculations'!$F$12</f>
        <v>0</v>
      </c>
    </row>
    <row r="4459" spans="1:14" x14ac:dyDescent="0.35">
      <c r="A4459" s="2">
        <v>4458</v>
      </c>
      <c r="B4459" s="11">
        <v>-1.5978277587774443</v>
      </c>
      <c r="C4459" s="11">
        <v>-0.48682365614303158</v>
      </c>
      <c r="D4459" s="3">
        <f>B4459*Dashboard!$D$11*Dashboard!$D$10*SQRT(Dashboard!$D$12/365)</f>
        <v>-396711.49864096101</v>
      </c>
      <c r="E4459" s="3">
        <f>IF(Dashboard!$I$3,C4459*Dashboard!$E$11*Dashboard!$E$10*SQRT(Dashboard!$D$12/365),0)</f>
        <v>-241738.87472094438</v>
      </c>
      <c r="F4459" s="3">
        <f>D4459+IF(Dashboard!$I$3,E4459,0)</f>
        <v>-638450.37336190534</v>
      </c>
      <c r="G4459" s="3">
        <f>IF(Dashboard!$I$4, ('Lookups and Calculations'!$F$9) / (1 - 'Lookups and Calculations'!$F$10), 'Lookups and Calculations'!$F$9)</f>
        <v>1951878.888340465</v>
      </c>
      <c r="H4459" s="12">
        <f t="shared" si="138"/>
        <v>0</v>
      </c>
      <c r="I4459" s="12">
        <f t="shared" si="139"/>
        <v>0</v>
      </c>
      <c r="J4459" s="13">
        <f>(1 - Dashboard!$I$9) * H4459 * Dashboard!$I$8 * 'Lookups and Calculations'!$F$12</f>
        <v>0</v>
      </c>
      <c r="K4459" s="12">
        <f>(1 - Dashboard!$I$11) * I4459 * Dashboard!$I$10 * 'Lookups and Calculations'!$F$12</f>
        <v>0</v>
      </c>
      <c r="L4459" s="12">
        <f>(H4459 - I4459) * Dashboard!$I$13 * (Dashboard!$D$12 / 365) * 'Lookups and Calculations'!$F$12</f>
        <v>0</v>
      </c>
      <c r="M4459" s="3">
        <f>(G4459*2) * Dashboard!$I$13 * (Dashboard!$D$12 / 365) * 'Lookups and Calculations'!$F$12</f>
        <v>1602.0878730267946</v>
      </c>
      <c r="N4459" s="12">
        <f>H4459 * Dashboard!$I$14 * Dashboard!$I$15 * (Dashboard!$D$12 / 365) * 'Lookups and Calculations'!$F$12</f>
        <v>0</v>
      </c>
    </row>
    <row r="4460" spans="1:14" x14ac:dyDescent="0.35">
      <c r="A4460" s="2">
        <v>4459</v>
      </c>
      <c r="B4460" s="11">
        <v>1.1773621649778205</v>
      </c>
      <c r="C4460" s="11">
        <v>-1.3351207062645865</v>
      </c>
      <c r="D4460" s="3">
        <f>B4460*Dashboard!$D$11*Dashboard!$D$10*SQRT(Dashboard!$D$12/365)</f>
        <v>292317.55822598306</v>
      </c>
      <c r="E4460" s="3">
        <f>IF(Dashboard!$I$3,C4460*Dashboard!$E$11*Dashboard!$E$10*SQRT(Dashboard!$D$12/365),0)</f>
        <v>-662972.2550997145</v>
      </c>
      <c r="F4460" s="3">
        <f>D4460+IF(Dashboard!$I$3,E4460,0)</f>
        <v>-370654.69687373145</v>
      </c>
      <c r="G4460" s="3">
        <f>IF(Dashboard!$I$4, ('Lookups and Calculations'!$F$9) / (1 - 'Lookups and Calculations'!$F$10), 'Lookups and Calculations'!$F$9)</f>
        <v>1951878.888340465</v>
      </c>
      <c r="H4460" s="12">
        <f t="shared" si="138"/>
        <v>0</v>
      </c>
      <c r="I4460" s="12">
        <f t="shared" si="139"/>
        <v>0</v>
      </c>
      <c r="J4460" s="13">
        <f>(1 - Dashboard!$I$9) * H4460 * Dashboard!$I$8 * 'Lookups and Calculations'!$F$12</f>
        <v>0</v>
      </c>
      <c r="K4460" s="12">
        <f>(1 - Dashboard!$I$11) * I4460 * Dashboard!$I$10 * 'Lookups and Calculations'!$F$12</f>
        <v>0</v>
      </c>
      <c r="L4460" s="12">
        <f>(H4460 - I4460) * Dashboard!$I$13 * (Dashboard!$D$12 / 365) * 'Lookups and Calculations'!$F$12</f>
        <v>0</v>
      </c>
      <c r="M4460" s="3">
        <f>(G4460*2) * Dashboard!$I$13 * (Dashboard!$D$12 / 365) * 'Lookups and Calculations'!$F$12</f>
        <v>1602.0878730267946</v>
      </c>
      <c r="N4460" s="12">
        <f>H4460 * Dashboard!$I$14 * Dashboard!$I$15 * (Dashboard!$D$12 / 365) * 'Lookups and Calculations'!$F$12</f>
        <v>0</v>
      </c>
    </row>
    <row r="4461" spans="1:14" x14ac:dyDescent="0.35">
      <c r="A4461" s="2">
        <v>4460</v>
      </c>
      <c r="B4461" s="11">
        <v>1.3420446372425652</v>
      </c>
      <c r="C4461" s="11">
        <v>9.5318592505589522E-2</v>
      </c>
      <c r="D4461" s="3">
        <f>B4461*Dashboard!$D$11*Dashboard!$D$10*SQRT(Dashboard!$D$12/365)</f>
        <v>333205.21336475271</v>
      </c>
      <c r="E4461" s="3">
        <f>IF(Dashboard!$I$3,C4461*Dashboard!$E$11*Dashboard!$E$10*SQRT(Dashboard!$D$12/365),0)</f>
        <v>47331.73707054925</v>
      </c>
      <c r="F4461" s="3">
        <f>D4461+IF(Dashboard!$I$3,E4461,0)</f>
        <v>380536.95043530199</v>
      </c>
      <c r="G4461" s="3">
        <f>IF(Dashboard!$I$4, ('Lookups and Calculations'!$F$9) / (1 - 'Lookups and Calculations'!$F$10), 'Lookups and Calculations'!$F$9)</f>
        <v>1951878.888340465</v>
      </c>
      <c r="H4461" s="12">
        <f t="shared" si="138"/>
        <v>0</v>
      </c>
      <c r="I4461" s="12">
        <f t="shared" si="139"/>
        <v>0</v>
      </c>
      <c r="J4461" s="13">
        <f>(1 - Dashboard!$I$9) * H4461 * Dashboard!$I$8 * 'Lookups and Calculations'!$F$12</f>
        <v>0</v>
      </c>
      <c r="K4461" s="12">
        <f>(1 - Dashboard!$I$11) * I4461 * Dashboard!$I$10 * 'Lookups and Calculations'!$F$12</f>
        <v>0</v>
      </c>
      <c r="L4461" s="12">
        <f>(H4461 - I4461) * Dashboard!$I$13 * (Dashboard!$D$12 / 365) * 'Lookups and Calculations'!$F$12</f>
        <v>0</v>
      </c>
      <c r="M4461" s="3">
        <f>(G4461*2) * Dashboard!$I$13 * (Dashboard!$D$12 / 365) * 'Lookups and Calculations'!$F$12</f>
        <v>1602.0878730267946</v>
      </c>
      <c r="N4461" s="12">
        <f>H4461 * Dashboard!$I$14 * Dashboard!$I$15 * (Dashboard!$D$12 / 365) * 'Lookups and Calculations'!$F$12</f>
        <v>0</v>
      </c>
    </row>
    <row r="4462" spans="1:14" x14ac:dyDescent="0.35">
      <c r="A4462" s="2">
        <v>4461</v>
      </c>
      <c r="B4462" s="11">
        <v>-1.3703263978207334</v>
      </c>
      <c r="C4462" s="11">
        <v>-1.3468565496564142</v>
      </c>
      <c r="D4462" s="3">
        <f>B4462*Dashboard!$D$11*Dashboard!$D$10*SQRT(Dashboard!$D$12/365)</f>
        <v>-340227.05884311302</v>
      </c>
      <c r="E4462" s="3">
        <f>IF(Dashboard!$I$3,C4462*Dashboard!$E$11*Dashboard!$E$10*SQRT(Dashboard!$D$12/365),0)</f>
        <v>-668799.84695898951</v>
      </c>
      <c r="F4462" s="3">
        <f>D4462+IF(Dashboard!$I$3,E4462,0)</f>
        <v>-1009026.9058021025</v>
      </c>
      <c r="G4462" s="3">
        <f>IF(Dashboard!$I$4, ('Lookups and Calculations'!$F$9) / (1 - 'Lookups and Calculations'!$F$10), 'Lookups and Calculations'!$F$9)</f>
        <v>1951878.888340465</v>
      </c>
      <c r="H4462" s="12">
        <f t="shared" si="138"/>
        <v>0</v>
      </c>
      <c r="I4462" s="12">
        <f t="shared" si="139"/>
        <v>0</v>
      </c>
      <c r="J4462" s="13">
        <f>(1 - Dashboard!$I$9) * H4462 * Dashboard!$I$8 * 'Lookups and Calculations'!$F$12</f>
        <v>0</v>
      </c>
      <c r="K4462" s="12">
        <f>(1 - Dashboard!$I$11) * I4462 * Dashboard!$I$10 * 'Lookups and Calculations'!$F$12</f>
        <v>0</v>
      </c>
      <c r="L4462" s="12">
        <f>(H4462 - I4462) * Dashboard!$I$13 * (Dashboard!$D$12 / 365) * 'Lookups and Calculations'!$F$12</f>
        <v>0</v>
      </c>
      <c r="M4462" s="3">
        <f>(G4462*2) * Dashboard!$I$13 * (Dashboard!$D$12 / 365) * 'Lookups and Calculations'!$F$12</f>
        <v>1602.0878730267946</v>
      </c>
      <c r="N4462" s="12">
        <f>H4462 * Dashboard!$I$14 * Dashboard!$I$15 * (Dashboard!$D$12 / 365) * 'Lookups and Calculations'!$F$12</f>
        <v>0</v>
      </c>
    </row>
    <row r="4463" spans="1:14" x14ac:dyDescent="0.35">
      <c r="A4463" s="2">
        <v>4462</v>
      </c>
      <c r="B4463" s="11">
        <v>-0.44467211259377043</v>
      </c>
      <c r="C4463" s="11">
        <v>-0.53391204857372399</v>
      </c>
      <c r="D4463" s="3">
        <f>B4463*Dashboard!$D$11*Dashboard!$D$10*SQRT(Dashboard!$D$12/365)</f>
        <v>-110403.97766395788</v>
      </c>
      <c r="E4463" s="3">
        <f>IF(Dashboard!$I$3,C4463*Dashboard!$E$11*Dashboard!$E$10*SQRT(Dashboard!$D$12/365),0)</f>
        <v>-265121.25323722052</v>
      </c>
      <c r="F4463" s="3">
        <f>D4463+IF(Dashboard!$I$3,E4463,0)</f>
        <v>-375525.23090117838</v>
      </c>
      <c r="G4463" s="3">
        <f>IF(Dashboard!$I$4, ('Lookups and Calculations'!$F$9) / (1 - 'Lookups and Calculations'!$F$10), 'Lookups and Calculations'!$F$9)</f>
        <v>1951878.888340465</v>
      </c>
      <c r="H4463" s="12">
        <f t="shared" si="138"/>
        <v>0</v>
      </c>
      <c r="I4463" s="12">
        <f t="shared" si="139"/>
        <v>0</v>
      </c>
      <c r="J4463" s="13">
        <f>(1 - Dashboard!$I$9) * H4463 * Dashboard!$I$8 * 'Lookups and Calculations'!$F$12</f>
        <v>0</v>
      </c>
      <c r="K4463" s="12">
        <f>(1 - Dashboard!$I$11) * I4463 * Dashboard!$I$10 * 'Lookups and Calculations'!$F$12</f>
        <v>0</v>
      </c>
      <c r="L4463" s="12">
        <f>(H4463 - I4463) * Dashboard!$I$13 * (Dashboard!$D$12 / 365) * 'Lookups and Calculations'!$F$12</f>
        <v>0</v>
      </c>
      <c r="M4463" s="3">
        <f>(G4463*2) * Dashboard!$I$13 * (Dashboard!$D$12 / 365) * 'Lookups and Calculations'!$F$12</f>
        <v>1602.0878730267946</v>
      </c>
      <c r="N4463" s="12">
        <f>H4463 * Dashboard!$I$14 * Dashboard!$I$15 * (Dashboard!$D$12 / 365) * 'Lookups and Calculations'!$F$12</f>
        <v>0</v>
      </c>
    </row>
    <row r="4464" spans="1:14" x14ac:dyDescent="0.35">
      <c r="A4464" s="2">
        <v>4463</v>
      </c>
      <c r="B4464" s="11">
        <v>-2.0480425046539144</v>
      </c>
      <c r="C4464" s="11">
        <v>1.2844750115482004</v>
      </c>
      <c r="D4464" s="3">
        <f>B4464*Dashboard!$D$11*Dashboard!$D$10*SQRT(Dashboard!$D$12/365)</f>
        <v>-508491.61108785658</v>
      </c>
      <c r="E4464" s="3">
        <f>IF(Dashboard!$I$3,C4464*Dashboard!$E$11*Dashboard!$E$10*SQRT(Dashboard!$D$12/365),0)</f>
        <v>637823.44999193109</v>
      </c>
      <c r="F4464" s="3">
        <f>D4464+IF(Dashboard!$I$3,E4464,0)</f>
        <v>129331.83890407451</v>
      </c>
      <c r="G4464" s="3">
        <f>IF(Dashboard!$I$4, ('Lookups and Calculations'!$F$9) / (1 - 'Lookups and Calculations'!$F$10), 'Lookups and Calculations'!$F$9)</f>
        <v>1951878.888340465</v>
      </c>
      <c r="H4464" s="12">
        <f t="shared" si="138"/>
        <v>0</v>
      </c>
      <c r="I4464" s="12">
        <f t="shared" si="139"/>
        <v>0</v>
      </c>
      <c r="J4464" s="13">
        <f>(1 - Dashboard!$I$9) * H4464 * Dashboard!$I$8 * 'Lookups and Calculations'!$F$12</f>
        <v>0</v>
      </c>
      <c r="K4464" s="12">
        <f>(1 - Dashboard!$I$11) * I4464 * Dashboard!$I$10 * 'Lookups and Calculations'!$F$12</f>
        <v>0</v>
      </c>
      <c r="L4464" s="12">
        <f>(H4464 - I4464) * Dashboard!$I$13 * (Dashboard!$D$12 / 365) * 'Lookups and Calculations'!$F$12</f>
        <v>0</v>
      </c>
      <c r="M4464" s="3">
        <f>(G4464*2) * Dashboard!$I$13 * (Dashboard!$D$12 / 365) * 'Lookups and Calculations'!$F$12</f>
        <v>1602.0878730267946</v>
      </c>
      <c r="N4464" s="12">
        <f>H4464 * Dashboard!$I$14 * Dashboard!$I$15 * (Dashboard!$D$12 / 365) * 'Lookups and Calculations'!$F$12</f>
        <v>0</v>
      </c>
    </row>
    <row r="4465" spans="1:14" x14ac:dyDescent="0.35">
      <c r="A4465" s="2">
        <v>4464</v>
      </c>
      <c r="B4465" s="11">
        <v>-0.54052797405140685</v>
      </c>
      <c r="C4465" s="11">
        <v>-0.13480627402742135</v>
      </c>
      <c r="D4465" s="3">
        <f>B4465*Dashboard!$D$11*Dashboard!$D$10*SQRT(Dashboard!$D$12/365)</f>
        <v>-134203.24028377567</v>
      </c>
      <c r="E4465" s="3">
        <f>IF(Dashboard!$I$3,C4465*Dashboard!$E$11*Dashboard!$E$10*SQRT(Dashboard!$D$12/365),0)</f>
        <v>-66939.879723383012</v>
      </c>
      <c r="F4465" s="3">
        <f>D4465+IF(Dashboard!$I$3,E4465,0)</f>
        <v>-201143.12000715866</v>
      </c>
      <c r="G4465" s="3">
        <f>IF(Dashboard!$I$4, ('Lookups and Calculations'!$F$9) / (1 - 'Lookups and Calculations'!$F$10), 'Lookups and Calculations'!$F$9)</f>
        <v>1951878.888340465</v>
      </c>
      <c r="H4465" s="12">
        <f t="shared" si="138"/>
        <v>0</v>
      </c>
      <c r="I4465" s="12">
        <f t="shared" si="139"/>
        <v>0</v>
      </c>
      <c r="J4465" s="13">
        <f>(1 - Dashboard!$I$9) * H4465 * Dashboard!$I$8 * 'Lookups and Calculations'!$F$12</f>
        <v>0</v>
      </c>
      <c r="K4465" s="12">
        <f>(1 - Dashboard!$I$11) * I4465 * Dashboard!$I$10 * 'Lookups and Calculations'!$F$12</f>
        <v>0</v>
      </c>
      <c r="L4465" s="12">
        <f>(H4465 - I4465) * Dashboard!$I$13 * (Dashboard!$D$12 / 365) * 'Lookups and Calculations'!$F$12</f>
        <v>0</v>
      </c>
      <c r="M4465" s="3">
        <f>(G4465*2) * Dashboard!$I$13 * (Dashboard!$D$12 / 365) * 'Lookups and Calculations'!$F$12</f>
        <v>1602.0878730267946</v>
      </c>
      <c r="N4465" s="12">
        <f>H4465 * Dashboard!$I$14 * Dashboard!$I$15 * (Dashboard!$D$12 / 365) * 'Lookups and Calculations'!$F$12</f>
        <v>0</v>
      </c>
    </row>
    <row r="4466" spans="1:14" x14ac:dyDescent="0.35">
      <c r="A4466" s="2">
        <v>4465</v>
      </c>
      <c r="B4466" s="11">
        <v>0.45917797951718087</v>
      </c>
      <c r="C4466" s="11">
        <v>1.095571010611943</v>
      </c>
      <c r="D4466" s="3">
        <f>B4466*Dashboard!$D$11*Dashboard!$D$10*SQRT(Dashboard!$D$12/365)</f>
        <v>114005.51992948691</v>
      </c>
      <c r="E4466" s="3">
        <f>IF(Dashboard!$I$3,C4466*Dashboard!$E$11*Dashboard!$E$10*SQRT(Dashboard!$D$12/365),0)</f>
        <v>544020.61185869481</v>
      </c>
      <c r="F4466" s="3">
        <f>D4466+IF(Dashboard!$I$3,E4466,0)</f>
        <v>658026.13178818172</v>
      </c>
      <c r="G4466" s="3">
        <f>IF(Dashboard!$I$4, ('Lookups and Calculations'!$F$9) / (1 - 'Lookups and Calculations'!$F$10), 'Lookups and Calculations'!$F$9)</f>
        <v>1951878.888340465</v>
      </c>
      <c r="H4466" s="12">
        <f t="shared" si="138"/>
        <v>0</v>
      </c>
      <c r="I4466" s="12">
        <f t="shared" si="139"/>
        <v>0</v>
      </c>
      <c r="J4466" s="13">
        <f>(1 - Dashboard!$I$9) * H4466 * Dashboard!$I$8 * 'Lookups and Calculations'!$F$12</f>
        <v>0</v>
      </c>
      <c r="K4466" s="12">
        <f>(1 - Dashboard!$I$11) * I4466 * Dashboard!$I$10 * 'Lookups and Calculations'!$F$12</f>
        <v>0</v>
      </c>
      <c r="L4466" s="12">
        <f>(H4466 - I4466) * Dashboard!$I$13 * (Dashboard!$D$12 / 365) * 'Lookups and Calculations'!$F$12</f>
        <v>0</v>
      </c>
      <c r="M4466" s="3">
        <f>(G4466*2) * Dashboard!$I$13 * (Dashboard!$D$12 / 365) * 'Lookups and Calculations'!$F$12</f>
        <v>1602.0878730267946</v>
      </c>
      <c r="N4466" s="12">
        <f>H4466 * Dashboard!$I$14 * Dashboard!$I$15 * (Dashboard!$D$12 / 365) * 'Lookups and Calculations'!$F$12</f>
        <v>0</v>
      </c>
    </row>
    <row r="4467" spans="1:14" x14ac:dyDescent="0.35">
      <c r="A4467" s="2">
        <v>4466</v>
      </c>
      <c r="B4467" s="11">
        <v>1.0681280886924165</v>
      </c>
      <c r="C4467" s="11">
        <v>0.39499860968656181</v>
      </c>
      <c r="D4467" s="3">
        <f>B4467*Dashboard!$D$11*Dashboard!$D$10*SQRT(Dashboard!$D$12/365)</f>
        <v>265196.72879503085</v>
      </c>
      <c r="E4467" s="3">
        <f>IF(Dashboard!$I$3,C4467*Dashboard!$E$11*Dashboard!$E$10*SQRT(Dashboard!$D$12/365),0)</f>
        <v>196141.90521980813</v>
      </c>
      <c r="F4467" s="3">
        <f>D4467+IF(Dashboard!$I$3,E4467,0)</f>
        <v>461338.63401483896</v>
      </c>
      <c r="G4467" s="3">
        <f>IF(Dashboard!$I$4, ('Lookups and Calculations'!$F$9) / (1 - 'Lookups and Calculations'!$F$10), 'Lookups and Calculations'!$F$9)</f>
        <v>1951878.888340465</v>
      </c>
      <c r="H4467" s="12">
        <f t="shared" si="138"/>
        <v>0</v>
      </c>
      <c r="I4467" s="12">
        <f t="shared" si="139"/>
        <v>0</v>
      </c>
      <c r="J4467" s="13">
        <f>(1 - Dashboard!$I$9) * H4467 * Dashboard!$I$8 * 'Lookups and Calculations'!$F$12</f>
        <v>0</v>
      </c>
      <c r="K4467" s="12">
        <f>(1 - Dashboard!$I$11) * I4467 * Dashboard!$I$10 * 'Lookups and Calculations'!$F$12</f>
        <v>0</v>
      </c>
      <c r="L4467" s="12">
        <f>(H4467 - I4467) * Dashboard!$I$13 * (Dashboard!$D$12 / 365) * 'Lookups and Calculations'!$F$12</f>
        <v>0</v>
      </c>
      <c r="M4467" s="3">
        <f>(G4467*2) * Dashboard!$I$13 * (Dashboard!$D$12 / 365) * 'Lookups and Calculations'!$F$12</f>
        <v>1602.0878730267946</v>
      </c>
      <c r="N4467" s="12">
        <f>H4467 * Dashboard!$I$14 * Dashboard!$I$15 * (Dashboard!$D$12 / 365) * 'Lookups and Calculations'!$F$12</f>
        <v>0</v>
      </c>
    </row>
    <row r="4468" spans="1:14" x14ac:dyDescent="0.35">
      <c r="A4468" s="2">
        <v>4467</v>
      </c>
      <c r="B4468" s="11">
        <v>0.3005060222428122</v>
      </c>
      <c r="C4468" s="11">
        <v>0.25765021182992642</v>
      </c>
      <c r="D4468" s="3">
        <f>B4468*Dashboard!$D$11*Dashboard!$D$10*SQRT(Dashboard!$D$12/365)</f>
        <v>74610.166070587657</v>
      </c>
      <c r="E4468" s="3">
        <f>IF(Dashboard!$I$3,C4468*Dashboard!$E$11*Dashboard!$E$10*SQRT(Dashboard!$D$12/365),0)</f>
        <v>127939.69950605676</v>
      </c>
      <c r="F4468" s="3">
        <f>D4468+IF(Dashboard!$I$3,E4468,0)</f>
        <v>202549.86557664443</v>
      </c>
      <c r="G4468" s="3">
        <f>IF(Dashboard!$I$4, ('Lookups and Calculations'!$F$9) / (1 - 'Lookups and Calculations'!$F$10), 'Lookups and Calculations'!$F$9)</f>
        <v>1951878.888340465</v>
      </c>
      <c r="H4468" s="12">
        <f t="shared" si="138"/>
        <v>0</v>
      </c>
      <c r="I4468" s="12">
        <f t="shared" si="139"/>
        <v>0</v>
      </c>
      <c r="J4468" s="13">
        <f>(1 - Dashboard!$I$9) * H4468 * Dashboard!$I$8 * 'Lookups and Calculations'!$F$12</f>
        <v>0</v>
      </c>
      <c r="K4468" s="12">
        <f>(1 - Dashboard!$I$11) * I4468 * Dashboard!$I$10 * 'Lookups and Calculations'!$F$12</f>
        <v>0</v>
      </c>
      <c r="L4468" s="12">
        <f>(H4468 - I4468) * Dashboard!$I$13 * (Dashboard!$D$12 / 365) * 'Lookups and Calculations'!$F$12</f>
        <v>0</v>
      </c>
      <c r="M4468" s="3">
        <f>(G4468*2) * Dashboard!$I$13 * (Dashboard!$D$12 / 365) * 'Lookups and Calculations'!$F$12</f>
        <v>1602.0878730267946</v>
      </c>
      <c r="N4468" s="12">
        <f>H4468 * Dashboard!$I$14 * Dashboard!$I$15 * (Dashboard!$D$12 / 365) * 'Lookups and Calculations'!$F$12</f>
        <v>0</v>
      </c>
    </row>
    <row r="4469" spans="1:14" x14ac:dyDescent="0.35">
      <c r="A4469" s="2">
        <v>4468</v>
      </c>
      <c r="B4469" s="11">
        <v>-0.81659002924318724</v>
      </c>
      <c r="C4469" s="11">
        <v>-0.99426059204792472</v>
      </c>
      <c r="D4469" s="3">
        <f>B4469*Dashboard!$D$11*Dashboard!$D$10*SQRT(Dashboard!$D$12/365)</f>
        <v>-202744.41503269246</v>
      </c>
      <c r="E4469" s="3">
        <f>IF(Dashboard!$I$3,C4469*Dashboard!$E$11*Dashboard!$E$10*SQRT(Dashboard!$D$12/365),0)</f>
        <v>-493713.55247048347</v>
      </c>
      <c r="F4469" s="3">
        <f>D4469+IF(Dashboard!$I$3,E4469,0)</f>
        <v>-696457.96750317595</v>
      </c>
      <c r="G4469" s="3">
        <f>IF(Dashboard!$I$4, ('Lookups and Calculations'!$F$9) / (1 - 'Lookups and Calculations'!$F$10), 'Lookups and Calculations'!$F$9)</f>
        <v>1951878.888340465</v>
      </c>
      <c r="H4469" s="12">
        <f t="shared" si="138"/>
        <v>0</v>
      </c>
      <c r="I4469" s="12">
        <f t="shared" si="139"/>
        <v>0</v>
      </c>
      <c r="J4469" s="13">
        <f>(1 - Dashboard!$I$9) * H4469 * Dashboard!$I$8 * 'Lookups and Calculations'!$F$12</f>
        <v>0</v>
      </c>
      <c r="K4469" s="12">
        <f>(1 - Dashboard!$I$11) * I4469 * Dashboard!$I$10 * 'Lookups and Calculations'!$F$12</f>
        <v>0</v>
      </c>
      <c r="L4469" s="12">
        <f>(H4469 - I4469) * Dashboard!$I$13 * (Dashboard!$D$12 / 365) * 'Lookups and Calculations'!$F$12</f>
        <v>0</v>
      </c>
      <c r="M4469" s="3">
        <f>(G4469*2) * Dashboard!$I$13 * (Dashboard!$D$12 / 365) * 'Lookups and Calculations'!$F$12</f>
        <v>1602.0878730267946</v>
      </c>
      <c r="N4469" s="12">
        <f>H4469 * Dashboard!$I$14 * Dashboard!$I$15 * (Dashboard!$D$12 / 365) * 'Lookups and Calculations'!$F$12</f>
        <v>0</v>
      </c>
    </row>
    <row r="4470" spans="1:14" x14ac:dyDescent="0.35">
      <c r="A4470" s="2">
        <v>4469</v>
      </c>
      <c r="B4470" s="11">
        <v>0.47041267234978934</v>
      </c>
      <c r="C4470" s="11">
        <v>1.3802093629680638</v>
      </c>
      <c r="D4470" s="3">
        <f>B4470*Dashboard!$D$11*Dashboard!$D$10*SQRT(Dashboard!$D$12/365)</f>
        <v>116794.88931295859</v>
      </c>
      <c r="E4470" s="3">
        <f>IF(Dashboard!$I$3,C4470*Dashboard!$E$11*Dashboard!$E$10*SQRT(Dashboard!$D$12/365),0)</f>
        <v>685361.63777789567</v>
      </c>
      <c r="F4470" s="3">
        <f>D4470+IF(Dashboard!$I$3,E4470,0)</f>
        <v>802156.52709085424</v>
      </c>
      <c r="G4470" s="3">
        <f>IF(Dashboard!$I$4, ('Lookups and Calculations'!$F$9) / (1 - 'Lookups and Calculations'!$F$10), 'Lookups and Calculations'!$F$9)</f>
        <v>1951878.888340465</v>
      </c>
      <c r="H4470" s="12">
        <f t="shared" si="138"/>
        <v>0</v>
      </c>
      <c r="I4470" s="12">
        <f t="shared" si="139"/>
        <v>0</v>
      </c>
      <c r="J4470" s="13">
        <f>(1 - Dashboard!$I$9) * H4470 * Dashboard!$I$8 * 'Lookups and Calculations'!$F$12</f>
        <v>0</v>
      </c>
      <c r="K4470" s="12">
        <f>(1 - Dashboard!$I$11) * I4470 * Dashboard!$I$10 * 'Lookups and Calculations'!$F$12</f>
        <v>0</v>
      </c>
      <c r="L4470" s="12">
        <f>(H4470 - I4470) * Dashboard!$I$13 * (Dashboard!$D$12 / 365) * 'Lookups and Calculations'!$F$12</f>
        <v>0</v>
      </c>
      <c r="M4470" s="3">
        <f>(G4470*2) * Dashboard!$I$13 * (Dashboard!$D$12 / 365) * 'Lookups and Calculations'!$F$12</f>
        <v>1602.0878730267946</v>
      </c>
      <c r="N4470" s="12">
        <f>H4470 * Dashboard!$I$14 * Dashboard!$I$15 * (Dashboard!$D$12 / 365) * 'Lookups and Calculations'!$F$12</f>
        <v>0</v>
      </c>
    </row>
    <row r="4471" spans="1:14" x14ac:dyDescent="0.35">
      <c r="A4471" s="2">
        <v>4470</v>
      </c>
      <c r="B4471" s="11">
        <v>-2.6668870436734098</v>
      </c>
      <c r="C4471" s="11">
        <v>0.83582380549358204</v>
      </c>
      <c r="D4471" s="3">
        <f>B4471*Dashboard!$D$11*Dashboard!$D$10*SQRT(Dashboard!$D$12/365)</f>
        <v>-662139.42647444236</v>
      </c>
      <c r="E4471" s="3">
        <f>IF(Dashboard!$I$3,C4471*Dashboard!$E$11*Dashboard!$E$10*SQRT(Dashboard!$D$12/365),0)</f>
        <v>415039.62195631722</v>
      </c>
      <c r="F4471" s="3">
        <f>D4471+IF(Dashboard!$I$3,E4471,0)</f>
        <v>-247099.80451812514</v>
      </c>
      <c r="G4471" s="3">
        <f>IF(Dashboard!$I$4, ('Lookups and Calculations'!$F$9) / (1 - 'Lookups and Calculations'!$F$10), 'Lookups and Calculations'!$F$9)</f>
        <v>1951878.888340465</v>
      </c>
      <c r="H4471" s="12">
        <f t="shared" si="138"/>
        <v>0</v>
      </c>
      <c r="I4471" s="12">
        <f t="shared" si="139"/>
        <v>0</v>
      </c>
      <c r="J4471" s="13">
        <f>(1 - Dashboard!$I$9) * H4471 * Dashboard!$I$8 * 'Lookups and Calculations'!$F$12</f>
        <v>0</v>
      </c>
      <c r="K4471" s="12">
        <f>(1 - Dashboard!$I$11) * I4471 * Dashboard!$I$10 * 'Lookups and Calculations'!$F$12</f>
        <v>0</v>
      </c>
      <c r="L4471" s="12">
        <f>(H4471 - I4471) * Dashboard!$I$13 * (Dashboard!$D$12 / 365) * 'Lookups and Calculations'!$F$12</f>
        <v>0</v>
      </c>
      <c r="M4471" s="3">
        <f>(G4471*2) * Dashboard!$I$13 * (Dashboard!$D$12 / 365) * 'Lookups and Calculations'!$F$12</f>
        <v>1602.0878730267946</v>
      </c>
      <c r="N4471" s="12">
        <f>H4471 * Dashboard!$I$14 * Dashboard!$I$15 * (Dashboard!$D$12 / 365) * 'Lookups and Calculations'!$F$12</f>
        <v>0</v>
      </c>
    </row>
    <row r="4472" spans="1:14" x14ac:dyDescent="0.35">
      <c r="A4472" s="2">
        <v>4471</v>
      </c>
      <c r="B4472" s="11">
        <v>1.4780410664208294</v>
      </c>
      <c r="C4472" s="11">
        <v>1.441823002163475</v>
      </c>
      <c r="D4472" s="3">
        <f>B4472*Dashboard!$D$11*Dashboard!$D$10*SQRT(Dashboard!$D$12/365)</f>
        <v>366970.64704980055</v>
      </c>
      <c r="E4472" s="3">
        <f>IF(Dashboard!$I$3,C4472*Dashboard!$E$11*Dashboard!$E$10*SQRT(Dashboard!$D$12/365),0)</f>
        <v>715956.72414770199</v>
      </c>
      <c r="F4472" s="3">
        <f>D4472+IF(Dashboard!$I$3,E4472,0)</f>
        <v>1082927.3711975026</v>
      </c>
      <c r="G4472" s="3">
        <f>IF(Dashboard!$I$4, ('Lookups and Calculations'!$F$9) / (1 - 'Lookups and Calculations'!$F$10), 'Lookups and Calculations'!$F$9)</f>
        <v>1951878.888340465</v>
      </c>
      <c r="H4472" s="12">
        <f t="shared" si="138"/>
        <v>0</v>
      </c>
      <c r="I4472" s="12">
        <f t="shared" si="139"/>
        <v>0</v>
      </c>
      <c r="J4472" s="13">
        <f>(1 - Dashboard!$I$9) * H4472 * Dashboard!$I$8 * 'Lookups and Calculations'!$F$12</f>
        <v>0</v>
      </c>
      <c r="K4472" s="12">
        <f>(1 - Dashboard!$I$11) * I4472 * Dashboard!$I$10 * 'Lookups and Calculations'!$F$12</f>
        <v>0</v>
      </c>
      <c r="L4472" s="12">
        <f>(H4472 - I4472) * Dashboard!$I$13 * (Dashboard!$D$12 / 365) * 'Lookups and Calculations'!$F$12</f>
        <v>0</v>
      </c>
      <c r="M4472" s="3">
        <f>(G4472*2) * Dashboard!$I$13 * (Dashboard!$D$12 / 365) * 'Lookups and Calculations'!$F$12</f>
        <v>1602.0878730267946</v>
      </c>
      <c r="N4472" s="12">
        <f>H4472 * Dashboard!$I$14 * Dashboard!$I$15 * (Dashboard!$D$12 / 365) * 'Lookups and Calculations'!$F$12</f>
        <v>0</v>
      </c>
    </row>
    <row r="4473" spans="1:14" x14ac:dyDescent="0.35">
      <c r="A4473" s="2">
        <v>4472</v>
      </c>
      <c r="B4473" s="11">
        <v>1.698919412987558</v>
      </c>
      <c r="C4473" s="11">
        <v>-0.65082772701309655</v>
      </c>
      <c r="D4473" s="3">
        <f>B4473*Dashboard!$D$11*Dashboard!$D$10*SQRT(Dashboard!$D$12/365)</f>
        <v>421810.7131348144</v>
      </c>
      <c r="E4473" s="3">
        <f>IF(Dashboard!$I$3,C4473*Dashboard!$E$11*Dashboard!$E$10*SQRT(Dashboard!$D$12/365),0)</f>
        <v>-323177.31560503988</v>
      </c>
      <c r="F4473" s="3">
        <f>D4473+IF(Dashboard!$I$3,E4473,0)</f>
        <v>98633.39752977452</v>
      </c>
      <c r="G4473" s="3">
        <f>IF(Dashboard!$I$4, ('Lookups and Calculations'!$F$9) / (1 - 'Lookups and Calculations'!$F$10), 'Lookups and Calculations'!$F$9)</f>
        <v>1951878.888340465</v>
      </c>
      <c r="H4473" s="12">
        <f t="shared" si="138"/>
        <v>0</v>
      </c>
      <c r="I4473" s="12">
        <f t="shared" si="139"/>
        <v>0</v>
      </c>
      <c r="J4473" s="13">
        <f>(1 - Dashboard!$I$9) * H4473 * Dashboard!$I$8 * 'Lookups and Calculations'!$F$12</f>
        <v>0</v>
      </c>
      <c r="K4473" s="12">
        <f>(1 - Dashboard!$I$11) * I4473 * Dashboard!$I$10 * 'Lookups and Calculations'!$F$12</f>
        <v>0</v>
      </c>
      <c r="L4473" s="12">
        <f>(H4473 - I4473) * Dashboard!$I$13 * (Dashboard!$D$12 / 365) * 'Lookups and Calculations'!$F$12</f>
        <v>0</v>
      </c>
      <c r="M4473" s="3">
        <f>(G4473*2) * Dashboard!$I$13 * (Dashboard!$D$12 / 365) * 'Lookups and Calculations'!$F$12</f>
        <v>1602.0878730267946</v>
      </c>
      <c r="N4473" s="12">
        <f>H4473 * Dashboard!$I$14 * Dashboard!$I$15 * (Dashboard!$D$12 / 365) * 'Lookups and Calculations'!$F$12</f>
        <v>0</v>
      </c>
    </row>
    <row r="4474" spans="1:14" x14ac:dyDescent="0.35">
      <c r="A4474" s="2">
        <v>4473</v>
      </c>
      <c r="B4474" s="11">
        <v>1.0871824153950487</v>
      </c>
      <c r="C4474" s="11">
        <v>-0.11266192822941294</v>
      </c>
      <c r="D4474" s="3">
        <f>B4474*Dashboard!$D$11*Dashboard!$D$10*SQRT(Dashboard!$D$12/365)</f>
        <v>269927.57068976638</v>
      </c>
      <c r="E4474" s="3">
        <f>IF(Dashboard!$I$3,C4474*Dashboard!$E$11*Dashboard!$E$10*SQRT(Dashboard!$D$12/365),0)</f>
        <v>-55943.805134375696</v>
      </c>
      <c r="F4474" s="3">
        <f>D4474+IF(Dashboard!$I$3,E4474,0)</f>
        <v>213983.76555539068</v>
      </c>
      <c r="G4474" s="3">
        <f>IF(Dashboard!$I$4, ('Lookups and Calculations'!$F$9) / (1 - 'Lookups and Calculations'!$F$10), 'Lookups and Calculations'!$F$9)</f>
        <v>1951878.888340465</v>
      </c>
      <c r="H4474" s="12">
        <f t="shared" si="138"/>
        <v>0</v>
      </c>
      <c r="I4474" s="12">
        <f t="shared" si="139"/>
        <v>0</v>
      </c>
      <c r="J4474" s="13">
        <f>(1 - Dashboard!$I$9) * H4474 * Dashboard!$I$8 * 'Lookups and Calculations'!$F$12</f>
        <v>0</v>
      </c>
      <c r="K4474" s="12">
        <f>(1 - Dashboard!$I$11) * I4474 * Dashboard!$I$10 * 'Lookups and Calculations'!$F$12</f>
        <v>0</v>
      </c>
      <c r="L4474" s="12">
        <f>(H4474 - I4474) * Dashboard!$I$13 * (Dashboard!$D$12 / 365) * 'Lookups and Calculations'!$F$12</f>
        <v>0</v>
      </c>
      <c r="M4474" s="3">
        <f>(G4474*2) * Dashboard!$I$13 * (Dashboard!$D$12 / 365) * 'Lookups and Calculations'!$F$12</f>
        <v>1602.0878730267946</v>
      </c>
      <c r="N4474" s="12">
        <f>H4474 * Dashboard!$I$14 * Dashboard!$I$15 * (Dashboard!$D$12 / 365) * 'Lookups and Calculations'!$F$12</f>
        <v>0</v>
      </c>
    </row>
    <row r="4475" spans="1:14" x14ac:dyDescent="0.35">
      <c r="A4475" s="2">
        <v>4474</v>
      </c>
      <c r="B4475" s="11">
        <v>0.37292396995144972</v>
      </c>
      <c r="C4475" s="11">
        <v>0.25014346221193251</v>
      </c>
      <c r="D4475" s="3">
        <f>B4475*Dashboard!$D$11*Dashboard!$D$10*SQRT(Dashboard!$D$12/365)</f>
        <v>92590.222059837703</v>
      </c>
      <c r="E4475" s="3">
        <f>IF(Dashboard!$I$3,C4475*Dashboard!$E$11*Dashboard!$E$10*SQRT(Dashboard!$D$12/365),0)</f>
        <v>124212.12139318755</v>
      </c>
      <c r="F4475" s="3">
        <f>D4475+IF(Dashboard!$I$3,E4475,0)</f>
        <v>216802.34345302527</v>
      </c>
      <c r="G4475" s="3">
        <f>IF(Dashboard!$I$4, ('Lookups and Calculations'!$F$9) / (1 - 'Lookups and Calculations'!$F$10), 'Lookups and Calculations'!$F$9)</f>
        <v>1951878.888340465</v>
      </c>
      <c r="H4475" s="12">
        <f t="shared" si="138"/>
        <v>0</v>
      </c>
      <c r="I4475" s="12">
        <f t="shared" si="139"/>
        <v>0</v>
      </c>
      <c r="J4475" s="13">
        <f>(1 - Dashboard!$I$9) * H4475 * Dashboard!$I$8 * 'Lookups and Calculations'!$F$12</f>
        <v>0</v>
      </c>
      <c r="K4475" s="12">
        <f>(1 - Dashboard!$I$11) * I4475 * Dashboard!$I$10 * 'Lookups and Calculations'!$F$12</f>
        <v>0</v>
      </c>
      <c r="L4475" s="12">
        <f>(H4475 - I4475) * Dashboard!$I$13 * (Dashboard!$D$12 / 365) * 'Lookups and Calculations'!$F$12</f>
        <v>0</v>
      </c>
      <c r="M4475" s="3">
        <f>(G4475*2) * Dashboard!$I$13 * (Dashboard!$D$12 / 365) * 'Lookups and Calculations'!$F$12</f>
        <v>1602.0878730267946</v>
      </c>
      <c r="N4475" s="12">
        <f>H4475 * Dashboard!$I$14 * Dashboard!$I$15 * (Dashboard!$D$12 / 365) * 'Lookups and Calculations'!$F$12</f>
        <v>0</v>
      </c>
    </row>
    <row r="4476" spans="1:14" x14ac:dyDescent="0.35">
      <c r="A4476" s="2">
        <v>4475</v>
      </c>
      <c r="B4476" s="11">
        <v>1.053055399557282</v>
      </c>
      <c r="C4476" s="11">
        <v>0.46932401420348951</v>
      </c>
      <c r="D4476" s="3">
        <f>B4476*Dashboard!$D$11*Dashboard!$D$10*SQRT(Dashboard!$D$12/365)</f>
        <v>261454.4549094378</v>
      </c>
      <c r="E4476" s="3">
        <f>IF(Dashboard!$I$3,C4476*Dashboard!$E$11*Dashboard!$E$10*SQRT(Dashboard!$D$12/365),0)</f>
        <v>233049.19069038559</v>
      </c>
      <c r="F4476" s="3">
        <f>D4476+IF(Dashboard!$I$3,E4476,0)</f>
        <v>494503.64559982339</v>
      </c>
      <c r="G4476" s="3">
        <f>IF(Dashboard!$I$4, ('Lookups and Calculations'!$F$9) / (1 - 'Lookups and Calculations'!$F$10), 'Lookups and Calculations'!$F$9)</f>
        <v>1951878.888340465</v>
      </c>
      <c r="H4476" s="12">
        <f t="shared" si="138"/>
        <v>0</v>
      </c>
      <c r="I4476" s="12">
        <f t="shared" si="139"/>
        <v>0</v>
      </c>
      <c r="J4476" s="13">
        <f>(1 - Dashboard!$I$9) * H4476 * Dashboard!$I$8 * 'Lookups and Calculations'!$F$12</f>
        <v>0</v>
      </c>
      <c r="K4476" s="12">
        <f>(1 - Dashboard!$I$11) * I4476 * Dashboard!$I$10 * 'Lookups and Calculations'!$F$12</f>
        <v>0</v>
      </c>
      <c r="L4476" s="12">
        <f>(H4476 - I4476) * Dashboard!$I$13 * (Dashboard!$D$12 / 365) * 'Lookups and Calculations'!$F$12</f>
        <v>0</v>
      </c>
      <c r="M4476" s="3">
        <f>(G4476*2) * Dashboard!$I$13 * (Dashboard!$D$12 / 365) * 'Lookups and Calculations'!$F$12</f>
        <v>1602.0878730267946</v>
      </c>
      <c r="N4476" s="12">
        <f>H4476 * Dashboard!$I$14 * Dashboard!$I$15 * (Dashboard!$D$12 / 365) * 'Lookups and Calculations'!$F$12</f>
        <v>0</v>
      </c>
    </row>
    <row r="4477" spans="1:14" x14ac:dyDescent="0.35">
      <c r="A4477" s="2">
        <v>4476</v>
      </c>
      <c r="B4477" s="11">
        <v>0.28433902228535318</v>
      </c>
      <c r="C4477" s="11">
        <v>-2.0392342051968302</v>
      </c>
      <c r="D4477" s="3">
        <f>B4477*Dashboard!$D$11*Dashboard!$D$10*SQRT(Dashboard!$D$12/365)</f>
        <v>70596.194760839455</v>
      </c>
      <c r="E4477" s="3">
        <f>IF(Dashboard!$I$3,C4477*Dashboard!$E$11*Dashboard!$E$10*SQRT(Dashboard!$D$12/365),0)</f>
        <v>-1012609.3418761599</v>
      </c>
      <c r="F4477" s="3">
        <f>D4477+IF(Dashboard!$I$3,E4477,0)</f>
        <v>-942013.14711532043</v>
      </c>
      <c r="G4477" s="3">
        <f>IF(Dashboard!$I$4, ('Lookups and Calculations'!$F$9) / (1 - 'Lookups and Calculations'!$F$10), 'Lookups and Calculations'!$F$9)</f>
        <v>1951878.888340465</v>
      </c>
      <c r="H4477" s="12">
        <f t="shared" si="138"/>
        <v>0</v>
      </c>
      <c r="I4477" s="12">
        <f t="shared" si="139"/>
        <v>0</v>
      </c>
      <c r="J4477" s="13">
        <f>(1 - Dashboard!$I$9) * H4477 * Dashboard!$I$8 * 'Lookups and Calculations'!$F$12</f>
        <v>0</v>
      </c>
      <c r="K4477" s="12">
        <f>(1 - Dashboard!$I$11) * I4477 * Dashboard!$I$10 * 'Lookups and Calculations'!$F$12</f>
        <v>0</v>
      </c>
      <c r="L4477" s="12">
        <f>(H4477 - I4477) * Dashboard!$I$13 * (Dashboard!$D$12 / 365) * 'Lookups and Calculations'!$F$12</f>
        <v>0</v>
      </c>
      <c r="M4477" s="3">
        <f>(G4477*2) * Dashboard!$I$13 * (Dashboard!$D$12 / 365) * 'Lookups and Calculations'!$F$12</f>
        <v>1602.0878730267946</v>
      </c>
      <c r="N4477" s="12">
        <f>H4477 * Dashboard!$I$14 * Dashboard!$I$15 * (Dashboard!$D$12 / 365) * 'Lookups and Calculations'!$F$12</f>
        <v>0</v>
      </c>
    </row>
    <row r="4478" spans="1:14" x14ac:dyDescent="0.35">
      <c r="A4478" s="2">
        <v>4477</v>
      </c>
      <c r="B4478" s="11">
        <v>1.1425535145745058</v>
      </c>
      <c r="C4478" s="11">
        <v>-2.150890515883634</v>
      </c>
      <c r="D4478" s="3">
        <f>B4478*Dashboard!$D$11*Dashboard!$D$10*SQRT(Dashboard!$D$12/365)</f>
        <v>283675.20501155773</v>
      </c>
      <c r="E4478" s="3">
        <f>IF(Dashboard!$I$3,C4478*Dashboard!$E$11*Dashboard!$E$10*SQRT(Dashboard!$D$12/365),0)</f>
        <v>-1068053.7940105684</v>
      </c>
      <c r="F4478" s="3">
        <f>D4478+IF(Dashboard!$I$3,E4478,0)</f>
        <v>-784378.58899901062</v>
      </c>
      <c r="G4478" s="3">
        <f>IF(Dashboard!$I$4, ('Lookups and Calculations'!$F$9) / (1 - 'Lookups and Calculations'!$F$10), 'Lookups and Calculations'!$F$9)</f>
        <v>1951878.888340465</v>
      </c>
      <c r="H4478" s="12">
        <f t="shared" si="138"/>
        <v>0</v>
      </c>
      <c r="I4478" s="12">
        <f t="shared" si="139"/>
        <v>0</v>
      </c>
      <c r="J4478" s="13">
        <f>(1 - Dashboard!$I$9) * H4478 * Dashboard!$I$8 * 'Lookups and Calculations'!$F$12</f>
        <v>0</v>
      </c>
      <c r="K4478" s="12">
        <f>(1 - Dashboard!$I$11) * I4478 * Dashboard!$I$10 * 'Lookups and Calculations'!$F$12</f>
        <v>0</v>
      </c>
      <c r="L4478" s="12">
        <f>(H4478 - I4478) * Dashboard!$I$13 * (Dashboard!$D$12 / 365) * 'Lookups and Calculations'!$F$12</f>
        <v>0</v>
      </c>
      <c r="M4478" s="3">
        <f>(G4478*2) * Dashboard!$I$13 * (Dashboard!$D$12 / 365) * 'Lookups and Calculations'!$F$12</f>
        <v>1602.0878730267946</v>
      </c>
      <c r="N4478" s="12">
        <f>H4478 * Dashboard!$I$14 * Dashboard!$I$15 * (Dashboard!$D$12 / 365) * 'Lookups and Calculations'!$F$12</f>
        <v>0</v>
      </c>
    </row>
    <row r="4479" spans="1:14" x14ac:dyDescent="0.35">
      <c r="A4479" s="2">
        <v>4478</v>
      </c>
      <c r="B4479" s="11">
        <v>0.45388411397553846</v>
      </c>
      <c r="C4479" s="11">
        <v>1.1530022197078664</v>
      </c>
      <c r="D4479" s="3">
        <f>B4479*Dashboard!$D$11*Dashboard!$D$10*SQRT(Dashboard!$D$12/365)</f>
        <v>112691.14964076718</v>
      </c>
      <c r="E4479" s="3">
        <f>IF(Dashboard!$I$3,C4479*Dashboard!$E$11*Dashboard!$E$10*SQRT(Dashboard!$D$12/365),0)</f>
        <v>572538.85596109892</v>
      </c>
      <c r="F4479" s="3">
        <f>D4479+IF(Dashboard!$I$3,E4479,0)</f>
        <v>685230.00560186605</v>
      </c>
      <c r="G4479" s="3">
        <f>IF(Dashboard!$I$4, ('Lookups and Calculations'!$F$9) / (1 - 'Lookups and Calculations'!$F$10), 'Lookups and Calculations'!$F$9)</f>
        <v>1951878.888340465</v>
      </c>
      <c r="H4479" s="12">
        <f t="shared" si="138"/>
        <v>0</v>
      </c>
      <c r="I4479" s="12">
        <f t="shared" si="139"/>
        <v>0</v>
      </c>
      <c r="J4479" s="13">
        <f>(1 - Dashboard!$I$9) * H4479 * Dashboard!$I$8 * 'Lookups and Calculations'!$F$12</f>
        <v>0</v>
      </c>
      <c r="K4479" s="12">
        <f>(1 - Dashboard!$I$11) * I4479 * Dashboard!$I$10 * 'Lookups and Calculations'!$F$12</f>
        <v>0</v>
      </c>
      <c r="L4479" s="12">
        <f>(H4479 - I4479) * Dashboard!$I$13 * (Dashboard!$D$12 / 365) * 'Lookups and Calculations'!$F$12</f>
        <v>0</v>
      </c>
      <c r="M4479" s="3">
        <f>(G4479*2) * Dashboard!$I$13 * (Dashboard!$D$12 / 365) * 'Lookups and Calculations'!$F$12</f>
        <v>1602.0878730267946</v>
      </c>
      <c r="N4479" s="12">
        <f>H4479 * Dashboard!$I$14 * Dashboard!$I$15 * (Dashboard!$D$12 / 365) * 'Lookups and Calculations'!$F$12</f>
        <v>0</v>
      </c>
    </row>
    <row r="4480" spans="1:14" x14ac:dyDescent="0.35">
      <c r="A4480" s="2">
        <v>4479</v>
      </c>
      <c r="B4480" s="11">
        <v>-0.18574127061749771</v>
      </c>
      <c r="C4480" s="11">
        <v>-0.65995927141032007</v>
      </c>
      <c r="D4480" s="3">
        <f>B4480*Dashboard!$D$11*Dashboard!$D$10*SQRT(Dashboard!$D$12/365)</f>
        <v>-46116.170795858125</v>
      </c>
      <c r="E4480" s="3">
        <f>IF(Dashboard!$I$3,C4480*Dashboard!$E$11*Dashboard!$E$10*SQRT(Dashboard!$D$12/365),0)</f>
        <v>-327711.7075541456</v>
      </c>
      <c r="F4480" s="3">
        <f>D4480+IF(Dashboard!$I$3,E4480,0)</f>
        <v>-373827.87835000374</v>
      </c>
      <c r="G4480" s="3">
        <f>IF(Dashboard!$I$4, ('Lookups and Calculations'!$F$9) / (1 - 'Lookups and Calculations'!$F$10), 'Lookups and Calculations'!$F$9)</f>
        <v>1951878.888340465</v>
      </c>
      <c r="H4480" s="12">
        <f t="shared" si="138"/>
        <v>0</v>
      </c>
      <c r="I4480" s="12">
        <f t="shared" si="139"/>
        <v>0</v>
      </c>
      <c r="J4480" s="13">
        <f>(1 - Dashboard!$I$9) * H4480 * Dashboard!$I$8 * 'Lookups and Calculations'!$F$12</f>
        <v>0</v>
      </c>
      <c r="K4480" s="12">
        <f>(1 - Dashboard!$I$11) * I4480 * Dashboard!$I$10 * 'Lookups and Calculations'!$F$12</f>
        <v>0</v>
      </c>
      <c r="L4480" s="12">
        <f>(H4480 - I4480) * Dashboard!$I$13 * (Dashboard!$D$12 / 365) * 'Lookups and Calculations'!$F$12</f>
        <v>0</v>
      </c>
      <c r="M4480" s="3">
        <f>(G4480*2) * Dashboard!$I$13 * (Dashboard!$D$12 / 365) * 'Lookups and Calculations'!$F$12</f>
        <v>1602.0878730267946</v>
      </c>
      <c r="N4480" s="12">
        <f>H4480 * Dashboard!$I$14 * Dashboard!$I$15 * (Dashboard!$D$12 / 365) * 'Lookups and Calculations'!$F$12</f>
        <v>0</v>
      </c>
    </row>
    <row r="4481" spans="1:14" x14ac:dyDescent="0.35">
      <c r="A4481" s="2">
        <v>4480</v>
      </c>
      <c r="B4481" s="11">
        <v>3.8200177930465165E-2</v>
      </c>
      <c r="C4481" s="11">
        <v>1.5087192484144663</v>
      </c>
      <c r="D4481" s="3">
        <f>B4481*Dashboard!$D$11*Dashboard!$D$10*SQRT(Dashboard!$D$12/365)</f>
        <v>9484.4076602733548</v>
      </c>
      <c r="E4481" s="3">
        <f>IF(Dashboard!$I$3,C4481*Dashboard!$E$11*Dashboard!$E$10*SQRT(Dashboard!$D$12/365),0)</f>
        <v>749174.96054133063</v>
      </c>
      <c r="F4481" s="3">
        <f>D4481+IF(Dashboard!$I$3,E4481,0)</f>
        <v>758659.368201604</v>
      </c>
      <c r="G4481" s="3">
        <f>IF(Dashboard!$I$4, ('Lookups and Calculations'!$F$9) / (1 - 'Lookups and Calculations'!$F$10), 'Lookups and Calculations'!$F$9)</f>
        <v>1951878.888340465</v>
      </c>
      <c r="H4481" s="12">
        <f t="shared" si="138"/>
        <v>0</v>
      </c>
      <c r="I4481" s="12">
        <f t="shared" si="139"/>
        <v>0</v>
      </c>
      <c r="J4481" s="13">
        <f>(1 - Dashboard!$I$9) * H4481 * Dashboard!$I$8 * 'Lookups and Calculations'!$F$12</f>
        <v>0</v>
      </c>
      <c r="K4481" s="12">
        <f>(1 - Dashboard!$I$11) * I4481 * Dashboard!$I$10 * 'Lookups and Calculations'!$F$12</f>
        <v>0</v>
      </c>
      <c r="L4481" s="12">
        <f>(H4481 - I4481) * Dashboard!$I$13 * (Dashboard!$D$12 / 365) * 'Lookups and Calculations'!$F$12</f>
        <v>0</v>
      </c>
      <c r="M4481" s="3">
        <f>(G4481*2) * Dashboard!$I$13 * (Dashboard!$D$12 / 365) * 'Lookups and Calculations'!$F$12</f>
        <v>1602.0878730267946</v>
      </c>
      <c r="N4481" s="12">
        <f>H4481 * Dashboard!$I$14 * Dashboard!$I$15 * (Dashboard!$D$12 / 365) * 'Lookups and Calculations'!$F$12</f>
        <v>0</v>
      </c>
    </row>
    <row r="4482" spans="1:14" x14ac:dyDescent="0.35">
      <c r="A4482" s="2">
        <v>4481</v>
      </c>
      <c r="B4482" s="11">
        <v>0.71268072971144225</v>
      </c>
      <c r="C4482" s="11">
        <v>1.7718204892486746</v>
      </c>
      <c r="D4482" s="3">
        <f>B4482*Dashboard!$D$11*Dashboard!$D$10*SQRT(Dashboard!$D$12/365)</f>
        <v>176945.63058078664</v>
      </c>
      <c r="E4482" s="3">
        <f>IF(Dashboard!$I$3,C4482*Dashboard!$E$11*Dashboard!$E$10*SQRT(Dashboard!$D$12/365),0)</f>
        <v>879821.44226911908</v>
      </c>
      <c r="F4482" s="3">
        <f>D4482+IF(Dashboard!$I$3,E4482,0)</f>
        <v>1056767.0728499058</v>
      </c>
      <c r="G4482" s="3">
        <f>IF(Dashboard!$I$4, ('Lookups and Calculations'!$F$9) / (1 - 'Lookups and Calculations'!$F$10), 'Lookups and Calculations'!$F$9)</f>
        <v>1951878.888340465</v>
      </c>
      <c r="H4482" s="12">
        <f t="shared" si="138"/>
        <v>0</v>
      </c>
      <c r="I4482" s="12">
        <f t="shared" si="139"/>
        <v>0</v>
      </c>
      <c r="J4482" s="13">
        <f>(1 - Dashboard!$I$9) * H4482 * Dashboard!$I$8 * 'Lookups and Calculations'!$F$12</f>
        <v>0</v>
      </c>
      <c r="K4482" s="12">
        <f>(1 - Dashboard!$I$11) * I4482 * Dashboard!$I$10 * 'Lookups and Calculations'!$F$12</f>
        <v>0</v>
      </c>
      <c r="L4482" s="12">
        <f>(H4482 - I4482) * Dashboard!$I$13 * (Dashboard!$D$12 / 365) * 'Lookups and Calculations'!$F$12</f>
        <v>0</v>
      </c>
      <c r="M4482" s="3">
        <f>(G4482*2) * Dashboard!$I$13 * (Dashboard!$D$12 / 365) * 'Lookups and Calculations'!$F$12</f>
        <v>1602.0878730267946</v>
      </c>
      <c r="N4482" s="12">
        <f>H4482 * Dashboard!$I$14 * Dashboard!$I$15 * (Dashboard!$D$12 / 365) * 'Lookups and Calculations'!$F$12</f>
        <v>0</v>
      </c>
    </row>
    <row r="4483" spans="1:14" x14ac:dyDescent="0.35">
      <c r="A4483" s="2">
        <v>4482</v>
      </c>
      <c r="B4483" s="11">
        <v>3.6558403895330044E-3</v>
      </c>
      <c r="C4483" s="11">
        <v>1.2967951741429358</v>
      </c>
      <c r="D4483" s="3">
        <f>B4483*Dashboard!$D$11*Dashboard!$D$10*SQRT(Dashboard!$D$12/365)</f>
        <v>907.67851025036668</v>
      </c>
      <c r="E4483" s="3">
        <f>IF(Dashboard!$I$3,C4483*Dashboard!$E$11*Dashboard!$E$10*SQRT(Dashboard!$D$12/365),0)</f>
        <v>643941.19345909613</v>
      </c>
      <c r="F4483" s="3">
        <f>D4483+IF(Dashboard!$I$3,E4483,0)</f>
        <v>644848.87196934654</v>
      </c>
      <c r="G4483" s="3">
        <f>IF(Dashboard!$I$4, ('Lookups and Calculations'!$F$9) / (1 - 'Lookups and Calculations'!$F$10), 'Lookups and Calculations'!$F$9)</f>
        <v>1951878.888340465</v>
      </c>
      <c r="H4483" s="12">
        <f t="shared" ref="H4483:H4546" si="140">MAX(0,F4483-G4483)</f>
        <v>0</v>
      </c>
      <c r="I4483" s="12">
        <f t="shared" ref="I4483:I4546" si="141">MAX(0,-F4483-G4483)</f>
        <v>0</v>
      </c>
      <c r="J4483" s="13">
        <f>(1 - Dashboard!$I$9) * H4483 * Dashboard!$I$8 * 'Lookups and Calculations'!$F$12</f>
        <v>0</v>
      </c>
      <c r="K4483" s="12">
        <f>(1 - Dashboard!$I$11) * I4483 * Dashboard!$I$10 * 'Lookups and Calculations'!$F$12</f>
        <v>0</v>
      </c>
      <c r="L4483" s="12">
        <f>(H4483 - I4483) * Dashboard!$I$13 * (Dashboard!$D$12 / 365) * 'Lookups and Calculations'!$F$12</f>
        <v>0</v>
      </c>
      <c r="M4483" s="3">
        <f>(G4483*2) * Dashboard!$I$13 * (Dashboard!$D$12 / 365) * 'Lookups and Calculations'!$F$12</f>
        <v>1602.0878730267946</v>
      </c>
      <c r="N4483" s="12">
        <f>H4483 * Dashboard!$I$14 * Dashboard!$I$15 * (Dashboard!$D$12 / 365) * 'Lookups and Calculations'!$F$12</f>
        <v>0</v>
      </c>
    </row>
    <row r="4484" spans="1:14" x14ac:dyDescent="0.35">
      <c r="A4484" s="2">
        <v>4483</v>
      </c>
      <c r="B4484" s="11">
        <v>-0.45107108162320714</v>
      </c>
      <c r="C4484" s="11">
        <v>-1.2115992867814669</v>
      </c>
      <c r="D4484" s="3">
        <f>B4484*Dashboard!$D$11*Dashboard!$D$10*SQRT(Dashboard!$D$12/365)</f>
        <v>-111992.72499888166</v>
      </c>
      <c r="E4484" s="3">
        <f>IF(Dashboard!$I$3,C4484*Dashboard!$E$11*Dashboard!$E$10*SQRT(Dashboard!$D$12/365),0)</f>
        <v>-601636.02262006269</v>
      </c>
      <c r="F4484" s="3">
        <f>D4484+IF(Dashboard!$I$3,E4484,0)</f>
        <v>-713628.74761894438</v>
      </c>
      <c r="G4484" s="3">
        <f>IF(Dashboard!$I$4, ('Lookups and Calculations'!$F$9) / (1 - 'Lookups and Calculations'!$F$10), 'Lookups and Calculations'!$F$9)</f>
        <v>1951878.888340465</v>
      </c>
      <c r="H4484" s="12">
        <f t="shared" si="140"/>
        <v>0</v>
      </c>
      <c r="I4484" s="12">
        <f t="shared" si="141"/>
        <v>0</v>
      </c>
      <c r="J4484" s="13">
        <f>(1 - Dashboard!$I$9) * H4484 * Dashboard!$I$8 * 'Lookups and Calculations'!$F$12</f>
        <v>0</v>
      </c>
      <c r="K4484" s="12">
        <f>(1 - Dashboard!$I$11) * I4484 * Dashboard!$I$10 * 'Lookups and Calculations'!$F$12</f>
        <v>0</v>
      </c>
      <c r="L4484" s="12">
        <f>(H4484 - I4484) * Dashboard!$I$13 * (Dashboard!$D$12 / 365) * 'Lookups and Calculations'!$F$12</f>
        <v>0</v>
      </c>
      <c r="M4484" s="3">
        <f>(G4484*2) * Dashboard!$I$13 * (Dashboard!$D$12 / 365) * 'Lookups and Calculations'!$F$12</f>
        <v>1602.0878730267946</v>
      </c>
      <c r="N4484" s="12">
        <f>H4484 * Dashboard!$I$14 * Dashboard!$I$15 * (Dashboard!$D$12 / 365) * 'Lookups and Calculations'!$F$12</f>
        <v>0</v>
      </c>
    </row>
    <row r="4485" spans="1:14" x14ac:dyDescent="0.35">
      <c r="A4485" s="2">
        <v>4484</v>
      </c>
      <c r="B4485" s="11">
        <v>0.73644645761141059</v>
      </c>
      <c r="C4485" s="11">
        <v>-0.89134772467291534</v>
      </c>
      <c r="D4485" s="3">
        <f>B4485*Dashboard!$D$11*Dashboard!$D$10*SQRT(Dashboard!$D$12/365)</f>
        <v>182846.22748786726</v>
      </c>
      <c r="E4485" s="3">
        <f>IF(Dashboard!$I$3,C4485*Dashboard!$E$11*Dashboard!$E$10*SQRT(Dashboard!$D$12/365),0)</f>
        <v>-442610.77543897618</v>
      </c>
      <c r="F4485" s="3">
        <f>D4485+IF(Dashboard!$I$3,E4485,0)</f>
        <v>-259764.54795110892</v>
      </c>
      <c r="G4485" s="3">
        <f>IF(Dashboard!$I$4, ('Lookups and Calculations'!$F$9) / (1 - 'Lookups and Calculations'!$F$10), 'Lookups and Calculations'!$F$9)</f>
        <v>1951878.888340465</v>
      </c>
      <c r="H4485" s="12">
        <f t="shared" si="140"/>
        <v>0</v>
      </c>
      <c r="I4485" s="12">
        <f t="shared" si="141"/>
        <v>0</v>
      </c>
      <c r="J4485" s="13">
        <f>(1 - Dashboard!$I$9) * H4485 * Dashboard!$I$8 * 'Lookups and Calculations'!$F$12</f>
        <v>0</v>
      </c>
      <c r="K4485" s="12">
        <f>(1 - Dashboard!$I$11) * I4485 * Dashboard!$I$10 * 'Lookups and Calculations'!$F$12</f>
        <v>0</v>
      </c>
      <c r="L4485" s="12">
        <f>(H4485 - I4485) * Dashboard!$I$13 * (Dashboard!$D$12 / 365) * 'Lookups and Calculations'!$F$12</f>
        <v>0</v>
      </c>
      <c r="M4485" s="3">
        <f>(G4485*2) * Dashboard!$I$13 * (Dashboard!$D$12 / 365) * 'Lookups and Calculations'!$F$12</f>
        <v>1602.0878730267946</v>
      </c>
      <c r="N4485" s="12">
        <f>H4485 * Dashboard!$I$14 * Dashboard!$I$15 * (Dashboard!$D$12 / 365) * 'Lookups and Calculations'!$F$12</f>
        <v>0</v>
      </c>
    </row>
    <row r="4486" spans="1:14" x14ac:dyDescent="0.35">
      <c r="A4486" s="2">
        <v>4485</v>
      </c>
      <c r="B4486" s="11">
        <v>-9.2052752579960748E-2</v>
      </c>
      <c r="C4486" s="11">
        <v>2.1748686695712767</v>
      </c>
      <c r="D4486" s="3">
        <f>B4486*Dashboard!$D$11*Dashboard!$D$10*SQRT(Dashboard!$D$12/365)</f>
        <v>-22855.020029169696</v>
      </c>
      <c r="E4486" s="3">
        <f>IF(Dashboard!$I$3,C4486*Dashboard!$E$11*Dashboard!$E$10*SQRT(Dashboard!$D$12/365),0)</f>
        <v>1079960.4707243918</v>
      </c>
      <c r="F4486" s="3">
        <f>D4486+IF(Dashboard!$I$3,E4486,0)</f>
        <v>1057105.450695222</v>
      </c>
      <c r="G4486" s="3">
        <f>IF(Dashboard!$I$4, ('Lookups and Calculations'!$F$9) / (1 - 'Lookups and Calculations'!$F$10), 'Lookups and Calculations'!$F$9)</f>
        <v>1951878.888340465</v>
      </c>
      <c r="H4486" s="12">
        <f t="shared" si="140"/>
        <v>0</v>
      </c>
      <c r="I4486" s="12">
        <f t="shared" si="141"/>
        <v>0</v>
      </c>
      <c r="J4486" s="13">
        <f>(1 - Dashboard!$I$9) * H4486 * Dashboard!$I$8 * 'Lookups and Calculations'!$F$12</f>
        <v>0</v>
      </c>
      <c r="K4486" s="12">
        <f>(1 - Dashboard!$I$11) * I4486 * Dashboard!$I$10 * 'Lookups and Calculations'!$F$12</f>
        <v>0</v>
      </c>
      <c r="L4486" s="12">
        <f>(H4486 - I4486) * Dashboard!$I$13 * (Dashboard!$D$12 / 365) * 'Lookups and Calculations'!$F$12</f>
        <v>0</v>
      </c>
      <c r="M4486" s="3">
        <f>(G4486*2) * Dashboard!$I$13 * (Dashboard!$D$12 / 365) * 'Lookups and Calculations'!$F$12</f>
        <v>1602.0878730267946</v>
      </c>
      <c r="N4486" s="12">
        <f>H4486 * Dashboard!$I$14 * Dashboard!$I$15 * (Dashboard!$D$12 / 365) * 'Lookups and Calculations'!$F$12</f>
        <v>0</v>
      </c>
    </row>
    <row r="4487" spans="1:14" x14ac:dyDescent="0.35">
      <c r="A4487" s="2">
        <v>4486</v>
      </c>
      <c r="B4487" s="11">
        <v>0.12302827451884291</v>
      </c>
      <c r="C4487" s="11">
        <v>1.3232524520741331</v>
      </c>
      <c r="D4487" s="3">
        <f>B4487*Dashboard!$D$11*Dashboard!$D$10*SQRT(Dashboard!$D$12/365)</f>
        <v>30545.677336914909</v>
      </c>
      <c r="E4487" s="3">
        <f>IF(Dashboard!$I$3,C4487*Dashboard!$E$11*Dashboard!$E$10*SQRT(Dashboard!$D$12/365),0)</f>
        <v>657078.91286644514</v>
      </c>
      <c r="F4487" s="3">
        <f>D4487+IF(Dashboard!$I$3,E4487,0)</f>
        <v>687624.59020336007</v>
      </c>
      <c r="G4487" s="3">
        <f>IF(Dashboard!$I$4, ('Lookups and Calculations'!$F$9) / (1 - 'Lookups and Calculations'!$F$10), 'Lookups and Calculations'!$F$9)</f>
        <v>1951878.888340465</v>
      </c>
      <c r="H4487" s="12">
        <f t="shared" si="140"/>
        <v>0</v>
      </c>
      <c r="I4487" s="12">
        <f t="shared" si="141"/>
        <v>0</v>
      </c>
      <c r="J4487" s="13">
        <f>(1 - Dashboard!$I$9) * H4487 * Dashboard!$I$8 * 'Lookups and Calculations'!$F$12</f>
        <v>0</v>
      </c>
      <c r="K4487" s="12">
        <f>(1 - Dashboard!$I$11) * I4487 * Dashboard!$I$10 * 'Lookups and Calculations'!$F$12</f>
        <v>0</v>
      </c>
      <c r="L4487" s="12">
        <f>(H4487 - I4487) * Dashboard!$I$13 * (Dashboard!$D$12 / 365) * 'Lookups and Calculations'!$F$12</f>
        <v>0</v>
      </c>
      <c r="M4487" s="3">
        <f>(G4487*2) * Dashboard!$I$13 * (Dashboard!$D$12 / 365) * 'Lookups and Calculations'!$F$12</f>
        <v>1602.0878730267946</v>
      </c>
      <c r="N4487" s="12">
        <f>H4487 * Dashboard!$I$14 * Dashboard!$I$15 * (Dashboard!$D$12 / 365) * 'Lookups and Calculations'!$F$12</f>
        <v>0</v>
      </c>
    </row>
    <row r="4488" spans="1:14" x14ac:dyDescent="0.35">
      <c r="A4488" s="2">
        <v>4487</v>
      </c>
      <c r="B4488" s="11">
        <v>-0.32755033166903647</v>
      </c>
      <c r="C4488" s="11">
        <v>-0.52838300057163723</v>
      </c>
      <c r="D4488" s="3">
        <f>B4488*Dashboard!$D$11*Dashboard!$D$10*SQRT(Dashboard!$D$12/365)</f>
        <v>-81324.774990885984</v>
      </c>
      <c r="E4488" s="3">
        <f>IF(Dashboard!$I$3,C4488*Dashboard!$E$11*Dashboard!$E$10*SQRT(Dashboard!$D$12/365),0)</f>
        <v>-262375.7296262852</v>
      </c>
      <c r="F4488" s="3">
        <f>D4488+IF(Dashboard!$I$3,E4488,0)</f>
        <v>-343700.50461717119</v>
      </c>
      <c r="G4488" s="3">
        <f>IF(Dashboard!$I$4, ('Lookups and Calculations'!$F$9) / (1 - 'Lookups and Calculations'!$F$10), 'Lookups and Calculations'!$F$9)</f>
        <v>1951878.888340465</v>
      </c>
      <c r="H4488" s="12">
        <f t="shared" si="140"/>
        <v>0</v>
      </c>
      <c r="I4488" s="12">
        <f t="shared" si="141"/>
        <v>0</v>
      </c>
      <c r="J4488" s="13">
        <f>(1 - Dashboard!$I$9) * H4488 * Dashboard!$I$8 * 'Lookups and Calculations'!$F$12</f>
        <v>0</v>
      </c>
      <c r="K4488" s="12">
        <f>(1 - Dashboard!$I$11) * I4488 * Dashboard!$I$10 * 'Lookups and Calculations'!$F$12</f>
        <v>0</v>
      </c>
      <c r="L4488" s="12">
        <f>(H4488 - I4488) * Dashboard!$I$13 * (Dashboard!$D$12 / 365) * 'Lookups and Calculations'!$F$12</f>
        <v>0</v>
      </c>
      <c r="M4488" s="3">
        <f>(G4488*2) * Dashboard!$I$13 * (Dashboard!$D$12 / 365) * 'Lookups and Calculations'!$F$12</f>
        <v>1602.0878730267946</v>
      </c>
      <c r="N4488" s="12">
        <f>H4488 * Dashboard!$I$14 * Dashboard!$I$15 * (Dashboard!$D$12 / 365) * 'Lookups and Calculations'!$F$12</f>
        <v>0</v>
      </c>
    </row>
    <row r="4489" spans="1:14" x14ac:dyDescent="0.35">
      <c r="A4489" s="2">
        <v>4488</v>
      </c>
      <c r="B4489" s="11">
        <v>0.65466159591343709</v>
      </c>
      <c r="C4489" s="11">
        <v>-0.96211306269873831</v>
      </c>
      <c r="D4489" s="3">
        <f>B4489*Dashboard!$D$11*Dashboard!$D$10*SQRT(Dashboard!$D$12/365)</f>
        <v>162540.53754593534</v>
      </c>
      <c r="E4489" s="3">
        <f>IF(Dashboard!$I$3,C4489*Dashboard!$E$11*Dashboard!$E$10*SQRT(Dashboard!$D$12/365),0)</f>
        <v>-477750.26171444112</v>
      </c>
      <c r="F4489" s="3">
        <f>D4489+IF(Dashboard!$I$3,E4489,0)</f>
        <v>-315209.72416850575</v>
      </c>
      <c r="G4489" s="3">
        <f>IF(Dashboard!$I$4, ('Lookups and Calculations'!$F$9) / (1 - 'Lookups and Calculations'!$F$10), 'Lookups and Calculations'!$F$9)</f>
        <v>1951878.888340465</v>
      </c>
      <c r="H4489" s="12">
        <f t="shared" si="140"/>
        <v>0</v>
      </c>
      <c r="I4489" s="12">
        <f t="shared" si="141"/>
        <v>0</v>
      </c>
      <c r="J4489" s="13">
        <f>(1 - Dashboard!$I$9) * H4489 * Dashboard!$I$8 * 'Lookups and Calculations'!$F$12</f>
        <v>0</v>
      </c>
      <c r="K4489" s="12">
        <f>(1 - Dashboard!$I$11) * I4489 * Dashboard!$I$10 * 'Lookups and Calculations'!$F$12</f>
        <v>0</v>
      </c>
      <c r="L4489" s="12">
        <f>(H4489 - I4489) * Dashboard!$I$13 * (Dashboard!$D$12 / 365) * 'Lookups and Calculations'!$F$12</f>
        <v>0</v>
      </c>
      <c r="M4489" s="3">
        <f>(G4489*2) * Dashboard!$I$13 * (Dashboard!$D$12 / 365) * 'Lookups and Calculations'!$F$12</f>
        <v>1602.0878730267946</v>
      </c>
      <c r="N4489" s="12">
        <f>H4489 * Dashboard!$I$14 * Dashboard!$I$15 * (Dashboard!$D$12 / 365) * 'Lookups and Calculations'!$F$12</f>
        <v>0</v>
      </c>
    </row>
    <row r="4490" spans="1:14" x14ac:dyDescent="0.35">
      <c r="A4490" s="2">
        <v>4489</v>
      </c>
      <c r="B4490" s="11">
        <v>-0.51265208992156497</v>
      </c>
      <c r="C4490" s="11">
        <v>0.26874893439220093</v>
      </c>
      <c r="D4490" s="3">
        <f>B4490*Dashboard!$D$11*Dashboard!$D$10*SQRT(Dashboard!$D$12/365)</f>
        <v>-127282.16652701933</v>
      </c>
      <c r="E4490" s="3">
        <f>IF(Dashboard!$I$3,C4490*Dashboard!$E$11*Dashboard!$E$10*SQRT(Dashboard!$D$12/365),0)</f>
        <v>133450.92039515817</v>
      </c>
      <c r="F4490" s="3">
        <f>D4490+IF(Dashboard!$I$3,E4490,0)</f>
        <v>6168.7538681388396</v>
      </c>
      <c r="G4490" s="3">
        <f>IF(Dashboard!$I$4, ('Lookups and Calculations'!$F$9) / (1 - 'Lookups and Calculations'!$F$10), 'Lookups and Calculations'!$F$9)</f>
        <v>1951878.888340465</v>
      </c>
      <c r="H4490" s="12">
        <f t="shared" si="140"/>
        <v>0</v>
      </c>
      <c r="I4490" s="12">
        <f t="shared" si="141"/>
        <v>0</v>
      </c>
      <c r="J4490" s="13">
        <f>(1 - Dashboard!$I$9) * H4490 * Dashboard!$I$8 * 'Lookups and Calculations'!$F$12</f>
        <v>0</v>
      </c>
      <c r="K4490" s="12">
        <f>(1 - Dashboard!$I$11) * I4490 * Dashboard!$I$10 * 'Lookups and Calculations'!$F$12</f>
        <v>0</v>
      </c>
      <c r="L4490" s="12">
        <f>(H4490 - I4490) * Dashboard!$I$13 * (Dashboard!$D$12 / 365) * 'Lookups and Calculations'!$F$12</f>
        <v>0</v>
      </c>
      <c r="M4490" s="3">
        <f>(G4490*2) * Dashboard!$I$13 * (Dashboard!$D$12 / 365) * 'Lookups and Calculations'!$F$12</f>
        <v>1602.0878730267946</v>
      </c>
      <c r="N4490" s="12">
        <f>H4490 * Dashboard!$I$14 * Dashboard!$I$15 * (Dashboard!$D$12 / 365) * 'Lookups and Calculations'!$F$12</f>
        <v>0</v>
      </c>
    </row>
    <row r="4491" spans="1:14" x14ac:dyDescent="0.35">
      <c r="A4491" s="2">
        <v>4490</v>
      </c>
      <c r="B4491" s="11">
        <v>0.69822843474843632</v>
      </c>
      <c r="C4491" s="11">
        <v>0.17420136790688018</v>
      </c>
      <c r="D4491" s="3">
        <f>B4491*Dashboard!$D$11*Dashboard!$D$10*SQRT(Dashboard!$D$12/365)</f>
        <v>173357.38925622604</v>
      </c>
      <c r="E4491" s="3">
        <f>IF(Dashboard!$I$3,C4491*Dashboard!$E$11*Dashboard!$E$10*SQRT(Dashboard!$D$12/365),0)</f>
        <v>86502.046729392954</v>
      </c>
      <c r="F4491" s="3">
        <f>D4491+IF(Dashboard!$I$3,E4491,0)</f>
        <v>259859.435985619</v>
      </c>
      <c r="G4491" s="3">
        <f>IF(Dashboard!$I$4, ('Lookups and Calculations'!$F$9) / (1 - 'Lookups and Calculations'!$F$10), 'Lookups and Calculations'!$F$9)</f>
        <v>1951878.888340465</v>
      </c>
      <c r="H4491" s="12">
        <f t="shared" si="140"/>
        <v>0</v>
      </c>
      <c r="I4491" s="12">
        <f t="shared" si="141"/>
        <v>0</v>
      </c>
      <c r="J4491" s="13">
        <f>(1 - Dashboard!$I$9) * H4491 * Dashboard!$I$8 * 'Lookups and Calculations'!$F$12</f>
        <v>0</v>
      </c>
      <c r="K4491" s="12">
        <f>(1 - Dashboard!$I$11) * I4491 * Dashboard!$I$10 * 'Lookups and Calculations'!$F$12</f>
        <v>0</v>
      </c>
      <c r="L4491" s="12">
        <f>(H4491 - I4491) * Dashboard!$I$13 * (Dashboard!$D$12 / 365) * 'Lookups and Calculations'!$F$12</f>
        <v>0</v>
      </c>
      <c r="M4491" s="3">
        <f>(G4491*2) * Dashboard!$I$13 * (Dashboard!$D$12 / 365) * 'Lookups and Calculations'!$F$12</f>
        <v>1602.0878730267946</v>
      </c>
      <c r="N4491" s="12">
        <f>H4491 * Dashboard!$I$14 * Dashboard!$I$15 * (Dashboard!$D$12 / 365) * 'Lookups and Calculations'!$F$12</f>
        <v>0</v>
      </c>
    </row>
    <row r="4492" spans="1:14" x14ac:dyDescent="0.35">
      <c r="A4492" s="2">
        <v>4491</v>
      </c>
      <c r="B4492" s="11">
        <v>-1.9996963642585379</v>
      </c>
      <c r="C4492" s="11">
        <v>1.5029466857603919</v>
      </c>
      <c r="D4492" s="3">
        <f>B4492*Dashboard!$D$11*Dashboard!$D$10*SQRT(Dashboard!$D$12/365)</f>
        <v>-496488.14594313345</v>
      </c>
      <c r="E4492" s="3">
        <f>IF(Dashboard!$I$3,C4492*Dashboard!$E$11*Dashboard!$E$10*SQRT(Dashboard!$D$12/365),0)</f>
        <v>746308.51643442793</v>
      </c>
      <c r="F4492" s="3">
        <f>D4492+IF(Dashboard!$I$3,E4492,0)</f>
        <v>249820.37049129448</v>
      </c>
      <c r="G4492" s="3">
        <f>IF(Dashboard!$I$4, ('Lookups and Calculations'!$F$9) / (1 - 'Lookups and Calculations'!$F$10), 'Lookups and Calculations'!$F$9)</f>
        <v>1951878.888340465</v>
      </c>
      <c r="H4492" s="12">
        <f t="shared" si="140"/>
        <v>0</v>
      </c>
      <c r="I4492" s="12">
        <f t="shared" si="141"/>
        <v>0</v>
      </c>
      <c r="J4492" s="13">
        <f>(1 - Dashboard!$I$9) * H4492 * Dashboard!$I$8 * 'Lookups and Calculations'!$F$12</f>
        <v>0</v>
      </c>
      <c r="K4492" s="12">
        <f>(1 - Dashboard!$I$11) * I4492 * Dashboard!$I$10 * 'Lookups and Calculations'!$F$12</f>
        <v>0</v>
      </c>
      <c r="L4492" s="12">
        <f>(H4492 - I4492) * Dashboard!$I$13 * (Dashboard!$D$12 / 365) * 'Lookups and Calculations'!$F$12</f>
        <v>0</v>
      </c>
      <c r="M4492" s="3">
        <f>(G4492*2) * Dashboard!$I$13 * (Dashboard!$D$12 / 365) * 'Lookups and Calculations'!$F$12</f>
        <v>1602.0878730267946</v>
      </c>
      <c r="N4492" s="12">
        <f>H4492 * Dashboard!$I$14 * Dashboard!$I$15 * (Dashboard!$D$12 / 365) * 'Lookups and Calculations'!$F$12</f>
        <v>0</v>
      </c>
    </row>
    <row r="4493" spans="1:14" x14ac:dyDescent="0.35">
      <c r="A4493" s="2">
        <v>4492</v>
      </c>
      <c r="B4493" s="11">
        <v>0.18567438826227675</v>
      </c>
      <c r="C4493" s="11">
        <v>1.9337530221028916</v>
      </c>
      <c r="D4493" s="3">
        <f>B4493*Dashboard!$D$11*Dashboard!$D$10*SQRT(Dashboard!$D$12/365)</f>
        <v>46099.565126550791</v>
      </c>
      <c r="E4493" s="3">
        <f>IF(Dashboard!$I$3,C4493*Dashboard!$E$11*Dashboard!$E$10*SQRT(Dashboard!$D$12/365),0)</f>
        <v>960231.23291698692</v>
      </c>
      <c r="F4493" s="3">
        <f>D4493+IF(Dashboard!$I$3,E4493,0)</f>
        <v>1006330.7980435377</v>
      </c>
      <c r="G4493" s="3">
        <f>IF(Dashboard!$I$4, ('Lookups and Calculations'!$F$9) / (1 - 'Lookups and Calculations'!$F$10), 'Lookups and Calculations'!$F$9)</f>
        <v>1951878.888340465</v>
      </c>
      <c r="H4493" s="12">
        <f t="shared" si="140"/>
        <v>0</v>
      </c>
      <c r="I4493" s="12">
        <f t="shared" si="141"/>
        <v>0</v>
      </c>
      <c r="J4493" s="13">
        <f>(1 - Dashboard!$I$9) * H4493 * Dashboard!$I$8 * 'Lookups and Calculations'!$F$12</f>
        <v>0</v>
      </c>
      <c r="K4493" s="12">
        <f>(1 - Dashboard!$I$11) * I4493 * Dashboard!$I$10 * 'Lookups and Calculations'!$F$12</f>
        <v>0</v>
      </c>
      <c r="L4493" s="12">
        <f>(H4493 - I4493) * Dashboard!$I$13 * (Dashboard!$D$12 / 365) * 'Lookups and Calculations'!$F$12</f>
        <v>0</v>
      </c>
      <c r="M4493" s="3">
        <f>(G4493*2) * Dashboard!$I$13 * (Dashboard!$D$12 / 365) * 'Lookups and Calculations'!$F$12</f>
        <v>1602.0878730267946</v>
      </c>
      <c r="N4493" s="12">
        <f>H4493 * Dashboard!$I$14 * Dashboard!$I$15 * (Dashboard!$D$12 / 365) * 'Lookups and Calculations'!$F$12</f>
        <v>0</v>
      </c>
    </row>
    <row r="4494" spans="1:14" x14ac:dyDescent="0.35">
      <c r="A4494" s="2">
        <v>4493</v>
      </c>
      <c r="B4494" s="11">
        <v>3.9388186975725685E-3</v>
      </c>
      <c r="C4494" s="11">
        <v>0.44601820325574165</v>
      </c>
      <c r="D4494" s="3">
        <f>B4494*Dashboard!$D$11*Dashboard!$D$10*SQRT(Dashboard!$D$12/365)</f>
        <v>977.93686447445009</v>
      </c>
      <c r="E4494" s="3">
        <f>IF(Dashboard!$I$3,C4494*Dashboard!$E$11*Dashboard!$E$10*SQRT(Dashboard!$D$12/365),0)</f>
        <v>221476.37486297978</v>
      </c>
      <c r="F4494" s="3">
        <f>D4494+IF(Dashboard!$I$3,E4494,0)</f>
        <v>222454.31172745422</v>
      </c>
      <c r="G4494" s="3">
        <f>IF(Dashboard!$I$4, ('Lookups and Calculations'!$F$9) / (1 - 'Lookups and Calculations'!$F$10), 'Lookups and Calculations'!$F$9)</f>
        <v>1951878.888340465</v>
      </c>
      <c r="H4494" s="12">
        <f t="shared" si="140"/>
        <v>0</v>
      </c>
      <c r="I4494" s="12">
        <f t="shared" si="141"/>
        <v>0</v>
      </c>
      <c r="J4494" s="13">
        <f>(1 - Dashboard!$I$9) * H4494 * Dashboard!$I$8 * 'Lookups and Calculations'!$F$12</f>
        <v>0</v>
      </c>
      <c r="K4494" s="12">
        <f>(1 - Dashboard!$I$11) * I4494 * Dashboard!$I$10 * 'Lookups and Calculations'!$F$12</f>
        <v>0</v>
      </c>
      <c r="L4494" s="12">
        <f>(H4494 - I4494) * Dashboard!$I$13 * (Dashboard!$D$12 / 365) * 'Lookups and Calculations'!$F$12</f>
        <v>0</v>
      </c>
      <c r="M4494" s="3">
        <f>(G4494*2) * Dashboard!$I$13 * (Dashboard!$D$12 / 365) * 'Lookups and Calculations'!$F$12</f>
        <v>1602.0878730267946</v>
      </c>
      <c r="N4494" s="12">
        <f>H4494 * Dashboard!$I$14 * Dashboard!$I$15 * (Dashboard!$D$12 / 365) * 'Lookups and Calculations'!$F$12</f>
        <v>0</v>
      </c>
    </row>
    <row r="4495" spans="1:14" x14ac:dyDescent="0.35">
      <c r="A4495" s="2">
        <v>4494</v>
      </c>
      <c r="B4495" s="11">
        <v>-1.3877905622549342</v>
      </c>
      <c r="C4495" s="11">
        <v>5.5214689449214337E-2</v>
      </c>
      <c r="D4495" s="3">
        <f>B4495*Dashboard!$D$11*Dashboard!$D$10*SQRT(Dashboard!$D$12/365)</f>
        <v>-344563.09244069236</v>
      </c>
      <c r="E4495" s="3">
        <f>IF(Dashboard!$I$3,C4495*Dashboard!$E$11*Dashboard!$E$10*SQRT(Dashboard!$D$12/365),0)</f>
        <v>27417.6012753125</v>
      </c>
      <c r="F4495" s="3">
        <f>D4495+IF(Dashboard!$I$3,E4495,0)</f>
        <v>-317145.49116537988</v>
      </c>
      <c r="G4495" s="3">
        <f>IF(Dashboard!$I$4, ('Lookups and Calculations'!$F$9) / (1 - 'Lookups and Calculations'!$F$10), 'Lookups and Calculations'!$F$9)</f>
        <v>1951878.888340465</v>
      </c>
      <c r="H4495" s="12">
        <f t="shared" si="140"/>
        <v>0</v>
      </c>
      <c r="I4495" s="12">
        <f t="shared" si="141"/>
        <v>0</v>
      </c>
      <c r="J4495" s="13">
        <f>(1 - Dashboard!$I$9) * H4495 * Dashboard!$I$8 * 'Lookups and Calculations'!$F$12</f>
        <v>0</v>
      </c>
      <c r="K4495" s="12">
        <f>(1 - Dashboard!$I$11) * I4495 * Dashboard!$I$10 * 'Lookups and Calculations'!$F$12</f>
        <v>0</v>
      </c>
      <c r="L4495" s="12">
        <f>(H4495 - I4495) * Dashboard!$I$13 * (Dashboard!$D$12 / 365) * 'Lookups and Calculations'!$F$12</f>
        <v>0</v>
      </c>
      <c r="M4495" s="3">
        <f>(G4495*2) * Dashboard!$I$13 * (Dashboard!$D$12 / 365) * 'Lookups and Calculations'!$F$12</f>
        <v>1602.0878730267946</v>
      </c>
      <c r="N4495" s="12">
        <f>H4495 * Dashboard!$I$14 * Dashboard!$I$15 * (Dashboard!$D$12 / 365) * 'Lookups and Calculations'!$F$12</f>
        <v>0</v>
      </c>
    </row>
    <row r="4496" spans="1:14" x14ac:dyDescent="0.35">
      <c r="A4496" s="2">
        <v>4495</v>
      </c>
      <c r="B4496" s="11">
        <v>1.1724355611858333</v>
      </c>
      <c r="C4496" s="11">
        <v>0.57516588958641013</v>
      </c>
      <c r="D4496" s="3">
        <f>B4496*Dashboard!$D$11*Dashboard!$D$10*SQRT(Dashboard!$D$12/365)</f>
        <v>291094.37233326526</v>
      </c>
      <c r="E4496" s="3">
        <f>IF(Dashboard!$I$3,C4496*Dashboard!$E$11*Dashboard!$E$10*SQRT(Dashboard!$D$12/365),0)</f>
        <v>285606.40628695948</v>
      </c>
      <c r="F4496" s="3">
        <f>D4496+IF(Dashboard!$I$3,E4496,0)</f>
        <v>576700.77862022468</v>
      </c>
      <c r="G4496" s="3">
        <f>IF(Dashboard!$I$4, ('Lookups and Calculations'!$F$9) / (1 - 'Lookups and Calculations'!$F$10), 'Lookups and Calculations'!$F$9)</f>
        <v>1951878.888340465</v>
      </c>
      <c r="H4496" s="12">
        <f t="shared" si="140"/>
        <v>0</v>
      </c>
      <c r="I4496" s="12">
        <f t="shared" si="141"/>
        <v>0</v>
      </c>
      <c r="J4496" s="13">
        <f>(1 - Dashboard!$I$9) * H4496 * Dashboard!$I$8 * 'Lookups and Calculations'!$F$12</f>
        <v>0</v>
      </c>
      <c r="K4496" s="12">
        <f>(1 - Dashboard!$I$11) * I4496 * Dashboard!$I$10 * 'Lookups and Calculations'!$F$12</f>
        <v>0</v>
      </c>
      <c r="L4496" s="12">
        <f>(H4496 - I4496) * Dashboard!$I$13 * (Dashboard!$D$12 / 365) * 'Lookups and Calculations'!$F$12</f>
        <v>0</v>
      </c>
      <c r="M4496" s="3">
        <f>(G4496*2) * Dashboard!$I$13 * (Dashboard!$D$12 / 365) * 'Lookups and Calculations'!$F$12</f>
        <v>1602.0878730267946</v>
      </c>
      <c r="N4496" s="12">
        <f>H4496 * Dashboard!$I$14 * Dashboard!$I$15 * (Dashboard!$D$12 / 365) * 'Lookups and Calculations'!$F$12</f>
        <v>0</v>
      </c>
    </row>
    <row r="4497" spans="1:14" x14ac:dyDescent="0.35">
      <c r="A4497" s="2">
        <v>4496</v>
      </c>
      <c r="B4497" s="11">
        <v>0.41281166916876388</v>
      </c>
      <c r="C4497" s="11">
        <v>1.2817233017921605</v>
      </c>
      <c r="D4497" s="3">
        <f>B4497*Dashboard!$D$11*Dashboard!$D$10*SQRT(Dashboard!$D$12/365)</f>
        <v>102493.61048635247</v>
      </c>
      <c r="E4497" s="3">
        <f>IF(Dashboard!$I$3,C4497*Dashboard!$E$11*Dashboard!$E$10*SQRT(Dashboard!$D$12/365),0)</f>
        <v>636457.05127323722</v>
      </c>
      <c r="F4497" s="3">
        <f>D4497+IF(Dashboard!$I$3,E4497,0)</f>
        <v>738950.66175958968</v>
      </c>
      <c r="G4497" s="3">
        <f>IF(Dashboard!$I$4, ('Lookups and Calculations'!$F$9) / (1 - 'Lookups and Calculations'!$F$10), 'Lookups and Calculations'!$F$9)</f>
        <v>1951878.888340465</v>
      </c>
      <c r="H4497" s="12">
        <f t="shared" si="140"/>
        <v>0</v>
      </c>
      <c r="I4497" s="12">
        <f t="shared" si="141"/>
        <v>0</v>
      </c>
      <c r="J4497" s="13">
        <f>(1 - Dashboard!$I$9) * H4497 * Dashboard!$I$8 * 'Lookups and Calculations'!$F$12</f>
        <v>0</v>
      </c>
      <c r="K4497" s="12">
        <f>(1 - Dashboard!$I$11) * I4497 * Dashboard!$I$10 * 'Lookups and Calculations'!$F$12</f>
        <v>0</v>
      </c>
      <c r="L4497" s="12">
        <f>(H4497 - I4497) * Dashboard!$I$13 * (Dashboard!$D$12 / 365) * 'Lookups and Calculations'!$F$12</f>
        <v>0</v>
      </c>
      <c r="M4497" s="3">
        <f>(G4497*2) * Dashboard!$I$13 * (Dashboard!$D$12 / 365) * 'Lookups and Calculations'!$F$12</f>
        <v>1602.0878730267946</v>
      </c>
      <c r="N4497" s="12">
        <f>H4497 * Dashboard!$I$14 * Dashboard!$I$15 * (Dashboard!$D$12 / 365) * 'Lookups and Calculations'!$F$12</f>
        <v>0</v>
      </c>
    </row>
    <row r="4498" spans="1:14" x14ac:dyDescent="0.35">
      <c r="A4498" s="2">
        <v>4497</v>
      </c>
      <c r="B4498" s="11">
        <v>0.42247335731208946</v>
      </c>
      <c r="C4498" s="11">
        <v>1.0814780703268922</v>
      </c>
      <c r="D4498" s="3">
        <f>B4498*Dashboard!$D$11*Dashboard!$D$10*SQRT(Dashboard!$D$12/365)</f>
        <v>104892.43148672924</v>
      </c>
      <c r="E4498" s="3">
        <f>IF(Dashboard!$I$3,C4498*Dashboard!$E$11*Dashboard!$E$10*SQRT(Dashboard!$D$12/365),0)</f>
        <v>537022.57163811708</v>
      </c>
      <c r="F4498" s="3">
        <f>D4498+IF(Dashboard!$I$3,E4498,0)</f>
        <v>641915.00312484638</v>
      </c>
      <c r="G4498" s="3">
        <f>IF(Dashboard!$I$4, ('Lookups and Calculations'!$F$9) / (1 - 'Lookups and Calculations'!$F$10), 'Lookups and Calculations'!$F$9)</f>
        <v>1951878.888340465</v>
      </c>
      <c r="H4498" s="12">
        <f t="shared" si="140"/>
        <v>0</v>
      </c>
      <c r="I4498" s="12">
        <f t="shared" si="141"/>
        <v>0</v>
      </c>
      <c r="J4498" s="13">
        <f>(1 - Dashboard!$I$9) * H4498 * Dashboard!$I$8 * 'Lookups and Calculations'!$F$12</f>
        <v>0</v>
      </c>
      <c r="K4498" s="12">
        <f>(1 - Dashboard!$I$11) * I4498 * Dashboard!$I$10 * 'Lookups and Calculations'!$F$12</f>
        <v>0</v>
      </c>
      <c r="L4498" s="12">
        <f>(H4498 - I4498) * Dashboard!$I$13 * (Dashboard!$D$12 / 365) * 'Lookups and Calculations'!$F$12</f>
        <v>0</v>
      </c>
      <c r="M4498" s="3">
        <f>(G4498*2) * Dashboard!$I$13 * (Dashboard!$D$12 / 365) * 'Lookups and Calculations'!$F$12</f>
        <v>1602.0878730267946</v>
      </c>
      <c r="N4498" s="12">
        <f>H4498 * Dashboard!$I$14 * Dashboard!$I$15 * (Dashboard!$D$12 / 365) * 'Lookups and Calculations'!$F$12</f>
        <v>0</v>
      </c>
    </row>
    <row r="4499" spans="1:14" x14ac:dyDescent="0.35">
      <c r="A4499" s="2">
        <v>4498</v>
      </c>
      <c r="B4499" s="11">
        <v>2.6121921501942293</v>
      </c>
      <c r="C4499" s="11">
        <v>1.0457412270252497</v>
      </c>
      <c r="D4499" s="3">
        <f>B4499*Dashboard!$D$11*Dashboard!$D$10*SQRT(Dashboard!$D$12/365)</f>
        <v>648559.68169848761</v>
      </c>
      <c r="E4499" s="3">
        <f>IF(Dashboard!$I$3,C4499*Dashboard!$E$11*Dashboard!$E$10*SQRT(Dashboard!$D$12/365),0)</f>
        <v>519276.95846421749</v>
      </c>
      <c r="F4499" s="3">
        <f>D4499+IF(Dashboard!$I$3,E4499,0)</f>
        <v>1167836.640162705</v>
      </c>
      <c r="G4499" s="3">
        <f>IF(Dashboard!$I$4, ('Lookups and Calculations'!$F$9) / (1 - 'Lookups and Calculations'!$F$10), 'Lookups and Calculations'!$F$9)</f>
        <v>1951878.888340465</v>
      </c>
      <c r="H4499" s="12">
        <f t="shared" si="140"/>
        <v>0</v>
      </c>
      <c r="I4499" s="12">
        <f t="shared" si="141"/>
        <v>0</v>
      </c>
      <c r="J4499" s="13">
        <f>(1 - Dashboard!$I$9) * H4499 * Dashboard!$I$8 * 'Lookups and Calculations'!$F$12</f>
        <v>0</v>
      </c>
      <c r="K4499" s="12">
        <f>(1 - Dashboard!$I$11) * I4499 * Dashboard!$I$10 * 'Lookups and Calculations'!$F$12</f>
        <v>0</v>
      </c>
      <c r="L4499" s="12">
        <f>(H4499 - I4499) * Dashboard!$I$13 * (Dashboard!$D$12 / 365) * 'Lookups and Calculations'!$F$12</f>
        <v>0</v>
      </c>
      <c r="M4499" s="3">
        <f>(G4499*2) * Dashboard!$I$13 * (Dashboard!$D$12 / 365) * 'Lookups and Calculations'!$F$12</f>
        <v>1602.0878730267946</v>
      </c>
      <c r="N4499" s="12">
        <f>H4499 * Dashboard!$I$14 * Dashboard!$I$15 * (Dashboard!$D$12 / 365) * 'Lookups and Calculations'!$F$12</f>
        <v>0</v>
      </c>
    </row>
    <row r="4500" spans="1:14" x14ac:dyDescent="0.35">
      <c r="A4500" s="2">
        <v>4499</v>
      </c>
      <c r="B4500" s="11">
        <v>-0.90582001916739729</v>
      </c>
      <c r="C4500" s="11">
        <v>-0.18157197254391683</v>
      </c>
      <c r="D4500" s="3">
        <f>B4500*Dashboard!$D$11*Dashboard!$D$10*SQRT(Dashboard!$D$12/365)</f>
        <v>-224898.59456305436</v>
      </c>
      <c r="E4500" s="3">
        <f>IF(Dashboard!$I$3,C4500*Dashboard!$E$11*Dashboard!$E$10*SQRT(Dashboard!$D$12/365),0)</f>
        <v>-90162.020209495837</v>
      </c>
      <c r="F4500" s="3">
        <f>D4500+IF(Dashboard!$I$3,E4500,0)</f>
        <v>-315060.61477255018</v>
      </c>
      <c r="G4500" s="3">
        <f>IF(Dashboard!$I$4, ('Lookups and Calculations'!$F$9) / (1 - 'Lookups and Calculations'!$F$10), 'Lookups and Calculations'!$F$9)</f>
        <v>1951878.888340465</v>
      </c>
      <c r="H4500" s="12">
        <f t="shared" si="140"/>
        <v>0</v>
      </c>
      <c r="I4500" s="12">
        <f t="shared" si="141"/>
        <v>0</v>
      </c>
      <c r="J4500" s="13">
        <f>(1 - Dashboard!$I$9) * H4500 * Dashboard!$I$8 * 'Lookups and Calculations'!$F$12</f>
        <v>0</v>
      </c>
      <c r="K4500" s="12">
        <f>(1 - Dashboard!$I$11) * I4500 * Dashboard!$I$10 * 'Lookups and Calculations'!$F$12</f>
        <v>0</v>
      </c>
      <c r="L4500" s="12">
        <f>(H4500 - I4500) * Dashboard!$I$13 * (Dashboard!$D$12 / 365) * 'Lookups and Calculations'!$F$12</f>
        <v>0</v>
      </c>
      <c r="M4500" s="3">
        <f>(G4500*2) * Dashboard!$I$13 * (Dashboard!$D$12 / 365) * 'Lookups and Calculations'!$F$12</f>
        <v>1602.0878730267946</v>
      </c>
      <c r="N4500" s="12">
        <f>H4500 * Dashboard!$I$14 * Dashboard!$I$15 * (Dashboard!$D$12 / 365) * 'Lookups and Calculations'!$F$12</f>
        <v>0</v>
      </c>
    </row>
    <row r="4501" spans="1:14" x14ac:dyDescent="0.35">
      <c r="A4501" s="2">
        <v>4500</v>
      </c>
      <c r="B4501" s="11">
        <v>-0.95576951148065736</v>
      </c>
      <c r="C4501" s="11">
        <v>1.6284981372196456</v>
      </c>
      <c r="D4501" s="3">
        <f>B4501*Dashboard!$D$11*Dashboard!$D$10*SQRT(Dashboard!$D$12/365)</f>
        <v>-237300.14275440012</v>
      </c>
      <c r="E4501" s="3">
        <f>IF(Dashboard!$I$3,C4501*Dashboard!$E$11*Dashboard!$E$10*SQRT(Dashboard!$D$12/365),0)</f>
        <v>808652.78876457945</v>
      </c>
      <c r="F4501" s="3">
        <f>D4501+IF(Dashboard!$I$3,E4501,0)</f>
        <v>571352.64601017931</v>
      </c>
      <c r="G4501" s="3">
        <f>IF(Dashboard!$I$4, ('Lookups and Calculations'!$F$9) / (1 - 'Lookups and Calculations'!$F$10), 'Lookups and Calculations'!$F$9)</f>
        <v>1951878.888340465</v>
      </c>
      <c r="H4501" s="12">
        <f t="shared" si="140"/>
        <v>0</v>
      </c>
      <c r="I4501" s="12">
        <f t="shared" si="141"/>
        <v>0</v>
      </c>
      <c r="J4501" s="13">
        <f>(1 - Dashboard!$I$9) * H4501 * Dashboard!$I$8 * 'Lookups and Calculations'!$F$12</f>
        <v>0</v>
      </c>
      <c r="K4501" s="12">
        <f>(1 - Dashboard!$I$11) * I4501 * Dashboard!$I$10 * 'Lookups and Calculations'!$F$12</f>
        <v>0</v>
      </c>
      <c r="L4501" s="12">
        <f>(H4501 - I4501) * Dashboard!$I$13 * (Dashboard!$D$12 / 365) * 'Lookups and Calculations'!$F$12</f>
        <v>0</v>
      </c>
      <c r="M4501" s="3">
        <f>(G4501*2) * Dashboard!$I$13 * (Dashboard!$D$12 / 365) * 'Lookups and Calculations'!$F$12</f>
        <v>1602.0878730267946</v>
      </c>
      <c r="N4501" s="12">
        <f>H4501 * Dashboard!$I$14 * Dashboard!$I$15 * (Dashboard!$D$12 / 365) * 'Lookups and Calculations'!$F$12</f>
        <v>0</v>
      </c>
    </row>
    <row r="4502" spans="1:14" x14ac:dyDescent="0.35">
      <c r="A4502" s="2">
        <v>4501</v>
      </c>
      <c r="B4502" s="11">
        <v>-0.5566036676806031</v>
      </c>
      <c r="C4502" s="11">
        <v>-0.93659887757710558</v>
      </c>
      <c r="D4502" s="3">
        <f>B4502*Dashboard!$D$11*Dashboard!$D$10*SQRT(Dashboard!$D$12/365)</f>
        <v>-138194.54189704277</v>
      </c>
      <c r="E4502" s="3">
        <f>IF(Dashboard!$I$3,C4502*Dashboard!$E$11*Dashboard!$E$10*SQRT(Dashboard!$D$12/365),0)</f>
        <v>-465080.84780470852</v>
      </c>
      <c r="F4502" s="3">
        <f>D4502+IF(Dashboard!$I$3,E4502,0)</f>
        <v>-603275.38970175129</v>
      </c>
      <c r="G4502" s="3">
        <f>IF(Dashboard!$I$4, ('Lookups and Calculations'!$F$9) / (1 - 'Lookups and Calculations'!$F$10), 'Lookups and Calculations'!$F$9)</f>
        <v>1951878.888340465</v>
      </c>
      <c r="H4502" s="12">
        <f t="shared" si="140"/>
        <v>0</v>
      </c>
      <c r="I4502" s="12">
        <f t="shared" si="141"/>
        <v>0</v>
      </c>
      <c r="J4502" s="13">
        <f>(1 - Dashboard!$I$9) * H4502 * Dashboard!$I$8 * 'Lookups and Calculations'!$F$12</f>
        <v>0</v>
      </c>
      <c r="K4502" s="12">
        <f>(1 - Dashboard!$I$11) * I4502 * Dashboard!$I$10 * 'Lookups and Calculations'!$F$12</f>
        <v>0</v>
      </c>
      <c r="L4502" s="12">
        <f>(H4502 - I4502) * Dashboard!$I$13 * (Dashboard!$D$12 / 365) * 'Lookups and Calculations'!$F$12</f>
        <v>0</v>
      </c>
      <c r="M4502" s="3">
        <f>(G4502*2) * Dashboard!$I$13 * (Dashboard!$D$12 / 365) * 'Lookups and Calculations'!$F$12</f>
        <v>1602.0878730267946</v>
      </c>
      <c r="N4502" s="12">
        <f>H4502 * Dashboard!$I$14 * Dashboard!$I$15 * (Dashboard!$D$12 / 365) * 'Lookups and Calculations'!$F$12</f>
        <v>0</v>
      </c>
    </row>
    <row r="4503" spans="1:14" x14ac:dyDescent="0.35">
      <c r="A4503" s="2">
        <v>4502</v>
      </c>
      <c r="B4503" s="11">
        <v>2.120153232455058</v>
      </c>
      <c r="C4503" s="11">
        <v>0.25108946871386267</v>
      </c>
      <c r="D4503" s="3">
        <f>B4503*Dashboard!$D$11*Dashboard!$D$10*SQRT(Dashboard!$D$12/365)</f>
        <v>526395.38997574535</v>
      </c>
      <c r="E4503" s="3">
        <f>IF(Dashboard!$I$3,C4503*Dashboard!$E$11*Dashboard!$E$10*SQRT(Dashboard!$D$12/365),0)</f>
        <v>124681.87372417969</v>
      </c>
      <c r="F4503" s="3">
        <f>D4503+IF(Dashboard!$I$3,E4503,0)</f>
        <v>651077.26369992504</v>
      </c>
      <c r="G4503" s="3">
        <f>IF(Dashboard!$I$4, ('Lookups and Calculations'!$F$9) / (1 - 'Lookups and Calculations'!$F$10), 'Lookups and Calculations'!$F$9)</f>
        <v>1951878.888340465</v>
      </c>
      <c r="H4503" s="12">
        <f t="shared" si="140"/>
        <v>0</v>
      </c>
      <c r="I4503" s="12">
        <f t="shared" si="141"/>
        <v>0</v>
      </c>
      <c r="J4503" s="13">
        <f>(1 - Dashboard!$I$9) * H4503 * Dashboard!$I$8 * 'Lookups and Calculations'!$F$12</f>
        <v>0</v>
      </c>
      <c r="K4503" s="12">
        <f>(1 - Dashboard!$I$11) * I4503 * Dashboard!$I$10 * 'Lookups and Calculations'!$F$12</f>
        <v>0</v>
      </c>
      <c r="L4503" s="12">
        <f>(H4503 - I4503) * Dashboard!$I$13 * (Dashboard!$D$12 / 365) * 'Lookups and Calculations'!$F$12</f>
        <v>0</v>
      </c>
      <c r="M4503" s="3">
        <f>(G4503*2) * Dashboard!$I$13 * (Dashboard!$D$12 / 365) * 'Lookups and Calculations'!$F$12</f>
        <v>1602.0878730267946</v>
      </c>
      <c r="N4503" s="12">
        <f>H4503 * Dashboard!$I$14 * Dashboard!$I$15 * (Dashboard!$D$12 / 365) * 'Lookups and Calculations'!$F$12</f>
        <v>0</v>
      </c>
    </row>
    <row r="4504" spans="1:14" x14ac:dyDescent="0.35">
      <c r="A4504" s="2">
        <v>4503</v>
      </c>
      <c r="B4504" s="11">
        <v>-0.48681642343335035</v>
      </c>
      <c r="C4504" s="11">
        <v>-0.19888265720989201</v>
      </c>
      <c r="D4504" s="3">
        <f>B4504*Dashboard!$D$11*Dashboard!$D$10*SQRT(Dashboard!$D$12/365)</f>
        <v>-120867.64161053536</v>
      </c>
      <c r="E4504" s="3">
        <f>IF(Dashboard!$I$3,C4504*Dashboard!$E$11*Dashboard!$E$10*SQRT(Dashboard!$D$12/365),0)</f>
        <v>-98757.874948675701</v>
      </c>
      <c r="F4504" s="3">
        <f>D4504+IF(Dashboard!$I$3,E4504,0)</f>
        <v>-219625.51655921107</v>
      </c>
      <c r="G4504" s="3">
        <f>IF(Dashboard!$I$4, ('Lookups and Calculations'!$F$9) / (1 - 'Lookups and Calculations'!$F$10), 'Lookups and Calculations'!$F$9)</f>
        <v>1951878.888340465</v>
      </c>
      <c r="H4504" s="12">
        <f t="shared" si="140"/>
        <v>0</v>
      </c>
      <c r="I4504" s="12">
        <f t="shared" si="141"/>
        <v>0</v>
      </c>
      <c r="J4504" s="13">
        <f>(1 - Dashboard!$I$9) * H4504 * Dashboard!$I$8 * 'Lookups and Calculations'!$F$12</f>
        <v>0</v>
      </c>
      <c r="K4504" s="12">
        <f>(1 - Dashboard!$I$11) * I4504 * Dashboard!$I$10 * 'Lookups and Calculations'!$F$12</f>
        <v>0</v>
      </c>
      <c r="L4504" s="12">
        <f>(H4504 - I4504) * Dashboard!$I$13 * (Dashboard!$D$12 / 365) * 'Lookups and Calculations'!$F$12</f>
        <v>0</v>
      </c>
      <c r="M4504" s="3">
        <f>(G4504*2) * Dashboard!$I$13 * (Dashboard!$D$12 / 365) * 'Lookups and Calculations'!$F$12</f>
        <v>1602.0878730267946</v>
      </c>
      <c r="N4504" s="12">
        <f>H4504 * Dashboard!$I$14 * Dashboard!$I$15 * (Dashboard!$D$12 / 365) * 'Lookups and Calculations'!$F$12</f>
        <v>0</v>
      </c>
    </row>
    <row r="4505" spans="1:14" x14ac:dyDescent="0.35">
      <c r="A4505" s="2">
        <v>4504</v>
      </c>
      <c r="B4505" s="11">
        <v>8.5778606732997031E-2</v>
      </c>
      <c r="C4505" s="11">
        <v>-0.46260945122975955</v>
      </c>
      <c r="D4505" s="3">
        <f>B4505*Dashboard!$D$11*Dashboard!$D$10*SQRT(Dashboard!$D$12/365)</f>
        <v>21297.264014500521</v>
      </c>
      <c r="E4505" s="3">
        <f>IF(Dashboard!$I$3,C4505*Dashboard!$E$11*Dashboard!$E$10*SQRT(Dashboard!$D$12/365),0)</f>
        <v>-229714.98357651537</v>
      </c>
      <c r="F4505" s="3">
        <f>D4505+IF(Dashboard!$I$3,E4505,0)</f>
        <v>-208417.71956201486</v>
      </c>
      <c r="G4505" s="3">
        <f>IF(Dashboard!$I$4, ('Lookups and Calculations'!$F$9) / (1 - 'Lookups and Calculations'!$F$10), 'Lookups and Calculations'!$F$9)</f>
        <v>1951878.888340465</v>
      </c>
      <c r="H4505" s="12">
        <f t="shared" si="140"/>
        <v>0</v>
      </c>
      <c r="I4505" s="12">
        <f t="shared" si="141"/>
        <v>0</v>
      </c>
      <c r="J4505" s="13">
        <f>(1 - Dashboard!$I$9) * H4505 * Dashboard!$I$8 * 'Lookups and Calculations'!$F$12</f>
        <v>0</v>
      </c>
      <c r="K4505" s="12">
        <f>(1 - Dashboard!$I$11) * I4505 * Dashboard!$I$10 * 'Lookups and Calculations'!$F$12</f>
        <v>0</v>
      </c>
      <c r="L4505" s="12">
        <f>(H4505 - I4505) * Dashboard!$I$13 * (Dashboard!$D$12 / 365) * 'Lookups and Calculations'!$F$12</f>
        <v>0</v>
      </c>
      <c r="M4505" s="3">
        <f>(G4505*2) * Dashboard!$I$13 * (Dashboard!$D$12 / 365) * 'Lookups and Calculations'!$F$12</f>
        <v>1602.0878730267946</v>
      </c>
      <c r="N4505" s="12">
        <f>H4505 * Dashboard!$I$14 * Dashboard!$I$15 * (Dashboard!$D$12 / 365) * 'Lookups and Calculations'!$F$12</f>
        <v>0</v>
      </c>
    </row>
    <row r="4506" spans="1:14" x14ac:dyDescent="0.35">
      <c r="A4506" s="2">
        <v>4505</v>
      </c>
      <c r="B4506" s="11">
        <v>-0.62359073086371453</v>
      </c>
      <c r="C4506" s="11">
        <v>-0.13222884604252053</v>
      </c>
      <c r="D4506" s="3">
        <f>B4506*Dashboard!$D$11*Dashboard!$D$10*SQRT(Dashboard!$D$12/365)</f>
        <v>-154826.20828219937</v>
      </c>
      <c r="E4506" s="3">
        <f>IF(Dashboard!$I$3,C4506*Dashboard!$E$11*Dashboard!$E$10*SQRT(Dashboard!$D$12/365),0)</f>
        <v>-65660.022976731547</v>
      </c>
      <c r="F4506" s="3">
        <f>D4506+IF(Dashboard!$I$3,E4506,0)</f>
        <v>-220486.23125893093</v>
      </c>
      <c r="G4506" s="3">
        <f>IF(Dashboard!$I$4, ('Lookups and Calculations'!$F$9) / (1 - 'Lookups and Calculations'!$F$10), 'Lookups and Calculations'!$F$9)</f>
        <v>1951878.888340465</v>
      </c>
      <c r="H4506" s="12">
        <f t="shared" si="140"/>
        <v>0</v>
      </c>
      <c r="I4506" s="12">
        <f t="shared" si="141"/>
        <v>0</v>
      </c>
      <c r="J4506" s="13">
        <f>(1 - Dashboard!$I$9) * H4506 * Dashboard!$I$8 * 'Lookups and Calculations'!$F$12</f>
        <v>0</v>
      </c>
      <c r="K4506" s="12">
        <f>(1 - Dashboard!$I$11) * I4506 * Dashboard!$I$10 * 'Lookups and Calculations'!$F$12</f>
        <v>0</v>
      </c>
      <c r="L4506" s="12">
        <f>(H4506 - I4506) * Dashboard!$I$13 * (Dashboard!$D$12 / 365) * 'Lookups and Calculations'!$F$12</f>
        <v>0</v>
      </c>
      <c r="M4506" s="3">
        <f>(G4506*2) * Dashboard!$I$13 * (Dashboard!$D$12 / 365) * 'Lookups and Calculations'!$F$12</f>
        <v>1602.0878730267946</v>
      </c>
      <c r="N4506" s="12">
        <f>H4506 * Dashboard!$I$14 * Dashboard!$I$15 * (Dashboard!$D$12 / 365) * 'Lookups and Calculations'!$F$12</f>
        <v>0</v>
      </c>
    </row>
    <row r="4507" spans="1:14" x14ac:dyDescent="0.35">
      <c r="A4507" s="2">
        <v>4506</v>
      </c>
      <c r="B4507" s="11">
        <v>-1.6691211654581992</v>
      </c>
      <c r="C4507" s="11">
        <v>-0.65698448708380341</v>
      </c>
      <c r="D4507" s="3">
        <f>B4507*Dashboard!$D$11*Dashboard!$D$10*SQRT(Dashboard!$D$12/365)</f>
        <v>-414412.35159721581</v>
      </c>
      <c r="E4507" s="3">
        <f>IF(Dashboard!$I$3,C4507*Dashboard!$E$11*Dashboard!$E$10*SQRT(Dashboard!$D$12/365),0)</f>
        <v>-326234.53813857725</v>
      </c>
      <c r="F4507" s="3">
        <f>D4507+IF(Dashboard!$I$3,E4507,0)</f>
        <v>-740646.889735793</v>
      </c>
      <c r="G4507" s="3">
        <f>IF(Dashboard!$I$4, ('Lookups and Calculations'!$F$9) / (1 - 'Lookups and Calculations'!$F$10), 'Lookups and Calculations'!$F$9)</f>
        <v>1951878.888340465</v>
      </c>
      <c r="H4507" s="12">
        <f t="shared" si="140"/>
        <v>0</v>
      </c>
      <c r="I4507" s="12">
        <f t="shared" si="141"/>
        <v>0</v>
      </c>
      <c r="J4507" s="13">
        <f>(1 - Dashboard!$I$9) * H4507 * Dashboard!$I$8 * 'Lookups and Calculations'!$F$12</f>
        <v>0</v>
      </c>
      <c r="K4507" s="12">
        <f>(1 - Dashboard!$I$11) * I4507 * Dashboard!$I$10 * 'Lookups and Calculations'!$F$12</f>
        <v>0</v>
      </c>
      <c r="L4507" s="12">
        <f>(H4507 - I4507) * Dashboard!$I$13 * (Dashboard!$D$12 / 365) * 'Lookups and Calculations'!$F$12</f>
        <v>0</v>
      </c>
      <c r="M4507" s="3">
        <f>(G4507*2) * Dashboard!$I$13 * (Dashboard!$D$12 / 365) * 'Lookups and Calculations'!$F$12</f>
        <v>1602.0878730267946</v>
      </c>
      <c r="N4507" s="12">
        <f>H4507 * Dashboard!$I$14 * Dashboard!$I$15 * (Dashboard!$D$12 / 365) * 'Lookups and Calculations'!$F$12</f>
        <v>0</v>
      </c>
    </row>
    <row r="4508" spans="1:14" x14ac:dyDescent="0.35">
      <c r="A4508" s="2">
        <v>4507</v>
      </c>
      <c r="B4508" s="11">
        <v>-0.54319578902275212</v>
      </c>
      <c r="C4508" s="11">
        <v>-1.1209888148597573</v>
      </c>
      <c r="D4508" s="3">
        <f>B4508*Dashboard!$D$11*Dashboard!$D$10*SQRT(Dashboard!$D$12/365)</f>
        <v>-134865.61009777174</v>
      </c>
      <c r="E4508" s="3">
        <f>IF(Dashboard!$I$3,C4508*Dashboard!$E$11*Dashboard!$E$10*SQRT(Dashboard!$D$12/365),0)</f>
        <v>-556642.16654119489</v>
      </c>
      <c r="F4508" s="3">
        <f>D4508+IF(Dashboard!$I$3,E4508,0)</f>
        <v>-691507.77663896664</v>
      </c>
      <c r="G4508" s="3">
        <f>IF(Dashboard!$I$4, ('Lookups and Calculations'!$F$9) / (1 - 'Lookups and Calculations'!$F$10), 'Lookups and Calculations'!$F$9)</f>
        <v>1951878.888340465</v>
      </c>
      <c r="H4508" s="12">
        <f t="shared" si="140"/>
        <v>0</v>
      </c>
      <c r="I4508" s="12">
        <f t="shared" si="141"/>
        <v>0</v>
      </c>
      <c r="J4508" s="13">
        <f>(1 - Dashboard!$I$9) * H4508 * Dashboard!$I$8 * 'Lookups and Calculations'!$F$12</f>
        <v>0</v>
      </c>
      <c r="K4508" s="12">
        <f>(1 - Dashboard!$I$11) * I4508 * Dashboard!$I$10 * 'Lookups and Calculations'!$F$12</f>
        <v>0</v>
      </c>
      <c r="L4508" s="12">
        <f>(H4508 - I4508) * Dashboard!$I$13 * (Dashboard!$D$12 / 365) * 'Lookups and Calculations'!$F$12</f>
        <v>0</v>
      </c>
      <c r="M4508" s="3">
        <f>(G4508*2) * Dashboard!$I$13 * (Dashboard!$D$12 / 365) * 'Lookups and Calculations'!$F$12</f>
        <v>1602.0878730267946</v>
      </c>
      <c r="N4508" s="12">
        <f>H4508 * Dashboard!$I$14 * Dashboard!$I$15 * (Dashboard!$D$12 / 365) * 'Lookups and Calculations'!$F$12</f>
        <v>0</v>
      </c>
    </row>
    <row r="4509" spans="1:14" x14ac:dyDescent="0.35">
      <c r="A4509" s="2">
        <v>4508</v>
      </c>
      <c r="B4509" s="11">
        <v>1.660917022228424</v>
      </c>
      <c r="C4509" s="11">
        <v>1.4564355468922936</v>
      </c>
      <c r="D4509" s="3">
        <f>B4509*Dashboard!$D$11*Dashboard!$D$10*SQRT(Dashboard!$D$12/365)</f>
        <v>412375.41242284607</v>
      </c>
      <c r="E4509" s="3">
        <f>IF(Dashboard!$I$3,C4509*Dashboard!$E$11*Dashboard!$E$10*SQRT(Dashboard!$D$12/365),0)</f>
        <v>723212.78098672349</v>
      </c>
      <c r="F4509" s="3">
        <f>D4509+IF(Dashboard!$I$3,E4509,0)</f>
        <v>1135588.1934095696</v>
      </c>
      <c r="G4509" s="3">
        <f>IF(Dashboard!$I$4, ('Lookups and Calculations'!$F$9) / (1 - 'Lookups and Calculations'!$F$10), 'Lookups and Calculations'!$F$9)</f>
        <v>1951878.888340465</v>
      </c>
      <c r="H4509" s="12">
        <f t="shared" si="140"/>
        <v>0</v>
      </c>
      <c r="I4509" s="12">
        <f t="shared" si="141"/>
        <v>0</v>
      </c>
      <c r="J4509" s="13">
        <f>(1 - Dashboard!$I$9) * H4509 * Dashboard!$I$8 * 'Lookups and Calculations'!$F$12</f>
        <v>0</v>
      </c>
      <c r="K4509" s="12">
        <f>(1 - Dashboard!$I$11) * I4509 * Dashboard!$I$10 * 'Lookups and Calculations'!$F$12</f>
        <v>0</v>
      </c>
      <c r="L4509" s="12">
        <f>(H4509 - I4509) * Dashboard!$I$13 * (Dashboard!$D$12 / 365) * 'Lookups and Calculations'!$F$12</f>
        <v>0</v>
      </c>
      <c r="M4509" s="3">
        <f>(G4509*2) * Dashboard!$I$13 * (Dashboard!$D$12 / 365) * 'Lookups and Calculations'!$F$12</f>
        <v>1602.0878730267946</v>
      </c>
      <c r="N4509" s="12">
        <f>H4509 * Dashboard!$I$14 * Dashboard!$I$15 * (Dashboard!$D$12 / 365) * 'Lookups and Calculations'!$F$12</f>
        <v>0</v>
      </c>
    </row>
    <row r="4510" spans="1:14" x14ac:dyDescent="0.35">
      <c r="A4510" s="2">
        <v>4509</v>
      </c>
      <c r="B4510" s="11">
        <v>-0.31575928304796597</v>
      </c>
      <c r="C4510" s="11">
        <v>0.99306068897874666</v>
      </c>
      <c r="D4510" s="3">
        <f>B4510*Dashboard!$D$11*Dashboard!$D$10*SQRT(Dashboard!$D$12/365)</f>
        <v>-78397.272609407533</v>
      </c>
      <c r="E4510" s="3">
        <f>IF(Dashboard!$I$3,C4510*Dashboard!$E$11*Dashboard!$E$10*SQRT(Dashboard!$D$12/365),0)</f>
        <v>493117.72436300124</v>
      </c>
      <c r="F4510" s="3">
        <f>D4510+IF(Dashboard!$I$3,E4510,0)</f>
        <v>414720.45175359369</v>
      </c>
      <c r="G4510" s="3">
        <f>IF(Dashboard!$I$4, ('Lookups and Calculations'!$F$9) / (1 - 'Lookups and Calculations'!$F$10), 'Lookups and Calculations'!$F$9)</f>
        <v>1951878.888340465</v>
      </c>
      <c r="H4510" s="12">
        <f t="shared" si="140"/>
        <v>0</v>
      </c>
      <c r="I4510" s="12">
        <f t="shared" si="141"/>
        <v>0</v>
      </c>
      <c r="J4510" s="13">
        <f>(1 - Dashboard!$I$9) * H4510 * Dashboard!$I$8 * 'Lookups and Calculations'!$F$12</f>
        <v>0</v>
      </c>
      <c r="K4510" s="12">
        <f>(1 - Dashboard!$I$11) * I4510 * Dashboard!$I$10 * 'Lookups and Calculations'!$F$12</f>
        <v>0</v>
      </c>
      <c r="L4510" s="12">
        <f>(H4510 - I4510) * Dashboard!$I$13 * (Dashboard!$D$12 / 365) * 'Lookups and Calculations'!$F$12</f>
        <v>0</v>
      </c>
      <c r="M4510" s="3">
        <f>(G4510*2) * Dashboard!$I$13 * (Dashboard!$D$12 / 365) * 'Lookups and Calculations'!$F$12</f>
        <v>1602.0878730267946</v>
      </c>
      <c r="N4510" s="12">
        <f>H4510 * Dashboard!$I$14 * Dashboard!$I$15 * (Dashboard!$D$12 / 365) * 'Lookups and Calculations'!$F$12</f>
        <v>0</v>
      </c>
    </row>
    <row r="4511" spans="1:14" x14ac:dyDescent="0.35">
      <c r="A4511" s="2">
        <v>4510</v>
      </c>
      <c r="B4511" s="11">
        <v>-0.816182212970883</v>
      </c>
      <c r="C4511" s="11">
        <v>-0.62080409729613062</v>
      </c>
      <c r="D4511" s="3">
        <f>B4511*Dashboard!$D$11*Dashboard!$D$10*SQRT(Dashboard!$D$12/365)</f>
        <v>-202643.1616881644</v>
      </c>
      <c r="E4511" s="3">
        <f>IF(Dashboard!$I$3,C4511*Dashboard!$E$11*Dashboard!$E$10*SQRT(Dashboard!$D$12/365),0)</f>
        <v>-308268.67595445307</v>
      </c>
      <c r="F4511" s="3">
        <f>D4511+IF(Dashboard!$I$3,E4511,0)</f>
        <v>-510911.83764261747</v>
      </c>
      <c r="G4511" s="3">
        <f>IF(Dashboard!$I$4, ('Lookups and Calculations'!$F$9) / (1 - 'Lookups and Calculations'!$F$10), 'Lookups and Calculations'!$F$9)</f>
        <v>1951878.888340465</v>
      </c>
      <c r="H4511" s="12">
        <f t="shared" si="140"/>
        <v>0</v>
      </c>
      <c r="I4511" s="12">
        <f t="shared" si="141"/>
        <v>0</v>
      </c>
      <c r="J4511" s="13">
        <f>(1 - Dashboard!$I$9) * H4511 * Dashboard!$I$8 * 'Lookups and Calculations'!$F$12</f>
        <v>0</v>
      </c>
      <c r="K4511" s="12">
        <f>(1 - Dashboard!$I$11) * I4511 * Dashboard!$I$10 * 'Lookups and Calculations'!$F$12</f>
        <v>0</v>
      </c>
      <c r="L4511" s="12">
        <f>(H4511 - I4511) * Dashboard!$I$13 * (Dashboard!$D$12 / 365) * 'Lookups and Calculations'!$F$12</f>
        <v>0</v>
      </c>
      <c r="M4511" s="3">
        <f>(G4511*2) * Dashboard!$I$13 * (Dashboard!$D$12 / 365) * 'Lookups and Calculations'!$F$12</f>
        <v>1602.0878730267946</v>
      </c>
      <c r="N4511" s="12">
        <f>H4511 * Dashboard!$I$14 * Dashboard!$I$15 * (Dashboard!$D$12 / 365) * 'Lookups and Calculations'!$F$12</f>
        <v>0</v>
      </c>
    </row>
    <row r="4512" spans="1:14" x14ac:dyDescent="0.35">
      <c r="A4512" s="2">
        <v>4511</v>
      </c>
      <c r="B4512" s="11">
        <v>-0.56504058332397122</v>
      </c>
      <c r="C4512" s="11">
        <v>0.17656125582405241</v>
      </c>
      <c r="D4512" s="3">
        <f>B4512*Dashboard!$D$11*Dashboard!$D$10*SQRT(Dashboard!$D$12/365)</f>
        <v>-140289.27421747067</v>
      </c>
      <c r="E4512" s="3">
        <f>IF(Dashboard!$I$3,C4512*Dashboard!$E$11*Dashboard!$E$10*SQRT(Dashboard!$D$12/365),0)</f>
        <v>87673.881011408943</v>
      </c>
      <c r="F4512" s="3">
        <f>D4512+IF(Dashboard!$I$3,E4512,0)</f>
        <v>-52615.393206061723</v>
      </c>
      <c r="G4512" s="3">
        <f>IF(Dashboard!$I$4, ('Lookups and Calculations'!$F$9) / (1 - 'Lookups and Calculations'!$F$10), 'Lookups and Calculations'!$F$9)</f>
        <v>1951878.888340465</v>
      </c>
      <c r="H4512" s="12">
        <f t="shared" si="140"/>
        <v>0</v>
      </c>
      <c r="I4512" s="12">
        <f t="shared" si="141"/>
        <v>0</v>
      </c>
      <c r="J4512" s="13">
        <f>(1 - Dashboard!$I$9) * H4512 * Dashboard!$I$8 * 'Lookups and Calculations'!$F$12</f>
        <v>0</v>
      </c>
      <c r="K4512" s="12">
        <f>(1 - Dashboard!$I$11) * I4512 * Dashboard!$I$10 * 'Lookups and Calculations'!$F$12</f>
        <v>0</v>
      </c>
      <c r="L4512" s="12">
        <f>(H4512 - I4512) * Dashboard!$I$13 * (Dashboard!$D$12 / 365) * 'Lookups and Calculations'!$F$12</f>
        <v>0</v>
      </c>
      <c r="M4512" s="3">
        <f>(G4512*2) * Dashboard!$I$13 * (Dashboard!$D$12 / 365) * 'Lookups and Calculations'!$F$12</f>
        <v>1602.0878730267946</v>
      </c>
      <c r="N4512" s="12">
        <f>H4512 * Dashboard!$I$14 * Dashboard!$I$15 * (Dashboard!$D$12 / 365) * 'Lookups and Calculations'!$F$12</f>
        <v>0</v>
      </c>
    </row>
    <row r="4513" spans="1:14" x14ac:dyDescent="0.35">
      <c r="A4513" s="2">
        <v>4512</v>
      </c>
      <c r="B4513" s="11">
        <v>1.2021211522968029</v>
      </c>
      <c r="C4513" s="11">
        <v>1.149275238883543</v>
      </c>
      <c r="D4513" s="3">
        <f>B4513*Dashboard!$D$11*Dashboard!$D$10*SQRT(Dashboard!$D$12/365)</f>
        <v>298464.76333628938</v>
      </c>
      <c r="E4513" s="3">
        <f>IF(Dashboard!$I$3,C4513*Dashboard!$E$11*Dashboard!$E$10*SQRT(Dashboard!$D$12/365),0)</f>
        <v>570688.173194948</v>
      </c>
      <c r="F4513" s="3">
        <f>D4513+IF(Dashboard!$I$3,E4513,0)</f>
        <v>869152.93653123733</v>
      </c>
      <c r="G4513" s="3">
        <f>IF(Dashboard!$I$4, ('Lookups and Calculations'!$F$9) / (1 - 'Lookups and Calculations'!$F$10), 'Lookups and Calculations'!$F$9)</f>
        <v>1951878.888340465</v>
      </c>
      <c r="H4513" s="12">
        <f t="shared" si="140"/>
        <v>0</v>
      </c>
      <c r="I4513" s="12">
        <f t="shared" si="141"/>
        <v>0</v>
      </c>
      <c r="J4513" s="13">
        <f>(1 - Dashboard!$I$9) * H4513 * Dashboard!$I$8 * 'Lookups and Calculations'!$F$12</f>
        <v>0</v>
      </c>
      <c r="K4513" s="12">
        <f>(1 - Dashboard!$I$11) * I4513 * Dashboard!$I$10 * 'Lookups and Calculations'!$F$12</f>
        <v>0</v>
      </c>
      <c r="L4513" s="12">
        <f>(H4513 - I4513) * Dashboard!$I$13 * (Dashboard!$D$12 / 365) * 'Lookups and Calculations'!$F$12</f>
        <v>0</v>
      </c>
      <c r="M4513" s="3">
        <f>(G4513*2) * Dashboard!$I$13 * (Dashboard!$D$12 / 365) * 'Lookups and Calculations'!$F$12</f>
        <v>1602.0878730267946</v>
      </c>
      <c r="N4513" s="12">
        <f>H4513 * Dashboard!$I$14 * Dashboard!$I$15 * (Dashboard!$D$12 / 365) * 'Lookups and Calculations'!$F$12</f>
        <v>0</v>
      </c>
    </row>
    <row r="4514" spans="1:14" x14ac:dyDescent="0.35">
      <c r="A4514" s="2">
        <v>4513</v>
      </c>
      <c r="B4514" s="11">
        <v>0.80033805172163208</v>
      </c>
      <c r="C4514" s="11">
        <v>-0.41239081312427073</v>
      </c>
      <c r="D4514" s="3">
        <f>B4514*Dashboard!$D$11*Dashboard!$D$10*SQRT(Dashboard!$D$12/365)</f>
        <v>198709.34534321076</v>
      </c>
      <c r="E4514" s="3">
        <f>IF(Dashboard!$I$3,C4514*Dashboard!$E$11*Dashboard!$E$10*SQRT(Dashboard!$D$12/365),0)</f>
        <v>-204778.23920829908</v>
      </c>
      <c r="F4514" s="3">
        <f>D4514+IF(Dashboard!$I$3,E4514,0)</f>
        <v>-6068.893865088321</v>
      </c>
      <c r="G4514" s="3">
        <f>IF(Dashboard!$I$4, ('Lookups and Calculations'!$F$9) / (1 - 'Lookups and Calculations'!$F$10), 'Lookups and Calculations'!$F$9)</f>
        <v>1951878.888340465</v>
      </c>
      <c r="H4514" s="12">
        <f t="shared" si="140"/>
        <v>0</v>
      </c>
      <c r="I4514" s="12">
        <f t="shared" si="141"/>
        <v>0</v>
      </c>
      <c r="J4514" s="13">
        <f>(1 - Dashboard!$I$9) * H4514 * Dashboard!$I$8 * 'Lookups and Calculations'!$F$12</f>
        <v>0</v>
      </c>
      <c r="K4514" s="12">
        <f>(1 - Dashboard!$I$11) * I4514 * Dashboard!$I$10 * 'Lookups and Calculations'!$F$12</f>
        <v>0</v>
      </c>
      <c r="L4514" s="12">
        <f>(H4514 - I4514) * Dashboard!$I$13 * (Dashboard!$D$12 / 365) * 'Lookups and Calculations'!$F$12</f>
        <v>0</v>
      </c>
      <c r="M4514" s="3">
        <f>(G4514*2) * Dashboard!$I$13 * (Dashboard!$D$12 / 365) * 'Lookups and Calculations'!$F$12</f>
        <v>1602.0878730267946</v>
      </c>
      <c r="N4514" s="12">
        <f>H4514 * Dashboard!$I$14 * Dashboard!$I$15 * (Dashboard!$D$12 / 365) * 'Lookups and Calculations'!$F$12</f>
        <v>0</v>
      </c>
    </row>
    <row r="4515" spans="1:14" x14ac:dyDescent="0.35">
      <c r="A4515" s="2">
        <v>4514</v>
      </c>
      <c r="B4515" s="11">
        <v>2.6235199131426898</v>
      </c>
      <c r="C4515" s="11">
        <v>8.3718223203969655E-2</v>
      </c>
      <c r="D4515" s="3">
        <f>B4515*Dashboard!$D$11*Dashboard!$D$10*SQRT(Dashboard!$D$12/365)</f>
        <v>651372.15869473887</v>
      </c>
      <c r="E4515" s="3">
        <f>IF(Dashboard!$I$3,C4515*Dashboard!$E$11*Dashboard!$E$10*SQRT(Dashboard!$D$12/365),0)</f>
        <v>41571.416704159608</v>
      </c>
      <c r="F4515" s="3">
        <f>D4515+IF(Dashboard!$I$3,E4515,0)</f>
        <v>692943.57539889845</v>
      </c>
      <c r="G4515" s="3">
        <f>IF(Dashboard!$I$4, ('Lookups and Calculations'!$F$9) / (1 - 'Lookups and Calculations'!$F$10), 'Lookups and Calculations'!$F$9)</f>
        <v>1951878.888340465</v>
      </c>
      <c r="H4515" s="12">
        <f t="shared" si="140"/>
        <v>0</v>
      </c>
      <c r="I4515" s="12">
        <f t="shared" si="141"/>
        <v>0</v>
      </c>
      <c r="J4515" s="13">
        <f>(1 - Dashboard!$I$9) * H4515 * Dashboard!$I$8 * 'Lookups and Calculations'!$F$12</f>
        <v>0</v>
      </c>
      <c r="K4515" s="12">
        <f>(1 - Dashboard!$I$11) * I4515 * Dashboard!$I$10 * 'Lookups and Calculations'!$F$12</f>
        <v>0</v>
      </c>
      <c r="L4515" s="12">
        <f>(H4515 - I4515) * Dashboard!$I$13 * (Dashboard!$D$12 / 365) * 'Lookups and Calculations'!$F$12</f>
        <v>0</v>
      </c>
      <c r="M4515" s="3">
        <f>(G4515*2) * Dashboard!$I$13 * (Dashboard!$D$12 / 365) * 'Lookups and Calculations'!$F$12</f>
        <v>1602.0878730267946</v>
      </c>
      <c r="N4515" s="12">
        <f>H4515 * Dashboard!$I$14 * Dashboard!$I$15 * (Dashboard!$D$12 / 365) * 'Lookups and Calculations'!$F$12</f>
        <v>0</v>
      </c>
    </row>
    <row r="4516" spans="1:14" x14ac:dyDescent="0.35">
      <c r="A4516" s="2">
        <v>4515</v>
      </c>
      <c r="B4516" s="11">
        <v>-1.316556856700404</v>
      </c>
      <c r="C4516" s="11">
        <v>0.94743265118443343</v>
      </c>
      <c r="D4516" s="3">
        <f>B4516*Dashboard!$D$11*Dashboard!$D$10*SQRT(Dashboard!$D$12/365)</f>
        <v>-326877.06218552345</v>
      </c>
      <c r="E4516" s="3">
        <f>IF(Dashboard!$I$3,C4516*Dashboard!$E$11*Dashboard!$E$10*SQRT(Dashboard!$D$12/365),0)</f>
        <v>470460.50470463419</v>
      </c>
      <c r="F4516" s="3">
        <f>D4516+IF(Dashboard!$I$3,E4516,0)</f>
        <v>143583.44251911074</v>
      </c>
      <c r="G4516" s="3">
        <f>IF(Dashboard!$I$4, ('Lookups and Calculations'!$F$9) / (1 - 'Lookups and Calculations'!$F$10), 'Lookups and Calculations'!$F$9)</f>
        <v>1951878.888340465</v>
      </c>
      <c r="H4516" s="12">
        <f t="shared" si="140"/>
        <v>0</v>
      </c>
      <c r="I4516" s="12">
        <f t="shared" si="141"/>
        <v>0</v>
      </c>
      <c r="J4516" s="13">
        <f>(1 - Dashboard!$I$9) * H4516 * Dashboard!$I$8 * 'Lookups and Calculations'!$F$12</f>
        <v>0</v>
      </c>
      <c r="K4516" s="12">
        <f>(1 - Dashboard!$I$11) * I4516 * Dashboard!$I$10 * 'Lookups and Calculations'!$F$12</f>
        <v>0</v>
      </c>
      <c r="L4516" s="12">
        <f>(H4516 - I4516) * Dashboard!$I$13 * (Dashboard!$D$12 / 365) * 'Lookups and Calculations'!$F$12</f>
        <v>0</v>
      </c>
      <c r="M4516" s="3">
        <f>(G4516*2) * Dashboard!$I$13 * (Dashboard!$D$12 / 365) * 'Lookups and Calculations'!$F$12</f>
        <v>1602.0878730267946</v>
      </c>
      <c r="N4516" s="12">
        <f>H4516 * Dashboard!$I$14 * Dashboard!$I$15 * (Dashboard!$D$12 / 365) * 'Lookups and Calculations'!$F$12</f>
        <v>0</v>
      </c>
    </row>
    <row r="4517" spans="1:14" x14ac:dyDescent="0.35">
      <c r="A4517" s="2">
        <v>4516</v>
      </c>
      <c r="B4517" s="11">
        <v>0.16188801851179635</v>
      </c>
      <c r="C4517" s="11">
        <v>1.9964050237739017</v>
      </c>
      <c r="D4517" s="3">
        <f>B4517*Dashboard!$D$11*Dashboard!$D$10*SQRT(Dashboard!$D$12/365)</f>
        <v>40193.843224359538</v>
      </c>
      <c r="E4517" s="3">
        <f>IF(Dashboard!$I$3,C4517*Dashboard!$E$11*Dashboard!$E$10*SQRT(Dashboard!$D$12/365),0)</f>
        <v>991341.93222637894</v>
      </c>
      <c r="F4517" s="3">
        <f>D4517+IF(Dashboard!$I$3,E4517,0)</f>
        <v>1031535.7754507385</v>
      </c>
      <c r="G4517" s="3">
        <f>IF(Dashboard!$I$4, ('Lookups and Calculations'!$F$9) / (1 - 'Lookups and Calculations'!$F$10), 'Lookups and Calculations'!$F$9)</f>
        <v>1951878.888340465</v>
      </c>
      <c r="H4517" s="12">
        <f t="shared" si="140"/>
        <v>0</v>
      </c>
      <c r="I4517" s="12">
        <f t="shared" si="141"/>
        <v>0</v>
      </c>
      <c r="J4517" s="13">
        <f>(1 - Dashboard!$I$9) * H4517 * Dashboard!$I$8 * 'Lookups and Calculations'!$F$12</f>
        <v>0</v>
      </c>
      <c r="K4517" s="12">
        <f>(1 - Dashboard!$I$11) * I4517 * Dashboard!$I$10 * 'Lookups and Calculations'!$F$12</f>
        <v>0</v>
      </c>
      <c r="L4517" s="12">
        <f>(H4517 - I4517) * Dashboard!$I$13 * (Dashboard!$D$12 / 365) * 'Lookups and Calculations'!$F$12</f>
        <v>0</v>
      </c>
      <c r="M4517" s="3">
        <f>(G4517*2) * Dashboard!$I$13 * (Dashboard!$D$12 / 365) * 'Lookups and Calculations'!$F$12</f>
        <v>1602.0878730267946</v>
      </c>
      <c r="N4517" s="12">
        <f>H4517 * Dashboard!$I$14 * Dashboard!$I$15 * (Dashboard!$D$12 / 365) * 'Lookups and Calculations'!$F$12</f>
        <v>0</v>
      </c>
    </row>
    <row r="4518" spans="1:14" x14ac:dyDescent="0.35">
      <c r="A4518" s="2">
        <v>4517</v>
      </c>
      <c r="B4518" s="11">
        <v>0.16094864180523527</v>
      </c>
      <c r="C4518" s="11">
        <v>-0.62679674912267969</v>
      </c>
      <c r="D4518" s="3">
        <f>B4518*Dashboard!$D$11*Dashboard!$D$10*SQRT(Dashboard!$D$12/365)</f>
        <v>39960.613116169792</v>
      </c>
      <c r="E4518" s="3">
        <f>IF(Dashboard!$I$3,C4518*Dashboard!$E$11*Dashboard!$E$10*SQRT(Dashboard!$D$12/365),0)</f>
        <v>-311244.40831845056</v>
      </c>
      <c r="F4518" s="3">
        <f>D4518+IF(Dashboard!$I$3,E4518,0)</f>
        <v>-271283.79520228074</v>
      </c>
      <c r="G4518" s="3">
        <f>IF(Dashboard!$I$4, ('Lookups and Calculations'!$F$9) / (1 - 'Lookups and Calculations'!$F$10), 'Lookups and Calculations'!$F$9)</f>
        <v>1951878.888340465</v>
      </c>
      <c r="H4518" s="12">
        <f t="shared" si="140"/>
        <v>0</v>
      </c>
      <c r="I4518" s="12">
        <f t="shared" si="141"/>
        <v>0</v>
      </c>
      <c r="J4518" s="13">
        <f>(1 - Dashboard!$I$9) * H4518 * Dashboard!$I$8 * 'Lookups and Calculations'!$F$12</f>
        <v>0</v>
      </c>
      <c r="K4518" s="12">
        <f>(1 - Dashboard!$I$11) * I4518 * Dashboard!$I$10 * 'Lookups and Calculations'!$F$12</f>
        <v>0</v>
      </c>
      <c r="L4518" s="12">
        <f>(H4518 - I4518) * Dashboard!$I$13 * (Dashboard!$D$12 / 365) * 'Lookups and Calculations'!$F$12</f>
        <v>0</v>
      </c>
      <c r="M4518" s="3">
        <f>(G4518*2) * Dashboard!$I$13 * (Dashboard!$D$12 / 365) * 'Lookups and Calculations'!$F$12</f>
        <v>1602.0878730267946</v>
      </c>
      <c r="N4518" s="12">
        <f>H4518 * Dashboard!$I$14 * Dashboard!$I$15 * (Dashboard!$D$12 / 365) * 'Lookups and Calculations'!$F$12</f>
        <v>0</v>
      </c>
    </row>
    <row r="4519" spans="1:14" x14ac:dyDescent="0.35">
      <c r="A4519" s="2">
        <v>4518</v>
      </c>
      <c r="B4519" s="11">
        <v>1.7769922773240112</v>
      </c>
      <c r="C4519" s="11">
        <v>1.3143319156392004</v>
      </c>
      <c r="D4519" s="3">
        <f>B4519*Dashboard!$D$11*Dashboard!$D$10*SQRT(Dashboard!$D$12/365)</f>
        <v>441194.78181428503</v>
      </c>
      <c r="E4519" s="3">
        <f>IF(Dashboard!$I$3,C4519*Dashboard!$E$11*Dashboard!$E$10*SQRT(Dashboard!$D$12/365),0)</f>
        <v>652649.29977661988</v>
      </c>
      <c r="F4519" s="3">
        <f>D4519+IF(Dashboard!$I$3,E4519,0)</f>
        <v>1093844.0815909049</v>
      </c>
      <c r="G4519" s="3">
        <f>IF(Dashboard!$I$4, ('Lookups and Calculations'!$F$9) / (1 - 'Lookups and Calculations'!$F$10), 'Lookups and Calculations'!$F$9)</f>
        <v>1951878.888340465</v>
      </c>
      <c r="H4519" s="12">
        <f t="shared" si="140"/>
        <v>0</v>
      </c>
      <c r="I4519" s="12">
        <f t="shared" si="141"/>
        <v>0</v>
      </c>
      <c r="J4519" s="13">
        <f>(1 - Dashboard!$I$9) * H4519 * Dashboard!$I$8 * 'Lookups and Calculations'!$F$12</f>
        <v>0</v>
      </c>
      <c r="K4519" s="12">
        <f>(1 - Dashboard!$I$11) * I4519 * Dashboard!$I$10 * 'Lookups and Calculations'!$F$12</f>
        <v>0</v>
      </c>
      <c r="L4519" s="12">
        <f>(H4519 - I4519) * Dashboard!$I$13 * (Dashboard!$D$12 / 365) * 'Lookups and Calculations'!$F$12</f>
        <v>0</v>
      </c>
      <c r="M4519" s="3">
        <f>(G4519*2) * Dashboard!$I$13 * (Dashboard!$D$12 / 365) * 'Lookups and Calculations'!$F$12</f>
        <v>1602.0878730267946</v>
      </c>
      <c r="N4519" s="12">
        <f>H4519 * Dashboard!$I$14 * Dashboard!$I$15 * (Dashboard!$D$12 / 365) * 'Lookups and Calculations'!$F$12</f>
        <v>0</v>
      </c>
    </row>
    <row r="4520" spans="1:14" x14ac:dyDescent="0.35">
      <c r="A4520" s="2">
        <v>4519</v>
      </c>
      <c r="B4520" s="11">
        <v>0.41589540931192015</v>
      </c>
      <c r="C4520" s="11">
        <v>0.18721851899059219</v>
      </c>
      <c r="D4520" s="3">
        <f>B4520*Dashboard!$D$11*Dashboard!$D$10*SQRT(Dashboard!$D$12/365)</f>
        <v>103259.24693677115</v>
      </c>
      <c r="E4520" s="3">
        <f>IF(Dashboard!$I$3,C4520*Dashboard!$E$11*Dashboard!$E$10*SQRT(Dashboard!$D$12/365),0)</f>
        <v>92965.889263217017</v>
      </c>
      <c r="F4520" s="3">
        <f>D4520+IF(Dashboard!$I$3,E4520,0)</f>
        <v>196225.13619998816</v>
      </c>
      <c r="G4520" s="3">
        <f>IF(Dashboard!$I$4, ('Lookups and Calculations'!$F$9) / (1 - 'Lookups and Calculations'!$F$10), 'Lookups and Calculations'!$F$9)</f>
        <v>1951878.888340465</v>
      </c>
      <c r="H4520" s="12">
        <f t="shared" si="140"/>
        <v>0</v>
      </c>
      <c r="I4520" s="12">
        <f t="shared" si="141"/>
        <v>0</v>
      </c>
      <c r="J4520" s="13">
        <f>(1 - Dashboard!$I$9) * H4520 * Dashboard!$I$8 * 'Lookups and Calculations'!$F$12</f>
        <v>0</v>
      </c>
      <c r="K4520" s="12">
        <f>(1 - Dashboard!$I$11) * I4520 * Dashboard!$I$10 * 'Lookups and Calculations'!$F$12</f>
        <v>0</v>
      </c>
      <c r="L4520" s="12">
        <f>(H4520 - I4520) * Dashboard!$I$13 * (Dashboard!$D$12 / 365) * 'Lookups and Calculations'!$F$12</f>
        <v>0</v>
      </c>
      <c r="M4520" s="3">
        <f>(G4520*2) * Dashboard!$I$13 * (Dashboard!$D$12 / 365) * 'Lookups and Calculations'!$F$12</f>
        <v>1602.0878730267946</v>
      </c>
      <c r="N4520" s="12">
        <f>H4520 * Dashboard!$I$14 * Dashboard!$I$15 * (Dashboard!$D$12 / 365) * 'Lookups and Calculations'!$F$12</f>
        <v>0</v>
      </c>
    </row>
    <row r="4521" spans="1:14" x14ac:dyDescent="0.35">
      <c r="A4521" s="2">
        <v>4520</v>
      </c>
      <c r="B4521" s="11">
        <v>-4.225507087609337E-2</v>
      </c>
      <c r="C4521" s="11">
        <v>-0.67352671479446713</v>
      </c>
      <c r="D4521" s="3">
        <f>B4521*Dashboard!$D$11*Dashboard!$D$10*SQRT(Dashboard!$D$12/365)</f>
        <v>-10491.163644109587</v>
      </c>
      <c r="E4521" s="3">
        <f>IF(Dashboard!$I$3,C4521*Dashboard!$E$11*Dashboard!$E$10*SQRT(Dashboard!$D$12/365),0)</f>
        <v>-334448.80517694523</v>
      </c>
      <c r="F4521" s="3">
        <f>D4521+IF(Dashboard!$I$3,E4521,0)</f>
        <v>-344939.96882105479</v>
      </c>
      <c r="G4521" s="3">
        <f>IF(Dashboard!$I$4, ('Lookups and Calculations'!$F$9) / (1 - 'Lookups and Calculations'!$F$10), 'Lookups and Calculations'!$F$9)</f>
        <v>1951878.888340465</v>
      </c>
      <c r="H4521" s="12">
        <f t="shared" si="140"/>
        <v>0</v>
      </c>
      <c r="I4521" s="12">
        <f t="shared" si="141"/>
        <v>0</v>
      </c>
      <c r="J4521" s="13">
        <f>(1 - Dashboard!$I$9) * H4521 * Dashboard!$I$8 * 'Lookups and Calculations'!$F$12</f>
        <v>0</v>
      </c>
      <c r="K4521" s="12">
        <f>(1 - Dashboard!$I$11) * I4521 * Dashboard!$I$10 * 'Lookups and Calculations'!$F$12</f>
        <v>0</v>
      </c>
      <c r="L4521" s="12">
        <f>(H4521 - I4521) * Dashboard!$I$13 * (Dashboard!$D$12 / 365) * 'Lookups and Calculations'!$F$12</f>
        <v>0</v>
      </c>
      <c r="M4521" s="3">
        <f>(G4521*2) * Dashboard!$I$13 * (Dashboard!$D$12 / 365) * 'Lookups and Calculations'!$F$12</f>
        <v>1602.0878730267946</v>
      </c>
      <c r="N4521" s="12">
        <f>H4521 * Dashboard!$I$14 * Dashboard!$I$15 * (Dashboard!$D$12 / 365) * 'Lookups and Calculations'!$F$12</f>
        <v>0</v>
      </c>
    </row>
    <row r="4522" spans="1:14" x14ac:dyDescent="0.35">
      <c r="A4522" s="2">
        <v>4521</v>
      </c>
      <c r="B4522" s="11">
        <v>-1.0159590833544763</v>
      </c>
      <c r="C4522" s="11">
        <v>0.70884143726698812</v>
      </c>
      <c r="D4522" s="3">
        <f>B4522*Dashboard!$D$11*Dashboard!$D$10*SQRT(Dashboard!$D$12/365)</f>
        <v>-252244.11598896855</v>
      </c>
      <c r="E4522" s="3">
        <f>IF(Dashboard!$I$3,C4522*Dashboard!$E$11*Dashboard!$E$10*SQRT(Dashboard!$D$12/365),0)</f>
        <v>351984.80854051519</v>
      </c>
      <c r="F4522" s="3">
        <f>D4522+IF(Dashboard!$I$3,E4522,0)</f>
        <v>99740.692551546643</v>
      </c>
      <c r="G4522" s="3">
        <f>IF(Dashboard!$I$4, ('Lookups and Calculations'!$F$9) / (1 - 'Lookups and Calculations'!$F$10), 'Lookups and Calculations'!$F$9)</f>
        <v>1951878.888340465</v>
      </c>
      <c r="H4522" s="12">
        <f t="shared" si="140"/>
        <v>0</v>
      </c>
      <c r="I4522" s="12">
        <f t="shared" si="141"/>
        <v>0</v>
      </c>
      <c r="J4522" s="13">
        <f>(1 - Dashboard!$I$9) * H4522 * Dashboard!$I$8 * 'Lookups and Calculations'!$F$12</f>
        <v>0</v>
      </c>
      <c r="K4522" s="12">
        <f>(1 - Dashboard!$I$11) * I4522 * Dashboard!$I$10 * 'Lookups and Calculations'!$F$12</f>
        <v>0</v>
      </c>
      <c r="L4522" s="12">
        <f>(H4522 - I4522) * Dashboard!$I$13 * (Dashboard!$D$12 / 365) * 'Lookups and Calculations'!$F$12</f>
        <v>0</v>
      </c>
      <c r="M4522" s="3">
        <f>(G4522*2) * Dashboard!$I$13 * (Dashboard!$D$12 / 365) * 'Lookups and Calculations'!$F$12</f>
        <v>1602.0878730267946</v>
      </c>
      <c r="N4522" s="12">
        <f>H4522 * Dashboard!$I$14 * Dashboard!$I$15 * (Dashboard!$D$12 / 365) * 'Lookups and Calculations'!$F$12</f>
        <v>0</v>
      </c>
    </row>
    <row r="4523" spans="1:14" x14ac:dyDescent="0.35">
      <c r="A4523" s="2">
        <v>4522</v>
      </c>
      <c r="B4523" s="11">
        <v>-0.94692280406363338</v>
      </c>
      <c r="C4523" s="11">
        <v>0.49403409497059386</v>
      </c>
      <c r="D4523" s="3">
        <f>B4523*Dashboard!$D$11*Dashboard!$D$10*SQRT(Dashboard!$D$12/365)</f>
        <v>-235103.66660847873</v>
      </c>
      <c r="E4523" s="3">
        <f>IF(Dashboard!$I$3,C4523*Dashboard!$E$11*Dashboard!$E$10*SQRT(Dashboard!$D$12/365),0)</f>
        <v>245319.31570080301</v>
      </c>
      <c r="F4523" s="3">
        <f>D4523+IF(Dashboard!$I$3,E4523,0)</f>
        <v>10215.649092324282</v>
      </c>
      <c r="G4523" s="3">
        <f>IF(Dashboard!$I$4, ('Lookups and Calculations'!$F$9) / (1 - 'Lookups and Calculations'!$F$10), 'Lookups and Calculations'!$F$9)</f>
        <v>1951878.888340465</v>
      </c>
      <c r="H4523" s="12">
        <f t="shared" si="140"/>
        <v>0</v>
      </c>
      <c r="I4523" s="12">
        <f t="shared" si="141"/>
        <v>0</v>
      </c>
      <c r="J4523" s="13">
        <f>(1 - Dashboard!$I$9) * H4523 * Dashboard!$I$8 * 'Lookups and Calculations'!$F$12</f>
        <v>0</v>
      </c>
      <c r="K4523" s="12">
        <f>(1 - Dashboard!$I$11) * I4523 * Dashboard!$I$10 * 'Lookups and Calculations'!$F$12</f>
        <v>0</v>
      </c>
      <c r="L4523" s="12">
        <f>(H4523 - I4523) * Dashboard!$I$13 * (Dashboard!$D$12 / 365) * 'Lookups and Calculations'!$F$12</f>
        <v>0</v>
      </c>
      <c r="M4523" s="3">
        <f>(G4523*2) * Dashboard!$I$13 * (Dashboard!$D$12 / 365) * 'Lookups and Calculations'!$F$12</f>
        <v>1602.0878730267946</v>
      </c>
      <c r="N4523" s="12">
        <f>H4523 * Dashboard!$I$14 * Dashboard!$I$15 * (Dashboard!$D$12 / 365) * 'Lookups and Calculations'!$F$12</f>
        <v>0</v>
      </c>
    </row>
    <row r="4524" spans="1:14" x14ac:dyDescent="0.35">
      <c r="A4524" s="2">
        <v>4523</v>
      </c>
      <c r="B4524" s="11">
        <v>0.18219490848594908</v>
      </c>
      <c r="C4524" s="11">
        <v>0.13716319254553441</v>
      </c>
      <c r="D4524" s="3">
        <f>B4524*Dashboard!$D$11*Dashboard!$D$10*SQRT(Dashboard!$D$12/365)</f>
        <v>45235.673740902297</v>
      </c>
      <c r="E4524" s="3">
        <f>IF(Dashboard!$I$3,C4524*Dashboard!$E$11*Dashboard!$E$10*SQRT(Dashboard!$D$12/365),0)</f>
        <v>68110.239510110827</v>
      </c>
      <c r="F4524" s="3">
        <f>D4524+IF(Dashboard!$I$3,E4524,0)</f>
        <v>113345.91325101312</v>
      </c>
      <c r="G4524" s="3">
        <f>IF(Dashboard!$I$4, ('Lookups and Calculations'!$F$9) / (1 - 'Lookups and Calculations'!$F$10), 'Lookups and Calculations'!$F$9)</f>
        <v>1951878.888340465</v>
      </c>
      <c r="H4524" s="12">
        <f t="shared" si="140"/>
        <v>0</v>
      </c>
      <c r="I4524" s="12">
        <f t="shared" si="141"/>
        <v>0</v>
      </c>
      <c r="J4524" s="13">
        <f>(1 - Dashboard!$I$9) * H4524 * Dashboard!$I$8 * 'Lookups and Calculations'!$F$12</f>
        <v>0</v>
      </c>
      <c r="K4524" s="12">
        <f>(1 - Dashboard!$I$11) * I4524 * Dashboard!$I$10 * 'Lookups and Calculations'!$F$12</f>
        <v>0</v>
      </c>
      <c r="L4524" s="12">
        <f>(H4524 - I4524) * Dashboard!$I$13 * (Dashboard!$D$12 / 365) * 'Lookups and Calculations'!$F$12</f>
        <v>0</v>
      </c>
      <c r="M4524" s="3">
        <f>(G4524*2) * Dashboard!$I$13 * (Dashboard!$D$12 / 365) * 'Lookups and Calculations'!$F$12</f>
        <v>1602.0878730267946</v>
      </c>
      <c r="N4524" s="12">
        <f>H4524 * Dashboard!$I$14 * Dashboard!$I$15 * (Dashboard!$D$12 / 365) * 'Lookups and Calculations'!$F$12</f>
        <v>0</v>
      </c>
    </row>
    <row r="4525" spans="1:14" x14ac:dyDescent="0.35">
      <c r="A4525" s="2">
        <v>4524</v>
      </c>
      <c r="B4525" s="11">
        <v>1.2937824378722058</v>
      </c>
      <c r="C4525" s="11">
        <v>-0.21785717169940799</v>
      </c>
      <c r="D4525" s="3">
        <f>B4525*Dashboard!$D$11*Dashboard!$D$10*SQRT(Dashboard!$D$12/365)</f>
        <v>321222.58924600942</v>
      </c>
      <c r="E4525" s="3">
        <f>IF(Dashboard!$I$3,C4525*Dashboard!$E$11*Dashboard!$E$10*SQRT(Dashboard!$D$12/365),0)</f>
        <v>-108179.92690361233</v>
      </c>
      <c r="F4525" s="3">
        <f>D4525+IF(Dashboard!$I$3,E4525,0)</f>
        <v>213042.66234239709</v>
      </c>
      <c r="G4525" s="3">
        <f>IF(Dashboard!$I$4, ('Lookups and Calculations'!$F$9) / (1 - 'Lookups and Calculations'!$F$10), 'Lookups and Calculations'!$F$9)</f>
        <v>1951878.888340465</v>
      </c>
      <c r="H4525" s="12">
        <f t="shared" si="140"/>
        <v>0</v>
      </c>
      <c r="I4525" s="12">
        <f t="shared" si="141"/>
        <v>0</v>
      </c>
      <c r="J4525" s="13">
        <f>(1 - Dashboard!$I$9) * H4525 * Dashboard!$I$8 * 'Lookups and Calculations'!$F$12</f>
        <v>0</v>
      </c>
      <c r="K4525" s="12">
        <f>(1 - Dashboard!$I$11) * I4525 * Dashboard!$I$10 * 'Lookups and Calculations'!$F$12</f>
        <v>0</v>
      </c>
      <c r="L4525" s="12">
        <f>(H4525 - I4525) * Dashboard!$I$13 * (Dashboard!$D$12 / 365) * 'Lookups and Calculations'!$F$12</f>
        <v>0</v>
      </c>
      <c r="M4525" s="3">
        <f>(G4525*2) * Dashboard!$I$13 * (Dashboard!$D$12 / 365) * 'Lookups and Calculations'!$F$12</f>
        <v>1602.0878730267946</v>
      </c>
      <c r="N4525" s="12">
        <f>H4525 * Dashboard!$I$14 * Dashboard!$I$15 * (Dashboard!$D$12 / 365) * 'Lookups and Calculations'!$F$12</f>
        <v>0</v>
      </c>
    </row>
    <row r="4526" spans="1:14" x14ac:dyDescent="0.35">
      <c r="A4526" s="2">
        <v>4525</v>
      </c>
      <c r="B4526" s="11">
        <v>1.3000130914668548</v>
      </c>
      <c r="C4526" s="11">
        <v>-0.52627666548011798</v>
      </c>
      <c r="D4526" s="3">
        <f>B4526*Dashboard!$D$11*Dashboard!$D$10*SQRT(Dashboard!$D$12/365)</f>
        <v>322769.54692744138</v>
      </c>
      <c r="E4526" s="3">
        <f>IF(Dashboard!$I$3,C4526*Dashboard!$E$11*Dashboard!$E$10*SQRT(Dashboard!$D$12/365),0)</f>
        <v>-261329.80043121852</v>
      </c>
      <c r="F4526" s="3">
        <f>D4526+IF(Dashboard!$I$3,E4526,0)</f>
        <v>61439.746496222855</v>
      </c>
      <c r="G4526" s="3">
        <f>IF(Dashboard!$I$4, ('Lookups and Calculations'!$F$9) / (1 - 'Lookups and Calculations'!$F$10), 'Lookups and Calculations'!$F$9)</f>
        <v>1951878.888340465</v>
      </c>
      <c r="H4526" s="12">
        <f t="shared" si="140"/>
        <v>0</v>
      </c>
      <c r="I4526" s="12">
        <f t="shared" si="141"/>
        <v>0</v>
      </c>
      <c r="J4526" s="13">
        <f>(1 - Dashboard!$I$9) * H4526 * Dashboard!$I$8 * 'Lookups and Calculations'!$F$12</f>
        <v>0</v>
      </c>
      <c r="K4526" s="12">
        <f>(1 - Dashboard!$I$11) * I4526 * Dashboard!$I$10 * 'Lookups and Calculations'!$F$12</f>
        <v>0</v>
      </c>
      <c r="L4526" s="12">
        <f>(H4526 - I4526) * Dashboard!$I$13 * (Dashboard!$D$12 / 365) * 'Lookups and Calculations'!$F$12</f>
        <v>0</v>
      </c>
      <c r="M4526" s="3">
        <f>(G4526*2) * Dashboard!$I$13 * (Dashboard!$D$12 / 365) * 'Lookups and Calculations'!$F$12</f>
        <v>1602.0878730267946</v>
      </c>
      <c r="N4526" s="12">
        <f>H4526 * Dashboard!$I$14 * Dashboard!$I$15 * (Dashboard!$D$12 / 365) * 'Lookups and Calculations'!$F$12</f>
        <v>0</v>
      </c>
    </row>
    <row r="4527" spans="1:14" x14ac:dyDescent="0.35">
      <c r="A4527" s="2">
        <v>4526</v>
      </c>
      <c r="B4527" s="11">
        <v>0.5390868315329943</v>
      </c>
      <c r="C4527" s="11">
        <v>-1.0676500748040414</v>
      </c>
      <c r="D4527" s="3">
        <f>B4527*Dashboard!$D$11*Dashboard!$D$10*SQRT(Dashboard!$D$12/365)</f>
        <v>133845.43087340964</v>
      </c>
      <c r="E4527" s="3">
        <f>IF(Dashboard!$I$3,C4527*Dashboard!$E$11*Dashboard!$E$10*SQRT(Dashboard!$D$12/365),0)</f>
        <v>-530156.09332474996</v>
      </c>
      <c r="F4527" s="3">
        <f>D4527+IF(Dashboard!$I$3,E4527,0)</f>
        <v>-396310.66245134035</v>
      </c>
      <c r="G4527" s="3">
        <f>IF(Dashboard!$I$4, ('Lookups and Calculations'!$F$9) / (1 - 'Lookups and Calculations'!$F$10), 'Lookups and Calculations'!$F$9)</f>
        <v>1951878.888340465</v>
      </c>
      <c r="H4527" s="12">
        <f t="shared" si="140"/>
        <v>0</v>
      </c>
      <c r="I4527" s="12">
        <f t="shared" si="141"/>
        <v>0</v>
      </c>
      <c r="J4527" s="13">
        <f>(1 - Dashboard!$I$9) * H4527 * Dashboard!$I$8 * 'Lookups and Calculations'!$F$12</f>
        <v>0</v>
      </c>
      <c r="K4527" s="12">
        <f>(1 - Dashboard!$I$11) * I4527 * Dashboard!$I$10 * 'Lookups and Calculations'!$F$12</f>
        <v>0</v>
      </c>
      <c r="L4527" s="12">
        <f>(H4527 - I4527) * Dashboard!$I$13 * (Dashboard!$D$12 / 365) * 'Lookups and Calculations'!$F$12</f>
        <v>0</v>
      </c>
      <c r="M4527" s="3">
        <f>(G4527*2) * Dashboard!$I$13 * (Dashboard!$D$12 / 365) * 'Lookups and Calculations'!$F$12</f>
        <v>1602.0878730267946</v>
      </c>
      <c r="N4527" s="12">
        <f>H4527 * Dashboard!$I$14 * Dashboard!$I$15 * (Dashboard!$D$12 / 365) * 'Lookups and Calculations'!$F$12</f>
        <v>0</v>
      </c>
    </row>
    <row r="4528" spans="1:14" x14ac:dyDescent="0.35">
      <c r="A4528" s="2">
        <v>4527</v>
      </c>
      <c r="B4528" s="11">
        <v>0.13116198439357457</v>
      </c>
      <c r="C4528" s="11">
        <v>-1.3172399480562218</v>
      </c>
      <c r="D4528" s="3">
        <f>B4528*Dashboard!$D$11*Dashboard!$D$10*SQRT(Dashboard!$D$12/365)</f>
        <v>32565.129193468256</v>
      </c>
      <c r="E4528" s="3">
        <f>IF(Dashboard!$I$3,C4528*Dashboard!$E$11*Dashboard!$E$10*SQRT(Dashboard!$D$12/365),0)</f>
        <v>-654093.32262816397</v>
      </c>
      <c r="F4528" s="3">
        <f>D4528+IF(Dashboard!$I$3,E4528,0)</f>
        <v>-621528.19343469571</v>
      </c>
      <c r="G4528" s="3">
        <f>IF(Dashboard!$I$4, ('Lookups and Calculations'!$F$9) / (1 - 'Lookups and Calculations'!$F$10), 'Lookups and Calculations'!$F$9)</f>
        <v>1951878.888340465</v>
      </c>
      <c r="H4528" s="12">
        <f t="shared" si="140"/>
        <v>0</v>
      </c>
      <c r="I4528" s="12">
        <f t="shared" si="141"/>
        <v>0</v>
      </c>
      <c r="J4528" s="13">
        <f>(1 - Dashboard!$I$9) * H4528 * Dashboard!$I$8 * 'Lookups and Calculations'!$F$12</f>
        <v>0</v>
      </c>
      <c r="K4528" s="12">
        <f>(1 - Dashboard!$I$11) * I4528 * Dashboard!$I$10 * 'Lookups and Calculations'!$F$12</f>
        <v>0</v>
      </c>
      <c r="L4528" s="12">
        <f>(H4528 - I4528) * Dashboard!$I$13 * (Dashboard!$D$12 / 365) * 'Lookups and Calculations'!$F$12</f>
        <v>0</v>
      </c>
      <c r="M4528" s="3">
        <f>(G4528*2) * Dashboard!$I$13 * (Dashboard!$D$12 / 365) * 'Lookups and Calculations'!$F$12</f>
        <v>1602.0878730267946</v>
      </c>
      <c r="N4528" s="12">
        <f>H4528 * Dashboard!$I$14 * Dashboard!$I$15 * (Dashboard!$D$12 / 365) * 'Lookups and Calculations'!$F$12</f>
        <v>0</v>
      </c>
    </row>
    <row r="4529" spans="1:14" x14ac:dyDescent="0.35">
      <c r="A4529" s="2">
        <v>4528</v>
      </c>
      <c r="B4529" s="11">
        <v>-0.39308602149798327</v>
      </c>
      <c r="C4529" s="11">
        <v>-0.27981280857590518</v>
      </c>
      <c r="D4529" s="3">
        <f>B4529*Dashboard!$D$11*Dashboard!$D$10*SQRT(Dashboard!$D$12/365)</f>
        <v>-97596.091835702377</v>
      </c>
      <c r="E4529" s="3">
        <f>IF(Dashboard!$I$3,C4529*Dashboard!$E$11*Dashboard!$E$10*SQRT(Dashboard!$D$12/365),0)</f>
        <v>-138944.83685027179</v>
      </c>
      <c r="F4529" s="3">
        <f>D4529+IF(Dashboard!$I$3,E4529,0)</f>
        <v>-236540.92868597416</v>
      </c>
      <c r="G4529" s="3">
        <f>IF(Dashboard!$I$4, ('Lookups and Calculations'!$F$9) / (1 - 'Lookups and Calculations'!$F$10), 'Lookups and Calculations'!$F$9)</f>
        <v>1951878.888340465</v>
      </c>
      <c r="H4529" s="12">
        <f t="shared" si="140"/>
        <v>0</v>
      </c>
      <c r="I4529" s="12">
        <f t="shared" si="141"/>
        <v>0</v>
      </c>
      <c r="J4529" s="13">
        <f>(1 - Dashboard!$I$9) * H4529 * Dashboard!$I$8 * 'Lookups and Calculations'!$F$12</f>
        <v>0</v>
      </c>
      <c r="K4529" s="12">
        <f>(1 - Dashboard!$I$11) * I4529 * Dashboard!$I$10 * 'Lookups and Calculations'!$F$12</f>
        <v>0</v>
      </c>
      <c r="L4529" s="12">
        <f>(H4529 - I4529) * Dashboard!$I$13 * (Dashboard!$D$12 / 365) * 'Lookups and Calculations'!$F$12</f>
        <v>0</v>
      </c>
      <c r="M4529" s="3">
        <f>(G4529*2) * Dashboard!$I$13 * (Dashboard!$D$12 / 365) * 'Lookups and Calculations'!$F$12</f>
        <v>1602.0878730267946</v>
      </c>
      <c r="N4529" s="12">
        <f>H4529 * Dashboard!$I$14 * Dashboard!$I$15 * (Dashboard!$D$12 / 365) * 'Lookups and Calculations'!$F$12</f>
        <v>0</v>
      </c>
    </row>
    <row r="4530" spans="1:14" x14ac:dyDescent="0.35">
      <c r="A4530" s="2">
        <v>4529</v>
      </c>
      <c r="B4530" s="11">
        <v>0.1054111112948851</v>
      </c>
      <c r="C4530" s="11">
        <v>-0.90646806967622373</v>
      </c>
      <c r="D4530" s="3">
        <f>B4530*Dashboard!$D$11*Dashboard!$D$10*SQRT(Dashboard!$D$12/365)</f>
        <v>26171.656929529945</v>
      </c>
      <c r="E4530" s="3">
        <f>IF(Dashboard!$I$3,C4530*Dashboard!$E$11*Dashboard!$E$10*SQRT(Dashboard!$D$12/365),0)</f>
        <v>-450118.98737643863</v>
      </c>
      <c r="F4530" s="3">
        <f>D4530+IF(Dashboard!$I$3,E4530,0)</f>
        <v>-423947.33044690866</v>
      </c>
      <c r="G4530" s="3">
        <f>IF(Dashboard!$I$4, ('Lookups and Calculations'!$F$9) / (1 - 'Lookups and Calculations'!$F$10), 'Lookups and Calculations'!$F$9)</f>
        <v>1951878.888340465</v>
      </c>
      <c r="H4530" s="12">
        <f t="shared" si="140"/>
        <v>0</v>
      </c>
      <c r="I4530" s="12">
        <f t="shared" si="141"/>
        <v>0</v>
      </c>
      <c r="J4530" s="13">
        <f>(1 - Dashboard!$I$9) * H4530 * Dashboard!$I$8 * 'Lookups and Calculations'!$F$12</f>
        <v>0</v>
      </c>
      <c r="K4530" s="12">
        <f>(1 - Dashboard!$I$11) * I4530 * Dashboard!$I$10 * 'Lookups and Calculations'!$F$12</f>
        <v>0</v>
      </c>
      <c r="L4530" s="12">
        <f>(H4530 - I4530) * Dashboard!$I$13 * (Dashboard!$D$12 / 365) * 'Lookups and Calculations'!$F$12</f>
        <v>0</v>
      </c>
      <c r="M4530" s="3">
        <f>(G4530*2) * Dashboard!$I$13 * (Dashboard!$D$12 / 365) * 'Lookups and Calculations'!$F$12</f>
        <v>1602.0878730267946</v>
      </c>
      <c r="N4530" s="12">
        <f>H4530 * Dashboard!$I$14 * Dashboard!$I$15 * (Dashboard!$D$12 / 365) * 'Lookups and Calculations'!$F$12</f>
        <v>0</v>
      </c>
    </row>
    <row r="4531" spans="1:14" x14ac:dyDescent="0.35">
      <c r="A4531" s="2">
        <v>4530</v>
      </c>
      <c r="B4531" s="11">
        <v>-1.002094141419452</v>
      </c>
      <c r="C4531" s="11">
        <v>2.0046403770695651</v>
      </c>
      <c r="D4531" s="3">
        <f>B4531*Dashboard!$D$11*Dashboard!$D$10*SQRT(Dashboard!$D$12/365)</f>
        <v>-248801.70371180176</v>
      </c>
      <c r="E4531" s="3">
        <f>IF(Dashboard!$I$3,C4531*Dashboard!$E$11*Dashboard!$E$10*SQRT(Dashboard!$D$12/365),0)</f>
        <v>995431.30835570616</v>
      </c>
      <c r="F4531" s="3">
        <f>D4531+IF(Dashboard!$I$3,E4531,0)</f>
        <v>746629.60464390437</v>
      </c>
      <c r="G4531" s="3">
        <f>IF(Dashboard!$I$4, ('Lookups and Calculations'!$F$9) / (1 - 'Lookups and Calculations'!$F$10), 'Lookups and Calculations'!$F$9)</f>
        <v>1951878.888340465</v>
      </c>
      <c r="H4531" s="12">
        <f t="shared" si="140"/>
        <v>0</v>
      </c>
      <c r="I4531" s="12">
        <f t="shared" si="141"/>
        <v>0</v>
      </c>
      <c r="J4531" s="13">
        <f>(1 - Dashboard!$I$9) * H4531 * Dashboard!$I$8 * 'Lookups and Calculations'!$F$12</f>
        <v>0</v>
      </c>
      <c r="K4531" s="12">
        <f>(1 - Dashboard!$I$11) * I4531 * Dashboard!$I$10 * 'Lookups and Calculations'!$F$12</f>
        <v>0</v>
      </c>
      <c r="L4531" s="12">
        <f>(H4531 - I4531) * Dashboard!$I$13 * (Dashboard!$D$12 / 365) * 'Lookups and Calculations'!$F$12</f>
        <v>0</v>
      </c>
      <c r="M4531" s="3">
        <f>(G4531*2) * Dashboard!$I$13 * (Dashboard!$D$12 / 365) * 'Lookups and Calculations'!$F$12</f>
        <v>1602.0878730267946</v>
      </c>
      <c r="N4531" s="12">
        <f>H4531 * Dashboard!$I$14 * Dashboard!$I$15 * (Dashboard!$D$12 / 365) * 'Lookups and Calculations'!$F$12</f>
        <v>0</v>
      </c>
    </row>
    <row r="4532" spans="1:14" x14ac:dyDescent="0.35">
      <c r="A4532" s="2">
        <v>4531</v>
      </c>
      <c r="B4532" s="11">
        <v>1.8337344298987566</v>
      </c>
      <c r="C4532" s="11">
        <v>0.2406257264487453</v>
      </c>
      <c r="D4532" s="3">
        <f>B4532*Dashboard!$D$11*Dashboard!$D$10*SQRT(Dashboard!$D$12/365)</f>
        <v>455282.82369513513</v>
      </c>
      <c r="E4532" s="3">
        <f>IF(Dashboard!$I$3,C4532*Dashboard!$E$11*Dashboard!$E$10*SQRT(Dashboard!$D$12/365),0)</f>
        <v>119485.96089492251</v>
      </c>
      <c r="F4532" s="3">
        <f>D4532+IF(Dashboard!$I$3,E4532,0)</f>
        <v>574768.78459005768</v>
      </c>
      <c r="G4532" s="3">
        <f>IF(Dashboard!$I$4, ('Lookups and Calculations'!$F$9) / (1 - 'Lookups and Calculations'!$F$10), 'Lookups and Calculations'!$F$9)</f>
        <v>1951878.888340465</v>
      </c>
      <c r="H4532" s="12">
        <f t="shared" si="140"/>
        <v>0</v>
      </c>
      <c r="I4532" s="12">
        <f t="shared" si="141"/>
        <v>0</v>
      </c>
      <c r="J4532" s="13">
        <f>(1 - Dashboard!$I$9) * H4532 * Dashboard!$I$8 * 'Lookups and Calculations'!$F$12</f>
        <v>0</v>
      </c>
      <c r="K4532" s="12">
        <f>(1 - Dashboard!$I$11) * I4532 * Dashboard!$I$10 * 'Lookups and Calculations'!$F$12</f>
        <v>0</v>
      </c>
      <c r="L4532" s="12">
        <f>(H4532 - I4532) * Dashboard!$I$13 * (Dashboard!$D$12 / 365) * 'Lookups and Calculations'!$F$12</f>
        <v>0</v>
      </c>
      <c r="M4532" s="3">
        <f>(G4532*2) * Dashboard!$I$13 * (Dashboard!$D$12 / 365) * 'Lookups and Calculations'!$F$12</f>
        <v>1602.0878730267946</v>
      </c>
      <c r="N4532" s="12">
        <f>H4532 * Dashboard!$I$14 * Dashboard!$I$15 * (Dashboard!$D$12 / 365) * 'Lookups and Calculations'!$F$12</f>
        <v>0</v>
      </c>
    </row>
    <row r="4533" spans="1:14" x14ac:dyDescent="0.35">
      <c r="A4533" s="2">
        <v>4532</v>
      </c>
      <c r="B4533" s="11">
        <v>-1.2284108953405508</v>
      </c>
      <c r="C4533" s="11">
        <v>0.85569049571699674</v>
      </c>
      <c r="D4533" s="3">
        <f>B4533*Dashboard!$D$11*Dashboard!$D$10*SQRT(Dashboard!$D$12/365)</f>
        <v>-304992.02718214405</v>
      </c>
      <c r="E4533" s="3">
        <f>IF(Dashboard!$I$3,C4533*Dashboard!$E$11*Dashboard!$E$10*SQRT(Dashboard!$D$12/365),0)</f>
        <v>424904.6958458795</v>
      </c>
      <c r="F4533" s="3">
        <f>D4533+IF(Dashboard!$I$3,E4533,0)</f>
        <v>119912.66866373544</v>
      </c>
      <c r="G4533" s="3">
        <f>IF(Dashboard!$I$4, ('Lookups and Calculations'!$F$9) / (1 - 'Lookups and Calculations'!$F$10), 'Lookups and Calculations'!$F$9)</f>
        <v>1951878.888340465</v>
      </c>
      <c r="H4533" s="12">
        <f t="shared" si="140"/>
        <v>0</v>
      </c>
      <c r="I4533" s="12">
        <f t="shared" si="141"/>
        <v>0</v>
      </c>
      <c r="J4533" s="13">
        <f>(1 - Dashboard!$I$9) * H4533 * Dashboard!$I$8 * 'Lookups and Calculations'!$F$12</f>
        <v>0</v>
      </c>
      <c r="K4533" s="12">
        <f>(1 - Dashboard!$I$11) * I4533 * Dashboard!$I$10 * 'Lookups and Calculations'!$F$12</f>
        <v>0</v>
      </c>
      <c r="L4533" s="12">
        <f>(H4533 - I4533) * Dashboard!$I$13 * (Dashboard!$D$12 / 365) * 'Lookups and Calculations'!$F$12</f>
        <v>0</v>
      </c>
      <c r="M4533" s="3">
        <f>(G4533*2) * Dashboard!$I$13 * (Dashboard!$D$12 / 365) * 'Lookups and Calculations'!$F$12</f>
        <v>1602.0878730267946</v>
      </c>
      <c r="N4533" s="12">
        <f>H4533 * Dashboard!$I$14 * Dashboard!$I$15 * (Dashboard!$D$12 / 365) * 'Lookups and Calculations'!$F$12</f>
        <v>0</v>
      </c>
    </row>
    <row r="4534" spans="1:14" x14ac:dyDescent="0.35">
      <c r="A4534" s="2">
        <v>4533</v>
      </c>
      <c r="B4534" s="11">
        <v>0.50915987153999842</v>
      </c>
      <c r="C4534" s="11">
        <v>-1.7603842606543501</v>
      </c>
      <c r="D4534" s="3">
        <f>B4534*Dashboard!$D$11*Dashboard!$D$10*SQRT(Dashboard!$D$12/365)</f>
        <v>126415.11237795834</v>
      </c>
      <c r="E4534" s="3">
        <f>IF(Dashboard!$I$3,C4534*Dashboard!$E$11*Dashboard!$E$10*SQRT(Dashboard!$D$12/365),0)</f>
        <v>-874142.6281922796</v>
      </c>
      <c r="F4534" s="3">
        <f>D4534+IF(Dashboard!$I$3,E4534,0)</f>
        <v>-747727.51581432123</v>
      </c>
      <c r="G4534" s="3">
        <f>IF(Dashboard!$I$4, ('Lookups and Calculations'!$F$9) / (1 - 'Lookups and Calculations'!$F$10), 'Lookups and Calculations'!$F$9)</f>
        <v>1951878.888340465</v>
      </c>
      <c r="H4534" s="12">
        <f t="shared" si="140"/>
        <v>0</v>
      </c>
      <c r="I4534" s="12">
        <f t="shared" si="141"/>
        <v>0</v>
      </c>
      <c r="J4534" s="13">
        <f>(1 - Dashboard!$I$9) * H4534 * Dashboard!$I$8 * 'Lookups and Calculations'!$F$12</f>
        <v>0</v>
      </c>
      <c r="K4534" s="12">
        <f>(1 - Dashboard!$I$11) * I4534 * Dashboard!$I$10 * 'Lookups and Calculations'!$F$12</f>
        <v>0</v>
      </c>
      <c r="L4534" s="12">
        <f>(H4534 - I4534) * Dashboard!$I$13 * (Dashboard!$D$12 / 365) * 'Lookups and Calculations'!$F$12</f>
        <v>0</v>
      </c>
      <c r="M4534" s="3">
        <f>(G4534*2) * Dashboard!$I$13 * (Dashboard!$D$12 / 365) * 'Lookups and Calculations'!$F$12</f>
        <v>1602.0878730267946</v>
      </c>
      <c r="N4534" s="12">
        <f>H4534 * Dashboard!$I$14 * Dashboard!$I$15 * (Dashboard!$D$12 / 365) * 'Lookups and Calculations'!$F$12</f>
        <v>0</v>
      </c>
    </row>
    <row r="4535" spans="1:14" x14ac:dyDescent="0.35">
      <c r="A4535" s="2">
        <v>4534</v>
      </c>
      <c r="B4535" s="11">
        <v>-1.0676329036102135</v>
      </c>
      <c r="C4535" s="11">
        <v>1.0708870515590312</v>
      </c>
      <c r="D4535" s="3">
        <f>B4535*Dashboard!$D$11*Dashboard!$D$10*SQRT(Dashboard!$D$12/365)</f>
        <v>-265073.78336803708</v>
      </c>
      <c r="E4535" s="3">
        <f>IF(Dashboard!$I$3,C4535*Dashboard!$E$11*Dashboard!$E$10*SQRT(Dashboard!$D$12/365),0)</f>
        <v>531763.45793896914</v>
      </c>
      <c r="F4535" s="3">
        <f>D4535+IF(Dashboard!$I$3,E4535,0)</f>
        <v>266689.67457093205</v>
      </c>
      <c r="G4535" s="3">
        <f>IF(Dashboard!$I$4, ('Lookups and Calculations'!$F$9) / (1 - 'Lookups and Calculations'!$F$10), 'Lookups and Calculations'!$F$9)</f>
        <v>1951878.888340465</v>
      </c>
      <c r="H4535" s="12">
        <f t="shared" si="140"/>
        <v>0</v>
      </c>
      <c r="I4535" s="12">
        <f t="shared" si="141"/>
        <v>0</v>
      </c>
      <c r="J4535" s="13">
        <f>(1 - Dashboard!$I$9) * H4535 * Dashboard!$I$8 * 'Lookups and Calculations'!$F$12</f>
        <v>0</v>
      </c>
      <c r="K4535" s="12">
        <f>(1 - Dashboard!$I$11) * I4535 * Dashboard!$I$10 * 'Lookups and Calculations'!$F$12</f>
        <v>0</v>
      </c>
      <c r="L4535" s="12">
        <f>(H4535 - I4535) * Dashboard!$I$13 * (Dashboard!$D$12 / 365) * 'Lookups and Calculations'!$F$12</f>
        <v>0</v>
      </c>
      <c r="M4535" s="3">
        <f>(G4535*2) * Dashboard!$I$13 * (Dashboard!$D$12 / 365) * 'Lookups and Calculations'!$F$12</f>
        <v>1602.0878730267946</v>
      </c>
      <c r="N4535" s="12">
        <f>H4535 * Dashboard!$I$14 * Dashboard!$I$15 * (Dashboard!$D$12 / 365) * 'Lookups and Calculations'!$F$12</f>
        <v>0</v>
      </c>
    </row>
    <row r="4536" spans="1:14" x14ac:dyDescent="0.35">
      <c r="A4536" s="2">
        <v>4535</v>
      </c>
      <c r="B4536" s="11">
        <v>-0.4619366189424815</v>
      </c>
      <c r="C4536" s="11">
        <v>-1.7612150648490317</v>
      </c>
      <c r="D4536" s="3">
        <f>B4536*Dashboard!$D$11*Dashboard!$D$10*SQRT(Dashboard!$D$12/365)</f>
        <v>-114690.43979935974</v>
      </c>
      <c r="E4536" s="3">
        <f>IF(Dashboard!$I$3,C4536*Dashboard!$E$11*Dashboard!$E$10*SQRT(Dashboard!$D$12/365),0)</f>
        <v>-874555.17525855603</v>
      </c>
      <c r="F4536" s="3">
        <f>D4536+IF(Dashboard!$I$3,E4536,0)</f>
        <v>-989245.6150579158</v>
      </c>
      <c r="G4536" s="3">
        <f>IF(Dashboard!$I$4, ('Lookups and Calculations'!$F$9) / (1 - 'Lookups and Calculations'!$F$10), 'Lookups and Calculations'!$F$9)</f>
        <v>1951878.888340465</v>
      </c>
      <c r="H4536" s="12">
        <f t="shared" si="140"/>
        <v>0</v>
      </c>
      <c r="I4536" s="12">
        <f t="shared" si="141"/>
        <v>0</v>
      </c>
      <c r="J4536" s="13">
        <f>(1 - Dashboard!$I$9) * H4536 * Dashboard!$I$8 * 'Lookups and Calculations'!$F$12</f>
        <v>0</v>
      </c>
      <c r="K4536" s="12">
        <f>(1 - Dashboard!$I$11) * I4536 * Dashboard!$I$10 * 'Lookups and Calculations'!$F$12</f>
        <v>0</v>
      </c>
      <c r="L4536" s="12">
        <f>(H4536 - I4536) * Dashboard!$I$13 * (Dashboard!$D$12 / 365) * 'Lookups and Calculations'!$F$12</f>
        <v>0</v>
      </c>
      <c r="M4536" s="3">
        <f>(G4536*2) * Dashboard!$I$13 * (Dashboard!$D$12 / 365) * 'Lookups and Calculations'!$F$12</f>
        <v>1602.0878730267946</v>
      </c>
      <c r="N4536" s="12">
        <f>H4536 * Dashboard!$I$14 * Dashboard!$I$15 * (Dashboard!$D$12 / 365) * 'Lookups and Calculations'!$F$12</f>
        <v>0</v>
      </c>
    </row>
    <row r="4537" spans="1:14" x14ac:dyDescent="0.35">
      <c r="A4537" s="2">
        <v>4536</v>
      </c>
      <c r="B4537" s="11">
        <v>0.66449689968845715</v>
      </c>
      <c r="C4537" s="11">
        <v>-3.8365094310575346E-2</v>
      </c>
      <c r="D4537" s="3">
        <f>B4537*Dashboard!$D$11*Dashboard!$D$10*SQRT(Dashboard!$D$12/365)</f>
        <v>164982.46414205525</v>
      </c>
      <c r="E4537" s="3">
        <f>IF(Dashboard!$I$3,C4537*Dashboard!$E$11*Dashboard!$E$10*SQRT(Dashboard!$D$12/365),0)</f>
        <v>-19050.706780930417</v>
      </c>
      <c r="F4537" s="3">
        <f>D4537+IF(Dashboard!$I$3,E4537,0)</f>
        <v>145931.75736112482</v>
      </c>
      <c r="G4537" s="3">
        <f>IF(Dashboard!$I$4, ('Lookups and Calculations'!$F$9) / (1 - 'Lookups and Calculations'!$F$10), 'Lookups and Calculations'!$F$9)</f>
        <v>1951878.888340465</v>
      </c>
      <c r="H4537" s="12">
        <f t="shared" si="140"/>
        <v>0</v>
      </c>
      <c r="I4537" s="12">
        <f t="shared" si="141"/>
        <v>0</v>
      </c>
      <c r="J4537" s="13">
        <f>(1 - Dashboard!$I$9) * H4537 * Dashboard!$I$8 * 'Lookups and Calculations'!$F$12</f>
        <v>0</v>
      </c>
      <c r="K4537" s="12">
        <f>(1 - Dashboard!$I$11) * I4537 * Dashboard!$I$10 * 'Lookups and Calculations'!$F$12</f>
        <v>0</v>
      </c>
      <c r="L4537" s="12">
        <f>(H4537 - I4537) * Dashboard!$I$13 * (Dashboard!$D$12 / 365) * 'Lookups and Calculations'!$F$12</f>
        <v>0</v>
      </c>
      <c r="M4537" s="3">
        <f>(G4537*2) * Dashboard!$I$13 * (Dashboard!$D$12 / 365) * 'Lookups and Calculations'!$F$12</f>
        <v>1602.0878730267946</v>
      </c>
      <c r="N4537" s="12">
        <f>H4537 * Dashboard!$I$14 * Dashboard!$I$15 * (Dashboard!$D$12 / 365) * 'Lookups and Calculations'!$F$12</f>
        <v>0</v>
      </c>
    </row>
    <row r="4538" spans="1:14" x14ac:dyDescent="0.35">
      <c r="A4538" s="2">
        <v>4537</v>
      </c>
      <c r="B4538" s="11">
        <v>-0.31738416038117917</v>
      </c>
      <c r="C4538" s="11">
        <v>-0.44724439498345842</v>
      </c>
      <c r="D4538" s="3">
        <f>B4538*Dashboard!$D$11*Dashboard!$D$10*SQRT(Dashboard!$D$12/365)</f>
        <v>-78800.700024174672</v>
      </c>
      <c r="E4538" s="3">
        <f>IF(Dashboard!$I$3,C4538*Dashboard!$E$11*Dashboard!$E$10*SQRT(Dashboard!$D$12/365),0)</f>
        <v>-222085.25695962811</v>
      </c>
      <c r="F4538" s="3">
        <f>D4538+IF(Dashboard!$I$3,E4538,0)</f>
        <v>-300885.95698380278</v>
      </c>
      <c r="G4538" s="3">
        <f>IF(Dashboard!$I$4, ('Lookups and Calculations'!$F$9) / (1 - 'Lookups and Calculations'!$F$10), 'Lookups and Calculations'!$F$9)</f>
        <v>1951878.888340465</v>
      </c>
      <c r="H4538" s="12">
        <f t="shared" si="140"/>
        <v>0</v>
      </c>
      <c r="I4538" s="12">
        <f t="shared" si="141"/>
        <v>0</v>
      </c>
      <c r="J4538" s="13">
        <f>(1 - Dashboard!$I$9) * H4538 * Dashboard!$I$8 * 'Lookups and Calculations'!$F$12</f>
        <v>0</v>
      </c>
      <c r="K4538" s="12">
        <f>(1 - Dashboard!$I$11) * I4538 * Dashboard!$I$10 * 'Lookups and Calculations'!$F$12</f>
        <v>0</v>
      </c>
      <c r="L4538" s="12">
        <f>(H4538 - I4538) * Dashboard!$I$13 * (Dashboard!$D$12 / 365) * 'Lookups and Calculations'!$F$12</f>
        <v>0</v>
      </c>
      <c r="M4538" s="3">
        <f>(G4538*2) * Dashboard!$I$13 * (Dashboard!$D$12 / 365) * 'Lookups and Calculations'!$F$12</f>
        <v>1602.0878730267946</v>
      </c>
      <c r="N4538" s="12">
        <f>H4538 * Dashboard!$I$14 * Dashboard!$I$15 * (Dashboard!$D$12 / 365) * 'Lookups and Calculations'!$F$12</f>
        <v>0</v>
      </c>
    </row>
    <row r="4539" spans="1:14" x14ac:dyDescent="0.35">
      <c r="A4539" s="2">
        <v>4538</v>
      </c>
      <c r="B4539" s="11">
        <v>0.79471362541857626</v>
      </c>
      <c r="C4539" s="11">
        <v>1.2912235063393365</v>
      </c>
      <c r="D4539" s="3">
        <f>B4539*Dashboard!$D$11*Dashboard!$D$10*SQRT(Dashboard!$D$12/365)</f>
        <v>197312.90284468504</v>
      </c>
      <c r="E4539" s="3">
        <f>IF(Dashboard!$I$3,C4539*Dashboard!$E$11*Dashboard!$E$10*SQRT(Dashboard!$D$12/365),0)</f>
        <v>641174.50640893914</v>
      </c>
      <c r="F4539" s="3">
        <f>D4539+IF(Dashboard!$I$3,E4539,0)</f>
        <v>838487.40925362415</v>
      </c>
      <c r="G4539" s="3">
        <f>IF(Dashboard!$I$4, ('Lookups and Calculations'!$F$9) / (1 - 'Lookups and Calculations'!$F$10), 'Lookups and Calculations'!$F$9)</f>
        <v>1951878.888340465</v>
      </c>
      <c r="H4539" s="12">
        <f t="shared" si="140"/>
        <v>0</v>
      </c>
      <c r="I4539" s="12">
        <f t="shared" si="141"/>
        <v>0</v>
      </c>
      <c r="J4539" s="13">
        <f>(1 - Dashboard!$I$9) * H4539 * Dashboard!$I$8 * 'Lookups and Calculations'!$F$12</f>
        <v>0</v>
      </c>
      <c r="K4539" s="12">
        <f>(1 - Dashboard!$I$11) * I4539 * Dashboard!$I$10 * 'Lookups and Calculations'!$F$12</f>
        <v>0</v>
      </c>
      <c r="L4539" s="12">
        <f>(H4539 - I4539) * Dashboard!$I$13 * (Dashboard!$D$12 / 365) * 'Lookups and Calculations'!$F$12</f>
        <v>0</v>
      </c>
      <c r="M4539" s="3">
        <f>(G4539*2) * Dashboard!$I$13 * (Dashboard!$D$12 / 365) * 'Lookups and Calculations'!$F$12</f>
        <v>1602.0878730267946</v>
      </c>
      <c r="N4539" s="12">
        <f>H4539 * Dashboard!$I$14 * Dashboard!$I$15 * (Dashboard!$D$12 / 365) * 'Lookups and Calculations'!$F$12</f>
        <v>0</v>
      </c>
    </row>
    <row r="4540" spans="1:14" x14ac:dyDescent="0.35">
      <c r="A4540" s="2">
        <v>4539</v>
      </c>
      <c r="B4540" s="11">
        <v>0.72371412192994866</v>
      </c>
      <c r="C4540" s="11">
        <v>-3.752811326101789E-2</v>
      </c>
      <c r="D4540" s="3">
        <f>B4540*Dashboard!$D$11*Dashboard!$D$10*SQRT(Dashboard!$D$12/365)</f>
        <v>179685.02069217528</v>
      </c>
      <c r="E4540" s="3">
        <f>IF(Dashboard!$I$3,C4540*Dashboard!$E$11*Dashboard!$E$10*SQRT(Dashboard!$D$12/365),0)</f>
        <v>-18635.092513773012</v>
      </c>
      <c r="F4540" s="3">
        <f>D4540+IF(Dashboard!$I$3,E4540,0)</f>
        <v>161049.92817840228</v>
      </c>
      <c r="G4540" s="3">
        <f>IF(Dashboard!$I$4, ('Lookups and Calculations'!$F$9) / (1 - 'Lookups and Calculations'!$F$10), 'Lookups and Calculations'!$F$9)</f>
        <v>1951878.888340465</v>
      </c>
      <c r="H4540" s="12">
        <f t="shared" si="140"/>
        <v>0</v>
      </c>
      <c r="I4540" s="12">
        <f t="shared" si="141"/>
        <v>0</v>
      </c>
      <c r="J4540" s="13">
        <f>(1 - Dashboard!$I$9) * H4540 * Dashboard!$I$8 * 'Lookups and Calculations'!$F$12</f>
        <v>0</v>
      </c>
      <c r="K4540" s="12">
        <f>(1 - Dashboard!$I$11) * I4540 * Dashboard!$I$10 * 'Lookups and Calculations'!$F$12</f>
        <v>0</v>
      </c>
      <c r="L4540" s="12">
        <f>(H4540 - I4540) * Dashboard!$I$13 * (Dashboard!$D$12 / 365) * 'Lookups and Calculations'!$F$12</f>
        <v>0</v>
      </c>
      <c r="M4540" s="3">
        <f>(G4540*2) * Dashboard!$I$13 * (Dashboard!$D$12 / 365) * 'Lookups and Calculations'!$F$12</f>
        <v>1602.0878730267946</v>
      </c>
      <c r="N4540" s="12">
        <f>H4540 * Dashboard!$I$14 * Dashboard!$I$15 * (Dashboard!$D$12 / 365) * 'Lookups and Calculations'!$F$12</f>
        <v>0</v>
      </c>
    </row>
    <row r="4541" spans="1:14" x14ac:dyDescent="0.35">
      <c r="A4541" s="2">
        <v>4540</v>
      </c>
      <c r="B4541" s="11">
        <v>0.2054359734627704</v>
      </c>
      <c r="C4541" s="11">
        <v>1.7978199581990972</v>
      </c>
      <c r="D4541" s="3">
        <f>B4541*Dashboard!$D$11*Dashboard!$D$10*SQRT(Dashboard!$D$12/365)</f>
        <v>51006.006410564565</v>
      </c>
      <c r="E4541" s="3">
        <f>IF(Dashboard!$I$3,C4541*Dashboard!$E$11*Dashboard!$E$10*SQRT(Dashboard!$D$12/365),0)</f>
        <v>892731.83043146145</v>
      </c>
      <c r="F4541" s="3">
        <f>D4541+IF(Dashboard!$I$3,E4541,0)</f>
        <v>943737.83684202598</v>
      </c>
      <c r="G4541" s="3">
        <f>IF(Dashboard!$I$4, ('Lookups and Calculations'!$F$9) / (1 - 'Lookups and Calculations'!$F$10), 'Lookups and Calculations'!$F$9)</f>
        <v>1951878.888340465</v>
      </c>
      <c r="H4541" s="12">
        <f t="shared" si="140"/>
        <v>0</v>
      </c>
      <c r="I4541" s="12">
        <f t="shared" si="141"/>
        <v>0</v>
      </c>
      <c r="J4541" s="13">
        <f>(1 - Dashboard!$I$9) * H4541 * Dashboard!$I$8 * 'Lookups and Calculations'!$F$12</f>
        <v>0</v>
      </c>
      <c r="K4541" s="12">
        <f>(1 - Dashboard!$I$11) * I4541 * Dashboard!$I$10 * 'Lookups and Calculations'!$F$12</f>
        <v>0</v>
      </c>
      <c r="L4541" s="12">
        <f>(H4541 - I4541) * Dashboard!$I$13 * (Dashboard!$D$12 / 365) * 'Lookups and Calculations'!$F$12</f>
        <v>0</v>
      </c>
      <c r="M4541" s="3">
        <f>(G4541*2) * Dashboard!$I$13 * (Dashboard!$D$12 / 365) * 'Lookups and Calculations'!$F$12</f>
        <v>1602.0878730267946</v>
      </c>
      <c r="N4541" s="12">
        <f>H4541 * Dashboard!$I$14 * Dashboard!$I$15 * (Dashboard!$D$12 / 365) * 'Lookups and Calculations'!$F$12</f>
        <v>0</v>
      </c>
    </row>
    <row r="4542" spans="1:14" x14ac:dyDescent="0.35">
      <c r="A4542" s="2">
        <v>4541</v>
      </c>
      <c r="B4542" s="11">
        <v>-2.7203290537361403E-2</v>
      </c>
      <c r="C4542" s="11">
        <v>0.96418142165645127</v>
      </c>
      <c r="D4542" s="3">
        <f>B4542*Dashboard!$D$11*Dashboard!$D$10*SQRT(Dashboard!$D$12/365)</f>
        <v>-6754.0810314244118</v>
      </c>
      <c r="E4542" s="3">
        <f>IF(Dashboard!$I$3,C4542*Dashboard!$E$11*Dashboard!$E$10*SQRT(Dashboard!$D$12/365),0)</f>
        <v>478777.33334632911</v>
      </c>
      <c r="F4542" s="3">
        <f>D4542+IF(Dashboard!$I$3,E4542,0)</f>
        <v>472023.2523149047</v>
      </c>
      <c r="G4542" s="3">
        <f>IF(Dashboard!$I$4, ('Lookups and Calculations'!$F$9) / (1 - 'Lookups and Calculations'!$F$10), 'Lookups and Calculations'!$F$9)</f>
        <v>1951878.888340465</v>
      </c>
      <c r="H4542" s="12">
        <f t="shared" si="140"/>
        <v>0</v>
      </c>
      <c r="I4542" s="12">
        <f t="shared" si="141"/>
        <v>0</v>
      </c>
      <c r="J4542" s="13">
        <f>(1 - Dashboard!$I$9) * H4542 * Dashboard!$I$8 * 'Lookups and Calculations'!$F$12</f>
        <v>0</v>
      </c>
      <c r="K4542" s="12">
        <f>(1 - Dashboard!$I$11) * I4542 * Dashboard!$I$10 * 'Lookups and Calculations'!$F$12</f>
        <v>0</v>
      </c>
      <c r="L4542" s="12">
        <f>(H4542 - I4542) * Dashboard!$I$13 * (Dashboard!$D$12 / 365) * 'Lookups and Calculations'!$F$12</f>
        <v>0</v>
      </c>
      <c r="M4542" s="3">
        <f>(G4542*2) * Dashboard!$I$13 * (Dashboard!$D$12 / 365) * 'Lookups and Calculations'!$F$12</f>
        <v>1602.0878730267946</v>
      </c>
      <c r="N4542" s="12">
        <f>H4542 * Dashboard!$I$14 * Dashboard!$I$15 * (Dashboard!$D$12 / 365) * 'Lookups and Calculations'!$F$12</f>
        <v>0</v>
      </c>
    </row>
    <row r="4543" spans="1:14" x14ac:dyDescent="0.35">
      <c r="A4543" s="2">
        <v>4542</v>
      </c>
      <c r="B4543" s="11">
        <v>-0.73058574797504272</v>
      </c>
      <c r="C4543" s="11">
        <v>-0.91654302362500262</v>
      </c>
      <c r="D4543" s="3">
        <f>B4543*Dashboard!$D$11*Dashboard!$D$10*SQRT(Dashboard!$D$12/365)</f>
        <v>-181391.12014593327</v>
      </c>
      <c r="E4543" s="3">
        <f>IF(Dashboard!$I$3,C4543*Dashboard!$E$11*Dashboard!$E$10*SQRT(Dashboard!$D$12/365),0)</f>
        <v>-455121.84210568288</v>
      </c>
      <c r="F4543" s="3">
        <f>D4543+IF(Dashboard!$I$3,E4543,0)</f>
        <v>-636512.96225161618</v>
      </c>
      <c r="G4543" s="3">
        <f>IF(Dashboard!$I$4, ('Lookups and Calculations'!$F$9) / (1 - 'Lookups and Calculations'!$F$10), 'Lookups and Calculations'!$F$9)</f>
        <v>1951878.888340465</v>
      </c>
      <c r="H4543" s="12">
        <f t="shared" si="140"/>
        <v>0</v>
      </c>
      <c r="I4543" s="12">
        <f t="shared" si="141"/>
        <v>0</v>
      </c>
      <c r="J4543" s="13">
        <f>(1 - Dashboard!$I$9) * H4543 * Dashboard!$I$8 * 'Lookups and Calculations'!$F$12</f>
        <v>0</v>
      </c>
      <c r="K4543" s="12">
        <f>(1 - Dashboard!$I$11) * I4543 * Dashboard!$I$10 * 'Lookups and Calculations'!$F$12</f>
        <v>0</v>
      </c>
      <c r="L4543" s="12">
        <f>(H4543 - I4543) * Dashboard!$I$13 * (Dashboard!$D$12 / 365) * 'Lookups and Calculations'!$F$12</f>
        <v>0</v>
      </c>
      <c r="M4543" s="3">
        <f>(G4543*2) * Dashboard!$I$13 * (Dashboard!$D$12 / 365) * 'Lookups and Calculations'!$F$12</f>
        <v>1602.0878730267946</v>
      </c>
      <c r="N4543" s="12">
        <f>H4543 * Dashboard!$I$14 * Dashboard!$I$15 * (Dashboard!$D$12 / 365) * 'Lookups and Calculations'!$F$12</f>
        <v>0</v>
      </c>
    </row>
    <row r="4544" spans="1:14" x14ac:dyDescent="0.35">
      <c r="A4544" s="2">
        <v>4543</v>
      </c>
      <c r="B4544" s="11">
        <v>0.21264711957054461</v>
      </c>
      <c r="C4544" s="11">
        <v>0.17657096807076678</v>
      </c>
      <c r="D4544" s="3">
        <f>B4544*Dashboard!$D$11*Dashboard!$D$10*SQRT(Dashboard!$D$12/365)</f>
        <v>52796.402505274367</v>
      </c>
      <c r="E4544" s="3">
        <f>IF(Dashboard!$I$3,C4544*Dashboard!$E$11*Dashboard!$E$10*SQRT(Dashboard!$D$12/365),0)</f>
        <v>87678.703758952368</v>
      </c>
      <c r="F4544" s="3">
        <f>D4544+IF(Dashboard!$I$3,E4544,0)</f>
        <v>140475.10626422672</v>
      </c>
      <c r="G4544" s="3">
        <f>IF(Dashboard!$I$4, ('Lookups and Calculations'!$F$9) / (1 - 'Lookups and Calculations'!$F$10), 'Lookups and Calculations'!$F$9)</f>
        <v>1951878.888340465</v>
      </c>
      <c r="H4544" s="12">
        <f t="shared" si="140"/>
        <v>0</v>
      </c>
      <c r="I4544" s="12">
        <f t="shared" si="141"/>
        <v>0</v>
      </c>
      <c r="J4544" s="13">
        <f>(1 - Dashboard!$I$9) * H4544 * Dashboard!$I$8 * 'Lookups and Calculations'!$F$12</f>
        <v>0</v>
      </c>
      <c r="K4544" s="12">
        <f>(1 - Dashboard!$I$11) * I4544 * Dashboard!$I$10 * 'Lookups and Calculations'!$F$12</f>
        <v>0</v>
      </c>
      <c r="L4544" s="12">
        <f>(H4544 - I4544) * Dashboard!$I$13 * (Dashboard!$D$12 / 365) * 'Lookups and Calculations'!$F$12</f>
        <v>0</v>
      </c>
      <c r="M4544" s="3">
        <f>(G4544*2) * Dashboard!$I$13 * (Dashboard!$D$12 / 365) * 'Lookups and Calculations'!$F$12</f>
        <v>1602.0878730267946</v>
      </c>
      <c r="N4544" s="12">
        <f>H4544 * Dashboard!$I$14 * Dashboard!$I$15 * (Dashboard!$D$12 / 365) * 'Lookups and Calculations'!$F$12</f>
        <v>0</v>
      </c>
    </row>
    <row r="4545" spans="1:14" x14ac:dyDescent="0.35">
      <c r="A4545" s="2">
        <v>4544</v>
      </c>
      <c r="B4545" s="11">
        <v>-0.83543466363440866</v>
      </c>
      <c r="C4545" s="11">
        <v>1.9840627924337899</v>
      </c>
      <c r="D4545" s="3">
        <f>B4545*Dashboard!$D$11*Dashboard!$D$10*SQRT(Dashboard!$D$12/365)</f>
        <v>-207423.19414991251</v>
      </c>
      <c r="E4545" s="3">
        <f>IF(Dashboard!$I$3,C4545*Dashboard!$E$11*Dashboard!$E$10*SQRT(Dashboard!$D$12/365),0)</f>
        <v>985213.23022503732</v>
      </c>
      <c r="F4545" s="3">
        <f>D4545+IF(Dashboard!$I$3,E4545,0)</f>
        <v>777790.03607512475</v>
      </c>
      <c r="G4545" s="3">
        <f>IF(Dashboard!$I$4, ('Lookups and Calculations'!$F$9) / (1 - 'Lookups and Calculations'!$F$10), 'Lookups and Calculations'!$F$9)</f>
        <v>1951878.888340465</v>
      </c>
      <c r="H4545" s="12">
        <f t="shared" si="140"/>
        <v>0</v>
      </c>
      <c r="I4545" s="12">
        <f t="shared" si="141"/>
        <v>0</v>
      </c>
      <c r="J4545" s="13">
        <f>(1 - Dashboard!$I$9) * H4545 * Dashboard!$I$8 * 'Lookups and Calculations'!$F$12</f>
        <v>0</v>
      </c>
      <c r="K4545" s="12">
        <f>(1 - Dashboard!$I$11) * I4545 * Dashboard!$I$10 * 'Lookups and Calculations'!$F$12</f>
        <v>0</v>
      </c>
      <c r="L4545" s="12">
        <f>(H4545 - I4545) * Dashboard!$I$13 * (Dashboard!$D$12 / 365) * 'Lookups and Calculations'!$F$12</f>
        <v>0</v>
      </c>
      <c r="M4545" s="3">
        <f>(G4545*2) * Dashboard!$I$13 * (Dashboard!$D$12 / 365) * 'Lookups and Calculations'!$F$12</f>
        <v>1602.0878730267946</v>
      </c>
      <c r="N4545" s="12">
        <f>H4545 * Dashboard!$I$14 * Dashboard!$I$15 * (Dashboard!$D$12 / 365) * 'Lookups and Calculations'!$F$12</f>
        <v>0</v>
      </c>
    </row>
    <row r="4546" spans="1:14" x14ac:dyDescent="0.35">
      <c r="A4546" s="2">
        <v>4545</v>
      </c>
      <c r="B4546" s="11">
        <v>-0.43685495116027412</v>
      </c>
      <c r="C4546" s="11">
        <v>-0.96026675641682491</v>
      </c>
      <c r="D4546" s="3">
        <f>B4546*Dashboard!$D$11*Dashboard!$D$10*SQRT(Dashboard!$D$12/365)</f>
        <v>-108463.11901360282</v>
      </c>
      <c r="E4546" s="3">
        <f>IF(Dashboard!$I$3,C4546*Dashboard!$E$11*Dashboard!$E$10*SQRT(Dashboard!$D$12/365),0)</f>
        <v>-476833.45334379602</v>
      </c>
      <c r="F4546" s="3">
        <f>D4546+IF(Dashboard!$I$3,E4546,0)</f>
        <v>-585296.57235739881</v>
      </c>
      <c r="G4546" s="3">
        <f>IF(Dashboard!$I$4, ('Lookups and Calculations'!$F$9) / (1 - 'Lookups and Calculations'!$F$10), 'Lookups and Calculations'!$F$9)</f>
        <v>1951878.888340465</v>
      </c>
      <c r="H4546" s="12">
        <f t="shared" si="140"/>
        <v>0</v>
      </c>
      <c r="I4546" s="12">
        <f t="shared" si="141"/>
        <v>0</v>
      </c>
      <c r="J4546" s="13">
        <f>(1 - Dashboard!$I$9) * H4546 * Dashboard!$I$8 * 'Lookups and Calculations'!$F$12</f>
        <v>0</v>
      </c>
      <c r="K4546" s="12">
        <f>(1 - Dashboard!$I$11) * I4546 * Dashboard!$I$10 * 'Lookups and Calculations'!$F$12</f>
        <v>0</v>
      </c>
      <c r="L4546" s="12">
        <f>(H4546 - I4546) * Dashboard!$I$13 * (Dashboard!$D$12 / 365) * 'Lookups and Calculations'!$F$12</f>
        <v>0</v>
      </c>
      <c r="M4546" s="3">
        <f>(G4546*2) * Dashboard!$I$13 * (Dashboard!$D$12 / 365) * 'Lookups and Calculations'!$F$12</f>
        <v>1602.0878730267946</v>
      </c>
      <c r="N4546" s="12">
        <f>H4546 * Dashboard!$I$14 * Dashboard!$I$15 * (Dashboard!$D$12 / 365) * 'Lookups and Calculations'!$F$12</f>
        <v>0</v>
      </c>
    </row>
    <row r="4547" spans="1:14" x14ac:dyDescent="0.35">
      <c r="A4547" s="2">
        <v>4546</v>
      </c>
      <c r="B4547" s="11">
        <v>-1.0836817696922874</v>
      </c>
      <c r="C4547" s="11">
        <v>-0.78636042668080675</v>
      </c>
      <c r="D4547" s="3">
        <f>B4547*Dashboard!$D$11*Dashboard!$D$10*SQRT(Dashboard!$D$12/365)</f>
        <v>-269058.42419051164</v>
      </c>
      <c r="E4547" s="3">
        <f>IF(Dashboard!$I$3,C4547*Dashboard!$E$11*Dashboard!$E$10*SQRT(Dashboard!$D$12/365),0)</f>
        <v>-390477.91181094374</v>
      </c>
      <c r="F4547" s="3">
        <f>D4547+IF(Dashboard!$I$3,E4547,0)</f>
        <v>-659536.33600145532</v>
      </c>
      <c r="G4547" s="3">
        <f>IF(Dashboard!$I$4, ('Lookups and Calculations'!$F$9) / (1 - 'Lookups and Calculations'!$F$10), 'Lookups and Calculations'!$F$9)</f>
        <v>1951878.888340465</v>
      </c>
      <c r="H4547" s="12">
        <f t="shared" ref="H4547:H4610" si="142">MAX(0,F4547-G4547)</f>
        <v>0</v>
      </c>
      <c r="I4547" s="12">
        <f t="shared" ref="I4547:I4610" si="143">MAX(0,-F4547-G4547)</f>
        <v>0</v>
      </c>
      <c r="J4547" s="13">
        <f>(1 - Dashboard!$I$9) * H4547 * Dashboard!$I$8 * 'Lookups and Calculations'!$F$12</f>
        <v>0</v>
      </c>
      <c r="K4547" s="12">
        <f>(1 - Dashboard!$I$11) * I4547 * Dashboard!$I$10 * 'Lookups and Calculations'!$F$12</f>
        <v>0</v>
      </c>
      <c r="L4547" s="12">
        <f>(H4547 - I4547) * Dashboard!$I$13 * (Dashboard!$D$12 / 365) * 'Lookups and Calculations'!$F$12</f>
        <v>0</v>
      </c>
      <c r="M4547" s="3">
        <f>(G4547*2) * Dashboard!$I$13 * (Dashboard!$D$12 / 365) * 'Lookups and Calculations'!$F$12</f>
        <v>1602.0878730267946</v>
      </c>
      <c r="N4547" s="12">
        <f>H4547 * Dashboard!$I$14 * Dashboard!$I$15 * (Dashboard!$D$12 / 365) * 'Lookups and Calculations'!$F$12</f>
        <v>0</v>
      </c>
    </row>
    <row r="4548" spans="1:14" x14ac:dyDescent="0.35">
      <c r="A4548" s="2">
        <v>4547</v>
      </c>
      <c r="B4548" s="11">
        <v>0.54389929014957739</v>
      </c>
      <c r="C4548" s="11">
        <v>-2.3428300636020758</v>
      </c>
      <c r="D4548" s="3">
        <f>B4548*Dashboard!$D$11*Dashboard!$D$10*SQRT(Dashboard!$D$12/365)</f>
        <v>135040.27660033145</v>
      </c>
      <c r="E4548" s="3">
        <f>IF(Dashboard!$I$3,C4548*Dashboard!$E$11*Dashboard!$E$10*SQRT(Dashboard!$D$12/365),0)</f>
        <v>-1163363.9739790428</v>
      </c>
      <c r="F4548" s="3">
        <f>D4548+IF(Dashboard!$I$3,E4548,0)</f>
        <v>-1028323.6973787114</v>
      </c>
      <c r="G4548" s="3">
        <f>IF(Dashboard!$I$4, ('Lookups and Calculations'!$F$9) / (1 - 'Lookups and Calculations'!$F$10), 'Lookups and Calculations'!$F$9)</f>
        <v>1951878.888340465</v>
      </c>
      <c r="H4548" s="12">
        <f t="shared" si="142"/>
        <v>0</v>
      </c>
      <c r="I4548" s="12">
        <f t="shared" si="143"/>
        <v>0</v>
      </c>
      <c r="J4548" s="13">
        <f>(1 - Dashboard!$I$9) * H4548 * Dashboard!$I$8 * 'Lookups and Calculations'!$F$12</f>
        <v>0</v>
      </c>
      <c r="K4548" s="12">
        <f>(1 - Dashboard!$I$11) * I4548 * Dashboard!$I$10 * 'Lookups and Calculations'!$F$12</f>
        <v>0</v>
      </c>
      <c r="L4548" s="12">
        <f>(H4548 - I4548) * Dashboard!$I$13 * (Dashboard!$D$12 / 365) * 'Lookups and Calculations'!$F$12</f>
        <v>0</v>
      </c>
      <c r="M4548" s="3">
        <f>(G4548*2) * Dashboard!$I$13 * (Dashboard!$D$12 / 365) * 'Lookups and Calculations'!$F$12</f>
        <v>1602.0878730267946</v>
      </c>
      <c r="N4548" s="12">
        <f>H4548 * Dashboard!$I$14 * Dashboard!$I$15 * (Dashboard!$D$12 / 365) * 'Lookups and Calculations'!$F$12</f>
        <v>0</v>
      </c>
    </row>
    <row r="4549" spans="1:14" x14ac:dyDescent="0.35">
      <c r="A4549" s="2">
        <v>4548</v>
      </c>
      <c r="B4549" s="11">
        <v>1.7728660181314206</v>
      </c>
      <c r="C4549" s="11">
        <v>1.7520992876342734</v>
      </c>
      <c r="D4549" s="3">
        <f>B4549*Dashboard!$D$11*Dashboard!$D$10*SQRT(Dashboard!$D$12/365)</f>
        <v>440170.30689257878</v>
      </c>
      <c r="E4549" s="3">
        <f>IF(Dashboard!$I$3,C4549*Dashboard!$E$11*Dashboard!$E$10*SQRT(Dashboard!$D$12/365),0)</f>
        <v>870028.61271728319</v>
      </c>
      <c r="F4549" s="3">
        <f>D4549+IF(Dashboard!$I$3,E4549,0)</f>
        <v>1310198.9196098619</v>
      </c>
      <c r="G4549" s="3">
        <f>IF(Dashboard!$I$4, ('Lookups and Calculations'!$F$9) / (1 - 'Lookups and Calculations'!$F$10), 'Lookups and Calculations'!$F$9)</f>
        <v>1951878.888340465</v>
      </c>
      <c r="H4549" s="12">
        <f t="shared" si="142"/>
        <v>0</v>
      </c>
      <c r="I4549" s="12">
        <f t="shared" si="143"/>
        <v>0</v>
      </c>
      <c r="J4549" s="13">
        <f>(1 - Dashboard!$I$9) * H4549 * Dashboard!$I$8 * 'Lookups and Calculations'!$F$12</f>
        <v>0</v>
      </c>
      <c r="K4549" s="12">
        <f>(1 - Dashboard!$I$11) * I4549 * Dashboard!$I$10 * 'Lookups and Calculations'!$F$12</f>
        <v>0</v>
      </c>
      <c r="L4549" s="12">
        <f>(H4549 - I4549) * Dashboard!$I$13 * (Dashboard!$D$12 / 365) * 'Lookups and Calculations'!$F$12</f>
        <v>0</v>
      </c>
      <c r="M4549" s="3">
        <f>(G4549*2) * Dashboard!$I$13 * (Dashboard!$D$12 / 365) * 'Lookups and Calculations'!$F$12</f>
        <v>1602.0878730267946</v>
      </c>
      <c r="N4549" s="12">
        <f>H4549 * Dashboard!$I$14 * Dashboard!$I$15 * (Dashboard!$D$12 / 365) * 'Lookups and Calculations'!$F$12</f>
        <v>0</v>
      </c>
    </row>
    <row r="4550" spans="1:14" x14ac:dyDescent="0.35">
      <c r="A4550" s="2">
        <v>4549</v>
      </c>
      <c r="B4550" s="11">
        <v>-1.3570060256531751</v>
      </c>
      <c r="C4550" s="11">
        <v>-0.59160438948739191</v>
      </c>
      <c r="D4550" s="3">
        <f>B4550*Dashboard!$D$11*Dashboard!$D$10*SQRT(Dashboard!$D$12/365)</f>
        <v>-336919.85330983909</v>
      </c>
      <c r="E4550" s="3">
        <f>IF(Dashboard!$I$3,C4550*Dashboard!$E$11*Dashboard!$E$10*SQRT(Dashboard!$D$12/365),0)</f>
        <v>-293769.16587766464</v>
      </c>
      <c r="F4550" s="3">
        <f>D4550+IF(Dashboard!$I$3,E4550,0)</f>
        <v>-630689.01918750373</v>
      </c>
      <c r="G4550" s="3">
        <f>IF(Dashboard!$I$4, ('Lookups and Calculations'!$F$9) / (1 - 'Lookups and Calculations'!$F$10), 'Lookups and Calculations'!$F$9)</f>
        <v>1951878.888340465</v>
      </c>
      <c r="H4550" s="12">
        <f t="shared" si="142"/>
        <v>0</v>
      </c>
      <c r="I4550" s="12">
        <f t="shared" si="143"/>
        <v>0</v>
      </c>
      <c r="J4550" s="13">
        <f>(1 - Dashboard!$I$9) * H4550 * Dashboard!$I$8 * 'Lookups and Calculations'!$F$12</f>
        <v>0</v>
      </c>
      <c r="K4550" s="12">
        <f>(1 - Dashboard!$I$11) * I4550 * Dashboard!$I$10 * 'Lookups and Calculations'!$F$12</f>
        <v>0</v>
      </c>
      <c r="L4550" s="12">
        <f>(H4550 - I4550) * Dashboard!$I$13 * (Dashboard!$D$12 / 365) * 'Lookups and Calculations'!$F$12</f>
        <v>0</v>
      </c>
      <c r="M4550" s="3">
        <f>(G4550*2) * Dashboard!$I$13 * (Dashboard!$D$12 / 365) * 'Lookups and Calculations'!$F$12</f>
        <v>1602.0878730267946</v>
      </c>
      <c r="N4550" s="12">
        <f>H4550 * Dashboard!$I$14 * Dashboard!$I$15 * (Dashboard!$D$12 / 365) * 'Lookups and Calculations'!$F$12</f>
        <v>0</v>
      </c>
    </row>
    <row r="4551" spans="1:14" x14ac:dyDescent="0.35">
      <c r="A4551" s="2">
        <v>4550</v>
      </c>
      <c r="B4551" s="11">
        <v>-0.91104092225651567</v>
      </c>
      <c r="C4551" s="11">
        <v>-3.2218252511298881E-2</v>
      </c>
      <c r="D4551" s="3">
        <f>B4551*Dashboard!$D$11*Dashboard!$D$10*SQRT(Dashboard!$D$12/365)</f>
        <v>-226194.84960516734</v>
      </c>
      <c r="E4551" s="3">
        <f>IF(Dashboard!$I$3,C4551*Dashboard!$E$11*Dashboard!$E$10*SQRT(Dashboard!$D$12/365),0)</f>
        <v>-15998.409299297393</v>
      </c>
      <c r="F4551" s="3">
        <f>D4551+IF(Dashboard!$I$3,E4551,0)</f>
        <v>-242193.25890446475</v>
      </c>
      <c r="G4551" s="3">
        <f>IF(Dashboard!$I$4, ('Lookups and Calculations'!$F$9) / (1 - 'Lookups and Calculations'!$F$10), 'Lookups and Calculations'!$F$9)</f>
        <v>1951878.888340465</v>
      </c>
      <c r="H4551" s="12">
        <f t="shared" si="142"/>
        <v>0</v>
      </c>
      <c r="I4551" s="12">
        <f t="shared" si="143"/>
        <v>0</v>
      </c>
      <c r="J4551" s="13">
        <f>(1 - Dashboard!$I$9) * H4551 * Dashboard!$I$8 * 'Lookups and Calculations'!$F$12</f>
        <v>0</v>
      </c>
      <c r="K4551" s="12">
        <f>(1 - Dashboard!$I$11) * I4551 * Dashboard!$I$10 * 'Lookups and Calculations'!$F$12</f>
        <v>0</v>
      </c>
      <c r="L4551" s="12">
        <f>(H4551 - I4551) * Dashboard!$I$13 * (Dashboard!$D$12 / 365) * 'Lookups and Calculations'!$F$12</f>
        <v>0</v>
      </c>
      <c r="M4551" s="3">
        <f>(G4551*2) * Dashboard!$I$13 * (Dashboard!$D$12 / 365) * 'Lookups and Calculations'!$F$12</f>
        <v>1602.0878730267946</v>
      </c>
      <c r="N4551" s="12">
        <f>H4551 * Dashboard!$I$14 * Dashboard!$I$15 * (Dashboard!$D$12 / 365) * 'Lookups and Calculations'!$F$12</f>
        <v>0</v>
      </c>
    </row>
    <row r="4552" spans="1:14" x14ac:dyDescent="0.35">
      <c r="A4552" s="2">
        <v>4551</v>
      </c>
      <c r="B4552" s="11">
        <v>-0.83498107164037882</v>
      </c>
      <c r="C4552" s="11">
        <v>-1.2990450182076796</v>
      </c>
      <c r="D4552" s="3">
        <f>B4552*Dashboard!$D$11*Dashboard!$D$10*SQRT(Dashboard!$D$12/365)</f>
        <v>-207310.57552832793</v>
      </c>
      <c r="E4552" s="3">
        <f>IF(Dashboard!$I$3,C4552*Dashboard!$E$11*Dashboard!$E$10*SQRT(Dashboard!$D$12/365),0)</f>
        <v>-645058.38397694763</v>
      </c>
      <c r="F4552" s="3">
        <f>D4552+IF(Dashboard!$I$3,E4552,0)</f>
        <v>-852368.95950527559</v>
      </c>
      <c r="G4552" s="3">
        <f>IF(Dashboard!$I$4, ('Lookups and Calculations'!$F$9) / (1 - 'Lookups and Calculations'!$F$10), 'Lookups and Calculations'!$F$9)</f>
        <v>1951878.888340465</v>
      </c>
      <c r="H4552" s="12">
        <f t="shared" si="142"/>
        <v>0</v>
      </c>
      <c r="I4552" s="12">
        <f t="shared" si="143"/>
        <v>0</v>
      </c>
      <c r="J4552" s="13">
        <f>(1 - Dashboard!$I$9) * H4552 * Dashboard!$I$8 * 'Lookups and Calculations'!$F$12</f>
        <v>0</v>
      </c>
      <c r="K4552" s="12">
        <f>(1 - Dashboard!$I$11) * I4552 * Dashboard!$I$10 * 'Lookups and Calculations'!$F$12</f>
        <v>0</v>
      </c>
      <c r="L4552" s="12">
        <f>(H4552 - I4552) * Dashboard!$I$13 * (Dashboard!$D$12 / 365) * 'Lookups and Calculations'!$F$12</f>
        <v>0</v>
      </c>
      <c r="M4552" s="3">
        <f>(G4552*2) * Dashboard!$I$13 * (Dashboard!$D$12 / 365) * 'Lookups and Calculations'!$F$12</f>
        <v>1602.0878730267946</v>
      </c>
      <c r="N4552" s="12">
        <f>H4552 * Dashboard!$I$14 * Dashboard!$I$15 * (Dashboard!$D$12 / 365) * 'Lookups and Calculations'!$F$12</f>
        <v>0</v>
      </c>
    </row>
    <row r="4553" spans="1:14" x14ac:dyDescent="0.35">
      <c r="A4553" s="2">
        <v>4552</v>
      </c>
      <c r="B4553" s="11">
        <v>-4.6571804251936404E-2</v>
      </c>
      <c r="C4553" s="11">
        <v>0.14146492101571917</v>
      </c>
      <c r="D4553" s="3">
        <f>B4553*Dashboard!$D$11*Dashboard!$D$10*SQRT(Dashboard!$D$12/365)</f>
        <v>-11562.929832521808</v>
      </c>
      <c r="E4553" s="3">
        <f>IF(Dashboard!$I$3,C4553*Dashboard!$E$11*Dashboard!$E$10*SQRT(Dashboard!$D$12/365),0)</f>
        <v>70246.320997966846</v>
      </c>
      <c r="F4553" s="3">
        <f>D4553+IF(Dashboard!$I$3,E4553,0)</f>
        <v>58683.391165445035</v>
      </c>
      <c r="G4553" s="3">
        <f>IF(Dashboard!$I$4, ('Lookups and Calculations'!$F$9) / (1 - 'Lookups and Calculations'!$F$10), 'Lookups and Calculations'!$F$9)</f>
        <v>1951878.888340465</v>
      </c>
      <c r="H4553" s="12">
        <f t="shared" si="142"/>
        <v>0</v>
      </c>
      <c r="I4553" s="12">
        <f t="shared" si="143"/>
        <v>0</v>
      </c>
      <c r="J4553" s="13">
        <f>(1 - Dashboard!$I$9) * H4553 * Dashboard!$I$8 * 'Lookups and Calculations'!$F$12</f>
        <v>0</v>
      </c>
      <c r="K4553" s="12">
        <f>(1 - Dashboard!$I$11) * I4553 * Dashboard!$I$10 * 'Lookups and Calculations'!$F$12</f>
        <v>0</v>
      </c>
      <c r="L4553" s="12">
        <f>(H4553 - I4553) * Dashboard!$I$13 * (Dashboard!$D$12 / 365) * 'Lookups and Calculations'!$F$12</f>
        <v>0</v>
      </c>
      <c r="M4553" s="3">
        <f>(G4553*2) * Dashboard!$I$13 * (Dashboard!$D$12 / 365) * 'Lookups and Calculations'!$F$12</f>
        <v>1602.0878730267946</v>
      </c>
      <c r="N4553" s="12">
        <f>H4553 * Dashboard!$I$14 * Dashboard!$I$15 * (Dashboard!$D$12 / 365) * 'Lookups and Calculations'!$F$12</f>
        <v>0</v>
      </c>
    </row>
    <row r="4554" spans="1:14" x14ac:dyDescent="0.35">
      <c r="A4554" s="2">
        <v>4553</v>
      </c>
      <c r="B4554" s="11">
        <v>-0.4271004584976219</v>
      </c>
      <c r="C4554" s="11">
        <v>1.4634940411512911</v>
      </c>
      <c r="D4554" s="3">
        <f>B4554*Dashboard!$D$11*Dashboard!$D$10*SQRT(Dashboard!$D$12/365)</f>
        <v>-106041.25634322094</v>
      </c>
      <c r="E4554" s="3">
        <f>IF(Dashboard!$I$3,C4554*Dashboard!$E$11*Dashboard!$E$10*SQRT(Dashboard!$D$12/365),0)</f>
        <v>726717.7718347708</v>
      </c>
      <c r="F4554" s="3">
        <f>D4554+IF(Dashboard!$I$3,E4554,0)</f>
        <v>620676.51549154986</v>
      </c>
      <c r="G4554" s="3">
        <f>IF(Dashboard!$I$4, ('Lookups and Calculations'!$F$9) / (1 - 'Lookups and Calculations'!$F$10), 'Lookups and Calculations'!$F$9)</f>
        <v>1951878.888340465</v>
      </c>
      <c r="H4554" s="12">
        <f t="shared" si="142"/>
        <v>0</v>
      </c>
      <c r="I4554" s="12">
        <f t="shared" si="143"/>
        <v>0</v>
      </c>
      <c r="J4554" s="13">
        <f>(1 - Dashboard!$I$9) * H4554 * Dashboard!$I$8 * 'Lookups and Calculations'!$F$12</f>
        <v>0</v>
      </c>
      <c r="K4554" s="12">
        <f>(1 - Dashboard!$I$11) * I4554 * Dashboard!$I$10 * 'Lookups and Calculations'!$F$12</f>
        <v>0</v>
      </c>
      <c r="L4554" s="12">
        <f>(H4554 - I4554) * Dashboard!$I$13 * (Dashboard!$D$12 / 365) * 'Lookups and Calculations'!$F$12</f>
        <v>0</v>
      </c>
      <c r="M4554" s="3">
        <f>(G4554*2) * Dashboard!$I$13 * (Dashboard!$D$12 / 365) * 'Lookups and Calculations'!$F$12</f>
        <v>1602.0878730267946</v>
      </c>
      <c r="N4554" s="12">
        <f>H4554 * Dashboard!$I$14 * Dashboard!$I$15 * (Dashboard!$D$12 / 365) * 'Lookups and Calculations'!$F$12</f>
        <v>0</v>
      </c>
    </row>
    <row r="4555" spans="1:14" x14ac:dyDescent="0.35">
      <c r="A4555" s="2">
        <v>4554</v>
      </c>
      <c r="B4555" s="11">
        <v>0.12088604595759463</v>
      </c>
      <c r="C4555" s="11">
        <v>1.4313100816412556</v>
      </c>
      <c r="D4555" s="3">
        <f>B4555*Dashboard!$D$11*Dashboard!$D$10*SQRT(Dashboard!$D$12/365)</f>
        <v>30013.801045308537</v>
      </c>
      <c r="E4555" s="3">
        <f>IF(Dashboard!$I$3,C4555*Dashboard!$E$11*Dashboard!$E$10*SQRT(Dashboard!$D$12/365),0)</f>
        <v>710736.39118934365</v>
      </c>
      <c r="F4555" s="3">
        <f>D4555+IF(Dashboard!$I$3,E4555,0)</f>
        <v>740750.19223465223</v>
      </c>
      <c r="G4555" s="3">
        <f>IF(Dashboard!$I$4, ('Lookups and Calculations'!$F$9) / (1 - 'Lookups and Calculations'!$F$10), 'Lookups and Calculations'!$F$9)</f>
        <v>1951878.888340465</v>
      </c>
      <c r="H4555" s="12">
        <f t="shared" si="142"/>
        <v>0</v>
      </c>
      <c r="I4555" s="12">
        <f t="shared" si="143"/>
        <v>0</v>
      </c>
      <c r="J4555" s="13">
        <f>(1 - Dashboard!$I$9) * H4555 * Dashboard!$I$8 * 'Lookups and Calculations'!$F$12</f>
        <v>0</v>
      </c>
      <c r="K4555" s="12">
        <f>(1 - Dashboard!$I$11) * I4555 * Dashboard!$I$10 * 'Lookups and Calculations'!$F$12</f>
        <v>0</v>
      </c>
      <c r="L4555" s="12">
        <f>(H4555 - I4555) * Dashboard!$I$13 * (Dashboard!$D$12 / 365) * 'Lookups and Calculations'!$F$12</f>
        <v>0</v>
      </c>
      <c r="M4555" s="3">
        <f>(G4555*2) * Dashboard!$I$13 * (Dashboard!$D$12 / 365) * 'Lookups and Calculations'!$F$12</f>
        <v>1602.0878730267946</v>
      </c>
      <c r="N4555" s="12">
        <f>H4555 * Dashboard!$I$14 * Dashboard!$I$15 * (Dashboard!$D$12 / 365) * 'Lookups and Calculations'!$F$12</f>
        <v>0</v>
      </c>
    </row>
    <row r="4556" spans="1:14" x14ac:dyDescent="0.35">
      <c r="A4556" s="2">
        <v>4555</v>
      </c>
      <c r="B4556" s="11">
        <v>0.76892224115413943</v>
      </c>
      <c r="C4556" s="11">
        <v>-0.82796590375084267</v>
      </c>
      <c r="D4556" s="3">
        <f>B4556*Dashboard!$D$11*Dashboard!$D$10*SQRT(Dashboard!$D$12/365)</f>
        <v>190909.37239694875</v>
      </c>
      <c r="E4556" s="3">
        <f>IF(Dashboard!$I$3,C4556*Dashboard!$E$11*Dashboard!$E$10*SQRT(Dashboard!$D$12/365),0)</f>
        <v>-411137.67450370733</v>
      </c>
      <c r="F4556" s="3">
        <f>D4556+IF(Dashboard!$I$3,E4556,0)</f>
        <v>-220228.30210675858</v>
      </c>
      <c r="G4556" s="3">
        <f>IF(Dashboard!$I$4, ('Lookups and Calculations'!$F$9) / (1 - 'Lookups and Calculations'!$F$10), 'Lookups and Calculations'!$F$9)</f>
        <v>1951878.888340465</v>
      </c>
      <c r="H4556" s="12">
        <f t="shared" si="142"/>
        <v>0</v>
      </c>
      <c r="I4556" s="12">
        <f t="shared" si="143"/>
        <v>0</v>
      </c>
      <c r="J4556" s="13">
        <f>(1 - Dashboard!$I$9) * H4556 * Dashboard!$I$8 * 'Lookups and Calculations'!$F$12</f>
        <v>0</v>
      </c>
      <c r="K4556" s="12">
        <f>(1 - Dashboard!$I$11) * I4556 * Dashboard!$I$10 * 'Lookups and Calculations'!$F$12</f>
        <v>0</v>
      </c>
      <c r="L4556" s="12">
        <f>(H4556 - I4556) * Dashboard!$I$13 * (Dashboard!$D$12 / 365) * 'Lookups and Calculations'!$F$12</f>
        <v>0</v>
      </c>
      <c r="M4556" s="3">
        <f>(G4556*2) * Dashboard!$I$13 * (Dashboard!$D$12 / 365) * 'Lookups and Calculations'!$F$12</f>
        <v>1602.0878730267946</v>
      </c>
      <c r="N4556" s="12">
        <f>H4556 * Dashboard!$I$14 * Dashboard!$I$15 * (Dashboard!$D$12 / 365) * 'Lookups and Calculations'!$F$12</f>
        <v>0</v>
      </c>
    </row>
    <row r="4557" spans="1:14" x14ac:dyDescent="0.35">
      <c r="A4557" s="2">
        <v>4556</v>
      </c>
      <c r="B4557" s="11">
        <v>-1.0552804532024127</v>
      </c>
      <c r="C4557" s="11">
        <v>-1.2318906847889011</v>
      </c>
      <c r="D4557" s="3">
        <f>B4557*Dashboard!$D$11*Dashboard!$D$10*SQRT(Dashboard!$D$12/365)</f>
        <v>-262006.89515918773</v>
      </c>
      <c r="E4557" s="3">
        <f>IF(Dashboard!$I$3,C4557*Dashboard!$E$11*Dashboard!$E$10*SQRT(Dashboard!$D$12/365),0)</f>
        <v>-611711.99090741877</v>
      </c>
      <c r="F4557" s="3">
        <f>D4557+IF(Dashboard!$I$3,E4557,0)</f>
        <v>-873718.8860666065</v>
      </c>
      <c r="G4557" s="3">
        <f>IF(Dashboard!$I$4, ('Lookups and Calculations'!$F$9) / (1 - 'Lookups and Calculations'!$F$10), 'Lookups and Calculations'!$F$9)</f>
        <v>1951878.888340465</v>
      </c>
      <c r="H4557" s="12">
        <f t="shared" si="142"/>
        <v>0</v>
      </c>
      <c r="I4557" s="12">
        <f t="shared" si="143"/>
        <v>0</v>
      </c>
      <c r="J4557" s="13">
        <f>(1 - Dashboard!$I$9) * H4557 * Dashboard!$I$8 * 'Lookups and Calculations'!$F$12</f>
        <v>0</v>
      </c>
      <c r="K4557" s="12">
        <f>(1 - Dashboard!$I$11) * I4557 * Dashboard!$I$10 * 'Lookups and Calculations'!$F$12</f>
        <v>0</v>
      </c>
      <c r="L4557" s="12">
        <f>(H4557 - I4557) * Dashboard!$I$13 * (Dashboard!$D$12 / 365) * 'Lookups and Calculations'!$F$12</f>
        <v>0</v>
      </c>
      <c r="M4557" s="3">
        <f>(G4557*2) * Dashboard!$I$13 * (Dashboard!$D$12 / 365) * 'Lookups and Calculations'!$F$12</f>
        <v>1602.0878730267946</v>
      </c>
      <c r="N4557" s="12">
        <f>H4557 * Dashboard!$I$14 * Dashboard!$I$15 * (Dashboard!$D$12 / 365) * 'Lookups and Calculations'!$F$12</f>
        <v>0</v>
      </c>
    </row>
    <row r="4558" spans="1:14" x14ac:dyDescent="0.35">
      <c r="A4558" s="2">
        <v>4557</v>
      </c>
      <c r="B4558" s="11">
        <v>0.10089658499513819</v>
      </c>
      <c r="C4558" s="11">
        <v>-0.77073046774565568</v>
      </c>
      <c r="D4558" s="3">
        <f>B4558*Dashboard!$D$11*Dashboard!$D$10*SQRT(Dashboard!$D$12/365)</f>
        <v>25050.782364553706</v>
      </c>
      <c r="E4558" s="3">
        <f>IF(Dashboard!$I$3,C4558*Dashboard!$E$11*Dashboard!$E$10*SQRT(Dashboard!$D$12/365),0)</f>
        <v>-382716.64417893725</v>
      </c>
      <c r="F4558" s="3">
        <f>D4558+IF(Dashboard!$I$3,E4558,0)</f>
        <v>-357665.86181438353</v>
      </c>
      <c r="G4558" s="3">
        <f>IF(Dashboard!$I$4, ('Lookups and Calculations'!$F$9) / (1 - 'Lookups and Calculations'!$F$10), 'Lookups and Calculations'!$F$9)</f>
        <v>1951878.888340465</v>
      </c>
      <c r="H4558" s="12">
        <f t="shared" si="142"/>
        <v>0</v>
      </c>
      <c r="I4558" s="12">
        <f t="shared" si="143"/>
        <v>0</v>
      </c>
      <c r="J4558" s="13">
        <f>(1 - Dashboard!$I$9) * H4558 * Dashboard!$I$8 * 'Lookups and Calculations'!$F$12</f>
        <v>0</v>
      </c>
      <c r="K4558" s="12">
        <f>(1 - Dashboard!$I$11) * I4558 * Dashboard!$I$10 * 'Lookups and Calculations'!$F$12</f>
        <v>0</v>
      </c>
      <c r="L4558" s="12">
        <f>(H4558 - I4558) * Dashboard!$I$13 * (Dashboard!$D$12 / 365) * 'Lookups and Calculations'!$F$12</f>
        <v>0</v>
      </c>
      <c r="M4558" s="3">
        <f>(G4558*2) * Dashboard!$I$13 * (Dashboard!$D$12 / 365) * 'Lookups and Calculations'!$F$12</f>
        <v>1602.0878730267946</v>
      </c>
      <c r="N4558" s="12">
        <f>H4558 * Dashboard!$I$14 * Dashboard!$I$15 * (Dashboard!$D$12 / 365) * 'Lookups and Calculations'!$F$12</f>
        <v>0</v>
      </c>
    </row>
    <row r="4559" spans="1:14" x14ac:dyDescent="0.35">
      <c r="A4559" s="2">
        <v>4558</v>
      </c>
      <c r="B4559" s="11">
        <v>-0.13644005235220524</v>
      </c>
      <c r="C4559" s="11">
        <v>-0.22968078814753345</v>
      </c>
      <c r="D4559" s="3">
        <f>B4559*Dashboard!$D$11*Dashboard!$D$10*SQRT(Dashboard!$D$12/365)</f>
        <v>-33875.577230370131</v>
      </c>
      <c r="E4559" s="3">
        <f>IF(Dashboard!$I$3,C4559*Dashboard!$E$11*Dashboard!$E$10*SQRT(Dashboard!$D$12/365),0)</f>
        <v>-114051.10366183899</v>
      </c>
      <c r="F4559" s="3">
        <f>D4559+IF(Dashboard!$I$3,E4559,0)</f>
        <v>-147926.68089220911</v>
      </c>
      <c r="G4559" s="3">
        <f>IF(Dashboard!$I$4, ('Lookups and Calculations'!$F$9) / (1 - 'Lookups and Calculations'!$F$10), 'Lookups and Calculations'!$F$9)</f>
        <v>1951878.888340465</v>
      </c>
      <c r="H4559" s="12">
        <f t="shared" si="142"/>
        <v>0</v>
      </c>
      <c r="I4559" s="12">
        <f t="shared" si="143"/>
        <v>0</v>
      </c>
      <c r="J4559" s="13">
        <f>(1 - Dashboard!$I$9) * H4559 * Dashboard!$I$8 * 'Lookups and Calculations'!$F$12</f>
        <v>0</v>
      </c>
      <c r="K4559" s="12">
        <f>(1 - Dashboard!$I$11) * I4559 * Dashboard!$I$10 * 'Lookups and Calculations'!$F$12</f>
        <v>0</v>
      </c>
      <c r="L4559" s="12">
        <f>(H4559 - I4559) * Dashboard!$I$13 * (Dashboard!$D$12 / 365) * 'Lookups and Calculations'!$F$12</f>
        <v>0</v>
      </c>
      <c r="M4559" s="3">
        <f>(G4559*2) * Dashboard!$I$13 * (Dashboard!$D$12 / 365) * 'Lookups and Calculations'!$F$12</f>
        <v>1602.0878730267946</v>
      </c>
      <c r="N4559" s="12">
        <f>H4559 * Dashboard!$I$14 * Dashboard!$I$15 * (Dashboard!$D$12 / 365) * 'Lookups and Calculations'!$F$12</f>
        <v>0</v>
      </c>
    </row>
    <row r="4560" spans="1:14" x14ac:dyDescent="0.35">
      <c r="A4560" s="2">
        <v>4559</v>
      </c>
      <c r="B4560" s="11">
        <v>-0.55823925621315307</v>
      </c>
      <c r="C4560" s="11">
        <v>-0.5830848986023266</v>
      </c>
      <c r="D4560" s="3">
        <f>B4560*Dashboard!$D$11*Dashboard!$D$10*SQRT(Dashboard!$D$12/365)</f>
        <v>-138600.62870730343</v>
      </c>
      <c r="E4560" s="3">
        <f>IF(Dashboard!$I$3,C4560*Dashboard!$E$11*Dashboard!$E$10*SQRT(Dashboard!$D$12/365),0)</f>
        <v>-289538.6973830401</v>
      </c>
      <c r="F4560" s="3">
        <f>D4560+IF(Dashboard!$I$3,E4560,0)</f>
        <v>-428139.32609034353</v>
      </c>
      <c r="G4560" s="3">
        <f>IF(Dashboard!$I$4, ('Lookups and Calculations'!$F$9) / (1 - 'Lookups and Calculations'!$F$10), 'Lookups and Calculations'!$F$9)</f>
        <v>1951878.888340465</v>
      </c>
      <c r="H4560" s="12">
        <f t="shared" si="142"/>
        <v>0</v>
      </c>
      <c r="I4560" s="12">
        <f t="shared" si="143"/>
        <v>0</v>
      </c>
      <c r="J4560" s="13">
        <f>(1 - Dashboard!$I$9) * H4560 * Dashboard!$I$8 * 'Lookups and Calculations'!$F$12</f>
        <v>0</v>
      </c>
      <c r="K4560" s="12">
        <f>(1 - Dashboard!$I$11) * I4560 * Dashboard!$I$10 * 'Lookups and Calculations'!$F$12</f>
        <v>0</v>
      </c>
      <c r="L4560" s="12">
        <f>(H4560 - I4560) * Dashboard!$I$13 * (Dashboard!$D$12 / 365) * 'Lookups and Calculations'!$F$12</f>
        <v>0</v>
      </c>
      <c r="M4560" s="3">
        <f>(G4560*2) * Dashboard!$I$13 * (Dashboard!$D$12 / 365) * 'Lookups and Calculations'!$F$12</f>
        <v>1602.0878730267946</v>
      </c>
      <c r="N4560" s="12">
        <f>H4560 * Dashboard!$I$14 * Dashboard!$I$15 * (Dashboard!$D$12 / 365) * 'Lookups and Calculations'!$F$12</f>
        <v>0</v>
      </c>
    </row>
    <row r="4561" spans="1:14" x14ac:dyDescent="0.35">
      <c r="A4561" s="2">
        <v>4560</v>
      </c>
      <c r="B4561" s="11">
        <v>0.26739457283244883</v>
      </c>
      <c r="C4561" s="11">
        <v>-0.97120219447312484</v>
      </c>
      <c r="D4561" s="3">
        <f>B4561*Dashboard!$D$11*Dashboard!$D$10*SQRT(Dashboard!$D$12/365)</f>
        <v>66389.196916934816</v>
      </c>
      <c r="E4561" s="3">
        <f>IF(Dashboard!$I$3,C4561*Dashboard!$E$11*Dashboard!$E$10*SQRT(Dashboard!$D$12/365),0)</f>
        <v>-482263.59310170019</v>
      </c>
      <c r="F4561" s="3">
        <f>D4561+IF(Dashboard!$I$3,E4561,0)</f>
        <v>-415874.39618476538</v>
      </c>
      <c r="G4561" s="3">
        <f>IF(Dashboard!$I$4, ('Lookups and Calculations'!$F$9) / (1 - 'Lookups and Calculations'!$F$10), 'Lookups and Calculations'!$F$9)</f>
        <v>1951878.888340465</v>
      </c>
      <c r="H4561" s="12">
        <f t="shared" si="142"/>
        <v>0</v>
      </c>
      <c r="I4561" s="12">
        <f t="shared" si="143"/>
        <v>0</v>
      </c>
      <c r="J4561" s="13">
        <f>(1 - Dashboard!$I$9) * H4561 * Dashboard!$I$8 * 'Lookups and Calculations'!$F$12</f>
        <v>0</v>
      </c>
      <c r="K4561" s="12">
        <f>(1 - Dashboard!$I$11) * I4561 * Dashboard!$I$10 * 'Lookups and Calculations'!$F$12</f>
        <v>0</v>
      </c>
      <c r="L4561" s="12">
        <f>(H4561 - I4561) * Dashboard!$I$13 * (Dashboard!$D$12 / 365) * 'Lookups and Calculations'!$F$12</f>
        <v>0</v>
      </c>
      <c r="M4561" s="3">
        <f>(G4561*2) * Dashboard!$I$13 * (Dashboard!$D$12 / 365) * 'Lookups and Calculations'!$F$12</f>
        <v>1602.0878730267946</v>
      </c>
      <c r="N4561" s="12">
        <f>H4561 * Dashboard!$I$14 * Dashboard!$I$15 * (Dashboard!$D$12 / 365) * 'Lookups and Calculations'!$F$12</f>
        <v>0</v>
      </c>
    </row>
    <row r="4562" spans="1:14" x14ac:dyDescent="0.35">
      <c r="A4562" s="2">
        <v>4561</v>
      </c>
      <c r="B4562" s="11">
        <v>0.15576719339948739</v>
      </c>
      <c r="C4562" s="11">
        <v>-1.4075935734988427</v>
      </c>
      <c r="D4562" s="3">
        <f>B4562*Dashboard!$D$11*Dashboard!$D$10*SQRT(Dashboard!$D$12/365)</f>
        <v>38674.1539525439</v>
      </c>
      <c r="E4562" s="3">
        <f>IF(Dashboard!$I$3,C4562*Dashboard!$E$11*Dashboard!$E$10*SQRT(Dashboard!$D$12/365),0)</f>
        <v>-698959.63811189542</v>
      </c>
      <c r="F4562" s="3">
        <f>D4562+IF(Dashboard!$I$3,E4562,0)</f>
        <v>-660285.48415935156</v>
      </c>
      <c r="G4562" s="3">
        <f>IF(Dashboard!$I$4, ('Lookups and Calculations'!$F$9) / (1 - 'Lookups and Calculations'!$F$10), 'Lookups and Calculations'!$F$9)</f>
        <v>1951878.888340465</v>
      </c>
      <c r="H4562" s="12">
        <f t="shared" si="142"/>
        <v>0</v>
      </c>
      <c r="I4562" s="12">
        <f t="shared" si="143"/>
        <v>0</v>
      </c>
      <c r="J4562" s="13">
        <f>(1 - Dashboard!$I$9) * H4562 * Dashboard!$I$8 * 'Lookups and Calculations'!$F$12</f>
        <v>0</v>
      </c>
      <c r="K4562" s="12">
        <f>(1 - Dashboard!$I$11) * I4562 * Dashboard!$I$10 * 'Lookups and Calculations'!$F$12</f>
        <v>0</v>
      </c>
      <c r="L4562" s="12">
        <f>(H4562 - I4562) * Dashboard!$I$13 * (Dashboard!$D$12 / 365) * 'Lookups and Calculations'!$F$12</f>
        <v>0</v>
      </c>
      <c r="M4562" s="3">
        <f>(G4562*2) * Dashboard!$I$13 * (Dashboard!$D$12 / 365) * 'Lookups and Calculations'!$F$12</f>
        <v>1602.0878730267946</v>
      </c>
      <c r="N4562" s="12">
        <f>H4562 * Dashboard!$I$14 * Dashboard!$I$15 * (Dashboard!$D$12 / 365) * 'Lookups and Calculations'!$F$12</f>
        <v>0</v>
      </c>
    </row>
    <row r="4563" spans="1:14" x14ac:dyDescent="0.35">
      <c r="A4563" s="2">
        <v>4562</v>
      </c>
      <c r="B4563" s="11">
        <v>0.24096885790383826</v>
      </c>
      <c r="C4563" s="11">
        <v>-0.58404039593120916</v>
      </c>
      <c r="D4563" s="3">
        <f>B4563*Dashboard!$D$11*Dashboard!$D$10*SQRT(Dashboard!$D$12/365)</f>
        <v>59828.17373130114</v>
      </c>
      <c r="E4563" s="3">
        <f>IF(Dashboard!$I$3,C4563*Dashboard!$E$11*Dashboard!$E$10*SQRT(Dashboard!$D$12/365),0)</f>
        <v>-290013.16251259629</v>
      </c>
      <c r="F4563" s="3">
        <f>D4563+IF(Dashboard!$I$3,E4563,0)</f>
        <v>-230184.98878129513</v>
      </c>
      <c r="G4563" s="3">
        <f>IF(Dashboard!$I$4, ('Lookups and Calculations'!$F$9) / (1 - 'Lookups and Calculations'!$F$10), 'Lookups and Calculations'!$F$9)</f>
        <v>1951878.888340465</v>
      </c>
      <c r="H4563" s="12">
        <f t="shared" si="142"/>
        <v>0</v>
      </c>
      <c r="I4563" s="12">
        <f t="shared" si="143"/>
        <v>0</v>
      </c>
      <c r="J4563" s="13">
        <f>(1 - Dashboard!$I$9) * H4563 * Dashboard!$I$8 * 'Lookups and Calculations'!$F$12</f>
        <v>0</v>
      </c>
      <c r="K4563" s="12">
        <f>(1 - Dashboard!$I$11) * I4563 * Dashboard!$I$10 * 'Lookups and Calculations'!$F$12</f>
        <v>0</v>
      </c>
      <c r="L4563" s="12">
        <f>(H4563 - I4563) * Dashboard!$I$13 * (Dashboard!$D$12 / 365) * 'Lookups and Calculations'!$F$12</f>
        <v>0</v>
      </c>
      <c r="M4563" s="3">
        <f>(G4563*2) * Dashboard!$I$13 * (Dashboard!$D$12 / 365) * 'Lookups and Calculations'!$F$12</f>
        <v>1602.0878730267946</v>
      </c>
      <c r="N4563" s="12">
        <f>H4563 * Dashboard!$I$14 * Dashboard!$I$15 * (Dashboard!$D$12 / 365) * 'Lookups and Calculations'!$F$12</f>
        <v>0</v>
      </c>
    </row>
    <row r="4564" spans="1:14" x14ac:dyDescent="0.35">
      <c r="A4564" s="2">
        <v>4563</v>
      </c>
      <c r="B4564" s="11">
        <v>-0.7704463779413584</v>
      </c>
      <c r="C4564" s="11">
        <v>-0.37719114434340578</v>
      </c>
      <c r="D4564" s="3">
        <f>B4564*Dashboard!$D$11*Dashboard!$D$10*SQRT(Dashboard!$D$12/365)</f>
        <v>-191287.78777099011</v>
      </c>
      <c r="E4564" s="3">
        <f>IF(Dashboard!$I$3,C4564*Dashboard!$E$11*Dashboard!$E$10*SQRT(Dashboard!$D$12/365),0)</f>
        <v>-187299.36731236105</v>
      </c>
      <c r="F4564" s="3">
        <f>D4564+IF(Dashboard!$I$3,E4564,0)</f>
        <v>-378587.15508335119</v>
      </c>
      <c r="G4564" s="3">
        <f>IF(Dashboard!$I$4, ('Lookups and Calculations'!$F$9) / (1 - 'Lookups and Calculations'!$F$10), 'Lookups and Calculations'!$F$9)</f>
        <v>1951878.888340465</v>
      </c>
      <c r="H4564" s="12">
        <f t="shared" si="142"/>
        <v>0</v>
      </c>
      <c r="I4564" s="12">
        <f t="shared" si="143"/>
        <v>0</v>
      </c>
      <c r="J4564" s="13">
        <f>(1 - Dashboard!$I$9) * H4564 * Dashboard!$I$8 * 'Lookups and Calculations'!$F$12</f>
        <v>0</v>
      </c>
      <c r="K4564" s="12">
        <f>(1 - Dashboard!$I$11) * I4564 * Dashboard!$I$10 * 'Lookups and Calculations'!$F$12</f>
        <v>0</v>
      </c>
      <c r="L4564" s="12">
        <f>(H4564 - I4564) * Dashboard!$I$13 * (Dashboard!$D$12 / 365) * 'Lookups and Calculations'!$F$12</f>
        <v>0</v>
      </c>
      <c r="M4564" s="3">
        <f>(G4564*2) * Dashboard!$I$13 * (Dashboard!$D$12 / 365) * 'Lookups and Calculations'!$F$12</f>
        <v>1602.0878730267946</v>
      </c>
      <c r="N4564" s="12">
        <f>H4564 * Dashboard!$I$14 * Dashboard!$I$15 * (Dashboard!$D$12 / 365) * 'Lookups and Calculations'!$F$12</f>
        <v>0</v>
      </c>
    </row>
    <row r="4565" spans="1:14" x14ac:dyDescent="0.35">
      <c r="A4565" s="2">
        <v>4564</v>
      </c>
      <c r="B4565" s="11">
        <v>-0.59106786560161706</v>
      </c>
      <c r="C4565" s="11">
        <v>1.9939907212451258</v>
      </c>
      <c r="D4565" s="3">
        <f>B4565*Dashboard!$D$11*Dashboard!$D$10*SQRT(Dashboard!$D$12/365)</f>
        <v>-146751.37384065939</v>
      </c>
      <c r="E4565" s="3">
        <f>IF(Dashboard!$I$3,C4565*Dashboard!$E$11*Dashboard!$E$10*SQRT(Dashboard!$D$12/365),0)</f>
        <v>990143.07763256936</v>
      </c>
      <c r="F4565" s="3">
        <f>D4565+IF(Dashboard!$I$3,E4565,0)</f>
        <v>843391.70379190997</v>
      </c>
      <c r="G4565" s="3">
        <f>IF(Dashboard!$I$4, ('Lookups and Calculations'!$F$9) / (1 - 'Lookups and Calculations'!$F$10), 'Lookups and Calculations'!$F$9)</f>
        <v>1951878.888340465</v>
      </c>
      <c r="H4565" s="12">
        <f t="shared" si="142"/>
        <v>0</v>
      </c>
      <c r="I4565" s="12">
        <f t="shared" si="143"/>
        <v>0</v>
      </c>
      <c r="J4565" s="13">
        <f>(1 - Dashboard!$I$9) * H4565 * Dashboard!$I$8 * 'Lookups and Calculations'!$F$12</f>
        <v>0</v>
      </c>
      <c r="K4565" s="12">
        <f>(1 - Dashboard!$I$11) * I4565 * Dashboard!$I$10 * 'Lookups and Calculations'!$F$12</f>
        <v>0</v>
      </c>
      <c r="L4565" s="12">
        <f>(H4565 - I4565) * Dashboard!$I$13 * (Dashboard!$D$12 / 365) * 'Lookups and Calculations'!$F$12</f>
        <v>0</v>
      </c>
      <c r="M4565" s="3">
        <f>(G4565*2) * Dashboard!$I$13 * (Dashboard!$D$12 / 365) * 'Lookups and Calculations'!$F$12</f>
        <v>1602.0878730267946</v>
      </c>
      <c r="N4565" s="12">
        <f>H4565 * Dashboard!$I$14 * Dashboard!$I$15 * (Dashboard!$D$12 / 365) * 'Lookups and Calculations'!$F$12</f>
        <v>0</v>
      </c>
    </row>
    <row r="4566" spans="1:14" x14ac:dyDescent="0.35">
      <c r="A4566" s="2">
        <v>4565</v>
      </c>
      <c r="B4566" s="11">
        <v>-1.0436992838667916</v>
      </c>
      <c r="C4566" s="11">
        <v>0.70728569685349774</v>
      </c>
      <c r="D4566" s="3">
        <f>B4566*Dashboard!$D$11*Dashboard!$D$10*SQRT(Dashboard!$D$12/365)</f>
        <v>-259131.50197746931</v>
      </c>
      <c r="E4566" s="3">
        <f>IF(Dashboard!$I$3,C4566*Dashboard!$E$11*Dashboard!$E$10*SQRT(Dashboard!$D$12/365),0)</f>
        <v>351212.28458411049</v>
      </c>
      <c r="F4566" s="3">
        <f>D4566+IF(Dashboard!$I$3,E4566,0)</f>
        <v>92080.78260664118</v>
      </c>
      <c r="G4566" s="3">
        <f>IF(Dashboard!$I$4, ('Lookups and Calculations'!$F$9) / (1 - 'Lookups and Calculations'!$F$10), 'Lookups and Calculations'!$F$9)</f>
        <v>1951878.888340465</v>
      </c>
      <c r="H4566" s="12">
        <f t="shared" si="142"/>
        <v>0</v>
      </c>
      <c r="I4566" s="12">
        <f t="shared" si="143"/>
        <v>0</v>
      </c>
      <c r="J4566" s="13">
        <f>(1 - Dashboard!$I$9) * H4566 * Dashboard!$I$8 * 'Lookups and Calculations'!$F$12</f>
        <v>0</v>
      </c>
      <c r="K4566" s="12">
        <f>(1 - Dashboard!$I$11) * I4566 * Dashboard!$I$10 * 'Lookups and Calculations'!$F$12</f>
        <v>0</v>
      </c>
      <c r="L4566" s="12">
        <f>(H4566 - I4566) * Dashboard!$I$13 * (Dashboard!$D$12 / 365) * 'Lookups and Calculations'!$F$12</f>
        <v>0</v>
      </c>
      <c r="M4566" s="3">
        <f>(G4566*2) * Dashboard!$I$13 * (Dashboard!$D$12 / 365) * 'Lookups and Calculations'!$F$12</f>
        <v>1602.0878730267946</v>
      </c>
      <c r="N4566" s="12">
        <f>H4566 * Dashboard!$I$14 * Dashboard!$I$15 * (Dashboard!$D$12 / 365) * 'Lookups and Calculations'!$F$12</f>
        <v>0</v>
      </c>
    </row>
    <row r="4567" spans="1:14" x14ac:dyDescent="0.35">
      <c r="A4567" s="2">
        <v>4566</v>
      </c>
      <c r="B4567" s="11">
        <v>0.62296658652028736</v>
      </c>
      <c r="C4567" s="11">
        <v>0.93327136793449161</v>
      </c>
      <c r="D4567" s="3">
        <f>B4567*Dashboard!$D$11*Dashboard!$D$10*SQRT(Dashboard!$D$12/365)</f>
        <v>154671.2446220119</v>
      </c>
      <c r="E4567" s="3">
        <f>IF(Dashboard!$I$3,C4567*Dashboard!$E$11*Dashboard!$E$10*SQRT(Dashboard!$D$12/365),0)</f>
        <v>463428.52785994351</v>
      </c>
      <c r="F4567" s="3">
        <f>D4567+IF(Dashboard!$I$3,E4567,0)</f>
        <v>618099.77248195536</v>
      </c>
      <c r="G4567" s="3">
        <f>IF(Dashboard!$I$4, ('Lookups and Calculations'!$F$9) / (1 - 'Lookups and Calculations'!$F$10), 'Lookups and Calculations'!$F$9)</f>
        <v>1951878.888340465</v>
      </c>
      <c r="H4567" s="12">
        <f t="shared" si="142"/>
        <v>0</v>
      </c>
      <c r="I4567" s="12">
        <f t="shared" si="143"/>
        <v>0</v>
      </c>
      <c r="J4567" s="13">
        <f>(1 - Dashboard!$I$9) * H4567 * Dashboard!$I$8 * 'Lookups and Calculations'!$F$12</f>
        <v>0</v>
      </c>
      <c r="K4567" s="12">
        <f>(1 - Dashboard!$I$11) * I4567 * Dashboard!$I$10 * 'Lookups and Calculations'!$F$12</f>
        <v>0</v>
      </c>
      <c r="L4567" s="12">
        <f>(H4567 - I4567) * Dashboard!$I$13 * (Dashboard!$D$12 / 365) * 'Lookups and Calculations'!$F$12</f>
        <v>0</v>
      </c>
      <c r="M4567" s="3">
        <f>(G4567*2) * Dashboard!$I$13 * (Dashboard!$D$12 / 365) * 'Lookups and Calculations'!$F$12</f>
        <v>1602.0878730267946</v>
      </c>
      <c r="N4567" s="12">
        <f>H4567 * Dashboard!$I$14 * Dashboard!$I$15 * (Dashboard!$D$12 / 365) * 'Lookups and Calculations'!$F$12</f>
        <v>0</v>
      </c>
    </row>
    <row r="4568" spans="1:14" x14ac:dyDescent="0.35">
      <c r="A4568" s="2">
        <v>4567</v>
      </c>
      <c r="B4568" s="11">
        <v>-0.81719282856831232</v>
      </c>
      <c r="C4568" s="11">
        <v>-1.894263016714171</v>
      </c>
      <c r="D4568" s="3">
        <f>B4568*Dashboard!$D$11*Dashboard!$D$10*SQRT(Dashboard!$D$12/365)</f>
        <v>-202894.07911402819</v>
      </c>
      <c r="E4568" s="3">
        <f>IF(Dashboard!$I$3,C4568*Dashboard!$E$11*Dashboard!$E$10*SQRT(Dashboard!$D$12/365),0)</f>
        <v>-940621.9363166003</v>
      </c>
      <c r="F4568" s="3">
        <f>D4568+IF(Dashboard!$I$3,E4568,0)</f>
        <v>-1143516.0154306286</v>
      </c>
      <c r="G4568" s="3">
        <f>IF(Dashboard!$I$4, ('Lookups and Calculations'!$F$9) / (1 - 'Lookups and Calculations'!$F$10), 'Lookups and Calculations'!$F$9)</f>
        <v>1951878.888340465</v>
      </c>
      <c r="H4568" s="12">
        <f t="shared" si="142"/>
        <v>0</v>
      </c>
      <c r="I4568" s="12">
        <f t="shared" si="143"/>
        <v>0</v>
      </c>
      <c r="J4568" s="13">
        <f>(1 - Dashboard!$I$9) * H4568 * Dashboard!$I$8 * 'Lookups and Calculations'!$F$12</f>
        <v>0</v>
      </c>
      <c r="K4568" s="12">
        <f>(1 - Dashboard!$I$11) * I4568 * Dashboard!$I$10 * 'Lookups and Calculations'!$F$12</f>
        <v>0</v>
      </c>
      <c r="L4568" s="12">
        <f>(H4568 - I4568) * Dashboard!$I$13 * (Dashboard!$D$12 / 365) * 'Lookups and Calculations'!$F$12</f>
        <v>0</v>
      </c>
      <c r="M4568" s="3">
        <f>(G4568*2) * Dashboard!$I$13 * (Dashboard!$D$12 / 365) * 'Lookups and Calculations'!$F$12</f>
        <v>1602.0878730267946</v>
      </c>
      <c r="N4568" s="12">
        <f>H4568 * Dashboard!$I$14 * Dashboard!$I$15 * (Dashboard!$D$12 / 365) * 'Lookups and Calculations'!$F$12</f>
        <v>0</v>
      </c>
    </row>
    <row r="4569" spans="1:14" x14ac:dyDescent="0.35">
      <c r="A4569" s="2">
        <v>4568</v>
      </c>
      <c r="B4569" s="11">
        <v>1.0078548968272596</v>
      </c>
      <c r="C4569" s="11">
        <v>2.6699822574065131</v>
      </c>
      <c r="D4569" s="3">
        <f>B4569*Dashboard!$D$11*Dashboard!$D$10*SQRT(Dashboard!$D$12/365)</f>
        <v>250231.9942412916</v>
      </c>
      <c r="E4569" s="3">
        <f>IF(Dashboard!$I$3,C4569*Dashboard!$E$11*Dashboard!$E$10*SQRT(Dashboard!$D$12/365),0)</f>
        <v>1325815.8232160842</v>
      </c>
      <c r="F4569" s="3">
        <f>D4569+IF(Dashboard!$I$3,E4569,0)</f>
        <v>1576047.8174573758</v>
      </c>
      <c r="G4569" s="3">
        <f>IF(Dashboard!$I$4, ('Lookups and Calculations'!$F$9) / (1 - 'Lookups and Calculations'!$F$10), 'Lookups and Calculations'!$F$9)</f>
        <v>1951878.888340465</v>
      </c>
      <c r="H4569" s="12">
        <f t="shared" si="142"/>
        <v>0</v>
      </c>
      <c r="I4569" s="12">
        <f t="shared" si="143"/>
        <v>0</v>
      </c>
      <c r="J4569" s="13">
        <f>(1 - Dashboard!$I$9) * H4569 * Dashboard!$I$8 * 'Lookups and Calculations'!$F$12</f>
        <v>0</v>
      </c>
      <c r="K4569" s="12">
        <f>(1 - Dashboard!$I$11) * I4569 * Dashboard!$I$10 * 'Lookups and Calculations'!$F$12</f>
        <v>0</v>
      </c>
      <c r="L4569" s="12">
        <f>(H4569 - I4569) * Dashboard!$I$13 * (Dashboard!$D$12 / 365) * 'Lookups and Calculations'!$F$12</f>
        <v>0</v>
      </c>
      <c r="M4569" s="3">
        <f>(G4569*2) * Dashboard!$I$13 * (Dashboard!$D$12 / 365) * 'Lookups and Calculations'!$F$12</f>
        <v>1602.0878730267946</v>
      </c>
      <c r="N4569" s="12">
        <f>H4569 * Dashboard!$I$14 * Dashboard!$I$15 * (Dashboard!$D$12 / 365) * 'Lookups and Calculations'!$F$12</f>
        <v>0</v>
      </c>
    </row>
    <row r="4570" spans="1:14" x14ac:dyDescent="0.35">
      <c r="A4570" s="2">
        <v>4569</v>
      </c>
      <c r="B4570" s="11">
        <v>-0.15450575396032182</v>
      </c>
      <c r="C4570" s="11">
        <v>-0.39887601900049652</v>
      </c>
      <c r="D4570" s="3">
        <f>B4570*Dashboard!$D$11*Dashboard!$D$10*SQRT(Dashboard!$D$12/365)</f>
        <v>-38360.961540153286</v>
      </c>
      <c r="E4570" s="3">
        <f>IF(Dashboard!$I$3,C4570*Dashboard!$E$11*Dashboard!$E$10*SQRT(Dashboard!$D$12/365),0)</f>
        <v>-198067.28528824856</v>
      </c>
      <c r="F4570" s="3">
        <f>D4570+IF(Dashboard!$I$3,E4570,0)</f>
        <v>-236428.24682840184</v>
      </c>
      <c r="G4570" s="3">
        <f>IF(Dashboard!$I$4, ('Lookups and Calculations'!$F$9) / (1 - 'Lookups and Calculations'!$F$10), 'Lookups and Calculations'!$F$9)</f>
        <v>1951878.888340465</v>
      </c>
      <c r="H4570" s="12">
        <f t="shared" si="142"/>
        <v>0</v>
      </c>
      <c r="I4570" s="12">
        <f t="shared" si="143"/>
        <v>0</v>
      </c>
      <c r="J4570" s="13">
        <f>(1 - Dashboard!$I$9) * H4570 * Dashboard!$I$8 * 'Lookups and Calculations'!$F$12</f>
        <v>0</v>
      </c>
      <c r="K4570" s="12">
        <f>(1 - Dashboard!$I$11) * I4570 * Dashboard!$I$10 * 'Lookups and Calculations'!$F$12</f>
        <v>0</v>
      </c>
      <c r="L4570" s="12">
        <f>(H4570 - I4570) * Dashboard!$I$13 * (Dashboard!$D$12 / 365) * 'Lookups and Calculations'!$F$12</f>
        <v>0</v>
      </c>
      <c r="M4570" s="3">
        <f>(G4570*2) * Dashboard!$I$13 * (Dashboard!$D$12 / 365) * 'Lookups and Calculations'!$F$12</f>
        <v>1602.0878730267946</v>
      </c>
      <c r="N4570" s="12">
        <f>H4570 * Dashboard!$I$14 * Dashboard!$I$15 * (Dashboard!$D$12 / 365) * 'Lookups and Calculations'!$F$12</f>
        <v>0</v>
      </c>
    </row>
    <row r="4571" spans="1:14" x14ac:dyDescent="0.35">
      <c r="A4571" s="2">
        <v>4570</v>
      </c>
      <c r="B4571" s="11">
        <v>-1.2128830257490404</v>
      </c>
      <c r="C4571" s="11">
        <v>0.79617962404144083</v>
      </c>
      <c r="D4571" s="3">
        <f>B4571*Dashboard!$D$11*Dashboard!$D$10*SQRT(Dashboard!$D$12/365)</f>
        <v>-301136.74028872896</v>
      </c>
      <c r="E4571" s="3">
        <f>IF(Dashboard!$I$3,C4571*Dashboard!$E$11*Dashboard!$E$10*SQRT(Dashboard!$D$12/365),0)</f>
        <v>395353.76714514958</v>
      </c>
      <c r="F4571" s="3">
        <f>D4571+IF(Dashboard!$I$3,E4571,0)</f>
        <v>94217.02685642062</v>
      </c>
      <c r="G4571" s="3">
        <f>IF(Dashboard!$I$4, ('Lookups and Calculations'!$F$9) / (1 - 'Lookups and Calculations'!$F$10), 'Lookups and Calculations'!$F$9)</f>
        <v>1951878.888340465</v>
      </c>
      <c r="H4571" s="12">
        <f t="shared" si="142"/>
        <v>0</v>
      </c>
      <c r="I4571" s="12">
        <f t="shared" si="143"/>
        <v>0</v>
      </c>
      <c r="J4571" s="13">
        <f>(1 - Dashboard!$I$9) * H4571 * Dashboard!$I$8 * 'Lookups and Calculations'!$F$12</f>
        <v>0</v>
      </c>
      <c r="K4571" s="12">
        <f>(1 - Dashboard!$I$11) * I4571 * Dashboard!$I$10 * 'Lookups and Calculations'!$F$12</f>
        <v>0</v>
      </c>
      <c r="L4571" s="12">
        <f>(H4571 - I4571) * Dashboard!$I$13 * (Dashboard!$D$12 / 365) * 'Lookups and Calculations'!$F$12</f>
        <v>0</v>
      </c>
      <c r="M4571" s="3">
        <f>(G4571*2) * Dashboard!$I$13 * (Dashboard!$D$12 / 365) * 'Lookups and Calculations'!$F$12</f>
        <v>1602.0878730267946</v>
      </c>
      <c r="N4571" s="12">
        <f>H4571 * Dashboard!$I$14 * Dashboard!$I$15 * (Dashboard!$D$12 / 365) * 'Lookups and Calculations'!$F$12</f>
        <v>0</v>
      </c>
    </row>
    <row r="4572" spans="1:14" x14ac:dyDescent="0.35">
      <c r="A4572" s="2">
        <v>4571</v>
      </c>
      <c r="B4572" s="11">
        <v>4.8868109305728914E-2</v>
      </c>
      <c r="C4572" s="11">
        <v>2.4199146827084808</v>
      </c>
      <c r="D4572" s="3">
        <f>B4572*Dashboard!$D$11*Dashboard!$D$10*SQRT(Dashboard!$D$12/365)</f>
        <v>12133.060507885628</v>
      </c>
      <c r="E4572" s="3">
        <f>IF(Dashboard!$I$3,C4572*Dashboard!$E$11*Dashboard!$E$10*SQRT(Dashboard!$D$12/365),0)</f>
        <v>1201641.3847949216</v>
      </c>
      <c r="F4572" s="3">
        <f>D4572+IF(Dashboard!$I$3,E4572,0)</f>
        <v>1213774.4453028073</v>
      </c>
      <c r="G4572" s="3">
        <f>IF(Dashboard!$I$4, ('Lookups and Calculations'!$F$9) / (1 - 'Lookups and Calculations'!$F$10), 'Lookups and Calculations'!$F$9)</f>
        <v>1951878.888340465</v>
      </c>
      <c r="H4572" s="12">
        <f t="shared" si="142"/>
        <v>0</v>
      </c>
      <c r="I4572" s="12">
        <f t="shared" si="143"/>
        <v>0</v>
      </c>
      <c r="J4572" s="13">
        <f>(1 - Dashboard!$I$9) * H4572 * Dashboard!$I$8 * 'Lookups and Calculations'!$F$12</f>
        <v>0</v>
      </c>
      <c r="K4572" s="12">
        <f>(1 - Dashboard!$I$11) * I4572 * Dashboard!$I$10 * 'Lookups and Calculations'!$F$12</f>
        <v>0</v>
      </c>
      <c r="L4572" s="12">
        <f>(H4572 - I4572) * Dashboard!$I$13 * (Dashboard!$D$12 / 365) * 'Lookups and Calculations'!$F$12</f>
        <v>0</v>
      </c>
      <c r="M4572" s="3">
        <f>(G4572*2) * Dashboard!$I$13 * (Dashboard!$D$12 / 365) * 'Lookups and Calculations'!$F$12</f>
        <v>1602.0878730267946</v>
      </c>
      <c r="N4572" s="12">
        <f>H4572 * Dashboard!$I$14 * Dashboard!$I$15 * (Dashboard!$D$12 / 365) * 'Lookups and Calculations'!$F$12</f>
        <v>0</v>
      </c>
    </row>
    <row r="4573" spans="1:14" x14ac:dyDescent="0.35">
      <c r="A4573" s="2">
        <v>4572</v>
      </c>
      <c r="B4573" s="11">
        <v>0.67818437909528539</v>
      </c>
      <c r="C4573" s="11">
        <v>-0.30465780043602231</v>
      </c>
      <c r="D4573" s="3">
        <f>B4573*Dashboard!$D$11*Dashboard!$D$10*SQRT(Dashboard!$D$12/365)</f>
        <v>168380.81570921963</v>
      </c>
      <c r="E4573" s="3">
        <f>IF(Dashboard!$I$3,C4573*Dashboard!$E$11*Dashboard!$E$10*SQRT(Dashboard!$D$12/365),0)</f>
        <v>-151281.95378969828</v>
      </c>
      <c r="F4573" s="3">
        <f>D4573+IF(Dashboard!$I$3,E4573,0)</f>
        <v>17098.861919521354</v>
      </c>
      <c r="G4573" s="3">
        <f>IF(Dashboard!$I$4, ('Lookups and Calculations'!$F$9) / (1 - 'Lookups and Calculations'!$F$10), 'Lookups and Calculations'!$F$9)</f>
        <v>1951878.888340465</v>
      </c>
      <c r="H4573" s="12">
        <f t="shared" si="142"/>
        <v>0</v>
      </c>
      <c r="I4573" s="12">
        <f t="shared" si="143"/>
        <v>0</v>
      </c>
      <c r="J4573" s="13">
        <f>(1 - Dashboard!$I$9) * H4573 * Dashboard!$I$8 * 'Lookups and Calculations'!$F$12</f>
        <v>0</v>
      </c>
      <c r="K4573" s="12">
        <f>(1 - Dashboard!$I$11) * I4573 * Dashboard!$I$10 * 'Lookups and Calculations'!$F$12</f>
        <v>0</v>
      </c>
      <c r="L4573" s="12">
        <f>(H4573 - I4573) * Dashboard!$I$13 * (Dashboard!$D$12 / 365) * 'Lookups and Calculations'!$F$12</f>
        <v>0</v>
      </c>
      <c r="M4573" s="3">
        <f>(G4573*2) * Dashboard!$I$13 * (Dashboard!$D$12 / 365) * 'Lookups and Calculations'!$F$12</f>
        <v>1602.0878730267946</v>
      </c>
      <c r="N4573" s="12">
        <f>H4573 * Dashboard!$I$14 * Dashboard!$I$15 * (Dashboard!$D$12 / 365) * 'Lookups and Calculations'!$F$12</f>
        <v>0</v>
      </c>
    </row>
    <row r="4574" spans="1:14" x14ac:dyDescent="0.35">
      <c r="A4574" s="2">
        <v>4573</v>
      </c>
      <c r="B4574" s="11">
        <v>-9.3995058716727406E-2</v>
      </c>
      <c r="C4574" s="11">
        <v>-0.69244000404916972</v>
      </c>
      <c r="D4574" s="3">
        <f>B4574*Dashboard!$D$11*Dashboard!$D$10*SQRT(Dashboard!$D$12/365)</f>
        <v>-23337.259228046678</v>
      </c>
      <c r="E4574" s="3">
        <f>IF(Dashboard!$I$3,C4574*Dashboard!$E$11*Dashboard!$E$10*SQRT(Dashboard!$D$12/365),0)</f>
        <v>-343840.45491296425</v>
      </c>
      <c r="F4574" s="3">
        <f>D4574+IF(Dashboard!$I$3,E4574,0)</f>
        <v>-367177.71414101095</v>
      </c>
      <c r="G4574" s="3">
        <f>IF(Dashboard!$I$4, ('Lookups and Calculations'!$F$9) / (1 - 'Lookups and Calculations'!$F$10), 'Lookups and Calculations'!$F$9)</f>
        <v>1951878.888340465</v>
      </c>
      <c r="H4574" s="12">
        <f t="shared" si="142"/>
        <v>0</v>
      </c>
      <c r="I4574" s="12">
        <f t="shared" si="143"/>
        <v>0</v>
      </c>
      <c r="J4574" s="13">
        <f>(1 - Dashboard!$I$9) * H4574 * Dashboard!$I$8 * 'Lookups and Calculations'!$F$12</f>
        <v>0</v>
      </c>
      <c r="K4574" s="12">
        <f>(1 - Dashboard!$I$11) * I4574 * Dashboard!$I$10 * 'Lookups and Calculations'!$F$12</f>
        <v>0</v>
      </c>
      <c r="L4574" s="12">
        <f>(H4574 - I4574) * Dashboard!$I$13 * (Dashboard!$D$12 / 365) * 'Lookups and Calculations'!$F$12</f>
        <v>0</v>
      </c>
      <c r="M4574" s="3">
        <f>(G4574*2) * Dashboard!$I$13 * (Dashboard!$D$12 / 365) * 'Lookups and Calculations'!$F$12</f>
        <v>1602.0878730267946</v>
      </c>
      <c r="N4574" s="12">
        <f>H4574 * Dashboard!$I$14 * Dashboard!$I$15 * (Dashboard!$D$12 / 365) * 'Lookups and Calculations'!$F$12</f>
        <v>0</v>
      </c>
    </row>
    <row r="4575" spans="1:14" x14ac:dyDescent="0.35">
      <c r="A4575" s="2">
        <v>4574</v>
      </c>
      <c r="B4575" s="11">
        <v>-3.0907321751865644</v>
      </c>
      <c r="C4575" s="11">
        <v>1.0917372734233688</v>
      </c>
      <c r="D4575" s="3">
        <f>B4575*Dashboard!$D$11*Dashboard!$D$10*SQRT(Dashboard!$D$12/365)</f>
        <v>-767372.4444831619</v>
      </c>
      <c r="E4575" s="3">
        <f>IF(Dashboard!$I$3,C4575*Dashboard!$E$11*Dashboard!$E$10*SQRT(Dashboard!$D$12/365),0)</f>
        <v>542116.91777512408</v>
      </c>
      <c r="F4575" s="3">
        <f>D4575+IF(Dashboard!$I$3,E4575,0)</f>
        <v>-225255.52670803783</v>
      </c>
      <c r="G4575" s="3">
        <f>IF(Dashboard!$I$4, ('Lookups and Calculations'!$F$9) / (1 - 'Lookups and Calculations'!$F$10), 'Lookups and Calculations'!$F$9)</f>
        <v>1951878.888340465</v>
      </c>
      <c r="H4575" s="12">
        <f t="shared" si="142"/>
        <v>0</v>
      </c>
      <c r="I4575" s="12">
        <f t="shared" si="143"/>
        <v>0</v>
      </c>
      <c r="J4575" s="13">
        <f>(1 - Dashboard!$I$9) * H4575 * Dashboard!$I$8 * 'Lookups and Calculations'!$F$12</f>
        <v>0</v>
      </c>
      <c r="K4575" s="12">
        <f>(1 - Dashboard!$I$11) * I4575 * Dashboard!$I$10 * 'Lookups and Calculations'!$F$12</f>
        <v>0</v>
      </c>
      <c r="L4575" s="12">
        <f>(H4575 - I4575) * Dashboard!$I$13 * (Dashboard!$D$12 / 365) * 'Lookups and Calculations'!$F$12</f>
        <v>0</v>
      </c>
      <c r="M4575" s="3">
        <f>(G4575*2) * Dashboard!$I$13 * (Dashboard!$D$12 / 365) * 'Lookups and Calculations'!$F$12</f>
        <v>1602.0878730267946</v>
      </c>
      <c r="N4575" s="12">
        <f>H4575 * Dashboard!$I$14 * Dashboard!$I$15 * (Dashboard!$D$12 / 365) * 'Lookups and Calculations'!$F$12</f>
        <v>0</v>
      </c>
    </row>
    <row r="4576" spans="1:14" x14ac:dyDescent="0.35">
      <c r="A4576" s="2">
        <v>4575</v>
      </c>
      <c r="B4576" s="11">
        <v>0.17854183773190943</v>
      </c>
      <c r="C4576" s="11">
        <v>1.1659663288593667E-2</v>
      </c>
      <c r="D4576" s="3">
        <f>B4576*Dashboard!$D$11*Dashboard!$D$10*SQRT(Dashboard!$D$12/365)</f>
        <v>44328.682880645007</v>
      </c>
      <c r="E4576" s="3">
        <f>IF(Dashboard!$I$3,C4576*Dashboard!$E$11*Dashboard!$E$10*SQRT(Dashboard!$D$12/365),0)</f>
        <v>5789.763598056581</v>
      </c>
      <c r="F4576" s="3">
        <f>D4576+IF(Dashboard!$I$3,E4576,0)</f>
        <v>50118.44647870159</v>
      </c>
      <c r="G4576" s="3">
        <f>IF(Dashboard!$I$4, ('Lookups and Calculations'!$F$9) / (1 - 'Lookups and Calculations'!$F$10), 'Lookups and Calculations'!$F$9)</f>
        <v>1951878.888340465</v>
      </c>
      <c r="H4576" s="12">
        <f t="shared" si="142"/>
        <v>0</v>
      </c>
      <c r="I4576" s="12">
        <f t="shared" si="143"/>
        <v>0</v>
      </c>
      <c r="J4576" s="13">
        <f>(1 - Dashboard!$I$9) * H4576 * Dashboard!$I$8 * 'Lookups and Calculations'!$F$12</f>
        <v>0</v>
      </c>
      <c r="K4576" s="12">
        <f>(1 - Dashboard!$I$11) * I4576 * Dashboard!$I$10 * 'Lookups and Calculations'!$F$12</f>
        <v>0</v>
      </c>
      <c r="L4576" s="12">
        <f>(H4576 - I4576) * Dashboard!$I$13 * (Dashboard!$D$12 / 365) * 'Lookups and Calculations'!$F$12</f>
        <v>0</v>
      </c>
      <c r="M4576" s="3">
        <f>(G4576*2) * Dashboard!$I$13 * (Dashboard!$D$12 / 365) * 'Lookups and Calculations'!$F$12</f>
        <v>1602.0878730267946</v>
      </c>
      <c r="N4576" s="12">
        <f>H4576 * Dashboard!$I$14 * Dashboard!$I$15 * (Dashboard!$D$12 / 365) * 'Lookups and Calculations'!$F$12</f>
        <v>0</v>
      </c>
    </row>
    <row r="4577" spans="1:14" x14ac:dyDescent="0.35">
      <c r="A4577" s="2">
        <v>4576</v>
      </c>
      <c r="B4577" s="11">
        <v>0.56634504681113895</v>
      </c>
      <c r="C4577" s="11">
        <v>-2.7312547407334804E-2</v>
      </c>
      <c r="D4577" s="3">
        <f>B4577*Dashboard!$D$11*Dashboard!$D$10*SQRT(Dashboard!$D$12/365)</f>
        <v>140613.14871650469</v>
      </c>
      <c r="E4577" s="3">
        <f>IF(Dashboard!$I$3,C4577*Dashboard!$E$11*Dashboard!$E$10*SQRT(Dashboard!$D$12/365),0)</f>
        <v>-13562.415040224974</v>
      </c>
      <c r="F4577" s="3">
        <f>D4577+IF(Dashboard!$I$3,E4577,0)</f>
        <v>127050.73367627971</v>
      </c>
      <c r="G4577" s="3">
        <f>IF(Dashboard!$I$4, ('Lookups and Calculations'!$F$9) / (1 - 'Lookups and Calculations'!$F$10), 'Lookups and Calculations'!$F$9)</f>
        <v>1951878.888340465</v>
      </c>
      <c r="H4577" s="12">
        <f t="shared" si="142"/>
        <v>0</v>
      </c>
      <c r="I4577" s="12">
        <f t="shared" si="143"/>
        <v>0</v>
      </c>
      <c r="J4577" s="13">
        <f>(1 - Dashboard!$I$9) * H4577 * Dashboard!$I$8 * 'Lookups and Calculations'!$F$12</f>
        <v>0</v>
      </c>
      <c r="K4577" s="12">
        <f>(1 - Dashboard!$I$11) * I4577 * Dashboard!$I$10 * 'Lookups and Calculations'!$F$12</f>
        <v>0</v>
      </c>
      <c r="L4577" s="12">
        <f>(H4577 - I4577) * Dashboard!$I$13 * (Dashboard!$D$12 / 365) * 'Lookups and Calculations'!$F$12</f>
        <v>0</v>
      </c>
      <c r="M4577" s="3">
        <f>(G4577*2) * Dashboard!$I$13 * (Dashboard!$D$12 / 365) * 'Lookups and Calculations'!$F$12</f>
        <v>1602.0878730267946</v>
      </c>
      <c r="N4577" s="12">
        <f>H4577 * Dashboard!$I$14 * Dashboard!$I$15 * (Dashboard!$D$12 / 365) * 'Lookups and Calculations'!$F$12</f>
        <v>0</v>
      </c>
    </row>
    <row r="4578" spans="1:14" x14ac:dyDescent="0.35">
      <c r="A4578" s="2">
        <v>4577</v>
      </c>
      <c r="B4578" s="11">
        <v>0.35999773884946357</v>
      </c>
      <c r="C4578" s="11">
        <v>0.51604866945682737</v>
      </c>
      <c r="D4578" s="3">
        <f>B4578*Dashboard!$D$11*Dashboard!$D$10*SQRT(Dashboard!$D$12/365)</f>
        <v>89380.874566606042</v>
      </c>
      <c r="E4578" s="3">
        <f>IF(Dashboard!$I$3,C4578*Dashboard!$E$11*Dashboard!$E$10*SQRT(Dashboard!$D$12/365),0)</f>
        <v>256250.95058873238</v>
      </c>
      <c r="F4578" s="3">
        <f>D4578+IF(Dashboard!$I$3,E4578,0)</f>
        <v>345631.82515533839</v>
      </c>
      <c r="G4578" s="3">
        <f>IF(Dashboard!$I$4, ('Lookups and Calculations'!$F$9) / (1 - 'Lookups and Calculations'!$F$10), 'Lookups and Calculations'!$F$9)</f>
        <v>1951878.888340465</v>
      </c>
      <c r="H4578" s="12">
        <f t="shared" si="142"/>
        <v>0</v>
      </c>
      <c r="I4578" s="12">
        <f t="shared" si="143"/>
        <v>0</v>
      </c>
      <c r="J4578" s="13">
        <f>(1 - Dashboard!$I$9) * H4578 * Dashboard!$I$8 * 'Lookups and Calculations'!$F$12</f>
        <v>0</v>
      </c>
      <c r="K4578" s="12">
        <f>(1 - Dashboard!$I$11) * I4578 * Dashboard!$I$10 * 'Lookups and Calculations'!$F$12</f>
        <v>0</v>
      </c>
      <c r="L4578" s="12">
        <f>(H4578 - I4578) * Dashboard!$I$13 * (Dashboard!$D$12 / 365) * 'Lookups and Calculations'!$F$12</f>
        <v>0</v>
      </c>
      <c r="M4578" s="3">
        <f>(G4578*2) * Dashboard!$I$13 * (Dashboard!$D$12 / 365) * 'Lookups and Calculations'!$F$12</f>
        <v>1602.0878730267946</v>
      </c>
      <c r="N4578" s="12">
        <f>H4578 * Dashboard!$I$14 * Dashboard!$I$15 * (Dashboard!$D$12 / 365) * 'Lookups and Calculations'!$F$12</f>
        <v>0</v>
      </c>
    </row>
    <row r="4579" spans="1:14" x14ac:dyDescent="0.35">
      <c r="A4579" s="2">
        <v>4578</v>
      </c>
      <c r="B4579" s="11">
        <v>-0.90674321767464261</v>
      </c>
      <c r="C4579" s="11">
        <v>-0.84142691189115637</v>
      </c>
      <c r="D4579" s="3">
        <f>B4579*Dashboard!$D$11*Dashboard!$D$10*SQRT(Dashboard!$D$12/365)</f>
        <v>-225127.80791933788</v>
      </c>
      <c r="E4579" s="3">
        <f>IF(Dashboard!$I$3,C4579*Dashboard!$E$11*Dashboard!$E$10*SQRT(Dashboard!$D$12/365),0)</f>
        <v>-417821.92026577616</v>
      </c>
      <c r="F4579" s="3">
        <f>D4579+IF(Dashboard!$I$3,E4579,0)</f>
        <v>-642949.72818511399</v>
      </c>
      <c r="G4579" s="3">
        <f>IF(Dashboard!$I$4, ('Lookups and Calculations'!$F$9) / (1 - 'Lookups and Calculations'!$F$10), 'Lookups and Calculations'!$F$9)</f>
        <v>1951878.888340465</v>
      </c>
      <c r="H4579" s="12">
        <f t="shared" si="142"/>
        <v>0</v>
      </c>
      <c r="I4579" s="12">
        <f t="shared" si="143"/>
        <v>0</v>
      </c>
      <c r="J4579" s="13">
        <f>(1 - Dashboard!$I$9) * H4579 * Dashboard!$I$8 * 'Lookups and Calculations'!$F$12</f>
        <v>0</v>
      </c>
      <c r="K4579" s="12">
        <f>(1 - Dashboard!$I$11) * I4579 * Dashboard!$I$10 * 'Lookups and Calculations'!$F$12</f>
        <v>0</v>
      </c>
      <c r="L4579" s="12">
        <f>(H4579 - I4579) * Dashboard!$I$13 * (Dashboard!$D$12 / 365) * 'Lookups and Calculations'!$F$12</f>
        <v>0</v>
      </c>
      <c r="M4579" s="3">
        <f>(G4579*2) * Dashboard!$I$13 * (Dashboard!$D$12 / 365) * 'Lookups and Calculations'!$F$12</f>
        <v>1602.0878730267946</v>
      </c>
      <c r="N4579" s="12">
        <f>H4579 * Dashboard!$I$14 * Dashboard!$I$15 * (Dashboard!$D$12 / 365) * 'Lookups and Calculations'!$F$12</f>
        <v>0</v>
      </c>
    </row>
    <row r="4580" spans="1:14" x14ac:dyDescent="0.35">
      <c r="A4580" s="2">
        <v>4579</v>
      </c>
      <c r="B4580" s="11">
        <v>-0.21669715964797398</v>
      </c>
      <c r="C4580" s="11">
        <v>1.3205099394463318</v>
      </c>
      <c r="D4580" s="3">
        <f>B4580*Dashboard!$D$11*Dashboard!$D$10*SQRT(Dashboard!$D$12/365)</f>
        <v>-53801.953610421202</v>
      </c>
      <c r="E4580" s="3">
        <f>IF(Dashboard!$I$3,C4580*Dashboard!$E$11*Dashboard!$E$10*SQRT(Dashboard!$D$12/365),0)</f>
        <v>655717.08110624435</v>
      </c>
      <c r="F4580" s="3">
        <f>D4580+IF(Dashboard!$I$3,E4580,0)</f>
        <v>601915.1274958232</v>
      </c>
      <c r="G4580" s="3">
        <f>IF(Dashboard!$I$4, ('Lookups and Calculations'!$F$9) / (1 - 'Lookups and Calculations'!$F$10), 'Lookups and Calculations'!$F$9)</f>
        <v>1951878.888340465</v>
      </c>
      <c r="H4580" s="12">
        <f t="shared" si="142"/>
        <v>0</v>
      </c>
      <c r="I4580" s="12">
        <f t="shared" si="143"/>
        <v>0</v>
      </c>
      <c r="J4580" s="13">
        <f>(1 - Dashboard!$I$9) * H4580 * Dashboard!$I$8 * 'Lookups and Calculations'!$F$12</f>
        <v>0</v>
      </c>
      <c r="K4580" s="12">
        <f>(1 - Dashboard!$I$11) * I4580 * Dashboard!$I$10 * 'Lookups and Calculations'!$F$12</f>
        <v>0</v>
      </c>
      <c r="L4580" s="12">
        <f>(H4580 - I4580) * Dashboard!$I$13 * (Dashboard!$D$12 / 365) * 'Lookups and Calculations'!$F$12</f>
        <v>0</v>
      </c>
      <c r="M4580" s="3">
        <f>(G4580*2) * Dashboard!$I$13 * (Dashboard!$D$12 / 365) * 'Lookups and Calculations'!$F$12</f>
        <v>1602.0878730267946</v>
      </c>
      <c r="N4580" s="12">
        <f>H4580 * Dashboard!$I$14 * Dashboard!$I$15 * (Dashboard!$D$12 / 365) * 'Lookups and Calculations'!$F$12</f>
        <v>0</v>
      </c>
    </row>
    <row r="4581" spans="1:14" x14ac:dyDescent="0.35">
      <c r="A4581" s="2">
        <v>4580</v>
      </c>
      <c r="B4581" s="11">
        <v>-0.79955211322871012</v>
      </c>
      <c r="C4581" s="11">
        <v>-0.29088142778874421</v>
      </c>
      <c r="D4581" s="3">
        <f>B4581*Dashboard!$D$11*Dashboard!$D$10*SQRT(Dashboard!$D$12/365)</f>
        <v>-198514.2111457643</v>
      </c>
      <c r="E4581" s="3">
        <f>IF(Dashboard!$I$3,C4581*Dashboard!$E$11*Dashboard!$E$10*SQRT(Dashboard!$D$12/365),0)</f>
        <v>-144441.1095138175</v>
      </c>
      <c r="F4581" s="3">
        <f>D4581+IF(Dashboard!$I$3,E4581,0)</f>
        <v>-342955.3206595818</v>
      </c>
      <c r="G4581" s="3">
        <f>IF(Dashboard!$I$4, ('Lookups and Calculations'!$F$9) / (1 - 'Lookups and Calculations'!$F$10), 'Lookups and Calculations'!$F$9)</f>
        <v>1951878.888340465</v>
      </c>
      <c r="H4581" s="12">
        <f t="shared" si="142"/>
        <v>0</v>
      </c>
      <c r="I4581" s="12">
        <f t="shared" si="143"/>
        <v>0</v>
      </c>
      <c r="J4581" s="13">
        <f>(1 - Dashboard!$I$9) * H4581 * Dashboard!$I$8 * 'Lookups and Calculations'!$F$12</f>
        <v>0</v>
      </c>
      <c r="K4581" s="12">
        <f>(1 - Dashboard!$I$11) * I4581 * Dashboard!$I$10 * 'Lookups and Calculations'!$F$12</f>
        <v>0</v>
      </c>
      <c r="L4581" s="12">
        <f>(H4581 - I4581) * Dashboard!$I$13 * (Dashboard!$D$12 / 365) * 'Lookups and Calculations'!$F$12</f>
        <v>0</v>
      </c>
      <c r="M4581" s="3">
        <f>(G4581*2) * Dashboard!$I$13 * (Dashboard!$D$12 / 365) * 'Lookups and Calculations'!$F$12</f>
        <v>1602.0878730267946</v>
      </c>
      <c r="N4581" s="12">
        <f>H4581 * Dashboard!$I$14 * Dashboard!$I$15 * (Dashboard!$D$12 / 365) * 'Lookups and Calculations'!$F$12</f>
        <v>0</v>
      </c>
    </row>
    <row r="4582" spans="1:14" x14ac:dyDescent="0.35">
      <c r="A4582" s="2">
        <v>4581</v>
      </c>
      <c r="B4582" s="11">
        <v>-0.57189137457746964</v>
      </c>
      <c r="C4582" s="11">
        <v>-0.61231522574350328</v>
      </c>
      <c r="D4582" s="3">
        <f>B4582*Dashboard!$D$11*Dashboard!$D$10*SQRT(Dashboard!$D$12/365)</f>
        <v>-141990.20077236491</v>
      </c>
      <c r="E4582" s="3">
        <f>IF(Dashboard!$I$3,C4582*Dashboard!$E$11*Dashboard!$E$10*SQRT(Dashboard!$D$12/365),0)</f>
        <v>-304053.41190372693</v>
      </c>
      <c r="F4582" s="3">
        <f>D4582+IF(Dashboard!$I$3,E4582,0)</f>
        <v>-446043.61267609184</v>
      </c>
      <c r="G4582" s="3">
        <f>IF(Dashboard!$I$4, ('Lookups and Calculations'!$F$9) / (1 - 'Lookups and Calculations'!$F$10), 'Lookups and Calculations'!$F$9)</f>
        <v>1951878.888340465</v>
      </c>
      <c r="H4582" s="12">
        <f t="shared" si="142"/>
        <v>0</v>
      </c>
      <c r="I4582" s="12">
        <f t="shared" si="143"/>
        <v>0</v>
      </c>
      <c r="J4582" s="13">
        <f>(1 - Dashboard!$I$9) * H4582 * Dashboard!$I$8 * 'Lookups and Calculations'!$F$12</f>
        <v>0</v>
      </c>
      <c r="K4582" s="12">
        <f>(1 - Dashboard!$I$11) * I4582 * Dashboard!$I$10 * 'Lookups and Calculations'!$F$12</f>
        <v>0</v>
      </c>
      <c r="L4582" s="12">
        <f>(H4582 - I4582) * Dashboard!$I$13 * (Dashboard!$D$12 / 365) * 'Lookups and Calculations'!$F$12</f>
        <v>0</v>
      </c>
      <c r="M4582" s="3">
        <f>(G4582*2) * Dashboard!$I$13 * (Dashboard!$D$12 / 365) * 'Lookups and Calculations'!$F$12</f>
        <v>1602.0878730267946</v>
      </c>
      <c r="N4582" s="12">
        <f>H4582 * Dashboard!$I$14 * Dashboard!$I$15 * (Dashboard!$D$12 / 365) * 'Lookups and Calculations'!$F$12</f>
        <v>0</v>
      </c>
    </row>
    <row r="4583" spans="1:14" x14ac:dyDescent="0.35">
      <c r="A4583" s="2">
        <v>4582</v>
      </c>
      <c r="B4583" s="11">
        <v>-0.11121575299073182</v>
      </c>
      <c r="C4583" s="11">
        <v>1.2911437296221837</v>
      </c>
      <c r="D4583" s="3">
        <f>B4583*Dashboard!$D$11*Dashboard!$D$10*SQRT(Dashboard!$D$12/365)</f>
        <v>-27612.843624142821</v>
      </c>
      <c r="E4583" s="3">
        <f>IF(Dashboard!$I$3,C4583*Dashboard!$E$11*Dashboard!$E$10*SQRT(Dashboard!$D$12/365),0)</f>
        <v>641134.89220040571</v>
      </c>
      <c r="F4583" s="3">
        <f>D4583+IF(Dashboard!$I$3,E4583,0)</f>
        <v>613522.0485762629</v>
      </c>
      <c r="G4583" s="3">
        <f>IF(Dashboard!$I$4, ('Lookups and Calculations'!$F$9) / (1 - 'Lookups and Calculations'!$F$10), 'Lookups and Calculations'!$F$9)</f>
        <v>1951878.888340465</v>
      </c>
      <c r="H4583" s="12">
        <f t="shared" si="142"/>
        <v>0</v>
      </c>
      <c r="I4583" s="12">
        <f t="shared" si="143"/>
        <v>0</v>
      </c>
      <c r="J4583" s="13">
        <f>(1 - Dashboard!$I$9) * H4583 * Dashboard!$I$8 * 'Lookups and Calculations'!$F$12</f>
        <v>0</v>
      </c>
      <c r="K4583" s="12">
        <f>(1 - Dashboard!$I$11) * I4583 * Dashboard!$I$10 * 'Lookups and Calculations'!$F$12</f>
        <v>0</v>
      </c>
      <c r="L4583" s="12">
        <f>(H4583 - I4583) * Dashboard!$I$13 * (Dashboard!$D$12 / 365) * 'Lookups and Calculations'!$F$12</f>
        <v>0</v>
      </c>
      <c r="M4583" s="3">
        <f>(G4583*2) * Dashboard!$I$13 * (Dashboard!$D$12 / 365) * 'Lookups and Calculations'!$F$12</f>
        <v>1602.0878730267946</v>
      </c>
      <c r="N4583" s="12">
        <f>H4583 * Dashboard!$I$14 * Dashboard!$I$15 * (Dashboard!$D$12 / 365) * 'Lookups and Calculations'!$F$12</f>
        <v>0</v>
      </c>
    </row>
    <row r="4584" spans="1:14" x14ac:dyDescent="0.35">
      <c r="A4584" s="2">
        <v>4583</v>
      </c>
      <c r="B4584" s="11">
        <v>-0.69525358625913125</v>
      </c>
      <c r="C4584" s="11">
        <v>-1.1914247263670477</v>
      </c>
      <c r="D4584" s="3">
        <f>B4584*Dashboard!$D$11*Dashboard!$D$10*SQRT(Dashboard!$D$12/365)</f>
        <v>-172618.78861799141</v>
      </c>
      <c r="E4584" s="3">
        <f>IF(Dashboard!$I$3,C4584*Dashboard!$E$11*Dashboard!$E$10*SQRT(Dashboard!$D$12/365),0)</f>
        <v>-591618.07162070018</v>
      </c>
      <c r="F4584" s="3">
        <f>D4584+IF(Dashboard!$I$3,E4584,0)</f>
        <v>-764236.86023869156</v>
      </c>
      <c r="G4584" s="3">
        <f>IF(Dashboard!$I$4, ('Lookups and Calculations'!$F$9) / (1 - 'Lookups and Calculations'!$F$10), 'Lookups and Calculations'!$F$9)</f>
        <v>1951878.888340465</v>
      </c>
      <c r="H4584" s="12">
        <f t="shared" si="142"/>
        <v>0</v>
      </c>
      <c r="I4584" s="12">
        <f t="shared" si="143"/>
        <v>0</v>
      </c>
      <c r="J4584" s="13">
        <f>(1 - Dashboard!$I$9) * H4584 * Dashboard!$I$8 * 'Lookups and Calculations'!$F$12</f>
        <v>0</v>
      </c>
      <c r="K4584" s="12">
        <f>(1 - Dashboard!$I$11) * I4584 * Dashboard!$I$10 * 'Lookups and Calculations'!$F$12</f>
        <v>0</v>
      </c>
      <c r="L4584" s="12">
        <f>(H4584 - I4584) * Dashboard!$I$13 * (Dashboard!$D$12 / 365) * 'Lookups and Calculations'!$F$12</f>
        <v>0</v>
      </c>
      <c r="M4584" s="3">
        <f>(G4584*2) * Dashboard!$I$13 * (Dashboard!$D$12 / 365) * 'Lookups and Calculations'!$F$12</f>
        <v>1602.0878730267946</v>
      </c>
      <c r="N4584" s="12">
        <f>H4584 * Dashboard!$I$14 * Dashboard!$I$15 * (Dashboard!$D$12 / 365) * 'Lookups and Calculations'!$F$12</f>
        <v>0</v>
      </c>
    </row>
    <row r="4585" spans="1:14" x14ac:dyDescent="0.35">
      <c r="A4585" s="2">
        <v>4584</v>
      </c>
      <c r="B4585" s="11">
        <v>2.2732980105843485</v>
      </c>
      <c r="C4585" s="11">
        <v>-0.42388727407243931</v>
      </c>
      <c r="D4585" s="3">
        <f>B4585*Dashboard!$D$11*Dashboard!$D$10*SQRT(Dashboard!$D$12/365)</f>
        <v>564418.44603229652</v>
      </c>
      <c r="E4585" s="3">
        <f>IF(Dashboard!$I$3,C4585*Dashboard!$E$11*Dashboard!$E$10*SQRT(Dashboard!$D$12/365),0)</f>
        <v>-210486.96247557399</v>
      </c>
      <c r="F4585" s="3">
        <f>D4585+IF(Dashboard!$I$3,E4585,0)</f>
        <v>353931.48355672252</v>
      </c>
      <c r="G4585" s="3">
        <f>IF(Dashboard!$I$4, ('Lookups and Calculations'!$F$9) / (1 - 'Lookups and Calculations'!$F$10), 'Lookups and Calculations'!$F$9)</f>
        <v>1951878.888340465</v>
      </c>
      <c r="H4585" s="12">
        <f t="shared" si="142"/>
        <v>0</v>
      </c>
      <c r="I4585" s="12">
        <f t="shared" si="143"/>
        <v>0</v>
      </c>
      <c r="J4585" s="13">
        <f>(1 - Dashboard!$I$9) * H4585 * Dashboard!$I$8 * 'Lookups and Calculations'!$F$12</f>
        <v>0</v>
      </c>
      <c r="K4585" s="12">
        <f>(1 - Dashboard!$I$11) * I4585 * Dashboard!$I$10 * 'Lookups and Calculations'!$F$12</f>
        <v>0</v>
      </c>
      <c r="L4585" s="12">
        <f>(H4585 - I4585) * Dashboard!$I$13 * (Dashboard!$D$12 / 365) * 'Lookups and Calculations'!$F$12</f>
        <v>0</v>
      </c>
      <c r="M4585" s="3">
        <f>(G4585*2) * Dashboard!$I$13 * (Dashboard!$D$12 / 365) * 'Lookups and Calculations'!$F$12</f>
        <v>1602.0878730267946</v>
      </c>
      <c r="N4585" s="12">
        <f>H4585 * Dashboard!$I$14 * Dashboard!$I$15 * (Dashboard!$D$12 / 365) * 'Lookups and Calculations'!$F$12</f>
        <v>0</v>
      </c>
    </row>
    <row r="4586" spans="1:14" x14ac:dyDescent="0.35">
      <c r="A4586" s="2">
        <v>4585</v>
      </c>
      <c r="B4586" s="11">
        <v>-1.3190076002118338</v>
      </c>
      <c r="C4586" s="11">
        <v>-0.36227167966976914</v>
      </c>
      <c r="D4586" s="3">
        <f>B4586*Dashboard!$D$11*Dashboard!$D$10*SQRT(Dashboard!$D$12/365)</f>
        <v>-327485.53711397748</v>
      </c>
      <c r="E4586" s="3">
        <f>IF(Dashboard!$I$3,C4586*Dashboard!$E$11*Dashboard!$E$10*SQRT(Dashboard!$D$12/365),0)</f>
        <v>-179890.90522114298</v>
      </c>
      <c r="F4586" s="3">
        <f>D4586+IF(Dashboard!$I$3,E4586,0)</f>
        <v>-507376.44233512046</v>
      </c>
      <c r="G4586" s="3">
        <f>IF(Dashboard!$I$4, ('Lookups and Calculations'!$F$9) / (1 - 'Lookups and Calculations'!$F$10), 'Lookups and Calculations'!$F$9)</f>
        <v>1951878.888340465</v>
      </c>
      <c r="H4586" s="12">
        <f t="shared" si="142"/>
        <v>0</v>
      </c>
      <c r="I4586" s="12">
        <f t="shared" si="143"/>
        <v>0</v>
      </c>
      <c r="J4586" s="13">
        <f>(1 - Dashboard!$I$9) * H4586 * Dashboard!$I$8 * 'Lookups and Calculations'!$F$12</f>
        <v>0</v>
      </c>
      <c r="K4586" s="12">
        <f>(1 - Dashboard!$I$11) * I4586 * Dashboard!$I$10 * 'Lookups and Calculations'!$F$12</f>
        <v>0</v>
      </c>
      <c r="L4586" s="12">
        <f>(H4586 - I4586) * Dashboard!$I$13 * (Dashboard!$D$12 / 365) * 'Lookups and Calculations'!$F$12</f>
        <v>0</v>
      </c>
      <c r="M4586" s="3">
        <f>(G4586*2) * Dashboard!$I$13 * (Dashboard!$D$12 / 365) * 'Lookups and Calculations'!$F$12</f>
        <v>1602.0878730267946</v>
      </c>
      <c r="N4586" s="12">
        <f>H4586 * Dashboard!$I$14 * Dashboard!$I$15 * (Dashboard!$D$12 / 365) * 'Lookups and Calculations'!$F$12</f>
        <v>0</v>
      </c>
    </row>
    <row r="4587" spans="1:14" x14ac:dyDescent="0.35">
      <c r="A4587" s="2">
        <v>4586</v>
      </c>
      <c r="B4587" s="11">
        <v>-1.0971234773310496</v>
      </c>
      <c r="C4587" s="11">
        <v>5.6573423063243936E-2</v>
      </c>
      <c r="D4587" s="3">
        <f>B4587*Dashboard!$D$11*Dashboard!$D$10*SQRT(Dashboard!$D$12/365)</f>
        <v>-272395.75510892493</v>
      </c>
      <c r="E4587" s="3">
        <f>IF(Dashboard!$I$3,C4587*Dashboard!$E$11*Dashboard!$E$10*SQRT(Dashboard!$D$12/365),0)</f>
        <v>28092.298839320221</v>
      </c>
      <c r="F4587" s="3">
        <f>D4587+IF(Dashboard!$I$3,E4587,0)</f>
        <v>-244303.45626960471</v>
      </c>
      <c r="G4587" s="3">
        <f>IF(Dashboard!$I$4, ('Lookups and Calculations'!$F$9) / (1 - 'Lookups and Calculations'!$F$10), 'Lookups and Calculations'!$F$9)</f>
        <v>1951878.888340465</v>
      </c>
      <c r="H4587" s="12">
        <f t="shared" si="142"/>
        <v>0</v>
      </c>
      <c r="I4587" s="12">
        <f t="shared" si="143"/>
        <v>0</v>
      </c>
      <c r="J4587" s="13">
        <f>(1 - Dashboard!$I$9) * H4587 * Dashboard!$I$8 * 'Lookups and Calculations'!$F$12</f>
        <v>0</v>
      </c>
      <c r="K4587" s="12">
        <f>(1 - Dashboard!$I$11) * I4587 * Dashboard!$I$10 * 'Lookups and Calculations'!$F$12</f>
        <v>0</v>
      </c>
      <c r="L4587" s="12">
        <f>(H4587 - I4587) * Dashboard!$I$13 * (Dashboard!$D$12 / 365) * 'Lookups and Calculations'!$F$12</f>
        <v>0</v>
      </c>
      <c r="M4587" s="3">
        <f>(G4587*2) * Dashboard!$I$13 * (Dashboard!$D$12 / 365) * 'Lookups and Calculations'!$F$12</f>
        <v>1602.0878730267946</v>
      </c>
      <c r="N4587" s="12">
        <f>H4587 * Dashboard!$I$14 * Dashboard!$I$15 * (Dashboard!$D$12 / 365) * 'Lookups and Calculations'!$F$12</f>
        <v>0</v>
      </c>
    </row>
    <row r="4588" spans="1:14" x14ac:dyDescent="0.35">
      <c r="A4588" s="2">
        <v>4587</v>
      </c>
      <c r="B4588" s="11">
        <v>1.2426521255808698</v>
      </c>
      <c r="C4588" s="11">
        <v>-1.1195113569834727</v>
      </c>
      <c r="D4588" s="3">
        <f>B4588*Dashboard!$D$11*Dashboard!$D$10*SQRT(Dashboard!$D$12/365)</f>
        <v>308527.86498449312</v>
      </c>
      <c r="E4588" s="3">
        <f>IF(Dashboard!$I$3,C4588*Dashboard!$E$11*Dashboard!$E$10*SQRT(Dashboard!$D$12/365),0)</f>
        <v>-555908.51483804989</v>
      </c>
      <c r="F4588" s="3">
        <f>D4588+IF(Dashboard!$I$3,E4588,0)</f>
        <v>-247380.64985355677</v>
      </c>
      <c r="G4588" s="3">
        <f>IF(Dashboard!$I$4, ('Lookups and Calculations'!$F$9) / (1 - 'Lookups and Calculations'!$F$10), 'Lookups and Calculations'!$F$9)</f>
        <v>1951878.888340465</v>
      </c>
      <c r="H4588" s="12">
        <f t="shared" si="142"/>
        <v>0</v>
      </c>
      <c r="I4588" s="12">
        <f t="shared" si="143"/>
        <v>0</v>
      </c>
      <c r="J4588" s="13">
        <f>(1 - Dashboard!$I$9) * H4588 * Dashboard!$I$8 * 'Lookups and Calculations'!$F$12</f>
        <v>0</v>
      </c>
      <c r="K4588" s="12">
        <f>(1 - Dashboard!$I$11) * I4588 * Dashboard!$I$10 * 'Lookups and Calculations'!$F$12</f>
        <v>0</v>
      </c>
      <c r="L4588" s="12">
        <f>(H4588 - I4588) * Dashboard!$I$13 * (Dashboard!$D$12 / 365) * 'Lookups and Calculations'!$F$12</f>
        <v>0</v>
      </c>
      <c r="M4588" s="3">
        <f>(G4588*2) * Dashboard!$I$13 * (Dashboard!$D$12 / 365) * 'Lookups and Calculations'!$F$12</f>
        <v>1602.0878730267946</v>
      </c>
      <c r="N4588" s="12">
        <f>H4588 * Dashboard!$I$14 * Dashboard!$I$15 * (Dashboard!$D$12 / 365) * 'Lookups and Calculations'!$F$12</f>
        <v>0</v>
      </c>
    </row>
    <row r="4589" spans="1:14" x14ac:dyDescent="0.35">
      <c r="A4589" s="2">
        <v>4588</v>
      </c>
      <c r="B4589" s="11">
        <v>0.13629618689151979</v>
      </c>
      <c r="C4589" s="11">
        <v>-0.49839583689502864</v>
      </c>
      <c r="D4589" s="3">
        <f>B4589*Dashboard!$D$11*Dashboard!$D$10*SQRT(Dashboard!$D$12/365)</f>
        <v>33839.858059641199</v>
      </c>
      <c r="E4589" s="3">
        <f>IF(Dashboard!$I$3,C4589*Dashboard!$E$11*Dashboard!$E$10*SQRT(Dashboard!$D$12/365),0)</f>
        <v>-247485.19768153862</v>
      </c>
      <c r="F4589" s="3">
        <f>D4589+IF(Dashboard!$I$3,E4589,0)</f>
        <v>-213645.33962189741</v>
      </c>
      <c r="G4589" s="3">
        <f>IF(Dashboard!$I$4, ('Lookups and Calculations'!$F$9) / (1 - 'Lookups and Calculations'!$F$10), 'Lookups and Calculations'!$F$9)</f>
        <v>1951878.888340465</v>
      </c>
      <c r="H4589" s="12">
        <f t="shared" si="142"/>
        <v>0</v>
      </c>
      <c r="I4589" s="12">
        <f t="shared" si="143"/>
        <v>0</v>
      </c>
      <c r="J4589" s="13">
        <f>(1 - Dashboard!$I$9) * H4589 * Dashboard!$I$8 * 'Lookups and Calculations'!$F$12</f>
        <v>0</v>
      </c>
      <c r="K4589" s="12">
        <f>(1 - Dashboard!$I$11) * I4589 * Dashboard!$I$10 * 'Lookups and Calculations'!$F$12</f>
        <v>0</v>
      </c>
      <c r="L4589" s="12">
        <f>(H4589 - I4589) * Dashboard!$I$13 * (Dashboard!$D$12 / 365) * 'Lookups and Calculations'!$F$12</f>
        <v>0</v>
      </c>
      <c r="M4589" s="3">
        <f>(G4589*2) * Dashboard!$I$13 * (Dashboard!$D$12 / 365) * 'Lookups and Calculations'!$F$12</f>
        <v>1602.0878730267946</v>
      </c>
      <c r="N4589" s="12">
        <f>H4589 * Dashboard!$I$14 * Dashboard!$I$15 * (Dashboard!$D$12 / 365) * 'Lookups and Calculations'!$F$12</f>
        <v>0</v>
      </c>
    </row>
    <row r="4590" spans="1:14" x14ac:dyDescent="0.35">
      <c r="A4590" s="2">
        <v>4589</v>
      </c>
      <c r="B4590" s="11">
        <v>0.41934296470320837</v>
      </c>
      <c r="C4590" s="11">
        <v>0.48303349888171399</v>
      </c>
      <c r="D4590" s="3">
        <f>B4590*Dashboard!$D$11*Dashboard!$D$10*SQRT(Dashboard!$D$12/365)</f>
        <v>104115.21207970506</v>
      </c>
      <c r="E4590" s="3">
        <f>IF(Dashboard!$I$3,C4590*Dashboard!$E$11*Dashboard!$E$10*SQRT(Dashboard!$D$12/365),0)</f>
        <v>239856.8208400271</v>
      </c>
      <c r="F4590" s="3">
        <f>D4590+IF(Dashboard!$I$3,E4590,0)</f>
        <v>343972.03291973216</v>
      </c>
      <c r="G4590" s="3">
        <f>IF(Dashboard!$I$4, ('Lookups and Calculations'!$F$9) / (1 - 'Lookups and Calculations'!$F$10), 'Lookups and Calculations'!$F$9)</f>
        <v>1951878.888340465</v>
      </c>
      <c r="H4590" s="12">
        <f t="shared" si="142"/>
        <v>0</v>
      </c>
      <c r="I4590" s="12">
        <f t="shared" si="143"/>
        <v>0</v>
      </c>
      <c r="J4590" s="13">
        <f>(1 - Dashboard!$I$9) * H4590 * Dashboard!$I$8 * 'Lookups and Calculations'!$F$12</f>
        <v>0</v>
      </c>
      <c r="K4590" s="12">
        <f>(1 - Dashboard!$I$11) * I4590 * Dashboard!$I$10 * 'Lookups and Calculations'!$F$12</f>
        <v>0</v>
      </c>
      <c r="L4590" s="12">
        <f>(H4590 - I4590) * Dashboard!$I$13 * (Dashboard!$D$12 / 365) * 'Lookups and Calculations'!$F$12</f>
        <v>0</v>
      </c>
      <c r="M4590" s="3">
        <f>(G4590*2) * Dashboard!$I$13 * (Dashboard!$D$12 / 365) * 'Lookups and Calculations'!$F$12</f>
        <v>1602.0878730267946</v>
      </c>
      <c r="N4590" s="12">
        <f>H4590 * Dashboard!$I$14 * Dashboard!$I$15 * (Dashboard!$D$12 / 365) * 'Lookups and Calculations'!$F$12</f>
        <v>0</v>
      </c>
    </row>
    <row r="4591" spans="1:14" x14ac:dyDescent="0.35">
      <c r="A4591" s="2">
        <v>4590</v>
      </c>
      <c r="B4591" s="11">
        <v>0.13716786792885718</v>
      </c>
      <c r="C4591" s="11">
        <v>0.17894216736973231</v>
      </c>
      <c r="D4591" s="3">
        <f>B4591*Dashboard!$D$11*Dashboard!$D$10*SQRT(Dashboard!$D$12/365)</f>
        <v>34056.280567486225</v>
      </c>
      <c r="E4591" s="3">
        <f>IF(Dashboard!$I$3,C4591*Dashboard!$E$11*Dashboard!$E$10*SQRT(Dashboard!$D$12/365),0)</f>
        <v>88856.154860676586</v>
      </c>
      <c r="F4591" s="3">
        <f>D4591+IF(Dashboard!$I$3,E4591,0)</f>
        <v>122912.4354281628</v>
      </c>
      <c r="G4591" s="3">
        <f>IF(Dashboard!$I$4, ('Lookups and Calculations'!$F$9) / (1 - 'Lookups and Calculations'!$F$10), 'Lookups and Calculations'!$F$9)</f>
        <v>1951878.888340465</v>
      </c>
      <c r="H4591" s="12">
        <f t="shared" si="142"/>
        <v>0</v>
      </c>
      <c r="I4591" s="12">
        <f t="shared" si="143"/>
        <v>0</v>
      </c>
      <c r="J4591" s="13">
        <f>(1 - Dashboard!$I$9) * H4591 * Dashboard!$I$8 * 'Lookups and Calculations'!$F$12</f>
        <v>0</v>
      </c>
      <c r="K4591" s="12">
        <f>(1 - Dashboard!$I$11) * I4591 * Dashboard!$I$10 * 'Lookups and Calculations'!$F$12</f>
        <v>0</v>
      </c>
      <c r="L4591" s="12">
        <f>(H4591 - I4591) * Dashboard!$I$13 * (Dashboard!$D$12 / 365) * 'Lookups and Calculations'!$F$12</f>
        <v>0</v>
      </c>
      <c r="M4591" s="3">
        <f>(G4591*2) * Dashboard!$I$13 * (Dashboard!$D$12 / 365) * 'Lookups and Calculations'!$F$12</f>
        <v>1602.0878730267946</v>
      </c>
      <c r="N4591" s="12">
        <f>H4591 * Dashboard!$I$14 * Dashboard!$I$15 * (Dashboard!$D$12 / 365) * 'Lookups and Calculations'!$F$12</f>
        <v>0</v>
      </c>
    </row>
    <row r="4592" spans="1:14" x14ac:dyDescent="0.35">
      <c r="A4592" s="2">
        <v>4591</v>
      </c>
      <c r="B4592" s="11">
        <v>-0.41797919459290656</v>
      </c>
      <c r="C4592" s="11">
        <v>6.4031325433966627E-2</v>
      </c>
      <c r="D4592" s="3">
        <f>B4592*Dashboard!$D$11*Dashboard!$D$10*SQRT(Dashboard!$D$12/365)</f>
        <v>-103776.61282750932</v>
      </c>
      <c r="E4592" s="3">
        <f>IF(Dashboard!$I$3,C4592*Dashboard!$E$11*Dashboard!$E$10*SQRT(Dashboard!$D$12/365),0)</f>
        <v>31795.621190499216</v>
      </c>
      <c r="F4592" s="3">
        <f>D4592+IF(Dashboard!$I$3,E4592,0)</f>
        <v>-71980.991637010098</v>
      </c>
      <c r="G4592" s="3">
        <f>IF(Dashboard!$I$4, ('Lookups and Calculations'!$F$9) / (1 - 'Lookups and Calculations'!$F$10), 'Lookups and Calculations'!$F$9)</f>
        <v>1951878.888340465</v>
      </c>
      <c r="H4592" s="12">
        <f t="shared" si="142"/>
        <v>0</v>
      </c>
      <c r="I4592" s="12">
        <f t="shared" si="143"/>
        <v>0</v>
      </c>
      <c r="J4592" s="13">
        <f>(1 - Dashboard!$I$9) * H4592 * Dashboard!$I$8 * 'Lookups and Calculations'!$F$12</f>
        <v>0</v>
      </c>
      <c r="K4592" s="12">
        <f>(1 - Dashboard!$I$11) * I4592 * Dashboard!$I$10 * 'Lookups and Calculations'!$F$12</f>
        <v>0</v>
      </c>
      <c r="L4592" s="12">
        <f>(H4592 - I4592) * Dashboard!$I$13 * (Dashboard!$D$12 / 365) * 'Lookups and Calculations'!$F$12</f>
        <v>0</v>
      </c>
      <c r="M4592" s="3">
        <f>(G4592*2) * Dashboard!$I$13 * (Dashboard!$D$12 / 365) * 'Lookups and Calculations'!$F$12</f>
        <v>1602.0878730267946</v>
      </c>
      <c r="N4592" s="12">
        <f>H4592 * Dashboard!$I$14 * Dashboard!$I$15 * (Dashboard!$D$12 / 365) * 'Lookups and Calculations'!$F$12</f>
        <v>0</v>
      </c>
    </row>
    <row r="4593" spans="1:14" x14ac:dyDescent="0.35">
      <c r="A4593" s="2">
        <v>4592</v>
      </c>
      <c r="B4593" s="11">
        <v>0.48171477558162629</v>
      </c>
      <c r="C4593" s="11">
        <v>-5.5751586402181932E-2</v>
      </c>
      <c r="D4593" s="3">
        <f>B4593*Dashboard!$D$11*Dashboard!$D$10*SQRT(Dashboard!$D$12/365)</f>
        <v>119600.99546943663</v>
      </c>
      <c r="E4593" s="3">
        <f>IF(Dashboard!$I$3,C4593*Dashboard!$E$11*Dashboard!$E$10*SQRT(Dashboard!$D$12/365),0)</f>
        <v>-27684.204723221683</v>
      </c>
      <c r="F4593" s="3">
        <f>D4593+IF(Dashboard!$I$3,E4593,0)</f>
        <v>91916.790746214945</v>
      </c>
      <c r="G4593" s="3">
        <f>IF(Dashboard!$I$4, ('Lookups and Calculations'!$F$9) / (1 - 'Lookups and Calculations'!$F$10), 'Lookups and Calculations'!$F$9)</f>
        <v>1951878.888340465</v>
      </c>
      <c r="H4593" s="12">
        <f t="shared" si="142"/>
        <v>0</v>
      </c>
      <c r="I4593" s="12">
        <f t="shared" si="143"/>
        <v>0</v>
      </c>
      <c r="J4593" s="13">
        <f>(1 - Dashboard!$I$9) * H4593 * Dashboard!$I$8 * 'Lookups and Calculations'!$F$12</f>
        <v>0</v>
      </c>
      <c r="K4593" s="12">
        <f>(1 - Dashboard!$I$11) * I4593 * Dashboard!$I$10 * 'Lookups and Calculations'!$F$12</f>
        <v>0</v>
      </c>
      <c r="L4593" s="12">
        <f>(H4593 - I4593) * Dashboard!$I$13 * (Dashboard!$D$12 / 365) * 'Lookups and Calculations'!$F$12</f>
        <v>0</v>
      </c>
      <c r="M4593" s="3">
        <f>(G4593*2) * Dashboard!$I$13 * (Dashboard!$D$12 / 365) * 'Lookups and Calculations'!$F$12</f>
        <v>1602.0878730267946</v>
      </c>
      <c r="N4593" s="12">
        <f>H4593 * Dashboard!$I$14 * Dashboard!$I$15 * (Dashboard!$D$12 / 365) * 'Lookups and Calculations'!$F$12</f>
        <v>0</v>
      </c>
    </row>
    <row r="4594" spans="1:14" x14ac:dyDescent="0.35">
      <c r="A4594" s="2">
        <v>4593</v>
      </c>
      <c r="B4594" s="11">
        <v>1.9334536554876287</v>
      </c>
      <c r="C4594" s="11">
        <v>0.84915575372960539</v>
      </c>
      <c r="D4594" s="3">
        <f>B4594*Dashboard!$D$11*Dashboard!$D$10*SQRT(Dashboard!$D$12/365)</f>
        <v>480041.28918640065</v>
      </c>
      <c r="E4594" s="3">
        <f>IF(Dashboard!$I$3,C4594*Dashboard!$E$11*Dashboard!$E$10*SQRT(Dashboard!$D$12/365),0)</f>
        <v>421659.78127632214</v>
      </c>
      <c r="F4594" s="3">
        <f>D4594+IF(Dashboard!$I$3,E4594,0)</f>
        <v>901701.0704627228</v>
      </c>
      <c r="G4594" s="3">
        <f>IF(Dashboard!$I$4, ('Lookups and Calculations'!$F$9) / (1 - 'Lookups and Calculations'!$F$10), 'Lookups and Calculations'!$F$9)</f>
        <v>1951878.888340465</v>
      </c>
      <c r="H4594" s="12">
        <f t="shared" si="142"/>
        <v>0</v>
      </c>
      <c r="I4594" s="12">
        <f t="shared" si="143"/>
        <v>0</v>
      </c>
      <c r="J4594" s="13">
        <f>(1 - Dashboard!$I$9) * H4594 * Dashboard!$I$8 * 'Lookups and Calculations'!$F$12</f>
        <v>0</v>
      </c>
      <c r="K4594" s="12">
        <f>(1 - Dashboard!$I$11) * I4594 * Dashboard!$I$10 * 'Lookups and Calculations'!$F$12</f>
        <v>0</v>
      </c>
      <c r="L4594" s="12">
        <f>(H4594 - I4594) * Dashboard!$I$13 * (Dashboard!$D$12 / 365) * 'Lookups and Calculations'!$F$12</f>
        <v>0</v>
      </c>
      <c r="M4594" s="3">
        <f>(G4594*2) * Dashboard!$I$13 * (Dashboard!$D$12 / 365) * 'Lookups and Calculations'!$F$12</f>
        <v>1602.0878730267946</v>
      </c>
      <c r="N4594" s="12">
        <f>H4594 * Dashboard!$I$14 * Dashboard!$I$15 * (Dashboard!$D$12 / 365) * 'Lookups and Calculations'!$F$12</f>
        <v>0</v>
      </c>
    </row>
    <row r="4595" spans="1:14" x14ac:dyDescent="0.35">
      <c r="A4595" s="2">
        <v>4594</v>
      </c>
      <c r="B4595" s="11">
        <v>0.1425716248863905</v>
      </c>
      <c r="C4595" s="11">
        <v>-2.3888021959988643</v>
      </c>
      <c r="D4595" s="3">
        <f>B4595*Dashboard!$D$11*Dashboard!$D$10*SQRT(Dashboard!$D$12/365)</f>
        <v>35397.934891075405</v>
      </c>
      <c r="E4595" s="3">
        <f>IF(Dashboard!$I$3,C4595*Dashboard!$E$11*Dashboard!$E$10*SQRT(Dashboard!$D$12/365),0)</f>
        <v>-1186192.058468957</v>
      </c>
      <c r="F4595" s="3">
        <f>D4595+IF(Dashboard!$I$3,E4595,0)</f>
        <v>-1150794.1235778816</v>
      </c>
      <c r="G4595" s="3">
        <f>IF(Dashboard!$I$4, ('Lookups and Calculations'!$F$9) / (1 - 'Lookups and Calculations'!$F$10), 'Lookups and Calculations'!$F$9)</f>
        <v>1951878.888340465</v>
      </c>
      <c r="H4595" s="12">
        <f t="shared" si="142"/>
        <v>0</v>
      </c>
      <c r="I4595" s="12">
        <f t="shared" si="143"/>
        <v>0</v>
      </c>
      <c r="J4595" s="13">
        <f>(1 - Dashboard!$I$9) * H4595 * Dashboard!$I$8 * 'Lookups and Calculations'!$F$12</f>
        <v>0</v>
      </c>
      <c r="K4595" s="12">
        <f>(1 - Dashboard!$I$11) * I4595 * Dashboard!$I$10 * 'Lookups and Calculations'!$F$12</f>
        <v>0</v>
      </c>
      <c r="L4595" s="12">
        <f>(H4595 - I4595) * Dashboard!$I$13 * (Dashboard!$D$12 / 365) * 'Lookups and Calculations'!$F$12</f>
        <v>0</v>
      </c>
      <c r="M4595" s="3">
        <f>(G4595*2) * Dashboard!$I$13 * (Dashboard!$D$12 / 365) * 'Lookups and Calculations'!$F$12</f>
        <v>1602.0878730267946</v>
      </c>
      <c r="N4595" s="12">
        <f>H4595 * Dashboard!$I$14 * Dashboard!$I$15 * (Dashboard!$D$12 / 365) * 'Lookups and Calculations'!$F$12</f>
        <v>0</v>
      </c>
    </row>
    <row r="4596" spans="1:14" x14ac:dyDescent="0.35">
      <c r="A4596" s="2">
        <v>4595</v>
      </c>
      <c r="B4596" s="11">
        <v>-0.86285562154318185</v>
      </c>
      <c r="C4596" s="11">
        <v>1.6623079525695614</v>
      </c>
      <c r="D4596" s="3">
        <f>B4596*Dashboard!$D$11*Dashboard!$D$10*SQRT(Dashboard!$D$12/365)</f>
        <v>-214231.31802083808</v>
      </c>
      <c r="E4596" s="3">
        <f>IF(Dashboard!$I$3,C4596*Dashboard!$E$11*Dashboard!$E$10*SQRT(Dashboard!$D$12/365),0)</f>
        <v>825441.51013026899</v>
      </c>
      <c r="F4596" s="3">
        <f>D4596+IF(Dashboard!$I$3,E4596,0)</f>
        <v>611210.19210943091</v>
      </c>
      <c r="G4596" s="3">
        <f>IF(Dashboard!$I$4, ('Lookups and Calculations'!$F$9) / (1 - 'Lookups and Calculations'!$F$10), 'Lookups and Calculations'!$F$9)</f>
        <v>1951878.888340465</v>
      </c>
      <c r="H4596" s="12">
        <f t="shared" si="142"/>
        <v>0</v>
      </c>
      <c r="I4596" s="12">
        <f t="shared" si="143"/>
        <v>0</v>
      </c>
      <c r="J4596" s="13">
        <f>(1 - Dashboard!$I$9) * H4596 * Dashboard!$I$8 * 'Lookups and Calculations'!$F$12</f>
        <v>0</v>
      </c>
      <c r="K4596" s="12">
        <f>(1 - Dashboard!$I$11) * I4596 * Dashboard!$I$10 * 'Lookups and Calculations'!$F$12</f>
        <v>0</v>
      </c>
      <c r="L4596" s="12">
        <f>(H4596 - I4596) * Dashboard!$I$13 * (Dashboard!$D$12 / 365) * 'Lookups and Calculations'!$F$12</f>
        <v>0</v>
      </c>
      <c r="M4596" s="3">
        <f>(G4596*2) * Dashboard!$I$13 * (Dashboard!$D$12 / 365) * 'Lookups and Calculations'!$F$12</f>
        <v>1602.0878730267946</v>
      </c>
      <c r="N4596" s="12">
        <f>H4596 * Dashboard!$I$14 * Dashboard!$I$15 * (Dashboard!$D$12 / 365) * 'Lookups and Calculations'!$F$12</f>
        <v>0</v>
      </c>
    </row>
    <row r="4597" spans="1:14" x14ac:dyDescent="0.35">
      <c r="A4597" s="2">
        <v>4596</v>
      </c>
      <c r="B4597" s="11">
        <v>1.421178975415381</v>
      </c>
      <c r="C4597" s="11">
        <v>0.57488139514836134</v>
      </c>
      <c r="D4597" s="3">
        <f>B4597*Dashboard!$D$11*Dashboard!$D$10*SQRT(Dashboard!$D$12/365)</f>
        <v>352852.82664349477</v>
      </c>
      <c r="E4597" s="3">
        <f>IF(Dashboard!$I$3,C4597*Dashboard!$E$11*Dashboard!$E$10*SQRT(Dashboard!$D$12/365),0)</f>
        <v>285465.13672363717</v>
      </c>
      <c r="F4597" s="3">
        <f>D4597+IF(Dashboard!$I$3,E4597,0)</f>
        <v>638317.963367132</v>
      </c>
      <c r="G4597" s="3">
        <f>IF(Dashboard!$I$4, ('Lookups and Calculations'!$F$9) / (1 - 'Lookups and Calculations'!$F$10), 'Lookups and Calculations'!$F$9)</f>
        <v>1951878.888340465</v>
      </c>
      <c r="H4597" s="12">
        <f t="shared" si="142"/>
        <v>0</v>
      </c>
      <c r="I4597" s="12">
        <f t="shared" si="143"/>
        <v>0</v>
      </c>
      <c r="J4597" s="13">
        <f>(1 - Dashboard!$I$9) * H4597 * Dashboard!$I$8 * 'Lookups and Calculations'!$F$12</f>
        <v>0</v>
      </c>
      <c r="K4597" s="12">
        <f>(1 - Dashboard!$I$11) * I4597 * Dashboard!$I$10 * 'Lookups and Calculations'!$F$12</f>
        <v>0</v>
      </c>
      <c r="L4597" s="12">
        <f>(H4597 - I4597) * Dashboard!$I$13 * (Dashboard!$D$12 / 365) * 'Lookups and Calculations'!$F$12</f>
        <v>0</v>
      </c>
      <c r="M4597" s="3">
        <f>(G4597*2) * Dashboard!$I$13 * (Dashboard!$D$12 / 365) * 'Lookups and Calculations'!$F$12</f>
        <v>1602.0878730267946</v>
      </c>
      <c r="N4597" s="12">
        <f>H4597 * Dashboard!$I$14 * Dashboard!$I$15 * (Dashboard!$D$12 / 365) * 'Lookups and Calculations'!$F$12</f>
        <v>0</v>
      </c>
    </row>
    <row r="4598" spans="1:14" x14ac:dyDescent="0.35">
      <c r="A4598" s="2">
        <v>4597</v>
      </c>
      <c r="B4598" s="11">
        <v>1.280391094966858</v>
      </c>
      <c r="C4598" s="11">
        <v>0.22210781324711709</v>
      </c>
      <c r="D4598" s="3">
        <f>B4598*Dashboard!$D$11*Dashboard!$D$10*SQRT(Dashboard!$D$12/365)</f>
        <v>317897.76297258161</v>
      </c>
      <c r="E4598" s="3">
        <f>IF(Dashboard!$I$3,C4598*Dashboard!$E$11*Dashboard!$E$10*SQRT(Dashboard!$D$12/365),0)</f>
        <v>110290.64048874548</v>
      </c>
      <c r="F4598" s="3">
        <f>D4598+IF(Dashboard!$I$3,E4598,0)</f>
        <v>428188.40346132708</v>
      </c>
      <c r="G4598" s="3">
        <f>IF(Dashboard!$I$4, ('Lookups and Calculations'!$F$9) / (1 - 'Lookups and Calculations'!$F$10), 'Lookups and Calculations'!$F$9)</f>
        <v>1951878.888340465</v>
      </c>
      <c r="H4598" s="12">
        <f t="shared" si="142"/>
        <v>0</v>
      </c>
      <c r="I4598" s="12">
        <f t="shared" si="143"/>
        <v>0</v>
      </c>
      <c r="J4598" s="13">
        <f>(1 - Dashboard!$I$9) * H4598 * Dashboard!$I$8 * 'Lookups and Calculations'!$F$12</f>
        <v>0</v>
      </c>
      <c r="K4598" s="12">
        <f>(1 - Dashboard!$I$11) * I4598 * Dashboard!$I$10 * 'Lookups and Calculations'!$F$12</f>
        <v>0</v>
      </c>
      <c r="L4598" s="12">
        <f>(H4598 - I4598) * Dashboard!$I$13 * (Dashboard!$D$12 / 365) * 'Lookups and Calculations'!$F$12</f>
        <v>0</v>
      </c>
      <c r="M4598" s="3">
        <f>(G4598*2) * Dashboard!$I$13 * (Dashboard!$D$12 / 365) * 'Lookups and Calculations'!$F$12</f>
        <v>1602.0878730267946</v>
      </c>
      <c r="N4598" s="12">
        <f>H4598 * Dashboard!$I$14 * Dashboard!$I$15 * (Dashboard!$D$12 / 365) * 'Lookups and Calculations'!$F$12</f>
        <v>0</v>
      </c>
    </row>
    <row r="4599" spans="1:14" x14ac:dyDescent="0.35">
      <c r="A4599" s="2">
        <v>4598</v>
      </c>
      <c r="B4599" s="11">
        <v>-2.6109529764286266</v>
      </c>
      <c r="C4599" s="11">
        <v>0.67272241408512379</v>
      </c>
      <c r="D4599" s="3">
        <f>B4599*Dashboard!$D$11*Dashboard!$D$10*SQRT(Dashboard!$D$12/365)</f>
        <v>-648252.01744686323</v>
      </c>
      <c r="E4599" s="3">
        <f>IF(Dashboard!$I$3,C4599*Dashboard!$E$11*Dashboard!$E$10*SQRT(Dashboard!$D$12/365),0)</f>
        <v>334049.41877498943</v>
      </c>
      <c r="F4599" s="3">
        <f>D4599+IF(Dashboard!$I$3,E4599,0)</f>
        <v>-314202.5986718738</v>
      </c>
      <c r="G4599" s="3">
        <f>IF(Dashboard!$I$4, ('Lookups and Calculations'!$F$9) / (1 - 'Lookups and Calculations'!$F$10), 'Lookups and Calculations'!$F$9)</f>
        <v>1951878.888340465</v>
      </c>
      <c r="H4599" s="12">
        <f t="shared" si="142"/>
        <v>0</v>
      </c>
      <c r="I4599" s="12">
        <f t="shared" si="143"/>
        <v>0</v>
      </c>
      <c r="J4599" s="13">
        <f>(1 - Dashboard!$I$9) * H4599 * Dashboard!$I$8 * 'Lookups and Calculations'!$F$12</f>
        <v>0</v>
      </c>
      <c r="K4599" s="12">
        <f>(1 - Dashboard!$I$11) * I4599 * Dashboard!$I$10 * 'Lookups and Calculations'!$F$12</f>
        <v>0</v>
      </c>
      <c r="L4599" s="12">
        <f>(H4599 - I4599) * Dashboard!$I$13 * (Dashboard!$D$12 / 365) * 'Lookups and Calculations'!$F$12</f>
        <v>0</v>
      </c>
      <c r="M4599" s="3">
        <f>(G4599*2) * Dashboard!$I$13 * (Dashboard!$D$12 / 365) * 'Lookups and Calculations'!$F$12</f>
        <v>1602.0878730267946</v>
      </c>
      <c r="N4599" s="12">
        <f>H4599 * Dashboard!$I$14 * Dashboard!$I$15 * (Dashboard!$D$12 / 365) * 'Lookups and Calculations'!$F$12</f>
        <v>0</v>
      </c>
    </row>
    <row r="4600" spans="1:14" x14ac:dyDescent="0.35">
      <c r="A4600" s="2">
        <v>4599</v>
      </c>
      <c r="B4600" s="11">
        <v>-0.77987775633817635</v>
      </c>
      <c r="C4600" s="11">
        <v>0.36155958651166292</v>
      </c>
      <c r="D4600" s="3">
        <f>B4600*Dashboard!$D$11*Dashboard!$D$10*SQRT(Dashboard!$D$12/365)</f>
        <v>-193629.42706064321</v>
      </c>
      <c r="E4600" s="3">
        <f>IF(Dashboard!$I$3,C4600*Dashboard!$E$11*Dashboard!$E$10*SQRT(Dashboard!$D$12/365),0)</f>
        <v>179537.3057266137</v>
      </c>
      <c r="F4600" s="3">
        <f>D4600+IF(Dashboard!$I$3,E4600,0)</f>
        <v>-14092.121334029507</v>
      </c>
      <c r="G4600" s="3">
        <f>IF(Dashboard!$I$4, ('Lookups and Calculations'!$F$9) / (1 - 'Lookups and Calculations'!$F$10), 'Lookups and Calculations'!$F$9)</f>
        <v>1951878.888340465</v>
      </c>
      <c r="H4600" s="12">
        <f t="shared" si="142"/>
        <v>0</v>
      </c>
      <c r="I4600" s="12">
        <f t="shared" si="143"/>
        <v>0</v>
      </c>
      <c r="J4600" s="13">
        <f>(1 - Dashboard!$I$9) * H4600 * Dashboard!$I$8 * 'Lookups and Calculations'!$F$12</f>
        <v>0</v>
      </c>
      <c r="K4600" s="12">
        <f>(1 - Dashboard!$I$11) * I4600 * Dashboard!$I$10 * 'Lookups and Calculations'!$F$12</f>
        <v>0</v>
      </c>
      <c r="L4600" s="12">
        <f>(H4600 - I4600) * Dashboard!$I$13 * (Dashboard!$D$12 / 365) * 'Lookups and Calculations'!$F$12</f>
        <v>0</v>
      </c>
      <c r="M4600" s="3">
        <f>(G4600*2) * Dashboard!$I$13 * (Dashboard!$D$12 / 365) * 'Lookups and Calculations'!$F$12</f>
        <v>1602.0878730267946</v>
      </c>
      <c r="N4600" s="12">
        <f>H4600 * Dashboard!$I$14 * Dashboard!$I$15 * (Dashboard!$D$12 / 365) * 'Lookups and Calculations'!$F$12</f>
        <v>0</v>
      </c>
    </row>
    <row r="4601" spans="1:14" x14ac:dyDescent="0.35">
      <c r="A4601" s="2">
        <v>4600</v>
      </c>
      <c r="B4601" s="11">
        <v>-1.4505607781441292</v>
      </c>
      <c r="C4601" s="11">
        <v>-1.2461809183423385</v>
      </c>
      <c r="D4601" s="3">
        <f>B4601*Dashboard!$D$11*Dashboard!$D$10*SQRT(Dashboard!$D$12/365)</f>
        <v>-360147.7925303143</v>
      </c>
      <c r="E4601" s="3">
        <f>IF(Dashboard!$I$3,C4601*Dashboard!$E$11*Dashboard!$E$10*SQRT(Dashboard!$D$12/365),0)</f>
        <v>-618807.9997704156</v>
      </c>
      <c r="F4601" s="3">
        <f>D4601+IF(Dashboard!$I$3,E4601,0)</f>
        <v>-978955.7923007299</v>
      </c>
      <c r="G4601" s="3">
        <f>IF(Dashboard!$I$4, ('Lookups and Calculations'!$F$9) / (1 - 'Lookups and Calculations'!$F$10), 'Lookups and Calculations'!$F$9)</f>
        <v>1951878.888340465</v>
      </c>
      <c r="H4601" s="12">
        <f t="shared" si="142"/>
        <v>0</v>
      </c>
      <c r="I4601" s="12">
        <f t="shared" si="143"/>
        <v>0</v>
      </c>
      <c r="J4601" s="13">
        <f>(1 - Dashboard!$I$9) * H4601 * Dashboard!$I$8 * 'Lookups and Calculations'!$F$12</f>
        <v>0</v>
      </c>
      <c r="K4601" s="12">
        <f>(1 - Dashboard!$I$11) * I4601 * Dashboard!$I$10 * 'Lookups and Calculations'!$F$12</f>
        <v>0</v>
      </c>
      <c r="L4601" s="12">
        <f>(H4601 - I4601) * Dashboard!$I$13 * (Dashboard!$D$12 / 365) * 'Lookups and Calculations'!$F$12</f>
        <v>0</v>
      </c>
      <c r="M4601" s="3">
        <f>(G4601*2) * Dashboard!$I$13 * (Dashboard!$D$12 / 365) * 'Lookups and Calculations'!$F$12</f>
        <v>1602.0878730267946</v>
      </c>
      <c r="N4601" s="12">
        <f>H4601 * Dashboard!$I$14 * Dashboard!$I$15 * (Dashboard!$D$12 / 365) * 'Lookups and Calculations'!$F$12</f>
        <v>0</v>
      </c>
    </row>
    <row r="4602" spans="1:14" x14ac:dyDescent="0.35">
      <c r="A4602" s="2">
        <v>4601</v>
      </c>
      <c r="B4602" s="11">
        <v>0.54126193949686596</v>
      </c>
      <c r="C4602" s="11">
        <v>0.67553036637650254</v>
      </c>
      <c r="D4602" s="3">
        <f>B4602*Dashboard!$D$11*Dashboard!$D$10*SQRT(Dashboard!$D$12/365)</f>
        <v>134385.47052118345</v>
      </c>
      <c r="E4602" s="3">
        <f>IF(Dashboard!$I$3,C4602*Dashboard!$E$11*Dashboard!$E$10*SQRT(Dashboard!$D$12/365),0)</f>
        <v>335443.74548574514</v>
      </c>
      <c r="F4602" s="3">
        <f>D4602+IF(Dashboard!$I$3,E4602,0)</f>
        <v>469829.21600692859</v>
      </c>
      <c r="G4602" s="3">
        <f>IF(Dashboard!$I$4, ('Lookups and Calculations'!$F$9) / (1 - 'Lookups and Calculations'!$F$10), 'Lookups and Calculations'!$F$9)</f>
        <v>1951878.888340465</v>
      </c>
      <c r="H4602" s="12">
        <f t="shared" si="142"/>
        <v>0</v>
      </c>
      <c r="I4602" s="12">
        <f t="shared" si="143"/>
        <v>0</v>
      </c>
      <c r="J4602" s="13">
        <f>(1 - Dashboard!$I$9) * H4602 * Dashboard!$I$8 * 'Lookups and Calculations'!$F$12</f>
        <v>0</v>
      </c>
      <c r="K4602" s="12">
        <f>(1 - Dashboard!$I$11) * I4602 * Dashboard!$I$10 * 'Lookups and Calculations'!$F$12</f>
        <v>0</v>
      </c>
      <c r="L4602" s="12">
        <f>(H4602 - I4602) * Dashboard!$I$13 * (Dashboard!$D$12 / 365) * 'Lookups and Calculations'!$F$12</f>
        <v>0</v>
      </c>
      <c r="M4602" s="3">
        <f>(G4602*2) * Dashboard!$I$13 * (Dashboard!$D$12 / 365) * 'Lookups and Calculations'!$F$12</f>
        <v>1602.0878730267946</v>
      </c>
      <c r="N4602" s="12">
        <f>H4602 * Dashboard!$I$14 * Dashboard!$I$15 * (Dashboard!$D$12 / 365) * 'Lookups and Calculations'!$F$12</f>
        <v>0</v>
      </c>
    </row>
    <row r="4603" spans="1:14" x14ac:dyDescent="0.35">
      <c r="A4603" s="2">
        <v>4602</v>
      </c>
      <c r="B4603" s="11">
        <v>-0.59632621410297826</v>
      </c>
      <c r="C4603" s="11">
        <v>-0.98772666155916278</v>
      </c>
      <c r="D4603" s="3">
        <f>B4603*Dashboard!$D$11*Dashboard!$D$10*SQRT(Dashboard!$D$12/365)</f>
        <v>-148056.92589587436</v>
      </c>
      <c r="E4603" s="3">
        <f>IF(Dashboard!$I$3,C4603*Dashboard!$E$11*Dashboard!$E$10*SQRT(Dashboard!$D$12/365),0)</f>
        <v>-490469.04086155276</v>
      </c>
      <c r="F4603" s="3">
        <f>D4603+IF(Dashboard!$I$3,E4603,0)</f>
        <v>-638525.96675742709</v>
      </c>
      <c r="G4603" s="3">
        <f>IF(Dashboard!$I$4, ('Lookups and Calculations'!$F$9) / (1 - 'Lookups and Calculations'!$F$10), 'Lookups and Calculations'!$F$9)</f>
        <v>1951878.888340465</v>
      </c>
      <c r="H4603" s="12">
        <f t="shared" si="142"/>
        <v>0</v>
      </c>
      <c r="I4603" s="12">
        <f t="shared" si="143"/>
        <v>0</v>
      </c>
      <c r="J4603" s="13">
        <f>(1 - Dashboard!$I$9) * H4603 * Dashboard!$I$8 * 'Lookups and Calculations'!$F$12</f>
        <v>0</v>
      </c>
      <c r="K4603" s="12">
        <f>(1 - Dashboard!$I$11) * I4603 * Dashboard!$I$10 * 'Lookups and Calculations'!$F$12</f>
        <v>0</v>
      </c>
      <c r="L4603" s="12">
        <f>(H4603 - I4603) * Dashboard!$I$13 * (Dashboard!$D$12 / 365) * 'Lookups and Calculations'!$F$12</f>
        <v>0</v>
      </c>
      <c r="M4603" s="3">
        <f>(G4603*2) * Dashboard!$I$13 * (Dashboard!$D$12 / 365) * 'Lookups and Calculations'!$F$12</f>
        <v>1602.0878730267946</v>
      </c>
      <c r="N4603" s="12">
        <f>H4603 * Dashboard!$I$14 * Dashboard!$I$15 * (Dashboard!$D$12 / 365) * 'Lookups and Calculations'!$F$12</f>
        <v>0</v>
      </c>
    </row>
    <row r="4604" spans="1:14" x14ac:dyDescent="0.35">
      <c r="A4604" s="2">
        <v>4603</v>
      </c>
      <c r="B4604" s="11">
        <v>0.86260547217711803</v>
      </c>
      <c r="C4604" s="11">
        <v>1.2974639604476008</v>
      </c>
      <c r="D4604" s="3">
        <f>B4604*Dashboard!$D$11*Dashboard!$D$10*SQRT(Dashboard!$D$12/365)</f>
        <v>214169.21049432264</v>
      </c>
      <c r="E4604" s="3">
        <f>IF(Dashboard!$I$3,C4604*Dashboard!$E$11*Dashboard!$E$10*SQRT(Dashboard!$D$12/365),0)</f>
        <v>644273.28834947071</v>
      </c>
      <c r="F4604" s="3">
        <f>D4604+IF(Dashboard!$I$3,E4604,0)</f>
        <v>858442.49884379329</v>
      </c>
      <c r="G4604" s="3">
        <f>IF(Dashboard!$I$4, ('Lookups and Calculations'!$F$9) / (1 - 'Lookups and Calculations'!$F$10), 'Lookups and Calculations'!$F$9)</f>
        <v>1951878.888340465</v>
      </c>
      <c r="H4604" s="12">
        <f t="shared" si="142"/>
        <v>0</v>
      </c>
      <c r="I4604" s="12">
        <f t="shared" si="143"/>
        <v>0</v>
      </c>
      <c r="J4604" s="13">
        <f>(1 - Dashboard!$I$9) * H4604 * Dashboard!$I$8 * 'Lookups and Calculations'!$F$12</f>
        <v>0</v>
      </c>
      <c r="K4604" s="12">
        <f>(1 - Dashboard!$I$11) * I4604 * Dashboard!$I$10 * 'Lookups and Calculations'!$F$12</f>
        <v>0</v>
      </c>
      <c r="L4604" s="12">
        <f>(H4604 - I4604) * Dashboard!$I$13 * (Dashboard!$D$12 / 365) * 'Lookups and Calculations'!$F$12</f>
        <v>0</v>
      </c>
      <c r="M4604" s="3">
        <f>(G4604*2) * Dashboard!$I$13 * (Dashboard!$D$12 / 365) * 'Lookups and Calculations'!$F$12</f>
        <v>1602.0878730267946</v>
      </c>
      <c r="N4604" s="12">
        <f>H4604 * Dashboard!$I$14 * Dashboard!$I$15 * (Dashboard!$D$12 / 365) * 'Lookups and Calculations'!$F$12</f>
        <v>0</v>
      </c>
    </row>
    <row r="4605" spans="1:14" x14ac:dyDescent="0.35">
      <c r="A4605" s="2">
        <v>4604</v>
      </c>
      <c r="B4605" s="11">
        <v>0.55630854090896253</v>
      </c>
      <c r="C4605" s="11">
        <v>-0.18500545835240895</v>
      </c>
      <c r="D4605" s="3">
        <f>B4605*Dashboard!$D$11*Dashboard!$D$10*SQRT(Dashboard!$D$12/365)</f>
        <v>138121.26730081459</v>
      </c>
      <c r="E4605" s="3">
        <f>IF(Dashboard!$I$3,C4605*Dashboard!$E$11*Dashboard!$E$10*SQRT(Dashboard!$D$12/365),0)</f>
        <v>-91866.964053620279</v>
      </c>
      <c r="F4605" s="3">
        <f>D4605+IF(Dashboard!$I$3,E4605,0)</f>
        <v>46254.303247194315</v>
      </c>
      <c r="G4605" s="3">
        <f>IF(Dashboard!$I$4, ('Lookups and Calculations'!$F$9) / (1 - 'Lookups and Calculations'!$F$10), 'Lookups and Calculations'!$F$9)</f>
        <v>1951878.888340465</v>
      </c>
      <c r="H4605" s="12">
        <f t="shared" si="142"/>
        <v>0</v>
      </c>
      <c r="I4605" s="12">
        <f t="shared" si="143"/>
        <v>0</v>
      </c>
      <c r="J4605" s="13">
        <f>(1 - Dashboard!$I$9) * H4605 * Dashboard!$I$8 * 'Lookups and Calculations'!$F$12</f>
        <v>0</v>
      </c>
      <c r="K4605" s="12">
        <f>(1 - Dashboard!$I$11) * I4605 * Dashboard!$I$10 * 'Lookups and Calculations'!$F$12</f>
        <v>0</v>
      </c>
      <c r="L4605" s="12">
        <f>(H4605 - I4605) * Dashboard!$I$13 * (Dashboard!$D$12 / 365) * 'Lookups and Calculations'!$F$12</f>
        <v>0</v>
      </c>
      <c r="M4605" s="3">
        <f>(G4605*2) * Dashboard!$I$13 * (Dashboard!$D$12 / 365) * 'Lookups and Calculations'!$F$12</f>
        <v>1602.0878730267946</v>
      </c>
      <c r="N4605" s="12">
        <f>H4605 * Dashboard!$I$14 * Dashboard!$I$15 * (Dashboard!$D$12 / 365) * 'Lookups and Calculations'!$F$12</f>
        <v>0</v>
      </c>
    </row>
    <row r="4606" spans="1:14" x14ac:dyDescent="0.35">
      <c r="A4606" s="2">
        <v>4605</v>
      </c>
      <c r="B4606" s="11">
        <v>0.11635865366295998</v>
      </c>
      <c r="C4606" s="11">
        <v>-0.45352922548518548</v>
      </c>
      <c r="D4606" s="3">
        <f>B4606*Dashboard!$D$11*Dashboard!$D$10*SQRT(Dashboard!$D$12/365)</f>
        <v>28889.732088392753</v>
      </c>
      <c r="E4606" s="3">
        <f>IF(Dashboard!$I$3,C4606*Dashboard!$E$11*Dashboard!$E$10*SQRT(Dashboard!$D$12/365),0)</f>
        <v>-225206.07459888642</v>
      </c>
      <c r="F4606" s="3">
        <f>D4606+IF(Dashboard!$I$3,E4606,0)</f>
        <v>-196316.34251049368</v>
      </c>
      <c r="G4606" s="3">
        <f>IF(Dashboard!$I$4, ('Lookups and Calculations'!$F$9) / (1 - 'Lookups and Calculations'!$F$10), 'Lookups and Calculations'!$F$9)</f>
        <v>1951878.888340465</v>
      </c>
      <c r="H4606" s="12">
        <f t="shared" si="142"/>
        <v>0</v>
      </c>
      <c r="I4606" s="12">
        <f t="shared" si="143"/>
        <v>0</v>
      </c>
      <c r="J4606" s="13">
        <f>(1 - Dashboard!$I$9) * H4606 * Dashboard!$I$8 * 'Lookups and Calculations'!$F$12</f>
        <v>0</v>
      </c>
      <c r="K4606" s="12">
        <f>(1 - Dashboard!$I$11) * I4606 * Dashboard!$I$10 * 'Lookups and Calculations'!$F$12</f>
        <v>0</v>
      </c>
      <c r="L4606" s="12">
        <f>(H4606 - I4606) * Dashboard!$I$13 * (Dashboard!$D$12 / 365) * 'Lookups and Calculations'!$F$12</f>
        <v>0</v>
      </c>
      <c r="M4606" s="3">
        <f>(G4606*2) * Dashboard!$I$13 * (Dashboard!$D$12 / 365) * 'Lookups and Calculations'!$F$12</f>
        <v>1602.0878730267946</v>
      </c>
      <c r="N4606" s="12">
        <f>H4606 * Dashboard!$I$14 * Dashboard!$I$15 * (Dashboard!$D$12 / 365) * 'Lookups and Calculations'!$F$12</f>
        <v>0</v>
      </c>
    </row>
    <row r="4607" spans="1:14" x14ac:dyDescent="0.35">
      <c r="A4607" s="2">
        <v>4606</v>
      </c>
      <c r="B4607" s="11">
        <v>0.71483529647184429</v>
      </c>
      <c r="C4607" s="11">
        <v>0.16586432705125892</v>
      </c>
      <c r="D4607" s="3">
        <f>B4607*Dashboard!$D$11*Dashboard!$D$10*SQRT(Dashboard!$D$12/365)</f>
        <v>177480.57022227533</v>
      </c>
      <c r="E4607" s="3">
        <f>IF(Dashboard!$I$3,C4607*Dashboard!$E$11*Dashboard!$E$10*SQRT(Dashboard!$D$12/365),0)</f>
        <v>82362.176266014561</v>
      </c>
      <c r="F4607" s="3">
        <f>D4607+IF(Dashboard!$I$3,E4607,0)</f>
        <v>259842.74648828991</v>
      </c>
      <c r="G4607" s="3">
        <f>IF(Dashboard!$I$4, ('Lookups and Calculations'!$F$9) / (1 - 'Lookups and Calculations'!$F$10), 'Lookups and Calculations'!$F$9)</f>
        <v>1951878.888340465</v>
      </c>
      <c r="H4607" s="12">
        <f t="shared" si="142"/>
        <v>0</v>
      </c>
      <c r="I4607" s="12">
        <f t="shared" si="143"/>
        <v>0</v>
      </c>
      <c r="J4607" s="13">
        <f>(1 - Dashboard!$I$9) * H4607 * Dashboard!$I$8 * 'Lookups and Calculations'!$F$12</f>
        <v>0</v>
      </c>
      <c r="K4607" s="12">
        <f>(1 - Dashboard!$I$11) * I4607 * Dashboard!$I$10 * 'Lookups and Calculations'!$F$12</f>
        <v>0</v>
      </c>
      <c r="L4607" s="12">
        <f>(H4607 - I4607) * Dashboard!$I$13 * (Dashboard!$D$12 / 365) * 'Lookups and Calculations'!$F$12</f>
        <v>0</v>
      </c>
      <c r="M4607" s="3">
        <f>(G4607*2) * Dashboard!$I$13 * (Dashboard!$D$12 / 365) * 'Lookups and Calculations'!$F$12</f>
        <v>1602.0878730267946</v>
      </c>
      <c r="N4607" s="12">
        <f>H4607 * Dashboard!$I$14 * Dashboard!$I$15 * (Dashboard!$D$12 / 365) * 'Lookups and Calculations'!$F$12</f>
        <v>0</v>
      </c>
    </row>
    <row r="4608" spans="1:14" x14ac:dyDescent="0.35">
      <c r="A4608" s="2">
        <v>4607</v>
      </c>
      <c r="B4608" s="11">
        <v>-1.0076306946819134E-2</v>
      </c>
      <c r="C4608" s="11">
        <v>0.31546546794352937</v>
      </c>
      <c r="D4608" s="3">
        <f>B4608*Dashboard!$D$11*Dashboard!$D$10*SQRT(Dashboard!$D$12/365)</f>
        <v>-2501.7632893657387</v>
      </c>
      <c r="E4608" s="3">
        <f>IF(Dashboard!$I$3,C4608*Dashboard!$E$11*Dashboard!$E$10*SQRT(Dashboard!$D$12/365),0)</f>
        <v>156648.64735245987</v>
      </c>
      <c r="F4608" s="3">
        <f>D4608+IF(Dashboard!$I$3,E4608,0)</f>
        <v>154146.88406309413</v>
      </c>
      <c r="G4608" s="3">
        <f>IF(Dashboard!$I$4, ('Lookups and Calculations'!$F$9) / (1 - 'Lookups and Calculations'!$F$10), 'Lookups and Calculations'!$F$9)</f>
        <v>1951878.888340465</v>
      </c>
      <c r="H4608" s="12">
        <f t="shared" si="142"/>
        <v>0</v>
      </c>
      <c r="I4608" s="12">
        <f t="shared" si="143"/>
        <v>0</v>
      </c>
      <c r="J4608" s="13">
        <f>(1 - Dashboard!$I$9) * H4608 * Dashboard!$I$8 * 'Lookups and Calculations'!$F$12</f>
        <v>0</v>
      </c>
      <c r="K4608" s="12">
        <f>(1 - Dashboard!$I$11) * I4608 * Dashboard!$I$10 * 'Lookups and Calculations'!$F$12</f>
        <v>0</v>
      </c>
      <c r="L4608" s="12">
        <f>(H4608 - I4608) * Dashboard!$I$13 * (Dashboard!$D$12 / 365) * 'Lookups and Calculations'!$F$12</f>
        <v>0</v>
      </c>
      <c r="M4608" s="3">
        <f>(G4608*2) * Dashboard!$I$13 * (Dashboard!$D$12 / 365) * 'Lookups and Calculations'!$F$12</f>
        <v>1602.0878730267946</v>
      </c>
      <c r="N4608" s="12">
        <f>H4608 * Dashboard!$I$14 * Dashboard!$I$15 * (Dashboard!$D$12 / 365) * 'Lookups and Calculations'!$F$12</f>
        <v>0</v>
      </c>
    </row>
    <row r="4609" spans="1:14" x14ac:dyDescent="0.35">
      <c r="A4609" s="2">
        <v>4608</v>
      </c>
      <c r="B4609" s="11">
        <v>0.44930260095668845</v>
      </c>
      <c r="C4609" s="11">
        <v>0.42057611745651841</v>
      </c>
      <c r="D4609" s="3">
        <f>B4609*Dashboard!$D$11*Dashboard!$D$10*SQRT(Dashboard!$D$12/365)</f>
        <v>111553.64349483457</v>
      </c>
      <c r="E4609" s="3">
        <f>IF(Dashboard!$I$3,C4609*Dashboard!$E$11*Dashboard!$E$10*SQRT(Dashboard!$D$12/365),0)</f>
        <v>208842.76284752149</v>
      </c>
      <c r="F4609" s="3">
        <f>D4609+IF(Dashboard!$I$3,E4609,0)</f>
        <v>320396.40634235606</v>
      </c>
      <c r="G4609" s="3">
        <f>IF(Dashboard!$I$4, ('Lookups and Calculations'!$F$9) / (1 - 'Lookups and Calculations'!$F$10), 'Lookups and Calculations'!$F$9)</f>
        <v>1951878.888340465</v>
      </c>
      <c r="H4609" s="12">
        <f t="shared" si="142"/>
        <v>0</v>
      </c>
      <c r="I4609" s="12">
        <f t="shared" si="143"/>
        <v>0</v>
      </c>
      <c r="J4609" s="13">
        <f>(1 - Dashboard!$I$9) * H4609 * Dashboard!$I$8 * 'Lookups and Calculations'!$F$12</f>
        <v>0</v>
      </c>
      <c r="K4609" s="12">
        <f>(1 - Dashboard!$I$11) * I4609 * Dashboard!$I$10 * 'Lookups and Calculations'!$F$12</f>
        <v>0</v>
      </c>
      <c r="L4609" s="12">
        <f>(H4609 - I4609) * Dashboard!$I$13 * (Dashboard!$D$12 / 365) * 'Lookups and Calculations'!$F$12</f>
        <v>0</v>
      </c>
      <c r="M4609" s="3">
        <f>(G4609*2) * Dashboard!$I$13 * (Dashboard!$D$12 / 365) * 'Lookups and Calculations'!$F$12</f>
        <v>1602.0878730267946</v>
      </c>
      <c r="N4609" s="12">
        <f>H4609 * Dashboard!$I$14 * Dashboard!$I$15 * (Dashboard!$D$12 / 365) * 'Lookups and Calculations'!$F$12</f>
        <v>0</v>
      </c>
    </row>
    <row r="4610" spans="1:14" x14ac:dyDescent="0.35">
      <c r="A4610" s="2">
        <v>4609</v>
      </c>
      <c r="B4610" s="11">
        <v>1.8336156453779815</v>
      </c>
      <c r="C4610" s="11">
        <v>-0.93104784872407453</v>
      </c>
      <c r="D4610" s="3">
        <f>B4610*Dashboard!$D$11*Dashboard!$D$10*SQRT(Dashboard!$D$12/365)</f>
        <v>455253.33166447462</v>
      </c>
      <c r="E4610" s="3">
        <f>IF(Dashboard!$I$3,C4610*Dashboard!$E$11*Dashboard!$E$10*SQRT(Dashboard!$D$12/365),0)</f>
        <v>-462324.40930476651</v>
      </c>
      <c r="F4610" s="3">
        <f>D4610+IF(Dashboard!$I$3,E4610,0)</f>
        <v>-7071.0776402918855</v>
      </c>
      <c r="G4610" s="3">
        <f>IF(Dashboard!$I$4, ('Lookups and Calculations'!$F$9) / (1 - 'Lookups and Calculations'!$F$10), 'Lookups and Calculations'!$F$9)</f>
        <v>1951878.888340465</v>
      </c>
      <c r="H4610" s="12">
        <f t="shared" si="142"/>
        <v>0</v>
      </c>
      <c r="I4610" s="12">
        <f t="shared" si="143"/>
        <v>0</v>
      </c>
      <c r="J4610" s="13">
        <f>(1 - Dashboard!$I$9) * H4610 * Dashboard!$I$8 * 'Lookups and Calculations'!$F$12</f>
        <v>0</v>
      </c>
      <c r="K4610" s="12">
        <f>(1 - Dashboard!$I$11) * I4610 * Dashboard!$I$10 * 'Lookups and Calculations'!$F$12</f>
        <v>0</v>
      </c>
      <c r="L4610" s="12">
        <f>(H4610 - I4610) * Dashboard!$I$13 * (Dashboard!$D$12 / 365) * 'Lookups and Calculations'!$F$12</f>
        <v>0</v>
      </c>
      <c r="M4610" s="3">
        <f>(G4610*2) * Dashboard!$I$13 * (Dashboard!$D$12 / 365) * 'Lookups and Calculations'!$F$12</f>
        <v>1602.0878730267946</v>
      </c>
      <c r="N4610" s="12">
        <f>H4610 * Dashboard!$I$14 * Dashboard!$I$15 * (Dashboard!$D$12 / 365) * 'Lookups and Calculations'!$F$12</f>
        <v>0</v>
      </c>
    </row>
    <row r="4611" spans="1:14" x14ac:dyDescent="0.35">
      <c r="A4611" s="2">
        <v>4610</v>
      </c>
      <c r="B4611" s="11">
        <v>-0.31942083898775564</v>
      </c>
      <c r="C4611" s="11">
        <v>0.63117958752342496</v>
      </c>
      <c r="D4611" s="3">
        <f>B4611*Dashboard!$D$11*Dashboard!$D$10*SQRT(Dashboard!$D$12/365)</f>
        <v>-79306.370186572618</v>
      </c>
      <c r="E4611" s="3">
        <f>IF(Dashboard!$I$3,C4611*Dashboard!$E$11*Dashboard!$E$10*SQRT(Dashboard!$D$12/365),0)</f>
        <v>313420.76604000008</v>
      </c>
      <c r="F4611" s="3">
        <f>D4611+IF(Dashboard!$I$3,E4611,0)</f>
        <v>234114.39585342747</v>
      </c>
      <c r="G4611" s="3">
        <f>IF(Dashboard!$I$4, ('Lookups and Calculations'!$F$9) / (1 - 'Lookups and Calculations'!$F$10), 'Lookups and Calculations'!$F$9)</f>
        <v>1951878.888340465</v>
      </c>
      <c r="H4611" s="12">
        <f t="shared" ref="H4611:H4674" si="144">MAX(0,F4611-G4611)</f>
        <v>0</v>
      </c>
      <c r="I4611" s="12">
        <f t="shared" ref="I4611:I4674" si="145">MAX(0,-F4611-G4611)</f>
        <v>0</v>
      </c>
      <c r="J4611" s="13">
        <f>(1 - Dashboard!$I$9) * H4611 * Dashboard!$I$8 * 'Lookups and Calculations'!$F$12</f>
        <v>0</v>
      </c>
      <c r="K4611" s="12">
        <f>(1 - Dashboard!$I$11) * I4611 * Dashboard!$I$10 * 'Lookups and Calculations'!$F$12</f>
        <v>0</v>
      </c>
      <c r="L4611" s="12">
        <f>(H4611 - I4611) * Dashboard!$I$13 * (Dashboard!$D$12 / 365) * 'Lookups and Calculations'!$F$12</f>
        <v>0</v>
      </c>
      <c r="M4611" s="3">
        <f>(G4611*2) * Dashboard!$I$13 * (Dashboard!$D$12 / 365) * 'Lookups and Calculations'!$F$12</f>
        <v>1602.0878730267946</v>
      </c>
      <c r="N4611" s="12">
        <f>H4611 * Dashboard!$I$14 * Dashboard!$I$15 * (Dashboard!$D$12 / 365) * 'Lookups and Calculations'!$F$12</f>
        <v>0</v>
      </c>
    </row>
    <row r="4612" spans="1:14" x14ac:dyDescent="0.35">
      <c r="A4612" s="2">
        <v>4611</v>
      </c>
      <c r="B4612" s="11">
        <v>-8.4256338365704744E-2</v>
      </c>
      <c r="C4612" s="11">
        <v>0.73748557502793211</v>
      </c>
      <c r="D4612" s="3">
        <f>B4612*Dashboard!$D$11*Dashboard!$D$10*SQRT(Dashboard!$D$12/365)</f>
        <v>-20919.312535059256</v>
      </c>
      <c r="E4612" s="3">
        <f>IF(Dashboard!$I$3,C4612*Dashboard!$E$11*Dashboard!$E$10*SQRT(Dashboard!$D$12/365),0)</f>
        <v>366208.44279145205</v>
      </c>
      <c r="F4612" s="3">
        <f>D4612+IF(Dashboard!$I$3,E4612,0)</f>
        <v>345289.13025639282</v>
      </c>
      <c r="G4612" s="3">
        <f>IF(Dashboard!$I$4, ('Lookups and Calculations'!$F$9) / (1 - 'Lookups and Calculations'!$F$10), 'Lookups and Calculations'!$F$9)</f>
        <v>1951878.888340465</v>
      </c>
      <c r="H4612" s="12">
        <f t="shared" si="144"/>
        <v>0</v>
      </c>
      <c r="I4612" s="12">
        <f t="shared" si="145"/>
        <v>0</v>
      </c>
      <c r="J4612" s="13">
        <f>(1 - Dashboard!$I$9) * H4612 * Dashboard!$I$8 * 'Lookups and Calculations'!$F$12</f>
        <v>0</v>
      </c>
      <c r="K4612" s="12">
        <f>(1 - Dashboard!$I$11) * I4612 * Dashboard!$I$10 * 'Lookups and Calculations'!$F$12</f>
        <v>0</v>
      </c>
      <c r="L4612" s="12">
        <f>(H4612 - I4612) * Dashboard!$I$13 * (Dashboard!$D$12 / 365) * 'Lookups and Calculations'!$F$12</f>
        <v>0</v>
      </c>
      <c r="M4612" s="3">
        <f>(G4612*2) * Dashboard!$I$13 * (Dashboard!$D$12 / 365) * 'Lookups and Calculations'!$F$12</f>
        <v>1602.0878730267946</v>
      </c>
      <c r="N4612" s="12">
        <f>H4612 * Dashboard!$I$14 * Dashboard!$I$15 * (Dashboard!$D$12 / 365) * 'Lookups and Calculations'!$F$12</f>
        <v>0</v>
      </c>
    </row>
    <row r="4613" spans="1:14" x14ac:dyDescent="0.35">
      <c r="A4613" s="2">
        <v>4612</v>
      </c>
      <c r="B4613" s="11">
        <v>0.16273094535482024</v>
      </c>
      <c r="C4613" s="11">
        <v>8.5306277154126656E-3</v>
      </c>
      <c r="D4613" s="3">
        <f>B4613*Dashboard!$D$11*Dashboard!$D$10*SQRT(Dashboard!$D$12/365)</f>
        <v>40403.126590043816</v>
      </c>
      <c r="E4613" s="3">
        <f>IF(Dashboard!$I$3,C4613*Dashboard!$E$11*Dashboard!$E$10*SQRT(Dashboard!$D$12/365),0)</f>
        <v>4235.9986384500526</v>
      </c>
      <c r="F4613" s="3">
        <f>D4613+IF(Dashboard!$I$3,E4613,0)</f>
        <v>44639.125228493867</v>
      </c>
      <c r="G4613" s="3">
        <f>IF(Dashboard!$I$4, ('Lookups and Calculations'!$F$9) / (1 - 'Lookups and Calculations'!$F$10), 'Lookups and Calculations'!$F$9)</f>
        <v>1951878.888340465</v>
      </c>
      <c r="H4613" s="12">
        <f t="shared" si="144"/>
        <v>0</v>
      </c>
      <c r="I4613" s="12">
        <f t="shared" si="145"/>
        <v>0</v>
      </c>
      <c r="J4613" s="13">
        <f>(1 - Dashboard!$I$9) * H4613 * Dashboard!$I$8 * 'Lookups and Calculations'!$F$12</f>
        <v>0</v>
      </c>
      <c r="K4613" s="12">
        <f>(1 - Dashboard!$I$11) * I4613 * Dashboard!$I$10 * 'Lookups and Calculations'!$F$12</f>
        <v>0</v>
      </c>
      <c r="L4613" s="12">
        <f>(H4613 - I4613) * Dashboard!$I$13 * (Dashboard!$D$12 / 365) * 'Lookups and Calculations'!$F$12</f>
        <v>0</v>
      </c>
      <c r="M4613" s="3">
        <f>(G4613*2) * Dashboard!$I$13 * (Dashboard!$D$12 / 365) * 'Lookups and Calculations'!$F$12</f>
        <v>1602.0878730267946</v>
      </c>
      <c r="N4613" s="12">
        <f>H4613 * Dashboard!$I$14 * Dashboard!$I$15 * (Dashboard!$D$12 / 365) * 'Lookups and Calculations'!$F$12</f>
        <v>0</v>
      </c>
    </row>
    <row r="4614" spans="1:14" x14ac:dyDescent="0.35">
      <c r="A4614" s="2">
        <v>4613</v>
      </c>
      <c r="B4614" s="11">
        <v>-0.24595771601133967</v>
      </c>
      <c r="C4614" s="11">
        <v>-1.3243497121274591E-2</v>
      </c>
      <c r="D4614" s="3">
        <f>B4614*Dashboard!$D$11*Dashboard!$D$10*SQRT(Dashboard!$D$12/365)</f>
        <v>-61066.816235452083</v>
      </c>
      <c r="E4614" s="3">
        <f>IF(Dashboard!$I$3,C4614*Dashboard!$E$11*Dashboard!$E$10*SQRT(Dashboard!$D$12/365),0)</f>
        <v>-6576.2377219532164</v>
      </c>
      <c r="F4614" s="3">
        <f>D4614+IF(Dashboard!$I$3,E4614,0)</f>
        <v>-67643.053957405296</v>
      </c>
      <c r="G4614" s="3">
        <f>IF(Dashboard!$I$4, ('Lookups and Calculations'!$F$9) / (1 - 'Lookups and Calculations'!$F$10), 'Lookups and Calculations'!$F$9)</f>
        <v>1951878.888340465</v>
      </c>
      <c r="H4614" s="12">
        <f t="shared" si="144"/>
        <v>0</v>
      </c>
      <c r="I4614" s="12">
        <f t="shared" si="145"/>
        <v>0</v>
      </c>
      <c r="J4614" s="13">
        <f>(1 - Dashboard!$I$9) * H4614 * Dashboard!$I$8 * 'Lookups and Calculations'!$F$12</f>
        <v>0</v>
      </c>
      <c r="K4614" s="12">
        <f>(1 - Dashboard!$I$11) * I4614 * Dashboard!$I$10 * 'Lookups and Calculations'!$F$12</f>
        <v>0</v>
      </c>
      <c r="L4614" s="12">
        <f>(H4614 - I4614) * Dashboard!$I$13 * (Dashboard!$D$12 / 365) * 'Lookups and Calculations'!$F$12</f>
        <v>0</v>
      </c>
      <c r="M4614" s="3">
        <f>(G4614*2) * Dashboard!$I$13 * (Dashboard!$D$12 / 365) * 'Lookups and Calculations'!$F$12</f>
        <v>1602.0878730267946</v>
      </c>
      <c r="N4614" s="12">
        <f>H4614 * Dashboard!$I$14 * Dashboard!$I$15 * (Dashboard!$D$12 / 365) * 'Lookups and Calculations'!$F$12</f>
        <v>0</v>
      </c>
    </row>
    <row r="4615" spans="1:14" x14ac:dyDescent="0.35">
      <c r="A4615" s="2">
        <v>4614</v>
      </c>
      <c r="B4615" s="11">
        <v>-1.7994670422246024</v>
      </c>
      <c r="C4615" s="11">
        <v>-0.25540547984093537</v>
      </c>
      <c r="D4615" s="3">
        <f>B4615*Dashboard!$D$11*Dashboard!$D$10*SQRT(Dashboard!$D$12/365)</f>
        <v>-446774.85614729009</v>
      </c>
      <c r="E4615" s="3">
        <f>IF(Dashboard!$I$3,C4615*Dashboard!$E$11*Dashboard!$E$10*SQRT(Dashboard!$D$12/365),0)</f>
        <v>-126825.04745860292</v>
      </c>
      <c r="F4615" s="3">
        <f>D4615+IF(Dashboard!$I$3,E4615,0)</f>
        <v>-573599.90360589302</v>
      </c>
      <c r="G4615" s="3">
        <f>IF(Dashboard!$I$4, ('Lookups and Calculations'!$F$9) / (1 - 'Lookups and Calculations'!$F$10), 'Lookups and Calculations'!$F$9)</f>
        <v>1951878.888340465</v>
      </c>
      <c r="H4615" s="12">
        <f t="shared" si="144"/>
        <v>0</v>
      </c>
      <c r="I4615" s="12">
        <f t="shared" si="145"/>
        <v>0</v>
      </c>
      <c r="J4615" s="13">
        <f>(1 - Dashboard!$I$9) * H4615 * Dashboard!$I$8 * 'Lookups and Calculations'!$F$12</f>
        <v>0</v>
      </c>
      <c r="K4615" s="12">
        <f>(1 - Dashboard!$I$11) * I4615 * Dashboard!$I$10 * 'Lookups and Calculations'!$F$12</f>
        <v>0</v>
      </c>
      <c r="L4615" s="12">
        <f>(H4615 - I4615) * Dashboard!$I$13 * (Dashboard!$D$12 / 365) * 'Lookups and Calculations'!$F$12</f>
        <v>0</v>
      </c>
      <c r="M4615" s="3">
        <f>(G4615*2) * Dashboard!$I$13 * (Dashboard!$D$12 / 365) * 'Lookups and Calculations'!$F$12</f>
        <v>1602.0878730267946</v>
      </c>
      <c r="N4615" s="12">
        <f>H4615 * Dashboard!$I$14 * Dashboard!$I$15 * (Dashboard!$D$12 / 365) * 'Lookups and Calculations'!$F$12</f>
        <v>0</v>
      </c>
    </row>
    <row r="4616" spans="1:14" x14ac:dyDescent="0.35">
      <c r="A4616" s="2">
        <v>4615</v>
      </c>
      <c r="B4616" s="11">
        <v>-1.7990071451310377</v>
      </c>
      <c r="C4616" s="11">
        <v>1.1931412121982161</v>
      </c>
      <c r="D4616" s="3">
        <f>B4616*Dashboard!$D$11*Dashboard!$D$10*SQRT(Dashboard!$D$12/365)</f>
        <v>-446660.67208445445</v>
      </c>
      <c r="E4616" s="3">
        <f>IF(Dashboard!$I$3,C4616*Dashboard!$E$11*Dashboard!$E$10*SQRT(Dashboard!$D$12/365),0)</f>
        <v>592470.41588964663</v>
      </c>
      <c r="F4616" s="3">
        <f>D4616+IF(Dashboard!$I$3,E4616,0)</f>
        <v>145809.74380519218</v>
      </c>
      <c r="G4616" s="3">
        <f>IF(Dashboard!$I$4, ('Lookups and Calculations'!$F$9) / (1 - 'Lookups and Calculations'!$F$10), 'Lookups and Calculations'!$F$9)</f>
        <v>1951878.888340465</v>
      </c>
      <c r="H4616" s="12">
        <f t="shared" si="144"/>
        <v>0</v>
      </c>
      <c r="I4616" s="12">
        <f t="shared" si="145"/>
        <v>0</v>
      </c>
      <c r="J4616" s="13">
        <f>(1 - Dashboard!$I$9) * H4616 * Dashboard!$I$8 * 'Lookups and Calculations'!$F$12</f>
        <v>0</v>
      </c>
      <c r="K4616" s="12">
        <f>(1 - Dashboard!$I$11) * I4616 * Dashboard!$I$10 * 'Lookups and Calculations'!$F$12</f>
        <v>0</v>
      </c>
      <c r="L4616" s="12">
        <f>(H4616 - I4616) * Dashboard!$I$13 * (Dashboard!$D$12 / 365) * 'Lookups and Calculations'!$F$12</f>
        <v>0</v>
      </c>
      <c r="M4616" s="3">
        <f>(G4616*2) * Dashboard!$I$13 * (Dashboard!$D$12 / 365) * 'Lookups and Calculations'!$F$12</f>
        <v>1602.0878730267946</v>
      </c>
      <c r="N4616" s="12">
        <f>H4616 * Dashboard!$I$14 * Dashboard!$I$15 * (Dashboard!$D$12 / 365) * 'Lookups and Calculations'!$F$12</f>
        <v>0</v>
      </c>
    </row>
    <row r="4617" spans="1:14" x14ac:dyDescent="0.35">
      <c r="A4617" s="2">
        <v>4616</v>
      </c>
      <c r="B4617" s="11">
        <v>-0.66085210207118394</v>
      </c>
      <c r="C4617" s="11">
        <v>0.99048799584671154</v>
      </c>
      <c r="D4617" s="3">
        <f>B4617*Dashboard!$D$11*Dashboard!$D$10*SQRT(Dashboard!$D$12/365)</f>
        <v>-164077.52735080948</v>
      </c>
      <c r="E4617" s="3">
        <f>IF(Dashboard!$I$3,C4617*Dashboard!$E$11*Dashboard!$E$10*SQRT(Dashboard!$D$12/365),0)</f>
        <v>491840.2187716178</v>
      </c>
      <c r="F4617" s="3">
        <f>D4617+IF(Dashboard!$I$3,E4617,0)</f>
        <v>327762.69142080832</v>
      </c>
      <c r="G4617" s="3">
        <f>IF(Dashboard!$I$4, ('Lookups and Calculations'!$F$9) / (1 - 'Lookups and Calculations'!$F$10), 'Lookups and Calculations'!$F$9)</f>
        <v>1951878.888340465</v>
      </c>
      <c r="H4617" s="12">
        <f t="shared" si="144"/>
        <v>0</v>
      </c>
      <c r="I4617" s="12">
        <f t="shared" si="145"/>
        <v>0</v>
      </c>
      <c r="J4617" s="13">
        <f>(1 - Dashboard!$I$9) * H4617 * Dashboard!$I$8 * 'Lookups and Calculations'!$F$12</f>
        <v>0</v>
      </c>
      <c r="K4617" s="12">
        <f>(1 - Dashboard!$I$11) * I4617 * Dashboard!$I$10 * 'Lookups and Calculations'!$F$12</f>
        <v>0</v>
      </c>
      <c r="L4617" s="12">
        <f>(H4617 - I4617) * Dashboard!$I$13 * (Dashboard!$D$12 / 365) * 'Lookups and Calculations'!$F$12</f>
        <v>0</v>
      </c>
      <c r="M4617" s="3">
        <f>(G4617*2) * Dashboard!$I$13 * (Dashboard!$D$12 / 365) * 'Lookups and Calculations'!$F$12</f>
        <v>1602.0878730267946</v>
      </c>
      <c r="N4617" s="12">
        <f>H4617 * Dashboard!$I$14 * Dashboard!$I$15 * (Dashboard!$D$12 / 365) * 'Lookups and Calculations'!$F$12</f>
        <v>0</v>
      </c>
    </row>
    <row r="4618" spans="1:14" x14ac:dyDescent="0.35">
      <c r="A4618" s="2">
        <v>4617</v>
      </c>
      <c r="B4618" s="11">
        <v>0.47221982458849199</v>
      </c>
      <c r="C4618" s="11">
        <v>-0.52006121985867704</v>
      </c>
      <c r="D4618" s="3">
        <f>B4618*Dashboard!$D$11*Dashboard!$D$10*SQRT(Dashboard!$D$12/365)</f>
        <v>117243.57226326397</v>
      </c>
      <c r="E4618" s="3">
        <f>IF(Dashboard!$I$3,C4618*Dashboard!$E$11*Dashboard!$E$10*SQRT(Dashboard!$D$12/365),0)</f>
        <v>-258243.43679326316</v>
      </c>
      <c r="F4618" s="3">
        <f>D4618+IF(Dashboard!$I$3,E4618,0)</f>
        <v>-140999.86452999921</v>
      </c>
      <c r="G4618" s="3">
        <f>IF(Dashboard!$I$4, ('Lookups and Calculations'!$F$9) / (1 - 'Lookups and Calculations'!$F$10), 'Lookups and Calculations'!$F$9)</f>
        <v>1951878.888340465</v>
      </c>
      <c r="H4618" s="12">
        <f t="shared" si="144"/>
        <v>0</v>
      </c>
      <c r="I4618" s="12">
        <f t="shared" si="145"/>
        <v>0</v>
      </c>
      <c r="J4618" s="13">
        <f>(1 - Dashboard!$I$9) * H4618 * Dashboard!$I$8 * 'Lookups and Calculations'!$F$12</f>
        <v>0</v>
      </c>
      <c r="K4618" s="12">
        <f>(1 - Dashboard!$I$11) * I4618 * Dashboard!$I$10 * 'Lookups and Calculations'!$F$12</f>
        <v>0</v>
      </c>
      <c r="L4618" s="12">
        <f>(H4618 - I4618) * Dashboard!$I$13 * (Dashboard!$D$12 / 365) * 'Lookups and Calculations'!$F$12</f>
        <v>0</v>
      </c>
      <c r="M4618" s="3">
        <f>(G4618*2) * Dashboard!$I$13 * (Dashboard!$D$12 / 365) * 'Lookups and Calculations'!$F$12</f>
        <v>1602.0878730267946</v>
      </c>
      <c r="N4618" s="12">
        <f>H4618 * Dashboard!$I$14 * Dashboard!$I$15 * (Dashboard!$D$12 / 365) * 'Lookups and Calculations'!$F$12</f>
        <v>0</v>
      </c>
    </row>
    <row r="4619" spans="1:14" x14ac:dyDescent="0.35">
      <c r="A4619" s="2">
        <v>4618</v>
      </c>
      <c r="B4619" s="11">
        <v>-0.89127015283156552</v>
      </c>
      <c r="C4619" s="11">
        <v>0.62966616956035615</v>
      </c>
      <c r="D4619" s="3">
        <f>B4619*Dashboard!$D$11*Dashboard!$D$10*SQRT(Dashboard!$D$12/365)</f>
        <v>-221286.12804568079</v>
      </c>
      <c r="E4619" s="3">
        <f>IF(Dashboard!$I$3,C4619*Dashboard!$E$11*Dashboard!$E$10*SQRT(Dashboard!$D$12/365),0)</f>
        <v>312669.2578691087</v>
      </c>
      <c r="F4619" s="3">
        <f>D4619+IF(Dashboard!$I$3,E4619,0)</f>
        <v>91383.129823427909</v>
      </c>
      <c r="G4619" s="3">
        <f>IF(Dashboard!$I$4, ('Lookups and Calculations'!$F$9) / (1 - 'Lookups and Calculations'!$F$10), 'Lookups and Calculations'!$F$9)</f>
        <v>1951878.888340465</v>
      </c>
      <c r="H4619" s="12">
        <f t="shared" si="144"/>
        <v>0</v>
      </c>
      <c r="I4619" s="12">
        <f t="shared" si="145"/>
        <v>0</v>
      </c>
      <c r="J4619" s="13">
        <f>(1 - Dashboard!$I$9) * H4619 * Dashboard!$I$8 * 'Lookups and Calculations'!$F$12</f>
        <v>0</v>
      </c>
      <c r="K4619" s="12">
        <f>(1 - Dashboard!$I$11) * I4619 * Dashboard!$I$10 * 'Lookups and Calculations'!$F$12</f>
        <v>0</v>
      </c>
      <c r="L4619" s="12">
        <f>(H4619 - I4619) * Dashboard!$I$13 * (Dashboard!$D$12 / 365) * 'Lookups and Calculations'!$F$12</f>
        <v>0</v>
      </c>
      <c r="M4619" s="3">
        <f>(G4619*2) * Dashboard!$I$13 * (Dashboard!$D$12 / 365) * 'Lookups and Calculations'!$F$12</f>
        <v>1602.0878730267946</v>
      </c>
      <c r="N4619" s="12">
        <f>H4619 * Dashboard!$I$14 * Dashboard!$I$15 * (Dashboard!$D$12 / 365) * 'Lookups and Calculations'!$F$12</f>
        <v>0</v>
      </c>
    </row>
    <row r="4620" spans="1:14" x14ac:dyDescent="0.35">
      <c r="A4620" s="2">
        <v>4619</v>
      </c>
      <c r="B4620" s="11">
        <v>-0.97734073511489117</v>
      </c>
      <c r="C4620" s="11">
        <v>0.22085532018754661</v>
      </c>
      <c r="D4620" s="3">
        <f>B4620*Dashboard!$D$11*Dashboard!$D$10*SQRT(Dashboard!$D$12/365)</f>
        <v>-242655.88426561528</v>
      </c>
      <c r="E4620" s="3">
        <f>IF(Dashboard!$I$3,C4620*Dashboard!$E$11*Dashboard!$E$10*SQRT(Dashboard!$D$12/365),0)</f>
        <v>109668.69810982501</v>
      </c>
      <c r="F4620" s="3">
        <f>D4620+IF(Dashboard!$I$3,E4620,0)</f>
        <v>-132987.18615579029</v>
      </c>
      <c r="G4620" s="3">
        <f>IF(Dashboard!$I$4, ('Lookups and Calculations'!$F$9) / (1 - 'Lookups and Calculations'!$F$10), 'Lookups and Calculations'!$F$9)</f>
        <v>1951878.888340465</v>
      </c>
      <c r="H4620" s="12">
        <f t="shared" si="144"/>
        <v>0</v>
      </c>
      <c r="I4620" s="12">
        <f t="shared" si="145"/>
        <v>0</v>
      </c>
      <c r="J4620" s="13">
        <f>(1 - Dashboard!$I$9) * H4620 * Dashboard!$I$8 * 'Lookups and Calculations'!$F$12</f>
        <v>0</v>
      </c>
      <c r="K4620" s="12">
        <f>(1 - Dashboard!$I$11) * I4620 * Dashboard!$I$10 * 'Lookups and Calculations'!$F$12</f>
        <v>0</v>
      </c>
      <c r="L4620" s="12">
        <f>(H4620 - I4620) * Dashboard!$I$13 * (Dashboard!$D$12 / 365) * 'Lookups and Calculations'!$F$12</f>
        <v>0</v>
      </c>
      <c r="M4620" s="3">
        <f>(G4620*2) * Dashboard!$I$13 * (Dashboard!$D$12 / 365) * 'Lookups and Calculations'!$F$12</f>
        <v>1602.0878730267946</v>
      </c>
      <c r="N4620" s="12">
        <f>H4620 * Dashboard!$I$14 * Dashboard!$I$15 * (Dashboard!$D$12 / 365) * 'Lookups and Calculations'!$F$12</f>
        <v>0</v>
      </c>
    </row>
    <row r="4621" spans="1:14" x14ac:dyDescent="0.35">
      <c r="A4621" s="2">
        <v>4620</v>
      </c>
      <c r="B4621" s="11">
        <v>-0.31125500468974265</v>
      </c>
      <c r="C4621" s="11">
        <v>-0.63077776400767038</v>
      </c>
      <c r="D4621" s="3">
        <f>B4621*Dashboard!$D$11*Dashboard!$D$10*SQRT(Dashboard!$D$12/365)</f>
        <v>-77278.942421456595</v>
      </c>
      <c r="E4621" s="3">
        <f>IF(Dashboard!$I$3,C4621*Dashboard!$E$11*Dashboard!$E$10*SQRT(Dashboard!$D$12/365),0)</f>
        <v>-313221.23513530975</v>
      </c>
      <c r="F4621" s="3">
        <f>D4621+IF(Dashboard!$I$3,E4621,0)</f>
        <v>-390500.17755676631</v>
      </c>
      <c r="G4621" s="3">
        <f>IF(Dashboard!$I$4, ('Lookups and Calculations'!$F$9) / (1 - 'Lookups and Calculations'!$F$10), 'Lookups and Calculations'!$F$9)</f>
        <v>1951878.888340465</v>
      </c>
      <c r="H4621" s="12">
        <f t="shared" si="144"/>
        <v>0</v>
      </c>
      <c r="I4621" s="12">
        <f t="shared" si="145"/>
        <v>0</v>
      </c>
      <c r="J4621" s="13">
        <f>(1 - Dashboard!$I$9) * H4621 * Dashboard!$I$8 * 'Lookups and Calculations'!$F$12</f>
        <v>0</v>
      </c>
      <c r="K4621" s="12">
        <f>(1 - Dashboard!$I$11) * I4621 * Dashboard!$I$10 * 'Lookups and Calculations'!$F$12</f>
        <v>0</v>
      </c>
      <c r="L4621" s="12">
        <f>(H4621 - I4621) * Dashboard!$I$13 * (Dashboard!$D$12 / 365) * 'Lookups and Calculations'!$F$12</f>
        <v>0</v>
      </c>
      <c r="M4621" s="3">
        <f>(G4621*2) * Dashboard!$I$13 * (Dashboard!$D$12 / 365) * 'Lookups and Calculations'!$F$12</f>
        <v>1602.0878730267946</v>
      </c>
      <c r="N4621" s="12">
        <f>H4621 * Dashboard!$I$14 * Dashboard!$I$15 * (Dashboard!$D$12 / 365) * 'Lookups and Calculations'!$F$12</f>
        <v>0</v>
      </c>
    </row>
    <row r="4622" spans="1:14" x14ac:dyDescent="0.35">
      <c r="A4622" s="2">
        <v>4621</v>
      </c>
      <c r="B4622" s="11">
        <v>5.0661416135852781E-2</v>
      </c>
      <c r="C4622" s="11">
        <v>1.5931792464316938</v>
      </c>
      <c r="D4622" s="3">
        <f>B4622*Dashboard!$D$11*Dashboard!$D$10*SQRT(Dashboard!$D$12/365)</f>
        <v>12578.305895690035</v>
      </c>
      <c r="E4622" s="3">
        <f>IF(Dashboard!$I$3,C4622*Dashboard!$E$11*Dashboard!$E$10*SQRT(Dashboard!$D$12/365),0)</f>
        <v>791114.71556757181</v>
      </c>
      <c r="F4622" s="3">
        <f>D4622+IF(Dashboard!$I$3,E4622,0)</f>
        <v>803693.0214632618</v>
      </c>
      <c r="G4622" s="3">
        <f>IF(Dashboard!$I$4, ('Lookups and Calculations'!$F$9) / (1 - 'Lookups and Calculations'!$F$10), 'Lookups and Calculations'!$F$9)</f>
        <v>1951878.888340465</v>
      </c>
      <c r="H4622" s="12">
        <f t="shared" si="144"/>
        <v>0</v>
      </c>
      <c r="I4622" s="12">
        <f t="shared" si="145"/>
        <v>0</v>
      </c>
      <c r="J4622" s="13">
        <f>(1 - Dashboard!$I$9) * H4622 * Dashboard!$I$8 * 'Lookups and Calculations'!$F$12</f>
        <v>0</v>
      </c>
      <c r="K4622" s="12">
        <f>(1 - Dashboard!$I$11) * I4622 * Dashboard!$I$10 * 'Lookups and Calculations'!$F$12</f>
        <v>0</v>
      </c>
      <c r="L4622" s="12">
        <f>(H4622 - I4622) * Dashboard!$I$13 * (Dashboard!$D$12 / 365) * 'Lookups and Calculations'!$F$12</f>
        <v>0</v>
      </c>
      <c r="M4622" s="3">
        <f>(G4622*2) * Dashboard!$I$13 * (Dashboard!$D$12 / 365) * 'Lookups and Calculations'!$F$12</f>
        <v>1602.0878730267946</v>
      </c>
      <c r="N4622" s="12">
        <f>H4622 * Dashboard!$I$14 * Dashboard!$I$15 * (Dashboard!$D$12 / 365) * 'Lookups and Calculations'!$F$12</f>
        <v>0</v>
      </c>
    </row>
    <row r="4623" spans="1:14" x14ac:dyDescent="0.35">
      <c r="A4623" s="2">
        <v>4622</v>
      </c>
      <c r="B4623" s="11">
        <v>-0.57830459080297925</v>
      </c>
      <c r="C4623" s="11">
        <v>1.1668017890918927</v>
      </c>
      <c r="D4623" s="3">
        <f>B4623*Dashboard!$D$11*Dashboard!$D$10*SQRT(Dashboard!$D$12/365)</f>
        <v>-143582.48542629852</v>
      </c>
      <c r="E4623" s="3">
        <f>IF(Dashboard!$I$3,C4623*Dashboard!$E$11*Dashboard!$E$10*SQRT(Dashboard!$D$12/365),0)</f>
        <v>579391.21889053716</v>
      </c>
      <c r="F4623" s="3">
        <f>D4623+IF(Dashboard!$I$3,E4623,0)</f>
        <v>435808.73346423864</v>
      </c>
      <c r="G4623" s="3">
        <f>IF(Dashboard!$I$4, ('Lookups and Calculations'!$F$9) / (1 - 'Lookups and Calculations'!$F$10), 'Lookups and Calculations'!$F$9)</f>
        <v>1951878.888340465</v>
      </c>
      <c r="H4623" s="12">
        <f t="shared" si="144"/>
        <v>0</v>
      </c>
      <c r="I4623" s="12">
        <f t="shared" si="145"/>
        <v>0</v>
      </c>
      <c r="J4623" s="13">
        <f>(1 - Dashboard!$I$9) * H4623 * Dashboard!$I$8 * 'Lookups and Calculations'!$F$12</f>
        <v>0</v>
      </c>
      <c r="K4623" s="12">
        <f>(1 - Dashboard!$I$11) * I4623 * Dashboard!$I$10 * 'Lookups and Calculations'!$F$12</f>
        <v>0</v>
      </c>
      <c r="L4623" s="12">
        <f>(H4623 - I4623) * Dashboard!$I$13 * (Dashboard!$D$12 / 365) * 'Lookups and Calculations'!$F$12</f>
        <v>0</v>
      </c>
      <c r="M4623" s="3">
        <f>(G4623*2) * Dashboard!$I$13 * (Dashboard!$D$12 / 365) * 'Lookups and Calculations'!$F$12</f>
        <v>1602.0878730267946</v>
      </c>
      <c r="N4623" s="12">
        <f>H4623 * Dashboard!$I$14 * Dashboard!$I$15 * (Dashboard!$D$12 / 365) * 'Lookups and Calculations'!$F$12</f>
        <v>0</v>
      </c>
    </row>
    <row r="4624" spans="1:14" x14ac:dyDescent="0.35">
      <c r="A4624" s="2">
        <v>4623</v>
      </c>
      <c r="B4624" s="11">
        <v>1.6555981008194971</v>
      </c>
      <c r="C4624" s="11">
        <v>-1.4003320485401454</v>
      </c>
      <c r="D4624" s="3">
        <f>B4624*Dashboard!$D$11*Dashboard!$D$10*SQRT(Dashboard!$D$12/365)</f>
        <v>411054.8212191338</v>
      </c>
      <c r="E4624" s="3">
        <f>IF(Dashboard!$I$3,C4624*Dashboard!$E$11*Dashboard!$E$10*SQRT(Dashboard!$D$12/365),0)</f>
        <v>-695353.82962226484</v>
      </c>
      <c r="F4624" s="3">
        <f>D4624+IF(Dashboard!$I$3,E4624,0)</f>
        <v>-284299.00840313104</v>
      </c>
      <c r="G4624" s="3">
        <f>IF(Dashboard!$I$4, ('Lookups and Calculations'!$F$9) / (1 - 'Lookups and Calculations'!$F$10), 'Lookups and Calculations'!$F$9)</f>
        <v>1951878.888340465</v>
      </c>
      <c r="H4624" s="12">
        <f t="shared" si="144"/>
        <v>0</v>
      </c>
      <c r="I4624" s="12">
        <f t="shared" si="145"/>
        <v>0</v>
      </c>
      <c r="J4624" s="13">
        <f>(1 - Dashboard!$I$9) * H4624 * Dashboard!$I$8 * 'Lookups and Calculations'!$F$12</f>
        <v>0</v>
      </c>
      <c r="K4624" s="12">
        <f>(1 - Dashboard!$I$11) * I4624 * Dashboard!$I$10 * 'Lookups and Calculations'!$F$12</f>
        <v>0</v>
      </c>
      <c r="L4624" s="12">
        <f>(H4624 - I4624) * Dashboard!$I$13 * (Dashboard!$D$12 / 365) * 'Lookups and Calculations'!$F$12</f>
        <v>0</v>
      </c>
      <c r="M4624" s="3">
        <f>(G4624*2) * Dashboard!$I$13 * (Dashboard!$D$12 / 365) * 'Lookups and Calculations'!$F$12</f>
        <v>1602.0878730267946</v>
      </c>
      <c r="N4624" s="12">
        <f>H4624 * Dashboard!$I$14 * Dashboard!$I$15 * (Dashboard!$D$12 / 365) * 'Lookups and Calculations'!$F$12</f>
        <v>0</v>
      </c>
    </row>
    <row r="4625" spans="1:14" x14ac:dyDescent="0.35">
      <c r="A4625" s="2">
        <v>4624</v>
      </c>
      <c r="B4625" s="11">
        <v>0.9775970560081062</v>
      </c>
      <c r="C4625" s="11">
        <v>0.19153996881226587</v>
      </c>
      <c r="D4625" s="3">
        <f>B4625*Dashboard!$D$11*Dashboard!$D$10*SQRT(Dashboard!$D$12/365)</f>
        <v>242719.52406979425</v>
      </c>
      <c r="E4625" s="3">
        <f>IF(Dashboard!$I$3,C4625*Dashboard!$E$11*Dashboard!$E$10*SQRT(Dashboard!$D$12/365),0)</f>
        <v>95111.763655047078</v>
      </c>
      <c r="F4625" s="3">
        <f>D4625+IF(Dashboard!$I$3,E4625,0)</f>
        <v>337831.28772484133</v>
      </c>
      <c r="G4625" s="3">
        <f>IF(Dashboard!$I$4, ('Lookups and Calculations'!$F$9) / (1 - 'Lookups and Calculations'!$F$10), 'Lookups and Calculations'!$F$9)</f>
        <v>1951878.888340465</v>
      </c>
      <c r="H4625" s="12">
        <f t="shared" si="144"/>
        <v>0</v>
      </c>
      <c r="I4625" s="12">
        <f t="shared" si="145"/>
        <v>0</v>
      </c>
      <c r="J4625" s="13">
        <f>(1 - Dashboard!$I$9) * H4625 * Dashboard!$I$8 * 'Lookups and Calculations'!$F$12</f>
        <v>0</v>
      </c>
      <c r="K4625" s="12">
        <f>(1 - Dashboard!$I$11) * I4625 * Dashboard!$I$10 * 'Lookups and Calculations'!$F$12</f>
        <v>0</v>
      </c>
      <c r="L4625" s="12">
        <f>(H4625 - I4625) * Dashboard!$I$13 * (Dashboard!$D$12 / 365) * 'Lookups and Calculations'!$F$12</f>
        <v>0</v>
      </c>
      <c r="M4625" s="3">
        <f>(G4625*2) * Dashboard!$I$13 * (Dashboard!$D$12 / 365) * 'Lookups and Calculations'!$F$12</f>
        <v>1602.0878730267946</v>
      </c>
      <c r="N4625" s="12">
        <f>H4625 * Dashboard!$I$14 * Dashboard!$I$15 * (Dashboard!$D$12 / 365) * 'Lookups and Calculations'!$F$12</f>
        <v>0</v>
      </c>
    </row>
    <row r="4626" spans="1:14" x14ac:dyDescent="0.35">
      <c r="A4626" s="2">
        <v>4625</v>
      </c>
      <c r="B4626" s="11">
        <v>-1.9344405740887529</v>
      </c>
      <c r="C4626" s="11">
        <v>0.25276464926027836</v>
      </c>
      <c r="D4626" s="3">
        <f>B4626*Dashboard!$D$11*Dashboard!$D$10*SQRT(Dashboard!$D$12/365)</f>
        <v>-480286.32308015908</v>
      </c>
      <c r="E4626" s="3">
        <f>IF(Dashboard!$I$3,C4626*Dashboard!$E$11*Dashboard!$E$10*SQRT(Dashboard!$D$12/365),0)</f>
        <v>125513.70729499112</v>
      </c>
      <c r="F4626" s="3">
        <f>D4626+IF(Dashboard!$I$3,E4626,0)</f>
        <v>-354772.61578516796</v>
      </c>
      <c r="G4626" s="3">
        <f>IF(Dashboard!$I$4, ('Lookups and Calculations'!$F$9) / (1 - 'Lookups and Calculations'!$F$10), 'Lookups and Calculations'!$F$9)</f>
        <v>1951878.888340465</v>
      </c>
      <c r="H4626" s="12">
        <f t="shared" si="144"/>
        <v>0</v>
      </c>
      <c r="I4626" s="12">
        <f t="shared" si="145"/>
        <v>0</v>
      </c>
      <c r="J4626" s="13">
        <f>(1 - Dashboard!$I$9) * H4626 * Dashboard!$I$8 * 'Lookups and Calculations'!$F$12</f>
        <v>0</v>
      </c>
      <c r="K4626" s="12">
        <f>(1 - Dashboard!$I$11) * I4626 * Dashboard!$I$10 * 'Lookups and Calculations'!$F$12</f>
        <v>0</v>
      </c>
      <c r="L4626" s="12">
        <f>(H4626 - I4626) * Dashboard!$I$13 * (Dashboard!$D$12 / 365) * 'Lookups and Calculations'!$F$12</f>
        <v>0</v>
      </c>
      <c r="M4626" s="3">
        <f>(G4626*2) * Dashboard!$I$13 * (Dashboard!$D$12 / 365) * 'Lookups and Calculations'!$F$12</f>
        <v>1602.0878730267946</v>
      </c>
      <c r="N4626" s="12">
        <f>H4626 * Dashboard!$I$14 * Dashboard!$I$15 * (Dashboard!$D$12 / 365) * 'Lookups and Calculations'!$F$12</f>
        <v>0</v>
      </c>
    </row>
    <row r="4627" spans="1:14" x14ac:dyDescent="0.35">
      <c r="A4627" s="2">
        <v>4626</v>
      </c>
      <c r="B4627" s="11">
        <v>-0.54587718664089258</v>
      </c>
      <c r="C4627" s="11">
        <v>-0.21710144030484177</v>
      </c>
      <c r="D4627" s="3">
        <f>B4627*Dashboard!$D$11*Dashboard!$D$10*SQRT(Dashboard!$D$12/365)</f>
        <v>-135531.35223530896</v>
      </c>
      <c r="E4627" s="3">
        <f>IF(Dashboard!$I$3,C4627*Dashboard!$E$11*Dashboard!$E$10*SQRT(Dashboard!$D$12/365),0)</f>
        <v>-107804.65825220551</v>
      </c>
      <c r="F4627" s="3">
        <f>D4627+IF(Dashboard!$I$3,E4627,0)</f>
        <v>-243336.01048751449</v>
      </c>
      <c r="G4627" s="3">
        <f>IF(Dashboard!$I$4, ('Lookups and Calculations'!$F$9) / (1 - 'Lookups and Calculations'!$F$10), 'Lookups and Calculations'!$F$9)</f>
        <v>1951878.888340465</v>
      </c>
      <c r="H4627" s="12">
        <f t="shared" si="144"/>
        <v>0</v>
      </c>
      <c r="I4627" s="12">
        <f t="shared" si="145"/>
        <v>0</v>
      </c>
      <c r="J4627" s="13">
        <f>(1 - Dashboard!$I$9) * H4627 * Dashboard!$I$8 * 'Lookups and Calculations'!$F$12</f>
        <v>0</v>
      </c>
      <c r="K4627" s="12">
        <f>(1 - Dashboard!$I$11) * I4627 * Dashboard!$I$10 * 'Lookups and Calculations'!$F$12</f>
        <v>0</v>
      </c>
      <c r="L4627" s="12">
        <f>(H4627 - I4627) * Dashboard!$I$13 * (Dashboard!$D$12 / 365) * 'Lookups and Calculations'!$F$12</f>
        <v>0</v>
      </c>
      <c r="M4627" s="3">
        <f>(G4627*2) * Dashboard!$I$13 * (Dashboard!$D$12 / 365) * 'Lookups and Calculations'!$F$12</f>
        <v>1602.0878730267946</v>
      </c>
      <c r="N4627" s="12">
        <f>H4627 * Dashboard!$I$14 * Dashboard!$I$15 * (Dashboard!$D$12 / 365) * 'Lookups and Calculations'!$F$12</f>
        <v>0</v>
      </c>
    </row>
    <row r="4628" spans="1:14" x14ac:dyDescent="0.35">
      <c r="A4628" s="2">
        <v>4627</v>
      </c>
      <c r="B4628" s="11">
        <v>-1.0919577327794872</v>
      </c>
      <c r="C4628" s="11">
        <v>0.3620789625102741</v>
      </c>
      <c r="D4628" s="3">
        <f>B4628*Dashboard!$D$11*Dashboard!$D$10*SQRT(Dashboard!$D$12/365)</f>
        <v>-271113.19492595835</v>
      </c>
      <c r="E4628" s="3">
        <f>IF(Dashboard!$I$3,C4628*Dashboard!$E$11*Dashboard!$E$10*SQRT(Dashboard!$D$12/365),0)</f>
        <v>179795.20890752331</v>
      </c>
      <c r="F4628" s="3">
        <f>D4628+IF(Dashboard!$I$3,E4628,0)</f>
        <v>-91317.98601843504</v>
      </c>
      <c r="G4628" s="3">
        <f>IF(Dashboard!$I$4, ('Lookups and Calculations'!$F$9) / (1 - 'Lookups and Calculations'!$F$10), 'Lookups and Calculations'!$F$9)</f>
        <v>1951878.888340465</v>
      </c>
      <c r="H4628" s="12">
        <f t="shared" si="144"/>
        <v>0</v>
      </c>
      <c r="I4628" s="12">
        <f t="shared" si="145"/>
        <v>0</v>
      </c>
      <c r="J4628" s="13">
        <f>(1 - Dashboard!$I$9) * H4628 * Dashboard!$I$8 * 'Lookups and Calculations'!$F$12</f>
        <v>0</v>
      </c>
      <c r="K4628" s="12">
        <f>(1 - Dashboard!$I$11) * I4628 * Dashboard!$I$10 * 'Lookups and Calculations'!$F$12</f>
        <v>0</v>
      </c>
      <c r="L4628" s="12">
        <f>(H4628 - I4628) * Dashboard!$I$13 * (Dashboard!$D$12 / 365) * 'Lookups and Calculations'!$F$12</f>
        <v>0</v>
      </c>
      <c r="M4628" s="3">
        <f>(G4628*2) * Dashboard!$I$13 * (Dashboard!$D$12 / 365) * 'Lookups and Calculations'!$F$12</f>
        <v>1602.0878730267946</v>
      </c>
      <c r="N4628" s="12">
        <f>H4628 * Dashboard!$I$14 * Dashboard!$I$15 * (Dashboard!$D$12 / 365) * 'Lookups and Calculations'!$F$12</f>
        <v>0</v>
      </c>
    </row>
    <row r="4629" spans="1:14" x14ac:dyDescent="0.35">
      <c r="A4629" s="2">
        <v>4628</v>
      </c>
      <c r="B4629" s="11">
        <v>-0.53872922561963488</v>
      </c>
      <c r="C4629" s="11">
        <v>-0.59749691389562964</v>
      </c>
      <c r="D4629" s="3">
        <f>B4629*Dashboard!$D$11*Dashboard!$D$10*SQRT(Dashboard!$D$12/365)</f>
        <v>-133756.64384550104</v>
      </c>
      <c r="E4629" s="3">
        <f>IF(Dashboard!$I$3,C4629*Dashboard!$E$11*Dashboard!$E$10*SQRT(Dashboard!$D$12/365),0)</f>
        <v>-296695.17861705908</v>
      </c>
      <c r="F4629" s="3">
        <f>D4629+IF(Dashboard!$I$3,E4629,0)</f>
        <v>-430451.82246256014</v>
      </c>
      <c r="G4629" s="3">
        <f>IF(Dashboard!$I$4, ('Lookups and Calculations'!$F$9) / (1 - 'Lookups and Calculations'!$F$10), 'Lookups and Calculations'!$F$9)</f>
        <v>1951878.888340465</v>
      </c>
      <c r="H4629" s="12">
        <f t="shared" si="144"/>
        <v>0</v>
      </c>
      <c r="I4629" s="12">
        <f t="shared" si="145"/>
        <v>0</v>
      </c>
      <c r="J4629" s="13">
        <f>(1 - Dashboard!$I$9) * H4629 * Dashboard!$I$8 * 'Lookups and Calculations'!$F$12</f>
        <v>0</v>
      </c>
      <c r="K4629" s="12">
        <f>(1 - Dashboard!$I$11) * I4629 * Dashboard!$I$10 * 'Lookups and Calculations'!$F$12</f>
        <v>0</v>
      </c>
      <c r="L4629" s="12">
        <f>(H4629 - I4629) * Dashboard!$I$13 * (Dashboard!$D$12 / 365) * 'Lookups and Calculations'!$F$12</f>
        <v>0</v>
      </c>
      <c r="M4629" s="3">
        <f>(G4629*2) * Dashboard!$I$13 * (Dashboard!$D$12 / 365) * 'Lookups and Calculations'!$F$12</f>
        <v>1602.0878730267946</v>
      </c>
      <c r="N4629" s="12">
        <f>H4629 * Dashboard!$I$14 * Dashboard!$I$15 * (Dashboard!$D$12 / 365) * 'Lookups and Calculations'!$F$12</f>
        <v>0</v>
      </c>
    </row>
    <row r="4630" spans="1:14" x14ac:dyDescent="0.35">
      <c r="A4630" s="2">
        <v>4629</v>
      </c>
      <c r="B4630" s="11">
        <v>-0.8447269027233304</v>
      </c>
      <c r="C4630" s="11">
        <v>0.74515117682765741</v>
      </c>
      <c r="D4630" s="3">
        <f>B4630*Dashboard!$D$11*Dashboard!$D$10*SQRT(Dashboard!$D$12/365)</f>
        <v>-209730.28768640035</v>
      </c>
      <c r="E4630" s="3">
        <f>IF(Dashboard!$I$3,C4630*Dashboard!$E$11*Dashboard!$E$10*SQRT(Dashboard!$D$12/365),0)</f>
        <v>370014.90110493213</v>
      </c>
      <c r="F4630" s="3">
        <f>D4630+IF(Dashboard!$I$3,E4630,0)</f>
        <v>160284.61341853178</v>
      </c>
      <c r="G4630" s="3">
        <f>IF(Dashboard!$I$4, ('Lookups and Calculations'!$F$9) / (1 - 'Lookups and Calculations'!$F$10), 'Lookups and Calculations'!$F$9)</f>
        <v>1951878.888340465</v>
      </c>
      <c r="H4630" s="12">
        <f t="shared" si="144"/>
        <v>0</v>
      </c>
      <c r="I4630" s="12">
        <f t="shared" si="145"/>
        <v>0</v>
      </c>
      <c r="J4630" s="13">
        <f>(1 - Dashboard!$I$9) * H4630 * Dashboard!$I$8 * 'Lookups and Calculations'!$F$12</f>
        <v>0</v>
      </c>
      <c r="K4630" s="12">
        <f>(1 - Dashboard!$I$11) * I4630 * Dashboard!$I$10 * 'Lookups and Calculations'!$F$12</f>
        <v>0</v>
      </c>
      <c r="L4630" s="12">
        <f>(H4630 - I4630) * Dashboard!$I$13 * (Dashboard!$D$12 / 365) * 'Lookups and Calculations'!$F$12</f>
        <v>0</v>
      </c>
      <c r="M4630" s="3">
        <f>(G4630*2) * Dashboard!$I$13 * (Dashboard!$D$12 / 365) * 'Lookups and Calculations'!$F$12</f>
        <v>1602.0878730267946</v>
      </c>
      <c r="N4630" s="12">
        <f>H4630 * Dashboard!$I$14 * Dashboard!$I$15 * (Dashboard!$D$12 / 365) * 'Lookups and Calculations'!$F$12</f>
        <v>0</v>
      </c>
    </row>
    <row r="4631" spans="1:14" x14ac:dyDescent="0.35">
      <c r="A4631" s="2">
        <v>4630</v>
      </c>
      <c r="B4631" s="11">
        <v>-0.81916432472526879</v>
      </c>
      <c r="C4631" s="11">
        <v>1.1861772438650218</v>
      </c>
      <c r="D4631" s="3">
        <f>B4631*Dashboard!$D$11*Dashboard!$D$10*SQRT(Dashboard!$D$12/365)</f>
        <v>-203383.56566268441</v>
      </c>
      <c r="E4631" s="3">
        <f>IF(Dashboard!$I$3,C4631*Dashboard!$E$11*Dashboard!$E$10*SQRT(Dashboard!$D$12/365),0)</f>
        <v>589012.36316929141</v>
      </c>
      <c r="F4631" s="3">
        <f>D4631+IF(Dashboard!$I$3,E4631,0)</f>
        <v>385628.79750660702</v>
      </c>
      <c r="G4631" s="3">
        <f>IF(Dashboard!$I$4, ('Lookups and Calculations'!$F$9) / (1 - 'Lookups and Calculations'!$F$10), 'Lookups and Calculations'!$F$9)</f>
        <v>1951878.888340465</v>
      </c>
      <c r="H4631" s="12">
        <f t="shared" si="144"/>
        <v>0</v>
      </c>
      <c r="I4631" s="12">
        <f t="shared" si="145"/>
        <v>0</v>
      </c>
      <c r="J4631" s="13">
        <f>(1 - Dashboard!$I$9) * H4631 * Dashboard!$I$8 * 'Lookups and Calculations'!$F$12</f>
        <v>0</v>
      </c>
      <c r="K4631" s="12">
        <f>(1 - Dashboard!$I$11) * I4631 * Dashboard!$I$10 * 'Lookups and Calculations'!$F$12</f>
        <v>0</v>
      </c>
      <c r="L4631" s="12">
        <f>(H4631 - I4631) * Dashboard!$I$13 * (Dashboard!$D$12 / 365) * 'Lookups and Calculations'!$F$12</f>
        <v>0</v>
      </c>
      <c r="M4631" s="3">
        <f>(G4631*2) * Dashboard!$I$13 * (Dashboard!$D$12 / 365) * 'Lookups and Calculations'!$F$12</f>
        <v>1602.0878730267946</v>
      </c>
      <c r="N4631" s="12">
        <f>H4631 * Dashboard!$I$14 * Dashboard!$I$15 * (Dashboard!$D$12 / 365) * 'Lookups and Calculations'!$F$12</f>
        <v>0</v>
      </c>
    </row>
    <row r="4632" spans="1:14" x14ac:dyDescent="0.35">
      <c r="A4632" s="2">
        <v>4631</v>
      </c>
      <c r="B4632" s="11">
        <v>0.26509088328833119</v>
      </c>
      <c r="C4632" s="11">
        <v>-1.1489219187048296</v>
      </c>
      <c r="D4632" s="3">
        <f>B4632*Dashboard!$D$11*Dashboard!$D$10*SQRT(Dashboard!$D$12/365)</f>
        <v>65817.232807267777</v>
      </c>
      <c r="E4632" s="3">
        <f>IF(Dashboard!$I$3,C4632*Dashboard!$E$11*Dashboard!$E$10*SQRT(Dashboard!$D$12/365),0)</f>
        <v>-570512.7272786689</v>
      </c>
      <c r="F4632" s="3">
        <f>D4632+IF(Dashboard!$I$3,E4632,0)</f>
        <v>-504695.49447140109</v>
      </c>
      <c r="G4632" s="3">
        <f>IF(Dashboard!$I$4, ('Lookups and Calculations'!$F$9) / (1 - 'Lookups and Calculations'!$F$10), 'Lookups and Calculations'!$F$9)</f>
        <v>1951878.888340465</v>
      </c>
      <c r="H4632" s="12">
        <f t="shared" si="144"/>
        <v>0</v>
      </c>
      <c r="I4632" s="12">
        <f t="shared" si="145"/>
        <v>0</v>
      </c>
      <c r="J4632" s="13">
        <f>(1 - Dashboard!$I$9) * H4632 * Dashboard!$I$8 * 'Lookups and Calculations'!$F$12</f>
        <v>0</v>
      </c>
      <c r="K4632" s="12">
        <f>(1 - Dashboard!$I$11) * I4632 * Dashboard!$I$10 * 'Lookups and Calculations'!$F$12</f>
        <v>0</v>
      </c>
      <c r="L4632" s="12">
        <f>(H4632 - I4632) * Dashboard!$I$13 * (Dashboard!$D$12 / 365) * 'Lookups and Calculations'!$F$12</f>
        <v>0</v>
      </c>
      <c r="M4632" s="3">
        <f>(G4632*2) * Dashboard!$I$13 * (Dashboard!$D$12 / 365) * 'Lookups and Calculations'!$F$12</f>
        <v>1602.0878730267946</v>
      </c>
      <c r="N4632" s="12">
        <f>H4632 * Dashboard!$I$14 * Dashboard!$I$15 * (Dashboard!$D$12 / 365) * 'Lookups and Calculations'!$F$12</f>
        <v>0</v>
      </c>
    </row>
    <row r="4633" spans="1:14" x14ac:dyDescent="0.35">
      <c r="A4633" s="2">
        <v>4632</v>
      </c>
      <c r="B4633" s="11">
        <v>0.48864458701835262</v>
      </c>
      <c r="C4633" s="11">
        <v>-1.5131281277630964</v>
      </c>
      <c r="D4633" s="3">
        <f>B4633*Dashboard!$D$11*Dashboard!$D$10*SQRT(Dashboard!$D$12/365)</f>
        <v>121321.54129501824</v>
      </c>
      <c r="E4633" s="3">
        <f>IF(Dashboard!$I$3,C4633*Dashboard!$E$11*Dashboard!$E$10*SQRT(Dashboard!$D$12/365),0)</f>
        <v>-751364.2492479689</v>
      </c>
      <c r="F4633" s="3">
        <f>D4633+IF(Dashboard!$I$3,E4633,0)</f>
        <v>-630042.70795295062</v>
      </c>
      <c r="G4633" s="3">
        <f>IF(Dashboard!$I$4, ('Lookups and Calculations'!$F$9) / (1 - 'Lookups and Calculations'!$F$10), 'Lookups and Calculations'!$F$9)</f>
        <v>1951878.888340465</v>
      </c>
      <c r="H4633" s="12">
        <f t="shared" si="144"/>
        <v>0</v>
      </c>
      <c r="I4633" s="12">
        <f t="shared" si="145"/>
        <v>0</v>
      </c>
      <c r="J4633" s="13">
        <f>(1 - Dashboard!$I$9) * H4633 * Dashboard!$I$8 * 'Lookups and Calculations'!$F$12</f>
        <v>0</v>
      </c>
      <c r="K4633" s="12">
        <f>(1 - Dashboard!$I$11) * I4633 * Dashboard!$I$10 * 'Lookups and Calculations'!$F$12</f>
        <v>0</v>
      </c>
      <c r="L4633" s="12">
        <f>(H4633 - I4633) * Dashboard!$I$13 * (Dashboard!$D$12 / 365) * 'Lookups and Calculations'!$F$12</f>
        <v>0</v>
      </c>
      <c r="M4633" s="3">
        <f>(G4633*2) * Dashboard!$I$13 * (Dashboard!$D$12 / 365) * 'Lookups and Calculations'!$F$12</f>
        <v>1602.0878730267946</v>
      </c>
      <c r="N4633" s="12">
        <f>H4633 * Dashboard!$I$14 * Dashboard!$I$15 * (Dashboard!$D$12 / 365) * 'Lookups and Calculations'!$F$12</f>
        <v>0</v>
      </c>
    </row>
    <row r="4634" spans="1:14" x14ac:dyDescent="0.35">
      <c r="A4634" s="2">
        <v>4633</v>
      </c>
      <c r="B4634" s="11">
        <v>-0.18358625101883821</v>
      </c>
      <c r="C4634" s="11">
        <v>0.81814978258135052</v>
      </c>
      <c r="D4634" s="3">
        <f>B4634*Dashboard!$D$11*Dashboard!$D$10*SQRT(Dashboard!$D$12/365)</f>
        <v>-45581.118722886895</v>
      </c>
      <c r="E4634" s="3">
        <f>IF(Dashboard!$I$3,C4634*Dashboard!$E$11*Dashboard!$E$10*SQRT(Dashboard!$D$12/365),0)</f>
        <v>406263.3466938436</v>
      </c>
      <c r="F4634" s="3">
        <f>D4634+IF(Dashboard!$I$3,E4634,0)</f>
        <v>360682.22797095671</v>
      </c>
      <c r="G4634" s="3">
        <f>IF(Dashboard!$I$4, ('Lookups and Calculations'!$F$9) / (1 - 'Lookups and Calculations'!$F$10), 'Lookups and Calculations'!$F$9)</f>
        <v>1951878.888340465</v>
      </c>
      <c r="H4634" s="12">
        <f t="shared" si="144"/>
        <v>0</v>
      </c>
      <c r="I4634" s="12">
        <f t="shared" si="145"/>
        <v>0</v>
      </c>
      <c r="J4634" s="13">
        <f>(1 - Dashboard!$I$9) * H4634 * Dashboard!$I$8 * 'Lookups and Calculations'!$F$12</f>
        <v>0</v>
      </c>
      <c r="K4634" s="12">
        <f>(1 - Dashboard!$I$11) * I4634 * Dashboard!$I$10 * 'Lookups and Calculations'!$F$12</f>
        <v>0</v>
      </c>
      <c r="L4634" s="12">
        <f>(H4634 - I4634) * Dashboard!$I$13 * (Dashboard!$D$12 / 365) * 'Lookups and Calculations'!$F$12</f>
        <v>0</v>
      </c>
      <c r="M4634" s="3">
        <f>(G4634*2) * Dashboard!$I$13 * (Dashboard!$D$12 / 365) * 'Lookups and Calculations'!$F$12</f>
        <v>1602.0878730267946</v>
      </c>
      <c r="N4634" s="12">
        <f>H4634 * Dashboard!$I$14 * Dashboard!$I$15 * (Dashboard!$D$12 / 365) * 'Lookups and Calculations'!$F$12</f>
        <v>0</v>
      </c>
    </row>
    <row r="4635" spans="1:14" x14ac:dyDescent="0.35">
      <c r="A4635" s="2">
        <v>4634</v>
      </c>
      <c r="B4635" s="11">
        <v>6.3420357424546769E-2</v>
      </c>
      <c r="C4635" s="11">
        <v>-0.59623786900995257</v>
      </c>
      <c r="D4635" s="3">
        <f>B4635*Dashboard!$D$11*Dashboard!$D$10*SQRT(Dashboard!$D$12/365)</f>
        <v>15746.118378546544</v>
      </c>
      <c r="E4635" s="3">
        <f>IF(Dashboard!$I$3,C4635*Dashboard!$E$11*Dashboard!$E$10*SQRT(Dashboard!$D$12/365),0)</f>
        <v>-296069.98284021846</v>
      </c>
      <c r="F4635" s="3">
        <f>D4635+IF(Dashboard!$I$3,E4635,0)</f>
        <v>-280323.86446167191</v>
      </c>
      <c r="G4635" s="3">
        <f>IF(Dashboard!$I$4, ('Lookups and Calculations'!$F$9) / (1 - 'Lookups and Calculations'!$F$10), 'Lookups and Calculations'!$F$9)</f>
        <v>1951878.888340465</v>
      </c>
      <c r="H4635" s="12">
        <f t="shared" si="144"/>
        <v>0</v>
      </c>
      <c r="I4635" s="12">
        <f t="shared" si="145"/>
        <v>0</v>
      </c>
      <c r="J4635" s="13">
        <f>(1 - Dashboard!$I$9) * H4635 * Dashboard!$I$8 * 'Lookups and Calculations'!$F$12</f>
        <v>0</v>
      </c>
      <c r="K4635" s="12">
        <f>(1 - Dashboard!$I$11) * I4635 * Dashboard!$I$10 * 'Lookups and Calculations'!$F$12</f>
        <v>0</v>
      </c>
      <c r="L4635" s="12">
        <f>(H4635 - I4635) * Dashboard!$I$13 * (Dashboard!$D$12 / 365) * 'Lookups and Calculations'!$F$12</f>
        <v>0</v>
      </c>
      <c r="M4635" s="3">
        <f>(G4635*2) * Dashboard!$I$13 * (Dashboard!$D$12 / 365) * 'Lookups and Calculations'!$F$12</f>
        <v>1602.0878730267946</v>
      </c>
      <c r="N4635" s="12">
        <f>H4635 * Dashboard!$I$14 * Dashboard!$I$15 * (Dashboard!$D$12 / 365) * 'Lookups and Calculations'!$F$12</f>
        <v>0</v>
      </c>
    </row>
    <row r="4636" spans="1:14" x14ac:dyDescent="0.35">
      <c r="A4636" s="2">
        <v>4635</v>
      </c>
      <c r="B4636" s="11">
        <v>1.1473637592102455</v>
      </c>
      <c r="C4636" s="11">
        <v>-8.3792289437946657E-2</v>
      </c>
      <c r="D4636" s="3">
        <f>B4636*Dashboard!$D$11*Dashboard!$D$10*SQRT(Dashboard!$D$12/365)</f>
        <v>284869.50104740454</v>
      </c>
      <c r="E4636" s="3">
        <f>IF(Dashboard!$I$3,C4636*Dashboard!$E$11*Dashboard!$E$10*SQRT(Dashboard!$D$12/365),0)</f>
        <v>-41608.195294991194</v>
      </c>
      <c r="F4636" s="3">
        <f>D4636+IF(Dashboard!$I$3,E4636,0)</f>
        <v>243261.30575241335</v>
      </c>
      <c r="G4636" s="3">
        <f>IF(Dashboard!$I$4, ('Lookups and Calculations'!$F$9) / (1 - 'Lookups and Calculations'!$F$10), 'Lookups and Calculations'!$F$9)</f>
        <v>1951878.888340465</v>
      </c>
      <c r="H4636" s="12">
        <f t="shared" si="144"/>
        <v>0</v>
      </c>
      <c r="I4636" s="12">
        <f t="shared" si="145"/>
        <v>0</v>
      </c>
      <c r="J4636" s="13">
        <f>(1 - Dashboard!$I$9) * H4636 * Dashboard!$I$8 * 'Lookups and Calculations'!$F$12</f>
        <v>0</v>
      </c>
      <c r="K4636" s="12">
        <f>(1 - Dashboard!$I$11) * I4636 * Dashboard!$I$10 * 'Lookups and Calculations'!$F$12</f>
        <v>0</v>
      </c>
      <c r="L4636" s="12">
        <f>(H4636 - I4636) * Dashboard!$I$13 * (Dashboard!$D$12 / 365) * 'Lookups and Calculations'!$F$12</f>
        <v>0</v>
      </c>
      <c r="M4636" s="3">
        <f>(G4636*2) * Dashboard!$I$13 * (Dashboard!$D$12 / 365) * 'Lookups and Calculations'!$F$12</f>
        <v>1602.0878730267946</v>
      </c>
      <c r="N4636" s="12">
        <f>H4636 * Dashboard!$I$14 * Dashboard!$I$15 * (Dashboard!$D$12 / 365) * 'Lookups and Calculations'!$F$12</f>
        <v>0</v>
      </c>
    </row>
    <row r="4637" spans="1:14" x14ac:dyDescent="0.35">
      <c r="A4637" s="2">
        <v>4636</v>
      </c>
      <c r="B4637" s="11">
        <v>0.55591790386013007</v>
      </c>
      <c r="C4637" s="11">
        <v>-0.37778766093930488</v>
      </c>
      <c r="D4637" s="3">
        <f>B4637*Dashboard!$D$11*Dashboard!$D$10*SQRT(Dashboard!$D$12/365)</f>
        <v>138024.2792442386</v>
      </c>
      <c r="E4637" s="3">
        <f>IF(Dashboard!$I$3,C4637*Dashboard!$E$11*Dashboard!$E$10*SQRT(Dashboard!$D$12/365),0)</f>
        <v>-187595.57570081012</v>
      </c>
      <c r="F4637" s="3">
        <f>D4637+IF(Dashboard!$I$3,E4637,0)</f>
        <v>-49571.296456571523</v>
      </c>
      <c r="G4637" s="3">
        <f>IF(Dashboard!$I$4, ('Lookups and Calculations'!$F$9) / (1 - 'Lookups and Calculations'!$F$10), 'Lookups and Calculations'!$F$9)</f>
        <v>1951878.888340465</v>
      </c>
      <c r="H4637" s="12">
        <f t="shared" si="144"/>
        <v>0</v>
      </c>
      <c r="I4637" s="12">
        <f t="shared" si="145"/>
        <v>0</v>
      </c>
      <c r="J4637" s="13">
        <f>(1 - Dashboard!$I$9) * H4637 * Dashboard!$I$8 * 'Lookups and Calculations'!$F$12</f>
        <v>0</v>
      </c>
      <c r="K4637" s="12">
        <f>(1 - Dashboard!$I$11) * I4637 * Dashboard!$I$10 * 'Lookups and Calculations'!$F$12</f>
        <v>0</v>
      </c>
      <c r="L4637" s="12">
        <f>(H4637 - I4637) * Dashboard!$I$13 * (Dashboard!$D$12 / 365) * 'Lookups and Calculations'!$F$12</f>
        <v>0</v>
      </c>
      <c r="M4637" s="3">
        <f>(G4637*2) * Dashboard!$I$13 * (Dashboard!$D$12 / 365) * 'Lookups and Calculations'!$F$12</f>
        <v>1602.0878730267946</v>
      </c>
      <c r="N4637" s="12">
        <f>H4637 * Dashboard!$I$14 * Dashboard!$I$15 * (Dashboard!$D$12 / 365) * 'Lookups and Calculations'!$F$12</f>
        <v>0</v>
      </c>
    </row>
    <row r="4638" spans="1:14" x14ac:dyDescent="0.35">
      <c r="A4638" s="2">
        <v>4637</v>
      </c>
      <c r="B4638" s="11">
        <v>2.342665082699467</v>
      </c>
      <c r="C4638" s="11">
        <v>-0.45436660892068526</v>
      </c>
      <c r="D4638" s="3">
        <f>B4638*Dashboard!$D$11*Dashboard!$D$10*SQRT(Dashboard!$D$12/365)</f>
        <v>581641.02523956972</v>
      </c>
      <c r="E4638" s="3">
        <f>IF(Dashboard!$I$3,C4638*Dashboard!$E$11*Dashboard!$E$10*SQRT(Dashboard!$D$12/365),0)</f>
        <v>-225621.88867622899</v>
      </c>
      <c r="F4638" s="3">
        <f>D4638+IF(Dashboard!$I$3,E4638,0)</f>
        <v>356019.13656334073</v>
      </c>
      <c r="G4638" s="3">
        <f>IF(Dashboard!$I$4, ('Lookups and Calculations'!$F$9) / (1 - 'Lookups and Calculations'!$F$10), 'Lookups and Calculations'!$F$9)</f>
        <v>1951878.888340465</v>
      </c>
      <c r="H4638" s="12">
        <f t="shared" si="144"/>
        <v>0</v>
      </c>
      <c r="I4638" s="12">
        <f t="shared" si="145"/>
        <v>0</v>
      </c>
      <c r="J4638" s="13">
        <f>(1 - Dashboard!$I$9) * H4638 * Dashboard!$I$8 * 'Lookups and Calculations'!$F$12</f>
        <v>0</v>
      </c>
      <c r="K4638" s="12">
        <f>(1 - Dashboard!$I$11) * I4638 * Dashboard!$I$10 * 'Lookups and Calculations'!$F$12</f>
        <v>0</v>
      </c>
      <c r="L4638" s="12">
        <f>(H4638 - I4638) * Dashboard!$I$13 * (Dashboard!$D$12 / 365) * 'Lookups and Calculations'!$F$12</f>
        <v>0</v>
      </c>
      <c r="M4638" s="3">
        <f>(G4638*2) * Dashboard!$I$13 * (Dashboard!$D$12 / 365) * 'Lookups and Calculations'!$F$12</f>
        <v>1602.0878730267946</v>
      </c>
      <c r="N4638" s="12">
        <f>H4638 * Dashboard!$I$14 * Dashboard!$I$15 * (Dashboard!$D$12 / 365) * 'Lookups and Calculations'!$F$12</f>
        <v>0</v>
      </c>
    </row>
    <row r="4639" spans="1:14" x14ac:dyDescent="0.35">
      <c r="A4639" s="2">
        <v>4638</v>
      </c>
      <c r="B4639" s="11">
        <v>0.73049092909804914</v>
      </c>
      <c r="C4639" s="11">
        <v>9.9724283773504979E-2</v>
      </c>
      <c r="D4639" s="3">
        <f>B4639*Dashboard!$D$11*Dashboard!$D$10*SQRT(Dashboard!$D$12/365)</f>
        <v>181367.57834764806</v>
      </c>
      <c r="E4639" s="3">
        <f>IF(Dashboard!$I$3,C4639*Dashboard!$E$11*Dashboard!$E$10*SQRT(Dashboard!$D$12/365),0)</f>
        <v>49519.442692563774</v>
      </c>
      <c r="F4639" s="3">
        <f>D4639+IF(Dashboard!$I$3,E4639,0)</f>
        <v>230887.02104021184</v>
      </c>
      <c r="G4639" s="3">
        <f>IF(Dashboard!$I$4, ('Lookups and Calculations'!$F$9) / (1 - 'Lookups and Calculations'!$F$10), 'Lookups and Calculations'!$F$9)</f>
        <v>1951878.888340465</v>
      </c>
      <c r="H4639" s="12">
        <f t="shared" si="144"/>
        <v>0</v>
      </c>
      <c r="I4639" s="12">
        <f t="shared" si="145"/>
        <v>0</v>
      </c>
      <c r="J4639" s="13">
        <f>(1 - Dashboard!$I$9) * H4639 * Dashboard!$I$8 * 'Lookups and Calculations'!$F$12</f>
        <v>0</v>
      </c>
      <c r="K4639" s="12">
        <f>(1 - Dashboard!$I$11) * I4639 * Dashboard!$I$10 * 'Lookups and Calculations'!$F$12</f>
        <v>0</v>
      </c>
      <c r="L4639" s="12">
        <f>(H4639 - I4639) * Dashboard!$I$13 * (Dashboard!$D$12 / 365) * 'Lookups and Calculations'!$F$12</f>
        <v>0</v>
      </c>
      <c r="M4639" s="3">
        <f>(G4639*2) * Dashboard!$I$13 * (Dashboard!$D$12 / 365) * 'Lookups and Calculations'!$F$12</f>
        <v>1602.0878730267946</v>
      </c>
      <c r="N4639" s="12">
        <f>H4639 * Dashboard!$I$14 * Dashboard!$I$15 * (Dashboard!$D$12 / 365) * 'Lookups and Calculations'!$F$12</f>
        <v>0</v>
      </c>
    </row>
    <row r="4640" spans="1:14" x14ac:dyDescent="0.35">
      <c r="A4640" s="2">
        <v>4639</v>
      </c>
      <c r="B4640" s="11">
        <v>0.2782393954388368</v>
      </c>
      <c r="C4640" s="11">
        <v>-0.92489363401548752</v>
      </c>
      <c r="D4640" s="3">
        <f>B4640*Dashboard!$D$11*Dashboard!$D$10*SQRT(Dashboard!$D$12/365)</f>
        <v>69081.768631903251</v>
      </c>
      <c r="E4640" s="3">
        <f>IF(Dashboard!$I$3,C4640*Dashboard!$E$11*Dashboard!$E$10*SQRT(Dashboard!$D$12/365),0)</f>
        <v>-459268.45070523646</v>
      </c>
      <c r="F4640" s="3">
        <f>D4640+IF(Dashboard!$I$3,E4640,0)</f>
        <v>-390186.68207333318</v>
      </c>
      <c r="G4640" s="3">
        <f>IF(Dashboard!$I$4, ('Lookups and Calculations'!$F$9) / (1 - 'Lookups and Calculations'!$F$10), 'Lookups and Calculations'!$F$9)</f>
        <v>1951878.888340465</v>
      </c>
      <c r="H4640" s="12">
        <f t="shared" si="144"/>
        <v>0</v>
      </c>
      <c r="I4640" s="12">
        <f t="shared" si="145"/>
        <v>0</v>
      </c>
      <c r="J4640" s="13">
        <f>(1 - Dashboard!$I$9) * H4640 * Dashboard!$I$8 * 'Lookups and Calculations'!$F$12</f>
        <v>0</v>
      </c>
      <c r="K4640" s="12">
        <f>(1 - Dashboard!$I$11) * I4640 * Dashboard!$I$10 * 'Lookups and Calculations'!$F$12</f>
        <v>0</v>
      </c>
      <c r="L4640" s="12">
        <f>(H4640 - I4640) * Dashboard!$I$13 * (Dashboard!$D$12 / 365) * 'Lookups and Calculations'!$F$12</f>
        <v>0</v>
      </c>
      <c r="M4640" s="3">
        <f>(G4640*2) * Dashboard!$I$13 * (Dashboard!$D$12 / 365) * 'Lookups and Calculations'!$F$12</f>
        <v>1602.0878730267946</v>
      </c>
      <c r="N4640" s="12">
        <f>H4640 * Dashboard!$I$14 * Dashboard!$I$15 * (Dashboard!$D$12 / 365) * 'Lookups and Calculations'!$F$12</f>
        <v>0</v>
      </c>
    </row>
    <row r="4641" spans="1:14" x14ac:dyDescent="0.35">
      <c r="A4641" s="2">
        <v>4640</v>
      </c>
      <c r="B4641" s="11">
        <v>-0.44362931860085036</v>
      </c>
      <c r="C4641" s="11">
        <v>0.6680932086376532</v>
      </c>
      <c r="D4641" s="3">
        <f>B4641*Dashboard!$D$11*Dashboard!$D$10*SQRT(Dashboard!$D$12/365)</f>
        <v>-110145.07092921592</v>
      </c>
      <c r="E4641" s="3">
        <f>IF(Dashboard!$I$3,C4641*Dashboard!$E$11*Dashboard!$E$10*SQRT(Dashboard!$D$12/365),0)</f>
        <v>331750.72416226339</v>
      </c>
      <c r="F4641" s="3">
        <f>D4641+IF(Dashboard!$I$3,E4641,0)</f>
        <v>221605.65323304746</v>
      </c>
      <c r="G4641" s="3">
        <f>IF(Dashboard!$I$4, ('Lookups and Calculations'!$F$9) / (1 - 'Lookups and Calculations'!$F$10), 'Lookups and Calculations'!$F$9)</f>
        <v>1951878.888340465</v>
      </c>
      <c r="H4641" s="12">
        <f t="shared" si="144"/>
        <v>0</v>
      </c>
      <c r="I4641" s="12">
        <f t="shared" si="145"/>
        <v>0</v>
      </c>
      <c r="J4641" s="13">
        <f>(1 - Dashboard!$I$9) * H4641 * Dashboard!$I$8 * 'Lookups and Calculations'!$F$12</f>
        <v>0</v>
      </c>
      <c r="K4641" s="12">
        <f>(1 - Dashboard!$I$11) * I4641 * Dashboard!$I$10 * 'Lookups and Calculations'!$F$12</f>
        <v>0</v>
      </c>
      <c r="L4641" s="12">
        <f>(H4641 - I4641) * Dashboard!$I$13 * (Dashboard!$D$12 / 365) * 'Lookups and Calculations'!$F$12</f>
        <v>0</v>
      </c>
      <c r="M4641" s="3">
        <f>(G4641*2) * Dashboard!$I$13 * (Dashboard!$D$12 / 365) * 'Lookups and Calculations'!$F$12</f>
        <v>1602.0878730267946</v>
      </c>
      <c r="N4641" s="12">
        <f>H4641 * Dashboard!$I$14 * Dashboard!$I$15 * (Dashboard!$D$12 / 365) * 'Lookups and Calculations'!$F$12</f>
        <v>0</v>
      </c>
    </row>
    <row r="4642" spans="1:14" x14ac:dyDescent="0.35">
      <c r="A4642" s="2">
        <v>4641</v>
      </c>
      <c r="B4642" s="11">
        <v>0.1492324860898358</v>
      </c>
      <c r="C4642" s="11">
        <v>1.0578335583126546</v>
      </c>
      <c r="D4642" s="3">
        <f>B4642*Dashboard!$D$11*Dashboard!$D$10*SQRT(Dashboard!$D$12/365)</f>
        <v>37051.705277615722</v>
      </c>
      <c r="E4642" s="3">
        <f>IF(Dashboard!$I$3,C4642*Dashboard!$E$11*Dashboard!$E$10*SQRT(Dashboard!$D$12/365),0)</f>
        <v>525281.5692124496</v>
      </c>
      <c r="F4642" s="3">
        <f>D4642+IF(Dashboard!$I$3,E4642,0)</f>
        <v>562333.27449006529</v>
      </c>
      <c r="G4642" s="3">
        <f>IF(Dashboard!$I$4, ('Lookups and Calculations'!$F$9) / (1 - 'Lookups and Calculations'!$F$10), 'Lookups and Calculations'!$F$9)</f>
        <v>1951878.888340465</v>
      </c>
      <c r="H4642" s="12">
        <f t="shared" si="144"/>
        <v>0</v>
      </c>
      <c r="I4642" s="12">
        <f t="shared" si="145"/>
        <v>0</v>
      </c>
      <c r="J4642" s="13">
        <f>(1 - Dashboard!$I$9) * H4642 * Dashboard!$I$8 * 'Lookups and Calculations'!$F$12</f>
        <v>0</v>
      </c>
      <c r="K4642" s="12">
        <f>(1 - Dashboard!$I$11) * I4642 * Dashboard!$I$10 * 'Lookups and Calculations'!$F$12</f>
        <v>0</v>
      </c>
      <c r="L4642" s="12">
        <f>(H4642 - I4642) * Dashboard!$I$13 * (Dashboard!$D$12 / 365) * 'Lookups and Calculations'!$F$12</f>
        <v>0</v>
      </c>
      <c r="M4642" s="3">
        <f>(G4642*2) * Dashboard!$I$13 * (Dashboard!$D$12 / 365) * 'Lookups and Calculations'!$F$12</f>
        <v>1602.0878730267946</v>
      </c>
      <c r="N4642" s="12">
        <f>H4642 * Dashboard!$I$14 * Dashboard!$I$15 * (Dashboard!$D$12 / 365) * 'Lookups and Calculations'!$F$12</f>
        <v>0</v>
      </c>
    </row>
    <row r="4643" spans="1:14" x14ac:dyDescent="0.35">
      <c r="A4643" s="2">
        <v>4642</v>
      </c>
      <c r="B4643" s="11">
        <v>1.832347548524029</v>
      </c>
      <c r="C4643" s="11">
        <v>-1.4482018889719215</v>
      </c>
      <c r="D4643" s="3">
        <f>B4643*Dashboard!$D$11*Dashboard!$D$10*SQRT(Dashboard!$D$12/365)</f>
        <v>454938.48633737984</v>
      </c>
      <c r="E4643" s="3">
        <f>IF(Dashboard!$I$3,C4643*Dashboard!$E$11*Dashboard!$E$10*SQRT(Dashboard!$D$12/365),0)</f>
        <v>-719124.24671894091</v>
      </c>
      <c r="F4643" s="3">
        <f>D4643+IF(Dashboard!$I$3,E4643,0)</f>
        <v>-264185.76038156106</v>
      </c>
      <c r="G4643" s="3">
        <f>IF(Dashboard!$I$4, ('Lookups and Calculations'!$F$9) / (1 - 'Lookups and Calculations'!$F$10), 'Lookups and Calculations'!$F$9)</f>
        <v>1951878.888340465</v>
      </c>
      <c r="H4643" s="12">
        <f t="shared" si="144"/>
        <v>0</v>
      </c>
      <c r="I4643" s="12">
        <f t="shared" si="145"/>
        <v>0</v>
      </c>
      <c r="J4643" s="13">
        <f>(1 - Dashboard!$I$9) * H4643 * Dashboard!$I$8 * 'Lookups and Calculations'!$F$12</f>
        <v>0</v>
      </c>
      <c r="K4643" s="12">
        <f>(1 - Dashboard!$I$11) * I4643 * Dashboard!$I$10 * 'Lookups and Calculations'!$F$12</f>
        <v>0</v>
      </c>
      <c r="L4643" s="12">
        <f>(H4643 - I4643) * Dashboard!$I$13 * (Dashboard!$D$12 / 365) * 'Lookups and Calculations'!$F$12</f>
        <v>0</v>
      </c>
      <c r="M4643" s="3">
        <f>(G4643*2) * Dashboard!$I$13 * (Dashboard!$D$12 / 365) * 'Lookups and Calculations'!$F$12</f>
        <v>1602.0878730267946</v>
      </c>
      <c r="N4643" s="12">
        <f>H4643 * Dashboard!$I$14 * Dashboard!$I$15 * (Dashboard!$D$12 / 365) * 'Lookups and Calculations'!$F$12</f>
        <v>0</v>
      </c>
    </row>
    <row r="4644" spans="1:14" x14ac:dyDescent="0.35">
      <c r="A4644" s="2">
        <v>4643</v>
      </c>
      <c r="B4644" s="11">
        <v>-1.2088668205424156</v>
      </c>
      <c r="C4644" s="11">
        <v>1.0292785930443642</v>
      </c>
      <c r="D4644" s="3">
        <f>B4644*Dashboard!$D$11*Dashboard!$D$10*SQRT(Dashboard!$D$12/365)</f>
        <v>-300139.58976507752</v>
      </c>
      <c r="E4644" s="3">
        <f>IF(Dashboard!$I$3,C4644*Dashboard!$E$11*Dashboard!$E$10*SQRT(Dashboard!$D$12/365),0)</f>
        <v>511102.21476952574</v>
      </c>
      <c r="F4644" s="3">
        <f>D4644+IF(Dashboard!$I$3,E4644,0)</f>
        <v>210962.62500444823</v>
      </c>
      <c r="G4644" s="3">
        <f>IF(Dashboard!$I$4, ('Lookups and Calculations'!$F$9) / (1 - 'Lookups and Calculations'!$F$10), 'Lookups and Calculations'!$F$9)</f>
        <v>1951878.888340465</v>
      </c>
      <c r="H4644" s="12">
        <f t="shared" si="144"/>
        <v>0</v>
      </c>
      <c r="I4644" s="12">
        <f t="shared" si="145"/>
        <v>0</v>
      </c>
      <c r="J4644" s="13">
        <f>(1 - Dashboard!$I$9) * H4644 * Dashboard!$I$8 * 'Lookups and Calculations'!$F$12</f>
        <v>0</v>
      </c>
      <c r="K4644" s="12">
        <f>(1 - Dashboard!$I$11) * I4644 * Dashboard!$I$10 * 'Lookups and Calculations'!$F$12</f>
        <v>0</v>
      </c>
      <c r="L4644" s="12">
        <f>(H4644 - I4644) * Dashboard!$I$13 * (Dashboard!$D$12 / 365) * 'Lookups and Calculations'!$F$12</f>
        <v>0</v>
      </c>
      <c r="M4644" s="3">
        <f>(G4644*2) * Dashboard!$I$13 * (Dashboard!$D$12 / 365) * 'Lookups and Calculations'!$F$12</f>
        <v>1602.0878730267946</v>
      </c>
      <c r="N4644" s="12">
        <f>H4644 * Dashboard!$I$14 * Dashboard!$I$15 * (Dashboard!$D$12 / 365) * 'Lookups and Calculations'!$F$12</f>
        <v>0</v>
      </c>
    </row>
    <row r="4645" spans="1:14" x14ac:dyDescent="0.35">
      <c r="A4645" s="2">
        <v>4644</v>
      </c>
      <c r="B4645" s="11">
        <v>-0.61334654751050766</v>
      </c>
      <c r="C4645" s="11">
        <v>0.16014908774316744</v>
      </c>
      <c r="D4645" s="3">
        <f>B4645*Dashboard!$D$11*Dashboard!$D$10*SQRT(Dashboard!$D$12/365)</f>
        <v>-152282.76434208846</v>
      </c>
      <c r="E4645" s="3">
        <f>IF(Dashboard!$I$3,C4645*Dashboard!$E$11*Dashboard!$E$10*SQRT(Dashboard!$D$12/365),0)</f>
        <v>79524.196842325604</v>
      </c>
      <c r="F4645" s="3">
        <f>D4645+IF(Dashboard!$I$3,E4645,0)</f>
        <v>-72758.567499762852</v>
      </c>
      <c r="G4645" s="3">
        <f>IF(Dashboard!$I$4, ('Lookups and Calculations'!$F$9) / (1 - 'Lookups and Calculations'!$F$10), 'Lookups and Calculations'!$F$9)</f>
        <v>1951878.888340465</v>
      </c>
      <c r="H4645" s="12">
        <f t="shared" si="144"/>
        <v>0</v>
      </c>
      <c r="I4645" s="12">
        <f t="shared" si="145"/>
        <v>0</v>
      </c>
      <c r="J4645" s="13">
        <f>(1 - Dashboard!$I$9) * H4645 * Dashboard!$I$8 * 'Lookups and Calculations'!$F$12</f>
        <v>0</v>
      </c>
      <c r="K4645" s="12">
        <f>(1 - Dashboard!$I$11) * I4645 * Dashboard!$I$10 * 'Lookups and Calculations'!$F$12</f>
        <v>0</v>
      </c>
      <c r="L4645" s="12">
        <f>(H4645 - I4645) * Dashboard!$I$13 * (Dashboard!$D$12 / 365) * 'Lookups and Calculations'!$F$12</f>
        <v>0</v>
      </c>
      <c r="M4645" s="3">
        <f>(G4645*2) * Dashboard!$I$13 * (Dashboard!$D$12 / 365) * 'Lookups and Calculations'!$F$12</f>
        <v>1602.0878730267946</v>
      </c>
      <c r="N4645" s="12">
        <f>H4645 * Dashboard!$I$14 * Dashboard!$I$15 * (Dashboard!$D$12 / 365) * 'Lookups and Calculations'!$F$12</f>
        <v>0</v>
      </c>
    </row>
    <row r="4646" spans="1:14" x14ac:dyDescent="0.35">
      <c r="A4646" s="2">
        <v>4645</v>
      </c>
      <c r="B4646" s="11">
        <v>0.50969877240855987</v>
      </c>
      <c r="C4646" s="11">
        <v>-0.83907279543169455</v>
      </c>
      <c r="D4646" s="3">
        <f>B4646*Dashboard!$D$11*Dashboard!$D$10*SQRT(Dashboard!$D$12/365)</f>
        <v>126548.91163761669</v>
      </c>
      <c r="E4646" s="3">
        <f>IF(Dashboard!$I$3,C4646*Dashboard!$E$11*Dashboard!$E$10*SQRT(Dashboard!$D$12/365),0)</f>
        <v>-416652.95187919226</v>
      </c>
      <c r="F4646" s="3">
        <f>D4646+IF(Dashboard!$I$3,E4646,0)</f>
        <v>-290104.04024157557</v>
      </c>
      <c r="G4646" s="3">
        <f>IF(Dashboard!$I$4, ('Lookups and Calculations'!$F$9) / (1 - 'Lookups and Calculations'!$F$10), 'Lookups and Calculations'!$F$9)</f>
        <v>1951878.888340465</v>
      </c>
      <c r="H4646" s="12">
        <f t="shared" si="144"/>
        <v>0</v>
      </c>
      <c r="I4646" s="12">
        <f t="shared" si="145"/>
        <v>0</v>
      </c>
      <c r="J4646" s="13">
        <f>(1 - Dashboard!$I$9) * H4646 * Dashboard!$I$8 * 'Lookups and Calculations'!$F$12</f>
        <v>0</v>
      </c>
      <c r="K4646" s="12">
        <f>(1 - Dashboard!$I$11) * I4646 * Dashboard!$I$10 * 'Lookups and Calculations'!$F$12</f>
        <v>0</v>
      </c>
      <c r="L4646" s="12">
        <f>(H4646 - I4646) * Dashboard!$I$13 * (Dashboard!$D$12 / 365) * 'Lookups and Calculations'!$F$12</f>
        <v>0</v>
      </c>
      <c r="M4646" s="3">
        <f>(G4646*2) * Dashboard!$I$13 * (Dashboard!$D$12 / 365) * 'Lookups and Calculations'!$F$12</f>
        <v>1602.0878730267946</v>
      </c>
      <c r="N4646" s="12">
        <f>H4646 * Dashboard!$I$14 * Dashboard!$I$15 * (Dashboard!$D$12 / 365) * 'Lookups and Calculations'!$F$12</f>
        <v>0</v>
      </c>
    </row>
    <row r="4647" spans="1:14" x14ac:dyDescent="0.35">
      <c r="A4647" s="2">
        <v>4646</v>
      </c>
      <c r="B4647" s="11">
        <v>-0.94673755117776093</v>
      </c>
      <c r="C4647" s="11">
        <v>-0.7396879761833508</v>
      </c>
      <c r="D4647" s="3">
        <f>B4647*Dashboard!$D$11*Dashboard!$D$10*SQRT(Dashboard!$D$12/365)</f>
        <v>-235057.67169471018</v>
      </c>
      <c r="E4647" s="3">
        <f>IF(Dashboard!$I$3,C4647*Dashboard!$E$11*Dashboard!$E$10*SQRT(Dashboard!$D$12/365),0)</f>
        <v>-367302.07489062555</v>
      </c>
      <c r="F4647" s="3">
        <f>D4647+IF(Dashboard!$I$3,E4647,0)</f>
        <v>-602359.7465853357</v>
      </c>
      <c r="G4647" s="3">
        <f>IF(Dashboard!$I$4, ('Lookups and Calculations'!$F$9) / (1 - 'Lookups and Calculations'!$F$10), 'Lookups and Calculations'!$F$9)</f>
        <v>1951878.888340465</v>
      </c>
      <c r="H4647" s="12">
        <f t="shared" si="144"/>
        <v>0</v>
      </c>
      <c r="I4647" s="12">
        <f t="shared" si="145"/>
        <v>0</v>
      </c>
      <c r="J4647" s="13">
        <f>(1 - Dashboard!$I$9) * H4647 * Dashboard!$I$8 * 'Lookups and Calculations'!$F$12</f>
        <v>0</v>
      </c>
      <c r="K4647" s="12">
        <f>(1 - Dashboard!$I$11) * I4647 * Dashboard!$I$10 * 'Lookups and Calculations'!$F$12</f>
        <v>0</v>
      </c>
      <c r="L4647" s="12">
        <f>(H4647 - I4647) * Dashboard!$I$13 * (Dashboard!$D$12 / 365) * 'Lookups and Calculations'!$F$12</f>
        <v>0</v>
      </c>
      <c r="M4647" s="3">
        <f>(G4647*2) * Dashboard!$I$13 * (Dashboard!$D$12 / 365) * 'Lookups and Calculations'!$F$12</f>
        <v>1602.0878730267946</v>
      </c>
      <c r="N4647" s="12">
        <f>H4647 * Dashboard!$I$14 * Dashboard!$I$15 * (Dashboard!$D$12 / 365) * 'Lookups and Calculations'!$F$12</f>
        <v>0</v>
      </c>
    </row>
    <row r="4648" spans="1:14" x14ac:dyDescent="0.35">
      <c r="A4648" s="2">
        <v>4647</v>
      </c>
      <c r="B4648" s="11">
        <v>0.95237236447245499</v>
      </c>
      <c r="C4648" s="11">
        <v>0.37861415004691301</v>
      </c>
      <c r="D4648" s="3">
        <f>B4648*Dashboard!$D$11*Dashboard!$D$10*SQRT(Dashboard!$D$12/365)</f>
        <v>236456.69309386931</v>
      </c>
      <c r="E4648" s="3">
        <f>IF(Dashboard!$I$3,C4648*Dashboard!$E$11*Dashboard!$E$10*SQRT(Dashboard!$D$12/365),0)</f>
        <v>188005.98005220343</v>
      </c>
      <c r="F4648" s="3">
        <f>D4648+IF(Dashboard!$I$3,E4648,0)</f>
        <v>424462.67314607278</v>
      </c>
      <c r="G4648" s="3">
        <f>IF(Dashboard!$I$4, ('Lookups and Calculations'!$F$9) / (1 - 'Lookups and Calculations'!$F$10), 'Lookups and Calculations'!$F$9)</f>
        <v>1951878.888340465</v>
      </c>
      <c r="H4648" s="12">
        <f t="shared" si="144"/>
        <v>0</v>
      </c>
      <c r="I4648" s="12">
        <f t="shared" si="145"/>
        <v>0</v>
      </c>
      <c r="J4648" s="13">
        <f>(1 - Dashboard!$I$9) * H4648 * Dashboard!$I$8 * 'Lookups and Calculations'!$F$12</f>
        <v>0</v>
      </c>
      <c r="K4648" s="12">
        <f>(1 - Dashboard!$I$11) * I4648 * Dashboard!$I$10 * 'Lookups and Calculations'!$F$12</f>
        <v>0</v>
      </c>
      <c r="L4648" s="12">
        <f>(H4648 - I4648) * Dashboard!$I$13 * (Dashboard!$D$12 / 365) * 'Lookups and Calculations'!$F$12</f>
        <v>0</v>
      </c>
      <c r="M4648" s="3">
        <f>(G4648*2) * Dashboard!$I$13 * (Dashboard!$D$12 / 365) * 'Lookups and Calculations'!$F$12</f>
        <v>1602.0878730267946</v>
      </c>
      <c r="N4648" s="12">
        <f>H4648 * Dashboard!$I$14 * Dashboard!$I$15 * (Dashboard!$D$12 / 365) * 'Lookups and Calculations'!$F$12</f>
        <v>0</v>
      </c>
    </row>
    <row r="4649" spans="1:14" x14ac:dyDescent="0.35">
      <c r="A4649" s="2">
        <v>4648</v>
      </c>
      <c r="B4649" s="11">
        <v>7.2757217444081312E-2</v>
      </c>
      <c r="C4649" s="11">
        <v>-0.47927037861856986</v>
      </c>
      <c r="D4649" s="3">
        <f>B4649*Dashboard!$D$11*Dashboard!$D$10*SQRT(Dashboard!$D$12/365)</f>
        <v>18064.290478513387</v>
      </c>
      <c r="E4649" s="3">
        <f>IF(Dashboard!$I$3,C4649*Dashboard!$E$11*Dashboard!$E$10*SQRT(Dashboard!$D$12/365),0)</f>
        <v>-237988.1925464489</v>
      </c>
      <c r="F4649" s="3">
        <f>D4649+IF(Dashboard!$I$3,E4649,0)</f>
        <v>-219923.9020679355</v>
      </c>
      <c r="G4649" s="3">
        <f>IF(Dashboard!$I$4, ('Lookups and Calculations'!$F$9) / (1 - 'Lookups and Calculations'!$F$10), 'Lookups and Calculations'!$F$9)</f>
        <v>1951878.888340465</v>
      </c>
      <c r="H4649" s="12">
        <f t="shared" si="144"/>
        <v>0</v>
      </c>
      <c r="I4649" s="12">
        <f t="shared" si="145"/>
        <v>0</v>
      </c>
      <c r="J4649" s="13">
        <f>(1 - Dashboard!$I$9) * H4649 * Dashboard!$I$8 * 'Lookups and Calculations'!$F$12</f>
        <v>0</v>
      </c>
      <c r="K4649" s="12">
        <f>(1 - Dashboard!$I$11) * I4649 * Dashboard!$I$10 * 'Lookups and Calculations'!$F$12</f>
        <v>0</v>
      </c>
      <c r="L4649" s="12">
        <f>(H4649 - I4649) * Dashboard!$I$13 * (Dashboard!$D$12 / 365) * 'Lookups and Calculations'!$F$12</f>
        <v>0</v>
      </c>
      <c r="M4649" s="3">
        <f>(G4649*2) * Dashboard!$I$13 * (Dashboard!$D$12 / 365) * 'Lookups and Calculations'!$F$12</f>
        <v>1602.0878730267946</v>
      </c>
      <c r="N4649" s="12">
        <f>H4649 * Dashboard!$I$14 * Dashboard!$I$15 * (Dashboard!$D$12 / 365) * 'Lookups and Calculations'!$F$12</f>
        <v>0</v>
      </c>
    </row>
    <row r="4650" spans="1:14" x14ac:dyDescent="0.35">
      <c r="A4650" s="2">
        <v>4649</v>
      </c>
      <c r="B4650" s="11">
        <v>-0.38870177142456025</v>
      </c>
      <c r="C4650" s="11">
        <v>-2.4500555256749847</v>
      </c>
      <c r="D4650" s="3">
        <f>B4650*Dashboard!$D$11*Dashboard!$D$10*SQRT(Dashboard!$D$12/365)</f>
        <v>-96507.562482341309</v>
      </c>
      <c r="E4650" s="3">
        <f>IF(Dashboard!$I$3,C4650*Dashboard!$E$11*Dashboard!$E$10*SQRT(Dashboard!$D$12/365),0)</f>
        <v>-1216608.2282708324</v>
      </c>
      <c r="F4650" s="3">
        <f>D4650+IF(Dashboard!$I$3,E4650,0)</f>
        <v>-1313115.7907531736</v>
      </c>
      <c r="G4650" s="3">
        <f>IF(Dashboard!$I$4, ('Lookups and Calculations'!$F$9) / (1 - 'Lookups and Calculations'!$F$10), 'Lookups and Calculations'!$F$9)</f>
        <v>1951878.888340465</v>
      </c>
      <c r="H4650" s="12">
        <f t="shared" si="144"/>
        <v>0</v>
      </c>
      <c r="I4650" s="12">
        <f t="shared" si="145"/>
        <v>0</v>
      </c>
      <c r="J4650" s="13">
        <f>(1 - Dashboard!$I$9) * H4650 * Dashboard!$I$8 * 'Lookups and Calculations'!$F$12</f>
        <v>0</v>
      </c>
      <c r="K4650" s="12">
        <f>(1 - Dashboard!$I$11) * I4650 * Dashboard!$I$10 * 'Lookups and Calculations'!$F$12</f>
        <v>0</v>
      </c>
      <c r="L4650" s="12">
        <f>(H4650 - I4650) * Dashboard!$I$13 * (Dashboard!$D$12 / 365) * 'Lookups and Calculations'!$F$12</f>
        <v>0</v>
      </c>
      <c r="M4650" s="3">
        <f>(G4650*2) * Dashboard!$I$13 * (Dashboard!$D$12 / 365) * 'Lookups and Calculations'!$F$12</f>
        <v>1602.0878730267946</v>
      </c>
      <c r="N4650" s="12">
        <f>H4650 * Dashboard!$I$14 * Dashboard!$I$15 * (Dashboard!$D$12 / 365) * 'Lookups and Calculations'!$F$12</f>
        <v>0</v>
      </c>
    </row>
    <row r="4651" spans="1:14" x14ac:dyDescent="0.35">
      <c r="A4651" s="2">
        <v>4650</v>
      </c>
      <c r="B4651" s="11">
        <v>1.6295777046305</v>
      </c>
      <c r="C4651" s="11">
        <v>0.88821444292422203</v>
      </c>
      <c r="D4651" s="3">
        <f>B4651*Dashboard!$D$11*Dashboard!$D$10*SQRT(Dashboard!$D$12/365)</f>
        <v>404594.4312861996</v>
      </c>
      <c r="E4651" s="3">
        <f>IF(Dashboard!$I$3,C4651*Dashboard!$E$11*Dashboard!$E$10*SQRT(Dashboard!$D$12/365),0)</f>
        <v>441054.90198345482</v>
      </c>
      <c r="F4651" s="3">
        <f>D4651+IF(Dashboard!$I$3,E4651,0)</f>
        <v>845649.33326965442</v>
      </c>
      <c r="G4651" s="3">
        <f>IF(Dashboard!$I$4, ('Lookups and Calculations'!$F$9) / (1 - 'Lookups and Calculations'!$F$10), 'Lookups and Calculations'!$F$9)</f>
        <v>1951878.888340465</v>
      </c>
      <c r="H4651" s="12">
        <f t="shared" si="144"/>
        <v>0</v>
      </c>
      <c r="I4651" s="12">
        <f t="shared" si="145"/>
        <v>0</v>
      </c>
      <c r="J4651" s="13">
        <f>(1 - Dashboard!$I$9) * H4651 * Dashboard!$I$8 * 'Lookups and Calculations'!$F$12</f>
        <v>0</v>
      </c>
      <c r="K4651" s="12">
        <f>(1 - Dashboard!$I$11) * I4651 * Dashboard!$I$10 * 'Lookups and Calculations'!$F$12</f>
        <v>0</v>
      </c>
      <c r="L4651" s="12">
        <f>(H4651 - I4651) * Dashboard!$I$13 * (Dashboard!$D$12 / 365) * 'Lookups and Calculations'!$F$12</f>
        <v>0</v>
      </c>
      <c r="M4651" s="3">
        <f>(G4651*2) * Dashboard!$I$13 * (Dashboard!$D$12 / 365) * 'Lookups and Calculations'!$F$12</f>
        <v>1602.0878730267946</v>
      </c>
      <c r="N4651" s="12">
        <f>H4651 * Dashboard!$I$14 * Dashboard!$I$15 * (Dashboard!$D$12 / 365) * 'Lookups and Calculations'!$F$12</f>
        <v>0</v>
      </c>
    </row>
    <row r="4652" spans="1:14" x14ac:dyDescent="0.35">
      <c r="A4652" s="2">
        <v>4651</v>
      </c>
      <c r="B4652" s="11">
        <v>1.0053053558777323</v>
      </c>
      <c r="C4652" s="11">
        <v>0.92168750702051794</v>
      </c>
      <c r="D4652" s="3">
        <f>B4652*Dashboard!$D$11*Dashboard!$D$10*SQRT(Dashboard!$D$12/365)</f>
        <v>249598.98971037313</v>
      </c>
      <c r="E4652" s="3">
        <f>IF(Dashboard!$I$3,C4652*Dashboard!$E$11*Dashboard!$E$10*SQRT(Dashboard!$D$12/365),0)</f>
        <v>457676.40495685022</v>
      </c>
      <c r="F4652" s="3">
        <f>D4652+IF(Dashboard!$I$3,E4652,0)</f>
        <v>707275.39466722333</v>
      </c>
      <c r="G4652" s="3">
        <f>IF(Dashboard!$I$4, ('Lookups and Calculations'!$F$9) / (1 - 'Lookups and Calculations'!$F$10), 'Lookups and Calculations'!$F$9)</f>
        <v>1951878.888340465</v>
      </c>
      <c r="H4652" s="12">
        <f t="shared" si="144"/>
        <v>0</v>
      </c>
      <c r="I4652" s="12">
        <f t="shared" si="145"/>
        <v>0</v>
      </c>
      <c r="J4652" s="13">
        <f>(1 - Dashboard!$I$9) * H4652 * Dashboard!$I$8 * 'Lookups and Calculations'!$F$12</f>
        <v>0</v>
      </c>
      <c r="K4652" s="12">
        <f>(1 - Dashboard!$I$11) * I4652 * Dashboard!$I$10 * 'Lookups and Calculations'!$F$12</f>
        <v>0</v>
      </c>
      <c r="L4652" s="12">
        <f>(H4652 - I4652) * Dashboard!$I$13 * (Dashboard!$D$12 / 365) * 'Lookups and Calculations'!$F$12</f>
        <v>0</v>
      </c>
      <c r="M4652" s="3">
        <f>(G4652*2) * Dashboard!$I$13 * (Dashboard!$D$12 / 365) * 'Lookups and Calculations'!$F$12</f>
        <v>1602.0878730267946</v>
      </c>
      <c r="N4652" s="12">
        <f>H4652 * Dashboard!$I$14 * Dashboard!$I$15 * (Dashboard!$D$12 / 365) * 'Lookups and Calculations'!$F$12</f>
        <v>0</v>
      </c>
    </row>
    <row r="4653" spans="1:14" x14ac:dyDescent="0.35">
      <c r="A4653" s="2">
        <v>4652</v>
      </c>
      <c r="B4653" s="11">
        <v>1.1097165340844262</v>
      </c>
      <c r="C4653" s="11">
        <v>-0.75886679594010098</v>
      </c>
      <c r="D4653" s="3">
        <f>B4653*Dashboard!$D$11*Dashboard!$D$10*SQRT(Dashboard!$D$12/365)</f>
        <v>275522.38148630445</v>
      </c>
      <c r="E4653" s="3">
        <f>IF(Dashboard!$I$3,C4653*Dashboard!$E$11*Dashboard!$E$10*SQRT(Dashboard!$D$12/365),0)</f>
        <v>-376825.57739090349</v>
      </c>
      <c r="F4653" s="3">
        <f>D4653+IF(Dashboard!$I$3,E4653,0)</f>
        <v>-101303.19590459904</v>
      </c>
      <c r="G4653" s="3">
        <f>IF(Dashboard!$I$4, ('Lookups and Calculations'!$F$9) / (1 - 'Lookups and Calculations'!$F$10), 'Lookups and Calculations'!$F$9)</f>
        <v>1951878.888340465</v>
      </c>
      <c r="H4653" s="12">
        <f t="shared" si="144"/>
        <v>0</v>
      </c>
      <c r="I4653" s="12">
        <f t="shared" si="145"/>
        <v>0</v>
      </c>
      <c r="J4653" s="13">
        <f>(1 - Dashboard!$I$9) * H4653 * Dashboard!$I$8 * 'Lookups and Calculations'!$F$12</f>
        <v>0</v>
      </c>
      <c r="K4653" s="12">
        <f>(1 - Dashboard!$I$11) * I4653 * Dashboard!$I$10 * 'Lookups and Calculations'!$F$12</f>
        <v>0</v>
      </c>
      <c r="L4653" s="12">
        <f>(H4653 - I4653) * Dashboard!$I$13 * (Dashboard!$D$12 / 365) * 'Lookups and Calculations'!$F$12</f>
        <v>0</v>
      </c>
      <c r="M4653" s="3">
        <f>(G4653*2) * Dashboard!$I$13 * (Dashboard!$D$12 / 365) * 'Lookups and Calculations'!$F$12</f>
        <v>1602.0878730267946</v>
      </c>
      <c r="N4653" s="12">
        <f>H4653 * Dashboard!$I$14 * Dashboard!$I$15 * (Dashboard!$D$12 / 365) * 'Lookups and Calculations'!$F$12</f>
        <v>0</v>
      </c>
    </row>
    <row r="4654" spans="1:14" x14ac:dyDescent="0.35">
      <c r="A4654" s="2">
        <v>4653</v>
      </c>
      <c r="B4654" s="11">
        <v>-0.34981441435685329</v>
      </c>
      <c r="C4654" s="11">
        <v>-0.68281681226397584</v>
      </c>
      <c r="D4654" s="3">
        <f>B4654*Dashboard!$D$11*Dashboard!$D$10*SQRT(Dashboard!$D$12/365)</f>
        <v>-86852.540771916145</v>
      </c>
      <c r="E4654" s="3">
        <f>IF(Dashboard!$I$3,C4654*Dashboard!$E$11*Dashboard!$E$10*SQRT(Dashboard!$D$12/365),0)</f>
        <v>-339061.92879981844</v>
      </c>
      <c r="F4654" s="3">
        <f>D4654+IF(Dashboard!$I$3,E4654,0)</f>
        <v>-425914.4695717346</v>
      </c>
      <c r="G4654" s="3">
        <f>IF(Dashboard!$I$4, ('Lookups and Calculations'!$F$9) / (1 - 'Lookups and Calculations'!$F$10), 'Lookups and Calculations'!$F$9)</f>
        <v>1951878.888340465</v>
      </c>
      <c r="H4654" s="12">
        <f t="shared" si="144"/>
        <v>0</v>
      </c>
      <c r="I4654" s="12">
        <f t="shared" si="145"/>
        <v>0</v>
      </c>
      <c r="J4654" s="13">
        <f>(1 - Dashboard!$I$9) * H4654 * Dashboard!$I$8 * 'Lookups and Calculations'!$F$12</f>
        <v>0</v>
      </c>
      <c r="K4654" s="12">
        <f>(1 - Dashboard!$I$11) * I4654 * Dashboard!$I$10 * 'Lookups and Calculations'!$F$12</f>
        <v>0</v>
      </c>
      <c r="L4654" s="12">
        <f>(H4654 - I4654) * Dashboard!$I$13 * (Dashboard!$D$12 / 365) * 'Lookups and Calculations'!$F$12</f>
        <v>0</v>
      </c>
      <c r="M4654" s="3">
        <f>(G4654*2) * Dashboard!$I$13 * (Dashboard!$D$12 / 365) * 'Lookups and Calculations'!$F$12</f>
        <v>1602.0878730267946</v>
      </c>
      <c r="N4654" s="12">
        <f>H4654 * Dashboard!$I$14 * Dashboard!$I$15 * (Dashboard!$D$12 / 365) * 'Lookups and Calculations'!$F$12</f>
        <v>0</v>
      </c>
    </row>
    <row r="4655" spans="1:14" x14ac:dyDescent="0.35">
      <c r="A4655" s="2">
        <v>4654</v>
      </c>
      <c r="B4655" s="11">
        <v>1.1585080328493673</v>
      </c>
      <c r="C4655" s="11">
        <v>0.20498721822849564</v>
      </c>
      <c r="D4655" s="3">
        <f>B4655*Dashboard!$D$11*Dashboard!$D$10*SQRT(Dashboard!$D$12/365)</f>
        <v>287636.42099378456</v>
      </c>
      <c r="E4655" s="3">
        <f>IF(Dashboard!$I$3,C4655*Dashboard!$E$11*Dashboard!$E$10*SQRT(Dashboard!$D$12/365),0)</f>
        <v>101789.17733647299</v>
      </c>
      <c r="F4655" s="3">
        <f>D4655+IF(Dashboard!$I$3,E4655,0)</f>
        <v>389425.59833025758</v>
      </c>
      <c r="G4655" s="3">
        <f>IF(Dashboard!$I$4, ('Lookups and Calculations'!$F$9) / (1 - 'Lookups and Calculations'!$F$10), 'Lookups and Calculations'!$F$9)</f>
        <v>1951878.888340465</v>
      </c>
      <c r="H4655" s="12">
        <f t="shared" si="144"/>
        <v>0</v>
      </c>
      <c r="I4655" s="12">
        <f t="shared" si="145"/>
        <v>0</v>
      </c>
      <c r="J4655" s="13">
        <f>(1 - Dashboard!$I$9) * H4655 * Dashboard!$I$8 * 'Lookups and Calculations'!$F$12</f>
        <v>0</v>
      </c>
      <c r="K4655" s="12">
        <f>(1 - Dashboard!$I$11) * I4655 * Dashboard!$I$10 * 'Lookups and Calculations'!$F$12</f>
        <v>0</v>
      </c>
      <c r="L4655" s="12">
        <f>(H4655 - I4655) * Dashboard!$I$13 * (Dashboard!$D$12 / 365) * 'Lookups and Calculations'!$F$12</f>
        <v>0</v>
      </c>
      <c r="M4655" s="3">
        <f>(G4655*2) * Dashboard!$I$13 * (Dashboard!$D$12 / 365) * 'Lookups and Calculations'!$F$12</f>
        <v>1602.0878730267946</v>
      </c>
      <c r="N4655" s="12">
        <f>H4655 * Dashboard!$I$14 * Dashboard!$I$15 * (Dashboard!$D$12 / 365) * 'Lookups and Calculations'!$F$12</f>
        <v>0</v>
      </c>
    </row>
    <row r="4656" spans="1:14" x14ac:dyDescent="0.35">
      <c r="A4656" s="2">
        <v>4655</v>
      </c>
      <c r="B4656" s="11">
        <v>-0.31154764801144325</v>
      </c>
      <c r="C4656" s="11">
        <v>-0.85796149633383267</v>
      </c>
      <c r="D4656" s="3">
        <f>B4656*Dashboard!$D$11*Dashboard!$D$10*SQRT(Dashboard!$D$12/365)</f>
        <v>-77351.60042234647</v>
      </c>
      <c r="E4656" s="3">
        <f>IF(Dashboard!$I$3,C4656*Dashboard!$E$11*Dashboard!$E$10*SQRT(Dashboard!$D$12/365),0)</f>
        <v>-426032.3919359874</v>
      </c>
      <c r="F4656" s="3">
        <f>D4656+IF(Dashboard!$I$3,E4656,0)</f>
        <v>-503383.9923583339</v>
      </c>
      <c r="G4656" s="3">
        <f>IF(Dashboard!$I$4, ('Lookups and Calculations'!$F$9) / (1 - 'Lookups and Calculations'!$F$10), 'Lookups and Calculations'!$F$9)</f>
        <v>1951878.888340465</v>
      </c>
      <c r="H4656" s="12">
        <f t="shared" si="144"/>
        <v>0</v>
      </c>
      <c r="I4656" s="12">
        <f t="shared" si="145"/>
        <v>0</v>
      </c>
      <c r="J4656" s="13">
        <f>(1 - Dashboard!$I$9) * H4656 * Dashboard!$I$8 * 'Lookups and Calculations'!$F$12</f>
        <v>0</v>
      </c>
      <c r="K4656" s="12">
        <f>(1 - Dashboard!$I$11) * I4656 * Dashboard!$I$10 * 'Lookups and Calculations'!$F$12</f>
        <v>0</v>
      </c>
      <c r="L4656" s="12">
        <f>(H4656 - I4656) * Dashboard!$I$13 * (Dashboard!$D$12 / 365) * 'Lookups and Calculations'!$F$12</f>
        <v>0</v>
      </c>
      <c r="M4656" s="3">
        <f>(G4656*2) * Dashboard!$I$13 * (Dashboard!$D$12 / 365) * 'Lookups and Calculations'!$F$12</f>
        <v>1602.0878730267946</v>
      </c>
      <c r="N4656" s="12">
        <f>H4656 * Dashboard!$I$14 * Dashboard!$I$15 * (Dashboard!$D$12 / 365) * 'Lookups and Calculations'!$F$12</f>
        <v>0</v>
      </c>
    </row>
    <row r="4657" spans="1:14" x14ac:dyDescent="0.35">
      <c r="A4657" s="2">
        <v>4656</v>
      </c>
      <c r="B4657" s="11">
        <v>-0.50147140805857371</v>
      </c>
      <c r="C4657" s="11">
        <v>0.55414558134350145</v>
      </c>
      <c r="D4657" s="3">
        <f>B4657*Dashboard!$D$11*Dashboard!$D$10*SQRT(Dashboard!$D$12/365)</f>
        <v>-124506.20708249896</v>
      </c>
      <c r="E4657" s="3">
        <f>IF(Dashboard!$I$3,C4657*Dashboard!$E$11*Dashboard!$E$10*SQRT(Dashboard!$D$12/365),0)</f>
        <v>275168.48775771854</v>
      </c>
      <c r="F4657" s="3">
        <f>D4657+IF(Dashboard!$I$3,E4657,0)</f>
        <v>150662.28067521958</v>
      </c>
      <c r="G4657" s="3">
        <f>IF(Dashboard!$I$4, ('Lookups and Calculations'!$F$9) / (1 - 'Lookups and Calculations'!$F$10), 'Lookups and Calculations'!$F$9)</f>
        <v>1951878.888340465</v>
      </c>
      <c r="H4657" s="12">
        <f t="shared" si="144"/>
        <v>0</v>
      </c>
      <c r="I4657" s="12">
        <f t="shared" si="145"/>
        <v>0</v>
      </c>
      <c r="J4657" s="13">
        <f>(1 - Dashboard!$I$9) * H4657 * Dashboard!$I$8 * 'Lookups and Calculations'!$F$12</f>
        <v>0</v>
      </c>
      <c r="K4657" s="12">
        <f>(1 - Dashboard!$I$11) * I4657 * Dashboard!$I$10 * 'Lookups and Calculations'!$F$12</f>
        <v>0</v>
      </c>
      <c r="L4657" s="12">
        <f>(H4657 - I4657) * Dashboard!$I$13 * (Dashboard!$D$12 / 365) * 'Lookups and Calculations'!$F$12</f>
        <v>0</v>
      </c>
      <c r="M4657" s="3">
        <f>(G4657*2) * Dashboard!$I$13 * (Dashboard!$D$12 / 365) * 'Lookups and Calculations'!$F$12</f>
        <v>1602.0878730267946</v>
      </c>
      <c r="N4657" s="12">
        <f>H4657 * Dashboard!$I$14 * Dashboard!$I$15 * (Dashboard!$D$12 / 365) * 'Lookups and Calculations'!$F$12</f>
        <v>0</v>
      </c>
    </row>
    <row r="4658" spans="1:14" x14ac:dyDescent="0.35">
      <c r="A4658" s="2">
        <v>4657</v>
      </c>
      <c r="B4658" s="11">
        <v>1.8995014644500099</v>
      </c>
      <c r="C4658" s="11">
        <v>0.59070974386442232</v>
      </c>
      <c r="D4658" s="3">
        <f>B4658*Dashboard!$D$11*Dashboard!$D$10*SQRT(Dashboard!$D$12/365)</f>
        <v>471611.57921629486</v>
      </c>
      <c r="E4658" s="3">
        <f>IF(Dashboard!$I$3,C4658*Dashboard!$E$11*Dashboard!$E$10*SQRT(Dashboard!$D$12/365),0)</f>
        <v>293324.91748619545</v>
      </c>
      <c r="F4658" s="3">
        <f>D4658+IF(Dashboard!$I$3,E4658,0)</f>
        <v>764936.49670249037</v>
      </c>
      <c r="G4658" s="3">
        <f>IF(Dashboard!$I$4, ('Lookups and Calculations'!$F$9) / (1 - 'Lookups and Calculations'!$F$10), 'Lookups and Calculations'!$F$9)</f>
        <v>1951878.888340465</v>
      </c>
      <c r="H4658" s="12">
        <f t="shared" si="144"/>
        <v>0</v>
      </c>
      <c r="I4658" s="12">
        <f t="shared" si="145"/>
        <v>0</v>
      </c>
      <c r="J4658" s="13">
        <f>(1 - Dashboard!$I$9) * H4658 * Dashboard!$I$8 * 'Lookups and Calculations'!$F$12</f>
        <v>0</v>
      </c>
      <c r="K4658" s="12">
        <f>(1 - Dashboard!$I$11) * I4658 * Dashboard!$I$10 * 'Lookups and Calculations'!$F$12</f>
        <v>0</v>
      </c>
      <c r="L4658" s="12">
        <f>(H4658 - I4658) * Dashboard!$I$13 * (Dashboard!$D$12 / 365) * 'Lookups and Calculations'!$F$12</f>
        <v>0</v>
      </c>
      <c r="M4658" s="3">
        <f>(G4658*2) * Dashboard!$I$13 * (Dashboard!$D$12 / 365) * 'Lookups and Calculations'!$F$12</f>
        <v>1602.0878730267946</v>
      </c>
      <c r="N4658" s="12">
        <f>H4658 * Dashboard!$I$14 * Dashboard!$I$15 * (Dashboard!$D$12 / 365) * 'Lookups and Calculations'!$F$12</f>
        <v>0</v>
      </c>
    </row>
    <row r="4659" spans="1:14" x14ac:dyDescent="0.35">
      <c r="A4659" s="2">
        <v>4658</v>
      </c>
      <c r="B4659" s="11">
        <v>-1.6175604619411053</v>
      </c>
      <c r="C4659" s="11">
        <v>0.66331443677430424</v>
      </c>
      <c r="D4659" s="3">
        <f>B4659*Dashboard!$D$11*Dashboard!$D$10*SQRT(Dashboard!$D$12/365)</f>
        <v>-401610.7690418475</v>
      </c>
      <c r="E4659" s="3">
        <f>IF(Dashboard!$I$3,C4659*Dashboard!$E$11*Dashboard!$E$10*SQRT(Dashboard!$D$12/365),0)</f>
        <v>329377.76032162632</v>
      </c>
      <c r="F4659" s="3">
        <f>D4659+IF(Dashboard!$I$3,E4659,0)</f>
        <v>-72233.008720221173</v>
      </c>
      <c r="G4659" s="3">
        <f>IF(Dashboard!$I$4, ('Lookups and Calculations'!$F$9) / (1 - 'Lookups and Calculations'!$F$10), 'Lookups and Calculations'!$F$9)</f>
        <v>1951878.888340465</v>
      </c>
      <c r="H4659" s="12">
        <f t="shared" si="144"/>
        <v>0</v>
      </c>
      <c r="I4659" s="12">
        <f t="shared" si="145"/>
        <v>0</v>
      </c>
      <c r="J4659" s="13">
        <f>(1 - Dashboard!$I$9) * H4659 * Dashboard!$I$8 * 'Lookups and Calculations'!$F$12</f>
        <v>0</v>
      </c>
      <c r="K4659" s="12">
        <f>(1 - Dashboard!$I$11) * I4659 * Dashboard!$I$10 * 'Lookups and Calculations'!$F$12</f>
        <v>0</v>
      </c>
      <c r="L4659" s="12">
        <f>(H4659 - I4659) * Dashboard!$I$13 * (Dashboard!$D$12 / 365) * 'Lookups and Calculations'!$F$12</f>
        <v>0</v>
      </c>
      <c r="M4659" s="3">
        <f>(G4659*2) * Dashboard!$I$13 * (Dashboard!$D$12 / 365) * 'Lookups and Calculations'!$F$12</f>
        <v>1602.0878730267946</v>
      </c>
      <c r="N4659" s="12">
        <f>H4659 * Dashboard!$I$14 * Dashboard!$I$15 * (Dashboard!$D$12 / 365) * 'Lookups and Calculations'!$F$12</f>
        <v>0</v>
      </c>
    </row>
    <row r="4660" spans="1:14" x14ac:dyDescent="0.35">
      <c r="A4660" s="2">
        <v>4659</v>
      </c>
      <c r="B4660" s="11">
        <v>-0.52304975206540294</v>
      </c>
      <c r="C4660" s="11">
        <v>0.44475837415118014</v>
      </c>
      <c r="D4660" s="3">
        <f>B4660*Dashboard!$D$11*Dashboard!$D$10*SQRT(Dashboard!$D$12/365)</f>
        <v>-129863.71645240081</v>
      </c>
      <c r="E4660" s="3">
        <f>IF(Dashboard!$I$3,C4660*Dashboard!$E$11*Dashboard!$E$10*SQRT(Dashboard!$D$12/365),0)</f>
        <v>220850.7896716391</v>
      </c>
      <c r="F4660" s="3">
        <f>D4660+IF(Dashboard!$I$3,E4660,0)</f>
        <v>90987.073219238286</v>
      </c>
      <c r="G4660" s="3">
        <f>IF(Dashboard!$I$4, ('Lookups and Calculations'!$F$9) / (1 - 'Lookups and Calculations'!$F$10), 'Lookups and Calculations'!$F$9)</f>
        <v>1951878.888340465</v>
      </c>
      <c r="H4660" s="12">
        <f t="shared" si="144"/>
        <v>0</v>
      </c>
      <c r="I4660" s="12">
        <f t="shared" si="145"/>
        <v>0</v>
      </c>
      <c r="J4660" s="13">
        <f>(1 - Dashboard!$I$9) * H4660 * Dashboard!$I$8 * 'Lookups and Calculations'!$F$12</f>
        <v>0</v>
      </c>
      <c r="K4660" s="12">
        <f>(1 - Dashboard!$I$11) * I4660 * Dashboard!$I$10 * 'Lookups and Calculations'!$F$12</f>
        <v>0</v>
      </c>
      <c r="L4660" s="12">
        <f>(H4660 - I4660) * Dashboard!$I$13 * (Dashboard!$D$12 / 365) * 'Lookups and Calculations'!$F$12</f>
        <v>0</v>
      </c>
      <c r="M4660" s="3">
        <f>(G4660*2) * Dashboard!$I$13 * (Dashboard!$D$12 / 365) * 'Lookups and Calculations'!$F$12</f>
        <v>1602.0878730267946</v>
      </c>
      <c r="N4660" s="12">
        <f>H4660 * Dashboard!$I$14 * Dashboard!$I$15 * (Dashboard!$D$12 / 365) * 'Lookups and Calculations'!$F$12</f>
        <v>0</v>
      </c>
    </row>
    <row r="4661" spans="1:14" x14ac:dyDescent="0.35">
      <c r="A4661" s="2">
        <v>4660</v>
      </c>
      <c r="B4661" s="11">
        <v>0.37251461795403795</v>
      </c>
      <c r="C4661" s="11">
        <v>1.2829444797985383</v>
      </c>
      <c r="D4661" s="3">
        <f>B4661*Dashboard!$D$11*Dashboard!$D$10*SQRT(Dashboard!$D$12/365)</f>
        <v>92488.587422766956</v>
      </c>
      <c r="E4661" s="3">
        <f>IF(Dashboard!$I$3,C4661*Dashboard!$E$11*Dashboard!$E$10*SQRT(Dashboard!$D$12/365),0)</f>
        <v>637063.44373870327</v>
      </c>
      <c r="F4661" s="3">
        <f>D4661+IF(Dashboard!$I$3,E4661,0)</f>
        <v>729552.03116147022</v>
      </c>
      <c r="G4661" s="3">
        <f>IF(Dashboard!$I$4, ('Lookups and Calculations'!$F$9) / (1 - 'Lookups and Calculations'!$F$10), 'Lookups and Calculations'!$F$9)</f>
        <v>1951878.888340465</v>
      </c>
      <c r="H4661" s="12">
        <f t="shared" si="144"/>
        <v>0</v>
      </c>
      <c r="I4661" s="12">
        <f t="shared" si="145"/>
        <v>0</v>
      </c>
      <c r="J4661" s="13">
        <f>(1 - Dashboard!$I$9) * H4661 * Dashboard!$I$8 * 'Lookups and Calculations'!$F$12</f>
        <v>0</v>
      </c>
      <c r="K4661" s="12">
        <f>(1 - Dashboard!$I$11) * I4661 * Dashboard!$I$10 * 'Lookups and Calculations'!$F$12</f>
        <v>0</v>
      </c>
      <c r="L4661" s="12">
        <f>(H4661 - I4661) * Dashboard!$I$13 * (Dashboard!$D$12 / 365) * 'Lookups and Calculations'!$F$12</f>
        <v>0</v>
      </c>
      <c r="M4661" s="3">
        <f>(G4661*2) * Dashboard!$I$13 * (Dashboard!$D$12 / 365) * 'Lookups and Calculations'!$F$12</f>
        <v>1602.0878730267946</v>
      </c>
      <c r="N4661" s="12">
        <f>H4661 * Dashboard!$I$14 * Dashboard!$I$15 * (Dashboard!$D$12 / 365) * 'Lookups and Calculations'!$F$12</f>
        <v>0</v>
      </c>
    </row>
    <row r="4662" spans="1:14" x14ac:dyDescent="0.35">
      <c r="A4662" s="2">
        <v>4661</v>
      </c>
      <c r="B4662" s="11">
        <v>-0.53501798668075062</v>
      </c>
      <c r="C4662" s="11">
        <v>0.1570060405101035</v>
      </c>
      <c r="D4662" s="3">
        <f>B4662*Dashboard!$D$11*Dashboard!$D$10*SQRT(Dashboard!$D$12/365)</f>
        <v>-132835.21088555173</v>
      </c>
      <c r="E4662" s="3">
        <f>IF(Dashboard!$I$3,C4662*Dashboard!$E$11*Dashboard!$E$10*SQRT(Dashboard!$D$12/365),0)</f>
        <v>77963.474203382153</v>
      </c>
      <c r="F4662" s="3">
        <f>D4662+IF(Dashboard!$I$3,E4662,0)</f>
        <v>-54871.736682169576</v>
      </c>
      <c r="G4662" s="3">
        <f>IF(Dashboard!$I$4, ('Lookups and Calculations'!$F$9) / (1 - 'Lookups and Calculations'!$F$10), 'Lookups and Calculations'!$F$9)</f>
        <v>1951878.888340465</v>
      </c>
      <c r="H4662" s="12">
        <f t="shared" si="144"/>
        <v>0</v>
      </c>
      <c r="I4662" s="12">
        <f t="shared" si="145"/>
        <v>0</v>
      </c>
      <c r="J4662" s="13">
        <f>(1 - Dashboard!$I$9) * H4662 * Dashboard!$I$8 * 'Lookups and Calculations'!$F$12</f>
        <v>0</v>
      </c>
      <c r="K4662" s="12">
        <f>(1 - Dashboard!$I$11) * I4662 * Dashboard!$I$10 * 'Lookups and Calculations'!$F$12</f>
        <v>0</v>
      </c>
      <c r="L4662" s="12">
        <f>(H4662 - I4662) * Dashboard!$I$13 * (Dashboard!$D$12 / 365) * 'Lookups and Calculations'!$F$12</f>
        <v>0</v>
      </c>
      <c r="M4662" s="3">
        <f>(G4662*2) * Dashboard!$I$13 * (Dashboard!$D$12 / 365) * 'Lookups and Calculations'!$F$12</f>
        <v>1602.0878730267946</v>
      </c>
      <c r="N4662" s="12">
        <f>H4662 * Dashboard!$I$14 * Dashboard!$I$15 * (Dashboard!$D$12 / 365) * 'Lookups and Calculations'!$F$12</f>
        <v>0</v>
      </c>
    </row>
    <row r="4663" spans="1:14" x14ac:dyDescent="0.35">
      <c r="A4663" s="2">
        <v>4662</v>
      </c>
      <c r="B4663" s="11">
        <v>0.22456772706796527</v>
      </c>
      <c r="C4663" s="11">
        <v>-6.7686861542071292E-2</v>
      </c>
      <c r="D4663" s="3">
        <f>B4663*Dashboard!$D$11*Dashboard!$D$10*SQRT(Dashboard!$D$12/365)</f>
        <v>55756.071993449223</v>
      </c>
      <c r="E4663" s="3">
        <f>IF(Dashboard!$I$3,C4663*Dashboard!$E$11*Dashboard!$E$10*SQRT(Dashboard!$D$12/365),0)</f>
        <v>-33610.827115938817</v>
      </c>
      <c r="F4663" s="3">
        <f>D4663+IF(Dashboard!$I$3,E4663,0)</f>
        <v>22145.244877510406</v>
      </c>
      <c r="G4663" s="3">
        <f>IF(Dashboard!$I$4, ('Lookups and Calculations'!$F$9) / (1 - 'Lookups and Calculations'!$F$10), 'Lookups and Calculations'!$F$9)</f>
        <v>1951878.888340465</v>
      </c>
      <c r="H4663" s="12">
        <f t="shared" si="144"/>
        <v>0</v>
      </c>
      <c r="I4663" s="12">
        <f t="shared" si="145"/>
        <v>0</v>
      </c>
      <c r="J4663" s="13">
        <f>(1 - Dashboard!$I$9) * H4663 * Dashboard!$I$8 * 'Lookups and Calculations'!$F$12</f>
        <v>0</v>
      </c>
      <c r="K4663" s="12">
        <f>(1 - Dashboard!$I$11) * I4663 * Dashboard!$I$10 * 'Lookups and Calculations'!$F$12</f>
        <v>0</v>
      </c>
      <c r="L4663" s="12">
        <f>(H4663 - I4663) * Dashboard!$I$13 * (Dashboard!$D$12 / 365) * 'Lookups and Calculations'!$F$12</f>
        <v>0</v>
      </c>
      <c r="M4663" s="3">
        <f>(G4663*2) * Dashboard!$I$13 * (Dashboard!$D$12 / 365) * 'Lookups and Calculations'!$F$12</f>
        <v>1602.0878730267946</v>
      </c>
      <c r="N4663" s="12">
        <f>H4663 * Dashboard!$I$14 * Dashboard!$I$15 * (Dashboard!$D$12 / 365) * 'Lookups and Calculations'!$F$12</f>
        <v>0</v>
      </c>
    </row>
    <row r="4664" spans="1:14" x14ac:dyDescent="0.35">
      <c r="A4664" s="2">
        <v>4663</v>
      </c>
      <c r="B4664" s="11">
        <v>0.29841216171444279</v>
      </c>
      <c r="C4664" s="11">
        <v>0.61735310214276728</v>
      </c>
      <c r="D4664" s="3">
        <f>B4664*Dashboard!$D$11*Dashboard!$D$10*SQRT(Dashboard!$D$12/365)</f>
        <v>74090.298679630476</v>
      </c>
      <c r="E4664" s="3">
        <f>IF(Dashboard!$I$3,C4664*Dashboard!$E$11*Dashboard!$E$10*SQRT(Dashboard!$D$12/365),0)</f>
        <v>306555.037608176</v>
      </c>
      <c r="F4664" s="3">
        <f>D4664+IF(Dashboard!$I$3,E4664,0)</f>
        <v>380645.33628780651</v>
      </c>
      <c r="G4664" s="3">
        <f>IF(Dashboard!$I$4, ('Lookups and Calculations'!$F$9) / (1 - 'Lookups and Calculations'!$F$10), 'Lookups and Calculations'!$F$9)</f>
        <v>1951878.888340465</v>
      </c>
      <c r="H4664" s="12">
        <f t="shared" si="144"/>
        <v>0</v>
      </c>
      <c r="I4664" s="12">
        <f t="shared" si="145"/>
        <v>0</v>
      </c>
      <c r="J4664" s="13">
        <f>(1 - Dashboard!$I$9) * H4664 * Dashboard!$I$8 * 'Lookups and Calculations'!$F$12</f>
        <v>0</v>
      </c>
      <c r="K4664" s="12">
        <f>(1 - Dashboard!$I$11) * I4664 * Dashboard!$I$10 * 'Lookups and Calculations'!$F$12</f>
        <v>0</v>
      </c>
      <c r="L4664" s="12">
        <f>(H4664 - I4664) * Dashboard!$I$13 * (Dashboard!$D$12 / 365) * 'Lookups and Calculations'!$F$12</f>
        <v>0</v>
      </c>
      <c r="M4664" s="3">
        <f>(G4664*2) * Dashboard!$I$13 * (Dashboard!$D$12 / 365) * 'Lookups and Calculations'!$F$12</f>
        <v>1602.0878730267946</v>
      </c>
      <c r="N4664" s="12">
        <f>H4664 * Dashboard!$I$14 * Dashboard!$I$15 * (Dashboard!$D$12 / 365) * 'Lookups and Calculations'!$F$12</f>
        <v>0</v>
      </c>
    </row>
    <row r="4665" spans="1:14" x14ac:dyDescent="0.35">
      <c r="A4665" s="2">
        <v>4664</v>
      </c>
      <c r="B4665" s="11">
        <v>1.5160339805455012</v>
      </c>
      <c r="C4665" s="11">
        <v>-1.1624274601433104</v>
      </c>
      <c r="D4665" s="3">
        <f>B4665*Dashboard!$D$11*Dashboard!$D$10*SQRT(Dashboard!$D$12/365)</f>
        <v>376403.59488622326</v>
      </c>
      <c r="E4665" s="3">
        <f>IF(Dashboard!$I$3,C4665*Dashboard!$E$11*Dashboard!$E$10*SQRT(Dashboard!$D$12/365),0)</f>
        <v>-577219.08665261883</v>
      </c>
      <c r="F4665" s="3">
        <f>D4665+IF(Dashboard!$I$3,E4665,0)</f>
        <v>-200815.49176639557</v>
      </c>
      <c r="G4665" s="3">
        <f>IF(Dashboard!$I$4, ('Lookups and Calculations'!$F$9) / (1 - 'Lookups and Calculations'!$F$10), 'Lookups and Calculations'!$F$9)</f>
        <v>1951878.888340465</v>
      </c>
      <c r="H4665" s="12">
        <f t="shared" si="144"/>
        <v>0</v>
      </c>
      <c r="I4665" s="12">
        <f t="shared" si="145"/>
        <v>0</v>
      </c>
      <c r="J4665" s="13">
        <f>(1 - Dashboard!$I$9) * H4665 * Dashboard!$I$8 * 'Lookups and Calculations'!$F$12</f>
        <v>0</v>
      </c>
      <c r="K4665" s="12">
        <f>(1 - Dashboard!$I$11) * I4665 * Dashboard!$I$10 * 'Lookups and Calculations'!$F$12</f>
        <v>0</v>
      </c>
      <c r="L4665" s="12">
        <f>(H4665 - I4665) * Dashboard!$I$13 * (Dashboard!$D$12 / 365) * 'Lookups and Calculations'!$F$12</f>
        <v>0</v>
      </c>
      <c r="M4665" s="3">
        <f>(G4665*2) * Dashboard!$I$13 * (Dashboard!$D$12 / 365) * 'Lookups and Calculations'!$F$12</f>
        <v>1602.0878730267946</v>
      </c>
      <c r="N4665" s="12">
        <f>H4665 * Dashboard!$I$14 * Dashboard!$I$15 * (Dashboard!$D$12 / 365) * 'Lookups and Calculations'!$F$12</f>
        <v>0</v>
      </c>
    </row>
    <row r="4666" spans="1:14" x14ac:dyDescent="0.35">
      <c r="A4666" s="2">
        <v>4665</v>
      </c>
      <c r="B4666" s="11">
        <v>1.047663380253002</v>
      </c>
      <c r="C4666" s="11">
        <v>0.59504432763968795</v>
      </c>
      <c r="D4666" s="3">
        <f>B4666*Dashboard!$D$11*Dashboard!$D$10*SQRT(Dashboard!$D$12/365)</f>
        <v>260115.71483113387</v>
      </c>
      <c r="E4666" s="3">
        <f>IF(Dashboard!$I$3,C4666*Dashboard!$E$11*Dashboard!$E$10*SQRT(Dashboard!$D$12/365),0)</f>
        <v>295477.31372042553</v>
      </c>
      <c r="F4666" s="3">
        <f>D4666+IF(Dashboard!$I$3,E4666,0)</f>
        <v>555593.02855155943</v>
      </c>
      <c r="G4666" s="3">
        <f>IF(Dashboard!$I$4, ('Lookups and Calculations'!$F$9) / (1 - 'Lookups and Calculations'!$F$10), 'Lookups and Calculations'!$F$9)</f>
        <v>1951878.888340465</v>
      </c>
      <c r="H4666" s="12">
        <f t="shared" si="144"/>
        <v>0</v>
      </c>
      <c r="I4666" s="12">
        <f t="shared" si="145"/>
        <v>0</v>
      </c>
      <c r="J4666" s="13">
        <f>(1 - Dashboard!$I$9) * H4666 * Dashboard!$I$8 * 'Lookups and Calculations'!$F$12</f>
        <v>0</v>
      </c>
      <c r="K4666" s="12">
        <f>(1 - Dashboard!$I$11) * I4666 * Dashboard!$I$10 * 'Lookups and Calculations'!$F$12</f>
        <v>0</v>
      </c>
      <c r="L4666" s="12">
        <f>(H4666 - I4666) * Dashboard!$I$13 * (Dashboard!$D$12 / 365) * 'Lookups and Calculations'!$F$12</f>
        <v>0</v>
      </c>
      <c r="M4666" s="3">
        <f>(G4666*2) * Dashboard!$I$13 * (Dashboard!$D$12 / 365) * 'Lookups and Calculations'!$F$12</f>
        <v>1602.0878730267946</v>
      </c>
      <c r="N4666" s="12">
        <f>H4666 * Dashboard!$I$14 * Dashboard!$I$15 * (Dashboard!$D$12 / 365) * 'Lookups and Calculations'!$F$12</f>
        <v>0</v>
      </c>
    </row>
    <row r="4667" spans="1:14" x14ac:dyDescent="0.35">
      <c r="A4667" s="2">
        <v>4666</v>
      </c>
      <c r="B4667" s="11">
        <v>-1.2159413918054838</v>
      </c>
      <c r="C4667" s="11">
        <v>-0.30907857946514788</v>
      </c>
      <c r="D4667" s="3">
        <f>B4667*Dashboard!$D$11*Dashboard!$D$10*SQRT(Dashboard!$D$12/365)</f>
        <v>-301896.07681607321</v>
      </c>
      <c r="E4667" s="3">
        <f>IF(Dashboard!$I$3,C4667*Dashboard!$E$11*Dashboard!$E$10*SQRT(Dashboard!$D$12/365),0)</f>
        <v>-153477.15144372679</v>
      </c>
      <c r="F4667" s="3">
        <f>D4667+IF(Dashboard!$I$3,E4667,0)</f>
        <v>-455373.2282598</v>
      </c>
      <c r="G4667" s="3">
        <f>IF(Dashboard!$I$4, ('Lookups and Calculations'!$F$9) / (1 - 'Lookups and Calculations'!$F$10), 'Lookups and Calculations'!$F$9)</f>
        <v>1951878.888340465</v>
      </c>
      <c r="H4667" s="12">
        <f t="shared" si="144"/>
        <v>0</v>
      </c>
      <c r="I4667" s="12">
        <f t="shared" si="145"/>
        <v>0</v>
      </c>
      <c r="J4667" s="13">
        <f>(1 - Dashboard!$I$9) * H4667 * Dashboard!$I$8 * 'Lookups and Calculations'!$F$12</f>
        <v>0</v>
      </c>
      <c r="K4667" s="12">
        <f>(1 - Dashboard!$I$11) * I4667 * Dashboard!$I$10 * 'Lookups and Calculations'!$F$12</f>
        <v>0</v>
      </c>
      <c r="L4667" s="12">
        <f>(H4667 - I4667) * Dashboard!$I$13 * (Dashboard!$D$12 / 365) * 'Lookups and Calculations'!$F$12</f>
        <v>0</v>
      </c>
      <c r="M4667" s="3">
        <f>(G4667*2) * Dashboard!$I$13 * (Dashboard!$D$12 / 365) * 'Lookups and Calculations'!$F$12</f>
        <v>1602.0878730267946</v>
      </c>
      <c r="N4667" s="12">
        <f>H4667 * Dashboard!$I$14 * Dashboard!$I$15 * (Dashboard!$D$12 / 365) * 'Lookups and Calculations'!$F$12</f>
        <v>0</v>
      </c>
    </row>
    <row r="4668" spans="1:14" x14ac:dyDescent="0.35">
      <c r="A4668" s="2">
        <v>4667</v>
      </c>
      <c r="B4668" s="11">
        <v>1.9629233611482375</v>
      </c>
      <c r="C4668" s="11">
        <v>1.5045313009005812</v>
      </c>
      <c r="D4668" s="3">
        <f>B4668*Dashboard!$D$11*Dashboard!$D$10*SQRT(Dashboard!$D$12/365)</f>
        <v>487358.07976843009</v>
      </c>
      <c r="E4668" s="3">
        <f>IF(Dashboard!$I$3,C4668*Dashboard!$E$11*Dashboard!$E$10*SQRT(Dashboard!$D$12/365),0)</f>
        <v>747095.37852714129</v>
      </c>
      <c r="F4668" s="3">
        <f>D4668+IF(Dashboard!$I$3,E4668,0)</f>
        <v>1234453.4582955714</v>
      </c>
      <c r="G4668" s="3">
        <f>IF(Dashboard!$I$4, ('Lookups and Calculations'!$F$9) / (1 - 'Lookups and Calculations'!$F$10), 'Lookups and Calculations'!$F$9)</f>
        <v>1951878.888340465</v>
      </c>
      <c r="H4668" s="12">
        <f t="shared" si="144"/>
        <v>0</v>
      </c>
      <c r="I4668" s="12">
        <f t="shared" si="145"/>
        <v>0</v>
      </c>
      <c r="J4668" s="13">
        <f>(1 - Dashboard!$I$9) * H4668 * Dashboard!$I$8 * 'Lookups and Calculations'!$F$12</f>
        <v>0</v>
      </c>
      <c r="K4668" s="12">
        <f>(1 - Dashboard!$I$11) * I4668 * Dashboard!$I$10 * 'Lookups and Calculations'!$F$12</f>
        <v>0</v>
      </c>
      <c r="L4668" s="12">
        <f>(H4668 - I4668) * Dashboard!$I$13 * (Dashboard!$D$12 / 365) * 'Lookups and Calculations'!$F$12</f>
        <v>0</v>
      </c>
      <c r="M4668" s="3">
        <f>(G4668*2) * Dashboard!$I$13 * (Dashboard!$D$12 / 365) * 'Lookups and Calculations'!$F$12</f>
        <v>1602.0878730267946</v>
      </c>
      <c r="N4668" s="12">
        <f>H4668 * Dashboard!$I$14 * Dashboard!$I$15 * (Dashboard!$D$12 / 365) * 'Lookups and Calculations'!$F$12</f>
        <v>0</v>
      </c>
    </row>
    <row r="4669" spans="1:14" x14ac:dyDescent="0.35">
      <c r="A4669" s="2">
        <v>4668</v>
      </c>
      <c r="B4669" s="11">
        <v>-3.166261724946223</v>
      </c>
      <c r="C4669" s="11">
        <v>-0.23048160970132511</v>
      </c>
      <c r="D4669" s="3">
        <f>B4669*Dashboard!$D$11*Dashboard!$D$10*SQRT(Dashboard!$D$12/365)</f>
        <v>-786125.05452653556</v>
      </c>
      <c r="E4669" s="3">
        <f>IF(Dashboard!$I$3,C4669*Dashboard!$E$11*Dashboard!$E$10*SQRT(Dashboard!$D$12/365),0)</f>
        <v>-114448.7624420216</v>
      </c>
      <c r="F4669" s="3">
        <f>D4669+IF(Dashboard!$I$3,E4669,0)</f>
        <v>-900573.81696855719</v>
      </c>
      <c r="G4669" s="3">
        <f>IF(Dashboard!$I$4, ('Lookups and Calculations'!$F$9) / (1 - 'Lookups and Calculations'!$F$10), 'Lookups and Calculations'!$F$9)</f>
        <v>1951878.888340465</v>
      </c>
      <c r="H4669" s="12">
        <f t="shared" si="144"/>
        <v>0</v>
      </c>
      <c r="I4669" s="12">
        <f t="shared" si="145"/>
        <v>0</v>
      </c>
      <c r="J4669" s="13">
        <f>(1 - Dashboard!$I$9) * H4669 * Dashboard!$I$8 * 'Lookups and Calculations'!$F$12</f>
        <v>0</v>
      </c>
      <c r="K4669" s="12">
        <f>(1 - Dashboard!$I$11) * I4669 * Dashboard!$I$10 * 'Lookups and Calculations'!$F$12</f>
        <v>0</v>
      </c>
      <c r="L4669" s="12">
        <f>(H4669 - I4669) * Dashboard!$I$13 * (Dashboard!$D$12 / 365) * 'Lookups and Calculations'!$F$12</f>
        <v>0</v>
      </c>
      <c r="M4669" s="3">
        <f>(G4669*2) * Dashboard!$I$13 * (Dashboard!$D$12 / 365) * 'Lookups and Calculations'!$F$12</f>
        <v>1602.0878730267946</v>
      </c>
      <c r="N4669" s="12">
        <f>H4669 * Dashboard!$I$14 * Dashboard!$I$15 * (Dashboard!$D$12 / 365) * 'Lookups and Calculations'!$F$12</f>
        <v>0</v>
      </c>
    </row>
    <row r="4670" spans="1:14" x14ac:dyDescent="0.35">
      <c r="A4670" s="2">
        <v>4669</v>
      </c>
      <c r="B4670" s="11">
        <v>-1.6965683165259067</v>
      </c>
      <c r="C4670" s="11">
        <v>-1.647821167611092E-2</v>
      </c>
      <c r="D4670" s="3">
        <f>B4670*Dashboard!$D$11*Dashboard!$D$10*SQRT(Dashboard!$D$12/365)</f>
        <v>-421226.97875191394</v>
      </c>
      <c r="E4670" s="3">
        <f>IF(Dashboard!$I$3,C4670*Dashboard!$E$11*Dashboard!$E$10*SQRT(Dashboard!$D$12/365),0)</f>
        <v>-8182.4790100714163</v>
      </c>
      <c r="F4670" s="3">
        <f>D4670+IF(Dashboard!$I$3,E4670,0)</f>
        <v>-429409.45776198537</v>
      </c>
      <c r="G4670" s="3">
        <f>IF(Dashboard!$I$4, ('Lookups and Calculations'!$F$9) / (1 - 'Lookups and Calculations'!$F$10), 'Lookups and Calculations'!$F$9)</f>
        <v>1951878.888340465</v>
      </c>
      <c r="H4670" s="12">
        <f t="shared" si="144"/>
        <v>0</v>
      </c>
      <c r="I4670" s="12">
        <f t="shared" si="145"/>
        <v>0</v>
      </c>
      <c r="J4670" s="13">
        <f>(1 - Dashboard!$I$9) * H4670 * Dashboard!$I$8 * 'Lookups and Calculations'!$F$12</f>
        <v>0</v>
      </c>
      <c r="K4670" s="12">
        <f>(1 - Dashboard!$I$11) * I4670 * Dashboard!$I$10 * 'Lookups and Calculations'!$F$12</f>
        <v>0</v>
      </c>
      <c r="L4670" s="12">
        <f>(H4670 - I4670) * Dashboard!$I$13 * (Dashboard!$D$12 / 365) * 'Lookups and Calculations'!$F$12</f>
        <v>0</v>
      </c>
      <c r="M4670" s="3">
        <f>(G4670*2) * Dashboard!$I$13 * (Dashboard!$D$12 / 365) * 'Lookups and Calculations'!$F$12</f>
        <v>1602.0878730267946</v>
      </c>
      <c r="N4670" s="12">
        <f>H4670 * Dashboard!$I$14 * Dashboard!$I$15 * (Dashboard!$D$12 / 365) * 'Lookups and Calculations'!$F$12</f>
        <v>0</v>
      </c>
    </row>
    <row r="4671" spans="1:14" x14ac:dyDescent="0.35">
      <c r="A4671" s="2">
        <v>4670</v>
      </c>
      <c r="B4671" s="11">
        <v>-0.62669583293691755</v>
      </c>
      <c r="C4671" s="11">
        <v>-1.8239944948846627</v>
      </c>
      <c r="D4671" s="3">
        <f>B4671*Dashboard!$D$11*Dashboard!$D$10*SQRT(Dashboard!$D$12/365)</f>
        <v>-155597.14851034764</v>
      </c>
      <c r="E4671" s="3">
        <f>IF(Dashboard!$I$3,C4671*Dashboard!$E$11*Dashboard!$E$10*SQRT(Dashboard!$D$12/365),0)</f>
        <v>-905729.15084690927</v>
      </c>
      <c r="F4671" s="3">
        <f>D4671+IF(Dashboard!$I$3,E4671,0)</f>
        <v>-1061326.2993572569</v>
      </c>
      <c r="G4671" s="3">
        <f>IF(Dashboard!$I$4, ('Lookups and Calculations'!$F$9) / (1 - 'Lookups and Calculations'!$F$10), 'Lookups and Calculations'!$F$9)</f>
        <v>1951878.888340465</v>
      </c>
      <c r="H4671" s="12">
        <f t="shared" si="144"/>
        <v>0</v>
      </c>
      <c r="I4671" s="12">
        <f t="shared" si="145"/>
        <v>0</v>
      </c>
      <c r="J4671" s="13">
        <f>(1 - Dashboard!$I$9) * H4671 * Dashboard!$I$8 * 'Lookups and Calculations'!$F$12</f>
        <v>0</v>
      </c>
      <c r="K4671" s="12">
        <f>(1 - Dashboard!$I$11) * I4671 * Dashboard!$I$10 * 'Lookups and Calculations'!$F$12</f>
        <v>0</v>
      </c>
      <c r="L4671" s="12">
        <f>(H4671 - I4671) * Dashboard!$I$13 * (Dashboard!$D$12 / 365) * 'Lookups and Calculations'!$F$12</f>
        <v>0</v>
      </c>
      <c r="M4671" s="3">
        <f>(G4671*2) * Dashboard!$I$13 * (Dashboard!$D$12 / 365) * 'Lookups and Calculations'!$F$12</f>
        <v>1602.0878730267946</v>
      </c>
      <c r="N4671" s="12">
        <f>H4671 * Dashboard!$I$14 * Dashboard!$I$15 * (Dashboard!$D$12 / 365) * 'Lookups and Calculations'!$F$12</f>
        <v>0</v>
      </c>
    </row>
    <row r="4672" spans="1:14" x14ac:dyDescent="0.35">
      <c r="A4672" s="2">
        <v>4671</v>
      </c>
      <c r="B4672" s="11">
        <v>-0.98762665232117475</v>
      </c>
      <c r="C4672" s="11">
        <v>-0.21266102649866153</v>
      </c>
      <c r="D4672" s="3">
        <f>B4672*Dashboard!$D$11*Dashboard!$D$10*SQRT(Dashboard!$D$12/365)</f>
        <v>-245209.68996049429</v>
      </c>
      <c r="E4672" s="3">
        <f>IF(Dashboard!$I$3,C4672*Dashboard!$E$11*Dashboard!$E$10*SQRT(Dashboard!$D$12/365),0)</f>
        <v>-105599.71068390991</v>
      </c>
      <c r="F4672" s="3">
        <f>D4672+IF(Dashboard!$I$3,E4672,0)</f>
        <v>-350809.40064440423</v>
      </c>
      <c r="G4672" s="3">
        <f>IF(Dashboard!$I$4, ('Lookups and Calculations'!$F$9) / (1 - 'Lookups and Calculations'!$F$10), 'Lookups and Calculations'!$F$9)</f>
        <v>1951878.888340465</v>
      </c>
      <c r="H4672" s="12">
        <f t="shared" si="144"/>
        <v>0</v>
      </c>
      <c r="I4672" s="12">
        <f t="shared" si="145"/>
        <v>0</v>
      </c>
      <c r="J4672" s="13">
        <f>(1 - Dashboard!$I$9) * H4672 * Dashboard!$I$8 * 'Lookups and Calculations'!$F$12</f>
        <v>0</v>
      </c>
      <c r="K4672" s="12">
        <f>(1 - Dashboard!$I$11) * I4672 * Dashboard!$I$10 * 'Lookups and Calculations'!$F$12</f>
        <v>0</v>
      </c>
      <c r="L4672" s="12">
        <f>(H4672 - I4672) * Dashboard!$I$13 * (Dashboard!$D$12 / 365) * 'Lookups and Calculations'!$F$12</f>
        <v>0</v>
      </c>
      <c r="M4672" s="3">
        <f>(G4672*2) * Dashboard!$I$13 * (Dashboard!$D$12 / 365) * 'Lookups and Calculations'!$F$12</f>
        <v>1602.0878730267946</v>
      </c>
      <c r="N4672" s="12">
        <f>H4672 * Dashboard!$I$14 * Dashboard!$I$15 * (Dashboard!$D$12 / 365) * 'Lookups and Calculations'!$F$12</f>
        <v>0</v>
      </c>
    </row>
    <row r="4673" spans="1:14" x14ac:dyDescent="0.35">
      <c r="A4673" s="2">
        <v>4672</v>
      </c>
      <c r="B4673" s="11">
        <v>1.4773296898696258</v>
      </c>
      <c r="C4673" s="11">
        <v>2.517534719763217</v>
      </c>
      <c r="D4673" s="3">
        <f>B4673*Dashboard!$D$11*Dashboard!$D$10*SQRT(Dashboard!$D$12/365)</f>
        <v>366794.02522296371</v>
      </c>
      <c r="E4673" s="3">
        <f>IF(Dashboard!$I$3,C4673*Dashboard!$E$11*Dashboard!$E$10*SQRT(Dashboard!$D$12/365),0)</f>
        <v>1250115.9353021702</v>
      </c>
      <c r="F4673" s="3">
        <f>D4673+IF(Dashboard!$I$3,E4673,0)</f>
        <v>1616909.9605251339</v>
      </c>
      <c r="G4673" s="3">
        <f>IF(Dashboard!$I$4, ('Lookups and Calculations'!$F$9) / (1 - 'Lookups and Calculations'!$F$10), 'Lookups and Calculations'!$F$9)</f>
        <v>1951878.888340465</v>
      </c>
      <c r="H4673" s="12">
        <f t="shared" si="144"/>
        <v>0</v>
      </c>
      <c r="I4673" s="12">
        <f t="shared" si="145"/>
        <v>0</v>
      </c>
      <c r="J4673" s="13">
        <f>(1 - Dashboard!$I$9) * H4673 * Dashboard!$I$8 * 'Lookups and Calculations'!$F$12</f>
        <v>0</v>
      </c>
      <c r="K4673" s="12">
        <f>(1 - Dashboard!$I$11) * I4673 * Dashboard!$I$10 * 'Lookups and Calculations'!$F$12</f>
        <v>0</v>
      </c>
      <c r="L4673" s="12">
        <f>(H4673 - I4673) * Dashboard!$I$13 * (Dashboard!$D$12 / 365) * 'Lookups and Calculations'!$F$12</f>
        <v>0</v>
      </c>
      <c r="M4673" s="3">
        <f>(G4673*2) * Dashboard!$I$13 * (Dashboard!$D$12 / 365) * 'Lookups and Calculations'!$F$12</f>
        <v>1602.0878730267946</v>
      </c>
      <c r="N4673" s="12">
        <f>H4673 * Dashboard!$I$14 * Dashboard!$I$15 * (Dashboard!$D$12 / 365) * 'Lookups and Calculations'!$F$12</f>
        <v>0</v>
      </c>
    </row>
    <row r="4674" spans="1:14" x14ac:dyDescent="0.35">
      <c r="A4674" s="2">
        <v>4673</v>
      </c>
      <c r="B4674" s="11">
        <v>0.43601453972071547</v>
      </c>
      <c r="C4674" s="11">
        <v>2.148162488074099</v>
      </c>
      <c r="D4674" s="3">
        <f>B4674*Dashboard!$D$11*Dashboard!$D$10*SQRT(Dashboard!$D$12/365)</f>
        <v>108254.46017673456</v>
      </c>
      <c r="E4674" s="3">
        <f>IF(Dashboard!$I$3,C4674*Dashboard!$E$11*Dashboard!$E$10*SQRT(Dashboard!$D$12/365),0)</f>
        <v>1066699.154882903</v>
      </c>
      <c r="F4674" s="3">
        <f>D4674+IF(Dashboard!$I$3,E4674,0)</f>
        <v>1174953.6150596375</v>
      </c>
      <c r="G4674" s="3">
        <f>IF(Dashboard!$I$4, ('Lookups and Calculations'!$F$9) / (1 - 'Lookups and Calculations'!$F$10), 'Lookups and Calculations'!$F$9)</f>
        <v>1951878.888340465</v>
      </c>
      <c r="H4674" s="12">
        <f t="shared" si="144"/>
        <v>0</v>
      </c>
      <c r="I4674" s="12">
        <f t="shared" si="145"/>
        <v>0</v>
      </c>
      <c r="J4674" s="13">
        <f>(1 - Dashboard!$I$9) * H4674 * Dashboard!$I$8 * 'Lookups and Calculations'!$F$12</f>
        <v>0</v>
      </c>
      <c r="K4674" s="12">
        <f>(1 - Dashboard!$I$11) * I4674 * Dashboard!$I$10 * 'Lookups and Calculations'!$F$12</f>
        <v>0</v>
      </c>
      <c r="L4674" s="12">
        <f>(H4674 - I4674) * Dashboard!$I$13 * (Dashboard!$D$12 / 365) * 'Lookups and Calculations'!$F$12</f>
        <v>0</v>
      </c>
      <c r="M4674" s="3">
        <f>(G4674*2) * Dashboard!$I$13 * (Dashboard!$D$12 / 365) * 'Lookups and Calculations'!$F$12</f>
        <v>1602.0878730267946</v>
      </c>
      <c r="N4674" s="12">
        <f>H4674 * Dashboard!$I$14 * Dashboard!$I$15 * (Dashboard!$D$12 / 365) * 'Lookups and Calculations'!$F$12</f>
        <v>0</v>
      </c>
    </row>
    <row r="4675" spans="1:14" x14ac:dyDescent="0.35">
      <c r="A4675" s="2">
        <v>4674</v>
      </c>
      <c r="B4675" s="11">
        <v>-0.81404111109316479</v>
      </c>
      <c r="C4675" s="11">
        <v>-9.2173836378537516E-2</v>
      </c>
      <c r="D4675" s="3">
        <f>B4675*Dashboard!$D$11*Dashboard!$D$10*SQRT(Dashboard!$D$12/365)</f>
        <v>-202111.56513153526</v>
      </c>
      <c r="E4675" s="3">
        <f>IF(Dashboard!$I$3,C4675*Dashboard!$E$11*Dashboard!$E$10*SQRT(Dashboard!$D$12/365),0)</f>
        <v>-45770.165857169282</v>
      </c>
      <c r="F4675" s="3">
        <f>D4675+IF(Dashboard!$I$3,E4675,0)</f>
        <v>-247881.73098870454</v>
      </c>
      <c r="G4675" s="3">
        <f>IF(Dashboard!$I$4, ('Lookups and Calculations'!$F$9) / (1 - 'Lookups and Calculations'!$F$10), 'Lookups and Calculations'!$F$9)</f>
        <v>1951878.888340465</v>
      </c>
      <c r="H4675" s="12">
        <f t="shared" ref="H4675:H4738" si="146">MAX(0,F4675-G4675)</f>
        <v>0</v>
      </c>
      <c r="I4675" s="12">
        <f t="shared" ref="I4675:I4738" si="147">MAX(0,-F4675-G4675)</f>
        <v>0</v>
      </c>
      <c r="J4675" s="13">
        <f>(1 - Dashboard!$I$9) * H4675 * Dashboard!$I$8 * 'Lookups and Calculations'!$F$12</f>
        <v>0</v>
      </c>
      <c r="K4675" s="12">
        <f>(1 - Dashboard!$I$11) * I4675 * Dashboard!$I$10 * 'Lookups and Calculations'!$F$12</f>
        <v>0</v>
      </c>
      <c r="L4675" s="12">
        <f>(H4675 - I4675) * Dashboard!$I$13 * (Dashboard!$D$12 / 365) * 'Lookups and Calculations'!$F$12</f>
        <v>0</v>
      </c>
      <c r="M4675" s="3">
        <f>(G4675*2) * Dashboard!$I$13 * (Dashboard!$D$12 / 365) * 'Lookups and Calculations'!$F$12</f>
        <v>1602.0878730267946</v>
      </c>
      <c r="N4675" s="12">
        <f>H4675 * Dashboard!$I$14 * Dashboard!$I$15 * (Dashboard!$D$12 / 365) * 'Lookups and Calculations'!$F$12</f>
        <v>0</v>
      </c>
    </row>
    <row r="4676" spans="1:14" x14ac:dyDescent="0.35">
      <c r="A4676" s="2">
        <v>4675</v>
      </c>
      <c r="B4676" s="11">
        <v>0.26634766007643174</v>
      </c>
      <c r="C4676" s="11">
        <v>-0.27180731826716853</v>
      </c>
      <c r="D4676" s="3">
        <f>B4676*Dashboard!$D$11*Dashboard!$D$10*SQRT(Dashboard!$D$12/365)</f>
        <v>66129.267568415016</v>
      </c>
      <c r="E4676" s="3">
        <f>IF(Dashboard!$I$3,C4676*Dashboard!$E$11*Dashboard!$E$10*SQRT(Dashboard!$D$12/365),0)</f>
        <v>-134969.602297876</v>
      </c>
      <c r="F4676" s="3">
        <f>D4676+IF(Dashboard!$I$3,E4676,0)</f>
        <v>-68840.334729460985</v>
      </c>
      <c r="G4676" s="3">
        <f>IF(Dashboard!$I$4, ('Lookups and Calculations'!$F$9) / (1 - 'Lookups and Calculations'!$F$10), 'Lookups and Calculations'!$F$9)</f>
        <v>1951878.888340465</v>
      </c>
      <c r="H4676" s="12">
        <f t="shared" si="146"/>
        <v>0</v>
      </c>
      <c r="I4676" s="12">
        <f t="shared" si="147"/>
        <v>0</v>
      </c>
      <c r="J4676" s="13">
        <f>(1 - Dashboard!$I$9) * H4676 * Dashboard!$I$8 * 'Lookups and Calculations'!$F$12</f>
        <v>0</v>
      </c>
      <c r="K4676" s="12">
        <f>(1 - Dashboard!$I$11) * I4676 * Dashboard!$I$10 * 'Lookups and Calculations'!$F$12</f>
        <v>0</v>
      </c>
      <c r="L4676" s="12">
        <f>(H4676 - I4676) * Dashboard!$I$13 * (Dashboard!$D$12 / 365) * 'Lookups and Calculations'!$F$12</f>
        <v>0</v>
      </c>
      <c r="M4676" s="3">
        <f>(G4676*2) * Dashboard!$I$13 * (Dashboard!$D$12 / 365) * 'Lookups and Calculations'!$F$12</f>
        <v>1602.0878730267946</v>
      </c>
      <c r="N4676" s="12">
        <f>H4676 * Dashboard!$I$14 * Dashboard!$I$15 * (Dashboard!$D$12 / 365) * 'Lookups and Calculations'!$F$12</f>
        <v>0</v>
      </c>
    </row>
    <row r="4677" spans="1:14" x14ac:dyDescent="0.35">
      <c r="A4677" s="2">
        <v>4676</v>
      </c>
      <c r="B4677" s="11">
        <v>0.19563335525520822</v>
      </c>
      <c r="C4677" s="11">
        <v>0.90103818752878873</v>
      </c>
      <c r="D4677" s="3">
        <f>B4677*Dashboard!$D$11*Dashboard!$D$10*SQRT(Dashboard!$D$12/365)</f>
        <v>48572.195044874796</v>
      </c>
      <c r="E4677" s="3">
        <f>IF(Dashboard!$I$3,C4677*Dashboard!$E$11*Dashboard!$E$10*SQRT(Dashboard!$D$12/365),0)</f>
        <v>447422.70591265813</v>
      </c>
      <c r="F4677" s="3">
        <f>D4677+IF(Dashboard!$I$3,E4677,0)</f>
        <v>495994.90095753293</v>
      </c>
      <c r="G4677" s="3">
        <f>IF(Dashboard!$I$4, ('Lookups and Calculations'!$F$9) / (1 - 'Lookups and Calculations'!$F$10), 'Lookups and Calculations'!$F$9)</f>
        <v>1951878.888340465</v>
      </c>
      <c r="H4677" s="12">
        <f t="shared" si="146"/>
        <v>0</v>
      </c>
      <c r="I4677" s="12">
        <f t="shared" si="147"/>
        <v>0</v>
      </c>
      <c r="J4677" s="13">
        <f>(1 - Dashboard!$I$9) * H4677 * Dashboard!$I$8 * 'Lookups and Calculations'!$F$12</f>
        <v>0</v>
      </c>
      <c r="K4677" s="12">
        <f>(1 - Dashboard!$I$11) * I4677 * Dashboard!$I$10 * 'Lookups and Calculations'!$F$12</f>
        <v>0</v>
      </c>
      <c r="L4677" s="12">
        <f>(H4677 - I4677) * Dashboard!$I$13 * (Dashboard!$D$12 / 365) * 'Lookups and Calculations'!$F$12</f>
        <v>0</v>
      </c>
      <c r="M4677" s="3">
        <f>(G4677*2) * Dashboard!$I$13 * (Dashboard!$D$12 / 365) * 'Lookups and Calculations'!$F$12</f>
        <v>1602.0878730267946</v>
      </c>
      <c r="N4677" s="12">
        <f>H4677 * Dashboard!$I$14 * Dashboard!$I$15 * (Dashboard!$D$12 / 365) * 'Lookups and Calculations'!$F$12</f>
        <v>0</v>
      </c>
    </row>
    <row r="4678" spans="1:14" x14ac:dyDescent="0.35">
      <c r="A4678" s="2">
        <v>4677</v>
      </c>
      <c r="B4678" s="11">
        <v>-0.22823553966092286</v>
      </c>
      <c r="C4678" s="11">
        <v>0.35353688724078552</v>
      </c>
      <c r="D4678" s="3">
        <f>B4678*Dashboard!$D$11*Dashboard!$D$10*SQRT(Dashboard!$D$12/365)</f>
        <v>-56666.72298351572</v>
      </c>
      <c r="E4678" s="3">
        <f>IF(Dashboard!$I$3,C4678*Dashboard!$E$11*Dashboard!$E$10*SQRT(Dashboard!$D$12/365),0)</f>
        <v>175553.5258311753</v>
      </c>
      <c r="F4678" s="3">
        <f>D4678+IF(Dashboard!$I$3,E4678,0)</f>
        <v>118886.80284765958</v>
      </c>
      <c r="G4678" s="3">
        <f>IF(Dashboard!$I$4, ('Lookups and Calculations'!$F$9) / (1 - 'Lookups and Calculations'!$F$10), 'Lookups and Calculations'!$F$9)</f>
        <v>1951878.888340465</v>
      </c>
      <c r="H4678" s="12">
        <f t="shared" si="146"/>
        <v>0</v>
      </c>
      <c r="I4678" s="12">
        <f t="shared" si="147"/>
        <v>0</v>
      </c>
      <c r="J4678" s="13">
        <f>(1 - Dashboard!$I$9) * H4678 * Dashboard!$I$8 * 'Lookups and Calculations'!$F$12</f>
        <v>0</v>
      </c>
      <c r="K4678" s="12">
        <f>(1 - Dashboard!$I$11) * I4678 * Dashboard!$I$10 * 'Lookups and Calculations'!$F$12</f>
        <v>0</v>
      </c>
      <c r="L4678" s="12">
        <f>(H4678 - I4678) * Dashboard!$I$13 * (Dashboard!$D$12 / 365) * 'Lookups and Calculations'!$F$12</f>
        <v>0</v>
      </c>
      <c r="M4678" s="3">
        <f>(G4678*2) * Dashboard!$I$13 * (Dashboard!$D$12 / 365) * 'Lookups and Calculations'!$F$12</f>
        <v>1602.0878730267946</v>
      </c>
      <c r="N4678" s="12">
        <f>H4678 * Dashboard!$I$14 * Dashboard!$I$15 * (Dashboard!$D$12 / 365) * 'Lookups and Calculations'!$F$12</f>
        <v>0</v>
      </c>
    </row>
    <row r="4679" spans="1:14" x14ac:dyDescent="0.35">
      <c r="A4679" s="2">
        <v>4678</v>
      </c>
      <c r="B4679" s="11">
        <v>-1.2083091940039219</v>
      </c>
      <c r="C4679" s="11">
        <v>0.36727269044363958</v>
      </c>
      <c r="D4679" s="3">
        <f>B4679*Dashboard!$D$11*Dashboard!$D$10*SQRT(Dashboard!$D$12/365)</f>
        <v>-300001.141263008</v>
      </c>
      <c r="E4679" s="3">
        <f>IF(Dashboard!$I$3,C4679*Dashboard!$E$11*Dashboard!$E$10*SQRT(Dashboard!$D$12/365),0)</f>
        <v>182374.22480039444</v>
      </c>
      <c r="F4679" s="3">
        <f>D4679+IF(Dashboard!$I$3,E4679,0)</f>
        <v>-117626.91646261356</v>
      </c>
      <c r="G4679" s="3">
        <f>IF(Dashboard!$I$4, ('Lookups and Calculations'!$F$9) / (1 - 'Lookups and Calculations'!$F$10), 'Lookups and Calculations'!$F$9)</f>
        <v>1951878.888340465</v>
      </c>
      <c r="H4679" s="12">
        <f t="shared" si="146"/>
        <v>0</v>
      </c>
      <c r="I4679" s="12">
        <f t="shared" si="147"/>
        <v>0</v>
      </c>
      <c r="J4679" s="13">
        <f>(1 - Dashboard!$I$9) * H4679 * Dashboard!$I$8 * 'Lookups and Calculations'!$F$12</f>
        <v>0</v>
      </c>
      <c r="K4679" s="12">
        <f>(1 - Dashboard!$I$11) * I4679 * Dashboard!$I$10 * 'Lookups and Calculations'!$F$12</f>
        <v>0</v>
      </c>
      <c r="L4679" s="12">
        <f>(H4679 - I4679) * Dashboard!$I$13 * (Dashboard!$D$12 / 365) * 'Lookups and Calculations'!$F$12</f>
        <v>0</v>
      </c>
      <c r="M4679" s="3">
        <f>(G4679*2) * Dashboard!$I$13 * (Dashboard!$D$12 / 365) * 'Lookups and Calculations'!$F$12</f>
        <v>1602.0878730267946</v>
      </c>
      <c r="N4679" s="12">
        <f>H4679 * Dashboard!$I$14 * Dashboard!$I$15 * (Dashboard!$D$12 / 365) * 'Lookups and Calculations'!$F$12</f>
        <v>0</v>
      </c>
    </row>
    <row r="4680" spans="1:14" x14ac:dyDescent="0.35">
      <c r="A4680" s="2">
        <v>4679</v>
      </c>
      <c r="B4680" s="11">
        <v>1.145793114230675</v>
      </c>
      <c r="C4680" s="11">
        <v>0.40838079978686509</v>
      </c>
      <c r="D4680" s="3">
        <f>B4680*Dashboard!$D$11*Dashboard!$D$10*SQRT(Dashboard!$D$12/365)</f>
        <v>284479.53853720566</v>
      </c>
      <c r="E4680" s="3">
        <f>IF(Dashboard!$I$3,C4680*Dashboard!$E$11*Dashboard!$E$10*SQRT(Dashboard!$D$12/365),0)</f>
        <v>202787.01281745255</v>
      </c>
      <c r="F4680" s="3">
        <f>D4680+IF(Dashboard!$I$3,E4680,0)</f>
        <v>487266.55135465821</v>
      </c>
      <c r="G4680" s="3">
        <f>IF(Dashboard!$I$4, ('Lookups and Calculations'!$F$9) / (1 - 'Lookups and Calculations'!$F$10), 'Lookups and Calculations'!$F$9)</f>
        <v>1951878.888340465</v>
      </c>
      <c r="H4680" s="12">
        <f t="shared" si="146"/>
        <v>0</v>
      </c>
      <c r="I4680" s="12">
        <f t="shared" si="147"/>
        <v>0</v>
      </c>
      <c r="J4680" s="13">
        <f>(1 - Dashboard!$I$9) * H4680 * Dashboard!$I$8 * 'Lookups and Calculations'!$F$12</f>
        <v>0</v>
      </c>
      <c r="K4680" s="12">
        <f>(1 - Dashboard!$I$11) * I4680 * Dashboard!$I$10 * 'Lookups and Calculations'!$F$12</f>
        <v>0</v>
      </c>
      <c r="L4680" s="12">
        <f>(H4680 - I4680) * Dashboard!$I$13 * (Dashboard!$D$12 / 365) * 'Lookups and Calculations'!$F$12</f>
        <v>0</v>
      </c>
      <c r="M4680" s="3">
        <f>(G4680*2) * Dashboard!$I$13 * (Dashboard!$D$12 / 365) * 'Lookups and Calculations'!$F$12</f>
        <v>1602.0878730267946</v>
      </c>
      <c r="N4680" s="12">
        <f>H4680 * Dashboard!$I$14 * Dashboard!$I$15 * (Dashboard!$D$12 / 365) * 'Lookups and Calculations'!$F$12</f>
        <v>0</v>
      </c>
    </row>
    <row r="4681" spans="1:14" x14ac:dyDescent="0.35">
      <c r="A4681" s="2">
        <v>4680</v>
      </c>
      <c r="B4681" s="11">
        <v>-1.5346398154440986</v>
      </c>
      <c r="C4681" s="11">
        <v>-2.1358227640457788</v>
      </c>
      <c r="D4681" s="3">
        <f>B4681*Dashboard!$D$11*Dashboard!$D$10*SQRT(Dashboard!$D$12/365)</f>
        <v>-381023.08444355614</v>
      </c>
      <c r="E4681" s="3">
        <f>IF(Dashboard!$I$3,C4681*Dashboard!$E$11*Dashboard!$E$10*SQRT(Dashboard!$D$12/365),0)</f>
        <v>-1060571.6979211636</v>
      </c>
      <c r="F4681" s="3">
        <f>D4681+IF(Dashboard!$I$3,E4681,0)</f>
        <v>-1441594.7823647198</v>
      </c>
      <c r="G4681" s="3">
        <f>IF(Dashboard!$I$4, ('Lookups and Calculations'!$F$9) / (1 - 'Lookups and Calculations'!$F$10), 'Lookups and Calculations'!$F$9)</f>
        <v>1951878.888340465</v>
      </c>
      <c r="H4681" s="12">
        <f t="shared" si="146"/>
        <v>0</v>
      </c>
      <c r="I4681" s="12">
        <f t="shared" si="147"/>
        <v>0</v>
      </c>
      <c r="J4681" s="13">
        <f>(1 - Dashboard!$I$9) * H4681 * Dashboard!$I$8 * 'Lookups and Calculations'!$F$12</f>
        <v>0</v>
      </c>
      <c r="K4681" s="12">
        <f>(1 - Dashboard!$I$11) * I4681 * Dashboard!$I$10 * 'Lookups and Calculations'!$F$12</f>
        <v>0</v>
      </c>
      <c r="L4681" s="12">
        <f>(H4681 - I4681) * Dashboard!$I$13 * (Dashboard!$D$12 / 365) * 'Lookups and Calculations'!$F$12</f>
        <v>0</v>
      </c>
      <c r="M4681" s="3">
        <f>(G4681*2) * Dashboard!$I$13 * (Dashboard!$D$12 / 365) * 'Lookups and Calculations'!$F$12</f>
        <v>1602.0878730267946</v>
      </c>
      <c r="N4681" s="12">
        <f>H4681 * Dashboard!$I$14 * Dashboard!$I$15 * (Dashboard!$D$12 / 365) * 'Lookups and Calculations'!$F$12</f>
        <v>0</v>
      </c>
    </row>
    <row r="4682" spans="1:14" x14ac:dyDescent="0.35">
      <c r="A4682" s="2">
        <v>4681</v>
      </c>
      <c r="B4682" s="11">
        <v>-0.39890044754990134</v>
      </c>
      <c r="C4682" s="11">
        <v>0.59916412386431228</v>
      </c>
      <c r="D4682" s="3">
        <f>B4682*Dashboard!$D$11*Dashboard!$D$10*SQRT(Dashboard!$D$12/365)</f>
        <v>-99039.707807525498</v>
      </c>
      <c r="E4682" s="3">
        <f>IF(Dashboard!$I$3,C4682*Dashboard!$E$11*Dashboard!$E$10*SQRT(Dashboard!$D$12/365),0)</f>
        <v>297523.05428963003</v>
      </c>
      <c r="F4682" s="3">
        <f>D4682+IF(Dashboard!$I$3,E4682,0)</f>
        <v>198483.34648210453</v>
      </c>
      <c r="G4682" s="3">
        <f>IF(Dashboard!$I$4, ('Lookups and Calculations'!$F$9) / (1 - 'Lookups and Calculations'!$F$10), 'Lookups and Calculations'!$F$9)</f>
        <v>1951878.888340465</v>
      </c>
      <c r="H4682" s="12">
        <f t="shared" si="146"/>
        <v>0</v>
      </c>
      <c r="I4682" s="12">
        <f t="shared" si="147"/>
        <v>0</v>
      </c>
      <c r="J4682" s="13">
        <f>(1 - Dashboard!$I$9) * H4682 * Dashboard!$I$8 * 'Lookups and Calculations'!$F$12</f>
        <v>0</v>
      </c>
      <c r="K4682" s="12">
        <f>(1 - Dashboard!$I$11) * I4682 * Dashboard!$I$10 * 'Lookups and Calculations'!$F$12</f>
        <v>0</v>
      </c>
      <c r="L4682" s="12">
        <f>(H4682 - I4682) * Dashboard!$I$13 * (Dashboard!$D$12 / 365) * 'Lookups and Calculations'!$F$12</f>
        <v>0</v>
      </c>
      <c r="M4682" s="3">
        <f>(G4682*2) * Dashboard!$I$13 * (Dashboard!$D$12 / 365) * 'Lookups and Calculations'!$F$12</f>
        <v>1602.0878730267946</v>
      </c>
      <c r="N4682" s="12">
        <f>H4682 * Dashboard!$I$14 * Dashboard!$I$15 * (Dashboard!$D$12 / 365) * 'Lookups and Calculations'!$F$12</f>
        <v>0</v>
      </c>
    </row>
    <row r="4683" spans="1:14" x14ac:dyDescent="0.35">
      <c r="A4683" s="2">
        <v>4682</v>
      </c>
      <c r="B4683" s="11">
        <v>0.4463593499364415</v>
      </c>
      <c r="C4683" s="11">
        <v>-2.628437024370939</v>
      </c>
      <c r="D4683" s="3">
        <f>B4683*Dashboard!$D$11*Dashboard!$D$10*SQRT(Dashboard!$D$12/365)</f>
        <v>110822.88793203718</v>
      </c>
      <c r="E4683" s="3">
        <f>IF(Dashboard!$I$3,C4683*Dashboard!$E$11*Dashboard!$E$10*SQRT(Dashboard!$D$12/365),0)</f>
        <v>-1305185.9755139251</v>
      </c>
      <c r="F4683" s="3">
        <f>D4683+IF(Dashboard!$I$3,E4683,0)</f>
        <v>-1194363.0875818878</v>
      </c>
      <c r="G4683" s="3">
        <f>IF(Dashboard!$I$4, ('Lookups and Calculations'!$F$9) / (1 - 'Lookups and Calculations'!$F$10), 'Lookups and Calculations'!$F$9)</f>
        <v>1951878.888340465</v>
      </c>
      <c r="H4683" s="12">
        <f t="shared" si="146"/>
        <v>0</v>
      </c>
      <c r="I4683" s="12">
        <f t="shared" si="147"/>
        <v>0</v>
      </c>
      <c r="J4683" s="13">
        <f>(1 - Dashboard!$I$9) * H4683 * Dashboard!$I$8 * 'Lookups and Calculations'!$F$12</f>
        <v>0</v>
      </c>
      <c r="K4683" s="12">
        <f>(1 - Dashboard!$I$11) * I4683 * Dashboard!$I$10 * 'Lookups and Calculations'!$F$12</f>
        <v>0</v>
      </c>
      <c r="L4683" s="12">
        <f>(H4683 - I4683) * Dashboard!$I$13 * (Dashboard!$D$12 / 365) * 'Lookups and Calculations'!$F$12</f>
        <v>0</v>
      </c>
      <c r="M4683" s="3">
        <f>(G4683*2) * Dashboard!$I$13 * (Dashboard!$D$12 / 365) * 'Lookups and Calculations'!$F$12</f>
        <v>1602.0878730267946</v>
      </c>
      <c r="N4683" s="12">
        <f>H4683 * Dashboard!$I$14 * Dashboard!$I$15 * (Dashboard!$D$12 / 365) * 'Lookups and Calculations'!$F$12</f>
        <v>0</v>
      </c>
    </row>
    <row r="4684" spans="1:14" x14ac:dyDescent="0.35">
      <c r="A4684" s="2">
        <v>4683</v>
      </c>
      <c r="B4684" s="11">
        <v>-0.92195325577182763</v>
      </c>
      <c r="C4684" s="11">
        <v>-1.3771608761092431</v>
      </c>
      <c r="D4684" s="3">
        <f>B4684*Dashboard!$D$11*Dashboard!$D$10*SQRT(Dashboard!$D$12/365)</f>
        <v>-228904.18304786689</v>
      </c>
      <c r="E4684" s="3">
        <f>IF(Dashboard!$I$3,C4684*Dashboard!$E$11*Dashboard!$E$10*SQRT(Dashboard!$D$12/365),0)</f>
        <v>-683847.87037248351</v>
      </c>
      <c r="F4684" s="3">
        <f>D4684+IF(Dashboard!$I$3,E4684,0)</f>
        <v>-912752.05342035042</v>
      </c>
      <c r="G4684" s="3">
        <f>IF(Dashboard!$I$4, ('Lookups and Calculations'!$F$9) / (1 - 'Lookups and Calculations'!$F$10), 'Lookups and Calculations'!$F$9)</f>
        <v>1951878.888340465</v>
      </c>
      <c r="H4684" s="12">
        <f t="shared" si="146"/>
        <v>0</v>
      </c>
      <c r="I4684" s="12">
        <f t="shared" si="147"/>
        <v>0</v>
      </c>
      <c r="J4684" s="13">
        <f>(1 - Dashboard!$I$9) * H4684 * Dashboard!$I$8 * 'Lookups and Calculations'!$F$12</f>
        <v>0</v>
      </c>
      <c r="K4684" s="12">
        <f>(1 - Dashboard!$I$11) * I4684 * Dashboard!$I$10 * 'Lookups and Calculations'!$F$12</f>
        <v>0</v>
      </c>
      <c r="L4684" s="12">
        <f>(H4684 - I4684) * Dashboard!$I$13 * (Dashboard!$D$12 / 365) * 'Lookups and Calculations'!$F$12</f>
        <v>0</v>
      </c>
      <c r="M4684" s="3">
        <f>(G4684*2) * Dashboard!$I$13 * (Dashboard!$D$12 / 365) * 'Lookups and Calculations'!$F$12</f>
        <v>1602.0878730267946</v>
      </c>
      <c r="N4684" s="12">
        <f>H4684 * Dashboard!$I$14 * Dashboard!$I$15 * (Dashboard!$D$12 / 365) * 'Lookups and Calculations'!$F$12</f>
        <v>0</v>
      </c>
    </row>
    <row r="4685" spans="1:14" x14ac:dyDescent="0.35">
      <c r="A4685" s="2">
        <v>4684</v>
      </c>
      <c r="B4685" s="11">
        <v>-0.61246679153409722</v>
      </c>
      <c r="C4685" s="11">
        <v>-0.15420986096252209</v>
      </c>
      <c r="D4685" s="3">
        <f>B4685*Dashboard!$D$11*Dashboard!$D$10*SQRT(Dashboard!$D$12/365)</f>
        <v>-152064.33697410533</v>
      </c>
      <c r="E4685" s="3">
        <f>IF(Dashboard!$I$3,C4685*Dashboard!$E$11*Dashboard!$E$10*SQRT(Dashboard!$D$12/365),0)</f>
        <v>-76574.993407881426</v>
      </c>
      <c r="F4685" s="3">
        <f>D4685+IF(Dashboard!$I$3,E4685,0)</f>
        <v>-228639.33038198674</v>
      </c>
      <c r="G4685" s="3">
        <f>IF(Dashboard!$I$4, ('Lookups and Calculations'!$F$9) / (1 - 'Lookups and Calculations'!$F$10), 'Lookups and Calculations'!$F$9)</f>
        <v>1951878.888340465</v>
      </c>
      <c r="H4685" s="12">
        <f t="shared" si="146"/>
        <v>0</v>
      </c>
      <c r="I4685" s="12">
        <f t="shared" si="147"/>
        <v>0</v>
      </c>
      <c r="J4685" s="13">
        <f>(1 - Dashboard!$I$9) * H4685 * Dashboard!$I$8 * 'Lookups and Calculations'!$F$12</f>
        <v>0</v>
      </c>
      <c r="K4685" s="12">
        <f>(1 - Dashboard!$I$11) * I4685 * Dashboard!$I$10 * 'Lookups and Calculations'!$F$12</f>
        <v>0</v>
      </c>
      <c r="L4685" s="12">
        <f>(H4685 - I4685) * Dashboard!$I$13 * (Dashboard!$D$12 / 365) * 'Lookups and Calculations'!$F$12</f>
        <v>0</v>
      </c>
      <c r="M4685" s="3">
        <f>(G4685*2) * Dashboard!$I$13 * (Dashboard!$D$12 / 365) * 'Lookups and Calculations'!$F$12</f>
        <v>1602.0878730267946</v>
      </c>
      <c r="N4685" s="12">
        <f>H4685 * Dashboard!$I$14 * Dashboard!$I$15 * (Dashboard!$D$12 / 365) * 'Lookups and Calculations'!$F$12</f>
        <v>0</v>
      </c>
    </row>
    <row r="4686" spans="1:14" x14ac:dyDescent="0.35">
      <c r="A4686" s="2">
        <v>4685</v>
      </c>
      <c r="B4686" s="11">
        <v>-0.14684494420784477</v>
      </c>
      <c r="C4686" s="11">
        <v>1.0119871867580992</v>
      </c>
      <c r="D4686" s="3">
        <f>B4686*Dashboard!$D$11*Dashboard!$D$10*SQRT(Dashboard!$D$12/365)</f>
        <v>-36458.922161369548</v>
      </c>
      <c r="E4686" s="3">
        <f>IF(Dashboard!$I$3,C4686*Dashboard!$E$11*Dashboard!$E$10*SQRT(Dashboard!$D$12/365),0)</f>
        <v>502515.93297068833</v>
      </c>
      <c r="F4686" s="3">
        <f>D4686+IF(Dashboard!$I$3,E4686,0)</f>
        <v>466057.0108093188</v>
      </c>
      <c r="G4686" s="3">
        <f>IF(Dashboard!$I$4, ('Lookups and Calculations'!$F$9) / (1 - 'Lookups and Calculations'!$F$10), 'Lookups and Calculations'!$F$9)</f>
        <v>1951878.888340465</v>
      </c>
      <c r="H4686" s="12">
        <f t="shared" si="146"/>
        <v>0</v>
      </c>
      <c r="I4686" s="12">
        <f t="shared" si="147"/>
        <v>0</v>
      </c>
      <c r="J4686" s="13">
        <f>(1 - Dashboard!$I$9) * H4686 * Dashboard!$I$8 * 'Lookups and Calculations'!$F$12</f>
        <v>0</v>
      </c>
      <c r="K4686" s="12">
        <f>(1 - Dashboard!$I$11) * I4686 * Dashboard!$I$10 * 'Lookups and Calculations'!$F$12</f>
        <v>0</v>
      </c>
      <c r="L4686" s="12">
        <f>(H4686 - I4686) * Dashboard!$I$13 * (Dashboard!$D$12 / 365) * 'Lookups and Calculations'!$F$12</f>
        <v>0</v>
      </c>
      <c r="M4686" s="3">
        <f>(G4686*2) * Dashboard!$I$13 * (Dashboard!$D$12 / 365) * 'Lookups and Calculations'!$F$12</f>
        <v>1602.0878730267946</v>
      </c>
      <c r="N4686" s="12">
        <f>H4686 * Dashboard!$I$14 * Dashboard!$I$15 * (Dashboard!$D$12 / 365) * 'Lookups and Calculations'!$F$12</f>
        <v>0</v>
      </c>
    </row>
    <row r="4687" spans="1:14" x14ac:dyDescent="0.35">
      <c r="A4687" s="2">
        <v>4686</v>
      </c>
      <c r="B4687" s="11">
        <v>0.22748848591049489</v>
      </c>
      <c r="C4687" s="11">
        <v>1.4726027851866459</v>
      </c>
      <c r="D4687" s="3">
        <f>B4687*Dashboard!$D$11*Dashboard!$D$10*SQRT(Dashboard!$D$12/365)</f>
        <v>56481.243158628713</v>
      </c>
      <c r="E4687" s="3">
        <f>IF(Dashboard!$I$3,C4687*Dashboard!$E$11*Dashboard!$E$10*SQRT(Dashboard!$D$12/365),0)</f>
        <v>731240.84195562976</v>
      </c>
      <c r="F4687" s="3">
        <f>D4687+IF(Dashboard!$I$3,E4687,0)</f>
        <v>787722.08511425846</v>
      </c>
      <c r="G4687" s="3">
        <f>IF(Dashboard!$I$4, ('Lookups and Calculations'!$F$9) / (1 - 'Lookups and Calculations'!$F$10), 'Lookups and Calculations'!$F$9)</f>
        <v>1951878.888340465</v>
      </c>
      <c r="H4687" s="12">
        <f t="shared" si="146"/>
        <v>0</v>
      </c>
      <c r="I4687" s="12">
        <f t="shared" si="147"/>
        <v>0</v>
      </c>
      <c r="J4687" s="13">
        <f>(1 - Dashboard!$I$9) * H4687 * Dashboard!$I$8 * 'Lookups and Calculations'!$F$12</f>
        <v>0</v>
      </c>
      <c r="K4687" s="12">
        <f>(1 - Dashboard!$I$11) * I4687 * Dashboard!$I$10 * 'Lookups and Calculations'!$F$12</f>
        <v>0</v>
      </c>
      <c r="L4687" s="12">
        <f>(H4687 - I4687) * Dashboard!$I$13 * (Dashboard!$D$12 / 365) * 'Lookups and Calculations'!$F$12</f>
        <v>0</v>
      </c>
      <c r="M4687" s="3">
        <f>(G4687*2) * Dashboard!$I$13 * (Dashboard!$D$12 / 365) * 'Lookups and Calculations'!$F$12</f>
        <v>1602.0878730267946</v>
      </c>
      <c r="N4687" s="12">
        <f>H4687 * Dashboard!$I$14 * Dashboard!$I$15 * (Dashboard!$D$12 / 365) * 'Lookups and Calculations'!$F$12</f>
        <v>0</v>
      </c>
    </row>
    <row r="4688" spans="1:14" x14ac:dyDescent="0.35">
      <c r="A4688" s="2">
        <v>4687</v>
      </c>
      <c r="B4688" s="11">
        <v>1.1158765332268394</v>
      </c>
      <c r="C4688" s="11">
        <v>-1.176101879927987</v>
      </c>
      <c r="D4688" s="3">
        <f>B4688*Dashboard!$D$11*Dashboard!$D$10*SQRT(Dashboard!$D$12/365)</f>
        <v>277051.79695551848</v>
      </c>
      <c r="E4688" s="3">
        <f>IF(Dashboard!$I$3,C4688*Dashboard!$E$11*Dashboard!$E$10*SQRT(Dashboard!$D$12/365),0)</f>
        <v>-584009.30485483026</v>
      </c>
      <c r="F4688" s="3">
        <f>D4688+IF(Dashboard!$I$3,E4688,0)</f>
        <v>-306957.50789931178</v>
      </c>
      <c r="G4688" s="3">
        <f>IF(Dashboard!$I$4, ('Lookups and Calculations'!$F$9) / (1 - 'Lookups and Calculations'!$F$10), 'Lookups and Calculations'!$F$9)</f>
        <v>1951878.888340465</v>
      </c>
      <c r="H4688" s="12">
        <f t="shared" si="146"/>
        <v>0</v>
      </c>
      <c r="I4688" s="12">
        <f t="shared" si="147"/>
        <v>0</v>
      </c>
      <c r="J4688" s="13">
        <f>(1 - Dashboard!$I$9) * H4688 * Dashboard!$I$8 * 'Lookups and Calculations'!$F$12</f>
        <v>0</v>
      </c>
      <c r="K4688" s="12">
        <f>(1 - Dashboard!$I$11) * I4688 * Dashboard!$I$10 * 'Lookups and Calculations'!$F$12</f>
        <v>0</v>
      </c>
      <c r="L4688" s="12">
        <f>(H4688 - I4688) * Dashboard!$I$13 * (Dashboard!$D$12 / 365) * 'Lookups and Calculations'!$F$12</f>
        <v>0</v>
      </c>
      <c r="M4688" s="3">
        <f>(G4688*2) * Dashboard!$I$13 * (Dashboard!$D$12 / 365) * 'Lookups and Calculations'!$F$12</f>
        <v>1602.0878730267946</v>
      </c>
      <c r="N4688" s="12">
        <f>H4688 * Dashboard!$I$14 * Dashboard!$I$15 * (Dashboard!$D$12 / 365) * 'Lookups and Calculations'!$F$12</f>
        <v>0</v>
      </c>
    </row>
    <row r="4689" spans="1:14" x14ac:dyDescent="0.35">
      <c r="A4689" s="2">
        <v>4688</v>
      </c>
      <c r="B4689" s="11">
        <v>-0.38136750493764499</v>
      </c>
      <c r="C4689" s="11">
        <v>-1.1230653060799702</v>
      </c>
      <c r="D4689" s="3">
        <f>B4689*Dashboard!$D$11*Dashboard!$D$10*SQRT(Dashboard!$D$12/365)</f>
        <v>-94686.597842396281</v>
      </c>
      <c r="E4689" s="3">
        <f>IF(Dashboard!$I$3,C4689*Dashboard!$E$11*Dashboard!$E$10*SQRT(Dashboard!$D$12/365),0)</f>
        <v>-557673.27635808254</v>
      </c>
      <c r="F4689" s="3">
        <f>D4689+IF(Dashboard!$I$3,E4689,0)</f>
        <v>-652359.87420047878</v>
      </c>
      <c r="G4689" s="3">
        <f>IF(Dashboard!$I$4, ('Lookups and Calculations'!$F$9) / (1 - 'Lookups and Calculations'!$F$10), 'Lookups and Calculations'!$F$9)</f>
        <v>1951878.888340465</v>
      </c>
      <c r="H4689" s="12">
        <f t="shared" si="146"/>
        <v>0</v>
      </c>
      <c r="I4689" s="12">
        <f t="shared" si="147"/>
        <v>0</v>
      </c>
      <c r="J4689" s="13">
        <f>(1 - Dashboard!$I$9) * H4689 * Dashboard!$I$8 * 'Lookups and Calculations'!$F$12</f>
        <v>0</v>
      </c>
      <c r="K4689" s="12">
        <f>(1 - Dashboard!$I$11) * I4689 * Dashboard!$I$10 * 'Lookups and Calculations'!$F$12</f>
        <v>0</v>
      </c>
      <c r="L4689" s="12">
        <f>(H4689 - I4689) * Dashboard!$I$13 * (Dashboard!$D$12 / 365) * 'Lookups and Calculations'!$F$12</f>
        <v>0</v>
      </c>
      <c r="M4689" s="3">
        <f>(G4689*2) * Dashboard!$I$13 * (Dashboard!$D$12 / 365) * 'Lookups and Calculations'!$F$12</f>
        <v>1602.0878730267946</v>
      </c>
      <c r="N4689" s="12">
        <f>H4689 * Dashboard!$I$14 * Dashboard!$I$15 * (Dashboard!$D$12 / 365) * 'Lookups and Calculations'!$F$12</f>
        <v>0</v>
      </c>
    </row>
    <row r="4690" spans="1:14" x14ac:dyDescent="0.35">
      <c r="A4690" s="2">
        <v>4689</v>
      </c>
      <c r="B4690" s="11">
        <v>-1.5754743497363088</v>
      </c>
      <c r="C4690" s="11">
        <v>-0.20008912891585459</v>
      </c>
      <c r="D4690" s="3">
        <f>B4690*Dashboard!$D$11*Dashboard!$D$10*SQRT(Dashboard!$D$12/365)</f>
        <v>-391161.55475512677</v>
      </c>
      <c r="E4690" s="3">
        <f>IF(Dashboard!$I$3,C4690*Dashboard!$E$11*Dashboard!$E$10*SQRT(Dashboard!$D$12/365),0)</f>
        <v>-99356.964801647773</v>
      </c>
      <c r="F4690" s="3">
        <f>D4690+IF(Dashboard!$I$3,E4690,0)</f>
        <v>-490518.51955677452</v>
      </c>
      <c r="G4690" s="3">
        <f>IF(Dashboard!$I$4, ('Lookups and Calculations'!$F$9) / (1 - 'Lookups and Calculations'!$F$10), 'Lookups and Calculations'!$F$9)</f>
        <v>1951878.888340465</v>
      </c>
      <c r="H4690" s="12">
        <f t="shared" si="146"/>
        <v>0</v>
      </c>
      <c r="I4690" s="12">
        <f t="shared" si="147"/>
        <v>0</v>
      </c>
      <c r="J4690" s="13">
        <f>(1 - Dashboard!$I$9) * H4690 * Dashboard!$I$8 * 'Lookups and Calculations'!$F$12</f>
        <v>0</v>
      </c>
      <c r="K4690" s="12">
        <f>(1 - Dashboard!$I$11) * I4690 * Dashboard!$I$10 * 'Lookups and Calculations'!$F$12</f>
        <v>0</v>
      </c>
      <c r="L4690" s="12">
        <f>(H4690 - I4690) * Dashboard!$I$13 * (Dashboard!$D$12 / 365) * 'Lookups and Calculations'!$F$12</f>
        <v>0</v>
      </c>
      <c r="M4690" s="3">
        <f>(G4690*2) * Dashboard!$I$13 * (Dashboard!$D$12 / 365) * 'Lookups and Calculations'!$F$12</f>
        <v>1602.0878730267946</v>
      </c>
      <c r="N4690" s="12">
        <f>H4690 * Dashboard!$I$14 * Dashboard!$I$15 * (Dashboard!$D$12 / 365) * 'Lookups and Calculations'!$F$12</f>
        <v>0</v>
      </c>
    </row>
    <row r="4691" spans="1:14" x14ac:dyDescent="0.35">
      <c r="A4691" s="2">
        <v>4690</v>
      </c>
      <c r="B4691" s="11">
        <v>-1.355706798943777</v>
      </c>
      <c r="C4691" s="11">
        <v>-0.65708237856276752</v>
      </c>
      <c r="D4691" s="3">
        <f>B4691*Dashboard!$D$11*Dashboard!$D$10*SQRT(Dashboard!$D$12/365)</f>
        <v>-336597.2790072409</v>
      </c>
      <c r="E4691" s="3">
        <f>IF(Dashboard!$I$3,C4691*Dashboard!$E$11*Dashboard!$E$10*SQRT(Dashboard!$D$12/365),0)</f>
        <v>-326283.14747723809</v>
      </c>
      <c r="F4691" s="3">
        <f>D4691+IF(Dashboard!$I$3,E4691,0)</f>
        <v>-662880.42648447899</v>
      </c>
      <c r="G4691" s="3">
        <f>IF(Dashboard!$I$4, ('Lookups and Calculations'!$F$9) / (1 - 'Lookups and Calculations'!$F$10), 'Lookups and Calculations'!$F$9)</f>
        <v>1951878.888340465</v>
      </c>
      <c r="H4691" s="12">
        <f t="shared" si="146"/>
        <v>0</v>
      </c>
      <c r="I4691" s="12">
        <f t="shared" si="147"/>
        <v>0</v>
      </c>
      <c r="J4691" s="13">
        <f>(1 - Dashboard!$I$9) * H4691 * Dashboard!$I$8 * 'Lookups and Calculations'!$F$12</f>
        <v>0</v>
      </c>
      <c r="K4691" s="12">
        <f>(1 - Dashboard!$I$11) * I4691 * Dashboard!$I$10 * 'Lookups and Calculations'!$F$12</f>
        <v>0</v>
      </c>
      <c r="L4691" s="12">
        <f>(H4691 - I4691) * Dashboard!$I$13 * (Dashboard!$D$12 / 365) * 'Lookups and Calculations'!$F$12</f>
        <v>0</v>
      </c>
      <c r="M4691" s="3">
        <f>(G4691*2) * Dashboard!$I$13 * (Dashboard!$D$12 / 365) * 'Lookups and Calculations'!$F$12</f>
        <v>1602.0878730267946</v>
      </c>
      <c r="N4691" s="12">
        <f>H4691 * Dashboard!$I$14 * Dashboard!$I$15 * (Dashboard!$D$12 / 365) * 'Lookups and Calculations'!$F$12</f>
        <v>0</v>
      </c>
    </row>
    <row r="4692" spans="1:14" x14ac:dyDescent="0.35">
      <c r="A4692" s="2">
        <v>4691</v>
      </c>
      <c r="B4692" s="11">
        <v>1.5003672738934484</v>
      </c>
      <c r="C4692" s="11">
        <v>-0.54472176826279795</v>
      </c>
      <c r="D4692" s="3">
        <f>B4692*Dashboard!$D$11*Dashboard!$D$10*SQRT(Dashboard!$D$12/365)</f>
        <v>372513.83728214988</v>
      </c>
      <c r="E4692" s="3">
        <f>IF(Dashboard!$I$3,C4692*Dashboard!$E$11*Dashboard!$E$10*SQRT(Dashboard!$D$12/365),0)</f>
        <v>-270488.96583851165</v>
      </c>
      <c r="F4692" s="3">
        <f>D4692+IF(Dashboard!$I$3,E4692,0)</f>
        <v>102024.87144363823</v>
      </c>
      <c r="G4692" s="3">
        <f>IF(Dashboard!$I$4, ('Lookups and Calculations'!$F$9) / (1 - 'Lookups and Calculations'!$F$10), 'Lookups and Calculations'!$F$9)</f>
        <v>1951878.888340465</v>
      </c>
      <c r="H4692" s="12">
        <f t="shared" si="146"/>
        <v>0</v>
      </c>
      <c r="I4692" s="12">
        <f t="shared" si="147"/>
        <v>0</v>
      </c>
      <c r="J4692" s="13">
        <f>(1 - Dashboard!$I$9) * H4692 * Dashboard!$I$8 * 'Lookups and Calculations'!$F$12</f>
        <v>0</v>
      </c>
      <c r="K4692" s="12">
        <f>(1 - Dashboard!$I$11) * I4692 * Dashboard!$I$10 * 'Lookups and Calculations'!$F$12</f>
        <v>0</v>
      </c>
      <c r="L4692" s="12">
        <f>(H4692 - I4692) * Dashboard!$I$13 * (Dashboard!$D$12 / 365) * 'Lookups and Calculations'!$F$12</f>
        <v>0</v>
      </c>
      <c r="M4692" s="3">
        <f>(G4692*2) * Dashboard!$I$13 * (Dashboard!$D$12 / 365) * 'Lookups and Calculations'!$F$12</f>
        <v>1602.0878730267946</v>
      </c>
      <c r="N4692" s="12">
        <f>H4692 * Dashboard!$I$14 * Dashboard!$I$15 * (Dashboard!$D$12 / 365) * 'Lookups and Calculations'!$F$12</f>
        <v>0</v>
      </c>
    </row>
    <row r="4693" spans="1:14" x14ac:dyDescent="0.35">
      <c r="A4693" s="2">
        <v>4692</v>
      </c>
      <c r="B4693" s="11">
        <v>-0.7621257433976526</v>
      </c>
      <c r="C4693" s="11">
        <v>1.0059635632495538</v>
      </c>
      <c r="D4693" s="3">
        <f>B4693*Dashboard!$D$11*Dashboard!$D$10*SQRT(Dashboard!$D$12/365)</f>
        <v>-189221.92592740638</v>
      </c>
      <c r="E4693" s="3">
        <f>IF(Dashboard!$I$3,C4693*Dashboard!$E$11*Dashboard!$E$10*SQRT(Dashboard!$D$12/365),0)</f>
        <v>499524.82119885081</v>
      </c>
      <c r="F4693" s="3">
        <f>D4693+IF(Dashboard!$I$3,E4693,0)</f>
        <v>310302.89527144446</v>
      </c>
      <c r="G4693" s="3">
        <f>IF(Dashboard!$I$4, ('Lookups and Calculations'!$F$9) / (1 - 'Lookups and Calculations'!$F$10), 'Lookups and Calculations'!$F$9)</f>
        <v>1951878.888340465</v>
      </c>
      <c r="H4693" s="12">
        <f t="shared" si="146"/>
        <v>0</v>
      </c>
      <c r="I4693" s="12">
        <f t="shared" si="147"/>
        <v>0</v>
      </c>
      <c r="J4693" s="13">
        <f>(1 - Dashboard!$I$9) * H4693 * Dashboard!$I$8 * 'Lookups and Calculations'!$F$12</f>
        <v>0</v>
      </c>
      <c r="K4693" s="12">
        <f>(1 - Dashboard!$I$11) * I4693 * Dashboard!$I$10 * 'Lookups and Calculations'!$F$12</f>
        <v>0</v>
      </c>
      <c r="L4693" s="12">
        <f>(H4693 - I4693) * Dashboard!$I$13 * (Dashboard!$D$12 / 365) * 'Lookups and Calculations'!$F$12</f>
        <v>0</v>
      </c>
      <c r="M4693" s="3">
        <f>(G4693*2) * Dashboard!$I$13 * (Dashboard!$D$12 / 365) * 'Lookups and Calculations'!$F$12</f>
        <v>1602.0878730267946</v>
      </c>
      <c r="N4693" s="12">
        <f>H4693 * Dashboard!$I$14 * Dashboard!$I$15 * (Dashboard!$D$12 / 365) * 'Lookups and Calculations'!$F$12</f>
        <v>0</v>
      </c>
    </row>
    <row r="4694" spans="1:14" x14ac:dyDescent="0.35">
      <c r="A4694" s="2">
        <v>4693</v>
      </c>
      <c r="B4694" s="11">
        <v>-0.14752882552266114</v>
      </c>
      <c r="C4694" s="11">
        <v>-0.80886850947134525</v>
      </c>
      <c r="D4694" s="3">
        <f>B4694*Dashboard!$D$11*Dashboard!$D$10*SQRT(Dashboard!$D$12/365)</f>
        <v>-36628.717422343703</v>
      </c>
      <c r="E4694" s="3">
        <f>IF(Dashboard!$I$3,C4694*Dashboard!$E$11*Dashboard!$E$10*SQRT(Dashboard!$D$12/365),0)</f>
        <v>-401654.60492610338</v>
      </c>
      <c r="F4694" s="3">
        <f>D4694+IF(Dashboard!$I$3,E4694,0)</f>
        <v>-438283.32234844705</v>
      </c>
      <c r="G4694" s="3">
        <f>IF(Dashboard!$I$4, ('Lookups and Calculations'!$F$9) / (1 - 'Lookups and Calculations'!$F$10), 'Lookups and Calculations'!$F$9)</f>
        <v>1951878.888340465</v>
      </c>
      <c r="H4694" s="12">
        <f t="shared" si="146"/>
        <v>0</v>
      </c>
      <c r="I4694" s="12">
        <f t="shared" si="147"/>
        <v>0</v>
      </c>
      <c r="J4694" s="13">
        <f>(1 - Dashboard!$I$9) * H4694 * Dashboard!$I$8 * 'Lookups and Calculations'!$F$12</f>
        <v>0</v>
      </c>
      <c r="K4694" s="12">
        <f>(1 - Dashboard!$I$11) * I4694 * Dashboard!$I$10 * 'Lookups and Calculations'!$F$12</f>
        <v>0</v>
      </c>
      <c r="L4694" s="12">
        <f>(H4694 - I4694) * Dashboard!$I$13 * (Dashboard!$D$12 / 365) * 'Lookups and Calculations'!$F$12</f>
        <v>0</v>
      </c>
      <c r="M4694" s="3">
        <f>(G4694*2) * Dashboard!$I$13 * (Dashboard!$D$12 / 365) * 'Lookups and Calculations'!$F$12</f>
        <v>1602.0878730267946</v>
      </c>
      <c r="N4694" s="12">
        <f>H4694 * Dashboard!$I$14 * Dashboard!$I$15 * (Dashboard!$D$12 / 365) * 'Lookups and Calculations'!$F$12</f>
        <v>0</v>
      </c>
    </row>
    <row r="4695" spans="1:14" x14ac:dyDescent="0.35">
      <c r="A4695" s="2">
        <v>4694</v>
      </c>
      <c r="B4695" s="11">
        <v>-0.24816814572455378</v>
      </c>
      <c r="C4695" s="11">
        <v>0.74485025966903384</v>
      </c>
      <c r="D4695" s="3">
        <f>B4695*Dashboard!$D$11*Dashboard!$D$10*SQRT(Dashboard!$D$12/365)</f>
        <v>-61615.625629551381</v>
      </c>
      <c r="E4695" s="3">
        <f>IF(Dashboard!$I$3,C4695*Dashboard!$E$11*Dashboard!$E$10*SQRT(Dashboard!$D$12/365),0)</f>
        <v>369865.47661745711</v>
      </c>
      <c r="F4695" s="3">
        <f>D4695+IF(Dashboard!$I$3,E4695,0)</f>
        <v>308249.85098790575</v>
      </c>
      <c r="G4695" s="3">
        <f>IF(Dashboard!$I$4, ('Lookups and Calculations'!$F$9) / (1 - 'Lookups and Calculations'!$F$10), 'Lookups and Calculations'!$F$9)</f>
        <v>1951878.888340465</v>
      </c>
      <c r="H4695" s="12">
        <f t="shared" si="146"/>
        <v>0</v>
      </c>
      <c r="I4695" s="12">
        <f t="shared" si="147"/>
        <v>0</v>
      </c>
      <c r="J4695" s="13">
        <f>(1 - Dashboard!$I$9) * H4695 * Dashboard!$I$8 * 'Lookups and Calculations'!$F$12</f>
        <v>0</v>
      </c>
      <c r="K4695" s="12">
        <f>(1 - Dashboard!$I$11) * I4695 * Dashboard!$I$10 * 'Lookups and Calculations'!$F$12</f>
        <v>0</v>
      </c>
      <c r="L4695" s="12">
        <f>(H4695 - I4695) * Dashboard!$I$13 * (Dashboard!$D$12 / 365) * 'Lookups and Calculations'!$F$12</f>
        <v>0</v>
      </c>
      <c r="M4695" s="3">
        <f>(G4695*2) * Dashboard!$I$13 * (Dashboard!$D$12 / 365) * 'Lookups and Calculations'!$F$12</f>
        <v>1602.0878730267946</v>
      </c>
      <c r="N4695" s="12">
        <f>H4695 * Dashboard!$I$14 * Dashboard!$I$15 * (Dashboard!$D$12 / 365) * 'Lookups and Calculations'!$F$12</f>
        <v>0</v>
      </c>
    </row>
    <row r="4696" spans="1:14" x14ac:dyDescent="0.35">
      <c r="A4696" s="2">
        <v>4695</v>
      </c>
      <c r="B4696" s="11">
        <v>1.5184934639811095E-2</v>
      </c>
      <c r="C4696" s="11">
        <v>0.55272570338171056</v>
      </c>
      <c r="D4696" s="3">
        <f>B4696*Dashboard!$D$11*Dashboard!$D$10*SQRT(Dashboard!$D$12/365)</f>
        <v>3770.1423977849213</v>
      </c>
      <c r="E4696" s="3">
        <f>IF(Dashboard!$I$3,C4696*Dashboard!$E$11*Dashboard!$E$10*SQRT(Dashboard!$D$12/365),0)</f>
        <v>274463.4281403537</v>
      </c>
      <c r="F4696" s="3">
        <f>D4696+IF(Dashboard!$I$3,E4696,0)</f>
        <v>278233.57053813862</v>
      </c>
      <c r="G4696" s="3">
        <f>IF(Dashboard!$I$4, ('Lookups and Calculations'!$F$9) / (1 - 'Lookups and Calculations'!$F$10), 'Lookups and Calculations'!$F$9)</f>
        <v>1951878.888340465</v>
      </c>
      <c r="H4696" s="12">
        <f t="shared" si="146"/>
        <v>0</v>
      </c>
      <c r="I4696" s="12">
        <f t="shared" si="147"/>
        <v>0</v>
      </c>
      <c r="J4696" s="13">
        <f>(1 - Dashboard!$I$9) * H4696 * Dashboard!$I$8 * 'Lookups and Calculations'!$F$12</f>
        <v>0</v>
      </c>
      <c r="K4696" s="12">
        <f>(1 - Dashboard!$I$11) * I4696 * Dashboard!$I$10 * 'Lookups and Calculations'!$F$12</f>
        <v>0</v>
      </c>
      <c r="L4696" s="12">
        <f>(H4696 - I4696) * Dashboard!$I$13 * (Dashboard!$D$12 / 365) * 'Lookups and Calculations'!$F$12</f>
        <v>0</v>
      </c>
      <c r="M4696" s="3">
        <f>(G4696*2) * Dashboard!$I$13 * (Dashboard!$D$12 / 365) * 'Lookups and Calculations'!$F$12</f>
        <v>1602.0878730267946</v>
      </c>
      <c r="N4696" s="12">
        <f>H4696 * Dashboard!$I$14 * Dashboard!$I$15 * (Dashboard!$D$12 / 365) * 'Lookups and Calculations'!$F$12</f>
        <v>0</v>
      </c>
    </row>
    <row r="4697" spans="1:14" x14ac:dyDescent="0.35">
      <c r="A4697" s="2">
        <v>4696</v>
      </c>
      <c r="B4697" s="11">
        <v>-1.4998628021770153</v>
      </c>
      <c r="C4697" s="11">
        <v>7.1678530593903556E-2</v>
      </c>
      <c r="D4697" s="3">
        <f>B4697*Dashboard!$D$11*Dashboard!$D$10*SQRT(Dashboard!$D$12/365)</f>
        <v>-372388.58615320385</v>
      </c>
      <c r="E4697" s="3">
        <f>IF(Dashboard!$I$3,C4697*Dashboard!$E$11*Dashboard!$E$10*SQRT(Dashboard!$D$12/365),0)</f>
        <v>35592.944403527741</v>
      </c>
      <c r="F4697" s="3">
        <f>D4697+IF(Dashboard!$I$3,E4697,0)</f>
        <v>-336795.64174967608</v>
      </c>
      <c r="G4697" s="3">
        <f>IF(Dashboard!$I$4, ('Lookups and Calculations'!$F$9) / (1 - 'Lookups and Calculations'!$F$10), 'Lookups and Calculations'!$F$9)</f>
        <v>1951878.888340465</v>
      </c>
      <c r="H4697" s="12">
        <f t="shared" si="146"/>
        <v>0</v>
      </c>
      <c r="I4697" s="12">
        <f t="shared" si="147"/>
        <v>0</v>
      </c>
      <c r="J4697" s="13">
        <f>(1 - Dashboard!$I$9) * H4697 * Dashboard!$I$8 * 'Lookups and Calculations'!$F$12</f>
        <v>0</v>
      </c>
      <c r="K4697" s="12">
        <f>(1 - Dashboard!$I$11) * I4697 * Dashboard!$I$10 * 'Lookups and Calculations'!$F$12</f>
        <v>0</v>
      </c>
      <c r="L4697" s="12">
        <f>(H4697 - I4697) * Dashboard!$I$13 * (Dashboard!$D$12 / 365) * 'Lookups and Calculations'!$F$12</f>
        <v>0</v>
      </c>
      <c r="M4697" s="3">
        <f>(G4697*2) * Dashboard!$I$13 * (Dashboard!$D$12 / 365) * 'Lookups and Calculations'!$F$12</f>
        <v>1602.0878730267946</v>
      </c>
      <c r="N4697" s="12">
        <f>H4697 * Dashboard!$I$14 * Dashboard!$I$15 * (Dashboard!$D$12 / 365) * 'Lookups and Calculations'!$F$12</f>
        <v>0</v>
      </c>
    </row>
    <row r="4698" spans="1:14" x14ac:dyDescent="0.35">
      <c r="A4698" s="2">
        <v>4697</v>
      </c>
      <c r="B4698" s="11">
        <v>-0.73182133518792802</v>
      </c>
      <c r="C4698" s="11">
        <v>0.81518680229365981</v>
      </c>
      <c r="D4698" s="3">
        <f>B4698*Dashboard!$D$11*Dashboard!$D$10*SQRT(Dashboard!$D$12/365)</f>
        <v>-181697.89392191294</v>
      </c>
      <c r="E4698" s="3">
        <f>IF(Dashboard!$I$3,C4698*Dashboard!$E$11*Dashboard!$E$10*SQRT(Dashboard!$D$12/365),0)</f>
        <v>404792.03873350029</v>
      </c>
      <c r="F4698" s="3">
        <f>D4698+IF(Dashboard!$I$3,E4698,0)</f>
        <v>223094.14481158735</v>
      </c>
      <c r="G4698" s="3">
        <f>IF(Dashboard!$I$4, ('Lookups and Calculations'!$F$9) / (1 - 'Lookups and Calculations'!$F$10), 'Lookups and Calculations'!$F$9)</f>
        <v>1951878.888340465</v>
      </c>
      <c r="H4698" s="12">
        <f t="shared" si="146"/>
        <v>0</v>
      </c>
      <c r="I4698" s="12">
        <f t="shared" si="147"/>
        <v>0</v>
      </c>
      <c r="J4698" s="13">
        <f>(1 - Dashboard!$I$9) * H4698 * Dashboard!$I$8 * 'Lookups and Calculations'!$F$12</f>
        <v>0</v>
      </c>
      <c r="K4698" s="12">
        <f>(1 - Dashboard!$I$11) * I4698 * Dashboard!$I$10 * 'Lookups and Calculations'!$F$12</f>
        <v>0</v>
      </c>
      <c r="L4698" s="12">
        <f>(H4698 - I4698) * Dashboard!$I$13 * (Dashboard!$D$12 / 365) * 'Lookups and Calculations'!$F$12</f>
        <v>0</v>
      </c>
      <c r="M4698" s="3">
        <f>(G4698*2) * Dashboard!$I$13 * (Dashboard!$D$12 / 365) * 'Lookups and Calculations'!$F$12</f>
        <v>1602.0878730267946</v>
      </c>
      <c r="N4698" s="12">
        <f>H4698 * Dashboard!$I$14 * Dashboard!$I$15 * (Dashboard!$D$12 / 365) * 'Lookups and Calculations'!$F$12</f>
        <v>0</v>
      </c>
    </row>
    <row r="4699" spans="1:14" x14ac:dyDescent="0.35">
      <c r="A4699" s="2">
        <v>4698</v>
      </c>
      <c r="B4699" s="11">
        <v>-0.5661756225523632</v>
      </c>
      <c r="C4699" s="11">
        <v>0.58584869131968687</v>
      </c>
      <c r="D4699" s="3">
        <f>B4699*Dashboard!$D$11*Dashboard!$D$10*SQRT(Dashboard!$D$12/365)</f>
        <v>-140571.08376223419</v>
      </c>
      <c r="E4699" s="3">
        <f>IF(Dashboard!$I$3,C4699*Dashboard!$E$11*Dashboard!$E$10*SQRT(Dashboard!$D$12/365),0)</f>
        <v>290911.09605969832</v>
      </c>
      <c r="F4699" s="3">
        <f>D4699+IF(Dashboard!$I$3,E4699,0)</f>
        <v>150340.01229746413</v>
      </c>
      <c r="G4699" s="3">
        <f>IF(Dashboard!$I$4, ('Lookups and Calculations'!$F$9) / (1 - 'Lookups and Calculations'!$F$10), 'Lookups and Calculations'!$F$9)</f>
        <v>1951878.888340465</v>
      </c>
      <c r="H4699" s="12">
        <f t="shared" si="146"/>
        <v>0</v>
      </c>
      <c r="I4699" s="12">
        <f t="shared" si="147"/>
        <v>0</v>
      </c>
      <c r="J4699" s="13">
        <f>(1 - Dashboard!$I$9) * H4699 * Dashboard!$I$8 * 'Lookups and Calculations'!$F$12</f>
        <v>0</v>
      </c>
      <c r="K4699" s="12">
        <f>(1 - Dashboard!$I$11) * I4699 * Dashboard!$I$10 * 'Lookups and Calculations'!$F$12</f>
        <v>0</v>
      </c>
      <c r="L4699" s="12">
        <f>(H4699 - I4699) * Dashboard!$I$13 * (Dashboard!$D$12 / 365) * 'Lookups and Calculations'!$F$12</f>
        <v>0</v>
      </c>
      <c r="M4699" s="3">
        <f>(G4699*2) * Dashboard!$I$13 * (Dashboard!$D$12 / 365) * 'Lookups and Calculations'!$F$12</f>
        <v>1602.0878730267946</v>
      </c>
      <c r="N4699" s="12">
        <f>H4699 * Dashboard!$I$14 * Dashboard!$I$15 * (Dashboard!$D$12 / 365) * 'Lookups and Calculations'!$F$12</f>
        <v>0</v>
      </c>
    </row>
    <row r="4700" spans="1:14" x14ac:dyDescent="0.35">
      <c r="A4700" s="2">
        <v>4699</v>
      </c>
      <c r="B4700" s="11">
        <v>-0.36330872275942117</v>
      </c>
      <c r="C4700" s="11">
        <v>0.1364441240572655</v>
      </c>
      <c r="D4700" s="3">
        <f>B4700*Dashboard!$D$11*Dashboard!$D$10*SQRT(Dashboard!$D$12/365)</f>
        <v>-90202.931500890627</v>
      </c>
      <c r="E4700" s="3">
        <f>IF(Dashboard!$I$3,C4700*Dashboard!$E$11*Dashboard!$E$10*SQRT(Dashboard!$D$12/365),0)</f>
        <v>67753.17632099097</v>
      </c>
      <c r="F4700" s="3">
        <f>D4700+IF(Dashboard!$I$3,E4700,0)</f>
        <v>-22449.755179899657</v>
      </c>
      <c r="G4700" s="3">
        <f>IF(Dashboard!$I$4, ('Lookups and Calculations'!$F$9) / (1 - 'Lookups and Calculations'!$F$10), 'Lookups and Calculations'!$F$9)</f>
        <v>1951878.888340465</v>
      </c>
      <c r="H4700" s="12">
        <f t="shared" si="146"/>
        <v>0</v>
      </c>
      <c r="I4700" s="12">
        <f t="shared" si="147"/>
        <v>0</v>
      </c>
      <c r="J4700" s="13">
        <f>(1 - Dashboard!$I$9) * H4700 * Dashboard!$I$8 * 'Lookups and Calculations'!$F$12</f>
        <v>0</v>
      </c>
      <c r="K4700" s="12">
        <f>(1 - Dashboard!$I$11) * I4700 * Dashboard!$I$10 * 'Lookups and Calculations'!$F$12</f>
        <v>0</v>
      </c>
      <c r="L4700" s="12">
        <f>(H4700 - I4700) * Dashboard!$I$13 * (Dashboard!$D$12 / 365) * 'Lookups and Calculations'!$F$12</f>
        <v>0</v>
      </c>
      <c r="M4700" s="3">
        <f>(G4700*2) * Dashboard!$I$13 * (Dashboard!$D$12 / 365) * 'Lookups and Calculations'!$F$12</f>
        <v>1602.0878730267946</v>
      </c>
      <c r="N4700" s="12">
        <f>H4700 * Dashboard!$I$14 * Dashboard!$I$15 * (Dashboard!$D$12 / 365) * 'Lookups and Calculations'!$F$12</f>
        <v>0</v>
      </c>
    </row>
    <row r="4701" spans="1:14" x14ac:dyDescent="0.35">
      <c r="A4701" s="2">
        <v>4700</v>
      </c>
      <c r="B4701" s="11">
        <v>0.95700117709731813</v>
      </c>
      <c r="C4701" s="11">
        <v>1.0144090423278538</v>
      </c>
      <c r="D4701" s="3">
        <f>B4701*Dashboard!$D$11*Dashboard!$D$10*SQRT(Dashboard!$D$12/365)</f>
        <v>237605.94286954141</v>
      </c>
      <c r="E4701" s="3">
        <f>IF(Dashboard!$I$3,C4701*Dashboard!$E$11*Dashboard!$E$10*SQRT(Dashboard!$D$12/365),0)</f>
        <v>503718.53812921233</v>
      </c>
      <c r="F4701" s="3">
        <f>D4701+IF(Dashboard!$I$3,E4701,0)</f>
        <v>741324.4809987538</v>
      </c>
      <c r="G4701" s="3">
        <f>IF(Dashboard!$I$4, ('Lookups and Calculations'!$F$9) / (1 - 'Lookups and Calculations'!$F$10), 'Lookups and Calculations'!$F$9)</f>
        <v>1951878.888340465</v>
      </c>
      <c r="H4701" s="12">
        <f t="shared" si="146"/>
        <v>0</v>
      </c>
      <c r="I4701" s="12">
        <f t="shared" si="147"/>
        <v>0</v>
      </c>
      <c r="J4701" s="13">
        <f>(1 - Dashboard!$I$9) * H4701 * Dashboard!$I$8 * 'Lookups and Calculations'!$F$12</f>
        <v>0</v>
      </c>
      <c r="K4701" s="12">
        <f>(1 - Dashboard!$I$11) * I4701 * Dashboard!$I$10 * 'Lookups and Calculations'!$F$12</f>
        <v>0</v>
      </c>
      <c r="L4701" s="12">
        <f>(H4701 - I4701) * Dashboard!$I$13 * (Dashboard!$D$12 / 365) * 'Lookups and Calculations'!$F$12</f>
        <v>0</v>
      </c>
      <c r="M4701" s="3">
        <f>(G4701*2) * Dashboard!$I$13 * (Dashboard!$D$12 / 365) * 'Lookups and Calculations'!$F$12</f>
        <v>1602.0878730267946</v>
      </c>
      <c r="N4701" s="12">
        <f>H4701 * Dashboard!$I$14 * Dashboard!$I$15 * (Dashboard!$D$12 / 365) * 'Lookups and Calculations'!$F$12</f>
        <v>0</v>
      </c>
    </row>
    <row r="4702" spans="1:14" x14ac:dyDescent="0.35">
      <c r="A4702" s="2">
        <v>4701</v>
      </c>
      <c r="B4702" s="11">
        <v>1.7472515968049975</v>
      </c>
      <c r="C4702" s="11">
        <v>-1.3982719687805318</v>
      </c>
      <c r="D4702" s="3">
        <f>B4702*Dashboard!$D$11*Dashboard!$D$10*SQRT(Dashboard!$D$12/365)</f>
        <v>433810.71311571181</v>
      </c>
      <c r="E4702" s="3">
        <f>IF(Dashboard!$I$3,C4702*Dashboard!$E$11*Dashboard!$E$10*SQRT(Dashboard!$D$12/365),0)</f>
        <v>-694330.86913823674</v>
      </c>
      <c r="F4702" s="3">
        <f>D4702+IF(Dashboard!$I$3,E4702,0)</f>
        <v>-260520.15602252493</v>
      </c>
      <c r="G4702" s="3">
        <f>IF(Dashboard!$I$4, ('Lookups and Calculations'!$F$9) / (1 - 'Lookups and Calculations'!$F$10), 'Lookups and Calculations'!$F$9)</f>
        <v>1951878.888340465</v>
      </c>
      <c r="H4702" s="12">
        <f t="shared" si="146"/>
        <v>0</v>
      </c>
      <c r="I4702" s="12">
        <f t="shared" si="147"/>
        <v>0</v>
      </c>
      <c r="J4702" s="13">
        <f>(1 - Dashboard!$I$9) * H4702 * Dashboard!$I$8 * 'Lookups and Calculations'!$F$12</f>
        <v>0</v>
      </c>
      <c r="K4702" s="12">
        <f>(1 - Dashboard!$I$11) * I4702 * Dashboard!$I$10 * 'Lookups and Calculations'!$F$12</f>
        <v>0</v>
      </c>
      <c r="L4702" s="12">
        <f>(H4702 - I4702) * Dashboard!$I$13 * (Dashboard!$D$12 / 365) * 'Lookups and Calculations'!$F$12</f>
        <v>0</v>
      </c>
      <c r="M4702" s="3">
        <f>(G4702*2) * Dashboard!$I$13 * (Dashboard!$D$12 / 365) * 'Lookups and Calculations'!$F$12</f>
        <v>1602.0878730267946</v>
      </c>
      <c r="N4702" s="12">
        <f>H4702 * Dashboard!$I$14 * Dashboard!$I$15 * (Dashboard!$D$12 / 365) * 'Lookups and Calculations'!$F$12</f>
        <v>0</v>
      </c>
    </row>
    <row r="4703" spans="1:14" x14ac:dyDescent="0.35">
      <c r="A4703" s="2">
        <v>4702</v>
      </c>
      <c r="B4703" s="11">
        <v>1.6463717261404252E-2</v>
      </c>
      <c r="C4703" s="11">
        <v>-0.52744492204604632</v>
      </c>
      <c r="D4703" s="3">
        <f>B4703*Dashboard!$D$11*Dashboard!$D$10*SQRT(Dashboard!$D$12/365)</f>
        <v>4087.6408061467823</v>
      </c>
      <c r="E4703" s="3">
        <f>IF(Dashboard!$I$3,C4703*Dashboard!$E$11*Dashboard!$E$10*SQRT(Dashboard!$D$12/365),0)</f>
        <v>-261909.91403923495</v>
      </c>
      <c r="F4703" s="3">
        <f>D4703+IF(Dashboard!$I$3,E4703,0)</f>
        <v>-257822.27323308817</v>
      </c>
      <c r="G4703" s="3">
        <f>IF(Dashboard!$I$4, ('Lookups and Calculations'!$F$9) / (1 - 'Lookups and Calculations'!$F$10), 'Lookups and Calculations'!$F$9)</f>
        <v>1951878.888340465</v>
      </c>
      <c r="H4703" s="12">
        <f t="shared" si="146"/>
        <v>0</v>
      </c>
      <c r="I4703" s="12">
        <f t="shared" si="147"/>
        <v>0</v>
      </c>
      <c r="J4703" s="13">
        <f>(1 - Dashboard!$I$9) * H4703 * Dashboard!$I$8 * 'Lookups and Calculations'!$F$12</f>
        <v>0</v>
      </c>
      <c r="K4703" s="12">
        <f>(1 - Dashboard!$I$11) * I4703 * Dashboard!$I$10 * 'Lookups and Calculations'!$F$12</f>
        <v>0</v>
      </c>
      <c r="L4703" s="12">
        <f>(H4703 - I4703) * Dashboard!$I$13 * (Dashboard!$D$12 / 365) * 'Lookups and Calculations'!$F$12</f>
        <v>0</v>
      </c>
      <c r="M4703" s="3">
        <f>(G4703*2) * Dashboard!$I$13 * (Dashboard!$D$12 / 365) * 'Lookups and Calculations'!$F$12</f>
        <v>1602.0878730267946</v>
      </c>
      <c r="N4703" s="12">
        <f>H4703 * Dashboard!$I$14 * Dashboard!$I$15 * (Dashboard!$D$12 / 365) * 'Lookups and Calculations'!$F$12</f>
        <v>0</v>
      </c>
    </row>
    <row r="4704" spans="1:14" x14ac:dyDescent="0.35">
      <c r="A4704" s="2">
        <v>4703</v>
      </c>
      <c r="B4704" s="11">
        <v>-0.247588542011067</v>
      </c>
      <c r="C4704" s="11">
        <v>0.2240763714404724</v>
      </c>
      <c r="D4704" s="3">
        <f>B4704*Dashboard!$D$11*Dashboard!$D$10*SQRT(Dashboard!$D$12/365)</f>
        <v>-61471.720595650135</v>
      </c>
      <c r="E4704" s="3">
        <f>IF(Dashboard!$I$3,C4704*Dashboard!$E$11*Dashboard!$E$10*SQRT(Dashboard!$D$12/365),0)</f>
        <v>111268.15470047184</v>
      </c>
      <c r="F4704" s="3">
        <f>D4704+IF(Dashboard!$I$3,E4704,0)</f>
        <v>49796.43410482171</v>
      </c>
      <c r="G4704" s="3">
        <f>IF(Dashboard!$I$4, ('Lookups and Calculations'!$F$9) / (1 - 'Lookups and Calculations'!$F$10), 'Lookups and Calculations'!$F$9)</f>
        <v>1951878.888340465</v>
      </c>
      <c r="H4704" s="12">
        <f t="shared" si="146"/>
        <v>0</v>
      </c>
      <c r="I4704" s="12">
        <f t="shared" si="147"/>
        <v>0</v>
      </c>
      <c r="J4704" s="13">
        <f>(1 - Dashboard!$I$9) * H4704 * Dashboard!$I$8 * 'Lookups and Calculations'!$F$12</f>
        <v>0</v>
      </c>
      <c r="K4704" s="12">
        <f>(1 - Dashboard!$I$11) * I4704 * Dashboard!$I$10 * 'Lookups and Calculations'!$F$12</f>
        <v>0</v>
      </c>
      <c r="L4704" s="12">
        <f>(H4704 - I4704) * Dashboard!$I$13 * (Dashboard!$D$12 / 365) * 'Lookups and Calculations'!$F$12</f>
        <v>0</v>
      </c>
      <c r="M4704" s="3">
        <f>(G4704*2) * Dashboard!$I$13 * (Dashboard!$D$12 / 365) * 'Lookups and Calculations'!$F$12</f>
        <v>1602.0878730267946</v>
      </c>
      <c r="N4704" s="12">
        <f>H4704 * Dashboard!$I$14 * Dashboard!$I$15 * (Dashboard!$D$12 / 365) * 'Lookups and Calculations'!$F$12</f>
        <v>0</v>
      </c>
    </row>
    <row r="4705" spans="1:14" x14ac:dyDescent="0.35">
      <c r="A4705" s="2">
        <v>4704</v>
      </c>
      <c r="B4705" s="11">
        <v>0.60691541685320105</v>
      </c>
      <c r="C4705" s="11">
        <v>0.38897296888849175</v>
      </c>
      <c r="D4705" s="3">
        <f>B4705*Dashboard!$D$11*Dashboard!$D$10*SQRT(Dashboard!$D$12/365)</f>
        <v>150686.03186138099</v>
      </c>
      <c r="E4705" s="3">
        <f>IF(Dashboard!$I$3,C4705*Dashboard!$E$11*Dashboard!$E$10*SQRT(Dashboard!$D$12/365),0)</f>
        <v>193149.79173555688</v>
      </c>
      <c r="F4705" s="3">
        <f>D4705+IF(Dashboard!$I$3,E4705,0)</f>
        <v>343835.82359693787</v>
      </c>
      <c r="G4705" s="3">
        <f>IF(Dashboard!$I$4, ('Lookups and Calculations'!$F$9) / (1 - 'Lookups and Calculations'!$F$10), 'Lookups and Calculations'!$F$9)</f>
        <v>1951878.888340465</v>
      </c>
      <c r="H4705" s="12">
        <f t="shared" si="146"/>
        <v>0</v>
      </c>
      <c r="I4705" s="12">
        <f t="shared" si="147"/>
        <v>0</v>
      </c>
      <c r="J4705" s="13">
        <f>(1 - Dashboard!$I$9) * H4705 * Dashboard!$I$8 * 'Lookups and Calculations'!$F$12</f>
        <v>0</v>
      </c>
      <c r="K4705" s="12">
        <f>(1 - Dashboard!$I$11) * I4705 * Dashboard!$I$10 * 'Lookups and Calculations'!$F$12</f>
        <v>0</v>
      </c>
      <c r="L4705" s="12">
        <f>(H4705 - I4705) * Dashboard!$I$13 * (Dashboard!$D$12 / 365) * 'Lookups and Calculations'!$F$12</f>
        <v>0</v>
      </c>
      <c r="M4705" s="3">
        <f>(G4705*2) * Dashboard!$I$13 * (Dashboard!$D$12 / 365) * 'Lookups and Calculations'!$F$12</f>
        <v>1602.0878730267946</v>
      </c>
      <c r="N4705" s="12">
        <f>H4705 * Dashboard!$I$14 * Dashboard!$I$15 * (Dashboard!$D$12 / 365) * 'Lookups and Calculations'!$F$12</f>
        <v>0</v>
      </c>
    </row>
    <row r="4706" spans="1:14" x14ac:dyDescent="0.35">
      <c r="A4706" s="2">
        <v>4705</v>
      </c>
      <c r="B4706" s="11">
        <v>0.11167758954093386</v>
      </c>
      <c r="C4706" s="11">
        <v>0.891092135730152</v>
      </c>
      <c r="D4706" s="3">
        <f>B4706*Dashboard!$D$11*Dashboard!$D$10*SQRT(Dashboard!$D$12/365)</f>
        <v>27727.509218698524</v>
      </c>
      <c r="E4706" s="3">
        <f>IF(Dashboard!$I$3,C4706*Dashboard!$E$11*Dashboard!$E$10*SQRT(Dashboard!$D$12/365),0)</f>
        <v>442483.85929052066</v>
      </c>
      <c r="F4706" s="3">
        <f>D4706+IF(Dashboard!$I$3,E4706,0)</f>
        <v>470211.3685092192</v>
      </c>
      <c r="G4706" s="3">
        <f>IF(Dashboard!$I$4, ('Lookups and Calculations'!$F$9) / (1 - 'Lookups and Calculations'!$F$10), 'Lookups and Calculations'!$F$9)</f>
        <v>1951878.888340465</v>
      </c>
      <c r="H4706" s="12">
        <f t="shared" si="146"/>
        <v>0</v>
      </c>
      <c r="I4706" s="12">
        <f t="shared" si="147"/>
        <v>0</v>
      </c>
      <c r="J4706" s="13">
        <f>(1 - Dashboard!$I$9) * H4706 * Dashboard!$I$8 * 'Lookups and Calculations'!$F$12</f>
        <v>0</v>
      </c>
      <c r="K4706" s="12">
        <f>(1 - Dashboard!$I$11) * I4706 * Dashboard!$I$10 * 'Lookups and Calculations'!$F$12</f>
        <v>0</v>
      </c>
      <c r="L4706" s="12">
        <f>(H4706 - I4706) * Dashboard!$I$13 * (Dashboard!$D$12 / 365) * 'Lookups and Calculations'!$F$12</f>
        <v>0</v>
      </c>
      <c r="M4706" s="3">
        <f>(G4706*2) * Dashboard!$I$13 * (Dashboard!$D$12 / 365) * 'Lookups and Calculations'!$F$12</f>
        <v>1602.0878730267946</v>
      </c>
      <c r="N4706" s="12">
        <f>H4706 * Dashboard!$I$14 * Dashboard!$I$15 * (Dashboard!$D$12 / 365) * 'Lookups and Calculations'!$F$12</f>
        <v>0</v>
      </c>
    </row>
    <row r="4707" spans="1:14" x14ac:dyDescent="0.35">
      <c r="A4707" s="2">
        <v>4706</v>
      </c>
      <c r="B4707" s="11">
        <v>-0.38941310124649708</v>
      </c>
      <c r="C4707" s="11">
        <v>-1.0171651351697426</v>
      </c>
      <c r="D4707" s="3">
        <f>B4707*Dashboard!$D$11*Dashboard!$D$10*SQRT(Dashboard!$D$12/365)</f>
        <v>-96684.172707153324</v>
      </c>
      <c r="E4707" s="3">
        <f>IF(Dashboard!$I$3,C4707*Dashboard!$E$11*Dashboard!$E$10*SQRT(Dashboard!$D$12/365),0)</f>
        <v>-505087.11332850152</v>
      </c>
      <c r="F4707" s="3">
        <f>D4707+IF(Dashboard!$I$3,E4707,0)</f>
        <v>-601771.28603565483</v>
      </c>
      <c r="G4707" s="3">
        <f>IF(Dashboard!$I$4, ('Lookups and Calculations'!$F$9) / (1 - 'Lookups and Calculations'!$F$10), 'Lookups and Calculations'!$F$9)</f>
        <v>1951878.888340465</v>
      </c>
      <c r="H4707" s="12">
        <f t="shared" si="146"/>
        <v>0</v>
      </c>
      <c r="I4707" s="12">
        <f t="shared" si="147"/>
        <v>0</v>
      </c>
      <c r="J4707" s="13">
        <f>(1 - Dashboard!$I$9) * H4707 * Dashboard!$I$8 * 'Lookups and Calculations'!$F$12</f>
        <v>0</v>
      </c>
      <c r="K4707" s="12">
        <f>(1 - Dashboard!$I$11) * I4707 * Dashboard!$I$10 * 'Lookups and Calculations'!$F$12</f>
        <v>0</v>
      </c>
      <c r="L4707" s="12">
        <f>(H4707 - I4707) * Dashboard!$I$13 * (Dashboard!$D$12 / 365) * 'Lookups and Calculations'!$F$12</f>
        <v>0</v>
      </c>
      <c r="M4707" s="3">
        <f>(G4707*2) * Dashboard!$I$13 * (Dashboard!$D$12 / 365) * 'Lookups and Calculations'!$F$12</f>
        <v>1602.0878730267946</v>
      </c>
      <c r="N4707" s="12">
        <f>H4707 * Dashboard!$I$14 * Dashboard!$I$15 * (Dashboard!$D$12 / 365) * 'Lookups and Calculations'!$F$12</f>
        <v>0</v>
      </c>
    </row>
    <row r="4708" spans="1:14" x14ac:dyDescent="0.35">
      <c r="A4708" s="2">
        <v>4707</v>
      </c>
      <c r="B4708" s="11">
        <v>-0.87275585081758011</v>
      </c>
      <c r="C4708" s="11">
        <v>0.39415007903373805</v>
      </c>
      <c r="D4708" s="3">
        <f>B4708*Dashboard!$D$11*Dashboard!$D$10*SQRT(Dashboard!$D$12/365)</f>
        <v>-216689.36443463972</v>
      </c>
      <c r="E4708" s="3">
        <f>IF(Dashboard!$I$3,C4708*Dashboard!$E$11*Dashboard!$E$10*SQRT(Dashboard!$D$12/365),0)</f>
        <v>195720.55584084621</v>
      </c>
      <c r="F4708" s="3">
        <f>D4708+IF(Dashboard!$I$3,E4708,0)</f>
        <v>-20968.80859379351</v>
      </c>
      <c r="G4708" s="3">
        <f>IF(Dashboard!$I$4, ('Lookups and Calculations'!$F$9) / (1 - 'Lookups and Calculations'!$F$10), 'Lookups and Calculations'!$F$9)</f>
        <v>1951878.888340465</v>
      </c>
      <c r="H4708" s="12">
        <f t="shared" si="146"/>
        <v>0</v>
      </c>
      <c r="I4708" s="12">
        <f t="shared" si="147"/>
        <v>0</v>
      </c>
      <c r="J4708" s="13">
        <f>(1 - Dashboard!$I$9) * H4708 * Dashboard!$I$8 * 'Lookups and Calculations'!$F$12</f>
        <v>0</v>
      </c>
      <c r="K4708" s="12">
        <f>(1 - Dashboard!$I$11) * I4708 * Dashboard!$I$10 * 'Lookups and Calculations'!$F$12</f>
        <v>0</v>
      </c>
      <c r="L4708" s="12">
        <f>(H4708 - I4708) * Dashboard!$I$13 * (Dashboard!$D$12 / 365) * 'Lookups and Calculations'!$F$12</f>
        <v>0</v>
      </c>
      <c r="M4708" s="3">
        <f>(G4708*2) * Dashboard!$I$13 * (Dashboard!$D$12 / 365) * 'Lookups and Calculations'!$F$12</f>
        <v>1602.0878730267946</v>
      </c>
      <c r="N4708" s="12">
        <f>H4708 * Dashboard!$I$14 * Dashboard!$I$15 * (Dashboard!$D$12 / 365) * 'Lookups and Calculations'!$F$12</f>
        <v>0</v>
      </c>
    </row>
    <row r="4709" spans="1:14" x14ac:dyDescent="0.35">
      <c r="A4709" s="2">
        <v>4708</v>
      </c>
      <c r="B4709" s="11">
        <v>0.63663380757772992</v>
      </c>
      <c r="C4709" s="11">
        <v>2.8069433023767916E-2</v>
      </c>
      <c r="D4709" s="3">
        <f>B4709*Dashboard!$D$11*Dashboard!$D$10*SQRT(Dashboard!$D$12/365)</f>
        <v>158064.56641040283</v>
      </c>
      <c r="E4709" s="3">
        <f>IF(Dashboard!$I$3,C4709*Dashboard!$E$11*Dashboard!$E$10*SQRT(Dashboard!$D$12/365),0)</f>
        <v>13938.256836120057</v>
      </c>
      <c r="F4709" s="3">
        <f>D4709+IF(Dashboard!$I$3,E4709,0)</f>
        <v>172002.82324652289</v>
      </c>
      <c r="G4709" s="3">
        <f>IF(Dashboard!$I$4, ('Lookups and Calculations'!$F$9) / (1 - 'Lookups and Calculations'!$F$10), 'Lookups and Calculations'!$F$9)</f>
        <v>1951878.888340465</v>
      </c>
      <c r="H4709" s="12">
        <f t="shared" si="146"/>
        <v>0</v>
      </c>
      <c r="I4709" s="12">
        <f t="shared" si="147"/>
        <v>0</v>
      </c>
      <c r="J4709" s="13">
        <f>(1 - Dashboard!$I$9) * H4709 * Dashboard!$I$8 * 'Lookups and Calculations'!$F$12</f>
        <v>0</v>
      </c>
      <c r="K4709" s="12">
        <f>(1 - Dashboard!$I$11) * I4709 * Dashboard!$I$10 * 'Lookups and Calculations'!$F$12</f>
        <v>0</v>
      </c>
      <c r="L4709" s="12">
        <f>(H4709 - I4709) * Dashboard!$I$13 * (Dashboard!$D$12 / 365) * 'Lookups and Calculations'!$F$12</f>
        <v>0</v>
      </c>
      <c r="M4709" s="3">
        <f>(G4709*2) * Dashboard!$I$13 * (Dashboard!$D$12 / 365) * 'Lookups and Calculations'!$F$12</f>
        <v>1602.0878730267946</v>
      </c>
      <c r="N4709" s="12">
        <f>H4709 * Dashboard!$I$14 * Dashboard!$I$15 * (Dashboard!$D$12 / 365) * 'Lookups and Calculations'!$F$12</f>
        <v>0</v>
      </c>
    </row>
    <row r="4710" spans="1:14" x14ac:dyDescent="0.35">
      <c r="A4710" s="2">
        <v>4709</v>
      </c>
      <c r="B4710" s="11">
        <v>0.8325331154154838</v>
      </c>
      <c r="C4710" s="11">
        <v>-1.5800727619907216</v>
      </c>
      <c r="D4710" s="3">
        <f>B4710*Dashboard!$D$11*Dashboard!$D$10*SQRT(Dashboard!$D$12/365)</f>
        <v>206702.79263229875</v>
      </c>
      <c r="E4710" s="3">
        <f>IF(Dashboard!$I$3,C4710*Dashboard!$E$11*Dashboard!$E$10*SQRT(Dashboard!$D$12/365),0)</f>
        <v>-784606.51334623736</v>
      </c>
      <c r="F4710" s="3">
        <f>D4710+IF(Dashboard!$I$3,E4710,0)</f>
        <v>-577903.72071393859</v>
      </c>
      <c r="G4710" s="3">
        <f>IF(Dashboard!$I$4, ('Lookups and Calculations'!$F$9) / (1 - 'Lookups and Calculations'!$F$10), 'Lookups and Calculations'!$F$9)</f>
        <v>1951878.888340465</v>
      </c>
      <c r="H4710" s="12">
        <f t="shared" si="146"/>
        <v>0</v>
      </c>
      <c r="I4710" s="12">
        <f t="shared" si="147"/>
        <v>0</v>
      </c>
      <c r="J4710" s="13">
        <f>(1 - Dashboard!$I$9) * H4710 * Dashboard!$I$8 * 'Lookups and Calculations'!$F$12</f>
        <v>0</v>
      </c>
      <c r="K4710" s="12">
        <f>(1 - Dashboard!$I$11) * I4710 * Dashboard!$I$10 * 'Lookups and Calculations'!$F$12</f>
        <v>0</v>
      </c>
      <c r="L4710" s="12">
        <f>(H4710 - I4710) * Dashboard!$I$13 * (Dashboard!$D$12 / 365) * 'Lookups and Calculations'!$F$12</f>
        <v>0</v>
      </c>
      <c r="M4710" s="3">
        <f>(G4710*2) * Dashboard!$I$13 * (Dashboard!$D$12 / 365) * 'Lookups and Calculations'!$F$12</f>
        <v>1602.0878730267946</v>
      </c>
      <c r="N4710" s="12">
        <f>H4710 * Dashboard!$I$14 * Dashboard!$I$15 * (Dashboard!$D$12 / 365) * 'Lookups and Calculations'!$F$12</f>
        <v>0</v>
      </c>
    </row>
    <row r="4711" spans="1:14" x14ac:dyDescent="0.35">
      <c r="A4711" s="2">
        <v>4710</v>
      </c>
      <c r="B4711" s="11">
        <v>-1.2227813243589167</v>
      </c>
      <c r="C4711" s="11">
        <v>1.2257175966649407</v>
      </c>
      <c r="D4711" s="3">
        <f>B4711*Dashboard!$D$11*Dashboard!$D$10*SQRT(Dashboard!$D$12/365)</f>
        <v>-303594.30735373253</v>
      </c>
      <c r="E4711" s="3">
        <f>IF(Dashboard!$I$3,C4711*Dashboard!$E$11*Dashboard!$E$10*SQRT(Dashboard!$D$12/365),0)</f>
        <v>608646.66045806825</v>
      </c>
      <c r="F4711" s="3">
        <f>D4711+IF(Dashboard!$I$3,E4711,0)</f>
        <v>305052.35310433572</v>
      </c>
      <c r="G4711" s="3">
        <f>IF(Dashboard!$I$4, ('Lookups and Calculations'!$F$9) / (1 - 'Lookups and Calculations'!$F$10), 'Lookups and Calculations'!$F$9)</f>
        <v>1951878.888340465</v>
      </c>
      <c r="H4711" s="12">
        <f t="shared" si="146"/>
        <v>0</v>
      </c>
      <c r="I4711" s="12">
        <f t="shared" si="147"/>
        <v>0</v>
      </c>
      <c r="J4711" s="13">
        <f>(1 - Dashboard!$I$9) * H4711 * Dashboard!$I$8 * 'Lookups and Calculations'!$F$12</f>
        <v>0</v>
      </c>
      <c r="K4711" s="12">
        <f>(1 - Dashboard!$I$11) * I4711 * Dashboard!$I$10 * 'Lookups and Calculations'!$F$12</f>
        <v>0</v>
      </c>
      <c r="L4711" s="12">
        <f>(H4711 - I4711) * Dashboard!$I$13 * (Dashboard!$D$12 / 365) * 'Lookups and Calculations'!$F$12</f>
        <v>0</v>
      </c>
      <c r="M4711" s="3">
        <f>(G4711*2) * Dashboard!$I$13 * (Dashboard!$D$12 / 365) * 'Lookups and Calculations'!$F$12</f>
        <v>1602.0878730267946</v>
      </c>
      <c r="N4711" s="12">
        <f>H4711 * Dashboard!$I$14 * Dashboard!$I$15 * (Dashboard!$D$12 / 365) * 'Lookups and Calculations'!$F$12</f>
        <v>0</v>
      </c>
    </row>
    <row r="4712" spans="1:14" x14ac:dyDescent="0.35">
      <c r="A4712" s="2">
        <v>4711</v>
      </c>
      <c r="B4712" s="11">
        <v>-0.20304512151188608</v>
      </c>
      <c r="C4712" s="11">
        <v>-0.96783499515738647</v>
      </c>
      <c r="D4712" s="3">
        <f>B4712*Dashboard!$D$11*Dashboard!$D$10*SQRT(Dashboard!$D$12/365)</f>
        <v>-50412.401464566072</v>
      </c>
      <c r="E4712" s="3">
        <f>IF(Dashboard!$I$3,C4712*Dashboard!$E$11*Dashboard!$E$10*SQRT(Dashboard!$D$12/365),0)</f>
        <v>-480591.56471261842</v>
      </c>
      <c r="F4712" s="3">
        <f>D4712+IF(Dashboard!$I$3,E4712,0)</f>
        <v>-531003.96617718448</v>
      </c>
      <c r="G4712" s="3">
        <f>IF(Dashboard!$I$4, ('Lookups and Calculations'!$F$9) / (1 - 'Lookups and Calculations'!$F$10), 'Lookups and Calculations'!$F$9)</f>
        <v>1951878.888340465</v>
      </c>
      <c r="H4712" s="12">
        <f t="shared" si="146"/>
        <v>0</v>
      </c>
      <c r="I4712" s="12">
        <f t="shared" si="147"/>
        <v>0</v>
      </c>
      <c r="J4712" s="13">
        <f>(1 - Dashboard!$I$9) * H4712 * Dashboard!$I$8 * 'Lookups and Calculations'!$F$12</f>
        <v>0</v>
      </c>
      <c r="K4712" s="12">
        <f>(1 - Dashboard!$I$11) * I4712 * Dashboard!$I$10 * 'Lookups and Calculations'!$F$12</f>
        <v>0</v>
      </c>
      <c r="L4712" s="12">
        <f>(H4712 - I4712) * Dashboard!$I$13 * (Dashboard!$D$12 / 365) * 'Lookups and Calculations'!$F$12</f>
        <v>0</v>
      </c>
      <c r="M4712" s="3">
        <f>(G4712*2) * Dashboard!$I$13 * (Dashboard!$D$12 / 365) * 'Lookups and Calculations'!$F$12</f>
        <v>1602.0878730267946</v>
      </c>
      <c r="N4712" s="12">
        <f>H4712 * Dashboard!$I$14 * Dashboard!$I$15 * (Dashboard!$D$12 / 365) * 'Lookups and Calculations'!$F$12</f>
        <v>0</v>
      </c>
    </row>
    <row r="4713" spans="1:14" x14ac:dyDescent="0.35">
      <c r="A4713" s="2">
        <v>4712</v>
      </c>
      <c r="B4713" s="11">
        <v>-1.2554316801101979</v>
      </c>
      <c r="C4713" s="11">
        <v>-0.87622623177663861</v>
      </c>
      <c r="D4713" s="3">
        <f>B4713*Dashboard!$D$11*Dashboard!$D$10*SQRT(Dashboard!$D$12/365)</f>
        <v>-311700.79535914923</v>
      </c>
      <c r="E4713" s="3">
        <f>IF(Dashboard!$I$3,C4713*Dashboard!$E$11*Dashboard!$E$10*SQRT(Dashboard!$D$12/365),0)</f>
        <v>-435101.99349972571</v>
      </c>
      <c r="F4713" s="3">
        <f>D4713+IF(Dashboard!$I$3,E4713,0)</f>
        <v>-746802.78885887493</v>
      </c>
      <c r="G4713" s="3">
        <f>IF(Dashboard!$I$4, ('Lookups and Calculations'!$F$9) / (1 - 'Lookups and Calculations'!$F$10), 'Lookups and Calculations'!$F$9)</f>
        <v>1951878.888340465</v>
      </c>
      <c r="H4713" s="12">
        <f t="shared" si="146"/>
        <v>0</v>
      </c>
      <c r="I4713" s="12">
        <f t="shared" si="147"/>
        <v>0</v>
      </c>
      <c r="J4713" s="13">
        <f>(1 - Dashboard!$I$9) * H4713 * Dashboard!$I$8 * 'Lookups and Calculations'!$F$12</f>
        <v>0</v>
      </c>
      <c r="K4713" s="12">
        <f>(1 - Dashboard!$I$11) * I4713 * Dashboard!$I$10 * 'Lookups and Calculations'!$F$12</f>
        <v>0</v>
      </c>
      <c r="L4713" s="12">
        <f>(H4713 - I4713) * Dashboard!$I$13 * (Dashboard!$D$12 / 365) * 'Lookups and Calculations'!$F$12</f>
        <v>0</v>
      </c>
      <c r="M4713" s="3">
        <f>(G4713*2) * Dashboard!$I$13 * (Dashboard!$D$12 / 365) * 'Lookups and Calculations'!$F$12</f>
        <v>1602.0878730267946</v>
      </c>
      <c r="N4713" s="12">
        <f>H4713 * Dashboard!$I$14 * Dashboard!$I$15 * (Dashboard!$D$12 / 365) * 'Lookups and Calculations'!$F$12</f>
        <v>0</v>
      </c>
    </row>
    <row r="4714" spans="1:14" x14ac:dyDescent="0.35">
      <c r="A4714" s="2">
        <v>4713</v>
      </c>
      <c r="B4714" s="11">
        <v>1.407225515095557</v>
      </c>
      <c r="C4714" s="11">
        <v>0.54315994572314374</v>
      </c>
      <c r="D4714" s="3">
        <f>B4714*Dashboard!$D$11*Dashboard!$D$10*SQRT(Dashboard!$D$12/365)</f>
        <v>349388.43686537503</v>
      </c>
      <c r="E4714" s="3">
        <f>IF(Dashboard!$I$3,C4714*Dashboard!$E$11*Dashboard!$E$10*SQRT(Dashboard!$D$12/365),0)</f>
        <v>269713.42172004981</v>
      </c>
      <c r="F4714" s="3">
        <f>D4714+IF(Dashboard!$I$3,E4714,0)</f>
        <v>619101.85858542484</v>
      </c>
      <c r="G4714" s="3">
        <f>IF(Dashboard!$I$4, ('Lookups and Calculations'!$F$9) / (1 - 'Lookups and Calculations'!$F$10), 'Lookups and Calculations'!$F$9)</f>
        <v>1951878.888340465</v>
      </c>
      <c r="H4714" s="12">
        <f t="shared" si="146"/>
        <v>0</v>
      </c>
      <c r="I4714" s="12">
        <f t="shared" si="147"/>
        <v>0</v>
      </c>
      <c r="J4714" s="13">
        <f>(1 - Dashboard!$I$9) * H4714 * Dashboard!$I$8 * 'Lookups and Calculations'!$F$12</f>
        <v>0</v>
      </c>
      <c r="K4714" s="12">
        <f>(1 - Dashboard!$I$11) * I4714 * Dashboard!$I$10 * 'Lookups and Calculations'!$F$12</f>
        <v>0</v>
      </c>
      <c r="L4714" s="12">
        <f>(H4714 - I4714) * Dashboard!$I$13 * (Dashboard!$D$12 / 365) * 'Lookups and Calculations'!$F$12</f>
        <v>0</v>
      </c>
      <c r="M4714" s="3">
        <f>(G4714*2) * Dashboard!$I$13 * (Dashboard!$D$12 / 365) * 'Lookups and Calculations'!$F$12</f>
        <v>1602.0878730267946</v>
      </c>
      <c r="N4714" s="12">
        <f>H4714 * Dashboard!$I$14 * Dashboard!$I$15 * (Dashboard!$D$12 / 365) * 'Lookups and Calculations'!$F$12</f>
        <v>0</v>
      </c>
    </row>
    <row r="4715" spans="1:14" x14ac:dyDescent="0.35">
      <c r="A4715" s="2">
        <v>4714</v>
      </c>
      <c r="B4715" s="11">
        <v>0.27455716681922315</v>
      </c>
      <c r="C4715" s="11">
        <v>0.15109178021943784</v>
      </c>
      <c r="D4715" s="3">
        <f>B4715*Dashboard!$D$11*Dashboard!$D$10*SQRT(Dashboard!$D$12/365)</f>
        <v>68167.538405271524</v>
      </c>
      <c r="E4715" s="3">
        <f>IF(Dashboard!$I$3,C4715*Dashboard!$E$11*Dashboard!$E$10*SQRT(Dashboard!$D$12/365),0)</f>
        <v>75026.668217412924</v>
      </c>
      <c r="F4715" s="3">
        <f>D4715+IF(Dashboard!$I$3,E4715,0)</f>
        <v>143194.20662268443</v>
      </c>
      <c r="G4715" s="3">
        <f>IF(Dashboard!$I$4, ('Lookups and Calculations'!$F$9) / (1 - 'Lookups and Calculations'!$F$10), 'Lookups and Calculations'!$F$9)</f>
        <v>1951878.888340465</v>
      </c>
      <c r="H4715" s="12">
        <f t="shared" si="146"/>
        <v>0</v>
      </c>
      <c r="I4715" s="12">
        <f t="shared" si="147"/>
        <v>0</v>
      </c>
      <c r="J4715" s="13">
        <f>(1 - Dashboard!$I$9) * H4715 * Dashboard!$I$8 * 'Lookups and Calculations'!$F$12</f>
        <v>0</v>
      </c>
      <c r="K4715" s="12">
        <f>(1 - Dashboard!$I$11) * I4715 * Dashboard!$I$10 * 'Lookups and Calculations'!$F$12</f>
        <v>0</v>
      </c>
      <c r="L4715" s="12">
        <f>(H4715 - I4715) * Dashboard!$I$13 * (Dashboard!$D$12 / 365) * 'Lookups and Calculations'!$F$12</f>
        <v>0</v>
      </c>
      <c r="M4715" s="3">
        <f>(G4715*2) * Dashboard!$I$13 * (Dashboard!$D$12 / 365) * 'Lookups and Calculations'!$F$12</f>
        <v>1602.0878730267946</v>
      </c>
      <c r="N4715" s="12">
        <f>H4715 * Dashboard!$I$14 * Dashboard!$I$15 * (Dashboard!$D$12 / 365) * 'Lookups and Calculations'!$F$12</f>
        <v>0</v>
      </c>
    </row>
    <row r="4716" spans="1:14" x14ac:dyDescent="0.35">
      <c r="A4716" s="2">
        <v>4715</v>
      </c>
      <c r="B4716" s="11">
        <v>-0.19894102327868382</v>
      </c>
      <c r="C4716" s="11">
        <v>0.31897859231800252</v>
      </c>
      <c r="D4716" s="3">
        <f>B4716*Dashboard!$D$11*Dashboard!$D$10*SQRT(Dashboard!$D$12/365)</f>
        <v>-49393.428705005848</v>
      </c>
      <c r="E4716" s="3">
        <f>IF(Dashboard!$I$3,C4716*Dashboard!$E$11*Dashboard!$E$10*SQRT(Dashboard!$D$12/365),0)</f>
        <v>158393.13680428377</v>
      </c>
      <c r="F4716" s="3">
        <f>D4716+IF(Dashboard!$I$3,E4716,0)</f>
        <v>108999.70809927792</v>
      </c>
      <c r="G4716" s="3">
        <f>IF(Dashboard!$I$4, ('Lookups and Calculations'!$F$9) / (1 - 'Lookups and Calculations'!$F$10), 'Lookups and Calculations'!$F$9)</f>
        <v>1951878.888340465</v>
      </c>
      <c r="H4716" s="12">
        <f t="shared" si="146"/>
        <v>0</v>
      </c>
      <c r="I4716" s="12">
        <f t="shared" si="147"/>
        <v>0</v>
      </c>
      <c r="J4716" s="13">
        <f>(1 - Dashboard!$I$9) * H4716 * Dashboard!$I$8 * 'Lookups and Calculations'!$F$12</f>
        <v>0</v>
      </c>
      <c r="K4716" s="12">
        <f>(1 - Dashboard!$I$11) * I4716 * Dashboard!$I$10 * 'Lookups and Calculations'!$F$12</f>
        <v>0</v>
      </c>
      <c r="L4716" s="12">
        <f>(H4716 - I4716) * Dashboard!$I$13 * (Dashboard!$D$12 / 365) * 'Lookups and Calculations'!$F$12</f>
        <v>0</v>
      </c>
      <c r="M4716" s="3">
        <f>(G4716*2) * Dashboard!$I$13 * (Dashboard!$D$12 / 365) * 'Lookups and Calculations'!$F$12</f>
        <v>1602.0878730267946</v>
      </c>
      <c r="N4716" s="12">
        <f>H4716 * Dashboard!$I$14 * Dashboard!$I$15 * (Dashboard!$D$12 / 365) * 'Lookups and Calculations'!$F$12</f>
        <v>0</v>
      </c>
    </row>
    <row r="4717" spans="1:14" x14ac:dyDescent="0.35">
      <c r="A4717" s="2">
        <v>4716</v>
      </c>
      <c r="B4717" s="11">
        <v>0.98965504857586872</v>
      </c>
      <c r="C4717" s="11">
        <v>-1.0012169861401246</v>
      </c>
      <c r="D4717" s="3">
        <f>B4717*Dashboard!$D$11*Dashboard!$D$10*SQRT(Dashboard!$D$12/365)</f>
        <v>245713.30376593542</v>
      </c>
      <c r="E4717" s="3">
        <f>IF(Dashboard!$I$3,C4717*Dashboard!$E$11*Dashboard!$E$10*SQRT(Dashboard!$D$12/365),0)</f>
        <v>-497167.84409896954</v>
      </c>
      <c r="F4717" s="3">
        <f>D4717+IF(Dashboard!$I$3,E4717,0)</f>
        <v>-251454.54033303412</v>
      </c>
      <c r="G4717" s="3">
        <f>IF(Dashboard!$I$4, ('Lookups and Calculations'!$F$9) / (1 - 'Lookups and Calculations'!$F$10), 'Lookups and Calculations'!$F$9)</f>
        <v>1951878.888340465</v>
      </c>
      <c r="H4717" s="12">
        <f t="shared" si="146"/>
        <v>0</v>
      </c>
      <c r="I4717" s="12">
        <f t="shared" si="147"/>
        <v>0</v>
      </c>
      <c r="J4717" s="13">
        <f>(1 - Dashboard!$I$9) * H4717 * Dashboard!$I$8 * 'Lookups and Calculations'!$F$12</f>
        <v>0</v>
      </c>
      <c r="K4717" s="12">
        <f>(1 - Dashboard!$I$11) * I4717 * Dashboard!$I$10 * 'Lookups and Calculations'!$F$12</f>
        <v>0</v>
      </c>
      <c r="L4717" s="12">
        <f>(H4717 - I4717) * Dashboard!$I$13 * (Dashboard!$D$12 / 365) * 'Lookups and Calculations'!$F$12</f>
        <v>0</v>
      </c>
      <c r="M4717" s="3">
        <f>(G4717*2) * Dashboard!$I$13 * (Dashboard!$D$12 / 365) * 'Lookups and Calculations'!$F$12</f>
        <v>1602.0878730267946</v>
      </c>
      <c r="N4717" s="12">
        <f>H4717 * Dashboard!$I$14 * Dashboard!$I$15 * (Dashboard!$D$12 / 365) * 'Lookups and Calculations'!$F$12</f>
        <v>0</v>
      </c>
    </row>
    <row r="4718" spans="1:14" x14ac:dyDescent="0.35">
      <c r="A4718" s="2">
        <v>4717</v>
      </c>
      <c r="B4718" s="11">
        <v>-2.5512424671013991</v>
      </c>
      <c r="C4718" s="11">
        <v>2.1711433293865907</v>
      </c>
      <c r="D4718" s="3">
        <f>B4718*Dashboard!$D$11*Dashboard!$D$10*SQRT(Dashboard!$D$12/365)</f>
        <v>-633426.98670766514</v>
      </c>
      <c r="E4718" s="3">
        <f>IF(Dashboard!$I$3,C4718*Dashboard!$E$11*Dashboard!$E$10*SQRT(Dashboard!$D$12/365),0)</f>
        <v>1078110.6026400561</v>
      </c>
      <c r="F4718" s="3">
        <f>D4718+IF(Dashboard!$I$3,E4718,0)</f>
        <v>444683.61593239091</v>
      </c>
      <c r="G4718" s="3">
        <f>IF(Dashboard!$I$4, ('Lookups and Calculations'!$F$9) / (1 - 'Lookups and Calculations'!$F$10), 'Lookups and Calculations'!$F$9)</f>
        <v>1951878.888340465</v>
      </c>
      <c r="H4718" s="12">
        <f t="shared" si="146"/>
        <v>0</v>
      </c>
      <c r="I4718" s="12">
        <f t="shared" si="147"/>
        <v>0</v>
      </c>
      <c r="J4718" s="13">
        <f>(1 - Dashboard!$I$9) * H4718 * Dashboard!$I$8 * 'Lookups and Calculations'!$F$12</f>
        <v>0</v>
      </c>
      <c r="K4718" s="12">
        <f>(1 - Dashboard!$I$11) * I4718 * Dashboard!$I$10 * 'Lookups and Calculations'!$F$12</f>
        <v>0</v>
      </c>
      <c r="L4718" s="12">
        <f>(H4718 - I4718) * Dashboard!$I$13 * (Dashboard!$D$12 / 365) * 'Lookups and Calculations'!$F$12</f>
        <v>0</v>
      </c>
      <c r="M4718" s="3">
        <f>(G4718*2) * Dashboard!$I$13 * (Dashboard!$D$12 / 365) * 'Lookups and Calculations'!$F$12</f>
        <v>1602.0878730267946</v>
      </c>
      <c r="N4718" s="12">
        <f>H4718 * Dashboard!$I$14 * Dashboard!$I$15 * (Dashboard!$D$12 / 365) * 'Lookups and Calculations'!$F$12</f>
        <v>0</v>
      </c>
    </row>
    <row r="4719" spans="1:14" x14ac:dyDescent="0.35">
      <c r="A4719" s="2">
        <v>4718</v>
      </c>
      <c r="B4719" s="11">
        <v>0.44391651695864714</v>
      </c>
      <c r="C4719" s="11">
        <v>-0.94065557955839796</v>
      </c>
      <c r="D4719" s="3">
        <f>B4719*Dashboard!$D$11*Dashboard!$D$10*SQRT(Dashboard!$D$12/365)</f>
        <v>110216.37704484878</v>
      </c>
      <c r="E4719" s="3">
        <f>IF(Dashboard!$I$3,C4719*Dashboard!$E$11*Dashboard!$E$10*SQRT(Dashboard!$D$12/365),0)</f>
        <v>-467095.25807352207</v>
      </c>
      <c r="F4719" s="3">
        <f>D4719+IF(Dashboard!$I$3,E4719,0)</f>
        <v>-356878.88102867326</v>
      </c>
      <c r="G4719" s="3">
        <f>IF(Dashboard!$I$4, ('Lookups and Calculations'!$F$9) / (1 - 'Lookups and Calculations'!$F$10), 'Lookups and Calculations'!$F$9)</f>
        <v>1951878.888340465</v>
      </c>
      <c r="H4719" s="12">
        <f t="shared" si="146"/>
        <v>0</v>
      </c>
      <c r="I4719" s="12">
        <f t="shared" si="147"/>
        <v>0</v>
      </c>
      <c r="J4719" s="13">
        <f>(1 - Dashboard!$I$9) * H4719 * Dashboard!$I$8 * 'Lookups and Calculations'!$F$12</f>
        <v>0</v>
      </c>
      <c r="K4719" s="12">
        <f>(1 - Dashboard!$I$11) * I4719 * Dashboard!$I$10 * 'Lookups and Calculations'!$F$12</f>
        <v>0</v>
      </c>
      <c r="L4719" s="12">
        <f>(H4719 - I4719) * Dashboard!$I$13 * (Dashboard!$D$12 / 365) * 'Lookups and Calculations'!$F$12</f>
        <v>0</v>
      </c>
      <c r="M4719" s="3">
        <f>(G4719*2) * Dashboard!$I$13 * (Dashboard!$D$12 / 365) * 'Lookups and Calculations'!$F$12</f>
        <v>1602.0878730267946</v>
      </c>
      <c r="N4719" s="12">
        <f>H4719 * Dashboard!$I$14 * Dashboard!$I$15 * (Dashboard!$D$12 / 365) * 'Lookups and Calculations'!$F$12</f>
        <v>0</v>
      </c>
    </row>
    <row r="4720" spans="1:14" x14ac:dyDescent="0.35">
      <c r="A4720" s="2">
        <v>4719</v>
      </c>
      <c r="B4720" s="11">
        <v>0.44353172565323784</v>
      </c>
      <c r="C4720" s="11">
        <v>-1.2609267660063777</v>
      </c>
      <c r="D4720" s="3">
        <f>B4720*Dashboard!$D$11*Dashboard!$D$10*SQRT(Dashboard!$D$12/365)</f>
        <v>110120.84037977687</v>
      </c>
      <c r="E4720" s="3">
        <f>IF(Dashboard!$I$3,C4720*Dashboard!$E$11*Dashboard!$E$10*SQRT(Dashboard!$D$12/365),0)</f>
        <v>-626130.24998593109</v>
      </c>
      <c r="F4720" s="3">
        <f>D4720+IF(Dashboard!$I$3,E4720,0)</f>
        <v>-516009.40960615419</v>
      </c>
      <c r="G4720" s="3">
        <f>IF(Dashboard!$I$4, ('Lookups and Calculations'!$F$9) / (1 - 'Lookups and Calculations'!$F$10), 'Lookups and Calculations'!$F$9)</f>
        <v>1951878.888340465</v>
      </c>
      <c r="H4720" s="12">
        <f t="shared" si="146"/>
        <v>0</v>
      </c>
      <c r="I4720" s="12">
        <f t="shared" si="147"/>
        <v>0</v>
      </c>
      <c r="J4720" s="13">
        <f>(1 - Dashboard!$I$9) * H4720 * Dashboard!$I$8 * 'Lookups and Calculations'!$F$12</f>
        <v>0</v>
      </c>
      <c r="K4720" s="12">
        <f>(1 - Dashboard!$I$11) * I4720 * Dashboard!$I$10 * 'Lookups and Calculations'!$F$12</f>
        <v>0</v>
      </c>
      <c r="L4720" s="12">
        <f>(H4720 - I4720) * Dashboard!$I$13 * (Dashboard!$D$12 / 365) * 'Lookups and Calculations'!$F$12</f>
        <v>0</v>
      </c>
      <c r="M4720" s="3">
        <f>(G4720*2) * Dashboard!$I$13 * (Dashboard!$D$12 / 365) * 'Lookups and Calculations'!$F$12</f>
        <v>1602.0878730267946</v>
      </c>
      <c r="N4720" s="12">
        <f>H4720 * Dashboard!$I$14 * Dashboard!$I$15 * (Dashboard!$D$12 / 365) * 'Lookups and Calculations'!$F$12</f>
        <v>0</v>
      </c>
    </row>
    <row r="4721" spans="1:14" x14ac:dyDescent="0.35">
      <c r="A4721" s="2">
        <v>4720</v>
      </c>
      <c r="B4721" s="11">
        <v>-0.78509159218167557</v>
      </c>
      <c r="C4721" s="11">
        <v>-1.3576827850964515</v>
      </c>
      <c r="D4721" s="3">
        <f>B4721*Dashboard!$D$11*Dashboard!$D$10*SQRT(Dashboard!$D$12/365)</f>
        <v>-194923.92743452906</v>
      </c>
      <c r="E4721" s="3">
        <f>IF(Dashboard!$I$3,C4721*Dashboard!$E$11*Dashboard!$E$10*SQRT(Dashboard!$D$12/365),0)</f>
        <v>-674175.76067993185</v>
      </c>
      <c r="F4721" s="3">
        <f>D4721+IF(Dashboard!$I$3,E4721,0)</f>
        <v>-869099.68811446091</v>
      </c>
      <c r="G4721" s="3">
        <f>IF(Dashboard!$I$4, ('Lookups and Calculations'!$F$9) / (1 - 'Lookups and Calculations'!$F$10), 'Lookups and Calculations'!$F$9)</f>
        <v>1951878.888340465</v>
      </c>
      <c r="H4721" s="12">
        <f t="shared" si="146"/>
        <v>0</v>
      </c>
      <c r="I4721" s="12">
        <f t="shared" si="147"/>
        <v>0</v>
      </c>
      <c r="J4721" s="13">
        <f>(1 - Dashboard!$I$9) * H4721 * Dashboard!$I$8 * 'Lookups and Calculations'!$F$12</f>
        <v>0</v>
      </c>
      <c r="K4721" s="12">
        <f>(1 - Dashboard!$I$11) * I4721 * Dashboard!$I$10 * 'Lookups and Calculations'!$F$12</f>
        <v>0</v>
      </c>
      <c r="L4721" s="12">
        <f>(H4721 - I4721) * Dashboard!$I$13 * (Dashboard!$D$12 / 365) * 'Lookups and Calculations'!$F$12</f>
        <v>0</v>
      </c>
      <c r="M4721" s="3">
        <f>(G4721*2) * Dashboard!$I$13 * (Dashboard!$D$12 / 365) * 'Lookups and Calculations'!$F$12</f>
        <v>1602.0878730267946</v>
      </c>
      <c r="N4721" s="12">
        <f>H4721 * Dashboard!$I$14 * Dashboard!$I$15 * (Dashboard!$D$12 / 365) * 'Lookups and Calculations'!$F$12</f>
        <v>0</v>
      </c>
    </row>
    <row r="4722" spans="1:14" x14ac:dyDescent="0.35">
      <c r="A4722" s="2">
        <v>4721</v>
      </c>
      <c r="B4722" s="11">
        <v>8.9097641739772429E-2</v>
      </c>
      <c r="C4722" s="11">
        <v>1.5889454615570595</v>
      </c>
      <c r="D4722" s="3">
        <f>B4722*Dashboard!$D$11*Dashboard!$D$10*SQRT(Dashboard!$D$12/365)</f>
        <v>22121.31988932594</v>
      </c>
      <c r="E4722" s="3">
        <f>IF(Dashboard!$I$3,C4722*Dashboard!$E$11*Dashboard!$E$10*SQRT(Dashboard!$D$12/365),0)</f>
        <v>789012.37239157816</v>
      </c>
      <c r="F4722" s="3">
        <f>D4722+IF(Dashboard!$I$3,E4722,0)</f>
        <v>811133.69228090416</v>
      </c>
      <c r="G4722" s="3">
        <f>IF(Dashboard!$I$4, ('Lookups and Calculations'!$F$9) / (1 - 'Lookups and Calculations'!$F$10), 'Lookups and Calculations'!$F$9)</f>
        <v>1951878.888340465</v>
      </c>
      <c r="H4722" s="12">
        <f t="shared" si="146"/>
        <v>0</v>
      </c>
      <c r="I4722" s="12">
        <f t="shared" si="147"/>
        <v>0</v>
      </c>
      <c r="J4722" s="13">
        <f>(1 - Dashboard!$I$9) * H4722 * Dashboard!$I$8 * 'Lookups and Calculations'!$F$12</f>
        <v>0</v>
      </c>
      <c r="K4722" s="12">
        <f>(1 - Dashboard!$I$11) * I4722 * Dashboard!$I$10 * 'Lookups and Calculations'!$F$12</f>
        <v>0</v>
      </c>
      <c r="L4722" s="12">
        <f>(H4722 - I4722) * Dashboard!$I$13 * (Dashboard!$D$12 / 365) * 'Lookups and Calculations'!$F$12</f>
        <v>0</v>
      </c>
      <c r="M4722" s="3">
        <f>(G4722*2) * Dashboard!$I$13 * (Dashboard!$D$12 / 365) * 'Lookups and Calculations'!$F$12</f>
        <v>1602.0878730267946</v>
      </c>
      <c r="N4722" s="12">
        <f>H4722 * Dashboard!$I$14 * Dashboard!$I$15 * (Dashboard!$D$12 / 365) * 'Lookups and Calculations'!$F$12</f>
        <v>0</v>
      </c>
    </row>
    <row r="4723" spans="1:14" x14ac:dyDescent="0.35">
      <c r="A4723" s="2">
        <v>4722</v>
      </c>
      <c r="B4723" s="11">
        <v>0.37650125850156774</v>
      </c>
      <c r="C4723" s="11">
        <v>-0.8725641010041526</v>
      </c>
      <c r="D4723" s="3">
        <f>B4723*Dashboard!$D$11*Dashboard!$D$10*SQRT(Dashboard!$D$12/365)</f>
        <v>93478.397580629942</v>
      </c>
      <c r="E4723" s="3">
        <f>IF(Dashboard!$I$3,C4723*Dashboard!$E$11*Dashboard!$E$10*SQRT(Dashboard!$D$12/365),0)</f>
        <v>-433283.51290444087</v>
      </c>
      <c r="F4723" s="3">
        <f>D4723+IF(Dashboard!$I$3,E4723,0)</f>
        <v>-339805.11532381095</v>
      </c>
      <c r="G4723" s="3">
        <f>IF(Dashboard!$I$4, ('Lookups and Calculations'!$F$9) / (1 - 'Lookups and Calculations'!$F$10), 'Lookups and Calculations'!$F$9)</f>
        <v>1951878.888340465</v>
      </c>
      <c r="H4723" s="12">
        <f t="shared" si="146"/>
        <v>0</v>
      </c>
      <c r="I4723" s="12">
        <f t="shared" si="147"/>
        <v>0</v>
      </c>
      <c r="J4723" s="13">
        <f>(1 - Dashboard!$I$9) * H4723 * Dashboard!$I$8 * 'Lookups and Calculations'!$F$12</f>
        <v>0</v>
      </c>
      <c r="K4723" s="12">
        <f>(1 - Dashboard!$I$11) * I4723 * Dashboard!$I$10 * 'Lookups and Calculations'!$F$12</f>
        <v>0</v>
      </c>
      <c r="L4723" s="12">
        <f>(H4723 - I4723) * Dashboard!$I$13 * (Dashboard!$D$12 / 365) * 'Lookups and Calculations'!$F$12</f>
        <v>0</v>
      </c>
      <c r="M4723" s="3">
        <f>(G4723*2) * Dashboard!$I$13 * (Dashboard!$D$12 / 365) * 'Lookups and Calculations'!$F$12</f>
        <v>1602.0878730267946</v>
      </c>
      <c r="N4723" s="12">
        <f>H4723 * Dashboard!$I$14 * Dashboard!$I$15 * (Dashboard!$D$12 / 365) * 'Lookups and Calculations'!$F$12</f>
        <v>0</v>
      </c>
    </row>
    <row r="4724" spans="1:14" x14ac:dyDescent="0.35">
      <c r="A4724" s="2">
        <v>4723</v>
      </c>
      <c r="B4724" s="11">
        <v>-0.56588065966909562</v>
      </c>
      <c r="C4724" s="11">
        <v>0.69034824683404883</v>
      </c>
      <c r="D4724" s="3">
        <f>B4724*Dashboard!$D$11*Dashboard!$D$10*SQRT(Dashboard!$D$12/365)</f>
        <v>-140497.8498565008</v>
      </c>
      <c r="E4724" s="3">
        <f>IF(Dashboard!$I$3,C4724*Dashboard!$E$11*Dashboard!$E$10*SQRT(Dashboard!$D$12/365),0)</f>
        <v>342801.7645597079</v>
      </c>
      <c r="F4724" s="3">
        <f>D4724+IF(Dashboard!$I$3,E4724,0)</f>
        <v>202303.91470320709</v>
      </c>
      <c r="G4724" s="3">
        <f>IF(Dashboard!$I$4, ('Lookups and Calculations'!$F$9) / (1 - 'Lookups and Calculations'!$F$10), 'Lookups and Calculations'!$F$9)</f>
        <v>1951878.888340465</v>
      </c>
      <c r="H4724" s="12">
        <f t="shared" si="146"/>
        <v>0</v>
      </c>
      <c r="I4724" s="12">
        <f t="shared" si="147"/>
        <v>0</v>
      </c>
      <c r="J4724" s="13">
        <f>(1 - Dashboard!$I$9) * H4724 * Dashboard!$I$8 * 'Lookups and Calculations'!$F$12</f>
        <v>0</v>
      </c>
      <c r="K4724" s="12">
        <f>(1 - Dashboard!$I$11) * I4724 * Dashboard!$I$10 * 'Lookups and Calculations'!$F$12</f>
        <v>0</v>
      </c>
      <c r="L4724" s="12">
        <f>(H4724 - I4724) * Dashboard!$I$13 * (Dashboard!$D$12 / 365) * 'Lookups and Calculations'!$F$12</f>
        <v>0</v>
      </c>
      <c r="M4724" s="3">
        <f>(G4724*2) * Dashboard!$I$13 * (Dashboard!$D$12 / 365) * 'Lookups and Calculations'!$F$12</f>
        <v>1602.0878730267946</v>
      </c>
      <c r="N4724" s="12">
        <f>H4724 * Dashboard!$I$14 * Dashboard!$I$15 * (Dashboard!$D$12 / 365) * 'Lookups and Calculations'!$F$12</f>
        <v>0</v>
      </c>
    </row>
    <row r="4725" spans="1:14" x14ac:dyDescent="0.35">
      <c r="A4725" s="2">
        <v>4724</v>
      </c>
      <c r="B4725" s="11">
        <v>-0.58796203694342741</v>
      </c>
      <c r="C4725" s="11">
        <v>-0.3780264335891555</v>
      </c>
      <c r="D4725" s="3">
        <f>B4725*Dashboard!$D$11*Dashboard!$D$10*SQRT(Dashboard!$D$12/365)</f>
        <v>-145980.25321470707</v>
      </c>
      <c r="E4725" s="3">
        <f>IF(Dashboard!$I$3,C4725*Dashboard!$E$11*Dashboard!$E$10*SQRT(Dashboard!$D$12/365),0)</f>
        <v>-187714.14149144228</v>
      </c>
      <c r="F4725" s="3">
        <f>D4725+IF(Dashboard!$I$3,E4725,0)</f>
        <v>-333694.39470614935</v>
      </c>
      <c r="G4725" s="3">
        <f>IF(Dashboard!$I$4, ('Lookups and Calculations'!$F$9) / (1 - 'Lookups and Calculations'!$F$10), 'Lookups and Calculations'!$F$9)</f>
        <v>1951878.888340465</v>
      </c>
      <c r="H4725" s="12">
        <f t="shared" si="146"/>
        <v>0</v>
      </c>
      <c r="I4725" s="12">
        <f t="shared" si="147"/>
        <v>0</v>
      </c>
      <c r="J4725" s="13">
        <f>(1 - Dashboard!$I$9) * H4725 * Dashboard!$I$8 * 'Lookups and Calculations'!$F$12</f>
        <v>0</v>
      </c>
      <c r="K4725" s="12">
        <f>(1 - Dashboard!$I$11) * I4725 * Dashboard!$I$10 * 'Lookups and Calculations'!$F$12</f>
        <v>0</v>
      </c>
      <c r="L4725" s="12">
        <f>(H4725 - I4725) * Dashboard!$I$13 * (Dashboard!$D$12 / 365) * 'Lookups and Calculations'!$F$12</f>
        <v>0</v>
      </c>
      <c r="M4725" s="3">
        <f>(G4725*2) * Dashboard!$I$13 * (Dashboard!$D$12 / 365) * 'Lookups and Calculations'!$F$12</f>
        <v>1602.0878730267946</v>
      </c>
      <c r="N4725" s="12">
        <f>H4725 * Dashboard!$I$14 * Dashboard!$I$15 * (Dashboard!$D$12 / 365) * 'Lookups and Calculations'!$F$12</f>
        <v>0</v>
      </c>
    </row>
    <row r="4726" spans="1:14" x14ac:dyDescent="0.35">
      <c r="A4726" s="2">
        <v>4725</v>
      </c>
      <c r="B4726" s="11">
        <v>1.1964909289336694</v>
      </c>
      <c r="C4726" s="11">
        <v>1.7823773330263697</v>
      </c>
      <c r="D4726" s="3">
        <f>B4726*Dashboard!$D$11*Dashboard!$D$10*SQRT(Dashboard!$D$12/365)</f>
        <v>297066.88153344661</v>
      </c>
      <c r="E4726" s="3">
        <f>IF(Dashboard!$I$3,C4726*Dashboard!$E$11*Dashboard!$E$10*SQRT(Dashboard!$D$12/365),0)</f>
        <v>885063.58591440448</v>
      </c>
      <c r="F4726" s="3">
        <f>D4726+IF(Dashboard!$I$3,E4726,0)</f>
        <v>1182130.4674478511</v>
      </c>
      <c r="G4726" s="3">
        <f>IF(Dashboard!$I$4, ('Lookups and Calculations'!$F$9) / (1 - 'Lookups and Calculations'!$F$10), 'Lookups and Calculations'!$F$9)</f>
        <v>1951878.888340465</v>
      </c>
      <c r="H4726" s="12">
        <f t="shared" si="146"/>
        <v>0</v>
      </c>
      <c r="I4726" s="12">
        <f t="shared" si="147"/>
        <v>0</v>
      </c>
      <c r="J4726" s="13">
        <f>(1 - Dashboard!$I$9) * H4726 * Dashboard!$I$8 * 'Lookups and Calculations'!$F$12</f>
        <v>0</v>
      </c>
      <c r="K4726" s="12">
        <f>(1 - Dashboard!$I$11) * I4726 * Dashboard!$I$10 * 'Lookups and Calculations'!$F$12</f>
        <v>0</v>
      </c>
      <c r="L4726" s="12">
        <f>(H4726 - I4726) * Dashboard!$I$13 * (Dashboard!$D$12 / 365) * 'Lookups and Calculations'!$F$12</f>
        <v>0</v>
      </c>
      <c r="M4726" s="3">
        <f>(G4726*2) * Dashboard!$I$13 * (Dashboard!$D$12 / 365) * 'Lookups and Calculations'!$F$12</f>
        <v>1602.0878730267946</v>
      </c>
      <c r="N4726" s="12">
        <f>H4726 * Dashboard!$I$14 * Dashboard!$I$15 * (Dashboard!$D$12 / 365) * 'Lookups and Calculations'!$F$12</f>
        <v>0</v>
      </c>
    </row>
    <row r="4727" spans="1:14" x14ac:dyDescent="0.35">
      <c r="A4727" s="2">
        <v>4726</v>
      </c>
      <c r="B4727" s="11">
        <v>1.2581218891790025</v>
      </c>
      <c r="C4727" s="11">
        <v>-1.9013497114611659</v>
      </c>
      <c r="D4727" s="3">
        <f>B4727*Dashboard!$D$11*Dashboard!$D$10*SQRT(Dashboard!$D$12/365)</f>
        <v>312368.72521922347</v>
      </c>
      <c r="E4727" s="3">
        <f>IF(Dashboard!$I$3,C4727*Dashboard!$E$11*Dashboard!$E$10*SQRT(Dashboard!$D$12/365),0)</f>
        <v>-944140.93049860443</v>
      </c>
      <c r="F4727" s="3">
        <f>D4727+IF(Dashboard!$I$3,E4727,0)</f>
        <v>-631772.20527938101</v>
      </c>
      <c r="G4727" s="3">
        <f>IF(Dashboard!$I$4, ('Lookups and Calculations'!$F$9) / (1 - 'Lookups and Calculations'!$F$10), 'Lookups and Calculations'!$F$9)</f>
        <v>1951878.888340465</v>
      </c>
      <c r="H4727" s="12">
        <f t="shared" si="146"/>
        <v>0</v>
      </c>
      <c r="I4727" s="12">
        <f t="shared" si="147"/>
        <v>0</v>
      </c>
      <c r="J4727" s="13">
        <f>(1 - Dashboard!$I$9) * H4727 * Dashboard!$I$8 * 'Lookups and Calculations'!$F$12</f>
        <v>0</v>
      </c>
      <c r="K4727" s="12">
        <f>(1 - Dashboard!$I$11) * I4727 * Dashboard!$I$10 * 'Lookups and Calculations'!$F$12</f>
        <v>0</v>
      </c>
      <c r="L4727" s="12">
        <f>(H4727 - I4727) * Dashboard!$I$13 * (Dashboard!$D$12 / 365) * 'Lookups and Calculations'!$F$12</f>
        <v>0</v>
      </c>
      <c r="M4727" s="3">
        <f>(G4727*2) * Dashboard!$I$13 * (Dashboard!$D$12 / 365) * 'Lookups and Calculations'!$F$12</f>
        <v>1602.0878730267946</v>
      </c>
      <c r="N4727" s="12">
        <f>H4727 * Dashboard!$I$14 * Dashboard!$I$15 * (Dashboard!$D$12 / 365) * 'Lookups and Calculations'!$F$12</f>
        <v>0</v>
      </c>
    </row>
    <row r="4728" spans="1:14" x14ac:dyDescent="0.35">
      <c r="A4728" s="2">
        <v>4727</v>
      </c>
      <c r="B4728" s="11">
        <v>5.2126938390567049E-2</v>
      </c>
      <c r="C4728" s="11">
        <v>-0.49551027188467983</v>
      </c>
      <c r="D4728" s="3">
        <f>B4728*Dashboard!$D$11*Dashboard!$D$10*SQRT(Dashboard!$D$12/365)</f>
        <v>12942.168350053838</v>
      </c>
      <c r="E4728" s="3">
        <f>IF(Dashboard!$I$3,C4728*Dashboard!$E$11*Dashboard!$E$10*SQRT(Dashboard!$D$12/365),0)</f>
        <v>-246052.33132483286</v>
      </c>
      <c r="F4728" s="3">
        <f>D4728+IF(Dashboard!$I$3,E4728,0)</f>
        <v>-233110.16297477903</v>
      </c>
      <c r="G4728" s="3">
        <f>IF(Dashboard!$I$4, ('Lookups and Calculations'!$F$9) / (1 - 'Lookups and Calculations'!$F$10), 'Lookups and Calculations'!$F$9)</f>
        <v>1951878.888340465</v>
      </c>
      <c r="H4728" s="12">
        <f t="shared" si="146"/>
        <v>0</v>
      </c>
      <c r="I4728" s="12">
        <f t="shared" si="147"/>
        <v>0</v>
      </c>
      <c r="J4728" s="13">
        <f>(1 - Dashboard!$I$9) * H4728 * Dashboard!$I$8 * 'Lookups and Calculations'!$F$12</f>
        <v>0</v>
      </c>
      <c r="K4728" s="12">
        <f>(1 - Dashboard!$I$11) * I4728 * Dashboard!$I$10 * 'Lookups and Calculations'!$F$12</f>
        <v>0</v>
      </c>
      <c r="L4728" s="12">
        <f>(H4728 - I4728) * Dashboard!$I$13 * (Dashboard!$D$12 / 365) * 'Lookups and Calculations'!$F$12</f>
        <v>0</v>
      </c>
      <c r="M4728" s="3">
        <f>(G4728*2) * Dashboard!$I$13 * (Dashboard!$D$12 / 365) * 'Lookups and Calculations'!$F$12</f>
        <v>1602.0878730267946</v>
      </c>
      <c r="N4728" s="12">
        <f>H4728 * Dashboard!$I$14 * Dashboard!$I$15 * (Dashboard!$D$12 / 365) * 'Lookups and Calculations'!$F$12</f>
        <v>0</v>
      </c>
    </row>
    <row r="4729" spans="1:14" x14ac:dyDescent="0.35">
      <c r="A4729" s="2">
        <v>4728</v>
      </c>
      <c r="B4729" s="11">
        <v>-0.43386183457525973</v>
      </c>
      <c r="C4729" s="11">
        <v>8.3427360246694629E-2</v>
      </c>
      <c r="D4729" s="3">
        <f>B4729*Dashboard!$D$11*Dashboard!$D$10*SQRT(Dashboard!$D$12/365)</f>
        <v>-107719.98274029342</v>
      </c>
      <c r="E4729" s="3">
        <f>IF(Dashboard!$I$3,C4729*Dashboard!$E$11*Dashboard!$E$10*SQRT(Dashboard!$D$12/365),0)</f>
        <v>41426.984766429341</v>
      </c>
      <c r="F4729" s="3">
        <f>D4729+IF(Dashboard!$I$3,E4729,0)</f>
        <v>-66292.997973864083</v>
      </c>
      <c r="G4729" s="3">
        <f>IF(Dashboard!$I$4, ('Lookups and Calculations'!$F$9) / (1 - 'Lookups and Calculations'!$F$10), 'Lookups and Calculations'!$F$9)</f>
        <v>1951878.888340465</v>
      </c>
      <c r="H4729" s="12">
        <f t="shared" si="146"/>
        <v>0</v>
      </c>
      <c r="I4729" s="12">
        <f t="shared" si="147"/>
        <v>0</v>
      </c>
      <c r="J4729" s="13">
        <f>(1 - Dashboard!$I$9) * H4729 * Dashboard!$I$8 * 'Lookups and Calculations'!$F$12</f>
        <v>0</v>
      </c>
      <c r="K4729" s="12">
        <f>(1 - Dashboard!$I$11) * I4729 * Dashboard!$I$10 * 'Lookups and Calculations'!$F$12</f>
        <v>0</v>
      </c>
      <c r="L4729" s="12">
        <f>(H4729 - I4729) * Dashboard!$I$13 * (Dashboard!$D$12 / 365) * 'Lookups and Calculations'!$F$12</f>
        <v>0</v>
      </c>
      <c r="M4729" s="3">
        <f>(G4729*2) * Dashboard!$I$13 * (Dashboard!$D$12 / 365) * 'Lookups and Calculations'!$F$12</f>
        <v>1602.0878730267946</v>
      </c>
      <c r="N4729" s="12">
        <f>H4729 * Dashboard!$I$14 * Dashboard!$I$15 * (Dashboard!$D$12 / 365) * 'Lookups and Calculations'!$F$12</f>
        <v>0</v>
      </c>
    </row>
    <row r="4730" spans="1:14" x14ac:dyDescent="0.35">
      <c r="A4730" s="2">
        <v>4729</v>
      </c>
      <c r="B4730" s="11">
        <v>0.89938448598445797</v>
      </c>
      <c r="C4730" s="11">
        <v>-0.67878565618406017</v>
      </c>
      <c r="D4730" s="3">
        <f>B4730*Dashboard!$D$11*Dashboard!$D$10*SQRT(Dashboard!$D$12/365)</f>
        <v>223300.76901550539</v>
      </c>
      <c r="E4730" s="3">
        <f>IF(Dashboard!$I$3,C4730*Dashboard!$E$11*Dashboard!$E$10*SQRT(Dashboard!$D$12/365),0)</f>
        <v>-337060.20369405032</v>
      </c>
      <c r="F4730" s="3">
        <f>D4730+IF(Dashboard!$I$3,E4730,0)</f>
        <v>-113759.43467854493</v>
      </c>
      <c r="G4730" s="3">
        <f>IF(Dashboard!$I$4, ('Lookups and Calculations'!$F$9) / (1 - 'Lookups and Calculations'!$F$10), 'Lookups and Calculations'!$F$9)</f>
        <v>1951878.888340465</v>
      </c>
      <c r="H4730" s="12">
        <f t="shared" si="146"/>
        <v>0</v>
      </c>
      <c r="I4730" s="12">
        <f t="shared" si="147"/>
        <v>0</v>
      </c>
      <c r="J4730" s="13">
        <f>(1 - Dashboard!$I$9) * H4730 * Dashboard!$I$8 * 'Lookups and Calculations'!$F$12</f>
        <v>0</v>
      </c>
      <c r="K4730" s="12">
        <f>(1 - Dashboard!$I$11) * I4730 * Dashboard!$I$10 * 'Lookups and Calculations'!$F$12</f>
        <v>0</v>
      </c>
      <c r="L4730" s="12">
        <f>(H4730 - I4730) * Dashboard!$I$13 * (Dashboard!$D$12 / 365) * 'Lookups and Calculations'!$F$12</f>
        <v>0</v>
      </c>
      <c r="M4730" s="3">
        <f>(G4730*2) * Dashboard!$I$13 * (Dashboard!$D$12 / 365) * 'Lookups and Calculations'!$F$12</f>
        <v>1602.0878730267946</v>
      </c>
      <c r="N4730" s="12">
        <f>H4730 * Dashboard!$I$14 * Dashboard!$I$15 * (Dashboard!$D$12 / 365) * 'Lookups and Calculations'!$F$12</f>
        <v>0</v>
      </c>
    </row>
    <row r="4731" spans="1:14" x14ac:dyDescent="0.35">
      <c r="A4731" s="2">
        <v>4730</v>
      </c>
      <c r="B4731" s="11">
        <v>-0.53540522821964931</v>
      </c>
      <c r="C4731" s="11">
        <v>0.13235876655937767</v>
      </c>
      <c r="D4731" s="3">
        <f>B4731*Dashboard!$D$11*Dashboard!$D$10*SQRT(Dashboard!$D$12/365)</f>
        <v>-132931.35589892295</v>
      </c>
      <c r="E4731" s="3">
        <f>IF(Dashboard!$I$3,C4731*Dashboard!$E$11*Dashboard!$E$10*SQRT(Dashboard!$D$12/365),0)</f>
        <v>65724.536767612284</v>
      </c>
      <c r="F4731" s="3">
        <f>D4731+IF(Dashboard!$I$3,E4731,0)</f>
        <v>-67206.819131310665</v>
      </c>
      <c r="G4731" s="3">
        <f>IF(Dashboard!$I$4, ('Lookups and Calculations'!$F$9) / (1 - 'Lookups and Calculations'!$F$10), 'Lookups and Calculations'!$F$9)</f>
        <v>1951878.888340465</v>
      </c>
      <c r="H4731" s="12">
        <f t="shared" si="146"/>
        <v>0</v>
      </c>
      <c r="I4731" s="12">
        <f t="shared" si="147"/>
        <v>0</v>
      </c>
      <c r="J4731" s="13">
        <f>(1 - Dashboard!$I$9) * H4731 * Dashboard!$I$8 * 'Lookups and Calculations'!$F$12</f>
        <v>0</v>
      </c>
      <c r="K4731" s="12">
        <f>(1 - Dashboard!$I$11) * I4731 * Dashboard!$I$10 * 'Lookups and Calculations'!$F$12</f>
        <v>0</v>
      </c>
      <c r="L4731" s="12">
        <f>(H4731 - I4731) * Dashboard!$I$13 * (Dashboard!$D$12 / 365) * 'Lookups and Calculations'!$F$12</f>
        <v>0</v>
      </c>
      <c r="M4731" s="3">
        <f>(G4731*2) * Dashboard!$I$13 * (Dashboard!$D$12 / 365) * 'Lookups and Calculations'!$F$12</f>
        <v>1602.0878730267946</v>
      </c>
      <c r="N4731" s="12">
        <f>H4731 * Dashboard!$I$14 * Dashboard!$I$15 * (Dashboard!$D$12 / 365) * 'Lookups and Calculations'!$F$12</f>
        <v>0</v>
      </c>
    </row>
    <row r="4732" spans="1:14" x14ac:dyDescent="0.35">
      <c r="A4732" s="2">
        <v>4731</v>
      </c>
      <c r="B4732" s="11">
        <v>-0.60247686118266197</v>
      </c>
      <c r="C4732" s="11">
        <v>0.19696472471950566</v>
      </c>
      <c r="D4732" s="3">
        <f>B4732*Dashboard!$D$11*Dashboard!$D$10*SQRT(Dashboard!$D$12/365)</f>
        <v>-149584.01941843273</v>
      </c>
      <c r="E4732" s="3">
        <f>IF(Dashboard!$I$3,C4732*Dashboard!$E$11*Dashboard!$E$10*SQRT(Dashboard!$D$12/365),0)</f>
        <v>97805.499614884378</v>
      </c>
      <c r="F4732" s="3">
        <f>D4732+IF(Dashboard!$I$3,E4732,0)</f>
        <v>-51778.519803548348</v>
      </c>
      <c r="G4732" s="3">
        <f>IF(Dashboard!$I$4, ('Lookups and Calculations'!$F$9) / (1 - 'Lookups and Calculations'!$F$10), 'Lookups and Calculations'!$F$9)</f>
        <v>1951878.888340465</v>
      </c>
      <c r="H4732" s="12">
        <f t="shared" si="146"/>
        <v>0</v>
      </c>
      <c r="I4732" s="12">
        <f t="shared" si="147"/>
        <v>0</v>
      </c>
      <c r="J4732" s="13">
        <f>(1 - Dashboard!$I$9) * H4732 * Dashboard!$I$8 * 'Lookups and Calculations'!$F$12</f>
        <v>0</v>
      </c>
      <c r="K4732" s="12">
        <f>(1 - Dashboard!$I$11) * I4732 * Dashboard!$I$10 * 'Lookups and Calculations'!$F$12</f>
        <v>0</v>
      </c>
      <c r="L4732" s="12">
        <f>(H4732 - I4732) * Dashboard!$I$13 * (Dashboard!$D$12 / 365) * 'Lookups and Calculations'!$F$12</f>
        <v>0</v>
      </c>
      <c r="M4732" s="3">
        <f>(G4732*2) * Dashboard!$I$13 * (Dashboard!$D$12 / 365) * 'Lookups and Calculations'!$F$12</f>
        <v>1602.0878730267946</v>
      </c>
      <c r="N4732" s="12">
        <f>H4732 * Dashboard!$I$14 * Dashboard!$I$15 * (Dashboard!$D$12 / 365) * 'Lookups and Calculations'!$F$12</f>
        <v>0</v>
      </c>
    </row>
    <row r="4733" spans="1:14" x14ac:dyDescent="0.35">
      <c r="A4733" s="2">
        <v>4732</v>
      </c>
      <c r="B4733" s="11">
        <v>-0.1238921287110841</v>
      </c>
      <c r="C4733" s="11">
        <v>1.344684476022576</v>
      </c>
      <c r="D4733" s="3">
        <f>B4733*Dashboard!$D$11*Dashboard!$D$10*SQRT(Dashboard!$D$12/365)</f>
        <v>-30760.156581832711</v>
      </c>
      <c r="E4733" s="3">
        <f>IF(Dashboard!$I$3,C4733*Dashboard!$E$11*Dashboard!$E$10*SQRT(Dashboard!$D$12/365),0)</f>
        <v>667721.27440108417</v>
      </c>
      <c r="F4733" s="3">
        <f>D4733+IF(Dashboard!$I$3,E4733,0)</f>
        <v>636961.11781925149</v>
      </c>
      <c r="G4733" s="3">
        <f>IF(Dashboard!$I$4, ('Lookups and Calculations'!$F$9) / (1 - 'Lookups and Calculations'!$F$10), 'Lookups and Calculations'!$F$9)</f>
        <v>1951878.888340465</v>
      </c>
      <c r="H4733" s="12">
        <f t="shared" si="146"/>
        <v>0</v>
      </c>
      <c r="I4733" s="12">
        <f t="shared" si="147"/>
        <v>0</v>
      </c>
      <c r="J4733" s="13">
        <f>(1 - Dashboard!$I$9) * H4733 * Dashboard!$I$8 * 'Lookups and Calculations'!$F$12</f>
        <v>0</v>
      </c>
      <c r="K4733" s="12">
        <f>(1 - Dashboard!$I$11) * I4733 * Dashboard!$I$10 * 'Lookups and Calculations'!$F$12</f>
        <v>0</v>
      </c>
      <c r="L4733" s="12">
        <f>(H4733 - I4733) * Dashboard!$I$13 * (Dashboard!$D$12 / 365) * 'Lookups and Calculations'!$F$12</f>
        <v>0</v>
      </c>
      <c r="M4733" s="3">
        <f>(G4733*2) * Dashboard!$I$13 * (Dashboard!$D$12 / 365) * 'Lookups and Calculations'!$F$12</f>
        <v>1602.0878730267946</v>
      </c>
      <c r="N4733" s="12">
        <f>H4733 * Dashboard!$I$14 * Dashboard!$I$15 * (Dashboard!$D$12 / 365) * 'Lookups and Calculations'!$F$12</f>
        <v>0</v>
      </c>
    </row>
    <row r="4734" spans="1:14" x14ac:dyDescent="0.35">
      <c r="A4734" s="2">
        <v>4733</v>
      </c>
      <c r="B4734" s="11">
        <v>2.1666364019266666</v>
      </c>
      <c r="C4734" s="11">
        <v>-0.41915813654256528</v>
      </c>
      <c r="D4734" s="3">
        <f>B4734*Dashboard!$D$11*Dashboard!$D$10*SQRT(Dashboard!$D$12/365)</f>
        <v>537936.31340842694</v>
      </c>
      <c r="E4734" s="3">
        <f>IF(Dashboard!$I$3,C4734*Dashboard!$E$11*Dashboard!$E$10*SQRT(Dashboard!$D$12/365),0)</f>
        <v>-208138.64523493347</v>
      </c>
      <c r="F4734" s="3">
        <f>D4734+IF(Dashboard!$I$3,E4734,0)</f>
        <v>329797.66817349347</v>
      </c>
      <c r="G4734" s="3">
        <f>IF(Dashboard!$I$4, ('Lookups and Calculations'!$F$9) / (1 - 'Lookups and Calculations'!$F$10), 'Lookups and Calculations'!$F$9)</f>
        <v>1951878.888340465</v>
      </c>
      <c r="H4734" s="12">
        <f t="shared" si="146"/>
        <v>0</v>
      </c>
      <c r="I4734" s="12">
        <f t="shared" si="147"/>
        <v>0</v>
      </c>
      <c r="J4734" s="13">
        <f>(1 - Dashboard!$I$9) * H4734 * Dashboard!$I$8 * 'Lookups and Calculations'!$F$12</f>
        <v>0</v>
      </c>
      <c r="K4734" s="12">
        <f>(1 - Dashboard!$I$11) * I4734 * Dashboard!$I$10 * 'Lookups and Calculations'!$F$12</f>
        <v>0</v>
      </c>
      <c r="L4734" s="12">
        <f>(H4734 - I4734) * Dashboard!$I$13 * (Dashboard!$D$12 / 365) * 'Lookups and Calculations'!$F$12</f>
        <v>0</v>
      </c>
      <c r="M4734" s="3">
        <f>(G4734*2) * Dashboard!$I$13 * (Dashboard!$D$12 / 365) * 'Lookups and Calculations'!$F$12</f>
        <v>1602.0878730267946</v>
      </c>
      <c r="N4734" s="12">
        <f>H4734 * Dashboard!$I$14 * Dashboard!$I$15 * (Dashboard!$D$12 / 365) * 'Lookups and Calculations'!$F$12</f>
        <v>0</v>
      </c>
    </row>
    <row r="4735" spans="1:14" x14ac:dyDescent="0.35">
      <c r="A4735" s="2">
        <v>4734</v>
      </c>
      <c r="B4735" s="11">
        <v>0.64603080430410376</v>
      </c>
      <c r="C4735" s="11">
        <v>0.21294742667283045</v>
      </c>
      <c r="D4735" s="3">
        <f>B4735*Dashboard!$D$11*Dashboard!$D$10*SQRT(Dashboard!$D$12/365)</f>
        <v>160397.66935818008</v>
      </c>
      <c r="E4735" s="3">
        <f>IF(Dashboard!$I$3,C4735*Dashboard!$E$11*Dashboard!$E$10*SQRT(Dashboard!$D$12/365),0)</f>
        <v>105741.92656629327</v>
      </c>
      <c r="F4735" s="3">
        <f>D4735+IF(Dashboard!$I$3,E4735,0)</f>
        <v>266139.59592447337</v>
      </c>
      <c r="G4735" s="3">
        <f>IF(Dashboard!$I$4, ('Lookups and Calculations'!$F$9) / (1 - 'Lookups and Calculations'!$F$10), 'Lookups and Calculations'!$F$9)</f>
        <v>1951878.888340465</v>
      </c>
      <c r="H4735" s="12">
        <f t="shared" si="146"/>
        <v>0</v>
      </c>
      <c r="I4735" s="12">
        <f t="shared" si="147"/>
        <v>0</v>
      </c>
      <c r="J4735" s="13">
        <f>(1 - Dashboard!$I$9) * H4735 * Dashboard!$I$8 * 'Lookups and Calculations'!$F$12</f>
        <v>0</v>
      </c>
      <c r="K4735" s="12">
        <f>(1 - Dashboard!$I$11) * I4735 * Dashboard!$I$10 * 'Lookups and Calculations'!$F$12</f>
        <v>0</v>
      </c>
      <c r="L4735" s="12">
        <f>(H4735 - I4735) * Dashboard!$I$13 * (Dashboard!$D$12 / 365) * 'Lookups and Calculations'!$F$12</f>
        <v>0</v>
      </c>
      <c r="M4735" s="3">
        <f>(G4735*2) * Dashboard!$I$13 * (Dashboard!$D$12 / 365) * 'Lookups and Calculations'!$F$12</f>
        <v>1602.0878730267946</v>
      </c>
      <c r="N4735" s="12">
        <f>H4735 * Dashboard!$I$14 * Dashboard!$I$15 * (Dashboard!$D$12 / 365) * 'Lookups and Calculations'!$F$12</f>
        <v>0</v>
      </c>
    </row>
    <row r="4736" spans="1:14" x14ac:dyDescent="0.35">
      <c r="A4736" s="2">
        <v>4735</v>
      </c>
      <c r="B4736" s="11">
        <v>0.20512194726844593</v>
      </c>
      <c r="C4736" s="11">
        <v>1.6079483170876041</v>
      </c>
      <c r="D4736" s="3">
        <f>B4736*Dashboard!$D$11*Dashboard!$D$10*SQRT(Dashboard!$D$12/365)</f>
        <v>50928.03943228507</v>
      </c>
      <c r="E4736" s="3">
        <f>IF(Dashboard!$I$3,C4736*Dashboard!$E$11*Dashboard!$E$10*SQRT(Dashboard!$D$12/365),0)</f>
        <v>798448.49747398123</v>
      </c>
      <c r="F4736" s="3">
        <f>D4736+IF(Dashboard!$I$3,E4736,0)</f>
        <v>849376.53690626635</v>
      </c>
      <c r="G4736" s="3">
        <f>IF(Dashboard!$I$4, ('Lookups and Calculations'!$F$9) / (1 - 'Lookups and Calculations'!$F$10), 'Lookups and Calculations'!$F$9)</f>
        <v>1951878.888340465</v>
      </c>
      <c r="H4736" s="12">
        <f t="shared" si="146"/>
        <v>0</v>
      </c>
      <c r="I4736" s="12">
        <f t="shared" si="147"/>
        <v>0</v>
      </c>
      <c r="J4736" s="13">
        <f>(1 - Dashboard!$I$9) * H4736 * Dashboard!$I$8 * 'Lookups and Calculations'!$F$12</f>
        <v>0</v>
      </c>
      <c r="K4736" s="12">
        <f>(1 - Dashboard!$I$11) * I4736 * Dashboard!$I$10 * 'Lookups and Calculations'!$F$12</f>
        <v>0</v>
      </c>
      <c r="L4736" s="12">
        <f>(H4736 - I4736) * Dashboard!$I$13 * (Dashboard!$D$12 / 365) * 'Lookups and Calculations'!$F$12</f>
        <v>0</v>
      </c>
      <c r="M4736" s="3">
        <f>(G4736*2) * Dashboard!$I$13 * (Dashboard!$D$12 / 365) * 'Lookups and Calculations'!$F$12</f>
        <v>1602.0878730267946</v>
      </c>
      <c r="N4736" s="12">
        <f>H4736 * Dashboard!$I$14 * Dashboard!$I$15 * (Dashboard!$D$12 / 365) * 'Lookups and Calculations'!$F$12</f>
        <v>0</v>
      </c>
    </row>
    <row r="4737" spans="1:14" x14ac:dyDescent="0.35">
      <c r="A4737" s="2">
        <v>4736</v>
      </c>
      <c r="B4737" s="11">
        <v>1.9137767732450388</v>
      </c>
      <c r="C4737" s="11">
        <v>1.877068339542072</v>
      </c>
      <c r="D4737" s="3">
        <f>B4737*Dashboard!$D$11*Dashboard!$D$10*SQRT(Dashboard!$D$12/365)</f>
        <v>475155.87810240983</v>
      </c>
      <c r="E4737" s="3">
        <f>IF(Dashboard!$I$3,C4737*Dashboard!$E$11*Dashboard!$E$10*SQRT(Dashboard!$D$12/365),0)</f>
        <v>932083.68666845269</v>
      </c>
      <c r="F4737" s="3">
        <f>D4737+IF(Dashboard!$I$3,E4737,0)</f>
        <v>1407239.5647708625</v>
      </c>
      <c r="G4737" s="3">
        <f>IF(Dashboard!$I$4, ('Lookups and Calculations'!$F$9) / (1 - 'Lookups and Calculations'!$F$10), 'Lookups and Calculations'!$F$9)</f>
        <v>1951878.888340465</v>
      </c>
      <c r="H4737" s="12">
        <f t="shared" si="146"/>
        <v>0</v>
      </c>
      <c r="I4737" s="12">
        <f t="shared" si="147"/>
        <v>0</v>
      </c>
      <c r="J4737" s="13">
        <f>(1 - Dashboard!$I$9) * H4737 * Dashboard!$I$8 * 'Lookups and Calculations'!$F$12</f>
        <v>0</v>
      </c>
      <c r="K4737" s="12">
        <f>(1 - Dashboard!$I$11) * I4737 * Dashboard!$I$10 * 'Lookups and Calculations'!$F$12</f>
        <v>0</v>
      </c>
      <c r="L4737" s="12">
        <f>(H4737 - I4737) * Dashboard!$I$13 * (Dashboard!$D$12 / 365) * 'Lookups and Calculations'!$F$12</f>
        <v>0</v>
      </c>
      <c r="M4737" s="3">
        <f>(G4737*2) * Dashboard!$I$13 * (Dashboard!$D$12 / 365) * 'Lookups and Calculations'!$F$12</f>
        <v>1602.0878730267946</v>
      </c>
      <c r="N4737" s="12">
        <f>H4737 * Dashboard!$I$14 * Dashboard!$I$15 * (Dashboard!$D$12 / 365) * 'Lookups and Calculations'!$F$12</f>
        <v>0</v>
      </c>
    </row>
    <row r="4738" spans="1:14" x14ac:dyDescent="0.35">
      <c r="A4738" s="2">
        <v>4737</v>
      </c>
      <c r="B4738" s="11">
        <v>-0.15874319210662949</v>
      </c>
      <c r="C4738" s="11">
        <v>0.23569672340462777</v>
      </c>
      <c r="D4738" s="3">
        <f>B4738*Dashboard!$D$11*Dashboard!$D$10*SQRT(Dashboard!$D$12/365)</f>
        <v>-39413.040168895044</v>
      </c>
      <c r="E4738" s="3">
        <f>IF(Dashboard!$I$3,C4738*Dashboard!$E$11*Dashboard!$E$10*SQRT(Dashboard!$D$12/365),0)</f>
        <v>117038.39772837212</v>
      </c>
      <c r="F4738" s="3">
        <f>D4738+IF(Dashboard!$I$3,E4738,0)</f>
        <v>77625.357559477066</v>
      </c>
      <c r="G4738" s="3">
        <f>IF(Dashboard!$I$4, ('Lookups and Calculations'!$F$9) / (1 - 'Lookups and Calculations'!$F$10), 'Lookups and Calculations'!$F$9)</f>
        <v>1951878.888340465</v>
      </c>
      <c r="H4738" s="12">
        <f t="shared" si="146"/>
        <v>0</v>
      </c>
      <c r="I4738" s="12">
        <f t="shared" si="147"/>
        <v>0</v>
      </c>
      <c r="J4738" s="13">
        <f>(1 - Dashboard!$I$9) * H4738 * Dashboard!$I$8 * 'Lookups and Calculations'!$F$12</f>
        <v>0</v>
      </c>
      <c r="K4738" s="12">
        <f>(1 - Dashboard!$I$11) * I4738 * Dashboard!$I$10 * 'Lookups and Calculations'!$F$12</f>
        <v>0</v>
      </c>
      <c r="L4738" s="12">
        <f>(H4738 - I4738) * Dashboard!$I$13 * (Dashboard!$D$12 / 365) * 'Lookups and Calculations'!$F$12</f>
        <v>0</v>
      </c>
      <c r="M4738" s="3">
        <f>(G4738*2) * Dashboard!$I$13 * (Dashboard!$D$12 / 365) * 'Lookups and Calculations'!$F$12</f>
        <v>1602.0878730267946</v>
      </c>
      <c r="N4738" s="12">
        <f>H4738 * Dashboard!$I$14 * Dashboard!$I$15 * (Dashboard!$D$12 / 365) * 'Lookups and Calculations'!$F$12</f>
        <v>0</v>
      </c>
    </row>
    <row r="4739" spans="1:14" x14ac:dyDescent="0.35">
      <c r="A4739" s="2">
        <v>4738</v>
      </c>
      <c r="B4739" s="11">
        <v>0.35464960274064966</v>
      </c>
      <c r="C4739" s="11">
        <v>-0.2596866939449618</v>
      </c>
      <c r="D4739" s="3">
        <f>B4739*Dashboard!$D$11*Dashboard!$D$10*SQRT(Dashboard!$D$12/365)</f>
        <v>88053.02988559565</v>
      </c>
      <c r="E4739" s="3">
        <f>IF(Dashboard!$I$3,C4739*Dashboard!$E$11*Dashboard!$E$10*SQRT(Dashboard!$D$12/365),0)</f>
        <v>-128950.94226031877</v>
      </c>
      <c r="F4739" s="3">
        <f>D4739+IF(Dashboard!$I$3,E4739,0)</f>
        <v>-40897.912374723121</v>
      </c>
      <c r="G4739" s="3">
        <f>IF(Dashboard!$I$4, ('Lookups and Calculations'!$F$9) / (1 - 'Lookups and Calculations'!$F$10), 'Lookups and Calculations'!$F$9)</f>
        <v>1951878.888340465</v>
      </c>
      <c r="H4739" s="12">
        <f t="shared" ref="H4739:H4802" si="148">MAX(0,F4739-G4739)</f>
        <v>0</v>
      </c>
      <c r="I4739" s="12">
        <f t="shared" ref="I4739:I4802" si="149">MAX(0,-F4739-G4739)</f>
        <v>0</v>
      </c>
      <c r="J4739" s="13">
        <f>(1 - Dashboard!$I$9) * H4739 * Dashboard!$I$8 * 'Lookups and Calculations'!$F$12</f>
        <v>0</v>
      </c>
      <c r="K4739" s="12">
        <f>(1 - Dashboard!$I$11) * I4739 * Dashboard!$I$10 * 'Lookups and Calculations'!$F$12</f>
        <v>0</v>
      </c>
      <c r="L4739" s="12">
        <f>(H4739 - I4739) * Dashboard!$I$13 * (Dashboard!$D$12 / 365) * 'Lookups and Calculations'!$F$12</f>
        <v>0</v>
      </c>
      <c r="M4739" s="3">
        <f>(G4739*2) * Dashboard!$I$13 * (Dashboard!$D$12 / 365) * 'Lookups and Calculations'!$F$12</f>
        <v>1602.0878730267946</v>
      </c>
      <c r="N4739" s="12">
        <f>H4739 * Dashboard!$I$14 * Dashboard!$I$15 * (Dashboard!$D$12 / 365) * 'Lookups and Calculations'!$F$12</f>
        <v>0</v>
      </c>
    </row>
    <row r="4740" spans="1:14" x14ac:dyDescent="0.35">
      <c r="A4740" s="2">
        <v>4739</v>
      </c>
      <c r="B4740" s="11">
        <v>-1.1625381624955535</v>
      </c>
      <c r="C4740" s="11">
        <v>1.1723164436227718</v>
      </c>
      <c r="D4740" s="3">
        <f>B4740*Dashboard!$D$11*Dashboard!$D$10*SQRT(Dashboard!$D$12/365)</f>
        <v>-288637.02870188898</v>
      </c>
      <c r="E4740" s="3">
        <f>IF(Dashboard!$I$3,C4740*Dashboard!$E$11*Dashboard!$E$10*SQRT(Dashboard!$D$12/365),0)</f>
        <v>582129.59522855515</v>
      </c>
      <c r="F4740" s="3">
        <f>D4740+IF(Dashboard!$I$3,E4740,0)</f>
        <v>293492.56652666617</v>
      </c>
      <c r="G4740" s="3">
        <f>IF(Dashboard!$I$4, ('Lookups and Calculations'!$F$9) / (1 - 'Lookups and Calculations'!$F$10), 'Lookups and Calculations'!$F$9)</f>
        <v>1951878.888340465</v>
      </c>
      <c r="H4740" s="12">
        <f t="shared" si="148"/>
        <v>0</v>
      </c>
      <c r="I4740" s="12">
        <f t="shared" si="149"/>
        <v>0</v>
      </c>
      <c r="J4740" s="13">
        <f>(1 - Dashboard!$I$9) * H4740 * Dashboard!$I$8 * 'Lookups and Calculations'!$F$12</f>
        <v>0</v>
      </c>
      <c r="K4740" s="12">
        <f>(1 - Dashboard!$I$11) * I4740 * Dashboard!$I$10 * 'Lookups and Calculations'!$F$12</f>
        <v>0</v>
      </c>
      <c r="L4740" s="12">
        <f>(H4740 - I4740) * Dashboard!$I$13 * (Dashboard!$D$12 / 365) * 'Lookups and Calculations'!$F$12</f>
        <v>0</v>
      </c>
      <c r="M4740" s="3">
        <f>(G4740*2) * Dashboard!$I$13 * (Dashboard!$D$12 / 365) * 'Lookups and Calculations'!$F$12</f>
        <v>1602.0878730267946</v>
      </c>
      <c r="N4740" s="12">
        <f>H4740 * Dashboard!$I$14 * Dashboard!$I$15 * (Dashboard!$D$12 / 365) * 'Lookups and Calculations'!$F$12</f>
        <v>0</v>
      </c>
    </row>
    <row r="4741" spans="1:14" x14ac:dyDescent="0.35">
      <c r="A4741" s="2">
        <v>4740</v>
      </c>
      <c r="B4741" s="11">
        <v>-3.2275667954010361</v>
      </c>
      <c r="C4741" s="11">
        <v>1.2733893752562222</v>
      </c>
      <c r="D4741" s="3">
        <f>B4741*Dashboard!$D$11*Dashboard!$D$10*SQRT(Dashboard!$D$12/365)</f>
        <v>-801345.98571941152</v>
      </c>
      <c r="E4741" s="3">
        <f>IF(Dashboard!$I$3,C4741*Dashboard!$E$11*Dashboard!$E$10*SQRT(Dashboard!$D$12/365),0)</f>
        <v>632318.72726744402</v>
      </c>
      <c r="F4741" s="3">
        <f>D4741+IF(Dashboard!$I$3,E4741,0)</f>
        <v>-169027.2584519675</v>
      </c>
      <c r="G4741" s="3">
        <f>IF(Dashboard!$I$4, ('Lookups and Calculations'!$F$9) / (1 - 'Lookups and Calculations'!$F$10), 'Lookups and Calculations'!$F$9)</f>
        <v>1951878.888340465</v>
      </c>
      <c r="H4741" s="12">
        <f t="shared" si="148"/>
        <v>0</v>
      </c>
      <c r="I4741" s="12">
        <f t="shared" si="149"/>
        <v>0</v>
      </c>
      <c r="J4741" s="13">
        <f>(1 - Dashboard!$I$9) * H4741 * Dashboard!$I$8 * 'Lookups and Calculations'!$F$12</f>
        <v>0</v>
      </c>
      <c r="K4741" s="12">
        <f>(1 - Dashboard!$I$11) * I4741 * Dashboard!$I$10 * 'Lookups and Calculations'!$F$12</f>
        <v>0</v>
      </c>
      <c r="L4741" s="12">
        <f>(H4741 - I4741) * Dashboard!$I$13 * (Dashboard!$D$12 / 365) * 'Lookups and Calculations'!$F$12</f>
        <v>0</v>
      </c>
      <c r="M4741" s="3">
        <f>(G4741*2) * Dashboard!$I$13 * (Dashboard!$D$12 / 365) * 'Lookups and Calculations'!$F$12</f>
        <v>1602.0878730267946</v>
      </c>
      <c r="N4741" s="12">
        <f>H4741 * Dashboard!$I$14 * Dashboard!$I$15 * (Dashboard!$D$12 / 365) * 'Lookups and Calculations'!$F$12</f>
        <v>0</v>
      </c>
    </row>
    <row r="4742" spans="1:14" x14ac:dyDescent="0.35">
      <c r="A4742" s="2">
        <v>4741</v>
      </c>
      <c r="B4742" s="11">
        <v>-1.2371704681649947</v>
      </c>
      <c r="C4742" s="11">
        <v>0.54574245145205147</v>
      </c>
      <c r="D4742" s="3">
        <f>B4742*Dashboard!$D$11*Dashboard!$D$10*SQRT(Dashboard!$D$12/365)</f>
        <v>-307166.86939748935</v>
      </c>
      <c r="E4742" s="3">
        <f>IF(Dashboard!$I$3,C4742*Dashboard!$E$11*Dashboard!$E$10*SQRT(Dashboard!$D$12/365),0)</f>
        <v>270995.79988920584</v>
      </c>
      <c r="F4742" s="3">
        <f>D4742+IF(Dashboard!$I$3,E4742,0)</f>
        <v>-36171.069508283515</v>
      </c>
      <c r="G4742" s="3">
        <f>IF(Dashboard!$I$4, ('Lookups and Calculations'!$F$9) / (1 - 'Lookups and Calculations'!$F$10), 'Lookups and Calculations'!$F$9)</f>
        <v>1951878.888340465</v>
      </c>
      <c r="H4742" s="12">
        <f t="shared" si="148"/>
        <v>0</v>
      </c>
      <c r="I4742" s="12">
        <f t="shared" si="149"/>
        <v>0</v>
      </c>
      <c r="J4742" s="13">
        <f>(1 - Dashboard!$I$9) * H4742 * Dashboard!$I$8 * 'Lookups and Calculations'!$F$12</f>
        <v>0</v>
      </c>
      <c r="K4742" s="12">
        <f>(1 - Dashboard!$I$11) * I4742 * Dashboard!$I$10 * 'Lookups and Calculations'!$F$12</f>
        <v>0</v>
      </c>
      <c r="L4742" s="12">
        <f>(H4742 - I4742) * Dashboard!$I$13 * (Dashboard!$D$12 / 365) * 'Lookups and Calculations'!$F$12</f>
        <v>0</v>
      </c>
      <c r="M4742" s="3">
        <f>(G4742*2) * Dashboard!$I$13 * (Dashboard!$D$12 / 365) * 'Lookups and Calculations'!$F$12</f>
        <v>1602.0878730267946</v>
      </c>
      <c r="N4742" s="12">
        <f>H4742 * Dashboard!$I$14 * Dashboard!$I$15 * (Dashboard!$D$12 / 365) * 'Lookups and Calculations'!$F$12</f>
        <v>0</v>
      </c>
    </row>
    <row r="4743" spans="1:14" x14ac:dyDescent="0.35">
      <c r="A4743" s="2">
        <v>4742</v>
      </c>
      <c r="B4743" s="11">
        <v>-0.21826277843024727</v>
      </c>
      <c r="C4743" s="11">
        <v>-0.77418513803983513</v>
      </c>
      <c r="D4743" s="3">
        <f>B4743*Dashboard!$D$11*Dashboard!$D$10*SQRT(Dashboard!$D$12/365)</f>
        <v>-54190.668207475959</v>
      </c>
      <c r="E4743" s="3">
        <f>IF(Dashboard!$I$3,C4743*Dashboard!$E$11*Dashboard!$E$10*SQRT(Dashboard!$D$12/365),0)</f>
        <v>-384432.10746612278</v>
      </c>
      <c r="F4743" s="3">
        <f>D4743+IF(Dashboard!$I$3,E4743,0)</f>
        <v>-438622.77567359875</v>
      </c>
      <c r="G4743" s="3">
        <f>IF(Dashboard!$I$4, ('Lookups and Calculations'!$F$9) / (1 - 'Lookups and Calculations'!$F$10), 'Lookups and Calculations'!$F$9)</f>
        <v>1951878.888340465</v>
      </c>
      <c r="H4743" s="12">
        <f t="shared" si="148"/>
        <v>0</v>
      </c>
      <c r="I4743" s="12">
        <f t="shared" si="149"/>
        <v>0</v>
      </c>
      <c r="J4743" s="13">
        <f>(1 - Dashboard!$I$9) * H4743 * Dashboard!$I$8 * 'Lookups and Calculations'!$F$12</f>
        <v>0</v>
      </c>
      <c r="K4743" s="12">
        <f>(1 - Dashboard!$I$11) * I4743 * Dashboard!$I$10 * 'Lookups and Calculations'!$F$12</f>
        <v>0</v>
      </c>
      <c r="L4743" s="12">
        <f>(H4743 - I4743) * Dashboard!$I$13 * (Dashboard!$D$12 / 365) * 'Lookups and Calculations'!$F$12</f>
        <v>0</v>
      </c>
      <c r="M4743" s="3">
        <f>(G4743*2) * Dashboard!$I$13 * (Dashboard!$D$12 / 365) * 'Lookups and Calculations'!$F$12</f>
        <v>1602.0878730267946</v>
      </c>
      <c r="N4743" s="12">
        <f>H4743 * Dashboard!$I$14 * Dashboard!$I$15 * (Dashboard!$D$12 / 365) * 'Lookups and Calculations'!$F$12</f>
        <v>0</v>
      </c>
    </row>
    <row r="4744" spans="1:14" x14ac:dyDescent="0.35">
      <c r="A4744" s="2">
        <v>4743</v>
      </c>
      <c r="B4744" s="11">
        <v>0.57104877530059928</v>
      </c>
      <c r="C4744" s="11">
        <v>-0.1975612962332535</v>
      </c>
      <c r="D4744" s="3">
        <f>B4744*Dashboard!$D$11*Dashboard!$D$10*SQRT(Dashboard!$D$12/365)</f>
        <v>141780.99873538394</v>
      </c>
      <c r="E4744" s="3">
        <f>IF(Dashboard!$I$3,C4744*Dashboard!$E$11*Dashboard!$E$10*SQRT(Dashboard!$D$12/365),0)</f>
        <v>-98101.735273534447</v>
      </c>
      <c r="F4744" s="3">
        <f>D4744+IF(Dashboard!$I$3,E4744,0)</f>
        <v>43679.263461849492</v>
      </c>
      <c r="G4744" s="3">
        <f>IF(Dashboard!$I$4, ('Lookups and Calculations'!$F$9) / (1 - 'Lookups and Calculations'!$F$10), 'Lookups and Calculations'!$F$9)</f>
        <v>1951878.888340465</v>
      </c>
      <c r="H4744" s="12">
        <f t="shared" si="148"/>
        <v>0</v>
      </c>
      <c r="I4744" s="12">
        <f t="shared" si="149"/>
        <v>0</v>
      </c>
      <c r="J4744" s="13">
        <f>(1 - Dashboard!$I$9) * H4744 * Dashboard!$I$8 * 'Lookups and Calculations'!$F$12</f>
        <v>0</v>
      </c>
      <c r="K4744" s="12">
        <f>(1 - Dashboard!$I$11) * I4744 * Dashboard!$I$10 * 'Lookups and Calculations'!$F$12</f>
        <v>0</v>
      </c>
      <c r="L4744" s="12">
        <f>(H4744 - I4744) * Dashboard!$I$13 * (Dashboard!$D$12 / 365) * 'Lookups and Calculations'!$F$12</f>
        <v>0</v>
      </c>
      <c r="M4744" s="3">
        <f>(G4744*2) * Dashboard!$I$13 * (Dashboard!$D$12 / 365) * 'Lookups and Calculations'!$F$12</f>
        <v>1602.0878730267946</v>
      </c>
      <c r="N4744" s="12">
        <f>H4744 * Dashboard!$I$14 * Dashboard!$I$15 * (Dashboard!$D$12 / 365) * 'Lookups and Calculations'!$F$12</f>
        <v>0</v>
      </c>
    </row>
    <row r="4745" spans="1:14" x14ac:dyDescent="0.35">
      <c r="A4745" s="2">
        <v>4744</v>
      </c>
      <c r="B4745" s="11">
        <v>1.3145832217176503</v>
      </c>
      <c r="C4745" s="11">
        <v>-1.351966977303128</v>
      </c>
      <c r="D4745" s="3">
        <f>B4745*Dashboard!$D$11*Dashboard!$D$10*SQRT(Dashboard!$D$12/365)</f>
        <v>326387.04460541985</v>
      </c>
      <c r="E4745" s="3">
        <f>IF(Dashboard!$I$3,C4745*Dashboard!$E$11*Dashboard!$E$10*SQRT(Dashboard!$D$12/365),0)</f>
        <v>-671337.49896720774</v>
      </c>
      <c r="F4745" s="3">
        <f>D4745+IF(Dashboard!$I$3,E4745,0)</f>
        <v>-344950.45436178788</v>
      </c>
      <c r="G4745" s="3">
        <f>IF(Dashboard!$I$4, ('Lookups and Calculations'!$F$9) / (1 - 'Lookups and Calculations'!$F$10), 'Lookups and Calculations'!$F$9)</f>
        <v>1951878.888340465</v>
      </c>
      <c r="H4745" s="12">
        <f t="shared" si="148"/>
        <v>0</v>
      </c>
      <c r="I4745" s="12">
        <f t="shared" si="149"/>
        <v>0</v>
      </c>
      <c r="J4745" s="13">
        <f>(1 - Dashboard!$I$9) * H4745 * Dashboard!$I$8 * 'Lookups and Calculations'!$F$12</f>
        <v>0</v>
      </c>
      <c r="K4745" s="12">
        <f>(1 - Dashboard!$I$11) * I4745 * Dashboard!$I$10 * 'Lookups and Calculations'!$F$12</f>
        <v>0</v>
      </c>
      <c r="L4745" s="12">
        <f>(H4745 - I4745) * Dashboard!$I$13 * (Dashboard!$D$12 / 365) * 'Lookups and Calculations'!$F$12</f>
        <v>0</v>
      </c>
      <c r="M4745" s="3">
        <f>(G4745*2) * Dashboard!$I$13 * (Dashboard!$D$12 / 365) * 'Lookups and Calculations'!$F$12</f>
        <v>1602.0878730267946</v>
      </c>
      <c r="N4745" s="12">
        <f>H4745 * Dashboard!$I$14 * Dashboard!$I$15 * (Dashboard!$D$12 / 365) * 'Lookups and Calculations'!$F$12</f>
        <v>0</v>
      </c>
    </row>
    <row r="4746" spans="1:14" x14ac:dyDescent="0.35">
      <c r="A4746" s="2">
        <v>4745</v>
      </c>
      <c r="B4746" s="11">
        <v>-0.45443535607917024</v>
      </c>
      <c r="C4746" s="11">
        <v>-0.84088081838435669</v>
      </c>
      <c r="D4746" s="3">
        <f>B4746*Dashboard!$D$11*Dashboard!$D$10*SQRT(Dashboard!$D$12/365)</f>
        <v>-112828.01300407054</v>
      </c>
      <c r="E4746" s="3">
        <f>IF(Dashboard!$I$3,C4746*Dashboard!$E$11*Dashboard!$E$10*SQRT(Dashboard!$D$12/365),0)</f>
        <v>-417550.7501446032</v>
      </c>
      <c r="F4746" s="3">
        <f>D4746+IF(Dashboard!$I$3,E4746,0)</f>
        <v>-530378.76314867369</v>
      </c>
      <c r="G4746" s="3">
        <f>IF(Dashboard!$I$4, ('Lookups and Calculations'!$F$9) / (1 - 'Lookups and Calculations'!$F$10), 'Lookups and Calculations'!$F$9)</f>
        <v>1951878.888340465</v>
      </c>
      <c r="H4746" s="12">
        <f t="shared" si="148"/>
        <v>0</v>
      </c>
      <c r="I4746" s="12">
        <f t="shared" si="149"/>
        <v>0</v>
      </c>
      <c r="J4746" s="13">
        <f>(1 - Dashboard!$I$9) * H4746 * Dashboard!$I$8 * 'Lookups and Calculations'!$F$12</f>
        <v>0</v>
      </c>
      <c r="K4746" s="12">
        <f>(1 - Dashboard!$I$11) * I4746 * Dashboard!$I$10 * 'Lookups and Calculations'!$F$12</f>
        <v>0</v>
      </c>
      <c r="L4746" s="12">
        <f>(H4746 - I4746) * Dashboard!$I$13 * (Dashboard!$D$12 / 365) * 'Lookups and Calculations'!$F$12</f>
        <v>0</v>
      </c>
      <c r="M4746" s="3">
        <f>(G4746*2) * Dashboard!$I$13 * (Dashboard!$D$12 / 365) * 'Lookups and Calculations'!$F$12</f>
        <v>1602.0878730267946</v>
      </c>
      <c r="N4746" s="12">
        <f>H4746 * Dashboard!$I$14 * Dashboard!$I$15 * (Dashboard!$D$12 / 365) * 'Lookups and Calculations'!$F$12</f>
        <v>0</v>
      </c>
    </row>
    <row r="4747" spans="1:14" x14ac:dyDescent="0.35">
      <c r="A4747" s="2">
        <v>4746</v>
      </c>
      <c r="B4747" s="11">
        <v>-2.5164949329908968</v>
      </c>
      <c r="C4747" s="11">
        <v>0.61301135502128279</v>
      </c>
      <c r="D4747" s="3">
        <f>B4747*Dashboard!$D$11*Dashboard!$D$10*SQRT(Dashboard!$D$12/365)</f>
        <v>-624799.80755438621</v>
      </c>
      <c r="E4747" s="3">
        <f>IF(Dashboard!$I$3,C4747*Dashboard!$E$11*Dashboard!$E$10*SQRT(Dashboard!$D$12/365),0)</f>
        <v>304399.08431743825</v>
      </c>
      <c r="F4747" s="3">
        <f>D4747+IF(Dashboard!$I$3,E4747,0)</f>
        <v>-320400.72323694796</v>
      </c>
      <c r="G4747" s="3">
        <f>IF(Dashboard!$I$4, ('Lookups and Calculations'!$F$9) / (1 - 'Lookups and Calculations'!$F$10), 'Lookups and Calculations'!$F$9)</f>
        <v>1951878.888340465</v>
      </c>
      <c r="H4747" s="12">
        <f t="shared" si="148"/>
        <v>0</v>
      </c>
      <c r="I4747" s="12">
        <f t="shared" si="149"/>
        <v>0</v>
      </c>
      <c r="J4747" s="13">
        <f>(1 - Dashboard!$I$9) * H4747 * Dashboard!$I$8 * 'Lookups and Calculations'!$F$12</f>
        <v>0</v>
      </c>
      <c r="K4747" s="12">
        <f>(1 - Dashboard!$I$11) * I4747 * Dashboard!$I$10 * 'Lookups and Calculations'!$F$12</f>
        <v>0</v>
      </c>
      <c r="L4747" s="12">
        <f>(H4747 - I4747) * Dashboard!$I$13 * (Dashboard!$D$12 / 365) * 'Lookups and Calculations'!$F$12</f>
        <v>0</v>
      </c>
      <c r="M4747" s="3">
        <f>(G4747*2) * Dashboard!$I$13 * (Dashboard!$D$12 / 365) * 'Lookups and Calculations'!$F$12</f>
        <v>1602.0878730267946</v>
      </c>
      <c r="N4747" s="12">
        <f>H4747 * Dashboard!$I$14 * Dashboard!$I$15 * (Dashboard!$D$12 / 365) * 'Lookups and Calculations'!$F$12</f>
        <v>0</v>
      </c>
    </row>
    <row r="4748" spans="1:14" x14ac:dyDescent="0.35">
      <c r="A4748" s="2">
        <v>4747</v>
      </c>
      <c r="B4748" s="11">
        <v>0.92017354675147212</v>
      </c>
      <c r="C4748" s="11">
        <v>0.50820814046220386</v>
      </c>
      <c r="D4748" s="3">
        <f>B4748*Dashboard!$D$11*Dashboard!$D$10*SQRT(Dashboard!$D$12/365)</f>
        <v>228462.31374829341</v>
      </c>
      <c r="E4748" s="3">
        <f>IF(Dashboard!$I$3,C4748*Dashboard!$E$11*Dashboard!$E$10*SQRT(Dashboard!$D$12/365),0)</f>
        <v>252357.62980930757</v>
      </c>
      <c r="F4748" s="3">
        <f>D4748+IF(Dashboard!$I$3,E4748,0)</f>
        <v>480819.94355760096</v>
      </c>
      <c r="G4748" s="3">
        <f>IF(Dashboard!$I$4, ('Lookups and Calculations'!$F$9) / (1 - 'Lookups and Calculations'!$F$10), 'Lookups and Calculations'!$F$9)</f>
        <v>1951878.888340465</v>
      </c>
      <c r="H4748" s="12">
        <f t="shared" si="148"/>
        <v>0</v>
      </c>
      <c r="I4748" s="12">
        <f t="shared" si="149"/>
        <v>0</v>
      </c>
      <c r="J4748" s="13">
        <f>(1 - Dashboard!$I$9) * H4748 * Dashboard!$I$8 * 'Lookups and Calculations'!$F$12</f>
        <v>0</v>
      </c>
      <c r="K4748" s="12">
        <f>(1 - Dashboard!$I$11) * I4748 * Dashboard!$I$10 * 'Lookups and Calculations'!$F$12</f>
        <v>0</v>
      </c>
      <c r="L4748" s="12">
        <f>(H4748 - I4748) * Dashboard!$I$13 * (Dashboard!$D$12 / 365) * 'Lookups and Calculations'!$F$12</f>
        <v>0</v>
      </c>
      <c r="M4748" s="3">
        <f>(G4748*2) * Dashboard!$I$13 * (Dashboard!$D$12 / 365) * 'Lookups and Calculations'!$F$12</f>
        <v>1602.0878730267946</v>
      </c>
      <c r="N4748" s="12">
        <f>H4748 * Dashboard!$I$14 * Dashboard!$I$15 * (Dashboard!$D$12 / 365) * 'Lookups and Calculations'!$F$12</f>
        <v>0</v>
      </c>
    </row>
    <row r="4749" spans="1:14" x14ac:dyDescent="0.35">
      <c r="A4749" s="2">
        <v>4748</v>
      </c>
      <c r="B4749" s="11">
        <v>0.92524910742255173</v>
      </c>
      <c r="C4749" s="11">
        <v>0.33949772598496769</v>
      </c>
      <c r="D4749" s="3">
        <f>B4749*Dashboard!$D$11*Dashboard!$D$10*SQRT(Dashboard!$D$12/365)</f>
        <v>229722.48291809659</v>
      </c>
      <c r="E4749" s="3">
        <f>IF(Dashboard!$I$3,C4749*Dashboard!$E$11*Dashboard!$E$10*SQRT(Dashboard!$D$12/365),0)</f>
        <v>168582.19031536346</v>
      </c>
      <c r="F4749" s="3">
        <f>D4749+IF(Dashboard!$I$3,E4749,0)</f>
        <v>398304.67323346005</v>
      </c>
      <c r="G4749" s="3">
        <f>IF(Dashboard!$I$4, ('Lookups and Calculations'!$F$9) / (1 - 'Lookups and Calculations'!$F$10), 'Lookups and Calculations'!$F$9)</f>
        <v>1951878.888340465</v>
      </c>
      <c r="H4749" s="12">
        <f t="shared" si="148"/>
        <v>0</v>
      </c>
      <c r="I4749" s="12">
        <f t="shared" si="149"/>
        <v>0</v>
      </c>
      <c r="J4749" s="13">
        <f>(1 - Dashboard!$I$9) * H4749 * Dashboard!$I$8 * 'Lookups and Calculations'!$F$12</f>
        <v>0</v>
      </c>
      <c r="K4749" s="12">
        <f>(1 - Dashboard!$I$11) * I4749 * Dashboard!$I$10 * 'Lookups and Calculations'!$F$12</f>
        <v>0</v>
      </c>
      <c r="L4749" s="12">
        <f>(H4749 - I4749) * Dashboard!$I$13 * (Dashboard!$D$12 / 365) * 'Lookups and Calculations'!$F$12</f>
        <v>0</v>
      </c>
      <c r="M4749" s="3">
        <f>(G4749*2) * Dashboard!$I$13 * (Dashboard!$D$12 / 365) * 'Lookups and Calculations'!$F$12</f>
        <v>1602.0878730267946</v>
      </c>
      <c r="N4749" s="12">
        <f>H4749 * Dashboard!$I$14 * Dashboard!$I$15 * (Dashboard!$D$12 / 365) * 'Lookups and Calculations'!$F$12</f>
        <v>0</v>
      </c>
    </row>
    <row r="4750" spans="1:14" x14ac:dyDescent="0.35">
      <c r="A4750" s="2">
        <v>4749</v>
      </c>
      <c r="B4750" s="11">
        <v>-0.51162049291109157</v>
      </c>
      <c r="C4750" s="11">
        <v>1.403707815319976</v>
      </c>
      <c r="D4750" s="3">
        <f>B4750*Dashboard!$D$11*Dashboard!$D$10*SQRT(Dashboard!$D$12/365)</f>
        <v>-127026.03979885962</v>
      </c>
      <c r="E4750" s="3">
        <f>IF(Dashboard!$I$3,C4750*Dashboard!$E$11*Dashboard!$E$10*SQRT(Dashboard!$D$12/365),0)</f>
        <v>697030.11230158643</v>
      </c>
      <c r="F4750" s="3">
        <f>D4750+IF(Dashboard!$I$3,E4750,0)</f>
        <v>570004.07250272681</v>
      </c>
      <c r="G4750" s="3">
        <f>IF(Dashboard!$I$4, ('Lookups and Calculations'!$F$9) / (1 - 'Lookups and Calculations'!$F$10), 'Lookups and Calculations'!$F$9)</f>
        <v>1951878.888340465</v>
      </c>
      <c r="H4750" s="12">
        <f t="shared" si="148"/>
        <v>0</v>
      </c>
      <c r="I4750" s="12">
        <f t="shared" si="149"/>
        <v>0</v>
      </c>
      <c r="J4750" s="13">
        <f>(1 - Dashboard!$I$9) * H4750 * Dashboard!$I$8 * 'Lookups and Calculations'!$F$12</f>
        <v>0</v>
      </c>
      <c r="K4750" s="12">
        <f>(1 - Dashboard!$I$11) * I4750 * Dashboard!$I$10 * 'Lookups and Calculations'!$F$12</f>
        <v>0</v>
      </c>
      <c r="L4750" s="12">
        <f>(H4750 - I4750) * Dashboard!$I$13 * (Dashboard!$D$12 / 365) * 'Lookups and Calculations'!$F$12</f>
        <v>0</v>
      </c>
      <c r="M4750" s="3">
        <f>(G4750*2) * Dashboard!$I$13 * (Dashboard!$D$12 / 365) * 'Lookups and Calculations'!$F$12</f>
        <v>1602.0878730267946</v>
      </c>
      <c r="N4750" s="12">
        <f>H4750 * Dashboard!$I$14 * Dashboard!$I$15 * (Dashboard!$D$12 / 365) * 'Lookups and Calculations'!$F$12</f>
        <v>0</v>
      </c>
    </row>
    <row r="4751" spans="1:14" x14ac:dyDescent="0.35">
      <c r="A4751" s="2">
        <v>4750</v>
      </c>
      <c r="B4751" s="11">
        <v>-0.3289861434484157</v>
      </c>
      <c r="C4751" s="11">
        <v>0.15811850089514076</v>
      </c>
      <c r="D4751" s="3">
        <f>B4751*Dashboard!$D$11*Dashboard!$D$10*SQRT(Dashboard!$D$12/365)</f>
        <v>-81681.260875947642</v>
      </c>
      <c r="E4751" s="3">
        <f>IF(Dashboard!$I$3,C4751*Dashboard!$E$11*Dashboard!$E$10*SQRT(Dashboard!$D$12/365),0)</f>
        <v>78515.881462678357</v>
      </c>
      <c r="F4751" s="3">
        <f>D4751+IF(Dashboard!$I$3,E4751,0)</f>
        <v>-3165.3794132692856</v>
      </c>
      <c r="G4751" s="3">
        <f>IF(Dashboard!$I$4, ('Lookups and Calculations'!$F$9) / (1 - 'Lookups and Calculations'!$F$10), 'Lookups and Calculations'!$F$9)</f>
        <v>1951878.888340465</v>
      </c>
      <c r="H4751" s="12">
        <f t="shared" si="148"/>
        <v>0</v>
      </c>
      <c r="I4751" s="12">
        <f t="shared" si="149"/>
        <v>0</v>
      </c>
      <c r="J4751" s="13">
        <f>(1 - Dashboard!$I$9) * H4751 * Dashboard!$I$8 * 'Lookups and Calculations'!$F$12</f>
        <v>0</v>
      </c>
      <c r="K4751" s="12">
        <f>(1 - Dashboard!$I$11) * I4751 * Dashboard!$I$10 * 'Lookups and Calculations'!$F$12</f>
        <v>0</v>
      </c>
      <c r="L4751" s="12">
        <f>(H4751 - I4751) * Dashboard!$I$13 * (Dashboard!$D$12 / 365) * 'Lookups and Calculations'!$F$12</f>
        <v>0</v>
      </c>
      <c r="M4751" s="3">
        <f>(G4751*2) * Dashboard!$I$13 * (Dashboard!$D$12 / 365) * 'Lookups and Calculations'!$F$12</f>
        <v>1602.0878730267946</v>
      </c>
      <c r="N4751" s="12">
        <f>H4751 * Dashboard!$I$14 * Dashboard!$I$15 * (Dashboard!$D$12 / 365) * 'Lookups and Calculations'!$F$12</f>
        <v>0</v>
      </c>
    </row>
    <row r="4752" spans="1:14" x14ac:dyDescent="0.35">
      <c r="A4752" s="2">
        <v>4751</v>
      </c>
      <c r="B4752" s="11">
        <v>-1.770368587565794</v>
      </c>
      <c r="C4752" s="11">
        <v>-0.26078679844339109</v>
      </c>
      <c r="D4752" s="3">
        <f>B4752*Dashboard!$D$11*Dashboard!$D$10*SQRT(Dashboard!$D$12/365)</f>
        <v>-439550.24041983229</v>
      </c>
      <c r="E4752" s="3">
        <f>IF(Dashboard!$I$3,C4752*Dashboard!$E$11*Dashboard!$E$10*SQRT(Dashboard!$D$12/365),0)</f>
        <v>-129497.21403690559</v>
      </c>
      <c r="F4752" s="3">
        <f>D4752+IF(Dashboard!$I$3,E4752,0)</f>
        <v>-569047.45445673785</v>
      </c>
      <c r="G4752" s="3">
        <f>IF(Dashboard!$I$4, ('Lookups and Calculations'!$F$9) / (1 - 'Lookups and Calculations'!$F$10), 'Lookups and Calculations'!$F$9)</f>
        <v>1951878.888340465</v>
      </c>
      <c r="H4752" s="12">
        <f t="shared" si="148"/>
        <v>0</v>
      </c>
      <c r="I4752" s="12">
        <f t="shared" si="149"/>
        <v>0</v>
      </c>
      <c r="J4752" s="13">
        <f>(1 - Dashboard!$I$9) * H4752 * Dashboard!$I$8 * 'Lookups and Calculations'!$F$12</f>
        <v>0</v>
      </c>
      <c r="K4752" s="12">
        <f>(1 - Dashboard!$I$11) * I4752 * Dashboard!$I$10 * 'Lookups and Calculations'!$F$12</f>
        <v>0</v>
      </c>
      <c r="L4752" s="12">
        <f>(H4752 - I4752) * Dashboard!$I$13 * (Dashboard!$D$12 / 365) * 'Lookups and Calculations'!$F$12</f>
        <v>0</v>
      </c>
      <c r="M4752" s="3">
        <f>(G4752*2) * Dashboard!$I$13 * (Dashboard!$D$12 / 365) * 'Lookups and Calculations'!$F$12</f>
        <v>1602.0878730267946</v>
      </c>
      <c r="N4752" s="12">
        <f>H4752 * Dashboard!$I$14 * Dashboard!$I$15 * (Dashboard!$D$12 / 365) * 'Lookups and Calculations'!$F$12</f>
        <v>0</v>
      </c>
    </row>
    <row r="4753" spans="1:14" x14ac:dyDescent="0.35">
      <c r="A4753" s="2">
        <v>4752</v>
      </c>
      <c r="B4753" s="11">
        <v>-1.0269430247239015</v>
      </c>
      <c r="C4753" s="11">
        <v>0.95413480276568163</v>
      </c>
      <c r="D4753" s="3">
        <f>B4753*Dashboard!$D$11*Dashboard!$D$10*SQRT(Dashboard!$D$12/365)</f>
        <v>-254971.2283561884</v>
      </c>
      <c r="E4753" s="3">
        <f>IF(Dashboard!$I$3,C4753*Dashboard!$E$11*Dashboard!$E$10*SQRT(Dashboard!$D$12/365),0)</f>
        <v>473788.54877360223</v>
      </c>
      <c r="F4753" s="3">
        <f>D4753+IF(Dashboard!$I$3,E4753,0)</f>
        <v>218817.32041741384</v>
      </c>
      <c r="G4753" s="3">
        <f>IF(Dashboard!$I$4, ('Lookups and Calculations'!$F$9) / (1 - 'Lookups and Calculations'!$F$10), 'Lookups and Calculations'!$F$9)</f>
        <v>1951878.888340465</v>
      </c>
      <c r="H4753" s="12">
        <f t="shared" si="148"/>
        <v>0</v>
      </c>
      <c r="I4753" s="12">
        <f t="shared" si="149"/>
        <v>0</v>
      </c>
      <c r="J4753" s="13">
        <f>(1 - Dashboard!$I$9) * H4753 * Dashboard!$I$8 * 'Lookups and Calculations'!$F$12</f>
        <v>0</v>
      </c>
      <c r="K4753" s="12">
        <f>(1 - Dashboard!$I$11) * I4753 * Dashboard!$I$10 * 'Lookups and Calculations'!$F$12</f>
        <v>0</v>
      </c>
      <c r="L4753" s="12">
        <f>(H4753 - I4753) * Dashboard!$I$13 * (Dashboard!$D$12 / 365) * 'Lookups and Calculations'!$F$12</f>
        <v>0</v>
      </c>
      <c r="M4753" s="3">
        <f>(G4753*2) * Dashboard!$I$13 * (Dashboard!$D$12 / 365) * 'Lookups and Calculations'!$F$12</f>
        <v>1602.0878730267946</v>
      </c>
      <c r="N4753" s="12">
        <f>H4753 * Dashboard!$I$14 * Dashboard!$I$15 * (Dashboard!$D$12 / 365) * 'Lookups and Calculations'!$F$12</f>
        <v>0</v>
      </c>
    </row>
    <row r="4754" spans="1:14" x14ac:dyDescent="0.35">
      <c r="A4754" s="2">
        <v>4753</v>
      </c>
      <c r="B4754" s="11">
        <v>0.398919537575397</v>
      </c>
      <c r="C4754" s="11">
        <v>0.10652519960286497</v>
      </c>
      <c r="D4754" s="3">
        <f>B4754*Dashboard!$D$11*Dashboard!$D$10*SQRT(Dashboard!$D$12/365)</f>
        <v>99044.447512779632</v>
      </c>
      <c r="E4754" s="3">
        <f>IF(Dashboard!$I$3,C4754*Dashboard!$E$11*Dashboard!$E$10*SQRT(Dashboard!$D$12/365),0)</f>
        <v>52896.52948552421</v>
      </c>
      <c r="F4754" s="3">
        <f>D4754+IF(Dashboard!$I$3,E4754,0)</f>
        <v>151940.97699830384</v>
      </c>
      <c r="G4754" s="3">
        <f>IF(Dashboard!$I$4, ('Lookups and Calculations'!$F$9) / (1 - 'Lookups and Calculations'!$F$10), 'Lookups and Calculations'!$F$9)</f>
        <v>1951878.888340465</v>
      </c>
      <c r="H4754" s="12">
        <f t="shared" si="148"/>
        <v>0</v>
      </c>
      <c r="I4754" s="12">
        <f t="shared" si="149"/>
        <v>0</v>
      </c>
      <c r="J4754" s="13">
        <f>(1 - Dashboard!$I$9) * H4754 * Dashboard!$I$8 * 'Lookups and Calculations'!$F$12</f>
        <v>0</v>
      </c>
      <c r="K4754" s="12">
        <f>(1 - Dashboard!$I$11) * I4754 * Dashboard!$I$10 * 'Lookups and Calculations'!$F$12</f>
        <v>0</v>
      </c>
      <c r="L4754" s="12">
        <f>(H4754 - I4754) * Dashboard!$I$13 * (Dashboard!$D$12 / 365) * 'Lookups and Calculations'!$F$12</f>
        <v>0</v>
      </c>
      <c r="M4754" s="3">
        <f>(G4754*2) * Dashboard!$I$13 * (Dashboard!$D$12 / 365) * 'Lookups and Calculations'!$F$12</f>
        <v>1602.0878730267946</v>
      </c>
      <c r="N4754" s="12">
        <f>H4754 * Dashboard!$I$14 * Dashboard!$I$15 * (Dashboard!$D$12 / 365) * 'Lookups and Calculations'!$F$12</f>
        <v>0</v>
      </c>
    </row>
    <row r="4755" spans="1:14" x14ac:dyDescent="0.35">
      <c r="A4755" s="2">
        <v>4754</v>
      </c>
      <c r="B4755" s="11">
        <v>2.0594316080900645</v>
      </c>
      <c r="C4755" s="11">
        <v>0.85633791681899096</v>
      </c>
      <c r="D4755" s="3">
        <f>B4755*Dashboard!$D$11*Dashboard!$D$10*SQRT(Dashboard!$D$12/365)</f>
        <v>511319.31780875433</v>
      </c>
      <c r="E4755" s="3">
        <f>IF(Dashboard!$I$3,C4755*Dashboard!$E$11*Dashboard!$E$10*SQRT(Dashboard!$D$12/365),0)</f>
        <v>425226.18155572907</v>
      </c>
      <c r="F4755" s="3">
        <f>D4755+IF(Dashboard!$I$3,E4755,0)</f>
        <v>936545.4993644834</v>
      </c>
      <c r="G4755" s="3">
        <f>IF(Dashboard!$I$4, ('Lookups and Calculations'!$F$9) / (1 - 'Lookups and Calculations'!$F$10), 'Lookups and Calculations'!$F$9)</f>
        <v>1951878.888340465</v>
      </c>
      <c r="H4755" s="12">
        <f t="shared" si="148"/>
        <v>0</v>
      </c>
      <c r="I4755" s="12">
        <f t="shared" si="149"/>
        <v>0</v>
      </c>
      <c r="J4755" s="13">
        <f>(1 - Dashboard!$I$9) * H4755 * Dashboard!$I$8 * 'Lookups and Calculations'!$F$12</f>
        <v>0</v>
      </c>
      <c r="K4755" s="12">
        <f>(1 - Dashboard!$I$11) * I4755 * Dashboard!$I$10 * 'Lookups and Calculations'!$F$12</f>
        <v>0</v>
      </c>
      <c r="L4755" s="12">
        <f>(H4755 - I4755) * Dashboard!$I$13 * (Dashboard!$D$12 / 365) * 'Lookups and Calculations'!$F$12</f>
        <v>0</v>
      </c>
      <c r="M4755" s="3">
        <f>(G4755*2) * Dashboard!$I$13 * (Dashboard!$D$12 / 365) * 'Lookups and Calculations'!$F$12</f>
        <v>1602.0878730267946</v>
      </c>
      <c r="N4755" s="12">
        <f>H4755 * Dashboard!$I$14 * Dashboard!$I$15 * (Dashboard!$D$12 / 365) * 'Lookups and Calculations'!$F$12</f>
        <v>0</v>
      </c>
    </row>
    <row r="4756" spans="1:14" x14ac:dyDescent="0.35">
      <c r="A4756" s="2">
        <v>4755</v>
      </c>
      <c r="B4756" s="11">
        <v>0.27400892414959815</v>
      </c>
      <c r="C4756" s="11">
        <v>-0.50188942271674253</v>
      </c>
      <c r="D4756" s="3">
        <f>B4756*Dashboard!$D$11*Dashboard!$D$10*SQRT(Dashboard!$D$12/365)</f>
        <v>68031.419746742089</v>
      </c>
      <c r="E4756" s="3">
        <f>IF(Dashboard!$I$3,C4756*Dashboard!$E$11*Dashboard!$E$10*SQRT(Dashboard!$D$12/365),0)</f>
        <v>-249219.9850005715</v>
      </c>
      <c r="F4756" s="3">
        <f>D4756+IF(Dashboard!$I$3,E4756,0)</f>
        <v>-181188.56525382941</v>
      </c>
      <c r="G4756" s="3">
        <f>IF(Dashboard!$I$4, ('Lookups and Calculations'!$F$9) / (1 - 'Lookups and Calculations'!$F$10), 'Lookups and Calculations'!$F$9)</f>
        <v>1951878.888340465</v>
      </c>
      <c r="H4756" s="12">
        <f t="shared" si="148"/>
        <v>0</v>
      </c>
      <c r="I4756" s="12">
        <f t="shared" si="149"/>
        <v>0</v>
      </c>
      <c r="J4756" s="13">
        <f>(1 - Dashboard!$I$9) * H4756 * Dashboard!$I$8 * 'Lookups and Calculations'!$F$12</f>
        <v>0</v>
      </c>
      <c r="K4756" s="12">
        <f>(1 - Dashboard!$I$11) * I4756 * Dashboard!$I$10 * 'Lookups and Calculations'!$F$12</f>
        <v>0</v>
      </c>
      <c r="L4756" s="12">
        <f>(H4756 - I4756) * Dashboard!$I$13 * (Dashboard!$D$12 / 365) * 'Lookups and Calculations'!$F$12</f>
        <v>0</v>
      </c>
      <c r="M4756" s="3">
        <f>(G4756*2) * Dashboard!$I$13 * (Dashboard!$D$12 / 365) * 'Lookups and Calculations'!$F$12</f>
        <v>1602.0878730267946</v>
      </c>
      <c r="N4756" s="12">
        <f>H4756 * Dashboard!$I$14 * Dashboard!$I$15 * (Dashboard!$D$12 / 365) * 'Lookups and Calculations'!$F$12</f>
        <v>0</v>
      </c>
    </row>
    <row r="4757" spans="1:14" x14ac:dyDescent="0.35">
      <c r="A4757" s="2">
        <v>4756</v>
      </c>
      <c r="B4757" s="11">
        <v>-1.5455689102655825</v>
      </c>
      <c r="C4757" s="11">
        <v>0.46772765400764116</v>
      </c>
      <c r="D4757" s="3">
        <f>B4757*Dashboard!$D$11*Dashboard!$D$10*SQRT(Dashboard!$D$12/365)</f>
        <v>-383736.57941296231</v>
      </c>
      <c r="E4757" s="3">
        <f>IF(Dashboard!$I$3,C4757*Dashboard!$E$11*Dashboard!$E$10*SQRT(Dashboard!$D$12/365),0)</f>
        <v>232256.49643133688</v>
      </c>
      <c r="F4757" s="3">
        <f>D4757+IF(Dashboard!$I$3,E4757,0)</f>
        <v>-151480.08298162543</v>
      </c>
      <c r="G4757" s="3">
        <f>IF(Dashboard!$I$4, ('Lookups and Calculations'!$F$9) / (1 - 'Lookups and Calculations'!$F$10), 'Lookups and Calculations'!$F$9)</f>
        <v>1951878.888340465</v>
      </c>
      <c r="H4757" s="12">
        <f t="shared" si="148"/>
        <v>0</v>
      </c>
      <c r="I4757" s="12">
        <f t="shared" si="149"/>
        <v>0</v>
      </c>
      <c r="J4757" s="13">
        <f>(1 - Dashboard!$I$9) * H4757 * Dashboard!$I$8 * 'Lookups and Calculations'!$F$12</f>
        <v>0</v>
      </c>
      <c r="K4757" s="12">
        <f>(1 - Dashboard!$I$11) * I4757 * Dashboard!$I$10 * 'Lookups and Calculations'!$F$12</f>
        <v>0</v>
      </c>
      <c r="L4757" s="12">
        <f>(H4757 - I4757) * Dashboard!$I$13 * (Dashboard!$D$12 / 365) * 'Lookups and Calculations'!$F$12</f>
        <v>0</v>
      </c>
      <c r="M4757" s="3">
        <f>(G4757*2) * Dashboard!$I$13 * (Dashboard!$D$12 / 365) * 'Lookups and Calculations'!$F$12</f>
        <v>1602.0878730267946</v>
      </c>
      <c r="N4757" s="12">
        <f>H4757 * Dashboard!$I$14 * Dashboard!$I$15 * (Dashboard!$D$12 / 365) * 'Lookups and Calculations'!$F$12</f>
        <v>0</v>
      </c>
    </row>
    <row r="4758" spans="1:14" x14ac:dyDescent="0.35">
      <c r="A4758" s="2">
        <v>4757</v>
      </c>
      <c r="B4758" s="11">
        <v>1.1502969736210344</v>
      </c>
      <c r="C4758" s="11">
        <v>-1.4576958286872834</v>
      </c>
      <c r="D4758" s="3">
        <f>B4758*Dashboard!$D$11*Dashboard!$D$10*SQRT(Dashboard!$D$12/365)</f>
        <v>285597.76470307523</v>
      </c>
      <c r="E4758" s="3">
        <f>IF(Dashboard!$I$3,C4758*Dashboard!$E$11*Dashboard!$E$10*SQRT(Dashboard!$D$12/365),0)</f>
        <v>-723838.59096762259</v>
      </c>
      <c r="F4758" s="3">
        <f>D4758+IF(Dashboard!$I$3,E4758,0)</f>
        <v>-438240.82626454736</v>
      </c>
      <c r="G4758" s="3">
        <f>IF(Dashboard!$I$4, ('Lookups and Calculations'!$F$9) / (1 - 'Lookups and Calculations'!$F$10), 'Lookups and Calculations'!$F$9)</f>
        <v>1951878.888340465</v>
      </c>
      <c r="H4758" s="12">
        <f t="shared" si="148"/>
        <v>0</v>
      </c>
      <c r="I4758" s="12">
        <f t="shared" si="149"/>
        <v>0</v>
      </c>
      <c r="J4758" s="13">
        <f>(1 - Dashboard!$I$9) * H4758 * Dashboard!$I$8 * 'Lookups and Calculations'!$F$12</f>
        <v>0</v>
      </c>
      <c r="K4758" s="12">
        <f>(1 - Dashboard!$I$11) * I4758 * Dashboard!$I$10 * 'Lookups and Calculations'!$F$12</f>
        <v>0</v>
      </c>
      <c r="L4758" s="12">
        <f>(H4758 - I4758) * Dashboard!$I$13 * (Dashboard!$D$12 / 365) * 'Lookups and Calculations'!$F$12</f>
        <v>0</v>
      </c>
      <c r="M4758" s="3">
        <f>(G4758*2) * Dashboard!$I$13 * (Dashboard!$D$12 / 365) * 'Lookups and Calculations'!$F$12</f>
        <v>1602.0878730267946</v>
      </c>
      <c r="N4758" s="12">
        <f>H4758 * Dashboard!$I$14 * Dashboard!$I$15 * (Dashboard!$D$12 / 365) * 'Lookups and Calculations'!$F$12</f>
        <v>0</v>
      </c>
    </row>
    <row r="4759" spans="1:14" x14ac:dyDescent="0.35">
      <c r="A4759" s="2">
        <v>4758</v>
      </c>
      <c r="B4759" s="11">
        <v>-0.46682029126886293</v>
      </c>
      <c r="C4759" s="11">
        <v>-1.6431291624528412E-2</v>
      </c>
      <c r="D4759" s="3">
        <f>B4759*Dashboard!$D$11*Dashboard!$D$10*SQRT(Dashboard!$D$12/365)</f>
        <v>-115902.96659195506</v>
      </c>
      <c r="E4759" s="3">
        <f>IF(Dashboard!$I$3,C4759*Dashboard!$E$11*Dashboard!$E$10*SQRT(Dashboard!$D$12/365),0)</f>
        <v>-8159.1802234814895</v>
      </c>
      <c r="F4759" s="3">
        <f>D4759+IF(Dashboard!$I$3,E4759,0)</f>
        <v>-124062.14681543654</v>
      </c>
      <c r="G4759" s="3">
        <f>IF(Dashboard!$I$4, ('Lookups and Calculations'!$F$9) / (1 - 'Lookups and Calculations'!$F$10), 'Lookups and Calculations'!$F$9)</f>
        <v>1951878.888340465</v>
      </c>
      <c r="H4759" s="12">
        <f t="shared" si="148"/>
        <v>0</v>
      </c>
      <c r="I4759" s="12">
        <f t="shared" si="149"/>
        <v>0</v>
      </c>
      <c r="J4759" s="13">
        <f>(1 - Dashboard!$I$9) * H4759 * Dashboard!$I$8 * 'Lookups and Calculations'!$F$12</f>
        <v>0</v>
      </c>
      <c r="K4759" s="12">
        <f>(1 - Dashboard!$I$11) * I4759 * Dashboard!$I$10 * 'Lookups and Calculations'!$F$12</f>
        <v>0</v>
      </c>
      <c r="L4759" s="12">
        <f>(H4759 - I4759) * Dashboard!$I$13 * (Dashboard!$D$12 / 365) * 'Lookups and Calculations'!$F$12</f>
        <v>0</v>
      </c>
      <c r="M4759" s="3">
        <f>(G4759*2) * Dashboard!$I$13 * (Dashboard!$D$12 / 365) * 'Lookups and Calculations'!$F$12</f>
        <v>1602.0878730267946</v>
      </c>
      <c r="N4759" s="12">
        <f>H4759 * Dashboard!$I$14 * Dashboard!$I$15 * (Dashboard!$D$12 / 365) * 'Lookups and Calculations'!$F$12</f>
        <v>0</v>
      </c>
    </row>
    <row r="4760" spans="1:14" x14ac:dyDescent="0.35">
      <c r="A4760" s="2">
        <v>4759</v>
      </c>
      <c r="B4760" s="11">
        <v>1.3499957968052374</v>
      </c>
      <c r="C4760" s="11">
        <v>0.780786324209639</v>
      </c>
      <c r="D4760" s="3">
        <f>B4760*Dashboard!$D$11*Dashboard!$D$10*SQRT(Dashboard!$D$12/365)</f>
        <v>335179.34130733804</v>
      </c>
      <c r="E4760" s="3">
        <f>IF(Dashboard!$I$3,C4760*Dashboard!$E$11*Dashboard!$E$10*SQRT(Dashboard!$D$12/365),0)</f>
        <v>387710.01579365699</v>
      </c>
      <c r="F4760" s="3">
        <f>D4760+IF(Dashboard!$I$3,E4760,0)</f>
        <v>722889.35710099502</v>
      </c>
      <c r="G4760" s="3">
        <f>IF(Dashboard!$I$4, ('Lookups and Calculations'!$F$9) / (1 - 'Lookups and Calculations'!$F$10), 'Lookups and Calculations'!$F$9)</f>
        <v>1951878.888340465</v>
      </c>
      <c r="H4760" s="12">
        <f t="shared" si="148"/>
        <v>0</v>
      </c>
      <c r="I4760" s="12">
        <f t="shared" si="149"/>
        <v>0</v>
      </c>
      <c r="J4760" s="13">
        <f>(1 - Dashboard!$I$9) * H4760 * Dashboard!$I$8 * 'Lookups and Calculations'!$F$12</f>
        <v>0</v>
      </c>
      <c r="K4760" s="12">
        <f>(1 - Dashboard!$I$11) * I4760 * Dashboard!$I$10 * 'Lookups and Calculations'!$F$12</f>
        <v>0</v>
      </c>
      <c r="L4760" s="12">
        <f>(H4760 - I4760) * Dashboard!$I$13 * (Dashboard!$D$12 / 365) * 'Lookups and Calculations'!$F$12</f>
        <v>0</v>
      </c>
      <c r="M4760" s="3">
        <f>(G4760*2) * Dashboard!$I$13 * (Dashboard!$D$12 / 365) * 'Lookups and Calculations'!$F$12</f>
        <v>1602.0878730267946</v>
      </c>
      <c r="N4760" s="12">
        <f>H4760 * Dashboard!$I$14 * Dashboard!$I$15 * (Dashboard!$D$12 / 365) * 'Lookups and Calculations'!$F$12</f>
        <v>0</v>
      </c>
    </row>
    <row r="4761" spans="1:14" x14ac:dyDescent="0.35">
      <c r="A4761" s="2">
        <v>4760</v>
      </c>
      <c r="B4761" s="11">
        <v>2.0825279941097685</v>
      </c>
      <c r="C4761" s="11">
        <v>-0.28832248209940714</v>
      </c>
      <c r="D4761" s="3">
        <f>B4761*Dashboard!$D$11*Dashboard!$D$10*SQRT(Dashboard!$D$12/365)</f>
        <v>517053.72933135653</v>
      </c>
      <c r="E4761" s="3">
        <f>IF(Dashboard!$I$3,C4761*Dashboard!$E$11*Dashboard!$E$10*SQRT(Dashboard!$D$12/365),0)</f>
        <v>-143170.43040115212</v>
      </c>
      <c r="F4761" s="3">
        <f>D4761+IF(Dashboard!$I$3,E4761,0)</f>
        <v>373883.29893020442</v>
      </c>
      <c r="G4761" s="3">
        <f>IF(Dashboard!$I$4, ('Lookups and Calculations'!$F$9) / (1 - 'Lookups and Calculations'!$F$10), 'Lookups and Calculations'!$F$9)</f>
        <v>1951878.888340465</v>
      </c>
      <c r="H4761" s="12">
        <f t="shared" si="148"/>
        <v>0</v>
      </c>
      <c r="I4761" s="12">
        <f t="shared" si="149"/>
        <v>0</v>
      </c>
      <c r="J4761" s="13">
        <f>(1 - Dashboard!$I$9) * H4761 * Dashboard!$I$8 * 'Lookups and Calculations'!$F$12</f>
        <v>0</v>
      </c>
      <c r="K4761" s="12">
        <f>(1 - Dashboard!$I$11) * I4761 * Dashboard!$I$10 * 'Lookups and Calculations'!$F$12</f>
        <v>0</v>
      </c>
      <c r="L4761" s="12">
        <f>(H4761 - I4761) * Dashboard!$I$13 * (Dashboard!$D$12 / 365) * 'Lookups and Calculations'!$F$12</f>
        <v>0</v>
      </c>
      <c r="M4761" s="3">
        <f>(G4761*2) * Dashboard!$I$13 * (Dashboard!$D$12 / 365) * 'Lookups and Calculations'!$F$12</f>
        <v>1602.0878730267946</v>
      </c>
      <c r="N4761" s="12">
        <f>H4761 * Dashboard!$I$14 * Dashboard!$I$15 * (Dashboard!$D$12 / 365) * 'Lookups and Calculations'!$F$12</f>
        <v>0</v>
      </c>
    </row>
    <row r="4762" spans="1:14" x14ac:dyDescent="0.35">
      <c r="A4762" s="2">
        <v>4761</v>
      </c>
      <c r="B4762" s="11">
        <v>1.0516279051949926</v>
      </c>
      <c r="C4762" s="11">
        <v>-0.40578118654009399</v>
      </c>
      <c r="D4762" s="3">
        <f>B4762*Dashboard!$D$11*Dashboard!$D$10*SQRT(Dashboard!$D$12/365)</f>
        <v>261100.03408738459</v>
      </c>
      <c r="E4762" s="3">
        <f>IF(Dashboard!$I$3,C4762*Dashboard!$E$11*Dashboard!$E$10*SQRT(Dashboard!$D$12/365),0)</f>
        <v>-201496.13967878261</v>
      </c>
      <c r="F4762" s="3">
        <f>D4762+IF(Dashboard!$I$3,E4762,0)</f>
        <v>59603.894408601976</v>
      </c>
      <c r="G4762" s="3">
        <f>IF(Dashboard!$I$4, ('Lookups and Calculations'!$F$9) / (1 - 'Lookups and Calculations'!$F$10), 'Lookups and Calculations'!$F$9)</f>
        <v>1951878.888340465</v>
      </c>
      <c r="H4762" s="12">
        <f t="shared" si="148"/>
        <v>0</v>
      </c>
      <c r="I4762" s="12">
        <f t="shared" si="149"/>
        <v>0</v>
      </c>
      <c r="J4762" s="13">
        <f>(1 - Dashboard!$I$9) * H4762 * Dashboard!$I$8 * 'Lookups and Calculations'!$F$12</f>
        <v>0</v>
      </c>
      <c r="K4762" s="12">
        <f>(1 - Dashboard!$I$11) * I4762 * Dashboard!$I$10 * 'Lookups and Calculations'!$F$12</f>
        <v>0</v>
      </c>
      <c r="L4762" s="12">
        <f>(H4762 - I4762) * Dashboard!$I$13 * (Dashboard!$D$12 / 365) * 'Lookups and Calculations'!$F$12</f>
        <v>0</v>
      </c>
      <c r="M4762" s="3">
        <f>(G4762*2) * Dashboard!$I$13 * (Dashboard!$D$12 / 365) * 'Lookups and Calculations'!$F$12</f>
        <v>1602.0878730267946</v>
      </c>
      <c r="N4762" s="12">
        <f>H4762 * Dashboard!$I$14 * Dashboard!$I$15 * (Dashboard!$D$12 / 365) * 'Lookups and Calculations'!$F$12</f>
        <v>0</v>
      </c>
    </row>
    <row r="4763" spans="1:14" x14ac:dyDescent="0.35">
      <c r="A4763" s="2">
        <v>4762</v>
      </c>
      <c r="B4763" s="11">
        <v>-0.26982735546022729</v>
      </c>
      <c r="C4763" s="11">
        <v>-1.1574421290863026</v>
      </c>
      <c r="D4763" s="3">
        <f>B4763*Dashboard!$D$11*Dashboard!$D$10*SQRT(Dashboard!$D$12/365)</f>
        <v>-66993.212485466531</v>
      </c>
      <c r="E4763" s="3">
        <f>IF(Dashboard!$I$3,C4763*Dashboard!$E$11*Dashboard!$E$10*SQRT(Dashboard!$D$12/365),0)</f>
        <v>-574743.55304897181</v>
      </c>
      <c r="F4763" s="3">
        <f>D4763+IF(Dashboard!$I$3,E4763,0)</f>
        <v>-641736.76553443831</v>
      </c>
      <c r="G4763" s="3">
        <f>IF(Dashboard!$I$4, ('Lookups and Calculations'!$F$9) / (1 - 'Lookups and Calculations'!$F$10), 'Lookups and Calculations'!$F$9)</f>
        <v>1951878.888340465</v>
      </c>
      <c r="H4763" s="12">
        <f t="shared" si="148"/>
        <v>0</v>
      </c>
      <c r="I4763" s="12">
        <f t="shared" si="149"/>
        <v>0</v>
      </c>
      <c r="J4763" s="13">
        <f>(1 - Dashboard!$I$9) * H4763 * Dashboard!$I$8 * 'Lookups and Calculations'!$F$12</f>
        <v>0</v>
      </c>
      <c r="K4763" s="12">
        <f>(1 - Dashboard!$I$11) * I4763 * Dashboard!$I$10 * 'Lookups and Calculations'!$F$12</f>
        <v>0</v>
      </c>
      <c r="L4763" s="12">
        <f>(H4763 - I4763) * Dashboard!$I$13 * (Dashboard!$D$12 / 365) * 'Lookups and Calculations'!$F$12</f>
        <v>0</v>
      </c>
      <c r="M4763" s="3">
        <f>(G4763*2) * Dashboard!$I$13 * (Dashboard!$D$12 / 365) * 'Lookups and Calculations'!$F$12</f>
        <v>1602.0878730267946</v>
      </c>
      <c r="N4763" s="12">
        <f>H4763 * Dashboard!$I$14 * Dashboard!$I$15 * (Dashboard!$D$12 / 365) * 'Lookups and Calculations'!$F$12</f>
        <v>0</v>
      </c>
    </row>
    <row r="4764" spans="1:14" x14ac:dyDescent="0.35">
      <c r="A4764" s="2">
        <v>4763</v>
      </c>
      <c r="B4764" s="11">
        <v>1.8941309456101538</v>
      </c>
      <c r="C4764" s="11">
        <v>-0.65821414993800864</v>
      </c>
      <c r="D4764" s="3">
        <f>B4764*Dashboard!$D$11*Dashboard!$D$10*SQRT(Dashboard!$D$12/365)</f>
        <v>470278.17731128045</v>
      </c>
      <c r="E4764" s="3">
        <f>IF(Dashboard!$I$3,C4764*Dashboard!$E$11*Dashboard!$E$10*SQRT(Dashboard!$D$12/365),0)</f>
        <v>-326845.14387005876</v>
      </c>
      <c r="F4764" s="3">
        <f>D4764+IF(Dashboard!$I$3,E4764,0)</f>
        <v>143433.03344122169</v>
      </c>
      <c r="G4764" s="3">
        <f>IF(Dashboard!$I$4, ('Lookups and Calculations'!$F$9) / (1 - 'Lookups and Calculations'!$F$10), 'Lookups and Calculations'!$F$9)</f>
        <v>1951878.888340465</v>
      </c>
      <c r="H4764" s="12">
        <f t="shared" si="148"/>
        <v>0</v>
      </c>
      <c r="I4764" s="12">
        <f t="shared" si="149"/>
        <v>0</v>
      </c>
      <c r="J4764" s="13">
        <f>(1 - Dashboard!$I$9) * H4764 * Dashboard!$I$8 * 'Lookups and Calculations'!$F$12</f>
        <v>0</v>
      </c>
      <c r="K4764" s="12">
        <f>(1 - Dashboard!$I$11) * I4764 * Dashboard!$I$10 * 'Lookups and Calculations'!$F$12</f>
        <v>0</v>
      </c>
      <c r="L4764" s="12">
        <f>(H4764 - I4764) * Dashboard!$I$13 * (Dashboard!$D$12 / 365) * 'Lookups and Calculations'!$F$12</f>
        <v>0</v>
      </c>
      <c r="M4764" s="3">
        <f>(G4764*2) * Dashboard!$I$13 * (Dashboard!$D$12 / 365) * 'Lookups and Calculations'!$F$12</f>
        <v>1602.0878730267946</v>
      </c>
      <c r="N4764" s="12">
        <f>H4764 * Dashboard!$I$14 * Dashboard!$I$15 * (Dashboard!$D$12 / 365) * 'Lookups and Calculations'!$F$12</f>
        <v>0</v>
      </c>
    </row>
    <row r="4765" spans="1:14" x14ac:dyDescent="0.35">
      <c r="A4765" s="2">
        <v>4764</v>
      </c>
      <c r="B4765" s="11">
        <v>-1.2226917173720415</v>
      </c>
      <c r="C4765" s="11">
        <v>1.06406100716401</v>
      </c>
      <c r="D4765" s="3">
        <f>B4765*Dashboard!$D$11*Dashboard!$D$10*SQRT(Dashboard!$D$12/365)</f>
        <v>-303572.05957273307</v>
      </c>
      <c r="E4765" s="3">
        <f>IF(Dashboard!$I$3,C4765*Dashboard!$E$11*Dashboard!$E$10*SQRT(Dashboard!$D$12/365),0)</f>
        <v>528373.89321666071</v>
      </c>
      <c r="F4765" s="3">
        <f>D4765+IF(Dashboard!$I$3,E4765,0)</f>
        <v>224801.83364392765</v>
      </c>
      <c r="G4765" s="3">
        <f>IF(Dashboard!$I$4, ('Lookups and Calculations'!$F$9) / (1 - 'Lookups and Calculations'!$F$10), 'Lookups and Calculations'!$F$9)</f>
        <v>1951878.888340465</v>
      </c>
      <c r="H4765" s="12">
        <f t="shared" si="148"/>
        <v>0</v>
      </c>
      <c r="I4765" s="12">
        <f t="shared" si="149"/>
        <v>0</v>
      </c>
      <c r="J4765" s="13">
        <f>(1 - Dashboard!$I$9) * H4765 * Dashboard!$I$8 * 'Lookups and Calculations'!$F$12</f>
        <v>0</v>
      </c>
      <c r="K4765" s="12">
        <f>(1 - Dashboard!$I$11) * I4765 * Dashboard!$I$10 * 'Lookups and Calculations'!$F$12</f>
        <v>0</v>
      </c>
      <c r="L4765" s="12">
        <f>(H4765 - I4765) * Dashboard!$I$13 * (Dashboard!$D$12 / 365) * 'Lookups and Calculations'!$F$12</f>
        <v>0</v>
      </c>
      <c r="M4765" s="3">
        <f>(G4765*2) * Dashboard!$I$13 * (Dashboard!$D$12 / 365) * 'Lookups and Calculations'!$F$12</f>
        <v>1602.0878730267946</v>
      </c>
      <c r="N4765" s="12">
        <f>H4765 * Dashboard!$I$14 * Dashboard!$I$15 * (Dashboard!$D$12 / 365) * 'Lookups and Calculations'!$F$12</f>
        <v>0</v>
      </c>
    </row>
    <row r="4766" spans="1:14" x14ac:dyDescent="0.35">
      <c r="A4766" s="2">
        <v>4765</v>
      </c>
      <c r="B4766" s="11">
        <v>-0.33083165169427264</v>
      </c>
      <c r="C4766" s="11">
        <v>3.2667605438447753E-2</v>
      </c>
      <c r="D4766" s="3">
        <f>B4766*Dashboard!$D$11*Dashboard!$D$10*SQRT(Dashboard!$D$12/365)</f>
        <v>-82139.466923468266</v>
      </c>
      <c r="E4766" s="3">
        <f>IF(Dashboard!$I$3,C4766*Dashboard!$E$11*Dashboard!$E$10*SQRT(Dashboard!$D$12/365),0)</f>
        <v>16221.54157643886</v>
      </c>
      <c r="F4766" s="3">
        <f>D4766+IF(Dashboard!$I$3,E4766,0)</f>
        <v>-65917.925347029406</v>
      </c>
      <c r="G4766" s="3">
        <f>IF(Dashboard!$I$4, ('Lookups and Calculations'!$F$9) / (1 - 'Lookups and Calculations'!$F$10), 'Lookups and Calculations'!$F$9)</f>
        <v>1951878.888340465</v>
      </c>
      <c r="H4766" s="12">
        <f t="shared" si="148"/>
        <v>0</v>
      </c>
      <c r="I4766" s="12">
        <f t="shared" si="149"/>
        <v>0</v>
      </c>
      <c r="J4766" s="13">
        <f>(1 - Dashboard!$I$9) * H4766 * Dashboard!$I$8 * 'Lookups and Calculations'!$F$12</f>
        <v>0</v>
      </c>
      <c r="K4766" s="12">
        <f>(1 - Dashboard!$I$11) * I4766 * Dashboard!$I$10 * 'Lookups and Calculations'!$F$12</f>
        <v>0</v>
      </c>
      <c r="L4766" s="12">
        <f>(H4766 - I4766) * Dashboard!$I$13 * (Dashboard!$D$12 / 365) * 'Lookups and Calculations'!$F$12</f>
        <v>0</v>
      </c>
      <c r="M4766" s="3">
        <f>(G4766*2) * Dashboard!$I$13 * (Dashboard!$D$12 / 365) * 'Lookups and Calculations'!$F$12</f>
        <v>1602.0878730267946</v>
      </c>
      <c r="N4766" s="12">
        <f>H4766 * Dashboard!$I$14 * Dashboard!$I$15 * (Dashboard!$D$12 / 365) * 'Lookups and Calculations'!$F$12</f>
        <v>0</v>
      </c>
    </row>
    <row r="4767" spans="1:14" x14ac:dyDescent="0.35">
      <c r="A4767" s="2">
        <v>4766</v>
      </c>
      <c r="B4767" s="11">
        <v>-0.7778223324563881</v>
      </c>
      <c r="C4767" s="11">
        <v>-1.0794323616837289</v>
      </c>
      <c r="D4767" s="3">
        <f>B4767*Dashboard!$D$11*Dashboard!$D$10*SQRT(Dashboard!$D$12/365)</f>
        <v>-193119.10278820066</v>
      </c>
      <c r="E4767" s="3">
        <f>IF(Dashboard!$I$3,C4767*Dashboard!$E$11*Dashboard!$E$10*SQRT(Dashboard!$D$12/365),0)</f>
        <v>-536006.74732644903</v>
      </c>
      <c r="F4767" s="3">
        <f>D4767+IF(Dashboard!$I$3,E4767,0)</f>
        <v>-729125.85011464963</v>
      </c>
      <c r="G4767" s="3">
        <f>IF(Dashboard!$I$4, ('Lookups and Calculations'!$F$9) / (1 - 'Lookups and Calculations'!$F$10), 'Lookups and Calculations'!$F$9)</f>
        <v>1951878.888340465</v>
      </c>
      <c r="H4767" s="12">
        <f t="shared" si="148"/>
        <v>0</v>
      </c>
      <c r="I4767" s="12">
        <f t="shared" si="149"/>
        <v>0</v>
      </c>
      <c r="J4767" s="13">
        <f>(1 - Dashboard!$I$9) * H4767 * Dashboard!$I$8 * 'Lookups and Calculations'!$F$12</f>
        <v>0</v>
      </c>
      <c r="K4767" s="12">
        <f>(1 - Dashboard!$I$11) * I4767 * Dashboard!$I$10 * 'Lookups and Calculations'!$F$12</f>
        <v>0</v>
      </c>
      <c r="L4767" s="12">
        <f>(H4767 - I4767) * Dashboard!$I$13 * (Dashboard!$D$12 / 365) * 'Lookups and Calculations'!$F$12</f>
        <v>0</v>
      </c>
      <c r="M4767" s="3">
        <f>(G4767*2) * Dashboard!$I$13 * (Dashboard!$D$12 / 365) * 'Lookups and Calculations'!$F$12</f>
        <v>1602.0878730267946</v>
      </c>
      <c r="N4767" s="12">
        <f>H4767 * Dashboard!$I$14 * Dashboard!$I$15 * (Dashboard!$D$12 / 365) * 'Lookups and Calculations'!$F$12</f>
        <v>0</v>
      </c>
    </row>
    <row r="4768" spans="1:14" x14ac:dyDescent="0.35">
      <c r="A4768" s="2">
        <v>4767</v>
      </c>
      <c r="B4768" s="11">
        <v>1.6330743950479427</v>
      </c>
      <c r="C4768" s="11">
        <v>0.63741510174809579</v>
      </c>
      <c r="D4768" s="3">
        <f>B4768*Dashboard!$D$11*Dashboard!$D$10*SQRT(Dashboard!$D$12/365)</f>
        <v>405462.59576022805</v>
      </c>
      <c r="E4768" s="3">
        <f>IF(Dashboard!$I$3,C4768*Dashboard!$E$11*Dashboard!$E$10*SQRT(Dashboard!$D$12/365),0)</f>
        <v>316517.09501448099</v>
      </c>
      <c r="F4768" s="3">
        <f>D4768+IF(Dashboard!$I$3,E4768,0)</f>
        <v>721979.69077470899</v>
      </c>
      <c r="G4768" s="3">
        <f>IF(Dashboard!$I$4, ('Lookups and Calculations'!$F$9) / (1 - 'Lookups and Calculations'!$F$10), 'Lookups and Calculations'!$F$9)</f>
        <v>1951878.888340465</v>
      </c>
      <c r="H4768" s="12">
        <f t="shared" si="148"/>
        <v>0</v>
      </c>
      <c r="I4768" s="12">
        <f t="shared" si="149"/>
        <v>0</v>
      </c>
      <c r="J4768" s="13">
        <f>(1 - Dashboard!$I$9) * H4768 * Dashboard!$I$8 * 'Lookups and Calculations'!$F$12</f>
        <v>0</v>
      </c>
      <c r="K4768" s="12">
        <f>(1 - Dashboard!$I$11) * I4768 * Dashboard!$I$10 * 'Lookups and Calculations'!$F$12</f>
        <v>0</v>
      </c>
      <c r="L4768" s="12">
        <f>(H4768 - I4768) * Dashboard!$I$13 * (Dashboard!$D$12 / 365) * 'Lookups and Calculations'!$F$12</f>
        <v>0</v>
      </c>
      <c r="M4768" s="3">
        <f>(G4768*2) * Dashboard!$I$13 * (Dashboard!$D$12 / 365) * 'Lookups and Calculations'!$F$12</f>
        <v>1602.0878730267946</v>
      </c>
      <c r="N4768" s="12">
        <f>H4768 * Dashboard!$I$14 * Dashboard!$I$15 * (Dashboard!$D$12 / 365) * 'Lookups and Calculations'!$F$12</f>
        <v>0</v>
      </c>
    </row>
    <row r="4769" spans="1:14" x14ac:dyDescent="0.35">
      <c r="A4769" s="2">
        <v>4768</v>
      </c>
      <c r="B4769" s="11">
        <v>1.3569024833715402</v>
      </c>
      <c r="C4769" s="11">
        <v>-0.84422388218148825</v>
      </c>
      <c r="D4769" s="3">
        <f>B4769*Dashboard!$D$11*Dashboard!$D$10*SQRT(Dashboard!$D$12/365)</f>
        <v>336894.14564923901</v>
      </c>
      <c r="E4769" s="3">
        <f>IF(Dashboard!$I$3,C4769*Dashboard!$E$11*Dashboard!$E$10*SQRT(Dashboard!$D$12/365),0)</f>
        <v>-419210.79371529084</v>
      </c>
      <c r="F4769" s="3">
        <f>D4769+IF(Dashboard!$I$3,E4769,0)</f>
        <v>-82316.648066051828</v>
      </c>
      <c r="G4769" s="3">
        <f>IF(Dashboard!$I$4, ('Lookups and Calculations'!$F$9) / (1 - 'Lookups and Calculations'!$F$10), 'Lookups and Calculations'!$F$9)</f>
        <v>1951878.888340465</v>
      </c>
      <c r="H4769" s="12">
        <f t="shared" si="148"/>
        <v>0</v>
      </c>
      <c r="I4769" s="12">
        <f t="shared" si="149"/>
        <v>0</v>
      </c>
      <c r="J4769" s="13">
        <f>(1 - Dashboard!$I$9) * H4769 * Dashboard!$I$8 * 'Lookups and Calculations'!$F$12</f>
        <v>0</v>
      </c>
      <c r="K4769" s="12">
        <f>(1 - Dashboard!$I$11) * I4769 * Dashboard!$I$10 * 'Lookups and Calculations'!$F$12</f>
        <v>0</v>
      </c>
      <c r="L4769" s="12">
        <f>(H4769 - I4769) * Dashboard!$I$13 * (Dashboard!$D$12 / 365) * 'Lookups and Calculations'!$F$12</f>
        <v>0</v>
      </c>
      <c r="M4769" s="3">
        <f>(G4769*2) * Dashboard!$I$13 * (Dashboard!$D$12 / 365) * 'Lookups and Calculations'!$F$12</f>
        <v>1602.0878730267946</v>
      </c>
      <c r="N4769" s="12">
        <f>H4769 * Dashboard!$I$14 * Dashboard!$I$15 * (Dashboard!$D$12 / 365) * 'Lookups and Calculations'!$F$12</f>
        <v>0</v>
      </c>
    </row>
    <row r="4770" spans="1:14" x14ac:dyDescent="0.35">
      <c r="A4770" s="2">
        <v>4769</v>
      </c>
      <c r="B4770" s="11">
        <v>0.24303870823504967</v>
      </c>
      <c r="C4770" s="11">
        <v>0.18393345828414942</v>
      </c>
      <c r="D4770" s="3">
        <f>B4770*Dashboard!$D$11*Dashboard!$D$10*SQRT(Dashboard!$D$12/365)</f>
        <v>60342.079828091963</v>
      </c>
      <c r="E4770" s="3">
        <f>IF(Dashboard!$I$3,C4770*Dashboard!$E$11*Dashboard!$E$10*SQRT(Dashboard!$D$12/365),0)</f>
        <v>91334.647912176035</v>
      </c>
      <c r="F4770" s="3">
        <f>D4770+IF(Dashboard!$I$3,E4770,0)</f>
        <v>151676.72774026799</v>
      </c>
      <c r="G4770" s="3">
        <f>IF(Dashboard!$I$4, ('Lookups and Calculations'!$F$9) / (1 - 'Lookups and Calculations'!$F$10), 'Lookups and Calculations'!$F$9)</f>
        <v>1951878.888340465</v>
      </c>
      <c r="H4770" s="12">
        <f t="shared" si="148"/>
        <v>0</v>
      </c>
      <c r="I4770" s="12">
        <f t="shared" si="149"/>
        <v>0</v>
      </c>
      <c r="J4770" s="13">
        <f>(1 - Dashboard!$I$9) * H4770 * Dashboard!$I$8 * 'Lookups and Calculations'!$F$12</f>
        <v>0</v>
      </c>
      <c r="K4770" s="12">
        <f>(1 - Dashboard!$I$11) * I4770 * Dashboard!$I$10 * 'Lookups and Calculations'!$F$12</f>
        <v>0</v>
      </c>
      <c r="L4770" s="12">
        <f>(H4770 - I4770) * Dashboard!$I$13 * (Dashboard!$D$12 / 365) * 'Lookups and Calculations'!$F$12</f>
        <v>0</v>
      </c>
      <c r="M4770" s="3">
        <f>(G4770*2) * Dashboard!$I$13 * (Dashboard!$D$12 / 365) * 'Lookups and Calculations'!$F$12</f>
        <v>1602.0878730267946</v>
      </c>
      <c r="N4770" s="12">
        <f>H4770 * Dashboard!$I$14 * Dashboard!$I$15 * (Dashboard!$D$12 / 365) * 'Lookups and Calculations'!$F$12</f>
        <v>0</v>
      </c>
    </row>
    <row r="4771" spans="1:14" x14ac:dyDescent="0.35">
      <c r="A4771" s="2">
        <v>4770</v>
      </c>
      <c r="B4771" s="11">
        <v>-0.44523031480371789</v>
      </c>
      <c r="C4771" s="11">
        <v>-0.14507499447520197</v>
      </c>
      <c r="D4771" s="3">
        <f>B4771*Dashboard!$D$11*Dashboard!$D$10*SQRT(Dashboard!$D$12/365)</f>
        <v>-110542.56909475289</v>
      </c>
      <c r="E4771" s="3">
        <f>IF(Dashboard!$I$3,C4771*Dashboard!$E$11*Dashboard!$E$10*SQRT(Dashboard!$D$12/365),0)</f>
        <v>-72038.951829979895</v>
      </c>
      <c r="F4771" s="3">
        <f>D4771+IF(Dashboard!$I$3,E4771,0)</f>
        <v>-182581.52092473279</v>
      </c>
      <c r="G4771" s="3">
        <f>IF(Dashboard!$I$4, ('Lookups and Calculations'!$F$9) / (1 - 'Lookups and Calculations'!$F$10), 'Lookups and Calculations'!$F$9)</f>
        <v>1951878.888340465</v>
      </c>
      <c r="H4771" s="12">
        <f t="shared" si="148"/>
        <v>0</v>
      </c>
      <c r="I4771" s="12">
        <f t="shared" si="149"/>
        <v>0</v>
      </c>
      <c r="J4771" s="13">
        <f>(1 - Dashboard!$I$9) * H4771 * Dashboard!$I$8 * 'Lookups and Calculations'!$F$12</f>
        <v>0</v>
      </c>
      <c r="K4771" s="12">
        <f>(1 - Dashboard!$I$11) * I4771 * Dashboard!$I$10 * 'Lookups and Calculations'!$F$12</f>
        <v>0</v>
      </c>
      <c r="L4771" s="12">
        <f>(H4771 - I4771) * Dashboard!$I$13 * (Dashboard!$D$12 / 365) * 'Lookups and Calculations'!$F$12</f>
        <v>0</v>
      </c>
      <c r="M4771" s="3">
        <f>(G4771*2) * Dashboard!$I$13 * (Dashboard!$D$12 / 365) * 'Lookups and Calculations'!$F$12</f>
        <v>1602.0878730267946</v>
      </c>
      <c r="N4771" s="12">
        <f>H4771 * Dashboard!$I$14 * Dashboard!$I$15 * (Dashboard!$D$12 / 365) * 'Lookups and Calculations'!$F$12</f>
        <v>0</v>
      </c>
    </row>
    <row r="4772" spans="1:14" x14ac:dyDescent="0.35">
      <c r="A4772" s="2">
        <v>4771</v>
      </c>
      <c r="B4772" s="11">
        <v>0.38085724620765848</v>
      </c>
      <c r="C4772" s="11">
        <v>-0.46354914009665471</v>
      </c>
      <c r="D4772" s="3">
        <f>B4772*Dashboard!$D$11*Dashboard!$D$10*SQRT(Dashboard!$D$12/365)</f>
        <v>94559.909903502019</v>
      </c>
      <c r="E4772" s="3">
        <f>IF(Dashboard!$I$3,C4772*Dashboard!$E$11*Dashboard!$E$10*SQRT(Dashboard!$D$12/365),0)</f>
        <v>-230181.5988003333</v>
      </c>
      <c r="F4772" s="3">
        <f>D4772+IF(Dashboard!$I$3,E4772,0)</f>
        <v>-135621.6888968313</v>
      </c>
      <c r="G4772" s="3">
        <f>IF(Dashboard!$I$4, ('Lookups and Calculations'!$F$9) / (1 - 'Lookups and Calculations'!$F$10), 'Lookups and Calculations'!$F$9)</f>
        <v>1951878.888340465</v>
      </c>
      <c r="H4772" s="12">
        <f t="shared" si="148"/>
        <v>0</v>
      </c>
      <c r="I4772" s="12">
        <f t="shared" si="149"/>
        <v>0</v>
      </c>
      <c r="J4772" s="13">
        <f>(1 - Dashboard!$I$9) * H4772 * Dashboard!$I$8 * 'Lookups and Calculations'!$F$12</f>
        <v>0</v>
      </c>
      <c r="K4772" s="12">
        <f>(1 - Dashboard!$I$11) * I4772 * Dashboard!$I$10 * 'Lookups and Calculations'!$F$12</f>
        <v>0</v>
      </c>
      <c r="L4772" s="12">
        <f>(H4772 - I4772) * Dashboard!$I$13 * (Dashboard!$D$12 / 365) * 'Lookups and Calculations'!$F$12</f>
        <v>0</v>
      </c>
      <c r="M4772" s="3">
        <f>(G4772*2) * Dashboard!$I$13 * (Dashboard!$D$12 / 365) * 'Lookups and Calculations'!$F$12</f>
        <v>1602.0878730267946</v>
      </c>
      <c r="N4772" s="12">
        <f>H4772 * Dashboard!$I$14 * Dashboard!$I$15 * (Dashboard!$D$12 / 365) * 'Lookups and Calculations'!$F$12</f>
        <v>0</v>
      </c>
    </row>
    <row r="4773" spans="1:14" x14ac:dyDescent="0.35">
      <c r="A4773" s="2">
        <v>4772</v>
      </c>
      <c r="B4773" s="11">
        <v>0.29491145818087916</v>
      </c>
      <c r="C4773" s="11">
        <v>-0.74443626372439564</v>
      </c>
      <c r="D4773" s="3">
        <f>B4773*Dashboard!$D$11*Dashboard!$D$10*SQRT(Dashboard!$D$12/365)</f>
        <v>73221.137822041957</v>
      </c>
      <c r="E4773" s="3">
        <f>IF(Dashboard!$I$3,C4773*Dashboard!$E$11*Dashboard!$E$10*SQRT(Dashboard!$D$12/365),0)</f>
        <v>-369659.90132847312</v>
      </c>
      <c r="F4773" s="3">
        <f>D4773+IF(Dashboard!$I$3,E4773,0)</f>
        <v>-296438.76350643113</v>
      </c>
      <c r="G4773" s="3">
        <f>IF(Dashboard!$I$4, ('Lookups and Calculations'!$F$9) / (1 - 'Lookups and Calculations'!$F$10), 'Lookups and Calculations'!$F$9)</f>
        <v>1951878.888340465</v>
      </c>
      <c r="H4773" s="12">
        <f t="shared" si="148"/>
        <v>0</v>
      </c>
      <c r="I4773" s="12">
        <f t="shared" si="149"/>
        <v>0</v>
      </c>
      <c r="J4773" s="13">
        <f>(1 - Dashboard!$I$9) * H4773 * Dashboard!$I$8 * 'Lookups and Calculations'!$F$12</f>
        <v>0</v>
      </c>
      <c r="K4773" s="12">
        <f>(1 - Dashboard!$I$11) * I4773 * Dashboard!$I$10 * 'Lookups and Calculations'!$F$12</f>
        <v>0</v>
      </c>
      <c r="L4773" s="12">
        <f>(H4773 - I4773) * Dashboard!$I$13 * (Dashboard!$D$12 / 365) * 'Lookups and Calculations'!$F$12</f>
        <v>0</v>
      </c>
      <c r="M4773" s="3">
        <f>(G4773*2) * Dashboard!$I$13 * (Dashboard!$D$12 / 365) * 'Lookups and Calculations'!$F$12</f>
        <v>1602.0878730267946</v>
      </c>
      <c r="N4773" s="12">
        <f>H4773 * Dashboard!$I$14 * Dashboard!$I$15 * (Dashboard!$D$12 / 365) * 'Lookups and Calculations'!$F$12</f>
        <v>0</v>
      </c>
    </row>
    <row r="4774" spans="1:14" x14ac:dyDescent="0.35">
      <c r="A4774" s="2">
        <v>4773</v>
      </c>
      <c r="B4774" s="11">
        <v>0.23122349870275705</v>
      </c>
      <c r="C4774" s="11">
        <v>0.99100005666805413</v>
      </c>
      <c r="D4774" s="3">
        <f>B4774*Dashboard!$D$11*Dashboard!$D$10*SQRT(Dashboard!$D$12/365)</f>
        <v>57408.578732893111</v>
      </c>
      <c r="E4774" s="3">
        <f>IF(Dashboard!$I$3,C4774*Dashboard!$E$11*Dashboard!$E$10*SQRT(Dashboard!$D$12/365),0)</f>
        <v>492094.48950225714</v>
      </c>
      <c r="F4774" s="3">
        <f>D4774+IF(Dashboard!$I$3,E4774,0)</f>
        <v>549503.06823515031</v>
      </c>
      <c r="G4774" s="3">
        <f>IF(Dashboard!$I$4, ('Lookups and Calculations'!$F$9) / (1 - 'Lookups and Calculations'!$F$10), 'Lookups and Calculations'!$F$9)</f>
        <v>1951878.888340465</v>
      </c>
      <c r="H4774" s="12">
        <f t="shared" si="148"/>
        <v>0</v>
      </c>
      <c r="I4774" s="12">
        <f t="shared" si="149"/>
        <v>0</v>
      </c>
      <c r="J4774" s="13">
        <f>(1 - Dashboard!$I$9) * H4774 * Dashboard!$I$8 * 'Lookups and Calculations'!$F$12</f>
        <v>0</v>
      </c>
      <c r="K4774" s="12">
        <f>(1 - Dashboard!$I$11) * I4774 * Dashboard!$I$10 * 'Lookups and Calculations'!$F$12</f>
        <v>0</v>
      </c>
      <c r="L4774" s="12">
        <f>(H4774 - I4774) * Dashboard!$I$13 * (Dashboard!$D$12 / 365) * 'Lookups and Calculations'!$F$12</f>
        <v>0</v>
      </c>
      <c r="M4774" s="3">
        <f>(G4774*2) * Dashboard!$I$13 * (Dashboard!$D$12 / 365) * 'Lookups and Calculations'!$F$12</f>
        <v>1602.0878730267946</v>
      </c>
      <c r="N4774" s="12">
        <f>H4774 * Dashboard!$I$14 * Dashboard!$I$15 * (Dashboard!$D$12 / 365) * 'Lookups and Calculations'!$F$12</f>
        <v>0</v>
      </c>
    </row>
    <row r="4775" spans="1:14" x14ac:dyDescent="0.35">
      <c r="A4775" s="2">
        <v>4774</v>
      </c>
      <c r="B4775" s="11">
        <v>-0.60622617825114655</v>
      </c>
      <c r="C4775" s="11">
        <v>1.1849511104515928</v>
      </c>
      <c r="D4775" s="3">
        <f>B4775*Dashboard!$D$11*Dashboard!$D$10*SQRT(Dashboard!$D$12/365)</f>
        <v>-150514.90648366729</v>
      </c>
      <c r="E4775" s="3">
        <f>IF(Dashboard!$I$3,C4775*Dashboard!$E$11*Dashboard!$E$10*SQRT(Dashboard!$D$12/365),0)</f>
        <v>588403.51002939197</v>
      </c>
      <c r="F4775" s="3">
        <f>D4775+IF(Dashboard!$I$3,E4775,0)</f>
        <v>437888.60354572465</v>
      </c>
      <c r="G4775" s="3">
        <f>IF(Dashboard!$I$4, ('Lookups and Calculations'!$F$9) / (1 - 'Lookups and Calculations'!$F$10), 'Lookups and Calculations'!$F$9)</f>
        <v>1951878.888340465</v>
      </c>
      <c r="H4775" s="12">
        <f t="shared" si="148"/>
        <v>0</v>
      </c>
      <c r="I4775" s="12">
        <f t="shared" si="149"/>
        <v>0</v>
      </c>
      <c r="J4775" s="13">
        <f>(1 - Dashboard!$I$9) * H4775 * Dashboard!$I$8 * 'Lookups and Calculations'!$F$12</f>
        <v>0</v>
      </c>
      <c r="K4775" s="12">
        <f>(1 - Dashboard!$I$11) * I4775 * Dashboard!$I$10 * 'Lookups and Calculations'!$F$12</f>
        <v>0</v>
      </c>
      <c r="L4775" s="12">
        <f>(H4775 - I4775) * Dashboard!$I$13 * (Dashboard!$D$12 / 365) * 'Lookups and Calculations'!$F$12</f>
        <v>0</v>
      </c>
      <c r="M4775" s="3">
        <f>(G4775*2) * Dashboard!$I$13 * (Dashboard!$D$12 / 365) * 'Lookups and Calculations'!$F$12</f>
        <v>1602.0878730267946</v>
      </c>
      <c r="N4775" s="12">
        <f>H4775 * Dashboard!$I$14 * Dashboard!$I$15 * (Dashboard!$D$12 / 365) * 'Lookups and Calculations'!$F$12</f>
        <v>0</v>
      </c>
    </row>
    <row r="4776" spans="1:14" x14ac:dyDescent="0.35">
      <c r="A4776" s="2">
        <v>4775</v>
      </c>
      <c r="B4776" s="11">
        <v>-2.2126729820204329</v>
      </c>
      <c r="C4776" s="11">
        <v>0.45069481431751479</v>
      </c>
      <c r="D4776" s="3">
        <f>B4776*Dashboard!$D$11*Dashboard!$D$10*SQRT(Dashboard!$D$12/365)</f>
        <v>-549366.35684144148</v>
      </c>
      <c r="E4776" s="3">
        <f>IF(Dashboard!$I$3,C4776*Dashboard!$E$11*Dashboard!$E$10*SQRT(Dashboard!$D$12/365),0)</f>
        <v>223798.60937503565</v>
      </c>
      <c r="F4776" s="3">
        <f>D4776+IF(Dashboard!$I$3,E4776,0)</f>
        <v>-325567.74746640585</v>
      </c>
      <c r="G4776" s="3">
        <f>IF(Dashboard!$I$4, ('Lookups and Calculations'!$F$9) / (1 - 'Lookups and Calculations'!$F$10), 'Lookups and Calculations'!$F$9)</f>
        <v>1951878.888340465</v>
      </c>
      <c r="H4776" s="12">
        <f t="shared" si="148"/>
        <v>0</v>
      </c>
      <c r="I4776" s="12">
        <f t="shared" si="149"/>
        <v>0</v>
      </c>
      <c r="J4776" s="13">
        <f>(1 - Dashboard!$I$9) * H4776 * Dashboard!$I$8 * 'Lookups and Calculations'!$F$12</f>
        <v>0</v>
      </c>
      <c r="K4776" s="12">
        <f>(1 - Dashboard!$I$11) * I4776 * Dashboard!$I$10 * 'Lookups and Calculations'!$F$12</f>
        <v>0</v>
      </c>
      <c r="L4776" s="12">
        <f>(H4776 - I4776) * Dashboard!$I$13 * (Dashboard!$D$12 / 365) * 'Lookups and Calculations'!$F$12</f>
        <v>0</v>
      </c>
      <c r="M4776" s="3">
        <f>(G4776*2) * Dashboard!$I$13 * (Dashboard!$D$12 / 365) * 'Lookups and Calculations'!$F$12</f>
        <v>1602.0878730267946</v>
      </c>
      <c r="N4776" s="12">
        <f>H4776 * Dashboard!$I$14 * Dashboard!$I$15 * (Dashboard!$D$12 / 365) * 'Lookups and Calculations'!$F$12</f>
        <v>0</v>
      </c>
    </row>
    <row r="4777" spans="1:14" x14ac:dyDescent="0.35">
      <c r="A4777" s="2">
        <v>4776</v>
      </c>
      <c r="B4777" s="11">
        <v>0.56946002174864685</v>
      </c>
      <c r="C4777" s="11">
        <v>1.745662156348192</v>
      </c>
      <c r="D4777" s="3">
        <f>B4777*Dashboard!$D$11*Dashboard!$D$10*SQRT(Dashboard!$D$12/365)</f>
        <v>141386.54019684379</v>
      </c>
      <c r="E4777" s="3">
        <f>IF(Dashboard!$I$3,C4777*Dashboard!$E$11*Dashboard!$E$10*SQRT(Dashboard!$D$12/365),0)</f>
        <v>866832.1680624428</v>
      </c>
      <c r="F4777" s="3">
        <f>D4777+IF(Dashboard!$I$3,E4777,0)</f>
        <v>1008218.7082592866</v>
      </c>
      <c r="G4777" s="3">
        <f>IF(Dashboard!$I$4, ('Lookups and Calculations'!$F$9) / (1 - 'Lookups and Calculations'!$F$10), 'Lookups and Calculations'!$F$9)</f>
        <v>1951878.888340465</v>
      </c>
      <c r="H4777" s="12">
        <f t="shared" si="148"/>
        <v>0</v>
      </c>
      <c r="I4777" s="12">
        <f t="shared" si="149"/>
        <v>0</v>
      </c>
      <c r="J4777" s="13">
        <f>(1 - Dashboard!$I$9) * H4777 * Dashboard!$I$8 * 'Lookups and Calculations'!$F$12</f>
        <v>0</v>
      </c>
      <c r="K4777" s="12">
        <f>(1 - Dashboard!$I$11) * I4777 * Dashboard!$I$10 * 'Lookups and Calculations'!$F$12</f>
        <v>0</v>
      </c>
      <c r="L4777" s="12">
        <f>(H4777 - I4777) * Dashboard!$I$13 * (Dashboard!$D$12 / 365) * 'Lookups and Calculations'!$F$12</f>
        <v>0</v>
      </c>
      <c r="M4777" s="3">
        <f>(G4777*2) * Dashboard!$I$13 * (Dashboard!$D$12 / 365) * 'Lookups and Calculations'!$F$12</f>
        <v>1602.0878730267946</v>
      </c>
      <c r="N4777" s="12">
        <f>H4777 * Dashboard!$I$14 * Dashboard!$I$15 * (Dashboard!$D$12 / 365) * 'Lookups and Calculations'!$F$12</f>
        <v>0</v>
      </c>
    </row>
    <row r="4778" spans="1:14" x14ac:dyDescent="0.35">
      <c r="A4778" s="2">
        <v>4777</v>
      </c>
      <c r="B4778" s="11">
        <v>0.8716390363977311</v>
      </c>
      <c r="C4778" s="11">
        <v>-0.10895306481689844</v>
      </c>
      <c r="D4778" s="3">
        <f>B4778*Dashboard!$D$11*Dashboard!$D$10*SQRT(Dashboard!$D$12/365)</f>
        <v>216412.0797775368</v>
      </c>
      <c r="E4778" s="3">
        <f>IF(Dashboard!$I$3,C4778*Dashboard!$E$11*Dashboard!$E$10*SQRT(Dashboard!$D$12/365),0)</f>
        <v>-54102.118814244379</v>
      </c>
      <c r="F4778" s="3">
        <f>D4778+IF(Dashboard!$I$3,E4778,0)</f>
        <v>162309.96096329243</v>
      </c>
      <c r="G4778" s="3">
        <f>IF(Dashboard!$I$4, ('Lookups and Calculations'!$F$9) / (1 - 'Lookups and Calculations'!$F$10), 'Lookups and Calculations'!$F$9)</f>
        <v>1951878.888340465</v>
      </c>
      <c r="H4778" s="12">
        <f t="shared" si="148"/>
        <v>0</v>
      </c>
      <c r="I4778" s="12">
        <f t="shared" si="149"/>
        <v>0</v>
      </c>
      <c r="J4778" s="13">
        <f>(1 - Dashboard!$I$9) * H4778 * Dashboard!$I$8 * 'Lookups and Calculations'!$F$12</f>
        <v>0</v>
      </c>
      <c r="K4778" s="12">
        <f>(1 - Dashboard!$I$11) * I4778 * Dashboard!$I$10 * 'Lookups and Calculations'!$F$12</f>
        <v>0</v>
      </c>
      <c r="L4778" s="12">
        <f>(H4778 - I4778) * Dashboard!$I$13 * (Dashboard!$D$12 / 365) * 'Lookups and Calculations'!$F$12</f>
        <v>0</v>
      </c>
      <c r="M4778" s="3">
        <f>(G4778*2) * Dashboard!$I$13 * (Dashboard!$D$12 / 365) * 'Lookups and Calculations'!$F$12</f>
        <v>1602.0878730267946</v>
      </c>
      <c r="N4778" s="12">
        <f>H4778 * Dashboard!$I$14 * Dashboard!$I$15 * (Dashboard!$D$12 / 365) * 'Lookups and Calculations'!$F$12</f>
        <v>0</v>
      </c>
    </row>
    <row r="4779" spans="1:14" x14ac:dyDescent="0.35">
      <c r="A4779" s="2">
        <v>4778</v>
      </c>
      <c r="B4779" s="11">
        <v>-1.197298256324737</v>
      </c>
      <c r="C4779" s="11">
        <v>0.72033506225222066</v>
      </c>
      <c r="D4779" s="3">
        <f>B4779*Dashboard!$D$11*Dashboard!$D$10*SQRT(Dashboard!$D$12/365)</f>
        <v>-297267.32620430988</v>
      </c>
      <c r="E4779" s="3">
        <f>IF(Dashboard!$I$3,C4779*Dashboard!$E$11*Dashboard!$E$10*SQRT(Dashboard!$D$12/365),0)</f>
        <v>357692.12357201468</v>
      </c>
      <c r="F4779" s="3">
        <f>D4779+IF(Dashboard!$I$3,E4779,0)</f>
        <v>60424.797367704799</v>
      </c>
      <c r="G4779" s="3">
        <f>IF(Dashboard!$I$4, ('Lookups and Calculations'!$F$9) / (1 - 'Lookups and Calculations'!$F$10), 'Lookups and Calculations'!$F$9)</f>
        <v>1951878.888340465</v>
      </c>
      <c r="H4779" s="12">
        <f t="shared" si="148"/>
        <v>0</v>
      </c>
      <c r="I4779" s="12">
        <f t="shared" si="149"/>
        <v>0</v>
      </c>
      <c r="J4779" s="13">
        <f>(1 - Dashboard!$I$9) * H4779 * Dashboard!$I$8 * 'Lookups and Calculations'!$F$12</f>
        <v>0</v>
      </c>
      <c r="K4779" s="12">
        <f>(1 - Dashboard!$I$11) * I4779 * Dashboard!$I$10 * 'Lookups and Calculations'!$F$12</f>
        <v>0</v>
      </c>
      <c r="L4779" s="12">
        <f>(H4779 - I4779) * Dashboard!$I$13 * (Dashboard!$D$12 / 365) * 'Lookups and Calculations'!$F$12</f>
        <v>0</v>
      </c>
      <c r="M4779" s="3">
        <f>(G4779*2) * Dashboard!$I$13 * (Dashboard!$D$12 / 365) * 'Lookups and Calculations'!$F$12</f>
        <v>1602.0878730267946</v>
      </c>
      <c r="N4779" s="12">
        <f>H4779 * Dashboard!$I$14 * Dashboard!$I$15 * (Dashboard!$D$12 / 365) * 'Lookups and Calculations'!$F$12</f>
        <v>0</v>
      </c>
    </row>
    <row r="4780" spans="1:14" x14ac:dyDescent="0.35">
      <c r="A4780" s="2">
        <v>4779</v>
      </c>
      <c r="B4780" s="11">
        <v>0.32812135871757048</v>
      </c>
      <c r="C4780" s="11">
        <v>0.1051819994863627</v>
      </c>
      <c r="D4780" s="3">
        <f>B4780*Dashboard!$D$11*Dashboard!$D$10*SQRT(Dashboard!$D$12/365)</f>
        <v>81466.550595261375</v>
      </c>
      <c r="E4780" s="3">
        <f>IF(Dashboard!$I$3,C4780*Dashboard!$E$11*Dashboard!$E$10*SQRT(Dashboard!$D$12/365),0)</f>
        <v>52229.545289931018</v>
      </c>
      <c r="F4780" s="3">
        <f>D4780+IF(Dashboard!$I$3,E4780,0)</f>
        <v>133696.09588519239</v>
      </c>
      <c r="G4780" s="3">
        <f>IF(Dashboard!$I$4, ('Lookups and Calculations'!$F$9) / (1 - 'Lookups and Calculations'!$F$10), 'Lookups and Calculations'!$F$9)</f>
        <v>1951878.888340465</v>
      </c>
      <c r="H4780" s="12">
        <f t="shared" si="148"/>
        <v>0</v>
      </c>
      <c r="I4780" s="12">
        <f t="shared" si="149"/>
        <v>0</v>
      </c>
      <c r="J4780" s="13">
        <f>(1 - Dashboard!$I$9) * H4780 * Dashboard!$I$8 * 'Lookups and Calculations'!$F$12</f>
        <v>0</v>
      </c>
      <c r="K4780" s="12">
        <f>(1 - Dashboard!$I$11) * I4780 * Dashboard!$I$10 * 'Lookups and Calculations'!$F$12</f>
        <v>0</v>
      </c>
      <c r="L4780" s="12">
        <f>(H4780 - I4780) * Dashboard!$I$13 * (Dashboard!$D$12 / 365) * 'Lookups and Calculations'!$F$12</f>
        <v>0</v>
      </c>
      <c r="M4780" s="3">
        <f>(G4780*2) * Dashboard!$I$13 * (Dashboard!$D$12 / 365) * 'Lookups and Calculations'!$F$12</f>
        <v>1602.0878730267946</v>
      </c>
      <c r="N4780" s="12">
        <f>H4780 * Dashboard!$I$14 * Dashboard!$I$15 * (Dashboard!$D$12 / 365) * 'Lookups and Calculations'!$F$12</f>
        <v>0</v>
      </c>
    </row>
    <row r="4781" spans="1:14" x14ac:dyDescent="0.35">
      <c r="A4781" s="2">
        <v>4780</v>
      </c>
      <c r="B4781" s="11">
        <v>-7.1816189196073452E-2</v>
      </c>
      <c r="C4781" s="11">
        <v>-1.2144548289696182</v>
      </c>
      <c r="D4781" s="3">
        <f>B4781*Dashboard!$D$11*Dashboard!$D$10*SQRT(Dashboard!$D$12/365)</f>
        <v>-17830.650322695645</v>
      </c>
      <c r="E4781" s="3">
        <f>IF(Dashboard!$I$3,C4781*Dashboard!$E$11*Dashboard!$E$10*SQRT(Dashboard!$D$12/365),0)</f>
        <v>-603053.98073810269</v>
      </c>
      <c r="F4781" s="3">
        <f>D4781+IF(Dashboard!$I$3,E4781,0)</f>
        <v>-620884.6310607983</v>
      </c>
      <c r="G4781" s="3">
        <f>IF(Dashboard!$I$4, ('Lookups and Calculations'!$F$9) / (1 - 'Lookups and Calculations'!$F$10), 'Lookups and Calculations'!$F$9)</f>
        <v>1951878.888340465</v>
      </c>
      <c r="H4781" s="12">
        <f t="shared" si="148"/>
        <v>0</v>
      </c>
      <c r="I4781" s="12">
        <f t="shared" si="149"/>
        <v>0</v>
      </c>
      <c r="J4781" s="13">
        <f>(1 - Dashboard!$I$9) * H4781 * Dashboard!$I$8 * 'Lookups and Calculations'!$F$12</f>
        <v>0</v>
      </c>
      <c r="K4781" s="12">
        <f>(1 - Dashboard!$I$11) * I4781 * Dashboard!$I$10 * 'Lookups and Calculations'!$F$12</f>
        <v>0</v>
      </c>
      <c r="L4781" s="12">
        <f>(H4781 - I4781) * Dashboard!$I$13 * (Dashboard!$D$12 / 365) * 'Lookups and Calculations'!$F$12</f>
        <v>0</v>
      </c>
      <c r="M4781" s="3">
        <f>(G4781*2) * Dashboard!$I$13 * (Dashboard!$D$12 / 365) * 'Lookups and Calculations'!$F$12</f>
        <v>1602.0878730267946</v>
      </c>
      <c r="N4781" s="12">
        <f>H4781 * Dashboard!$I$14 * Dashboard!$I$15 * (Dashboard!$D$12 / 365) * 'Lookups and Calculations'!$F$12</f>
        <v>0</v>
      </c>
    </row>
    <row r="4782" spans="1:14" x14ac:dyDescent="0.35">
      <c r="A4782" s="2">
        <v>4781</v>
      </c>
      <c r="B4782" s="11">
        <v>0.22471941935920825</v>
      </c>
      <c r="C4782" s="11">
        <v>1.2730486357558317</v>
      </c>
      <c r="D4782" s="3">
        <f>B4782*Dashboard!$D$11*Dashboard!$D$10*SQRT(Dashboard!$D$12/365)</f>
        <v>55793.734423495713</v>
      </c>
      <c r="E4782" s="3">
        <f>IF(Dashboard!$I$3,C4782*Dashboard!$E$11*Dashboard!$E$10*SQRT(Dashboard!$D$12/365),0)</f>
        <v>632149.52845724253</v>
      </c>
      <c r="F4782" s="3">
        <f>D4782+IF(Dashboard!$I$3,E4782,0)</f>
        <v>687943.26288073824</v>
      </c>
      <c r="G4782" s="3">
        <f>IF(Dashboard!$I$4, ('Lookups and Calculations'!$F$9) / (1 - 'Lookups and Calculations'!$F$10), 'Lookups and Calculations'!$F$9)</f>
        <v>1951878.888340465</v>
      </c>
      <c r="H4782" s="12">
        <f t="shared" si="148"/>
        <v>0</v>
      </c>
      <c r="I4782" s="12">
        <f t="shared" si="149"/>
        <v>0</v>
      </c>
      <c r="J4782" s="13">
        <f>(1 - Dashboard!$I$9) * H4782 * Dashboard!$I$8 * 'Lookups and Calculations'!$F$12</f>
        <v>0</v>
      </c>
      <c r="K4782" s="12">
        <f>(1 - Dashboard!$I$11) * I4782 * Dashboard!$I$10 * 'Lookups and Calculations'!$F$12</f>
        <v>0</v>
      </c>
      <c r="L4782" s="12">
        <f>(H4782 - I4782) * Dashboard!$I$13 * (Dashboard!$D$12 / 365) * 'Lookups and Calculations'!$F$12</f>
        <v>0</v>
      </c>
      <c r="M4782" s="3">
        <f>(G4782*2) * Dashboard!$I$13 * (Dashboard!$D$12 / 365) * 'Lookups and Calculations'!$F$12</f>
        <v>1602.0878730267946</v>
      </c>
      <c r="N4782" s="12">
        <f>H4782 * Dashboard!$I$14 * Dashboard!$I$15 * (Dashboard!$D$12 / 365) * 'Lookups and Calculations'!$F$12</f>
        <v>0</v>
      </c>
    </row>
    <row r="4783" spans="1:14" x14ac:dyDescent="0.35">
      <c r="A4783" s="2">
        <v>4782</v>
      </c>
      <c r="B4783" s="11">
        <v>1.5454534945751186</v>
      </c>
      <c r="C4783" s="11">
        <v>-0.39152746626846274</v>
      </c>
      <c r="D4783" s="3">
        <f>B4783*Dashboard!$D$11*Dashboard!$D$10*SQRT(Dashboard!$D$12/365)</f>
        <v>383707.92380144278</v>
      </c>
      <c r="E4783" s="3">
        <f>IF(Dashboard!$I$3,C4783*Dashboard!$E$11*Dashboard!$E$10*SQRT(Dashboard!$D$12/365),0)</f>
        <v>-194418.26198000685</v>
      </c>
      <c r="F4783" s="3">
        <f>D4783+IF(Dashboard!$I$3,E4783,0)</f>
        <v>189289.66182143593</v>
      </c>
      <c r="G4783" s="3">
        <f>IF(Dashboard!$I$4, ('Lookups and Calculations'!$F$9) / (1 - 'Lookups and Calculations'!$F$10), 'Lookups and Calculations'!$F$9)</f>
        <v>1951878.888340465</v>
      </c>
      <c r="H4783" s="12">
        <f t="shared" si="148"/>
        <v>0</v>
      </c>
      <c r="I4783" s="12">
        <f t="shared" si="149"/>
        <v>0</v>
      </c>
      <c r="J4783" s="13">
        <f>(1 - Dashboard!$I$9) * H4783 * Dashboard!$I$8 * 'Lookups and Calculations'!$F$12</f>
        <v>0</v>
      </c>
      <c r="K4783" s="12">
        <f>(1 - Dashboard!$I$11) * I4783 * Dashboard!$I$10 * 'Lookups and Calculations'!$F$12</f>
        <v>0</v>
      </c>
      <c r="L4783" s="12">
        <f>(H4783 - I4783) * Dashboard!$I$13 * (Dashboard!$D$12 / 365) * 'Lookups and Calculations'!$F$12</f>
        <v>0</v>
      </c>
      <c r="M4783" s="3">
        <f>(G4783*2) * Dashboard!$I$13 * (Dashboard!$D$12 / 365) * 'Lookups and Calculations'!$F$12</f>
        <v>1602.0878730267946</v>
      </c>
      <c r="N4783" s="12">
        <f>H4783 * Dashboard!$I$14 * Dashboard!$I$15 * (Dashboard!$D$12 / 365) * 'Lookups and Calculations'!$F$12</f>
        <v>0</v>
      </c>
    </row>
    <row r="4784" spans="1:14" x14ac:dyDescent="0.35">
      <c r="A4784" s="2">
        <v>4783</v>
      </c>
      <c r="B4784" s="11">
        <v>-0.77614086043062325</v>
      </c>
      <c r="C4784" s="11">
        <v>-0.67398752874441814</v>
      </c>
      <c r="D4784" s="3">
        <f>B4784*Dashboard!$D$11*Dashboard!$D$10*SQRT(Dashboard!$D$12/365)</f>
        <v>-192701.6239431877</v>
      </c>
      <c r="E4784" s="3">
        <f>IF(Dashboard!$I$3,C4784*Dashboard!$E$11*Dashboard!$E$10*SQRT(Dashboard!$D$12/365),0)</f>
        <v>-334677.62858006294</v>
      </c>
      <c r="F4784" s="3">
        <f>D4784+IF(Dashboard!$I$3,E4784,0)</f>
        <v>-527379.25252325065</v>
      </c>
      <c r="G4784" s="3">
        <f>IF(Dashboard!$I$4, ('Lookups and Calculations'!$F$9) / (1 - 'Lookups and Calculations'!$F$10), 'Lookups and Calculations'!$F$9)</f>
        <v>1951878.888340465</v>
      </c>
      <c r="H4784" s="12">
        <f t="shared" si="148"/>
        <v>0</v>
      </c>
      <c r="I4784" s="12">
        <f t="shared" si="149"/>
        <v>0</v>
      </c>
      <c r="J4784" s="13">
        <f>(1 - Dashboard!$I$9) * H4784 * Dashboard!$I$8 * 'Lookups and Calculations'!$F$12</f>
        <v>0</v>
      </c>
      <c r="K4784" s="12">
        <f>(1 - Dashboard!$I$11) * I4784 * Dashboard!$I$10 * 'Lookups and Calculations'!$F$12</f>
        <v>0</v>
      </c>
      <c r="L4784" s="12">
        <f>(H4784 - I4784) * Dashboard!$I$13 * (Dashboard!$D$12 / 365) * 'Lookups and Calculations'!$F$12</f>
        <v>0</v>
      </c>
      <c r="M4784" s="3">
        <f>(G4784*2) * Dashboard!$I$13 * (Dashboard!$D$12 / 365) * 'Lookups and Calculations'!$F$12</f>
        <v>1602.0878730267946</v>
      </c>
      <c r="N4784" s="12">
        <f>H4784 * Dashboard!$I$14 * Dashboard!$I$15 * (Dashboard!$D$12 / 365) * 'Lookups and Calculations'!$F$12</f>
        <v>0</v>
      </c>
    </row>
    <row r="4785" spans="1:14" x14ac:dyDescent="0.35">
      <c r="A4785" s="2">
        <v>4784</v>
      </c>
      <c r="B4785" s="11">
        <v>-0.22873763377771691</v>
      </c>
      <c r="C4785" s="11">
        <v>0.27628450085301559</v>
      </c>
      <c r="D4785" s="3">
        <f>B4785*Dashboard!$D$11*Dashboard!$D$10*SQRT(Dashboard!$D$12/365)</f>
        <v>-56791.383797823124</v>
      </c>
      <c r="E4785" s="3">
        <f>IF(Dashboard!$I$3,C4785*Dashboard!$E$11*Dashboard!$E$10*SQRT(Dashboard!$D$12/365),0)</f>
        <v>137192.807901313</v>
      </c>
      <c r="F4785" s="3">
        <f>D4785+IF(Dashboard!$I$3,E4785,0)</f>
        <v>80401.424103489873</v>
      </c>
      <c r="G4785" s="3">
        <f>IF(Dashboard!$I$4, ('Lookups and Calculations'!$F$9) / (1 - 'Lookups and Calculations'!$F$10), 'Lookups and Calculations'!$F$9)</f>
        <v>1951878.888340465</v>
      </c>
      <c r="H4785" s="12">
        <f t="shared" si="148"/>
        <v>0</v>
      </c>
      <c r="I4785" s="12">
        <f t="shared" si="149"/>
        <v>0</v>
      </c>
      <c r="J4785" s="13">
        <f>(1 - Dashboard!$I$9) * H4785 * Dashboard!$I$8 * 'Lookups and Calculations'!$F$12</f>
        <v>0</v>
      </c>
      <c r="K4785" s="12">
        <f>(1 - Dashboard!$I$11) * I4785 * Dashboard!$I$10 * 'Lookups and Calculations'!$F$12</f>
        <v>0</v>
      </c>
      <c r="L4785" s="12">
        <f>(H4785 - I4785) * Dashboard!$I$13 * (Dashboard!$D$12 / 365) * 'Lookups and Calculations'!$F$12</f>
        <v>0</v>
      </c>
      <c r="M4785" s="3">
        <f>(G4785*2) * Dashboard!$I$13 * (Dashboard!$D$12 / 365) * 'Lookups and Calculations'!$F$12</f>
        <v>1602.0878730267946</v>
      </c>
      <c r="N4785" s="12">
        <f>H4785 * Dashboard!$I$14 * Dashboard!$I$15 * (Dashboard!$D$12 / 365) * 'Lookups and Calculations'!$F$12</f>
        <v>0</v>
      </c>
    </row>
    <row r="4786" spans="1:14" x14ac:dyDescent="0.35">
      <c r="A4786" s="2">
        <v>4785</v>
      </c>
      <c r="B4786" s="11">
        <v>0.42931012577767297</v>
      </c>
      <c r="C4786" s="11">
        <v>-8.5162748062793558E-2</v>
      </c>
      <c r="D4786" s="3">
        <f>B4786*Dashboard!$D$11*Dashboard!$D$10*SQRT(Dashboard!$D$12/365)</f>
        <v>106589.87643906762</v>
      </c>
      <c r="E4786" s="3">
        <f>IF(Dashboard!$I$3,C4786*Dashboard!$E$11*Dashboard!$E$10*SQRT(Dashboard!$D$12/365),0)</f>
        <v>-42288.715071796716</v>
      </c>
      <c r="F4786" s="3">
        <f>D4786+IF(Dashboard!$I$3,E4786,0)</f>
        <v>64301.161367270906</v>
      </c>
      <c r="G4786" s="3">
        <f>IF(Dashboard!$I$4, ('Lookups and Calculations'!$F$9) / (1 - 'Lookups and Calculations'!$F$10), 'Lookups and Calculations'!$F$9)</f>
        <v>1951878.888340465</v>
      </c>
      <c r="H4786" s="12">
        <f t="shared" si="148"/>
        <v>0</v>
      </c>
      <c r="I4786" s="12">
        <f t="shared" si="149"/>
        <v>0</v>
      </c>
      <c r="J4786" s="13">
        <f>(1 - Dashboard!$I$9) * H4786 * Dashboard!$I$8 * 'Lookups and Calculations'!$F$12</f>
        <v>0</v>
      </c>
      <c r="K4786" s="12">
        <f>(1 - Dashboard!$I$11) * I4786 * Dashboard!$I$10 * 'Lookups and Calculations'!$F$12</f>
        <v>0</v>
      </c>
      <c r="L4786" s="12">
        <f>(H4786 - I4786) * Dashboard!$I$13 * (Dashboard!$D$12 / 365) * 'Lookups and Calculations'!$F$12</f>
        <v>0</v>
      </c>
      <c r="M4786" s="3">
        <f>(G4786*2) * Dashboard!$I$13 * (Dashboard!$D$12 / 365) * 'Lookups and Calculations'!$F$12</f>
        <v>1602.0878730267946</v>
      </c>
      <c r="N4786" s="12">
        <f>H4786 * Dashboard!$I$14 * Dashboard!$I$15 * (Dashboard!$D$12 / 365) * 'Lookups and Calculations'!$F$12</f>
        <v>0</v>
      </c>
    </row>
    <row r="4787" spans="1:14" x14ac:dyDescent="0.35">
      <c r="A4787" s="2">
        <v>4786</v>
      </c>
      <c r="B4787" s="11">
        <v>-0.41728961419475247</v>
      </c>
      <c r="C4787" s="11">
        <v>-0.40293896984364963</v>
      </c>
      <c r="D4787" s="3">
        <f>B4787*Dashboard!$D$11*Dashboard!$D$10*SQRT(Dashboard!$D$12/365)</f>
        <v>-103605.40258805621</v>
      </c>
      <c r="E4787" s="3">
        <f>IF(Dashboard!$I$3,C4787*Dashboard!$E$11*Dashboard!$E$10*SQRT(Dashboard!$D$12/365),0)</f>
        <v>-200084.79851398588</v>
      </c>
      <c r="F4787" s="3">
        <f>D4787+IF(Dashboard!$I$3,E4787,0)</f>
        <v>-303690.20110204211</v>
      </c>
      <c r="G4787" s="3">
        <f>IF(Dashboard!$I$4, ('Lookups and Calculations'!$F$9) / (1 - 'Lookups and Calculations'!$F$10), 'Lookups and Calculations'!$F$9)</f>
        <v>1951878.888340465</v>
      </c>
      <c r="H4787" s="12">
        <f t="shared" si="148"/>
        <v>0</v>
      </c>
      <c r="I4787" s="12">
        <f t="shared" si="149"/>
        <v>0</v>
      </c>
      <c r="J4787" s="13">
        <f>(1 - Dashboard!$I$9) * H4787 * Dashboard!$I$8 * 'Lookups and Calculations'!$F$12</f>
        <v>0</v>
      </c>
      <c r="K4787" s="12">
        <f>(1 - Dashboard!$I$11) * I4787 * Dashboard!$I$10 * 'Lookups and Calculations'!$F$12</f>
        <v>0</v>
      </c>
      <c r="L4787" s="12">
        <f>(H4787 - I4787) * Dashboard!$I$13 * (Dashboard!$D$12 / 365) * 'Lookups and Calculations'!$F$12</f>
        <v>0</v>
      </c>
      <c r="M4787" s="3">
        <f>(G4787*2) * Dashboard!$I$13 * (Dashboard!$D$12 / 365) * 'Lookups and Calculations'!$F$12</f>
        <v>1602.0878730267946</v>
      </c>
      <c r="N4787" s="12">
        <f>H4787 * Dashboard!$I$14 * Dashboard!$I$15 * (Dashboard!$D$12 / 365) * 'Lookups and Calculations'!$F$12</f>
        <v>0</v>
      </c>
    </row>
    <row r="4788" spans="1:14" x14ac:dyDescent="0.35">
      <c r="A4788" s="2">
        <v>4787</v>
      </c>
      <c r="B4788" s="11">
        <v>-1.0368137029714486</v>
      </c>
      <c r="C4788" s="11">
        <v>-0.83608612927968806</v>
      </c>
      <c r="D4788" s="3">
        <f>B4788*Dashboard!$D$11*Dashboard!$D$10*SQRT(Dashboard!$D$12/365)</f>
        <v>-257421.93778883919</v>
      </c>
      <c r="E4788" s="3">
        <f>IF(Dashboard!$I$3,C4788*Dashboard!$E$11*Dashboard!$E$10*SQRT(Dashboard!$D$12/365),0)</f>
        <v>-415169.88238237833</v>
      </c>
      <c r="F4788" s="3">
        <f>D4788+IF(Dashboard!$I$3,E4788,0)</f>
        <v>-672591.82017121755</v>
      </c>
      <c r="G4788" s="3">
        <f>IF(Dashboard!$I$4, ('Lookups and Calculations'!$F$9) / (1 - 'Lookups and Calculations'!$F$10), 'Lookups and Calculations'!$F$9)</f>
        <v>1951878.888340465</v>
      </c>
      <c r="H4788" s="12">
        <f t="shared" si="148"/>
        <v>0</v>
      </c>
      <c r="I4788" s="12">
        <f t="shared" si="149"/>
        <v>0</v>
      </c>
      <c r="J4788" s="13">
        <f>(1 - Dashboard!$I$9) * H4788 * Dashboard!$I$8 * 'Lookups and Calculations'!$F$12</f>
        <v>0</v>
      </c>
      <c r="K4788" s="12">
        <f>(1 - Dashboard!$I$11) * I4788 * Dashboard!$I$10 * 'Lookups and Calculations'!$F$12</f>
        <v>0</v>
      </c>
      <c r="L4788" s="12">
        <f>(H4788 - I4788) * Dashboard!$I$13 * (Dashboard!$D$12 / 365) * 'Lookups and Calculations'!$F$12</f>
        <v>0</v>
      </c>
      <c r="M4788" s="3">
        <f>(G4788*2) * Dashboard!$I$13 * (Dashboard!$D$12 / 365) * 'Lookups and Calculations'!$F$12</f>
        <v>1602.0878730267946</v>
      </c>
      <c r="N4788" s="12">
        <f>H4788 * Dashboard!$I$14 * Dashboard!$I$15 * (Dashboard!$D$12 / 365) * 'Lookups and Calculations'!$F$12</f>
        <v>0</v>
      </c>
    </row>
    <row r="4789" spans="1:14" x14ac:dyDescent="0.35">
      <c r="A4789" s="2">
        <v>4788</v>
      </c>
      <c r="B4789" s="11">
        <v>0.92097741119881793</v>
      </c>
      <c r="C4789" s="11">
        <v>-1.441668398408805</v>
      </c>
      <c r="D4789" s="3">
        <f>B4789*Dashboard!$D$11*Dashboard!$D$10*SQRT(Dashboard!$D$12/365)</f>
        <v>228661.89863337181</v>
      </c>
      <c r="E4789" s="3">
        <f>IF(Dashboard!$I$3,C4789*Dashboard!$E$11*Dashboard!$E$10*SQRT(Dashboard!$D$12/365),0)</f>
        <v>-715879.95356104302</v>
      </c>
      <c r="F4789" s="3">
        <f>D4789+IF(Dashboard!$I$3,E4789,0)</f>
        <v>-487218.05492767121</v>
      </c>
      <c r="G4789" s="3">
        <f>IF(Dashboard!$I$4, ('Lookups and Calculations'!$F$9) / (1 - 'Lookups and Calculations'!$F$10), 'Lookups and Calculations'!$F$9)</f>
        <v>1951878.888340465</v>
      </c>
      <c r="H4789" s="12">
        <f t="shared" si="148"/>
        <v>0</v>
      </c>
      <c r="I4789" s="12">
        <f t="shared" si="149"/>
        <v>0</v>
      </c>
      <c r="J4789" s="13">
        <f>(1 - Dashboard!$I$9) * H4789 * Dashboard!$I$8 * 'Lookups and Calculations'!$F$12</f>
        <v>0</v>
      </c>
      <c r="K4789" s="12">
        <f>(1 - Dashboard!$I$11) * I4789 * Dashboard!$I$10 * 'Lookups and Calculations'!$F$12</f>
        <v>0</v>
      </c>
      <c r="L4789" s="12">
        <f>(H4789 - I4789) * Dashboard!$I$13 * (Dashboard!$D$12 / 365) * 'Lookups and Calculations'!$F$12</f>
        <v>0</v>
      </c>
      <c r="M4789" s="3">
        <f>(G4789*2) * Dashboard!$I$13 * (Dashboard!$D$12 / 365) * 'Lookups and Calculations'!$F$12</f>
        <v>1602.0878730267946</v>
      </c>
      <c r="N4789" s="12">
        <f>H4789 * Dashboard!$I$14 * Dashboard!$I$15 * (Dashboard!$D$12 / 365) * 'Lookups and Calculations'!$F$12</f>
        <v>0</v>
      </c>
    </row>
    <row r="4790" spans="1:14" x14ac:dyDescent="0.35">
      <c r="A4790" s="2">
        <v>4789</v>
      </c>
      <c r="B4790" s="11">
        <v>0.42226035449694704</v>
      </c>
      <c r="C4790" s="11">
        <v>0.80196561074354555</v>
      </c>
      <c r="D4790" s="3">
        <f>B4790*Dashboard!$D$11*Dashboard!$D$10*SQRT(Dashboard!$D$12/365)</f>
        <v>104839.54677149902</v>
      </c>
      <c r="E4790" s="3">
        <f>IF(Dashboard!$I$3,C4790*Dashboard!$E$11*Dashboard!$E$10*SQRT(Dashboard!$D$12/365),0)</f>
        <v>398226.87714477169</v>
      </c>
      <c r="F4790" s="3">
        <f>D4790+IF(Dashboard!$I$3,E4790,0)</f>
        <v>503066.42391627072</v>
      </c>
      <c r="G4790" s="3">
        <f>IF(Dashboard!$I$4, ('Lookups and Calculations'!$F$9) / (1 - 'Lookups and Calculations'!$F$10), 'Lookups and Calculations'!$F$9)</f>
        <v>1951878.888340465</v>
      </c>
      <c r="H4790" s="12">
        <f t="shared" si="148"/>
        <v>0</v>
      </c>
      <c r="I4790" s="12">
        <f t="shared" si="149"/>
        <v>0</v>
      </c>
      <c r="J4790" s="13">
        <f>(1 - Dashboard!$I$9) * H4790 * Dashboard!$I$8 * 'Lookups and Calculations'!$F$12</f>
        <v>0</v>
      </c>
      <c r="K4790" s="12">
        <f>(1 - Dashboard!$I$11) * I4790 * Dashboard!$I$10 * 'Lookups and Calculations'!$F$12</f>
        <v>0</v>
      </c>
      <c r="L4790" s="12">
        <f>(H4790 - I4790) * Dashboard!$I$13 * (Dashboard!$D$12 / 365) * 'Lookups and Calculations'!$F$12</f>
        <v>0</v>
      </c>
      <c r="M4790" s="3">
        <f>(G4790*2) * Dashboard!$I$13 * (Dashboard!$D$12 / 365) * 'Lookups and Calculations'!$F$12</f>
        <v>1602.0878730267946</v>
      </c>
      <c r="N4790" s="12">
        <f>H4790 * Dashboard!$I$14 * Dashboard!$I$15 * (Dashboard!$D$12 / 365) * 'Lookups and Calculations'!$F$12</f>
        <v>0</v>
      </c>
    </row>
    <row r="4791" spans="1:14" x14ac:dyDescent="0.35">
      <c r="A4791" s="2">
        <v>4790</v>
      </c>
      <c r="B4791" s="11">
        <v>1.4428338445614599</v>
      </c>
      <c r="C4791" s="11">
        <v>-0.21144501313883429</v>
      </c>
      <c r="D4791" s="3">
        <f>B4791*Dashboard!$D$11*Dashboard!$D$10*SQRT(Dashboard!$D$12/365)</f>
        <v>358229.33581015735</v>
      </c>
      <c r="E4791" s="3">
        <f>IF(Dashboard!$I$3,C4791*Dashboard!$E$11*Dashboard!$E$10*SQRT(Dashboard!$D$12/365),0)</f>
        <v>-104995.8827935826</v>
      </c>
      <c r="F4791" s="3">
        <f>D4791+IF(Dashboard!$I$3,E4791,0)</f>
        <v>253233.45301657476</v>
      </c>
      <c r="G4791" s="3">
        <f>IF(Dashboard!$I$4, ('Lookups and Calculations'!$F$9) / (1 - 'Lookups and Calculations'!$F$10), 'Lookups and Calculations'!$F$9)</f>
        <v>1951878.888340465</v>
      </c>
      <c r="H4791" s="12">
        <f t="shared" si="148"/>
        <v>0</v>
      </c>
      <c r="I4791" s="12">
        <f t="shared" si="149"/>
        <v>0</v>
      </c>
      <c r="J4791" s="13">
        <f>(1 - Dashboard!$I$9) * H4791 * Dashboard!$I$8 * 'Lookups and Calculations'!$F$12</f>
        <v>0</v>
      </c>
      <c r="K4791" s="12">
        <f>(1 - Dashboard!$I$11) * I4791 * Dashboard!$I$10 * 'Lookups and Calculations'!$F$12</f>
        <v>0</v>
      </c>
      <c r="L4791" s="12">
        <f>(H4791 - I4791) * Dashboard!$I$13 * (Dashboard!$D$12 / 365) * 'Lookups and Calculations'!$F$12</f>
        <v>0</v>
      </c>
      <c r="M4791" s="3">
        <f>(G4791*2) * Dashboard!$I$13 * (Dashboard!$D$12 / 365) * 'Lookups and Calculations'!$F$12</f>
        <v>1602.0878730267946</v>
      </c>
      <c r="N4791" s="12">
        <f>H4791 * Dashboard!$I$14 * Dashboard!$I$15 * (Dashboard!$D$12 / 365) * 'Lookups and Calculations'!$F$12</f>
        <v>0</v>
      </c>
    </row>
    <row r="4792" spans="1:14" x14ac:dyDescent="0.35">
      <c r="A4792" s="2">
        <v>4791</v>
      </c>
      <c r="B4792" s="11">
        <v>1.4623183627967862</v>
      </c>
      <c r="C4792" s="11">
        <v>-0.31331113085996742</v>
      </c>
      <c r="D4792" s="3">
        <f>B4792*Dashboard!$D$11*Dashboard!$D$10*SQRT(Dashboard!$D$12/365)</f>
        <v>363066.98641859827</v>
      </c>
      <c r="E4792" s="3">
        <f>IF(Dashboard!$I$3,C4792*Dashboard!$E$11*Dashboard!$E$10*SQRT(Dashboard!$D$12/365),0)</f>
        <v>-155578.88211862568</v>
      </c>
      <c r="F4792" s="3">
        <f>D4792+IF(Dashboard!$I$3,E4792,0)</f>
        <v>207488.10429997259</v>
      </c>
      <c r="G4792" s="3">
        <f>IF(Dashboard!$I$4, ('Lookups and Calculations'!$F$9) / (1 - 'Lookups and Calculations'!$F$10), 'Lookups and Calculations'!$F$9)</f>
        <v>1951878.888340465</v>
      </c>
      <c r="H4792" s="12">
        <f t="shared" si="148"/>
        <v>0</v>
      </c>
      <c r="I4792" s="12">
        <f t="shared" si="149"/>
        <v>0</v>
      </c>
      <c r="J4792" s="13">
        <f>(1 - Dashboard!$I$9) * H4792 * Dashboard!$I$8 * 'Lookups and Calculations'!$F$12</f>
        <v>0</v>
      </c>
      <c r="K4792" s="12">
        <f>(1 - Dashboard!$I$11) * I4792 * Dashboard!$I$10 * 'Lookups and Calculations'!$F$12</f>
        <v>0</v>
      </c>
      <c r="L4792" s="12">
        <f>(H4792 - I4792) * Dashboard!$I$13 * (Dashboard!$D$12 / 365) * 'Lookups and Calculations'!$F$12</f>
        <v>0</v>
      </c>
      <c r="M4792" s="3">
        <f>(G4792*2) * Dashboard!$I$13 * (Dashboard!$D$12 / 365) * 'Lookups and Calculations'!$F$12</f>
        <v>1602.0878730267946</v>
      </c>
      <c r="N4792" s="12">
        <f>H4792 * Dashboard!$I$14 * Dashboard!$I$15 * (Dashboard!$D$12 / 365) * 'Lookups and Calculations'!$F$12</f>
        <v>0</v>
      </c>
    </row>
    <row r="4793" spans="1:14" x14ac:dyDescent="0.35">
      <c r="A4793" s="2">
        <v>4792</v>
      </c>
      <c r="B4793" s="11">
        <v>-0.63014333086811913</v>
      </c>
      <c r="C4793" s="11">
        <v>-0.41659159577889726</v>
      </c>
      <c r="D4793" s="3">
        <f>B4793*Dashboard!$D$11*Dashboard!$D$10*SQRT(Dashboard!$D$12/365)</f>
        <v>-156453.09938698972</v>
      </c>
      <c r="E4793" s="3">
        <f>IF(Dashboard!$I$3,C4793*Dashboard!$E$11*Dashboard!$E$10*SQRT(Dashboard!$D$12/365),0)</f>
        <v>-206864.19468532369</v>
      </c>
      <c r="F4793" s="3">
        <f>D4793+IF(Dashboard!$I$3,E4793,0)</f>
        <v>-363317.29407231341</v>
      </c>
      <c r="G4793" s="3">
        <f>IF(Dashboard!$I$4, ('Lookups and Calculations'!$F$9) / (1 - 'Lookups and Calculations'!$F$10), 'Lookups and Calculations'!$F$9)</f>
        <v>1951878.888340465</v>
      </c>
      <c r="H4793" s="12">
        <f t="shared" si="148"/>
        <v>0</v>
      </c>
      <c r="I4793" s="12">
        <f t="shared" si="149"/>
        <v>0</v>
      </c>
      <c r="J4793" s="13">
        <f>(1 - Dashboard!$I$9) * H4793 * Dashboard!$I$8 * 'Lookups and Calculations'!$F$12</f>
        <v>0</v>
      </c>
      <c r="K4793" s="12">
        <f>(1 - Dashboard!$I$11) * I4793 * Dashboard!$I$10 * 'Lookups and Calculations'!$F$12</f>
        <v>0</v>
      </c>
      <c r="L4793" s="12">
        <f>(H4793 - I4793) * Dashboard!$I$13 * (Dashboard!$D$12 / 365) * 'Lookups and Calculations'!$F$12</f>
        <v>0</v>
      </c>
      <c r="M4793" s="3">
        <f>(G4793*2) * Dashboard!$I$13 * (Dashboard!$D$12 / 365) * 'Lookups and Calculations'!$F$12</f>
        <v>1602.0878730267946</v>
      </c>
      <c r="N4793" s="12">
        <f>H4793 * Dashboard!$I$14 * Dashboard!$I$15 * (Dashboard!$D$12 / 365) * 'Lookups and Calculations'!$F$12</f>
        <v>0</v>
      </c>
    </row>
    <row r="4794" spans="1:14" x14ac:dyDescent="0.35">
      <c r="A4794" s="2">
        <v>4793</v>
      </c>
      <c r="B4794" s="11">
        <v>0.24134262816950219</v>
      </c>
      <c r="C4794" s="11">
        <v>-0.45664850692853415</v>
      </c>
      <c r="D4794" s="3">
        <f>B4794*Dashboard!$D$11*Dashboard!$D$10*SQRT(Dashboard!$D$12/365)</f>
        <v>59920.974073155528</v>
      </c>
      <c r="E4794" s="3">
        <f>IF(Dashboard!$I$3,C4794*Dashboard!$E$11*Dashboard!$E$10*SQRT(Dashboard!$D$12/365),0)</f>
        <v>-226754.99601332046</v>
      </c>
      <c r="F4794" s="3">
        <f>D4794+IF(Dashboard!$I$3,E4794,0)</f>
        <v>-166834.02194016494</v>
      </c>
      <c r="G4794" s="3">
        <f>IF(Dashboard!$I$4, ('Lookups and Calculations'!$F$9) / (1 - 'Lookups and Calculations'!$F$10), 'Lookups and Calculations'!$F$9)</f>
        <v>1951878.888340465</v>
      </c>
      <c r="H4794" s="12">
        <f t="shared" si="148"/>
        <v>0</v>
      </c>
      <c r="I4794" s="12">
        <f t="shared" si="149"/>
        <v>0</v>
      </c>
      <c r="J4794" s="13">
        <f>(1 - Dashboard!$I$9) * H4794 * Dashboard!$I$8 * 'Lookups and Calculations'!$F$12</f>
        <v>0</v>
      </c>
      <c r="K4794" s="12">
        <f>(1 - Dashboard!$I$11) * I4794 * Dashboard!$I$10 * 'Lookups and Calculations'!$F$12</f>
        <v>0</v>
      </c>
      <c r="L4794" s="12">
        <f>(H4794 - I4794) * Dashboard!$I$13 * (Dashboard!$D$12 / 365) * 'Lookups and Calculations'!$F$12</f>
        <v>0</v>
      </c>
      <c r="M4794" s="3">
        <f>(G4794*2) * Dashboard!$I$13 * (Dashboard!$D$12 / 365) * 'Lookups and Calculations'!$F$12</f>
        <v>1602.0878730267946</v>
      </c>
      <c r="N4794" s="12">
        <f>H4794 * Dashboard!$I$14 * Dashboard!$I$15 * (Dashboard!$D$12 / 365) * 'Lookups and Calculations'!$F$12</f>
        <v>0</v>
      </c>
    </row>
    <row r="4795" spans="1:14" x14ac:dyDescent="0.35">
      <c r="A4795" s="2">
        <v>4794</v>
      </c>
      <c r="B4795" s="11">
        <v>0.94637883304100068</v>
      </c>
      <c r="C4795" s="11">
        <v>0.47807010698933439</v>
      </c>
      <c r="D4795" s="3">
        <f>B4795*Dashboard!$D$11*Dashboard!$D$10*SQRT(Dashboard!$D$12/365)</f>
        <v>234968.60852201076</v>
      </c>
      <c r="E4795" s="3">
        <f>IF(Dashboard!$I$3,C4795*Dashboard!$E$11*Dashboard!$E$10*SQRT(Dashboard!$D$12/365),0)</f>
        <v>237392.18142548233</v>
      </c>
      <c r="F4795" s="3">
        <f>D4795+IF(Dashboard!$I$3,E4795,0)</f>
        <v>472360.78994749312</v>
      </c>
      <c r="G4795" s="3">
        <f>IF(Dashboard!$I$4, ('Lookups and Calculations'!$F$9) / (1 - 'Lookups and Calculations'!$F$10), 'Lookups and Calculations'!$F$9)</f>
        <v>1951878.888340465</v>
      </c>
      <c r="H4795" s="12">
        <f t="shared" si="148"/>
        <v>0</v>
      </c>
      <c r="I4795" s="12">
        <f t="shared" si="149"/>
        <v>0</v>
      </c>
      <c r="J4795" s="13">
        <f>(1 - Dashboard!$I$9) * H4795 * Dashboard!$I$8 * 'Lookups and Calculations'!$F$12</f>
        <v>0</v>
      </c>
      <c r="K4795" s="12">
        <f>(1 - Dashboard!$I$11) * I4795 * Dashboard!$I$10 * 'Lookups and Calculations'!$F$12</f>
        <v>0</v>
      </c>
      <c r="L4795" s="12">
        <f>(H4795 - I4795) * Dashboard!$I$13 * (Dashboard!$D$12 / 365) * 'Lookups and Calculations'!$F$12</f>
        <v>0</v>
      </c>
      <c r="M4795" s="3">
        <f>(G4795*2) * Dashboard!$I$13 * (Dashboard!$D$12 / 365) * 'Lookups and Calculations'!$F$12</f>
        <v>1602.0878730267946</v>
      </c>
      <c r="N4795" s="12">
        <f>H4795 * Dashboard!$I$14 * Dashboard!$I$15 * (Dashboard!$D$12 / 365) * 'Lookups and Calculations'!$F$12</f>
        <v>0</v>
      </c>
    </row>
    <row r="4796" spans="1:14" x14ac:dyDescent="0.35">
      <c r="A4796" s="2">
        <v>4795</v>
      </c>
      <c r="B4796" s="11">
        <v>0.52609975598774861</v>
      </c>
      <c r="C4796" s="11">
        <v>0.97672934143447565</v>
      </c>
      <c r="D4796" s="3">
        <f>B4796*Dashboard!$D$11*Dashboard!$D$10*SQRT(Dashboard!$D$12/365)</f>
        <v>130620.97681431888</v>
      </c>
      <c r="E4796" s="3">
        <f>IF(Dashboard!$I$3,C4796*Dashboard!$E$11*Dashboard!$E$10*SQRT(Dashboard!$D$12/365),0)</f>
        <v>485008.17272513098</v>
      </c>
      <c r="F4796" s="3">
        <f>D4796+IF(Dashboard!$I$3,E4796,0)</f>
        <v>615629.14953944983</v>
      </c>
      <c r="G4796" s="3">
        <f>IF(Dashboard!$I$4, ('Lookups and Calculations'!$F$9) / (1 - 'Lookups and Calculations'!$F$10), 'Lookups and Calculations'!$F$9)</f>
        <v>1951878.888340465</v>
      </c>
      <c r="H4796" s="12">
        <f t="shared" si="148"/>
        <v>0</v>
      </c>
      <c r="I4796" s="12">
        <f t="shared" si="149"/>
        <v>0</v>
      </c>
      <c r="J4796" s="13">
        <f>(1 - Dashboard!$I$9) * H4796 * Dashboard!$I$8 * 'Lookups and Calculations'!$F$12</f>
        <v>0</v>
      </c>
      <c r="K4796" s="12">
        <f>(1 - Dashboard!$I$11) * I4796 * Dashboard!$I$10 * 'Lookups and Calculations'!$F$12</f>
        <v>0</v>
      </c>
      <c r="L4796" s="12">
        <f>(H4796 - I4796) * Dashboard!$I$13 * (Dashboard!$D$12 / 365) * 'Lookups and Calculations'!$F$12</f>
        <v>0</v>
      </c>
      <c r="M4796" s="3">
        <f>(G4796*2) * Dashboard!$I$13 * (Dashboard!$D$12 / 365) * 'Lookups and Calculations'!$F$12</f>
        <v>1602.0878730267946</v>
      </c>
      <c r="N4796" s="12">
        <f>H4796 * Dashboard!$I$14 * Dashboard!$I$15 * (Dashboard!$D$12 / 365) * 'Lookups and Calculations'!$F$12</f>
        <v>0</v>
      </c>
    </row>
    <row r="4797" spans="1:14" x14ac:dyDescent="0.35">
      <c r="A4797" s="2">
        <v>4796</v>
      </c>
      <c r="B4797" s="11">
        <v>-1.5482182758774432</v>
      </c>
      <c r="C4797" s="11">
        <v>1.4904370678094345</v>
      </c>
      <c r="D4797" s="3">
        <f>B4797*Dashboard!$D$11*Dashboard!$D$10*SQRT(Dashboard!$D$12/365)</f>
        <v>-384394.3685873932</v>
      </c>
      <c r="E4797" s="3">
        <f>IF(Dashboard!$I$3,C4797*Dashboard!$E$11*Dashboard!$E$10*SQRT(Dashboard!$D$12/365),0)</f>
        <v>740096.69634620089</v>
      </c>
      <c r="F4797" s="3">
        <f>D4797+IF(Dashboard!$I$3,E4797,0)</f>
        <v>355702.32775880769</v>
      </c>
      <c r="G4797" s="3">
        <f>IF(Dashboard!$I$4, ('Lookups and Calculations'!$F$9) / (1 - 'Lookups and Calculations'!$F$10), 'Lookups and Calculations'!$F$9)</f>
        <v>1951878.888340465</v>
      </c>
      <c r="H4797" s="12">
        <f t="shared" si="148"/>
        <v>0</v>
      </c>
      <c r="I4797" s="12">
        <f t="shared" si="149"/>
        <v>0</v>
      </c>
      <c r="J4797" s="13">
        <f>(1 - Dashboard!$I$9) * H4797 * Dashboard!$I$8 * 'Lookups and Calculations'!$F$12</f>
        <v>0</v>
      </c>
      <c r="K4797" s="12">
        <f>(1 - Dashboard!$I$11) * I4797 * Dashboard!$I$10 * 'Lookups and Calculations'!$F$12</f>
        <v>0</v>
      </c>
      <c r="L4797" s="12">
        <f>(H4797 - I4797) * Dashboard!$I$13 * (Dashboard!$D$12 / 365) * 'Lookups and Calculations'!$F$12</f>
        <v>0</v>
      </c>
      <c r="M4797" s="3">
        <f>(G4797*2) * Dashboard!$I$13 * (Dashboard!$D$12 / 365) * 'Lookups and Calculations'!$F$12</f>
        <v>1602.0878730267946</v>
      </c>
      <c r="N4797" s="12">
        <f>H4797 * Dashboard!$I$14 * Dashboard!$I$15 * (Dashboard!$D$12 / 365) * 'Lookups and Calculations'!$F$12</f>
        <v>0</v>
      </c>
    </row>
    <row r="4798" spans="1:14" x14ac:dyDescent="0.35">
      <c r="A4798" s="2">
        <v>4797</v>
      </c>
      <c r="B4798" s="11">
        <v>-0.34178989201857962</v>
      </c>
      <c r="C4798" s="11">
        <v>1.0689565369499869</v>
      </c>
      <c r="D4798" s="3">
        <f>B4798*Dashboard!$D$11*Dashboard!$D$10*SQRT(Dashboard!$D$12/365)</f>
        <v>-84860.198189803195</v>
      </c>
      <c r="E4798" s="3">
        <f>IF(Dashboard!$I$3,C4798*Dashboard!$E$11*Dashboard!$E$10*SQRT(Dashboard!$D$12/365),0)</f>
        <v>530804.83478388237</v>
      </c>
      <c r="F4798" s="3">
        <f>D4798+IF(Dashboard!$I$3,E4798,0)</f>
        <v>445944.6365940792</v>
      </c>
      <c r="G4798" s="3">
        <f>IF(Dashboard!$I$4, ('Lookups and Calculations'!$F$9) / (1 - 'Lookups and Calculations'!$F$10), 'Lookups and Calculations'!$F$9)</f>
        <v>1951878.888340465</v>
      </c>
      <c r="H4798" s="12">
        <f t="shared" si="148"/>
        <v>0</v>
      </c>
      <c r="I4798" s="12">
        <f t="shared" si="149"/>
        <v>0</v>
      </c>
      <c r="J4798" s="13">
        <f>(1 - Dashboard!$I$9) * H4798 * Dashboard!$I$8 * 'Lookups and Calculations'!$F$12</f>
        <v>0</v>
      </c>
      <c r="K4798" s="12">
        <f>(1 - Dashboard!$I$11) * I4798 * Dashboard!$I$10 * 'Lookups and Calculations'!$F$12</f>
        <v>0</v>
      </c>
      <c r="L4798" s="12">
        <f>(H4798 - I4798) * Dashboard!$I$13 * (Dashboard!$D$12 / 365) * 'Lookups and Calculations'!$F$12</f>
        <v>0</v>
      </c>
      <c r="M4798" s="3">
        <f>(G4798*2) * Dashboard!$I$13 * (Dashboard!$D$12 / 365) * 'Lookups and Calculations'!$F$12</f>
        <v>1602.0878730267946</v>
      </c>
      <c r="N4798" s="12">
        <f>H4798 * Dashboard!$I$14 * Dashboard!$I$15 * (Dashboard!$D$12 / 365) * 'Lookups and Calculations'!$F$12</f>
        <v>0</v>
      </c>
    </row>
    <row r="4799" spans="1:14" x14ac:dyDescent="0.35">
      <c r="A4799" s="2">
        <v>4798</v>
      </c>
      <c r="B4799" s="11">
        <v>-0.88170741167830691</v>
      </c>
      <c r="C4799" s="11">
        <v>-0.78377242557853266</v>
      </c>
      <c r="D4799" s="3">
        <f>B4799*Dashboard!$D$11*Dashboard!$D$10*SQRT(Dashboard!$D$12/365)</f>
        <v>-218911.87377879571</v>
      </c>
      <c r="E4799" s="3">
        <f>IF(Dashboard!$I$3,C4799*Dashboard!$E$11*Dashboard!$E$10*SQRT(Dashboard!$D$12/365),0)</f>
        <v>-389192.80483977293</v>
      </c>
      <c r="F4799" s="3">
        <f>D4799+IF(Dashboard!$I$3,E4799,0)</f>
        <v>-608104.67861856869</v>
      </c>
      <c r="G4799" s="3">
        <f>IF(Dashboard!$I$4, ('Lookups and Calculations'!$F$9) / (1 - 'Lookups and Calculations'!$F$10), 'Lookups and Calculations'!$F$9)</f>
        <v>1951878.888340465</v>
      </c>
      <c r="H4799" s="12">
        <f t="shared" si="148"/>
        <v>0</v>
      </c>
      <c r="I4799" s="12">
        <f t="shared" si="149"/>
        <v>0</v>
      </c>
      <c r="J4799" s="13">
        <f>(1 - Dashboard!$I$9) * H4799 * Dashboard!$I$8 * 'Lookups and Calculations'!$F$12</f>
        <v>0</v>
      </c>
      <c r="K4799" s="12">
        <f>(1 - Dashboard!$I$11) * I4799 * Dashboard!$I$10 * 'Lookups and Calculations'!$F$12</f>
        <v>0</v>
      </c>
      <c r="L4799" s="12">
        <f>(H4799 - I4799) * Dashboard!$I$13 * (Dashboard!$D$12 / 365) * 'Lookups and Calculations'!$F$12</f>
        <v>0</v>
      </c>
      <c r="M4799" s="3">
        <f>(G4799*2) * Dashboard!$I$13 * (Dashboard!$D$12 / 365) * 'Lookups and Calculations'!$F$12</f>
        <v>1602.0878730267946</v>
      </c>
      <c r="N4799" s="12">
        <f>H4799 * Dashboard!$I$14 * Dashboard!$I$15 * (Dashboard!$D$12 / 365) * 'Lookups and Calculations'!$F$12</f>
        <v>0</v>
      </c>
    </row>
    <row r="4800" spans="1:14" x14ac:dyDescent="0.35">
      <c r="A4800" s="2">
        <v>4799</v>
      </c>
      <c r="B4800" s="11">
        <v>0.68955078257164348</v>
      </c>
      <c r="C4800" s="11">
        <v>-0.79042752048218179</v>
      </c>
      <c r="D4800" s="3">
        <f>B4800*Dashboard!$D$11*Dashboard!$D$10*SQRT(Dashboard!$D$12/365)</f>
        <v>171202.88644399898</v>
      </c>
      <c r="E4800" s="3">
        <f>IF(Dashboard!$I$3,C4800*Dashboard!$E$11*Dashboard!$E$10*SQRT(Dashboard!$D$12/365),0)</f>
        <v>-392497.48227865354</v>
      </c>
      <c r="F4800" s="3">
        <f>D4800+IF(Dashboard!$I$3,E4800,0)</f>
        <v>-221294.59583465455</v>
      </c>
      <c r="G4800" s="3">
        <f>IF(Dashboard!$I$4, ('Lookups and Calculations'!$F$9) / (1 - 'Lookups and Calculations'!$F$10), 'Lookups and Calculations'!$F$9)</f>
        <v>1951878.888340465</v>
      </c>
      <c r="H4800" s="12">
        <f t="shared" si="148"/>
        <v>0</v>
      </c>
      <c r="I4800" s="12">
        <f t="shared" si="149"/>
        <v>0</v>
      </c>
      <c r="J4800" s="13">
        <f>(1 - Dashboard!$I$9) * H4800 * Dashboard!$I$8 * 'Lookups and Calculations'!$F$12</f>
        <v>0</v>
      </c>
      <c r="K4800" s="12">
        <f>(1 - Dashboard!$I$11) * I4800 * Dashboard!$I$10 * 'Lookups and Calculations'!$F$12</f>
        <v>0</v>
      </c>
      <c r="L4800" s="12">
        <f>(H4800 - I4800) * Dashboard!$I$13 * (Dashboard!$D$12 / 365) * 'Lookups and Calculations'!$F$12</f>
        <v>0</v>
      </c>
      <c r="M4800" s="3">
        <f>(G4800*2) * Dashboard!$I$13 * (Dashboard!$D$12 / 365) * 'Lookups and Calculations'!$F$12</f>
        <v>1602.0878730267946</v>
      </c>
      <c r="N4800" s="12">
        <f>H4800 * Dashboard!$I$14 * Dashboard!$I$15 * (Dashboard!$D$12 / 365) * 'Lookups and Calculations'!$F$12</f>
        <v>0</v>
      </c>
    </row>
    <row r="4801" spans="1:14" x14ac:dyDescent="0.35">
      <c r="A4801" s="2">
        <v>4800</v>
      </c>
      <c r="B4801" s="11">
        <v>0.8391278205337922</v>
      </c>
      <c r="C4801" s="11">
        <v>0.22736874219012923</v>
      </c>
      <c r="D4801" s="3">
        <f>B4801*Dashboard!$D$11*Dashboard!$D$10*SQRT(Dashboard!$D$12/365)</f>
        <v>208340.13766915118</v>
      </c>
      <c r="E4801" s="3">
        <f>IF(Dashboard!$I$3,C4801*Dashboard!$E$11*Dashboard!$E$10*SQRT(Dashboard!$D$12/365),0)</f>
        <v>112903.02595239878</v>
      </c>
      <c r="F4801" s="3">
        <f>D4801+IF(Dashboard!$I$3,E4801,0)</f>
        <v>321243.16362154996</v>
      </c>
      <c r="G4801" s="3">
        <f>IF(Dashboard!$I$4, ('Lookups and Calculations'!$F$9) / (1 - 'Lookups and Calculations'!$F$10), 'Lookups and Calculations'!$F$9)</f>
        <v>1951878.888340465</v>
      </c>
      <c r="H4801" s="12">
        <f t="shared" si="148"/>
        <v>0</v>
      </c>
      <c r="I4801" s="12">
        <f t="shared" si="149"/>
        <v>0</v>
      </c>
      <c r="J4801" s="13">
        <f>(1 - Dashboard!$I$9) * H4801 * Dashboard!$I$8 * 'Lookups and Calculations'!$F$12</f>
        <v>0</v>
      </c>
      <c r="K4801" s="12">
        <f>(1 - Dashboard!$I$11) * I4801 * Dashboard!$I$10 * 'Lookups and Calculations'!$F$12</f>
        <v>0</v>
      </c>
      <c r="L4801" s="12">
        <f>(H4801 - I4801) * Dashboard!$I$13 * (Dashboard!$D$12 / 365) * 'Lookups and Calculations'!$F$12</f>
        <v>0</v>
      </c>
      <c r="M4801" s="3">
        <f>(G4801*2) * Dashboard!$I$13 * (Dashboard!$D$12 / 365) * 'Lookups and Calculations'!$F$12</f>
        <v>1602.0878730267946</v>
      </c>
      <c r="N4801" s="12">
        <f>H4801 * Dashboard!$I$14 * Dashboard!$I$15 * (Dashboard!$D$12 / 365) * 'Lookups and Calculations'!$F$12</f>
        <v>0</v>
      </c>
    </row>
    <row r="4802" spans="1:14" x14ac:dyDescent="0.35">
      <c r="A4802" s="2">
        <v>4801</v>
      </c>
      <c r="B4802" s="11">
        <v>-0.6077080923579018</v>
      </c>
      <c r="C4802" s="11">
        <v>-2.7517749284831448</v>
      </c>
      <c r="D4802" s="3">
        <f>B4802*Dashboard!$D$11*Dashboard!$D$10*SQRT(Dashboard!$D$12/365)</f>
        <v>-150882.83873601336</v>
      </c>
      <c r="E4802" s="3">
        <f>IF(Dashboard!$I$3,C4802*Dashboard!$E$11*Dashboard!$E$10*SQRT(Dashboard!$D$12/365),0)</f>
        <v>-1366431.0809526064</v>
      </c>
      <c r="F4802" s="3">
        <f>D4802+IF(Dashboard!$I$3,E4802,0)</f>
        <v>-1517313.9196886197</v>
      </c>
      <c r="G4802" s="3">
        <f>IF(Dashboard!$I$4, ('Lookups and Calculations'!$F$9) / (1 - 'Lookups and Calculations'!$F$10), 'Lookups and Calculations'!$F$9)</f>
        <v>1951878.888340465</v>
      </c>
      <c r="H4802" s="12">
        <f t="shared" si="148"/>
        <v>0</v>
      </c>
      <c r="I4802" s="12">
        <f t="shared" si="149"/>
        <v>0</v>
      </c>
      <c r="J4802" s="13">
        <f>(1 - Dashboard!$I$9) * H4802 * Dashboard!$I$8 * 'Lookups and Calculations'!$F$12</f>
        <v>0</v>
      </c>
      <c r="K4802" s="12">
        <f>(1 - Dashboard!$I$11) * I4802 * Dashboard!$I$10 * 'Lookups and Calculations'!$F$12</f>
        <v>0</v>
      </c>
      <c r="L4802" s="12">
        <f>(H4802 - I4802) * Dashboard!$I$13 * (Dashboard!$D$12 / 365) * 'Lookups and Calculations'!$F$12</f>
        <v>0</v>
      </c>
      <c r="M4802" s="3">
        <f>(G4802*2) * Dashboard!$I$13 * (Dashboard!$D$12 / 365) * 'Lookups and Calculations'!$F$12</f>
        <v>1602.0878730267946</v>
      </c>
      <c r="N4802" s="12">
        <f>H4802 * Dashboard!$I$14 * Dashboard!$I$15 * (Dashboard!$D$12 / 365) * 'Lookups and Calculations'!$F$12</f>
        <v>0</v>
      </c>
    </row>
    <row r="4803" spans="1:14" x14ac:dyDescent="0.35">
      <c r="A4803" s="2">
        <v>4802</v>
      </c>
      <c r="B4803" s="11">
        <v>0.4316261882964289</v>
      </c>
      <c r="C4803" s="11">
        <v>9.7553927485797054E-2</v>
      </c>
      <c r="D4803" s="3">
        <f>B4803*Dashboard!$D$11*Dashboard!$D$10*SQRT(Dashboard!$D$12/365)</f>
        <v>107164.9125327357</v>
      </c>
      <c r="E4803" s="3">
        <f>IF(Dashboard!$I$3,C4803*Dashboard!$E$11*Dashboard!$E$10*SQRT(Dashboard!$D$12/365),0)</f>
        <v>48441.722906120427</v>
      </c>
      <c r="F4803" s="3">
        <f>D4803+IF(Dashboard!$I$3,E4803,0)</f>
        <v>155606.63543885614</v>
      </c>
      <c r="G4803" s="3">
        <f>IF(Dashboard!$I$4, ('Lookups and Calculations'!$F$9) / (1 - 'Lookups and Calculations'!$F$10), 'Lookups and Calculations'!$F$9)</f>
        <v>1951878.888340465</v>
      </c>
      <c r="H4803" s="12">
        <f t="shared" ref="H4803:H4866" si="150">MAX(0,F4803-G4803)</f>
        <v>0</v>
      </c>
      <c r="I4803" s="12">
        <f t="shared" ref="I4803:I4866" si="151">MAX(0,-F4803-G4803)</f>
        <v>0</v>
      </c>
      <c r="J4803" s="13">
        <f>(1 - Dashboard!$I$9) * H4803 * Dashboard!$I$8 * 'Lookups and Calculations'!$F$12</f>
        <v>0</v>
      </c>
      <c r="K4803" s="12">
        <f>(1 - Dashboard!$I$11) * I4803 * Dashboard!$I$10 * 'Lookups and Calculations'!$F$12</f>
        <v>0</v>
      </c>
      <c r="L4803" s="12">
        <f>(H4803 - I4803) * Dashboard!$I$13 * (Dashboard!$D$12 / 365) * 'Lookups and Calculations'!$F$12</f>
        <v>0</v>
      </c>
      <c r="M4803" s="3">
        <f>(G4803*2) * Dashboard!$I$13 * (Dashboard!$D$12 / 365) * 'Lookups and Calculations'!$F$12</f>
        <v>1602.0878730267946</v>
      </c>
      <c r="N4803" s="12">
        <f>H4803 * Dashboard!$I$14 * Dashboard!$I$15 * (Dashboard!$D$12 / 365) * 'Lookups and Calculations'!$F$12</f>
        <v>0</v>
      </c>
    </row>
    <row r="4804" spans="1:14" x14ac:dyDescent="0.35">
      <c r="A4804" s="2">
        <v>4803</v>
      </c>
      <c r="B4804" s="11">
        <v>-2.0768236800139954</v>
      </c>
      <c r="C4804" s="11">
        <v>-0.74106792253842324</v>
      </c>
      <c r="D4804" s="3">
        <f>B4804*Dashboard!$D$11*Dashboard!$D$10*SQRT(Dashboard!$D$12/365)</f>
        <v>-515637.45215052675</v>
      </c>
      <c r="E4804" s="3">
        <f>IF(Dashboard!$I$3,C4804*Dashboard!$E$11*Dashboard!$E$10*SQRT(Dashboard!$D$12/365),0)</f>
        <v>-367987.30592827353</v>
      </c>
      <c r="F4804" s="3">
        <f>D4804+IF(Dashboard!$I$3,E4804,0)</f>
        <v>-883624.75807880028</v>
      </c>
      <c r="G4804" s="3">
        <f>IF(Dashboard!$I$4, ('Lookups and Calculations'!$F$9) / (1 - 'Lookups and Calculations'!$F$10), 'Lookups and Calculations'!$F$9)</f>
        <v>1951878.888340465</v>
      </c>
      <c r="H4804" s="12">
        <f t="shared" si="150"/>
        <v>0</v>
      </c>
      <c r="I4804" s="12">
        <f t="shared" si="151"/>
        <v>0</v>
      </c>
      <c r="J4804" s="13">
        <f>(1 - Dashboard!$I$9) * H4804 * Dashboard!$I$8 * 'Lookups and Calculations'!$F$12</f>
        <v>0</v>
      </c>
      <c r="K4804" s="12">
        <f>(1 - Dashboard!$I$11) * I4804 * Dashboard!$I$10 * 'Lookups and Calculations'!$F$12</f>
        <v>0</v>
      </c>
      <c r="L4804" s="12">
        <f>(H4804 - I4804) * Dashboard!$I$13 * (Dashboard!$D$12 / 365) * 'Lookups and Calculations'!$F$12</f>
        <v>0</v>
      </c>
      <c r="M4804" s="3">
        <f>(G4804*2) * Dashboard!$I$13 * (Dashboard!$D$12 / 365) * 'Lookups and Calculations'!$F$12</f>
        <v>1602.0878730267946</v>
      </c>
      <c r="N4804" s="12">
        <f>H4804 * Dashboard!$I$14 * Dashboard!$I$15 * (Dashboard!$D$12 / 365) * 'Lookups and Calculations'!$F$12</f>
        <v>0</v>
      </c>
    </row>
    <row r="4805" spans="1:14" x14ac:dyDescent="0.35">
      <c r="A4805" s="2">
        <v>4804</v>
      </c>
      <c r="B4805" s="11">
        <v>0.96950479047238669</v>
      </c>
      <c r="C4805" s="11">
        <v>0.67586037901651086</v>
      </c>
      <c r="D4805" s="3">
        <f>B4805*Dashboard!$D$11*Dashboard!$D$10*SQRT(Dashboard!$D$12/365)</f>
        <v>240710.36208694565</v>
      </c>
      <c r="E4805" s="3">
        <f>IF(Dashboard!$I$3,C4805*Dashboard!$E$11*Dashboard!$E$10*SQRT(Dashboard!$D$12/365),0)</f>
        <v>335607.61772825563</v>
      </c>
      <c r="F4805" s="3">
        <f>D4805+IF(Dashboard!$I$3,E4805,0)</f>
        <v>576317.97981520125</v>
      </c>
      <c r="G4805" s="3">
        <f>IF(Dashboard!$I$4, ('Lookups and Calculations'!$F$9) / (1 - 'Lookups and Calculations'!$F$10), 'Lookups and Calculations'!$F$9)</f>
        <v>1951878.888340465</v>
      </c>
      <c r="H4805" s="12">
        <f t="shared" si="150"/>
        <v>0</v>
      </c>
      <c r="I4805" s="12">
        <f t="shared" si="151"/>
        <v>0</v>
      </c>
      <c r="J4805" s="13">
        <f>(1 - Dashboard!$I$9) * H4805 * Dashboard!$I$8 * 'Lookups and Calculations'!$F$12</f>
        <v>0</v>
      </c>
      <c r="K4805" s="12">
        <f>(1 - Dashboard!$I$11) * I4805 * Dashboard!$I$10 * 'Lookups and Calculations'!$F$12</f>
        <v>0</v>
      </c>
      <c r="L4805" s="12">
        <f>(H4805 - I4805) * Dashboard!$I$13 * (Dashboard!$D$12 / 365) * 'Lookups and Calculations'!$F$12</f>
        <v>0</v>
      </c>
      <c r="M4805" s="3">
        <f>(G4805*2) * Dashboard!$I$13 * (Dashboard!$D$12 / 365) * 'Lookups and Calculations'!$F$12</f>
        <v>1602.0878730267946</v>
      </c>
      <c r="N4805" s="12">
        <f>H4805 * Dashboard!$I$14 * Dashboard!$I$15 * (Dashboard!$D$12 / 365) * 'Lookups and Calculations'!$F$12</f>
        <v>0</v>
      </c>
    </row>
    <row r="4806" spans="1:14" x14ac:dyDescent="0.35">
      <c r="A4806" s="2">
        <v>4805</v>
      </c>
      <c r="B4806" s="11">
        <v>-5.7690724406995126E-3</v>
      </c>
      <c r="C4806" s="11">
        <v>0.5312616258117564</v>
      </c>
      <c r="D4806" s="3">
        <f>B4806*Dashboard!$D$11*Dashboard!$D$10*SQRT(Dashboard!$D$12/365)</f>
        <v>-1432.3554971089652</v>
      </c>
      <c r="E4806" s="3">
        <f>IF(Dashboard!$I$3,C4806*Dashboard!$E$11*Dashboard!$E$10*SQRT(Dashboard!$D$12/365),0)</f>
        <v>263805.14994616644</v>
      </c>
      <c r="F4806" s="3">
        <f>D4806+IF(Dashboard!$I$3,E4806,0)</f>
        <v>262372.79444905749</v>
      </c>
      <c r="G4806" s="3">
        <f>IF(Dashboard!$I$4, ('Lookups and Calculations'!$F$9) / (1 - 'Lookups and Calculations'!$F$10), 'Lookups and Calculations'!$F$9)</f>
        <v>1951878.888340465</v>
      </c>
      <c r="H4806" s="12">
        <f t="shared" si="150"/>
        <v>0</v>
      </c>
      <c r="I4806" s="12">
        <f t="shared" si="151"/>
        <v>0</v>
      </c>
      <c r="J4806" s="13">
        <f>(1 - Dashboard!$I$9) * H4806 * Dashboard!$I$8 * 'Lookups and Calculations'!$F$12</f>
        <v>0</v>
      </c>
      <c r="K4806" s="12">
        <f>(1 - Dashboard!$I$11) * I4806 * Dashboard!$I$10 * 'Lookups and Calculations'!$F$12</f>
        <v>0</v>
      </c>
      <c r="L4806" s="12">
        <f>(H4806 - I4806) * Dashboard!$I$13 * (Dashboard!$D$12 / 365) * 'Lookups and Calculations'!$F$12</f>
        <v>0</v>
      </c>
      <c r="M4806" s="3">
        <f>(G4806*2) * Dashboard!$I$13 * (Dashboard!$D$12 / 365) * 'Lookups and Calculations'!$F$12</f>
        <v>1602.0878730267946</v>
      </c>
      <c r="N4806" s="12">
        <f>H4806 * Dashboard!$I$14 * Dashboard!$I$15 * (Dashboard!$D$12 / 365) * 'Lookups and Calculations'!$F$12</f>
        <v>0</v>
      </c>
    </row>
    <row r="4807" spans="1:14" x14ac:dyDescent="0.35">
      <c r="A4807" s="2">
        <v>4806</v>
      </c>
      <c r="B4807" s="11">
        <v>1.5253689225022531</v>
      </c>
      <c r="C4807" s="11">
        <v>-1.1379993488290783</v>
      </c>
      <c r="D4807" s="3">
        <f>B4807*Dashboard!$D$11*Dashboard!$D$10*SQRT(Dashboard!$D$12/365)</f>
        <v>378721.29076617403</v>
      </c>
      <c r="E4807" s="3">
        <f>IF(Dashboard!$I$3,C4807*Dashboard!$E$11*Dashboard!$E$10*SQRT(Dashboard!$D$12/365),0)</f>
        <v>-565088.97738996323</v>
      </c>
      <c r="F4807" s="3">
        <f>D4807+IF(Dashboard!$I$3,E4807,0)</f>
        <v>-186367.6866237892</v>
      </c>
      <c r="G4807" s="3">
        <f>IF(Dashboard!$I$4, ('Lookups and Calculations'!$F$9) / (1 - 'Lookups and Calculations'!$F$10), 'Lookups and Calculations'!$F$9)</f>
        <v>1951878.888340465</v>
      </c>
      <c r="H4807" s="12">
        <f t="shared" si="150"/>
        <v>0</v>
      </c>
      <c r="I4807" s="12">
        <f t="shared" si="151"/>
        <v>0</v>
      </c>
      <c r="J4807" s="13">
        <f>(1 - Dashboard!$I$9) * H4807 * Dashboard!$I$8 * 'Lookups and Calculations'!$F$12</f>
        <v>0</v>
      </c>
      <c r="K4807" s="12">
        <f>(1 - Dashboard!$I$11) * I4807 * Dashboard!$I$10 * 'Lookups and Calculations'!$F$12</f>
        <v>0</v>
      </c>
      <c r="L4807" s="12">
        <f>(H4807 - I4807) * Dashboard!$I$13 * (Dashboard!$D$12 / 365) * 'Lookups and Calculations'!$F$12</f>
        <v>0</v>
      </c>
      <c r="M4807" s="3">
        <f>(G4807*2) * Dashboard!$I$13 * (Dashboard!$D$12 / 365) * 'Lookups and Calculations'!$F$12</f>
        <v>1602.0878730267946</v>
      </c>
      <c r="N4807" s="12">
        <f>H4807 * Dashboard!$I$14 * Dashboard!$I$15 * (Dashboard!$D$12 / 365) * 'Lookups and Calculations'!$F$12</f>
        <v>0</v>
      </c>
    </row>
    <row r="4808" spans="1:14" x14ac:dyDescent="0.35">
      <c r="A4808" s="2">
        <v>4807</v>
      </c>
      <c r="B4808" s="11">
        <v>0.15573755233191253</v>
      </c>
      <c r="C4808" s="11">
        <v>-0.94172536482400637</v>
      </c>
      <c r="D4808" s="3">
        <f>B4808*Dashboard!$D$11*Dashboard!$D$10*SQRT(Dashboard!$D$12/365)</f>
        <v>38666.794615923071</v>
      </c>
      <c r="E4808" s="3">
        <f>IF(Dashboard!$I$3,C4808*Dashboard!$E$11*Dashboard!$E$10*SQRT(Dashboard!$D$12/365),0)</f>
        <v>-467626.47442473663</v>
      </c>
      <c r="F4808" s="3">
        <f>D4808+IF(Dashboard!$I$3,E4808,0)</f>
        <v>-428959.67980881355</v>
      </c>
      <c r="G4808" s="3">
        <f>IF(Dashboard!$I$4, ('Lookups and Calculations'!$F$9) / (1 - 'Lookups and Calculations'!$F$10), 'Lookups and Calculations'!$F$9)</f>
        <v>1951878.888340465</v>
      </c>
      <c r="H4808" s="12">
        <f t="shared" si="150"/>
        <v>0</v>
      </c>
      <c r="I4808" s="12">
        <f t="shared" si="151"/>
        <v>0</v>
      </c>
      <c r="J4808" s="13">
        <f>(1 - Dashboard!$I$9) * H4808 * Dashboard!$I$8 * 'Lookups and Calculations'!$F$12</f>
        <v>0</v>
      </c>
      <c r="K4808" s="12">
        <f>(1 - Dashboard!$I$11) * I4808 * Dashboard!$I$10 * 'Lookups and Calculations'!$F$12</f>
        <v>0</v>
      </c>
      <c r="L4808" s="12">
        <f>(H4808 - I4808) * Dashboard!$I$13 * (Dashboard!$D$12 / 365) * 'Lookups and Calculations'!$F$12</f>
        <v>0</v>
      </c>
      <c r="M4808" s="3">
        <f>(G4808*2) * Dashboard!$I$13 * (Dashboard!$D$12 / 365) * 'Lookups and Calculations'!$F$12</f>
        <v>1602.0878730267946</v>
      </c>
      <c r="N4808" s="12">
        <f>H4808 * Dashboard!$I$14 * Dashboard!$I$15 * (Dashboard!$D$12 / 365) * 'Lookups and Calculations'!$F$12</f>
        <v>0</v>
      </c>
    </row>
    <row r="4809" spans="1:14" x14ac:dyDescent="0.35">
      <c r="A4809" s="2">
        <v>4808</v>
      </c>
      <c r="B4809" s="11">
        <v>0.7860130345262859</v>
      </c>
      <c r="C4809" s="11">
        <v>-1.6020688013505588</v>
      </c>
      <c r="D4809" s="3">
        <f>B4809*Dashboard!$D$11*Dashboard!$D$10*SQRT(Dashboard!$D$12/365)</f>
        <v>195152.70476765116</v>
      </c>
      <c r="E4809" s="3">
        <f>IF(Dashboard!$I$3,C4809*Dashboard!$E$11*Dashboard!$E$10*SQRT(Dashboard!$D$12/365),0)</f>
        <v>-795528.94436631596</v>
      </c>
      <c r="F4809" s="3">
        <f>D4809+IF(Dashboard!$I$3,E4809,0)</f>
        <v>-600376.2395986648</v>
      </c>
      <c r="G4809" s="3">
        <f>IF(Dashboard!$I$4, ('Lookups and Calculations'!$F$9) / (1 - 'Lookups and Calculations'!$F$10), 'Lookups and Calculations'!$F$9)</f>
        <v>1951878.888340465</v>
      </c>
      <c r="H4809" s="12">
        <f t="shared" si="150"/>
        <v>0</v>
      </c>
      <c r="I4809" s="12">
        <f t="shared" si="151"/>
        <v>0</v>
      </c>
      <c r="J4809" s="13">
        <f>(1 - Dashboard!$I$9) * H4809 * Dashboard!$I$8 * 'Lookups and Calculations'!$F$12</f>
        <v>0</v>
      </c>
      <c r="K4809" s="12">
        <f>(1 - Dashboard!$I$11) * I4809 * Dashboard!$I$10 * 'Lookups and Calculations'!$F$12</f>
        <v>0</v>
      </c>
      <c r="L4809" s="12">
        <f>(H4809 - I4809) * Dashboard!$I$13 * (Dashboard!$D$12 / 365) * 'Lookups and Calculations'!$F$12</f>
        <v>0</v>
      </c>
      <c r="M4809" s="3">
        <f>(G4809*2) * Dashboard!$I$13 * (Dashboard!$D$12 / 365) * 'Lookups and Calculations'!$F$12</f>
        <v>1602.0878730267946</v>
      </c>
      <c r="N4809" s="12">
        <f>H4809 * Dashboard!$I$14 * Dashboard!$I$15 * (Dashboard!$D$12 / 365) * 'Lookups and Calculations'!$F$12</f>
        <v>0</v>
      </c>
    </row>
    <row r="4810" spans="1:14" x14ac:dyDescent="0.35">
      <c r="A4810" s="2">
        <v>4809</v>
      </c>
      <c r="B4810" s="11">
        <v>0.30794650242514349</v>
      </c>
      <c r="C4810" s="11">
        <v>0.59994236748292795</v>
      </c>
      <c r="D4810" s="3">
        <f>B4810*Dashboard!$D$11*Dashboard!$D$10*SQRT(Dashboard!$D$12/365)</f>
        <v>76457.501634465647</v>
      </c>
      <c r="E4810" s="3">
        <f>IF(Dashboard!$I$3,C4810*Dashboard!$E$11*Dashboard!$E$10*SQRT(Dashboard!$D$12/365),0)</f>
        <v>297909.50169055018</v>
      </c>
      <c r="F4810" s="3">
        <f>D4810+IF(Dashboard!$I$3,E4810,0)</f>
        <v>374367.00332501583</v>
      </c>
      <c r="G4810" s="3">
        <f>IF(Dashboard!$I$4, ('Lookups and Calculations'!$F$9) / (1 - 'Lookups and Calculations'!$F$10), 'Lookups and Calculations'!$F$9)</f>
        <v>1951878.888340465</v>
      </c>
      <c r="H4810" s="12">
        <f t="shared" si="150"/>
        <v>0</v>
      </c>
      <c r="I4810" s="12">
        <f t="shared" si="151"/>
        <v>0</v>
      </c>
      <c r="J4810" s="13">
        <f>(1 - Dashboard!$I$9) * H4810 * Dashboard!$I$8 * 'Lookups and Calculations'!$F$12</f>
        <v>0</v>
      </c>
      <c r="K4810" s="12">
        <f>(1 - Dashboard!$I$11) * I4810 * Dashboard!$I$10 * 'Lookups and Calculations'!$F$12</f>
        <v>0</v>
      </c>
      <c r="L4810" s="12">
        <f>(H4810 - I4810) * Dashboard!$I$13 * (Dashboard!$D$12 / 365) * 'Lookups and Calculations'!$F$12</f>
        <v>0</v>
      </c>
      <c r="M4810" s="3">
        <f>(G4810*2) * Dashboard!$I$13 * (Dashboard!$D$12 / 365) * 'Lookups and Calculations'!$F$12</f>
        <v>1602.0878730267946</v>
      </c>
      <c r="N4810" s="12">
        <f>H4810 * Dashboard!$I$14 * Dashboard!$I$15 * (Dashboard!$D$12 / 365) * 'Lookups and Calculations'!$F$12</f>
        <v>0</v>
      </c>
    </row>
    <row r="4811" spans="1:14" x14ac:dyDescent="0.35">
      <c r="A4811" s="2">
        <v>4810</v>
      </c>
      <c r="B4811" s="11">
        <v>-0.88834367680451287</v>
      </c>
      <c r="C4811" s="11">
        <v>1.358664308546875</v>
      </c>
      <c r="D4811" s="3">
        <f>B4811*Dashboard!$D$11*Dashboard!$D$10*SQRT(Dashboard!$D$12/365)</f>
        <v>-220559.53740782806</v>
      </c>
      <c r="E4811" s="3">
        <f>IF(Dashboard!$I$3,C4811*Dashboard!$E$11*Dashboard!$E$10*SQRT(Dashboard!$D$12/365),0)</f>
        <v>674663.14943235496</v>
      </c>
      <c r="F4811" s="3">
        <f>D4811+IF(Dashboard!$I$3,E4811,0)</f>
        <v>454103.61202452693</v>
      </c>
      <c r="G4811" s="3">
        <f>IF(Dashboard!$I$4, ('Lookups and Calculations'!$F$9) / (1 - 'Lookups and Calculations'!$F$10), 'Lookups and Calculations'!$F$9)</f>
        <v>1951878.888340465</v>
      </c>
      <c r="H4811" s="12">
        <f t="shared" si="150"/>
        <v>0</v>
      </c>
      <c r="I4811" s="12">
        <f t="shared" si="151"/>
        <v>0</v>
      </c>
      <c r="J4811" s="13">
        <f>(1 - Dashboard!$I$9) * H4811 * Dashboard!$I$8 * 'Lookups and Calculations'!$F$12</f>
        <v>0</v>
      </c>
      <c r="K4811" s="12">
        <f>(1 - Dashboard!$I$11) * I4811 * Dashboard!$I$10 * 'Lookups and Calculations'!$F$12</f>
        <v>0</v>
      </c>
      <c r="L4811" s="12">
        <f>(H4811 - I4811) * Dashboard!$I$13 * (Dashboard!$D$12 / 365) * 'Lookups and Calculations'!$F$12</f>
        <v>0</v>
      </c>
      <c r="M4811" s="3">
        <f>(G4811*2) * Dashboard!$I$13 * (Dashboard!$D$12 / 365) * 'Lookups and Calculations'!$F$12</f>
        <v>1602.0878730267946</v>
      </c>
      <c r="N4811" s="12">
        <f>H4811 * Dashboard!$I$14 * Dashboard!$I$15 * (Dashboard!$D$12 / 365) * 'Lookups and Calculations'!$F$12</f>
        <v>0</v>
      </c>
    </row>
    <row r="4812" spans="1:14" x14ac:dyDescent="0.35">
      <c r="A4812" s="2">
        <v>4811</v>
      </c>
      <c r="B4812" s="11">
        <v>-1.3216179888739723</v>
      </c>
      <c r="C4812" s="11">
        <v>-0.20767182305665746</v>
      </c>
      <c r="D4812" s="3">
        <f>B4812*Dashboard!$D$11*Dashboard!$D$10*SQRT(Dashboard!$D$12/365)</f>
        <v>-328133.64902247547</v>
      </c>
      <c r="E4812" s="3">
        <f>IF(Dashboard!$I$3,C4812*Dashboard!$E$11*Dashboard!$E$10*SQRT(Dashboard!$D$12/365),0)</f>
        <v>-103122.25419508724</v>
      </c>
      <c r="F4812" s="3">
        <f>D4812+IF(Dashboard!$I$3,E4812,0)</f>
        <v>-431255.90321756271</v>
      </c>
      <c r="G4812" s="3">
        <f>IF(Dashboard!$I$4, ('Lookups and Calculations'!$F$9) / (1 - 'Lookups and Calculations'!$F$10), 'Lookups and Calculations'!$F$9)</f>
        <v>1951878.888340465</v>
      </c>
      <c r="H4812" s="12">
        <f t="shared" si="150"/>
        <v>0</v>
      </c>
      <c r="I4812" s="12">
        <f t="shared" si="151"/>
        <v>0</v>
      </c>
      <c r="J4812" s="13">
        <f>(1 - Dashboard!$I$9) * H4812 * Dashboard!$I$8 * 'Lookups and Calculations'!$F$12</f>
        <v>0</v>
      </c>
      <c r="K4812" s="12">
        <f>(1 - Dashboard!$I$11) * I4812 * Dashboard!$I$10 * 'Lookups and Calculations'!$F$12</f>
        <v>0</v>
      </c>
      <c r="L4812" s="12">
        <f>(H4812 - I4812) * Dashboard!$I$13 * (Dashboard!$D$12 / 365) * 'Lookups and Calculations'!$F$12</f>
        <v>0</v>
      </c>
      <c r="M4812" s="3">
        <f>(G4812*2) * Dashboard!$I$13 * (Dashboard!$D$12 / 365) * 'Lookups and Calculations'!$F$12</f>
        <v>1602.0878730267946</v>
      </c>
      <c r="N4812" s="12">
        <f>H4812 * Dashboard!$I$14 * Dashboard!$I$15 * (Dashboard!$D$12 / 365) * 'Lookups and Calculations'!$F$12</f>
        <v>0</v>
      </c>
    </row>
    <row r="4813" spans="1:14" x14ac:dyDescent="0.35">
      <c r="A4813" s="2">
        <v>4812</v>
      </c>
      <c r="B4813" s="11">
        <v>-1.8092585346850256</v>
      </c>
      <c r="C4813" s="11">
        <v>1.0218510843432109</v>
      </c>
      <c r="D4813" s="3">
        <f>B4813*Dashboard!$D$11*Dashboard!$D$10*SQRT(Dashboard!$D$12/365)</f>
        <v>-449205.90519282554</v>
      </c>
      <c r="E4813" s="3">
        <f>IF(Dashboard!$I$3,C4813*Dashboard!$E$11*Dashboard!$E$10*SQRT(Dashboard!$D$12/365),0)</f>
        <v>507413.98480629385</v>
      </c>
      <c r="F4813" s="3">
        <f>D4813+IF(Dashboard!$I$3,E4813,0)</f>
        <v>58208.079613468319</v>
      </c>
      <c r="G4813" s="3">
        <f>IF(Dashboard!$I$4, ('Lookups and Calculations'!$F$9) / (1 - 'Lookups and Calculations'!$F$10), 'Lookups and Calculations'!$F$9)</f>
        <v>1951878.888340465</v>
      </c>
      <c r="H4813" s="12">
        <f t="shared" si="150"/>
        <v>0</v>
      </c>
      <c r="I4813" s="12">
        <f t="shared" si="151"/>
        <v>0</v>
      </c>
      <c r="J4813" s="13">
        <f>(1 - Dashboard!$I$9) * H4813 * Dashboard!$I$8 * 'Lookups and Calculations'!$F$12</f>
        <v>0</v>
      </c>
      <c r="K4813" s="12">
        <f>(1 - Dashboard!$I$11) * I4813 * Dashboard!$I$10 * 'Lookups and Calculations'!$F$12</f>
        <v>0</v>
      </c>
      <c r="L4813" s="12">
        <f>(H4813 - I4813) * Dashboard!$I$13 * (Dashboard!$D$12 / 365) * 'Lookups and Calculations'!$F$12</f>
        <v>0</v>
      </c>
      <c r="M4813" s="3">
        <f>(G4813*2) * Dashboard!$I$13 * (Dashboard!$D$12 / 365) * 'Lookups and Calculations'!$F$12</f>
        <v>1602.0878730267946</v>
      </c>
      <c r="N4813" s="12">
        <f>H4813 * Dashboard!$I$14 * Dashboard!$I$15 * (Dashboard!$D$12 / 365) * 'Lookups and Calculations'!$F$12</f>
        <v>0</v>
      </c>
    </row>
    <row r="4814" spans="1:14" x14ac:dyDescent="0.35">
      <c r="A4814" s="2">
        <v>4813</v>
      </c>
      <c r="B4814" s="11">
        <v>-1.2334943812608699</v>
      </c>
      <c r="C4814" s="11">
        <v>-0.94964054103817408</v>
      </c>
      <c r="D4814" s="3">
        <f>B4814*Dashboard!$D$11*Dashboard!$D$10*SQRT(Dashboard!$D$12/365)</f>
        <v>-306254.1640468291</v>
      </c>
      <c r="E4814" s="3">
        <f>IF(Dashboard!$I$3,C4814*Dashboard!$E$11*Dashboard!$E$10*SQRT(Dashboard!$D$12/365),0)</f>
        <v>-471556.86229123897</v>
      </c>
      <c r="F4814" s="3">
        <f>D4814+IF(Dashboard!$I$3,E4814,0)</f>
        <v>-777811.02633806807</v>
      </c>
      <c r="G4814" s="3">
        <f>IF(Dashboard!$I$4, ('Lookups and Calculations'!$F$9) / (1 - 'Lookups and Calculations'!$F$10), 'Lookups and Calculations'!$F$9)</f>
        <v>1951878.888340465</v>
      </c>
      <c r="H4814" s="12">
        <f t="shared" si="150"/>
        <v>0</v>
      </c>
      <c r="I4814" s="12">
        <f t="shared" si="151"/>
        <v>0</v>
      </c>
      <c r="J4814" s="13">
        <f>(1 - Dashboard!$I$9) * H4814 * Dashboard!$I$8 * 'Lookups and Calculations'!$F$12</f>
        <v>0</v>
      </c>
      <c r="K4814" s="12">
        <f>(1 - Dashboard!$I$11) * I4814 * Dashboard!$I$10 * 'Lookups and Calculations'!$F$12</f>
        <v>0</v>
      </c>
      <c r="L4814" s="12">
        <f>(H4814 - I4814) * Dashboard!$I$13 * (Dashboard!$D$12 / 365) * 'Lookups and Calculations'!$F$12</f>
        <v>0</v>
      </c>
      <c r="M4814" s="3">
        <f>(G4814*2) * Dashboard!$I$13 * (Dashboard!$D$12 / 365) * 'Lookups and Calculations'!$F$12</f>
        <v>1602.0878730267946</v>
      </c>
      <c r="N4814" s="12">
        <f>H4814 * Dashboard!$I$14 * Dashboard!$I$15 * (Dashboard!$D$12 / 365) * 'Lookups and Calculations'!$F$12</f>
        <v>0</v>
      </c>
    </row>
    <row r="4815" spans="1:14" x14ac:dyDescent="0.35">
      <c r="A4815" s="2">
        <v>4814</v>
      </c>
      <c r="B4815" s="11">
        <v>0.31822897496335006</v>
      </c>
      <c r="C4815" s="11">
        <v>0.76578175597663378</v>
      </c>
      <c r="D4815" s="3">
        <f>B4815*Dashboard!$D$11*Dashboard!$D$10*SQRT(Dashboard!$D$12/365)</f>
        <v>79010.452081069205</v>
      </c>
      <c r="E4815" s="3">
        <f>IF(Dashboard!$I$3,C4815*Dashboard!$E$11*Dashboard!$E$10*SQRT(Dashboard!$D$12/365),0)</f>
        <v>380259.29437831428</v>
      </c>
      <c r="F4815" s="3">
        <f>D4815+IF(Dashboard!$I$3,E4815,0)</f>
        <v>459269.74645938352</v>
      </c>
      <c r="G4815" s="3">
        <f>IF(Dashboard!$I$4, ('Lookups and Calculations'!$F$9) / (1 - 'Lookups and Calculations'!$F$10), 'Lookups and Calculations'!$F$9)</f>
        <v>1951878.888340465</v>
      </c>
      <c r="H4815" s="12">
        <f t="shared" si="150"/>
        <v>0</v>
      </c>
      <c r="I4815" s="12">
        <f t="shared" si="151"/>
        <v>0</v>
      </c>
      <c r="J4815" s="13">
        <f>(1 - Dashboard!$I$9) * H4815 * Dashboard!$I$8 * 'Lookups and Calculations'!$F$12</f>
        <v>0</v>
      </c>
      <c r="K4815" s="12">
        <f>(1 - Dashboard!$I$11) * I4815 * Dashboard!$I$10 * 'Lookups and Calculations'!$F$12</f>
        <v>0</v>
      </c>
      <c r="L4815" s="12">
        <f>(H4815 - I4815) * Dashboard!$I$13 * (Dashboard!$D$12 / 365) * 'Lookups and Calculations'!$F$12</f>
        <v>0</v>
      </c>
      <c r="M4815" s="3">
        <f>(G4815*2) * Dashboard!$I$13 * (Dashboard!$D$12 / 365) * 'Lookups and Calculations'!$F$12</f>
        <v>1602.0878730267946</v>
      </c>
      <c r="N4815" s="12">
        <f>H4815 * Dashboard!$I$14 * Dashboard!$I$15 * (Dashboard!$D$12 / 365) * 'Lookups and Calculations'!$F$12</f>
        <v>0</v>
      </c>
    </row>
    <row r="4816" spans="1:14" x14ac:dyDescent="0.35">
      <c r="A4816" s="2">
        <v>4815</v>
      </c>
      <c r="B4816" s="11">
        <v>-9.3358188477258991E-2</v>
      </c>
      <c r="C4816" s="11">
        <v>1.3579554662451081</v>
      </c>
      <c r="D4816" s="3">
        <f>B4816*Dashboard!$D$11*Dashboard!$D$10*SQRT(Dashboard!$D$12/365)</f>
        <v>-23179.135959908785</v>
      </c>
      <c r="E4816" s="3">
        <f>IF(Dashboard!$I$3,C4816*Dashboard!$E$11*Dashboard!$E$10*SQRT(Dashboard!$D$12/365),0)</f>
        <v>674311.16419453546</v>
      </c>
      <c r="F4816" s="3">
        <f>D4816+IF(Dashboard!$I$3,E4816,0)</f>
        <v>651132.02823462663</v>
      </c>
      <c r="G4816" s="3">
        <f>IF(Dashboard!$I$4, ('Lookups and Calculations'!$F$9) / (1 - 'Lookups and Calculations'!$F$10), 'Lookups and Calculations'!$F$9)</f>
        <v>1951878.888340465</v>
      </c>
      <c r="H4816" s="12">
        <f t="shared" si="150"/>
        <v>0</v>
      </c>
      <c r="I4816" s="12">
        <f t="shared" si="151"/>
        <v>0</v>
      </c>
      <c r="J4816" s="13">
        <f>(1 - Dashboard!$I$9) * H4816 * Dashboard!$I$8 * 'Lookups and Calculations'!$F$12</f>
        <v>0</v>
      </c>
      <c r="K4816" s="12">
        <f>(1 - Dashboard!$I$11) * I4816 * Dashboard!$I$10 * 'Lookups and Calculations'!$F$12</f>
        <v>0</v>
      </c>
      <c r="L4816" s="12">
        <f>(H4816 - I4816) * Dashboard!$I$13 * (Dashboard!$D$12 / 365) * 'Lookups and Calculations'!$F$12</f>
        <v>0</v>
      </c>
      <c r="M4816" s="3">
        <f>(G4816*2) * Dashboard!$I$13 * (Dashboard!$D$12 / 365) * 'Lookups and Calculations'!$F$12</f>
        <v>1602.0878730267946</v>
      </c>
      <c r="N4816" s="12">
        <f>H4816 * Dashboard!$I$14 * Dashboard!$I$15 * (Dashboard!$D$12 / 365) * 'Lookups and Calculations'!$F$12</f>
        <v>0</v>
      </c>
    </row>
    <row r="4817" spans="1:14" x14ac:dyDescent="0.35">
      <c r="A4817" s="2">
        <v>4816</v>
      </c>
      <c r="B4817" s="11">
        <v>-0.71230404960097982</v>
      </c>
      <c r="C4817" s="11">
        <v>0.45046098186894601</v>
      </c>
      <c r="D4817" s="3">
        <f>B4817*Dashboard!$D$11*Dashboard!$D$10*SQRT(Dashboard!$D$12/365)</f>
        <v>-176852.10777752521</v>
      </c>
      <c r="E4817" s="3">
        <f>IF(Dashboard!$I$3,C4817*Dashboard!$E$11*Dashboard!$E$10*SQRT(Dashboard!$D$12/365),0)</f>
        <v>223682.49670820657</v>
      </c>
      <c r="F4817" s="3">
        <f>D4817+IF(Dashboard!$I$3,E4817,0)</f>
        <v>46830.388930681365</v>
      </c>
      <c r="G4817" s="3">
        <f>IF(Dashboard!$I$4, ('Lookups and Calculations'!$F$9) / (1 - 'Lookups and Calculations'!$F$10), 'Lookups and Calculations'!$F$9)</f>
        <v>1951878.888340465</v>
      </c>
      <c r="H4817" s="12">
        <f t="shared" si="150"/>
        <v>0</v>
      </c>
      <c r="I4817" s="12">
        <f t="shared" si="151"/>
        <v>0</v>
      </c>
      <c r="J4817" s="13">
        <f>(1 - Dashboard!$I$9) * H4817 * Dashboard!$I$8 * 'Lookups and Calculations'!$F$12</f>
        <v>0</v>
      </c>
      <c r="K4817" s="12">
        <f>(1 - Dashboard!$I$11) * I4817 * Dashboard!$I$10 * 'Lookups and Calculations'!$F$12</f>
        <v>0</v>
      </c>
      <c r="L4817" s="12">
        <f>(H4817 - I4817) * Dashboard!$I$13 * (Dashboard!$D$12 / 365) * 'Lookups and Calculations'!$F$12</f>
        <v>0</v>
      </c>
      <c r="M4817" s="3">
        <f>(G4817*2) * Dashboard!$I$13 * (Dashboard!$D$12 / 365) * 'Lookups and Calculations'!$F$12</f>
        <v>1602.0878730267946</v>
      </c>
      <c r="N4817" s="12">
        <f>H4817 * Dashboard!$I$14 * Dashboard!$I$15 * (Dashboard!$D$12 / 365) * 'Lookups and Calculations'!$F$12</f>
        <v>0</v>
      </c>
    </row>
    <row r="4818" spans="1:14" x14ac:dyDescent="0.35">
      <c r="A4818" s="2">
        <v>4817</v>
      </c>
      <c r="B4818" s="11">
        <v>0.91110608609580135</v>
      </c>
      <c r="C4818" s="11">
        <v>1.8107490856394586</v>
      </c>
      <c r="D4818" s="3">
        <f>B4818*Dashboard!$D$11*Dashboard!$D$10*SQRT(Dashboard!$D$12/365)</f>
        <v>226211.02859830234</v>
      </c>
      <c r="E4818" s="3">
        <f>IF(Dashboard!$I$3,C4818*Dashboard!$E$11*Dashboard!$E$10*SQRT(Dashboard!$D$12/365),0)</f>
        <v>899151.96363394172</v>
      </c>
      <c r="F4818" s="3">
        <f>D4818+IF(Dashboard!$I$3,E4818,0)</f>
        <v>1125362.992232244</v>
      </c>
      <c r="G4818" s="3">
        <f>IF(Dashboard!$I$4, ('Lookups and Calculations'!$F$9) / (1 - 'Lookups and Calculations'!$F$10), 'Lookups and Calculations'!$F$9)</f>
        <v>1951878.888340465</v>
      </c>
      <c r="H4818" s="12">
        <f t="shared" si="150"/>
        <v>0</v>
      </c>
      <c r="I4818" s="12">
        <f t="shared" si="151"/>
        <v>0</v>
      </c>
      <c r="J4818" s="13">
        <f>(1 - Dashboard!$I$9) * H4818 * Dashboard!$I$8 * 'Lookups and Calculations'!$F$12</f>
        <v>0</v>
      </c>
      <c r="K4818" s="12">
        <f>(1 - Dashboard!$I$11) * I4818 * Dashboard!$I$10 * 'Lookups and Calculations'!$F$12</f>
        <v>0</v>
      </c>
      <c r="L4818" s="12">
        <f>(H4818 - I4818) * Dashboard!$I$13 * (Dashboard!$D$12 / 365) * 'Lookups and Calculations'!$F$12</f>
        <v>0</v>
      </c>
      <c r="M4818" s="3">
        <f>(G4818*2) * Dashboard!$I$13 * (Dashboard!$D$12 / 365) * 'Lookups and Calculations'!$F$12</f>
        <v>1602.0878730267946</v>
      </c>
      <c r="N4818" s="12">
        <f>H4818 * Dashboard!$I$14 * Dashboard!$I$15 * (Dashboard!$D$12 / 365) * 'Lookups and Calculations'!$F$12</f>
        <v>0</v>
      </c>
    </row>
    <row r="4819" spans="1:14" x14ac:dyDescent="0.35">
      <c r="A4819" s="2">
        <v>4818</v>
      </c>
      <c r="B4819" s="11">
        <v>1.8897919084983263</v>
      </c>
      <c r="C4819" s="11">
        <v>-1.5576646553005058</v>
      </c>
      <c r="D4819" s="3">
        <f>B4819*Dashboard!$D$11*Dashboard!$D$10*SQRT(Dashboard!$D$12/365)</f>
        <v>469200.87351189659</v>
      </c>
      <c r="E4819" s="3">
        <f>IF(Dashboard!$I$3,C4819*Dashboard!$E$11*Dashboard!$E$10*SQRT(Dashboard!$D$12/365),0)</f>
        <v>-773479.4647166857</v>
      </c>
      <c r="F4819" s="3">
        <f>D4819+IF(Dashboard!$I$3,E4819,0)</f>
        <v>-304278.59120478912</v>
      </c>
      <c r="G4819" s="3">
        <f>IF(Dashboard!$I$4, ('Lookups and Calculations'!$F$9) / (1 - 'Lookups and Calculations'!$F$10), 'Lookups and Calculations'!$F$9)</f>
        <v>1951878.888340465</v>
      </c>
      <c r="H4819" s="12">
        <f t="shared" si="150"/>
        <v>0</v>
      </c>
      <c r="I4819" s="12">
        <f t="shared" si="151"/>
        <v>0</v>
      </c>
      <c r="J4819" s="13">
        <f>(1 - Dashboard!$I$9) * H4819 * Dashboard!$I$8 * 'Lookups and Calculations'!$F$12</f>
        <v>0</v>
      </c>
      <c r="K4819" s="12">
        <f>(1 - Dashboard!$I$11) * I4819 * Dashboard!$I$10 * 'Lookups and Calculations'!$F$12</f>
        <v>0</v>
      </c>
      <c r="L4819" s="12">
        <f>(H4819 - I4819) * Dashboard!$I$13 * (Dashboard!$D$12 / 365) * 'Lookups and Calculations'!$F$12</f>
        <v>0</v>
      </c>
      <c r="M4819" s="3">
        <f>(G4819*2) * Dashboard!$I$13 * (Dashboard!$D$12 / 365) * 'Lookups and Calculations'!$F$12</f>
        <v>1602.0878730267946</v>
      </c>
      <c r="N4819" s="12">
        <f>H4819 * Dashboard!$I$14 * Dashboard!$I$15 * (Dashboard!$D$12 / 365) * 'Lookups and Calculations'!$F$12</f>
        <v>0</v>
      </c>
    </row>
    <row r="4820" spans="1:14" x14ac:dyDescent="0.35">
      <c r="A4820" s="2">
        <v>4819</v>
      </c>
      <c r="B4820" s="11">
        <v>-0.98795177932252853</v>
      </c>
      <c r="C4820" s="11">
        <v>0.48469631767052757</v>
      </c>
      <c r="D4820" s="3">
        <f>B4820*Dashboard!$D$11*Dashboard!$D$10*SQRT(Dashboard!$D$12/365)</f>
        <v>-245290.41306675351</v>
      </c>
      <c r="E4820" s="3">
        <f>IF(Dashboard!$I$3,C4820*Dashboard!$E$11*Dashboard!$E$10*SQRT(Dashboard!$D$12/365),0)</f>
        <v>240682.51601280758</v>
      </c>
      <c r="F4820" s="3">
        <f>D4820+IF(Dashboard!$I$3,E4820,0)</f>
        <v>-4607.897053945926</v>
      </c>
      <c r="G4820" s="3">
        <f>IF(Dashboard!$I$4, ('Lookups and Calculations'!$F$9) / (1 - 'Lookups and Calculations'!$F$10), 'Lookups and Calculations'!$F$9)</f>
        <v>1951878.888340465</v>
      </c>
      <c r="H4820" s="12">
        <f t="shared" si="150"/>
        <v>0</v>
      </c>
      <c r="I4820" s="12">
        <f t="shared" si="151"/>
        <v>0</v>
      </c>
      <c r="J4820" s="13">
        <f>(1 - Dashboard!$I$9) * H4820 * Dashboard!$I$8 * 'Lookups and Calculations'!$F$12</f>
        <v>0</v>
      </c>
      <c r="K4820" s="12">
        <f>(1 - Dashboard!$I$11) * I4820 * Dashboard!$I$10 * 'Lookups and Calculations'!$F$12</f>
        <v>0</v>
      </c>
      <c r="L4820" s="12">
        <f>(H4820 - I4820) * Dashboard!$I$13 * (Dashboard!$D$12 / 365) * 'Lookups and Calculations'!$F$12</f>
        <v>0</v>
      </c>
      <c r="M4820" s="3">
        <f>(G4820*2) * Dashboard!$I$13 * (Dashboard!$D$12 / 365) * 'Lookups and Calculations'!$F$12</f>
        <v>1602.0878730267946</v>
      </c>
      <c r="N4820" s="12">
        <f>H4820 * Dashboard!$I$14 * Dashboard!$I$15 * (Dashboard!$D$12 / 365) * 'Lookups and Calculations'!$F$12</f>
        <v>0</v>
      </c>
    </row>
    <row r="4821" spans="1:14" x14ac:dyDescent="0.35">
      <c r="A4821" s="2">
        <v>4820</v>
      </c>
      <c r="B4821" s="11">
        <v>0.87558619926035985</v>
      </c>
      <c r="C4821" s="11">
        <v>0.79525853702321869</v>
      </c>
      <c r="D4821" s="3">
        <f>B4821*Dashboard!$D$11*Dashboard!$D$10*SQRT(Dashboard!$D$12/365)</f>
        <v>217392.08834605201</v>
      </c>
      <c r="E4821" s="3">
        <f>IF(Dashboard!$I$3,C4821*Dashboard!$E$11*Dashboard!$E$10*SQRT(Dashboard!$D$12/365),0)</f>
        <v>394896.38892103208</v>
      </c>
      <c r="F4821" s="3">
        <f>D4821+IF(Dashboard!$I$3,E4821,0)</f>
        <v>612288.47726708406</v>
      </c>
      <c r="G4821" s="3">
        <f>IF(Dashboard!$I$4, ('Lookups and Calculations'!$F$9) / (1 - 'Lookups and Calculations'!$F$10), 'Lookups and Calculations'!$F$9)</f>
        <v>1951878.888340465</v>
      </c>
      <c r="H4821" s="12">
        <f t="shared" si="150"/>
        <v>0</v>
      </c>
      <c r="I4821" s="12">
        <f t="shared" si="151"/>
        <v>0</v>
      </c>
      <c r="J4821" s="13">
        <f>(1 - Dashboard!$I$9) * H4821 * Dashboard!$I$8 * 'Lookups and Calculations'!$F$12</f>
        <v>0</v>
      </c>
      <c r="K4821" s="12">
        <f>(1 - Dashboard!$I$11) * I4821 * Dashboard!$I$10 * 'Lookups and Calculations'!$F$12</f>
        <v>0</v>
      </c>
      <c r="L4821" s="12">
        <f>(H4821 - I4821) * Dashboard!$I$13 * (Dashboard!$D$12 / 365) * 'Lookups and Calculations'!$F$12</f>
        <v>0</v>
      </c>
      <c r="M4821" s="3">
        <f>(G4821*2) * Dashboard!$I$13 * (Dashboard!$D$12 / 365) * 'Lookups and Calculations'!$F$12</f>
        <v>1602.0878730267946</v>
      </c>
      <c r="N4821" s="12">
        <f>H4821 * Dashboard!$I$14 * Dashboard!$I$15 * (Dashboard!$D$12 / 365) * 'Lookups and Calculations'!$F$12</f>
        <v>0</v>
      </c>
    </row>
    <row r="4822" spans="1:14" x14ac:dyDescent="0.35">
      <c r="A4822" s="2">
        <v>4821</v>
      </c>
      <c r="B4822" s="11">
        <v>6.857766979679125E-5</v>
      </c>
      <c r="C4822" s="11">
        <v>-0.35469176570572647</v>
      </c>
      <c r="D4822" s="3">
        <f>B4822*Dashboard!$D$11*Dashboard!$D$10*SQRT(Dashboard!$D$12/365)</f>
        <v>17.026585005135956</v>
      </c>
      <c r="E4822" s="3">
        <f>IF(Dashboard!$I$3,C4822*Dashboard!$E$11*Dashboard!$E$10*SQRT(Dashboard!$D$12/365),0)</f>
        <v>-176126.99636209841</v>
      </c>
      <c r="F4822" s="3">
        <f>D4822+IF(Dashboard!$I$3,E4822,0)</f>
        <v>-176109.96977709327</v>
      </c>
      <c r="G4822" s="3">
        <f>IF(Dashboard!$I$4, ('Lookups and Calculations'!$F$9) / (1 - 'Lookups and Calculations'!$F$10), 'Lookups and Calculations'!$F$9)</f>
        <v>1951878.888340465</v>
      </c>
      <c r="H4822" s="12">
        <f t="shared" si="150"/>
        <v>0</v>
      </c>
      <c r="I4822" s="12">
        <f t="shared" si="151"/>
        <v>0</v>
      </c>
      <c r="J4822" s="13">
        <f>(1 - Dashboard!$I$9) * H4822 * Dashboard!$I$8 * 'Lookups and Calculations'!$F$12</f>
        <v>0</v>
      </c>
      <c r="K4822" s="12">
        <f>(1 - Dashboard!$I$11) * I4822 * Dashboard!$I$10 * 'Lookups and Calculations'!$F$12</f>
        <v>0</v>
      </c>
      <c r="L4822" s="12">
        <f>(H4822 - I4822) * Dashboard!$I$13 * (Dashboard!$D$12 / 365) * 'Lookups and Calculations'!$F$12</f>
        <v>0</v>
      </c>
      <c r="M4822" s="3">
        <f>(G4822*2) * Dashboard!$I$13 * (Dashboard!$D$12 / 365) * 'Lookups and Calculations'!$F$12</f>
        <v>1602.0878730267946</v>
      </c>
      <c r="N4822" s="12">
        <f>H4822 * Dashboard!$I$14 * Dashboard!$I$15 * (Dashboard!$D$12 / 365) * 'Lookups and Calculations'!$F$12</f>
        <v>0</v>
      </c>
    </row>
    <row r="4823" spans="1:14" x14ac:dyDescent="0.35">
      <c r="A4823" s="2">
        <v>4822</v>
      </c>
      <c r="B4823" s="11">
        <v>1.7657672954199024</v>
      </c>
      <c r="C4823" s="11">
        <v>-1.6736196228579443</v>
      </c>
      <c r="D4823" s="3">
        <f>B4823*Dashboard!$D$11*Dashboard!$D$10*SQRT(Dashboard!$D$12/365)</f>
        <v>438407.82347729645</v>
      </c>
      <c r="E4823" s="3">
        <f>IF(Dashboard!$I$3,C4823*Dashboard!$E$11*Dashboard!$E$10*SQRT(Dashboard!$D$12/365),0)</f>
        <v>-831058.4730946254</v>
      </c>
      <c r="F4823" s="3">
        <f>D4823+IF(Dashboard!$I$3,E4823,0)</f>
        <v>-392650.64961732895</v>
      </c>
      <c r="G4823" s="3">
        <f>IF(Dashboard!$I$4, ('Lookups and Calculations'!$F$9) / (1 - 'Lookups and Calculations'!$F$10), 'Lookups and Calculations'!$F$9)</f>
        <v>1951878.888340465</v>
      </c>
      <c r="H4823" s="12">
        <f t="shared" si="150"/>
        <v>0</v>
      </c>
      <c r="I4823" s="12">
        <f t="shared" si="151"/>
        <v>0</v>
      </c>
      <c r="J4823" s="13">
        <f>(1 - Dashboard!$I$9) * H4823 * Dashboard!$I$8 * 'Lookups and Calculations'!$F$12</f>
        <v>0</v>
      </c>
      <c r="K4823" s="12">
        <f>(1 - Dashboard!$I$11) * I4823 * Dashboard!$I$10 * 'Lookups and Calculations'!$F$12</f>
        <v>0</v>
      </c>
      <c r="L4823" s="12">
        <f>(H4823 - I4823) * Dashboard!$I$13 * (Dashboard!$D$12 / 365) * 'Lookups and Calculations'!$F$12</f>
        <v>0</v>
      </c>
      <c r="M4823" s="3">
        <f>(G4823*2) * Dashboard!$I$13 * (Dashboard!$D$12 / 365) * 'Lookups and Calculations'!$F$12</f>
        <v>1602.0878730267946</v>
      </c>
      <c r="N4823" s="12">
        <f>H4823 * Dashboard!$I$14 * Dashboard!$I$15 * (Dashboard!$D$12 / 365) * 'Lookups and Calculations'!$F$12</f>
        <v>0</v>
      </c>
    </row>
    <row r="4824" spans="1:14" x14ac:dyDescent="0.35">
      <c r="A4824" s="2">
        <v>4823</v>
      </c>
      <c r="B4824" s="11">
        <v>0.91853752717948878</v>
      </c>
      <c r="C4824" s="11">
        <v>-0.40271568681817593</v>
      </c>
      <c r="D4824" s="3">
        <f>B4824*Dashboard!$D$11*Dashboard!$D$10*SQRT(Dashboard!$D$12/365)</f>
        <v>228056.11991880074</v>
      </c>
      <c r="E4824" s="3">
        <f>IF(Dashboard!$I$3,C4824*Dashboard!$E$11*Dashboard!$E$10*SQRT(Dashboard!$D$12/365),0)</f>
        <v>-199973.92430596164</v>
      </c>
      <c r="F4824" s="3">
        <f>D4824+IF(Dashboard!$I$3,E4824,0)</f>
        <v>28082.195612839103</v>
      </c>
      <c r="G4824" s="3">
        <f>IF(Dashboard!$I$4, ('Lookups and Calculations'!$F$9) / (1 - 'Lookups and Calculations'!$F$10), 'Lookups and Calculations'!$F$9)</f>
        <v>1951878.888340465</v>
      </c>
      <c r="H4824" s="12">
        <f t="shared" si="150"/>
        <v>0</v>
      </c>
      <c r="I4824" s="12">
        <f t="shared" si="151"/>
        <v>0</v>
      </c>
      <c r="J4824" s="13">
        <f>(1 - Dashboard!$I$9) * H4824 * Dashboard!$I$8 * 'Lookups and Calculations'!$F$12</f>
        <v>0</v>
      </c>
      <c r="K4824" s="12">
        <f>(1 - Dashboard!$I$11) * I4824 * Dashboard!$I$10 * 'Lookups and Calculations'!$F$12</f>
        <v>0</v>
      </c>
      <c r="L4824" s="12">
        <f>(H4824 - I4824) * Dashboard!$I$13 * (Dashboard!$D$12 / 365) * 'Lookups and Calculations'!$F$12</f>
        <v>0</v>
      </c>
      <c r="M4824" s="3">
        <f>(G4824*2) * Dashboard!$I$13 * (Dashboard!$D$12 / 365) * 'Lookups and Calculations'!$F$12</f>
        <v>1602.0878730267946</v>
      </c>
      <c r="N4824" s="12">
        <f>H4824 * Dashboard!$I$14 * Dashboard!$I$15 * (Dashboard!$D$12 / 365) * 'Lookups and Calculations'!$F$12</f>
        <v>0</v>
      </c>
    </row>
    <row r="4825" spans="1:14" x14ac:dyDescent="0.35">
      <c r="A4825" s="2">
        <v>4824</v>
      </c>
      <c r="B4825" s="11">
        <v>-0.17373463387314478</v>
      </c>
      <c r="C4825" s="11">
        <v>0.35594739760660199</v>
      </c>
      <c r="D4825" s="3">
        <f>B4825*Dashboard!$D$11*Dashboard!$D$10*SQRT(Dashboard!$D$12/365)</f>
        <v>-43135.141814277311</v>
      </c>
      <c r="E4825" s="3">
        <f>IF(Dashboard!$I$3,C4825*Dashboard!$E$11*Dashboard!$E$10*SQRT(Dashboard!$D$12/365),0)</f>
        <v>176750.49737514733</v>
      </c>
      <c r="F4825" s="3">
        <f>D4825+IF(Dashboard!$I$3,E4825,0)</f>
        <v>133615.35556087003</v>
      </c>
      <c r="G4825" s="3">
        <f>IF(Dashboard!$I$4, ('Lookups and Calculations'!$F$9) / (1 - 'Lookups and Calculations'!$F$10), 'Lookups and Calculations'!$F$9)</f>
        <v>1951878.888340465</v>
      </c>
      <c r="H4825" s="12">
        <f t="shared" si="150"/>
        <v>0</v>
      </c>
      <c r="I4825" s="12">
        <f t="shared" si="151"/>
        <v>0</v>
      </c>
      <c r="J4825" s="13">
        <f>(1 - Dashboard!$I$9) * H4825 * Dashboard!$I$8 * 'Lookups and Calculations'!$F$12</f>
        <v>0</v>
      </c>
      <c r="K4825" s="12">
        <f>(1 - Dashboard!$I$11) * I4825 * Dashboard!$I$10 * 'Lookups and Calculations'!$F$12</f>
        <v>0</v>
      </c>
      <c r="L4825" s="12">
        <f>(H4825 - I4825) * Dashboard!$I$13 * (Dashboard!$D$12 / 365) * 'Lookups and Calculations'!$F$12</f>
        <v>0</v>
      </c>
      <c r="M4825" s="3">
        <f>(G4825*2) * Dashboard!$I$13 * (Dashboard!$D$12 / 365) * 'Lookups and Calculations'!$F$12</f>
        <v>1602.0878730267946</v>
      </c>
      <c r="N4825" s="12">
        <f>H4825 * Dashboard!$I$14 * Dashboard!$I$15 * (Dashboard!$D$12 / 365) * 'Lookups and Calculations'!$F$12</f>
        <v>0</v>
      </c>
    </row>
    <row r="4826" spans="1:14" x14ac:dyDescent="0.35">
      <c r="A4826" s="2">
        <v>4825</v>
      </c>
      <c r="B4826" s="11">
        <v>-0.54959924692312823</v>
      </c>
      <c r="C4826" s="11">
        <v>-0.14294368436262131</v>
      </c>
      <c r="D4826" s="3">
        <f>B4826*Dashboard!$D$11*Dashboard!$D$10*SQRT(Dashboard!$D$12/365)</f>
        <v>-136455.47193750233</v>
      </c>
      <c r="E4826" s="3">
        <f>IF(Dashboard!$I$3,C4826*Dashboard!$E$11*Dashboard!$E$10*SQRT(Dashboard!$D$12/365),0)</f>
        <v>-70980.620950214172</v>
      </c>
      <c r="F4826" s="3">
        <f>D4826+IF(Dashboard!$I$3,E4826,0)</f>
        <v>-207436.09288771648</v>
      </c>
      <c r="G4826" s="3">
        <f>IF(Dashboard!$I$4, ('Lookups and Calculations'!$F$9) / (1 - 'Lookups and Calculations'!$F$10), 'Lookups and Calculations'!$F$9)</f>
        <v>1951878.888340465</v>
      </c>
      <c r="H4826" s="12">
        <f t="shared" si="150"/>
        <v>0</v>
      </c>
      <c r="I4826" s="12">
        <f t="shared" si="151"/>
        <v>0</v>
      </c>
      <c r="J4826" s="13">
        <f>(1 - Dashboard!$I$9) * H4826 * Dashboard!$I$8 * 'Lookups and Calculations'!$F$12</f>
        <v>0</v>
      </c>
      <c r="K4826" s="12">
        <f>(1 - Dashboard!$I$11) * I4826 * Dashboard!$I$10 * 'Lookups and Calculations'!$F$12</f>
        <v>0</v>
      </c>
      <c r="L4826" s="12">
        <f>(H4826 - I4826) * Dashboard!$I$13 * (Dashboard!$D$12 / 365) * 'Lookups and Calculations'!$F$12</f>
        <v>0</v>
      </c>
      <c r="M4826" s="3">
        <f>(G4826*2) * Dashboard!$I$13 * (Dashboard!$D$12 / 365) * 'Lookups and Calculations'!$F$12</f>
        <v>1602.0878730267946</v>
      </c>
      <c r="N4826" s="12">
        <f>H4826 * Dashboard!$I$14 * Dashboard!$I$15 * (Dashboard!$D$12 / 365) * 'Lookups and Calculations'!$F$12</f>
        <v>0</v>
      </c>
    </row>
    <row r="4827" spans="1:14" x14ac:dyDescent="0.35">
      <c r="A4827" s="2">
        <v>4826</v>
      </c>
      <c r="B4827" s="11">
        <v>1.0334876507750723</v>
      </c>
      <c r="C4827" s="11">
        <v>-4.234554282755628E-2</v>
      </c>
      <c r="D4827" s="3">
        <f>B4827*Dashboard!$D$11*Dashboard!$D$10*SQRT(Dashboard!$D$12/365)</f>
        <v>256596.13967378324</v>
      </c>
      <c r="E4827" s="3">
        <f>IF(Dashboard!$I$3,C4827*Dashboard!$E$11*Dashboard!$E$10*SQRT(Dashboard!$D$12/365),0)</f>
        <v>-21027.252360089609</v>
      </c>
      <c r="F4827" s="3">
        <f>D4827+IF(Dashboard!$I$3,E4827,0)</f>
        <v>235568.88731369365</v>
      </c>
      <c r="G4827" s="3">
        <f>IF(Dashboard!$I$4, ('Lookups and Calculations'!$F$9) / (1 - 'Lookups and Calculations'!$F$10), 'Lookups and Calculations'!$F$9)</f>
        <v>1951878.888340465</v>
      </c>
      <c r="H4827" s="12">
        <f t="shared" si="150"/>
        <v>0</v>
      </c>
      <c r="I4827" s="12">
        <f t="shared" si="151"/>
        <v>0</v>
      </c>
      <c r="J4827" s="13">
        <f>(1 - Dashboard!$I$9) * H4827 * Dashboard!$I$8 * 'Lookups and Calculations'!$F$12</f>
        <v>0</v>
      </c>
      <c r="K4827" s="12">
        <f>(1 - Dashboard!$I$11) * I4827 * Dashboard!$I$10 * 'Lookups and Calculations'!$F$12</f>
        <v>0</v>
      </c>
      <c r="L4827" s="12">
        <f>(H4827 - I4827) * Dashboard!$I$13 * (Dashboard!$D$12 / 365) * 'Lookups and Calculations'!$F$12</f>
        <v>0</v>
      </c>
      <c r="M4827" s="3">
        <f>(G4827*2) * Dashboard!$I$13 * (Dashboard!$D$12 / 365) * 'Lookups and Calculations'!$F$12</f>
        <v>1602.0878730267946</v>
      </c>
      <c r="N4827" s="12">
        <f>H4827 * Dashboard!$I$14 * Dashboard!$I$15 * (Dashboard!$D$12 / 365) * 'Lookups and Calculations'!$F$12</f>
        <v>0</v>
      </c>
    </row>
    <row r="4828" spans="1:14" x14ac:dyDescent="0.35">
      <c r="A4828" s="2">
        <v>4827</v>
      </c>
      <c r="B4828" s="11">
        <v>0.56073670619891625</v>
      </c>
      <c r="C4828" s="11">
        <v>0.17488978267790292</v>
      </c>
      <c r="D4828" s="3">
        <f>B4828*Dashboard!$D$11*Dashboard!$D$10*SQRT(Dashboard!$D$12/365)</f>
        <v>139220.70000171568</v>
      </c>
      <c r="E4828" s="3">
        <f>IF(Dashboard!$I$3,C4828*Dashboard!$E$11*Dashboard!$E$10*SQRT(Dashboard!$D$12/365),0)</f>
        <v>86843.888400372511</v>
      </c>
      <c r="F4828" s="3">
        <f>D4828+IF(Dashboard!$I$3,E4828,0)</f>
        <v>226064.58840208821</v>
      </c>
      <c r="G4828" s="3">
        <f>IF(Dashboard!$I$4, ('Lookups and Calculations'!$F$9) / (1 - 'Lookups and Calculations'!$F$10), 'Lookups and Calculations'!$F$9)</f>
        <v>1951878.888340465</v>
      </c>
      <c r="H4828" s="12">
        <f t="shared" si="150"/>
        <v>0</v>
      </c>
      <c r="I4828" s="12">
        <f t="shared" si="151"/>
        <v>0</v>
      </c>
      <c r="J4828" s="13">
        <f>(1 - Dashboard!$I$9) * H4828 * Dashboard!$I$8 * 'Lookups and Calculations'!$F$12</f>
        <v>0</v>
      </c>
      <c r="K4828" s="12">
        <f>(1 - Dashboard!$I$11) * I4828 * Dashboard!$I$10 * 'Lookups and Calculations'!$F$12</f>
        <v>0</v>
      </c>
      <c r="L4828" s="12">
        <f>(H4828 - I4828) * Dashboard!$I$13 * (Dashboard!$D$12 / 365) * 'Lookups and Calculations'!$F$12</f>
        <v>0</v>
      </c>
      <c r="M4828" s="3">
        <f>(G4828*2) * Dashboard!$I$13 * (Dashboard!$D$12 / 365) * 'Lookups and Calculations'!$F$12</f>
        <v>1602.0878730267946</v>
      </c>
      <c r="N4828" s="12">
        <f>H4828 * Dashboard!$I$14 * Dashboard!$I$15 * (Dashboard!$D$12 / 365) * 'Lookups and Calculations'!$F$12</f>
        <v>0</v>
      </c>
    </row>
    <row r="4829" spans="1:14" x14ac:dyDescent="0.35">
      <c r="A4829" s="2">
        <v>4828</v>
      </c>
      <c r="B4829" s="11">
        <v>0.12789947551620606</v>
      </c>
      <c r="C4829" s="11">
        <v>-0.28603934845083928</v>
      </c>
      <c r="D4829" s="3">
        <f>B4829*Dashboard!$D$11*Dashboard!$D$10*SQRT(Dashboard!$D$12/365)</f>
        <v>31755.107725909955</v>
      </c>
      <c r="E4829" s="3">
        <f>IF(Dashboard!$I$3,C4829*Dashboard!$E$11*Dashboard!$E$10*SQRT(Dashboard!$D$12/365),0)</f>
        <v>-142036.70948993953</v>
      </c>
      <c r="F4829" s="3">
        <f>D4829+IF(Dashboard!$I$3,E4829,0)</f>
        <v>-110281.60176402958</v>
      </c>
      <c r="G4829" s="3">
        <f>IF(Dashboard!$I$4, ('Lookups and Calculations'!$F$9) / (1 - 'Lookups and Calculations'!$F$10), 'Lookups and Calculations'!$F$9)</f>
        <v>1951878.888340465</v>
      </c>
      <c r="H4829" s="12">
        <f t="shared" si="150"/>
        <v>0</v>
      </c>
      <c r="I4829" s="12">
        <f t="shared" si="151"/>
        <v>0</v>
      </c>
      <c r="J4829" s="13">
        <f>(1 - Dashboard!$I$9) * H4829 * Dashboard!$I$8 * 'Lookups and Calculations'!$F$12</f>
        <v>0</v>
      </c>
      <c r="K4829" s="12">
        <f>(1 - Dashboard!$I$11) * I4829 * Dashboard!$I$10 * 'Lookups and Calculations'!$F$12</f>
        <v>0</v>
      </c>
      <c r="L4829" s="12">
        <f>(H4829 - I4829) * Dashboard!$I$13 * (Dashboard!$D$12 / 365) * 'Lookups and Calculations'!$F$12</f>
        <v>0</v>
      </c>
      <c r="M4829" s="3">
        <f>(G4829*2) * Dashboard!$I$13 * (Dashboard!$D$12 / 365) * 'Lookups and Calculations'!$F$12</f>
        <v>1602.0878730267946</v>
      </c>
      <c r="N4829" s="12">
        <f>H4829 * Dashboard!$I$14 * Dashboard!$I$15 * (Dashboard!$D$12 / 365) * 'Lookups and Calculations'!$F$12</f>
        <v>0</v>
      </c>
    </row>
    <row r="4830" spans="1:14" x14ac:dyDescent="0.35">
      <c r="A4830" s="2">
        <v>4829</v>
      </c>
      <c r="B4830" s="11">
        <v>-0.7638619613443709</v>
      </c>
      <c r="C4830" s="11">
        <v>0.30765058229128417</v>
      </c>
      <c r="D4830" s="3">
        <f>B4830*Dashboard!$D$11*Dashboard!$D$10*SQRT(Dashboard!$D$12/365)</f>
        <v>-189652.99718638672</v>
      </c>
      <c r="E4830" s="3">
        <f>IF(Dashboard!$I$3,C4830*Dashboard!$E$11*Dashboard!$E$10*SQRT(Dashboard!$D$12/365),0)</f>
        <v>152768.06012172851</v>
      </c>
      <c r="F4830" s="3">
        <f>D4830+IF(Dashboard!$I$3,E4830,0)</f>
        <v>-36884.93706465821</v>
      </c>
      <c r="G4830" s="3">
        <f>IF(Dashboard!$I$4, ('Lookups and Calculations'!$F$9) / (1 - 'Lookups and Calculations'!$F$10), 'Lookups and Calculations'!$F$9)</f>
        <v>1951878.888340465</v>
      </c>
      <c r="H4830" s="12">
        <f t="shared" si="150"/>
        <v>0</v>
      </c>
      <c r="I4830" s="12">
        <f t="shared" si="151"/>
        <v>0</v>
      </c>
      <c r="J4830" s="13">
        <f>(1 - Dashboard!$I$9) * H4830 * Dashboard!$I$8 * 'Lookups and Calculations'!$F$12</f>
        <v>0</v>
      </c>
      <c r="K4830" s="12">
        <f>(1 - Dashboard!$I$11) * I4830 * Dashboard!$I$10 * 'Lookups and Calculations'!$F$12</f>
        <v>0</v>
      </c>
      <c r="L4830" s="12">
        <f>(H4830 - I4830) * Dashboard!$I$13 * (Dashboard!$D$12 / 365) * 'Lookups and Calculations'!$F$12</f>
        <v>0</v>
      </c>
      <c r="M4830" s="3">
        <f>(G4830*2) * Dashboard!$I$13 * (Dashboard!$D$12 / 365) * 'Lookups and Calculations'!$F$12</f>
        <v>1602.0878730267946</v>
      </c>
      <c r="N4830" s="12">
        <f>H4830 * Dashboard!$I$14 * Dashboard!$I$15 * (Dashboard!$D$12 / 365) * 'Lookups and Calculations'!$F$12</f>
        <v>0</v>
      </c>
    </row>
    <row r="4831" spans="1:14" x14ac:dyDescent="0.35">
      <c r="A4831" s="2">
        <v>4830</v>
      </c>
      <c r="B4831" s="11">
        <v>1.2974525203643619</v>
      </c>
      <c r="C4831" s="11">
        <v>-1.5261684966963156</v>
      </c>
      <c r="D4831" s="3">
        <f>B4831*Dashboard!$D$11*Dashboard!$D$10*SQRT(Dashboard!$D$12/365)</f>
        <v>322133.80381065886</v>
      </c>
      <c r="E4831" s="3">
        <f>IF(Dashboard!$I$3,C4831*Dashboard!$E$11*Dashboard!$E$10*SQRT(Dashboard!$D$12/365),0)</f>
        <v>-757839.62091917661</v>
      </c>
      <c r="F4831" s="3">
        <f>D4831+IF(Dashboard!$I$3,E4831,0)</f>
        <v>-435705.81710851775</v>
      </c>
      <c r="G4831" s="3">
        <f>IF(Dashboard!$I$4, ('Lookups and Calculations'!$F$9) / (1 - 'Lookups and Calculations'!$F$10), 'Lookups and Calculations'!$F$9)</f>
        <v>1951878.888340465</v>
      </c>
      <c r="H4831" s="12">
        <f t="shared" si="150"/>
        <v>0</v>
      </c>
      <c r="I4831" s="12">
        <f t="shared" si="151"/>
        <v>0</v>
      </c>
      <c r="J4831" s="13">
        <f>(1 - Dashboard!$I$9) * H4831 * Dashboard!$I$8 * 'Lookups and Calculations'!$F$12</f>
        <v>0</v>
      </c>
      <c r="K4831" s="12">
        <f>(1 - Dashboard!$I$11) * I4831 * Dashboard!$I$10 * 'Lookups and Calculations'!$F$12</f>
        <v>0</v>
      </c>
      <c r="L4831" s="12">
        <f>(H4831 - I4831) * Dashboard!$I$13 * (Dashboard!$D$12 / 365) * 'Lookups and Calculations'!$F$12</f>
        <v>0</v>
      </c>
      <c r="M4831" s="3">
        <f>(G4831*2) * Dashboard!$I$13 * (Dashboard!$D$12 / 365) * 'Lookups and Calculations'!$F$12</f>
        <v>1602.0878730267946</v>
      </c>
      <c r="N4831" s="12">
        <f>H4831 * Dashboard!$I$14 * Dashboard!$I$15 * (Dashboard!$D$12 / 365) * 'Lookups and Calculations'!$F$12</f>
        <v>0</v>
      </c>
    </row>
    <row r="4832" spans="1:14" x14ac:dyDescent="0.35">
      <c r="A4832" s="2">
        <v>4831</v>
      </c>
      <c r="B4832" s="11">
        <v>-0.67692581988468081</v>
      </c>
      <c r="C4832" s="11">
        <v>0.32068566681481936</v>
      </c>
      <c r="D4832" s="3">
        <f>B4832*Dashboard!$D$11*Dashboard!$D$10*SQRT(Dashboard!$D$12/365)</f>
        <v>-168068.33840506431</v>
      </c>
      <c r="E4832" s="3">
        <f>IF(Dashboard!$I$3,C4832*Dashboard!$E$11*Dashboard!$E$10*SQRT(Dashboard!$D$12/365),0)</f>
        <v>159240.80774779292</v>
      </c>
      <c r="F4832" s="3">
        <f>D4832+IF(Dashboard!$I$3,E4832,0)</f>
        <v>-8827.5306572713889</v>
      </c>
      <c r="G4832" s="3">
        <f>IF(Dashboard!$I$4, ('Lookups and Calculations'!$F$9) / (1 - 'Lookups and Calculations'!$F$10), 'Lookups and Calculations'!$F$9)</f>
        <v>1951878.888340465</v>
      </c>
      <c r="H4832" s="12">
        <f t="shared" si="150"/>
        <v>0</v>
      </c>
      <c r="I4832" s="12">
        <f t="shared" si="151"/>
        <v>0</v>
      </c>
      <c r="J4832" s="13">
        <f>(1 - Dashboard!$I$9) * H4832 * Dashboard!$I$8 * 'Lookups and Calculations'!$F$12</f>
        <v>0</v>
      </c>
      <c r="K4832" s="12">
        <f>(1 - Dashboard!$I$11) * I4832 * Dashboard!$I$10 * 'Lookups and Calculations'!$F$12</f>
        <v>0</v>
      </c>
      <c r="L4832" s="12">
        <f>(H4832 - I4832) * Dashboard!$I$13 * (Dashboard!$D$12 / 365) * 'Lookups and Calculations'!$F$12</f>
        <v>0</v>
      </c>
      <c r="M4832" s="3">
        <f>(G4832*2) * Dashboard!$I$13 * (Dashboard!$D$12 / 365) * 'Lookups and Calculations'!$F$12</f>
        <v>1602.0878730267946</v>
      </c>
      <c r="N4832" s="12">
        <f>H4832 * Dashboard!$I$14 * Dashboard!$I$15 * (Dashboard!$D$12 / 365) * 'Lookups and Calculations'!$F$12</f>
        <v>0</v>
      </c>
    </row>
    <row r="4833" spans="1:14" x14ac:dyDescent="0.35">
      <c r="A4833" s="2">
        <v>4832</v>
      </c>
      <c r="B4833" s="11">
        <v>1.1865508084578935</v>
      </c>
      <c r="C4833" s="11">
        <v>-0.27482945720846602</v>
      </c>
      <c r="D4833" s="3">
        <f>B4833*Dashboard!$D$11*Dashboard!$D$10*SQRT(Dashboard!$D$12/365)</f>
        <v>294598.9308616959</v>
      </c>
      <c r="E4833" s="3">
        <f>IF(Dashboard!$I$3,C4833*Dashboard!$E$11*Dashboard!$E$10*SQRT(Dashboard!$D$12/365),0)</f>
        <v>-136470.2862882714</v>
      </c>
      <c r="F4833" s="3">
        <f>D4833+IF(Dashboard!$I$3,E4833,0)</f>
        <v>158128.64457342451</v>
      </c>
      <c r="G4833" s="3">
        <f>IF(Dashboard!$I$4, ('Lookups and Calculations'!$F$9) / (1 - 'Lookups and Calculations'!$F$10), 'Lookups and Calculations'!$F$9)</f>
        <v>1951878.888340465</v>
      </c>
      <c r="H4833" s="12">
        <f t="shared" si="150"/>
        <v>0</v>
      </c>
      <c r="I4833" s="12">
        <f t="shared" si="151"/>
        <v>0</v>
      </c>
      <c r="J4833" s="13">
        <f>(1 - Dashboard!$I$9) * H4833 * Dashboard!$I$8 * 'Lookups and Calculations'!$F$12</f>
        <v>0</v>
      </c>
      <c r="K4833" s="12">
        <f>(1 - Dashboard!$I$11) * I4833 * Dashboard!$I$10 * 'Lookups and Calculations'!$F$12</f>
        <v>0</v>
      </c>
      <c r="L4833" s="12">
        <f>(H4833 - I4833) * Dashboard!$I$13 * (Dashboard!$D$12 / 365) * 'Lookups and Calculations'!$F$12</f>
        <v>0</v>
      </c>
      <c r="M4833" s="3">
        <f>(G4833*2) * Dashboard!$I$13 * (Dashboard!$D$12 / 365) * 'Lookups and Calculations'!$F$12</f>
        <v>1602.0878730267946</v>
      </c>
      <c r="N4833" s="12">
        <f>H4833 * Dashboard!$I$14 * Dashboard!$I$15 * (Dashboard!$D$12 / 365) * 'Lookups and Calculations'!$F$12</f>
        <v>0</v>
      </c>
    </row>
    <row r="4834" spans="1:14" x14ac:dyDescent="0.35">
      <c r="A4834" s="2">
        <v>4833</v>
      </c>
      <c r="B4834" s="11">
        <v>0.56502130411794338</v>
      </c>
      <c r="C4834" s="11">
        <v>-1.1115982385119545</v>
      </c>
      <c r="D4834" s="3">
        <f>B4834*Dashboard!$D$11*Dashboard!$D$10*SQRT(Dashboard!$D$12/365)</f>
        <v>140284.48754213977</v>
      </c>
      <c r="E4834" s="3">
        <f>IF(Dashboard!$I$3,C4834*Dashboard!$E$11*Dashboard!$E$10*SQRT(Dashboard!$D$12/365),0)</f>
        <v>-551979.1487715079</v>
      </c>
      <c r="F4834" s="3">
        <f>D4834+IF(Dashboard!$I$3,E4834,0)</f>
        <v>-411694.66122936812</v>
      </c>
      <c r="G4834" s="3">
        <f>IF(Dashboard!$I$4, ('Lookups and Calculations'!$F$9) / (1 - 'Lookups and Calculations'!$F$10), 'Lookups and Calculations'!$F$9)</f>
        <v>1951878.888340465</v>
      </c>
      <c r="H4834" s="12">
        <f t="shared" si="150"/>
        <v>0</v>
      </c>
      <c r="I4834" s="12">
        <f t="shared" si="151"/>
        <v>0</v>
      </c>
      <c r="J4834" s="13">
        <f>(1 - Dashboard!$I$9) * H4834 * Dashboard!$I$8 * 'Lookups and Calculations'!$F$12</f>
        <v>0</v>
      </c>
      <c r="K4834" s="12">
        <f>(1 - Dashboard!$I$11) * I4834 * Dashboard!$I$10 * 'Lookups and Calculations'!$F$12</f>
        <v>0</v>
      </c>
      <c r="L4834" s="12">
        <f>(H4834 - I4834) * Dashboard!$I$13 * (Dashboard!$D$12 / 365) * 'Lookups and Calculations'!$F$12</f>
        <v>0</v>
      </c>
      <c r="M4834" s="3">
        <f>(G4834*2) * Dashboard!$I$13 * (Dashboard!$D$12 / 365) * 'Lookups and Calculations'!$F$12</f>
        <v>1602.0878730267946</v>
      </c>
      <c r="N4834" s="12">
        <f>H4834 * Dashboard!$I$14 * Dashboard!$I$15 * (Dashboard!$D$12 / 365) * 'Lookups and Calculations'!$F$12</f>
        <v>0</v>
      </c>
    </row>
    <row r="4835" spans="1:14" x14ac:dyDescent="0.35">
      <c r="A4835" s="2">
        <v>4834</v>
      </c>
      <c r="B4835" s="11">
        <v>1.3125001381054533</v>
      </c>
      <c r="C4835" s="11">
        <v>1.5312441747942569</v>
      </c>
      <c r="D4835" s="3">
        <f>B4835*Dashboard!$D$11*Dashboard!$D$10*SQRT(Dashboard!$D$12/365)</f>
        <v>325869.85292624828</v>
      </c>
      <c r="E4835" s="3">
        <f>IF(Dashboard!$I$3,C4835*Dashboard!$E$11*Dashboard!$E$10*SQRT(Dashboard!$D$12/365),0)</f>
        <v>760360.01756868046</v>
      </c>
      <c r="F4835" s="3">
        <f>D4835+IF(Dashboard!$I$3,E4835,0)</f>
        <v>1086229.8704949287</v>
      </c>
      <c r="G4835" s="3">
        <f>IF(Dashboard!$I$4, ('Lookups and Calculations'!$F$9) / (1 - 'Lookups and Calculations'!$F$10), 'Lookups and Calculations'!$F$9)</f>
        <v>1951878.888340465</v>
      </c>
      <c r="H4835" s="12">
        <f t="shared" si="150"/>
        <v>0</v>
      </c>
      <c r="I4835" s="12">
        <f t="shared" si="151"/>
        <v>0</v>
      </c>
      <c r="J4835" s="13">
        <f>(1 - Dashboard!$I$9) * H4835 * Dashboard!$I$8 * 'Lookups and Calculations'!$F$12</f>
        <v>0</v>
      </c>
      <c r="K4835" s="12">
        <f>(1 - Dashboard!$I$11) * I4835 * Dashboard!$I$10 * 'Lookups and Calculations'!$F$12</f>
        <v>0</v>
      </c>
      <c r="L4835" s="12">
        <f>(H4835 - I4835) * Dashboard!$I$13 * (Dashboard!$D$12 / 365) * 'Lookups and Calculations'!$F$12</f>
        <v>0</v>
      </c>
      <c r="M4835" s="3">
        <f>(G4835*2) * Dashboard!$I$13 * (Dashboard!$D$12 / 365) * 'Lookups and Calculations'!$F$12</f>
        <v>1602.0878730267946</v>
      </c>
      <c r="N4835" s="12">
        <f>H4835 * Dashboard!$I$14 * Dashboard!$I$15 * (Dashboard!$D$12 / 365) * 'Lookups and Calculations'!$F$12</f>
        <v>0</v>
      </c>
    </row>
    <row r="4836" spans="1:14" x14ac:dyDescent="0.35">
      <c r="A4836" s="2">
        <v>4835</v>
      </c>
      <c r="B4836" s="11">
        <v>-3.9617625983290078E-2</v>
      </c>
      <c r="C4836" s="11">
        <v>1.0493313119578551</v>
      </c>
      <c r="D4836" s="3">
        <f>B4836*Dashboard!$D$11*Dashboard!$D$10*SQRT(Dashboard!$D$12/365)</f>
        <v>-9836.3341668651137</v>
      </c>
      <c r="E4836" s="3">
        <f>IF(Dashboard!$I$3,C4836*Dashboard!$E$11*Dashboard!$E$10*SQRT(Dashboard!$D$12/365),0)</f>
        <v>521059.66372270155</v>
      </c>
      <c r="F4836" s="3">
        <f>D4836+IF(Dashboard!$I$3,E4836,0)</f>
        <v>511223.32955583645</v>
      </c>
      <c r="G4836" s="3">
        <f>IF(Dashboard!$I$4, ('Lookups and Calculations'!$F$9) / (1 - 'Lookups and Calculations'!$F$10), 'Lookups and Calculations'!$F$9)</f>
        <v>1951878.888340465</v>
      </c>
      <c r="H4836" s="12">
        <f t="shared" si="150"/>
        <v>0</v>
      </c>
      <c r="I4836" s="12">
        <f t="shared" si="151"/>
        <v>0</v>
      </c>
      <c r="J4836" s="13">
        <f>(1 - Dashboard!$I$9) * H4836 * Dashboard!$I$8 * 'Lookups and Calculations'!$F$12</f>
        <v>0</v>
      </c>
      <c r="K4836" s="12">
        <f>(1 - Dashboard!$I$11) * I4836 * Dashboard!$I$10 * 'Lookups and Calculations'!$F$12</f>
        <v>0</v>
      </c>
      <c r="L4836" s="12">
        <f>(H4836 - I4836) * Dashboard!$I$13 * (Dashboard!$D$12 / 365) * 'Lookups and Calculations'!$F$12</f>
        <v>0</v>
      </c>
      <c r="M4836" s="3">
        <f>(G4836*2) * Dashboard!$I$13 * (Dashboard!$D$12 / 365) * 'Lookups and Calculations'!$F$12</f>
        <v>1602.0878730267946</v>
      </c>
      <c r="N4836" s="12">
        <f>H4836 * Dashboard!$I$14 * Dashboard!$I$15 * (Dashboard!$D$12 / 365) * 'Lookups and Calculations'!$F$12</f>
        <v>0</v>
      </c>
    </row>
    <row r="4837" spans="1:14" x14ac:dyDescent="0.35">
      <c r="A4837" s="2">
        <v>4836</v>
      </c>
      <c r="B4837" s="11">
        <v>1.3063100559231309</v>
      </c>
      <c r="C4837" s="11">
        <v>0.56789605231483997</v>
      </c>
      <c r="D4837" s="3">
        <f>B4837*Dashboard!$D$11*Dashboard!$D$10*SQRT(Dashboard!$D$12/365)</f>
        <v>324332.96838674153</v>
      </c>
      <c r="E4837" s="3">
        <f>IF(Dashboard!$I$3,C4837*Dashboard!$E$11*Dashboard!$E$10*SQRT(Dashboard!$D$12/365),0)</f>
        <v>281996.47020588</v>
      </c>
      <c r="F4837" s="3">
        <f>D4837+IF(Dashboard!$I$3,E4837,0)</f>
        <v>606329.43859262159</v>
      </c>
      <c r="G4837" s="3">
        <f>IF(Dashboard!$I$4, ('Lookups and Calculations'!$F$9) / (1 - 'Lookups and Calculations'!$F$10), 'Lookups and Calculations'!$F$9)</f>
        <v>1951878.888340465</v>
      </c>
      <c r="H4837" s="12">
        <f t="shared" si="150"/>
        <v>0</v>
      </c>
      <c r="I4837" s="12">
        <f t="shared" si="151"/>
        <v>0</v>
      </c>
      <c r="J4837" s="13">
        <f>(1 - Dashboard!$I$9) * H4837 * Dashboard!$I$8 * 'Lookups and Calculations'!$F$12</f>
        <v>0</v>
      </c>
      <c r="K4837" s="12">
        <f>(1 - Dashboard!$I$11) * I4837 * Dashboard!$I$10 * 'Lookups and Calculations'!$F$12</f>
        <v>0</v>
      </c>
      <c r="L4837" s="12">
        <f>(H4837 - I4837) * Dashboard!$I$13 * (Dashboard!$D$12 / 365) * 'Lookups and Calculations'!$F$12</f>
        <v>0</v>
      </c>
      <c r="M4837" s="3">
        <f>(G4837*2) * Dashboard!$I$13 * (Dashboard!$D$12 / 365) * 'Lookups and Calculations'!$F$12</f>
        <v>1602.0878730267946</v>
      </c>
      <c r="N4837" s="12">
        <f>H4837 * Dashboard!$I$14 * Dashboard!$I$15 * (Dashboard!$D$12 / 365) * 'Lookups and Calculations'!$F$12</f>
        <v>0</v>
      </c>
    </row>
    <row r="4838" spans="1:14" x14ac:dyDescent="0.35">
      <c r="A4838" s="2">
        <v>4837</v>
      </c>
      <c r="B4838" s="11">
        <v>-1.4267975982741949</v>
      </c>
      <c r="C4838" s="11">
        <v>0.11821310127073377</v>
      </c>
      <c r="D4838" s="3">
        <f>B4838*Dashboard!$D$11*Dashboard!$D$10*SQRT(Dashboard!$D$12/365)</f>
        <v>-354247.82825263188</v>
      </c>
      <c r="E4838" s="3">
        <f>IF(Dashboard!$I$3,C4838*Dashboard!$E$11*Dashboard!$E$10*SQRT(Dashboard!$D$12/365),0)</f>
        <v>58700.3152329644</v>
      </c>
      <c r="F4838" s="3">
        <f>D4838+IF(Dashboard!$I$3,E4838,0)</f>
        <v>-295547.51301966747</v>
      </c>
      <c r="G4838" s="3">
        <f>IF(Dashboard!$I$4, ('Lookups and Calculations'!$F$9) / (1 - 'Lookups and Calculations'!$F$10), 'Lookups and Calculations'!$F$9)</f>
        <v>1951878.888340465</v>
      </c>
      <c r="H4838" s="12">
        <f t="shared" si="150"/>
        <v>0</v>
      </c>
      <c r="I4838" s="12">
        <f t="shared" si="151"/>
        <v>0</v>
      </c>
      <c r="J4838" s="13">
        <f>(1 - Dashboard!$I$9) * H4838 * Dashboard!$I$8 * 'Lookups and Calculations'!$F$12</f>
        <v>0</v>
      </c>
      <c r="K4838" s="12">
        <f>(1 - Dashboard!$I$11) * I4838 * Dashboard!$I$10 * 'Lookups and Calculations'!$F$12</f>
        <v>0</v>
      </c>
      <c r="L4838" s="12">
        <f>(H4838 - I4838) * Dashboard!$I$13 * (Dashboard!$D$12 / 365) * 'Lookups and Calculations'!$F$12</f>
        <v>0</v>
      </c>
      <c r="M4838" s="3">
        <f>(G4838*2) * Dashboard!$I$13 * (Dashboard!$D$12 / 365) * 'Lookups and Calculations'!$F$12</f>
        <v>1602.0878730267946</v>
      </c>
      <c r="N4838" s="12">
        <f>H4838 * Dashboard!$I$14 * Dashboard!$I$15 * (Dashboard!$D$12 / 365) * 'Lookups and Calculations'!$F$12</f>
        <v>0</v>
      </c>
    </row>
    <row r="4839" spans="1:14" x14ac:dyDescent="0.35">
      <c r="A4839" s="2">
        <v>4838</v>
      </c>
      <c r="B4839" s="11">
        <v>0.40242583771505674</v>
      </c>
      <c r="C4839" s="11">
        <v>-0.81986352713753918</v>
      </c>
      <c r="D4839" s="3">
        <f>B4839*Dashboard!$D$11*Dashboard!$D$10*SQRT(Dashboard!$D$12/365)</f>
        <v>99914.997905616547</v>
      </c>
      <c r="E4839" s="3">
        <f>IF(Dashboard!$I$3,C4839*Dashboard!$E$11*Dashboard!$E$10*SQRT(Dashboard!$D$12/365),0)</f>
        <v>-407114.32974560093</v>
      </c>
      <c r="F4839" s="3">
        <f>D4839+IF(Dashboard!$I$3,E4839,0)</f>
        <v>-307199.3318399844</v>
      </c>
      <c r="G4839" s="3">
        <f>IF(Dashboard!$I$4, ('Lookups and Calculations'!$F$9) / (1 - 'Lookups and Calculations'!$F$10), 'Lookups and Calculations'!$F$9)</f>
        <v>1951878.888340465</v>
      </c>
      <c r="H4839" s="12">
        <f t="shared" si="150"/>
        <v>0</v>
      </c>
      <c r="I4839" s="12">
        <f t="shared" si="151"/>
        <v>0</v>
      </c>
      <c r="J4839" s="13">
        <f>(1 - Dashboard!$I$9) * H4839 * Dashboard!$I$8 * 'Lookups and Calculations'!$F$12</f>
        <v>0</v>
      </c>
      <c r="K4839" s="12">
        <f>(1 - Dashboard!$I$11) * I4839 * Dashboard!$I$10 * 'Lookups and Calculations'!$F$12</f>
        <v>0</v>
      </c>
      <c r="L4839" s="12">
        <f>(H4839 - I4839) * Dashboard!$I$13 * (Dashboard!$D$12 / 365) * 'Lookups and Calculations'!$F$12</f>
        <v>0</v>
      </c>
      <c r="M4839" s="3">
        <f>(G4839*2) * Dashboard!$I$13 * (Dashboard!$D$12 / 365) * 'Lookups and Calculations'!$F$12</f>
        <v>1602.0878730267946</v>
      </c>
      <c r="N4839" s="12">
        <f>H4839 * Dashboard!$I$14 * Dashboard!$I$15 * (Dashboard!$D$12 / 365) * 'Lookups and Calculations'!$F$12</f>
        <v>0</v>
      </c>
    </row>
    <row r="4840" spans="1:14" x14ac:dyDescent="0.35">
      <c r="A4840" s="2">
        <v>4839</v>
      </c>
      <c r="B4840" s="11">
        <v>0.28264775903126549</v>
      </c>
      <c r="C4840" s="11">
        <v>-0.95610997456819347</v>
      </c>
      <c r="D4840" s="3">
        <f>B4840*Dashboard!$D$11*Dashboard!$D$10*SQRT(Dashboard!$D$12/365)</f>
        <v>70176.284932361523</v>
      </c>
      <c r="E4840" s="3">
        <f>IF(Dashboard!$I$3,C4840*Dashboard!$E$11*Dashboard!$E$10*SQRT(Dashboard!$D$12/365),0)</f>
        <v>-474769.34706245828</v>
      </c>
      <c r="F4840" s="3">
        <f>D4840+IF(Dashboard!$I$3,E4840,0)</f>
        <v>-404593.06213009678</v>
      </c>
      <c r="G4840" s="3">
        <f>IF(Dashboard!$I$4, ('Lookups and Calculations'!$F$9) / (1 - 'Lookups and Calculations'!$F$10), 'Lookups and Calculations'!$F$9)</f>
        <v>1951878.888340465</v>
      </c>
      <c r="H4840" s="12">
        <f t="shared" si="150"/>
        <v>0</v>
      </c>
      <c r="I4840" s="12">
        <f t="shared" si="151"/>
        <v>0</v>
      </c>
      <c r="J4840" s="13">
        <f>(1 - Dashboard!$I$9) * H4840 * Dashboard!$I$8 * 'Lookups and Calculations'!$F$12</f>
        <v>0</v>
      </c>
      <c r="K4840" s="12">
        <f>(1 - Dashboard!$I$11) * I4840 * Dashboard!$I$10 * 'Lookups and Calculations'!$F$12</f>
        <v>0</v>
      </c>
      <c r="L4840" s="12">
        <f>(H4840 - I4840) * Dashboard!$I$13 * (Dashboard!$D$12 / 365) * 'Lookups and Calculations'!$F$12</f>
        <v>0</v>
      </c>
      <c r="M4840" s="3">
        <f>(G4840*2) * Dashboard!$I$13 * (Dashboard!$D$12 / 365) * 'Lookups and Calculations'!$F$12</f>
        <v>1602.0878730267946</v>
      </c>
      <c r="N4840" s="12">
        <f>H4840 * Dashboard!$I$14 * Dashboard!$I$15 * (Dashboard!$D$12 / 365) * 'Lookups and Calculations'!$F$12</f>
        <v>0</v>
      </c>
    </row>
    <row r="4841" spans="1:14" x14ac:dyDescent="0.35">
      <c r="A4841" s="2">
        <v>4840</v>
      </c>
      <c r="B4841" s="11">
        <v>-0.35458246150892153</v>
      </c>
      <c r="C4841" s="11">
        <v>0.31391722429700147</v>
      </c>
      <c r="D4841" s="3">
        <f>B4841*Dashboard!$D$11*Dashboard!$D$10*SQRT(Dashboard!$D$12/365)</f>
        <v>-88036.359941971779</v>
      </c>
      <c r="E4841" s="3">
        <f>IF(Dashboard!$I$3,C4841*Dashboard!$E$11*Dashboard!$E$10*SQRT(Dashboard!$D$12/365),0)</f>
        <v>155879.84601714526</v>
      </c>
      <c r="F4841" s="3">
        <f>D4841+IF(Dashboard!$I$3,E4841,0)</f>
        <v>67843.486075173481</v>
      </c>
      <c r="G4841" s="3">
        <f>IF(Dashboard!$I$4, ('Lookups and Calculations'!$F$9) / (1 - 'Lookups and Calculations'!$F$10), 'Lookups and Calculations'!$F$9)</f>
        <v>1951878.888340465</v>
      </c>
      <c r="H4841" s="12">
        <f t="shared" si="150"/>
        <v>0</v>
      </c>
      <c r="I4841" s="12">
        <f t="shared" si="151"/>
        <v>0</v>
      </c>
      <c r="J4841" s="13">
        <f>(1 - Dashboard!$I$9) * H4841 * Dashboard!$I$8 * 'Lookups and Calculations'!$F$12</f>
        <v>0</v>
      </c>
      <c r="K4841" s="12">
        <f>(1 - Dashboard!$I$11) * I4841 * Dashboard!$I$10 * 'Lookups and Calculations'!$F$12</f>
        <v>0</v>
      </c>
      <c r="L4841" s="12">
        <f>(H4841 - I4841) * Dashboard!$I$13 * (Dashboard!$D$12 / 365) * 'Lookups and Calculations'!$F$12</f>
        <v>0</v>
      </c>
      <c r="M4841" s="3">
        <f>(G4841*2) * Dashboard!$I$13 * (Dashboard!$D$12 / 365) * 'Lookups and Calculations'!$F$12</f>
        <v>1602.0878730267946</v>
      </c>
      <c r="N4841" s="12">
        <f>H4841 * Dashboard!$I$14 * Dashboard!$I$15 * (Dashboard!$D$12 / 365) * 'Lookups and Calculations'!$F$12</f>
        <v>0</v>
      </c>
    </row>
    <row r="4842" spans="1:14" x14ac:dyDescent="0.35">
      <c r="A4842" s="2">
        <v>4841</v>
      </c>
      <c r="B4842" s="11">
        <v>-2.2358381889273078</v>
      </c>
      <c r="C4842" s="11">
        <v>-0.65097656186303987</v>
      </c>
      <c r="D4842" s="3">
        <f>B4842*Dashboard!$D$11*Dashboard!$D$10*SQRT(Dashboard!$D$12/365)</f>
        <v>-555117.8553354881</v>
      </c>
      <c r="E4842" s="3">
        <f>IF(Dashboard!$I$3,C4842*Dashboard!$E$11*Dashboard!$E$10*SQRT(Dashboard!$D$12/365),0)</f>
        <v>-323251.22156398528</v>
      </c>
      <c r="F4842" s="3">
        <f>D4842+IF(Dashboard!$I$3,E4842,0)</f>
        <v>-878369.07689947332</v>
      </c>
      <c r="G4842" s="3">
        <f>IF(Dashboard!$I$4, ('Lookups and Calculations'!$F$9) / (1 - 'Lookups and Calculations'!$F$10), 'Lookups and Calculations'!$F$9)</f>
        <v>1951878.888340465</v>
      </c>
      <c r="H4842" s="12">
        <f t="shared" si="150"/>
        <v>0</v>
      </c>
      <c r="I4842" s="12">
        <f t="shared" si="151"/>
        <v>0</v>
      </c>
      <c r="J4842" s="13">
        <f>(1 - Dashboard!$I$9) * H4842 * Dashboard!$I$8 * 'Lookups and Calculations'!$F$12</f>
        <v>0</v>
      </c>
      <c r="K4842" s="12">
        <f>(1 - Dashboard!$I$11) * I4842 * Dashboard!$I$10 * 'Lookups and Calculations'!$F$12</f>
        <v>0</v>
      </c>
      <c r="L4842" s="12">
        <f>(H4842 - I4842) * Dashboard!$I$13 * (Dashboard!$D$12 / 365) * 'Lookups and Calculations'!$F$12</f>
        <v>0</v>
      </c>
      <c r="M4842" s="3">
        <f>(G4842*2) * Dashboard!$I$13 * (Dashboard!$D$12 / 365) * 'Lookups and Calculations'!$F$12</f>
        <v>1602.0878730267946</v>
      </c>
      <c r="N4842" s="12">
        <f>H4842 * Dashboard!$I$14 * Dashboard!$I$15 * (Dashboard!$D$12 / 365) * 'Lookups and Calculations'!$F$12</f>
        <v>0</v>
      </c>
    </row>
    <row r="4843" spans="1:14" x14ac:dyDescent="0.35">
      <c r="A4843" s="2">
        <v>4842</v>
      </c>
      <c r="B4843" s="11">
        <v>-7.3573666293219916E-2</v>
      </c>
      <c r="C4843" s="11">
        <v>-0.18742378797500064</v>
      </c>
      <c r="D4843" s="3">
        <f>B4843*Dashboard!$D$11*Dashboard!$D$10*SQRT(Dashboard!$D$12/365)</f>
        <v>-18266.999841100303</v>
      </c>
      <c r="E4843" s="3">
        <f>IF(Dashboard!$I$3,C4843*Dashboard!$E$11*Dashboard!$E$10*SQRT(Dashboard!$D$12/365),0)</f>
        <v>-93067.818355363343</v>
      </c>
      <c r="F4843" s="3">
        <f>D4843+IF(Dashboard!$I$3,E4843,0)</f>
        <v>-111334.81819646365</v>
      </c>
      <c r="G4843" s="3">
        <f>IF(Dashboard!$I$4, ('Lookups and Calculations'!$F$9) / (1 - 'Lookups and Calculations'!$F$10), 'Lookups and Calculations'!$F$9)</f>
        <v>1951878.888340465</v>
      </c>
      <c r="H4843" s="12">
        <f t="shared" si="150"/>
        <v>0</v>
      </c>
      <c r="I4843" s="12">
        <f t="shared" si="151"/>
        <v>0</v>
      </c>
      <c r="J4843" s="13">
        <f>(1 - Dashboard!$I$9) * H4843 * Dashboard!$I$8 * 'Lookups and Calculations'!$F$12</f>
        <v>0</v>
      </c>
      <c r="K4843" s="12">
        <f>(1 - Dashboard!$I$11) * I4843 * Dashboard!$I$10 * 'Lookups and Calculations'!$F$12</f>
        <v>0</v>
      </c>
      <c r="L4843" s="12">
        <f>(H4843 - I4843) * Dashboard!$I$13 * (Dashboard!$D$12 / 365) * 'Lookups and Calculations'!$F$12</f>
        <v>0</v>
      </c>
      <c r="M4843" s="3">
        <f>(G4843*2) * Dashboard!$I$13 * (Dashboard!$D$12 / 365) * 'Lookups and Calculations'!$F$12</f>
        <v>1602.0878730267946</v>
      </c>
      <c r="N4843" s="12">
        <f>H4843 * Dashboard!$I$14 * Dashboard!$I$15 * (Dashboard!$D$12 / 365) * 'Lookups and Calculations'!$F$12</f>
        <v>0</v>
      </c>
    </row>
    <row r="4844" spans="1:14" x14ac:dyDescent="0.35">
      <c r="A4844" s="2">
        <v>4843</v>
      </c>
      <c r="B4844" s="11">
        <v>-8.8016187211007804E-2</v>
      </c>
      <c r="C4844" s="11">
        <v>0.18126759349610816</v>
      </c>
      <c r="D4844" s="3">
        <f>B4844*Dashboard!$D$11*Dashboard!$D$10*SQRT(Dashboard!$D$12/365)</f>
        <v>-21852.814448447549</v>
      </c>
      <c r="E4844" s="3">
        <f>IF(Dashboard!$I$3,C4844*Dashboard!$E$11*Dashboard!$E$10*SQRT(Dashboard!$D$12/365),0)</f>
        <v>90010.876674095649</v>
      </c>
      <c r="F4844" s="3">
        <f>D4844+IF(Dashboard!$I$3,E4844,0)</f>
        <v>68158.0622256481</v>
      </c>
      <c r="G4844" s="3">
        <f>IF(Dashboard!$I$4, ('Lookups and Calculations'!$F$9) / (1 - 'Lookups and Calculations'!$F$10), 'Lookups and Calculations'!$F$9)</f>
        <v>1951878.888340465</v>
      </c>
      <c r="H4844" s="12">
        <f t="shared" si="150"/>
        <v>0</v>
      </c>
      <c r="I4844" s="12">
        <f t="shared" si="151"/>
        <v>0</v>
      </c>
      <c r="J4844" s="13">
        <f>(1 - Dashboard!$I$9) * H4844 * Dashboard!$I$8 * 'Lookups and Calculations'!$F$12</f>
        <v>0</v>
      </c>
      <c r="K4844" s="12">
        <f>(1 - Dashboard!$I$11) * I4844 * Dashboard!$I$10 * 'Lookups and Calculations'!$F$12</f>
        <v>0</v>
      </c>
      <c r="L4844" s="12">
        <f>(H4844 - I4844) * Dashboard!$I$13 * (Dashboard!$D$12 / 365) * 'Lookups and Calculations'!$F$12</f>
        <v>0</v>
      </c>
      <c r="M4844" s="3">
        <f>(G4844*2) * Dashboard!$I$13 * (Dashboard!$D$12 / 365) * 'Lookups and Calculations'!$F$12</f>
        <v>1602.0878730267946</v>
      </c>
      <c r="N4844" s="12">
        <f>H4844 * Dashboard!$I$14 * Dashboard!$I$15 * (Dashboard!$D$12 / 365) * 'Lookups and Calculations'!$F$12</f>
        <v>0</v>
      </c>
    </row>
    <row r="4845" spans="1:14" x14ac:dyDescent="0.35">
      <c r="A4845" s="2">
        <v>4844</v>
      </c>
      <c r="B4845" s="11">
        <v>0.71947488931175529</v>
      </c>
      <c r="C4845" s="11">
        <v>-1.3674357539483313</v>
      </c>
      <c r="D4845" s="3">
        <f>B4845*Dashboard!$D$11*Dashboard!$D$10*SQRT(Dashboard!$D$12/365)</f>
        <v>178632.49652878364</v>
      </c>
      <c r="E4845" s="3">
        <f>IF(Dashboard!$I$3,C4845*Dashboard!$E$11*Dashboard!$E$10*SQRT(Dashboard!$D$12/365),0)</f>
        <v>-679018.72935183474</v>
      </c>
      <c r="F4845" s="3">
        <f>D4845+IF(Dashboard!$I$3,E4845,0)</f>
        <v>-500386.2328230511</v>
      </c>
      <c r="G4845" s="3">
        <f>IF(Dashboard!$I$4, ('Lookups and Calculations'!$F$9) / (1 - 'Lookups and Calculations'!$F$10), 'Lookups and Calculations'!$F$9)</f>
        <v>1951878.888340465</v>
      </c>
      <c r="H4845" s="12">
        <f t="shared" si="150"/>
        <v>0</v>
      </c>
      <c r="I4845" s="12">
        <f t="shared" si="151"/>
        <v>0</v>
      </c>
      <c r="J4845" s="13">
        <f>(1 - Dashboard!$I$9) * H4845 * Dashboard!$I$8 * 'Lookups and Calculations'!$F$12</f>
        <v>0</v>
      </c>
      <c r="K4845" s="12">
        <f>(1 - Dashboard!$I$11) * I4845 * Dashboard!$I$10 * 'Lookups and Calculations'!$F$12</f>
        <v>0</v>
      </c>
      <c r="L4845" s="12">
        <f>(H4845 - I4845) * Dashboard!$I$13 * (Dashboard!$D$12 / 365) * 'Lookups and Calculations'!$F$12</f>
        <v>0</v>
      </c>
      <c r="M4845" s="3">
        <f>(G4845*2) * Dashboard!$I$13 * (Dashboard!$D$12 / 365) * 'Lookups and Calculations'!$F$12</f>
        <v>1602.0878730267946</v>
      </c>
      <c r="N4845" s="12">
        <f>H4845 * Dashboard!$I$14 * Dashboard!$I$15 * (Dashboard!$D$12 / 365) * 'Lookups and Calculations'!$F$12</f>
        <v>0</v>
      </c>
    </row>
    <row r="4846" spans="1:14" x14ac:dyDescent="0.35">
      <c r="A4846" s="2">
        <v>4845</v>
      </c>
      <c r="B4846" s="11">
        <v>-1.2063477721116096</v>
      </c>
      <c r="C4846" s="11">
        <v>2.248902054740376</v>
      </c>
      <c r="D4846" s="3">
        <f>B4846*Dashboard!$D$11*Dashboard!$D$10*SQRT(Dashboard!$D$12/365)</f>
        <v>-299514.15597057459</v>
      </c>
      <c r="E4846" s="3">
        <f>IF(Dashboard!$I$3,C4846*Dashboard!$E$11*Dashboard!$E$10*SQRT(Dashboard!$D$12/365),0)</f>
        <v>1116722.7500358599</v>
      </c>
      <c r="F4846" s="3">
        <f>D4846+IF(Dashboard!$I$3,E4846,0)</f>
        <v>817208.59406528529</v>
      </c>
      <c r="G4846" s="3">
        <f>IF(Dashboard!$I$4, ('Lookups and Calculations'!$F$9) / (1 - 'Lookups and Calculations'!$F$10), 'Lookups and Calculations'!$F$9)</f>
        <v>1951878.888340465</v>
      </c>
      <c r="H4846" s="12">
        <f t="shared" si="150"/>
        <v>0</v>
      </c>
      <c r="I4846" s="12">
        <f t="shared" si="151"/>
        <v>0</v>
      </c>
      <c r="J4846" s="13">
        <f>(1 - Dashboard!$I$9) * H4846 * Dashboard!$I$8 * 'Lookups and Calculations'!$F$12</f>
        <v>0</v>
      </c>
      <c r="K4846" s="12">
        <f>(1 - Dashboard!$I$11) * I4846 * Dashboard!$I$10 * 'Lookups and Calculations'!$F$12</f>
        <v>0</v>
      </c>
      <c r="L4846" s="12">
        <f>(H4846 - I4846) * Dashboard!$I$13 * (Dashboard!$D$12 / 365) * 'Lookups and Calculations'!$F$12</f>
        <v>0</v>
      </c>
      <c r="M4846" s="3">
        <f>(G4846*2) * Dashboard!$I$13 * (Dashboard!$D$12 / 365) * 'Lookups and Calculations'!$F$12</f>
        <v>1602.0878730267946</v>
      </c>
      <c r="N4846" s="12">
        <f>H4846 * Dashboard!$I$14 * Dashboard!$I$15 * (Dashboard!$D$12 / 365) * 'Lookups and Calculations'!$F$12</f>
        <v>0</v>
      </c>
    </row>
    <row r="4847" spans="1:14" x14ac:dyDescent="0.35">
      <c r="A4847" s="2">
        <v>4846</v>
      </c>
      <c r="B4847" s="11">
        <v>0.4648236130635483</v>
      </c>
      <c r="C4847" s="11">
        <v>-1.2590953561948006</v>
      </c>
      <c r="D4847" s="3">
        <f>B4847*Dashboard!$D$11*Dashboard!$D$10*SQRT(Dashboard!$D$12/365)</f>
        <v>115407.22779984634</v>
      </c>
      <c r="E4847" s="3">
        <f>IF(Dashboard!$I$3,C4847*Dashboard!$E$11*Dashboard!$E$10*SQRT(Dashboard!$D$12/365),0)</f>
        <v>-625220.83865922783</v>
      </c>
      <c r="F4847" s="3">
        <f>D4847+IF(Dashboard!$I$3,E4847,0)</f>
        <v>-509813.6108593815</v>
      </c>
      <c r="G4847" s="3">
        <f>IF(Dashboard!$I$4, ('Lookups and Calculations'!$F$9) / (1 - 'Lookups and Calculations'!$F$10), 'Lookups and Calculations'!$F$9)</f>
        <v>1951878.888340465</v>
      </c>
      <c r="H4847" s="12">
        <f t="shared" si="150"/>
        <v>0</v>
      </c>
      <c r="I4847" s="12">
        <f t="shared" si="151"/>
        <v>0</v>
      </c>
      <c r="J4847" s="13">
        <f>(1 - Dashboard!$I$9) * H4847 * Dashboard!$I$8 * 'Lookups and Calculations'!$F$12</f>
        <v>0</v>
      </c>
      <c r="K4847" s="12">
        <f>(1 - Dashboard!$I$11) * I4847 * Dashboard!$I$10 * 'Lookups and Calculations'!$F$12</f>
        <v>0</v>
      </c>
      <c r="L4847" s="12">
        <f>(H4847 - I4847) * Dashboard!$I$13 * (Dashboard!$D$12 / 365) * 'Lookups and Calculations'!$F$12</f>
        <v>0</v>
      </c>
      <c r="M4847" s="3">
        <f>(G4847*2) * Dashboard!$I$13 * (Dashboard!$D$12 / 365) * 'Lookups and Calculations'!$F$12</f>
        <v>1602.0878730267946</v>
      </c>
      <c r="N4847" s="12">
        <f>H4847 * Dashboard!$I$14 * Dashboard!$I$15 * (Dashboard!$D$12 / 365) * 'Lookups and Calculations'!$F$12</f>
        <v>0</v>
      </c>
    </row>
    <row r="4848" spans="1:14" x14ac:dyDescent="0.35">
      <c r="A4848" s="2">
        <v>4847</v>
      </c>
      <c r="B4848" s="11">
        <v>-2.048354083466204</v>
      </c>
      <c r="C4848" s="11">
        <v>0.34494695611740334</v>
      </c>
      <c r="D4848" s="3">
        <f>B4848*Dashboard!$D$11*Dashboard!$D$10*SQRT(Dashboard!$D$12/365)</f>
        <v>-508568.970425801</v>
      </c>
      <c r="E4848" s="3">
        <f>IF(Dashboard!$I$3,C4848*Dashboard!$E$11*Dashboard!$E$10*SQRT(Dashboard!$D$12/365),0)</f>
        <v>171288.07928293539</v>
      </c>
      <c r="F4848" s="3">
        <f>D4848+IF(Dashboard!$I$3,E4848,0)</f>
        <v>-337280.89114286564</v>
      </c>
      <c r="G4848" s="3">
        <f>IF(Dashboard!$I$4, ('Lookups and Calculations'!$F$9) / (1 - 'Lookups and Calculations'!$F$10), 'Lookups and Calculations'!$F$9)</f>
        <v>1951878.888340465</v>
      </c>
      <c r="H4848" s="12">
        <f t="shared" si="150"/>
        <v>0</v>
      </c>
      <c r="I4848" s="12">
        <f t="shared" si="151"/>
        <v>0</v>
      </c>
      <c r="J4848" s="13">
        <f>(1 - Dashboard!$I$9) * H4848 * Dashboard!$I$8 * 'Lookups and Calculations'!$F$12</f>
        <v>0</v>
      </c>
      <c r="K4848" s="12">
        <f>(1 - Dashboard!$I$11) * I4848 * Dashboard!$I$10 * 'Lookups and Calculations'!$F$12</f>
        <v>0</v>
      </c>
      <c r="L4848" s="12">
        <f>(H4848 - I4848) * Dashboard!$I$13 * (Dashboard!$D$12 / 365) * 'Lookups and Calculations'!$F$12</f>
        <v>0</v>
      </c>
      <c r="M4848" s="3">
        <f>(G4848*2) * Dashboard!$I$13 * (Dashboard!$D$12 / 365) * 'Lookups and Calculations'!$F$12</f>
        <v>1602.0878730267946</v>
      </c>
      <c r="N4848" s="12">
        <f>H4848 * Dashboard!$I$14 * Dashboard!$I$15 * (Dashboard!$D$12 / 365) * 'Lookups and Calculations'!$F$12</f>
        <v>0</v>
      </c>
    </row>
    <row r="4849" spans="1:14" x14ac:dyDescent="0.35">
      <c r="A4849" s="2">
        <v>4848</v>
      </c>
      <c r="B4849" s="11">
        <v>1.2161135125816849</v>
      </c>
      <c r="C4849" s="11">
        <v>-0.59800136876575716</v>
      </c>
      <c r="D4849" s="3">
        <f>B4849*Dashboard!$D$11*Dashboard!$D$10*SQRT(Dashboard!$D$12/365)</f>
        <v>301938.81126645365</v>
      </c>
      <c r="E4849" s="3">
        <f>IF(Dashboard!$I$3,C4849*Dashboard!$E$11*Dashboard!$E$10*SQRT(Dashboard!$D$12/365),0)</f>
        <v>-296945.67250969011</v>
      </c>
      <c r="F4849" s="3">
        <f>D4849+IF(Dashboard!$I$3,E4849,0)</f>
        <v>4993.1387567635393</v>
      </c>
      <c r="G4849" s="3">
        <f>IF(Dashboard!$I$4, ('Lookups and Calculations'!$F$9) / (1 - 'Lookups and Calculations'!$F$10), 'Lookups and Calculations'!$F$9)</f>
        <v>1951878.888340465</v>
      </c>
      <c r="H4849" s="12">
        <f t="shared" si="150"/>
        <v>0</v>
      </c>
      <c r="I4849" s="12">
        <f t="shared" si="151"/>
        <v>0</v>
      </c>
      <c r="J4849" s="13">
        <f>(1 - Dashboard!$I$9) * H4849 * Dashboard!$I$8 * 'Lookups and Calculations'!$F$12</f>
        <v>0</v>
      </c>
      <c r="K4849" s="12">
        <f>(1 - Dashboard!$I$11) * I4849 * Dashboard!$I$10 * 'Lookups and Calculations'!$F$12</f>
        <v>0</v>
      </c>
      <c r="L4849" s="12">
        <f>(H4849 - I4849) * Dashboard!$I$13 * (Dashboard!$D$12 / 365) * 'Lookups and Calculations'!$F$12</f>
        <v>0</v>
      </c>
      <c r="M4849" s="3">
        <f>(G4849*2) * Dashboard!$I$13 * (Dashboard!$D$12 / 365) * 'Lookups and Calculations'!$F$12</f>
        <v>1602.0878730267946</v>
      </c>
      <c r="N4849" s="12">
        <f>H4849 * Dashboard!$I$14 * Dashboard!$I$15 * (Dashboard!$D$12 / 365) * 'Lookups and Calculations'!$F$12</f>
        <v>0</v>
      </c>
    </row>
    <row r="4850" spans="1:14" x14ac:dyDescent="0.35">
      <c r="A4850" s="2">
        <v>4849</v>
      </c>
      <c r="B4850" s="11">
        <v>-0.34988938479811493</v>
      </c>
      <c r="C4850" s="11">
        <v>-0.55645592381158382</v>
      </c>
      <c r="D4850" s="3">
        <f>B4850*Dashboard!$D$11*Dashboard!$D$10*SQRT(Dashboard!$D$12/365)</f>
        <v>-86871.154565513934</v>
      </c>
      <c r="E4850" s="3">
        <f>IF(Dashboard!$I$3,C4850*Dashboard!$E$11*Dashboard!$E$10*SQRT(Dashboard!$D$12/365),0)</f>
        <v>-276315.71957648243</v>
      </c>
      <c r="F4850" s="3">
        <f>D4850+IF(Dashboard!$I$3,E4850,0)</f>
        <v>-363186.87414199638</v>
      </c>
      <c r="G4850" s="3">
        <f>IF(Dashboard!$I$4, ('Lookups and Calculations'!$F$9) / (1 - 'Lookups and Calculations'!$F$10), 'Lookups and Calculations'!$F$9)</f>
        <v>1951878.888340465</v>
      </c>
      <c r="H4850" s="12">
        <f t="shared" si="150"/>
        <v>0</v>
      </c>
      <c r="I4850" s="12">
        <f t="shared" si="151"/>
        <v>0</v>
      </c>
      <c r="J4850" s="13">
        <f>(1 - Dashboard!$I$9) * H4850 * Dashboard!$I$8 * 'Lookups and Calculations'!$F$12</f>
        <v>0</v>
      </c>
      <c r="K4850" s="12">
        <f>(1 - Dashboard!$I$11) * I4850 * Dashboard!$I$10 * 'Lookups and Calculations'!$F$12</f>
        <v>0</v>
      </c>
      <c r="L4850" s="12">
        <f>(H4850 - I4850) * Dashboard!$I$13 * (Dashboard!$D$12 / 365) * 'Lookups and Calculations'!$F$12</f>
        <v>0</v>
      </c>
      <c r="M4850" s="3">
        <f>(G4850*2) * Dashboard!$I$13 * (Dashboard!$D$12 / 365) * 'Lookups and Calculations'!$F$12</f>
        <v>1602.0878730267946</v>
      </c>
      <c r="N4850" s="12">
        <f>H4850 * Dashboard!$I$14 * Dashboard!$I$15 * (Dashboard!$D$12 / 365) * 'Lookups and Calculations'!$F$12</f>
        <v>0</v>
      </c>
    </row>
    <row r="4851" spans="1:14" x14ac:dyDescent="0.35">
      <c r="A4851" s="2">
        <v>4850</v>
      </c>
      <c r="B4851" s="11">
        <v>-1.1387919301329767</v>
      </c>
      <c r="C4851" s="11">
        <v>-0.83246233562455363</v>
      </c>
      <c r="D4851" s="3">
        <f>B4851*Dashboard!$D$11*Dashboard!$D$10*SQRT(Dashboard!$D$12/365)</f>
        <v>-282741.27218127239</v>
      </c>
      <c r="E4851" s="3">
        <f>IF(Dashboard!$I$3,C4851*Dashboard!$E$11*Dashboard!$E$10*SQRT(Dashboard!$D$12/365),0)</f>
        <v>-413370.43860153679</v>
      </c>
      <c r="F4851" s="3">
        <f>D4851+IF(Dashboard!$I$3,E4851,0)</f>
        <v>-696111.71078280918</v>
      </c>
      <c r="G4851" s="3">
        <f>IF(Dashboard!$I$4, ('Lookups and Calculations'!$F$9) / (1 - 'Lookups and Calculations'!$F$10), 'Lookups and Calculations'!$F$9)</f>
        <v>1951878.888340465</v>
      </c>
      <c r="H4851" s="12">
        <f t="shared" si="150"/>
        <v>0</v>
      </c>
      <c r="I4851" s="12">
        <f t="shared" si="151"/>
        <v>0</v>
      </c>
      <c r="J4851" s="13">
        <f>(1 - Dashboard!$I$9) * H4851 * Dashboard!$I$8 * 'Lookups and Calculations'!$F$12</f>
        <v>0</v>
      </c>
      <c r="K4851" s="12">
        <f>(1 - Dashboard!$I$11) * I4851 * Dashboard!$I$10 * 'Lookups and Calculations'!$F$12</f>
        <v>0</v>
      </c>
      <c r="L4851" s="12">
        <f>(H4851 - I4851) * Dashboard!$I$13 * (Dashboard!$D$12 / 365) * 'Lookups and Calculations'!$F$12</f>
        <v>0</v>
      </c>
      <c r="M4851" s="3">
        <f>(G4851*2) * Dashboard!$I$13 * (Dashboard!$D$12 / 365) * 'Lookups and Calculations'!$F$12</f>
        <v>1602.0878730267946</v>
      </c>
      <c r="N4851" s="12">
        <f>H4851 * Dashboard!$I$14 * Dashboard!$I$15 * (Dashboard!$D$12 / 365) * 'Lookups and Calculations'!$F$12</f>
        <v>0</v>
      </c>
    </row>
    <row r="4852" spans="1:14" x14ac:dyDescent="0.35">
      <c r="A4852" s="2">
        <v>4851</v>
      </c>
      <c r="B4852" s="11">
        <v>1.2425952163506357</v>
      </c>
      <c r="C4852" s="11">
        <v>-2.2775967205745569</v>
      </c>
      <c r="D4852" s="3">
        <f>B4852*Dashboard!$D$11*Dashboard!$D$10*SQRT(Dashboard!$D$12/365)</f>
        <v>308513.7354602759</v>
      </c>
      <c r="E4852" s="3">
        <f>IF(Dashboard!$I$3,C4852*Dashboard!$E$11*Dashboard!$E$10*SQRT(Dashboard!$D$12/365),0)</f>
        <v>-1130971.4746853672</v>
      </c>
      <c r="F4852" s="3">
        <f>D4852+IF(Dashboard!$I$3,E4852,0)</f>
        <v>-822457.7392250913</v>
      </c>
      <c r="G4852" s="3">
        <f>IF(Dashboard!$I$4, ('Lookups and Calculations'!$F$9) / (1 - 'Lookups and Calculations'!$F$10), 'Lookups and Calculations'!$F$9)</f>
        <v>1951878.888340465</v>
      </c>
      <c r="H4852" s="12">
        <f t="shared" si="150"/>
        <v>0</v>
      </c>
      <c r="I4852" s="12">
        <f t="shared" si="151"/>
        <v>0</v>
      </c>
      <c r="J4852" s="13">
        <f>(1 - Dashboard!$I$9) * H4852 * Dashboard!$I$8 * 'Lookups and Calculations'!$F$12</f>
        <v>0</v>
      </c>
      <c r="K4852" s="12">
        <f>(1 - Dashboard!$I$11) * I4852 * Dashboard!$I$10 * 'Lookups and Calculations'!$F$12</f>
        <v>0</v>
      </c>
      <c r="L4852" s="12">
        <f>(H4852 - I4852) * Dashboard!$I$13 * (Dashboard!$D$12 / 365) * 'Lookups and Calculations'!$F$12</f>
        <v>0</v>
      </c>
      <c r="M4852" s="3">
        <f>(G4852*2) * Dashboard!$I$13 * (Dashboard!$D$12 / 365) * 'Lookups and Calculations'!$F$12</f>
        <v>1602.0878730267946</v>
      </c>
      <c r="N4852" s="12">
        <f>H4852 * Dashboard!$I$14 * Dashboard!$I$15 * (Dashboard!$D$12 / 365) * 'Lookups and Calculations'!$F$12</f>
        <v>0</v>
      </c>
    </row>
    <row r="4853" spans="1:14" x14ac:dyDescent="0.35">
      <c r="A4853" s="2">
        <v>4852</v>
      </c>
      <c r="B4853" s="11">
        <v>-0.59831422866019246</v>
      </c>
      <c r="C4853" s="11">
        <v>-1.5045359344007287</v>
      </c>
      <c r="D4853" s="3">
        <f>B4853*Dashboard!$D$11*Dashboard!$D$10*SQRT(Dashboard!$D$12/365)</f>
        <v>-148550.51366212766</v>
      </c>
      <c r="E4853" s="3">
        <f>IF(Dashboard!$I$3,C4853*Dashboard!$E$11*Dashboard!$E$10*SQRT(Dashboard!$D$12/365),0)</f>
        <v>-747097.67935434554</v>
      </c>
      <c r="F4853" s="3">
        <f>D4853+IF(Dashboard!$I$3,E4853,0)</f>
        <v>-895648.1930164732</v>
      </c>
      <c r="G4853" s="3">
        <f>IF(Dashboard!$I$4, ('Lookups and Calculations'!$F$9) / (1 - 'Lookups and Calculations'!$F$10), 'Lookups and Calculations'!$F$9)</f>
        <v>1951878.888340465</v>
      </c>
      <c r="H4853" s="12">
        <f t="shared" si="150"/>
        <v>0</v>
      </c>
      <c r="I4853" s="12">
        <f t="shared" si="151"/>
        <v>0</v>
      </c>
      <c r="J4853" s="13">
        <f>(1 - Dashboard!$I$9) * H4853 * Dashboard!$I$8 * 'Lookups and Calculations'!$F$12</f>
        <v>0</v>
      </c>
      <c r="K4853" s="12">
        <f>(1 - Dashboard!$I$11) * I4853 * Dashboard!$I$10 * 'Lookups and Calculations'!$F$12</f>
        <v>0</v>
      </c>
      <c r="L4853" s="12">
        <f>(H4853 - I4853) * Dashboard!$I$13 * (Dashboard!$D$12 / 365) * 'Lookups and Calculations'!$F$12</f>
        <v>0</v>
      </c>
      <c r="M4853" s="3">
        <f>(G4853*2) * Dashboard!$I$13 * (Dashboard!$D$12 / 365) * 'Lookups and Calculations'!$F$12</f>
        <v>1602.0878730267946</v>
      </c>
      <c r="N4853" s="12">
        <f>H4853 * Dashboard!$I$14 * Dashboard!$I$15 * (Dashboard!$D$12 / 365) * 'Lookups and Calculations'!$F$12</f>
        <v>0</v>
      </c>
    </row>
    <row r="4854" spans="1:14" x14ac:dyDescent="0.35">
      <c r="A4854" s="2">
        <v>4853</v>
      </c>
      <c r="B4854" s="11">
        <v>0.34332702970835877</v>
      </c>
      <c r="C4854" s="11">
        <v>-1.7443130518810583</v>
      </c>
      <c r="D4854" s="3">
        <f>B4854*Dashboard!$D$11*Dashboard!$D$10*SQRT(Dashboard!$D$12/365)</f>
        <v>85241.841450899345</v>
      </c>
      <c r="E4854" s="3">
        <f>IF(Dashboard!$I$3,C4854*Dashboard!$E$11*Dashboard!$E$10*SQRT(Dashboard!$D$12/365),0)</f>
        <v>-866162.25198163907</v>
      </c>
      <c r="F4854" s="3">
        <f>D4854+IF(Dashboard!$I$3,E4854,0)</f>
        <v>-780920.4105307397</v>
      </c>
      <c r="G4854" s="3">
        <f>IF(Dashboard!$I$4, ('Lookups and Calculations'!$F$9) / (1 - 'Lookups and Calculations'!$F$10), 'Lookups and Calculations'!$F$9)</f>
        <v>1951878.888340465</v>
      </c>
      <c r="H4854" s="12">
        <f t="shared" si="150"/>
        <v>0</v>
      </c>
      <c r="I4854" s="12">
        <f t="shared" si="151"/>
        <v>0</v>
      </c>
      <c r="J4854" s="13">
        <f>(1 - Dashboard!$I$9) * H4854 * Dashboard!$I$8 * 'Lookups and Calculations'!$F$12</f>
        <v>0</v>
      </c>
      <c r="K4854" s="12">
        <f>(1 - Dashboard!$I$11) * I4854 * Dashboard!$I$10 * 'Lookups and Calculations'!$F$12</f>
        <v>0</v>
      </c>
      <c r="L4854" s="12">
        <f>(H4854 - I4854) * Dashboard!$I$13 * (Dashboard!$D$12 / 365) * 'Lookups and Calculations'!$F$12</f>
        <v>0</v>
      </c>
      <c r="M4854" s="3">
        <f>(G4854*2) * Dashboard!$I$13 * (Dashboard!$D$12 / 365) * 'Lookups and Calculations'!$F$12</f>
        <v>1602.0878730267946</v>
      </c>
      <c r="N4854" s="12">
        <f>H4854 * Dashboard!$I$14 * Dashboard!$I$15 * (Dashboard!$D$12 / 365) * 'Lookups and Calculations'!$F$12</f>
        <v>0</v>
      </c>
    </row>
    <row r="4855" spans="1:14" x14ac:dyDescent="0.35">
      <c r="A4855" s="2">
        <v>4854</v>
      </c>
      <c r="B4855" s="11">
        <v>0.46145195019400409</v>
      </c>
      <c r="C4855" s="11">
        <v>0.34763588715554039</v>
      </c>
      <c r="D4855" s="3">
        <f>B4855*Dashboard!$D$11*Dashboard!$D$10*SQRT(Dashboard!$D$12/365)</f>
        <v>114570.10538628131</v>
      </c>
      <c r="E4855" s="3">
        <f>IF(Dashboard!$I$3,C4855*Dashboard!$E$11*Dashboard!$E$10*SQRT(Dashboard!$D$12/365),0)</f>
        <v>172623.30437966008</v>
      </c>
      <c r="F4855" s="3">
        <f>D4855+IF(Dashboard!$I$3,E4855,0)</f>
        <v>287193.40976594138</v>
      </c>
      <c r="G4855" s="3">
        <f>IF(Dashboard!$I$4, ('Lookups and Calculations'!$F$9) / (1 - 'Lookups and Calculations'!$F$10), 'Lookups and Calculations'!$F$9)</f>
        <v>1951878.888340465</v>
      </c>
      <c r="H4855" s="12">
        <f t="shared" si="150"/>
        <v>0</v>
      </c>
      <c r="I4855" s="12">
        <f t="shared" si="151"/>
        <v>0</v>
      </c>
      <c r="J4855" s="13">
        <f>(1 - Dashboard!$I$9) * H4855 * Dashboard!$I$8 * 'Lookups and Calculations'!$F$12</f>
        <v>0</v>
      </c>
      <c r="K4855" s="12">
        <f>(1 - Dashboard!$I$11) * I4855 * Dashboard!$I$10 * 'Lookups and Calculations'!$F$12</f>
        <v>0</v>
      </c>
      <c r="L4855" s="12">
        <f>(H4855 - I4855) * Dashboard!$I$13 * (Dashboard!$D$12 / 365) * 'Lookups and Calculations'!$F$12</f>
        <v>0</v>
      </c>
      <c r="M4855" s="3">
        <f>(G4855*2) * Dashboard!$I$13 * (Dashboard!$D$12 / 365) * 'Lookups and Calculations'!$F$12</f>
        <v>1602.0878730267946</v>
      </c>
      <c r="N4855" s="12">
        <f>H4855 * Dashboard!$I$14 * Dashboard!$I$15 * (Dashboard!$D$12 / 365) * 'Lookups and Calculations'!$F$12</f>
        <v>0</v>
      </c>
    </row>
    <row r="4856" spans="1:14" x14ac:dyDescent="0.35">
      <c r="A4856" s="2">
        <v>4855</v>
      </c>
      <c r="B4856" s="11">
        <v>0.99226570275281312</v>
      </c>
      <c r="C4856" s="11">
        <v>1.4924207283468494</v>
      </c>
      <c r="D4856" s="3">
        <f>B4856*Dashboard!$D$11*Dashboard!$D$10*SQRT(Dashboard!$D$12/365)</f>
        <v>246361.48159691849</v>
      </c>
      <c r="E4856" s="3">
        <f>IF(Dashboard!$I$3,C4856*Dashboard!$E$11*Dashboard!$E$10*SQRT(Dashboard!$D$12/365),0)</f>
        <v>741081.70983125258</v>
      </c>
      <c r="F4856" s="3">
        <f>D4856+IF(Dashboard!$I$3,E4856,0)</f>
        <v>987443.19142817101</v>
      </c>
      <c r="G4856" s="3">
        <f>IF(Dashboard!$I$4, ('Lookups and Calculations'!$F$9) / (1 - 'Lookups and Calculations'!$F$10), 'Lookups and Calculations'!$F$9)</f>
        <v>1951878.888340465</v>
      </c>
      <c r="H4856" s="12">
        <f t="shared" si="150"/>
        <v>0</v>
      </c>
      <c r="I4856" s="12">
        <f t="shared" si="151"/>
        <v>0</v>
      </c>
      <c r="J4856" s="13">
        <f>(1 - Dashboard!$I$9) * H4856 * Dashboard!$I$8 * 'Lookups and Calculations'!$F$12</f>
        <v>0</v>
      </c>
      <c r="K4856" s="12">
        <f>(1 - Dashboard!$I$11) * I4856 * Dashboard!$I$10 * 'Lookups and Calculations'!$F$12</f>
        <v>0</v>
      </c>
      <c r="L4856" s="12">
        <f>(H4856 - I4856) * Dashboard!$I$13 * (Dashboard!$D$12 / 365) * 'Lookups and Calculations'!$F$12</f>
        <v>0</v>
      </c>
      <c r="M4856" s="3">
        <f>(G4856*2) * Dashboard!$I$13 * (Dashboard!$D$12 / 365) * 'Lookups and Calculations'!$F$12</f>
        <v>1602.0878730267946</v>
      </c>
      <c r="N4856" s="12">
        <f>H4856 * Dashboard!$I$14 * Dashboard!$I$15 * (Dashboard!$D$12 / 365) * 'Lookups and Calculations'!$F$12</f>
        <v>0</v>
      </c>
    </row>
    <row r="4857" spans="1:14" x14ac:dyDescent="0.35">
      <c r="A4857" s="2">
        <v>4856</v>
      </c>
      <c r="B4857" s="11">
        <v>0.61754599694672807</v>
      </c>
      <c r="C4857" s="11">
        <v>9.6061849523554579E-2</v>
      </c>
      <c r="D4857" s="3">
        <f>B4857*Dashboard!$D$11*Dashboard!$D$10*SQRT(Dashboard!$D$12/365)</f>
        <v>153325.4110667796</v>
      </c>
      <c r="E4857" s="3">
        <f>IF(Dashboard!$I$3,C4857*Dashboard!$E$11*Dashboard!$E$10*SQRT(Dashboard!$D$12/365),0)</f>
        <v>47700.811401437015</v>
      </c>
      <c r="F4857" s="3">
        <f>D4857+IF(Dashboard!$I$3,E4857,0)</f>
        <v>201026.22246821661</v>
      </c>
      <c r="G4857" s="3">
        <f>IF(Dashboard!$I$4, ('Lookups and Calculations'!$F$9) / (1 - 'Lookups and Calculations'!$F$10), 'Lookups and Calculations'!$F$9)</f>
        <v>1951878.888340465</v>
      </c>
      <c r="H4857" s="12">
        <f t="shared" si="150"/>
        <v>0</v>
      </c>
      <c r="I4857" s="12">
        <f t="shared" si="151"/>
        <v>0</v>
      </c>
      <c r="J4857" s="13">
        <f>(1 - Dashboard!$I$9) * H4857 * Dashboard!$I$8 * 'Lookups and Calculations'!$F$12</f>
        <v>0</v>
      </c>
      <c r="K4857" s="12">
        <f>(1 - Dashboard!$I$11) * I4857 * Dashboard!$I$10 * 'Lookups and Calculations'!$F$12</f>
        <v>0</v>
      </c>
      <c r="L4857" s="12">
        <f>(H4857 - I4857) * Dashboard!$I$13 * (Dashboard!$D$12 / 365) * 'Lookups and Calculations'!$F$12</f>
        <v>0</v>
      </c>
      <c r="M4857" s="3">
        <f>(G4857*2) * Dashboard!$I$13 * (Dashboard!$D$12 / 365) * 'Lookups and Calculations'!$F$12</f>
        <v>1602.0878730267946</v>
      </c>
      <c r="N4857" s="12">
        <f>H4857 * Dashboard!$I$14 * Dashboard!$I$15 * (Dashboard!$D$12 / 365) * 'Lookups and Calculations'!$F$12</f>
        <v>0</v>
      </c>
    </row>
    <row r="4858" spans="1:14" x14ac:dyDescent="0.35">
      <c r="A4858" s="2">
        <v>4857</v>
      </c>
      <c r="B4858" s="11">
        <v>-0.87296665959158326</v>
      </c>
      <c r="C4858" s="11">
        <v>1.6455144384663885</v>
      </c>
      <c r="D4858" s="3">
        <f>B4858*Dashboard!$D$11*Dashboard!$D$10*SQRT(Dashboard!$D$12/365)</f>
        <v>-216741.70440945993</v>
      </c>
      <c r="E4858" s="3">
        <f>IF(Dashboard!$I$3,C4858*Dashboard!$E$11*Dashboard!$E$10*SQRT(Dashboard!$D$12/365),0)</f>
        <v>817102.46343300131</v>
      </c>
      <c r="F4858" s="3">
        <f>D4858+IF(Dashboard!$I$3,E4858,0)</f>
        <v>600360.75902354135</v>
      </c>
      <c r="G4858" s="3">
        <f>IF(Dashboard!$I$4, ('Lookups and Calculations'!$F$9) / (1 - 'Lookups and Calculations'!$F$10), 'Lookups and Calculations'!$F$9)</f>
        <v>1951878.888340465</v>
      </c>
      <c r="H4858" s="12">
        <f t="shared" si="150"/>
        <v>0</v>
      </c>
      <c r="I4858" s="12">
        <f t="shared" si="151"/>
        <v>0</v>
      </c>
      <c r="J4858" s="13">
        <f>(1 - Dashboard!$I$9) * H4858 * Dashboard!$I$8 * 'Lookups and Calculations'!$F$12</f>
        <v>0</v>
      </c>
      <c r="K4858" s="12">
        <f>(1 - Dashboard!$I$11) * I4858 * Dashboard!$I$10 * 'Lookups and Calculations'!$F$12</f>
        <v>0</v>
      </c>
      <c r="L4858" s="12">
        <f>(H4858 - I4858) * Dashboard!$I$13 * (Dashboard!$D$12 / 365) * 'Lookups and Calculations'!$F$12</f>
        <v>0</v>
      </c>
      <c r="M4858" s="3">
        <f>(G4858*2) * Dashboard!$I$13 * (Dashboard!$D$12 / 365) * 'Lookups and Calculations'!$F$12</f>
        <v>1602.0878730267946</v>
      </c>
      <c r="N4858" s="12">
        <f>H4858 * Dashboard!$I$14 * Dashboard!$I$15 * (Dashboard!$D$12 / 365) * 'Lookups and Calculations'!$F$12</f>
        <v>0</v>
      </c>
    </row>
    <row r="4859" spans="1:14" x14ac:dyDescent="0.35">
      <c r="A4859" s="2">
        <v>4858</v>
      </c>
      <c r="B4859" s="11">
        <v>0.5461425242880853</v>
      </c>
      <c r="C4859" s="11">
        <v>0.74472565317772488</v>
      </c>
      <c r="D4859" s="3">
        <f>B4859*Dashboard!$D$11*Dashboard!$D$10*SQRT(Dashboard!$D$12/365)</f>
        <v>135597.23073509434</v>
      </c>
      <c r="E4859" s="3">
        <f>IF(Dashboard!$I$3,C4859*Dashboard!$E$11*Dashboard!$E$10*SQRT(Dashboard!$D$12/365),0)</f>
        <v>369803.601577878</v>
      </c>
      <c r="F4859" s="3">
        <f>D4859+IF(Dashboard!$I$3,E4859,0)</f>
        <v>505400.83231297234</v>
      </c>
      <c r="G4859" s="3">
        <f>IF(Dashboard!$I$4, ('Lookups and Calculations'!$F$9) / (1 - 'Lookups and Calculations'!$F$10), 'Lookups and Calculations'!$F$9)</f>
        <v>1951878.888340465</v>
      </c>
      <c r="H4859" s="12">
        <f t="shared" si="150"/>
        <v>0</v>
      </c>
      <c r="I4859" s="12">
        <f t="shared" si="151"/>
        <v>0</v>
      </c>
      <c r="J4859" s="13">
        <f>(1 - Dashboard!$I$9) * H4859 * Dashboard!$I$8 * 'Lookups and Calculations'!$F$12</f>
        <v>0</v>
      </c>
      <c r="K4859" s="12">
        <f>(1 - Dashboard!$I$11) * I4859 * Dashboard!$I$10 * 'Lookups and Calculations'!$F$12</f>
        <v>0</v>
      </c>
      <c r="L4859" s="12">
        <f>(H4859 - I4859) * Dashboard!$I$13 * (Dashboard!$D$12 / 365) * 'Lookups and Calculations'!$F$12</f>
        <v>0</v>
      </c>
      <c r="M4859" s="3">
        <f>(G4859*2) * Dashboard!$I$13 * (Dashboard!$D$12 / 365) * 'Lookups and Calculations'!$F$12</f>
        <v>1602.0878730267946</v>
      </c>
      <c r="N4859" s="12">
        <f>H4859 * Dashboard!$I$14 * Dashboard!$I$15 * (Dashboard!$D$12 / 365) * 'Lookups and Calculations'!$F$12</f>
        <v>0</v>
      </c>
    </row>
    <row r="4860" spans="1:14" x14ac:dyDescent="0.35">
      <c r="A4860" s="2">
        <v>4859</v>
      </c>
      <c r="B4860" s="11">
        <v>-0.65368007526254857</v>
      </c>
      <c r="C4860" s="11">
        <v>0.54320496640491456</v>
      </c>
      <c r="D4860" s="3">
        <f>B4860*Dashboard!$D$11*Dashboard!$D$10*SQRT(Dashboard!$D$12/365)</f>
        <v>-162296.84386479727</v>
      </c>
      <c r="E4860" s="3">
        <f>IF(Dashboard!$I$3,C4860*Dashboard!$E$11*Dashboard!$E$10*SQRT(Dashboard!$D$12/365),0)</f>
        <v>269735.77734885528</v>
      </c>
      <c r="F4860" s="3">
        <f>D4860+IF(Dashboard!$I$3,E4860,0)</f>
        <v>107438.93348405801</v>
      </c>
      <c r="G4860" s="3">
        <f>IF(Dashboard!$I$4, ('Lookups and Calculations'!$F$9) / (1 - 'Lookups and Calculations'!$F$10), 'Lookups and Calculations'!$F$9)</f>
        <v>1951878.888340465</v>
      </c>
      <c r="H4860" s="12">
        <f t="shared" si="150"/>
        <v>0</v>
      </c>
      <c r="I4860" s="12">
        <f t="shared" si="151"/>
        <v>0</v>
      </c>
      <c r="J4860" s="13">
        <f>(1 - Dashboard!$I$9) * H4860 * Dashboard!$I$8 * 'Lookups and Calculations'!$F$12</f>
        <v>0</v>
      </c>
      <c r="K4860" s="12">
        <f>(1 - Dashboard!$I$11) * I4860 * Dashboard!$I$10 * 'Lookups and Calculations'!$F$12</f>
        <v>0</v>
      </c>
      <c r="L4860" s="12">
        <f>(H4860 - I4860) * Dashboard!$I$13 * (Dashboard!$D$12 / 365) * 'Lookups and Calculations'!$F$12</f>
        <v>0</v>
      </c>
      <c r="M4860" s="3">
        <f>(G4860*2) * Dashboard!$I$13 * (Dashboard!$D$12 / 365) * 'Lookups and Calculations'!$F$12</f>
        <v>1602.0878730267946</v>
      </c>
      <c r="N4860" s="12">
        <f>H4860 * Dashboard!$I$14 * Dashboard!$I$15 * (Dashboard!$D$12 / 365) * 'Lookups and Calculations'!$F$12</f>
        <v>0</v>
      </c>
    </row>
    <row r="4861" spans="1:14" x14ac:dyDescent="0.35">
      <c r="A4861" s="2">
        <v>4860</v>
      </c>
      <c r="B4861" s="11">
        <v>0.95822625659421035</v>
      </c>
      <c r="C4861" s="11">
        <v>-6.8269697480985631E-2</v>
      </c>
      <c r="D4861" s="3">
        <f>B4861*Dashboard!$D$11*Dashboard!$D$10*SQRT(Dashboard!$D$12/365)</f>
        <v>237910.10777123159</v>
      </c>
      <c r="E4861" s="3">
        <f>IF(Dashboard!$I$3,C4861*Dashboard!$E$11*Dashboard!$E$10*SQRT(Dashboard!$D$12/365),0)</f>
        <v>-33900.242189019576</v>
      </c>
      <c r="F4861" s="3">
        <f>D4861+IF(Dashboard!$I$3,E4861,0)</f>
        <v>204009.86558221202</v>
      </c>
      <c r="G4861" s="3">
        <f>IF(Dashboard!$I$4, ('Lookups and Calculations'!$F$9) / (1 - 'Lookups and Calculations'!$F$10), 'Lookups and Calculations'!$F$9)</f>
        <v>1951878.888340465</v>
      </c>
      <c r="H4861" s="12">
        <f t="shared" si="150"/>
        <v>0</v>
      </c>
      <c r="I4861" s="12">
        <f t="shared" si="151"/>
        <v>0</v>
      </c>
      <c r="J4861" s="13">
        <f>(1 - Dashboard!$I$9) * H4861 * Dashboard!$I$8 * 'Lookups and Calculations'!$F$12</f>
        <v>0</v>
      </c>
      <c r="K4861" s="12">
        <f>(1 - Dashboard!$I$11) * I4861 * Dashboard!$I$10 * 'Lookups and Calculations'!$F$12</f>
        <v>0</v>
      </c>
      <c r="L4861" s="12">
        <f>(H4861 - I4861) * Dashboard!$I$13 * (Dashboard!$D$12 / 365) * 'Lookups and Calculations'!$F$12</f>
        <v>0</v>
      </c>
      <c r="M4861" s="3">
        <f>(G4861*2) * Dashboard!$I$13 * (Dashboard!$D$12 / 365) * 'Lookups and Calculations'!$F$12</f>
        <v>1602.0878730267946</v>
      </c>
      <c r="N4861" s="12">
        <f>H4861 * Dashboard!$I$14 * Dashboard!$I$15 * (Dashboard!$D$12 / 365) * 'Lookups and Calculations'!$F$12</f>
        <v>0</v>
      </c>
    </row>
    <row r="4862" spans="1:14" x14ac:dyDescent="0.35">
      <c r="A4862" s="2">
        <v>4861</v>
      </c>
      <c r="B4862" s="11">
        <v>-0.88141521880608387</v>
      </c>
      <c r="C4862" s="11">
        <v>-1.6151259318548223</v>
      </c>
      <c r="D4862" s="3">
        <f>B4862*Dashboard!$D$11*Dashboard!$D$10*SQRT(Dashboard!$D$12/365)</f>
        <v>-218839.32761629787</v>
      </c>
      <c r="E4862" s="3">
        <f>IF(Dashboard!$I$3,C4862*Dashboard!$E$11*Dashboard!$E$10*SQRT(Dashboard!$D$12/365),0)</f>
        <v>-802012.63922246266</v>
      </c>
      <c r="F4862" s="3">
        <f>D4862+IF(Dashboard!$I$3,E4862,0)</f>
        <v>-1020851.9668387605</v>
      </c>
      <c r="G4862" s="3">
        <f>IF(Dashboard!$I$4, ('Lookups and Calculations'!$F$9) / (1 - 'Lookups and Calculations'!$F$10), 'Lookups and Calculations'!$F$9)</f>
        <v>1951878.888340465</v>
      </c>
      <c r="H4862" s="12">
        <f t="shared" si="150"/>
        <v>0</v>
      </c>
      <c r="I4862" s="12">
        <f t="shared" si="151"/>
        <v>0</v>
      </c>
      <c r="J4862" s="13">
        <f>(1 - Dashboard!$I$9) * H4862 * Dashboard!$I$8 * 'Lookups and Calculations'!$F$12</f>
        <v>0</v>
      </c>
      <c r="K4862" s="12">
        <f>(1 - Dashboard!$I$11) * I4862 * Dashboard!$I$10 * 'Lookups and Calculations'!$F$12</f>
        <v>0</v>
      </c>
      <c r="L4862" s="12">
        <f>(H4862 - I4862) * Dashboard!$I$13 * (Dashboard!$D$12 / 365) * 'Lookups and Calculations'!$F$12</f>
        <v>0</v>
      </c>
      <c r="M4862" s="3">
        <f>(G4862*2) * Dashboard!$I$13 * (Dashboard!$D$12 / 365) * 'Lookups and Calculations'!$F$12</f>
        <v>1602.0878730267946</v>
      </c>
      <c r="N4862" s="12">
        <f>H4862 * Dashboard!$I$14 * Dashboard!$I$15 * (Dashboard!$D$12 / 365) * 'Lookups and Calculations'!$F$12</f>
        <v>0</v>
      </c>
    </row>
    <row r="4863" spans="1:14" x14ac:dyDescent="0.35">
      <c r="A4863" s="2">
        <v>4862</v>
      </c>
      <c r="B4863" s="11">
        <v>0.27859195145354215</v>
      </c>
      <c r="C4863" s="11">
        <v>1.4824439103744493</v>
      </c>
      <c r="D4863" s="3">
        <f>B4863*Dashboard!$D$11*Dashboard!$D$10*SQRT(Dashboard!$D$12/365)</f>
        <v>69169.301862052947</v>
      </c>
      <c r="E4863" s="3">
        <f>IF(Dashboard!$I$3,C4863*Dashboard!$E$11*Dashboard!$E$10*SQRT(Dashboard!$D$12/365),0)</f>
        <v>736127.58584916906</v>
      </c>
      <c r="F4863" s="3">
        <f>D4863+IF(Dashboard!$I$3,E4863,0)</f>
        <v>805296.88771122205</v>
      </c>
      <c r="G4863" s="3">
        <f>IF(Dashboard!$I$4, ('Lookups and Calculations'!$F$9) / (1 - 'Lookups and Calculations'!$F$10), 'Lookups and Calculations'!$F$9)</f>
        <v>1951878.888340465</v>
      </c>
      <c r="H4863" s="12">
        <f t="shared" si="150"/>
        <v>0</v>
      </c>
      <c r="I4863" s="12">
        <f t="shared" si="151"/>
        <v>0</v>
      </c>
      <c r="J4863" s="13">
        <f>(1 - Dashboard!$I$9) * H4863 * Dashboard!$I$8 * 'Lookups and Calculations'!$F$12</f>
        <v>0</v>
      </c>
      <c r="K4863" s="12">
        <f>(1 - Dashboard!$I$11) * I4863 * Dashboard!$I$10 * 'Lookups and Calculations'!$F$12</f>
        <v>0</v>
      </c>
      <c r="L4863" s="12">
        <f>(H4863 - I4863) * Dashboard!$I$13 * (Dashboard!$D$12 / 365) * 'Lookups and Calculations'!$F$12</f>
        <v>0</v>
      </c>
      <c r="M4863" s="3">
        <f>(G4863*2) * Dashboard!$I$13 * (Dashboard!$D$12 / 365) * 'Lookups and Calculations'!$F$12</f>
        <v>1602.0878730267946</v>
      </c>
      <c r="N4863" s="12">
        <f>H4863 * Dashboard!$I$14 * Dashboard!$I$15 * (Dashboard!$D$12 / 365) * 'Lookups and Calculations'!$F$12</f>
        <v>0</v>
      </c>
    </row>
    <row r="4864" spans="1:14" x14ac:dyDescent="0.35">
      <c r="A4864" s="2">
        <v>4863</v>
      </c>
      <c r="B4864" s="11">
        <v>0.47376975384687758</v>
      </c>
      <c r="C4864" s="11">
        <v>-0.76719553184294087</v>
      </c>
      <c r="D4864" s="3">
        <f>B4864*Dashboard!$D$11*Dashboard!$D$10*SQRT(Dashboard!$D$12/365)</f>
        <v>117628.39143761108</v>
      </c>
      <c r="E4864" s="3">
        <f>IF(Dashboard!$I$3,C4864*Dashboard!$E$11*Dashboard!$E$10*SQRT(Dashboard!$D$12/365),0)</f>
        <v>-380961.32391758607</v>
      </c>
      <c r="F4864" s="3">
        <f>D4864+IF(Dashboard!$I$3,E4864,0)</f>
        <v>-263332.93247997499</v>
      </c>
      <c r="G4864" s="3">
        <f>IF(Dashboard!$I$4, ('Lookups and Calculations'!$F$9) / (1 - 'Lookups and Calculations'!$F$10), 'Lookups and Calculations'!$F$9)</f>
        <v>1951878.888340465</v>
      </c>
      <c r="H4864" s="12">
        <f t="shared" si="150"/>
        <v>0</v>
      </c>
      <c r="I4864" s="12">
        <f t="shared" si="151"/>
        <v>0</v>
      </c>
      <c r="J4864" s="13">
        <f>(1 - Dashboard!$I$9) * H4864 * Dashboard!$I$8 * 'Lookups and Calculations'!$F$12</f>
        <v>0</v>
      </c>
      <c r="K4864" s="12">
        <f>(1 - Dashboard!$I$11) * I4864 * Dashboard!$I$10 * 'Lookups and Calculations'!$F$12</f>
        <v>0</v>
      </c>
      <c r="L4864" s="12">
        <f>(H4864 - I4864) * Dashboard!$I$13 * (Dashboard!$D$12 / 365) * 'Lookups and Calculations'!$F$12</f>
        <v>0</v>
      </c>
      <c r="M4864" s="3">
        <f>(G4864*2) * Dashboard!$I$13 * (Dashboard!$D$12 / 365) * 'Lookups and Calculations'!$F$12</f>
        <v>1602.0878730267946</v>
      </c>
      <c r="N4864" s="12">
        <f>H4864 * Dashboard!$I$14 * Dashboard!$I$15 * (Dashboard!$D$12 / 365) * 'Lookups and Calculations'!$F$12</f>
        <v>0</v>
      </c>
    </row>
    <row r="4865" spans="1:14" x14ac:dyDescent="0.35">
      <c r="A4865" s="2">
        <v>4864</v>
      </c>
      <c r="B4865" s="11">
        <v>-0.2234747757673636</v>
      </c>
      <c r="C4865" s="11">
        <v>1.0565810783662115</v>
      </c>
      <c r="D4865" s="3">
        <f>B4865*Dashboard!$D$11*Dashboard!$D$10*SQRT(Dashboard!$D$12/365)</f>
        <v>-55484.712113749156</v>
      </c>
      <c r="E4865" s="3">
        <f>IF(Dashboard!$I$3,C4865*Dashboard!$E$11*Dashboard!$E$10*SQRT(Dashboard!$D$12/365),0)</f>
        <v>524659.63334503002</v>
      </c>
      <c r="F4865" s="3">
        <f>D4865+IF(Dashboard!$I$3,E4865,0)</f>
        <v>469174.92123128084</v>
      </c>
      <c r="G4865" s="3">
        <f>IF(Dashboard!$I$4, ('Lookups and Calculations'!$F$9) / (1 - 'Lookups and Calculations'!$F$10), 'Lookups and Calculations'!$F$9)</f>
        <v>1951878.888340465</v>
      </c>
      <c r="H4865" s="12">
        <f t="shared" si="150"/>
        <v>0</v>
      </c>
      <c r="I4865" s="12">
        <f t="shared" si="151"/>
        <v>0</v>
      </c>
      <c r="J4865" s="13">
        <f>(1 - Dashboard!$I$9) * H4865 * Dashboard!$I$8 * 'Lookups and Calculations'!$F$12</f>
        <v>0</v>
      </c>
      <c r="K4865" s="12">
        <f>(1 - Dashboard!$I$11) * I4865 * Dashboard!$I$10 * 'Lookups and Calculations'!$F$12</f>
        <v>0</v>
      </c>
      <c r="L4865" s="12">
        <f>(H4865 - I4865) * Dashboard!$I$13 * (Dashboard!$D$12 / 365) * 'Lookups and Calculations'!$F$12</f>
        <v>0</v>
      </c>
      <c r="M4865" s="3">
        <f>(G4865*2) * Dashboard!$I$13 * (Dashboard!$D$12 / 365) * 'Lookups and Calculations'!$F$12</f>
        <v>1602.0878730267946</v>
      </c>
      <c r="N4865" s="12">
        <f>H4865 * Dashboard!$I$14 * Dashboard!$I$15 * (Dashboard!$D$12 / 365) * 'Lookups and Calculations'!$F$12</f>
        <v>0</v>
      </c>
    </row>
    <row r="4866" spans="1:14" x14ac:dyDescent="0.35">
      <c r="A4866" s="2">
        <v>4865</v>
      </c>
      <c r="B4866" s="11">
        <v>-0.94295585646323421</v>
      </c>
      <c r="C4866" s="11">
        <v>-0.79418942965303208</v>
      </c>
      <c r="D4866" s="3">
        <f>B4866*Dashboard!$D$11*Dashboard!$D$10*SQRT(Dashboard!$D$12/365)</f>
        <v>-234118.74585031852</v>
      </c>
      <c r="E4866" s="3">
        <f>IF(Dashboard!$I$3,C4866*Dashboard!$E$11*Dashboard!$E$10*SQRT(Dashboard!$D$12/365),0)</f>
        <v>-394365.50918796333</v>
      </c>
      <c r="F4866" s="3">
        <f>D4866+IF(Dashboard!$I$3,E4866,0)</f>
        <v>-628484.2550382819</v>
      </c>
      <c r="G4866" s="3">
        <f>IF(Dashboard!$I$4, ('Lookups and Calculations'!$F$9) / (1 - 'Lookups and Calculations'!$F$10), 'Lookups and Calculations'!$F$9)</f>
        <v>1951878.888340465</v>
      </c>
      <c r="H4866" s="12">
        <f t="shared" si="150"/>
        <v>0</v>
      </c>
      <c r="I4866" s="12">
        <f t="shared" si="151"/>
        <v>0</v>
      </c>
      <c r="J4866" s="13">
        <f>(1 - Dashboard!$I$9) * H4866 * Dashboard!$I$8 * 'Lookups and Calculations'!$F$12</f>
        <v>0</v>
      </c>
      <c r="K4866" s="12">
        <f>(1 - Dashboard!$I$11) * I4866 * Dashboard!$I$10 * 'Lookups and Calculations'!$F$12</f>
        <v>0</v>
      </c>
      <c r="L4866" s="12">
        <f>(H4866 - I4866) * Dashboard!$I$13 * (Dashboard!$D$12 / 365) * 'Lookups and Calculations'!$F$12</f>
        <v>0</v>
      </c>
      <c r="M4866" s="3">
        <f>(G4866*2) * Dashboard!$I$13 * (Dashboard!$D$12 / 365) * 'Lookups and Calculations'!$F$12</f>
        <v>1602.0878730267946</v>
      </c>
      <c r="N4866" s="12">
        <f>H4866 * Dashboard!$I$14 * Dashboard!$I$15 * (Dashboard!$D$12 / 365) * 'Lookups and Calculations'!$F$12</f>
        <v>0</v>
      </c>
    </row>
    <row r="4867" spans="1:14" x14ac:dyDescent="0.35">
      <c r="A4867" s="2">
        <v>4866</v>
      </c>
      <c r="B4867" s="11">
        <v>-0.54444052144492394</v>
      </c>
      <c r="C4867" s="11">
        <v>1.2117294076055778</v>
      </c>
      <c r="D4867" s="3">
        <f>B4867*Dashboard!$D$11*Dashboard!$D$10*SQRT(Dashboard!$D$12/365)</f>
        <v>-135174.65446246884</v>
      </c>
      <c r="E4867" s="3">
        <f>IF(Dashboard!$I$3,C4867*Dashboard!$E$11*Dashboard!$E$10*SQRT(Dashboard!$D$12/365),0)</f>
        <v>601700.63587622112</v>
      </c>
      <c r="F4867" s="3">
        <f>D4867+IF(Dashboard!$I$3,E4867,0)</f>
        <v>466525.98141375231</v>
      </c>
      <c r="G4867" s="3">
        <f>IF(Dashboard!$I$4, ('Lookups and Calculations'!$F$9) / (1 - 'Lookups and Calculations'!$F$10), 'Lookups and Calculations'!$F$9)</f>
        <v>1951878.888340465</v>
      </c>
      <c r="H4867" s="12">
        <f t="shared" ref="H4867:H4930" si="152">MAX(0,F4867-G4867)</f>
        <v>0</v>
      </c>
      <c r="I4867" s="12">
        <f t="shared" ref="I4867:I4930" si="153">MAX(0,-F4867-G4867)</f>
        <v>0</v>
      </c>
      <c r="J4867" s="13">
        <f>(1 - Dashboard!$I$9) * H4867 * Dashboard!$I$8 * 'Lookups and Calculations'!$F$12</f>
        <v>0</v>
      </c>
      <c r="K4867" s="12">
        <f>(1 - Dashboard!$I$11) * I4867 * Dashboard!$I$10 * 'Lookups and Calculations'!$F$12</f>
        <v>0</v>
      </c>
      <c r="L4867" s="12">
        <f>(H4867 - I4867) * Dashboard!$I$13 * (Dashboard!$D$12 / 365) * 'Lookups and Calculations'!$F$12</f>
        <v>0</v>
      </c>
      <c r="M4867" s="3">
        <f>(G4867*2) * Dashboard!$I$13 * (Dashboard!$D$12 / 365) * 'Lookups and Calculations'!$F$12</f>
        <v>1602.0878730267946</v>
      </c>
      <c r="N4867" s="12">
        <f>H4867 * Dashboard!$I$14 * Dashboard!$I$15 * (Dashboard!$D$12 / 365) * 'Lookups and Calculations'!$F$12</f>
        <v>0</v>
      </c>
    </row>
    <row r="4868" spans="1:14" x14ac:dyDescent="0.35">
      <c r="A4868" s="2">
        <v>4867</v>
      </c>
      <c r="B4868" s="11">
        <v>-0.54111076444218897</v>
      </c>
      <c r="C4868" s="11">
        <v>-0.14471354046160137</v>
      </c>
      <c r="D4868" s="3">
        <f>B4868*Dashboard!$D$11*Dashboard!$D$10*SQRT(Dashboard!$D$12/365)</f>
        <v>-134347.9365115453</v>
      </c>
      <c r="E4868" s="3">
        <f>IF(Dashboard!$I$3,C4868*Dashboard!$E$11*Dashboard!$E$10*SQRT(Dashboard!$D$12/365),0)</f>
        <v>-71859.466947911002</v>
      </c>
      <c r="F4868" s="3">
        <f>D4868+IF(Dashboard!$I$3,E4868,0)</f>
        <v>-206207.40345945628</v>
      </c>
      <c r="G4868" s="3">
        <f>IF(Dashboard!$I$4, ('Lookups and Calculations'!$F$9) / (1 - 'Lookups and Calculations'!$F$10), 'Lookups and Calculations'!$F$9)</f>
        <v>1951878.888340465</v>
      </c>
      <c r="H4868" s="12">
        <f t="shared" si="152"/>
        <v>0</v>
      </c>
      <c r="I4868" s="12">
        <f t="shared" si="153"/>
        <v>0</v>
      </c>
      <c r="J4868" s="13">
        <f>(1 - Dashboard!$I$9) * H4868 * Dashboard!$I$8 * 'Lookups and Calculations'!$F$12</f>
        <v>0</v>
      </c>
      <c r="K4868" s="12">
        <f>(1 - Dashboard!$I$11) * I4868 * Dashboard!$I$10 * 'Lookups and Calculations'!$F$12</f>
        <v>0</v>
      </c>
      <c r="L4868" s="12">
        <f>(H4868 - I4868) * Dashboard!$I$13 * (Dashboard!$D$12 / 365) * 'Lookups and Calculations'!$F$12</f>
        <v>0</v>
      </c>
      <c r="M4868" s="3">
        <f>(G4868*2) * Dashboard!$I$13 * (Dashboard!$D$12 / 365) * 'Lookups and Calculations'!$F$12</f>
        <v>1602.0878730267946</v>
      </c>
      <c r="N4868" s="12">
        <f>H4868 * Dashboard!$I$14 * Dashboard!$I$15 * (Dashboard!$D$12 / 365) * 'Lookups and Calculations'!$F$12</f>
        <v>0</v>
      </c>
    </row>
    <row r="4869" spans="1:14" x14ac:dyDescent="0.35">
      <c r="A4869" s="2">
        <v>4868</v>
      </c>
      <c r="B4869" s="11">
        <v>-1.4238937246983419</v>
      </c>
      <c r="C4869" s="11">
        <v>-0.32697893857260985</v>
      </c>
      <c r="D4869" s="3">
        <f>B4869*Dashboard!$D$11*Dashboard!$D$10*SQRT(Dashboard!$D$12/365)</f>
        <v>-353526.84939129197</v>
      </c>
      <c r="E4869" s="3">
        <f>IF(Dashboard!$I$3,C4869*Dashboard!$E$11*Dashboard!$E$10*SQRT(Dashboard!$D$12/365),0)</f>
        <v>-162365.8170069863</v>
      </c>
      <c r="F4869" s="3">
        <f>D4869+IF(Dashboard!$I$3,E4869,0)</f>
        <v>-515892.66639827826</v>
      </c>
      <c r="G4869" s="3">
        <f>IF(Dashboard!$I$4, ('Lookups and Calculations'!$F$9) / (1 - 'Lookups and Calculations'!$F$10), 'Lookups and Calculations'!$F$9)</f>
        <v>1951878.888340465</v>
      </c>
      <c r="H4869" s="12">
        <f t="shared" si="152"/>
        <v>0</v>
      </c>
      <c r="I4869" s="12">
        <f t="shared" si="153"/>
        <v>0</v>
      </c>
      <c r="J4869" s="13">
        <f>(1 - Dashboard!$I$9) * H4869 * Dashboard!$I$8 * 'Lookups and Calculations'!$F$12</f>
        <v>0</v>
      </c>
      <c r="K4869" s="12">
        <f>(1 - Dashboard!$I$11) * I4869 * Dashboard!$I$10 * 'Lookups and Calculations'!$F$12</f>
        <v>0</v>
      </c>
      <c r="L4869" s="12">
        <f>(H4869 - I4869) * Dashboard!$I$13 * (Dashboard!$D$12 / 365) * 'Lookups and Calculations'!$F$12</f>
        <v>0</v>
      </c>
      <c r="M4869" s="3">
        <f>(G4869*2) * Dashboard!$I$13 * (Dashboard!$D$12 / 365) * 'Lookups and Calculations'!$F$12</f>
        <v>1602.0878730267946</v>
      </c>
      <c r="N4869" s="12">
        <f>H4869 * Dashboard!$I$14 * Dashboard!$I$15 * (Dashboard!$D$12 / 365) * 'Lookups and Calculations'!$F$12</f>
        <v>0</v>
      </c>
    </row>
    <row r="4870" spans="1:14" x14ac:dyDescent="0.35">
      <c r="A4870" s="2">
        <v>4869</v>
      </c>
      <c r="B4870" s="11">
        <v>0.19880234782580847</v>
      </c>
      <c r="C4870" s="11">
        <v>0.31380453430071253</v>
      </c>
      <c r="D4870" s="3">
        <f>B4870*Dashboard!$D$11*Dashboard!$D$10*SQRT(Dashboard!$D$12/365)</f>
        <v>49358.998118584568</v>
      </c>
      <c r="E4870" s="3">
        <f>IF(Dashboard!$I$3,C4870*Dashboard!$E$11*Dashboard!$E$10*SQRT(Dashboard!$D$12/365),0)</f>
        <v>155823.88827443606</v>
      </c>
      <c r="F4870" s="3">
        <f>D4870+IF(Dashboard!$I$3,E4870,0)</f>
        <v>205182.88639302063</v>
      </c>
      <c r="G4870" s="3">
        <f>IF(Dashboard!$I$4, ('Lookups and Calculations'!$F$9) / (1 - 'Lookups and Calculations'!$F$10), 'Lookups and Calculations'!$F$9)</f>
        <v>1951878.888340465</v>
      </c>
      <c r="H4870" s="12">
        <f t="shared" si="152"/>
        <v>0</v>
      </c>
      <c r="I4870" s="12">
        <f t="shared" si="153"/>
        <v>0</v>
      </c>
      <c r="J4870" s="13">
        <f>(1 - Dashboard!$I$9) * H4870 * Dashboard!$I$8 * 'Lookups and Calculations'!$F$12</f>
        <v>0</v>
      </c>
      <c r="K4870" s="12">
        <f>(1 - Dashboard!$I$11) * I4870 * Dashboard!$I$10 * 'Lookups and Calculations'!$F$12</f>
        <v>0</v>
      </c>
      <c r="L4870" s="12">
        <f>(H4870 - I4870) * Dashboard!$I$13 * (Dashboard!$D$12 / 365) * 'Lookups and Calculations'!$F$12</f>
        <v>0</v>
      </c>
      <c r="M4870" s="3">
        <f>(G4870*2) * Dashboard!$I$13 * (Dashboard!$D$12 / 365) * 'Lookups and Calculations'!$F$12</f>
        <v>1602.0878730267946</v>
      </c>
      <c r="N4870" s="12">
        <f>H4870 * Dashboard!$I$14 * Dashboard!$I$15 * (Dashboard!$D$12 / 365) * 'Lookups and Calculations'!$F$12</f>
        <v>0</v>
      </c>
    </row>
    <row r="4871" spans="1:14" x14ac:dyDescent="0.35">
      <c r="A4871" s="2">
        <v>4870</v>
      </c>
      <c r="B4871" s="11">
        <v>0.472953877559808</v>
      </c>
      <c r="C4871" s="11">
        <v>-0.33784142236619058</v>
      </c>
      <c r="D4871" s="3">
        <f>B4871*Dashboard!$D$11*Dashboard!$D$10*SQRT(Dashboard!$D$12/365)</f>
        <v>117425.82423174613</v>
      </c>
      <c r="E4871" s="3">
        <f>IF(Dashboard!$I$3,C4871*Dashboard!$E$11*Dashboard!$E$10*SQRT(Dashboard!$D$12/365),0)</f>
        <v>-167759.73033843545</v>
      </c>
      <c r="F4871" s="3">
        <f>D4871+IF(Dashboard!$I$3,E4871,0)</f>
        <v>-50333.906106689319</v>
      </c>
      <c r="G4871" s="3">
        <f>IF(Dashboard!$I$4, ('Lookups and Calculations'!$F$9) / (1 - 'Lookups and Calculations'!$F$10), 'Lookups and Calculations'!$F$9)</f>
        <v>1951878.888340465</v>
      </c>
      <c r="H4871" s="12">
        <f t="shared" si="152"/>
        <v>0</v>
      </c>
      <c r="I4871" s="12">
        <f t="shared" si="153"/>
        <v>0</v>
      </c>
      <c r="J4871" s="13">
        <f>(1 - Dashboard!$I$9) * H4871 * Dashboard!$I$8 * 'Lookups and Calculations'!$F$12</f>
        <v>0</v>
      </c>
      <c r="K4871" s="12">
        <f>(1 - Dashboard!$I$11) * I4871 * Dashboard!$I$10 * 'Lookups and Calculations'!$F$12</f>
        <v>0</v>
      </c>
      <c r="L4871" s="12">
        <f>(H4871 - I4871) * Dashboard!$I$13 * (Dashboard!$D$12 / 365) * 'Lookups and Calculations'!$F$12</f>
        <v>0</v>
      </c>
      <c r="M4871" s="3">
        <f>(G4871*2) * Dashboard!$I$13 * (Dashboard!$D$12 / 365) * 'Lookups and Calculations'!$F$12</f>
        <v>1602.0878730267946</v>
      </c>
      <c r="N4871" s="12">
        <f>H4871 * Dashboard!$I$14 * Dashboard!$I$15 * (Dashboard!$D$12 / 365) * 'Lookups and Calculations'!$F$12</f>
        <v>0</v>
      </c>
    </row>
    <row r="4872" spans="1:14" x14ac:dyDescent="0.35">
      <c r="A4872" s="2">
        <v>4871</v>
      </c>
      <c r="B4872" s="11">
        <v>-0.22330351886738509</v>
      </c>
      <c r="C4872" s="11">
        <v>1.3589599237829419</v>
      </c>
      <c r="D4872" s="3">
        <f>B4872*Dashboard!$D$11*Dashboard!$D$10*SQRT(Dashboard!$D$12/365)</f>
        <v>-55442.19214808337</v>
      </c>
      <c r="E4872" s="3">
        <f>IF(Dashboard!$I$3,C4872*Dashboard!$E$11*Dashboard!$E$10*SQRT(Dashboard!$D$12/365),0)</f>
        <v>674809.94117843267</v>
      </c>
      <c r="F4872" s="3">
        <f>D4872+IF(Dashboard!$I$3,E4872,0)</f>
        <v>619367.74903034931</v>
      </c>
      <c r="G4872" s="3">
        <f>IF(Dashboard!$I$4, ('Lookups and Calculations'!$F$9) / (1 - 'Lookups and Calculations'!$F$10), 'Lookups and Calculations'!$F$9)</f>
        <v>1951878.888340465</v>
      </c>
      <c r="H4872" s="12">
        <f t="shared" si="152"/>
        <v>0</v>
      </c>
      <c r="I4872" s="12">
        <f t="shared" si="153"/>
        <v>0</v>
      </c>
      <c r="J4872" s="13">
        <f>(1 - Dashboard!$I$9) * H4872 * Dashboard!$I$8 * 'Lookups and Calculations'!$F$12</f>
        <v>0</v>
      </c>
      <c r="K4872" s="12">
        <f>(1 - Dashboard!$I$11) * I4872 * Dashboard!$I$10 * 'Lookups and Calculations'!$F$12</f>
        <v>0</v>
      </c>
      <c r="L4872" s="12">
        <f>(H4872 - I4872) * Dashboard!$I$13 * (Dashboard!$D$12 / 365) * 'Lookups and Calculations'!$F$12</f>
        <v>0</v>
      </c>
      <c r="M4872" s="3">
        <f>(G4872*2) * Dashboard!$I$13 * (Dashboard!$D$12 / 365) * 'Lookups and Calculations'!$F$12</f>
        <v>1602.0878730267946</v>
      </c>
      <c r="N4872" s="12">
        <f>H4872 * Dashboard!$I$14 * Dashboard!$I$15 * (Dashboard!$D$12 / 365) * 'Lookups and Calculations'!$F$12</f>
        <v>0</v>
      </c>
    </row>
    <row r="4873" spans="1:14" x14ac:dyDescent="0.35">
      <c r="A4873" s="2">
        <v>4872</v>
      </c>
      <c r="B4873" s="11">
        <v>0.51757161607533764</v>
      </c>
      <c r="C4873" s="11">
        <v>1.3752866706613958</v>
      </c>
      <c r="D4873" s="3">
        <f>B4873*Dashboard!$D$11*Dashboard!$D$10*SQRT(Dashboard!$D$12/365)</f>
        <v>128503.59517121802</v>
      </c>
      <c r="E4873" s="3">
        <f>IF(Dashboard!$I$3,C4873*Dashboard!$E$11*Dashboard!$E$10*SQRT(Dashboard!$D$12/365),0)</f>
        <v>682917.20829343004</v>
      </c>
      <c r="F4873" s="3">
        <f>D4873+IF(Dashboard!$I$3,E4873,0)</f>
        <v>811420.80346464808</v>
      </c>
      <c r="G4873" s="3">
        <f>IF(Dashboard!$I$4, ('Lookups and Calculations'!$F$9) / (1 - 'Lookups and Calculations'!$F$10), 'Lookups and Calculations'!$F$9)</f>
        <v>1951878.888340465</v>
      </c>
      <c r="H4873" s="12">
        <f t="shared" si="152"/>
        <v>0</v>
      </c>
      <c r="I4873" s="12">
        <f t="shared" si="153"/>
        <v>0</v>
      </c>
      <c r="J4873" s="13">
        <f>(1 - Dashboard!$I$9) * H4873 * Dashboard!$I$8 * 'Lookups and Calculations'!$F$12</f>
        <v>0</v>
      </c>
      <c r="K4873" s="12">
        <f>(1 - Dashboard!$I$11) * I4873 * Dashboard!$I$10 * 'Lookups and Calculations'!$F$12</f>
        <v>0</v>
      </c>
      <c r="L4873" s="12">
        <f>(H4873 - I4873) * Dashboard!$I$13 * (Dashboard!$D$12 / 365) * 'Lookups and Calculations'!$F$12</f>
        <v>0</v>
      </c>
      <c r="M4873" s="3">
        <f>(G4873*2) * Dashboard!$I$13 * (Dashboard!$D$12 / 365) * 'Lookups and Calculations'!$F$12</f>
        <v>1602.0878730267946</v>
      </c>
      <c r="N4873" s="12">
        <f>H4873 * Dashboard!$I$14 * Dashboard!$I$15 * (Dashboard!$D$12 / 365) * 'Lookups and Calculations'!$F$12</f>
        <v>0</v>
      </c>
    </row>
    <row r="4874" spans="1:14" x14ac:dyDescent="0.35">
      <c r="A4874" s="2">
        <v>4873</v>
      </c>
      <c r="B4874" s="11">
        <v>-0.72728577566339458</v>
      </c>
      <c r="C4874" s="11">
        <v>-0.51857305360545414</v>
      </c>
      <c r="D4874" s="3">
        <f>B4874*Dashboard!$D$11*Dashboard!$D$10*SQRT(Dashboard!$D$12/365)</f>
        <v>-180571.79719072979</v>
      </c>
      <c r="E4874" s="3">
        <f>IF(Dashboard!$I$3,C4874*Dashboard!$E$11*Dashboard!$E$10*SQRT(Dashboard!$D$12/365),0)</f>
        <v>-257504.46770063118</v>
      </c>
      <c r="F4874" s="3">
        <f>D4874+IF(Dashboard!$I$3,E4874,0)</f>
        <v>-438076.264891361</v>
      </c>
      <c r="G4874" s="3">
        <f>IF(Dashboard!$I$4, ('Lookups and Calculations'!$F$9) / (1 - 'Lookups and Calculations'!$F$10), 'Lookups and Calculations'!$F$9)</f>
        <v>1951878.888340465</v>
      </c>
      <c r="H4874" s="12">
        <f t="shared" si="152"/>
        <v>0</v>
      </c>
      <c r="I4874" s="12">
        <f t="shared" si="153"/>
        <v>0</v>
      </c>
      <c r="J4874" s="13">
        <f>(1 - Dashboard!$I$9) * H4874 * Dashboard!$I$8 * 'Lookups and Calculations'!$F$12</f>
        <v>0</v>
      </c>
      <c r="K4874" s="12">
        <f>(1 - Dashboard!$I$11) * I4874 * Dashboard!$I$10 * 'Lookups and Calculations'!$F$12</f>
        <v>0</v>
      </c>
      <c r="L4874" s="12">
        <f>(H4874 - I4874) * Dashboard!$I$13 * (Dashboard!$D$12 / 365) * 'Lookups and Calculations'!$F$12</f>
        <v>0</v>
      </c>
      <c r="M4874" s="3">
        <f>(G4874*2) * Dashboard!$I$13 * (Dashboard!$D$12 / 365) * 'Lookups and Calculations'!$F$12</f>
        <v>1602.0878730267946</v>
      </c>
      <c r="N4874" s="12">
        <f>H4874 * Dashboard!$I$14 * Dashboard!$I$15 * (Dashboard!$D$12 / 365) * 'Lookups and Calculations'!$F$12</f>
        <v>0</v>
      </c>
    </row>
    <row r="4875" spans="1:14" x14ac:dyDescent="0.35">
      <c r="A4875" s="2">
        <v>4874</v>
      </c>
      <c r="B4875" s="11">
        <v>-0.78548124225841076</v>
      </c>
      <c r="C4875" s="11">
        <v>0.13251792977372709</v>
      </c>
      <c r="D4875" s="3">
        <f>B4875*Dashboard!$D$11*Dashboard!$D$10*SQRT(Dashboard!$D$12/365)</f>
        <v>-195020.67044392915</v>
      </c>
      <c r="E4875" s="3">
        <f>IF(Dashboard!$I$3,C4875*Dashboard!$E$11*Dashboard!$E$10*SQRT(Dashboard!$D$12/365),0)</f>
        <v>65803.571415678962</v>
      </c>
      <c r="F4875" s="3">
        <f>D4875+IF(Dashboard!$I$3,E4875,0)</f>
        <v>-129217.09902825019</v>
      </c>
      <c r="G4875" s="3">
        <f>IF(Dashboard!$I$4, ('Lookups and Calculations'!$F$9) / (1 - 'Lookups and Calculations'!$F$10), 'Lookups and Calculations'!$F$9)</f>
        <v>1951878.888340465</v>
      </c>
      <c r="H4875" s="12">
        <f t="shared" si="152"/>
        <v>0</v>
      </c>
      <c r="I4875" s="12">
        <f t="shared" si="153"/>
        <v>0</v>
      </c>
      <c r="J4875" s="13">
        <f>(1 - Dashboard!$I$9) * H4875 * Dashboard!$I$8 * 'Lookups and Calculations'!$F$12</f>
        <v>0</v>
      </c>
      <c r="K4875" s="12">
        <f>(1 - Dashboard!$I$11) * I4875 * Dashboard!$I$10 * 'Lookups and Calculations'!$F$12</f>
        <v>0</v>
      </c>
      <c r="L4875" s="12">
        <f>(H4875 - I4875) * Dashboard!$I$13 * (Dashboard!$D$12 / 365) * 'Lookups and Calculations'!$F$12</f>
        <v>0</v>
      </c>
      <c r="M4875" s="3">
        <f>(G4875*2) * Dashboard!$I$13 * (Dashboard!$D$12 / 365) * 'Lookups and Calculations'!$F$12</f>
        <v>1602.0878730267946</v>
      </c>
      <c r="N4875" s="12">
        <f>H4875 * Dashboard!$I$14 * Dashboard!$I$15 * (Dashboard!$D$12 / 365) * 'Lookups and Calculations'!$F$12</f>
        <v>0</v>
      </c>
    </row>
    <row r="4876" spans="1:14" x14ac:dyDescent="0.35">
      <c r="A4876" s="2">
        <v>4875</v>
      </c>
      <c r="B4876" s="11">
        <v>2.5087872031760758</v>
      </c>
      <c r="C4876" s="11">
        <v>-0.66064450216130477</v>
      </c>
      <c r="D4876" s="3">
        <f>B4876*Dashboard!$D$11*Dashboard!$D$10*SQRT(Dashboard!$D$12/365)</f>
        <v>622886.11877963564</v>
      </c>
      <c r="E4876" s="3">
        <f>IF(Dashboard!$I$3,C4876*Dashboard!$E$11*Dashboard!$E$10*SQRT(Dashboard!$D$12/365),0)</f>
        <v>-328051.96815688541</v>
      </c>
      <c r="F4876" s="3">
        <f>D4876+IF(Dashboard!$I$3,E4876,0)</f>
        <v>294834.15062275023</v>
      </c>
      <c r="G4876" s="3">
        <f>IF(Dashboard!$I$4, ('Lookups and Calculations'!$F$9) / (1 - 'Lookups and Calculations'!$F$10), 'Lookups and Calculations'!$F$9)</f>
        <v>1951878.888340465</v>
      </c>
      <c r="H4876" s="12">
        <f t="shared" si="152"/>
        <v>0</v>
      </c>
      <c r="I4876" s="12">
        <f t="shared" si="153"/>
        <v>0</v>
      </c>
      <c r="J4876" s="13">
        <f>(1 - Dashboard!$I$9) * H4876 * Dashboard!$I$8 * 'Lookups and Calculations'!$F$12</f>
        <v>0</v>
      </c>
      <c r="K4876" s="12">
        <f>(1 - Dashboard!$I$11) * I4876 * Dashboard!$I$10 * 'Lookups and Calculations'!$F$12</f>
        <v>0</v>
      </c>
      <c r="L4876" s="12">
        <f>(H4876 - I4876) * Dashboard!$I$13 * (Dashboard!$D$12 / 365) * 'Lookups and Calculations'!$F$12</f>
        <v>0</v>
      </c>
      <c r="M4876" s="3">
        <f>(G4876*2) * Dashboard!$I$13 * (Dashboard!$D$12 / 365) * 'Lookups and Calculations'!$F$12</f>
        <v>1602.0878730267946</v>
      </c>
      <c r="N4876" s="12">
        <f>H4876 * Dashboard!$I$14 * Dashboard!$I$15 * (Dashboard!$D$12 / 365) * 'Lookups and Calculations'!$F$12</f>
        <v>0</v>
      </c>
    </row>
    <row r="4877" spans="1:14" x14ac:dyDescent="0.35">
      <c r="A4877" s="2">
        <v>4876</v>
      </c>
      <c r="B4877" s="11">
        <v>1.3284500939515496</v>
      </c>
      <c r="C4877" s="11">
        <v>-1.4064365416237037</v>
      </c>
      <c r="D4877" s="3">
        <f>B4877*Dashboard!$D$11*Dashboard!$D$10*SQRT(Dashboard!$D$12/365)</f>
        <v>329829.93614060141</v>
      </c>
      <c r="E4877" s="3">
        <f>IF(Dashboard!$I$3,C4877*Dashboard!$E$11*Dashboard!$E$10*SQRT(Dashboard!$D$12/365),0)</f>
        <v>-698385.09827599605</v>
      </c>
      <c r="F4877" s="3">
        <f>D4877+IF(Dashboard!$I$3,E4877,0)</f>
        <v>-368555.16213539464</v>
      </c>
      <c r="G4877" s="3">
        <f>IF(Dashboard!$I$4, ('Lookups and Calculations'!$F$9) / (1 - 'Lookups and Calculations'!$F$10), 'Lookups and Calculations'!$F$9)</f>
        <v>1951878.888340465</v>
      </c>
      <c r="H4877" s="12">
        <f t="shared" si="152"/>
        <v>0</v>
      </c>
      <c r="I4877" s="12">
        <f t="shared" si="153"/>
        <v>0</v>
      </c>
      <c r="J4877" s="13">
        <f>(1 - Dashboard!$I$9) * H4877 * Dashboard!$I$8 * 'Lookups and Calculations'!$F$12</f>
        <v>0</v>
      </c>
      <c r="K4877" s="12">
        <f>(1 - Dashboard!$I$11) * I4877 * Dashboard!$I$10 * 'Lookups and Calculations'!$F$12</f>
        <v>0</v>
      </c>
      <c r="L4877" s="12">
        <f>(H4877 - I4877) * Dashboard!$I$13 * (Dashboard!$D$12 / 365) * 'Lookups and Calculations'!$F$12</f>
        <v>0</v>
      </c>
      <c r="M4877" s="3">
        <f>(G4877*2) * Dashboard!$I$13 * (Dashboard!$D$12 / 365) * 'Lookups and Calculations'!$F$12</f>
        <v>1602.0878730267946</v>
      </c>
      <c r="N4877" s="12">
        <f>H4877 * Dashboard!$I$14 * Dashboard!$I$15 * (Dashboard!$D$12 / 365) * 'Lookups and Calculations'!$F$12</f>
        <v>0</v>
      </c>
    </row>
    <row r="4878" spans="1:14" x14ac:dyDescent="0.35">
      <c r="A4878" s="2">
        <v>4877</v>
      </c>
      <c r="B4878" s="11">
        <v>1.0552272660375277</v>
      </c>
      <c r="C4878" s="11">
        <v>0.24889531041053781</v>
      </c>
      <c r="D4878" s="3">
        <f>B4878*Dashboard!$D$11*Dashboard!$D$10*SQRT(Dashboard!$D$12/365)</f>
        <v>261993.68975593062</v>
      </c>
      <c r="E4878" s="3">
        <f>IF(Dashboard!$I$3,C4878*Dashboard!$E$11*Dashboard!$E$10*SQRT(Dashboard!$D$12/365),0)</f>
        <v>123592.3347247652</v>
      </c>
      <c r="F4878" s="3">
        <f>D4878+IF(Dashboard!$I$3,E4878,0)</f>
        <v>385586.02448069584</v>
      </c>
      <c r="G4878" s="3">
        <f>IF(Dashboard!$I$4, ('Lookups and Calculations'!$F$9) / (1 - 'Lookups and Calculations'!$F$10), 'Lookups and Calculations'!$F$9)</f>
        <v>1951878.888340465</v>
      </c>
      <c r="H4878" s="12">
        <f t="shared" si="152"/>
        <v>0</v>
      </c>
      <c r="I4878" s="12">
        <f t="shared" si="153"/>
        <v>0</v>
      </c>
      <c r="J4878" s="13">
        <f>(1 - Dashboard!$I$9) * H4878 * Dashboard!$I$8 * 'Lookups and Calculations'!$F$12</f>
        <v>0</v>
      </c>
      <c r="K4878" s="12">
        <f>(1 - Dashboard!$I$11) * I4878 * Dashboard!$I$10 * 'Lookups and Calculations'!$F$12</f>
        <v>0</v>
      </c>
      <c r="L4878" s="12">
        <f>(H4878 - I4878) * Dashboard!$I$13 * (Dashboard!$D$12 / 365) * 'Lookups and Calculations'!$F$12</f>
        <v>0</v>
      </c>
      <c r="M4878" s="3">
        <f>(G4878*2) * Dashboard!$I$13 * (Dashboard!$D$12 / 365) * 'Lookups and Calculations'!$F$12</f>
        <v>1602.0878730267946</v>
      </c>
      <c r="N4878" s="12">
        <f>H4878 * Dashboard!$I$14 * Dashboard!$I$15 * (Dashboard!$D$12 / 365) * 'Lookups and Calculations'!$F$12</f>
        <v>0</v>
      </c>
    </row>
    <row r="4879" spans="1:14" x14ac:dyDescent="0.35">
      <c r="A4879" s="2">
        <v>4878</v>
      </c>
      <c r="B4879" s="11">
        <v>-0.38191579028081041</v>
      </c>
      <c r="C4879" s="11">
        <v>0.19015659781218769</v>
      </c>
      <c r="D4879" s="3">
        <f>B4879*Dashboard!$D$11*Dashboard!$D$10*SQRT(Dashboard!$D$12/365)</f>
        <v>-94822.727095987706</v>
      </c>
      <c r="E4879" s="3">
        <f>IF(Dashboard!$I$3,C4879*Dashboard!$E$11*Dashboard!$E$10*SQRT(Dashboard!$D$12/365),0)</f>
        <v>94424.832063575217</v>
      </c>
      <c r="F4879" s="3">
        <f>D4879+IF(Dashboard!$I$3,E4879,0)</f>
        <v>-397.89503241248894</v>
      </c>
      <c r="G4879" s="3">
        <f>IF(Dashboard!$I$4, ('Lookups and Calculations'!$F$9) / (1 - 'Lookups and Calculations'!$F$10), 'Lookups and Calculations'!$F$9)</f>
        <v>1951878.888340465</v>
      </c>
      <c r="H4879" s="12">
        <f t="shared" si="152"/>
        <v>0</v>
      </c>
      <c r="I4879" s="12">
        <f t="shared" si="153"/>
        <v>0</v>
      </c>
      <c r="J4879" s="13">
        <f>(1 - Dashboard!$I$9) * H4879 * Dashboard!$I$8 * 'Lookups and Calculations'!$F$12</f>
        <v>0</v>
      </c>
      <c r="K4879" s="12">
        <f>(1 - Dashboard!$I$11) * I4879 * Dashboard!$I$10 * 'Lookups and Calculations'!$F$12</f>
        <v>0</v>
      </c>
      <c r="L4879" s="12">
        <f>(H4879 - I4879) * Dashboard!$I$13 * (Dashboard!$D$12 / 365) * 'Lookups and Calculations'!$F$12</f>
        <v>0</v>
      </c>
      <c r="M4879" s="3">
        <f>(G4879*2) * Dashboard!$I$13 * (Dashboard!$D$12 / 365) * 'Lookups and Calculations'!$F$12</f>
        <v>1602.0878730267946</v>
      </c>
      <c r="N4879" s="12">
        <f>H4879 * Dashboard!$I$14 * Dashboard!$I$15 * (Dashboard!$D$12 / 365) * 'Lookups and Calculations'!$F$12</f>
        <v>0</v>
      </c>
    </row>
    <row r="4880" spans="1:14" x14ac:dyDescent="0.35">
      <c r="A4880" s="2">
        <v>4879</v>
      </c>
      <c r="B4880" s="11">
        <v>-1.0749776089009986</v>
      </c>
      <c r="C4880" s="11">
        <v>0.43075014021910674</v>
      </c>
      <c r="D4880" s="3">
        <f>B4880*Dashboard!$D$11*Dashboard!$D$10*SQRT(Dashboard!$D$12/365)</f>
        <v>-266897.33977264789</v>
      </c>
      <c r="E4880" s="3">
        <f>IF(Dashboard!$I$3,C4880*Dashboard!$E$11*Dashboard!$E$10*SQRT(Dashboard!$D$12/365),0)</f>
        <v>213894.81153697704</v>
      </c>
      <c r="F4880" s="3">
        <f>D4880+IF(Dashboard!$I$3,E4880,0)</f>
        <v>-53002.528235670849</v>
      </c>
      <c r="G4880" s="3">
        <f>IF(Dashboard!$I$4, ('Lookups and Calculations'!$F$9) / (1 - 'Lookups and Calculations'!$F$10), 'Lookups and Calculations'!$F$9)</f>
        <v>1951878.888340465</v>
      </c>
      <c r="H4880" s="12">
        <f t="shared" si="152"/>
        <v>0</v>
      </c>
      <c r="I4880" s="12">
        <f t="shared" si="153"/>
        <v>0</v>
      </c>
      <c r="J4880" s="13">
        <f>(1 - Dashboard!$I$9) * H4880 * Dashboard!$I$8 * 'Lookups and Calculations'!$F$12</f>
        <v>0</v>
      </c>
      <c r="K4880" s="12">
        <f>(1 - Dashboard!$I$11) * I4880 * Dashboard!$I$10 * 'Lookups and Calculations'!$F$12</f>
        <v>0</v>
      </c>
      <c r="L4880" s="12">
        <f>(H4880 - I4880) * Dashboard!$I$13 * (Dashboard!$D$12 / 365) * 'Lookups and Calculations'!$F$12</f>
        <v>0</v>
      </c>
      <c r="M4880" s="3">
        <f>(G4880*2) * Dashboard!$I$13 * (Dashboard!$D$12 / 365) * 'Lookups and Calculations'!$F$12</f>
        <v>1602.0878730267946</v>
      </c>
      <c r="N4880" s="12">
        <f>H4880 * Dashboard!$I$14 * Dashboard!$I$15 * (Dashboard!$D$12 / 365) * 'Lookups and Calculations'!$F$12</f>
        <v>0</v>
      </c>
    </row>
    <row r="4881" spans="1:14" x14ac:dyDescent="0.35">
      <c r="A4881" s="2">
        <v>4880</v>
      </c>
      <c r="B4881" s="11">
        <v>0.27725832232135605</v>
      </c>
      <c r="C4881" s="11">
        <v>0.41836776204204867</v>
      </c>
      <c r="D4881" s="3">
        <f>B4881*Dashboard!$D$11*Dashboard!$D$10*SQRT(Dashboard!$D$12/365)</f>
        <v>68838.186065150279</v>
      </c>
      <c r="E4881" s="3">
        <f>IF(Dashboard!$I$3,C4881*Dashboard!$E$11*Dashboard!$E$10*SQRT(Dashboard!$D$12/365),0)</f>
        <v>207746.17408043623</v>
      </c>
      <c r="F4881" s="3">
        <f>D4881+IF(Dashboard!$I$3,E4881,0)</f>
        <v>276584.36014558654</v>
      </c>
      <c r="G4881" s="3">
        <f>IF(Dashboard!$I$4, ('Lookups and Calculations'!$F$9) / (1 - 'Lookups and Calculations'!$F$10), 'Lookups and Calculations'!$F$9)</f>
        <v>1951878.888340465</v>
      </c>
      <c r="H4881" s="12">
        <f t="shared" si="152"/>
        <v>0</v>
      </c>
      <c r="I4881" s="12">
        <f t="shared" si="153"/>
        <v>0</v>
      </c>
      <c r="J4881" s="13">
        <f>(1 - Dashboard!$I$9) * H4881 * Dashboard!$I$8 * 'Lookups and Calculations'!$F$12</f>
        <v>0</v>
      </c>
      <c r="K4881" s="12">
        <f>(1 - Dashboard!$I$11) * I4881 * Dashboard!$I$10 * 'Lookups and Calculations'!$F$12</f>
        <v>0</v>
      </c>
      <c r="L4881" s="12">
        <f>(H4881 - I4881) * Dashboard!$I$13 * (Dashboard!$D$12 / 365) * 'Lookups and Calculations'!$F$12</f>
        <v>0</v>
      </c>
      <c r="M4881" s="3">
        <f>(G4881*2) * Dashboard!$I$13 * (Dashboard!$D$12 / 365) * 'Lookups and Calculations'!$F$12</f>
        <v>1602.0878730267946</v>
      </c>
      <c r="N4881" s="12">
        <f>H4881 * Dashboard!$I$14 * Dashboard!$I$15 * (Dashboard!$D$12 / 365) * 'Lookups and Calculations'!$F$12</f>
        <v>0</v>
      </c>
    </row>
    <row r="4882" spans="1:14" x14ac:dyDescent="0.35">
      <c r="A4882" s="2">
        <v>4881</v>
      </c>
      <c r="B4882" s="11">
        <v>0.12349647265691489</v>
      </c>
      <c r="C4882" s="11">
        <v>0.49071047182417504</v>
      </c>
      <c r="D4882" s="3">
        <f>B4882*Dashboard!$D$11*Dashboard!$D$10*SQRT(Dashboard!$D$12/365)</f>
        <v>30661.922397745224</v>
      </c>
      <c r="E4882" s="3">
        <f>IF(Dashboard!$I$3,C4882*Dashboard!$E$11*Dashboard!$E$10*SQRT(Dashboard!$D$12/365),0)</f>
        <v>243668.92564832018</v>
      </c>
      <c r="F4882" s="3">
        <f>D4882+IF(Dashboard!$I$3,E4882,0)</f>
        <v>274330.84804606542</v>
      </c>
      <c r="G4882" s="3">
        <f>IF(Dashboard!$I$4, ('Lookups and Calculations'!$F$9) / (1 - 'Lookups and Calculations'!$F$10), 'Lookups and Calculations'!$F$9)</f>
        <v>1951878.888340465</v>
      </c>
      <c r="H4882" s="12">
        <f t="shared" si="152"/>
        <v>0</v>
      </c>
      <c r="I4882" s="12">
        <f t="shared" si="153"/>
        <v>0</v>
      </c>
      <c r="J4882" s="13">
        <f>(1 - Dashboard!$I$9) * H4882 * Dashboard!$I$8 * 'Lookups and Calculations'!$F$12</f>
        <v>0</v>
      </c>
      <c r="K4882" s="12">
        <f>(1 - Dashboard!$I$11) * I4882 * Dashboard!$I$10 * 'Lookups and Calculations'!$F$12</f>
        <v>0</v>
      </c>
      <c r="L4882" s="12">
        <f>(H4882 - I4882) * Dashboard!$I$13 * (Dashboard!$D$12 / 365) * 'Lookups and Calculations'!$F$12</f>
        <v>0</v>
      </c>
      <c r="M4882" s="3">
        <f>(G4882*2) * Dashboard!$I$13 * (Dashboard!$D$12 / 365) * 'Lookups and Calculations'!$F$12</f>
        <v>1602.0878730267946</v>
      </c>
      <c r="N4882" s="12">
        <f>H4882 * Dashboard!$I$14 * Dashboard!$I$15 * (Dashboard!$D$12 / 365) * 'Lookups and Calculations'!$F$12</f>
        <v>0</v>
      </c>
    </row>
    <row r="4883" spans="1:14" x14ac:dyDescent="0.35">
      <c r="A4883" s="2">
        <v>4882</v>
      </c>
      <c r="B4883" s="11">
        <v>-1.5666615696688988</v>
      </c>
      <c r="C4883" s="11">
        <v>-2.0093604587128153</v>
      </c>
      <c r="D4883" s="3">
        <f>B4883*Dashboard!$D$11*Dashboard!$D$10*SQRT(Dashboard!$D$12/365)</f>
        <v>-388973.50215150282</v>
      </c>
      <c r="E4883" s="3">
        <f>IF(Dashboard!$I$3,C4883*Dashboard!$E$11*Dashboard!$E$10*SQRT(Dashboard!$D$12/365),0)</f>
        <v>-997775.12877328892</v>
      </c>
      <c r="F4883" s="3">
        <f>D4883+IF(Dashboard!$I$3,E4883,0)</f>
        <v>-1386748.6309247918</v>
      </c>
      <c r="G4883" s="3">
        <f>IF(Dashboard!$I$4, ('Lookups and Calculations'!$F$9) / (1 - 'Lookups and Calculations'!$F$10), 'Lookups and Calculations'!$F$9)</f>
        <v>1951878.888340465</v>
      </c>
      <c r="H4883" s="12">
        <f t="shared" si="152"/>
        <v>0</v>
      </c>
      <c r="I4883" s="12">
        <f t="shared" si="153"/>
        <v>0</v>
      </c>
      <c r="J4883" s="13">
        <f>(1 - Dashboard!$I$9) * H4883 * Dashboard!$I$8 * 'Lookups and Calculations'!$F$12</f>
        <v>0</v>
      </c>
      <c r="K4883" s="12">
        <f>(1 - Dashboard!$I$11) * I4883 * Dashboard!$I$10 * 'Lookups and Calculations'!$F$12</f>
        <v>0</v>
      </c>
      <c r="L4883" s="12">
        <f>(H4883 - I4883) * Dashboard!$I$13 * (Dashboard!$D$12 / 365) * 'Lookups and Calculations'!$F$12</f>
        <v>0</v>
      </c>
      <c r="M4883" s="3">
        <f>(G4883*2) * Dashboard!$I$13 * (Dashboard!$D$12 / 365) * 'Lookups and Calculations'!$F$12</f>
        <v>1602.0878730267946</v>
      </c>
      <c r="N4883" s="12">
        <f>H4883 * Dashboard!$I$14 * Dashboard!$I$15 * (Dashboard!$D$12 / 365) * 'Lookups and Calculations'!$F$12</f>
        <v>0</v>
      </c>
    </row>
    <row r="4884" spans="1:14" x14ac:dyDescent="0.35">
      <c r="A4884" s="2">
        <v>4883</v>
      </c>
      <c r="B4884" s="11">
        <v>0.23815973313716601</v>
      </c>
      <c r="C4884" s="11">
        <v>-0.18269971920614075</v>
      </c>
      <c r="D4884" s="3">
        <f>B4884*Dashboard!$D$11*Dashboard!$D$10*SQRT(Dashboard!$D$12/365)</f>
        <v>59130.719271686117</v>
      </c>
      <c r="E4884" s="3">
        <f>IF(Dashboard!$I$3,C4884*Dashboard!$E$11*Dashboard!$E$10*SQRT(Dashboard!$D$12/365),0)</f>
        <v>-90722.01807660074</v>
      </c>
      <c r="F4884" s="3">
        <f>D4884+IF(Dashboard!$I$3,E4884,0)</f>
        <v>-31591.298804914622</v>
      </c>
      <c r="G4884" s="3">
        <f>IF(Dashboard!$I$4, ('Lookups and Calculations'!$F$9) / (1 - 'Lookups and Calculations'!$F$10), 'Lookups and Calculations'!$F$9)</f>
        <v>1951878.888340465</v>
      </c>
      <c r="H4884" s="12">
        <f t="shared" si="152"/>
        <v>0</v>
      </c>
      <c r="I4884" s="12">
        <f t="shared" si="153"/>
        <v>0</v>
      </c>
      <c r="J4884" s="13">
        <f>(1 - Dashboard!$I$9) * H4884 * Dashboard!$I$8 * 'Lookups and Calculations'!$F$12</f>
        <v>0</v>
      </c>
      <c r="K4884" s="12">
        <f>(1 - Dashboard!$I$11) * I4884 * Dashboard!$I$10 * 'Lookups and Calculations'!$F$12</f>
        <v>0</v>
      </c>
      <c r="L4884" s="12">
        <f>(H4884 - I4884) * Dashboard!$I$13 * (Dashboard!$D$12 / 365) * 'Lookups and Calculations'!$F$12</f>
        <v>0</v>
      </c>
      <c r="M4884" s="3">
        <f>(G4884*2) * Dashboard!$I$13 * (Dashboard!$D$12 / 365) * 'Lookups and Calculations'!$F$12</f>
        <v>1602.0878730267946</v>
      </c>
      <c r="N4884" s="12">
        <f>H4884 * Dashboard!$I$14 * Dashboard!$I$15 * (Dashboard!$D$12 / 365) * 'Lookups and Calculations'!$F$12</f>
        <v>0</v>
      </c>
    </row>
    <row r="4885" spans="1:14" x14ac:dyDescent="0.35">
      <c r="A4885" s="2">
        <v>4884</v>
      </c>
      <c r="B4885" s="11">
        <v>-8.0809158766899578E-2</v>
      </c>
      <c r="C4885" s="11">
        <v>-0.98196801033252745</v>
      </c>
      <c r="D4885" s="3">
        <f>B4885*Dashboard!$D$11*Dashboard!$D$10*SQRT(Dashboard!$D$12/365)</f>
        <v>-20063.440694546927</v>
      </c>
      <c r="E4885" s="3">
        <f>IF(Dashboard!$I$3,C4885*Dashboard!$E$11*Dashboard!$E$10*SQRT(Dashboard!$D$12/365),0)</f>
        <v>-487609.50466221035</v>
      </c>
      <c r="F4885" s="3">
        <f>D4885+IF(Dashboard!$I$3,E4885,0)</f>
        <v>-507672.94535675726</v>
      </c>
      <c r="G4885" s="3">
        <f>IF(Dashboard!$I$4, ('Lookups and Calculations'!$F$9) / (1 - 'Lookups and Calculations'!$F$10), 'Lookups and Calculations'!$F$9)</f>
        <v>1951878.888340465</v>
      </c>
      <c r="H4885" s="12">
        <f t="shared" si="152"/>
        <v>0</v>
      </c>
      <c r="I4885" s="12">
        <f t="shared" si="153"/>
        <v>0</v>
      </c>
      <c r="J4885" s="13">
        <f>(1 - Dashboard!$I$9) * H4885 * Dashboard!$I$8 * 'Lookups and Calculations'!$F$12</f>
        <v>0</v>
      </c>
      <c r="K4885" s="12">
        <f>(1 - Dashboard!$I$11) * I4885 * Dashboard!$I$10 * 'Lookups and Calculations'!$F$12</f>
        <v>0</v>
      </c>
      <c r="L4885" s="12">
        <f>(H4885 - I4885) * Dashboard!$I$13 * (Dashboard!$D$12 / 365) * 'Lookups and Calculations'!$F$12</f>
        <v>0</v>
      </c>
      <c r="M4885" s="3">
        <f>(G4885*2) * Dashboard!$I$13 * (Dashboard!$D$12 / 365) * 'Lookups and Calculations'!$F$12</f>
        <v>1602.0878730267946</v>
      </c>
      <c r="N4885" s="12">
        <f>H4885 * Dashboard!$I$14 * Dashboard!$I$15 * (Dashboard!$D$12 / 365) * 'Lookups and Calculations'!$F$12</f>
        <v>0</v>
      </c>
    </row>
    <row r="4886" spans="1:14" x14ac:dyDescent="0.35">
      <c r="A4886" s="2">
        <v>4885</v>
      </c>
      <c r="B4886" s="11">
        <v>-0.47758794730937487</v>
      </c>
      <c r="C4886" s="11">
        <v>-1.431527334973604</v>
      </c>
      <c r="D4886" s="3">
        <f>B4886*Dashboard!$D$11*Dashboard!$D$10*SQRT(Dashboard!$D$12/365)</f>
        <v>-118576.37925562683</v>
      </c>
      <c r="E4886" s="3">
        <f>IF(Dashboard!$I$3,C4886*Dashboard!$E$11*Dashboard!$E$10*SQRT(Dashboard!$D$12/365),0)</f>
        <v>-710844.27127164556</v>
      </c>
      <c r="F4886" s="3">
        <f>D4886+IF(Dashboard!$I$3,E4886,0)</f>
        <v>-829420.65052727237</v>
      </c>
      <c r="G4886" s="3">
        <f>IF(Dashboard!$I$4, ('Lookups and Calculations'!$F$9) / (1 - 'Lookups and Calculations'!$F$10), 'Lookups and Calculations'!$F$9)</f>
        <v>1951878.888340465</v>
      </c>
      <c r="H4886" s="12">
        <f t="shared" si="152"/>
        <v>0</v>
      </c>
      <c r="I4886" s="12">
        <f t="shared" si="153"/>
        <v>0</v>
      </c>
      <c r="J4886" s="13">
        <f>(1 - Dashboard!$I$9) * H4886 * Dashboard!$I$8 * 'Lookups and Calculations'!$F$12</f>
        <v>0</v>
      </c>
      <c r="K4886" s="12">
        <f>(1 - Dashboard!$I$11) * I4886 * Dashboard!$I$10 * 'Lookups and Calculations'!$F$12</f>
        <v>0</v>
      </c>
      <c r="L4886" s="12">
        <f>(H4886 - I4886) * Dashboard!$I$13 * (Dashboard!$D$12 / 365) * 'Lookups and Calculations'!$F$12</f>
        <v>0</v>
      </c>
      <c r="M4886" s="3">
        <f>(G4886*2) * Dashboard!$I$13 * (Dashboard!$D$12 / 365) * 'Lookups and Calculations'!$F$12</f>
        <v>1602.0878730267946</v>
      </c>
      <c r="N4886" s="12">
        <f>H4886 * Dashboard!$I$14 * Dashboard!$I$15 * (Dashboard!$D$12 / 365) * 'Lookups and Calculations'!$F$12</f>
        <v>0</v>
      </c>
    </row>
    <row r="4887" spans="1:14" x14ac:dyDescent="0.35">
      <c r="A4887" s="2">
        <v>4886</v>
      </c>
      <c r="B4887" s="11">
        <v>-0.45402025529315493</v>
      </c>
      <c r="C4887" s="11">
        <v>-0.16927168971690071</v>
      </c>
      <c r="D4887" s="3">
        <f>B4887*Dashboard!$D$11*Dashboard!$D$10*SQRT(Dashboard!$D$12/365)</f>
        <v>-112724.95104760963</v>
      </c>
      <c r="E4887" s="3">
        <f>IF(Dashboard!$I$3,C4887*Dashboard!$E$11*Dashboard!$E$10*SQRT(Dashboard!$D$12/365),0)</f>
        <v>-84054.148310027958</v>
      </c>
      <c r="F4887" s="3">
        <f>D4887+IF(Dashboard!$I$3,E4887,0)</f>
        <v>-196779.09935763758</v>
      </c>
      <c r="G4887" s="3">
        <f>IF(Dashboard!$I$4, ('Lookups and Calculations'!$F$9) / (1 - 'Lookups and Calculations'!$F$10), 'Lookups and Calculations'!$F$9)</f>
        <v>1951878.888340465</v>
      </c>
      <c r="H4887" s="12">
        <f t="shared" si="152"/>
        <v>0</v>
      </c>
      <c r="I4887" s="12">
        <f t="shared" si="153"/>
        <v>0</v>
      </c>
      <c r="J4887" s="13">
        <f>(1 - Dashboard!$I$9) * H4887 * Dashboard!$I$8 * 'Lookups and Calculations'!$F$12</f>
        <v>0</v>
      </c>
      <c r="K4887" s="12">
        <f>(1 - Dashboard!$I$11) * I4887 * Dashboard!$I$10 * 'Lookups and Calculations'!$F$12</f>
        <v>0</v>
      </c>
      <c r="L4887" s="12">
        <f>(H4887 - I4887) * Dashboard!$I$13 * (Dashboard!$D$12 / 365) * 'Lookups and Calculations'!$F$12</f>
        <v>0</v>
      </c>
      <c r="M4887" s="3">
        <f>(G4887*2) * Dashboard!$I$13 * (Dashboard!$D$12 / 365) * 'Lookups and Calculations'!$F$12</f>
        <v>1602.0878730267946</v>
      </c>
      <c r="N4887" s="12">
        <f>H4887 * Dashboard!$I$14 * Dashboard!$I$15 * (Dashboard!$D$12 / 365) * 'Lookups and Calculations'!$F$12</f>
        <v>0</v>
      </c>
    </row>
    <row r="4888" spans="1:14" x14ac:dyDescent="0.35">
      <c r="A4888" s="2">
        <v>4887</v>
      </c>
      <c r="B4888" s="11">
        <v>-0.72548460181301766</v>
      </c>
      <c r="C4888" s="11">
        <v>-0.27176142999458519</v>
      </c>
      <c r="D4888" s="3">
        <f>B4888*Dashboard!$D$11*Dashboard!$D$10*SQRT(Dashboard!$D$12/365)</f>
        <v>-180124.59856523923</v>
      </c>
      <c r="E4888" s="3">
        <f>IF(Dashboard!$I$3,C4888*Dashboard!$E$11*Dashboard!$E$10*SQRT(Dashboard!$D$12/365),0)</f>
        <v>-134946.81585511132</v>
      </c>
      <c r="F4888" s="3">
        <f>D4888+IF(Dashboard!$I$3,E4888,0)</f>
        <v>-315071.41442035057</v>
      </c>
      <c r="G4888" s="3">
        <f>IF(Dashboard!$I$4, ('Lookups and Calculations'!$F$9) / (1 - 'Lookups and Calculations'!$F$10), 'Lookups and Calculations'!$F$9)</f>
        <v>1951878.888340465</v>
      </c>
      <c r="H4888" s="12">
        <f t="shared" si="152"/>
        <v>0</v>
      </c>
      <c r="I4888" s="12">
        <f t="shared" si="153"/>
        <v>0</v>
      </c>
      <c r="J4888" s="13">
        <f>(1 - Dashboard!$I$9) * H4888 * Dashboard!$I$8 * 'Lookups and Calculations'!$F$12</f>
        <v>0</v>
      </c>
      <c r="K4888" s="12">
        <f>(1 - Dashboard!$I$11) * I4888 * Dashboard!$I$10 * 'Lookups and Calculations'!$F$12</f>
        <v>0</v>
      </c>
      <c r="L4888" s="12">
        <f>(H4888 - I4888) * Dashboard!$I$13 * (Dashboard!$D$12 / 365) * 'Lookups and Calculations'!$F$12</f>
        <v>0</v>
      </c>
      <c r="M4888" s="3">
        <f>(G4888*2) * Dashboard!$I$13 * (Dashboard!$D$12 / 365) * 'Lookups and Calculations'!$F$12</f>
        <v>1602.0878730267946</v>
      </c>
      <c r="N4888" s="12">
        <f>H4888 * Dashboard!$I$14 * Dashboard!$I$15 * (Dashboard!$D$12 / 365) * 'Lookups and Calculations'!$F$12</f>
        <v>0</v>
      </c>
    </row>
    <row r="4889" spans="1:14" x14ac:dyDescent="0.35">
      <c r="A4889" s="2">
        <v>4888</v>
      </c>
      <c r="B4889" s="11">
        <v>-0.21245150999291798</v>
      </c>
      <c r="C4889" s="11">
        <v>-0.5648104734150089</v>
      </c>
      <c r="D4889" s="3">
        <f>B4889*Dashboard!$D$11*Dashboard!$D$10*SQRT(Dashboard!$D$12/365)</f>
        <v>-52747.83621378112</v>
      </c>
      <c r="E4889" s="3">
        <f>IF(Dashboard!$I$3,C4889*Dashboard!$E$11*Dashboard!$E$10*SQRT(Dashboard!$D$12/365),0)</f>
        <v>-280464.28424553154</v>
      </c>
      <c r="F4889" s="3">
        <f>D4889+IF(Dashboard!$I$3,E4889,0)</f>
        <v>-333212.12045931269</v>
      </c>
      <c r="G4889" s="3">
        <f>IF(Dashboard!$I$4, ('Lookups and Calculations'!$F$9) / (1 - 'Lookups and Calculations'!$F$10), 'Lookups and Calculations'!$F$9)</f>
        <v>1951878.888340465</v>
      </c>
      <c r="H4889" s="12">
        <f t="shared" si="152"/>
        <v>0</v>
      </c>
      <c r="I4889" s="12">
        <f t="shared" si="153"/>
        <v>0</v>
      </c>
      <c r="J4889" s="13">
        <f>(1 - Dashboard!$I$9) * H4889 * Dashboard!$I$8 * 'Lookups and Calculations'!$F$12</f>
        <v>0</v>
      </c>
      <c r="K4889" s="12">
        <f>(1 - Dashboard!$I$11) * I4889 * Dashboard!$I$10 * 'Lookups and Calculations'!$F$12</f>
        <v>0</v>
      </c>
      <c r="L4889" s="12">
        <f>(H4889 - I4889) * Dashboard!$I$13 * (Dashboard!$D$12 / 365) * 'Lookups and Calculations'!$F$12</f>
        <v>0</v>
      </c>
      <c r="M4889" s="3">
        <f>(G4889*2) * Dashboard!$I$13 * (Dashboard!$D$12 / 365) * 'Lookups and Calculations'!$F$12</f>
        <v>1602.0878730267946</v>
      </c>
      <c r="N4889" s="12">
        <f>H4889 * Dashboard!$I$14 * Dashboard!$I$15 * (Dashboard!$D$12 / 365) * 'Lookups and Calculations'!$F$12</f>
        <v>0</v>
      </c>
    </row>
    <row r="4890" spans="1:14" x14ac:dyDescent="0.35">
      <c r="A4890" s="2">
        <v>4889</v>
      </c>
      <c r="B4890" s="11">
        <v>0.11426383606911718</v>
      </c>
      <c r="C4890" s="11">
        <v>-1.3125683746341987</v>
      </c>
      <c r="D4890" s="3">
        <f>B4890*Dashboard!$D$11*Dashboard!$D$10*SQRT(Dashboard!$D$12/365)</f>
        <v>28369.627075529108</v>
      </c>
      <c r="E4890" s="3">
        <f>IF(Dashboard!$I$3,C4890*Dashboard!$E$11*Dashboard!$E$10*SQRT(Dashboard!$D$12/365),0)</f>
        <v>-651773.58962430106</v>
      </c>
      <c r="F4890" s="3">
        <f>D4890+IF(Dashboard!$I$3,E4890,0)</f>
        <v>-623403.96254877199</v>
      </c>
      <c r="G4890" s="3">
        <f>IF(Dashboard!$I$4, ('Lookups and Calculations'!$F$9) / (1 - 'Lookups and Calculations'!$F$10), 'Lookups and Calculations'!$F$9)</f>
        <v>1951878.888340465</v>
      </c>
      <c r="H4890" s="12">
        <f t="shared" si="152"/>
        <v>0</v>
      </c>
      <c r="I4890" s="12">
        <f t="shared" si="153"/>
        <v>0</v>
      </c>
      <c r="J4890" s="13">
        <f>(1 - Dashboard!$I$9) * H4890 * Dashboard!$I$8 * 'Lookups and Calculations'!$F$12</f>
        <v>0</v>
      </c>
      <c r="K4890" s="12">
        <f>(1 - Dashboard!$I$11) * I4890 * Dashboard!$I$10 * 'Lookups and Calculations'!$F$12</f>
        <v>0</v>
      </c>
      <c r="L4890" s="12">
        <f>(H4890 - I4890) * Dashboard!$I$13 * (Dashboard!$D$12 / 365) * 'Lookups and Calculations'!$F$12</f>
        <v>0</v>
      </c>
      <c r="M4890" s="3">
        <f>(G4890*2) * Dashboard!$I$13 * (Dashboard!$D$12 / 365) * 'Lookups and Calculations'!$F$12</f>
        <v>1602.0878730267946</v>
      </c>
      <c r="N4890" s="12">
        <f>H4890 * Dashboard!$I$14 * Dashboard!$I$15 * (Dashboard!$D$12 / 365) * 'Lookups and Calculations'!$F$12</f>
        <v>0</v>
      </c>
    </row>
    <row r="4891" spans="1:14" x14ac:dyDescent="0.35">
      <c r="A4891" s="2">
        <v>4890</v>
      </c>
      <c r="B4891" s="11">
        <v>0.39244144277484239</v>
      </c>
      <c r="C4891" s="11">
        <v>0.84058085035201169</v>
      </c>
      <c r="D4891" s="3">
        <f>B4891*Dashboard!$D$11*Dashboard!$D$10*SQRT(Dashboard!$D$12/365)</f>
        <v>97436.054691620637</v>
      </c>
      <c r="E4891" s="3">
        <f>IF(Dashboard!$I$3,C4891*Dashboard!$E$11*Dashboard!$E$10*SQRT(Dashboard!$D$12/365),0)</f>
        <v>417401.79695862648</v>
      </c>
      <c r="F4891" s="3">
        <f>D4891+IF(Dashboard!$I$3,E4891,0)</f>
        <v>514837.85165024712</v>
      </c>
      <c r="G4891" s="3">
        <f>IF(Dashboard!$I$4, ('Lookups and Calculations'!$F$9) / (1 - 'Lookups and Calculations'!$F$10), 'Lookups and Calculations'!$F$9)</f>
        <v>1951878.888340465</v>
      </c>
      <c r="H4891" s="12">
        <f t="shared" si="152"/>
        <v>0</v>
      </c>
      <c r="I4891" s="12">
        <f t="shared" si="153"/>
        <v>0</v>
      </c>
      <c r="J4891" s="13">
        <f>(1 - Dashboard!$I$9) * H4891 * Dashboard!$I$8 * 'Lookups and Calculations'!$F$12</f>
        <v>0</v>
      </c>
      <c r="K4891" s="12">
        <f>(1 - Dashboard!$I$11) * I4891 * Dashboard!$I$10 * 'Lookups and Calculations'!$F$12</f>
        <v>0</v>
      </c>
      <c r="L4891" s="12">
        <f>(H4891 - I4891) * Dashboard!$I$13 * (Dashboard!$D$12 / 365) * 'Lookups and Calculations'!$F$12</f>
        <v>0</v>
      </c>
      <c r="M4891" s="3">
        <f>(G4891*2) * Dashboard!$I$13 * (Dashboard!$D$12 / 365) * 'Lookups and Calculations'!$F$12</f>
        <v>1602.0878730267946</v>
      </c>
      <c r="N4891" s="12">
        <f>H4891 * Dashboard!$I$14 * Dashboard!$I$15 * (Dashboard!$D$12 / 365) * 'Lookups and Calculations'!$F$12</f>
        <v>0</v>
      </c>
    </row>
    <row r="4892" spans="1:14" x14ac:dyDescent="0.35">
      <c r="A4892" s="2">
        <v>4891</v>
      </c>
      <c r="B4892" s="11">
        <v>0.20965884376127758</v>
      </c>
      <c r="C4892" s="11">
        <v>-7.7336660692769134E-3</v>
      </c>
      <c r="D4892" s="3">
        <f>B4892*Dashboard!$D$11*Dashboard!$D$10*SQRT(Dashboard!$D$12/365)</f>
        <v>52054.468108319146</v>
      </c>
      <c r="E4892" s="3">
        <f>IF(Dashboard!$I$3,C4892*Dashboard!$E$11*Dashboard!$E$10*SQRT(Dashboard!$D$12/365),0)</f>
        <v>-3840.2565476507416</v>
      </c>
      <c r="F4892" s="3">
        <f>D4892+IF(Dashboard!$I$3,E4892,0)</f>
        <v>48214.211560668402</v>
      </c>
      <c r="G4892" s="3">
        <f>IF(Dashboard!$I$4, ('Lookups and Calculations'!$F$9) / (1 - 'Lookups and Calculations'!$F$10), 'Lookups and Calculations'!$F$9)</f>
        <v>1951878.888340465</v>
      </c>
      <c r="H4892" s="12">
        <f t="shared" si="152"/>
        <v>0</v>
      </c>
      <c r="I4892" s="12">
        <f t="shared" si="153"/>
        <v>0</v>
      </c>
      <c r="J4892" s="13">
        <f>(1 - Dashboard!$I$9) * H4892 * Dashboard!$I$8 * 'Lookups and Calculations'!$F$12</f>
        <v>0</v>
      </c>
      <c r="K4892" s="12">
        <f>(1 - Dashboard!$I$11) * I4892 * Dashboard!$I$10 * 'Lookups and Calculations'!$F$12</f>
        <v>0</v>
      </c>
      <c r="L4892" s="12">
        <f>(H4892 - I4892) * Dashboard!$I$13 * (Dashboard!$D$12 / 365) * 'Lookups and Calculations'!$F$12</f>
        <v>0</v>
      </c>
      <c r="M4892" s="3">
        <f>(G4892*2) * Dashboard!$I$13 * (Dashboard!$D$12 / 365) * 'Lookups and Calculations'!$F$12</f>
        <v>1602.0878730267946</v>
      </c>
      <c r="N4892" s="12">
        <f>H4892 * Dashboard!$I$14 * Dashboard!$I$15 * (Dashboard!$D$12 / 365) * 'Lookups and Calculations'!$F$12</f>
        <v>0</v>
      </c>
    </row>
    <row r="4893" spans="1:14" x14ac:dyDescent="0.35">
      <c r="A4893" s="2">
        <v>4892</v>
      </c>
      <c r="B4893" s="11">
        <v>-1.0312805186665424</v>
      </c>
      <c r="C4893" s="11">
        <v>-0.15596636677669323</v>
      </c>
      <c r="D4893" s="3">
        <f>B4893*Dashboard!$D$11*Dashboard!$D$10*SQRT(Dashboard!$D$12/365)</f>
        <v>-256048.14901480038</v>
      </c>
      <c r="E4893" s="3">
        <f>IF(Dashboard!$I$3,C4893*Dashboard!$E$11*Dashboard!$E$10*SQRT(Dashboard!$D$12/365),0)</f>
        <v>-77447.210140984826</v>
      </c>
      <c r="F4893" s="3">
        <f>D4893+IF(Dashboard!$I$3,E4893,0)</f>
        <v>-333495.35915578518</v>
      </c>
      <c r="G4893" s="3">
        <f>IF(Dashboard!$I$4, ('Lookups and Calculations'!$F$9) / (1 - 'Lookups and Calculations'!$F$10), 'Lookups and Calculations'!$F$9)</f>
        <v>1951878.888340465</v>
      </c>
      <c r="H4893" s="12">
        <f t="shared" si="152"/>
        <v>0</v>
      </c>
      <c r="I4893" s="12">
        <f t="shared" si="153"/>
        <v>0</v>
      </c>
      <c r="J4893" s="13">
        <f>(1 - Dashboard!$I$9) * H4893 * Dashboard!$I$8 * 'Lookups and Calculations'!$F$12</f>
        <v>0</v>
      </c>
      <c r="K4893" s="12">
        <f>(1 - Dashboard!$I$11) * I4893 * Dashboard!$I$10 * 'Lookups and Calculations'!$F$12</f>
        <v>0</v>
      </c>
      <c r="L4893" s="12">
        <f>(H4893 - I4893) * Dashboard!$I$13 * (Dashboard!$D$12 / 365) * 'Lookups and Calculations'!$F$12</f>
        <v>0</v>
      </c>
      <c r="M4893" s="3">
        <f>(G4893*2) * Dashboard!$I$13 * (Dashboard!$D$12 / 365) * 'Lookups and Calculations'!$F$12</f>
        <v>1602.0878730267946</v>
      </c>
      <c r="N4893" s="12">
        <f>H4893 * Dashboard!$I$14 * Dashboard!$I$15 * (Dashboard!$D$12 / 365) * 'Lookups and Calculations'!$F$12</f>
        <v>0</v>
      </c>
    </row>
    <row r="4894" spans="1:14" x14ac:dyDescent="0.35">
      <c r="A4894" s="2">
        <v>4893</v>
      </c>
      <c r="B4894" s="11">
        <v>4.0041380526516637E-2</v>
      </c>
      <c r="C4894" s="11">
        <v>-0.24196703817897841</v>
      </c>
      <c r="D4894" s="3">
        <f>B4894*Dashboard!$D$11*Dashboard!$D$10*SQRT(Dashboard!$D$12/365)</f>
        <v>9941.544693454005</v>
      </c>
      <c r="E4894" s="3">
        <f>IF(Dashboard!$I$3,C4894*Dashboard!$E$11*Dashboard!$E$10*SQRT(Dashboard!$D$12/365),0)</f>
        <v>-120152.00738675793</v>
      </c>
      <c r="F4894" s="3">
        <f>D4894+IF(Dashboard!$I$3,E4894,0)</f>
        <v>-110210.46269330393</v>
      </c>
      <c r="G4894" s="3">
        <f>IF(Dashboard!$I$4, ('Lookups and Calculations'!$F$9) / (1 - 'Lookups and Calculations'!$F$10), 'Lookups and Calculations'!$F$9)</f>
        <v>1951878.888340465</v>
      </c>
      <c r="H4894" s="12">
        <f t="shared" si="152"/>
        <v>0</v>
      </c>
      <c r="I4894" s="12">
        <f t="shared" si="153"/>
        <v>0</v>
      </c>
      <c r="J4894" s="13">
        <f>(1 - Dashboard!$I$9) * H4894 * Dashboard!$I$8 * 'Lookups and Calculations'!$F$12</f>
        <v>0</v>
      </c>
      <c r="K4894" s="12">
        <f>(1 - Dashboard!$I$11) * I4894 * Dashboard!$I$10 * 'Lookups and Calculations'!$F$12</f>
        <v>0</v>
      </c>
      <c r="L4894" s="12">
        <f>(H4894 - I4894) * Dashboard!$I$13 * (Dashboard!$D$12 / 365) * 'Lookups and Calculations'!$F$12</f>
        <v>0</v>
      </c>
      <c r="M4894" s="3">
        <f>(G4894*2) * Dashboard!$I$13 * (Dashboard!$D$12 / 365) * 'Lookups and Calculations'!$F$12</f>
        <v>1602.0878730267946</v>
      </c>
      <c r="N4894" s="12">
        <f>H4894 * Dashboard!$I$14 * Dashboard!$I$15 * (Dashboard!$D$12 / 365) * 'Lookups and Calculations'!$F$12</f>
        <v>0</v>
      </c>
    </row>
    <row r="4895" spans="1:14" x14ac:dyDescent="0.35">
      <c r="A4895" s="2">
        <v>4894</v>
      </c>
      <c r="B4895" s="11">
        <v>0.15057330147151149</v>
      </c>
      <c r="C4895" s="11">
        <v>-1.4847755795669793</v>
      </c>
      <c r="D4895" s="3">
        <f>B4895*Dashboard!$D$11*Dashboard!$D$10*SQRT(Dashboard!$D$12/365)</f>
        <v>37384.605289236752</v>
      </c>
      <c r="E4895" s="3">
        <f>IF(Dashboard!$I$3,C4895*Dashboard!$E$11*Dashboard!$E$10*SQRT(Dashboard!$D$12/365),0)</f>
        <v>-737285.40774157539</v>
      </c>
      <c r="F4895" s="3">
        <f>D4895+IF(Dashboard!$I$3,E4895,0)</f>
        <v>-699900.80245233863</v>
      </c>
      <c r="G4895" s="3">
        <f>IF(Dashboard!$I$4, ('Lookups and Calculations'!$F$9) / (1 - 'Lookups and Calculations'!$F$10), 'Lookups and Calculations'!$F$9)</f>
        <v>1951878.888340465</v>
      </c>
      <c r="H4895" s="12">
        <f t="shared" si="152"/>
        <v>0</v>
      </c>
      <c r="I4895" s="12">
        <f t="shared" si="153"/>
        <v>0</v>
      </c>
      <c r="J4895" s="13">
        <f>(1 - Dashboard!$I$9) * H4895 * Dashboard!$I$8 * 'Lookups and Calculations'!$F$12</f>
        <v>0</v>
      </c>
      <c r="K4895" s="12">
        <f>(1 - Dashboard!$I$11) * I4895 * Dashboard!$I$10 * 'Lookups and Calculations'!$F$12</f>
        <v>0</v>
      </c>
      <c r="L4895" s="12">
        <f>(H4895 - I4895) * Dashboard!$I$13 * (Dashboard!$D$12 / 365) * 'Lookups and Calculations'!$F$12</f>
        <v>0</v>
      </c>
      <c r="M4895" s="3">
        <f>(G4895*2) * Dashboard!$I$13 * (Dashboard!$D$12 / 365) * 'Lookups and Calculations'!$F$12</f>
        <v>1602.0878730267946</v>
      </c>
      <c r="N4895" s="12">
        <f>H4895 * Dashboard!$I$14 * Dashboard!$I$15 * (Dashboard!$D$12 / 365) * 'Lookups and Calculations'!$F$12</f>
        <v>0</v>
      </c>
    </row>
    <row r="4896" spans="1:14" x14ac:dyDescent="0.35">
      <c r="A4896" s="2">
        <v>4895</v>
      </c>
      <c r="B4896" s="11">
        <v>-0.51411456748381523</v>
      </c>
      <c r="C4896" s="11">
        <v>-0.66896191383466841</v>
      </c>
      <c r="D4896" s="3">
        <f>B4896*Dashboard!$D$11*Dashboard!$D$10*SQRT(Dashboard!$D$12/365)</f>
        <v>-127645.27303975949</v>
      </c>
      <c r="E4896" s="3">
        <f>IF(Dashboard!$I$3,C4896*Dashboard!$E$11*Dashboard!$E$10*SQRT(Dashboard!$D$12/365),0)</f>
        <v>-332182.09148416889</v>
      </c>
      <c r="F4896" s="3">
        <f>D4896+IF(Dashboard!$I$3,E4896,0)</f>
        <v>-459827.36452392838</v>
      </c>
      <c r="G4896" s="3">
        <f>IF(Dashboard!$I$4, ('Lookups and Calculations'!$F$9) / (1 - 'Lookups and Calculations'!$F$10), 'Lookups and Calculations'!$F$9)</f>
        <v>1951878.888340465</v>
      </c>
      <c r="H4896" s="12">
        <f t="shared" si="152"/>
        <v>0</v>
      </c>
      <c r="I4896" s="12">
        <f t="shared" si="153"/>
        <v>0</v>
      </c>
      <c r="J4896" s="13">
        <f>(1 - Dashboard!$I$9) * H4896 * Dashboard!$I$8 * 'Lookups and Calculations'!$F$12</f>
        <v>0</v>
      </c>
      <c r="K4896" s="12">
        <f>(1 - Dashboard!$I$11) * I4896 * Dashboard!$I$10 * 'Lookups and Calculations'!$F$12</f>
        <v>0</v>
      </c>
      <c r="L4896" s="12">
        <f>(H4896 - I4896) * Dashboard!$I$13 * (Dashboard!$D$12 / 365) * 'Lookups and Calculations'!$F$12</f>
        <v>0</v>
      </c>
      <c r="M4896" s="3">
        <f>(G4896*2) * Dashboard!$I$13 * (Dashboard!$D$12 / 365) * 'Lookups and Calculations'!$F$12</f>
        <v>1602.0878730267946</v>
      </c>
      <c r="N4896" s="12">
        <f>H4896 * Dashboard!$I$14 * Dashboard!$I$15 * (Dashboard!$D$12 / 365) * 'Lookups and Calculations'!$F$12</f>
        <v>0</v>
      </c>
    </row>
    <row r="4897" spans="1:14" x14ac:dyDescent="0.35">
      <c r="A4897" s="2">
        <v>4896</v>
      </c>
      <c r="B4897" s="11">
        <v>0.35087117094634102</v>
      </c>
      <c r="C4897" s="11">
        <v>-0.74311390844553549</v>
      </c>
      <c r="D4897" s="3">
        <f>B4897*Dashboard!$D$11*Dashboard!$D$10*SQRT(Dashboard!$D$12/365)</f>
        <v>87114.914164799964</v>
      </c>
      <c r="E4897" s="3">
        <f>IF(Dashboard!$I$3,C4897*Dashboard!$E$11*Dashboard!$E$10*SQRT(Dashboard!$D$12/365),0)</f>
        <v>-369003.26791910769</v>
      </c>
      <c r="F4897" s="3">
        <f>D4897+IF(Dashboard!$I$3,E4897,0)</f>
        <v>-281888.35375430773</v>
      </c>
      <c r="G4897" s="3">
        <f>IF(Dashboard!$I$4, ('Lookups and Calculations'!$F$9) / (1 - 'Lookups and Calculations'!$F$10), 'Lookups and Calculations'!$F$9)</f>
        <v>1951878.888340465</v>
      </c>
      <c r="H4897" s="12">
        <f t="shared" si="152"/>
        <v>0</v>
      </c>
      <c r="I4897" s="12">
        <f t="shared" si="153"/>
        <v>0</v>
      </c>
      <c r="J4897" s="13">
        <f>(1 - Dashboard!$I$9) * H4897 * Dashboard!$I$8 * 'Lookups and Calculations'!$F$12</f>
        <v>0</v>
      </c>
      <c r="K4897" s="12">
        <f>(1 - Dashboard!$I$11) * I4897 * Dashboard!$I$10 * 'Lookups and Calculations'!$F$12</f>
        <v>0</v>
      </c>
      <c r="L4897" s="12">
        <f>(H4897 - I4897) * Dashboard!$I$13 * (Dashboard!$D$12 / 365) * 'Lookups and Calculations'!$F$12</f>
        <v>0</v>
      </c>
      <c r="M4897" s="3">
        <f>(G4897*2) * Dashboard!$I$13 * (Dashboard!$D$12 / 365) * 'Lookups and Calculations'!$F$12</f>
        <v>1602.0878730267946</v>
      </c>
      <c r="N4897" s="12">
        <f>H4897 * Dashboard!$I$14 * Dashboard!$I$15 * (Dashboard!$D$12 / 365) * 'Lookups and Calculations'!$F$12</f>
        <v>0</v>
      </c>
    </row>
    <row r="4898" spans="1:14" x14ac:dyDescent="0.35">
      <c r="A4898" s="2">
        <v>4897</v>
      </c>
      <c r="B4898" s="11">
        <v>1.2721195780343539</v>
      </c>
      <c r="C4898" s="11">
        <v>-1.4726951919438737E-2</v>
      </c>
      <c r="D4898" s="3">
        <f>B4898*Dashboard!$D$11*Dashboard!$D$10*SQRT(Dashboard!$D$12/365)</f>
        <v>315844.09613627725</v>
      </c>
      <c r="E4898" s="3">
        <f>IF(Dashboard!$I$3,C4898*Dashboard!$E$11*Dashboard!$E$10*SQRT(Dashboard!$D$12/365),0)</f>
        <v>-7312.8672778148666</v>
      </c>
      <c r="F4898" s="3">
        <f>D4898+IF(Dashboard!$I$3,E4898,0)</f>
        <v>308531.22885846236</v>
      </c>
      <c r="G4898" s="3">
        <f>IF(Dashboard!$I$4, ('Lookups and Calculations'!$F$9) / (1 - 'Lookups and Calculations'!$F$10), 'Lookups and Calculations'!$F$9)</f>
        <v>1951878.888340465</v>
      </c>
      <c r="H4898" s="12">
        <f t="shared" si="152"/>
        <v>0</v>
      </c>
      <c r="I4898" s="12">
        <f t="shared" si="153"/>
        <v>0</v>
      </c>
      <c r="J4898" s="13">
        <f>(1 - Dashboard!$I$9) * H4898 * Dashboard!$I$8 * 'Lookups and Calculations'!$F$12</f>
        <v>0</v>
      </c>
      <c r="K4898" s="12">
        <f>(1 - Dashboard!$I$11) * I4898 * Dashboard!$I$10 * 'Lookups and Calculations'!$F$12</f>
        <v>0</v>
      </c>
      <c r="L4898" s="12">
        <f>(H4898 - I4898) * Dashboard!$I$13 * (Dashboard!$D$12 / 365) * 'Lookups and Calculations'!$F$12</f>
        <v>0</v>
      </c>
      <c r="M4898" s="3">
        <f>(G4898*2) * Dashboard!$I$13 * (Dashboard!$D$12 / 365) * 'Lookups and Calculations'!$F$12</f>
        <v>1602.0878730267946</v>
      </c>
      <c r="N4898" s="12">
        <f>H4898 * Dashboard!$I$14 * Dashboard!$I$15 * (Dashboard!$D$12 / 365) * 'Lookups and Calculations'!$F$12</f>
        <v>0</v>
      </c>
    </row>
    <row r="4899" spans="1:14" x14ac:dyDescent="0.35">
      <c r="A4899" s="2">
        <v>4898</v>
      </c>
      <c r="B4899" s="11">
        <v>-1.4035385668338964</v>
      </c>
      <c r="C4899" s="11">
        <v>0.35577740094454285</v>
      </c>
      <c r="D4899" s="3">
        <f>B4899*Dashboard!$D$11*Dashboard!$D$10*SQRT(Dashboard!$D$12/365)</f>
        <v>-348473.03483767819</v>
      </c>
      <c r="E4899" s="3">
        <f>IF(Dashboard!$I$3,C4899*Dashboard!$E$11*Dashboard!$E$10*SQRT(Dashboard!$D$12/365),0)</f>
        <v>176666.08323200964</v>
      </c>
      <c r="F4899" s="3">
        <f>D4899+IF(Dashboard!$I$3,E4899,0)</f>
        <v>-171806.95160566855</v>
      </c>
      <c r="G4899" s="3">
        <f>IF(Dashboard!$I$4, ('Lookups and Calculations'!$F$9) / (1 - 'Lookups and Calculations'!$F$10), 'Lookups and Calculations'!$F$9)</f>
        <v>1951878.888340465</v>
      </c>
      <c r="H4899" s="12">
        <f t="shared" si="152"/>
        <v>0</v>
      </c>
      <c r="I4899" s="12">
        <f t="shared" si="153"/>
        <v>0</v>
      </c>
      <c r="J4899" s="13">
        <f>(1 - Dashboard!$I$9) * H4899 * Dashboard!$I$8 * 'Lookups and Calculations'!$F$12</f>
        <v>0</v>
      </c>
      <c r="K4899" s="12">
        <f>(1 - Dashboard!$I$11) * I4899 * Dashboard!$I$10 * 'Lookups and Calculations'!$F$12</f>
        <v>0</v>
      </c>
      <c r="L4899" s="12">
        <f>(H4899 - I4899) * Dashboard!$I$13 * (Dashboard!$D$12 / 365) * 'Lookups and Calculations'!$F$12</f>
        <v>0</v>
      </c>
      <c r="M4899" s="3">
        <f>(G4899*2) * Dashboard!$I$13 * (Dashboard!$D$12 / 365) * 'Lookups and Calculations'!$F$12</f>
        <v>1602.0878730267946</v>
      </c>
      <c r="N4899" s="12">
        <f>H4899 * Dashboard!$I$14 * Dashboard!$I$15 * (Dashboard!$D$12 / 365) * 'Lookups and Calculations'!$F$12</f>
        <v>0</v>
      </c>
    </row>
    <row r="4900" spans="1:14" x14ac:dyDescent="0.35">
      <c r="A4900" s="2">
        <v>4899</v>
      </c>
      <c r="B4900" s="11">
        <v>0.5214082985855063</v>
      </c>
      <c r="C4900" s="11">
        <v>-0.68152337624816262</v>
      </c>
      <c r="D4900" s="3">
        <f>B4900*Dashboard!$D$11*Dashboard!$D$10*SQRT(Dashboard!$D$12/365)</f>
        <v>129456.17348265203</v>
      </c>
      <c r="E4900" s="3">
        <f>IF(Dashboard!$I$3,C4900*Dashboard!$E$11*Dashboard!$E$10*SQRT(Dashboard!$D$12/365),0)</f>
        <v>-338419.65564188792</v>
      </c>
      <c r="F4900" s="3">
        <f>D4900+IF(Dashboard!$I$3,E4900,0)</f>
        <v>-208963.48215923589</v>
      </c>
      <c r="G4900" s="3">
        <f>IF(Dashboard!$I$4, ('Lookups and Calculations'!$F$9) / (1 - 'Lookups and Calculations'!$F$10), 'Lookups and Calculations'!$F$9)</f>
        <v>1951878.888340465</v>
      </c>
      <c r="H4900" s="12">
        <f t="shared" si="152"/>
        <v>0</v>
      </c>
      <c r="I4900" s="12">
        <f t="shared" si="153"/>
        <v>0</v>
      </c>
      <c r="J4900" s="13">
        <f>(1 - Dashboard!$I$9) * H4900 * Dashboard!$I$8 * 'Lookups and Calculations'!$F$12</f>
        <v>0</v>
      </c>
      <c r="K4900" s="12">
        <f>(1 - Dashboard!$I$11) * I4900 * Dashboard!$I$10 * 'Lookups and Calculations'!$F$12</f>
        <v>0</v>
      </c>
      <c r="L4900" s="12">
        <f>(H4900 - I4900) * Dashboard!$I$13 * (Dashboard!$D$12 / 365) * 'Lookups and Calculations'!$F$12</f>
        <v>0</v>
      </c>
      <c r="M4900" s="3">
        <f>(G4900*2) * Dashboard!$I$13 * (Dashboard!$D$12 / 365) * 'Lookups and Calculations'!$F$12</f>
        <v>1602.0878730267946</v>
      </c>
      <c r="N4900" s="12">
        <f>H4900 * Dashboard!$I$14 * Dashboard!$I$15 * (Dashboard!$D$12 / 365) * 'Lookups and Calculations'!$F$12</f>
        <v>0</v>
      </c>
    </row>
    <row r="4901" spans="1:14" x14ac:dyDescent="0.35">
      <c r="A4901" s="2">
        <v>4900</v>
      </c>
      <c r="B4901" s="11">
        <v>0.26044535831783683</v>
      </c>
      <c r="C4901" s="11">
        <v>1.897505964599723</v>
      </c>
      <c r="D4901" s="3">
        <f>B4901*Dashboard!$D$11*Dashboard!$D$10*SQRT(Dashboard!$D$12/365)</f>
        <v>64663.833660898636</v>
      </c>
      <c r="E4901" s="3">
        <f>IF(Dashboard!$I$3,C4901*Dashboard!$E$11*Dashboard!$E$10*SQRT(Dashboard!$D$12/365),0)</f>
        <v>942232.26597650826</v>
      </c>
      <c r="F4901" s="3">
        <f>D4901+IF(Dashboard!$I$3,E4901,0)</f>
        <v>1006896.0996374069</v>
      </c>
      <c r="G4901" s="3">
        <f>IF(Dashboard!$I$4, ('Lookups and Calculations'!$F$9) / (1 - 'Lookups and Calculations'!$F$10), 'Lookups and Calculations'!$F$9)</f>
        <v>1951878.888340465</v>
      </c>
      <c r="H4901" s="12">
        <f t="shared" si="152"/>
        <v>0</v>
      </c>
      <c r="I4901" s="12">
        <f t="shared" si="153"/>
        <v>0</v>
      </c>
      <c r="J4901" s="13">
        <f>(1 - Dashboard!$I$9) * H4901 * Dashboard!$I$8 * 'Lookups and Calculations'!$F$12</f>
        <v>0</v>
      </c>
      <c r="K4901" s="12">
        <f>(1 - Dashboard!$I$11) * I4901 * Dashboard!$I$10 * 'Lookups and Calculations'!$F$12</f>
        <v>0</v>
      </c>
      <c r="L4901" s="12">
        <f>(H4901 - I4901) * Dashboard!$I$13 * (Dashboard!$D$12 / 365) * 'Lookups and Calculations'!$F$12</f>
        <v>0</v>
      </c>
      <c r="M4901" s="3">
        <f>(G4901*2) * Dashboard!$I$13 * (Dashboard!$D$12 / 365) * 'Lookups and Calculations'!$F$12</f>
        <v>1602.0878730267946</v>
      </c>
      <c r="N4901" s="12">
        <f>H4901 * Dashboard!$I$14 * Dashboard!$I$15 * (Dashboard!$D$12 / 365) * 'Lookups and Calculations'!$F$12</f>
        <v>0</v>
      </c>
    </row>
    <row r="4902" spans="1:14" x14ac:dyDescent="0.35">
      <c r="A4902" s="2">
        <v>4901</v>
      </c>
      <c r="B4902" s="11">
        <v>-0.66315675826925657</v>
      </c>
      <c r="C4902" s="11">
        <v>-0.91260479086064239</v>
      </c>
      <c r="D4902" s="3">
        <f>B4902*Dashboard!$D$11*Dashboard!$D$10*SQRT(Dashboard!$D$12/365)</f>
        <v>-164649.73146302815</v>
      </c>
      <c r="E4902" s="3">
        <f>IF(Dashboard!$I$3,C4902*Dashboard!$E$11*Dashboard!$E$10*SQRT(Dashboard!$D$12/365),0)</f>
        <v>-453166.25932980003</v>
      </c>
      <c r="F4902" s="3">
        <f>D4902+IF(Dashboard!$I$3,E4902,0)</f>
        <v>-617815.99079282815</v>
      </c>
      <c r="G4902" s="3">
        <f>IF(Dashboard!$I$4, ('Lookups and Calculations'!$F$9) / (1 - 'Lookups and Calculations'!$F$10), 'Lookups and Calculations'!$F$9)</f>
        <v>1951878.888340465</v>
      </c>
      <c r="H4902" s="12">
        <f t="shared" si="152"/>
        <v>0</v>
      </c>
      <c r="I4902" s="12">
        <f t="shared" si="153"/>
        <v>0</v>
      </c>
      <c r="J4902" s="13">
        <f>(1 - Dashboard!$I$9) * H4902 * Dashboard!$I$8 * 'Lookups and Calculations'!$F$12</f>
        <v>0</v>
      </c>
      <c r="K4902" s="12">
        <f>(1 - Dashboard!$I$11) * I4902 * Dashboard!$I$10 * 'Lookups and Calculations'!$F$12</f>
        <v>0</v>
      </c>
      <c r="L4902" s="12">
        <f>(H4902 - I4902) * Dashboard!$I$13 * (Dashboard!$D$12 / 365) * 'Lookups and Calculations'!$F$12</f>
        <v>0</v>
      </c>
      <c r="M4902" s="3">
        <f>(G4902*2) * Dashboard!$I$13 * (Dashboard!$D$12 / 365) * 'Lookups and Calculations'!$F$12</f>
        <v>1602.0878730267946</v>
      </c>
      <c r="N4902" s="12">
        <f>H4902 * Dashboard!$I$14 * Dashboard!$I$15 * (Dashboard!$D$12 / 365) * 'Lookups and Calculations'!$F$12</f>
        <v>0</v>
      </c>
    </row>
    <row r="4903" spans="1:14" x14ac:dyDescent="0.35">
      <c r="A4903" s="2">
        <v>4902</v>
      </c>
      <c r="B4903" s="11">
        <v>-0.63380726313255964</v>
      </c>
      <c r="C4903" s="11">
        <v>1.0909090590473256</v>
      </c>
      <c r="D4903" s="3">
        <f>B4903*Dashboard!$D$11*Dashboard!$D$10*SQRT(Dashboard!$D$12/365)</f>
        <v>-157362.78696223706</v>
      </c>
      <c r="E4903" s="3">
        <f>IF(Dashboard!$I$3,C4903*Dashboard!$E$11*Dashboard!$E$10*SQRT(Dashboard!$D$12/365),0)</f>
        <v>541705.65671834105</v>
      </c>
      <c r="F4903" s="3">
        <f>D4903+IF(Dashboard!$I$3,E4903,0)</f>
        <v>384342.86975610396</v>
      </c>
      <c r="G4903" s="3">
        <f>IF(Dashboard!$I$4, ('Lookups and Calculations'!$F$9) / (1 - 'Lookups and Calculations'!$F$10), 'Lookups and Calculations'!$F$9)</f>
        <v>1951878.888340465</v>
      </c>
      <c r="H4903" s="12">
        <f t="shared" si="152"/>
        <v>0</v>
      </c>
      <c r="I4903" s="12">
        <f t="shared" si="153"/>
        <v>0</v>
      </c>
      <c r="J4903" s="13">
        <f>(1 - Dashboard!$I$9) * H4903 * Dashboard!$I$8 * 'Lookups and Calculations'!$F$12</f>
        <v>0</v>
      </c>
      <c r="K4903" s="12">
        <f>(1 - Dashboard!$I$11) * I4903 * Dashboard!$I$10 * 'Lookups and Calculations'!$F$12</f>
        <v>0</v>
      </c>
      <c r="L4903" s="12">
        <f>(H4903 - I4903) * Dashboard!$I$13 * (Dashboard!$D$12 / 365) * 'Lookups and Calculations'!$F$12</f>
        <v>0</v>
      </c>
      <c r="M4903" s="3">
        <f>(G4903*2) * Dashboard!$I$13 * (Dashboard!$D$12 / 365) * 'Lookups and Calculations'!$F$12</f>
        <v>1602.0878730267946</v>
      </c>
      <c r="N4903" s="12">
        <f>H4903 * Dashboard!$I$14 * Dashboard!$I$15 * (Dashboard!$D$12 / 365) * 'Lookups and Calculations'!$F$12</f>
        <v>0</v>
      </c>
    </row>
    <row r="4904" spans="1:14" x14ac:dyDescent="0.35">
      <c r="A4904" s="2">
        <v>4903</v>
      </c>
      <c r="B4904" s="11">
        <v>-0.79605758017051897</v>
      </c>
      <c r="C4904" s="11">
        <v>0.3945234362820873</v>
      </c>
      <c r="D4904" s="3">
        <f>B4904*Dashboard!$D$11*Dashboard!$D$10*SQRT(Dashboard!$D$12/365)</f>
        <v>-197646.58230470194</v>
      </c>
      <c r="E4904" s="3">
        <f>IF(Dashboard!$I$3,C4904*Dashboard!$E$11*Dashboard!$E$10*SQRT(Dashboard!$D$12/365),0)</f>
        <v>195905.95143521795</v>
      </c>
      <c r="F4904" s="3">
        <f>D4904+IF(Dashboard!$I$3,E4904,0)</f>
        <v>-1740.6308694839827</v>
      </c>
      <c r="G4904" s="3">
        <f>IF(Dashboard!$I$4, ('Lookups and Calculations'!$F$9) / (1 - 'Lookups and Calculations'!$F$10), 'Lookups and Calculations'!$F$9)</f>
        <v>1951878.888340465</v>
      </c>
      <c r="H4904" s="12">
        <f t="shared" si="152"/>
        <v>0</v>
      </c>
      <c r="I4904" s="12">
        <f t="shared" si="153"/>
        <v>0</v>
      </c>
      <c r="J4904" s="13">
        <f>(1 - Dashboard!$I$9) * H4904 * Dashboard!$I$8 * 'Lookups and Calculations'!$F$12</f>
        <v>0</v>
      </c>
      <c r="K4904" s="12">
        <f>(1 - Dashboard!$I$11) * I4904 * Dashboard!$I$10 * 'Lookups and Calculations'!$F$12</f>
        <v>0</v>
      </c>
      <c r="L4904" s="12">
        <f>(H4904 - I4904) * Dashboard!$I$13 * (Dashboard!$D$12 / 365) * 'Lookups and Calculations'!$F$12</f>
        <v>0</v>
      </c>
      <c r="M4904" s="3">
        <f>(G4904*2) * Dashboard!$I$13 * (Dashboard!$D$12 / 365) * 'Lookups and Calculations'!$F$12</f>
        <v>1602.0878730267946</v>
      </c>
      <c r="N4904" s="12">
        <f>H4904 * Dashboard!$I$14 * Dashboard!$I$15 * (Dashboard!$D$12 / 365) * 'Lookups and Calculations'!$F$12</f>
        <v>0</v>
      </c>
    </row>
    <row r="4905" spans="1:14" x14ac:dyDescent="0.35">
      <c r="A4905" s="2">
        <v>4904</v>
      </c>
      <c r="B4905" s="11">
        <v>-1.7214934026725615</v>
      </c>
      <c r="C4905" s="11">
        <v>-0.91011027079654938</v>
      </c>
      <c r="D4905" s="3">
        <f>B4905*Dashboard!$D$11*Dashboard!$D$10*SQRT(Dashboard!$D$12/365)</f>
        <v>-427415.42317258177</v>
      </c>
      <c r="E4905" s="3">
        <f>IF(Dashboard!$I$3,C4905*Dashboard!$E$11*Dashboard!$E$10*SQRT(Dashboard!$D$12/365),0)</f>
        <v>-451927.57163323206</v>
      </c>
      <c r="F4905" s="3">
        <f>D4905+IF(Dashboard!$I$3,E4905,0)</f>
        <v>-879342.99480581377</v>
      </c>
      <c r="G4905" s="3">
        <f>IF(Dashboard!$I$4, ('Lookups and Calculations'!$F$9) / (1 - 'Lookups and Calculations'!$F$10), 'Lookups and Calculations'!$F$9)</f>
        <v>1951878.888340465</v>
      </c>
      <c r="H4905" s="12">
        <f t="shared" si="152"/>
        <v>0</v>
      </c>
      <c r="I4905" s="12">
        <f t="shared" si="153"/>
        <v>0</v>
      </c>
      <c r="J4905" s="13">
        <f>(1 - Dashboard!$I$9) * H4905 * Dashboard!$I$8 * 'Lookups and Calculations'!$F$12</f>
        <v>0</v>
      </c>
      <c r="K4905" s="12">
        <f>(1 - Dashboard!$I$11) * I4905 * Dashboard!$I$10 * 'Lookups and Calculations'!$F$12</f>
        <v>0</v>
      </c>
      <c r="L4905" s="12">
        <f>(H4905 - I4905) * Dashboard!$I$13 * (Dashboard!$D$12 / 365) * 'Lookups and Calculations'!$F$12</f>
        <v>0</v>
      </c>
      <c r="M4905" s="3">
        <f>(G4905*2) * Dashboard!$I$13 * (Dashboard!$D$12 / 365) * 'Lookups and Calculations'!$F$12</f>
        <v>1602.0878730267946</v>
      </c>
      <c r="N4905" s="12">
        <f>H4905 * Dashboard!$I$14 * Dashboard!$I$15 * (Dashboard!$D$12 / 365) * 'Lookups and Calculations'!$F$12</f>
        <v>0</v>
      </c>
    </row>
    <row r="4906" spans="1:14" x14ac:dyDescent="0.35">
      <c r="A4906" s="2">
        <v>4905</v>
      </c>
      <c r="B4906" s="11">
        <v>8.3998747744610969E-2</v>
      </c>
      <c r="C4906" s="11">
        <v>-1.2306707923069551</v>
      </c>
      <c r="D4906" s="3">
        <f>B4906*Dashboard!$D$11*Dashboard!$D$10*SQRT(Dashboard!$D$12/365)</f>
        <v>20855.357480599472</v>
      </c>
      <c r="E4906" s="3">
        <f>IF(Dashboard!$I$3,C4906*Dashboard!$E$11*Dashboard!$E$10*SQRT(Dashboard!$D$12/365),0)</f>
        <v>-611106.23678650672</v>
      </c>
      <c r="F4906" s="3">
        <f>D4906+IF(Dashboard!$I$3,E4906,0)</f>
        <v>-590250.87930590729</v>
      </c>
      <c r="G4906" s="3">
        <f>IF(Dashboard!$I$4, ('Lookups and Calculations'!$F$9) / (1 - 'Lookups and Calculations'!$F$10), 'Lookups and Calculations'!$F$9)</f>
        <v>1951878.888340465</v>
      </c>
      <c r="H4906" s="12">
        <f t="shared" si="152"/>
        <v>0</v>
      </c>
      <c r="I4906" s="12">
        <f t="shared" si="153"/>
        <v>0</v>
      </c>
      <c r="J4906" s="13">
        <f>(1 - Dashboard!$I$9) * H4906 * Dashboard!$I$8 * 'Lookups and Calculations'!$F$12</f>
        <v>0</v>
      </c>
      <c r="K4906" s="12">
        <f>(1 - Dashboard!$I$11) * I4906 * Dashboard!$I$10 * 'Lookups and Calculations'!$F$12</f>
        <v>0</v>
      </c>
      <c r="L4906" s="12">
        <f>(H4906 - I4906) * Dashboard!$I$13 * (Dashboard!$D$12 / 365) * 'Lookups and Calculations'!$F$12</f>
        <v>0</v>
      </c>
      <c r="M4906" s="3">
        <f>(G4906*2) * Dashboard!$I$13 * (Dashboard!$D$12 / 365) * 'Lookups and Calculations'!$F$12</f>
        <v>1602.0878730267946</v>
      </c>
      <c r="N4906" s="12">
        <f>H4906 * Dashboard!$I$14 * Dashboard!$I$15 * (Dashboard!$D$12 / 365) * 'Lookups and Calculations'!$F$12</f>
        <v>0</v>
      </c>
    </row>
    <row r="4907" spans="1:14" x14ac:dyDescent="0.35">
      <c r="A4907" s="2">
        <v>4906</v>
      </c>
      <c r="B4907" s="11">
        <v>0.44935086166879962</v>
      </c>
      <c r="C4907" s="11">
        <v>0.11056408061055595</v>
      </c>
      <c r="D4907" s="3">
        <f>B4907*Dashboard!$D$11*Dashboard!$D$10*SQRT(Dashboard!$D$12/365)</f>
        <v>111565.62574969398</v>
      </c>
      <c r="E4907" s="3">
        <f>IF(Dashboard!$I$3,C4907*Dashboard!$E$11*Dashboard!$E$10*SQRT(Dashboard!$D$12/365),0)</f>
        <v>54902.090508721798</v>
      </c>
      <c r="F4907" s="3">
        <f>D4907+IF(Dashboard!$I$3,E4907,0)</f>
        <v>166467.71625841578</v>
      </c>
      <c r="G4907" s="3">
        <f>IF(Dashboard!$I$4, ('Lookups and Calculations'!$F$9) / (1 - 'Lookups and Calculations'!$F$10), 'Lookups and Calculations'!$F$9)</f>
        <v>1951878.888340465</v>
      </c>
      <c r="H4907" s="12">
        <f t="shared" si="152"/>
        <v>0</v>
      </c>
      <c r="I4907" s="12">
        <f t="shared" si="153"/>
        <v>0</v>
      </c>
      <c r="J4907" s="13">
        <f>(1 - Dashboard!$I$9) * H4907 * Dashboard!$I$8 * 'Lookups and Calculations'!$F$12</f>
        <v>0</v>
      </c>
      <c r="K4907" s="12">
        <f>(1 - Dashboard!$I$11) * I4907 * Dashboard!$I$10 * 'Lookups and Calculations'!$F$12</f>
        <v>0</v>
      </c>
      <c r="L4907" s="12">
        <f>(H4907 - I4907) * Dashboard!$I$13 * (Dashboard!$D$12 / 365) * 'Lookups and Calculations'!$F$12</f>
        <v>0</v>
      </c>
      <c r="M4907" s="3">
        <f>(G4907*2) * Dashboard!$I$13 * (Dashboard!$D$12 / 365) * 'Lookups and Calculations'!$F$12</f>
        <v>1602.0878730267946</v>
      </c>
      <c r="N4907" s="12">
        <f>H4907 * Dashboard!$I$14 * Dashboard!$I$15 * (Dashboard!$D$12 / 365) * 'Lookups and Calculations'!$F$12</f>
        <v>0</v>
      </c>
    </row>
    <row r="4908" spans="1:14" x14ac:dyDescent="0.35">
      <c r="A4908" s="2">
        <v>4907</v>
      </c>
      <c r="B4908" s="11">
        <v>1.4771330580775597</v>
      </c>
      <c r="C4908" s="11">
        <v>0.56875680980909693</v>
      </c>
      <c r="D4908" s="3">
        <f>B4908*Dashboard!$D$11*Dashboard!$D$10*SQRT(Dashboard!$D$12/365)</f>
        <v>366745.20513426361</v>
      </c>
      <c r="E4908" s="3">
        <f>IF(Dashboard!$I$3,C4908*Dashboard!$E$11*Dashboard!$E$10*SQRT(Dashboard!$D$12/365),0)</f>
        <v>282423.89098842343</v>
      </c>
      <c r="F4908" s="3">
        <f>D4908+IF(Dashboard!$I$3,E4908,0)</f>
        <v>649169.09612268698</v>
      </c>
      <c r="G4908" s="3">
        <f>IF(Dashboard!$I$4, ('Lookups and Calculations'!$F$9) / (1 - 'Lookups and Calculations'!$F$10), 'Lookups and Calculations'!$F$9)</f>
        <v>1951878.888340465</v>
      </c>
      <c r="H4908" s="12">
        <f t="shared" si="152"/>
        <v>0</v>
      </c>
      <c r="I4908" s="12">
        <f t="shared" si="153"/>
        <v>0</v>
      </c>
      <c r="J4908" s="13">
        <f>(1 - Dashboard!$I$9) * H4908 * Dashboard!$I$8 * 'Lookups and Calculations'!$F$12</f>
        <v>0</v>
      </c>
      <c r="K4908" s="12">
        <f>(1 - Dashboard!$I$11) * I4908 * Dashboard!$I$10 * 'Lookups and Calculations'!$F$12</f>
        <v>0</v>
      </c>
      <c r="L4908" s="12">
        <f>(H4908 - I4908) * Dashboard!$I$13 * (Dashboard!$D$12 / 365) * 'Lookups and Calculations'!$F$12</f>
        <v>0</v>
      </c>
      <c r="M4908" s="3">
        <f>(G4908*2) * Dashboard!$I$13 * (Dashboard!$D$12 / 365) * 'Lookups and Calculations'!$F$12</f>
        <v>1602.0878730267946</v>
      </c>
      <c r="N4908" s="12">
        <f>H4908 * Dashboard!$I$14 * Dashboard!$I$15 * (Dashboard!$D$12 / 365) * 'Lookups and Calculations'!$F$12</f>
        <v>0</v>
      </c>
    </row>
    <row r="4909" spans="1:14" x14ac:dyDescent="0.35">
      <c r="A4909" s="2">
        <v>4908</v>
      </c>
      <c r="B4909" s="11">
        <v>0.57375674029103707</v>
      </c>
      <c r="C4909" s="11">
        <v>-1.4136457722477653</v>
      </c>
      <c r="D4909" s="3">
        <f>B4909*Dashboard!$D$11*Dashboard!$D$10*SQRT(Dashboard!$D$12/365)</f>
        <v>142453.33706704853</v>
      </c>
      <c r="E4909" s="3">
        <f>IF(Dashboard!$I$3,C4909*Dashboard!$E$11*Dashboard!$E$10*SQRT(Dashboard!$D$12/365),0)</f>
        <v>-701964.93930605554</v>
      </c>
      <c r="F4909" s="3">
        <f>D4909+IF(Dashboard!$I$3,E4909,0)</f>
        <v>-559511.60223900701</v>
      </c>
      <c r="G4909" s="3">
        <f>IF(Dashboard!$I$4, ('Lookups and Calculations'!$F$9) / (1 - 'Lookups and Calculations'!$F$10), 'Lookups and Calculations'!$F$9)</f>
        <v>1951878.888340465</v>
      </c>
      <c r="H4909" s="12">
        <f t="shared" si="152"/>
        <v>0</v>
      </c>
      <c r="I4909" s="12">
        <f t="shared" si="153"/>
        <v>0</v>
      </c>
      <c r="J4909" s="13">
        <f>(1 - Dashboard!$I$9) * H4909 * Dashboard!$I$8 * 'Lookups and Calculations'!$F$12</f>
        <v>0</v>
      </c>
      <c r="K4909" s="12">
        <f>(1 - Dashboard!$I$11) * I4909 * Dashboard!$I$10 * 'Lookups and Calculations'!$F$12</f>
        <v>0</v>
      </c>
      <c r="L4909" s="12">
        <f>(H4909 - I4909) * Dashboard!$I$13 * (Dashboard!$D$12 / 365) * 'Lookups and Calculations'!$F$12</f>
        <v>0</v>
      </c>
      <c r="M4909" s="3">
        <f>(G4909*2) * Dashboard!$I$13 * (Dashboard!$D$12 / 365) * 'Lookups and Calculations'!$F$12</f>
        <v>1602.0878730267946</v>
      </c>
      <c r="N4909" s="12">
        <f>H4909 * Dashboard!$I$14 * Dashboard!$I$15 * (Dashboard!$D$12 / 365) * 'Lookups and Calculations'!$F$12</f>
        <v>0</v>
      </c>
    </row>
    <row r="4910" spans="1:14" x14ac:dyDescent="0.35">
      <c r="A4910" s="2">
        <v>4909</v>
      </c>
      <c r="B4910" s="11">
        <v>0.20237561089161679</v>
      </c>
      <c r="C4910" s="11">
        <v>-0.66582051977441459</v>
      </c>
      <c r="D4910" s="3">
        <f>B4910*Dashboard!$D$11*Dashboard!$D$10*SQRT(Dashboard!$D$12/365)</f>
        <v>50246.174185021067</v>
      </c>
      <c r="E4910" s="3">
        <f>IF(Dashboard!$I$3,C4910*Dashboard!$E$11*Dashboard!$E$10*SQRT(Dashboard!$D$12/365),0)</f>
        <v>-330622.18975055695</v>
      </c>
      <c r="F4910" s="3">
        <f>D4910+IF(Dashboard!$I$3,E4910,0)</f>
        <v>-280376.01556553587</v>
      </c>
      <c r="G4910" s="3">
        <f>IF(Dashboard!$I$4, ('Lookups and Calculations'!$F$9) / (1 - 'Lookups and Calculations'!$F$10), 'Lookups and Calculations'!$F$9)</f>
        <v>1951878.888340465</v>
      </c>
      <c r="H4910" s="12">
        <f t="shared" si="152"/>
        <v>0</v>
      </c>
      <c r="I4910" s="12">
        <f t="shared" si="153"/>
        <v>0</v>
      </c>
      <c r="J4910" s="13">
        <f>(1 - Dashboard!$I$9) * H4910 * Dashboard!$I$8 * 'Lookups and Calculations'!$F$12</f>
        <v>0</v>
      </c>
      <c r="K4910" s="12">
        <f>(1 - Dashboard!$I$11) * I4910 * Dashboard!$I$10 * 'Lookups and Calculations'!$F$12</f>
        <v>0</v>
      </c>
      <c r="L4910" s="12">
        <f>(H4910 - I4910) * Dashboard!$I$13 * (Dashboard!$D$12 / 365) * 'Lookups and Calculations'!$F$12</f>
        <v>0</v>
      </c>
      <c r="M4910" s="3">
        <f>(G4910*2) * Dashboard!$I$13 * (Dashboard!$D$12 / 365) * 'Lookups and Calculations'!$F$12</f>
        <v>1602.0878730267946</v>
      </c>
      <c r="N4910" s="12">
        <f>H4910 * Dashboard!$I$14 * Dashboard!$I$15 * (Dashboard!$D$12 / 365) * 'Lookups and Calculations'!$F$12</f>
        <v>0</v>
      </c>
    </row>
    <row r="4911" spans="1:14" x14ac:dyDescent="0.35">
      <c r="A4911" s="2">
        <v>4910</v>
      </c>
      <c r="B4911" s="11">
        <v>1.2357098269512603</v>
      </c>
      <c r="C4911" s="11">
        <v>-0.14508103396795391</v>
      </c>
      <c r="D4911" s="3">
        <f>B4911*Dashboard!$D$11*Dashboard!$D$10*SQRT(Dashboard!$D$12/365)</f>
        <v>306804.21881660284</v>
      </c>
      <c r="E4911" s="3">
        <f>IF(Dashboard!$I$3,C4911*Dashboard!$E$11*Dashboard!$E$10*SQRT(Dashboard!$D$12/365),0)</f>
        <v>-72041.950821839302</v>
      </c>
      <c r="F4911" s="3">
        <f>D4911+IF(Dashboard!$I$3,E4911,0)</f>
        <v>234762.26799476353</v>
      </c>
      <c r="G4911" s="3">
        <f>IF(Dashboard!$I$4, ('Lookups and Calculations'!$F$9) / (1 - 'Lookups and Calculations'!$F$10), 'Lookups and Calculations'!$F$9)</f>
        <v>1951878.888340465</v>
      </c>
      <c r="H4911" s="12">
        <f t="shared" si="152"/>
        <v>0</v>
      </c>
      <c r="I4911" s="12">
        <f t="shared" si="153"/>
        <v>0</v>
      </c>
      <c r="J4911" s="13">
        <f>(1 - Dashboard!$I$9) * H4911 * Dashboard!$I$8 * 'Lookups and Calculations'!$F$12</f>
        <v>0</v>
      </c>
      <c r="K4911" s="12">
        <f>(1 - Dashboard!$I$11) * I4911 * Dashboard!$I$10 * 'Lookups and Calculations'!$F$12</f>
        <v>0</v>
      </c>
      <c r="L4911" s="12">
        <f>(H4911 - I4911) * Dashboard!$I$13 * (Dashboard!$D$12 / 365) * 'Lookups and Calculations'!$F$12</f>
        <v>0</v>
      </c>
      <c r="M4911" s="3">
        <f>(G4911*2) * Dashboard!$I$13 * (Dashboard!$D$12 / 365) * 'Lookups and Calculations'!$F$12</f>
        <v>1602.0878730267946</v>
      </c>
      <c r="N4911" s="12">
        <f>H4911 * Dashboard!$I$14 * Dashboard!$I$15 * (Dashboard!$D$12 / 365) * 'Lookups and Calculations'!$F$12</f>
        <v>0</v>
      </c>
    </row>
    <row r="4912" spans="1:14" x14ac:dyDescent="0.35">
      <c r="A4912" s="2">
        <v>4911</v>
      </c>
      <c r="B4912" s="11">
        <v>-1.4353151438998906</v>
      </c>
      <c r="C4912" s="11">
        <v>-0.6495626587114911</v>
      </c>
      <c r="D4912" s="3">
        <f>B4912*Dashboard!$D$11*Dashboard!$D$10*SQRT(Dashboard!$D$12/365)</f>
        <v>-356362.57952751138</v>
      </c>
      <c r="E4912" s="3">
        <f>IF(Dashboard!$I$3,C4912*Dashboard!$E$11*Dashboard!$E$10*SQRT(Dashboard!$D$12/365),0)</f>
        <v>-322549.12881950411</v>
      </c>
      <c r="F4912" s="3">
        <f>D4912+IF(Dashboard!$I$3,E4912,0)</f>
        <v>-678911.70834701555</v>
      </c>
      <c r="G4912" s="3">
        <f>IF(Dashboard!$I$4, ('Lookups and Calculations'!$F$9) / (1 - 'Lookups and Calculations'!$F$10), 'Lookups and Calculations'!$F$9)</f>
        <v>1951878.888340465</v>
      </c>
      <c r="H4912" s="12">
        <f t="shared" si="152"/>
        <v>0</v>
      </c>
      <c r="I4912" s="12">
        <f t="shared" si="153"/>
        <v>0</v>
      </c>
      <c r="J4912" s="13">
        <f>(1 - Dashboard!$I$9) * H4912 * Dashboard!$I$8 * 'Lookups and Calculations'!$F$12</f>
        <v>0</v>
      </c>
      <c r="K4912" s="12">
        <f>(1 - Dashboard!$I$11) * I4912 * Dashboard!$I$10 * 'Lookups and Calculations'!$F$12</f>
        <v>0</v>
      </c>
      <c r="L4912" s="12">
        <f>(H4912 - I4912) * Dashboard!$I$13 * (Dashboard!$D$12 / 365) * 'Lookups and Calculations'!$F$12</f>
        <v>0</v>
      </c>
      <c r="M4912" s="3">
        <f>(G4912*2) * Dashboard!$I$13 * (Dashboard!$D$12 / 365) * 'Lookups and Calculations'!$F$12</f>
        <v>1602.0878730267946</v>
      </c>
      <c r="N4912" s="12">
        <f>H4912 * Dashboard!$I$14 * Dashboard!$I$15 * (Dashboard!$D$12 / 365) * 'Lookups and Calculations'!$F$12</f>
        <v>0</v>
      </c>
    </row>
    <row r="4913" spans="1:14" x14ac:dyDescent="0.35">
      <c r="A4913" s="2">
        <v>4912</v>
      </c>
      <c r="B4913" s="11">
        <v>0.38985508228749588</v>
      </c>
      <c r="C4913" s="11">
        <v>-1.3687734616483263</v>
      </c>
      <c r="D4913" s="3">
        <f>B4913*Dashboard!$D$11*Dashboard!$D$10*SQRT(Dashboard!$D$12/365)</f>
        <v>96793.908540807693</v>
      </c>
      <c r="E4913" s="3">
        <f>IF(Dashboard!$I$3,C4913*Dashboard!$E$11*Dashboard!$E$10*SQRT(Dashboard!$D$12/365),0)</f>
        <v>-679682.9862136814</v>
      </c>
      <c r="F4913" s="3">
        <f>D4913+IF(Dashboard!$I$3,E4913,0)</f>
        <v>-582889.07767287374</v>
      </c>
      <c r="G4913" s="3">
        <f>IF(Dashboard!$I$4, ('Lookups and Calculations'!$F$9) / (1 - 'Lookups and Calculations'!$F$10), 'Lookups and Calculations'!$F$9)</f>
        <v>1951878.888340465</v>
      </c>
      <c r="H4913" s="12">
        <f t="shared" si="152"/>
        <v>0</v>
      </c>
      <c r="I4913" s="12">
        <f t="shared" si="153"/>
        <v>0</v>
      </c>
      <c r="J4913" s="13">
        <f>(1 - Dashboard!$I$9) * H4913 * Dashboard!$I$8 * 'Lookups and Calculations'!$F$12</f>
        <v>0</v>
      </c>
      <c r="K4913" s="12">
        <f>(1 - Dashboard!$I$11) * I4913 * Dashboard!$I$10 * 'Lookups and Calculations'!$F$12</f>
        <v>0</v>
      </c>
      <c r="L4913" s="12">
        <f>(H4913 - I4913) * Dashboard!$I$13 * (Dashboard!$D$12 / 365) * 'Lookups and Calculations'!$F$12</f>
        <v>0</v>
      </c>
      <c r="M4913" s="3">
        <f>(G4913*2) * Dashboard!$I$13 * (Dashboard!$D$12 / 365) * 'Lookups and Calculations'!$F$12</f>
        <v>1602.0878730267946</v>
      </c>
      <c r="N4913" s="12">
        <f>H4913 * Dashboard!$I$14 * Dashboard!$I$15 * (Dashboard!$D$12 / 365) * 'Lookups and Calculations'!$F$12</f>
        <v>0</v>
      </c>
    </row>
    <row r="4914" spans="1:14" x14ac:dyDescent="0.35">
      <c r="A4914" s="2">
        <v>4913</v>
      </c>
      <c r="B4914" s="11">
        <v>0.32306433005174223</v>
      </c>
      <c r="C4914" s="11">
        <v>-0.2208247012319999</v>
      </c>
      <c r="D4914" s="3">
        <f>B4914*Dashboard!$D$11*Dashboard!$D$10*SQRT(Dashboard!$D$12/365)</f>
        <v>80210.982584460246</v>
      </c>
      <c r="E4914" s="3">
        <f>IF(Dashboard!$I$3,C4914*Dashboard!$E$11*Dashboard!$E$10*SQRT(Dashboard!$D$12/365),0)</f>
        <v>-109653.49385307702</v>
      </c>
      <c r="F4914" s="3">
        <f>D4914+IF(Dashboard!$I$3,E4914,0)</f>
        <v>-29442.51126861677</v>
      </c>
      <c r="G4914" s="3">
        <f>IF(Dashboard!$I$4, ('Lookups and Calculations'!$F$9) / (1 - 'Lookups and Calculations'!$F$10), 'Lookups and Calculations'!$F$9)</f>
        <v>1951878.888340465</v>
      </c>
      <c r="H4914" s="12">
        <f t="shared" si="152"/>
        <v>0</v>
      </c>
      <c r="I4914" s="12">
        <f t="shared" si="153"/>
        <v>0</v>
      </c>
      <c r="J4914" s="13">
        <f>(1 - Dashboard!$I$9) * H4914 * Dashboard!$I$8 * 'Lookups and Calculations'!$F$12</f>
        <v>0</v>
      </c>
      <c r="K4914" s="12">
        <f>(1 - Dashboard!$I$11) * I4914 * Dashboard!$I$10 * 'Lookups and Calculations'!$F$12</f>
        <v>0</v>
      </c>
      <c r="L4914" s="12">
        <f>(H4914 - I4914) * Dashboard!$I$13 * (Dashboard!$D$12 / 365) * 'Lookups and Calculations'!$F$12</f>
        <v>0</v>
      </c>
      <c r="M4914" s="3">
        <f>(G4914*2) * Dashboard!$I$13 * (Dashboard!$D$12 / 365) * 'Lookups and Calculations'!$F$12</f>
        <v>1602.0878730267946</v>
      </c>
      <c r="N4914" s="12">
        <f>H4914 * Dashboard!$I$14 * Dashboard!$I$15 * (Dashboard!$D$12 / 365) * 'Lookups and Calculations'!$F$12</f>
        <v>0</v>
      </c>
    </row>
    <row r="4915" spans="1:14" x14ac:dyDescent="0.35">
      <c r="A4915" s="2">
        <v>4914</v>
      </c>
      <c r="B4915" s="11">
        <v>-2.1913591506406909</v>
      </c>
      <c r="C4915" s="11">
        <v>0.73451558780213133</v>
      </c>
      <c r="D4915" s="3">
        <f>B4915*Dashboard!$D$11*Dashboard!$D$10*SQRT(Dashboard!$D$12/365)</f>
        <v>-544074.52113387571</v>
      </c>
      <c r="E4915" s="3">
        <f>IF(Dashboard!$I$3,C4915*Dashboard!$E$11*Dashboard!$E$10*SQRT(Dashboard!$D$12/365),0)</f>
        <v>364733.6554411641</v>
      </c>
      <c r="F4915" s="3">
        <f>D4915+IF(Dashboard!$I$3,E4915,0)</f>
        <v>-179340.86569271161</v>
      </c>
      <c r="G4915" s="3">
        <f>IF(Dashboard!$I$4, ('Lookups and Calculations'!$F$9) / (1 - 'Lookups and Calculations'!$F$10), 'Lookups and Calculations'!$F$9)</f>
        <v>1951878.888340465</v>
      </c>
      <c r="H4915" s="12">
        <f t="shared" si="152"/>
        <v>0</v>
      </c>
      <c r="I4915" s="12">
        <f t="shared" si="153"/>
        <v>0</v>
      </c>
      <c r="J4915" s="13">
        <f>(1 - Dashboard!$I$9) * H4915 * Dashboard!$I$8 * 'Lookups and Calculations'!$F$12</f>
        <v>0</v>
      </c>
      <c r="K4915" s="12">
        <f>(1 - Dashboard!$I$11) * I4915 * Dashboard!$I$10 * 'Lookups and Calculations'!$F$12</f>
        <v>0</v>
      </c>
      <c r="L4915" s="12">
        <f>(H4915 - I4915) * Dashboard!$I$13 * (Dashboard!$D$12 / 365) * 'Lookups and Calculations'!$F$12</f>
        <v>0</v>
      </c>
      <c r="M4915" s="3">
        <f>(G4915*2) * Dashboard!$I$13 * (Dashboard!$D$12 / 365) * 'Lookups and Calculations'!$F$12</f>
        <v>1602.0878730267946</v>
      </c>
      <c r="N4915" s="12">
        <f>H4915 * Dashboard!$I$14 * Dashboard!$I$15 * (Dashboard!$D$12 / 365) * 'Lookups and Calculations'!$F$12</f>
        <v>0</v>
      </c>
    </row>
    <row r="4916" spans="1:14" x14ac:dyDescent="0.35">
      <c r="A4916" s="2">
        <v>4915</v>
      </c>
      <c r="B4916" s="11">
        <v>3.7552782741565247E-2</v>
      </c>
      <c r="C4916" s="11">
        <v>-0.89842825018959738</v>
      </c>
      <c r="D4916" s="3">
        <f>B4916*Dashboard!$D$11*Dashboard!$D$10*SQRT(Dashboard!$D$12/365)</f>
        <v>9323.6712390974317</v>
      </c>
      <c r="E4916" s="3">
        <f>IF(Dashboard!$I$3,C4916*Dashboard!$E$11*Dashboard!$E$10*SQRT(Dashboard!$D$12/365),0)</f>
        <v>-446126.7062061794</v>
      </c>
      <c r="F4916" s="3">
        <f>D4916+IF(Dashboard!$I$3,E4916,0)</f>
        <v>-436803.03496708197</v>
      </c>
      <c r="G4916" s="3">
        <f>IF(Dashboard!$I$4, ('Lookups and Calculations'!$F$9) / (1 - 'Lookups and Calculations'!$F$10), 'Lookups and Calculations'!$F$9)</f>
        <v>1951878.888340465</v>
      </c>
      <c r="H4916" s="12">
        <f t="shared" si="152"/>
        <v>0</v>
      </c>
      <c r="I4916" s="12">
        <f t="shared" si="153"/>
        <v>0</v>
      </c>
      <c r="J4916" s="13">
        <f>(1 - Dashboard!$I$9) * H4916 * Dashboard!$I$8 * 'Lookups and Calculations'!$F$12</f>
        <v>0</v>
      </c>
      <c r="K4916" s="12">
        <f>(1 - Dashboard!$I$11) * I4916 * Dashboard!$I$10 * 'Lookups and Calculations'!$F$12</f>
        <v>0</v>
      </c>
      <c r="L4916" s="12">
        <f>(H4916 - I4916) * Dashboard!$I$13 * (Dashboard!$D$12 / 365) * 'Lookups and Calculations'!$F$12</f>
        <v>0</v>
      </c>
      <c r="M4916" s="3">
        <f>(G4916*2) * Dashboard!$I$13 * (Dashboard!$D$12 / 365) * 'Lookups and Calculations'!$F$12</f>
        <v>1602.0878730267946</v>
      </c>
      <c r="N4916" s="12">
        <f>H4916 * Dashboard!$I$14 * Dashboard!$I$15 * (Dashboard!$D$12 / 365) * 'Lookups and Calculations'!$F$12</f>
        <v>0</v>
      </c>
    </row>
    <row r="4917" spans="1:14" x14ac:dyDescent="0.35">
      <c r="A4917" s="2">
        <v>4916</v>
      </c>
      <c r="B4917" s="11">
        <v>0.35396553701475303</v>
      </c>
      <c r="C4917" s="11">
        <v>-0.4474455228712671</v>
      </c>
      <c r="D4917" s="3">
        <f>B4917*Dashboard!$D$11*Dashboard!$D$10*SQRT(Dashboard!$D$12/365)</f>
        <v>87883.188838712711</v>
      </c>
      <c r="E4917" s="3">
        <f>IF(Dashboard!$I$3,C4917*Dashboard!$E$11*Dashboard!$E$10*SQRT(Dashboard!$D$12/365),0)</f>
        <v>-222185.1297342157</v>
      </c>
      <c r="F4917" s="3">
        <f>D4917+IF(Dashboard!$I$3,E4917,0)</f>
        <v>-134301.94089550298</v>
      </c>
      <c r="G4917" s="3">
        <f>IF(Dashboard!$I$4, ('Lookups and Calculations'!$F$9) / (1 - 'Lookups and Calculations'!$F$10), 'Lookups and Calculations'!$F$9)</f>
        <v>1951878.888340465</v>
      </c>
      <c r="H4917" s="12">
        <f t="shared" si="152"/>
        <v>0</v>
      </c>
      <c r="I4917" s="12">
        <f t="shared" si="153"/>
        <v>0</v>
      </c>
      <c r="J4917" s="13">
        <f>(1 - Dashboard!$I$9) * H4917 * Dashboard!$I$8 * 'Lookups and Calculations'!$F$12</f>
        <v>0</v>
      </c>
      <c r="K4917" s="12">
        <f>(1 - Dashboard!$I$11) * I4917 * Dashboard!$I$10 * 'Lookups and Calculations'!$F$12</f>
        <v>0</v>
      </c>
      <c r="L4917" s="12">
        <f>(H4917 - I4917) * Dashboard!$I$13 * (Dashboard!$D$12 / 365) * 'Lookups and Calculations'!$F$12</f>
        <v>0</v>
      </c>
      <c r="M4917" s="3">
        <f>(G4917*2) * Dashboard!$I$13 * (Dashboard!$D$12 / 365) * 'Lookups and Calculations'!$F$12</f>
        <v>1602.0878730267946</v>
      </c>
      <c r="N4917" s="12">
        <f>H4917 * Dashboard!$I$14 * Dashboard!$I$15 * (Dashboard!$D$12 / 365) * 'Lookups and Calculations'!$F$12</f>
        <v>0</v>
      </c>
    </row>
    <row r="4918" spans="1:14" x14ac:dyDescent="0.35">
      <c r="A4918" s="2">
        <v>4917</v>
      </c>
      <c r="B4918" s="11">
        <v>0.82908306733360271</v>
      </c>
      <c r="C4918" s="11">
        <v>0.57742022495339951</v>
      </c>
      <c r="D4918" s="3">
        <f>B4918*Dashboard!$D$11*Dashboard!$D$10*SQRT(Dashboard!$D$12/365)</f>
        <v>205846.20859974093</v>
      </c>
      <c r="E4918" s="3">
        <f>IF(Dashboard!$I$3,C4918*Dashboard!$E$11*Dashboard!$E$10*SQRT(Dashboard!$D$12/365),0)</f>
        <v>286725.82702172245</v>
      </c>
      <c r="F4918" s="3">
        <f>D4918+IF(Dashboard!$I$3,E4918,0)</f>
        <v>492572.03562146338</v>
      </c>
      <c r="G4918" s="3">
        <f>IF(Dashboard!$I$4, ('Lookups and Calculations'!$F$9) / (1 - 'Lookups and Calculations'!$F$10), 'Lookups and Calculations'!$F$9)</f>
        <v>1951878.888340465</v>
      </c>
      <c r="H4918" s="12">
        <f t="shared" si="152"/>
        <v>0</v>
      </c>
      <c r="I4918" s="12">
        <f t="shared" si="153"/>
        <v>0</v>
      </c>
      <c r="J4918" s="13">
        <f>(1 - Dashboard!$I$9) * H4918 * Dashboard!$I$8 * 'Lookups and Calculations'!$F$12</f>
        <v>0</v>
      </c>
      <c r="K4918" s="12">
        <f>(1 - Dashboard!$I$11) * I4918 * Dashboard!$I$10 * 'Lookups and Calculations'!$F$12</f>
        <v>0</v>
      </c>
      <c r="L4918" s="12">
        <f>(H4918 - I4918) * Dashboard!$I$13 * (Dashboard!$D$12 / 365) * 'Lookups and Calculations'!$F$12</f>
        <v>0</v>
      </c>
      <c r="M4918" s="3">
        <f>(G4918*2) * Dashboard!$I$13 * (Dashboard!$D$12 / 365) * 'Lookups and Calculations'!$F$12</f>
        <v>1602.0878730267946</v>
      </c>
      <c r="N4918" s="12">
        <f>H4918 * Dashboard!$I$14 * Dashboard!$I$15 * (Dashboard!$D$12 / 365) * 'Lookups and Calculations'!$F$12</f>
        <v>0</v>
      </c>
    </row>
    <row r="4919" spans="1:14" x14ac:dyDescent="0.35">
      <c r="A4919" s="2">
        <v>4918</v>
      </c>
      <c r="B4919" s="11">
        <v>-1.0248562756466741</v>
      </c>
      <c r="C4919" s="11">
        <v>0.48919332075005451</v>
      </c>
      <c r="D4919" s="3">
        <f>B4919*Dashboard!$D$11*Dashboard!$D$10*SQRT(Dashboard!$D$12/365)</f>
        <v>-254453.12660888373</v>
      </c>
      <c r="E4919" s="3">
        <f>IF(Dashboard!$I$3,C4919*Dashboard!$E$11*Dashboard!$E$10*SQRT(Dashboard!$D$12/365),0)</f>
        <v>242915.56375061529</v>
      </c>
      <c r="F4919" s="3">
        <f>D4919+IF(Dashboard!$I$3,E4919,0)</f>
        <v>-11537.562858268444</v>
      </c>
      <c r="G4919" s="3">
        <f>IF(Dashboard!$I$4, ('Lookups and Calculations'!$F$9) / (1 - 'Lookups and Calculations'!$F$10), 'Lookups and Calculations'!$F$9)</f>
        <v>1951878.888340465</v>
      </c>
      <c r="H4919" s="12">
        <f t="shared" si="152"/>
        <v>0</v>
      </c>
      <c r="I4919" s="12">
        <f t="shared" si="153"/>
        <v>0</v>
      </c>
      <c r="J4919" s="13">
        <f>(1 - Dashboard!$I$9) * H4919 * Dashboard!$I$8 * 'Lookups and Calculations'!$F$12</f>
        <v>0</v>
      </c>
      <c r="K4919" s="12">
        <f>(1 - Dashboard!$I$11) * I4919 * Dashboard!$I$10 * 'Lookups and Calculations'!$F$12</f>
        <v>0</v>
      </c>
      <c r="L4919" s="12">
        <f>(H4919 - I4919) * Dashboard!$I$13 * (Dashboard!$D$12 / 365) * 'Lookups and Calculations'!$F$12</f>
        <v>0</v>
      </c>
      <c r="M4919" s="3">
        <f>(G4919*2) * Dashboard!$I$13 * (Dashboard!$D$12 / 365) * 'Lookups and Calculations'!$F$12</f>
        <v>1602.0878730267946</v>
      </c>
      <c r="N4919" s="12">
        <f>H4919 * Dashboard!$I$14 * Dashboard!$I$15 * (Dashboard!$D$12 / 365) * 'Lookups and Calculations'!$F$12</f>
        <v>0</v>
      </c>
    </row>
    <row r="4920" spans="1:14" x14ac:dyDescent="0.35">
      <c r="A4920" s="2">
        <v>4919</v>
      </c>
      <c r="B4920" s="11">
        <v>-0.65988032628481508</v>
      </c>
      <c r="C4920" s="11">
        <v>1.9715625748520069</v>
      </c>
      <c r="D4920" s="3">
        <f>B4920*Dashboard!$D$11*Dashboard!$D$10*SQRT(Dashboard!$D$12/365)</f>
        <v>-163836.25314184948</v>
      </c>
      <c r="E4920" s="3">
        <f>IF(Dashboard!$I$3,C4920*Dashboard!$E$11*Dashboard!$E$10*SQRT(Dashboard!$D$12/365),0)</f>
        <v>979006.07801734074</v>
      </c>
      <c r="F4920" s="3">
        <f>D4920+IF(Dashboard!$I$3,E4920,0)</f>
        <v>815169.82487549121</v>
      </c>
      <c r="G4920" s="3">
        <f>IF(Dashboard!$I$4, ('Lookups and Calculations'!$F$9) / (1 - 'Lookups and Calculations'!$F$10), 'Lookups and Calculations'!$F$9)</f>
        <v>1951878.888340465</v>
      </c>
      <c r="H4920" s="12">
        <f t="shared" si="152"/>
        <v>0</v>
      </c>
      <c r="I4920" s="12">
        <f t="shared" si="153"/>
        <v>0</v>
      </c>
      <c r="J4920" s="13">
        <f>(1 - Dashboard!$I$9) * H4920 * Dashboard!$I$8 * 'Lookups and Calculations'!$F$12</f>
        <v>0</v>
      </c>
      <c r="K4920" s="12">
        <f>(1 - Dashboard!$I$11) * I4920 * Dashboard!$I$10 * 'Lookups and Calculations'!$F$12</f>
        <v>0</v>
      </c>
      <c r="L4920" s="12">
        <f>(H4920 - I4920) * Dashboard!$I$13 * (Dashboard!$D$12 / 365) * 'Lookups and Calculations'!$F$12</f>
        <v>0</v>
      </c>
      <c r="M4920" s="3">
        <f>(G4920*2) * Dashboard!$I$13 * (Dashboard!$D$12 / 365) * 'Lookups and Calculations'!$F$12</f>
        <v>1602.0878730267946</v>
      </c>
      <c r="N4920" s="12">
        <f>H4920 * Dashboard!$I$14 * Dashboard!$I$15 * (Dashboard!$D$12 / 365) * 'Lookups and Calculations'!$F$12</f>
        <v>0</v>
      </c>
    </row>
    <row r="4921" spans="1:14" x14ac:dyDescent="0.35">
      <c r="A4921" s="2">
        <v>4920</v>
      </c>
      <c r="B4921" s="11">
        <v>0.62489859310523532</v>
      </c>
      <c r="C4921" s="11">
        <v>-1.1143188086508122</v>
      </c>
      <c r="D4921" s="3">
        <f>B4921*Dashboard!$D$11*Dashboard!$D$10*SQRT(Dashboard!$D$12/365)</f>
        <v>155150.92662996834</v>
      </c>
      <c r="E4921" s="3">
        <f>IF(Dashboard!$I$3,C4921*Dashboard!$E$11*Dashboard!$E$10*SQRT(Dashboard!$D$12/365),0)</f>
        <v>-553330.08469187247</v>
      </c>
      <c r="F4921" s="3">
        <f>D4921+IF(Dashboard!$I$3,E4921,0)</f>
        <v>-398179.15806190413</v>
      </c>
      <c r="G4921" s="3">
        <f>IF(Dashboard!$I$4, ('Lookups and Calculations'!$F$9) / (1 - 'Lookups and Calculations'!$F$10), 'Lookups and Calculations'!$F$9)</f>
        <v>1951878.888340465</v>
      </c>
      <c r="H4921" s="12">
        <f t="shared" si="152"/>
        <v>0</v>
      </c>
      <c r="I4921" s="12">
        <f t="shared" si="153"/>
        <v>0</v>
      </c>
      <c r="J4921" s="13">
        <f>(1 - Dashboard!$I$9) * H4921 * Dashboard!$I$8 * 'Lookups and Calculations'!$F$12</f>
        <v>0</v>
      </c>
      <c r="K4921" s="12">
        <f>(1 - Dashboard!$I$11) * I4921 * Dashboard!$I$10 * 'Lookups and Calculations'!$F$12</f>
        <v>0</v>
      </c>
      <c r="L4921" s="12">
        <f>(H4921 - I4921) * Dashboard!$I$13 * (Dashboard!$D$12 / 365) * 'Lookups and Calculations'!$F$12</f>
        <v>0</v>
      </c>
      <c r="M4921" s="3">
        <f>(G4921*2) * Dashboard!$I$13 * (Dashboard!$D$12 / 365) * 'Lookups and Calculations'!$F$12</f>
        <v>1602.0878730267946</v>
      </c>
      <c r="N4921" s="12">
        <f>H4921 * Dashboard!$I$14 * Dashboard!$I$15 * (Dashboard!$D$12 / 365) * 'Lookups and Calculations'!$F$12</f>
        <v>0</v>
      </c>
    </row>
    <row r="4922" spans="1:14" x14ac:dyDescent="0.35">
      <c r="A4922" s="2">
        <v>4921</v>
      </c>
      <c r="B4922" s="11">
        <v>0.26301966226254264</v>
      </c>
      <c r="C4922" s="11">
        <v>-1.1409006791391429</v>
      </c>
      <c r="D4922" s="3">
        <f>B4922*Dashboard!$D$11*Dashboard!$D$10*SQRT(Dashboard!$D$12/365)</f>
        <v>65302.986392005878</v>
      </c>
      <c r="E4922" s="3">
        <f>IF(Dashboard!$I$3,C4922*Dashboard!$E$11*Dashboard!$E$10*SQRT(Dashboard!$D$12/365),0)</f>
        <v>-566529.67221959727</v>
      </c>
      <c r="F4922" s="3">
        <f>D4922+IF(Dashboard!$I$3,E4922,0)</f>
        <v>-501226.6858275914</v>
      </c>
      <c r="G4922" s="3">
        <f>IF(Dashboard!$I$4, ('Lookups and Calculations'!$F$9) / (1 - 'Lookups and Calculations'!$F$10), 'Lookups and Calculations'!$F$9)</f>
        <v>1951878.888340465</v>
      </c>
      <c r="H4922" s="12">
        <f t="shared" si="152"/>
        <v>0</v>
      </c>
      <c r="I4922" s="12">
        <f t="shared" si="153"/>
        <v>0</v>
      </c>
      <c r="J4922" s="13">
        <f>(1 - Dashboard!$I$9) * H4922 * Dashboard!$I$8 * 'Lookups and Calculations'!$F$12</f>
        <v>0</v>
      </c>
      <c r="K4922" s="12">
        <f>(1 - Dashboard!$I$11) * I4922 * Dashboard!$I$10 * 'Lookups and Calculations'!$F$12</f>
        <v>0</v>
      </c>
      <c r="L4922" s="12">
        <f>(H4922 - I4922) * Dashboard!$I$13 * (Dashboard!$D$12 / 365) * 'Lookups and Calculations'!$F$12</f>
        <v>0</v>
      </c>
      <c r="M4922" s="3">
        <f>(G4922*2) * Dashboard!$I$13 * (Dashboard!$D$12 / 365) * 'Lookups and Calculations'!$F$12</f>
        <v>1602.0878730267946</v>
      </c>
      <c r="N4922" s="12">
        <f>H4922 * Dashboard!$I$14 * Dashboard!$I$15 * (Dashboard!$D$12 / 365) * 'Lookups and Calculations'!$F$12</f>
        <v>0</v>
      </c>
    </row>
    <row r="4923" spans="1:14" x14ac:dyDescent="0.35">
      <c r="A4923" s="2">
        <v>4922</v>
      </c>
      <c r="B4923" s="11">
        <v>1.5114727586004624</v>
      </c>
      <c r="C4923" s="11">
        <v>0.90359090066930214</v>
      </c>
      <c r="D4923" s="3">
        <f>B4923*Dashboard!$D$11*Dashboard!$D$10*SQRT(Dashboard!$D$12/365)</f>
        <v>375271.12664394238</v>
      </c>
      <c r="E4923" s="3">
        <f>IF(Dashboard!$I$3,C4923*Dashboard!$E$11*Dashboard!$E$10*SQRT(Dashboard!$D$12/365),0)</f>
        <v>448690.29016885906</v>
      </c>
      <c r="F4923" s="3">
        <f>D4923+IF(Dashboard!$I$3,E4923,0)</f>
        <v>823961.4168128015</v>
      </c>
      <c r="G4923" s="3">
        <f>IF(Dashboard!$I$4, ('Lookups and Calculations'!$F$9) / (1 - 'Lookups and Calculations'!$F$10), 'Lookups and Calculations'!$F$9)</f>
        <v>1951878.888340465</v>
      </c>
      <c r="H4923" s="12">
        <f t="shared" si="152"/>
        <v>0</v>
      </c>
      <c r="I4923" s="12">
        <f t="shared" si="153"/>
        <v>0</v>
      </c>
      <c r="J4923" s="13">
        <f>(1 - Dashboard!$I$9) * H4923 * Dashboard!$I$8 * 'Lookups and Calculations'!$F$12</f>
        <v>0</v>
      </c>
      <c r="K4923" s="12">
        <f>(1 - Dashboard!$I$11) * I4923 * Dashboard!$I$10 * 'Lookups and Calculations'!$F$12</f>
        <v>0</v>
      </c>
      <c r="L4923" s="12">
        <f>(H4923 - I4923) * Dashboard!$I$13 * (Dashboard!$D$12 / 365) * 'Lookups and Calculations'!$F$12</f>
        <v>0</v>
      </c>
      <c r="M4923" s="3">
        <f>(G4923*2) * Dashboard!$I$13 * (Dashboard!$D$12 / 365) * 'Lookups and Calculations'!$F$12</f>
        <v>1602.0878730267946</v>
      </c>
      <c r="N4923" s="12">
        <f>H4923 * Dashboard!$I$14 * Dashboard!$I$15 * (Dashboard!$D$12 / 365) * 'Lookups and Calculations'!$F$12</f>
        <v>0</v>
      </c>
    </row>
    <row r="4924" spans="1:14" x14ac:dyDescent="0.35">
      <c r="A4924" s="2">
        <v>4923</v>
      </c>
      <c r="B4924" s="11">
        <v>1.568636268043371</v>
      </c>
      <c r="C4924" s="11">
        <v>-0.87552504329791769</v>
      </c>
      <c r="D4924" s="3">
        <f>B4924*Dashboard!$D$11*Dashboard!$D$10*SQRT(Dashboard!$D$12/365)</f>
        <v>389463.78375238087</v>
      </c>
      <c r="E4924" s="3">
        <f>IF(Dashboard!$I$3,C4924*Dashboard!$E$11*Dashboard!$E$10*SQRT(Dashboard!$D$12/365),0)</f>
        <v>-434753.80887131992</v>
      </c>
      <c r="F4924" s="3">
        <f>D4924+IF(Dashboard!$I$3,E4924,0)</f>
        <v>-45290.025118939055</v>
      </c>
      <c r="G4924" s="3">
        <f>IF(Dashboard!$I$4, ('Lookups and Calculations'!$F$9) / (1 - 'Lookups and Calculations'!$F$10), 'Lookups and Calculations'!$F$9)</f>
        <v>1951878.888340465</v>
      </c>
      <c r="H4924" s="12">
        <f t="shared" si="152"/>
        <v>0</v>
      </c>
      <c r="I4924" s="12">
        <f t="shared" si="153"/>
        <v>0</v>
      </c>
      <c r="J4924" s="13">
        <f>(1 - Dashboard!$I$9) * H4924 * Dashboard!$I$8 * 'Lookups and Calculations'!$F$12</f>
        <v>0</v>
      </c>
      <c r="K4924" s="12">
        <f>(1 - Dashboard!$I$11) * I4924 * Dashboard!$I$10 * 'Lookups and Calculations'!$F$12</f>
        <v>0</v>
      </c>
      <c r="L4924" s="12">
        <f>(H4924 - I4924) * Dashboard!$I$13 * (Dashboard!$D$12 / 365) * 'Lookups and Calculations'!$F$12</f>
        <v>0</v>
      </c>
      <c r="M4924" s="3">
        <f>(G4924*2) * Dashboard!$I$13 * (Dashboard!$D$12 / 365) * 'Lookups and Calculations'!$F$12</f>
        <v>1602.0878730267946</v>
      </c>
      <c r="N4924" s="12">
        <f>H4924 * Dashboard!$I$14 * Dashboard!$I$15 * (Dashboard!$D$12 / 365) * 'Lookups and Calculations'!$F$12</f>
        <v>0</v>
      </c>
    </row>
    <row r="4925" spans="1:14" x14ac:dyDescent="0.35">
      <c r="A4925" s="2">
        <v>4924</v>
      </c>
      <c r="B4925" s="11">
        <v>0.71088643512622329</v>
      </c>
      <c r="C4925" s="11">
        <v>8.3207868338598362E-2</v>
      </c>
      <c r="D4925" s="3">
        <f>B4925*Dashboard!$D$11*Dashboard!$D$10*SQRT(Dashboard!$D$12/365)</f>
        <v>176500.13995140229</v>
      </c>
      <c r="E4925" s="3">
        <f>IF(Dashboard!$I$3,C4925*Dashboard!$E$11*Dashboard!$E$10*SQRT(Dashboard!$D$12/365),0)</f>
        <v>41317.993089044729</v>
      </c>
      <c r="F4925" s="3">
        <f>D4925+IF(Dashboard!$I$3,E4925,0)</f>
        <v>217818.13304044702</v>
      </c>
      <c r="G4925" s="3">
        <f>IF(Dashboard!$I$4, ('Lookups and Calculations'!$F$9) / (1 - 'Lookups and Calculations'!$F$10), 'Lookups and Calculations'!$F$9)</f>
        <v>1951878.888340465</v>
      </c>
      <c r="H4925" s="12">
        <f t="shared" si="152"/>
        <v>0</v>
      </c>
      <c r="I4925" s="12">
        <f t="shared" si="153"/>
        <v>0</v>
      </c>
      <c r="J4925" s="13">
        <f>(1 - Dashboard!$I$9) * H4925 * Dashboard!$I$8 * 'Lookups and Calculations'!$F$12</f>
        <v>0</v>
      </c>
      <c r="K4925" s="12">
        <f>(1 - Dashboard!$I$11) * I4925 * Dashboard!$I$10 * 'Lookups and Calculations'!$F$12</f>
        <v>0</v>
      </c>
      <c r="L4925" s="12">
        <f>(H4925 - I4925) * Dashboard!$I$13 * (Dashboard!$D$12 / 365) * 'Lookups and Calculations'!$F$12</f>
        <v>0</v>
      </c>
      <c r="M4925" s="3">
        <f>(G4925*2) * Dashboard!$I$13 * (Dashboard!$D$12 / 365) * 'Lookups and Calculations'!$F$12</f>
        <v>1602.0878730267946</v>
      </c>
      <c r="N4925" s="12">
        <f>H4925 * Dashboard!$I$14 * Dashboard!$I$15 * (Dashboard!$D$12 / 365) * 'Lookups and Calculations'!$F$12</f>
        <v>0</v>
      </c>
    </row>
    <row r="4926" spans="1:14" x14ac:dyDescent="0.35">
      <c r="A4926" s="2">
        <v>4925</v>
      </c>
      <c r="B4926" s="11">
        <v>-0.11746733224376062</v>
      </c>
      <c r="C4926" s="11">
        <v>1.4367769108177517</v>
      </c>
      <c r="D4926" s="3">
        <f>B4926*Dashboard!$D$11*Dashboard!$D$10*SQRT(Dashboard!$D$12/365)</f>
        <v>-29164.996765004129</v>
      </c>
      <c r="E4926" s="3">
        <f>IF(Dashboard!$I$3,C4926*Dashboard!$E$11*Dashboard!$E$10*SQRT(Dashboard!$D$12/365),0)</f>
        <v>713451.0192004143</v>
      </c>
      <c r="F4926" s="3">
        <f>D4926+IF(Dashboard!$I$3,E4926,0)</f>
        <v>684286.02243541018</v>
      </c>
      <c r="G4926" s="3">
        <f>IF(Dashboard!$I$4, ('Lookups and Calculations'!$F$9) / (1 - 'Lookups and Calculations'!$F$10), 'Lookups and Calculations'!$F$9)</f>
        <v>1951878.888340465</v>
      </c>
      <c r="H4926" s="12">
        <f t="shared" si="152"/>
        <v>0</v>
      </c>
      <c r="I4926" s="12">
        <f t="shared" si="153"/>
        <v>0</v>
      </c>
      <c r="J4926" s="13">
        <f>(1 - Dashboard!$I$9) * H4926 * Dashboard!$I$8 * 'Lookups and Calculations'!$F$12</f>
        <v>0</v>
      </c>
      <c r="K4926" s="12">
        <f>(1 - Dashboard!$I$11) * I4926 * Dashboard!$I$10 * 'Lookups and Calculations'!$F$12</f>
        <v>0</v>
      </c>
      <c r="L4926" s="12">
        <f>(H4926 - I4926) * Dashboard!$I$13 * (Dashboard!$D$12 / 365) * 'Lookups and Calculations'!$F$12</f>
        <v>0</v>
      </c>
      <c r="M4926" s="3">
        <f>(G4926*2) * Dashboard!$I$13 * (Dashboard!$D$12 / 365) * 'Lookups and Calculations'!$F$12</f>
        <v>1602.0878730267946</v>
      </c>
      <c r="N4926" s="12">
        <f>H4926 * Dashboard!$I$14 * Dashboard!$I$15 * (Dashboard!$D$12 / 365) * 'Lookups and Calculations'!$F$12</f>
        <v>0</v>
      </c>
    </row>
    <row r="4927" spans="1:14" x14ac:dyDescent="0.35">
      <c r="A4927" s="2">
        <v>4926</v>
      </c>
      <c r="B4927" s="11">
        <v>-2.7337651892871584</v>
      </c>
      <c r="C4927" s="11">
        <v>0.6044333156130397</v>
      </c>
      <c r="D4927" s="3">
        <f>B4927*Dashboard!$D$11*Dashboard!$D$10*SQRT(Dashboard!$D$12/365)</f>
        <v>-678744.05061306583</v>
      </c>
      <c r="E4927" s="3">
        <f>IF(Dashboard!$I$3,C4927*Dashboard!$E$11*Dashboard!$E$10*SQRT(Dashboard!$D$12/365),0)</f>
        <v>300139.54276128311</v>
      </c>
      <c r="F4927" s="3">
        <f>D4927+IF(Dashboard!$I$3,E4927,0)</f>
        <v>-378604.50785178272</v>
      </c>
      <c r="G4927" s="3">
        <f>IF(Dashboard!$I$4, ('Lookups and Calculations'!$F$9) / (1 - 'Lookups and Calculations'!$F$10), 'Lookups and Calculations'!$F$9)</f>
        <v>1951878.888340465</v>
      </c>
      <c r="H4927" s="12">
        <f t="shared" si="152"/>
        <v>0</v>
      </c>
      <c r="I4927" s="12">
        <f t="shared" si="153"/>
        <v>0</v>
      </c>
      <c r="J4927" s="13">
        <f>(1 - Dashboard!$I$9) * H4927 * Dashboard!$I$8 * 'Lookups and Calculations'!$F$12</f>
        <v>0</v>
      </c>
      <c r="K4927" s="12">
        <f>(1 - Dashboard!$I$11) * I4927 * Dashboard!$I$10 * 'Lookups and Calculations'!$F$12</f>
        <v>0</v>
      </c>
      <c r="L4927" s="12">
        <f>(H4927 - I4927) * Dashboard!$I$13 * (Dashboard!$D$12 / 365) * 'Lookups and Calculations'!$F$12</f>
        <v>0</v>
      </c>
      <c r="M4927" s="3">
        <f>(G4927*2) * Dashboard!$I$13 * (Dashboard!$D$12 / 365) * 'Lookups and Calculations'!$F$12</f>
        <v>1602.0878730267946</v>
      </c>
      <c r="N4927" s="12">
        <f>H4927 * Dashboard!$I$14 * Dashboard!$I$15 * (Dashboard!$D$12 / 365) * 'Lookups and Calculations'!$F$12</f>
        <v>0</v>
      </c>
    </row>
    <row r="4928" spans="1:14" x14ac:dyDescent="0.35">
      <c r="A4928" s="2">
        <v>4927</v>
      </c>
      <c r="B4928" s="11">
        <v>-0.34917089301244097</v>
      </c>
      <c r="C4928" s="11">
        <v>1.8331175137661986</v>
      </c>
      <c r="D4928" s="3">
        <f>B4928*Dashboard!$D$11*Dashboard!$D$10*SQRT(Dashboard!$D$12/365)</f>
        <v>-86692.766155693069</v>
      </c>
      <c r="E4928" s="3">
        <f>IF(Dashboard!$I$3,C4928*Dashboard!$E$11*Dashboard!$E$10*SQRT(Dashboard!$D$12/365),0)</f>
        <v>910259.30933582305</v>
      </c>
      <c r="F4928" s="3">
        <f>D4928+IF(Dashboard!$I$3,E4928,0)</f>
        <v>823566.54318012996</v>
      </c>
      <c r="G4928" s="3">
        <f>IF(Dashboard!$I$4, ('Lookups and Calculations'!$F$9) / (1 - 'Lookups and Calculations'!$F$10), 'Lookups and Calculations'!$F$9)</f>
        <v>1951878.888340465</v>
      </c>
      <c r="H4928" s="12">
        <f t="shared" si="152"/>
        <v>0</v>
      </c>
      <c r="I4928" s="12">
        <f t="shared" si="153"/>
        <v>0</v>
      </c>
      <c r="J4928" s="13">
        <f>(1 - Dashboard!$I$9) * H4928 * Dashboard!$I$8 * 'Lookups and Calculations'!$F$12</f>
        <v>0</v>
      </c>
      <c r="K4928" s="12">
        <f>(1 - Dashboard!$I$11) * I4928 * Dashboard!$I$10 * 'Lookups and Calculations'!$F$12</f>
        <v>0</v>
      </c>
      <c r="L4928" s="12">
        <f>(H4928 - I4928) * Dashboard!$I$13 * (Dashboard!$D$12 / 365) * 'Lookups and Calculations'!$F$12</f>
        <v>0</v>
      </c>
      <c r="M4928" s="3">
        <f>(G4928*2) * Dashboard!$I$13 * (Dashboard!$D$12 / 365) * 'Lookups and Calculations'!$F$12</f>
        <v>1602.0878730267946</v>
      </c>
      <c r="N4928" s="12">
        <f>H4928 * Dashboard!$I$14 * Dashboard!$I$15 * (Dashboard!$D$12 / 365) * 'Lookups and Calculations'!$F$12</f>
        <v>0</v>
      </c>
    </row>
    <row r="4929" spans="1:14" x14ac:dyDescent="0.35">
      <c r="A4929" s="2">
        <v>4928</v>
      </c>
      <c r="B4929" s="11">
        <v>0.87429450951573162</v>
      </c>
      <c r="C4929" s="11">
        <v>0.71889419132150145</v>
      </c>
      <c r="D4929" s="3">
        <f>B4929*Dashboard!$D$11*Dashboard!$D$10*SQRT(Dashboard!$D$12/365)</f>
        <v>217071.38533438154</v>
      </c>
      <c r="E4929" s="3">
        <f>IF(Dashboard!$I$3,C4929*Dashboard!$E$11*Dashboard!$E$10*SQRT(Dashboard!$D$12/365),0)</f>
        <v>356976.63961182715</v>
      </c>
      <c r="F4929" s="3">
        <f>D4929+IF(Dashboard!$I$3,E4929,0)</f>
        <v>574048.02494620869</v>
      </c>
      <c r="G4929" s="3">
        <f>IF(Dashboard!$I$4, ('Lookups and Calculations'!$F$9) / (1 - 'Lookups and Calculations'!$F$10), 'Lookups and Calculations'!$F$9)</f>
        <v>1951878.888340465</v>
      </c>
      <c r="H4929" s="12">
        <f t="shared" si="152"/>
        <v>0</v>
      </c>
      <c r="I4929" s="12">
        <f t="shared" si="153"/>
        <v>0</v>
      </c>
      <c r="J4929" s="13">
        <f>(1 - Dashboard!$I$9) * H4929 * Dashboard!$I$8 * 'Lookups and Calculations'!$F$12</f>
        <v>0</v>
      </c>
      <c r="K4929" s="12">
        <f>(1 - Dashboard!$I$11) * I4929 * Dashboard!$I$10 * 'Lookups and Calculations'!$F$12</f>
        <v>0</v>
      </c>
      <c r="L4929" s="12">
        <f>(H4929 - I4929) * Dashboard!$I$13 * (Dashboard!$D$12 / 365) * 'Lookups and Calculations'!$F$12</f>
        <v>0</v>
      </c>
      <c r="M4929" s="3">
        <f>(G4929*2) * Dashboard!$I$13 * (Dashboard!$D$12 / 365) * 'Lookups and Calculations'!$F$12</f>
        <v>1602.0878730267946</v>
      </c>
      <c r="N4929" s="12">
        <f>H4929 * Dashboard!$I$14 * Dashboard!$I$15 * (Dashboard!$D$12 / 365) * 'Lookups and Calculations'!$F$12</f>
        <v>0</v>
      </c>
    </row>
    <row r="4930" spans="1:14" x14ac:dyDescent="0.35">
      <c r="A4930" s="2">
        <v>4929</v>
      </c>
      <c r="B4930" s="11">
        <v>-1.0784379240688791</v>
      </c>
      <c r="C4930" s="11">
        <v>-0.75573933044343278</v>
      </c>
      <c r="D4930" s="3">
        <f>B4930*Dashboard!$D$11*Dashboard!$D$10*SQRT(Dashboard!$D$12/365)</f>
        <v>-267756.47293545527</v>
      </c>
      <c r="E4930" s="3">
        <f>IF(Dashboard!$I$3,C4930*Dashboard!$E$11*Dashboard!$E$10*SQRT(Dashboard!$D$12/365),0)</f>
        <v>-375272.59207403753</v>
      </c>
      <c r="F4930" s="3">
        <f>D4930+IF(Dashboard!$I$3,E4930,0)</f>
        <v>-643029.0650094928</v>
      </c>
      <c r="G4930" s="3">
        <f>IF(Dashboard!$I$4, ('Lookups and Calculations'!$F$9) / (1 - 'Lookups and Calculations'!$F$10), 'Lookups and Calculations'!$F$9)</f>
        <v>1951878.888340465</v>
      </c>
      <c r="H4930" s="12">
        <f t="shared" si="152"/>
        <v>0</v>
      </c>
      <c r="I4930" s="12">
        <f t="shared" si="153"/>
        <v>0</v>
      </c>
      <c r="J4930" s="13">
        <f>(1 - Dashboard!$I$9) * H4930 * Dashboard!$I$8 * 'Lookups and Calculations'!$F$12</f>
        <v>0</v>
      </c>
      <c r="K4930" s="12">
        <f>(1 - Dashboard!$I$11) * I4930 * Dashboard!$I$10 * 'Lookups and Calculations'!$F$12</f>
        <v>0</v>
      </c>
      <c r="L4930" s="12">
        <f>(H4930 - I4930) * Dashboard!$I$13 * (Dashboard!$D$12 / 365) * 'Lookups and Calculations'!$F$12</f>
        <v>0</v>
      </c>
      <c r="M4930" s="3">
        <f>(G4930*2) * Dashboard!$I$13 * (Dashboard!$D$12 / 365) * 'Lookups and Calculations'!$F$12</f>
        <v>1602.0878730267946</v>
      </c>
      <c r="N4930" s="12">
        <f>H4930 * Dashboard!$I$14 * Dashboard!$I$15 * (Dashboard!$D$12 / 365) * 'Lookups and Calculations'!$F$12</f>
        <v>0</v>
      </c>
    </row>
    <row r="4931" spans="1:14" x14ac:dyDescent="0.35">
      <c r="A4931" s="2">
        <v>4930</v>
      </c>
      <c r="B4931" s="11">
        <v>4.2126765792351965E-2</v>
      </c>
      <c r="C4931" s="11">
        <v>-0.14448556540889482</v>
      </c>
      <c r="D4931" s="3">
        <f>B4931*Dashboard!$D$11*Dashboard!$D$10*SQRT(Dashboard!$D$12/365)</f>
        <v>10459.307831256985</v>
      </c>
      <c r="E4931" s="3">
        <f>IF(Dashboard!$I$3,C4931*Dashboard!$E$11*Dashboard!$E$10*SQRT(Dashboard!$D$12/365),0)</f>
        <v>-71746.262850266372</v>
      </c>
      <c r="F4931" s="3">
        <f>D4931+IF(Dashboard!$I$3,E4931,0)</f>
        <v>-61286.955019009387</v>
      </c>
      <c r="G4931" s="3">
        <f>IF(Dashboard!$I$4, ('Lookups and Calculations'!$F$9) / (1 - 'Lookups and Calculations'!$F$10), 'Lookups and Calculations'!$F$9)</f>
        <v>1951878.888340465</v>
      </c>
      <c r="H4931" s="12">
        <f t="shared" ref="H4931:H4994" si="154">MAX(0,F4931-G4931)</f>
        <v>0</v>
      </c>
      <c r="I4931" s="12">
        <f t="shared" ref="I4931:I4994" si="155">MAX(0,-F4931-G4931)</f>
        <v>0</v>
      </c>
      <c r="J4931" s="13">
        <f>(1 - Dashboard!$I$9) * H4931 * Dashboard!$I$8 * 'Lookups and Calculations'!$F$12</f>
        <v>0</v>
      </c>
      <c r="K4931" s="12">
        <f>(1 - Dashboard!$I$11) * I4931 * Dashboard!$I$10 * 'Lookups and Calculations'!$F$12</f>
        <v>0</v>
      </c>
      <c r="L4931" s="12">
        <f>(H4931 - I4931) * Dashboard!$I$13 * (Dashboard!$D$12 / 365) * 'Lookups and Calculations'!$F$12</f>
        <v>0</v>
      </c>
      <c r="M4931" s="3">
        <f>(G4931*2) * Dashboard!$I$13 * (Dashboard!$D$12 / 365) * 'Lookups and Calculations'!$F$12</f>
        <v>1602.0878730267946</v>
      </c>
      <c r="N4931" s="12">
        <f>H4931 * Dashboard!$I$14 * Dashboard!$I$15 * (Dashboard!$D$12 / 365) * 'Lookups and Calculations'!$F$12</f>
        <v>0</v>
      </c>
    </row>
    <row r="4932" spans="1:14" x14ac:dyDescent="0.35">
      <c r="A4932" s="2">
        <v>4931</v>
      </c>
      <c r="B4932" s="11">
        <v>1.6298043338418706</v>
      </c>
      <c r="C4932" s="11">
        <v>4.7373358510183337E-2</v>
      </c>
      <c r="D4932" s="3">
        <f>B4932*Dashboard!$D$11*Dashboard!$D$10*SQRT(Dashboard!$D$12/365)</f>
        <v>404650.6991871575</v>
      </c>
      <c r="E4932" s="3">
        <f>IF(Dashboard!$I$3,C4932*Dashboard!$E$11*Dashboard!$E$10*SQRT(Dashboard!$D$12/365),0)</f>
        <v>23523.882279539303</v>
      </c>
      <c r="F4932" s="3">
        <f>D4932+IF(Dashboard!$I$3,E4932,0)</f>
        <v>428174.58146669681</v>
      </c>
      <c r="G4932" s="3">
        <f>IF(Dashboard!$I$4, ('Lookups and Calculations'!$F$9) / (1 - 'Lookups and Calculations'!$F$10), 'Lookups and Calculations'!$F$9)</f>
        <v>1951878.888340465</v>
      </c>
      <c r="H4932" s="12">
        <f t="shared" si="154"/>
        <v>0</v>
      </c>
      <c r="I4932" s="12">
        <f t="shared" si="155"/>
        <v>0</v>
      </c>
      <c r="J4932" s="13">
        <f>(1 - Dashboard!$I$9) * H4932 * Dashboard!$I$8 * 'Lookups and Calculations'!$F$12</f>
        <v>0</v>
      </c>
      <c r="K4932" s="12">
        <f>(1 - Dashboard!$I$11) * I4932 * Dashboard!$I$10 * 'Lookups and Calculations'!$F$12</f>
        <v>0</v>
      </c>
      <c r="L4932" s="12">
        <f>(H4932 - I4932) * Dashboard!$I$13 * (Dashboard!$D$12 / 365) * 'Lookups and Calculations'!$F$12</f>
        <v>0</v>
      </c>
      <c r="M4932" s="3">
        <f>(G4932*2) * Dashboard!$I$13 * (Dashboard!$D$12 / 365) * 'Lookups and Calculations'!$F$12</f>
        <v>1602.0878730267946</v>
      </c>
      <c r="N4932" s="12">
        <f>H4932 * Dashboard!$I$14 * Dashboard!$I$15 * (Dashboard!$D$12 / 365) * 'Lookups and Calculations'!$F$12</f>
        <v>0</v>
      </c>
    </row>
    <row r="4933" spans="1:14" x14ac:dyDescent="0.35">
      <c r="A4933" s="2">
        <v>4932</v>
      </c>
      <c r="B4933" s="11">
        <v>0.61517427994300511</v>
      </c>
      <c r="C4933" s="11">
        <v>0.71527266690558911</v>
      </c>
      <c r="D4933" s="3">
        <f>B4933*Dashboard!$D$11*Dashboard!$D$10*SQRT(Dashboard!$D$12/365)</f>
        <v>152736.55697926579</v>
      </c>
      <c r="E4933" s="3">
        <f>IF(Dashboard!$I$3,C4933*Dashboard!$E$11*Dashboard!$E$10*SQRT(Dashboard!$D$12/365),0)</f>
        <v>355178.32265243138</v>
      </c>
      <c r="F4933" s="3">
        <f>D4933+IF(Dashboard!$I$3,E4933,0)</f>
        <v>507914.8796316972</v>
      </c>
      <c r="G4933" s="3">
        <f>IF(Dashboard!$I$4, ('Lookups and Calculations'!$F$9) / (1 - 'Lookups and Calculations'!$F$10), 'Lookups and Calculations'!$F$9)</f>
        <v>1951878.888340465</v>
      </c>
      <c r="H4933" s="12">
        <f t="shared" si="154"/>
        <v>0</v>
      </c>
      <c r="I4933" s="12">
        <f t="shared" si="155"/>
        <v>0</v>
      </c>
      <c r="J4933" s="13">
        <f>(1 - Dashboard!$I$9) * H4933 * Dashboard!$I$8 * 'Lookups and Calculations'!$F$12</f>
        <v>0</v>
      </c>
      <c r="K4933" s="12">
        <f>(1 - Dashboard!$I$11) * I4933 * Dashboard!$I$10 * 'Lookups and Calculations'!$F$12</f>
        <v>0</v>
      </c>
      <c r="L4933" s="12">
        <f>(H4933 - I4933) * Dashboard!$I$13 * (Dashboard!$D$12 / 365) * 'Lookups and Calculations'!$F$12</f>
        <v>0</v>
      </c>
      <c r="M4933" s="3">
        <f>(G4933*2) * Dashboard!$I$13 * (Dashboard!$D$12 / 365) * 'Lookups and Calculations'!$F$12</f>
        <v>1602.0878730267946</v>
      </c>
      <c r="N4933" s="12">
        <f>H4933 * Dashboard!$I$14 * Dashboard!$I$15 * (Dashboard!$D$12 / 365) * 'Lookups and Calculations'!$F$12</f>
        <v>0</v>
      </c>
    </row>
    <row r="4934" spans="1:14" x14ac:dyDescent="0.35">
      <c r="A4934" s="2">
        <v>4933</v>
      </c>
      <c r="B4934" s="11">
        <v>-0.38183897199889905</v>
      </c>
      <c r="C4934" s="11">
        <v>-7.5947341134098317E-2</v>
      </c>
      <c r="D4934" s="3">
        <f>B4934*Dashboard!$D$11*Dashboard!$D$10*SQRT(Dashboard!$D$12/365)</f>
        <v>-94803.654517249059</v>
      </c>
      <c r="E4934" s="3">
        <f>IF(Dashboard!$I$3,C4934*Dashboard!$E$11*Dashboard!$E$10*SQRT(Dashboard!$D$12/365),0)</f>
        <v>-37712.68004776357</v>
      </c>
      <c r="F4934" s="3">
        <f>D4934+IF(Dashboard!$I$3,E4934,0)</f>
        <v>-132516.33456501263</v>
      </c>
      <c r="G4934" s="3">
        <f>IF(Dashboard!$I$4, ('Lookups and Calculations'!$F$9) / (1 - 'Lookups and Calculations'!$F$10), 'Lookups and Calculations'!$F$9)</f>
        <v>1951878.888340465</v>
      </c>
      <c r="H4934" s="12">
        <f t="shared" si="154"/>
        <v>0</v>
      </c>
      <c r="I4934" s="12">
        <f t="shared" si="155"/>
        <v>0</v>
      </c>
      <c r="J4934" s="13">
        <f>(1 - Dashboard!$I$9) * H4934 * Dashboard!$I$8 * 'Lookups and Calculations'!$F$12</f>
        <v>0</v>
      </c>
      <c r="K4934" s="12">
        <f>(1 - Dashboard!$I$11) * I4934 * Dashboard!$I$10 * 'Lookups and Calculations'!$F$12</f>
        <v>0</v>
      </c>
      <c r="L4934" s="12">
        <f>(H4934 - I4934) * Dashboard!$I$13 * (Dashboard!$D$12 / 365) * 'Lookups and Calculations'!$F$12</f>
        <v>0</v>
      </c>
      <c r="M4934" s="3">
        <f>(G4934*2) * Dashboard!$I$13 * (Dashboard!$D$12 / 365) * 'Lookups and Calculations'!$F$12</f>
        <v>1602.0878730267946</v>
      </c>
      <c r="N4934" s="12">
        <f>H4934 * Dashboard!$I$14 * Dashboard!$I$15 * (Dashboard!$D$12 / 365) * 'Lookups and Calculations'!$F$12</f>
        <v>0</v>
      </c>
    </row>
    <row r="4935" spans="1:14" x14ac:dyDescent="0.35">
      <c r="A4935" s="2">
        <v>4934</v>
      </c>
      <c r="B4935" s="11">
        <v>0.38530350548446513</v>
      </c>
      <c r="C4935" s="11">
        <v>1.5543839103880712</v>
      </c>
      <c r="D4935" s="3">
        <f>B4935*Dashboard!$D$11*Dashboard!$D$10*SQRT(Dashboard!$D$12/365)</f>
        <v>95663.835011423434</v>
      </c>
      <c r="E4935" s="3">
        <f>IF(Dashboard!$I$3,C4935*Dashboard!$E$11*Dashboard!$E$10*SQRT(Dashboard!$D$12/365),0)</f>
        <v>771850.36643156596</v>
      </c>
      <c r="F4935" s="3">
        <f>D4935+IF(Dashboard!$I$3,E4935,0)</f>
        <v>867514.2014429894</v>
      </c>
      <c r="G4935" s="3">
        <f>IF(Dashboard!$I$4, ('Lookups and Calculations'!$F$9) / (1 - 'Lookups and Calculations'!$F$10), 'Lookups and Calculations'!$F$9)</f>
        <v>1951878.888340465</v>
      </c>
      <c r="H4935" s="12">
        <f t="shared" si="154"/>
        <v>0</v>
      </c>
      <c r="I4935" s="12">
        <f t="shared" si="155"/>
        <v>0</v>
      </c>
      <c r="J4935" s="13">
        <f>(1 - Dashboard!$I$9) * H4935 * Dashboard!$I$8 * 'Lookups and Calculations'!$F$12</f>
        <v>0</v>
      </c>
      <c r="K4935" s="12">
        <f>(1 - Dashboard!$I$11) * I4935 * Dashboard!$I$10 * 'Lookups and Calculations'!$F$12</f>
        <v>0</v>
      </c>
      <c r="L4935" s="12">
        <f>(H4935 - I4935) * Dashboard!$I$13 * (Dashboard!$D$12 / 365) * 'Lookups and Calculations'!$F$12</f>
        <v>0</v>
      </c>
      <c r="M4935" s="3">
        <f>(G4935*2) * Dashboard!$I$13 * (Dashboard!$D$12 / 365) * 'Lookups and Calculations'!$F$12</f>
        <v>1602.0878730267946</v>
      </c>
      <c r="N4935" s="12">
        <f>H4935 * Dashboard!$I$14 * Dashboard!$I$15 * (Dashboard!$D$12 / 365) * 'Lookups and Calculations'!$F$12</f>
        <v>0</v>
      </c>
    </row>
    <row r="4936" spans="1:14" x14ac:dyDescent="0.35">
      <c r="A4936" s="2">
        <v>4935</v>
      </c>
      <c r="B4936" s="11">
        <v>-0.62701260390774638</v>
      </c>
      <c r="C4936" s="11">
        <v>0.36101351742935656</v>
      </c>
      <c r="D4936" s="3">
        <f>B4936*Dashboard!$D$11*Dashboard!$D$10*SQRT(Dashboard!$D$12/365)</f>
        <v>-155675.79696658649</v>
      </c>
      <c r="E4936" s="3">
        <f>IF(Dashboard!$I$3,C4936*Dashboard!$E$11*Dashboard!$E$10*SQRT(Dashboard!$D$12/365),0)</f>
        <v>179266.14773375343</v>
      </c>
      <c r="F4936" s="3">
        <f>D4936+IF(Dashboard!$I$3,E4936,0)</f>
        <v>23590.350767166936</v>
      </c>
      <c r="G4936" s="3">
        <f>IF(Dashboard!$I$4, ('Lookups and Calculations'!$F$9) / (1 - 'Lookups and Calculations'!$F$10), 'Lookups and Calculations'!$F$9)</f>
        <v>1951878.888340465</v>
      </c>
      <c r="H4936" s="12">
        <f t="shared" si="154"/>
        <v>0</v>
      </c>
      <c r="I4936" s="12">
        <f t="shared" si="155"/>
        <v>0</v>
      </c>
      <c r="J4936" s="13">
        <f>(1 - Dashboard!$I$9) * H4936 * Dashboard!$I$8 * 'Lookups and Calculations'!$F$12</f>
        <v>0</v>
      </c>
      <c r="K4936" s="12">
        <f>(1 - Dashboard!$I$11) * I4936 * Dashboard!$I$10 * 'Lookups and Calculations'!$F$12</f>
        <v>0</v>
      </c>
      <c r="L4936" s="12">
        <f>(H4936 - I4936) * Dashboard!$I$13 * (Dashboard!$D$12 / 365) * 'Lookups and Calculations'!$F$12</f>
        <v>0</v>
      </c>
      <c r="M4936" s="3">
        <f>(G4936*2) * Dashboard!$I$13 * (Dashboard!$D$12 / 365) * 'Lookups and Calculations'!$F$12</f>
        <v>1602.0878730267946</v>
      </c>
      <c r="N4936" s="12">
        <f>H4936 * Dashboard!$I$14 * Dashboard!$I$15 * (Dashboard!$D$12 / 365) * 'Lookups and Calculations'!$F$12</f>
        <v>0</v>
      </c>
    </row>
    <row r="4937" spans="1:14" x14ac:dyDescent="0.35">
      <c r="A4937" s="2">
        <v>4936</v>
      </c>
      <c r="B4937" s="11">
        <v>0.37542820929376608</v>
      </c>
      <c r="C4937" s="11">
        <v>0.4424507375159053</v>
      </c>
      <c r="D4937" s="3">
        <f>B4937*Dashboard!$D$11*Dashboard!$D$10*SQRT(Dashboard!$D$12/365)</f>
        <v>93211.979027688925</v>
      </c>
      <c r="E4937" s="3">
        <f>IF(Dashboard!$I$3,C4937*Dashboard!$E$11*Dashboard!$E$10*SQRT(Dashboard!$D$12/365),0)</f>
        <v>219704.90147077432</v>
      </c>
      <c r="F4937" s="3">
        <f>D4937+IF(Dashboard!$I$3,E4937,0)</f>
        <v>312916.88049846323</v>
      </c>
      <c r="G4937" s="3">
        <f>IF(Dashboard!$I$4, ('Lookups and Calculations'!$F$9) / (1 - 'Lookups and Calculations'!$F$10), 'Lookups and Calculations'!$F$9)</f>
        <v>1951878.888340465</v>
      </c>
      <c r="H4937" s="12">
        <f t="shared" si="154"/>
        <v>0</v>
      </c>
      <c r="I4937" s="12">
        <f t="shared" si="155"/>
        <v>0</v>
      </c>
      <c r="J4937" s="13">
        <f>(1 - Dashboard!$I$9) * H4937 * Dashboard!$I$8 * 'Lookups and Calculations'!$F$12</f>
        <v>0</v>
      </c>
      <c r="K4937" s="12">
        <f>(1 - Dashboard!$I$11) * I4937 * Dashboard!$I$10 * 'Lookups and Calculations'!$F$12</f>
        <v>0</v>
      </c>
      <c r="L4937" s="12">
        <f>(H4937 - I4937) * Dashboard!$I$13 * (Dashboard!$D$12 / 365) * 'Lookups and Calculations'!$F$12</f>
        <v>0</v>
      </c>
      <c r="M4937" s="3">
        <f>(G4937*2) * Dashboard!$I$13 * (Dashboard!$D$12 / 365) * 'Lookups and Calculations'!$F$12</f>
        <v>1602.0878730267946</v>
      </c>
      <c r="N4937" s="12">
        <f>H4937 * Dashboard!$I$14 * Dashboard!$I$15 * (Dashboard!$D$12 / 365) * 'Lookups and Calculations'!$F$12</f>
        <v>0</v>
      </c>
    </row>
    <row r="4938" spans="1:14" x14ac:dyDescent="0.35">
      <c r="A4938" s="2">
        <v>4937</v>
      </c>
      <c r="B4938" s="11">
        <v>-0.98415896154250937</v>
      </c>
      <c r="C4938" s="11">
        <v>1.469209971607498</v>
      </c>
      <c r="D4938" s="3">
        <f>B4938*Dashboard!$D$11*Dashboard!$D$10*SQRT(Dashboard!$D$12/365)</f>
        <v>-244348.72556801164</v>
      </c>
      <c r="E4938" s="3">
        <f>IF(Dashboard!$I$3,C4938*Dashboard!$E$11*Dashboard!$E$10*SQRT(Dashboard!$D$12/365),0)</f>
        <v>729556.09445740981</v>
      </c>
      <c r="F4938" s="3">
        <f>D4938+IF(Dashboard!$I$3,E4938,0)</f>
        <v>485207.36888939817</v>
      </c>
      <c r="G4938" s="3">
        <f>IF(Dashboard!$I$4, ('Lookups and Calculations'!$F$9) / (1 - 'Lookups and Calculations'!$F$10), 'Lookups and Calculations'!$F$9)</f>
        <v>1951878.888340465</v>
      </c>
      <c r="H4938" s="12">
        <f t="shared" si="154"/>
        <v>0</v>
      </c>
      <c r="I4938" s="12">
        <f t="shared" si="155"/>
        <v>0</v>
      </c>
      <c r="J4938" s="13">
        <f>(1 - Dashboard!$I$9) * H4938 * Dashboard!$I$8 * 'Lookups and Calculations'!$F$12</f>
        <v>0</v>
      </c>
      <c r="K4938" s="12">
        <f>(1 - Dashboard!$I$11) * I4938 * Dashboard!$I$10 * 'Lookups and Calculations'!$F$12</f>
        <v>0</v>
      </c>
      <c r="L4938" s="12">
        <f>(H4938 - I4938) * Dashboard!$I$13 * (Dashboard!$D$12 / 365) * 'Lookups and Calculations'!$F$12</f>
        <v>0</v>
      </c>
      <c r="M4938" s="3">
        <f>(G4938*2) * Dashboard!$I$13 * (Dashboard!$D$12 / 365) * 'Lookups and Calculations'!$F$12</f>
        <v>1602.0878730267946</v>
      </c>
      <c r="N4938" s="12">
        <f>H4938 * Dashboard!$I$14 * Dashboard!$I$15 * (Dashboard!$D$12 / 365) * 'Lookups and Calculations'!$F$12</f>
        <v>0</v>
      </c>
    </row>
    <row r="4939" spans="1:14" x14ac:dyDescent="0.35">
      <c r="A4939" s="2">
        <v>4938</v>
      </c>
      <c r="B4939" s="11">
        <v>-1.3246130789340769</v>
      </c>
      <c r="C4939" s="11">
        <v>0.38419517062265612</v>
      </c>
      <c r="D4939" s="3">
        <f>B4939*Dashboard!$D$11*Dashboard!$D$10*SQRT(Dashboard!$D$12/365)</f>
        <v>-328877.27527366654</v>
      </c>
      <c r="E4939" s="3">
        <f>IF(Dashboard!$I$3,C4939*Dashboard!$E$11*Dashboard!$E$10*SQRT(Dashboard!$D$12/365),0)</f>
        <v>190777.31134794105</v>
      </c>
      <c r="F4939" s="3">
        <f>D4939+IF(Dashboard!$I$3,E4939,0)</f>
        <v>-138099.96392572549</v>
      </c>
      <c r="G4939" s="3">
        <f>IF(Dashboard!$I$4, ('Lookups and Calculations'!$F$9) / (1 - 'Lookups and Calculations'!$F$10), 'Lookups and Calculations'!$F$9)</f>
        <v>1951878.888340465</v>
      </c>
      <c r="H4939" s="12">
        <f t="shared" si="154"/>
        <v>0</v>
      </c>
      <c r="I4939" s="12">
        <f t="shared" si="155"/>
        <v>0</v>
      </c>
      <c r="J4939" s="13">
        <f>(1 - Dashboard!$I$9) * H4939 * Dashboard!$I$8 * 'Lookups and Calculations'!$F$12</f>
        <v>0</v>
      </c>
      <c r="K4939" s="12">
        <f>(1 - Dashboard!$I$11) * I4939 * Dashboard!$I$10 * 'Lookups and Calculations'!$F$12</f>
        <v>0</v>
      </c>
      <c r="L4939" s="12">
        <f>(H4939 - I4939) * Dashboard!$I$13 * (Dashboard!$D$12 / 365) * 'Lookups and Calculations'!$F$12</f>
        <v>0</v>
      </c>
      <c r="M4939" s="3">
        <f>(G4939*2) * Dashboard!$I$13 * (Dashboard!$D$12 / 365) * 'Lookups and Calculations'!$F$12</f>
        <v>1602.0878730267946</v>
      </c>
      <c r="N4939" s="12">
        <f>H4939 * Dashboard!$I$14 * Dashboard!$I$15 * (Dashboard!$D$12 / 365) * 'Lookups and Calculations'!$F$12</f>
        <v>0</v>
      </c>
    </row>
    <row r="4940" spans="1:14" x14ac:dyDescent="0.35">
      <c r="A4940" s="2">
        <v>4939</v>
      </c>
      <c r="B4940" s="11">
        <v>5.9301234033061881E-2</v>
      </c>
      <c r="C4940" s="11">
        <v>-0.82608138763260086</v>
      </c>
      <c r="D4940" s="3">
        <f>B4940*Dashboard!$D$11*Dashboard!$D$10*SQRT(Dashboard!$D$12/365)</f>
        <v>14723.415146144749</v>
      </c>
      <c r="E4940" s="3">
        <f>IF(Dashboard!$I$3,C4940*Dashboard!$E$11*Dashboard!$E$10*SQRT(Dashboard!$D$12/365),0)</f>
        <v>-410201.89252173353</v>
      </c>
      <c r="F4940" s="3">
        <f>D4940+IF(Dashboard!$I$3,E4940,0)</f>
        <v>-395478.47737558879</v>
      </c>
      <c r="G4940" s="3">
        <f>IF(Dashboard!$I$4, ('Lookups and Calculations'!$F$9) / (1 - 'Lookups and Calculations'!$F$10), 'Lookups and Calculations'!$F$9)</f>
        <v>1951878.888340465</v>
      </c>
      <c r="H4940" s="12">
        <f t="shared" si="154"/>
        <v>0</v>
      </c>
      <c r="I4940" s="12">
        <f t="shared" si="155"/>
        <v>0</v>
      </c>
      <c r="J4940" s="13">
        <f>(1 - Dashboard!$I$9) * H4940 * Dashboard!$I$8 * 'Lookups and Calculations'!$F$12</f>
        <v>0</v>
      </c>
      <c r="K4940" s="12">
        <f>(1 - Dashboard!$I$11) * I4940 * Dashboard!$I$10 * 'Lookups and Calculations'!$F$12</f>
        <v>0</v>
      </c>
      <c r="L4940" s="12">
        <f>(H4940 - I4940) * Dashboard!$I$13 * (Dashboard!$D$12 / 365) * 'Lookups and Calculations'!$F$12</f>
        <v>0</v>
      </c>
      <c r="M4940" s="3">
        <f>(G4940*2) * Dashboard!$I$13 * (Dashboard!$D$12 / 365) * 'Lookups and Calculations'!$F$12</f>
        <v>1602.0878730267946</v>
      </c>
      <c r="N4940" s="12">
        <f>H4940 * Dashboard!$I$14 * Dashboard!$I$15 * (Dashboard!$D$12 / 365) * 'Lookups and Calculations'!$F$12</f>
        <v>0</v>
      </c>
    </row>
    <row r="4941" spans="1:14" x14ac:dyDescent="0.35">
      <c r="A4941" s="2">
        <v>4940</v>
      </c>
      <c r="B4941" s="11">
        <v>-0.14863363306772229</v>
      </c>
      <c r="C4941" s="11">
        <v>-0.43287861222731921</v>
      </c>
      <c r="D4941" s="3">
        <f>B4941*Dashboard!$D$11*Dashboard!$D$10*SQRT(Dashboard!$D$12/365)</f>
        <v>-36903.020991363177</v>
      </c>
      <c r="E4941" s="3">
        <f>IF(Dashboard!$I$3,C4941*Dashboard!$E$11*Dashboard!$E$10*SQRT(Dashboard!$D$12/365),0)</f>
        <v>-214951.73311761025</v>
      </c>
      <c r="F4941" s="3">
        <f>D4941+IF(Dashboard!$I$3,E4941,0)</f>
        <v>-251854.75410897343</v>
      </c>
      <c r="G4941" s="3">
        <f>IF(Dashboard!$I$4, ('Lookups and Calculations'!$F$9) / (1 - 'Lookups and Calculations'!$F$10), 'Lookups and Calculations'!$F$9)</f>
        <v>1951878.888340465</v>
      </c>
      <c r="H4941" s="12">
        <f t="shared" si="154"/>
        <v>0</v>
      </c>
      <c r="I4941" s="12">
        <f t="shared" si="155"/>
        <v>0</v>
      </c>
      <c r="J4941" s="13">
        <f>(1 - Dashboard!$I$9) * H4941 * Dashboard!$I$8 * 'Lookups and Calculations'!$F$12</f>
        <v>0</v>
      </c>
      <c r="K4941" s="12">
        <f>(1 - Dashboard!$I$11) * I4941 * Dashboard!$I$10 * 'Lookups and Calculations'!$F$12</f>
        <v>0</v>
      </c>
      <c r="L4941" s="12">
        <f>(H4941 - I4941) * Dashboard!$I$13 * (Dashboard!$D$12 / 365) * 'Lookups and Calculations'!$F$12</f>
        <v>0</v>
      </c>
      <c r="M4941" s="3">
        <f>(G4941*2) * Dashboard!$I$13 * (Dashboard!$D$12 / 365) * 'Lookups and Calculations'!$F$12</f>
        <v>1602.0878730267946</v>
      </c>
      <c r="N4941" s="12">
        <f>H4941 * Dashboard!$I$14 * Dashboard!$I$15 * (Dashboard!$D$12 / 365) * 'Lookups and Calculations'!$F$12</f>
        <v>0</v>
      </c>
    </row>
    <row r="4942" spans="1:14" x14ac:dyDescent="0.35">
      <c r="A4942" s="2">
        <v>4941</v>
      </c>
      <c r="B4942" s="11">
        <v>0.10393407526710376</v>
      </c>
      <c r="C4942" s="11">
        <v>-0.83737103319023676</v>
      </c>
      <c r="D4942" s="3">
        <f>B4942*Dashboard!$D$11*Dashboard!$D$10*SQRT(Dashboard!$D$12/365)</f>
        <v>25804.935815249039</v>
      </c>
      <c r="E4942" s="3">
        <f>IF(Dashboard!$I$3,C4942*Dashboard!$E$11*Dashboard!$E$10*SQRT(Dashboard!$D$12/365),0)</f>
        <v>-415807.91880797327</v>
      </c>
      <c r="F4942" s="3">
        <f>D4942+IF(Dashboard!$I$3,E4942,0)</f>
        <v>-390002.98299272422</v>
      </c>
      <c r="G4942" s="3">
        <f>IF(Dashboard!$I$4, ('Lookups and Calculations'!$F$9) / (1 - 'Lookups and Calculations'!$F$10), 'Lookups and Calculations'!$F$9)</f>
        <v>1951878.888340465</v>
      </c>
      <c r="H4942" s="12">
        <f t="shared" si="154"/>
        <v>0</v>
      </c>
      <c r="I4942" s="12">
        <f t="shared" si="155"/>
        <v>0</v>
      </c>
      <c r="J4942" s="13">
        <f>(1 - Dashboard!$I$9) * H4942 * Dashboard!$I$8 * 'Lookups and Calculations'!$F$12</f>
        <v>0</v>
      </c>
      <c r="K4942" s="12">
        <f>(1 - Dashboard!$I$11) * I4942 * Dashboard!$I$10 * 'Lookups and Calculations'!$F$12</f>
        <v>0</v>
      </c>
      <c r="L4942" s="12">
        <f>(H4942 - I4942) * Dashboard!$I$13 * (Dashboard!$D$12 / 365) * 'Lookups and Calculations'!$F$12</f>
        <v>0</v>
      </c>
      <c r="M4942" s="3">
        <f>(G4942*2) * Dashboard!$I$13 * (Dashboard!$D$12 / 365) * 'Lookups and Calculations'!$F$12</f>
        <v>1602.0878730267946</v>
      </c>
      <c r="N4942" s="12">
        <f>H4942 * Dashboard!$I$14 * Dashboard!$I$15 * (Dashboard!$D$12 / 365) * 'Lookups and Calculations'!$F$12</f>
        <v>0</v>
      </c>
    </row>
    <row r="4943" spans="1:14" x14ac:dyDescent="0.35">
      <c r="A4943" s="2">
        <v>4942</v>
      </c>
      <c r="B4943" s="11">
        <v>0.12650955067957972</v>
      </c>
      <c r="C4943" s="11">
        <v>1.6927441926370674</v>
      </c>
      <c r="D4943" s="3">
        <f>B4943*Dashboard!$D$11*Dashboard!$D$10*SQRT(Dashboard!$D$12/365)</f>
        <v>31410.01473205796</v>
      </c>
      <c r="E4943" s="3">
        <f>IF(Dashboard!$I$3,C4943*Dashboard!$E$11*Dashboard!$E$10*SQRT(Dashboard!$D$12/365),0)</f>
        <v>840555.03703433892</v>
      </c>
      <c r="F4943" s="3">
        <f>D4943+IF(Dashboard!$I$3,E4943,0)</f>
        <v>871965.05176639685</v>
      </c>
      <c r="G4943" s="3">
        <f>IF(Dashboard!$I$4, ('Lookups and Calculations'!$F$9) / (1 - 'Lookups and Calculations'!$F$10), 'Lookups and Calculations'!$F$9)</f>
        <v>1951878.888340465</v>
      </c>
      <c r="H4943" s="12">
        <f t="shared" si="154"/>
        <v>0</v>
      </c>
      <c r="I4943" s="12">
        <f t="shared" si="155"/>
        <v>0</v>
      </c>
      <c r="J4943" s="13">
        <f>(1 - Dashboard!$I$9) * H4943 * Dashboard!$I$8 * 'Lookups and Calculations'!$F$12</f>
        <v>0</v>
      </c>
      <c r="K4943" s="12">
        <f>(1 - Dashboard!$I$11) * I4943 * Dashboard!$I$10 * 'Lookups and Calculations'!$F$12</f>
        <v>0</v>
      </c>
      <c r="L4943" s="12">
        <f>(H4943 - I4943) * Dashboard!$I$13 * (Dashboard!$D$12 / 365) * 'Lookups and Calculations'!$F$12</f>
        <v>0</v>
      </c>
      <c r="M4943" s="3">
        <f>(G4943*2) * Dashboard!$I$13 * (Dashboard!$D$12 / 365) * 'Lookups and Calculations'!$F$12</f>
        <v>1602.0878730267946</v>
      </c>
      <c r="N4943" s="12">
        <f>H4943 * Dashboard!$I$14 * Dashboard!$I$15 * (Dashboard!$D$12 / 365) * 'Lookups and Calculations'!$F$12</f>
        <v>0</v>
      </c>
    </row>
    <row r="4944" spans="1:14" x14ac:dyDescent="0.35">
      <c r="A4944" s="2">
        <v>4943</v>
      </c>
      <c r="B4944" s="11">
        <v>-1.4503426173137135</v>
      </c>
      <c r="C4944" s="11">
        <v>0.40938138540222857</v>
      </c>
      <c r="D4944" s="3">
        <f>B4944*Dashboard!$D$11*Dashboard!$D$10*SQRT(Dashboard!$D$12/365)</f>
        <v>-360093.62717393995</v>
      </c>
      <c r="E4944" s="3">
        <f>IF(Dashboard!$I$3,C4944*Dashboard!$E$11*Dashboard!$E$10*SQRT(Dashboard!$D$12/365),0)</f>
        <v>203283.86714584791</v>
      </c>
      <c r="F4944" s="3">
        <f>D4944+IF(Dashboard!$I$3,E4944,0)</f>
        <v>-156809.76002809205</v>
      </c>
      <c r="G4944" s="3">
        <f>IF(Dashboard!$I$4, ('Lookups and Calculations'!$F$9) / (1 - 'Lookups and Calculations'!$F$10), 'Lookups and Calculations'!$F$9)</f>
        <v>1951878.888340465</v>
      </c>
      <c r="H4944" s="12">
        <f t="shared" si="154"/>
        <v>0</v>
      </c>
      <c r="I4944" s="12">
        <f t="shared" si="155"/>
        <v>0</v>
      </c>
      <c r="J4944" s="13">
        <f>(1 - Dashboard!$I$9) * H4944 * Dashboard!$I$8 * 'Lookups and Calculations'!$F$12</f>
        <v>0</v>
      </c>
      <c r="K4944" s="12">
        <f>(1 - Dashboard!$I$11) * I4944 * Dashboard!$I$10 * 'Lookups and Calculations'!$F$12</f>
        <v>0</v>
      </c>
      <c r="L4944" s="12">
        <f>(H4944 - I4944) * Dashboard!$I$13 * (Dashboard!$D$12 / 365) * 'Lookups and Calculations'!$F$12</f>
        <v>0</v>
      </c>
      <c r="M4944" s="3">
        <f>(G4944*2) * Dashboard!$I$13 * (Dashboard!$D$12 / 365) * 'Lookups and Calculations'!$F$12</f>
        <v>1602.0878730267946</v>
      </c>
      <c r="N4944" s="12">
        <f>H4944 * Dashboard!$I$14 * Dashboard!$I$15 * (Dashboard!$D$12 / 365) * 'Lookups and Calculations'!$F$12</f>
        <v>0</v>
      </c>
    </row>
    <row r="4945" spans="1:14" x14ac:dyDescent="0.35">
      <c r="A4945" s="2">
        <v>4944</v>
      </c>
      <c r="B4945" s="11">
        <v>-0.62667474135133461</v>
      </c>
      <c r="C4945" s="11">
        <v>0.82404159492412687</v>
      </c>
      <c r="D4945" s="3">
        <f>B4945*Dashboard!$D$11*Dashboard!$D$10*SQRT(Dashboard!$D$12/365)</f>
        <v>-155591.9118542191</v>
      </c>
      <c r="E4945" s="3">
        <f>IF(Dashboard!$I$3,C4945*Dashboard!$E$11*Dashboard!$E$10*SQRT(Dashboard!$D$12/365),0)</f>
        <v>409189.00584749685</v>
      </c>
      <c r="F4945" s="3">
        <f>D4945+IF(Dashboard!$I$3,E4945,0)</f>
        <v>253597.09399327775</v>
      </c>
      <c r="G4945" s="3">
        <f>IF(Dashboard!$I$4, ('Lookups and Calculations'!$F$9) / (1 - 'Lookups and Calculations'!$F$10), 'Lookups and Calculations'!$F$9)</f>
        <v>1951878.888340465</v>
      </c>
      <c r="H4945" s="12">
        <f t="shared" si="154"/>
        <v>0</v>
      </c>
      <c r="I4945" s="12">
        <f t="shared" si="155"/>
        <v>0</v>
      </c>
      <c r="J4945" s="13">
        <f>(1 - Dashboard!$I$9) * H4945 * Dashboard!$I$8 * 'Lookups and Calculations'!$F$12</f>
        <v>0</v>
      </c>
      <c r="K4945" s="12">
        <f>(1 - Dashboard!$I$11) * I4945 * Dashboard!$I$10 * 'Lookups and Calculations'!$F$12</f>
        <v>0</v>
      </c>
      <c r="L4945" s="12">
        <f>(H4945 - I4945) * Dashboard!$I$13 * (Dashboard!$D$12 / 365) * 'Lookups and Calculations'!$F$12</f>
        <v>0</v>
      </c>
      <c r="M4945" s="3">
        <f>(G4945*2) * Dashboard!$I$13 * (Dashboard!$D$12 / 365) * 'Lookups and Calculations'!$F$12</f>
        <v>1602.0878730267946</v>
      </c>
      <c r="N4945" s="12">
        <f>H4945 * Dashboard!$I$14 * Dashboard!$I$15 * (Dashboard!$D$12 / 365) * 'Lookups and Calculations'!$F$12</f>
        <v>0</v>
      </c>
    </row>
    <row r="4946" spans="1:14" x14ac:dyDescent="0.35">
      <c r="A4946" s="2">
        <v>4945</v>
      </c>
      <c r="B4946" s="11">
        <v>1.0186356885758823</v>
      </c>
      <c r="C4946" s="11">
        <v>0.55994012733479426</v>
      </c>
      <c r="D4946" s="3">
        <f>B4946*Dashboard!$D$11*Dashboard!$D$10*SQRT(Dashboard!$D$12/365)</f>
        <v>252908.66826177837</v>
      </c>
      <c r="E4946" s="3">
        <f>IF(Dashboard!$I$3,C4946*Dashboard!$E$11*Dashboard!$E$10*SQRT(Dashboard!$D$12/365),0)</f>
        <v>278045.84798822127</v>
      </c>
      <c r="F4946" s="3">
        <f>D4946+IF(Dashboard!$I$3,E4946,0)</f>
        <v>530954.51624999964</v>
      </c>
      <c r="G4946" s="3">
        <f>IF(Dashboard!$I$4, ('Lookups and Calculations'!$F$9) / (1 - 'Lookups and Calculations'!$F$10), 'Lookups and Calculations'!$F$9)</f>
        <v>1951878.888340465</v>
      </c>
      <c r="H4946" s="12">
        <f t="shared" si="154"/>
        <v>0</v>
      </c>
      <c r="I4946" s="12">
        <f t="shared" si="155"/>
        <v>0</v>
      </c>
      <c r="J4946" s="13">
        <f>(1 - Dashboard!$I$9) * H4946 * Dashboard!$I$8 * 'Lookups and Calculations'!$F$12</f>
        <v>0</v>
      </c>
      <c r="K4946" s="12">
        <f>(1 - Dashboard!$I$11) * I4946 * Dashboard!$I$10 * 'Lookups and Calculations'!$F$12</f>
        <v>0</v>
      </c>
      <c r="L4946" s="12">
        <f>(H4946 - I4946) * Dashboard!$I$13 * (Dashboard!$D$12 / 365) * 'Lookups and Calculations'!$F$12</f>
        <v>0</v>
      </c>
      <c r="M4946" s="3">
        <f>(G4946*2) * Dashboard!$I$13 * (Dashboard!$D$12 / 365) * 'Lookups and Calculations'!$F$12</f>
        <v>1602.0878730267946</v>
      </c>
      <c r="N4946" s="12">
        <f>H4946 * Dashboard!$I$14 * Dashboard!$I$15 * (Dashboard!$D$12 / 365) * 'Lookups and Calculations'!$F$12</f>
        <v>0</v>
      </c>
    </row>
    <row r="4947" spans="1:14" x14ac:dyDescent="0.35">
      <c r="A4947" s="2">
        <v>4946</v>
      </c>
      <c r="B4947" s="11">
        <v>-0.69271896926741527</v>
      </c>
      <c r="C4947" s="11">
        <v>0.50116866902281842</v>
      </c>
      <c r="D4947" s="3">
        <f>B4947*Dashboard!$D$11*Dashboard!$D$10*SQRT(Dashboard!$D$12/365)</f>
        <v>-171989.4894336827</v>
      </c>
      <c r="E4947" s="3">
        <f>IF(Dashboard!$I$3,C4947*Dashboard!$E$11*Dashboard!$E$10*SQRT(Dashboard!$D$12/365),0)</f>
        <v>248862.08499977741</v>
      </c>
      <c r="F4947" s="3">
        <f>D4947+IF(Dashboard!$I$3,E4947,0)</f>
        <v>76872.595566094707</v>
      </c>
      <c r="G4947" s="3">
        <f>IF(Dashboard!$I$4, ('Lookups and Calculations'!$F$9) / (1 - 'Lookups and Calculations'!$F$10), 'Lookups and Calculations'!$F$9)</f>
        <v>1951878.888340465</v>
      </c>
      <c r="H4947" s="12">
        <f t="shared" si="154"/>
        <v>0</v>
      </c>
      <c r="I4947" s="12">
        <f t="shared" si="155"/>
        <v>0</v>
      </c>
      <c r="J4947" s="13">
        <f>(1 - Dashboard!$I$9) * H4947 * Dashboard!$I$8 * 'Lookups and Calculations'!$F$12</f>
        <v>0</v>
      </c>
      <c r="K4947" s="12">
        <f>(1 - Dashboard!$I$11) * I4947 * Dashboard!$I$10 * 'Lookups and Calculations'!$F$12</f>
        <v>0</v>
      </c>
      <c r="L4947" s="12">
        <f>(H4947 - I4947) * Dashboard!$I$13 * (Dashboard!$D$12 / 365) * 'Lookups and Calculations'!$F$12</f>
        <v>0</v>
      </c>
      <c r="M4947" s="3">
        <f>(G4947*2) * Dashboard!$I$13 * (Dashboard!$D$12 / 365) * 'Lookups and Calculations'!$F$12</f>
        <v>1602.0878730267946</v>
      </c>
      <c r="N4947" s="12">
        <f>H4947 * Dashboard!$I$14 * Dashboard!$I$15 * (Dashboard!$D$12 / 365) * 'Lookups and Calculations'!$F$12</f>
        <v>0</v>
      </c>
    </row>
    <row r="4948" spans="1:14" x14ac:dyDescent="0.35">
      <c r="A4948" s="2">
        <v>4947</v>
      </c>
      <c r="B4948" s="11">
        <v>1.3139049919628067</v>
      </c>
      <c r="C4948" s="11">
        <v>8.0954108378145678E-2</v>
      </c>
      <c r="D4948" s="3">
        <f>B4948*Dashboard!$D$11*Dashboard!$D$10*SQRT(Dashboard!$D$12/365)</f>
        <v>326218.65252373973</v>
      </c>
      <c r="E4948" s="3">
        <f>IF(Dashboard!$I$3,C4948*Dashboard!$E$11*Dashboard!$E$10*SQRT(Dashboard!$D$12/365),0)</f>
        <v>40198.858080184596</v>
      </c>
      <c r="F4948" s="3">
        <f>D4948+IF(Dashboard!$I$3,E4948,0)</f>
        <v>366417.51060392434</v>
      </c>
      <c r="G4948" s="3">
        <f>IF(Dashboard!$I$4, ('Lookups and Calculations'!$F$9) / (1 - 'Lookups and Calculations'!$F$10), 'Lookups and Calculations'!$F$9)</f>
        <v>1951878.888340465</v>
      </c>
      <c r="H4948" s="12">
        <f t="shared" si="154"/>
        <v>0</v>
      </c>
      <c r="I4948" s="12">
        <f t="shared" si="155"/>
        <v>0</v>
      </c>
      <c r="J4948" s="13">
        <f>(1 - Dashboard!$I$9) * H4948 * Dashboard!$I$8 * 'Lookups and Calculations'!$F$12</f>
        <v>0</v>
      </c>
      <c r="K4948" s="12">
        <f>(1 - Dashboard!$I$11) * I4948 * Dashboard!$I$10 * 'Lookups and Calculations'!$F$12</f>
        <v>0</v>
      </c>
      <c r="L4948" s="12">
        <f>(H4948 - I4948) * Dashboard!$I$13 * (Dashboard!$D$12 / 365) * 'Lookups and Calculations'!$F$12</f>
        <v>0</v>
      </c>
      <c r="M4948" s="3">
        <f>(G4948*2) * Dashboard!$I$13 * (Dashboard!$D$12 / 365) * 'Lookups and Calculations'!$F$12</f>
        <v>1602.0878730267946</v>
      </c>
      <c r="N4948" s="12">
        <f>H4948 * Dashboard!$I$14 * Dashboard!$I$15 * (Dashboard!$D$12 / 365) * 'Lookups and Calculations'!$F$12</f>
        <v>0</v>
      </c>
    </row>
    <row r="4949" spans="1:14" x14ac:dyDescent="0.35">
      <c r="A4949" s="2">
        <v>4948</v>
      </c>
      <c r="B4949" s="11">
        <v>-1.7943646889599612</v>
      </c>
      <c r="C4949" s="11">
        <v>0.87377066949587068</v>
      </c>
      <c r="D4949" s="3">
        <f>B4949*Dashboard!$D$11*Dashboard!$D$10*SQRT(Dashboard!$D$12/365)</f>
        <v>-445508.03486502607</v>
      </c>
      <c r="E4949" s="3">
        <f>IF(Dashboard!$I$3,C4949*Dashboard!$E$11*Dashboard!$E$10*SQRT(Dashboard!$D$12/365),0)</f>
        <v>433882.65081768966</v>
      </c>
      <c r="F4949" s="3">
        <f>D4949+IF(Dashboard!$I$3,E4949,0)</f>
        <v>-11625.384047336411</v>
      </c>
      <c r="G4949" s="3">
        <f>IF(Dashboard!$I$4, ('Lookups and Calculations'!$F$9) / (1 - 'Lookups and Calculations'!$F$10), 'Lookups and Calculations'!$F$9)</f>
        <v>1951878.888340465</v>
      </c>
      <c r="H4949" s="12">
        <f t="shared" si="154"/>
        <v>0</v>
      </c>
      <c r="I4949" s="12">
        <f t="shared" si="155"/>
        <v>0</v>
      </c>
      <c r="J4949" s="13">
        <f>(1 - Dashboard!$I$9) * H4949 * Dashboard!$I$8 * 'Lookups and Calculations'!$F$12</f>
        <v>0</v>
      </c>
      <c r="K4949" s="12">
        <f>(1 - Dashboard!$I$11) * I4949 * Dashboard!$I$10 * 'Lookups and Calculations'!$F$12</f>
        <v>0</v>
      </c>
      <c r="L4949" s="12">
        <f>(H4949 - I4949) * Dashboard!$I$13 * (Dashboard!$D$12 / 365) * 'Lookups and Calculations'!$F$12</f>
        <v>0</v>
      </c>
      <c r="M4949" s="3">
        <f>(G4949*2) * Dashboard!$I$13 * (Dashboard!$D$12 / 365) * 'Lookups and Calculations'!$F$12</f>
        <v>1602.0878730267946</v>
      </c>
      <c r="N4949" s="12">
        <f>H4949 * Dashboard!$I$14 * Dashboard!$I$15 * (Dashboard!$D$12 / 365) * 'Lookups and Calculations'!$F$12</f>
        <v>0</v>
      </c>
    </row>
    <row r="4950" spans="1:14" x14ac:dyDescent="0.35">
      <c r="A4950" s="2">
        <v>4949</v>
      </c>
      <c r="B4950" s="11">
        <v>-0.45564565803766638</v>
      </c>
      <c r="C4950" s="11">
        <v>-0.78355672504140017</v>
      </c>
      <c r="D4950" s="3">
        <f>B4950*Dashboard!$D$11*Dashboard!$D$10*SQRT(Dashboard!$D$12/365)</f>
        <v>-113128.50891242207</v>
      </c>
      <c r="E4950" s="3">
        <f>IF(Dashboard!$I$3,C4950*Dashboard!$E$11*Dashboard!$E$10*SQRT(Dashboard!$D$12/365),0)</f>
        <v>-389085.69581894955</v>
      </c>
      <c r="F4950" s="3">
        <f>D4950+IF(Dashboard!$I$3,E4950,0)</f>
        <v>-502214.2047313716</v>
      </c>
      <c r="G4950" s="3">
        <f>IF(Dashboard!$I$4, ('Lookups and Calculations'!$F$9) / (1 - 'Lookups and Calculations'!$F$10), 'Lookups and Calculations'!$F$9)</f>
        <v>1951878.888340465</v>
      </c>
      <c r="H4950" s="12">
        <f t="shared" si="154"/>
        <v>0</v>
      </c>
      <c r="I4950" s="12">
        <f t="shared" si="155"/>
        <v>0</v>
      </c>
      <c r="J4950" s="13">
        <f>(1 - Dashboard!$I$9) * H4950 * Dashboard!$I$8 * 'Lookups and Calculations'!$F$12</f>
        <v>0</v>
      </c>
      <c r="K4950" s="12">
        <f>(1 - Dashboard!$I$11) * I4950 * Dashboard!$I$10 * 'Lookups and Calculations'!$F$12</f>
        <v>0</v>
      </c>
      <c r="L4950" s="12">
        <f>(H4950 - I4950) * Dashboard!$I$13 * (Dashboard!$D$12 / 365) * 'Lookups and Calculations'!$F$12</f>
        <v>0</v>
      </c>
      <c r="M4950" s="3">
        <f>(G4950*2) * Dashboard!$I$13 * (Dashboard!$D$12 / 365) * 'Lookups and Calculations'!$F$12</f>
        <v>1602.0878730267946</v>
      </c>
      <c r="N4950" s="12">
        <f>H4950 * Dashboard!$I$14 * Dashboard!$I$15 * (Dashboard!$D$12 / 365) * 'Lookups and Calculations'!$F$12</f>
        <v>0</v>
      </c>
    </row>
    <row r="4951" spans="1:14" x14ac:dyDescent="0.35">
      <c r="A4951" s="2">
        <v>4950</v>
      </c>
      <c r="B4951" s="11">
        <v>-0.22449019744813492</v>
      </c>
      <c r="C4951" s="11">
        <v>0.38670178631473118</v>
      </c>
      <c r="D4951" s="3">
        <f>B4951*Dashboard!$D$11*Dashboard!$D$10*SQRT(Dashboard!$D$12/365)</f>
        <v>-55736.822802475413</v>
      </c>
      <c r="E4951" s="3">
        <f>IF(Dashboard!$I$3,C4951*Dashboard!$E$11*Dashboard!$E$10*SQRT(Dashboard!$D$12/365),0)</f>
        <v>192022.00529227569</v>
      </c>
      <c r="F4951" s="3">
        <f>D4951+IF(Dashboard!$I$3,E4951,0)</f>
        <v>136285.18248980027</v>
      </c>
      <c r="G4951" s="3">
        <f>IF(Dashboard!$I$4, ('Lookups and Calculations'!$F$9) / (1 - 'Lookups and Calculations'!$F$10), 'Lookups and Calculations'!$F$9)</f>
        <v>1951878.888340465</v>
      </c>
      <c r="H4951" s="12">
        <f t="shared" si="154"/>
        <v>0</v>
      </c>
      <c r="I4951" s="12">
        <f t="shared" si="155"/>
        <v>0</v>
      </c>
      <c r="J4951" s="13">
        <f>(1 - Dashboard!$I$9) * H4951 * Dashboard!$I$8 * 'Lookups and Calculations'!$F$12</f>
        <v>0</v>
      </c>
      <c r="K4951" s="12">
        <f>(1 - Dashboard!$I$11) * I4951 * Dashboard!$I$10 * 'Lookups and Calculations'!$F$12</f>
        <v>0</v>
      </c>
      <c r="L4951" s="12">
        <f>(H4951 - I4951) * Dashboard!$I$13 * (Dashboard!$D$12 / 365) * 'Lookups and Calculations'!$F$12</f>
        <v>0</v>
      </c>
      <c r="M4951" s="3">
        <f>(G4951*2) * Dashboard!$I$13 * (Dashboard!$D$12 / 365) * 'Lookups and Calculations'!$F$12</f>
        <v>1602.0878730267946</v>
      </c>
      <c r="N4951" s="12">
        <f>H4951 * Dashboard!$I$14 * Dashboard!$I$15 * (Dashboard!$D$12 / 365) * 'Lookups and Calculations'!$F$12</f>
        <v>0</v>
      </c>
    </row>
    <row r="4952" spans="1:14" x14ac:dyDescent="0.35">
      <c r="A4952" s="2">
        <v>4951</v>
      </c>
      <c r="B4952" s="11">
        <v>-1.0311732178243425</v>
      </c>
      <c r="C4952" s="11">
        <v>1.4795852511451082</v>
      </c>
      <c r="D4952" s="3">
        <f>B4952*Dashboard!$D$11*Dashboard!$D$10*SQRT(Dashboard!$D$12/365)</f>
        <v>-256021.50817214343</v>
      </c>
      <c r="E4952" s="3">
        <f>IF(Dashboard!$I$3,C4952*Dashboard!$E$11*Dashboard!$E$10*SQRT(Dashboard!$D$12/365),0)</f>
        <v>734708.07992214302</v>
      </c>
      <c r="F4952" s="3">
        <f>D4952+IF(Dashboard!$I$3,E4952,0)</f>
        <v>478686.5717499996</v>
      </c>
      <c r="G4952" s="3">
        <f>IF(Dashboard!$I$4, ('Lookups and Calculations'!$F$9) / (1 - 'Lookups and Calculations'!$F$10), 'Lookups and Calculations'!$F$9)</f>
        <v>1951878.888340465</v>
      </c>
      <c r="H4952" s="12">
        <f t="shared" si="154"/>
        <v>0</v>
      </c>
      <c r="I4952" s="12">
        <f t="shared" si="155"/>
        <v>0</v>
      </c>
      <c r="J4952" s="13">
        <f>(1 - Dashboard!$I$9) * H4952 * Dashboard!$I$8 * 'Lookups and Calculations'!$F$12</f>
        <v>0</v>
      </c>
      <c r="K4952" s="12">
        <f>(1 - Dashboard!$I$11) * I4952 * Dashboard!$I$10 * 'Lookups and Calculations'!$F$12</f>
        <v>0</v>
      </c>
      <c r="L4952" s="12">
        <f>(H4952 - I4952) * Dashboard!$I$13 * (Dashboard!$D$12 / 365) * 'Lookups and Calculations'!$F$12</f>
        <v>0</v>
      </c>
      <c r="M4952" s="3">
        <f>(G4952*2) * Dashboard!$I$13 * (Dashboard!$D$12 / 365) * 'Lookups and Calculations'!$F$12</f>
        <v>1602.0878730267946</v>
      </c>
      <c r="N4952" s="12">
        <f>H4952 * Dashboard!$I$14 * Dashboard!$I$15 * (Dashboard!$D$12 / 365) * 'Lookups and Calculations'!$F$12</f>
        <v>0</v>
      </c>
    </row>
    <row r="4953" spans="1:14" x14ac:dyDescent="0.35">
      <c r="A4953" s="2">
        <v>4952</v>
      </c>
      <c r="B4953" s="11">
        <v>1.5210315894879343</v>
      </c>
      <c r="C4953" s="11">
        <v>-0.44634532014234962</v>
      </c>
      <c r="D4953" s="3">
        <f>B4953*Dashboard!$D$11*Dashboard!$D$10*SQRT(Dashboard!$D$12/365)</f>
        <v>377644.4100631302</v>
      </c>
      <c r="E4953" s="3">
        <f>IF(Dashboard!$I$3,C4953*Dashboard!$E$11*Dashboard!$E$10*SQRT(Dashboard!$D$12/365),0)</f>
        <v>-221638.80917995059</v>
      </c>
      <c r="F4953" s="3">
        <f>D4953+IF(Dashboard!$I$3,E4953,0)</f>
        <v>156005.60088317961</v>
      </c>
      <c r="G4953" s="3">
        <f>IF(Dashboard!$I$4, ('Lookups and Calculations'!$F$9) / (1 - 'Lookups and Calculations'!$F$10), 'Lookups and Calculations'!$F$9)</f>
        <v>1951878.888340465</v>
      </c>
      <c r="H4953" s="12">
        <f t="shared" si="154"/>
        <v>0</v>
      </c>
      <c r="I4953" s="12">
        <f t="shared" si="155"/>
        <v>0</v>
      </c>
      <c r="J4953" s="13">
        <f>(1 - Dashboard!$I$9) * H4953 * Dashboard!$I$8 * 'Lookups and Calculations'!$F$12</f>
        <v>0</v>
      </c>
      <c r="K4953" s="12">
        <f>(1 - Dashboard!$I$11) * I4953 * Dashboard!$I$10 * 'Lookups and Calculations'!$F$12</f>
        <v>0</v>
      </c>
      <c r="L4953" s="12">
        <f>(H4953 - I4953) * Dashboard!$I$13 * (Dashboard!$D$12 / 365) * 'Lookups and Calculations'!$F$12</f>
        <v>0</v>
      </c>
      <c r="M4953" s="3">
        <f>(G4953*2) * Dashboard!$I$13 * (Dashboard!$D$12 / 365) * 'Lookups and Calculations'!$F$12</f>
        <v>1602.0878730267946</v>
      </c>
      <c r="N4953" s="12">
        <f>H4953 * Dashboard!$I$14 * Dashboard!$I$15 * (Dashboard!$D$12 / 365) * 'Lookups and Calculations'!$F$12</f>
        <v>0</v>
      </c>
    </row>
    <row r="4954" spans="1:14" x14ac:dyDescent="0.35">
      <c r="A4954" s="2">
        <v>4953</v>
      </c>
      <c r="B4954" s="11">
        <v>0.29520265473289448</v>
      </c>
      <c r="C4954" s="11">
        <v>-0.53321507616272479</v>
      </c>
      <c r="D4954" s="3">
        <f>B4954*Dashboard!$D$11*Dashboard!$D$10*SQRT(Dashboard!$D$12/365)</f>
        <v>73293.436616398554</v>
      </c>
      <c r="E4954" s="3">
        <f>IF(Dashboard!$I$3,C4954*Dashboard!$E$11*Dashboard!$E$10*SQRT(Dashboard!$D$12/365),0)</f>
        <v>-264775.16215429874</v>
      </c>
      <c r="F4954" s="3">
        <f>D4954+IF(Dashboard!$I$3,E4954,0)</f>
        <v>-191481.72553790017</v>
      </c>
      <c r="G4954" s="3">
        <f>IF(Dashboard!$I$4, ('Lookups and Calculations'!$F$9) / (1 - 'Lookups and Calculations'!$F$10), 'Lookups and Calculations'!$F$9)</f>
        <v>1951878.888340465</v>
      </c>
      <c r="H4954" s="12">
        <f t="shared" si="154"/>
        <v>0</v>
      </c>
      <c r="I4954" s="12">
        <f t="shared" si="155"/>
        <v>0</v>
      </c>
      <c r="J4954" s="13">
        <f>(1 - Dashboard!$I$9) * H4954 * Dashboard!$I$8 * 'Lookups and Calculations'!$F$12</f>
        <v>0</v>
      </c>
      <c r="K4954" s="12">
        <f>(1 - Dashboard!$I$11) * I4954 * Dashboard!$I$10 * 'Lookups and Calculations'!$F$12</f>
        <v>0</v>
      </c>
      <c r="L4954" s="12">
        <f>(H4954 - I4954) * Dashboard!$I$13 * (Dashboard!$D$12 / 365) * 'Lookups and Calculations'!$F$12</f>
        <v>0</v>
      </c>
      <c r="M4954" s="3">
        <f>(G4954*2) * Dashboard!$I$13 * (Dashboard!$D$12 / 365) * 'Lookups and Calculations'!$F$12</f>
        <v>1602.0878730267946</v>
      </c>
      <c r="N4954" s="12">
        <f>H4954 * Dashboard!$I$14 * Dashboard!$I$15 * (Dashboard!$D$12 / 365) * 'Lookups and Calculations'!$F$12</f>
        <v>0</v>
      </c>
    </row>
    <row r="4955" spans="1:14" x14ac:dyDescent="0.35">
      <c r="A4955" s="2">
        <v>4954</v>
      </c>
      <c r="B4955" s="11">
        <v>0.85459410324173646</v>
      </c>
      <c r="C4955" s="11">
        <v>-1.4513814243107837</v>
      </c>
      <c r="D4955" s="3">
        <f>B4955*Dashboard!$D$11*Dashboard!$D$10*SQRT(Dashboard!$D$12/365)</f>
        <v>212180.13366231634</v>
      </c>
      <c r="E4955" s="3">
        <f>IF(Dashboard!$I$3,C4955*Dashboard!$E$11*Dashboard!$E$10*SQRT(Dashboard!$D$12/365),0)</f>
        <v>-720703.08802061784</v>
      </c>
      <c r="F4955" s="3">
        <f>D4955+IF(Dashboard!$I$3,E4955,0)</f>
        <v>-508522.95435830147</v>
      </c>
      <c r="G4955" s="3">
        <f>IF(Dashboard!$I$4, ('Lookups and Calculations'!$F$9) / (1 - 'Lookups and Calculations'!$F$10), 'Lookups and Calculations'!$F$9)</f>
        <v>1951878.888340465</v>
      </c>
      <c r="H4955" s="12">
        <f t="shared" si="154"/>
        <v>0</v>
      </c>
      <c r="I4955" s="12">
        <f t="shared" si="155"/>
        <v>0</v>
      </c>
      <c r="J4955" s="13">
        <f>(1 - Dashboard!$I$9) * H4955 * Dashboard!$I$8 * 'Lookups and Calculations'!$F$12</f>
        <v>0</v>
      </c>
      <c r="K4955" s="12">
        <f>(1 - Dashboard!$I$11) * I4955 * Dashboard!$I$10 * 'Lookups and Calculations'!$F$12</f>
        <v>0</v>
      </c>
      <c r="L4955" s="12">
        <f>(H4955 - I4955) * Dashboard!$I$13 * (Dashboard!$D$12 / 365) * 'Lookups and Calculations'!$F$12</f>
        <v>0</v>
      </c>
      <c r="M4955" s="3">
        <f>(G4955*2) * Dashboard!$I$13 * (Dashboard!$D$12 / 365) * 'Lookups and Calculations'!$F$12</f>
        <v>1602.0878730267946</v>
      </c>
      <c r="N4955" s="12">
        <f>H4955 * Dashboard!$I$14 * Dashboard!$I$15 * (Dashboard!$D$12 / 365) * 'Lookups and Calculations'!$F$12</f>
        <v>0</v>
      </c>
    </row>
    <row r="4956" spans="1:14" x14ac:dyDescent="0.35">
      <c r="A4956" s="2">
        <v>4955</v>
      </c>
      <c r="B4956" s="11">
        <v>0.20819289162910579</v>
      </c>
      <c r="C4956" s="11">
        <v>-1.7780982715240852</v>
      </c>
      <c r="D4956" s="3">
        <f>B4956*Dashboard!$D$11*Dashboard!$D$10*SQRT(Dashboard!$D$12/365)</f>
        <v>51690.498923220774</v>
      </c>
      <c r="E4956" s="3">
        <f>IF(Dashboard!$I$3,C4956*Dashboard!$E$11*Dashboard!$E$10*SQRT(Dashboard!$D$12/365),0)</f>
        <v>-882938.76001621515</v>
      </c>
      <c r="F4956" s="3">
        <f>D4956+IF(Dashboard!$I$3,E4956,0)</f>
        <v>-831248.26109299436</v>
      </c>
      <c r="G4956" s="3">
        <f>IF(Dashboard!$I$4, ('Lookups and Calculations'!$F$9) / (1 - 'Lookups and Calculations'!$F$10), 'Lookups and Calculations'!$F$9)</f>
        <v>1951878.888340465</v>
      </c>
      <c r="H4956" s="12">
        <f t="shared" si="154"/>
        <v>0</v>
      </c>
      <c r="I4956" s="12">
        <f t="shared" si="155"/>
        <v>0</v>
      </c>
      <c r="J4956" s="13">
        <f>(1 - Dashboard!$I$9) * H4956 * Dashboard!$I$8 * 'Lookups and Calculations'!$F$12</f>
        <v>0</v>
      </c>
      <c r="K4956" s="12">
        <f>(1 - Dashboard!$I$11) * I4956 * Dashboard!$I$10 * 'Lookups and Calculations'!$F$12</f>
        <v>0</v>
      </c>
      <c r="L4956" s="12">
        <f>(H4956 - I4956) * Dashboard!$I$13 * (Dashboard!$D$12 / 365) * 'Lookups and Calculations'!$F$12</f>
        <v>0</v>
      </c>
      <c r="M4956" s="3">
        <f>(G4956*2) * Dashboard!$I$13 * (Dashboard!$D$12 / 365) * 'Lookups and Calculations'!$F$12</f>
        <v>1602.0878730267946</v>
      </c>
      <c r="N4956" s="12">
        <f>H4956 * Dashboard!$I$14 * Dashboard!$I$15 * (Dashboard!$D$12 / 365) * 'Lookups and Calculations'!$F$12</f>
        <v>0</v>
      </c>
    </row>
    <row r="4957" spans="1:14" x14ac:dyDescent="0.35">
      <c r="A4957" s="2">
        <v>4956</v>
      </c>
      <c r="B4957" s="11">
        <v>1.3511718449377277</v>
      </c>
      <c r="C4957" s="11">
        <v>-2.4013751880908063</v>
      </c>
      <c r="D4957" s="3">
        <f>B4957*Dashboard!$D$11*Dashboard!$D$10*SQRT(Dashboard!$D$12/365)</f>
        <v>335471.33261525672</v>
      </c>
      <c r="E4957" s="3">
        <f>IF(Dashboard!$I$3,C4957*Dashboard!$E$11*Dashboard!$E$10*SQRT(Dashboard!$D$12/365),0)</f>
        <v>-1192435.347844542</v>
      </c>
      <c r="F4957" s="3">
        <f>D4957+IF(Dashboard!$I$3,E4957,0)</f>
        <v>-856964.01522928523</v>
      </c>
      <c r="G4957" s="3">
        <f>IF(Dashboard!$I$4, ('Lookups and Calculations'!$F$9) / (1 - 'Lookups and Calculations'!$F$10), 'Lookups and Calculations'!$F$9)</f>
        <v>1951878.888340465</v>
      </c>
      <c r="H4957" s="12">
        <f t="shared" si="154"/>
        <v>0</v>
      </c>
      <c r="I4957" s="12">
        <f t="shared" si="155"/>
        <v>0</v>
      </c>
      <c r="J4957" s="13">
        <f>(1 - Dashboard!$I$9) * H4957 * Dashboard!$I$8 * 'Lookups and Calculations'!$F$12</f>
        <v>0</v>
      </c>
      <c r="K4957" s="12">
        <f>(1 - Dashboard!$I$11) * I4957 * Dashboard!$I$10 * 'Lookups and Calculations'!$F$12</f>
        <v>0</v>
      </c>
      <c r="L4957" s="12">
        <f>(H4957 - I4957) * Dashboard!$I$13 * (Dashboard!$D$12 / 365) * 'Lookups and Calculations'!$F$12</f>
        <v>0</v>
      </c>
      <c r="M4957" s="3">
        <f>(G4957*2) * Dashboard!$I$13 * (Dashboard!$D$12 / 365) * 'Lookups and Calculations'!$F$12</f>
        <v>1602.0878730267946</v>
      </c>
      <c r="N4957" s="12">
        <f>H4957 * Dashboard!$I$14 * Dashboard!$I$15 * (Dashboard!$D$12 / 365) * 'Lookups and Calculations'!$F$12</f>
        <v>0</v>
      </c>
    </row>
    <row r="4958" spans="1:14" x14ac:dyDescent="0.35">
      <c r="A4958" s="2">
        <v>4957</v>
      </c>
      <c r="B4958" s="11">
        <v>-0.6717502260377286</v>
      </c>
      <c r="C4958" s="11">
        <v>1.097374158117733</v>
      </c>
      <c r="D4958" s="3">
        <f>B4958*Dashboard!$D$11*Dashboard!$D$10*SQRT(Dashboard!$D$12/365)</f>
        <v>-166783.33282163876</v>
      </c>
      <c r="E4958" s="3">
        <f>IF(Dashboard!$I$3,C4958*Dashboard!$E$11*Dashboard!$E$10*SQRT(Dashboard!$D$12/365),0)</f>
        <v>544915.98915498122</v>
      </c>
      <c r="F4958" s="3">
        <f>D4958+IF(Dashboard!$I$3,E4958,0)</f>
        <v>378132.65633334243</v>
      </c>
      <c r="G4958" s="3">
        <f>IF(Dashboard!$I$4, ('Lookups and Calculations'!$F$9) / (1 - 'Lookups and Calculations'!$F$10), 'Lookups and Calculations'!$F$9)</f>
        <v>1951878.888340465</v>
      </c>
      <c r="H4958" s="12">
        <f t="shared" si="154"/>
        <v>0</v>
      </c>
      <c r="I4958" s="12">
        <f t="shared" si="155"/>
        <v>0</v>
      </c>
      <c r="J4958" s="13">
        <f>(1 - Dashboard!$I$9) * H4958 * Dashboard!$I$8 * 'Lookups and Calculations'!$F$12</f>
        <v>0</v>
      </c>
      <c r="K4958" s="12">
        <f>(1 - Dashboard!$I$11) * I4958 * Dashboard!$I$10 * 'Lookups and Calculations'!$F$12</f>
        <v>0</v>
      </c>
      <c r="L4958" s="12">
        <f>(H4958 - I4958) * Dashboard!$I$13 * (Dashboard!$D$12 / 365) * 'Lookups and Calculations'!$F$12</f>
        <v>0</v>
      </c>
      <c r="M4958" s="3">
        <f>(G4958*2) * Dashboard!$I$13 * (Dashboard!$D$12 / 365) * 'Lookups and Calculations'!$F$12</f>
        <v>1602.0878730267946</v>
      </c>
      <c r="N4958" s="12">
        <f>H4958 * Dashboard!$I$14 * Dashboard!$I$15 * (Dashboard!$D$12 / 365) * 'Lookups and Calculations'!$F$12</f>
        <v>0</v>
      </c>
    </row>
    <row r="4959" spans="1:14" x14ac:dyDescent="0.35">
      <c r="A4959" s="2">
        <v>4958</v>
      </c>
      <c r="B4959" s="11">
        <v>-0.87943883303476666</v>
      </c>
      <c r="C4959" s="11">
        <v>-1.0104052807094956</v>
      </c>
      <c r="D4959" s="3">
        <f>B4959*Dashboard!$D$11*Dashboard!$D$10*SQRT(Dashboard!$D$12/365)</f>
        <v>-218348.62706555027</v>
      </c>
      <c r="E4959" s="3">
        <f>IF(Dashboard!$I$3,C4959*Dashboard!$E$11*Dashboard!$E$10*SQRT(Dashboard!$D$12/365),0)</f>
        <v>-501730.41611406434</v>
      </c>
      <c r="F4959" s="3">
        <f>D4959+IF(Dashboard!$I$3,E4959,0)</f>
        <v>-720079.04317961459</v>
      </c>
      <c r="G4959" s="3">
        <f>IF(Dashboard!$I$4, ('Lookups and Calculations'!$F$9) / (1 - 'Lookups and Calculations'!$F$10), 'Lookups and Calculations'!$F$9)</f>
        <v>1951878.888340465</v>
      </c>
      <c r="H4959" s="12">
        <f t="shared" si="154"/>
        <v>0</v>
      </c>
      <c r="I4959" s="12">
        <f t="shared" si="155"/>
        <v>0</v>
      </c>
      <c r="J4959" s="13">
        <f>(1 - Dashboard!$I$9) * H4959 * Dashboard!$I$8 * 'Lookups and Calculations'!$F$12</f>
        <v>0</v>
      </c>
      <c r="K4959" s="12">
        <f>(1 - Dashboard!$I$11) * I4959 * Dashboard!$I$10 * 'Lookups and Calculations'!$F$12</f>
        <v>0</v>
      </c>
      <c r="L4959" s="12">
        <f>(H4959 - I4959) * Dashboard!$I$13 * (Dashboard!$D$12 / 365) * 'Lookups and Calculations'!$F$12</f>
        <v>0</v>
      </c>
      <c r="M4959" s="3">
        <f>(G4959*2) * Dashboard!$I$13 * (Dashboard!$D$12 / 365) * 'Lookups and Calculations'!$F$12</f>
        <v>1602.0878730267946</v>
      </c>
      <c r="N4959" s="12">
        <f>H4959 * Dashboard!$I$14 * Dashboard!$I$15 * (Dashboard!$D$12 / 365) * 'Lookups and Calculations'!$F$12</f>
        <v>0</v>
      </c>
    </row>
    <row r="4960" spans="1:14" x14ac:dyDescent="0.35">
      <c r="A4960" s="2">
        <v>4959</v>
      </c>
      <c r="B4960" s="11">
        <v>-1.2167397102340733</v>
      </c>
      <c r="C4960" s="11">
        <v>0.29505830176076642</v>
      </c>
      <c r="D4960" s="3">
        <f>B4960*Dashboard!$D$11*Dashboard!$D$10*SQRT(Dashboard!$D$12/365)</f>
        <v>-302094.28472581739</v>
      </c>
      <c r="E4960" s="3">
        <f>IF(Dashboard!$I$3,C4960*Dashboard!$E$11*Dashboard!$E$10*SQRT(Dashboard!$D$12/365),0)</f>
        <v>146515.19281093482</v>
      </c>
      <c r="F4960" s="3">
        <f>D4960+IF(Dashboard!$I$3,E4960,0)</f>
        <v>-155579.09191488256</v>
      </c>
      <c r="G4960" s="3">
        <f>IF(Dashboard!$I$4, ('Lookups and Calculations'!$F$9) / (1 - 'Lookups and Calculations'!$F$10), 'Lookups and Calculations'!$F$9)</f>
        <v>1951878.888340465</v>
      </c>
      <c r="H4960" s="12">
        <f t="shared" si="154"/>
        <v>0</v>
      </c>
      <c r="I4960" s="12">
        <f t="shared" si="155"/>
        <v>0</v>
      </c>
      <c r="J4960" s="13">
        <f>(1 - Dashboard!$I$9) * H4960 * Dashboard!$I$8 * 'Lookups and Calculations'!$F$12</f>
        <v>0</v>
      </c>
      <c r="K4960" s="12">
        <f>(1 - Dashboard!$I$11) * I4960 * Dashboard!$I$10 * 'Lookups and Calculations'!$F$12</f>
        <v>0</v>
      </c>
      <c r="L4960" s="12">
        <f>(H4960 - I4960) * Dashboard!$I$13 * (Dashboard!$D$12 / 365) * 'Lookups and Calculations'!$F$12</f>
        <v>0</v>
      </c>
      <c r="M4960" s="3">
        <f>(G4960*2) * Dashboard!$I$13 * (Dashboard!$D$12 / 365) * 'Lookups and Calculations'!$F$12</f>
        <v>1602.0878730267946</v>
      </c>
      <c r="N4960" s="12">
        <f>H4960 * Dashboard!$I$14 * Dashboard!$I$15 * (Dashboard!$D$12 / 365) * 'Lookups and Calculations'!$F$12</f>
        <v>0</v>
      </c>
    </row>
    <row r="4961" spans="1:14" x14ac:dyDescent="0.35">
      <c r="A4961" s="2">
        <v>4960</v>
      </c>
      <c r="B4961" s="11">
        <v>-0.92618980806211637</v>
      </c>
      <c r="C4961" s="11">
        <v>0.55402852196331021</v>
      </c>
      <c r="D4961" s="3">
        <f>B4961*Dashboard!$D$11*Dashboard!$D$10*SQRT(Dashboard!$D$12/365)</f>
        <v>-229956.04173471133</v>
      </c>
      <c r="E4961" s="3">
        <f>IF(Dashboard!$I$3,C4961*Dashboard!$E$11*Dashboard!$E$10*SQRT(Dashboard!$D$12/365),0)</f>
        <v>275110.36033830111</v>
      </c>
      <c r="F4961" s="3">
        <f>D4961+IF(Dashboard!$I$3,E4961,0)</f>
        <v>45154.318603589782</v>
      </c>
      <c r="G4961" s="3">
        <f>IF(Dashboard!$I$4, ('Lookups and Calculations'!$F$9) / (1 - 'Lookups and Calculations'!$F$10), 'Lookups and Calculations'!$F$9)</f>
        <v>1951878.888340465</v>
      </c>
      <c r="H4961" s="12">
        <f t="shared" si="154"/>
        <v>0</v>
      </c>
      <c r="I4961" s="12">
        <f t="shared" si="155"/>
        <v>0</v>
      </c>
      <c r="J4961" s="13">
        <f>(1 - Dashboard!$I$9) * H4961 * Dashboard!$I$8 * 'Lookups and Calculations'!$F$12</f>
        <v>0</v>
      </c>
      <c r="K4961" s="12">
        <f>(1 - Dashboard!$I$11) * I4961 * Dashboard!$I$10 * 'Lookups and Calculations'!$F$12</f>
        <v>0</v>
      </c>
      <c r="L4961" s="12">
        <f>(H4961 - I4961) * Dashboard!$I$13 * (Dashboard!$D$12 / 365) * 'Lookups and Calculations'!$F$12</f>
        <v>0</v>
      </c>
      <c r="M4961" s="3">
        <f>(G4961*2) * Dashboard!$I$13 * (Dashboard!$D$12 / 365) * 'Lookups and Calculations'!$F$12</f>
        <v>1602.0878730267946</v>
      </c>
      <c r="N4961" s="12">
        <f>H4961 * Dashboard!$I$14 * Dashboard!$I$15 * (Dashboard!$D$12 / 365) * 'Lookups and Calculations'!$F$12</f>
        <v>0</v>
      </c>
    </row>
    <row r="4962" spans="1:14" x14ac:dyDescent="0.35">
      <c r="A4962" s="2">
        <v>4961</v>
      </c>
      <c r="B4962" s="11">
        <v>-1.0402785609257181</v>
      </c>
      <c r="C4962" s="11">
        <v>0.40123325922803815</v>
      </c>
      <c r="D4962" s="3">
        <f>B4962*Dashboard!$D$11*Dashboard!$D$10*SQRT(Dashboard!$D$12/365)</f>
        <v>-258282.19884267644</v>
      </c>
      <c r="E4962" s="3">
        <f>IF(Dashboard!$I$3,C4962*Dashboard!$E$11*Dashboard!$E$10*SQRT(Dashboard!$D$12/365),0)</f>
        <v>199237.80482414688</v>
      </c>
      <c r="F4962" s="3">
        <f>D4962+IF(Dashboard!$I$3,E4962,0)</f>
        <v>-59044.394018529565</v>
      </c>
      <c r="G4962" s="3">
        <f>IF(Dashboard!$I$4, ('Lookups and Calculations'!$F$9) / (1 - 'Lookups and Calculations'!$F$10), 'Lookups and Calculations'!$F$9)</f>
        <v>1951878.888340465</v>
      </c>
      <c r="H4962" s="12">
        <f t="shared" si="154"/>
        <v>0</v>
      </c>
      <c r="I4962" s="12">
        <f t="shared" si="155"/>
        <v>0</v>
      </c>
      <c r="J4962" s="13">
        <f>(1 - Dashboard!$I$9) * H4962 * Dashboard!$I$8 * 'Lookups and Calculations'!$F$12</f>
        <v>0</v>
      </c>
      <c r="K4962" s="12">
        <f>(1 - Dashboard!$I$11) * I4962 * Dashboard!$I$10 * 'Lookups and Calculations'!$F$12</f>
        <v>0</v>
      </c>
      <c r="L4962" s="12">
        <f>(H4962 - I4962) * Dashboard!$I$13 * (Dashboard!$D$12 / 365) * 'Lookups and Calculations'!$F$12</f>
        <v>0</v>
      </c>
      <c r="M4962" s="3">
        <f>(G4962*2) * Dashboard!$I$13 * (Dashboard!$D$12 / 365) * 'Lookups and Calculations'!$F$12</f>
        <v>1602.0878730267946</v>
      </c>
      <c r="N4962" s="12">
        <f>H4962 * Dashboard!$I$14 * Dashboard!$I$15 * (Dashboard!$D$12 / 365) * 'Lookups and Calculations'!$F$12</f>
        <v>0</v>
      </c>
    </row>
    <row r="4963" spans="1:14" x14ac:dyDescent="0.35">
      <c r="A4963" s="2">
        <v>4962</v>
      </c>
      <c r="B4963" s="11">
        <v>1.04846708190691</v>
      </c>
      <c r="C4963" s="11">
        <v>0.12030317082595043</v>
      </c>
      <c r="D4963" s="3">
        <f>B4963*Dashboard!$D$11*Dashboard!$D$10*SQRT(Dashboard!$D$12/365)</f>
        <v>260315.25929756995</v>
      </c>
      <c r="E4963" s="3">
        <f>IF(Dashboard!$I$3,C4963*Dashboard!$E$11*Dashboard!$E$10*SQRT(Dashboard!$D$12/365),0)</f>
        <v>59738.167555855907</v>
      </c>
      <c r="F4963" s="3">
        <f>D4963+IF(Dashboard!$I$3,E4963,0)</f>
        <v>320053.42685342586</v>
      </c>
      <c r="G4963" s="3">
        <f>IF(Dashboard!$I$4, ('Lookups and Calculations'!$F$9) / (1 - 'Lookups and Calculations'!$F$10), 'Lookups and Calculations'!$F$9)</f>
        <v>1951878.888340465</v>
      </c>
      <c r="H4963" s="12">
        <f t="shared" si="154"/>
        <v>0</v>
      </c>
      <c r="I4963" s="12">
        <f t="shared" si="155"/>
        <v>0</v>
      </c>
      <c r="J4963" s="13">
        <f>(1 - Dashboard!$I$9) * H4963 * Dashboard!$I$8 * 'Lookups and Calculations'!$F$12</f>
        <v>0</v>
      </c>
      <c r="K4963" s="12">
        <f>(1 - Dashboard!$I$11) * I4963 * Dashboard!$I$10 * 'Lookups and Calculations'!$F$12</f>
        <v>0</v>
      </c>
      <c r="L4963" s="12">
        <f>(H4963 - I4963) * Dashboard!$I$13 * (Dashboard!$D$12 / 365) * 'Lookups and Calculations'!$F$12</f>
        <v>0</v>
      </c>
      <c r="M4963" s="3">
        <f>(G4963*2) * Dashboard!$I$13 * (Dashboard!$D$12 / 365) * 'Lookups and Calculations'!$F$12</f>
        <v>1602.0878730267946</v>
      </c>
      <c r="N4963" s="12">
        <f>H4963 * Dashboard!$I$14 * Dashboard!$I$15 * (Dashboard!$D$12 / 365) * 'Lookups and Calculations'!$F$12</f>
        <v>0</v>
      </c>
    </row>
    <row r="4964" spans="1:14" x14ac:dyDescent="0.35">
      <c r="A4964" s="2">
        <v>4963</v>
      </c>
      <c r="B4964" s="11">
        <v>-0.54573256779351653</v>
      </c>
      <c r="C4964" s="11">
        <v>1.4625344429632453E-2</v>
      </c>
      <c r="D4964" s="3">
        <f>B4964*Dashboard!$D$11*Dashboard!$D$10*SQRT(Dashboard!$D$12/365)</f>
        <v>-135495.44601240157</v>
      </c>
      <c r="E4964" s="3">
        <f>IF(Dashboard!$I$3,C4964*Dashboard!$E$11*Dashboard!$E$10*SQRT(Dashboard!$D$12/365),0)</f>
        <v>7262.4127036809959</v>
      </c>
      <c r="F4964" s="3">
        <f>D4964+IF(Dashboard!$I$3,E4964,0)</f>
        <v>-128233.03330872058</v>
      </c>
      <c r="G4964" s="3">
        <f>IF(Dashboard!$I$4, ('Lookups and Calculations'!$F$9) / (1 - 'Lookups and Calculations'!$F$10), 'Lookups and Calculations'!$F$9)</f>
        <v>1951878.888340465</v>
      </c>
      <c r="H4964" s="12">
        <f t="shared" si="154"/>
        <v>0</v>
      </c>
      <c r="I4964" s="12">
        <f t="shared" si="155"/>
        <v>0</v>
      </c>
      <c r="J4964" s="13">
        <f>(1 - Dashboard!$I$9) * H4964 * Dashboard!$I$8 * 'Lookups and Calculations'!$F$12</f>
        <v>0</v>
      </c>
      <c r="K4964" s="12">
        <f>(1 - Dashboard!$I$11) * I4964 * Dashboard!$I$10 * 'Lookups and Calculations'!$F$12</f>
        <v>0</v>
      </c>
      <c r="L4964" s="12">
        <f>(H4964 - I4964) * Dashboard!$I$13 * (Dashboard!$D$12 / 365) * 'Lookups and Calculations'!$F$12</f>
        <v>0</v>
      </c>
      <c r="M4964" s="3">
        <f>(G4964*2) * Dashboard!$I$13 * (Dashboard!$D$12 / 365) * 'Lookups and Calculations'!$F$12</f>
        <v>1602.0878730267946</v>
      </c>
      <c r="N4964" s="12">
        <f>H4964 * Dashboard!$I$14 * Dashboard!$I$15 * (Dashboard!$D$12 / 365) * 'Lookups and Calculations'!$F$12</f>
        <v>0</v>
      </c>
    </row>
    <row r="4965" spans="1:14" x14ac:dyDescent="0.35">
      <c r="A4965" s="2">
        <v>4964</v>
      </c>
      <c r="B4965" s="11">
        <v>0.55736089313227388</v>
      </c>
      <c r="C4965" s="11">
        <v>2.7289137576279967</v>
      </c>
      <c r="D4965" s="3">
        <f>B4965*Dashboard!$D$11*Dashboard!$D$10*SQRT(Dashboard!$D$12/365)</f>
        <v>138382.5471698835</v>
      </c>
      <c r="E4965" s="3">
        <f>IF(Dashboard!$I$3,C4965*Dashboard!$E$11*Dashboard!$E$10*SQRT(Dashboard!$D$12/365),0)</f>
        <v>1355079.0571805672</v>
      </c>
      <c r="F4965" s="3">
        <f>D4965+IF(Dashboard!$I$3,E4965,0)</f>
        <v>1493461.6043504507</v>
      </c>
      <c r="G4965" s="3">
        <f>IF(Dashboard!$I$4, ('Lookups and Calculations'!$F$9) / (1 - 'Lookups and Calculations'!$F$10), 'Lookups and Calculations'!$F$9)</f>
        <v>1951878.888340465</v>
      </c>
      <c r="H4965" s="12">
        <f t="shared" si="154"/>
        <v>0</v>
      </c>
      <c r="I4965" s="12">
        <f t="shared" si="155"/>
        <v>0</v>
      </c>
      <c r="J4965" s="13">
        <f>(1 - Dashboard!$I$9) * H4965 * Dashboard!$I$8 * 'Lookups and Calculations'!$F$12</f>
        <v>0</v>
      </c>
      <c r="K4965" s="12">
        <f>(1 - Dashboard!$I$11) * I4965 * Dashboard!$I$10 * 'Lookups and Calculations'!$F$12</f>
        <v>0</v>
      </c>
      <c r="L4965" s="12">
        <f>(H4965 - I4965) * Dashboard!$I$13 * (Dashboard!$D$12 / 365) * 'Lookups and Calculations'!$F$12</f>
        <v>0</v>
      </c>
      <c r="M4965" s="3">
        <f>(G4965*2) * Dashboard!$I$13 * (Dashboard!$D$12 / 365) * 'Lookups and Calculations'!$F$12</f>
        <v>1602.0878730267946</v>
      </c>
      <c r="N4965" s="12">
        <f>H4965 * Dashboard!$I$14 * Dashboard!$I$15 * (Dashboard!$D$12 / 365) * 'Lookups and Calculations'!$F$12</f>
        <v>0</v>
      </c>
    </row>
    <row r="4966" spans="1:14" x14ac:dyDescent="0.35">
      <c r="A4966" s="2">
        <v>4965</v>
      </c>
      <c r="B4966" s="11">
        <v>-1.1659501980569151</v>
      </c>
      <c r="C4966" s="11">
        <v>0.64390379136257125</v>
      </c>
      <c r="D4966" s="3">
        <f>B4966*Dashboard!$D$11*Dashboard!$D$10*SQRT(Dashboard!$D$12/365)</f>
        <v>-289484.17491870007</v>
      </c>
      <c r="E4966" s="3">
        <f>IF(Dashboard!$I$3,C4966*Dashboard!$E$11*Dashboard!$E$10*SQRT(Dashboard!$D$12/365),0)</f>
        <v>319739.14165503276</v>
      </c>
      <c r="F4966" s="3">
        <f>D4966+IF(Dashboard!$I$3,E4966,0)</f>
        <v>30254.966736332688</v>
      </c>
      <c r="G4966" s="3">
        <f>IF(Dashboard!$I$4, ('Lookups and Calculations'!$F$9) / (1 - 'Lookups and Calculations'!$F$10), 'Lookups and Calculations'!$F$9)</f>
        <v>1951878.888340465</v>
      </c>
      <c r="H4966" s="12">
        <f t="shared" si="154"/>
        <v>0</v>
      </c>
      <c r="I4966" s="12">
        <f t="shared" si="155"/>
        <v>0</v>
      </c>
      <c r="J4966" s="13">
        <f>(1 - Dashboard!$I$9) * H4966 * Dashboard!$I$8 * 'Lookups and Calculations'!$F$12</f>
        <v>0</v>
      </c>
      <c r="K4966" s="12">
        <f>(1 - Dashboard!$I$11) * I4966 * Dashboard!$I$10 * 'Lookups and Calculations'!$F$12</f>
        <v>0</v>
      </c>
      <c r="L4966" s="12">
        <f>(H4966 - I4966) * Dashboard!$I$13 * (Dashboard!$D$12 / 365) * 'Lookups and Calculations'!$F$12</f>
        <v>0</v>
      </c>
      <c r="M4966" s="3">
        <f>(G4966*2) * Dashboard!$I$13 * (Dashboard!$D$12 / 365) * 'Lookups and Calculations'!$F$12</f>
        <v>1602.0878730267946</v>
      </c>
      <c r="N4966" s="12">
        <f>H4966 * Dashboard!$I$14 * Dashboard!$I$15 * (Dashboard!$D$12 / 365) * 'Lookups and Calculations'!$F$12</f>
        <v>0</v>
      </c>
    </row>
    <row r="4967" spans="1:14" x14ac:dyDescent="0.35">
      <c r="A4967" s="2">
        <v>4966</v>
      </c>
      <c r="B4967" s="11">
        <v>-1.3252254607615845</v>
      </c>
      <c r="C4967" s="11">
        <v>1.0388871741642902</v>
      </c>
      <c r="D4967" s="3">
        <f>B4967*Dashboard!$D$11*Dashboard!$D$10*SQRT(Dashboard!$D$12/365)</f>
        <v>-329029.31851562212</v>
      </c>
      <c r="E4967" s="3">
        <f>IF(Dashboard!$I$3,C4967*Dashboard!$E$11*Dashboard!$E$10*SQRT(Dashboard!$D$12/365),0)</f>
        <v>515873.48575910425</v>
      </c>
      <c r="F4967" s="3">
        <f>D4967+IF(Dashboard!$I$3,E4967,0)</f>
        <v>186844.16724348214</v>
      </c>
      <c r="G4967" s="3">
        <f>IF(Dashboard!$I$4, ('Lookups and Calculations'!$F$9) / (1 - 'Lookups and Calculations'!$F$10), 'Lookups and Calculations'!$F$9)</f>
        <v>1951878.888340465</v>
      </c>
      <c r="H4967" s="12">
        <f t="shared" si="154"/>
        <v>0</v>
      </c>
      <c r="I4967" s="12">
        <f t="shared" si="155"/>
        <v>0</v>
      </c>
      <c r="J4967" s="13">
        <f>(1 - Dashboard!$I$9) * H4967 * Dashboard!$I$8 * 'Lookups and Calculations'!$F$12</f>
        <v>0</v>
      </c>
      <c r="K4967" s="12">
        <f>(1 - Dashboard!$I$11) * I4967 * Dashboard!$I$10 * 'Lookups and Calculations'!$F$12</f>
        <v>0</v>
      </c>
      <c r="L4967" s="12">
        <f>(H4967 - I4967) * Dashboard!$I$13 * (Dashboard!$D$12 / 365) * 'Lookups and Calculations'!$F$12</f>
        <v>0</v>
      </c>
      <c r="M4967" s="3">
        <f>(G4967*2) * Dashboard!$I$13 * (Dashboard!$D$12 / 365) * 'Lookups and Calculations'!$F$12</f>
        <v>1602.0878730267946</v>
      </c>
      <c r="N4967" s="12">
        <f>H4967 * Dashboard!$I$14 * Dashboard!$I$15 * (Dashboard!$D$12 / 365) * 'Lookups and Calculations'!$F$12</f>
        <v>0</v>
      </c>
    </row>
    <row r="4968" spans="1:14" x14ac:dyDescent="0.35">
      <c r="A4968" s="2">
        <v>4967</v>
      </c>
      <c r="B4968" s="11">
        <v>0.9101498328766906</v>
      </c>
      <c r="C4968" s="11">
        <v>-1.147544703447879</v>
      </c>
      <c r="D4968" s="3">
        <f>B4968*Dashboard!$D$11*Dashboard!$D$10*SQRT(Dashboard!$D$12/365)</f>
        <v>225973.60835976305</v>
      </c>
      <c r="E4968" s="3">
        <f>IF(Dashboard!$I$3,C4968*Dashboard!$E$11*Dashboard!$E$10*SQRT(Dashboard!$D$12/365),0)</f>
        <v>-569828.85240475356</v>
      </c>
      <c r="F4968" s="3">
        <f>D4968+IF(Dashboard!$I$3,E4968,0)</f>
        <v>-343855.24404499051</v>
      </c>
      <c r="G4968" s="3">
        <f>IF(Dashboard!$I$4, ('Lookups and Calculations'!$F$9) / (1 - 'Lookups and Calculations'!$F$10), 'Lookups and Calculations'!$F$9)</f>
        <v>1951878.888340465</v>
      </c>
      <c r="H4968" s="12">
        <f t="shared" si="154"/>
        <v>0</v>
      </c>
      <c r="I4968" s="12">
        <f t="shared" si="155"/>
        <v>0</v>
      </c>
      <c r="J4968" s="13">
        <f>(1 - Dashboard!$I$9) * H4968 * Dashboard!$I$8 * 'Lookups and Calculations'!$F$12</f>
        <v>0</v>
      </c>
      <c r="K4968" s="12">
        <f>(1 - Dashboard!$I$11) * I4968 * Dashboard!$I$10 * 'Lookups and Calculations'!$F$12</f>
        <v>0</v>
      </c>
      <c r="L4968" s="12">
        <f>(H4968 - I4968) * Dashboard!$I$13 * (Dashboard!$D$12 / 365) * 'Lookups and Calculations'!$F$12</f>
        <v>0</v>
      </c>
      <c r="M4968" s="3">
        <f>(G4968*2) * Dashboard!$I$13 * (Dashboard!$D$12 / 365) * 'Lookups and Calculations'!$F$12</f>
        <v>1602.0878730267946</v>
      </c>
      <c r="N4968" s="12">
        <f>H4968 * Dashboard!$I$14 * Dashboard!$I$15 * (Dashboard!$D$12 / 365) * 'Lookups and Calculations'!$F$12</f>
        <v>0</v>
      </c>
    </row>
    <row r="4969" spans="1:14" x14ac:dyDescent="0.35">
      <c r="A4969" s="2">
        <v>4968</v>
      </c>
      <c r="B4969" s="11">
        <v>0.7026606425583255</v>
      </c>
      <c r="C4969" s="11">
        <v>0.34269905346370522</v>
      </c>
      <c r="D4969" s="3">
        <f>B4969*Dashboard!$D$11*Dashboard!$D$10*SQRT(Dashboard!$D$12/365)</f>
        <v>174457.82564111816</v>
      </c>
      <c r="E4969" s="3">
        <f>IF(Dashboard!$I$3,C4969*Dashboard!$E$11*Dashboard!$E$10*SQRT(Dashboard!$D$12/365),0)</f>
        <v>170171.85279901212</v>
      </c>
      <c r="F4969" s="3">
        <f>D4969+IF(Dashboard!$I$3,E4969,0)</f>
        <v>344629.67844013032</v>
      </c>
      <c r="G4969" s="3">
        <f>IF(Dashboard!$I$4, ('Lookups and Calculations'!$F$9) / (1 - 'Lookups and Calculations'!$F$10), 'Lookups and Calculations'!$F$9)</f>
        <v>1951878.888340465</v>
      </c>
      <c r="H4969" s="12">
        <f t="shared" si="154"/>
        <v>0</v>
      </c>
      <c r="I4969" s="12">
        <f t="shared" si="155"/>
        <v>0</v>
      </c>
      <c r="J4969" s="13">
        <f>(1 - Dashboard!$I$9) * H4969 * Dashboard!$I$8 * 'Lookups and Calculations'!$F$12</f>
        <v>0</v>
      </c>
      <c r="K4969" s="12">
        <f>(1 - Dashboard!$I$11) * I4969 * Dashboard!$I$10 * 'Lookups and Calculations'!$F$12</f>
        <v>0</v>
      </c>
      <c r="L4969" s="12">
        <f>(H4969 - I4969) * Dashboard!$I$13 * (Dashboard!$D$12 / 365) * 'Lookups and Calculations'!$F$12</f>
        <v>0</v>
      </c>
      <c r="M4969" s="3">
        <f>(G4969*2) * Dashboard!$I$13 * (Dashboard!$D$12 / 365) * 'Lookups and Calculations'!$F$12</f>
        <v>1602.0878730267946</v>
      </c>
      <c r="N4969" s="12">
        <f>H4969 * Dashboard!$I$14 * Dashboard!$I$15 * (Dashboard!$D$12 / 365) * 'Lookups and Calculations'!$F$12</f>
        <v>0</v>
      </c>
    </row>
    <row r="4970" spans="1:14" x14ac:dyDescent="0.35">
      <c r="A4970" s="2">
        <v>4969</v>
      </c>
      <c r="B4970" s="11">
        <v>-0.33008561425060573</v>
      </c>
      <c r="C4970" s="11">
        <v>-2.266955967414177</v>
      </c>
      <c r="D4970" s="3">
        <f>B4970*Dashboard!$D$11*Dashboard!$D$10*SQRT(Dashboard!$D$12/365)</f>
        <v>-81954.23942901929</v>
      </c>
      <c r="E4970" s="3">
        <f>IF(Dashboard!$I$3,C4970*Dashboard!$E$11*Dashboard!$E$10*SQRT(Dashboard!$D$12/365),0)</f>
        <v>-1125687.6647005505</v>
      </c>
      <c r="F4970" s="3">
        <f>D4970+IF(Dashboard!$I$3,E4970,0)</f>
        <v>-1207641.9041295699</v>
      </c>
      <c r="G4970" s="3">
        <f>IF(Dashboard!$I$4, ('Lookups and Calculations'!$F$9) / (1 - 'Lookups and Calculations'!$F$10), 'Lookups and Calculations'!$F$9)</f>
        <v>1951878.888340465</v>
      </c>
      <c r="H4970" s="12">
        <f t="shared" si="154"/>
        <v>0</v>
      </c>
      <c r="I4970" s="12">
        <f t="shared" si="155"/>
        <v>0</v>
      </c>
      <c r="J4970" s="13">
        <f>(1 - Dashboard!$I$9) * H4970 * Dashboard!$I$8 * 'Lookups and Calculations'!$F$12</f>
        <v>0</v>
      </c>
      <c r="K4970" s="12">
        <f>(1 - Dashboard!$I$11) * I4970 * Dashboard!$I$10 * 'Lookups and Calculations'!$F$12</f>
        <v>0</v>
      </c>
      <c r="L4970" s="12">
        <f>(H4970 - I4970) * Dashboard!$I$13 * (Dashboard!$D$12 / 365) * 'Lookups and Calculations'!$F$12</f>
        <v>0</v>
      </c>
      <c r="M4970" s="3">
        <f>(G4970*2) * Dashboard!$I$13 * (Dashboard!$D$12 / 365) * 'Lookups and Calculations'!$F$12</f>
        <v>1602.0878730267946</v>
      </c>
      <c r="N4970" s="12">
        <f>H4970 * Dashboard!$I$14 * Dashboard!$I$15 * (Dashboard!$D$12 / 365) * 'Lookups and Calculations'!$F$12</f>
        <v>0</v>
      </c>
    </row>
    <row r="4971" spans="1:14" x14ac:dyDescent="0.35">
      <c r="A4971" s="2">
        <v>4970</v>
      </c>
      <c r="B4971" s="11">
        <v>0.5941761977756026</v>
      </c>
      <c r="C4971" s="11">
        <v>-1.1779662475881381</v>
      </c>
      <c r="D4971" s="3">
        <f>B4971*Dashboard!$D$11*Dashboard!$D$10*SQRT(Dashboard!$D$12/365)</f>
        <v>147523.1160439362</v>
      </c>
      <c r="E4971" s="3">
        <f>IF(Dashboard!$I$3,C4971*Dashboard!$E$11*Dashboard!$E$10*SQRT(Dashboard!$D$12/365),0)</f>
        <v>-584935.08184726676</v>
      </c>
      <c r="F4971" s="3">
        <f>D4971+IF(Dashboard!$I$3,E4971,0)</f>
        <v>-437411.96580333053</v>
      </c>
      <c r="G4971" s="3">
        <f>IF(Dashboard!$I$4, ('Lookups and Calculations'!$F$9) / (1 - 'Lookups and Calculations'!$F$10), 'Lookups and Calculations'!$F$9)</f>
        <v>1951878.888340465</v>
      </c>
      <c r="H4971" s="12">
        <f t="shared" si="154"/>
        <v>0</v>
      </c>
      <c r="I4971" s="12">
        <f t="shared" si="155"/>
        <v>0</v>
      </c>
      <c r="J4971" s="13">
        <f>(1 - Dashboard!$I$9) * H4971 * Dashboard!$I$8 * 'Lookups and Calculations'!$F$12</f>
        <v>0</v>
      </c>
      <c r="K4971" s="12">
        <f>(1 - Dashboard!$I$11) * I4971 * Dashboard!$I$10 * 'Lookups and Calculations'!$F$12</f>
        <v>0</v>
      </c>
      <c r="L4971" s="12">
        <f>(H4971 - I4971) * Dashboard!$I$13 * (Dashboard!$D$12 / 365) * 'Lookups and Calculations'!$F$12</f>
        <v>0</v>
      </c>
      <c r="M4971" s="3">
        <f>(G4971*2) * Dashboard!$I$13 * (Dashboard!$D$12 / 365) * 'Lookups and Calculations'!$F$12</f>
        <v>1602.0878730267946</v>
      </c>
      <c r="N4971" s="12">
        <f>H4971 * Dashboard!$I$14 * Dashboard!$I$15 * (Dashboard!$D$12 / 365) * 'Lookups and Calculations'!$F$12</f>
        <v>0</v>
      </c>
    </row>
    <row r="4972" spans="1:14" x14ac:dyDescent="0.35">
      <c r="A4972" s="2">
        <v>4971</v>
      </c>
      <c r="B4972" s="11">
        <v>-1.9714822424956873</v>
      </c>
      <c r="C4972" s="11">
        <v>1.908533201314194</v>
      </c>
      <c r="D4972" s="3">
        <f>B4972*Dashboard!$D$11*Dashboard!$D$10*SQRT(Dashboard!$D$12/365)</f>
        <v>-489483.09394932963</v>
      </c>
      <c r="E4972" s="3">
        <f>IF(Dashboard!$I$3,C4972*Dashboard!$E$11*Dashboard!$E$10*SQRT(Dashboard!$D$12/365),0)</f>
        <v>947707.98960045341</v>
      </c>
      <c r="F4972" s="3">
        <f>D4972+IF(Dashboard!$I$3,E4972,0)</f>
        <v>458224.89565112378</v>
      </c>
      <c r="G4972" s="3">
        <f>IF(Dashboard!$I$4, ('Lookups and Calculations'!$F$9) / (1 - 'Lookups and Calculations'!$F$10), 'Lookups and Calculations'!$F$9)</f>
        <v>1951878.888340465</v>
      </c>
      <c r="H4972" s="12">
        <f t="shared" si="154"/>
        <v>0</v>
      </c>
      <c r="I4972" s="12">
        <f t="shared" si="155"/>
        <v>0</v>
      </c>
      <c r="J4972" s="13">
        <f>(1 - Dashboard!$I$9) * H4972 * Dashboard!$I$8 * 'Lookups and Calculations'!$F$12</f>
        <v>0</v>
      </c>
      <c r="K4972" s="12">
        <f>(1 - Dashboard!$I$11) * I4972 * Dashboard!$I$10 * 'Lookups and Calculations'!$F$12</f>
        <v>0</v>
      </c>
      <c r="L4972" s="12">
        <f>(H4972 - I4972) * Dashboard!$I$13 * (Dashboard!$D$12 / 365) * 'Lookups and Calculations'!$F$12</f>
        <v>0</v>
      </c>
      <c r="M4972" s="3">
        <f>(G4972*2) * Dashboard!$I$13 * (Dashboard!$D$12 / 365) * 'Lookups and Calculations'!$F$12</f>
        <v>1602.0878730267946</v>
      </c>
      <c r="N4972" s="12">
        <f>H4972 * Dashboard!$I$14 * Dashboard!$I$15 * (Dashboard!$D$12 / 365) * 'Lookups and Calculations'!$F$12</f>
        <v>0</v>
      </c>
    </row>
    <row r="4973" spans="1:14" x14ac:dyDescent="0.35">
      <c r="A4973" s="2">
        <v>4972</v>
      </c>
      <c r="B4973" s="11">
        <v>-0.44005673537014506</v>
      </c>
      <c r="C4973" s="11">
        <v>-1.3330798303107123</v>
      </c>
      <c r="D4973" s="3">
        <f>B4973*Dashboard!$D$11*Dashboard!$D$10*SQRT(Dashboard!$D$12/365)</f>
        <v>-109258.06365343979</v>
      </c>
      <c r="E4973" s="3">
        <f>IF(Dashboard!$I$3,C4973*Dashboard!$E$11*Dashboard!$E$10*SQRT(Dashboard!$D$12/365),0)</f>
        <v>-661958.83052531467</v>
      </c>
      <c r="F4973" s="3">
        <f>D4973+IF(Dashboard!$I$3,E4973,0)</f>
        <v>-771216.89417875442</v>
      </c>
      <c r="G4973" s="3">
        <f>IF(Dashboard!$I$4, ('Lookups and Calculations'!$F$9) / (1 - 'Lookups and Calculations'!$F$10), 'Lookups and Calculations'!$F$9)</f>
        <v>1951878.888340465</v>
      </c>
      <c r="H4973" s="12">
        <f t="shared" si="154"/>
        <v>0</v>
      </c>
      <c r="I4973" s="12">
        <f t="shared" si="155"/>
        <v>0</v>
      </c>
      <c r="J4973" s="13">
        <f>(1 - Dashboard!$I$9) * H4973 * Dashboard!$I$8 * 'Lookups and Calculations'!$F$12</f>
        <v>0</v>
      </c>
      <c r="K4973" s="12">
        <f>(1 - Dashboard!$I$11) * I4973 * Dashboard!$I$10 * 'Lookups and Calculations'!$F$12</f>
        <v>0</v>
      </c>
      <c r="L4973" s="12">
        <f>(H4973 - I4973) * Dashboard!$I$13 * (Dashboard!$D$12 / 365) * 'Lookups and Calculations'!$F$12</f>
        <v>0</v>
      </c>
      <c r="M4973" s="3">
        <f>(G4973*2) * Dashboard!$I$13 * (Dashboard!$D$12 / 365) * 'Lookups and Calculations'!$F$12</f>
        <v>1602.0878730267946</v>
      </c>
      <c r="N4973" s="12">
        <f>H4973 * Dashboard!$I$14 * Dashboard!$I$15 * (Dashboard!$D$12 / 365) * 'Lookups and Calculations'!$F$12</f>
        <v>0</v>
      </c>
    </row>
    <row r="4974" spans="1:14" x14ac:dyDescent="0.35">
      <c r="A4974" s="2">
        <v>4973</v>
      </c>
      <c r="B4974" s="11">
        <v>2.2552584318512707</v>
      </c>
      <c r="C4974" s="11">
        <v>0.50598508961298705</v>
      </c>
      <c r="D4974" s="3">
        <f>B4974*Dashboard!$D$11*Dashboard!$D$10*SQRT(Dashboard!$D$12/365)</f>
        <v>559939.54755607608</v>
      </c>
      <c r="E4974" s="3">
        <f>IF(Dashboard!$I$3,C4974*Dashboard!$E$11*Dashboard!$E$10*SQRT(Dashboard!$D$12/365),0)</f>
        <v>251253.74382522295</v>
      </c>
      <c r="F4974" s="3">
        <f>D4974+IF(Dashboard!$I$3,E4974,0)</f>
        <v>811193.29138129903</v>
      </c>
      <c r="G4974" s="3">
        <f>IF(Dashboard!$I$4, ('Lookups and Calculations'!$F$9) / (1 - 'Lookups and Calculations'!$F$10), 'Lookups and Calculations'!$F$9)</f>
        <v>1951878.888340465</v>
      </c>
      <c r="H4974" s="12">
        <f t="shared" si="154"/>
        <v>0</v>
      </c>
      <c r="I4974" s="12">
        <f t="shared" si="155"/>
        <v>0</v>
      </c>
      <c r="J4974" s="13">
        <f>(1 - Dashboard!$I$9) * H4974 * Dashboard!$I$8 * 'Lookups and Calculations'!$F$12</f>
        <v>0</v>
      </c>
      <c r="K4974" s="12">
        <f>(1 - Dashboard!$I$11) * I4974 * Dashboard!$I$10 * 'Lookups and Calculations'!$F$12</f>
        <v>0</v>
      </c>
      <c r="L4974" s="12">
        <f>(H4974 - I4974) * Dashboard!$I$13 * (Dashboard!$D$12 / 365) * 'Lookups and Calculations'!$F$12</f>
        <v>0</v>
      </c>
      <c r="M4974" s="3">
        <f>(G4974*2) * Dashboard!$I$13 * (Dashboard!$D$12 / 365) * 'Lookups and Calculations'!$F$12</f>
        <v>1602.0878730267946</v>
      </c>
      <c r="N4974" s="12">
        <f>H4974 * Dashboard!$I$14 * Dashboard!$I$15 * (Dashboard!$D$12 / 365) * 'Lookups and Calculations'!$F$12</f>
        <v>0</v>
      </c>
    </row>
    <row r="4975" spans="1:14" x14ac:dyDescent="0.35">
      <c r="A4975" s="2">
        <v>4974</v>
      </c>
      <c r="B4975" s="11">
        <v>0.19452782525972745</v>
      </c>
      <c r="C4975" s="11">
        <v>-0.35130386784525641</v>
      </c>
      <c r="D4975" s="3">
        <f>B4975*Dashboard!$D$11*Dashboard!$D$10*SQRT(Dashboard!$D$12/365)</f>
        <v>48297.712104588863</v>
      </c>
      <c r="E4975" s="3">
        <f>IF(Dashboard!$I$3,C4975*Dashboard!$E$11*Dashboard!$E$10*SQRT(Dashboard!$D$12/365),0)</f>
        <v>-174444.68983051338</v>
      </c>
      <c r="F4975" s="3">
        <f>D4975+IF(Dashboard!$I$3,E4975,0)</f>
        <v>-126146.97772592452</v>
      </c>
      <c r="G4975" s="3">
        <f>IF(Dashboard!$I$4, ('Lookups and Calculations'!$F$9) / (1 - 'Lookups and Calculations'!$F$10), 'Lookups and Calculations'!$F$9)</f>
        <v>1951878.888340465</v>
      </c>
      <c r="H4975" s="12">
        <f t="shared" si="154"/>
        <v>0</v>
      </c>
      <c r="I4975" s="12">
        <f t="shared" si="155"/>
        <v>0</v>
      </c>
      <c r="J4975" s="13">
        <f>(1 - Dashboard!$I$9) * H4975 * Dashboard!$I$8 * 'Lookups and Calculations'!$F$12</f>
        <v>0</v>
      </c>
      <c r="K4975" s="12">
        <f>(1 - Dashboard!$I$11) * I4975 * Dashboard!$I$10 * 'Lookups and Calculations'!$F$12</f>
        <v>0</v>
      </c>
      <c r="L4975" s="12">
        <f>(H4975 - I4975) * Dashboard!$I$13 * (Dashboard!$D$12 / 365) * 'Lookups and Calculations'!$F$12</f>
        <v>0</v>
      </c>
      <c r="M4975" s="3">
        <f>(G4975*2) * Dashboard!$I$13 * (Dashboard!$D$12 / 365) * 'Lookups and Calculations'!$F$12</f>
        <v>1602.0878730267946</v>
      </c>
      <c r="N4975" s="12">
        <f>H4975 * Dashboard!$I$14 * Dashboard!$I$15 * (Dashboard!$D$12 / 365) * 'Lookups and Calculations'!$F$12</f>
        <v>0</v>
      </c>
    </row>
    <row r="4976" spans="1:14" x14ac:dyDescent="0.35">
      <c r="A4976" s="2">
        <v>4975</v>
      </c>
      <c r="B4976" s="11">
        <v>-0.29279112634194948</v>
      </c>
      <c r="C4976" s="11">
        <v>-1.1783771856593013</v>
      </c>
      <c r="D4976" s="3">
        <f>B4976*Dashboard!$D$11*Dashboard!$D$10*SQRT(Dashboard!$D$12/365)</f>
        <v>-72694.698087335186</v>
      </c>
      <c r="E4976" s="3">
        <f>IF(Dashboard!$I$3,C4976*Dashboard!$E$11*Dashboard!$E$10*SQRT(Dashboard!$D$12/365),0)</f>
        <v>-585139.13870779413</v>
      </c>
      <c r="F4976" s="3">
        <f>D4976+IF(Dashboard!$I$3,E4976,0)</f>
        <v>-657833.83679512935</v>
      </c>
      <c r="G4976" s="3">
        <f>IF(Dashboard!$I$4, ('Lookups and Calculations'!$F$9) / (1 - 'Lookups and Calculations'!$F$10), 'Lookups and Calculations'!$F$9)</f>
        <v>1951878.888340465</v>
      </c>
      <c r="H4976" s="12">
        <f t="shared" si="154"/>
        <v>0</v>
      </c>
      <c r="I4976" s="12">
        <f t="shared" si="155"/>
        <v>0</v>
      </c>
      <c r="J4976" s="13">
        <f>(1 - Dashboard!$I$9) * H4976 * Dashboard!$I$8 * 'Lookups and Calculations'!$F$12</f>
        <v>0</v>
      </c>
      <c r="K4976" s="12">
        <f>(1 - Dashboard!$I$11) * I4976 * Dashboard!$I$10 * 'Lookups and Calculations'!$F$12</f>
        <v>0</v>
      </c>
      <c r="L4976" s="12">
        <f>(H4976 - I4976) * Dashboard!$I$13 * (Dashboard!$D$12 / 365) * 'Lookups and Calculations'!$F$12</f>
        <v>0</v>
      </c>
      <c r="M4976" s="3">
        <f>(G4976*2) * Dashboard!$I$13 * (Dashboard!$D$12 / 365) * 'Lookups and Calculations'!$F$12</f>
        <v>1602.0878730267946</v>
      </c>
      <c r="N4976" s="12">
        <f>H4976 * Dashboard!$I$14 * Dashboard!$I$15 * (Dashboard!$D$12 / 365) * 'Lookups and Calculations'!$F$12</f>
        <v>0</v>
      </c>
    </row>
    <row r="4977" spans="1:14" x14ac:dyDescent="0.35">
      <c r="A4977" s="2">
        <v>4976</v>
      </c>
      <c r="B4977" s="11">
        <v>0.52579127620147648</v>
      </c>
      <c r="C4977" s="11">
        <v>-1.7428279188111093</v>
      </c>
      <c r="D4977" s="3">
        <f>B4977*Dashboard!$D$11*Dashboard!$D$10*SQRT(Dashboard!$D$12/365)</f>
        <v>130544.38690802881</v>
      </c>
      <c r="E4977" s="3">
        <f>IF(Dashboard!$I$3,C4977*Dashboard!$E$11*Dashboard!$E$10*SQRT(Dashboard!$D$12/365),0)</f>
        <v>-865424.78905721032</v>
      </c>
      <c r="F4977" s="3">
        <f>D4977+IF(Dashboard!$I$3,E4977,0)</f>
        <v>-734880.40214918146</v>
      </c>
      <c r="G4977" s="3">
        <f>IF(Dashboard!$I$4, ('Lookups and Calculations'!$F$9) / (1 - 'Lookups and Calculations'!$F$10), 'Lookups and Calculations'!$F$9)</f>
        <v>1951878.888340465</v>
      </c>
      <c r="H4977" s="12">
        <f t="shared" si="154"/>
        <v>0</v>
      </c>
      <c r="I4977" s="12">
        <f t="shared" si="155"/>
        <v>0</v>
      </c>
      <c r="J4977" s="13">
        <f>(1 - Dashboard!$I$9) * H4977 * Dashboard!$I$8 * 'Lookups and Calculations'!$F$12</f>
        <v>0</v>
      </c>
      <c r="K4977" s="12">
        <f>(1 - Dashboard!$I$11) * I4977 * Dashboard!$I$10 * 'Lookups and Calculations'!$F$12</f>
        <v>0</v>
      </c>
      <c r="L4977" s="12">
        <f>(H4977 - I4977) * Dashboard!$I$13 * (Dashboard!$D$12 / 365) * 'Lookups and Calculations'!$F$12</f>
        <v>0</v>
      </c>
      <c r="M4977" s="3">
        <f>(G4977*2) * Dashboard!$I$13 * (Dashboard!$D$12 / 365) * 'Lookups and Calculations'!$F$12</f>
        <v>1602.0878730267946</v>
      </c>
      <c r="N4977" s="12">
        <f>H4977 * Dashboard!$I$14 * Dashboard!$I$15 * (Dashboard!$D$12 / 365) * 'Lookups and Calculations'!$F$12</f>
        <v>0</v>
      </c>
    </row>
    <row r="4978" spans="1:14" x14ac:dyDescent="0.35">
      <c r="A4978" s="2">
        <v>4977</v>
      </c>
      <c r="B4978" s="11">
        <v>-0.10913206923167922</v>
      </c>
      <c r="C4978" s="11">
        <v>0.98244867083980514</v>
      </c>
      <c r="D4978" s="3">
        <f>B4978*Dashboard!$D$11*Dashboard!$D$10*SQRT(Dashboard!$D$12/365)</f>
        <v>-27095.502939449703</v>
      </c>
      <c r="E4978" s="3">
        <f>IF(Dashboard!$I$3,C4978*Dashboard!$E$11*Dashboard!$E$10*SQRT(Dashboard!$D$12/365),0)</f>
        <v>487848.18314195535</v>
      </c>
      <c r="F4978" s="3">
        <f>D4978+IF(Dashboard!$I$3,E4978,0)</f>
        <v>460752.68020250567</v>
      </c>
      <c r="G4978" s="3">
        <f>IF(Dashboard!$I$4, ('Lookups and Calculations'!$F$9) / (1 - 'Lookups and Calculations'!$F$10), 'Lookups and Calculations'!$F$9)</f>
        <v>1951878.888340465</v>
      </c>
      <c r="H4978" s="12">
        <f t="shared" si="154"/>
        <v>0</v>
      </c>
      <c r="I4978" s="12">
        <f t="shared" si="155"/>
        <v>0</v>
      </c>
      <c r="J4978" s="13">
        <f>(1 - Dashboard!$I$9) * H4978 * Dashboard!$I$8 * 'Lookups and Calculations'!$F$12</f>
        <v>0</v>
      </c>
      <c r="K4978" s="12">
        <f>(1 - Dashboard!$I$11) * I4978 * Dashboard!$I$10 * 'Lookups and Calculations'!$F$12</f>
        <v>0</v>
      </c>
      <c r="L4978" s="12">
        <f>(H4978 - I4978) * Dashboard!$I$13 * (Dashboard!$D$12 / 365) * 'Lookups and Calculations'!$F$12</f>
        <v>0</v>
      </c>
      <c r="M4978" s="3">
        <f>(G4978*2) * Dashboard!$I$13 * (Dashboard!$D$12 / 365) * 'Lookups and Calculations'!$F$12</f>
        <v>1602.0878730267946</v>
      </c>
      <c r="N4978" s="12">
        <f>H4978 * Dashboard!$I$14 * Dashboard!$I$15 * (Dashboard!$D$12 / 365) * 'Lookups and Calculations'!$F$12</f>
        <v>0</v>
      </c>
    </row>
    <row r="4979" spans="1:14" x14ac:dyDescent="0.35">
      <c r="A4979" s="2">
        <v>4978</v>
      </c>
      <c r="B4979" s="11">
        <v>3.0084519721787761</v>
      </c>
      <c r="C4979" s="11">
        <v>-1.7299156665641462</v>
      </c>
      <c r="D4979" s="3">
        <f>B4979*Dashboard!$D$11*Dashboard!$D$10*SQRT(Dashboard!$D$12/365)</f>
        <v>746943.77032576874</v>
      </c>
      <c r="E4979" s="3">
        <f>IF(Dashboard!$I$3,C4979*Dashboard!$E$11*Dashboard!$E$10*SQRT(Dashboard!$D$12/365),0)</f>
        <v>-859013.03546038677</v>
      </c>
      <c r="F4979" s="3">
        <f>D4979+IF(Dashboard!$I$3,E4979,0)</f>
        <v>-112069.26513461804</v>
      </c>
      <c r="G4979" s="3">
        <f>IF(Dashboard!$I$4, ('Lookups and Calculations'!$F$9) / (1 - 'Lookups and Calculations'!$F$10), 'Lookups and Calculations'!$F$9)</f>
        <v>1951878.888340465</v>
      </c>
      <c r="H4979" s="12">
        <f t="shared" si="154"/>
        <v>0</v>
      </c>
      <c r="I4979" s="12">
        <f t="shared" si="155"/>
        <v>0</v>
      </c>
      <c r="J4979" s="13">
        <f>(1 - Dashboard!$I$9) * H4979 * Dashboard!$I$8 * 'Lookups and Calculations'!$F$12</f>
        <v>0</v>
      </c>
      <c r="K4979" s="12">
        <f>(1 - Dashboard!$I$11) * I4979 * Dashboard!$I$10 * 'Lookups and Calculations'!$F$12</f>
        <v>0</v>
      </c>
      <c r="L4979" s="12">
        <f>(H4979 - I4979) * Dashboard!$I$13 * (Dashboard!$D$12 / 365) * 'Lookups and Calculations'!$F$12</f>
        <v>0</v>
      </c>
      <c r="M4979" s="3">
        <f>(G4979*2) * Dashboard!$I$13 * (Dashboard!$D$12 / 365) * 'Lookups and Calculations'!$F$12</f>
        <v>1602.0878730267946</v>
      </c>
      <c r="N4979" s="12">
        <f>H4979 * Dashboard!$I$14 * Dashboard!$I$15 * (Dashboard!$D$12 / 365) * 'Lookups and Calculations'!$F$12</f>
        <v>0</v>
      </c>
    </row>
    <row r="4980" spans="1:14" x14ac:dyDescent="0.35">
      <c r="A4980" s="2">
        <v>4979</v>
      </c>
      <c r="B4980" s="11">
        <v>-2.1476568821006996</v>
      </c>
      <c r="C4980" s="11">
        <v>0.58540778728098364</v>
      </c>
      <c r="D4980" s="3">
        <f>B4980*Dashboard!$D$11*Dashboard!$D$10*SQRT(Dashboard!$D$12/365)</f>
        <v>-533224.04469718214</v>
      </c>
      <c r="E4980" s="3">
        <f>IF(Dashboard!$I$3,C4980*Dashboard!$E$11*Dashboard!$E$10*SQRT(Dashboard!$D$12/365),0)</f>
        <v>290692.15919245471</v>
      </c>
      <c r="F4980" s="3">
        <f>D4980+IF(Dashboard!$I$3,E4980,0)</f>
        <v>-242531.88550472743</v>
      </c>
      <c r="G4980" s="3">
        <f>IF(Dashboard!$I$4, ('Lookups and Calculations'!$F$9) / (1 - 'Lookups and Calculations'!$F$10), 'Lookups and Calculations'!$F$9)</f>
        <v>1951878.888340465</v>
      </c>
      <c r="H4980" s="12">
        <f t="shared" si="154"/>
        <v>0</v>
      </c>
      <c r="I4980" s="12">
        <f t="shared" si="155"/>
        <v>0</v>
      </c>
      <c r="J4980" s="13">
        <f>(1 - Dashboard!$I$9) * H4980 * Dashboard!$I$8 * 'Lookups and Calculations'!$F$12</f>
        <v>0</v>
      </c>
      <c r="K4980" s="12">
        <f>(1 - Dashboard!$I$11) * I4980 * Dashboard!$I$10 * 'Lookups and Calculations'!$F$12</f>
        <v>0</v>
      </c>
      <c r="L4980" s="12">
        <f>(H4980 - I4980) * Dashboard!$I$13 * (Dashboard!$D$12 / 365) * 'Lookups and Calculations'!$F$12</f>
        <v>0</v>
      </c>
      <c r="M4980" s="3">
        <f>(G4980*2) * Dashboard!$I$13 * (Dashboard!$D$12 / 365) * 'Lookups and Calculations'!$F$12</f>
        <v>1602.0878730267946</v>
      </c>
      <c r="N4980" s="12">
        <f>H4980 * Dashboard!$I$14 * Dashboard!$I$15 * (Dashboard!$D$12 / 365) * 'Lookups and Calculations'!$F$12</f>
        <v>0</v>
      </c>
    </row>
    <row r="4981" spans="1:14" x14ac:dyDescent="0.35">
      <c r="A4981" s="2">
        <v>4980</v>
      </c>
      <c r="B4981" s="11">
        <v>1.3530263706694672</v>
      </c>
      <c r="C4981" s="11">
        <v>1.0707672383037514</v>
      </c>
      <c r="D4981" s="3">
        <f>B4981*Dashboard!$D$11*Dashboard!$D$10*SQRT(Dashboard!$D$12/365)</f>
        <v>335931.77754010237</v>
      </c>
      <c r="E4981" s="3">
        <f>IF(Dashboard!$I$3,C4981*Dashboard!$E$11*Dashboard!$E$10*SQRT(Dashboard!$D$12/365),0)</f>
        <v>531703.96304560779</v>
      </c>
      <c r="F4981" s="3">
        <f>D4981+IF(Dashboard!$I$3,E4981,0)</f>
        <v>867635.74058571015</v>
      </c>
      <c r="G4981" s="3">
        <f>IF(Dashboard!$I$4, ('Lookups and Calculations'!$F$9) / (1 - 'Lookups and Calculations'!$F$10), 'Lookups and Calculations'!$F$9)</f>
        <v>1951878.888340465</v>
      </c>
      <c r="H4981" s="12">
        <f t="shared" si="154"/>
        <v>0</v>
      </c>
      <c r="I4981" s="12">
        <f t="shared" si="155"/>
        <v>0</v>
      </c>
      <c r="J4981" s="13">
        <f>(1 - Dashboard!$I$9) * H4981 * Dashboard!$I$8 * 'Lookups and Calculations'!$F$12</f>
        <v>0</v>
      </c>
      <c r="K4981" s="12">
        <f>(1 - Dashboard!$I$11) * I4981 * Dashboard!$I$10 * 'Lookups and Calculations'!$F$12</f>
        <v>0</v>
      </c>
      <c r="L4981" s="12">
        <f>(H4981 - I4981) * Dashboard!$I$13 * (Dashboard!$D$12 / 365) * 'Lookups and Calculations'!$F$12</f>
        <v>0</v>
      </c>
      <c r="M4981" s="3">
        <f>(G4981*2) * Dashboard!$I$13 * (Dashboard!$D$12 / 365) * 'Lookups and Calculations'!$F$12</f>
        <v>1602.0878730267946</v>
      </c>
      <c r="N4981" s="12">
        <f>H4981 * Dashboard!$I$14 * Dashboard!$I$15 * (Dashboard!$D$12 / 365) * 'Lookups and Calculations'!$F$12</f>
        <v>0</v>
      </c>
    </row>
    <row r="4982" spans="1:14" x14ac:dyDescent="0.35">
      <c r="A4982" s="2">
        <v>4981</v>
      </c>
      <c r="B4982" s="11">
        <v>-1.0363258734166443</v>
      </c>
      <c r="C4982" s="11">
        <v>0.92137773939705592</v>
      </c>
      <c r="D4982" s="3">
        <f>B4982*Dashboard!$D$11*Dashboard!$D$10*SQRT(Dashboard!$D$12/365)</f>
        <v>-257300.81860518208</v>
      </c>
      <c r="E4982" s="3">
        <f>IF(Dashboard!$I$3,C4982*Dashboard!$E$11*Dashboard!$E$10*SQRT(Dashboard!$D$12/365),0)</f>
        <v>457522.5856512849</v>
      </c>
      <c r="F4982" s="3">
        <f>D4982+IF(Dashboard!$I$3,E4982,0)</f>
        <v>200221.76704610282</v>
      </c>
      <c r="G4982" s="3">
        <f>IF(Dashboard!$I$4, ('Lookups and Calculations'!$F$9) / (1 - 'Lookups and Calculations'!$F$10), 'Lookups and Calculations'!$F$9)</f>
        <v>1951878.888340465</v>
      </c>
      <c r="H4982" s="12">
        <f t="shared" si="154"/>
        <v>0</v>
      </c>
      <c r="I4982" s="12">
        <f t="shared" si="155"/>
        <v>0</v>
      </c>
      <c r="J4982" s="13">
        <f>(1 - Dashboard!$I$9) * H4982 * Dashboard!$I$8 * 'Lookups and Calculations'!$F$12</f>
        <v>0</v>
      </c>
      <c r="K4982" s="12">
        <f>(1 - Dashboard!$I$11) * I4982 * Dashboard!$I$10 * 'Lookups and Calculations'!$F$12</f>
        <v>0</v>
      </c>
      <c r="L4982" s="12">
        <f>(H4982 - I4982) * Dashboard!$I$13 * (Dashboard!$D$12 / 365) * 'Lookups and Calculations'!$F$12</f>
        <v>0</v>
      </c>
      <c r="M4982" s="3">
        <f>(G4982*2) * Dashboard!$I$13 * (Dashboard!$D$12 / 365) * 'Lookups and Calculations'!$F$12</f>
        <v>1602.0878730267946</v>
      </c>
      <c r="N4982" s="12">
        <f>H4982 * Dashboard!$I$14 * Dashboard!$I$15 * (Dashboard!$D$12 / 365) * 'Lookups and Calculations'!$F$12</f>
        <v>0</v>
      </c>
    </row>
    <row r="4983" spans="1:14" x14ac:dyDescent="0.35">
      <c r="A4983" s="2">
        <v>4982</v>
      </c>
      <c r="B4983" s="11">
        <v>-0.38444466161758756</v>
      </c>
      <c r="C4983" s="11">
        <v>0.17989688040755508</v>
      </c>
      <c r="D4983" s="3">
        <f>B4983*Dashboard!$D$11*Dashboard!$D$10*SQRT(Dashboard!$D$12/365)</f>
        <v>-95450.599738938065</v>
      </c>
      <c r="E4983" s="3">
        <f>IF(Dashboard!$I$3,C4983*Dashboard!$E$11*Dashboard!$E$10*SQRT(Dashboard!$D$12/365),0)</f>
        <v>89330.230539893135</v>
      </c>
      <c r="F4983" s="3">
        <f>D4983+IF(Dashboard!$I$3,E4983,0)</f>
        <v>-6120.3691990449297</v>
      </c>
      <c r="G4983" s="3">
        <f>IF(Dashboard!$I$4, ('Lookups and Calculations'!$F$9) / (1 - 'Lookups and Calculations'!$F$10), 'Lookups and Calculations'!$F$9)</f>
        <v>1951878.888340465</v>
      </c>
      <c r="H4983" s="12">
        <f t="shared" si="154"/>
        <v>0</v>
      </c>
      <c r="I4983" s="12">
        <f t="shared" si="155"/>
        <v>0</v>
      </c>
      <c r="J4983" s="13">
        <f>(1 - Dashboard!$I$9) * H4983 * Dashboard!$I$8 * 'Lookups and Calculations'!$F$12</f>
        <v>0</v>
      </c>
      <c r="K4983" s="12">
        <f>(1 - Dashboard!$I$11) * I4983 * Dashboard!$I$10 * 'Lookups and Calculations'!$F$12</f>
        <v>0</v>
      </c>
      <c r="L4983" s="12">
        <f>(H4983 - I4983) * Dashboard!$I$13 * (Dashboard!$D$12 / 365) * 'Lookups and Calculations'!$F$12</f>
        <v>0</v>
      </c>
      <c r="M4983" s="3">
        <f>(G4983*2) * Dashboard!$I$13 * (Dashboard!$D$12 / 365) * 'Lookups and Calculations'!$F$12</f>
        <v>1602.0878730267946</v>
      </c>
      <c r="N4983" s="12">
        <f>H4983 * Dashboard!$I$14 * Dashboard!$I$15 * (Dashboard!$D$12 / 365) * 'Lookups and Calculations'!$F$12</f>
        <v>0</v>
      </c>
    </row>
    <row r="4984" spans="1:14" x14ac:dyDescent="0.35">
      <c r="A4984" s="2">
        <v>4983</v>
      </c>
      <c r="B4984" s="11">
        <v>-0.93936828604632405</v>
      </c>
      <c r="C4984" s="11">
        <v>1.8590549707671357E-2</v>
      </c>
      <c r="D4984" s="3">
        <f>B4984*Dashboard!$D$11*Dashboard!$D$10*SQRT(Dashboard!$D$12/365)</f>
        <v>-233228.01752947544</v>
      </c>
      <c r="E4984" s="3">
        <f>IF(Dashboard!$I$3,C4984*Dashboard!$E$11*Dashboard!$E$10*SQRT(Dashboard!$D$12/365),0)</f>
        <v>9231.3890462543059</v>
      </c>
      <c r="F4984" s="3">
        <f>D4984+IF(Dashboard!$I$3,E4984,0)</f>
        <v>-223996.62848322114</v>
      </c>
      <c r="G4984" s="3">
        <f>IF(Dashboard!$I$4, ('Lookups and Calculations'!$F$9) / (1 - 'Lookups and Calculations'!$F$10), 'Lookups and Calculations'!$F$9)</f>
        <v>1951878.888340465</v>
      </c>
      <c r="H4984" s="12">
        <f t="shared" si="154"/>
        <v>0</v>
      </c>
      <c r="I4984" s="12">
        <f t="shared" si="155"/>
        <v>0</v>
      </c>
      <c r="J4984" s="13">
        <f>(1 - Dashboard!$I$9) * H4984 * Dashboard!$I$8 * 'Lookups and Calculations'!$F$12</f>
        <v>0</v>
      </c>
      <c r="K4984" s="12">
        <f>(1 - Dashboard!$I$11) * I4984 * Dashboard!$I$10 * 'Lookups and Calculations'!$F$12</f>
        <v>0</v>
      </c>
      <c r="L4984" s="12">
        <f>(H4984 - I4984) * Dashboard!$I$13 * (Dashboard!$D$12 / 365) * 'Lookups and Calculations'!$F$12</f>
        <v>0</v>
      </c>
      <c r="M4984" s="3">
        <f>(G4984*2) * Dashboard!$I$13 * (Dashboard!$D$12 / 365) * 'Lookups and Calculations'!$F$12</f>
        <v>1602.0878730267946</v>
      </c>
      <c r="N4984" s="12">
        <f>H4984 * Dashboard!$I$14 * Dashboard!$I$15 * (Dashboard!$D$12 / 365) * 'Lookups and Calculations'!$F$12</f>
        <v>0</v>
      </c>
    </row>
    <row r="4985" spans="1:14" x14ac:dyDescent="0.35">
      <c r="A4985" s="2">
        <v>4984</v>
      </c>
      <c r="B4985" s="11">
        <v>-0.60811392034900213</v>
      </c>
      <c r="C4985" s="11">
        <v>-1.1679700837321936</v>
      </c>
      <c r="D4985" s="3">
        <f>B4985*Dashboard!$D$11*Dashboard!$D$10*SQRT(Dashboard!$D$12/365)</f>
        <v>-150983.59842657164</v>
      </c>
      <c r="E4985" s="3">
        <f>IF(Dashboard!$I$3,C4985*Dashboard!$E$11*Dashboard!$E$10*SQRT(Dashboard!$D$12/365),0)</f>
        <v>-579971.35140489857</v>
      </c>
      <c r="F4985" s="3">
        <f>D4985+IF(Dashboard!$I$3,E4985,0)</f>
        <v>-730954.94983147015</v>
      </c>
      <c r="G4985" s="3">
        <f>IF(Dashboard!$I$4, ('Lookups and Calculations'!$F$9) / (1 - 'Lookups and Calculations'!$F$10), 'Lookups and Calculations'!$F$9)</f>
        <v>1951878.888340465</v>
      </c>
      <c r="H4985" s="12">
        <f t="shared" si="154"/>
        <v>0</v>
      </c>
      <c r="I4985" s="12">
        <f t="shared" si="155"/>
        <v>0</v>
      </c>
      <c r="J4985" s="13">
        <f>(1 - Dashboard!$I$9) * H4985 * Dashboard!$I$8 * 'Lookups and Calculations'!$F$12</f>
        <v>0</v>
      </c>
      <c r="K4985" s="12">
        <f>(1 - Dashboard!$I$11) * I4985 * Dashboard!$I$10 * 'Lookups and Calculations'!$F$12</f>
        <v>0</v>
      </c>
      <c r="L4985" s="12">
        <f>(H4985 - I4985) * Dashboard!$I$13 * (Dashboard!$D$12 / 365) * 'Lookups and Calculations'!$F$12</f>
        <v>0</v>
      </c>
      <c r="M4985" s="3">
        <f>(G4985*2) * Dashboard!$I$13 * (Dashboard!$D$12 / 365) * 'Lookups and Calculations'!$F$12</f>
        <v>1602.0878730267946</v>
      </c>
      <c r="N4985" s="12">
        <f>H4985 * Dashboard!$I$14 * Dashboard!$I$15 * (Dashboard!$D$12 / 365) * 'Lookups and Calculations'!$F$12</f>
        <v>0</v>
      </c>
    </row>
    <row r="4986" spans="1:14" x14ac:dyDescent="0.35">
      <c r="A4986" s="2">
        <v>4985</v>
      </c>
      <c r="B4986" s="11">
        <v>0.96421210030295634</v>
      </c>
      <c r="C4986" s="11">
        <v>1.0564750829648382</v>
      </c>
      <c r="D4986" s="3">
        <f>B4986*Dashboard!$D$11*Dashboard!$D$10*SQRT(Dashboard!$D$12/365)</f>
        <v>239396.28362171512</v>
      </c>
      <c r="E4986" s="3">
        <f>IF(Dashboard!$I$3,C4986*Dashboard!$E$11*Dashboard!$E$10*SQRT(Dashboard!$D$12/365),0)</f>
        <v>524606.99989402515</v>
      </c>
      <c r="F4986" s="3">
        <f>D4986+IF(Dashboard!$I$3,E4986,0)</f>
        <v>764003.2835157403</v>
      </c>
      <c r="G4986" s="3">
        <f>IF(Dashboard!$I$4, ('Lookups and Calculations'!$F$9) / (1 - 'Lookups and Calculations'!$F$10), 'Lookups and Calculations'!$F$9)</f>
        <v>1951878.888340465</v>
      </c>
      <c r="H4986" s="12">
        <f t="shared" si="154"/>
        <v>0</v>
      </c>
      <c r="I4986" s="12">
        <f t="shared" si="155"/>
        <v>0</v>
      </c>
      <c r="J4986" s="13">
        <f>(1 - Dashboard!$I$9) * H4986 * Dashboard!$I$8 * 'Lookups and Calculations'!$F$12</f>
        <v>0</v>
      </c>
      <c r="K4986" s="12">
        <f>(1 - Dashboard!$I$11) * I4986 * Dashboard!$I$10 * 'Lookups and Calculations'!$F$12</f>
        <v>0</v>
      </c>
      <c r="L4986" s="12">
        <f>(H4986 - I4986) * Dashboard!$I$13 * (Dashboard!$D$12 / 365) * 'Lookups and Calculations'!$F$12</f>
        <v>0</v>
      </c>
      <c r="M4986" s="3">
        <f>(G4986*2) * Dashboard!$I$13 * (Dashboard!$D$12 / 365) * 'Lookups and Calculations'!$F$12</f>
        <v>1602.0878730267946</v>
      </c>
      <c r="N4986" s="12">
        <f>H4986 * Dashboard!$I$14 * Dashboard!$I$15 * (Dashboard!$D$12 / 365) * 'Lookups and Calculations'!$F$12</f>
        <v>0</v>
      </c>
    </row>
    <row r="4987" spans="1:14" x14ac:dyDescent="0.35">
      <c r="A4987" s="2">
        <v>4986</v>
      </c>
      <c r="B4987" s="11">
        <v>2.3745493908003127E-2</v>
      </c>
      <c r="C4987" s="11">
        <v>0.91170382806454908</v>
      </c>
      <c r="D4987" s="3">
        <f>B4987*Dashboard!$D$11*Dashboard!$D$10*SQRT(Dashboard!$D$12/365)</f>
        <v>5895.573175810513</v>
      </c>
      <c r="E4987" s="3">
        <f>IF(Dashboard!$I$3,C4987*Dashboard!$E$11*Dashboard!$E$10*SQRT(Dashboard!$D$12/365),0)</f>
        <v>452718.87406052498</v>
      </c>
      <c r="F4987" s="3">
        <f>D4987+IF(Dashboard!$I$3,E4987,0)</f>
        <v>458614.44723633549</v>
      </c>
      <c r="G4987" s="3">
        <f>IF(Dashboard!$I$4, ('Lookups and Calculations'!$F$9) / (1 - 'Lookups and Calculations'!$F$10), 'Lookups and Calculations'!$F$9)</f>
        <v>1951878.888340465</v>
      </c>
      <c r="H4987" s="12">
        <f t="shared" si="154"/>
        <v>0</v>
      </c>
      <c r="I4987" s="12">
        <f t="shared" si="155"/>
        <v>0</v>
      </c>
      <c r="J4987" s="13">
        <f>(1 - Dashboard!$I$9) * H4987 * Dashboard!$I$8 * 'Lookups and Calculations'!$F$12</f>
        <v>0</v>
      </c>
      <c r="K4987" s="12">
        <f>(1 - Dashboard!$I$11) * I4987 * Dashboard!$I$10 * 'Lookups and Calculations'!$F$12</f>
        <v>0</v>
      </c>
      <c r="L4987" s="12">
        <f>(H4987 - I4987) * Dashboard!$I$13 * (Dashboard!$D$12 / 365) * 'Lookups and Calculations'!$F$12</f>
        <v>0</v>
      </c>
      <c r="M4987" s="3">
        <f>(G4987*2) * Dashboard!$I$13 * (Dashboard!$D$12 / 365) * 'Lookups and Calculations'!$F$12</f>
        <v>1602.0878730267946</v>
      </c>
      <c r="N4987" s="12">
        <f>H4987 * Dashboard!$I$14 * Dashboard!$I$15 * (Dashboard!$D$12 / 365) * 'Lookups and Calculations'!$F$12</f>
        <v>0</v>
      </c>
    </row>
    <row r="4988" spans="1:14" x14ac:dyDescent="0.35">
      <c r="A4988" s="2">
        <v>4987</v>
      </c>
      <c r="B4988" s="11">
        <v>0.69194658215599913</v>
      </c>
      <c r="C4988" s="11">
        <v>-0.55904975006558943</v>
      </c>
      <c r="D4988" s="3">
        <f>B4988*Dashboard!$D$11*Dashboard!$D$10*SQRT(Dashboard!$D$12/365)</f>
        <v>171797.71979717611</v>
      </c>
      <c r="E4988" s="3">
        <f>IF(Dashboard!$I$3,C4988*Dashboard!$E$11*Dashboard!$E$10*SQRT(Dashboard!$D$12/365),0)</f>
        <v>-277603.71910557832</v>
      </c>
      <c r="F4988" s="3">
        <f>D4988+IF(Dashboard!$I$3,E4988,0)</f>
        <v>-105805.99930840221</v>
      </c>
      <c r="G4988" s="3">
        <f>IF(Dashboard!$I$4, ('Lookups and Calculations'!$F$9) / (1 - 'Lookups and Calculations'!$F$10), 'Lookups and Calculations'!$F$9)</f>
        <v>1951878.888340465</v>
      </c>
      <c r="H4988" s="12">
        <f t="shared" si="154"/>
        <v>0</v>
      </c>
      <c r="I4988" s="12">
        <f t="shared" si="155"/>
        <v>0</v>
      </c>
      <c r="J4988" s="13">
        <f>(1 - Dashboard!$I$9) * H4988 * Dashboard!$I$8 * 'Lookups and Calculations'!$F$12</f>
        <v>0</v>
      </c>
      <c r="K4988" s="12">
        <f>(1 - Dashboard!$I$11) * I4988 * Dashboard!$I$10 * 'Lookups and Calculations'!$F$12</f>
        <v>0</v>
      </c>
      <c r="L4988" s="12">
        <f>(H4988 - I4988) * Dashboard!$I$13 * (Dashboard!$D$12 / 365) * 'Lookups and Calculations'!$F$12</f>
        <v>0</v>
      </c>
      <c r="M4988" s="3">
        <f>(G4988*2) * Dashboard!$I$13 * (Dashboard!$D$12 / 365) * 'Lookups and Calculations'!$F$12</f>
        <v>1602.0878730267946</v>
      </c>
      <c r="N4988" s="12">
        <f>H4988 * Dashboard!$I$14 * Dashboard!$I$15 * (Dashboard!$D$12 / 365) * 'Lookups and Calculations'!$F$12</f>
        <v>0</v>
      </c>
    </row>
    <row r="4989" spans="1:14" x14ac:dyDescent="0.35">
      <c r="A4989" s="2">
        <v>4988</v>
      </c>
      <c r="B4989" s="11">
        <v>1.0449457462459484</v>
      </c>
      <c r="C4989" s="11">
        <v>-1.2104166882678411</v>
      </c>
      <c r="D4989" s="3">
        <f>B4989*Dashboard!$D$11*Dashboard!$D$10*SQRT(Dashboard!$D$12/365)</f>
        <v>259440.97585894275</v>
      </c>
      <c r="E4989" s="3">
        <f>IF(Dashboard!$I$3,C4989*Dashboard!$E$11*Dashboard!$E$10*SQRT(Dashboard!$D$12/365),0)</f>
        <v>-601048.78732382529</v>
      </c>
      <c r="F4989" s="3">
        <f>D4989+IF(Dashboard!$I$3,E4989,0)</f>
        <v>-341607.81146488257</v>
      </c>
      <c r="G4989" s="3">
        <f>IF(Dashboard!$I$4, ('Lookups and Calculations'!$F$9) / (1 - 'Lookups and Calculations'!$F$10), 'Lookups and Calculations'!$F$9)</f>
        <v>1951878.888340465</v>
      </c>
      <c r="H4989" s="12">
        <f t="shared" si="154"/>
        <v>0</v>
      </c>
      <c r="I4989" s="12">
        <f t="shared" si="155"/>
        <v>0</v>
      </c>
      <c r="J4989" s="13">
        <f>(1 - Dashboard!$I$9) * H4989 * Dashboard!$I$8 * 'Lookups and Calculations'!$F$12</f>
        <v>0</v>
      </c>
      <c r="K4989" s="12">
        <f>(1 - Dashboard!$I$11) * I4989 * Dashboard!$I$10 * 'Lookups and Calculations'!$F$12</f>
        <v>0</v>
      </c>
      <c r="L4989" s="12">
        <f>(H4989 - I4989) * Dashboard!$I$13 * (Dashboard!$D$12 / 365) * 'Lookups and Calculations'!$F$12</f>
        <v>0</v>
      </c>
      <c r="M4989" s="3">
        <f>(G4989*2) * Dashboard!$I$13 * (Dashboard!$D$12 / 365) * 'Lookups and Calculations'!$F$12</f>
        <v>1602.0878730267946</v>
      </c>
      <c r="N4989" s="12">
        <f>H4989 * Dashboard!$I$14 * Dashboard!$I$15 * (Dashboard!$D$12 / 365) * 'Lookups and Calculations'!$F$12</f>
        <v>0</v>
      </c>
    </row>
    <row r="4990" spans="1:14" x14ac:dyDescent="0.35">
      <c r="A4990" s="2">
        <v>4989</v>
      </c>
      <c r="B4990" s="11">
        <v>-0.99919789307893758</v>
      </c>
      <c r="C4990" s="11">
        <v>-7.0599777360455404E-2</v>
      </c>
      <c r="D4990" s="3">
        <f>B4990*Dashboard!$D$11*Dashboard!$D$10*SQRT(Dashboard!$D$12/365)</f>
        <v>-248082.61805736239</v>
      </c>
      <c r="E4990" s="3">
        <f>IF(Dashboard!$I$3,C4990*Dashboard!$E$11*Dashboard!$E$10*SQRT(Dashboard!$D$12/365),0)</f>
        <v>-35057.274886517422</v>
      </c>
      <c r="F4990" s="3">
        <f>D4990+IF(Dashboard!$I$3,E4990,0)</f>
        <v>-283139.89294387982</v>
      </c>
      <c r="G4990" s="3">
        <f>IF(Dashboard!$I$4, ('Lookups and Calculations'!$F$9) / (1 - 'Lookups and Calculations'!$F$10), 'Lookups and Calculations'!$F$9)</f>
        <v>1951878.888340465</v>
      </c>
      <c r="H4990" s="12">
        <f t="shared" si="154"/>
        <v>0</v>
      </c>
      <c r="I4990" s="12">
        <f t="shared" si="155"/>
        <v>0</v>
      </c>
      <c r="J4990" s="13">
        <f>(1 - Dashboard!$I$9) * H4990 * Dashboard!$I$8 * 'Lookups and Calculations'!$F$12</f>
        <v>0</v>
      </c>
      <c r="K4990" s="12">
        <f>(1 - Dashboard!$I$11) * I4990 * Dashboard!$I$10 * 'Lookups and Calculations'!$F$12</f>
        <v>0</v>
      </c>
      <c r="L4990" s="12">
        <f>(H4990 - I4990) * Dashboard!$I$13 * (Dashboard!$D$12 / 365) * 'Lookups and Calculations'!$F$12</f>
        <v>0</v>
      </c>
      <c r="M4990" s="3">
        <f>(G4990*2) * Dashboard!$I$13 * (Dashboard!$D$12 / 365) * 'Lookups and Calculations'!$F$12</f>
        <v>1602.0878730267946</v>
      </c>
      <c r="N4990" s="12">
        <f>H4990 * Dashboard!$I$14 * Dashboard!$I$15 * (Dashboard!$D$12 / 365) * 'Lookups and Calculations'!$F$12</f>
        <v>0</v>
      </c>
    </row>
    <row r="4991" spans="1:14" x14ac:dyDescent="0.35">
      <c r="A4991" s="2">
        <v>4990</v>
      </c>
      <c r="B4991" s="11">
        <v>-0.33398162303651951</v>
      </c>
      <c r="C4991" s="11">
        <v>0.26783482192669217</v>
      </c>
      <c r="D4991" s="3">
        <f>B4991*Dashboard!$D$11*Dashboard!$D$10*SQRT(Dashboard!$D$12/365)</f>
        <v>-82921.547372999936</v>
      </c>
      <c r="E4991" s="3">
        <f>IF(Dashboard!$I$3,C4991*Dashboard!$E$11*Dashboard!$E$10*SQRT(Dashboard!$D$12/365),0)</f>
        <v>132997.00547957825</v>
      </c>
      <c r="F4991" s="3">
        <f>D4991+IF(Dashboard!$I$3,E4991,0)</f>
        <v>50075.458106578313</v>
      </c>
      <c r="G4991" s="3">
        <f>IF(Dashboard!$I$4, ('Lookups and Calculations'!$F$9) / (1 - 'Lookups and Calculations'!$F$10), 'Lookups and Calculations'!$F$9)</f>
        <v>1951878.888340465</v>
      </c>
      <c r="H4991" s="12">
        <f t="shared" si="154"/>
        <v>0</v>
      </c>
      <c r="I4991" s="12">
        <f t="shared" si="155"/>
        <v>0</v>
      </c>
      <c r="J4991" s="13">
        <f>(1 - Dashboard!$I$9) * H4991 * Dashboard!$I$8 * 'Lookups and Calculations'!$F$12</f>
        <v>0</v>
      </c>
      <c r="K4991" s="12">
        <f>(1 - Dashboard!$I$11) * I4991 * Dashboard!$I$10 * 'Lookups and Calculations'!$F$12</f>
        <v>0</v>
      </c>
      <c r="L4991" s="12">
        <f>(H4991 - I4991) * Dashboard!$I$13 * (Dashboard!$D$12 / 365) * 'Lookups and Calculations'!$F$12</f>
        <v>0</v>
      </c>
      <c r="M4991" s="3">
        <f>(G4991*2) * Dashboard!$I$13 * (Dashboard!$D$12 / 365) * 'Lookups and Calculations'!$F$12</f>
        <v>1602.0878730267946</v>
      </c>
      <c r="N4991" s="12">
        <f>H4991 * Dashboard!$I$14 * Dashboard!$I$15 * (Dashboard!$D$12 / 365) * 'Lookups and Calculations'!$F$12</f>
        <v>0</v>
      </c>
    </row>
    <row r="4992" spans="1:14" x14ac:dyDescent="0.35">
      <c r="A4992" s="2">
        <v>4991</v>
      </c>
      <c r="B4992" s="11">
        <v>0.83698435655315018</v>
      </c>
      <c r="C4992" s="11">
        <v>-0.12562719289396029</v>
      </c>
      <c r="D4992" s="3">
        <f>B4992*Dashboard!$D$11*Dashboard!$D$10*SQRT(Dashboard!$D$12/365)</f>
        <v>207807.9546454353</v>
      </c>
      <c r="E4992" s="3">
        <f>IF(Dashboard!$I$3,C4992*Dashboard!$E$11*Dashboard!$E$10*SQRT(Dashboard!$D$12/365),0)</f>
        <v>-62381.882764576258</v>
      </c>
      <c r="F4992" s="3">
        <f>D4992+IF(Dashboard!$I$3,E4992,0)</f>
        <v>145426.07188085903</v>
      </c>
      <c r="G4992" s="3">
        <f>IF(Dashboard!$I$4, ('Lookups and Calculations'!$F$9) / (1 - 'Lookups and Calculations'!$F$10), 'Lookups and Calculations'!$F$9)</f>
        <v>1951878.888340465</v>
      </c>
      <c r="H4992" s="12">
        <f t="shared" si="154"/>
        <v>0</v>
      </c>
      <c r="I4992" s="12">
        <f t="shared" si="155"/>
        <v>0</v>
      </c>
      <c r="J4992" s="13">
        <f>(1 - Dashboard!$I$9) * H4992 * Dashboard!$I$8 * 'Lookups and Calculations'!$F$12</f>
        <v>0</v>
      </c>
      <c r="K4992" s="12">
        <f>(1 - Dashboard!$I$11) * I4992 * Dashboard!$I$10 * 'Lookups and Calculations'!$F$12</f>
        <v>0</v>
      </c>
      <c r="L4992" s="12">
        <f>(H4992 - I4992) * Dashboard!$I$13 * (Dashboard!$D$12 / 365) * 'Lookups and Calculations'!$F$12</f>
        <v>0</v>
      </c>
      <c r="M4992" s="3">
        <f>(G4992*2) * Dashboard!$I$13 * (Dashboard!$D$12 / 365) * 'Lookups and Calculations'!$F$12</f>
        <v>1602.0878730267946</v>
      </c>
      <c r="N4992" s="12">
        <f>H4992 * Dashboard!$I$14 * Dashboard!$I$15 * (Dashboard!$D$12 / 365) * 'Lookups and Calculations'!$F$12</f>
        <v>0</v>
      </c>
    </row>
    <row r="4993" spans="1:14" x14ac:dyDescent="0.35">
      <c r="A4993" s="2">
        <v>4992</v>
      </c>
      <c r="B4993" s="11">
        <v>2.3917274492954204</v>
      </c>
      <c r="C4993" s="11">
        <v>-0.4742058973297707</v>
      </c>
      <c r="D4993" s="3">
        <f>B4993*Dashboard!$D$11*Dashboard!$D$10*SQRT(Dashboard!$D$12/365)</f>
        <v>593822.3162906433</v>
      </c>
      <c r="E4993" s="3">
        <f>IF(Dashboard!$I$3,C4993*Dashboard!$E$11*Dashboard!$E$10*SQRT(Dashboard!$D$12/365),0)</f>
        <v>-235473.35582405291</v>
      </c>
      <c r="F4993" s="3">
        <f>D4993+IF(Dashboard!$I$3,E4993,0)</f>
        <v>358348.96046659036</v>
      </c>
      <c r="G4993" s="3">
        <f>IF(Dashboard!$I$4, ('Lookups and Calculations'!$F$9) / (1 - 'Lookups and Calculations'!$F$10), 'Lookups and Calculations'!$F$9)</f>
        <v>1951878.888340465</v>
      </c>
      <c r="H4993" s="12">
        <f t="shared" si="154"/>
        <v>0</v>
      </c>
      <c r="I4993" s="12">
        <f t="shared" si="155"/>
        <v>0</v>
      </c>
      <c r="J4993" s="13">
        <f>(1 - Dashboard!$I$9) * H4993 * Dashboard!$I$8 * 'Lookups and Calculations'!$F$12</f>
        <v>0</v>
      </c>
      <c r="K4993" s="12">
        <f>(1 - Dashboard!$I$11) * I4993 * Dashboard!$I$10 * 'Lookups and Calculations'!$F$12</f>
        <v>0</v>
      </c>
      <c r="L4993" s="12">
        <f>(H4993 - I4993) * Dashboard!$I$13 * (Dashboard!$D$12 / 365) * 'Lookups and Calculations'!$F$12</f>
        <v>0</v>
      </c>
      <c r="M4993" s="3">
        <f>(G4993*2) * Dashboard!$I$13 * (Dashboard!$D$12 / 365) * 'Lookups and Calculations'!$F$12</f>
        <v>1602.0878730267946</v>
      </c>
      <c r="N4993" s="12">
        <f>H4993 * Dashboard!$I$14 * Dashboard!$I$15 * (Dashboard!$D$12 / 365) * 'Lookups and Calculations'!$F$12</f>
        <v>0</v>
      </c>
    </row>
    <row r="4994" spans="1:14" x14ac:dyDescent="0.35">
      <c r="A4994" s="2">
        <v>4993</v>
      </c>
      <c r="B4994" s="11">
        <v>-0.93694712282784454</v>
      </c>
      <c r="C4994" s="11">
        <v>-1.7860674663756453</v>
      </c>
      <c r="D4994" s="3">
        <f>B4994*Dashboard!$D$11*Dashboard!$D$10*SQRT(Dashboard!$D$12/365)</f>
        <v>-232626.88684841109</v>
      </c>
      <c r="E4994" s="3">
        <f>IF(Dashboard!$I$3,C4994*Dashboard!$E$11*Dashboard!$E$10*SQRT(Dashboard!$D$12/365),0)</f>
        <v>-886895.97156815755</v>
      </c>
      <c r="F4994" s="3">
        <f>D4994+IF(Dashboard!$I$3,E4994,0)</f>
        <v>-1119522.8584165687</v>
      </c>
      <c r="G4994" s="3">
        <f>IF(Dashboard!$I$4, ('Lookups and Calculations'!$F$9) / (1 - 'Lookups and Calculations'!$F$10), 'Lookups and Calculations'!$F$9)</f>
        <v>1951878.888340465</v>
      </c>
      <c r="H4994" s="12">
        <f t="shared" si="154"/>
        <v>0</v>
      </c>
      <c r="I4994" s="12">
        <f t="shared" si="155"/>
        <v>0</v>
      </c>
      <c r="J4994" s="13">
        <f>(1 - Dashboard!$I$9) * H4994 * Dashboard!$I$8 * 'Lookups and Calculations'!$F$12</f>
        <v>0</v>
      </c>
      <c r="K4994" s="12">
        <f>(1 - Dashboard!$I$11) * I4994 * Dashboard!$I$10 * 'Lookups and Calculations'!$F$12</f>
        <v>0</v>
      </c>
      <c r="L4994" s="12">
        <f>(H4994 - I4994) * Dashboard!$I$13 * (Dashboard!$D$12 / 365) * 'Lookups and Calculations'!$F$12</f>
        <v>0</v>
      </c>
      <c r="M4994" s="3">
        <f>(G4994*2) * Dashboard!$I$13 * (Dashboard!$D$12 / 365) * 'Lookups and Calculations'!$F$12</f>
        <v>1602.0878730267946</v>
      </c>
      <c r="N4994" s="12">
        <f>H4994 * Dashboard!$I$14 * Dashboard!$I$15 * (Dashboard!$D$12 / 365) * 'Lookups and Calculations'!$F$12</f>
        <v>0</v>
      </c>
    </row>
    <row r="4995" spans="1:14" x14ac:dyDescent="0.35">
      <c r="A4995" s="2">
        <v>4994</v>
      </c>
      <c r="B4995" s="11">
        <v>-0.41740958365600306</v>
      </c>
      <c r="C4995" s="11">
        <v>-0.82404746957107067</v>
      </c>
      <c r="D4995" s="3">
        <f>B4995*Dashboard!$D$11*Dashboard!$D$10*SQRT(Dashboard!$D$12/365)</f>
        <v>-103635.18881783127</v>
      </c>
      <c r="E4995" s="3">
        <f>IF(Dashboard!$I$3,C4995*Dashboard!$E$11*Dashboard!$E$10*SQRT(Dashboard!$D$12/365),0)</f>
        <v>-409191.92298293929</v>
      </c>
      <c r="F4995" s="3">
        <f>D4995+IF(Dashboard!$I$3,E4995,0)</f>
        <v>-512827.11180077057</v>
      </c>
      <c r="G4995" s="3">
        <f>IF(Dashboard!$I$4, ('Lookups and Calculations'!$F$9) / (1 - 'Lookups and Calculations'!$F$10), 'Lookups and Calculations'!$F$9)</f>
        <v>1951878.888340465</v>
      </c>
      <c r="H4995" s="12">
        <f t="shared" ref="H4995:H5058" si="156">MAX(0,F4995-G4995)</f>
        <v>0</v>
      </c>
      <c r="I4995" s="12">
        <f t="shared" ref="I4995:I5058" si="157">MAX(0,-F4995-G4995)</f>
        <v>0</v>
      </c>
      <c r="J4995" s="13">
        <f>(1 - Dashboard!$I$9) * H4995 * Dashboard!$I$8 * 'Lookups and Calculations'!$F$12</f>
        <v>0</v>
      </c>
      <c r="K4995" s="12">
        <f>(1 - Dashboard!$I$11) * I4995 * Dashboard!$I$10 * 'Lookups and Calculations'!$F$12</f>
        <v>0</v>
      </c>
      <c r="L4995" s="12">
        <f>(H4995 - I4995) * Dashboard!$I$13 * (Dashboard!$D$12 / 365) * 'Lookups and Calculations'!$F$12</f>
        <v>0</v>
      </c>
      <c r="M4995" s="3">
        <f>(G4995*2) * Dashboard!$I$13 * (Dashboard!$D$12 / 365) * 'Lookups and Calculations'!$F$12</f>
        <v>1602.0878730267946</v>
      </c>
      <c r="N4995" s="12">
        <f>H4995 * Dashboard!$I$14 * Dashboard!$I$15 * (Dashboard!$D$12 / 365) * 'Lookups and Calculations'!$F$12</f>
        <v>0</v>
      </c>
    </row>
    <row r="4996" spans="1:14" x14ac:dyDescent="0.35">
      <c r="A4996" s="2">
        <v>4995</v>
      </c>
      <c r="B4996" s="11">
        <v>2.0868194948108214</v>
      </c>
      <c r="C4996" s="11">
        <v>-0.10396877518836092</v>
      </c>
      <c r="D4996" s="3">
        <f>B4996*Dashboard!$D$11*Dashboard!$D$10*SQRT(Dashboard!$D$12/365)</f>
        <v>518119.23070669628</v>
      </c>
      <c r="E4996" s="3">
        <f>IF(Dashboard!$I$3,C4996*Dashboard!$E$11*Dashboard!$E$10*SQRT(Dashboard!$D$12/365),0)</f>
        <v>-51627.102345997962</v>
      </c>
      <c r="F4996" s="3">
        <f>D4996+IF(Dashboard!$I$3,E4996,0)</f>
        <v>466492.12836069835</v>
      </c>
      <c r="G4996" s="3">
        <f>IF(Dashboard!$I$4, ('Lookups and Calculations'!$F$9) / (1 - 'Lookups and Calculations'!$F$10), 'Lookups and Calculations'!$F$9)</f>
        <v>1951878.888340465</v>
      </c>
      <c r="H4996" s="12">
        <f t="shared" si="156"/>
        <v>0</v>
      </c>
      <c r="I4996" s="12">
        <f t="shared" si="157"/>
        <v>0</v>
      </c>
      <c r="J4996" s="13">
        <f>(1 - Dashboard!$I$9) * H4996 * Dashboard!$I$8 * 'Lookups and Calculations'!$F$12</f>
        <v>0</v>
      </c>
      <c r="K4996" s="12">
        <f>(1 - Dashboard!$I$11) * I4996 * Dashboard!$I$10 * 'Lookups and Calculations'!$F$12</f>
        <v>0</v>
      </c>
      <c r="L4996" s="12">
        <f>(H4996 - I4996) * Dashboard!$I$13 * (Dashboard!$D$12 / 365) * 'Lookups and Calculations'!$F$12</f>
        <v>0</v>
      </c>
      <c r="M4996" s="3">
        <f>(G4996*2) * Dashboard!$I$13 * (Dashboard!$D$12 / 365) * 'Lookups and Calculations'!$F$12</f>
        <v>1602.0878730267946</v>
      </c>
      <c r="N4996" s="12">
        <f>H4996 * Dashboard!$I$14 * Dashboard!$I$15 * (Dashboard!$D$12 / 365) * 'Lookups and Calculations'!$F$12</f>
        <v>0</v>
      </c>
    </row>
    <row r="4997" spans="1:14" x14ac:dyDescent="0.35">
      <c r="A4997" s="2">
        <v>4996</v>
      </c>
      <c r="B4997" s="11">
        <v>0.82205779993709682</v>
      </c>
      <c r="C4997" s="11">
        <v>1.4272686813699988</v>
      </c>
      <c r="D4997" s="3">
        <f>B4997*Dashboard!$D$11*Dashboard!$D$10*SQRT(Dashboard!$D$12/365)</f>
        <v>204101.96279983455</v>
      </c>
      <c r="E4997" s="3">
        <f>IF(Dashboard!$I$3,C4997*Dashboard!$E$11*Dashboard!$E$10*SQRT(Dashboard!$D$12/365),0)</f>
        <v>708729.57919172873</v>
      </c>
      <c r="F4997" s="3">
        <f>D4997+IF(Dashboard!$I$3,E4997,0)</f>
        <v>912831.54199156328</v>
      </c>
      <c r="G4997" s="3">
        <f>IF(Dashboard!$I$4, ('Lookups and Calculations'!$F$9) / (1 - 'Lookups and Calculations'!$F$10), 'Lookups and Calculations'!$F$9)</f>
        <v>1951878.888340465</v>
      </c>
      <c r="H4997" s="12">
        <f t="shared" si="156"/>
        <v>0</v>
      </c>
      <c r="I4997" s="12">
        <f t="shared" si="157"/>
        <v>0</v>
      </c>
      <c r="J4997" s="13">
        <f>(1 - Dashboard!$I$9) * H4997 * Dashboard!$I$8 * 'Lookups and Calculations'!$F$12</f>
        <v>0</v>
      </c>
      <c r="K4997" s="12">
        <f>(1 - Dashboard!$I$11) * I4997 * Dashboard!$I$10 * 'Lookups and Calculations'!$F$12</f>
        <v>0</v>
      </c>
      <c r="L4997" s="12">
        <f>(H4997 - I4997) * Dashboard!$I$13 * (Dashboard!$D$12 / 365) * 'Lookups and Calculations'!$F$12</f>
        <v>0</v>
      </c>
      <c r="M4997" s="3">
        <f>(G4997*2) * Dashboard!$I$13 * (Dashboard!$D$12 / 365) * 'Lookups and Calculations'!$F$12</f>
        <v>1602.0878730267946</v>
      </c>
      <c r="N4997" s="12">
        <f>H4997 * Dashboard!$I$14 * Dashboard!$I$15 * (Dashboard!$D$12 / 365) * 'Lookups and Calculations'!$F$12</f>
        <v>0</v>
      </c>
    </row>
    <row r="4998" spans="1:14" x14ac:dyDescent="0.35">
      <c r="A4998" s="2">
        <v>4997</v>
      </c>
      <c r="B4998" s="11">
        <v>0.89720690476223819</v>
      </c>
      <c r="C4998" s="11">
        <v>-0.69963706983538931</v>
      </c>
      <c r="D4998" s="3">
        <f>B4998*Dashboard!$D$11*Dashboard!$D$10*SQRT(Dashboard!$D$12/365)</f>
        <v>222760.11530277965</v>
      </c>
      <c r="E4998" s="3">
        <f>IF(Dashboard!$I$3,C4998*Dashboard!$E$11*Dashboard!$E$10*SQRT(Dashboard!$D$12/365),0)</f>
        <v>-347414.25532816461</v>
      </c>
      <c r="F4998" s="3">
        <f>D4998+IF(Dashboard!$I$3,E4998,0)</f>
        <v>-124654.14002538496</v>
      </c>
      <c r="G4998" s="3">
        <f>IF(Dashboard!$I$4, ('Lookups and Calculations'!$F$9) / (1 - 'Lookups and Calculations'!$F$10), 'Lookups and Calculations'!$F$9)</f>
        <v>1951878.888340465</v>
      </c>
      <c r="H4998" s="12">
        <f t="shared" si="156"/>
        <v>0</v>
      </c>
      <c r="I4998" s="12">
        <f t="shared" si="157"/>
        <v>0</v>
      </c>
      <c r="J4998" s="13">
        <f>(1 - Dashboard!$I$9) * H4998 * Dashboard!$I$8 * 'Lookups and Calculations'!$F$12</f>
        <v>0</v>
      </c>
      <c r="K4998" s="12">
        <f>(1 - Dashboard!$I$11) * I4998 * Dashboard!$I$10 * 'Lookups and Calculations'!$F$12</f>
        <v>0</v>
      </c>
      <c r="L4998" s="12">
        <f>(H4998 - I4998) * Dashboard!$I$13 * (Dashboard!$D$12 / 365) * 'Lookups and Calculations'!$F$12</f>
        <v>0</v>
      </c>
      <c r="M4998" s="3">
        <f>(G4998*2) * Dashboard!$I$13 * (Dashboard!$D$12 / 365) * 'Lookups and Calculations'!$F$12</f>
        <v>1602.0878730267946</v>
      </c>
      <c r="N4998" s="12">
        <f>H4998 * Dashboard!$I$14 * Dashboard!$I$15 * (Dashboard!$D$12 / 365) * 'Lookups and Calculations'!$F$12</f>
        <v>0</v>
      </c>
    </row>
    <row r="4999" spans="1:14" x14ac:dyDescent="0.35">
      <c r="A4999" s="2">
        <v>4998</v>
      </c>
      <c r="B4999" s="11">
        <v>0.99761405266187808</v>
      </c>
      <c r="C4999" s="11">
        <v>1.0118580482296826</v>
      </c>
      <c r="D4999" s="3">
        <f>B4999*Dashboard!$D$11*Dashboard!$D$10*SQRT(Dashboard!$D$12/365)</f>
        <v>247689.37936063291</v>
      </c>
      <c r="E4999" s="3">
        <f>IF(Dashboard!$I$3,C4999*Dashboard!$E$11*Dashboard!$E$10*SQRT(Dashboard!$D$12/365),0)</f>
        <v>502451.80748675053</v>
      </c>
      <c r="F4999" s="3">
        <f>D4999+IF(Dashboard!$I$3,E4999,0)</f>
        <v>750141.18684738339</v>
      </c>
      <c r="G4999" s="3">
        <f>IF(Dashboard!$I$4, ('Lookups and Calculations'!$F$9) / (1 - 'Lookups and Calculations'!$F$10), 'Lookups and Calculations'!$F$9)</f>
        <v>1951878.888340465</v>
      </c>
      <c r="H4999" s="12">
        <f t="shared" si="156"/>
        <v>0</v>
      </c>
      <c r="I4999" s="12">
        <f t="shared" si="157"/>
        <v>0</v>
      </c>
      <c r="J4999" s="13">
        <f>(1 - Dashboard!$I$9) * H4999 * Dashboard!$I$8 * 'Lookups and Calculations'!$F$12</f>
        <v>0</v>
      </c>
      <c r="K4999" s="12">
        <f>(1 - Dashboard!$I$11) * I4999 * Dashboard!$I$10 * 'Lookups and Calculations'!$F$12</f>
        <v>0</v>
      </c>
      <c r="L4999" s="12">
        <f>(H4999 - I4999) * Dashboard!$I$13 * (Dashboard!$D$12 / 365) * 'Lookups and Calculations'!$F$12</f>
        <v>0</v>
      </c>
      <c r="M4999" s="3">
        <f>(G4999*2) * Dashboard!$I$13 * (Dashboard!$D$12 / 365) * 'Lookups and Calculations'!$F$12</f>
        <v>1602.0878730267946</v>
      </c>
      <c r="N4999" s="12">
        <f>H4999 * Dashboard!$I$14 * Dashboard!$I$15 * (Dashboard!$D$12 / 365) * 'Lookups and Calculations'!$F$12</f>
        <v>0</v>
      </c>
    </row>
    <row r="5000" spans="1:14" x14ac:dyDescent="0.35">
      <c r="A5000" s="2">
        <v>4999</v>
      </c>
      <c r="B5000" s="11">
        <v>-1.1605740640436764</v>
      </c>
      <c r="C5000" s="11">
        <v>-0.36576142829497127</v>
      </c>
      <c r="D5000" s="3">
        <f>B5000*Dashboard!$D$11*Dashboard!$D$10*SQRT(Dashboard!$D$12/365)</f>
        <v>-288149.37886851846</v>
      </c>
      <c r="E5000" s="3">
        <f>IF(Dashboard!$I$3,C5000*Dashboard!$E$11*Dashboard!$E$10*SQRT(Dashboard!$D$12/365),0)</f>
        <v>-181623.7871283186</v>
      </c>
      <c r="F5000" s="3">
        <f>D5000+IF(Dashboard!$I$3,E5000,0)</f>
        <v>-469773.16599683708</v>
      </c>
      <c r="G5000" s="3">
        <f>IF(Dashboard!$I$4, ('Lookups and Calculations'!$F$9) / (1 - 'Lookups and Calculations'!$F$10), 'Lookups and Calculations'!$F$9)</f>
        <v>1951878.888340465</v>
      </c>
      <c r="H5000" s="12">
        <f t="shared" si="156"/>
        <v>0</v>
      </c>
      <c r="I5000" s="12">
        <f t="shared" si="157"/>
        <v>0</v>
      </c>
      <c r="J5000" s="13">
        <f>(1 - Dashboard!$I$9) * H5000 * Dashboard!$I$8 * 'Lookups and Calculations'!$F$12</f>
        <v>0</v>
      </c>
      <c r="K5000" s="12">
        <f>(1 - Dashboard!$I$11) * I5000 * Dashboard!$I$10 * 'Lookups and Calculations'!$F$12</f>
        <v>0</v>
      </c>
      <c r="L5000" s="12">
        <f>(H5000 - I5000) * Dashboard!$I$13 * (Dashboard!$D$12 / 365) * 'Lookups and Calculations'!$F$12</f>
        <v>0</v>
      </c>
      <c r="M5000" s="3">
        <f>(G5000*2) * Dashboard!$I$13 * (Dashboard!$D$12 / 365) * 'Lookups and Calculations'!$F$12</f>
        <v>1602.0878730267946</v>
      </c>
      <c r="N5000" s="12">
        <f>H5000 * Dashboard!$I$14 * Dashboard!$I$15 * (Dashboard!$D$12 / 365) * 'Lookups and Calculations'!$F$12</f>
        <v>0</v>
      </c>
    </row>
    <row r="5001" spans="1:14" x14ac:dyDescent="0.35">
      <c r="A5001" s="2">
        <v>5000</v>
      </c>
      <c r="B5001" s="11">
        <v>0.33236406789051864</v>
      </c>
      <c r="C5001" s="11">
        <v>-0.46521297780258841</v>
      </c>
      <c r="D5001" s="3">
        <f>B5001*Dashboard!$D$11*Dashboard!$D$10*SQRT(Dashboard!$D$12/365)</f>
        <v>82519.937923809121</v>
      </c>
      <c r="E5001" s="3">
        <f>IF(Dashboard!$I$3,C5001*Dashboard!$E$11*Dashboard!$E$10*SQRT(Dashboard!$D$12/365),0)</f>
        <v>-231007.79993019893</v>
      </c>
      <c r="F5001" s="3">
        <f>D5001+IF(Dashboard!$I$3,E5001,0)</f>
        <v>-148487.86200638983</v>
      </c>
      <c r="G5001" s="3">
        <f>IF(Dashboard!$I$4, ('Lookups and Calculations'!$F$9) / (1 - 'Lookups and Calculations'!$F$10), 'Lookups and Calculations'!$F$9)</f>
        <v>1951878.888340465</v>
      </c>
      <c r="H5001" s="12">
        <f t="shared" si="156"/>
        <v>0</v>
      </c>
      <c r="I5001" s="12">
        <f t="shared" si="157"/>
        <v>0</v>
      </c>
      <c r="J5001" s="13">
        <f>(1 - Dashboard!$I$9) * H5001 * Dashboard!$I$8 * 'Lookups and Calculations'!$F$12</f>
        <v>0</v>
      </c>
      <c r="K5001" s="12">
        <f>(1 - Dashboard!$I$11) * I5001 * Dashboard!$I$10 * 'Lookups and Calculations'!$F$12</f>
        <v>0</v>
      </c>
      <c r="L5001" s="12">
        <f>(H5001 - I5001) * Dashboard!$I$13 * (Dashboard!$D$12 / 365) * 'Lookups and Calculations'!$F$12</f>
        <v>0</v>
      </c>
      <c r="M5001" s="3">
        <f>(G5001*2) * Dashboard!$I$13 * (Dashboard!$D$12 / 365) * 'Lookups and Calculations'!$F$12</f>
        <v>1602.0878730267946</v>
      </c>
      <c r="N5001" s="12">
        <f>H5001 * Dashboard!$I$14 * Dashboard!$I$15 * (Dashboard!$D$12 / 365) * 'Lookups and Calculations'!$F$12</f>
        <v>0</v>
      </c>
    </row>
    <row r="5002" spans="1:14" x14ac:dyDescent="0.35">
      <c r="A5002" s="2">
        <v>5001</v>
      </c>
      <c r="B5002" s="11">
        <v>-0.23290353886646678</v>
      </c>
      <c r="C5002" s="11">
        <v>0.27144642864680957</v>
      </c>
      <c r="D5002" s="3">
        <f>B5002*Dashboard!$D$11*Dashboard!$D$10*SQRT(Dashboard!$D$12/365)</f>
        <v>-57825.70207266551</v>
      </c>
      <c r="E5002" s="3">
        <f>IF(Dashboard!$I$3,C5002*Dashboard!$E$11*Dashboard!$E$10*SQRT(Dashboard!$D$12/365),0)</f>
        <v>134790.39767290925</v>
      </c>
      <c r="F5002" s="3">
        <f>D5002+IF(Dashboard!$I$3,E5002,0)</f>
        <v>76964.695600243751</v>
      </c>
      <c r="G5002" s="3">
        <f>IF(Dashboard!$I$4, ('Lookups and Calculations'!$F$9) / (1 - 'Lookups and Calculations'!$F$10), 'Lookups and Calculations'!$F$9)</f>
        <v>1951878.888340465</v>
      </c>
      <c r="H5002" s="12">
        <f t="shared" si="156"/>
        <v>0</v>
      </c>
      <c r="I5002" s="12">
        <f t="shared" si="157"/>
        <v>0</v>
      </c>
      <c r="J5002" s="13">
        <f>(1 - Dashboard!$I$9) * H5002 * Dashboard!$I$8 * 'Lookups and Calculations'!$F$12</f>
        <v>0</v>
      </c>
      <c r="K5002" s="12">
        <f>(1 - Dashboard!$I$11) * I5002 * Dashboard!$I$10 * 'Lookups and Calculations'!$F$12</f>
        <v>0</v>
      </c>
      <c r="L5002" s="12">
        <f>(H5002 - I5002) * Dashboard!$I$13 * (Dashboard!$D$12 / 365) * 'Lookups and Calculations'!$F$12</f>
        <v>0</v>
      </c>
      <c r="M5002" s="3">
        <f>(G5002*2) * Dashboard!$I$13 * (Dashboard!$D$12 / 365) * 'Lookups and Calculations'!$F$12</f>
        <v>1602.0878730267946</v>
      </c>
      <c r="N5002" s="12">
        <f>H5002 * Dashboard!$I$14 * Dashboard!$I$15 * (Dashboard!$D$12 / 365) * 'Lookups and Calculations'!$F$12</f>
        <v>0</v>
      </c>
    </row>
    <row r="5003" spans="1:14" x14ac:dyDescent="0.35">
      <c r="A5003" s="2">
        <v>5002</v>
      </c>
      <c r="B5003" s="11">
        <v>0.90350123607995581</v>
      </c>
      <c r="C5003" s="11">
        <v>-0.82923835175176952</v>
      </c>
      <c r="D5003" s="3">
        <f>B5003*Dashboard!$D$11*Dashboard!$D$10*SQRT(Dashboard!$D$12/365)</f>
        <v>224322.88300178689</v>
      </c>
      <c r="E5003" s="3">
        <f>IF(Dashboard!$I$3,C5003*Dashboard!$E$11*Dashboard!$E$10*SQRT(Dashboard!$D$12/365),0)</f>
        <v>-411769.52577881172</v>
      </c>
      <c r="F5003" s="3">
        <f>D5003+IF(Dashboard!$I$3,E5003,0)</f>
        <v>-187446.64277702483</v>
      </c>
      <c r="G5003" s="3">
        <f>IF(Dashboard!$I$4, ('Lookups and Calculations'!$F$9) / (1 - 'Lookups and Calculations'!$F$10), 'Lookups and Calculations'!$F$9)</f>
        <v>1951878.888340465</v>
      </c>
      <c r="H5003" s="12">
        <f t="shared" si="156"/>
        <v>0</v>
      </c>
      <c r="I5003" s="12">
        <f t="shared" si="157"/>
        <v>0</v>
      </c>
      <c r="J5003" s="13">
        <f>(1 - Dashboard!$I$9) * H5003 * Dashboard!$I$8 * 'Lookups and Calculations'!$F$12</f>
        <v>0</v>
      </c>
      <c r="K5003" s="12">
        <f>(1 - Dashboard!$I$11) * I5003 * Dashboard!$I$10 * 'Lookups and Calculations'!$F$12</f>
        <v>0</v>
      </c>
      <c r="L5003" s="12">
        <f>(H5003 - I5003) * Dashboard!$I$13 * (Dashboard!$D$12 / 365) * 'Lookups and Calculations'!$F$12</f>
        <v>0</v>
      </c>
      <c r="M5003" s="3">
        <f>(G5003*2) * Dashboard!$I$13 * (Dashboard!$D$12 / 365) * 'Lookups and Calculations'!$F$12</f>
        <v>1602.0878730267946</v>
      </c>
      <c r="N5003" s="12">
        <f>H5003 * Dashboard!$I$14 * Dashboard!$I$15 * (Dashboard!$D$12 / 365) * 'Lookups and Calculations'!$F$12</f>
        <v>0</v>
      </c>
    </row>
    <row r="5004" spans="1:14" x14ac:dyDescent="0.35">
      <c r="A5004" s="2">
        <v>5003</v>
      </c>
      <c r="B5004" s="11">
        <v>0.47400377900169494</v>
      </c>
      <c r="C5004" s="11">
        <v>-0.62003001292823134</v>
      </c>
      <c r="D5004" s="3">
        <f>B5004*Dashboard!$D$11*Dashboard!$D$10*SQRT(Dashboard!$D$12/365)</f>
        <v>117686.49561647343</v>
      </c>
      <c r="E5004" s="3">
        <f>IF(Dashboard!$I$3,C5004*Dashboard!$E$11*Dashboard!$E$10*SQRT(Dashboard!$D$12/365),0)</f>
        <v>-307884.29388576397</v>
      </c>
      <c r="F5004" s="3">
        <f>D5004+IF(Dashboard!$I$3,E5004,0)</f>
        <v>-190197.79826929054</v>
      </c>
      <c r="G5004" s="3">
        <f>IF(Dashboard!$I$4, ('Lookups and Calculations'!$F$9) / (1 - 'Lookups and Calculations'!$F$10), 'Lookups and Calculations'!$F$9)</f>
        <v>1951878.888340465</v>
      </c>
      <c r="H5004" s="12">
        <f t="shared" si="156"/>
        <v>0</v>
      </c>
      <c r="I5004" s="12">
        <f t="shared" si="157"/>
        <v>0</v>
      </c>
      <c r="J5004" s="13">
        <f>(1 - Dashboard!$I$9) * H5004 * Dashboard!$I$8 * 'Lookups and Calculations'!$F$12</f>
        <v>0</v>
      </c>
      <c r="K5004" s="12">
        <f>(1 - Dashboard!$I$11) * I5004 * Dashboard!$I$10 * 'Lookups and Calculations'!$F$12</f>
        <v>0</v>
      </c>
      <c r="L5004" s="12">
        <f>(H5004 - I5004) * Dashboard!$I$13 * (Dashboard!$D$12 / 365) * 'Lookups and Calculations'!$F$12</f>
        <v>0</v>
      </c>
      <c r="M5004" s="3">
        <f>(G5004*2) * Dashboard!$I$13 * (Dashboard!$D$12 / 365) * 'Lookups and Calculations'!$F$12</f>
        <v>1602.0878730267946</v>
      </c>
      <c r="N5004" s="12">
        <f>H5004 * Dashboard!$I$14 * Dashboard!$I$15 * (Dashboard!$D$12 / 365) * 'Lookups and Calculations'!$F$12</f>
        <v>0</v>
      </c>
    </row>
    <row r="5005" spans="1:14" x14ac:dyDescent="0.35">
      <c r="A5005" s="2">
        <v>5004</v>
      </c>
      <c r="B5005" s="11">
        <v>0.34250274949284176</v>
      </c>
      <c r="C5005" s="11">
        <v>0.26588715433606358</v>
      </c>
      <c r="D5005" s="3">
        <f>B5005*Dashboard!$D$11*Dashboard!$D$10*SQRT(Dashboard!$D$12/365)</f>
        <v>85037.187702833267</v>
      </c>
      <c r="E5005" s="3">
        <f>IF(Dashboard!$I$3,C5005*Dashboard!$E$11*Dashboard!$E$10*SQRT(Dashboard!$D$12/365),0)</f>
        <v>132029.86477935172</v>
      </c>
      <c r="F5005" s="3">
        <f>D5005+IF(Dashboard!$I$3,E5005,0)</f>
        <v>217067.05248218498</v>
      </c>
      <c r="G5005" s="3">
        <f>IF(Dashboard!$I$4, ('Lookups and Calculations'!$F$9) / (1 - 'Lookups and Calculations'!$F$10), 'Lookups and Calculations'!$F$9)</f>
        <v>1951878.888340465</v>
      </c>
      <c r="H5005" s="12">
        <f t="shared" si="156"/>
        <v>0</v>
      </c>
      <c r="I5005" s="12">
        <f t="shared" si="157"/>
        <v>0</v>
      </c>
      <c r="J5005" s="13">
        <f>(1 - Dashboard!$I$9) * H5005 * Dashboard!$I$8 * 'Lookups and Calculations'!$F$12</f>
        <v>0</v>
      </c>
      <c r="K5005" s="12">
        <f>(1 - Dashboard!$I$11) * I5005 * Dashboard!$I$10 * 'Lookups and Calculations'!$F$12</f>
        <v>0</v>
      </c>
      <c r="L5005" s="12">
        <f>(H5005 - I5005) * Dashboard!$I$13 * (Dashboard!$D$12 / 365) * 'Lookups and Calculations'!$F$12</f>
        <v>0</v>
      </c>
      <c r="M5005" s="3">
        <f>(G5005*2) * Dashboard!$I$13 * (Dashboard!$D$12 / 365) * 'Lookups and Calculations'!$F$12</f>
        <v>1602.0878730267946</v>
      </c>
      <c r="N5005" s="12">
        <f>H5005 * Dashboard!$I$14 * Dashboard!$I$15 * (Dashboard!$D$12 / 365) * 'Lookups and Calculations'!$F$12</f>
        <v>0</v>
      </c>
    </row>
    <row r="5006" spans="1:14" x14ac:dyDescent="0.35">
      <c r="A5006" s="2">
        <v>5005</v>
      </c>
      <c r="B5006" s="11">
        <v>-0.9547768317309373</v>
      </c>
      <c r="C5006" s="11">
        <v>2.0514036737142689</v>
      </c>
      <c r="D5006" s="3">
        <f>B5006*Dashboard!$D$11*Dashboard!$D$10*SQRT(Dashboard!$D$12/365)</f>
        <v>-237053.67847249078</v>
      </c>
      <c r="E5006" s="3">
        <f>IF(Dashboard!$I$3,C5006*Dashboard!$E$11*Dashboard!$E$10*SQRT(Dashboard!$D$12/365),0)</f>
        <v>1018652.2561598758</v>
      </c>
      <c r="F5006" s="3">
        <f>D5006+IF(Dashboard!$I$3,E5006,0)</f>
        <v>781598.57768738503</v>
      </c>
      <c r="G5006" s="3">
        <f>IF(Dashboard!$I$4, ('Lookups and Calculations'!$F$9) / (1 - 'Lookups and Calculations'!$F$10), 'Lookups and Calculations'!$F$9)</f>
        <v>1951878.888340465</v>
      </c>
      <c r="H5006" s="12">
        <f t="shared" si="156"/>
        <v>0</v>
      </c>
      <c r="I5006" s="12">
        <f t="shared" si="157"/>
        <v>0</v>
      </c>
      <c r="J5006" s="13">
        <f>(1 - Dashboard!$I$9) * H5006 * Dashboard!$I$8 * 'Lookups and Calculations'!$F$12</f>
        <v>0</v>
      </c>
      <c r="K5006" s="12">
        <f>(1 - Dashboard!$I$11) * I5006 * Dashboard!$I$10 * 'Lookups and Calculations'!$F$12</f>
        <v>0</v>
      </c>
      <c r="L5006" s="12">
        <f>(H5006 - I5006) * Dashboard!$I$13 * (Dashboard!$D$12 / 365) * 'Lookups and Calculations'!$F$12</f>
        <v>0</v>
      </c>
      <c r="M5006" s="3">
        <f>(G5006*2) * Dashboard!$I$13 * (Dashboard!$D$12 / 365) * 'Lookups and Calculations'!$F$12</f>
        <v>1602.0878730267946</v>
      </c>
      <c r="N5006" s="12">
        <f>H5006 * Dashboard!$I$14 * Dashboard!$I$15 * (Dashboard!$D$12 / 365) * 'Lookups and Calculations'!$F$12</f>
        <v>0</v>
      </c>
    </row>
    <row r="5007" spans="1:14" x14ac:dyDescent="0.35">
      <c r="A5007" s="2">
        <v>5006</v>
      </c>
      <c r="B5007" s="11">
        <v>-0.76523521520800009</v>
      </c>
      <c r="C5007" s="11">
        <v>1.3794390752607422</v>
      </c>
      <c r="D5007" s="3">
        <f>B5007*Dashboard!$D$11*Dashboard!$D$10*SQRT(Dashboard!$D$12/365)</f>
        <v>-189993.95108161235</v>
      </c>
      <c r="E5007" s="3">
        <f>IF(Dashboard!$I$3,C5007*Dashboard!$E$11*Dashboard!$E$10*SQRT(Dashboard!$D$12/365),0)</f>
        <v>684979.14099239709</v>
      </c>
      <c r="F5007" s="3">
        <f>D5007+IF(Dashboard!$I$3,E5007,0)</f>
        <v>494985.18991078471</v>
      </c>
      <c r="G5007" s="3">
        <f>IF(Dashboard!$I$4, ('Lookups and Calculations'!$F$9) / (1 - 'Lookups and Calculations'!$F$10), 'Lookups and Calculations'!$F$9)</f>
        <v>1951878.888340465</v>
      </c>
      <c r="H5007" s="12">
        <f t="shared" si="156"/>
        <v>0</v>
      </c>
      <c r="I5007" s="12">
        <f t="shared" si="157"/>
        <v>0</v>
      </c>
      <c r="J5007" s="13">
        <f>(1 - Dashboard!$I$9) * H5007 * Dashboard!$I$8 * 'Lookups and Calculations'!$F$12</f>
        <v>0</v>
      </c>
      <c r="K5007" s="12">
        <f>(1 - Dashboard!$I$11) * I5007 * Dashboard!$I$10 * 'Lookups and Calculations'!$F$12</f>
        <v>0</v>
      </c>
      <c r="L5007" s="12">
        <f>(H5007 - I5007) * Dashboard!$I$13 * (Dashboard!$D$12 / 365) * 'Lookups and Calculations'!$F$12</f>
        <v>0</v>
      </c>
      <c r="M5007" s="3">
        <f>(G5007*2) * Dashboard!$I$13 * (Dashboard!$D$12 / 365) * 'Lookups and Calculations'!$F$12</f>
        <v>1602.0878730267946</v>
      </c>
      <c r="N5007" s="12">
        <f>H5007 * Dashboard!$I$14 * Dashboard!$I$15 * (Dashboard!$D$12 / 365) * 'Lookups and Calculations'!$F$12</f>
        <v>0</v>
      </c>
    </row>
    <row r="5008" spans="1:14" x14ac:dyDescent="0.35">
      <c r="A5008" s="2">
        <v>5007</v>
      </c>
      <c r="B5008" s="11">
        <v>-0.64434190545498948</v>
      </c>
      <c r="C5008" s="11">
        <v>1.2230599891024119</v>
      </c>
      <c r="D5008" s="3">
        <f>B5008*Dashboard!$D$11*Dashboard!$D$10*SQRT(Dashboard!$D$12/365)</f>
        <v>-159978.34656834585</v>
      </c>
      <c r="E5008" s="3">
        <f>IF(Dashboard!$I$3,C5008*Dashboard!$E$11*Dashboard!$E$10*SQRT(Dashboard!$D$12/365),0)</f>
        <v>607326.98945706245</v>
      </c>
      <c r="F5008" s="3">
        <f>D5008+IF(Dashboard!$I$3,E5008,0)</f>
        <v>447348.6428887166</v>
      </c>
      <c r="G5008" s="3">
        <f>IF(Dashboard!$I$4, ('Lookups and Calculations'!$F$9) / (1 - 'Lookups and Calculations'!$F$10), 'Lookups and Calculations'!$F$9)</f>
        <v>1951878.888340465</v>
      </c>
      <c r="H5008" s="12">
        <f t="shared" si="156"/>
        <v>0</v>
      </c>
      <c r="I5008" s="12">
        <f t="shared" si="157"/>
        <v>0</v>
      </c>
      <c r="J5008" s="13">
        <f>(1 - Dashboard!$I$9) * H5008 * Dashboard!$I$8 * 'Lookups and Calculations'!$F$12</f>
        <v>0</v>
      </c>
      <c r="K5008" s="12">
        <f>(1 - Dashboard!$I$11) * I5008 * Dashboard!$I$10 * 'Lookups and Calculations'!$F$12</f>
        <v>0</v>
      </c>
      <c r="L5008" s="12">
        <f>(H5008 - I5008) * Dashboard!$I$13 * (Dashboard!$D$12 / 365) * 'Lookups and Calculations'!$F$12</f>
        <v>0</v>
      </c>
      <c r="M5008" s="3">
        <f>(G5008*2) * Dashboard!$I$13 * (Dashboard!$D$12 / 365) * 'Lookups and Calculations'!$F$12</f>
        <v>1602.0878730267946</v>
      </c>
      <c r="N5008" s="12">
        <f>H5008 * Dashboard!$I$14 * Dashboard!$I$15 * (Dashboard!$D$12 / 365) * 'Lookups and Calculations'!$F$12</f>
        <v>0</v>
      </c>
    </row>
    <row r="5009" spans="1:14" x14ac:dyDescent="0.35">
      <c r="A5009" s="2">
        <v>5008</v>
      </c>
      <c r="B5009" s="11">
        <v>-0.81750623464516592</v>
      </c>
      <c r="C5009" s="11">
        <v>-1.4577520294728437</v>
      </c>
      <c r="D5009" s="3">
        <f>B5009*Dashboard!$D$11*Dashboard!$D$10*SQRT(Dashboard!$D$12/365)</f>
        <v>-202971.89212844652</v>
      </c>
      <c r="E5009" s="3">
        <f>IF(Dashboard!$I$3,C5009*Dashboard!$E$11*Dashboard!$E$10*SQRT(Dashboard!$D$12/365),0)</f>
        <v>-723866.49822826684</v>
      </c>
      <c r="F5009" s="3">
        <f>D5009+IF(Dashboard!$I$3,E5009,0)</f>
        <v>-926838.39035671332</v>
      </c>
      <c r="G5009" s="3">
        <f>IF(Dashboard!$I$4, ('Lookups and Calculations'!$F$9) / (1 - 'Lookups and Calculations'!$F$10), 'Lookups and Calculations'!$F$9)</f>
        <v>1951878.888340465</v>
      </c>
      <c r="H5009" s="12">
        <f t="shared" si="156"/>
        <v>0</v>
      </c>
      <c r="I5009" s="12">
        <f t="shared" si="157"/>
        <v>0</v>
      </c>
      <c r="J5009" s="13">
        <f>(1 - Dashboard!$I$9) * H5009 * Dashboard!$I$8 * 'Lookups and Calculations'!$F$12</f>
        <v>0</v>
      </c>
      <c r="K5009" s="12">
        <f>(1 - Dashboard!$I$11) * I5009 * Dashboard!$I$10 * 'Lookups and Calculations'!$F$12</f>
        <v>0</v>
      </c>
      <c r="L5009" s="12">
        <f>(H5009 - I5009) * Dashboard!$I$13 * (Dashboard!$D$12 / 365) * 'Lookups and Calculations'!$F$12</f>
        <v>0</v>
      </c>
      <c r="M5009" s="3">
        <f>(G5009*2) * Dashboard!$I$13 * (Dashboard!$D$12 / 365) * 'Lookups and Calculations'!$F$12</f>
        <v>1602.0878730267946</v>
      </c>
      <c r="N5009" s="12">
        <f>H5009 * Dashboard!$I$14 * Dashboard!$I$15 * (Dashboard!$D$12 / 365) * 'Lookups and Calculations'!$F$12</f>
        <v>0</v>
      </c>
    </row>
    <row r="5010" spans="1:14" x14ac:dyDescent="0.35">
      <c r="A5010" s="2">
        <v>5009</v>
      </c>
      <c r="B5010" s="11">
        <v>0.55013695417000286</v>
      </c>
      <c r="C5010" s="11">
        <v>-1.7856670412030688</v>
      </c>
      <c r="D5010" s="3">
        <f>B5010*Dashboard!$D$11*Dashboard!$D$10*SQRT(Dashboard!$D$12/365)</f>
        <v>136588.97484265963</v>
      </c>
      <c r="E5010" s="3">
        <f>IF(Dashboard!$I$3,C5010*Dashboard!$E$11*Dashboard!$E$10*SQRT(Dashboard!$D$12/365),0)</f>
        <v>-886697.13502969616</v>
      </c>
      <c r="F5010" s="3">
        <f>D5010+IF(Dashboard!$I$3,E5010,0)</f>
        <v>-750108.1601870365</v>
      </c>
      <c r="G5010" s="3">
        <f>IF(Dashboard!$I$4, ('Lookups and Calculations'!$F$9) / (1 - 'Lookups and Calculations'!$F$10), 'Lookups and Calculations'!$F$9)</f>
        <v>1951878.888340465</v>
      </c>
      <c r="H5010" s="12">
        <f t="shared" si="156"/>
        <v>0</v>
      </c>
      <c r="I5010" s="12">
        <f t="shared" si="157"/>
        <v>0</v>
      </c>
      <c r="J5010" s="13">
        <f>(1 - Dashboard!$I$9) * H5010 * Dashboard!$I$8 * 'Lookups and Calculations'!$F$12</f>
        <v>0</v>
      </c>
      <c r="K5010" s="12">
        <f>(1 - Dashboard!$I$11) * I5010 * Dashboard!$I$10 * 'Lookups and Calculations'!$F$12</f>
        <v>0</v>
      </c>
      <c r="L5010" s="12">
        <f>(H5010 - I5010) * Dashboard!$I$13 * (Dashboard!$D$12 / 365) * 'Lookups and Calculations'!$F$12</f>
        <v>0</v>
      </c>
      <c r="M5010" s="3">
        <f>(G5010*2) * Dashboard!$I$13 * (Dashboard!$D$12 / 365) * 'Lookups and Calculations'!$F$12</f>
        <v>1602.0878730267946</v>
      </c>
      <c r="N5010" s="12">
        <f>H5010 * Dashboard!$I$14 * Dashboard!$I$15 * (Dashboard!$D$12 / 365) * 'Lookups and Calculations'!$F$12</f>
        <v>0</v>
      </c>
    </row>
    <row r="5011" spans="1:14" x14ac:dyDescent="0.35">
      <c r="A5011" s="2">
        <v>5010</v>
      </c>
      <c r="B5011" s="11">
        <v>6.9100713129322783E-2</v>
      </c>
      <c r="C5011" s="11">
        <v>-1.4868337135541436</v>
      </c>
      <c r="D5011" s="3">
        <f>B5011*Dashboard!$D$11*Dashboard!$D$10*SQRT(Dashboard!$D$12/365)</f>
        <v>17156.447127735148</v>
      </c>
      <c r="E5011" s="3">
        <f>IF(Dashboard!$I$3,C5011*Dashboard!$E$11*Dashboard!$E$10*SQRT(Dashboard!$D$12/365),0)</f>
        <v>-738307.40202596132</v>
      </c>
      <c r="F5011" s="3">
        <f>D5011+IF(Dashboard!$I$3,E5011,0)</f>
        <v>-721150.95489822619</v>
      </c>
      <c r="G5011" s="3">
        <f>IF(Dashboard!$I$4, ('Lookups and Calculations'!$F$9) / (1 - 'Lookups and Calculations'!$F$10), 'Lookups and Calculations'!$F$9)</f>
        <v>1951878.888340465</v>
      </c>
      <c r="H5011" s="12">
        <f t="shared" si="156"/>
        <v>0</v>
      </c>
      <c r="I5011" s="12">
        <f t="shared" si="157"/>
        <v>0</v>
      </c>
      <c r="J5011" s="13">
        <f>(1 - Dashboard!$I$9) * H5011 * Dashboard!$I$8 * 'Lookups and Calculations'!$F$12</f>
        <v>0</v>
      </c>
      <c r="K5011" s="12">
        <f>(1 - Dashboard!$I$11) * I5011 * Dashboard!$I$10 * 'Lookups and Calculations'!$F$12</f>
        <v>0</v>
      </c>
      <c r="L5011" s="12">
        <f>(H5011 - I5011) * Dashboard!$I$13 * (Dashboard!$D$12 / 365) * 'Lookups and Calculations'!$F$12</f>
        <v>0</v>
      </c>
      <c r="M5011" s="3">
        <f>(G5011*2) * Dashboard!$I$13 * (Dashboard!$D$12 / 365) * 'Lookups and Calculations'!$F$12</f>
        <v>1602.0878730267946</v>
      </c>
      <c r="N5011" s="12">
        <f>H5011 * Dashboard!$I$14 * Dashboard!$I$15 * (Dashboard!$D$12 / 365) * 'Lookups and Calculations'!$F$12</f>
        <v>0</v>
      </c>
    </row>
    <row r="5012" spans="1:14" x14ac:dyDescent="0.35">
      <c r="A5012" s="2">
        <v>5011</v>
      </c>
      <c r="B5012" s="11">
        <v>-1.3052335015905401</v>
      </c>
      <c r="C5012" s="11">
        <v>-3.4445711062786097</v>
      </c>
      <c r="D5012" s="3">
        <f>B5012*Dashboard!$D$11*Dashboard!$D$10*SQRT(Dashboard!$D$12/365)</f>
        <v>-324065.67957522575</v>
      </c>
      <c r="E5012" s="3">
        <f>IF(Dashboard!$I$3,C5012*Dashboard!$E$11*Dashboard!$E$10*SQRT(Dashboard!$D$12/365),0)</f>
        <v>-1710448.3987594505</v>
      </c>
      <c r="F5012" s="3">
        <f>D5012+IF(Dashboard!$I$3,E5012,0)</f>
        <v>-2034514.0783346763</v>
      </c>
      <c r="G5012" s="3">
        <f>IF(Dashboard!$I$4, ('Lookups and Calculations'!$F$9) / (1 - 'Lookups and Calculations'!$F$10), 'Lookups and Calculations'!$F$9)</f>
        <v>1951878.888340465</v>
      </c>
      <c r="H5012" s="12">
        <f t="shared" si="156"/>
        <v>0</v>
      </c>
      <c r="I5012" s="12">
        <f t="shared" si="157"/>
        <v>82635.189994211309</v>
      </c>
      <c r="J5012" s="13">
        <f>(1 - Dashboard!$I$9) * H5012 * Dashboard!$I$8 * 'Lookups and Calculations'!$F$12</f>
        <v>0</v>
      </c>
      <c r="K5012" s="12">
        <f>(1 - Dashboard!$I$11) * I5012 * Dashboard!$I$10 * 'Lookups and Calculations'!$F$12</f>
        <v>247.56620580571072</v>
      </c>
      <c r="L5012" s="12">
        <f>(H5012 - I5012) * Dashboard!$I$13 * (Dashboard!$D$12 / 365) * 'Lookups and Calculations'!$F$12</f>
        <v>-33.913178877494616</v>
      </c>
      <c r="M5012" s="3">
        <f>(G5012*2) * Dashboard!$I$13 * (Dashboard!$D$12 / 365) * 'Lookups and Calculations'!$F$12</f>
        <v>1602.0878730267946</v>
      </c>
      <c r="N5012" s="12">
        <f>H5012 * Dashboard!$I$14 * Dashboard!$I$15 * (Dashboard!$D$12 / 365) * 'Lookups and Calculations'!$F$12</f>
        <v>0</v>
      </c>
    </row>
    <row r="5013" spans="1:14" x14ac:dyDescent="0.35">
      <c r="A5013" s="2">
        <v>5012</v>
      </c>
      <c r="B5013" s="11">
        <v>3.7895167595507456E-2</v>
      </c>
      <c r="C5013" s="11">
        <v>0.59545492431613101</v>
      </c>
      <c r="D5013" s="3">
        <f>B5013*Dashboard!$D$11*Dashboard!$D$10*SQRT(Dashboard!$D$12/365)</f>
        <v>9408.6791554846823</v>
      </c>
      <c r="E5013" s="3">
        <f>IF(Dashboard!$I$3,C5013*Dashboard!$E$11*Dashboard!$E$10*SQRT(Dashboard!$D$12/365),0)</f>
        <v>295681.20105678443</v>
      </c>
      <c r="F5013" s="3">
        <f>D5013+IF(Dashboard!$I$3,E5013,0)</f>
        <v>305089.88021226908</v>
      </c>
      <c r="G5013" s="3">
        <f>IF(Dashboard!$I$4, ('Lookups and Calculations'!$F$9) / (1 - 'Lookups and Calculations'!$F$10), 'Lookups and Calculations'!$F$9)</f>
        <v>1951878.888340465</v>
      </c>
      <c r="H5013" s="12">
        <f t="shared" si="156"/>
        <v>0</v>
      </c>
      <c r="I5013" s="12">
        <f t="shared" si="157"/>
        <v>0</v>
      </c>
      <c r="J5013" s="13">
        <f>(1 - Dashboard!$I$9) * H5013 * Dashboard!$I$8 * 'Lookups and Calculations'!$F$12</f>
        <v>0</v>
      </c>
      <c r="K5013" s="12">
        <f>(1 - Dashboard!$I$11) * I5013 * Dashboard!$I$10 * 'Lookups and Calculations'!$F$12</f>
        <v>0</v>
      </c>
      <c r="L5013" s="12">
        <f>(H5013 - I5013) * Dashboard!$I$13 * (Dashboard!$D$12 / 365) * 'Lookups and Calculations'!$F$12</f>
        <v>0</v>
      </c>
      <c r="M5013" s="3">
        <f>(G5013*2) * Dashboard!$I$13 * (Dashboard!$D$12 / 365) * 'Lookups and Calculations'!$F$12</f>
        <v>1602.0878730267946</v>
      </c>
      <c r="N5013" s="12">
        <f>H5013 * Dashboard!$I$14 * Dashboard!$I$15 * (Dashboard!$D$12 / 365) * 'Lookups and Calculations'!$F$12</f>
        <v>0</v>
      </c>
    </row>
    <row r="5014" spans="1:14" x14ac:dyDescent="0.35">
      <c r="A5014" s="2">
        <v>5013</v>
      </c>
      <c r="B5014" s="11">
        <v>5.9138992940965494E-2</v>
      </c>
      <c r="C5014" s="11">
        <v>0.78216752829533598</v>
      </c>
      <c r="D5014" s="3">
        <f>B5014*Dashboard!$D$11*Dashboard!$D$10*SQRT(Dashboard!$D$12/365)</f>
        <v>14683.133641187074</v>
      </c>
      <c r="E5014" s="3">
        <f>IF(Dashboard!$I$3,C5014*Dashboard!$E$11*Dashboard!$E$10*SQRT(Dashboard!$D$12/365),0)</f>
        <v>388395.87137446768</v>
      </c>
      <c r="F5014" s="3">
        <f>D5014+IF(Dashboard!$I$3,E5014,0)</f>
        <v>403079.00501565478</v>
      </c>
      <c r="G5014" s="3">
        <f>IF(Dashboard!$I$4, ('Lookups and Calculations'!$F$9) / (1 - 'Lookups and Calculations'!$F$10), 'Lookups and Calculations'!$F$9)</f>
        <v>1951878.888340465</v>
      </c>
      <c r="H5014" s="12">
        <f t="shared" si="156"/>
        <v>0</v>
      </c>
      <c r="I5014" s="12">
        <f t="shared" si="157"/>
        <v>0</v>
      </c>
      <c r="J5014" s="13">
        <f>(1 - Dashboard!$I$9) * H5014 * Dashboard!$I$8 * 'Lookups and Calculations'!$F$12</f>
        <v>0</v>
      </c>
      <c r="K5014" s="12">
        <f>(1 - Dashboard!$I$11) * I5014 * Dashboard!$I$10 * 'Lookups and Calculations'!$F$12</f>
        <v>0</v>
      </c>
      <c r="L5014" s="12">
        <f>(H5014 - I5014) * Dashboard!$I$13 * (Dashboard!$D$12 / 365) * 'Lookups and Calculations'!$F$12</f>
        <v>0</v>
      </c>
      <c r="M5014" s="3">
        <f>(G5014*2) * Dashboard!$I$13 * (Dashboard!$D$12 / 365) * 'Lookups and Calculations'!$F$12</f>
        <v>1602.0878730267946</v>
      </c>
      <c r="N5014" s="12">
        <f>H5014 * Dashboard!$I$14 * Dashboard!$I$15 * (Dashboard!$D$12 / 365) * 'Lookups and Calculations'!$F$12</f>
        <v>0</v>
      </c>
    </row>
    <row r="5015" spans="1:14" x14ac:dyDescent="0.35">
      <c r="A5015" s="2">
        <v>5014</v>
      </c>
      <c r="B5015" s="11">
        <v>-0.77177105314083305</v>
      </c>
      <c r="C5015" s="11">
        <v>0.52515645937493793</v>
      </c>
      <c r="D5015" s="3">
        <f>B5015*Dashboard!$D$11*Dashboard!$D$10*SQRT(Dashboard!$D$12/365)</f>
        <v>-191616.68046966134</v>
      </c>
      <c r="E5015" s="3">
        <f>IF(Dashboard!$I$3,C5015*Dashboard!$E$11*Dashboard!$E$10*SQRT(Dashboard!$D$12/365),0)</f>
        <v>260773.54692976136</v>
      </c>
      <c r="F5015" s="3">
        <f>D5015+IF(Dashboard!$I$3,E5015,0)</f>
        <v>69156.86646010002</v>
      </c>
      <c r="G5015" s="3">
        <f>IF(Dashboard!$I$4, ('Lookups and Calculations'!$F$9) / (1 - 'Lookups and Calculations'!$F$10), 'Lookups and Calculations'!$F$9)</f>
        <v>1951878.888340465</v>
      </c>
      <c r="H5015" s="12">
        <f t="shared" si="156"/>
        <v>0</v>
      </c>
      <c r="I5015" s="12">
        <f t="shared" si="157"/>
        <v>0</v>
      </c>
      <c r="J5015" s="13">
        <f>(1 - Dashboard!$I$9) * H5015 * Dashboard!$I$8 * 'Lookups and Calculations'!$F$12</f>
        <v>0</v>
      </c>
      <c r="K5015" s="12">
        <f>(1 - Dashboard!$I$11) * I5015 * Dashboard!$I$10 * 'Lookups and Calculations'!$F$12</f>
        <v>0</v>
      </c>
      <c r="L5015" s="12">
        <f>(H5015 - I5015) * Dashboard!$I$13 * (Dashboard!$D$12 / 365) * 'Lookups and Calculations'!$F$12</f>
        <v>0</v>
      </c>
      <c r="M5015" s="3">
        <f>(G5015*2) * Dashboard!$I$13 * (Dashboard!$D$12 / 365) * 'Lookups and Calculations'!$F$12</f>
        <v>1602.0878730267946</v>
      </c>
      <c r="N5015" s="12">
        <f>H5015 * Dashboard!$I$14 * Dashboard!$I$15 * (Dashboard!$D$12 / 365) * 'Lookups and Calculations'!$F$12</f>
        <v>0</v>
      </c>
    </row>
    <row r="5016" spans="1:14" x14ac:dyDescent="0.35">
      <c r="A5016" s="2">
        <v>5015</v>
      </c>
      <c r="B5016" s="11">
        <v>0.18220341529336787</v>
      </c>
      <c r="C5016" s="11">
        <v>1.7102973930034262</v>
      </c>
      <c r="D5016" s="3">
        <f>B5016*Dashboard!$D$11*Dashboard!$D$10*SQRT(Dashboard!$D$12/365)</f>
        <v>45237.785826076193</v>
      </c>
      <c r="E5016" s="3">
        <f>IF(Dashboard!$I$3,C5016*Dashboard!$E$11*Dashboard!$E$10*SQRT(Dashboard!$D$12/365),0)</f>
        <v>849271.31622654828</v>
      </c>
      <c r="F5016" s="3">
        <f>D5016+IF(Dashboard!$I$3,E5016,0)</f>
        <v>894509.10205262445</v>
      </c>
      <c r="G5016" s="3">
        <f>IF(Dashboard!$I$4, ('Lookups and Calculations'!$F$9) / (1 - 'Lookups and Calculations'!$F$10), 'Lookups and Calculations'!$F$9)</f>
        <v>1951878.888340465</v>
      </c>
      <c r="H5016" s="12">
        <f t="shared" si="156"/>
        <v>0</v>
      </c>
      <c r="I5016" s="12">
        <f t="shared" si="157"/>
        <v>0</v>
      </c>
      <c r="J5016" s="13">
        <f>(1 - Dashboard!$I$9) * H5016 * Dashboard!$I$8 * 'Lookups and Calculations'!$F$12</f>
        <v>0</v>
      </c>
      <c r="K5016" s="12">
        <f>(1 - Dashboard!$I$11) * I5016 * Dashboard!$I$10 * 'Lookups and Calculations'!$F$12</f>
        <v>0</v>
      </c>
      <c r="L5016" s="12">
        <f>(H5016 - I5016) * Dashboard!$I$13 * (Dashboard!$D$12 / 365) * 'Lookups and Calculations'!$F$12</f>
        <v>0</v>
      </c>
      <c r="M5016" s="3">
        <f>(G5016*2) * Dashboard!$I$13 * (Dashboard!$D$12 / 365) * 'Lookups and Calculations'!$F$12</f>
        <v>1602.0878730267946</v>
      </c>
      <c r="N5016" s="12">
        <f>H5016 * Dashboard!$I$14 * Dashboard!$I$15 * (Dashboard!$D$12 / 365) * 'Lookups and Calculations'!$F$12</f>
        <v>0</v>
      </c>
    </row>
    <row r="5017" spans="1:14" x14ac:dyDescent="0.35">
      <c r="A5017" s="2">
        <v>5016</v>
      </c>
      <c r="B5017" s="11">
        <v>2.3667278458550776</v>
      </c>
      <c r="C5017" s="11">
        <v>0.71850732291147834</v>
      </c>
      <c r="D5017" s="3">
        <f>B5017*Dashboard!$D$11*Dashboard!$D$10*SQRT(Dashboard!$D$12/365)</f>
        <v>587615.37058465788</v>
      </c>
      <c r="E5017" s="3">
        <f>IF(Dashboard!$I$3,C5017*Dashboard!$E$11*Dashboard!$E$10*SQRT(Dashboard!$D$12/365),0)</f>
        <v>356784.5348672776</v>
      </c>
      <c r="F5017" s="3">
        <f>D5017+IF(Dashboard!$I$3,E5017,0)</f>
        <v>944399.90545193548</v>
      </c>
      <c r="G5017" s="3">
        <f>IF(Dashboard!$I$4, ('Lookups and Calculations'!$F$9) / (1 - 'Lookups and Calculations'!$F$10), 'Lookups and Calculations'!$F$9)</f>
        <v>1951878.888340465</v>
      </c>
      <c r="H5017" s="12">
        <f t="shared" si="156"/>
        <v>0</v>
      </c>
      <c r="I5017" s="12">
        <f t="shared" si="157"/>
        <v>0</v>
      </c>
      <c r="J5017" s="13">
        <f>(1 - Dashboard!$I$9) * H5017 * Dashboard!$I$8 * 'Lookups and Calculations'!$F$12</f>
        <v>0</v>
      </c>
      <c r="K5017" s="12">
        <f>(1 - Dashboard!$I$11) * I5017 * Dashboard!$I$10 * 'Lookups and Calculations'!$F$12</f>
        <v>0</v>
      </c>
      <c r="L5017" s="12">
        <f>(H5017 - I5017) * Dashboard!$I$13 * (Dashboard!$D$12 / 365) * 'Lookups and Calculations'!$F$12</f>
        <v>0</v>
      </c>
      <c r="M5017" s="3">
        <f>(G5017*2) * Dashboard!$I$13 * (Dashboard!$D$12 / 365) * 'Lookups and Calculations'!$F$12</f>
        <v>1602.0878730267946</v>
      </c>
      <c r="N5017" s="12">
        <f>H5017 * Dashboard!$I$14 * Dashboard!$I$15 * (Dashboard!$D$12 / 365) * 'Lookups and Calculations'!$F$12</f>
        <v>0</v>
      </c>
    </row>
    <row r="5018" spans="1:14" x14ac:dyDescent="0.35">
      <c r="A5018" s="2">
        <v>5017</v>
      </c>
      <c r="B5018" s="11">
        <v>7.7242531667953817E-3</v>
      </c>
      <c r="C5018" s="11">
        <v>-1.6448367517813935</v>
      </c>
      <c r="D5018" s="3">
        <f>B5018*Dashboard!$D$11*Dashboard!$D$10*SQRT(Dashboard!$D$12/365)</f>
        <v>1917.7912217686037</v>
      </c>
      <c r="E5018" s="3">
        <f>IF(Dashboard!$I$3,C5018*Dashboard!$E$11*Dashboard!$E$10*SQRT(Dashboard!$D$12/365),0)</f>
        <v>-816765.94893832353</v>
      </c>
      <c r="F5018" s="3">
        <f>D5018+IF(Dashboard!$I$3,E5018,0)</f>
        <v>-814848.15771655494</v>
      </c>
      <c r="G5018" s="3">
        <f>IF(Dashboard!$I$4, ('Lookups and Calculations'!$F$9) / (1 - 'Lookups and Calculations'!$F$10), 'Lookups and Calculations'!$F$9)</f>
        <v>1951878.888340465</v>
      </c>
      <c r="H5018" s="12">
        <f t="shared" si="156"/>
        <v>0</v>
      </c>
      <c r="I5018" s="12">
        <f t="shared" si="157"/>
        <v>0</v>
      </c>
      <c r="J5018" s="13">
        <f>(1 - Dashboard!$I$9) * H5018 * Dashboard!$I$8 * 'Lookups and Calculations'!$F$12</f>
        <v>0</v>
      </c>
      <c r="K5018" s="12">
        <f>(1 - Dashboard!$I$11) * I5018 * Dashboard!$I$10 * 'Lookups and Calculations'!$F$12</f>
        <v>0</v>
      </c>
      <c r="L5018" s="12">
        <f>(H5018 - I5018) * Dashboard!$I$13 * (Dashboard!$D$12 / 365) * 'Lookups and Calculations'!$F$12</f>
        <v>0</v>
      </c>
      <c r="M5018" s="3">
        <f>(G5018*2) * Dashboard!$I$13 * (Dashboard!$D$12 / 365) * 'Lookups and Calculations'!$F$12</f>
        <v>1602.0878730267946</v>
      </c>
      <c r="N5018" s="12">
        <f>H5018 * Dashboard!$I$14 * Dashboard!$I$15 * (Dashboard!$D$12 / 365) * 'Lookups and Calculations'!$F$12</f>
        <v>0</v>
      </c>
    </row>
    <row r="5019" spans="1:14" x14ac:dyDescent="0.35">
      <c r="A5019" s="2">
        <v>5018</v>
      </c>
      <c r="B5019" s="11">
        <v>-0.51795053270072455</v>
      </c>
      <c r="C5019" s="11">
        <v>-0.51294091894758764</v>
      </c>
      <c r="D5019" s="3">
        <f>B5019*Dashboard!$D$11*Dashboard!$D$10*SQRT(Dashboard!$D$12/365)</f>
        <v>-128597.67326035588</v>
      </c>
      <c r="E5019" s="3">
        <f>IF(Dashboard!$I$3,C5019*Dashboard!$E$11*Dashboard!$E$10*SQRT(Dashboard!$D$12/365),0)</f>
        <v>-254707.75501568007</v>
      </c>
      <c r="F5019" s="3">
        <f>D5019+IF(Dashboard!$I$3,E5019,0)</f>
        <v>-383305.42827603593</v>
      </c>
      <c r="G5019" s="3">
        <f>IF(Dashboard!$I$4, ('Lookups and Calculations'!$F$9) / (1 - 'Lookups and Calculations'!$F$10), 'Lookups and Calculations'!$F$9)</f>
        <v>1951878.888340465</v>
      </c>
      <c r="H5019" s="12">
        <f t="shared" si="156"/>
        <v>0</v>
      </c>
      <c r="I5019" s="12">
        <f t="shared" si="157"/>
        <v>0</v>
      </c>
      <c r="J5019" s="13">
        <f>(1 - Dashboard!$I$9) * H5019 * Dashboard!$I$8 * 'Lookups and Calculations'!$F$12</f>
        <v>0</v>
      </c>
      <c r="K5019" s="12">
        <f>(1 - Dashboard!$I$11) * I5019 * Dashboard!$I$10 * 'Lookups and Calculations'!$F$12</f>
        <v>0</v>
      </c>
      <c r="L5019" s="12">
        <f>(H5019 - I5019) * Dashboard!$I$13 * (Dashboard!$D$12 / 365) * 'Lookups and Calculations'!$F$12</f>
        <v>0</v>
      </c>
      <c r="M5019" s="3">
        <f>(G5019*2) * Dashboard!$I$13 * (Dashboard!$D$12 / 365) * 'Lookups and Calculations'!$F$12</f>
        <v>1602.0878730267946</v>
      </c>
      <c r="N5019" s="12">
        <f>H5019 * Dashboard!$I$14 * Dashboard!$I$15 * (Dashboard!$D$12 / 365) * 'Lookups and Calculations'!$F$12</f>
        <v>0</v>
      </c>
    </row>
    <row r="5020" spans="1:14" x14ac:dyDescent="0.35">
      <c r="A5020" s="2">
        <v>5019</v>
      </c>
      <c r="B5020" s="11">
        <v>0.55570832020213146</v>
      </c>
      <c r="C5020" s="11">
        <v>-0.8714500941823351</v>
      </c>
      <c r="D5020" s="3">
        <f>B5020*Dashboard!$D$11*Dashboard!$D$10*SQRT(Dashboard!$D$12/365)</f>
        <v>137972.24344338427</v>
      </c>
      <c r="E5020" s="3">
        <f>IF(Dashboard!$I$3,C5020*Dashboard!$E$11*Dashboard!$E$10*SQRT(Dashboard!$D$12/365),0)</f>
        <v>-432730.33774103323</v>
      </c>
      <c r="F5020" s="3">
        <f>D5020+IF(Dashboard!$I$3,E5020,0)</f>
        <v>-294758.09429764899</v>
      </c>
      <c r="G5020" s="3">
        <f>IF(Dashboard!$I$4, ('Lookups and Calculations'!$F$9) / (1 - 'Lookups and Calculations'!$F$10), 'Lookups and Calculations'!$F$9)</f>
        <v>1951878.888340465</v>
      </c>
      <c r="H5020" s="12">
        <f t="shared" si="156"/>
        <v>0</v>
      </c>
      <c r="I5020" s="12">
        <f t="shared" si="157"/>
        <v>0</v>
      </c>
      <c r="J5020" s="13">
        <f>(1 - Dashboard!$I$9) * H5020 * Dashboard!$I$8 * 'Lookups and Calculations'!$F$12</f>
        <v>0</v>
      </c>
      <c r="K5020" s="12">
        <f>(1 - Dashboard!$I$11) * I5020 * Dashboard!$I$10 * 'Lookups and Calculations'!$F$12</f>
        <v>0</v>
      </c>
      <c r="L5020" s="12">
        <f>(H5020 - I5020) * Dashboard!$I$13 * (Dashboard!$D$12 / 365) * 'Lookups and Calculations'!$F$12</f>
        <v>0</v>
      </c>
      <c r="M5020" s="3">
        <f>(G5020*2) * Dashboard!$I$13 * (Dashboard!$D$12 / 365) * 'Lookups and Calculations'!$F$12</f>
        <v>1602.0878730267946</v>
      </c>
      <c r="N5020" s="12">
        <f>H5020 * Dashboard!$I$14 * Dashboard!$I$15 * (Dashboard!$D$12 / 365) * 'Lookups and Calculations'!$F$12</f>
        <v>0</v>
      </c>
    </row>
    <row r="5021" spans="1:14" x14ac:dyDescent="0.35">
      <c r="A5021" s="2">
        <v>5020</v>
      </c>
      <c r="B5021" s="11">
        <v>0.9633387082511593</v>
      </c>
      <c r="C5021" s="11">
        <v>-1.293986372848869</v>
      </c>
      <c r="D5021" s="3">
        <f>B5021*Dashboard!$D$11*Dashboard!$D$10*SQRT(Dashboard!$D$12/365)</f>
        <v>239179.43630017739</v>
      </c>
      <c r="E5021" s="3">
        <f>IF(Dashboard!$I$3,C5021*Dashboard!$E$11*Dashboard!$E$10*SQRT(Dashboard!$D$12/365),0)</f>
        <v>-642546.44516456593</v>
      </c>
      <c r="F5021" s="3">
        <f>D5021+IF(Dashboard!$I$3,E5021,0)</f>
        <v>-403367.00886438857</v>
      </c>
      <c r="G5021" s="3">
        <f>IF(Dashboard!$I$4, ('Lookups and Calculations'!$F$9) / (1 - 'Lookups and Calculations'!$F$10), 'Lookups and Calculations'!$F$9)</f>
        <v>1951878.888340465</v>
      </c>
      <c r="H5021" s="12">
        <f t="shared" si="156"/>
        <v>0</v>
      </c>
      <c r="I5021" s="12">
        <f t="shared" si="157"/>
        <v>0</v>
      </c>
      <c r="J5021" s="13">
        <f>(1 - Dashboard!$I$9) * H5021 * Dashboard!$I$8 * 'Lookups and Calculations'!$F$12</f>
        <v>0</v>
      </c>
      <c r="K5021" s="12">
        <f>(1 - Dashboard!$I$11) * I5021 * Dashboard!$I$10 * 'Lookups and Calculations'!$F$12</f>
        <v>0</v>
      </c>
      <c r="L5021" s="12">
        <f>(H5021 - I5021) * Dashboard!$I$13 * (Dashboard!$D$12 / 365) * 'Lookups and Calculations'!$F$12</f>
        <v>0</v>
      </c>
      <c r="M5021" s="3">
        <f>(G5021*2) * Dashboard!$I$13 * (Dashboard!$D$12 / 365) * 'Lookups and Calculations'!$F$12</f>
        <v>1602.0878730267946</v>
      </c>
      <c r="N5021" s="12">
        <f>H5021 * Dashboard!$I$14 * Dashboard!$I$15 * (Dashboard!$D$12 / 365) * 'Lookups and Calculations'!$F$12</f>
        <v>0</v>
      </c>
    </row>
    <row r="5022" spans="1:14" x14ac:dyDescent="0.35">
      <c r="A5022" s="2">
        <v>5021</v>
      </c>
      <c r="B5022" s="11">
        <v>-0.18356072418133498</v>
      </c>
      <c r="C5022" s="11">
        <v>3.0619591553932453</v>
      </c>
      <c r="D5022" s="3">
        <f>B5022*Dashboard!$D$11*Dashboard!$D$10*SQRT(Dashboard!$D$12/365)</f>
        <v>-45574.780874576376</v>
      </c>
      <c r="E5022" s="3">
        <f>IF(Dashboard!$I$3,C5022*Dashboard!$E$11*Dashboard!$E$10*SQRT(Dashboard!$D$12/365),0)</f>
        <v>1520457.25659803</v>
      </c>
      <c r="F5022" s="3">
        <f>D5022+IF(Dashboard!$I$3,E5022,0)</f>
        <v>1474882.4757234536</v>
      </c>
      <c r="G5022" s="3">
        <f>IF(Dashboard!$I$4, ('Lookups and Calculations'!$F$9) / (1 - 'Lookups and Calculations'!$F$10), 'Lookups and Calculations'!$F$9)</f>
        <v>1951878.888340465</v>
      </c>
      <c r="H5022" s="12">
        <f t="shared" si="156"/>
        <v>0</v>
      </c>
      <c r="I5022" s="12">
        <f t="shared" si="157"/>
        <v>0</v>
      </c>
      <c r="J5022" s="13">
        <f>(1 - Dashboard!$I$9) * H5022 * Dashboard!$I$8 * 'Lookups and Calculations'!$F$12</f>
        <v>0</v>
      </c>
      <c r="K5022" s="12">
        <f>(1 - Dashboard!$I$11) * I5022 * Dashboard!$I$10 * 'Lookups and Calculations'!$F$12</f>
        <v>0</v>
      </c>
      <c r="L5022" s="12">
        <f>(H5022 - I5022) * Dashboard!$I$13 * (Dashboard!$D$12 / 365) * 'Lookups and Calculations'!$F$12</f>
        <v>0</v>
      </c>
      <c r="M5022" s="3">
        <f>(G5022*2) * Dashboard!$I$13 * (Dashboard!$D$12 / 365) * 'Lookups and Calculations'!$F$12</f>
        <v>1602.0878730267946</v>
      </c>
      <c r="N5022" s="12">
        <f>H5022 * Dashboard!$I$14 * Dashboard!$I$15 * (Dashboard!$D$12 / 365) * 'Lookups and Calculations'!$F$12</f>
        <v>0</v>
      </c>
    </row>
    <row r="5023" spans="1:14" x14ac:dyDescent="0.35">
      <c r="A5023" s="2">
        <v>5022</v>
      </c>
      <c r="B5023" s="11">
        <v>0.81329593423735325</v>
      </c>
      <c r="C5023" s="11">
        <v>-0.45228797884691785</v>
      </c>
      <c r="D5023" s="3">
        <f>B5023*Dashboard!$D$11*Dashboard!$D$10*SQRT(Dashboard!$D$12/365)</f>
        <v>201926.55130535932</v>
      </c>
      <c r="E5023" s="3">
        <f>IF(Dashboard!$I$3,C5023*Dashboard!$E$11*Dashboard!$E$10*SQRT(Dashboard!$D$12/365),0)</f>
        <v>-224589.71678266348</v>
      </c>
      <c r="F5023" s="3">
        <f>D5023+IF(Dashboard!$I$3,E5023,0)</f>
        <v>-22663.165477304166</v>
      </c>
      <c r="G5023" s="3">
        <f>IF(Dashboard!$I$4, ('Lookups and Calculations'!$F$9) / (1 - 'Lookups and Calculations'!$F$10), 'Lookups and Calculations'!$F$9)</f>
        <v>1951878.888340465</v>
      </c>
      <c r="H5023" s="12">
        <f t="shared" si="156"/>
        <v>0</v>
      </c>
      <c r="I5023" s="12">
        <f t="shared" si="157"/>
        <v>0</v>
      </c>
      <c r="J5023" s="13">
        <f>(1 - Dashboard!$I$9) * H5023 * Dashboard!$I$8 * 'Lookups and Calculations'!$F$12</f>
        <v>0</v>
      </c>
      <c r="K5023" s="12">
        <f>(1 - Dashboard!$I$11) * I5023 * Dashboard!$I$10 * 'Lookups and Calculations'!$F$12</f>
        <v>0</v>
      </c>
      <c r="L5023" s="12">
        <f>(H5023 - I5023) * Dashboard!$I$13 * (Dashboard!$D$12 / 365) * 'Lookups and Calculations'!$F$12</f>
        <v>0</v>
      </c>
      <c r="M5023" s="3">
        <f>(G5023*2) * Dashboard!$I$13 * (Dashboard!$D$12 / 365) * 'Lookups and Calculations'!$F$12</f>
        <v>1602.0878730267946</v>
      </c>
      <c r="N5023" s="12">
        <f>H5023 * Dashboard!$I$14 * Dashboard!$I$15 * (Dashboard!$D$12 / 365) * 'Lookups and Calculations'!$F$12</f>
        <v>0</v>
      </c>
    </row>
    <row r="5024" spans="1:14" x14ac:dyDescent="0.35">
      <c r="A5024" s="2">
        <v>5023</v>
      </c>
      <c r="B5024" s="11">
        <v>0.45105090215198163</v>
      </c>
      <c r="C5024" s="11">
        <v>0.57860466109652853</v>
      </c>
      <c r="D5024" s="3">
        <f>B5024*Dashboard!$D$11*Dashboard!$D$10*SQRT(Dashboard!$D$12/365)</f>
        <v>111987.71480411713</v>
      </c>
      <c r="E5024" s="3">
        <f>IF(Dashboard!$I$3,C5024*Dashboard!$E$11*Dashboard!$E$10*SQRT(Dashboard!$D$12/365),0)</f>
        <v>287313.97481775866</v>
      </c>
      <c r="F5024" s="3">
        <f>D5024+IF(Dashboard!$I$3,E5024,0)</f>
        <v>399301.68962187576</v>
      </c>
      <c r="G5024" s="3">
        <f>IF(Dashboard!$I$4, ('Lookups and Calculations'!$F$9) / (1 - 'Lookups and Calculations'!$F$10), 'Lookups and Calculations'!$F$9)</f>
        <v>1951878.888340465</v>
      </c>
      <c r="H5024" s="12">
        <f t="shared" si="156"/>
        <v>0</v>
      </c>
      <c r="I5024" s="12">
        <f t="shared" si="157"/>
        <v>0</v>
      </c>
      <c r="J5024" s="13">
        <f>(1 - Dashboard!$I$9) * H5024 * Dashboard!$I$8 * 'Lookups and Calculations'!$F$12</f>
        <v>0</v>
      </c>
      <c r="K5024" s="12">
        <f>(1 - Dashboard!$I$11) * I5024 * Dashboard!$I$10 * 'Lookups and Calculations'!$F$12</f>
        <v>0</v>
      </c>
      <c r="L5024" s="12">
        <f>(H5024 - I5024) * Dashboard!$I$13 * (Dashboard!$D$12 / 365) * 'Lookups and Calculations'!$F$12</f>
        <v>0</v>
      </c>
      <c r="M5024" s="3">
        <f>(G5024*2) * Dashboard!$I$13 * (Dashboard!$D$12 / 365) * 'Lookups and Calculations'!$F$12</f>
        <v>1602.0878730267946</v>
      </c>
      <c r="N5024" s="12">
        <f>H5024 * Dashboard!$I$14 * Dashboard!$I$15 * (Dashboard!$D$12 / 365) * 'Lookups and Calculations'!$F$12</f>
        <v>0</v>
      </c>
    </row>
    <row r="5025" spans="1:14" x14ac:dyDescent="0.35">
      <c r="A5025" s="2">
        <v>5024</v>
      </c>
      <c r="B5025" s="11">
        <v>5.8808305392652862E-3</v>
      </c>
      <c r="C5025" s="11">
        <v>0.97922489183889039</v>
      </c>
      <c r="D5025" s="3">
        <f>B5025*Dashboard!$D$11*Dashboard!$D$10*SQRT(Dashboard!$D$12/365)</f>
        <v>1460.1029952505769</v>
      </c>
      <c r="E5025" s="3">
        <f>IF(Dashboard!$I$3,C5025*Dashboard!$E$11*Dashboard!$E$10*SQRT(Dashboard!$D$12/365),0)</f>
        <v>486247.37205112958</v>
      </c>
      <c r="F5025" s="3">
        <f>D5025+IF(Dashboard!$I$3,E5025,0)</f>
        <v>487707.47504638013</v>
      </c>
      <c r="G5025" s="3">
        <f>IF(Dashboard!$I$4, ('Lookups and Calculations'!$F$9) / (1 - 'Lookups and Calculations'!$F$10), 'Lookups and Calculations'!$F$9)</f>
        <v>1951878.888340465</v>
      </c>
      <c r="H5025" s="12">
        <f t="shared" si="156"/>
        <v>0</v>
      </c>
      <c r="I5025" s="12">
        <f t="shared" si="157"/>
        <v>0</v>
      </c>
      <c r="J5025" s="13">
        <f>(1 - Dashboard!$I$9) * H5025 * Dashboard!$I$8 * 'Lookups and Calculations'!$F$12</f>
        <v>0</v>
      </c>
      <c r="K5025" s="12">
        <f>(1 - Dashboard!$I$11) * I5025 * Dashboard!$I$10 * 'Lookups and Calculations'!$F$12</f>
        <v>0</v>
      </c>
      <c r="L5025" s="12">
        <f>(H5025 - I5025) * Dashboard!$I$13 * (Dashboard!$D$12 / 365) * 'Lookups and Calculations'!$F$12</f>
        <v>0</v>
      </c>
      <c r="M5025" s="3">
        <f>(G5025*2) * Dashboard!$I$13 * (Dashboard!$D$12 / 365) * 'Lookups and Calculations'!$F$12</f>
        <v>1602.0878730267946</v>
      </c>
      <c r="N5025" s="12">
        <f>H5025 * Dashboard!$I$14 * Dashboard!$I$15 * (Dashboard!$D$12 / 365) * 'Lookups and Calculations'!$F$12</f>
        <v>0</v>
      </c>
    </row>
    <row r="5026" spans="1:14" x14ac:dyDescent="0.35">
      <c r="A5026" s="2">
        <v>5025</v>
      </c>
      <c r="B5026" s="11">
        <v>-8.4619193781199198E-2</v>
      </c>
      <c r="C5026" s="11">
        <v>0.30130187797562208</v>
      </c>
      <c r="D5026" s="3">
        <f>B5026*Dashboard!$D$11*Dashboard!$D$10*SQRT(Dashboard!$D$12/365)</f>
        <v>-21009.402918631597</v>
      </c>
      <c r="E5026" s="3">
        <f>IF(Dashboard!$I$3,C5026*Dashboard!$E$11*Dashboard!$E$10*SQRT(Dashboard!$D$12/365),0)</f>
        <v>149615.52507574618</v>
      </c>
      <c r="F5026" s="3">
        <f>D5026+IF(Dashboard!$I$3,E5026,0)</f>
        <v>128606.12215711459</v>
      </c>
      <c r="G5026" s="3">
        <f>IF(Dashboard!$I$4, ('Lookups and Calculations'!$F$9) / (1 - 'Lookups and Calculations'!$F$10), 'Lookups and Calculations'!$F$9)</f>
        <v>1951878.888340465</v>
      </c>
      <c r="H5026" s="12">
        <f t="shared" si="156"/>
        <v>0</v>
      </c>
      <c r="I5026" s="12">
        <f t="shared" si="157"/>
        <v>0</v>
      </c>
      <c r="J5026" s="13">
        <f>(1 - Dashboard!$I$9) * H5026 * Dashboard!$I$8 * 'Lookups and Calculations'!$F$12</f>
        <v>0</v>
      </c>
      <c r="K5026" s="12">
        <f>(1 - Dashboard!$I$11) * I5026 * Dashboard!$I$10 * 'Lookups and Calculations'!$F$12</f>
        <v>0</v>
      </c>
      <c r="L5026" s="12">
        <f>(H5026 - I5026) * Dashboard!$I$13 * (Dashboard!$D$12 / 365) * 'Lookups and Calculations'!$F$12</f>
        <v>0</v>
      </c>
      <c r="M5026" s="3">
        <f>(G5026*2) * Dashboard!$I$13 * (Dashboard!$D$12 / 365) * 'Lookups and Calculations'!$F$12</f>
        <v>1602.0878730267946</v>
      </c>
      <c r="N5026" s="12">
        <f>H5026 * Dashboard!$I$14 * Dashboard!$I$15 * (Dashboard!$D$12 / 365) * 'Lookups and Calculations'!$F$12</f>
        <v>0</v>
      </c>
    </row>
    <row r="5027" spans="1:14" x14ac:dyDescent="0.35">
      <c r="A5027" s="2">
        <v>5026</v>
      </c>
      <c r="B5027" s="11">
        <v>-0.76208499408190233</v>
      </c>
      <c r="C5027" s="11">
        <v>0.4228342317500775</v>
      </c>
      <c r="D5027" s="3">
        <f>B5027*Dashboard!$D$11*Dashboard!$D$10*SQRT(Dashboard!$D$12/365)</f>
        <v>-189211.80861530494</v>
      </c>
      <c r="E5027" s="3">
        <f>IF(Dashboard!$I$3,C5027*Dashboard!$E$11*Dashboard!$E$10*SQRT(Dashboard!$D$12/365),0)</f>
        <v>209964.06005941349</v>
      </c>
      <c r="F5027" s="3">
        <f>D5027+IF(Dashboard!$I$3,E5027,0)</f>
        <v>20752.251444108551</v>
      </c>
      <c r="G5027" s="3">
        <f>IF(Dashboard!$I$4, ('Lookups and Calculations'!$F$9) / (1 - 'Lookups and Calculations'!$F$10), 'Lookups and Calculations'!$F$9)</f>
        <v>1951878.888340465</v>
      </c>
      <c r="H5027" s="12">
        <f t="shared" si="156"/>
        <v>0</v>
      </c>
      <c r="I5027" s="12">
        <f t="shared" si="157"/>
        <v>0</v>
      </c>
      <c r="J5027" s="13">
        <f>(1 - Dashboard!$I$9) * H5027 * Dashboard!$I$8 * 'Lookups and Calculations'!$F$12</f>
        <v>0</v>
      </c>
      <c r="K5027" s="12">
        <f>(1 - Dashboard!$I$11) * I5027 * Dashboard!$I$10 * 'Lookups and Calculations'!$F$12</f>
        <v>0</v>
      </c>
      <c r="L5027" s="12">
        <f>(H5027 - I5027) * Dashboard!$I$13 * (Dashboard!$D$12 / 365) * 'Lookups and Calculations'!$F$12</f>
        <v>0</v>
      </c>
      <c r="M5027" s="3">
        <f>(G5027*2) * Dashboard!$I$13 * (Dashboard!$D$12 / 365) * 'Lookups and Calculations'!$F$12</f>
        <v>1602.0878730267946</v>
      </c>
      <c r="N5027" s="12">
        <f>H5027 * Dashboard!$I$14 * Dashboard!$I$15 * (Dashboard!$D$12 / 365) * 'Lookups and Calculations'!$F$12</f>
        <v>0</v>
      </c>
    </row>
    <row r="5028" spans="1:14" x14ac:dyDescent="0.35">
      <c r="A5028" s="2">
        <v>5027</v>
      </c>
      <c r="B5028" s="11">
        <v>-0.62740401751321695</v>
      </c>
      <c r="C5028" s="11">
        <v>0.32439363305355168</v>
      </c>
      <c r="D5028" s="3">
        <f>B5028*Dashboard!$D$11*Dashboard!$D$10*SQRT(Dashboard!$D$12/365)</f>
        <v>-155772.97782801645</v>
      </c>
      <c r="E5028" s="3">
        <f>IF(Dashboard!$I$3,C5028*Dashboard!$E$11*Dashboard!$E$10*SQRT(Dashboard!$D$12/365),0)</f>
        <v>161082.04856414109</v>
      </c>
      <c r="F5028" s="3">
        <f>D5028+IF(Dashboard!$I$3,E5028,0)</f>
        <v>5309.0707361246459</v>
      </c>
      <c r="G5028" s="3">
        <f>IF(Dashboard!$I$4, ('Lookups and Calculations'!$F$9) / (1 - 'Lookups and Calculations'!$F$10), 'Lookups and Calculations'!$F$9)</f>
        <v>1951878.888340465</v>
      </c>
      <c r="H5028" s="12">
        <f t="shared" si="156"/>
        <v>0</v>
      </c>
      <c r="I5028" s="12">
        <f t="shared" si="157"/>
        <v>0</v>
      </c>
      <c r="J5028" s="13">
        <f>(1 - Dashboard!$I$9) * H5028 * Dashboard!$I$8 * 'Lookups and Calculations'!$F$12</f>
        <v>0</v>
      </c>
      <c r="K5028" s="12">
        <f>(1 - Dashboard!$I$11) * I5028 * Dashboard!$I$10 * 'Lookups and Calculations'!$F$12</f>
        <v>0</v>
      </c>
      <c r="L5028" s="12">
        <f>(H5028 - I5028) * Dashboard!$I$13 * (Dashboard!$D$12 / 365) * 'Lookups and Calculations'!$F$12</f>
        <v>0</v>
      </c>
      <c r="M5028" s="3">
        <f>(G5028*2) * Dashboard!$I$13 * (Dashboard!$D$12 / 365) * 'Lookups and Calculations'!$F$12</f>
        <v>1602.0878730267946</v>
      </c>
      <c r="N5028" s="12">
        <f>H5028 * Dashboard!$I$14 * Dashboard!$I$15 * (Dashboard!$D$12 / 365) * 'Lookups and Calculations'!$F$12</f>
        <v>0</v>
      </c>
    </row>
    <row r="5029" spans="1:14" x14ac:dyDescent="0.35">
      <c r="A5029" s="2">
        <v>5028</v>
      </c>
      <c r="B5029" s="11">
        <v>-0.73840068103840895</v>
      </c>
      <c r="C5029" s="11">
        <v>0.8135810951272745</v>
      </c>
      <c r="D5029" s="3">
        <f>B5029*Dashboard!$D$11*Dashboard!$D$10*SQRT(Dashboard!$D$12/365)</f>
        <v>-183331.4255326158</v>
      </c>
      <c r="E5029" s="3">
        <f>IF(Dashboard!$I$3,C5029*Dashboard!$E$11*Dashboard!$E$10*SQRT(Dashboard!$D$12/365),0)</f>
        <v>403994.70310973743</v>
      </c>
      <c r="F5029" s="3">
        <f>D5029+IF(Dashboard!$I$3,E5029,0)</f>
        <v>220663.27757712163</v>
      </c>
      <c r="G5029" s="3">
        <f>IF(Dashboard!$I$4, ('Lookups and Calculations'!$F$9) / (1 - 'Lookups and Calculations'!$F$10), 'Lookups and Calculations'!$F$9)</f>
        <v>1951878.888340465</v>
      </c>
      <c r="H5029" s="12">
        <f t="shared" si="156"/>
        <v>0</v>
      </c>
      <c r="I5029" s="12">
        <f t="shared" si="157"/>
        <v>0</v>
      </c>
      <c r="J5029" s="13">
        <f>(1 - Dashboard!$I$9) * H5029 * Dashboard!$I$8 * 'Lookups and Calculations'!$F$12</f>
        <v>0</v>
      </c>
      <c r="K5029" s="12">
        <f>(1 - Dashboard!$I$11) * I5029 * Dashboard!$I$10 * 'Lookups and Calculations'!$F$12</f>
        <v>0</v>
      </c>
      <c r="L5029" s="12">
        <f>(H5029 - I5029) * Dashboard!$I$13 * (Dashboard!$D$12 / 365) * 'Lookups and Calculations'!$F$12</f>
        <v>0</v>
      </c>
      <c r="M5029" s="3">
        <f>(G5029*2) * Dashboard!$I$13 * (Dashboard!$D$12 / 365) * 'Lookups and Calculations'!$F$12</f>
        <v>1602.0878730267946</v>
      </c>
      <c r="N5029" s="12">
        <f>H5029 * Dashboard!$I$14 * Dashboard!$I$15 * (Dashboard!$D$12 / 365) * 'Lookups and Calculations'!$F$12</f>
        <v>0</v>
      </c>
    </row>
    <row r="5030" spans="1:14" x14ac:dyDescent="0.35">
      <c r="A5030" s="2">
        <v>5029</v>
      </c>
      <c r="B5030" s="11">
        <v>0.47168940669782455</v>
      </c>
      <c r="C5030" s="11">
        <v>-0.75402131975740805</v>
      </c>
      <c r="D5030" s="3">
        <f>B5030*Dashboard!$D$11*Dashboard!$D$10*SQRT(Dashboard!$D$12/365)</f>
        <v>117111.87917234303</v>
      </c>
      <c r="E5030" s="3">
        <f>IF(Dashboard!$I$3,C5030*Dashboard!$E$11*Dashboard!$E$10*SQRT(Dashboard!$D$12/365),0)</f>
        <v>-374419.49061777594</v>
      </c>
      <c r="F5030" s="3">
        <f>D5030+IF(Dashboard!$I$3,E5030,0)</f>
        <v>-257307.61144543291</v>
      </c>
      <c r="G5030" s="3">
        <f>IF(Dashboard!$I$4, ('Lookups and Calculations'!$F$9) / (1 - 'Lookups and Calculations'!$F$10), 'Lookups and Calculations'!$F$9)</f>
        <v>1951878.888340465</v>
      </c>
      <c r="H5030" s="12">
        <f t="shared" si="156"/>
        <v>0</v>
      </c>
      <c r="I5030" s="12">
        <f t="shared" si="157"/>
        <v>0</v>
      </c>
      <c r="J5030" s="13">
        <f>(1 - Dashboard!$I$9) * H5030 * Dashboard!$I$8 * 'Lookups and Calculations'!$F$12</f>
        <v>0</v>
      </c>
      <c r="K5030" s="12">
        <f>(1 - Dashboard!$I$11) * I5030 * Dashboard!$I$10 * 'Lookups and Calculations'!$F$12</f>
        <v>0</v>
      </c>
      <c r="L5030" s="12">
        <f>(H5030 - I5030) * Dashboard!$I$13 * (Dashboard!$D$12 / 365) * 'Lookups and Calculations'!$F$12</f>
        <v>0</v>
      </c>
      <c r="M5030" s="3">
        <f>(G5030*2) * Dashboard!$I$13 * (Dashboard!$D$12 / 365) * 'Lookups and Calculations'!$F$12</f>
        <v>1602.0878730267946</v>
      </c>
      <c r="N5030" s="12">
        <f>H5030 * Dashboard!$I$14 * Dashboard!$I$15 * (Dashboard!$D$12 / 365) * 'Lookups and Calculations'!$F$12</f>
        <v>0</v>
      </c>
    </row>
    <row r="5031" spans="1:14" x14ac:dyDescent="0.35">
      <c r="A5031" s="2">
        <v>5030</v>
      </c>
      <c r="B5031" s="11">
        <v>-1.0596614347280633</v>
      </c>
      <c r="C5031" s="11">
        <v>-0.95088850749230458</v>
      </c>
      <c r="D5031" s="3">
        <f>B5031*Dashboard!$D$11*Dashboard!$D$10*SQRT(Dashboard!$D$12/365)</f>
        <v>-263094.61299173365</v>
      </c>
      <c r="E5031" s="3">
        <f>IF(Dashboard!$I$3,C5031*Dashboard!$E$11*Dashboard!$E$10*SQRT(Dashboard!$D$12/365),0)</f>
        <v>-472176.55692296888</v>
      </c>
      <c r="F5031" s="3">
        <f>D5031+IF(Dashboard!$I$3,E5031,0)</f>
        <v>-735271.16991470254</v>
      </c>
      <c r="G5031" s="3">
        <f>IF(Dashboard!$I$4, ('Lookups and Calculations'!$F$9) / (1 - 'Lookups and Calculations'!$F$10), 'Lookups and Calculations'!$F$9)</f>
        <v>1951878.888340465</v>
      </c>
      <c r="H5031" s="12">
        <f t="shared" si="156"/>
        <v>0</v>
      </c>
      <c r="I5031" s="12">
        <f t="shared" si="157"/>
        <v>0</v>
      </c>
      <c r="J5031" s="13">
        <f>(1 - Dashboard!$I$9) * H5031 * Dashboard!$I$8 * 'Lookups and Calculations'!$F$12</f>
        <v>0</v>
      </c>
      <c r="K5031" s="12">
        <f>(1 - Dashboard!$I$11) * I5031 * Dashboard!$I$10 * 'Lookups and Calculations'!$F$12</f>
        <v>0</v>
      </c>
      <c r="L5031" s="12">
        <f>(H5031 - I5031) * Dashboard!$I$13 * (Dashboard!$D$12 / 365) * 'Lookups and Calculations'!$F$12</f>
        <v>0</v>
      </c>
      <c r="M5031" s="3">
        <f>(G5031*2) * Dashboard!$I$13 * (Dashboard!$D$12 / 365) * 'Lookups and Calculations'!$F$12</f>
        <v>1602.0878730267946</v>
      </c>
      <c r="N5031" s="12">
        <f>H5031 * Dashboard!$I$14 * Dashboard!$I$15 * (Dashboard!$D$12 / 365) * 'Lookups and Calculations'!$F$12</f>
        <v>0</v>
      </c>
    </row>
    <row r="5032" spans="1:14" x14ac:dyDescent="0.35">
      <c r="A5032" s="2">
        <v>5031</v>
      </c>
      <c r="B5032" s="11">
        <v>-0.18105177401919512</v>
      </c>
      <c r="C5032" s="11">
        <v>0.21735751836864561</v>
      </c>
      <c r="D5032" s="3">
        <f>B5032*Dashboard!$D$11*Dashboard!$D$10*SQRT(Dashboard!$D$12/365)</f>
        <v>-44951.854296057325</v>
      </c>
      <c r="E5032" s="3">
        <f>IF(Dashboard!$I$3,C5032*Dashboard!$E$11*Dashboard!$E$10*SQRT(Dashboard!$D$12/365),0)</f>
        <v>107931.81728033308</v>
      </c>
      <c r="F5032" s="3">
        <f>D5032+IF(Dashboard!$I$3,E5032,0)</f>
        <v>62979.962984275757</v>
      </c>
      <c r="G5032" s="3">
        <f>IF(Dashboard!$I$4, ('Lookups and Calculations'!$F$9) / (1 - 'Lookups and Calculations'!$F$10), 'Lookups and Calculations'!$F$9)</f>
        <v>1951878.888340465</v>
      </c>
      <c r="H5032" s="12">
        <f t="shared" si="156"/>
        <v>0</v>
      </c>
      <c r="I5032" s="12">
        <f t="shared" si="157"/>
        <v>0</v>
      </c>
      <c r="J5032" s="13">
        <f>(1 - Dashboard!$I$9) * H5032 * Dashboard!$I$8 * 'Lookups and Calculations'!$F$12</f>
        <v>0</v>
      </c>
      <c r="K5032" s="12">
        <f>(1 - Dashboard!$I$11) * I5032 * Dashboard!$I$10 * 'Lookups and Calculations'!$F$12</f>
        <v>0</v>
      </c>
      <c r="L5032" s="12">
        <f>(H5032 - I5032) * Dashboard!$I$13 * (Dashboard!$D$12 / 365) * 'Lookups and Calculations'!$F$12</f>
        <v>0</v>
      </c>
      <c r="M5032" s="3">
        <f>(G5032*2) * Dashboard!$I$13 * (Dashboard!$D$12 / 365) * 'Lookups and Calculations'!$F$12</f>
        <v>1602.0878730267946</v>
      </c>
      <c r="N5032" s="12">
        <f>H5032 * Dashboard!$I$14 * Dashboard!$I$15 * (Dashboard!$D$12 / 365) * 'Lookups and Calculations'!$F$12</f>
        <v>0</v>
      </c>
    </row>
    <row r="5033" spans="1:14" x14ac:dyDescent="0.35">
      <c r="A5033" s="2">
        <v>5032</v>
      </c>
      <c r="B5033" s="11">
        <v>2.5842015608035576E-2</v>
      </c>
      <c r="C5033" s="11">
        <v>2.0818999618726823</v>
      </c>
      <c r="D5033" s="3">
        <f>B5033*Dashboard!$D$11*Dashboard!$D$10*SQRT(Dashboard!$D$12/365)</f>
        <v>6416.1012871693638</v>
      </c>
      <c r="E5033" s="3">
        <f>IF(Dashboard!$I$3,C5033*Dashboard!$E$11*Dashboard!$E$10*SQRT(Dashboard!$D$12/365),0)</f>
        <v>1033795.6007561265</v>
      </c>
      <c r="F5033" s="3">
        <f>D5033+IF(Dashboard!$I$3,E5033,0)</f>
        <v>1040211.7020432958</v>
      </c>
      <c r="G5033" s="3">
        <f>IF(Dashboard!$I$4, ('Lookups and Calculations'!$F$9) / (1 - 'Lookups and Calculations'!$F$10), 'Lookups and Calculations'!$F$9)</f>
        <v>1951878.888340465</v>
      </c>
      <c r="H5033" s="12">
        <f t="shared" si="156"/>
        <v>0</v>
      </c>
      <c r="I5033" s="12">
        <f t="shared" si="157"/>
        <v>0</v>
      </c>
      <c r="J5033" s="13">
        <f>(1 - Dashboard!$I$9) * H5033 * Dashboard!$I$8 * 'Lookups and Calculations'!$F$12</f>
        <v>0</v>
      </c>
      <c r="K5033" s="12">
        <f>(1 - Dashboard!$I$11) * I5033 * Dashboard!$I$10 * 'Lookups and Calculations'!$F$12</f>
        <v>0</v>
      </c>
      <c r="L5033" s="12">
        <f>(H5033 - I5033) * Dashboard!$I$13 * (Dashboard!$D$12 / 365) * 'Lookups and Calculations'!$F$12</f>
        <v>0</v>
      </c>
      <c r="M5033" s="3">
        <f>(G5033*2) * Dashboard!$I$13 * (Dashboard!$D$12 / 365) * 'Lookups and Calculations'!$F$12</f>
        <v>1602.0878730267946</v>
      </c>
      <c r="N5033" s="12">
        <f>H5033 * Dashboard!$I$14 * Dashboard!$I$15 * (Dashboard!$D$12 / 365) * 'Lookups and Calculations'!$F$12</f>
        <v>0</v>
      </c>
    </row>
    <row r="5034" spans="1:14" x14ac:dyDescent="0.35">
      <c r="A5034" s="2">
        <v>5033</v>
      </c>
      <c r="B5034" s="11">
        <v>6.0874036429689471E-2</v>
      </c>
      <c r="C5034" s="11">
        <v>1.811278934311412</v>
      </c>
      <c r="D5034" s="3">
        <f>B5034*Dashboard!$D$11*Dashboard!$D$10*SQRT(Dashboard!$D$12/365)</f>
        <v>15113.91330366182</v>
      </c>
      <c r="E5034" s="3">
        <f>IF(Dashboard!$I$3,C5034*Dashboard!$E$11*Dashboard!$E$10*SQRT(Dashboard!$D$12/365),0)</f>
        <v>899415.06716252782</v>
      </c>
      <c r="F5034" s="3">
        <f>D5034+IF(Dashboard!$I$3,E5034,0)</f>
        <v>914528.98046618968</v>
      </c>
      <c r="G5034" s="3">
        <f>IF(Dashboard!$I$4, ('Lookups and Calculations'!$F$9) / (1 - 'Lookups and Calculations'!$F$10), 'Lookups and Calculations'!$F$9)</f>
        <v>1951878.888340465</v>
      </c>
      <c r="H5034" s="12">
        <f t="shared" si="156"/>
        <v>0</v>
      </c>
      <c r="I5034" s="12">
        <f t="shared" si="157"/>
        <v>0</v>
      </c>
      <c r="J5034" s="13">
        <f>(1 - Dashboard!$I$9) * H5034 * Dashboard!$I$8 * 'Lookups and Calculations'!$F$12</f>
        <v>0</v>
      </c>
      <c r="K5034" s="12">
        <f>(1 - Dashboard!$I$11) * I5034 * Dashboard!$I$10 * 'Lookups and Calculations'!$F$12</f>
        <v>0</v>
      </c>
      <c r="L5034" s="12">
        <f>(H5034 - I5034) * Dashboard!$I$13 * (Dashboard!$D$12 / 365) * 'Lookups and Calculations'!$F$12</f>
        <v>0</v>
      </c>
      <c r="M5034" s="3">
        <f>(G5034*2) * Dashboard!$I$13 * (Dashboard!$D$12 / 365) * 'Lookups and Calculations'!$F$12</f>
        <v>1602.0878730267946</v>
      </c>
      <c r="N5034" s="12">
        <f>H5034 * Dashboard!$I$14 * Dashboard!$I$15 * (Dashboard!$D$12 / 365) * 'Lookups and Calculations'!$F$12</f>
        <v>0</v>
      </c>
    </row>
    <row r="5035" spans="1:14" x14ac:dyDescent="0.35">
      <c r="A5035" s="2">
        <v>5034</v>
      </c>
      <c r="B5035" s="11">
        <v>0.31034650593071422</v>
      </c>
      <c r="C5035" s="11">
        <v>-1.0286489708457249</v>
      </c>
      <c r="D5035" s="3">
        <f>B5035*Dashboard!$D$11*Dashboard!$D$10*SQRT(Dashboard!$D$12/365)</f>
        <v>77053.378744628644</v>
      </c>
      <c r="E5035" s="3">
        <f>IF(Dashboard!$I$3,C5035*Dashboard!$E$11*Dashboard!$E$10*SQRT(Dashboard!$D$12/365),0)</f>
        <v>-510789.56734601245</v>
      </c>
      <c r="F5035" s="3">
        <f>D5035+IF(Dashboard!$I$3,E5035,0)</f>
        <v>-433736.18860138382</v>
      </c>
      <c r="G5035" s="3">
        <f>IF(Dashboard!$I$4, ('Lookups and Calculations'!$F$9) / (1 - 'Lookups and Calculations'!$F$10), 'Lookups and Calculations'!$F$9)</f>
        <v>1951878.888340465</v>
      </c>
      <c r="H5035" s="12">
        <f t="shared" si="156"/>
        <v>0</v>
      </c>
      <c r="I5035" s="12">
        <f t="shared" si="157"/>
        <v>0</v>
      </c>
      <c r="J5035" s="13">
        <f>(1 - Dashboard!$I$9) * H5035 * Dashboard!$I$8 * 'Lookups and Calculations'!$F$12</f>
        <v>0</v>
      </c>
      <c r="K5035" s="12">
        <f>(1 - Dashboard!$I$11) * I5035 * Dashboard!$I$10 * 'Lookups and Calculations'!$F$12</f>
        <v>0</v>
      </c>
      <c r="L5035" s="12">
        <f>(H5035 - I5035) * Dashboard!$I$13 * (Dashboard!$D$12 / 365) * 'Lookups and Calculations'!$F$12</f>
        <v>0</v>
      </c>
      <c r="M5035" s="3">
        <f>(G5035*2) * Dashboard!$I$13 * (Dashboard!$D$12 / 365) * 'Lookups and Calculations'!$F$12</f>
        <v>1602.0878730267946</v>
      </c>
      <c r="N5035" s="12">
        <f>H5035 * Dashboard!$I$14 * Dashboard!$I$15 * (Dashboard!$D$12 / 365) * 'Lookups and Calculations'!$F$12</f>
        <v>0</v>
      </c>
    </row>
    <row r="5036" spans="1:14" x14ac:dyDescent="0.35">
      <c r="A5036" s="2">
        <v>5035</v>
      </c>
      <c r="B5036" s="11">
        <v>0.66631458979362157</v>
      </c>
      <c r="C5036" s="11">
        <v>-0.40777479973128911</v>
      </c>
      <c r="D5036" s="3">
        <f>B5036*Dashboard!$D$11*Dashboard!$D$10*SQRT(Dashboard!$D$12/365)</f>
        <v>165433.76345246172</v>
      </c>
      <c r="E5036" s="3">
        <f>IF(Dashboard!$I$3,C5036*Dashboard!$E$11*Dashboard!$E$10*SQRT(Dashboard!$D$12/365),0)</f>
        <v>-202486.09528875974</v>
      </c>
      <c r="F5036" s="3">
        <f>D5036+IF(Dashboard!$I$3,E5036,0)</f>
        <v>-37052.331836298021</v>
      </c>
      <c r="G5036" s="3">
        <f>IF(Dashboard!$I$4, ('Lookups and Calculations'!$F$9) / (1 - 'Lookups and Calculations'!$F$10), 'Lookups and Calculations'!$F$9)</f>
        <v>1951878.888340465</v>
      </c>
      <c r="H5036" s="12">
        <f t="shared" si="156"/>
        <v>0</v>
      </c>
      <c r="I5036" s="12">
        <f t="shared" si="157"/>
        <v>0</v>
      </c>
      <c r="J5036" s="13">
        <f>(1 - Dashboard!$I$9) * H5036 * Dashboard!$I$8 * 'Lookups and Calculations'!$F$12</f>
        <v>0</v>
      </c>
      <c r="K5036" s="12">
        <f>(1 - Dashboard!$I$11) * I5036 * Dashboard!$I$10 * 'Lookups and Calculations'!$F$12</f>
        <v>0</v>
      </c>
      <c r="L5036" s="12">
        <f>(H5036 - I5036) * Dashboard!$I$13 * (Dashboard!$D$12 / 365) * 'Lookups and Calculations'!$F$12</f>
        <v>0</v>
      </c>
      <c r="M5036" s="3">
        <f>(G5036*2) * Dashboard!$I$13 * (Dashboard!$D$12 / 365) * 'Lookups and Calculations'!$F$12</f>
        <v>1602.0878730267946</v>
      </c>
      <c r="N5036" s="12">
        <f>H5036 * Dashboard!$I$14 * Dashboard!$I$15 * (Dashboard!$D$12 / 365) * 'Lookups and Calculations'!$F$12</f>
        <v>0</v>
      </c>
    </row>
    <row r="5037" spans="1:14" x14ac:dyDescent="0.35">
      <c r="A5037" s="2">
        <v>5036</v>
      </c>
      <c r="B5037" s="11">
        <v>0.2614272545924482</v>
      </c>
      <c r="C5037" s="11">
        <v>-1.1586281719202716</v>
      </c>
      <c r="D5037" s="3">
        <f>B5037*Dashboard!$D$11*Dashboard!$D$10*SQRT(Dashboard!$D$12/365)</f>
        <v>64907.620602558171</v>
      </c>
      <c r="E5037" s="3">
        <f>IF(Dashboard!$I$3,C5037*Dashboard!$E$11*Dashboard!$E$10*SQRT(Dashboard!$D$12/365),0)</f>
        <v>-575332.49866908812</v>
      </c>
      <c r="F5037" s="3">
        <f>D5037+IF(Dashboard!$I$3,E5037,0)</f>
        <v>-510424.87806652993</v>
      </c>
      <c r="G5037" s="3">
        <f>IF(Dashboard!$I$4, ('Lookups and Calculations'!$F$9) / (1 - 'Lookups and Calculations'!$F$10), 'Lookups and Calculations'!$F$9)</f>
        <v>1951878.888340465</v>
      </c>
      <c r="H5037" s="12">
        <f t="shared" si="156"/>
        <v>0</v>
      </c>
      <c r="I5037" s="12">
        <f t="shared" si="157"/>
        <v>0</v>
      </c>
      <c r="J5037" s="13">
        <f>(1 - Dashboard!$I$9) * H5037 * Dashboard!$I$8 * 'Lookups and Calculations'!$F$12</f>
        <v>0</v>
      </c>
      <c r="K5037" s="12">
        <f>(1 - Dashboard!$I$11) * I5037 * Dashboard!$I$10 * 'Lookups and Calculations'!$F$12</f>
        <v>0</v>
      </c>
      <c r="L5037" s="12">
        <f>(H5037 - I5037) * Dashboard!$I$13 * (Dashboard!$D$12 / 365) * 'Lookups and Calculations'!$F$12</f>
        <v>0</v>
      </c>
      <c r="M5037" s="3">
        <f>(G5037*2) * Dashboard!$I$13 * (Dashboard!$D$12 / 365) * 'Lookups and Calculations'!$F$12</f>
        <v>1602.0878730267946</v>
      </c>
      <c r="N5037" s="12">
        <f>H5037 * Dashboard!$I$14 * Dashboard!$I$15 * (Dashboard!$D$12 / 365) * 'Lookups and Calculations'!$F$12</f>
        <v>0</v>
      </c>
    </row>
    <row r="5038" spans="1:14" x14ac:dyDescent="0.35">
      <c r="A5038" s="2">
        <v>5037</v>
      </c>
      <c r="B5038" s="11">
        <v>-0.4203889086422033</v>
      </c>
      <c r="C5038" s="11">
        <v>-0.49542175868158056</v>
      </c>
      <c r="D5038" s="3">
        <f>B5038*Dashboard!$D$11*Dashboard!$D$10*SQRT(Dashboard!$D$12/365)</f>
        <v>-104374.9008886231</v>
      </c>
      <c r="E5038" s="3">
        <f>IF(Dashboard!$I$3,C5038*Dashboard!$E$11*Dashboard!$E$10*SQRT(Dashboard!$D$12/365),0)</f>
        <v>-246008.37889597044</v>
      </c>
      <c r="F5038" s="3">
        <f>D5038+IF(Dashboard!$I$3,E5038,0)</f>
        <v>-350383.27978459356</v>
      </c>
      <c r="G5038" s="3">
        <f>IF(Dashboard!$I$4, ('Lookups and Calculations'!$F$9) / (1 - 'Lookups and Calculations'!$F$10), 'Lookups and Calculations'!$F$9)</f>
        <v>1951878.888340465</v>
      </c>
      <c r="H5038" s="12">
        <f t="shared" si="156"/>
        <v>0</v>
      </c>
      <c r="I5038" s="12">
        <f t="shared" si="157"/>
        <v>0</v>
      </c>
      <c r="J5038" s="13">
        <f>(1 - Dashboard!$I$9) * H5038 * Dashboard!$I$8 * 'Lookups and Calculations'!$F$12</f>
        <v>0</v>
      </c>
      <c r="K5038" s="12">
        <f>(1 - Dashboard!$I$11) * I5038 * Dashboard!$I$10 * 'Lookups and Calculations'!$F$12</f>
        <v>0</v>
      </c>
      <c r="L5038" s="12">
        <f>(H5038 - I5038) * Dashboard!$I$13 * (Dashboard!$D$12 / 365) * 'Lookups and Calculations'!$F$12</f>
        <v>0</v>
      </c>
      <c r="M5038" s="3">
        <f>(G5038*2) * Dashboard!$I$13 * (Dashboard!$D$12 / 365) * 'Lookups and Calculations'!$F$12</f>
        <v>1602.0878730267946</v>
      </c>
      <c r="N5038" s="12">
        <f>H5038 * Dashboard!$I$14 * Dashboard!$I$15 * (Dashboard!$D$12 / 365) * 'Lookups and Calculations'!$F$12</f>
        <v>0</v>
      </c>
    </row>
    <row r="5039" spans="1:14" x14ac:dyDescent="0.35">
      <c r="A5039" s="2">
        <v>5038</v>
      </c>
      <c r="B5039" s="11">
        <v>0.62854606872355334</v>
      </c>
      <c r="C5039" s="11">
        <v>1.1033767121625071</v>
      </c>
      <c r="D5039" s="3">
        <f>B5039*Dashboard!$D$11*Dashboard!$D$10*SQRT(Dashboard!$D$12/365)</f>
        <v>156056.52832004442</v>
      </c>
      <c r="E5039" s="3">
        <f>IF(Dashboard!$I$3,C5039*Dashboard!$E$11*Dashboard!$E$10*SQRT(Dashboard!$D$12/365),0)</f>
        <v>547896.63859944651</v>
      </c>
      <c r="F5039" s="3">
        <f>D5039+IF(Dashboard!$I$3,E5039,0)</f>
        <v>703953.1669194909</v>
      </c>
      <c r="G5039" s="3">
        <f>IF(Dashboard!$I$4, ('Lookups and Calculations'!$F$9) / (1 - 'Lookups and Calculations'!$F$10), 'Lookups and Calculations'!$F$9)</f>
        <v>1951878.888340465</v>
      </c>
      <c r="H5039" s="12">
        <f t="shared" si="156"/>
        <v>0</v>
      </c>
      <c r="I5039" s="12">
        <f t="shared" si="157"/>
        <v>0</v>
      </c>
      <c r="J5039" s="13">
        <f>(1 - Dashboard!$I$9) * H5039 * Dashboard!$I$8 * 'Lookups and Calculations'!$F$12</f>
        <v>0</v>
      </c>
      <c r="K5039" s="12">
        <f>(1 - Dashboard!$I$11) * I5039 * Dashboard!$I$10 * 'Lookups and Calculations'!$F$12</f>
        <v>0</v>
      </c>
      <c r="L5039" s="12">
        <f>(H5039 - I5039) * Dashboard!$I$13 * (Dashboard!$D$12 / 365) * 'Lookups and Calculations'!$F$12</f>
        <v>0</v>
      </c>
      <c r="M5039" s="3">
        <f>(G5039*2) * Dashboard!$I$13 * (Dashboard!$D$12 / 365) * 'Lookups and Calculations'!$F$12</f>
        <v>1602.0878730267946</v>
      </c>
      <c r="N5039" s="12">
        <f>H5039 * Dashboard!$I$14 * Dashboard!$I$15 * (Dashboard!$D$12 / 365) * 'Lookups and Calculations'!$F$12</f>
        <v>0</v>
      </c>
    </row>
    <row r="5040" spans="1:14" x14ac:dyDescent="0.35">
      <c r="A5040" s="2">
        <v>5039</v>
      </c>
      <c r="B5040" s="11">
        <v>1.6256638154836645</v>
      </c>
      <c r="C5040" s="11">
        <v>-0.77577765834829837</v>
      </c>
      <c r="D5040" s="3">
        <f>B5040*Dashboard!$D$11*Dashboard!$D$10*SQRT(Dashboard!$D$12/365)</f>
        <v>403622.68397462222</v>
      </c>
      <c r="E5040" s="3">
        <f>IF(Dashboard!$I$3,C5040*Dashboard!$E$11*Dashboard!$E$10*SQRT(Dashboard!$D$12/365),0)</f>
        <v>-385222.89497712458</v>
      </c>
      <c r="F5040" s="3">
        <f>D5040+IF(Dashboard!$I$3,E5040,0)</f>
        <v>18399.788997497642</v>
      </c>
      <c r="G5040" s="3">
        <f>IF(Dashboard!$I$4, ('Lookups and Calculations'!$F$9) / (1 - 'Lookups and Calculations'!$F$10), 'Lookups and Calculations'!$F$9)</f>
        <v>1951878.888340465</v>
      </c>
      <c r="H5040" s="12">
        <f t="shared" si="156"/>
        <v>0</v>
      </c>
      <c r="I5040" s="12">
        <f t="shared" si="157"/>
        <v>0</v>
      </c>
      <c r="J5040" s="13">
        <f>(1 - Dashboard!$I$9) * H5040 * Dashboard!$I$8 * 'Lookups and Calculations'!$F$12</f>
        <v>0</v>
      </c>
      <c r="K5040" s="12">
        <f>(1 - Dashboard!$I$11) * I5040 * Dashboard!$I$10 * 'Lookups and Calculations'!$F$12</f>
        <v>0</v>
      </c>
      <c r="L5040" s="12">
        <f>(H5040 - I5040) * Dashboard!$I$13 * (Dashboard!$D$12 / 365) * 'Lookups and Calculations'!$F$12</f>
        <v>0</v>
      </c>
      <c r="M5040" s="3">
        <f>(G5040*2) * Dashboard!$I$13 * (Dashboard!$D$12 / 365) * 'Lookups and Calculations'!$F$12</f>
        <v>1602.0878730267946</v>
      </c>
      <c r="N5040" s="12">
        <f>H5040 * Dashboard!$I$14 * Dashboard!$I$15 * (Dashboard!$D$12 / 365) * 'Lookups and Calculations'!$F$12</f>
        <v>0</v>
      </c>
    </row>
    <row r="5041" spans="1:14" x14ac:dyDescent="0.35">
      <c r="A5041" s="2">
        <v>5040</v>
      </c>
      <c r="B5041" s="11">
        <v>-1.8191422076746966</v>
      </c>
      <c r="C5041" s="11">
        <v>-1.0787038764003762</v>
      </c>
      <c r="D5041" s="3">
        <f>B5041*Dashboard!$D$11*Dashboard!$D$10*SQRT(Dashboard!$D$12/365)</f>
        <v>-451659.84098300722</v>
      </c>
      <c r="E5041" s="3">
        <f>IF(Dashboard!$I$3,C5041*Dashboard!$E$11*Dashboard!$E$10*SQRT(Dashboard!$D$12/365),0)</f>
        <v>-535645.00810029136</v>
      </c>
      <c r="F5041" s="3">
        <f>D5041+IF(Dashboard!$I$3,E5041,0)</f>
        <v>-987304.84908329858</v>
      </c>
      <c r="G5041" s="3">
        <f>IF(Dashboard!$I$4, ('Lookups and Calculations'!$F$9) / (1 - 'Lookups and Calculations'!$F$10), 'Lookups and Calculations'!$F$9)</f>
        <v>1951878.888340465</v>
      </c>
      <c r="H5041" s="12">
        <f t="shared" si="156"/>
        <v>0</v>
      </c>
      <c r="I5041" s="12">
        <f t="shared" si="157"/>
        <v>0</v>
      </c>
      <c r="J5041" s="13">
        <f>(1 - Dashboard!$I$9) * H5041 * Dashboard!$I$8 * 'Lookups and Calculations'!$F$12</f>
        <v>0</v>
      </c>
      <c r="K5041" s="12">
        <f>(1 - Dashboard!$I$11) * I5041 * Dashboard!$I$10 * 'Lookups and Calculations'!$F$12</f>
        <v>0</v>
      </c>
      <c r="L5041" s="12">
        <f>(H5041 - I5041) * Dashboard!$I$13 * (Dashboard!$D$12 / 365) * 'Lookups and Calculations'!$F$12</f>
        <v>0</v>
      </c>
      <c r="M5041" s="3">
        <f>(G5041*2) * Dashboard!$I$13 * (Dashboard!$D$12 / 365) * 'Lookups and Calculations'!$F$12</f>
        <v>1602.0878730267946</v>
      </c>
      <c r="N5041" s="12">
        <f>H5041 * Dashboard!$I$14 * Dashboard!$I$15 * (Dashboard!$D$12 / 365) * 'Lookups and Calculations'!$F$12</f>
        <v>0</v>
      </c>
    </row>
    <row r="5042" spans="1:14" x14ac:dyDescent="0.35">
      <c r="A5042" s="2">
        <v>5041</v>
      </c>
      <c r="B5042" s="11">
        <v>1.0486363958230087</v>
      </c>
      <c r="C5042" s="11">
        <v>0.1567724999861691</v>
      </c>
      <c r="D5042" s="3">
        <f>B5042*Dashboard!$D$11*Dashboard!$D$10*SQRT(Dashboard!$D$12/365)</f>
        <v>260357.29685576566</v>
      </c>
      <c r="E5042" s="3">
        <f>IF(Dashboard!$I$3,C5042*Dashboard!$E$11*Dashboard!$E$10*SQRT(Dashboard!$D$12/365),0)</f>
        <v>77847.506495680922</v>
      </c>
      <c r="F5042" s="3">
        <f>D5042+IF(Dashboard!$I$3,E5042,0)</f>
        <v>338204.80335144658</v>
      </c>
      <c r="G5042" s="3">
        <f>IF(Dashboard!$I$4, ('Lookups and Calculations'!$F$9) / (1 - 'Lookups and Calculations'!$F$10), 'Lookups and Calculations'!$F$9)</f>
        <v>1951878.888340465</v>
      </c>
      <c r="H5042" s="12">
        <f t="shared" si="156"/>
        <v>0</v>
      </c>
      <c r="I5042" s="12">
        <f t="shared" si="157"/>
        <v>0</v>
      </c>
      <c r="J5042" s="13">
        <f>(1 - Dashboard!$I$9) * H5042 * Dashboard!$I$8 * 'Lookups and Calculations'!$F$12</f>
        <v>0</v>
      </c>
      <c r="K5042" s="12">
        <f>(1 - Dashboard!$I$11) * I5042 * Dashboard!$I$10 * 'Lookups and Calculations'!$F$12</f>
        <v>0</v>
      </c>
      <c r="L5042" s="12">
        <f>(H5042 - I5042) * Dashboard!$I$13 * (Dashboard!$D$12 / 365) * 'Lookups and Calculations'!$F$12</f>
        <v>0</v>
      </c>
      <c r="M5042" s="3">
        <f>(G5042*2) * Dashboard!$I$13 * (Dashboard!$D$12 / 365) * 'Lookups and Calculations'!$F$12</f>
        <v>1602.0878730267946</v>
      </c>
      <c r="N5042" s="12">
        <f>H5042 * Dashboard!$I$14 * Dashboard!$I$15 * (Dashboard!$D$12 / 365) * 'Lookups and Calculations'!$F$12</f>
        <v>0</v>
      </c>
    </row>
    <row r="5043" spans="1:14" x14ac:dyDescent="0.35">
      <c r="A5043" s="2">
        <v>5042</v>
      </c>
      <c r="B5043" s="11">
        <v>-1.3995936345055404</v>
      </c>
      <c r="C5043" s="11">
        <v>-2.0142075151645544</v>
      </c>
      <c r="D5043" s="3">
        <f>B5043*Dashboard!$D$11*Dashboard!$D$10*SQRT(Dashboard!$D$12/365)</f>
        <v>-347493.58007015265</v>
      </c>
      <c r="E5043" s="3">
        <f>IF(Dashboard!$I$3,C5043*Dashboard!$E$11*Dashboard!$E$10*SQRT(Dashboard!$D$12/365),0)</f>
        <v>-1000182.0002503971</v>
      </c>
      <c r="F5043" s="3">
        <f>D5043+IF(Dashboard!$I$3,E5043,0)</f>
        <v>-1347675.5803205497</v>
      </c>
      <c r="G5043" s="3">
        <f>IF(Dashboard!$I$4, ('Lookups and Calculations'!$F$9) / (1 - 'Lookups and Calculations'!$F$10), 'Lookups and Calculations'!$F$9)</f>
        <v>1951878.888340465</v>
      </c>
      <c r="H5043" s="12">
        <f t="shared" si="156"/>
        <v>0</v>
      </c>
      <c r="I5043" s="12">
        <f t="shared" si="157"/>
        <v>0</v>
      </c>
      <c r="J5043" s="13">
        <f>(1 - Dashboard!$I$9) * H5043 * Dashboard!$I$8 * 'Lookups and Calculations'!$F$12</f>
        <v>0</v>
      </c>
      <c r="K5043" s="12">
        <f>(1 - Dashboard!$I$11) * I5043 * Dashboard!$I$10 * 'Lookups and Calculations'!$F$12</f>
        <v>0</v>
      </c>
      <c r="L5043" s="12">
        <f>(H5043 - I5043) * Dashboard!$I$13 * (Dashboard!$D$12 / 365) * 'Lookups and Calculations'!$F$12</f>
        <v>0</v>
      </c>
      <c r="M5043" s="3">
        <f>(G5043*2) * Dashboard!$I$13 * (Dashboard!$D$12 / 365) * 'Lookups and Calculations'!$F$12</f>
        <v>1602.0878730267946</v>
      </c>
      <c r="N5043" s="12">
        <f>H5043 * Dashboard!$I$14 * Dashboard!$I$15 * (Dashboard!$D$12 / 365) * 'Lookups and Calculations'!$F$12</f>
        <v>0</v>
      </c>
    </row>
    <row r="5044" spans="1:14" x14ac:dyDescent="0.35">
      <c r="A5044" s="2">
        <v>5043</v>
      </c>
      <c r="B5044" s="11">
        <v>-0.26457250756890616</v>
      </c>
      <c r="C5044" s="11">
        <v>0.3068705724926814</v>
      </c>
      <c r="D5044" s="3">
        <f>B5044*Dashboard!$D$11*Dashboard!$D$10*SQRT(Dashboard!$D$12/365)</f>
        <v>-65688.529567896388</v>
      </c>
      <c r="E5044" s="3">
        <f>IF(Dashboard!$I$3,C5044*Dashboard!$E$11*Dashboard!$E$10*SQRT(Dashboard!$D$12/365),0)</f>
        <v>152380.73570023378</v>
      </c>
      <c r="F5044" s="3">
        <f>D5044+IF(Dashboard!$I$3,E5044,0)</f>
        <v>86692.206132337393</v>
      </c>
      <c r="G5044" s="3">
        <f>IF(Dashboard!$I$4, ('Lookups and Calculations'!$F$9) / (1 - 'Lookups and Calculations'!$F$10), 'Lookups and Calculations'!$F$9)</f>
        <v>1951878.888340465</v>
      </c>
      <c r="H5044" s="12">
        <f t="shared" si="156"/>
        <v>0</v>
      </c>
      <c r="I5044" s="12">
        <f t="shared" si="157"/>
        <v>0</v>
      </c>
      <c r="J5044" s="13">
        <f>(1 - Dashboard!$I$9) * H5044 * Dashboard!$I$8 * 'Lookups and Calculations'!$F$12</f>
        <v>0</v>
      </c>
      <c r="K5044" s="12">
        <f>(1 - Dashboard!$I$11) * I5044 * Dashboard!$I$10 * 'Lookups and Calculations'!$F$12</f>
        <v>0</v>
      </c>
      <c r="L5044" s="12">
        <f>(H5044 - I5044) * Dashboard!$I$13 * (Dashboard!$D$12 / 365) * 'Lookups and Calculations'!$F$12</f>
        <v>0</v>
      </c>
      <c r="M5044" s="3">
        <f>(G5044*2) * Dashboard!$I$13 * (Dashboard!$D$12 / 365) * 'Lookups and Calculations'!$F$12</f>
        <v>1602.0878730267946</v>
      </c>
      <c r="N5044" s="12">
        <f>H5044 * Dashboard!$I$14 * Dashboard!$I$15 * (Dashboard!$D$12 / 365) * 'Lookups and Calculations'!$F$12</f>
        <v>0</v>
      </c>
    </row>
    <row r="5045" spans="1:14" x14ac:dyDescent="0.35">
      <c r="A5045" s="2">
        <v>5044</v>
      </c>
      <c r="B5045" s="11">
        <v>-1.305911077725</v>
      </c>
      <c r="C5045" s="11">
        <v>0.40695761876536518</v>
      </c>
      <c r="D5045" s="3">
        <f>B5045*Dashboard!$D$11*Dashboard!$D$10*SQRT(Dashboard!$D$12/365)</f>
        <v>-324233.90937488235</v>
      </c>
      <c r="E5045" s="3">
        <f>IF(Dashboard!$I$3,C5045*Dashboard!$E$11*Dashboard!$E$10*SQRT(Dashboard!$D$12/365),0)</f>
        <v>202080.31302108825</v>
      </c>
      <c r="F5045" s="3">
        <f>D5045+IF(Dashboard!$I$3,E5045,0)</f>
        <v>-122153.5963537941</v>
      </c>
      <c r="G5045" s="3">
        <f>IF(Dashboard!$I$4, ('Lookups and Calculations'!$F$9) / (1 - 'Lookups and Calculations'!$F$10), 'Lookups and Calculations'!$F$9)</f>
        <v>1951878.888340465</v>
      </c>
      <c r="H5045" s="12">
        <f t="shared" si="156"/>
        <v>0</v>
      </c>
      <c r="I5045" s="12">
        <f t="shared" si="157"/>
        <v>0</v>
      </c>
      <c r="J5045" s="13">
        <f>(1 - Dashboard!$I$9) * H5045 * Dashboard!$I$8 * 'Lookups and Calculations'!$F$12</f>
        <v>0</v>
      </c>
      <c r="K5045" s="12">
        <f>(1 - Dashboard!$I$11) * I5045 * Dashboard!$I$10 * 'Lookups and Calculations'!$F$12</f>
        <v>0</v>
      </c>
      <c r="L5045" s="12">
        <f>(H5045 - I5045) * Dashboard!$I$13 * (Dashboard!$D$12 / 365) * 'Lookups and Calculations'!$F$12</f>
        <v>0</v>
      </c>
      <c r="M5045" s="3">
        <f>(G5045*2) * Dashboard!$I$13 * (Dashboard!$D$12 / 365) * 'Lookups and Calculations'!$F$12</f>
        <v>1602.0878730267946</v>
      </c>
      <c r="N5045" s="12">
        <f>H5045 * Dashboard!$I$14 * Dashboard!$I$15 * (Dashboard!$D$12 / 365) * 'Lookups and Calculations'!$F$12</f>
        <v>0</v>
      </c>
    </row>
    <row r="5046" spans="1:14" x14ac:dyDescent="0.35">
      <c r="A5046" s="2">
        <v>5045</v>
      </c>
      <c r="B5046" s="11">
        <v>0.51003089614603581</v>
      </c>
      <c r="C5046" s="11">
        <v>-0.38328073553143732</v>
      </c>
      <c r="D5046" s="3">
        <f>B5046*Dashboard!$D$11*Dashboard!$D$10*SQRT(Dashboard!$D$12/365)</f>
        <v>126631.3719058806</v>
      </c>
      <c r="E5046" s="3">
        <f>IF(Dashboard!$I$3,C5046*Dashboard!$E$11*Dashboard!$E$10*SQRT(Dashboard!$D$12/365),0)</f>
        <v>-190323.23622819863</v>
      </c>
      <c r="F5046" s="3">
        <f>D5046+IF(Dashboard!$I$3,E5046,0)</f>
        <v>-63691.864322318026</v>
      </c>
      <c r="G5046" s="3">
        <f>IF(Dashboard!$I$4, ('Lookups and Calculations'!$F$9) / (1 - 'Lookups and Calculations'!$F$10), 'Lookups and Calculations'!$F$9)</f>
        <v>1951878.888340465</v>
      </c>
      <c r="H5046" s="12">
        <f t="shared" si="156"/>
        <v>0</v>
      </c>
      <c r="I5046" s="12">
        <f t="shared" si="157"/>
        <v>0</v>
      </c>
      <c r="J5046" s="13">
        <f>(1 - Dashboard!$I$9) * H5046 * Dashboard!$I$8 * 'Lookups and Calculations'!$F$12</f>
        <v>0</v>
      </c>
      <c r="K5046" s="12">
        <f>(1 - Dashboard!$I$11) * I5046 * Dashboard!$I$10 * 'Lookups and Calculations'!$F$12</f>
        <v>0</v>
      </c>
      <c r="L5046" s="12">
        <f>(H5046 - I5046) * Dashboard!$I$13 * (Dashboard!$D$12 / 365) * 'Lookups and Calculations'!$F$12</f>
        <v>0</v>
      </c>
      <c r="M5046" s="3">
        <f>(G5046*2) * Dashboard!$I$13 * (Dashboard!$D$12 / 365) * 'Lookups and Calculations'!$F$12</f>
        <v>1602.0878730267946</v>
      </c>
      <c r="N5046" s="12">
        <f>H5046 * Dashboard!$I$14 * Dashboard!$I$15 * (Dashboard!$D$12 / 365) * 'Lookups and Calculations'!$F$12</f>
        <v>0</v>
      </c>
    </row>
    <row r="5047" spans="1:14" x14ac:dyDescent="0.35">
      <c r="A5047" s="2">
        <v>5046</v>
      </c>
      <c r="B5047" s="11">
        <v>-0.61103063501976185</v>
      </c>
      <c r="C5047" s="11">
        <v>-0.56172956286041698</v>
      </c>
      <c r="D5047" s="3">
        <f>B5047*Dashboard!$D$11*Dashboard!$D$10*SQRT(Dashboard!$D$12/365)</f>
        <v>-151707.76549763978</v>
      </c>
      <c r="E5047" s="3">
        <f>IF(Dashboard!$I$3,C5047*Dashboard!$E$11*Dashboard!$E$10*SQRT(Dashboard!$D$12/365),0)</f>
        <v>-278934.4164151891</v>
      </c>
      <c r="F5047" s="3">
        <f>D5047+IF(Dashboard!$I$3,E5047,0)</f>
        <v>-430642.18191282888</v>
      </c>
      <c r="G5047" s="3">
        <f>IF(Dashboard!$I$4, ('Lookups and Calculations'!$F$9) / (1 - 'Lookups and Calculations'!$F$10), 'Lookups and Calculations'!$F$9)</f>
        <v>1951878.888340465</v>
      </c>
      <c r="H5047" s="12">
        <f t="shared" si="156"/>
        <v>0</v>
      </c>
      <c r="I5047" s="12">
        <f t="shared" si="157"/>
        <v>0</v>
      </c>
      <c r="J5047" s="13">
        <f>(1 - Dashboard!$I$9) * H5047 * Dashboard!$I$8 * 'Lookups and Calculations'!$F$12</f>
        <v>0</v>
      </c>
      <c r="K5047" s="12">
        <f>(1 - Dashboard!$I$11) * I5047 * Dashboard!$I$10 * 'Lookups and Calculations'!$F$12</f>
        <v>0</v>
      </c>
      <c r="L5047" s="12">
        <f>(H5047 - I5047) * Dashboard!$I$13 * (Dashboard!$D$12 / 365) * 'Lookups and Calculations'!$F$12</f>
        <v>0</v>
      </c>
      <c r="M5047" s="3">
        <f>(G5047*2) * Dashboard!$I$13 * (Dashboard!$D$12 / 365) * 'Lookups and Calculations'!$F$12</f>
        <v>1602.0878730267946</v>
      </c>
      <c r="N5047" s="12">
        <f>H5047 * Dashboard!$I$14 * Dashboard!$I$15 * (Dashboard!$D$12 / 365) * 'Lookups and Calculations'!$F$12</f>
        <v>0</v>
      </c>
    </row>
    <row r="5048" spans="1:14" x14ac:dyDescent="0.35">
      <c r="A5048" s="2">
        <v>5047</v>
      </c>
      <c r="B5048" s="11">
        <v>0.24502800083837337</v>
      </c>
      <c r="C5048" s="11">
        <v>6.8844469506519429E-2</v>
      </c>
      <c r="D5048" s="3">
        <f>B5048*Dashboard!$D$11*Dashboard!$D$10*SQRT(Dashboard!$D$12/365)</f>
        <v>60835.984909891122</v>
      </c>
      <c r="E5048" s="3">
        <f>IF(Dashboard!$I$3,C5048*Dashboard!$E$11*Dashboard!$E$10*SQRT(Dashboard!$D$12/365),0)</f>
        <v>34185.653016780983</v>
      </c>
      <c r="F5048" s="3">
        <f>D5048+IF(Dashboard!$I$3,E5048,0)</f>
        <v>95021.637926672105</v>
      </c>
      <c r="G5048" s="3">
        <f>IF(Dashboard!$I$4, ('Lookups and Calculations'!$F$9) / (1 - 'Lookups and Calculations'!$F$10), 'Lookups and Calculations'!$F$9)</f>
        <v>1951878.888340465</v>
      </c>
      <c r="H5048" s="12">
        <f t="shared" si="156"/>
        <v>0</v>
      </c>
      <c r="I5048" s="12">
        <f t="shared" si="157"/>
        <v>0</v>
      </c>
      <c r="J5048" s="13">
        <f>(1 - Dashboard!$I$9) * H5048 * Dashboard!$I$8 * 'Lookups and Calculations'!$F$12</f>
        <v>0</v>
      </c>
      <c r="K5048" s="12">
        <f>(1 - Dashboard!$I$11) * I5048 * Dashboard!$I$10 * 'Lookups and Calculations'!$F$12</f>
        <v>0</v>
      </c>
      <c r="L5048" s="12">
        <f>(H5048 - I5048) * Dashboard!$I$13 * (Dashboard!$D$12 / 365) * 'Lookups and Calculations'!$F$12</f>
        <v>0</v>
      </c>
      <c r="M5048" s="3">
        <f>(G5048*2) * Dashboard!$I$13 * (Dashboard!$D$12 / 365) * 'Lookups and Calculations'!$F$12</f>
        <v>1602.0878730267946</v>
      </c>
      <c r="N5048" s="12">
        <f>H5048 * Dashboard!$I$14 * Dashboard!$I$15 * (Dashboard!$D$12 / 365) * 'Lookups and Calculations'!$F$12</f>
        <v>0</v>
      </c>
    </row>
    <row r="5049" spans="1:14" x14ac:dyDescent="0.35">
      <c r="A5049" s="2">
        <v>5048</v>
      </c>
      <c r="B5049" s="11">
        <v>-0.40079106674756326</v>
      </c>
      <c r="C5049" s="11">
        <v>1.1979117101415316E-2</v>
      </c>
      <c r="D5049" s="3">
        <f>B5049*Dashboard!$D$11*Dashboard!$D$10*SQRT(Dashboard!$D$12/365)</f>
        <v>-99509.114081852415</v>
      </c>
      <c r="E5049" s="3">
        <f>IF(Dashboard!$I$3,C5049*Dashboard!$E$11*Dashboard!$E$10*SQRT(Dashboard!$D$12/365),0)</f>
        <v>5948.3927120331873</v>
      </c>
      <c r="F5049" s="3">
        <f>D5049+IF(Dashboard!$I$3,E5049,0)</f>
        <v>-93560.721369819221</v>
      </c>
      <c r="G5049" s="3">
        <f>IF(Dashboard!$I$4, ('Lookups and Calculations'!$F$9) / (1 - 'Lookups and Calculations'!$F$10), 'Lookups and Calculations'!$F$9)</f>
        <v>1951878.888340465</v>
      </c>
      <c r="H5049" s="12">
        <f t="shared" si="156"/>
        <v>0</v>
      </c>
      <c r="I5049" s="12">
        <f t="shared" si="157"/>
        <v>0</v>
      </c>
      <c r="J5049" s="13">
        <f>(1 - Dashboard!$I$9) * H5049 * Dashboard!$I$8 * 'Lookups and Calculations'!$F$12</f>
        <v>0</v>
      </c>
      <c r="K5049" s="12">
        <f>(1 - Dashboard!$I$11) * I5049 * Dashboard!$I$10 * 'Lookups and Calculations'!$F$12</f>
        <v>0</v>
      </c>
      <c r="L5049" s="12">
        <f>(H5049 - I5049) * Dashboard!$I$13 * (Dashboard!$D$12 / 365) * 'Lookups and Calculations'!$F$12</f>
        <v>0</v>
      </c>
      <c r="M5049" s="3">
        <f>(G5049*2) * Dashboard!$I$13 * (Dashboard!$D$12 / 365) * 'Lookups and Calculations'!$F$12</f>
        <v>1602.0878730267946</v>
      </c>
      <c r="N5049" s="12">
        <f>H5049 * Dashboard!$I$14 * Dashboard!$I$15 * (Dashboard!$D$12 / 365) * 'Lookups and Calculations'!$F$12</f>
        <v>0</v>
      </c>
    </row>
    <row r="5050" spans="1:14" x14ac:dyDescent="0.35">
      <c r="A5050" s="2">
        <v>5049</v>
      </c>
      <c r="B5050" s="11">
        <v>1.1637353626412332</v>
      </c>
      <c r="C5050" s="11">
        <v>-1.1119752183099514</v>
      </c>
      <c r="D5050" s="3">
        <f>B5050*Dashboard!$D$11*Dashboard!$D$10*SQRT(Dashboard!$D$12/365)</f>
        <v>288934.271669009</v>
      </c>
      <c r="E5050" s="3">
        <f>IF(Dashboard!$I$3,C5050*Dashboard!$E$11*Dashboard!$E$10*SQRT(Dashboard!$D$12/365),0)</f>
        <v>-552166.34319193172</v>
      </c>
      <c r="F5050" s="3">
        <f>D5050+IF(Dashboard!$I$3,E5050,0)</f>
        <v>-263232.07152292272</v>
      </c>
      <c r="G5050" s="3">
        <f>IF(Dashboard!$I$4, ('Lookups and Calculations'!$F$9) / (1 - 'Lookups and Calculations'!$F$10), 'Lookups and Calculations'!$F$9)</f>
        <v>1951878.888340465</v>
      </c>
      <c r="H5050" s="12">
        <f t="shared" si="156"/>
        <v>0</v>
      </c>
      <c r="I5050" s="12">
        <f t="shared" si="157"/>
        <v>0</v>
      </c>
      <c r="J5050" s="13">
        <f>(1 - Dashboard!$I$9) * H5050 * Dashboard!$I$8 * 'Lookups and Calculations'!$F$12</f>
        <v>0</v>
      </c>
      <c r="K5050" s="12">
        <f>(1 - Dashboard!$I$11) * I5050 * Dashboard!$I$10 * 'Lookups and Calculations'!$F$12</f>
        <v>0</v>
      </c>
      <c r="L5050" s="12">
        <f>(H5050 - I5050) * Dashboard!$I$13 * (Dashboard!$D$12 / 365) * 'Lookups and Calculations'!$F$12</f>
        <v>0</v>
      </c>
      <c r="M5050" s="3">
        <f>(G5050*2) * Dashboard!$I$13 * (Dashboard!$D$12 / 365) * 'Lookups and Calculations'!$F$12</f>
        <v>1602.0878730267946</v>
      </c>
      <c r="N5050" s="12">
        <f>H5050 * Dashboard!$I$14 * Dashboard!$I$15 * (Dashboard!$D$12 / 365) * 'Lookups and Calculations'!$F$12</f>
        <v>0</v>
      </c>
    </row>
    <row r="5051" spans="1:14" x14ac:dyDescent="0.35">
      <c r="A5051" s="2">
        <v>5050</v>
      </c>
      <c r="B5051" s="11">
        <v>-0.17145080511516675</v>
      </c>
      <c r="C5051" s="11">
        <v>0.76617122320990638</v>
      </c>
      <c r="D5051" s="3">
        <f>B5051*Dashboard!$D$11*Dashboard!$D$10*SQRT(Dashboard!$D$12/365)</f>
        <v>-42568.108775678695</v>
      </c>
      <c r="E5051" s="3">
        <f>IF(Dashboard!$I$3,C5051*Dashboard!$E$11*Dashboard!$E$10*SQRT(Dashboard!$D$12/365),0)</f>
        <v>380452.68960371875</v>
      </c>
      <c r="F5051" s="3">
        <f>D5051+IF(Dashboard!$I$3,E5051,0)</f>
        <v>337884.58082804008</v>
      </c>
      <c r="G5051" s="3">
        <f>IF(Dashboard!$I$4, ('Lookups and Calculations'!$F$9) / (1 - 'Lookups and Calculations'!$F$10), 'Lookups and Calculations'!$F$9)</f>
        <v>1951878.888340465</v>
      </c>
      <c r="H5051" s="12">
        <f t="shared" si="156"/>
        <v>0</v>
      </c>
      <c r="I5051" s="12">
        <f t="shared" si="157"/>
        <v>0</v>
      </c>
      <c r="J5051" s="13">
        <f>(1 - Dashboard!$I$9) * H5051 * Dashboard!$I$8 * 'Lookups and Calculations'!$F$12</f>
        <v>0</v>
      </c>
      <c r="K5051" s="12">
        <f>(1 - Dashboard!$I$11) * I5051 * Dashboard!$I$10 * 'Lookups and Calculations'!$F$12</f>
        <v>0</v>
      </c>
      <c r="L5051" s="12">
        <f>(H5051 - I5051) * Dashboard!$I$13 * (Dashboard!$D$12 / 365) * 'Lookups and Calculations'!$F$12</f>
        <v>0</v>
      </c>
      <c r="M5051" s="3">
        <f>(G5051*2) * Dashboard!$I$13 * (Dashboard!$D$12 / 365) * 'Lookups and Calculations'!$F$12</f>
        <v>1602.0878730267946</v>
      </c>
      <c r="N5051" s="12">
        <f>H5051 * Dashboard!$I$14 * Dashboard!$I$15 * (Dashboard!$D$12 / 365) * 'Lookups and Calculations'!$F$12</f>
        <v>0</v>
      </c>
    </row>
    <row r="5052" spans="1:14" x14ac:dyDescent="0.35">
      <c r="A5052" s="2">
        <v>5051</v>
      </c>
      <c r="B5052" s="11">
        <v>0.51952234484587823</v>
      </c>
      <c r="C5052" s="11">
        <v>3.0269614131352958</v>
      </c>
      <c r="D5052" s="3">
        <f>B5052*Dashboard!$D$11*Dashboard!$D$10*SQRT(Dashboard!$D$12/365)</f>
        <v>128987.92555648765</v>
      </c>
      <c r="E5052" s="3">
        <f>IF(Dashboard!$I$3,C5052*Dashboard!$E$11*Dashboard!$E$10*SQRT(Dashboard!$D$12/365),0)</f>
        <v>1503078.6540497497</v>
      </c>
      <c r="F5052" s="3">
        <f>D5052+IF(Dashboard!$I$3,E5052,0)</f>
        <v>1632066.5796062374</v>
      </c>
      <c r="G5052" s="3">
        <f>IF(Dashboard!$I$4, ('Lookups and Calculations'!$F$9) / (1 - 'Lookups and Calculations'!$F$10), 'Lookups and Calculations'!$F$9)</f>
        <v>1951878.888340465</v>
      </c>
      <c r="H5052" s="12">
        <f t="shared" si="156"/>
        <v>0</v>
      </c>
      <c r="I5052" s="12">
        <f t="shared" si="157"/>
        <v>0</v>
      </c>
      <c r="J5052" s="13">
        <f>(1 - Dashboard!$I$9) * H5052 * Dashboard!$I$8 * 'Lookups and Calculations'!$F$12</f>
        <v>0</v>
      </c>
      <c r="K5052" s="12">
        <f>(1 - Dashboard!$I$11) * I5052 * Dashboard!$I$10 * 'Lookups and Calculations'!$F$12</f>
        <v>0</v>
      </c>
      <c r="L5052" s="12">
        <f>(H5052 - I5052) * Dashboard!$I$13 * (Dashboard!$D$12 / 365) * 'Lookups and Calculations'!$F$12</f>
        <v>0</v>
      </c>
      <c r="M5052" s="3">
        <f>(G5052*2) * Dashboard!$I$13 * (Dashboard!$D$12 / 365) * 'Lookups and Calculations'!$F$12</f>
        <v>1602.0878730267946</v>
      </c>
      <c r="N5052" s="12">
        <f>H5052 * Dashboard!$I$14 * Dashboard!$I$15 * (Dashboard!$D$12 / 365) * 'Lookups and Calculations'!$F$12</f>
        <v>0</v>
      </c>
    </row>
    <row r="5053" spans="1:14" x14ac:dyDescent="0.35">
      <c r="A5053" s="2">
        <v>5052</v>
      </c>
      <c r="B5053" s="11">
        <v>-1.2663968944261295</v>
      </c>
      <c r="C5053" s="11">
        <v>-0.79779952105468577</v>
      </c>
      <c r="D5053" s="3">
        <f>B5053*Dashboard!$D$11*Dashboard!$D$10*SQRT(Dashboard!$D$12/365)</f>
        <v>-314423.25814044481</v>
      </c>
      <c r="E5053" s="3">
        <f>IF(Dashboard!$I$3,C5053*Dashboard!$E$11*Dashboard!$E$10*SQRT(Dashboard!$D$12/365),0)</f>
        <v>-396158.14892940404</v>
      </c>
      <c r="F5053" s="3">
        <f>D5053+IF(Dashboard!$I$3,E5053,0)</f>
        <v>-710581.40706984885</v>
      </c>
      <c r="G5053" s="3">
        <f>IF(Dashboard!$I$4, ('Lookups and Calculations'!$F$9) / (1 - 'Lookups and Calculations'!$F$10), 'Lookups and Calculations'!$F$9)</f>
        <v>1951878.888340465</v>
      </c>
      <c r="H5053" s="12">
        <f t="shared" si="156"/>
        <v>0</v>
      </c>
      <c r="I5053" s="12">
        <f t="shared" si="157"/>
        <v>0</v>
      </c>
      <c r="J5053" s="13">
        <f>(1 - Dashboard!$I$9) * H5053 * Dashboard!$I$8 * 'Lookups and Calculations'!$F$12</f>
        <v>0</v>
      </c>
      <c r="K5053" s="12">
        <f>(1 - Dashboard!$I$11) * I5053 * Dashboard!$I$10 * 'Lookups and Calculations'!$F$12</f>
        <v>0</v>
      </c>
      <c r="L5053" s="12">
        <f>(H5053 - I5053) * Dashboard!$I$13 * (Dashboard!$D$12 / 365) * 'Lookups and Calculations'!$F$12</f>
        <v>0</v>
      </c>
      <c r="M5053" s="3">
        <f>(G5053*2) * Dashboard!$I$13 * (Dashboard!$D$12 / 365) * 'Lookups and Calculations'!$F$12</f>
        <v>1602.0878730267946</v>
      </c>
      <c r="N5053" s="12">
        <f>H5053 * Dashboard!$I$14 * Dashboard!$I$15 * (Dashboard!$D$12 / 365) * 'Lookups and Calculations'!$F$12</f>
        <v>0</v>
      </c>
    </row>
    <row r="5054" spans="1:14" x14ac:dyDescent="0.35">
      <c r="A5054" s="2">
        <v>5053</v>
      </c>
      <c r="B5054" s="11">
        <v>-0.50761917189188188</v>
      </c>
      <c r="C5054" s="11">
        <v>0.50975440601920385</v>
      </c>
      <c r="D5054" s="3">
        <f>B5054*Dashboard!$D$11*Dashboard!$D$10*SQRT(Dashboard!$D$12/365)</f>
        <v>-126032.58474755372</v>
      </c>
      <c r="E5054" s="3">
        <f>IF(Dashboard!$I$3,C5054*Dashboard!$E$11*Dashboard!$E$10*SQRT(Dashboard!$D$12/365),0)</f>
        <v>253125.44889749726</v>
      </c>
      <c r="F5054" s="3">
        <f>D5054+IF(Dashboard!$I$3,E5054,0)</f>
        <v>127092.86414994355</v>
      </c>
      <c r="G5054" s="3">
        <f>IF(Dashboard!$I$4, ('Lookups and Calculations'!$F$9) / (1 - 'Lookups and Calculations'!$F$10), 'Lookups and Calculations'!$F$9)</f>
        <v>1951878.888340465</v>
      </c>
      <c r="H5054" s="12">
        <f t="shared" si="156"/>
        <v>0</v>
      </c>
      <c r="I5054" s="12">
        <f t="shared" si="157"/>
        <v>0</v>
      </c>
      <c r="J5054" s="13">
        <f>(1 - Dashboard!$I$9) * H5054 * Dashboard!$I$8 * 'Lookups and Calculations'!$F$12</f>
        <v>0</v>
      </c>
      <c r="K5054" s="12">
        <f>(1 - Dashboard!$I$11) * I5054 * Dashboard!$I$10 * 'Lookups and Calculations'!$F$12</f>
        <v>0</v>
      </c>
      <c r="L5054" s="12">
        <f>(H5054 - I5054) * Dashboard!$I$13 * (Dashboard!$D$12 / 365) * 'Lookups and Calculations'!$F$12</f>
        <v>0</v>
      </c>
      <c r="M5054" s="3">
        <f>(G5054*2) * Dashboard!$I$13 * (Dashboard!$D$12 / 365) * 'Lookups and Calculations'!$F$12</f>
        <v>1602.0878730267946</v>
      </c>
      <c r="N5054" s="12">
        <f>H5054 * Dashboard!$I$14 * Dashboard!$I$15 * (Dashboard!$D$12 / 365) * 'Lookups and Calculations'!$F$12</f>
        <v>0</v>
      </c>
    </row>
    <row r="5055" spans="1:14" x14ac:dyDescent="0.35">
      <c r="A5055" s="2">
        <v>5054</v>
      </c>
      <c r="B5055" s="11">
        <v>0.54731532651024906</v>
      </c>
      <c r="C5055" s="11">
        <v>0.16615516808564529</v>
      </c>
      <c r="D5055" s="3">
        <f>B5055*Dashboard!$D$11*Dashboard!$D$10*SQRT(Dashboard!$D$12/365)</f>
        <v>135888.41614266293</v>
      </c>
      <c r="E5055" s="3">
        <f>IF(Dashboard!$I$3,C5055*Dashboard!$E$11*Dashboard!$E$10*SQRT(Dashboard!$D$12/365),0)</f>
        <v>82506.597317637759</v>
      </c>
      <c r="F5055" s="3">
        <f>D5055+IF(Dashboard!$I$3,E5055,0)</f>
        <v>218395.01346030069</v>
      </c>
      <c r="G5055" s="3">
        <f>IF(Dashboard!$I$4, ('Lookups and Calculations'!$F$9) / (1 - 'Lookups and Calculations'!$F$10), 'Lookups and Calculations'!$F$9)</f>
        <v>1951878.888340465</v>
      </c>
      <c r="H5055" s="12">
        <f t="shared" si="156"/>
        <v>0</v>
      </c>
      <c r="I5055" s="12">
        <f t="shared" si="157"/>
        <v>0</v>
      </c>
      <c r="J5055" s="13">
        <f>(1 - Dashboard!$I$9) * H5055 * Dashboard!$I$8 * 'Lookups and Calculations'!$F$12</f>
        <v>0</v>
      </c>
      <c r="K5055" s="12">
        <f>(1 - Dashboard!$I$11) * I5055 * Dashboard!$I$10 * 'Lookups and Calculations'!$F$12</f>
        <v>0</v>
      </c>
      <c r="L5055" s="12">
        <f>(H5055 - I5055) * Dashboard!$I$13 * (Dashboard!$D$12 / 365) * 'Lookups and Calculations'!$F$12</f>
        <v>0</v>
      </c>
      <c r="M5055" s="3">
        <f>(G5055*2) * Dashboard!$I$13 * (Dashboard!$D$12 / 365) * 'Lookups and Calculations'!$F$12</f>
        <v>1602.0878730267946</v>
      </c>
      <c r="N5055" s="12">
        <f>H5055 * Dashboard!$I$14 * Dashboard!$I$15 * (Dashboard!$D$12 / 365) * 'Lookups and Calculations'!$F$12</f>
        <v>0</v>
      </c>
    </row>
    <row r="5056" spans="1:14" x14ac:dyDescent="0.35">
      <c r="A5056" s="2">
        <v>5055</v>
      </c>
      <c r="B5056" s="11">
        <v>2.2515418524812381</v>
      </c>
      <c r="C5056" s="11">
        <v>0.44461455175082981</v>
      </c>
      <c r="D5056" s="3">
        <f>B5056*Dashboard!$D$11*Dashboard!$D$10*SQRT(Dashboard!$D$12/365)</f>
        <v>559016.78866444691</v>
      </c>
      <c r="E5056" s="3">
        <f>IF(Dashboard!$I$3,C5056*Dashboard!$E$11*Dashboard!$E$10*SQRT(Dashboard!$D$12/365),0)</f>
        <v>220779.37271237341</v>
      </c>
      <c r="F5056" s="3">
        <f>D5056+IF(Dashboard!$I$3,E5056,0)</f>
        <v>779796.1613768203</v>
      </c>
      <c r="G5056" s="3">
        <f>IF(Dashboard!$I$4, ('Lookups and Calculations'!$F$9) / (1 - 'Lookups and Calculations'!$F$10), 'Lookups and Calculations'!$F$9)</f>
        <v>1951878.888340465</v>
      </c>
      <c r="H5056" s="12">
        <f t="shared" si="156"/>
        <v>0</v>
      </c>
      <c r="I5056" s="12">
        <f t="shared" si="157"/>
        <v>0</v>
      </c>
      <c r="J5056" s="13">
        <f>(1 - Dashboard!$I$9) * H5056 * Dashboard!$I$8 * 'Lookups and Calculations'!$F$12</f>
        <v>0</v>
      </c>
      <c r="K5056" s="12">
        <f>(1 - Dashboard!$I$11) * I5056 * Dashboard!$I$10 * 'Lookups and Calculations'!$F$12</f>
        <v>0</v>
      </c>
      <c r="L5056" s="12">
        <f>(H5056 - I5056) * Dashboard!$I$13 * (Dashboard!$D$12 / 365) * 'Lookups and Calculations'!$F$12</f>
        <v>0</v>
      </c>
      <c r="M5056" s="3">
        <f>(G5056*2) * Dashboard!$I$13 * (Dashboard!$D$12 / 365) * 'Lookups and Calculations'!$F$12</f>
        <v>1602.0878730267946</v>
      </c>
      <c r="N5056" s="12">
        <f>H5056 * Dashboard!$I$14 * Dashboard!$I$15 * (Dashboard!$D$12 / 365) * 'Lookups and Calculations'!$F$12</f>
        <v>0</v>
      </c>
    </row>
    <row r="5057" spans="1:14" x14ac:dyDescent="0.35">
      <c r="A5057" s="2">
        <v>5056</v>
      </c>
      <c r="B5057" s="11">
        <v>1.7433746617438297</v>
      </c>
      <c r="C5057" s="11">
        <v>4.0085191832006227E-2</v>
      </c>
      <c r="D5057" s="3">
        <f>B5057*Dashboard!$D$11*Dashboard!$D$10*SQRT(Dashboard!$D$12/365)</f>
        <v>432848.14082980633</v>
      </c>
      <c r="E5057" s="3">
        <f>IF(Dashboard!$I$3,C5057*Dashboard!$E$11*Dashboard!$E$10*SQRT(Dashboard!$D$12/365),0)</f>
        <v>19904.844483554338</v>
      </c>
      <c r="F5057" s="3">
        <f>D5057+IF(Dashboard!$I$3,E5057,0)</f>
        <v>452752.9853133607</v>
      </c>
      <c r="G5057" s="3">
        <f>IF(Dashboard!$I$4, ('Lookups and Calculations'!$F$9) / (1 - 'Lookups and Calculations'!$F$10), 'Lookups and Calculations'!$F$9)</f>
        <v>1951878.888340465</v>
      </c>
      <c r="H5057" s="12">
        <f t="shared" si="156"/>
        <v>0</v>
      </c>
      <c r="I5057" s="12">
        <f t="shared" si="157"/>
        <v>0</v>
      </c>
      <c r="J5057" s="13">
        <f>(1 - Dashboard!$I$9) * H5057 * Dashboard!$I$8 * 'Lookups and Calculations'!$F$12</f>
        <v>0</v>
      </c>
      <c r="K5057" s="12">
        <f>(1 - Dashboard!$I$11) * I5057 * Dashboard!$I$10 * 'Lookups and Calculations'!$F$12</f>
        <v>0</v>
      </c>
      <c r="L5057" s="12">
        <f>(H5057 - I5057) * Dashboard!$I$13 * (Dashboard!$D$12 / 365) * 'Lookups and Calculations'!$F$12</f>
        <v>0</v>
      </c>
      <c r="M5057" s="3">
        <f>(G5057*2) * Dashboard!$I$13 * (Dashboard!$D$12 / 365) * 'Lookups and Calculations'!$F$12</f>
        <v>1602.0878730267946</v>
      </c>
      <c r="N5057" s="12">
        <f>H5057 * Dashboard!$I$14 * Dashboard!$I$15 * (Dashboard!$D$12 / 365) * 'Lookups and Calculations'!$F$12</f>
        <v>0</v>
      </c>
    </row>
    <row r="5058" spans="1:14" x14ac:dyDescent="0.35">
      <c r="A5058" s="2">
        <v>5057</v>
      </c>
      <c r="B5058" s="11">
        <v>-0.59844110458566735</v>
      </c>
      <c r="C5058" s="11">
        <v>0.38523093200834774</v>
      </c>
      <c r="D5058" s="3">
        <f>B5058*Dashboard!$D$11*Dashboard!$D$10*SQRT(Dashboard!$D$12/365)</f>
        <v>-148582.01464104117</v>
      </c>
      <c r="E5058" s="3">
        <f>IF(Dashboard!$I$3,C5058*Dashboard!$E$11*Dashboard!$E$10*SQRT(Dashboard!$D$12/365),0)</f>
        <v>191291.63268113221</v>
      </c>
      <c r="F5058" s="3">
        <f>D5058+IF(Dashboard!$I$3,E5058,0)</f>
        <v>42709.618040091038</v>
      </c>
      <c r="G5058" s="3">
        <f>IF(Dashboard!$I$4, ('Lookups and Calculations'!$F$9) / (1 - 'Lookups and Calculations'!$F$10), 'Lookups and Calculations'!$F$9)</f>
        <v>1951878.888340465</v>
      </c>
      <c r="H5058" s="12">
        <f t="shared" si="156"/>
        <v>0</v>
      </c>
      <c r="I5058" s="12">
        <f t="shared" si="157"/>
        <v>0</v>
      </c>
      <c r="J5058" s="13">
        <f>(1 - Dashboard!$I$9) * H5058 * Dashboard!$I$8 * 'Lookups and Calculations'!$F$12</f>
        <v>0</v>
      </c>
      <c r="K5058" s="12">
        <f>(1 - Dashboard!$I$11) * I5058 * Dashboard!$I$10 * 'Lookups and Calculations'!$F$12</f>
        <v>0</v>
      </c>
      <c r="L5058" s="12">
        <f>(H5058 - I5058) * Dashboard!$I$13 * (Dashboard!$D$12 / 365) * 'Lookups and Calculations'!$F$12</f>
        <v>0</v>
      </c>
      <c r="M5058" s="3">
        <f>(G5058*2) * Dashboard!$I$13 * (Dashboard!$D$12 / 365) * 'Lookups and Calculations'!$F$12</f>
        <v>1602.0878730267946</v>
      </c>
      <c r="N5058" s="12">
        <f>H5058 * Dashboard!$I$14 * Dashboard!$I$15 * (Dashboard!$D$12 / 365) * 'Lookups and Calculations'!$F$12</f>
        <v>0</v>
      </c>
    </row>
    <row r="5059" spans="1:14" x14ac:dyDescent="0.35">
      <c r="A5059" s="2">
        <v>5058</v>
      </c>
      <c r="B5059" s="11">
        <v>0.69743250606866714</v>
      </c>
      <c r="C5059" s="11">
        <v>-0.93697655394694745</v>
      </c>
      <c r="D5059" s="3">
        <f>B5059*Dashboard!$D$11*Dashboard!$D$10*SQRT(Dashboard!$D$12/365)</f>
        <v>173159.77467754067</v>
      </c>
      <c r="E5059" s="3">
        <f>IF(Dashboard!$I$3,C5059*Dashboard!$E$11*Dashboard!$E$10*SQRT(Dashboard!$D$12/365),0)</f>
        <v>-465268.38811730884</v>
      </c>
      <c r="F5059" s="3">
        <f>D5059+IF(Dashboard!$I$3,E5059,0)</f>
        <v>-292108.6134397682</v>
      </c>
      <c r="G5059" s="3">
        <f>IF(Dashboard!$I$4, ('Lookups and Calculations'!$F$9) / (1 - 'Lookups and Calculations'!$F$10), 'Lookups and Calculations'!$F$9)</f>
        <v>1951878.888340465</v>
      </c>
      <c r="H5059" s="12">
        <f t="shared" ref="H5059:H5122" si="158">MAX(0,F5059-G5059)</f>
        <v>0</v>
      </c>
      <c r="I5059" s="12">
        <f t="shared" ref="I5059:I5122" si="159">MAX(0,-F5059-G5059)</f>
        <v>0</v>
      </c>
      <c r="J5059" s="13">
        <f>(1 - Dashboard!$I$9) * H5059 * Dashboard!$I$8 * 'Lookups and Calculations'!$F$12</f>
        <v>0</v>
      </c>
      <c r="K5059" s="12">
        <f>(1 - Dashboard!$I$11) * I5059 * Dashboard!$I$10 * 'Lookups and Calculations'!$F$12</f>
        <v>0</v>
      </c>
      <c r="L5059" s="12">
        <f>(H5059 - I5059) * Dashboard!$I$13 * (Dashboard!$D$12 / 365) * 'Lookups and Calculations'!$F$12</f>
        <v>0</v>
      </c>
      <c r="M5059" s="3">
        <f>(G5059*2) * Dashboard!$I$13 * (Dashboard!$D$12 / 365) * 'Lookups and Calculations'!$F$12</f>
        <v>1602.0878730267946</v>
      </c>
      <c r="N5059" s="12">
        <f>H5059 * Dashboard!$I$14 * Dashboard!$I$15 * (Dashboard!$D$12 / 365) * 'Lookups and Calculations'!$F$12</f>
        <v>0</v>
      </c>
    </row>
    <row r="5060" spans="1:14" x14ac:dyDescent="0.35">
      <c r="A5060" s="2">
        <v>5059</v>
      </c>
      <c r="B5060" s="11">
        <v>-0.27001794370717569</v>
      </c>
      <c r="C5060" s="11">
        <v>-0.63847208772644193</v>
      </c>
      <c r="D5060" s="3">
        <f>B5060*Dashboard!$D$11*Dashboard!$D$10*SQRT(Dashboard!$D$12/365)</f>
        <v>-67040.532072108384</v>
      </c>
      <c r="E5060" s="3">
        <f>IF(Dashboard!$I$3,C5060*Dashboard!$E$11*Dashboard!$E$10*SQRT(Dashboard!$D$12/365),0)</f>
        <v>-317041.95570639061</v>
      </c>
      <c r="F5060" s="3">
        <f>D5060+IF(Dashboard!$I$3,E5060,0)</f>
        <v>-384082.48777849902</v>
      </c>
      <c r="G5060" s="3">
        <f>IF(Dashboard!$I$4, ('Lookups and Calculations'!$F$9) / (1 - 'Lookups and Calculations'!$F$10), 'Lookups and Calculations'!$F$9)</f>
        <v>1951878.888340465</v>
      </c>
      <c r="H5060" s="12">
        <f t="shared" si="158"/>
        <v>0</v>
      </c>
      <c r="I5060" s="12">
        <f t="shared" si="159"/>
        <v>0</v>
      </c>
      <c r="J5060" s="13">
        <f>(1 - Dashboard!$I$9) * H5060 * Dashboard!$I$8 * 'Lookups and Calculations'!$F$12</f>
        <v>0</v>
      </c>
      <c r="K5060" s="12">
        <f>(1 - Dashboard!$I$11) * I5060 * Dashboard!$I$10 * 'Lookups and Calculations'!$F$12</f>
        <v>0</v>
      </c>
      <c r="L5060" s="12">
        <f>(H5060 - I5060) * Dashboard!$I$13 * (Dashboard!$D$12 / 365) * 'Lookups and Calculations'!$F$12</f>
        <v>0</v>
      </c>
      <c r="M5060" s="3">
        <f>(G5060*2) * Dashboard!$I$13 * (Dashboard!$D$12 / 365) * 'Lookups and Calculations'!$F$12</f>
        <v>1602.0878730267946</v>
      </c>
      <c r="N5060" s="12">
        <f>H5060 * Dashboard!$I$14 * Dashboard!$I$15 * (Dashboard!$D$12 / 365) * 'Lookups and Calculations'!$F$12</f>
        <v>0</v>
      </c>
    </row>
    <row r="5061" spans="1:14" x14ac:dyDescent="0.35">
      <c r="A5061" s="2">
        <v>5060</v>
      </c>
      <c r="B5061" s="11">
        <v>-0.61786530913741977</v>
      </c>
      <c r="C5061" s="11">
        <v>1.0504704850876825</v>
      </c>
      <c r="D5061" s="3">
        <f>B5061*Dashboard!$D$11*Dashboard!$D$10*SQRT(Dashboard!$D$12/365)</f>
        <v>-153404.69046157532</v>
      </c>
      <c r="E5061" s="3">
        <f>IF(Dashboard!$I$3,C5061*Dashboard!$E$11*Dashboard!$E$10*SQRT(Dashboard!$D$12/365),0)</f>
        <v>521625.33555693121</v>
      </c>
      <c r="F5061" s="3">
        <f>D5061+IF(Dashboard!$I$3,E5061,0)</f>
        <v>368220.64509535593</v>
      </c>
      <c r="G5061" s="3">
        <f>IF(Dashboard!$I$4, ('Lookups and Calculations'!$F$9) / (1 - 'Lookups and Calculations'!$F$10), 'Lookups and Calculations'!$F$9)</f>
        <v>1951878.888340465</v>
      </c>
      <c r="H5061" s="12">
        <f t="shared" si="158"/>
        <v>0</v>
      </c>
      <c r="I5061" s="12">
        <f t="shared" si="159"/>
        <v>0</v>
      </c>
      <c r="J5061" s="13">
        <f>(1 - Dashboard!$I$9) * H5061 * Dashboard!$I$8 * 'Lookups and Calculations'!$F$12</f>
        <v>0</v>
      </c>
      <c r="K5061" s="12">
        <f>(1 - Dashboard!$I$11) * I5061 * Dashboard!$I$10 * 'Lookups and Calculations'!$F$12</f>
        <v>0</v>
      </c>
      <c r="L5061" s="12">
        <f>(H5061 - I5061) * Dashboard!$I$13 * (Dashboard!$D$12 / 365) * 'Lookups and Calculations'!$F$12</f>
        <v>0</v>
      </c>
      <c r="M5061" s="3">
        <f>(G5061*2) * Dashboard!$I$13 * (Dashboard!$D$12 / 365) * 'Lookups and Calculations'!$F$12</f>
        <v>1602.0878730267946</v>
      </c>
      <c r="N5061" s="12">
        <f>H5061 * Dashboard!$I$14 * Dashboard!$I$15 * (Dashboard!$D$12 / 365) * 'Lookups and Calculations'!$F$12</f>
        <v>0</v>
      </c>
    </row>
    <row r="5062" spans="1:14" x14ac:dyDescent="0.35">
      <c r="A5062" s="2">
        <v>5061</v>
      </c>
      <c r="B5062" s="11">
        <v>1.8883024953860732</v>
      </c>
      <c r="C5062" s="11">
        <v>1.5564946205572261</v>
      </c>
      <c r="D5062" s="3">
        <f>B5062*Dashboard!$D$11*Dashboard!$D$10*SQRT(Dashboard!$D$12/365)</f>
        <v>468831.07939321792</v>
      </c>
      <c r="E5062" s="3">
        <f>IF(Dashboard!$I$3,C5062*Dashboard!$E$11*Dashboard!$E$10*SQRT(Dashboard!$D$12/365),0)</f>
        <v>772898.46813064127</v>
      </c>
      <c r="F5062" s="3">
        <f>D5062+IF(Dashboard!$I$3,E5062,0)</f>
        <v>1241729.5475238592</v>
      </c>
      <c r="G5062" s="3">
        <f>IF(Dashboard!$I$4, ('Lookups and Calculations'!$F$9) / (1 - 'Lookups and Calculations'!$F$10), 'Lookups and Calculations'!$F$9)</f>
        <v>1951878.888340465</v>
      </c>
      <c r="H5062" s="12">
        <f t="shared" si="158"/>
        <v>0</v>
      </c>
      <c r="I5062" s="12">
        <f t="shared" si="159"/>
        <v>0</v>
      </c>
      <c r="J5062" s="13">
        <f>(1 - Dashboard!$I$9) * H5062 * Dashboard!$I$8 * 'Lookups and Calculations'!$F$12</f>
        <v>0</v>
      </c>
      <c r="K5062" s="12">
        <f>(1 - Dashboard!$I$11) * I5062 * Dashboard!$I$10 * 'Lookups and Calculations'!$F$12</f>
        <v>0</v>
      </c>
      <c r="L5062" s="12">
        <f>(H5062 - I5062) * Dashboard!$I$13 * (Dashboard!$D$12 / 365) * 'Lookups and Calculations'!$F$12</f>
        <v>0</v>
      </c>
      <c r="M5062" s="3">
        <f>(G5062*2) * Dashboard!$I$13 * (Dashboard!$D$12 / 365) * 'Lookups and Calculations'!$F$12</f>
        <v>1602.0878730267946</v>
      </c>
      <c r="N5062" s="12">
        <f>H5062 * Dashboard!$I$14 * Dashboard!$I$15 * (Dashboard!$D$12 / 365) * 'Lookups and Calculations'!$F$12</f>
        <v>0</v>
      </c>
    </row>
    <row r="5063" spans="1:14" x14ac:dyDescent="0.35">
      <c r="A5063" s="2">
        <v>5062</v>
      </c>
      <c r="B5063" s="11">
        <v>-0.66134361593874358</v>
      </c>
      <c r="C5063" s="11">
        <v>-1.4019053651496642</v>
      </c>
      <c r="D5063" s="3">
        <f>B5063*Dashboard!$D$11*Dashboard!$D$10*SQRT(Dashboard!$D$12/365)</f>
        <v>-164199.56128214611</v>
      </c>
      <c r="E5063" s="3">
        <f>IF(Dashboard!$I$3,C5063*Dashboard!$E$11*Dashboard!$E$10*SQRT(Dashboard!$D$12/365),0)</f>
        <v>-696135.08127666905</v>
      </c>
      <c r="F5063" s="3">
        <f>D5063+IF(Dashboard!$I$3,E5063,0)</f>
        <v>-860334.64255881519</v>
      </c>
      <c r="G5063" s="3">
        <f>IF(Dashboard!$I$4, ('Lookups and Calculations'!$F$9) / (1 - 'Lookups and Calculations'!$F$10), 'Lookups and Calculations'!$F$9)</f>
        <v>1951878.888340465</v>
      </c>
      <c r="H5063" s="12">
        <f t="shared" si="158"/>
        <v>0</v>
      </c>
      <c r="I5063" s="12">
        <f t="shared" si="159"/>
        <v>0</v>
      </c>
      <c r="J5063" s="13">
        <f>(1 - Dashboard!$I$9) * H5063 * Dashboard!$I$8 * 'Lookups and Calculations'!$F$12</f>
        <v>0</v>
      </c>
      <c r="K5063" s="12">
        <f>(1 - Dashboard!$I$11) * I5063 * Dashboard!$I$10 * 'Lookups and Calculations'!$F$12</f>
        <v>0</v>
      </c>
      <c r="L5063" s="12">
        <f>(H5063 - I5063) * Dashboard!$I$13 * (Dashboard!$D$12 / 365) * 'Lookups and Calculations'!$F$12</f>
        <v>0</v>
      </c>
      <c r="M5063" s="3">
        <f>(G5063*2) * Dashboard!$I$13 * (Dashboard!$D$12 / 365) * 'Lookups and Calculations'!$F$12</f>
        <v>1602.0878730267946</v>
      </c>
      <c r="N5063" s="12">
        <f>H5063 * Dashboard!$I$14 * Dashboard!$I$15 * (Dashboard!$D$12 / 365) * 'Lookups and Calculations'!$F$12</f>
        <v>0</v>
      </c>
    </row>
    <row r="5064" spans="1:14" x14ac:dyDescent="0.35">
      <c r="A5064" s="2">
        <v>5063</v>
      </c>
      <c r="B5064" s="11">
        <v>2.1544084111235584</v>
      </c>
      <c r="C5064" s="11">
        <v>-1.5392714105266285</v>
      </c>
      <c r="D5064" s="3">
        <f>B5064*Dashboard!$D$11*Dashboard!$D$10*SQRT(Dashboard!$D$12/365)</f>
        <v>534900.32625009841</v>
      </c>
      <c r="E5064" s="3">
        <f>IF(Dashboard!$I$3,C5064*Dashboard!$E$11*Dashboard!$E$10*SQRT(Dashboard!$D$12/365),0)</f>
        <v>-764346.05010546651</v>
      </c>
      <c r="F5064" s="3">
        <f>D5064+IF(Dashboard!$I$3,E5064,0)</f>
        <v>-229445.72385536809</v>
      </c>
      <c r="G5064" s="3">
        <f>IF(Dashboard!$I$4, ('Lookups and Calculations'!$F$9) / (1 - 'Lookups and Calculations'!$F$10), 'Lookups and Calculations'!$F$9)</f>
        <v>1951878.888340465</v>
      </c>
      <c r="H5064" s="12">
        <f t="shared" si="158"/>
        <v>0</v>
      </c>
      <c r="I5064" s="12">
        <f t="shared" si="159"/>
        <v>0</v>
      </c>
      <c r="J5064" s="13">
        <f>(1 - Dashboard!$I$9) * H5064 * Dashboard!$I$8 * 'Lookups and Calculations'!$F$12</f>
        <v>0</v>
      </c>
      <c r="K5064" s="12">
        <f>(1 - Dashboard!$I$11) * I5064 * Dashboard!$I$10 * 'Lookups and Calculations'!$F$12</f>
        <v>0</v>
      </c>
      <c r="L5064" s="12">
        <f>(H5064 - I5064) * Dashboard!$I$13 * (Dashboard!$D$12 / 365) * 'Lookups and Calculations'!$F$12</f>
        <v>0</v>
      </c>
      <c r="M5064" s="3">
        <f>(G5064*2) * Dashboard!$I$13 * (Dashboard!$D$12 / 365) * 'Lookups and Calculations'!$F$12</f>
        <v>1602.0878730267946</v>
      </c>
      <c r="N5064" s="12">
        <f>H5064 * Dashboard!$I$14 * Dashboard!$I$15 * (Dashboard!$D$12 / 365) * 'Lookups and Calculations'!$F$12</f>
        <v>0</v>
      </c>
    </row>
    <row r="5065" spans="1:14" x14ac:dyDescent="0.35">
      <c r="A5065" s="2">
        <v>5064</v>
      </c>
      <c r="B5065" s="11">
        <v>0.38319632004231546</v>
      </c>
      <c r="C5065" s="11">
        <v>1.104868582943034</v>
      </c>
      <c r="D5065" s="3">
        <f>B5065*Dashboard!$D$11*Dashboard!$D$10*SQRT(Dashboard!$D$12/365)</f>
        <v>95140.659287333343</v>
      </c>
      <c r="E5065" s="3">
        <f>IF(Dashboard!$I$3,C5065*Dashboard!$E$11*Dashboard!$E$10*SQRT(Dashboard!$D$12/365),0)</f>
        <v>548637.4472252453</v>
      </c>
      <c r="F5065" s="3">
        <f>D5065+IF(Dashboard!$I$3,E5065,0)</f>
        <v>643778.10651257867</v>
      </c>
      <c r="G5065" s="3">
        <f>IF(Dashboard!$I$4, ('Lookups and Calculations'!$F$9) / (1 - 'Lookups and Calculations'!$F$10), 'Lookups and Calculations'!$F$9)</f>
        <v>1951878.888340465</v>
      </c>
      <c r="H5065" s="12">
        <f t="shared" si="158"/>
        <v>0</v>
      </c>
      <c r="I5065" s="12">
        <f t="shared" si="159"/>
        <v>0</v>
      </c>
      <c r="J5065" s="13">
        <f>(1 - Dashboard!$I$9) * H5065 * Dashboard!$I$8 * 'Lookups and Calculations'!$F$12</f>
        <v>0</v>
      </c>
      <c r="K5065" s="12">
        <f>(1 - Dashboard!$I$11) * I5065 * Dashboard!$I$10 * 'Lookups and Calculations'!$F$12</f>
        <v>0</v>
      </c>
      <c r="L5065" s="12">
        <f>(H5065 - I5065) * Dashboard!$I$13 * (Dashboard!$D$12 / 365) * 'Lookups and Calculations'!$F$12</f>
        <v>0</v>
      </c>
      <c r="M5065" s="3">
        <f>(G5065*2) * Dashboard!$I$13 * (Dashboard!$D$12 / 365) * 'Lookups and Calculations'!$F$12</f>
        <v>1602.0878730267946</v>
      </c>
      <c r="N5065" s="12">
        <f>H5065 * Dashboard!$I$14 * Dashboard!$I$15 * (Dashboard!$D$12 / 365) * 'Lookups and Calculations'!$F$12</f>
        <v>0</v>
      </c>
    </row>
    <row r="5066" spans="1:14" x14ac:dyDescent="0.35">
      <c r="A5066" s="2">
        <v>5065</v>
      </c>
      <c r="B5066" s="11">
        <v>1.8767509248853509</v>
      </c>
      <c r="C5066" s="11">
        <v>-0.42444274543113902</v>
      </c>
      <c r="D5066" s="3">
        <f>B5066*Dashboard!$D$11*Dashboard!$D$10*SQRT(Dashboard!$D$12/365)</f>
        <v>465963.03506251704</v>
      </c>
      <c r="E5066" s="3">
        <f>IF(Dashboard!$I$3,C5066*Dashboard!$E$11*Dashboard!$E$10*SQRT(Dashboard!$D$12/365),0)</f>
        <v>-210762.78929601988</v>
      </c>
      <c r="F5066" s="3">
        <f>D5066+IF(Dashboard!$I$3,E5066,0)</f>
        <v>255200.24576649716</v>
      </c>
      <c r="G5066" s="3">
        <f>IF(Dashboard!$I$4, ('Lookups and Calculations'!$F$9) / (1 - 'Lookups and Calculations'!$F$10), 'Lookups and Calculations'!$F$9)</f>
        <v>1951878.888340465</v>
      </c>
      <c r="H5066" s="12">
        <f t="shared" si="158"/>
        <v>0</v>
      </c>
      <c r="I5066" s="12">
        <f t="shared" si="159"/>
        <v>0</v>
      </c>
      <c r="J5066" s="13">
        <f>(1 - Dashboard!$I$9) * H5066 * Dashboard!$I$8 * 'Lookups and Calculations'!$F$12</f>
        <v>0</v>
      </c>
      <c r="K5066" s="12">
        <f>(1 - Dashboard!$I$11) * I5066 * Dashboard!$I$10 * 'Lookups and Calculations'!$F$12</f>
        <v>0</v>
      </c>
      <c r="L5066" s="12">
        <f>(H5066 - I5066) * Dashboard!$I$13 * (Dashboard!$D$12 / 365) * 'Lookups and Calculations'!$F$12</f>
        <v>0</v>
      </c>
      <c r="M5066" s="3">
        <f>(G5066*2) * Dashboard!$I$13 * (Dashboard!$D$12 / 365) * 'Lookups and Calculations'!$F$12</f>
        <v>1602.0878730267946</v>
      </c>
      <c r="N5066" s="12">
        <f>H5066 * Dashboard!$I$14 * Dashboard!$I$15 * (Dashboard!$D$12 / 365) * 'Lookups and Calculations'!$F$12</f>
        <v>0</v>
      </c>
    </row>
    <row r="5067" spans="1:14" x14ac:dyDescent="0.35">
      <c r="A5067" s="2">
        <v>5066</v>
      </c>
      <c r="B5067" s="11">
        <v>-0.28258742728426317</v>
      </c>
      <c r="C5067" s="11">
        <v>-0.79118611637923641</v>
      </c>
      <c r="D5067" s="3">
        <f>B5067*Dashboard!$D$11*Dashboard!$D$10*SQRT(Dashboard!$D$12/365)</f>
        <v>-70161.305659634905</v>
      </c>
      <c r="E5067" s="3">
        <f>IF(Dashboard!$I$3,C5067*Dashboard!$E$11*Dashboard!$E$10*SQRT(Dashboard!$D$12/365),0)</f>
        <v>-392874.17333753669</v>
      </c>
      <c r="F5067" s="3">
        <f>D5067+IF(Dashboard!$I$3,E5067,0)</f>
        <v>-463035.47899717162</v>
      </c>
      <c r="G5067" s="3">
        <f>IF(Dashboard!$I$4, ('Lookups and Calculations'!$F$9) / (1 - 'Lookups and Calculations'!$F$10), 'Lookups and Calculations'!$F$9)</f>
        <v>1951878.888340465</v>
      </c>
      <c r="H5067" s="12">
        <f t="shared" si="158"/>
        <v>0</v>
      </c>
      <c r="I5067" s="12">
        <f t="shared" si="159"/>
        <v>0</v>
      </c>
      <c r="J5067" s="13">
        <f>(1 - Dashboard!$I$9) * H5067 * Dashboard!$I$8 * 'Lookups and Calculations'!$F$12</f>
        <v>0</v>
      </c>
      <c r="K5067" s="12">
        <f>(1 - Dashboard!$I$11) * I5067 * Dashboard!$I$10 * 'Lookups and Calculations'!$F$12</f>
        <v>0</v>
      </c>
      <c r="L5067" s="12">
        <f>(H5067 - I5067) * Dashboard!$I$13 * (Dashboard!$D$12 / 365) * 'Lookups and Calculations'!$F$12</f>
        <v>0</v>
      </c>
      <c r="M5067" s="3">
        <f>(G5067*2) * Dashboard!$I$13 * (Dashboard!$D$12 / 365) * 'Lookups and Calculations'!$F$12</f>
        <v>1602.0878730267946</v>
      </c>
      <c r="N5067" s="12">
        <f>H5067 * Dashboard!$I$14 * Dashboard!$I$15 * (Dashboard!$D$12 / 365) * 'Lookups and Calculations'!$F$12</f>
        <v>0</v>
      </c>
    </row>
    <row r="5068" spans="1:14" x14ac:dyDescent="0.35">
      <c r="A5068" s="2">
        <v>5067</v>
      </c>
      <c r="B5068" s="11">
        <v>-7.5860285428382981E-2</v>
      </c>
      <c r="C5068" s="11">
        <v>-0.14048015614494333</v>
      </c>
      <c r="D5068" s="3">
        <f>B5068*Dashboard!$D$11*Dashboard!$D$10*SQRT(Dashboard!$D$12/365)</f>
        <v>-18834.725679475847</v>
      </c>
      <c r="E5068" s="3">
        <f>IF(Dashboard!$I$3,C5068*Dashboard!$E$11*Dashboard!$E$10*SQRT(Dashboard!$D$12/365),0)</f>
        <v>-69757.322674401134</v>
      </c>
      <c r="F5068" s="3">
        <f>D5068+IF(Dashboard!$I$3,E5068,0)</f>
        <v>-88592.048353876977</v>
      </c>
      <c r="G5068" s="3">
        <f>IF(Dashboard!$I$4, ('Lookups and Calculations'!$F$9) / (1 - 'Lookups and Calculations'!$F$10), 'Lookups and Calculations'!$F$9)</f>
        <v>1951878.888340465</v>
      </c>
      <c r="H5068" s="12">
        <f t="shared" si="158"/>
        <v>0</v>
      </c>
      <c r="I5068" s="12">
        <f t="shared" si="159"/>
        <v>0</v>
      </c>
      <c r="J5068" s="13">
        <f>(1 - Dashboard!$I$9) * H5068 * Dashboard!$I$8 * 'Lookups and Calculations'!$F$12</f>
        <v>0</v>
      </c>
      <c r="K5068" s="12">
        <f>(1 - Dashboard!$I$11) * I5068 * Dashboard!$I$10 * 'Lookups and Calculations'!$F$12</f>
        <v>0</v>
      </c>
      <c r="L5068" s="12">
        <f>(H5068 - I5068) * Dashboard!$I$13 * (Dashboard!$D$12 / 365) * 'Lookups and Calculations'!$F$12</f>
        <v>0</v>
      </c>
      <c r="M5068" s="3">
        <f>(G5068*2) * Dashboard!$I$13 * (Dashboard!$D$12 / 365) * 'Lookups and Calculations'!$F$12</f>
        <v>1602.0878730267946</v>
      </c>
      <c r="N5068" s="12">
        <f>H5068 * Dashboard!$I$14 * Dashboard!$I$15 * (Dashboard!$D$12 / 365) * 'Lookups and Calculations'!$F$12</f>
        <v>0</v>
      </c>
    </row>
    <row r="5069" spans="1:14" x14ac:dyDescent="0.35">
      <c r="A5069" s="2">
        <v>5068</v>
      </c>
      <c r="B5069" s="11">
        <v>-3.1934084246650785E-2</v>
      </c>
      <c r="C5069" s="11">
        <v>1.2627120118783834</v>
      </c>
      <c r="D5069" s="3">
        <f>B5069*Dashboard!$D$11*Dashboard!$D$10*SQRT(Dashboard!$D$12/365)</f>
        <v>-7928.6508508956904</v>
      </c>
      <c r="E5069" s="3">
        <f>IF(Dashboard!$I$3,C5069*Dashboard!$E$11*Dashboard!$E$10*SQRT(Dashboard!$D$12/365),0)</f>
        <v>627016.73798369605</v>
      </c>
      <c r="F5069" s="3">
        <f>D5069+IF(Dashboard!$I$3,E5069,0)</f>
        <v>619088.08713280037</v>
      </c>
      <c r="G5069" s="3">
        <f>IF(Dashboard!$I$4, ('Lookups and Calculations'!$F$9) / (1 - 'Lookups and Calculations'!$F$10), 'Lookups and Calculations'!$F$9)</f>
        <v>1951878.888340465</v>
      </c>
      <c r="H5069" s="12">
        <f t="shared" si="158"/>
        <v>0</v>
      </c>
      <c r="I5069" s="12">
        <f t="shared" si="159"/>
        <v>0</v>
      </c>
      <c r="J5069" s="13">
        <f>(1 - Dashboard!$I$9) * H5069 * Dashboard!$I$8 * 'Lookups and Calculations'!$F$12</f>
        <v>0</v>
      </c>
      <c r="K5069" s="12">
        <f>(1 - Dashboard!$I$11) * I5069 * Dashboard!$I$10 * 'Lookups and Calculations'!$F$12</f>
        <v>0</v>
      </c>
      <c r="L5069" s="12">
        <f>(H5069 - I5069) * Dashboard!$I$13 * (Dashboard!$D$12 / 365) * 'Lookups and Calculations'!$F$12</f>
        <v>0</v>
      </c>
      <c r="M5069" s="3">
        <f>(G5069*2) * Dashboard!$I$13 * (Dashboard!$D$12 / 365) * 'Lookups and Calculations'!$F$12</f>
        <v>1602.0878730267946</v>
      </c>
      <c r="N5069" s="12">
        <f>H5069 * Dashboard!$I$14 * Dashboard!$I$15 * (Dashboard!$D$12 / 365) * 'Lookups and Calculations'!$F$12</f>
        <v>0</v>
      </c>
    </row>
    <row r="5070" spans="1:14" x14ac:dyDescent="0.35">
      <c r="A5070" s="2">
        <v>5069</v>
      </c>
      <c r="B5070" s="11">
        <v>0.64244436377659253</v>
      </c>
      <c r="C5070" s="11">
        <v>1.5090858468222188</v>
      </c>
      <c r="D5070" s="3">
        <f>B5070*Dashboard!$D$11*Dashboard!$D$10*SQRT(Dashboard!$D$12/365)</f>
        <v>159507.22156827294</v>
      </c>
      <c r="E5070" s="3">
        <f>IF(Dashboard!$I$3,C5070*Dashboard!$E$11*Dashboard!$E$10*SQRT(Dashboard!$D$12/365),0)</f>
        <v>749356.99994193565</v>
      </c>
      <c r="F5070" s="3">
        <f>D5070+IF(Dashboard!$I$3,E5070,0)</f>
        <v>908864.22151020856</v>
      </c>
      <c r="G5070" s="3">
        <f>IF(Dashboard!$I$4, ('Lookups and Calculations'!$F$9) / (1 - 'Lookups and Calculations'!$F$10), 'Lookups and Calculations'!$F$9)</f>
        <v>1951878.888340465</v>
      </c>
      <c r="H5070" s="12">
        <f t="shared" si="158"/>
        <v>0</v>
      </c>
      <c r="I5070" s="12">
        <f t="shared" si="159"/>
        <v>0</v>
      </c>
      <c r="J5070" s="13">
        <f>(1 - Dashboard!$I$9) * H5070 * Dashboard!$I$8 * 'Lookups and Calculations'!$F$12</f>
        <v>0</v>
      </c>
      <c r="K5070" s="12">
        <f>(1 - Dashboard!$I$11) * I5070 * Dashboard!$I$10 * 'Lookups and Calculations'!$F$12</f>
        <v>0</v>
      </c>
      <c r="L5070" s="12">
        <f>(H5070 - I5070) * Dashboard!$I$13 * (Dashboard!$D$12 / 365) * 'Lookups and Calculations'!$F$12</f>
        <v>0</v>
      </c>
      <c r="M5070" s="3">
        <f>(G5070*2) * Dashboard!$I$13 * (Dashboard!$D$12 / 365) * 'Lookups and Calculations'!$F$12</f>
        <v>1602.0878730267946</v>
      </c>
      <c r="N5070" s="12">
        <f>H5070 * Dashboard!$I$14 * Dashboard!$I$15 * (Dashboard!$D$12 / 365) * 'Lookups and Calculations'!$F$12</f>
        <v>0</v>
      </c>
    </row>
    <row r="5071" spans="1:14" x14ac:dyDescent="0.35">
      <c r="A5071" s="2">
        <v>5070</v>
      </c>
      <c r="B5071" s="11">
        <v>-0.34126502314436352</v>
      </c>
      <c r="C5071" s="11">
        <v>-0.10163319194640133</v>
      </c>
      <c r="D5071" s="3">
        <f>B5071*Dashboard!$D$11*Dashboard!$D$10*SQRT(Dashboard!$D$12/365)</f>
        <v>-84729.882818489583</v>
      </c>
      <c r="E5071" s="3">
        <f>IF(Dashboard!$I$3,C5071*Dashboard!$E$11*Dashboard!$E$10*SQRT(Dashboard!$D$12/365),0)</f>
        <v>-50467.336879377901</v>
      </c>
      <c r="F5071" s="3">
        <f>D5071+IF(Dashboard!$I$3,E5071,0)</f>
        <v>-135197.21969786749</v>
      </c>
      <c r="G5071" s="3">
        <f>IF(Dashboard!$I$4, ('Lookups and Calculations'!$F$9) / (1 - 'Lookups and Calculations'!$F$10), 'Lookups and Calculations'!$F$9)</f>
        <v>1951878.888340465</v>
      </c>
      <c r="H5071" s="12">
        <f t="shared" si="158"/>
        <v>0</v>
      </c>
      <c r="I5071" s="12">
        <f t="shared" si="159"/>
        <v>0</v>
      </c>
      <c r="J5071" s="13">
        <f>(1 - Dashboard!$I$9) * H5071 * Dashboard!$I$8 * 'Lookups and Calculations'!$F$12</f>
        <v>0</v>
      </c>
      <c r="K5071" s="12">
        <f>(1 - Dashboard!$I$11) * I5071 * Dashboard!$I$10 * 'Lookups and Calculations'!$F$12</f>
        <v>0</v>
      </c>
      <c r="L5071" s="12">
        <f>(H5071 - I5071) * Dashboard!$I$13 * (Dashboard!$D$12 / 365) * 'Lookups and Calculations'!$F$12</f>
        <v>0</v>
      </c>
      <c r="M5071" s="3">
        <f>(G5071*2) * Dashboard!$I$13 * (Dashboard!$D$12 / 365) * 'Lookups and Calculations'!$F$12</f>
        <v>1602.0878730267946</v>
      </c>
      <c r="N5071" s="12">
        <f>H5071 * Dashboard!$I$14 * Dashboard!$I$15 * (Dashboard!$D$12 / 365) * 'Lookups and Calculations'!$F$12</f>
        <v>0</v>
      </c>
    </row>
    <row r="5072" spans="1:14" x14ac:dyDescent="0.35">
      <c r="A5072" s="2">
        <v>5071</v>
      </c>
      <c r="B5072" s="11">
        <v>0.52376355409699027</v>
      </c>
      <c r="C5072" s="11">
        <v>-0.3635310540881399</v>
      </c>
      <c r="D5072" s="3">
        <f>B5072*Dashboard!$D$11*Dashboard!$D$10*SQRT(Dashboard!$D$12/365)</f>
        <v>130040.94048179222</v>
      </c>
      <c r="E5072" s="3">
        <f>IF(Dashboard!$I$3,C5072*Dashboard!$E$11*Dashboard!$E$10*SQRT(Dashboard!$D$12/365),0)</f>
        <v>-180516.2646319023</v>
      </c>
      <c r="F5072" s="3">
        <f>D5072+IF(Dashboard!$I$3,E5072,0)</f>
        <v>-50475.324150110086</v>
      </c>
      <c r="G5072" s="3">
        <f>IF(Dashboard!$I$4, ('Lookups and Calculations'!$F$9) / (1 - 'Lookups and Calculations'!$F$10), 'Lookups and Calculations'!$F$9)</f>
        <v>1951878.888340465</v>
      </c>
      <c r="H5072" s="12">
        <f t="shared" si="158"/>
        <v>0</v>
      </c>
      <c r="I5072" s="12">
        <f t="shared" si="159"/>
        <v>0</v>
      </c>
      <c r="J5072" s="13">
        <f>(1 - Dashboard!$I$9) * H5072 * Dashboard!$I$8 * 'Lookups and Calculations'!$F$12</f>
        <v>0</v>
      </c>
      <c r="K5072" s="12">
        <f>(1 - Dashboard!$I$11) * I5072 * Dashboard!$I$10 * 'Lookups and Calculations'!$F$12</f>
        <v>0</v>
      </c>
      <c r="L5072" s="12">
        <f>(H5072 - I5072) * Dashboard!$I$13 * (Dashboard!$D$12 / 365) * 'Lookups and Calculations'!$F$12</f>
        <v>0</v>
      </c>
      <c r="M5072" s="3">
        <f>(G5072*2) * Dashboard!$I$13 * (Dashboard!$D$12 / 365) * 'Lookups and Calculations'!$F$12</f>
        <v>1602.0878730267946</v>
      </c>
      <c r="N5072" s="12">
        <f>H5072 * Dashboard!$I$14 * Dashboard!$I$15 * (Dashboard!$D$12 / 365) * 'Lookups and Calculations'!$F$12</f>
        <v>0</v>
      </c>
    </row>
    <row r="5073" spans="1:14" x14ac:dyDescent="0.35">
      <c r="A5073" s="2">
        <v>5072</v>
      </c>
      <c r="B5073" s="11">
        <v>-0.16782823217302018</v>
      </c>
      <c r="C5073" s="11">
        <v>-1.4042299632551944E-2</v>
      </c>
      <c r="D5073" s="3">
        <f>B5073*Dashboard!$D$11*Dashboard!$D$10*SQRT(Dashboard!$D$12/365)</f>
        <v>-41668.689966035061</v>
      </c>
      <c r="E5073" s="3">
        <f>IF(Dashboard!$I$3,C5073*Dashboard!$E$11*Dashboard!$E$10*SQRT(Dashboard!$D$12/365),0)</f>
        <v>-6972.8939192513135</v>
      </c>
      <c r="F5073" s="3">
        <f>D5073+IF(Dashboard!$I$3,E5073,0)</f>
        <v>-48641.583885286374</v>
      </c>
      <c r="G5073" s="3">
        <f>IF(Dashboard!$I$4, ('Lookups and Calculations'!$F$9) / (1 - 'Lookups and Calculations'!$F$10), 'Lookups and Calculations'!$F$9)</f>
        <v>1951878.888340465</v>
      </c>
      <c r="H5073" s="12">
        <f t="shared" si="158"/>
        <v>0</v>
      </c>
      <c r="I5073" s="12">
        <f t="shared" si="159"/>
        <v>0</v>
      </c>
      <c r="J5073" s="13">
        <f>(1 - Dashboard!$I$9) * H5073 * Dashboard!$I$8 * 'Lookups and Calculations'!$F$12</f>
        <v>0</v>
      </c>
      <c r="K5073" s="12">
        <f>(1 - Dashboard!$I$11) * I5073 * Dashboard!$I$10 * 'Lookups and Calculations'!$F$12</f>
        <v>0</v>
      </c>
      <c r="L5073" s="12">
        <f>(H5073 - I5073) * Dashboard!$I$13 * (Dashboard!$D$12 / 365) * 'Lookups and Calculations'!$F$12</f>
        <v>0</v>
      </c>
      <c r="M5073" s="3">
        <f>(G5073*2) * Dashboard!$I$13 * (Dashboard!$D$12 / 365) * 'Lookups and Calculations'!$F$12</f>
        <v>1602.0878730267946</v>
      </c>
      <c r="N5073" s="12">
        <f>H5073 * Dashboard!$I$14 * Dashboard!$I$15 * (Dashboard!$D$12 / 365) * 'Lookups and Calculations'!$F$12</f>
        <v>0</v>
      </c>
    </row>
    <row r="5074" spans="1:14" x14ac:dyDescent="0.35">
      <c r="A5074" s="2">
        <v>5073</v>
      </c>
      <c r="B5074" s="11">
        <v>-1.087677348832109</v>
      </c>
      <c r="C5074" s="11">
        <v>0.4198283495843726</v>
      </c>
      <c r="D5074" s="3">
        <f>B5074*Dashboard!$D$11*Dashboard!$D$10*SQRT(Dashboard!$D$12/365)</f>
        <v>-270050.45363785961</v>
      </c>
      <c r="E5074" s="3">
        <f>IF(Dashboard!$I$3,C5074*Dashboard!$E$11*Dashboard!$E$10*SQRT(Dashboard!$D$12/365),0)</f>
        <v>208471.44859094417</v>
      </c>
      <c r="F5074" s="3">
        <f>D5074+IF(Dashboard!$I$3,E5074,0)</f>
        <v>-61579.005046915438</v>
      </c>
      <c r="G5074" s="3">
        <f>IF(Dashboard!$I$4, ('Lookups and Calculations'!$F$9) / (1 - 'Lookups and Calculations'!$F$10), 'Lookups and Calculations'!$F$9)</f>
        <v>1951878.888340465</v>
      </c>
      <c r="H5074" s="12">
        <f t="shared" si="158"/>
        <v>0</v>
      </c>
      <c r="I5074" s="12">
        <f t="shared" si="159"/>
        <v>0</v>
      </c>
      <c r="J5074" s="13">
        <f>(1 - Dashboard!$I$9) * H5074 * Dashboard!$I$8 * 'Lookups and Calculations'!$F$12</f>
        <v>0</v>
      </c>
      <c r="K5074" s="12">
        <f>(1 - Dashboard!$I$11) * I5074 * Dashboard!$I$10 * 'Lookups and Calculations'!$F$12</f>
        <v>0</v>
      </c>
      <c r="L5074" s="12">
        <f>(H5074 - I5074) * Dashboard!$I$13 * (Dashboard!$D$12 / 365) * 'Lookups and Calculations'!$F$12</f>
        <v>0</v>
      </c>
      <c r="M5074" s="3">
        <f>(G5074*2) * Dashboard!$I$13 * (Dashboard!$D$12 / 365) * 'Lookups and Calculations'!$F$12</f>
        <v>1602.0878730267946</v>
      </c>
      <c r="N5074" s="12">
        <f>H5074 * Dashboard!$I$14 * Dashboard!$I$15 * (Dashboard!$D$12 / 365) * 'Lookups and Calculations'!$F$12</f>
        <v>0</v>
      </c>
    </row>
    <row r="5075" spans="1:14" x14ac:dyDescent="0.35">
      <c r="A5075" s="2">
        <v>5074</v>
      </c>
      <c r="B5075" s="11">
        <v>1.3315979494127985</v>
      </c>
      <c r="C5075" s="11">
        <v>-1.026974668855998</v>
      </c>
      <c r="D5075" s="3">
        <f>B5075*Dashboard!$D$11*Dashboard!$D$10*SQRT(Dashboard!$D$12/365)</f>
        <v>330611.49125546101</v>
      </c>
      <c r="E5075" s="3">
        <f>IF(Dashboard!$I$3,C5075*Dashboard!$E$11*Dashboard!$E$10*SQRT(Dashboard!$D$12/365),0)</f>
        <v>-509958.17003441451</v>
      </c>
      <c r="F5075" s="3">
        <f>D5075+IF(Dashboard!$I$3,E5075,0)</f>
        <v>-179346.6787789535</v>
      </c>
      <c r="G5075" s="3">
        <f>IF(Dashboard!$I$4, ('Lookups and Calculations'!$F$9) / (1 - 'Lookups and Calculations'!$F$10), 'Lookups and Calculations'!$F$9)</f>
        <v>1951878.888340465</v>
      </c>
      <c r="H5075" s="12">
        <f t="shared" si="158"/>
        <v>0</v>
      </c>
      <c r="I5075" s="12">
        <f t="shared" si="159"/>
        <v>0</v>
      </c>
      <c r="J5075" s="13">
        <f>(1 - Dashboard!$I$9) * H5075 * Dashboard!$I$8 * 'Lookups and Calculations'!$F$12</f>
        <v>0</v>
      </c>
      <c r="K5075" s="12">
        <f>(1 - Dashboard!$I$11) * I5075 * Dashboard!$I$10 * 'Lookups and Calculations'!$F$12</f>
        <v>0</v>
      </c>
      <c r="L5075" s="12">
        <f>(H5075 - I5075) * Dashboard!$I$13 * (Dashboard!$D$12 / 365) * 'Lookups and Calculations'!$F$12</f>
        <v>0</v>
      </c>
      <c r="M5075" s="3">
        <f>(G5075*2) * Dashboard!$I$13 * (Dashboard!$D$12 / 365) * 'Lookups and Calculations'!$F$12</f>
        <v>1602.0878730267946</v>
      </c>
      <c r="N5075" s="12">
        <f>H5075 * Dashboard!$I$14 * Dashboard!$I$15 * (Dashboard!$D$12 / 365) * 'Lookups and Calculations'!$F$12</f>
        <v>0</v>
      </c>
    </row>
    <row r="5076" spans="1:14" x14ac:dyDescent="0.35">
      <c r="A5076" s="2">
        <v>5075</v>
      </c>
      <c r="B5076" s="11">
        <v>-0.97347480150055743</v>
      </c>
      <c r="C5076" s="11">
        <v>0.96047716381691162</v>
      </c>
      <c r="D5076" s="3">
        <f>B5076*Dashboard!$D$11*Dashboard!$D$10*SQRT(Dashboard!$D$12/365)</f>
        <v>-241696.04343836475</v>
      </c>
      <c r="E5076" s="3">
        <f>IF(Dashboard!$I$3,C5076*Dashboard!$E$11*Dashboard!$E$10*SQRT(Dashboard!$D$12/365),0)</f>
        <v>476937.93398578634</v>
      </c>
      <c r="F5076" s="3">
        <f>D5076+IF(Dashboard!$I$3,E5076,0)</f>
        <v>235241.89054742159</v>
      </c>
      <c r="G5076" s="3">
        <f>IF(Dashboard!$I$4, ('Lookups and Calculations'!$F$9) / (1 - 'Lookups and Calculations'!$F$10), 'Lookups and Calculations'!$F$9)</f>
        <v>1951878.888340465</v>
      </c>
      <c r="H5076" s="12">
        <f t="shared" si="158"/>
        <v>0</v>
      </c>
      <c r="I5076" s="12">
        <f t="shared" si="159"/>
        <v>0</v>
      </c>
      <c r="J5076" s="13">
        <f>(1 - Dashboard!$I$9) * H5076 * Dashboard!$I$8 * 'Lookups and Calculations'!$F$12</f>
        <v>0</v>
      </c>
      <c r="K5076" s="12">
        <f>(1 - Dashboard!$I$11) * I5076 * Dashboard!$I$10 * 'Lookups and Calculations'!$F$12</f>
        <v>0</v>
      </c>
      <c r="L5076" s="12">
        <f>(H5076 - I5076) * Dashboard!$I$13 * (Dashboard!$D$12 / 365) * 'Lookups and Calculations'!$F$12</f>
        <v>0</v>
      </c>
      <c r="M5076" s="3">
        <f>(G5076*2) * Dashboard!$I$13 * (Dashboard!$D$12 / 365) * 'Lookups and Calculations'!$F$12</f>
        <v>1602.0878730267946</v>
      </c>
      <c r="N5076" s="12">
        <f>H5076 * Dashboard!$I$14 * Dashboard!$I$15 * (Dashboard!$D$12 / 365) * 'Lookups and Calculations'!$F$12</f>
        <v>0</v>
      </c>
    </row>
    <row r="5077" spans="1:14" x14ac:dyDescent="0.35">
      <c r="A5077" s="2">
        <v>5076</v>
      </c>
      <c r="B5077" s="11">
        <v>1.3047293870889864</v>
      </c>
      <c r="C5077" s="11">
        <v>1.3353152615035533</v>
      </c>
      <c r="D5077" s="3">
        <f>B5077*Dashboard!$D$11*Dashboard!$D$10*SQRT(Dashboard!$D$12/365)</f>
        <v>323940.51713622105</v>
      </c>
      <c r="E5077" s="3">
        <f>IF(Dashboard!$I$3,C5077*Dashboard!$E$11*Dashboard!$E$10*SQRT(Dashboard!$D$12/365),0)</f>
        <v>663068.86413657083</v>
      </c>
      <c r="F5077" s="3">
        <f>D5077+IF(Dashboard!$I$3,E5077,0)</f>
        <v>987009.38127279188</v>
      </c>
      <c r="G5077" s="3">
        <f>IF(Dashboard!$I$4, ('Lookups and Calculations'!$F$9) / (1 - 'Lookups and Calculations'!$F$10), 'Lookups and Calculations'!$F$9)</f>
        <v>1951878.888340465</v>
      </c>
      <c r="H5077" s="12">
        <f t="shared" si="158"/>
        <v>0</v>
      </c>
      <c r="I5077" s="12">
        <f t="shared" si="159"/>
        <v>0</v>
      </c>
      <c r="J5077" s="13">
        <f>(1 - Dashboard!$I$9) * H5077 * Dashboard!$I$8 * 'Lookups and Calculations'!$F$12</f>
        <v>0</v>
      </c>
      <c r="K5077" s="12">
        <f>(1 - Dashboard!$I$11) * I5077 * Dashboard!$I$10 * 'Lookups and Calculations'!$F$12</f>
        <v>0</v>
      </c>
      <c r="L5077" s="12">
        <f>(H5077 - I5077) * Dashboard!$I$13 * (Dashboard!$D$12 / 365) * 'Lookups and Calculations'!$F$12</f>
        <v>0</v>
      </c>
      <c r="M5077" s="3">
        <f>(G5077*2) * Dashboard!$I$13 * (Dashboard!$D$12 / 365) * 'Lookups and Calculations'!$F$12</f>
        <v>1602.0878730267946</v>
      </c>
      <c r="N5077" s="12">
        <f>H5077 * Dashboard!$I$14 * Dashboard!$I$15 * (Dashboard!$D$12 / 365) * 'Lookups and Calculations'!$F$12</f>
        <v>0</v>
      </c>
    </row>
    <row r="5078" spans="1:14" x14ac:dyDescent="0.35">
      <c r="A5078" s="2">
        <v>5077</v>
      </c>
      <c r="B5078" s="11">
        <v>1.3673516576767923</v>
      </c>
      <c r="C5078" s="11">
        <v>0.75546503031539491</v>
      </c>
      <c r="D5078" s="3">
        <f>B5078*Dashboard!$D$11*Dashboard!$D$10*SQRT(Dashboard!$D$12/365)</f>
        <v>339488.48510505672</v>
      </c>
      <c r="E5078" s="3">
        <f>IF(Dashboard!$I$3,C5078*Dashboard!$E$11*Dashboard!$E$10*SQRT(Dashboard!$D$12/365),0)</f>
        <v>375136.38463331235</v>
      </c>
      <c r="F5078" s="3">
        <f>D5078+IF(Dashboard!$I$3,E5078,0)</f>
        <v>714624.86973836902</v>
      </c>
      <c r="G5078" s="3">
        <f>IF(Dashboard!$I$4, ('Lookups and Calculations'!$F$9) / (1 - 'Lookups and Calculations'!$F$10), 'Lookups and Calculations'!$F$9)</f>
        <v>1951878.888340465</v>
      </c>
      <c r="H5078" s="12">
        <f t="shared" si="158"/>
        <v>0</v>
      </c>
      <c r="I5078" s="12">
        <f t="shared" si="159"/>
        <v>0</v>
      </c>
      <c r="J5078" s="13">
        <f>(1 - Dashboard!$I$9) * H5078 * Dashboard!$I$8 * 'Lookups and Calculations'!$F$12</f>
        <v>0</v>
      </c>
      <c r="K5078" s="12">
        <f>(1 - Dashboard!$I$11) * I5078 * Dashboard!$I$10 * 'Lookups and Calculations'!$F$12</f>
        <v>0</v>
      </c>
      <c r="L5078" s="12">
        <f>(H5078 - I5078) * Dashboard!$I$13 * (Dashboard!$D$12 / 365) * 'Lookups and Calculations'!$F$12</f>
        <v>0</v>
      </c>
      <c r="M5078" s="3">
        <f>(G5078*2) * Dashboard!$I$13 * (Dashboard!$D$12 / 365) * 'Lookups and Calculations'!$F$12</f>
        <v>1602.0878730267946</v>
      </c>
      <c r="N5078" s="12">
        <f>H5078 * Dashboard!$I$14 * Dashboard!$I$15 * (Dashboard!$D$12 / 365) * 'Lookups and Calculations'!$F$12</f>
        <v>0</v>
      </c>
    </row>
    <row r="5079" spans="1:14" x14ac:dyDescent="0.35">
      <c r="A5079" s="2">
        <v>5078</v>
      </c>
      <c r="B5079" s="11">
        <v>0.67990705315382149</v>
      </c>
      <c r="C5079" s="11">
        <v>0.20712867710598509</v>
      </c>
      <c r="D5079" s="3">
        <f>B5079*Dashboard!$D$11*Dashboard!$D$10*SQRT(Dashboard!$D$12/365)</f>
        <v>168808.52426771575</v>
      </c>
      <c r="E5079" s="3">
        <f>IF(Dashboard!$I$3,C5079*Dashboard!$E$11*Dashboard!$E$10*SQRT(Dashboard!$D$12/365),0)</f>
        <v>102852.54772279905</v>
      </c>
      <c r="F5079" s="3">
        <f>D5079+IF(Dashboard!$I$3,E5079,0)</f>
        <v>271661.07199051481</v>
      </c>
      <c r="G5079" s="3">
        <f>IF(Dashboard!$I$4, ('Lookups and Calculations'!$F$9) / (1 - 'Lookups and Calculations'!$F$10), 'Lookups and Calculations'!$F$9)</f>
        <v>1951878.888340465</v>
      </c>
      <c r="H5079" s="12">
        <f t="shared" si="158"/>
        <v>0</v>
      </c>
      <c r="I5079" s="12">
        <f t="shared" si="159"/>
        <v>0</v>
      </c>
      <c r="J5079" s="13">
        <f>(1 - Dashboard!$I$9) * H5079 * Dashboard!$I$8 * 'Lookups and Calculations'!$F$12</f>
        <v>0</v>
      </c>
      <c r="K5079" s="12">
        <f>(1 - Dashboard!$I$11) * I5079 * Dashboard!$I$10 * 'Lookups and Calculations'!$F$12</f>
        <v>0</v>
      </c>
      <c r="L5079" s="12">
        <f>(H5079 - I5079) * Dashboard!$I$13 * (Dashboard!$D$12 / 365) * 'Lookups and Calculations'!$F$12</f>
        <v>0</v>
      </c>
      <c r="M5079" s="3">
        <f>(G5079*2) * Dashboard!$I$13 * (Dashboard!$D$12 / 365) * 'Lookups and Calculations'!$F$12</f>
        <v>1602.0878730267946</v>
      </c>
      <c r="N5079" s="12">
        <f>H5079 * Dashboard!$I$14 * Dashboard!$I$15 * (Dashboard!$D$12 / 365) * 'Lookups and Calculations'!$F$12</f>
        <v>0</v>
      </c>
    </row>
    <row r="5080" spans="1:14" x14ac:dyDescent="0.35">
      <c r="A5080" s="2">
        <v>5079</v>
      </c>
      <c r="B5080" s="11">
        <v>-6.8848639764026278E-3</v>
      </c>
      <c r="C5080" s="11">
        <v>-7.3856363747074272E-2</v>
      </c>
      <c r="D5080" s="3">
        <f>B5080*Dashboard!$D$11*Dashboard!$D$10*SQRT(Dashboard!$D$12/365)</f>
        <v>-1709.3861907291387</v>
      </c>
      <c r="E5080" s="3">
        <f>IF(Dashboard!$I$3,C5080*Dashboard!$E$11*Dashboard!$E$10*SQRT(Dashboard!$D$12/365),0)</f>
        <v>-36674.376928702273</v>
      </c>
      <c r="F5080" s="3">
        <f>D5080+IF(Dashboard!$I$3,E5080,0)</f>
        <v>-38383.763119431409</v>
      </c>
      <c r="G5080" s="3">
        <f>IF(Dashboard!$I$4, ('Lookups and Calculations'!$F$9) / (1 - 'Lookups and Calculations'!$F$10), 'Lookups and Calculations'!$F$9)</f>
        <v>1951878.888340465</v>
      </c>
      <c r="H5080" s="12">
        <f t="shared" si="158"/>
        <v>0</v>
      </c>
      <c r="I5080" s="12">
        <f t="shared" si="159"/>
        <v>0</v>
      </c>
      <c r="J5080" s="13">
        <f>(1 - Dashboard!$I$9) * H5080 * Dashboard!$I$8 * 'Lookups and Calculations'!$F$12</f>
        <v>0</v>
      </c>
      <c r="K5080" s="12">
        <f>(1 - Dashboard!$I$11) * I5080 * Dashboard!$I$10 * 'Lookups and Calculations'!$F$12</f>
        <v>0</v>
      </c>
      <c r="L5080" s="12">
        <f>(H5080 - I5080) * Dashboard!$I$13 * (Dashboard!$D$12 / 365) * 'Lookups and Calculations'!$F$12</f>
        <v>0</v>
      </c>
      <c r="M5080" s="3">
        <f>(G5080*2) * Dashboard!$I$13 * (Dashboard!$D$12 / 365) * 'Lookups and Calculations'!$F$12</f>
        <v>1602.0878730267946</v>
      </c>
      <c r="N5080" s="12">
        <f>H5080 * Dashboard!$I$14 * Dashboard!$I$15 * (Dashboard!$D$12 / 365) * 'Lookups and Calculations'!$F$12</f>
        <v>0</v>
      </c>
    </row>
    <row r="5081" spans="1:14" x14ac:dyDescent="0.35">
      <c r="A5081" s="2">
        <v>5080</v>
      </c>
      <c r="B5081" s="11">
        <v>0.20531267990950036</v>
      </c>
      <c r="C5081" s="11">
        <v>0.23891126186387315</v>
      </c>
      <c r="D5081" s="3">
        <f>B5081*Dashboard!$D$11*Dashboard!$D$10*SQRT(Dashboard!$D$12/365)</f>
        <v>50975.394869350675</v>
      </c>
      <c r="E5081" s="3">
        <f>IF(Dashboard!$I$3,C5081*Dashboard!$E$11*Dashboard!$E$10*SQRT(Dashboard!$D$12/365),0)</f>
        <v>118634.62030317828</v>
      </c>
      <c r="F5081" s="3">
        <f>D5081+IF(Dashboard!$I$3,E5081,0)</f>
        <v>169610.01517252895</v>
      </c>
      <c r="G5081" s="3">
        <f>IF(Dashboard!$I$4, ('Lookups and Calculations'!$F$9) / (1 - 'Lookups and Calculations'!$F$10), 'Lookups and Calculations'!$F$9)</f>
        <v>1951878.888340465</v>
      </c>
      <c r="H5081" s="12">
        <f t="shared" si="158"/>
        <v>0</v>
      </c>
      <c r="I5081" s="12">
        <f t="shared" si="159"/>
        <v>0</v>
      </c>
      <c r="J5081" s="13">
        <f>(1 - Dashboard!$I$9) * H5081 * Dashboard!$I$8 * 'Lookups and Calculations'!$F$12</f>
        <v>0</v>
      </c>
      <c r="K5081" s="12">
        <f>(1 - Dashboard!$I$11) * I5081 * Dashboard!$I$10 * 'Lookups and Calculations'!$F$12</f>
        <v>0</v>
      </c>
      <c r="L5081" s="12">
        <f>(H5081 - I5081) * Dashboard!$I$13 * (Dashboard!$D$12 / 365) * 'Lookups and Calculations'!$F$12</f>
        <v>0</v>
      </c>
      <c r="M5081" s="3">
        <f>(G5081*2) * Dashboard!$I$13 * (Dashboard!$D$12 / 365) * 'Lookups and Calculations'!$F$12</f>
        <v>1602.0878730267946</v>
      </c>
      <c r="N5081" s="12">
        <f>H5081 * Dashboard!$I$14 * Dashboard!$I$15 * (Dashboard!$D$12 / 365) * 'Lookups and Calculations'!$F$12</f>
        <v>0</v>
      </c>
    </row>
    <row r="5082" spans="1:14" x14ac:dyDescent="0.35">
      <c r="A5082" s="2">
        <v>5081</v>
      </c>
      <c r="B5082" s="11">
        <v>-0.81866499032394835</v>
      </c>
      <c r="C5082" s="11">
        <v>-0.37496734141546167</v>
      </c>
      <c r="D5082" s="3">
        <f>B5082*Dashboard!$D$11*Dashboard!$D$10*SQRT(Dashboard!$D$12/365)</f>
        <v>-203259.59003541004</v>
      </c>
      <c r="E5082" s="3">
        <f>IF(Dashboard!$I$3,C5082*Dashboard!$E$11*Dashboard!$E$10*SQRT(Dashboard!$D$12/365),0)</f>
        <v>-186195.10787340641</v>
      </c>
      <c r="F5082" s="3">
        <f>D5082+IF(Dashboard!$I$3,E5082,0)</f>
        <v>-389454.69790881645</v>
      </c>
      <c r="G5082" s="3">
        <f>IF(Dashboard!$I$4, ('Lookups and Calculations'!$F$9) / (1 - 'Lookups and Calculations'!$F$10), 'Lookups and Calculations'!$F$9)</f>
        <v>1951878.888340465</v>
      </c>
      <c r="H5082" s="12">
        <f t="shared" si="158"/>
        <v>0</v>
      </c>
      <c r="I5082" s="12">
        <f t="shared" si="159"/>
        <v>0</v>
      </c>
      <c r="J5082" s="13">
        <f>(1 - Dashboard!$I$9) * H5082 * Dashboard!$I$8 * 'Lookups and Calculations'!$F$12</f>
        <v>0</v>
      </c>
      <c r="K5082" s="12">
        <f>(1 - Dashboard!$I$11) * I5082 * Dashboard!$I$10 * 'Lookups and Calculations'!$F$12</f>
        <v>0</v>
      </c>
      <c r="L5082" s="12">
        <f>(H5082 - I5082) * Dashboard!$I$13 * (Dashboard!$D$12 / 365) * 'Lookups and Calculations'!$F$12</f>
        <v>0</v>
      </c>
      <c r="M5082" s="3">
        <f>(G5082*2) * Dashboard!$I$13 * (Dashboard!$D$12 / 365) * 'Lookups and Calculations'!$F$12</f>
        <v>1602.0878730267946</v>
      </c>
      <c r="N5082" s="12">
        <f>H5082 * Dashboard!$I$14 * Dashboard!$I$15 * (Dashboard!$D$12 / 365) * 'Lookups and Calculations'!$F$12</f>
        <v>0</v>
      </c>
    </row>
    <row r="5083" spans="1:14" x14ac:dyDescent="0.35">
      <c r="A5083" s="2">
        <v>5082</v>
      </c>
      <c r="B5083" s="11">
        <v>-1.0427287029721206</v>
      </c>
      <c r="C5083" s="11">
        <v>-2.0838960111178802E-2</v>
      </c>
      <c r="D5083" s="3">
        <f>B5083*Dashboard!$D$11*Dashboard!$D$10*SQRT(Dashboard!$D$12/365)</f>
        <v>-258890.5244383309</v>
      </c>
      <c r="E5083" s="3">
        <f>IF(Dashboard!$I$3,C5083*Dashboard!$E$11*Dashboard!$E$10*SQRT(Dashboard!$D$12/365),0)</f>
        <v>-10347.867660216862</v>
      </c>
      <c r="F5083" s="3">
        <f>D5083+IF(Dashboard!$I$3,E5083,0)</f>
        <v>-269238.39209854777</v>
      </c>
      <c r="G5083" s="3">
        <f>IF(Dashboard!$I$4, ('Lookups and Calculations'!$F$9) / (1 - 'Lookups and Calculations'!$F$10), 'Lookups and Calculations'!$F$9)</f>
        <v>1951878.888340465</v>
      </c>
      <c r="H5083" s="12">
        <f t="shared" si="158"/>
        <v>0</v>
      </c>
      <c r="I5083" s="12">
        <f t="shared" si="159"/>
        <v>0</v>
      </c>
      <c r="J5083" s="13">
        <f>(1 - Dashboard!$I$9) * H5083 * Dashboard!$I$8 * 'Lookups and Calculations'!$F$12</f>
        <v>0</v>
      </c>
      <c r="K5083" s="12">
        <f>(1 - Dashboard!$I$11) * I5083 * Dashboard!$I$10 * 'Lookups and Calculations'!$F$12</f>
        <v>0</v>
      </c>
      <c r="L5083" s="12">
        <f>(H5083 - I5083) * Dashboard!$I$13 * (Dashboard!$D$12 / 365) * 'Lookups and Calculations'!$F$12</f>
        <v>0</v>
      </c>
      <c r="M5083" s="3">
        <f>(G5083*2) * Dashboard!$I$13 * (Dashboard!$D$12 / 365) * 'Lookups and Calculations'!$F$12</f>
        <v>1602.0878730267946</v>
      </c>
      <c r="N5083" s="12">
        <f>H5083 * Dashboard!$I$14 * Dashboard!$I$15 * (Dashboard!$D$12 / 365) * 'Lookups and Calculations'!$F$12</f>
        <v>0</v>
      </c>
    </row>
    <row r="5084" spans="1:14" x14ac:dyDescent="0.35">
      <c r="A5084" s="2">
        <v>5083</v>
      </c>
      <c r="B5084" s="11">
        <v>1.8526699684167416</v>
      </c>
      <c r="C5084" s="11">
        <v>1.7402887490535963</v>
      </c>
      <c r="D5084" s="3">
        <f>B5084*Dashboard!$D$11*Dashboard!$D$10*SQRT(Dashboard!$D$12/365)</f>
        <v>459984.17264953745</v>
      </c>
      <c r="E5084" s="3">
        <f>IF(Dashboard!$I$3,C5084*Dashboard!$E$11*Dashboard!$E$10*SQRT(Dashboard!$D$12/365),0)</f>
        <v>864163.92995112308</v>
      </c>
      <c r="F5084" s="3">
        <f>D5084+IF(Dashboard!$I$3,E5084,0)</f>
        <v>1324148.1026006606</v>
      </c>
      <c r="G5084" s="3">
        <f>IF(Dashboard!$I$4, ('Lookups and Calculations'!$F$9) / (1 - 'Lookups and Calculations'!$F$10), 'Lookups and Calculations'!$F$9)</f>
        <v>1951878.888340465</v>
      </c>
      <c r="H5084" s="12">
        <f t="shared" si="158"/>
        <v>0</v>
      </c>
      <c r="I5084" s="12">
        <f t="shared" si="159"/>
        <v>0</v>
      </c>
      <c r="J5084" s="13">
        <f>(1 - Dashboard!$I$9) * H5084 * Dashboard!$I$8 * 'Lookups and Calculations'!$F$12</f>
        <v>0</v>
      </c>
      <c r="K5084" s="12">
        <f>(1 - Dashboard!$I$11) * I5084 * Dashboard!$I$10 * 'Lookups and Calculations'!$F$12</f>
        <v>0</v>
      </c>
      <c r="L5084" s="12">
        <f>(H5084 - I5084) * Dashboard!$I$13 * (Dashboard!$D$12 / 365) * 'Lookups and Calculations'!$F$12</f>
        <v>0</v>
      </c>
      <c r="M5084" s="3">
        <f>(G5084*2) * Dashboard!$I$13 * (Dashboard!$D$12 / 365) * 'Lookups and Calculations'!$F$12</f>
        <v>1602.0878730267946</v>
      </c>
      <c r="N5084" s="12">
        <f>H5084 * Dashboard!$I$14 * Dashboard!$I$15 * (Dashboard!$D$12 / 365) * 'Lookups and Calculations'!$F$12</f>
        <v>0</v>
      </c>
    </row>
    <row r="5085" spans="1:14" x14ac:dyDescent="0.35">
      <c r="A5085" s="2">
        <v>5084</v>
      </c>
      <c r="B5085" s="11">
        <v>1.360087435587682</v>
      </c>
      <c r="C5085" s="11">
        <v>0.54474221795547517</v>
      </c>
      <c r="D5085" s="3">
        <f>B5085*Dashboard!$D$11*Dashboard!$D$10*SQRT(Dashboard!$D$12/365)</f>
        <v>337684.91121193778</v>
      </c>
      <c r="E5085" s="3">
        <f>IF(Dashboard!$I$3,C5085*Dashboard!$E$11*Dashboard!$E$10*SQRT(Dashboard!$D$12/365),0)</f>
        <v>270499.12041015952</v>
      </c>
      <c r="F5085" s="3">
        <f>D5085+IF(Dashboard!$I$3,E5085,0)</f>
        <v>608184.03162209736</v>
      </c>
      <c r="G5085" s="3">
        <f>IF(Dashboard!$I$4, ('Lookups and Calculations'!$F$9) / (1 - 'Lookups and Calculations'!$F$10), 'Lookups and Calculations'!$F$9)</f>
        <v>1951878.888340465</v>
      </c>
      <c r="H5085" s="12">
        <f t="shared" si="158"/>
        <v>0</v>
      </c>
      <c r="I5085" s="12">
        <f t="shared" si="159"/>
        <v>0</v>
      </c>
      <c r="J5085" s="13">
        <f>(1 - Dashboard!$I$9) * H5085 * Dashboard!$I$8 * 'Lookups and Calculations'!$F$12</f>
        <v>0</v>
      </c>
      <c r="K5085" s="12">
        <f>(1 - Dashboard!$I$11) * I5085 * Dashboard!$I$10 * 'Lookups and Calculations'!$F$12</f>
        <v>0</v>
      </c>
      <c r="L5085" s="12">
        <f>(H5085 - I5085) * Dashboard!$I$13 * (Dashboard!$D$12 / 365) * 'Lookups and Calculations'!$F$12</f>
        <v>0</v>
      </c>
      <c r="M5085" s="3">
        <f>(G5085*2) * Dashboard!$I$13 * (Dashboard!$D$12 / 365) * 'Lookups and Calculations'!$F$12</f>
        <v>1602.0878730267946</v>
      </c>
      <c r="N5085" s="12">
        <f>H5085 * Dashboard!$I$14 * Dashboard!$I$15 * (Dashboard!$D$12 / 365) * 'Lookups and Calculations'!$F$12</f>
        <v>0</v>
      </c>
    </row>
    <row r="5086" spans="1:14" x14ac:dyDescent="0.35">
      <c r="A5086" s="2">
        <v>5085</v>
      </c>
      <c r="B5086" s="11">
        <v>-1.6965279928954184</v>
      </c>
      <c r="C5086" s="11">
        <v>0.87723777198308195</v>
      </c>
      <c r="D5086" s="3">
        <f>B5086*Dashboard!$D$11*Dashboard!$D$10*SQRT(Dashboard!$D$12/365)</f>
        <v>-421216.9671297014</v>
      </c>
      <c r="E5086" s="3">
        <f>IF(Dashboard!$I$3,C5086*Dashboard!$E$11*Dashboard!$E$10*SQRT(Dashboard!$D$12/365),0)</f>
        <v>435604.28747857205</v>
      </c>
      <c r="F5086" s="3">
        <f>D5086+IF(Dashboard!$I$3,E5086,0)</f>
        <v>14387.320348870649</v>
      </c>
      <c r="G5086" s="3">
        <f>IF(Dashboard!$I$4, ('Lookups and Calculations'!$F$9) / (1 - 'Lookups and Calculations'!$F$10), 'Lookups and Calculations'!$F$9)</f>
        <v>1951878.888340465</v>
      </c>
      <c r="H5086" s="12">
        <f t="shared" si="158"/>
        <v>0</v>
      </c>
      <c r="I5086" s="12">
        <f t="shared" si="159"/>
        <v>0</v>
      </c>
      <c r="J5086" s="13">
        <f>(1 - Dashboard!$I$9) * H5086 * Dashboard!$I$8 * 'Lookups and Calculations'!$F$12</f>
        <v>0</v>
      </c>
      <c r="K5086" s="12">
        <f>(1 - Dashboard!$I$11) * I5086 * Dashboard!$I$10 * 'Lookups and Calculations'!$F$12</f>
        <v>0</v>
      </c>
      <c r="L5086" s="12">
        <f>(H5086 - I5086) * Dashboard!$I$13 * (Dashboard!$D$12 / 365) * 'Lookups and Calculations'!$F$12</f>
        <v>0</v>
      </c>
      <c r="M5086" s="3">
        <f>(G5086*2) * Dashboard!$I$13 * (Dashboard!$D$12 / 365) * 'Lookups and Calculations'!$F$12</f>
        <v>1602.0878730267946</v>
      </c>
      <c r="N5086" s="12">
        <f>H5086 * Dashboard!$I$14 * Dashboard!$I$15 * (Dashboard!$D$12 / 365) * 'Lookups and Calculations'!$F$12</f>
        <v>0</v>
      </c>
    </row>
    <row r="5087" spans="1:14" x14ac:dyDescent="0.35">
      <c r="A5087" s="2">
        <v>5086</v>
      </c>
      <c r="B5087" s="11">
        <v>-0.33974004707126076</v>
      </c>
      <c r="C5087" s="11">
        <v>0.19407700180590146</v>
      </c>
      <c r="D5087" s="3">
        <f>B5087*Dashboard!$D$11*Dashboard!$D$10*SQRT(Dashboard!$D$12/365)</f>
        <v>-84351.259065066333</v>
      </c>
      <c r="E5087" s="3">
        <f>IF(Dashboard!$I$3,C5087*Dashboard!$E$11*Dashboard!$E$10*SQRT(Dashboard!$D$12/365),0)</f>
        <v>96371.561722113882</v>
      </c>
      <c r="F5087" s="3">
        <f>D5087+IF(Dashboard!$I$3,E5087,0)</f>
        <v>12020.302657047549</v>
      </c>
      <c r="G5087" s="3">
        <f>IF(Dashboard!$I$4, ('Lookups and Calculations'!$F$9) / (1 - 'Lookups and Calculations'!$F$10), 'Lookups and Calculations'!$F$9)</f>
        <v>1951878.888340465</v>
      </c>
      <c r="H5087" s="12">
        <f t="shared" si="158"/>
        <v>0</v>
      </c>
      <c r="I5087" s="12">
        <f t="shared" si="159"/>
        <v>0</v>
      </c>
      <c r="J5087" s="13">
        <f>(1 - Dashboard!$I$9) * H5087 * Dashboard!$I$8 * 'Lookups and Calculations'!$F$12</f>
        <v>0</v>
      </c>
      <c r="K5087" s="12">
        <f>(1 - Dashboard!$I$11) * I5087 * Dashboard!$I$10 * 'Lookups and Calculations'!$F$12</f>
        <v>0</v>
      </c>
      <c r="L5087" s="12">
        <f>(H5087 - I5087) * Dashboard!$I$13 * (Dashboard!$D$12 / 365) * 'Lookups and Calculations'!$F$12</f>
        <v>0</v>
      </c>
      <c r="M5087" s="3">
        <f>(G5087*2) * Dashboard!$I$13 * (Dashboard!$D$12 / 365) * 'Lookups and Calculations'!$F$12</f>
        <v>1602.0878730267946</v>
      </c>
      <c r="N5087" s="12">
        <f>H5087 * Dashboard!$I$14 * Dashboard!$I$15 * (Dashboard!$D$12 / 365) * 'Lookups and Calculations'!$F$12</f>
        <v>0</v>
      </c>
    </row>
    <row r="5088" spans="1:14" x14ac:dyDescent="0.35">
      <c r="A5088" s="2">
        <v>5087</v>
      </c>
      <c r="B5088" s="11">
        <v>2.3301828186119735</v>
      </c>
      <c r="C5088" s="11">
        <v>0.14944808022519723</v>
      </c>
      <c r="D5088" s="3">
        <f>B5088*Dashboard!$D$11*Dashboard!$D$10*SQRT(Dashboard!$D$12/365)</f>
        <v>578541.90666099975</v>
      </c>
      <c r="E5088" s="3">
        <f>IF(Dashboard!$I$3,C5088*Dashboard!$E$11*Dashboard!$E$10*SQRT(Dashboard!$D$12/365),0)</f>
        <v>74210.466740815406</v>
      </c>
      <c r="F5088" s="3">
        <f>D5088+IF(Dashboard!$I$3,E5088,0)</f>
        <v>652752.37340181519</v>
      </c>
      <c r="G5088" s="3">
        <f>IF(Dashboard!$I$4, ('Lookups and Calculations'!$F$9) / (1 - 'Lookups and Calculations'!$F$10), 'Lookups and Calculations'!$F$9)</f>
        <v>1951878.888340465</v>
      </c>
      <c r="H5088" s="12">
        <f t="shared" si="158"/>
        <v>0</v>
      </c>
      <c r="I5088" s="12">
        <f t="shared" si="159"/>
        <v>0</v>
      </c>
      <c r="J5088" s="13">
        <f>(1 - Dashboard!$I$9) * H5088 * Dashboard!$I$8 * 'Lookups and Calculations'!$F$12</f>
        <v>0</v>
      </c>
      <c r="K5088" s="12">
        <f>(1 - Dashboard!$I$11) * I5088 * Dashboard!$I$10 * 'Lookups and Calculations'!$F$12</f>
        <v>0</v>
      </c>
      <c r="L5088" s="12">
        <f>(H5088 - I5088) * Dashboard!$I$13 * (Dashboard!$D$12 / 365) * 'Lookups and Calculations'!$F$12</f>
        <v>0</v>
      </c>
      <c r="M5088" s="3">
        <f>(G5088*2) * Dashboard!$I$13 * (Dashboard!$D$12 / 365) * 'Lookups and Calculations'!$F$12</f>
        <v>1602.0878730267946</v>
      </c>
      <c r="N5088" s="12">
        <f>H5088 * Dashboard!$I$14 * Dashboard!$I$15 * (Dashboard!$D$12 / 365) * 'Lookups and Calculations'!$F$12</f>
        <v>0</v>
      </c>
    </row>
    <row r="5089" spans="1:14" x14ac:dyDescent="0.35">
      <c r="A5089" s="2">
        <v>5088</v>
      </c>
      <c r="B5089" s="11">
        <v>0.28629726263943384</v>
      </c>
      <c r="C5089" s="11">
        <v>0.27109766428286663</v>
      </c>
      <c r="D5089" s="3">
        <f>B5089*Dashboard!$D$11*Dashboard!$D$10*SQRT(Dashboard!$D$12/365)</f>
        <v>71082.390135340247</v>
      </c>
      <c r="E5089" s="3">
        <f>IF(Dashboard!$I$3,C5089*Dashboard!$E$11*Dashboard!$E$10*SQRT(Dashboard!$D$12/365),0)</f>
        <v>134617.21400810897</v>
      </c>
      <c r="F5089" s="3">
        <f>D5089+IF(Dashboard!$I$3,E5089,0)</f>
        <v>205699.60414344922</v>
      </c>
      <c r="G5089" s="3">
        <f>IF(Dashboard!$I$4, ('Lookups and Calculations'!$F$9) / (1 - 'Lookups and Calculations'!$F$10), 'Lookups and Calculations'!$F$9)</f>
        <v>1951878.888340465</v>
      </c>
      <c r="H5089" s="12">
        <f t="shared" si="158"/>
        <v>0</v>
      </c>
      <c r="I5089" s="12">
        <f t="shared" si="159"/>
        <v>0</v>
      </c>
      <c r="J5089" s="13">
        <f>(1 - Dashboard!$I$9) * H5089 * Dashboard!$I$8 * 'Lookups and Calculations'!$F$12</f>
        <v>0</v>
      </c>
      <c r="K5089" s="12">
        <f>(1 - Dashboard!$I$11) * I5089 * Dashboard!$I$10 * 'Lookups and Calculations'!$F$12</f>
        <v>0</v>
      </c>
      <c r="L5089" s="12">
        <f>(H5089 - I5089) * Dashboard!$I$13 * (Dashboard!$D$12 / 365) * 'Lookups and Calculations'!$F$12</f>
        <v>0</v>
      </c>
      <c r="M5089" s="3">
        <f>(G5089*2) * Dashboard!$I$13 * (Dashboard!$D$12 / 365) * 'Lookups and Calculations'!$F$12</f>
        <v>1602.0878730267946</v>
      </c>
      <c r="N5089" s="12">
        <f>H5089 * Dashboard!$I$14 * Dashboard!$I$15 * (Dashboard!$D$12 / 365) * 'Lookups and Calculations'!$F$12</f>
        <v>0</v>
      </c>
    </row>
    <row r="5090" spans="1:14" x14ac:dyDescent="0.35">
      <c r="A5090" s="2">
        <v>5089</v>
      </c>
      <c r="B5090" s="11">
        <v>1.0358551523283899</v>
      </c>
      <c r="C5090" s="11">
        <v>-0.30096356519296852</v>
      </c>
      <c r="D5090" s="3">
        <f>B5090*Dashboard!$D$11*Dashboard!$D$10*SQRT(Dashboard!$D$12/365)</f>
        <v>257183.94714182348</v>
      </c>
      <c r="E5090" s="3">
        <f>IF(Dashboard!$I$3,C5090*Dashboard!$E$11*Dashboard!$E$10*SQRT(Dashboard!$D$12/365),0)</f>
        <v>-149447.53128507806</v>
      </c>
      <c r="F5090" s="3">
        <f>D5090+IF(Dashboard!$I$3,E5090,0)</f>
        <v>107736.41585674541</v>
      </c>
      <c r="G5090" s="3">
        <f>IF(Dashboard!$I$4, ('Lookups and Calculations'!$F$9) / (1 - 'Lookups and Calculations'!$F$10), 'Lookups and Calculations'!$F$9)</f>
        <v>1951878.888340465</v>
      </c>
      <c r="H5090" s="12">
        <f t="shared" si="158"/>
        <v>0</v>
      </c>
      <c r="I5090" s="12">
        <f t="shared" si="159"/>
        <v>0</v>
      </c>
      <c r="J5090" s="13">
        <f>(1 - Dashboard!$I$9) * H5090 * Dashboard!$I$8 * 'Lookups and Calculations'!$F$12</f>
        <v>0</v>
      </c>
      <c r="K5090" s="12">
        <f>(1 - Dashboard!$I$11) * I5090 * Dashboard!$I$10 * 'Lookups and Calculations'!$F$12</f>
        <v>0</v>
      </c>
      <c r="L5090" s="12">
        <f>(H5090 - I5090) * Dashboard!$I$13 * (Dashboard!$D$12 / 365) * 'Lookups and Calculations'!$F$12</f>
        <v>0</v>
      </c>
      <c r="M5090" s="3">
        <f>(G5090*2) * Dashboard!$I$13 * (Dashboard!$D$12 / 365) * 'Lookups and Calculations'!$F$12</f>
        <v>1602.0878730267946</v>
      </c>
      <c r="N5090" s="12">
        <f>H5090 * Dashboard!$I$14 * Dashboard!$I$15 * (Dashboard!$D$12 / 365) * 'Lookups and Calculations'!$F$12</f>
        <v>0</v>
      </c>
    </row>
    <row r="5091" spans="1:14" x14ac:dyDescent="0.35">
      <c r="A5091" s="2">
        <v>5090</v>
      </c>
      <c r="B5091" s="11">
        <v>-0.87466810823076691</v>
      </c>
      <c r="C5091" s="11">
        <v>2.2184094415962665</v>
      </c>
      <c r="D5091" s="3">
        <f>B5091*Dashboard!$D$11*Dashboard!$D$10*SQRT(Dashboard!$D$12/365)</f>
        <v>-217164.14308334279</v>
      </c>
      <c r="E5091" s="3">
        <f>IF(Dashboard!$I$3,C5091*Dashboard!$E$11*Dashboard!$E$10*SQRT(Dashboard!$D$12/365),0)</f>
        <v>1101581.2303176967</v>
      </c>
      <c r="F5091" s="3">
        <f>D5091+IF(Dashboard!$I$3,E5091,0)</f>
        <v>884417.08723435388</v>
      </c>
      <c r="G5091" s="3">
        <f>IF(Dashboard!$I$4, ('Lookups and Calculations'!$F$9) / (1 - 'Lookups and Calculations'!$F$10), 'Lookups and Calculations'!$F$9)</f>
        <v>1951878.888340465</v>
      </c>
      <c r="H5091" s="12">
        <f t="shared" si="158"/>
        <v>0</v>
      </c>
      <c r="I5091" s="12">
        <f t="shared" si="159"/>
        <v>0</v>
      </c>
      <c r="J5091" s="13">
        <f>(1 - Dashboard!$I$9) * H5091 * Dashboard!$I$8 * 'Lookups and Calculations'!$F$12</f>
        <v>0</v>
      </c>
      <c r="K5091" s="12">
        <f>(1 - Dashboard!$I$11) * I5091 * Dashboard!$I$10 * 'Lookups and Calculations'!$F$12</f>
        <v>0</v>
      </c>
      <c r="L5091" s="12">
        <f>(H5091 - I5091) * Dashboard!$I$13 * (Dashboard!$D$12 / 365) * 'Lookups and Calculations'!$F$12</f>
        <v>0</v>
      </c>
      <c r="M5091" s="3">
        <f>(G5091*2) * Dashboard!$I$13 * (Dashboard!$D$12 / 365) * 'Lookups and Calculations'!$F$12</f>
        <v>1602.0878730267946</v>
      </c>
      <c r="N5091" s="12">
        <f>H5091 * Dashboard!$I$14 * Dashboard!$I$15 * (Dashboard!$D$12 / 365) * 'Lookups and Calculations'!$F$12</f>
        <v>0</v>
      </c>
    </row>
    <row r="5092" spans="1:14" x14ac:dyDescent="0.35">
      <c r="A5092" s="2">
        <v>5091</v>
      </c>
      <c r="B5092" s="11">
        <v>0.29676174728433313</v>
      </c>
      <c r="C5092" s="11">
        <v>0.28403116254513883</v>
      </c>
      <c r="D5092" s="3">
        <f>B5092*Dashboard!$D$11*Dashboard!$D$10*SQRT(Dashboard!$D$12/365)</f>
        <v>73680.530869332564</v>
      </c>
      <c r="E5092" s="3">
        <f>IF(Dashboard!$I$3,C5092*Dashboard!$E$11*Dashboard!$E$10*SQRT(Dashboard!$D$12/365),0)</f>
        <v>141039.51760135996</v>
      </c>
      <c r="F5092" s="3">
        <f>D5092+IF(Dashboard!$I$3,E5092,0)</f>
        <v>214720.04847069253</v>
      </c>
      <c r="G5092" s="3">
        <f>IF(Dashboard!$I$4, ('Lookups and Calculations'!$F$9) / (1 - 'Lookups and Calculations'!$F$10), 'Lookups and Calculations'!$F$9)</f>
        <v>1951878.888340465</v>
      </c>
      <c r="H5092" s="12">
        <f t="shared" si="158"/>
        <v>0</v>
      </c>
      <c r="I5092" s="12">
        <f t="shared" si="159"/>
        <v>0</v>
      </c>
      <c r="J5092" s="13">
        <f>(1 - Dashboard!$I$9) * H5092 * Dashboard!$I$8 * 'Lookups and Calculations'!$F$12</f>
        <v>0</v>
      </c>
      <c r="K5092" s="12">
        <f>(1 - Dashboard!$I$11) * I5092 * Dashboard!$I$10 * 'Lookups and Calculations'!$F$12</f>
        <v>0</v>
      </c>
      <c r="L5092" s="12">
        <f>(H5092 - I5092) * Dashboard!$I$13 * (Dashboard!$D$12 / 365) * 'Lookups and Calculations'!$F$12</f>
        <v>0</v>
      </c>
      <c r="M5092" s="3">
        <f>(G5092*2) * Dashboard!$I$13 * (Dashboard!$D$12 / 365) * 'Lookups and Calculations'!$F$12</f>
        <v>1602.0878730267946</v>
      </c>
      <c r="N5092" s="12">
        <f>H5092 * Dashboard!$I$14 * Dashboard!$I$15 * (Dashboard!$D$12 / 365) * 'Lookups and Calculations'!$F$12</f>
        <v>0</v>
      </c>
    </row>
    <row r="5093" spans="1:14" x14ac:dyDescent="0.35">
      <c r="A5093" s="2">
        <v>5092</v>
      </c>
      <c r="B5093" s="11">
        <v>-0.99829696115860311</v>
      </c>
      <c r="C5093" s="11">
        <v>-0.36696263606328627</v>
      </c>
      <c r="D5093" s="3">
        <f>B5093*Dashboard!$D$11*Dashboard!$D$10*SQRT(Dashboard!$D$12/365)</f>
        <v>-247858.9330886128</v>
      </c>
      <c r="E5093" s="3">
        <f>IF(Dashboard!$I$3,C5093*Dashboard!$E$11*Dashboard!$E$10*SQRT(Dashboard!$D$12/365),0)</f>
        <v>-182220.26310181402</v>
      </c>
      <c r="F5093" s="3">
        <f>D5093+IF(Dashboard!$I$3,E5093,0)</f>
        <v>-430079.19619042682</v>
      </c>
      <c r="G5093" s="3">
        <f>IF(Dashboard!$I$4, ('Lookups and Calculations'!$F$9) / (1 - 'Lookups and Calculations'!$F$10), 'Lookups and Calculations'!$F$9)</f>
        <v>1951878.888340465</v>
      </c>
      <c r="H5093" s="12">
        <f t="shared" si="158"/>
        <v>0</v>
      </c>
      <c r="I5093" s="12">
        <f t="shared" si="159"/>
        <v>0</v>
      </c>
      <c r="J5093" s="13">
        <f>(1 - Dashboard!$I$9) * H5093 * Dashboard!$I$8 * 'Lookups and Calculations'!$F$12</f>
        <v>0</v>
      </c>
      <c r="K5093" s="12">
        <f>(1 - Dashboard!$I$11) * I5093 * Dashboard!$I$10 * 'Lookups and Calculations'!$F$12</f>
        <v>0</v>
      </c>
      <c r="L5093" s="12">
        <f>(H5093 - I5093) * Dashboard!$I$13 * (Dashboard!$D$12 / 365) * 'Lookups and Calculations'!$F$12</f>
        <v>0</v>
      </c>
      <c r="M5093" s="3">
        <f>(G5093*2) * Dashboard!$I$13 * (Dashboard!$D$12 / 365) * 'Lookups and Calculations'!$F$12</f>
        <v>1602.0878730267946</v>
      </c>
      <c r="N5093" s="12">
        <f>H5093 * Dashboard!$I$14 * Dashboard!$I$15 * (Dashboard!$D$12 / 365) * 'Lookups and Calculations'!$F$12</f>
        <v>0</v>
      </c>
    </row>
    <row r="5094" spans="1:14" x14ac:dyDescent="0.35">
      <c r="A5094" s="2">
        <v>5093</v>
      </c>
      <c r="B5094" s="11">
        <v>1.4942163498805401</v>
      </c>
      <c r="C5094" s="11">
        <v>0.34895001367864459</v>
      </c>
      <c r="D5094" s="3">
        <f>B5094*Dashboard!$D$11*Dashboard!$D$10*SQRT(Dashboard!$D$12/365)</f>
        <v>370986.67500212137</v>
      </c>
      <c r="E5094" s="3">
        <f>IF(Dashboard!$I$3,C5094*Dashboard!$E$11*Dashboard!$E$10*SQRT(Dashboard!$D$12/365),0)</f>
        <v>173275.85168899389</v>
      </c>
      <c r="F5094" s="3">
        <f>D5094+IF(Dashboard!$I$3,E5094,0)</f>
        <v>544262.52669111523</v>
      </c>
      <c r="G5094" s="3">
        <f>IF(Dashboard!$I$4, ('Lookups and Calculations'!$F$9) / (1 - 'Lookups and Calculations'!$F$10), 'Lookups and Calculations'!$F$9)</f>
        <v>1951878.888340465</v>
      </c>
      <c r="H5094" s="12">
        <f t="shared" si="158"/>
        <v>0</v>
      </c>
      <c r="I5094" s="12">
        <f t="shared" si="159"/>
        <v>0</v>
      </c>
      <c r="J5094" s="13">
        <f>(1 - Dashboard!$I$9) * H5094 * Dashboard!$I$8 * 'Lookups and Calculations'!$F$12</f>
        <v>0</v>
      </c>
      <c r="K5094" s="12">
        <f>(1 - Dashboard!$I$11) * I5094 * Dashboard!$I$10 * 'Lookups and Calculations'!$F$12</f>
        <v>0</v>
      </c>
      <c r="L5094" s="12">
        <f>(H5094 - I5094) * Dashboard!$I$13 * (Dashboard!$D$12 / 365) * 'Lookups and Calculations'!$F$12</f>
        <v>0</v>
      </c>
      <c r="M5094" s="3">
        <f>(G5094*2) * Dashboard!$I$13 * (Dashboard!$D$12 / 365) * 'Lookups and Calculations'!$F$12</f>
        <v>1602.0878730267946</v>
      </c>
      <c r="N5094" s="12">
        <f>H5094 * Dashboard!$I$14 * Dashboard!$I$15 * (Dashboard!$D$12 / 365) * 'Lookups and Calculations'!$F$12</f>
        <v>0</v>
      </c>
    </row>
    <row r="5095" spans="1:14" x14ac:dyDescent="0.35">
      <c r="A5095" s="2">
        <v>5094</v>
      </c>
      <c r="B5095" s="11">
        <v>-0.20341148450900495</v>
      </c>
      <c r="C5095" s="11">
        <v>0.92732400367259715</v>
      </c>
      <c r="D5095" s="3">
        <f>B5095*Dashboard!$D$11*Dashboard!$D$10*SQRT(Dashboard!$D$12/365)</f>
        <v>-50503.362716700547</v>
      </c>
      <c r="E5095" s="3">
        <f>IF(Dashboard!$I$3,C5095*Dashboard!$E$11*Dashboard!$E$10*SQRT(Dashboard!$D$12/365),0)</f>
        <v>460475.28364905919</v>
      </c>
      <c r="F5095" s="3">
        <f>D5095+IF(Dashboard!$I$3,E5095,0)</f>
        <v>409971.92093235865</v>
      </c>
      <c r="G5095" s="3">
        <f>IF(Dashboard!$I$4, ('Lookups and Calculations'!$F$9) / (1 - 'Lookups and Calculations'!$F$10), 'Lookups and Calculations'!$F$9)</f>
        <v>1951878.888340465</v>
      </c>
      <c r="H5095" s="12">
        <f t="shared" si="158"/>
        <v>0</v>
      </c>
      <c r="I5095" s="12">
        <f t="shared" si="159"/>
        <v>0</v>
      </c>
      <c r="J5095" s="13">
        <f>(1 - Dashboard!$I$9) * H5095 * Dashboard!$I$8 * 'Lookups and Calculations'!$F$12</f>
        <v>0</v>
      </c>
      <c r="K5095" s="12">
        <f>(1 - Dashboard!$I$11) * I5095 * Dashboard!$I$10 * 'Lookups and Calculations'!$F$12</f>
        <v>0</v>
      </c>
      <c r="L5095" s="12">
        <f>(H5095 - I5095) * Dashboard!$I$13 * (Dashboard!$D$12 / 365) * 'Lookups and Calculations'!$F$12</f>
        <v>0</v>
      </c>
      <c r="M5095" s="3">
        <f>(G5095*2) * Dashboard!$I$13 * (Dashboard!$D$12 / 365) * 'Lookups and Calculations'!$F$12</f>
        <v>1602.0878730267946</v>
      </c>
      <c r="N5095" s="12">
        <f>H5095 * Dashboard!$I$14 * Dashboard!$I$15 * (Dashboard!$D$12 / 365) * 'Lookups and Calculations'!$F$12</f>
        <v>0</v>
      </c>
    </row>
    <row r="5096" spans="1:14" x14ac:dyDescent="0.35">
      <c r="A5096" s="2">
        <v>5095</v>
      </c>
      <c r="B5096" s="11">
        <v>-1.732357824932665</v>
      </c>
      <c r="C5096" s="11">
        <v>-1.8148532724364506</v>
      </c>
      <c r="D5096" s="3">
        <f>B5096*Dashboard!$D$11*Dashboard!$D$10*SQRT(Dashboard!$D$12/365)</f>
        <v>-430112.86112419906</v>
      </c>
      <c r="E5096" s="3">
        <f>IF(Dashboard!$I$3,C5096*Dashboard!$E$11*Dashboard!$E$10*SQRT(Dashboard!$D$12/365),0)</f>
        <v>-901189.95313061052</v>
      </c>
      <c r="F5096" s="3">
        <f>D5096+IF(Dashboard!$I$3,E5096,0)</f>
        <v>-1331302.8142548096</v>
      </c>
      <c r="G5096" s="3">
        <f>IF(Dashboard!$I$4, ('Lookups and Calculations'!$F$9) / (1 - 'Lookups and Calculations'!$F$10), 'Lookups and Calculations'!$F$9)</f>
        <v>1951878.888340465</v>
      </c>
      <c r="H5096" s="12">
        <f t="shared" si="158"/>
        <v>0</v>
      </c>
      <c r="I5096" s="12">
        <f t="shared" si="159"/>
        <v>0</v>
      </c>
      <c r="J5096" s="13">
        <f>(1 - Dashboard!$I$9) * H5096 * Dashboard!$I$8 * 'Lookups and Calculations'!$F$12</f>
        <v>0</v>
      </c>
      <c r="K5096" s="12">
        <f>(1 - Dashboard!$I$11) * I5096 * Dashboard!$I$10 * 'Lookups and Calculations'!$F$12</f>
        <v>0</v>
      </c>
      <c r="L5096" s="12">
        <f>(H5096 - I5096) * Dashboard!$I$13 * (Dashboard!$D$12 / 365) * 'Lookups and Calculations'!$F$12</f>
        <v>0</v>
      </c>
      <c r="M5096" s="3">
        <f>(G5096*2) * Dashboard!$I$13 * (Dashboard!$D$12 / 365) * 'Lookups and Calculations'!$F$12</f>
        <v>1602.0878730267946</v>
      </c>
      <c r="N5096" s="12">
        <f>H5096 * Dashboard!$I$14 * Dashboard!$I$15 * (Dashboard!$D$12 / 365) * 'Lookups and Calculations'!$F$12</f>
        <v>0</v>
      </c>
    </row>
    <row r="5097" spans="1:14" x14ac:dyDescent="0.35">
      <c r="A5097" s="2">
        <v>5096</v>
      </c>
      <c r="B5097" s="11">
        <v>-0.53331858929122011</v>
      </c>
      <c r="C5097" s="11">
        <v>-0.76179199582132118</v>
      </c>
      <c r="D5097" s="3">
        <f>B5097*Dashboard!$D$11*Dashboard!$D$10*SQRT(Dashboard!$D$12/365)</f>
        <v>-132413.28149955647</v>
      </c>
      <c r="E5097" s="3">
        <f>IF(Dashboard!$I$3,C5097*Dashboard!$E$11*Dashboard!$E$10*SQRT(Dashboard!$D$12/365),0)</f>
        <v>-378278.12497912557</v>
      </c>
      <c r="F5097" s="3">
        <f>D5097+IF(Dashboard!$I$3,E5097,0)</f>
        <v>-510691.40647868207</v>
      </c>
      <c r="G5097" s="3">
        <f>IF(Dashboard!$I$4, ('Lookups and Calculations'!$F$9) / (1 - 'Lookups and Calculations'!$F$10), 'Lookups and Calculations'!$F$9)</f>
        <v>1951878.888340465</v>
      </c>
      <c r="H5097" s="12">
        <f t="shared" si="158"/>
        <v>0</v>
      </c>
      <c r="I5097" s="12">
        <f t="shared" si="159"/>
        <v>0</v>
      </c>
      <c r="J5097" s="13">
        <f>(1 - Dashboard!$I$9) * H5097 * Dashboard!$I$8 * 'Lookups and Calculations'!$F$12</f>
        <v>0</v>
      </c>
      <c r="K5097" s="12">
        <f>(1 - Dashboard!$I$11) * I5097 * Dashboard!$I$10 * 'Lookups and Calculations'!$F$12</f>
        <v>0</v>
      </c>
      <c r="L5097" s="12">
        <f>(H5097 - I5097) * Dashboard!$I$13 * (Dashboard!$D$12 / 365) * 'Lookups and Calculations'!$F$12</f>
        <v>0</v>
      </c>
      <c r="M5097" s="3">
        <f>(G5097*2) * Dashboard!$I$13 * (Dashboard!$D$12 / 365) * 'Lookups and Calculations'!$F$12</f>
        <v>1602.0878730267946</v>
      </c>
      <c r="N5097" s="12">
        <f>H5097 * Dashboard!$I$14 * Dashboard!$I$15 * (Dashboard!$D$12 / 365) * 'Lookups and Calculations'!$F$12</f>
        <v>0</v>
      </c>
    </row>
    <row r="5098" spans="1:14" x14ac:dyDescent="0.35">
      <c r="A5098" s="2">
        <v>5097</v>
      </c>
      <c r="B5098" s="11">
        <v>2.528907222121644</v>
      </c>
      <c r="C5098" s="11">
        <v>1.8661113707238794</v>
      </c>
      <c r="D5098" s="3">
        <f>B5098*Dashboard!$D$11*Dashboard!$D$10*SQRT(Dashboard!$D$12/365)</f>
        <v>627881.55262707872</v>
      </c>
      <c r="E5098" s="3">
        <f>IF(Dashboard!$I$3,C5098*Dashboard!$E$11*Dashboard!$E$10*SQRT(Dashboard!$D$12/365),0)</f>
        <v>926642.85551935155</v>
      </c>
      <c r="F5098" s="3">
        <f>D5098+IF(Dashboard!$I$3,E5098,0)</f>
        <v>1554524.4081464303</v>
      </c>
      <c r="G5098" s="3">
        <f>IF(Dashboard!$I$4, ('Lookups and Calculations'!$F$9) / (1 - 'Lookups and Calculations'!$F$10), 'Lookups and Calculations'!$F$9)</f>
        <v>1951878.888340465</v>
      </c>
      <c r="H5098" s="12">
        <f t="shared" si="158"/>
        <v>0</v>
      </c>
      <c r="I5098" s="12">
        <f t="shared" si="159"/>
        <v>0</v>
      </c>
      <c r="J5098" s="13">
        <f>(1 - Dashboard!$I$9) * H5098 * Dashboard!$I$8 * 'Lookups and Calculations'!$F$12</f>
        <v>0</v>
      </c>
      <c r="K5098" s="12">
        <f>(1 - Dashboard!$I$11) * I5098 * Dashboard!$I$10 * 'Lookups and Calculations'!$F$12</f>
        <v>0</v>
      </c>
      <c r="L5098" s="12">
        <f>(H5098 - I5098) * Dashboard!$I$13 * (Dashboard!$D$12 / 365) * 'Lookups and Calculations'!$F$12</f>
        <v>0</v>
      </c>
      <c r="M5098" s="3">
        <f>(G5098*2) * Dashboard!$I$13 * (Dashboard!$D$12 / 365) * 'Lookups and Calculations'!$F$12</f>
        <v>1602.0878730267946</v>
      </c>
      <c r="N5098" s="12">
        <f>H5098 * Dashboard!$I$14 * Dashboard!$I$15 * (Dashboard!$D$12 / 365) * 'Lookups and Calculations'!$F$12</f>
        <v>0</v>
      </c>
    </row>
    <row r="5099" spans="1:14" x14ac:dyDescent="0.35">
      <c r="A5099" s="2">
        <v>5098</v>
      </c>
      <c r="B5099" s="11">
        <v>-0.33833356463561903</v>
      </c>
      <c r="C5099" s="11">
        <v>0.36185786485002192</v>
      </c>
      <c r="D5099" s="3">
        <f>B5099*Dashboard!$D$11*Dashboard!$D$10*SQRT(Dashboard!$D$12/365)</f>
        <v>-84002.055121280457</v>
      </c>
      <c r="E5099" s="3">
        <f>IF(Dashboard!$I$3,C5099*Dashboard!$E$11*Dashboard!$E$10*SQRT(Dashboard!$D$12/365),0)</f>
        <v>179685.4198721748</v>
      </c>
      <c r="F5099" s="3">
        <f>D5099+IF(Dashboard!$I$3,E5099,0)</f>
        <v>95683.36475089434</v>
      </c>
      <c r="G5099" s="3">
        <f>IF(Dashboard!$I$4, ('Lookups and Calculations'!$F$9) / (1 - 'Lookups and Calculations'!$F$10), 'Lookups and Calculations'!$F$9)</f>
        <v>1951878.888340465</v>
      </c>
      <c r="H5099" s="12">
        <f t="shared" si="158"/>
        <v>0</v>
      </c>
      <c r="I5099" s="12">
        <f t="shared" si="159"/>
        <v>0</v>
      </c>
      <c r="J5099" s="13">
        <f>(1 - Dashboard!$I$9) * H5099 * Dashboard!$I$8 * 'Lookups and Calculations'!$F$12</f>
        <v>0</v>
      </c>
      <c r="K5099" s="12">
        <f>(1 - Dashboard!$I$11) * I5099 * Dashboard!$I$10 * 'Lookups and Calculations'!$F$12</f>
        <v>0</v>
      </c>
      <c r="L5099" s="12">
        <f>(H5099 - I5099) * Dashboard!$I$13 * (Dashboard!$D$12 / 365) * 'Lookups and Calculations'!$F$12</f>
        <v>0</v>
      </c>
      <c r="M5099" s="3">
        <f>(G5099*2) * Dashboard!$I$13 * (Dashboard!$D$12 / 365) * 'Lookups and Calculations'!$F$12</f>
        <v>1602.0878730267946</v>
      </c>
      <c r="N5099" s="12">
        <f>H5099 * Dashboard!$I$14 * Dashboard!$I$15 * (Dashboard!$D$12 / 365) * 'Lookups and Calculations'!$F$12</f>
        <v>0</v>
      </c>
    </row>
    <row r="5100" spans="1:14" x14ac:dyDescent="0.35">
      <c r="A5100" s="2">
        <v>5099</v>
      </c>
      <c r="B5100" s="11">
        <v>-1.2851963642541049</v>
      </c>
      <c r="C5100" s="11">
        <v>0.93412943282141137</v>
      </c>
      <c r="D5100" s="3">
        <f>B5100*Dashboard!$D$11*Dashboard!$D$10*SQRT(Dashboard!$D$12/365)</f>
        <v>-319090.8237201153</v>
      </c>
      <c r="E5100" s="3">
        <f>IF(Dashboard!$I$3,C5100*Dashboard!$E$11*Dashboard!$E$10*SQRT(Dashboard!$D$12/365),0)</f>
        <v>463854.61159187416</v>
      </c>
      <c r="F5100" s="3">
        <f>D5100+IF(Dashboard!$I$3,E5100,0)</f>
        <v>144763.78787175886</v>
      </c>
      <c r="G5100" s="3">
        <f>IF(Dashboard!$I$4, ('Lookups and Calculations'!$F$9) / (1 - 'Lookups and Calculations'!$F$10), 'Lookups and Calculations'!$F$9)</f>
        <v>1951878.888340465</v>
      </c>
      <c r="H5100" s="12">
        <f t="shared" si="158"/>
        <v>0</v>
      </c>
      <c r="I5100" s="12">
        <f t="shared" si="159"/>
        <v>0</v>
      </c>
      <c r="J5100" s="13">
        <f>(1 - Dashboard!$I$9) * H5100 * Dashboard!$I$8 * 'Lookups and Calculations'!$F$12</f>
        <v>0</v>
      </c>
      <c r="K5100" s="12">
        <f>(1 - Dashboard!$I$11) * I5100 * Dashboard!$I$10 * 'Lookups and Calculations'!$F$12</f>
        <v>0</v>
      </c>
      <c r="L5100" s="12">
        <f>(H5100 - I5100) * Dashboard!$I$13 * (Dashboard!$D$12 / 365) * 'Lookups and Calculations'!$F$12</f>
        <v>0</v>
      </c>
      <c r="M5100" s="3">
        <f>(G5100*2) * Dashboard!$I$13 * (Dashboard!$D$12 / 365) * 'Lookups and Calculations'!$F$12</f>
        <v>1602.0878730267946</v>
      </c>
      <c r="N5100" s="12">
        <f>H5100 * Dashboard!$I$14 * Dashboard!$I$15 * (Dashboard!$D$12 / 365) * 'Lookups and Calculations'!$F$12</f>
        <v>0</v>
      </c>
    </row>
    <row r="5101" spans="1:14" x14ac:dyDescent="0.35">
      <c r="A5101" s="2">
        <v>5100</v>
      </c>
      <c r="B5101" s="11">
        <v>9.1482011406174277E-2</v>
      </c>
      <c r="C5101" s="11">
        <v>-0.93503074854875767</v>
      </c>
      <c r="D5101" s="3">
        <f>B5101*Dashboard!$D$11*Dashboard!$D$10*SQRT(Dashboard!$D$12/365)</f>
        <v>22713.315402281649</v>
      </c>
      <c r="E5101" s="3">
        <f>IF(Dashboard!$I$3,C5101*Dashboard!$E$11*Dashboard!$E$10*SQRT(Dashboard!$D$12/365),0)</f>
        <v>-464302.17211393913</v>
      </c>
      <c r="F5101" s="3">
        <f>D5101+IF(Dashboard!$I$3,E5101,0)</f>
        <v>-441588.85671165748</v>
      </c>
      <c r="G5101" s="3">
        <f>IF(Dashboard!$I$4, ('Lookups and Calculations'!$F$9) / (1 - 'Lookups and Calculations'!$F$10), 'Lookups and Calculations'!$F$9)</f>
        <v>1951878.888340465</v>
      </c>
      <c r="H5101" s="12">
        <f t="shared" si="158"/>
        <v>0</v>
      </c>
      <c r="I5101" s="12">
        <f t="shared" si="159"/>
        <v>0</v>
      </c>
      <c r="J5101" s="13">
        <f>(1 - Dashboard!$I$9) * H5101 * Dashboard!$I$8 * 'Lookups and Calculations'!$F$12</f>
        <v>0</v>
      </c>
      <c r="K5101" s="12">
        <f>(1 - Dashboard!$I$11) * I5101 * Dashboard!$I$10 * 'Lookups and Calculations'!$F$12</f>
        <v>0</v>
      </c>
      <c r="L5101" s="12">
        <f>(H5101 - I5101) * Dashboard!$I$13 * (Dashboard!$D$12 / 365) * 'Lookups and Calculations'!$F$12</f>
        <v>0</v>
      </c>
      <c r="M5101" s="3">
        <f>(G5101*2) * Dashboard!$I$13 * (Dashboard!$D$12 / 365) * 'Lookups and Calculations'!$F$12</f>
        <v>1602.0878730267946</v>
      </c>
      <c r="N5101" s="12">
        <f>H5101 * Dashboard!$I$14 * Dashboard!$I$15 * (Dashboard!$D$12 / 365) * 'Lookups and Calculations'!$F$12</f>
        <v>0</v>
      </c>
    </row>
    <row r="5102" spans="1:14" x14ac:dyDescent="0.35">
      <c r="A5102" s="2">
        <v>5101</v>
      </c>
      <c r="B5102" s="11">
        <v>0.32567845158532782</v>
      </c>
      <c r="C5102" s="11">
        <v>-1.2673378996250761</v>
      </c>
      <c r="D5102" s="3">
        <f>B5102*Dashboard!$D$11*Dashboard!$D$10*SQRT(Dashboard!$D$12/365)</f>
        <v>80860.021296875551</v>
      </c>
      <c r="E5102" s="3">
        <f>IF(Dashboard!$I$3,C5102*Dashboard!$E$11*Dashboard!$E$10*SQRT(Dashboard!$D$12/365),0)</f>
        <v>-629313.78514720185</v>
      </c>
      <c r="F5102" s="3">
        <f>D5102+IF(Dashboard!$I$3,E5102,0)</f>
        <v>-548453.7638503263</v>
      </c>
      <c r="G5102" s="3">
        <f>IF(Dashboard!$I$4, ('Lookups and Calculations'!$F$9) / (1 - 'Lookups and Calculations'!$F$10), 'Lookups and Calculations'!$F$9)</f>
        <v>1951878.888340465</v>
      </c>
      <c r="H5102" s="12">
        <f t="shared" si="158"/>
        <v>0</v>
      </c>
      <c r="I5102" s="12">
        <f t="shared" si="159"/>
        <v>0</v>
      </c>
      <c r="J5102" s="13">
        <f>(1 - Dashboard!$I$9) * H5102 * Dashboard!$I$8 * 'Lookups and Calculations'!$F$12</f>
        <v>0</v>
      </c>
      <c r="K5102" s="12">
        <f>(1 - Dashboard!$I$11) * I5102 * Dashboard!$I$10 * 'Lookups and Calculations'!$F$12</f>
        <v>0</v>
      </c>
      <c r="L5102" s="12">
        <f>(H5102 - I5102) * Dashboard!$I$13 * (Dashboard!$D$12 / 365) * 'Lookups and Calculations'!$F$12</f>
        <v>0</v>
      </c>
      <c r="M5102" s="3">
        <f>(G5102*2) * Dashboard!$I$13 * (Dashboard!$D$12 / 365) * 'Lookups and Calculations'!$F$12</f>
        <v>1602.0878730267946</v>
      </c>
      <c r="N5102" s="12">
        <f>H5102 * Dashboard!$I$14 * Dashboard!$I$15 * (Dashboard!$D$12 / 365) * 'Lookups and Calculations'!$F$12</f>
        <v>0</v>
      </c>
    </row>
    <row r="5103" spans="1:14" x14ac:dyDescent="0.35">
      <c r="A5103" s="2">
        <v>5102</v>
      </c>
      <c r="B5103" s="11">
        <v>-0.3427553011836732</v>
      </c>
      <c r="C5103" s="11">
        <v>1.6399041179445606</v>
      </c>
      <c r="D5103" s="3">
        <f>B5103*Dashboard!$D$11*Dashboard!$D$10*SQRT(Dashboard!$D$12/365)</f>
        <v>-85099.891682785834</v>
      </c>
      <c r="E5103" s="3">
        <f>IF(Dashboard!$I$3,C5103*Dashboard!$E$11*Dashboard!$E$10*SQRT(Dashboard!$D$12/365),0)</f>
        <v>814316.58285251434</v>
      </c>
      <c r="F5103" s="3">
        <f>D5103+IF(Dashboard!$I$3,E5103,0)</f>
        <v>729216.69116972852</v>
      </c>
      <c r="G5103" s="3">
        <f>IF(Dashboard!$I$4, ('Lookups and Calculations'!$F$9) / (1 - 'Lookups and Calculations'!$F$10), 'Lookups and Calculations'!$F$9)</f>
        <v>1951878.888340465</v>
      </c>
      <c r="H5103" s="12">
        <f t="shared" si="158"/>
        <v>0</v>
      </c>
      <c r="I5103" s="12">
        <f t="shared" si="159"/>
        <v>0</v>
      </c>
      <c r="J5103" s="13">
        <f>(1 - Dashboard!$I$9) * H5103 * Dashboard!$I$8 * 'Lookups and Calculations'!$F$12</f>
        <v>0</v>
      </c>
      <c r="K5103" s="12">
        <f>(1 - Dashboard!$I$11) * I5103 * Dashboard!$I$10 * 'Lookups and Calculations'!$F$12</f>
        <v>0</v>
      </c>
      <c r="L5103" s="12">
        <f>(H5103 - I5103) * Dashboard!$I$13 * (Dashboard!$D$12 / 365) * 'Lookups and Calculations'!$F$12</f>
        <v>0</v>
      </c>
      <c r="M5103" s="3">
        <f>(G5103*2) * Dashboard!$I$13 * (Dashboard!$D$12 / 365) * 'Lookups and Calculations'!$F$12</f>
        <v>1602.0878730267946</v>
      </c>
      <c r="N5103" s="12">
        <f>H5103 * Dashboard!$I$14 * Dashboard!$I$15 * (Dashboard!$D$12 / 365) * 'Lookups and Calculations'!$F$12</f>
        <v>0</v>
      </c>
    </row>
    <row r="5104" spans="1:14" x14ac:dyDescent="0.35">
      <c r="A5104" s="2">
        <v>5103</v>
      </c>
      <c r="B5104" s="11">
        <v>0.72262273835613577</v>
      </c>
      <c r="C5104" s="11">
        <v>0.14295817470570513</v>
      </c>
      <c r="D5104" s="3">
        <f>B5104*Dashboard!$D$11*Dashboard!$D$10*SQRT(Dashboard!$D$12/365)</f>
        <v>179414.05005045186</v>
      </c>
      <c r="E5104" s="3">
        <f>IF(Dashboard!$I$3,C5104*Dashboard!$E$11*Dashboard!$E$10*SQRT(Dashboard!$D$12/365),0)</f>
        <v>70987.8163261726</v>
      </c>
      <c r="F5104" s="3">
        <f>D5104+IF(Dashboard!$I$3,E5104,0)</f>
        <v>250401.86637662444</v>
      </c>
      <c r="G5104" s="3">
        <f>IF(Dashboard!$I$4, ('Lookups and Calculations'!$F$9) / (1 - 'Lookups and Calculations'!$F$10), 'Lookups and Calculations'!$F$9)</f>
        <v>1951878.888340465</v>
      </c>
      <c r="H5104" s="12">
        <f t="shared" si="158"/>
        <v>0</v>
      </c>
      <c r="I5104" s="12">
        <f t="shared" si="159"/>
        <v>0</v>
      </c>
      <c r="J5104" s="13">
        <f>(1 - Dashboard!$I$9) * H5104 * Dashboard!$I$8 * 'Lookups and Calculations'!$F$12</f>
        <v>0</v>
      </c>
      <c r="K5104" s="12">
        <f>(1 - Dashboard!$I$11) * I5104 * Dashboard!$I$10 * 'Lookups and Calculations'!$F$12</f>
        <v>0</v>
      </c>
      <c r="L5104" s="12">
        <f>(H5104 - I5104) * Dashboard!$I$13 * (Dashboard!$D$12 / 365) * 'Lookups and Calculations'!$F$12</f>
        <v>0</v>
      </c>
      <c r="M5104" s="3">
        <f>(G5104*2) * Dashboard!$I$13 * (Dashboard!$D$12 / 365) * 'Lookups and Calculations'!$F$12</f>
        <v>1602.0878730267946</v>
      </c>
      <c r="N5104" s="12">
        <f>H5104 * Dashboard!$I$14 * Dashboard!$I$15 * (Dashboard!$D$12 / 365) * 'Lookups and Calculations'!$F$12</f>
        <v>0</v>
      </c>
    </row>
    <row r="5105" spans="1:14" x14ac:dyDescent="0.35">
      <c r="A5105" s="2">
        <v>5104</v>
      </c>
      <c r="B5105" s="11">
        <v>0.39495677405073676</v>
      </c>
      <c r="C5105" s="11">
        <v>-0.29350217640309018</v>
      </c>
      <c r="D5105" s="3">
        <f>B5105*Dashboard!$D$11*Dashboard!$D$10*SQRT(Dashboard!$D$12/365)</f>
        <v>98060.565584335389</v>
      </c>
      <c r="E5105" s="3">
        <f>IF(Dashboard!$I$3,C5105*Dashboard!$E$11*Dashboard!$E$10*SQRT(Dashboard!$D$12/365),0)</f>
        <v>-145742.47770528504</v>
      </c>
      <c r="F5105" s="3">
        <f>D5105+IF(Dashboard!$I$3,E5105,0)</f>
        <v>-47681.912120949652</v>
      </c>
      <c r="G5105" s="3">
        <f>IF(Dashboard!$I$4, ('Lookups and Calculations'!$F$9) / (1 - 'Lookups and Calculations'!$F$10), 'Lookups and Calculations'!$F$9)</f>
        <v>1951878.888340465</v>
      </c>
      <c r="H5105" s="12">
        <f t="shared" si="158"/>
        <v>0</v>
      </c>
      <c r="I5105" s="12">
        <f t="shared" si="159"/>
        <v>0</v>
      </c>
      <c r="J5105" s="13">
        <f>(1 - Dashboard!$I$9) * H5105 * Dashboard!$I$8 * 'Lookups and Calculations'!$F$12</f>
        <v>0</v>
      </c>
      <c r="K5105" s="12">
        <f>(1 - Dashboard!$I$11) * I5105 * Dashboard!$I$10 * 'Lookups and Calculations'!$F$12</f>
        <v>0</v>
      </c>
      <c r="L5105" s="12">
        <f>(H5105 - I5105) * Dashboard!$I$13 * (Dashboard!$D$12 / 365) * 'Lookups and Calculations'!$F$12</f>
        <v>0</v>
      </c>
      <c r="M5105" s="3">
        <f>(G5105*2) * Dashboard!$I$13 * (Dashboard!$D$12 / 365) * 'Lookups and Calculations'!$F$12</f>
        <v>1602.0878730267946</v>
      </c>
      <c r="N5105" s="12">
        <f>H5105 * Dashboard!$I$14 * Dashboard!$I$15 * (Dashboard!$D$12 / 365) * 'Lookups and Calculations'!$F$12</f>
        <v>0</v>
      </c>
    </row>
    <row r="5106" spans="1:14" x14ac:dyDescent="0.35">
      <c r="A5106" s="2">
        <v>5105</v>
      </c>
      <c r="B5106" s="11">
        <v>0.89839268413559525</v>
      </c>
      <c r="C5106" s="11">
        <v>0.22316520076785681</v>
      </c>
      <c r="D5106" s="3">
        <f>B5106*Dashboard!$D$11*Dashboard!$D$10*SQRT(Dashboard!$D$12/365)</f>
        <v>223054.52270037174</v>
      </c>
      <c r="E5106" s="3">
        <f>IF(Dashboard!$I$3,C5106*Dashboard!$E$11*Dashboard!$E$10*SQRT(Dashboard!$D$12/365),0)</f>
        <v>110815.7005719648</v>
      </c>
      <c r="F5106" s="3">
        <f>D5106+IF(Dashboard!$I$3,E5106,0)</f>
        <v>333870.22327233653</v>
      </c>
      <c r="G5106" s="3">
        <f>IF(Dashboard!$I$4, ('Lookups and Calculations'!$F$9) / (1 - 'Lookups and Calculations'!$F$10), 'Lookups and Calculations'!$F$9)</f>
        <v>1951878.888340465</v>
      </c>
      <c r="H5106" s="12">
        <f t="shared" si="158"/>
        <v>0</v>
      </c>
      <c r="I5106" s="12">
        <f t="shared" si="159"/>
        <v>0</v>
      </c>
      <c r="J5106" s="13">
        <f>(1 - Dashboard!$I$9) * H5106 * Dashboard!$I$8 * 'Lookups and Calculations'!$F$12</f>
        <v>0</v>
      </c>
      <c r="K5106" s="12">
        <f>(1 - Dashboard!$I$11) * I5106 * Dashboard!$I$10 * 'Lookups and Calculations'!$F$12</f>
        <v>0</v>
      </c>
      <c r="L5106" s="12">
        <f>(H5106 - I5106) * Dashboard!$I$13 * (Dashboard!$D$12 / 365) * 'Lookups and Calculations'!$F$12</f>
        <v>0</v>
      </c>
      <c r="M5106" s="3">
        <f>(G5106*2) * Dashboard!$I$13 * (Dashboard!$D$12 / 365) * 'Lookups and Calculations'!$F$12</f>
        <v>1602.0878730267946</v>
      </c>
      <c r="N5106" s="12">
        <f>H5106 * Dashboard!$I$14 * Dashboard!$I$15 * (Dashboard!$D$12 / 365) * 'Lookups and Calculations'!$F$12</f>
        <v>0</v>
      </c>
    </row>
    <row r="5107" spans="1:14" x14ac:dyDescent="0.35">
      <c r="A5107" s="2">
        <v>5106</v>
      </c>
      <c r="B5107" s="11">
        <v>-0.64148379593295579</v>
      </c>
      <c r="C5107" s="11">
        <v>0.55103841383620267</v>
      </c>
      <c r="D5107" s="3">
        <f>B5107*Dashboard!$D$11*Dashboard!$D$10*SQRT(Dashboard!$D$12/365)</f>
        <v>-159268.73008713417</v>
      </c>
      <c r="E5107" s="3">
        <f>IF(Dashboard!$I$3,C5107*Dashboard!$E$11*Dashboard!$E$10*SQRT(Dashboard!$D$12/365),0)</f>
        <v>273625.58168216993</v>
      </c>
      <c r="F5107" s="3">
        <f>D5107+IF(Dashboard!$I$3,E5107,0)</f>
        <v>114356.85159503575</v>
      </c>
      <c r="G5107" s="3">
        <f>IF(Dashboard!$I$4, ('Lookups and Calculations'!$F$9) / (1 - 'Lookups and Calculations'!$F$10), 'Lookups and Calculations'!$F$9)</f>
        <v>1951878.888340465</v>
      </c>
      <c r="H5107" s="12">
        <f t="shared" si="158"/>
        <v>0</v>
      </c>
      <c r="I5107" s="12">
        <f t="shared" si="159"/>
        <v>0</v>
      </c>
      <c r="J5107" s="13">
        <f>(1 - Dashboard!$I$9) * H5107 * Dashboard!$I$8 * 'Lookups and Calculations'!$F$12</f>
        <v>0</v>
      </c>
      <c r="K5107" s="12">
        <f>(1 - Dashboard!$I$11) * I5107 * Dashboard!$I$10 * 'Lookups and Calculations'!$F$12</f>
        <v>0</v>
      </c>
      <c r="L5107" s="12">
        <f>(H5107 - I5107) * Dashboard!$I$13 * (Dashboard!$D$12 / 365) * 'Lookups and Calculations'!$F$12</f>
        <v>0</v>
      </c>
      <c r="M5107" s="3">
        <f>(G5107*2) * Dashboard!$I$13 * (Dashboard!$D$12 / 365) * 'Lookups and Calculations'!$F$12</f>
        <v>1602.0878730267946</v>
      </c>
      <c r="N5107" s="12">
        <f>H5107 * Dashboard!$I$14 * Dashboard!$I$15 * (Dashboard!$D$12 / 365) * 'Lookups and Calculations'!$F$12</f>
        <v>0</v>
      </c>
    </row>
    <row r="5108" spans="1:14" x14ac:dyDescent="0.35">
      <c r="A5108" s="2">
        <v>5107</v>
      </c>
      <c r="B5108" s="11">
        <v>0.39715804257497173</v>
      </c>
      <c r="C5108" s="11">
        <v>1.1925447274460679</v>
      </c>
      <c r="D5108" s="3">
        <f>B5108*Dashboard!$D$11*Dashboard!$D$10*SQRT(Dashboard!$D$12/365)</f>
        <v>98607.100422250951</v>
      </c>
      <c r="E5108" s="3">
        <f>IF(Dashboard!$I$3,C5108*Dashboard!$E$11*Dashboard!$E$10*SQRT(Dashboard!$D$12/365),0)</f>
        <v>592174.22331364301</v>
      </c>
      <c r="F5108" s="3">
        <f>D5108+IF(Dashboard!$I$3,E5108,0)</f>
        <v>690781.32373589394</v>
      </c>
      <c r="G5108" s="3">
        <f>IF(Dashboard!$I$4, ('Lookups and Calculations'!$F$9) / (1 - 'Lookups and Calculations'!$F$10), 'Lookups and Calculations'!$F$9)</f>
        <v>1951878.888340465</v>
      </c>
      <c r="H5108" s="12">
        <f t="shared" si="158"/>
        <v>0</v>
      </c>
      <c r="I5108" s="12">
        <f t="shared" si="159"/>
        <v>0</v>
      </c>
      <c r="J5108" s="13">
        <f>(1 - Dashboard!$I$9) * H5108 * Dashboard!$I$8 * 'Lookups and Calculations'!$F$12</f>
        <v>0</v>
      </c>
      <c r="K5108" s="12">
        <f>(1 - Dashboard!$I$11) * I5108 * Dashboard!$I$10 * 'Lookups and Calculations'!$F$12</f>
        <v>0</v>
      </c>
      <c r="L5108" s="12">
        <f>(H5108 - I5108) * Dashboard!$I$13 * (Dashboard!$D$12 / 365) * 'Lookups and Calculations'!$F$12</f>
        <v>0</v>
      </c>
      <c r="M5108" s="3">
        <f>(G5108*2) * Dashboard!$I$13 * (Dashboard!$D$12 / 365) * 'Lookups and Calculations'!$F$12</f>
        <v>1602.0878730267946</v>
      </c>
      <c r="N5108" s="12">
        <f>H5108 * Dashboard!$I$14 * Dashboard!$I$15 * (Dashboard!$D$12 / 365) * 'Lookups and Calculations'!$F$12</f>
        <v>0</v>
      </c>
    </row>
    <row r="5109" spans="1:14" x14ac:dyDescent="0.35">
      <c r="A5109" s="2">
        <v>5108</v>
      </c>
      <c r="B5109" s="11">
        <v>-0.87877127538807254</v>
      </c>
      <c r="C5109" s="11">
        <v>0.60565837440904657</v>
      </c>
      <c r="D5109" s="3">
        <f>B5109*Dashboard!$D$11*Dashboard!$D$10*SQRT(Dashboard!$D$12/365)</f>
        <v>-218182.8846737346</v>
      </c>
      <c r="E5109" s="3">
        <f>IF(Dashboard!$I$3,C5109*Dashboard!$E$11*Dashboard!$E$10*SQRT(Dashboard!$D$12/365),0)</f>
        <v>300747.86228535877</v>
      </c>
      <c r="F5109" s="3">
        <f>D5109+IF(Dashboard!$I$3,E5109,0)</f>
        <v>82564.97761162417</v>
      </c>
      <c r="G5109" s="3">
        <f>IF(Dashboard!$I$4, ('Lookups and Calculations'!$F$9) / (1 - 'Lookups and Calculations'!$F$10), 'Lookups and Calculations'!$F$9)</f>
        <v>1951878.888340465</v>
      </c>
      <c r="H5109" s="12">
        <f t="shared" si="158"/>
        <v>0</v>
      </c>
      <c r="I5109" s="12">
        <f t="shared" si="159"/>
        <v>0</v>
      </c>
      <c r="J5109" s="13">
        <f>(1 - Dashboard!$I$9) * H5109 * Dashboard!$I$8 * 'Lookups and Calculations'!$F$12</f>
        <v>0</v>
      </c>
      <c r="K5109" s="12">
        <f>(1 - Dashboard!$I$11) * I5109 * Dashboard!$I$10 * 'Lookups and Calculations'!$F$12</f>
        <v>0</v>
      </c>
      <c r="L5109" s="12">
        <f>(H5109 - I5109) * Dashboard!$I$13 * (Dashboard!$D$12 / 365) * 'Lookups and Calculations'!$F$12</f>
        <v>0</v>
      </c>
      <c r="M5109" s="3">
        <f>(G5109*2) * Dashboard!$I$13 * (Dashboard!$D$12 / 365) * 'Lookups and Calculations'!$F$12</f>
        <v>1602.0878730267946</v>
      </c>
      <c r="N5109" s="12">
        <f>H5109 * Dashboard!$I$14 * Dashboard!$I$15 * (Dashboard!$D$12 / 365) * 'Lookups and Calculations'!$F$12</f>
        <v>0</v>
      </c>
    </row>
    <row r="5110" spans="1:14" x14ac:dyDescent="0.35">
      <c r="A5110" s="2">
        <v>5109</v>
      </c>
      <c r="B5110" s="11">
        <v>-0.17293473636308554</v>
      </c>
      <c r="C5110" s="11">
        <v>-0.50802046727980932</v>
      </c>
      <c r="D5110" s="3">
        <f>B5110*Dashboard!$D$11*Dashboard!$D$10*SQRT(Dashboard!$D$12/365)</f>
        <v>-42936.541847396293</v>
      </c>
      <c r="E5110" s="3">
        <f>IF(Dashboard!$I$3,C5110*Dashboard!$E$11*Dashboard!$E$10*SQRT(Dashboard!$D$12/365),0)</f>
        <v>-252264.43815077809</v>
      </c>
      <c r="F5110" s="3">
        <f>D5110+IF(Dashboard!$I$3,E5110,0)</f>
        <v>-295200.97999817436</v>
      </c>
      <c r="G5110" s="3">
        <f>IF(Dashboard!$I$4, ('Lookups and Calculations'!$F$9) / (1 - 'Lookups and Calculations'!$F$10), 'Lookups and Calculations'!$F$9)</f>
        <v>1951878.888340465</v>
      </c>
      <c r="H5110" s="12">
        <f t="shared" si="158"/>
        <v>0</v>
      </c>
      <c r="I5110" s="12">
        <f t="shared" si="159"/>
        <v>0</v>
      </c>
      <c r="J5110" s="13">
        <f>(1 - Dashboard!$I$9) * H5110 * Dashboard!$I$8 * 'Lookups and Calculations'!$F$12</f>
        <v>0</v>
      </c>
      <c r="K5110" s="12">
        <f>(1 - Dashboard!$I$11) * I5110 * Dashboard!$I$10 * 'Lookups and Calculations'!$F$12</f>
        <v>0</v>
      </c>
      <c r="L5110" s="12">
        <f>(H5110 - I5110) * Dashboard!$I$13 * (Dashboard!$D$12 / 365) * 'Lookups and Calculations'!$F$12</f>
        <v>0</v>
      </c>
      <c r="M5110" s="3">
        <f>(G5110*2) * Dashboard!$I$13 * (Dashboard!$D$12 / 365) * 'Lookups and Calculations'!$F$12</f>
        <v>1602.0878730267946</v>
      </c>
      <c r="N5110" s="12">
        <f>H5110 * Dashboard!$I$14 * Dashboard!$I$15 * (Dashboard!$D$12 / 365) * 'Lookups and Calculations'!$F$12</f>
        <v>0</v>
      </c>
    </row>
    <row r="5111" spans="1:14" x14ac:dyDescent="0.35">
      <c r="A5111" s="2">
        <v>5110</v>
      </c>
      <c r="B5111" s="11">
        <v>1.3626976932574524</v>
      </c>
      <c r="C5111" s="11">
        <v>0.973905631413154</v>
      </c>
      <c r="D5111" s="3">
        <f>B5111*Dashboard!$D$11*Dashboard!$D$10*SQRT(Dashboard!$D$12/365)</f>
        <v>338332.99059741927</v>
      </c>
      <c r="E5111" s="3">
        <f>IF(Dashboard!$I$3,C5111*Dashboard!$E$11*Dashboard!$E$10*SQRT(Dashboard!$D$12/365),0)</f>
        <v>483606.02130032011</v>
      </c>
      <c r="F5111" s="3">
        <f>D5111+IF(Dashboard!$I$3,E5111,0)</f>
        <v>821939.01189773937</v>
      </c>
      <c r="G5111" s="3">
        <f>IF(Dashboard!$I$4, ('Lookups and Calculations'!$F$9) / (1 - 'Lookups and Calculations'!$F$10), 'Lookups and Calculations'!$F$9)</f>
        <v>1951878.888340465</v>
      </c>
      <c r="H5111" s="12">
        <f t="shared" si="158"/>
        <v>0</v>
      </c>
      <c r="I5111" s="12">
        <f t="shared" si="159"/>
        <v>0</v>
      </c>
      <c r="J5111" s="13">
        <f>(1 - Dashboard!$I$9) * H5111 * Dashboard!$I$8 * 'Lookups and Calculations'!$F$12</f>
        <v>0</v>
      </c>
      <c r="K5111" s="12">
        <f>(1 - Dashboard!$I$11) * I5111 * Dashboard!$I$10 * 'Lookups and Calculations'!$F$12</f>
        <v>0</v>
      </c>
      <c r="L5111" s="12">
        <f>(H5111 - I5111) * Dashboard!$I$13 * (Dashboard!$D$12 / 365) * 'Lookups and Calculations'!$F$12</f>
        <v>0</v>
      </c>
      <c r="M5111" s="3">
        <f>(G5111*2) * Dashboard!$I$13 * (Dashboard!$D$12 / 365) * 'Lookups and Calculations'!$F$12</f>
        <v>1602.0878730267946</v>
      </c>
      <c r="N5111" s="12">
        <f>H5111 * Dashboard!$I$14 * Dashboard!$I$15 * (Dashboard!$D$12 / 365) * 'Lookups and Calculations'!$F$12</f>
        <v>0</v>
      </c>
    </row>
    <row r="5112" spans="1:14" x14ac:dyDescent="0.35">
      <c r="A5112" s="2">
        <v>5111</v>
      </c>
      <c r="B5112" s="11">
        <v>5.9443720117073544E-2</v>
      </c>
      <c r="C5112" s="11">
        <v>-1.8022670449239226</v>
      </c>
      <c r="D5112" s="3">
        <f>B5112*Dashboard!$D$11*Dashboard!$D$10*SQRT(Dashboard!$D$12/365)</f>
        <v>14758.79184279633</v>
      </c>
      <c r="E5112" s="3">
        <f>IF(Dashboard!$I$3,C5112*Dashboard!$E$11*Dashboard!$E$10*SQRT(Dashboard!$D$12/365),0)</f>
        <v>-894940.09152781614</v>
      </c>
      <c r="F5112" s="3">
        <f>D5112+IF(Dashboard!$I$3,E5112,0)</f>
        <v>-880181.29968501977</v>
      </c>
      <c r="G5112" s="3">
        <f>IF(Dashboard!$I$4, ('Lookups and Calculations'!$F$9) / (1 - 'Lookups and Calculations'!$F$10), 'Lookups and Calculations'!$F$9)</f>
        <v>1951878.888340465</v>
      </c>
      <c r="H5112" s="12">
        <f t="shared" si="158"/>
        <v>0</v>
      </c>
      <c r="I5112" s="12">
        <f t="shared" si="159"/>
        <v>0</v>
      </c>
      <c r="J5112" s="13">
        <f>(1 - Dashboard!$I$9) * H5112 * Dashboard!$I$8 * 'Lookups and Calculations'!$F$12</f>
        <v>0</v>
      </c>
      <c r="K5112" s="12">
        <f>(1 - Dashboard!$I$11) * I5112 * Dashboard!$I$10 * 'Lookups and Calculations'!$F$12</f>
        <v>0</v>
      </c>
      <c r="L5112" s="12">
        <f>(H5112 - I5112) * Dashboard!$I$13 * (Dashboard!$D$12 / 365) * 'Lookups and Calculations'!$F$12</f>
        <v>0</v>
      </c>
      <c r="M5112" s="3">
        <f>(G5112*2) * Dashboard!$I$13 * (Dashboard!$D$12 / 365) * 'Lookups and Calculations'!$F$12</f>
        <v>1602.0878730267946</v>
      </c>
      <c r="N5112" s="12">
        <f>H5112 * Dashboard!$I$14 * Dashboard!$I$15 * (Dashboard!$D$12 / 365) * 'Lookups and Calculations'!$F$12</f>
        <v>0</v>
      </c>
    </row>
    <row r="5113" spans="1:14" x14ac:dyDescent="0.35">
      <c r="A5113" s="2">
        <v>5112</v>
      </c>
      <c r="B5113" s="11">
        <v>1.6663108972648335</v>
      </c>
      <c r="C5113" s="11">
        <v>-0.57489972548147916</v>
      </c>
      <c r="D5113" s="3">
        <f>B5113*Dashboard!$D$11*Dashboard!$D$10*SQRT(Dashboard!$D$12/365)</f>
        <v>413714.61324560147</v>
      </c>
      <c r="E5113" s="3">
        <f>IF(Dashboard!$I$3,C5113*Dashboard!$E$11*Dashboard!$E$10*SQRT(Dashboard!$D$12/365),0)</f>
        <v>-285474.23889861419</v>
      </c>
      <c r="F5113" s="3">
        <f>D5113+IF(Dashboard!$I$3,E5113,0)</f>
        <v>128240.37434698729</v>
      </c>
      <c r="G5113" s="3">
        <f>IF(Dashboard!$I$4, ('Lookups and Calculations'!$F$9) / (1 - 'Lookups and Calculations'!$F$10), 'Lookups and Calculations'!$F$9)</f>
        <v>1951878.888340465</v>
      </c>
      <c r="H5113" s="12">
        <f t="shared" si="158"/>
        <v>0</v>
      </c>
      <c r="I5113" s="12">
        <f t="shared" si="159"/>
        <v>0</v>
      </c>
      <c r="J5113" s="13">
        <f>(1 - Dashboard!$I$9) * H5113 * Dashboard!$I$8 * 'Lookups and Calculations'!$F$12</f>
        <v>0</v>
      </c>
      <c r="K5113" s="12">
        <f>(1 - Dashboard!$I$11) * I5113 * Dashboard!$I$10 * 'Lookups and Calculations'!$F$12</f>
        <v>0</v>
      </c>
      <c r="L5113" s="12">
        <f>(H5113 - I5113) * Dashboard!$I$13 * (Dashboard!$D$12 / 365) * 'Lookups and Calculations'!$F$12</f>
        <v>0</v>
      </c>
      <c r="M5113" s="3">
        <f>(G5113*2) * Dashboard!$I$13 * (Dashboard!$D$12 / 365) * 'Lookups and Calculations'!$F$12</f>
        <v>1602.0878730267946</v>
      </c>
      <c r="N5113" s="12">
        <f>H5113 * Dashboard!$I$14 * Dashboard!$I$15 * (Dashboard!$D$12 / 365) * 'Lookups and Calculations'!$F$12</f>
        <v>0</v>
      </c>
    </row>
    <row r="5114" spans="1:14" x14ac:dyDescent="0.35">
      <c r="A5114" s="2">
        <v>5113</v>
      </c>
      <c r="B5114" s="11">
        <v>0.641326695157866</v>
      </c>
      <c r="C5114" s="11">
        <v>1.7780924639097808</v>
      </c>
      <c r="D5114" s="3">
        <f>B5114*Dashboard!$D$11*Dashboard!$D$10*SQRT(Dashboard!$D$12/365)</f>
        <v>159229.72482916369</v>
      </c>
      <c r="E5114" s="3">
        <f>IF(Dashboard!$I$3,C5114*Dashboard!$E$11*Dashboard!$E$10*SQRT(Dashboard!$D$12/365),0)</f>
        <v>882935.87616673682</v>
      </c>
      <c r="F5114" s="3">
        <f>D5114+IF(Dashboard!$I$3,E5114,0)</f>
        <v>1042165.6009959006</v>
      </c>
      <c r="G5114" s="3">
        <f>IF(Dashboard!$I$4, ('Lookups and Calculations'!$F$9) / (1 - 'Lookups and Calculations'!$F$10), 'Lookups and Calculations'!$F$9)</f>
        <v>1951878.888340465</v>
      </c>
      <c r="H5114" s="12">
        <f t="shared" si="158"/>
        <v>0</v>
      </c>
      <c r="I5114" s="12">
        <f t="shared" si="159"/>
        <v>0</v>
      </c>
      <c r="J5114" s="13">
        <f>(1 - Dashboard!$I$9) * H5114 * Dashboard!$I$8 * 'Lookups and Calculations'!$F$12</f>
        <v>0</v>
      </c>
      <c r="K5114" s="12">
        <f>(1 - Dashboard!$I$11) * I5114 * Dashboard!$I$10 * 'Lookups and Calculations'!$F$12</f>
        <v>0</v>
      </c>
      <c r="L5114" s="12">
        <f>(H5114 - I5114) * Dashboard!$I$13 * (Dashboard!$D$12 / 365) * 'Lookups and Calculations'!$F$12</f>
        <v>0</v>
      </c>
      <c r="M5114" s="3">
        <f>(G5114*2) * Dashboard!$I$13 * (Dashboard!$D$12 / 365) * 'Lookups and Calculations'!$F$12</f>
        <v>1602.0878730267946</v>
      </c>
      <c r="N5114" s="12">
        <f>H5114 * Dashboard!$I$14 * Dashboard!$I$15 * (Dashboard!$D$12 / 365) * 'Lookups and Calculations'!$F$12</f>
        <v>0</v>
      </c>
    </row>
    <row r="5115" spans="1:14" x14ac:dyDescent="0.35">
      <c r="A5115" s="2">
        <v>5114</v>
      </c>
      <c r="B5115" s="11">
        <v>0.53031541046455444</v>
      </c>
      <c r="C5115" s="11">
        <v>0.50841589379006102</v>
      </c>
      <c r="D5115" s="3">
        <f>B5115*Dashboard!$D$11*Dashboard!$D$10*SQRT(Dashboard!$D$12/365)</f>
        <v>131667.64695511412</v>
      </c>
      <c r="E5115" s="3">
        <f>IF(Dashboard!$I$3,C5115*Dashboard!$E$11*Dashboard!$E$10*SQRT(Dashboard!$D$12/365),0)</f>
        <v>252460.79253581437</v>
      </c>
      <c r="F5115" s="3">
        <f>D5115+IF(Dashboard!$I$3,E5115,0)</f>
        <v>384128.43949092849</v>
      </c>
      <c r="G5115" s="3">
        <f>IF(Dashboard!$I$4, ('Lookups and Calculations'!$F$9) / (1 - 'Lookups and Calculations'!$F$10), 'Lookups and Calculations'!$F$9)</f>
        <v>1951878.888340465</v>
      </c>
      <c r="H5115" s="12">
        <f t="shared" si="158"/>
        <v>0</v>
      </c>
      <c r="I5115" s="12">
        <f t="shared" si="159"/>
        <v>0</v>
      </c>
      <c r="J5115" s="13">
        <f>(1 - Dashboard!$I$9) * H5115 * Dashboard!$I$8 * 'Lookups and Calculations'!$F$12</f>
        <v>0</v>
      </c>
      <c r="K5115" s="12">
        <f>(1 - Dashboard!$I$11) * I5115 * Dashboard!$I$10 * 'Lookups and Calculations'!$F$12</f>
        <v>0</v>
      </c>
      <c r="L5115" s="12">
        <f>(H5115 - I5115) * Dashboard!$I$13 * (Dashboard!$D$12 / 365) * 'Lookups and Calculations'!$F$12</f>
        <v>0</v>
      </c>
      <c r="M5115" s="3">
        <f>(G5115*2) * Dashboard!$I$13 * (Dashboard!$D$12 / 365) * 'Lookups and Calculations'!$F$12</f>
        <v>1602.0878730267946</v>
      </c>
      <c r="N5115" s="12">
        <f>H5115 * Dashboard!$I$14 * Dashboard!$I$15 * (Dashboard!$D$12 / 365) * 'Lookups and Calculations'!$F$12</f>
        <v>0</v>
      </c>
    </row>
    <row r="5116" spans="1:14" x14ac:dyDescent="0.35">
      <c r="A5116" s="2">
        <v>5115</v>
      </c>
      <c r="B5116" s="11">
        <v>0.73883088655812779</v>
      </c>
      <c r="C5116" s="11">
        <v>-0.46003064726925991</v>
      </c>
      <c r="D5116" s="3">
        <f>B5116*Dashboard!$D$11*Dashboard!$D$10*SQRT(Dashboard!$D$12/365)</f>
        <v>183438.23771904438</v>
      </c>
      <c r="E5116" s="3">
        <f>IF(Dashboard!$I$3,C5116*Dashboard!$E$11*Dashboard!$E$10*SQRT(Dashboard!$D$12/365),0)</f>
        <v>-228434.44357055903</v>
      </c>
      <c r="F5116" s="3">
        <f>D5116+IF(Dashboard!$I$3,E5116,0)</f>
        <v>-44996.205851514649</v>
      </c>
      <c r="G5116" s="3">
        <f>IF(Dashboard!$I$4, ('Lookups and Calculations'!$F$9) / (1 - 'Lookups and Calculations'!$F$10), 'Lookups and Calculations'!$F$9)</f>
        <v>1951878.888340465</v>
      </c>
      <c r="H5116" s="12">
        <f t="shared" si="158"/>
        <v>0</v>
      </c>
      <c r="I5116" s="12">
        <f t="shared" si="159"/>
        <v>0</v>
      </c>
      <c r="J5116" s="13">
        <f>(1 - Dashboard!$I$9) * H5116 * Dashboard!$I$8 * 'Lookups and Calculations'!$F$12</f>
        <v>0</v>
      </c>
      <c r="K5116" s="12">
        <f>(1 - Dashboard!$I$11) * I5116 * Dashboard!$I$10 * 'Lookups and Calculations'!$F$12</f>
        <v>0</v>
      </c>
      <c r="L5116" s="12">
        <f>(H5116 - I5116) * Dashboard!$I$13 * (Dashboard!$D$12 / 365) * 'Lookups and Calculations'!$F$12</f>
        <v>0</v>
      </c>
      <c r="M5116" s="3">
        <f>(G5116*2) * Dashboard!$I$13 * (Dashboard!$D$12 / 365) * 'Lookups and Calculations'!$F$12</f>
        <v>1602.0878730267946</v>
      </c>
      <c r="N5116" s="12">
        <f>H5116 * Dashboard!$I$14 * Dashboard!$I$15 * (Dashboard!$D$12 / 365) * 'Lookups and Calculations'!$F$12</f>
        <v>0</v>
      </c>
    </row>
    <row r="5117" spans="1:14" x14ac:dyDescent="0.35">
      <c r="A5117" s="2">
        <v>5116</v>
      </c>
      <c r="B5117" s="11">
        <v>3.397459357384288E-2</v>
      </c>
      <c r="C5117" s="11">
        <v>0.95994506693213932</v>
      </c>
      <c r="D5117" s="3">
        <f>B5117*Dashboard!$D$11*Dashboard!$D$10*SQRT(Dashboard!$D$12/365)</f>
        <v>8435.2721113753596</v>
      </c>
      <c r="E5117" s="3">
        <f>IF(Dashboard!$I$3,C5117*Dashboard!$E$11*Dashboard!$E$10*SQRT(Dashboard!$D$12/365),0)</f>
        <v>476673.71407669969</v>
      </c>
      <c r="F5117" s="3">
        <f>D5117+IF(Dashboard!$I$3,E5117,0)</f>
        <v>485108.98618807504</v>
      </c>
      <c r="G5117" s="3">
        <f>IF(Dashboard!$I$4, ('Lookups and Calculations'!$F$9) / (1 - 'Lookups and Calculations'!$F$10), 'Lookups and Calculations'!$F$9)</f>
        <v>1951878.888340465</v>
      </c>
      <c r="H5117" s="12">
        <f t="shared" si="158"/>
        <v>0</v>
      </c>
      <c r="I5117" s="12">
        <f t="shared" si="159"/>
        <v>0</v>
      </c>
      <c r="J5117" s="13">
        <f>(1 - Dashboard!$I$9) * H5117 * Dashboard!$I$8 * 'Lookups and Calculations'!$F$12</f>
        <v>0</v>
      </c>
      <c r="K5117" s="12">
        <f>(1 - Dashboard!$I$11) * I5117 * Dashboard!$I$10 * 'Lookups and Calculations'!$F$12</f>
        <v>0</v>
      </c>
      <c r="L5117" s="12">
        <f>(H5117 - I5117) * Dashboard!$I$13 * (Dashboard!$D$12 / 365) * 'Lookups and Calculations'!$F$12</f>
        <v>0</v>
      </c>
      <c r="M5117" s="3">
        <f>(G5117*2) * Dashboard!$I$13 * (Dashboard!$D$12 / 365) * 'Lookups and Calculations'!$F$12</f>
        <v>1602.0878730267946</v>
      </c>
      <c r="N5117" s="12">
        <f>H5117 * Dashboard!$I$14 * Dashboard!$I$15 * (Dashboard!$D$12 / 365) * 'Lookups and Calculations'!$F$12</f>
        <v>0</v>
      </c>
    </row>
    <row r="5118" spans="1:14" x14ac:dyDescent="0.35">
      <c r="A5118" s="2">
        <v>5117</v>
      </c>
      <c r="B5118" s="11">
        <v>1.2496006904640078</v>
      </c>
      <c r="C5118" s="11">
        <v>0.23707210690146122</v>
      </c>
      <c r="D5118" s="3">
        <f>B5118*Dashboard!$D$11*Dashboard!$D$10*SQRT(Dashboard!$D$12/365)</f>
        <v>310253.06694887934</v>
      </c>
      <c r="E5118" s="3">
        <f>IF(Dashboard!$I$3,C5118*Dashboard!$E$11*Dashboard!$E$10*SQRT(Dashboard!$D$12/365),0)</f>
        <v>117721.36301701162</v>
      </c>
      <c r="F5118" s="3">
        <f>D5118+IF(Dashboard!$I$3,E5118,0)</f>
        <v>427974.42996589094</v>
      </c>
      <c r="G5118" s="3">
        <f>IF(Dashboard!$I$4, ('Lookups and Calculations'!$F$9) / (1 - 'Lookups and Calculations'!$F$10), 'Lookups and Calculations'!$F$9)</f>
        <v>1951878.888340465</v>
      </c>
      <c r="H5118" s="12">
        <f t="shared" si="158"/>
        <v>0</v>
      </c>
      <c r="I5118" s="12">
        <f t="shared" si="159"/>
        <v>0</v>
      </c>
      <c r="J5118" s="13">
        <f>(1 - Dashboard!$I$9) * H5118 * Dashboard!$I$8 * 'Lookups and Calculations'!$F$12</f>
        <v>0</v>
      </c>
      <c r="K5118" s="12">
        <f>(1 - Dashboard!$I$11) * I5118 * Dashboard!$I$10 * 'Lookups and Calculations'!$F$12</f>
        <v>0</v>
      </c>
      <c r="L5118" s="12">
        <f>(H5118 - I5118) * Dashboard!$I$13 * (Dashboard!$D$12 / 365) * 'Lookups and Calculations'!$F$12</f>
        <v>0</v>
      </c>
      <c r="M5118" s="3">
        <f>(G5118*2) * Dashboard!$I$13 * (Dashboard!$D$12 / 365) * 'Lookups and Calculations'!$F$12</f>
        <v>1602.0878730267946</v>
      </c>
      <c r="N5118" s="12">
        <f>H5118 * Dashboard!$I$14 * Dashboard!$I$15 * (Dashboard!$D$12 / 365) * 'Lookups and Calculations'!$F$12</f>
        <v>0</v>
      </c>
    </row>
    <row r="5119" spans="1:14" x14ac:dyDescent="0.35">
      <c r="A5119" s="2">
        <v>5118</v>
      </c>
      <c r="B5119" s="11">
        <v>-2.0684807176890452</v>
      </c>
      <c r="C5119" s="11">
        <v>0.27517640485800371</v>
      </c>
      <c r="D5119" s="3">
        <f>B5119*Dashboard!$D$11*Dashboard!$D$10*SQRT(Dashboard!$D$12/365)</f>
        <v>-513566.0467259718</v>
      </c>
      <c r="E5119" s="3">
        <f>IF(Dashboard!$I$3,C5119*Dashboard!$E$11*Dashboard!$E$10*SQRT(Dashboard!$D$12/365),0)</f>
        <v>136642.56783894787</v>
      </c>
      <c r="F5119" s="3">
        <f>D5119+IF(Dashboard!$I$3,E5119,0)</f>
        <v>-376923.47888702393</v>
      </c>
      <c r="G5119" s="3">
        <f>IF(Dashboard!$I$4, ('Lookups and Calculations'!$F$9) / (1 - 'Lookups and Calculations'!$F$10), 'Lookups and Calculations'!$F$9)</f>
        <v>1951878.888340465</v>
      </c>
      <c r="H5119" s="12">
        <f t="shared" si="158"/>
        <v>0</v>
      </c>
      <c r="I5119" s="12">
        <f t="shared" si="159"/>
        <v>0</v>
      </c>
      <c r="J5119" s="13">
        <f>(1 - Dashboard!$I$9) * H5119 * Dashboard!$I$8 * 'Lookups and Calculations'!$F$12</f>
        <v>0</v>
      </c>
      <c r="K5119" s="12">
        <f>(1 - Dashboard!$I$11) * I5119 * Dashboard!$I$10 * 'Lookups and Calculations'!$F$12</f>
        <v>0</v>
      </c>
      <c r="L5119" s="12">
        <f>(H5119 - I5119) * Dashboard!$I$13 * (Dashboard!$D$12 / 365) * 'Lookups and Calculations'!$F$12</f>
        <v>0</v>
      </c>
      <c r="M5119" s="3">
        <f>(G5119*2) * Dashboard!$I$13 * (Dashboard!$D$12 / 365) * 'Lookups and Calculations'!$F$12</f>
        <v>1602.0878730267946</v>
      </c>
      <c r="N5119" s="12">
        <f>H5119 * Dashboard!$I$14 * Dashboard!$I$15 * (Dashboard!$D$12 / 365) * 'Lookups and Calculations'!$F$12</f>
        <v>0</v>
      </c>
    </row>
    <row r="5120" spans="1:14" x14ac:dyDescent="0.35">
      <c r="A5120" s="2">
        <v>5119</v>
      </c>
      <c r="B5120" s="11">
        <v>1.4821942461483659</v>
      </c>
      <c r="C5120" s="11">
        <v>0.33627805651038878</v>
      </c>
      <c r="D5120" s="3">
        <f>B5120*Dashboard!$D$11*Dashboard!$D$10*SQRT(Dashboard!$D$12/365)</f>
        <v>368001.80584948056</v>
      </c>
      <c r="E5120" s="3">
        <f>IF(Dashboard!$I$3,C5120*Dashboard!$E$11*Dashboard!$E$10*SQRT(Dashboard!$D$12/365),0)</f>
        <v>166983.41986545458</v>
      </c>
      <c r="F5120" s="3">
        <f>D5120+IF(Dashboard!$I$3,E5120,0)</f>
        <v>534985.22571493511</v>
      </c>
      <c r="G5120" s="3">
        <f>IF(Dashboard!$I$4, ('Lookups and Calculations'!$F$9) / (1 - 'Lookups and Calculations'!$F$10), 'Lookups and Calculations'!$F$9)</f>
        <v>1951878.888340465</v>
      </c>
      <c r="H5120" s="12">
        <f t="shared" si="158"/>
        <v>0</v>
      </c>
      <c r="I5120" s="12">
        <f t="shared" si="159"/>
        <v>0</v>
      </c>
      <c r="J5120" s="13">
        <f>(1 - Dashboard!$I$9) * H5120 * Dashboard!$I$8 * 'Lookups and Calculations'!$F$12</f>
        <v>0</v>
      </c>
      <c r="K5120" s="12">
        <f>(1 - Dashboard!$I$11) * I5120 * Dashboard!$I$10 * 'Lookups and Calculations'!$F$12</f>
        <v>0</v>
      </c>
      <c r="L5120" s="12">
        <f>(H5120 - I5120) * Dashboard!$I$13 * (Dashboard!$D$12 / 365) * 'Lookups and Calculations'!$F$12</f>
        <v>0</v>
      </c>
      <c r="M5120" s="3">
        <f>(G5120*2) * Dashboard!$I$13 * (Dashboard!$D$12 / 365) * 'Lookups and Calculations'!$F$12</f>
        <v>1602.0878730267946</v>
      </c>
      <c r="N5120" s="12">
        <f>H5120 * Dashboard!$I$14 * Dashboard!$I$15 * (Dashboard!$D$12 / 365) * 'Lookups and Calculations'!$F$12</f>
        <v>0</v>
      </c>
    </row>
    <row r="5121" spans="1:14" x14ac:dyDescent="0.35">
      <c r="A5121" s="2">
        <v>5120</v>
      </c>
      <c r="B5121" s="11">
        <v>0.56003642508940221</v>
      </c>
      <c r="C5121" s="11">
        <v>-0.36158925339729997</v>
      </c>
      <c r="D5121" s="3">
        <f>B5121*Dashboard!$D$11*Dashboard!$D$10*SQRT(Dashboard!$D$12/365)</f>
        <v>139046.83297074243</v>
      </c>
      <c r="E5121" s="3">
        <f>IF(Dashboard!$I$3,C5121*Dashboard!$E$11*Dashboard!$E$10*SQRT(Dashboard!$D$12/365),0)</f>
        <v>-179552.03722016356</v>
      </c>
      <c r="F5121" s="3">
        <f>D5121+IF(Dashboard!$I$3,E5121,0)</f>
        <v>-40505.204249421135</v>
      </c>
      <c r="G5121" s="3">
        <f>IF(Dashboard!$I$4, ('Lookups and Calculations'!$F$9) / (1 - 'Lookups and Calculations'!$F$10), 'Lookups and Calculations'!$F$9)</f>
        <v>1951878.888340465</v>
      </c>
      <c r="H5121" s="12">
        <f t="shared" si="158"/>
        <v>0</v>
      </c>
      <c r="I5121" s="12">
        <f t="shared" si="159"/>
        <v>0</v>
      </c>
      <c r="J5121" s="13">
        <f>(1 - Dashboard!$I$9) * H5121 * Dashboard!$I$8 * 'Lookups and Calculations'!$F$12</f>
        <v>0</v>
      </c>
      <c r="K5121" s="12">
        <f>(1 - Dashboard!$I$11) * I5121 * Dashboard!$I$10 * 'Lookups and Calculations'!$F$12</f>
        <v>0</v>
      </c>
      <c r="L5121" s="12">
        <f>(H5121 - I5121) * Dashboard!$I$13 * (Dashboard!$D$12 / 365) * 'Lookups and Calculations'!$F$12</f>
        <v>0</v>
      </c>
      <c r="M5121" s="3">
        <f>(G5121*2) * Dashboard!$I$13 * (Dashboard!$D$12 / 365) * 'Lookups and Calculations'!$F$12</f>
        <v>1602.0878730267946</v>
      </c>
      <c r="N5121" s="12">
        <f>H5121 * Dashboard!$I$14 * Dashboard!$I$15 * (Dashboard!$D$12 / 365) * 'Lookups and Calculations'!$F$12</f>
        <v>0</v>
      </c>
    </row>
    <row r="5122" spans="1:14" x14ac:dyDescent="0.35">
      <c r="A5122" s="2">
        <v>5121</v>
      </c>
      <c r="B5122" s="11">
        <v>-0.1470177204464938</v>
      </c>
      <c r="C5122" s="11">
        <v>-1.5246696761863492</v>
      </c>
      <c r="D5122" s="3">
        <f>B5122*Dashboard!$D$11*Dashboard!$D$10*SQRT(Dashboard!$D$12/365)</f>
        <v>-36501.819351124504</v>
      </c>
      <c r="E5122" s="3">
        <f>IF(Dashboard!$I$3,C5122*Dashboard!$E$11*Dashboard!$E$10*SQRT(Dashboard!$D$12/365),0)</f>
        <v>-757095.36131117295</v>
      </c>
      <c r="F5122" s="3">
        <f>D5122+IF(Dashboard!$I$3,E5122,0)</f>
        <v>-793597.18066229741</v>
      </c>
      <c r="G5122" s="3">
        <f>IF(Dashboard!$I$4, ('Lookups and Calculations'!$F$9) / (1 - 'Lookups and Calculations'!$F$10), 'Lookups and Calculations'!$F$9)</f>
        <v>1951878.888340465</v>
      </c>
      <c r="H5122" s="12">
        <f t="shared" si="158"/>
        <v>0</v>
      </c>
      <c r="I5122" s="12">
        <f t="shared" si="159"/>
        <v>0</v>
      </c>
      <c r="J5122" s="13">
        <f>(1 - Dashboard!$I$9) * H5122 * Dashboard!$I$8 * 'Lookups and Calculations'!$F$12</f>
        <v>0</v>
      </c>
      <c r="K5122" s="12">
        <f>(1 - Dashboard!$I$11) * I5122 * Dashboard!$I$10 * 'Lookups and Calculations'!$F$12</f>
        <v>0</v>
      </c>
      <c r="L5122" s="12">
        <f>(H5122 - I5122) * Dashboard!$I$13 * (Dashboard!$D$12 / 365) * 'Lookups and Calculations'!$F$12</f>
        <v>0</v>
      </c>
      <c r="M5122" s="3">
        <f>(G5122*2) * Dashboard!$I$13 * (Dashboard!$D$12 / 365) * 'Lookups and Calculations'!$F$12</f>
        <v>1602.0878730267946</v>
      </c>
      <c r="N5122" s="12">
        <f>H5122 * Dashboard!$I$14 * Dashboard!$I$15 * (Dashboard!$D$12 / 365) * 'Lookups and Calculations'!$F$12</f>
        <v>0</v>
      </c>
    </row>
    <row r="5123" spans="1:14" x14ac:dyDescent="0.35">
      <c r="A5123" s="2">
        <v>5122</v>
      </c>
      <c r="B5123" s="11">
        <v>0.75186761487530351</v>
      </c>
      <c r="C5123" s="11">
        <v>-0.38303859098868615</v>
      </c>
      <c r="D5123" s="3">
        <f>B5123*Dashboard!$D$11*Dashboard!$D$10*SQRT(Dashboard!$D$12/365)</f>
        <v>186675.01965606553</v>
      </c>
      <c r="E5123" s="3">
        <f>IF(Dashboard!$I$3,C5123*Dashboard!$E$11*Dashboard!$E$10*SQRT(Dashboard!$D$12/365),0)</f>
        <v>-190202.99607851435</v>
      </c>
      <c r="F5123" s="3">
        <f>D5123+IF(Dashboard!$I$3,E5123,0)</f>
        <v>-3527.9764224488172</v>
      </c>
      <c r="G5123" s="3">
        <f>IF(Dashboard!$I$4, ('Lookups and Calculations'!$F$9) / (1 - 'Lookups and Calculations'!$F$10), 'Lookups and Calculations'!$F$9)</f>
        <v>1951878.888340465</v>
      </c>
      <c r="H5123" s="12">
        <f t="shared" ref="H5123:H5186" si="160">MAX(0,F5123-G5123)</f>
        <v>0</v>
      </c>
      <c r="I5123" s="12">
        <f t="shared" ref="I5123:I5186" si="161">MAX(0,-F5123-G5123)</f>
        <v>0</v>
      </c>
      <c r="J5123" s="13">
        <f>(1 - Dashboard!$I$9) * H5123 * Dashboard!$I$8 * 'Lookups and Calculations'!$F$12</f>
        <v>0</v>
      </c>
      <c r="K5123" s="12">
        <f>(1 - Dashboard!$I$11) * I5123 * Dashboard!$I$10 * 'Lookups and Calculations'!$F$12</f>
        <v>0</v>
      </c>
      <c r="L5123" s="12">
        <f>(H5123 - I5123) * Dashboard!$I$13 * (Dashboard!$D$12 / 365) * 'Lookups and Calculations'!$F$12</f>
        <v>0</v>
      </c>
      <c r="M5123" s="3">
        <f>(G5123*2) * Dashboard!$I$13 * (Dashboard!$D$12 / 365) * 'Lookups and Calculations'!$F$12</f>
        <v>1602.0878730267946</v>
      </c>
      <c r="N5123" s="12">
        <f>H5123 * Dashboard!$I$14 * Dashboard!$I$15 * (Dashboard!$D$12 / 365) * 'Lookups and Calculations'!$F$12</f>
        <v>0</v>
      </c>
    </row>
    <row r="5124" spans="1:14" x14ac:dyDescent="0.35">
      <c r="A5124" s="2">
        <v>5123</v>
      </c>
      <c r="B5124" s="11">
        <v>-0.8983296075140218</v>
      </c>
      <c r="C5124" s="11">
        <v>1.4599682798309204</v>
      </c>
      <c r="D5124" s="3">
        <f>B5124*Dashboard!$D$11*Dashboard!$D$10*SQRT(Dashboard!$D$12/365)</f>
        <v>-223038.86192533752</v>
      </c>
      <c r="E5124" s="3">
        <f>IF(Dashboard!$I$3,C5124*Dashboard!$E$11*Dashboard!$E$10*SQRT(Dashboard!$D$12/365),0)</f>
        <v>724967.00733644376</v>
      </c>
      <c r="F5124" s="3">
        <f>D5124+IF(Dashboard!$I$3,E5124,0)</f>
        <v>501928.14541110623</v>
      </c>
      <c r="G5124" s="3">
        <f>IF(Dashboard!$I$4, ('Lookups and Calculations'!$F$9) / (1 - 'Lookups and Calculations'!$F$10), 'Lookups and Calculations'!$F$9)</f>
        <v>1951878.888340465</v>
      </c>
      <c r="H5124" s="12">
        <f t="shared" si="160"/>
        <v>0</v>
      </c>
      <c r="I5124" s="12">
        <f t="shared" si="161"/>
        <v>0</v>
      </c>
      <c r="J5124" s="13">
        <f>(1 - Dashboard!$I$9) * H5124 * Dashboard!$I$8 * 'Lookups and Calculations'!$F$12</f>
        <v>0</v>
      </c>
      <c r="K5124" s="12">
        <f>(1 - Dashboard!$I$11) * I5124 * Dashboard!$I$10 * 'Lookups and Calculations'!$F$12</f>
        <v>0</v>
      </c>
      <c r="L5124" s="12">
        <f>(H5124 - I5124) * Dashboard!$I$13 * (Dashboard!$D$12 / 365) * 'Lookups and Calculations'!$F$12</f>
        <v>0</v>
      </c>
      <c r="M5124" s="3">
        <f>(G5124*2) * Dashboard!$I$13 * (Dashboard!$D$12 / 365) * 'Lookups and Calculations'!$F$12</f>
        <v>1602.0878730267946</v>
      </c>
      <c r="N5124" s="12">
        <f>H5124 * Dashboard!$I$14 * Dashboard!$I$15 * (Dashboard!$D$12 / 365) * 'Lookups and Calculations'!$F$12</f>
        <v>0</v>
      </c>
    </row>
    <row r="5125" spans="1:14" x14ac:dyDescent="0.35">
      <c r="A5125" s="2">
        <v>5124</v>
      </c>
      <c r="B5125" s="11">
        <v>-1.0264388825333308</v>
      </c>
      <c r="C5125" s="11">
        <v>0.1326897574667599</v>
      </c>
      <c r="D5125" s="3">
        <f>B5125*Dashboard!$D$11*Dashboard!$D$10*SQRT(Dashboard!$D$12/365)</f>
        <v>-254846.05904250563</v>
      </c>
      <c r="E5125" s="3">
        <f>IF(Dashboard!$I$3,C5125*Dashboard!$E$11*Dashboard!$E$10*SQRT(Dashboard!$D$12/365),0)</f>
        <v>65888.894782026313</v>
      </c>
      <c r="F5125" s="3">
        <f>D5125+IF(Dashboard!$I$3,E5125,0)</f>
        <v>-188957.16426047933</v>
      </c>
      <c r="G5125" s="3">
        <f>IF(Dashboard!$I$4, ('Lookups and Calculations'!$F$9) / (1 - 'Lookups and Calculations'!$F$10), 'Lookups and Calculations'!$F$9)</f>
        <v>1951878.888340465</v>
      </c>
      <c r="H5125" s="12">
        <f t="shared" si="160"/>
        <v>0</v>
      </c>
      <c r="I5125" s="12">
        <f t="shared" si="161"/>
        <v>0</v>
      </c>
      <c r="J5125" s="13">
        <f>(1 - Dashboard!$I$9) * H5125 * Dashboard!$I$8 * 'Lookups and Calculations'!$F$12</f>
        <v>0</v>
      </c>
      <c r="K5125" s="12">
        <f>(1 - Dashboard!$I$11) * I5125 * Dashboard!$I$10 * 'Lookups and Calculations'!$F$12</f>
        <v>0</v>
      </c>
      <c r="L5125" s="12">
        <f>(H5125 - I5125) * Dashboard!$I$13 * (Dashboard!$D$12 / 365) * 'Lookups and Calculations'!$F$12</f>
        <v>0</v>
      </c>
      <c r="M5125" s="3">
        <f>(G5125*2) * Dashboard!$I$13 * (Dashboard!$D$12 / 365) * 'Lookups and Calculations'!$F$12</f>
        <v>1602.0878730267946</v>
      </c>
      <c r="N5125" s="12">
        <f>H5125 * Dashboard!$I$14 * Dashboard!$I$15 * (Dashboard!$D$12 / 365) * 'Lookups and Calculations'!$F$12</f>
        <v>0</v>
      </c>
    </row>
    <row r="5126" spans="1:14" x14ac:dyDescent="0.35">
      <c r="A5126" s="2">
        <v>5125</v>
      </c>
      <c r="B5126" s="11">
        <v>0.90484089398025613</v>
      </c>
      <c r="C5126" s="11">
        <v>0.16140741401950409</v>
      </c>
      <c r="D5126" s="3">
        <f>B5126*Dashboard!$D$11*Dashboard!$D$10*SQRT(Dashboard!$D$12/365)</f>
        <v>224655.49563188723</v>
      </c>
      <c r="E5126" s="3">
        <f>IF(Dashboard!$I$3,C5126*Dashboard!$E$11*Dashboard!$E$10*SQRT(Dashboard!$D$12/365),0)</f>
        <v>80149.035783973188</v>
      </c>
      <c r="F5126" s="3">
        <f>D5126+IF(Dashboard!$I$3,E5126,0)</f>
        <v>304804.5314158604</v>
      </c>
      <c r="G5126" s="3">
        <f>IF(Dashboard!$I$4, ('Lookups and Calculations'!$F$9) / (1 - 'Lookups and Calculations'!$F$10), 'Lookups and Calculations'!$F$9)</f>
        <v>1951878.888340465</v>
      </c>
      <c r="H5126" s="12">
        <f t="shared" si="160"/>
        <v>0</v>
      </c>
      <c r="I5126" s="12">
        <f t="shared" si="161"/>
        <v>0</v>
      </c>
      <c r="J5126" s="13">
        <f>(1 - Dashboard!$I$9) * H5126 * Dashboard!$I$8 * 'Lookups and Calculations'!$F$12</f>
        <v>0</v>
      </c>
      <c r="K5126" s="12">
        <f>(1 - Dashboard!$I$11) * I5126 * Dashboard!$I$10 * 'Lookups and Calculations'!$F$12</f>
        <v>0</v>
      </c>
      <c r="L5126" s="12">
        <f>(H5126 - I5126) * Dashboard!$I$13 * (Dashboard!$D$12 / 365) * 'Lookups and Calculations'!$F$12</f>
        <v>0</v>
      </c>
      <c r="M5126" s="3">
        <f>(G5126*2) * Dashboard!$I$13 * (Dashboard!$D$12 / 365) * 'Lookups and Calculations'!$F$12</f>
        <v>1602.0878730267946</v>
      </c>
      <c r="N5126" s="12">
        <f>H5126 * Dashboard!$I$14 * Dashboard!$I$15 * (Dashboard!$D$12 / 365) * 'Lookups and Calculations'!$F$12</f>
        <v>0</v>
      </c>
    </row>
    <row r="5127" spans="1:14" x14ac:dyDescent="0.35">
      <c r="A5127" s="2">
        <v>5126</v>
      </c>
      <c r="B5127" s="11">
        <v>1.2280265455673058</v>
      </c>
      <c r="C5127" s="11">
        <v>0.38202266465205603</v>
      </c>
      <c r="D5127" s="3">
        <f>B5127*Dashboard!$D$11*Dashboard!$D$10*SQRT(Dashboard!$D$12/365)</f>
        <v>304896.60014145792</v>
      </c>
      <c r="E5127" s="3">
        <f>IF(Dashboard!$I$3,C5127*Dashboard!$E$11*Dashboard!$E$10*SQRT(Dashboard!$D$12/365),0)</f>
        <v>189698.52410736558</v>
      </c>
      <c r="F5127" s="3">
        <f>D5127+IF(Dashboard!$I$3,E5127,0)</f>
        <v>494595.1242488235</v>
      </c>
      <c r="G5127" s="3">
        <f>IF(Dashboard!$I$4, ('Lookups and Calculations'!$F$9) / (1 - 'Lookups and Calculations'!$F$10), 'Lookups and Calculations'!$F$9)</f>
        <v>1951878.888340465</v>
      </c>
      <c r="H5127" s="12">
        <f t="shared" si="160"/>
        <v>0</v>
      </c>
      <c r="I5127" s="12">
        <f t="shared" si="161"/>
        <v>0</v>
      </c>
      <c r="J5127" s="13">
        <f>(1 - Dashboard!$I$9) * H5127 * Dashboard!$I$8 * 'Lookups and Calculations'!$F$12</f>
        <v>0</v>
      </c>
      <c r="K5127" s="12">
        <f>(1 - Dashboard!$I$11) * I5127 * Dashboard!$I$10 * 'Lookups and Calculations'!$F$12</f>
        <v>0</v>
      </c>
      <c r="L5127" s="12">
        <f>(H5127 - I5127) * Dashboard!$I$13 * (Dashboard!$D$12 / 365) * 'Lookups and Calculations'!$F$12</f>
        <v>0</v>
      </c>
      <c r="M5127" s="3">
        <f>(G5127*2) * Dashboard!$I$13 * (Dashboard!$D$12 / 365) * 'Lookups and Calculations'!$F$12</f>
        <v>1602.0878730267946</v>
      </c>
      <c r="N5127" s="12">
        <f>H5127 * Dashboard!$I$14 * Dashboard!$I$15 * (Dashboard!$D$12 / 365) * 'Lookups and Calculations'!$F$12</f>
        <v>0</v>
      </c>
    </row>
    <row r="5128" spans="1:14" x14ac:dyDescent="0.35">
      <c r="A5128" s="2">
        <v>5127</v>
      </c>
      <c r="B5128" s="11">
        <v>1.0355353360731496</v>
      </c>
      <c r="C5128" s="11">
        <v>0.68950662872149682</v>
      </c>
      <c r="D5128" s="3">
        <f>B5128*Dashboard!$D$11*Dashboard!$D$10*SQRT(Dashboard!$D$12/365)</f>
        <v>257104.54259699117</v>
      </c>
      <c r="E5128" s="3">
        <f>IF(Dashboard!$I$3,C5128*Dashboard!$E$11*Dashboard!$E$10*SQRT(Dashboard!$D$12/365),0)</f>
        <v>342383.84769616643</v>
      </c>
      <c r="F5128" s="3">
        <f>D5128+IF(Dashboard!$I$3,E5128,0)</f>
        <v>599488.39029315766</v>
      </c>
      <c r="G5128" s="3">
        <f>IF(Dashboard!$I$4, ('Lookups and Calculations'!$F$9) / (1 - 'Lookups and Calculations'!$F$10), 'Lookups and Calculations'!$F$9)</f>
        <v>1951878.888340465</v>
      </c>
      <c r="H5128" s="12">
        <f t="shared" si="160"/>
        <v>0</v>
      </c>
      <c r="I5128" s="12">
        <f t="shared" si="161"/>
        <v>0</v>
      </c>
      <c r="J5128" s="13">
        <f>(1 - Dashboard!$I$9) * H5128 * Dashboard!$I$8 * 'Lookups and Calculations'!$F$12</f>
        <v>0</v>
      </c>
      <c r="K5128" s="12">
        <f>(1 - Dashboard!$I$11) * I5128 * Dashboard!$I$10 * 'Lookups and Calculations'!$F$12</f>
        <v>0</v>
      </c>
      <c r="L5128" s="12">
        <f>(H5128 - I5128) * Dashboard!$I$13 * (Dashboard!$D$12 / 365) * 'Lookups and Calculations'!$F$12</f>
        <v>0</v>
      </c>
      <c r="M5128" s="3">
        <f>(G5128*2) * Dashboard!$I$13 * (Dashboard!$D$12 / 365) * 'Lookups and Calculations'!$F$12</f>
        <v>1602.0878730267946</v>
      </c>
      <c r="N5128" s="12">
        <f>H5128 * Dashboard!$I$14 * Dashboard!$I$15 * (Dashboard!$D$12 / 365) * 'Lookups and Calculations'!$F$12</f>
        <v>0</v>
      </c>
    </row>
    <row r="5129" spans="1:14" x14ac:dyDescent="0.35">
      <c r="A5129" s="2">
        <v>5128</v>
      </c>
      <c r="B5129" s="11">
        <v>0.53417343701055553</v>
      </c>
      <c r="C5129" s="11">
        <v>-0.51171501058248026</v>
      </c>
      <c r="D5129" s="3">
        <f>B5129*Dashboard!$D$11*Dashboard!$D$10*SQRT(Dashboard!$D$12/365)</f>
        <v>132625.52460147056</v>
      </c>
      <c r="E5129" s="3">
        <f>IF(Dashboard!$I$3,C5129*Dashboard!$E$11*Dashboard!$E$10*SQRT(Dashboard!$D$12/365),0)</f>
        <v>-254099.01362657023</v>
      </c>
      <c r="F5129" s="3">
        <f>D5129+IF(Dashboard!$I$3,E5129,0)</f>
        <v>-121473.48902509967</v>
      </c>
      <c r="G5129" s="3">
        <f>IF(Dashboard!$I$4, ('Lookups and Calculations'!$F$9) / (1 - 'Lookups and Calculations'!$F$10), 'Lookups and Calculations'!$F$9)</f>
        <v>1951878.888340465</v>
      </c>
      <c r="H5129" s="12">
        <f t="shared" si="160"/>
        <v>0</v>
      </c>
      <c r="I5129" s="12">
        <f t="shared" si="161"/>
        <v>0</v>
      </c>
      <c r="J5129" s="13">
        <f>(1 - Dashboard!$I$9) * H5129 * Dashboard!$I$8 * 'Lookups and Calculations'!$F$12</f>
        <v>0</v>
      </c>
      <c r="K5129" s="12">
        <f>(1 - Dashboard!$I$11) * I5129 * Dashboard!$I$10 * 'Lookups and Calculations'!$F$12</f>
        <v>0</v>
      </c>
      <c r="L5129" s="12">
        <f>(H5129 - I5129) * Dashboard!$I$13 * (Dashboard!$D$12 / 365) * 'Lookups and Calculations'!$F$12</f>
        <v>0</v>
      </c>
      <c r="M5129" s="3">
        <f>(G5129*2) * Dashboard!$I$13 * (Dashboard!$D$12 / 365) * 'Lookups and Calculations'!$F$12</f>
        <v>1602.0878730267946</v>
      </c>
      <c r="N5129" s="12">
        <f>H5129 * Dashboard!$I$14 * Dashboard!$I$15 * (Dashboard!$D$12 / 365) * 'Lookups and Calculations'!$F$12</f>
        <v>0</v>
      </c>
    </row>
    <row r="5130" spans="1:14" x14ac:dyDescent="0.35">
      <c r="A5130" s="2">
        <v>5129</v>
      </c>
      <c r="B5130" s="11">
        <v>1.0276206870932976</v>
      </c>
      <c r="C5130" s="11">
        <v>-1.2001113405677908</v>
      </c>
      <c r="D5130" s="3">
        <f>B5130*Dashboard!$D$11*Dashboard!$D$10*SQRT(Dashboard!$D$12/365)</f>
        <v>255139.4795664073</v>
      </c>
      <c r="E5130" s="3">
        <f>IF(Dashboard!$I$3,C5130*Dashboard!$E$11*Dashboard!$E$10*SQRT(Dashboard!$D$12/365),0)</f>
        <v>-595931.52745943132</v>
      </c>
      <c r="F5130" s="3">
        <f>D5130+IF(Dashboard!$I$3,E5130,0)</f>
        <v>-340792.04789302405</v>
      </c>
      <c r="G5130" s="3">
        <f>IF(Dashboard!$I$4, ('Lookups and Calculations'!$F$9) / (1 - 'Lookups and Calculations'!$F$10), 'Lookups and Calculations'!$F$9)</f>
        <v>1951878.888340465</v>
      </c>
      <c r="H5130" s="12">
        <f t="shared" si="160"/>
        <v>0</v>
      </c>
      <c r="I5130" s="12">
        <f t="shared" si="161"/>
        <v>0</v>
      </c>
      <c r="J5130" s="13">
        <f>(1 - Dashboard!$I$9) * H5130 * Dashboard!$I$8 * 'Lookups and Calculations'!$F$12</f>
        <v>0</v>
      </c>
      <c r="K5130" s="12">
        <f>(1 - Dashboard!$I$11) * I5130 * Dashboard!$I$10 * 'Lookups and Calculations'!$F$12</f>
        <v>0</v>
      </c>
      <c r="L5130" s="12">
        <f>(H5130 - I5130) * Dashboard!$I$13 * (Dashboard!$D$12 / 365) * 'Lookups and Calculations'!$F$12</f>
        <v>0</v>
      </c>
      <c r="M5130" s="3">
        <f>(G5130*2) * Dashboard!$I$13 * (Dashboard!$D$12 / 365) * 'Lookups and Calculations'!$F$12</f>
        <v>1602.0878730267946</v>
      </c>
      <c r="N5130" s="12">
        <f>H5130 * Dashboard!$I$14 * Dashboard!$I$15 * (Dashboard!$D$12 / 365) * 'Lookups and Calculations'!$F$12</f>
        <v>0</v>
      </c>
    </row>
    <row r="5131" spans="1:14" x14ac:dyDescent="0.35">
      <c r="A5131" s="2">
        <v>5130</v>
      </c>
      <c r="B5131" s="11">
        <v>0.87157306690988345</v>
      </c>
      <c r="C5131" s="11">
        <v>0.47436974608845228</v>
      </c>
      <c r="D5131" s="3">
        <f>B5131*Dashboard!$D$11*Dashboard!$D$10*SQRT(Dashboard!$D$12/365)</f>
        <v>216395.70075655356</v>
      </c>
      <c r="E5131" s="3">
        <f>IF(Dashboard!$I$3,C5131*Dashboard!$E$11*Dashboard!$E$10*SQRT(Dashboard!$D$12/365),0)</f>
        <v>235554.71714256794</v>
      </c>
      <c r="F5131" s="3">
        <f>D5131+IF(Dashboard!$I$3,E5131,0)</f>
        <v>451950.41789912153</v>
      </c>
      <c r="G5131" s="3">
        <f>IF(Dashboard!$I$4, ('Lookups and Calculations'!$F$9) / (1 - 'Lookups and Calculations'!$F$10), 'Lookups and Calculations'!$F$9)</f>
        <v>1951878.888340465</v>
      </c>
      <c r="H5131" s="12">
        <f t="shared" si="160"/>
        <v>0</v>
      </c>
      <c r="I5131" s="12">
        <f t="shared" si="161"/>
        <v>0</v>
      </c>
      <c r="J5131" s="13">
        <f>(1 - Dashboard!$I$9) * H5131 * Dashboard!$I$8 * 'Lookups and Calculations'!$F$12</f>
        <v>0</v>
      </c>
      <c r="K5131" s="12">
        <f>(1 - Dashboard!$I$11) * I5131 * Dashboard!$I$10 * 'Lookups and Calculations'!$F$12</f>
        <v>0</v>
      </c>
      <c r="L5131" s="12">
        <f>(H5131 - I5131) * Dashboard!$I$13 * (Dashboard!$D$12 / 365) * 'Lookups and Calculations'!$F$12</f>
        <v>0</v>
      </c>
      <c r="M5131" s="3">
        <f>(G5131*2) * Dashboard!$I$13 * (Dashboard!$D$12 / 365) * 'Lookups and Calculations'!$F$12</f>
        <v>1602.0878730267946</v>
      </c>
      <c r="N5131" s="12">
        <f>H5131 * Dashboard!$I$14 * Dashboard!$I$15 * (Dashboard!$D$12 / 365) * 'Lookups and Calculations'!$F$12</f>
        <v>0</v>
      </c>
    </row>
    <row r="5132" spans="1:14" x14ac:dyDescent="0.35">
      <c r="A5132" s="2">
        <v>5131</v>
      </c>
      <c r="B5132" s="11">
        <v>1.206486968496342</v>
      </c>
      <c r="C5132" s="11">
        <v>0.62478181517224474</v>
      </c>
      <c r="D5132" s="3">
        <f>B5132*Dashboard!$D$11*Dashboard!$D$10*SQRT(Dashboard!$D$12/365)</f>
        <v>299548.71589487768</v>
      </c>
      <c r="E5132" s="3">
        <f>IF(Dashboard!$I$3,C5132*Dashboard!$E$11*Dashboard!$E$10*SQRT(Dashboard!$D$12/365),0)</f>
        <v>310243.86559693562</v>
      </c>
      <c r="F5132" s="3">
        <f>D5132+IF(Dashboard!$I$3,E5132,0)</f>
        <v>609792.5814918133</v>
      </c>
      <c r="G5132" s="3">
        <f>IF(Dashboard!$I$4, ('Lookups and Calculations'!$F$9) / (1 - 'Lookups and Calculations'!$F$10), 'Lookups and Calculations'!$F$9)</f>
        <v>1951878.888340465</v>
      </c>
      <c r="H5132" s="12">
        <f t="shared" si="160"/>
        <v>0</v>
      </c>
      <c r="I5132" s="12">
        <f t="shared" si="161"/>
        <v>0</v>
      </c>
      <c r="J5132" s="13">
        <f>(1 - Dashboard!$I$9) * H5132 * Dashboard!$I$8 * 'Lookups and Calculations'!$F$12</f>
        <v>0</v>
      </c>
      <c r="K5132" s="12">
        <f>(1 - Dashboard!$I$11) * I5132 * Dashboard!$I$10 * 'Lookups and Calculations'!$F$12</f>
        <v>0</v>
      </c>
      <c r="L5132" s="12">
        <f>(H5132 - I5132) * Dashboard!$I$13 * (Dashboard!$D$12 / 365) * 'Lookups and Calculations'!$F$12</f>
        <v>0</v>
      </c>
      <c r="M5132" s="3">
        <f>(G5132*2) * Dashboard!$I$13 * (Dashboard!$D$12 / 365) * 'Lookups and Calculations'!$F$12</f>
        <v>1602.0878730267946</v>
      </c>
      <c r="N5132" s="12">
        <f>H5132 * Dashboard!$I$14 * Dashboard!$I$15 * (Dashboard!$D$12 / 365) * 'Lookups and Calculations'!$F$12</f>
        <v>0</v>
      </c>
    </row>
    <row r="5133" spans="1:14" x14ac:dyDescent="0.35">
      <c r="A5133" s="2">
        <v>5132</v>
      </c>
      <c r="B5133" s="11">
        <v>-3.2084964470696988</v>
      </c>
      <c r="C5133" s="11">
        <v>-0.81337475765692424</v>
      </c>
      <c r="D5133" s="3">
        <f>B5133*Dashboard!$D$11*Dashboard!$D$10*SQRT(Dashboard!$D$12/365)</f>
        <v>-796611.16594639746</v>
      </c>
      <c r="E5133" s="3">
        <f>IF(Dashboard!$I$3,C5133*Dashboard!$E$11*Dashboard!$E$10*SQRT(Dashboard!$D$12/365),0)</f>
        <v>-403892.24344643671</v>
      </c>
      <c r="F5133" s="3">
        <f>D5133+IF(Dashboard!$I$3,E5133,0)</f>
        <v>-1200503.4093928342</v>
      </c>
      <c r="G5133" s="3">
        <f>IF(Dashboard!$I$4, ('Lookups and Calculations'!$F$9) / (1 - 'Lookups and Calculations'!$F$10), 'Lookups and Calculations'!$F$9)</f>
        <v>1951878.888340465</v>
      </c>
      <c r="H5133" s="12">
        <f t="shared" si="160"/>
        <v>0</v>
      </c>
      <c r="I5133" s="12">
        <f t="shared" si="161"/>
        <v>0</v>
      </c>
      <c r="J5133" s="13">
        <f>(1 - Dashboard!$I$9) * H5133 * Dashboard!$I$8 * 'Lookups and Calculations'!$F$12</f>
        <v>0</v>
      </c>
      <c r="K5133" s="12">
        <f>(1 - Dashboard!$I$11) * I5133 * Dashboard!$I$10 * 'Lookups and Calculations'!$F$12</f>
        <v>0</v>
      </c>
      <c r="L5133" s="12">
        <f>(H5133 - I5133) * Dashboard!$I$13 * (Dashboard!$D$12 / 365) * 'Lookups and Calculations'!$F$12</f>
        <v>0</v>
      </c>
      <c r="M5133" s="3">
        <f>(G5133*2) * Dashboard!$I$13 * (Dashboard!$D$12 / 365) * 'Lookups and Calculations'!$F$12</f>
        <v>1602.0878730267946</v>
      </c>
      <c r="N5133" s="12">
        <f>H5133 * Dashboard!$I$14 * Dashboard!$I$15 * (Dashboard!$D$12 / 365) * 'Lookups and Calculations'!$F$12</f>
        <v>0</v>
      </c>
    </row>
    <row r="5134" spans="1:14" x14ac:dyDescent="0.35">
      <c r="A5134" s="2">
        <v>5133</v>
      </c>
      <c r="B5134" s="11">
        <v>-0.67142075139881852</v>
      </c>
      <c r="C5134" s="11">
        <v>-1.5171197220608879</v>
      </c>
      <c r="D5134" s="3">
        <f>B5134*Dashboard!$D$11*Dashboard!$D$10*SQRT(Dashboard!$D$12/365)</f>
        <v>-166701.53027624663</v>
      </c>
      <c r="E5134" s="3">
        <f>IF(Dashboard!$I$3,C5134*Dashboard!$E$11*Dashboard!$E$10*SQRT(Dashboard!$D$12/365),0)</f>
        <v>-753346.32941542706</v>
      </c>
      <c r="F5134" s="3">
        <f>D5134+IF(Dashboard!$I$3,E5134,0)</f>
        <v>-920047.85969167366</v>
      </c>
      <c r="G5134" s="3">
        <f>IF(Dashboard!$I$4, ('Lookups and Calculations'!$F$9) / (1 - 'Lookups and Calculations'!$F$10), 'Lookups and Calculations'!$F$9)</f>
        <v>1951878.888340465</v>
      </c>
      <c r="H5134" s="12">
        <f t="shared" si="160"/>
        <v>0</v>
      </c>
      <c r="I5134" s="12">
        <f t="shared" si="161"/>
        <v>0</v>
      </c>
      <c r="J5134" s="13">
        <f>(1 - Dashboard!$I$9) * H5134 * Dashboard!$I$8 * 'Lookups and Calculations'!$F$12</f>
        <v>0</v>
      </c>
      <c r="K5134" s="12">
        <f>(1 - Dashboard!$I$11) * I5134 * Dashboard!$I$10 * 'Lookups and Calculations'!$F$12</f>
        <v>0</v>
      </c>
      <c r="L5134" s="12">
        <f>(H5134 - I5134) * Dashboard!$I$13 * (Dashboard!$D$12 / 365) * 'Lookups and Calculations'!$F$12</f>
        <v>0</v>
      </c>
      <c r="M5134" s="3">
        <f>(G5134*2) * Dashboard!$I$13 * (Dashboard!$D$12 / 365) * 'Lookups and Calculations'!$F$12</f>
        <v>1602.0878730267946</v>
      </c>
      <c r="N5134" s="12">
        <f>H5134 * Dashboard!$I$14 * Dashboard!$I$15 * (Dashboard!$D$12 / 365) * 'Lookups and Calculations'!$F$12</f>
        <v>0</v>
      </c>
    </row>
    <row r="5135" spans="1:14" x14ac:dyDescent="0.35">
      <c r="A5135" s="2">
        <v>5134</v>
      </c>
      <c r="B5135" s="11">
        <v>2.1319514201299077</v>
      </c>
      <c r="C5135" s="11">
        <v>0.21459586698982672</v>
      </c>
      <c r="D5135" s="3">
        <f>B5135*Dashboard!$D$11*Dashboard!$D$10*SQRT(Dashboard!$D$12/365)</f>
        <v>529324.66485410777</v>
      </c>
      <c r="E5135" s="3">
        <f>IF(Dashboard!$I$3,C5135*Dashboard!$E$11*Dashboard!$E$10*SQRT(Dashboard!$D$12/365),0)</f>
        <v>106560.48191430667</v>
      </c>
      <c r="F5135" s="3">
        <f>D5135+IF(Dashboard!$I$3,E5135,0)</f>
        <v>635885.14676841442</v>
      </c>
      <c r="G5135" s="3">
        <f>IF(Dashboard!$I$4, ('Lookups and Calculations'!$F$9) / (1 - 'Lookups and Calculations'!$F$10), 'Lookups and Calculations'!$F$9)</f>
        <v>1951878.888340465</v>
      </c>
      <c r="H5135" s="12">
        <f t="shared" si="160"/>
        <v>0</v>
      </c>
      <c r="I5135" s="12">
        <f t="shared" si="161"/>
        <v>0</v>
      </c>
      <c r="J5135" s="13">
        <f>(1 - Dashboard!$I$9) * H5135 * Dashboard!$I$8 * 'Lookups and Calculations'!$F$12</f>
        <v>0</v>
      </c>
      <c r="K5135" s="12">
        <f>(1 - Dashboard!$I$11) * I5135 * Dashboard!$I$10 * 'Lookups and Calculations'!$F$12</f>
        <v>0</v>
      </c>
      <c r="L5135" s="12">
        <f>(H5135 - I5135) * Dashboard!$I$13 * (Dashboard!$D$12 / 365) * 'Lookups and Calculations'!$F$12</f>
        <v>0</v>
      </c>
      <c r="M5135" s="3">
        <f>(G5135*2) * Dashboard!$I$13 * (Dashboard!$D$12 / 365) * 'Lookups and Calculations'!$F$12</f>
        <v>1602.0878730267946</v>
      </c>
      <c r="N5135" s="12">
        <f>H5135 * Dashboard!$I$14 * Dashboard!$I$15 * (Dashboard!$D$12 / 365) * 'Lookups and Calculations'!$F$12</f>
        <v>0</v>
      </c>
    </row>
    <row r="5136" spans="1:14" x14ac:dyDescent="0.35">
      <c r="A5136" s="2">
        <v>5135</v>
      </c>
      <c r="B5136" s="11">
        <v>-0.26946387040945269</v>
      </c>
      <c r="C5136" s="11">
        <v>-1.5129751218225893</v>
      </c>
      <c r="D5136" s="3">
        <f>B5136*Dashboard!$D$11*Dashboard!$D$10*SQRT(Dashboard!$D$12/365)</f>
        <v>-66902.965774934521</v>
      </c>
      <c r="E5136" s="3">
        <f>IF(Dashboard!$I$3,C5136*Dashboard!$E$11*Dashboard!$E$10*SQRT(Dashboard!$D$12/365),0)</f>
        <v>-751288.272077556</v>
      </c>
      <c r="F5136" s="3">
        <f>D5136+IF(Dashboard!$I$3,E5136,0)</f>
        <v>-818191.23785249051</v>
      </c>
      <c r="G5136" s="3">
        <f>IF(Dashboard!$I$4, ('Lookups and Calculations'!$F$9) / (1 - 'Lookups and Calculations'!$F$10), 'Lookups and Calculations'!$F$9)</f>
        <v>1951878.888340465</v>
      </c>
      <c r="H5136" s="12">
        <f t="shared" si="160"/>
        <v>0</v>
      </c>
      <c r="I5136" s="12">
        <f t="shared" si="161"/>
        <v>0</v>
      </c>
      <c r="J5136" s="13">
        <f>(1 - Dashboard!$I$9) * H5136 * Dashboard!$I$8 * 'Lookups and Calculations'!$F$12</f>
        <v>0</v>
      </c>
      <c r="K5136" s="12">
        <f>(1 - Dashboard!$I$11) * I5136 * Dashboard!$I$10 * 'Lookups and Calculations'!$F$12</f>
        <v>0</v>
      </c>
      <c r="L5136" s="12">
        <f>(H5136 - I5136) * Dashboard!$I$13 * (Dashboard!$D$12 / 365) * 'Lookups and Calculations'!$F$12</f>
        <v>0</v>
      </c>
      <c r="M5136" s="3">
        <f>(G5136*2) * Dashboard!$I$13 * (Dashboard!$D$12 / 365) * 'Lookups and Calculations'!$F$12</f>
        <v>1602.0878730267946</v>
      </c>
      <c r="N5136" s="12">
        <f>H5136 * Dashboard!$I$14 * Dashboard!$I$15 * (Dashboard!$D$12 / 365) * 'Lookups and Calculations'!$F$12</f>
        <v>0</v>
      </c>
    </row>
    <row r="5137" spans="1:14" x14ac:dyDescent="0.35">
      <c r="A5137" s="2">
        <v>5136</v>
      </c>
      <c r="B5137" s="11">
        <v>1.5986883615290322</v>
      </c>
      <c r="C5137" s="11">
        <v>-1.5474861434417022</v>
      </c>
      <c r="D5137" s="3">
        <f>B5137*Dashboard!$D$11*Dashboard!$D$10*SQRT(Dashboard!$D$12/365)</f>
        <v>396925.17061244947</v>
      </c>
      <c r="E5137" s="3">
        <f>IF(Dashboard!$I$3,C5137*Dashboard!$E$11*Dashboard!$E$10*SQRT(Dashboard!$D$12/365),0)</f>
        <v>-768425.18690575287</v>
      </c>
      <c r="F5137" s="3">
        <f>D5137+IF(Dashboard!$I$3,E5137,0)</f>
        <v>-371500.0162933034</v>
      </c>
      <c r="G5137" s="3">
        <f>IF(Dashboard!$I$4, ('Lookups and Calculations'!$F$9) / (1 - 'Lookups and Calculations'!$F$10), 'Lookups and Calculations'!$F$9)</f>
        <v>1951878.888340465</v>
      </c>
      <c r="H5137" s="12">
        <f t="shared" si="160"/>
        <v>0</v>
      </c>
      <c r="I5137" s="12">
        <f t="shared" si="161"/>
        <v>0</v>
      </c>
      <c r="J5137" s="13">
        <f>(1 - Dashboard!$I$9) * H5137 * Dashboard!$I$8 * 'Lookups and Calculations'!$F$12</f>
        <v>0</v>
      </c>
      <c r="K5137" s="12">
        <f>(1 - Dashboard!$I$11) * I5137 * Dashboard!$I$10 * 'Lookups and Calculations'!$F$12</f>
        <v>0</v>
      </c>
      <c r="L5137" s="12">
        <f>(H5137 - I5137) * Dashboard!$I$13 * (Dashboard!$D$12 / 365) * 'Lookups and Calculations'!$F$12</f>
        <v>0</v>
      </c>
      <c r="M5137" s="3">
        <f>(G5137*2) * Dashboard!$I$13 * (Dashboard!$D$12 / 365) * 'Lookups and Calculations'!$F$12</f>
        <v>1602.0878730267946</v>
      </c>
      <c r="N5137" s="12">
        <f>H5137 * Dashboard!$I$14 * Dashboard!$I$15 * (Dashboard!$D$12 / 365) * 'Lookups and Calculations'!$F$12</f>
        <v>0</v>
      </c>
    </row>
    <row r="5138" spans="1:14" x14ac:dyDescent="0.35">
      <c r="A5138" s="2">
        <v>5137</v>
      </c>
      <c r="B5138" s="11">
        <v>-1.106493251299419</v>
      </c>
      <c r="C5138" s="11">
        <v>0.22521452383495175</v>
      </c>
      <c r="D5138" s="3">
        <f>B5138*Dashboard!$D$11*Dashboard!$D$10*SQRT(Dashboard!$D$12/365)</f>
        <v>-274722.09914225363</v>
      </c>
      <c r="E5138" s="3">
        <f>IF(Dashboard!$I$3,C5138*Dashboard!$E$11*Dashboard!$E$10*SQRT(Dashboard!$D$12/365),0)</f>
        <v>111833.31967475066</v>
      </c>
      <c r="F5138" s="3">
        <f>D5138+IF(Dashboard!$I$3,E5138,0)</f>
        <v>-162888.77946750296</v>
      </c>
      <c r="G5138" s="3">
        <f>IF(Dashboard!$I$4, ('Lookups and Calculations'!$F$9) / (1 - 'Lookups and Calculations'!$F$10), 'Lookups and Calculations'!$F$9)</f>
        <v>1951878.888340465</v>
      </c>
      <c r="H5138" s="12">
        <f t="shared" si="160"/>
        <v>0</v>
      </c>
      <c r="I5138" s="12">
        <f t="shared" si="161"/>
        <v>0</v>
      </c>
      <c r="J5138" s="13">
        <f>(1 - Dashboard!$I$9) * H5138 * Dashboard!$I$8 * 'Lookups and Calculations'!$F$12</f>
        <v>0</v>
      </c>
      <c r="K5138" s="12">
        <f>(1 - Dashboard!$I$11) * I5138 * Dashboard!$I$10 * 'Lookups and Calculations'!$F$12</f>
        <v>0</v>
      </c>
      <c r="L5138" s="12">
        <f>(H5138 - I5138) * Dashboard!$I$13 * (Dashboard!$D$12 / 365) * 'Lookups and Calculations'!$F$12</f>
        <v>0</v>
      </c>
      <c r="M5138" s="3">
        <f>(G5138*2) * Dashboard!$I$13 * (Dashboard!$D$12 / 365) * 'Lookups and Calculations'!$F$12</f>
        <v>1602.0878730267946</v>
      </c>
      <c r="N5138" s="12">
        <f>H5138 * Dashboard!$I$14 * Dashboard!$I$15 * (Dashboard!$D$12 / 365) * 'Lookups and Calculations'!$F$12</f>
        <v>0</v>
      </c>
    </row>
    <row r="5139" spans="1:14" x14ac:dyDescent="0.35">
      <c r="A5139" s="2">
        <v>5138</v>
      </c>
      <c r="B5139" s="11">
        <v>-0.2868368116216895</v>
      </c>
      <c r="C5139" s="11">
        <v>1.5798926591160494</v>
      </c>
      <c r="D5139" s="3">
        <f>B5139*Dashboard!$D$11*Dashboard!$D$10*SQRT(Dashboard!$D$12/365)</f>
        <v>-71216.350309811503</v>
      </c>
      <c r="E5139" s="3">
        <f>IF(Dashboard!$I$3,C5139*Dashboard!$E$11*Dashboard!$E$10*SQRT(Dashboard!$D$12/365),0)</f>
        <v>784517.08082645771</v>
      </c>
      <c r="F5139" s="3">
        <f>D5139+IF(Dashboard!$I$3,E5139,0)</f>
        <v>713300.73051664617</v>
      </c>
      <c r="G5139" s="3">
        <f>IF(Dashboard!$I$4, ('Lookups and Calculations'!$F$9) / (1 - 'Lookups and Calculations'!$F$10), 'Lookups and Calculations'!$F$9)</f>
        <v>1951878.888340465</v>
      </c>
      <c r="H5139" s="12">
        <f t="shared" si="160"/>
        <v>0</v>
      </c>
      <c r="I5139" s="12">
        <f t="shared" si="161"/>
        <v>0</v>
      </c>
      <c r="J5139" s="13">
        <f>(1 - Dashboard!$I$9) * H5139 * Dashboard!$I$8 * 'Lookups and Calculations'!$F$12</f>
        <v>0</v>
      </c>
      <c r="K5139" s="12">
        <f>(1 - Dashboard!$I$11) * I5139 * Dashboard!$I$10 * 'Lookups and Calculations'!$F$12</f>
        <v>0</v>
      </c>
      <c r="L5139" s="12">
        <f>(H5139 - I5139) * Dashboard!$I$13 * (Dashboard!$D$12 / 365) * 'Lookups and Calculations'!$F$12</f>
        <v>0</v>
      </c>
      <c r="M5139" s="3">
        <f>(G5139*2) * Dashboard!$I$13 * (Dashboard!$D$12 / 365) * 'Lookups and Calculations'!$F$12</f>
        <v>1602.0878730267946</v>
      </c>
      <c r="N5139" s="12">
        <f>H5139 * Dashboard!$I$14 * Dashboard!$I$15 * (Dashboard!$D$12 / 365) * 'Lookups and Calculations'!$F$12</f>
        <v>0</v>
      </c>
    </row>
    <row r="5140" spans="1:14" x14ac:dyDescent="0.35">
      <c r="A5140" s="2">
        <v>5139</v>
      </c>
      <c r="B5140" s="11">
        <v>-1.2090753292133027</v>
      </c>
      <c r="C5140" s="11">
        <v>-1.9401596032275921</v>
      </c>
      <c r="D5140" s="3">
        <f>B5140*Dashboard!$D$11*Dashboard!$D$10*SQRT(Dashboard!$D$12/365)</f>
        <v>-300191.35866623279</v>
      </c>
      <c r="E5140" s="3">
        <f>IF(Dashboard!$I$3,C5140*Dashboard!$E$11*Dashboard!$E$10*SQRT(Dashboard!$D$12/365),0)</f>
        <v>-963412.50747575355</v>
      </c>
      <c r="F5140" s="3">
        <f>D5140+IF(Dashboard!$I$3,E5140,0)</f>
        <v>-1263603.8661419863</v>
      </c>
      <c r="G5140" s="3">
        <f>IF(Dashboard!$I$4, ('Lookups and Calculations'!$F$9) / (1 - 'Lookups and Calculations'!$F$10), 'Lookups and Calculations'!$F$9)</f>
        <v>1951878.888340465</v>
      </c>
      <c r="H5140" s="12">
        <f t="shared" si="160"/>
        <v>0</v>
      </c>
      <c r="I5140" s="12">
        <f t="shared" si="161"/>
        <v>0</v>
      </c>
      <c r="J5140" s="13">
        <f>(1 - Dashboard!$I$9) * H5140 * Dashboard!$I$8 * 'Lookups and Calculations'!$F$12</f>
        <v>0</v>
      </c>
      <c r="K5140" s="12">
        <f>(1 - Dashboard!$I$11) * I5140 * Dashboard!$I$10 * 'Lookups and Calculations'!$F$12</f>
        <v>0</v>
      </c>
      <c r="L5140" s="12">
        <f>(H5140 - I5140) * Dashboard!$I$13 * (Dashboard!$D$12 / 365) * 'Lookups and Calculations'!$F$12</f>
        <v>0</v>
      </c>
      <c r="M5140" s="3">
        <f>(G5140*2) * Dashboard!$I$13 * (Dashboard!$D$12 / 365) * 'Lookups and Calculations'!$F$12</f>
        <v>1602.0878730267946</v>
      </c>
      <c r="N5140" s="12">
        <f>H5140 * Dashboard!$I$14 * Dashboard!$I$15 * (Dashboard!$D$12 / 365) * 'Lookups and Calculations'!$F$12</f>
        <v>0</v>
      </c>
    </row>
    <row r="5141" spans="1:14" x14ac:dyDescent="0.35">
      <c r="A5141" s="2">
        <v>5140</v>
      </c>
      <c r="B5141" s="11">
        <v>-0.83075200012984907</v>
      </c>
      <c r="C5141" s="11">
        <v>-0.34904496906239041</v>
      </c>
      <c r="D5141" s="3">
        <f>B5141*Dashboard!$D$11*Dashboard!$D$10*SQRT(Dashboard!$D$12/365)</f>
        <v>-206260.57418269746</v>
      </c>
      <c r="E5141" s="3">
        <f>IF(Dashboard!$I$3,C5141*Dashboard!$E$11*Dashboard!$E$10*SQRT(Dashboard!$D$12/365),0)</f>
        <v>-173323.00306983938</v>
      </c>
      <c r="F5141" s="3">
        <f>D5141+IF(Dashboard!$I$3,E5141,0)</f>
        <v>-379583.57725253684</v>
      </c>
      <c r="G5141" s="3">
        <f>IF(Dashboard!$I$4, ('Lookups and Calculations'!$F$9) / (1 - 'Lookups and Calculations'!$F$10), 'Lookups and Calculations'!$F$9)</f>
        <v>1951878.888340465</v>
      </c>
      <c r="H5141" s="12">
        <f t="shared" si="160"/>
        <v>0</v>
      </c>
      <c r="I5141" s="12">
        <f t="shared" si="161"/>
        <v>0</v>
      </c>
      <c r="J5141" s="13">
        <f>(1 - Dashboard!$I$9) * H5141 * Dashboard!$I$8 * 'Lookups and Calculations'!$F$12</f>
        <v>0</v>
      </c>
      <c r="K5141" s="12">
        <f>(1 - Dashboard!$I$11) * I5141 * Dashboard!$I$10 * 'Lookups and Calculations'!$F$12</f>
        <v>0</v>
      </c>
      <c r="L5141" s="12">
        <f>(H5141 - I5141) * Dashboard!$I$13 * (Dashboard!$D$12 / 365) * 'Lookups and Calculations'!$F$12</f>
        <v>0</v>
      </c>
      <c r="M5141" s="3">
        <f>(G5141*2) * Dashboard!$I$13 * (Dashboard!$D$12 / 365) * 'Lookups and Calculations'!$F$12</f>
        <v>1602.0878730267946</v>
      </c>
      <c r="N5141" s="12">
        <f>H5141 * Dashboard!$I$14 * Dashboard!$I$15 * (Dashboard!$D$12 / 365) * 'Lookups and Calculations'!$F$12</f>
        <v>0</v>
      </c>
    </row>
    <row r="5142" spans="1:14" x14ac:dyDescent="0.35">
      <c r="A5142" s="2">
        <v>5141</v>
      </c>
      <c r="B5142" s="11">
        <v>-9.2449693188396617E-3</v>
      </c>
      <c r="C5142" s="11">
        <v>-0.8673712827131167</v>
      </c>
      <c r="D5142" s="3">
        <f>B5142*Dashboard!$D$11*Dashboard!$D$10*SQRT(Dashboard!$D$12/365)</f>
        <v>-2295.3573144659781</v>
      </c>
      <c r="E5142" s="3">
        <f>IF(Dashboard!$I$3,C5142*Dashboard!$E$11*Dashboard!$E$10*SQRT(Dashboard!$D$12/365),0)</f>
        <v>-430704.94870677881</v>
      </c>
      <c r="F5142" s="3">
        <f>D5142+IF(Dashboard!$I$3,E5142,0)</f>
        <v>-433000.30602124479</v>
      </c>
      <c r="G5142" s="3">
        <f>IF(Dashboard!$I$4, ('Lookups and Calculations'!$F$9) / (1 - 'Lookups and Calculations'!$F$10), 'Lookups and Calculations'!$F$9)</f>
        <v>1951878.888340465</v>
      </c>
      <c r="H5142" s="12">
        <f t="shared" si="160"/>
        <v>0</v>
      </c>
      <c r="I5142" s="12">
        <f t="shared" si="161"/>
        <v>0</v>
      </c>
      <c r="J5142" s="13">
        <f>(1 - Dashboard!$I$9) * H5142 * Dashboard!$I$8 * 'Lookups and Calculations'!$F$12</f>
        <v>0</v>
      </c>
      <c r="K5142" s="12">
        <f>(1 - Dashboard!$I$11) * I5142 * Dashboard!$I$10 * 'Lookups and Calculations'!$F$12</f>
        <v>0</v>
      </c>
      <c r="L5142" s="12">
        <f>(H5142 - I5142) * Dashboard!$I$13 * (Dashboard!$D$12 / 365) * 'Lookups and Calculations'!$F$12</f>
        <v>0</v>
      </c>
      <c r="M5142" s="3">
        <f>(G5142*2) * Dashboard!$I$13 * (Dashboard!$D$12 / 365) * 'Lookups and Calculations'!$F$12</f>
        <v>1602.0878730267946</v>
      </c>
      <c r="N5142" s="12">
        <f>H5142 * Dashboard!$I$14 * Dashboard!$I$15 * (Dashboard!$D$12 / 365) * 'Lookups and Calculations'!$F$12</f>
        <v>0</v>
      </c>
    </row>
    <row r="5143" spans="1:14" x14ac:dyDescent="0.35">
      <c r="A5143" s="2">
        <v>5142</v>
      </c>
      <c r="B5143" s="11">
        <v>-2.5140358468638033</v>
      </c>
      <c r="C5143" s="11">
        <v>-0.53634780558896633</v>
      </c>
      <c r="D5143" s="3">
        <f>B5143*Dashboard!$D$11*Dashboard!$D$10*SQRT(Dashboard!$D$12/365)</f>
        <v>-624189.26130657736</v>
      </c>
      <c r="E5143" s="3">
        <f>IF(Dashboard!$I$3,C5143*Dashboard!$E$11*Dashboard!$E$10*SQRT(Dashboard!$D$12/365),0)</f>
        <v>-266330.76134663197</v>
      </c>
      <c r="F5143" s="3">
        <f>D5143+IF(Dashboard!$I$3,E5143,0)</f>
        <v>-890520.02265320928</v>
      </c>
      <c r="G5143" s="3">
        <f>IF(Dashboard!$I$4, ('Lookups and Calculations'!$F$9) / (1 - 'Lookups and Calculations'!$F$10), 'Lookups and Calculations'!$F$9)</f>
        <v>1951878.888340465</v>
      </c>
      <c r="H5143" s="12">
        <f t="shared" si="160"/>
        <v>0</v>
      </c>
      <c r="I5143" s="12">
        <f t="shared" si="161"/>
        <v>0</v>
      </c>
      <c r="J5143" s="13">
        <f>(1 - Dashboard!$I$9) * H5143 * Dashboard!$I$8 * 'Lookups and Calculations'!$F$12</f>
        <v>0</v>
      </c>
      <c r="K5143" s="12">
        <f>(1 - Dashboard!$I$11) * I5143 * Dashboard!$I$10 * 'Lookups and Calculations'!$F$12</f>
        <v>0</v>
      </c>
      <c r="L5143" s="12">
        <f>(H5143 - I5143) * Dashboard!$I$13 * (Dashboard!$D$12 / 365) * 'Lookups and Calculations'!$F$12</f>
        <v>0</v>
      </c>
      <c r="M5143" s="3">
        <f>(G5143*2) * Dashboard!$I$13 * (Dashboard!$D$12 / 365) * 'Lookups and Calculations'!$F$12</f>
        <v>1602.0878730267946</v>
      </c>
      <c r="N5143" s="12">
        <f>H5143 * Dashboard!$I$14 * Dashboard!$I$15 * (Dashboard!$D$12 / 365) * 'Lookups and Calculations'!$F$12</f>
        <v>0</v>
      </c>
    </row>
    <row r="5144" spans="1:14" x14ac:dyDescent="0.35">
      <c r="A5144" s="2">
        <v>5143</v>
      </c>
      <c r="B5144" s="11">
        <v>1.447521305493225</v>
      </c>
      <c r="C5144" s="11">
        <v>-6.7702135982077874E-2</v>
      </c>
      <c r="D5144" s="3">
        <f>B5144*Dashboard!$D$11*Dashboard!$D$10*SQRT(Dashboard!$D$12/365)</f>
        <v>359393.14689107408</v>
      </c>
      <c r="E5144" s="3">
        <f>IF(Dashboard!$I$3,C5144*Dashboard!$E$11*Dashboard!$E$10*SQRT(Dashboard!$D$12/365),0)</f>
        <v>-33618.411845835544</v>
      </c>
      <c r="F5144" s="3">
        <f>D5144+IF(Dashboard!$I$3,E5144,0)</f>
        <v>325774.73504523851</v>
      </c>
      <c r="G5144" s="3">
        <f>IF(Dashboard!$I$4, ('Lookups and Calculations'!$F$9) / (1 - 'Lookups and Calculations'!$F$10), 'Lookups and Calculations'!$F$9)</f>
        <v>1951878.888340465</v>
      </c>
      <c r="H5144" s="12">
        <f t="shared" si="160"/>
        <v>0</v>
      </c>
      <c r="I5144" s="12">
        <f t="shared" si="161"/>
        <v>0</v>
      </c>
      <c r="J5144" s="13">
        <f>(1 - Dashboard!$I$9) * H5144 * Dashboard!$I$8 * 'Lookups and Calculations'!$F$12</f>
        <v>0</v>
      </c>
      <c r="K5144" s="12">
        <f>(1 - Dashboard!$I$11) * I5144 * Dashboard!$I$10 * 'Lookups and Calculations'!$F$12</f>
        <v>0</v>
      </c>
      <c r="L5144" s="12">
        <f>(H5144 - I5144) * Dashboard!$I$13 * (Dashboard!$D$12 / 365) * 'Lookups and Calculations'!$F$12</f>
        <v>0</v>
      </c>
      <c r="M5144" s="3">
        <f>(G5144*2) * Dashboard!$I$13 * (Dashboard!$D$12 / 365) * 'Lookups and Calculations'!$F$12</f>
        <v>1602.0878730267946</v>
      </c>
      <c r="N5144" s="12">
        <f>H5144 * Dashboard!$I$14 * Dashboard!$I$15 * (Dashboard!$D$12 / 365) * 'Lookups and Calculations'!$F$12</f>
        <v>0</v>
      </c>
    </row>
    <row r="5145" spans="1:14" x14ac:dyDescent="0.35">
      <c r="A5145" s="2">
        <v>5144</v>
      </c>
      <c r="B5145" s="11">
        <v>0.54406455322414715</v>
      </c>
      <c r="C5145" s="11">
        <v>0.91376231711359446</v>
      </c>
      <c r="D5145" s="3">
        <f>B5145*Dashboard!$D$11*Dashboard!$D$10*SQRT(Dashboard!$D$12/365)</f>
        <v>135081.30840843619</v>
      </c>
      <c r="E5145" s="3">
        <f>IF(Dashboard!$I$3,C5145*Dashboard!$E$11*Dashboard!$E$10*SQRT(Dashboard!$D$12/365),0)</f>
        <v>453741.04465569305</v>
      </c>
      <c r="F5145" s="3">
        <f>D5145+IF(Dashboard!$I$3,E5145,0)</f>
        <v>588822.35306412925</v>
      </c>
      <c r="G5145" s="3">
        <f>IF(Dashboard!$I$4, ('Lookups and Calculations'!$F$9) / (1 - 'Lookups and Calculations'!$F$10), 'Lookups and Calculations'!$F$9)</f>
        <v>1951878.888340465</v>
      </c>
      <c r="H5145" s="12">
        <f t="shared" si="160"/>
        <v>0</v>
      </c>
      <c r="I5145" s="12">
        <f t="shared" si="161"/>
        <v>0</v>
      </c>
      <c r="J5145" s="13">
        <f>(1 - Dashboard!$I$9) * H5145 * Dashboard!$I$8 * 'Lookups and Calculations'!$F$12</f>
        <v>0</v>
      </c>
      <c r="K5145" s="12">
        <f>(1 - Dashboard!$I$11) * I5145 * Dashboard!$I$10 * 'Lookups and Calculations'!$F$12</f>
        <v>0</v>
      </c>
      <c r="L5145" s="12">
        <f>(H5145 - I5145) * Dashboard!$I$13 * (Dashboard!$D$12 / 365) * 'Lookups and Calculations'!$F$12</f>
        <v>0</v>
      </c>
      <c r="M5145" s="3">
        <f>(G5145*2) * Dashboard!$I$13 * (Dashboard!$D$12 / 365) * 'Lookups and Calculations'!$F$12</f>
        <v>1602.0878730267946</v>
      </c>
      <c r="N5145" s="12">
        <f>H5145 * Dashboard!$I$14 * Dashboard!$I$15 * (Dashboard!$D$12 / 365) * 'Lookups and Calculations'!$F$12</f>
        <v>0</v>
      </c>
    </row>
    <row r="5146" spans="1:14" x14ac:dyDescent="0.35">
      <c r="A5146" s="2">
        <v>5145</v>
      </c>
      <c r="B5146" s="11">
        <v>0.60166770901702649</v>
      </c>
      <c r="C5146" s="11">
        <v>-0.81176144391793925</v>
      </c>
      <c r="D5146" s="3">
        <f>B5146*Dashboard!$D$11*Dashboard!$D$10*SQRT(Dashboard!$D$12/365)</f>
        <v>149383.12168931615</v>
      </c>
      <c r="E5146" s="3">
        <f>IF(Dashboard!$I$3,C5146*Dashboard!$E$11*Dashboard!$E$10*SQRT(Dashboard!$D$12/365),0)</f>
        <v>-403091.13067610853</v>
      </c>
      <c r="F5146" s="3">
        <f>D5146+IF(Dashboard!$I$3,E5146,0)</f>
        <v>-253708.00898679238</v>
      </c>
      <c r="G5146" s="3">
        <f>IF(Dashboard!$I$4, ('Lookups and Calculations'!$F$9) / (1 - 'Lookups and Calculations'!$F$10), 'Lookups and Calculations'!$F$9)</f>
        <v>1951878.888340465</v>
      </c>
      <c r="H5146" s="12">
        <f t="shared" si="160"/>
        <v>0</v>
      </c>
      <c r="I5146" s="12">
        <f t="shared" si="161"/>
        <v>0</v>
      </c>
      <c r="J5146" s="13">
        <f>(1 - Dashboard!$I$9) * H5146 * Dashboard!$I$8 * 'Lookups and Calculations'!$F$12</f>
        <v>0</v>
      </c>
      <c r="K5146" s="12">
        <f>(1 - Dashboard!$I$11) * I5146 * Dashboard!$I$10 * 'Lookups and Calculations'!$F$12</f>
        <v>0</v>
      </c>
      <c r="L5146" s="12">
        <f>(H5146 - I5146) * Dashboard!$I$13 * (Dashboard!$D$12 / 365) * 'Lookups and Calculations'!$F$12</f>
        <v>0</v>
      </c>
      <c r="M5146" s="3">
        <f>(G5146*2) * Dashboard!$I$13 * (Dashboard!$D$12 / 365) * 'Lookups and Calculations'!$F$12</f>
        <v>1602.0878730267946</v>
      </c>
      <c r="N5146" s="12">
        <f>H5146 * Dashboard!$I$14 * Dashboard!$I$15 * (Dashboard!$D$12 / 365) * 'Lookups and Calculations'!$F$12</f>
        <v>0</v>
      </c>
    </row>
    <row r="5147" spans="1:14" x14ac:dyDescent="0.35">
      <c r="A5147" s="2">
        <v>5146</v>
      </c>
      <c r="B5147" s="11">
        <v>-0.40569374733307723</v>
      </c>
      <c r="C5147" s="11">
        <v>0.34887665565357084</v>
      </c>
      <c r="D5147" s="3">
        <f>B5147*Dashboard!$D$11*Dashboard!$D$10*SQRT(Dashboard!$D$12/365)</f>
        <v>-100726.36027860476</v>
      </c>
      <c r="E5147" s="3">
        <f>IF(Dashboard!$I$3,C5147*Dashboard!$E$11*Dashboard!$E$10*SQRT(Dashboard!$D$12/365),0)</f>
        <v>173239.42476887751</v>
      </c>
      <c r="F5147" s="3">
        <f>D5147+IF(Dashboard!$I$3,E5147,0)</f>
        <v>72513.064490272751</v>
      </c>
      <c r="G5147" s="3">
        <f>IF(Dashboard!$I$4, ('Lookups and Calculations'!$F$9) / (1 - 'Lookups and Calculations'!$F$10), 'Lookups and Calculations'!$F$9)</f>
        <v>1951878.888340465</v>
      </c>
      <c r="H5147" s="12">
        <f t="shared" si="160"/>
        <v>0</v>
      </c>
      <c r="I5147" s="12">
        <f t="shared" si="161"/>
        <v>0</v>
      </c>
      <c r="J5147" s="13">
        <f>(1 - Dashboard!$I$9) * H5147 * Dashboard!$I$8 * 'Lookups and Calculations'!$F$12</f>
        <v>0</v>
      </c>
      <c r="K5147" s="12">
        <f>(1 - Dashboard!$I$11) * I5147 * Dashboard!$I$10 * 'Lookups and Calculations'!$F$12</f>
        <v>0</v>
      </c>
      <c r="L5147" s="12">
        <f>(H5147 - I5147) * Dashboard!$I$13 * (Dashboard!$D$12 / 365) * 'Lookups and Calculations'!$F$12</f>
        <v>0</v>
      </c>
      <c r="M5147" s="3">
        <f>(G5147*2) * Dashboard!$I$13 * (Dashboard!$D$12 / 365) * 'Lookups and Calculations'!$F$12</f>
        <v>1602.0878730267946</v>
      </c>
      <c r="N5147" s="12">
        <f>H5147 * Dashboard!$I$14 * Dashboard!$I$15 * (Dashboard!$D$12 / 365) * 'Lookups and Calculations'!$F$12</f>
        <v>0</v>
      </c>
    </row>
    <row r="5148" spans="1:14" x14ac:dyDescent="0.35">
      <c r="A5148" s="2">
        <v>5147</v>
      </c>
      <c r="B5148" s="11">
        <v>-0.37405497770051704</v>
      </c>
      <c r="C5148" s="11">
        <v>-0.41323097110833545</v>
      </c>
      <c r="D5148" s="3">
        <f>B5148*Dashboard!$D$11*Dashboard!$D$10*SQRT(Dashboard!$D$12/365)</f>
        <v>-92871.030661792596</v>
      </c>
      <c r="E5148" s="3">
        <f>IF(Dashboard!$I$3,C5148*Dashboard!$E$11*Dashboard!$E$10*SQRT(Dashboard!$D$12/365),0)</f>
        <v>-205195.43102528004</v>
      </c>
      <c r="F5148" s="3">
        <f>D5148+IF(Dashboard!$I$3,E5148,0)</f>
        <v>-298066.46168707265</v>
      </c>
      <c r="G5148" s="3">
        <f>IF(Dashboard!$I$4, ('Lookups and Calculations'!$F$9) / (1 - 'Lookups and Calculations'!$F$10), 'Lookups and Calculations'!$F$9)</f>
        <v>1951878.888340465</v>
      </c>
      <c r="H5148" s="12">
        <f t="shared" si="160"/>
        <v>0</v>
      </c>
      <c r="I5148" s="12">
        <f t="shared" si="161"/>
        <v>0</v>
      </c>
      <c r="J5148" s="13">
        <f>(1 - Dashboard!$I$9) * H5148 * Dashboard!$I$8 * 'Lookups and Calculations'!$F$12</f>
        <v>0</v>
      </c>
      <c r="K5148" s="12">
        <f>(1 - Dashboard!$I$11) * I5148 * Dashboard!$I$10 * 'Lookups and Calculations'!$F$12</f>
        <v>0</v>
      </c>
      <c r="L5148" s="12">
        <f>(H5148 - I5148) * Dashboard!$I$13 * (Dashboard!$D$12 / 365) * 'Lookups and Calculations'!$F$12</f>
        <v>0</v>
      </c>
      <c r="M5148" s="3">
        <f>(G5148*2) * Dashboard!$I$13 * (Dashboard!$D$12 / 365) * 'Lookups and Calculations'!$F$12</f>
        <v>1602.0878730267946</v>
      </c>
      <c r="N5148" s="12">
        <f>H5148 * Dashboard!$I$14 * Dashboard!$I$15 * (Dashboard!$D$12 / 365) * 'Lookups and Calculations'!$F$12</f>
        <v>0</v>
      </c>
    </row>
    <row r="5149" spans="1:14" x14ac:dyDescent="0.35">
      <c r="A5149" s="2">
        <v>5148</v>
      </c>
      <c r="B5149" s="11">
        <v>-1.019247332498199</v>
      </c>
      <c r="C5149" s="11">
        <v>0.97720176087792798</v>
      </c>
      <c r="D5149" s="3">
        <f>B5149*Dashboard!$D$11*Dashboard!$D$10*SQRT(Dashboard!$D$12/365)</f>
        <v>-253060.52829532954</v>
      </c>
      <c r="E5149" s="3">
        <f>IF(Dashboard!$I$3,C5149*Dashboard!$E$11*Dashboard!$E$10*SQRT(Dashboard!$D$12/365),0)</f>
        <v>485242.75899310579</v>
      </c>
      <c r="F5149" s="3">
        <f>D5149+IF(Dashboard!$I$3,E5149,0)</f>
        <v>232182.23069777625</v>
      </c>
      <c r="G5149" s="3">
        <f>IF(Dashboard!$I$4, ('Lookups and Calculations'!$F$9) / (1 - 'Lookups and Calculations'!$F$10), 'Lookups and Calculations'!$F$9)</f>
        <v>1951878.888340465</v>
      </c>
      <c r="H5149" s="12">
        <f t="shared" si="160"/>
        <v>0</v>
      </c>
      <c r="I5149" s="12">
        <f t="shared" si="161"/>
        <v>0</v>
      </c>
      <c r="J5149" s="13">
        <f>(1 - Dashboard!$I$9) * H5149 * Dashboard!$I$8 * 'Lookups and Calculations'!$F$12</f>
        <v>0</v>
      </c>
      <c r="K5149" s="12">
        <f>(1 - Dashboard!$I$11) * I5149 * Dashboard!$I$10 * 'Lookups and Calculations'!$F$12</f>
        <v>0</v>
      </c>
      <c r="L5149" s="12">
        <f>(H5149 - I5149) * Dashboard!$I$13 * (Dashboard!$D$12 / 365) * 'Lookups and Calculations'!$F$12</f>
        <v>0</v>
      </c>
      <c r="M5149" s="3">
        <f>(G5149*2) * Dashboard!$I$13 * (Dashboard!$D$12 / 365) * 'Lookups and Calculations'!$F$12</f>
        <v>1602.0878730267946</v>
      </c>
      <c r="N5149" s="12">
        <f>H5149 * Dashboard!$I$14 * Dashboard!$I$15 * (Dashboard!$D$12 / 365) * 'Lookups and Calculations'!$F$12</f>
        <v>0</v>
      </c>
    </row>
    <row r="5150" spans="1:14" x14ac:dyDescent="0.35">
      <c r="A5150" s="2">
        <v>5149</v>
      </c>
      <c r="B5150" s="11">
        <v>-1.2590111904610986</v>
      </c>
      <c r="C5150" s="11">
        <v>-0.53442658953940736</v>
      </c>
      <c r="D5150" s="3">
        <f>B5150*Dashboard!$D$11*Dashboard!$D$10*SQRT(Dashboard!$D$12/365)</f>
        <v>-312589.52251256473</v>
      </c>
      <c r="E5150" s="3">
        <f>IF(Dashboard!$I$3,C5150*Dashboard!$E$11*Dashboard!$E$10*SQRT(Dashboard!$D$12/365),0)</f>
        <v>-265376.75551709649</v>
      </c>
      <c r="F5150" s="3">
        <f>D5150+IF(Dashboard!$I$3,E5150,0)</f>
        <v>-577966.27802966116</v>
      </c>
      <c r="G5150" s="3">
        <f>IF(Dashboard!$I$4, ('Lookups and Calculations'!$F$9) / (1 - 'Lookups and Calculations'!$F$10), 'Lookups and Calculations'!$F$9)</f>
        <v>1951878.888340465</v>
      </c>
      <c r="H5150" s="12">
        <f t="shared" si="160"/>
        <v>0</v>
      </c>
      <c r="I5150" s="12">
        <f t="shared" si="161"/>
        <v>0</v>
      </c>
      <c r="J5150" s="13">
        <f>(1 - Dashboard!$I$9) * H5150 * Dashboard!$I$8 * 'Lookups and Calculations'!$F$12</f>
        <v>0</v>
      </c>
      <c r="K5150" s="12">
        <f>(1 - Dashboard!$I$11) * I5150 * Dashboard!$I$10 * 'Lookups and Calculations'!$F$12</f>
        <v>0</v>
      </c>
      <c r="L5150" s="12">
        <f>(H5150 - I5150) * Dashboard!$I$13 * (Dashboard!$D$12 / 365) * 'Lookups and Calculations'!$F$12</f>
        <v>0</v>
      </c>
      <c r="M5150" s="3">
        <f>(G5150*2) * Dashboard!$I$13 * (Dashboard!$D$12 / 365) * 'Lookups and Calculations'!$F$12</f>
        <v>1602.0878730267946</v>
      </c>
      <c r="N5150" s="12">
        <f>H5150 * Dashboard!$I$14 * Dashboard!$I$15 * (Dashboard!$D$12 / 365) * 'Lookups and Calculations'!$F$12</f>
        <v>0</v>
      </c>
    </row>
    <row r="5151" spans="1:14" x14ac:dyDescent="0.35">
      <c r="A5151" s="2">
        <v>5150</v>
      </c>
      <c r="B5151" s="11">
        <v>1.3704884078815163</v>
      </c>
      <c r="C5151" s="11">
        <v>1.3431289800451176</v>
      </c>
      <c r="D5151" s="3">
        <f>B5151*Dashboard!$D$11*Dashboard!$D$10*SQRT(Dashboard!$D$12/365)</f>
        <v>340267.28298720799</v>
      </c>
      <c r="E5151" s="3">
        <f>IF(Dashboard!$I$3,C5151*Dashboard!$E$11*Dashboard!$E$10*SQRT(Dashboard!$D$12/365),0)</f>
        <v>666948.87182269897</v>
      </c>
      <c r="F5151" s="3">
        <f>D5151+IF(Dashboard!$I$3,E5151,0)</f>
        <v>1007216.154809907</v>
      </c>
      <c r="G5151" s="3">
        <f>IF(Dashboard!$I$4, ('Lookups and Calculations'!$F$9) / (1 - 'Lookups and Calculations'!$F$10), 'Lookups and Calculations'!$F$9)</f>
        <v>1951878.888340465</v>
      </c>
      <c r="H5151" s="12">
        <f t="shared" si="160"/>
        <v>0</v>
      </c>
      <c r="I5151" s="12">
        <f t="shared" si="161"/>
        <v>0</v>
      </c>
      <c r="J5151" s="13">
        <f>(1 - Dashboard!$I$9) * H5151 * Dashboard!$I$8 * 'Lookups and Calculations'!$F$12</f>
        <v>0</v>
      </c>
      <c r="K5151" s="12">
        <f>(1 - Dashboard!$I$11) * I5151 * Dashboard!$I$10 * 'Lookups and Calculations'!$F$12</f>
        <v>0</v>
      </c>
      <c r="L5151" s="12">
        <f>(H5151 - I5151) * Dashboard!$I$13 * (Dashboard!$D$12 / 365) * 'Lookups and Calculations'!$F$12</f>
        <v>0</v>
      </c>
      <c r="M5151" s="3">
        <f>(G5151*2) * Dashboard!$I$13 * (Dashboard!$D$12 / 365) * 'Lookups and Calculations'!$F$12</f>
        <v>1602.0878730267946</v>
      </c>
      <c r="N5151" s="12">
        <f>H5151 * Dashboard!$I$14 * Dashboard!$I$15 * (Dashboard!$D$12 / 365) * 'Lookups and Calculations'!$F$12</f>
        <v>0</v>
      </c>
    </row>
    <row r="5152" spans="1:14" x14ac:dyDescent="0.35">
      <c r="A5152" s="2">
        <v>5151</v>
      </c>
      <c r="B5152" s="11">
        <v>-1.5540504572552092</v>
      </c>
      <c r="C5152" s="11">
        <v>-1.0870418640030177</v>
      </c>
      <c r="D5152" s="3">
        <f>B5152*Dashboard!$D$11*Dashboard!$D$10*SQRT(Dashboard!$D$12/365)</f>
        <v>-385842.39288288407</v>
      </c>
      <c r="E5152" s="3">
        <f>IF(Dashboard!$I$3,C5152*Dashboard!$E$11*Dashboard!$E$10*SQRT(Dashboard!$D$12/365),0)</f>
        <v>-539785.3486837151</v>
      </c>
      <c r="F5152" s="3">
        <f>D5152+IF(Dashboard!$I$3,E5152,0)</f>
        <v>-925627.74156659911</v>
      </c>
      <c r="G5152" s="3">
        <f>IF(Dashboard!$I$4, ('Lookups and Calculations'!$F$9) / (1 - 'Lookups and Calculations'!$F$10), 'Lookups and Calculations'!$F$9)</f>
        <v>1951878.888340465</v>
      </c>
      <c r="H5152" s="12">
        <f t="shared" si="160"/>
        <v>0</v>
      </c>
      <c r="I5152" s="12">
        <f t="shared" si="161"/>
        <v>0</v>
      </c>
      <c r="J5152" s="13">
        <f>(1 - Dashboard!$I$9) * H5152 * Dashboard!$I$8 * 'Lookups and Calculations'!$F$12</f>
        <v>0</v>
      </c>
      <c r="K5152" s="12">
        <f>(1 - Dashboard!$I$11) * I5152 * Dashboard!$I$10 * 'Lookups and Calculations'!$F$12</f>
        <v>0</v>
      </c>
      <c r="L5152" s="12">
        <f>(H5152 - I5152) * Dashboard!$I$13 * (Dashboard!$D$12 / 365) * 'Lookups and Calculations'!$F$12</f>
        <v>0</v>
      </c>
      <c r="M5152" s="3">
        <f>(G5152*2) * Dashboard!$I$13 * (Dashboard!$D$12 / 365) * 'Lookups and Calculations'!$F$12</f>
        <v>1602.0878730267946</v>
      </c>
      <c r="N5152" s="12">
        <f>H5152 * Dashboard!$I$14 * Dashboard!$I$15 * (Dashboard!$D$12 / 365) * 'Lookups and Calculations'!$F$12</f>
        <v>0</v>
      </c>
    </row>
    <row r="5153" spans="1:14" x14ac:dyDescent="0.35">
      <c r="A5153" s="2">
        <v>5152</v>
      </c>
      <c r="B5153" s="11">
        <v>2.0454753630761661E-2</v>
      </c>
      <c r="C5153" s="11">
        <v>-2.0150487998914994</v>
      </c>
      <c r="D5153" s="3">
        <f>B5153*Dashboard!$D$11*Dashboard!$D$10*SQRT(Dashboard!$D$12/365)</f>
        <v>5078.5423664187047</v>
      </c>
      <c r="E5153" s="3">
        <f>IF(Dashboard!$I$3,C5153*Dashboard!$E$11*Dashboard!$E$10*SQRT(Dashboard!$D$12/365),0)</f>
        <v>-1000599.7515668038</v>
      </c>
      <c r="F5153" s="3">
        <f>D5153+IF(Dashboard!$I$3,E5153,0)</f>
        <v>-995521.20920038503</v>
      </c>
      <c r="G5153" s="3">
        <f>IF(Dashboard!$I$4, ('Lookups and Calculations'!$F$9) / (1 - 'Lookups and Calculations'!$F$10), 'Lookups and Calculations'!$F$9)</f>
        <v>1951878.888340465</v>
      </c>
      <c r="H5153" s="12">
        <f t="shared" si="160"/>
        <v>0</v>
      </c>
      <c r="I5153" s="12">
        <f t="shared" si="161"/>
        <v>0</v>
      </c>
      <c r="J5153" s="13">
        <f>(1 - Dashboard!$I$9) * H5153 * Dashboard!$I$8 * 'Lookups and Calculations'!$F$12</f>
        <v>0</v>
      </c>
      <c r="K5153" s="12">
        <f>(1 - Dashboard!$I$11) * I5153 * Dashboard!$I$10 * 'Lookups and Calculations'!$F$12</f>
        <v>0</v>
      </c>
      <c r="L5153" s="12">
        <f>(H5153 - I5153) * Dashboard!$I$13 * (Dashboard!$D$12 / 365) * 'Lookups and Calculations'!$F$12</f>
        <v>0</v>
      </c>
      <c r="M5153" s="3">
        <f>(G5153*2) * Dashboard!$I$13 * (Dashboard!$D$12 / 365) * 'Lookups and Calculations'!$F$12</f>
        <v>1602.0878730267946</v>
      </c>
      <c r="N5153" s="12">
        <f>H5153 * Dashboard!$I$14 * Dashboard!$I$15 * (Dashboard!$D$12 / 365) * 'Lookups and Calculations'!$F$12</f>
        <v>0</v>
      </c>
    </row>
    <row r="5154" spans="1:14" x14ac:dyDescent="0.35">
      <c r="A5154" s="2">
        <v>5153</v>
      </c>
      <c r="B5154" s="11">
        <v>-0.52481915433693382</v>
      </c>
      <c r="C5154" s="11">
        <v>1.6055690277991861</v>
      </c>
      <c r="D5154" s="3">
        <f>B5154*Dashboard!$D$11*Dashboard!$D$10*SQRT(Dashboard!$D$12/365)</f>
        <v>-130303.02677416841</v>
      </c>
      <c r="E5154" s="3">
        <f>IF(Dashboard!$I$3,C5154*Dashboard!$E$11*Dashboard!$E$10*SQRT(Dashboard!$D$12/365),0)</f>
        <v>797267.02917851135</v>
      </c>
      <c r="F5154" s="3">
        <f>D5154+IF(Dashboard!$I$3,E5154,0)</f>
        <v>666964.00240434299</v>
      </c>
      <c r="G5154" s="3">
        <f>IF(Dashboard!$I$4, ('Lookups and Calculations'!$F$9) / (1 - 'Lookups and Calculations'!$F$10), 'Lookups and Calculations'!$F$9)</f>
        <v>1951878.888340465</v>
      </c>
      <c r="H5154" s="12">
        <f t="shared" si="160"/>
        <v>0</v>
      </c>
      <c r="I5154" s="12">
        <f t="shared" si="161"/>
        <v>0</v>
      </c>
      <c r="J5154" s="13">
        <f>(1 - Dashboard!$I$9) * H5154 * Dashboard!$I$8 * 'Lookups and Calculations'!$F$12</f>
        <v>0</v>
      </c>
      <c r="K5154" s="12">
        <f>(1 - Dashboard!$I$11) * I5154 * Dashboard!$I$10 * 'Lookups and Calculations'!$F$12</f>
        <v>0</v>
      </c>
      <c r="L5154" s="12">
        <f>(H5154 - I5154) * Dashboard!$I$13 * (Dashboard!$D$12 / 365) * 'Lookups and Calculations'!$F$12</f>
        <v>0</v>
      </c>
      <c r="M5154" s="3">
        <f>(G5154*2) * Dashboard!$I$13 * (Dashboard!$D$12 / 365) * 'Lookups and Calculations'!$F$12</f>
        <v>1602.0878730267946</v>
      </c>
      <c r="N5154" s="12">
        <f>H5154 * Dashboard!$I$14 * Dashboard!$I$15 * (Dashboard!$D$12 / 365) * 'Lookups and Calculations'!$F$12</f>
        <v>0</v>
      </c>
    </row>
    <row r="5155" spans="1:14" x14ac:dyDescent="0.35">
      <c r="A5155" s="2">
        <v>5154</v>
      </c>
      <c r="B5155" s="11">
        <v>0.69478868024244356</v>
      </c>
      <c r="C5155" s="11">
        <v>4.1904102787193177E-2</v>
      </c>
      <c r="D5155" s="3">
        <f>B5155*Dashboard!$D$11*Dashboard!$D$10*SQRT(Dashboard!$D$12/365)</f>
        <v>172503.36093087419</v>
      </c>
      <c r="E5155" s="3">
        <f>IF(Dashboard!$I$3,C5155*Dashboard!$E$11*Dashboard!$E$10*SQRT(Dashboard!$D$12/365),0)</f>
        <v>20808.049333967985</v>
      </c>
      <c r="F5155" s="3">
        <f>D5155+IF(Dashboard!$I$3,E5155,0)</f>
        <v>193311.41026484218</v>
      </c>
      <c r="G5155" s="3">
        <f>IF(Dashboard!$I$4, ('Lookups and Calculations'!$F$9) / (1 - 'Lookups and Calculations'!$F$10), 'Lookups and Calculations'!$F$9)</f>
        <v>1951878.888340465</v>
      </c>
      <c r="H5155" s="12">
        <f t="shared" si="160"/>
        <v>0</v>
      </c>
      <c r="I5155" s="12">
        <f t="shared" si="161"/>
        <v>0</v>
      </c>
      <c r="J5155" s="13">
        <f>(1 - Dashboard!$I$9) * H5155 * Dashboard!$I$8 * 'Lookups and Calculations'!$F$12</f>
        <v>0</v>
      </c>
      <c r="K5155" s="12">
        <f>(1 - Dashboard!$I$11) * I5155 * Dashboard!$I$10 * 'Lookups and Calculations'!$F$12</f>
        <v>0</v>
      </c>
      <c r="L5155" s="12">
        <f>(H5155 - I5155) * Dashboard!$I$13 * (Dashboard!$D$12 / 365) * 'Lookups and Calculations'!$F$12</f>
        <v>0</v>
      </c>
      <c r="M5155" s="3">
        <f>(G5155*2) * Dashboard!$I$13 * (Dashboard!$D$12 / 365) * 'Lookups and Calculations'!$F$12</f>
        <v>1602.0878730267946</v>
      </c>
      <c r="N5155" s="12">
        <f>H5155 * Dashboard!$I$14 * Dashboard!$I$15 * (Dashboard!$D$12 / 365) * 'Lookups and Calculations'!$F$12</f>
        <v>0</v>
      </c>
    </row>
    <row r="5156" spans="1:14" x14ac:dyDescent="0.35">
      <c r="A5156" s="2">
        <v>5155</v>
      </c>
      <c r="B5156" s="11">
        <v>-0.3932684181703201</v>
      </c>
      <c r="C5156" s="11">
        <v>-0.10115232630146831</v>
      </c>
      <c r="D5156" s="3">
        <f>B5156*Dashboard!$D$11*Dashboard!$D$10*SQRT(Dashboard!$D$12/365)</f>
        <v>-97641.377603728615</v>
      </c>
      <c r="E5156" s="3">
        <f>IF(Dashboard!$I$3,C5156*Dashboard!$E$11*Dashboard!$E$10*SQRT(Dashboard!$D$12/365),0)</f>
        <v>-50228.556535754018</v>
      </c>
      <c r="F5156" s="3">
        <f>D5156+IF(Dashboard!$I$3,E5156,0)</f>
        <v>-147869.93413948262</v>
      </c>
      <c r="G5156" s="3">
        <f>IF(Dashboard!$I$4, ('Lookups and Calculations'!$F$9) / (1 - 'Lookups and Calculations'!$F$10), 'Lookups and Calculations'!$F$9)</f>
        <v>1951878.888340465</v>
      </c>
      <c r="H5156" s="12">
        <f t="shared" si="160"/>
        <v>0</v>
      </c>
      <c r="I5156" s="12">
        <f t="shared" si="161"/>
        <v>0</v>
      </c>
      <c r="J5156" s="13">
        <f>(1 - Dashboard!$I$9) * H5156 * Dashboard!$I$8 * 'Lookups and Calculations'!$F$12</f>
        <v>0</v>
      </c>
      <c r="K5156" s="12">
        <f>(1 - Dashboard!$I$11) * I5156 * Dashboard!$I$10 * 'Lookups and Calculations'!$F$12</f>
        <v>0</v>
      </c>
      <c r="L5156" s="12">
        <f>(H5156 - I5156) * Dashboard!$I$13 * (Dashboard!$D$12 / 365) * 'Lookups and Calculations'!$F$12</f>
        <v>0</v>
      </c>
      <c r="M5156" s="3">
        <f>(G5156*2) * Dashboard!$I$13 * (Dashboard!$D$12 / 365) * 'Lookups and Calculations'!$F$12</f>
        <v>1602.0878730267946</v>
      </c>
      <c r="N5156" s="12">
        <f>H5156 * Dashboard!$I$14 * Dashboard!$I$15 * (Dashboard!$D$12 / 365) * 'Lookups and Calculations'!$F$12</f>
        <v>0</v>
      </c>
    </row>
    <row r="5157" spans="1:14" x14ac:dyDescent="0.35">
      <c r="A5157" s="2">
        <v>5156</v>
      </c>
      <c r="B5157" s="11">
        <v>-4.6219123455328521E-3</v>
      </c>
      <c r="C5157" s="11">
        <v>0.49902928857237772</v>
      </c>
      <c r="D5157" s="3">
        <f>B5157*Dashboard!$D$11*Dashboard!$D$10*SQRT(Dashboard!$D$12/365)</f>
        <v>-1147.5365621300912</v>
      </c>
      <c r="E5157" s="3">
        <f>IF(Dashboard!$I$3,C5157*Dashboard!$E$11*Dashboard!$E$10*SQRT(Dashboard!$D$12/365),0)</f>
        <v>247799.74668453011</v>
      </c>
      <c r="F5157" s="3">
        <f>D5157+IF(Dashboard!$I$3,E5157,0)</f>
        <v>246652.21012240002</v>
      </c>
      <c r="G5157" s="3">
        <f>IF(Dashboard!$I$4, ('Lookups and Calculations'!$F$9) / (1 - 'Lookups and Calculations'!$F$10), 'Lookups and Calculations'!$F$9)</f>
        <v>1951878.888340465</v>
      </c>
      <c r="H5157" s="12">
        <f t="shared" si="160"/>
        <v>0</v>
      </c>
      <c r="I5157" s="12">
        <f t="shared" si="161"/>
        <v>0</v>
      </c>
      <c r="J5157" s="13">
        <f>(1 - Dashboard!$I$9) * H5157 * Dashboard!$I$8 * 'Lookups and Calculations'!$F$12</f>
        <v>0</v>
      </c>
      <c r="K5157" s="12">
        <f>(1 - Dashboard!$I$11) * I5157 * Dashboard!$I$10 * 'Lookups and Calculations'!$F$12</f>
        <v>0</v>
      </c>
      <c r="L5157" s="12">
        <f>(H5157 - I5157) * Dashboard!$I$13 * (Dashboard!$D$12 / 365) * 'Lookups and Calculations'!$F$12</f>
        <v>0</v>
      </c>
      <c r="M5157" s="3">
        <f>(G5157*2) * Dashboard!$I$13 * (Dashboard!$D$12 / 365) * 'Lookups and Calculations'!$F$12</f>
        <v>1602.0878730267946</v>
      </c>
      <c r="N5157" s="12">
        <f>H5157 * Dashboard!$I$14 * Dashboard!$I$15 * (Dashboard!$D$12 / 365) * 'Lookups and Calculations'!$F$12</f>
        <v>0</v>
      </c>
    </row>
    <row r="5158" spans="1:14" x14ac:dyDescent="0.35">
      <c r="A5158" s="2">
        <v>5157</v>
      </c>
      <c r="B5158" s="11">
        <v>1.1496764398754957</v>
      </c>
      <c r="C5158" s="11">
        <v>1.9306399515020796</v>
      </c>
      <c r="D5158" s="3">
        <f>B5158*Dashboard!$D$11*Dashboard!$D$10*SQRT(Dashboard!$D$12/365)</f>
        <v>285443.69748850993</v>
      </c>
      <c r="E5158" s="3">
        <f>IF(Dashboard!$I$3,C5158*Dashboard!$E$11*Dashboard!$E$10*SQRT(Dashboard!$D$12/365),0)</f>
        <v>958685.39558046672</v>
      </c>
      <c r="F5158" s="3">
        <f>D5158+IF(Dashboard!$I$3,E5158,0)</f>
        <v>1244129.0930689767</v>
      </c>
      <c r="G5158" s="3">
        <f>IF(Dashboard!$I$4, ('Lookups and Calculations'!$F$9) / (1 - 'Lookups and Calculations'!$F$10), 'Lookups and Calculations'!$F$9)</f>
        <v>1951878.888340465</v>
      </c>
      <c r="H5158" s="12">
        <f t="shared" si="160"/>
        <v>0</v>
      </c>
      <c r="I5158" s="12">
        <f t="shared" si="161"/>
        <v>0</v>
      </c>
      <c r="J5158" s="13">
        <f>(1 - Dashboard!$I$9) * H5158 * Dashboard!$I$8 * 'Lookups and Calculations'!$F$12</f>
        <v>0</v>
      </c>
      <c r="K5158" s="12">
        <f>(1 - Dashboard!$I$11) * I5158 * Dashboard!$I$10 * 'Lookups and Calculations'!$F$12</f>
        <v>0</v>
      </c>
      <c r="L5158" s="12">
        <f>(H5158 - I5158) * Dashboard!$I$13 * (Dashboard!$D$12 / 365) * 'Lookups and Calculations'!$F$12</f>
        <v>0</v>
      </c>
      <c r="M5158" s="3">
        <f>(G5158*2) * Dashboard!$I$13 * (Dashboard!$D$12 / 365) * 'Lookups and Calculations'!$F$12</f>
        <v>1602.0878730267946</v>
      </c>
      <c r="N5158" s="12">
        <f>H5158 * Dashboard!$I$14 * Dashboard!$I$15 * (Dashboard!$D$12 / 365) * 'Lookups and Calculations'!$F$12</f>
        <v>0</v>
      </c>
    </row>
    <row r="5159" spans="1:14" x14ac:dyDescent="0.35">
      <c r="A5159" s="2">
        <v>5158</v>
      </c>
      <c r="B5159" s="11">
        <v>1.3839972219352519</v>
      </c>
      <c r="C5159" s="11">
        <v>0.86851009807988955</v>
      </c>
      <c r="D5159" s="3">
        <f>B5159*Dashboard!$D$11*Dashboard!$D$10*SQRT(Dashboard!$D$12/365)</f>
        <v>343621.27520487981</v>
      </c>
      <c r="E5159" s="3">
        <f>IF(Dashboard!$I$3,C5159*Dashboard!$E$11*Dashboard!$E$10*SQRT(Dashboard!$D$12/365),0)</f>
        <v>431270.44288892206</v>
      </c>
      <c r="F5159" s="3">
        <f>D5159+IF(Dashboard!$I$3,E5159,0)</f>
        <v>774891.71809380187</v>
      </c>
      <c r="G5159" s="3">
        <f>IF(Dashboard!$I$4, ('Lookups and Calculations'!$F$9) / (1 - 'Lookups and Calculations'!$F$10), 'Lookups and Calculations'!$F$9)</f>
        <v>1951878.888340465</v>
      </c>
      <c r="H5159" s="12">
        <f t="shared" si="160"/>
        <v>0</v>
      </c>
      <c r="I5159" s="12">
        <f t="shared" si="161"/>
        <v>0</v>
      </c>
      <c r="J5159" s="13">
        <f>(1 - Dashboard!$I$9) * H5159 * Dashboard!$I$8 * 'Lookups and Calculations'!$F$12</f>
        <v>0</v>
      </c>
      <c r="K5159" s="12">
        <f>(1 - Dashboard!$I$11) * I5159 * Dashboard!$I$10 * 'Lookups and Calculations'!$F$12</f>
        <v>0</v>
      </c>
      <c r="L5159" s="12">
        <f>(H5159 - I5159) * Dashboard!$I$13 * (Dashboard!$D$12 / 365) * 'Lookups and Calculations'!$F$12</f>
        <v>0</v>
      </c>
      <c r="M5159" s="3">
        <f>(G5159*2) * Dashboard!$I$13 * (Dashboard!$D$12 / 365) * 'Lookups and Calculations'!$F$12</f>
        <v>1602.0878730267946</v>
      </c>
      <c r="N5159" s="12">
        <f>H5159 * Dashboard!$I$14 * Dashboard!$I$15 * (Dashboard!$D$12 / 365) * 'Lookups and Calculations'!$F$12</f>
        <v>0</v>
      </c>
    </row>
    <row r="5160" spans="1:14" x14ac:dyDescent="0.35">
      <c r="A5160" s="2">
        <v>5159</v>
      </c>
      <c r="B5160" s="11">
        <v>0.40960641114421048</v>
      </c>
      <c r="C5160" s="11">
        <v>-7.0764535767514403E-2</v>
      </c>
      <c r="D5160" s="3">
        <f>B5160*Dashboard!$D$11*Dashboard!$D$10*SQRT(Dashboard!$D$12/365)</f>
        <v>101697.80336166936</v>
      </c>
      <c r="E5160" s="3">
        <f>IF(Dashboard!$I$3,C5160*Dashboard!$E$11*Dashboard!$E$10*SQRT(Dashboard!$D$12/365),0)</f>
        <v>-35139.087903244683</v>
      </c>
      <c r="F5160" s="3">
        <f>D5160+IF(Dashboard!$I$3,E5160,0)</f>
        <v>66558.715458424675</v>
      </c>
      <c r="G5160" s="3">
        <f>IF(Dashboard!$I$4, ('Lookups and Calculations'!$F$9) / (1 - 'Lookups and Calculations'!$F$10), 'Lookups and Calculations'!$F$9)</f>
        <v>1951878.888340465</v>
      </c>
      <c r="H5160" s="12">
        <f t="shared" si="160"/>
        <v>0</v>
      </c>
      <c r="I5160" s="12">
        <f t="shared" si="161"/>
        <v>0</v>
      </c>
      <c r="J5160" s="13">
        <f>(1 - Dashboard!$I$9) * H5160 * Dashboard!$I$8 * 'Lookups and Calculations'!$F$12</f>
        <v>0</v>
      </c>
      <c r="K5160" s="12">
        <f>(1 - Dashboard!$I$11) * I5160 * Dashboard!$I$10 * 'Lookups and Calculations'!$F$12</f>
        <v>0</v>
      </c>
      <c r="L5160" s="12">
        <f>(H5160 - I5160) * Dashboard!$I$13 * (Dashboard!$D$12 / 365) * 'Lookups and Calculations'!$F$12</f>
        <v>0</v>
      </c>
      <c r="M5160" s="3">
        <f>(G5160*2) * Dashboard!$I$13 * (Dashboard!$D$12 / 365) * 'Lookups and Calculations'!$F$12</f>
        <v>1602.0878730267946</v>
      </c>
      <c r="N5160" s="12">
        <f>H5160 * Dashboard!$I$14 * Dashboard!$I$15 * (Dashboard!$D$12 / 365) * 'Lookups and Calculations'!$F$12</f>
        <v>0</v>
      </c>
    </row>
    <row r="5161" spans="1:14" x14ac:dyDescent="0.35">
      <c r="A5161" s="2">
        <v>5160</v>
      </c>
      <c r="B5161" s="11">
        <v>-1.1817070176445348</v>
      </c>
      <c r="C5161" s="11">
        <v>-0.36008653090376319</v>
      </c>
      <c r="D5161" s="3">
        <f>B5161*Dashboard!$D$11*Dashboard!$D$10*SQRT(Dashboard!$D$12/365)</f>
        <v>-293396.30592160777</v>
      </c>
      <c r="E5161" s="3">
        <f>IF(Dashboard!$I$3,C5161*Dashboard!$E$11*Dashboard!$E$10*SQRT(Dashboard!$D$12/365),0)</f>
        <v>-178805.8400294118</v>
      </c>
      <c r="F5161" s="3">
        <f>D5161+IF(Dashboard!$I$3,E5161,0)</f>
        <v>-472202.1459510196</v>
      </c>
      <c r="G5161" s="3">
        <f>IF(Dashboard!$I$4, ('Lookups and Calculations'!$F$9) / (1 - 'Lookups and Calculations'!$F$10), 'Lookups and Calculations'!$F$9)</f>
        <v>1951878.888340465</v>
      </c>
      <c r="H5161" s="12">
        <f t="shared" si="160"/>
        <v>0</v>
      </c>
      <c r="I5161" s="12">
        <f t="shared" si="161"/>
        <v>0</v>
      </c>
      <c r="J5161" s="13">
        <f>(1 - Dashboard!$I$9) * H5161 * Dashboard!$I$8 * 'Lookups and Calculations'!$F$12</f>
        <v>0</v>
      </c>
      <c r="K5161" s="12">
        <f>(1 - Dashboard!$I$11) * I5161 * Dashboard!$I$10 * 'Lookups and Calculations'!$F$12</f>
        <v>0</v>
      </c>
      <c r="L5161" s="12">
        <f>(H5161 - I5161) * Dashboard!$I$13 * (Dashboard!$D$12 / 365) * 'Lookups and Calculations'!$F$12</f>
        <v>0</v>
      </c>
      <c r="M5161" s="3">
        <f>(G5161*2) * Dashboard!$I$13 * (Dashboard!$D$12 / 365) * 'Lookups and Calculations'!$F$12</f>
        <v>1602.0878730267946</v>
      </c>
      <c r="N5161" s="12">
        <f>H5161 * Dashboard!$I$14 * Dashboard!$I$15 * (Dashboard!$D$12 / 365) * 'Lookups and Calculations'!$F$12</f>
        <v>0</v>
      </c>
    </row>
    <row r="5162" spans="1:14" x14ac:dyDescent="0.35">
      <c r="A5162" s="2">
        <v>5161</v>
      </c>
      <c r="B5162" s="11">
        <v>0.77453982518902154</v>
      </c>
      <c r="C5162" s="11">
        <v>-1.9808453976018487</v>
      </c>
      <c r="D5162" s="3">
        <f>B5162*Dashboard!$D$11*Dashboard!$D$10*SQRT(Dashboard!$D$12/365)</f>
        <v>192304.11608504484</v>
      </c>
      <c r="E5162" s="3">
        <f>IF(Dashboard!$I$3,C5162*Dashboard!$E$11*Dashboard!$E$10*SQRT(Dashboard!$D$12/365),0)</f>
        <v>-983615.58927971334</v>
      </c>
      <c r="F5162" s="3">
        <f>D5162+IF(Dashboard!$I$3,E5162,0)</f>
        <v>-791311.47319466854</v>
      </c>
      <c r="G5162" s="3">
        <f>IF(Dashboard!$I$4, ('Lookups and Calculations'!$F$9) / (1 - 'Lookups and Calculations'!$F$10), 'Lookups and Calculations'!$F$9)</f>
        <v>1951878.888340465</v>
      </c>
      <c r="H5162" s="12">
        <f t="shared" si="160"/>
        <v>0</v>
      </c>
      <c r="I5162" s="12">
        <f t="shared" si="161"/>
        <v>0</v>
      </c>
      <c r="J5162" s="13">
        <f>(1 - Dashboard!$I$9) * H5162 * Dashboard!$I$8 * 'Lookups and Calculations'!$F$12</f>
        <v>0</v>
      </c>
      <c r="K5162" s="12">
        <f>(1 - Dashboard!$I$11) * I5162 * Dashboard!$I$10 * 'Lookups and Calculations'!$F$12</f>
        <v>0</v>
      </c>
      <c r="L5162" s="12">
        <f>(H5162 - I5162) * Dashboard!$I$13 * (Dashboard!$D$12 / 365) * 'Lookups and Calculations'!$F$12</f>
        <v>0</v>
      </c>
      <c r="M5162" s="3">
        <f>(G5162*2) * Dashboard!$I$13 * (Dashboard!$D$12 / 365) * 'Lookups and Calculations'!$F$12</f>
        <v>1602.0878730267946</v>
      </c>
      <c r="N5162" s="12">
        <f>H5162 * Dashboard!$I$14 * Dashboard!$I$15 * (Dashboard!$D$12 / 365) * 'Lookups and Calculations'!$F$12</f>
        <v>0</v>
      </c>
    </row>
    <row r="5163" spans="1:14" x14ac:dyDescent="0.35">
      <c r="A5163" s="2">
        <v>5162</v>
      </c>
      <c r="B5163" s="11">
        <v>1.7614257753458507</v>
      </c>
      <c r="C5163" s="11">
        <v>0.22176265393627526</v>
      </c>
      <c r="D5163" s="3">
        <f>B5163*Dashboard!$D$11*Dashboard!$D$10*SQRT(Dashboard!$D$12/365)</f>
        <v>437329.90320366534</v>
      </c>
      <c r="E5163" s="3">
        <f>IF(Dashboard!$I$3,C5163*Dashboard!$E$11*Dashboard!$E$10*SQRT(Dashboard!$D$12/365),0)</f>
        <v>110119.24696185031</v>
      </c>
      <c r="F5163" s="3">
        <f>D5163+IF(Dashboard!$I$3,E5163,0)</f>
        <v>547449.1501655156</v>
      </c>
      <c r="G5163" s="3">
        <f>IF(Dashboard!$I$4, ('Lookups and Calculations'!$F$9) / (1 - 'Lookups and Calculations'!$F$10), 'Lookups and Calculations'!$F$9)</f>
        <v>1951878.888340465</v>
      </c>
      <c r="H5163" s="12">
        <f t="shared" si="160"/>
        <v>0</v>
      </c>
      <c r="I5163" s="12">
        <f t="shared" si="161"/>
        <v>0</v>
      </c>
      <c r="J5163" s="13">
        <f>(1 - Dashboard!$I$9) * H5163 * Dashboard!$I$8 * 'Lookups and Calculations'!$F$12</f>
        <v>0</v>
      </c>
      <c r="K5163" s="12">
        <f>(1 - Dashboard!$I$11) * I5163 * Dashboard!$I$10 * 'Lookups and Calculations'!$F$12</f>
        <v>0</v>
      </c>
      <c r="L5163" s="12">
        <f>(H5163 - I5163) * Dashboard!$I$13 * (Dashboard!$D$12 / 365) * 'Lookups and Calculations'!$F$12</f>
        <v>0</v>
      </c>
      <c r="M5163" s="3">
        <f>(G5163*2) * Dashboard!$I$13 * (Dashboard!$D$12 / 365) * 'Lookups and Calculations'!$F$12</f>
        <v>1602.0878730267946</v>
      </c>
      <c r="N5163" s="12">
        <f>H5163 * Dashboard!$I$14 * Dashboard!$I$15 * (Dashboard!$D$12 / 365) * 'Lookups and Calculations'!$F$12</f>
        <v>0</v>
      </c>
    </row>
    <row r="5164" spans="1:14" x14ac:dyDescent="0.35">
      <c r="A5164" s="2">
        <v>5163</v>
      </c>
      <c r="B5164" s="11">
        <v>-1.4034929606437743</v>
      </c>
      <c r="C5164" s="11">
        <v>-0.19850596090849706</v>
      </c>
      <c r="D5164" s="3">
        <f>B5164*Dashboard!$D$11*Dashboard!$D$10*SQRT(Dashboard!$D$12/365)</f>
        <v>-348461.71165222768</v>
      </c>
      <c r="E5164" s="3">
        <f>IF(Dashboard!$I$3,C5164*Dashboard!$E$11*Dashboard!$E$10*SQRT(Dashboard!$D$12/365),0)</f>
        <v>-98570.821302326178</v>
      </c>
      <c r="F5164" s="3">
        <f>D5164+IF(Dashboard!$I$3,E5164,0)</f>
        <v>-447032.53295455384</v>
      </c>
      <c r="G5164" s="3">
        <f>IF(Dashboard!$I$4, ('Lookups and Calculations'!$F$9) / (1 - 'Lookups and Calculations'!$F$10), 'Lookups and Calculations'!$F$9)</f>
        <v>1951878.888340465</v>
      </c>
      <c r="H5164" s="12">
        <f t="shared" si="160"/>
        <v>0</v>
      </c>
      <c r="I5164" s="12">
        <f t="shared" si="161"/>
        <v>0</v>
      </c>
      <c r="J5164" s="13">
        <f>(1 - Dashboard!$I$9) * H5164 * Dashboard!$I$8 * 'Lookups and Calculations'!$F$12</f>
        <v>0</v>
      </c>
      <c r="K5164" s="12">
        <f>(1 - Dashboard!$I$11) * I5164 * Dashboard!$I$10 * 'Lookups and Calculations'!$F$12</f>
        <v>0</v>
      </c>
      <c r="L5164" s="12">
        <f>(H5164 - I5164) * Dashboard!$I$13 * (Dashboard!$D$12 / 365) * 'Lookups and Calculations'!$F$12</f>
        <v>0</v>
      </c>
      <c r="M5164" s="3">
        <f>(G5164*2) * Dashboard!$I$13 * (Dashboard!$D$12 / 365) * 'Lookups and Calculations'!$F$12</f>
        <v>1602.0878730267946</v>
      </c>
      <c r="N5164" s="12">
        <f>H5164 * Dashboard!$I$14 * Dashboard!$I$15 * (Dashboard!$D$12 / 365) * 'Lookups and Calculations'!$F$12</f>
        <v>0</v>
      </c>
    </row>
    <row r="5165" spans="1:14" x14ac:dyDescent="0.35">
      <c r="A5165" s="2">
        <v>5164</v>
      </c>
      <c r="B5165" s="11">
        <v>-1.1267307355941203</v>
      </c>
      <c r="C5165" s="11">
        <v>-0.68713188009242743</v>
      </c>
      <c r="D5165" s="3">
        <f>B5165*Dashboard!$D$11*Dashboard!$D$10*SQRT(Dashboard!$D$12/365)</f>
        <v>-279746.69749409152</v>
      </c>
      <c r="E5165" s="3">
        <f>IF(Dashboard!$I$3,C5165*Dashboard!$E$11*Dashboard!$E$10*SQRT(Dashboard!$D$12/365),0)</f>
        <v>-341204.63412654545</v>
      </c>
      <c r="F5165" s="3">
        <f>D5165+IF(Dashboard!$I$3,E5165,0)</f>
        <v>-620951.33162063698</v>
      </c>
      <c r="G5165" s="3">
        <f>IF(Dashboard!$I$4, ('Lookups and Calculations'!$F$9) / (1 - 'Lookups and Calculations'!$F$10), 'Lookups and Calculations'!$F$9)</f>
        <v>1951878.888340465</v>
      </c>
      <c r="H5165" s="12">
        <f t="shared" si="160"/>
        <v>0</v>
      </c>
      <c r="I5165" s="12">
        <f t="shared" si="161"/>
        <v>0</v>
      </c>
      <c r="J5165" s="13">
        <f>(1 - Dashboard!$I$9) * H5165 * Dashboard!$I$8 * 'Lookups and Calculations'!$F$12</f>
        <v>0</v>
      </c>
      <c r="K5165" s="12">
        <f>(1 - Dashboard!$I$11) * I5165 * Dashboard!$I$10 * 'Lookups and Calculations'!$F$12</f>
        <v>0</v>
      </c>
      <c r="L5165" s="12">
        <f>(H5165 - I5165) * Dashboard!$I$13 * (Dashboard!$D$12 / 365) * 'Lookups and Calculations'!$F$12</f>
        <v>0</v>
      </c>
      <c r="M5165" s="3">
        <f>(G5165*2) * Dashboard!$I$13 * (Dashboard!$D$12 / 365) * 'Lookups and Calculations'!$F$12</f>
        <v>1602.0878730267946</v>
      </c>
      <c r="N5165" s="12">
        <f>H5165 * Dashboard!$I$14 * Dashboard!$I$15 * (Dashboard!$D$12 / 365) * 'Lookups and Calculations'!$F$12</f>
        <v>0</v>
      </c>
    </row>
    <row r="5166" spans="1:14" x14ac:dyDescent="0.35">
      <c r="A5166" s="2">
        <v>5165</v>
      </c>
      <c r="B5166" s="11">
        <v>1.0786939853498394</v>
      </c>
      <c r="C5166" s="11">
        <v>-1.4708597487861259</v>
      </c>
      <c r="D5166" s="3">
        <f>B5166*Dashboard!$D$11*Dashboard!$D$10*SQRT(Dashboard!$D$12/365)</f>
        <v>267820.04828264506</v>
      </c>
      <c r="E5166" s="3">
        <f>IF(Dashboard!$I$3,C5166*Dashboard!$E$11*Dashboard!$E$10*SQRT(Dashboard!$D$12/365),0)</f>
        <v>-730375.31364215852</v>
      </c>
      <c r="F5166" s="3">
        <f>D5166+IF(Dashboard!$I$3,E5166,0)</f>
        <v>-462555.26535951346</v>
      </c>
      <c r="G5166" s="3">
        <f>IF(Dashboard!$I$4, ('Lookups and Calculations'!$F$9) / (1 - 'Lookups and Calculations'!$F$10), 'Lookups and Calculations'!$F$9)</f>
        <v>1951878.888340465</v>
      </c>
      <c r="H5166" s="12">
        <f t="shared" si="160"/>
        <v>0</v>
      </c>
      <c r="I5166" s="12">
        <f t="shared" si="161"/>
        <v>0</v>
      </c>
      <c r="J5166" s="13">
        <f>(1 - Dashboard!$I$9) * H5166 * Dashboard!$I$8 * 'Lookups and Calculations'!$F$12</f>
        <v>0</v>
      </c>
      <c r="K5166" s="12">
        <f>(1 - Dashboard!$I$11) * I5166 * Dashboard!$I$10 * 'Lookups and Calculations'!$F$12</f>
        <v>0</v>
      </c>
      <c r="L5166" s="12">
        <f>(H5166 - I5166) * Dashboard!$I$13 * (Dashboard!$D$12 / 365) * 'Lookups and Calculations'!$F$12</f>
        <v>0</v>
      </c>
      <c r="M5166" s="3">
        <f>(G5166*2) * Dashboard!$I$13 * (Dashboard!$D$12 / 365) * 'Lookups and Calculations'!$F$12</f>
        <v>1602.0878730267946</v>
      </c>
      <c r="N5166" s="12">
        <f>H5166 * Dashboard!$I$14 * Dashboard!$I$15 * (Dashboard!$D$12 / 365) * 'Lookups and Calculations'!$F$12</f>
        <v>0</v>
      </c>
    </row>
    <row r="5167" spans="1:14" x14ac:dyDescent="0.35">
      <c r="A5167" s="2">
        <v>5166</v>
      </c>
      <c r="B5167" s="11">
        <v>-7.7125272173529352E-2</v>
      </c>
      <c r="C5167" s="11">
        <v>0.2948295343990307</v>
      </c>
      <c r="D5167" s="3">
        <f>B5167*Dashboard!$D$11*Dashboard!$D$10*SQRT(Dashboard!$D$12/365)</f>
        <v>-19148.798823261972</v>
      </c>
      <c r="E5167" s="3">
        <f>IF(Dashboard!$I$3,C5167*Dashboard!$E$11*Dashboard!$E$10*SQRT(Dashboard!$D$12/365),0)</f>
        <v>146401.59528151935</v>
      </c>
      <c r="F5167" s="3">
        <f>D5167+IF(Dashboard!$I$3,E5167,0)</f>
        <v>127252.79645825738</v>
      </c>
      <c r="G5167" s="3">
        <f>IF(Dashboard!$I$4, ('Lookups and Calculations'!$F$9) / (1 - 'Lookups and Calculations'!$F$10), 'Lookups and Calculations'!$F$9)</f>
        <v>1951878.888340465</v>
      </c>
      <c r="H5167" s="12">
        <f t="shared" si="160"/>
        <v>0</v>
      </c>
      <c r="I5167" s="12">
        <f t="shared" si="161"/>
        <v>0</v>
      </c>
      <c r="J5167" s="13">
        <f>(1 - Dashboard!$I$9) * H5167 * Dashboard!$I$8 * 'Lookups and Calculations'!$F$12</f>
        <v>0</v>
      </c>
      <c r="K5167" s="12">
        <f>(1 - Dashboard!$I$11) * I5167 * Dashboard!$I$10 * 'Lookups and Calculations'!$F$12</f>
        <v>0</v>
      </c>
      <c r="L5167" s="12">
        <f>(H5167 - I5167) * Dashboard!$I$13 * (Dashboard!$D$12 / 365) * 'Lookups and Calculations'!$F$12</f>
        <v>0</v>
      </c>
      <c r="M5167" s="3">
        <f>(G5167*2) * Dashboard!$I$13 * (Dashboard!$D$12 / 365) * 'Lookups and Calculations'!$F$12</f>
        <v>1602.0878730267946</v>
      </c>
      <c r="N5167" s="12">
        <f>H5167 * Dashboard!$I$14 * Dashboard!$I$15 * (Dashboard!$D$12 / 365) * 'Lookups and Calculations'!$F$12</f>
        <v>0</v>
      </c>
    </row>
    <row r="5168" spans="1:14" x14ac:dyDescent="0.35">
      <c r="A5168" s="2">
        <v>5167</v>
      </c>
      <c r="B5168" s="11">
        <v>0.97817112016009</v>
      </c>
      <c r="C5168" s="11">
        <v>-1.1122380889015164</v>
      </c>
      <c r="D5168" s="3">
        <f>B5168*Dashboard!$D$11*Dashboard!$D$10*SQRT(Dashboard!$D$12/365)</f>
        <v>242862.05373157948</v>
      </c>
      <c r="E5168" s="3">
        <f>IF(Dashboard!$I$3,C5168*Dashboard!$E$11*Dashboard!$E$10*SQRT(Dashboard!$D$12/365),0)</f>
        <v>-552296.87514164345</v>
      </c>
      <c r="F5168" s="3">
        <f>D5168+IF(Dashboard!$I$3,E5168,0)</f>
        <v>-309434.821410064</v>
      </c>
      <c r="G5168" s="3">
        <f>IF(Dashboard!$I$4, ('Lookups and Calculations'!$F$9) / (1 - 'Lookups and Calculations'!$F$10), 'Lookups and Calculations'!$F$9)</f>
        <v>1951878.888340465</v>
      </c>
      <c r="H5168" s="12">
        <f t="shared" si="160"/>
        <v>0</v>
      </c>
      <c r="I5168" s="12">
        <f t="shared" si="161"/>
        <v>0</v>
      </c>
      <c r="J5168" s="13">
        <f>(1 - Dashboard!$I$9) * H5168 * Dashboard!$I$8 * 'Lookups and Calculations'!$F$12</f>
        <v>0</v>
      </c>
      <c r="K5168" s="12">
        <f>(1 - Dashboard!$I$11) * I5168 * Dashboard!$I$10 * 'Lookups and Calculations'!$F$12</f>
        <v>0</v>
      </c>
      <c r="L5168" s="12">
        <f>(H5168 - I5168) * Dashboard!$I$13 * (Dashboard!$D$12 / 365) * 'Lookups and Calculations'!$F$12</f>
        <v>0</v>
      </c>
      <c r="M5168" s="3">
        <f>(G5168*2) * Dashboard!$I$13 * (Dashboard!$D$12 / 365) * 'Lookups and Calculations'!$F$12</f>
        <v>1602.0878730267946</v>
      </c>
      <c r="N5168" s="12">
        <f>H5168 * Dashboard!$I$14 * Dashboard!$I$15 * (Dashboard!$D$12 / 365) * 'Lookups and Calculations'!$F$12</f>
        <v>0</v>
      </c>
    </row>
    <row r="5169" spans="1:14" x14ac:dyDescent="0.35">
      <c r="A5169" s="2">
        <v>5168</v>
      </c>
      <c r="B5169" s="11">
        <v>0.14548644703014657</v>
      </c>
      <c r="C5169" s="11">
        <v>0.74979100887938244</v>
      </c>
      <c r="D5169" s="3">
        <f>B5169*Dashboard!$D$11*Dashboard!$D$10*SQRT(Dashboard!$D$12/365)</f>
        <v>36121.632082195734</v>
      </c>
      <c r="E5169" s="3">
        <f>IF(Dashboard!$I$3,C5169*Dashboard!$E$11*Dashboard!$E$10*SQRT(Dashboard!$D$12/365),0)</f>
        <v>372318.87250181235</v>
      </c>
      <c r="F5169" s="3">
        <f>D5169+IF(Dashboard!$I$3,E5169,0)</f>
        <v>408440.50458400807</v>
      </c>
      <c r="G5169" s="3">
        <f>IF(Dashboard!$I$4, ('Lookups and Calculations'!$F$9) / (1 - 'Lookups and Calculations'!$F$10), 'Lookups and Calculations'!$F$9)</f>
        <v>1951878.888340465</v>
      </c>
      <c r="H5169" s="12">
        <f t="shared" si="160"/>
        <v>0</v>
      </c>
      <c r="I5169" s="12">
        <f t="shared" si="161"/>
        <v>0</v>
      </c>
      <c r="J5169" s="13">
        <f>(1 - Dashboard!$I$9) * H5169 * Dashboard!$I$8 * 'Lookups and Calculations'!$F$12</f>
        <v>0</v>
      </c>
      <c r="K5169" s="12">
        <f>(1 - Dashboard!$I$11) * I5169 * Dashboard!$I$10 * 'Lookups and Calculations'!$F$12</f>
        <v>0</v>
      </c>
      <c r="L5169" s="12">
        <f>(H5169 - I5169) * Dashboard!$I$13 * (Dashboard!$D$12 / 365) * 'Lookups and Calculations'!$F$12</f>
        <v>0</v>
      </c>
      <c r="M5169" s="3">
        <f>(G5169*2) * Dashboard!$I$13 * (Dashboard!$D$12 / 365) * 'Lookups and Calculations'!$F$12</f>
        <v>1602.0878730267946</v>
      </c>
      <c r="N5169" s="12">
        <f>H5169 * Dashboard!$I$14 * Dashboard!$I$15 * (Dashboard!$D$12 / 365) * 'Lookups and Calculations'!$F$12</f>
        <v>0</v>
      </c>
    </row>
    <row r="5170" spans="1:14" x14ac:dyDescent="0.35">
      <c r="A5170" s="2">
        <v>5169</v>
      </c>
      <c r="B5170" s="11">
        <v>-0.39993345934317209</v>
      </c>
      <c r="C5170" s="11">
        <v>1.3727591858171087</v>
      </c>
      <c r="D5170" s="3">
        <f>B5170*Dashboard!$D$11*Dashboard!$D$10*SQRT(Dashboard!$D$12/365)</f>
        <v>-99296.185800457475</v>
      </c>
      <c r="E5170" s="3">
        <f>IF(Dashboard!$I$3,C5170*Dashboard!$E$11*Dashboard!$E$10*SQRT(Dashboard!$D$12/365),0)</f>
        <v>681662.15148913884</v>
      </c>
      <c r="F5170" s="3">
        <f>D5170+IF(Dashboard!$I$3,E5170,0)</f>
        <v>582365.96568868135</v>
      </c>
      <c r="G5170" s="3">
        <f>IF(Dashboard!$I$4, ('Lookups and Calculations'!$F$9) / (1 - 'Lookups and Calculations'!$F$10), 'Lookups and Calculations'!$F$9)</f>
        <v>1951878.888340465</v>
      </c>
      <c r="H5170" s="12">
        <f t="shared" si="160"/>
        <v>0</v>
      </c>
      <c r="I5170" s="12">
        <f t="shared" si="161"/>
        <v>0</v>
      </c>
      <c r="J5170" s="13">
        <f>(1 - Dashboard!$I$9) * H5170 * Dashboard!$I$8 * 'Lookups and Calculations'!$F$12</f>
        <v>0</v>
      </c>
      <c r="K5170" s="12">
        <f>(1 - Dashboard!$I$11) * I5170 * Dashboard!$I$10 * 'Lookups and Calculations'!$F$12</f>
        <v>0</v>
      </c>
      <c r="L5170" s="12">
        <f>(H5170 - I5170) * Dashboard!$I$13 * (Dashboard!$D$12 / 365) * 'Lookups and Calculations'!$F$12</f>
        <v>0</v>
      </c>
      <c r="M5170" s="3">
        <f>(G5170*2) * Dashboard!$I$13 * (Dashboard!$D$12 / 365) * 'Lookups and Calculations'!$F$12</f>
        <v>1602.0878730267946</v>
      </c>
      <c r="N5170" s="12">
        <f>H5170 * Dashboard!$I$14 * Dashboard!$I$15 * (Dashboard!$D$12 / 365) * 'Lookups and Calculations'!$F$12</f>
        <v>0</v>
      </c>
    </row>
    <row r="5171" spans="1:14" x14ac:dyDescent="0.35">
      <c r="A5171" s="2">
        <v>5170</v>
      </c>
      <c r="B5171" s="11">
        <v>9.5515058175952156E-2</v>
      </c>
      <c r="C5171" s="11">
        <v>-1.2622465992730436</v>
      </c>
      <c r="D5171" s="3">
        <f>B5171*Dashboard!$D$11*Dashboard!$D$10*SQRT(Dashboard!$D$12/365)</f>
        <v>23714.647378984726</v>
      </c>
      <c r="E5171" s="3">
        <f>IF(Dashboard!$I$3,C5171*Dashboard!$E$11*Dashboard!$E$10*SQRT(Dashboard!$D$12/365),0)</f>
        <v>-626785.63105601061</v>
      </c>
      <c r="F5171" s="3">
        <f>D5171+IF(Dashboard!$I$3,E5171,0)</f>
        <v>-603070.98367702588</v>
      </c>
      <c r="G5171" s="3">
        <f>IF(Dashboard!$I$4, ('Lookups and Calculations'!$F$9) / (1 - 'Lookups and Calculations'!$F$10), 'Lookups and Calculations'!$F$9)</f>
        <v>1951878.888340465</v>
      </c>
      <c r="H5171" s="12">
        <f t="shared" si="160"/>
        <v>0</v>
      </c>
      <c r="I5171" s="12">
        <f t="shared" si="161"/>
        <v>0</v>
      </c>
      <c r="J5171" s="13">
        <f>(1 - Dashboard!$I$9) * H5171 * Dashboard!$I$8 * 'Lookups and Calculations'!$F$12</f>
        <v>0</v>
      </c>
      <c r="K5171" s="12">
        <f>(1 - Dashboard!$I$11) * I5171 * Dashboard!$I$10 * 'Lookups and Calculations'!$F$12</f>
        <v>0</v>
      </c>
      <c r="L5171" s="12">
        <f>(H5171 - I5171) * Dashboard!$I$13 * (Dashboard!$D$12 / 365) * 'Lookups and Calculations'!$F$12</f>
        <v>0</v>
      </c>
      <c r="M5171" s="3">
        <f>(G5171*2) * Dashboard!$I$13 * (Dashboard!$D$12 / 365) * 'Lookups and Calculations'!$F$12</f>
        <v>1602.0878730267946</v>
      </c>
      <c r="N5171" s="12">
        <f>H5171 * Dashboard!$I$14 * Dashboard!$I$15 * (Dashboard!$D$12 / 365) * 'Lookups and Calculations'!$F$12</f>
        <v>0</v>
      </c>
    </row>
    <row r="5172" spans="1:14" x14ac:dyDescent="0.35">
      <c r="A5172" s="2">
        <v>5171</v>
      </c>
      <c r="B5172" s="11">
        <v>0.81333128976363334</v>
      </c>
      <c r="C5172" s="11">
        <v>2.4327900000935931E-2</v>
      </c>
      <c r="D5172" s="3">
        <f>B5172*Dashboard!$D$11*Dashboard!$D$10*SQRT(Dashboard!$D$12/365)</f>
        <v>201935.32943788252</v>
      </c>
      <c r="E5172" s="3">
        <f>IF(Dashboard!$I$3,C5172*Dashboard!$E$11*Dashboard!$E$10*SQRT(Dashboard!$D$12/365),0)</f>
        <v>12080.347978862479</v>
      </c>
      <c r="F5172" s="3">
        <f>D5172+IF(Dashboard!$I$3,E5172,0)</f>
        <v>214015.67741674499</v>
      </c>
      <c r="G5172" s="3">
        <f>IF(Dashboard!$I$4, ('Lookups and Calculations'!$F$9) / (1 - 'Lookups and Calculations'!$F$10), 'Lookups and Calculations'!$F$9)</f>
        <v>1951878.888340465</v>
      </c>
      <c r="H5172" s="12">
        <f t="shared" si="160"/>
        <v>0</v>
      </c>
      <c r="I5172" s="12">
        <f t="shared" si="161"/>
        <v>0</v>
      </c>
      <c r="J5172" s="13">
        <f>(1 - Dashboard!$I$9) * H5172 * Dashboard!$I$8 * 'Lookups and Calculations'!$F$12</f>
        <v>0</v>
      </c>
      <c r="K5172" s="12">
        <f>(1 - Dashboard!$I$11) * I5172 * Dashboard!$I$10 * 'Lookups and Calculations'!$F$12</f>
        <v>0</v>
      </c>
      <c r="L5172" s="12">
        <f>(H5172 - I5172) * Dashboard!$I$13 * (Dashboard!$D$12 / 365) * 'Lookups and Calculations'!$F$12</f>
        <v>0</v>
      </c>
      <c r="M5172" s="3">
        <f>(G5172*2) * Dashboard!$I$13 * (Dashboard!$D$12 / 365) * 'Lookups and Calculations'!$F$12</f>
        <v>1602.0878730267946</v>
      </c>
      <c r="N5172" s="12">
        <f>H5172 * Dashboard!$I$14 * Dashboard!$I$15 * (Dashboard!$D$12 / 365) * 'Lookups and Calculations'!$F$12</f>
        <v>0</v>
      </c>
    </row>
    <row r="5173" spans="1:14" x14ac:dyDescent="0.35">
      <c r="A5173" s="2">
        <v>5172</v>
      </c>
      <c r="B5173" s="11">
        <v>-0.86364978086850275</v>
      </c>
      <c r="C5173" s="11">
        <v>-1.4999847425579469</v>
      </c>
      <c r="D5173" s="3">
        <f>B5173*Dashboard!$D$11*Dashboard!$D$10*SQRT(Dashboard!$D$12/365)</f>
        <v>-214428.49330107524</v>
      </c>
      <c r="E5173" s="3">
        <f>IF(Dashboard!$I$3,C5173*Dashboard!$E$11*Dashboard!$E$10*SQRT(Dashboard!$D$12/365),0)</f>
        <v>-744837.72345279844</v>
      </c>
      <c r="F5173" s="3">
        <f>D5173+IF(Dashboard!$I$3,E5173,0)</f>
        <v>-959266.21675387374</v>
      </c>
      <c r="G5173" s="3">
        <f>IF(Dashboard!$I$4, ('Lookups and Calculations'!$F$9) / (1 - 'Lookups and Calculations'!$F$10), 'Lookups and Calculations'!$F$9)</f>
        <v>1951878.888340465</v>
      </c>
      <c r="H5173" s="12">
        <f t="shared" si="160"/>
        <v>0</v>
      </c>
      <c r="I5173" s="12">
        <f t="shared" si="161"/>
        <v>0</v>
      </c>
      <c r="J5173" s="13">
        <f>(1 - Dashboard!$I$9) * H5173 * Dashboard!$I$8 * 'Lookups and Calculations'!$F$12</f>
        <v>0</v>
      </c>
      <c r="K5173" s="12">
        <f>(1 - Dashboard!$I$11) * I5173 * Dashboard!$I$10 * 'Lookups and Calculations'!$F$12</f>
        <v>0</v>
      </c>
      <c r="L5173" s="12">
        <f>(H5173 - I5173) * Dashboard!$I$13 * (Dashboard!$D$12 / 365) * 'Lookups and Calculations'!$F$12</f>
        <v>0</v>
      </c>
      <c r="M5173" s="3">
        <f>(G5173*2) * Dashboard!$I$13 * (Dashboard!$D$12 / 365) * 'Lookups and Calculations'!$F$12</f>
        <v>1602.0878730267946</v>
      </c>
      <c r="N5173" s="12">
        <f>H5173 * Dashboard!$I$14 * Dashboard!$I$15 * (Dashboard!$D$12 / 365) * 'Lookups and Calculations'!$F$12</f>
        <v>0</v>
      </c>
    </row>
    <row r="5174" spans="1:14" x14ac:dyDescent="0.35">
      <c r="A5174" s="2">
        <v>5173</v>
      </c>
      <c r="B5174" s="11">
        <v>-0.36080159380444288</v>
      </c>
      <c r="C5174" s="11">
        <v>0.48585335476899305</v>
      </c>
      <c r="D5174" s="3">
        <f>B5174*Dashboard!$D$11*Dashboard!$D$10*SQRT(Dashboard!$D$12/365)</f>
        <v>-89580.457094902958</v>
      </c>
      <c r="E5174" s="3">
        <f>IF(Dashboard!$I$3,C5174*Dashboard!$E$11*Dashboard!$E$10*SQRT(Dashboard!$D$12/365),0)</f>
        <v>241257.05844242038</v>
      </c>
      <c r="F5174" s="3">
        <f>D5174+IF(Dashboard!$I$3,E5174,0)</f>
        <v>151676.60134751743</v>
      </c>
      <c r="G5174" s="3">
        <f>IF(Dashboard!$I$4, ('Lookups and Calculations'!$F$9) / (1 - 'Lookups and Calculations'!$F$10), 'Lookups and Calculations'!$F$9)</f>
        <v>1951878.888340465</v>
      </c>
      <c r="H5174" s="12">
        <f t="shared" si="160"/>
        <v>0</v>
      </c>
      <c r="I5174" s="12">
        <f t="shared" si="161"/>
        <v>0</v>
      </c>
      <c r="J5174" s="13">
        <f>(1 - Dashboard!$I$9) * H5174 * Dashboard!$I$8 * 'Lookups and Calculations'!$F$12</f>
        <v>0</v>
      </c>
      <c r="K5174" s="12">
        <f>(1 - Dashboard!$I$11) * I5174 * Dashboard!$I$10 * 'Lookups and Calculations'!$F$12</f>
        <v>0</v>
      </c>
      <c r="L5174" s="12">
        <f>(H5174 - I5174) * Dashboard!$I$13 * (Dashboard!$D$12 / 365) * 'Lookups and Calculations'!$F$12</f>
        <v>0</v>
      </c>
      <c r="M5174" s="3">
        <f>(G5174*2) * Dashboard!$I$13 * (Dashboard!$D$12 / 365) * 'Lookups and Calculations'!$F$12</f>
        <v>1602.0878730267946</v>
      </c>
      <c r="N5174" s="12">
        <f>H5174 * Dashboard!$I$14 * Dashboard!$I$15 * (Dashboard!$D$12 / 365) * 'Lookups and Calculations'!$F$12</f>
        <v>0</v>
      </c>
    </row>
    <row r="5175" spans="1:14" x14ac:dyDescent="0.35">
      <c r="A5175" s="2">
        <v>5174</v>
      </c>
      <c r="B5175" s="11">
        <v>-0.58555054543428153</v>
      </c>
      <c r="C5175" s="11">
        <v>-0.78995265940913328</v>
      </c>
      <c r="D5175" s="3">
        <f>B5175*Dashboard!$D$11*Dashboard!$D$10*SQRT(Dashboard!$D$12/365)</f>
        <v>-145381.52384272192</v>
      </c>
      <c r="E5175" s="3">
        <f>IF(Dashboard!$I$3,C5175*Dashboard!$E$11*Dashboard!$E$10*SQRT(Dashboard!$D$12/365),0)</f>
        <v>-392261.68358645967</v>
      </c>
      <c r="F5175" s="3">
        <f>D5175+IF(Dashboard!$I$3,E5175,0)</f>
        <v>-537643.20742918155</v>
      </c>
      <c r="G5175" s="3">
        <f>IF(Dashboard!$I$4, ('Lookups and Calculations'!$F$9) / (1 - 'Lookups and Calculations'!$F$10), 'Lookups and Calculations'!$F$9)</f>
        <v>1951878.888340465</v>
      </c>
      <c r="H5175" s="12">
        <f t="shared" si="160"/>
        <v>0</v>
      </c>
      <c r="I5175" s="12">
        <f t="shared" si="161"/>
        <v>0</v>
      </c>
      <c r="J5175" s="13">
        <f>(1 - Dashboard!$I$9) * H5175 * Dashboard!$I$8 * 'Lookups and Calculations'!$F$12</f>
        <v>0</v>
      </c>
      <c r="K5175" s="12">
        <f>(1 - Dashboard!$I$11) * I5175 * Dashboard!$I$10 * 'Lookups and Calculations'!$F$12</f>
        <v>0</v>
      </c>
      <c r="L5175" s="12">
        <f>(H5175 - I5175) * Dashboard!$I$13 * (Dashboard!$D$12 / 365) * 'Lookups and Calculations'!$F$12</f>
        <v>0</v>
      </c>
      <c r="M5175" s="3">
        <f>(G5175*2) * Dashboard!$I$13 * (Dashboard!$D$12 / 365) * 'Lookups and Calculations'!$F$12</f>
        <v>1602.0878730267946</v>
      </c>
      <c r="N5175" s="12">
        <f>H5175 * Dashboard!$I$14 * Dashboard!$I$15 * (Dashboard!$D$12 / 365) * 'Lookups and Calculations'!$F$12</f>
        <v>0</v>
      </c>
    </row>
    <row r="5176" spans="1:14" x14ac:dyDescent="0.35">
      <c r="A5176" s="2">
        <v>5175</v>
      </c>
      <c r="B5176" s="11">
        <v>1.6904069234735997</v>
      </c>
      <c r="C5176" s="11">
        <v>-1.8474446567596796</v>
      </c>
      <c r="D5176" s="3">
        <f>B5176*Dashboard!$D$11*Dashboard!$D$10*SQRT(Dashboard!$D$12/365)</f>
        <v>419697.21720028901</v>
      </c>
      <c r="E5176" s="3">
        <f>IF(Dashboard!$I$3,C5176*Dashboard!$E$11*Dashboard!$E$10*SQRT(Dashboard!$D$12/365),0)</f>
        <v>-917373.64608077484</v>
      </c>
      <c r="F5176" s="3">
        <f>D5176+IF(Dashboard!$I$3,E5176,0)</f>
        <v>-497676.42888048582</v>
      </c>
      <c r="G5176" s="3">
        <f>IF(Dashboard!$I$4, ('Lookups and Calculations'!$F$9) / (1 - 'Lookups and Calculations'!$F$10), 'Lookups and Calculations'!$F$9)</f>
        <v>1951878.888340465</v>
      </c>
      <c r="H5176" s="12">
        <f t="shared" si="160"/>
        <v>0</v>
      </c>
      <c r="I5176" s="12">
        <f t="shared" si="161"/>
        <v>0</v>
      </c>
      <c r="J5176" s="13">
        <f>(1 - Dashboard!$I$9) * H5176 * Dashboard!$I$8 * 'Lookups and Calculations'!$F$12</f>
        <v>0</v>
      </c>
      <c r="K5176" s="12">
        <f>(1 - Dashboard!$I$11) * I5176 * Dashboard!$I$10 * 'Lookups and Calculations'!$F$12</f>
        <v>0</v>
      </c>
      <c r="L5176" s="12">
        <f>(H5176 - I5176) * Dashboard!$I$13 * (Dashboard!$D$12 / 365) * 'Lookups and Calculations'!$F$12</f>
        <v>0</v>
      </c>
      <c r="M5176" s="3">
        <f>(G5176*2) * Dashboard!$I$13 * (Dashboard!$D$12 / 365) * 'Lookups and Calculations'!$F$12</f>
        <v>1602.0878730267946</v>
      </c>
      <c r="N5176" s="12">
        <f>H5176 * Dashboard!$I$14 * Dashboard!$I$15 * (Dashboard!$D$12 / 365) * 'Lookups and Calculations'!$F$12</f>
        <v>0</v>
      </c>
    </row>
    <row r="5177" spans="1:14" x14ac:dyDescent="0.35">
      <c r="A5177" s="2">
        <v>5176</v>
      </c>
      <c r="B5177" s="11">
        <v>-1.309291792486095</v>
      </c>
      <c r="C5177" s="11">
        <v>-0.11275725564429792</v>
      </c>
      <c r="D5177" s="3">
        <f>B5177*Dashboard!$D$11*Dashboard!$D$10*SQRT(Dashboard!$D$12/365)</f>
        <v>-325073.27920807252</v>
      </c>
      <c r="E5177" s="3">
        <f>IF(Dashboard!$I$3,C5177*Dashboard!$E$11*Dashboard!$E$10*SQRT(Dashboard!$D$12/365),0)</f>
        <v>-55991.141252318135</v>
      </c>
      <c r="F5177" s="3">
        <f>D5177+IF(Dashboard!$I$3,E5177,0)</f>
        <v>-381064.42046039063</v>
      </c>
      <c r="G5177" s="3">
        <f>IF(Dashboard!$I$4, ('Lookups and Calculations'!$F$9) / (1 - 'Lookups and Calculations'!$F$10), 'Lookups and Calculations'!$F$9)</f>
        <v>1951878.888340465</v>
      </c>
      <c r="H5177" s="12">
        <f t="shared" si="160"/>
        <v>0</v>
      </c>
      <c r="I5177" s="12">
        <f t="shared" si="161"/>
        <v>0</v>
      </c>
      <c r="J5177" s="13">
        <f>(1 - Dashboard!$I$9) * H5177 * Dashboard!$I$8 * 'Lookups and Calculations'!$F$12</f>
        <v>0</v>
      </c>
      <c r="K5177" s="12">
        <f>(1 - Dashboard!$I$11) * I5177 * Dashboard!$I$10 * 'Lookups and Calculations'!$F$12</f>
        <v>0</v>
      </c>
      <c r="L5177" s="12">
        <f>(H5177 - I5177) * Dashboard!$I$13 * (Dashboard!$D$12 / 365) * 'Lookups and Calculations'!$F$12</f>
        <v>0</v>
      </c>
      <c r="M5177" s="3">
        <f>(G5177*2) * Dashboard!$I$13 * (Dashboard!$D$12 / 365) * 'Lookups and Calculations'!$F$12</f>
        <v>1602.0878730267946</v>
      </c>
      <c r="N5177" s="12">
        <f>H5177 * Dashboard!$I$14 * Dashboard!$I$15 * (Dashboard!$D$12 / 365) * 'Lookups and Calculations'!$F$12</f>
        <v>0</v>
      </c>
    </row>
    <row r="5178" spans="1:14" x14ac:dyDescent="0.35">
      <c r="A5178" s="2">
        <v>5177</v>
      </c>
      <c r="B5178" s="11">
        <v>-0.20864820496114639</v>
      </c>
      <c r="C5178" s="11">
        <v>-0.40614460350664816</v>
      </c>
      <c r="D5178" s="3">
        <f>B5178*Dashboard!$D$11*Dashboard!$D$10*SQRT(Dashboard!$D$12/365)</f>
        <v>-51803.544921647568</v>
      </c>
      <c r="E5178" s="3">
        <f>IF(Dashboard!$I$3,C5178*Dashboard!$E$11*Dashboard!$E$10*SQRT(Dashboard!$D$12/365),0)</f>
        <v>-201676.59929170561</v>
      </c>
      <c r="F5178" s="3">
        <f>D5178+IF(Dashboard!$I$3,E5178,0)</f>
        <v>-253480.14421335317</v>
      </c>
      <c r="G5178" s="3">
        <f>IF(Dashboard!$I$4, ('Lookups and Calculations'!$F$9) / (1 - 'Lookups and Calculations'!$F$10), 'Lookups and Calculations'!$F$9)</f>
        <v>1951878.888340465</v>
      </c>
      <c r="H5178" s="12">
        <f t="shared" si="160"/>
        <v>0</v>
      </c>
      <c r="I5178" s="12">
        <f t="shared" si="161"/>
        <v>0</v>
      </c>
      <c r="J5178" s="13">
        <f>(1 - Dashboard!$I$9) * H5178 * Dashboard!$I$8 * 'Lookups and Calculations'!$F$12</f>
        <v>0</v>
      </c>
      <c r="K5178" s="12">
        <f>(1 - Dashboard!$I$11) * I5178 * Dashboard!$I$10 * 'Lookups and Calculations'!$F$12</f>
        <v>0</v>
      </c>
      <c r="L5178" s="12">
        <f>(H5178 - I5178) * Dashboard!$I$13 * (Dashboard!$D$12 / 365) * 'Lookups and Calculations'!$F$12</f>
        <v>0</v>
      </c>
      <c r="M5178" s="3">
        <f>(G5178*2) * Dashboard!$I$13 * (Dashboard!$D$12 / 365) * 'Lookups and Calculations'!$F$12</f>
        <v>1602.0878730267946</v>
      </c>
      <c r="N5178" s="12">
        <f>H5178 * Dashboard!$I$14 * Dashboard!$I$15 * (Dashboard!$D$12 / 365) * 'Lookups and Calculations'!$F$12</f>
        <v>0</v>
      </c>
    </row>
    <row r="5179" spans="1:14" x14ac:dyDescent="0.35">
      <c r="A5179" s="2">
        <v>5178</v>
      </c>
      <c r="B5179" s="11">
        <v>-0.46817889573993976</v>
      </c>
      <c r="C5179" s="11">
        <v>0.17041155038756106</v>
      </c>
      <c r="D5179" s="3">
        <f>B5179*Dashboard!$D$11*Dashboard!$D$10*SQRT(Dashboard!$D$12/365)</f>
        <v>-116240.28331011847</v>
      </c>
      <c r="E5179" s="3">
        <f>IF(Dashboard!$I$3,C5179*Dashboard!$E$11*Dashboard!$E$10*SQRT(Dashboard!$D$12/365),0)</f>
        <v>84620.16155196281</v>
      </c>
      <c r="F5179" s="3">
        <f>D5179+IF(Dashboard!$I$3,E5179,0)</f>
        <v>-31620.121758155656</v>
      </c>
      <c r="G5179" s="3">
        <f>IF(Dashboard!$I$4, ('Lookups and Calculations'!$F$9) / (1 - 'Lookups and Calculations'!$F$10), 'Lookups and Calculations'!$F$9)</f>
        <v>1951878.888340465</v>
      </c>
      <c r="H5179" s="12">
        <f t="shared" si="160"/>
        <v>0</v>
      </c>
      <c r="I5179" s="12">
        <f t="shared" si="161"/>
        <v>0</v>
      </c>
      <c r="J5179" s="13">
        <f>(1 - Dashboard!$I$9) * H5179 * Dashboard!$I$8 * 'Lookups and Calculations'!$F$12</f>
        <v>0</v>
      </c>
      <c r="K5179" s="12">
        <f>(1 - Dashboard!$I$11) * I5179 * Dashboard!$I$10 * 'Lookups and Calculations'!$F$12</f>
        <v>0</v>
      </c>
      <c r="L5179" s="12">
        <f>(H5179 - I5179) * Dashboard!$I$13 * (Dashboard!$D$12 / 365) * 'Lookups and Calculations'!$F$12</f>
        <v>0</v>
      </c>
      <c r="M5179" s="3">
        <f>(G5179*2) * Dashboard!$I$13 * (Dashboard!$D$12 / 365) * 'Lookups and Calculations'!$F$12</f>
        <v>1602.0878730267946</v>
      </c>
      <c r="N5179" s="12">
        <f>H5179 * Dashboard!$I$14 * Dashboard!$I$15 * (Dashboard!$D$12 / 365) * 'Lookups and Calculations'!$F$12</f>
        <v>0</v>
      </c>
    </row>
    <row r="5180" spans="1:14" x14ac:dyDescent="0.35">
      <c r="A5180" s="2">
        <v>5179</v>
      </c>
      <c r="B5180" s="11">
        <v>1.8896083971963507</v>
      </c>
      <c r="C5180" s="11">
        <v>-0.64331272624582514</v>
      </c>
      <c r="D5180" s="3">
        <f>B5180*Dashboard!$D$11*Dashboard!$D$10*SQRT(Dashboard!$D$12/365)</f>
        <v>469155.3110016546</v>
      </c>
      <c r="E5180" s="3">
        <f>IF(Dashboard!$I$3,C5180*Dashboard!$E$11*Dashboard!$E$10*SQRT(Dashboard!$D$12/365),0)</f>
        <v>-319445.64027233282</v>
      </c>
      <c r="F5180" s="3">
        <f>D5180+IF(Dashboard!$I$3,E5180,0)</f>
        <v>149709.67072932178</v>
      </c>
      <c r="G5180" s="3">
        <f>IF(Dashboard!$I$4, ('Lookups and Calculations'!$F$9) / (1 - 'Lookups and Calculations'!$F$10), 'Lookups and Calculations'!$F$9)</f>
        <v>1951878.888340465</v>
      </c>
      <c r="H5180" s="12">
        <f t="shared" si="160"/>
        <v>0</v>
      </c>
      <c r="I5180" s="12">
        <f t="shared" si="161"/>
        <v>0</v>
      </c>
      <c r="J5180" s="13">
        <f>(1 - Dashboard!$I$9) * H5180 * Dashboard!$I$8 * 'Lookups and Calculations'!$F$12</f>
        <v>0</v>
      </c>
      <c r="K5180" s="12">
        <f>(1 - Dashboard!$I$11) * I5180 * Dashboard!$I$10 * 'Lookups and Calculations'!$F$12</f>
        <v>0</v>
      </c>
      <c r="L5180" s="12">
        <f>(H5180 - I5180) * Dashboard!$I$13 * (Dashboard!$D$12 / 365) * 'Lookups and Calculations'!$F$12</f>
        <v>0</v>
      </c>
      <c r="M5180" s="3">
        <f>(G5180*2) * Dashboard!$I$13 * (Dashboard!$D$12 / 365) * 'Lookups and Calculations'!$F$12</f>
        <v>1602.0878730267946</v>
      </c>
      <c r="N5180" s="12">
        <f>H5180 * Dashboard!$I$14 * Dashboard!$I$15 * (Dashboard!$D$12 / 365) * 'Lookups and Calculations'!$F$12</f>
        <v>0</v>
      </c>
    </row>
    <row r="5181" spans="1:14" x14ac:dyDescent="0.35">
      <c r="A5181" s="2">
        <v>5180</v>
      </c>
      <c r="B5181" s="11">
        <v>-1.3749509336432562</v>
      </c>
      <c r="C5181" s="11">
        <v>1.8801321853207504</v>
      </c>
      <c r="D5181" s="3">
        <f>B5181*Dashboard!$D$11*Dashboard!$D$10*SQRT(Dashboard!$D$12/365)</f>
        <v>-341375.24676674476</v>
      </c>
      <c r="E5181" s="3">
        <f>IF(Dashboard!$I$3,C5181*Dashboard!$E$11*Dashboard!$E$10*SQRT(Dashboard!$D$12/365),0)</f>
        <v>933605.08075337496</v>
      </c>
      <c r="F5181" s="3">
        <f>D5181+IF(Dashboard!$I$3,E5181,0)</f>
        <v>592229.8339866302</v>
      </c>
      <c r="G5181" s="3">
        <f>IF(Dashboard!$I$4, ('Lookups and Calculations'!$F$9) / (1 - 'Lookups and Calculations'!$F$10), 'Lookups and Calculations'!$F$9)</f>
        <v>1951878.888340465</v>
      </c>
      <c r="H5181" s="12">
        <f t="shared" si="160"/>
        <v>0</v>
      </c>
      <c r="I5181" s="12">
        <f t="shared" si="161"/>
        <v>0</v>
      </c>
      <c r="J5181" s="13">
        <f>(1 - Dashboard!$I$9) * H5181 * Dashboard!$I$8 * 'Lookups and Calculations'!$F$12</f>
        <v>0</v>
      </c>
      <c r="K5181" s="12">
        <f>(1 - Dashboard!$I$11) * I5181 * Dashboard!$I$10 * 'Lookups and Calculations'!$F$12</f>
        <v>0</v>
      </c>
      <c r="L5181" s="12">
        <f>(H5181 - I5181) * Dashboard!$I$13 * (Dashboard!$D$12 / 365) * 'Lookups and Calculations'!$F$12</f>
        <v>0</v>
      </c>
      <c r="M5181" s="3">
        <f>(G5181*2) * Dashboard!$I$13 * (Dashboard!$D$12 / 365) * 'Lookups and Calculations'!$F$12</f>
        <v>1602.0878730267946</v>
      </c>
      <c r="N5181" s="12">
        <f>H5181 * Dashboard!$I$14 * Dashboard!$I$15 * (Dashboard!$D$12 / 365) * 'Lookups and Calculations'!$F$12</f>
        <v>0</v>
      </c>
    </row>
    <row r="5182" spans="1:14" x14ac:dyDescent="0.35">
      <c r="A5182" s="2">
        <v>5181</v>
      </c>
      <c r="B5182" s="11">
        <v>1.4332064591002109</v>
      </c>
      <c r="C5182" s="11">
        <v>-0.96093603733503319</v>
      </c>
      <c r="D5182" s="3">
        <f>B5182*Dashboard!$D$11*Dashboard!$D$10*SQRT(Dashboard!$D$12/365)</f>
        <v>355839.03154028498</v>
      </c>
      <c r="E5182" s="3">
        <f>IF(Dashboard!$I$3,C5182*Dashboard!$E$11*Dashboard!$E$10*SQRT(Dashboard!$D$12/365),0)</f>
        <v>-477165.79384121904</v>
      </c>
      <c r="F5182" s="3">
        <f>D5182+IF(Dashboard!$I$3,E5182,0)</f>
        <v>-121326.76230093406</v>
      </c>
      <c r="G5182" s="3">
        <f>IF(Dashboard!$I$4, ('Lookups and Calculations'!$F$9) / (1 - 'Lookups and Calculations'!$F$10), 'Lookups and Calculations'!$F$9)</f>
        <v>1951878.888340465</v>
      </c>
      <c r="H5182" s="12">
        <f t="shared" si="160"/>
        <v>0</v>
      </c>
      <c r="I5182" s="12">
        <f t="shared" si="161"/>
        <v>0</v>
      </c>
      <c r="J5182" s="13">
        <f>(1 - Dashboard!$I$9) * H5182 * Dashboard!$I$8 * 'Lookups and Calculations'!$F$12</f>
        <v>0</v>
      </c>
      <c r="K5182" s="12">
        <f>(1 - Dashboard!$I$11) * I5182 * Dashboard!$I$10 * 'Lookups and Calculations'!$F$12</f>
        <v>0</v>
      </c>
      <c r="L5182" s="12">
        <f>(H5182 - I5182) * Dashboard!$I$13 * (Dashboard!$D$12 / 365) * 'Lookups and Calculations'!$F$12</f>
        <v>0</v>
      </c>
      <c r="M5182" s="3">
        <f>(G5182*2) * Dashboard!$I$13 * (Dashboard!$D$12 / 365) * 'Lookups and Calculations'!$F$12</f>
        <v>1602.0878730267946</v>
      </c>
      <c r="N5182" s="12">
        <f>H5182 * Dashboard!$I$14 * Dashboard!$I$15 * (Dashboard!$D$12 / 365) * 'Lookups and Calculations'!$F$12</f>
        <v>0</v>
      </c>
    </row>
    <row r="5183" spans="1:14" x14ac:dyDescent="0.35">
      <c r="A5183" s="2">
        <v>5182</v>
      </c>
      <c r="B5183" s="11">
        <v>-0.51484076007198287</v>
      </c>
      <c r="C5183" s="11">
        <v>0.62151004452539638</v>
      </c>
      <c r="D5183" s="3">
        <f>B5183*Dashboard!$D$11*Dashboard!$D$10*SQRT(Dashboard!$D$12/365)</f>
        <v>-127825.57341842756</v>
      </c>
      <c r="E5183" s="3">
        <f>IF(Dashboard!$I$3,C5183*Dashboard!$E$11*Dashboard!$E$10*SQRT(Dashboard!$D$12/365),0)</f>
        <v>308619.22360484279</v>
      </c>
      <c r="F5183" s="3">
        <f>D5183+IF(Dashboard!$I$3,E5183,0)</f>
        <v>180793.65018641524</v>
      </c>
      <c r="G5183" s="3">
        <f>IF(Dashboard!$I$4, ('Lookups and Calculations'!$F$9) / (1 - 'Lookups and Calculations'!$F$10), 'Lookups and Calculations'!$F$9)</f>
        <v>1951878.888340465</v>
      </c>
      <c r="H5183" s="12">
        <f t="shared" si="160"/>
        <v>0</v>
      </c>
      <c r="I5183" s="12">
        <f t="shared" si="161"/>
        <v>0</v>
      </c>
      <c r="J5183" s="13">
        <f>(1 - Dashboard!$I$9) * H5183 * Dashboard!$I$8 * 'Lookups and Calculations'!$F$12</f>
        <v>0</v>
      </c>
      <c r="K5183" s="12">
        <f>(1 - Dashboard!$I$11) * I5183 * Dashboard!$I$10 * 'Lookups and Calculations'!$F$12</f>
        <v>0</v>
      </c>
      <c r="L5183" s="12">
        <f>(H5183 - I5183) * Dashboard!$I$13 * (Dashboard!$D$12 / 365) * 'Lookups and Calculations'!$F$12</f>
        <v>0</v>
      </c>
      <c r="M5183" s="3">
        <f>(G5183*2) * Dashboard!$I$13 * (Dashboard!$D$12 / 365) * 'Lookups and Calculations'!$F$12</f>
        <v>1602.0878730267946</v>
      </c>
      <c r="N5183" s="12">
        <f>H5183 * Dashboard!$I$14 * Dashboard!$I$15 * (Dashboard!$D$12 / 365) * 'Lookups and Calculations'!$F$12</f>
        <v>0</v>
      </c>
    </row>
    <row r="5184" spans="1:14" x14ac:dyDescent="0.35">
      <c r="A5184" s="2">
        <v>5183</v>
      </c>
      <c r="B5184" s="11">
        <v>0.32601435393317468</v>
      </c>
      <c r="C5184" s="11">
        <v>-0.44013623686861353</v>
      </c>
      <c r="D5184" s="3">
        <f>B5184*Dashboard!$D$11*Dashboard!$D$10*SQRT(Dashboard!$D$12/365)</f>
        <v>80943.419725197586</v>
      </c>
      <c r="E5184" s="3">
        <f>IF(Dashboard!$I$3,C5184*Dashboard!$E$11*Dashboard!$E$10*SQRT(Dashboard!$D$12/365),0)</f>
        <v>-218555.60485185075</v>
      </c>
      <c r="F5184" s="3">
        <f>D5184+IF(Dashboard!$I$3,E5184,0)</f>
        <v>-137612.18512665317</v>
      </c>
      <c r="G5184" s="3">
        <f>IF(Dashboard!$I$4, ('Lookups and Calculations'!$F$9) / (1 - 'Lookups and Calculations'!$F$10), 'Lookups and Calculations'!$F$9)</f>
        <v>1951878.888340465</v>
      </c>
      <c r="H5184" s="12">
        <f t="shared" si="160"/>
        <v>0</v>
      </c>
      <c r="I5184" s="12">
        <f t="shared" si="161"/>
        <v>0</v>
      </c>
      <c r="J5184" s="13">
        <f>(1 - Dashboard!$I$9) * H5184 * Dashboard!$I$8 * 'Lookups and Calculations'!$F$12</f>
        <v>0</v>
      </c>
      <c r="K5184" s="12">
        <f>(1 - Dashboard!$I$11) * I5184 * Dashboard!$I$10 * 'Lookups and Calculations'!$F$12</f>
        <v>0</v>
      </c>
      <c r="L5184" s="12">
        <f>(H5184 - I5184) * Dashboard!$I$13 * (Dashboard!$D$12 / 365) * 'Lookups and Calculations'!$F$12</f>
        <v>0</v>
      </c>
      <c r="M5184" s="3">
        <f>(G5184*2) * Dashboard!$I$13 * (Dashboard!$D$12 / 365) * 'Lookups and Calculations'!$F$12</f>
        <v>1602.0878730267946</v>
      </c>
      <c r="N5184" s="12">
        <f>H5184 * Dashboard!$I$14 * Dashboard!$I$15 * (Dashboard!$D$12 / 365) * 'Lookups and Calculations'!$F$12</f>
        <v>0</v>
      </c>
    </row>
    <row r="5185" spans="1:14" x14ac:dyDescent="0.35">
      <c r="A5185" s="2">
        <v>5184</v>
      </c>
      <c r="B5185" s="11">
        <v>-0.67343355702229268</v>
      </c>
      <c r="C5185" s="11">
        <v>1.0202829243148817</v>
      </c>
      <c r="D5185" s="3">
        <f>B5185*Dashboard!$D$11*Dashboard!$D$10*SQRT(Dashboard!$D$12/365)</f>
        <v>-167201.2732122264</v>
      </c>
      <c r="E5185" s="3">
        <f>IF(Dashboard!$I$3,C5185*Dashboard!$E$11*Dashboard!$E$10*SQRT(Dashboard!$D$12/365),0)</f>
        <v>506635.29372206412</v>
      </c>
      <c r="F5185" s="3">
        <f>D5185+IF(Dashboard!$I$3,E5185,0)</f>
        <v>339434.02050983772</v>
      </c>
      <c r="G5185" s="3">
        <f>IF(Dashboard!$I$4, ('Lookups and Calculations'!$F$9) / (1 - 'Lookups and Calculations'!$F$10), 'Lookups and Calculations'!$F$9)</f>
        <v>1951878.888340465</v>
      </c>
      <c r="H5185" s="12">
        <f t="shared" si="160"/>
        <v>0</v>
      </c>
      <c r="I5185" s="12">
        <f t="shared" si="161"/>
        <v>0</v>
      </c>
      <c r="J5185" s="13">
        <f>(1 - Dashboard!$I$9) * H5185 * Dashboard!$I$8 * 'Lookups and Calculations'!$F$12</f>
        <v>0</v>
      </c>
      <c r="K5185" s="12">
        <f>(1 - Dashboard!$I$11) * I5185 * Dashboard!$I$10 * 'Lookups and Calculations'!$F$12</f>
        <v>0</v>
      </c>
      <c r="L5185" s="12">
        <f>(H5185 - I5185) * Dashboard!$I$13 * (Dashboard!$D$12 / 365) * 'Lookups and Calculations'!$F$12</f>
        <v>0</v>
      </c>
      <c r="M5185" s="3">
        <f>(G5185*2) * Dashboard!$I$13 * (Dashboard!$D$12 / 365) * 'Lookups and Calculations'!$F$12</f>
        <v>1602.0878730267946</v>
      </c>
      <c r="N5185" s="12">
        <f>H5185 * Dashboard!$I$14 * Dashboard!$I$15 * (Dashboard!$D$12 / 365) * 'Lookups and Calculations'!$F$12</f>
        <v>0</v>
      </c>
    </row>
    <row r="5186" spans="1:14" x14ac:dyDescent="0.35">
      <c r="A5186" s="2">
        <v>5185</v>
      </c>
      <c r="B5186" s="11">
        <v>0.45307174704651915</v>
      </c>
      <c r="C5186" s="11">
        <v>-0.58832846078165213</v>
      </c>
      <c r="D5186" s="3">
        <f>B5186*Dashboard!$D$11*Dashboard!$D$10*SQRT(Dashboard!$D$12/365)</f>
        <v>112489.45374451853</v>
      </c>
      <c r="E5186" s="3">
        <f>IF(Dashboard!$I$3,C5186*Dashboard!$E$11*Dashboard!$E$10*SQRT(Dashboard!$D$12/365),0)</f>
        <v>-292142.4591451576</v>
      </c>
      <c r="F5186" s="3">
        <f>D5186+IF(Dashboard!$I$3,E5186,0)</f>
        <v>-179653.00540063909</v>
      </c>
      <c r="G5186" s="3">
        <f>IF(Dashboard!$I$4, ('Lookups and Calculations'!$F$9) / (1 - 'Lookups and Calculations'!$F$10), 'Lookups and Calculations'!$F$9)</f>
        <v>1951878.888340465</v>
      </c>
      <c r="H5186" s="12">
        <f t="shared" si="160"/>
        <v>0</v>
      </c>
      <c r="I5186" s="12">
        <f t="shared" si="161"/>
        <v>0</v>
      </c>
      <c r="J5186" s="13">
        <f>(1 - Dashboard!$I$9) * H5186 * Dashboard!$I$8 * 'Lookups and Calculations'!$F$12</f>
        <v>0</v>
      </c>
      <c r="K5186" s="12">
        <f>(1 - Dashboard!$I$11) * I5186 * Dashboard!$I$10 * 'Lookups and Calculations'!$F$12</f>
        <v>0</v>
      </c>
      <c r="L5186" s="12">
        <f>(H5186 - I5186) * Dashboard!$I$13 * (Dashboard!$D$12 / 365) * 'Lookups and Calculations'!$F$12</f>
        <v>0</v>
      </c>
      <c r="M5186" s="3">
        <f>(G5186*2) * Dashboard!$I$13 * (Dashboard!$D$12 / 365) * 'Lookups and Calculations'!$F$12</f>
        <v>1602.0878730267946</v>
      </c>
      <c r="N5186" s="12">
        <f>H5186 * Dashboard!$I$14 * Dashboard!$I$15 * (Dashboard!$D$12 / 365) * 'Lookups and Calculations'!$F$12</f>
        <v>0</v>
      </c>
    </row>
    <row r="5187" spans="1:14" x14ac:dyDescent="0.35">
      <c r="A5187" s="2">
        <v>5186</v>
      </c>
      <c r="B5187" s="11">
        <v>-0.28377434815890012</v>
      </c>
      <c r="C5187" s="11">
        <v>0.62598341891612874</v>
      </c>
      <c r="D5187" s="3">
        <f>B5187*Dashboard!$D$11*Dashboard!$D$10*SQRT(Dashboard!$D$12/365)</f>
        <v>-70455.996471181279</v>
      </c>
      <c r="E5187" s="3">
        <f>IF(Dashboard!$I$3,C5187*Dashboard!$E$11*Dashboard!$E$10*SQRT(Dashboard!$D$12/365),0)</f>
        <v>310840.53819745866</v>
      </c>
      <c r="F5187" s="3">
        <f>D5187+IF(Dashboard!$I$3,E5187,0)</f>
        <v>240384.54172627738</v>
      </c>
      <c r="G5187" s="3">
        <f>IF(Dashboard!$I$4, ('Lookups and Calculations'!$F$9) / (1 - 'Lookups and Calculations'!$F$10), 'Lookups and Calculations'!$F$9)</f>
        <v>1951878.888340465</v>
      </c>
      <c r="H5187" s="12">
        <f t="shared" ref="H5187:H5250" si="162">MAX(0,F5187-G5187)</f>
        <v>0</v>
      </c>
      <c r="I5187" s="12">
        <f t="shared" ref="I5187:I5250" si="163">MAX(0,-F5187-G5187)</f>
        <v>0</v>
      </c>
      <c r="J5187" s="13">
        <f>(1 - Dashboard!$I$9) * H5187 * Dashboard!$I$8 * 'Lookups and Calculations'!$F$12</f>
        <v>0</v>
      </c>
      <c r="K5187" s="12">
        <f>(1 - Dashboard!$I$11) * I5187 * Dashboard!$I$10 * 'Lookups and Calculations'!$F$12</f>
        <v>0</v>
      </c>
      <c r="L5187" s="12">
        <f>(H5187 - I5187) * Dashboard!$I$13 * (Dashboard!$D$12 / 365) * 'Lookups and Calculations'!$F$12</f>
        <v>0</v>
      </c>
      <c r="M5187" s="3">
        <f>(G5187*2) * Dashboard!$I$13 * (Dashboard!$D$12 / 365) * 'Lookups and Calculations'!$F$12</f>
        <v>1602.0878730267946</v>
      </c>
      <c r="N5187" s="12">
        <f>H5187 * Dashboard!$I$14 * Dashboard!$I$15 * (Dashboard!$D$12 / 365) * 'Lookups and Calculations'!$F$12</f>
        <v>0</v>
      </c>
    </row>
    <row r="5188" spans="1:14" x14ac:dyDescent="0.35">
      <c r="A5188" s="2">
        <v>5187</v>
      </c>
      <c r="B5188" s="11">
        <v>-0.37362174207001758</v>
      </c>
      <c r="C5188" s="11">
        <v>-0.10698800197847312</v>
      </c>
      <c r="D5188" s="3">
        <f>B5188*Dashboard!$D$11*Dashboard!$D$10*SQRT(Dashboard!$D$12/365)</f>
        <v>-92763.466154106471</v>
      </c>
      <c r="E5188" s="3">
        <f>IF(Dashboard!$I$3,C5188*Dashboard!$E$11*Dashboard!$E$10*SQRT(Dashboard!$D$12/365),0)</f>
        <v>-53126.340268311695</v>
      </c>
      <c r="F5188" s="3">
        <f>D5188+IF(Dashboard!$I$3,E5188,0)</f>
        <v>-145889.80642241816</v>
      </c>
      <c r="G5188" s="3">
        <f>IF(Dashboard!$I$4, ('Lookups and Calculations'!$F$9) / (1 - 'Lookups and Calculations'!$F$10), 'Lookups and Calculations'!$F$9)</f>
        <v>1951878.888340465</v>
      </c>
      <c r="H5188" s="12">
        <f t="shared" si="162"/>
        <v>0</v>
      </c>
      <c r="I5188" s="12">
        <f t="shared" si="163"/>
        <v>0</v>
      </c>
      <c r="J5188" s="13">
        <f>(1 - Dashboard!$I$9) * H5188 * Dashboard!$I$8 * 'Lookups and Calculations'!$F$12</f>
        <v>0</v>
      </c>
      <c r="K5188" s="12">
        <f>(1 - Dashboard!$I$11) * I5188 * Dashboard!$I$10 * 'Lookups and Calculations'!$F$12</f>
        <v>0</v>
      </c>
      <c r="L5188" s="12">
        <f>(H5188 - I5188) * Dashboard!$I$13 * (Dashboard!$D$12 / 365) * 'Lookups and Calculations'!$F$12</f>
        <v>0</v>
      </c>
      <c r="M5188" s="3">
        <f>(G5188*2) * Dashboard!$I$13 * (Dashboard!$D$12 / 365) * 'Lookups and Calculations'!$F$12</f>
        <v>1602.0878730267946</v>
      </c>
      <c r="N5188" s="12">
        <f>H5188 * Dashboard!$I$14 * Dashboard!$I$15 * (Dashboard!$D$12 / 365) * 'Lookups and Calculations'!$F$12</f>
        <v>0</v>
      </c>
    </row>
    <row r="5189" spans="1:14" x14ac:dyDescent="0.35">
      <c r="A5189" s="2">
        <v>5188</v>
      </c>
      <c r="B5189" s="11">
        <v>-0.13448649681535527</v>
      </c>
      <c r="C5189" s="11">
        <v>-2.0170828623029431</v>
      </c>
      <c r="D5189" s="3">
        <f>B5189*Dashboard!$D$11*Dashboard!$D$10*SQRT(Dashboard!$D$12/365)</f>
        <v>-33390.545010567483</v>
      </c>
      <c r="E5189" s="3">
        <f>IF(Dashboard!$I$3,C5189*Dashboard!$E$11*Dashboard!$E$10*SQRT(Dashboard!$D$12/365),0)</f>
        <v>-1001609.792784501</v>
      </c>
      <c r="F5189" s="3">
        <f>D5189+IF(Dashboard!$I$3,E5189,0)</f>
        <v>-1035000.3377950685</v>
      </c>
      <c r="G5189" s="3">
        <f>IF(Dashboard!$I$4, ('Lookups and Calculations'!$F$9) / (1 - 'Lookups and Calculations'!$F$10), 'Lookups and Calculations'!$F$9)</f>
        <v>1951878.888340465</v>
      </c>
      <c r="H5189" s="12">
        <f t="shared" si="162"/>
        <v>0</v>
      </c>
      <c r="I5189" s="12">
        <f t="shared" si="163"/>
        <v>0</v>
      </c>
      <c r="J5189" s="13">
        <f>(1 - Dashboard!$I$9) * H5189 * Dashboard!$I$8 * 'Lookups and Calculations'!$F$12</f>
        <v>0</v>
      </c>
      <c r="K5189" s="12">
        <f>(1 - Dashboard!$I$11) * I5189 * Dashboard!$I$10 * 'Lookups and Calculations'!$F$12</f>
        <v>0</v>
      </c>
      <c r="L5189" s="12">
        <f>(H5189 - I5189) * Dashboard!$I$13 * (Dashboard!$D$12 / 365) * 'Lookups and Calculations'!$F$12</f>
        <v>0</v>
      </c>
      <c r="M5189" s="3">
        <f>(G5189*2) * Dashboard!$I$13 * (Dashboard!$D$12 / 365) * 'Lookups and Calculations'!$F$12</f>
        <v>1602.0878730267946</v>
      </c>
      <c r="N5189" s="12">
        <f>H5189 * Dashboard!$I$14 * Dashboard!$I$15 * (Dashboard!$D$12 / 365) * 'Lookups and Calculations'!$F$12</f>
        <v>0</v>
      </c>
    </row>
    <row r="5190" spans="1:14" x14ac:dyDescent="0.35">
      <c r="A5190" s="2">
        <v>5189</v>
      </c>
      <c r="B5190" s="11">
        <v>-0.37091816454002513</v>
      </c>
      <c r="C5190" s="11">
        <v>-1.2065435817128434</v>
      </c>
      <c r="D5190" s="3">
        <f>B5190*Dashboard!$D$11*Dashboard!$D$10*SQRT(Dashboard!$D$12/365)</f>
        <v>-92092.217148872034</v>
      </c>
      <c r="E5190" s="3">
        <f>IF(Dashboard!$I$3,C5190*Dashboard!$E$11*Dashboard!$E$10*SQRT(Dashboard!$D$12/365),0)</f>
        <v>-599125.54384856485</v>
      </c>
      <c r="F5190" s="3">
        <f>D5190+IF(Dashboard!$I$3,E5190,0)</f>
        <v>-691217.76099743694</v>
      </c>
      <c r="G5190" s="3">
        <f>IF(Dashboard!$I$4, ('Lookups and Calculations'!$F$9) / (1 - 'Lookups and Calculations'!$F$10), 'Lookups and Calculations'!$F$9)</f>
        <v>1951878.888340465</v>
      </c>
      <c r="H5190" s="12">
        <f t="shared" si="162"/>
        <v>0</v>
      </c>
      <c r="I5190" s="12">
        <f t="shared" si="163"/>
        <v>0</v>
      </c>
      <c r="J5190" s="13">
        <f>(1 - Dashboard!$I$9) * H5190 * Dashboard!$I$8 * 'Lookups and Calculations'!$F$12</f>
        <v>0</v>
      </c>
      <c r="K5190" s="12">
        <f>(1 - Dashboard!$I$11) * I5190 * Dashboard!$I$10 * 'Lookups and Calculations'!$F$12</f>
        <v>0</v>
      </c>
      <c r="L5190" s="12">
        <f>(H5190 - I5190) * Dashboard!$I$13 * (Dashboard!$D$12 / 365) * 'Lookups and Calculations'!$F$12</f>
        <v>0</v>
      </c>
      <c r="M5190" s="3">
        <f>(G5190*2) * Dashboard!$I$13 * (Dashboard!$D$12 / 365) * 'Lookups and Calculations'!$F$12</f>
        <v>1602.0878730267946</v>
      </c>
      <c r="N5190" s="12">
        <f>H5190 * Dashboard!$I$14 * Dashboard!$I$15 * (Dashboard!$D$12 / 365) * 'Lookups and Calculations'!$F$12</f>
        <v>0</v>
      </c>
    </row>
    <row r="5191" spans="1:14" x14ac:dyDescent="0.35">
      <c r="A5191" s="2">
        <v>5190</v>
      </c>
      <c r="B5191" s="11">
        <v>0.67141925395323854</v>
      </c>
      <c r="C5191" s="11">
        <v>0.12342556374210299</v>
      </c>
      <c r="D5191" s="3">
        <f>B5191*Dashboard!$D$11*Dashboard!$D$10*SQRT(Dashboard!$D$12/365)</f>
        <v>166701.15848781267</v>
      </c>
      <c r="E5191" s="3">
        <f>IF(Dashboard!$I$3,C5191*Dashboard!$E$11*Dashboard!$E$10*SQRT(Dashboard!$D$12/365),0)</f>
        <v>61288.634014218813</v>
      </c>
      <c r="F5191" s="3">
        <f>D5191+IF(Dashboard!$I$3,E5191,0)</f>
        <v>227989.79250203149</v>
      </c>
      <c r="G5191" s="3">
        <f>IF(Dashboard!$I$4, ('Lookups and Calculations'!$F$9) / (1 - 'Lookups and Calculations'!$F$10), 'Lookups and Calculations'!$F$9)</f>
        <v>1951878.888340465</v>
      </c>
      <c r="H5191" s="12">
        <f t="shared" si="162"/>
        <v>0</v>
      </c>
      <c r="I5191" s="12">
        <f t="shared" si="163"/>
        <v>0</v>
      </c>
      <c r="J5191" s="13">
        <f>(1 - Dashboard!$I$9) * H5191 * Dashboard!$I$8 * 'Lookups and Calculations'!$F$12</f>
        <v>0</v>
      </c>
      <c r="K5191" s="12">
        <f>(1 - Dashboard!$I$11) * I5191 * Dashboard!$I$10 * 'Lookups and Calculations'!$F$12</f>
        <v>0</v>
      </c>
      <c r="L5191" s="12">
        <f>(H5191 - I5191) * Dashboard!$I$13 * (Dashboard!$D$12 / 365) * 'Lookups and Calculations'!$F$12</f>
        <v>0</v>
      </c>
      <c r="M5191" s="3">
        <f>(G5191*2) * Dashboard!$I$13 * (Dashboard!$D$12 / 365) * 'Lookups and Calculations'!$F$12</f>
        <v>1602.0878730267946</v>
      </c>
      <c r="N5191" s="12">
        <f>H5191 * Dashboard!$I$14 * Dashboard!$I$15 * (Dashboard!$D$12 / 365) * 'Lookups and Calculations'!$F$12</f>
        <v>0</v>
      </c>
    </row>
    <row r="5192" spans="1:14" x14ac:dyDescent="0.35">
      <c r="A5192" s="2">
        <v>5191</v>
      </c>
      <c r="B5192" s="11">
        <v>0.58014433461195503</v>
      </c>
      <c r="C5192" s="11">
        <v>-0.16135292263707143</v>
      </c>
      <c r="D5192" s="3">
        <f>B5192*Dashboard!$D$11*Dashboard!$D$10*SQRT(Dashboard!$D$12/365)</f>
        <v>144039.26026924697</v>
      </c>
      <c r="E5192" s="3">
        <f>IF(Dashboard!$I$3,C5192*Dashboard!$E$11*Dashboard!$E$10*SQRT(Dashboard!$D$12/365),0)</f>
        <v>-80121.977350585599</v>
      </c>
      <c r="F5192" s="3">
        <f>D5192+IF(Dashboard!$I$3,E5192,0)</f>
        <v>63917.282918661367</v>
      </c>
      <c r="G5192" s="3">
        <f>IF(Dashboard!$I$4, ('Lookups and Calculations'!$F$9) / (1 - 'Lookups and Calculations'!$F$10), 'Lookups and Calculations'!$F$9)</f>
        <v>1951878.888340465</v>
      </c>
      <c r="H5192" s="12">
        <f t="shared" si="162"/>
        <v>0</v>
      </c>
      <c r="I5192" s="12">
        <f t="shared" si="163"/>
        <v>0</v>
      </c>
      <c r="J5192" s="13">
        <f>(1 - Dashboard!$I$9) * H5192 * Dashboard!$I$8 * 'Lookups and Calculations'!$F$12</f>
        <v>0</v>
      </c>
      <c r="K5192" s="12">
        <f>(1 - Dashboard!$I$11) * I5192 * Dashboard!$I$10 * 'Lookups and Calculations'!$F$12</f>
        <v>0</v>
      </c>
      <c r="L5192" s="12">
        <f>(H5192 - I5192) * Dashboard!$I$13 * (Dashboard!$D$12 / 365) * 'Lookups and Calculations'!$F$12</f>
        <v>0</v>
      </c>
      <c r="M5192" s="3">
        <f>(G5192*2) * Dashboard!$I$13 * (Dashboard!$D$12 / 365) * 'Lookups and Calculations'!$F$12</f>
        <v>1602.0878730267946</v>
      </c>
      <c r="N5192" s="12">
        <f>H5192 * Dashboard!$I$14 * Dashboard!$I$15 * (Dashboard!$D$12 / 365) * 'Lookups and Calculations'!$F$12</f>
        <v>0</v>
      </c>
    </row>
    <row r="5193" spans="1:14" x14ac:dyDescent="0.35">
      <c r="A5193" s="2">
        <v>5192</v>
      </c>
      <c r="B5193" s="11">
        <v>0.8159016574925686</v>
      </c>
      <c r="C5193" s="11">
        <v>0.35309128758593067</v>
      </c>
      <c r="D5193" s="3">
        <f>B5193*Dashboard!$D$11*Dashboard!$D$10*SQRT(Dashboard!$D$12/365)</f>
        <v>202573.50487838461</v>
      </c>
      <c r="E5193" s="3">
        <f>IF(Dashboard!$I$3,C5193*Dashboard!$E$11*Dashboard!$E$10*SQRT(Dashboard!$D$12/365),0)</f>
        <v>175332.25729218504</v>
      </c>
      <c r="F5193" s="3">
        <f>D5193+IF(Dashboard!$I$3,E5193,0)</f>
        <v>377905.76217056962</v>
      </c>
      <c r="G5193" s="3">
        <f>IF(Dashboard!$I$4, ('Lookups and Calculations'!$F$9) / (1 - 'Lookups and Calculations'!$F$10), 'Lookups and Calculations'!$F$9)</f>
        <v>1951878.888340465</v>
      </c>
      <c r="H5193" s="12">
        <f t="shared" si="162"/>
        <v>0</v>
      </c>
      <c r="I5193" s="12">
        <f t="shared" si="163"/>
        <v>0</v>
      </c>
      <c r="J5193" s="13">
        <f>(1 - Dashboard!$I$9) * H5193 * Dashboard!$I$8 * 'Lookups and Calculations'!$F$12</f>
        <v>0</v>
      </c>
      <c r="K5193" s="12">
        <f>(1 - Dashboard!$I$11) * I5193 * Dashboard!$I$10 * 'Lookups and Calculations'!$F$12</f>
        <v>0</v>
      </c>
      <c r="L5193" s="12">
        <f>(H5193 - I5193) * Dashboard!$I$13 * (Dashboard!$D$12 / 365) * 'Lookups and Calculations'!$F$12</f>
        <v>0</v>
      </c>
      <c r="M5193" s="3">
        <f>(G5193*2) * Dashboard!$I$13 * (Dashboard!$D$12 / 365) * 'Lookups and Calculations'!$F$12</f>
        <v>1602.0878730267946</v>
      </c>
      <c r="N5193" s="12">
        <f>H5193 * Dashboard!$I$14 * Dashboard!$I$15 * (Dashboard!$D$12 / 365) * 'Lookups and Calculations'!$F$12</f>
        <v>0</v>
      </c>
    </row>
    <row r="5194" spans="1:14" x14ac:dyDescent="0.35">
      <c r="A5194" s="2">
        <v>5193</v>
      </c>
      <c r="B5194" s="11">
        <v>-1.7217867208512303</v>
      </c>
      <c r="C5194" s="11">
        <v>1.6004975553185541</v>
      </c>
      <c r="D5194" s="3">
        <f>B5194*Dashboard!$D$11*Dashboard!$D$10*SQRT(Dashboard!$D$12/365)</f>
        <v>-427488.24872815184</v>
      </c>
      <c r="E5194" s="3">
        <f>IF(Dashboard!$I$3,C5194*Dashboard!$E$11*Dashboard!$E$10*SQRT(Dashboard!$D$12/365),0)</f>
        <v>794748.72088519775</v>
      </c>
      <c r="F5194" s="3">
        <f>D5194+IF(Dashboard!$I$3,E5194,0)</f>
        <v>367260.47215704591</v>
      </c>
      <c r="G5194" s="3">
        <f>IF(Dashboard!$I$4, ('Lookups and Calculations'!$F$9) / (1 - 'Lookups and Calculations'!$F$10), 'Lookups and Calculations'!$F$9)</f>
        <v>1951878.888340465</v>
      </c>
      <c r="H5194" s="12">
        <f t="shared" si="162"/>
        <v>0</v>
      </c>
      <c r="I5194" s="12">
        <f t="shared" si="163"/>
        <v>0</v>
      </c>
      <c r="J5194" s="13">
        <f>(1 - Dashboard!$I$9) * H5194 * Dashboard!$I$8 * 'Lookups and Calculations'!$F$12</f>
        <v>0</v>
      </c>
      <c r="K5194" s="12">
        <f>(1 - Dashboard!$I$11) * I5194 * Dashboard!$I$10 * 'Lookups and Calculations'!$F$12</f>
        <v>0</v>
      </c>
      <c r="L5194" s="12">
        <f>(H5194 - I5194) * Dashboard!$I$13 * (Dashboard!$D$12 / 365) * 'Lookups and Calculations'!$F$12</f>
        <v>0</v>
      </c>
      <c r="M5194" s="3">
        <f>(G5194*2) * Dashboard!$I$13 * (Dashboard!$D$12 / 365) * 'Lookups and Calculations'!$F$12</f>
        <v>1602.0878730267946</v>
      </c>
      <c r="N5194" s="12">
        <f>H5194 * Dashboard!$I$14 * Dashboard!$I$15 * (Dashboard!$D$12 / 365) * 'Lookups and Calculations'!$F$12</f>
        <v>0</v>
      </c>
    </row>
    <row r="5195" spans="1:14" x14ac:dyDescent="0.35">
      <c r="A5195" s="2">
        <v>5194</v>
      </c>
      <c r="B5195" s="11">
        <v>-1.436230641084451</v>
      </c>
      <c r="C5195" s="11">
        <v>0.27248981890354562</v>
      </c>
      <c r="D5195" s="3">
        <f>B5195*Dashboard!$D$11*Dashboard!$D$10*SQRT(Dashboard!$D$12/365)</f>
        <v>-356589.88078579365</v>
      </c>
      <c r="E5195" s="3">
        <f>IF(Dashboard!$I$3,C5195*Dashboard!$E$11*Dashboard!$E$10*SQRT(Dashboard!$D$12/365),0)</f>
        <v>135308.50722526031</v>
      </c>
      <c r="F5195" s="3">
        <f>D5195+IF(Dashboard!$I$3,E5195,0)</f>
        <v>-221281.37356053333</v>
      </c>
      <c r="G5195" s="3">
        <f>IF(Dashboard!$I$4, ('Lookups and Calculations'!$F$9) / (1 - 'Lookups and Calculations'!$F$10), 'Lookups and Calculations'!$F$9)</f>
        <v>1951878.888340465</v>
      </c>
      <c r="H5195" s="12">
        <f t="shared" si="162"/>
        <v>0</v>
      </c>
      <c r="I5195" s="12">
        <f t="shared" si="163"/>
        <v>0</v>
      </c>
      <c r="J5195" s="13">
        <f>(1 - Dashboard!$I$9) * H5195 * Dashboard!$I$8 * 'Lookups and Calculations'!$F$12</f>
        <v>0</v>
      </c>
      <c r="K5195" s="12">
        <f>(1 - Dashboard!$I$11) * I5195 * Dashboard!$I$10 * 'Lookups and Calculations'!$F$12</f>
        <v>0</v>
      </c>
      <c r="L5195" s="12">
        <f>(H5195 - I5195) * Dashboard!$I$13 * (Dashboard!$D$12 / 365) * 'Lookups and Calculations'!$F$12</f>
        <v>0</v>
      </c>
      <c r="M5195" s="3">
        <f>(G5195*2) * Dashboard!$I$13 * (Dashboard!$D$12 / 365) * 'Lookups and Calculations'!$F$12</f>
        <v>1602.0878730267946</v>
      </c>
      <c r="N5195" s="12">
        <f>H5195 * Dashboard!$I$14 * Dashboard!$I$15 * (Dashboard!$D$12 / 365) * 'Lookups and Calculations'!$F$12</f>
        <v>0</v>
      </c>
    </row>
    <row r="5196" spans="1:14" x14ac:dyDescent="0.35">
      <c r="A5196" s="2">
        <v>5195</v>
      </c>
      <c r="B5196" s="11">
        <v>1.4871419841773132</v>
      </c>
      <c r="C5196" s="11">
        <v>-1.0937757659875424</v>
      </c>
      <c r="D5196" s="3">
        <f>B5196*Dashboard!$D$11*Dashboard!$D$10*SQRT(Dashboard!$D$12/365)</f>
        <v>369230.23898788617</v>
      </c>
      <c r="E5196" s="3">
        <f>IF(Dashboard!$I$3,C5196*Dashboard!$E$11*Dashboard!$E$10*SQRT(Dashboard!$D$12/365),0)</f>
        <v>-543129.15884511347</v>
      </c>
      <c r="F5196" s="3">
        <f>D5196+IF(Dashboard!$I$3,E5196,0)</f>
        <v>-173898.9198572273</v>
      </c>
      <c r="G5196" s="3">
        <f>IF(Dashboard!$I$4, ('Lookups and Calculations'!$F$9) / (1 - 'Lookups and Calculations'!$F$10), 'Lookups and Calculations'!$F$9)</f>
        <v>1951878.888340465</v>
      </c>
      <c r="H5196" s="12">
        <f t="shared" si="162"/>
        <v>0</v>
      </c>
      <c r="I5196" s="12">
        <f t="shared" si="163"/>
        <v>0</v>
      </c>
      <c r="J5196" s="13">
        <f>(1 - Dashboard!$I$9) * H5196 * Dashboard!$I$8 * 'Lookups and Calculations'!$F$12</f>
        <v>0</v>
      </c>
      <c r="K5196" s="12">
        <f>(1 - Dashboard!$I$11) * I5196 * Dashboard!$I$10 * 'Lookups and Calculations'!$F$12</f>
        <v>0</v>
      </c>
      <c r="L5196" s="12">
        <f>(H5196 - I5196) * Dashboard!$I$13 * (Dashboard!$D$12 / 365) * 'Lookups and Calculations'!$F$12</f>
        <v>0</v>
      </c>
      <c r="M5196" s="3">
        <f>(G5196*2) * Dashboard!$I$13 * (Dashboard!$D$12 / 365) * 'Lookups and Calculations'!$F$12</f>
        <v>1602.0878730267946</v>
      </c>
      <c r="N5196" s="12">
        <f>H5196 * Dashboard!$I$14 * Dashboard!$I$15 * (Dashboard!$D$12 / 365) * 'Lookups and Calculations'!$F$12</f>
        <v>0</v>
      </c>
    </row>
    <row r="5197" spans="1:14" x14ac:dyDescent="0.35">
      <c r="A5197" s="2">
        <v>5196</v>
      </c>
      <c r="B5197" s="11">
        <v>-0.93758737495130984</v>
      </c>
      <c r="C5197" s="11">
        <v>9.7614575869104353E-2</v>
      </c>
      <c r="D5197" s="3">
        <f>B5197*Dashboard!$D$11*Dashboard!$D$10*SQRT(Dashboard!$D$12/365)</f>
        <v>-232785.84977668207</v>
      </c>
      <c r="E5197" s="3">
        <f>IF(Dashboard!$I$3,C5197*Dashboard!$E$11*Dashboard!$E$10*SQRT(Dashboard!$D$12/365),0)</f>
        <v>48471.838681616027</v>
      </c>
      <c r="F5197" s="3">
        <f>D5197+IF(Dashboard!$I$3,E5197,0)</f>
        <v>-184314.01109506603</v>
      </c>
      <c r="G5197" s="3">
        <f>IF(Dashboard!$I$4, ('Lookups and Calculations'!$F$9) / (1 - 'Lookups and Calculations'!$F$10), 'Lookups and Calculations'!$F$9)</f>
        <v>1951878.888340465</v>
      </c>
      <c r="H5197" s="12">
        <f t="shared" si="162"/>
        <v>0</v>
      </c>
      <c r="I5197" s="12">
        <f t="shared" si="163"/>
        <v>0</v>
      </c>
      <c r="J5197" s="13">
        <f>(1 - Dashboard!$I$9) * H5197 * Dashboard!$I$8 * 'Lookups and Calculations'!$F$12</f>
        <v>0</v>
      </c>
      <c r="K5197" s="12">
        <f>(1 - Dashboard!$I$11) * I5197 * Dashboard!$I$10 * 'Lookups and Calculations'!$F$12</f>
        <v>0</v>
      </c>
      <c r="L5197" s="12">
        <f>(H5197 - I5197) * Dashboard!$I$13 * (Dashboard!$D$12 / 365) * 'Lookups and Calculations'!$F$12</f>
        <v>0</v>
      </c>
      <c r="M5197" s="3">
        <f>(G5197*2) * Dashboard!$I$13 * (Dashboard!$D$12 / 365) * 'Lookups and Calculations'!$F$12</f>
        <v>1602.0878730267946</v>
      </c>
      <c r="N5197" s="12">
        <f>H5197 * Dashboard!$I$14 * Dashboard!$I$15 * (Dashboard!$D$12 / 365) * 'Lookups and Calculations'!$F$12</f>
        <v>0</v>
      </c>
    </row>
    <row r="5198" spans="1:14" x14ac:dyDescent="0.35">
      <c r="A5198" s="2">
        <v>5197</v>
      </c>
      <c r="B5198" s="11">
        <v>0.5349307563398652</v>
      </c>
      <c r="C5198" s="11">
        <v>-0.33011606437954871</v>
      </c>
      <c r="D5198" s="3">
        <f>B5198*Dashboard!$D$11*Dashboard!$D$10*SQRT(Dashboard!$D$12/365)</f>
        <v>132813.55318241726</v>
      </c>
      <c r="E5198" s="3">
        <f>IF(Dashboard!$I$3,C5198*Dashboard!$E$11*Dashboard!$E$10*SQRT(Dashboard!$D$12/365),0)</f>
        <v>-163923.59928165175</v>
      </c>
      <c r="F5198" s="3">
        <f>D5198+IF(Dashboard!$I$3,E5198,0)</f>
        <v>-31110.046099234489</v>
      </c>
      <c r="G5198" s="3">
        <f>IF(Dashboard!$I$4, ('Lookups and Calculations'!$F$9) / (1 - 'Lookups and Calculations'!$F$10), 'Lookups and Calculations'!$F$9)</f>
        <v>1951878.888340465</v>
      </c>
      <c r="H5198" s="12">
        <f t="shared" si="162"/>
        <v>0</v>
      </c>
      <c r="I5198" s="12">
        <f t="shared" si="163"/>
        <v>0</v>
      </c>
      <c r="J5198" s="13">
        <f>(1 - Dashboard!$I$9) * H5198 * Dashboard!$I$8 * 'Lookups and Calculations'!$F$12</f>
        <v>0</v>
      </c>
      <c r="K5198" s="12">
        <f>(1 - Dashboard!$I$11) * I5198 * Dashboard!$I$10 * 'Lookups and Calculations'!$F$12</f>
        <v>0</v>
      </c>
      <c r="L5198" s="12">
        <f>(H5198 - I5198) * Dashboard!$I$13 * (Dashboard!$D$12 / 365) * 'Lookups and Calculations'!$F$12</f>
        <v>0</v>
      </c>
      <c r="M5198" s="3">
        <f>(G5198*2) * Dashboard!$I$13 * (Dashboard!$D$12 / 365) * 'Lookups and Calculations'!$F$12</f>
        <v>1602.0878730267946</v>
      </c>
      <c r="N5198" s="12">
        <f>H5198 * Dashboard!$I$14 * Dashboard!$I$15 * (Dashboard!$D$12 / 365) * 'Lookups and Calculations'!$F$12</f>
        <v>0</v>
      </c>
    </row>
    <row r="5199" spans="1:14" x14ac:dyDescent="0.35">
      <c r="A5199" s="2">
        <v>5198</v>
      </c>
      <c r="B5199" s="11">
        <v>-1.4524132201161939</v>
      </c>
      <c r="C5199" s="11">
        <v>-0.54631440729643066</v>
      </c>
      <c r="D5199" s="3">
        <f>B5199*Dashboard!$D$11*Dashboard!$D$10*SQRT(Dashboard!$D$12/365)</f>
        <v>-360607.72009562672</v>
      </c>
      <c r="E5199" s="3">
        <f>IF(Dashboard!$I$3,C5199*Dashboard!$E$11*Dashboard!$E$10*SQRT(Dashboard!$D$12/365),0)</f>
        <v>-271279.81230410311</v>
      </c>
      <c r="F5199" s="3">
        <f>D5199+IF(Dashboard!$I$3,E5199,0)</f>
        <v>-631887.53239972983</v>
      </c>
      <c r="G5199" s="3">
        <f>IF(Dashboard!$I$4, ('Lookups and Calculations'!$F$9) / (1 - 'Lookups and Calculations'!$F$10), 'Lookups and Calculations'!$F$9)</f>
        <v>1951878.888340465</v>
      </c>
      <c r="H5199" s="12">
        <f t="shared" si="162"/>
        <v>0</v>
      </c>
      <c r="I5199" s="12">
        <f t="shared" si="163"/>
        <v>0</v>
      </c>
      <c r="J5199" s="13">
        <f>(1 - Dashboard!$I$9) * H5199 * Dashboard!$I$8 * 'Lookups and Calculations'!$F$12</f>
        <v>0</v>
      </c>
      <c r="K5199" s="12">
        <f>(1 - Dashboard!$I$11) * I5199 * Dashboard!$I$10 * 'Lookups and Calculations'!$F$12</f>
        <v>0</v>
      </c>
      <c r="L5199" s="12">
        <f>(H5199 - I5199) * Dashboard!$I$13 * (Dashboard!$D$12 / 365) * 'Lookups and Calculations'!$F$12</f>
        <v>0</v>
      </c>
      <c r="M5199" s="3">
        <f>(G5199*2) * Dashboard!$I$13 * (Dashboard!$D$12 / 365) * 'Lookups and Calculations'!$F$12</f>
        <v>1602.0878730267946</v>
      </c>
      <c r="N5199" s="12">
        <f>H5199 * Dashboard!$I$14 * Dashboard!$I$15 * (Dashboard!$D$12 / 365) * 'Lookups and Calculations'!$F$12</f>
        <v>0</v>
      </c>
    </row>
    <row r="5200" spans="1:14" x14ac:dyDescent="0.35">
      <c r="A5200" s="2">
        <v>5199</v>
      </c>
      <c r="B5200" s="11">
        <v>-0.40782659291565015</v>
      </c>
      <c r="C5200" s="11">
        <v>-2.3093126696835791</v>
      </c>
      <c r="D5200" s="3">
        <f>B5200*Dashboard!$D$11*Dashboard!$D$10*SQRT(Dashboard!$D$12/365)</f>
        <v>-101255.90694768984</v>
      </c>
      <c r="E5200" s="3">
        <f>IF(Dashboard!$I$3,C5200*Dashboard!$E$11*Dashboard!$E$10*SQRT(Dashboard!$D$12/365),0)</f>
        <v>-1146720.458432511</v>
      </c>
      <c r="F5200" s="3">
        <f>D5200+IF(Dashboard!$I$3,E5200,0)</f>
        <v>-1247976.3653802008</v>
      </c>
      <c r="G5200" s="3">
        <f>IF(Dashboard!$I$4, ('Lookups and Calculations'!$F$9) / (1 - 'Lookups and Calculations'!$F$10), 'Lookups and Calculations'!$F$9)</f>
        <v>1951878.888340465</v>
      </c>
      <c r="H5200" s="12">
        <f t="shared" si="162"/>
        <v>0</v>
      </c>
      <c r="I5200" s="12">
        <f t="shared" si="163"/>
        <v>0</v>
      </c>
      <c r="J5200" s="13">
        <f>(1 - Dashboard!$I$9) * H5200 * Dashboard!$I$8 * 'Lookups and Calculations'!$F$12</f>
        <v>0</v>
      </c>
      <c r="K5200" s="12">
        <f>(1 - Dashboard!$I$11) * I5200 * Dashboard!$I$10 * 'Lookups and Calculations'!$F$12</f>
        <v>0</v>
      </c>
      <c r="L5200" s="12">
        <f>(H5200 - I5200) * Dashboard!$I$13 * (Dashboard!$D$12 / 365) * 'Lookups and Calculations'!$F$12</f>
        <v>0</v>
      </c>
      <c r="M5200" s="3">
        <f>(G5200*2) * Dashboard!$I$13 * (Dashboard!$D$12 / 365) * 'Lookups and Calculations'!$F$12</f>
        <v>1602.0878730267946</v>
      </c>
      <c r="N5200" s="12">
        <f>H5200 * Dashboard!$I$14 * Dashboard!$I$15 * (Dashboard!$D$12 / 365) * 'Lookups and Calculations'!$F$12</f>
        <v>0</v>
      </c>
    </row>
    <row r="5201" spans="1:14" x14ac:dyDescent="0.35">
      <c r="A5201" s="2">
        <v>5200</v>
      </c>
      <c r="B5201" s="11">
        <v>0.6492363165840499</v>
      </c>
      <c r="C5201" s="11">
        <v>0.74504981187501562</v>
      </c>
      <c r="D5201" s="3">
        <f>B5201*Dashboard!$D$11*Dashboard!$D$10*SQRT(Dashboard!$D$12/365)</f>
        <v>161193.53960984127</v>
      </c>
      <c r="E5201" s="3">
        <f>IF(Dashboard!$I$3,C5201*Dashboard!$E$11*Dashboard!$E$10*SQRT(Dashboard!$D$12/365),0)</f>
        <v>369964.56696590962</v>
      </c>
      <c r="F5201" s="3">
        <f>D5201+IF(Dashboard!$I$3,E5201,0)</f>
        <v>531158.10657575086</v>
      </c>
      <c r="G5201" s="3">
        <f>IF(Dashboard!$I$4, ('Lookups and Calculations'!$F$9) / (1 - 'Lookups and Calculations'!$F$10), 'Lookups and Calculations'!$F$9)</f>
        <v>1951878.888340465</v>
      </c>
      <c r="H5201" s="12">
        <f t="shared" si="162"/>
        <v>0</v>
      </c>
      <c r="I5201" s="12">
        <f t="shared" si="163"/>
        <v>0</v>
      </c>
      <c r="J5201" s="13">
        <f>(1 - Dashboard!$I$9) * H5201 * Dashboard!$I$8 * 'Lookups and Calculations'!$F$12</f>
        <v>0</v>
      </c>
      <c r="K5201" s="12">
        <f>(1 - Dashboard!$I$11) * I5201 * Dashboard!$I$10 * 'Lookups and Calculations'!$F$12</f>
        <v>0</v>
      </c>
      <c r="L5201" s="12">
        <f>(H5201 - I5201) * Dashboard!$I$13 * (Dashboard!$D$12 / 365) * 'Lookups and Calculations'!$F$12</f>
        <v>0</v>
      </c>
      <c r="M5201" s="3">
        <f>(G5201*2) * Dashboard!$I$13 * (Dashboard!$D$12 / 365) * 'Lookups and Calculations'!$F$12</f>
        <v>1602.0878730267946</v>
      </c>
      <c r="N5201" s="12">
        <f>H5201 * Dashboard!$I$14 * Dashboard!$I$15 * (Dashboard!$D$12 / 365) * 'Lookups and Calculations'!$F$12</f>
        <v>0</v>
      </c>
    </row>
    <row r="5202" spans="1:14" x14ac:dyDescent="0.35">
      <c r="A5202" s="2">
        <v>5201</v>
      </c>
      <c r="B5202" s="11">
        <v>0.51450508825474783</v>
      </c>
      <c r="C5202" s="11">
        <v>0.90125749180237047</v>
      </c>
      <c r="D5202" s="3">
        <f>B5202*Dashboard!$D$11*Dashboard!$D$10*SQRT(Dashboard!$D$12/365)</f>
        <v>127742.23222665308</v>
      </c>
      <c r="E5202" s="3">
        <f>IF(Dashboard!$I$3,C5202*Dashboard!$E$11*Dashboard!$E$10*SQRT(Dashboard!$D$12/365),0)</f>
        <v>447531.6044175853</v>
      </c>
      <c r="F5202" s="3">
        <f>D5202+IF(Dashboard!$I$3,E5202,0)</f>
        <v>575273.83664423833</v>
      </c>
      <c r="G5202" s="3">
        <f>IF(Dashboard!$I$4, ('Lookups and Calculations'!$F$9) / (1 - 'Lookups and Calculations'!$F$10), 'Lookups and Calculations'!$F$9)</f>
        <v>1951878.888340465</v>
      </c>
      <c r="H5202" s="12">
        <f t="shared" si="162"/>
        <v>0</v>
      </c>
      <c r="I5202" s="12">
        <f t="shared" si="163"/>
        <v>0</v>
      </c>
      <c r="J5202" s="13">
        <f>(1 - Dashboard!$I$9) * H5202 * Dashboard!$I$8 * 'Lookups and Calculations'!$F$12</f>
        <v>0</v>
      </c>
      <c r="K5202" s="12">
        <f>(1 - Dashboard!$I$11) * I5202 * Dashboard!$I$10 * 'Lookups and Calculations'!$F$12</f>
        <v>0</v>
      </c>
      <c r="L5202" s="12">
        <f>(H5202 - I5202) * Dashboard!$I$13 * (Dashboard!$D$12 / 365) * 'Lookups and Calculations'!$F$12</f>
        <v>0</v>
      </c>
      <c r="M5202" s="3">
        <f>(G5202*2) * Dashboard!$I$13 * (Dashboard!$D$12 / 365) * 'Lookups and Calculations'!$F$12</f>
        <v>1602.0878730267946</v>
      </c>
      <c r="N5202" s="12">
        <f>H5202 * Dashboard!$I$14 * Dashboard!$I$15 * (Dashboard!$D$12 / 365) * 'Lookups and Calculations'!$F$12</f>
        <v>0</v>
      </c>
    </row>
    <row r="5203" spans="1:14" x14ac:dyDescent="0.35">
      <c r="A5203" s="2">
        <v>5202</v>
      </c>
      <c r="B5203" s="11">
        <v>1.7914531232510928</v>
      </c>
      <c r="C5203" s="11">
        <v>-0.14923626308223706</v>
      </c>
      <c r="D5203" s="3">
        <f>B5203*Dashboard!$D$11*Dashboard!$D$10*SQRT(Dashboard!$D$12/365)</f>
        <v>444785.14618731244</v>
      </c>
      <c r="E5203" s="3">
        <f>IF(Dashboard!$I$3,C5203*Dashboard!$E$11*Dashboard!$E$10*SQRT(Dashboard!$D$12/365),0)</f>
        <v>-74105.286071922936</v>
      </c>
      <c r="F5203" s="3">
        <f>D5203+IF(Dashboard!$I$3,E5203,0)</f>
        <v>370679.86011538951</v>
      </c>
      <c r="G5203" s="3">
        <f>IF(Dashboard!$I$4, ('Lookups and Calculations'!$F$9) / (1 - 'Lookups and Calculations'!$F$10), 'Lookups and Calculations'!$F$9)</f>
        <v>1951878.888340465</v>
      </c>
      <c r="H5203" s="12">
        <f t="shared" si="162"/>
        <v>0</v>
      </c>
      <c r="I5203" s="12">
        <f t="shared" si="163"/>
        <v>0</v>
      </c>
      <c r="J5203" s="13">
        <f>(1 - Dashboard!$I$9) * H5203 * Dashboard!$I$8 * 'Lookups and Calculations'!$F$12</f>
        <v>0</v>
      </c>
      <c r="K5203" s="12">
        <f>(1 - Dashboard!$I$11) * I5203 * Dashboard!$I$10 * 'Lookups and Calculations'!$F$12</f>
        <v>0</v>
      </c>
      <c r="L5203" s="12">
        <f>(H5203 - I5203) * Dashboard!$I$13 * (Dashboard!$D$12 / 365) * 'Lookups and Calculations'!$F$12</f>
        <v>0</v>
      </c>
      <c r="M5203" s="3">
        <f>(G5203*2) * Dashboard!$I$13 * (Dashboard!$D$12 / 365) * 'Lookups and Calculations'!$F$12</f>
        <v>1602.0878730267946</v>
      </c>
      <c r="N5203" s="12">
        <f>H5203 * Dashboard!$I$14 * Dashboard!$I$15 * (Dashboard!$D$12 / 365) * 'Lookups and Calculations'!$F$12</f>
        <v>0</v>
      </c>
    </row>
    <row r="5204" spans="1:14" x14ac:dyDescent="0.35">
      <c r="A5204" s="2">
        <v>5203</v>
      </c>
      <c r="B5204" s="11">
        <v>1.5579838974769669</v>
      </c>
      <c r="C5204" s="11">
        <v>0.2122630906410467</v>
      </c>
      <c r="D5204" s="3">
        <f>B5204*Dashboard!$D$11*Dashboard!$D$10*SQRT(Dashboard!$D$12/365)</f>
        <v>386818.99436988169</v>
      </c>
      <c r="E5204" s="3">
        <f>IF(Dashboard!$I$3,C5204*Dashboard!$E$11*Dashboard!$E$10*SQRT(Dashboard!$D$12/365),0)</f>
        <v>105402.11024848107</v>
      </c>
      <c r="F5204" s="3">
        <f>D5204+IF(Dashboard!$I$3,E5204,0)</f>
        <v>492221.10461836273</v>
      </c>
      <c r="G5204" s="3">
        <f>IF(Dashboard!$I$4, ('Lookups and Calculations'!$F$9) / (1 - 'Lookups and Calculations'!$F$10), 'Lookups and Calculations'!$F$9)</f>
        <v>1951878.888340465</v>
      </c>
      <c r="H5204" s="12">
        <f t="shared" si="162"/>
        <v>0</v>
      </c>
      <c r="I5204" s="12">
        <f t="shared" si="163"/>
        <v>0</v>
      </c>
      <c r="J5204" s="13">
        <f>(1 - Dashboard!$I$9) * H5204 * Dashboard!$I$8 * 'Lookups and Calculations'!$F$12</f>
        <v>0</v>
      </c>
      <c r="K5204" s="12">
        <f>(1 - Dashboard!$I$11) * I5204 * Dashboard!$I$10 * 'Lookups and Calculations'!$F$12</f>
        <v>0</v>
      </c>
      <c r="L5204" s="12">
        <f>(H5204 - I5204) * Dashboard!$I$13 * (Dashboard!$D$12 / 365) * 'Lookups and Calculations'!$F$12</f>
        <v>0</v>
      </c>
      <c r="M5204" s="3">
        <f>(G5204*2) * Dashboard!$I$13 * (Dashboard!$D$12 / 365) * 'Lookups and Calculations'!$F$12</f>
        <v>1602.0878730267946</v>
      </c>
      <c r="N5204" s="12">
        <f>H5204 * Dashboard!$I$14 * Dashboard!$I$15 * (Dashboard!$D$12 / 365) * 'Lookups and Calculations'!$F$12</f>
        <v>0</v>
      </c>
    </row>
    <row r="5205" spans="1:14" x14ac:dyDescent="0.35">
      <c r="A5205" s="2">
        <v>5204</v>
      </c>
      <c r="B5205" s="11">
        <v>-0.22172881320837801</v>
      </c>
      <c r="C5205" s="11">
        <v>-1.3564790868010372</v>
      </c>
      <c r="D5205" s="3">
        <f>B5205*Dashboard!$D$11*Dashboard!$D$10*SQRT(Dashboard!$D$12/365)</f>
        <v>-55051.221445220443</v>
      </c>
      <c r="E5205" s="3">
        <f>IF(Dashboard!$I$3,C5205*Dashboard!$E$11*Dashboard!$E$10*SQRT(Dashboard!$D$12/365),0)</f>
        <v>-673578.04800150066</v>
      </c>
      <c r="F5205" s="3">
        <f>D5205+IF(Dashboard!$I$3,E5205,0)</f>
        <v>-728629.26944672107</v>
      </c>
      <c r="G5205" s="3">
        <f>IF(Dashboard!$I$4, ('Lookups and Calculations'!$F$9) / (1 - 'Lookups and Calculations'!$F$10), 'Lookups and Calculations'!$F$9)</f>
        <v>1951878.888340465</v>
      </c>
      <c r="H5205" s="12">
        <f t="shared" si="162"/>
        <v>0</v>
      </c>
      <c r="I5205" s="12">
        <f t="shared" si="163"/>
        <v>0</v>
      </c>
      <c r="J5205" s="13">
        <f>(1 - Dashboard!$I$9) * H5205 * Dashboard!$I$8 * 'Lookups and Calculations'!$F$12</f>
        <v>0</v>
      </c>
      <c r="K5205" s="12">
        <f>(1 - Dashboard!$I$11) * I5205 * Dashboard!$I$10 * 'Lookups and Calculations'!$F$12</f>
        <v>0</v>
      </c>
      <c r="L5205" s="12">
        <f>(H5205 - I5205) * Dashboard!$I$13 * (Dashboard!$D$12 / 365) * 'Lookups and Calculations'!$F$12</f>
        <v>0</v>
      </c>
      <c r="M5205" s="3">
        <f>(G5205*2) * Dashboard!$I$13 * (Dashboard!$D$12 / 365) * 'Lookups and Calculations'!$F$12</f>
        <v>1602.0878730267946</v>
      </c>
      <c r="N5205" s="12">
        <f>H5205 * Dashboard!$I$14 * Dashboard!$I$15 * (Dashboard!$D$12 / 365) * 'Lookups and Calculations'!$F$12</f>
        <v>0</v>
      </c>
    </row>
    <row r="5206" spans="1:14" x14ac:dyDescent="0.35">
      <c r="A5206" s="2">
        <v>5205</v>
      </c>
      <c r="B5206" s="11">
        <v>-0.6134558290248302</v>
      </c>
      <c r="C5206" s="11">
        <v>-1.7927698683006443</v>
      </c>
      <c r="D5206" s="3">
        <f>B5206*Dashboard!$D$11*Dashboard!$D$10*SQRT(Dashboard!$D$12/365)</f>
        <v>-152309.89694951905</v>
      </c>
      <c r="E5206" s="3">
        <f>IF(Dashboard!$I$3,C5206*Dashboard!$E$11*Dashboard!$E$10*SQRT(Dashboard!$D$12/365),0)</f>
        <v>-890224.139948703</v>
      </c>
      <c r="F5206" s="3">
        <f>D5206+IF(Dashboard!$I$3,E5206,0)</f>
        <v>-1042534.0368982221</v>
      </c>
      <c r="G5206" s="3">
        <f>IF(Dashboard!$I$4, ('Lookups and Calculations'!$F$9) / (1 - 'Lookups and Calculations'!$F$10), 'Lookups and Calculations'!$F$9)</f>
        <v>1951878.888340465</v>
      </c>
      <c r="H5206" s="12">
        <f t="shared" si="162"/>
        <v>0</v>
      </c>
      <c r="I5206" s="12">
        <f t="shared" si="163"/>
        <v>0</v>
      </c>
      <c r="J5206" s="13">
        <f>(1 - Dashboard!$I$9) * H5206 * Dashboard!$I$8 * 'Lookups and Calculations'!$F$12</f>
        <v>0</v>
      </c>
      <c r="K5206" s="12">
        <f>(1 - Dashboard!$I$11) * I5206 * Dashboard!$I$10 * 'Lookups and Calculations'!$F$12</f>
        <v>0</v>
      </c>
      <c r="L5206" s="12">
        <f>(H5206 - I5206) * Dashboard!$I$13 * (Dashboard!$D$12 / 365) * 'Lookups and Calculations'!$F$12</f>
        <v>0</v>
      </c>
      <c r="M5206" s="3">
        <f>(G5206*2) * Dashboard!$I$13 * (Dashboard!$D$12 / 365) * 'Lookups and Calculations'!$F$12</f>
        <v>1602.0878730267946</v>
      </c>
      <c r="N5206" s="12">
        <f>H5206 * Dashboard!$I$14 * Dashboard!$I$15 * (Dashboard!$D$12 / 365) * 'Lookups and Calculations'!$F$12</f>
        <v>0</v>
      </c>
    </row>
    <row r="5207" spans="1:14" x14ac:dyDescent="0.35">
      <c r="A5207" s="2">
        <v>5206</v>
      </c>
      <c r="B5207" s="11">
        <v>2.1170862978152902</v>
      </c>
      <c r="C5207" s="11">
        <v>1.0014863425622418</v>
      </c>
      <c r="D5207" s="3">
        <f>B5207*Dashboard!$D$11*Dashboard!$D$10*SQRT(Dashboard!$D$12/365)</f>
        <v>525633.9260253961</v>
      </c>
      <c r="E5207" s="3">
        <f>IF(Dashboard!$I$3,C5207*Dashboard!$E$11*Dashboard!$E$10*SQRT(Dashboard!$D$12/365),0)</f>
        <v>497301.59667561576</v>
      </c>
      <c r="F5207" s="3">
        <f>D5207+IF(Dashboard!$I$3,E5207,0)</f>
        <v>1022935.5227010119</v>
      </c>
      <c r="G5207" s="3">
        <f>IF(Dashboard!$I$4, ('Lookups and Calculations'!$F$9) / (1 - 'Lookups and Calculations'!$F$10), 'Lookups and Calculations'!$F$9)</f>
        <v>1951878.888340465</v>
      </c>
      <c r="H5207" s="12">
        <f t="shared" si="162"/>
        <v>0</v>
      </c>
      <c r="I5207" s="12">
        <f t="shared" si="163"/>
        <v>0</v>
      </c>
      <c r="J5207" s="13">
        <f>(1 - Dashboard!$I$9) * H5207 * Dashboard!$I$8 * 'Lookups and Calculations'!$F$12</f>
        <v>0</v>
      </c>
      <c r="K5207" s="12">
        <f>(1 - Dashboard!$I$11) * I5207 * Dashboard!$I$10 * 'Lookups and Calculations'!$F$12</f>
        <v>0</v>
      </c>
      <c r="L5207" s="12">
        <f>(H5207 - I5207) * Dashboard!$I$13 * (Dashboard!$D$12 / 365) * 'Lookups and Calculations'!$F$12</f>
        <v>0</v>
      </c>
      <c r="M5207" s="3">
        <f>(G5207*2) * Dashboard!$I$13 * (Dashboard!$D$12 / 365) * 'Lookups and Calculations'!$F$12</f>
        <v>1602.0878730267946</v>
      </c>
      <c r="N5207" s="12">
        <f>H5207 * Dashboard!$I$14 * Dashboard!$I$15 * (Dashboard!$D$12 / 365) * 'Lookups and Calculations'!$F$12</f>
        <v>0</v>
      </c>
    </row>
    <row r="5208" spans="1:14" x14ac:dyDescent="0.35">
      <c r="A5208" s="2">
        <v>5207</v>
      </c>
      <c r="B5208" s="11">
        <v>1.0753989222307718</v>
      </c>
      <c r="C5208" s="11">
        <v>1.7958606642571959</v>
      </c>
      <c r="D5208" s="3">
        <f>B5208*Dashboard!$D$11*Dashboard!$D$10*SQRT(Dashboard!$D$12/365)</f>
        <v>267001.94419044798</v>
      </c>
      <c r="E5208" s="3">
        <f>IF(Dashboard!$I$3,C5208*Dashboard!$E$11*Dashboard!$E$10*SQRT(Dashboard!$D$12/365),0)</f>
        <v>891758.91650916927</v>
      </c>
      <c r="F5208" s="3">
        <f>D5208+IF(Dashboard!$I$3,E5208,0)</f>
        <v>1158760.8606996173</v>
      </c>
      <c r="G5208" s="3">
        <f>IF(Dashboard!$I$4, ('Lookups and Calculations'!$F$9) / (1 - 'Lookups and Calculations'!$F$10), 'Lookups and Calculations'!$F$9)</f>
        <v>1951878.888340465</v>
      </c>
      <c r="H5208" s="12">
        <f t="shared" si="162"/>
        <v>0</v>
      </c>
      <c r="I5208" s="12">
        <f t="shared" si="163"/>
        <v>0</v>
      </c>
      <c r="J5208" s="13">
        <f>(1 - Dashboard!$I$9) * H5208 * Dashboard!$I$8 * 'Lookups and Calculations'!$F$12</f>
        <v>0</v>
      </c>
      <c r="K5208" s="12">
        <f>(1 - Dashboard!$I$11) * I5208 * Dashboard!$I$10 * 'Lookups and Calculations'!$F$12</f>
        <v>0</v>
      </c>
      <c r="L5208" s="12">
        <f>(H5208 - I5208) * Dashboard!$I$13 * (Dashboard!$D$12 / 365) * 'Lookups and Calculations'!$F$12</f>
        <v>0</v>
      </c>
      <c r="M5208" s="3">
        <f>(G5208*2) * Dashboard!$I$13 * (Dashboard!$D$12 / 365) * 'Lookups and Calculations'!$F$12</f>
        <v>1602.0878730267946</v>
      </c>
      <c r="N5208" s="12">
        <f>H5208 * Dashboard!$I$14 * Dashboard!$I$15 * (Dashboard!$D$12 / 365) * 'Lookups and Calculations'!$F$12</f>
        <v>0</v>
      </c>
    </row>
    <row r="5209" spans="1:14" x14ac:dyDescent="0.35">
      <c r="A5209" s="2">
        <v>5208</v>
      </c>
      <c r="B5209" s="11">
        <v>-0.33868607175253057</v>
      </c>
      <c r="C5209" s="11">
        <v>-0.15280330605157832</v>
      </c>
      <c r="D5209" s="3">
        <f>B5209*Dashboard!$D$11*Dashboard!$D$10*SQRT(Dashboard!$D$12/365)</f>
        <v>-84089.576210999527</v>
      </c>
      <c r="E5209" s="3">
        <f>IF(Dashboard!$I$3,C5209*Dashboard!$E$11*Dashboard!$E$10*SQRT(Dashboard!$D$12/365),0)</f>
        <v>-75876.549531717639</v>
      </c>
      <c r="F5209" s="3">
        <f>D5209+IF(Dashboard!$I$3,E5209,0)</f>
        <v>-159966.12574271718</v>
      </c>
      <c r="G5209" s="3">
        <f>IF(Dashboard!$I$4, ('Lookups and Calculations'!$F$9) / (1 - 'Lookups and Calculations'!$F$10), 'Lookups and Calculations'!$F$9)</f>
        <v>1951878.888340465</v>
      </c>
      <c r="H5209" s="12">
        <f t="shared" si="162"/>
        <v>0</v>
      </c>
      <c r="I5209" s="12">
        <f t="shared" si="163"/>
        <v>0</v>
      </c>
      <c r="J5209" s="13">
        <f>(1 - Dashboard!$I$9) * H5209 * Dashboard!$I$8 * 'Lookups and Calculations'!$F$12</f>
        <v>0</v>
      </c>
      <c r="K5209" s="12">
        <f>(1 - Dashboard!$I$11) * I5209 * Dashboard!$I$10 * 'Lookups and Calculations'!$F$12</f>
        <v>0</v>
      </c>
      <c r="L5209" s="12">
        <f>(H5209 - I5209) * Dashboard!$I$13 * (Dashboard!$D$12 / 365) * 'Lookups and Calculations'!$F$12</f>
        <v>0</v>
      </c>
      <c r="M5209" s="3">
        <f>(G5209*2) * Dashboard!$I$13 * (Dashboard!$D$12 / 365) * 'Lookups and Calculations'!$F$12</f>
        <v>1602.0878730267946</v>
      </c>
      <c r="N5209" s="12">
        <f>H5209 * Dashboard!$I$14 * Dashboard!$I$15 * (Dashboard!$D$12 / 365) * 'Lookups and Calculations'!$F$12</f>
        <v>0</v>
      </c>
    </row>
    <row r="5210" spans="1:14" x14ac:dyDescent="0.35">
      <c r="A5210" s="2">
        <v>5209</v>
      </c>
      <c r="B5210" s="11">
        <v>-1.5339407625618848</v>
      </c>
      <c r="C5210" s="11">
        <v>0.28941319873091614</v>
      </c>
      <c r="D5210" s="3">
        <f>B5210*Dashboard!$D$11*Dashboard!$D$10*SQRT(Dashboard!$D$12/365)</f>
        <v>-380849.52235902677</v>
      </c>
      <c r="E5210" s="3">
        <f>IF(Dashboard!$I$3,C5210*Dashboard!$E$11*Dashboard!$E$10*SQRT(Dashboard!$D$12/365),0)</f>
        <v>143712.04050537216</v>
      </c>
      <c r="F5210" s="3">
        <f>D5210+IF(Dashboard!$I$3,E5210,0)</f>
        <v>-237137.48185365461</v>
      </c>
      <c r="G5210" s="3">
        <f>IF(Dashboard!$I$4, ('Lookups and Calculations'!$F$9) / (1 - 'Lookups and Calculations'!$F$10), 'Lookups and Calculations'!$F$9)</f>
        <v>1951878.888340465</v>
      </c>
      <c r="H5210" s="12">
        <f t="shared" si="162"/>
        <v>0</v>
      </c>
      <c r="I5210" s="12">
        <f t="shared" si="163"/>
        <v>0</v>
      </c>
      <c r="J5210" s="13">
        <f>(1 - Dashboard!$I$9) * H5210 * Dashboard!$I$8 * 'Lookups and Calculations'!$F$12</f>
        <v>0</v>
      </c>
      <c r="K5210" s="12">
        <f>(1 - Dashboard!$I$11) * I5210 * Dashboard!$I$10 * 'Lookups and Calculations'!$F$12</f>
        <v>0</v>
      </c>
      <c r="L5210" s="12">
        <f>(H5210 - I5210) * Dashboard!$I$13 * (Dashboard!$D$12 / 365) * 'Lookups and Calculations'!$F$12</f>
        <v>0</v>
      </c>
      <c r="M5210" s="3">
        <f>(G5210*2) * Dashboard!$I$13 * (Dashboard!$D$12 / 365) * 'Lookups and Calculations'!$F$12</f>
        <v>1602.0878730267946</v>
      </c>
      <c r="N5210" s="12">
        <f>H5210 * Dashboard!$I$14 * Dashboard!$I$15 * (Dashboard!$D$12 / 365) * 'Lookups and Calculations'!$F$12</f>
        <v>0</v>
      </c>
    </row>
    <row r="5211" spans="1:14" x14ac:dyDescent="0.35">
      <c r="A5211" s="2">
        <v>5210</v>
      </c>
      <c r="B5211" s="11">
        <v>1.1956678911740182</v>
      </c>
      <c r="C5211" s="11">
        <v>0.63769008391453097</v>
      </c>
      <c r="D5211" s="3">
        <f>B5211*Dashboard!$D$11*Dashboard!$D$10*SQRT(Dashboard!$D$12/365)</f>
        <v>296862.53626451781</v>
      </c>
      <c r="E5211" s="3">
        <f>IF(Dashboard!$I$3,C5211*Dashboard!$E$11*Dashboard!$E$10*SQRT(Dashboard!$D$12/365),0)</f>
        <v>316653.64113060239</v>
      </c>
      <c r="F5211" s="3">
        <f>D5211+IF(Dashboard!$I$3,E5211,0)</f>
        <v>613516.17739512026</v>
      </c>
      <c r="G5211" s="3">
        <f>IF(Dashboard!$I$4, ('Lookups and Calculations'!$F$9) / (1 - 'Lookups and Calculations'!$F$10), 'Lookups and Calculations'!$F$9)</f>
        <v>1951878.888340465</v>
      </c>
      <c r="H5211" s="12">
        <f t="shared" si="162"/>
        <v>0</v>
      </c>
      <c r="I5211" s="12">
        <f t="shared" si="163"/>
        <v>0</v>
      </c>
      <c r="J5211" s="13">
        <f>(1 - Dashboard!$I$9) * H5211 * Dashboard!$I$8 * 'Lookups and Calculations'!$F$12</f>
        <v>0</v>
      </c>
      <c r="K5211" s="12">
        <f>(1 - Dashboard!$I$11) * I5211 * Dashboard!$I$10 * 'Lookups and Calculations'!$F$12</f>
        <v>0</v>
      </c>
      <c r="L5211" s="12">
        <f>(H5211 - I5211) * Dashboard!$I$13 * (Dashboard!$D$12 / 365) * 'Lookups and Calculations'!$F$12</f>
        <v>0</v>
      </c>
      <c r="M5211" s="3">
        <f>(G5211*2) * Dashboard!$I$13 * (Dashboard!$D$12 / 365) * 'Lookups and Calculations'!$F$12</f>
        <v>1602.0878730267946</v>
      </c>
      <c r="N5211" s="12">
        <f>H5211 * Dashboard!$I$14 * Dashboard!$I$15 * (Dashboard!$D$12 / 365) * 'Lookups and Calculations'!$F$12</f>
        <v>0</v>
      </c>
    </row>
    <row r="5212" spans="1:14" x14ac:dyDescent="0.35">
      <c r="A5212" s="2">
        <v>5211</v>
      </c>
      <c r="B5212" s="11">
        <v>1.122779873251647</v>
      </c>
      <c r="C5212" s="11">
        <v>-0.42993128587960111</v>
      </c>
      <c r="D5212" s="3">
        <f>B5212*Dashboard!$D$11*Dashboard!$D$10*SQRT(Dashboard!$D$12/365)</f>
        <v>278765.770412185</v>
      </c>
      <c r="E5212" s="3">
        <f>IF(Dashboard!$I$3,C5212*Dashboard!$E$11*Dashboard!$E$10*SQRT(Dashboard!$D$12/365),0)</f>
        <v>-213488.1983330076</v>
      </c>
      <c r="F5212" s="3">
        <f>D5212+IF(Dashboard!$I$3,E5212,0)</f>
        <v>65277.572079177393</v>
      </c>
      <c r="G5212" s="3">
        <f>IF(Dashboard!$I$4, ('Lookups and Calculations'!$F$9) / (1 - 'Lookups and Calculations'!$F$10), 'Lookups and Calculations'!$F$9)</f>
        <v>1951878.888340465</v>
      </c>
      <c r="H5212" s="12">
        <f t="shared" si="162"/>
        <v>0</v>
      </c>
      <c r="I5212" s="12">
        <f t="shared" si="163"/>
        <v>0</v>
      </c>
      <c r="J5212" s="13">
        <f>(1 - Dashboard!$I$9) * H5212 * Dashboard!$I$8 * 'Lookups and Calculations'!$F$12</f>
        <v>0</v>
      </c>
      <c r="K5212" s="12">
        <f>(1 - Dashboard!$I$11) * I5212 * Dashboard!$I$10 * 'Lookups and Calculations'!$F$12</f>
        <v>0</v>
      </c>
      <c r="L5212" s="12">
        <f>(H5212 - I5212) * Dashboard!$I$13 * (Dashboard!$D$12 / 365) * 'Lookups and Calculations'!$F$12</f>
        <v>0</v>
      </c>
      <c r="M5212" s="3">
        <f>(G5212*2) * Dashboard!$I$13 * (Dashboard!$D$12 / 365) * 'Lookups and Calculations'!$F$12</f>
        <v>1602.0878730267946</v>
      </c>
      <c r="N5212" s="12">
        <f>H5212 * Dashboard!$I$14 * Dashboard!$I$15 * (Dashboard!$D$12 / 365) * 'Lookups and Calculations'!$F$12</f>
        <v>0</v>
      </c>
    </row>
    <row r="5213" spans="1:14" x14ac:dyDescent="0.35">
      <c r="A5213" s="2">
        <v>5212</v>
      </c>
      <c r="B5213" s="11">
        <v>0.13866595536857987</v>
      </c>
      <c r="C5213" s="11">
        <v>-4.0048109220314342E-2</v>
      </c>
      <c r="D5213" s="3">
        <f>B5213*Dashboard!$D$11*Dashboard!$D$10*SQRT(Dashboard!$D$12/365)</f>
        <v>34428.22836351295</v>
      </c>
      <c r="E5213" s="3">
        <f>IF(Dashboard!$I$3,C5213*Dashboard!$E$11*Dashboard!$E$10*SQRT(Dashboard!$D$12/365),0)</f>
        <v>-19886.430610873762</v>
      </c>
      <c r="F5213" s="3">
        <f>D5213+IF(Dashboard!$I$3,E5213,0)</f>
        <v>14541.797752639188</v>
      </c>
      <c r="G5213" s="3">
        <f>IF(Dashboard!$I$4, ('Lookups and Calculations'!$F$9) / (1 - 'Lookups and Calculations'!$F$10), 'Lookups and Calculations'!$F$9)</f>
        <v>1951878.888340465</v>
      </c>
      <c r="H5213" s="12">
        <f t="shared" si="162"/>
        <v>0</v>
      </c>
      <c r="I5213" s="12">
        <f t="shared" si="163"/>
        <v>0</v>
      </c>
      <c r="J5213" s="13">
        <f>(1 - Dashboard!$I$9) * H5213 * Dashboard!$I$8 * 'Lookups and Calculations'!$F$12</f>
        <v>0</v>
      </c>
      <c r="K5213" s="12">
        <f>(1 - Dashboard!$I$11) * I5213 * Dashboard!$I$10 * 'Lookups and Calculations'!$F$12</f>
        <v>0</v>
      </c>
      <c r="L5213" s="12">
        <f>(H5213 - I5213) * Dashboard!$I$13 * (Dashboard!$D$12 / 365) * 'Lookups and Calculations'!$F$12</f>
        <v>0</v>
      </c>
      <c r="M5213" s="3">
        <f>(G5213*2) * Dashboard!$I$13 * (Dashboard!$D$12 / 365) * 'Lookups and Calculations'!$F$12</f>
        <v>1602.0878730267946</v>
      </c>
      <c r="N5213" s="12">
        <f>H5213 * Dashboard!$I$14 * Dashboard!$I$15 * (Dashboard!$D$12 / 365) * 'Lookups and Calculations'!$F$12</f>
        <v>0</v>
      </c>
    </row>
    <row r="5214" spans="1:14" x14ac:dyDescent="0.35">
      <c r="A5214" s="2">
        <v>5213</v>
      </c>
      <c r="B5214" s="11">
        <v>0.26511502431037748</v>
      </c>
      <c r="C5214" s="11">
        <v>-0.10293714423262727</v>
      </c>
      <c r="D5214" s="3">
        <f>B5214*Dashboard!$D$11*Dashboard!$D$10*SQRT(Dashboard!$D$12/365)</f>
        <v>65823.226582868505</v>
      </c>
      <c r="E5214" s="3">
        <f>IF(Dashboard!$I$3,C5214*Dashboard!$E$11*Dashboard!$E$10*SQRT(Dashboard!$D$12/365),0)</f>
        <v>-51114.832033700164</v>
      </c>
      <c r="F5214" s="3">
        <f>D5214+IF(Dashboard!$I$3,E5214,0)</f>
        <v>14708.394549168341</v>
      </c>
      <c r="G5214" s="3">
        <f>IF(Dashboard!$I$4, ('Lookups and Calculations'!$F$9) / (1 - 'Lookups and Calculations'!$F$10), 'Lookups and Calculations'!$F$9)</f>
        <v>1951878.888340465</v>
      </c>
      <c r="H5214" s="12">
        <f t="shared" si="162"/>
        <v>0</v>
      </c>
      <c r="I5214" s="12">
        <f t="shared" si="163"/>
        <v>0</v>
      </c>
      <c r="J5214" s="13">
        <f>(1 - Dashboard!$I$9) * H5214 * Dashboard!$I$8 * 'Lookups and Calculations'!$F$12</f>
        <v>0</v>
      </c>
      <c r="K5214" s="12">
        <f>(1 - Dashboard!$I$11) * I5214 * Dashboard!$I$10 * 'Lookups and Calculations'!$F$12</f>
        <v>0</v>
      </c>
      <c r="L5214" s="12">
        <f>(H5214 - I5214) * Dashboard!$I$13 * (Dashboard!$D$12 / 365) * 'Lookups and Calculations'!$F$12</f>
        <v>0</v>
      </c>
      <c r="M5214" s="3">
        <f>(G5214*2) * Dashboard!$I$13 * (Dashboard!$D$12 / 365) * 'Lookups and Calculations'!$F$12</f>
        <v>1602.0878730267946</v>
      </c>
      <c r="N5214" s="12">
        <f>H5214 * Dashboard!$I$14 * Dashboard!$I$15 * (Dashboard!$D$12 / 365) * 'Lookups and Calculations'!$F$12</f>
        <v>0</v>
      </c>
    </row>
    <row r="5215" spans="1:14" x14ac:dyDescent="0.35">
      <c r="A5215" s="2">
        <v>5214</v>
      </c>
      <c r="B5215" s="11">
        <v>-0.1634156057050252</v>
      </c>
      <c r="C5215" s="11">
        <v>-0.45137726974855824</v>
      </c>
      <c r="D5215" s="3">
        <f>B5215*Dashboard!$D$11*Dashboard!$D$10*SQRT(Dashboard!$D$12/365)</f>
        <v>-40573.115271300463</v>
      </c>
      <c r="E5215" s="3">
        <f>IF(Dashboard!$I$3,C5215*Dashboard!$E$11*Dashboard!$E$10*SQRT(Dashboard!$D$12/365),0)</f>
        <v>-224137.49185509974</v>
      </c>
      <c r="F5215" s="3">
        <f>D5215+IF(Dashboard!$I$3,E5215,0)</f>
        <v>-264710.60712640022</v>
      </c>
      <c r="G5215" s="3">
        <f>IF(Dashboard!$I$4, ('Lookups and Calculations'!$F$9) / (1 - 'Lookups and Calculations'!$F$10), 'Lookups and Calculations'!$F$9)</f>
        <v>1951878.888340465</v>
      </c>
      <c r="H5215" s="12">
        <f t="shared" si="162"/>
        <v>0</v>
      </c>
      <c r="I5215" s="12">
        <f t="shared" si="163"/>
        <v>0</v>
      </c>
      <c r="J5215" s="13">
        <f>(1 - Dashboard!$I$9) * H5215 * Dashboard!$I$8 * 'Lookups and Calculations'!$F$12</f>
        <v>0</v>
      </c>
      <c r="K5215" s="12">
        <f>(1 - Dashboard!$I$11) * I5215 * Dashboard!$I$10 * 'Lookups and Calculations'!$F$12</f>
        <v>0</v>
      </c>
      <c r="L5215" s="12">
        <f>(H5215 - I5215) * Dashboard!$I$13 * (Dashboard!$D$12 / 365) * 'Lookups and Calculations'!$F$12</f>
        <v>0</v>
      </c>
      <c r="M5215" s="3">
        <f>(G5215*2) * Dashboard!$I$13 * (Dashboard!$D$12 / 365) * 'Lookups and Calculations'!$F$12</f>
        <v>1602.0878730267946</v>
      </c>
      <c r="N5215" s="12">
        <f>H5215 * Dashboard!$I$14 * Dashboard!$I$15 * (Dashboard!$D$12 / 365) * 'Lookups and Calculations'!$F$12</f>
        <v>0</v>
      </c>
    </row>
    <row r="5216" spans="1:14" x14ac:dyDescent="0.35">
      <c r="A5216" s="2">
        <v>5215</v>
      </c>
      <c r="B5216" s="11">
        <v>1.1951043912602644</v>
      </c>
      <c r="C5216" s="11">
        <v>-0.11076942373641797</v>
      </c>
      <c r="D5216" s="3">
        <f>B5216*Dashboard!$D$11*Dashboard!$D$10*SQRT(Dashboard!$D$12/365)</f>
        <v>296722.62951046292</v>
      </c>
      <c r="E5216" s="3">
        <f>IF(Dashboard!$I$3,C5216*Dashboard!$E$11*Dashboard!$E$10*SQRT(Dashboard!$D$12/365),0)</f>
        <v>-55004.056416810257</v>
      </c>
      <c r="F5216" s="3">
        <f>D5216+IF(Dashboard!$I$3,E5216,0)</f>
        <v>241718.57309365267</v>
      </c>
      <c r="G5216" s="3">
        <f>IF(Dashboard!$I$4, ('Lookups and Calculations'!$F$9) / (1 - 'Lookups and Calculations'!$F$10), 'Lookups and Calculations'!$F$9)</f>
        <v>1951878.888340465</v>
      </c>
      <c r="H5216" s="12">
        <f t="shared" si="162"/>
        <v>0</v>
      </c>
      <c r="I5216" s="12">
        <f t="shared" si="163"/>
        <v>0</v>
      </c>
      <c r="J5216" s="13">
        <f>(1 - Dashboard!$I$9) * H5216 * Dashboard!$I$8 * 'Lookups and Calculations'!$F$12</f>
        <v>0</v>
      </c>
      <c r="K5216" s="12">
        <f>(1 - Dashboard!$I$11) * I5216 * Dashboard!$I$10 * 'Lookups and Calculations'!$F$12</f>
        <v>0</v>
      </c>
      <c r="L5216" s="12">
        <f>(H5216 - I5216) * Dashboard!$I$13 * (Dashboard!$D$12 / 365) * 'Lookups and Calculations'!$F$12</f>
        <v>0</v>
      </c>
      <c r="M5216" s="3">
        <f>(G5216*2) * Dashboard!$I$13 * (Dashboard!$D$12 / 365) * 'Lookups and Calculations'!$F$12</f>
        <v>1602.0878730267946</v>
      </c>
      <c r="N5216" s="12">
        <f>H5216 * Dashboard!$I$14 * Dashboard!$I$15 * (Dashboard!$D$12 / 365) * 'Lookups and Calculations'!$F$12</f>
        <v>0</v>
      </c>
    </row>
    <row r="5217" spans="1:14" x14ac:dyDescent="0.35">
      <c r="A5217" s="2">
        <v>5216</v>
      </c>
      <c r="B5217" s="11">
        <v>-0.88232377562913311</v>
      </c>
      <c r="C5217" s="11">
        <v>-1.3944641427640079</v>
      </c>
      <c r="D5217" s="3">
        <f>B5217*Dashboard!$D$11*Dashboard!$D$10*SQRT(Dashboard!$D$12/365)</f>
        <v>-219064.90570936349</v>
      </c>
      <c r="E5217" s="3">
        <f>IF(Dashboard!$I$3,C5217*Dashboard!$E$11*Dashboard!$E$10*SQRT(Dashboard!$D$12/365),0)</f>
        <v>-692440.04159780755</v>
      </c>
      <c r="F5217" s="3">
        <f>D5217+IF(Dashboard!$I$3,E5217,0)</f>
        <v>-911504.94730717107</v>
      </c>
      <c r="G5217" s="3">
        <f>IF(Dashboard!$I$4, ('Lookups and Calculations'!$F$9) / (1 - 'Lookups and Calculations'!$F$10), 'Lookups and Calculations'!$F$9)</f>
        <v>1951878.888340465</v>
      </c>
      <c r="H5217" s="12">
        <f t="shared" si="162"/>
        <v>0</v>
      </c>
      <c r="I5217" s="12">
        <f t="shared" si="163"/>
        <v>0</v>
      </c>
      <c r="J5217" s="13">
        <f>(1 - Dashboard!$I$9) * H5217 * Dashboard!$I$8 * 'Lookups and Calculations'!$F$12</f>
        <v>0</v>
      </c>
      <c r="K5217" s="12">
        <f>(1 - Dashboard!$I$11) * I5217 * Dashboard!$I$10 * 'Lookups and Calculations'!$F$12</f>
        <v>0</v>
      </c>
      <c r="L5217" s="12">
        <f>(H5217 - I5217) * Dashboard!$I$13 * (Dashboard!$D$12 / 365) * 'Lookups and Calculations'!$F$12</f>
        <v>0</v>
      </c>
      <c r="M5217" s="3">
        <f>(G5217*2) * Dashboard!$I$13 * (Dashboard!$D$12 / 365) * 'Lookups and Calculations'!$F$12</f>
        <v>1602.0878730267946</v>
      </c>
      <c r="N5217" s="12">
        <f>H5217 * Dashboard!$I$14 * Dashboard!$I$15 * (Dashboard!$D$12 / 365) * 'Lookups and Calculations'!$F$12</f>
        <v>0</v>
      </c>
    </row>
    <row r="5218" spans="1:14" x14ac:dyDescent="0.35">
      <c r="A5218" s="2">
        <v>5217</v>
      </c>
      <c r="B5218" s="11">
        <v>0.90116622187518891</v>
      </c>
      <c r="C5218" s="11">
        <v>-0.49389129630713641</v>
      </c>
      <c r="D5218" s="3">
        <f>B5218*Dashboard!$D$11*Dashboard!$D$10*SQRT(Dashboard!$D$12/365)</f>
        <v>223743.14155003629</v>
      </c>
      <c r="E5218" s="3">
        <f>IF(Dashboard!$I$3,C5218*Dashboard!$E$11*Dashboard!$E$10*SQRT(Dashboard!$D$12/365),0)</f>
        <v>-245248.40709194585</v>
      </c>
      <c r="F5218" s="3">
        <f>D5218+IF(Dashboard!$I$3,E5218,0)</f>
        <v>-21505.265541909554</v>
      </c>
      <c r="G5218" s="3">
        <f>IF(Dashboard!$I$4, ('Lookups and Calculations'!$F$9) / (1 - 'Lookups and Calculations'!$F$10), 'Lookups and Calculations'!$F$9)</f>
        <v>1951878.888340465</v>
      </c>
      <c r="H5218" s="12">
        <f t="shared" si="162"/>
        <v>0</v>
      </c>
      <c r="I5218" s="12">
        <f t="shared" si="163"/>
        <v>0</v>
      </c>
      <c r="J5218" s="13">
        <f>(1 - Dashboard!$I$9) * H5218 * Dashboard!$I$8 * 'Lookups and Calculations'!$F$12</f>
        <v>0</v>
      </c>
      <c r="K5218" s="12">
        <f>(1 - Dashboard!$I$11) * I5218 * Dashboard!$I$10 * 'Lookups and Calculations'!$F$12</f>
        <v>0</v>
      </c>
      <c r="L5218" s="12">
        <f>(H5218 - I5218) * Dashboard!$I$13 * (Dashboard!$D$12 / 365) * 'Lookups and Calculations'!$F$12</f>
        <v>0</v>
      </c>
      <c r="M5218" s="3">
        <f>(G5218*2) * Dashboard!$I$13 * (Dashboard!$D$12 / 365) * 'Lookups and Calculations'!$F$12</f>
        <v>1602.0878730267946</v>
      </c>
      <c r="N5218" s="12">
        <f>H5218 * Dashboard!$I$14 * Dashboard!$I$15 * (Dashboard!$D$12 / 365) * 'Lookups and Calculations'!$F$12</f>
        <v>0</v>
      </c>
    </row>
    <row r="5219" spans="1:14" x14ac:dyDescent="0.35">
      <c r="A5219" s="2">
        <v>5218</v>
      </c>
      <c r="B5219" s="11">
        <v>1.4023273932527651</v>
      </c>
      <c r="C5219" s="11">
        <v>-0.66283047011119745</v>
      </c>
      <c r="D5219" s="3">
        <f>B5219*Dashboard!$D$11*Dashboard!$D$10*SQRT(Dashboard!$D$12/365)</f>
        <v>348172.32252131909</v>
      </c>
      <c r="E5219" s="3">
        <f>IF(Dashboard!$I$3,C5219*Dashboard!$E$11*Dashboard!$E$10*SQRT(Dashboard!$D$12/365),0)</f>
        <v>-329137.44012546167</v>
      </c>
      <c r="F5219" s="3">
        <f>D5219+IF(Dashboard!$I$3,E5219,0)</f>
        <v>19034.882395857421</v>
      </c>
      <c r="G5219" s="3">
        <f>IF(Dashboard!$I$4, ('Lookups and Calculations'!$F$9) / (1 - 'Lookups and Calculations'!$F$10), 'Lookups and Calculations'!$F$9)</f>
        <v>1951878.888340465</v>
      </c>
      <c r="H5219" s="12">
        <f t="shared" si="162"/>
        <v>0</v>
      </c>
      <c r="I5219" s="12">
        <f t="shared" si="163"/>
        <v>0</v>
      </c>
      <c r="J5219" s="13">
        <f>(1 - Dashboard!$I$9) * H5219 * Dashboard!$I$8 * 'Lookups and Calculations'!$F$12</f>
        <v>0</v>
      </c>
      <c r="K5219" s="12">
        <f>(1 - Dashboard!$I$11) * I5219 * Dashboard!$I$10 * 'Lookups and Calculations'!$F$12</f>
        <v>0</v>
      </c>
      <c r="L5219" s="12">
        <f>(H5219 - I5219) * Dashboard!$I$13 * (Dashboard!$D$12 / 365) * 'Lookups and Calculations'!$F$12</f>
        <v>0</v>
      </c>
      <c r="M5219" s="3">
        <f>(G5219*2) * Dashboard!$I$13 * (Dashboard!$D$12 / 365) * 'Lookups and Calculations'!$F$12</f>
        <v>1602.0878730267946</v>
      </c>
      <c r="N5219" s="12">
        <f>H5219 * Dashboard!$I$14 * Dashboard!$I$15 * (Dashboard!$D$12 / 365) * 'Lookups and Calculations'!$F$12</f>
        <v>0</v>
      </c>
    </row>
    <row r="5220" spans="1:14" x14ac:dyDescent="0.35">
      <c r="A5220" s="2">
        <v>5219</v>
      </c>
      <c r="B5220" s="11">
        <v>-0.10962927198118577</v>
      </c>
      <c r="C5220" s="11">
        <v>-0.95059879480233989</v>
      </c>
      <c r="D5220" s="3">
        <f>B5220*Dashboard!$D$11*Dashboard!$D$10*SQRT(Dashboard!$D$12/365)</f>
        <v>-27218.949316445978</v>
      </c>
      <c r="E5220" s="3">
        <f>IF(Dashboard!$I$3,C5220*Dashboard!$E$11*Dashboard!$E$10*SQRT(Dashboard!$D$12/365),0)</f>
        <v>-472032.69616603834</v>
      </c>
      <c r="F5220" s="3">
        <f>D5220+IF(Dashboard!$I$3,E5220,0)</f>
        <v>-499251.64548248431</v>
      </c>
      <c r="G5220" s="3">
        <f>IF(Dashboard!$I$4, ('Lookups and Calculations'!$F$9) / (1 - 'Lookups and Calculations'!$F$10), 'Lookups and Calculations'!$F$9)</f>
        <v>1951878.888340465</v>
      </c>
      <c r="H5220" s="12">
        <f t="shared" si="162"/>
        <v>0</v>
      </c>
      <c r="I5220" s="12">
        <f t="shared" si="163"/>
        <v>0</v>
      </c>
      <c r="J5220" s="13">
        <f>(1 - Dashboard!$I$9) * H5220 * Dashboard!$I$8 * 'Lookups and Calculations'!$F$12</f>
        <v>0</v>
      </c>
      <c r="K5220" s="12">
        <f>(1 - Dashboard!$I$11) * I5220 * Dashboard!$I$10 * 'Lookups and Calculations'!$F$12</f>
        <v>0</v>
      </c>
      <c r="L5220" s="12">
        <f>(H5220 - I5220) * Dashboard!$I$13 * (Dashboard!$D$12 / 365) * 'Lookups and Calculations'!$F$12</f>
        <v>0</v>
      </c>
      <c r="M5220" s="3">
        <f>(G5220*2) * Dashboard!$I$13 * (Dashboard!$D$12 / 365) * 'Lookups and Calculations'!$F$12</f>
        <v>1602.0878730267946</v>
      </c>
      <c r="N5220" s="12">
        <f>H5220 * Dashboard!$I$14 * Dashboard!$I$15 * (Dashboard!$D$12 / 365) * 'Lookups and Calculations'!$F$12</f>
        <v>0</v>
      </c>
    </row>
    <row r="5221" spans="1:14" x14ac:dyDescent="0.35">
      <c r="A5221" s="2">
        <v>5220</v>
      </c>
      <c r="B5221" s="11">
        <v>-0.68269175541142479</v>
      </c>
      <c r="C5221" s="11">
        <v>0.82371433808241568</v>
      </c>
      <c r="D5221" s="3">
        <f>B5221*Dashboard!$D$11*Dashboard!$D$10*SQRT(Dashboard!$D$12/365)</f>
        <v>-169499.91506363481</v>
      </c>
      <c r="E5221" s="3">
        <f>IF(Dashboard!$I$3,C5221*Dashboard!$E$11*Dashboard!$E$10*SQRT(Dashboard!$D$12/365),0)</f>
        <v>409026.50203392544</v>
      </c>
      <c r="F5221" s="3">
        <f>D5221+IF(Dashboard!$I$3,E5221,0)</f>
        <v>239526.58697029063</v>
      </c>
      <c r="G5221" s="3">
        <f>IF(Dashboard!$I$4, ('Lookups and Calculations'!$F$9) / (1 - 'Lookups and Calculations'!$F$10), 'Lookups and Calculations'!$F$9)</f>
        <v>1951878.888340465</v>
      </c>
      <c r="H5221" s="12">
        <f t="shared" si="162"/>
        <v>0</v>
      </c>
      <c r="I5221" s="12">
        <f t="shared" si="163"/>
        <v>0</v>
      </c>
      <c r="J5221" s="13">
        <f>(1 - Dashboard!$I$9) * H5221 * Dashboard!$I$8 * 'Lookups and Calculations'!$F$12</f>
        <v>0</v>
      </c>
      <c r="K5221" s="12">
        <f>(1 - Dashboard!$I$11) * I5221 * Dashboard!$I$10 * 'Lookups and Calculations'!$F$12</f>
        <v>0</v>
      </c>
      <c r="L5221" s="12">
        <f>(H5221 - I5221) * Dashboard!$I$13 * (Dashboard!$D$12 / 365) * 'Lookups and Calculations'!$F$12</f>
        <v>0</v>
      </c>
      <c r="M5221" s="3">
        <f>(G5221*2) * Dashboard!$I$13 * (Dashboard!$D$12 / 365) * 'Lookups and Calculations'!$F$12</f>
        <v>1602.0878730267946</v>
      </c>
      <c r="N5221" s="12">
        <f>H5221 * Dashboard!$I$14 * Dashboard!$I$15 * (Dashboard!$D$12 / 365) * 'Lookups and Calculations'!$F$12</f>
        <v>0</v>
      </c>
    </row>
    <row r="5222" spans="1:14" x14ac:dyDescent="0.35">
      <c r="A5222" s="2">
        <v>5221</v>
      </c>
      <c r="B5222" s="11">
        <v>2.1780884345407769E-2</v>
      </c>
      <c r="C5222" s="11">
        <v>-0.71982272765840194</v>
      </c>
      <c r="D5222" s="3">
        <f>B5222*Dashboard!$D$11*Dashboard!$D$10*SQRT(Dashboard!$D$12/365)</f>
        <v>5407.7964429679805</v>
      </c>
      <c r="E5222" s="3">
        <f>IF(Dashboard!$I$3,C5222*Dashboard!$E$11*Dashboard!$E$10*SQRT(Dashboard!$D$12/365),0)</f>
        <v>-357437.71689594723</v>
      </c>
      <c r="F5222" s="3">
        <f>D5222+IF(Dashboard!$I$3,E5222,0)</f>
        <v>-352029.92045297928</v>
      </c>
      <c r="G5222" s="3">
        <f>IF(Dashboard!$I$4, ('Lookups and Calculations'!$F$9) / (1 - 'Lookups and Calculations'!$F$10), 'Lookups and Calculations'!$F$9)</f>
        <v>1951878.888340465</v>
      </c>
      <c r="H5222" s="12">
        <f t="shared" si="162"/>
        <v>0</v>
      </c>
      <c r="I5222" s="12">
        <f t="shared" si="163"/>
        <v>0</v>
      </c>
      <c r="J5222" s="13">
        <f>(1 - Dashboard!$I$9) * H5222 * Dashboard!$I$8 * 'Lookups and Calculations'!$F$12</f>
        <v>0</v>
      </c>
      <c r="K5222" s="12">
        <f>(1 - Dashboard!$I$11) * I5222 * Dashboard!$I$10 * 'Lookups and Calculations'!$F$12</f>
        <v>0</v>
      </c>
      <c r="L5222" s="12">
        <f>(H5222 - I5222) * Dashboard!$I$13 * (Dashboard!$D$12 / 365) * 'Lookups and Calculations'!$F$12</f>
        <v>0</v>
      </c>
      <c r="M5222" s="3">
        <f>(G5222*2) * Dashboard!$I$13 * (Dashboard!$D$12 / 365) * 'Lookups and Calculations'!$F$12</f>
        <v>1602.0878730267946</v>
      </c>
      <c r="N5222" s="12">
        <f>H5222 * Dashboard!$I$14 * Dashboard!$I$15 * (Dashboard!$D$12 / 365) * 'Lookups and Calculations'!$F$12</f>
        <v>0</v>
      </c>
    </row>
    <row r="5223" spans="1:14" x14ac:dyDescent="0.35">
      <c r="A5223" s="2">
        <v>5222</v>
      </c>
      <c r="B5223" s="11">
        <v>0.35015878634528347</v>
      </c>
      <c r="C5223" s="11">
        <v>-1.1562215634059037</v>
      </c>
      <c r="D5223" s="3">
        <f>B5223*Dashboard!$D$11*Dashboard!$D$10*SQRT(Dashboard!$D$12/365)</f>
        <v>86938.042057564511</v>
      </c>
      <c r="E5223" s="3">
        <f>IF(Dashboard!$I$3,C5223*Dashboard!$E$11*Dashboard!$E$10*SQRT(Dashboard!$D$12/365),0)</f>
        <v>-574137.4646422572</v>
      </c>
      <c r="F5223" s="3">
        <f>D5223+IF(Dashboard!$I$3,E5223,0)</f>
        <v>-487199.42258469271</v>
      </c>
      <c r="G5223" s="3">
        <f>IF(Dashboard!$I$4, ('Lookups and Calculations'!$F$9) / (1 - 'Lookups and Calculations'!$F$10), 'Lookups and Calculations'!$F$9)</f>
        <v>1951878.888340465</v>
      </c>
      <c r="H5223" s="12">
        <f t="shared" si="162"/>
        <v>0</v>
      </c>
      <c r="I5223" s="12">
        <f t="shared" si="163"/>
        <v>0</v>
      </c>
      <c r="J5223" s="13">
        <f>(1 - Dashboard!$I$9) * H5223 * Dashboard!$I$8 * 'Lookups and Calculations'!$F$12</f>
        <v>0</v>
      </c>
      <c r="K5223" s="12">
        <f>(1 - Dashboard!$I$11) * I5223 * Dashboard!$I$10 * 'Lookups and Calculations'!$F$12</f>
        <v>0</v>
      </c>
      <c r="L5223" s="12">
        <f>(H5223 - I5223) * Dashboard!$I$13 * (Dashboard!$D$12 / 365) * 'Lookups and Calculations'!$F$12</f>
        <v>0</v>
      </c>
      <c r="M5223" s="3">
        <f>(G5223*2) * Dashboard!$I$13 * (Dashboard!$D$12 / 365) * 'Lookups and Calculations'!$F$12</f>
        <v>1602.0878730267946</v>
      </c>
      <c r="N5223" s="12">
        <f>H5223 * Dashboard!$I$14 * Dashboard!$I$15 * (Dashboard!$D$12 / 365) * 'Lookups and Calculations'!$F$12</f>
        <v>0</v>
      </c>
    </row>
    <row r="5224" spans="1:14" x14ac:dyDescent="0.35">
      <c r="A5224" s="2">
        <v>5223</v>
      </c>
      <c r="B5224" s="11">
        <v>-0.58222781318617534</v>
      </c>
      <c r="C5224" s="11">
        <v>1.2651609257457648</v>
      </c>
      <c r="D5224" s="3">
        <f>B5224*Dashboard!$D$11*Dashboard!$D$10*SQRT(Dashboard!$D$12/365)</f>
        <v>-144556.55001028744</v>
      </c>
      <c r="E5224" s="3">
        <f>IF(Dashboard!$I$3,C5224*Dashboard!$E$11*Dashboard!$E$10*SQRT(Dashboard!$D$12/365),0)</f>
        <v>628232.7793060909</v>
      </c>
      <c r="F5224" s="3">
        <f>D5224+IF(Dashboard!$I$3,E5224,0)</f>
        <v>483676.22929580347</v>
      </c>
      <c r="G5224" s="3">
        <f>IF(Dashboard!$I$4, ('Lookups and Calculations'!$F$9) / (1 - 'Lookups and Calculations'!$F$10), 'Lookups and Calculations'!$F$9)</f>
        <v>1951878.888340465</v>
      </c>
      <c r="H5224" s="12">
        <f t="shared" si="162"/>
        <v>0</v>
      </c>
      <c r="I5224" s="12">
        <f t="shared" si="163"/>
        <v>0</v>
      </c>
      <c r="J5224" s="13">
        <f>(1 - Dashboard!$I$9) * H5224 * Dashboard!$I$8 * 'Lookups and Calculations'!$F$12</f>
        <v>0</v>
      </c>
      <c r="K5224" s="12">
        <f>(1 - Dashboard!$I$11) * I5224 * Dashboard!$I$10 * 'Lookups and Calculations'!$F$12</f>
        <v>0</v>
      </c>
      <c r="L5224" s="12">
        <f>(H5224 - I5224) * Dashboard!$I$13 * (Dashboard!$D$12 / 365) * 'Lookups and Calculations'!$F$12</f>
        <v>0</v>
      </c>
      <c r="M5224" s="3">
        <f>(G5224*2) * Dashboard!$I$13 * (Dashboard!$D$12 / 365) * 'Lookups and Calculations'!$F$12</f>
        <v>1602.0878730267946</v>
      </c>
      <c r="N5224" s="12">
        <f>H5224 * Dashboard!$I$14 * Dashboard!$I$15 * (Dashboard!$D$12 / 365) * 'Lookups and Calculations'!$F$12</f>
        <v>0</v>
      </c>
    </row>
    <row r="5225" spans="1:14" x14ac:dyDescent="0.35">
      <c r="A5225" s="2">
        <v>5224</v>
      </c>
      <c r="B5225" s="11">
        <v>1.9698408255398103</v>
      </c>
      <c r="C5225" s="11">
        <v>-0.27874152642464545</v>
      </c>
      <c r="D5225" s="3">
        <f>B5225*Dashboard!$D$11*Dashboard!$D$10*SQRT(Dashboard!$D$12/365)</f>
        <v>489075.560047829</v>
      </c>
      <c r="E5225" s="3">
        <f>IF(Dashboard!$I$3,C5225*Dashboard!$E$11*Dashboard!$E$10*SQRT(Dashboard!$D$12/365),0)</f>
        <v>-138412.87720022947</v>
      </c>
      <c r="F5225" s="3">
        <f>D5225+IF(Dashboard!$I$3,E5225,0)</f>
        <v>350662.6828475995</v>
      </c>
      <c r="G5225" s="3">
        <f>IF(Dashboard!$I$4, ('Lookups and Calculations'!$F$9) / (1 - 'Lookups and Calculations'!$F$10), 'Lookups and Calculations'!$F$9)</f>
        <v>1951878.888340465</v>
      </c>
      <c r="H5225" s="12">
        <f t="shared" si="162"/>
        <v>0</v>
      </c>
      <c r="I5225" s="12">
        <f t="shared" si="163"/>
        <v>0</v>
      </c>
      <c r="J5225" s="13">
        <f>(1 - Dashboard!$I$9) * H5225 * Dashboard!$I$8 * 'Lookups and Calculations'!$F$12</f>
        <v>0</v>
      </c>
      <c r="K5225" s="12">
        <f>(1 - Dashboard!$I$11) * I5225 * Dashboard!$I$10 * 'Lookups and Calculations'!$F$12</f>
        <v>0</v>
      </c>
      <c r="L5225" s="12">
        <f>(H5225 - I5225) * Dashboard!$I$13 * (Dashboard!$D$12 / 365) * 'Lookups and Calculations'!$F$12</f>
        <v>0</v>
      </c>
      <c r="M5225" s="3">
        <f>(G5225*2) * Dashboard!$I$13 * (Dashboard!$D$12 / 365) * 'Lookups and Calculations'!$F$12</f>
        <v>1602.0878730267946</v>
      </c>
      <c r="N5225" s="12">
        <f>H5225 * Dashboard!$I$14 * Dashboard!$I$15 * (Dashboard!$D$12 / 365) * 'Lookups and Calculations'!$F$12</f>
        <v>0</v>
      </c>
    </row>
    <row r="5226" spans="1:14" x14ac:dyDescent="0.35">
      <c r="A5226" s="2">
        <v>5225</v>
      </c>
      <c r="B5226" s="11">
        <v>1.1927458414606837</v>
      </c>
      <c r="C5226" s="11">
        <v>-1.1292188746995484</v>
      </c>
      <c r="D5226" s="3">
        <f>B5226*Dashboard!$D$11*Dashboard!$D$10*SQRT(Dashboard!$D$12/365)</f>
        <v>296137.0445996545</v>
      </c>
      <c r="E5226" s="3">
        <f>IF(Dashboard!$I$3,C5226*Dashboard!$E$11*Dashboard!$E$10*SQRT(Dashboard!$D$12/365),0)</f>
        <v>-560728.91413337155</v>
      </c>
      <c r="F5226" s="3">
        <f>D5226+IF(Dashboard!$I$3,E5226,0)</f>
        <v>-264591.86953371705</v>
      </c>
      <c r="G5226" s="3">
        <f>IF(Dashboard!$I$4, ('Lookups and Calculations'!$F$9) / (1 - 'Lookups and Calculations'!$F$10), 'Lookups and Calculations'!$F$9)</f>
        <v>1951878.888340465</v>
      </c>
      <c r="H5226" s="12">
        <f t="shared" si="162"/>
        <v>0</v>
      </c>
      <c r="I5226" s="12">
        <f t="shared" si="163"/>
        <v>0</v>
      </c>
      <c r="J5226" s="13">
        <f>(1 - Dashboard!$I$9) * H5226 * Dashboard!$I$8 * 'Lookups and Calculations'!$F$12</f>
        <v>0</v>
      </c>
      <c r="K5226" s="12">
        <f>(1 - Dashboard!$I$11) * I5226 * Dashboard!$I$10 * 'Lookups and Calculations'!$F$12</f>
        <v>0</v>
      </c>
      <c r="L5226" s="12">
        <f>(H5226 - I5226) * Dashboard!$I$13 * (Dashboard!$D$12 / 365) * 'Lookups and Calculations'!$F$12</f>
        <v>0</v>
      </c>
      <c r="M5226" s="3">
        <f>(G5226*2) * Dashboard!$I$13 * (Dashboard!$D$12 / 365) * 'Lookups and Calculations'!$F$12</f>
        <v>1602.0878730267946</v>
      </c>
      <c r="N5226" s="12">
        <f>H5226 * Dashboard!$I$14 * Dashboard!$I$15 * (Dashboard!$D$12 / 365) * 'Lookups and Calculations'!$F$12</f>
        <v>0</v>
      </c>
    </row>
    <row r="5227" spans="1:14" x14ac:dyDescent="0.35">
      <c r="A5227" s="2">
        <v>5226</v>
      </c>
      <c r="B5227" s="11">
        <v>-0.24834441600851581</v>
      </c>
      <c r="C5227" s="11">
        <v>2.3765253879740893</v>
      </c>
      <c r="D5227" s="3">
        <f>B5227*Dashboard!$D$11*Dashboard!$D$10*SQRT(Dashboard!$D$12/365)</f>
        <v>-61659.39032704915</v>
      </c>
      <c r="E5227" s="3">
        <f>IF(Dashboard!$I$3,C5227*Dashboard!$E$11*Dashboard!$E$10*SQRT(Dashboard!$D$12/365),0)</f>
        <v>1180095.8433002301</v>
      </c>
      <c r="F5227" s="3">
        <f>D5227+IF(Dashboard!$I$3,E5227,0)</f>
        <v>1118436.4529731809</v>
      </c>
      <c r="G5227" s="3">
        <f>IF(Dashboard!$I$4, ('Lookups and Calculations'!$F$9) / (1 - 'Lookups and Calculations'!$F$10), 'Lookups and Calculations'!$F$9)</f>
        <v>1951878.888340465</v>
      </c>
      <c r="H5227" s="12">
        <f t="shared" si="162"/>
        <v>0</v>
      </c>
      <c r="I5227" s="12">
        <f t="shared" si="163"/>
        <v>0</v>
      </c>
      <c r="J5227" s="13">
        <f>(1 - Dashboard!$I$9) * H5227 * Dashboard!$I$8 * 'Lookups and Calculations'!$F$12</f>
        <v>0</v>
      </c>
      <c r="K5227" s="12">
        <f>(1 - Dashboard!$I$11) * I5227 * Dashboard!$I$10 * 'Lookups and Calculations'!$F$12</f>
        <v>0</v>
      </c>
      <c r="L5227" s="12">
        <f>(H5227 - I5227) * Dashboard!$I$13 * (Dashboard!$D$12 / 365) * 'Lookups and Calculations'!$F$12</f>
        <v>0</v>
      </c>
      <c r="M5227" s="3">
        <f>(G5227*2) * Dashboard!$I$13 * (Dashboard!$D$12 / 365) * 'Lookups and Calculations'!$F$12</f>
        <v>1602.0878730267946</v>
      </c>
      <c r="N5227" s="12">
        <f>H5227 * Dashboard!$I$14 * Dashboard!$I$15 * (Dashboard!$D$12 / 365) * 'Lookups and Calculations'!$F$12</f>
        <v>0</v>
      </c>
    </row>
    <row r="5228" spans="1:14" x14ac:dyDescent="0.35">
      <c r="A5228" s="2">
        <v>5227</v>
      </c>
      <c r="B5228" s="11">
        <v>0.49589088911886953</v>
      </c>
      <c r="C5228" s="11">
        <v>-1.1214459790096827</v>
      </c>
      <c r="D5228" s="3">
        <f>B5228*Dashboard!$D$11*Dashboard!$D$10*SQRT(Dashboard!$D$12/365)</f>
        <v>123120.66598171208</v>
      </c>
      <c r="E5228" s="3">
        <f>IF(Dashboard!$I$3,C5228*Dashboard!$E$11*Dashboard!$E$10*SQRT(Dashboard!$D$12/365),0)</f>
        <v>-556869.1775867166</v>
      </c>
      <c r="F5228" s="3">
        <f>D5228+IF(Dashboard!$I$3,E5228,0)</f>
        <v>-433748.51160500455</v>
      </c>
      <c r="G5228" s="3">
        <f>IF(Dashboard!$I$4, ('Lookups and Calculations'!$F$9) / (1 - 'Lookups and Calculations'!$F$10), 'Lookups and Calculations'!$F$9)</f>
        <v>1951878.888340465</v>
      </c>
      <c r="H5228" s="12">
        <f t="shared" si="162"/>
        <v>0</v>
      </c>
      <c r="I5228" s="12">
        <f t="shared" si="163"/>
        <v>0</v>
      </c>
      <c r="J5228" s="13">
        <f>(1 - Dashboard!$I$9) * H5228 * Dashboard!$I$8 * 'Lookups and Calculations'!$F$12</f>
        <v>0</v>
      </c>
      <c r="K5228" s="12">
        <f>(1 - Dashboard!$I$11) * I5228 * Dashboard!$I$10 * 'Lookups and Calculations'!$F$12</f>
        <v>0</v>
      </c>
      <c r="L5228" s="12">
        <f>(H5228 - I5228) * Dashboard!$I$13 * (Dashboard!$D$12 / 365) * 'Lookups and Calculations'!$F$12</f>
        <v>0</v>
      </c>
      <c r="M5228" s="3">
        <f>(G5228*2) * Dashboard!$I$13 * (Dashboard!$D$12 / 365) * 'Lookups and Calculations'!$F$12</f>
        <v>1602.0878730267946</v>
      </c>
      <c r="N5228" s="12">
        <f>H5228 * Dashboard!$I$14 * Dashboard!$I$15 * (Dashboard!$D$12 / 365) * 'Lookups and Calculations'!$F$12</f>
        <v>0</v>
      </c>
    </row>
    <row r="5229" spans="1:14" x14ac:dyDescent="0.35">
      <c r="A5229" s="2">
        <v>5228</v>
      </c>
      <c r="B5229" s="11">
        <v>-0.29612478633748207</v>
      </c>
      <c r="C5229" s="11">
        <v>-0.42163795372309532</v>
      </c>
      <c r="D5229" s="3">
        <f>B5229*Dashboard!$D$11*Dashboard!$D$10*SQRT(Dashboard!$D$12/365)</f>
        <v>-73522.385080205451</v>
      </c>
      <c r="E5229" s="3">
        <f>IF(Dashboard!$I$3,C5229*Dashboard!$E$11*Dashboard!$E$10*SQRT(Dashboard!$D$12/365),0)</f>
        <v>-209370.03201569186</v>
      </c>
      <c r="F5229" s="3">
        <f>D5229+IF(Dashboard!$I$3,E5229,0)</f>
        <v>-282892.41709589731</v>
      </c>
      <c r="G5229" s="3">
        <f>IF(Dashboard!$I$4, ('Lookups and Calculations'!$F$9) / (1 - 'Lookups and Calculations'!$F$10), 'Lookups and Calculations'!$F$9)</f>
        <v>1951878.888340465</v>
      </c>
      <c r="H5229" s="12">
        <f t="shared" si="162"/>
        <v>0</v>
      </c>
      <c r="I5229" s="12">
        <f t="shared" si="163"/>
        <v>0</v>
      </c>
      <c r="J5229" s="13">
        <f>(1 - Dashboard!$I$9) * H5229 * Dashboard!$I$8 * 'Lookups and Calculations'!$F$12</f>
        <v>0</v>
      </c>
      <c r="K5229" s="12">
        <f>(1 - Dashboard!$I$11) * I5229 * Dashboard!$I$10 * 'Lookups and Calculations'!$F$12</f>
        <v>0</v>
      </c>
      <c r="L5229" s="12">
        <f>(H5229 - I5229) * Dashboard!$I$13 * (Dashboard!$D$12 / 365) * 'Lookups and Calculations'!$F$12</f>
        <v>0</v>
      </c>
      <c r="M5229" s="3">
        <f>(G5229*2) * Dashboard!$I$13 * (Dashboard!$D$12 / 365) * 'Lookups and Calculations'!$F$12</f>
        <v>1602.0878730267946</v>
      </c>
      <c r="N5229" s="12">
        <f>H5229 * Dashboard!$I$14 * Dashboard!$I$15 * (Dashboard!$D$12 / 365) * 'Lookups and Calculations'!$F$12</f>
        <v>0</v>
      </c>
    </row>
    <row r="5230" spans="1:14" x14ac:dyDescent="0.35">
      <c r="A5230" s="2">
        <v>5229</v>
      </c>
      <c r="B5230" s="11">
        <v>-1.8382076455477694</v>
      </c>
      <c r="C5230" s="11">
        <v>-0.79058516639305554</v>
      </c>
      <c r="D5230" s="3">
        <f>B5230*Dashboard!$D$11*Dashboard!$D$10*SQRT(Dashboard!$D$12/365)</f>
        <v>-456393.44157876843</v>
      </c>
      <c r="E5230" s="3">
        <f>IF(Dashboard!$I$3,C5230*Dashboard!$E$11*Dashboard!$E$10*SQRT(Dashboard!$D$12/365),0)</f>
        <v>-392575.76348914544</v>
      </c>
      <c r="F5230" s="3">
        <f>D5230+IF(Dashboard!$I$3,E5230,0)</f>
        <v>-848969.20506791386</v>
      </c>
      <c r="G5230" s="3">
        <f>IF(Dashboard!$I$4, ('Lookups and Calculations'!$F$9) / (1 - 'Lookups and Calculations'!$F$10), 'Lookups and Calculations'!$F$9)</f>
        <v>1951878.888340465</v>
      </c>
      <c r="H5230" s="12">
        <f t="shared" si="162"/>
        <v>0</v>
      </c>
      <c r="I5230" s="12">
        <f t="shared" si="163"/>
        <v>0</v>
      </c>
      <c r="J5230" s="13">
        <f>(1 - Dashboard!$I$9) * H5230 * Dashboard!$I$8 * 'Lookups and Calculations'!$F$12</f>
        <v>0</v>
      </c>
      <c r="K5230" s="12">
        <f>(1 - Dashboard!$I$11) * I5230 * Dashboard!$I$10 * 'Lookups and Calculations'!$F$12</f>
        <v>0</v>
      </c>
      <c r="L5230" s="12">
        <f>(H5230 - I5230) * Dashboard!$I$13 * (Dashboard!$D$12 / 365) * 'Lookups and Calculations'!$F$12</f>
        <v>0</v>
      </c>
      <c r="M5230" s="3">
        <f>(G5230*2) * Dashboard!$I$13 * (Dashboard!$D$12 / 365) * 'Lookups and Calculations'!$F$12</f>
        <v>1602.0878730267946</v>
      </c>
      <c r="N5230" s="12">
        <f>H5230 * Dashboard!$I$14 * Dashboard!$I$15 * (Dashboard!$D$12 / 365) * 'Lookups and Calculations'!$F$12</f>
        <v>0</v>
      </c>
    </row>
    <row r="5231" spans="1:14" x14ac:dyDescent="0.35">
      <c r="A5231" s="2">
        <v>5230</v>
      </c>
      <c r="B5231" s="11">
        <v>-1.6923580717738425</v>
      </c>
      <c r="C5231" s="11">
        <v>1.1003937451459775</v>
      </c>
      <c r="D5231" s="3">
        <f>B5231*Dashboard!$D$11*Dashboard!$D$10*SQRT(Dashboard!$D$12/365)</f>
        <v>-420181.65174713428</v>
      </c>
      <c r="E5231" s="3">
        <f>IF(Dashboard!$I$3,C5231*Dashboard!$E$11*Dashboard!$E$10*SQRT(Dashboard!$D$12/365),0)</f>
        <v>546415.40595841466</v>
      </c>
      <c r="F5231" s="3">
        <f>D5231+IF(Dashboard!$I$3,E5231,0)</f>
        <v>126233.75421128038</v>
      </c>
      <c r="G5231" s="3">
        <f>IF(Dashboard!$I$4, ('Lookups and Calculations'!$F$9) / (1 - 'Lookups and Calculations'!$F$10), 'Lookups and Calculations'!$F$9)</f>
        <v>1951878.888340465</v>
      </c>
      <c r="H5231" s="12">
        <f t="shared" si="162"/>
        <v>0</v>
      </c>
      <c r="I5231" s="12">
        <f t="shared" si="163"/>
        <v>0</v>
      </c>
      <c r="J5231" s="13">
        <f>(1 - Dashboard!$I$9) * H5231 * Dashboard!$I$8 * 'Lookups and Calculations'!$F$12</f>
        <v>0</v>
      </c>
      <c r="K5231" s="12">
        <f>(1 - Dashboard!$I$11) * I5231 * Dashboard!$I$10 * 'Lookups and Calculations'!$F$12</f>
        <v>0</v>
      </c>
      <c r="L5231" s="12">
        <f>(H5231 - I5231) * Dashboard!$I$13 * (Dashboard!$D$12 / 365) * 'Lookups and Calculations'!$F$12</f>
        <v>0</v>
      </c>
      <c r="M5231" s="3">
        <f>(G5231*2) * Dashboard!$I$13 * (Dashboard!$D$12 / 365) * 'Lookups and Calculations'!$F$12</f>
        <v>1602.0878730267946</v>
      </c>
      <c r="N5231" s="12">
        <f>H5231 * Dashboard!$I$14 * Dashboard!$I$15 * (Dashboard!$D$12 / 365) * 'Lookups and Calculations'!$F$12</f>
        <v>0</v>
      </c>
    </row>
    <row r="5232" spans="1:14" x14ac:dyDescent="0.35">
      <c r="A5232" s="2">
        <v>5231</v>
      </c>
      <c r="B5232" s="11">
        <v>-0.99087872992956061</v>
      </c>
      <c r="C5232" s="11">
        <v>1.6208831743776291</v>
      </c>
      <c r="D5232" s="3">
        <f>B5232*Dashboard!$D$11*Dashboard!$D$10*SQRT(Dashboard!$D$12/365)</f>
        <v>-246017.12153416191</v>
      </c>
      <c r="E5232" s="3">
        <f>IF(Dashboard!$I$3,C5232*Dashboard!$E$11*Dashboard!$E$10*SQRT(Dashboard!$D$12/365),0)</f>
        <v>804871.47591085488</v>
      </c>
      <c r="F5232" s="3">
        <f>D5232+IF(Dashboard!$I$3,E5232,0)</f>
        <v>558854.35437669302</v>
      </c>
      <c r="G5232" s="3">
        <f>IF(Dashboard!$I$4, ('Lookups and Calculations'!$F$9) / (1 - 'Lookups and Calculations'!$F$10), 'Lookups and Calculations'!$F$9)</f>
        <v>1951878.888340465</v>
      </c>
      <c r="H5232" s="12">
        <f t="shared" si="162"/>
        <v>0</v>
      </c>
      <c r="I5232" s="12">
        <f t="shared" si="163"/>
        <v>0</v>
      </c>
      <c r="J5232" s="13">
        <f>(1 - Dashboard!$I$9) * H5232 * Dashboard!$I$8 * 'Lookups and Calculations'!$F$12</f>
        <v>0</v>
      </c>
      <c r="K5232" s="12">
        <f>(1 - Dashboard!$I$11) * I5232 * Dashboard!$I$10 * 'Lookups and Calculations'!$F$12</f>
        <v>0</v>
      </c>
      <c r="L5232" s="12">
        <f>(H5232 - I5232) * Dashboard!$I$13 * (Dashboard!$D$12 / 365) * 'Lookups and Calculations'!$F$12</f>
        <v>0</v>
      </c>
      <c r="M5232" s="3">
        <f>(G5232*2) * Dashboard!$I$13 * (Dashboard!$D$12 / 365) * 'Lookups and Calculations'!$F$12</f>
        <v>1602.0878730267946</v>
      </c>
      <c r="N5232" s="12">
        <f>H5232 * Dashboard!$I$14 * Dashboard!$I$15 * (Dashboard!$D$12 / 365) * 'Lookups and Calculations'!$F$12</f>
        <v>0</v>
      </c>
    </row>
    <row r="5233" spans="1:14" x14ac:dyDescent="0.35">
      <c r="A5233" s="2">
        <v>5232</v>
      </c>
      <c r="B5233" s="11">
        <v>0.66591357678446883</v>
      </c>
      <c r="C5233" s="11">
        <v>-0.50556366513397788</v>
      </c>
      <c r="D5233" s="3">
        <f>B5233*Dashboard!$D$11*Dashboard!$D$10*SQRT(Dashboard!$D$12/365)</f>
        <v>165334.19923412745</v>
      </c>
      <c r="E5233" s="3">
        <f>IF(Dashboard!$I$3,C5233*Dashboard!$E$11*Dashboard!$E$10*SQRT(Dashboard!$D$12/365),0)</f>
        <v>-251044.47979696543</v>
      </c>
      <c r="F5233" s="3">
        <f>D5233+IF(Dashboard!$I$3,E5233,0)</f>
        <v>-85710.280562837987</v>
      </c>
      <c r="G5233" s="3">
        <f>IF(Dashboard!$I$4, ('Lookups and Calculations'!$F$9) / (1 - 'Lookups and Calculations'!$F$10), 'Lookups and Calculations'!$F$9)</f>
        <v>1951878.888340465</v>
      </c>
      <c r="H5233" s="12">
        <f t="shared" si="162"/>
        <v>0</v>
      </c>
      <c r="I5233" s="12">
        <f t="shared" si="163"/>
        <v>0</v>
      </c>
      <c r="J5233" s="13">
        <f>(1 - Dashboard!$I$9) * H5233 * Dashboard!$I$8 * 'Lookups and Calculations'!$F$12</f>
        <v>0</v>
      </c>
      <c r="K5233" s="12">
        <f>(1 - Dashboard!$I$11) * I5233 * Dashboard!$I$10 * 'Lookups and Calculations'!$F$12</f>
        <v>0</v>
      </c>
      <c r="L5233" s="12">
        <f>(H5233 - I5233) * Dashboard!$I$13 * (Dashboard!$D$12 / 365) * 'Lookups and Calculations'!$F$12</f>
        <v>0</v>
      </c>
      <c r="M5233" s="3">
        <f>(G5233*2) * Dashboard!$I$13 * (Dashboard!$D$12 / 365) * 'Lookups and Calculations'!$F$12</f>
        <v>1602.0878730267946</v>
      </c>
      <c r="N5233" s="12">
        <f>H5233 * Dashboard!$I$14 * Dashboard!$I$15 * (Dashboard!$D$12 / 365) * 'Lookups and Calculations'!$F$12</f>
        <v>0</v>
      </c>
    </row>
    <row r="5234" spans="1:14" x14ac:dyDescent="0.35">
      <c r="A5234" s="2">
        <v>5233</v>
      </c>
      <c r="B5234" s="11">
        <v>-0.15071595086507078</v>
      </c>
      <c r="C5234" s="11">
        <v>0.10713105461707875</v>
      </c>
      <c r="D5234" s="3">
        <f>B5234*Dashboard!$D$11*Dashboard!$D$10*SQRT(Dashboard!$D$12/365)</f>
        <v>-37420.022532671312</v>
      </c>
      <c r="E5234" s="3">
        <f>IF(Dashboard!$I$3,C5234*Dashboard!$E$11*Dashboard!$E$10*SQRT(Dashboard!$D$12/365),0)</f>
        <v>53197.374991965771</v>
      </c>
      <c r="F5234" s="3">
        <f>D5234+IF(Dashboard!$I$3,E5234,0)</f>
        <v>15777.35245929446</v>
      </c>
      <c r="G5234" s="3">
        <f>IF(Dashboard!$I$4, ('Lookups and Calculations'!$F$9) / (1 - 'Lookups and Calculations'!$F$10), 'Lookups and Calculations'!$F$9)</f>
        <v>1951878.888340465</v>
      </c>
      <c r="H5234" s="12">
        <f t="shared" si="162"/>
        <v>0</v>
      </c>
      <c r="I5234" s="12">
        <f t="shared" si="163"/>
        <v>0</v>
      </c>
      <c r="J5234" s="13">
        <f>(1 - Dashboard!$I$9) * H5234 * Dashboard!$I$8 * 'Lookups and Calculations'!$F$12</f>
        <v>0</v>
      </c>
      <c r="K5234" s="12">
        <f>(1 - Dashboard!$I$11) * I5234 * Dashboard!$I$10 * 'Lookups and Calculations'!$F$12</f>
        <v>0</v>
      </c>
      <c r="L5234" s="12">
        <f>(H5234 - I5234) * Dashboard!$I$13 * (Dashboard!$D$12 / 365) * 'Lookups and Calculations'!$F$12</f>
        <v>0</v>
      </c>
      <c r="M5234" s="3">
        <f>(G5234*2) * Dashboard!$I$13 * (Dashboard!$D$12 / 365) * 'Lookups and Calculations'!$F$12</f>
        <v>1602.0878730267946</v>
      </c>
      <c r="N5234" s="12">
        <f>H5234 * Dashboard!$I$14 * Dashboard!$I$15 * (Dashboard!$D$12 / 365) * 'Lookups and Calculations'!$F$12</f>
        <v>0</v>
      </c>
    </row>
    <row r="5235" spans="1:14" x14ac:dyDescent="0.35">
      <c r="A5235" s="2">
        <v>5234</v>
      </c>
      <c r="B5235" s="11">
        <v>1.3603873925038807</v>
      </c>
      <c r="C5235" s="11">
        <v>-0.8249676225562087</v>
      </c>
      <c r="D5235" s="3">
        <f>B5235*Dashboard!$D$11*Dashboard!$D$10*SQRT(Dashboard!$D$12/365)</f>
        <v>337759.3850449897</v>
      </c>
      <c r="E5235" s="3">
        <f>IF(Dashboard!$I$3,C5235*Dashboard!$E$11*Dashboard!$E$10*SQRT(Dashboard!$D$12/365),0)</f>
        <v>-409648.83740028844</v>
      </c>
      <c r="F5235" s="3">
        <f>D5235+IF(Dashboard!$I$3,E5235,0)</f>
        <v>-71889.452355298738</v>
      </c>
      <c r="G5235" s="3">
        <f>IF(Dashboard!$I$4, ('Lookups and Calculations'!$F$9) / (1 - 'Lookups and Calculations'!$F$10), 'Lookups and Calculations'!$F$9)</f>
        <v>1951878.888340465</v>
      </c>
      <c r="H5235" s="12">
        <f t="shared" si="162"/>
        <v>0</v>
      </c>
      <c r="I5235" s="12">
        <f t="shared" si="163"/>
        <v>0</v>
      </c>
      <c r="J5235" s="13">
        <f>(1 - Dashboard!$I$9) * H5235 * Dashboard!$I$8 * 'Lookups and Calculations'!$F$12</f>
        <v>0</v>
      </c>
      <c r="K5235" s="12">
        <f>(1 - Dashboard!$I$11) * I5235 * Dashboard!$I$10 * 'Lookups and Calculations'!$F$12</f>
        <v>0</v>
      </c>
      <c r="L5235" s="12">
        <f>(H5235 - I5235) * Dashboard!$I$13 * (Dashboard!$D$12 / 365) * 'Lookups and Calculations'!$F$12</f>
        <v>0</v>
      </c>
      <c r="M5235" s="3">
        <f>(G5235*2) * Dashboard!$I$13 * (Dashboard!$D$12 / 365) * 'Lookups and Calculations'!$F$12</f>
        <v>1602.0878730267946</v>
      </c>
      <c r="N5235" s="12">
        <f>H5235 * Dashboard!$I$14 * Dashboard!$I$15 * (Dashboard!$D$12 / 365) * 'Lookups and Calculations'!$F$12</f>
        <v>0</v>
      </c>
    </row>
    <row r="5236" spans="1:14" x14ac:dyDescent="0.35">
      <c r="A5236" s="2">
        <v>5235</v>
      </c>
      <c r="B5236" s="11">
        <v>0.87239511664850444</v>
      </c>
      <c r="C5236" s="11">
        <v>-1.9700778609406462E-3</v>
      </c>
      <c r="D5236" s="3">
        <f>B5236*Dashboard!$D$11*Dashboard!$D$10*SQRT(Dashboard!$D$12/365)</f>
        <v>216599.80071787559</v>
      </c>
      <c r="E5236" s="3">
        <f>IF(Dashboard!$I$3,C5236*Dashboard!$E$11*Dashboard!$E$10*SQRT(Dashboard!$D$12/365),0)</f>
        <v>-978.26882323178154</v>
      </c>
      <c r="F5236" s="3">
        <f>D5236+IF(Dashboard!$I$3,E5236,0)</f>
        <v>215621.53189464382</v>
      </c>
      <c r="G5236" s="3">
        <f>IF(Dashboard!$I$4, ('Lookups and Calculations'!$F$9) / (1 - 'Lookups and Calculations'!$F$10), 'Lookups and Calculations'!$F$9)</f>
        <v>1951878.888340465</v>
      </c>
      <c r="H5236" s="12">
        <f t="shared" si="162"/>
        <v>0</v>
      </c>
      <c r="I5236" s="12">
        <f t="shared" si="163"/>
        <v>0</v>
      </c>
      <c r="J5236" s="13">
        <f>(1 - Dashboard!$I$9) * H5236 * Dashboard!$I$8 * 'Lookups and Calculations'!$F$12</f>
        <v>0</v>
      </c>
      <c r="K5236" s="12">
        <f>(1 - Dashboard!$I$11) * I5236 * Dashboard!$I$10 * 'Lookups and Calculations'!$F$12</f>
        <v>0</v>
      </c>
      <c r="L5236" s="12">
        <f>(H5236 - I5236) * Dashboard!$I$13 * (Dashboard!$D$12 / 365) * 'Lookups and Calculations'!$F$12</f>
        <v>0</v>
      </c>
      <c r="M5236" s="3">
        <f>(G5236*2) * Dashboard!$I$13 * (Dashboard!$D$12 / 365) * 'Lookups and Calculations'!$F$12</f>
        <v>1602.0878730267946</v>
      </c>
      <c r="N5236" s="12">
        <f>H5236 * Dashboard!$I$14 * Dashboard!$I$15 * (Dashboard!$D$12 / 365) * 'Lookups and Calculations'!$F$12</f>
        <v>0</v>
      </c>
    </row>
    <row r="5237" spans="1:14" x14ac:dyDescent="0.35">
      <c r="A5237" s="2">
        <v>5236</v>
      </c>
      <c r="B5237" s="11">
        <v>-1.236298001785654</v>
      </c>
      <c r="C5237" s="11">
        <v>0.45520861971339854</v>
      </c>
      <c r="D5237" s="3">
        <f>B5237*Dashboard!$D$11*Dashboard!$D$10*SQRT(Dashboard!$D$12/365)</f>
        <v>-306950.25190354441</v>
      </c>
      <c r="E5237" s="3">
        <f>IF(Dashboard!$I$3,C5237*Dashboard!$E$11*Dashboard!$E$10*SQRT(Dashboard!$D$12/365),0)</f>
        <v>226040.00053041877</v>
      </c>
      <c r="F5237" s="3">
        <f>D5237+IF(Dashboard!$I$3,E5237,0)</f>
        <v>-80910.251373125648</v>
      </c>
      <c r="G5237" s="3">
        <f>IF(Dashboard!$I$4, ('Lookups and Calculations'!$F$9) / (1 - 'Lookups and Calculations'!$F$10), 'Lookups and Calculations'!$F$9)</f>
        <v>1951878.888340465</v>
      </c>
      <c r="H5237" s="12">
        <f t="shared" si="162"/>
        <v>0</v>
      </c>
      <c r="I5237" s="12">
        <f t="shared" si="163"/>
        <v>0</v>
      </c>
      <c r="J5237" s="13">
        <f>(1 - Dashboard!$I$9) * H5237 * Dashboard!$I$8 * 'Lookups and Calculations'!$F$12</f>
        <v>0</v>
      </c>
      <c r="K5237" s="12">
        <f>(1 - Dashboard!$I$11) * I5237 * Dashboard!$I$10 * 'Lookups and Calculations'!$F$12</f>
        <v>0</v>
      </c>
      <c r="L5237" s="12">
        <f>(H5237 - I5237) * Dashboard!$I$13 * (Dashboard!$D$12 / 365) * 'Lookups and Calculations'!$F$12</f>
        <v>0</v>
      </c>
      <c r="M5237" s="3">
        <f>(G5237*2) * Dashboard!$I$13 * (Dashboard!$D$12 / 365) * 'Lookups and Calculations'!$F$12</f>
        <v>1602.0878730267946</v>
      </c>
      <c r="N5237" s="12">
        <f>H5237 * Dashboard!$I$14 * Dashboard!$I$15 * (Dashboard!$D$12 / 365) * 'Lookups and Calculations'!$F$12</f>
        <v>0</v>
      </c>
    </row>
    <row r="5238" spans="1:14" x14ac:dyDescent="0.35">
      <c r="A5238" s="2">
        <v>5237</v>
      </c>
      <c r="B5238" s="11">
        <v>-5.4414012281549955E-2</v>
      </c>
      <c r="C5238" s="11">
        <v>-1.7570831760250764E-2</v>
      </c>
      <c r="D5238" s="3">
        <f>B5238*Dashboard!$D$11*Dashboard!$D$10*SQRT(Dashboard!$D$12/365)</f>
        <v>-13510.007096007696</v>
      </c>
      <c r="E5238" s="3">
        <f>IF(Dashboard!$I$3,C5238*Dashboard!$E$11*Dashboard!$E$10*SQRT(Dashboard!$D$12/365),0)</f>
        <v>-8725.0342994550265</v>
      </c>
      <c r="F5238" s="3">
        <f>D5238+IF(Dashboard!$I$3,E5238,0)</f>
        <v>-22235.041395462722</v>
      </c>
      <c r="G5238" s="3">
        <f>IF(Dashboard!$I$4, ('Lookups and Calculations'!$F$9) / (1 - 'Lookups and Calculations'!$F$10), 'Lookups and Calculations'!$F$9)</f>
        <v>1951878.888340465</v>
      </c>
      <c r="H5238" s="12">
        <f t="shared" si="162"/>
        <v>0</v>
      </c>
      <c r="I5238" s="12">
        <f t="shared" si="163"/>
        <v>0</v>
      </c>
      <c r="J5238" s="13">
        <f>(1 - Dashboard!$I$9) * H5238 * Dashboard!$I$8 * 'Lookups and Calculations'!$F$12</f>
        <v>0</v>
      </c>
      <c r="K5238" s="12">
        <f>(1 - Dashboard!$I$11) * I5238 * Dashboard!$I$10 * 'Lookups and Calculations'!$F$12</f>
        <v>0</v>
      </c>
      <c r="L5238" s="12">
        <f>(H5238 - I5238) * Dashboard!$I$13 * (Dashboard!$D$12 / 365) * 'Lookups and Calculations'!$F$12</f>
        <v>0</v>
      </c>
      <c r="M5238" s="3">
        <f>(G5238*2) * Dashboard!$I$13 * (Dashboard!$D$12 / 365) * 'Lookups and Calculations'!$F$12</f>
        <v>1602.0878730267946</v>
      </c>
      <c r="N5238" s="12">
        <f>H5238 * Dashboard!$I$14 * Dashboard!$I$15 * (Dashboard!$D$12 / 365) * 'Lookups and Calculations'!$F$12</f>
        <v>0</v>
      </c>
    </row>
    <row r="5239" spans="1:14" x14ac:dyDescent="0.35">
      <c r="A5239" s="2">
        <v>5238</v>
      </c>
      <c r="B5239" s="11">
        <v>-0.33895253683586335</v>
      </c>
      <c r="C5239" s="11">
        <v>-0.18493919305238943</v>
      </c>
      <c r="D5239" s="3">
        <f>B5239*Dashboard!$D$11*Dashboard!$D$10*SQRT(Dashboard!$D$12/365)</f>
        <v>-84155.734632621461</v>
      </c>
      <c r="E5239" s="3">
        <f>IF(Dashboard!$I$3,C5239*Dashboard!$E$11*Dashboard!$E$10*SQRT(Dashboard!$D$12/365),0)</f>
        <v>-91834.059122116567</v>
      </c>
      <c r="F5239" s="3">
        <f>D5239+IF(Dashboard!$I$3,E5239,0)</f>
        <v>-175989.79375473803</v>
      </c>
      <c r="G5239" s="3">
        <f>IF(Dashboard!$I$4, ('Lookups and Calculations'!$F$9) / (1 - 'Lookups and Calculations'!$F$10), 'Lookups and Calculations'!$F$9)</f>
        <v>1951878.888340465</v>
      </c>
      <c r="H5239" s="12">
        <f t="shared" si="162"/>
        <v>0</v>
      </c>
      <c r="I5239" s="12">
        <f t="shared" si="163"/>
        <v>0</v>
      </c>
      <c r="J5239" s="13">
        <f>(1 - Dashboard!$I$9) * H5239 * Dashboard!$I$8 * 'Lookups and Calculations'!$F$12</f>
        <v>0</v>
      </c>
      <c r="K5239" s="12">
        <f>(1 - Dashboard!$I$11) * I5239 * Dashboard!$I$10 * 'Lookups and Calculations'!$F$12</f>
        <v>0</v>
      </c>
      <c r="L5239" s="12">
        <f>(H5239 - I5239) * Dashboard!$I$13 * (Dashboard!$D$12 / 365) * 'Lookups and Calculations'!$F$12</f>
        <v>0</v>
      </c>
      <c r="M5239" s="3">
        <f>(G5239*2) * Dashboard!$I$13 * (Dashboard!$D$12 / 365) * 'Lookups and Calculations'!$F$12</f>
        <v>1602.0878730267946</v>
      </c>
      <c r="N5239" s="12">
        <f>H5239 * Dashboard!$I$14 * Dashboard!$I$15 * (Dashboard!$D$12 / 365) * 'Lookups and Calculations'!$F$12</f>
        <v>0</v>
      </c>
    </row>
    <row r="5240" spans="1:14" x14ac:dyDescent="0.35">
      <c r="A5240" s="2">
        <v>5239</v>
      </c>
      <c r="B5240" s="11">
        <v>1.2225781451585871</v>
      </c>
      <c r="C5240" s="11">
        <v>4.3158161072296697E-2</v>
      </c>
      <c r="D5240" s="3">
        <f>B5240*Dashboard!$D$11*Dashboard!$D$10*SQRT(Dashboard!$D$12/365)</f>
        <v>303543.86166294216</v>
      </c>
      <c r="E5240" s="3">
        <f>IF(Dashboard!$I$3,C5240*Dashboard!$E$11*Dashboard!$E$10*SQRT(Dashboard!$D$12/365),0)</f>
        <v>21430.768946809341</v>
      </c>
      <c r="F5240" s="3">
        <f>D5240+IF(Dashboard!$I$3,E5240,0)</f>
        <v>324974.6306097515</v>
      </c>
      <c r="G5240" s="3">
        <f>IF(Dashboard!$I$4, ('Lookups and Calculations'!$F$9) / (1 - 'Lookups and Calculations'!$F$10), 'Lookups and Calculations'!$F$9)</f>
        <v>1951878.888340465</v>
      </c>
      <c r="H5240" s="12">
        <f t="shared" si="162"/>
        <v>0</v>
      </c>
      <c r="I5240" s="12">
        <f t="shared" si="163"/>
        <v>0</v>
      </c>
      <c r="J5240" s="13">
        <f>(1 - Dashboard!$I$9) * H5240 * Dashboard!$I$8 * 'Lookups and Calculations'!$F$12</f>
        <v>0</v>
      </c>
      <c r="K5240" s="12">
        <f>(1 - Dashboard!$I$11) * I5240 * Dashboard!$I$10 * 'Lookups and Calculations'!$F$12</f>
        <v>0</v>
      </c>
      <c r="L5240" s="12">
        <f>(H5240 - I5240) * Dashboard!$I$13 * (Dashboard!$D$12 / 365) * 'Lookups and Calculations'!$F$12</f>
        <v>0</v>
      </c>
      <c r="M5240" s="3">
        <f>(G5240*2) * Dashboard!$I$13 * (Dashboard!$D$12 / 365) * 'Lookups and Calculations'!$F$12</f>
        <v>1602.0878730267946</v>
      </c>
      <c r="N5240" s="12">
        <f>H5240 * Dashboard!$I$14 * Dashboard!$I$15 * (Dashboard!$D$12 / 365) * 'Lookups and Calculations'!$F$12</f>
        <v>0</v>
      </c>
    </row>
    <row r="5241" spans="1:14" x14ac:dyDescent="0.35">
      <c r="A5241" s="2">
        <v>5240</v>
      </c>
      <c r="B5241" s="11">
        <v>0.75014905928398712</v>
      </c>
      <c r="C5241" s="11">
        <v>-2.0126696071419339</v>
      </c>
      <c r="D5241" s="3">
        <f>B5241*Dashboard!$D$11*Dashboard!$D$10*SQRT(Dashboard!$D$12/365)</f>
        <v>186248.33363788636</v>
      </c>
      <c r="E5241" s="3">
        <f>IF(Dashboard!$I$3,C5241*Dashboard!$E$11*Dashboard!$E$10*SQRT(Dashboard!$D$12/365),0)</f>
        <v>-999418.33120900742</v>
      </c>
      <c r="F5241" s="3">
        <f>D5241+IF(Dashboard!$I$3,E5241,0)</f>
        <v>-813169.99757112109</v>
      </c>
      <c r="G5241" s="3">
        <f>IF(Dashboard!$I$4, ('Lookups and Calculations'!$F$9) / (1 - 'Lookups and Calculations'!$F$10), 'Lookups and Calculations'!$F$9)</f>
        <v>1951878.888340465</v>
      </c>
      <c r="H5241" s="12">
        <f t="shared" si="162"/>
        <v>0</v>
      </c>
      <c r="I5241" s="12">
        <f t="shared" si="163"/>
        <v>0</v>
      </c>
      <c r="J5241" s="13">
        <f>(1 - Dashboard!$I$9) * H5241 * Dashboard!$I$8 * 'Lookups and Calculations'!$F$12</f>
        <v>0</v>
      </c>
      <c r="K5241" s="12">
        <f>(1 - Dashboard!$I$11) * I5241 * Dashboard!$I$10 * 'Lookups and Calculations'!$F$12</f>
        <v>0</v>
      </c>
      <c r="L5241" s="12">
        <f>(H5241 - I5241) * Dashboard!$I$13 * (Dashboard!$D$12 / 365) * 'Lookups and Calculations'!$F$12</f>
        <v>0</v>
      </c>
      <c r="M5241" s="3">
        <f>(G5241*2) * Dashboard!$I$13 * (Dashboard!$D$12 / 365) * 'Lookups and Calculations'!$F$12</f>
        <v>1602.0878730267946</v>
      </c>
      <c r="N5241" s="12">
        <f>H5241 * Dashboard!$I$14 * Dashboard!$I$15 * (Dashboard!$D$12 / 365) * 'Lookups and Calculations'!$F$12</f>
        <v>0</v>
      </c>
    </row>
    <row r="5242" spans="1:14" x14ac:dyDescent="0.35">
      <c r="A5242" s="2">
        <v>5241</v>
      </c>
      <c r="B5242" s="11">
        <v>1.3518250198300126</v>
      </c>
      <c r="C5242" s="11">
        <v>-0.60342818206941418</v>
      </c>
      <c r="D5242" s="3">
        <f>B5242*Dashboard!$D$11*Dashboard!$D$10*SQRT(Dashboard!$D$12/365)</f>
        <v>335633.50403139938</v>
      </c>
      <c r="E5242" s="3">
        <f>IF(Dashboard!$I$3,C5242*Dashboard!$E$11*Dashboard!$E$10*SQRT(Dashboard!$D$12/365),0)</f>
        <v>-299640.43009756139</v>
      </c>
      <c r="F5242" s="3">
        <f>D5242+IF(Dashboard!$I$3,E5242,0)</f>
        <v>35993.073933837994</v>
      </c>
      <c r="G5242" s="3">
        <f>IF(Dashboard!$I$4, ('Lookups and Calculations'!$F$9) / (1 - 'Lookups and Calculations'!$F$10), 'Lookups and Calculations'!$F$9)</f>
        <v>1951878.888340465</v>
      </c>
      <c r="H5242" s="12">
        <f t="shared" si="162"/>
        <v>0</v>
      </c>
      <c r="I5242" s="12">
        <f t="shared" si="163"/>
        <v>0</v>
      </c>
      <c r="J5242" s="13">
        <f>(1 - Dashboard!$I$9) * H5242 * Dashboard!$I$8 * 'Lookups and Calculations'!$F$12</f>
        <v>0</v>
      </c>
      <c r="K5242" s="12">
        <f>(1 - Dashboard!$I$11) * I5242 * Dashboard!$I$10 * 'Lookups and Calculations'!$F$12</f>
        <v>0</v>
      </c>
      <c r="L5242" s="12">
        <f>(H5242 - I5242) * Dashboard!$I$13 * (Dashboard!$D$12 / 365) * 'Lookups and Calculations'!$F$12</f>
        <v>0</v>
      </c>
      <c r="M5242" s="3">
        <f>(G5242*2) * Dashboard!$I$13 * (Dashboard!$D$12 / 365) * 'Lookups and Calculations'!$F$12</f>
        <v>1602.0878730267946</v>
      </c>
      <c r="N5242" s="12">
        <f>H5242 * Dashboard!$I$14 * Dashboard!$I$15 * (Dashboard!$D$12 / 365) * 'Lookups and Calculations'!$F$12</f>
        <v>0</v>
      </c>
    </row>
    <row r="5243" spans="1:14" x14ac:dyDescent="0.35">
      <c r="A5243" s="2">
        <v>5242</v>
      </c>
      <c r="B5243" s="11">
        <v>-0.56728717394002515</v>
      </c>
      <c r="C5243" s="11">
        <v>-0.2587200731494203</v>
      </c>
      <c r="D5243" s="3">
        <f>B5243*Dashboard!$D$11*Dashboard!$D$10*SQRT(Dashboard!$D$12/365)</f>
        <v>-140847.06170440817</v>
      </c>
      <c r="E5243" s="3">
        <f>IF(Dashboard!$I$3,C5243*Dashboard!$E$11*Dashboard!$E$10*SQRT(Dashboard!$D$12/365),0)</f>
        <v>-128470.95362285739</v>
      </c>
      <c r="F5243" s="3">
        <f>D5243+IF(Dashboard!$I$3,E5243,0)</f>
        <v>-269318.01532726554</v>
      </c>
      <c r="G5243" s="3">
        <f>IF(Dashboard!$I$4, ('Lookups and Calculations'!$F$9) / (1 - 'Lookups and Calculations'!$F$10), 'Lookups and Calculations'!$F$9)</f>
        <v>1951878.888340465</v>
      </c>
      <c r="H5243" s="12">
        <f t="shared" si="162"/>
        <v>0</v>
      </c>
      <c r="I5243" s="12">
        <f t="shared" si="163"/>
        <v>0</v>
      </c>
      <c r="J5243" s="13">
        <f>(1 - Dashboard!$I$9) * H5243 * Dashboard!$I$8 * 'Lookups and Calculations'!$F$12</f>
        <v>0</v>
      </c>
      <c r="K5243" s="12">
        <f>(1 - Dashboard!$I$11) * I5243 * Dashboard!$I$10 * 'Lookups and Calculations'!$F$12</f>
        <v>0</v>
      </c>
      <c r="L5243" s="12">
        <f>(H5243 - I5243) * Dashboard!$I$13 * (Dashboard!$D$12 / 365) * 'Lookups and Calculations'!$F$12</f>
        <v>0</v>
      </c>
      <c r="M5243" s="3">
        <f>(G5243*2) * Dashboard!$I$13 * (Dashboard!$D$12 / 365) * 'Lookups and Calculations'!$F$12</f>
        <v>1602.0878730267946</v>
      </c>
      <c r="N5243" s="12">
        <f>H5243 * Dashboard!$I$14 * Dashboard!$I$15 * (Dashboard!$D$12 / 365) * 'Lookups and Calculations'!$F$12</f>
        <v>0</v>
      </c>
    </row>
    <row r="5244" spans="1:14" x14ac:dyDescent="0.35">
      <c r="A5244" s="2">
        <v>5243</v>
      </c>
      <c r="B5244" s="11">
        <v>-0.52411078518745624</v>
      </c>
      <c r="C5244" s="11">
        <v>0.87994459950564041</v>
      </c>
      <c r="D5244" s="3">
        <f>B5244*Dashboard!$D$11*Dashboard!$D$10*SQRT(Dashboard!$D$12/365)</f>
        <v>-130127.15163034484</v>
      </c>
      <c r="E5244" s="3">
        <f>IF(Dashboard!$I$3,C5244*Dashboard!$E$11*Dashboard!$E$10*SQRT(Dashboard!$D$12/365),0)</f>
        <v>436948.39931683219</v>
      </c>
      <c r="F5244" s="3">
        <f>D5244+IF(Dashboard!$I$3,E5244,0)</f>
        <v>306821.24768648733</v>
      </c>
      <c r="G5244" s="3">
        <f>IF(Dashboard!$I$4, ('Lookups and Calculations'!$F$9) / (1 - 'Lookups and Calculations'!$F$10), 'Lookups and Calculations'!$F$9)</f>
        <v>1951878.888340465</v>
      </c>
      <c r="H5244" s="12">
        <f t="shared" si="162"/>
        <v>0</v>
      </c>
      <c r="I5244" s="12">
        <f t="shared" si="163"/>
        <v>0</v>
      </c>
      <c r="J5244" s="13">
        <f>(1 - Dashboard!$I$9) * H5244 * Dashboard!$I$8 * 'Lookups and Calculations'!$F$12</f>
        <v>0</v>
      </c>
      <c r="K5244" s="12">
        <f>(1 - Dashboard!$I$11) * I5244 * Dashboard!$I$10 * 'Lookups and Calculations'!$F$12</f>
        <v>0</v>
      </c>
      <c r="L5244" s="12">
        <f>(H5244 - I5244) * Dashboard!$I$13 * (Dashboard!$D$12 / 365) * 'Lookups and Calculations'!$F$12</f>
        <v>0</v>
      </c>
      <c r="M5244" s="3">
        <f>(G5244*2) * Dashboard!$I$13 * (Dashboard!$D$12 / 365) * 'Lookups and Calculations'!$F$12</f>
        <v>1602.0878730267946</v>
      </c>
      <c r="N5244" s="12">
        <f>H5244 * Dashboard!$I$14 * Dashboard!$I$15 * (Dashboard!$D$12 / 365) * 'Lookups and Calculations'!$F$12</f>
        <v>0</v>
      </c>
    </row>
    <row r="5245" spans="1:14" x14ac:dyDescent="0.35">
      <c r="A5245" s="2">
        <v>5244</v>
      </c>
      <c r="B5245" s="11">
        <v>0.89929269823237823</v>
      </c>
      <c r="C5245" s="11">
        <v>0.32651496711749373</v>
      </c>
      <c r="D5245" s="3">
        <f>B5245*Dashboard!$D$11*Dashboard!$D$10*SQRT(Dashboard!$D$12/365)</f>
        <v>223277.97979026855</v>
      </c>
      <c r="E5245" s="3">
        <f>IF(Dashboard!$I$3,C5245*Dashboard!$E$11*Dashboard!$E$10*SQRT(Dashboard!$D$12/365),0)</f>
        <v>162135.42570194782</v>
      </c>
      <c r="F5245" s="3">
        <f>D5245+IF(Dashboard!$I$3,E5245,0)</f>
        <v>385413.40549221635</v>
      </c>
      <c r="G5245" s="3">
        <f>IF(Dashboard!$I$4, ('Lookups and Calculations'!$F$9) / (1 - 'Lookups and Calculations'!$F$10), 'Lookups and Calculations'!$F$9)</f>
        <v>1951878.888340465</v>
      </c>
      <c r="H5245" s="12">
        <f t="shared" si="162"/>
        <v>0</v>
      </c>
      <c r="I5245" s="12">
        <f t="shared" si="163"/>
        <v>0</v>
      </c>
      <c r="J5245" s="13">
        <f>(1 - Dashboard!$I$9) * H5245 * Dashboard!$I$8 * 'Lookups and Calculations'!$F$12</f>
        <v>0</v>
      </c>
      <c r="K5245" s="12">
        <f>(1 - Dashboard!$I$11) * I5245 * Dashboard!$I$10 * 'Lookups and Calculations'!$F$12</f>
        <v>0</v>
      </c>
      <c r="L5245" s="12">
        <f>(H5245 - I5245) * Dashboard!$I$13 * (Dashboard!$D$12 / 365) * 'Lookups and Calculations'!$F$12</f>
        <v>0</v>
      </c>
      <c r="M5245" s="3">
        <f>(G5245*2) * Dashboard!$I$13 * (Dashboard!$D$12 / 365) * 'Lookups and Calculations'!$F$12</f>
        <v>1602.0878730267946</v>
      </c>
      <c r="N5245" s="12">
        <f>H5245 * Dashboard!$I$14 * Dashboard!$I$15 * (Dashboard!$D$12 / 365) * 'Lookups and Calculations'!$F$12</f>
        <v>0</v>
      </c>
    </row>
    <row r="5246" spans="1:14" x14ac:dyDescent="0.35">
      <c r="A5246" s="2">
        <v>5245</v>
      </c>
      <c r="B5246" s="11">
        <v>-0.26545332437860986</v>
      </c>
      <c r="C5246" s="11">
        <v>-0.20530733929394299</v>
      </c>
      <c r="D5246" s="3">
        <f>B5246*Dashboard!$D$11*Dashboard!$D$10*SQRT(Dashboard!$D$12/365)</f>
        <v>-65907.220321443601</v>
      </c>
      <c r="E5246" s="3">
        <f>IF(Dashboard!$I$3,C5246*Dashboard!$E$11*Dashboard!$E$10*SQRT(Dashboard!$D$12/365),0)</f>
        <v>-101948.13778377094</v>
      </c>
      <c r="F5246" s="3">
        <f>D5246+IF(Dashboard!$I$3,E5246,0)</f>
        <v>-167855.35810521455</v>
      </c>
      <c r="G5246" s="3">
        <f>IF(Dashboard!$I$4, ('Lookups and Calculations'!$F$9) / (1 - 'Lookups and Calculations'!$F$10), 'Lookups and Calculations'!$F$9)</f>
        <v>1951878.888340465</v>
      </c>
      <c r="H5246" s="12">
        <f t="shared" si="162"/>
        <v>0</v>
      </c>
      <c r="I5246" s="12">
        <f t="shared" si="163"/>
        <v>0</v>
      </c>
      <c r="J5246" s="13">
        <f>(1 - Dashboard!$I$9) * H5246 * Dashboard!$I$8 * 'Lookups and Calculations'!$F$12</f>
        <v>0</v>
      </c>
      <c r="K5246" s="12">
        <f>(1 - Dashboard!$I$11) * I5246 * Dashboard!$I$10 * 'Lookups and Calculations'!$F$12</f>
        <v>0</v>
      </c>
      <c r="L5246" s="12">
        <f>(H5246 - I5246) * Dashboard!$I$13 * (Dashboard!$D$12 / 365) * 'Lookups and Calculations'!$F$12</f>
        <v>0</v>
      </c>
      <c r="M5246" s="3">
        <f>(G5246*2) * Dashboard!$I$13 * (Dashboard!$D$12 / 365) * 'Lookups and Calculations'!$F$12</f>
        <v>1602.0878730267946</v>
      </c>
      <c r="N5246" s="12">
        <f>H5246 * Dashboard!$I$14 * Dashboard!$I$15 * (Dashboard!$D$12 / 365) * 'Lookups and Calculations'!$F$12</f>
        <v>0</v>
      </c>
    </row>
    <row r="5247" spans="1:14" x14ac:dyDescent="0.35">
      <c r="A5247" s="2">
        <v>5246</v>
      </c>
      <c r="B5247" s="11">
        <v>0.15102785598972379</v>
      </c>
      <c r="C5247" s="11">
        <v>1.5494026310338771</v>
      </c>
      <c r="D5247" s="3">
        <f>B5247*Dashboard!$D$11*Dashboard!$D$10*SQRT(Dashboard!$D$12/365)</f>
        <v>37497.462888025744</v>
      </c>
      <c r="E5247" s="3">
        <f>IF(Dashboard!$I$3,C5247*Dashboard!$E$11*Dashboard!$E$10*SQRT(Dashboard!$D$12/365),0)</f>
        <v>769376.84475578333</v>
      </c>
      <c r="F5247" s="3">
        <f>D5247+IF(Dashboard!$I$3,E5247,0)</f>
        <v>806874.30764380912</v>
      </c>
      <c r="G5247" s="3">
        <f>IF(Dashboard!$I$4, ('Lookups and Calculations'!$F$9) / (1 - 'Lookups and Calculations'!$F$10), 'Lookups and Calculations'!$F$9)</f>
        <v>1951878.888340465</v>
      </c>
      <c r="H5247" s="12">
        <f t="shared" si="162"/>
        <v>0</v>
      </c>
      <c r="I5247" s="12">
        <f t="shared" si="163"/>
        <v>0</v>
      </c>
      <c r="J5247" s="13">
        <f>(1 - Dashboard!$I$9) * H5247 * Dashboard!$I$8 * 'Lookups and Calculations'!$F$12</f>
        <v>0</v>
      </c>
      <c r="K5247" s="12">
        <f>(1 - Dashboard!$I$11) * I5247 * Dashboard!$I$10 * 'Lookups and Calculations'!$F$12</f>
        <v>0</v>
      </c>
      <c r="L5247" s="12">
        <f>(H5247 - I5247) * Dashboard!$I$13 * (Dashboard!$D$12 / 365) * 'Lookups and Calculations'!$F$12</f>
        <v>0</v>
      </c>
      <c r="M5247" s="3">
        <f>(G5247*2) * Dashboard!$I$13 * (Dashboard!$D$12 / 365) * 'Lookups and Calculations'!$F$12</f>
        <v>1602.0878730267946</v>
      </c>
      <c r="N5247" s="12">
        <f>H5247 * Dashboard!$I$14 * Dashboard!$I$15 * (Dashboard!$D$12 / 365) * 'Lookups and Calculations'!$F$12</f>
        <v>0</v>
      </c>
    </row>
    <row r="5248" spans="1:14" x14ac:dyDescent="0.35">
      <c r="A5248" s="2">
        <v>5247</v>
      </c>
      <c r="B5248" s="11">
        <v>-1.4142990117600693</v>
      </c>
      <c r="C5248" s="11">
        <v>0.7272065600484624</v>
      </c>
      <c r="D5248" s="3">
        <f>B5248*Dashboard!$D$11*Dashboard!$D$10*SQRT(Dashboard!$D$12/365)</f>
        <v>-351144.65711314289</v>
      </c>
      <c r="E5248" s="3">
        <f>IF(Dashboard!$I$3,C5248*Dashboard!$E$11*Dashboard!$E$10*SQRT(Dashboard!$D$12/365),0)</f>
        <v>361104.25879582734</v>
      </c>
      <c r="F5248" s="3">
        <f>D5248+IF(Dashboard!$I$3,E5248,0)</f>
        <v>9959.6016826844425</v>
      </c>
      <c r="G5248" s="3">
        <f>IF(Dashboard!$I$4, ('Lookups and Calculations'!$F$9) / (1 - 'Lookups and Calculations'!$F$10), 'Lookups and Calculations'!$F$9)</f>
        <v>1951878.888340465</v>
      </c>
      <c r="H5248" s="12">
        <f t="shared" si="162"/>
        <v>0</v>
      </c>
      <c r="I5248" s="12">
        <f t="shared" si="163"/>
        <v>0</v>
      </c>
      <c r="J5248" s="13">
        <f>(1 - Dashboard!$I$9) * H5248 * Dashboard!$I$8 * 'Lookups and Calculations'!$F$12</f>
        <v>0</v>
      </c>
      <c r="K5248" s="12">
        <f>(1 - Dashboard!$I$11) * I5248 * Dashboard!$I$10 * 'Lookups and Calculations'!$F$12</f>
        <v>0</v>
      </c>
      <c r="L5248" s="12">
        <f>(H5248 - I5248) * Dashboard!$I$13 * (Dashboard!$D$12 / 365) * 'Lookups and Calculations'!$F$12</f>
        <v>0</v>
      </c>
      <c r="M5248" s="3">
        <f>(G5248*2) * Dashboard!$I$13 * (Dashboard!$D$12 / 365) * 'Lookups and Calculations'!$F$12</f>
        <v>1602.0878730267946</v>
      </c>
      <c r="N5248" s="12">
        <f>H5248 * Dashboard!$I$14 * Dashboard!$I$15 * (Dashboard!$D$12 / 365) * 'Lookups and Calculations'!$F$12</f>
        <v>0</v>
      </c>
    </row>
    <row r="5249" spans="1:14" x14ac:dyDescent="0.35">
      <c r="A5249" s="2">
        <v>5248</v>
      </c>
      <c r="B5249" s="11">
        <v>0.18543240267739561</v>
      </c>
      <c r="C5249" s="11">
        <v>2.0161423259018703</v>
      </c>
      <c r="D5249" s="3">
        <f>B5249*Dashboard!$D$11*Dashboard!$D$10*SQRT(Dashboard!$D$12/365)</f>
        <v>46039.48451804943</v>
      </c>
      <c r="E5249" s="3">
        <f>IF(Dashboard!$I$3,C5249*Dashboard!$E$11*Dashboard!$E$10*SQRT(Dashboard!$D$12/365),0)</f>
        <v>1001142.7567061174</v>
      </c>
      <c r="F5249" s="3">
        <f>D5249+IF(Dashboard!$I$3,E5249,0)</f>
        <v>1047182.2412241668</v>
      </c>
      <c r="G5249" s="3">
        <f>IF(Dashboard!$I$4, ('Lookups and Calculations'!$F$9) / (1 - 'Lookups and Calculations'!$F$10), 'Lookups and Calculations'!$F$9)</f>
        <v>1951878.888340465</v>
      </c>
      <c r="H5249" s="12">
        <f t="shared" si="162"/>
        <v>0</v>
      </c>
      <c r="I5249" s="12">
        <f t="shared" si="163"/>
        <v>0</v>
      </c>
      <c r="J5249" s="13">
        <f>(1 - Dashboard!$I$9) * H5249 * Dashboard!$I$8 * 'Lookups and Calculations'!$F$12</f>
        <v>0</v>
      </c>
      <c r="K5249" s="12">
        <f>(1 - Dashboard!$I$11) * I5249 * Dashboard!$I$10 * 'Lookups and Calculations'!$F$12</f>
        <v>0</v>
      </c>
      <c r="L5249" s="12">
        <f>(H5249 - I5249) * Dashboard!$I$13 * (Dashboard!$D$12 / 365) * 'Lookups and Calculations'!$F$12</f>
        <v>0</v>
      </c>
      <c r="M5249" s="3">
        <f>(G5249*2) * Dashboard!$I$13 * (Dashboard!$D$12 / 365) * 'Lookups and Calculations'!$F$12</f>
        <v>1602.0878730267946</v>
      </c>
      <c r="N5249" s="12">
        <f>H5249 * Dashboard!$I$14 * Dashboard!$I$15 * (Dashboard!$D$12 / 365) * 'Lookups and Calculations'!$F$12</f>
        <v>0</v>
      </c>
    </row>
    <row r="5250" spans="1:14" x14ac:dyDescent="0.35">
      <c r="A5250" s="2">
        <v>5249</v>
      </c>
      <c r="B5250" s="11">
        <v>1.9489642751669891</v>
      </c>
      <c r="C5250" s="11">
        <v>-0.54341415386257597</v>
      </c>
      <c r="D5250" s="3">
        <f>B5250*Dashboard!$D$11*Dashboard!$D$10*SQRT(Dashboard!$D$12/365)</f>
        <v>483892.29324115376</v>
      </c>
      <c r="E5250" s="3">
        <f>IF(Dashboard!$I$3,C5250*Dashboard!$E$11*Dashboard!$E$10*SQRT(Dashboard!$D$12/365),0)</f>
        <v>-269839.65221192467</v>
      </c>
      <c r="F5250" s="3">
        <f>D5250+IF(Dashboard!$I$3,E5250,0)</f>
        <v>214052.6410292291</v>
      </c>
      <c r="G5250" s="3">
        <f>IF(Dashboard!$I$4, ('Lookups and Calculations'!$F$9) / (1 - 'Lookups and Calculations'!$F$10), 'Lookups and Calculations'!$F$9)</f>
        <v>1951878.888340465</v>
      </c>
      <c r="H5250" s="12">
        <f t="shared" si="162"/>
        <v>0</v>
      </c>
      <c r="I5250" s="12">
        <f t="shared" si="163"/>
        <v>0</v>
      </c>
      <c r="J5250" s="13">
        <f>(1 - Dashboard!$I$9) * H5250 * Dashboard!$I$8 * 'Lookups and Calculations'!$F$12</f>
        <v>0</v>
      </c>
      <c r="K5250" s="12">
        <f>(1 - Dashboard!$I$11) * I5250 * Dashboard!$I$10 * 'Lookups and Calculations'!$F$12</f>
        <v>0</v>
      </c>
      <c r="L5250" s="12">
        <f>(H5250 - I5250) * Dashboard!$I$13 * (Dashboard!$D$12 / 365) * 'Lookups and Calculations'!$F$12</f>
        <v>0</v>
      </c>
      <c r="M5250" s="3">
        <f>(G5250*2) * Dashboard!$I$13 * (Dashboard!$D$12 / 365) * 'Lookups and Calculations'!$F$12</f>
        <v>1602.0878730267946</v>
      </c>
      <c r="N5250" s="12">
        <f>H5250 * Dashboard!$I$14 * Dashboard!$I$15 * (Dashboard!$D$12 / 365) * 'Lookups and Calculations'!$F$12</f>
        <v>0</v>
      </c>
    </row>
    <row r="5251" spans="1:14" x14ac:dyDescent="0.35">
      <c r="A5251" s="2">
        <v>5250</v>
      </c>
      <c r="B5251" s="11">
        <v>0.2541363823127607</v>
      </c>
      <c r="C5251" s="11">
        <v>-0.45415160154697481</v>
      </c>
      <c r="D5251" s="3">
        <f>B5251*Dashboard!$D$11*Dashboard!$D$10*SQRT(Dashboard!$D$12/365)</f>
        <v>63097.429953043022</v>
      </c>
      <c r="E5251" s="3">
        <f>IF(Dashboard!$I$3,C5251*Dashboard!$E$11*Dashboard!$E$10*SQRT(Dashboard!$D$12/365),0)</f>
        <v>-225515.1238550836</v>
      </c>
      <c r="F5251" s="3">
        <f>D5251+IF(Dashboard!$I$3,E5251,0)</f>
        <v>-162417.69390204057</v>
      </c>
      <c r="G5251" s="3">
        <f>IF(Dashboard!$I$4, ('Lookups and Calculations'!$F$9) / (1 - 'Lookups and Calculations'!$F$10), 'Lookups and Calculations'!$F$9)</f>
        <v>1951878.888340465</v>
      </c>
      <c r="H5251" s="12">
        <f t="shared" ref="H5251:H5314" si="164">MAX(0,F5251-G5251)</f>
        <v>0</v>
      </c>
      <c r="I5251" s="12">
        <f t="shared" ref="I5251:I5314" si="165">MAX(0,-F5251-G5251)</f>
        <v>0</v>
      </c>
      <c r="J5251" s="13">
        <f>(1 - Dashboard!$I$9) * H5251 * Dashboard!$I$8 * 'Lookups and Calculations'!$F$12</f>
        <v>0</v>
      </c>
      <c r="K5251" s="12">
        <f>(1 - Dashboard!$I$11) * I5251 * Dashboard!$I$10 * 'Lookups and Calculations'!$F$12</f>
        <v>0</v>
      </c>
      <c r="L5251" s="12">
        <f>(H5251 - I5251) * Dashboard!$I$13 * (Dashboard!$D$12 / 365) * 'Lookups and Calculations'!$F$12</f>
        <v>0</v>
      </c>
      <c r="M5251" s="3">
        <f>(G5251*2) * Dashboard!$I$13 * (Dashboard!$D$12 / 365) * 'Lookups and Calculations'!$F$12</f>
        <v>1602.0878730267946</v>
      </c>
      <c r="N5251" s="12">
        <f>H5251 * Dashboard!$I$14 * Dashboard!$I$15 * (Dashboard!$D$12 / 365) * 'Lookups and Calculations'!$F$12</f>
        <v>0</v>
      </c>
    </row>
    <row r="5252" spans="1:14" x14ac:dyDescent="0.35">
      <c r="A5252" s="2">
        <v>5251</v>
      </c>
      <c r="B5252" s="11">
        <v>1.2993441740229266</v>
      </c>
      <c r="C5252" s="11">
        <v>1.0374166718687778</v>
      </c>
      <c r="D5252" s="3">
        <f>B5252*Dashboard!$D$11*Dashboard!$D$10*SQRT(Dashboard!$D$12/365)</f>
        <v>322603.46692276618</v>
      </c>
      <c r="E5252" s="3">
        <f>IF(Dashboard!$I$3,C5252*Dashboard!$E$11*Dashboard!$E$10*SQRT(Dashboard!$D$12/365),0)</f>
        <v>515143.28794372262</v>
      </c>
      <c r="F5252" s="3">
        <f>D5252+IF(Dashboard!$I$3,E5252,0)</f>
        <v>837746.75486648874</v>
      </c>
      <c r="G5252" s="3">
        <f>IF(Dashboard!$I$4, ('Lookups and Calculations'!$F$9) / (1 - 'Lookups and Calculations'!$F$10), 'Lookups and Calculations'!$F$9)</f>
        <v>1951878.888340465</v>
      </c>
      <c r="H5252" s="12">
        <f t="shared" si="164"/>
        <v>0</v>
      </c>
      <c r="I5252" s="12">
        <f t="shared" si="165"/>
        <v>0</v>
      </c>
      <c r="J5252" s="13">
        <f>(1 - Dashboard!$I$9) * H5252 * Dashboard!$I$8 * 'Lookups and Calculations'!$F$12</f>
        <v>0</v>
      </c>
      <c r="K5252" s="12">
        <f>(1 - Dashboard!$I$11) * I5252 * Dashboard!$I$10 * 'Lookups and Calculations'!$F$12</f>
        <v>0</v>
      </c>
      <c r="L5252" s="12">
        <f>(H5252 - I5252) * Dashboard!$I$13 * (Dashboard!$D$12 / 365) * 'Lookups and Calculations'!$F$12</f>
        <v>0</v>
      </c>
      <c r="M5252" s="3">
        <f>(G5252*2) * Dashboard!$I$13 * (Dashboard!$D$12 / 365) * 'Lookups and Calculations'!$F$12</f>
        <v>1602.0878730267946</v>
      </c>
      <c r="N5252" s="12">
        <f>H5252 * Dashboard!$I$14 * Dashboard!$I$15 * (Dashboard!$D$12 / 365) * 'Lookups and Calculations'!$F$12</f>
        <v>0</v>
      </c>
    </row>
    <row r="5253" spans="1:14" x14ac:dyDescent="0.35">
      <c r="A5253" s="2">
        <v>5252</v>
      </c>
      <c r="B5253" s="11">
        <v>-1.0328726105025137</v>
      </c>
      <c r="C5253" s="11">
        <v>-0.64199723681874865</v>
      </c>
      <c r="D5253" s="3">
        <f>B5253*Dashboard!$D$11*Dashboard!$D$10*SQRT(Dashboard!$D$12/365)</f>
        <v>-256443.43638839407</v>
      </c>
      <c r="E5253" s="3">
        <f>IF(Dashboard!$I$3,C5253*Dashboard!$E$11*Dashboard!$E$10*SQRT(Dashboard!$D$12/365),0)</f>
        <v>-318792.41619458719</v>
      </c>
      <c r="F5253" s="3">
        <f>D5253+IF(Dashboard!$I$3,E5253,0)</f>
        <v>-575235.85258298123</v>
      </c>
      <c r="G5253" s="3">
        <f>IF(Dashboard!$I$4, ('Lookups and Calculations'!$F$9) / (1 - 'Lookups and Calculations'!$F$10), 'Lookups and Calculations'!$F$9)</f>
        <v>1951878.888340465</v>
      </c>
      <c r="H5253" s="12">
        <f t="shared" si="164"/>
        <v>0</v>
      </c>
      <c r="I5253" s="12">
        <f t="shared" si="165"/>
        <v>0</v>
      </c>
      <c r="J5253" s="13">
        <f>(1 - Dashboard!$I$9) * H5253 * Dashboard!$I$8 * 'Lookups and Calculations'!$F$12</f>
        <v>0</v>
      </c>
      <c r="K5253" s="12">
        <f>(1 - Dashboard!$I$11) * I5253 * Dashboard!$I$10 * 'Lookups and Calculations'!$F$12</f>
        <v>0</v>
      </c>
      <c r="L5253" s="12">
        <f>(H5253 - I5253) * Dashboard!$I$13 * (Dashboard!$D$12 / 365) * 'Lookups and Calculations'!$F$12</f>
        <v>0</v>
      </c>
      <c r="M5253" s="3">
        <f>(G5253*2) * Dashboard!$I$13 * (Dashboard!$D$12 / 365) * 'Lookups and Calculations'!$F$12</f>
        <v>1602.0878730267946</v>
      </c>
      <c r="N5253" s="12">
        <f>H5253 * Dashboard!$I$14 * Dashboard!$I$15 * (Dashboard!$D$12 / 365) * 'Lookups and Calculations'!$F$12</f>
        <v>0</v>
      </c>
    </row>
    <row r="5254" spans="1:14" x14ac:dyDescent="0.35">
      <c r="A5254" s="2">
        <v>5253</v>
      </c>
      <c r="B5254" s="11">
        <v>0.21439268487072458</v>
      </c>
      <c r="C5254" s="11">
        <v>0.22568163678973716</v>
      </c>
      <c r="D5254" s="3">
        <f>B5254*Dashboard!$D$11*Dashboard!$D$10*SQRT(Dashboard!$D$12/365)</f>
        <v>53229.794541685034</v>
      </c>
      <c r="E5254" s="3">
        <f>IF(Dashboard!$I$3,C5254*Dashboard!$E$11*Dashboard!$E$10*SQRT(Dashboard!$D$12/365),0)</f>
        <v>112065.27093396436</v>
      </c>
      <c r="F5254" s="3">
        <f>D5254+IF(Dashboard!$I$3,E5254,0)</f>
        <v>165295.0654756494</v>
      </c>
      <c r="G5254" s="3">
        <f>IF(Dashboard!$I$4, ('Lookups and Calculations'!$F$9) / (1 - 'Lookups and Calculations'!$F$10), 'Lookups and Calculations'!$F$9)</f>
        <v>1951878.888340465</v>
      </c>
      <c r="H5254" s="12">
        <f t="shared" si="164"/>
        <v>0</v>
      </c>
      <c r="I5254" s="12">
        <f t="shared" si="165"/>
        <v>0</v>
      </c>
      <c r="J5254" s="13">
        <f>(1 - Dashboard!$I$9) * H5254 * Dashboard!$I$8 * 'Lookups and Calculations'!$F$12</f>
        <v>0</v>
      </c>
      <c r="K5254" s="12">
        <f>(1 - Dashboard!$I$11) * I5254 * Dashboard!$I$10 * 'Lookups and Calculations'!$F$12</f>
        <v>0</v>
      </c>
      <c r="L5254" s="12">
        <f>(H5254 - I5254) * Dashboard!$I$13 * (Dashboard!$D$12 / 365) * 'Lookups and Calculations'!$F$12</f>
        <v>0</v>
      </c>
      <c r="M5254" s="3">
        <f>(G5254*2) * Dashboard!$I$13 * (Dashboard!$D$12 / 365) * 'Lookups and Calculations'!$F$12</f>
        <v>1602.0878730267946</v>
      </c>
      <c r="N5254" s="12">
        <f>H5254 * Dashboard!$I$14 * Dashboard!$I$15 * (Dashboard!$D$12 / 365) * 'Lookups and Calculations'!$F$12</f>
        <v>0</v>
      </c>
    </row>
    <row r="5255" spans="1:14" x14ac:dyDescent="0.35">
      <c r="A5255" s="2">
        <v>5254</v>
      </c>
      <c r="B5255" s="11">
        <v>0.95583131983128689</v>
      </c>
      <c r="C5255" s="11">
        <v>0.77721289355974765</v>
      </c>
      <c r="D5255" s="3">
        <f>B5255*Dashboard!$D$11*Dashboard!$D$10*SQRT(Dashboard!$D$12/365)</f>
        <v>237315.48864088385</v>
      </c>
      <c r="E5255" s="3">
        <f>IF(Dashboard!$I$3,C5255*Dashboard!$E$11*Dashboard!$E$10*SQRT(Dashboard!$D$12/365),0)</f>
        <v>385935.58044463967</v>
      </c>
      <c r="F5255" s="3">
        <f>D5255+IF(Dashboard!$I$3,E5255,0)</f>
        <v>623251.06908552349</v>
      </c>
      <c r="G5255" s="3">
        <f>IF(Dashboard!$I$4, ('Lookups and Calculations'!$F$9) / (1 - 'Lookups and Calculations'!$F$10), 'Lookups and Calculations'!$F$9)</f>
        <v>1951878.888340465</v>
      </c>
      <c r="H5255" s="12">
        <f t="shared" si="164"/>
        <v>0</v>
      </c>
      <c r="I5255" s="12">
        <f t="shared" si="165"/>
        <v>0</v>
      </c>
      <c r="J5255" s="13">
        <f>(1 - Dashboard!$I$9) * H5255 * Dashboard!$I$8 * 'Lookups and Calculations'!$F$12</f>
        <v>0</v>
      </c>
      <c r="K5255" s="12">
        <f>(1 - Dashboard!$I$11) * I5255 * Dashboard!$I$10 * 'Lookups and Calculations'!$F$12</f>
        <v>0</v>
      </c>
      <c r="L5255" s="12">
        <f>(H5255 - I5255) * Dashboard!$I$13 * (Dashboard!$D$12 / 365) * 'Lookups and Calculations'!$F$12</f>
        <v>0</v>
      </c>
      <c r="M5255" s="3">
        <f>(G5255*2) * Dashboard!$I$13 * (Dashboard!$D$12 / 365) * 'Lookups and Calculations'!$F$12</f>
        <v>1602.0878730267946</v>
      </c>
      <c r="N5255" s="12">
        <f>H5255 * Dashboard!$I$14 * Dashboard!$I$15 * (Dashboard!$D$12 / 365) * 'Lookups and Calculations'!$F$12</f>
        <v>0</v>
      </c>
    </row>
    <row r="5256" spans="1:14" x14ac:dyDescent="0.35">
      <c r="A5256" s="2">
        <v>5255</v>
      </c>
      <c r="B5256" s="11">
        <v>0.23346144629859364</v>
      </c>
      <c r="C5256" s="11">
        <v>-1.251648731152387</v>
      </c>
      <c r="D5256" s="3">
        <f>B5256*Dashboard!$D$11*Dashboard!$D$10*SQRT(Dashboard!$D$12/365)</f>
        <v>57964.220315502469</v>
      </c>
      <c r="E5256" s="3">
        <f>IF(Dashboard!$I$3,C5256*Dashboard!$E$11*Dashboard!$E$10*SQRT(Dashboard!$D$12/365),0)</f>
        <v>-621523.11621803849</v>
      </c>
      <c r="F5256" s="3">
        <f>D5256+IF(Dashboard!$I$3,E5256,0)</f>
        <v>-563558.89590253599</v>
      </c>
      <c r="G5256" s="3">
        <f>IF(Dashboard!$I$4, ('Lookups and Calculations'!$F$9) / (1 - 'Lookups and Calculations'!$F$10), 'Lookups and Calculations'!$F$9)</f>
        <v>1951878.888340465</v>
      </c>
      <c r="H5256" s="12">
        <f t="shared" si="164"/>
        <v>0</v>
      </c>
      <c r="I5256" s="12">
        <f t="shared" si="165"/>
        <v>0</v>
      </c>
      <c r="J5256" s="13">
        <f>(1 - Dashboard!$I$9) * H5256 * Dashboard!$I$8 * 'Lookups and Calculations'!$F$12</f>
        <v>0</v>
      </c>
      <c r="K5256" s="12">
        <f>(1 - Dashboard!$I$11) * I5256 * Dashboard!$I$10 * 'Lookups and Calculations'!$F$12</f>
        <v>0</v>
      </c>
      <c r="L5256" s="12">
        <f>(H5256 - I5256) * Dashboard!$I$13 * (Dashboard!$D$12 / 365) * 'Lookups and Calculations'!$F$12</f>
        <v>0</v>
      </c>
      <c r="M5256" s="3">
        <f>(G5256*2) * Dashboard!$I$13 * (Dashboard!$D$12 / 365) * 'Lookups and Calculations'!$F$12</f>
        <v>1602.0878730267946</v>
      </c>
      <c r="N5256" s="12">
        <f>H5256 * Dashboard!$I$14 * Dashboard!$I$15 * (Dashboard!$D$12 / 365) * 'Lookups and Calculations'!$F$12</f>
        <v>0</v>
      </c>
    </row>
    <row r="5257" spans="1:14" x14ac:dyDescent="0.35">
      <c r="A5257" s="2">
        <v>5256</v>
      </c>
      <c r="B5257" s="11">
        <v>1.3865509859090654</v>
      </c>
      <c r="C5257" s="11">
        <v>1.1080783324831707</v>
      </c>
      <c r="D5257" s="3">
        <f>B5257*Dashboard!$D$11*Dashboard!$D$10*SQRT(Dashboard!$D$12/365)</f>
        <v>344255.32823572843</v>
      </c>
      <c r="E5257" s="3">
        <f>IF(Dashboard!$I$3,C5257*Dashboard!$E$11*Dashboard!$E$10*SQRT(Dashboard!$D$12/365),0)</f>
        <v>550231.29179745878</v>
      </c>
      <c r="F5257" s="3">
        <f>D5257+IF(Dashboard!$I$3,E5257,0)</f>
        <v>894486.62003318721</v>
      </c>
      <c r="G5257" s="3">
        <f>IF(Dashboard!$I$4, ('Lookups and Calculations'!$F$9) / (1 - 'Lookups and Calculations'!$F$10), 'Lookups and Calculations'!$F$9)</f>
        <v>1951878.888340465</v>
      </c>
      <c r="H5257" s="12">
        <f t="shared" si="164"/>
        <v>0</v>
      </c>
      <c r="I5257" s="12">
        <f t="shared" si="165"/>
        <v>0</v>
      </c>
      <c r="J5257" s="13">
        <f>(1 - Dashboard!$I$9) * H5257 * Dashboard!$I$8 * 'Lookups and Calculations'!$F$12</f>
        <v>0</v>
      </c>
      <c r="K5257" s="12">
        <f>(1 - Dashboard!$I$11) * I5257 * Dashboard!$I$10 * 'Lookups and Calculations'!$F$12</f>
        <v>0</v>
      </c>
      <c r="L5257" s="12">
        <f>(H5257 - I5257) * Dashboard!$I$13 * (Dashboard!$D$12 / 365) * 'Lookups and Calculations'!$F$12</f>
        <v>0</v>
      </c>
      <c r="M5257" s="3">
        <f>(G5257*2) * Dashboard!$I$13 * (Dashboard!$D$12 / 365) * 'Lookups and Calculations'!$F$12</f>
        <v>1602.0878730267946</v>
      </c>
      <c r="N5257" s="12">
        <f>H5257 * Dashboard!$I$14 * Dashboard!$I$15 * (Dashboard!$D$12 / 365) * 'Lookups and Calculations'!$F$12</f>
        <v>0</v>
      </c>
    </row>
    <row r="5258" spans="1:14" x14ac:dyDescent="0.35">
      <c r="A5258" s="2">
        <v>5257</v>
      </c>
      <c r="B5258" s="11">
        <v>0.13470782158452316</v>
      </c>
      <c r="C5258" s="11">
        <v>0.93942983801780022</v>
      </c>
      <c r="D5258" s="3">
        <f>B5258*Dashboard!$D$11*Dashboard!$D$10*SQRT(Dashboard!$D$12/365)</f>
        <v>33445.495915244559</v>
      </c>
      <c r="E5258" s="3">
        <f>IF(Dashboard!$I$3,C5258*Dashboard!$E$11*Dashboard!$E$10*SQRT(Dashboard!$D$12/365),0)</f>
        <v>466486.59952338005</v>
      </c>
      <c r="F5258" s="3">
        <f>D5258+IF(Dashboard!$I$3,E5258,0)</f>
        <v>499932.09543862462</v>
      </c>
      <c r="G5258" s="3">
        <f>IF(Dashboard!$I$4, ('Lookups and Calculations'!$F$9) / (1 - 'Lookups and Calculations'!$F$10), 'Lookups and Calculations'!$F$9)</f>
        <v>1951878.888340465</v>
      </c>
      <c r="H5258" s="12">
        <f t="shared" si="164"/>
        <v>0</v>
      </c>
      <c r="I5258" s="12">
        <f t="shared" si="165"/>
        <v>0</v>
      </c>
      <c r="J5258" s="13">
        <f>(1 - Dashboard!$I$9) * H5258 * Dashboard!$I$8 * 'Lookups and Calculations'!$F$12</f>
        <v>0</v>
      </c>
      <c r="K5258" s="12">
        <f>(1 - Dashboard!$I$11) * I5258 * Dashboard!$I$10 * 'Lookups and Calculations'!$F$12</f>
        <v>0</v>
      </c>
      <c r="L5258" s="12">
        <f>(H5258 - I5258) * Dashboard!$I$13 * (Dashboard!$D$12 / 365) * 'Lookups and Calculations'!$F$12</f>
        <v>0</v>
      </c>
      <c r="M5258" s="3">
        <f>(G5258*2) * Dashboard!$I$13 * (Dashboard!$D$12 / 365) * 'Lookups and Calculations'!$F$12</f>
        <v>1602.0878730267946</v>
      </c>
      <c r="N5258" s="12">
        <f>H5258 * Dashboard!$I$14 * Dashboard!$I$15 * (Dashboard!$D$12 / 365) * 'Lookups and Calculations'!$F$12</f>
        <v>0</v>
      </c>
    </row>
    <row r="5259" spans="1:14" x14ac:dyDescent="0.35">
      <c r="A5259" s="2">
        <v>5258</v>
      </c>
      <c r="B5259" s="11">
        <v>-0.87674110554820206</v>
      </c>
      <c r="C5259" s="11">
        <v>2.3045449197494872</v>
      </c>
      <c r="D5259" s="3">
        <f>B5259*Dashboard!$D$11*Dashboard!$D$10*SQRT(Dashboard!$D$12/365)</f>
        <v>-217678.83051943267</v>
      </c>
      <c r="E5259" s="3">
        <f>IF(Dashboard!$I$3,C5259*Dashboard!$E$11*Dashboard!$E$10*SQRT(Dashboard!$D$12/365),0)</f>
        <v>1144352.9676800082</v>
      </c>
      <c r="F5259" s="3">
        <f>D5259+IF(Dashboard!$I$3,E5259,0)</f>
        <v>926674.13716057548</v>
      </c>
      <c r="G5259" s="3">
        <f>IF(Dashboard!$I$4, ('Lookups and Calculations'!$F$9) / (1 - 'Lookups and Calculations'!$F$10), 'Lookups and Calculations'!$F$9)</f>
        <v>1951878.888340465</v>
      </c>
      <c r="H5259" s="12">
        <f t="shared" si="164"/>
        <v>0</v>
      </c>
      <c r="I5259" s="12">
        <f t="shared" si="165"/>
        <v>0</v>
      </c>
      <c r="J5259" s="13">
        <f>(1 - Dashboard!$I$9) * H5259 * Dashboard!$I$8 * 'Lookups and Calculations'!$F$12</f>
        <v>0</v>
      </c>
      <c r="K5259" s="12">
        <f>(1 - Dashboard!$I$11) * I5259 * Dashboard!$I$10 * 'Lookups and Calculations'!$F$12</f>
        <v>0</v>
      </c>
      <c r="L5259" s="12">
        <f>(H5259 - I5259) * Dashboard!$I$13 * (Dashboard!$D$12 / 365) * 'Lookups and Calculations'!$F$12</f>
        <v>0</v>
      </c>
      <c r="M5259" s="3">
        <f>(G5259*2) * Dashboard!$I$13 * (Dashboard!$D$12 / 365) * 'Lookups and Calculations'!$F$12</f>
        <v>1602.0878730267946</v>
      </c>
      <c r="N5259" s="12">
        <f>H5259 * Dashboard!$I$14 * Dashboard!$I$15 * (Dashboard!$D$12 / 365) * 'Lookups and Calculations'!$F$12</f>
        <v>0</v>
      </c>
    </row>
    <row r="5260" spans="1:14" x14ac:dyDescent="0.35">
      <c r="A5260" s="2">
        <v>5259</v>
      </c>
      <c r="B5260" s="11">
        <v>0.26824290780638016</v>
      </c>
      <c r="C5260" s="11">
        <v>0.39449372071583855</v>
      </c>
      <c r="D5260" s="3">
        <f>B5260*Dashboard!$D$11*Dashboard!$D$10*SQRT(Dashboard!$D$12/365)</f>
        <v>66599.823022914687</v>
      </c>
      <c r="E5260" s="3">
        <f>IF(Dashboard!$I$3,C5260*Dashboard!$E$11*Dashboard!$E$10*SQRT(Dashboard!$D$12/365),0)</f>
        <v>195891.19576865161</v>
      </c>
      <c r="F5260" s="3">
        <f>D5260+IF(Dashboard!$I$3,E5260,0)</f>
        <v>262491.01879156631</v>
      </c>
      <c r="G5260" s="3">
        <f>IF(Dashboard!$I$4, ('Lookups and Calculations'!$F$9) / (1 - 'Lookups and Calculations'!$F$10), 'Lookups and Calculations'!$F$9)</f>
        <v>1951878.888340465</v>
      </c>
      <c r="H5260" s="12">
        <f t="shared" si="164"/>
        <v>0</v>
      </c>
      <c r="I5260" s="12">
        <f t="shared" si="165"/>
        <v>0</v>
      </c>
      <c r="J5260" s="13">
        <f>(1 - Dashboard!$I$9) * H5260 * Dashboard!$I$8 * 'Lookups and Calculations'!$F$12</f>
        <v>0</v>
      </c>
      <c r="K5260" s="12">
        <f>(1 - Dashboard!$I$11) * I5260 * Dashboard!$I$10 * 'Lookups and Calculations'!$F$12</f>
        <v>0</v>
      </c>
      <c r="L5260" s="12">
        <f>(H5260 - I5260) * Dashboard!$I$13 * (Dashboard!$D$12 / 365) * 'Lookups and Calculations'!$F$12</f>
        <v>0</v>
      </c>
      <c r="M5260" s="3">
        <f>(G5260*2) * Dashboard!$I$13 * (Dashboard!$D$12 / 365) * 'Lookups and Calculations'!$F$12</f>
        <v>1602.0878730267946</v>
      </c>
      <c r="N5260" s="12">
        <f>H5260 * Dashboard!$I$14 * Dashboard!$I$15 * (Dashboard!$D$12 / 365) * 'Lookups and Calculations'!$F$12</f>
        <v>0</v>
      </c>
    </row>
    <row r="5261" spans="1:14" x14ac:dyDescent="0.35">
      <c r="A5261" s="2">
        <v>5260</v>
      </c>
      <c r="B5261" s="11">
        <v>-2.4114049274433667</v>
      </c>
      <c r="C5261" s="11">
        <v>1.222767756473121</v>
      </c>
      <c r="D5261" s="3">
        <f>B5261*Dashboard!$D$11*Dashboard!$D$10*SQRT(Dashboard!$D$12/365)</f>
        <v>-598707.87532706873</v>
      </c>
      <c r="E5261" s="3">
        <f>IF(Dashboard!$I$3,C5261*Dashboard!$E$11*Dashboard!$E$10*SQRT(Dashboard!$D$12/365),0)</f>
        <v>607181.87739015662</v>
      </c>
      <c r="F5261" s="3">
        <f>D5261+IF(Dashboard!$I$3,E5261,0)</f>
        <v>8474.0020630878862</v>
      </c>
      <c r="G5261" s="3">
        <f>IF(Dashboard!$I$4, ('Lookups and Calculations'!$F$9) / (1 - 'Lookups and Calculations'!$F$10), 'Lookups and Calculations'!$F$9)</f>
        <v>1951878.888340465</v>
      </c>
      <c r="H5261" s="12">
        <f t="shared" si="164"/>
        <v>0</v>
      </c>
      <c r="I5261" s="12">
        <f t="shared" si="165"/>
        <v>0</v>
      </c>
      <c r="J5261" s="13">
        <f>(1 - Dashboard!$I$9) * H5261 * Dashboard!$I$8 * 'Lookups and Calculations'!$F$12</f>
        <v>0</v>
      </c>
      <c r="K5261" s="12">
        <f>(1 - Dashboard!$I$11) * I5261 * Dashboard!$I$10 * 'Lookups and Calculations'!$F$12</f>
        <v>0</v>
      </c>
      <c r="L5261" s="12">
        <f>(H5261 - I5261) * Dashboard!$I$13 * (Dashboard!$D$12 / 365) * 'Lookups and Calculations'!$F$12</f>
        <v>0</v>
      </c>
      <c r="M5261" s="3">
        <f>(G5261*2) * Dashboard!$I$13 * (Dashboard!$D$12 / 365) * 'Lookups and Calculations'!$F$12</f>
        <v>1602.0878730267946</v>
      </c>
      <c r="N5261" s="12">
        <f>H5261 * Dashboard!$I$14 * Dashboard!$I$15 * (Dashboard!$D$12 / 365) * 'Lookups and Calculations'!$F$12</f>
        <v>0</v>
      </c>
    </row>
    <row r="5262" spans="1:14" x14ac:dyDescent="0.35">
      <c r="A5262" s="2">
        <v>5261</v>
      </c>
      <c r="B5262" s="11">
        <v>-1.2945819225251094</v>
      </c>
      <c r="C5262" s="11">
        <v>1.047108739635964</v>
      </c>
      <c r="D5262" s="3">
        <f>B5262*Dashboard!$D$11*Dashboard!$D$10*SQRT(Dashboard!$D$12/365)</f>
        <v>-321421.08670798648</v>
      </c>
      <c r="E5262" s="3">
        <f>IF(Dashboard!$I$3,C5262*Dashboard!$E$11*Dashboard!$E$10*SQRT(Dashboard!$D$12/365),0)</f>
        <v>519956.01535783656</v>
      </c>
      <c r="F5262" s="3">
        <f>D5262+IF(Dashboard!$I$3,E5262,0)</f>
        <v>198534.92864985007</v>
      </c>
      <c r="G5262" s="3">
        <f>IF(Dashboard!$I$4, ('Lookups and Calculations'!$F$9) / (1 - 'Lookups and Calculations'!$F$10), 'Lookups and Calculations'!$F$9)</f>
        <v>1951878.888340465</v>
      </c>
      <c r="H5262" s="12">
        <f t="shared" si="164"/>
        <v>0</v>
      </c>
      <c r="I5262" s="12">
        <f t="shared" si="165"/>
        <v>0</v>
      </c>
      <c r="J5262" s="13">
        <f>(1 - Dashboard!$I$9) * H5262 * Dashboard!$I$8 * 'Lookups and Calculations'!$F$12</f>
        <v>0</v>
      </c>
      <c r="K5262" s="12">
        <f>(1 - Dashboard!$I$11) * I5262 * Dashboard!$I$10 * 'Lookups and Calculations'!$F$12</f>
        <v>0</v>
      </c>
      <c r="L5262" s="12">
        <f>(H5262 - I5262) * Dashboard!$I$13 * (Dashboard!$D$12 / 365) * 'Lookups and Calculations'!$F$12</f>
        <v>0</v>
      </c>
      <c r="M5262" s="3">
        <f>(G5262*2) * Dashboard!$I$13 * (Dashboard!$D$12 / 365) * 'Lookups and Calculations'!$F$12</f>
        <v>1602.0878730267946</v>
      </c>
      <c r="N5262" s="12">
        <f>H5262 * Dashboard!$I$14 * Dashboard!$I$15 * (Dashboard!$D$12 / 365) * 'Lookups and Calculations'!$F$12</f>
        <v>0</v>
      </c>
    </row>
    <row r="5263" spans="1:14" x14ac:dyDescent="0.35">
      <c r="A5263" s="2">
        <v>5262</v>
      </c>
      <c r="B5263" s="11">
        <v>0.34658492292838677</v>
      </c>
      <c r="C5263" s="11">
        <v>0.20681362551162666</v>
      </c>
      <c r="D5263" s="3">
        <f>B5263*Dashboard!$D$11*Dashboard!$D$10*SQRT(Dashboard!$D$12/365)</f>
        <v>86050.716934899232</v>
      </c>
      <c r="E5263" s="3">
        <f>IF(Dashboard!$I$3,C5263*Dashboard!$E$11*Dashboard!$E$10*SQRT(Dashboard!$D$12/365),0)</f>
        <v>102696.10458997628</v>
      </c>
      <c r="F5263" s="3">
        <f>D5263+IF(Dashboard!$I$3,E5263,0)</f>
        <v>188746.82152487553</v>
      </c>
      <c r="G5263" s="3">
        <f>IF(Dashboard!$I$4, ('Lookups and Calculations'!$F$9) / (1 - 'Lookups and Calculations'!$F$10), 'Lookups and Calculations'!$F$9)</f>
        <v>1951878.888340465</v>
      </c>
      <c r="H5263" s="12">
        <f t="shared" si="164"/>
        <v>0</v>
      </c>
      <c r="I5263" s="12">
        <f t="shared" si="165"/>
        <v>0</v>
      </c>
      <c r="J5263" s="13">
        <f>(1 - Dashboard!$I$9) * H5263 * Dashboard!$I$8 * 'Lookups and Calculations'!$F$12</f>
        <v>0</v>
      </c>
      <c r="K5263" s="12">
        <f>(1 - Dashboard!$I$11) * I5263 * Dashboard!$I$10 * 'Lookups and Calculations'!$F$12</f>
        <v>0</v>
      </c>
      <c r="L5263" s="12">
        <f>(H5263 - I5263) * Dashboard!$I$13 * (Dashboard!$D$12 / 365) * 'Lookups and Calculations'!$F$12</f>
        <v>0</v>
      </c>
      <c r="M5263" s="3">
        <f>(G5263*2) * Dashboard!$I$13 * (Dashboard!$D$12 / 365) * 'Lookups and Calculations'!$F$12</f>
        <v>1602.0878730267946</v>
      </c>
      <c r="N5263" s="12">
        <f>H5263 * Dashboard!$I$14 * Dashboard!$I$15 * (Dashboard!$D$12 / 365) * 'Lookups and Calculations'!$F$12</f>
        <v>0</v>
      </c>
    </row>
    <row r="5264" spans="1:14" x14ac:dyDescent="0.35">
      <c r="A5264" s="2">
        <v>5263</v>
      </c>
      <c r="B5264" s="11">
        <v>0.10930792080229594</v>
      </c>
      <c r="C5264" s="11">
        <v>-0.86301540723658599</v>
      </c>
      <c r="D5264" s="3">
        <f>B5264*Dashboard!$D$11*Dashboard!$D$10*SQRT(Dashboard!$D$12/365)</f>
        <v>27139.163678058412</v>
      </c>
      <c r="E5264" s="3">
        <f>IF(Dashboard!$I$3,C5264*Dashboard!$E$11*Dashboard!$E$10*SQRT(Dashboard!$D$12/365),0)</f>
        <v>-428541.97979014151</v>
      </c>
      <c r="F5264" s="3">
        <f>D5264+IF(Dashboard!$I$3,E5264,0)</f>
        <v>-401402.81611208309</v>
      </c>
      <c r="G5264" s="3">
        <f>IF(Dashboard!$I$4, ('Lookups and Calculations'!$F$9) / (1 - 'Lookups and Calculations'!$F$10), 'Lookups and Calculations'!$F$9)</f>
        <v>1951878.888340465</v>
      </c>
      <c r="H5264" s="12">
        <f t="shared" si="164"/>
        <v>0</v>
      </c>
      <c r="I5264" s="12">
        <f t="shared" si="165"/>
        <v>0</v>
      </c>
      <c r="J5264" s="13">
        <f>(1 - Dashboard!$I$9) * H5264 * Dashboard!$I$8 * 'Lookups and Calculations'!$F$12</f>
        <v>0</v>
      </c>
      <c r="K5264" s="12">
        <f>(1 - Dashboard!$I$11) * I5264 * Dashboard!$I$10 * 'Lookups and Calculations'!$F$12</f>
        <v>0</v>
      </c>
      <c r="L5264" s="12">
        <f>(H5264 - I5264) * Dashboard!$I$13 * (Dashboard!$D$12 / 365) * 'Lookups and Calculations'!$F$12</f>
        <v>0</v>
      </c>
      <c r="M5264" s="3">
        <f>(G5264*2) * Dashboard!$I$13 * (Dashboard!$D$12 / 365) * 'Lookups and Calculations'!$F$12</f>
        <v>1602.0878730267946</v>
      </c>
      <c r="N5264" s="12">
        <f>H5264 * Dashboard!$I$14 * Dashboard!$I$15 * (Dashboard!$D$12 / 365) * 'Lookups and Calculations'!$F$12</f>
        <v>0</v>
      </c>
    </row>
    <row r="5265" spans="1:14" x14ac:dyDescent="0.35">
      <c r="A5265" s="2">
        <v>5264</v>
      </c>
      <c r="B5265" s="11">
        <v>0.93039053447176057</v>
      </c>
      <c r="C5265" s="11">
        <v>0.32501888533797296</v>
      </c>
      <c r="D5265" s="3">
        <f>B5265*Dashboard!$D$11*Dashboard!$D$10*SQRT(Dashboard!$D$12/365)</f>
        <v>230999.00550862003</v>
      </c>
      <c r="E5265" s="3">
        <f>IF(Dashboard!$I$3,C5265*Dashboard!$E$11*Dashboard!$E$10*SQRT(Dashboard!$D$12/365),0)</f>
        <v>161392.52604761056</v>
      </c>
      <c r="F5265" s="3">
        <f>D5265+IF(Dashboard!$I$3,E5265,0)</f>
        <v>392391.53155623062</v>
      </c>
      <c r="G5265" s="3">
        <f>IF(Dashboard!$I$4, ('Lookups and Calculations'!$F$9) / (1 - 'Lookups and Calculations'!$F$10), 'Lookups and Calculations'!$F$9)</f>
        <v>1951878.888340465</v>
      </c>
      <c r="H5265" s="12">
        <f t="shared" si="164"/>
        <v>0</v>
      </c>
      <c r="I5265" s="12">
        <f t="shared" si="165"/>
        <v>0</v>
      </c>
      <c r="J5265" s="13">
        <f>(1 - Dashboard!$I$9) * H5265 * Dashboard!$I$8 * 'Lookups and Calculations'!$F$12</f>
        <v>0</v>
      </c>
      <c r="K5265" s="12">
        <f>(1 - Dashboard!$I$11) * I5265 * Dashboard!$I$10 * 'Lookups and Calculations'!$F$12</f>
        <v>0</v>
      </c>
      <c r="L5265" s="12">
        <f>(H5265 - I5265) * Dashboard!$I$13 * (Dashboard!$D$12 / 365) * 'Lookups and Calculations'!$F$12</f>
        <v>0</v>
      </c>
      <c r="M5265" s="3">
        <f>(G5265*2) * Dashboard!$I$13 * (Dashboard!$D$12 / 365) * 'Lookups and Calculations'!$F$12</f>
        <v>1602.0878730267946</v>
      </c>
      <c r="N5265" s="12">
        <f>H5265 * Dashboard!$I$14 * Dashboard!$I$15 * (Dashboard!$D$12 / 365) * 'Lookups and Calculations'!$F$12</f>
        <v>0</v>
      </c>
    </row>
    <row r="5266" spans="1:14" x14ac:dyDescent="0.35">
      <c r="A5266" s="2">
        <v>5265</v>
      </c>
      <c r="B5266" s="11">
        <v>0.93556269150645288</v>
      </c>
      <c r="C5266" s="11">
        <v>-0.40092949646064263</v>
      </c>
      <c r="D5266" s="3">
        <f>B5266*Dashboard!$D$11*Dashboard!$D$10*SQRT(Dashboard!$D$12/365)</f>
        <v>232283.15779422628</v>
      </c>
      <c r="E5266" s="3">
        <f>IF(Dashboard!$I$3,C5266*Dashboard!$E$11*Dashboard!$E$10*SQRT(Dashboard!$D$12/365),0)</f>
        <v>-199086.96731112606</v>
      </c>
      <c r="F5266" s="3">
        <f>D5266+IF(Dashboard!$I$3,E5266,0)</f>
        <v>33196.190483100218</v>
      </c>
      <c r="G5266" s="3">
        <f>IF(Dashboard!$I$4, ('Lookups and Calculations'!$F$9) / (1 - 'Lookups and Calculations'!$F$10), 'Lookups and Calculations'!$F$9)</f>
        <v>1951878.888340465</v>
      </c>
      <c r="H5266" s="12">
        <f t="shared" si="164"/>
        <v>0</v>
      </c>
      <c r="I5266" s="12">
        <f t="shared" si="165"/>
        <v>0</v>
      </c>
      <c r="J5266" s="13">
        <f>(1 - Dashboard!$I$9) * H5266 * Dashboard!$I$8 * 'Lookups and Calculations'!$F$12</f>
        <v>0</v>
      </c>
      <c r="K5266" s="12">
        <f>(1 - Dashboard!$I$11) * I5266 * Dashboard!$I$10 * 'Lookups and Calculations'!$F$12</f>
        <v>0</v>
      </c>
      <c r="L5266" s="12">
        <f>(H5266 - I5266) * Dashboard!$I$13 * (Dashboard!$D$12 / 365) * 'Lookups and Calculations'!$F$12</f>
        <v>0</v>
      </c>
      <c r="M5266" s="3">
        <f>(G5266*2) * Dashboard!$I$13 * (Dashboard!$D$12 / 365) * 'Lookups and Calculations'!$F$12</f>
        <v>1602.0878730267946</v>
      </c>
      <c r="N5266" s="12">
        <f>H5266 * Dashboard!$I$14 * Dashboard!$I$15 * (Dashboard!$D$12 / 365) * 'Lookups and Calculations'!$F$12</f>
        <v>0</v>
      </c>
    </row>
    <row r="5267" spans="1:14" x14ac:dyDescent="0.35">
      <c r="A5267" s="2">
        <v>5266</v>
      </c>
      <c r="B5267" s="11">
        <v>0.35129639877706487</v>
      </c>
      <c r="C5267" s="11">
        <v>0.37310320123070267</v>
      </c>
      <c r="D5267" s="3">
        <f>B5267*Dashboard!$D$11*Dashboard!$D$10*SQRT(Dashboard!$D$12/365)</f>
        <v>87220.490481811372</v>
      </c>
      <c r="E5267" s="3">
        <f>IF(Dashboard!$I$3,C5267*Dashboard!$E$11*Dashboard!$E$10*SQRT(Dashboard!$D$12/365),0)</f>
        <v>185269.44383695428</v>
      </c>
      <c r="F5267" s="3">
        <f>D5267+IF(Dashboard!$I$3,E5267,0)</f>
        <v>272489.93431876565</v>
      </c>
      <c r="G5267" s="3">
        <f>IF(Dashboard!$I$4, ('Lookups and Calculations'!$F$9) / (1 - 'Lookups and Calculations'!$F$10), 'Lookups and Calculations'!$F$9)</f>
        <v>1951878.888340465</v>
      </c>
      <c r="H5267" s="12">
        <f t="shared" si="164"/>
        <v>0</v>
      </c>
      <c r="I5267" s="12">
        <f t="shared" si="165"/>
        <v>0</v>
      </c>
      <c r="J5267" s="13">
        <f>(1 - Dashboard!$I$9) * H5267 * Dashboard!$I$8 * 'Lookups and Calculations'!$F$12</f>
        <v>0</v>
      </c>
      <c r="K5267" s="12">
        <f>(1 - Dashboard!$I$11) * I5267 * Dashboard!$I$10 * 'Lookups and Calculations'!$F$12</f>
        <v>0</v>
      </c>
      <c r="L5267" s="12">
        <f>(H5267 - I5267) * Dashboard!$I$13 * (Dashboard!$D$12 / 365) * 'Lookups and Calculations'!$F$12</f>
        <v>0</v>
      </c>
      <c r="M5267" s="3">
        <f>(G5267*2) * Dashboard!$I$13 * (Dashboard!$D$12 / 365) * 'Lookups and Calculations'!$F$12</f>
        <v>1602.0878730267946</v>
      </c>
      <c r="N5267" s="12">
        <f>H5267 * Dashboard!$I$14 * Dashboard!$I$15 * (Dashboard!$D$12 / 365) * 'Lookups and Calculations'!$F$12</f>
        <v>0</v>
      </c>
    </row>
    <row r="5268" spans="1:14" x14ac:dyDescent="0.35">
      <c r="A5268" s="2">
        <v>5267</v>
      </c>
      <c r="B5268" s="11">
        <v>0.37549073316379311</v>
      </c>
      <c r="C5268" s="11">
        <v>1.3033114347497031E-2</v>
      </c>
      <c r="D5268" s="3">
        <f>B5268*Dashboard!$D$11*Dashboard!$D$10*SQRT(Dashboard!$D$12/365)</f>
        <v>93227.502564592694</v>
      </c>
      <c r="E5268" s="3">
        <f>IF(Dashboard!$I$3,C5268*Dashboard!$E$11*Dashboard!$E$10*SQRT(Dashboard!$D$12/365),0)</f>
        <v>6471.769308489932</v>
      </c>
      <c r="F5268" s="3">
        <f>D5268+IF(Dashboard!$I$3,E5268,0)</f>
        <v>99699.271873082631</v>
      </c>
      <c r="G5268" s="3">
        <f>IF(Dashboard!$I$4, ('Lookups and Calculations'!$F$9) / (1 - 'Lookups and Calculations'!$F$10), 'Lookups and Calculations'!$F$9)</f>
        <v>1951878.888340465</v>
      </c>
      <c r="H5268" s="12">
        <f t="shared" si="164"/>
        <v>0</v>
      </c>
      <c r="I5268" s="12">
        <f t="shared" si="165"/>
        <v>0</v>
      </c>
      <c r="J5268" s="13">
        <f>(1 - Dashboard!$I$9) * H5268 * Dashboard!$I$8 * 'Lookups and Calculations'!$F$12</f>
        <v>0</v>
      </c>
      <c r="K5268" s="12">
        <f>(1 - Dashboard!$I$11) * I5268 * Dashboard!$I$10 * 'Lookups and Calculations'!$F$12</f>
        <v>0</v>
      </c>
      <c r="L5268" s="12">
        <f>(H5268 - I5268) * Dashboard!$I$13 * (Dashboard!$D$12 / 365) * 'Lookups and Calculations'!$F$12</f>
        <v>0</v>
      </c>
      <c r="M5268" s="3">
        <f>(G5268*2) * Dashboard!$I$13 * (Dashboard!$D$12 / 365) * 'Lookups and Calculations'!$F$12</f>
        <v>1602.0878730267946</v>
      </c>
      <c r="N5268" s="12">
        <f>H5268 * Dashboard!$I$14 * Dashboard!$I$15 * (Dashboard!$D$12 / 365) * 'Lookups and Calculations'!$F$12</f>
        <v>0</v>
      </c>
    </row>
    <row r="5269" spans="1:14" x14ac:dyDescent="0.35">
      <c r="A5269" s="2">
        <v>5268</v>
      </c>
      <c r="B5269" s="11">
        <v>7.9353760410220991E-2</v>
      </c>
      <c r="C5269" s="11">
        <v>-1.398708146421084</v>
      </c>
      <c r="D5269" s="3">
        <f>B5269*Dashboard!$D$11*Dashboard!$D$10*SQRT(Dashboard!$D$12/365)</f>
        <v>19702.091819472102</v>
      </c>
      <c r="E5269" s="3">
        <f>IF(Dashboard!$I$3,C5269*Dashboard!$E$11*Dashboard!$E$10*SQRT(Dashboard!$D$12/365),0)</f>
        <v>-694547.45904851542</v>
      </c>
      <c r="F5269" s="3">
        <f>D5269+IF(Dashboard!$I$3,E5269,0)</f>
        <v>-674845.36722904327</v>
      </c>
      <c r="G5269" s="3">
        <f>IF(Dashboard!$I$4, ('Lookups and Calculations'!$F$9) / (1 - 'Lookups and Calculations'!$F$10), 'Lookups and Calculations'!$F$9)</f>
        <v>1951878.888340465</v>
      </c>
      <c r="H5269" s="12">
        <f t="shared" si="164"/>
        <v>0</v>
      </c>
      <c r="I5269" s="12">
        <f t="shared" si="165"/>
        <v>0</v>
      </c>
      <c r="J5269" s="13">
        <f>(1 - Dashboard!$I$9) * H5269 * Dashboard!$I$8 * 'Lookups and Calculations'!$F$12</f>
        <v>0</v>
      </c>
      <c r="K5269" s="12">
        <f>(1 - Dashboard!$I$11) * I5269 * Dashboard!$I$10 * 'Lookups and Calculations'!$F$12</f>
        <v>0</v>
      </c>
      <c r="L5269" s="12">
        <f>(H5269 - I5269) * Dashboard!$I$13 * (Dashboard!$D$12 / 365) * 'Lookups and Calculations'!$F$12</f>
        <v>0</v>
      </c>
      <c r="M5269" s="3">
        <f>(G5269*2) * Dashboard!$I$13 * (Dashboard!$D$12 / 365) * 'Lookups and Calculations'!$F$12</f>
        <v>1602.0878730267946</v>
      </c>
      <c r="N5269" s="12">
        <f>H5269 * Dashboard!$I$14 * Dashboard!$I$15 * (Dashboard!$D$12 / 365) * 'Lookups and Calculations'!$F$12</f>
        <v>0</v>
      </c>
    </row>
    <row r="5270" spans="1:14" x14ac:dyDescent="0.35">
      <c r="A5270" s="2">
        <v>5269</v>
      </c>
      <c r="B5270" s="11">
        <v>-0.72355532873376804</v>
      </c>
      <c r="C5270" s="11">
        <v>-0.50744396011639237</v>
      </c>
      <c r="D5270" s="3">
        <f>B5270*Dashboard!$D$11*Dashboard!$D$10*SQRT(Dashboard!$D$12/365)</f>
        <v>-179645.59523690655</v>
      </c>
      <c r="E5270" s="3">
        <f>IF(Dashboard!$I$3,C5270*Dashboard!$E$11*Dashboard!$E$10*SQRT(Dashboard!$D$12/365),0)</f>
        <v>-251978.16571681888</v>
      </c>
      <c r="F5270" s="3">
        <f>D5270+IF(Dashboard!$I$3,E5270,0)</f>
        <v>-431623.76095372543</v>
      </c>
      <c r="G5270" s="3">
        <f>IF(Dashboard!$I$4, ('Lookups and Calculations'!$F$9) / (1 - 'Lookups and Calculations'!$F$10), 'Lookups and Calculations'!$F$9)</f>
        <v>1951878.888340465</v>
      </c>
      <c r="H5270" s="12">
        <f t="shared" si="164"/>
        <v>0</v>
      </c>
      <c r="I5270" s="12">
        <f t="shared" si="165"/>
        <v>0</v>
      </c>
      <c r="J5270" s="13">
        <f>(1 - Dashboard!$I$9) * H5270 * Dashboard!$I$8 * 'Lookups and Calculations'!$F$12</f>
        <v>0</v>
      </c>
      <c r="K5270" s="12">
        <f>(1 - Dashboard!$I$11) * I5270 * Dashboard!$I$10 * 'Lookups and Calculations'!$F$12</f>
        <v>0</v>
      </c>
      <c r="L5270" s="12">
        <f>(H5270 - I5270) * Dashboard!$I$13 * (Dashboard!$D$12 / 365) * 'Lookups and Calculations'!$F$12</f>
        <v>0</v>
      </c>
      <c r="M5270" s="3">
        <f>(G5270*2) * Dashboard!$I$13 * (Dashboard!$D$12 / 365) * 'Lookups and Calculations'!$F$12</f>
        <v>1602.0878730267946</v>
      </c>
      <c r="N5270" s="12">
        <f>H5270 * Dashboard!$I$14 * Dashboard!$I$15 * (Dashboard!$D$12 / 365) * 'Lookups and Calculations'!$F$12</f>
        <v>0</v>
      </c>
    </row>
    <row r="5271" spans="1:14" x14ac:dyDescent="0.35">
      <c r="A5271" s="2">
        <v>5270</v>
      </c>
      <c r="B5271" s="11">
        <v>0.47452106671253241</v>
      </c>
      <c r="C5271" s="11">
        <v>-0.77361106985773254</v>
      </c>
      <c r="D5271" s="3">
        <f>B5271*Dashboard!$D$11*Dashboard!$D$10*SQRT(Dashboard!$D$12/365)</f>
        <v>117814.92872315068</v>
      </c>
      <c r="E5271" s="3">
        <f>IF(Dashboard!$I$3,C5271*Dashboard!$E$11*Dashboard!$E$10*SQRT(Dashboard!$D$12/365),0)</f>
        <v>-384147.04614134238</v>
      </c>
      <c r="F5271" s="3">
        <f>D5271+IF(Dashboard!$I$3,E5271,0)</f>
        <v>-266332.11741819169</v>
      </c>
      <c r="G5271" s="3">
        <f>IF(Dashboard!$I$4, ('Lookups and Calculations'!$F$9) / (1 - 'Lookups and Calculations'!$F$10), 'Lookups and Calculations'!$F$9)</f>
        <v>1951878.888340465</v>
      </c>
      <c r="H5271" s="12">
        <f t="shared" si="164"/>
        <v>0</v>
      </c>
      <c r="I5271" s="12">
        <f t="shared" si="165"/>
        <v>0</v>
      </c>
      <c r="J5271" s="13">
        <f>(1 - Dashboard!$I$9) * H5271 * Dashboard!$I$8 * 'Lookups and Calculations'!$F$12</f>
        <v>0</v>
      </c>
      <c r="K5271" s="12">
        <f>(1 - Dashboard!$I$11) * I5271 * Dashboard!$I$10 * 'Lookups and Calculations'!$F$12</f>
        <v>0</v>
      </c>
      <c r="L5271" s="12">
        <f>(H5271 - I5271) * Dashboard!$I$13 * (Dashboard!$D$12 / 365) * 'Lookups and Calculations'!$F$12</f>
        <v>0</v>
      </c>
      <c r="M5271" s="3">
        <f>(G5271*2) * Dashboard!$I$13 * (Dashboard!$D$12 / 365) * 'Lookups and Calculations'!$F$12</f>
        <v>1602.0878730267946</v>
      </c>
      <c r="N5271" s="12">
        <f>H5271 * Dashboard!$I$14 * Dashboard!$I$15 * (Dashboard!$D$12 / 365) * 'Lookups and Calculations'!$F$12</f>
        <v>0</v>
      </c>
    </row>
    <row r="5272" spans="1:14" x14ac:dyDescent="0.35">
      <c r="A5272" s="2">
        <v>5271</v>
      </c>
      <c r="B5272" s="11">
        <v>-0.53713966281771108</v>
      </c>
      <c r="C5272" s="11">
        <v>1.578313489315571</v>
      </c>
      <c r="D5272" s="3">
        <f>B5272*Dashboard!$D$11*Dashboard!$D$10*SQRT(Dashboard!$D$12/365)</f>
        <v>-133361.98438494842</v>
      </c>
      <c r="E5272" s="3">
        <f>IF(Dashboard!$I$3,C5272*Dashboard!$E$11*Dashboard!$E$10*SQRT(Dashboard!$D$12/365),0)</f>
        <v>783732.92269087036</v>
      </c>
      <c r="F5272" s="3">
        <f>D5272+IF(Dashboard!$I$3,E5272,0)</f>
        <v>650370.93830592197</v>
      </c>
      <c r="G5272" s="3">
        <f>IF(Dashboard!$I$4, ('Lookups and Calculations'!$F$9) / (1 - 'Lookups and Calculations'!$F$10), 'Lookups and Calculations'!$F$9)</f>
        <v>1951878.888340465</v>
      </c>
      <c r="H5272" s="12">
        <f t="shared" si="164"/>
        <v>0</v>
      </c>
      <c r="I5272" s="12">
        <f t="shared" si="165"/>
        <v>0</v>
      </c>
      <c r="J5272" s="13">
        <f>(1 - Dashboard!$I$9) * H5272 * Dashboard!$I$8 * 'Lookups and Calculations'!$F$12</f>
        <v>0</v>
      </c>
      <c r="K5272" s="12">
        <f>(1 - Dashboard!$I$11) * I5272 * Dashboard!$I$10 * 'Lookups and Calculations'!$F$12</f>
        <v>0</v>
      </c>
      <c r="L5272" s="12">
        <f>(H5272 - I5272) * Dashboard!$I$13 * (Dashboard!$D$12 / 365) * 'Lookups and Calculations'!$F$12</f>
        <v>0</v>
      </c>
      <c r="M5272" s="3">
        <f>(G5272*2) * Dashboard!$I$13 * (Dashboard!$D$12 / 365) * 'Lookups and Calculations'!$F$12</f>
        <v>1602.0878730267946</v>
      </c>
      <c r="N5272" s="12">
        <f>H5272 * Dashboard!$I$14 * Dashboard!$I$15 * (Dashboard!$D$12 / 365) * 'Lookups and Calculations'!$F$12</f>
        <v>0</v>
      </c>
    </row>
    <row r="5273" spans="1:14" x14ac:dyDescent="0.35">
      <c r="A5273" s="2">
        <v>5272</v>
      </c>
      <c r="B5273" s="11">
        <v>0.15908998372682912</v>
      </c>
      <c r="C5273" s="11">
        <v>-0.11680947889651541</v>
      </c>
      <c r="D5273" s="3">
        <f>B5273*Dashboard!$D$11*Dashboard!$D$10*SQRT(Dashboard!$D$12/365)</f>
        <v>39499.142204993594</v>
      </c>
      <c r="E5273" s="3">
        <f>IF(Dashboard!$I$3,C5273*Dashboard!$E$11*Dashboard!$E$10*SQRT(Dashboard!$D$12/365),0)</f>
        <v>-58003.327547598114</v>
      </c>
      <c r="F5273" s="3">
        <f>D5273+IF(Dashboard!$I$3,E5273,0)</f>
        <v>-18504.18534260452</v>
      </c>
      <c r="G5273" s="3">
        <f>IF(Dashboard!$I$4, ('Lookups and Calculations'!$F$9) / (1 - 'Lookups and Calculations'!$F$10), 'Lookups and Calculations'!$F$9)</f>
        <v>1951878.888340465</v>
      </c>
      <c r="H5273" s="12">
        <f t="shared" si="164"/>
        <v>0</v>
      </c>
      <c r="I5273" s="12">
        <f t="shared" si="165"/>
        <v>0</v>
      </c>
      <c r="J5273" s="13">
        <f>(1 - Dashboard!$I$9) * H5273 * Dashboard!$I$8 * 'Lookups and Calculations'!$F$12</f>
        <v>0</v>
      </c>
      <c r="K5273" s="12">
        <f>(1 - Dashboard!$I$11) * I5273 * Dashboard!$I$10 * 'Lookups and Calculations'!$F$12</f>
        <v>0</v>
      </c>
      <c r="L5273" s="12">
        <f>(H5273 - I5273) * Dashboard!$I$13 * (Dashboard!$D$12 / 365) * 'Lookups and Calculations'!$F$12</f>
        <v>0</v>
      </c>
      <c r="M5273" s="3">
        <f>(G5273*2) * Dashboard!$I$13 * (Dashboard!$D$12 / 365) * 'Lookups and Calculations'!$F$12</f>
        <v>1602.0878730267946</v>
      </c>
      <c r="N5273" s="12">
        <f>H5273 * Dashboard!$I$14 * Dashboard!$I$15 * (Dashboard!$D$12 / 365) * 'Lookups and Calculations'!$F$12</f>
        <v>0</v>
      </c>
    </row>
    <row r="5274" spans="1:14" x14ac:dyDescent="0.35">
      <c r="A5274" s="2">
        <v>5273</v>
      </c>
      <c r="B5274" s="11">
        <v>-0.78868471818189034</v>
      </c>
      <c r="C5274" s="11">
        <v>0.17650601773756566</v>
      </c>
      <c r="D5274" s="3">
        <f>B5274*Dashboard!$D$11*Dashboard!$D$10*SQRT(Dashboard!$D$12/365)</f>
        <v>-195816.03510540942</v>
      </c>
      <c r="E5274" s="3">
        <f>IF(Dashboard!$I$3,C5274*Dashboard!$E$11*Dashboard!$E$10*SQRT(Dashboard!$D$12/365),0)</f>
        <v>87646.451792018022</v>
      </c>
      <c r="F5274" s="3">
        <f>D5274+IF(Dashboard!$I$3,E5274,0)</f>
        <v>-108169.5833133914</v>
      </c>
      <c r="G5274" s="3">
        <f>IF(Dashboard!$I$4, ('Lookups and Calculations'!$F$9) / (1 - 'Lookups and Calculations'!$F$10), 'Lookups and Calculations'!$F$9)</f>
        <v>1951878.888340465</v>
      </c>
      <c r="H5274" s="12">
        <f t="shared" si="164"/>
        <v>0</v>
      </c>
      <c r="I5274" s="12">
        <f t="shared" si="165"/>
        <v>0</v>
      </c>
      <c r="J5274" s="13">
        <f>(1 - Dashboard!$I$9) * H5274 * Dashboard!$I$8 * 'Lookups and Calculations'!$F$12</f>
        <v>0</v>
      </c>
      <c r="K5274" s="12">
        <f>(1 - Dashboard!$I$11) * I5274 * Dashboard!$I$10 * 'Lookups and Calculations'!$F$12</f>
        <v>0</v>
      </c>
      <c r="L5274" s="12">
        <f>(H5274 - I5274) * Dashboard!$I$13 * (Dashboard!$D$12 / 365) * 'Lookups and Calculations'!$F$12</f>
        <v>0</v>
      </c>
      <c r="M5274" s="3">
        <f>(G5274*2) * Dashboard!$I$13 * (Dashboard!$D$12 / 365) * 'Lookups and Calculations'!$F$12</f>
        <v>1602.0878730267946</v>
      </c>
      <c r="N5274" s="12">
        <f>H5274 * Dashboard!$I$14 * Dashboard!$I$15 * (Dashboard!$D$12 / 365) * 'Lookups and Calculations'!$F$12</f>
        <v>0</v>
      </c>
    </row>
    <row r="5275" spans="1:14" x14ac:dyDescent="0.35">
      <c r="A5275" s="2">
        <v>5274</v>
      </c>
      <c r="B5275" s="11">
        <v>0.74991232751736325</v>
      </c>
      <c r="C5275" s="11">
        <v>0.83076486976163</v>
      </c>
      <c r="D5275" s="3">
        <f>B5275*Dashboard!$D$11*Dashboard!$D$10*SQRT(Dashboard!$D$12/365)</f>
        <v>186189.55745666323</v>
      </c>
      <c r="E5275" s="3">
        <f>IF(Dashboard!$I$3,C5275*Dashboard!$E$11*Dashboard!$E$10*SQRT(Dashboard!$D$12/365),0)</f>
        <v>412527.53895522252</v>
      </c>
      <c r="F5275" s="3">
        <f>D5275+IF(Dashboard!$I$3,E5275,0)</f>
        <v>598717.09641188569</v>
      </c>
      <c r="G5275" s="3">
        <f>IF(Dashboard!$I$4, ('Lookups and Calculations'!$F$9) / (1 - 'Lookups and Calculations'!$F$10), 'Lookups and Calculations'!$F$9)</f>
        <v>1951878.888340465</v>
      </c>
      <c r="H5275" s="12">
        <f t="shared" si="164"/>
        <v>0</v>
      </c>
      <c r="I5275" s="12">
        <f t="shared" si="165"/>
        <v>0</v>
      </c>
      <c r="J5275" s="13">
        <f>(1 - Dashboard!$I$9) * H5275 * Dashboard!$I$8 * 'Lookups and Calculations'!$F$12</f>
        <v>0</v>
      </c>
      <c r="K5275" s="12">
        <f>(1 - Dashboard!$I$11) * I5275 * Dashboard!$I$10 * 'Lookups and Calculations'!$F$12</f>
        <v>0</v>
      </c>
      <c r="L5275" s="12">
        <f>(H5275 - I5275) * Dashboard!$I$13 * (Dashboard!$D$12 / 365) * 'Lookups and Calculations'!$F$12</f>
        <v>0</v>
      </c>
      <c r="M5275" s="3">
        <f>(G5275*2) * Dashboard!$I$13 * (Dashboard!$D$12 / 365) * 'Lookups and Calculations'!$F$12</f>
        <v>1602.0878730267946</v>
      </c>
      <c r="N5275" s="12">
        <f>H5275 * Dashboard!$I$14 * Dashboard!$I$15 * (Dashboard!$D$12 / 365) * 'Lookups and Calculations'!$F$12</f>
        <v>0</v>
      </c>
    </row>
    <row r="5276" spans="1:14" x14ac:dyDescent="0.35">
      <c r="A5276" s="2">
        <v>5275</v>
      </c>
      <c r="B5276" s="11">
        <v>3.3077350498245069E-2</v>
      </c>
      <c r="C5276" s="11">
        <v>1.5615940756526776</v>
      </c>
      <c r="D5276" s="3">
        <f>B5276*Dashboard!$D$11*Dashboard!$D$10*SQRT(Dashboard!$D$12/365)</f>
        <v>8212.5030155136246</v>
      </c>
      <c r="E5276" s="3">
        <f>IF(Dashboard!$I$3,C5276*Dashboard!$E$11*Dashboard!$E$10*SQRT(Dashboard!$D$12/365),0)</f>
        <v>775430.67157003668</v>
      </c>
      <c r="F5276" s="3">
        <f>D5276+IF(Dashboard!$I$3,E5276,0)</f>
        <v>783643.17458555032</v>
      </c>
      <c r="G5276" s="3">
        <f>IF(Dashboard!$I$4, ('Lookups and Calculations'!$F$9) / (1 - 'Lookups and Calculations'!$F$10), 'Lookups and Calculations'!$F$9)</f>
        <v>1951878.888340465</v>
      </c>
      <c r="H5276" s="12">
        <f t="shared" si="164"/>
        <v>0</v>
      </c>
      <c r="I5276" s="12">
        <f t="shared" si="165"/>
        <v>0</v>
      </c>
      <c r="J5276" s="13">
        <f>(1 - Dashboard!$I$9) * H5276 * Dashboard!$I$8 * 'Lookups and Calculations'!$F$12</f>
        <v>0</v>
      </c>
      <c r="K5276" s="12">
        <f>(1 - Dashboard!$I$11) * I5276 * Dashboard!$I$10 * 'Lookups and Calculations'!$F$12</f>
        <v>0</v>
      </c>
      <c r="L5276" s="12">
        <f>(H5276 - I5276) * Dashboard!$I$13 * (Dashboard!$D$12 / 365) * 'Lookups and Calculations'!$F$12</f>
        <v>0</v>
      </c>
      <c r="M5276" s="3">
        <f>(G5276*2) * Dashboard!$I$13 * (Dashboard!$D$12 / 365) * 'Lookups and Calculations'!$F$12</f>
        <v>1602.0878730267946</v>
      </c>
      <c r="N5276" s="12">
        <f>H5276 * Dashboard!$I$14 * Dashboard!$I$15 * (Dashboard!$D$12 / 365) * 'Lookups and Calculations'!$F$12</f>
        <v>0</v>
      </c>
    </row>
    <row r="5277" spans="1:14" x14ac:dyDescent="0.35">
      <c r="A5277" s="2">
        <v>5276</v>
      </c>
      <c r="B5277" s="11">
        <v>-1.1931804855244914</v>
      </c>
      <c r="C5277" s="11">
        <v>0.39024054805140956</v>
      </c>
      <c r="D5277" s="3">
        <f>B5277*Dashboard!$D$11*Dashboard!$D$10*SQRT(Dashboard!$D$12/365)</f>
        <v>-296244.95879565045</v>
      </c>
      <c r="E5277" s="3">
        <f>IF(Dashboard!$I$3,C5277*Dashboard!$E$11*Dashboard!$E$10*SQRT(Dashboard!$D$12/365),0)</f>
        <v>193779.22532325712</v>
      </c>
      <c r="F5277" s="3">
        <f>D5277+IF(Dashboard!$I$3,E5277,0)</f>
        <v>-102465.73347239333</v>
      </c>
      <c r="G5277" s="3">
        <f>IF(Dashboard!$I$4, ('Lookups and Calculations'!$F$9) / (1 - 'Lookups and Calculations'!$F$10), 'Lookups and Calculations'!$F$9)</f>
        <v>1951878.888340465</v>
      </c>
      <c r="H5277" s="12">
        <f t="shared" si="164"/>
        <v>0</v>
      </c>
      <c r="I5277" s="12">
        <f t="shared" si="165"/>
        <v>0</v>
      </c>
      <c r="J5277" s="13">
        <f>(1 - Dashboard!$I$9) * H5277 * Dashboard!$I$8 * 'Lookups and Calculations'!$F$12</f>
        <v>0</v>
      </c>
      <c r="K5277" s="12">
        <f>(1 - Dashboard!$I$11) * I5277 * Dashboard!$I$10 * 'Lookups and Calculations'!$F$12</f>
        <v>0</v>
      </c>
      <c r="L5277" s="12">
        <f>(H5277 - I5277) * Dashboard!$I$13 * (Dashboard!$D$12 / 365) * 'Lookups and Calculations'!$F$12</f>
        <v>0</v>
      </c>
      <c r="M5277" s="3">
        <f>(G5277*2) * Dashboard!$I$13 * (Dashboard!$D$12 / 365) * 'Lookups and Calculations'!$F$12</f>
        <v>1602.0878730267946</v>
      </c>
      <c r="N5277" s="12">
        <f>H5277 * Dashboard!$I$14 * Dashboard!$I$15 * (Dashboard!$D$12 / 365) * 'Lookups and Calculations'!$F$12</f>
        <v>0</v>
      </c>
    </row>
    <row r="5278" spans="1:14" x14ac:dyDescent="0.35">
      <c r="A5278" s="2">
        <v>5277</v>
      </c>
      <c r="B5278" s="11">
        <v>0.11675336889212627</v>
      </c>
      <c r="C5278" s="11">
        <v>-0.53226598407212822</v>
      </c>
      <c r="D5278" s="3">
        <f>B5278*Dashboard!$D$11*Dashboard!$D$10*SQRT(Dashboard!$D$12/365)</f>
        <v>28987.732682786467</v>
      </c>
      <c r="E5278" s="3">
        <f>IF(Dashboard!$I$3,C5278*Dashboard!$E$11*Dashboard!$E$10*SQRT(Dashboard!$D$12/365),0)</f>
        <v>-264303.87763249653</v>
      </c>
      <c r="F5278" s="3">
        <f>D5278+IF(Dashboard!$I$3,E5278,0)</f>
        <v>-235316.14494971005</v>
      </c>
      <c r="G5278" s="3">
        <f>IF(Dashboard!$I$4, ('Lookups and Calculations'!$F$9) / (1 - 'Lookups and Calculations'!$F$10), 'Lookups and Calculations'!$F$9)</f>
        <v>1951878.888340465</v>
      </c>
      <c r="H5278" s="12">
        <f t="shared" si="164"/>
        <v>0</v>
      </c>
      <c r="I5278" s="12">
        <f t="shared" si="165"/>
        <v>0</v>
      </c>
      <c r="J5278" s="13">
        <f>(1 - Dashboard!$I$9) * H5278 * Dashboard!$I$8 * 'Lookups and Calculations'!$F$12</f>
        <v>0</v>
      </c>
      <c r="K5278" s="12">
        <f>(1 - Dashboard!$I$11) * I5278 * Dashboard!$I$10 * 'Lookups and Calculations'!$F$12</f>
        <v>0</v>
      </c>
      <c r="L5278" s="12">
        <f>(H5278 - I5278) * Dashboard!$I$13 * (Dashboard!$D$12 / 365) * 'Lookups and Calculations'!$F$12</f>
        <v>0</v>
      </c>
      <c r="M5278" s="3">
        <f>(G5278*2) * Dashboard!$I$13 * (Dashboard!$D$12 / 365) * 'Lookups and Calculations'!$F$12</f>
        <v>1602.0878730267946</v>
      </c>
      <c r="N5278" s="12">
        <f>H5278 * Dashboard!$I$14 * Dashboard!$I$15 * (Dashboard!$D$12 / 365) * 'Lookups and Calculations'!$F$12</f>
        <v>0</v>
      </c>
    </row>
    <row r="5279" spans="1:14" x14ac:dyDescent="0.35">
      <c r="A5279" s="2">
        <v>5278</v>
      </c>
      <c r="B5279" s="11">
        <v>1.4618928466824248</v>
      </c>
      <c r="C5279" s="11">
        <v>0.92826145862527354</v>
      </c>
      <c r="D5279" s="3">
        <f>B5279*Dashboard!$D$11*Dashboard!$D$10*SQRT(Dashboard!$D$12/365)</f>
        <v>362961.33852601598</v>
      </c>
      <c r="E5279" s="3">
        <f>IF(Dashboard!$I$3,C5279*Dashboard!$E$11*Dashboard!$E$10*SQRT(Dashboard!$D$12/365),0)</f>
        <v>460940.78959253978</v>
      </c>
      <c r="F5279" s="3">
        <f>D5279+IF(Dashboard!$I$3,E5279,0)</f>
        <v>823902.12811855576</v>
      </c>
      <c r="G5279" s="3">
        <f>IF(Dashboard!$I$4, ('Lookups and Calculations'!$F$9) / (1 - 'Lookups and Calculations'!$F$10), 'Lookups and Calculations'!$F$9)</f>
        <v>1951878.888340465</v>
      </c>
      <c r="H5279" s="12">
        <f t="shared" si="164"/>
        <v>0</v>
      </c>
      <c r="I5279" s="12">
        <f t="shared" si="165"/>
        <v>0</v>
      </c>
      <c r="J5279" s="13">
        <f>(1 - Dashboard!$I$9) * H5279 * Dashboard!$I$8 * 'Lookups and Calculations'!$F$12</f>
        <v>0</v>
      </c>
      <c r="K5279" s="12">
        <f>(1 - Dashboard!$I$11) * I5279 * Dashboard!$I$10 * 'Lookups and Calculations'!$F$12</f>
        <v>0</v>
      </c>
      <c r="L5279" s="12">
        <f>(H5279 - I5279) * Dashboard!$I$13 * (Dashboard!$D$12 / 365) * 'Lookups and Calculations'!$F$12</f>
        <v>0</v>
      </c>
      <c r="M5279" s="3">
        <f>(G5279*2) * Dashboard!$I$13 * (Dashboard!$D$12 / 365) * 'Lookups and Calculations'!$F$12</f>
        <v>1602.0878730267946</v>
      </c>
      <c r="N5279" s="12">
        <f>H5279 * Dashboard!$I$14 * Dashboard!$I$15 * (Dashboard!$D$12 / 365) * 'Lookups and Calculations'!$F$12</f>
        <v>0</v>
      </c>
    </row>
    <row r="5280" spans="1:14" x14ac:dyDescent="0.35">
      <c r="A5280" s="2">
        <v>5279</v>
      </c>
      <c r="B5280" s="11">
        <v>-9.5965937577077332E-2</v>
      </c>
      <c r="C5280" s="11">
        <v>2.9008986047098832E-2</v>
      </c>
      <c r="D5280" s="3">
        <f>B5280*Dashboard!$D$11*Dashboard!$D$10*SQRT(Dashboard!$D$12/365)</f>
        <v>-23826.592513210937</v>
      </c>
      <c r="E5280" s="3">
        <f>IF(Dashboard!$I$3,C5280*Dashboard!$E$11*Dashboard!$E$10*SQRT(Dashboard!$D$12/365),0)</f>
        <v>14404.804604977755</v>
      </c>
      <c r="F5280" s="3">
        <f>D5280+IF(Dashboard!$I$3,E5280,0)</f>
        <v>-9421.787908233182</v>
      </c>
      <c r="G5280" s="3">
        <f>IF(Dashboard!$I$4, ('Lookups and Calculations'!$F$9) / (1 - 'Lookups and Calculations'!$F$10), 'Lookups and Calculations'!$F$9)</f>
        <v>1951878.888340465</v>
      </c>
      <c r="H5280" s="12">
        <f t="shared" si="164"/>
        <v>0</v>
      </c>
      <c r="I5280" s="12">
        <f t="shared" si="165"/>
        <v>0</v>
      </c>
      <c r="J5280" s="13">
        <f>(1 - Dashboard!$I$9) * H5280 * Dashboard!$I$8 * 'Lookups and Calculations'!$F$12</f>
        <v>0</v>
      </c>
      <c r="K5280" s="12">
        <f>(1 - Dashboard!$I$11) * I5280 * Dashboard!$I$10 * 'Lookups and Calculations'!$F$12</f>
        <v>0</v>
      </c>
      <c r="L5280" s="12">
        <f>(H5280 - I5280) * Dashboard!$I$13 * (Dashboard!$D$12 / 365) * 'Lookups and Calculations'!$F$12</f>
        <v>0</v>
      </c>
      <c r="M5280" s="3">
        <f>(G5280*2) * Dashboard!$I$13 * (Dashboard!$D$12 / 365) * 'Lookups and Calculations'!$F$12</f>
        <v>1602.0878730267946</v>
      </c>
      <c r="N5280" s="12">
        <f>H5280 * Dashboard!$I$14 * Dashboard!$I$15 * (Dashboard!$D$12 / 365) * 'Lookups and Calculations'!$F$12</f>
        <v>0</v>
      </c>
    </row>
    <row r="5281" spans="1:14" x14ac:dyDescent="0.35">
      <c r="A5281" s="2">
        <v>5280</v>
      </c>
      <c r="B5281" s="11">
        <v>0.39776501406484521</v>
      </c>
      <c r="C5281" s="11">
        <v>0.79179184929438062</v>
      </c>
      <c r="D5281" s="3">
        <f>B5281*Dashboard!$D$11*Dashboard!$D$10*SQRT(Dashboard!$D$12/365)</f>
        <v>98757.800376020867</v>
      </c>
      <c r="E5281" s="3">
        <f>IF(Dashboard!$I$3,C5281*Dashboard!$E$11*Dashboard!$E$10*SQRT(Dashboard!$D$12/365),0)</f>
        <v>393174.95821403293</v>
      </c>
      <c r="F5281" s="3">
        <f>D5281+IF(Dashboard!$I$3,E5281,0)</f>
        <v>491932.75859005377</v>
      </c>
      <c r="G5281" s="3">
        <f>IF(Dashboard!$I$4, ('Lookups and Calculations'!$F$9) / (1 - 'Lookups and Calculations'!$F$10), 'Lookups and Calculations'!$F$9)</f>
        <v>1951878.888340465</v>
      </c>
      <c r="H5281" s="12">
        <f t="shared" si="164"/>
        <v>0</v>
      </c>
      <c r="I5281" s="12">
        <f t="shared" si="165"/>
        <v>0</v>
      </c>
      <c r="J5281" s="13">
        <f>(1 - Dashboard!$I$9) * H5281 * Dashboard!$I$8 * 'Lookups and Calculations'!$F$12</f>
        <v>0</v>
      </c>
      <c r="K5281" s="12">
        <f>(1 - Dashboard!$I$11) * I5281 * Dashboard!$I$10 * 'Lookups and Calculations'!$F$12</f>
        <v>0</v>
      </c>
      <c r="L5281" s="12">
        <f>(H5281 - I5281) * Dashboard!$I$13 * (Dashboard!$D$12 / 365) * 'Lookups and Calculations'!$F$12</f>
        <v>0</v>
      </c>
      <c r="M5281" s="3">
        <f>(G5281*2) * Dashboard!$I$13 * (Dashboard!$D$12 / 365) * 'Lookups and Calculations'!$F$12</f>
        <v>1602.0878730267946</v>
      </c>
      <c r="N5281" s="12">
        <f>H5281 * Dashboard!$I$14 * Dashboard!$I$15 * (Dashboard!$D$12 / 365) * 'Lookups and Calculations'!$F$12</f>
        <v>0</v>
      </c>
    </row>
    <row r="5282" spans="1:14" x14ac:dyDescent="0.35">
      <c r="A5282" s="2">
        <v>5281</v>
      </c>
      <c r="B5282" s="11">
        <v>-0.25580205096447906</v>
      </c>
      <c r="C5282" s="11">
        <v>-5.9320242085958326E-2</v>
      </c>
      <c r="D5282" s="3">
        <f>B5282*Dashboard!$D$11*Dashboard!$D$10*SQRT(Dashboard!$D$12/365)</f>
        <v>-63510.98510842977</v>
      </c>
      <c r="E5282" s="3">
        <f>IF(Dashboard!$I$3,C5282*Dashboard!$E$11*Dashboard!$E$10*SQRT(Dashboard!$D$12/365),0)</f>
        <v>-29456.268998194275</v>
      </c>
      <c r="F5282" s="3">
        <f>D5282+IF(Dashboard!$I$3,E5282,0)</f>
        <v>-92967.254106624052</v>
      </c>
      <c r="G5282" s="3">
        <f>IF(Dashboard!$I$4, ('Lookups and Calculations'!$F$9) / (1 - 'Lookups and Calculations'!$F$10), 'Lookups and Calculations'!$F$9)</f>
        <v>1951878.888340465</v>
      </c>
      <c r="H5282" s="12">
        <f t="shared" si="164"/>
        <v>0</v>
      </c>
      <c r="I5282" s="12">
        <f t="shared" si="165"/>
        <v>0</v>
      </c>
      <c r="J5282" s="13">
        <f>(1 - Dashboard!$I$9) * H5282 * Dashboard!$I$8 * 'Lookups and Calculations'!$F$12</f>
        <v>0</v>
      </c>
      <c r="K5282" s="12">
        <f>(1 - Dashboard!$I$11) * I5282 * Dashboard!$I$10 * 'Lookups and Calculations'!$F$12</f>
        <v>0</v>
      </c>
      <c r="L5282" s="12">
        <f>(H5282 - I5282) * Dashboard!$I$13 * (Dashboard!$D$12 / 365) * 'Lookups and Calculations'!$F$12</f>
        <v>0</v>
      </c>
      <c r="M5282" s="3">
        <f>(G5282*2) * Dashboard!$I$13 * (Dashboard!$D$12 / 365) * 'Lookups and Calculations'!$F$12</f>
        <v>1602.0878730267946</v>
      </c>
      <c r="N5282" s="12">
        <f>H5282 * Dashboard!$I$14 * Dashboard!$I$15 * (Dashboard!$D$12 / 365) * 'Lookups and Calculations'!$F$12</f>
        <v>0</v>
      </c>
    </row>
    <row r="5283" spans="1:14" x14ac:dyDescent="0.35">
      <c r="A5283" s="2">
        <v>5282</v>
      </c>
      <c r="B5283" s="11">
        <v>0.46890888567167299</v>
      </c>
      <c r="C5283" s="11">
        <v>-0.84965680749798778</v>
      </c>
      <c r="D5283" s="3">
        <f>B5283*Dashboard!$D$11*Dashboard!$D$10*SQRT(Dashboard!$D$12/365)</f>
        <v>116421.52649995532</v>
      </c>
      <c r="E5283" s="3">
        <f>IF(Dashboard!$I$3,C5283*Dashboard!$E$11*Dashboard!$E$10*SQRT(Dashboard!$D$12/365),0)</f>
        <v>-421908.58630585397</v>
      </c>
      <c r="F5283" s="3">
        <f>D5283+IF(Dashboard!$I$3,E5283,0)</f>
        <v>-305487.05980589864</v>
      </c>
      <c r="G5283" s="3">
        <f>IF(Dashboard!$I$4, ('Lookups and Calculations'!$F$9) / (1 - 'Lookups and Calculations'!$F$10), 'Lookups and Calculations'!$F$9)</f>
        <v>1951878.888340465</v>
      </c>
      <c r="H5283" s="12">
        <f t="shared" si="164"/>
        <v>0</v>
      </c>
      <c r="I5283" s="12">
        <f t="shared" si="165"/>
        <v>0</v>
      </c>
      <c r="J5283" s="13">
        <f>(1 - Dashboard!$I$9) * H5283 * Dashboard!$I$8 * 'Lookups and Calculations'!$F$12</f>
        <v>0</v>
      </c>
      <c r="K5283" s="12">
        <f>(1 - Dashboard!$I$11) * I5283 * Dashboard!$I$10 * 'Lookups and Calculations'!$F$12</f>
        <v>0</v>
      </c>
      <c r="L5283" s="12">
        <f>(H5283 - I5283) * Dashboard!$I$13 * (Dashboard!$D$12 / 365) * 'Lookups and Calculations'!$F$12</f>
        <v>0</v>
      </c>
      <c r="M5283" s="3">
        <f>(G5283*2) * Dashboard!$I$13 * (Dashboard!$D$12 / 365) * 'Lookups and Calculations'!$F$12</f>
        <v>1602.0878730267946</v>
      </c>
      <c r="N5283" s="12">
        <f>H5283 * Dashboard!$I$14 * Dashboard!$I$15 * (Dashboard!$D$12 / 365) * 'Lookups and Calculations'!$F$12</f>
        <v>0</v>
      </c>
    </row>
    <row r="5284" spans="1:14" x14ac:dyDescent="0.35">
      <c r="A5284" s="2">
        <v>5283</v>
      </c>
      <c r="B5284" s="11">
        <v>1.5941521904607758</v>
      </c>
      <c r="C5284" s="11">
        <v>0.6600045970586168</v>
      </c>
      <c r="D5284" s="3">
        <f>B5284*Dashboard!$D$11*Dashboard!$D$10*SQRT(Dashboard!$D$12/365)</f>
        <v>395798.92204611056</v>
      </c>
      <c r="E5284" s="3">
        <f>IF(Dashboard!$I$3,C5284*Dashboard!$E$11*Dashboard!$E$10*SQRT(Dashboard!$D$12/365),0)</f>
        <v>327734.21461820666</v>
      </c>
      <c r="F5284" s="3">
        <f>D5284+IF(Dashboard!$I$3,E5284,0)</f>
        <v>723533.13666431722</v>
      </c>
      <c r="G5284" s="3">
        <f>IF(Dashboard!$I$4, ('Lookups and Calculations'!$F$9) / (1 - 'Lookups and Calculations'!$F$10), 'Lookups and Calculations'!$F$9)</f>
        <v>1951878.888340465</v>
      </c>
      <c r="H5284" s="12">
        <f t="shared" si="164"/>
        <v>0</v>
      </c>
      <c r="I5284" s="12">
        <f t="shared" si="165"/>
        <v>0</v>
      </c>
      <c r="J5284" s="13">
        <f>(1 - Dashboard!$I$9) * H5284 * Dashboard!$I$8 * 'Lookups and Calculations'!$F$12</f>
        <v>0</v>
      </c>
      <c r="K5284" s="12">
        <f>(1 - Dashboard!$I$11) * I5284 * Dashboard!$I$10 * 'Lookups and Calculations'!$F$12</f>
        <v>0</v>
      </c>
      <c r="L5284" s="12">
        <f>(H5284 - I5284) * Dashboard!$I$13 * (Dashboard!$D$12 / 365) * 'Lookups and Calculations'!$F$12</f>
        <v>0</v>
      </c>
      <c r="M5284" s="3">
        <f>(G5284*2) * Dashboard!$I$13 * (Dashboard!$D$12 / 365) * 'Lookups and Calculations'!$F$12</f>
        <v>1602.0878730267946</v>
      </c>
      <c r="N5284" s="12">
        <f>H5284 * Dashboard!$I$14 * Dashboard!$I$15 * (Dashboard!$D$12 / 365) * 'Lookups and Calculations'!$F$12</f>
        <v>0</v>
      </c>
    </row>
    <row r="5285" spans="1:14" x14ac:dyDescent="0.35">
      <c r="A5285" s="2">
        <v>5284</v>
      </c>
      <c r="B5285" s="11">
        <v>-0.23577982985364748</v>
      </c>
      <c r="C5285" s="11">
        <v>0.43524785489892975</v>
      </c>
      <c r="D5285" s="3">
        <f>B5285*Dashboard!$D$11*Dashboard!$D$10*SQRT(Dashboard!$D$12/365)</f>
        <v>-58539.832680162908</v>
      </c>
      <c r="E5285" s="3">
        <f>IF(Dashboard!$I$3,C5285*Dashboard!$E$11*Dashboard!$E$10*SQRT(Dashboard!$D$12/365),0)</f>
        <v>216128.21262954196</v>
      </c>
      <c r="F5285" s="3">
        <f>D5285+IF(Dashboard!$I$3,E5285,0)</f>
        <v>157588.37994937904</v>
      </c>
      <c r="G5285" s="3">
        <f>IF(Dashboard!$I$4, ('Lookups and Calculations'!$F$9) / (1 - 'Lookups and Calculations'!$F$10), 'Lookups and Calculations'!$F$9)</f>
        <v>1951878.888340465</v>
      </c>
      <c r="H5285" s="12">
        <f t="shared" si="164"/>
        <v>0</v>
      </c>
      <c r="I5285" s="12">
        <f t="shared" si="165"/>
        <v>0</v>
      </c>
      <c r="J5285" s="13">
        <f>(1 - Dashboard!$I$9) * H5285 * Dashboard!$I$8 * 'Lookups and Calculations'!$F$12</f>
        <v>0</v>
      </c>
      <c r="K5285" s="12">
        <f>(1 - Dashboard!$I$11) * I5285 * Dashboard!$I$10 * 'Lookups and Calculations'!$F$12</f>
        <v>0</v>
      </c>
      <c r="L5285" s="12">
        <f>(H5285 - I5285) * Dashboard!$I$13 * (Dashboard!$D$12 / 365) * 'Lookups and Calculations'!$F$12</f>
        <v>0</v>
      </c>
      <c r="M5285" s="3">
        <f>(G5285*2) * Dashboard!$I$13 * (Dashboard!$D$12 / 365) * 'Lookups and Calculations'!$F$12</f>
        <v>1602.0878730267946</v>
      </c>
      <c r="N5285" s="12">
        <f>H5285 * Dashboard!$I$14 * Dashboard!$I$15 * (Dashboard!$D$12 / 365) * 'Lookups and Calculations'!$F$12</f>
        <v>0</v>
      </c>
    </row>
    <row r="5286" spans="1:14" x14ac:dyDescent="0.35">
      <c r="A5286" s="2">
        <v>5285</v>
      </c>
      <c r="B5286" s="11">
        <v>0.96978068253816663</v>
      </c>
      <c r="C5286" s="11">
        <v>-0.19121341648457743</v>
      </c>
      <c r="D5286" s="3">
        <f>B5286*Dashboard!$D$11*Dashboard!$D$10*SQRT(Dashboard!$D$12/365)</f>
        <v>240778.86105642308</v>
      </c>
      <c r="E5286" s="3">
        <f>IF(Dashboard!$I$3,C5286*Dashboard!$E$11*Dashboard!$E$10*SQRT(Dashboard!$D$12/365),0)</f>
        <v>-94949.609677448039</v>
      </c>
      <c r="F5286" s="3">
        <f>D5286+IF(Dashboard!$I$3,E5286,0)</f>
        <v>145829.25137897505</v>
      </c>
      <c r="G5286" s="3">
        <f>IF(Dashboard!$I$4, ('Lookups and Calculations'!$F$9) / (1 - 'Lookups and Calculations'!$F$10), 'Lookups and Calculations'!$F$9)</f>
        <v>1951878.888340465</v>
      </c>
      <c r="H5286" s="12">
        <f t="shared" si="164"/>
        <v>0</v>
      </c>
      <c r="I5286" s="12">
        <f t="shared" si="165"/>
        <v>0</v>
      </c>
      <c r="J5286" s="13">
        <f>(1 - Dashboard!$I$9) * H5286 * Dashboard!$I$8 * 'Lookups and Calculations'!$F$12</f>
        <v>0</v>
      </c>
      <c r="K5286" s="12">
        <f>(1 - Dashboard!$I$11) * I5286 * Dashboard!$I$10 * 'Lookups and Calculations'!$F$12</f>
        <v>0</v>
      </c>
      <c r="L5286" s="12">
        <f>(H5286 - I5286) * Dashboard!$I$13 * (Dashboard!$D$12 / 365) * 'Lookups and Calculations'!$F$12</f>
        <v>0</v>
      </c>
      <c r="M5286" s="3">
        <f>(G5286*2) * Dashboard!$I$13 * (Dashboard!$D$12 / 365) * 'Lookups and Calculations'!$F$12</f>
        <v>1602.0878730267946</v>
      </c>
      <c r="N5286" s="12">
        <f>H5286 * Dashboard!$I$14 * Dashboard!$I$15 * (Dashboard!$D$12 / 365) * 'Lookups and Calculations'!$F$12</f>
        <v>0</v>
      </c>
    </row>
    <row r="5287" spans="1:14" x14ac:dyDescent="0.35">
      <c r="A5287" s="2">
        <v>5286</v>
      </c>
      <c r="B5287" s="11">
        <v>0.20091215349752209</v>
      </c>
      <c r="C5287" s="11">
        <v>0.74604328200687675</v>
      </c>
      <c r="D5287" s="3">
        <f>B5287*Dashboard!$D$11*Dashboard!$D$10*SQRT(Dashboard!$D$12/365)</f>
        <v>49882.824397899632</v>
      </c>
      <c r="E5287" s="3">
        <f>IF(Dashboard!$I$3,C5287*Dashboard!$E$11*Dashboard!$E$10*SQRT(Dashboard!$D$12/365),0)</f>
        <v>370457.8880046769</v>
      </c>
      <c r="F5287" s="3">
        <f>D5287+IF(Dashboard!$I$3,E5287,0)</f>
        <v>420340.71240257652</v>
      </c>
      <c r="G5287" s="3">
        <f>IF(Dashboard!$I$4, ('Lookups and Calculations'!$F$9) / (1 - 'Lookups and Calculations'!$F$10), 'Lookups and Calculations'!$F$9)</f>
        <v>1951878.888340465</v>
      </c>
      <c r="H5287" s="12">
        <f t="shared" si="164"/>
        <v>0</v>
      </c>
      <c r="I5287" s="12">
        <f t="shared" si="165"/>
        <v>0</v>
      </c>
      <c r="J5287" s="13">
        <f>(1 - Dashboard!$I$9) * H5287 * Dashboard!$I$8 * 'Lookups and Calculations'!$F$12</f>
        <v>0</v>
      </c>
      <c r="K5287" s="12">
        <f>(1 - Dashboard!$I$11) * I5287 * Dashboard!$I$10 * 'Lookups and Calculations'!$F$12</f>
        <v>0</v>
      </c>
      <c r="L5287" s="12">
        <f>(H5287 - I5287) * Dashboard!$I$13 * (Dashboard!$D$12 / 365) * 'Lookups and Calculations'!$F$12</f>
        <v>0</v>
      </c>
      <c r="M5287" s="3">
        <f>(G5287*2) * Dashboard!$I$13 * (Dashboard!$D$12 / 365) * 'Lookups and Calculations'!$F$12</f>
        <v>1602.0878730267946</v>
      </c>
      <c r="N5287" s="12">
        <f>H5287 * Dashboard!$I$14 * Dashboard!$I$15 * (Dashboard!$D$12 / 365) * 'Lookups and Calculations'!$F$12</f>
        <v>0</v>
      </c>
    </row>
    <row r="5288" spans="1:14" x14ac:dyDescent="0.35">
      <c r="A5288" s="2">
        <v>5287</v>
      </c>
      <c r="B5288" s="11">
        <v>1.3127526084301986</v>
      </c>
      <c r="C5288" s="11">
        <v>-0.49393788199815097</v>
      </c>
      <c r="D5288" s="3">
        <f>B5288*Dashboard!$D$11*Dashboard!$D$10*SQRT(Dashboard!$D$12/365)</f>
        <v>325932.53670448525</v>
      </c>
      <c r="E5288" s="3">
        <f>IF(Dashboard!$I$3,C5288*Dashboard!$E$11*Dashboard!$E$10*SQRT(Dashboard!$D$12/365),0)</f>
        <v>-245271.53984727079</v>
      </c>
      <c r="F5288" s="3">
        <f>D5288+IF(Dashboard!$I$3,E5288,0)</f>
        <v>80660.996857214457</v>
      </c>
      <c r="G5288" s="3">
        <f>IF(Dashboard!$I$4, ('Lookups and Calculations'!$F$9) / (1 - 'Lookups and Calculations'!$F$10), 'Lookups and Calculations'!$F$9)</f>
        <v>1951878.888340465</v>
      </c>
      <c r="H5288" s="12">
        <f t="shared" si="164"/>
        <v>0</v>
      </c>
      <c r="I5288" s="12">
        <f t="shared" si="165"/>
        <v>0</v>
      </c>
      <c r="J5288" s="13">
        <f>(1 - Dashboard!$I$9) * H5288 * Dashboard!$I$8 * 'Lookups and Calculations'!$F$12</f>
        <v>0</v>
      </c>
      <c r="K5288" s="12">
        <f>(1 - Dashboard!$I$11) * I5288 * Dashboard!$I$10 * 'Lookups and Calculations'!$F$12</f>
        <v>0</v>
      </c>
      <c r="L5288" s="12">
        <f>(H5288 - I5288) * Dashboard!$I$13 * (Dashboard!$D$12 / 365) * 'Lookups and Calculations'!$F$12</f>
        <v>0</v>
      </c>
      <c r="M5288" s="3">
        <f>(G5288*2) * Dashboard!$I$13 * (Dashboard!$D$12 / 365) * 'Lookups and Calculations'!$F$12</f>
        <v>1602.0878730267946</v>
      </c>
      <c r="N5288" s="12">
        <f>H5288 * Dashboard!$I$14 * Dashboard!$I$15 * (Dashboard!$D$12 / 365) * 'Lookups and Calculations'!$F$12</f>
        <v>0</v>
      </c>
    </row>
    <row r="5289" spans="1:14" x14ac:dyDescent="0.35">
      <c r="A5289" s="2">
        <v>5288</v>
      </c>
      <c r="B5289" s="11">
        <v>1.115298087081158</v>
      </c>
      <c r="C5289" s="11">
        <v>-0.48008569701929543</v>
      </c>
      <c r="D5289" s="3">
        <f>B5289*Dashboard!$D$11*Dashboard!$D$10*SQRT(Dashboard!$D$12/365)</f>
        <v>276908.17932459683</v>
      </c>
      <c r="E5289" s="3">
        <f>IF(Dashboard!$I$3,C5289*Dashboard!$E$11*Dashboard!$E$10*SQRT(Dashboard!$D$12/365),0)</f>
        <v>-238393.04993216472</v>
      </c>
      <c r="F5289" s="3">
        <f>D5289+IF(Dashboard!$I$3,E5289,0)</f>
        <v>38515.129392432107</v>
      </c>
      <c r="G5289" s="3">
        <f>IF(Dashboard!$I$4, ('Lookups and Calculations'!$F$9) / (1 - 'Lookups and Calculations'!$F$10), 'Lookups and Calculations'!$F$9)</f>
        <v>1951878.888340465</v>
      </c>
      <c r="H5289" s="12">
        <f t="shared" si="164"/>
        <v>0</v>
      </c>
      <c r="I5289" s="12">
        <f t="shared" si="165"/>
        <v>0</v>
      </c>
      <c r="J5289" s="13">
        <f>(1 - Dashboard!$I$9) * H5289 * Dashboard!$I$8 * 'Lookups and Calculations'!$F$12</f>
        <v>0</v>
      </c>
      <c r="K5289" s="12">
        <f>(1 - Dashboard!$I$11) * I5289 * Dashboard!$I$10 * 'Lookups and Calculations'!$F$12</f>
        <v>0</v>
      </c>
      <c r="L5289" s="12">
        <f>(H5289 - I5289) * Dashboard!$I$13 * (Dashboard!$D$12 / 365) * 'Lookups and Calculations'!$F$12</f>
        <v>0</v>
      </c>
      <c r="M5289" s="3">
        <f>(G5289*2) * Dashboard!$I$13 * (Dashboard!$D$12 / 365) * 'Lookups and Calculations'!$F$12</f>
        <v>1602.0878730267946</v>
      </c>
      <c r="N5289" s="12">
        <f>H5289 * Dashboard!$I$14 * Dashboard!$I$15 * (Dashboard!$D$12 / 365) * 'Lookups and Calculations'!$F$12</f>
        <v>0</v>
      </c>
    </row>
    <row r="5290" spans="1:14" x14ac:dyDescent="0.35">
      <c r="A5290" s="2">
        <v>5289</v>
      </c>
      <c r="B5290" s="11">
        <v>-0.51652716118399378</v>
      </c>
      <c r="C5290" s="11">
        <v>-0.56574827557337148</v>
      </c>
      <c r="D5290" s="3">
        <f>B5290*Dashboard!$D$11*Dashboard!$D$10*SQRT(Dashboard!$D$12/365)</f>
        <v>-128244.27606568132</v>
      </c>
      <c r="E5290" s="3">
        <f>IF(Dashboard!$I$3,C5290*Dashboard!$E$11*Dashboard!$E$10*SQRT(Dashboard!$D$12/365),0)</f>
        <v>-280929.96259869449</v>
      </c>
      <c r="F5290" s="3">
        <f>D5290+IF(Dashboard!$I$3,E5290,0)</f>
        <v>-409174.23866437579</v>
      </c>
      <c r="G5290" s="3">
        <f>IF(Dashboard!$I$4, ('Lookups and Calculations'!$F$9) / (1 - 'Lookups and Calculations'!$F$10), 'Lookups and Calculations'!$F$9)</f>
        <v>1951878.888340465</v>
      </c>
      <c r="H5290" s="12">
        <f t="shared" si="164"/>
        <v>0</v>
      </c>
      <c r="I5290" s="12">
        <f t="shared" si="165"/>
        <v>0</v>
      </c>
      <c r="J5290" s="13">
        <f>(1 - Dashboard!$I$9) * H5290 * Dashboard!$I$8 * 'Lookups and Calculations'!$F$12</f>
        <v>0</v>
      </c>
      <c r="K5290" s="12">
        <f>(1 - Dashboard!$I$11) * I5290 * Dashboard!$I$10 * 'Lookups and Calculations'!$F$12</f>
        <v>0</v>
      </c>
      <c r="L5290" s="12">
        <f>(H5290 - I5290) * Dashboard!$I$13 * (Dashboard!$D$12 / 365) * 'Lookups and Calculations'!$F$12</f>
        <v>0</v>
      </c>
      <c r="M5290" s="3">
        <f>(G5290*2) * Dashboard!$I$13 * (Dashboard!$D$12 / 365) * 'Lookups and Calculations'!$F$12</f>
        <v>1602.0878730267946</v>
      </c>
      <c r="N5290" s="12">
        <f>H5290 * Dashboard!$I$14 * Dashboard!$I$15 * (Dashboard!$D$12 / 365) * 'Lookups and Calculations'!$F$12</f>
        <v>0</v>
      </c>
    </row>
    <row r="5291" spans="1:14" x14ac:dyDescent="0.35">
      <c r="A5291" s="2">
        <v>5290</v>
      </c>
      <c r="B5291" s="11">
        <v>0.49757268236265334</v>
      </c>
      <c r="C5291" s="11">
        <v>1.0442019521841963</v>
      </c>
      <c r="D5291" s="3">
        <f>B5291*Dashboard!$D$11*Dashboard!$D$10*SQRT(Dashboard!$D$12/365)</f>
        <v>123538.22457930224</v>
      </c>
      <c r="E5291" s="3">
        <f>IF(Dashboard!$I$3,C5291*Dashboard!$E$11*Dashboard!$E$10*SQRT(Dashboard!$D$12/365),0)</f>
        <v>518512.61071063753</v>
      </c>
      <c r="F5291" s="3">
        <f>D5291+IF(Dashboard!$I$3,E5291,0)</f>
        <v>642050.83528993977</v>
      </c>
      <c r="G5291" s="3">
        <f>IF(Dashboard!$I$4, ('Lookups and Calculations'!$F$9) / (1 - 'Lookups and Calculations'!$F$10), 'Lookups and Calculations'!$F$9)</f>
        <v>1951878.888340465</v>
      </c>
      <c r="H5291" s="12">
        <f t="shared" si="164"/>
        <v>0</v>
      </c>
      <c r="I5291" s="12">
        <f t="shared" si="165"/>
        <v>0</v>
      </c>
      <c r="J5291" s="13">
        <f>(1 - Dashboard!$I$9) * H5291 * Dashboard!$I$8 * 'Lookups and Calculations'!$F$12</f>
        <v>0</v>
      </c>
      <c r="K5291" s="12">
        <f>(1 - Dashboard!$I$11) * I5291 * Dashboard!$I$10 * 'Lookups and Calculations'!$F$12</f>
        <v>0</v>
      </c>
      <c r="L5291" s="12">
        <f>(H5291 - I5291) * Dashboard!$I$13 * (Dashboard!$D$12 / 365) * 'Lookups and Calculations'!$F$12</f>
        <v>0</v>
      </c>
      <c r="M5291" s="3">
        <f>(G5291*2) * Dashboard!$I$13 * (Dashboard!$D$12 / 365) * 'Lookups and Calculations'!$F$12</f>
        <v>1602.0878730267946</v>
      </c>
      <c r="N5291" s="12">
        <f>H5291 * Dashboard!$I$14 * Dashboard!$I$15 * (Dashboard!$D$12 / 365) * 'Lookups and Calculations'!$F$12</f>
        <v>0</v>
      </c>
    </row>
    <row r="5292" spans="1:14" x14ac:dyDescent="0.35">
      <c r="A5292" s="2">
        <v>5291</v>
      </c>
      <c r="B5292" s="11">
        <v>1.4661766111127603</v>
      </c>
      <c r="C5292" s="11">
        <v>1.6855081512028551</v>
      </c>
      <c r="D5292" s="3">
        <f>B5292*Dashboard!$D$11*Dashboard!$D$10*SQRT(Dashboard!$D$12/365)</f>
        <v>364024.91912639537</v>
      </c>
      <c r="E5292" s="3">
        <f>IF(Dashboard!$I$3,C5292*Dashboard!$E$11*Dashboard!$E$10*SQRT(Dashboard!$D$12/365),0)</f>
        <v>836961.88273366401</v>
      </c>
      <c r="F5292" s="3">
        <f>D5292+IF(Dashboard!$I$3,E5292,0)</f>
        <v>1200986.8018600594</v>
      </c>
      <c r="G5292" s="3">
        <f>IF(Dashboard!$I$4, ('Lookups and Calculations'!$F$9) / (1 - 'Lookups and Calculations'!$F$10), 'Lookups and Calculations'!$F$9)</f>
        <v>1951878.888340465</v>
      </c>
      <c r="H5292" s="12">
        <f t="shared" si="164"/>
        <v>0</v>
      </c>
      <c r="I5292" s="12">
        <f t="shared" si="165"/>
        <v>0</v>
      </c>
      <c r="J5292" s="13">
        <f>(1 - Dashboard!$I$9) * H5292 * Dashboard!$I$8 * 'Lookups and Calculations'!$F$12</f>
        <v>0</v>
      </c>
      <c r="K5292" s="12">
        <f>(1 - Dashboard!$I$11) * I5292 * Dashboard!$I$10 * 'Lookups and Calculations'!$F$12</f>
        <v>0</v>
      </c>
      <c r="L5292" s="12">
        <f>(H5292 - I5292) * Dashboard!$I$13 * (Dashboard!$D$12 / 365) * 'Lookups and Calculations'!$F$12</f>
        <v>0</v>
      </c>
      <c r="M5292" s="3">
        <f>(G5292*2) * Dashboard!$I$13 * (Dashboard!$D$12 / 365) * 'Lookups and Calculations'!$F$12</f>
        <v>1602.0878730267946</v>
      </c>
      <c r="N5292" s="12">
        <f>H5292 * Dashboard!$I$14 * Dashboard!$I$15 * (Dashboard!$D$12 / 365) * 'Lookups and Calculations'!$F$12</f>
        <v>0</v>
      </c>
    </row>
    <row r="5293" spans="1:14" x14ac:dyDescent="0.35">
      <c r="A5293" s="2">
        <v>5292</v>
      </c>
      <c r="B5293" s="11">
        <v>-0.53200038618152701</v>
      </c>
      <c r="C5293" s="11">
        <v>-0.13369789234916352</v>
      </c>
      <c r="D5293" s="3">
        <f>B5293*Dashboard!$D$11*Dashboard!$D$10*SQRT(Dashboard!$D$12/365)</f>
        <v>-132085.99570276967</v>
      </c>
      <c r="E5293" s="3">
        <f>IF(Dashboard!$I$3,C5293*Dashboard!$E$11*Dashboard!$E$10*SQRT(Dashboard!$D$12/365),0)</f>
        <v>-66389.49780113592</v>
      </c>
      <c r="F5293" s="3">
        <f>D5293+IF(Dashboard!$I$3,E5293,0)</f>
        <v>-198475.4935039056</v>
      </c>
      <c r="G5293" s="3">
        <f>IF(Dashboard!$I$4, ('Lookups and Calculations'!$F$9) / (1 - 'Lookups and Calculations'!$F$10), 'Lookups and Calculations'!$F$9)</f>
        <v>1951878.888340465</v>
      </c>
      <c r="H5293" s="12">
        <f t="shared" si="164"/>
        <v>0</v>
      </c>
      <c r="I5293" s="12">
        <f t="shared" si="165"/>
        <v>0</v>
      </c>
      <c r="J5293" s="13">
        <f>(1 - Dashboard!$I$9) * H5293 * Dashboard!$I$8 * 'Lookups and Calculations'!$F$12</f>
        <v>0</v>
      </c>
      <c r="K5293" s="12">
        <f>(1 - Dashboard!$I$11) * I5293 * Dashboard!$I$10 * 'Lookups and Calculations'!$F$12</f>
        <v>0</v>
      </c>
      <c r="L5293" s="12">
        <f>(H5293 - I5293) * Dashboard!$I$13 * (Dashboard!$D$12 / 365) * 'Lookups and Calculations'!$F$12</f>
        <v>0</v>
      </c>
      <c r="M5293" s="3">
        <f>(G5293*2) * Dashboard!$I$13 * (Dashboard!$D$12 / 365) * 'Lookups and Calculations'!$F$12</f>
        <v>1602.0878730267946</v>
      </c>
      <c r="N5293" s="12">
        <f>H5293 * Dashboard!$I$14 * Dashboard!$I$15 * (Dashboard!$D$12 / 365) * 'Lookups and Calculations'!$F$12</f>
        <v>0</v>
      </c>
    </row>
    <row r="5294" spans="1:14" x14ac:dyDescent="0.35">
      <c r="A5294" s="2">
        <v>5293</v>
      </c>
      <c r="B5294" s="11">
        <v>-1.0459149636131837</v>
      </c>
      <c r="C5294" s="11">
        <v>8.6090672191682038E-2</v>
      </c>
      <c r="D5294" s="3">
        <f>B5294*Dashboard!$D$11*Dashboard!$D$10*SQRT(Dashboard!$D$12/365)</f>
        <v>-259681.61485908067</v>
      </c>
      <c r="E5294" s="3">
        <f>IF(Dashboard!$I$3,C5294*Dashboard!$E$11*Dashboard!$E$10*SQRT(Dashboard!$D$12/365),0)</f>
        <v>42749.488355743306</v>
      </c>
      <c r="F5294" s="3">
        <f>D5294+IF(Dashboard!$I$3,E5294,0)</f>
        <v>-216932.12650333735</v>
      </c>
      <c r="G5294" s="3">
        <f>IF(Dashboard!$I$4, ('Lookups and Calculations'!$F$9) / (1 - 'Lookups and Calculations'!$F$10), 'Lookups and Calculations'!$F$9)</f>
        <v>1951878.888340465</v>
      </c>
      <c r="H5294" s="12">
        <f t="shared" si="164"/>
        <v>0</v>
      </c>
      <c r="I5294" s="12">
        <f t="shared" si="165"/>
        <v>0</v>
      </c>
      <c r="J5294" s="13">
        <f>(1 - Dashboard!$I$9) * H5294 * Dashboard!$I$8 * 'Lookups and Calculations'!$F$12</f>
        <v>0</v>
      </c>
      <c r="K5294" s="12">
        <f>(1 - Dashboard!$I$11) * I5294 * Dashboard!$I$10 * 'Lookups and Calculations'!$F$12</f>
        <v>0</v>
      </c>
      <c r="L5294" s="12">
        <f>(H5294 - I5294) * Dashboard!$I$13 * (Dashboard!$D$12 / 365) * 'Lookups and Calculations'!$F$12</f>
        <v>0</v>
      </c>
      <c r="M5294" s="3">
        <f>(G5294*2) * Dashboard!$I$13 * (Dashboard!$D$12 / 365) * 'Lookups and Calculations'!$F$12</f>
        <v>1602.0878730267946</v>
      </c>
      <c r="N5294" s="12">
        <f>H5294 * Dashboard!$I$14 * Dashboard!$I$15 * (Dashboard!$D$12 / 365) * 'Lookups and Calculations'!$F$12</f>
        <v>0</v>
      </c>
    </row>
    <row r="5295" spans="1:14" x14ac:dyDescent="0.35">
      <c r="A5295" s="2">
        <v>5294</v>
      </c>
      <c r="B5295" s="11">
        <v>-1.3166855338633776</v>
      </c>
      <c r="C5295" s="11">
        <v>0.50988133141612801</v>
      </c>
      <c r="D5295" s="3">
        <f>B5295*Dashboard!$D$11*Dashboard!$D$10*SQRT(Dashboard!$D$12/365)</f>
        <v>-326909.01037886518</v>
      </c>
      <c r="E5295" s="3">
        <f>IF(Dashboard!$I$3,C5295*Dashboard!$E$11*Dashboard!$E$10*SQRT(Dashboard!$D$12/365),0)</f>
        <v>253188.47542104186</v>
      </c>
      <c r="F5295" s="3">
        <f>D5295+IF(Dashboard!$I$3,E5295,0)</f>
        <v>-73720.534957823314</v>
      </c>
      <c r="G5295" s="3">
        <f>IF(Dashboard!$I$4, ('Lookups and Calculations'!$F$9) / (1 - 'Lookups and Calculations'!$F$10), 'Lookups and Calculations'!$F$9)</f>
        <v>1951878.888340465</v>
      </c>
      <c r="H5295" s="12">
        <f t="shared" si="164"/>
        <v>0</v>
      </c>
      <c r="I5295" s="12">
        <f t="shared" si="165"/>
        <v>0</v>
      </c>
      <c r="J5295" s="13">
        <f>(1 - Dashboard!$I$9) * H5295 * Dashboard!$I$8 * 'Lookups and Calculations'!$F$12</f>
        <v>0</v>
      </c>
      <c r="K5295" s="12">
        <f>(1 - Dashboard!$I$11) * I5295 * Dashboard!$I$10 * 'Lookups and Calculations'!$F$12</f>
        <v>0</v>
      </c>
      <c r="L5295" s="12">
        <f>(H5295 - I5295) * Dashboard!$I$13 * (Dashboard!$D$12 / 365) * 'Lookups and Calculations'!$F$12</f>
        <v>0</v>
      </c>
      <c r="M5295" s="3">
        <f>(G5295*2) * Dashboard!$I$13 * (Dashboard!$D$12 / 365) * 'Lookups and Calculations'!$F$12</f>
        <v>1602.0878730267946</v>
      </c>
      <c r="N5295" s="12">
        <f>H5295 * Dashboard!$I$14 * Dashboard!$I$15 * (Dashboard!$D$12 / 365) * 'Lookups and Calculations'!$F$12</f>
        <v>0</v>
      </c>
    </row>
    <row r="5296" spans="1:14" x14ac:dyDescent="0.35">
      <c r="A5296" s="2">
        <v>5295</v>
      </c>
      <c r="B5296" s="11">
        <v>0.64225411254822451</v>
      </c>
      <c r="C5296" s="11">
        <v>-3.5140601980190613</v>
      </c>
      <c r="D5296" s="3">
        <f>B5296*Dashboard!$D$11*Dashboard!$D$10*SQRT(Dashboard!$D$12/365)</f>
        <v>159459.98565719958</v>
      </c>
      <c r="E5296" s="3">
        <f>IF(Dashboard!$I$3,C5296*Dashboard!$E$11*Dashboard!$E$10*SQRT(Dashboard!$D$12/365),0)</f>
        <v>-1744954.1476702671</v>
      </c>
      <c r="F5296" s="3">
        <f>D5296+IF(Dashboard!$I$3,E5296,0)</f>
        <v>-1585494.1620130676</v>
      </c>
      <c r="G5296" s="3">
        <f>IF(Dashboard!$I$4, ('Lookups and Calculations'!$F$9) / (1 - 'Lookups and Calculations'!$F$10), 'Lookups and Calculations'!$F$9)</f>
        <v>1951878.888340465</v>
      </c>
      <c r="H5296" s="12">
        <f t="shared" si="164"/>
        <v>0</v>
      </c>
      <c r="I5296" s="12">
        <f t="shared" si="165"/>
        <v>0</v>
      </c>
      <c r="J5296" s="13">
        <f>(1 - Dashboard!$I$9) * H5296 * Dashboard!$I$8 * 'Lookups and Calculations'!$F$12</f>
        <v>0</v>
      </c>
      <c r="K5296" s="12">
        <f>(1 - Dashboard!$I$11) * I5296 * Dashboard!$I$10 * 'Lookups and Calculations'!$F$12</f>
        <v>0</v>
      </c>
      <c r="L5296" s="12">
        <f>(H5296 - I5296) * Dashboard!$I$13 * (Dashboard!$D$12 / 365) * 'Lookups and Calculations'!$F$12</f>
        <v>0</v>
      </c>
      <c r="M5296" s="3">
        <f>(G5296*2) * Dashboard!$I$13 * (Dashboard!$D$12 / 365) * 'Lookups and Calculations'!$F$12</f>
        <v>1602.0878730267946</v>
      </c>
      <c r="N5296" s="12">
        <f>H5296 * Dashboard!$I$14 * Dashboard!$I$15 * (Dashboard!$D$12 / 365) * 'Lookups and Calculations'!$F$12</f>
        <v>0</v>
      </c>
    </row>
    <row r="5297" spans="1:14" x14ac:dyDescent="0.35">
      <c r="A5297" s="2">
        <v>5296</v>
      </c>
      <c r="B5297" s="11">
        <v>-0.76594902833669576</v>
      </c>
      <c r="C5297" s="11">
        <v>2.1541179077895358</v>
      </c>
      <c r="D5297" s="3">
        <f>B5297*Dashboard!$D$11*Dashboard!$D$10*SQRT(Dashboard!$D$12/365)</f>
        <v>-190171.1778662134</v>
      </c>
      <c r="E5297" s="3">
        <f>IF(Dashboard!$I$3,C5297*Dashboard!$E$11*Dashboard!$E$10*SQRT(Dashboard!$D$12/365),0)</f>
        <v>1069656.3991382595</v>
      </c>
      <c r="F5297" s="3">
        <f>D5297+IF(Dashboard!$I$3,E5297,0)</f>
        <v>879485.2212720461</v>
      </c>
      <c r="G5297" s="3">
        <f>IF(Dashboard!$I$4, ('Lookups and Calculations'!$F$9) / (1 - 'Lookups and Calculations'!$F$10), 'Lookups and Calculations'!$F$9)</f>
        <v>1951878.888340465</v>
      </c>
      <c r="H5297" s="12">
        <f t="shared" si="164"/>
        <v>0</v>
      </c>
      <c r="I5297" s="12">
        <f t="shared" si="165"/>
        <v>0</v>
      </c>
      <c r="J5297" s="13">
        <f>(1 - Dashboard!$I$9) * H5297 * Dashboard!$I$8 * 'Lookups and Calculations'!$F$12</f>
        <v>0</v>
      </c>
      <c r="K5297" s="12">
        <f>(1 - Dashboard!$I$11) * I5297 * Dashboard!$I$10 * 'Lookups and Calculations'!$F$12</f>
        <v>0</v>
      </c>
      <c r="L5297" s="12">
        <f>(H5297 - I5297) * Dashboard!$I$13 * (Dashboard!$D$12 / 365) * 'Lookups and Calculations'!$F$12</f>
        <v>0</v>
      </c>
      <c r="M5297" s="3">
        <f>(G5297*2) * Dashboard!$I$13 * (Dashboard!$D$12 / 365) * 'Lookups and Calculations'!$F$12</f>
        <v>1602.0878730267946</v>
      </c>
      <c r="N5297" s="12">
        <f>H5297 * Dashboard!$I$14 * Dashboard!$I$15 * (Dashboard!$D$12 / 365) * 'Lookups and Calculations'!$F$12</f>
        <v>0</v>
      </c>
    </row>
    <row r="5298" spans="1:14" x14ac:dyDescent="0.35">
      <c r="A5298" s="2">
        <v>5297</v>
      </c>
      <c r="B5298" s="11">
        <v>-1.2702192213367249</v>
      </c>
      <c r="C5298" s="11">
        <v>-7.2731601212702474E-2</v>
      </c>
      <c r="D5298" s="3">
        <f>B5298*Dashboard!$D$11*Dashboard!$D$10*SQRT(Dashboard!$D$12/365)</f>
        <v>-315372.27221825643</v>
      </c>
      <c r="E5298" s="3">
        <f>IF(Dashboard!$I$3,C5298*Dashboard!$E$11*Dashboard!$E$10*SQRT(Dashboard!$D$12/365),0)</f>
        <v>-36115.86087066702</v>
      </c>
      <c r="F5298" s="3">
        <f>D5298+IF(Dashboard!$I$3,E5298,0)</f>
        <v>-351488.13308892347</v>
      </c>
      <c r="G5298" s="3">
        <f>IF(Dashboard!$I$4, ('Lookups and Calculations'!$F$9) / (1 - 'Lookups and Calculations'!$F$10), 'Lookups and Calculations'!$F$9)</f>
        <v>1951878.888340465</v>
      </c>
      <c r="H5298" s="12">
        <f t="shared" si="164"/>
        <v>0</v>
      </c>
      <c r="I5298" s="12">
        <f t="shared" si="165"/>
        <v>0</v>
      </c>
      <c r="J5298" s="13">
        <f>(1 - Dashboard!$I$9) * H5298 * Dashboard!$I$8 * 'Lookups and Calculations'!$F$12</f>
        <v>0</v>
      </c>
      <c r="K5298" s="12">
        <f>(1 - Dashboard!$I$11) * I5298 * Dashboard!$I$10 * 'Lookups and Calculations'!$F$12</f>
        <v>0</v>
      </c>
      <c r="L5298" s="12">
        <f>(H5298 - I5298) * Dashboard!$I$13 * (Dashboard!$D$12 / 365) * 'Lookups and Calculations'!$F$12</f>
        <v>0</v>
      </c>
      <c r="M5298" s="3">
        <f>(G5298*2) * Dashboard!$I$13 * (Dashboard!$D$12 / 365) * 'Lookups and Calculations'!$F$12</f>
        <v>1602.0878730267946</v>
      </c>
      <c r="N5298" s="12">
        <f>H5298 * Dashboard!$I$14 * Dashboard!$I$15 * (Dashboard!$D$12 / 365) * 'Lookups and Calculations'!$F$12</f>
        <v>0</v>
      </c>
    </row>
    <row r="5299" spans="1:14" x14ac:dyDescent="0.35">
      <c r="A5299" s="2">
        <v>5298</v>
      </c>
      <c r="B5299" s="11">
        <v>-0.29001665213021344</v>
      </c>
      <c r="C5299" s="11">
        <v>-2.2264750270022931</v>
      </c>
      <c r="D5299" s="3">
        <f>B5299*Dashboard!$D$11*Dashboard!$D$10*SQRT(Dashboard!$D$12/365)</f>
        <v>-72005.846728712728</v>
      </c>
      <c r="E5299" s="3">
        <f>IF(Dashboard!$I$3,C5299*Dashboard!$E$11*Dashboard!$E$10*SQRT(Dashboard!$D$12/365),0)</f>
        <v>-1105586.3059039284</v>
      </c>
      <c r="F5299" s="3">
        <f>D5299+IF(Dashboard!$I$3,E5299,0)</f>
        <v>-1177592.1526326411</v>
      </c>
      <c r="G5299" s="3">
        <f>IF(Dashboard!$I$4, ('Lookups and Calculations'!$F$9) / (1 - 'Lookups and Calculations'!$F$10), 'Lookups and Calculations'!$F$9)</f>
        <v>1951878.888340465</v>
      </c>
      <c r="H5299" s="12">
        <f t="shared" si="164"/>
        <v>0</v>
      </c>
      <c r="I5299" s="12">
        <f t="shared" si="165"/>
        <v>0</v>
      </c>
      <c r="J5299" s="13">
        <f>(1 - Dashboard!$I$9) * H5299 * Dashboard!$I$8 * 'Lookups and Calculations'!$F$12</f>
        <v>0</v>
      </c>
      <c r="K5299" s="12">
        <f>(1 - Dashboard!$I$11) * I5299 * Dashboard!$I$10 * 'Lookups and Calculations'!$F$12</f>
        <v>0</v>
      </c>
      <c r="L5299" s="12">
        <f>(H5299 - I5299) * Dashboard!$I$13 * (Dashboard!$D$12 / 365) * 'Lookups and Calculations'!$F$12</f>
        <v>0</v>
      </c>
      <c r="M5299" s="3">
        <f>(G5299*2) * Dashboard!$I$13 * (Dashboard!$D$12 / 365) * 'Lookups and Calculations'!$F$12</f>
        <v>1602.0878730267946</v>
      </c>
      <c r="N5299" s="12">
        <f>H5299 * Dashboard!$I$14 * Dashboard!$I$15 * (Dashboard!$D$12 / 365) * 'Lookups and Calculations'!$F$12</f>
        <v>0</v>
      </c>
    </row>
    <row r="5300" spans="1:14" x14ac:dyDescent="0.35">
      <c r="A5300" s="2">
        <v>5299</v>
      </c>
      <c r="B5300" s="11">
        <v>0.53573011786834834</v>
      </c>
      <c r="C5300" s="11">
        <v>1.0450708429182121</v>
      </c>
      <c r="D5300" s="3">
        <f>B5300*Dashboard!$D$11*Dashboard!$D$10*SQRT(Dashboard!$D$12/365)</f>
        <v>133012.02007484573</v>
      </c>
      <c r="E5300" s="3">
        <f>IF(Dashboard!$I$3,C5300*Dashboard!$E$11*Dashboard!$E$10*SQRT(Dashboard!$D$12/365),0)</f>
        <v>518944.07016345154</v>
      </c>
      <c r="F5300" s="3">
        <f>D5300+IF(Dashboard!$I$3,E5300,0)</f>
        <v>651956.09023829724</v>
      </c>
      <c r="G5300" s="3">
        <f>IF(Dashboard!$I$4, ('Lookups and Calculations'!$F$9) / (1 - 'Lookups and Calculations'!$F$10), 'Lookups and Calculations'!$F$9)</f>
        <v>1951878.888340465</v>
      </c>
      <c r="H5300" s="12">
        <f t="shared" si="164"/>
        <v>0</v>
      </c>
      <c r="I5300" s="12">
        <f t="shared" si="165"/>
        <v>0</v>
      </c>
      <c r="J5300" s="13">
        <f>(1 - Dashboard!$I$9) * H5300 * Dashboard!$I$8 * 'Lookups and Calculations'!$F$12</f>
        <v>0</v>
      </c>
      <c r="K5300" s="12">
        <f>(1 - Dashboard!$I$11) * I5300 * Dashboard!$I$10 * 'Lookups and Calculations'!$F$12</f>
        <v>0</v>
      </c>
      <c r="L5300" s="12">
        <f>(H5300 - I5300) * Dashboard!$I$13 * (Dashboard!$D$12 / 365) * 'Lookups and Calculations'!$F$12</f>
        <v>0</v>
      </c>
      <c r="M5300" s="3">
        <f>(G5300*2) * Dashboard!$I$13 * (Dashboard!$D$12 / 365) * 'Lookups and Calculations'!$F$12</f>
        <v>1602.0878730267946</v>
      </c>
      <c r="N5300" s="12">
        <f>H5300 * Dashboard!$I$14 * Dashboard!$I$15 * (Dashboard!$D$12 / 365) * 'Lookups and Calculations'!$F$12</f>
        <v>0</v>
      </c>
    </row>
    <row r="5301" spans="1:14" x14ac:dyDescent="0.35">
      <c r="A5301" s="2">
        <v>5300</v>
      </c>
      <c r="B5301" s="11">
        <v>1.4955453197437703</v>
      </c>
      <c r="C5301" s="11">
        <v>0.13517416302700508</v>
      </c>
      <c r="D5301" s="3">
        <f>B5301*Dashboard!$D$11*Dashboard!$D$10*SQRT(Dashboard!$D$12/365)</f>
        <v>371316.63398749661</v>
      </c>
      <c r="E5301" s="3">
        <f>IF(Dashboard!$I$3,C5301*Dashboard!$E$11*Dashboard!$E$10*SQRT(Dashboard!$D$12/365),0)</f>
        <v>67122.559984827531</v>
      </c>
      <c r="F5301" s="3">
        <f>D5301+IF(Dashboard!$I$3,E5301,0)</f>
        <v>438439.19397232414</v>
      </c>
      <c r="G5301" s="3">
        <f>IF(Dashboard!$I$4, ('Lookups and Calculations'!$F$9) / (1 - 'Lookups and Calculations'!$F$10), 'Lookups and Calculations'!$F$9)</f>
        <v>1951878.888340465</v>
      </c>
      <c r="H5301" s="12">
        <f t="shared" si="164"/>
        <v>0</v>
      </c>
      <c r="I5301" s="12">
        <f t="shared" si="165"/>
        <v>0</v>
      </c>
      <c r="J5301" s="13">
        <f>(1 - Dashboard!$I$9) * H5301 * Dashboard!$I$8 * 'Lookups and Calculations'!$F$12</f>
        <v>0</v>
      </c>
      <c r="K5301" s="12">
        <f>(1 - Dashboard!$I$11) * I5301 * Dashboard!$I$10 * 'Lookups and Calculations'!$F$12</f>
        <v>0</v>
      </c>
      <c r="L5301" s="12">
        <f>(H5301 - I5301) * Dashboard!$I$13 * (Dashboard!$D$12 / 365) * 'Lookups and Calculations'!$F$12</f>
        <v>0</v>
      </c>
      <c r="M5301" s="3">
        <f>(G5301*2) * Dashboard!$I$13 * (Dashboard!$D$12 / 365) * 'Lookups and Calculations'!$F$12</f>
        <v>1602.0878730267946</v>
      </c>
      <c r="N5301" s="12">
        <f>H5301 * Dashboard!$I$14 * Dashboard!$I$15 * (Dashboard!$D$12 / 365) * 'Lookups and Calculations'!$F$12</f>
        <v>0</v>
      </c>
    </row>
    <row r="5302" spans="1:14" x14ac:dyDescent="0.35">
      <c r="A5302" s="2">
        <v>5301</v>
      </c>
      <c r="B5302" s="11">
        <v>0.80256770497315877</v>
      </c>
      <c r="C5302" s="11">
        <v>0.59865359866408319</v>
      </c>
      <c r="D5302" s="3">
        <f>B5302*Dashboard!$D$11*Dashboard!$D$10*SQRT(Dashboard!$D$12/365)</f>
        <v>199262.92759136224</v>
      </c>
      <c r="E5302" s="3">
        <f>IF(Dashboard!$I$3,C5302*Dashboard!$E$11*Dashboard!$E$10*SQRT(Dashboard!$D$12/365),0)</f>
        <v>297269.54609243636</v>
      </c>
      <c r="F5302" s="3">
        <f>D5302+IF(Dashboard!$I$3,E5302,0)</f>
        <v>496532.47368379857</v>
      </c>
      <c r="G5302" s="3">
        <f>IF(Dashboard!$I$4, ('Lookups and Calculations'!$F$9) / (1 - 'Lookups and Calculations'!$F$10), 'Lookups and Calculations'!$F$9)</f>
        <v>1951878.888340465</v>
      </c>
      <c r="H5302" s="12">
        <f t="shared" si="164"/>
        <v>0</v>
      </c>
      <c r="I5302" s="12">
        <f t="shared" si="165"/>
        <v>0</v>
      </c>
      <c r="J5302" s="13">
        <f>(1 - Dashboard!$I$9) * H5302 * Dashboard!$I$8 * 'Lookups and Calculations'!$F$12</f>
        <v>0</v>
      </c>
      <c r="K5302" s="12">
        <f>(1 - Dashboard!$I$11) * I5302 * Dashboard!$I$10 * 'Lookups and Calculations'!$F$12</f>
        <v>0</v>
      </c>
      <c r="L5302" s="12">
        <f>(H5302 - I5302) * Dashboard!$I$13 * (Dashboard!$D$12 / 365) * 'Lookups and Calculations'!$F$12</f>
        <v>0</v>
      </c>
      <c r="M5302" s="3">
        <f>(G5302*2) * Dashboard!$I$13 * (Dashboard!$D$12 / 365) * 'Lookups and Calculations'!$F$12</f>
        <v>1602.0878730267946</v>
      </c>
      <c r="N5302" s="12">
        <f>H5302 * Dashboard!$I$14 * Dashboard!$I$15 * (Dashboard!$D$12 / 365) * 'Lookups and Calculations'!$F$12</f>
        <v>0</v>
      </c>
    </row>
    <row r="5303" spans="1:14" x14ac:dyDescent="0.35">
      <c r="A5303" s="2">
        <v>5302</v>
      </c>
      <c r="B5303" s="11">
        <v>-0.92219689695594298</v>
      </c>
      <c r="C5303" s="11">
        <v>-7.3936964313462625E-2</v>
      </c>
      <c r="D5303" s="3">
        <f>B5303*Dashboard!$D$11*Dashboard!$D$10*SQRT(Dashboard!$D$12/365)</f>
        <v>-228964.67471147087</v>
      </c>
      <c r="E5303" s="3">
        <f>IF(Dashboard!$I$3,C5303*Dashboard!$E$11*Dashboard!$E$10*SQRT(Dashboard!$D$12/365),0)</f>
        <v>-36714.400230722887</v>
      </c>
      <c r="F5303" s="3">
        <f>D5303+IF(Dashboard!$I$3,E5303,0)</f>
        <v>-265679.07494219375</v>
      </c>
      <c r="G5303" s="3">
        <f>IF(Dashboard!$I$4, ('Lookups and Calculations'!$F$9) / (1 - 'Lookups and Calculations'!$F$10), 'Lookups and Calculations'!$F$9)</f>
        <v>1951878.888340465</v>
      </c>
      <c r="H5303" s="12">
        <f t="shared" si="164"/>
        <v>0</v>
      </c>
      <c r="I5303" s="12">
        <f t="shared" si="165"/>
        <v>0</v>
      </c>
      <c r="J5303" s="13">
        <f>(1 - Dashboard!$I$9) * H5303 * Dashboard!$I$8 * 'Lookups and Calculations'!$F$12</f>
        <v>0</v>
      </c>
      <c r="K5303" s="12">
        <f>(1 - Dashboard!$I$11) * I5303 * Dashboard!$I$10 * 'Lookups and Calculations'!$F$12</f>
        <v>0</v>
      </c>
      <c r="L5303" s="12">
        <f>(H5303 - I5303) * Dashboard!$I$13 * (Dashboard!$D$12 / 365) * 'Lookups and Calculations'!$F$12</f>
        <v>0</v>
      </c>
      <c r="M5303" s="3">
        <f>(G5303*2) * Dashboard!$I$13 * (Dashboard!$D$12 / 365) * 'Lookups and Calculations'!$F$12</f>
        <v>1602.0878730267946</v>
      </c>
      <c r="N5303" s="12">
        <f>H5303 * Dashboard!$I$14 * Dashboard!$I$15 * (Dashboard!$D$12 / 365) * 'Lookups and Calculations'!$F$12</f>
        <v>0</v>
      </c>
    </row>
    <row r="5304" spans="1:14" x14ac:dyDescent="0.35">
      <c r="A5304" s="2">
        <v>5303</v>
      </c>
      <c r="B5304" s="11">
        <v>-0.44574080196548149</v>
      </c>
      <c r="C5304" s="11">
        <v>-2.4155135114229332E-2</v>
      </c>
      <c r="D5304" s="3">
        <f>B5304*Dashboard!$D$11*Dashboard!$D$10*SQRT(Dashboard!$D$12/365)</f>
        <v>-110669.31374909231</v>
      </c>
      <c r="E5304" s="3">
        <f>IF(Dashboard!$I$3,C5304*Dashboard!$E$11*Dashboard!$E$10*SQRT(Dashboard!$D$12/365),0)</f>
        <v>-11994.559236313216</v>
      </c>
      <c r="F5304" s="3">
        <f>D5304+IF(Dashboard!$I$3,E5304,0)</f>
        <v>-122663.87298540553</v>
      </c>
      <c r="G5304" s="3">
        <f>IF(Dashboard!$I$4, ('Lookups and Calculations'!$F$9) / (1 - 'Lookups and Calculations'!$F$10), 'Lookups and Calculations'!$F$9)</f>
        <v>1951878.888340465</v>
      </c>
      <c r="H5304" s="12">
        <f t="shared" si="164"/>
        <v>0</v>
      </c>
      <c r="I5304" s="12">
        <f t="shared" si="165"/>
        <v>0</v>
      </c>
      <c r="J5304" s="13">
        <f>(1 - Dashboard!$I$9) * H5304 * Dashboard!$I$8 * 'Lookups and Calculations'!$F$12</f>
        <v>0</v>
      </c>
      <c r="K5304" s="12">
        <f>(1 - Dashboard!$I$11) * I5304 * Dashboard!$I$10 * 'Lookups and Calculations'!$F$12</f>
        <v>0</v>
      </c>
      <c r="L5304" s="12">
        <f>(H5304 - I5304) * Dashboard!$I$13 * (Dashboard!$D$12 / 365) * 'Lookups and Calculations'!$F$12</f>
        <v>0</v>
      </c>
      <c r="M5304" s="3">
        <f>(G5304*2) * Dashboard!$I$13 * (Dashboard!$D$12 / 365) * 'Lookups and Calculations'!$F$12</f>
        <v>1602.0878730267946</v>
      </c>
      <c r="N5304" s="12">
        <f>H5304 * Dashboard!$I$14 * Dashboard!$I$15 * (Dashboard!$D$12 / 365) * 'Lookups and Calculations'!$F$12</f>
        <v>0</v>
      </c>
    </row>
    <row r="5305" spans="1:14" x14ac:dyDescent="0.35">
      <c r="A5305" s="2">
        <v>5304</v>
      </c>
      <c r="B5305" s="11">
        <v>2.2194974725405414</v>
      </c>
      <c r="C5305" s="11">
        <v>2.1337688178328471</v>
      </c>
      <c r="D5305" s="3">
        <f>B5305*Dashboard!$D$11*Dashboard!$D$10*SQRT(Dashboard!$D$12/365)</f>
        <v>551060.75340378738</v>
      </c>
      <c r="E5305" s="3">
        <f>IF(Dashboard!$I$3,C5305*Dashboard!$E$11*Dashboard!$E$10*SQRT(Dashboard!$D$12/365),0)</f>
        <v>1059551.7831327468</v>
      </c>
      <c r="F5305" s="3">
        <f>D5305+IF(Dashboard!$I$3,E5305,0)</f>
        <v>1610612.5365365343</v>
      </c>
      <c r="G5305" s="3">
        <f>IF(Dashboard!$I$4, ('Lookups and Calculations'!$F$9) / (1 - 'Lookups and Calculations'!$F$10), 'Lookups and Calculations'!$F$9)</f>
        <v>1951878.888340465</v>
      </c>
      <c r="H5305" s="12">
        <f t="shared" si="164"/>
        <v>0</v>
      </c>
      <c r="I5305" s="12">
        <f t="shared" si="165"/>
        <v>0</v>
      </c>
      <c r="J5305" s="13">
        <f>(1 - Dashboard!$I$9) * H5305 * Dashboard!$I$8 * 'Lookups and Calculations'!$F$12</f>
        <v>0</v>
      </c>
      <c r="K5305" s="12">
        <f>(1 - Dashboard!$I$11) * I5305 * Dashboard!$I$10 * 'Lookups and Calculations'!$F$12</f>
        <v>0</v>
      </c>
      <c r="L5305" s="12">
        <f>(H5305 - I5305) * Dashboard!$I$13 * (Dashboard!$D$12 / 365) * 'Lookups and Calculations'!$F$12</f>
        <v>0</v>
      </c>
      <c r="M5305" s="3">
        <f>(G5305*2) * Dashboard!$I$13 * (Dashboard!$D$12 / 365) * 'Lookups and Calculations'!$F$12</f>
        <v>1602.0878730267946</v>
      </c>
      <c r="N5305" s="12">
        <f>H5305 * Dashboard!$I$14 * Dashboard!$I$15 * (Dashboard!$D$12 / 365) * 'Lookups and Calculations'!$F$12</f>
        <v>0</v>
      </c>
    </row>
    <row r="5306" spans="1:14" x14ac:dyDescent="0.35">
      <c r="A5306" s="2">
        <v>5305</v>
      </c>
      <c r="B5306" s="11">
        <v>-0.76339639885332866</v>
      </c>
      <c r="C5306" s="11">
        <v>0.68931335300881857</v>
      </c>
      <c r="D5306" s="3">
        <f>B5306*Dashboard!$D$11*Dashboard!$D$10*SQRT(Dashboard!$D$12/365)</f>
        <v>-189537.406508657</v>
      </c>
      <c r="E5306" s="3">
        <f>IF(Dashboard!$I$3,C5306*Dashboard!$E$11*Dashboard!$E$10*SQRT(Dashboard!$D$12/365),0)</f>
        <v>342287.87402540463</v>
      </c>
      <c r="F5306" s="3">
        <f>D5306+IF(Dashboard!$I$3,E5306,0)</f>
        <v>152750.46751674762</v>
      </c>
      <c r="G5306" s="3">
        <f>IF(Dashboard!$I$4, ('Lookups and Calculations'!$F$9) / (1 - 'Lookups and Calculations'!$F$10), 'Lookups and Calculations'!$F$9)</f>
        <v>1951878.888340465</v>
      </c>
      <c r="H5306" s="12">
        <f t="shared" si="164"/>
        <v>0</v>
      </c>
      <c r="I5306" s="12">
        <f t="shared" si="165"/>
        <v>0</v>
      </c>
      <c r="J5306" s="13">
        <f>(1 - Dashboard!$I$9) * H5306 * Dashboard!$I$8 * 'Lookups and Calculations'!$F$12</f>
        <v>0</v>
      </c>
      <c r="K5306" s="12">
        <f>(1 - Dashboard!$I$11) * I5306 * Dashboard!$I$10 * 'Lookups and Calculations'!$F$12</f>
        <v>0</v>
      </c>
      <c r="L5306" s="12">
        <f>(H5306 - I5306) * Dashboard!$I$13 * (Dashboard!$D$12 / 365) * 'Lookups and Calculations'!$F$12</f>
        <v>0</v>
      </c>
      <c r="M5306" s="3">
        <f>(G5306*2) * Dashboard!$I$13 * (Dashboard!$D$12 / 365) * 'Lookups and Calculations'!$F$12</f>
        <v>1602.0878730267946</v>
      </c>
      <c r="N5306" s="12">
        <f>H5306 * Dashboard!$I$14 * Dashboard!$I$15 * (Dashboard!$D$12 / 365) * 'Lookups and Calculations'!$F$12</f>
        <v>0</v>
      </c>
    </row>
    <row r="5307" spans="1:14" x14ac:dyDescent="0.35">
      <c r="A5307" s="2">
        <v>5306</v>
      </c>
      <c r="B5307" s="11">
        <v>0.24907084199734167</v>
      </c>
      <c r="C5307" s="11">
        <v>-0.89562804828430476</v>
      </c>
      <c r="D5307" s="3">
        <f>B5307*Dashboard!$D$11*Dashboard!$D$10*SQRT(Dashboard!$D$12/365)</f>
        <v>61839.748654844974</v>
      </c>
      <c r="E5307" s="3">
        <f>IF(Dashboard!$I$3,C5307*Dashboard!$E$11*Dashboard!$E$10*SQRT(Dashboard!$D$12/365),0)</f>
        <v>-444736.22805452195</v>
      </c>
      <c r="F5307" s="3">
        <f>D5307+IF(Dashboard!$I$3,E5307,0)</f>
        <v>-382896.47939967696</v>
      </c>
      <c r="G5307" s="3">
        <f>IF(Dashboard!$I$4, ('Lookups and Calculations'!$F$9) / (1 - 'Lookups and Calculations'!$F$10), 'Lookups and Calculations'!$F$9)</f>
        <v>1951878.888340465</v>
      </c>
      <c r="H5307" s="12">
        <f t="shared" si="164"/>
        <v>0</v>
      </c>
      <c r="I5307" s="12">
        <f t="shared" si="165"/>
        <v>0</v>
      </c>
      <c r="J5307" s="13">
        <f>(1 - Dashboard!$I$9) * H5307 * Dashboard!$I$8 * 'Lookups and Calculations'!$F$12</f>
        <v>0</v>
      </c>
      <c r="K5307" s="12">
        <f>(1 - Dashboard!$I$11) * I5307 * Dashboard!$I$10 * 'Lookups and Calculations'!$F$12</f>
        <v>0</v>
      </c>
      <c r="L5307" s="12">
        <f>(H5307 - I5307) * Dashboard!$I$13 * (Dashboard!$D$12 / 365) * 'Lookups and Calculations'!$F$12</f>
        <v>0</v>
      </c>
      <c r="M5307" s="3">
        <f>(G5307*2) * Dashboard!$I$13 * (Dashboard!$D$12 / 365) * 'Lookups and Calculations'!$F$12</f>
        <v>1602.0878730267946</v>
      </c>
      <c r="N5307" s="12">
        <f>H5307 * Dashboard!$I$14 * Dashboard!$I$15 * (Dashboard!$D$12 / 365) * 'Lookups and Calculations'!$F$12</f>
        <v>0</v>
      </c>
    </row>
    <row r="5308" spans="1:14" x14ac:dyDescent="0.35">
      <c r="A5308" s="2">
        <v>5307</v>
      </c>
      <c r="B5308" s="11">
        <v>0.70152703069376721</v>
      </c>
      <c r="C5308" s="11">
        <v>1.9494865730420265</v>
      </c>
      <c r="D5308" s="3">
        <f>B5308*Dashboard!$D$11*Dashboard!$D$10*SQRT(Dashboard!$D$12/365)</f>
        <v>174176.37048476873</v>
      </c>
      <c r="E5308" s="3">
        <f>IF(Dashboard!$I$3,C5308*Dashboard!$E$11*Dashboard!$E$10*SQRT(Dashboard!$D$12/365),0)</f>
        <v>968043.94056049897</v>
      </c>
      <c r="F5308" s="3">
        <f>D5308+IF(Dashboard!$I$3,E5308,0)</f>
        <v>1142220.3110452676</v>
      </c>
      <c r="G5308" s="3">
        <f>IF(Dashboard!$I$4, ('Lookups and Calculations'!$F$9) / (1 - 'Lookups and Calculations'!$F$10), 'Lookups and Calculations'!$F$9)</f>
        <v>1951878.888340465</v>
      </c>
      <c r="H5308" s="12">
        <f t="shared" si="164"/>
        <v>0</v>
      </c>
      <c r="I5308" s="12">
        <f t="shared" si="165"/>
        <v>0</v>
      </c>
      <c r="J5308" s="13">
        <f>(1 - Dashboard!$I$9) * H5308 * Dashboard!$I$8 * 'Lookups and Calculations'!$F$12</f>
        <v>0</v>
      </c>
      <c r="K5308" s="12">
        <f>(1 - Dashboard!$I$11) * I5308 * Dashboard!$I$10 * 'Lookups and Calculations'!$F$12</f>
        <v>0</v>
      </c>
      <c r="L5308" s="12">
        <f>(H5308 - I5308) * Dashboard!$I$13 * (Dashboard!$D$12 / 365) * 'Lookups and Calculations'!$F$12</f>
        <v>0</v>
      </c>
      <c r="M5308" s="3">
        <f>(G5308*2) * Dashboard!$I$13 * (Dashboard!$D$12 / 365) * 'Lookups and Calculations'!$F$12</f>
        <v>1602.0878730267946</v>
      </c>
      <c r="N5308" s="12">
        <f>H5308 * Dashboard!$I$14 * Dashboard!$I$15 * (Dashboard!$D$12 / 365) * 'Lookups and Calculations'!$F$12</f>
        <v>0</v>
      </c>
    </row>
    <row r="5309" spans="1:14" x14ac:dyDescent="0.35">
      <c r="A5309" s="2">
        <v>5308</v>
      </c>
      <c r="B5309" s="11">
        <v>0.54489213155759364</v>
      </c>
      <c r="C5309" s="11">
        <v>0.86158310881940836</v>
      </c>
      <c r="D5309" s="3">
        <f>B5309*Dashboard!$D$11*Dashboard!$D$10*SQRT(Dashboard!$D$12/365)</f>
        <v>135286.78101904818</v>
      </c>
      <c r="E5309" s="3">
        <f>IF(Dashboard!$I$3,C5309*Dashboard!$E$11*Dashboard!$E$10*SQRT(Dashboard!$D$12/365),0)</f>
        <v>427830.75262756628</v>
      </c>
      <c r="F5309" s="3">
        <f>D5309+IF(Dashboard!$I$3,E5309,0)</f>
        <v>563117.53364661452</v>
      </c>
      <c r="G5309" s="3">
        <f>IF(Dashboard!$I$4, ('Lookups and Calculations'!$F$9) / (1 - 'Lookups and Calculations'!$F$10), 'Lookups and Calculations'!$F$9)</f>
        <v>1951878.888340465</v>
      </c>
      <c r="H5309" s="12">
        <f t="shared" si="164"/>
        <v>0</v>
      </c>
      <c r="I5309" s="12">
        <f t="shared" si="165"/>
        <v>0</v>
      </c>
      <c r="J5309" s="13">
        <f>(1 - Dashboard!$I$9) * H5309 * Dashboard!$I$8 * 'Lookups and Calculations'!$F$12</f>
        <v>0</v>
      </c>
      <c r="K5309" s="12">
        <f>(1 - Dashboard!$I$11) * I5309 * Dashboard!$I$10 * 'Lookups and Calculations'!$F$12</f>
        <v>0</v>
      </c>
      <c r="L5309" s="12">
        <f>(H5309 - I5309) * Dashboard!$I$13 * (Dashboard!$D$12 / 365) * 'Lookups and Calculations'!$F$12</f>
        <v>0</v>
      </c>
      <c r="M5309" s="3">
        <f>(G5309*2) * Dashboard!$I$13 * (Dashboard!$D$12 / 365) * 'Lookups and Calculations'!$F$12</f>
        <v>1602.0878730267946</v>
      </c>
      <c r="N5309" s="12">
        <f>H5309 * Dashboard!$I$14 * Dashboard!$I$15 * (Dashboard!$D$12 / 365) * 'Lookups and Calculations'!$F$12</f>
        <v>0</v>
      </c>
    </row>
    <row r="5310" spans="1:14" x14ac:dyDescent="0.35">
      <c r="A5310" s="2">
        <v>5309</v>
      </c>
      <c r="B5310" s="11">
        <v>-0.5016242350317488</v>
      </c>
      <c r="C5310" s="11">
        <v>-0.39934068758700431</v>
      </c>
      <c r="D5310" s="3">
        <f>B5310*Dashboard!$D$11*Dashboard!$D$10*SQRT(Dashboard!$D$12/365)</f>
        <v>-124544.15123338005</v>
      </c>
      <c r="E5310" s="3">
        <f>IF(Dashboard!$I$3,C5310*Dashboard!$E$11*Dashboard!$E$10*SQRT(Dashboard!$D$12/365),0)</f>
        <v>-198298.02276331399</v>
      </c>
      <c r="F5310" s="3">
        <f>D5310+IF(Dashboard!$I$3,E5310,0)</f>
        <v>-322842.17399669404</v>
      </c>
      <c r="G5310" s="3">
        <f>IF(Dashboard!$I$4, ('Lookups and Calculations'!$F$9) / (1 - 'Lookups and Calculations'!$F$10), 'Lookups and Calculations'!$F$9)</f>
        <v>1951878.888340465</v>
      </c>
      <c r="H5310" s="12">
        <f t="shared" si="164"/>
        <v>0</v>
      </c>
      <c r="I5310" s="12">
        <f t="shared" si="165"/>
        <v>0</v>
      </c>
      <c r="J5310" s="13">
        <f>(1 - Dashboard!$I$9) * H5310 * Dashboard!$I$8 * 'Lookups and Calculations'!$F$12</f>
        <v>0</v>
      </c>
      <c r="K5310" s="12">
        <f>(1 - Dashboard!$I$11) * I5310 * Dashboard!$I$10 * 'Lookups and Calculations'!$F$12</f>
        <v>0</v>
      </c>
      <c r="L5310" s="12">
        <f>(H5310 - I5310) * Dashboard!$I$13 * (Dashboard!$D$12 / 365) * 'Lookups and Calculations'!$F$12</f>
        <v>0</v>
      </c>
      <c r="M5310" s="3">
        <f>(G5310*2) * Dashboard!$I$13 * (Dashboard!$D$12 / 365) * 'Lookups and Calculations'!$F$12</f>
        <v>1602.0878730267946</v>
      </c>
      <c r="N5310" s="12">
        <f>H5310 * Dashboard!$I$14 * Dashboard!$I$15 * (Dashboard!$D$12 / 365) * 'Lookups and Calculations'!$F$12</f>
        <v>0</v>
      </c>
    </row>
    <row r="5311" spans="1:14" x14ac:dyDescent="0.35">
      <c r="A5311" s="2">
        <v>5310</v>
      </c>
      <c r="B5311" s="11">
        <v>0.80423843749152402</v>
      </c>
      <c r="C5311" s="11">
        <v>-0.74585226396461457</v>
      </c>
      <c r="D5311" s="3">
        <f>B5311*Dashboard!$D$11*Dashboard!$D$10*SQRT(Dashboard!$D$12/365)</f>
        <v>199677.74001250582</v>
      </c>
      <c r="E5311" s="3">
        <f>IF(Dashboard!$I$3,C5311*Dashboard!$E$11*Dashboard!$E$10*SQRT(Dashboard!$D$12/365),0)</f>
        <v>-370363.0354107137</v>
      </c>
      <c r="F5311" s="3">
        <f>D5311+IF(Dashboard!$I$3,E5311,0)</f>
        <v>-170685.29539820788</v>
      </c>
      <c r="G5311" s="3">
        <f>IF(Dashboard!$I$4, ('Lookups and Calculations'!$F$9) / (1 - 'Lookups and Calculations'!$F$10), 'Lookups and Calculations'!$F$9)</f>
        <v>1951878.888340465</v>
      </c>
      <c r="H5311" s="12">
        <f t="shared" si="164"/>
        <v>0</v>
      </c>
      <c r="I5311" s="12">
        <f t="shared" si="165"/>
        <v>0</v>
      </c>
      <c r="J5311" s="13">
        <f>(1 - Dashboard!$I$9) * H5311 * Dashboard!$I$8 * 'Lookups and Calculations'!$F$12</f>
        <v>0</v>
      </c>
      <c r="K5311" s="12">
        <f>(1 - Dashboard!$I$11) * I5311 * Dashboard!$I$10 * 'Lookups and Calculations'!$F$12</f>
        <v>0</v>
      </c>
      <c r="L5311" s="12">
        <f>(H5311 - I5311) * Dashboard!$I$13 * (Dashboard!$D$12 / 365) * 'Lookups and Calculations'!$F$12</f>
        <v>0</v>
      </c>
      <c r="M5311" s="3">
        <f>(G5311*2) * Dashboard!$I$13 * (Dashboard!$D$12 / 365) * 'Lookups and Calculations'!$F$12</f>
        <v>1602.0878730267946</v>
      </c>
      <c r="N5311" s="12">
        <f>H5311 * Dashboard!$I$14 * Dashboard!$I$15 * (Dashboard!$D$12 / 365) * 'Lookups and Calculations'!$F$12</f>
        <v>0</v>
      </c>
    </row>
    <row r="5312" spans="1:14" x14ac:dyDescent="0.35">
      <c r="A5312" s="2">
        <v>5311</v>
      </c>
      <c r="B5312" s="11">
        <v>-0.57280866854222756</v>
      </c>
      <c r="C5312" s="11">
        <v>1.5654612589314265</v>
      </c>
      <c r="D5312" s="3">
        <f>B5312*Dashboard!$D$11*Dashboard!$D$10*SQRT(Dashboard!$D$12/365)</f>
        <v>-142217.94813840886</v>
      </c>
      <c r="E5312" s="3">
        <f>IF(Dashboard!$I$3,C5312*Dashboard!$E$11*Dashboard!$E$10*SQRT(Dashboard!$D$12/365),0)</f>
        <v>777350.973762315</v>
      </c>
      <c r="F5312" s="3">
        <f>D5312+IF(Dashboard!$I$3,E5312,0)</f>
        <v>635133.02562390617</v>
      </c>
      <c r="G5312" s="3">
        <f>IF(Dashboard!$I$4, ('Lookups and Calculations'!$F$9) / (1 - 'Lookups and Calculations'!$F$10), 'Lookups and Calculations'!$F$9)</f>
        <v>1951878.888340465</v>
      </c>
      <c r="H5312" s="12">
        <f t="shared" si="164"/>
        <v>0</v>
      </c>
      <c r="I5312" s="12">
        <f t="shared" si="165"/>
        <v>0</v>
      </c>
      <c r="J5312" s="13">
        <f>(1 - Dashboard!$I$9) * H5312 * Dashboard!$I$8 * 'Lookups and Calculations'!$F$12</f>
        <v>0</v>
      </c>
      <c r="K5312" s="12">
        <f>(1 - Dashboard!$I$11) * I5312 * Dashboard!$I$10 * 'Lookups and Calculations'!$F$12</f>
        <v>0</v>
      </c>
      <c r="L5312" s="12">
        <f>(H5312 - I5312) * Dashboard!$I$13 * (Dashboard!$D$12 / 365) * 'Lookups and Calculations'!$F$12</f>
        <v>0</v>
      </c>
      <c r="M5312" s="3">
        <f>(G5312*2) * Dashboard!$I$13 * (Dashboard!$D$12 / 365) * 'Lookups and Calculations'!$F$12</f>
        <v>1602.0878730267946</v>
      </c>
      <c r="N5312" s="12">
        <f>H5312 * Dashboard!$I$14 * Dashboard!$I$15 * (Dashboard!$D$12 / 365) * 'Lookups and Calculations'!$F$12</f>
        <v>0</v>
      </c>
    </row>
    <row r="5313" spans="1:14" x14ac:dyDescent="0.35">
      <c r="A5313" s="2">
        <v>5312</v>
      </c>
      <c r="B5313" s="11">
        <v>0.47310426122131694</v>
      </c>
      <c r="C5313" s="11">
        <v>0.68885679402155064</v>
      </c>
      <c r="D5313" s="3">
        <f>B5313*Dashboard!$D$11*Dashboard!$D$10*SQRT(Dashboard!$D$12/365)</f>
        <v>117463.16175289045</v>
      </c>
      <c r="E5313" s="3">
        <f>IF(Dashboard!$I$3,C5313*Dashboard!$E$11*Dashboard!$E$10*SQRT(Dashboard!$D$12/365),0)</f>
        <v>342061.16348159028</v>
      </c>
      <c r="F5313" s="3">
        <f>D5313+IF(Dashboard!$I$3,E5313,0)</f>
        <v>459524.32523448073</v>
      </c>
      <c r="G5313" s="3">
        <f>IF(Dashboard!$I$4, ('Lookups and Calculations'!$F$9) / (1 - 'Lookups and Calculations'!$F$10), 'Lookups and Calculations'!$F$9)</f>
        <v>1951878.888340465</v>
      </c>
      <c r="H5313" s="12">
        <f t="shared" si="164"/>
        <v>0</v>
      </c>
      <c r="I5313" s="12">
        <f t="shared" si="165"/>
        <v>0</v>
      </c>
      <c r="J5313" s="13">
        <f>(1 - Dashboard!$I$9) * H5313 * Dashboard!$I$8 * 'Lookups and Calculations'!$F$12</f>
        <v>0</v>
      </c>
      <c r="K5313" s="12">
        <f>(1 - Dashboard!$I$11) * I5313 * Dashboard!$I$10 * 'Lookups and Calculations'!$F$12</f>
        <v>0</v>
      </c>
      <c r="L5313" s="12">
        <f>(H5313 - I5313) * Dashboard!$I$13 * (Dashboard!$D$12 / 365) * 'Lookups and Calculations'!$F$12</f>
        <v>0</v>
      </c>
      <c r="M5313" s="3">
        <f>(G5313*2) * Dashboard!$I$13 * (Dashboard!$D$12 / 365) * 'Lookups and Calculations'!$F$12</f>
        <v>1602.0878730267946</v>
      </c>
      <c r="N5313" s="12">
        <f>H5313 * Dashboard!$I$14 * Dashboard!$I$15 * (Dashboard!$D$12 / 365) * 'Lookups and Calculations'!$F$12</f>
        <v>0</v>
      </c>
    </row>
    <row r="5314" spans="1:14" x14ac:dyDescent="0.35">
      <c r="A5314" s="2">
        <v>5313</v>
      </c>
      <c r="B5314" s="11">
        <v>-0.41149419565306761</v>
      </c>
      <c r="C5314" s="11">
        <v>-1.2293515705578453</v>
      </c>
      <c r="D5314" s="3">
        <f>B5314*Dashboard!$D$11*Dashboard!$D$10*SQRT(Dashboard!$D$12/365)</f>
        <v>-102166.50583445209</v>
      </c>
      <c r="E5314" s="3">
        <f>IF(Dashboard!$I$3,C5314*Dashboard!$E$11*Dashboard!$E$10*SQRT(Dashboard!$D$12/365),0)</f>
        <v>-610451.15937374532</v>
      </c>
      <c r="F5314" s="3">
        <f>D5314+IF(Dashboard!$I$3,E5314,0)</f>
        <v>-712617.66520819743</v>
      </c>
      <c r="G5314" s="3">
        <f>IF(Dashboard!$I$4, ('Lookups and Calculations'!$F$9) / (1 - 'Lookups and Calculations'!$F$10), 'Lookups and Calculations'!$F$9)</f>
        <v>1951878.888340465</v>
      </c>
      <c r="H5314" s="12">
        <f t="shared" si="164"/>
        <v>0</v>
      </c>
      <c r="I5314" s="12">
        <f t="shared" si="165"/>
        <v>0</v>
      </c>
      <c r="J5314" s="13">
        <f>(1 - Dashboard!$I$9) * H5314 * Dashboard!$I$8 * 'Lookups and Calculations'!$F$12</f>
        <v>0</v>
      </c>
      <c r="K5314" s="12">
        <f>(1 - Dashboard!$I$11) * I5314 * Dashboard!$I$10 * 'Lookups and Calculations'!$F$12</f>
        <v>0</v>
      </c>
      <c r="L5314" s="12">
        <f>(H5314 - I5314) * Dashboard!$I$13 * (Dashboard!$D$12 / 365) * 'Lookups and Calculations'!$F$12</f>
        <v>0</v>
      </c>
      <c r="M5314" s="3">
        <f>(G5314*2) * Dashboard!$I$13 * (Dashboard!$D$12 / 365) * 'Lookups and Calculations'!$F$12</f>
        <v>1602.0878730267946</v>
      </c>
      <c r="N5314" s="12">
        <f>H5314 * Dashboard!$I$14 * Dashboard!$I$15 * (Dashboard!$D$12 / 365) * 'Lookups and Calculations'!$F$12</f>
        <v>0</v>
      </c>
    </row>
    <row r="5315" spans="1:14" x14ac:dyDescent="0.35">
      <c r="A5315" s="2">
        <v>5314</v>
      </c>
      <c r="B5315" s="11">
        <v>-0.22761083945751889</v>
      </c>
      <c r="C5315" s="11">
        <v>-1.1630043257751539</v>
      </c>
      <c r="D5315" s="3">
        <f>B5315*Dashboard!$D$11*Dashboard!$D$10*SQRT(Dashboard!$D$12/365)</f>
        <v>-56511.621313431249</v>
      </c>
      <c r="E5315" s="3">
        <f>IF(Dashboard!$I$3,C5315*Dashboard!$E$11*Dashboard!$E$10*SQRT(Dashboard!$D$12/365),0)</f>
        <v>-577505.53708892642</v>
      </c>
      <c r="F5315" s="3">
        <f>D5315+IF(Dashboard!$I$3,E5315,0)</f>
        <v>-634017.15840235772</v>
      </c>
      <c r="G5315" s="3">
        <f>IF(Dashboard!$I$4, ('Lookups and Calculations'!$F$9) / (1 - 'Lookups and Calculations'!$F$10), 'Lookups and Calculations'!$F$9)</f>
        <v>1951878.888340465</v>
      </c>
      <c r="H5315" s="12">
        <f t="shared" ref="H5315:H5378" si="166">MAX(0,F5315-G5315)</f>
        <v>0</v>
      </c>
      <c r="I5315" s="12">
        <f t="shared" ref="I5315:I5378" si="167">MAX(0,-F5315-G5315)</f>
        <v>0</v>
      </c>
      <c r="J5315" s="13">
        <f>(1 - Dashboard!$I$9) * H5315 * Dashboard!$I$8 * 'Lookups and Calculations'!$F$12</f>
        <v>0</v>
      </c>
      <c r="K5315" s="12">
        <f>(1 - Dashboard!$I$11) * I5315 * Dashboard!$I$10 * 'Lookups and Calculations'!$F$12</f>
        <v>0</v>
      </c>
      <c r="L5315" s="12">
        <f>(H5315 - I5315) * Dashboard!$I$13 * (Dashboard!$D$12 / 365) * 'Lookups and Calculations'!$F$12</f>
        <v>0</v>
      </c>
      <c r="M5315" s="3">
        <f>(G5315*2) * Dashboard!$I$13 * (Dashboard!$D$12 / 365) * 'Lookups and Calculations'!$F$12</f>
        <v>1602.0878730267946</v>
      </c>
      <c r="N5315" s="12">
        <f>H5315 * Dashboard!$I$14 * Dashboard!$I$15 * (Dashboard!$D$12 / 365) * 'Lookups and Calculations'!$F$12</f>
        <v>0</v>
      </c>
    </row>
    <row r="5316" spans="1:14" x14ac:dyDescent="0.35">
      <c r="A5316" s="2">
        <v>5315</v>
      </c>
      <c r="B5316" s="11">
        <v>0.95708384365139842</v>
      </c>
      <c r="C5316" s="11">
        <v>-1.2462283379765606</v>
      </c>
      <c r="D5316" s="3">
        <f>B5316*Dashboard!$D$11*Dashboard!$D$10*SQRT(Dashboard!$D$12/365)</f>
        <v>237626.4674676256</v>
      </c>
      <c r="E5316" s="3">
        <f>IF(Dashboard!$I$3,C5316*Dashboard!$E$11*Dashboard!$E$10*SQRT(Dashboard!$D$12/365),0)</f>
        <v>-618831.5466315262</v>
      </c>
      <c r="F5316" s="3">
        <f>D5316+IF(Dashboard!$I$3,E5316,0)</f>
        <v>-381205.07916390058</v>
      </c>
      <c r="G5316" s="3">
        <f>IF(Dashboard!$I$4, ('Lookups and Calculations'!$F$9) / (1 - 'Lookups and Calculations'!$F$10), 'Lookups and Calculations'!$F$9)</f>
        <v>1951878.888340465</v>
      </c>
      <c r="H5316" s="12">
        <f t="shared" si="166"/>
        <v>0</v>
      </c>
      <c r="I5316" s="12">
        <f t="shared" si="167"/>
        <v>0</v>
      </c>
      <c r="J5316" s="13">
        <f>(1 - Dashboard!$I$9) * H5316 * Dashboard!$I$8 * 'Lookups and Calculations'!$F$12</f>
        <v>0</v>
      </c>
      <c r="K5316" s="12">
        <f>(1 - Dashboard!$I$11) * I5316 * Dashboard!$I$10 * 'Lookups and Calculations'!$F$12</f>
        <v>0</v>
      </c>
      <c r="L5316" s="12">
        <f>(H5316 - I5316) * Dashboard!$I$13 * (Dashboard!$D$12 / 365) * 'Lookups and Calculations'!$F$12</f>
        <v>0</v>
      </c>
      <c r="M5316" s="3">
        <f>(G5316*2) * Dashboard!$I$13 * (Dashboard!$D$12 / 365) * 'Lookups and Calculations'!$F$12</f>
        <v>1602.0878730267946</v>
      </c>
      <c r="N5316" s="12">
        <f>H5316 * Dashboard!$I$14 * Dashboard!$I$15 * (Dashboard!$D$12 / 365) * 'Lookups and Calculations'!$F$12</f>
        <v>0</v>
      </c>
    </row>
    <row r="5317" spans="1:14" x14ac:dyDescent="0.35">
      <c r="A5317" s="2">
        <v>5316</v>
      </c>
      <c r="B5317" s="11">
        <v>-0.62705734242090139</v>
      </c>
      <c r="C5317" s="11">
        <v>-0.61716547206816141</v>
      </c>
      <c r="D5317" s="3">
        <f>B5317*Dashboard!$D$11*Dashboard!$D$10*SQRT(Dashboard!$D$12/365)</f>
        <v>-155686.90472366681</v>
      </c>
      <c r="E5317" s="3">
        <f>IF(Dashboard!$I$3,C5317*Dashboard!$E$11*Dashboard!$E$10*SQRT(Dashboard!$D$12/365),0)</f>
        <v>-306461.86735540238</v>
      </c>
      <c r="F5317" s="3">
        <f>D5317+IF(Dashboard!$I$3,E5317,0)</f>
        <v>-462148.77207906917</v>
      </c>
      <c r="G5317" s="3">
        <f>IF(Dashboard!$I$4, ('Lookups and Calculations'!$F$9) / (1 - 'Lookups and Calculations'!$F$10), 'Lookups and Calculations'!$F$9)</f>
        <v>1951878.888340465</v>
      </c>
      <c r="H5317" s="12">
        <f t="shared" si="166"/>
        <v>0</v>
      </c>
      <c r="I5317" s="12">
        <f t="shared" si="167"/>
        <v>0</v>
      </c>
      <c r="J5317" s="13">
        <f>(1 - Dashboard!$I$9) * H5317 * Dashboard!$I$8 * 'Lookups and Calculations'!$F$12</f>
        <v>0</v>
      </c>
      <c r="K5317" s="12">
        <f>(1 - Dashboard!$I$11) * I5317 * Dashboard!$I$10 * 'Lookups and Calculations'!$F$12</f>
        <v>0</v>
      </c>
      <c r="L5317" s="12">
        <f>(H5317 - I5317) * Dashboard!$I$13 * (Dashboard!$D$12 / 365) * 'Lookups and Calculations'!$F$12</f>
        <v>0</v>
      </c>
      <c r="M5317" s="3">
        <f>(G5317*2) * Dashboard!$I$13 * (Dashboard!$D$12 / 365) * 'Lookups and Calculations'!$F$12</f>
        <v>1602.0878730267946</v>
      </c>
      <c r="N5317" s="12">
        <f>H5317 * Dashboard!$I$14 * Dashboard!$I$15 * (Dashboard!$D$12 / 365) * 'Lookups and Calculations'!$F$12</f>
        <v>0</v>
      </c>
    </row>
    <row r="5318" spans="1:14" x14ac:dyDescent="0.35">
      <c r="A5318" s="2">
        <v>5317</v>
      </c>
      <c r="B5318" s="11">
        <v>1.4579471685975953E-2</v>
      </c>
      <c r="C5318" s="11">
        <v>2.3466399961082236</v>
      </c>
      <c r="D5318" s="3">
        <f>B5318*Dashboard!$D$11*Dashboard!$D$10*SQRT(Dashboard!$D$12/365)</f>
        <v>3619.8169860075577</v>
      </c>
      <c r="E5318" s="3">
        <f>IF(Dashboard!$I$3,C5318*Dashboard!$E$11*Dashboard!$E$10*SQRT(Dashboard!$D$12/365),0)</f>
        <v>1165255.8475254022</v>
      </c>
      <c r="F5318" s="3">
        <f>D5318+IF(Dashboard!$I$3,E5318,0)</f>
        <v>1168875.6645114098</v>
      </c>
      <c r="G5318" s="3">
        <f>IF(Dashboard!$I$4, ('Lookups and Calculations'!$F$9) / (1 - 'Lookups and Calculations'!$F$10), 'Lookups and Calculations'!$F$9)</f>
        <v>1951878.888340465</v>
      </c>
      <c r="H5318" s="12">
        <f t="shared" si="166"/>
        <v>0</v>
      </c>
      <c r="I5318" s="12">
        <f t="shared" si="167"/>
        <v>0</v>
      </c>
      <c r="J5318" s="13">
        <f>(1 - Dashboard!$I$9) * H5318 * Dashboard!$I$8 * 'Lookups and Calculations'!$F$12</f>
        <v>0</v>
      </c>
      <c r="K5318" s="12">
        <f>(1 - Dashboard!$I$11) * I5318 * Dashboard!$I$10 * 'Lookups and Calculations'!$F$12</f>
        <v>0</v>
      </c>
      <c r="L5318" s="12">
        <f>(H5318 - I5318) * Dashboard!$I$13 * (Dashboard!$D$12 / 365) * 'Lookups and Calculations'!$F$12</f>
        <v>0</v>
      </c>
      <c r="M5318" s="3">
        <f>(G5318*2) * Dashboard!$I$13 * (Dashboard!$D$12 / 365) * 'Lookups and Calculations'!$F$12</f>
        <v>1602.0878730267946</v>
      </c>
      <c r="N5318" s="12">
        <f>H5318 * Dashboard!$I$14 * Dashboard!$I$15 * (Dashboard!$D$12 / 365) * 'Lookups and Calculations'!$F$12</f>
        <v>0</v>
      </c>
    </row>
    <row r="5319" spans="1:14" x14ac:dyDescent="0.35">
      <c r="A5319" s="2">
        <v>5318</v>
      </c>
      <c r="B5319" s="11">
        <v>-1.1054813796785068</v>
      </c>
      <c r="C5319" s="11">
        <v>-0.39645925261478027</v>
      </c>
      <c r="D5319" s="3">
        <f>B5319*Dashboard!$D$11*Dashboard!$D$10*SQRT(Dashboard!$D$12/365)</f>
        <v>-274470.86986866069</v>
      </c>
      <c r="E5319" s="3">
        <f>IF(Dashboard!$I$3,C5319*Dashboard!$E$11*Dashboard!$E$10*SQRT(Dashboard!$D$12/365),0)</f>
        <v>-196867.20723293157</v>
      </c>
      <c r="F5319" s="3">
        <f>D5319+IF(Dashboard!$I$3,E5319,0)</f>
        <v>-471338.07710159227</v>
      </c>
      <c r="G5319" s="3">
        <f>IF(Dashboard!$I$4, ('Lookups and Calculations'!$F$9) / (1 - 'Lookups and Calculations'!$F$10), 'Lookups and Calculations'!$F$9)</f>
        <v>1951878.888340465</v>
      </c>
      <c r="H5319" s="12">
        <f t="shared" si="166"/>
        <v>0</v>
      </c>
      <c r="I5319" s="12">
        <f t="shared" si="167"/>
        <v>0</v>
      </c>
      <c r="J5319" s="13">
        <f>(1 - Dashboard!$I$9) * H5319 * Dashboard!$I$8 * 'Lookups and Calculations'!$F$12</f>
        <v>0</v>
      </c>
      <c r="K5319" s="12">
        <f>(1 - Dashboard!$I$11) * I5319 * Dashboard!$I$10 * 'Lookups and Calculations'!$F$12</f>
        <v>0</v>
      </c>
      <c r="L5319" s="12">
        <f>(H5319 - I5319) * Dashboard!$I$13 * (Dashboard!$D$12 / 365) * 'Lookups and Calculations'!$F$12</f>
        <v>0</v>
      </c>
      <c r="M5319" s="3">
        <f>(G5319*2) * Dashboard!$I$13 * (Dashboard!$D$12 / 365) * 'Lookups and Calculations'!$F$12</f>
        <v>1602.0878730267946</v>
      </c>
      <c r="N5319" s="12">
        <f>H5319 * Dashboard!$I$14 * Dashboard!$I$15 * (Dashboard!$D$12 / 365) * 'Lookups and Calculations'!$F$12</f>
        <v>0</v>
      </c>
    </row>
    <row r="5320" spans="1:14" x14ac:dyDescent="0.35">
      <c r="A5320" s="2">
        <v>5319</v>
      </c>
      <c r="B5320" s="11">
        <v>-7.6748550444009772E-2</v>
      </c>
      <c r="C5320" s="11">
        <v>0.71621732916954572</v>
      </c>
      <c r="D5320" s="3">
        <f>B5320*Dashboard!$D$11*Dashboard!$D$10*SQRT(Dashboard!$D$12/365)</f>
        <v>-19055.265686747509</v>
      </c>
      <c r="E5320" s="3">
        <f>IF(Dashboard!$I$3,C5320*Dashboard!$E$11*Dashboard!$E$10*SQRT(Dashboard!$D$12/365),0)</f>
        <v>355647.40748386597</v>
      </c>
      <c r="F5320" s="3">
        <f>D5320+IF(Dashboard!$I$3,E5320,0)</f>
        <v>336592.14179711847</v>
      </c>
      <c r="G5320" s="3">
        <f>IF(Dashboard!$I$4, ('Lookups and Calculations'!$F$9) / (1 - 'Lookups and Calculations'!$F$10), 'Lookups and Calculations'!$F$9)</f>
        <v>1951878.888340465</v>
      </c>
      <c r="H5320" s="12">
        <f t="shared" si="166"/>
        <v>0</v>
      </c>
      <c r="I5320" s="12">
        <f t="shared" si="167"/>
        <v>0</v>
      </c>
      <c r="J5320" s="13">
        <f>(1 - Dashboard!$I$9) * H5320 * Dashboard!$I$8 * 'Lookups and Calculations'!$F$12</f>
        <v>0</v>
      </c>
      <c r="K5320" s="12">
        <f>(1 - Dashboard!$I$11) * I5320 * Dashboard!$I$10 * 'Lookups and Calculations'!$F$12</f>
        <v>0</v>
      </c>
      <c r="L5320" s="12">
        <f>(H5320 - I5320) * Dashboard!$I$13 * (Dashboard!$D$12 / 365) * 'Lookups and Calculations'!$F$12</f>
        <v>0</v>
      </c>
      <c r="M5320" s="3">
        <f>(G5320*2) * Dashboard!$I$13 * (Dashboard!$D$12 / 365) * 'Lookups and Calculations'!$F$12</f>
        <v>1602.0878730267946</v>
      </c>
      <c r="N5320" s="12">
        <f>H5320 * Dashboard!$I$14 * Dashboard!$I$15 * (Dashboard!$D$12 / 365) * 'Lookups and Calculations'!$F$12</f>
        <v>0</v>
      </c>
    </row>
    <row r="5321" spans="1:14" x14ac:dyDescent="0.35">
      <c r="A5321" s="2">
        <v>5320</v>
      </c>
      <c r="B5321" s="11">
        <v>-1.4265437831072492</v>
      </c>
      <c r="C5321" s="11">
        <v>2.2805773126568822</v>
      </c>
      <c r="D5321" s="3">
        <f>B5321*Dashboard!$D$11*Dashboard!$D$10*SQRT(Dashboard!$D$12/365)</f>
        <v>-354184.81057459756</v>
      </c>
      <c r="E5321" s="3">
        <f>IF(Dashboard!$I$3,C5321*Dashboard!$E$11*Dashboard!$E$10*SQRT(Dashboard!$D$12/365),0)</f>
        <v>1132451.5280206795</v>
      </c>
      <c r="F5321" s="3">
        <f>D5321+IF(Dashboard!$I$3,E5321,0)</f>
        <v>778266.71744608192</v>
      </c>
      <c r="G5321" s="3">
        <f>IF(Dashboard!$I$4, ('Lookups and Calculations'!$F$9) / (1 - 'Lookups and Calculations'!$F$10), 'Lookups and Calculations'!$F$9)</f>
        <v>1951878.888340465</v>
      </c>
      <c r="H5321" s="12">
        <f t="shared" si="166"/>
        <v>0</v>
      </c>
      <c r="I5321" s="12">
        <f t="shared" si="167"/>
        <v>0</v>
      </c>
      <c r="J5321" s="13">
        <f>(1 - Dashboard!$I$9) * H5321 * Dashboard!$I$8 * 'Lookups and Calculations'!$F$12</f>
        <v>0</v>
      </c>
      <c r="K5321" s="12">
        <f>(1 - Dashboard!$I$11) * I5321 * Dashboard!$I$10 * 'Lookups and Calculations'!$F$12</f>
        <v>0</v>
      </c>
      <c r="L5321" s="12">
        <f>(H5321 - I5321) * Dashboard!$I$13 * (Dashboard!$D$12 / 365) * 'Lookups and Calculations'!$F$12</f>
        <v>0</v>
      </c>
      <c r="M5321" s="3">
        <f>(G5321*2) * Dashboard!$I$13 * (Dashboard!$D$12 / 365) * 'Lookups and Calculations'!$F$12</f>
        <v>1602.0878730267946</v>
      </c>
      <c r="N5321" s="12">
        <f>H5321 * Dashboard!$I$14 * Dashboard!$I$15 * (Dashboard!$D$12 / 365) * 'Lookups and Calculations'!$F$12</f>
        <v>0</v>
      </c>
    </row>
    <row r="5322" spans="1:14" x14ac:dyDescent="0.35">
      <c r="A5322" s="2">
        <v>5321</v>
      </c>
      <c r="B5322" s="11">
        <v>-0.30283112605227031</v>
      </c>
      <c r="C5322" s="11">
        <v>0.6999325155732572</v>
      </c>
      <c r="D5322" s="3">
        <f>B5322*Dashboard!$D$11*Dashboard!$D$10*SQRT(Dashboard!$D$12/365)</f>
        <v>-75187.446951883467</v>
      </c>
      <c r="E5322" s="3">
        <f>IF(Dashboard!$I$3,C5322*Dashboard!$E$11*Dashboard!$E$10*SQRT(Dashboard!$D$12/365),0)</f>
        <v>347560.9629076178</v>
      </c>
      <c r="F5322" s="3">
        <f>D5322+IF(Dashboard!$I$3,E5322,0)</f>
        <v>272373.5159557343</v>
      </c>
      <c r="G5322" s="3">
        <f>IF(Dashboard!$I$4, ('Lookups and Calculations'!$F$9) / (1 - 'Lookups and Calculations'!$F$10), 'Lookups and Calculations'!$F$9)</f>
        <v>1951878.888340465</v>
      </c>
      <c r="H5322" s="12">
        <f t="shared" si="166"/>
        <v>0</v>
      </c>
      <c r="I5322" s="12">
        <f t="shared" si="167"/>
        <v>0</v>
      </c>
      <c r="J5322" s="13">
        <f>(1 - Dashboard!$I$9) * H5322 * Dashboard!$I$8 * 'Lookups and Calculations'!$F$12</f>
        <v>0</v>
      </c>
      <c r="K5322" s="12">
        <f>(1 - Dashboard!$I$11) * I5322 * Dashboard!$I$10 * 'Lookups and Calculations'!$F$12</f>
        <v>0</v>
      </c>
      <c r="L5322" s="12">
        <f>(H5322 - I5322) * Dashboard!$I$13 * (Dashboard!$D$12 / 365) * 'Lookups and Calculations'!$F$12</f>
        <v>0</v>
      </c>
      <c r="M5322" s="3">
        <f>(G5322*2) * Dashboard!$I$13 * (Dashboard!$D$12 / 365) * 'Lookups and Calculations'!$F$12</f>
        <v>1602.0878730267946</v>
      </c>
      <c r="N5322" s="12">
        <f>H5322 * Dashboard!$I$14 * Dashboard!$I$15 * (Dashboard!$D$12 / 365) * 'Lookups and Calculations'!$F$12</f>
        <v>0</v>
      </c>
    </row>
    <row r="5323" spans="1:14" x14ac:dyDescent="0.35">
      <c r="A5323" s="2">
        <v>5322</v>
      </c>
      <c r="B5323" s="11">
        <v>-1.024434007139805</v>
      </c>
      <c r="C5323" s="11">
        <v>0.94810455602983357</v>
      </c>
      <c r="D5323" s="3">
        <f>B5323*Dashboard!$D$11*Dashboard!$D$10*SQRT(Dashboard!$D$12/365)</f>
        <v>-254348.28503802689</v>
      </c>
      <c r="E5323" s="3">
        <f>IF(Dashboard!$I$3,C5323*Dashboard!$E$11*Dashboard!$E$10*SQRT(Dashboard!$D$12/365),0)</f>
        <v>470794.14814861439</v>
      </c>
      <c r="F5323" s="3">
        <f>D5323+IF(Dashboard!$I$3,E5323,0)</f>
        <v>216445.8631105875</v>
      </c>
      <c r="G5323" s="3">
        <f>IF(Dashboard!$I$4, ('Lookups and Calculations'!$F$9) / (1 - 'Lookups and Calculations'!$F$10), 'Lookups and Calculations'!$F$9)</f>
        <v>1951878.888340465</v>
      </c>
      <c r="H5323" s="12">
        <f t="shared" si="166"/>
        <v>0</v>
      </c>
      <c r="I5323" s="12">
        <f t="shared" si="167"/>
        <v>0</v>
      </c>
      <c r="J5323" s="13">
        <f>(1 - Dashboard!$I$9) * H5323 * Dashboard!$I$8 * 'Lookups and Calculations'!$F$12</f>
        <v>0</v>
      </c>
      <c r="K5323" s="12">
        <f>(1 - Dashboard!$I$11) * I5323 * Dashboard!$I$10 * 'Lookups and Calculations'!$F$12</f>
        <v>0</v>
      </c>
      <c r="L5323" s="12">
        <f>(H5323 - I5323) * Dashboard!$I$13 * (Dashboard!$D$12 / 365) * 'Lookups and Calculations'!$F$12</f>
        <v>0</v>
      </c>
      <c r="M5323" s="3">
        <f>(G5323*2) * Dashboard!$I$13 * (Dashboard!$D$12 / 365) * 'Lookups and Calculations'!$F$12</f>
        <v>1602.0878730267946</v>
      </c>
      <c r="N5323" s="12">
        <f>H5323 * Dashboard!$I$14 * Dashboard!$I$15 * (Dashboard!$D$12 / 365) * 'Lookups and Calculations'!$F$12</f>
        <v>0</v>
      </c>
    </row>
    <row r="5324" spans="1:14" x14ac:dyDescent="0.35">
      <c r="A5324" s="2">
        <v>5323</v>
      </c>
      <c r="B5324" s="11">
        <v>1.3339053338171043</v>
      </c>
      <c r="C5324" s="11">
        <v>-0.57384005577778308</v>
      </c>
      <c r="D5324" s="3">
        <f>B5324*Dashboard!$D$11*Dashboard!$D$10*SQRT(Dashboard!$D$12/365)</f>
        <v>331184.37273154286</v>
      </c>
      <c r="E5324" s="3">
        <f>IF(Dashboard!$I$3,C5324*Dashboard!$E$11*Dashboard!$E$10*SQRT(Dashboard!$D$12/365),0)</f>
        <v>-284948.04556656274</v>
      </c>
      <c r="F5324" s="3">
        <f>D5324+IF(Dashboard!$I$3,E5324,0)</f>
        <v>46236.327164980117</v>
      </c>
      <c r="G5324" s="3">
        <f>IF(Dashboard!$I$4, ('Lookups and Calculations'!$F$9) / (1 - 'Lookups and Calculations'!$F$10), 'Lookups and Calculations'!$F$9)</f>
        <v>1951878.888340465</v>
      </c>
      <c r="H5324" s="12">
        <f t="shared" si="166"/>
        <v>0</v>
      </c>
      <c r="I5324" s="12">
        <f t="shared" si="167"/>
        <v>0</v>
      </c>
      <c r="J5324" s="13">
        <f>(1 - Dashboard!$I$9) * H5324 * Dashboard!$I$8 * 'Lookups and Calculations'!$F$12</f>
        <v>0</v>
      </c>
      <c r="K5324" s="12">
        <f>(1 - Dashboard!$I$11) * I5324 * Dashboard!$I$10 * 'Lookups and Calculations'!$F$12</f>
        <v>0</v>
      </c>
      <c r="L5324" s="12">
        <f>(H5324 - I5324) * Dashboard!$I$13 * (Dashboard!$D$12 / 365) * 'Lookups and Calculations'!$F$12</f>
        <v>0</v>
      </c>
      <c r="M5324" s="3">
        <f>(G5324*2) * Dashboard!$I$13 * (Dashboard!$D$12 / 365) * 'Lookups and Calculations'!$F$12</f>
        <v>1602.0878730267946</v>
      </c>
      <c r="N5324" s="12">
        <f>H5324 * Dashboard!$I$14 * Dashboard!$I$15 * (Dashboard!$D$12 / 365) * 'Lookups and Calculations'!$F$12</f>
        <v>0</v>
      </c>
    </row>
    <row r="5325" spans="1:14" x14ac:dyDescent="0.35">
      <c r="A5325" s="2">
        <v>5324</v>
      </c>
      <c r="B5325" s="11">
        <v>4.560057324875068E-3</v>
      </c>
      <c r="C5325" s="11">
        <v>-0.6457118330679037</v>
      </c>
      <c r="D5325" s="3">
        <f>B5325*Dashboard!$D$11*Dashboard!$D$10*SQRT(Dashboard!$D$12/365)</f>
        <v>1132.1790883292902</v>
      </c>
      <c r="E5325" s="3">
        <f>IF(Dashboard!$I$3,C5325*Dashboard!$E$11*Dashboard!$E$10*SQRT(Dashboard!$D$12/365),0)</f>
        <v>-320636.94923233584</v>
      </c>
      <c r="F5325" s="3">
        <f>D5325+IF(Dashboard!$I$3,E5325,0)</f>
        <v>-319504.77014400653</v>
      </c>
      <c r="G5325" s="3">
        <f>IF(Dashboard!$I$4, ('Lookups and Calculations'!$F$9) / (1 - 'Lookups and Calculations'!$F$10), 'Lookups and Calculations'!$F$9)</f>
        <v>1951878.888340465</v>
      </c>
      <c r="H5325" s="12">
        <f t="shared" si="166"/>
        <v>0</v>
      </c>
      <c r="I5325" s="12">
        <f t="shared" si="167"/>
        <v>0</v>
      </c>
      <c r="J5325" s="13">
        <f>(1 - Dashboard!$I$9) * H5325 * Dashboard!$I$8 * 'Lookups and Calculations'!$F$12</f>
        <v>0</v>
      </c>
      <c r="K5325" s="12">
        <f>(1 - Dashboard!$I$11) * I5325 * Dashboard!$I$10 * 'Lookups and Calculations'!$F$12</f>
        <v>0</v>
      </c>
      <c r="L5325" s="12">
        <f>(H5325 - I5325) * Dashboard!$I$13 * (Dashboard!$D$12 / 365) * 'Lookups and Calculations'!$F$12</f>
        <v>0</v>
      </c>
      <c r="M5325" s="3">
        <f>(G5325*2) * Dashboard!$I$13 * (Dashboard!$D$12 / 365) * 'Lookups and Calculations'!$F$12</f>
        <v>1602.0878730267946</v>
      </c>
      <c r="N5325" s="12">
        <f>H5325 * Dashboard!$I$14 * Dashboard!$I$15 * (Dashboard!$D$12 / 365) * 'Lookups and Calculations'!$F$12</f>
        <v>0</v>
      </c>
    </row>
    <row r="5326" spans="1:14" x14ac:dyDescent="0.35">
      <c r="A5326" s="2">
        <v>5325</v>
      </c>
      <c r="B5326" s="11">
        <v>-0.16818311591918206</v>
      </c>
      <c r="C5326" s="11">
        <v>2.5258690924826268E-2</v>
      </c>
      <c r="D5326" s="3">
        <f>B5326*Dashboard!$D$11*Dashboard!$D$10*SQRT(Dashboard!$D$12/365)</f>
        <v>-41756.80112946291</v>
      </c>
      <c r="E5326" s="3">
        <f>IF(Dashboard!$I$3,C5326*Dashboard!$E$11*Dashboard!$E$10*SQRT(Dashboard!$D$12/365),0)</f>
        <v>12542.544808664048</v>
      </c>
      <c r="F5326" s="3">
        <f>D5326+IF(Dashboard!$I$3,E5326,0)</f>
        <v>-29214.256320798864</v>
      </c>
      <c r="G5326" s="3">
        <f>IF(Dashboard!$I$4, ('Lookups and Calculations'!$F$9) / (1 - 'Lookups and Calculations'!$F$10), 'Lookups and Calculations'!$F$9)</f>
        <v>1951878.888340465</v>
      </c>
      <c r="H5326" s="12">
        <f t="shared" si="166"/>
        <v>0</v>
      </c>
      <c r="I5326" s="12">
        <f t="shared" si="167"/>
        <v>0</v>
      </c>
      <c r="J5326" s="13">
        <f>(1 - Dashboard!$I$9) * H5326 * Dashboard!$I$8 * 'Lookups and Calculations'!$F$12</f>
        <v>0</v>
      </c>
      <c r="K5326" s="12">
        <f>(1 - Dashboard!$I$11) * I5326 * Dashboard!$I$10 * 'Lookups and Calculations'!$F$12</f>
        <v>0</v>
      </c>
      <c r="L5326" s="12">
        <f>(H5326 - I5326) * Dashboard!$I$13 * (Dashboard!$D$12 / 365) * 'Lookups and Calculations'!$F$12</f>
        <v>0</v>
      </c>
      <c r="M5326" s="3">
        <f>(G5326*2) * Dashboard!$I$13 * (Dashboard!$D$12 / 365) * 'Lookups and Calculations'!$F$12</f>
        <v>1602.0878730267946</v>
      </c>
      <c r="N5326" s="12">
        <f>H5326 * Dashboard!$I$14 * Dashboard!$I$15 * (Dashboard!$D$12 / 365) * 'Lookups and Calculations'!$F$12</f>
        <v>0</v>
      </c>
    </row>
    <row r="5327" spans="1:14" x14ac:dyDescent="0.35">
      <c r="A5327" s="2">
        <v>5326</v>
      </c>
      <c r="B5327" s="11">
        <v>0.44145920147242917</v>
      </c>
      <c r="C5327" s="11">
        <v>-0.11694727339041441</v>
      </c>
      <c r="D5327" s="3">
        <f>B5327*Dashboard!$D$11*Dashboard!$D$10*SQRT(Dashboard!$D$12/365)</f>
        <v>109606.27041488446</v>
      </c>
      <c r="E5327" s="3">
        <f>IF(Dashboard!$I$3,C5327*Dashboard!$E$11*Dashboard!$E$10*SQRT(Dashboard!$D$12/365),0)</f>
        <v>-58071.751268338798</v>
      </c>
      <c r="F5327" s="3">
        <f>D5327+IF(Dashboard!$I$3,E5327,0)</f>
        <v>51534.519146545666</v>
      </c>
      <c r="G5327" s="3">
        <f>IF(Dashboard!$I$4, ('Lookups and Calculations'!$F$9) / (1 - 'Lookups and Calculations'!$F$10), 'Lookups and Calculations'!$F$9)</f>
        <v>1951878.888340465</v>
      </c>
      <c r="H5327" s="12">
        <f t="shared" si="166"/>
        <v>0</v>
      </c>
      <c r="I5327" s="12">
        <f t="shared" si="167"/>
        <v>0</v>
      </c>
      <c r="J5327" s="13">
        <f>(1 - Dashboard!$I$9) * H5327 * Dashboard!$I$8 * 'Lookups and Calculations'!$F$12</f>
        <v>0</v>
      </c>
      <c r="K5327" s="12">
        <f>(1 - Dashboard!$I$11) * I5327 * Dashboard!$I$10 * 'Lookups and Calculations'!$F$12</f>
        <v>0</v>
      </c>
      <c r="L5327" s="12">
        <f>(H5327 - I5327) * Dashboard!$I$13 * (Dashboard!$D$12 / 365) * 'Lookups and Calculations'!$F$12</f>
        <v>0</v>
      </c>
      <c r="M5327" s="3">
        <f>(G5327*2) * Dashboard!$I$13 * (Dashboard!$D$12 / 365) * 'Lookups and Calculations'!$F$12</f>
        <v>1602.0878730267946</v>
      </c>
      <c r="N5327" s="12">
        <f>H5327 * Dashboard!$I$14 * Dashboard!$I$15 * (Dashboard!$D$12 / 365) * 'Lookups and Calculations'!$F$12</f>
        <v>0</v>
      </c>
    </row>
    <row r="5328" spans="1:14" x14ac:dyDescent="0.35">
      <c r="A5328" s="2">
        <v>5327</v>
      </c>
      <c r="B5328" s="11">
        <v>3.1737143492345812</v>
      </c>
      <c r="C5328" s="11">
        <v>0.29485356516992917</v>
      </c>
      <c r="D5328" s="3">
        <f>B5328*Dashboard!$D$11*Dashboard!$D$10*SQRT(Dashboard!$D$12/365)</f>
        <v>787975.40525051137</v>
      </c>
      <c r="E5328" s="3">
        <f>IF(Dashboard!$I$3,C5328*Dashboard!$E$11*Dashboard!$E$10*SQRT(Dashboard!$D$12/365),0)</f>
        <v>146413.52808602128</v>
      </c>
      <c r="F5328" s="3">
        <f>D5328+IF(Dashboard!$I$3,E5328,0)</f>
        <v>934388.93333653267</v>
      </c>
      <c r="G5328" s="3">
        <f>IF(Dashboard!$I$4, ('Lookups and Calculations'!$F$9) / (1 - 'Lookups and Calculations'!$F$10), 'Lookups and Calculations'!$F$9)</f>
        <v>1951878.888340465</v>
      </c>
      <c r="H5328" s="12">
        <f t="shared" si="166"/>
        <v>0</v>
      </c>
      <c r="I5328" s="12">
        <f t="shared" si="167"/>
        <v>0</v>
      </c>
      <c r="J5328" s="13">
        <f>(1 - Dashboard!$I$9) * H5328 * Dashboard!$I$8 * 'Lookups and Calculations'!$F$12</f>
        <v>0</v>
      </c>
      <c r="K5328" s="12">
        <f>(1 - Dashboard!$I$11) * I5328 * Dashboard!$I$10 * 'Lookups and Calculations'!$F$12</f>
        <v>0</v>
      </c>
      <c r="L5328" s="12">
        <f>(H5328 - I5328) * Dashboard!$I$13 * (Dashboard!$D$12 / 365) * 'Lookups and Calculations'!$F$12</f>
        <v>0</v>
      </c>
      <c r="M5328" s="3">
        <f>(G5328*2) * Dashboard!$I$13 * (Dashboard!$D$12 / 365) * 'Lookups and Calculations'!$F$12</f>
        <v>1602.0878730267946</v>
      </c>
      <c r="N5328" s="12">
        <f>H5328 * Dashboard!$I$14 * Dashboard!$I$15 * (Dashboard!$D$12 / 365) * 'Lookups and Calculations'!$F$12</f>
        <v>0</v>
      </c>
    </row>
    <row r="5329" spans="1:14" x14ac:dyDescent="0.35">
      <c r="A5329" s="2">
        <v>5328</v>
      </c>
      <c r="B5329" s="11">
        <v>-0.87392278386317368</v>
      </c>
      <c r="C5329" s="11">
        <v>0.325200342523007</v>
      </c>
      <c r="D5329" s="3">
        <f>B5329*Dashboard!$D$11*Dashboard!$D$10*SQRT(Dashboard!$D$12/365)</f>
        <v>-216979.0926326811</v>
      </c>
      <c r="E5329" s="3">
        <f>IF(Dashboard!$I$3,C5329*Dashboard!$E$11*Dashboard!$E$10*SQRT(Dashboard!$D$12/365),0)</f>
        <v>161482.6310685286</v>
      </c>
      <c r="F5329" s="3">
        <f>D5329+IF(Dashboard!$I$3,E5329,0)</f>
        <v>-55496.461564152502</v>
      </c>
      <c r="G5329" s="3">
        <f>IF(Dashboard!$I$4, ('Lookups and Calculations'!$F$9) / (1 - 'Lookups and Calculations'!$F$10), 'Lookups and Calculations'!$F$9)</f>
        <v>1951878.888340465</v>
      </c>
      <c r="H5329" s="12">
        <f t="shared" si="166"/>
        <v>0</v>
      </c>
      <c r="I5329" s="12">
        <f t="shared" si="167"/>
        <v>0</v>
      </c>
      <c r="J5329" s="13">
        <f>(1 - Dashboard!$I$9) * H5329 * Dashboard!$I$8 * 'Lookups and Calculations'!$F$12</f>
        <v>0</v>
      </c>
      <c r="K5329" s="12">
        <f>(1 - Dashboard!$I$11) * I5329 * Dashboard!$I$10 * 'Lookups and Calculations'!$F$12</f>
        <v>0</v>
      </c>
      <c r="L5329" s="12">
        <f>(H5329 - I5329) * Dashboard!$I$13 * (Dashboard!$D$12 / 365) * 'Lookups and Calculations'!$F$12</f>
        <v>0</v>
      </c>
      <c r="M5329" s="3">
        <f>(G5329*2) * Dashboard!$I$13 * (Dashboard!$D$12 / 365) * 'Lookups and Calculations'!$F$12</f>
        <v>1602.0878730267946</v>
      </c>
      <c r="N5329" s="12">
        <f>H5329 * Dashboard!$I$14 * Dashboard!$I$15 * (Dashboard!$D$12 / 365) * 'Lookups and Calculations'!$F$12</f>
        <v>0</v>
      </c>
    </row>
    <row r="5330" spans="1:14" x14ac:dyDescent="0.35">
      <c r="A5330" s="2">
        <v>5329</v>
      </c>
      <c r="B5330" s="11">
        <v>5.1050376189741932E-2</v>
      </c>
      <c r="C5330" s="11">
        <v>-0.94245841044021472</v>
      </c>
      <c r="D5330" s="3">
        <f>B5330*Dashboard!$D$11*Dashboard!$D$10*SQRT(Dashboard!$D$12/365)</f>
        <v>12674.87758499896</v>
      </c>
      <c r="E5330" s="3">
        <f>IF(Dashboard!$I$3,C5330*Dashboard!$E$11*Dashboard!$E$10*SQRT(Dashboard!$D$12/365),0)</f>
        <v>-467990.47814588947</v>
      </c>
      <c r="F5330" s="3">
        <f>D5330+IF(Dashboard!$I$3,E5330,0)</f>
        <v>-455315.60056089051</v>
      </c>
      <c r="G5330" s="3">
        <f>IF(Dashboard!$I$4, ('Lookups and Calculations'!$F$9) / (1 - 'Lookups and Calculations'!$F$10), 'Lookups and Calculations'!$F$9)</f>
        <v>1951878.888340465</v>
      </c>
      <c r="H5330" s="12">
        <f t="shared" si="166"/>
        <v>0</v>
      </c>
      <c r="I5330" s="12">
        <f t="shared" si="167"/>
        <v>0</v>
      </c>
      <c r="J5330" s="13">
        <f>(1 - Dashboard!$I$9) * H5330 * Dashboard!$I$8 * 'Lookups and Calculations'!$F$12</f>
        <v>0</v>
      </c>
      <c r="K5330" s="12">
        <f>(1 - Dashboard!$I$11) * I5330 * Dashboard!$I$10 * 'Lookups and Calculations'!$F$12</f>
        <v>0</v>
      </c>
      <c r="L5330" s="12">
        <f>(H5330 - I5330) * Dashboard!$I$13 * (Dashboard!$D$12 / 365) * 'Lookups and Calculations'!$F$12</f>
        <v>0</v>
      </c>
      <c r="M5330" s="3">
        <f>(G5330*2) * Dashboard!$I$13 * (Dashboard!$D$12 / 365) * 'Lookups and Calculations'!$F$12</f>
        <v>1602.0878730267946</v>
      </c>
      <c r="N5330" s="12">
        <f>H5330 * Dashboard!$I$14 * Dashboard!$I$15 * (Dashboard!$D$12 / 365) * 'Lookups and Calculations'!$F$12</f>
        <v>0</v>
      </c>
    </row>
    <row r="5331" spans="1:14" x14ac:dyDescent="0.35">
      <c r="A5331" s="2">
        <v>5330</v>
      </c>
      <c r="B5331" s="11">
        <v>-0.23037405784254439</v>
      </c>
      <c r="C5331" s="11">
        <v>0.14406647323909</v>
      </c>
      <c r="D5331" s="3">
        <f>B5331*Dashboard!$D$11*Dashboard!$D$10*SQRT(Dashboard!$D$12/365)</f>
        <v>-57197.678055513672</v>
      </c>
      <c r="E5331" s="3">
        <f>IF(Dashboard!$I$3,C5331*Dashboard!$E$11*Dashboard!$E$10*SQRT(Dashboard!$D$12/365),0)</f>
        <v>71538.156961707806</v>
      </c>
      <c r="F5331" s="3">
        <f>D5331+IF(Dashboard!$I$3,E5331,0)</f>
        <v>14340.478906194134</v>
      </c>
      <c r="G5331" s="3">
        <f>IF(Dashboard!$I$4, ('Lookups and Calculations'!$F$9) / (1 - 'Lookups and Calculations'!$F$10), 'Lookups and Calculations'!$F$9)</f>
        <v>1951878.888340465</v>
      </c>
      <c r="H5331" s="12">
        <f t="shared" si="166"/>
        <v>0</v>
      </c>
      <c r="I5331" s="12">
        <f t="shared" si="167"/>
        <v>0</v>
      </c>
      <c r="J5331" s="13">
        <f>(1 - Dashboard!$I$9) * H5331 * Dashboard!$I$8 * 'Lookups and Calculations'!$F$12</f>
        <v>0</v>
      </c>
      <c r="K5331" s="12">
        <f>(1 - Dashboard!$I$11) * I5331 * Dashboard!$I$10 * 'Lookups and Calculations'!$F$12</f>
        <v>0</v>
      </c>
      <c r="L5331" s="12">
        <f>(H5331 - I5331) * Dashboard!$I$13 * (Dashboard!$D$12 / 365) * 'Lookups and Calculations'!$F$12</f>
        <v>0</v>
      </c>
      <c r="M5331" s="3">
        <f>(G5331*2) * Dashboard!$I$13 * (Dashboard!$D$12 / 365) * 'Lookups and Calculations'!$F$12</f>
        <v>1602.0878730267946</v>
      </c>
      <c r="N5331" s="12">
        <f>H5331 * Dashboard!$I$14 * Dashboard!$I$15 * (Dashboard!$D$12 / 365) * 'Lookups and Calculations'!$F$12</f>
        <v>0</v>
      </c>
    </row>
    <row r="5332" spans="1:14" x14ac:dyDescent="0.35">
      <c r="A5332" s="2">
        <v>5331</v>
      </c>
      <c r="B5332" s="11">
        <v>-0.73480462279894532</v>
      </c>
      <c r="C5332" s="11">
        <v>0.80514075717420974</v>
      </c>
      <c r="D5332" s="3">
        <f>B5332*Dashboard!$D$11*Dashboard!$D$10*SQRT(Dashboard!$D$12/365)</f>
        <v>-182438.58984019468</v>
      </c>
      <c r="E5332" s="3">
        <f>IF(Dashboard!$I$3,C5332*Dashboard!$E$11*Dashboard!$E$10*SQRT(Dashboard!$D$12/365),0)</f>
        <v>399803.53907468711</v>
      </c>
      <c r="F5332" s="3">
        <f>D5332+IF(Dashboard!$I$3,E5332,0)</f>
        <v>217364.94923449244</v>
      </c>
      <c r="G5332" s="3">
        <f>IF(Dashboard!$I$4, ('Lookups and Calculations'!$F$9) / (1 - 'Lookups and Calculations'!$F$10), 'Lookups and Calculations'!$F$9)</f>
        <v>1951878.888340465</v>
      </c>
      <c r="H5332" s="12">
        <f t="shared" si="166"/>
        <v>0</v>
      </c>
      <c r="I5332" s="12">
        <f t="shared" si="167"/>
        <v>0</v>
      </c>
      <c r="J5332" s="13">
        <f>(1 - Dashboard!$I$9) * H5332 * Dashboard!$I$8 * 'Lookups and Calculations'!$F$12</f>
        <v>0</v>
      </c>
      <c r="K5332" s="12">
        <f>(1 - Dashboard!$I$11) * I5332 * Dashboard!$I$10 * 'Lookups and Calculations'!$F$12</f>
        <v>0</v>
      </c>
      <c r="L5332" s="12">
        <f>(H5332 - I5332) * Dashboard!$I$13 * (Dashboard!$D$12 / 365) * 'Lookups and Calculations'!$F$12</f>
        <v>0</v>
      </c>
      <c r="M5332" s="3">
        <f>(G5332*2) * Dashboard!$I$13 * (Dashboard!$D$12 / 365) * 'Lookups and Calculations'!$F$12</f>
        <v>1602.0878730267946</v>
      </c>
      <c r="N5332" s="12">
        <f>H5332 * Dashboard!$I$14 * Dashboard!$I$15 * (Dashboard!$D$12 / 365) * 'Lookups and Calculations'!$F$12</f>
        <v>0</v>
      </c>
    </row>
    <row r="5333" spans="1:14" x14ac:dyDescent="0.35">
      <c r="A5333" s="2">
        <v>5332</v>
      </c>
      <c r="B5333" s="11">
        <v>0.15386650895365184</v>
      </c>
      <c r="C5333" s="11">
        <v>-0.40168379010356092</v>
      </c>
      <c r="D5333" s="3">
        <f>B5333*Dashboard!$D$11*Dashboard!$D$10*SQRT(Dashboard!$D$12/365)</f>
        <v>38202.248660619371</v>
      </c>
      <c r="E5333" s="3">
        <f>IF(Dashboard!$I$3,C5333*Dashboard!$E$11*Dashboard!$E$10*SQRT(Dashboard!$D$12/365),0)</f>
        <v>-199461.52202749476</v>
      </c>
      <c r="F5333" s="3">
        <f>D5333+IF(Dashboard!$I$3,E5333,0)</f>
        <v>-161259.27336687539</v>
      </c>
      <c r="G5333" s="3">
        <f>IF(Dashboard!$I$4, ('Lookups and Calculations'!$F$9) / (1 - 'Lookups and Calculations'!$F$10), 'Lookups and Calculations'!$F$9)</f>
        <v>1951878.888340465</v>
      </c>
      <c r="H5333" s="12">
        <f t="shared" si="166"/>
        <v>0</v>
      </c>
      <c r="I5333" s="12">
        <f t="shared" si="167"/>
        <v>0</v>
      </c>
      <c r="J5333" s="13">
        <f>(1 - Dashboard!$I$9) * H5333 * Dashboard!$I$8 * 'Lookups and Calculations'!$F$12</f>
        <v>0</v>
      </c>
      <c r="K5333" s="12">
        <f>(1 - Dashboard!$I$11) * I5333 * Dashboard!$I$10 * 'Lookups and Calculations'!$F$12</f>
        <v>0</v>
      </c>
      <c r="L5333" s="12">
        <f>(H5333 - I5333) * Dashboard!$I$13 * (Dashboard!$D$12 / 365) * 'Lookups and Calculations'!$F$12</f>
        <v>0</v>
      </c>
      <c r="M5333" s="3">
        <f>(G5333*2) * Dashboard!$I$13 * (Dashboard!$D$12 / 365) * 'Lookups and Calculations'!$F$12</f>
        <v>1602.0878730267946</v>
      </c>
      <c r="N5333" s="12">
        <f>H5333 * Dashboard!$I$14 * Dashboard!$I$15 * (Dashboard!$D$12 / 365) * 'Lookups and Calculations'!$F$12</f>
        <v>0</v>
      </c>
    </row>
    <row r="5334" spans="1:14" x14ac:dyDescent="0.35">
      <c r="A5334" s="2">
        <v>5333</v>
      </c>
      <c r="B5334" s="11">
        <v>-0.27682423843417892</v>
      </c>
      <c r="C5334" s="11">
        <v>-3.0564878301619793</v>
      </c>
      <c r="D5334" s="3">
        <f>B5334*Dashboard!$D$11*Dashboard!$D$10*SQRT(Dashboard!$D$12/365)</f>
        <v>-68730.410950797712</v>
      </c>
      <c r="E5334" s="3">
        <f>IF(Dashboard!$I$3,C5334*Dashboard!$E$11*Dashboard!$E$10*SQRT(Dashboard!$D$12/365),0)</f>
        <v>-1517740.3960101171</v>
      </c>
      <c r="F5334" s="3">
        <f>D5334+IF(Dashboard!$I$3,E5334,0)</f>
        <v>-1586470.8069609147</v>
      </c>
      <c r="G5334" s="3">
        <f>IF(Dashboard!$I$4, ('Lookups and Calculations'!$F$9) / (1 - 'Lookups and Calculations'!$F$10), 'Lookups and Calculations'!$F$9)</f>
        <v>1951878.888340465</v>
      </c>
      <c r="H5334" s="12">
        <f t="shared" si="166"/>
        <v>0</v>
      </c>
      <c r="I5334" s="12">
        <f t="shared" si="167"/>
        <v>0</v>
      </c>
      <c r="J5334" s="13">
        <f>(1 - Dashboard!$I$9) * H5334 * Dashboard!$I$8 * 'Lookups and Calculations'!$F$12</f>
        <v>0</v>
      </c>
      <c r="K5334" s="12">
        <f>(1 - Dashboard!$I$11) * I5334 * Dashboard!$I$10 * 'Lookups and Calculations'!$F$12</f>
        <v>0</v>
      </c>
      <c r="L5334" s="12">
        <f>(H5334 - I5334) * Dashboard!$I$13 * (Dashboard!$D$12 / 365) * 'Lookups and Calculations'!$F$12</f>
        <v>0</v>
      </c>
      <c r="M5334" s="3">
        <f>(G5334*2) * Dashboard!$I$13 * (Dashboard!$D$12 / 365) * 'Lookups and Calculations'!$F$12</f>
        <v>1602.0878730267946</v>
      </c>
      <c r="N5334" s="12">
        <f>H5334 * Dashboard!$I$14 * Dashboard!$I$15 * (Dashboard!$D$12 / 365) * 'Lookups and Calculations'!$F$12</f>
        <v>0</v>
      </c>
    </row>
    <row r="5335" spans="1:14" x14ac:dyDescent="0.35">
      <c r="A5335" s="2">
        <v>5334</v>
      </c>
      <c r="B5335" s="11">
        <v>-1.2554697942457647</v>
      </c>
      <c r="C5335" s="11">
        <v>-0.1776779700463412</v>
      </c>
      <c r="D5335" s="3">
        <f>B5335*Dashboard!$D$11*Dashboard!$D$10*SQRT(Dashboard!$D$12/365)</f>
        <v>-311710.25840405945</v>
      </c>
      <c r="E5335" s="3">
        <f>IF(Dashboard!$I$3,C5335*Dashboard!$E$11*Dashboard!$E$10*SQRT(Dashboard!$D$12/365),0)</f>
        <v>-88228.40057116028</v>
      </c>
      <c r="F5335" s="3">
        <f>D5335+IF(Dashboard!$I$3,E5335,0)</f>
        <v>-399938.6589752197</v>
      </c>
      <c r="G5335" s="3">
        <f>IF(Dashboard!$I$4, ('Lookups and Calculations'!$F$9) / (1 - 'Lookups and Calculations'!$F$10), 'Lookups and Calculations'!$F$9)</f>
        <v>1951878.888340465</v>
      </c>
      <c r="H5335" s="12">
        <f t="shared" si="166"/>
        <v>0</v>
      </c>
      <c r="I5335" s="12">
        <f t="shared" si="167"/>
        <v>0</v>
      </c>
      <c r="J5335" s="13">
        <f>(1 - Dashboard!$I$9) * H5335 * Dashboard!$I$8 * 'Lookups and Calculations'!$F$12</f>
        <v>0</v>
      </c>
      <c r="K5335" s="12">
        <f>(1 - Dashboard!$I$11) * I5335 * Dashboard!$I$10 * 'Lookups and Calculations'!$F$12</f>
        <v>0</v>
      </c>
      <c r="L5335" s="12">
        <f>(H5335 - I5335) * Dashboard!$I$13 * (Dashboard!$D$12 / 365) * 'Lookups and Calculations'!$F$12</f>
        <v>0</v>
      </c>
      <c r="M5335" s="3">
        <f>(G5335*2) * Dashboard!$I$13 * (Dashboard!$D$12 / 365) * 'Lookups and Calculations'!$F$12</f>
        <v>1602.0878730267946</v>
      </c>
      <c r="N5335" s="12">
        <f>H5335 * Dashboard!$I$14 * Dashboard!$I$15 * (Dashboard!$D$12 / 365) * 'Lookups and Calculations'!$F$12</f>
        <v>0</v>
      </c>
    </row>
    <row r="5336" spans="1:14" x14ac:dyDescent="0.35">
      <c r="A5336" s="2">
        <v>5335</v>
      </c>
      <c r="B5336" s="11">
        <v>-0.71865915593870611</v>
      </c>
      <c r="C5336" s="11">
        <v>-0.22742669713029623</v>
      </c>
      <c r="D5336" s="3">
        <f>B5336*Dashboard!$D$11*Dashboard!$D$10*SQRT(Dashboard!$D$12/365)</f>
        <v>-178429.96480586415</v>
      </c>
      <c r="E5336" s="3">
        <f>IF(Dashboard!$I$3,C5336*Dashboard!$E$11*Dashboard!$E$10*SQRT(Dashboard!$D$12/365),0)</f>
        <v>-112931.80426225226</v>
      </c>
      <c r="F5336" s="3">
        <f>D5336+IF(Dashboard!$I$3,E5336,0)</f>
        <v>-291361.76906811644</v>
      </c>
      <c r="G5336" s="3">
        <f>IF(Dashboard!$I$4, ('Lookups and Calculations'!$F$9) / (1 - 'Lookups and Calculations'!$F$10), 'Lookups and Calculations'!$F$9)</f>
        <v>1951878.888340465</v>
      </c>
      <c r="H5336" s="12">
        <f t="shared" si="166"/>
        <v>0</v>
      </c>
      <c r="I5336" s="12">
        <f t="shared" si="167"/>
        <v>0</v>
      </c>
      <c r="J5336" s="13">
        <f>(1 - Dashboard!$I$9) * H5336 * Dashboard!$I$8 * 'Lookups and Calculations'!$F$12</f>
        <v>0</v>
      </c>
      <c r="K5336" s="12">
        <f>(1 - Dashboard!$I$11) * I5336 * Dashboard!$I$10 * 'Lookups and Calculations'!$F$12</f>
        <v>0</v>
      </c>
      <c r="L5336" s="12">
        <f>(H5336 - I5336) * Dashboard!$I$13 * (Dashboard!$D$12 / 365) * 'Lookups and Calculations'!$F$12</f>
        <v>0</v>
      </c>
      <c r="M5336" s="3">
        <f>(G5336*2) * Dashboard!$I$13 * (Dashboard!$D$12 / 365) * 'Lookups and Calculations'!$F$12</f>
        <v>1602.0878730267946</v>
      </c>
      <c r="N5336" s="12">
        <f>H5336 * Dashboard!$I$14 * Dashboard!$I$15 * (Dashboard!$D$12 / 365) * 'Lookups and Calculations'!$F$12</f>
        <v>0</v>
      </c>
    </row>
    <row r="5337" spans="1:14" x14ac:dyDescent="0.35">
      <c r="A5337" s="2">
        <v>5336</v>
      </c>
      <c r="B5337" s="11">
        <v>-0.54134427802493601</v>
      </c>
      <c r="C5337" s="11">
        <v>1.0905548032081831</v>
      </c>
      <c r="D5337" s="3">
        <f>B5337*Dashboard!$D$11*Dashboard!$D$10*SQRT(Dashboard!$D$12/365)</f>
        <v>-134405.91367639034</v>
      </c>
      <c r="E5337" s="3">
        <f>IF(Dashboard!$I$3,C5337*Dashboard!$E$11*Dashboard!$E$10*SQRT(Dashboard!$D$12/365),0)</f>
        <v>541529.74618721334</v>
      </c>
      <c r="F5337" s="3">
        <f>D5337+IF(Dashboard!$I$3,E5337,0)</f>
        <v>407123.83251082303</v>
      </c>
      <c r="G5337" s="3">
        <f>IF(Dashboard!$I$4, ('Lookups and Calculations'!$F$9) / (1 - 'Lookups and Calculations'!$F$10), 'Lookups and Calculations'!$F$9)</f>
        <v>1951878.888340465</v>
      </c>
      <c r="H5337" s="12">
        <f t="shared" si="166"/>
        <v>0</v>
      </c>
      <c r="I5337" s="12">
        <f t="shared" si="167"/>
        <v>0</v>
      </c>
      <c r="J5337" s="13">
        <f>(1 - Dashboard!$I$9) * H5337 * Dashboard!$I$8 * 'Lookups and Calculations'!$F$12</f>
        <v>0</v>
      </c>
      <c r="K5337" s="12">
        <f>(1 - Dashboard!$I$11) * I5337 * Dashboard!$I$10 * 'Lookups and Calculations'!$F$12</f>
        <v>0</v>
      </c>
      <c r="L5337" s="12">
        <f>(H5337 - I5337) * Dashboard!$I$13 * (Dashboard!$D$12 / 365) * 'Lookups and Calculations'!$F$12</f>
        <v>0</v>
      </c>
      <c r="M5337" s="3">
        <f>(G5337*2) * Dashboard!$I$13 * (Dashboard!$D$12 / 365) * 'Lookups and Calculations'!$F$12</f>
        <v>1602.0878730267946</v>
      </c>
      <c r="N5337" s="12">
        <f>H5337 * Dashboard!$I$14 * Dashboard!$I$15 * (Dashboard!$D$12 / 365) * 'Lookups and Calculations'!$F$12</f>
        <v>0</v>
      </c>
    </row>
    <row r="5338" spans="1:14" x14ac:dyDescent="0.35">
      <c r="A5338" s="2">
        <v>5337</v>
      </c>
      <c r="B5338" s="11">
        <v>-0.89954793171672787</v>
      </c>
      <c r="C5338" s="11">
        <v>-1.4254233824774201</v>
      </c>
      <c r="D5338" s="3">
        <f>B5338*Dashboard!$D$11*Dashboard!$D$10*SQRT(Dashboard!$D$12/365)</f>
        <v>-223341.34961065344</v>
      </c>
      <c r="E5338" s="3">
        <f>IF(Dashboard!$I$3,C5338*Dashboard!$E$11*Dashboard!$E$10*SQRT(Dashboard!$D$12/365),0)</f>
        <v>-707813.27105389093</v>
      </c>
      <c r="F5338" s="3">
        <f>D5338+IF(Dashboard!$I$3,E5338,0)</f>
        <v>-931154.6206645444</v>
      </c>
      <c r="G5338" s="3">
        <f>IF(Dashboard!$I$4, ('Lookups and Calculations'!$F$9) / (1 - 'Lookups and Calculations'!$F$10), 'Lookups and Calculations'!$F$9)</f>
        <v>1951878.888340465</v>
      </c>
      <c r="H5338" s="12">
        <f t="shared" si="166"/>
        <v>0</v>
      </c>
      <c r="I5338" s="12">
        <f t="shared" si="167"/>
        <v>0</v>
      </c>
      <c r="J5338" s="13">
        <f>(1 - Dashboard!$I$9) * H5338 * Dashboard!$I$8 * 'Lookups and Calculations'!$F$12</f>
        <v>0</v>
      </c>
      <c r="K5338" s="12">
        <f>(1 - Dashboard!$I$11) * I5338 * Dashboard!$I$10 * 'Lookups and Calculations'!$F$12</f>
        <v>0</v>
      </c>
      <c r="L5338" s="12">
        <f>(H5338 - I5338) * Dashboard!$I$13 * (Dashboard!$D$12 / 365) * 'Lookups and Calculations'!$F$12</f>
        <v>0</v>
      </c>
      <c r="M5338" s="3">
        <f>(G5338*2) * Dashboard!$I$13 * (Dashboard!$D$12 / 365) * 'Lookups and Calculations'!$F$12</f>
        <v>1602.0878730267946</v>
      </c>
      <c r="N5338" s="12">
        <f>H5338 * Dashboard!$I$14 * Dashboard!$I$15 * (Dashboard!$D$12 / 365) * 'Lookups and Calculations'!$F$12</f>
        <v>0</v>
      </c>
    </row>
    <row r="5339" spans="1:14" x14ac:dyDescent="0.35">
      <c r="A5339" s="2">
        <v>5338</v>
      </c>
      <c r="B5339" s="11">
        <v>-2.3166341887251698</v>
      </c>
      <c r="C5339" s="11">
        <v>0.88812223707970051</v>
      </c>
      <c r="D5339" s="3">
        <f>B5339*Dashboard!$D$11*Dashboard!$D$10*SQRT(Dashboard!$D$12/365)</f>
        <v>-575178.0288979559</v>
      </c>
      <c r="E5339" s="3">
        <f>IF(Dashboard!$I$3,C5339*Dashboard!$E$11*Dashboard!$E$10*SQRT(Dashboard!$D$12/365),0)</f>
        <v>441009.11592352111</v>
      </c>
      <c r="F5339" s="3">
        <f>D5339+IF(Dashboard!$I$3,E5339,0)</f>
        <v>-134168.91297443479</v>
      </c>
      <c r="G5339" s="3">
        <f>IF(Dashboard!$I$4, ('Lookups and Calculations'!$F$9) / (1 - 'Lookups and Calculations'!$F$10), 'Lookups and Calculations'!$F$9)</f>
        <v>1951878.888340465</v>
      </c>
      <c r="H5339" s="12">
        <f t="shared" si="166"/>
        <v>0</v>
      </c>
      <c r="I5339" s="12">
        <f t="shared" si="167"/>
        <v>0</v>
      </c>
      <c r="J5339" s="13">
        <f>(1 - Dashboard!$I$9) * H5339 * Dashboard!$I$8 * 'Lookups and Calculations'!$F$12</f>
        <v>0</v>
      </c>
      <c r="K5339" s="12">
        <f>(1 - Dashboard!$I$11) * I5339 * Dashboard!$I$10 * 'Lookups and Calculations'!$F$12</f>
        <v>0</v>
      </c>
      <c r="L5339" s="12">
        <f>(H5339 - I5339) * Dashboard!$I$13 * (Dashboard!$D$12 / 365) * 'Lookups and Calculations'!$F$12</f>
        <v>0</v>
      </c>
      <c r="M5339" s="3">
        <f>(G5339*2) * Dashboard!$I$13 * (Dashboard!$D$12 / 365) * 'Lookups and Calculations'!$F$12</f>
        <v>1602.0878730267946</v>
      </c>
      <c r="N5339" s="12">
        <f>H5339 * Dashboard!$I$14 * Dashboard!$I$15 * (Dashboard!$D$12 / 365) * 'Lookups and Calculations'!$F$12</f>
        <v>0</v>
      </c>
    </row>
    <row r="5340" spans="1:14" x14ac:dyDescent="0.35">
      <c r="A5340" s="2">
        <v>5339</v>
      </c>
      <c r="B5340" s="11">
        <v>-0.56493542656955165</v>
      </c>
      <c r="C5340" s="11">
        <v>-0.98923213038478408</v>
      </c>
      <c r="D5340" s="3">
        <f>B5340*Dashboard!$D$11*Dashboard!$D$10*SQRT(Dashboard!$D$12/365)</f>
        <v>-140263.16571271548</v>
      </c>
      <c r="E5340" s="3">
        <f>IF(Dashboard!$I$3,C5340*Dashboard!$E$11*Dashboard!$E$10*SQRT(Dashboard!$D$12/365),0)</f>
        <v>-491216.60178066761</v>
      </c>
      <c r="F5340" s="3">
        <f>D5340+IF(Dashboard!$I$3,E5340,0)</f>
        <v>-631479.76749338303</v>
      </c>
      <c r="G5340" s="3">
        <f>IF(Dashboard!$I$4, ('Lookups and Calculations'!$F$9) / (1 - 'Lookups and Calculations'!$F$10), 'Lookups and Calculations'!$F$9)</f>
        <v>1951878.888340465</v>
      </c>
      <c r="H5340" s="12">
        <f t="shared" si="166"/>
        <v>0</v>
      </c>
      <c r="I5340" s="12">
        <f t="shared" si="167"/>
        <v>0</v>
      </c>
      <c r="J5340" s="13">
        <f>(1 - Dashboard!$I$9) * H5340 * Dashboard!$I$8 * 'Lookups and Calculations'!$F$12</f>
        <v>0</v>
      </c>
      <c r="K5340" s="12">
        <f>(1 - Dashboard!$I$11) * I5340 * Dashboard!$I$10 * 'Lookups and Calculations'!$F$12</f>
        <v>0</v>
      </c>
      <c r="L5340" s="12">
        <f>(H5340 - I5340) * Dashboard!$I$13 * (Dashboard!$D$12 / 365) * 'Lookups and Calculations'!$F$12</f>
        <v>0</v>
      </c>
      <c r="M5340" s="3">
        <f>(G5340*2) * Dashboard!$I$13 * (Dashboard!$D$12 / 365) * 'Lookups and Calculations'!$F$12</f>
        <v>1602.0878730267946</v>
      </c>
      <c r="N5340" s="12">
        <f>H5340 * Dashboard!$I$14 * Dashboard!$I$15 * (Dashboard!$D$12 / 365) * 'Lookups and Calculations'!$F$12</f>
        <v>0</v>
      </c>
    </row>
    <row r="5341" spans="1:14" x14ac:dyDescent="0.35">
      <c r="A5341" s="2">
        <v>5340</v>
      </c>
      <c r="B5341" s="11">
        <v>0.98550518248805907</v>
      </c>
      <c r="C5341" s="11">
        <v>-0.41479720323855912</v>
      </c>
      <c r="D5341" s="3">
        <f>B5341*Dashboard!$D$11*Dashboard!$D$10*SQRT(Dashboard!$D$12/365)</f>
        <v>244682.96768258067</v>
      </c>
      <c r="E5341" s="3">
        <f>IF(Dashboard!$I$3,C5341*Dashboard!$E$11*Dashboard!$E$10*SQRT(Dashboard!$D$12/365),0)</f>
        <v>-205973.16478561485</v>
      </c>
      <c r="F5341" s="3">
        <f>D5341+IF(Dashboard!$I$3,E5341,0)</f>
        <v>38709.802896965819</v>
      </c>
      <c r="G5341" s="3">
        <f>IF(Dashboard!$I$4, ('Lookups and Calculations'!$F$9) / (1 - 'Lookups and Calculations'!$F$10), 'Lookups and Calculations'!$F$9)</f>
        <v>1951878.888340465</v>
      </c>
      <c r="H5341" s="12">
        <f t="shared" si="166"/>
        <v>0</v>
      </c>
      <c r="I5341" s="12">
        <f t="shared" si="167"/>
        <v>0</v>
      </c>
      <c r="J5341" s="13">
        <f>(1 - Dashboard!$I$9) * H5341 * Dashboard!$I$8 * 'Lookups and Calculations'!$F$12</f>
        <v>0</v>
      </c>
      <c r="K5341" s="12">
        <f>(1 - Dashboard!$I$11) * I5341 * Dashboard!$I$10 * 'Lookups and Calculations'!$F$12</f>
        <v>0</v>
      </c>
      <c r="L5341" s="12">
        <f>(H5341 - I5341) * Dashboard!$I$13 * (Dashboard!$D$12 / 365) * 'Lookups and Calculations'!$F$12</f>
        <v>0</v>
      </c>
      <c r="M5341" s="3">
        <f>(G5341*2) * Dashboard!$I$13 * (Dashboard!$D$12 / 365) * 'Lookups and Calculations'!$F$12</f>
        <v>1602.0878730267946</v>
      </c>
      <c r="N5341" s="12">
        <f>H5341 * Dashboard!$I$14 * Dashboard!$I$15 * (Dashboard!$D$12 / 365) * 'Lookups and Calculations'!$F$12</f>
        <v>0</v>
      </c>
    </row>
    <row r="5342" spans="1:14" x14ac:dyDescent="0.35">
      <c r="A5342" s="2">
        <v>5341</v>
      </c>
      <c r="B5342" s="11">
        <v>1.4743861895275798</v>
      </c>
      <c r="C5342" s="11">
        <v>0.88275847404123797</v>
      </c>
      <c r="D5342" s="3">
        <f>B5342*Dashboard!$D$11*Dashboard!$D$10*SQRT(Dashboard!$D$12/365)</f>
        <v>366063.20775810961</v>
      </c>
      <c r="E5342" s="3">
        <f>IF(Dashboard!$I$3,C5342*Dashboard!$E$11*Dashboard!$E$10*SQRT(Dashboard!$D$12/365),0)</f>
        <v>438345.66679810156</v>
      </c>
      <c r="F5342" s="3">
        <f>D5342+IF(Dashboard!$I$3,E5342,0)</f>
        <v>804408.87455621117</v>
      </c>
      <c r="G5342" s="3">
        <f>IF(Dashboard!$I$4, ('Lookups and Calculations'!$F$9) / (1 - 'Lookups and Calculations'!$F$10), 'Lookups and Calculations'!$F$9)</f>
        <v>1951878.888340465</v>
      </c>
      <c r="H5342" s="12">
        <f t="shared" si="166"/>
        <v>0</v>
      </c>
      <c r="I5342" s="12">
        <f t="shared" si="167"/>
        <v>0</v>
      </c>
      <c r="J5342" s="13">
        <f>(1 - Dashboard!$I$9) * H5342 * Dashboard!$I$8 * 'Lookups and Calculations'!$F$12</f>
        <v>0</v>
      </c>
      <c r="K5342" s="12">
        <f>(1 - Dashboard!$I$11) * I5342 * Dashboard!$I$10 * 'Lookups and Calculations'!$F$12</f>
        <v>0</v>
      </c>
      <c r="L5342" s="12">
        <f>(H5342 - I5342) * Dashboard!$I$13 * (Dashboard!$D$12 / 365) * 'Lookups and Calculations'!$F$12</f>
        <v>0</v>
      </c>
      <c r="M5342" s="3">
        <f>(G5342*2) * Dashboard!$I$13 * (Dashboard!$D$12 / 365) * 'Lookups and Calculations'!$F$12</f>
        <v>1602.0878730267946</v>
      </c>
      <c r="N5342" s="12">
        <f>H5342 * Dashboard!$I$14 * Dashboard!$I$15 * (Dashboard!$D$12 / 365) * 'Lookups and Calculations'!$F$12</f>
        <v>0</v>
      </c>
    </row>
    <row r="5343" spans="1:14" x14ac:dyDescent="0.35">
      <c r="A5343" s="2">
        <v>5342</v>
      </c>
      <c r="B5343" s="11">
        <v>-0.2694542647232363</v>
      </c>
      <c r="C5343" s="11">
        <v>-0.24584668718749561</v>
      </c>
      <c r="D5343" s="3">
        <f>B5343*Dashboard!$D$11*Dashboard!$D$10*SQRT(Dashboard!$D$12/365)</f>
        <v>-66900.58085819149</v>
      </c>
      <c r="E5343" s="3">
        <f>IF(Dashboard!$I$3,C5343*Dashboard!$E$11*Dashboard!$E$10*SQRT(Dashboard!$D$12/365),0)</f>
        <v>-122078.49960585343</v>
      </c>
      <c r="F5343" s="3">
        <f>D5343+IF(Dashboard!$I$3,E5343,0)</f>
        <v>-188979.08046404494</v>
      </c>
      <c r="G5343" s="3">
        <f>IF(Dashboard!$I$4, ('Lookups and Calculations'!$F$9) / (1 - 'Lookups and Calculations'!$F$10), 'Lookups and Calculations'!$F$9)</f>
        <v>1951878.888340465</v>
      </c>
      <c r="H5343" s="12">
        <f t="shared" si="166"/>
        <v>0</v>
      </c>
      <c r="I5343" s="12">
        <f t="shared" si="167"/>
        <v>0</v>
      </c>
      <c r="J5343" s="13">
        <f>(1 - Dashboard!$I$9) * H5343 * Dashboard!$I$8 * 'Lookups and Calculations'!$F$12</f>
        <v>0</v>
      </c>
      <c r="K5343" s="12">
        <f>(1 - Dashboard!$I$11) * I5343 * Dashboard!$I$10 * 'Lookups and Calculations'!$F$12</f>
        <v>0</v>
      </c>
      <c r="L5343" s="12">
        <f>(H5343 - I5343) * Dashboard!$I$13 * (Dashboard!$D$12 / 365) * 'Lookups and Calculations'!$F$12</f>
        <v>0</v>
      </c>
      <c r="M5343" s="3">
        <f>(G5343*2) * Dashboard!$I$13 * (Dashboard!$D$12 / 365) * 'Lookups and Calculations'!$F$12</f>
        <v>1602.0878730267946</v>
      </c>
      <c r="N5343" s="12">
        <f>H5343 * Dashboard!$I$14 * Dashboard!$I$15 * (Dashboard!$D$12 / 365) * 'Lookups and Calculations'!$F$12</f>
        <v>0</v>
      </c>
    </row>
    <row r="5344" spans="1:14" x14ac:dyDescent="0.35">
      <c r="A5344" s="2">
        <v>5343</v>
      </c>
      <c r="B5344" s="11">
        <v>0.81854509689417709</v>
      </c>
      <c r="C5344" s="11">
        <v>-0.50857741931316836</v>
      </c>
      <c r="D5344" s="3">
        <f>B5344*Dashboard!$D$11*Dashboard!$D$10*SQRT(Dashboard!$D$12/365)</f>
        <v>203229.82268286505</v>
      </c>
      <c r="E5344" s="3">
        <f>IF(Dashboard!$I$3,C5344*Dashboard!$E$11*Dashboard!$E$10*SQRT(Dashboard!$D$12/365),0)</f>
        <v>-252541.00022026428</v>
      </c>
      <c r="F5344" s="3">
        <f>D5344+IF(Dashboard!$I$3,E5344,0)</f>
        <v>-49311.177537399228</v>
      </c>
      <c r="G5344" s="3">
        <f>IF(Dashboard!$I$4, ('Lookups and Calculations'!$F$9) / (1 - 'Lookups and Calculations'!$F$10), 'Lookups and Calculations'!$F$9)</f>
        <v>1951878.888340465</v>
      </c>
      <c r="H5344" s="12">
        <f t="shared" si="166"/>
        <v>0</v>
      </c>
      <c r="I5344" s="12">
        <f t="shared" si="167"/>
        <v>0</v>
      </c>
      <c r="J5344" s="13">
        <f>(1 - Dashboard!$I$9) * H5344 * Dashboard!$I$8 * 'Lookups and Calculations'!$F$12</f>
        <v>0</v>
      </c>
      <c r="K5344" s="12">
        <f>(1 - Dashboard!$I$11) * I5344 * Dashboard!$I$10 * 'Lookups and Calculations'!$F$12</f>
        <v>0</v>
      </c>
      <c r="L5344" s="12">
        <f>(H5344 - I5344) * Dashboard!$I$13 * (Dashboard!$D$12 / 365) * 'Lookups and Calculations'!$F$12</f>
        <v>0</v>
      </c>
      <c r="M5344" s="3">
        <f>(G5344*2) * Dashboard!$I$13 * (Dashboard!$D$12 / 365) * 'Lookups and Calculations'!$F$12</f>
        <v>1602.0878730267946</v>
      </c>
      <c r="N5344" s="12">
        <f>H5344 * Dashboard!$I$14 * Dashboard!$I$15 * (Dashboard!$D$12 / 365) * 'Lookups and Calculations'!$F$12</f>
        <v>0</v>
      </c>
    </row>
    <row r="5345" spans="1:14" x14ac:dyDescent="0.35">
      <c r="A5345" s="2">
        <v>5344</v>
      </c>
      <c r="B5345" s="11">
        <v>1.3138518646950261</v>
      </c>
      <c r="C5345" s="11">
        <v>-1.1055510231722461</v>
      </c>
      <c r="D5345" s="3">
        <f>B5345*Dashboard!$D$11*Dashboard!$D$10*SQRT(Dashboard!$D$12/365)</f>
        <v>326205.46199184156</v>
      </c>
      <c r="E5345" s="3">
        <f>IF(Dashboard!$I$3,C5345*Dashboard!$E$11*Dashboard!$E$10*SQRT(Dashboard!$D$12/365),0)</f>
        <v>-548976.3221566343</v>
      </c>
      <c r="F5345" s="3">
        <f>D5345+IF(Dashboard!$I$3,E5345,0)</f>
        <v>-222770.86016479274</v>
      </c>
      <c r="G5345" s="3">
        <f>IF(Dashboard!$I$4, ('Lookups and Calculations'!$F$9) / (1 - 'Lookups and Calculations'!$F$10), 'Lookups and Calculations'!$F$9)</f>
        <v>1951878.888340465</v>
      </c>
      <c r="H5345" s="12">
        <f t="shared" si="166"/>
        <v>0</v>
      </c>
      <c r="I5345" s="12">
        <f t="shared" si="167"/>
        <v>0</v>
      </c>
      <c r="J5345" s="13">
        <f>(1 - Dashboard!$I$9) * H5345 * Dashboard!$I$8 * 'Lookups and Calculations'!$F$12</f>
        <v>0</v>
      </c>
      <c r="K5345" s="12">
        <f>(1 - Dashboard!$I$11) * I5345 * Dashboard!$I$10 * 'Lookups and Calculations'!$F$12</f>
        <v>0</v>
      </c>
      <c r="L5345" s="12">
        <f>(H5345 - I5345) * Dashboard!$I$13 * (Dashboard!$D$12 / 365) * 'Lookups and Calculations'!$F$12</f>
        <v>0</v>
      </c>
      <c r="M5345" s="3">
        <f>(G5345*2) * Dashboard!$I$13 * (Dashboard!$D$12 / 365) * 'Lookups and Calculations'!$F$12</f>
        <v>1602.0878730267946</v>
      </c>
      <c r="N5345" s="12">
        <f>H5345 * Dashboard!$I$14 * Dashboard!$I$15 * (Dashboard!$D$12 / 365) * 'Lookups and Calculations'!$F$12</f>
        <v>0</v>
      </c>
    </row>
    <row r="5346" spans="1:14" x14ac:dyDescent="0.35">
      <c r="A5346" s="2">
        <v>5345</v>
      </c>
      <c r="B5346" s="11">
        <v>-1.6619648231469097</v>
      </c>
      <c r="C5346" s="11">
        <v>-0.14390735769928328</v>
      </c>
      <c r="D5346" s="3">
        <f>B5346*Dashboard!$D$11*Dashboard!$D$10*SQRT(Dashboard!$D$12/365)</f>
        <v>-412635.56228591269</v>
      </c>
      <c r="E5346" s="3">
        <f>IF(Dashboard!$I$3,C5346*Dashboard!$E$11*Dashboard!$E$10*SQRT(Dashboard!$D$12/365),0)</f>
        <v>-71459.145987080497</v>
      </c>
      <c r="F5346" s="3">
        <f>D5346+IF(Dashboard!$I$3,E5346,0)</f>
        <v>-484094.70827299322</v>
      </c>
      <c r="G5346" s="3">
        <f>IF(Dashboard!$I$4, ('Lookups and Calculations'!$F$9) / (1 - 'Lookups and Calculations'!$F$10), 'Lookups and Calculations'!$F$9)</f>
        <v>1951878.888340465</v>
      </c>
      <c r="H5346" s="12">
        <f t="shared" si="166"/>
        <v>0</v>
      </c>
      <c r="I5346" s="12">
        <f t="shared" si="167"/>
        <v>0</v>
      </c>
      <c r="J5346" s="13">
        <f>(1 - Dashboard!$I$9) * H5346 * Dashboard!$I$8 * 'Lookups and Calculations'!$F$12</f>
        <v>0</v>
      </c>
      <c r="K5346" s="12">
        <f>(1 - Dashboard!$I$11) * I5346 * Dashboard!$I$10 * 'Lookups and Calculations'!$F$12</f>
        <v>0</v>
      </c>
      <c r="L5346" s="12">
        <f>(H5346 - I5346) * Dashboard!$I$13 * (Dashboard!$D$12 / 365) * 'Lookups and Calculations'!$F$12</f>
        <v>0</v>
      </c>
      <c r="M5346" s="3">
        <f>(G5346*2) * Dashboard!$I$13 * (Dashboard!$D$12 / 365) * 'Lookups and Calculations'!$F$12</f>
        <v>1602.0878730267946</v>
      </c>
      <c r="N5346" s="12">
        <f>H5346 * Dashboard!$I$14 * Dashboard!$I$15 * (Dashboard!$D$12 / 365) * 'Lookups and Calculations'!$F$12</f>
        <v>0</v>
      </c>
    </row>
    <row r="5347" spans="1:14" x14ac:dyDescent="0.35">
      <c r="A5347" s="2">
        <v>5346</v>
      </c>
      <c r="B5347" s="11">
        <v>-1.7632373038452438</v>
      </c>
      <c r="C5347" s="11">
        <v>-0.38848763747746323</v>
      </c>
      <c r="D5347" s="3">
        <f>B5347*Dashboard!$D$11*Dashboard!$D$10*SQRT(Dashboard!$D$12/365)</f>
        <v>-437779.67269970593</v>
      </c>
      <c r="E5347" s="3">
        <f>IF(Dashboard!$I$3,C5347*Dashboard!$E$11*Dashboard!$E$10*SQRT(Dashboard!$D$12/365),0)</f>
        <v>-192908.79385534234</v>
      </c>
      <c r="F5347" s="3">
        <f>D5347+IF(Dashboard!$I$3,E5347,0)</f>
        <v>-630688.46655504825</v>
      </c>
      <c r="G5347" s="3">
        <f>IF(Dashboard!$I$4, ('Lookups and Calculations'!$F$9) / (1 - 'Lookups and Calculations'!$F$10), 'Lookups and Calculations'!$F$9)</f>
        <v>1951878.888340465</v>
      </c>
      <c r="H5347" s="12">
        <f t="shared" si="166"/>
        <v>0</v>
      </c>
      <c r="I5347" s="12">
        <f t="shared" si="167"/>
        <v>0</v>
      </c>
      <c r="J5347" s="13">
        <f>(1 - Dashboard!$I$9) * H5347 * Dashboard!$I$8 * 'Lookups and Calculations'!$F$12</f>
        <v>0</v>
      </c>
      <c r="K5347" s="12">
        <f>(1 - Dashboard!$I$11) * I5347 * Dashboard!$I$10 * 'Lookups and Calculations'!$F$12</f>
        <v>0</v>
      </c>
      <c r="L5347" s="12">
        <f>(H5347 - I5347) * Dashboard!$I$13 * (Dashboard!$D$12 / 365) * 'Lookups and Calculations'!$F$12</f>
        <v>0</v>
      </c>
      <c r="M5347" s="3">
        <f>(G5347*2) * Dashboard!$I$13 * (Dashboard!$D$12 / 365) * 'Lookups and Calculations'!$F$12</f>
        <v>1602.0878730267946</v>
      </c>
      <c r="N5347" s="12">
        <f>H5347 * Dashboard!$I$14 * Dashboard!$I$15 * (Dashboard!$D$12 / 365) * 'Lookups and Calculations'!$F$12</f>
        <v>0</v>
      </c>
    </row>
    <row r="5348" spans="1:14" x14ac:dyDescent="0.35">
      <c r="A5348" s="2">
        <v>5347</v>
      </c>
      <c r="B5348" s="11">
        <v>0.88400262007318631</v>
      </c>
      <c r="C5348" s="11">
        <v>-0.90351494372975205</v>
      </c>
      <c r="D5348" s="3">
        <f>B5348*Dashboard!$D$11*Dashboard!$D$10*SQRT(Dashboard!$D$12/365)</f>
        <v>219481.73217374727</v>
      </c>
      <c r="E5348" s="3">
        <f>IF(Dashboard!$I$3,C5348*Dashboard!$E$11*Dashboard!$E$10*SQRT(Dashboard!$D$12/365),0)</f>
        <v>-448652.57272258797</v>
      </c>
      <c r="F5348" s="3">
        <f>D5348+IF(Dashboard!$I$3,E5348,0)</f>
        <v>-229170.8405488407</v>
      </c>
      <c r="G5348" s="3">
        <f>IF(Dashboard!$I$4, ('Lookups and Calculations'!$F$9) / (1 - 'Lookups and Calculations'!$F$10), 'Lookups and Calculations'!$F$9)</f>
        <v>1951878.888340465</v>
      </c>
      <c r="H5348" s="12">
        <f t="shared" si="166"/>
        <v>0</v>
      </c>
      <c r="I5348" s="12">
        <f t="shared" si="167"/>
        <v>0</v>
      </c>
      <c r="J5348" s="13">
        <f>(1 - Dashboard!$I$9) * H5348 * Dashboard!$I$8 * 'Lookups and Calculations'!$F$12</f>
        <v>0</v>
      </c>
      <c r="K5348" s="12">
        <f>(1 - Dashboard!$I$11) * I5348 * Dashboard!$I$10 * 'Lookups and Calculations'!$F$12</f>
        <v>0</v>
      </c>
      <c r="L5348" s="12">
        <f>(H5348 - I5348) * Dashboard!$I$13 * (Dashboard!$D$12 / 365) * 'Lookups and Calculations'!$F$12</f>
        <v>0</v>
      </c>
      <c r="M5348" s="3">
        <f>(G5348*2) * Dashboard!$I$13 * (Dashboard!$D$12 / 365) * 'Lookups and Calculations'!$F$12</f>
        <v>1602.0878730267946</v>
      </c>
      <c r="N5348" s="12">
        <f>H5348 * Dashboard!$I$14 * Dashboard!$I$15 * (Dashboard!$D$12 / 365) * 'Lookups and Calculations'!$F$12</f>
        <v>0</v>
      </c>
    </row>
    <row r="5349" spans="1:14" x14ac:dyDescent="0.35">
      <c r="A5349" s="2">
        <v>5348</v>
      </c>
      <c r="B5349" s="11">
        <v>1.9837644967556032</v>
      </c>
      <c r="C5349" s="11">
        <v>-0.49245273077507895</v>
      </c>
      <c r="D5349" s="3">
        <f>B5349*Dashboard!$D$11*Dashboard!$D$10*SQRT(Dashboard!$D$12/365)</f>
        <v>492532.55373457505</v>
      </c>
      <c r="E5349" s="3">
        <f>IF(Dashboard!$I$3,C5349*Dashboard!$E$11*Dashboard!$E$10*SQRT(Dashboard!$D$12/365),0)</f>
        <v>-244534.0679086631</v>
      </c>
      <c r="F5349" s="3">
        <f>D5349+IF(Dashboard!$I$3,E5349,0)</f>
        <v>247998.48582591195</v>
      </c>
      <c r="G5349" s="3">
        <f>IF(Dashboard!$I$4, ('Lookups and Calculations'!$F$9) / (1 - 'Lookups and Calculations'!$F$10), 'Lookups and Calculations'!$F$9)</f>
        <v>1951878.888340465</v>
      </c>
      <c r="H5349" s="12">
        <f t="shared" si="166"/>
        <v>0</v>
      </c>
      <c r="I5349" s="12">
        <f t="shared" si="167"/>
        <v>0</v>
      </c>
      <c r="J5349" s="13">
        <f>(1 - Dashboard!$I$9) * H5349 * Dashboard!$I$8 * 'Lookups and Calculations'!$F$12</f>
        <v>0</v>
      </c>
      <c r="K5349" s="12">
        <f>(1 - Dashboard!$I$11) * I5349 * Dashboard!$I$10 * 'Lookups and Calculations'!$F$12</f>
        <v>0</v>
      </c>
      <c r="L5349" s="12">
        <f>(H5349 - I5349) * Dashboard!$I$13 * (Dashboard!$D$12 / 365) * 'Lookups and Calculations'!$F$12</f>
        <v>0</v>
      </c>
      <c r="M5349" s="3">
        <f>(G5349*2) * Dashboard!$I$13 * (Dashboard!$D$12 / 365) * 'Lookups and Calculations'!$F$12</f>
        <v>1602.0878730267946</v>
      </c>
      <c r="N5349" s="12">
        <f>H5349 * Dashboard!$I$14 * Dashboard!$I$15 * (Dashboard!$D$12 / 365) * 'Lookups and Calculations'!$F$12</f>
        <v>0</v>
      </c>
    </row>
    <row r="5350" spans="1:14" x14ac:dyDescent="0.35">
      <c r="A5350" s="2">
        <v>5349</v>
      </c>
      <c r="B5350" s="11">
        <v>1.0388459121234237</v>
      </c>
      <c r="C5350" s="11">
        <v>9.620864604522962E-2</v>
      </c>
      <c r="D5350" s="3">
        <f>B5350*Dashboard!$D$11*Dashboard!$D$10*SQRT(Dashboard!$D$12/365)</f>
        <v>257926.49826715305</v>
      </c>
      <c r="E5350" s="3">
        <f>IF(Dashboard!$I$3,C5350*Dashboard!$E$11*Dashboard!$E$10*SQRT(Dashboard!$D$12/365),0)</f>
        <v>47773.705200895776</v>
      </c>
      <c r="F5350" s="3">
        <f>D5350+IF(Dashboard!$I$3,E5350,0)</f>
        <v>305700.20346804883</v>
      </c>
      <c r="G5350" s="3">
        <f>IF(Dashboard!$I$4, ('Lookups and Calculations'!$F$9) / (1 - 'Lookups and Calculations'!$F$10), 'Lookups and Calculations'!$F$9)</f>
        <v>1951878.888340465</v>
      </c>
      <c r="H5350" s="12">
        <f t="shared" si="166"/>
        <v>0</v>
      </c>
      <c r="I5350" s="12">
        <f t="shared" si="167"/>
        <v>0</v>
      </c>
      <c r="J5350" s="13">
        <f>(1 - Dashboard!$I$9) * H5350 * Dashboard!$I$8 * 'Lookups and Calculations'!$F$12</f>
        <v>0</v>
      </c>
      <c r="K5350" s="12">
        <f>(1 - Dashboard!$I$11) * I5350 * Dashboard!$I$10 * 'Lookups and Calculations'!$F$12</f>
        <v>0</v>
      </c>
      <c r="L5350" s="12">
        <f>(H5350 - I5350) * Dashboard!$I$13 * (Dashboard!$D$12 / 365) * 'Lookups and Calculations'!$F$12</f>
        <v>0</v>
      </c>
      <c r="M5350" s="3">
        <f>(G5350*2) * Dashboard!$I$13 * (Dashboard!$D$12 / 365) * 'Lookups and Calculations'!$F$12</f>
        <v>1602.0878730267946</v>
      </c>
      <c r="N5350" s="12">
        <f>H5350 * Dashboard!$I$14 * Dashboard!$I$15 * (Dashboard!$D$12 / 365) * 'Lookups and Calculations'!$F$12</f>
        <v>0</v>
      </c>
    </row>
    <row r="5351" spans="1:14" x14ac:dyDescent="0.35">
      <c r="A5351" s="2">
        <v>5350</v>
      </c>
      <c r="B5351" s="11">
        <v>0.65883380955515947</v>
      </c>
      <c r="C5351" s="11">
        <v>0.68267760938086297</v>
      </c>
      <c r="D5351" s="3">
        <f>B5351*Dashboard!$D$11*Dashboard!$D$10*SQRT(Dashboard!$D$12/365)</f>
        <v>163576.42211945428</v>
      </c>
      <c r="E5351" s="3">
        <f>IF(Dashboard!$I$3,C5351*Dashboard!$E$11*Dashboard!$E$10*SQRT(Dashboard!$D$12/365),0)</f>
        <v>338992.80572435359</v>
      </c>
      <c r="F5351" s="3">
        <f>D5351+IF(Dashboard!$I$3,E5351,0)</f>
        <v>502569.22784380789</v>
      </c>
      <c r="G5351" s="3">
        <f>IF(Dashboard!$I$4, ('Lookups and Calculations'!$F$9) / (1 - 'Lookups and Calculations'!$F$10), 'Lookups and Calculations'!$F$9)</f>
        <v>1951878.888340465</v>
      </c>
      <c r="H5351" s="12">
        <f t="shared" si="166"/>
        <v>0</v>
      </c>
      <c r="I5351" s="12">
        <f t="shared" si="167"/>
        <v>0</v>
      </c>
      <c r="J5351" s="13">
        <f>(1 - Dashboard!$I$9) * H5351 * Dashboard!$I$8 * 'Lookups and Calculations'!$F$12</f>
        <v>0</v>
      </c>
      <c r="K5351" s="12">
        <f>(1 - Dashboard!$I$11) * I5351 * Dashboard!$I$10 * 'Lookups and Calculations'!$F$12</f>
        <v>0</v>
      </c>
      <c r="L5351" s="12">
        <f>(H5351 - I5351) * Dashboard!$I$13 * (Dashboard!$D$12 / 365) * 'Lookups and Calculations'!$F$12</f>
        <v>0</v>
      </c>
      <c r="M5351" s="3">
        <f>(G5351*2) * Dashboard!$I$13 * (Dashboard!$D$12 / 365) * 'Lookups and Calculations'!$F$12</f>
        <v>1602.0878730267946</v>
      </c>
      <c r="N5351" s="12">
        <f>H5351 * Dashboard!$I$14 * Dashboard!$I$15 * (Dashboard!$D$12 / 365) * 'Lookups and Calculations'!$F$12</f>
        <v>0</v>
      </c>
    </row>
    <row r="5352" spans="1:14" x14ac:dyDescent="0.35">
      <c r="A5352" s="2">
        <v>5351</v>
      </c>
      <c r="B5352" s="11">
        <v>8.6418942311533464E-2</v>
      </c>
      <c r="C5352" s="11">
        <v>0.56081486245396384</v>
      </c>
      <c r="D5352" s="3">
        <f>B5352*Dashboard!$D$11*Dashboard!$D$10*SQRT(Dashboard!$D$12/365)</f>
        <v>21456.247663144026</v>
      </c>
      <c r="E5352" s="3">
        <f>IF(Dashboard!$I$3,C5352*Dashboard!$E$11*Dashboard!$E$10*SQRT(Dashboard!$D$12/365),0)</f>
        <v>278480.20954957651</v>
      </c>
      <c r="F5352" s="3">
        <f>D5352+IF(Dashboard!$I$3,E5352,0)</f>
        <v>299936.45721272053</v>
      </c>
      <c r="G5352" s="3">
        <f>IF(Dashboard!$I$4, ('Lookups and Calculations'!$F$9) / (1 - 'Lookups and Calculations'!$F$10), 'Lookups and Calculations'!$F$9)</f>
        <v>1951878.888340465</v>
      </c>
      <c r="H5352" s="12">
        <f t="shared" si="166"/>
        <v>0</v>
      </c>
      <c r="I5352" s="12">
        <f t="shared" si="167"/>
        <v>0</v>
      </c>
      <c r="J5352" s="13">
        <f>(1 - Dashboard!$I$9) * H5352 * Dashboard!$I$8 * 'Lookups and Calculations'!$F$12</f>
        <v>0</v>
      </c>
      <c r="K5352" s="12">
        <f>(1 - Dashboard!$I$11) * I5352 * Dashboard!$I$10 * 'Lookups and Calculations'!$F$12</f>
        <v>0</v>
      </c>
      <c r="L5352" s="12">
        <f>(H5352 - I5352) * Dashboard!$I$13 * (Dashboard!$D$12 / 365) * 'Lookups and Calculations'!$F$12</f>
        <v>0</v>
      </c>
      <c r="M5352" s="3">
        <f>(G5352*2) * Dashboard!$I$13 * (Dashboard!$D$12 / 365) * 'Lookups and Calculations'!$F$12</f>
        <v>1602.0878730267946</v>
      </c>
      <c r="N5352" s="12">
        <f>H5352 * Dashboard!$I$14 * Dashboard!$I$15 * (Dashboard!$D$12 / 365) * 'Lookups and Calculations'!$F$12</f>
        <v>0</v>
      </c>
    </row>
    <row r="5353" spans="1:14" x14ac:dyDescent="0.35">
      <c r="A5353" s="2">
        <v>5352</v>
      </c>
      <c r="B5353" s="11">
        <v>0.82340751004319179</v>
      </c>
      <c r="C5353" s="11">
        <v>-1.1008723335066071</v>
      </c>
      <c r="D5353" s="3">
        <f>B5353*Dashboard!$D$11*Dashboard!$D$10*SQRT(Dashboard!$D$12/365)</f>
        <v>204437.07120934766</v>
      </c>
      <c r="E5353" s="3">
        <f>IF(Dashboard!$I$3,C5353*Dashboard!$E$11*Dashboard!$E$10*SQRT(Dashboard!$D$12/365),0)</f>
        <v>-546653.05548569874</v>
      </c>
      <c r="F5353" s="3">
        <f>D5353+IF(Dashboard!$I$3,E5353,0)</f>
        <v>-342215.98427635105</v>
      </c>
      <c r="G5353" s="3">
        <f>IF(Dashboard!$I$4, ('Lookups and Calculations'!$F$9) / (1 - 'Lookups and Calculations'!$F$10), 'Lookups and Calculations'!$F$9)</f>
        <v>1951878.888340465</v>
      </c>
      <c r="H5353" s="12">
        <f t="shared" si="166"/>
        <v>0</v>
      </c>
      <c r="I5353" s="12">
        <f t="shared" si="167"/>
        <v>0</v>
      </c>
      <c r="J5353" s="13">
        <f>(1 - Dashboard!$I$9) * H5353 * Dashboard!$I$8 * 'Lookups and Calculations'!$F$12</f>
        <v>0</v>
      </c>
      <c r="K5353" s="12">
        <f>(1 - Dashboard!$I$11) * I5353 * Dashboard!$I$10 * 'Lookups and Calculations'!$F$12</f>
        <v>0</v>
      </c>
      <c r="L5353" s="12">
        <f>(H5353 - I5353) * Dashboard!$I$13 * (Dashboard!$D$12 / 365) * 'Lookups and Calculations'!$F$12</f>
        <v>0</v>
      </c>
      <c r="M5353" s="3">
        <f>(G5353*2) * Dashboard!$I$13 * (Dashboard!$D$12 / 365) * 'Lookups and Calculations'!$F$12</f>
        <v>1602.0878730267946</v>
      </c>
      <c r="N5353" s="12">
        <f>H5353 * Dashboard!$I$14 * Dashboard!$I$15 * (Dashboard!$D$12 / 365) * 'Lookups and Calculations'!$F$12</f>
        <v>0</v>
      </c>
    </row>
    <row r="5354" spans="1:14" x14ac:dyDescent="0.35">
      <c r="A5354" s="2">
        <v>5353</v>
      </c>
      <c r="B5354" s="11">
        <v>-1.7698389459445303</v>
      </c>
      <c r="C5354" s="11">
        <v>-1.7689180248069807E-2</v>
      </c>
      <c r="D5354" s="3">
        <f>B5354*Dashboard!$D$11*Dashboard!$D$10*SQRT(Dashboard!$D$12/365)</f>
        <v>-439418.74006245035</v>
      </c>
      <c r="E5354" s="3">
        <f>IF(Dashboard!$I$3,C5354*Dashboard!$E$11*Dashboard!$E$10*SQRT(Dashboard!$D$12/365),0)</f>
        <v>-8783.8018427107618</v>
      </c>
      <c r="F5354" s="3">
        <f>D5354+IF(Dashboard!$I$3,E5354,0)</f>
        <v>-448202.54190516111</v>
      </c>
      <c r="G5354" s="3">
        <f>IF(Dashboard!$I$4, ('Lookups and Calculations'!$F$9) / (1 - 'Lookups and Calculations'!$F$10), 'Lookups and Calculations'!$F$9)</f>
        <v>1951878.888340465</v>
      </c>
      <c r="H5354" s="12">
        <f t="shared" si="166"/>
        <v>0</v>
      </c>
      <c r="I5354" s="12">
        <f t="shared" si="167"/>
        <v>0</v>
      </c>
      <c r="J5354" s="13">
        <f>(1 - Dashboard!$I$9) * H5354 * Dashboard!$I$8 * 'Lookups and Calculations'!$F$12</f>
        <v>0</v>
      </c>
      <c r="K5354" s="12">
        <f>(1 - Dashboard!$I$11) * I5354 * Dashboard!$I$10 * 'Lookups and Calculations'!$F$12</f>
        <v>0</v>
      </c>
      <c r="L5354" s="12">
        <f>(H5354 - I5354) * Dashboard!$I$13 * (Dashboard!$D$12 / 365) * 'Lookups and Calculations'!$F$12</f>
        <v>0</v>
      </c>
      <c r="M5354" s="3">
        <f>(G5354*2) * Dashboard!$I$13 * (Dashboard!$D$12 / 365) * 'Lookups and Calculations'!$F$12</f>
        <v>1602.0878730267946</v>
      </c>
      <c r="N5354" s="12">
        <f>H5354 * Dashboard!$I$14 * Dashboard!$I$15 * (Dashboard!$D$12 / 365) * 'Lookups and Calculations'!$F$12</f>
        <v>0</v>
      </c>
    </row>
    <row r="5355" spans="1:14" x14ac:dyDescent="0.35">
      <c r="A5355" s="2">
        <v>5354</v>
      </c>
      <c r="B5355" s="11">
        <v>0.94213024706775927</v>
      </c>
      <c r="C5355" s="11">
        <v>-0.95662784192620309</v>
      </c>
      <c r="D5355" s="3">
        <f>B5355*Dashboard!$D$11*Dashboard!$D$10*SQRT(Dashboard!$D$12/365)</f>
        <v>233913.76209110441</v>
      </c>
      <c r="E5355" s="3">
        <f>IF(Dashboard!$I$3,C5355*Dashboard!$E$11*Dashboard!$E$10*SQRT(Dashboard!$D$12/365),0)</f>
        <v>-475026.50110746053</v>
      </c>
      <c r="F5355" s="3">
        <f>D5355+IF(Dashboard!$I$3,E5355,0)</f>
        <v>-241112.73901635612</v>
      </c>
      <c r="G5355" s="3">
        <f>IF(Dashboard!$I$4, ('Lookups and Calculations'!$F$9) / (1 - 'Lookups and Calculations'!$F$10), 'Lookups and Calculations'!$F$9)</f>
        <v>1951878.888340465</v>
      </c>
      <c r="H5355" s="12">
        <f t="shared" si="166"/>
        <v>0</v>
      </c>
      <c r="I5355" s="12">
        <f t="shared" si="167"/>
        <v>0</v>
      </c>
      <c r="J5355" s="13">
        <f>(1 - Dashboard!$I$9) * H5355 * Dashboard!$I$8 * 'Lookups and Calculations'!$F$12</f>
        <v>0</v>
      </c>
      <c r="K5355" s="12">
        <f>(1 - Dashboard!$I$11) * I5355 * Dashboard!$I$10 * 'Lookups and Calculations'!$F$12</f>
        <v>0</v>
      </c>
      <c r="L5355" s="12">
        <f>(H5355 - I5355) * Dashboard!$I$13 * (Dashboard!$D$12 / 365) * 'Lookups and Calculations'!$F$12</f>
        <v>0</v>
      </c>
      <c r="M5355" s="3">
        <f>(G5355*2) * Dashboard!$I$13 * (Dashboard!$D$12 / 365) * 'Lookups and Calculations'!$F$12</f>
        <v>1602.0878730267946</v>
      </c>
      <c r="N5355" s="12">
        <f>H5355 * Dashboard!$I$14 * Dashboard!$I$15 * (Dashboard!$D$12 / 365) * 'Lookups and Calculations'!$F$12</f>
        <v>0</v>
      </c>
    </row>
    <row r="5356" spans="1:14" x14ac:dyDescent="0.35">
      <c r="A5356" s="2">
        <v>5355</v>
      </c>
      <c r="B5356" s="11">
        <v>0.82844865267439427</v>
      </c>
      <c r="C5356" s="11">
        <v>1.2283470362396809</v>
      </c>
      <c r="D5356" s="3">
        <f>B5356*Dashboard!$D$11*Dashboard!$D$10*SQRT(Dashboard!$D$12/365)</f>
        <v>205688.69500740795</v>
      </c>
      <c r="E5356" s="3">
        <f>IF(Dashboard!$I$3,C5356*Dashboard!$E$11*Dashboard!$E$10*SQRT(Dashboard!$D$12/365),0)</f>
        <v>609952.34426353569</v>
      </c>
      <c r="F5356" s="3">
        <f>D5356+IF(Dashboard!$I$3,E5356,0)</f>
        <v>815641.03927094361</v>
      </c>
      <c r="G5356" s="3">
        <f>IF(Dashboard!$I$4, ('Lookups and Calculations'!$F$9) / (1 - 'Lookups and Calculations'!$F$10), 'Lookups and Calculations'!$F$9)</f>
        <v>1951878.888340465</v>
      </c>
      <c r="H5356" s="12">
        <f t="shared" si="166"/>
        <v>0</v>
      </c>
      <c r="I5356" s="12">
        <f t="shared" si="167"/>
        <v>0</v>
      </c>
      <c r="J5356" s="13">
        <f>(1 - Dashboard!$I$9) * H5356 * Dashboard!$I$8 * 'Lookups and Calculations'!$F$12</f>
        <v>0</v>
      </c>
      <c r="K5356" s="12">
        <f>(1 - Dashboard!$I$11) * I5356 * Dashboard!$I$10 * 'Lookups and Calculations'!$F$12</f>
        <v>0</v>
      </c>
      <c r="L5356" s="12">
        <f>(H5356 - I5356) * Dashboard!$I$13 * (Dashboard!$D$12 / 365) * 'Lookups and Calculations'!$F$12</f>
        <v>0</v>
      </c>
      <c r="M5356" s="3">
        <f>(G5356*2) * Dashboard!$I$13 * (Dashboard!$D$12 / 365) * 'Lookups and Calculations'!$F$12</f>
        <v>1602.0878730267946</v>
      </c>
      <c r="N5356" s="12">
        <f>H5356 * Dashboard!$I$14 * Dashboard!$I$15 * (Dashboard!$D$12 / 365) * 'Lookups and Calculations'!$F$12</f>
        <v>0</v>
      </c>
    </row>
    <row r="5357" spans="1:14" x14ac:dyDescent="0.35">
      <c r="A5357" s="2">
        <v>5356</v>
      </c>
      <c r="B5357" s="11">
        <v>1.1326272276461986</v>
      </c>
      <c r="C5357" s="11">
        <v>0.19301929719991129</v>
      </c>
      <c r="D5357" s="3">
        <f>B5357*Dashboard!$D$11*Dashboard!$D$10*SQRT(Dashboard!$D$12/365)</f>
        <v>281210.68895741057</v>
      </c>
      <c r="E5357" s="3">
        <f>IF(Dashboard!$I$3,C5357*Dashboard!$E$11*Dashboard!$E$10*SQRT(Dashboard!$D$12/365),0)</f>
        <v>95846.344185922295</v>
      </c>
      <c r="F5357" s="3">
        <f>D5357+IF(Dashboard!$I$3,E5357,0)</f>
        <v>377057.03314333287</v>
      </c>
      <c r="G5357" s="3">
        <f>IF(Dashboard!$I$4, ('Lookups and Calculations'!$F$9) / (1 - 'Lookups and Calculations'!$F$10), 'Lookups and Calculations'!$F$9)</f>
        <v>1951878.888340465</v>
      </c>
      <c r="H5357" s="12">
        <f t="shared" si="166"/>
        <v>0</v>
      </c>
      <c r="I5357" s="12">
        <f t="shared" si="167"/>
        <v>0</v>
      </c>
      <c r="J5357" s="13">
        <f>(1 - Dashboard!$I$9) * H5357 * Dashboard!$I$8 * 'Lookups and Calculations'!$F$12</f>
        <v>0</v>
      </c>
      <c r="K5357" s="12">
        <f>(1 - Dashboard!$I$11) * I5357 * Dashboard!$I$10 * 'Lookups and Calculations'!$F$12</f>
        <v>0</v>
      </c>
      <c r="L5357" s="12">
        <f>(H5357 - I5357) * Dashboard!$I$13 * (Dashboard!$D$12 / 365) * 'Lookups and Calculations'!$F$12</f>
        <v>0</v>
      </c>
      <c r="M5357" s="3">
        <f>(G5357*2) * Dashboard!$I$13 * (Dashboard!$D$12 / 365) * 'Lookups and Calculations'!$F$12</f>
        <v>1602.0878730267946</v>
      </c>
      <c r="N5357" s="12">
        <f>H5357 * Dashboard!$I$14 * Dashboard!$I$15 * (Dashboard!$D$12 / 365) * 'Lookups and Calculations'!$F$12</f>
        <v>0</v>
      </c>
    </row>
    <row r="5358" spans="1:14" x14ac:dyDescent="0.35">
      <c r="A5358" s="2">
        <v>5357</v>
      </c>
      <c r="B5358" s="11">
        <v>-0.82745136649960738</v>
      </c>
      <c r="C5358" s="11">
        <v>-1.8838319004637367</v>
      </c>
      <c r="D5358" s="3">
        <f>B5358*Dashboard!$D$11*Dashboard!$D$10*SQRT(Dashboard!$D$12/365)</f>
        <v>-205441.08703414534</v>
      </c>
      <c r="E5358" s="3">
        <f>IF(Dashboard!$I$3,C5358*Dashboard!$E$11*Dashboard!$E$10*SQRT(Dashboard!$D$12/365),0)</f>
        <v>-935442.22437646717</v>
      </c>
      <c r="F5358" s="3">
        <f>D5358+IF(Dashboard!$I$3,E5358,0)</f>
        <v>-1140883.3114106124</v>
      </c>
      <c r="G5358" s="3">
        <f>IF(Dashboard!$I$4, ('Lookups and Calculations'!$F$9) / (1 - 'Lookups and Calculations'!$F$10), 'Lookups and Calculations'!$F$9)</f>
        <v>1951878.888340465</v>
      </c>
      <c r="H5358" s="12">
        <f t="shared" si="166"/>
        <v>0</v>
      </c>
      <c r="I5358" s="12">
        <f t="shared" si="167"/>
        <v>0</v>
      </c>
      <c r="J5358" s="13">
        <f>(1 - Dashboard!$I$9) * H5358 * Dashboard!$I$8 * 'Lookups and Calculations'!$F$12</f>
        <v>0</v>
      </c>
      <c r="K5358" s="12">
        <f>(1 - Dashboard!$I$11) * I5358 * Dashboard!$I$10 * 'Lookups and Calculations'!$F$12</f>
        <v>0</v>
      </c>
      <c r="L5358" s="12">
        <f>(H5358 - I5358) * Dashboard!$I$13 * (Dashboard!$D$12 / 365) * 'Lookups and Calculations'!$F$12</f>
        <v>0</v>
      </c>
      <c r="M5358" s="3">
        <f>(G5358*2) * Dashboard!$I$13 * (Dashboard!$D$12 / 365) * 'Lookups and Calculations'!$F$12</f>
        <v>1602.0878730267946</v>
      </c>
      <c r="N5358" s="12">
        <f>H5358 * Dashboard!$I$14 * Dashboard!$I$15 * (Dashboard!$D$12 / 365) * 'Lookups and Calculations'!$F$12</f>
        <v>0</v>
      </c>
    </row>
    <row r="5359" spans="1:14" x14ac:dyDescent="0.35">
      <c r="A5359" s="2">
        <v>5358</v>
      </c>
      <c r="B5359" s="11">
        <v>0.29318975778119838</v>
      </c>
      <c r="C5359" s="11">
        <v>-1.240058115756955</v>
      </c>
      <c r="D5359" s="3">
        <f>B5359*Dashboard!$D$11*Dashboard!$D$10*SQRT(Dashboard!$D$12/365)</f>
        <v>72793.671005286524</v>
      </c>
      <c r="E5359" s="3">
        <f>IF(Dashboard!$I$3,C5359*Dashboard!$E$11*Dashboard!$E$10*SQRT(Dashboard!$D$12/365),0)</f>
        <v>-615767.6392857678</v>
      </c>
      <c r="F5359" s="3">
        <f>D5359+IF(Dashboard!$I$3,E5359,0)</f>
        <v>-542973.96828048129</v>
      </c>
      <c r="G5359" s="3">
        <f>IF(Dashboard!$I$4, ('Lookups and Calculations'!$F$9) / (1 - 'Lookups and Calculations'!$F$10), 'Lookups and Calculations'!$F$9)</f>
        <v>1951878.888340465</v>
      </c>
      <c r="H5359" s="12">
        <f t="shared" si="166"/>
        <v>0</v>
      </c>
      <c r="I5359" s="12">
        <f t="shared" si="167"/>
        <v>0</v>
      </c>
      <c r="J5359" s="13">
        <f>(1 - Dashboard!$I$9) * H5359 * Dashboard!$I$8 * 'Lookups and Calculations'!$F$12</f>
        <v>0</v>
      </c>
      <c r="K5359" s="12">
        <f>(1 - Dashboard!$I$11) * I5359 * Dashboard!$I$10 * 'Lookups and Calculations'!$F$12</f>
        <v>0</v>
      </c>
      <c r="L5359" s="12">
        <f>(H5359 - I5359) * Dashboard!$I$13 * (Dashboard!$D$12 / 365) * 'Lookups and Calculations'!$F$12</f>
        <v>0</v>
      </c>
      <c r="M5359" s="3">
        <f>(G5359*2) * Dashboard!$I$13 * (Dashboard!$D$12 / 365) * 'Lookups and Calculations'!$F$12</f>
        <v>1602.0878730267946</v>
      </c>
      <c r="N5359" s="12">
        <f>H5359 * Dashboard!$I$14 * Dashboard!$I$15 * (Dashboard!$D$12 / 365) * 'Lookups and Calculations'!$F$12</f>
        <v>0</v>
      </c>
    </row>
    <row r="5360" spans="1:14" x14ac:dyDescent="0.35">
      <c r="A5360" s="2">
        <v>5359</v>
      </c>
      <c r="B5360" s="11">
        <v>0.18229820632535385</v>
      </c>
      <c r="C5360" s="11">
        <v>-0.54975442535860153</v>
      </c>
      <c r="D5360" s="3">
        <f>B5360*Dashboard!$D$11*Dashboard!$D$10*SQRT(Dashboard!$D$12/365)</f>
        <v>45261.320710953682</v>
      </c>
      <c r="E5360" s="3">
        <f>IF(Dashboard!$I$3,C5360*Dashboard!$E$11*Dashboard!$E$10*SQRT(Dashboard!$D$12/365),0)</f>
        <v>-272987.99982719374</v>
      </c>
      <c r="F5360" s="3">
        <f>D5360+IF(Dashboard!$I$3,E5360,0)</f>
        <v>-227726.67911624006</v>
      </c>
      <c r="G5360" s="3">
        <f>IF(Dashboard!$I$4, ('Lookups and Calculations'!$F$9) / (1 - 'Lookups and Calculations'!$F$10), 'Lookups and Calculations'!$F$9)</f>
        <v>1951878.888340465</v>
      </c>
      <c r="H5360" s="12">
        <f t="shared" si="166"/>
        <v>0</v>
      </c>
      <c r="I5360" s="12">
        <f t="shared" si="167"/>
        <v>0</v>
      </c>
      <c r="J5360" s="13">
        <f>(1 - Dashboard!$I$9) * H5360 * Dashboard!$I$8 * 'Lookups and Calculations'!$F$12</f>
        <v>0</v>
      </c>
      <c r="K5360" s="12">
        <f>(1 - Dashboard!$I$11) * I5360 * Dashboard!$I$10 * 'Lookups and Calculations'!$F$12</f>
        <v>0</v>
      </c>
      <c r="L5360" s="12">
        <f>(H5360 - I5360) * Dashboard!$I$13 * (Dashboard!$D$12 / 365) * 'Lookups and Calculations'!$F$12</f>
        <v>0</v>
      </c>
      <c r="M5360" s="3">
        <f>(G5360*2) * Dashboard!$I$13 * (Dashboard!$D$12 / 365) * 'Lookups and Calculations'!$F$12</f>
        <v>1602.0878730267946</v>
      </c>
      <c r="N5360" s="12">
        <f>H5360 * Dashboard!$I$14 * Dashboard!$I$15 * (Dashboard!$D$12 / 365) * 'Lookups and Calculations'!$F$12</f>
        <v>0</v>
      </c>
    </row>
    <row r="5361" spans="1:14" x14ac:dyDescent="0.35">
      <c r="A5361" s="2">
        <v>5360</v>
      </c>
      <c r="B5361" s="11">
        <v>2.0878884897641763</v>
      </c>
      <c r="C5361" s="11">
        <v>0.86586837548703899</v>
      </c>
      <c r="D5361" s="3">
        <f>B5361*Dashboard!$D$11*Dashboard!$D$10*SQRT(Dashboard!$D$12/365)</f>
        <v>518384.64266218117</v>
      </c>
      <c r="E5361" s="3">
        <f>IF(Dashboard!$I$3,C5361*Dashboard!$E$11*Dashboard!$E$10*SQRT(Dashboard!$D$12/365),0)</f>
        <v>429958.65978458384</v>
      </c>
      <c r="F5361" s="3">
        <f>D5361+IF(Dashboard!$I$3,E5361,0)</f>
        <v>948343.30244676501</v>
      </c>
      <c r="G5361" s="3">
        <f>IF(Dashboard!$I$4, ('Lookups and Calculations'!$F$9) / (1 - 'Lookups and Calculations'!$F$10), 'Lookups and Calculations'!$F$9)</f>
        <v>1951878.888340465</v>
      </c>
      <c r="H5361" s="12">
        <f t="shared" si="166"/>
        <v>0</v>
      </c>
      <c r="I5361" s="12">
        <f t="shared" si="167"/>
        <v>0</v>
      </c>
      <c r="J5361" s="13">
        <f>(1 - Dashboard!$I$9) * H5361 * Dashboard!$I$8 * 'Lookups and Calculations'!$F$12</f>
        <v>0</v>
      </c>
      <c r="K5361" s="12">
        <f>(1 - Dashboard!$I$11) * I5361 * Dashboard!$I$10 * 'Lookups and Calculations'!$F$12</f>
        <v>0</v>
      </c>
      <c r="L5361" s="12">
        <f>(H5361 - I5361) * Dashboard!$I$13 * (Dashboard!$D$12 / 365) * 'Lookups and Calculations'!$F$12</f>
        <v>0</v>
      </c>
      <c r="M5361" s="3">
        <f>(G5361*2) * Dashboard!$I$13 * (Dashboard!$D$12 / 365) * 'Lookups and Calculations'!$F$12</f>
        <v>1602.0878730267946</v>
      </c>
      <c r="N5361" s="12">
        <f>H5361 * Dashboard!$I$14 * Dashboard!$I$15 * (Dashboard!$D$12 / 365) * 'Lookups and Calculations'!$F$12</f>
        <v>0</v>
      </c>
    </row>
    <row r="5362" spans="1:14" x14ac:dyDescent="0.35">
      <c r="A5362" s="2">
        <v>5361</v>
      </c>
      <c r="B5362" s="11">
        <v>-0.43904929879536525</v>
      </c>
      <c r="C5362" s="11">
        <v>0.52481315300870135</v>
      </c>
      <c r="D5362" s="3">
        <f>B5362*Dashboard!$D$11*Dashboard!$D$10*SQRT(Dashboard!$D$12/365)</f>
        <v>-109007.93552093544</v>
      </c>
      <c r="E5362" s="3">
        <f>IF(Dashboard!$I$3,C5362*Dashboard!$E$11*Dashboard!$E$10*SQRT(Dashboard!$D$12/365),0)</f>
        <v>260603.07350758606</v>
      </c>
      <c r="F5362" s="3">
        <f>D5362+IF(Dashboard!$I$3,E5362,0)</f>
        <v>151595.13798665063</v>
      </c>
      <c r="G5362" s="3">
        <f>IF(Dashboard!$I$4, ('Lookups and Calculations'!$F$9) / (1 - 'Lookups and Calculations'!$F$10), 'Lookups and Calculations'!$F$9)</f>
        <v>1951878.888340465</v>
      </c>
      <c r="H5362" s="12">
        <f t="shared" si="166"/>
        <v>0</v>
      </c>
      <c r="I5362" s="12">
        <f t="shared" si="167"/>
        <v>0</v>
      </c>
      <c r="J5362" s="13">
        <f>(1 - Dashboard!$I$9) * H5362 * Dashboard!$I$8 * 'Lookups and Calculations'!$F$12</f>
        <v>0</v>
      </c>
      <c r="K5362" s="12">
        <f>(1 - Dashboard!$I$11) * I5362 * Dashboard!$I$10 * 'Lookups and Calculations'!$F$12</f>
        <v>0</v>
      </c>
      <c r="L5362" s="12">
        <f>(H5362 - I5362) * Dashboard!$I$13 * (Dashboard!$D$12 / 365) * 'Lookups and Calculations'!$F$12</f>
        <v>0</v>
      </c>
      <c r="M5362" s="3">
        <f>(G5362*2) * Dashboard!$I$13 * (Dashboard!$D$12 / 365) * 'Lookups and Calculations'!$F$12</f>
        <v>1602.0878730267946</v>
      </c>
      <c r="N5362" s="12">
        <f>H5362 * Dashboard!$I$14 * Dashboard!$I$15 * (Dashboard!$D$12 / 365) * 'Lookups and Calculations'!$F$12</f>
        <v>0</v>
      </c>
    </row>
    <row r="5363" spans="1:14" x14ac:dyDescent="0.35">
      <c r="A5363" s="2">
        <v>5362</v>
      </c>
      <c r="B5363" s="11">
        <v>1.7094202234818863</v>
      </c>
      <c r="C5363" s="11">
        <v>7.1044030333656319E-2</v>
      </c>
      <c r="D5363" s="3">
        <f>B5363*Dashboard!$D$11*Dashboard!$D$10*SQRT(Dashboard!$D$12/365)</f>
        <v>424417.87291487551</v>
      </c>
      <c r="E5363" s="3">
        <f>IF(Dashboard!$I$3,C5363*Dashboard!$E$11*Dashboard!$E$10*SQRT(Dashboard!$D$12/365),0)</f>
        <v>35277.874712507532</v>
      </c>
      <c r="F5363" s="3">
        <f>D5363+IF(Dashboard!$I$3,E5363,0)</f>
        <v>459695.74762738304</v>
      </c>
      <c r="G5363" s="3">
        <f>IF(Dashboard!$I$4, ('Lookups and Calculations'!$F$9) / (1 - 'Lookups and Calculations'!$F$10), 'Lookups and Calculations'!$F$9)</f>
        <v>1951878.888340465</v>
      </c>
      <c r="H5363" s="12">
        <f t="shared" si="166"/>
        <v>0</v>
      </c>
      <c r="I5363" s="12">
        <f t="shared" si="167"/>
        <v>0</v>
      </c>
      <c r="J5363" s="13">
        <f>(1 - Dashboard!$I$9) * H5363 * Dashboard!$I$8 * 'Lookups and Calculations'!$F$12</f>
        <v>0</v>
      </c>
      <c r="K5363" s="12">
        <f>(1 - Dashboard!$I$11) * I5363 * Dashboard!$I$10 * 'Lookups and Calculations'!$F$12</f>
        <v>0</v>
      </c>
      <c r="L5363" s="12">
        <f>(H5363 - I5363) * Dashboard!$I$13 * (Dashboard!$D$12 / 365) * 'Lookups and Calculations'!$F$12</f>
        <v>0</v>
      </c>
      <c r="M5363" s="3">
        <f>(G5363*2) * Dashboard!$I$13 * (Dashboard!$D$12 / 365) * 'Lookups and Calculations'!$F$12</f>
        <v>1602.0878730267946</v>
      </c>
      <c r="N5363" s="12">
        <f>H5363 * Dashboard!$I$14 * Dashboard!$I$15 * (Dashboard!$D$12 / 365) * 'Lookups and Calculations'!$F$12</f>
        <v>0</v>
      </c>
    </row>
    <row r="5364" spans="1:14" x14ac:dyDescent="0.35">
      <c r="A5364" s="2">
        <v>5363</v>
      </c>
      <c r="B5364" s="11">
        <v>-5.4527131427937456E-2</v>
      </c>
      <c r="C5364" s="11">
        <v>0.1714803708634956</v>
      </c>
      <c r="D5364" s="3">
        <f>B5364*Dashboard!$D$11*Dashboard!$D$10*SQRT(Dashboard!$D$12/365)</f>
        <v>-13538.092517506886</v>
      </c>
      <c r="E5364" s="3">
        <f>IF(Dashboard!$I$3,C5364*Dashboard!$E$11*Dashboard!$E$10*SQRT(Dashboard!$D$12/365),0)</f>
        <v>85150.898823808137</v>
      </c>
      <c r="F5364" s="3">
        <f>D5364+IF(Dashboard!$I$3,E5364,0)</f>
        <v>71612.806306301252</v>
      </c>
      <c r="G5364" s="3">
        <f>IF(Dashboard!$I$4, ('Lookups and Calculations'!$F$9) / (1 - 'Lookups and Calculations'!$F$10), 'Lookups and Calculations'!$F$9)</f>
        <v>1951878.888340465</v>
      </c>
      <c r="H5364" s="12">
        <f t="shared" si="166"/>
        <v>0</v>
      </c>
      <c r="I5364" s="12">
        <f t="shared" si="167"/>
        <v>0</v>
      </c>
      <c r="J5364" s="13">
        <f>(1 - Dashboard!$I$9) * H5364 * Dashboard!$I$8 * 'Lookups and Calculations'!$F$12</f>
        <v>0</v>
      </c>
      <c r="K5364" s="12">
        <f>(1 - Dashboard!$I$11) * I5364 * Dashboard!$I$10 * 'Lookups and Calculations'!$F$12</f>
        <v>0</v>
      </c>
      <c r="L5364" s="12">
        <f>(H5364 - I5364) * Dashboard!$I$13 * (Dashboard!$D$12 / 365) * 'Lookups and Calculations'!$F$12</f>
        <v>0</v>
      </c>
      <c r="M5364" s="3">
        <f>(G5364*2) * Dashboard!$I$13 * (Dashboard!$D$12 / 365) * 'Lookups and Calculations'!$F$12</f>
        <v>1602.0878730267946</v>
      </c>
      <c r="N5364" s="12">
        <f>H5364 * Dashboard!$I$14 * Dashboard!$I$15 * (Dashboard!$D$12 / 365) * 'Lookups and Calculations'!$F$12</f>
        <v>0</v>
      </c>
    </row>
    <row r="5365" spans="1:14" x14ac:dyDescent="0.35">
      <c r="A5365" s="2">
        <v>5364</v>
      </c>
      <c r="B5365" s="11">
        <v>0.43222254295445772</v>
      </c>
      <c r="C5365" s="11">
        <v>0.52882523685143179</v>
      </c>
      <c r="D5365" s="3">
        <f>B5365*Dashboard!$D$11*Dashboard!$D$10*SQRT(Dashboard!$D$12/365)</f>
        <v>107312.97652073973</v>
      </c>
      <c r="E5365" s="3">
        <f>IF(Dashboard!$I$3,C5365*Dashboard!$E$11*Dashboard!$E$10*SQRT(Dashboard!$D$12/365),0)</f>
        <v>262595.32803587214</v>
      </c>
      <c r="F5365" s="3">
        <f>D5365+IF(Dashboard!$I$3,E5365,0)</f>
        <v>369908.30455661187</v>
      </c>
      <c r="G5365" s="3">
        <f>IF(Dashboard!$I$4, ('Lookups and Calculations'!$F$9) / (1 - 'Lookups and Calculations'!$F$10), 'Lookups and Calculations'!$F$9)</f>
        <v>1951878.888340465</v>
      </c>
      <c r="H5365" s="12">
        <f t="shared" si="166"/>
        <v>0</v>
      </c>
      <c r="I5365" s="12">
        <f t="shared" si="167"/>
        <v>0</v>
      </c>
      <c r="J5365" s="13">
        <f>(1 - Dashboard!$I$9) * H5365 * Dashboard!$I$8 * 'Lookups and Calculations'!$F$12</f>
        <v>0</v>
      </c>
      <c r="K5365" s="12">
        <f>(1 - Dashboard!$I$11) * I5365 * Dashboard!$I$10 * 'Lookups and Calculations'!$F$12</f>
        <v>0</v>
      </c>
      <c r="L5365" s="12">
        <f>(H5365 - I5365) * Dashboard!$I$13 * (Dashboard!$D$12 / 365) * 'Lookups and Calculations'!$F$12</f>
        <v>0</v>
      </c>
      <c r="M5365" s="3">
        <f>(G5365*2) * Dashboard!$I$13 * (Dashboard!$D$12 / 365) * 'Lookups and Calculations'!$F$12</f>
        <v>1602.0878730267946</v>
      </c>
      <c r="N5365" s="12">
        <f>H5365 * Dashboard!$I$14 * Dashboard!$I$15 * (Dashboard!$D$12 / 365) * 'Lookups and Calculations'!$F$12</f>
        <v>0</v>
      </c>
    </row>
    <row r="5366" spans="1:14" x14ac:dyDescent="0.35">
      <c r="A5366" s="2">
        <v>5365</v>
      </c>
      <c r="B5366" s="11">
        <v>-0.55081878850747479</v>
      </c>
      <c r="C5366" s="11">
        <v>-0.2965979681405253</v>
      </c>
      <c r="D5366" s="3">
        <f>B5366*Dashboard!$D$11*Dashboard!$D$10*SQRT(Dashboard!$D$12/365)</f>
        <v>-136758.26187648252</v>
      </c>
      <c r="E5366" s="3">
        <f>IF(Dashboard!$I$3,C5366*Dashboard!$E$11*Dashboard!$E$10*SQRT(Dashboard!$D$12/365),0)</f>
        <v>-147279.73498835776</v>
      </c>
      <c r="F5366" s="3">
        <f>D5366+IF(Dashboard!$I$3,E5366,0)</f>
        <v>-284037.99686484027</v>
      </c>
      <c r="G5366" s="3">
        <f>IF(Dashboard!$I$4, ('Lookups and Calculations'!$F$9) / (1 - 'Lookups and Calculations'!$F$10), 'Lookups and Calculations'!$F$9)</f>
        <v>1951878.888340465</v>
      </c>
      <c r="H5366" s="12">
        <f t="shared" si="166"/>
        <v>0</v>
      </c>
      <c r="I5366" s="12">
        <f t="shared" si="167"/>
        <v>0</v>
      </c>
      <c r="J5366" s="13">
        <f>(1 - Dashboard!$I$9) * H5366 * Dashboard!$I$8 * 'Lookups and Calculations'!$F$12</f>
        <v>0</v>
      </c>
      <c r="K5366" s="12">
        <f>(1 - Dashboard!$I$11) * I5366 * Dashboard!$I$10 * 'Lookups and Calculations'!$F$12</f>
        <v>0</v>
      </c>
      <c r="L5366" s="12">
        <f>(H5366 - I5366) * Dashboard!$I$13 * (Dashboard!$D$12 / 365) * 'Lookups and Calculations'!$F$12</f>
        <v>0</v>
      </c>
      <c r="M5366" s="3">
        <f>(G5366*2) * Dashboard!$I$13 * (Dashboard!$D$12 / 365) * 'Lookups and Calculations'!$F$12</f>
        <v>1602.0878730267946</v>
      </c>
      <c r="N5366" s="12">
        <f>H5366 * Dashboard!$I$14 * Dashboard!$I$15 * (Dashboard!$D$12 / 365) * 'Lookups and Calculations'!$F$12</f>
        <v>0</v>
      </c>
    </row>
    <row r="5367" spans="1:14" x14ac:dyDescent="0.35">
      <c r="A5367" s="2">
        <v>5366</v>
      </c>
      <c r="B5367" s="11">
        <v>0.55853190677337394</v>
      </c>
      <c r="C5367" s="11">
        <v>-0.39491332387119527</v>
      </c>
      <c r="D5367" s="3">
        <f>B5367*Dashboard!$D$11*Dashboard!$D$10*SQRT(Dashboard!$D$12/365)</f>
        <v>138673.28850538592</v>
      </c>
      <c r="E5367" s="3">
        <f>IF(Dashboard!$I$3,C5367*Dashboard!$E$11*Dashboard!$E$10*SQRT(Dashboard!$D$12/365),0)</f>
        <v>-196099.55539400119</v>
      </c>
      <c r="F5367" s="3">
        <f>D5367+IF(Dashboard!$I$3,E5367,0)</f>
        <v>-57426.266888615268</v>
      </c>
      <c r="G5367" s="3">
        <f>IF(Dashboard!$I$4, ('Lookups and Calculations'!$F$9) / (1 - 'Lookups and Calculations'!$F$10), 'Lookups and Calculations'!$F$9)</f>
        <v>1951878.888340465</v>
      </c>
      <c r="H5367" s="12">
        <f t="shared" si="166"/>
        <v>0</v>
      </c>
      <c r="I5367" s="12">
        <f t="shared" si="167"/>
        <v>0</v>
      </c>
      <c r="J5367" s="13">
        <f>(1 - Dashboard!$I$9) * H5367 * Dashboard!$I$8 * 'Lookups and Calculations'!$F$12</f>
        <v>0</v>
      </c>
      <c r="K5367" s="12">
        <f>(1 - Dashboard!$I$11) * I5367 * Dashboard!$I$10 * 'Lookups and Calculations'!$F$12</f>
        <v>0</v>
      </c>
      <c r="L5367" s="12">
        <f>(H5367 - I5367) * Dashboard!$I$13 * (Dashboard!$D$12 / 365) * 'Lookups and Calculations'!$F$12</f>
        <v>0</v>
      </c>
      <c r="M5367" s="3">
        <f>(G5367*2) * Dashboard!$I$13 * (Dashboard!$D$12 / 365) * 'Lookups and Calculations'!$F$12</f>
        <v>1602.0878730267946</v>
      </c>
      <c r="N5367" s="12">
        <f>H5367 * Dashboard!$I$14 * Dashboard!$I$15 * (Dashboard!$D$12 / 365) * 'Lookups and Calculations'!$F$12</f>
        <v>0</v>
      </c>
    </row>
    <row r="5368" spans="1:14" x14ac:dyDescent="0.35">
      <c r="A5368" s="2">
        <v>5367</v>
      </c>
      <c r="B5368" s="11">
        <v>-0.61149708541069259</v>
      </c>
      <c r="C5368" s="11">
        <v>1.6625411781895827</v>
      </c>
      <c r="D5368" s="3">
        <f>B5368*Dashboard!$D$11*Dashboard!$D$10*SQRT(Dashboard!$D$12/365)</f>
        <v>-151823.57662472231</v>
      </c>
      <c r="E5368" s="3">
        <f>IF(Dashboard!$I$3,C5368*Dashboard!$E$11*Dashboard!$E$10*SQRT(Dashboard!$D$12/365),0)</f>
        <v>825557.3214681705</v>
      </c>
      <c r="F5368" s="3">
        <f>D5368+IF(Dashboard!$I$3,E5368,0)</f>
        <v>673733.74484344816</v>
      </c>
      <c r="G5368" s="3">
        <f>IF(Dashboard!$I$4, ('Lookups and Calculations'!$F$9) / (1 - 'Lookups and Calculations'!$F$10), 'Lookups and Calculations'!$F$9)</f>
        <v>1951878.888340465</v>
      </c>
      <c r="H5368" s="12">
        <f t="shared" si="166"/>
        <v>0</v>
      </c>
      <c r="I5368" s="12">
        <f t="shared" si="167"/>
        <v>0</v>
      </c>
      <c r="J5368" s="13">
        <f>(1 - Dashboard!$I$9) * H5368 * Dashboard!$I$8 * 'Lookups and Calculations'!$F$12</f>
        <v>0</v>
      </c>
      <c r="K5368" s="12">
        <f>(1 - Dashboard!$I$11) * I5368 * Dashboard!$I$10 * 'Lookups and Calculations'!$F$12</f>
        <v>0</v>
      </c>
      <c r="L5368" s="12">
        <f>(H5368 - I5368) * Dashboard!$I$13 * (Dashboard!$D$12 / 365) * 'Lookups and Calculations'!$F$12</f>
        <v>0</v>
      </c>
      <c r="M5368" s="3">
        <f>(G5368*2) * Dashboard!$I$13 * (Dashboard!$D$12 / 365) * 'Lookups and Calculations'!$F$12</f>
        <v>1602.0878730267946</v>
      </c>
      <c r="N5368" s="12">
        <f>H5368 * Dashboard!$I$14 * Dashboard!$I$15 * (Dashboard!$D$12 / 365) * 'Lookups and Calculations'!$F$12</f>
        <v>0</v>
      </c>
    </row>
    <row r="5369" spans="1:14" x14ac:dyDescent="0.35">
      <c r="A5369" s="2">
        <v>5368</v>
      </c>
      <c r="B5369" s="11">
        <v>0.6288788662232252</v>
      </c>
      <c r="C5369" s="11">
        <v>-0.41356913400935813</v>
      </c>
      <c r="D5369" s="3">
        <f>B5369*Dashboard!$D$11*Dashboard!$D$10*SQRT(Dashboard!$D$12/365)</f>
        <v>156139.1558711766</v>
      </c>
      <c r="E5369" s="3">
        <f>IF(Dashboard!$I$3,C5369*Dashboard!$E$11*Dashboard!$E$10*SQRT(Dashboard!$D$12/365),0)</f>
        <v>-205363.35039019599</v>
      </c>
      <c r="F5369" s="3">
        <f>D5369+IF(Dashboard!$I$3,E5369,0)</f>
        <v>-49224.194519019395</v>
      </c>
      <c r="G5369" s="3">
        <f>IF(Dashboard!$I$4, ('Lookups and Calculations'!$F$9) / (1 - 'Lookups and Calculations'!$F$10), 'Lookups and Calculations'!$F$9)</f>
        <v>1951878.888340465</v>
      </c>
      <c r="H5369" s="12">
        <f t="shared" si="166"/>
        <v>0</v>
      </c>
      <c r="I5369" s="12">
        <f t="shared" si="167"/>
        <v>0</v>
      </c>
      <c r="J5369" s="13">
        <f>(1 - Dashboard!$I$9) * H5369 * Dashboard!$I$8 * 'Lookups and Calculations'!$F$12</f>
        <v>0</v>
      </c>
      <c r="K5369" s="12">
        <f>(1 - Dashboard!$I$11) * I5369 * Dashboard!$I$10 * 'Lookups and Calculations'!$F$12</f>
        <v>0</v>
      </c>
      <c r="L5369" s="12">
        <f>(H5369 - I5369) * Dashboard!$I$13 * (Dashboard!$D$12 / 365) * 'Lookups and Calculations'!$F$12</f>
        <v>0</v>
      </c>
      <c r="M5369" s="3">
        <f>(G5369*2) * Dashboard!$I$13 * (Dashboard!$D$12 / 365) * 'Lookups and Calculations'!$F$12</f>
        <v>1602.0878730267946</v>
      </c>
      <c r="N5369" s="12">
        <f>H5369 * Dashboard!$I$14 * Dashboard!$I$15 * (Dashboard!$D$12 / 365) * 'Lookups and Calculations'!$F$12</f>
        <v>0</v>
      </c>
    </row>
    <row r="5370" spans="1:14" x14ac:dyDescent="0.35">
      <c r="A5370" s="2">
        <v>5369</v>
      </c>
      <c r="B5370" s="11">
        <v>-0.38572836655759696</v>
      </c>
      <c r="C5370" s="11">
        <v>0.79620382910901011</v>
      </c>
      <c r="D5370" s="3">
        <f>B5370*Dashboard!$D$11*Dashboard!$D$10*SQRT(Dashboard!$D$12/365)</f>
        <v>-95769.320269211981</v>
      </c>
      <c r="E5370" s="3">
        <f>IF(Dashboard!$I$3,C5370*Dashboard!$E$11*Dashboard!$E$10*SQRT(Dashboard!$D$12/365),0)</f>
        <v>395365.78649902216</v>
      </c>
      <c r="F5370" s="3">
        <f>D5370+IF(Dashboard!$I$3,E5370,0)</f>
        <v>299596.46622981015</v>
      </c>
      <c r="G5370" s="3">
        <f>IF(Dashboard!$I$4, ('Lookups and Calculations'!$F$9) / (1 - 'Lookups and Calculations'!$F$10), 'Lookups and Calculations'!$F$9)</f>
        <v>1951878.888340465</v>
      </c>
      <c r="H5370" s="12">
        <f t="shared" si="166"/>
        <v>0</v>
      </c>
      <c r="I5370" s="12">
        <f t="shared" si="167"/>
        <v>0</v>
      </c>
      <c r="J5370" s="13">
        <f>(1 - Dashboard!$I$9) * H5370 * Dashboard!$I$8 * 'Lookups and Calculations'!$F$12</f>
        <v>0</v>
      </c>
      <c r="K5370" s="12">
        <f>(1 - Dashboard!$I$11) * I5370 * Dashboard!$I$10 * 'Lookups and Calculations'!$F$12</f>
        <v>0</v>
      </c>
      <c r="L5370" s="12">
        <f>(H5370 - I5370) * Dashboard!$I$13 * (Dashboard!$D$12 / 365) * 'Lookups and Calculations'!$F$12</f>
        <v>0</v>
      </c>
      <c r="M5370" s="3">
        <f>(G5370*2) * Dashboard!$I$13 * (Dashboard!$D$12 / 365) * 'Lookups and Calculations'!$F$12</f>
        <v>1602.0878730267946</v>
      </c>
      <c r="N5370" s="12">
        <f>H5370 * Dashboard!$I$14 * Dashboard!$I$15 * (Dashboard!$D$12 / 365) * 'Lookups and Calculations'!$F$12</f>
        <v>0</v>
      </c>
    </row>
    <row r="5371" spans="1:14" x14ac:dyDescent="0.35">
      <c r="A5371" s="2">
        <v>5370</v>
      </c>
      <c r="B5371" s="11">
        <v>-0.64615119483700567</v>
      </c>
      <c r="C5371" s="11">
        <v>1.4725002856640335</v>
      </c>
      <c r="D5371" s="3">
        <f>B5371*Dashboard!$D$11*Dashboard!$D$10*SQRT(Dashboard!$D$12/365)</f>
        <v>-160427.56013236856</v>
      </c>
      <c r="E5371" s="3">
        <f>IF(Dashboard!$I$3,C5371*Dashboard!$E$11*Dashboard!$E$10*SQRT(Dashboard!$D$12/365),0)</f>
        <v>731189.9444305338</v>
      </c>
      <c r="F5371" s="3">
        <f>D5371+IF(Dashboard!$I$3,E5371,0)</f>
        <v>570762.38429816521</v>
      </c>
      <c r="G5371" s="3">
        <f>IF(Dashboard!$I$4, ('Lookups and Calculations'!$F$9) / (1 - 'Lookups and Calculations'!$F$10), 'Lookups and Calculations'!$F$9)</f>
        <v>1951878.888340465</v>
      </c>
      <c r="H5371" s="12">
        <f t="shared" si="166"/>
        <v>0</v>
      </c>
      <c r="I5371" s="12">
        <f t="shared" si="167"/>
        <v>0</v>
      </c>
      <c r="J5371" s="13">
        <f>(1 - Dashboard!$I$9) * H5371 * Dashboard!$I$8 * 'Lookups and Calculations'!$F$12</f>
        <v>0</v>
      </c>
      <c r="K5371" s="12">
        <f>(1 - Dashboard!$I$11) * I5371 * Dashboard!$I$10 * 'Lookups and Calculations'!$F$12</f>
        <v>0</v>
      </c>
      <c r="L5371" s="12">
        <f>(H5371 - I5371) * Dashboard!$I$13 * (Dashboard!$D$12 / 365) * 'Lookups and Calculations'!$F$12</f>
        <v>0</v>
      </c>
      <c r="M5371" s="3">
        <f>(G5371*2) * Dashboard!$I$13 * (Dashboard!$D$12 / 365) * 'Lookups and Calculations'!$F$12</f>
        <v>1602.0878730267946</v>
      </c>
      <c r="N5371" s="12">
        <f>H5371 * Dashboard!$I$14 * Dashboard!$I$15 * (Dashboard!$D$12 / 365) * 'Lookups and Calculations'!$F$12</f>
        <v>0</v>
      </c>
    </row>
    <row r="5372" spans="1:14" x14ac:dyDescent="0.35">
      <c r="A5372" s="2">
        <v>5371</v>
      </c>
      <c r="B5372" s="11">
        <v>-0.3965997062867776</v>
      </c>
      <c r="C5372" s="11">
        <v>0.67918150077417749</v>
      </c>
      <c r="D5372" s="3">
        <f>B5372*Dashboard!$D$11*Dashboard!$D$10*SQRT(Dashboard!$D$12/365)</f>
        <v>-98468.475702272015</v>
      </c>
      <c r="E5372" s="3">
        <f>IF(Dashboard!$I$3,C5372*Dashboard!$E$11*Dashboard!$E$10*SQRT(Dashboard!$D$12/365),0)</f>
        <v>337256.76568230183</v>
      </c>
      <c r="F5372" s="3">
        <f>D5372+IF(Dashboard!$I$3,E5372,0)</f>
        <v>238788.2899800298</v>
      </c>
      <c r="G5372" s="3">
        <f>IF(Dashboard!$I$4, ('Lookups and Calculations'!$F$9) / (1 - 'Lookups and Calculations'!$F$10), 'Lookups and Calculations'!$F$9)</f>
        <v>1951878.888340465</v>
      </c>
      <c r="H5372" s="12">
        <f t="shared" si="166"/>
        <v>0</v>
      </c>
      <c r="I5372" s="12">
        <f t="shared" si="167"/>
        <v>0</v>
      </c>
      <c r="J5372" s="13">
        <f>(1 - Dashboard!$I$9) * H5372 * Dashboard!$I$8 * 'Lookups and Calculations'!$F$12</f>
        <v>0</v>
      </c>
      <c r="K5372" s="12">
        <f>(1 - Dashboard!$I$11) * I5372 * Dashboard!$I$10 * 'Lookups and Calculations'!$F$12</f>
        <v>0</v>
      </c>
      <c r="L5372" s="12">
        <f>(H5372 - I5372) * Dashboard!$I$13 * (Dashboard!$D$12 / 365) * 'Lookups and Calculations'!$F$12</f>
        <v>0</v>
      </c>
      <c r="M5372" s="3">
        <f>(G5372*2) * Dashboard!$I$13 * (Dashboard!$D$12 / 365) * 'Lookups and Calculations'!$F$12</f>
        <v>1602.0878730267946</v>
      </c>
      <c r="N5372" s="12">
        <f>H5372 * Dashboard!$I$14 * Dashboard!$I$15 * (Dashboard!$D$12 / 365) * 'Lookups and Calculations'!$F$12</f>
        <v>0</v>
      </c>
    </row>
    <row r="5373" spans="1:14" x14ac:dyDescent="0.35">
      <c r="A5373" s="2">
        <v>5372</v>
      </c>
      <c r="B5373" s="11">
        <v>0.70173227563861607</v>
      </c>
      <c r="C5373" s="11">
        <v>6.5966519266700161E-3</v>
      </c>
      <c r="D5373" s="3">
        <f>B5373*Dashboard!$D$11*Dashboard!$D$10*SQRT(Dashboard!$D$12/365)</f>
        <v>174227.32906225757</v>
      </c>
      <c r="E5373" s="3">
        <f>IF(Dashboard!$I$3,C5373*Dashboard!$E$11*Dashboard!$E$10*SQRT(Dashboard!$D$12/365),0)</f>
        <v>3275.6567877433567</v>
      </c>
      <c r="F5373" s="3">
        <f>D5373+IF(Dashboard!$I$3,E5373,0)</f>
        <v>177502.98585000093</v>
      </c>
      <c r="G5373" s="3">
        <f>IF(Dashboard!$I$4, ('Lookups and Calculations'!$F$9) / (1 - 'Lookups and Calculations'!$F$10), 'Lookups and Calculations'!$F$9)</f>
        <v>1951878.888340465</v>
      </c>
      <c r="H5373" s="12">
        <f t="shared" si="166"/>
        <v>0</v>
      </c>
      <c r="I5373" s="12">
        <f t="shared" si="167"/>
        <v>0</v>
      </c>
      <c r="J5373" s="13">
        <f>(1 - Dashboard!$I$9) * H5373 * Dashboard!$I$8 * 'Lookups and Calculations'!$F$12</f>
        <v>0</v>
      </c>
      <c r="K5373" s="12">
        <f>(1 - Dashboard!$I$11) * I5373 * Dashboard!$I$10 * 'Lookups and Calculations'!$F$12</f>
        <v>0</v>
      </c>
      <c r="L5373" s="12">
        <f>(H5373 - I5373) * Dashboard!$I$13 * (Dashboard!$D$12 / 365) * 'Lookups and Calculations'!$F$12</f>
        <v>0</v>
      </c>
      <c r="M5373" s="3">
        <f>(G5373*2) * Dashboard!$I$13 * (Dashboard!$D$12 / 365) * 'Lookups and Calculations'!$F$12</f>
        <v>1602.0878730267946</v>
      </c>
      <c r="N5373" s="12">
        <f>H5373 * Dashboard!$I$14 * Dashboard!$I$15 * (Dashboard!$D$12 / 365) * 'Lookups and Calculations'!$F$12</f>
        <v>0</v>
      </c>
    </row>
    <row r="5374" spans="1:14" x14ac:dyDescent="0.35">
      <c r="A5374" s="2">
        <v>5373</v>
      </c>
      <c r="B5374" s="11">
        <v>0.41794952061351748</v>
      </c>
      <c r="C5374" s="11">
        <v>1.6141950359332073</v>
      </c>
      <c r="D5374" s="3">
        <f>B5374*Dashboard!$D$11*Dashboard!$D$10*SQRT(Dashboard!$D$12/365)</f>
        <v>103769.24531948514</v>
      </c>
      <c r="E5374" s="3">
        <f>IF(Dashboard!$I$3,C5374*Dashboard!$E$11*Dashboard!$E$10*SQRT(Dashboard!$D$12/365),0)</f>
        <v>801550.39025462</v>
      </c>
      <c r="F5374" s="3">
        <f>D5374+IF(Dashboard!$I$3,E5374,0)</f>
        <v>905319.6355741052</v>
      </c>
      <c r="G5374" s="3">
        <f>IF(Dashboard!$I$4, ('Lookups and Calculations'!$F$9) / (1 - 'Lookups and Calculations'!$F$10), 'Lookups and Calculations'!$F$9)</f>
        <v>1951878.888340465</v>
      </c>
      <c r="H5374" s="12">
        <f t="shared" si="166"/>
        <v>0</v>
      </c>
      <c r="I5374" s="12">
        <f t="shared" si="167"/>
        <v>0</v>
      </c>
      <c r="J5374" s="13">
        <f>(1 - Dashboard!$I$9) * H5374 * Dashboard!$I$8 * 'Lookups and Calculations'!$F$12</f>
        <v>0</v>
      </c>
      <c r="K5374" s="12">
        <f>(1 - Dashboard!$I$11) * I5374 * Dashboard!$I$10 * 'Lookups and Calculations'!$F$12</f>
        <v>0</v>
      </c>
      <c r="L5374" s="12">
        <f>(H5374 - I5374) * Dashboard!$I$13 * (Dashboard!$D$12 / 365) * 'Lookups and Calculations'!$F$12</f>
        <v>0</v>
      </c>
      <c r="M5374" s="3">
        <f>(G5374*2) * Dashboard!$I$13 * (Dashboard!$D$12 / 365) * 'Lookups and Calculations'!$F$12</f>
        <v>1602.0878730267946</v>
      </c>
      <c r="N5374" s="12">
        <f>H5374 * Dashboard!$I$14 * Dashboard!$I$15 * (Dashboard!$D$12 / 365) * 'Lookups and Calculations'!$F$12</f>
        <v>0</v>
      </c>
    </row>
    <row r="5375" spans="1:14" x14ac:dyDescent="0.35">
      <c r="A5375" s="2">
        <v>5374</v>
      </c>
      <c r="B5375" s="11">
        <v>2.3812856927459038</v>
      </c>
      <c r="C5375" s="11">
        <v>0.24928645275482794</v>
      </c>
      <c r="D5375" s="3">
        <f>B5375*Dashboard!$D$11*Dashboard!$D$10*SQRT(Dashboard!$D$12/365)</f>
        <v>591229.81852832367</v>
      </c>
      <c r="E5375" s="3">
        <f>IF(Dashboard!$I$3,C5375*Dashboard!$E$11*Dashboard!$E$10*SQRT(Dashboard!$D$12/365),0)</f>
        <v>123786.56174921496</v>
      </c>
      <c r="F5375" s="3">
        <f>D5375+IF(Dashboard!$I$3,E5375,0)</f>
        <v>715016.38027753867</v>
      </c>
      <c r="G5375" s="3">
        <f>IF(Dashboard!$I$4, ('Lookups and Calculations'!$F$9) / (1 - 'Lookups and Calculations'!$F$10), 'Lookups and Calculations'!$F$9)</f>
        <v>1951878.888340465</v>
      </c>
      <c r="H5375" s="12">
        <f t="shared" si="166"/>
        <v>0</v>
      </c>
      <c r="I5375" s="12">
        <f t="shared" si="167"/>
        <v>0</v>
      </c>
      <c r="J5375" s="13">
        <f>(1 - Dashboard!$I$9) * H5375 * Dashboard!$I$8 * 'Lookups and Calculations'!$F$12</f>
        <v>0</v>
      </c>
      <c r="K5375" s="12">
        <f>(1 - Dashboard!$I$11) * I5375 * Dashboard!$I$10 * 'Lookups and Calculations'!$F$12</f>
        <v>0</v>
      </c>
      <c r="L5375" s="12">
        <f>(H5375 - I5375) * Dashboard!$I$13 * (Dashboard!$D$12 / 365) * 'Lookups and Calculations'!$F$12</f>
        <v>0</v>
      </c>
      <c r="M5375" s="3">
        <f>(G5375*2) * Dashboard!$I$13 * (Dashboard!$D$12 / 365) * 'Lookups and Calculations'!$F$12</f>
        <v>1602.0878730267946</v>
      </c>
      <c r="N5375" s="12">
        <f>H5375 * Dashboard!$I$14 * Dashboard!$I$15 * (Dashboard!$D$12 / 365) * 'Lookups and Calculations'!$F$12</f>
        <v>0</v>
      </c>
    </row>
    <row r="5376" spans="1:14" x14ac:dyDescent="0.35">
      <c r="A5376" s="2">
        <v>5375</v>
      </c>
      <c r="B5376" s="11">
        <v>-0.69974451493207446</v>
      </c>
      <c r="C5376" s="11">
        <v>1.0553010509946259</v>
      </c>
      <c r="D5376" s="3">
        <f>B5376*Dashboard!$D$11*Dashboard!$D$10*SQRT(Dashboard!$D$12/365)</f>
        <v>-173733.80432249772</v>
      </c>
      <c r="E5376" s="3">
        <f>IF(Dashboard!$I$3,C5376*Dashboard!$E$11*Dashboard!$E$10*SQRT(Dashboard!$D$12/365),0)</f>
        <v>524024.0184308521</v>
      </c>
      <c r="F5376" s="3">
        <f>D5376+IF(Dashboard!$I$3,E5376,0)</f>
        <v>350290.21410835441</v>
      </c>
      <c r="G5376" s="3">
        <f>IF(Dashboard!$I$4, ('Lookups and Calculations'!$F$9) / (1 - 'Lookups and Calculations'!$F$10), 'Lookups and Calculations'!$F$9)</f>
        <v>1951878.888340465</v>
      </c>
      <c r="H5376" s="12">
        <f t="shared" si="166"/>
        <v>0</v>
      </c>
      <c r="I5376" s="12">
        <f t="shared" si="167"/>
        <v>0</v>
      </c>
      <c r="J5376" s="13">
        <f>(1 - Dashboard!$I$9) * H5376 * Dashboard!$I$8 * 'Lookups and Calculations'!$F$12</f>
        <v>0</v>
      </c>
      <c r="K5376" s="12">
        <f>(1 - Dashboard!$I$11) * I5376 * Dashboard!$I$10 * 'Lookups and Calculations'!$F$12</f>
        <v>0</v>
      </c>
      <c r="L5376" s="12">
        <f>(H5376 - I5376) * Dashboard!$I$13 * (Dashboard!$D$12 / 365) * 'Lookups and Calculations'!$F$12</f>
        <v>0</v>
      </c>
      <c r="M5376" s="3">
        <f>(G5376*2) * Dashboard!$I$13 * (Dashboard!$D$12 / 365) * 'Lookups and Calculations'!$F$12</f>
        <v>1602.0878730267946</v>
      </c>
      <c r="N5376" s="12">
        <f>H5376 * Dashboard!$I$14 * Dashboard!$I$15 * (Dashboard!$D$12 / 365) * 'Lookups and Calculations'!$F$12</f>
        <v>0</v>
      </c>
    </row>
    <row r="5377" spans="1:14" x14ac:dyDescent="0.35">
      <c r="A5377" s="2">
        <v>5376</v>
      </c>
      <c r="B5377" s="11">
        <v>0.19029853934375884</v>
      </c>
      <c r="C5377" s="11">
        <v>-0.93261107516596897</v>
      </c>
      <c r="D5377" s="3">
        <f>B5377*Dashboard!$D$11*Dashboard!$D$10*SQRT(Dashboard!$D$12/365)</f>
        <v>47247.65752599726</v>
      </c>
      <c r="E5377" s="3">
        <f>IF(Dashboard!$I$3,C5377*Dashboard!$E$11*Dashboard!$E$10*SQRT(Dashboard!$D$12/365),0)</f>
        <v>-463100.65054988494</v>
      </c>
      <c r="F5377" s="3">
        <f>D5377+IF(Dashboard!$I$3,E5377,0)</f>
        <v>-415852.99302388768</v>
      </c>
      <c r="G5377" s="3">
        <f>IF(Dashboard!$I$4, ('Lookups and Calculations'!$F$9) / (1 - 'Lookups and Calculations'!$F$10), 'Lookups and Calculations'!$F$9)</f>
        <v>1951878.888340465</v>
      </c>
      <c r="H5377" s="12">
        <f t="shared" si="166"/>
        <v>0</v>
      </c>
      <c r="I5377" s="12">
        <f t="shared" si="167"/>
        <v>0</v>
      </c>
      <c r="J5377" s="13">
        <f>(1 - Dashboard!$I$9) * H5377 * Dashboard!$I$8 * 'Lookups and Calculations'!$F$12</f>
        <v>0</v>
      </c>
      <c r="K5377" s="12">
        <f>(1 - Dashboard!$I$11) * I5377 * Dashboard!$I$10 * 'Lookups and Calculations'!$F$12</f>
        <v>0</v>
      </c>
      <c r="L5377" s="12">
        <f>(H5377 - I5377) * Dashboard!$I$13 * (Dashboard!$D$12 / 365) * 'Lookups and Calculations'!$F$12</f>
        <v>0</v>
      </c>
      <c r="M5377" s="3">
        <f>(G5377*2) * Dashboard!$I$13 * (Dashboard!$D$12 / 365) * 'Lookups and Calculations'!$F$12</f>
        <v>1602.0878730267946</v>
      </c>
      <c r="N5377" s="12">
        <f>H5377 * Dashboard!$I$14 * Dashboard!$I$15 * (Dashboard!$D$12 / 365) * 'Lookups and Calculations'!$F$12</f>
        <v>0</v>
      </c>
    </row>
    <row r="5378" spans="1:14" x14ac:dyDescent="0.35">
      <c r="A5378" s="2">
        <v>5377</v>
      </c>
      <c r="B5378" s="11">
        <v>0.747987966674173</v>
      </c>
      <c r="C5378" s="11">
        <v>0.60165750310695421</v>
      </c>
      <c r="D5378" s="3">
        <f>B5378*Dashboard!$D$11*Dashboard!$D$10*SQRT(Dashboard!$D$12/365)</f>
        <v>185711.77374697718</v>
      </c>
      <c r="E5378" s="3">
        <f>IF(Dashboard!$I$3,C5378*Dashboard!$E$11*Dashboard!$E$10*SQRT(Dashboard!$D$12/365),0)</f>
        <v>298761.17549586773</v>
      </c>
      <c r="F5378" s="3">
        <f>D5378+IF(Dashboard!$I$3,E5378,0)</f>
        <v>484472.94924284494</v>
      </c>
      <c r="G5378" s="3">
        <f>IF(Dashboard!$I$4, ('Lookups and Calculations'!$F$9) / (1 - 'Lookups and Calculations'!$F$10), 'Lookups and Calculations'!$F$9)</f>
        <v>1951878.888340465</v>
      </c>
      <c r="H5378" s="12">
        <f t="shared" si="166"/>
        <v>0</v>
      </c>
      <c r="I5378" s="12">
        <f t="shared" si="167"/>
        <v>0</v>
      </c>
      <c r="J5378" s="13">
        <f>(1 - Dashboard!$I$9) * H5378 * Dashboard!$I$8 * 'Lookups and Calculations'!$F$12</f>
        <v>0</v>
      </c>
      <c r="K5378" s="12">
        <f>(1 - Dashboard!$I$11) * I5378 * Dashboard!$I$10 * 'Lookups and Calculations'!$F$12</f>
        <v>0</v>
      </c>
      <c r="L5378" s="12">
        <f>(H5378 - I5378) * Dashboard!$I$13 * (Dashboard!$D$12 / 365) * 'Lookups and Calculations'!$F$12</f>
        <v>0</v>
      </c>
      <c r="M5378" s="3">
        <f>(G5378*2) * Dashboard!$I$13 * (Dashboard!$D$12 / 365) * 'Lookups and Calculations'!$F$12</f>
        <v>1602.0878730267946</v>
      </c>
      <c r="N5378" s="12">
        <f>H5378 * Dashboard!$I$14 * Dashboard!$I$15 * (Dashboard!$D$12 / 365) * 'Lookups and Calculations'!$F$12</f>
        <v>0</v>
      </c>
    </row>
    <row r="5379" spans="1:14" x14ac:dyDescent="0.35">
      <c r="A5379" s="2">
        <v>5378</v>
      </c>
      <c r="B5379" s="11">
        <v>0.9051239632943191</v>
      </c>
      <c r="C5379" s="11">
        <v>-1.1406916091206536</v>
      </c>
      <c r="D5379" s="3">
        <f>B5379*Dashboard!$D$11*Dashboard!$D$10*SQRT(Dashboard!$D$12/365)</f>
        <v>224725.7765812476</v>
      </c>
      <c r="E5379" s="3">
        <f>IF(Dashboard!$I$3,C5379*Dashboard!$E$11*Dashboard!$E$10*SQRT(Dashboard!$D$12/365),0)</f>
        <v>-566425.85567253805</v>
      </c>
      <c r="F5379" s="3">
        <f>D5379+IF(Dashboard!$I$3,E5379,0)</f>
        <v>-341700.07909129048</v>
      </c>
      <c r="G5379" s="3">
        <f>IF(Dashboard!$I$4, ('Lookups and Calculations'!$F$9) / (1 - 'Lookups and Calculations'!$F$10), 'Lookups and Calculations'!$F$9)</f>
        <v>1951878.888340465</v>
      </c>
      <c r="H5379" s="12">
        <f t="shared" ref="H5379:H5442" si="168">MAX(0,F5379-G5379)</f>
        <v>0</v>
      </c>
      <c r="I5379" s="12">
        <f t="shared" ref="I5379:I5442" si="169">MAX(0,-F5379-G5379)</f>
        <v>0</v>
      </c>
      <c r="J5379" s="13">
        <f>(1 - Dashboard!$I$9) * H5379 * Dashboard!$I$8 * 'Lookups and Calculations'!$F$12</f>
        <v>0</v>
      </c>
      <c r="K5379" s="12">
        <f>(1 - Dashboard!$I$11) * I5379 * Dashboard!$I$10 * 'Lookups and Calculations'!$F$12</f>
        <v>0</v>
      </c>
      <c r="L5379" s="12">
        <f>(H5379 - I5379) * Dashboard!$I$13 * (Dashboard!$D$12 / 365) * 'Lookups and Calculations'!$F$12</f>
        <v>0</v>
      </c>
      <c r="M5379" s="3">
        <f>(G5379*2) * Dashboard!$I$13 * (Dashboard!$D$12 / 365) * 'Lookups and Calculations'!$F$12</f>
        <v>1602.0878730267946</v>
      </c>
      <c r="N5379" s="12">
        <f>H5379 * Dashboard!$I$14 * Dashboard!$I$15 * (Dashboard!$D$12 / 365) * 'Lookups and Calculations'!$F$12</f>
        <v>0</v>
      </c>
    </row>
    <row r="5380" spans="1:14" x14ac:dyDescent="0.35">
      <c r="A5380" s="2">
        <v>5379</v>
      </c>
      <c r="B5380" s="11">
        <v>-1.0925567390683251</v>
      </c>
      <c r="C5380" s="11">
        <v>-0.75297428253735388</v>
      </c>
      <c r="D5380" s="3">
        <f>B5380*Dashboard!$D$11*Dashboard!$D$10*SQRT(Dashboard!$D$12/365)</f>
        <v>-271261.91726554395</v>
      </c>
      <c r="E5380" s="3">
        <f>IF(Dashboard!$I$3,C5380*Dashboard!$E$11*Dashboard!$E$10*SQRT(Dashboard!$D$12/365),0)</f>
        <v>-373899.57011643442</v>
      </c>
      <c r="F5380" s="3">
        <f>D5380+IF(Dashboard!$I$3,E5380,0)</f>
        <v>-645161.48738197843</v>
      </c>
      <c r="G5380" s="3">
        <f>IF(Dashboard!$I$4, ('Lookups and Calculations'!$F$9) / (1 - 'Lookups and Calculations'!$F$10), 'Lookups and Calculations'!$F$9)</f>
        <v>1951878.888340465</v>
      </c>
      <c r="H5380" s="12">
        <f t="shared" si="168"/>
        <v>0</v>
      </c>
      <c r="I5380" s="12">
        <f t="shared" si="169"/>
        <v>0</v>
      </c>
      <c r="J5380" s="13">
        <f>(1 - Dashboard!$I$9) * H5380 * Dashboard!$I$8 * 'Lookups and Calculations'!$F$12</f>
        <v>0</v>
      </c>
      <c r="K5380" s="12">
        <f>(1 - Dashboard!$I$11) * I5380 * Dashboard!$I$10 * 'Lookups and Calculations'!$F$12</f>
        <v>0</v>
      </c>
      <c r="L5380" s="12">
        <f>(H5380 - I5380) * Dashboard!$I$13 * (Dashboard!$D$12 / 365) * 'Lookups and Calculations'!$F$12</f>
        <v>0</v>
      </c>
      <c r="M5380" s="3">
        <f>(G5380*2) * Dashboard!$I$13 * (Dashboard!$D$12 / 365) * 'Lookups and Calculations'!$F$12</f>
        <v>1602.0878730267946</v>
      </c>
      <c r="N5380" s="12">
        <f>H5380 * Dashboard!$I$14 * Dashboard!$I$15 * (Dashboard!$D$12 / 365) * 'Lookups and Calculations'!$F$12</f>
        <v>0</v>
      </c>
    </row>
    <row r="5381" spans="1:14" x14ac:dyDescent="0.35">
      <c r="A5381" s="2">
        <v>5380</v>
      </c>
      <c r="B5381" s="11">
        <v>0.80623437386193453</v>
      </c>
      <c r="C5381" s="11">
        <v>-1.682671520838368</v>
      </c>
      <c r="D5381" s="3">
        <f>B5381*Dashboard!$D$11*Dashboard!$D$10*SQRT(Dashboard!$D$12/365)</f>
        <v>200173.29462053403</v>
      </c>
      <c r="E5381" s="3">
        <f>IF(Dashboard!$I$3,C5381*Dashboard!$E$11*Dashboard!$E$10*SQRT(Dashboard!$D$12/365),0)</f>
        <v>-835553.31553760124</v>
      </c>
      <c r="F5381" s="3">
        <f>D5381+IF(Dashboard!$I$3,E5381,0)</f>
        <v>-635380.02091706719</v>
      </c>
      <c r="G5381" s="3">
        <f>IF(Dashboard!$I$4, ('Lookups and Calculations'!$F$9) / (1 - 'Lookups and Calculations'!$F$10), 'Lookups and Calculations'!$F$9)</f>
        <v>1951878.888340465</v>
      </c>
      <c r="H5381" s="12">
        <f t="shared" si="168"/>
        <v>0</v>
      </c>
      <c r="I5381" s="12">
        <f t="shared" si="169"/>
        <v>0</v>
      </c>
      <c r="J5381" s="13">
        <f>(1 - Dashboard!$I$9) * H5381 * Dashboard!$I$8 * 'Lookups and Calculations'!$F$12</f>
        <v>0</v>
      </c>
      <c r="K5381" s="12">
        <f>(1 - Dashboard!$I$11) * I5381 * Dashboard!$I$10 * 'Lookups and Calculations'!$F$12</f>
        <v>0</v>
      </c>
      <c r="L5381" s="12">
        <f>(H5381 - I5381) * Dashboard!$I$13 * (Dashboard!$D$12 / 365) * 'Lookups and Calculations'!$F$12</f>
        <v>0</v>
      </c>
      <c r="M5381" s="3">
        <f>(G5381*2) * Dashboard!$I$13 * (Dashboard!$D$12 / 365) * 'Lookups and Calculations'!$F$12</f>
        <v>1602.0878730267946</v>
      </c>
      <c r="N5381" s="12">
        <f>H5381 * Dashboard!$I$14 * Dashboard!$I$15 * (Dashboard!$D$12 / 365) * 'Lookups and Calculations'!$F$12</f>
        <v>0</v>
      </c>
    </row>
    <row r="5382" spans="1:14" x14ac:dyDescent="0.35">
      <c r="A5382" s="2">
        <v>5381</v>
      </c>
      <c r="B5382" s="11">
        <v>-1.1842402022831258</v>
      </c>
      <c r="C5382" s="11">
        <v>-0.47452658468645426</v>
      </c>
      <c r="D5382" s="3">
        <f>B5382*Dashboard!$D$11*Dashboard!$D$10*SQRT(Dashboard!$D$12/365)</f>
        <v>-294025.24947875226</v>
      </c>
      <c r="E5382" s="3">
        <f>IF(Dashboard!$I$3,C5382*Dashboard!$E$11*Dashboard!$E$10*SQRT(Dashboard!$D$12/365),0)</f>
        <v>-235632.5974709279</v>
      </c>
      <c r="F5382" s="3">
        <f>D5382+IF(Dashboard!$I$3,E5382,0)</f>
        <v>-529657.84694968013</v>
      </c>
      <c r="G5382" s="3">
        <f>IF(Dashboard!$I$4, ('Lookups and Calculations'!$F$9) / (1 - 'Lookups and Calculations'!$F$10), 'Lookups and Calculations'!$F$9)</f>
        <v>1951878.888340465</v>
      </c>
      <c r="H5382" s="12">
        <f t="shared" si="168"/>
        <v>0</v>
      </c>
      <c r="I5382" s="12">
        <f t="shared" si="169"/>
        <v>0</v>
      </c>
      <c r="J5382" s="13">
        <f>(1 - Dashboard!$I$9) * H5382 * Dashboard!$I$8 * 'Lookups and Calculations'!$F$12</f>
        <v>0</v>
      </c>
      <c r="K5382" s="12">
        <f>(1 - Dashboard!$I$11) * I5382 * Dashboard!$I$10 * 'Lookups and Calculations'!$F$12</f>
        <v>0</v>
      </c>
      <c r="L5382" s="12">
        <f>(H5382 - I5382) * Dashboard!$I$13 * (Dashboard!$D$12 / 365) * 'Lookups and Calculations'!$F$12</f>
        <v>0</v>
      </c>
      <c r="M5382" s="3">
        <f>(G5382*2) * Dashboard!$I$13 * (Dashboard!$D$12 / 365) * 'Lookups and Calculations'!$F$12</f>
        <v>1602.0878730267946</v>
      </c>
      <c r="N5382" s="12">
        <f>H5382 * Dashboard!$I$14 * Dashboard!$I$15 * (Dashboard!$D$12 / 365) * 'Lookups and Calculations'!$F$12</f>
        <v>0</v>
      </c>
    </row>
    <row r="5383" spans="1:14" x14ac:dyDescent="0.35">
      <c r="A5383" s="2">
        <v>5382</v>
      </c>
      <c r="B5383" s="11">
        <v>0.41570221380518924</v>
      </c>
      <c r="C5383" s="11">
        <v>-0.69887812292932994</v>
      </c>
      <c r="D5383" s="3">
        <f>B5383*Dashboard!$D$11*Dashboard!$D$10*SQRT(Dashboard!$D$12/365)</f>
        <v>103211.28001506455</v>
      </c>
      <c r="E5383" s="3">
        <f>IF(Dashboard!$I$3,C5383*Dashboard!$E$11*Dashboard!$E$10*SQRT(Dashboard!$D$12/365),0)</f>
        <v>-347037.3899710098</v>
      </c>
      <c r="F5383" s="3">
        <f>D5383+IF(Dashboard!$I$3,E5383,0)</f>
        <v>-243826.10995594526</v>
      </c>
      <c r="G5383" s="3">
        <f>IF(Dashboard!$I$4, ('Lookups and Calculations'!$F$9) / (1 - 'Lookups and Calculations'!$F$10), 'Lookups and Calculations'!$F$9)</f>
        <v>1951878.888340465</v>
      </c>
      <c r="H5383" s="12">
        <f t="shared" si="168"/>
        <v>0</v>
      </c>
      <c r="I5383" s="12">
        <f t="shared" si="169"/>
        <v>0</v>
      </c>
      <c r="J5383" s="13">
        <f>(1 - Dashboard!$I$9) * H5383 * Dashboard!$I$8 * 'Lookups and Calculations'!$F$12</f>
        <v>0</v>
      </c>
      <c r="K5383" s="12">
        <f>(1 - Dashboard!$I$11) * I5383 * Dashboard!$I$10 * 'Lookups and Calculations'!$F$12</f>
        <v>0</v>
      </c>
      <c r="L5383" s="12">
        <f>(H5383 - I5383) * Dashboard!$I$13 * (Dashboard!$D$12 / 365) * 'Lookups and Calculations'!$F$12</f>
        <v>0</v>
      </c>
      <c r="M5383" s="3">
        <f>(G5383*2) * Dashboard!$I$13 * (Dashboard!$D$12 / 365) * 'Lookups and Calculations'!$F$12</f>
        <v>1602.0878730267946</v>
      </c>
      <c r="N5383" s="12">
        <f>H5383 * Dashboard!$I$14 * Dashboard!$I$15 * (Dashboard!$D$12 / 365) * 'Lookups and Calculations'!$F$12</f>
        <v>0</v>
      </c>
    </row>
    <row r="5384" spans="1:14" x14ac:dyDescent="0.35">
      <c r="A5384" s="2">
        <v>5383</v>
      </c>
      <c r="B5384" s="11">
        <v>-0.38415608425872966</v>
      </c>
      <c r="C5384" s="11">
        <v>-0.22992470092841591</v>
      </c>
      <c r="D5384" s="3">
        <f>B5384*Dashboard!$D$11*Dashboard!$D$10*SQRT(Dashboard!$D$12/365)</f>
        <v>-95378.951242485637</v>
      </c>
      <c r="E5384" s="3">
        <f>IF(Dashboard!$I$3,C5384*Dashboard!$E$11*Dashboard!$E$10*SQRT(Dashboard!$D$12/365),0)</f>
        <v>-114172.22185409722</v>
      </c>
      <c r="F5384" s="3">
        <f>D5384+IF(Dashboard!$I$3,E5384,0)</f>
        <v>-209551.17309658288</v>
      </c>
      <c r="G5384" s="3">
        <f>IF(Dashboard!$I$4, ('Lookups and Calculations'!$F$9) / (1 - 'Lookups and Calculations'!$F$10), 'Lookups and Calculations'!$F$9)</f>
        <v>1951878.888340465</v>
      </c>
      <c r="H5384" s="12">
        <f t="shared" si="168"/>
        <v>0</v>
      </c>
      <c r="I5384" s="12">
        <f t="shared" si="169"/>
        <v>0</v>
      </c>
      <c r="J5384" s="13">
        <f>(1 - Dashboard!$I$9) * H5384 * Dashboard!$I$8 * 'Lookups and Calculations'!$F$12</f>
        <v>0</v>
      </c>
      <c r="K5384" s="12">
        <f>(1 - Dashboard!$I$11) * I5384 * Dashboard!$I$10 * 'Lookups and Calculations'!$F$12</f>
        <v>0</v>
      </c>
      <c r="L5384" s="12">
        <f>(H5384 - I5384) * Dashboard!$I$13 * (Dashboard!$D$12 / 365) * 'Lookups and Calculations'!$F$12</f>
        <v>0</v>
      </c>
      <c r="M5384" s="3">
        <f>(G5384*2) * Dashboard!$I$13 * (Dashboard!$D$12 / 365) * 'Lookups and Calculations'!$F$12</f>
        <v>1602.0878730267946</v>
      </c>
      <c r="N5384" s="12">
        <f>H5384 * Dashboard!$I$14 * Dashboard!$I$15 * (Dashboard!$D$12 / 365) * 'Lookups and Calculations'!$F$12</f>
        <v>0</v>
      </c>
    </row>
    <row r="5385" spans="1:14" x14ac:dyDescent="0.35">
      <c r="A5385" s="2">
        <v>5384</v>
      </c>
      <c r="B5385" s="11">
        <v>-0.60780909067564259</v>
      </c>
      <c r="C5385" s="11">
        <v>-2.5197582604233366</v>
      </c>
      <c r="D5385" s="3">
        <f>B5385*Dashboard!$D$11*Dashboard!$D$10*SQRT(Dashboard!$D$12/365)</f>
        <v>-150907.9147767637</v>
      </c>
      <c r="E5385" s="3">
        <f>IF(Dashboard!$I$3,C5385*Dashboard!$E$11*Dashboard!$E$10*SQRT(Dashboard!$D$12/365),0)</f>
        <v>-1251220.0645084872</v>
      </c>
      <c r="F5385" s="3">
        <f>D5385+IF(Dashboard!$I$3,E5385,0)</f>
        <v>-1402127.9792852509</v>
      </c>
      <c r="G5385" s="3">
        <f>IF(Dashboard!$I$4, ('Lookups and Calculations'!$F$9) / (1 - 'Lookups and Calculations'!$F$10), 'Lookups and Calculations'!$F$9)</f>
        <v>1951878.888340465</v>
      </c>
      <c r="H5385" s="12">
        <f t="shared" si="168"/>
        <v>0</v>
      </c>
      <c r="I5385" s="12">
        <f t="shared" si="169"/>
        <v>0</v>
      </c>
      <c r="J5385" s="13">
        <f>(1 - Dashboard!$I$9) * H5385 * Dashboard!$I$8 * 'Lookups and Calculations'!$F$12</f>
        <v>0</v>
      </c>
      <c r="K5385" s="12">
        <f>(1 - Dashboard!$I$11) * I5385 * Dashboard!$I$10 * 'Lookups and Calculations'!$F$12</f>
        <v>0</v>
      </c>
      <c r="L5385" s="12">
        <f>(H5385 - I5385) * Dashboard!$I$13 * (Dashboard!$D$12 / 365) * 'Lookups and Calculations'!$F$12</f>
        <v>0</v>
      </c>
      <c r="M5385" s="3">
        <f>(G5385*2) * Dashboard!$I$13 * (Dashboard!$D$12 / 365) * 'Lookups and Calculations'!$F$12</f>
        <v>1602.0878730267946</v>
      </c>
      <c r="N5385" s="12">
        <f>H5385 * Dashboard!$I$14 * Dashboard!$I$15 * (Dashboard!$D$12 / 365) * 'Lookups and Calculations'!$F$12</f>
        <v>0</v>
      </c>
    </row>
    <row r="5386" spans="1:14" x14ac:dyDescent="0.35">
      <c r="A5386" s="2">
        <v>5385</v>
      </c>
      <c r="B5386" s="11">
        <v>6.2320644569053459E-2</v>
      </c>
      <c r="C5386" s="11">
        <v>0.64509395566989447</v>
      </c>
      <c r="D5386" s="3">
        <f>B5386*Dashboard!$D$11*Dashboard!$D$10*SQRT(Dashboard!$D$12/365)</f>
        <v>15473.079728053148</v>
      </c>
      <c r="E5386" s="3">
        <f>IF(Dashboard!$I$3,C5386*Dashboard!$E$11*Dashboard!$E$10*SQRT(Dashboard!$D$12/365),0)</f>
        <v>320330.13384851976</v>
      </c>
      <c r="F5386" s="3">
        <f>D5386+IF(Dashboard!$I$3,E5386,0)</f>
        <v>335803.21357657289</v>
      </c>
      <c r="G5386" s="3">
        <f>IF(Dashboard!$I$4, ('Lookups and Calculations'!$F$9) / (1 - 'Lookups and Calculations'!$F$10), 'Lookups and Calculations'!$F$9)</f>
        <v>1951878.888340465</v>
      </c>
      <c r="H5386" s="12">
        <f t="shared" si="168"/>
        <v>0</v>
      </c>
      <c r="I5386" s="12">
        <f t="shared" si="169"/>
        <v>0</v>
      </c>
      <c r="J5386" s="13">
        <f>(1 - Dashboard!$I$9) * H5386 * Dashboard!$I$8 * 'Lookups and Calculations'!$F$12</f>
        <v>0</v>
      </c>
      <c r="K5386" s="12">
        <f>(1 - Dashboard!$I$11) * I5386 * Dashboard!$I$10 * 'Lookups and Calculations'!$F$12</f>
        <v>0</v>
      </c>
      <c r="L5386" s="12">
        <f>(H5386 - I5386) * Dashboard!$I$13 * (Dashboard!$D$12 / 365) * 'Lookups and Calculations'!$F$12</f>
        <v>0</v>
      </c>
      <c r="M5386" s="3">
        <f>(G5386*2) * Dashboard!$I$13 * (Dashboard!$D$12 / 365) * 'Lookups and Calculations'!$F$12</f>
        <v>1602.0878730267946</v>
      </c>
      <c r="N5386" s="12">
        <f>H5386 * Dashboard!$I$14 * Dashboard!$I$15 * (Dashboard!$D$12 / 365) * 'Lookups and Calculations'!$F$12</f>
        <v>0</v>
      </c>
    </row>
    <row r="5387" spans="1:14" x14ac:dyDescent="0.35">
      <c r="A5387" s="2">
        <v>5386</v>
      </c>
      <c r="B5387" s="11">
        <v>1.7862788355470185</v>
      </c>
      <c r="C5387" s="11">
        <v>-1.152533004007942</v>
      </c>
      <c r="D5387" s="3">
        <f>B5387*Dashboard!$D$11*Dashboard!$D$10*SQRT(Dashboard!$D$12/365)</f>
        <v>443500.46489534789</v>
      </c>
      <c r="E5387" s="3">
        <f>IF(Dashboard!$I$3,C5387*Dashboard!$E$11*Dashboard!$E$10*SQRT(Dashboard!$D$12/365),0)</f>
        <v>-572305.86055532959</v>
      </c>
      <c r="F5387" s="3">
        <f>D5387+IF(Dashboard!$I$3,E5387,0)</f>
        <v>-128805.3956599817</v>
      </c>
      <c r="G5387" s="3">
        <f>IF(Dashboard!$I$4, ('Lookups and Calculations'!$F$9) / (1 - 'Lookups and Calculations'!$F$10), 'Lookups and Calculations'!$F$9)</f>
        <v>1951878.888340465</v>
      </c>
      <c r="H5387" s="12">
        <f t="shared" si="168"/>
        <v>0</v>
      </c>
      <c r="I5387" s="12">
        <f t="shared" si="169"/>
        <v>0</v>
      </c>
      <c r="J5387" s="13">
        <f>(1 - Dashboard!$I$9) * H5387 * Dashboard!$I$8 * 'Lookups and Calculations'!$F$12</f>
        <v>0</v>
      </c>
      <c r="K5387" s="12">
        <f>(1 - Dashboard!$I$11) * I5387 * Dashboard!$I$10 * 'Lookups and Calculations'!$F$12</f>
        <v>0</v>
      </c>
      <c r="L5387" s="12">
        <f>(H5387 - I5387) * Dashboard!$I$13 * (Dashboard!$D$12 / 365) * 'Lookups and Calculations'!$F$12</f>
        <v>0</v>
      </c>
      <c r="M5387" s="3">
        <f>(G5387*2) * Dashboard!$I$13 * (Dashboard!$D$12 / 365) * 'Lookups and Calculations'!$F$12</f>
        <v>1602.0878730267946</v>
      </c>
      <c r="N5387" s="12">
        <f>H5387 * Dashboard!$I$14 * Dashboard!$I$15 * (Dashboard!$D$12 / 365) * 'Lookups and Calculations'!$F$12</f>
        <v>0</v>
      </c>
    </row>
    <row r="5388" spans="1:14" x14ac:dyDescent="0.35">
      <c r="A5388" s="2">
        <v>5387</v>
      </c>
      <c r="B5388" s="11">
        <v>0.99827728845670571</v>
      </c>
      <c r="C5388" s="11">
        <v>-1.9437041093009286</v>
      </c>
      <c r="D5388" s="3">
        <f>B5388*Dashboard!$D$11*Dashboard!$D$10*SQRT(Dashboard!$D$12/365)</f>
        <v>247854.04871543229</v>
      </c>
      <c r="E5388" s="3">
        <f>IF(Dashboard!$I$3,C5388*Dashboard!$E$11*Dashboard!$E$10*SQRT(Dashboard!$D$12/365),0)</f>
        <v>-965172.5799348416</v>
      </c>
      <c r="F5388" s="3">
        <f>D5388+IF(Dashboard!$I$3,E5388,0)</f>
        <v>-717318.53121940931</v>
      </c>
      <c r="G5388" s="3">
        <f>IF(Dashboard!$I$4, ('Lookups and Calculations'!$F$9) / (1 - 'Lookups and Calculations'!$F$10), 'Lookups and Calculations'!$F$9)</f>
        <v>1951878.888340465</v>
      </c>
      <c r="H5388" s="12">
        <f t="shared" si="168"/>
        <v>0</v>
      </c>
      <c r="I5388" s="12">
        <f t="shared" si="169"/>
        <v>0</v>
      </c>
      <c r="J5388" s="13">
        <f>(1 - Dashboard!$I$9) * H5388 * Dashboard!$I$8 * 'Lookups and Calculations'!$F$12</f>
        <v>0</v>
      </c>
      <c r="K5388" s="12">
        <f>(1 - Dashboard!$I$11) * I5388 * Dashboard!$I$10 * 'Lookups and Calculations'!$F$12</f>
        <v>0</v>
      </c>
      <c r="L5388" s="12">
        <f>(H5388 - I5388) * Dashboard!$I$13 * (Dashboard!$D$12 / 365) * 'Lookups and Calculations'!$F$12</f>
        <v>0</v>
      </c>
      <c r="M5388" s="3">
        <f>(G5388*2) * Dashboard!$I$13 * (Dashboard!$D$12 / 365) * 'Lookups and Calculations'!$F$12</f>
        <v>1602.0878730267946</v>
      </c>
      <c r="N5388" s="12">
        <f>H5388 * Dashboard!$I$14 * Dashboard!$I$15 * (Dashboard!$D$12 / 365) * 'Lookups and Calculations'!$F$12</f>
        <v>0</v>
      </c>
    </row>
    <row r="5389" spans="1:14" x14ac:dyDescent="0.35">
      <c r="A5389" s="2">
        <v>5388</v>
      </c>
      <c r="B5389" s="11">
        <v>0.40116055357612257</v>
      </c>
      <c r="C5389" s="11">
        <v>0.38182916899116137</v>
      </c>
      <c r="D5389" s="3">
        <f>B5389*Dashboard!$D$11*Dashboard!$D$10*SQRT(Dashboard!$D$12/365)</f>
        <v>99600.850924375423</v>
      </c>
      <c r="E5389" s="3">
        <f>IF(Dashboard!$I$3,C5389*Dashboard!$E$11*Dashboard!$E$10*SQRT(Dashboard!$D$12/365),0)</f>
        <v>189602.44121834033</v>
      </c>
      <c r="F5389" s="3">
        <f>D5389+IF(Dashboard!$I$3,E5389,0)</f>
        <v>289203.29214271577</v>
      </c>
      <c r="G5389" s="3">
        <f>IF(Dashboard!$I$4, ('Lookups and Calculations'!$F$9) / (1 - 'Lookups and Calculations'!$F$10), 'Lookups and Calculations'!$F$9)</f>
        <v>1951878.888340465</v>
      </c>
      <c r="H5389" s="12">
        <f t="shared" si="168"/>
        <v>0</v>
      </c>
      <c r="I5389" s="12">
        <f t="shared" si="169"/>
        <v>0</v>
      </c>
      <c r="J5389" s="13">
        <f>(1 - Dashboard!$I$9) * H5389 * Dashboard!$I$8 * 'Lookups and Calculations'!$F$12</f>
        <v>0</v>
      </c>
      <c r="K5389" s="12">
        <f>(1 - Dashboard!$I$11) * I5389 * Dashboard!$I$10 * 'Lookups and Calculations'!$F$12</f>
        <v>0</v>
      </c>
      <c r="L5389" s="12">
        <f>(H5389 - I5389) * Dashboard!$I$13 * (Dashboard!$D$12 / 365) * 'Lookups and Calculations'!$F$12</f>
        <v>0</v>
      </c>
      <c r="M5389" s="3">
        <f>(G5389*2) * Dashboard!$I$13 * (Dashboard!$D$12 / 365) * 'Lookups and Calculations'!$F$12</f>
        <v>1602.0878730267946</v>
      </c>
      <c r="N5389" s="12">
        <f>H5389 * Dashboard!$I$14 * Dashboard!$I$15 * (Dashboard!$D$12 / 365) * 'Lookups and Calculations'!$F$12</f>
        <v>0</v>
      </c>
    </row>
    <row r="5390" spans="1:14" x14ac:dyDescent="0.35">
      <c r="A5390" s="2">
        <v>5389</v>
      </c>
      <c r="B5390" s="11">
        <v>0.55371552992362372</v>
      </c>
      <c r="C5390" s="11">
        <v>-0.40304559538461976</v>
      </c>
      <c r="D5390" s="3">
        <f>B5390*Dashboard!$D$11*Dashboard!$D$10*SQRT(Dashboard!$D$12/365)</f>
        <v>137477.46995261149</v>
      </c>
      <c r="E5390" s="3">
        <f>IF(Dashboard!$I$3,C5390*Dashboard!$E$11*Dashboard!$E$10*SQRT(Dashboard!$D$12/365),0)</f>
        <v>-200137.74486933523</v>
      </c>
      <c r="F5390" s="3">
        <f>D5390+IF(Dashboard!$I$3,E5390,0)</f>
        <v>-62660.274916723749</v>
      </c>
      <c r="G5390" s="3">
        <f>IF(Dashboard!$I$4, ('Lookups and Calculations'!$F$9) / (1 - 'Lookups and Calculations'!$F$10), 'Lookups and Calculations'!$F$9)</f>
        <v>1951878.888340465</v>
      </c>
      <c r="H5390" s="12">
        <f t="shared" si="168"/>
        <v>0</v>
      </c>
      <c r="I5390" s="12">
        <f t="shared" si="169"/>
        <v>0</v>
      </c>
      <c r="J5390" s="13">
        <f>(1 - Dashboard!$I$9) * H5390 * Dashboard!$I$8 * 'Lookups and Calculations'!$F$12</f>
        <v>0</v>
      </c>
      <c r="K5390" s="12">
        <f>(1 - Dashboard!$I$11) * I5390 * Dashboard!$I$10 * 'Lookups and Calculations'!$F$12</f>
        <v>0</v>
      </c>
      <c r="L5390" s="12">
        <f>(H5390 - I5390) * Dashboard!$I$13 * (Dashboard!$D$12 / 365) * 'Lookups and Calculations'!$F$12</f>
        <v>0</v>
      </c>
      <c r="M5390" s="3">
        <f>(G5390*2) * Dashboard!$I$13 * (Dashboard!$D$12 / 365) * 'Lookups and Calculations'!$F$12</f>
        <v>1602.0878730267946</v>
      </c>
      <c r="N5390" s="12">
        <f>H5390 * Dashboard!$I$14 * Dashboard!$I$15 * (Dashboard!$D$12 / 365) * 'Lookups and Calculations'!$F$12</f>
        <v>0</v>
      </c>
    </row>
    <row r="5391" spans="1:14" x14ac:dyDescent="0.35">
      <c r="A5391" s="2">
        <v>5390</v>
      </c>
      <c r="B5391" s="11">
        <v>-0.92214203863138111</v>
      </c>
      <c r="C5391" s="11">
        <v>1.3225700111113758</v>
      </c>
      <c r="D5391" s="3">
        <f>B5391*Dashboard!$D$11*Dashboard!$D$10*SQRT(Dashboard!$D$12/365)</f>
        <v>-228951.05438973699</v>
      </c>
      <c r="E5391" s="3">
        <f>IF(Dashboard!$I$3,C5391*Dashboard!$E$11*Dashboard!$E$10*SQRT(Dashboard!$D$12/365),0)</f>
        <v>656740.03757080436</v>
      </c>
      <c r="F5391" s="3">
        <f>D5391+IF(Dashboard!$I$3,E5391,0)</f>
        <v>427788.98318106739</v>
      </c>
      <c r="G5391" s="3">
        <f>IF(Dashboard!$I$4, ('Lookups and Calculations'!$F$9) / (1 - 'Lookups and Calculations'!$F$10), 'Lookups and Calculations'!$F$9)</f>
        <v>1951878.888340465</v>
      </c>
      <c r="H5391" s="12">
        <f t="shared" si="168"/>
        <v>0</v>
      </c>
      <c r="I5391" s="12">
        <f t="shared" si="169"/>
        <v>0</v>
      </c>
      <c r="J5391" s="13">
        <f>(1 - Dashboard!$I$9) * H5391 * Dashboard!$I$8 * 'Lookups and Calculations'!$F$12</f>
        <v>0</v>
      </c>
      <c r="K5391" s="12">
        <f>(1 - Dashboard!$I$11) * I5391 * Dashboard!$I$10 * 'Lookups and Calculations'!$F$12</f>
        <v>0</v>
      </c>
      <c r="L5391" s="12">
        <f>(H5391 - I5391) * Dashboard!$I$13 * (Dashboard!$D$12 / 365) * 'Lookups and Calculations'!$F$12</f>
        <v>0</v>
      </c>
      <c r="M5391" s="3">
        <f>(G5391*2) * Dashboard!$I$13 * (Dashboard!$D$12 / 365) * 'Lookups and Calculations'!$F$12</f>
        <v>1602.0878730267946</v>
      </c>
      <c r="N5391" s="12">
        <f>H5391 * Dashboard!$I$14 * Dashboard!$I$15 * (Dashboard!$D$12 / 365) * 'Lookups and Calculations'!$F$12</f>
        <v>0</v>
      </c>
    </row>
    <row r="5392" spans="1:14" x14ac:dyDescent="0.35">
      <c r="A5392" s="2">
        <v>5391</v>
      </c>
      <c r="B5392" s="11">
        <v>0.55011679162375926</v>
      </c>
      <c r="C5392" s="11">
        <v>-0.59443379071203084</v>
      </c>
      <c r="D5392" s="3">
        <f>B5392*Dashboard!$D$11*Dashboard!$D$10*SQRT(Dashboard!$D$12/365)</f>
        <v>136583.96885005949</v>
      </c>
      <c r="E5392" s="3">
        <f>IF(Dashboard!$I$3,C5392*Dashboard!$E$11*Dashboard!$E$10*SQRT(Dashboard!$D$12/365),0)</f>
        <v>-295174.14334650262</v>
      </c>
      <c r="F5392" s="3">
        <f>D5392+IF(Dashboard!$I$3,E5392,0)</f>
        <v>-158590.17449644313</v>
      </c>
      <c r="G5392" s="3">
        <f>IF(Dashboard!$I$4, ('Lookups and Calculations'!$F$9) / (1 - 'Lookups and Calculations'!$F$10), 'Lookups and Calculations'!$F$9)</f>
        <v>1951878.888340465</v>
      </c>
      <c r="H5392" s="12">
        <f t="shared" si="168"/>
        <v>0</v>
      </c>
      <c r="I5392" s="12">
        <f t="shared" si="169"/>
        <v>0</v>
      </c>
      <c r="J5392" s="13">
        <f>(1 - Dashboard!$I$9) * H5392 * Dashboard!$I$8 * 'Lookups and Calculations'!$F$12</f>
        <v>0</v>
      </c>
      <c r="K5392" s="12">
        <f>(1 - Dashboard!$I$11) * I5392 * Dashboard!$I$10 * 'Lookups and Calculations'!$F$12</f>
        <v>0</v>
      </c>
      <c r="L5392" s="12">
        <f>(H5392 - I5392) * Dashboard!$I$13 * (Dashboard!$D$12 / 365) * 'Lookups and Calculations'!$F$12</f>
        <v>0</v>
      </c>
      <c r="M5392" s="3">
        <f>(G5392*2) * Dashboard!$I$13 * (Dashboard!$D$12 / 365) * 'Lookups and Calculations'!$F$12</f>
        <v>1602.0878730267946</v>
      </c>
      <c r="N5392" s="12">
        <f>H5392 * Dashboard!$I$14 * Dashboard!$I$15 * (Dashboard!$D$12 / 365) * 'Lookups and Calculations'!$F$12</f>
        <v>0</v>
      </c>
    </row>
    <row r="5393" spans="1:14" x14ac:dyDescent="0.35">
      <c r="A5393" s="2">
        <v>5392</v>
      </c>
      <c r="B5393" s="11">
        <v>1.0085344240344598</v>
      </c>
      <c r="C5393" s="11">
        <v>0.74573151040032715</v>
      </c>
      <c r="D5393" s="3">
        <f>B5393*Dashboard!$D$11*Dashboard!$D$10*SQRT(Dashboard!$D$12/365)</f>
        <v>250400.70845673495</v>
      </c>
      <c r="E5393" s="3">
        <f>IF(Dashboard!$I$3,C5393*Dashboard!$E$11*Dashboard!$E$10*SQRT(Dashboard!$D$12/365),0)</f>
        <v>370303.07359418931</v>
      </c>
      <c r="F5393" s="3">
        <f>D5393+IF(Dashboard!$I$3,E5393,0)</f>
        <v>620703.78205092426</v>
      </c>
      <c r="G5393" s="3">
        <f>IF(Dashboard!$I$4, ('Lookups and Calculations'!$F$9) / (1 - 'Lookups and Calculations'!$F$10), 'Lookups and Calculations'!$F$9)</f>
        <v>1951878.888340465</v>
      </c>
      <c r="H5393" s="12">
        <f t="shared" si="168"/>
        <v>0</v>
      </c>
      <c r="I5393" s="12">
        <f t="shared" si="169"/>
        <v>0</v>
      </c>
      <c r="J5393" s="13">
        <f>(1 - Dashboard!$I$9) * H5393 * Dashboard!$I$8 * 'Lookups and Calculations'!$F$12</f>
        <v>0</v>
      </c>
      <c r="K5393" s="12">
        <f>(1 - Dashboard!$I$11) * I5393 * Dashboard!$I$10 * 'Lookups and Calculations'!$F$12</f>
        <v>0</v>
      </c>
      <c r="L5393" s="12">
        <f>(H5393 - I5393) * Dashboard!$I$13 * (Dashboard!$D$12 / 365) * 'Lookups and Calculations'!$F$12</f>
        <v>0</v>
      </c>
      <c r="M5393" s="3">
        <f>(G5393*2) * Dashboard!$I$13 * (Dashboard!$D$12 / 365) * 'Lookups and Calculations'!$F$12</f>
        <v>1602.0878730267946</v>
      </c>
      <c r="N5393" s="12">
        <f>H5393 * Dashboard!$I$14 * Dashboard!$I$15 * (Dashboard!$D$12 / 365) * 'Lookups and Calculations'!$F$12</f>
        <v>0</v>
      </c>
    </row>
    <row r="5394" spans="1:14" x14ac:dyDescent="0.35">
      <c r="A5394" s="2">
        <v>5393</v>
      </c>
      <c r="B5394" s="11">
        <v>0.77852450543123497</v>
      </c>
      <c r="C5394" s="11">
        <v>-0.51721446379730718</v>
      </c>
      <c r="D5394" s="3">
        <f>B5394*Dashboard!$D$11*Dashboard!$D$10*SQRT(Dashboard!$D$12/365)</f>
        <v>193293.43953484084</v>
      </c>
      <c r="E5394" s="3">
        <f>IF(Dashboard!$I$3,C5394*Dashboard!$E$11*Dashboard!$E$10*SQRT(Dashboard!$D$12/365),0)</f>
        <v>-256829.84154538065</v>
      </c>
      <c r="F5394" s="3">
        <f>D5394+IF(Dashboard!$I$3,E5394,0)</f>
        <v>-63536.402010539809</v>
      </c>
      <c r="G5394" s="3">
        <f>IF(Dashboard!$I$4, ('Lookups and Calculations'!$F$9) / (1 - 'Lookups and Calculations'!$F$10), 'Lookups and Calculations'!$F$9)</f>
        <v>1951878.888340465</v>
      </c>
      <c r="H5394" s="12">
        <f t="shared" si="168"/>
        <v>0</v>
      </c>
      <c r="I5394" s="12">
        <f t="shared" si="169"/>
        <v>0</v>
      </c>
      <c r="J5394" s="13">
        <f>(1 - Dashboard!$I$9) * H5394 * Dashboard!$I$8 * 'Lookups and Calculations'!$F$12</f>
        <v>0</v>
      </c>
      <c r="K5394" s="12">
        <f>(1 - Dashboard!$I$11) * I5394 * Dashboard!$I$10 * 'Lookups and Calculations'!$F$12</f>
        <v>0</v>
      </c>
      <c r="L5394" s="12">
        <f>(H5394 - I5394) * Dashboard!$I$13 * (Dashboard!$D$12 / 365) * 'Lookups and Calculations'!$F$12</f>
        <v>0</v>
      </c>
      <c r="M5394" s="3">
        <f>(G5394*2) * Dashboard!$I$13 * (Dashboard!$D$12 / 365) * 'Lookups and Calculations'!$F$12</f>
        <v>1602.0878730267946</v>
      </c>
      <c r="N5394" s="12">
        <f>H5394 * Dashboard!$I$14 * Dashboard!$I$15 * (Dashboard!$D$12 / 365) * 'Lookups and Calculations'!$F$12</f>
        <v>0</v>
      </c>
    </row>
    <row r="5395" spans="1:14" x14ac:dyDescent="0.35">
      <c r="A5395" s="2">
        <v>5394</v>
      </c>
      <c r="B5395" s="11">
        <v>-0.58837482444304634</v>
      </c>
      <c r="C5395" s="11">
        <v>-0.93025672478497046</v>
      </c>
      <c r="D5395" s="3">
        <f>B5395*Dashboard!$D$11*Dashboard!$D$10*SQRT(Dashboard!$D$12/365)</f>
        <v>-146082.74082433491</v>
      </c>
      <c r="E5395" s="3">
        <f>IF(Dashboard!$I$3,C5395*Dashboard!$E$11*Dashboard!$E$10*SQRT(Dashboard!$D$12/365),0)</f>
        <v>-461931.56600639632</v>
      </c>
      <c r="F5395" s="3">
        <f>D5395+IF(Dashboard!$I$3,E5395,0)</f>
        <v>-608014.30683073122</v>
      </c>
      <c r="G5395" s="3">
        <f>IF(Dashboard!$I$4, ('Lookups and Calculations'!$F$9) / (1 - 'Lookups and Calculations'!$F$10), 'Lookups and Calculations'!$F$9)</f>
        <v>1951878.888340465</v>
      </c>
      <c r="H5395" s="12">
        <f t="shared" si="168"/>
        <v>0</v>
      </c>
      <c r="I5395" s="12">
        <f t="shared" si="169"/>
        <v>0</v>
      </c>
      <c r="J5395" s="13">
        <f>(1 - Dashboard!$I$9) * H5395 * Dashboard!$I$8 * 'Lookups and Calculations'!$F$12</f>
        <v>0</v>
      </c>
      <c r="K5395" s="12">
        <f>(1 - Dashboard!$I$11) * I5395 * Dashboard!$I$10 * 'Lookups and Calculations'!$F$12</f>
        <v>0</v>
      </c>
      <c r="L5395" s="12">
        <f>(H5395 - I5395) * Dashboard!$I$13 * (Dashboard!$D$12 / 365) * 'Lookups and Calculations'!$F$12</f>
        <v>0</v>
      </c>
      <c r="M5395" s="3">
        <f>(G5395*2) * Dashboard!$I$13 * (Dashboard!$D$12 / 365) * 'Lookups and Calculations'!$F$12</f>
        <v>1602.0878730267946</v>
      </c>
      <c r="N5395" s="12">
        <f>H5395 * Dashboard!$I$14 * Dashboard!$I$15 * (Dashboard!$D$12 / 365) * 'Lookups and Calculations'!$F$12</f>
        <v>0</v>
      </c>
    </row>
    <row r="5396" spans="1:14" x14ac:dyDescent="0.35">
      <c r="A5396" s="2">
        <v>5395</v>
      </c>
      <c r="B5396" s="11">
        <v>0.51010917120081389</v>
      </c>
      <c r="C5396" s="11">
        <v>-0.15770792372727382</v>
      </c>
      <c r="D5396" s="3">
        <f>B5396*Dashboard!$D$11*Dashboard!$D$10*SQRT(Dashboard!$D$12/365)</f>
        <v>126650.8061747601</v>
      </c>
      <c r="E5396" s="3">
        <f>IF(Dashboard!$I$3,C5396*Dashboard!$E$11*Dashboard!$E$10*SQRT(Dashboard!$D$12/365),0)</f>
        <v>-78312.003813566946</v>
      </c>
      <c r="F5396" s="3">
        <f>D5396+IF(Dashboard!$I$3,E5396,0)</f>
        <v>48338.802361193157</v>
      </c>
      <c r="G5396" s="3">
        <f>IF(Dashboard!$I$4, ('Lookups and Calculations'!$F$9) / (1 - 'Lookups and Calculations'!$F$10), 'Lookups and Calculations'!$F$9)</f>
        <v>1951878.888340465</v>
      </c>
      <c r="H5396" s="12">
        <f t="shared" si="168"/>
        <v>0</v>
      </c>
      <c r="I5396" s="12">
        <f t="shared" si="169"/>
        <v>0</v>
      </c>
      <c r="J5396" s="13">
        <f>(1 - Dashboard!$I$9) * H5396 * Dashboard!$I$8 * 'Lookups and Calculations'!$F$12</f>
        <v>0</v>
      </c>
      <c r="K5396" s="12">
        <f>(1 - Dashboard!$I$11) * I5396 * Dashboard!$I$10 * 'Lookups and Calculations'!$F$12</f>
        <v>0</v>
      </c>
      <c r="L5396" s="12">
        <f>(H5396 - I5396) * Dashboard!$I$13 * (Dashboard!$D$12 / 365) * 'Lookups and Calculations'!$F$12</f>
        <v>0</v>
      </c>
      <c r="M5396" s="3">
        <f>(G5396*2) * Dashboard!$I$13 * (Dashboard!$D$12 / 365) * 'Lookups and Calculations'!$F$12</f>
        <v>1602.0878730267946</v>
      </c>
      <c r="N5396" s="12">
        <f>H5396 * Dashboard!$I$14 * Dashboard!$I$15 * (Dashboard!$D$12 / 365) * 'Lookups and Calculations'!$F$12</f>
        <v>0</v>
      </c>
    </row>
    <row r="5397" spans="1:14" x14ac:dyDescent="0.35">
      <c r="A5397" s="2">
        <v>5396</v>
      </c>
      <c r="B5397" s="11">
        <v>2.0476200884363836E-3</v>
      </c>
      <c r="C5397" s="11">
        <v>1.1576558470247325</v>
      </c>
      <c r="D5397" s="3">
        <f>B5397*Dashboard!$D$11*Dashboard!$D$10*SQRT(Dashboard!$D$12/365)</f>
        <v>508.38673284313575</v>
      </c>
      <c r="E5397" s="3">
        <f>IF(Dashboard!$I$3,C5397*Dashboard!$E$11*Dashboard!$E$10*SQRT(Dashboard!$D$12/365),0)</f>
        <v>574849.67758357839</v>
      </c>
      <c r="F5397" s="3">
        <f>D5397+IF(Dashboard!$I$3,E5397,0)</f>
        <v>575358.06431642151</v>
      </c>
      <c r="G5397" s="3">
        <f>IF(Dashboard!$I$4, ('Lookups and Calculations'!$F$9) / (1 - 'Lookups and Calculations'!$F$10), 'Lookups and Calculations'!$F$9)</f>
        <v>1951878.888340465</v>
      </c>
      <c r="H5397" s="12">
        <f t="shared" si="168"/>
        <v>0</v>
      </c>
      <c r="I5397" s="12">
        <f t="shared" si="169"/>
        <v>0</v>
      </c>
      <c r="J5397" s="13">
        <f>(1 - Dashboard!$I$9) * H5397 * Dashboard!$I$8 * 'Lookups and Calculations'!$F$12</f>
        <v>0</v>
      </c>
      <c r="K5397" s="12">
        <f>(1 - Dashboard!$I$11) * I5397 * Dashboard!$I$10 * 'Lookups and Calculations'!$F$12</f>
        <v>0</v>
      </c>
      <c r="L5397" s="12">
        <f>(H5397 - I5397) * Dashboard!$I$13 * (Dashboard!$D$12 / 365) * 'Lookups and Calculations'!$F$12</f>
        <v>0</v>
      </c>
      <c r="M5397" s="3">
        <f>(G5397*2) * Dashboard!$I$13 * (Dashboard!$D$12 / 365) * 'Lookups and Calculations'!$F$12</f>
        <v>1602.0878730267946</v>
      </c>
      <c r="N5397" s="12">
        <f>H5397 * Dashboard!$I$14 * Dashboard!$I$15 * (Dashboard!$D$12 / 365) * 'Lookups and Calculations'!$F$12</f>
        <v>0</v>
      </c>
    </row>
    <row r="5398" spans="1:14" x14ac:dyDescent="0.35">
      <c r="A5398" s="2">
        <v>5397</v>
      </c>
      <c r="B5398" s="11">
        <v>0.63919491849490462</v>
      </c>
      <c r="C5398" s="11">
        <v>-1.1645576769502901</v>
      </c>
      <c r="D5398" s="3">
        <f>B5398*Dashboard!$D$11*Dashboard!$D$10*SQRT(Dashboard!$D$12/365)</f>
        <v>158700.44355332811</v>
      </c>
      <c r="E5398" s="3">
        <f>IF(Dashboard!$I$3,C5398*Dashboard!$E$11*Dashboard!$E$10*SQRT(Dashboard!$D$12/365),0)</f>
        <v>-578276.87463669258</v>
      </c>
      <c r="F5398" s="3">
        <f>D5398+IF(Dashboard!$I$3,E5398,0)</f>
        <v>-419576.43108336447</v>
      </c>
      <c r="G5398" s="3">
        <f>IF(Dashboard!$I$4, ('Lookups and Calculations'!$F$9) / (1 - 'Lookups and Calculations'!$F$10), 'Lookups and Calculations'!$F$9)</f>
        <v>1951878.888340465</v>
      </c>
      <c r="H5398" s="12">
        <f t="shared" si="168"/>
        <v>0</v>
      </c>
      <c r="I5398" s="12">
        <f t="shared" si="169"/>
        <v>0</v>
      </c>
      <c r="J5398" s="13">
        <f>(1 - Dashboard!$I$9) * H5398 * Dashboard!$I$8 * 'Lookups and Calculations'!$F$12</f>
        <v>0</v>
      </c>
      <c r="K5398" s="12">
        <f>(1 - Dashboard!$I$11) * I5398 * Dashboard!$I$10 * 'Lookups and Calculations'!$F$12</f>
        <v>0</v>
      </c>
      <c r="L5398" s="12">
        <f>(H5398 - I5398) * Dashboard!$I$13 * (Dashboard!$D$12 / 365) * 'Lookups and Calculations'!$F$12</f>
        <v>0</v>
      </c>
      <c r="M5398" s="3">
        <f>(G5398*2) * Dashboard!$I$13 * (Dashboard!$D$12 / 365) * 'Lookups and Calculations'!$F$12</f>
        <v>1602.0878730267946</v>
      </c>
      <c r="N5398" s="12">
        <f>H5398 * Dashboard!$I$14 * Dashboard!$I$15 * (Dashboard!$D$12 / 365) * 'Lookups and Calculations'!$F$12</f>
        <v>0</v>
      </c>
    </row>
    <row r="5399" spans="1:14" x14ac:dyDescent="0.35">
      <c r="A5399" s="2">
        <v>5398</v>
      </c>
      <c r="B5399" s="11">
        <v>-0.67597359143233804</v>
      </c>
      <c r="C5399" s="11">
        <v>-7.168392307069453E-2</v>
      </c>
      <c r="D5399" s="3">
        <f>B5399*Dashboard!$D$11*Dashboard!$D$10*SQRT(Dashboard!$D$12/365)</f>
        <v>-167831.91744272824</v>
      </c>
      <c r="E5399" s="3">
        <f>IF(Dashboard!$I$3,C5399*Dashboard!$E$11*Dashboard!$E$10*SQRT(Dashboard!$D$12/365),0)</f>
        <v>-35595.622110855562</v>
      </c>
      <c r="F5399" s="3">
        <f>D5399+IF(Dashboard!$I$3,E5399,0)</f>
        <v>-203427.5395535838</v>
      </c>
      <c r="G5399" s="3">
        <f>IF(Dashboard!$I$4, ('Lookups and Calculations'!$F$9) / (1 - 'Lookups and Calculations'!$F$10), 'Lookups and Calculations'!$F$9)</f>
        <v>1951878.888340465</v>
      </c>
      <c r="H5399" s="12">
        <f t="shared" si="168"/>
        <v>0</v>
      </c>
      <c r="I5399" s="12">
        <f t="shared" si="169"/>
        <v>0</v>
      </c>
      <c r="J5399" s="13">
        <f>(1 - Dashboard!$I$9) * H5399 * Dashboard!$I$8 * 'Lookups and Calculations'!$F$12</f>
        <v>0</v>
      </c>
      <c r="K5399" s="12">
        <f>(1 - Dashboard!$I$11) * I5399 * Dashboard!$I$10 * 'Lookups and Calculations'!$F$12</f>
        <v>0</v>
      </c>
      <c r="L5399" s="12">
        <f>(H5399 - I5399) * Dashboard!$I$13 * (Dashboard!$D$12 / 365) * 'Lookups and Calculations'!$F$12</f>
        <v>0</v>
      </c>
      <c r="M5399" s="3">
        <f>(G5399*2) * Dashboard!$I$13 * (Dashboard!$D$12 / 365) * 'Lookups and Calculations'!$F$12</f>
        <v>1602.0878730267946</v>
      </c>
      <c r="N5399" s="12">
        <f>H5399 * Dashboard!$I$14 * Dashboard!$I$15 * (Dashboard!$D$12 / 365) * 'Lookups and Calculations'!$F$12</f>
        <v>0</v>
      </c>
    </row>
    <row r="5400" spans="1:14" x14ac:dyDescent="0.35">
      <c r="A5400" s="2">
        <v>5399</v>
      </c>
      <c r="B5400" s="11">
        <v>0.46957773441078099</v>
      </c>
      <c r="C5400" s="11">
        <v>-0.34347647724762509</v>
      </c>
      <c r="D5400" s="3">
        <f>B5400*Dashboard!$D$11*Dashboard!$D$10*SQRT(Dashboard!$D$12/365)</f>
        <v>116587.58944647636</v>
      </c>
      <c r="E5400" s="3">
        <f>IF(Dashboard!$I$3,C5400*Dashboard!$E$11*Dashboard!$E$10*SQRT(Dashboard!$D$12/365),0)</f>
        <v>-170557.89309991908</v>
      </c>
      <c r="F5400" s="3">
        <f>D5400+IF(Dashboard!$I$3,E5400,0)</f>
        <v>-53970.303653442723</v>
      </c>
      <c r="G5400" s="3">
        <f>IF(Dashboard!$I$4, ('Lookups and Calculations'!$F$9) / (1 - 'Lookups and Calculations'!$F$10), 'Lookups and Calculations'!$F$9)</f>
        <v>1951878.888340465</v>
      </c>
      <c r="H5400" s="12">
        <f t="shared" si="168"/>
        <v>0</v>
      </c>
      <c r="I5400" s="12">
        <f t="shared" si="169"/>
        <v>0</v>
      </c>
      <c r="J5400" s="13">
        <f>(1 - Dashboard!$I$9) * H5400 * Dashboard!$I$8 * 'Lookups and Calculations'!$F$12</f>
        <v>0</v>
      </c>
      <c r="K5400" s="12">
        <f>(1 - Dashboard!$I$11) * I5400 * Dashboard!$I$10 * 'Lookups and Calculations'!$F$12</f>
        <v>0</v>
      </c>
      <c r="L5400" s="12">
        <f>(H5400 - I5400) * Dashboard!$I$13 * (Dashboard!$D$12 / 365) * 'Lookups and Calculations'!$F$12</f>
        <v>0</v>
      </c>
      <c r="M5400" s="3">
        <f>(G5400*2) * Dashboard!$I$13 * (Dashboard!$D$12 / 365) * 'Lookups and Calculations'!$F$12</f>
        <v>1602.0878730267946</v>
      </c>
      <c r="N5400" s="12">
        <f>H5400 * Dashboard!$I$14 * Dashboard!$I$15 * (Dashboard!$D$12 / 365) * 'Lookups and Calculations'!$F$12</f>
        <v>0</v>
      </c>
    </row>
    <row r="5401" spans="1:14" x14ac:dyDescent="0.35">
      <c r="A5401" s="2">
        <v>5400</v>
      </c>
      <c r="B5401" s="11">
        <v>0.15154108071543643</v>
      </c>
      <c r="C5401" s="11">
        <v>0.42767715465841039</v>
      </c>
      <c r="D5401" s="3">
        <f>B5401*Dashboard!$D$11*Dashboard!$D$10*SQRT(Dashboard!$D$12/365)</f>
        <v>37624.887229578577</v>
      </c>
      <c r="E5401" s="3">
        <f>IF(Dashboard!$I$3,C5401*Dashboard!$E$11*Dashboard!$E$10*SQRT(Dashboard!$D$12/365),0)</f>
        <v>212368.87896960368</v>
      </c>
      <c r="F5401" s="3">
        <f>D5401+IF(Dashboard!$I$3,E5401,0)</f>
        <v>249993.76619918225</v>
      </c>
      <c r="G5401" s="3">
        <f>IF(Dashboard!$I$4, ('Lookups and Calculations'!$F$9) / (1 - 'Lookups and Calculations'!$F$10), 'Lookups and Calculations'!$F$9)</f>
        <v>1951878.888340465</v>
      </c>
      <c r="H5401" s="12">
        <f t="shared" si="168"/>
        <v>0</v>
      </c>
      <c r="I5401" s="12">
        <f t="shared" si="169"/>
        <v>0</v>
      </c>
      <c r="J5401" s="13">
        <f>(1 - Dashboard!$I$9) * H5401 * Dashboard!$I$8 * 'Lookups and Calculations'!$F$12</f>
        <v>0</v>
      </c>
      <c r="K5401" s="12">
        <f>(1 - Dashboard!$I$11) * I5401 * Dashboard!$I$10 * 'Lookups and Calculations'!$F$12</f>
        <v>0</v>
      </c>
      <c r="L5401" s="12">
        <f>(H5401 - I5401) * Dashboard!$I$13 * (Dashboard!$D$12 / 365) * 'Lookups and Calculations'!$F$12</f>
        <v>0</v>
      </c>
      <c r="M5401" s="3">
        <f>(G5401*2) * Dashboard!$I$13 * (Dashboard!$D$12 / 365) * 'Lookups and Calculations'!$F$12</f>
        <v>1602.0878730267946</v>
      </c>
      <c r="N5401" s="12">
        <f>H5401 * Dashboard!$I$14 * Dashboard!$I$15 * (Dashboard!$D$12 / 365) * 'Lookups and Calculations'!$F$12</f>
        <v>0</v>
      </c>
    </row>
    <row r="5402" spans="1:14" x14ac:dyDescent="0.35">
      <c r="A5402" s="2">
        <v>5401</v>
      </c>
      <c r="B5402" s="11">
        <v>1.875223025429849</v>
      </c>
      <c r="C5402" s="11">
        <v>-1.1041487260854026</v>
      </c>
      <c r="D5402" s="3">
        <f>B5402*Dashboard!$D$11*Dashboard!$D$10*SQRT(Dashboard!$D$12/365)</f>
        <v>465583.6854865473</v>
      </c>
      <c r="E5402" s="3">
        <f>IF(Dashboard!$I$3,C5402*Dashboard!$E$11*Dashboard!$E$10*SQRT(Dashboard!$D$12/365),0)</f>
        <v>-548279.99256064941</v>
      </c>
      <c r="F5402" s="3">
        <f>D5402+IF(Dashboard!$I$3,E5402,0)</f>
        <v>-82696.307074102107</v>
      </c>
      <c r="G5402" s="3">
        <f>IF(Dashboard!$I$4, ('Lookups and Calculations'!$F$9) / (1 - 'Lookups and Calculations'!$F$10), 'Lookups and Calculations'!$F$9)</f>
        <v>1951878.888340465</v>
      </c>
      <c r="H5402" s="12">
        <f t="shared" si="168"/>
        <v>0</v>
      </c>
      <c r="I5402" s="12">
        <f t="shared" si="169"/>
        <v>0</v>
      </c>
      <c r="J5402" s="13">
        <f>(1 - Dashboard!$I$9) * H5402 * Dashboard!$I$8 * 'Lookups and Calculations'!$F$12</f>
        <v>0</v>
      </c>
      <c r="K5402" s="12">
        <f>(1 - Dashboard!$I$11) * I5402 * Dashboard!$I$10 * 'Lookups and Calculations'!$F$12</f>
        <v>0</v>
      </c>
      <c r="L5402" s="12">
        <f>(H5402 - I5402) * Dashboard!$I$13 * (Dashboard!$D$12 / 365) * 'Lookups and Calculations'!$F$12</f>
        <v>0</v>
      </c>
      <c r="M5402" s="3">
        <f>(G5402*2) * Dashboard!$I$13 * (Dashboard!$D$12 / 365) * 'Lookups and Calculations'!$F$12</f>
        <v>1602.0878730267946</v>
      </c>
      <c r="N5402" s="12">
        <f>H5402 * Dashboard!$I$14 * Dashboard!$I$15 * (Dashboard!$D$12 / 365) * 'Lookups and Calculations'!$F$12</f>
        <v>0</v>
      </c>
    </row>
    <row r="5403" spans="1:14" x14ac:dyDescent="0.35">
      <c r="A5403" s="2">
        <v>5402</v>
      </c>
      <c r="B5403" s="11">
        <v>0.23999690505865304</v>
      </c>
      <c r="C5403" s="11">
        <v>0.79127928716001261</v>
      </c>
      <c r="D5403" s="3">
        <f>B5403*Dashboard!$D$11*Dashboard!$D$10*SQRT(Dashboard!$D$12/365)</f>
        <v>59586.855561865399</v>
      </c>
      <c r="E5403" s="3">
        <f>IF(Dashboard!$I$3,C5403*Dashboard!$E$11*Dashboard!$E$10*SQRT(Dashboard!$D$12/365),0)</f>
        <v>392920.43854962639</v>
      </c>
      <c r="F5403" s="3">
        <f>D5403+IF(Dashboard!$I$3,E5403,0)</f>
        <v>452507.29411149176</v>
      </c>
      <c r="G5403" s="3">
        <f>IF(Dashboard!$I$4, ('Lookups and Calculations'!$F$9) / (1 - 'Lookups and Calculations'!$F$10), 'Lookups and Calculations'!$F$9)</f>
        <v>1951878.888340465</v>
      </c>
      <c r="H5403" s="12">
        <f t="shared" si="168"/>
        <v>0</v>
      </c>
      <c r="I5403" s="12">
        <f t="shared" si="169"/>
        <v>0</v>
      </c>
      <c r="J5403" s="13">
        <f>(1 - Dashboard!$I$9) * H5403 * Dashboard!$I$8 * 'Lookups and Calculations'!$F$12</f>
        <v>0</v>
      </c>
      <c r="K5403" s="12">
        <f>(1 - Dashboard!$I$11) * I5403 * Dashboard!$I$10 * 'Lookups and Calculations'!$F$12</f>
        <v>0</v>
      </c>
      <c r="L5403" s="12">
        <f>(H5403 - I5403) * Dashboard!$I$13 * (Dashboard!$D$12 / 365) * 'Lookups and Calculations'!$F$12</f>
        <v>0</v>
      </c>
      <c r="M5403" s="3">
        <f>(G5403*2) * Dashboard!$I$13 * (Dashboard!$D$12 / 365) * 'Lookups and Calculations'!$F$12</f>
        <v>1602.0878730267946</v>
      </c>
      <c r="N5403" s="12">
        <f>H5403 * Dashboard!$I$14 * Dashboard!$I$15 * (Dashboard!$D$12 / 365) * 'Lookups and Calculations'!$F$12</f>
        <v>0</v>
      </c>
    </row>
    <row r="5404" spans="1:14" x14ac:dyDescent="0.35">
      <c r="A5404" s="2">
        <v>5403</v>
      </c>
      <c r="B5404" s="11">
        <v>-0.88591974184142075</v>
      </c>
      <c r="C5404" s="11">
        <v>2.577399205498403</v>
      </c>
      <c r="D5404" s="3">
        <f>B5404*Dashboard!$D$11*Dashboard!$D$10*SQRT(Dashboard!$D$12/365)</f>
        <v>-219957.7185531148</v>
      </c>
      <c r="E5404" s="3">
        <f>IF(Dashboard!$I$3,C5404*Dashboard!$E$11*Dashboard!$E$10*SQRT(Dashboard!$D$12/365),0)</f>
        <v>1279842.4558497258</v>
      </c>
      <c r="F5404" s="3">
        <f>D5404+IF(Dashboard!$I$3,E5404,0)</f>
        <v>1059884.7372966111</v>
      </c>
      <c r="G5404" s="3">
        <f>IF(Dashboard!$I$4, ('Lookups and Calculations'!$F$9) / (1 - 'Lookups and Calculations'!$F$10), 'Lookups and Calculations'!$F$9)</f>
        <v>1951878.888340465</v>
      </c>
      <c r="H5404" s="12">
        <f t="shared" si="168"/>
        <v>0</v>
      </c>
      <c r="I5404" s="12">
        <f t="shared" si="169"/>
        <v>0</v>
      </c>
      <c r="J5404" s="13">
        <f>(1 - Dashboard!$I$9) * H5404 * Dashboard!$I$8 * 'Lookups and Calculations'!$F$12</f>
        <v>0</v>
      </c>
      <c r="K5404" s="12">
        <f>(1 - Dashboard!$I$11) * I5404 * Dashboard!$I$10 * 'Lookups and Calculations'!$F$12</f>
        <v>0</v>
      </c>
      <c r="L5404" s="12">
        <f>(H5404 - I5404) * Dashboard!$I$13 * (Dashboard!$D$12 / 365) * 'Lookups and Calculations'!$F$12</f>
        <v>0</v>
      </c>
      <c r="M5404" s="3">
        <f>(G5404*2) * Dashboard!$I$13 * (Dashboard!$D$12 / 365) * 'Lookups and Calculations'!$F$12</f>
        <v>1602.0878730267946</v>
      </c>
      <c r="N5404" s="12">
        <f>H5404 * Dashboard!$I$14 * Dashboard!$I$15 * (Dashboard!$D$12 / 365) * 'Lookups and Calculations'!$F$12</f>
        <v>0</v>
      </c>
    </row>
    <row r="5405" spans="1:14" x14ac:dyDescent="0.35">
      <c r="A5405" s="2">
        <v>5404</v>
      </c>
      <c r="B5405" s="11">
        <v>0.58100338870498502</v>
      </c>
      <c r="C5405" s="11">
        <v>0.11556401325421854</v>
      </c>
      <c r="D5405" s="3">
        <f>B5405*Dashboard!$D$11*Dashboard!$D$10*SQRT(Dashboard!$D$12/365)</f>
        <v>144252.54773705284</v>
      </c>
      <c r="E5405" s="3">
        <f>IF(Dashboard!$I$3,C5405*Dashboard!$E$11*Dashboard!$E$10*SQRT(Dashboard!$D$12/365),0)</f>
        <v>57384.874727828028</v>
      </c>
      <c r="F5405" s="3">
        <f>D5405+IF(Dashboard!$I$3,E5405,0)</f>
        <v>201637.42246488086</v>
      </c>
      <c r="G5405" s="3">
        <f>IF(Dashboard!$I$4, ('Lookups and Calculations'!$F$9) / (1 - 'Lookups and Calculations'!$F$10), 'Lookups and Calculations'!$F$9)</f>
        <v>1951878.888340465</v>
      </c>
      <c r="H5405" s="12">
        <f t="shared" si="168"/>
        <v>0</v>
      </c>
      <c r="I5405" s="12">
        <f t="shared" si="169"/>
        <v>0</v>
      </c>
      <c r="J5405" s="13">
        <f>(1 - Dashboard!$I$9) * H5405 * Dashboard!$I$8 * 'Lookups and Calculations'!$F$12</f>
        <v>0</v>
      </c>
      <c r="K5405" s="12">
        <f>(1 - Dashboard!$I$11) * I5405 * Dashboard!$I$10 * 'Lookups and Calculations'!$F$12</f>
        <v>0</v>
      </c>
      <c r="L5405" s="12">
        <f>(H5405 - I5405) * Dashboard!$I$13 * (Dashboard!$D$12 / 365) * 'Lookups and Calculations'!$F$12</f>
        <v>0</v>
      </c>
      <c r="M5405" s="3">
        <f>(G5405*2) * Dashboard!$I$13 * (Dashboard!$D$12 / 365) * 'Lookups and Calculations'!$F$12</f>
        <v>1602.0878730267946</v>
      </c>
      <c r="N5405" s="12">
        <f>H5405 * Dashboard!$I$14 * Dashboard!$I$15 * (Dashboard!$D$12 / 365) * 'Lookups and Calculations'!$F$12</f>
        <v>0</v>
      </c>
    </row>
    <row r="5406" spans="1:14" x14ac:dyDescent="0.35">
      <c r="A5406" s="2">
        <v>5405</v>
      </c>
      <c r="B5406" s="11">
        <v>0.68889827622973165</v>
      </c>
      <c r="C5406" s="11">
        <v>-3.0501659621640238</v>
      </c>
      <c r="D5406" s="3">
        <f>B5406*Dashboard!$D$11*Dashboard!$D$10*SQRT(Dashboard!$D$12/365)</f>
        <v>171040.88101672396</v>
      </c>
      <c r="E5406" s="3">
        <f>IF(Dashboard!$I$3,C5406*Dashboard!$E$11*Dashboard!$E$10*SQRT(Dashboard!$D$12/365),0)</f>
        <v>-1514601.1869008725</v>
      </c>
      <c r="F5406" s="3">
        <f>D5406+IF(Dashboard!$I$3,E5406,0)</f>
        <v>-1343560.3058841485</v>
      </c>
      <c r="G5406" s="3">
        <f>IF(Dashboard!$I$4, ('Lookups and Calculations'!$F$9) / (1 - 'Lookups and Calculations'!$F$10), 'Lookups and Calculations'!$F$9)</f>
        <v>1951878.888340465</v>
      </c>
      <c r="H5406" s="12">
        <f t="shared" si="168"/>
        <v>0</v>
      </c>
      <c r="I5406" s="12">
        <f t="shared" si="169"/>
        <v>0</v>
      </c>
      <c r="J5406" s="13">
        <f>(1 - Dashboard!$I$9) * H5406 * Dashboard!$I$8 * 'Lookups and Calculations'!$F$12</f>
        <v>0</v>
      </c>
      <c r="K5406" s="12">
        <f>(1 - Dashboard!$I$11) * I5406 * Dashboard!$I$10 * 'Lookups and Calculations'!$F$12</f>
        <v>0</v>
      </c>
      <c r="L5406" s="12">
        <f>(H5406 - I5406) * Dashboard!$I$13 * (Dashboard!$D$12 / 365) * 'Lookups and Calculations'!$F$12</f>
        <v>0</v>
      </c>
      <c r="M5406" s="3">
        <f>(G5406*2) * Dashboard!$I$13 * (Dashboard!$D$12 / 365) * 'Lookups and Calculations'!$F$12</f>
        <v>1602.0878730267946</v>
      </c>
      <c r="N5406" s="12">
        <f>H5406 * Dashboard!$I$14 * Dashboard!$I$15 * (Dashboard!$D$12 / 365) * 'Lookups and Calculations'!$F$12</f>
        <v>0</v>
      </c>
    </row>
    <row r="5407" spans="1:14" x14ac:dyDescent="0.35">
      <c r="A5407" s="2">
        <v>5406</v>
      </c>
      <c r="B5407" s="11">
        <v>0.96258334390985967</v>
      </c>
      <c r="C5407" s="11">
        <v>-1.5183099094295482</v>
      </c>
      <c r="D5407" s="3">
        <f>B5407*Dashboard!$D$11*Dashboard!$D$10*SQRT(Dashboard!$D$12/365)</f>
        <v>238991.89310710743</v>
      </c>
      <c r="E5407" s="3">
        <f>IF(Dashboard!$I$3,C5407*Dashboard!$E$11*Dashboard!$E$10*SQRT(Dashboard!$D$12/365),0)</f>
        <v>-753937.33306033327</v>
      </c>
      <c r="F5407" s="3">
        <f>D5407+IF(Dashboard!$I$3,E5407,0)</f>
        <v>-514945.43995322584</v>
      </c>
      <c r="G5407" s="3">
        <f>IF(Dashboard!$I$4, ('Lookups and Calculations'!$F$9) / (1 - 'Lookups and Calculations'!$F$10), 'Lookups and Calculations'!$F$9)</f>
        <v>1951878.888340465</v>
      </c>
      <c r="H5407" s="12">
        <f t="shared" si="168"/>
        <v>0</v>
      </c>
      <c r="I5407" s="12">
        <f t="shared" si="169"/>
        <v>0</v>
      </c>
      <c r="J5407" s="13">
        <f>(1 - Dashboard!$I$9) * H5407 * Dashboard!$I$8 * 'Lookups and Calculations'!$F$12</f>
        <v>0</v>
      </c>
      <c r="K5407" s="12">
        <f>(1 - Dashboard!$I$11) * I5407 * Dashboard!$I$10 * 'Lookups and Calculations'!$F$12</f>
        <v>0</v>
      </c>
      <c r="L5407" s="12">
        <f>(H5407 - I5407) * Dashboard!$I$13 * (Dashboard!$D$12 / 365) * 'Lookups and Calculations'!$F$12</f>
        <v>0</v>
      </c>
      <c r="M5407" s="3">
        <f>(G5407*2) * Dashboard!$I$13 * (Dashboard!$D$12 / 365) * 'Lookups and Calculations'!$F$12</f>
        <v>1602.0878730267946</v>
      </c>
      <c r="N5407" s="12">
        <f>H5407 * Dashboard!$I$14 * Dashboard!$I$15 * (Dashboard!$D$12 / 365) * 'Lookups and Calculations'!$F$12</f>
        <v>0</v>
      </c>
    </row>
    <row r="5408" spans="1:14" x14ac:dyDescent="0.35">
      <c r="A5408" s="2">
        <v>5407</v>
      </c>
      <c r="B5408" s="11">
        <v>1.1704320844217397</v>
      </c>
      <c r="C5408" s="11">
        <v>0.9852869191119793</v>
      </c>
      <c r="D5408" s="3">
        <f>B5408*Dashboard!$D$11*Dashboard!$D$10*SQRT(Dashboard!$D$12/365)</f>
        <v>290596.94558297272</v>
      </c>
      <c r="E5408" s="3">
        <f>IF(Dashboard!$I$3,C5408*Dashboard!$E$11*Dashboard!$E$10*SQRT(Dashboard!$D$12/365),0)</f>
        <v>489257.55373197544</v>
      </c>
      <c r="F5408" s="3">
        <f>D5408+IF(Dashboard!$I$3,E5408,0)</f>
        <v>779854.49931494822</v>
      </c>
      <c r="G5408" s="3">
        <f>IF(Dashboard!$I$4, ('Lookups and Calculations'!$F$9) / (1 - 'Lookups and Calculations'!$F$10), 'Lookups and Calculations'!$F$9)</f>
        <v>1951878.888340465</v>
      </c>
      <c r="H5408" s="12">
        <f t="shared" si="168"/>
        <v>0</v>
      </c>
      <c r="I5408" s="12">
        <f t="shared" si="169"/>
        <v>0</v>
      </c>
      <c r="J5408" s="13">
        <f>(1 - Dashboard!$I$9) * H5408 * Dashboard!$I$8 * 'Lookups and Calculations'!$F$12</f>
        <v>0</v>
      </c>
      <c r="K5408" s="12">
        <f>(1 - Dashboard!$I$11) * I5408 * Dashboard!$I$10 * 'Lookups and Calculations'!$F$12</f>
        <v>0</v>
      </c>
      <c r="L5408" s="12">
        <f>(H5408 - I5408) * Dashboard!$I$13 * (Dashboard!$D$12 / 365) * 'Lookups and Calculations'!$F$12</f>
        <v>0</v>
      </c>
      <c r="M5408" s="3">
        <f>(G5408*2) * Dashboard!$I$13 * (Dashboard!$D$12 / 365) * 'Lookups and Calculations'!$F$12</f>
        <v>1602.0878730267946</v>
      </c>
      <c r="N5408" s="12">
        <f>H5408 * Dashboard!$I$14 * Dashboard!$I$15 * (Dashboard!$D$12 / 365) * 'Lookups and Calculations'!$F$12</f>
        <v>0</v>
      </c>
    </row>
    <row r="5409" spans="1:14" x14ac:dyDescent="0.35">
      <c r="A5409" s="2">
        <v>5408</v>
      </c>
      <c r="B5409" s="11">
        <v>1.5688786764851086</v>
      </c>
      <c r="C5409" s="11">
        <v>-1.1373635158771882</v>
      </c>
      <c r="D5409" s="3">
        <f>B5409*Dashboard!$D$11*Dashboard!$D$10*SQRT(Dashboard!$D$12/365)</f>
        <v>389523.96934852953</v>
      </c>
      <c r="E5409" s="3">
        <f>IF(Dashboard!$I$3,C5409*Dashboard!$E$11*Dashboard!$E$10*SQRT(Dashboard!$D$12/365),0)</f>
        <v>-564773.24593287229</v>
      </c>
      <c r="F5409" s="3">
        <f>D5409+IF(Dashboard!$I$3,E5409,0)</f>
        <v>-175249.27658434276</v>
      </c>
      <c r="G5409" s="3">
        <f>IF(Dashboard!$I$4, ('Lookups and Calculations'!$F$9) / (1 - 'Lookups and Calculations'!$F$10), 'Lookups and Calculations'!$F$9)</f>
        <v>1951878.888340465</v>
      </c>
      <c r="H5409" s="12">
        <f t="shared" si="168"/>
        <v>0</v>
      </c>
      <c r="I5409" s="12">
        <f t="shared" si="169"/>
        <v>0</v>
      </c>
      <c r="J5409" s="13">
        <f>(1 - Dashboard!$I$9) * H5409 * Dashboard!$I$8 * 'Lookups and Calculations'!$F$12</f>
        <v>0</v>
      </c>
      <c r="K5409" s="12">
        <f>(1 - Dashboard!$I$11) * I5409 * Dashboard!$I$10 * 'Lookups and Calculations'!$F$12</f>
        <v>0</v>
      </c>
      <c r="L5409" s="12">
        <f>(H5409 - I5409) * Dashboard!$I$13 * (Dashboard!$D$12 / 365) * 'Lookups and Calculations'!$F$12</f>
        <v>0</v>
      </c>
      <c r="M5409" s="3">
        <f>(G5409*2) * Dashboard!$I$13 * (Dashboard!$D$12 / 365) * 'Lookups and Calculations'!$F$12</f>
        <v>1602.0878730267946</v>
      </c>
      <c r="N5409" s="12">
        <f>H5409 * Dashboard!$I$14 * Dashboard!$I$15 * (Dashboard!$D$12 / 365) * 'Lookups and Calculations'!$F$12</f>
        <v>0</v>
      </c>
    </row>
    <row r="5410" spans="1:14" x14ac:dyDescent="0.35">
      <c r="A5410" s="2">
        <v>5409</v>
      </c>
      <c r="B5410" s="11">
        <v>0.71882048459459968</v>
      </c>
      <c r="C5410" s="11">
        <v>-0.8063991923530045</v>
      </c>
      <c r="D5410" s="3">
        <f>B5410*Dashboard!$D$11*Dashboard!$D$10*SQRT(Dashboard!$D$12/365)</f>
        <v>178470.01976954952</v>
      </c>
      <c r="E5410" s="3">
        <f>IF(Dashboard!$I$3,C5410*Dashboard!$E$11*Dashboard!$E$10*SQRT(Dashboard!$D$12/365),0)</f>
        <v>-400428.43209332402</v>
      </c>
      <c r="F5410" s="3">
        <f>D5410+IF(Dashboard!$I$3,E5410,0)</f>
        <v>-221958.41232377451</v>
      </c>
      <c r="G5410" s="3">
        <f>IF(Dashboard!$I$4, ('Lookups and Calculations'!$F$9) / (1 - 'Lookups and Calculations'!$F$10), 'Lookups and Calculations'!$F$9)</f>
        <v>1951878.888340465</v>
      </c>
      <c r="H5410" s="12">
        <f t="shared" si="168"/>
        <v>0</v>
      </c>
      <c r="I5410" s="12">
        <f t="shared" si="169"/>
        <v>0</v>
      </c>
      <c r="J5410" s="13">
        <f>(1 - Dashboard!$I$9) * H5410 * Dashboard!$I$8 * 'Lookups and Calculations'!$F$12</f>
        <v>0</v>
      </c>
      <c r="K5410" s="12">
        <f>(1 - Dashboard!$I$11) * I5410 * Dashboard!$I$10 * 'Lookups and Calculations'!$F$12</f>
        <v>0</v>
      </c>
      <c r="L5410" s="12">
        <f>(H5410 - I5410) * Dashboard!$I$13 * (Dashboard!$D$12 / 365) * 'Lookups and Calculations'!$F$12</f>
        <v>0</v>
      </c>
      <c r="M5410" s="3">
        <f>(G5410*2) * Dashboard!$I$13 * (Dashboard!$D$12 / 365) * 'Lookups and Calculations'!$F$12</f>
        <v>1602.0878730267946</v>
      </c>
      <c r="N5410" s="12">
        <f>H5410 * Dashboard!$I$14 * Dashboard!$I$15 * (Dashboard!$D$12 / 365) * 'Lookups and Calculations'!$F$12</f>
        <v>0</v>
      </c>
    </row>
    <row r="5411" spans="1:14" x14ac:dyDescent="0.35">
      <c r="A5411" s="2">
        <v>5410</v>
      </c>
      <c r="B5411" s="11">
        <v>2.5816899779519074</v>
      </c>
      <c r="C5411" s="11">
        <v>0.54443376373337182</v>
      </c>
      <c r="D5411" s="3">
        <f>B5411*Dashboard!$D$11*Dashboard!$D$10*SQRT(Dashboard!$D$12/365)</f>
        <v>640986.54848961474</v>
      </c>
      <c r="E5411" s="3">
        <f>IF(Dashboard!$I$3,C5411*Dashboard!$E$11*Dashboard!$E$10*SQRT(Dashboard!$D$12/365),0)</f>
        <v>270345.95329181332</v>
      </c>
      <c r="F5411" s="3">
        <f>D5411+IF(Dashboard!$I$3,E5411,0)</f>
        <v>911332.501781428</v>
      </c>
      <c r="G5411" s="3">
        <f>IF(Dashboard!$I$4, ('Lookups and Calculations'!$F$9) / (1 - 'Lookups and Calculations'!$F$10), 'Lookups and Calculations'!$F$9)</f>
        <v>1951878.888340465</v>
      </c>
      <c r="H5411" s="12">
        <f t="shared" si="168"/>
        <v>0</v>
      </c>
      <c r="I5411" s="12">
        <f t="shared" si="169"/>
        <v>0</v>
      </c>
      <c r="J5411" s="13">
        <f>(1 - Dashboard!$I$9) * H5411 * Dashboard!$I$8 * 'Lookups and Calculations'!$F$12</f>
        <v>0</v>
      </c>
      <c r="K5411" s="12">
        <f>(1 - Dashboard!$I$11) * I5411 * Dashboard!$I$10 * 'Lookups and Calculations'!$F$12</f>
        <v>0</v>
      </c>
      <c r="L5411" s="12">
        <f>(H5411 - I5411) * Dashboard!$I$13 * (Dashboard!$D$12 / 365) * 'Lookups and Calculations'!$F$12</f>
        <v>0</v>
      </c>
      <c r="M5411" s="3">
        <f>(G5411*2) * Dashboard!$I$13 * (Dashboard!$D$12 / 365) * 'Lookups and Calculations'!$F$12</f>
        <v>1602.0878730267946</v>
      </c>
      <c r="N5411" s="12">
        <f>H5411 * Dashboard!$I$14 * Dashboard!$I$15 * (Dashboard!$D$12 / 365) * 'Lookups and Calculations'!$F$12</f>
        <v>0</v>
      </c>
    </row>
    <row r="5412" spans="1:14" x14ac:dyDescent="0.35">
      <c r="A5412" s="2">
        <v>5411</v>
      </c>
      <c r="B5412" s="11">
        <v>-1.5747036936478558</v>
      </c>
      <c r="C5412" s="11">
        <v>-3.9717059629340495E-2</v>
      </c>
      <c r="D5412" s="3">
        <f>B5412*Dashboard!$D$11*Dashboard!$D$10*SQRT(Dashboard!$D$12/365)</f>
        <v>-390970.21490005933</v>
      </c>
      <c r="E5412" s="3">
        <f>IF(Dashboard!$I$3,C5412*Dashboard!$E$11*Dashboard!$E$10*SQRT(Dashboard!$D$12/365),0)</f>
        <v>-19722.043456328149</v>
      </c>
      <c r="F5412" s="3">
        <f>D5412+IF(Dashboard!$I$3,E5412,0)</f>
        <v>-410692.25835638749</v>
      </c>
      <c r="G5412" s="3">
        <f>IF(Dashboard!$I$4, ('Lookups and Calculations'!$F$9) / (1 - 'Lookups and Calculations'!$F$10), 'Lookups and Calculations'!$F$9)</f>
        <v>1951878.888340465</v>
      </c>
      <c r="H5412" s="12">
        <f t="shared" si="168"/>
        <v>0</v>
      </c>
      <c r="I5412" s="12">
        <f t="shared" si="169"/>
        <v>0</v>
      </c>
      <c r="J5412" s="13">
        <f>(1 - Dashboard!$I$9) * H5412 * Dashboard!$I$8 * 'Lookups and Calculations'!$F$12</f>
        <v>0</v>
      </c>
      <c r="K5412" s="12">
        <f>(1 - Dashboard!$I$11) * I5412 * Dashboard!$I$10 * 'Lookups and Calculations'!$F$12</f>
        <v>0</v>
      </c>
      <c r="L5412" s="12">
        <f>(H5412 - I5412) * Dashboard!$I$13 * (Dashboard!$D$12 / 365) * 'Lookups and Calculations'!$F$12</f>
        <v>0</v>
      </c>
      <c r="M5412" s="3">
        <f>(G5412*2) * Dashboard!$I$13 * (Dashboard!$D$12 / 365) * 'Lookups and Calculations'!$F$12</f>
        <v>1602.0878730267946</v>
      </c>
      <c r="N5412" s="12">
        <f>H5412 * Dashboard!$I$14 * Dashboard!$I$15 * (Dashboard!$D$12 / 365) * 'Lookups and Calculations'!$F$12</f>
        <v>0</v>
      </c>
    </row>
    <row r="5413" spans="1:14" x14ac:dyDescent="0.35">
      <c r="A5413" s="2">
        <v>5412</v>
      </c>
      <c r="B5413" s="11">
        <v>1.7068215814114374</v>
      </c>
      <c r="C5413" s="11">
        <v>0.5936349354012016</v>
      </c>
      <c r="D5413" s="3">
        <f>B5413*Dashboard!$D$11*Dashboard!$D$10*SQRT(Dashboard!$D$12/365)</f>
        <v>423772.67747091345</v>
      </c>
      <c r="E5413" s="3">
        <f>IF(Dashboard!$I$3,C5413*Dashboard!$E$11*Dashboard!$E$10*SQRT(Dashboard!$D$12/365),0)</f>
        <v>294777.46093087248</v>
      </c>
      <c r="F5413" s="3">
        <f>D5413+IF(Dashboard!$I$3,E5413,0)</f>
        <v>718550.13840178587</v>
      </c>
      <c r="G5413" s="3">
        <f>IF(Dashboard!$I$4, ('Lookups and Calculations'!$F$9) / (1 - 'Lookups and Calculations'!$F$10), 'Lookups and Calculations'!$F$9)</f>
        <v>1951878.888340465</v>
      </c>
      <c r="H5413" s="12">
        <f t="shared" si="168"/>
        <v>0</v>
      </c>
      <c r="I5413" s="12">
        <f t="shared" si="169"/>
        <v>0</v>
      </c>
      <c r="J5413" s="13">
        <f>(1 - Dashboard!$I$9) * H5413 * Dashboard!$I$8 * 'Lookups and Calculations'!$F$12</f>
        <v>0</v>
      </c>
      <c r="K5413" s="12">
        <f>(1 - Dashboard!$I$11) * I5413 * Dashboard!$I$10 * 'Lookups and Calculations'!$F$12</f>
        <v>0</v>
      </c>
      <c r="L5413" s="12">
        <f>(H5413 - I5413) * Dashboard!$I$13 * (Dashboard!$D$12 / 365) * 'Lookups and Calculations'!$F$12</f>
        <v>0</v>
      </c>
      <c r="M5413" s="3">
        <f>(G5413*2) * Dashboard!$I$13 * (Dashboard!$D$12 / 365) * 'Lookups and Calculations'!$F$12</f>
        <v>1602.0878730267946</v>
      </c>
      <c r="N5413" s="12">
        <f>H5413 * Dashboard!$I$14 * Dashboard!$I$15 * (Dashboard!$D$12 / 365) * 'Lookups and Calculations'!$F$12</f>
        <v>0</v>
      </c>
    </row>
    <row r="5414" spans="1:14" x14ac:dyDescent="0.35">
      <c r="A5414" s="2">
        <v>5413</v>
      </c>
      <c r="B5414" s="11">
        <v>0.14744031580085318</v>
      </c>
      <c r="C5414" s="11">
        <v>0.19741138503861189</v>
      </c>
      <c r="D5414" s="3">
        <f>B5414*Dashboard!$D$11*Dashboard!$D$10*SQRT(Dashboard!$D$12/365)</f>
        <v>36606.742072253655</v>
      </c>
      <c r="E5414" s="3">
        <f>IF(Dashboard!$I$3,C5414*Dashboard!$E$11*Dashboard!$E$10*SQRT(Dashboard!$D$12/365),0)</f>
        <v>98027.294841062772</v>
      </c>
      <c r="F5414" s="3">
        <f>D5414+IF(Dashboard!$I$3,E5414,0)</f>
        <v>134634.03691331643</v>
      </c>
      <c r="G5414" s="3">
        <f>IF(Dashboard!$I$4, ('Lookups and Calculations'!$F$9) / (1 - 'Lookups and Calculations'!$F$10), 'Lookups and Calculations'!$F$9)</f>
        <v>1951878.888340465</v>
      </c>
      <c r="H5414" s="12">
        <f t="shared" si="168"/>
        <v>0</v>
      </c>
      <c r="I5414" s="12">
        <f t="shared" si="169"/>
        <v>0</v>
      </c>
      <c r="J5414" s="13">
        <f>(1 - Dashboard!$I$9) * H5414 * Dashboard!$I$8 * 'Lookups and Calculations'!$F$12</f>
        <v>0</v>
      </c>
      <c r="K5414" s="12">
        <f>(1 - Dashboard!$I$11) * I5414 * Dashboard!$I$10 * 'Lookups and Calculations'!$F$12</f>
        <v>0</v>
      </c>
      <c r="L5414" s="12">
        <f>(H5414 - I5414) * Dashboard!$I$13 * (Dashboard!$D$12 / 365) * 'Lookups and Calculations'!$F$12</f>
        <v>0</v>
      </c>
      <c r="M5414" s="3">
        <f>(G5414*2) * Dashboard!$I$13 * (Dashboard!$D$12 / 365) * 'Lookups and Calculations'!$F$12</f>
        <v>1602.0878730267946</v>
      </c>
      <c r="N5414" s="12">
        <f>H5414 * Dashboard!$I$14 * Dashboard!$I$15 * (Dashboard!$D$12 / 365) * 'Lookups and Calculations'!$F$12</f>
        <v>0</v>
      </c>
    </row>
    <row r="5415" spans="1:14" x14ac:dyDescent="0.35">
      <c r="A5415" s="2">
        <v>5414</v>
      </c>
      <c r="B5415" s="11">
        <v>-1.1121474065023702</v>
      </c>
      <c r="C5415" s="11">
        <v>-1.5137762143118376</v>
      </c>
      <c r="D5415" s="3">
        <f>B5415*Dashboard!$D$11*Dashboard!$D$10*SQRT(Dashboard!$D$12/365)</f>
        <v>-276125.92278456385</v>
      </c>
      <c r="E5415" s="3">
        <f>IF(Dashboard!$I$3,C5415*Dashboard!$E$11*Dashboard!$E$10*SQRT(Dashboard!$D$12/365),0)</f>
        <v>-751686.06539440632</v>
      </c>
      <c r="F5415" s="3">
        <f>D5415+IF(Dashboard!$I$3,E5415,0)</f>
        <v>-1027811.9881789702</v>
      </c>
      <c r="G5415" s="3">
        <f>IF(Dashboard!$I$4, ('Lookups and Calculations'!$F$9) / (1 - 'Lookups and Calculations'!$F$10), 'Lookups and Calculations'!$F$9)</f>
        <v>1951878.888340465</v>
      </c>
      <c r="H5415" s="12">
        <f t="shared" si="168"/>
        <v>0</v>
      </c>
      <c r="I5415" s="12">
        <f t="shared" si="169"/>
        <v>0</v>
      </c>
      <c r="J5415" s="13">
        <f>(1 - Dashboard!$I$9) * H5415 * Dashboard!$I$8 * 'Lookups and Calculations'!$F$12</f>
        <v>0</v>
      </c>
      <c r="K5415" s="12">
        <f>(1 - Dashboard!$I$11) * I5415 * Dashboard!$I$10 * 'Lookups and Calculations'!$F$12</f>
        <v>0</v>
      </c>
      <c r="L5415" s="12">
        <f>(H5415 - I5415) * Dashboard!$I$13 * (Dashboard!$D$12 / 365) * 'Lookups and Calculations'!$F$12</f>
        <v>0</v>
      </c>
      <c r="M5415" s="3">
        <f>(G5415*2) * Dashboard!$I$13 * (Dashboard!$D$12 / 365) * 'Lookups and Calculations'!$F$12</f>
        <v>1602.0878730267946</v>
      </c>
      <c r="N5415" s="12">
        <f>H5415 * Dashboard!$I$14 * Dashboard!$I$15 * (Dashboard!$D$12 / 365) * 'Lookups and Calculations'!$F$12</f>
        <v>0</v>
      </c>
    </row>
    <row r="5416" spans="1:14" x14ac:dyDescent="0.35">
      <c r="A5416" s="2">
        <v>5415</v>
      </c>
      <c r="B5416" s="11">
        <v>-0.96446660158596553</v>
      </c>
      <c r="C5416" s="11">
        <v>-1.2664138845749631</v>
      </c>
      <c r="D5416" s="3">
        <f>B5416*Dashboard!$D$11*Dashboard!$D$10*SQRT(Dashboard!$D$12/365)</f>
        <v>-239459.47164985767</v>
      </c>
      <c r="E5416" s="3">
        <f>IF(Dashboard!$I$3,C5416*Dashboard!$E$11*Dashboard!$E$10*SQRT(Dashboard!$D$12/365),0)</f>
        <v>-628854.95296922338</v>
      </c>
      <c r="F5416" s="3">
        <f>D5416+IF(Dashboard!$I$3,E5416,0)</f>
        <v>-868314.42461908108</v>
      </c>
      <c r="G5416" s="3">
        <f>IF(Dashboard!$I$4, ('Lookups and Calculations'!$F$9) / (1 - 'Lookups and Calculations'!$F$10), 'Lookups and Calculations'!$F$9)</f>
        <v>1951878.888340465</v>
      </c>
      <c r="H5416" s="12">
        <f t="shared" si="168"/>
        <v>0</v>
      </c>
      <c r="I5416" s="12">
        <f t="shared" si="169"/>
        <v>0</v>
      </c>
      <c r="J5416" s="13">
        <f>(1 - Dashboard!$I$9) * H5416 * Dashboard!$I$8 * 'Lookups and Calculations'!$F$12</f>
        <v>0</v>
      </c>
      <c r="K5416" s="12">
        <f>(1 - Dashboard!$I$11) * I5416 * Dashboard!$I$10 * 'Lookups and Calculations'!$F$12</f>
        <v>0</v>
      </c>
      <c r="L5416" s="12">
        <f>(H5416 - I5416) * Dashboard!$I$13 * (Dashboard!$D$12 / 365) * 'Lookups and Calculations'!$F$12</f>
        <v>0</v>
      </c>
      <c r="M5416" s="3">
        <f>(G5416*2) * Dashboard!$I$13 * (Dashboard!$D$12 / 365) * 'Lookups and Calculations'!$F$12</f>
        <v>1602.0878730267946</v>
      </c>
      <c r="N5416" s="12">
        <f>H5416 * Dashboard!$I$14 * Dashboard!$I$15 * (Dashboard!$D$12 / 365) * 'Lookups and Calculations'!$F$12</f>
        <v>0</v>
      </c>
    </row>
    <row r="5417" spans="1:14" x14ac:dyDescent="0.35">
      <c r="A5417" s="2">
        <v>5416</v>
      </c>
      <c r="B5417" s="11">
        <v>0.69745613359997582</v>
      </c>
      <c r="C5417" s="11">
        <v>1.0360056456693569</v>
      </c>
      <c r="D5417" s="3">
        <f>B5417*Dashboard!$D$11*Dashboard!$D$10*SQRT(Dashboard!$D$12/365)</f>
        <v>173165.64096275397</v>
      </c>
      <c r="E5417" s="3">
        <f>IF(Dashboard!$I$3,C5417*Dashboard!$E$11*Dashboard!$E$10*SQRT(Dashboard!$D$12/365),0)</f>
        <v>514442.62378875486</v>
      </c>
      <c r="F5417" s="3">
        <f>D5417+IF(Dashboard!$I$3,E5417,0)</f>
        <v>687608.26475150883</v>
      </c>
      <c r="G5417" s="3">
        <f>IF(Dashboard!$I$4, ('Lookups and Calculations'!$F$9) / (1 - 'Lookups and Calculations'!$F$10), 'Lookups and Calculations'!$F$9)</f>
        <v>1951878.888340465</v>
      </c>
      <c r="H5417" s="12">
        <f t="shared" si="168"/>
        <v>0</v>
      </c>
      <c r="I5417" s="12">
        <f t="shared" si="169"/>
        <v>0</v>
      </c>
      <c r="J5417" s="13">
        <f>(1 - Dashboard!$I$9) * H5417 * Dashboard!$I$8 * 'Lookups and Calculations'!$F$12</f>
        <v>0</v>
      </c>
      <c r="K5417" s="12">
        <f>(1 - Dashboard!$I$11) * I5417 * Dashboard!$I$10 * 'Lookups and Calculations'!$F$12</f>
        <v>0</v>
      </c>
      <c r="L5417" s="12">
        <f>(H5417 - I5417) * Dashboard!$I$13 * (Dashboard!$D$12 / 365) * 'Lookups and Calculations'!$F$12</f>
        <v>0</v>
      </c>
      <c r="M5417" s="3">
        <f>(G5417*2) * Dashboard!$I$13 * (Dashboard!$D$12 / 365) * 'Lookups and Calculations'!$F$12</f>
        <v>1602.0878730267946</v>
      </c>
      <c r="N5417" s="12">
        <f>H5417 * Dashboard!$I$14 * Dashboard!$I$15 * (Dashboard!$D$12 / 365) * 'Lookups and Calculations'!$F$12</f>
        <v>0</v>
      </c>
    </row>
    <row r="5418" spans="1:14" x14ac:dyDescent="0.35">
      <c r="A5418" s="2">
        <v>5417</v>
      </c>
      <c r="B5418" s="11">
        <v>-1.338191024675327</v>
      </c>
      <c r="C5418" s="11">
        <v>0.67727925839119896</v>
      </c>
      <c r="D5418" s="3">
        <f>B5418*Dashboard!$D$11*Dashboard!$D$10*SQRT(Dashboard!$D$12/365)</f>
        <v>-332248.43162884121</v>
      </c>
      <c r="E5418" s="3">
        <f>IF(Dashboard!$I$3,C5418*Dashboard!$E$11*Dashboard!$E$10*SQRT(Dashboard!$D$12/365),0)</f>
        <v>336312.18148368056</v>
      </c>
      <c r="F5418" s="3">
        <f>D5418+IF(Dashboard!$I$3,E5418,0)</f>
        <v>4063.7498548393487</v>
      </c>
      <c r="G5418" s="3">
        <f>IF(Dashboard!$I$4, ('Lookups and Calculations'!$F$9) / (1 - 'Lookups and Calculations'!$F$10), 'Lookups and Calculations'!$F$9)</f>
        <v>1951878.888340465</v>
      </c>
      <c r="H5418" s="12">
        <f t="shared" si="168"/>
        <v>0</v>
      </c>
      <c r="I5418" s="12">
        <f t="shared" si="169"/>
        <v>0</v>
      </c>
      <c r="J5418" s="13">
        <f>(1 - Dashboard!$I$9) * H5418 * Dashboard!$I$8 * 'Lookups and Calculations'!$F$12</f>
        <v>0</v>
      </c>
      <c r="K5418" s="12">
        <f>(1 - Dashboard!$I$11) * I5418 * Dashboard!$I$10 * 'Lookups and Calculations'!$F$12</f>
        <v>0</v>
      </c>
      <c r="L5418" s="12">
        <f>(H5418 - I5418) * Dashboard!$I$13 * (Dashboard!$D$12 / 365) * 'Lookups and Calculations'!$F$12</f>
        <v>0</v>
      </c>
      <c r="M5418" s="3">
        <f>(G5418*2) * Dashboard!$I$13 * (Dashboard!$D$12 / 365) * 'Lookups and Calculations'!$F$12</f>
        <v>1602.0878730267946</v>
      </c>
      <c r="N5418" s="12">
        <f>H5418 * Dashboard!$I$14 * Dashboard!$I$15 * (Dashboard!$D$12 / 365) * 'Lookups and Calculations'!$F$12</f>
        <v>0</v>
      </c>
    </row>
    <row r="5419" spans="1:14" x14ac:dyDescent="0.35">
      <c r="A5419" s="2">
        <v>5418</v>
      </c>
      <c r="B5419" s="11">
        <v>0.88130241635530893</v>
      </c>
      <c r="C5419" s="11">
        <v>1.589111267040233</v>
      </c>
      <c r="D5419" s="3">
        <f>B5419*Dashboard!$D$11*Dashboard!$D$10*SQRT(Dashboard!$D$12/365)</f>
        <v>218811.32082454485</v>
      </c>
      <c r="E5419" s="3">
        <f>IF(Dashboard!$I$3,C5419*Dashboard!$E$11*Dashboard!$E$10*SQRT(Dashboard!$D$12/365),0)</f>
        <v>789094.70534812019</v>
      </c>
      <c r="F5419" s="3">
        <f>D5419+IF(Dashboard!$I$3,E5419,0)</f>
        <v>1007906.0261726651</v>
      </c>
      <c r="G5419" s="3">
        <f>IF(Dashboard!$I$4, ('Lookups and Calculations'!$F$9) / (1 - 'Lookups and Calculations'!$F$10), 'Lookups and Calculations'!$F$9)</f>
        <v>1951878.888340465</v>
      </c>
      <c r="H5419" s="12">
        <f t="shared" si="168"/>
        <v>0</v>
      </c>
      <c r="I5419" s="12">
        <f t="shared" si="169"/>
        <v>0</v>
      </c>
      <c r="J5419" s="13">
        <f>(1 - Dashboard!$I$9) * H5419 * Dashboard!$I$8 * 'Lookups and Calculations'!$F$12</f>
        <v>0</v>
      </c>
      <c r="K5419" s="12">
        <f>(1 - Dashboard!$I$11) * I5419 * Dashboard!$I$10 * 'Lookups and Calculations'!$F$12</f>
        <v>0</v>
      </c>
      <c r="L5419" s="12">
        <f>(H5419 - I5419) * Dashboard!$I$13 * (Dashboard!$D$12 / 365) * 'Lookups and Calculations'!$F$12</f>
        <v>0</v>
      </c>
      <c r="M5419" s="3">
        <f>(G5419*2) * Dashboard!$I$13 * (Dashboard!$D$12 / 365) * 'Lookups and Calculations'!$F$12</f>
        <v>1602.0878730267946</v>
      </c>
      <c r="N5419" s="12">
        <f>H5419 * Dashboard!$I$14 * Dashboard!$I$15 * (Dashboard!$D$12 / 365) * 'Lookups and Calculations'!$F$12</f>
        <v>0</v>
      </c>
    </row>
    <row r="5420" spans="1:14" x14ac:dyDescent="0.35">
      <c r="A5420" s="2">
        <v>5419</v>
      </c>
      <c r="B5420" s="11">
        <v>-0.54525266758700508</v>
      </c>
      <c r="C5420" s="11">
        <v>1.5540169715120882</v>
      </c>
      <c r="D5420" s="3">
        <f>B5420*Dashboard!$D$11*Dashboard!$D$10*SQRT(Dashboard!$D$12/365)</f>
        <v>-135376.29554134645</v>
      </c>
      <c r="E5420" s="3">
        <f>IF(Dashboard!$I$3,C5420*Dashboard!$E$11*Dashboard!$E$10*SQRT(Dashboard!$D$12/365),0)</f>
        <v>771668.15796685347</v>
      </c>
      <c r="F5420" s="3">
        <f>D5420+IF(Dashboard!$I$3,E5420,0)</f>
        <v>636291.86242550705</v>
      </c>
      <c r="G5420" s="3">
        <f>IF(Dashboard!$I$4, ('Lookups and Calculations'!$F$9) / (1 - 'Lookups and Calculations'!$F$10), 'Lookups and Calculations'!$F$9)</f>
        <v>1951878.888340465</v>
      </c>
      <c r="H5420" s="12">
        <f t="shared" si="168"/>
        <v>0</v>
      </c>
      <c r="I5420" s="12">
        <f t="shared" si="169"/>
        <v>0</v>
      </c>
      <c r="J5420" s="13">
        <f>(1 - Dashboard!$I$9) * H5420 * Dashboard!$I$8 * 'Lookups and Calculations'!$F$12</f>
        <v>0</v>
      </c>
      <c r="K5420" s="12">
        <f>(1 - Dashboard!$I$11) * I5420 * Dashboard!$I$10 * 'Lookups and Calculations'!$F$12</f>
        <v>0</v>
      </c>
      <c r="L5420" s="12">
        <f>(H5420 - I5420) * Dashboard!$I$13 * (Dashboard!$D$12 / 365) * 'Lookups and Calculations'!$F$12</f>
        <v>0</v>
      </c>
      <c r="M5420" s="3">
        <f>(G5420*2) * Dashboard!$I$13 * (Dashboard!$D$12 / 365) * 'Lookups and Calculations'!$F$12</f>
        <v>1602.0878730267946</v>
      </c>
      <c r="N5420" s="12">
        <f>H5420 * Dashboard!$I$14 * Dashboard!$I$15 * (Dashboard!$D$12 / 365) * 'Lookups and Calculations'!$F$12</f>
        <v>0</v>
      </c>
    </row>
    <row r="5421" spans="1:14" x14ac:dyDescent="0.35">
      <c r="A5421" s="2">
        <v>5420</v>
      </c>
      <c r="B5421" s="11">
        <v>-1.2512449784296522</v>
      </c>
      <c r="C5421" s="11">
        <v>0.60005935001496269</v>
      </c>
      <c r="D5421" s="3">
        <f>B5421*Dashboard!$D$11*Dashboard!$D$10*SQRT(Dashboard!$D$12/365)</f>
        <v>-310661.31366975687</v>
      </c>
      <c r="E5421" s="3">
        <f>IF(Dashboard!$I$3,C5421*Dashboard!$E$11*Dashboard!$E$10*SQRT(Dashboard!$D$12/365),0)</f>
        <v>297967.59094997554</v>
      </c>
      <c r="F5421" s="3">
        <f>D5421+IF(Dashboard!$I$3,E5421,0)</f>
        <v>-12693.722719781334</v>
      </c>
      <c r="G5421" s="3">
        <f>IF(Dashboard!$I$4, ('Lookups and Calculations'!$F$9) / (1 - 'Lookups and Calculations'!$F$10), 'Lookups and Calculations'!$F$9)</f>
        <v>1951878.888340465</v>
      </c>
      <c r="H5421" s="12">
        <f t="shared" si="168"/>
        <v>0</v>
      </c>
      <c r="I5421" s="12">
        <f t="shared" si="169"/>
        <v>0</v>
      </c>
      <c r="J5421" s="13">
        <f>(1 - Dashboard!$I$9) * H5421 * Dashboard!$I$8 * 'Lookups and Calculations'!$F$12</f>
        <v>0</v>
      </c>
      <c r="K5421" s="12">
        <f>(1 - Dashboard!$I$11) * I5421 * Dashboard!$I$10 * 'Lookups and Calculations'!$F$12</f>
        <v>0</v>
      </c>
      <c r="L5421" s="12">
        <f>(H5421 - I5421) * Dashboard!$I$13 * (Dashboard!$D$12 / 365) * 'Lookups and Calculations'!$F$12</f>
        <v>0</v>
      </c>
      <c r="M5421" s="3">
        <f>(G5421*2) * Dashboard!$I$13 * (Dashboard!$D$12 / 365) * 'Lookups and Calculations'!$F$12</f>
        <v>1602.0878730267946</v>
      </c>
      <c r="N5421" s="12">
        <f>H5421 * Dashboard!$I$14 * Dashboard!$I$15 * (Dashboard!$D$12 / 365) * 'Lookups and Calculations'!$F$12</f>
        <v>0</v>
      </c>
    </row>
    <row r="5422" spans="1:14" x14ac:dyDescent="0.35">
      <c r="A5422" s="2">
        <v>5421</v>
      </c>
      <c r="B5422" s="11">
        <v>-0.83596470732299455</v>
      </c>
      <c r="C5422" s="11">
        <v>0.52746930414755555</v>
      </c>
      <c r="D5422" s="3">
        <f>B5422*Dashboard!$D$11*Dashboard!$D$10*SQRT(Dashboard!$D$12/365)</f>
        <v>-207554.7943332796</v>
      </c>
      <c r="E5422" s="3">
        <f>IF(Dashboard!$I$3,C5422*Dashboard!$E$11*Dashboard!$E$10*SQRT(Dashboard!$D$12/365),0)</f>
        <v>261922.02130170623</v>
      </c>
      <c r="F5422" s="3">
        <f>D5422+IF(Dashboard!$I$3,E5422,0)</f>
        <v>54367.226968426636</v>
      </c>
      <c r="G5422" s="3">
        <f>IF(Dashboard!$I$4, ('Lookups and Calculations'!$F$9) / (1 - 'Lookups and Calculations'!$F$10), 'Lookups and Calculations'!$F$9)</f>
        <v>1951878.888340465</v>
      </c>
      <c r="H5422" s="12">
        <f t="shared" si="168"/>
        <v>0</v>
      </c>
      <c r="I5422" s="12">
        <f t="shared" si="169"/>
        <v>0</v>
      </c>
      <c r="J5422" s="13">
        <f>(1 - Dashboard!$I$9) * H5422 * Dashboard!$I$8 * 'Lookups and Calculations'!$F$12</f>
        <v>0</v>
      </c>
      <c r="K5422" s="12">
        <f>(1 - Dashboard!$I$11) * I5422 * Dashboard!$I$10 * 'Lookups and Calculations'!$F$12</f>
        <v>0</v>
      </c>
      <c r="L5422" s="12">
        <f>(H5422 - I5422) * Dashboard!$I$13 * (Dashboard!$D$12 / 365) * 'Lookups and Calculations'!$F$12</f>
        <v>0</v>
      </c>
      <c r="M5422" s="3">
        <f>(G5422*2) * Dashboard!$I$13 * (Dashboard!$D$12 / 365) * 'Lookups and Calculations'!$F$12</f>
        <v>1602.0878730267946</v>
      </c>
      <c r="N5422" s="12">
        <f>H5422 * Dashboard!$I$14 * Dashboard!$I$15 * (Dashboard!$D$12 / 365) * 'Lookups and Calculations'!$F$12</f>
        <v>0</v>
      </c>
    </row>
    <row r="5423" spans="1:14" x14ac:dyDescent="0.35">
      <c r="A5423" s="2">
        <v>5422</v>
      </c>
      <c r="B5423" s="11">
        <v>0.27751358058184911</v>
      </c>
      <c r="C5423" s="11">
        <v>-1.2699430964594705</v>
      </c>
      <c r="D5423" s="3">
        <f>B5423*Dashboard!$D$11*Dashboard!$D$10*SQRT(Dashboard!$D$12/365)</f>
        <v>68901.562036999821</v>
      </c>
      <c r="E5423" s="3">
        <f>IF(Dashboard!$I$3,C5423*Dashboard!$E$11*Dashboard!$E$10*SQRT(Dashboard!$D$12/365),0)</f>
        <v>-630607.43089186959</v>
      </c>
      <c r="F5423" s="3">
        <f>D5423+IF(Dashboard!$I$3,E5423,0)</f>
        <v>-561705.86885486974</v>
      </c>
      <c r="G5423" s="3">
        <f>IF(Dashboard!$I$4, ('Lookups and Calculations'!$F$9) / (1 - 'Lookups and Calculations'!$F$10), 'Lookups and Calculations'!$F$9)</f>
        <v>1951878.888340465</v>
      </c>
      <c r="H5423" s="12">
        <f t="shared" si="168"/>
        <v>0</v>
      </c>
      <c r="I5423" s="12">
        <f t="shared" si="169"/>
        <v>0</v>
      </c>
      <c r="J5423" s="13">
        <f>(1 - Dashboard!$I$9) * H5423 * Dashboard!$I$8 * 'Lookups and Calculations'!$F$12</f>
        <v>0</v>
      </c>
      <c r="K5423" s="12">
        <f>(1 - Dashboard!$I$11) * I5423 * Dashboard!$I$10 * 'Lookups and Calculations'!$F$12</f>
        <v>0</v>
      </c>
      <c r="L5423" s="12">
        <f>(H5423 - I5423) * Dashboard!$I$13 * (Dashboard!$D$12 / 365) * 'Lookups and Calculations'!$F$12</f>
        <v>0</v>
      </c>
      <c r="M5423" s="3">
        <f>(G5423*2) * Dashboard!$I$13 * (Dashboard!$D$12 / 365) * 'Lookups and Calculations'!$F$12</f>
        <v>1602.0878730267946</v>
      </c>
      <c r="N5423" s="12">
        <f>H5423 * Dashboard!$I$14 * Dashboard!$I$15 * (Dashboard!$D$12 / 365) * 'Lookups and Calculations'!$F$12</f>
        <v>0</v>
      </c>
    </row>
    <row r="5424" spans="1:14" x14ac:dyDescent="0.35">
      <c r="A5424" s="2">
        <v>5423</v>
      </c>
      <c r="B5424" s="11">
        <v>0.40949462681197502</v>
      </c>
      <c r="C5424" s="11">
        <v>0.91745708787077773</v>
      </c>
      <c r="D5424" s="3">
        <f>B5424*Dashboard!$D$11*Dashboard!$D$10*SQRT(Dashboard!$D$12/365)</f>
        <v>101670.04935018589</v>
      </c>
      <c r="E5424" s="3">
        <f>IF(Dashboard!$I$3,C5424*Dashboard!$E$11*Dashboard!$E$10*SQRT(Dashboard!$D$12/365),0)</f>
        <v>455575.73307710147</v>
      </c>
      <c r="F5424" s="3">
        <f>D5424+IF(Dashboard!$I$3,E5424,0)</f>
        <v>557245.78242728731</v>
      </c>
      <c r="G5424" s="3">
        <f>IF(Dashboard!$I$4, ('Lookups and Calculations'!$F$9) / (1 - 'Lookups and Calculations'!$F$10), 'Lookups and Calculations'!$F$9)</f>
        <v>1951878.888340465</v>
      </c>
      <c r="H5424" s="12">
        <f t="shared" si="168"/>
        <v>0</v>
      </c>
      <c r="I5424" s="12">
        <f t="shared" si="169"/>
        <v>0</v>
      </c>
      <c r="J5424" s="13">
        <f>(1 - Dashboard!$I$9) * H5424 * Dashboard!$I$8 * 'Lookups and Calculations'!$F$12</f>
        <v>0</v>
      </c>
      <c r="K5424" s="12">
        <f>(1 - Dashboard!$I$11) * I5424 * Dashboard!$I$10 * 'Lookups and Calculations'!$F$12</f>
        <v>0</v>
      </c>
      <c r="L5424" s="12">
        <f>(H5424 - I5424) * Dashboard!$I$13 * (Dashboard!$D$12 / 365) * 'Lookups and Calculations'!$F$12</f>
        <v>0</v>
      </c>
      <c r="M5424" s="3">
        <f>(G5424*2) * Dashboard!$I$13 * (Dashboard!$D$12 / 365) * 'Lookups and Calculations'!$F$12</f>
        <v>1602.0878730267946</v>
      </c>
      <c r="N5424" s="12">
        <f>H5424 * Dashboard!$I$14 * Dashboard!$I$15 * (Dashboard!$D$12 / 365) * 'Lookups and Calculations'!$F$12</f>
        <v>0</v>
      </c>
    </row>
    <row r="5425" spans="1:14" x14ac:dyDescent="0.35">
      <c r="A5425" s="2">
        <v>5424</v>
      </c>
      <c r="B5425" s="11">
        <v>-1.9350017663697496</v>
      </c>
      <c r="C5425" s="11">
        <v>0.75070324727247995</v>
      </c>
      <c r="D5425" s="3">
        <f>B5425*Dashboard!$D$11*Dashboard!$D$10*SQRT(Dashboard!$D$12/365)</f>
        <v>-480425.65689107642</v>
      </c>
      <c r="E5425" s="3">
        <f>IF(Dashboard!$I$3,C5425*Dashboard!$E$11*Dashboard!$E$10*SQRT(Dashboard!$D$12/365),0)</f>
        <v>372771.85682137444</v>
      </c>
      <c r="F5425" s="3">
        <f>D5425+IF(Dashboard!$I$3,E5425,0)</f>
        <v>-107653.80006970197</v>
      </c>
      <c r="G5425" s="3">
        <f>IF(Dashboard!$I$4, ('Lookups and Calculations'!$F$9) / (1 - 'Lookups and Calculations'!$F$10), 'Lookups and Calculations'!$F$9)</f>
        <v>1951878.888340465</v>
      </c>
      <c r="H5425" s="12">
        <f t="shared" si="168"/>
        <v>0</v>
      </c>
      <c r="I5425" s="12">
        <f t="shared" si="169"/>
        <v>0</v>
      </c>
      <c r="J5425" s="13">
        <f>(1 - Dashboard!$I$9) * H5425 * Dashboard!$I$8 * 'Lookups and Calculations'!$F$12</f>
        <v>0</v>
      </c>
      <c r="K5425" s="12">
        <f>(1 - Dashboard!$I$11) * I5425 * Dashboard!$I$10 * 'Lookups and Calculations'!$F$12</f>
        <v>0</v>
      </c>
      <c r="L5425" s="12">
        <f>(H5425 - I5425) * Dashboard!$I$13 * (Dashboard!$D$12 / 365) * 'Lookups and Calculations'!$F$12</f>
        <v>0</v>
      </c>
      <c r="M5425" s="3">
        <f>(G5425*2) * Dashboard!$I$13 * (Dashboard!$D$12 / 365) * 'Lookups and Calculations'!$F$12</f>
        <v>1602.0878730267946</v>
      </c>
      <c r="N5425" s="12">
        <f>H5425 * Dashboard!$I$14 * Dashboard!$I$15 * (Dashboard!$D$12 / 365) * 'Lookups and Calculations'!$F$12</f>
        <v>0</v>
      </c>
    </row>
    <row r="5426" spans="1:14" x14ac:dyDescent="0.35">
      <c r="A5426" s="2">
        <v>5425</v>
      </c>
      <c r="B5426" s="11">
        <v>-1.1502095395485419</v>
      </c>
      <c r="C5426" s="11">
        <v>-0.73865482334021249</v>
      </c>
      <c r="D5426" s="3">
        <f>B5426*Dashboard!$D$11*Dashboard!$D$10*SQRT(Dashboard!$D$12/365)</f>
        <v>-285576.0564170974</v>
      </c>
      <c r="E5426" s="3">
        <f>IF(Dashboard!$I$3,C5426*Dashboard!$E$11*Dashboard!$E$10*SQRT(Dashboard!$D$12/365),0)</f>
        <v>-366789.04886454099</v>
      </c>
      <c r="F5426" s="3">
        <f>D5426+IF(Dashboard!$I$3,E5426,0)</f>
        <v>-652365.10528163845</v>
      </c>
      <c r="G5426" s="3">
        <f>IF(Dashboard!$I$4, ('Lookups and Calculations'!$F$9) / (1 - 'Lookups and Calculations'!$F$10), 'Lookups and Calculations'!$F$9)</f>
        <v>1951878.888340465</v>
      </c>
      <c r="H5426" s="12">
        <f t="shared" si="168"/>
        <v>0</v>
      </c>
      <c r="I5426" s="12">
        <f t="shared" si="169"/>
        <v>0</v>
      </c>
      <c r="J5426" s="13">
        <f>(1 - Dashboard!$I$9) * H5426 * Dashboard!$I$8 * 'Lookups and Calculations'!$F$12</f>
        <v>0</v>
      </c>
      <c r="K5426" s="12">
        <f>(1 - Dashboard!$I$11) * I5426 * Dashboard!$I$10 * 'Lookups and Calculations'!$F$12</f>
        <v>0</v>
      </c>
      <c r="L5426" s="12">
        <f>(H5426 - I5426) * Dashboard!$I$13 * (Dashboard!$D$12 / 365) * 'Lookups and Calculations'!$F$12</f>
        <v>0</v>
      </c>
      <c r="M5426" s="3">
        <f>(G5426*2) * Dashboard!$I$13 * (Dashboard!$D$12 / 365) * 'Lookups and Calculations'!$F$12</f>
        <v>1602.0878730267946</v>
      </c>
      <c r="N5426" s="12">
        <f>H5426 * Dashboard!$I$14 * Dashboard!$I$15 * (Dashboard!$D$12 / 365) * 'Lookups and Calculations'!$F$12</f>
        <v>0</v>
      </c>
    </row>
    <row r="5427" spans="1:14" x14ac:dyDescent="0.35">
      <c r="A5427" s="2">
        <v>5426</v>
      </c>
      <c r="B5427" s="11">
        <v>0.31700834101877168</v>
      </c>
      <c r="C5427" s="11">
        <v>0.67662280571375077</v>
      </c>
      <c r="D5427" s="3">
        <f>B5427*Dashboard!$D$11*Dashboard!$D$10*SQRT(Dashboard!$D$12/365)</f>
        <v>78707.3909289609</v>
      </c>
      <c r="E5427" s="3">
        <f>IF(Dashboard!$I$3,C5427*Dashboard!$E$11*Dashboard!$E$10*SQRT(Dashboard!$D$12/365),0)</f>
        <v>335986.21102281369</v>
      </c>
      <c r="F5427" s="3">
        <f>D5427+IF(Dashboard!$I$3,E5427,0)</f>
        <v>414693.60195177456</v>
      </c>
      <c r="G5427" s="3">
        <f>IF(Dashboard!$I$4, ('Lookups and Calculations'!$F$9) / (1 - 'Lookups and Calculations'!$F$10), 'Lookups and Calculations'!$F$9)</f>
        <v>1951878.888340465</v>
      </c>
      <c r="H5427" s="12">
        <f t="shared" si="168"/>
        <v>0</v>
      </c>
      <c r="I5427" s="12">
        <f t="shared" si="169"/>
        <v>0</v>
      </c>
      <c r="J5427" s="13">
        <f>(1 - Dashboard!$I$9) * H5427 * Dashboard!$I$8 * 'Lookups and Calculations'!$F$12</f>
        <v>0</v>
      </c>
      <c r="K5427" s="12">
        <f>(1 - Dashboard!$I$11) * I5427 * Dashboard!$I$10 * 'Lookups and Calculations'!$F$12</f>
        <v>0</v>
      </c>
      <c r="L5427" s="12">
        <f>(H5427 - I5427) * Dashboard!$I$13 * (Dashboard!$D$12 / 365) * 'Lookups and Calculations'!$F$12</f>
        <v>0</v>
      </c>
      <c r="M5427" s="3">
        <f>(G5427*2) * Dashboard!$I$13 * (Dashboard!$D$12 / 365) * 'Lookups and Calculations'!$F$12</f>
        <v>1602.0878730267946</v>
      </c>
      <c r="N5427" s="12">
        <f>H5427 * Dashboard!$I$14 * Dashboard!$I$15 * (Dashboard!$D$12 / 365) * 'Lookups and Calculations'!$F$12</f>
        <v>0</v>
      </c>
    </row>
    <row r="5428" spans="1:14" x14ac:dyDescent="0.35">
      <c r="A5428" s="2">
        <v>5427</v>
      </c>
      <c r="B5428" s="11">
        <v>-1.1193567569947862</v>
      </c>
      <c r="C5428" s="11">
        <v>0.37839201573944192</v>
      </c>
      <c r="D5428" s="3">
        <f>B5428*Dashboard!$D$11*Dashboard!$D$10*SQRT(Dashboard!$D$12/365)</f>
        <v>-277915.87306072045</v>
      </c>
      <c r="E5428" s="3">
        <f>IF(Dashboard!$I$3,C5428*Dashboard!$E$11*Dashboard!$E$10*SQRT(Dashboard!$D$12/365),0)</f>
        <v>187895.67625564922</v>
      </c>
      <c r="F5428" s="3">
        <f>D5428+IF(Dashboard!$I$3,E5428,0)</f>
        <v>-90020.196805071231</v>
      </c>
      <c r="G5428" s="3">
        <f>IF(Dashboard!$I$4, ('Lookups and Calculations'!$F$9) / (1 - 'Lookups and Calculations'!$F$10), 'Lookups and Calculations'!$F$9)</f>
        <v>1951878.888340465</v>
      </c>
      <c r="H5428" s="12">
        <f t="shared" si="168"/>
        <v>0</v>
      </c>
      <c r="I5428" s="12">
        <f t="shared" si="169"/>
        <v>0</v>
      </c>
      <c r="J5428" s="13">
        <f>(1 - Dashboard!$I$9) * H5428 * Dashboard!$I$8 * 'Lookups and Calculations'!$F$12</f>
        <v>0</v>
      </c>
      <c r="K5428" s="12">
        <f>(1 - Dashboard!$I$11) * I5428 * Dashboard!$I$10 * 'Lookups and Calculations'!$F$12</f>
        <v>0</v>
      </c>
      <c r="L5428" s="12">
        <f>(H5428 - I5428) * Dashboard!$I$13 * (Dashboard!$D$12 / 365) * 'Lookups and Calculations'!$F$12</f>
        <v>0</v>
      </c>
      <c r="M5428" s="3">
        <f>(G5428*2) * Dashboard!$I$13 * (Dashboard!$D$12 / 365) * 'Lookups and Calculations'!$F$12</f>
        <v>1602.0878730267946</v>
      </c>
      <c r="N5428" s="12">
        <f>H5428 * Dashboard!$I$14 * Dashboard!$I$15 * (Dashboard!$D$12 / 365) * 'Lookups and Calculations'!$F$12</f>
        <v>0</v>
      </c>
    </row>
    <row r="5429" spans="1:14" x14ac:dyDescent="0.35">
      <c r="A5429" s="2">
        <v>5428</v>
      </c>
      <c r="B5429" s="11">
        <v>-0.49029476872980993</v>
      </c>
      <c r="C5429" s="11">
        <v>-1.1807972011779058</v>
      </c>
      <c r="D5429" s="3">
        <f>B5429*Dashboard!$D$11*Dashboard!$D$10*SQRT(Dashboard!$D$12/365)</f>
        <v>-121731.25132551804</v>
      </c>
      <c r="E5429" s="3">
        <f>IF(Dashboard!$I$3,C5429*Dashboard!$E$11*Dashboard!$E$10*SQRT(Dashboard!$D$12/365),0)</f>
        <v>-586340.83016401785</v>
      </c>
      <c r="F5429" s="3">
        <f>D5429+IF(Dashboard!$I$3,E5429,0)</f>
        <v>-708072.08148953586</v>
      </c>
      <c r="G5429" s="3">
        <f>IF(Dashboard!$I$4, ('Lookups and Calculations'!$F$9) / (1 - 'Lookups and Calculations'!$F$10), 'Lookups and Calculations'!$F$9)</f>
        <v>1951878.888340465</v>
      </c>
      <c r="H5429" s="12">
        <f t="shared" si="168"/>
        <v>0</v>
      </c>
      <c r="I5429" s="12">
        <f t="shared" si="169"/>
        <v>0</v>
      </c>
      <c r="J5429" s="13">
        <f>(1 - Dashboard!$I$9) * H5429 * Dashboard!$I$8 * 'Lookups and Calculations'!$F$12</f>
        <v>0</v>
      </c>
      <c r="K5429" s="12">
        <f>(1 - Dashboard!$I$11) * I5429 * Dashboard!$I$10 * 'Lookups and Calculations'!$F$12</f>
        <v>0</v>
      </c>
      <c r="L5429" s="12">
        <f>(H5429 - I5429) * Dashboard!$I$13 * (Dashboard!$D$12 / 365) * 'Lookups and Calculations'!$F$12</f>
        <v>0</v>
      </c>
      <c r="M5429" s="3">
        <f>(G5429*2) * Dashboard!$I$13 * (Dashboard!$D$12 / 365) * 'Lookups and Calculations'!$F$12</f>
        <v>1602.0878730267946</v>
      </c>
      <c r="N5429" s="12">
        <f>H5429 * Dashboard!$I$14 * Dashboard!$I$15 * (Dashboard!$D$12 / 365) * 'Lookups and Calculations'!$F$12</f>
        <v>0</v>
      </c>
    </row>
    <row r="5430" spans="1:14" x14ac:dyDescent="0.35">
      <c r="A5430" s="2">
        <v>5429</v>
      </c>
      <c r="B5430" s="11">
        <v>2.1513694191201176</v>
      </c>
      <c r="C5430" s="11">
        <v>-8.216773492491132E-2</v>
      </c>
      <c r="D5430" s="3">
        <f>B5430*Dashboard!$D$11*Dashboard!$D$10*SQRT(Dashboard!$D$12/365)</f>
        <v>534145.79994685948</v>
      </c>
      <c r="E5430" s="3">
        <f>IF(Dashboard!$I$3,C5430*Dashboard!$E$11*Dashboard!$E$10*SQRT(Dashboard!$D$12/365),0)</f>
        <v>-40801.50076618504</v>
      </c>
      <c r="F5430" s="3">
        <f>D5430+IF(Dashboard!$I$3,E5430,0)</f>
        <v>493344.29918067442</v>
      </c>
      <c r="G5430" s="3">
        <f>IF(Dashboard!$I$4, ('Lookups and Calculations'!$F$9) / (1 - 'Lookups and Calculations'!$F$10), 'Lookups and Calculations'!$F$9)</f>
        <v>1951878.888340465</v>
      </c>
      <c r="H5430" s="12">
        <f t="shared" si="168"/>
        <v>0</v>
      </c>
      <c r="I5430" s="12">
        <f t="shared" si="169"/>
        <v>0</v>
      </c>
      <c r="J5430" s="13">
        <f>(1 - Dashboard!$I$9) * H5430 * Dashboard!$I$8 * 'Lookups and Calculations'!$F$12</f>
        <v>0</v>
      </c>
      <c r="K5430" s="12">
        <f>(1 - Dashboard!$I$11) * I5430 * Dashboard!$I$10 * 'Lookups and Calculations'!$F$12</f>
        <v>0</v>
      </c>
      <c r="L5430" s="12">
        <f>(H5430 - I5430) * Dashboard!$I$13 * (Dashboard!$D$12 / 365) * 'Lookups and Calculations'!$F$12</f>
        <v>0</v>
      </c>
      <c r="M5430" s="3">
        <f>(G5430*2) * Dashboard!$I$13 * (Dashboard!$D$12 / 365) * 'Lookups and Calculations'!$F$12</f>
        <v>1602.0878730267946</v>
      </c>
      <c r="N5430" s="12">
        <f>H5430 * Dashboard!$I$14 * Dashboard!$I$15 * (Dashboard!$D$12 / 365) * 'Lookups and Calculations'!$F$12</f>
        <v>0</v>
      </c>
    </row>
    <row r="5431" spans="1:14" x14ac:dyDescent="0.35">
      <c r="A5431" s="2">
        <v>5430</v>
      </c>
      <c r="B5431" s="11">
        <v>1.8516518832882503</v>
      </c>
      <c r="C5431" s="11">
        <v>-1.6035391628774607</v>
      </c>
      <c r="D5431" s="3">
        <f>B5431*Dashboard!$D$11*Dashboard!$D$10*SQRT(Dashboard!$D$12/365)</f>
        <v>459731.4006753061</v>
      </c>
      <c r="E5431" s="3">
        <f>IF(Dashboard!$I$3,C5431*Dashboard!$E$11*Dashboard!$E$10*SQRT(Dashboard!$D$12/365),0)</f>
        <v>-796259.07228113897</v>
      </c>
      <c r="F5431" s="3">
        <f>D5431+IF(Dashboard!$I$3,E5431,0)</f>
        <v>-336527.67160583287</v>
      </c>
      <c r="G5431" s="3">
        <f>IF(Dashboard!$I$4, ('Lookups and Calculations'!$F$9) / (1 - 'Lookups and Calculations'!$F$10), 'Lookups and Calculations'!$F$9)</f>
        <v>1951878.888340465</v>
      </c>
      <c r="H5431" s="12">
        <f t="shared" si="168"/>
        <v>0</v>
      </c>
      <c r="I5431" s="12">
        <f t="shared" si="169"/>
        <v>0</v>
      </c>
      <c r="J5431" s="13">
        <f>(1 - Dashboard!$I$9) * H5431 * Dashboard!$I$8 * 'Lookups and Calculations'!$F$12</f>
        <v>0</v>
      </c>
      <c r="K5431" s="12">
        <f>(1 - Dashboard!$I$11) * I5431 * Dashboard!$I$10 * 'Lookups and Calculations'!$F$12</f>
        <v>0</v>
      </c>
      <c r="L5431" s="12">
        <f>(H5431 - I5431) * Dashboard!$I$13 * (Dashboard!$D$12 / 365) * 'Lookups and Calculations'!$F$12</f>
        <v>0</v>
      </c>
      <c r="M5431" s="3">
        <f>(G5431*2) * Dashboard!$I$13 * (Dashboard!$D$12 / 365) * 'Lookups and Calculations'!$F$12</f>
        <v>1602.0878730267946</v>
      </c>
      <c r="N5431" s="12">
        <f>H5431 * Dashboard!$I$14 * Dashboard!$I$15 * (Dashboard!$D$12 / 365) * 'Lookups and Calculations'!$F$12</f>
        <v>0</v>
      </c>
    </row>
    <row r="5432" spans="1:14" x14ac:dyDescent="0.35">
      <c r="A5432" s="2">
        <v>5431</v>
      </c>
      <c r="B5432" s="11">
        <v>0.57361125598817198</v>
      </c>
      <c r="C5432" s="11">
        <v>1.2902179579673436</v>
      </c>
      <c r="D5432" s="3">
        <f>B5432*Dashboard!$D$11*Dashboard!$D$10*SQRT(Dashboard!$D$12/365)</f>
        <v>142417.21596732343</v>
      </c>
      <c r="E5432" s="3">
        <f>IF(Dashboard!$I$3,C5432*Dashboard!$E$11*Dashboard!$E$10*SQRT(Dashboard!$D$12/365),0)</f>
        <v>640675.18775657762</v>
      </c>
      <c r="F5432" s="3">
        <f>D5432+IF(Dashboard!$I$3,E5432,0)</f>
        <v>783092.40372390102</v>
      </c>
      <c r="G5432" s="3">
        <f>IF(Dashboard!$I$4, ('Lookups and Calculations'!$F$9) / (1 - 'Lookups and Calculations'!$F$10), 'Lookups and Calculations'!$F$9)</f>
        <v>1951878.888340465</v>
      </c>
      <c r="H5432" s="12">
        <f t="shared" si="168"/>
        <v>0</v>
      </c>
      <c r="I5432" s="12">
        <f t="shared" si="169"/>
        <v>0</v>
      </c>
      <c r="J5432" s="13">
        <f>(1 - Dashboard!$I$9) * H5432 * Dashboard!$I$8 * 'Lookups and Calculations'!$F$12</f>
        <v>0</v>
      </c>
      <c r="K5432" s="12">
        <f>(1 - Dashboard!$I$11) * I5432 * Dashboard!$I$10 * 'Lookups and Calculations'!$F$12</f>
        <v>0</v>
      </c>
      <c r="L5432" s="12">
        <f>(H5432 - I5432) * Dashboard!$I$13 * (Dashboard!$D$12 / 365) * 'Lookups and Calculations'!$F$12</f>
        <v>0</v>
      </c>
      <c r="M5432" s="3">
        <f>(G5432*2) * Dashboard!$I$13 * (Dashboard!$D$12 / 365) * 'Lookups and Calculations'!$F$12</f>
        <v>1602.0878730267946</v>
      </c>
      <c r="N5432" s="12">
        <f>H5432 * Dashboard!$I$14 * Dashboard!$I$15 * (Dashboard!$D$12 / 365) * 'Lookups and Calculations'!$F$12</f>
        <v>0</v>
      </c>
    </row>
    <row r="5433" spans="1:14" x14ac:dyDescent="0.35">
      <c r="A5433" s="2">
        <v>5432</v>
      </c>
      <c r="B5433" s="11">
        <v>-2.075840845249854</v>
      </c>
      <c r="C5433" s="11">
        <v>-1.3398209170013209</v>
      </c>
      <c r="D5433" s="3">
        <f>B5433*Dashboard!$D$11*Dashboard!$D$10*SQRT(Dashboard!$D$12/365)</f>
        <v>-515393.43219902879</v>
      </c>
      <c r="E5433" s="3">
        <f>IF(Dashboard!$I$3,C5433*Dashboard!$E$11*Dashboard!$E$10*SQRT(Dashboard!$D$12/365),0)</f>
        <v>-665306.20834975061</v>
      </c>
      <c r="F5433" s="3">
        <f>D5433+IF(Dashboard!$I$3,E5433,0)</f>
        <v>-1180699.6405487794</v>
      </c>
      <c r="G5433" s="3">
        <f>IF(Dashboard!$I$4, ('Lookups and Calculations'!$F$9) / (1 - 'Lookups and Calculations'!$F$10), 'Lookups and Calculations'!$F$9)</f>
        <v>1951878.888340465</v>
      </c>
      <c r="H5433" s="12">
        <f t="shared" si="168"/>
        <v>0</v>
      </c>
      <c r="I5433" s="12">
        <f t="shared" si="169"/>
        <v>0</v>
      </c>
      <c r="J5433" s="13">
        <f>(1 - Dashboard!$I$9) * H5433 * Dashboard!$I$8 * 'Lookups and Calculations'!$F$12</f>
        <v>0</v>
      </c>
      <c r="K5433" s="12">
        <f>(1 - Dashboard!$I$11) * I5433 * Dashboard!$I$10 * 'Lookups and Calculations'!$F$12</f>
        <v>0</v>
      </c>
      <c r="L5433" s="12">
        <f>(H5433 - I5433) * Dashboard!$I$13 * (Dashboard!$D$12 / 365) * 'Lookups and Calculations'!$F$12</f>
        <v>0</v>
      </c>
      <c r="M5433" s="3">
        <f>(G5433*2) * Dashboard!$I$13 * (Dashboard!$D$12 / 365) * 'Lookups and Calculations'!$F$12</f>
        <v>1602.0878730267946</v>
      </c>
      <c r="N5433" s="12">
        <f>H5433 * Dashboard!$I$14 * Dashboard!$I$15 * (Dashboard!$D$12 / 365) * 'Lookups and Calculations'!$F$12</f>
        <v>0</v>
      </c>
    </row>
    <row r="5434" spans="1:14" x14ac:dyDescent="0.35">
      <c r="A5434" s="2">
        <v>5433</v>
      </c>
      <c r="B5434" s="11">
        <v>-0.5432158754281311</v>
      </c>
      <c r="C5434" s="11">
        <v>-0.33137472745653324</v>
      </c>
      <c r="D5434" s="3">
        <f>B5434*Dashboard!$D$11*Dashboard!$D$10*SQRT(Dashboard!$D$12/365)</f>
        <v>-134870.5971859835</v>
      </c>
      <c r="E5434" s="3">
        <f>IF(Dashboard!$I$3,C5434*Dashboard!$E$11*Dashboard!$E$10*SQRT(Dashboard!$D$12/365),0)</f>
        <v>-164548.60546621901</v>
      </c>
      <c r="F5434" s="3">
        <f>D5434+IF(Dashboard!$I$3,E5434,0)</f>
        <v>-299419.20265220251</v>
      </c>
      <c r="G5434" s="3">
        <f>IF(Dashboard!$I$4, ('Lookups and Calculations'!$F$9) / (1 - 'Lookups and Calculations'!$F$10), 'Lookups and Calculations'!$F$9)</f>
        <v>1951878.888340465</v>
      </c>
      <c r="H5434" s="12">
        <f t="shared" si="168"/>
        <v>0</v>
      </c>
      <c r="I5434" s="12">
        <f t="shared" si="169"/>
        <v>0</v>
      </c>
      <c r="J5434" s="13">
        <f>(1 - Dashboard!$I$9) * H5434 * Dashboard!$I$8 * 'Lookups and Calculations'!$F$12</f>
        <v>0</v>
      </c>
      <c r="K5434" s="12">
        <f>(1 - Dashboard!$I$11) * I5434 * Dashboard!$I$10 * 'Lookups and Calculations'!$F$12</f>
        <v>0</v>
      </c>
      <c r="L5434" s="12">
        <f>(H5434 - I5434) * Dashboard!$I$13 * (Dashboard!$D$12 / 365) * 'Lookups and Calculations'!$F$12</f>
        <v>0</v>
      </c>
      <c r="M5434" s="3">
        <f>(G5434*2) * Dashboard!$I$13 * (Dashboard!$D$12 / 365) * 'Lookups and Calculations'!$F$12</f>
        <v>1602.0878730267946</v>
      </c>
      <c r="N5434" s="12">
        <f>H5434 * Dashboard!$I$14 * Dashboard!$I$15 * (Dashboard!$D$12 / 365) * 'Lookups and Calculations'!$F$12</f>
        <v>0</v>
      </c>
    </row>
    <row r="5435" spans="1:14" x14ac:dyDescent="0.35">
      <c r="A5435" s="2">
        <v>5434</v>
      </c>
      <c r="B5435" s="11">
        <v>-0.62041990648063472</v>
      </c>
      <c r="C5435" s="11">
        <v>0.33429016630570346</v>
      </c>
      <c r="D5435" s="3">
        <f>B5435*Dashboard!$D$11*Dashboard!$D$10*SQRT(Dashboard!$D$12/365)</f>
        <v>-154038.95040285113</v>
      </c>
      <c r="E5435" s="3">
        <f>IF(Dashboard!$I$3,C5435*Dashboard!$E$11*Dashboard!$E$10*SQRT(Dashboard!$D$12/365),0)</f>
        <v>165996.30608187904</v>
      </c>
      <c r="F5435" s="3">
        <f>D5435+IF(Dashboard!$I$3,E5435,0)</f>
        <v>11957.355679027911</v>
      </c>
      <c r="G5435" s="3">
        <f>IF(Dashboard!$I$4, ('Lookups and Calculations'!$F$9) / (1 - 'Lookups and Calculations'!$F$10), 'Lookups and Calculations'!$F$9)</f>
        <v>1951878.888340465</v>
      </c>
      <c r="H5435" s="12">
        <f t="shared" si="168"/>
        <v>0</v>
      </c>
      <c r="I5435" s="12">
        <f t="shared" si="169"/>
        <v>0</v>
      </c>
      <c r="J5435" s="13">
        <f>(1 - Dashboard!$I$9) * H5435 * Dashboard!$I$8 * 'Lookups and Calculations'!$F$12</f>
        <v>0</v>
      </c>
      <c r="K5435" s="12">
        <f>(1 - Dashboard!$I$11) * I5435 * Dashboard!$I$10 * 'Lookups and Calculations'!$F$12</f>
        <v>0</v>
      </c>
      <c r="L5435" s="12">
        <f>(H5435 - I5435) * Dashboard!$I$13 * (Dashboard!$D$12 / 365) * 'Lookups and Calculations'!$F$12</f>
        <v>0</v>
      </c>
      <c r="M5435" s="3">
        <f>(G5435*2) * Dashboard!$I$13 * (Dashboard!$D$12 / 365) * 'Lookups and Calculations'!$F$12</f>
        <v>1602.0878730267946</v>
      </c>
      <c r="N5435" s="12">
        <f>H5435 * Dashboard!$I$14 * Dashboard!$I$15 * (Dashboard!$D$12 / 365) * 'Lookups and Calculations'!$F$12</f>
        <v>0</v>
      </c>
    </row>
    <row r="5436" spans="1:14" x14ac:dyDescent="0.35">
      <c r="A5436" s="2">
        <v>5435</v>
      </c>
      <c r="B5436" s="11">
        <v>-1.5377407734311264</v>
      </c>
      <c r="C5436" s="11">
        <v>-1.0719241315839627</v>
      </c>
      <c r="D5436" s="3">
        <f>B5436*Dashboard!$D$11*Dashboard!$D$10*SQRT(Dashboard!$D$12/365)</f>
        <v>-381792.99577066797</v>
      </c>
      <c r="E5436" s="3">
        <f>IF(Dashboard!$I$3,C5436*Dashboard!$E$11*Dashboard!$E$10*SQRT(Dashboard!$D$12/365),0)</f>
        <v>-532278.43406032037</v>
      </c>
      <c r="F5436" s="3">
        <f>D5436+IF(Dashboard!$I$3,E5436,0)</f>
        <v>-914071.4298309884</v>
      </c>
      <c r="G5436" s="3">
        <f>IF(Dashboard!$I$4, ('Lookups and Calculations'!$F$9) / (1 - 'Lookups and Calculations'!$F$10), 'Lookups and Calculations'!$F$9)</f>
        <v>1951878.888340465</v>
      </c>
      <c r="H5436" s="12">
        <f t="shared" si="168"/>
        <v>0</v>
      </c>
      <c r="I5436" s="12">
        <f t="shared" si="169"/>
        <v>0</v>
      </c>
      <c r="J5436" s="13">
        <f>(1 - Dashboard!$I$9) * H5436 * Dashboard!$I$8 * 'Lookups and Calculations'!$F$12</f>
        <v>0</v>
      </c>
      <c r="K5436" s="12">
        <f>(1 - Dashboard!$I$11) * I5436 * Dashboard!$I$10 * 'Lookups and Calculations'!$F$12</f>
        <v>0</v>
      </c>
      <c r="L5436" s="12">
        <f>(H5436 - I5436) * Dashboard!$I$13 * (Dashboard!$D$12 / 365) * 'Lookups and Calculations'!$F$12</f>
        <v>0</v>
      </c>
      <c r="M5436" s="3">
        <f>(G5436*2) * Dashboard!$I$13 * (Dashboard!$D$12 / 365) * 'Lookups and Calculations'!$F$12</f>
        <v>1602.0878730267946</v>
      </c>
      <c r="N5436" s="12">
        <f>H5436 * Dashboard!$I$14 * Dashboard!$I$15 * (Dashboard!$D$12 / 365) * 'Lookups and Calculations'!$F$12</f>
        <v>0</v>
      </c>
    </row>
    <row r="5437" spans="1:14" x14ac:dyDescent="0.35">
      <c r="A5437" s="2">
        <v>5436</v>
      </c>
      <c r="B5437" s="11">
        <v>1.8840953916275638</v>
      </c>
      <c r="C5437" s="11">
        <v>0.58062402936770707</v>
      </c>
      <c r="D5437" s="3">
        <f>B5437*Dashboard!$D$11*Dashboard!$D$10*SQRT(Dashboard!$D$12/365)</f>
        <v>467786.53223986691</v>
      </c>
      <c r="E5437" s="3">
        <f>IF(Dashboard!$I$3,C5437*Dashboard!$E$11*Dashboard!$E$10*SQRT(Dashboard!$D$12/365),0)</f>
        <v>288316.71946124913</v>
      </c>
      <c r="F5437" s="3">
        <f>D5437+IF(Dashboard!$I$3,E5437,0)</f>
        <v>756103.2517011161</v>
      </c>
      <c r="G5437" s="3">
        <f>IF(Dashboard!$I$4, ('Lookups and Calculations'!$F$9) / (1 - 'Lookups and Calculations'!$F$10), 'Lookups and Calculations'!$F$9)</f>
        <v>1951878.888340465</v>
      </c>
      <c r="H5437" s="12">
        <f t="shared" si="168"/>
        <v>0</v>
      </c>
      <c r="I5437" s="12">
        <f t="shared" si="169"/>
        <v>0</v>
      </c>
      <c r="J5437" s="13">
        <f>(1 - Dashboard!$I$9) * H5437 * Dashboard!$I$8 * 'Lookups and Calculations'!$F$12</f>
        <v>0</v>
      </c>
      <c r="K5437" s="12">
        <f>(1 - Dashboard!$I$11) * I5437 * Dashboard!$I$10 * 'Lookups and Calculations'!$F$12</f>
        <v>0</v>
      </c>
      <c r="L5437" s="12">
        <f>(H5437 - I5437) * Dashboard!$I$13 * (Dashboard!$D$12 / 365) * 'Lookups and Calculations'!$F$12</f>
        <v>0</v>
      </c>
      <c r="M5437" s="3">
        <f>(G5437*2) * Dashboard!$I$13 * (Dashboard!$D$12 / 365) * 'Lookups and Calculations'!$F$12</f>
        <v>1602.0878730267946</v>
      </c>
      <c r="N5437" s="12">
        <f>H5437 * Dashboard!$I$14 * Dashboard!$I$15 * (Dashboard!$D$12 / 365) * 'Lookups and Calculations'!$F$12</f>
        <v>0</v>
      </c>
    </row>
    <row r="5438" spans="1:14" x14ac:dyDescent="0.35">
      <c r="A5438" s="2">
        <v>5437</v>
      </c>
      <c r="B5438" s="11">
        <v>-0.10684420021963233</v>
      </c>
      <c r="C5438" s="11">
        <v>-0.75716660891821608</v>
      </c>
      <c r="D5438" s="3">
        <f>B5438*Dashboard!$D$11*Dashboard!$D$10*SQRT(Dashboard!$D$12/365)</f>
        <v>-26527.466779433438</v>
      </c>
      <c r="E5438" s="3">
        <f>IF(Dashboard!$I$3,C5438*Dashboard!$E$11*Dashboard!$E$10*SQRT(Dashboard!$D$12/365),0)</f>
        <v>-375981.32651628111</v>
      </c>
      <c r="F5438" s="3">
        <f>D5438+IF(Dashboard!$I$3,E5438,0)</f>
        <v>-402508.79329571454</v>
      </c>
      <c r="G5438" s="3">
        <f>IF(Dashboard!$I$4, ('Lookups and Calculations'!$F$9) / (1 - 'Lookups and Calculations'!$F$10), 'Lookups and Calculations'!$F$9)</f>
        <v>1951878.888340465</v>
      </c>
      <c r="H5438" s="12">
        <f t="shared" si="168"/>
        <v>0</v>
      </c>
      <c r="I5438" s="12">
        <f t="shared" si="169"/>
        <v>0</v>
      </c>
      <c r="J5438" s="13">
        <f>(1 - Dashboard!$I$9) * H5438 * Dashboard!$I$8 * 'Lookups and Calculations'!$F$12</f>
        <v>0</v>
      </c>
      <c r="K5438" s="12">
        <f>(1 - Dashboard!$I$11) * I5438 * Dashboard!$I$10 * 'Lookups and Calculations'!$F$12</f>
        <v>0</v>
      </c>
      <c r="L5438" s="12">
        <f>(H5438 - I5438) * Dashboard!$I$13 * (Dashboard!$D$12 / 365) * 'Lookups and Calculations'!$F$12</f>
        <v>0</v>
      </c>
      <c r="M5438" s="3">
        <f>(G5438*2) * Dashboard!$I$13 * (Dashboard!$D$12 / 365) * 'Lookups and Calculations'!$F$12</f>
        <v>1602.0878730267946</v>
      </c>
      <c r="N5438" s="12">
        <f>H5438 * Dashboard!$I$14 * Dashboard!$I$15 * (Dashboard!$D$12 / 365) * 'Lookups and Calculations'!$F$12</f>
        <v>0</v>
      </c>
    </row>
    <row r="5439" spans="1:14" x14ac:dyDescent="0.35">
      <c r="A5439" s="2">
        <v>5438</v>
      </c>
      <c r="B5439" s="11">
        <v>-0.96995859316893129</v>
      </c>
      <c r="C5439" s="11">
        <v>-1.6351031963894014</v>
      </c>
      <c r="D5439" s="3">
        <f>B5439*Dashboard!$D$11*Dashboard!$D$10*SQRT(Dashboard!$D$12/365)</f>
        <v>-240823.03302212281</v>
      </c>
      <c r="E5439" s="3">
        <f>IF(Dashboard!$I$3,C5439*Dashboard!$E$11*Dashboard!$E$10*SQRT(Dashboard!$D$12/365),0)</f>
        <v>-811932.6202826536</v>
      </c>
      <c r="F5439" s="3">
        <f>D5439+IF(Dashboard!$I$3,E5439,0)</f>
        <v>-1052755.6533047764</v>
      </c>
      <c r="G5439" s="3">
        <f>IF(Dashboard!$I$4, ('Lookups and Calculations'!$F$9) / (1 - 'Lookups and Calculations'!$F$10), 'Lookups and Calculations'!$F$9)</f>
        <v>1951878.888340465</v>
      </c>
      <c r="H5439" s="12">
        <f t="shared" si="168"/>
        <v>0</v>
      </c>
      <c r="I5439" s="12">
        <f t="shared" si="169"/>
        <v>0</v>
      </c>
      <c r="J5439" s="13">
        <f>(1 - Dashboard!$I$9) * H5439 * Dashboard!$I$8 * 'Lookups and Calculations'!$F$12</f>
        <v>0</v>
      </c>
      <c r="K5439" s="12">
        <f>(1 - Dashboard!$I$11) * I5439 * Dashboard!$I$10 * 'Lookups and Calculations'!$F$12</f>
        <v>0</v>
      </c>
      <c r="L5439" s="12">
        <f>(H5439 - I5439) * Dashboard!$I$13 * (Dashboard!$D$12 / 365) * 'Lookups and Calculations'!$F$12</f>
        <v>0</v>
      </c>
      <c r="M5439" s="3">
        <f>(G5439*2) * Dashboard!$I$13 * (Dashboard!$D$12 / 365) * 'Lookups and Calculations'!$F$12</f>
        <v>1602.0878730267946</v>
      </c>
      <c r="N5439" s="12">
        <f>H5439 * Dashboard!$I$14 * Dashboard!$I$15 * (Dashboard!$D$12 / 365) * 'Lookups and Calculations'!$F$12</f>
        <v>0</v>
      </c>
    </row>
    <row r="5440" spans="1:14" x14ac:dyDescent="0.35">
      <c r="A5440" s="2">
        <v>5439</v>
      </c>
      <c r="B5440" s="11">
        <v>1.6912555437368655</v>
      </c>
      <c r="C5440" s="11">
        <v>1.4365947167391806E-2</v>
      </c>
      <c r="D5440" s="3">
        <f>B5440*Dashboard!$D$11*Dashboard!$D$10*SQRT(Dashboard!$D$12/365)</f>
        <v>419907.91413840884</v>
      </c>
      <c r="E5440" s="3">
        <f>IF(Dashboard!$I$3,C5440*Dashboard!$E$11*Dashboard!$E$10*SQRT(Dashboard!$D$12/365),0)</f>
        <v>7133.6054826503796</v>
      </c>
      <c r="F5440" s="3">
        <f>D5440+IF(Dashboard!$I$3,E5440,0)</f>
        <v>427041.51962105924</v>
      </c>
      <c r="G5440" s="3">
        <f>IF(Dashboard!$I$4, ('Lookups and Calculations'!$F$9) / (1 - 'Lookups and Calculations'!$F$10), 'Lookups and Calculations'!$F$9)</f>
        <v>1951878.888340465</v>
      </c>
      <c r="H5440" s="12">
        <f t="shared" si="168"/>
        <v>0</v>
      </c>
      <c r="I5440" s="12">
        <f t="shared" si="169"/>
        <v>0</v>
      </c>
      <c r="J5440" s="13">
        <f>(1 - Dashboard!$I$9) * H5440 * Dashboard!$I$8 * 'Lookups and Calculations'!$F$12</f>
        <v>0</v>
      </c>
      <c r="K5440" s="12">
        <f>(1 - Dashboard!$I$11) * I5440 * Dashboard!$I$10 * 'Lookups and Calculations'!$F$12</f>
        <v>0</v>
      </c>
      <c r="L5440" s="12">
        <f>(H5440 - I5440) * Dashboard!$I$13 * (Dashboard!$D$12 / 365) * 'Lookups and Calculations'!$F$12</f>
        <v>0</v>
      </c>
      <c r="M5440" s="3">
        <f>(G5440*2) * Dashboard!$I$13 * (Dashboard!$D$12 / 365) * 'Lookups and Calculations'!$F$12</f>
        <v>1602.0878730267946</v>
      </c>
      <c r="N5440" s="12">
        <f>H5440 * Dashboard!$I$14 * Dashboard!$I$15 * (Dashboard!$D$12 / 365) * 'Lookups and Calculations'!$F$12</f>
        <v>0</v>
      </c>
    </row>
    <row r="5441" spans="1:14" x14ac:dyDescent="0.35">
      <c r="A5441" s="2">
        <v>5440</v>
      </c>
      <c r="B5441" s="11">
        <v>-0.66148567163571304</v>
      </c>
      <c r="C5441" s="11">
        <v>-0.70306135031835149</v>
      </c>
      <c r="D5441" s="3">
        <f>B5441*Dashboard!$D$11*Dashboard!$D$10*SQRT(Dashboard!$D$12/365)</f>
        <v>-164234.83112154255</v>
      </c>
      <c r="E5441" s="3">
        <f>IF(Dashboard!$I$3,C5441*Dashboard!$E$11*Dashboard!$E$10*SQRT(Dashboard!$D$12/365),0)</f>
        <v>-349114.62814331998</v>
      </c>
      <c r="F5441" s="3">
        <f>D5441+IF(Dashboard!$I$3,E5441,0)</f>
        <v>-513349.45926486253</v>
      </c>
      <c r="G5441" s="3">
        <f>IF(Dashboard!$I$4, ('Lookups and Calculations'!$F$9) / (1 - 'Lookups and Calculations'!$F$10), 'Lookups and Calculations'!$F$9)</f>
        <v>1951878.888340465</v>
      </c>
      <c r="H5441" s="12">
        <f t="shared" si="168"/>
        <v>0</v>
      </c>
      <c r="I5441" s="12">
        <f t="shared" si="169"/>
        <v>0</v>
      </c>
      <c r="J5441" s="13">
        <f>(1 - Dashboard!$I$9) * H5441 * Dashboard!$I$8 * 'Lookups and Calculations'!$F$12</f>
        <v>0</v>
      </c>
      <c r="K5441" s="12">
        <f>(1 - Dashboard!$I$11) * I5441 * Dashboard!$I$10 * 'Lookups and Calculations'!$F$12</f>
        <v>0</v>
      </c>
      <c r="L5441" s="12">
        <f>(H5441 - I5441) * Dashboard!$I$13 * (Dashboard!$D$12 / 365) * 'Lookups and Calculations'!$F$12</f>
        <v>0</v>
      </c>
      <c r="M5441" s="3">
        <f>(G5441*2) * Dashboard!$I$13 * (Dashboard!$D$12 / 365) * 'Lookups and Calculations'!$F$12</f>
        <v>1602.0878730267946</v>
      </c>
      <c r="N5441" s="12">
        <f>H5441 * Dashboard!$I$14 * Dashboard!$I$15 * (Dashboard!$D$12 / 365) * 'Lookups and Calculations'!$F$12</f>
        <v>0</v>
      </c>
    </row>
    <row r="5442" spans="1:14" x14ac:dyDescent="0.35">
      <c r="A5442" s="2">
        <v>5441</v>
      </c>
      <c r="B5442" s="11">
        <v>-0.60803015845365715</v>
      </c>
      <c r="C5442" s="11">
        <v>-1.0629200857039509</v>
      </c>
      <c r="D5442" s="3">
        <f>B5442*Dashboard!$D$11*Dashboard!$D$10*SQRT(Dashboard!$D$12/365)</f>
        <v>-150962.80187522326</v>
      </c>
      <c r="E5442" s="3">
        <f>IF(Dashboard!$I$3,C5442*Dashboard!$E$11*Dashboard!$E$10*SQRT(Dashboard!$D$12/365),0)</f>
        <v>-527807.35322539404</v>
      </c>
      <c r="F5442" s="3">
        <f>D5442+IF(Dashboard!$I$3,E5442,0)</f>
        <v>-678770.15510061732</v>
      </c>
      <c r="G5442" s="3">
        <f>IF(Dashboard!$I$4, ('Lookups and Calculations'!$F$9) / (1 - 'Lookups and Calculations'!$F$10), 'Lookups and Calculations'!$F$9)</f>
        <v>1951878.888340465</v>
      </c>
      <c r="H5442" s="12">
        <f t="shared" si="168"/>
        <v>0</v>
      </c>
      <c r="I5442" s="12">
        <f t="shared" si="169"/>
        <v>0</v>
      </c>
      <c r="J5442" s="13">
        <f>(1 - Dashboard!$I$9) * H5442 * Dashboard!$I$8 * 'Lookups and Calculations'!$F$12</f>
        <v>0</v>
      </c>
      <c r="K5442" s="12">
        <f>(1 - Dashboard!$I$11) * I5442 * Dashboard!$I$10 * 'Lookups and Calculations'!$F$12</f>
        <v>0</v>
      </c>
      <c r="L5442" s="12">
        <f>(H5442 - I5442) * Dashboard!$I$13 * (Dashboard!$D$12 / 365) * 'Lookups and Calculations'!$F$12</f>
        <v>0</v>
      </c>
      <c r="M5442" s="3">
        <f>(G5442*2) * Dashboard!$I$13 * (Dashboard!$D$12 / 365) * 'Lookups and Calculations'!$F$12</f>
        <v>1602.0878730267946</v>
      </c>
      <c r="N5442" s="12">
        <f>H5442 * Dashboard!$I$14 * Dashboard!$I$15 * (Dashboard!$D$12 / 365) * 'Lookups and Calculations'!$F$12</f>
        <v>0</v>
      </c>
    </row>
    <row r="5443" spans="1:14" x14ac:dyDescent="0.35">
      <c r="A5443" s="2">
        <v>5442</v>
      </c>
      <c r="B5443" s="11">
        <v>0.92409716536809317</v>
      </c>
      <c r="C5443" s="11">
        <v>-0.41624421049848181</v>
      </c>
      <c r="D5443" s="3">
        <f>B5443*Dashboard!$D$11*Dashboard!$D$10*SQRT(Dashboard!$D$12/365)</f>
        <v>229436.47670981704</v>
      </c>
      <c r="E5443" s="3">
        <f>IF(Dashboard!$I$3,C5443*Dashboard!$E$11*Dashboard!$E$10*SQRT(Dashboard!$D$12/365),0)</f>
        <v>-206691.6958231123</v>
      </c>
      <c r="F5443" s="3">
        <f>D5443+IF(Dashboard!$I$3,E5443,0)</f>
        <v>22744.780886704742</v>
      </c>
      <c r="G5443" s="3">
        <f>IF(Dashboard!$I$4, ('Lookups and Calculations'!$F$9) / (1 - 'Lookups and Calculations'!$F$10), 'Lookups and Calculations'!$F$9)</f>
        <v>1951878.888340465</v>
      </c>
      <c r="H5443" s="12">
        <f t="shared" ref="H5443:H5506" si="170">MAX(0,F5443-G5443)</f>
        <v>0</v>
      </c>
      <c r="I5443" s="12">
        <f t="shared" ref="I5443:I5506" si="171">MAX(0,-F5443-G5443)</f>
        <v>0</v>
      </c>
      <c r="J5443" s="13">
        <f>(1 - Dashboard!$I$9) * H5443 * Dashboard!$I$8 * 'Lookups and Calculations'!$F$12</f>
        <v>0</v>
      </c>
      <c r="K5443" s="12">
        <f>(1 - Dashboard!$I$11) * I5443 * Dashboard!$I$10 * 'Lookups and Calculations'!$F$12</f>
        <v>0</v>
      </c>
      <c r="L5443" s="12">
        <f>(H5443 - I5443) * Dashboard!$I$13 * (Dashboard!$D$12 / 365) * 'Lookups and Calculations'!$F$12</f>
        <v>0</v>
      </c>
      <c r="M5443" s="3">
        <f>(G5443*2) * Dashboard!$I$13 * (Dashboard!$D$12 / 365) * 'Lookups and Calculations'!$F$12</f>
        <v>1602.0878730267946</v>
      </c>
      <c r="N5443" s="12">
        <f>H5443 * Dashboard!$I$14 * Dashboard!$I$15 * (Dashboard!$D$12 / 365) * 'Lookups and Calculations'!$F$12</f>
        <v>0</v>
      </c>
    </row>
    <row r="5444" spans="1:14" x14ac:dyDescent="0.35">
      <c r="A5444" s="2">
        <v>5443</v>
      </c>
      <c r="B5444" s="11">
        <v>0.92592370528865808</v>
      </c>
      <c r="C5444" s="11">
        <v>-0.81196335609605164</v>
      </c>
      <c r="D5444" s="3">
        <f>B5444*Dashboard!$D$11*Dashboard!$D$10*SQRT(Dashboard!$D$12/365)</f>
        <v>229889.97326802509</v>
      </c>
      <c r="E5444" s="3">
        <f>IF(Dashboard!$I$3,C5444*Dashboard!$E$11*Dashboard!$E$10*SQRT(Dashboard!$D$12/365),0)</f>
        <v>-403191.39290066023</v>
      </c>
      <c r="F5444" s="3">
        <f>D5444+IF(Dashboard!$I$3,E5444,0)</f>
        <v>-173301.41963263514</v>
      </c>
      <c r="G5444" s="3">
        <f>IF(Dashboard!$I$4, ('Lookups and Calculations'!$F$9) / (1 - 'Lookups and Calculations'!$F$10), 'Lookups and Calculations'!$F$9)</f>
        <v>1951878.888340465</v>
      </c>
      <c r="H5444" s="12">
        <f t="shared" si="170"/>
        <v>0</v>
      </c>
      <c r="I5444" s="12">
        <f t="shared" si="171"/>
        <v>0</v>
      </c>
      <c r="J5444" s="13">
        <f>(1 - Dashboard!$I$9) * H5444 * Dashboard!$I$8 * 'Lookups and Calculations'!$F$12</f>
        <v>0</v>
      </c>
      <c r="K5444" s="12">
        <f>(1 - Dashboard!$I$11) * I5444 * Dashboard!$I$10 * 'Lookups and Calculations'!$F$12</f>
        <v>0</v>
      </c>
      <c r="L5444" s="12">
        <f>(H5444 - I5444) * Dashboard!$I$13 * (Dashboard!$D$12 / 365) * 'Lookups and Calculations'!$F$12</f>
        <v>0</v>
      </c>
      <c r="M5444" s="3">
        <f>(G5444*2) * Dashboard!$I$13 * (Dashboard!$D$12 / 365) * 'Lookups and Calculations'!$F$12</f>
        <v>1602.0878730267946</v>
      </c>
      <c r="N5444" s="12">
        <f>H5444 * Dashboard!$I$14 * Dashboard!$I$15 * (Dashboard!$D$12 / 365) * 'Lookups and Calculations'!$F$12</f>
        <v>0</v>
      </c>
    </row>
    <row r="5445" spans="1:14" x14ac:dyDescent="0.35">
      <c r="A5445" s="2">
        <v>5444</v>
      </c>
      <c r="B5445" s="11">
        <v>0.59697422041503589</v>
      </c>
      <c r="C5445" s="11">
        <v>0.23631829466484924</v>
      </c>
      <c r="D5445" s="3">
        <f>B5445*Dashboard!$D$11*Dashboard!$D$10*SQRT(Dashboard!$D$12/365)</f>
        <v>148217.81404778748</v>
      </c>
      <c r="E5445" s="3">
        <f>IF(Dashboard!$I$3,C5445*Dashboard!$E$11*Dashboard!$E$10*SQRT(Dashboard!$D$12/365),0)</f>
        <v>117347.04734945927</v>
      </c>
      <c r="F5445" s="3">
        <f>D5445+IF(Dashboard!$I$3,E5445,0)</f>
        <v>265564.86139724677</v>
      </c>
      <c r="G5445" s="3">
        <f>IF(Dashboard!$I$4, ('Lookups and Calculations'!$F$9) / (1 - 'Lookups and Calculations'!$F$10), 'Lookups and Calculations'!$F$9)</f>
        <v>1951878.888340465</v>
      </c>
      <c r="H5445" s="12">
        <f t="shared" si="170"/>
        <v>0</v>
      </c>
      <c r="I5445" s="12">
        <f t="shared" si="171"/>
        <v>0</v>
      </c>
      <c r="J5445" s="13">
        <f>(1 - Dashboard!$I$9) * H5445 * Dashboard!$I$8 * 'Lookups and Calculations'!$F$12</f>
        <v>0</v>
      </c>
      <c r="K5445" s="12">
        <f>(1 - Dashboard!$I$11) * I5445 * Dashboard!$I$10 * 'Lookups and Calculations'!$F$12</f>
        <v>0</v>
      </c>
      <c r="L5445" s="12">
        <f>(H5445 - I5445) * Dashboard!$I$13 * (Dashboard!$D$12 / 365) * 'Lookups and Calculations'!$F$12</f>
        <v>0</v>
      </c>
      <c r="M5445" s="3">
        <f>(G5445*2) * Dashboard!$I$13 * (Dashboard!$D$12 / 365) * 'Lookups and Calculations'!$F$12</f>
        <v>1602.0878730267946</v>
      </c>
      <c r="N5445" s="12">
        <f>H5445 * Dashboard!$I$14 * Dashboard!$I$15 * (Dashboard!$D$12 / 365) * 'Lookups and Calculations'!$F$12</f>
        <v>0</v>
      </c>
    </row>
    <row r="5446" spans="1:14" x14ac:dyDescent="0.35">
      <c r="A5446" s="2">
        <v>5445</v>
      </c>
      <c r="B5446" s="11">
        <v>-0.1970145378884719</v>
      </c>
      <c r="C5446" s="11">
        <v>0.17733525278176093</v>
      </c>
      <c r="D5446" s="3">
        <f>B5446*Dashboard!$D$11*Dashboard!$D$10*SQRT(Dashboard!$D$12/365)</f>
        <v>-48915.117509032098</v>
      </c>
      <c r="E5446" s="3">
        <f>IF(Dashboard!$I$3,C5446*Dashboard!$E$11*Dashboard!$E$10*SQRT(Dashboard!$D$12/365),0)</f>
        <v>88058.219675384869</v>
      </c>
      <c r="F5446" s="3">
        <f>D5446+IF(Dashboard!$I$3,E5446,0)</f>
        <v>39143.102166352772</v>
      </c>
      <c r="G5446" s="3">
        <f>IF(Dashboard!$I$4, ('Lookups and Calculations'!$F$9) / (1 - 'Lookups and Calculations'!$F$10), 'Lookups and Calculations'!$F$9)</f>
        <v>1951878.888340465</v>
      </c>
      <c r="H5446" s="12">
        <f t="shared" si="170"/>
        <v>0</v>
      </c>
      <c r="I5446" s="12">
        <f t="shared" si="171"/>
        <v>0</v>
      </c>
      <c r="J5446" s="13">
        <f>(1 - Dashboard!$I$9) * H5446 * Dashboard!$I$8 * 'Lookups and Calculations'!$F$12</f>
        <v>0</v>
      </c>
      <c r="K5446" s="12">
        <f>(1 - Dashboard!$I$11) * I5446 * Dashboard!$I$10 * 'Lookups and Calculations'!$F$12</f>
        <v>0</v>
      </c>
      <c r="L5446" s="12">
        <f>(H5446 - I5446) * Dashboard!$I$13 * (Dashboard!$D$12 / 365) * 'Lookups and Calculations'!$F$12</f>
        <v>0</v>
      </c>
      <c r="M5446" s="3">
        <f>(G5446*2) * Dashboard!$I$13 * (Dashboard!$D$12 / 365) * 'Lookups and Calculations'!$F$12</f>
        <v>1602.0878730267946</v>
      </c>
      <c r="N5446" s="12">
        <f>H5446 * Dashboard!$I$14 * Dashboard!$I$15 * (Dashboard!$D$12 / 365) * 'Lookups and Calculations'!$F$12</f>
        <v>0</v>
      </c>
    </row>
    <row r="5447" spans="1:14" x14ac:dyDescent="0.35">
      <c r="A5447" s="2">
        <v>5446</v>
      </c>
      <c r="B5447" s="11">
        <v>-0.22612320188576882</v>
      </c>
      <c r="C5447" s="11">
        <v>-7.3318539511171663E-2</v>
      </c>
      <c r="D5447" s="3">
        <f>B5447*Dashboard!$D$11*Dashboard!$D$10*SQRT(Dashboard!$D$12/365)</f>
        <v>-56142.26802908531</v>
      </c>
      <c r="E5447" s="3">
        <f>IF(Dashboard!$I$3,C5447*Dashboard!$E$11*Dashboard!$E$10*SQRT(Dashboard!$D$12/365),0)</f>
        <v>-36407.313025902637</v>
      </c>
      <c r="F5447" s="3">
        <f>D5447+IF(Dashboard!$I$3,E5447,0)</f>
        <v>-92549.581054987939</v>
      </c>
      <c r="G5447" s="3">
        <f>IF(Dashboard!$I$4, ('Lookups and Calculations'!$F$9) / (1 - 'Lookups and Calculations'!$F$10), 'Lookups and Calculations'!$F$9)</f>
        <v>1951878.888340465</v>
      </c>
      <c r="H5447" s="12">
        <f t="shared" si="170"/>
        <v>0</v>
      </c>
      <c r="I5447" s="12">
        <f t="shared" si="171"/>
        <v>0</v>
      </c>
      <c r="J5447" s="13">
        <f>(1 - Dashboard!$I$9) * H5447 * Dashboard!$I$8 * 'Lookups and Calculations'!$F$12</f>
        <v>0</v>
      </c>
      <c r="K5447" s="12">
        <f>(1 - Dashboard!$I$11) * I5447 * Dashboard!$I$10 * 'Lookups and Calculations'!$F$12</f>
        <v>0</v>
      </c>
      <c r="L5447" s="12">
        <f>(H5447 - I5447) * Dashboard!$I$13 * (Dashboard!$D$12 / 365) * 'Lookups and Calculations'!$F$12</f>
        <v>0</v>
      </c>
      <c r="M5447" s="3">
        <f>(G5447*2) * Dashboard!$I$13 * (Dashboard!$D$12 / 365) * 'Lookups and Calculations'!$F$12</f>
        <v>1602.0878730267946</v>
      </c>
      <c r="N5447" s="12">
        <f>H5447 * Dashboard!$I$14 * Dashboard!$I$15 * (Dashboard!$D$12 / 365) * 'Lookups and Calculations'!$F$12</f>
        <v>0</v>
      </c>
    </row>
    <row r="5448" spans="1:14" x14ac:dyDescent="0.35">
      <c r="A5448" s="2">
        <v>5447</v>
      </c>
      <c r="B5448" s="11">
        <v>-0.72131708132288119</v>
      </c>
      <c r="C5448" s="11">
        <v>-1.7129582090790882</v>
      </c>
      <c r="D5448" s="3">
        <f>B5448*Dashboard!$D$11*Dashboard!$D$10*SQRT(Dashboard!$D$12/365)</f>
        <v>-179089.87921568684</v>
      </c>
      <c r="E5448" s="3">
        <f>IF(Dashboard!$I$3,C5448*Dashboard!$E$11*Dashboard!$E$10*SQRT(Dashboard!$D$12/365),0)</f>
        <v>-850592.58045817178</v>
      </c>
      <c r="F5448" s="3">
        <f>D5448+IF(Dashboard!$I$3,E5448,0)</f>
        <v>-1029682.4596738586</v>
      </c>
      <c r="G5448" s="3">
        <f>IF(Dashboard!$I$4, ('Lookups and Calculations'!$F$9) / (1 - 'Lookups and Calculations'!$F$10), 'Lookups and Calculations'!$F$9)</f>
        <v>1951878.888340465</v>
      </c>
      <c r="H5448" s="12">
        <f t="shared" si="170"/>
        <v>0</v>
      </c>
      <c r="I5448" s="12">
        <f t="shared" si="171"/>
        <v>0</v>
      </c>
      <c r="J5448" s="13">
        <f>(1 - Dashboard!$I$9) * H5448 * Dashboard!$I$8 * 'Lookups and Calculations'!$F$12</f>
        <v>0</v>
      </c>
      <c r="K5448" s="12">
        <f>(1 - Dashboard!$I$11) * I5448 * Dashboard!$I$10 * 'Lookups and Calculations'!$F$12</f>
        <v>0</v>
      </c>
      <c r="L5448" s="12">
        <f>(H5448 - I5448) * Dashboard!$I$13 * (Dashboard!$D$12 / 365) * 'Lookups and Calculations'!$F$12</f>
        <v>0</v>
      </c>
      <c r="M5448" s="3">
        <f>(G5448*2) * Dashboard!$I$13 * (Dashboard!$D$12 / 365) * 'Lookups and Calculations'!$F$12</f>
        <v>1602.0878730267946</v>
      </c>
      <c r="N5448" s="12">
        <f>H5448 * Dashboard!$I$14 * Dashboard!$I$15 * (Dashboard!$D$12 / 365) * 'Lookups and Calculations'!$F$12</f>
        <v>0</v>
      </c>
    </row>
    <row r="5449" spans="1:14" x14ac:dyDescent="0.35">
      <c r="A5449" s="2">
        <v>5448</v>
      </c>
      <c r="B5449" s="11">
        <v>4.0472888177825947E-3</v>
      </c>
      <c r="C5449" s="11">
        <v>1.3888547000705804</v>
      </c>
      <c r="D5449" s="3">
        <f>B5449*Dashboard!$D$11*Dashboard!$D$10*SQRT(Dashboard!$D$12/365)</f>
        <v>1004.8680175414174</v>
      </c>
      <c r="E5449" s="3">
        <f>IF(Dashboard!$I$3,C5449*Dashboard!$E$11*Dashboard!$E$10*SQRT(Dashboard!$D$12/365),0)</f>
        <v>689654.5969148929</v>
      </c>
      <c r="F5449" s="3">
        <f>D5449+IF(Dashboard!$I$3,E5449,0)</f>
        <v>690659.46493243426</v>
      </c>
      <c r="G5449" s="3">
        <f>IF(Dashboard!$I$4, ('Lookups and Calculations'!$F$9) / (1 - 'Lookups and Calculations'!$F$10), 'Lookups and Calculations'!$F$9)</f>
        <v>1951878.888340465</v>
      </c>
      <c r="H5449" s="12">
        <f t="shared" si="170"/>
        <v>0</v>
      </c>
      <c r="I5449" s="12">
        <f t="shared" si="171"/>
        <v>0</v>
      </c>
      <c r="J5449" s="13">
        <f>(1 - Dashboard!$I$9) * H5449 * Dashboard!$I$8 * 'Lookups and Calculations'!$F$12</f>
        <v>0</v>
      </c>
      <c r="K5449" s="12">
        <f>(1 - Dashboard!$I$11) * I5449 * Dashboard!$I$10 * 'Lookups and Calculations'!$F$12</f>
        <v>0</v>
      </c>
      <c r="L5449" s="12">
        <f>(H5449 - I5449) * Dashboard!$I$13 * (Dashboard!$D$12 / 365) * 'Lookups and Calculations'!$F$12</f>
        <v>0</v>
      </c>
      <c r="M5449" s="3">
        <f>(G5449*2) * Dashboard!$I$13 * (Dashboard!$D$12 / 365) * 'Lookups and Calculations'!$F$12</f>
        <v>1602.0878730267946</v>
      </c>
      <c r="N5449" s="12">
        <f>H5449 * Dashboard!$I$14 * Dashboard!$I$15 * (Dashboard!$D$12 / 365) * 'Lookups and Calculations'!$F$12</f>
        <v>0</v>
      </c>
    </row>
    <row r="5450" spans="1:14" x14ac:dyDescent="0.35">
      <c r="A5450" s="2">
        <v>5449</v>
      </c>
      <c r="B5450" s="11">
        <v>2.1724592747311466</v>
      </c>
      <c r="C5450" s="11">
        <v>0.75175127099430417</v>
      </c>
      <c r="D5450" s="3">
        <f>B5450*Dashboard!$D$11*Dashboard!$D$10*SQRT(Dashboard!$D$12/365)</f>
        <v>539382.02655489801</v>
      </c>
      <c r="E5450" s="3">
        <f>IF(Dashboard!$I$3,C5450*Dashboard!$E$11*Dashboard!$E$10*SQRT(Dashboard!$D$12/365),0)</f>
        <v>373292.26718352037</v>
      </c>
      <c r="F5450" s="3">
        <f>D5450+IF(Dashboard!$I$3,E5450,0)</f>
        <v>912674.29373841838</v>
      </c>
      <c r="G5450" s="3">
        <f>IF(Dashboard!$I$4, ('Lookups and Calculations'!$F$9) / (1 - 'Lookups and Calculations'!$F$10), 'Lookups and Calculations'!$F$9)</f>
        <v>1951878.888340465</v>
      </c>
      <c r="H5450" s="12">
        <f t="shared" si="170"/>
        <v>0</v>
      </c>
      <c r="I5450" s="12">
        <f t="shared" si="171"/>
        <v>0</v>
      </c>
      <c r="J5450" s="13">
        <f>(1 - Dashboard!$I$9) * H5450 * Dashboard!$I$8 * 'Lookups and Calculations'!$F$12</f>
        <v>0</v>
      </c>
      <c r="K5450" s="12">
        <f>(1 - Dashboard!$I$11) * I5450 * Dashboard!$I$10 * 'Lookups and Calculations'!$F$12</f>
        <v>0</v>
      </c>
      <c r="L5450" s="12">
        <f>(H5450 - I5450) * Dashboard!$I$13 * (Dashboard!$D$12 / 365) * 'Lookups and Calculations'!$F$12</f>
        <v>0</v>
      </c>
      <c r="M5450" s="3">
        <f>(G5450*2) * Dashboard!$I$13 * (Dashboard!$D$12 / 365) * 'Lookups and Calculations'!$F$12</f>
        <v>1602.0878730267946</v>
      </c>
      <c r="N5450" s="12">
        <f>H5450 * Dashboard!$I$14 * Dashboard!$I$15 * (Dashboard!$D$12 / 365) * 'Lookups and Calculations'!$F$12</f>
        <v>0</v>
      </c>
    </row>
    <row r="5451" spans="1:14" x14ac:dyDescent="0.35">
      <c r="A5451" s="2">
        <v>5450</v>
      </c>
      <c r="B5451" s="11">
        <v>0.30754829324482819</v>
      </c>
      <c r="C5451" s="11">
        <v>1.1634251765771537</v>
      </c>
      <c r="D5451" s="3">
        <f>B5451*Dashboard!$D$11*Dashboard!$D$10*SQRT(Dashboard!$D$12/365)</f>
        <v>76358.633555708293</v>
      </c>
      <c r="E5451" s="3">
        <f>IF(Dashboard!$I$3,C5451*Dashboard!$E$11*Dashboard!$E$10*SQRT(Dashboard!$D$12/365),0)</f>
        <v>577714.51625010127</v>
      </c>
      <c r="F5451" s="3">
        <f>D5451+IF(Dashboard!$I$3,E5451,0)</f>
        <v>654073.1498058096</v>
      </c>
      <c r="G5451" s="3">
        <f>IF(Dashboard!$I$4, ('Lookups and Calculations'!$F$9) / (1 - 'Lookups and Calculations'!$F$10), 'Lookups and Calculations'!$F$9)</f>
        <v>1951878.888340465</v>
      </c>
      <c r="H5451" s="12">
        <f t="shared" si="170"/>
        <v>0</v>
      </c>
      <c r="I5451" s="12">
        <f t="shared" si="171"/>
        <v>0</v>
      </c>
      <c r="J5451" s="13">
        <f>(1 - Dashboard!$I$9) * H5451 * Dashboard!$I$8 * 'Lookups and Calculations'!$F$12</f>
        <v>0</v>
      </c>
      <c r="K5451" s="12">
        <f>(1 - Dashboard!$I$11) * I5451 * Dashboard!$I$10 * 'Lookups and Calculations'!$F$12</f>
        <v>0</v>
      </c>
      <c r="L5451" s="12">
        <f>(H5451 - I5451) * Dashboard!$I$13 * (Dashboard!$D$12 / 365) * 'Lookups and Calculations'!$F$12</f>
        <v>0</v>
      </c>
      <c r="M5451" s="3">
        <f>(G5451*2) * Dashboard!$I$13 * (Dashboard!$D$12 / 365) * 'Lookups and Calculations'!$F$12</f>
        <v>1602.0878730267946</v>
      </c>
      <c r="N5451" s="12">
        <f>H5451 * Dashboard!$I$14 * Dashboard!$I$15 * (Dashboard!$D$12 / 365) * 'Lookups and Calculations'!$F$12</f>
        <v>0</v>
      </c>
    </row>
    <row r="5452" spans="1:14" x14ac:dyDescent="0.35">
      <c r="A5452" s="2">
        <v>5451</v>
      </c>
      <c r="B5452" s="11">
        <v>-0.2484871019765654</v>
      </c>
      <c r="C5452" s="11">
        <v>1.1859266829443109</v>
      </c>
      <c r="D5452" s="3">
        <f>B5452*Dashboard!$D$11*Dashboard!$D$10*SQRT(Dashboard!$D$12/365)</f>
        <v>-61694.816651262787</v>
      </c>
      <c r="E5452" s="3">
        <f>IF(Dashboard!$I$3,C5452*Dashboard!$E$11*Dashboard!$E$10*SQRT(Dashboard!$D$12/365),0)</f>
        <v>588887.94375323108</v>
      </c>
      <c r="F5452" s="3">
        <f>D5452+IF(Dashboard!$I$3,E5452,0)</f>
        <v>527193.12710196828</v>
      </c>
      <c r="G5452" s="3">
        <f>IF(Dashboard!$I$4, ('Lookups and Calculations'!$F$9) / (1 - 'Lookups and Calculations'!$F$10), 'Lookups and Calculations'!$F$9)</f>
        <v>1951878.888340465</v>
      </c>
      <c r="H5452" s="12">
        <f t="shared" si="170"/>
        <v>0</v>
      </c>
      <c r="I5452" s="12">
        <f t="shared" si="171"/>
        <v>0</v>
      </c>
      <c r="J5452" s="13">
        <f>(1 - Dashboard!$I$9) * H5452 * Dashboard!$I$8 * 'Lookups and Calculations'!$F$12</f>
        <v>0</v>
      </c>
      <c r="K5452" s="12">
        <f>(1 - Dashboard!$I$11) * I5452 * Dashboard!$I$10 * 'Lookups and Calculations'!$F$12</f>
        <v>0</v>
      </c>
      <c r="L5452" s="12">
        <f>(H5452 - I5452) * Dashboard!$I$13 * (Dashboard!$D$12 / 365) * 'Lookups and Calculations'!$F$12</f>
        <v>0</v>
      </c>
      <c r="M5452" s="3">
        <f>(G5452*2) * Dashboard!$I$13 * (Dashboard!$D$12 / 365) * 'Lookups and Calculations'!$F$12</f>
        <v>1602.0878730267946</v>
      </c>
      <c r="N5452" s="12">
        <f>H5452 * Dashboard!$I$14 * Dashboard!$I$15 * (Dashboard!$D$12 / 365) * 'Lookups and Calculations'!$F$12</f>
        <v>0</v>
      </c>
    </row>
    <row r="5453" spans="1:14" x14ac:dyDescent="0.35">
      <c r="A5453" s="2">
        <v>5452</v>
      </c>
      <c r="B5453" s="11">
        <v>-7.5181540296234875E-2</v>
      </c>
      <c r="C5453" s="11">
        <v>-1.5742903422291041</v>
      </c>
      <c r="D5453" s="3">
        <f>B5453*Dashboard!$D$11*Dashboard!$D$10*SQRT(Dashboard!$D$12/365)</f>
        <v>-18666.205639008058</v>
      </c>
      <c r="E5453" s="3">
        <f>IF(Dashboard!$I$3,C5453*Dashboard!$E$11*Dashboard!$E$10*SQRT(Dashboard!$D$12/365),0)</f>
        <v>-781735.17455918633</v>
      </c>
      <c r="F5453" s="3">
        <f>D5453+IF(Dashboard!$I$3,E5453,0)</f>
        <v>-800401.38019819441</v>
      </c>
      <c r="G5453" s="3">
        <f>IF(Dashboard!$I$4, ('Lookups and Calculations'!$F$9) / (1 - 'Lookups and Calculations'!$F$10), 'Lookups and Calculations'!$F$9)</f>
        <v>1951878.888340465</v>
      </c>
      <c r="H5453" s="12">
        <f t="shared" si="170"/>
        <v>0</v>
      </c>
      <c r="I5453" s="12">
        <f t="shared" si="171"/>
        <v>0</v>
      </c>
      <c r="J5453" s="13">
        <f>(1 - Dashboard!$I$9) * H5453 * Dashboard!$I$8 * 'Lookups and Calculations'!$F$12</f>
        <v>0</v>
      </c>
      <c r="K5453" s="12">
        <f>(1 - Dashboard!$I$11) * I5453 * Dashboard!$I$10 * 'Lookups and Calculations'!$F$12</f>
        <v>0</v>
      </c>
      <c r="L5453" s="12">
        <f>(H5453 - I5453) * Dashboard!$I$13 * (Dashboard!$D$12 / 365) * 'Lookups and Calculations'!$F$12</f>
        <v>0</v>
      </c>
      <c r="M5453" s="3">
        <f>(G5453*2) * Dashboard!$I$13 * (Dashboard!$D$12 / 365) * 'Lookups and Calculations'!$F$12</f>
        <v>1602.0878730267946</v>
      </c>
      <c r="N5453" s="12">
        <f>H5453 * Dashboard!$I$14 * Dashboard!$I$15 * (Dashboard!$D$12 / 365) * 'Lookups and Calculations'!$F$12</f>
        <v>0</v>
      </c>
    </row>
    <row r="5454" spans="1:14" x14ac:dyDescent="0.35">
      <c r="A5454" s="2">
        <v>5453</v>
      </c>
      <c r="B5454" s="11">
        <v>1.4640736945905093</v>
      </c>
      <c r="C5454" s="11">
        <v>-0.37825591955062776</v>
      </c>
      <c r="D5454" s="3">
        <f>B5454*Dashboard!$D$11*Dashboard!$D$10*SQRT(Dashboard!$D$12/365)</f>
        <v>363502.80329727905</v>
      </c>
      <c r="E5454" s="3">
        <f>IF(Dashboard!$I$3,C5454*Dashboard!$E$11*Dashboard!$E$10*SQRT(Dashboard!$D$12/365),0)</f>
        <v>-187828.09585128186</v>
      </c>
      <c r="F5454" s="3">
        <f>D5454+IF(Dashboard!$I$3,E5454,0)</f>
        <v>175674.70744599719</v>
      </c>
      <c r="G5454" s="3">
        <f>IF(Dashboard!$I$4, ('Lookups and Calculations'!$F$9) / (1 - 'Lookups and Calculations'!$F$10), 'Lookups and Calculations'!$F$9)</f>
        <v>1951878.888340465</v>
      </c>
      <c r="H5454" s="12">
        <f t="shared" si="170"/>
        <v>0</v>
      </c>
      <c r="I5454" s="12">
        <f t="shared" si="171"/>
        <v>0</v>
      </c>
      <c r="J5454" s="13">
        <f>(1 - Dashboard!$I$9) * H5454 * Dashboard!$I$8 * 'Lookups and Calculations'!$F$12</f>
        <v>0</v>
      </c>
      <c r="K5454" s="12">
        <f>(1 - Dashboard!$I$11) * I5454 * Dashboard!$I$10 * 'Lookups and Calculations'!$F$12</f>
        <v>0</v>
      </c>
      <c r="L5454" s="12">
        <f>(H5454 - I5454) * Dashboard!$I$13 * (Dashboard!$D$12 / 365) * 'Lookups and Calculations'!$F$12</f>
        <v>0</v>
      </c>
      <c r="M5454" s="3">
        <f>(G5454*2) * Dashboard!$I$13 * (Dashboard!$D$12 / 365) * 'Lookups and Calculations'!$F$12</f>
        <v>1602.0878730267946</v>
      </c>
      <c r="N5454" s="12">
        <f>H5454 * Dashboard!$I$14 * Dashboard!$I$15 * (Dashboard!$D$12 / 365) * 'Lookups and Calculations'!$F$12</f>
        <v>0</v>
      </c>
    </row>
    <row r="5455" spans="1:14" x14ac:dyDescent="0.35">
      <c r="A5455" s="2">
        <v>5454</v>
      </c>
      <c r="B5455" s="11">
        <v>-1.0004307920836006</v>
      </c>
      <c r="C5455" s="11">
        <v>1.5769972334520337</v>
      </c>
      <c r="D5455" s="3">
        <f>B5455*Dashboard!$D$11*Dashboard!$D$10*SQRT(Dashboard!$D$12/365)</f>
        <v>-248388.72440025574</v>
      </c>
      <c r="E5455" s="3">
        <f>IF(Dashboard!$I$3,C5455*Dashboard!$E$11*Dashboard!$E$10*SQRT(Dashboard!$D$12/365),0)</f>
        <v>783079.31802872778</v>
      </c>
      <c r="F5455" s="3">
        <f>D5455+IF(Dashboard!$I$3,E5455,0)</f>
        <v>534690.59362847207</v>
      </c>
      <c r="G5455" s="3">
        <f>IF(Dashboard!$I$4, ('Lookups and Calculations'!$F$9) / (1 - 'Lookups and Calculations'!$F$10), 'Lookups and Calculations'!$F$9)</f>
        <v>1951878.888340465</v>
      </c>
      <c r="H5455" s="12">
        <f t="shared" si="170"/>
        <v>0</v>
      </c>
      <c r="I5455" s="12">
        <f t="shared" si="171"/>
        <v>0</v>
      </c>
      <c r="J5455" s="13">
        <f>(1 - Dashboard!$I$9) * H5455 * Dashboard!$I$8 * 'Lookups and Calculations'!$F$12</f>
        <v>0</v>
      </c>
      <c r="K5455" s="12">
        <f>(1 - Dashboard!$I$11) * I5455 * Dashboard!$I$10 * 'Lookups and Calculations'!$F$12</f>
        <v>0</v>
      </c>
      <c r="L5455" s="12">
        <f>(H5455 - I5455) * Dashboard!$I$13 * (Dashboard!$D$12 / 365) * 'Lookups and Calculations'!$F$12</f>
        <v>0</v>
      </c>
      <c r="M5455" s="3">
        <f>(G5455*2) * Dashboard!$I$13 * (Dashboard!$D$12 / 365) * 'Lookups and Calculations'!$F$12</f>
        <v>1602.0878730267946</v>
      </c>
      <c r="N5455" s="12">
        <f>H5455 * Dashboard!$I$14 * Dashboard!$I$15 * (Dashboard!$D$12 / 365) * 'Lookups and Calculations'!$F$12</f>
        <v>0</v>
      </c>
    </row>
    <row r="5456" spans="1:14" x14ac:dyDescent="0.35">
      <c r="A5456" s="2">
        <v>5455</v>
      </c>
      <c r="B5456" s="11">
        <v>0.44660397764639198</v>
      </c>
      <c r="C5456" s="11">
        <v>-0.93631258134173212</v>
      </c>
      <c r="D5456" s="3">
        <f>B5456*Dashboard!$D$11*Dashboard!$D$10*SQRT(Dashboard!$D$12/365)</f>
        <v>110883.62453201828</v>
      </c>
      <c r="E5456" s="3">
        <f>IF(Dashboard!$I$3,C5456*Dashboard!$E$11*Dashboard!$E$10*SQRT(Dashboard!$D$12/365),0)</f>
        <v>-464938.68353454076</v>
      </c>
      <c r="F5456" s="3">
        <f>D5456+IF(Dashboard!$I$3,E5456,0)</f>
        <v>-354055.0590025225</v>
      </c>
      <c r="G5456" s="3">
        <f>IF(Dashboard!$I$4, ('Lookups and Calculations'!$F$9) / (1 - 'Lookups and Calculations'!$F$10), 'Lookups and Calculations'!$F$9)</f>
        <v>1951878.888340465</v>
      </c>
      <c r="H5456" s="12">
        <f t="shared" si="170"/>
        <v>0</v>
      </c>
      <c r="I5456" s="12">
        <f t="shared" si="171"/>
        <v>0</v>
      </c>
      <c r="J5456" s="13">
        <f>(1 - Dashboard!$I$9) * H5456 * Dashboard!$I$8 * 'Lookups and Calculations'!$F$12</f>
        <v>0</v>
      </c>
      <c r="K5456" s="12">
        <f>(1 - Dashboard!$I$11) * I5456 * Dashboard!$I$10 * 'Lookups and Calculations'!$F$12</f>
        <v>0</v>
      </c>
      <c r="L5456" s="12">
        <f>(H5456 - I5456) * Dashboard!$I$13 * (Dashboard!$D$12 / 365) * 'Lookups and Calculations'!$F$12</f>
        <v>0</v>
      </c>
      <c r="M5456" s="3">
        <f>(G5456*2) * Dashboard!$I$13 * (Dashboard!$D$12 / 365) * 'Lookups and Calculations'!$F$12</f>
        <v>1602.0878730267946</v>
      </c>
      <c r="N5456" s="12">
        <f>H5456 * Dashboard!$I$14 * Dashboard!$I$15 * (Dashboard!$D$12 / 365) * 'Lookups and Calculations'!$F$12</f>
        <v>0</v>
      </c>
    </row>
    <row r="5457" spans="1:14" x14ac:dyDescent="0.35">
      <c r="A5457" s="2">
        <v>5456</v>
      </c>
      <c r="B5457" s="11">
        <v>0.7751623259755086</v>
      </c>
      <c r="C5457" s="11">
        <v>-1.5446427125831568</v>
      </c>
      <c r="D5457" s="3">
        <f>B5457*Dashboard!$D$11*Dashboard!$D$10*SQRT(Dashboard!$D$12/365)</f>
        <v>192458.67168001176</v>
      </c>
      <c r="E5457" s="3">
        <f>IF(Dashboard!$I$3,C5457*Dashboard!$E$11*Dashboard!$E$10*SQRT(Dashboard!$D$12/365),0)</f>
        <v>-767013.24283233332</v>
      </c>
      <c r="F5457" s="3">
        <f>D5457+IF(Dashboard!$I$3,E5457,0)</f>
        <v>-574554.57115232153</v>
      </c>
      <c r="G5457" s="3">
        <f>IF(Dashboard!$I$4, ('Lookups and Calculations'!$F$9) / (1 - 'Lookups and Calculations'!$F$10), 'Lookups and Calculations'!$F$9)</f>
        <v>1951878.888340465</v>
      </c>
      <c r="H5457" s="12">
        <f t="shared" si="170"/>
        <v>0</v>
      </c>
      <c r="I5457" s="12">
        <f t="shared" si="171"/>
        <v>0</v>
      </c>
      <c r="J5457" s="13">
        <f>(1 - Dashboard!$I$9) * H5457 * Dashboard!$I$8 * 'Lookups and Calculations'!$F$12</f>
        <v>0</v>
      </c>
      <c r="K5457" s="12">
        <f>(1 - Dashboard!$I$11) * I5457 * Dashboard!$I$10 * 'Lookups and Calculations'!$F$12</f>
        <v>0</v>
      </c>
      <c r="L5457" s="12">
        <f>(H5457 - I5457) * Dashboard!$I$13 * (Dashboard!$D$12 / 365) * 'Lookups and Calculations'!$F$12</f>
        <v>0</v>
      </c>
      <c r="M5457" s="3">
        <f>(G5457*2) * Dashboard!$I$13 * (Dashboard!$D$12 / 365) * 'Lookups and Calculations'!$F$12</f>
        <v>1602.0878730267946</v>
      </c>
      <c r="N5457" s="12">
        <f>H5457 * Dashboard!$I$14 * Dashboard!$I$15 * (Dashboard!$D$12 / 365) * 'Lookups and Calculations'!$F$12</f>
        <v>0</v>
      </c>
    </row>
    <row r="5458" spans="1:14" x14ac:dyDescent="0.35">
      <c r="A5458" s="2">
        <v>5457</v>
      </c>
      <c r="B5458" s="11">
        <v>0.27876932972851715</v>
      </c>
      <c r="C5458" s="11">
        <v>0.62132990433964064</v>
      </c>
      <c r="D5458" s="3">
        <f>B5458*Dashboard!$D$11*Dashboard!$D$10*SQRT(Dashboard!$D$12/365)</f>
        <v>69213.341653516778</v>
      </c>
      <c r="E5458" s="3">
        <f>IF(Dashboard!$I$3,C5458*Dashboard!$E$11*Dashboard!$E$10*SQRT(Dashboard!$D$12/365),0)</f>
        <v>308529.77255773952</v>
      </c>
      <c r="F5458" s="3">
        <f>D5458+IF(Dashboard!$I$3,E5458,0)</f>
        <v>377743.11421125627</v>
      </c>
      <c r="G5458" s="3">
        <f>IF(Dashboard!$I$4, ('Lookups and Calculations'!$F$9) / (1 - 'Lookups and Calculations'!$F$10), 'Lookups and Calculations'!$F$9)</f>
        <v>1951878.888340465</v>
      </c>
      <c r="H5458" s="12">
        <f t="shared" si="170"/>
        <v>0</v>
      </c>
      <c r="I5458" s="12">
        <f t="shared" si="171"/>
        <v>0</v>
      </c>
      <c r="J5458" s="13">
        <f>(1 - Dashboard!$I$9) * H5458 * Dashboard!$I$8 * 'Lookups and Calculations'!$F$12</f>
        <v>0</v>
      </c>
      <c r="K5458" s="12">
        <f>(1 - Dashboard!$I$11) * I5458 * Dashboard!$I$10 * 'Lookups and Calculations'!$F$12</f>
        <v>0</v>
      </c>
      <c r="L5458" s="12">
        <f>(H5458 - I5458) * Dashboard!$I$13 * (Dashboard!$D$12 / 365) * 'Lookups and Calculations'!$F$12</f>
        <v>0</v>
      </c>
      <c r="M5458" s="3">
        <f>(G5458*2) * Dashboard!$I$13 * (Dashboard!$D$12 / 365) * 'Lookups and Calculations'!$F$12</f>
        <v>1602.0878730267946</v>
      </c>
      <c r="N5458" s="12">
        <f>H5458 * Dashboard!$I$14 * Dashboard!$I$15 * (Dashboard!$D$12 / 365) * 'Lookups and Calculations'!$F$12</f>
        <v>0</v>
      </c>
    </row>
    <row r="5459" spans="1:14" x14ac:dyDescent="0.35">
      <c r="A5459" s="2">
        <v>5458</v>
      </c>
      <c r="B5459" s="11">
        <v>-0.69019296564488408</v>
      </c>
      <c r="C5459" s="11">
        <v>4.9967780629117586E-3</v>
      </c>
      <c r="D5459" s="3">
        <f>B5459*Dashboard!$D$11*Dashboard!$D$10*SQRT(Dashboard!$D$12/365)</f>
        <v>-171362.32879189137</v>
      </c>
      <c r="E5459" s="3">
        <f>IF(Dashboard!$I$3,C5459*Dashboard!$E$11*Dashboard!$E$10*SQRT(Dashboard!$D$12/365),0)</f>
        <v>2481.217769342943</v>
      </c>
      <c r="F5459" s="3">
        <f>D5459+IF(Dashboard!$I$3,E5459,0)</f>
        <v>-168881.11102254843</v>
      </c>
      <c r="G5459" s="3">
        <f>IF(Dashboard!$I$4, ('Lookups and Calculations'!$F$9) / (1 - 'Lookups and Calculations'!$F$10), 'Lookups and Calculations'!$F$9)</f>
        <v>1951878.888340465</v>
      </c>
      <c r="H5459" s="12">
        <f t="shared" si="170"/>
        <v>0</v>
      </c>
      <c r="I5459" s="12">
        <f t="shared" si="171"/>
        <v>0</v>
      </c>
      <c r="J5459" s="13">
        <f>(1 - Dashboard!$I$9) * H5459 * Dashboard!$I$8 * 'Lookups and Calculations'!$F$12</f>
        <v>0</v>
      </c>
      <c r="K5459" s="12">
        <f>(1 - Dashboard!$I$11) * I5459 * Dashboard!$I$10 * 'Lookups and Calculations'!$F$12</f>
        <v>0</v>
      </c>
      <c r="L5459" s="12">
        <f>(H5459 - I5459) * Dashboard!$I$13 * (Dashboard!$D$12 / 365) * 'Lookups and Calculations'!$F$12</f>
        <v>0</v>
      </c>
      <c r="M5459" s="3">
        <f>(G5459*2) * Dashboard!$I$13 * (Dashboard!$D$12 / 365) * 'Lookups and Calculations'!$F$12</f>
        <v>1602.0878730267946</v>
      </c>
      <c r="N5459" s="12">
        <f>H5459 * Dashboard!$I$14 * Dashboard!$I$15 * (Dashboard!$D$12 / 365) * 'Lookups and Calculations'!$F$12</f>
        <v>0</v>
      </c>
    </row>
    <row r="5460" spans="1:14" x14ac:dyDescent="0.35">
      <c r="A5460" s="2">
        <v>5459</v>
      </c>
      <c r="B5460" s="11">
        <v>-1.7779988244084088</v>
      </c>
      <c r="C5460" s="11">
        <v>-0.12986293252698611</v>
      </c>
      <c r="D5460" s="3">
        <f>B5460*Dashboard!$D$11*Dashboard!$D$10*SQRT(Dashboard!$D$12/365)</f>
        <v>-441444.68910254602</v>
      </c>
      <c r="E5460" s="3">
        <f>IF(Dashboard!$I$3,C5460*Dashboard!$E$11*Dashboard!$E$10*SQRT(Dashboard!$D$12/365),0)</f>
        <v>-64485.196602303418</v>
      </c>
      <c r="F5460" s="3">
        <f>D5460+IF(Dashboard!$I$3,E5460,0)</f>
        <v>-505929.88570484944</v>
      </c>
      <c r="G5460" s="3">
        <f>IF(Dashboard!$I$4, ('Lookups and Calculations'!$F$9) / (1 - 'Lookups and Calculations'!$F$10), 'Lookups and Calculations'!$F$9)</f>
        <v>1951878.888340465</v>
      </c>
      <c r="H5460" s="12">
        <f t="shared" si="170"/>
        <v>0</v>
      </c>
      <c r="I5460" s="12">
        <f t="shared" si="171"/>
        <v>0</v>
      </c>
      <c r="J5460" s="13">
        <f>(1 - Dashboard!$I$9) * H5460 * Dashboard!$I$8 * 'Lookups and Calculations'!$F$12</f>
        <v>0</v>
      </c>
      <c r="K5460" s="12">
        <f>(1 - Dashboard!$I$11) * I5460 * Dashboard!$I$10 * 'Lookups and Calculations'!$F$12</f>
        <v>0</v>
      </c>
      <c r="L5460" s="12">
        <f>(H5460 - I5460) * Dashboard!$I$13 * (Dashboard!$D$12 / 365) * 'Lookups and Calculations'!$F$12</f>
        <v>0</v>
      </c>
      <c r="M5460" s="3">
        <f>(G5460*2) * Dashboard!$I$13 * (Dashboard!$D$12 / 365) * 'Lookups and Calculations'!$F$12</f>
        <v>1602.0878730267946</v>
      </c>
      <c r="N5460" s="12">
        <f>H5460 * Dashboard!$I$14 * Dashboard!$I$15 * (Dashboard!$D$12 / 365) * 'Lookups and Calculations'!$F$12</f>
        <v>0</v>
      </c>
    </row>
    <row r="5461" spans="1:14" x14ac:dyDescent="0.35">
      <c r="A5461" s="2">
        <v>5460</v>
      </c>
      <c r="B5461" s="11">
        <v>-0.38357291460918669</v>
      </c>
      <c r="C5461" s="11">
        <v>0.46369919555724465</v>
      </c>
      <c r="D5461" s="3">
        <f>B5461*Dashboard!$D$11*Dashboard!$D$10*SQRT(Dashboard!$D$12/365)</f>
        <v>-95234.160851680834</v>
      </c>
      <c r="E5461" s="3">
        <f>IF(Dashboard!$I$3,C5461*Dashboard!$E$11*Dashboard!$E$10*SQRT(Dashboard!$D$12/365),0)</f>
        <v>230256.110870014</v>
      </c>
      <c r="F5461" s="3">
        <f>D5461+IF(Dashboard!$I$3,E5461,0)</f>
        <v>135021.95001833315</v>
      </c>
      <c r="G5461" s="3">
        <f>IF(Dashboard!$I$4, ('Lookups and Calculations'!$F$9) / (1 - 'Lookups and Calculations'!$F$10), 'Lookups and Calculations'!$F$9)</f>
        <v>1951878.888340465</v>
      </c>
      <c r="H5461" s="12">
        <f t="shared" si="170"/>
        <v>0</v>
      </c>
      <c r="I5461" s="12">
        <f t="shared" si="171"/>
        <v>0</v>
      </c>
      <c r="J5461" s="13">
        <f>(1 - Dashboard!$I$9) * H5461 * Dashboard!$I$8 * 'Lookups and Calculations'!$F$12</f>
        <v>0</v>
      </c>
      <c r="K5461" s="12">
        <f>(1 - Dashboard!$I$11) * I5461 * Dashboard!$I$10 * 'Lookups and Calculations'!$F$12</f>
        <v>0</v>
      </c>
      <c r="L5461" s="12">
        <f>(H5461 - I5461) * Dashboard!$I$13 * (Dashboard!$D$12 / 365) * 'Lookups and Calculations'!$F$12</f>
        <v>0</v>
      </c>
      <c r="M5461" s="3">
        <f>(G5461*2) * Dashboard!$I$13 * (Dashboard!$D$12 / 365) * 'Lookups and Calculations'!$F$12</f>
        <v>1602.0878730267946</v>
      </c>
      <c r="N5461" s="12">
        <f>H5461 * Dashboard!$I$14 * Dashboard!$I$15 * (Dashboard!$D$12 / 365) * 'Lookups and Calculations'!$F$12</f>
        <v>0</v>
      </c>
    </row>
    <row r="5462" spans="1:14" x14ac:dyDescent="0.35">
      <c r="A5462" s="2">
        <v>5461</v>
      </c>
      <c r="B5462" s="11">
        <v>-0.58953094999561162</v>
      </c>
      <c r="C5462" s="11">
        <v>0.43676635982088458</v>
      </c>
      <c r="D5462" s="3">
        <f>B5462*Dashboard!$D$11*Dashboard!$D$10*SQRT(Dashboard!$D$12/365)</f>
        <v>-146369.78571891488</v>
      </c>
      <c r="E5462" s="3">
        <f>IF(Dashboard!$I$3,C5462*Dashboard!$E$11*Dashboard!$E$10*SQRT(Dashboard!$D$12/365),0)</f>
        <v>216882.24679871084</v>
      </c>
      <c r="F5462" s="3">
        <f>D5462+IF(Dashboard!$I$3,E5462,0)</f>
        <v>70512.461079795961</v>
      </c>
      <c r="G5462" s="3">
        <f>IF(Dashboard!$I$4, ('Lookups and Calculations'!$F$9) / (1 - 'Lookups and Calculations'!$F$10), 'Lookups and Calculations'!$F$9)</f>
        <v>1951878.888340465</v>
      </c>
      <c r="H5462" s="12">
        <f t="shared" si="170"/>
        <v>0</v>
      </c>
      <c r="I5462" s="12">
        <f t="shared" si="171"/>
        <v>0</v>
      </c>
      <c r="J5462" s="13">
        <f>(1 - Dashboard!$I$9) * H5462 * Dashboard!$I$8 * 'Lookups and Calculations'!$F$12</f>
        <v>0</v>
      </c>
      <c r="K5462" s="12">
        <f>(1 - Dashboard!$I$11) * I5462 * Dashboard!$I$10 * 'Lookups and Calculations'!$F$12</f>
        <v>0</v>
      </c>
      <c r="L5462" s="12">
        <f>(H5462 - I5462) * Dashboard!$I$13 * (Dashboard!$D$12 / 365) * 'Lookups and Calculations'!$F$12</f>
        <v>0</v>
      </c>
      <c r="M5462" s="3">
        <f>(G5462*2) * Dashboard!$I$13 * (Dashboard!$D$12 / 365) * 'Lookups and Calculations'!$F$12</f>
        <v>1602.0878730267946</v>
      </c>
      <c r="N5462" s="12">
        <f>H5462 * Dashboard!$I$14 * Dashboard!$I$15 * (Dashboard!$D$12 / 365) * 'Lookups and Calculations'!$F$12</f>
        <v>0</v>
      </c>
    </row>
    <row r="5463" spans="1:14" x14ac:dyDescent="0.35">
      <c r="A5463" s="2">
        <v>5462</v>
      </c>
      <c r="B5463" s="11">
        <v>-1.1898151398515053</v>
      </c>
      <c r="C5463" s="11">
        <v>-0.39777843570764165</v>
      </c>
      <c r="D5463" s="3">
        <f>B5463*Dashboard!$D$11*Dashboard!$D$10*SQRT(Dashboard!$D$12/365)</f>
        <v>-295409.40482680674</v>
      </c>
      <c r="E5463" s="3">
        <f>IF(Dashboard!$I$3,C5463*Dashboard!$E$11*Dashboard!$E$10*SQRT(Dashboard!$D$12/365),0)</f>
        <v>-197522.26545040961</v>
      </c>
      <c r="F5463" s="3">
        <f>D5463+IF(Dashboard!$I$3,E5463,0)</f>
        <v>-492931.67027721636</v>
      </c>
      <c r="G5463" s="3">
        <f>IF(Dashboard!$I$4, ('Lookups and Calculations'!$F$9) / (1 - 'Lookups and Calculations'!$F$10), 'Lookups and Calculations'!$F$9)</f>
        <v>1951878.888340465</v>
      </c>
      <c r="H5463" s="12">
        <f t="shared" si="170"/>
        <v>0</v>
      </c>
      <c r="I5463" s="12">
        <f t="shared" si="171"/>
        <v>0</v>
      </c>
      <c r="J5463" s="13">
        <f>(1 - Dashboard!$I$9) * H5463 * Dashboard!$I$8 * 'Lookups and Calculations'!$F$12</f>
        <v>0</v>
      </c>
      <c r="K5463" s="12">
        <f>(1 - Dashboard!$I$11) * I5463 * Dashboard!$I$10 * 'Lookups and Calculations'!$F$12</f>
        <v>0</v>
      </c>
      <c r="L5463" s="12">
        <f>(H5463 - I5463) * Dashboard!$I$13 * (Dashboard!$D$12 / 365) * 'Lookups and Calculations'!$F$12</f>
        <v>0</v>
      </c>
      <c r="M5463" s="3">
        <f>(G5463*2) * Dashboard!$I$13 * (Dashboard!$D$12 / 365) * 'Lookups and Calculations'!$F$12</f>
        <v>1602.0878730267946</v>
      </c>
      <c r="N5463" s="12">
        <f>H5463 * Dashboard!$I$14 * Dashboard!$I$15 * (Dashboard!$D$12 / 365) * 'Lookups and Calculations'!$F$12</f>
        <v>0</v>
      </c>
    </row>
    <row r="5464" spans="1:14" x14ac:dyDescent="0.35">
      <c r="A5464" s="2">
        <v>5463</v>
      </c>
      <c r="B5464" s="11">
        <v>0.32940190795625701</v>
      </c>
      <c r="C5464" s="11">
        <v>0.87596438682319633</v>
      </c>
      <c r="D5464" s="3">
        <f>B5464*Dashboard!$D$11*Dashboard!$D$10*SQRT(Dashboard!$D$12/365)</f>
        <v>81784.487622436049</v>
      </c>
      <c r="E5464" s="3">
        <f>IF(Dashboard!$I$3,C5464*Dashboard!$E$11*Dashboard!$E$10*SQRT(Dashboard!$D$12/365),0)</f>
        <v>434971.9708445039</v>
      </c>
      <c r="F5464" s="3">
        <f>D5464+IF(Dashboard!$I$3,E5464,0)</f>
        <v>516756.45846693998</v>
      </c>
      <c r="G5464" s="3">
        <f>IF(Dashboard!$I$4, ('Lookups and Calculations'!$F$9) / (1 - 'Lookups and Calculations'!$F$10), 'Lookups and Calculations'!$F$9)</f>
        <v>1951878.888340465</v>
      </c>
      <c r="H5464" s="12">
        <f t="shared" si="170"/>
        <v>0</v>
      </c>
      <c r="I5464" s="12">
        <f t="shared" si="171"/>
        <v>0</v>
      </c>
      <c r="J5464" s="13">
        <f>(1 - Dashboard!$I$9) * H5464 * Dashboard!$I$8 * 'Lookups and Calculations'!$F$12</f>
        <v>0</v>
      </c>
      <c r="K5464" s="12">
        <f>(1 - Dashboard!$I$11) * I5464 * Dashboard!$I$10 * 'Lookups and Calculations'!$F$12</f>
        <v>0</v>
      </c>
      <c r="L5464" s="12">
        <f>(H5464 - I5464) * Dashboard!$I$13 * (Dashboard!$D$12 / 365) * 'Lookups and Calculations'!$F$12</f>
        <v>0</v>
      </c>
      <c r="M5464" s="3">
        <f>(G5464*2) * Dashboard!$I$13 * (Dashboard!$D$12 / 365) * 'Lookups and Calculations'!$F$12</f>
        <v>1602.0878730267946</v>
      </c>
      <c r="N5464" s="12">
        <f>H5464 * Dashboard!$I$14 * Dashboard!$I$15 * (Dashboard!$D$12 / 365) * 'Lookups and Calculations'!$F$12</f>
        <v>0</v>
      </c>
    </row>
    <row r="5465" spans="1:14" x14ac:dyDescent="0.35">
      <c r="A5465" s="2">
        <v>5464</v>
      </c>
      <c r="B5465" s="11">
        <v>-0.35452645867103333</v>
      </c>
      <c r="C5465" s="11">
        <v>1.0956292791686308</v>
      </c>
      <c r="D5465" s="3">
        <f>B5465*Dashboard!$D$11*Dashboard!$D$10*SQRT(Dashboard!$D$12/365)</f>
        <v>-88022.455458447352</v>
      </c>
      <c r="E5465" s="3">
        <f>IF(Dashboard!$I$3,C5465*Dashboard!$E$11*Dashboard!$E$10*SQRT(Dashboard!$D$12/365),0)</f>
        <v>544049.54589907604</v>
      </c>
      <c r="F5465" s="3">
        <f>D5465+IF(Dashboard!$I$3,E5465,0)</f>
        <v>456027.0904406287</v>
      </c>
      <c r="G5465" s="3">
        <f>IF(Dashboard!$I$4, ('Lookups and Calculations'!$F$9) / (1 - 'Lookups and Calculations'!$F$10), 'Lookups and Calculations'!$F$9)</f>
        <v>1951878.888340465</v>
      </c>
      <c r="H5465" s="12">
        <f t="shared" si="170"/>
        <v>0</v>
      </c>
      <c r="I5465" s="12">
        <f t="shared" si="171"/>
        <v>0</v>
      </c>
      <c r="J5465" s="13">
        <f>(1 - Dashboard!$I$9) * H5465 * Dashboard!$I$8 * 'Lookups and Calculations'!$F$12</f>
        <v>0</v>
      </c>
      <c r="K5465" s="12">
        <f>(1 - Dashboard!$I$11) * I5465 * Dashboard!$I$10 * 'Lookups and Calculations'!$F$12</f>
        <v>0</v>
      </c>
      <c r="L5465" s="12">
        <f>(H5465 - I5465) * Dashboard!$I$13 * (Dashboard!$D$12 / 365) * 'Lookups and Calculations'!$F$12</f>
        <v>0</v>
      </c>
      <c r="M5465" s="3">
        <f>(G5465*2) * Dashboard!$I$13 * (Dashboard!$D$12 / 365) * 'Lookups and Calculations'!$F$12</f>
        <v>1602.0878730267946</v>
      </c>
      <c r="N5465" s="12">
        <f>H5465 * Dashboard!$I$14 * Dashboard!$I$15 * (Dashboard!$D$12 / 365) * 'Lookups and Calculations'!$F$12</f>
        <v>0</v>
      </c>
    </row>
    <row r="5466" spans="1:14" x14ac:dyDescent="0.35">
      <c r="A5466" s="2">
        <v>5465</v>
      </c>
      <c r="B5466" s="11">
        <v>0.18010202539785766</v>
      </c>
      <c r="C5466" s="11">
        <v>0.65352931296326044</v>
      </c>
      <c r="D5466" s="3">
        <f>B5466*Dashboard!$D$11*Dashboard!$D$10*SQRT(Dashboard!$D$12/365)</f>
        <v>44716.049030544069</v>
      </c>
      <c r="E5466" s="3">
        <f>IF(Dashboard!$I$3,C5466*Dashboard!$E$11*Dashboard!$E$10*SQRT(Dashboard!$D$12/365),0)</f>
        <v>324518.82466959255</v>
      </c>
      <c r="F5466" s="3">
        <f>D5466+IF(Dashboard!$I$3,E5466,0)</f>
        <v>369234.87370013661</v>
      </c>
      <c r="G5466" s="3">
        <f>IF(Dashboard!$I$4, ('Lookups and Calculations'!$F$9) / (1 - 'Lookups and Calculations'!$F$10), 'Lookups and Calculations'!$F$9)</f>
        <v>1951878.888340465</v>
      </c>
      <c r="H5466" s="12">
        <f t="shared" si="170"/>
        <v>0</v>
      </c>
      <c r="I5466" s="12">
        <f t="shared" si="171"/>
        <v>0</v>
      </c>
      <c r="J5466" s="13">
        <f>(1 - Dashboard!$I$9) * H5466 * Dashboard!$I$8 * 'Lookups and Calculations'!$F$12</f>
        <v>0</v>
      </c>
      <c r="K5466" s="12">
        <f>(1 - Dashboard!$I$11) * I5466 * Dashboard!$I$10 * 'Lookups and Calculations'!$F$12</f>
        <v>0</v>
      </c>
      <c r="L5466" s="12">
        <f>(H5466 - I5466) * Dashboard!$I$13 * (Dashboard!$D$12 / 365) * 'Lookups and Calculations'!$F$12</f>
        <v>0</v>
      </c>
      <c r="M5466" s="3">
        <f>(G5466*2) * Dashboard!$I$13 * (Dashboard!$D$12 / 365) * 'Lookups and Calculations'!$F$12</f>
        <v>1602.0878730267946</v>
      </c>
      <c r="N5466" s="12">
        <f>H5466 * Dashboard!$I$14 * Dashboard!$I$15 * (Dashboard!$D$12 / 365) * 'Lookups and Calculations'!$F$12</f>
        <v>0</v>
      </c>
    </row>
    <row r="5467" spans="1:14" x14ac:dyDescent="0.35">
      <c r="A5467" s="2">
        <v>5466</v>
      </c>
      <c r="B5467" s="11">
        <v>6.7885879749291667E-2</v>
      </c>
      <c r="C5467" s="11">
        <v>0.56948866212467919</v>
      </c>
      <c r="D5467" s="3">
        <f>B5467*Dashboard!$D$11*Dashboard!$D$10*SQRT(Dashboard!$D$12/365)</f>
        <v>16854.826150039808</v>
      </c>
      <c r="E5467" s="3">
        <f>IF(Dashboard!$I$3,C5467*Dashboard!$E$11*Dashboard!$E$10*SQRT(Dashboard!$D$12/365),0)</f>
        <v>282787.3021600013</v>
      </c>
      <c r="F5467" s="3">
        <f>D5467+IF(Dashboard!$I$3,E5467,0)</f>
        <v>299642.12831004109</v>
      </c>
      <c r="G5467" s="3">
        <f>IF(Dashboard!$I$4, ('Lookups and Calculations'!$F$9) / (1 - 'Lookups and Calculations'!$F$10), 'Lookups and Calculations'!$F$9)</f>
        <v>1951878.888340465</v>
      </c>
      <c r="H5467" s="12">
        <f t="shared" si="170"/>
        <v>0</v>
      </c>
      <c r="I5467" s="12">
        <f t="shared" si="171"/>
        <v>0</v>
      </c>
      <c r="J5467" s="13">
        <f>(1 - Dashboard!$I$9) * H5467 * Dashboard!$I$8 * 'Lookups and Calculations'!$F$12</f>
        <v>0</v>
      </c>
      <c r="K5467" s="12">
        <f>(1 - Dashboard!$I$11) * I5467 * Dashboard!$I$10 * 'Lookups and Calculations'!$F$12</f>
        <v>0</v>
      </c>
      <c r="L5467" s="12">
        <f>(H5467 - I5467) * Dashboard!$I$13 * (Dashboard!$D$12 / 365) * 'Lookups and Calculations'!$F$12</f>
        <v>0</v>
      </c>
      <c r="M5467" s="3">
        <f>(G5467*2) * Dashboard!$I$13 * (Dashboard!$D$12 / 365) * 'Lookups and Calculations'!$F$12</f>
        <v>1602.0878730267946</v>
      </c>
      <c r="N5467" s="12">
        <f>H5467 * Dashboard!$I$14 * Dashboard!$I$15 * (Dashboard!$D$12 / 365) * 'Lookups and Calculations'!$F$12</f>
        <v>0</v>
      </c>
    </row>
    <row r="5468" spans="1:14" x14ac:dyDescent="0.35">
      <c r="A5468" s="2">
        <v>5467</v>
      </c>
      <c r="B5468" s="11">
        <v>-0.77724138824713385</v>
      </c>
      <c r="C5468" s="11">
        <v>-0.14576926888179309</v>
      </c>
      <c r="D5468" s="3">
        <f>B5468*Dashboard!$D$11*Dashboard!$D$10*SQRT(Dashboard!$D$12/365)</f>
        <v>-192974.86493364218</v>
      </c>
      <c r="E5468" s="3">
        <f>IF(Dashboard!$I$3,C5468*Dashboard!$E$11*Dashboard!$E$10*SQRT(Dashboard!$D$12/365),0)</f>
        <v>-72383.70318230032</v>
      </c>
      <c r="F5468" s="3">
        <f>D5468+IF(Dashboard!$I$3,E5468,0)</f>
        <v>-265358.56811594253</v>
      </c>
      <c r="G5468" s="3">
        <f>IF(Dashboard!$I$4, ('Lookups and Calculations'!$F$9) / (1 - 'Lookups and Calculations'!$F$10), 'Lookups and Calculations'!$F$9)</f>
        <v>1951878.888340465</v>
      </c>
      <c r="H5468" s="12">
        <f t="shared" si="170"/>
        <v>0</v>
      </c>
      <c r="I5468" s="12">
        <f t="shared" si="171"/>
        <v>0</v>
      </c>
      <c r="J5468" s="13">
        <f>(1 - Dashboard!$I$9) * H5468 * Dashboard!$I$8 * 'Lookups and Calculations'!$F$12</f>
        <v>0</v>
      </c>
      <c r="K5468" s="12">
        <f>(1 - Dashboard!$I$11) * I5468 * Dashboard!$I$10 * 'Lookups and Calculations'!$F$12</f>
        <v>0</v>
      </c>
      <c r="L5468" s="12">
        <f>(H5468 - I5468) * Dashboard!$I$13 * (Dashboard!$D$12 / 365) * 'Lookups and Calculations'!$F$12</f>
        <v>0</v>
      </c>
      <c r="M5468" s="3">
        <f>(G5468*2) * Dashboard!$I$13 * (Dashboard!$D$12 / 365) * 'Lookups and Calculations'!$F$12</f>
        <v>1602.0878730267946</v>
      </c>
      <c r="N5468" s="12">
        <f>H5468 * Dashboard!$I$14 * Dashboard!$I$15 * (Dashboard!$D$12 / 365) * 'Lookups and Calculations'!$F$12</f>
        <v>0</v>
      </c>
    </row>
    <row r="5469" spans="1:14" x14ac:dyDescent="0.35">
      <c r="A5469" s="2">
        <v>5468</v>
      </c>
      <c r="B5469" s="11">
        <v>0.70986500674249842</v>
      </c>
      <c r="C5469" s="11">
        <v>-0.60560668398110651</v>
      </c>
      <c r="D5469" s="3">
        <f>B5469*Dashboard!$D$11*Dashboard!$D$10*SQRT(Dashboard!$D$12/365)</f>
        <v>176246.53790785538</v>
      </c>
      <c r="E5469" s="3">
        <f>IF(Dashboard!$I$3,C5469*Dashboard!$E$11*Dashboard!$E$10*SQRT(Dashboard!$D$12/365),0)</f>
        <v>-300722.19470383029</v>
      </c>
      <c r="F5469" s="3">
        <f>D5469+IF(Dashboard!$I$3,E5469,0)</f>
        <v>-124475.65679597491</v>
      </c>
      <c r="G5469" s="3">
        <f>IF(Dashboard!$I$4, ('Lookups and Calculations'!$F$9) / (1 - 'Lookups and Calculations'!$F$10), 'Lookups and Calculations'!$F$9)</f>
        <v>1951878.888340465</v>
      </c>
      <c r="H5469" s="12">
        <f t="shared" si="170"/>
        <v>0</v>
      </c>
      <c r="I5469" s="12">
        <f t="shared" si="171"/>
        <v>0</v>
      </c>
      <c r="J5469" s="13">
        <f>(1 - Dashboard!$I$9) * H5469 * Dashboard!$I$8 * 'Lookups and Calculations'!$F$12</f>
        <v>0</v>
      </c>
      <c r="K5469" s="12">
        <f>(1 - Dashboard!$I$11) * I5469 * Dashboard!$I$10 * 'Lookups and Calculations'!$F$12</f>
        <v>0</v>
      </c>
      <c r="L5469" s="12">
        <f>(H5469 - I5469) * Dashboard!$I$13 * (Dashboard!$D$12 / 365) * 'Lookups and Calculations'!$F$12</f>
        <v>0</v>
      </c>
      <c r="M5469" s="3">
        <f>(G5469*2) * Dashboard!$I$13 * (Dashboard!$D$12 / 365) * 'Lookups and Calculations'!$F$12</f>
        <v>1602.0878730267946</v>
      </c>
      <c r="N5469" s="12">
        <f>H5469 * Dashboard!$I$14 * Dashboard!$I$15 * (Dashboard!$D$12 / 365) * 'Lookups and Calculations'!$F$12</f>
        <v>0</v>
      </c>
    </row>
    <row r="5470" spans="1:14" x14ac:dyDescent="0.35">
      <c r="A5470" s="2">
        <v>5469</v>
      </c>
      <c r="B5470" s="11">
        <v>-2.039345353753133</v>
      </c>
      <c r="C5470" s="11">
        <v>1.1111671229444777</v>
      </c>
      <c r="D5470" s="3">
        <f>B5470*Dashboard!$D$11*Dashboard!$D$10*SQRT(Dashboard!$D$12/365)</f>
        <v>-506332.26709799154</v>
      </c>
      <c r="E5470" s="3">
        <f>IF(Dashboard!$I$3,C5470*Dashboard!$E$11*Dashboard!$E$10*SQRT(Dashboard!$D$12/365),0)</f>
        <v>551765.07250212075</v>
      </c>
      <c r="F5470" s="3">
        <f>D5470+IF(Dashboard!$I$3,E5470,0)</f>
        <v>45432.805404129205</v>
      </c>
      <c r="G5470" s="3">
        <f>IF(Dashboard!$I$4, ('Lookups and Calculations'!$F$9) / (1 - 'Lookups and Calculations'!$F$10), 'Lookups and Calculations'!$F$9)</f>
        <v>1951878.888340465</v>
      </c>
      <c r="H5470" s="12">
        <f t="shared" si="170"/>
        <v>0</v>
      </c>
      <c r="I5470" s="12">
        <f t="shared" si="171"/>
        <v>0</v>
      </c>
      <c r="J5470" s="13">
        <f>(1 - Dashboard!$I$9) * H5470 * Dashboard!$I$8 * 'Lookups and Calculations'!$F$12</f>
        <v>0</v>
      </c>
      <c r="K5470" s="12">
        <f>(1 - Dashboard!$I$11) * I5470 * Dashboard!$I$10 * 'Lookups and Calculations'!$F$12</f>
        <v>0</v>
      </c>
      <c r="L5470" s="12">
        <f>(H5470 - I5470) * Dashboard!$I$13 * (Dashboard!$D$12 / 365) * 'Lookups and Calculations'!$F$12</f>
        <v>0</v>
      </c>
      <c r="M5470" s="3">
        <f>(G5470*2) * Dashboard!$I$13 * (Dashboard!$D$12 / 365) * 'Lookups and Calculations'!$F$12</f>
        <v>1602.0878730267946</v>
      </c>
      <c r="N5470" s="12">
        <f>H5470 * Dashboard!$I$14 * Dashboard!$I$15 * (Dashboard!$D$12 / 365) * 'Lookups and Calculations'!$F$12</f>
        <v>0</v>
      </c>
    </row>
    <row r="5471" spans="1:14" x14ac:dyDescent="0.35">
      <c r="A5471" s="2">
        <v>5470</v>
      </c>
      <c r="B5471" s="11">
        <v>-0.69633501699665834</v>
      </c>
      <c r="C5471" s="11">
        <v>0.87079548074060942</v>
      </c>
      <c r="D5471" s="3">
        <f>B5471*Dashboard!$D$11*Dashboard!$D$10*SQRT(Dashboard!$D$12/365)</f>
        <v>-172887.28815193931</v>
      </c>
      <c r="E5471" s="3">
        <f>IF(Dashboard!$I$3,C5471*Dashboard!$E$11*Dashboard!$E$10*SQRT(Dashboard!$D$12/365),0)</f>
        <v>432405.28057755495</v>
      </c>
      <c r="F5471" s="3">
        <f>D5471+IF(Dashboard!$I$3,E5471,0)</f>
        <v>259517.99242561564</v>
      </c>
      <c r="G5471" s="3">
        <f>IF(Dashboard!$I$4, ('Lookups and Calculations'!$F$9) / (1 - 'Lookups and Calculations'!$F$10), 'Lookups and Calculations'!$F$9)</f>
        <v>1951878.888340465</v>
      </c>
      <c r="H5471" s="12">
        <f t="shared" si="170"/>
        <v>0</v>
      </c>
      <c r="I5471" s="12">
        <f t="shared" si="171"/>
        <v>0</v>
      </c>
      <c r="J5471" s="13">
        <f>(1 - Dashboard!$I$9) * H5471 * Dashboard!$I$8 * 'Lookups and Calculations'!$F$12</f>
        <v>0</v>
      </c>
      <c r="K5471" s="12">
        <f>(1 - Dashboard!$I$11) * I5471 * Dashboard!$I$10 * 'Lookups and Calculations'!$F$12</f>
        <v>0</v>
      </c>
      <c r="L5471" s="12">
        <f>(H5471 - I5471) * Dashboard!$I$13 * (Dashboard!$D$12 / 365) * 'Lookups and Calculations'!$F$12</f>
        <v>0</v>
      </c>
      <c r="M5471" s="3">
        <f>(G5471*2) * Dashboard!$I$13 * (Dashboard!$D$12 / 365) * 'Lookups and Calculations'!$F$12</f>
        <v>1602.0878730267946</v>
      </c>
      <c r="N5471" s="12">
        <f>H5471 * Dashboard!$I$14 * Dashboard!$I$15 * (Dashboard!$D$12 / 365) * 'Lookups and Calculations'!$F$12</f>
        <v>0</v>
      </c>
    </row>
    <row r="5472" spans="1:14" x14ac:dyDescent="0.35">
      <c r="A5472" s="2">
        <v>5471</v>
      </c>
      <c r="B5472" s="11">
        <v>0.57869386213407537</v>
      </c>
      <c r="C5472" s="11">
        <v>-1.2357601610648967</v>
      </c>
      <c r="D5472" s="3">
        <f>B5472*Dashboard!$D$11*Dashboard!$D$10*SQRT(Dashboard!$D$12/365)</f>
        <v>143679.13440006229</v>
      </c>
      <c r="E5472" s="3">
        <f>IF(Dashboard!$I$3,C5472*Dashboard!$E$11*Dashboard!$E$10*SQRT(Dashboard!$D$12/365),0)</f>
        <v>-613633.43171851151</v>
      </c>
      <c r="F5472" s="3">
        <f>D5472+IF(Dashboard!$I$3,E5472,0)</f>
        <v>-469954.29731844924</v>
      </c>
      <c r="G5472" s="3">
        <f>IF(Dashboard!$I$4, ('Lookups and Calculations'!$F$9) / (1 - 'Lookups and Calculations'!$F$10), 'Lookups and Calculations'!$F$9)</f>
        <v>1951878.888340465</v>
      </c>
      <c r="H5472" s="12">
        <f t="shared" si="170"/>
        <v>0</v>
      </c>
      <c r="I5472" s="12">
        <f t="shared" si="171"/>
        <v>0</v>
      </c>
      <c r="J5472" s="13">
        <f>(1 - Dashboard!$I$9) * H5472 * Dashboard!$I$8 * 'Lookups and Calculations'!$F$12</f>
        <v>0</v>
      </c>
      <c r="K5472" s="12">
        <f>(1 - Dashboard!$I$11) * I5472 * Dashboard!$I$10 * 'Lookups and Calculations'!$F$12</f>
        <v>0</v>
      </c>
      <c r="L5472" s="12">
        <f>(H5472 - I5472) * Dashboard!$I$13 * (Dashboard!$D$12 / 365) * 'Lookups and Calculations'!$F$12</f>
        <v>0</v>
      </c>
      <c r="M5472" s="3">
        <f>(G5472*2) * Dashboard!$I$13 * (Dashboard!$D$12 / 365) * 'Lookups and Calculations'!$F$12</f>
        <v>1602.0878730267946</v>
      </c>
      <c r="N5472" s="12">
        <f>H5472 * Dashboard!$I$14 * Dashboard!$I$15 * (Dashboard!$D$12 / 365) * 'Lookups and Calculations'!$F$12</f>
        <v>0</v>
      </c>
    </row>
    <row r="5473" spans="1:14" x14ac:dyDescent="0.35">
      <c r="A5473" s="2">
        <v>5472</v>
      </c>
      <c r="B5473" s="11">
        <v>0.71575302525240869</v>
      </c>
      <c r="C5473" s="11">
        <v>0.72396749116081716</v>
      </c>
      <c r="D5473" s="3">
        <f>B5473*Dashboard!$D$11*Dashboard!$D$10*SQRT(Dashboard!$D$12/365)</f>
        <v>177708.42554515583</v>
      </c>
      <c r="E5473" s="3">
        <f>IF(Dashboard!$I$3,C5473*Dashboard!$E$11*Dashboard!$E$10*SQRT(Dashboard!$D$12/365),0)</f>
        <v>359495.85530482512</v>
      </c>
      <c r="F5473" s="3">
        <f>D5473+IF(Dashboard!$I$3,E5473,0)</f>
        <v>537204.28084998089</v>
      </c>
      <c r="G5473" s="3">
        <f>IF(Dashboard!$I$4, ('Lookups and Calculations'!$F$9) / (1 - 'Lookups and Calculations'!$F$10), 'Lookups and Calculations'!$F$9)</f>
        <v>1951878.888340465</v>
      </c>
      <c r="H5473" s="12">
        <f t="shared" si="170"/>
        <v>0</v>
      </c>
      <c r="I5473" s="12">
        <f t="shared" si="171"/>
        <v>0</v>
      </c>
      <c r="J5473" s="13">
        <f>(1 - Dashboard!$I$9) * H5473 * Dashboard!$I$8 * 'Lookups and Calculations'!$F$12</f>
        <v>0</v>
      </c>
      <c r="K5473" s="12">
        <f>(1 - Dashboard!$I$11) * I5473 * Dashboard!$I$10 * 'Lookups and Calculations'!$F$12</f>
        <v>0</v>
      </c>
      <c r="L5473" s="12">
        <f>(H5473 - I5473) * Dashboard!$I$13 * (Dashboard!$D$12 / 365) * 'Lookups and Calculations'!$F$12</f>
        <v>0</v>
      </c>
      <c r="M5473" s="3">
        <f>(G5473*2) * Dashboard!$I$13 * (Dashboard!$D$12 / 365) * 'Lookups and Calculations'!$F$12</f>
        <v>1602.0878730267946</v>
      </c>
      <c r="N5473" s="12">
        <f>H5473 * Dashboard!$I$14 * Dashboard!$I$15 * (Dashboard!$D$12 / 365) * 'Lookups and Calculations'!$F$12</f>
        <v>0</v>
      </c>
    </row>
    <row r="5474" spans="1:14" x14ac:dyDescent="0.35">
      <c r="A5474" s="2">
        <v>5473</v>
      </c>
      <c r="B5474" s="11">
        <v>0.11529614129684712</v>
      </c>
      <c r="C5474" s="11">
        <v>0.76548011890840673</v>
      </c>
      <c r="D5474" s="3">
        <f>B5474*Dashboard!$D$11*Dashboard!$D$10*SQRT(Dashboard!$D$12/365)</f>
        <v>28625.929641120401</v>
      </c>
      <c r="E5474" s="3">
        <f>IF(Dashboard!$I$3,C5474*Dashboard!$E$11*Dashboard!$E$10*SQRT(Dashboard!$D$12/365),0)</f>
        <v>380109.51240998303</v>
      </c>
      <c r="F5474" s="3">
        <f>D5474+IF(Dashboard!$I$3,E5474,0)</f>
        <v>408735.44205110346</v>
      </c>
      <c r="G5474" s="3">
        <f>IF(Dashboard!$I$4, ('Lookups and Calculations'!$F$9) / (1 - 'Lookups and Calculations'!$F$10), 'Lookups and Calculations'!$F$9)</f>
        <v>1951878.888340465</v>
      </c>
      <c r="H5474" s="12">
        <f t="shared" si="170"/>
        <v>0</v>
      </c>
      <c r="I5474" s="12">
        <f t="shared" si="171"/>
        <v>0</v>
      </c>
      <c r="J5474" s="13">
        <f>(1 - Dashboard!$I$9) * H5474 * Dashboard!$I$8 * 'Lookups and Calculations'!$F$12</f>
        <v>0</v>
      </c>
      <c r="K5474" s="12">
        <f>(1 - Dashboard!$I$11) * I5474 * Dashboard!$I$10 * 'Lookups and Calculations'!$F$12</f>
        <v>0</v>
      </c>
      <c r="L5474" s="12">
        <f>(H5474 - I5474) * Dashboard!$I$13 * (Dashboard!$D$12 / 365) * 'Lookups and Calculations'!$F$12</f>
        <v>0</v>
      </c>
      <c r="M5474" s="3">
        <f>(G5474*2) * Dashboard!$I$13 * (Dashboard!$D$12 / 365) * 'Lookups and Calculations'!$F$12</f>
        <v>1602.0878730267946</v>
      </c>
      <c r="N5474" s="12">
        <f>H5474 * Dashboard!$I$14 * Dashboard!$I$15 * (Dashboard!$D$12 / 365) * 'Lookups and Calculations'!$F$12</f>
        <v>0</v>
      </c>
    </row>
    <row r="5475" spans="1:14" x14ac:dyDescent="0.35">
      <c r="A5475" s="2">
        <v>5474</v>
      </c>
      <c r="B5475" s="11">
        <v>0.12286809974476652</v>
      </c>
      <c r="C5475" s="11">
        <v>-0.60659267077382428</v>
      </c>
      <c r="D5475" s="3">
        <f>B5475*Dashboard!$D$11*Dashboard!$D$10*SQRT(Dashboard!$D$12/365)</f>
        <v>30505.908861045562</v>
      </c>
      <c r="E5475" s="3">
        <f>IF(Dashboard!$I$3,C5475*Dashboard!$E$11*Dashboard!$E$10*SQRT(Dashboard!$D$12/365),0)</f>
        <v>-301211.79978927271</v>
      </c>
      <c r="F5475" s="3">
        <f>D5475+IF(Dashboard!$I$3,E5475,0)</f>
        <v>-270705.89092822716</v>
      </c>
      <c r="G5475" s="3">
        <f>IF(Dashboard!$I$4, ('Lookups and Calculations'!$F$9) / (1 - 'Lookups and Calculations'!$F$10), 'Lookups and Calculations'!$F$9)</f>
        <v>1951878.888340465</v>
      </c>
      <c r="H5475" s="12">
        <f t="shared" si="170"/>
        <v>0</v>
      </c>
      <c r="I5475" s="12">
        <f t="shared" si="171"/>
        <v>0</v>
      </c>
      <c r="J5475" s="13">
        <f>(1 - Dashboard!$I$9) * H5475 * Dashboard!$I$8 * 'Lookups and Calculations'!$F$12</f>
        <v>0</v>
      </c>
      <c r="K5475" s="12">
        <f>(1 - Dashboard!$I$11) * I5475 * Dashboard!$I$10 * 'Lookups and Calculations'!$F$12</f>
        <v>0</v>
      </c>
      <c r="L5475" s="12">
        <f>(H5475 - I5475) * Dashboard!$I$13 * (Dashboard!$D$12 / 365) * 'Lookups and Calculations'!$F$12</f>
        <v>0</v>
      </c>
      <c r="M5475" s="3">
        <f>(G5475*2) * Dashboard!$I$13 * (Dashboard!$D$12 / 365) * 'Lookups and Calculations'!$F$12</f>
        <v>1602.0878730267946</v>
      </c>
      <c r="N5475" s="12">
        <f>H5475 * Dashboard!$I$14 * Dashboard!$I$15 * (Dashboard!$D$12 / 365) * 'Lookups and Calculations'!$F$12</f>
        <v>0</v>
      </c>
    </row>
    <row r="5476" spans="1:14" x14ac:dyDescent="0.35">
      <c r="A5476" s="2">
        <v>5475</v>
      </c>
      <c r="B5476" s="11">
        <v>0.47492140814959244</v>
      </c>
      <c r="C5476" s="11">
        <v>0.38120281676267598</v>
      </c>
      <c r="D5476" s="3">
        <f>B5476*Dashboard!$D$11*Dashboard!$D$10*SQRT(Dashboard!$D$12/365)</f>
        <v>117914.32620237939</v>
      </c>
      <c r="E5476" s="3">
        <f>IF(Dashboard!$I$3,C5476*Dashboard!$E$11*Dashboard!$E$10*SQRT(Dashboard!$D$12/365),0)</f>
        <v>189291.41754276006</v>
      </c>
      <c r="F5476" s="3">
        <f>D5476+IF(Dashboard!$I$3,E5476,0)</f>
        <v>307205.74374513945</v>
      </c>
      <c r="G5476" s="3">
        <f>IF(Dashboard!$I$4, ('Lookups and Calculations'!$F$9) / (1 - 'Lookups and Calculations'!$F$10), 'Lookups and Calculations'!$F$9)</f>
        <v>1951878.888340465</v>
      </c>
      <c r="H5476" s="12">
        <f t="shared" si="170"/>
        <v>0</v>
      </c>
      <c r="I5476" s="12">
        <f t="shared" si="171"/>
        <v>0</v>
      </c>
      <c r="J5476" s="13">
        <f>(1 - Dashboard!$I$9) * H5476 * Dashboard!$I$8 * 'Lookups and Calculations'!$F$12</f>
        <v>0</v>
      </c>
      <c r="K5476" s="12">
        <f>(1 - Dashboard!$I$11) * I5476 * Dashboard!$I$10 * 'Lookups and Calculations'!$F$12</f>
        <v>0</v>
      </c>
      <c r="L5476" s="12">
        <f>(H5476 - I5476) * Dashboard!$I$13 * (Dashboard!$D$12 / 365) * 'Lookups and Calculations'!$F$12</f>
        <v>0</v>
      </c>
      <c r="M5476" s="3">
        <f>(G5476*2) * Dashboard!$I$13 * (Dashboard!$D$12 / 365) * 'Lookups and Calculations'!$F$12</f>
        <v>1602.0878730267946</v>
      </c>
      <c r="N5476" s="12">
        <f>H5476 * Dashboard!$I$14 * Dashboard!$I$15 * (Dashboard!$D$12 / 365) * 'Lookups and Calculations'!$F$12</f>
        <v>0</v>
      </c>
    </row>
    <row r="5477" spans="1:14" x14ac:dyDescent="0.35">
      <c r="A5477" s="2">
        <v>5476</v>
      </c>
      <c r="B5477" s="11">
        <v>-0.39629941324404727</v>
      </c>
      <c r="C5477" s="11">
        <v>1.3139903575395577</v>
      </c>
      <c r="D5477" s="3">
        <f>B5477*Dashboard!$D$11*Dashboard!$D$10*SQRT(Dashboard!$D$12/365)</f>
        <v>-98393.918415131033</v>
      </c>
      <c r="E5477" s="3">
        <f>IF(Dashboard!$I$3,C5477*Dashboard!$E$11*Dashboard!$E$10*SQRT(Dashboard!$D$12/365),0)</f>
        <v>652479.69447988132</v>
      </c>
      <c r="F5477" s="3">
        <f>D5477+IF(Dashboard!$I$3,E5477,0)</f>
        <v>554085.77606475027</v>
      </c>
      <c r="G5477" s="3">
        <f>IF(Dashboard!$I$4, ('Lookups and Calculations'!$F$9) / (1 - 'Lookups and Calculations'!$F$10), 'Lookups and Calculations'!$F$9)</f>
        <v>1951878.888340465</v>
      </c>
      <c r="H5477" s="12">
        <f t="shared" si="170"/>
        <v>0</v>
      </c>
      <c r="I5477" s="12">
        <f t="shared" si="171"/>
        <v>0</v>
      </c>
      <c r="J5477" s="13">
        <f>(1 - Dashboard!$I$9) * H5477 * Dashboard!$I$8 * 'Lookups and Calculations'!$F$12</f>
        <v>0</v>
      </c>
      <c r="K5477" s="12">
        <f>(1 - Dashboard!$I$11) * I5477 * Dashboard!$I$10 * 'Lookups and Calculations'!$F$12</f>
        <v>0</v>
      </c>
      <c r="L5477" s="12">
        <f>(H5477 - I5477) * Dashboard!$I$13 * (Dashboard!$D$12 / 365) * 'Lookups and Calculations'!$F$12</f>
        <v>0</v>
      </c>
      <c r="M5477" s="3">
        <f>(G5477*2) * Dashboard!$I$13 * (Dashboard!$D$12 / 365) * 'Lookups and Calculations'!$F$12</f>
        <v>1602.0878730267946</v>
      </c>
      <c r="N5477" s="12">
        <f>H5477 * Dashboard!$I$14 * Dashboard!$I$15 * (Dashboard!$D$12 / 365) * 'Lookups and Calculations'!$F$12</f>
        <v>0</v>
      </c>
    </row>
    <row r="5478" spans="1:14" x14ac:dyDescent="0.35">
      <c r="A5478" s="2">
        <v>5477</v>
      </c>
      <c r="B5478" s="11">
        <v>1.7286035889515499</v>
      </c>
      <c r="C5478" s="11">
        <v>0.11039782524360443</v>
      </c>
      <c r="D5478" s="3">
        <f>B5478*Dashboard!$D$11*Dashboard!$D$10*SQRT(Dashboard!$D$12/365)</f>
        <v>429180.75278264692</v>
      </c>
      <c r="E5478" s="3">
        <f>IF(Dashboard!$I$3,C5478*Dashboard!$E$11*Dashboard!$E$10*SQRT(Dashboard!$D$12/365),0)</f>
        <v>54819.534156301299</v>
      </c>
      <c r="F5478" s="3">
        <f>D5478+IF(Dashboard!$I$3,E5478,0)</f>
        <v>484000.28693894821</v>
      </c>
      <c r="G5478" s="3">
        <f>IF(Dashboard!$I$4, ('Lookups and Calculations'!$F$9) / (1 - 'Lookups and Calculations'!$F$10), 'Lookups and Calculations'!$F$9)</f>
        <v>1951878.888340465</v>
      </c>
      <c r="H5478" s="12">
        <f t="shared" si="170"/>
        <v>0</v>
      </c>
      <c r="I5478" s="12">
        <f t="shared" si="171"/>
        <v>0</v>
      </c>
      <c r="J5478" s="13">
        <f>(1 - Dashboard!$I$9) * H5478 * Dashboard!$I$8 * 'Lookups and Calculations'!$F$12</f>
        <v>0</v>
      </c>
      <c r="K5478" s="12">
        <f>(1 - Dashboard!$I$11) * I5478 * Dashboard!$I$10 * 'Lookups and Calculations'!$F$12</f>
        <v>0</v>
      </c>
      <c r="L5478" s="12">
        <f>(H5478 - I5478) * Dashboard!$I$13 * (Dashboard!$D$12 / 365) * 'Lookups and Calculations'!$F$12</f>
        <v>0</v>
      </c>
      <c r="M5478" s="3">
        <f>(G5478*2) * Dashboard!$I$13 * (Dashboard!$D$12 / 365) * 'Lookups and Calculations'!$F$12</f>
        <v>1602.0878730267946</v>
      </c>
      <c r="N5478" s="12">
        <f>H5478 * Dashboard!$I$14 * Dashboard!$I$15 * (Dashboard!$D$12 / 365) * 'Lookups and Calculations'!$F$12</f>
        <v>0</v>
      </c>
    </row>
    <row r="5479" spans="1:14" x14ac:dyDescent="0.35">
      <c r="A5479" s="2">
        <v>5478</v>
      </c>
      <c r="B5479" s="11">
        <v>0.65489485528598423</v>
      </c>
      <c r="C5479" s="11">
        <v>0.55198051338043885</v>
      </c>
      <c r="D5479" s="3">
        <f>B5479*Dashboard!$D$11*Dashboard!$D$10*SQRT(Dashboard!$D$12/365)</f>
        <v>162598.45159502284</v>
      </c>
      <c r="E5479" s="3">
        <f>IF(Dashboard!$I$3,C5479*Dashboard!$E$11*Dashboard!$E$10*SQRT(Dashboard!$D$12/365),0)</f>
        <v>274093.3939604456</v>
      </c>
      <c r="F5479" s="3">
        <f>D5479+IF(Dashboard!$I$3,E5479,0)</f>
        <v>436691.84555546846</v>
      </c>
      <c r="G5479" s="3">
        <f>IF(Dashboard!$I$4, ('Lookups and Calculations'!$F$9) / (1 - 'Lookups and Calculations'!$F$10), 'Lookups and Calculations'!$F$9)</f>
        <v>1951878.888340465</v>
      </c>
      <c r="H5479" s="12">
        <f t="shared" si="170"/>
        <v>0</v>
      </c>
      <c r="I5479" s="12">
        <f t="shared" si="171"/>
        <v>0</v>
      </c>
      <c r="J5479" s="13">
        <f>(1 - Dashboard!$I$9) * H5479 * Dashboard!$I$8 * 'Lookups and Calculations'!$F$12</f>
        <v>0</v>
      </c>
      <c r="K5479" s="12">
        <f>(1 - Dashboard!$I$11) * I5479 * Dashboard!$I$10 * 'Lookups and Calculations'!$F$12</f>
        <v>0</v>
      </c>
      <c r="L5479" s="12">
        <f>(H5479 - I5479) * Dashboard!$I$13 * (Dashboard!$D$12 / 365) * 'Lookups and Calculations'!$F$12</f>
        <v>0</v>
      </c>
      <c r="M5479" s="3">
        <f>(G5479*2) * Dashboard!$I$13 * (Dashboard!$D$12 / 365) * 'Lookups and Calculations'!$F$12</f>
        <v>1602.0878730267946</v>
      </c>
      <c r="N5479" s="12">
        <f>H5479 * Dashboard!$I$14 * Dashboard!$I$15 * (Dashboard!$D$12 / 365) * 'Lookups and Calculations'!$F$12</f>
        <v>0</v>
      </c>
    </row>
    <row r="5480" spans="1:14" x14ac:dyDescent="0.35">
      <c r="A5480" s="2">
        <v>5479</v>
      </c>
      <c r="B5480" s="11">
        <v>0.85702689630890205</v>
      </c>
      <c r="C5480" s="11">
        <v>-4.7372760212456386E-2</v>
      </c>
      <c r="D5480" s="3">
        <f>B5480*Dashboard!$D$11*Dashboard!$D$10*SQRT(Dashboard!$D$12/365)</f>
        <v>212784.1518227575</v>
      </c>
      <c r="E5480" s="3">
        <f>IF(Dashboard!$I$3,C5480*Dashboard!$E$11*Dashboard!$E$10*SQRT(Dashboard!$D$12/365),0)</f>
        <v>-23523.585186706125</v>
      </c>
      <c r="F5480" s="3">
        <f>D5480+IF(Dashboard!$I$3,E5480,0)</f>
        <v>189260.56663605137</v>
      </c>
      <c r="G5480" s="3">
        <f>IF(Dashboard!$I$4, ('Lookups and Calculations'!$F$9) / (1 - 'Lookups and Calculations'!$F$10), 'Lookups and Calculations'!$F$9)</f>
        <v>1951878.888340465</v>
      </c>
      <c r="H5480" s="12">
        <f t="shared" si="170"/>
        <v>0</v>
      </c>
      <c r="I5480" s="12">
        <f t="shared" si="171"/>
        <v>0</v>
      </c>
      <c r="J5480" s="13">
        <f>(1 - Dashboard!$I$9) * H5480 * Dashboard!$I$8 * 'Lookups and Calculations'!$F$12</f>
        <v>0</v>
      </c>
      <c r="K5480" s="12">
        <f>(1 - Dashboard!$I$11) * I5480 * Dashboard!$I$10 * 'Lookups and Calculations'!$F$12</f>
        <v>0</v>
      </c>
      <c r="L5480" s="12">
        <f>(H5480 - I5480) * Dashboard!$I$13 * (Dashboard!$D$12 / 365) * 'Lookups and Calculations'!$F$12</f>
        <v>0</v>
      </c>
      <c r="M5480" s="3">
        <f>(G5480*2) * Dashboard!$I$13 * (Dashboard!$D$12 / 365) * 'Lookups and Calculations'!$F$12</f>
        <v>1602.0878730267946</v>
      </c>
      <c r="N5480" s="12">
        <f>H5480 * Dashboard!$I$14 * Dashboard!$I$15 * (Dashboard!$D$12 / 365) * 'Lookups and Calculations'!$F$12</f>
        <v>0</v>
      </c>
    </row>
    <row r="5481" spans="1:14" x14ac:dyDescent="0.35">
      <c r="A5481" s="2">
        <v>5480</v>
      </c>
      <c r="B5481" s="11">
        <v>0.68959967552783608</v>
      </c>
      <c r="C5481" s="11">
        <v>-0.10331715855789483</v>
      </c>
      <c r="D5481" s="3">
        <f>B5481*Dashboard!$D$11*Dashboard!$D$10*SQRT(Dashboard!$D$12/365)</f>
        <v>171215.0256735358</v>
      </c>
      <c r="E5481" s="3">
        <f>IF(Dashboard!$I$3,C5481*Dashboard!$E$11*Dashboard!$E$10*SQRT(Dashboard!$D$12/365),0)</f>
        <v>-51303.533289706989</v>
      </c>
      <c r="F5481" s="3">
        <f>D5481+IF(Dashboard!$I$3,E5481,0)</f>
        <v>119911.49238382881</v>
      </c>
      <c r="G5481" s="3">
        <f>IF(Dashboard!$I$4, ('Lookups and Calculations'!$F$9) / (1 - 'Lookups and Calculations'!$F$10), 'Lookups and Calculations'!$F$9)</f>
        <v>1951878.888340465</v>
      </c>
      <c r="H5481" s="12">
        <f t="shared" si="170"/>
        <v>0</v>
      </c>
      <c r="I5481" s="12">
        <f t="shared" si="171"/>
        <v>0</v>
      </c>
      <c r="J5481" s="13">
        <f>(1 - Dashboard!$I$9) * H5481 * Dashboard!$I$8 * 'Lookups and Calculations'!$F$12</f>
        <v>0</v>
      </c>
      <c r="K5481" s="12">
        <f>(1 - Dashboard!$I$11) * I5481 * Dashboard!$I$10 * 'Lookups and Calculations'!$F$12</f>
        <v>0</v>
      </c>
      <c r="L5481" s="12">
        <f>(H5481 - I5481) * Dashboard!$I$13 * (Dashboard!$D$12 / 365) * 'Lookups and Calculations'!$F$12</f>
        <v>0</v>
      </c>
      <c r="M5481" s="3">
        <f>(G5481*2) * Dashboard!$I$13 * (Dashboard!$D$12 / 365) * 'Lookups and Calculations'!$F$12</f>
        <v>1602.0878730267946</v>
      </c>
      <c r="N5481" s="12">
        <f>H5481 * Dashboard!$I$14 * Dashboard!$I$15 * (Dashboard!$D$12 / 365) * 'Lookups and Calculations'!$F$12</f>
        <v>0</v>
      </c>
    </row>
    <row r="5482" spans="1:14" x14ac:dyDescent="0.35">
      <c r="A5482" s="2">
        <v>5481</v>
      </c>
      <c r="B5482" s="11">
        <v>-0.10329748156102041</v>
      </c>
      <c r="C5482" s="11">
        <v>-1.5580638585686026</v>
      </c>
      <c r="D5482" s="3">
        <f>B5482*Dashboard!$D$11*Dashboard!$D$10*SQRT(Dashboard!$D$12/365)</f>
        <v>-25646.881205308502</v>
      </c>
      <c r="E5482" s="3">
        <f>IF(Dashboard!$I$3,C5482*Dashboard!$E$11*Dashboard!$E$10*SQRT(Dashboard!$D$12/365),0)</f>
        <v>-773677.69450194144</v>
      </c>
      <c r="F5482" s="3">
        <f>D5482+IF(Dashboard!$I$3,E5482,0)</f>
        <v>-799324.57570724993</v>
      </c>
      <c r="G5482" s="3">
        <f>IF(Dashboard!$I$4, ('Lookups and Calculations'!$F$9) / (1 - 'Lookups and Calculations'!$F$10), 'Lookups and Calculations'!$F$9)</f>
        <v>1951878.888340465</v>
      </c>
      <c r="H5482" s="12">
        <f t="shared" si="170"/>
        <v>0</v>
      </c>
      <c r="I5482" s="12">
        <f t="shared" si="171"/>
        <v>0</v>
      </c>
      <c r="J5482" s="13">
        <f>(1 - Dashboard!$I$9) * H5482 * Dashboard!$I$8 * 'Lookups and Calculations'!$F$12</f>
        <v>0</v>
      </c>
      <c r="K5482" s="12">
        <f>(1 - Dashboard!$I$11) * I5482 * Dashboard!$I$10 * 'Lookups and Calculations'!$F$12</f>
        <v>0</v>
      </c>
      <c r="L5482" s="12">
        <f>(H5482 - I5482) * Dashboard!$I$13 * (Dashboard!$D$12 / 365) * 'Lookups and Calculations'!$F$12</f>
        <v>0</v>
      </c>
      <c r="M5482" s="3">
        <f>(G5482*2) * Dashboard!$I$13 * (Dashboard!$D$12 / 365) * 'Lookups and Calculations'!$F$12</f>
        <v>1602.0878730267946</v>
      </c>
      <c r="N5482" s="12">
        <f>H5482 * Dashboard!$I$14 * Dashboard!$I$15 * (Dashboard!$D$12 / 365) * 'Lookups and Calculations'!$F$12</f>
        <v>0</v>
      </c>
    </row>
    <row r="5483" spans="1:14" x14ac:dyDescent="0.35">
      <c r="A5483" s="2">
        <v>5482</v>
      </c>
      <c r="B5483" s="11">
        <v>0.36532360931926083</v>
      </c>
      <c r="C5483" s="11">
        <v>-0.93219294616485193</v>
      </c>
      <c r="D5483" s="3">
        <f>B5483*Dashboard!$D$11*Dashboard!$D$10*SQRT(Dashboard!$D$12/365)</f>
        <v>90703.191095427348</v>
      </c>
      <c r="E5483" s="3">
        <f>IF(Dashboard!$I$3,C5483*Dashboard!$E$11*Dashboard!$E$10*SQRT(Dashboard!$D$12/365),0)</f>
        <v>-462893.02293577301</v>
      </c>
      <c r="F5483" s="3">
        <f>D5483+IF(Dashboard!$I$3,E5483,0)</f>
        <v>-372189.83184034564</v>
      </c>
      <c r="G5483" s="3">
        <f>IF(Dashboard!$I$4, ('Lookups and Calculations'!$F$9) / (1 - 'Lookups and Calculations'!$F$10), 'Lookups and Calculations'!$F$9)</f>
        <v>1951878.888340465</v>
      </c>
      <c r="H5483" s="12">
        <f t="shared" si="170"/>
        <v>0</v>
      </c>
      <c r="I5483" s="12">
        <f t="shared" si="171"/>
        <v>0</v>
      </c>
      <c r="J5483" s="13">
        <f>(1 - Dashboard!$I$9) * H5483 * Dashboard!$I$8 * 'Lookups and Calculations'!$F$12</f>
        <v>0</v>
      </c>
      <c r="K5483" s="12">
        <f>(1 - Dashboard!$I$11) * I5483 * Dashboard!$I$10 * 'Lookups and Calculations'!$F$12</f>
        <v>0</v>
      </c>
      <c r="L5483" s="12">
        <f>(H5483 - I5483) * Dashboard!$I$13 * (Dashboard!$D$12 / 365) * 'Lookups and Calculations'!$F$12</f>
        <v>0</v>
      </c>
      <c r="M5483" s="3">
        <f>(G5483*2) * Dashboard!$I$13 * (Dashboard!$D$12 / 365) * 'Lookups and Calculations'!$F$12</f>
        <v>1602.0878730267946</v>
      </c>
      <c r="N5483" s="12">
        <f>H5483 * Dashboard!$I$14 * Dashboard!$I$15 * (Dashboard!$D$12 / 365) * 'Lookups and Calculations'!$F$12</f>
        <v>0</v>
      </c>
    </row>
    <row r="5484" spans="1:14" x14ac:dyDescent="0.35">
      <c r="A5484" s="2">
        <v>5483</v>
      </c>
      <c r="B5484" s="11">
        <v>-0.20651523074602446</v>
      </c>
      <c r="C5484" s="11">
        <v>-1.2659849119447539</v>
      </c>
      <c r="D5484" s="3">
        <f>B5484*Dashboard!$D$11*Dashboard!$D$10*SQRT(Dashboard!$D$12/365)</f>
        <v>-51273.966315445985</v>
      </c>
      <c r="E5484" s="3">
        <f>IF(Dashboard!$I$3,C5484*Dashboard!$E$11*Dashboard!$E$10*SQRT(Dashboard!$D$12/365),0)</f>
        <v>-628641.94080433715</v>
      </c>
      <c r="F5484" s="3">
        <f>D5484+IF(Dashboard!$I$3,E5484,0)</f>
        <v>-679915.90711978311</v>
      </c>
      <c r="G5484" s="3">
        <f>IF(Dashboard!$I$4, ('Lookups and Calculations'!$F$9) / (1 - 'Lookups and Calculations'!$F$10), 'Lookups and Calculations'!$F$9)</f>
        <v>1951878.888340465</v>
      </c>
      <c r="H5484" s="12">
        <f t="shared" si="170"/>
        <v>0</v>
      </c>
      <c r="I5484" s="12">
        <f t="shared" si="171"/>
        <v>0</v>
      </c>
      <c r="J5484" s="13">
        <f>(1 - Dashboard!$I$9) * H5484 * Dashboard!$I$8 * 'Lookups and Calculations'!$F$12</f>
        <v>0</v>
      </c>
      <c r="K5484" s="12">
        <f>(1 - Dashboard!$I$11) * I5484 * Dashboard!$I$10 * 'Lookups and Calculations'!$F$12</f>
        <v>0</v>
      </c>
      <c r="L5484" s="12">
        <f>(H5484 - I5484) * Dashboard!$I$13 * (Dashboard!$D$12 / 365) * 'Lookups and Calculations'!$F$12</f>
        <v>0</v>
      </c>
      <c r="M5484" s="3">
        <f>(G5484*2) * Dashboard!$I$13 * (Dashboard!$D$12 / 365) * 'Lookups and Calculations'!$F$12</f>
        <v>1602.0878730267946</v>
      </c>
      <c r="N5484" s="12">
        <f>H5484 * Dashboard!$I$14 * Dashboard!$I$15 * (Dashboard!$D$12 / 365) * 'Lookups and Calculations'!$F$12</f>
        <v>0</v>
      </c>
    </row>
    <row r="5485" spans="1:14" x14ac:dyDescent="0.35">
      <c r="A5485" s="2">
        <v>5484</v>
      </c>
      <c r="B5485" s="11">
        <v>3.4198986002142355</v>
      </c>
      <c r="C5485" s="11">
        <v>1.251020469025649</v>
      </c>
      <c r="D5485" s="3">
        <f>B5485*Dashboard!$D$11*Dashboard!$D$10*SQRT(Dashboard!$D$12/365)</f>
        <v>849098.46598808886</v>
      </c>
      <c r="E5485" s="3">
        <f>IF(Dashboard!$I$3,C5485*Dashboard!$E$11*Dashboard!$E$10*SQRT(Dashboard!$D$12/365),0)</f>
        <v>621211.14415663411</v>
      </c>
      <c r="F5485" s="3">
        <f>D5485+IF(Dashboard!$I$3,E5485,0)</f>
        <v>1470309.610144723</v>
      </c>
      <c r="G5485" s="3">
        <f>IF(Dashboard!$I$4, ('Lookups and Calculations'!$F$9) / (1 - 'Lookups and Calculations'!$F$10), 'Lookups and Calculations'!$F$9)</f>
        <v>1951878.888340465</v>
      </c>
      <c r="H5485" s="12">
        <f t="shared" si="170"/>
        <v>0</v>
      </c>
      <c r="I5485" s="12">
        <f t="shared" si="171"/>
        <v>0</v>
      </c>
      <c r="J5485" s="13">
        <f>(1 - Dashboard!$I$9) * H5485 * Dashboard!$I$8 * 'Lookups and Calculations'!$F$12</f>
        <v>0</v>
      </c>
      <c r="K5485" s="12">
        <f>(1 - Dashboard!$I$11) * I5485 * Dashboard!$I$10 * 'Lookups and Calculations'!$F$12</f>
        <v>0</v>
      </c>
      <c r="L5485" s="12">
        <f>(H5485 - I5485) * Dashboard!$I$13 * (Dashboard!$D$12 / 365) * 'Lookups and Calculations'!$F$12</f>
        <v>0</v>
      </c>
      <c r="M5485" s="3">
        <f>(G5485*2) * Dashboard!$I$13 * (Dashboard!$D$12 / 365) * 'Lookups and Calculations'!$F$12</f>
        <v>1602.0878730267946</v>
      </c>
      <c r="N5485" s="12">
        <f>H5485 * Dashboard!$I$14 * Dashboard!$I$15 * (Dashboard!$D$12 / 365) * 'Lookups and Calculations'!$F$12</f>
        <v>0</v>
      </c>
    </row>
    <row r="5486" spans="1:14" x14ac:dyDescent="0.35">
      <c r="A5486" s="2">
        <v>5485</v>
      </c>
      <c r="B5486" s="11">
        <v>-1.0776706982067201</v>
      </c>
      <c r="C5486" s="11">
        <v>0.12091208290658338</v>
      </c>
      <c r="D5486" s="3">
        <f>B5486*Dashboard!$D$11*Dashboard!$D$10*SQRT(Dashboard!$D$12/365)</f>
        <v>-267565.98474303208</v>
      </c>
      <c r="E5486" s="3">
        <f>IF(Dashboard!$I$3,C5486*Dashboard!$E$11*Dashboard!$E$10*SQRT(Dashboard!$D$12/365),0)</f>
        <v>60040.531089999677</v>
      </c>
      <c r="F5486" s="3">
        <f>D5486+IF(Dashboard!$I$3,E5486,0)</f>
        <v>-207525.4536530324</v>
      </c>
      <c r="G5486" s="3">
        <f>IF(Dashboard!$I$4, ('Lookups and Calculations'!$F$9) / (1 - 'Lookups and Calculations'!$F$10), 'Lookups and Calculations'!$F$9)</f>
        <v>1951878.888340465</v>
      </c>
      <c r="H5486" s="12">
        <f t="shared" si="170"/>
        <v>0</v>
      </c>
      <c r="I5486" s="12">
        <f t="shared" si="171"/>
        <v>0</v>
      </c>
      <c r="J5486" s="13">
        <f>(1 - Dashboard!$I$9) * H5486 * Dashboard!$I$8 * 'Lookups and Calculations'!$F$12</f>
        <v>0</v>
      </c>
      <c r="K5486" s="12">
        <f>(1 - Dashboard!$I$11) * I5486 * Dashboard!$I$10 * 'Lookups and Calculations'!$F$12</f>
        <v>0</v>
      </c>
      <c r="L5486" s="12">
        <f>(H5486 - I5486) * Dashboard!$I$13 * (Dashboard!$D$12 / 365) * 'Lookups and Calculations'!$F$12</f>
        <v>0</v>
      </c>
      <c r="M5486" s="3">
        <f>(G5486*2) * Dashboard!$I$13 * (Dashboard!$D$12 / 365) * 'Lookups and Calculations'!$F$12</f>
        <v>1602.0878730267946</v>
      </c>
      <c r="N5486" s="12">
        <f>H5486 * Dashboard!$I$14 * Dashboard!$I$15 * (Dashboard!$D$12 / 365) * 'Lookups and Calculations'!$F$12</f>
        <v>0</v>
      </c>
    </row>
    <row r="5487" spans="1:14" x14ac:dyDescent="0.35">
      <c r="A5487" s="2">
        <v>5486</v>
      </c>
      <c r="B5487" s="11">
        <v>-1.4327893226000885</v>
      </c>
      <c r="C5487" s="11">
        <v>0.46395274979671286</v>
      </c>
      <c r="D5487" s="3">
        <f>B5487*Dashboard!$D$11*Dashboard!$D$10*SQRT(Dashboard!$D$12/365)</f>
        <v>-355735.46415312932</v>
      </c>
      <c r="E5487" s="3">
        <f>IF(Dashboard!$I$3,C5487*Dashboard!$E$11*Dashboard!$E$10*SQRT(Dashboard!$D$12/365),0)</f>
        <v>230382.01665901241</v>
      </c>
      <c r="F5487" s="3">
        <f>D5487+IF(Dashboard!$I$3,E5487,0)</f>
        <v>-125353.4474941169</v>
      </c>
      <c r="G5487" s="3">
        <f>IF(Dashboard!$I$4, ('Lookups and Calculations'!$F$9) / (1 - 'Lookups and Calculations'!$F$10), 'Lookups and Calculations'!$F$9)</f>
        <v>1951878.888340465</v>
      </c>
      <c r="H5487" s="12">
        <f t="shared" si="170"/>
        <v>0</v>
      </c>
      <c r="I5487" s="12">
        <f t="shared" si="171"/>
        <v>0</v>
      </c>
      <c r="J5487" s="13">
        <f>(1 - Dashboard!$I$9) * H5487 * Dashboard!$I$8 * 'Lookups and Calculations'!$F$12</f>
        <v>0</v>
      </c>
      <c r="K5487" s="12">
        <f>(1 - Dashboard!$I$11) * I5487 * Dashboard!$I$10 * 'Lookups and Calculations'!$F$12</f>
        <v>0</v>
      </c>
      <c r="L5487" s="12">
        <f>(H5487 - I5487) * Dashboard!$I$13 * (Dashboard!$D$12 / 365) * 'Lookups and Calculations'!$F$12</f>
        <v>0</v>
      </c>
      <c r="M5487" s="3">
        <f>(G5487*2) * Dashboard!$I$13 * (Dashboard!$D$12 / 365) * 'Lookups and Calculations'!$F$12</f>
        <v>1602.0878730267946</v>
      </c>
      <c r="N5487" s="12">
        <f>H5487 * Dashboard!$I$14 * Dashboard!$I$15 * (Dashboard!$D$12 / 365) * 'Lookups and Calculations'!$F$12</f>
        <v>0</v>
      </c>
    </row>
    <row r="5488" spans="1:14" x14ac:dyDescent="0.35">
      <c r="A5488" s="2">
        <v>5487</v>
      </c>
      <c r="B5488" s="11">
        <v>3.2407367887020135</v>
      </c>
      <c r="C5488" s="11">
        <v>0.22274797468003818</v>
      </c>
      <c r="D5488" s="3">
        <f>B5488*Dashboard!$D$11*Dashboard!$D$10*SQRT(Dashboard!$D$12/365)</f>
        <v>804615.85492203431</v>
      </c>
      <c r="E5488" s="3">
        <f>IF(Dashboard!$I$3,C5488*Dashboard!$E$11*Dashboard!$E$10*SQRT(Dashboard!$D$12/365),0)</f>
        <v>110608.52131167044</v>
      </c>
      <c r="F5488" s="3">
        <f>D5488+IF(Dashboard!$I$3,E5488,0)</f>
        <v>915224.37623370474</v>
      </c>
      <c r="G5488" s="3">
        <f>IF(Dashboard!$I$4, ('Lookups and Calculations'!$F$9) / (1 - 'Lookups and Calculations'!$F$10), 'Lookups and Calculations'!$F$9)</f>
        <v>1951878.888340465</v>
      </c>
      <c r="H5488" s="12">
        <f t="shared" si="170"/>
        <v>0</v>
      </c>
      <c r="I5488" s="12">
        <f t="shared" si="171"/>
        <v>0</v>
      </c>
      <c r="J5488" s="13">
        <f>(1 - Dashboard!$I$9) * H5488 * Dashboard!$I$8 * 'Lookups and Calculations'!$F$12</f>
        <v>0</v>
      </c>
      <c r="K5488" s="12">
        <f>(1 - Dashboard!$I$11) * I5488 * Dashboard!$I$10 * 'Lookups and Calculations'!$F$12</f>
        <v>0</v>
      </c>
      <c r="L5488" s="12">
        <f>(H5488 - I5488) * Dashboard!$I$13 * (Dashboard!$D$12 / 365) * 'Lookups and Calculations'!$F$12</f>
        <v>0</v>
      </c>
      <c r="M5488" s="3">
        <f>(G5488*2) * Dashboard!$I$13 * (Dashboard!$D$12 / 365) * 'Lookups and Calculations'!$F$12</f>
        <v>1602.0878730267946</v>
      </c>
      <c r="N5488" s="12">
        <f>H5488 * Dashboard!$I$14 * Dashboard!$I$15 * (Dashboard!$D$12 / 365) * 'Lookups and Calculations'!$F$12</f>
        <v>0</v>
      </c>
    </row>
    <row r="5489" spans="1:14" x14ac:dyDescent="0.35">
      <c r="A5489" s="2">
        <v>5488</v>
      </c>
      <c r="B5489" s="11">
        <v>-0.3676951564121953</v>
      </c>
      <c r="C5489" s="11">
        <v>1.2002617778152527</v>
      </c>
      <c r="D5489" s="3">
        <f>B5489*Dashboard!$D$11*Dashboard!$D$10*SQRT(Dashboard!$D$12/365)</f>
        <v>-91292.002997190459</v>
      </c>
      <c r="E5489" s="3">
        <f>IF(Dashboard!$I$3,C5489*Dashboard!$E$11*Dashboard!$E$10*SQRT(Dashboard!$D$12/365),0)</f>
        <v>596006.22911055014</v>
      </c>
      <c r="F5489" s="3">
        <f>D5489+IF(Dashboard!$I$3,E5489,0)</f>
        <v>504714.22611335968</v>
      </c>
      <c r="G5489" s="3">
        <f>IF(Dashboard!$I$4, ('Lookups and Calculations'!$F$9) / (1 - 'Lookups and Calculations'!$F$10), 'Lookups and Calculations'!$F$9)</f>
        <v>1951878.888340465</v>
      </c>
      <c r="H5489" s="12">
        <f t="shared" si="170"/>
        <v>0</v>
      </c>
      <c r="I5489" s="12">
        <f t="shared" si="171"/>
        <v>0</v>
      </c>
      <c r="J5489" s="13">
        <f>(1 - Dashboard!$I$9) * H5489 * Dashboard!$I$8 * 'Lookups and Calculations'!$F$12</f>
        <v>0</v>
      </c>
      <c r="K5489" s="12">
        <f>(1 - Dashboard!$I$11) * I5489 * Dashboard!$I$10 * 'Lookups and Calculations'!$F$12</f>
        <v>0</v>
      </c>
      <c r="L5489" s="12">
        <f>(H5489 - I5489) * Dashboard!$I$13 * (Dashboard!$D$12 / 365) * 'Lookups and Calculations'!$F$12</f>
        <v>0</v>
      </c>
      <c r="M5489" s="3">
        <f>(G5489*2) * Dashboard!$I$13 * (Dashboard!$D$12 / 365) * 'Lookups and Calculations'!$F$12</f>
        <v>1602.0878730267946</v>
      </c>
      <c r="N5489" s="12">
        <f>H5489 * Dashboard!$I$14 * Dashboard!$I$15 * (Dashboard!$D$12 / 365) * 'Lookups and Calculations'!$F$12</f>
        <v>0</v>
      </c>
    </row>
    <row r="5490" spans="1:14" x14ac:dyDescent="0.35">
      <c r="A5490" s="2">
        <v>5489</v>
      </c>
      <c r="B5490" s="11">
        <v>-3.472146985153228E-2</v>
      </c>
      <c r="C5490" s="11">
        <v>-1.5484714233541712</v>
      </c>
      <c r="D5490" s="3">
        <f>B5490*Dashboard!$D$11*Dashboard!$D$10*SQRT(Dashboard!$D$12/365)</f>
        <v>-8620.7078730173107</v>
      </c>
      <c r="E5490" s="3">
        <f>IF(Dashboard!$I$3,C5490*Dashboard!$E$11*Dashboard!$E$10*SQRT(Dashboard!$D$12/365),0)</f>
        <v>-768914.4409802414</v>
      </c>
      <c r="F5490" s="3">
        <f>D5490+IF(Dashboard!$I$3,E5490,0)</f>
        <v>-777535.1488532587</v>
      </c>
      <c r="G5490" s="3">
        <f>IF(Dashboard!$I$4, ('Lookups and Calculations'!$F$9) / (1 - 'Lookups and Calculations'!$F$10), 'Lookups and Calculations'!$F$9)</f>
        <v>1951878.888340465</v>
      </c>
      <c r="H5490" s="12">
        <f t="shared" si="170"/>
        <v>0</v>
      </c>
      <c r="I5490" s="12">
        <f t="shared" si="171"/>
        <v>0</v>
      </c>
      <c r="J5490" s="13">
        <f>(1 - Dashboard!$I$9) * H5490 * Dashboard!$I$8 * 'Lookups and Calculations'!$F$12</f>
        <v>0</v>
      </c>
      <c r="K5490" s="12">
        <f>(1 - Dashboard!$I$11) * I5490 * Dashboard!$I$10 * 'Lookups and Calculations'!$F$12</f>
        <v>0</v>
      </c>
      <c r="L5490" s="12">
        <f>(H5490 - I5490) * Dashboard!$I$13 * (Dashboard!$D$12 / 365) * 'Lookups and Calculations'!$F$12</f>
        <v>0</v>
      </c>
      <c r="M5490" s="3">
        <f>(G5490*2) * Dashboard!$I$13 * (Dashboard!$D$12 / 365) * 'Lookups and Calculations'!$F$12</f>
        <v>1602.0878730267946</v>
      </c>
      <c r="N5490" s="12">
        <f>H5490 * Dashboard!$I$14 * Dashboard!$I$15 * (Dashboard!$D$12 / 365) * 'Lookups and Calculations'!$F$12</f>
        <v>0</v>
      </c>
    </row>
    <row r="5491" spans="1:14" x14ac:dyDescent="0.35">
      <c r="A5491" s="2">
        <v>5490</v>
      </c>
      <c r="B5491" s="11">
        <v>-0.27904395718120473</v>
      </c>
      <c r="C5491" s="11">
        <v>0.46788700296852931</v>
      </c>
      <c r="D5491" s="3">
        <f>B5491*Dashboard!$D$11*Dashboard!$D$10*SQRT(Dashboard!$D$12/365)</f>
        <v>-69281.526642621611</v>
      </c>
      <c r="E5491" s="3">
        <f>IF(Dashboard!$I$3,C5491*Dashboard!$E$11*Dashboard!$E$10*SQRT(Dashboard!$D$12/365),0)</f>
        <v>232335.62331436109</v>
      </c>
      <c r="F5491" s="3">
        <f>D5491+IF(Dashboard!$I$3,E5491,0)</f>
        <v>163054.09667173948</v>
      </c>
      <c r="G5491" s="3">
        <f>IF(Dashboard!$I$4, ('Lookups and Calculations'!$F$9) / (1 - 'Lookups and Calculations'!$F$10), 'Lookups and Calculations'!$F$9)</f>
        <v>1951878.888340465</v>
      </c>
      <c r="H5491" s="12">
        <f t="shared" si="170"/>
        <v>0</v>
      </c>
      <c r="I5491" s="12">
        <f t="shared" si="171"/>
        <v>0</v>
      </c>
      <c r="J5491" s="13">
        <f>(1 - Dashboard!$I$9) * H5491 * Dashboard!$I$8 * 'Lookups and Calculations'!$F$12</f>
        <v>0</v>
      </c>
      <c r="K5491" s="12">
        <f>(1 - Dashboard!$I$11) * I5491 * Dashboard!$I$10 * 'Lookups and Calculations'!$F$12</f>
        <v>0</v>
      </c>
      <c r="L5491" s="12">
        <f>(H5491 - I5491) * Dashboard!$I$13 * (Dashboard!$D$12 / 365) * 'Lookups and Calculations'!$F$12</f>
        <v>0</v>
      </c>
      <c r="M5491" s="3">
        <f>(G5491*2) * Dashboard!$I$13 * (Dashboard!$D$12 / 365) * 'Lookups and Calculations'!$F$12</f>
        <v>1602.0878730267946</v>
      </c>
      <c r="N5491" s="12">
        <f>H5491 * Dashboard!$I$14 * Dashboard!$I$15 * (Dashboard!$D$12 / 365) * 'Lookups and Calculations'!$F$12</f>
        <v>0</v>
      </c>
    </row>
    <row r="5492" spans="1:14" x14ac:dyDescent="0.35">
      <c r="A5492" s="2">
        <v>5491</v>
      </c>
      <c r="B5492" s="11">
        <v>0.4224086703819348</v>
      </c>
      <c r="C5492" s="11">
        <v>-1.3403555903111846</v>
      </c>
      <c r="D5492" s="3">
        <f>B5492*Dashboard!$D$11*Dashboard!$D$10*SQRT(Dashboard!$D$12/365)</f>
        <v>104876.37090143577</v>
      </c>
      <c r="E5492" s="3">
        <f>IF(Dashboard!$I$3,C5492*Dashboard!$E$11*Dashboard!$E$10*SQRT(Dashboard!$D$12/365),0)</f>
        <v>-665571.70761758368</v>
      </c>
      <c r="F5492" s="3">
        <f>D5492+IF(Dashboard!$I$3,E5492,0)</f>
        <v>-560695.33671614795</v>
      </c>
      <c r="G5492" s="3">
        <f>IF(Dashboard!$I$4, ('Lookups and Calculations'!$F$9) / (1 - 'Lookups and Calculations'!$F$10), 'Lookups and Calculations'!$F$9)</f>
        <v>1951878.888340465</v>
      </c>
      <c r="H5492" s="12">
        <f t="shared" si="170"/>
        <v>0</v>
      </c>
      <c r="I5492" s="12">
        <f t="shared" si="171"/>
        <v>0</v>
      </c>
      <c r="J5492" s="13">
        <f>(1 - Dashboard!$I$9) * H5492 * Dashboard!$I$8 * 'Lookups and Calculations'!$F$12</f>
        <v>0</v>
      </c>
      <c r="K5492" s="12">
        <f>(1 - Dashboard!$I$11) * I5492 * Dashboard!$I$10 * 'Lookups and Calculations'!$F$12</f>
        <v>0</v>
      </c>
      <c r="L5492" s="12">
        <f>(H5492 - I5492) * Dashboard!$I$13 * (Dashboard!$D$12 / 365) * 'Lookups and Calculations'!$F$12</f>
        <v>0</v>
      </c>
      <c r="M5492" s="3">
        <f>(G5492*2) * Dashboard!$I$13 * (Dashboard!$D$12 / 365) * 'Lookups and Calculations'!$F$12</f>
        <v>1602.0878730267946</v>
      </c>
      <c r="N5492" s="12">
        <f>H5492 * Dashboard!$I$14 * Dashboard!$I$15 * (Dashboard!$D$12 / 365) * 'Lookups and Calculations'!$F$12</f>
        <v>0</v>
      </c>
    </row>
    <row r="5493" spans="1:14" x14ac:dyDescent="0.35">
      <c r="A5493" s="2">
        <v>5492</v>
      </c>
      <c r="B5493" s="11">
        <v>1.1117232341565464</v>
      </c>
      <c r="C5493" s="11">
        <v>0.86207868761396433</v>
      </c>
      <c r="D5493" s="3">
        <f>B5493*Dashboard!$D$11*Dashboard!$D$10*SQRT(Dashboard!$D$12/365)</f>
        <v>276020.60852520808</v>
      </c>
      <c r="E5493" s="3">
        <f>IF(Dashboard!$I$3,C5493*Dashboard!$E$11*Dashboard!$E$10*SQRT(Dashboard!$D$12/365),0)</f>
        <v>428076.83898475091</v>
      </c>
      <c r="F5493" s="3">
        <f>D5493+IF(Dashboard!$I$3,E5493,0)</f>
        <v>704097.44750995899</v>
      </c>
      <c r="G5493" s="3">
        <f>IF(Dashboard!$I$4, ('Lookups and Calculations'!$F$9) / (1 - 'Lookups and Calculations'!$F$10), 'Lookups and Calculations'!$F$9)</f>
        <v>1951878.888340465</v>
      </c>
      <c r="H5493" s="12">
        <f t="shared" si="170"/>
        <v>0</v>
      </c>
      <c r="I5493" s="12">
        <f t="shared" si="171"/>
        <v>0</v>
      </c>
      <c r="J5493" s="13">
        <f>(1 - Dashboard!$I$9) * H5493 * Dashboard!$I$8 * 'Lookups and Calculations'!$F$12</f>
        <v>0</v>
      </c>
      <c r="K5493" s="12">
        <f>(1 - Dashboard!$I$11) * I5493 * Dashboard!$I$10 * 'Lookups and Calculations'!$F$12</f>
        <v>0</v>
      </c>
      <c r="L5493" s="12">
        <f>(H5493 - I5493) * Dashboard!$I$13 * (Dashboard!$D$12 / 365) * 'Lookups and Calculations'!$F$12</f>
        <v>0</v>
      </c>
      <c r="M5493" s="3">
        <f>(G5493*2) * Dashboard!$I$13 * (Dashboard!$D$12 / 365) * 'Lookups and Calculations'!$F$12</f>
        <v>1602.0878730267946</v>
      </c>
      <c r="N5493" s="12">
        <f>H5493 * Dashboard!$I$14 * Dashboard!$I$15 * (Dashboard!$D$12 / 365) * 'Lookups and Calculations'!$F$12</f>
        <v>0</v>
      </c>
    </row>
    <row r="5494" spans="1:14" x14ac:dyDescent="0.35">
      <c r="A5494" s="2">
        <v>5493</v>
      </c>
      <c r="B5494" s="11">
        <v>1.1220539333291337</v>
      </c>
      <c r="C5494" s="11">
        <v>1.9937050116456163</v>
      </c>
      <c r="D5494" s="3">
        <f>B5494*Dashboard!$D$11*Dashboard!$D$10*SQRT(Dashboard!$D$12/365)</f>
        <v>278585.53276579193</v>
      </c>
      <c r="E5494" s="3">
        <f>IF(Dashboard!$I$3,C5494*Dashboard!$E$11*Dashboard!$E$10*SQRT(Dashboard!$D$12/365),0)</f>
        <v>990001.20466437878</v>
      </c>
      <c r="F5494" s="3">
        <f>D5494+IF(Dashboard!$I$3,E5494,0)</f>
        <v>1268586.7374301706</v>
      </c>
      <c r="G5494" s="3">
        <f>IF(Dashboard!$I$4, ('Lookups and Calculations'!$F$9) / (1 - 'Lookups and Calculations'!$F$10), 'Lookups and Calculations'!$F$9)</f>
        <v>1951878.888340465</v>
      </c>
      <c r="H5494" s="12">
        <f t="shared" si="170"/>
        <v>0</v>
      </c>
      <c r="I5494" s="12">
        <f t="shared" si="171"/>
        <v>0</v>
      </c>
      <c r="J5494" s="13">
        <f>(1 - Dashboard!$I$9) * H5494 * Dashboard!$I$8 * 'Lookups and Calculations'!$F$12</f>
        <v>0</v>
      </c>
      <c r="K5494" s="12">
        <f>(1 - Dashboard!$I$11) * I5494 * Dashboard!$I$10 * 'Lookups and Calculations'!$F$12</f>
        <v>0</v>
      </c>
      <c r="L5494" s="12">
        <f>(H5494 - I5494) * Dashboard!$I$13 * (Dashboard!$D$12 / 365) * 'Lookups and Calculations'!$F$12</f>
        <v>0</v>
      </c>
      <c r="M5494" s="3">
        <f>(G5494*2) * Dashboard!$I$13 * (Dashboard!$D$12 / 365) * 'Lookups and Calculations'!$F$12</f>
        <v>1602.0878730267946</v>
      </c>
      <c r="N5494" s="12">
        <f>H5494 * Dashboard!$I$14 * Dashboard!$I$15 * (Dashboard!$D$12 / 365) * 'Lookups and Calculations'!$F$12</f>
        <v>0</v>
      </c>
    </row>
    <row r="5495" spans="1:14" x14ac:dyDescent="0.35">
      <c r="A5495" s="2">
        <v>5494</v>
      </c>
      <c r="B5495" s="11">
        <v>1.6147819095542437</v>
      </c>
      <c r="C5495" s="11">
        <v>0.23886145296703215</v>
      </c>
      <c r="D5495" s="3">
        <f>B5495*Dashboard!$D$11*Dashboard!$D$10*SQRT(Dashboard!$D$12/365)</f>
        <v>400920.9051467005</v>
      </c>
      <c r="E5495" s="3">
        <f>IF(Dashboard!$I$3,C5495*Dashboard!$E$11*Dashboard!$E$10*SQRT(Dashboard!$D$12/365),0)</f>
        <v>118609.88702138003</v>
      </c>
      <c r="F5495" s="3">
        <f>D5495+IF(Dashboard!$I$3,E5495,0)</f>
        <v>519530.79216808052</v>
      </c>
      <c r="G5495" s="3">
        <f>IF(Dashboard!$I$4, ('Lookups and Calculations'!$F$9) / (1 - 'Lookups and Calculations'!$F$10), 'Lookups and Calculations'!$F$9)</f>
        <v>1951878.888340465</v>
      </c>
      <c r="H5495" s="12">
        <f t="shared" si="170"/>
        <v>0</v>
      </c>
      <c r="I5495" s="12">
        <f t="shared" si="171"/>
        <v>0</v>
      </c>
      <c r="J5495" s="13">
        <f>(1 - Dashboard!$I$9) * H5495 * Dashboard!$I$8 * 'Lookups and Calculations'!$F$12</f>
        <v>0</v>
      </c>
      <c r="K5495" s="12">
        <f>(1 - Dashboard!$I$11) * I5495 * Dashboard!$I$10 * 'Lookups and Calculations'!$F$12</f>
        <v>0</v>
      </c>
      <c r="L5495" s="12">
        <f>(H5495 - I5495) * Dashboard!$I$13 * (Dashboard!$D$12 / 365) * 'Lookups and Calculations'!$F$12</f>
        <v>0</v>
      </c>
      <c r="M5495" s="3">
        <f>(G5495*2) * Dashboard!$I$13 * (Dashboard!$D$12 / 365) * 'Lookups and Calculations'!$F$12</f>
        <v>1602.0878730267946</v>
      </c>
      <c r="N5495" s="12">
        <f>H5495 * Dashboard!$I$14 * Dashboard!$I$15 * (Dashboard!$D$12 / 365) * 'Lookups and Calculations'!$F$12</f>
        <v>0</v>
      </c>
    </row>
    <row r="5496" spans="1:14" x14ac:dyDescent="0.35">
      <c r="A5496" s="2">
        <v>5495</v>
      </c>
      <c r="B5496" s="11">
        <v>0.43230489002131195</v>
      </c>
      <c r="C5496" s="11">
        <v>-0.41380512747487125</v>
      </c>
      <c r="D5496" s="3">
        <f>B5496*Dashboard!$D$11*Dashboard!$D$10*SQRT(Dashboard!$D$12/365)</f>
        <v>107333.42179597105</v>
      </c>
      <c r="E5496" s="3">
        <f>IF(Dashboard!$I$3,C5496*Dashboard!$E$11*Dashboard!$E$10*SQRT(Dashboard!$D$12/365),0)</f>
        <v>-205480.5361392342</v>
      </c>
      <c r="F5496" s="3">
        <f>D5496+IF(Dashboard!$I$3,E5496,0)</f>
        <v>-98147.114343263151</v>
      </c>
      <c r="G5496" s="3">
        <f>IF(Dashboard!$I$4, ('Lookups and Calculations'!$F$9) / (1 - 'Lookups and Calculations'!$F$10), 'Lookups and Calculations'!$F$9)</f>
        <v>1951878.888340465</v>
      </c>
      <c r="H5496" s="12">
        <f t="shared" si="170"/>
        <v>0</v>
      </c>
      <c r="I5496" s="12">
        <f t="shared" si="171"/>
        <v>0</v>
      </c>
      <c r="J5496" s="13">
        <f>(1 - Dashboard!$I$9) * H5496 * Dashboard!$I$8 * 'Lookups and Calculations'!$F$12</f>
        <v>0</v>
      </c>
      <c r="K5496" s="12">
        <f>(1 - Dashboard!$I$11) * I5496 * Dashboard!$I$10 * 'Lookups and Calculations'!$F$12</f>
        <v>0</v>
      </c>
      <c r="L5496" s="12">
        <f>(H5496 - I5496) * Dashboard!$I$13 * (Dashboard!$D$12 / 365) * 'Lookups and Calculations'!$F$12</f>
        <v>0</v>
      </c>
      <c r="M5496" s="3">
        <f>(G5496*2) * Dashboard!$I$13 * (Dashboard!$D$12 / 365) * 'Lookups and Calculations'!$F$12</f>
        <v>1602.0878730267946</v>
      </c>
      <c r="N5496" s="12">
        <f>H5496 * Dashboard!$I$14 * Dashboard!$I$15 * (Dashboard!$D$12 / 365) * 'Lookups and Calculations'!$F$12</f>
        <v>0</v>
      </c>
    </row>
    <row r="5497" spans="1:14" x14ac:dyDescent="0.35">
      <c r="A5497" s="2">
        <v>5496</v>
      </c>
      <c r="B5497" s="11">
        <v>0.98537115981352352</v>
      </c>
      <c r="C5497" s="11">
        <v>-0.72169833625553437</v>
      </c>
      <c r="D5497" s="3">
        <f>B5497*Dashboard!$D$11*Dashboard!$D$10*SQRT(Dashboard!$D$12/365)</f>
        <v>244649.69229618509</v>
      </c>
      <c r="E5497" s="3">
        <f>IF(Dashboard!$I$3,C5497*Dashboard!$E$11*Dashboard!$E$10*SQRT(Dashboard!$D$12/365),0)</f>
        <v>-358369.07572776725</v>
      </c>
      <c r="F5497" s="3">
        <f>D5497+IF(Dashboard!$I$3,E5497,0)</f>
        <v>-113719.38343158216</v>
      </c>
      <c r="G5497" s="3">
        <f>IF(Dashboard!$I$4, ('Lookups and Calculations'!$F$9) / (1 - 'Lookups and Calculations'!$F$10), 'Lookups and Calculations'!$F$9)</f>
        <v>1951878.888340465</v>
      </c>
      <c r="H5497" s="12">
        <f t="shared" si="170"/>
        <v>0</v>
      </c>
      <c r="I5497" s="12">
        <f t="shared" si="171"/>
        <v>0</v>
      </c>
      <c r="J5497" s="13">
        <f>(1 - Dashboard!$I$9) * H5497 * Dashboard!$I$8 * 'Lookups and Calculations'!$F$12</f>
        <v>0</v>
      </c>
      <c r="K5497" s="12">
        <f>(1 - Dashboard!$I$11) * I5497 * Dashboard!$I$10 * 'Lookups and Calculations'!$F$12</f>
        <v>0</v>
      </c>
      <c r="L5497" s="12">
        <f>(H5497 - I5497) * Dashboard!$I$13 * (Dashboard!$D$12 / 365) * 'Lookups and Calculations'!$F$12</f>
        <v>0</v>
      </c>
      <c r="M5497" s="3">
        <f>(G5497*2) * Dashboard!$I$13 * (Dashboard!$D$12 / 365) * 'Lookups and Calculations'!$F$12</f>
        <v>1602.0878730267946</v>
      </c>
      <c r="N5497" s="12">
        <f>H5497 * Dashboard!$I$14 * Dashboard!$I$15 * (Dashboard!$D$12 / 365) * 'Lookups and Calculations'!$F$12</f>
        <v>0</v>
      </c>
    </row>
    <row r="5498" spans="1:14" x14ac:dyDescent="0.35">
      <c r="A5498" s="2">
        <v>5497</v>
      </c>
      <c r="B5498" s="11">
        <v>-1.6114714616169779</v>
      </c>
      <c r="C5498" s="11">
        <v>1.0276074032022423E-2</v>
      </c>
      <c r="D5498" s="3">
        <f>B5498*Dashboard!$D$11*Dashboard!$D$10*SQRT(Dashboard!$D$12/365)</f>
        <v>-400098.98128466267</v>
      </c>
      <c r="E5498" s="3">
        <f>IF(Dashboard!$I$3,C5498*Dashboard!$E$11*Dashboard!$E$10*SQRT(Dashboard!$D$12/365),0)</f>
        <v>5102.723628369381</v>
      </c>
      <c r="F5498" s="3">
        <f>D5498+IF(Dashboard!$I$3,E5498,0)</f>
        <v>-394996.25765629328</v>
      </c>
      <c r="G5498" s="3">
        <f>IF(Dashboard!$I$4, ('Lookups and Calculations'!$F$9) / (1 - 'Lookups and Calculations'!$F$10), 'Lookups and Calculations'!$F$9)</f>
        <v>1951878.888340465</v>
      </c>
      <c r="H5498" s="12">
        <f t="shared" si="170"/>
        <v>0</v>
      </c>
      <c r="I5498" s="12">
        <f t="shared" si="171"/>
        <v>0</v>
      </c>
      <c r="J5498" s="13">
        <f>(1 - Dashboard!$I$9) * H5498 * Dashboard!$I$8 * 'Lookups and Calculations'!$F$12</f>
        <v>0</v>
      </c>
      <c r="K5498" s="12">
        <f>(1 - Dashboard!$I$11) * I5498 * Dashboard!$I$10 * 'Lookups and Calculations'!$F$12</f>
        <v>0</v>
      </c>
      <c r="L5498" s="12">
        <f>(H5498 - I5498) * Dashboard!$I$13 * (Dashboard!$D$12 / 365) * 'Lookups and Calculations'!$F$12</f>
        <v>0</v>
      </c>
      <c r="M5498" s="3">
        <f>(G5498*2) * Dashboard!$I$13 * (Dashboard!$D$12 / 365) * 'Lookups and Calculations'!$F$12</f>
        <v>1602.0878730267946</v>
      </c>
      <c r="N5498" s="12">
        <f>H5498 * Dashboard!$I$14 * Dashboard!$I$15 * (Dashboard!$D$12 / 365) * 'Lookups and Calculations'!$F$12</f>
        <v>0</v>
      </c>
    </row>
    <row r="5499" spans="1:14" x14ac:dyDescent="0.35">
      <c r="A5499" s="2">
        <v>5498</v>
      </c>
      <c r="B5499" s="11">
        <v>0.31480962511145572</v>
      </c>
      <c r="C5499" s="11">
        <v>-0.55539120132589292</v>
      </c>
      <c r="D5499" s="3">
        <f>B5499*Dashboard!$D$11*Dashboard!$D$10*SQRT(Dashboard!$D$12/365)</f>
        <v>78161.489859283392</v>
      </c>
      <c r="E5499" s="3">
        <f>IF(Dashboard!$I$3,C5499*Dashboard!$E$11*Dashboard!$E$10*SQRT(Dashboard!$D$12/365),0)</f>
        <v>-275787.01721715141</v>
      </c>
      <c r="F5499" s="3">
        <f>D5499+IF(Dashboard!$I$3,E5499,0)</f>
        <v>-197625.52735786804</v>
      </c>
      <c r="G5499" s="3">
        <f>IF(Dashboard!$I$4, ('Lookups and Calculations'!$F$9) / (1 - 'Lookups and Calculations'!$F$10), 'Lookups and Calculations'!$F$9)</f>
        <v>1951878.888340465</v>
      </c>
      <c r="H5499" s="12">
        <f t="shared" si="170"/>
        <v>0</v>
      </c>
      <c r="I5499" s="12">
        <f t="shared" si="171"/>
        <v>0</v>
      </c>
      <c r="J5499" s="13">
        <f>(1 - Dashboard!$I$9) * H5499 * Dashboard!$I$8 * 'Lookups and Calculations'!$F$12</f>
        <v>0</v>
      </c>
      <c r="K5499" s="12">
        <f>(1 - Dashboard!$I$11) * I5499 * Dashboard!$I$10 * 'Lookups and Calculations'!$F$12</f>
        <v>0</v>
      </c>
      <c r="L5499" s="12">
        <f>(H5499 - I5499) * Dashboard!$I$13 * (Dashboard!$D$12 / 365) * 'Lookups and Calculations'!$F$12</f>
        <v>0</v>
      </c>
      <c r="M5499" s="3">
        <f>(G5499*2) * Dashboard!$I$13 * (Dashboard!$D$12 / 365) * 'Lookups and Calculations'!$F$12</f>
        <v>1602.0878730267946</v>
      </c>
      <c r="N5499" s="12">
        <f>H5499 * Dashboard!$I$14 * Dashboard!$I$15 * (Dashboard!$D$12 / 365) * 'Lookups and Calculations'!$F$12</f>
        <v>0</v>
      </c>
    </row>
    <row r="5500" spans="1:14" x14ac:dyDescent="0.35">
      <c r="A5500" s="2">
        <v>5499</v>
      </c>
      <c r="B5500" s="11">
        <v>1.3236294207440171</v>
      </c>
      <c r="C5500" s="11">
        <v>-1.0557256216794533</v>
      </c>
      <c r="D5500" s="3">
        <f>B5500*Dashboard!$D$11*Dashboard!$D$10*SQRT(Dashboard!$D$12/365)</f>
        <v>328633.05088052695</v>
      </c>
      <c r="E5500" s="3">
        <f>IF(Dashboard!$I$3,C5500*Dashboard!$E$11*Dashboard!$E$10*SQRT(Dashboard!$D$12/365),0)</f>
        <v>-524234.84475018678</v>
      </c>
      <c r="F5500" s="3">
        <f>D5500+IF(Dashboard!$I$3,E5500,0)</f>
        <v>-195601.79386965983</v>
      </c>
      <c r="G5500" s="3">
        <f>IF(Dashboard!$I$4, ('Lookups and Calculations'!$F$9) / (1 - 'Lookups and Calculations'!$F$10), 'Lookups and Calculations'!$F$9)</f>
        <v>1951878.888340465</v>
      </c>
      <c r="H5500" s="12">
        <f t="shared" si="170"/>
        <v>0</v>
      </c>
      <c r="I5500" s="12">
        <f t="shared" si="171"/>
        <v>0</v>
      </c>
      <c r="J5500" s="13">
        <f>(1 - Dashboard!$I$9) * H5500 * Dashboard!$I$8 * 'Lookups and Calculations'!$F$12</f>
        <v>0</v>
      </c>
      <c r="K5500" s="12">
        <f>(1 - Dashboard!$I$11) * I5500 * Dashboard!$I$10 * 'Lookups and Calculations'!$F$12</f>
        <v>0</v>
      </c>
      <c r="L5500" s="12">
        <f>(H5500 - I5500) * Dashboard!$I$13 * (Dashboard!$D$12 / 365) * 'Lookups and Calculations'!$F$12</f>
        <v>0</v>
      </c>
      <c r="M5500" s="3">
        <f>(G5500*2) * Dashboard!$I$13 * (Dashboard!$D$12 / 365) * 'Lookups and Calculations'!$F$12</f>
        <v>1602.0878730267946</v>
      </c>
      <c r="N5500" s="12">
        <f>H5500 * Dashboard!$I$14 * Dashboard!$I$15 * (Dashboard!$D$12 / 365) * 'Lookups and Calculations'!$F$12</f>
        <v>0</v>
      </c>
    </row>
    <row r="5501" spans="1:14" x14ac:dyDescent="0.35">
      <c r="A5501" s="2">
        <v>5500</v>
      </c>
      <c r="B5501" s="11">
        <v>-0.40693668146753637</v>
      </c>
      <c r="C5501" s="11">
        <v>-0.1120151121053781</v>
      </c>
      <c r="D5501" s="3">
        <f>B5501*Dashboard!$D$11*Dashboard!$D$10*SQRT(Dashboard!$D$12/365)</f>
        <v>-101034.95816125176</v>
      </c>
      <c r="E5501" s="3">
        <f>IF(Dashboard!$I$3,C5501*Dashboard!$E$11*Dashboard!$E$10*SQRT(Dashboard!$D$12/365),0)</f>
        <v>-55622.619834519188</v>
      </c>
      <c r="F5501" s="3">
        <f>D5501+IF(Dashboard!$I$3,E5501,0)</f>
        <v>-156657.57799577096</v>
      </c>
      <c r="G5501" s="3">
        <f>IF(Dashboard!$I$4, ('Lookups and Calculations'!$F$9) / (1 - 'Lookups and Calculations'!$F$10), 'Lookups and Calculations'!$F$9)</f>
        <v>1951878.888340465</v>
      </c>
      <c r="H5501" s="12">
        <f t="shared" si="170"/>
        <v>0</v>
      </c>
      <c r="I5501" s="12">
        <f t="shared" si="171"/>
        <v>0</v>
      </c>
      <c r="J5501" s="13">
        <f>(1 - Dashboard!$I$9) * H5501 * Dashboard!$I$8 * 'Lookups and Calculations'!$F$12</f>
        <v>0</v>
      </c>
      <c r="K5501" s="12">
        <f>(1 - Dashboard!$I$11) * I5501 * Dashboard!$I$10 * 'Lookups and Calculations'!$F$12</f>
        <v>0</v>
      </c>
      <c r="L5501" s="12">
        <f>(H5501 - I5501) * Dashboard!$I$13 * (Dashboard!$D$12 / 365) * 'Lookups and Calculations'!$F$12</f>
        <v>0</v>
      </c>
      <c r="M5501" s="3">
        <f>(G5501*2) * Dashboard!$I$13 * (Dashboard!$D$12 / 365) * 'Lookups and Calculations'!$F$12</f>
        <v>1602.0878730267946</v>
      </c>
      <c r="N5501" s="12">
        <f>H5501 * Dashboard!$I$14 * Dashboard!$I$15 * (Dashboard!$D$12 / 365) * 'Lookups and Calculations'!$F$12</f>
        <v>0</v>
      </c>
    </row>
    <row r="5502" spans="1:14" x14ac:dyDescent="0.35">
      <c r="A5502" s="2">
        <v>5501</v>
      </c>
      <c r="B5502" s="11">
        <v>0.50810699191308739</v>
      </c>
      <c r="C5502" s="11">
        <v>-0.92311412784318081</v>
      </c>
      <c r="D5502" s="3">
        <f>B5502*Dashboard!$D$11*Dashboard!$D$10*SQRT(Dashboard!$D$12/365)</f>
        <v>126153.70156419206</v>
      </c>
      <c r="E5502" s="3">
        <f>IF(Dashboard!$I$3,C5502*Dashboard!$E$11*Dashboard!$E$10*SQRT(Dashboard!$D$12/365),0)</f>
        <v>-458384.81283303339</v>
      </c>
      <c r="F5502" s="3">
        <f>D5502+IF(Dashboard!$I$3,E5502,0)</f>
        <v>-332231.11126884131</v>
      </c>
      <c r="G5502" s="3">
        <f>IF(Dashboard!$I$4, ('Lookups and Calculations'!$F$9) / (1 - 'Lookups and Calculations'!$F$10), 'Lookups and Calculations'!$F$9)</f>
        <v>1951878.888340465</v>
      </c>
      <c r="H5502" s="12">
        <f t="shared" si="170"/>
        <v>0</v>
      </c>
      <c r="I5502" s="12">
        <f t="shared" si="171"/>
        <v>0</v>
      </c>
      <c r="J5502" s="13">
        <f>(1 - Dashboard!$I$9) * H5502 * Dashboard!$I$8 * 'Lookups and Calculations'!$F$12</f>
        <v>0</v>
      </c>
      <c r="K5502" s="12">
        <f>(1 - Dashboard!$I$11) * I5502 * Dashboard!$I$10 * 'Lookups and Calculations'!$F$12</f>
        <v>0</v>
      </c>
      <c r="L5502" s="12">
        <f>(H5502 - I5502) * Dashboard!$I$13 * (Dashboard!$D$12 / 365) * 'Lookups and Calculations'!$F$12</f>
        <v>0</v>
      </c>
      <c r="M5502" s="3">
        <f>(G5502*2) * Dashboard!$I$13 * (Dashboard!$D$12 / 365) * 'Lookups and Calculations'!$F$12</f>
        <v>1602.0878730267946</v>
      </c>
      <c r="N5502" s="12">
        <f>H5502 * Dashboard!$I$14 * Dashboard!$I$15 * (Dashboard!$D$12 / 365) * 'Lookups and Calculations'!$F$12</f>
        <v>0</v>
      </c>
    </row>
    <row r="5503" spans="1:14" x14ac:dyDescent="0.35">
      <c r="A5503" s="2">
        <v>5502</v>
      </c>
      <c r="B5503" s="11">
        <v>-0.4863781351050383</v>
      </c>
      <c r="C5503" s="11">
        <v>0.21631340877298871</v>
      </c>
      <c r="D5503" s="3">
        <f>B5503*Dashboard!$D$11*Dashboard!$D$10*SQRT(Dashboard!$D$12/365)</f>
        <v>-120758.82261011034</v>
      </c>
      <c r="E5503" s="3">
        <f>IF(Dashboard!$I$3,C5503*Dashboard!$E$11*Dashboard!$E$10*SQRT(Dashboard!$D$12/365),0)</f>
        <v>107413.35053050595</v>
      </c>
      <c r="F5503" s="3">
        <f>D5503+IF(Dashboard!$I$3,E5503,0)</f>
        <v>-13345.472079604384</v>
      </c>
      <c r="G5503" s="3">
        <f>IF(Dashboard!$I$4, ('Lookups and Calculations'!$F$9) / (1 - 'Lookups and Calculations'!$F$10), 'Lookups and Calculations'!$F$9)</f>
        <v>1951878.888340465</v>
      </c>
      <c r="H5503" s="12">
        <f t="shared" si="170"/>
        <v>0</v>
      </c>
      <c r="I5503" s="12">
        <f t="shared" si="171"/>
        <v>0</v>
      </c>
      <c r="J5503" s="13">
        <f>(1 - Dashboard!$I$9) * H5503 * Dashboard!$I$8 * 'Lookups and Calculations'!$F$12</f>
        <v>0</v>
      </c>
      <c r="K5503" s="12">
        <f>(1 - Dashboard!$I$11) * I5503 * Dashboard!$I$10 * 'Lookups and Calculations'!$F$12</f>
        <v>0</v>
      </c>
      <c r="L5503" s="12">
        <f>(H5503 - I5503) * Dashboard!$I$13 * (Dashboard!$D$12 / 365) * 'Lookups and Calculations'!$F$12</f>
        <v>0</v>
      </c>
      <c r="M5503" s="3">
        <f>(G5503*2) * Dashboard!$I$13 * (Dashboard!$D$12 / 365) * 'Lookups and Calculations'!$F$12</f>
        <v>1602.0878730267946</v>
      </c>
      <c r="N5503" s="12">
        <f>H5503 * Dashboard!$I$14 * Dashboard!$I$15 * (Dashboard!$D$12 / 365) * 'Lookups and Calculations'!$F$12</f>
        <v>0</v>
      </c>
    </row>
    <row r="5504" spans="1:14" x14ac:dyDescent="0.35">
      <c r="A5504" s="2">
        <v>5503</v>
      </c>
      <c r="B5504" s="11">
        <v>-0.19914462406287856</v>
      </c>
      <c r="C5504" s="11">
        <v>1.2556968740087902</v>
      </c>
      <c r="D5504" s="3">
        <f>B5504*Dashboard!$D$11*Dashboard!$D$10*SQRT(Dashboard!$D$12/365)</f>
        <v>-49443.979067382934</v>
      </c>
      <c r="E5504" s="3">
        <f>IF(Dashboard!$I$3,C5504*Dashboard!$E$11*Dashboard!$E$10*SQRT(Dashboard!$D$12/365),0)</f>
        <v>623533.27633755619</v>
      </c>
      <c r="F5504" s="3">
        <f>D5504+IF(Dashboard!$I$3,E5504,0)</f>
        <v>574089.29727017321</v>
      </c>
      <c r="G5504" s="3">
        <f>IF(Dashboard!$I$4, ('Lookups and Calculations'!$F$9) / (1 - 'Lookups and Calculations'!$F$10), 'Lookups and Calculations'!$F$9)</f>
        <v>1951878.888340465</v>
      </c>
      <c r="H5504" s="12">
        <f t="shared" si="170"/>
        <v>0</v>
      </c>
      <c r="I5504" s="12">
        <f t="shared" si="171"/>
        <v>0</v>
      </c>
      <c r="J5504" s="13">
        <f>(1 - Dashboard!$I$9) * H5504 * Dashboard!$I$8 * 'Lookups and Calculations'!$F$12</f>
        <v>0</v>
      </c>
      <c r="K5504" s="12">
        <f>(1 - Dashboard!$I$11) * I5504 * Dashboard!$I$10 * 'Lookups and Calculations'!$F$12</f>
        <v>0</v>
      </c>
      <c r="L5504" s="12">
        <f>(H5504 - I5504) * Dashboard!$I$13 * (Dashboard!$D$12 / 365) * 'Lookups and Calculations'!$F$12</f>
        <v>0</v>
      </c>
      <c r="M5504" s="3">
        <f>(G5504*2) * Dashboard!$I$13 * (Dashboard!$D$12 / 365) * 'Lookups and Calculations'!$F$12</f>
        <v>1602.0878730267946</v>
      </c>
      <c r="N5504" s="12">
        <f>H5504 * Dashboard!$I$14 * Dashboard!$I$15 * (Dashboard!$D$12 / 365) * 'Lookups and Calculations'!$F$12</f>
        <v>0</v>
      </c>
    </row>
    <row r="5505" spans="1:14" x14ac:dyDescent="0.35">
      <c r="A5505" s="2">
        <v>5504</v>
      </c>
      <c r="B5505" s="11">
        <v>0.57689483354049431</v>
      </c>
      <c r="C5505" s="11">
        <v>1.6550060099775563</v>
      </c>
      <c r="D5505" s="3">
        <f>B5505*Dashboard!$D$11*Dashboard!$D$10*SQRT(Dashboard!$D$12/365)</f>
        <v>143232.46840271878</v>
      </c>
      <c r="E5505" s="3">
        <f>IF(Dashboard!$I$3,C5505*Dashboard!$E$11*Dashboard!$E$10*SQRT(Dashboard!$D$12/365),0)</f>
        <v>821815.63171784102</v>
      </c>
      <c r="F5505" s="3">
        <f>D5505+IF(Dashboard!$I$3,E5505,0)</f>
        <v>965048.1001205598</v>
      </c>
      <c r="G5505" s="3">
        <f>IF(Dashboard!$I$4, ('Lookups and Calculations'!$F$9) / (1 - 'Lookups and Calculations'!$F$10), 'Lookups and Calculations'!$F$9)</f>
        <v>1951878.888340465</v>
      </c>
      <c r="H5505" s="12">
        <f t="shared" si="170"/>
        <v>0</v>
      </c>
      <c r="I5505" s="12">
        <f t="shared" si="171"/>
        <v>0</v>
      </c>
      <c r="J5505" s="13">
        <f>(1 - Dashboard!$I$9) * H5505 * Dashboard!$I$8 * 'Lookups and Calculations'!$F$12</f>
        <v>0</v>
      </c>
      <c r="K5505" s="12">
        <f>(1 - Dashboard!$I$11) * I5505 * Dashboard!$I$10 * 'Lookups and Calculations'!$F$12</f>
        <v>0</v>
      </c>
      <c r="L5505" s="12">
        <f>(H5505 - I5505) * Dashboard!$I$13 * (Dashboard!$D$12 / 365) * 'Lookups and Calculations'!$F$12</f>
        <v>0</v>
      </c>
      <c r="M5505" s="3">
        <f>(G5505*2) * Dashboard!$I$13 * (Dashboard!$D$12 / 365) * 'Lookups and Calculations'!$F$12</f>
        <v>1602.0878730267946</v>
      </c>
      <c r="N5505" s="12">
        <f>H5505 * Dashboard!$I$14 * Dashboard!$I$15 * (Dashboard!$D$12 / 365) * 'Lookups and Calculations'!$F$12</f>
        <v>0</v>
      </c>
    </row>
    <row r="5506" spans="1:14" x14ac:dyDescent="0.35">
      <c r="A5506" s="2">
        <v>5505</v>
      </c>
      <c r="B5506" s="11">
        <v>0.98142106912491811</v>
      </c>
      <c r="C5506" s="11">
        <v>-0.35231634650248461</v>
      </c>
      <c r="D5506" s="3">
        <f>B5506*Dashboard!$D$11*Dashboard!$D$10*SQRT(Dashboard!$D$12/365)</f>
        <v>243668.95680186414</v>
      </c>
      <c r="E5506" s="3">
        <f>IF(Dashboard!$I$3,C5506*Dashboard!$E$11*Dashboard!$E$10*SQRT(Dashboard!$D$12/365),0)</f>
        <v>-174947.44980979717</v>
      </c>
      <c r="F5506" s="3">
        <f>D5506+IF(Dashboard!$I$3,E5506,0)</f>
        <v>68721.506992066978</v>
      </c>
      <c r="G5506" s="3">
        <f>IF(Dashboard!$I$4, ('Lookups and Calculations'!$F$9) / (1 - 'Lookups and Calculations'!$F$10), 'Lookups and Calculations'!$F$9)</f>
        <v>1951878.888340465</v>
      </c>
      <c r="H5506" s="12">
        <f t="shared" si="170"/>
        <v>0</v>
      </c>
      <c r="I5506" s="12">
        <f t="shared" si="171"/>
        <v>0</v>
      </c>
      <c r="J5506" s="13">
        <f>(1 - Dashboard!$I$9) * H5506 * Dashboard!$I$8 * 'Lookups and Calculations'!$F$12</f>
        <v>0</v>
      </c>
      <c r="K5506" s="12">
        <f>(1 - Dashboard!$I$11) * I5506 * Dashboard!$I$10 * 'Lookups and Calculations'!$F$12</f>
        <v>0</v>
      </c>
      <c r="L5506" s="12">
        <f>(H5506 - I5506) * Dashboard!$I$13 * (Dashboard!$D$12 / 365) * 'Lookups and Calculations'!$F$12</f>
        <v>0</v>
      </c>
      <c r="M5506" s="3">
        <f>(G5506*2) * Dashboard!$I$13 * (Dashboard!$D$12 / 365) * 'Lookups and Calculations'!$F$12</f>
        <v>1602.0878730267946</v>
      </c>
      <c r="N5506" s="12">
        <f>H5506 * Dashboard!$I$14 * Dashboard!$I$15 * (Dashboard!$D$12 / 365) * 'Lookups and Calculations'!$F$12</f>
        <v>0</v>
      </c>
    </row>
    <row r="5507" spans="1:14" x14ac:dyDescent="0.35">
      <c r="A5507" s="2">
        <v>5506</v>
      </c>
      <c r="B5507" s="11">
        <v>-0.18932160875638473</v>
      </c>
      <c r="C5507" s="11">
        <v>0.69752682797463073</v>
      </c>
      <c r="D5507" s="3">
        <f>B5507*Dashboard!$D$11*Dashboard!$D$10*SQRT(Dashboard!$D$12/365)</f>
        <v>-47005.103473937292</v>
      </c>
      <c r="E5507" s="3">
        <f>IF(Dashboard!$I$3,C5507*Dashboard!$E$11*Dashboard!$E$10*SQRT(Dashboard!$D$12/365),0)</f>
        <v>346366.38617396122</v>
      </c>
      <c r="F5507" s="3">
        <f>D5507+IF(Dashboard!$I$3,E5507,0)</f>
        <v>299361.2827000239</v>
      </c>
      <c r="G5507" s="3">
        <f>IF(Dashboard!$I$4, ('Lookups and Calculations'!$F$9) / (1 - 'Lookups and Calculations'!$F$10), 'Lookups and Calculations'!$F$9)</f>
        <v>1951878.888340465</v>
      </c>
      <c r="H5507" s="12">
        <f t="shared" ref="H5507:H5570" si="172">MAX(0,F5507-G5507)</f>
        <v>0</v>
      </c>
      <c r="I5507" s="12">
        <f t="shared" ref="I5507:I5570" si="173">MAX(0,-F5507-G5507)</f>
        <v>0</v>
      </c>
      <c r="J5507" s="13">
        <f>(1 - Dashboard!$I$9) * H5507 * Dashboard!$I$8 * 'Lookups and Calculations'!$F$12</f>
        <v>0</v>
      </c>
      <c r="K5507" s="12">
        <f>(1 - Dashboard!$I$11) * I5507 * Dashboard!$I$10 * 'Lookups and Calculations'!$F$12</f>
        <v>0</v>
      </c>
      <c r="L5507" s="12">
        <f>(H5507 - I5507) * Dashboard!$I$13 * (Dashboard!$D$12 / 365) * 'Lookups and Calculations'!$F$12</f>
        <v>0</v>
      </c>
      <c r="M5507" s="3">
        <f>(G5507*2) * Dashboard!$I$13 * (Dashboard!$D$12 / 365) * 'Lookups and Calculations'!$F$12</f>
        <v>1602.0878730267946</v>
      </c>
      <c r="N5507" s="12">
        <f>H5507 * Dashboard!$I$14 * Dashboard!$I$15 * (Dashboard!$D$12 / 365) * 'Lookups and Calculations'!$F$12</f>
        <v>0</v>
      </c>
    </row>
    <row r="5508" spans="1:14" x14ac:dyDescent="0.35">
      <c r="A5508" s="2">
        <v>5507</v>
      </c>
      <c r="B5508" s="11">
        <v>1.2113867172241461</v>
      </c>
      <c r="C5508" s="11">
        <v>-1.6039619121977284</v>
      </c>
      <c r="D5508" s="3">
        <f>B5508*Dashboard!$D$11*Dashboard!$D$10*SQRT(Dashboard!$D$12/365)</f>
        <v>300765.23416481848</v>
      </c>
      <c r="E5508" s="3">
        <f>IF(Dashboard!$I$3,C5508*Dashboard!$E$11*Dashboard!$E$10*SQRT(Dashboard!$D$12/365),0)</f>
        <v>-796468.99417725264</v>
      </c>
      <c r="F5508" s="3">
        <f>D5508+IF(Dashboard!$I$3,E5508,0)</f>
        <v>-495703.76001243416</v>
      </c>
      <c r="G5508" s="3">
        <f>IF(Dashboard!$I$4, ('Lookups and Calculations'!$F$9) / (1 - 'Lookups and Calculations'!$F$10), 'Lookups and Calculations'!$F$9)</f>
        <v>1951878.888340465</v>
      </c>
      <c r="H5508" s="12">
        <f t="shared" si="172"/>
        <v>0</v>
      </c>
      <c r="I5508" s="12">
        <f t="shared" si="173"/>
        <v>0</v>
      </c>
      <c r="J5508" s="13">
        <f>(1 - Dashboard!$I$9) * H5508 * Dashboard!$I$8 * 'Lookups and Calculations'!$F$12</f>
        <v>0</v>
      </c>
      <c r="K5508" s="12">
        <f>(1 - Dashboard!$I$11) * I5508 * Dashboard!$I$10 * 'Lookups and Calculations'!$F$12</f>
        <v>0</v>
      </c>
      <c r="L5508" s="12">
        <f>(H5508 - I5508) * Dashboard!$I$13 * (Dashboard!$D$12 / 365) * 'Lookups and Calculations'!$F$12</f>
        <v>0</v>
      </c>
      <c r="M5508" s="3">
        <f>(G5508*2) * Dashboard!$I$13 * (Dashboard!$D$12 / 365) * 'Lookups and Calculations'!$F$12</f>
        <v>1602.0878730267946</v>
      </c>
      <c r="N5508" s="12">
        <f>H5508 * Dashboard!$I$14 * Dashboard!$I$15 * (Dashboard!$D$12 / 365) * 'Lookups and Calculations'!$F$12</f>
        <v>0</v>
      </c>
    </row>
    <row r="5509" spans="1:14" x14ac:dyDescent="0.35">
      <c r="A5509" s="2">
        <v>5508</v>
      </c>
      <c r="B5509" s="11">
        <v>-1.4781372798521679</v>
      </c>
      <c r="C5509" s="11">
        <v>1.3415326344422427</v>
      </c>
      <c r="D5509" s="3">
        <f>B5509*Dashboard!$D$11*Dashboard!$D$10*SQRT(Dashboard!$D$12/365)</f>
        <v>-366994.53509050206</v>
      </c>
      <c r="E5509" s="3">
        <f>IF(Dashboard!$I$3,C5509*Dashboard!$E$11*Dashboard!$E$10*SQRT(Dashboard!$D$12/365),0)</f>
        <v>666156.18480998871</v>
      </c>
      <c r="F5509" s="3">
        <f>D5509+IF(Dashboard!$I$3,E5509,0)</f>
        <v>299161.64971948665</v>
      </c>
      <c r="G5509" s="3">
        <f>IF(Dashboard!$I$4, ('Lookups and Calculations'!$F$9) / (1 - 'Lookups and Calculations'!$F$10), 'Lookups and Calculations'!$F$9)</f>
        <v>1951878.888340465</v>
      </c>
      <c r="H5509" s="12">
        <f t="shared" si="172"/>
        <v>0</v>
      </c>
      <c r="I5509" s="12">
        <f t="shared" si="173"/>
        <v>0</v>
      </c>
      <c r="J5509" s="13">
        <f>(1 - Dashboard!$I$9) * H5509 * Dashboard!$I$8 * 'Lookups and Calculations'!$F$12</f>
        <v>0</v>
      </c>
      <c r="K5509" s="12">
        <f>(1 - Dashboard!$I$11) * I5509 * Dashboard!$I$10 * 'Lookups and Calculations'!$F$12</f>
        <v>0</v>
      </c>
      <c r="L5509" s="12">
        <f>(H5509 - I5509) * Dashboard!$I$13 * (Dashboard!$D$12 / 365) * 'Lookups and Calculations'!$F$12</f>
        <v>0</v>
      </c>
      <c r="M5509" s="3">
        <f>(G5509*2) * Dashboard!$I$13 * (Dashboard!$D$12 / 365) * 'Lookups and Calculations'!$F$12</f>
        <v>1602.0878730267946</v>
      </c>
      <c r="N5509" s="12">
        <f>H5509 * Dashboard!$I$14 * Dashboard!$I$15 * (Dashboard!$D$12 / 365) * 'Lookups and Calculations'!$F$12</f>
        <v>0</v>
      </c>
    </row>
    <row r="5510" spans="1:14" x14ac:dyDescent="0.35">
      <c r="A5510" s="2">
        <v>5509</v>
      </c>
      <c r="B5510" s="11">
        <v>-0.20941173825981255</v>
      </c>
      <c r="C5510" s="11">
        <v>0.67126446363755965</v>
      </c>
      <c r="D5510" s="3">
        <f>B5510*Dashboard!$D$11*Dashboard!$D$10*SQRT(Dashboard!$D$12/365)</f>
        <v>-51993.1163178836</v>
      </c>
      <c r="E5510" s="3">
        <f>IF(Dashboard!$I$3,C5510*Dashboard!$E$11*Dashboard!$E$10*SQRT(Dashboard!$D$12/365),0)</f>
        <v>333325.45374957263</v>
      </c>
      <c r="F5510" s="3">
        <f>D5510+IF(Dashboard!$I$3,E5510,0)</f>
        <v>281332.33743168903</v>
      </c>
      <c r="G5510" s="3">
        <f>IF(Dashboard!$I$4, ('Lookups and Calculations'!$F$9) / (1 - 'Lookups and Calculations'!$F$10), 'Lookups and Calculations'!$F$9)</f>
        <v>1951878.888340465</v>
      </c>
      <c r="H5510" s="12">
        <f t="shared" si="172"/>
        <v>0</v>
      </c>
      <c r="I5510" s="12">
        <f t="shared" si="173"/>
        <v>0</v>
      </c>
      <c r="J5510" s="13">
        <f>(1 - Dashboard!$I$9) * H5510 * Dashboard!$I$8 * 'Lookups and Calculations'!$F$12</f>
        <v>0</v>
      </c>
      <c r="K5510" s="12">
        <f>(1 - Dashboard!$I$11) * I5510 * Dashboard!$I$10 * 'Lookups and Calculations'!$F$12</f>
        <v>0</v>
      </c>
      <c r="L5510" s="12">
        <f>(H5510 - I5510) * Dashboard!$I$13 * (Dashboard!$D$12 / 365) * 'Lookups and Calculations'!$F$12</f>
        <v>0</v>
      </c>
      <c r="M5510" s="3">
        <f>(G5510*2) * Dashboard!$I$13 * (Dashboard!$D$12 / 365) * 'Lookups and Calculations'!$F$12</f>
        <v>1602.0878730267946</v>
      </c>
      <c r="N5510" s="12">
        <f>H5510 * Dashboard!$I$14 * Dashboard!$I$15 * (Dashboard!$D$12 / 365) * 'Lookups and Calculations'!$F$12</f>
        <v>0</v>
      </c>
    </row>
    <row r="5511" spans="1:14" x14ac:dyDescent="0.35">
      <c r="A5511" s="2">
        <v>5510</v>
      </c>
      <c r="B5511" s="11">
        <v>-0.29872272025096142</v>
      </c>
      <c r="C5511" s="11">
        <v>-1.8624507774123928</v>
      </c>
      <c r="D5511" s="3">
        <f>B5511*Dashboard!$D$11*Dashboard!$D$10*SQRT(Dashboard!$D$12/365)</f>
        <v>-74167.404701704043</v>
      </c>
      <c r="E5511" s="3">
        <f>IF(Dashboard!$I$3,C5511*Dashboard!$E$11*Dashboard!$E$10*SQRT(Dashboard!$D$12/365),0)</f>
        <v>-924825.13837113278</v>
      </c>
      <c r="F5511" s="3">
        <f>D5511+IF(Dashboard!$I$3,E5511,0)</f>
        <v>-998992.54307283682</v>
      </c>
      <c r="G5511" s="3">
        <f>IF(Dashboard!$I$4, ('Lookups and Calculations'!$F$9) / (1 - 'Lookups and Calculations'!$F$10), 'Lookups and Calculations'!$F$9)</f>
        <v>1951878.888340465</v>
      </c>
      <c r="H5511" s="12">
        <f t="shared" si="172"/>
        <v>0</v>
      </c>
      <c r="I5511" s="12">
        <f t="shared" si="173"/>
        <v>0</v>
      </c>
      <c r="J5511" s="13">
        <f>(1 - Dashboard!$I$9) * H5511 * Dashboard!$I$8 * 'Lookups and Calculations'!$F$12</f>
        <v>0</v>
      </c>
      <c r="K5511" s="12">
        <f>(1 - Dashboard!$I$11) * I5511 * Dashboard!$I$10 * 'Lookups and Calculations'!$F$12</f>
        <v>0</v>
      </c>
      <c r="L5511" s="12">
        <f>(H5511 - I5511) * Dashboard!$I$13 * (Dashboard!$D$12 / 365) * 'Lookups and Calculations'!$F$12</f>
        <v>0</v>
      </c>
      <c r="M5511" s="3">
        <f>(G5511*2) * Dashboard!$I$13 * (Dashboard!$D$12 / 365) * 'Lookups and Calculations'!$F$12</f>
        <v>1602.0878730267946</v>
      </c>
      <c r="N5511" s="12">
        <f>H5511 * Dashboard!$I$14 * Dashboard!$I$15 * (Dashboard!$D$12 / 365) * 'Lookups and Calculations'!$F$12</f>
        <v>0</v>
      </c>
    </row>
    <row r="5512" spans="1:14" x14ac:dyDescent="0.35">
      <c r="A5512" s="2">
        <v>5511</v>
      </c>
      <c r="B5512" s="11">
        <v>-1.1542964914540248</v>
      </c>
      <c r="C5512" s="11">
        <v>0.42869207942207838</v>
      </c>
      <c r="D5512" s="3">
        <f>B5512*Dashboard!$D$11*Dashboard!$D$10*SQRT(Dashboard!$D$12/365)</f>
        <v>-286590.77205612115</v>
      </c>
      <c r="E5512" s="3">
        <f>IF(Dashboard!$I$3,C5512*Dashboard!$E$11*Dashboard!$E$10*SQRT(Dashboard!$D$12/365),0)</f>
        <v>212872.85359614366</v>
      </c>
      <c r="F5512" s="3">
        <f>D5512+IF(Dashboard!$I$3,E5512,0)</f>
        <v>-73717.918459977489</v>
      </c>
      <c r="G5512" s="3">
        <f>IF(Dashboard!$I$4, ('Lookups and Calculations'!$F$9) / (1 - 'Lookups and Calculations'!$F$10), 'Lookups and Calculations'!$F$9)</f>
        <v>1951878.888340465</v>
      </c>
      <c r="H5512" s="12">
        <f t="shared" si="172"/>
        <v>0</v>
      </c>
      <c r="I5512" s="12">
        <f t="shared" si="173"/>
        <v>0</v>
      </c>
      <c r="J5512" s="13">
        <f>(1 - Dashboard!$I$9) * H5512 * Dashboard!$I$8 * 'Lookups and Calculations'!$F$12</f>
        <v>0</v>
      </c>
      <c r="K5512" s="12">
        <f>(1 - Dashboard!$I$11) * I5512 * Dashboard!$I$10 * 'Lookups and Calculations'!$F$12</f>
        <v>0</v>
      </c>
      <c r="L5512" s="12">
        <f>(H5512 - I5512) * Dashboard!$I$13 * (Dashboard!$D$12 / 365) * 'Lookups and Calculations'!$F$12</f>
        <v>0</v>
      </c>
      <c r="M5512" s="3">
        <f>(G5512*2) * Dashboard!$I$13 * (Dashboard!$D$12 / 365) * 'Lookups and Calculations'!$F$12</f>
        <v>1602.0878730267946</v>
      </c>
      <c r="N5512" s="12">
        <f>H5512 * Dashboard!$I$14 * Dashboard!$I$15 * (Dashboard!$D$12 / 365) * 'Lookups and Calculations'!$F$12</f>
        <v>0</v>
      </c>
    </row>
    <row r="5513" spans="1:14" x14ac:dyDescent="0.35">
      <c r="A5513" s="2">
        <v>5512</v>
      </c>
      <c r="B5513" s="11">
        <v>0.72811518616169635</v>
      </c>
      <c r="C5513" s="11">
        <v>0.59411541515791599</v>
      </c>
      <c r="D5513" s="3">
        <f>B5513*Dashboard!$D$11*Dashboard!$D$10*SQRT(Dashboard!$D$12/365)</f>
        <v>180777.72469446878</v>
      </c>
      <c r="E5513" s="3">
        <f>IF(Dashboard!$I$3,C5513*Dashboard!$E$11*Dashboard!$E$10*SQRT(Dashboard!$D$12/365),0)</f>
        <v>295016.0496564791</v>
      </c>
      <c r="F5513" s="3">
        <f>D5513+IF(Dashboard!$I$3,E5513,0)</f>
        <v>475793.77435094788</v>
      </c>
      <c r="G5513" s="3">
        <f>IF(Dashboard!$I$4, ('Lookups and Calculations'!$F$9) / (1 - 'Lookups and Calculations'!$F$10), 'Lookups and Calculations'!$F$9)</f>
        <v>1951878.888340465</v>
      </c>
      <c r="H5513" s="12">
        <f t="shared" si="172"/>
        <v>0</v>
      </c>
      <c r="I5513" s="12">
        <f t="shared" si="173"/>
        <v>0</v>
      </c>
      <c r="J5513" s="13">
        <f>(1 - Dashboard!$I$9) * H5513 * Dashboard!$I$8 * 'Lookups and Calculations'!$F$12</f>
        <v>0</v>
      </c>
      <c r="K5513" s="12">
        <f>(1 - Dashboard!$I$11) * I5513 * Dashboard!$I$10 * 'Lookups and Calculations'!$F$12</f>
        <v>0</v>
      </c>
      <c r="L5513" s="12">
        <f>(H5513 - I5513) * Dashboard!$I$13 * (Dashboard!$D$12 / 365) * 'Lookups and Calculations'!$F$12</f>
        <v>0</v>
      </c>
      <c r="M5513" s="3">
        <f>(G5513*2) * Dashboard!$I$13 * (Dashboard!$D$12 / 365) * 'Lookups and Calculations'!$F$12</f>
        <v>1602.0878730267946</v>
      </c>
      <c r="N5513" s="12">
        <f>H5513 * Dashboard!$I$14 * Dashboard!$I$15 * (Dashboard!$D$12 / 365) * 'Lookups and Calculations'!$F$12</f>
        <v>0</v>
      </c>
    </row>
    <row r="5514" spans="1:14" x14ac:dyDescent="0.35">
      <c r="A5514" s="2">
        <v>5513</v>
      </c>
      <c r="B5514" s="11">
        <v>0.71190745074858985</v>
      </c>
      <c r="C5514" s="11">
        <v>1.0714380723516506</v>
      </c>
      <c r="D5514" s="3">
        <f>B5514*Dashboard!$D$11*Dashboard!$D$10*SQRT(Dashboard!$D$12/365)</f>
        <v>176753.63951382996</v>
      </c>
      <c r="E5514" s="3">
        <f>IF(Dashboard!$I$3,C5514*Dashboard!$E$11*Dashboard!$E$10*SQRT(Dashboard!$D$12/365),0)</f>
        <v>532037.07477059762</v>
      </c>
      <c r="F5514" s="3">
        <f>D5514+IF(Dashboard!$I$3,E5514,0)</f>
        <v>708790.71428442758</v>
      </c>
      <c r="G5514" s="3">
        <f>IF(Dashboard!$I$4, ('Lookups and Calculations'!$F$9) / (1 - 'Lookups and Calculations'!$F$10), 'Lookups and Calculations'!$F$9)</f>
        <v>1951878.888340465</v>
      </c>
      <c r="H5514" s="12">
        <f t="shared" si="172"/>
        <v>0</v>
      </c>
      <c r="I5514" s="12">
        <f t="shared" si="173"/>
        <v>0</v>
      </c>
      <c r="J5514" s="13">
        <f>(1 - Dashboard!$I$9) * H5514 * Dashboard!$I$8 * 'Lookups and Calculations'!$F$12</f>
        <v>0</v>
      </c>
      <c r="K5514" s="12">
        <f>(1 - Dashboard!$I$11) * I5514 * Dashboard!$I$10 * 'Lookups and Calculations'!$F$12</f>
        <v>0</v>
      </c>
      <c r="L5514" s="12">
        <f>(H5514 - I5514) * Dashboard!$I$13 * (Dashboard!$D$12 / 365) * 'Lookups and Calculations'!$F$12</f>
        <v>0</v>
      </c>
      <c r="M5514" s="3">
        <f>(G5514*2) * Dashboard!$I$13 * (Dashboard!$D$12 / 365) * 'Lookups and Calculations'!$F$12</f>
        <v>1602.0878730267946</v>
      </c>
      <c r="N5514" s="12">
        <f>H5514 * Dashboard!$I$14 * Dashboard!$I$15 * (Dashboard!$D$12 / 365) * 'Lookups and Calculations'!$F$12</f>
        <v>0</v>
      </c>
    </row>
    <row r="5515" spans="1:14" x14ac:dyDescent="0.35">
      <c r="A5515" s="2">
        <v>5514</v>
      </c>
      <c r="B5515" s="11">
        <v>-1.1442632444303229</v>
      </c>
      <c r="C5515" s="11">
        <v>-1.3542823809087678</v>
      </c>
      <c r="D5515" s="3">
        <f>B5515*Dashboard!$D$11*Dashboard!$D$10*SQRT(Dashboard!$D$12/365)</f>
        <v>-284099.69976053579</v>
      </c>
      <c r="E5515" s="3">
        <f>IF(Dashboard!$I$3,C5515*Dashboard!$E$11*Dashboard!$E$10*SQRT(Dashboard!$D$12/365),0)</f>
        <v>-672487.24396231887</v>
      </c>
      <c r="F5515" s="3">
        <f>D5515+IF(Dashboard!$I$3,E5515,0)</f>
        <v>-956586.9437228546</v>
      </c>
      <c r="G5515" s="3">
        <f>IF(Dashboard!$I$4, ('Lookups and Calculations'!$F$9) / (1 - 'Lookups and Calculations'!$F$10), 'Lookups and Calculations'!$F$9)</f>
        <v>1951878.888340465</v>
      </c>
      <c r="H5515" s="12">
        <f t="shared" si="172"/>
        <v>0</v>
      </c>
      <c r="I5515" s="12">
        <f t="shared" si="173"/>
        <v>0</v>
      </c>
      <c r="J5515" s="13">
        <f>(1 - Dashboard!$I$9) * H5515 * Dashboard!$I$8 * 'Lookups and Calculations'!$F$12</f>
        <v>0</v>
      </c>
      <c r="K5515" s="12">
        <f>(1 - Dashboard!$I$11) * I5515 * Dashboard!$I$10 * 'Lookups and Calculations'!$F$12</f>
        <v>0</v>
      </c>
      <c r="L5515" s="12">
        <f>(H5515 - I5515) * Dashboard!$I$13 * (Dashboard!$D$12 / 365) * 'Lookups and Calculations'!$F$12</f>
        <v>0</v>
      </c>
      <c r="M5515" s="3">
        <f>(G5515*2) * Dashboard!$I$13 * (Dashboard!$D$12 / 365) * 'Lookups and Calculations'!$F$12</f>
        <v>1602.0878730267946</v>
      </c>
      <c r="N5515" s="12">
        <f>H5515 * Dashboard!$I$14 * Dashboard!$I$15 * (Dashboard!$D$12 / 365) * 'Lookups and Calculations'!$F$12</f>
        <v>0</v>
      </c>
    </row>
    <row r="5516" spans="1:14" x14ac:dyDescent="0.35">
      <c r="A5516" s="2">
        <v>5515</v>
      </c>
      <c r="B5516" s="11">
        <v>0.23201355477623117</v>
      </c>
      <c r="C5516" s="11">
        <v>1.0435985758041968</v>
      </c>
      <c r="D5516" s="3">
        <f>B5516*Dashboard!$D$11*Dashboard!$D$10*SQRT(Dashboard!$D$12/365)</f>
        <v>57604.735250513084</v>
      </c>
      <c r="E5516" s="3">
        <f>IF(Dashboard!$I$3,C5516*Dashboard!$E$11*Dashboard!$E$10*SQRT(Dashboard!$D$12/365),0)</f>
        <v>518212.9960035588</v>
      </c>
      <c r="F5516" s="3">
        <f>D5516+IF(Dashboard!$I$3,E5516,0)</f>
        <v>575817.73125407193</v>
      </c>
      <c r="G5516" s="3">
        <f>IF(Dashboard!$I$4, ('Lookups and Calculations'!$F$9) / (1 - 'Lookups and Calculations'!$F$10), 'Lookups and Calculations'!$F$9)</f>
        <v>1951878.888340465</v>
      </c>
      <c r="H5516" s="12">
        <f t="shared" si="172"/>
        <v>0</v>
      </c>
      <c r="I5516" s="12">
        <f t="shared" si="173"/>
        <v>0</v>
      </c>
      <c r="J5516" s="13">
        <f>(1 - Dashboard!$I$9) * H5516 * Dashboard!$I$8 * 'Lookups and Calculations'!$F$12</f>
        <v>0</v>
      </c>
      <c r="K5516" s="12">
        <f>(1 - Dashboard!$I$11) * I5516 * Dashboard!$I$10 * 'Lookups and Calculations'!$F$12</f>
        <v>0</v>
      </c>
      <c r="L5516" s="12">
        <f>(H5516 - I5516) * Dashboard!$I$13 * (Dashboard!$D$12 / 365) * 'Lookups and Calculations'!$F$12</f>
        <v>0</v>
      </c>
      <c r="M5516" s="3">
        <f>(G5516*2) * Dashboard!$I$13 * (Dashboard!$D$12 / 365) * 'Lookups and Calculations'!$F$12</f>
        <v>1602.0878730267946</v>
      </c>
      <c r="N5516" s="12">
        <f>H5516 * Dashboard!$I$14 * Dashboard!$I$15 * (Dashboard!$D$12 / 365) * 'Lookups and Calculations'!$F$12</f>
        <v>0</v>
      </c>
    </row>
    <row r="5517" spans="1:14" x14ac:dyDescent="0.35">
      <c r="A5517" s="2">
        <v>5516</v>
      </c>
      <c r="B5517" s="11">
        <v>1.5926219064301341</v>
      </c>
      <c r="C5517" s="11">
        <v>-3.4483920452001299E-2</v>
      </c>
      <c r="D5517" s="3">
        <f>B5517*Dashboard!$D$11*Dashboard!$D$10*SQRT(Dashboard!$D$12/365)</f>
        <v>395418.98042361258</v>
      </c>
      <c r="E5517" s="3">
        <f>IF(Dashboard!$I$3,C5517*Dashboard!$E$11*Dashboard!$E$10*SQRT(Dashboard!$D$12/365),0)</f>
        <v>-17123.457376903145</v>
      </c>
      <c r="F5517" s="3">
        <f>D5517+IF(Dashboard!$I$3,E5517,0)</f>
        <v>378295.52304670942</v>
      </c>
      <c r="G5517" s="3">
        <f>IF(Dashboard!$I$4, ('Lookups and Calculations'!$F$9) / (1 - 'Lookups and Calculations'!$F$10), 'Lookups and Calculations'!$F$9)</f>
        <v>1951878.888340465</v>
      </c>
      <c r="H5517" s="12">
        <f t="shared" si="172"/>
        <v>0</v>
      </c>
      <c r="I5517" s="12">
        <f t="shared" si="173"/>
        <v>0</v>
      </c>
      <c r="J5517" s="13">
        <f>(1 - Dashboard!$I$9) * H5517 * Dashboard!$I$8 * 'Lookups and Calculations'!$F$12</f>
        <v>0</v>
      </c>
      <c r="K5517" s="12">
        <f>(1 - Dashboard!$I$11) * I5517 * Dashboard!$I$10 * 'Lookups and Calculations'!$F$12</f>
        <v>0</v>
      </c>
      <c r="L5517" s="12">
        <f>(H5517 - I5517) * Dashboard!$I$13 * (Dashboard!$D$12 / 365) * 'Lookups and Calculations'!$F$12</f>
        <v>0</v>
      </c>
      <c r="M5517" s="3">
        <f>(G5517*2) * Dashboard!$I$13 * (Dashboard!$D$12 / 365) * 'Lookups and Calculations'!$F$12</f>
        <v>1602.0878730267946</v>
      </c>
      <c r="N5517" s="12">
        <f>H5517 * Dashboard!$I$14 * Dashboard!$I$15 * (Dashboard!$D$12 / 365) * 'Lookups and Calculations'!$F$12</f>
        <v>0</v>
      </c>
    </row>
    <row r="5518" spans="1:14" x14ac:dyDescent="0.35">
      <c r="A5518" s="2">
        <v>5517</v>
      </c>
      <c r="B5518" s="11">
        <v>-1.3524280612797919</v>
      </c>
      <c r="C5518" s="11">
        <v>9.4299551369766518E-2</v>
      </c>
      <c r="D5518" s="3">
        <f>B5518*Dashboard!$D$11*Dashboard!$D$10*SQRT(Dashboard!$D$12/365)</f>
        <v>-335783.22822787194</v>
      </c>
      <c r="E5518" s="3">
        <f>IF(Dashboard!$I$3,C5518*Dashboard!$E$11*Dashboard!$E$10*SQRT(Dashboard!$D$12/365),0)</f>
        <v>46825.718403708161</v>
      </c>
      <c r="F5518" s="3">
        <f>D5518+IF(Dashboard!$I$3,E5518,0)</f>
        <v>-288957.50982416375</v>
      </c>
      <c r="G5518" s="3">
        <f>IF(Dashboard!$I$4, ('Lookups and Calculations'!$F$9) / (1 - 'Lookups and Calculations'!$F$10), 'Lookups and Calculations'!$F$9)</f>
        <v>1951878.888340465</v>
      </c>
      <c r="H5518" s="12">
        <f t="shared" si="172"/>
        <v>0</v>
      </c>
      <c r="I5518" s="12">
        <f t="shared" si="173"/>
        <v>0</v>
      </c>
      <c r="J5518" s="13">
        <f>(1 - Dashboard!$I$9) * H5518 * Dashboard!$I$8 * 'Lookups and Calculations'!$F$12</f>
        <v>0</v>
      </c>
      <c r="K5518" s="12">
        <f>(1 - Dashboard!$I$11) * I5518 * Dashboard!$I$10 * 'Lookups and Calculations'!$F$12</f>
        <v>0</v>
      </c>
      <c r="L5518" s="12">
        <f>(H5518 - I5518) * Dashboard!$I$13 * (Dashboard!$D$12 / 365) * 'Lookups and Calculations'!$F$12</f>
        <v>0</v>
      </c>
      <c r="M5518" s="3">
        <f>(G5518*2) * Dashboard!$I$13 * (Dashboard!$D$12 / 365) * 'Lookups and Calculations'!$F$12</f>
        <v>1602.0878730267946</v>
      </c>
      <c r="N5518" s="12">
        <f>H5518 * Dashboard!$I$14 * Dashboard!$I$15 * (Dashboard!$D$12 / 365) * 'Lookups and Calculations'!$F$12</f>
        <v>0</v>
      </c>
    </row>
    <row r="5519" spans="1:14" x14ac:dyDescent="0.35">
      <c r="A5519" s="2">
        <v>5518</v>
      </c>
      <c r="B5519" s="11">
        <v>0.28331178725676692</v>
      </c>
      <c r="C5519" s="11">
        <v>0.15153790694179026</v>
      </c>
      <c r="D5519" s="3">
        <f>B5519*Dashboard!$D$11*Dashboard!$D$10*SQRT(Dashboard!$D$12/365)</f>
        <v>70341.15103324849</v>
      </c>
      <c r="E5519" s="3">
        <f>IF(Dashboard!$I$3,C5519*Dashboard!$E$11*Dashboard!$E$10*SQRT(Dashboard!$D$12/365),0)</f>
        <v>75248.198478901963</v>
      </c>
      <c r="F5519" s="3">
        <f>D5519+IF(Dashboard!$I$3,E5519,0)</f>
        <v>145589.34951215045</v>
      </c>
      <c r="G5519" s="3">
        <f>IF(Dashboard!$I$4, ('Lookups and Calculations'!$F$9) / (1 - 'Lookups and Calculations'!$F$10), 'Lookups and Calculations'!$F$9)</f>
        <v>1951878.888340465</v>
      </c>
      <c r="H5519" s="12">
        <f t="shared" si="172"/>
        <v>0</v>
      </c>
      <c r="I5519" s="12">
        <f t="shared" si="173"/>
        <v>0</v>
      </c>
      <c r="J5519" s="13">
        <f>(1 - Dashboard!$I$9) * H5519 * Dashboard!$I$8 * 'Lookups and Calculations'!$F$12</f>
        <v>0</v>
      </c>
      <c r="K5519" s="12">
        <f>(1 - Dashboard!$I$11) * I5519 * Dashboard!$I$10 * 'Lookups and Calculations'!$F$12</f>
        <v>0</v>
      </c>
      <c r="L5519" s="12">
        <f>(H5519 - I5519) * Dashboard!$I$13 * (Dashboard!$D$12 / 365) * 'Lookups and Calculations'!$F$12</f>
        <v>0</v>
      </c>
      <c r="M5519" s="3">
        <f>(G5519*2) * Dashboard!$I$13 * (Dashboard!$D$12 / 365) * 'Lookups and Calculations'!$F$12</f>
        <v>1602.0878730267946</v>
      </c>
      <c r="N5519" s="12">
        <f>H5519 * Dashboard!$I$14 * Dashboard!$I$15 * (Dashboard!$D$12 / 365) * 'Lookups and Calculations'!$F$12</f>
        <v>0</v>
      </c>
    </row>
    <row r="5520" spans="1:14" x14ac:dyDescent="0.35">
      <c r="A5520" s="2">
        <v>5519</v>
      </c>
      <c r="B5520" s="11">
        <v>1.2258097531740921</v>
      </c>
      <c r="C5520" s="11">
        <v>-0.49221829705256864</v>
      </c>
      <c r="D5520" s="3">
        <f>B5520*Dashboard!$D$11*Dashboard!$D$10*SQRT(Dashboard!$D$12/365)</f>
        <v>304346.21100992814</v>
      </c>
      <c r="E5520" s="3">
        <f>IF(Dashboard!$I$3,C5520*Dashboard!$E$11*Dashboard!$E$10*SQRT(Dashboard!$D$12/365),0)</f>
        <v>-244417.65667112125</v>
      </c>
      <c r="F5520" s="3">
        <f>D5520+IF(Dashboard!$I$3,E5520,0)</f>
        <v>59928.554338806891</v>
      </c>
      <c r="G5520" s="3">
        <f>IF(Dashboard!$I$4, ('Lookups and Calculations'!$F$9) / (1 - 'Lookups and Calculations'!$F$10), 'Lookups and Calculations'!$F$9)</f>
        <v>1951878.888340465</v>
      </c>
      <c r="H5520" s="12">
        <f t="shared" si="172"/>
        <v>0</v>
      </c>
      <c r="I5520" s="12">
        <f t="shared" si="173"/>
        <v>0</v>
      </c>
      <c r="J5520" s="13">
        <f>(1 - Dashboard!$I$9) * H5520 * Dashboard!$I$8 * 'Lookups and Calculations'!$F$12</f>
        <v>0</v>
      </c>
      <c r="K5520" s="12">
        <f>(1 - Dashboard!$I$11) * I5520 * Dashboard!$I$10 * 'Lookups and Calculations'!$F$12</f>
        <v>0</v>
      </c>
      <c r="L5520" s="12">
        <f>(H5520 - I5520) * Dashboard!$I$13 * (Dashboard!$D$12 / 365) * 'Lookups and Calculations'!$F$12</f>
        <v>0</v>
      </c>
      <c r="M5520" s="3">
        <f>(G5520*2) * Dashboard!$I$13 * (Dashboard!$D$12 / 365) * 'Lookups and Calculations'!$F$12</f>
        <v>1602.0878730267946</v>
      </c>
      <c r="N5520" s="12">
        <f>H5520 * Dashboard!$I$14 * Dashboard!$I$15 * (Dashboard!$D$12 / 365) * 'Lookups and Calculations'!$F$12</f>
        <v>0</v>
      </c>
    </row>
    <row r="5521" spans="1:14" x14ac:dyDescent="0.35">
      <c r="A5521" s="2">
        <v>5520</v>
      </c>
      <c r="B5521" s="11">
        <v>-2.6957527783338309</v>
      </c>
      <c r="C5521" s="11">
        <v>-1.2837375211138632E-2</v>
      </c>
      <c r="D5521" s="3">
        <f>B5521*Dashboard!$D$11*Dashboard!$D$10*SQRT(Dashboard!$D$12/365)</f>
        <v>-669306.26206958177</v>
      </c>
      <c r="E5521" s="3">
        <f>IF(Dashboard!$I$3,C5521*Dashboard!$E$11*Dashboard!$E$10*SQRT(Dashboard!$D$12/365),0)</f>
        <v>-6374.5723913618394</v>
      </c>
      <c r="F5521" s="3">
        <f>D5521+IF(Dashboard!$I$3,E5521,0)</f>
        <v>-675680.83446094359</v>
      </c>
      <c r="G5521" s="3">
        <f>IF(Dashboard!$I$4, ('Lookups and Calculations'!$F$9) / (1 - 'Lookups and Calculations'!$F$10), 'Lookups and Calculations'!$F$9)</f>
        <v>1951878.888340465</v>
      </c>
      <c r="H5521" s="12">
        <f t="shared" si="172"/>
        <v>0</v>
      </c>
      <c r="I5521" s="12">
        <f t="shared" si="173"/>
        <v>0</v>
      </c>
      <c r="J5521" s="13">
        <f>(1 - Dashboard!$I$9) * H5521 * Dashboard!$I$8 * 'Lookups and Calculations'!$F$12</f>
        <v>0</v>
      </c>
      <c r="K5521" s="12">
        <f>(1 - Dashboard!$I$11) * I5521 * Dashboard!$I$10 * 'Lookups and Calculations'!$F$12</f>
        <v>0</v>
      </c>
      <c r="L5521" s="12">
        <f>(H5521 - I5521) * Dashboard!$I$13 * (Dashboard!$D$12 / 365) * 'Lookups and Calculations'!$F$12</f>
        <v>0</v>
      </c>
      <c r="M5521" s="3">
        <f>(G5521*2) * Dashboard!$I$13 * (Dashboard!$D$12 / 365) * 'Lookups and Calculations'!$F$12</f>
        <v>1602.0878730267946</v>
      </c>
      <c r="N5521" s="12">
        <f>H5521 * Dashboard!$I$14 * Dashboard!$I$15 * (Dashboard!$D$12 / 365) * 'Lookups and Calculations'!$F$12</f>
        <v>0</v>
      </c>
    </row>
    <row r="5522" spans="1:14" x14ac:dyDescent="0.35">
      <c r="A5522" s="2">
        <v>5521</v>
      </c>
      <c r="B5522" s="11">
        <v>-2.6425406119509636</v>
      </c>
      <c r="C5522" s="11">
        <v>-9.0624605264894603E-2</v>
      </c>
      <c r="D5522" s="3">
        <f>B5522*Dashboard!$D$11*Dashboard!$D$10*SQRT(Dashboard!$D$12/365)</f>
        <v>-656094.65139645664</v>
      </c>
      <c r="E5522" s="3">
        <f>IF(Dashboard!$I$3,C5522*Dashboard!$E$11*Dashboard!$E$10*SQRT(Dashboard!$D$12/365),0)</f>
        <v>-45000.874181695159</v>
      </c>
      <c r="F5522" s="3">
        <f>D5522+IF(Dashboard!$I$3,E5522,0)</f>
        <v>-701095.52557815181</v>
      </c>
      <c r="G5522" s="3">
        <f>IF(Dashboard!$I$4, ('Lookups and Calculations'!$F$9) / (1 - 'Lookups and Calculations'!$F$10), 'Lookups and Calculations'!$F$9)</f>
        <v>1951878.888340465</v>
      </c>
      <c r="H5522" s="12">
        <f t="shared" si="172"/>
        <v>0</v>
      </c>
      <c r="I5522" s="12">
        <f t="shared" si="173"/>
        <v>0</v>
      </c>
      <c r="J5522" s="13">
        <f>(1 - Dashboard!$I$9) * H5522 * Dashboard!$I$8 * 'Lookups and Calculations'!$F$12</f>
        <v>0</v>
      </c>
      <c r="K5522" s="12">
        <f>(1 - Dashboard!$I$11) * I5522 * Dashboard!$I$10 * 'Lookups and Calculations'!$F$12</f>
        <v>0</v>
      </c>
      <c r="L5522" s="12">
        <f>(H5522 - I5522) * Dashboard!$I$13 * (Dashboard!$D$12 / 365) * 'Lookups and Calculations'!$F$12</f>
        <v>0</v>
      </c>
      <c r="M5522" s="3">
        <f>(G5522*2) * Dashboard!$I$13 * (Dashboard!$D$12 / 365) * 'Lookups and Calculations'!$F$12</f>
        <v>1602.0878730267946</v>
      </c>
      <c r="N5522" s="12">
        <f>H5522 * Dashboard!$I$14 * Dashboard!$I$15 * (Dashboard!$D$12 / 365) * 'Lookups and Calculations'!$F$12</f>
        <v>0</v>
      </c>
    </row>
    <row r="5523" spans="1:14" x14ac:dyDescent="0.35">
      <c r="A5523" s="2">
        <v>5522</v>
      </c>
      <c r="B5523" s="11">
        <v>-0.49701643641374538</v>
      </c>
      <c r="C5523" s="11">
        <v>8.7590683392708188E-2</v>
      </c>
      <c r="D5523" s="3">
        <f>B5523*Dashboard!$D$11*Dashboard!$D$10*SQRT(Dashboard!$D$12/365)</f>
        <v>-123400.11885245402</v>
      </c>
      <c r="E5523" s="3">
        <f>IF(Dashboard!$I$3,C5523*Dashboard!$E$11*Dashboard!$E$10*SQRT(Dashboard!$D$12/365),0)</f>
        <v>43494.33921750656</v>
      </c>
      <c r="F5523" s="3">
        <f>D5523+IF(Dashboard!$I$3,E5523,0)</f>
        <v>-79905.779634947452</v>
      </c>
      <c r="G5523" s="3">
        <f>IF(Dashboard!$I$4, ('Lookups and Calculations'!$F$9) / (1 - 'Lookups and Calculations'!$F$10), 'Lookups and Calculations'!$F$9)</f>
        <v>1951878.888340465</v>
      </c>
      <c r="H5523" s="12">
        <f t="shared" si="172"/>
        <v>0</v>
      </c>
      <c r="I5523" s="12">
        <f t="shared" si="173"/>
        <v>0</v>
      </c>
      <c r="J5523" s="13">
        <f>(1 - Dashboard!$I$9) * H5523 * Dashboard!$I$8 * 'Lookups and Calculations'!$F$12</f>
        <v>0</v>
      </c>
      <c r="K5523" s="12">
        <f>(1 - Dashboard!$I$11) * I5523 * Dashboard!$I$10 * 'Lookups and Calculations'!$F$12</f>
        <v>0</v>
      </c>
      <c r="L5523" s="12">
        <f>(H5523 - I5523) * Dashboard!$I$13 * (Dashboard!$D$12 / 365) * 'Lookups and Calculations'!$F$12</f>
        <v>0</v>
      </c>
      <c r="M5523" s="3">
        <f>(G5523*2) * Dashboard!$I$13 * (Dashboard!$D$12 / 365) * 'Lookups and Calculations'!$F$12</f>
        <v>1602.0878730267946</v>
      </c>
      <c r="N5523" s="12">
        <f>H5523 * Dashboard!$I$14 * Dashboard!$I$15 * (Dashboard!$D$12 / 365) * 'Lookups and Calculations'!$F$12</f>
        <v>0</v>
      </c>
    </row>
    <row r="5524" spans="1:14" x14ac:dyDescent="0.35">
      <c r="A5524" s="2">
        <v>5523</v>
      </c>
      <c r="B5524" s="11">
        <v>-0.64551179634714906</v>
      </c>
      <c r="C5524" s="11">
        <v>0.92536762454204136</v>
      </c>
      <c r="D5524" s="3">
        <f>B5524*Dashboard!$D$11*Dashboard!$D$10*SQRT(Dashboard!$D$12/365)</f>
        <v>-160268.8091457579</v>
      </c>
      <c r="E5524" s="3">
        <f>IF(Dashboard!$I$3,C5524*Dashboard!$E$11*Dashboard!$E$10*SQRT(Dashboard!$D$12/365),0)</f>
        <v>459503.81711578713</v>
      </c>
      <c r="F5524" s="3">
        <f>D5524+IF(Dashboard!$I$3,E5524,0)</f>
        <v>299235.00797002926</v>
      </c>
      <c r="G5524" s="3">
        <f>IF(Dashboard!$I$4, ('Lookups and Calculations'!$F$9) / (1 - 'Lookups and Calculations'!$F$10), 'Lookups and Calculations'!$F$9)</f>
        <v>1951878.888340465</v>
      </c>
      <c r="H5524" s="12">
        <f t="shared" si="172"/>
        <v>0</v>
      </c>
      <c r="I5524" s="12">
        <f t="shared" si="173"/>
        <v>0</v>
      </c>
      <c r="J5524" s="13">
        <f>(1 - Dashboard!$I$9) * H5524 * Dashboard!$I$8 * 'Lookups and Calculations'!$F$12</f>
        <v>0</v>
      </c>
      <c r="K5524" s="12">
        <f>(1 - Dashboard!$I$11) * I5524 * Dashboard!$I$10 * 'Lookups and Calculations'!$F$12</f>
        <v>0</v>
      </c>
      <c r="L5524" s="12">
        <f>(H5524 - I5524) * Dashboard!$I$13 * (Dashboard!$D$12 / 365) * 'Lookups and Calculations'!$F$12</f>
        <v>0</v>
      </c>
      <c r="M5524" s="3">
        <f>(G5524*2) * Dashboard!$I$13 * (Dashboard!$D$12 / 365) * 'Lookups and Calculations'!$F$12</f>
        <v>1602.0878730267946</v>
      </c>
      <c r="N5524" s="12">
        <f>H5524 * Dashboard!$I$14 * Dashboard!$I$15 * (Dashboard!$D$12 / 365) * 'Lookups and Calculations'!$F$12</f>
        <v>0</v>
      </c>
    </row>
    <row r="5525" spans="1:14" x14ac:dyDescent="0.35">
      <c r="A5525" s="2">
        <v>5524</v>
      </c>
      <c r="B5525" s="11">
        <v>-1.2231613165892299</v>
      </c>
      <c r="C5525" s="11">
        <v>0.67502554058959696</v>
      </c>
      <c r="D5525" s="3">
        <f>B5525*Dashboard!$D$11*Dashboard!$D$10*SQRT(Dashboard!$D$12/365)</f>
        <v>-303688.65249596158</v>
      </c>
      <c r="E5525" s="3">
        <f>IF(Dashboard!$I$3,C5525*Dashboard!$E$11*Dashboard!$E$10*SQRT(Dashboard!$D$12/365),0)</f>
        <v>335193.06740936835</v>
      </c>
      <c r="F5525" s="3">
        <f>D5525+IF(Dashboard!$I$3,E5525,0)</f>
        <v>31504.41491340677</v>
      </c>
      <c r="G5525" s="3">
        <f>IF(Dashboard!$I$4, ('Lookups and Calculations'!$F$9) / (1 - 'Lookups and Calculations'!$F$10), 'Lookups and Calculations'!$F$9)</f>
        <v>1951878.888340465</v>
      </c>
      <c r="H5525" s="12">
        <f t="shared" si="172"/>
        <v>0</v>
      </c>
      <c r="I5525" s="12">
        <f t="shared" si="173"/>
        <v>0</v>
      </c>
      <c r="J5525" s="13">
        <f>(1 - Dashboard!$I$9) * H5525 * Dashboard!$I$8 * 'Lookups and Calculations'!$F$12</f>
        <v>0</v>
      </c>
      <c r="K5525" s="12">
        <f>(1 - Dashboard!$I$11) * I5525 * Dashboard!$I$10 * 'Lookups and Calculations'!$F$12</f>
        <v>0</v>
      </c>
      <c r="L5525" s="12">
        <f>(H5525 - I5525) * Dashboard!$I$13 * (Dashboard!$D$12 / 365) * 'Lookups and Calculations'!$F$12</f>
        <v>0</v>
      </c>
      <c r="M5525" s="3">
        <f>(G5525*2) * Dashboard!$I$13 * (Dashboard!$D$12 / 365) * 'Lookups and Calculations'!$F$12</f>
        <v>1602.0878730267946</v>
      </c>
      <c r="N5525" s="12">
        <f>H5525 * Dashboard!$I$14 * Dashboard!$I$15 * (Dashboard!$D$12 / 365) * 'Lookups and Calculations'!$F$12</f>
        <v>0</v>
      </c>
    </row>
    <row r="5526" spans="1:14" x14ac:dyDescent="0.35">
      <c r="A5526" s="2">
        <v>5525</v>
      </c>
      <c r="B5526" s="11">
        <v>-2.3972433128417321</v>
      </c>
      <c r="C5526" s="11">
        <v>0.36220722640741287</v>
      </c>
      <c r="D5526" s="3">
        <f>B5526*Dashboard!$D$11*Dashboard!$D$10*SQRT(Dashboard!$D$12/365)</f>
        <v>-595191.80463613977</v>
      </c>
      <c r="E5526" s="3">
        <f>IF(Dashboard!$I$3,C5526*Dashboard!$E$11*Dashboard!$E$10*SQRT(Dashboard!$D$12/365),0)</f>
        <v>179858.90008146362</v>
      </c>
      <c r="F5526" s="3">
        <f>D5526+IF(Dashboard!$I$3,E5526,0)</f>
        <v>-415332.90455467615</v>
      </c>
      <c r="G5526" s="3">
        <f>IF(Dashboard!$I$4, ('Lookups and Calculations'!$F$9) / (1 - 'Lookups and Calculations'!$F$10), 'Lookups and Calculations'!$F$9)</f>
        <v>1951878.888340465</v>
      </c>
      <c r="H5526" s="12">
        <f t="shared" si="172"/>
        <v>0</v>
      </c>
      <c r="I5526" s="12">
        <f t="shared" si="173"/>
        <v>0</v>
      </c>
      <c r="J5526" s="13">
        <f>(1 - Dashboard!$I$9) * H5526 * Dashboard!$I$8 * 'Lookups and Calculations'!$F$12</f>
        <v>0</v>
      </c>
      <c r="K5526" s="12">
        <f>(1 - Dashboard!$I$11) * I5526 * Dashboard!$I$10 * 'Lookups and Calculations'!$F$12</f>
        <v>0</v>
      </c>
      <c r="L5526" s="12">
        <f>(H5526 - I5526) * Dashboard!$I$13 * (Dashboard!$D$12 / 365) * 'Lookups and Calculations'!$F$12</f>
        <v>0</v>
      </c>
      <c r="M5526" s="3">
        <f>(G5526*2) * Dashboard!$I$13 * (Dashboard!$D$12 / 365) * 'Lookups and Calculations'!$F$12</f>
        <v>1602.0878730267946</v>
      </c>
      <c r="N5526" s="12">
        <f>H5526 * Dashboard!$I$14 * Dashboard!$I$15 * (Dashboard!$D$12 / 365) * 'Lookups and Calculations'!$F$12</f>
        <v>0</v>
      </c>
    </row>
    <row r="5527" spans="1:14" x14ac:dyDescent="0.35">
      <c r="A5527" s="2">
        <v>5526</v>
      </c>
      <c r="B5527" s="11">
        <v>0.54535876187433285</v>
      </c>
      <c r="C5527" s="11">
        <v>-1.6314467949890898</v>
      </c>
      <c r="D5527" s="3">
        <f>B5527*Dashboard!$D$11*Dashboard!$D$10*SQRT(Dashboard!$D$12/365)</f>
        <v>135402.63681842832</v>
      </c>
      <c r="E5527" s="3">
        <f>IF(Dashboard!$I$3,C5527*Dashboard!$E$11*Dashboard!$E$10*SQRT(Dashboard!$D$12/365),0)</f>
        <v>-810116.98468465847</v>
      </c>
      <c r="F5527" s="3">
        <f>D5527+IF(Dashboard!$I$3,E5527,0)</f>
        <v>-674714.34786623018</v>
      </c>
      <c r="G5527" s="3">
        <f>IF(Dashboard!$I$4, ('Lookups and Calculations'!$F$9) / (1 - 'Lookups and Calculations'!$F$10), 'Lookups and Calculations'!$F$9)</f>
        <v>1951878.888340465</v>
      </c>
      <c r="H5527" s="12">
        <f t="shared" si="172"/>
        <v>0</v>
      </c>
      <c r="I5527" s="12">
        <f t="shared" si="173"/>
        <v>0</v>
      </c>
      <c r="J5527" s="13">
        <f>(1 - Dashboard!$I$9) * H5527 * Dashboard!$I$8 * 'Lookups and Calculations'!$F$12</f>
        <v>0</v>
      </c>
      <c r="K5527" s="12">
        <f>(1 - Dashboard!$I$11) * I5527 * Dashboard!$I$10 * 'Lookups and Calculations'!$F$12</f>
        <v>0</v>
      </c>
      <c r="L5527" s="12">
        <f>(H5527 - I5527) * Dashboard!$I$13 * (Dashboard!$D$12 / 365) * 'Lookups and Calculations'!$F$12</f>
        <v>0</v>
      </c>
      <c r="M5527" s="3">
        <f>(G5527*2) * Dashboard!$I$13 * (Dashboard!$D$12 / 365) * 'Lookups and Calculations'!$F$12</f>
        <v>1602.0878730267946</v>
      </c>
      <c r="N5527" s="12">
        <f>H5527 * Dashboard!$I$14 * Dashboard!$I$15 * (Dashboard!$D$12 / 365) * 'Lookups and Calculations'!$F$12</f>
        <v>0</v>
      </c>
    </row>
    <row r="5528" spans="1:14" x14ac:dyDescent="0.35">
      <c r="A5528" s="2">
        <v>5527</v>
      </c>
      <c r="B5528" s="11">
        <v>-1.3958310302389891</v>
      </c>
      <c r="C5528" s="11">
        <v>0.64832259435752015</v>
      </c>
      <c r="D5528" s="3">
        <f>B5528*Dashboard!$D$11*Dashboard!$D$10*SQRT(Dashboard!$D$12/365)</f>
        <v>-346559.39403590921</v>
      </c>
      <c r="E5528" s="3">
        <f>IF(Dashboard!$I$3,C5528*Dashboard!$E$11*Dashboard!$E$10*SQRT(Dashboard!$D$12/365),0)</f>
        <v>321933.35808254883</v>
      </c>
      <c r="F5528" s="3">
        <f>D5528+IF(Dashboard!$I$3,E5528,0)</f>
        <v>-24626.035953360377</v>
      </c>
      <c r="G5528" s="3">
        <f>IF(Dashboard!$I$4, ('Lookups and Calculations'!$F$9) / (1 - 'Lookups and Calculations'!$F$10), 'Lookups and Calculations'!$F$9)</f>
        <v>1951878.888340465</v>
      </c>
      <c r="H5528" s="12">
        <f t="shared" si="172"/>
        <v>0</v>
      </c>
      <c r="I5528" s="12">
        <f t="shared" si="173"/>
        <v>0</v>
      </c>
      <c r="J5528" s="13">
        <f>(1 - Dashboard!$I$9) * H5528 * Dashboard!$I$8 * 'Lookups and Calculations'!$F$12</f>
        <v>0</v>
      </c>
      <c r="K5528" s="12">
        <f>(1 - Dashboard!$I$11) * I5528 * Dashboard!$I$10 * 'Lookups and Calculations'!$F$12</f>
        <v>0</v>
      </c>
      <c r="L5528" s="12">
        <f>(H5528 - I5528) * Dashboard!$I$13 * (Dashboard!$D$12 / 365) * 'Lookups and Calculations'!$F$12</f>
        <v>0</v>
      </c>
      <c r="M5528" s="3">
        <f>(G5528*2) * Dashboard!$I$13 * (Dashboard!$D$12 / 365) * 'Lookups and Calculations'!$F$12</f>
        <v>1602.0878730267946</v>
      </c>
      <c r="N5528" s="12">
        <f>H5528 * Dashboard!$I$14 * Dashboard!$I$15 * (Dashboard!$D$12 / 365) * 'Lookups and Calculations'!$F$12</f>
        <v>0</v>
      </c>
    </row>
    <row r="5529" spans="1:14" x14ac:dyDescent="0.35">
      <c r="A5529" s="2">
        <v>5528</v>
      </c>
      <c r="B5529" s="11">
        <v>0.51829876422245014</v>
      </c>
      <c r="C5529" s="11">
        <v>-0.11118884332510209</v>
      </c>
      <c r="D5529" s="3">
        <f>B5529*Dashboard!$D$11*Dashboard!$D$10*SQRT(Dashboard!$D$12/365)</f>
        <v>128684.13279774901</v>
      </c>
      <c r="E5529" s="3">
        <f>IF(Dashboard!$I$3,C5529*Dashboard!$E$11*Dashboard!$E$10*SQRT(Dashboard!$D$12/365),0)</f>
        <v>-55212.324889644355</v>
      </c>
      <c r="F5529" s="3">
        <f>D5529+IF(Dashboard!$I$3,E5529,0)</f>
        <v>73471.80790810466</v>
      </c>
      <c r="G5529" s="3">
        <f>IF(Dashboard!$I$4, ('Lookups and Calculations'!$F$9) / (1 - 'Lookups and Calculations'!$F$10), 'Lookups and Calculations'!$F$9)</f>
        <v>1951878.888340465</v>
      </c>
      <c r="H5529" s="12">
        <f t="shared" si="172"/>
        <v>0</v>
      </c>
      <c r="I5529" s="12">
        <f t="shared" si="173"/>
        <v>0</v>
      </c>
      <c r="J5529" s="13">
        <f>(1 - Dashboard!$I$9) * H5529 * Dashboard!$I$8 * 'Lookups and Calculations'!$F$12</f>
        <v>0</v>
      </c>
      <c r="K5529" s="12">
        <f>(1 - Dashboard!$I$11) * I5529 * Dashboard!$I$10 * 'Lookups and Calculations'!$F$12</f>
        <v>0</v>
      </c>
      <c r="L5529" s="12">
        <f>(H5529 - I5529) * Dashboard!$I$13 * (Dashboard!$D$12 / 365) * 'Lookups and Calculations'!$F$12</f>
        <v>0</v>
      </c>
      <c r="M5529" s="3">
        <f>(G5529*2) * Dashboard!$I$13 * (Dashboard!$D$12 / 365) * 'Lookups and Calculations'!$F$12</f>
        <v>1602.0878730267946</v>
      </c>
      <c r="N5529" s="12">
        <f>H5529 * Dashboard!$I$14 * Dashboard!$I$15 * (Dashboard!$D$12 / 365) * 'Lookups and Calculations'!$F$12</f>
        <v>0</v>
      </c>
    </row>
    <row r="5530" spans="1:14" x14ac:dyDescent="0.35">
      <c r="A5530" s="2">
        <v>5529</v>
      </c>
      <c r="B5530" s="11">
        <v>2.3157779204711981</v>
      </c>
      <c r="C5530" s="11">
        <v>1.296520204473548</v>
      </c>
      <c r="D5530" s="3">
        <f>B5530*Dashboard!$D$11*Dashboard!$D$10*SQRT(Dashboard!$D$12/365)</f>
        <v>574965.43310319295</v>
      </c>
      <c r="E5530" s="3">
        <f>IF(Dashboard!$I$3,C5530*Dashboard!$E$11*Dashboard!$E$10*SQRT(Dashboard!$D$12/365),0)</f>
        <v>643804.65354855265</v>
      </c>
      <c r="F5530" s="3">
        <f>D5530+IF(Dashboard!$I$3,E5530,0)</f>
        <v>1218770.0866517457</v>
      </c>
      <c r="G5530" s="3">
        <f>IF(Dashboard!$I$4, ('Lookups and Calculations'!$F$9) / (1 - 'Lookups and Calculations'!$F$10), 'Lookups and Calculations'!$F$9)</f>
        <v>1951878.888340465</v>
      </c>
      <c r="H5530" s="12">
        <f t="shared" si="172"/>
        <v>0</v>
      </c>
      <c r="I5530" s="12">
        <f t="shared" si="173"/>
        <v>0</v>
      </c>
      <c r="J5530" s="13">
        <f>(1 - Dashboard!$I$9) * H5530 * Dashboard!$I$8 * 'Lookups and Calculations'!$F$12</f>
        <v>0</v>
      </c>
      <c r="K5530" s="12">
        <f>(1 - Dashboard!$I$11) * I5530 * Dashboard!$I$10 * 'Lookups and Calculations'!$F$12</f>
        <v>0</v>
      </c>
      <c r="L5530" s="12">
        <f>(H5530 - I5530) * Dashboard!$I$13 * (Dashboard!$D$12 / 365) * 'Lookups and Calculations'!$F$12</f>
        <v>0</v>
      </c>
      <c r="M5530" s="3">
        <f>(G5530*2) * Dashboard!$I$13 * (Dashboard!$D$12 / 365) * 'Lookups and Calculations'!$F$12</f>
        <v>1602.0878730267946</v>
      </c>
      <c r="N5530" s="12">
        <f>H5530 * Dashboard!$I$14 * Dashboard!$I$15 * (Dashboard!$D$12 / 365) * 'Lookups and Calculations'!$F$12</f>
        <v>0</v>
      </c>
    </row>
    <row r="5531" spans="1:14" x14ac:dyDescent="0.35">
      <c r="A5531" s="2">
        <v>5530</v>
      </c>
      <c r="B5531" s="11">
        <v>0.86669745110567764</v>
      </c>
      <c r="C5531" s="11">
        <v>0.25955689062418535</v>
      </c>
      <c r="D5531" s="3">
        <f>B5531*Dashboard!$D$11*Dashboard!$D$10*SQRT(Dashboard!$D$12/365)</f>
        <v>215185.17425151652</v>
      </c>
      <c r="E5531" s="3">
        <f>IF(Dashboard!$I$3,C5531*Dashboard!$E$11*Dashboard!$E$10*SQRT(Dashboard!$D$12/365),0)</f>
        <v>128886.48666473794</v>
      </c>
      <c r="F5531" s="3">
        <f>D5531+IF(Dashboard!$I$3,E5531,0)</f>
        <v>344071.66091625445</v>
      </c>
      <c r="G5531" s="3">
        <f>IF(Dashboard!$I$4, ('Lookups and Calculations'!$F$9) / (1 - 'Lookups and Calculations'!$F$10), 'Lookups and Calculations'!$F$9)</f>
        <v>1951878.888340465</v>
      </c>
      <c r="H5531" s="12">
        <f t="shared" si="172"/>
        <v>0</v>
      </c>
      <c r="I5531" s="12">
        <f t="shared" si="173"/>
        <v>0</v>
      </c>
      <c r="J5531" s="13">
        <f>(1 - Dashboard!$I$9) * H5531 * Dashboard!$I$8 * 'Lookups and Calculations'!$F$12</f>
        <v>0</v>
      </c>
      <c r="K5531" s="12">
        <f>(1 - Dashboard!$I$11) * I5531 * Dashboard!$I$10 * 'Lookups and Calculations'!$F$12</f>
        <v>0</v>
      </c>
      <c r="L5531" s="12">
        <f>(H5531 - I5531) * Dashboard!$I$13 * (Dashboard!$D$12 / 365) * 'Lookups and Calculations'!$F$12</f>
        <v>0</v>
      </c>
      <c r="M5531" s="3">
        <f>(G5531*2) * Dashboard!$I$13 * (Dashboard!$D$12 / 365) * 'Lookups and Calculations'!$F$12</f>
        <v>1602.0878730267946</v>
      </c>
      <c r="N5531" s="12">
        <f>H5531 * Dashboard!$I$14 * Dashboard!$I$15 * (Dashboard!$D$12 / 365) * 'Lookups and Calculations'!$F$12</f>
        <v>0</v>
      </c>
    </row>
    <row r="5532" spans="1:14" x14ac:dyDescent="0.35">
      <c r="A5532" s="2">
        <v>5531</v>
      </c>
      <c r="B5532" s="11">
        <v>-0.31049513471306811</v>
      </c>
      <c r="C5532" s="11">
        <v>5.921021638050898E-3</v>
      </c>
      <c r="D5532" s="3">
        <f>B5532*Dashboard!$D$11*Dashboard!$D$10*SQRT(Dashboard!$D$12/365)</f>
        <v>-77090.280561276202</v>
      </c>
      <c r="E5532" s="3">
        <f>IF(Dashboard!$I$3,C5532*Dashboard!$E$11*Dashboard!$E$10*SQRT(Dashboard!$D$12/365),0)</f>
        <v>2940.1634245157775</v>
      </c>
      <c r="F5532" s="3">
        <f>D5532+IF(Dashboard!$I$3,E5532,0)</f>
        <v>-74150.117136760426</v>
      </c>
      <c r="G5532" s="3">
        <f>IF(Dashboard!$I$4, ('Lookups and Calculations'!$F$9) / (1 - 'Lookups and Calculations'!$F$10), 'Lookups and Calculations'!$F$9)</f>
        <v>1951878.888340465</v>
      </c>
      <c r="H5532" s="12">
        <f t="shared" si="172"/>
        <v>0</v>
      </c>
      <c r="I5532" s="12">
        <f t="shared" si="173"/>
        <v>0</v>
      </c>
      <c r="J5532" s="13">
        <f>(1 - Dashboard!$I$9) * H5532 * Dashboard!$I$8 * 'Lookups and Calculations'!$F$12</f>
        <v>0</v>
      </c>
      <c r="K5532" s="12">
        <f>(1 - Dashboard!$I$11) * I5532 * Dashboard!$I$10 * 'Lookups and Calculations'!$F$12</f>
        <v>0</v>
      </c>
      <c r="L5532" s="12">
        <f>(H5532 - I5532) * Dashboard!$I$13 * (Dashboard!$D$12 / 365) * 'Lookups and Calculations'!$F$12</f>
        <v>0</v>
      </c>
      <c r="M5532" s="3">
        <f>(G5532*2) * Dashboard!$I$13 * (Dashboard!$D$12 / 365) * 'Lookups and Calculations'!$F$12</f>
        <v>1602.0878730267946</v>
      </c>
      <c r="N5532" s="12">
        <f>H5532 * Dashboard!$I$14 * Dashboard!$I$15 * (Dashboard!$D$12 / 365) * 'Lookups and Calculations'!$F$12</f>
        <v>0</v>
      </c>
    </row>
    <row r="5533" spans="1:14" x14ac:dyDescent="0.35">
      <c r="A5533" s="2">
        <v>5532</v>
      </c>
      <c r="B5533" s="11">
        <v>1.7864585989533552</v>
      </c>
      <c r="C5533" s="11">
        <v>4.590309249989008E-2</v>
      </c>
      <c r="D5533" s="3">
        <f>B5533*Dashboard!$D$11*Dashboard!$D$10*SQRT(Dashboard!$D$12/365)</f>
        <v>443545.09687143983</v>
      </c>
      <c r="E5533" s="3">
        <f>IF(Dashboard!$I$3,C5533*Dashboard!$E$11*Dashboard!$E$10*SQRT(Dashboard!$D$12/365),0)</f>
        <v>22793.801794780935</v>
      </c>
      <c r="F5533" s="3">
        <f>D5533+IF(Dashboard!$I$3,E5533,0)</f>
        <v>466338.89866622078</v>
      </c>
      <c r="G5533" s="3">
        <f>IF(Dashboard!$I$4, ('Lookups and Calculations'!$F$9) / (1 - 'Lookups and Calculations'!$F$10), 'Lookups and Calculations'!$F$9)</f>
        <v>1951878.888340465</v>
      </c>
      <c r="H5533" s="12">
        <f t="shared" si="172"/>
        <v>0</v>
      </c>
      <c r="I5533" s="12">
        <f t="shared" si="173"/>
        <v>0</v>
      </c>
      <c r="J5533" s="13">
        <f>(1 - Dashboard!$I$9) * H5533 * Dashboard!$I$8 * 'Lookups and Calculations'!$F$12</f>
        <v>0</v>
      </c>
      <c r="K5533" s="12">
        <f>(1 - Dashboard!$I$11) * I5533 * Dashboard!$I$10 * 'Lookups and Calculations'!$F$12</f>
        <v>0</v>
      </c>
      <c r="L5533" s="12">
        <f>(H5533 - I5533) * Dashboard!$I$13 * (Dashboard!$D$12 / 365) * 'Lookups and Calculations'!$F$12</f>
        <v>0</v>
      </c>
      <c r="M5533" s="3">
        <f>(G5533*2) * Dashboard!$I$13 * (Dashboard!$D$12 / 365) * 'Lookups and Calculations'!$F$12</f>
        <v>1602.0878730267946</v>
      </c>
      <c r="N5533" s="12">
        <f>H5533 * Dashboard!$I$14 * Dashboard!$I$15 * (Dashboard!$D$12 / 365) * 'Lookups and Calculations'!$F$12</f>
        <v>0</v>
      </c>
    </row>
    <row r="5534" spans="1:14" x14ac:dyDescent="0.35">
      <c r="A5534" s="2">
        <v>5533</v>
      </c>
      <c r="B5534" s="11">
        <v>0.60757547408789025</v>
      </c>
      <c r="C5534" s="11">
        <v>-0.23232897305795941</v>
      </c>
      <c r="D5534" s="3">
        <f>B5534*Dashboard!$D$11*Dashboard!$D$10*SQRT(Dashboard!$D$12/365)</f>
        <v>150849.91203765402</v>
      </c>
      <c r="E5534" s="3">
        <f>IF(Dashboard!$I$3,C5534*Dashboard!$E$11*Dashboard!$E$10*SQRT(Dashboard!$D$12/365),0)</f>
        <v>-115366.09571742486</v>
      </c>
      <c r="F5534" s="3">
        <f>D5534+IF(Dashboard!$I$3,E5534,0)</f>
        <v>35483.816320229162</v>
      </c>
      <c r="G5534" s="3">
        <f>IF(Dashboard!$I$4, ('Lookups and Calculations'!$F$9) / (1 - 'Lookups and Calculations'!$F$10), 'Lookups and Calculations'!$F$9)</f>
        <v>1951878.888340465</v>
      </c>
      <c r="H5534" s="12">
        <f t="shared" si="172"/>
        <v>0</v>
      </c>
      <c r="I5534" s="12">
        <f t="shared" si="173"/>
        <v>0</v>
      </c>
      <c r="J5534" s="13">
        <f>(1 - Dashboard!$I$9) * H5534 * Dashboard!$I$8 * 'Lookups and Calculations'!$F$12</f>
        <v>0</v>
      </c>
      <c r="K5534" s="12">
        <f>(1 - Dashboard!$I$11) * I5534 * Dashboard!$I$10 * 'Lookups and Calculations'!$F$12</f>
        <v>0</v>
      </c>
      <c r="L5534" s="12">
        <f>(H5534 - I5534) * Dashboard!$I$13 * (Dashboard!$D$12 / 365) * 'Lookups and Calculations'!$F$12</f>
        <v>0</v>
      </c>
      <c r="M5534" s="3">
        <f>(G5534*2) * Dashboard!$I$13 * (Dashboard!$D$12 / 365) * 'Lookups and Calculations'!$F$12</f>
        <v>1602.0878730267946</v>
      </c>
      <c r="N5534" s="12">
        <f>H5534 * Dashboard!$I$14 * Dashboard!$I$15 * (Dashboard!$D$12 / 365) * 'Lookups and Calculations'!$F$12</f>
        <v>0</v>
      </c>
    </row>
    <row r="5535" spans="1:14" x14ac:dyDescent="0.35">
      <c r="A5535" s="2">
        <v>5534</v>
      </c>
      <c r="B5535" s="11">
        <v>0.32326739631467927</v>
      </c>
      <c r="C5535" s="11">
        <v>0.34166175451365566</v>
      </c>
      <c r="D5535" s="3">
        <f>B5535*Dashboard!$D$11*Dashboard!$D$10*SQRT(Dashboard!$D$12/365)</f>
        <v>80261.400234955188</v>
      </c>
      <c r="E5535" s="3">
        <f>IF(Dashboard!$I$3,C5535*Dashboard!$E$11*Dashboard!$E$10*SQRT(Dashboard!$D$12/365),0)</f>
        <v>169656.76796743087</v>
      </c>
      <c r="F5535" s="3">
        <f>D5535+IF(Dashboard!$I$3,E5535,0)</f>
        <v>249918.16820238606</v>
      </c>
      <c r="G5535" s="3">
        <f>IF(Dashboard!$I$4, ('Lookups and Calculations'!$F$9) / (1 - 'Lookups and Calculations'!$F$10), 'Lookups and Calculations'!$F$9)</f>
        <v>1951878.888340465</v>
      </c>
      <c r="H5535" s="12">
        <f t="shared" si="172"/>
        <v>0</v>
      </c>
      <c r="I5535" s="12">
        <f t="shared" si="173"/>
        <v>0</v>
      </c>
      <c r="J5535" s="13">
        <f>(1 - Dashboard!$I$9) * H5535 * Dashboard!$I$8 * 'Lookups and Calculations'!$F$12</f>
        <v>0</v>
      </c>
      <c r="K5535" s="12">
        <f>(1 - Dashboard!$I$11) * I5535 * Dashboard!$I$10 * 'Lookups and Calculations'!$F$12</f>
        <v>0</v>
      </c>
      <c r="L5535" s="12">
        <f>(H5535 - I5535) * Dashboard!$I$13 * (Dashboard!$D$12 / 365) * 'Lookups and Calculations'!$F$12</f>
        <v>0</v>
      </c>
      <c r="M5535" s="3">
        <f>(G5535*2) * Dashboard!$I$13 * (Dashboard!$D$12 / 365) * 'Lookups and Calculations'!$F$12</f>
        <v>1602.0878730267946</v>
      </c>
      <c r="N5535" s="12">
        <f>H5535 * Dashboard!$I$14 * Dashboard!$I$15 * (Dashboard!$D$12 / 365) * 'Lookups and Calculations'!$F$12</f>
        <v>0</v>
      </c>
    </row>
    <row r="5536" spans="1:14" x14ac:dyDescent="0.35">
      <c r="A5536" s="2">
        <v>5535</v>
      </c>
      <c r="B5536" s="11">
        <v>-0.49012123312697514</v>
      </c>
      <c r="C5536" s="11">
        <v>-1.1897590435858441</v>
      </c>
      <c r="D5536" s="3">
        <f>B5536*Dashboard!$D$11*Dashboard!$D$10*SQRT(Dashboard!$D$12/365)</f>
        <v>-121688.16559948158</v>
      </c>
      <c r="E5536" s="3">
        <f>IF(Dashboard!$I$3,C5536*Dashboard!$E$11*Dashboard!$E$10*SQRT(Dashboard!$D$12/365),0)</f>
        <v>-590790.95429373952</v>
      </c>
      <c r="F5536" s="3">
        <f>D5536+IF(Dashboard!$I$3,E5536,0)</f>
        <v>-712479.11989322107</v>
      </c>
      <c r="G5536" s="3">
        <f>IF(Dashboard!$I$4, ('Lookups and Calculations'!$F$9) / (1 - 'Lookups and Calculations'!$F$10), 'Lookups and Calculations'!$F$9)</f>
        <v>1951878.888340465</v>
      </c>
      <c r="H5536" s="12">
        <f t="shared" si="172"/>
        <v>0</v>
      </c>
      <c r="I5536" s="12">
        <f t="shared" si="173"/>
        <v>0</v>
      </c>
      <c r="J5536" s="13">
        <f>(1 - Dashboard!$I$9) * H5536 * Dashboard!$I$8 * 'Lookups and Calculations'!$F$12</f>
        <v>0</v>
      </c>
      <c r="K5536" s="12">
        <f>(1 - Dashboard!$I$11) * I5536 * Dashboard!$I$10 * 'Lookups and Calculations'!$F$12</f>
        <v>0</v>
      </c>
      <c r="L5536" s="12">
        <f>(H5536 - I5536) * Dashboard!$I$13 * (Dashboard!$D$12 / 365) * 'Lookups and Calculations'!$F$12</f>
        <v>0</v>
      </c>
      <c r="M5536" s="3">
        <f>(G5536*2) * Dashboard!$I$13 * (Dashboard!$D$12 / 365) * 'Lookups and Calculations'!$F$12</f>
        <v>1602.0878730267946</v>
      </c>
      <c r="N5536" s="12">
        <f>H5536 * Dashboard!$I$14 * Dashboard!$I$15 * (Dashboard!$D$12 / 365) * 'Lookups and Calculations'!$F$12</f>
        <v>0</v>
      </c>
    </row>
    <row r="5537" spans="1:14" x14ac:dyDescent="0.35">
      <c r="A5537" s="2">
        <v>5536</v>
      </c>
      <c r="B5537" s="11">
        <v>-0.33357407236688852</v>
      </c>
      <c r="C5537" s="11">
        <v>-1.6670485030054438</v>
      </c>
      <c r="D5537" s="3">
        <f>B5537*Dashboard!$D$11*Dashboard!$D$10*SQRT(Dashboard!$D$12/365)</f>
        <v>-82820.359972772814</v>
      </c>
      <c r="E5537" s="3">
        <f>IF(Dashboard!$I$3,C5537*Dashboard!$E$11*Dashboard!$E$10*SQRT(Dashboard!$D$12/365),0)</f>
        <v>-827795.49460384052</v>
      </c>
      <c r="F5537" s="3">
        <f>D5537+IF(Dashboard!$I$3,E5537,0)</f>
        <v>-910615.85457661329</v>
      </c>
      <c r="G5537" s="3">
        <f>IF(Dashboard!$I$4, ('Lookups and Calculations'!$F$9) / (1 - 'Lookups and Calculations'!$F$10), 'Lookups and Calculations'!$F$9)</f>
        <v>1951878.888340465</v>
      </c>
      <c r="H5537" s="12">
        <f t="shared" si="172"/>
        <v>0</v>
      </c>
      <c r="I5537" s="12">
        <f t="shared" si="173"/>
        <v>0</v>
      </c>
      <c r="J5537" s="13">
        <f>(1 - Dashboard!$I$9) * H5537 * Dashboard!$I$8 * 'Lookups and Calculations'!$F$12</f>
        <v>0</v>
      </c>
      <c r="K5537" s="12">
        <f>(1 - Dashboard!$I$11) * I5537 * Dashboard!$I$10 * 'Lookups and Calculations'!$F$12</f>
        <v>0</v>
      </c>
      <c r="L5537" s="12">
        <f>(H5537 - I5537) * Dashboard!$I$13 * (Dashboard!$D$12 / 365) * 'Lookups and Calculations'!$F$12</f>
        <v>0</v>
      </c>
      <c r="M5537" s="3">
        <f>(G5537*2) * Dashboard!$I$13 * (Dashboard!$D$12 / 365) * 'Lookups and Calculations'!$F$12</f>
        <v>1602.0878730267946</v>
      </c>
      <c r="N5537" s="12">
        <f>H5537 * Dashboard!$I$14 * Dashboard!$I$15 * (Dashboard!$D$12 / 365) * 'Lookups and Calculations'!$F$12</f>
        <v>0</v>
      </c>
    </row>
    <row r="5538" spans="1:14" x14ac:dyDescent="0.35">
      <c r="A5538" s="2">
        <v>5537</v>
      </c>
      <c r="B5538" s="11">
        <v>-0.26807285369214601</v>
      </c>
      <c r="C5538" s="11">
        <v>-1.0503039573782547</v>
      </c>
      <c r="D5538" s="3">
        <f>B5538*Dashboard!$D$11*Dashboard!$D$10*SQRT(Dashboard!$D$12/365)</f>
        <v>-66557.601687018308</v>
      </c>
      <c r="E5538" s="3">
        <f>IF(Dashboard!$I$3,C5538*Dashboard!$E$11*Dashboard!$E$10*SQRT(Dashboard!$D$12/365),0)</f>
        <v>-521542.64396916836</v>
      </c>
      <c r="F5538" s="3">
        <f>D5538+IF(Dashboard!$I$3,E5538,0)</f>
        <v>-588100.24565618671</v>
      </c>
      <c r="G5538" s="3">
        <f>IF(Dashboard!$I$4, ('Lookups and Calculations'!$F$9) / (1 - 'Lookups and Calculations'!$F$10), 'Lookups and Calculations'!$F$9)</f>
        <v>1951878.888340465</v>
      </c>
      <c r="H5538" s="12">
        <f t="shared" si="172"/>
        <v>0</v>
      </c>
      <c r="I5538" s="12">
        <f t="shared" si="173"/>
        <v>0</v>
      </c>
      <c r="J5538" s="13">
        <f>(1 - Dashboard!$I$9) * H5538 * Dashboard!$I$8 * 'Lookups and Calculations'!$F$12</f>
        <v>0</v>
      </c>
      <c r="K5538" s="12">
        <f>(1 - Dashboard!$I$11) * I5538 * Dashboard!$I$10 * 'Lookups and Calculations'!$F$12</f>
        <v>0</v>
      </c>
      <c r="L5538" s="12">
        <f>(H5538 - I5538) * Dashboard!$I$13 * (Dashboard!$D$12 / 365) * 'Lookups and Calculations'!$F$12</f>
        <v>0</v>
      </c>
      <c r="M5538" s="3">
        <f>(G5538*2) * Dashboard!$I$13 * (Dashboard!$D$12 / 365) * 'Lookups and Calculations'!$F$12</f>
        <v>1602.0878730267946</v>
      </c>
      <c r="N5538" s="12">
        <f>H5538 * Dashboard!$I$14 * Dashboard!$I$15 * (Dashboard!$D$12 / 365) * 'Lookups and Calculations'!$F$12</f>
        <v>0</v>
      </c>
    </row>
    <row r="5539" spans="1:14" x14ac:dyDescent="0.35">
      <c r="A5539" s="2">
        <v>5538</v>
      </c>
      <c r="B5539" s="11">
        <v>0.52543790701207271</v>
      </c>
      <c r="C5539" s="11">
        <v>-1.7036416911083525</v>
      </c>
      <c r="D5539" s="3">
        <f>B5539*Dashboard!$D$11*Dashboard!$D$10*SQRT(Dashboard!$D$12/365)</f>
        <v>130456.65178142842</v>
      </c>
      <c r="E5539" s="3">
        <f>IF(Dashboard!$I$3,C5539*Dashboard!$E$11*Dashboard!$E$10*SQRT(Dashboard!$D$12/365),0)</f>
        <v>-845966.33737786149</v>
      </c>
      <c r="F5539" s="3">
        <f>D5539+IF(Dashboard!$I$3,E5539,0)</f>
        <v>-715509.68559643312</v>
      </c>
      <c r="G5539" s="3">
        <f>IF(Dashboard!$I$4, ('Lookups and Calculations'!$F$9) / (1 - 'Lookups and Calculations'!$F$10), 'Lookups and Calculations'!$F$9)</f>
        <v>1951878.888340465</v>
      </c>
      <c r="H5539" s="12">
        <f t="shared" si="172"/>
        <v>0</v>
      </c>
      <c r="I5539" s="12">
        <f t="shared" si="173"/>
        <v>0</v>
      </c>
      <c r="J5539" s="13">
        <f>(1 - Dashboard!$I$9) * H5539 * Dashboard!$I$8 * 'Lookups and Calculations'!$F$12</f>
        <v>0</v>
      </c>
      <c r="K5539" s="12">
        <f>(1 - Dashboard!$I$11) * I5539 * Dashboard!$I$10 * 'Lookups and Calculations'!$F$12</f>
        <v>0</v>
      </c>
      <c r="L5539" s="12">
        <f>(H5539 - I5539) * Dashboard!$I$13 * (Dashboard!$D$12 / 365) * 'Lookups and Calculations'!$F$12</f>
        <v>0</v>
      </c>
      <c r="M5539" s="3">
        <f>(G5539*2) * Dashboard!$I$13 * (Dashboard!$D$12 / 365) * 'Lookups and Calculations'!$F$12</f>
        <v>1602.0878730267946</v>
      </c>
      <c r="N5539" s="12">
        <f>H5539 * Dashboard!$I$14 * Dashboard!$I$15 * (Dashboard!$D$12 / 365) * 'Lookups and Calculations'!$F$12</f>
        <v>0</v>
      </c>
    </row>
    <row r="5540" spans="1:14" x14ac:dyDescent="0.35">
      <c r="A5540" s="2">
        <v>5539</v>
      </c>
      <c r="B5540" s="11">
        <v>0.4856739748195093</v>
      </c>
      <c r="C5540" s="11">
        <v>0.4567347378808268</v>
      </c>
      <c r="D5540" s="3">
        <f>B5540*Dashboard!$D$11*Dashboard!$D$10*SQRT(Dashboard!$D$12/365)</f>
        <v>120583.99245046321</v>
      </c>
      <c r="E5540" s="3">
        <f>IF(Dashboard!$I$3,C5540*Dashboard!$E$11*Dashboard!$E$10*SQRT(Dashboard!$D$12/365),0)</f>
        <v>226797.81515965878</v>
      </c>
      <c r="F5540" s="3">
        <f>D5540+IF(Dashboard!$I$3,E5540,0)</f>
        <v>347381.80761012202</v>
      </c>
      <c r="G5540" s="3">
        <f>IF(Dashboard!$I$4, ('Lookups and Calculations'!$F$9) / (1 - 'Lookups and Calculations'!$F$10), 'Lookups and Calculations'!$F$9)</f>
        <v>1951878.888340465</v>
      </c>
      <c r="H5540" s="12">
        <f t="shared" si="172"/>
        <v>0</v>
      </c>
      <c r="I5540" s="12">
        <f t="shared" si="173"/>
        <v>0</v>
      </c>
      <c r="J5540" s="13">
        <f>(1 - Dashboard!$I$9) * H5540 * Dashboard!$I$8 * 'Lookups and Calculations'!$F$12</f>
        <v>0</v>
      </c>
      <c r="K5540" s="12">
        <f>(1 - Dashboard!$I$11) * I5540 * Dashboard!$I$10 * 'Lookups and Calculations'!$F$12</f>
        <v>0</v>
      </c>
      <c r="L5540" s="12">
        <f>(H5540 - I5540) * Dashboard!$I$13 * (Dashboard!$D$12 / 365) * 'Lookups and Calculations'!$F$12</f>
        <v>0</v>
      </c>
      <c r="M5540" s="3">
        <f>(G5540*2) * Dashboard!$I$13 * (Dashboard!$D$12 / 365) * 'Lookups and Calculations'!$F$12</f>
        <v>1602.0878730267946</v>
      </c>
      <c r="N5540" s="12">
        <f>H5540 * Dashboard!$I$14 * Dashboard!$I$15 * (Dashboard!$D$12 / 365) * 'Lookups and Calculations'!$F$12</f>
        <v>0</v>
      </c>
    </row>
    <row r="5541" spans="1:14" x14ac:dyDescent="0.35">
      <c r="A5541" s="2">
        <v>5540</v>
      </c>
      <c r="B5541" s="11">
        <v>-1.0538839763266608</v>
      </c>
      <c r="C5541" s="11">
        <v>1.0672031979292624</v>
      </c>
      <c r="D5541" s="3">
        <f>B5541*Dashboard!$D$11*Dashboard!$D$10*SQRT(Dashboard!$D$12/365)</f>
        <v>-261660.1754134869</v>
      </c>
      <c r="E5541" s="3">
        <f>IF(Dashboard!$I$3,C5541*Dashboard!$E$11*Dashboard!$E$10*SQRT(Dashboard!$D$12/365),0)</f>
        <v>529934.19056492159</v>
      </c>
      <c r="F5541" s="3">
        <f>D5541+IF(Dashboard!$I$3,E5541,0)</f>
        <v>268274.01515143469</v>
      </c>
      <c r="G5541" s="3">
        <f>IF(Dashboard!$I$4, ('Lookups and Calculations'!$F$9) / (1 - 'Lookups and Calculations'!$F$10), 'Lookups and Calculations'!$F$9)</f>
        <v>1951878.888340465</v>
      </c>
      <c r="H5541" s="12">
        <f t="shared" si="172"/>
        <v>0</v>
      </c>
      <c r="I5541" s="12">
        <f t="shared" si="173"/>
        <v>0</v>
      </c>
      <c r="J5541" s="13">
        <f>(1 - Dashboard!$I$9) * H5541 * Dashboard!$I$8 * 'Lookups and Calculations'!$F$12</f>
        <v>0</v>
      </c>
      <c r="K5541" s="12">
        <f>(1 - Dashboard!$I$11) * I5541 * Dashboard!$I$10 * 'Lookups and Calculations'!$F$12</f>
        <v>0</v>
      </c>
      <c r="L5541" s="12">
        <f>(H5541 - I5541) * Dashboard!$I$13 * (Dashboard!$D$12 / 365) * 'Lookups and Calculations'!$F$12</f>
        <v>0</v>
      </c>
      <c r="M5541" s="3">
        <f>(G5541*2) * Dashboard!$I$13 * (Dashboard!$D$12 / 365) * 'Lookups and Calculations'!$F$12</f>
        <v>1602.0878730267946</v>
      </c>
      <c r="N5541" s="12">
        <f>H5541 * Dashboard!$I$14 * Dashboard!$I$15 * (Dashboard!$D$12 / 365) * 'Lookups and Calculations'!$F$12</f>
        <v>0</v>
      </c>
    </row>
    <row r="5542" spans="1:14" x14ac:dyDescent="0.35">
      <c r="A5542" s="2">
        <v>5541</v>
      </c>
      <c r="B5542" s="11">
        <v>-1.6554322333553171</v>
      </c>
      <c r="C5542" s="11">
        <v>-0.16254033811607416</v>
      </c>
      <c r="D5542" s="3">
        <f>B5542*Dashboard!$D$11*Dashboard!$D$10*SQRT(Dashboard!$D$12/365)</f>
        <v>-411013.63935210888</v>
      </c>
      <c r="E5542" s="3">
        <f>IF(Dashboard!$I$3,C5542*Dashboard!$E$11*Dashboard!$E$10*SQRT(Dashboard!$D$12/365),0)</f>
        <v>-80711.604576169746</v>
      </c>
      <c r="F5542" s="3">
        <f>D5542+IF(Dashboard!$I$3,E5542,0)</f>
        <v>-491725.24392827862</v>
      </c>
      <c r="G5542" s="3">
        <f>IF(Dashboard!$I$4, ('Lookups and Calculations'!$F$9) / (1 - 'Lookups and Calculations'!$F$10), 'Lookups and Calculations'!$F$9)</f>
        <v>1951878.888340465</v>
      </c>
      <c r="H5542" s="12">
        <f t="shared" si="172"/>
        <v>0</v>
      </c>
      <c r="I5542" s="12">
        <f t="shared" si="173"/>
        <v>0</v>
      </c>
      <c r="J5542" s="13">
        <f>(1 - Dashboard!$I$9) * H5542 * Dashboard!$I$8 * 'Lookups and Calculations'!$F$12</f>
        <v>0</v>
      </c>
      <c r="K5542" s="12">
        <f>(1 - Dashboard!$I$11) * I5542 * Dashboard!$I$10 * 'Lookups and Calculations'!$F$12</f>
        <v>0</v>
      </c>
      <c r="L5542" s="12">
        <f>(H5542 - I5542) * Dashboard!$I$13 * (Dashboard!$D$12 / 365) * 'Lookups and Calculations'!$F$12</f>
        <v>0</v>
      </c>
      <c r="M5542" s="3">
        <f>(G5542*2) * Dashboard!$I$13 * (Dashboard!$D$12 / 365) * 'Lookups and Calculations'!$F$12</f>
        <v>1602.0878730267946</v>
      </c>
      <c r="N5542" s="12">
        <f>H5542 * Dashboard!$I$14 * Dashboard!$I$15 * (Dashboard!$D$12 / 365) * 'Lookups and Calculations'!$F$12</f>
        <v>0</v>
      </c>
    </row>
    <row r="5543" spans="1:14" x14ac:dyDescent="0.35">
      <c r="A5543" s="2">
        <v>5542</v>
      </c>
      <c r="B5543" s="11">
        <v>0.19443768786050142</v>
      </c>
      <c r="C5543" s="11">
        <v>0.48462339432122065</v>
      </c>
      <c r="D5543" s="3">
        <f>B5543*Dashboard!$D$11*Dashboard!$D$10*SQRT(Dashboard!$D$12/365)</f>
        <v>48275.332631874036</v>
      </c>
      <c r="E5543" s="3">
        <f>IF(Dashboard!$I$3,C5543*Dashboard!$E$11*Dashboard!$E$10*SQRT(Dashboard!$D$12/365),0)</f>
        <v>240646.30493682576</v>
      </c>
      <c r="F5543" s="3">
        <f>D5543+IF(Dashboard!$I$3,E5543,0)</f>
        <v>288921.63756869978</v>
      </c>
      <c r="G5543" s="3">
        <f>IF(Dashboard!$I$4, ('Lookups and Calculations'!$F$9) / (1 - 'Lookups and Calculations'!$F$10), 'Lookups and Calculations'!$F$9)</f>
        <v>1951878.888340465</v>
      </c>
      <c r="H5543" s="12">
        <f t="shared" si="172"/>
        <v>0</v>
      </c>
      <c r="I5543" s="12">
        <f t="shared" si="173"/>
        <v>0</v>
      </c>
      <c r="J5543" s="13">
        <f>(1 - Dashboard!$I$9) * H5543 * Dashboard!$I$8 * 'Lookups and Calculations'!$F$12</f>
        <v>0</v>
      </c>
      <c r="K5543" s="12">
        <f>(1 - Dashboard!$I$11) * I5543 * Dashboard!$I$10 * 'Lookups and Calculations'!$F$12</f>
        <v>0</v>
      </c>
      <c r="L5543" s="12">
        <f>(H5543 - I5543) * Dashboard!$I$13 * (Dashboard!$D$12 / 365) * 'Lookups and Calculations'!$F$12</f>
        <v>0</v>
      </c>
      <c r="M5543" s="3">
        <f>(G5543*2) * Dashboard!$I$13 * (Dashboard!$D$12 / 365) * 'Lookups and Calculations'!$F$12</f>
        <v>1602.0878730267946</v>
      </c>
      <c r="N5543" s="12">
        <f>H5543 * Dashboard!$I$14 * Dashboard!$I$15 * (Dashboard!$D$12 / 365) * 'Lookups and Calculations'!$F$12</f>
        <v>0</v>
      </c>
    </row>
    <row r="5544" spans="1:14" x14ac:dyDescent="0.35">
      <c r="A5544" s="2">
        <v>5543</v>
      </c>
      <c r="B5544" s="11">
        <v>-0.13812653581195125</v>
      </c>
      <c r="C5544" s="11">
        <v>1.0271068258671234</v>
      </c>
      <c r="D5544" s="3">
        <f>B5544*Dashboard!$D$11*Dashboard!$D$10*SQRT(Dashboard!$D$12/365)</f>
        <v>-34294.300323065014</v>
      </c>
      <c r="E5544" s="3">
        <f>IF(Dashboard!$I$3,C5544*Dashboard!$E$11*Dashboard!$E$10*SQRT(Dashboard!$D$12/365),0)</f>
        <v>510023.79438679095</v>
      </c>
      <c r="F5544" s="3">
        <f>D5544+IF(Dashboard!$I$3,E5544,0)</f>
        <v>475729.49406372593</v>
      </c>
      <c r="G5544" s="3">
        <f>IF(Dashboard!$I$4, ('Lookups and Calculations'!$F$9) / (1 - 'Lookups and Calculations'!$F$10), 'Lookups and Calculations'!$F$9)</f>
        <v>1951878.888340465</v>
      </c>
      <c r="H5544" s="12">
        <f t="shared" si="172"/>
        <v>0</v>
      </c>
      <c r="I5544" s="12">
        <f t="shared" si="173"/>
        <v>0</v>
      </c>
      <c r="J5544" s="13">
        <f>(1 - Dashboard!$I$9) * H5544 * Dashboard!$I$8 * 'Lookups and Calculations'!$F$12</f>
        <v>0</v>
      </c>
      <c r="K5544" s="12">
        <f>(1 - Dashboard!$I$11) * I5544 * Dashboard!$I$10 * 'Lookups and Calculations'!$F$12</f>
        <v>0</v>
      </c>
      <c r="L5544" s="12">
        <f>(H5544 - I5544) * Dashboard!$I$13 * (Dashboard!$D$12 / 365) * 'Lookups and Calculations'!$F$12</f>
        <v>0</v>
      </c>
      <c r="M5544" s="3">
        <f>(G5544*2) * Dashboard!$I$13 * (Dashboard!$D$12 / 365) * 'Lookups and Calculations'!$F$12</f>
        <v>1602.0878730267946</v>
      </c>
      <c r="N5544" s="12">
        <f>H5544 * Dashboard!$I$14 * Dashboard!$I$15 * (Dashboard!$D$12 / 365) * 'Lookups and Calculations'!$F$12</f>
        <v>0</v>
      </c>
    </row>
    <row r="5545" spans="1:14" x14ac:dyDescent="0.35">
      <c r="A5545" s="2">
        <v>5544</v>
      </c>
      <c r="B5545" s="11">
        <v>0.79766992621509214</v>
      </c>
      <c r="C5545" s="11">
        <v>1.7785383727475441</v>
      </c>
      <c r="D5545" s="3">
        <f>B5545*Dashboard!$D$11*Dashboard!$D$10*SQRT(Dashboard!$D$12/365)</f>
        <v>198046.898428988</v>
      </c>
      <c r="E5545" s="3">
        <f>IF(Dashboard!$I$3,C5545*Dashboard!$E$11*Dashboard!$E$10*SQRT(Dashboard!$D$12/365),0)</f>
        <v>883157.29823468451</v>
      </c>
      <c r="F5545" s="3">
        <f>D5545+IF(Dashboard!$I$3,E5545,0)</f>
        <v>1081204.1966636726</v>
      </c>
      <c r="G5545" s="3">
        <f>IF(Dashboard!$I$4, ('Lookups and Calculations'!$F$9) / (1 - 'Lookups and Calculations'!$F$10), 'Lookups and Calculations'!$F$9)</f>
        <v>1951878.888340465</v>
      </c>
      <c r="H5545" s="12">
        <f t="shared" si="172"/>
        <v>0</v>
      </c>
      <c r="I5545" s="12">
        <f t="shared" si="173"/>
        <v>0</v>
      </c>
      <c r="J5545" s="13">
        <f>(1 - Dashboard!$I$9) * H5545 * Dashboard!$I$8 * 'Lookups and Calculations'!$F$12</f>
        <v>0</v>
      </c>
      <c r="K5545" s="12">
        <f>(1 - Dashboard!$I$11) * I5545 * Dashboard!$I$10 * 'Lookups and Calculations'!$F$12</f>
        <v>0</v>
      </c>
      <c r="L5545" s="12">
        <f>(H5545 - I5545) * Dashboard!$I$13 * (Dashboard!$D$12 / 365) * 'Lookups and Calculations'!$F$12</f>
        <v>0</v>
      </c>
      <c r="M5545" s="3">
        <f>(G5545*2) * Dashboard!$I$13 * (Dashboard!$D$12 / 365) * 'Lookups and Calculations'!$F$12</f>
        <v>1602.0878730267946</v>
      </c>
      <c r="N5545" s="12">
        <f>H5545 * Dashboard!$I$14 * Dashboard!$I$15 * (Dashboard!$D$12 / 365) * 'Lookups and Calculations'!$F$12</f>
        <v>0</v>
      </c>
    </row>
    <row r="5546" spans="1:14" x14ac:dyDescent="0.35">
      <c r="A5546" s="2">
        <v>5545</v>
      </c>
      <c r="B5546" s="11">
        <v>-1.0637718322378804</v>
      </c>
      <c r="C5546" s="11">
        <v>-0.20416122583775295</v>
      </c>
      <c r="D5546" s="3">
        <f>B5546*Dashboard!$D$11*Dashboard!$D$10*SQRT(Dashboard!$D$12/365)</f>
        <v>-264115.14974682004</v>
      </c>
      <c r="E5546" s="3">
        <f>IF(Dashboard!$I$3,C5546*Dashboard!$E$11*Dashboard!$E$10*SQRT(Dashboard!$D$12/365),0)</f>
        <v>-101379.01963656135</v>
      </c>
      <c r="F5546" s="3">
        <f>D5546+IF(Dashboard!$I$3,E5546,0)</f>
        <v>-365494.16938338138</v>
      </c>
      <c r="G5546" s="3">
        <f>IF(Dashboard!$I$4, ('Lookups and Calculations'!$F$9) / (1 - 'Lookups and Calculations'!$F$10), 'Lookups and Calculations'!$F$9)</f>
        <v>1951878.888340465</v>
      </c>
      <c r="H5546" s="12">
        <f t="shared" si="172"/>
        <v>0</v>
      </c>
      <c r="I5546" s="12">
        <f t="shared" si="173"/>
        <v>0</v>
      </c>
      <c r="J5546" s="13">
        <f>(1 - Dashboard!$I$9) * H5546 * Dashboard!$I$8 * 'Lookups and Calculations'!$F$12</f>
        <v>0</v>
      </c>
      <c r="K5546" s="12">
        <f>(1 - Dashboard!$I$11) * I5546 * Dashboard!$I$10 * 'Lookups and Calculations'!$F$12</f>
        <v>0</v>
      </c>
      <c r="L5546" s="12">
        <f>(H5546 - I5546) * Dashboard!$I$13 * (Dashboard!$D$12 / 365) * 'Lookups and Calculations'!$F$12</f>
        <v>0</v>
      </c>
      <c r="M5546" s="3">
        <f>(G5546*2) * Dashboard!$I$13 * (Dashboard!$D$12 / 365) * 'Lookups and Calculations'!$F$12</f>
        <v>1602.0878730267946</v>
      </c>
      <c r="N5546" s="12">
        <f>H5546 * Dashboard!$I$14 * Dashboard!$I$15 * (Dashboard!$D$12 / 365) * 'Lookups and Calculations'!$F$12</f>
        <v>0</v>
      </c>
    </row>
    <row r="5547" spans="1:14" x14ac:dyDescent="0.35">
      <c r="A5547" s="2">
        <v>5546</v>
      </c>
      <c r="B5547" s="11">
        <v>-0.46249422195258394</v>
      </c>
      <c r="C5547" s="11">
        <v>1.0997786310478248</v>
      </c>
      <c r="D5547" s="3">
        <f>B5547*Dashboard!$D$11*Dashboard!$D$10*SQRT(Dashboard!$D$12/365)</f>
        <v>-114828.88245975871</v>
      </c>
      <c r="E5547" s="3">
        <f>IF(Dashboard!$I$3,C5547*Dashboard!$E$11*Dashboard!$E$10*SQRT(Dashboard!$D$12/365),0)</f>
        <v>546109.96272853855</v>
      </c>
      <c r="F5547" s="3">
        <f>D5547+IF(Dashboard!$I$3,E5547,0)</f>
        <v>431281.08026877983</v>
      </c>
      <c r="G5547" s="3">
        <f>IF(Dashboard!$I$4, ('Lookups and Calculations'!$F$9) / (1 - 'Lookups and Calculations'!$F$10), 'Lookups and Calculations'!$F$9)</f>
        <v>1951878.888340465</v>
      </c>
      <c r="H5547" s="12">
        <f t="shared" si="172"/>
        <v>0</v>
      </c>
      <c r="I5547" s="12">
        <f t="shared" si="173"/>
        <v>0</v>
      </c>
      <c r="J5547" s="13">
        <f>(1 - Dashboard!$I$9) * H5547 * Dashboard!$I$8 * 'Lookups and Calculations'!$F$12</f>
        <v>0</v>
      </c>
      <c r="K5547" s="12">
        <f>(1 - Dashboard!$I$11) * I5547 * Dashboard!$I$10 * 'Lookups and Calculations'!$F$12</f>
        <v>0</v>
      </c>
      <c r="L5547" s="12">
        <f>(H5547 - I5547) * Dashboard!$I$13 * (Dashboard!$D$12 / 365) * 'Lookups and Calculations'!$F$12</f>
        <v>0</v>
      </c>
      <c r="M5547" s="3">
        <f>(G5547*2) * Dashboard!$I$13 * (Dashboard!$D$12 / 365) * 'Lookups and Calculations'!$F$12</f>
        <v>1602.0878730267946</v>
      </c>
      <c r="N5547" s="12">
        <f>H5547 * Dashboard!$I$14 * Dashboard!$I$15 * (Dashboard!$D$12 / 365) * 'Lookups and Calculations'!$F$12</f>
        <v>0</v>
      </c>
    </row>
    <row r="5548" spans="1:14" x14ac:dyDescent="0.35">
      <c r="A5548" s="2">
        <v>5547</v>
      </c>
      <c r="B5548" s="11">
        <v>-0.94431307855603819</v>
      </c>
      <c r="C5548" s="11">
        <v>-0.30839756228460652</v>
      </c>
      <c r="D5548" s="3">
        <f>B5548*Dashboard!$D$11*Dashboard!$D$10*SQRT(Dashboard!$D$12/365)</f>
        <v>-234455.71934916227</v>
      </c>
      <c r="E5548" s="3">
        <f>IF(Dashboard!$I$3,C5548*Dashboard!$E$11*Dashboard!$E$10*SQRT(Dashboard!$D$12/365),0)</f>
        <v>-153138.98314641352</v>
      </c>
      <c r="F5548" s="3">
        <f>D5548+IF(Dashboard!$I$3,E5548,0)</f>
        <v>-387594.70249557577</v>
      </c>
      <c r="G5548" s="3">
        <f>IF(Dashboard!$I$4, ('Lookups and Calculations'!$F$9) / (1 - 'Lookups and Calculations'!$F$10), 'Lookups and Calculations'!$F$9)</f>
        <v>1951878.888340465</v>
      </c>
      <c r="H5548" s="12">
        <f t="shared" si="172"/>
        <v>0</v>
      </c>
      <c r="I5548" s="12">
        <f t="shared" si="173"/>
        <v>0</v>
      </c>
      <c r="J5548" s="13">
        <f>(1 - Dashboard!$I$9) * H5548 * Dashboard!$I$8 * 'Lookups and Calculations'!$F$12</f>
        <v>0</v>
      </c>
      <c r="K5548" s="12">
        <f>(1 - Dashboard!$I$11) * I5548 * Dashboard!$I$10 * 'Lookups and Calculations'!$F$12</f>
        <v>0</v>
      </c>
      <c r="L5548" s="12">
        <f>(H5548 - I5548) * Dashboard!$I$13 * (Dashboard!$D$12 / 365) * 'Lookups and Calculations'!$F$12</f>
        <v>0</v>
      </c>
      <c r="M5548" s="3">
        <f>(G5548*2) * Dashboard!$I$13 * (Dashboard!$D$12 / 365) * 'Lookups and Calculations'!$F$12</f>
        <v>1602.0878730267946</v>
      </c>
      <c r="N5548" s="12">
        <f>H5548 * Dashboard!$I$14 * Dashboard!$I$15 * (Dashboard!$D$12 / 365) * 'Lookups and Calculations'!$F$12</f>
        <v>0</v>
      </c>
    </row>
    <row r="5549" spans="1:14" x14ac:dyDescent="0.35">
      <c r="A5549" s="2">
        <v>5548</v>
      </c>
      <c r="B5549" s="11">
        <v>0.13604525849777485</v>
      </c>
      <c r="C5549" s="11">
        <v>-1.3862349807868204</v>
      </c>
      <c r="D5549" s="3">
        <f>B5549*Dashboard!$D$11*Dashboard!$D$10*SQRT(Dashboard!$D$12/365)</f>
        <v>33777.557114756935</v>
      </c>
      <c r="E5549" s="3">
        <f>IF(Dashboard!$I$3,C5549*Dashboard!$E$11*Dashboard!$E$10*SQRT(Dashboard!$D$12/365),0)</f>
        <v>-688353.73985145777</v>
      </c>
      <c r="F5549" s="3">
        <f>D5549+IF(Dashboard!$I$3,E5549,0)</f>
        <v>-654576.18273670087</v>
      </c>
      <c r="G5549" s="3">
        <f>IF(Dashboard!$I$4, ('Lookups and Calculations'!$F$9) / (1 - 'Lookups and Calculations'!$F$10), 'Lookups and Calculations'!$F$9)</f>
        <v>1951878.888340465</v>
      </c>
      <c r="H5549" s="12">
        <f t="shared" si="172"/>
        <v>0</v>
      </c>
      <c r="I5549" s="12">
        <f t="shared" si="173"/>
        <v>0</v>
      </c>
      <c r="J5549" s="13">
        <f>(1 - Dashboard!$I$9) * H5549 * Dashboard!$I$8 * 'Lookups and Calculations'!$F$12</f>
        <v>0</v>
      </c>
      <c r="K5549" s="12">
        <f>(1 - Dashboard!$I$11) * I5549 * Dashboard!$I$10 * 'Lookups and Calculations'!$F$12</f>
        <v>0</v>
      </c>
      <c r="L5549" s="12">
        <f>(H5549 - I5549) * Dashboard!$I$13 * (Dashboard!$D$12 / 365) * 'Lookups and Calculations'!$F$12</f>
        <v>0</v>
      </c>
      <c r="M5549" s="3">
        <f>(G5549*2) * Dashboard!$I$13 * (Dashboard!$D$12 / 365) * 'Lookups and Calculations'!$F$12</f>
        <v>1602.0878730267946</v>
      </c>
      <c r="N5549" s="12">
        <f>H5549 * Dashboard!$I$14 * Dashboard!$I$15 * (Dashboard!$D$12 / 365) * 'Lookups and Calculations'!$F$12</f>
        <v>0</v>
      </c>
    </row>
    <row r="5550" spans="1:14" x14ac:dyDescent="0.35">
      <c r="A5550" s="2">
        <v>5549</v>
      </c>
      <c r="B5550" s="11">
        <v>-2.0335278695440975</v>
      </c>
      <c r="C5550" s="11">
        <v>0.17880462198819483</v>
      </c>
      <c r="D5550" s="3">
        <f>B5550*Dashboard!$D$11*Dashboard!$D$10*SQRT(Dashboard!$D$12/365)</f>
        <v>-504887.89184151683</v>
      </c>
      <c r="E5550" s="3">
        <f>IF(Dashboard!$I$3,C5550*Dashboard!$E$11*Dashboard!$E$10*SQRT(Dashboard!$D$12/365),0)</f>
        <v>88787.854840050291</v>
      </c>
      <c r="F5550" s="3">
        <f>D5550+IF(Dashboard!$I$3,E5550,0)</f>
        <v>-416100.03700146655</v>
      </c>
      <c r="G5550" s="3">
        <f>IF(Dashboard!$I$4, ('Lookups and Calculations'!$F$9) / (1 - 'Lookups and Calculations'!$F$10), 'Lookups and Calculations'!$F$9)</f>
        <v>1951878.888340465</v>
      </c>
      <c r="H5550" s="12">
        <f t="shared" si="172"/>
        <v>0</v>
      </c>
      <c r="I5550" s="12">
        <f t="shared" si="173"/>
        <v>0</v>
      </c>
      <c r="J5550" s="13">
        <f>(1 - Dashboard!$I$9) * H5550 * Dashboard!$I$8 * 'Lookups and Calculations'!$F$12</f>
        <v>0</v>
      </c>
      <c r="K5550" s="12">
        <f>(1 - Dashboard!$I$11) * I5550 * Dashboard!$I$10 * 'Lookups and Calculations'!$F$12</f>
        <v>0</v>
      </c>
      <c r="L5550" s="12">
        <f>(H5550 - I5550) * Dashboard!$I$13 * (Dashboard!$D$12 / 365) * 'Lookups and Calculations'!$F$12</f>
        <v>0</v>
      </c>
      <c r="M5550" s="3">
        <f>(G5550*2) * Dashboard!$I$13 * (Dashboard!$D$12 / 365) * 'Lookups and Calculations'!$F$12</f>
        <v>1602.0878730267946</v>
      </c>
      <c r="N5550" s="12">
        <f>H5550 * Dashboard!$I$14 * Dashboard!$I$15 * (Dashboard!$D$12 / 365) * 'Lookups and Calculations'!$F$12</f>
        <v>0</v>
      </c>
    </row>
    <row r="5551" spans="1:14" x14ac:dyDescent="0.35">
      <c r="A5551" s="2">
        <v>5550</v>
      </c>
      <c r="B5551" s="11">
        <v>-2.1630883283669862</v>
      </c>
      <c r="C5551" s="11">
        <v>0.98341018881973763</v>
      </c>
      <c r="D5551" s="3">
        <f>B5551*Dashboard!$D$11*Dashboard!$D$10*SQRT(Dashboard!$D$12/365)</f>
        <v>-537055.39143707103</v>
      </c>
      <c r="E5551" s="3">
        <f>IF(Dashboard!$I$3,C5551*Dashboard!$E$11*Dashboard!$E$10*SQRT(Dashboard!$D$12/365),0)</f>
        <v>488325.63790726895</v>
      </c>
      <c r="F5551" s="3">
        <f>D5551+IF(Dashboard!$I$3,E5551,0)</f>
        <v>-48729.753529802081</v>
      </c>
      <c r="G5551" s="3">
        <f>IF(Dashboard!$I$4, ('Lookups and Calculations'!$F$9) / (1 - 'Lookups and Calculations'!$F$10), 'Lookups and Calculations'!$F$9)</f>
        <v>1951878.888340465</v>
      </c>
      <c r="H5551" s="12">
        <f t="shared" si="172"/>
        <v>0</v>
      </c>
      <c r="I5551" s="12">
        <f t="shared" si="173"/>
        <v>0</v>
      </c>
      <c r="J5551" s="13">
        <f>(1 - Dashboard!$I$9) * H5551 * Dashboard!$I$8 * 'Lookups and Calculations'!$F$12</f>
        <v>0</v>
      </c>
      <c r="K5551" s="12">
        <f>(1 - Dashboard!$I$11) * I5551 * Dashboard!$I$10 * 'Lookups and Calculations'!$F$12</f>
        <v>0</v>
      </c>
      <c r="L5551" s="12">
        <f>(H5551 - I5551) * Dashboard!$I$13 * (Dashboard!$D$12 / 365) * 'Lookups and Calculations'!$F$12</f>
        <v>0</v>
      </c>
      <c r="M5551" s="3">
        <f>(G5551*2) * Dashboard!$I$13 * (Dashboard!$D$12 / 365) * 'Lookups and Calculations'!$F$12</f>
        <v>1602.0878730267946</v>
      </c>
      <c r="N5551" s="12">
        <f>H5551 * Dashboard!$I$14 * Dashboard!$I$15 * (Dashboard!$D$12 / 365) * 'Lookups and Calculations'!$F$12</f>
        <v>0</v>
      </c>
    </row>
    <row r="5552" spans="1:14" x14ac:dyDescent="0.35">
      <c r="A5552" s="2">
        <v>5551</v>
      </c>
      <c r="B5552" s="11">
        <v>0.23733718701942411</v>
      </c>
      <c r="C5552" s="11">
        <v>0.23784972255754672</v>
      </c>
      <c r="D5552" s="3">
        <f>B5552*Dashboard!$D$11*Dashboard!$D$10*SQRT(Dashboard!$D$12/365)</f>
        <v>58926.496068479057</v>
      </c>
      <c r="E5552" s="3">
        <f>IF(Dashboard!$I$3,C5552*Dashboard!$E$11*Dashboard!$E$10*SQRT(Dashboard!$D$12/365),0)</f>
        <v>118107.49859463908</v>
      </c>
      <c r="F5552" s="3">
        <f>D5552+IF(Dashboard!$I$3,E5552,0)</f>
        <v>177033.99466311815</v>
      </c>
      <c r="G5552" s="3">
        <f>IF(Dashboard!$I$4, ('Lookups and Calculations'!$F$9) / (1 - 'Lookups and Calculations'!$F$10), 'Lookups and Calculations'!$F$9)</f>
        <v>1951878.888340465</v>
      </c>
      <c r="H5552" s="12">
        <f t="shared" si="172"/>
        <v>0</v>
      </c>
      <c r="I5552" s="12">
        <f t="shared" si="173"/>
        <v>0</v>
      </c>
      <c r="J5552" s="13">
        <f>(1 - Dashboard!$I$9) * H5552 * Dashboard!$I$8 * 'Lookups and Calculations'!$F$12</f>
        <v>0</v>
      </c>
      <c r="K5552" s="12">
        <f>(1 - Dashboard!$I$11) * I5552 * Dashboard!$I$10 * 'Lookups and Calculations'!$F$12</f>
        <v>0</v>
      </c>
      <c r="L5552" s="12">
        <f>(H5552 - I5552) * Dashboard!$I$13 * (Dashboard!$D$12 / 365) * 'Lookups and Calculations'!$F$12</f>
        <v>0</v>
      </c>
      <c r="M5552" s="3">
        <f>(G5552*2) * Dashboard!$I$13 * (Dashboard!$D$12 / 365) * 'Lookups and Calculations'!$F$12</f>
        <v>1602.0878730267946</v>
      </c>
      <c r="N5552" s="12">
        <f>H5552 * Dashboard!$I$14 * Dashboard!$I$15 * (Dashboard!$D$12 / 365) * 'Lookups and Calculations'!$F$12</f>
        <v>0</v>
      </c>
    </row>
    <row r="5553" spans="1:14" x14ac:dyDescent="0.35">
      <c r="A5553" s="2">
        <v>5552</v>
      </c>
      <c r="B5553" s="11">
        <v>1.9073407710389083</v>
      </c>
      <c r="C5553" s="11">
        <v>-1.0762434551597511</v>
      </c>
      <c r="D5553" s="3">
        <f>B5553*Dashboard!$D$11*Dashboard!$D$10*SQRT(Dashboard!$D$12/365)</f>
        <v>473557.93610495439</v>
      </c>
      <c r="E5553" s="3">
        <f>IF(Dashboard!$I$3,C5553*Dashboard!$E$11*Dashboard!$E$10*SQRT(Dashboard!$D$12/365),0)</f>
        <v>-534423.25263598107</v>
      </c>
      <c r="F5553" s="3">
        <f>D5553+IF(Dashboard!$I$3,E5553,0)</f>
        <v>-60865.316531026678</v>
      </c>
      <c r="G5553" s="3">
        <f>IF(Dashboard!$I$4, ('Lookups and Calculations'!$F$9) / (1 - 'Lookups and Calculations'!$F$10), 'Lookups and Calculations'!$F$9)</f>
        <v>1951878.888340465</v>
      </c>
      <c r="H5553" s="12">
        <f t="shared" si="172"/>
        <v>0</v>
      </c>
      <c r="I5553" s="12">
        <f t="shared" si="173"/>
        <v>0</v>
      </c>
      <c r="J5553" s="13">
        <f>(1 - Dashboard!$I$9) * H5553 * Dashboard!$I$8 * 'Lookups and Calculations'!$F$12</f>
        <v>0</v>
      </c>
      <c r="K5553" s="12">
        <f>(1 - Dashboard!$I$11) * I5553 * Dashboard!$I$10 * 'Lookups and Calculations'!$F$12</f>
        <v>0</v>
      </c>
      <c r="L5553" s="12">
        <f>(H5553 - I5553) * Dashboard!$I$13 * (Dashboard!$D$12 / 365) * 'Lookups and Calculations'!$F$12</f>
        <v>0</v>
      </c>
      <c r="M5553" s="3">
        <f>(G5553*2) * Dashboard!$I$13 * (Dashboard!$D$12 / 365) * 'Lookups and Calculations'!$F$12</f>
        <v>1602.0878730267946</v>
      </c>
      <c r="N5553" s="12">
        <f>H5553 * Dashboard!$I$14 * Dashboard!$I$15 * (Dashboard!$D$12 / 365) * 'Lookups and Calculations'!$F$12</f>
        <v>0</v>
      </c>
    </row>
    <row r="5554" spans="1:14" x14ac:dyDescent="0.35">
      <c r="A5554" s="2">
        <v>5553</v>
      </c>
      <c r="B5554" s="11">
        <v>-0.21809049446263329</v>
      </c>
      <c r="C5554" s="11">
        <v>-0.86970150668344903</v>
      </c>
      <c r="D5554" s="3">
        <f>B5554*Dashboard!$D$11*Dashboard!$D$10*SQRT(Dashboard!$D$12/365)</f>
        <v>-54147.893239643221</v>
      </c>
      <c r="E5554" s="3">
        <f>IF(Dashboard!$I$3,C5554*Dashboard!$E$11*Dashboard!$E$10*SQRT(Dashboard!$D$12/365),0)</f>
        <v>-431862.05295454449</v>
      </c>
      <c r="F5554" s="3">
        <f>D5554+IF(Dashboard!$I$3,E5554,0)</f>
        <v>-486009.94619418774</v>
      </c>
      <c r="G5554" s="3">
        <f>IF(Dashboard!$I$4, ('Lookups and Calculations'!$F$9) / (1 - 'Lookups and Calculations'!$F$10), 'Lookups and Calculations'!$F$9)</f>
        <v>1951878.888340465</v>
      </c>
      <c r="H5554" s="12">
        <f t="shared" si="172"/>
        <v>0</v>
      </c>
      <c r="I5554" s="12">
        <f t="shared" si="173"/>
        <v>0</v>
      </c>
      <c r="J5554" s="13">
        <f>(1 - Dashboard!$I$9) * H5554 * Dashboard!$I$8 * 'Lookups and Calculations'!$F$12</f>
        <v>0</v>
      </c>
      <c r="K5554" s="12">
        <f>(1 - Dashboard!$I$11) * I5554 * Dashboard!$I$10 * 'Lookups and Calculations'!$F$12</f>
        <v>0</v>
      </c>
      <c r="L5554" s="12">
        <f>(H5554 - I5554) * Dashboard!$I$13 * (Dashboard!$D$12 / 365) * 'Lookups and Calculations'!$F$12</f>
        <v>0</v>
      </c>
      <c r="M5554" s="3">
        <f>(G5554*2) * Dashboard!$I$13 * (Dashboard!$D$12 / 365) * 'Lookups and Calculations'!$F$12</f>
        <v>1602.0878730267946</v>
      </c>
      <c r="N5554" s="12">
        <f>H5554 * Dashboard!$I$14 * Dashboard!$I$15 * (Dashboard!$D$12 / 365) * 'Lookups and Calculations'!$F$12</f>
        <v>0</v>
      </c>
    </row>
    <row r="5555" spans="1:14" x14ac:dyDescent="0.35">
      <c r="A5555" s="2">
        <v>5554</v>
      </c>
      <c r="B5555" s="11">
        <v>-0.66356001619200122</v>
      </c>
      <c r="C5555" s="11">
        <v>-0.47754089286535018</v>
      </c>
      <c r="D5555" s="3">
        <f>B5555*Dashboard!$D$11*Dashboard!$D$10*SQRT(Dashboard!$D$12/365)</f>
        <v>-164749.85305247485</v>
      </c>
      <c r="E5555" s="3">
        <f>IF(Dashboard!$I$3,C5555*Dashboard!$E$11*Dashboard!$E$10*SQRT(Dashboard!$D$12/365),0)</f>
        <v>-237129.39299027779</v>
      </c>
      <c r="F5555" s="3">
        <f>D5555+IF(Dashboard!$I$3,E5555,0)</f>
        <v>-401879.24604275264</v>
      </c>
      <c r="G5555" s="3">
        <f>IF(Dashboard!$I$4, ('Lookups and Calculations'!$F$9) / (1 - 'Lookups and Calculations'!$F$10), 'Lookups and Calculations'!$F$9)</f>
        <v>1951878.888340465</v>
      </c>
      <c r="H5555" s="12">
        <f t="shared" si="172"/>
        <v>0</v>
      </c>
      <c r="I5555" s="12">
        <f t="shared" si="173"/>
        <v>0</v>
      </c>
      <c r="J5555" s="13">
        <f>(1 - Dashboard!$I$9) * H5555 * Dashboard!$I$8 * 'Lookups and Calculations'!$F$12</f>
        <v>0</v>
      </c>
      <c r="K5555" s="12">
        <f>(1 - Dashboard!$I$11) * I5555 * Dashboard!$I$10 * 'Lookups and Calculations'!$F$12</f>
        <v>0</v>
      </c>
      <c r="L5555" s="12">
        <f>(H5555 - I5555) * Dashboard!$I$13 * (Dashboard!$D$12 / 365) * 'Lookups and Calculations'!$F$12</f>
        <v>0</v>
      </c>
      <c r="M5555" s="3">
        <f>(G5555*2) * Dashboard!$I$13 * (Dashboard!$D$12 / 365) * 'Lookups and Calculations'!$F$12</f>
        <v>1602.0878730267946</v>
      </c>
      <c r="N5555" s="12">
        <f>H5555 * Dashboard!$I$14 * Dashboard!$I$15 * (Dashboard!$D$12 / 365) * 'Lookups and Calculations'!$F$12</f>
        <v>0</v>
      </c>
    </row>
    <row r="5556" spans="1:14" x14ac:dyDescent="0.35">
      <c r="A5556" s="2">
        <v>5555</v>
      </c>
      <c r="B5556" s="11">
        <v>-1.4417566788457896</v>
      </c>
      <c r="C5556" s="11">
        <v>1.2589771966345629</v>
      </c>
      <c r="D5556" s="3">
        <f>B5556*Dashboard!$D$11*Dashboard!$D$10*SQRT(Dashboard!$D$12/365)</f>
        <v>-357961.89520337054</v>
      </c>
      <c r="E5556" s="3">
        <f>IF(Dashboard!$I$3,C5556*Dashboard!$E$11*Dashboard!$E$10*SQRT(Dashboard!$D$12/365),0)</f>
        <v>625162.1649305193</v>
      </c>
      <c r="F5556" s="3">
        <f>D5556+IF(Dashboard!$I$3,E5556,0)</f>
        <v>267200.26972714876</v>
      </c>
      <c r="G5556" s="3">
        <f>IF(Dashboard!$I$4, ('Lookups and Calculations'!$F$9) / (1 - 'Lookups and Calculations'!$F$10), 'Lookups and Calculations'!$F$9)</f>
        <v>1951878.888340465</v>
      </c>
      <c r="H5556" s="12">
        <f t="shared" si="172"/>
        <v>0</v>
      </c>
      <c r="I5556" s="12">
        <f t="shared" si="173"/>
        <v>0</v>
      </c>
      <c r="J5556" s="13">
        <f>(1 - Dashboard!$I$9) * H5556 * Dashboard!$I$8 * 'Lookups and Calculations'!$F$12</f>
        <v>0</v>
      </c>
      <c r="K5556" s="12">
        <f>(1 - Dashboard!$I$11) * I5556 * Dashboard!$I$10 * 'Lookups and Calculations'!$F$12</f>
        <v>0</v>
      </c>
      <c r="L5556" s="12">
        <f>(H5556 - I5556) * Dashboard!$I$13 * (Dashboard!$D$12 / 365) * 'Lookups and Calculations'!$F$12</f>
        <v>0</v>
      </c>
      <c r="M5556" s="3">
        <f>(G5556*2) * Dashboard!$I$13 * (Dashboard!$D$12 / 365) * 'Lookups and Calculations'!$F$12</f>
        <v>1602.0878730267946</v>
      </c>
      <c r="N5556" s="12">
        <f>H5556 * Dashboard!$I$14 * Dashboard!$I$15 * (Dashboard!$D$12 / 365) * 'Lookups and Calculations'!$F$12</f>
        <v>0</v>
      </c>
    </row>
    <row r="5557" spans="1:14" x14ac:dyDescent="0.35">
      <c r="A5557" s="2">
        <v>5556</v>
      </c>
      <c r="B5557" s="11">
        <v>-0.43457239205599635</v>
      </c>
      <c r="C5557" s="11">
        <v>0.71289742435879278</v>
      </c>
      <c r="D5557" s="3">
        <f>B5557*Dashboard!$D$11*Dashboard!$D$10*SQRT(Dashboard!$D$12/365)</f>
        <v>-107896.40120686783</v>
      </c>
      <c r="E5557" s="3">
        <f>IF(Dashboard!$I$3,C5557*Dashboard!$E$11*Dashboard!$E$10*SQRT(Dashboard!$D$12/365),0)</f>
        <v>353998.86382127885</v>
      </c>
      <c r="F5557" s="3">
        <f>D5557+IF(Dashboard!$I$3,E5557,0)</f>
        <v>246102.46261441102</v>
      </c>
      <c r="G5557" s="3">
        <f>IF(Dashboard!$I$4, ('Lookups and Calculations'!$F$9) / (1 - 'Lookups and Calculations'!$F$10), 'Lookups and Calculations'!$F$9)</f>
        <v>1951878.888340465</v>
      </c>
      <c r="H5557" s="12">
        <f t="shared" si="172"/>
        <v>0</v>
      </c>
      <c r="I5557" s="12">
        <f t="shared" si="173"/>
        <v>0</v>
      </c>
      <c r="J5557" s="13">
        <f>(1 - Dashboard!$I$9) * H5557 * Dashboard!$I$8 * 'Lookups and Calculations'!$F$12</f>
        <v>0</v>
      </c>
      <c r="K5557" s="12">
        <f>(1 - Dashboard!$I$11) * I5557 * Dashboard!$I$10 * 'Lookups and Calculations'!$F$12</f>
        <v>0</v>
      </c>
      <c r="L5557" s="12">
        <f>(H5557 - I5557) * Dashboard!$I$13 * (Dashboard!$D$12 / 365) * 'Lookups and Calculations'!$F$12</f>
        <v>0</v>
      </c>
      <c r="M5557" s="3">
        <f>(G5557*2) * Dashboard!$I$13 * (Dashboard!$D$12 / 365) * 'Lookups and Calculations'!$F$12</f>
        <v>1602.0878730267946</v>
      </c>
      <c r="N5557" s="12">
        <f>H5557 * Dashboard!$I$14 * Dashboard!$I$15 * (Dashboard!$D$12 / 365) * 'Lookups and Calculations'!$F$12</f>
        <v>0</v>
      </c>
    </row>
    <row r="5558" spans="1:14" x14ac:dyDescent="0.35">
      <c r="A5558" s="2">
        <v>5557</v>
      </c>
      <c r="B5558" s="11">
        <v>1.6008079372652111</v>
      </c>
      <c r="C5558" s="11">
        <v>1.3553080440147689</v>
      </c>
      <c r="D5558" s="3">
        <f>B5558*Dashboard!$D$11*Dashboard!$D$10*SQRT(Dashboard!$D$12/365)</f>
        <v>397451.4226206296</v>
      </c>
      <c r="E5558" s="3">
        <f>IF(Dashboard!$I$3,C5558*Dashboard!$E$11*Dashboard!$E$10*SQRT(Dashboard!$D$12/365),0)</f>
        <v>672996.55085806793</v>
      </c>
      <c r="F5558" s="3">
        <f>D5558+IF(Dashboard!$I$3,E5558,0)</f>
        <v>1070447.9734786975</v>
      </c>
      <c r="G5558" s="3">
        <f>IF(Dashboard!$I$4, ('Lookups and Calculations'!$F$9) / (1 - 'Lookups and Calculations'!$F$10), 'Lookups and Calculations'!$F$9)</f>
        <v>1951878.888340465</v>
      </c>
      <c r="H5558" s="12">
        <f t="shared" si="172"/>
        <v>0</v>
      </c>
      <c r="I5558" s="12">
        <f t="shared" si="173"/>
        <v>0</v>
      </c>
      <c r="J5558" s="13">
        <f>(1 - Dashboard!$I$9) * H5558 * Dashboard!$I$8 * 'Lookups and Calculations'!$F$12</f>
        <v>0</v>
      </c>
      <c r="K5558" s="12">
        <f>(1 - Dashboard!$I$11) * I5558 * Dashboard!$I$10 * 'Lookups and Calculations'!$F$12</f>
        <v>0</v>
      </c>
      <c r="L5558" s="12">
        <f>(H5558 - I5558) * Dashboard!$I$13 * (Dashboard!$D$12 / 365) * 'Lookups and Calculations'!$F$12</f>
        <v>0</v>
      </c>
      <c r="M5558" s="3">
        <f>(G5558*2) * Dashboard!$I$13 * (Dashboard!$D$12 / 365) * 'Lookups and Calculations'!$F$12</f>
        <v>1602.0878730267946</v>
      </c>
      <c r="N5558" s="12">
        <f>H5558 * Dashboard!$I$14 * Dashboard!$I$15 * (Dashboard!$D$12 / 365) * 'Lookups and Calculations'!$F$12</f>
        <v>0</v>
      </c>
    </row>
    <row r="5559" spans="1:14" x14ac:dyDescent="0.35">
      <c r="A5559" s="2">
        <v>5558</v>
      </c>
      <c r="B5559" s="11">
        <v>0.38083250696461129</v>
      </c>
      <c r="C5559" s="11">
        <v>1.8304732511761426</v>
      </c>
      <c r="D5559" s="3">
        <f>B5559*Dashboard!$D$11*Dashboard!$D$10*SQRT(Dashboard!$D$12/365)</f>
        <v>94553.767600534382</v>
      </c>
      <c r="E5559" s="3">
        <f>IF(Dashboard!$I$3,C5559*Dashboard!$E$11*Dashboard!$E$10*SQRT(Dashboard!$D$12/365),0)</f>
        <v>908946.26496149821</v>
      </c>
      <c r="F5559" s="3">
        <f>D5559+IF(Dashboard!$I$3,E5559,0)</f>
        <v>1003500.0325620326</v>
      </c>
      <c r="G5559" s="3">
        <f>IF(Dashboard!$I$4, ('Lookups and Calculations'!$F$9) / (1 - 'Lookups and Calculations'!$F$10), 'Lookups and Calculations'!$F$9)</f>
        <v>1951878.888340465</v>
      </c>
      <c r="H5559" s="12">
        <f t="shared" si="172"/>
        <v>0</v>
      </c>
      <c r="I5559" s="12">
        <f t="shared" si="173"/>
        <v>0</v>
      </c>
      <c r="J5559" s="13">
        <f>(1 - Dashboard!$I$9) * H5559 * Dashboard!$I$8 * 'Lookups and Calculations'!$F$12</f>
        <v>0</v>
      </c>
      <c r="K5559" s="12">
        <f>(1 - Dashboard!$I$11) * I5559 * Dashboard!$I$10 * 'Lookups and Calculations'!$F$12</f>
        <v>0</v>
      </c>
      <c r="L5559" s="12">
        <f>(H5559 - I5559) * Dashboard!$I$13 * (Dashboard!$D$12 / 365) * 'Lookups and Calculations'!$F$12</f>
        <v>0</v>
      </c>
      <c r="M5559" s="3">
        <f>(G5559*2) * Dashboard!$I$13 * (Dashboard!$D$12 / 365) * 'Lookups and Calculations'!$F$12</f>
        <v>1602.0878730267946</v>
      </c>
      <c r="N5559" s="12">
        <f>H5559 * Dashboard!$I$14 * Dashboard!$I$15 * (Dashboard!$D$12 / 365) * 'Lookups and Calculations'!$F$12</f>
        <v>0</v>
      </c>
    </row>
    <row r="5560" spans="1:14" x14ac:dyDescent="0.35">
      <c r="A5560" s="2">
        <v>5559</v>
      </c>
      <c r="B5560" s="11">
        <v>-1.1675118490772094</v>
      </c>
      <c r="C5560" s="11">
        <v>-0.62560943332841656</v>
      </c>
      <c r="D5560" s="3">
        <f>B5560*Dashboard!$D$11*Dashboard!$D$10*SQRT(Dashboard!$D$12/365)</f>
        <v>-289871.90439280128</v>
      </c>
      <c r="E5560" s="3">
        <f>IF(Dashboard!$I$3,C5560*Dashboard!$E$11*Dashboard!$E$10*SQRT(Dashboard!$D$12/365),0)</f>
        <v>-310654.83059267286</v>
      </c>
      <c r="F5560" s="3">
        <f>D5560+IF(Dashboard!$I$3,E5560,0)</f>
        <v>-600526.73498547415</v>
      </c>
      <c r="G5560" s="3">
        <f>IF(Dashboard!$I$4, ('Lookups and Calculations'!$F$9) / (1 - 'Lookups and Calculations'!$F$10), 'Lookups and Calculations'!$F$9)</f>
        <v>1951878.888340465</v>
      </c>
      <c r="H5560" s="12">
        <f t="shared" si="172"/>
        <v>0</v>
      </c>
      <c r="I5560" s="12">
        <f t="shared" si="173"/>
        <v>0</v>
      </c>
      <c r="J5560" s="13">
        <f>(1 - Dashboard!$I$9) * H5560 * Dashboard!$I$8 * 'Lookups and Calculations'!$F$12</f>
        <v>0</v>
      </c>
      <c r="K5560" s="12">
        <f>(1 - Dashboard!$I$11) * I5560 * Dashboard!$I$10 * 'Lookups and Calculations'!$F$12</f>
        <v>0</v>
      </c>
      <c r="L5560" s="12">
        <f>(H5560 - I5560) * Dashboard!$I$13 * (Dashboard!$D$12 / 365) * 'Lookups and Calculations'!$F$12</f>
        <v>0</v>
      </c>
      <c r="M5560" s="3">
        <f>(G5560*2) * Dashboard!$I$13 * (Dashboard!$D$12 / 365) * 'Lookups and Calculations'!$F$12</f>
        <v>1602.0878730267946</v>
      </c>
      <c r="N5560" s="12">
        <f>H5560 * Dashboard!$I$14 * Dashboard!$I$15 * (Dashboard!$D$12 / 365) * 'Lookups and Calculations'!$F$12</f>
        <v>0</v>
      </c>
    </row>
    <row r="5561" spans="1:14" x14ac:dyDescent="0.35">
      <c r="A5561" s="2">
        <v>5560</v>
      </c>
      <c r="B5561" s="11">
        <v>-0.87142847156599368</v>
      </c>
      <c r="C5561" s="11">
        <v>0.75494640063708962</v>
      </c>
      <c r="D5561" s="3">
        <f>B5561*Dashboard!$D$11*Dashboard!$D$10*SQRT(Dashboard!$D$12/365)</f>
        <v>-216359.80036913324</v>
      </c>
      <c r="E5561" s="3">
        <f>IF(Dashboard!$I$3,C5561*Dashboard!$E$11*Dashboard!$E$10*SQRT(Dashboard!$D$12/365),0)</f>
        <v>374878.85204785079</v>
      </c>
      <c r="F5561" s="3">
        <f>D5561+IF(Dashboard!$I$3,E5561,0)</f>
        <v>158519.05167871754</v>
      </c>
      <c r="G5561" s="3">
        <f>IF(Dashboard!$I$4, ('Lookups and Calculations'!$F$9) / (1 - 'Lookups and Calculations'!$F$10), 'Lookups and Calculations'!$F$9)</f>
        <v>1951878.888340465</v>
      </c>
      <c r="H5561" s="12">
        <f t="shared" si="172"/>
        <v>0</v>
      </c>
      <c r="I5561" s="12">
        <f t="shared" si="173"/>
        <v>0</v>
      </c>
      <c r="J5561" s="13">
        <f>(1 - Dashboard!$I$9) * H5561 * Dashboard!$I$8 * 'Lookups and Calculations'!$F$12</f>
        <v>0</v>
      </c>
      <c r="K5561" s="12">
        <f>(1 - Dashboard!$I$11) * I5561 * Dashboard!$I$10 * 'Lookups and Calculations'!$F$12</f>
        <v>0</v>
      </c>
      <c r="L5561" s="12">
        <f>(H5561 - I5561) * Dashboard!$I$13 * (Dashboard!$D$12 / 365) * 'Lookups and Calculations'!$F$12</f>
        <v>0</v>
      </c>
      <c r="M5561" s="3">
        <f>(G5561*2) * Dashboard!$I$13 * (Dashboard!$D$12 / 365) * 'Lookups and Calculations'!$F$12</f>
        <v>1602.0878730267946</v>
      </c>
      <c r="N5561" s="12">
        <f>H5561 * Dashboard!$I$14 * Dashboard!$I$15 * (Dashboard!$D$12 / 365) * 'Lookups and Calculations'!$F$12</f>
        <v>0</v>
      </c>
    </row>
    <row r="5562" spans="1:14" x14ac:dyDescent="0.35">
      <c r="A5562" s="2">
        <v>5561</v>
      </c>
      <c r="B5562" s="11">
        <v>0.33183391657005368</v>
      </c>
      <c r="C5562" s="11">
        <v>-0.88232884725187266</v>
      </c>
      <c r="D5562" s="3">
        <f>B5562*Dashboard!$D$11*Dashboard!$D$10*SQRT(Dashboard!$D$12/365)</f>
        <v>82388.311017408982</v>
      </c>
      <c r="E5562" s="3">
        <f>IF(Dashboard!$I$3,C5562*Dashboard!$E$11*Dashboard!$E$10*SQRT(Dashboard!$D$12/365),0)</f>
        <v>-438132.32980163343</v>
      </c>
      <c r="F5562" s="3">
        <f>D5562+IF(Dashboard!$I$3,E5562,0)</f>
        <v>-355744.01878422446</v>
      </c>
      <c r="G5562" s="3">
        <f>IF(Dashboard!$I$4, ('Lookups and Calculations'!$F$9) / (1 - 'Lookups and Calculations'!$F$10), 'Lookups and Calculations'!$F$9)</f>
        <v>1951878.888340465</v>
      </c>
      <c r="H5562" s="12">
        <f t="shared" si="172"/>
        <v>0</v>
      </c>
      <c r="I5562" s="12">
        <f t="shared" si="173"/>
        <v>0</v>
      </c>
      <c r="J5562" s="13">
        <f>(1 - Dashboard!$I$9) * H5562 * Dashboard!$I$8 * 'Lookups and Calculations'!$F$12</f>
        <v>0</v>
      </c>
      <c r="K5562" s="12">
        <f>(1 - Dashboard!$I$11) * I5562 * Dashboard!$I$10 * 'Lookups and Calculations'!$F$12</f>
        <v>0</v>
      </c>
      <c r="L5562" s="12">
        <f>(H5562 - I5562) * Dashboard!$I$13 * (Dashboard!$D$12 / 365) * 'Lookups and Calculations'!$F$12</f>
        <v>0</v>
      </c>
      <c r="M5562" s="3">
        <f>(G5562*2) * Dashboard!$I$13 * (Dashboard!$D$12 / 365) * 'Lookups and Calculations'!$F$12</f>
        <v>1602.0878730267946</v>
      </c>
      <c r="N5562" s="12">
        <f>H5562 * Dashboard!$I$14 * Dashboard!$I$15 * (Dashboard!$D$12 / 365) * 'Lookups and Calculations'!$F$12</f>
        <v>0</v>
      </c>
    </row>
    <row r="5563" spans="1:14" x14ac:dyDescent="0.35">
      <c r="A5563" s="2">
        <v>5562</v>
      </c>
      <c r="B5563" s="11">
        <v>-0.44749357827185765</v>
      </c>
      <c r="C5563" s="11">
        <v>1.3090344817935011</v>
      </c>
      <c r="D5563" s="3">
        <f>B5563*Dashboard!$D$11*Dashboard!$D$10*SQRT(Dashboard!$D$12/365)</f>
        <v>-111104.4961468602</v>
      </c>
      <c r="E5563" s="3">
        <f>IF(Dashboard!$I$3,C5563*Dashboard!$E$11*Dashboard!$E$10*SQRT(Dashboard!$D$12/365),0)</f>
        <v>650018.78730951052</v>
      </c>
      <c r="F5563" s="3">
        <f>D5563+IF(Dashboard!$I$3,E5563,0)</f>
        <v>538914.29116265033</v>
      </c>
      <c r="G5563" s="3">
        <f>IF(Dashboard!$I$4, ('Lookups and Calculations'!$F$9) / (1 - 'Lookups and Calculations'!$F$10), 'Lookups and Calculations'!$F$9)</f>
        <v>1951878.888340465</v>
      </c>
      <c r="H5563" s="12">
        <f t="shared" si="172"/>
        <v>0</v>
      </c>
      <c r="I5563" s="12">
        <f t="shared" si="173"/>
        <v>0</v>
      </c>
      <c r="J5563" s="13">
        <f>(1 - Dashboard!$I$9) * H5563 * Dashboard!$I$8 * 'Lookups and Calculations'!$F$12</f>
        <v>0</v>
      </c>
      <c r="K5563" s="12">
        <f>(1 - Dashboard!$I$11) * I5563 * Dashboard!$I$10 * 'Lookups and Calculations'!$F$12</f>
        <v>0</v>
      </c>
      <c r="L5563" s="12">
        <f>(H5563 - I5563) * Dashboard!$I$13 * (Dashboard!$D$12 / 365) * 'Lookups and Calculations'!$F$12</f>
        <v>0</v>
      </c>
      <c r="M5563" s="3">
        <f>(G5563*2) * Dashboard!$I$13 * (Dashboard!$D$12 / 365) * 'Lookups and Calculations'!$F$12</f>
        <v>1602.0878730267946</v>
      </c>
      <c r="N5563" s="12">
        <f>H5563 * Dashboard!$I$14 * Dashboard!$I$15 * (Dashboard!$D$12 / 365) * 'Lookups and Calculations'!$F$12</f>
        <v>0</v>
      </c>
    </row>
    <row r="5564" spans="1:14" x14ac:dyDescent="0.35">
      <c r="A5564" s="2">
        <v>5563</v>
      </c>
      <c r="B5564" s="11">
        <v>1.1811281759684846</v>
      </c>
      <c r="C5564" s="11">
        <v>0.7143602668541027</v>
      </c>
      <c r="D5564" s="3">
        <f>B5564*Dashboard!$D$11*Dashboard!$D$10*SQRT(Dashboard!$D$12/365)</f>
        <v>293252.5900877075</v>
      </c>
      <c r="E5564" s="3">
        <f>IF(Dashboard!$I$3,C5564*Dashboard!$E$11*Dashboard!$E$10*SQRT(Dashboard!$D$12/365),0)</f>
        <v>354725.25805920863</v>
      </c>
      <c r="F5564" s="3">
        <f>D5564+IF(Dashboard!$I$3,E5564,0)</f>
        <v>647977.84814691613</v>
      </c>
      <c r="G5564" s="3">
        <f>IF(Dashboard!$I$4, ('Lookups and Calculations'!$F$9) / (1 - 'Lookups and Calculations'!$F$10), 'Lookups and Calculations'!$F$9)</f>
        <v>1951878.888340465</v>
      </c>
      <c r="H5564" s="12">
        <f t="shared" si="172"/>
        <v>0</v>
      </c>
      <c r="I5564" s="12">
        <f t="shared" si="173"/>
        <v>0</v>
      </c>
      <c r="J5564" s="13">
        <f>(1 - Dashboard!$I$9) * H5564 * Dashboard!$I$8 * 'Lookups and Calculations'!$F$12</f>
        <v>0</v>
      </c>
      <c r="K5564" s="12">
        <f>(1 - Dashboard!$I$11) * I5564 * Dashboard!$I$10 * 'Lookups and Calculations'!$F$12</f>
        <v>0</v>
      </c>
      <c r="L5564" s="12">
        <f>(H5564 - I5564) * Dashboard!$I$13 * (Dashboard!$D$12 / 365) * 'Lookups and Calculations'!$F$12</f>
        <v>0</v>
      </c>
      <c r="M5564" s="3">
        <f>(G5564*2) * Dashboard!$I$13 * (Dashboard!$D$12 / 365) * 'Lookups and Calculations'!$F$12</f>
        <v>1602.0878730267946</v>
      </c>
      <c r="N5564" s="12">
        <f>H5564 * Dashboard!$I$14 * Dashboard!$I$15 * (Dashboard!$D$12 / 365) * 'Lookups and Calculations'!$F$12</f>
        <v>0</v>
      </c>
    </row>
    <row r="5565" spans="1:14" x14ac:dyDescent="0.35">
      <c r="A5565" s="2">
        <v>5564</v>
      </c>
      <c r="B5565" s="11">
        <v>1.1454412025515102</v>
      </c>
      <c r="C5565" s="11">
        <v>0.55657069898744016</v>
      </c>
      <c r="D5565" s="3">
        <f>B5565*Dashboard!$D$11*Dashboard!$D$10*SQRT(Dashboard!$D$12/365)</f>
        <v>284392.16528382228</v>
      </c>
      <c r="E5565" s="3">
        <f>IF(Dashboard!$I$3,C5565*Dashboard!$E$11*Dashboard!$E$10*SQRT(Dashboard!$D$12/365),0)</f>
        <v>276372.71274332493</v>
      </c>
      <c r="F5565" s="3">
        <f>D5565+IF(Dashboard!$I$3,E5565,0)</f>
        <v>560764.87802714715</v>
      </c>
      <c r="G5565" s="3">
        <f>IF(Dashboard!$I$4, ('Lookups and Calculations'!$F$9) / (1 - 'Lookups and Calculations'!$F$10), 'Lookups and Calculations'!$F$9)</f>
        <v>1951878.888340465</v>
      </c>
      <c r="H5565" s="12">
        <f t="shared" si="172"/>
        <v>0</v>
      </c>
      <c r="I5565" s="12">
        <f t="shared" si="173"/>
        <v>0</v>
      </c>
      <c r="J5565" s="13">
        <f>(1 - Dashboard!$I$9) * H5565 * Dashboard!$I$8 * 'Lookups and Calculations'!$F$12</f>
        <v>0</v>
      </c>
      <c r="K5565" s="12">
        <f>(1 - Dashboard!$I$11) * I5565 * Dashboard!$I$10 * 'Lookups and Calculations'!$F$12</f>
        <v>0</v>
      </c>
      <c r="L5565" s="12">
        <f>(H5565 - I5565) * Dashboard!$I$13 * (Dashboard!$D$12 / 365) * 'Lookups and Calculations'!$F$12</f>
        <v>0</v>
      </c>
      <c r="M5565" s="3">
        <f>(G5565*2) * Dashboard!$I$13 * (Dashboard!$D$12 / 365) * 'Lookups and Calculations'!$F$12</f>
        <v>1602.0878730267946</v>
      </c>
      <c r="N5565" s="12">
        <f>H5565 * Dashboard!$I$14 * Dashboard!$I$15 * (Dashboard!$D$12 / 365) * 'Lookups and Calculations'!$F$12</f>
        <v>0</v>
      </c>
    </row>
    <row r="5566" spans="1:14" x14ac:dyDescent="0.35">
      <c r="A5566" s="2">
        <v>5565</v>
      </c>
      <c r="B5566" s="11">
        <v>-0.32504991501801478</v>
      </c>
      <c r="C5566" s="11">
        <v>0.8678214484063661</v>
      </c>
      <c r="D5566" s="3">
        <f>B5566*Dashboard!$D$11*Dashboard!$D$10*SQRT(Dashboard!$D$12/365)</f>
        <v>-80703.967127582495</v>
      </c>
      <c r="E5566" s="3">
        <f>IF(Dashboard!$I$3,C5566*Dashboard!$E$11*Dashboard!$E$10*SQRT(Dashboard!$D$12/365),0)</f>
        <v>430928.48457392683</v>
      </c>
      <c r="F5566" s="3">
        <f>D5566+IF(Dashboard!$I$3,E5566,0)</f>
        <v>350224.51744634437</v>
      </c>
      <c r="G5566" s="3">
        <f>IF(Dashboard!$I$4, ('Lookups and Calculations'!$F$9) / (1 - 'Lookups and Calculations'!$F$10), 'Lookups and Calculations'!$F$9)</f>
        <v>1951878.888340465</v>
      </c>
      <c r="H5566" s="12">
        <f t="shared" si="172"/>
        <v>0</v>
      </c>
      <c r="I5566" s="12">
        <f t="shared" si="173"/>
        <v>0</v>
      </c>
      <c r="J5566" s="13">
        <f>(1 - Dashboard!$I$9) * H5566 * Dashboard!$I$8 * 'Lookups and Calculations'!$F$12</f>
        <v>0</v>
      </c>
      <c r="K5566" s="12">
        <f>(1 - Dashboard!$I$11) * I5566 * Dashboard!$I$10 * 'Lookups and Calculations'!$F$12</f>
        <v>0</v>
      </c>
      <c r="L5566" s="12">
        <f>(H5566 - I5566) * Dashboard!$I$13 * (Dashboard!$D$12 / 365) * 'Lookups and Calculations'!$F$12</f>
        <v>0</v>
      </c>
      <c r="M5566" s="3">
        <f>(G5566*2) * Dashboard!$I$13 * (Dashboard!$D$12 / 365) * 'Lookups and Calculations'!$F$12</f>
        <v>1602.0878730267946</v>
      </c>
      <c r="N5566" s="12">
        <f>H5566 * Dashboard!$I$14 * Dashboard!$I$15 * (Dashboard!$D$12 / 365) * 'Lookups and Calculations'!$F$12</f>
        <v>0</v>
      </c>
    </row>
    <row r="5567" spans="1:14" x14ac:dyDescent="0.35">
      <c r="A5567" s="2">
        <v>5566</v>
      </c>
      <c r="B5567" s="11">
        <v>-0.16792339106757134</v>
      </c>
      <c r="C5567" s="11">
        <v>-0.83352595108154048</v>
      </c>
      <c r="D5567" s="3">
        <f>B5567*Dashboard!$D$11*Dashboard!$D$10*SQRT(Dashboard!$D$12/365)</f>
        <v>-41692.316184480092</v>
      </c>
      <c r="E5567" s="3">
        <f>IF(Dashboard!$I$3,C5567*Dashboard!$E$11*Dashboard!$E$10*SQRT(Dashboard!$D$12/365),0)</f>
        <v>-413898.59125078336</v>
      </c>
      <c r="F5567" s="3">
        <f>D5567+IF(Dashboard!$I$3,E5567,0)</f>
        <v>-455590.90743526345</v>
      </c>
      <c r="G5567" s="3">
        <f>IF(Dashboard!$I$4, ('Lookups and Calculations'!$F$9) / (1 - 'Lookups and Calculations'!$F$10), 'Lookups and Calculations'!$F$9)</f>
        <v>1951878.888340465</v>
      </c>
      <c r="H5567" s="12">
        <f t="shared" si="172"/>
        <v>0</v>
      </c>
      <c r="I5567" s="12">
        <f t="shared" si="173"/>
        <v>0</v>
      </c>
      <c r="J5567" s="13">
        <f>(1 - Dashboard!$I$9) * H5567 * Dashboard!$I$8 * 'Lookups and Calculations'!$F$12</f>
        <v>0</v>
      </c>
      <c r="K5567" s="12">
        <f>(1 - Dashboard!$I$11) * I5567 * Dashboard!$I$10 * 'Lookups and Calculations'!$F$12</f>
        <v>0</v>
      </c>
      <c r="L5567" s="12">
        <f>(H5567 - I5567) * Dashboard!$I$13 * (Dashboard!$D$12 / 365) * 'Lookups and Calculations'!$F$12</f>
        <v>0</v>
      </c>
      <c r="M5567" s="3">
        <f>(G5567*2) * Dashboard!$I$13 * (Dashboard!$D$12 / 365) * 'Lookups and Calculations'!$F$12</f>
        <v>1602.0878730267946</v>
      </c>
      <c r="N5567" s="12">
        <f>H5567 * Dashboard!$I$14 * Dashboard!$I$15 * (Dashboard!$D$12 / 365) * 'Lookups and Calculations'!$F$12</f>
        <v>0</v>
      </c>
    </row>
    <row r="5568" spans="1:14" x14ac:dyDescent="0.35">
      <c r="A5568" s="2">
        <v>5567</v>
      </c>
      <c r="B5568" s="11">
        <v>0.36233693215406437</v>
      </c>
      <c r="C5568" s="11">
        <v>-1.9894755241341338</v>
      </c>
      <c r="D5568" s="3">
        <f>B5568*Dashboard!$D$11*Dashboard!$D$10*SQRT(Dashboard!$D$12/365)</f>
        <v>89961.6536126461</v>
      </c>
      <c r="E5568" s="3">
        <f>IF(Dashboard!$I$3,C5568*Dashboard!$E$11*Dashboard!$E$10*SQRT(Dashboard!$D$12/365),0)</f>
        <v>-987900.99540221493</v>
      </c>
      <c r="F5568" s="3">
        <f>D5568+IF(Dashboard!$I$3,E5568,0)</f>
        <v>-897939.34178956877</v>
      </c>
      <c r="G5568" s="3">
        <f>IF(Dashboard!$I$4, ('Lookups and Calculations'!$F$9) / (1 - 'Lookups and Calculations'!$F$10), 'Lookups and Calculations'!$F$9)</f>
        <v>1951878.888340465</v>
      </c>
      <c r="H5568" s="12">
        <f t="shared" si="172"/>
        <v>0</v>
      </c>
      <c r="I5568" s="12">
        <f t="shared" si="173"/>
        <v>0</v>
      </c>
      <c r="J5568" s="13">
        <f>(1 - Dashboard!$I$9) * H5568 * Dashboard!$I$8 * 'Lookups and Calculations'!$F$12</f>
        <v>0</v>
      </c>
      <c r="K5568" s="12">
        <f>(1 - Dashboard!$I$11) * I5568 * Dashboard!$I$10 * 'Lookups and Calculations'!$F$12</f>
        <v>0</v>
      </c>
      <c r="L5568" s="12">
        <f>(H5568 - I5568) * Dashboard!$I$13 * (Dashboard!$D$12 / 365) * 'Lookups and Calculations'!$F$12</f>
        <v>0</v>
      </c>
      <c r="M5568" s="3">
        <f>(G5568*2) * Dashboard!$I$13 * (Dashboard!$D$12 / 365) * 'Lookups and Calculations'!$F$12</f>
        <v>1602.0878730267946</v>
      </c>
      <c r="N5568" s="12">
        <f>H5568 * Dashboard!$I$14 * Dashboard!$I$15 * (Dashboard!$D$12 / 365) * 'Lookups and Calculations'!$F$12</f>
        <v>0</v>
      </c>
    </row>
    <row r="5569" spans="1:14" x14ac:dyDescent="0.35">
      <c r="A5569" s="2">
        <v>5568</v>
      </c>
      <c r="B5569" s="11">
        <v>1.8383598161471499</v>
      </c>
      <c r="C5569" s="11">
        <v>-0.50836352836272269</v>
      </c>
      <c r="D5569" s="3">
        <f>B5569*Dashboard!$D$11*Dashboard!$D$10*SQRT(Dashboard!$D$12/365)</f>
        <v>456431.22276400437</v>
      </c>
      <c r="E5569" s="3">
        <f>IF(Dashboard!$I$3,C5569*Dashboard!$E$11*Dashboard!$E$10*SQRT(Dashboard!$D$12/365),0)</f>
        <v>-252434.78977419974</v>
      </c>
      <c r="F5569" s="3">
        <f>D5569+IF(Dashboard!$I$3,E5569,0)</f>
        <v>203996.43298980463</v>
      </c>
      <c r="G5569" s="3">
        <f>IF(Dashboard!$I$4, ('Lookups and Calculations'!$F$9) / (1 - 'Lookups and Calculations'!$F$10), 'Lookups and Calculations'!$F$9)</f>
        <v>1951878.888340465</v>
      </c>
      <c r="H5569" s="12">
        <f t="shared" si="172"/>
        <v>0</v>
      </c>
      <c r="I5569" s="12">
        <f t="shared" si="173"/>
        <v>0</v>
      </c>
      <c r="J5569" s="13">
        <f>(1 - Dashboard!$I$9) * H5569 * Dashboard!$I$8 * 'Lookups and Calculations'!$F$12</f>
        <v>0</v>
      </c>
      <c r="K5569" s="12">
        <f>(1 - Dashboard!$I$11) * I5569 * Dashboard!$I$10 * 'Lookups and Calculations'!$F$12</f>
        <v>0</v>
      </c>
      <c r="L5569" s="12">
        <f>(H5569 - I5569) * Dashboard!$I$13 * (Dashboard!$D$12 / 365) * 'Lookups and Calculations'!$F$12</f>
        <v>0</v>
      </c>
      <c r="M5569" s="3">
        <f>(G5569*2) * Dashboard!$I$13 * (Dashboard!$D$12 / 365) * 'Lookups and Calculations'!$F$12</f>
        <v>1602.0878730267946</v>
      </c>
      <c r="N5569" s="12">
        <f>H5569 * Dashboard!$I$14 * Dashboard!$I$15 * (Dashboard!$D$12 / 365) * 'Lookups and Calculations'!$F$12</f>
        <v>0</v>
      </c>
    </row>
    <row r="5570" spans="1:14" x14ac:dyDescent="0.35">
      <c r="A5570" s="2">
        <v>5569</v>
      </c>
      <c r="B5570" s="11">
        <v>-7.9198487926426683E-2</v>
      </c>
      <c r="C5570" s="11">
        <v>-0.30161395675572367</v>
      </c>
      <c r="D5570" s="3">
        <f>B5570*Dashboard!$D$11*Dashboard!$D$10*SQRT(Dashboard!$D$12/365)</f>
        <v>-19663.540492894281</v>
      </c>
      <c r="E5570" s="3">
        <f>IF(Dashboard!$I$3,C5570*Dashboard!$E$11*Dashboard!$E$10*SQRT(Dashboard!$D$12/365),0)</f>
        <v>-149770.49201741812</v>
      </c>
      <c r="F5570" s="3">
        <f>D5570+IF(Dashboard!$I$3,E5570,0)</f>
        <v>-169434.03251031239</v>
      </c>
      <c r="G5570" s="3">
        <f>IF(Dashboard!$I$4, ('Lookups and Calculations'!$F$9) / (1 - 'Lookups and Calculations'!$F$10), 'Lookups and Calculations'!$F$9)</f>
        <v>1951878.888340465</v>
      </c>
      <c r="H5570" s="12">
        <f t="shared" si="172"/>
        <v>0</v>
      </c>
      <c r="I5570" s="12">
        <f t="shared" si="173"/>
        <v>0</v>
      </c>
      <c r="J5570" s="13">
        <f>(1 - Dashboard!$I$9) * H5570 * Dashboard!$I$8 * 'Lookups and Calculations'!$F$12</f>
        <v>0</v>
      </c>
      <c r="K5570" s="12">
        <f>(1 - Dashboard!$I$11) * I5570 * Dashboard!$I$10 * 'Lookups and Calculations'!$F$12</f>
        <v>0</v>
      </c>
      <c r="L5570" s="12">
        <f>(H5570 - I5570) * Dashboard!$I$13 * (Dashboard!$D$12 / 365) * 'Lookups and Calculations'!$F$12</f>
        <v>0</v>
      </c>
      <c r="M5570" s="3">
        <f>(G5570*2) * Dashboard!$I$13 * (Dashboard!$D$12 / 365) * 'Lookups and Calculations'!$F$12</f>
        <v>1602.0878730267946</v>
      </c>
      <c r="N5570" s="12">
        <f>H5570 * Dashboard!$I$14 * Dashboard!$I$15 * (Dashboard!$D$12 / 365) * 'Lookups and Calculations'!$F$12</f>
        <v>0</v>
      </c>
    </row>
    <row r="5571" spans="1:14" x14ac:dyDescent="0.35">
      <c r="A5571" s="2">
        <v>5570</v>
      </c>
      <c r="B5571" s="11">
        <v>0.3192060750756619</v>
      </c>
      <c r="C5571" s="11">
        <v>-0.29776192533092127</v>
      </c>
      <c r="D5571" s="3">
        <f>B5571*Dashboard!$D$11*Dashboard!$D$10*SQRT(Dashboard!$D$12/365)</f>
        <v>79253.048223080201</v>
      </c>
      <c r="E5571" s="3">
        <f>IF(Dashboard!$I$3,C5571*Dashboard!$E$11*Dashboard!$E$10*SQRT(Dashboard!$D$12/365),0)</f>
        <v>-147857.71368326945</v>
      </c>
      <c r="F5571" s="3">
        <f>D5571+IF(Dashboard!$I$3,E5571,0)</f>
        <v>-68604.665460189251</v>
      </c>
      <c r="G5571" s="3">
        <f>IF(Dashboard!$I$4, ('Lookups and Calculations'!$F$9) / (1 - 'Lookups and Calculations'!$F$10), 'Lookups and Calculations'!$F$9)</f>
        <v>1951878.888340465</v>
      </c>
      <c r="H5571" s="12">
        <f t="shared" ref="H5571:H5634" si="174">MAX(0,F5571-G5571)</f>
        <v>0</v>
      </c>
      <c r="I5571" s="12">
        <f t="shared" ref="I5571:I5634" si="175">MAX(0,-F5571-G5571)</f>
        <v>0</v>
      </c>
      <c r="J5571" s="13">
        <f>(1 - Dashboard!$I$9) * H5571 * Dashboard!$I$8 * 'Lookups and Calculations'!$F$12</f>
        <v>0</v>
      </c>
      <c r="K5571" s="12">
        <f>(1 - Dashboard!$I$11) * I5571 * Dashboard!$I$10 * 'Lookups and Calculations'!$F$12</f>
        <v>0</v>
      </c>
      <c r="L5571" s="12">
        <f>(H5571 - I5571) * Dashboard!$I$13 * (Dashboard!$D$12 / 365) * 'Lookups and Calculations'!$F$12</f>
        <v>0</v>
      </c>
      <c r="M5571" s="3">
        <f>(G5571*2) * Dashboard!$I$13 * (Dashboard!$D$12 / 365) * 'Lookups and Calculations'!$F$12</f>
        <v>1602.0878730267946</v>
      </c>
      <c r="N5571" s="12">
        <f>H5571 * Dashboard!$I$14 * Dashboard!$I$15 * (Dashboard!$D$12 / 365) * 'Lookups and Calculations'!$F$12</f>
        <v>0</v>
      </c>
    </row>
    <row r="5572" spans="1:14" x14ac:dyDescent="0.35">
      <c r="A5572" s="2">
        <v>5571</v>
      </c>
      <c r="B5572" s="11">
        <v>-0.43880384277015994</v>
      </c>
      <c r="C5572" s="11">
        <v>0.71792219534892898</v>
      </c>
      <c r="D5572" s="3">
        <f>B5572*Dashboard!$D$11*Dashboard!$D$10*SQRT(Dashboard!$D$12/365)</f>
        <v>-108946.99326537957</v>
      </c>
      <c r="E5572" s="3">
        <f>IF(Dashboard!$I$3,C5572*Dashboard!$E$11*Dashboard!$E$10*SQRT(Dashboard!$D$12/365),0)</f>
        <v>356493.98185746791</v>
      </c>
      <c r="F5572" s="3">
        <f>D5572+IF(Dashboard!$I$3,E5572,0)</f>
        <v>247546.98859208834</v>
      </c>
      <c r="G5572" s="3">
        <f>IF(Dashboard!$I$4, ('Lookups and Calculations'!$F$9) / (1 - 'Lookups and Calculations'!$F$10), 'Lookups and Calculations'!$F$9)</f>
        <v>1951878.888340465</v>
      </c>
      <c r="H5572" s="12">
        <f t="shared" si="174"/>
        <v>0</v>
      </c>
      <c r="I5572" s="12">
        <f t="shared" si="175"/>
        <v>0</v>
      </c>
      <c r="J5572" s="13">
        <f>(1 - Dashboard!$I$9) * H5572 * Dashboard!$I$8 * 'Lookups and Calculations'!$F$12</f>
        <v>0</v>
      </c>
      <c r="K5572" s="12">
        <f>(1 - Dashboard!$I$11) * I5572 * Dashboard!$I$10 * 'Lookups and Calculations'!$F$12</f>
        <v>0</v>
      </c>
      <c r="L5572" s="12">
        <f>(H5572 - I5572) * Dashboard!$I$13 * (Dashboard!$D$12 / 365) * 'Lookups and Calculations'!$F$12</f>
        <v>0</v>
      </c>
      <c r="M5572" s="3">
        <f>(G5572*2) * Dashboard!$I$13 * (Dashboard!$D$12 / 365) * 'Lookups and Calculations'!$F$12</f>
        <v>1602.0878730267946</v>
      </c>
      <c r="N5572" s="12">
        <f>H5572 * Dashboard!$I$14 * Dashboard!$I$15 * (Dashboard!$D$12 / 365) * 'Lookups and Calculations'!$F$12</f>
        <v>0</v>
      </c>
    </row>
    <row r="5573" spans="1:14" x14ac:dyDescent="0.35">
      <c r="A5573" s="2">
        <v>5572</v>
      </c>
      <c r="B5573" s="11">
        <v>0.93377332406406011</v>
      </c>
      <c r="C5573" s="11">
        <v>2.6852770271856881</v>
      </c>
      <c r="D5573" s="3">
        <f>B5573*Dashboard!$D$11*Dashboard!$D$10*SQRT(Dashboard!$D$12/365)</f>
        <v>231838.89048456697</v>
      </c>
      <c r="E5573" s="3">
        <f>IF(Dashboard!$I$3,C5573*Dashboard!$E$11*Dashboard!$E$10*SQRT(Dashboard!$D$12/365),0)</f>
        <v>1333410.6481365217</v>
      </c>
      <c r="F5573" s="3">
        <f>D5573+IF(Dashboard!$I$3,E5573,0)</f>
        <v>1565249.5386210887</v>
      </c>
      <c r="G5573" s="3">
        <f>IF(Dashboard!$I$4, ('Lookups and Calculations'!$F$9) / (1 - 'Lookups and Calculations'!$F$10), 'Lookups and Calculations'!$F$9)</f>
        <v>1951878.888340465</v>
      </c>
      <c r="H5573" s="12">
        <f t="shared" si="174"/>
        <v>0</v>
      </c>
      <c r="I5573" s="12">
        <f t="shared" si="175"/>
        <v>0</v>
      </c>
      <c r="J5573" s="13">
        <f>(1 - Dashboard!$I$9) * H5573 * Dashboard!$I$8 * 'Lookups and Calculations'!$F$12</f>
        <v>0</v>
      </c>
      <c r="K5573" s="12">
        <f>(1 - Dashboard!$I$11) * I5573 * Dashboard!$I$10 * 'Lookups and Calculations'!$F$12</f>
        <v>0</v>
      </c>
      <c r="L5573" s="12">
        <f>(H5573 - I5573) * Dashboard!$I$13 * (Dashboard!$D$12 / 365) * 'Lookups and Calculations'!$F$12</f>
        <v>0</v>
      </c>
      <c r="M5573" s="3">
        <f>(G5573*2) * Dashboard!$I$13 * (Dashboard!$D$12 / 365) * 'Lookups and Calculations'!$F$12</f>
        <v>1602.0878730267946</v>
      </c>
      <c r="N5573" s="12">
        <f>H5573 * Dashboard!$I$14 * Dashboard!$I$15 * (Dashboard!$D$12 / 365) * 'Lookups and Calculations'!$F$12</f>
        <v>0</v>
      </c>
    </row>
    <row r="5574" spans="1:14" x14ac:dyDescent="0.35">
      <c r="A5574" s="2">
        <v>5573</v>
      </c>
      <c r="B5574" s="11">
        <v>-1.2611633531519277</v>
      </c>
      <c r="C5574" s="11">
        <v>1.0509172967943938</v>
      </c>
      <c r="D5574" s="3">
        <f>B5574*Dashboard!$D$11*Dashboard!$D$10*SQRT(Dashboard!$D$12/365)</f>
        <v>-313123.86526741291</v>
      </c>
      <c r="E5574" s="3">
        <f>IF(Dashboard!$I$3,C5574*Dashboard!$E$11*Dashboard!$E$10*SQRT(Dashboard!$D$12/365),0)</f>
        <v>521847.20595667366</v>
      </c>
      <c r="F5574" s="3">
        <f>D5574+IF(Dashboard!$I$3,E5574,0)</f>
        <v>208723.34068926075</v>
      </c>
      <c r="G5574" s="3">
        <f>IF(Dashboard!$I$4, ('Lookups and Calculations'!$F$9) / (1 - 'Lookups and Calculations'!$F$10), 'Lookups and Calculations'!$F$9)</f>
        <v>1951878.888340465</v>
      </c>
      <c r="H5574" s="12">
        <f t="shared" si="174"/>
        <v>0</v>
      </c>
      <c r="I5574" s="12">
        <f t="shared" si="175"/>
        <v>0</v>
      </c>
      <c r="J5574" s="13">
        <f>(1 - Dashboard!$I$9) * H5574 * Dashboard!$I$8 * 'Lookups and Calculations'!$F$12</f>
        <v>0</v>
      </c>
      <c r="K5574" s="12">
        <f>(1 - Dashboard!$I$11) * I5574 * Dashboard!$I$10 * 'Lookups and Calculations'!$F$12</f>
        <v>0</v>
      </c>
      <c r="L5574" s="12">
        <f>(H5574 - I5574) * Dashboard!$I$13 * (Dashboard!$D$12 / 365) * 'Lookups and Calculations'!$F$12</f>
        <v>0</v>
      </c>
      <c r="M5574" s="3">
        <f>(G5574*2) * Dashboard!$I$13 * (Dashboard!$D$12 / 365) * 'Lookups and Calculations'!$F$12</f>
        <v>1602.0878730267946</v>
      </c>
      <c r="N5574" s="12">
        <f>H5574 * Dashboard!$I$14 * Dashboard!$I$15 * (Dashboard!$D$12 / 365) * 'Lookups and Calculations'!$F$12</f>
        <v>0</v>
      </c>
    </row>
    <row r="5575" spans="1:14" x14ac:dyDescent="0.35">
      <c r="A5575" s="2">
        <v>5574</v>
      </c>
      <c r="B5575" s="11">
        <v>0.19487620899256336</v>
      </c>
      <c r="C5575" s="11">
        <v>1.4310671043147767</v>
      </c>
      <c r="D5575" s="3">
        <f>B5575*Dashboard!$D$11*Dashboard!$D$10*SQRT(Dashboard!$D$12/365)</f>
        <v>48384.209433225347</v>
      </c>
      <c r="E5575" s="3">
        <f>IF(Dashboard!$I$3,C5575*Dashboard!$E$11*Dashboard!$E$10*SQRT(Dashboard!$D$12/365),0)</f>
        <v>710615.73750962899</v>
      </c>
      <c r="F5575" s="3">
        <f>D5575+IF(Dashboard!$I$3,E5575,0)</f>
        <v>758999.94694285432</v>
      </c>
      <c r="G5575" s="3">
        <f>IF(Dashboard!$I$4, ('Lookups and Calculations'!$F$9) / (1 - 'Lookups and Calculations'!$F$10), 'Lookups and Calculations'!$F$9)</f>
        <v>1951878.888340465</v>
      </c>
      <c r="H5575" s="12">
        <f t="shared" si="174"/>
        <v>0</v>
      </c>
      <c r="I5575" s="12">
        <f t="shared" si="175"/>
        <v>0</v>
      </c>
      <c r="J5575" s="13">
        <f>(1 - Dashboard!$I$9) * H5575 * Dashboard!$I$8 * 'Lookups and Calculations'!$F$12</f>
        <v>0</v>
      </c>
      <c r="K5575" s="12">
        <f>(1 - Dashboard!$I$11) * I5575 * Dashboard!$I$10 * 'Lookups and Calculations'!$F$12</f>
        <v>0</v>
      </c>
      <c r="L5575" s="12">
        <f>(H5575 - I5575) * Dashboard!$I$13 * (Dashboard!$D$12 / 365) * 'Lookups and Calculations'!$F$12</f>
        <v>0</v>
      </c>
      <c r="M5575" s="3">
        <f>(G5575*2) * Dashboard!$I$13 * (Dashboard!$D$12 / 365) * 'Lookups and Calculations'!$F$12</f>
        <v>1602.0878730267946</v>
      </c>
      <c r="N5575" s="12">
        <f>H5575 * Dashboard!$I$14 * Dashboard!$I$15 * (Dashboard!$D$12 / 365) * 'Lookups and Calculations'!$F$12</f>
        <v>0</v>
      </c>
    </row>
    <row r="5576" spans="1:14" x14ac:dyDescent="0.35">
      <c r="A5576" s="2">
        <v>5575</v>
      </c>
      <c r="B5576" s="11">
        <v>-2.1217906873851042</v>
      </c>
      <c r="C5576" s="11">
        <v>-0.59245249796283128</v>
      </c>
      <c r="D5576" s="3">
        <f>B5576*Dashboard!$D$11*Dashboard!$D$10*SQRT(Dashboard!$D$12/365)</f>
        <v>-526801.94017847336</v>
      </c>
      <c r="E5576" s="3">
        <f>IF(Dashboard!$I$3,C5576*Dashboard!$E$11*Dashboard!$E$10*SQRT(Dashboard!$D$12/365),0)</f>
        <v>-294190.30561873293</v>
      </c>
      <c r="F5576" s="3">
        <f>D5576+IF(Dashboard!$I$3,E5576,0)</f>
        <v>-820992.2457972063</v>
      </c>
      <c r="G5576" s="3">
        <f>IF(Dashboard!$I$4, ('Lookups and Calculations'!$F$9) / (1 - 'Lookups and Calculations'!$F$10), 'Lookups and Calculations'!$F$9)</f>
        <v>1951878.888340465</v>
      </c>
      <c r="H5576" s="12">
        <f t="shared" si="174"/>
        <v>0</v>
      </c>
      <c r="I5576" s="12">
        <f t="shared" si="175"/>
        <v>0</v>
      </c>
      <c r="J5576" s="13">
        <f>(1 - Dashboard!$I$9) * H5576 * Dashboard!$I$8 * 'Lookups and Calculations'!$F$12</f>
        <v>0</v>
      </c>
      <c r="K5576" s="12">
        <f>(1 - Dashboard!$I$11) * I5576 * Dashboard!$I$10 * 'Lookups and Calculations'!$F$12</f>
        <v>0</v>
      </c>
      <c r="L5576" s="12">
        <f>(H5576 - I5576) * Dashboard!$I$13 * (Dashboard!$D$12 / 365) * 'Lookups and Calculations'!$F$12</f>
        <v>0</v>
      </c>
      <c r="M5576" s="3">
        <f>(G5576*2) * Dashboard!$I$13 * (Dashboard!$D$12 / 365) * 'Lookups and Calculations'!$F$12</f>
        <v>1602.0878730267946</v>
      </c>
      <c r="N5576" s="12">
        <f>H5576 * Dashboard!$I$14 * Dashboard!$I$15 * (Dashboard!$D$12 / 365) * 'Lookups and Calculations'!$F$12</f>
        <v>0</v>
      </c>
    </row>
    <row r="5577" spans="1:14" x14ac:dyDescent="0.35">
      <c r="A5577" s="2">
        <v>5576</v>
      </c>
      <c r="B5577" s="11">
        <v>-1.4985243050326476</v>
      </c>
      <c r="C5577" s="11">
        <v>-0.19030568976883994</v>
      </c>
      <c r="D5577" s="3">
        <f>B5577*Dashboard!$D$11*Dashboard!$D$10*SQRT(Dashboard!$D$12/365)</f>
        <v>-372056.26171763701</v>
      </c>
      <c r="E5577" s="3">
        <f>IF(Dashboard!$I$3,C5577*Dashboard!$E$11*Dashboard!$E$10*SQRT(Dashboard!$D$12/365),0)</f>
        <v>-94498.865692336403</v>
      </c>
      <c r="F5577" s="3">
        <f>D5577+IF(Dashboard!$I$3,E5577,0)</f>
        <v>-466555.12740997341</v>
      </c>
      <c r="G5577" s="3">
        <f>IF(Dashboard!$I$4, ('Lookups and Calculations'!$F$9) / (1 - 'Lookups and Calculations'!$F$10), 'Lookups and Calculations'!$F$9)</f>
        <v>1951878.888340465</v>
      </c>
      <c r="H5577" s="12">
        <f t="shared" si="174"/>
        <v>0</v>
      </c>
      <c r="I5577" s="12">
        <f t="shared" si="175"/>
        <v>0</v>
      </c>
      <c r="J5577" s="13">
        <f>(1 - Dashboard!$I$9) * H5577 * Dashboard!$I$8 * 'Lookups and Calculations'!$F$12</f>
        <v>0</v>
      </c>
      <c r="K5577" s="12">
        <f>(1 - Dashboard!$I$11) * I5577 * Dashboard!$I$10 * 'Lookups and Calculations'!$F$12</f>
        <v>0</v>
      </c>
      <c r="L5577" s="12">
        <f>(H5577 - I5577) * Dashboard!$I$13 * (Dashboard!$D$12 / 365) * 'Lookups and Calculations'!$F$12</f>
        <v>0</v>
      </c>
      <c r="M5577" s="3">
        <f>(G5577*2) * Dashboard!$I$13 * (Dashboard!$D$12 / 365) * 'Lookups and Calculations'!$F$12</f>
        <v>1602.0878730267946</v>
      </c>
      <c r="N5577" s="12">
        <f>H5577 * Dashboard!$I$14 * Dashboard!$I$15 * (Dashboard!$D$12 / 365) * 'Lookups and Calculations'!$F$12</f>
        <v>0</v>
      </c>
    </row>
    <row r="5578" spans="1:14" x14ac:dyDescent="0.35">
      <c r="A5578" s="2">
        <v>5577</v>
      </c>
      <c r="B5578" s="11">
        <v>1.057221219170204</v>
      </c>
      <c r="C5578" s="11">
        <v>2.452623917216791</v>
      </c>
      <c r="D5578" s="3">
        <f>B5578*Dashboard!$D$11*Dashboard!$D$10*SQRT(Dashboard!$D$12/365)</f>
        <v>262488.75196219061</v>
      </c>
      <c r="E5578" s="3">
        <f>IF(Dashboard!$I$3,C5578*Dashboard!$E$11*Dashboard!$E$10*SQRT(Dashboard!$D$12/365),0)</f>
        <v>1217883.5978493737</v>
      </c>
      <c r="F5578" s="3">
        <f>D5578+IF(Dashboard!$I$3,E5578,0)</f>
        <v>1480372.3498115642</v>
      </c>
      <c r="G5578" s="3">
        <f>IF(Dashboard!$I$4, ('Lookups and Calculations'!$F$9) / (1 - 'Lookups and Calculations'!$F$10), 'Lookups and Calculations'!$F$9)</f>
        <v>1951878.888340465</v>
      </c>
      <c r="H5578" s="12">
        <f t="shared" si="174"/>
        <v>0</v>
      </c>
      <c r="I5578" s="12">
        <f t="shared" si="175"/>
        <v>0</v>
      </c>
      <c r="J5578" s="13">
        <f>(1 - Dashboard!$I$9) * H5578 * Dashboard!$I$8 * 'Lookups and Calculations'!$F$12</f>
        <v>0</v>
      </c>
      <c r="K5578" s="12">
        <f>(1 - Dashboard!$I$11) * I5578 * Dashboard!$I$10 * 'Lookups and Calculations'!$F$12</f>
        <v>0</v>
      </c>
      <c r="L5578" s="12">
        <f>(H5578 - I5578) * Dashboard!$I$13 * (Dashboard!$D$12 / 365) * 'Lookups and Calculations'!$F$12</f>
        <v>0</v>
      </c>
      <c r="M5578" s="3">
        <f>(G5578*2) * Dashboard!$I$13 * (Dashboard!$D$12 / 365) * 'Lookups and Calculations'!$F$12</f>
        <v>1602.0878730267946</v>
      </c>
      <c r="N5578" s="12">
        <f>H5578 * Dashboard!$I$14 * Dashboard!$I$15 * (Dashboard!$D$12 / 365) * 'Lookups and Calculations'!$F$12</f>
        <v>0</v>
      </c>
    </row>
    <row r="5579" spans="1:14" x14ac:dyDescent="0.35">
      <c r="A5579" s="2">
        <v>5578</v>
      </c>
      <c r="B5579" s="11">
        <v>-5.1700255941477487E-2</v>
      </c>
      <c r="C5579" s="11">
        <v>0.69032814845303203</v>
      </c>
      <c r="D5579" s="3">
        <f>B5579*Dashboard!$D$11*Dashboard!$D$10*SQRT(Dashboard!$D$12/365)</f>
        <v>-12836.230877824899</v>
      </c>
      <c r="E5579" s="3">
        <f>IF(Dashboard!$I$3,C5579*Dashboard!$E$11*Dashboard!$E$10*SQRT(Dashboard!$D$12/365),0)</f>
        <v>342791.78443661932</v>
      </c>
      <c r="F5579" s="3">
        <f>D5579+IF(Dashboard!$I$3,E5579,0)</f>
        <v>329955.55355879443</v>
      </c>
      <c r="G5579" s="3">
        <f>IF(Dashboard!$I$4, ('Lookups and Calculations'!$F$9) / (1 - 'Lookups and Calculations'!$F$10), 'Lookups and Calculations'!$F$9)</f>
        <v>1951878.888340465</v>
      </c>
      <c r="H5579" s="12">
        <f t="shared" si="174"/>
        <v>0</v>
      </c>
      <c r="I5579" s="12">
        <f t="shared" si="175"/>
        <v>0</v>
      </c>
      <c r="J5579" s="13">
        <f>(1 - Dashboard!$I$9) * H5579 * Dashboard!$I$8 * 'Lookups and Calculations'!$F$12</f>
        <v>0</v>
      </c>
      <c r="K5579" s="12">
        <f>(1 - Dashboard!$I$11) * I5579 * Dashboard!$I$10 * 'Lookups and Calculations'!$F$12</f>
        <v>0</v>
      </c>
      <c r="L5579" s="12">
        <f>(H5579 - I5579) * Dashboard!$I$13 * (Dashboard!$D$12 / 365) * 'Lookups and Calculations'!$F$12</f>
        <v>0</v>
      </c>
      <c r="M5579" s="3">
        <f>(G5579*2) * Dashboard!$I$13 * (Dashboard!$D$12 / 365) * 'Lookups and Calculations'!$F$12</f>
        <v>1602.0878730267946</v>
      </c>
      <c r="N5579" s="12">
        <f>H5579 * Dashboard!$I$14 * Dashboard!$I$15 * (Dashboard!$D$12 / 365) * 'Lookups and Calculations'!$F$12</f>
        <v>0</v>
      </c>
    </row>
    <row r="5580" spans="1:14" x14ac:dyDescent="0.35">
      <c r="A5580" s="2">
        <v>5579</v>
      </c>
      <c r="B5580" s="11">
        <v>-0.22625900619092967</v>
      </c>
      <c r="C5580" s="11">
        <v>1.5096664759457064</v>
      </c>
      <c r="D5580" s="3">
        <f>B5580*Dashboard!$D$11*Dashboard!$D$10*SQRT(Dashboard!$D$12/365)</f>
        <v>-56175.985761879907</v>
      </c>
      <c r="E5580" s="3">
        <f>IF(Dashboard!$I$3,C5580*Dashboard!$E$11*Dashboard!$E$10*SQRT(Dashboard!$D$12/365),0)</f>
        <v>749645.31919095106</v>
      </c>
      <c r="F5580" s="3">
        <f>D5580+IF(Dashboard!$I$3,E5580,0)</f>
        <v>693469.33342907112</v>
      </c>
      <c r="G5580" s="3">
        <f>IF(Dashboard!$I$4, ('Lookups and Calculations'!$F$9) / (1 - 'Lookups and Calculations'!$F$10), 'Lookups and Calculations'!$F$9)</f>
        <v>1951878.888340465</v>
      </c>
      <c r="H5580" s="12">
        <f t="shared" si="174"/>
        <v>0</v>
      </c>
      <c r="I5580" s="12">
        <f t="shared" si="175"/>
        <v>0</v>
      </c>
      <c r="J5580" s="13">
        <f>(1 - Dashboard!$I$9) * H5580 * Dashboard!$I$8 * 'Lookups and Calculations'!$F$12</f>
        <v>0</v>
      </c>
      <c r="K5580" s="12">
        <f>(1 - Dashboard!$I$11) * I5580 * Dashboard!$I$10 * 'Lookups and Calculations'!$F$12</f>
        <v>0</v>
      </c>
      <c r="L5580" s="12">
        <f>(H5580 - I5580) * Dashboard!$I$13 * (Dashboard!$D$12 / 365) * 'Lookups and Calculations'!$F$12</f>
        <v>0</v>
      </c>
      <c r="M5580" s="3">
        <f>(G5580*2) * Dashboard!$I$13 * (Dashboard!$D$12 / 365) * 'Lookups and Calculations'!$F$12</f>
        <v>1602.0878730267946</v>
      </c>
      <c r="N5580" s="12">
        <f>H5580 * Dashboard!$I$14 * Dashboard!$I$15 * (Dashboard!$D$12 / 365) * 'Lookups and Calculations'!$F$12</f>
        <v>0</v>
      </c>
    </row>
    <row r="5581" spans="1:14" x14ac:dyDescent="0.35">
      <c r="A5581" s="2">
        <v>5580</v>
      </c>
      <c r="B5581" s="11">
        <v>-1.4126721081165634</v>
      </c>
      <c r="C5581" s="11">
        <v>1.5087005974282</v>
      </c>
      <c r="D5581" s="3">
        <f>B5581*Dashboard!$D$11*Dashboard!$D$10*SQRT(Dashboard!$D$12/365)</f>
        <v>-350740.72660247667</v>
      </c>
      <c r="E5581" s="3">
        <f>IF(Dashboard!$I$3,C5581*Dashboard!$E$11*Dashboard!$E$10*SQRT(Dashboard!$D$12/365),0)</f>
        <v>749165.69914169342</v>
      </c>
      <c r="F5581" s="3">
        <f>D5581+IF(Dashboard!$I$3,E5581,0)</f>
        <v>398424.97253921675</v>
      </c>
      <c r="G5581" s="3">
        <f>IF(Dashboard!$I$4, ('Lookups and Calculations'!$F$9) / (1 - 'Lookups and Calculations'!$F$10), 'Lookups and Calculations'!$F$9)</f>
        <v>1951878.888340465</v>
      </c>
      <c r="H5581" s="12">
        <f t="shared" si="174"/>
        <v>0</v>
      </c>
      <c r="I5581" s="12">
        <f t="shared" si="175"/>
        <v>0</v>
      </c>
      <c r="J5581" s="13">
        <f>(1 - Dashboard!$I$9) * H5581 * Dashboard!$I$8 * 'Lookups and Calculations'!$F$12</f>
        <v>0</v>
      </c>
      <c r="K5581" s="12">
        <f>(1 - Dashboard!$I$11) * I5581 * Dashboard!$I$10 * 'Lookups and Calculations'!$F$12</f>
        <v>0</v>
      </c>
      <c r="L5581" s="12">
        <f>(H5581 - I5581) * Dashboard!$I$13 * (Dashboard!$D$12 / 365) * 'Lookups and Calculations'!$F$12</f>
        <v>0</v>
      </c>
      <c r="M5581" s="3">
        <f>(G5581*2) * Dashboard!$I$13 * (Dashboard!$D$12 / 365) * 'Lookups and Calculations'!$F$12</f>
        <v>1602.0878730267946</v>
      </c>
      <c r="N5581" s="12">
        <f>H5581 * Dashboard!$I$14 * Dashboard!$I$15 * (Dashboard!$D$12 / 365) * 'Lookups and Calculations'!$F$12</f>
        <v>0</v>
      </c>
    </row>
    <row r="5582" spans="1:14" x14ac:dyDescent="0.35">
      <c r="A5582" s="2">
        <v>5581</v>
      </c>
      <c r="B5582" s="11">
        <v>-0.88073152594235393</v>
      </c>
      <c r="C5582" s="11">
        <v>1.2718669380703185</v>
      </c>
      <c r="D5582" s="3">
        <f>B5582*Dashboard!$D$11*Dashboard!$D$10*SQRT(Dashboard!$D$12/365)</f>
        <v>-218669.57914429237</v>
      </c>
      <c r="E5582" s="3">
        <f>IF(Dashboard!$I$3,C5582*Dashboard!$E$11*Dashboard!$E$10*SQRT(Dashboard!$D$12/365),0)</f>
        <v>631562.74047939526</v>
      </c>
      <c r="F5582" s="3">
        <f>D5582+IF(Dashboard!$I$3,E5582,0)</f>
        <v>412893.16133510286</v>
      </c>
      <c r="G5582" s="3">
        <f>IF(Dashboard!$I$4, ('Lookups and Calculations'!$F$9) / (1 - 'Lookups and Calculations'!$F$10), 'Lookups and Calculations'!$F$9)</f>
        <v>1951878.888340465</v>
      </c>
      <c r="H5582" s="12">
        <f t="shared" si="174"/>
        <v>0</v>
      </c>
      <c r="I5582" s="12">
        <f t="shared" si="175"/>
        <v>0</v>
      </c>
      <c r="J5582" s="13">
        <f>(1 - Dashboard!$I$9) * H5582 * Dashboard!$I$8 * 'Lookups and Calculations'!$F$12</f>
        <v>0</v>
      </c>
      <c r="K5582" s="12">
        <f>(1 - Dashboard!$I$11) * I5582 * Dashboard!$I$10 * 'Lookups and Calculations'!$F$12</f>
        <v>0</v>
      </c>
      <c r="L5582" s="12">
        <f>(H5582 - I5582) * Dashboard!$I$13 * (Dashboard!$D$12 / 365) * 'Lookups and Calculations'!$F$12</f>
        <v>0</v>
      </c>
      <c r="M5582" s="3">
        <f>(G5582*2) * Dashboard!$I$13 * (Dashboard!$D$12 / 365) * 'Lookups and Calculations'!$F$12</f>
        <v>1602.0878730267946</v>
      </c>
      <c r="N5582" s="12">
        <f>H5582 * Dashboard!$I$14 * Dashboard!$I$15 * (Dashboard!$D$12 / 365) * 'Lookups and Calculations'!$F$12</f>
        <v>0</v>
      </c>
    </row>
    <row r="5583" spans="1:14" x14ac:dyDescent="0.35">
      <c r="A5583" s="2">
        <v>5582</v>
      </c>
      <c r="B5583" s="11">
        <v>9.3299965664146819E-2</v>
      </c>
      <c r="C5583" s="11">
        <v>0.70590991745353138</v>
      </c>
      <c r="D5583" s="3">
        <f>B5583*Dashboard!$D$11*Dashboard!$D$10*SQRT(Dashboard!$D$12/365)</f>
        <v>23164.680297013994</v>
      </c>
      <c r="E5583" s="3">
        <f>IF(Dashboard!$I$3,C5583*Dashboard!$E$11*Dashboard!$E$10*SQRT(Dashboard!$D$12/365),0)</f>
        <v>350529.1227044125</v>
      </c>
      <c r="F5583" s="3">
        <f>D5583+IF(Dashboard!$I$3,E5583,0)</f>
        <v>373693.80300142651</v>
      </c>
      <c r="G5583" s="3">
        <f>IF(Dashboard!$I$4, ('Lookups and Calculations'!$F$9) / (1 - 'Lookups and Calculations'!$F$10), 'Lookups and Calculations'!$F$9)</f>
        <v>1951878.888340465</v>
      </c>
      <c r="H5583" s="12">
        <f t="shared" si="174"/>
        <v>0</v>
      </c>
      <c r="I5583" s="12">
        <f t="shared" si="175"/>
        <v>0</v>
      </c>
      <c r="J5583" s="13">
        <f>(1 - Dashboard!$I$9) * H5583 * Dashboard!$I$8 * 'Lookups and Calculations'!$F$12</f>
        <v>0</v>
      </c>
      <c r="K5583" s="12">
        <f>(1 - Dashboard!$I$11) * I5583 * Dashboard!$I$10 * 'Lookups and Calculations'!$F$12</f>
        <v>0</v>
      </c>
      <c r="L5583" s="12">
        <f>(H5583 - I5583) * Dashboard!$I$13 * (Dashboard!$D$12 / 365) * 'Lookups and Calculations'!$F$12</f>
        <v>0</v>
      </c>
      <c r="M5583" s="3">
        <f>(G5583*2) * Dashboard!$I$13 * (Dashboard!$D$12 / 365) * 'Lookups and Calculations'!$F$12</f>
        <v>1602.0878730267946</v>
      </c>
      <c r="N5583" s="12">
        <f>H5583 * Dashboard!$I$14 * Dashboard!$I$15 * (Dashboard!$D$12 / 365) * 'Lookups and Calculations'!$F$12</f>
        <v>0</v>
      </c>
    </row>
    <row r="5584" spans="1:14" x14ac:dyDescent="0.35">
      <c r="A5584" s="2">
        <v>5583</v>
      </c>
      <c r="B5584" s="11">
        <v>-0.35520906912518474</v>
      </c>
      <c r="C5584" s="11">
        <v>0.48536182035725661</v>
      </c>
      <c r="D5584" s="3">
        <f>B5584*Dashboard!$D$11*Dashboard!$D$10*SQRT(Dashboard!$D$12/365)</f>
        <v>-88191.935187890529</v>
      </c>
      <c r="E5584" s="3">
        <f>IF(Dashboard!$I$3,C5584*Dashboard!$E$11*Dashboard!$E$10*SQRT(Dashboard!$D$12/365),0)</f>
        <v>241012.98037825816</v>
      </c>
      <c r="F5584" s="3">
        <f>D5584+IF(Dashboard!$I$3,E5584,0)</f>
        <v>152821.04519036761</v>
      </c>
      <c r="G5584" s="3">
        <f>IF(Dashboard!$I$4, ('Lookups and Calculations'!$F$9) / (1 - 'Lookups and Calculations'!$F$10), 'Lookups and Calculations'!$F$9)</f>
        <v>1951878.888340465</v>
      </c>
      <c r="H5584" s="12">
        <f t="shared" si="174"/>
        <v>0</v>
      </c>
      <c r="I5584" s="12">
        <f t="shared" si="175"/>
        <v>0</v>
      </c>
      <c r="J5584" s="13">
        <f>(1 - Dashboard!$I$9) * H5584 * Dashboard!$I$8 * 'Lookups and Calculations'!$F$12</f>
        <v>0</v>
      </c>
      <c r="K5584" s="12">
        <f>(1 - Dashboard!$I$11) * I5584 * Dashboard!$I$10 * 'Lookups and Calculations'!$F$12</f>
        <v>0</v>
      </c>
      <c r="L5584" s="12">
        <f>(H5584 - I5584) * Dashboard!$I$13 * (Dashboard!$D$12 / 365) * 'Lookups and Calculations'!$F$12</f>
        <v>0</v>
      </c>
      <c r="M5584" s="3">
        <f>(G5584*2) * Dashboard!$I$13 * (Dashboard!$D$12 / 365) * 'Lookups and Calculations'!$F$12</f>
        <v>1602.0878730267946</v>
      </c>
      <c r="N5584" s="12">
        <f>H5584 * Dashboard!$I$14 * Dashboard!$I$15 * (Dashboard!$D$12 / 365) * 'Lookups and Calculations'!$F$12</f>
        <v>0</v>
      </c>
    </row>
    <row r="5585" spans="1:14" x14ac:dyDescent="0.35">
      <c r="A5585" s="2">
        <v>5584</v>
      </c>
      <c r="B5585" s="11">
        <v>2.8331447112976291E-2</v>
      </c>
      <c r="C5585" s="11">
        <v>-1.45328418332649</v>
      </c>
      <c r="D5585" s="3">
        <f>B5585*Dashboard!$D$11*Dashboard!$D$10*SQRT(Dashboard!$D$12/365)</f>
        <v>7034.1817389977195</v>
      </c>
      <c r="E5585" s="3">
        <f>IF(Dashboard!$I$3,C5585*Dashboard!$E$11*Dashboard!$E$10*SQRT(Dashboard!$D$12/365),0)</f>
        <v>-721647.9287602118</v>
      </c>
      <c r="F5585" s="3">
        <f>D5585+IF(Dashboard!$I$3,E5585,0)</f>
        <v>-714613.74702121411</v>
      </c>
      <c r="G5585" s="3">
        <f>IF(Dashboard!$I$4, ('Lookups and Calculations'!$F$9) / (1 - 'Lookups and Calculations'!$F$10), 'Lookups and Calculations'!$F$9)</f>
        <v>1951878.888340465</v>
      </c>
      <c r="H5585" s="12">
        <f t="shared" si="174"/>
        <v>0</v>
      </c>
      <c r="I5585" s="12">
        <f t="shared" si="175"/>
        <v>0</v>
      </c>
      <c r="J5585" s="13">
        <f>(1 - Dashboard!$I$9) * H5585 * Dashboard!$I$8 * 'Lookups and Calculations'!$F$12</f>
        <v>0</v>
      </c>
      <c r="K5585" s="12">
        <f>(1 - Dashboard!$I$11) * I5585 * Dashboard!$I$10 * 'Lookups and Calculations'!$F$12</f>
        <v>0</v>
      </c>
      <c r="L5585" s="12">
        <f>(H5585 - I5585) * Dashboard!$I$13 * (Dashboard!$D$12 / 365) * 'Lookups and Calculations'!$F$12</f>
        <v>0</v>
      </c>
      <c r="M5585" s="3">
        <f>(G5585*2) * Dashboard!$I$13 * (Dashboard!$D$12 / 365) * 'Lookups and Calculations'!$F$12</f>
        <v>1602.0878730267946</v>
      </c>
      <c r="N5585" s="12">
        <f>H5585 * Dashboard!$I$14 * Dashboard!$I$15 * (Dashboard!$D$12 / 365) * 'Lookups and Calculations'!$F$12</f>
        <v>0</v>
      </c>
    </row>
    <row r="5586" spans="1:14" x14ac:dyDescent="0.35">
      <c r="A5586" s="2">
        <v>5585</v>
      </c>
      <c r="B5586" s="11">
        <v>1.8099191389603357</v>
      </c>
      <c r="C5586" s="11">
        <v>-1.0619728171764821E-2</v>
      </c>
      <c r="D5586" s="3">
        <f>B5586*Dashboard!$D$11*Dashboard!$D$10*SQRT(Dashboard!$D$12/365)</f>
        <v>449369.92118931038</v>
      </c>
      <c r="E5586" s="3">
        <f>IF(Dashboard!$I$3,C5586*Dashboard!$E$11*Dashboard!$E$10*SQRT(Dashboard!$D$12/365),0)</f>
        <v>-5273.3697421854149</v>
      </c>
      <c r="F5586" s="3">
        <f>D5586+IF(Dashboard!$I$3,E5586,0)</f>
        <v>444096.55144712498</v>
      </c>
      <c r="G5586" s="3">
        <f>IF(Dashboard!$I$4, ('Lookups and Calculations'!$F$9) / (1 - 'Lookups and Calculations'!$F$10), 'Lookups and Calculations'!$F$9)</f>
        <v>1951878.888340465</v>
      </c>
      <c r="H5586" s="12">
        <f t="shared" si="174"/>
        <v>0</v>
      </c>
      <c r="I5586" s="12">
        <f t="shared" si="175"/>
        <v>0</v>
      </c>
      <c r="J5586" s="13">
        <f>(1 - Dashboard!$I$9) * H5586 * Dashboard!$I$8 * 'Lookups and Calculations'!$F$12</f>
        <v>0</v>
      </c>
      <c r="K5586" s="12">
        <f>(1 - Dashboard!$I$11) * I5586 * Dashboard!$I$10 * 'Lookups and Calculations'!$F$12</f>
        <v>0</v>
      </c>
      <c r="L5586" s="12">
        <f>(H5586 - I5586) * Dashboard!$I$13 * (Dashboard!$D$12 / 365) * 'Lookups and Calculations'!$F$12</f>
        <v>0</v>
      </c>
      <c r="M5586" s="3">
        <f>(G5586*2) * Dashboard!$I$13 * (Dashboard!$D$12 / 365) * 'Lookups and Calculations'!$F$12</f>
        <v>1602.0878730267946</v>
      </c>
      <c r="N5586" s="12">
        <f>H5586 * Dashboard!$I$14 * Dashboard!$I$15 * (Dashboard!$D$12 / 365) * 'Lookups and Calculations'!$F$12</f>
        <v>0</v>
      </c>
    </row>
    <row r="5587" spans="1:14" x14ac:dyDescent="0.35">
      <c r="A5587" s="2">
        <v>5586</v>
      </c>
      <c r="B5587" s="11">
        <v>-7.0752703054308391E-2</v>
      </c>
      <c r="C5587" s="11">
        <v>-0.59825222378914944</v>
      </c>
      <c r="D5587" s="3">
        <f>B5587*Dashboard!$D$11*Dashboard!$D$10*SQRT(Dashboard!$D$12/365)</f>
        <v>-17566.60610468411</v>
      </c>
      <c r="E5587" s="3">
        <f>IF(Dashboard!$I$3,C5587*Dashboard!$E$11*Dashboard!$E$10*SQRT(Dashboard!$D$12/365),0)</f>
        <v>-297070.23796641704</v>
      </c>
      <c r="F5587" s="3">
        <f>D5587+IF(Dashboard!$I$3,E5587,0)</f>
        <v>-314636.84407110116</v>
      </c>
      <c r="G5587" s="3">
        <f>IF(Dashboard!$I$4, ('Lookups and Calculations'!$F$9) / (1 - 'Lookups and Calculations'!$F$10), 'Lookups and Calculations'!$F$9)</f>
        <v>1951878.888340465</v>
      </c>
      <c r="H5587" s="12">
        <f t="shared" si="174"/>
        <v>0</v>
      </c>
      <c r="I5587" s="12">
        <f t="shared" si="175"/>
        <v>0</v>
      </c>
      <c r="J5587" s="13">
        <f>(1 - Dashboard!$I$9) * H5587 * Dashboard!$I$8 * 'Lookups and Calculations'!$F$12</f>
        <v>0</v>
      </c>
      <c r="K5587" s="12">
        <f>(1 - Dashboard!$I$11) * I5587 * Dashboard!$I$10 * 'Lookups and Calculations'!$F$12</f>
        <v>0</v>
      </c>
      <c r="L5587" s="12">
        <f>(H5587 - I5587) * Dashboard!$I$13 * (Dashboard!$D$12 / 365) * 'Lookups and Calculations'!$F$12</f>
        <v>0</v>
      </c>
      <c r="M5587" s="3">
        <f>(G5587*2) * Dashboard!$I$13 * (Dashboard!$D$12 / 365) * 'Lookups and Calculations'!$F$12</f>
        <v>1602.0878730267946</v>
      </c>
      <c r="N5587" s="12">
        <f>H5587 * Dashboard!$I$14 * Dashboard!$I$15 * (Dashboard!$D$12 / 365) * 'Lookups and Calculations'!$F$12</f>
        <v>0</v>
      </c>
    </row>
    <row r="5588" spans="1:14" x14ac:dyDescent="0.35">
      <c r="A5588" s="2">
        <v>5587</v>
      </c>
      <c r="B5588" s="11">
        <v>-0.35899396419272761</v>
      </c>
      <c r="C5588" s="11">
        <v>0.15139796015435336</v>
      </c>
      <c r="D5588" s="3">
        <f>B5588*Dashboard!$D$11*Dashboard!$D$10*SQRT(Dashboard!$D$12/365)</f>
        <v>-89131.655621582686</v>
      </c>
      <c r="E5588" s="3">
        <f>IF(Dashboard!$I$3,C5588*Dashboard!$E$11*Dashboard!$E$10*SQRT(Dashboard!$D$12/365),0)</f>
        <v>75178.706007677712</v>
      </c>
      <c r="F5588" s="3">
        <f>D5588+IF(Dashboard!$I$3,E5588,0)</f>
        <v>-13952.949613904973</v>
      </c>
      <c r="G5588" s="3">
        <f>IF(Dashboard!$I$4, ('Lookups and Calculations'!$F$9) / (1 - 'Lookups and Calculations'!$F$10), 'Lookups and Calculations'!$F$9)</f>
        <v>1951878.888340465</v>
      </c>
      <c r="H5588" s="12">
        <f t="shared" si="174"/>
        <v>0</v>
      </c>
      <c r="I5588" s="12">
        <f t="shared" si="175"/>
        <v>0</v>
      </c>
      <c r="J5588" s="13">
        <f>(1 - Dashboard!$I$9) * H5588 * Dashboard!$I$8 * 'Lookups and Calculations'!$F$12</f>
        <v>0</v>
      </c>
      <c r="K5588" s="12">
        <f>(1 - Dashboard!$I$11) * I5588 * Dashboard!$I$10 * 'Lookups and Calculations'!$F$12</f>
        <v>0</v>
      </c>
      <c r="L5588" s="12">
        <f>(H5588 - I5588) * Dashboard!$I$13 * (Dashboard!$D$12 / 365) * 'Lookups and Calculations'!$F$12</f>
        <v>0</v>
      </c>
      <c r="M5588" s="3">
        <f>(G5588*2) * Dashboard!$I$13 * (Dashboard!$D$12 / 365) * 'Lookups and Calculations'!$F$12</f>
        <v>1602.0878730267946</v>
      </c>
      <c r="N5588" s="12">
        <f>H5588 * Dashboard!$I$14 * Dashboard!$I$15 * (Dashboard!$D$12 / 365) * 'Lookups and Calculations'!$F$12</f>
        <v>0</v>
      </c>
    </row>
    <row r="5589" spans="1:14" x14ac:dyDescent="0.35">
      <c r="A5589" s="2">
        <v>5588</v>
      </c>
      <c r="B5589" s="11">
        <v>0.77482178931737156</v>
      </c>
      <c r="C5589" s="11">
        <v>-1.3327718169946097</v>
      </c>
      <c r="D5589" s="3">
        <f>B5589*Dashboard!$D$11*Dashboard!$D$10*SQRT(Dashboard!$D$12/365)</f>
        <v>192374.122636944</v>
      </c>
      <c r="E5589" s="3">
        <f>IF(Dashboard!$I$3,C5589*Dashboard!$E$11*Dashboard!$E$10*SQRT(Dashboard!$D$12/365),0)</f>
        <v>-661805.88234480994</v>
      </c>
      <c r="F5589" s="3">
        <f>D5589+IF(Dashboard!$I$3,E5589,0)</f>
        <v>-469431.75970786595</v>
      </c>
      <c r="G5589" s="3">
        <f>IF(Dashboard!$I$4, ('Lookups and Calculations'!$F$9) / (1 - 'Lookups and Calculations'!$F$10), 'Lookups and Calculations'!$F$9)</f>
        <v>1951878.888340465</v>
      </c>
      <c r="H5589" s="12">
        <f t="shared" si="174"/>
        <v>0</v>
      </c>
      <c r="I5589" s="12">
        <f t="shared" si="175"/>
        <v>0</v>
      </c>
      <c r="J5589" s="13">
        <f>(1 - Dashboard!$I$9) * H5589 * Dashboard!$I$8 * 'Lookups and Calculations'!$F$12</f>
        <v>0</v>
      </c>
      <c r="K5589" s="12">
        <f>(1 - Dashboard!$I$11) * I5589 * Dashboard!$I$10 * 'Lookups and Calculations'!$F$12</f>
        <v>0</v>
      </c>
      <c r="L5589" s="12">
        <f>(H5589 - I5589) * Dashboard!$I$13 * (Dashboard!$D$12 / 365) * 'Lookups and Calculations'!$F$12</f>
        <v>0</v>
      </c>
      <c r="M5589" s="3">
        <f>(G5589*2) * Dashboard!$I$13 * (Dashboard!$D$12 / 365) * 'Lookups and Calculations'!$F$12</f>
        <v>1602.0878730267946</v>
      </c>
      <c r="N5589" s="12">
        <f>H5589 * Dashboard!$I$14 * Dashboard!$I$15 * (Dashboard!$D$12 / 365) * 'Lookups and Calculations'!$F$12</f>
        <v>0</v>
      </c>
    </row>
    <row r="5590" spans="1:14" x14ac:dyDescent="0.35">
      <c r="A5590" s="2">
        <v>5589</v>
      </c>
      <c r="B5590" s="11">
        <v>1.4770779046648252</v>
      </c>
      <c r="C5590" s="11">
        <v>-1.7538924451231974</v>
      </c>
      <c r="D5590" s="3">
        <f>B5590*Dashboard!$D$11*Dashboard!$D$10*SQRT(Dashboard!$D$12/365)</f>
        <v>366731.51154751697</v>
      </c>
      <c r="E5590" s="3">
        <f>IF(Dashboard!$I$3,C5590*Dashboard!$E$11*Dashboard!$E$10*SQRT(Dashboard!$D$12/365),0)</f>
        <v>-870919.02933549823</v>
      </c>
      <c r="F5590" s="3">
        <f>D5590+IF(Dashboard!$I$3,E5590,0)</f>
        <v>-504187.51778798125</v>
      </c>
      <c r="G5590" s="3">
        <f>IF(Dashboard!$I$4, ('Lookups and Calculations'!$F$9) / (1 - 'Lookups and Calculations'!$F$10), 'Lookups and Calculations'!$F$9)</f>
        <v>1951878.888340465</v>
      </c>
      <c r="H5590" s="12">
        <f t="shared" si="174"/>
        <v>0</v>
      </c>
      <c r="I5590" s="12">
        <f t="shared" si="175"/>
        <v>0</v>
      </c>
      <c r="J5590" s="13">
        <f>(1 - Dashboard!$I$9) * H5590 * Dashboard!$I$8 * 'Lookups and Calculations'!$F$12</f>
        <v>0</v>
      </c>
      <c r="K5590" s="12">
        <f>(1 - Dashboard!$I$11) * I5590 * Dashboard!$I$10 * 'Lookups and Calculations'!$F$12</f>
        <v>0</v>
      </c>
      <c r="L5590" s="12">
        <f>(H5590 - I5590) * Dashboard!$I$13 * (Dashboard!$D$12 / 365) * 'Lookups and Calculations'!$F$12</f>
        <v>0</v>
      </c>
      <c r="M5590" s="3">
        <f>(G5590*2) * Dashboard!$I$13 * (Dashboard!$D$12 / 365) * 'Lookups and Calculations'!$F$12</f>
        <v>1602.0878730267946</v>
      </c>
      <c r="N5590" s="12">
        <f>H5590 * Dashboard!$I$14 * Dashboard!$I$15 * (Dashboard!$D$12 / 365) * 'Lookups and Calculations'!$F$12</f>
        <v>0</v>
      </c>
    </row>
    <row r="5591" spans="1:14" x14ac:dyDescent="0.35">
      <c r="A5591" s="2">
        <v>5590</v>
      </c>
      <c r="B5591" s="11">
        <v>-2.0518951977574265</v>
      </c>
      <c r="C5591" s="11">
        <v>0.2260804381881526</v>
      </c>
      <c r="D5591" s="3">
        <f>B5591*Dashboard!$D$11*Dashboard!$D$10*SQRT(Dashboard!$D$12/365)</f>
        <v>-509448.16453768988</v>
      </c>
      <c r="E5591" s="3">
        <f>IF(Dashboard!$I$3,C5591*Dashboard!$E$11*Dashboard!$E$10*SQRT(Dashboard!$D$12/365),0)</f>
        <v>112263.30116539124</v>
      </c>
      <c r="F5591" s="3">
        <f>D5591+IF(Dashboard!$I$3,E5591,0)</f>
        <v>-397184.86337229866</v>
      </c>
      <c r="G5591" s="3">
        <f>IF(Dashboard!$I$4, ('Lookups and Calculations'!$F$9) / (1 - 'Lookups and Calculations'!$F$10), 'Lookups and Calculations'!$F$9)</f>
        <v>1951878.888340465</v>
      </c>
      <c r="H5591" s="12">
        <f t="shared" si="174"/>
        <v>0</v>
      </c>
      <c r="I5591" s="12">
        <f t="shared" si="175"/>
        <v>0</v>
      </c>
      <c r="J5591" s="13">
        <f>(1 - Dashboard!$I$9) * H5591 * Dashboard!$I$8 * 'Lookups and Calculations'!$F$12</f>
        <v>0</v>
      </c>
      <c r="K5591" s="12">
        <f>(1 - Dashboard!$I$11) * I5591 * Dashboard!$I$10 * 'Lookups and Calculations'!$F$12</f>
        <v>0</v>
      </c>
      <c r="L5591" s="12">
        <f>(H5591 - I5591) * Dashboard!$I$13 * (Dashboard!$D$12 / 365) * 'Lookups and Calculations'!$F$12</f>
        <v>0</v>
      </c>
      <c r="M5591" s="3">
        <f>(G5591*2) * Dashboard!$I$13 * (Dashboard!$D$12 / 365) * 'Lookups and Calculations'!$F$12</f>
        <v>1602.0878730267946</v>
      </c>
      <c r="N5591" s="12">
        <f>H5591 * Dashboard!$I$14 * Dashboard!$I$15 * (Dashboard!$D$12 / 365) * 'Lookups and Calculations'!$F$12</f>
        <v>0</v>
      </c>
    </row>
    <row r="5592" spans="1:14" x14ac:dyDescent="0.35">
      <c r="A5592" s="2">
        <v>5591</v>
      </c>
      <c r="B5592" s="11">
        <v>-1.7792719137412931</v>
      </c>
      <c r="C5592" s="11">
        <v>-0.98615053583268897</v>
      </c>
      <c r="D5592" s="3">
        <f>B5592*Dashboard!$D$11*Dashboard!$D$10*SQRT(Dashboard!$D$12/365)</f>
        <v>-441760.77397112956</v>
      </c>
      <c r="E5592" s="3">
        <f>IF(Dashboard!$I$3,C5592*Dashboard!$E$11*Dashboard!$E$10*SQRT(Dashboard!$D$12/365),0)</f>
        <v>-489686.39430210833</v>
      </c>
      <c r="F5592" s="3">
        <f>D5592+IF(Dashboard!$I$3,E5592,0)</f>
        <v>-931447.16827323788</v>
      </c>
      <c r="G5592" s="3">
        <f>IF(Dashboard!$I$4, ('Lookups and Calculations'!$F$9) / (1 - 'Lookups and Calculations'!$F$10), 'Lookups and Calculations'!$F$9)</f>
        <v>1951878.888340465</v>
      </c>
      <c r="H5592" s="12">
        <f t="shared" si="174"/>
        <v>0</v>
      </c>
      <c r="I5592" s="12">
        <f t="shared" si="175"/>
        <v>0</v>
      </c>
      <c r="J5592" s="13">
        <f>(1 - Dashboard!$I$9) * H5592 * Dashboard!$I$8 * 'Lookups and Calculations'!$F$12</f>
        <v>0</v>
      </c>
      <c r="K5592" s="12">
        <f>(1 - Dashboard!$I$11) * I5592 * Dashboard!$I$10 * 'Lookups and Calculations'!$F$12</f>
        <v>0</v>
      </c>
      <c r="L5592" s="12">
        <f>(H5592 - I5592) * Dashboard!$I$13 * (Dashboard!$D$12 / 365) * 'Lookups and Calculations'!$F$12</f>
        <v>0</v>
      </c>
      <c r="M5592" s="3">
        <f>(G5592*2) * Dashboard!$I$13 * (Dashboard!$D$12 / 365) * 'Lookups and Calculations'!$F$12</f>
        <v>1602.0878730267946</v>
      </c>
      <c r="N5592" s="12">
        <f>H5592 * Dashboard!$I$14 * Dashboard!$I$15 * (Dashboard!$D$12 / 365) * 'Lookups and Calculations'!$F$12</f>
        <v>0</v>
      </c>
    </row>
    <row r="5593" spans="1:14" x14ac:dyDescent="0.35">
      <c r="A5593" s="2">
        <v>5592</v>
      </c>
      <c r="B5593" s="11">
        <v>0.17493393021337272</v>
      </c>
      <c r="C5593" s="11">
        <v>-0.14433398880236967</v>
      </c>
      <c r="D5593" s="3">
        <f>B5593*Dashboard!$D$11*Dashboard!$D$10*SQRT(Dashboard!$D$12/365)</f>
        <v>43432.905228282885</v>
      </c>
      <c r="E5593" s="3">
        <f>IF(Dashboard!$I$3,C5593*Dashboard!$E$11*Dashboard!$E$10*SQRT(Dashboard!$D$12/365),0)</f>
        <v>-71670.995434985627</v>
      </c>
      <c r="F5593" s="3">
        <f>D5593+IF(Dashboard!$I$3,E5593,0)</f>
        <v>-28238.090206702742</v>
      </c>
      <c r="G5593" s="3">
        <f>IF(Dashboard!$I$4, ('Lookups and Calculations'!$F$9) / (1 - 'Lookups and Calculations'!$F$10), 'Lookups and Calculations'!$F$9)</f>
        <v>1951878.888340465</v>
      </c>
      <c r="H5593" s="12">
        <f t="shared" si="174"/>
        <v>0</v>
      </c>
      <c r="I5593" s="12">
        <f t="shared" si="175"/>
        <v>0</v>
      </c>
      <c r="J5593" s="13">
        <f>(1 - Dashboard!$I$9) * H5593 * Dashboard!$I$8 * 'Lookups and Calculations'!$F$12</f>
        <v>0</v>
      </c>
      <c r="K5593" s="12">
        <f>(1 - Dashboard!$I$11) * I5593 * Dashboard!$I$10 * 'Lookups and Calculations'!$F$12</f>
        <v>0</v>
      </c>
      <c r="L5593" s="12">
        <f>(H5593 - I5593) * Dashboard!$I$13 * (Dashboard!$D$12 / 365) * 'Lookups and Calculations'!$F$12</f>
        <v>0</v>
      </c>
      <c r="M5593" s="3">
        <f>(G5593*2) * Dashboard!$I$13 * (Dashboard!$D$12 / 365) * 'Lookups and Calculations'!$F$12</f>
        <v>1602.0878730267946</v>
      </c>
      <c r="N5593" s="12">
        <f>H5593 * Dashboard!$I$14 * Dashboard!$I$15 * (Dashboard!$D$12 / 365) * 'Lookups and Calculations'!$F$12</f>
        <v>0</v>
      </c>
    </row>
    <row r="5594" spans="1:14" x14ac:dyDescent="0.35">
      <c r="A5594" s="2">
        <v>5593</v>
      </c>
      <c r="B5594" s="11">
        <v>-0.75751033278345437</v>
      </c>
      <c r="C5594" s="11">
        <v>0.28634349308500101</v>
      </c>
      <c r="D5594" s="3">
        <f>B5594*Dashboard!$D$11*Dashboard!$D$10*SQRT(Dashboard!$D$12/365)</f>
        <v>-188076.00362661786</v>
      </c>
      <c r="E5594" s="3">
        <f>IF(Dashboard!$I$3,C5594*Dashboard!$E$11*Dashboard!$E$10*SQRT(Dashboard!$D$12/365),0)</f>
        <v>142187.73662407097</v>
      </c>
      <c r="F5594" s="3">
        <f>D5594+IF(Dashboard!$I$3,E5594,0)</f>
        <v>-45888.267002546898</v>
      </c>
      <c r="G5594" s="3">
        <f>IF(Dashboard!$I$4, ('Lookups and Calculations'!$F$9) / (1 - 'Lookups and Calculations'!$F$10), 'Lookups and Calculations'!$F$9)</f>
        <v>1951878.888340465</v>
      </c>
      <c r="H5594" s="12">
        <f t="shared" si="174"/>
        <v>0</v>
      </c>
      <c r="I5594" s="12">
        <f t="shared" si="175"/>
        <v>0</v>
      </c>
      <c r="J5594" s="13">
        <f>(1 - Dashboard!$I$9) * H5594 * Dashboard!$I$8 * 'Lookups and Calculations'!$F$12</f>
        <v>0</v>
      </c>
      <c r="K5594" s="12">
        <f>(1 - Dashboard!$I$11) * I5594 * Dashboard!$I$10 * 'Lookups and Calculations'!$F$12</f>
        <v>0</v>
      </c>
      <c r="L5594" s="12">
        <f>(H5594 - I5594) * Dashboard!$I$13 * (Dashboard!$D$12 / 365) * 'Lookups and Calculations'!$F$12</f>
        <v>0</v>
      </c>
      <c r="M5594" s="3">
        <f>(G5594*2) * Dashboard!$I$13 * (Dashboard!$D$12 / 365) * 'Lookups and Calculations'!$F$12</f>
        <v>1602.0878730267946</v>
      </c>
      <c r="N5594" s="12">
        <f>H5594 * Dashboard!$I$14 * Dashboard!$I$15 * (Dashboard!$D$12 / 365) * 'Lookups and Calculations'!$F$12</f>
        <v>0</v>
      </c>
    </row>
    <row r="5595" spans="1:14" x14ac:dyDescent="0.35">
      <c r="A5595" s="2">
        <v>5594</v>
      </c>
      <c r="B5595" s="11">
        <v>-0.16496265743349772</v>
      </c>
      <c r="C5595" s="11">
        <v>-0.13491905117262662</v>
      </c>
      <c r="D5595" s="3">
        <f>B5595*Dashboard!$D$11*Dashboard!$D$10*SQRT(Dashboard!$D$12/365)</f>
        <v>-40957.220007437369</v>
      </c>
      <c r="E5595" s="3">
        <f>IF(Dashboard!$I$3,C5595*Dashboard!$E$11*Dashboard!$E$10*SQRT(Dashboard!$D$12/365),0)</f>
        <v>-66995.880741066008</v>
      </c>
      <c r="F5595" s="3">
        <f>D5595+IF(Dashboard!$I$3,E5595,0)</f>
        <v>-107953.10074850338</v>
      </c>
      <c r="G5595" s="3">
        <f>IF(Dashboard!$I$4, ('Lookups and Calculations'!$F$9) / (1 - 'Lookups and Calculations'!$F$10), 'Lookups and Calculations'!$F$9)</f>
        <v>1951878.888340465</v>
      </c>
      <c r="H5595" s="12">
        <f t="shared" si="174"/>
        <v>0</v>
      </c>
      <c r="I5595" s="12">
        <f t="shared" si="175"/>
        <v>0</v>
      </c>
      <c r="J5595" s="13">
        <f>(1 - Dashboard!$I$9) * H5595 * Dashboard!$I$8 * 'Lookups and Calculations'!$F$12</f>
        <v>0</v>
      </c>
      <c r="K5595" s="12">
        <f>(1 - Dashboard!$I$11) * I5595 * Dashboard!$I$10 * 'Lookups and Calculations'!$F$12</f>
        <v>0</v>
      </c>
      <c r="L5595" s="12">
        <f>(H5595 - I5595) * Dashboard!$I$13 * (Dashboard!$D$12 / 365) * 'Lookups and Calculations'!$F$12</f>
        <v>0</v>
      </c>
      <c r="M5595" s="3">
        <f>(G5595*2) * Dashboard!$I$13 * (Dashboard!$D$12 / 365) * 'Lookups and Calculations'!$F$12</f>
        <v>1602.0878730267946</v>
      </c>
      <c r="N5595" s="12">
        <f>H5595 * Dashboard!$I$14 * Dashboard!$I$15 * (Dashboard!$D$12 / 365) * 'Lookups and Calculations'!$F$12</f>
        <v>0</v>
      </c>
    </row>
    <row r="5596" spans="1:14" x14ac:dyDescent="0.35">
      <c r="A5596" s="2">
        <v>5595</v>
      </c>
      <c r="B5596" s="11">
        <v>0.43049589734300953</v>
      </c>
      <c r="C5596" s="11">
        <v>-0.93089575288538917</v>
      </c>
      <c r="D5596" s="3">
        <f>B5596*Dashboard!$D$11*Dashboard!$D$10*SQRT(Dashboard!$D$12/365)</f>
        <v>106884.28189807056</v>
      </c>
      <c r="E5596" s="3">
        <f>IF(Dashboard!$I$3,C5596*Dashboard!$E$11*Dashboard!$E$10*SQRT(Dashboard!$D$12/365),0)</f>
        <v>-462248.88405772974</v>
      </c>
      <c r="F5596" s="3">
        <f>D5596+IF(Dashboard!$I$3,E5596,0)</f>
        <v>-355364.60215965915</v>
      </c>
      <c r="G5596" s="3">
        <f>IF(Dashboard!$I$4, ('Lookups and Calculations'!$F$9) / (1 - 'Lookups and Calculations'!$F$10), 'Lookups and Calculations'!$F$9)</f>
        <v>1951878.888340465</v>
      </c>
      <c r="H5596" s="12">
        <f t="shared" si="174"/>
        <v>0</v>
      </c>
      <c r="I5596" s="12">
        <f t="shared" si="175"/>
        <v>0</v>
      </c>
      <c r="J5596" s="13">
        <f>(1 - Dashboard!$I$9) * H5596 * Dashboard!$I$8 * 'Lookups and Calculations'!$F$12</f>
        <v>0</v>
      </c>
      <c r="K5596" s="12">
        <f>(1 - Dashboard!$I$11) * I5596 * Dashboard!$I$10 * 'Lookups and Calculations'!$F$12</f>
        <v>0</v>
      </c>
      <c r="L5596" s="12">
        <f>(H5596 - I5596) * Dashboard!$I$13 * (Dashboard!$D$12 / 365) * 'Lookups and Calculations'!$F$12</f>
        <v>0</v>
      </c>
      <c r="M5596" s="3">
        <f>(G5596*2) * Dashboard!$I$13 * (Dashboard!$D$12 / 365) * 'Lookups and Calculations'!$F$12</f>
        <v>1602.0878730267946</v>
      </c>
      <c r="N5596" s="12">
        <f>H5596 * Dashboard!$I$14 * Dashboard!$I$15 * (Dashboard!$D$12 / 365) * 'Lookups and Calculations'!$F$12</f>
        <v>0</v>
      </c>
    </row>
    <row r="5597" spans="1:14" x14ac:dyDescent="0.35">
      <c r="A5597" s="2">
        <v>5596</v>
      </c>
      <c r="B5597" s="11">
        <v>-0.45369233792379549</v>
      </c>
      <c r="C5597" s="11">
        <v>-0.57172018325684437</v>
      </c>
      <c r="D5597" s="3">
        <f>B5597*Dashboard!$D$11*Dashboard!$D$10*SQRT(Dashboard!$D$12/365)</f>
        <v>-112643.53514385258</v>
      </c>
      <c r="E5597" s="3">
        <f>IF(Dashboard!$I$3,C5597*Dashboard!$E$11*Dashboard!$E$10*SQRT(Dashboard!$D$12/365),0)</f>
        <v>-283895.39417771366</v>
      </c>
      <c r="F5597" s="3">
        <f>D5597+IF(Dashboard!$I$3,E5597,0)</f>
        <v>-396538.92932156625</v>
      </c>
      <c r="G5597" s="3">
        <f>IF(Dashboard!$I$4, ('Lookups and Calculations'!$F$9) / (1 - 'Lookups and Calculations'!$F$10), 'Lookups and Calculations'!$F$9)</f>
        <v>1951878.888340465</v>
      </c>
      <c r="H5597" s="12">
        <f t="shared" si="174"/>
        <v>0</v>
      </c>
      <c r="I5597" s="12">
        <f t="shared" si="175"/>
        <v>0</v>
      </c>
      <c r="J5597" s="13">
        <f>(1 - Dashboard!$I$9) * H5597 * Dashboard!$I$8 * 'Lookups and Calculations'!$F$12</f>
        <v>0</v>
      </c>
      <c r="K5597" s="12">
        <f>(1 - Dashboard!$I$11) * I5597 * Dashboard!$I$10 * 'Lookups and Calculations'!$F$12</f>
        <v>0</v>
      </c>
      <c r="L5597" s="12">
        <f>(H5597 - I5597) * Dashboard!$I$13 * (Dashboard!$D$12 / 365) * 'Lookups and Calculations'!$F$12</f>
        <v>0</v>
      </c>
      <c r="M5597" s="3">
        <f>(G5597*2) * Dashboard!$I$13 * (Dashboard!$D$12 / 365) * 'Lookups and Calculations'!$F$12</f>
        <v>1602.0878730267946</v>
      </c>
      <c r="N5597" s="12">
        <f>H5597 * Dashboard!$I$14 * Dashboard!$I$15 * (Dashboard!$D$12 / 365) * 'Lookups and Calculations'!$F$12</f>
        <v>0</v>
      </c>
    </row>
    <row r="5598" spans="1:14" x14ac:dyDescent="0.35">
      <c r="A5598" s="2">
        <v>5597</v>
      </c>
      <c r="B5598" s="11">
        <v>1.1612476180633402</v>
      </c>
      <c r="C5598" s="11">
        <v>0.31946218980686852</v>
      </c>
      <c r="D5598" s="3">
        <f>B5598*Dashboard!$D$11*Dashboard!$D$10*SQRT(Dashboard!$D$12/365)</f>
        <v>288316.61005040817</v>
      </c>
      <c r="E5598" s="3">
        <f>IF(Dashboard!$I$3,C5598*Dashboard!$E$11*Dashboard!$E$10*SQRT(Dashboard!$D$12/365),0)</f>
        <v>158633.27368198306</v>
      </c>
      <c r="F5598" s="3">
        <f>D5598+IF(Dashboard!$I$3,E5598,0)</f>
        <v>446949.88373239123</v>
      </c>
      <c r="G5598" s="3">
        <f>IF(Dashboard!$I$4, ('Lookups and Calculations'!$F$9) / (1 - 'Lookups and Calculations'!$F$10), 'Lookups and Calculations'!$F$9)</f>
        <v>1951878.888340465</v>
      </c>
      <c r="H5598" s="12">
        <f t="shared" si="174"/>
        <v>0</v>
      </c>
      <c r="I5598" s="12">
        <f t="shared" si="175"/>
        <v>0</v>
      </c>
      <c r="J5598" s="13">
        <f>(1 - Dashboard!$I$9) * H5598 * Dashboard!$I$8 * 'Lookups and Calculations'!$F$12</f>
        <v>0</v>
      </c>
      <c r="K5598" s="12">
        <f>(1 - Dashboard!$I$11) * I5598 * Dashboard!$I$10 * 'Lookups and Calculations'!$F$12</f>
        <v>0</v>
      </c>
      <c r="L5598" s="12">
        <f>(H5598 - I5598) * Dashboard!$I$13 * (Dashboard!$D$12 / 365) * 'Lookups and Calculations'!$F$12</f>
        <v>0</v>
      </c>
      <c r="M5598" s="3">
        <f>(G5598*2) * Dashboard!$I$13 * (Dashboard!$D$12 / 365) * 'Lookups and Calculations'!$F$12</f>
        <v>1602.0878730267946</v>
      </c>
      <c r="N5598" s="12">
        <f>H5598 * Dashboard!$I$14 * Dashboard!$I$15 * (Dashboard!$D$12 / 365) * 'Lookups and Calculations'!$F$12</f>
        <v>0</v>
      </c>
    </row>
    <row r="5599" spans="1:14" x14ac:dyDescent="0.35">
      <c r="A5599" s="2">
        <v>5598</v>
      </c>
      <c r="B5599" s="11">
        <v>2.1213538543885386</v>
      </c>
      <c r="C5599" s="11">
        <v>0.10385731527978562</v>
      </c>
      <c r="D5599" s="3">
        <f>B5599*Dashboard!$D$11*Dashboard!$D$10*SQRT(Dashboard!$D$12/365)</f>
        <v>526693.48251038545</v>
      </c>
      <c r="E5599" s="3">
        <f>IF(Dashboard!$I$3,C5599*Dashboard!$E$11*Dashboard!$E$10*SQRT(Dashboard!$D$12/365),0)</f>
        <v>51571.755419989961</v>
      </c>
      <c r="F5599" s="3">
        <f>D5599+IF(Dashboard!$I$3,E5599,0)</f>
        <v>578265.23793037538</v>
      </c>
      <c r="G5599" s="3">
        <f>IF(Dashboard!$I$4, ('Lookups and Calculations'!$F$9) / (1 - 'Lookups and Calculations'!$F$10), 'Lookups and Calculations'!$F$9)</f>
        <v>1951878.888340465</v>
      </c>
      <c r="H5599" s="12">
        <f t="shared" si="174"/>
        <v>0</v>
      </c>
      <c r="I5599" s="12">
        <f t="shared" si="175"/>
        <v>0</v>
      </c>
      <c r="J5599" s="13">
        <f>(1 - Dashboard!$I$9) * H5599 * Dashboard!$I$8 * 'Lookups and Calculations'!$F$12</f>
        <v>0</v>
      </c>
      <c r="K5599" s="12">
        <f>(1 - Dashboard!$I$11) * I5599 * Dashboard!$I$10 * 'Lookups and Calculations'!$F$12</f>
        <v>0</v>
      </c>
      <c r="L5599" s="12">
        <f>(H5599 - I5599) * Dashboard!$I$13 * (Dashboard!$D$12 / 365) * 'Lookups and Calculations'!$F$12</f>
        <v>0</v>
      </c>
      <c r="M5599" s="3">
        <f>(G5599*2) * Dashboard!$I$13 * (Dashboard!$D$12 / 365) * 'Lookups and Calculations'!$F$12</f>
        <v>1602.0878730267946</v>
      </c>
      <c r="N5599" s="12">
        <f>H5599 * Dashboard!$I$14 * Dashboard!$I$15 * (Dashboard!$D$12 / 365) * 'Lookups and Calculations'!$F$12</f>
        <v>0</v>
      </c>
    </row>
    <row r="5600" spans="1:14" x14ac:dyDescent="0.35">
      <c r="A5600" s="2">
        <v>5599</v>
      </c>
      <c r="B5600" s="11">
        <v>0.41069592669947413</v>
      </c>
      <c r="C5600" s="11">
        <v>1.0991491720109126</v>
      </c>
      <c r="D5600" s="3">
        <f>B5600*Dashboard!$D$11*Dashboard!$D$10*SQRT(Dashboard!$D$12/365)</f>
        <v>101968.31020844736</v>
      </c>
      <c r="E5600" s="3">
        <f>IF(Dashboard!$I$3,C5600*Dashboard!$E$11*Dashboard!$E$10*SQRT(Dashboard!$D$12/365),0)</f>
        <v>545797.39632518892</v>
      </c>
      <c r="F5600" s="3">
        <f>D5600+IF(Dashboard!$I$3,E5600,0)</f>
        <v>647765.70653363632</v>
      </c>
      <c r="G5600" s="3">
        <f>IF(Dashboard!$I$4, ('Lookups and Calculations'!$F$9) / (1 - 'Lookups and Calculations'!$F$10), 'Lookups and Calculations'!$F$9)</f>
        <v>1951878.888340465</v>
      </c>
      <c r="H5600" s="12">
        <f t="shared" si="174"/>
        <v>0</v>
      </c>
      <c r="I5600" s="12">
        <f t="shared" si="175"/>
        <v>0</v>
      </c>
      <c r="J5600" s="13">
        <f>(1 - Dashboard!$I$9) * H5600 * Dashboard!$I$8 * 'Lookups and Calculations'!$F$12</f>
        <v>0</v>
      </c>
      <c r="K5600" s="12">
        <f>(1 - Dashboard!$I$11) * I5600 * Dashboard!$I$10 * 'Lookups and Calculations'!$F$12</f>
        <v>0</v>
      </c>
      <c r="L5600" s="12">
        <f>(H5600 - I5600) * Dashboard!$I$13 * (Dashboard!$D$12 / 365) * 'Lookups and Calculations'!$F$12</f>
        <v>0</v>
      </c>
      <c r="M5600" s="3">
        <f>(G5600*2) * Dashboard!$I$13 * (Dashboard!$D$12 / 365) * 'Lookups and Calculations'!$F$12</f>
        <v>1602.0878730267946</v>
      </c>
      <c r="N5600" s="12">
        <f>H5600 * Dashboard!$I$14 * Dashboard!$I$15 * (Dashboard!$D$12 / 365) * 'Lookups and Calculations'!$F$12</f>
        <v>0</v>
      </c>
    </row>
    <row r="5601" spans="1:14" x14ac:dyDescent="0.35">
      <c r="A5601" s="2">
        <v>5600</v>
      </c>
      <c r="B5601" s="11">
        <v>0.70929462142672894</v>
      </c>
      <c r="C5601" s="11">
        <v>1.9528085490484539</v>
      </c>
      <c r="D5601" s="3">
        <f>B5601*Dashboard!$D$11*Dashboard!$D$10*SQRT(Dashboard!$D$12/365)</f>
        <v>176104.92163402445</v>
      </c>
      <c r="E5601" s="3">
        <f>IF(Dashboard!$I$3,C5601*Dashboard!$E$11*Dashboard!$E$10*SQRT(Dashboard!$D$12/365),0)</f>
        <v>969693.51270332793</v>
      </c>
      <c r="F5601" s="3">
        <f>D5601+IF(Dashboard!$I$3,E5601,0)</f>
        <v>1145798.4343373524</v>
      </c>
      <c r="G5601" s="3">
        <f>IF(Dashboard!$I$4, ('Lookups and Calculations'!$F$9) / (1 - 'Lookups and Calculations'!$F$10), 'Lookups and Calculations'!$F$9)</f>
        <v>1951878.888340465</v>
      </c>
      <c r="H5601" s="12">
        <f t="shared" si="174"/>
        <v>0</v>
      </c>
      <c r="I5601" s="12">
        <f t="shared" si="175"/>
        <v>0</v>
      </c>
      <c r="J5601" s="13">
        <f>(1 - Dashboard!$I$9) * H5601 * Dashboard!$I$8 * 'Lookups and Calculations'!$F$12</f>
        <v>0</v>
      </c>
      <c r="K5601" s="12">
        <f>(1 - Dashboard!$I$11) * I5601 * Dashboard!$I$10 * 'Lookups and Calculations'!$F$12</f>
        <v>0</v>
      </c>
      <c r="L5601" s="12">
        <f>(H5601 - I5601) * Dashboard!$I$13 * (Dashboard!$D$12 / 365) * 'Lookups and Calculations'!$F$12</f>
        <v>0</v>
      </c>
      <c r="M5601" s="3">
        <f>(G5601*2) * Dashboard!$I$13 * (Dashboard!$D$12 / 365) * 'Lookups and Calculations'!$F$12</f>
        <v>1602.0878730267946</v>
      </c>
      <c r="N5601" s="12">
        <f>H5601 * Dashboard!$I$14 * Dashboard!$I$15 * (Dashboard!$D$12 / 365) * 'Lookups and Calculations'!$F$12</f>
        <v>0</v>
      </c>
    </row>
    <row r="5602" spans="1:14" x14ac:dyDescent="0.35">
      <c r="A5602" s="2">
        <v>5601</v>
      </c>
      <c r="B5602" s="11">
        <v>-0.49824782347167401</v>
      </c>
      <c r="C5602" s="11">
        <v>-0.4779230524230425</v>
      </c>
      <c r="D5602" s="3">
        <f>B5602*Dashboard!$D$11*Dashboard!$D$10*SQRT(Dashboard!$D$12/365)</f>
        <v>-123705.84980654115</v>
      </c>
      <c r="E5602" s="3">
        <f>IF(Dashboard!$I$3,C5602*Dashboard!$E$11*Dashboard!$E$10*SQRT(Dashboard!$D$12/365),0)</f>
        <v>-237319.15949047692</v>
      </c>
      <c r="F5602" s="3">
        <f>D5602+IF(Dashboard!$I$3,E5602,0)</f>
        <v>-361025.00929701806</v>
      </c>
      <c r="G5602" s="3">
        <f>IF(Dashboard!$I$4, ('Lookups and Calculations'!$F$9) / (1 - 'Lookups and Calculations'!$F$10), 'Lookups and Calculations'!$F$9)</f>
        <v>1951878.888340465</v>
      </c>
      <c r="H5602" s="12">
        <f t="shared" si="174"/>
        <v>0</v>
      </c>
      <c r="I5602" s="12">
        <f t="shared" si="175"/>
        <v>0</v>
      </c>
      <c r="J5602" s="13">
        <f>(1 - Dashboard!$I$9) * H5602 * Dashboard!$I$8 * 'Lookups and Calculations'!$F$12</f>
        <v>0</v>
      </c>
      <c r="K5602" s="12">
        <f>(1 - Dashboard!$I$11) * I5602 * Dashboard!$I$10 * 'Lookups and Calculations'!$F$12</f>
        <v>0</v>
      </c>
      <c r="L5602" s="12">
        <f>(H5602 - I5602) * Dashboard!$I$13 * (Dashboard!$D$12 / 365) * 'Lookups and Calculations'!$F$12</f>
        <v>0</v>
      </c>
      <c r="M5602" s="3">
        <f>(G5602*2) * Dashboard!$I$13 * (Dashboard!$D$12 / 365) * 'Lookups and Calculations'!$F$12</f>
        <v>1602.0878730267946</v>
      </c>
      <c r="N5602" s="12">
        <f>H5602 * Dashboard!$I$14 * Dashboard!$I$15 * (Dashboard!$D$12 / 365) * 'Lookups and Calculations'!$F$12</f>
        <v>0</v>
      </c>
    </row>
    <row r="5603" spans="1:14" x14ac:dyDescent="0.35">
      <c r="A5603" s="2">
        <v>5602</v>
      </c>
      <c r="B5603" s="11">
        <v>-0.12696710826727972</v>
      </c>
      <c r="C5603" s="11">
        <v>-1.987768221454677</v>
      </c>
      <c r="D5603" s="3">
        <f>B5603*Dashboard!$D$11*Dashboard!$D$10*SQRT(Dashboard!$D$12/365)</f>
        <v>-31523.617938244526</v>
      </c>
      <c r="E5603" s="3">
        <f>IF(Dashboard!$I$3,C5603*Dashboard!$E$11*Dashboard!$E$10*SQRT(Dashboard!$D$12/365),0)</f>
        <v>-987053.21115152794</v>
      </c>
      <c r="F5603" s="3">
        <f>D5603+IF(Dashboard!$I$3,E5603,0)</f>
        <v>-1018576.8290897724</v>
      </c>
      <c r="G5603" s="3">
        <f>IF(Dashboard!$I$4, ('Lookups and Calculations'!$F$9) / (1 - 'Lookups and Calculations'!$F$10), 'Lookups and Calculations'!$F$9)</f>
        <v>1951878.888340465</v>
      </c>
      <c r="H5603" s="12">
        <f t="shared" si="174"/>
        <v>0</v>
      </c>
      <c r="I5603" s="12">
        <f t="shared" si="175"/>
        <v>0</v>
      </c>
      <c r="J5603" s="13">
        <f>(1 - Dashboard!$I$9) * H5603 * Dashboard!$I$8 * 'Lookups and Calculations'!$F$12</f>
        <v>0</v>
      </c>
      <c r="K5603" s="12">
        <f>(1 - Dashboard!$I$11) * I5603 * Dashboard!$I$10 * 'Lookups and Calculations'!$F$12</f>
        <v>0</v>
      </c>
      <c r="L5603" s="12">
        <f>(H5603 - I5603) * Dashboard!$I$13 * (Dashboard!$D$12 / 365) * 'Lookups and Calculations'!$F$12</f>
        <v>0</v>
      </c>
      <c r="M5603" s="3">
        <f>(G5603*2) * Dashboard!$I$13 * (Dashboard!$D$12 / 365) * 'Lookups and Calculations'!$F$12</f>
        <v>1602.0878730267946</v>
      </c>
      <c r="N5603" s="12">
        <f>H5603 * Dashboard!$I$14 * Dashboard!$I$15 * (Dashboard!$D$12 / 365) * 'Lookups and Calculations'!$F$12</f>
        <v>0</v>
      </c>
    </row>
    <row r="5604" spans="1:14" x14ac:dyDescent="0.35">
      <c r="A5604" s="2">
        <v>5603</v>
      </c>
      <c r="B5604" s="11">
        <v>-1.4823062922720629</v>
      </c>
      <c r="C5604" s="11">
        <v>0.16860394275914378</v>
      </c>
      <c r="D5604" s="3">
        <f>B5604*Dashboard!$D$11*Dashboard!$D$10*SQRT(Dashboard!$D$12/365)</f>
        <v>-368029.62485901063</v>
      </c>
      <c r="E5604" s="3">
        <f>IF(Dashboard!$I$3,C5604*Dashboard!$E$11*Dashboard!$E$10*SQRT(Dashboard!$D$12/365),0)</f>
        <v>83722.569521426383</v>
      </c>
      <c r="F5604" s="3">
        <f>D5604+IF(Dashboard!$I$3,E5604,0)</f>
        <v>-284307.05533758423</v>
      </c>
      <c r="G5604" s="3">
        <f>IF(Dashboard!$I$4, ('Lookups and Calculations'!$F$9) / (1 - 'Lookups and Calculations'!$F$10), 'Lookups and Calculations'!$F$9)</f>
        <v>1951878.888340465</v>
      </c>
      <c r="H5604" s="12">
        <f t="shared" si="174"/>
        <v>0</v>
      </c>
      <c r="I5604" s="12">
        <f t="shared" si="175"/>
        <v>0</v>
      </c>
      <c r="J5604" s="13">
        <f>(1 - Dashboard!$I$9) * H5604 * Dashboard!$I$8 * 'Lookups and Calculations'!$F$12</f>
        <v>0</v>
      </c>
      <c r="K5604" s="12">
        <f>(1 - Dashboard!$I$11) * I5604 * Dashboard!$I$10 * 'Lookups and Calculations'!$F$12</f>
        <v>0</v>
      </c>
      <c r="L5604" s="12">
        <f>(H5604 - I5604) * Dashboard!$I$13 * (Dashboard!$D$12 / 365) * 'Lookups and Calculations'!$F$12</f>
        <v>0</v>
      </c>
      <c r="M5604" s="3">
        <f>(G5604*2) * Dashboard!$I$13 * (Dashboard!$D$12 / 365) * 'Lookups and Calculations'!$F$12</f>
        <v>1602.0878730267946</v>
      </c>
      <c r="N5604" s="12">
        <f>H5604 * Dashboard!$I$14 * Dashboard!$I$15 * (Dashboard!$D$12 / 365) * 'Lookups and Calculations'!$F$12</f>
        <v>0</v>
      </c>
    </row>
    <row r="5605" spans="1:14" x14ac:dyDescent="0.35">
      <c r="A5605" s="2">
        <v>5604</v>
      </c>
      <c r="B5605" s="11">
        <v>-0.36876832017658412</v>
      </c>
      <c r="C5605" s="11">
        <v>0.19697356004714917</v>
      </c>
      <c r="D5605" s="3">
        <f>B5605*Dashboard!$D$11*Dashboard!$D$10*SQRT(Dashboard!$D$12/365)</f>
        <v>-91558.449992443318</v>
      </c>
      <c r="E5605" s="3">
        <f>IF(Dashboard!$I$3,C5605*Dashboard!$E$11*Dashboard!$E$10*SQRT(Dashboard!$D$12/365),0)</f>
        <v>97809.88691639567</v>
      </c>
      <c r="F5605" s="3">
        <f>D5605+IF(Dashboard!$I$3,E5605,0)</f>
        <v>6251.4369239523512</v>
      </c>
      <c r="G5605" s="3">
        <f>IF(Dashboard!$I$4, ('Lookups and Calculations'!$F$9) / (1 - 'Lookups and Calculations'!$F$10), 'Lookups and Calculations'!$F$9)</f>
        <v>1951878.888340465</v>
      </c>
      <c r="H5605" s="12">
        <f t="shared" si="174"/>
        <v>0</v>
      </c>
      <c r="I5605" s="12">
        <f t="shared" si="175"/>
        <v>0</v>
      </c>
      <c r="J5605" s="13">
        <f>(1 - Dashboard!$I$9) * H5605 * Dashboard!$I$8 * 'Lookups and Calculations'!$F$12</f>
        <v>0</v>
      </c>
      <c r="K5605" s="12">
        <f>(1 - Dashboard!$I$11) * I5605 * Dashboard!$I$10 * 'Lookups and Calculations'!$F$12</f>
        <v>0</v>
      </c>
      <c r="L5605" s="12">
        <f>(H5605 - I5605) * Dashboard!$I$13 * (Dashboard!$D$12 / 365) * 'Lookups and Calculations'!$F$12</f>
        <v>0</v>
      </c>
      <c r="M5605" s="3">
        <f>(G5605*2) * Dashboard!$I$13 * (Dashboard!$D$12 / 365) * 'Lookups and Calculations'!$F$12</f>
        <v>1602.0878730267946</v>
      </c>
      <c r="N5605" s="12">
        <f>H5605 * Dashboard!$I$14 * Dashboard!$I$15 * (Dashboard!$D$12 / 365) * 'Lookups and Calculations'!$F$12</f>
        <v>0</v>
      </c>
    </row>
    <row r="5606" spans="1:14" x14ac:dyDescent="0.35">
      <c r="A5606" s="2">
        <v>5605</v>
      </c>
      <c r="B5606" s="11">
        <v>0.95885116586633745</v>
      </c>
      <c r="C5606" s="11">
        <v>-0.66599060027467438</v>
      </c>
      <c r="D5606" s="3">
        <f>B5606*Dashboard!$D$11*Dashboard!$D$10*SQRT(Dashboard!$D$12/365)</f>
        <v>238065.261349268</v>
      </c>
      <c r="E5606" s="3">
        <f>IF(Dashboard!$I$3,C5606*Dashboard!$E$11*Dashboard!$E$10*SQRT(Dashboard!$D$12/365),0)</f>
        <v>-330706.64552468783</v>
      </c>
      <c r="F5606" s="3">
        <f>D5606+IF(Dashboard!$I$3,E5606,0)</f>
        <v>-92641.384175419837</v>
      </c>
      <c r="G5606" s="3">
        <f>IF(Dashboard!$I$4, ('Lookups and Calculations'!$F$9) / (1 - 'Lookups and Calculations'!$F$10), 'Lookups and Calculations'!$F$9)</f>
        <v>1951878.888340465</v>
      </c>
      <c r="H5606" s="12">
        <f t="shared" si="174"/>
        <v>0</v>
      </c>
      <c r="I5606" s="12">
        <f t="shared" si="175"/>
        <v>0</v>
      </c>
      <c r="J5606" s="13">
        <f>(1 - Dashboard!$I$9) * H5606 * Dashboard!$I$8 * 'Lookups and Calculations'!$F$12</f>
        <v>0</v>
      </c>
      <c r="K5606" s="12">
        <f>(1 - Dashboard!$I$11) * I5606 * Dashboard!$I$10 * 'Lookups and Calculations'!$F$12</f>
        <v>0</v>
      </c>
      <c r="L5606" s="12">
        <f>(H5606 - I5606) * Dashboard!$I$13 * (Dashboard!$D$12 / 365) * 'Lookups and Calculations'!$F$12</f>
        <v>0</v>
      </c>
      <c r="M5606" s="3">
        <f>(G5606*2) * Dashboard!$I$13 * (Dashboard!$D$12 / 365) * 'Lookups and Calculations'!$F$12</f>
        <v>1602.0878730267946</v>
      </c>
      <c r="N5606" s="12">
        <f>H5606 * Dashboard!$I$14 * Dashboard!$I$15 * (Dashboard!$D$12 / 365) * 'Lookups and Calculations'!$F$12</f>
        <v>0</v>
      </c>
    </row>
    <row r="5607" spans="1:14" x14ac:dyDescent="0.35">
      <c r="A5607" s="2">
        <v>5606</v>
      </c>
      <c r="B5607" s="11">
        <v>0.34005061443159607</v>
      </c>
      <c r="C5607" s="11">
        <v>2.5470808161195024</v>
      </c>
      <c r="D5607" s="3">
        <f>B5607*Dashboard!$D$11*Dashboard!$D$10*SQRT(Dashboard!$D$12/365)</f>
        <v>84428.367277932673</v>
      </c>
      <c r="E5607" s="3">
        <f>IF(Dashboard!$I$3,C5607*Dashboard!$E$11*Dashboard!$E$10*SQRT(Dashboard!$D$12/365),0)</f>
        <v>1264787.4492999751</v>
      </c>
      <c r="F5607" s="3">
        <f>D5607+IF(Dashboard!$I$3,E5607,0)</f>
        <v>1349215.8165779077</v>
      </c>
      <c r="G5607" s="3">
        <f>IF(Dashboard!$I$4, ('Lookups and Calculations'!$F$9) / (1 - 'Lookups and Calculations'!$F$10), 'Lookups and Calculations'!$F$9)</f>
        <v>1951878.888340465</v>
      </c>
      <c r="H5607" s="12">
        <f t="shared" si="174"/>
        <v>0</v>
      </c>
      <c r="I5607" s="12">
        <f t="shared" si="175"/>
        <v>0</v>
      </c>
      <c r="J5607" s="13">
        <f>(1 - Dashboard!$I$9) * H5607 * Dashboard!$I$8 * 'Lookups and Calculations'!$F$12</f>
        <v>0</v>
      </c>
      <c r="K5607" s="12">
        <f>(1 - Dashboard!$I$11) * I5607 * Dashboard!$I$10 * 'Lookups and Calculations'!$F$12</f>
        <v>0</v>
      </c>
      <c r="L5607" s="12">
        <f>(H5607 - I5607) * Dashboard!$I$13 * (Dashboard!$D$12 / 365) * 'Lookups and Calculations'!$F$12</f>
        <v>0</v>
      </c>
      <c r="M5607" s="3">
        <f>(G5607*2) * Dashboard!$I$13 * (Dashboard!$D$12 / 365) * 'Lookups and Calculations'!$F$12</f>
        <v>1602.0878730267946</v>
      </c>
      <c r="N5607" s="12">
        <f>H5607 * Dashboard!$I$14 * Dashboard!$I$15 * (Dashboard!$D$12 / 365) * 'Lookups and Calculations'!$F$12</f>
        <v>0</v>
      </c>
    </row>
    <row r="5608" spans="1:14" x14ac:dyDescent="0.35">
      <c r="A5608" s="2">
        <v>5607</v>
      </c>
      <c r="B5608" s="11">
        <v>-1.342224086859946</v>
      </c>
      <c r="C5608" s="11">
        <v>-0.83165088445615032</v>
      </c>
      <c r="D5608" s="3">
        <f>B5608*Dashboard!$D$11*Dashboard!$D$10*SQRT(Dashboard!$D$12/365)</f>
        <v>-333249.76743276825</v>
      </c>
      <c r="E5608" s="3">
        <f>IF(Dashboard!$I$3,C5608*Dashboard!$E$11*Dashboard!$E$10*SQRT(Dashboard!$D$12/365),0)</f>
        <v>-412967.50154236652</v>
      </c>
      <c r="F5608" s="3">
        <f>D5608+IF(Dashboard!$I$3,E5608,0)</f>
        <v>-746217.26897513471</v>
      </c>
      <c r="G5608" s="3">
        <f>IF(Dashboard!$I$4, ('Lookups and Calculations'!$F$9) / (1 - 'Lookups and Calculations'!$F$10), 'Lookups and Calculations'!$F$9)</f>
        <v>1951878.888340465</v>
      </c>
      <c r="H5608" s="12">
        <f t="shared" si="174"/>
        <v>0</v>
      </c>
      <c r="I5608" s="12">
        <f t="shared" si="175"/>
        <v>0</v>
      </c>
      <c r="J5608" s="13">
        <f>(1 - Dashboard!$I$9) * H5608 * Dashboard!$I$8 * 'Lookups and Calculations'!$F$12</f>
        <v>0</v>
      </c>
      <c r="K5608" s="12">
        <f>(1 - Dashboard!$I$11) * I5608 * Dashboard!$I$10 * 'Lookups and Calculations'!$F$12</f>
        <v>0</v>
      </c>
      <c r="L5608" s="12">
        <f>(H5608 - I5608) * Dashboard!$I$13 * (Dashboard!$D$12 / 365) * 'Lookups and Calculations'!$F$12</f>
        <v>0</v>
      </c>
      <c r="M5608" s="3">
        <f>(G5608*2) * Dashboard!$I$13 * (Dashboard!$D$12 / 365) * 'Lookups and Calculations'!$F$12</f>
        <v>1602.0878730267946</v>
      </c>
      <c r="N5608" s="12">
        <f>H5608 * Dashboard!$I$14 * Dashboard!$I$15 * (Dashboard!$D$12 / 365) * 'Lookups and Calculations'!$F$12</f>
        <v>0</v>
      </c>
    </row>
    <row r="5609" spans="1:14" x14ac:dyDescent="0.35">
      <c r="A5609" s="2">
        <v>5608</v>
      </c>
      <c r="B5609" s="11">
        <v>1.0595142362601448</v>
      </c>
      <c r="C5609" s="11">
        <v>-0.35749630598369453</v>
      </c>
      <c r="D5609" s="3">
        <f>B5609*Dashboard!$D$11*Dashboard!$D$10*SQRT(Dashboard!$D$12/365)</f>
        <v>263058.06629608088</v>
      </c>
      <c r="E5609" s="3">
        <f>IF(Dashboard!$I$3,C5609*Dashboard!$E$11*Dashboard!$E$10*SQRT(Dashboard!$D$12/365),0)</f>
        <v>-177519.62879141976</v>
      </c>
      <c r="F5609" s="3">
        <f>D5609+IF(Dashboard!$I$3,E5609,0)</f>
        <v>85538.437504661124</v>
      </c>
      <c r="G5609" s="3">
        <f>IF(Dashboard!$I$4, ('Lookups and Calculations'!$F$9) / (1 - 'Lookups and Calculations'!$F$10), 'Lookups and Calculations'!$F$9)</f>
        <v>1951878.888340465</v>
      </c>
      <c r="H5609" s="12">
        <f t="shared" si="174"/>
        <v>0</v>
      </c>
      <c r="I5609" s="12">
        <f t="shared" si="175"/>
        <v>0</v>
      </c>
      <c r="J5609" s="13">
        <f>(1 - Dashboard!$I$9) * H5609 * Dashboard!$I$8 * 'Lookups and Calculations'!$F$12</f>
        <v>0</v>
      </c>
      <c r="K5609" s="12">
        <f>(1 - Dashboard!$I$11) * I5609 * Dashboard!$I$10 * 'Lookups and Calculations'!$F$12</f>
        <v>0</v>
      </c>
      <c r="L5609" s="12">
        <f>(H5609 - I5609) * Dashboard!$I$13 * (Dashboard!$D$12 / 365) * 'Lookups and Calculations'!$F$12</f>
        <v>0</v>
      </c>
      <c r="M5609" s="3">
        <f>(G5609*2) * Dashboard!$I$13 * (Dashboard!$D$12 / 365) * 'Lookups and Calculations'!$F$12</f>
        <v>1602.0878730267946</v>
      </c>
      <c r="N5609" s="12">
        <f>H5609 * Dashboard!$I$14 * Dashboard!$I$15 * (Dashboard!$D$12 / 365) * 'Lookups and Calculations'!$F$12</f>
        <v>0</v>
      </c>
    </row>
    <row r="5610" spans="1:14" x14ac:dyDescent="0.35">
      <c r="A5610" s="2">
        <v>5609</v>
      </c>
      <c r="B5610" s="11">
        <v>-1.0582318046243089</v>
      </c>
      <c r="C5610" s="11">
        <v>0.9517957258201647</v>
      </c>
      <c r="D5610" s="3">
        <f>B5610*Dashboard!$D$11*Dashboard!$D$10*SQRT(Dashboard!$D$12/365)</f>
        <v>-262739.66190401657</v>
      </c>
      <c r="E5610" s="3">
        <f>IF(Dashboard!$I$3,C5610*Dashboard!$E$11*Dashboard!$E$10*SQRT(Dashboard!$D$12/365),0)</f>
        <v>472627.04846119997</v>
      </c>
      <c r="F5610" s="3">
        <f>D5610+IF(Dashboard!$I$3,E5610,0)</f>
        <v>209887.3865571834</v>
      </c>
      <c r="G5610" s="3">
        <f>IF(Dashboard!$I$4, ('Lookups and Calculations'!$F$9) / (1 - 'Lookups and Calculations'!$F$10), 'Lookups and Calculations'!$F$9)</f>
        <v>1951878.888340465</v>
      </c>
      <c r="H5610" s="12">
        <f t="shared" si="174"/>
        <v>0</v>
      </c>
      <c r="I5610" s="12">
        <f t="shared" si="175"/>
        <v>0</v>
      </c>
      <c r="J5610" s="13">
        <f>(1 - Dashboard!$I$9) * H5610 * Dashboard!$I$8 * 'Lookups and Calculations'!$F$12</f>
        <v>0</v>
      </c>
      <c r="K5610" s="12">
        <f>(1 - Dashboard!$I$11) * I5610 * Dashboard!$I$10 * 'Lookups and Calculations'!$F$12</f>
        <v>0</v>
      </c>
      <c r="L5610" s="12">
        <f>(H5610 - I5610) * Dashboard!$I$13 * (Dashboard!$D$12 / 365) * 'Lookups and Calculations'!$F$12</f>
        <v>0</v>
      </c>
      <c r="M5610" s="3">
        <f>(G5610*2) * Dashboard!$I$13 * (Dashboard!$D$12 / 365) * 'Lookups and Calculations'!$F$12</f>
        <v>1602.0878730267946</v>
      </c>
      <c r="N5610" s="12">
        <f>H5610 * Dashboard!$I$14 * Dashboard!$I$15 * (Dashboard!$D$12 / 365) * 'Lookups and Calculations'!$F$12</f>
        <v>0</v>
      </c>
    </row>
    <row r="5611" spans="1:14" x14ac:dyDescent="0.35">
      <c r="A5611" s="2">
        <v>5610</v>
      </c>
      <c r="B5611" s="11">
        <v>1.0313776590525912</v>
      </c>
      <c r="C5611" s="11">
        <v>-2.3269390457814332</v>
      </c>
      <c r="D5611" s="3">
        <f>B5611*Dashboard!$D$11*Dashboard!$D$10*SQRT(Dashboard!$D$12/365)</f>
        <v>256072.26720145493</v>
      </c>
      <c r="E5611" s="3">
        <f>IF(Dashboard!$I$3,C5611*Dashboard!$E$11*Dashboard!$E$10*SQRT(Dashboard!$D$12/365),0)</f>
        <v>-1155473.0740244936</v>
      </c>
      <c r="F5611" s="3">
        <f>D5611+IF(Dashboard!$I$3,E5611,0)</f>
        <v>-899400.80682303861</v>
      </c>
      <c r="G5611" s="3">
        <f>IF(Dashboard!$I$4, ('Lookups and Calculations'!$F$9) / (1 - 'Lookups and Calculations'!$F$10), 'Lookups and Calculations'!$F$9)</f>
        <v>1951878.888340465</v>
      </c>
      <c r="H5611" s="12">
        <f t="shared" si="174"/>
        <v>0</v>
      </c>
      <c r="I5611" s="12">
        <f t="shared" si="175"/>
        <v>0</v>
      </c>
      <c r="J5611" s="13">
        <f>(1 - Dashboard!$I$9) * H5611 * Dashboard!$I$8 * 'Lookups and Calculations'!$F$12</f>
        <v>0</v>
      </c>
      <c r="K5611" s="12">
        <f>(1 - Dashboard!$I$11) * I5611 * Dashboard!$I$10 * 'Lookups and Calculations'!$F$12</f>
        <v>0</v>
      </c>
      <c r="L5611" s="12">
        <f>(H5611 - I5611) * Dashboard!$I$13 * (Dashboard!$D$12 / 365) * 'Lookups and Calculations'!$F$12</f>
        <v>0</v>
      </c>
      <c r="M5611" s="3">
        <f>(G5611*2) * Dashboard!$I$13 * (Dashboard!$D$12 / 365) * 'Lookups and Calculations'!$F$12</f>
        <v>1602.0878730267946</v>
      </c>
      <c r="N5611" s="12">
        <f>H5611 * Dashboard!$I$14 * Dashboard!$I$15 * (Dashboard!$D$12 / 365) * 'Lookups and Calculations'!$F$12</f>
        <v>0</v>
      </c>
    </row>
    <row r="5612" spans="1:14" x14ac:dyDescent="0.35">
      <c r="A5612" s="2">
        <v>5611</v>
      </c>
      <c r="B5612" s="11">
        <v>0.14013085845202358</v>
      </c>
      <c r="C5612" s="11">
        <v>0.73326583116398136</v>
      </c>
      <c r="D5612" s="3">
        <f>B5612*Dashboard!$D$11*Dashboard!$D$10*SQRT(Dashboard!$D$12/365)</f>
        <v>34791.937088939885</v>
      </c>
      <c r="E5612" s="3">
        <f>IF(Dashboard!$I$3,C5612*Dashboard!$E$11*Dashboard!$E$10*SQRT(Dashboard!$D$12/365),0)</f>
        <v>364113.07186933246</v>
      </c>
      <c r="F5612" s="3">
        <f>D5612+IF(Dashboard!$I$3,E5612,0)</f>
        <v>398905.00895827234</v>
      </c>
      <c r="G5612" s="3">
        <f>IF(Dashboard!$I$4, ('Lookups and Calculations'!$F$9) / (1 - 'Lookups and Calculations'!$F$10), 'Lookups and Calculations'!$F$9)</f>
        <v>1951878.888340465</v>
      </c>
      <c r="H5612" s="12">
        <f t="shared" si="174"/>
        <v>0</v>
      </c>
      <c r="I5612" s="12">
        <f t="shared" si="175"/>
        <v>0</v>
      </c>
      <c r="J5612" s="13">
        <f>(1 - Dashboard!$I$9) * H5612 * Dashboard!$I$8 * 'Lookups and Calculations'!$F$12</f>
        <v>0</v>
      </c>
      <c r="K5612" s="12">
        <f>(1 - Dashboard!$I$11) * I5612 * Dashboard!$I$10 * 'Lookups and Calculations'!$F$12</f>
        <v>0</v>
      </c>
      <c r="L5612" s="12">
        <f>(H5612 - I5612) * Dashboard!$I$13 * (Dashboard!$D$12 / 365) * 'Lookups and Calculations'!$F$12</f>
        <v>0</v>
      </c>
      <c r="M5612" s="3">
        <f>(G5612*2) * Dashboard!$I$13 * (Dashboard!$D$12 / 365) * 'Lookups and Calculations'!$F$12</f>
        <v>1602.0878730267946</v>
      </c>
      <c r="N5612" s="12">
        <f>H5612 * Dashboard!$I$14 * Dashboard!$I$15 * (Dashboard!$D$12 / 365) * 'Lookups and Calculations'!$F$12</f>
        <v>0</v>
      </c>
    </row>
    <row r="5613" spans="1:14" x14ac:dyDescent="0.35">
      <c r="A5613" s="2">
        <v>5612</v>
      </c>
      <c r="B5613" s="11">
        <v>0.73451969687440499</v>
      </c>
      <c r="C5613" s="11">
        <v>-0.55142869259263427</v>
      </c>
      <c r="D5613" s="3">
        <f>B5613*Dashboard!$D$11*Dashboard!$D$10*SQRT(Dashboard!$D$12/365)</f>
        <v>182367.84792830516</v>
      </c>
      <c r="E5613" s="3">
        <f>IF(Dashboard!$I$3,C5613*Dashboard!$E$11*Dashboard!$E$10*SQRT(Dashboard!$D$12/365),0)</f>
        <v>-273819.37988038146</v>
      </c>
      <c r="F5613" s="3">
        <f>D5613+IF(Dashboard!$I$3,E5613,0)</f>
        <v>-91451.531952076301</v>
      </c>
      <c r="G5613" s="3">
        <f>IF(Dashboard!$I$4, ('Lookups and Calculations'!$F$9) / (1 - 'Lookups and Calculations'!$F$10), 'Lookups and Calculations'!$F$9)</f>
        <v>1951878.888340465</v>
      </c>
      <c r="H5613" s="12">
        <f t="shared" si="174"/>
        <v>0</v>
      </c>
      <c r="I5613" s="12">
        <f t="shared" si="175"/>
        <v>0</v>
      </c>
      <c r="J5613" s="13">
        <f>(1 - Dashboard!$I$9) * H5613 * Dashboard!$I$8 * 'Lookups and Calculations'!$F$12</f>
        <v>0</v>
      </c>
      <c r="K5613" s="12">
        <f>(1 - Dashboard!$I$11) * I5613 * Dashboard!$I$10 * 'Lookups and Calculations'!$F$12</f>
        <v>0</v>
      </c>
      <c r="L5613" s="12">
        <f>(H5613 - I5613) * Dashboard!$I$13 * (Dashboard!$D$12 / 365) * 'Lookups and Calculations'!$F$12</f>
        <v>0</v>
      </c>
      <c r="M5613" s="3">
        <f>(G5613*2) * Dashboard!$I$13 * (Dashboard!$D$12 / 365) * 'Lookups and Calculations'!$F$12</f>
        <v>1602.0878730267946</v>
      </c>
      <c r="N5613" s="12">
        <f>H5613 * Dashboard!$I$14 * Dashboard!$I$15 * (Dashboard!$D$12 / 365) * 'Lookups and Calculations'!$F$12</f>
        <v>0</v>
      </c>
    </row>
    <row r="5614" spans="1:14" x14ac:dyDescent="0.35">
      <c r="A5614" s="2">
        <v>5613</v>
      </c>
      <c r="B5614" s="11">
        <v>1.0060951578931792</v>
      </c>
      <c r="C5614" s="11">
        <v>0.73743302178290215</v>
      </c>
      <c r="D5614" s="3">
        <f>B5614*Dashboard!$D$11*Dashboard!$D$10*SQRT(Dashboard!$D$12/365)</f>
        <v>249795.08315001725</v>
      </c>
      <c r="E5614" s="3">
        <f>IF(Dashboard!$I$3,C5614*Dashboard!$E$11*Dashboard!$E$10*SQRT(Dashboard!$D$12/365),0)</f>
        <v>366182.34676642081</v>
      </c>
      <c r="F5614" s="3">
        <f>D5614+IF(Dashboard!$I$3,E5614,0)</f>
        <v>615977.42991643806</v>
      </c>
      <c r="G5614" s="3">
        <f>IF(Dashboard!$I$4, ('Lookups and Calculations'!$F$9) / (1 - 'Lookups and Calculations'!$F$10), 'Lookups and Calculations'!$F$9)</f>
        <v>1951878.888340465</v>
      </c>
      <c r="H5614" s="12">
        <f t="shared" si="174"/>
        <v>0</v>
      </c>
      <c r="I5614" s="12">
        <f t="shared" si="175"/>
        <v>0</v>
      </c>
      <c r="J5614" s="13">
        <f>(1 - Dashboard!$I$9) * H5614 * Dashboard!$I$8 * 'Lookups and Calculations'!$F$12</f>
        <v>0</v>
      </c>
      <c r="K5614" s="12">
        <f>(1 - Dashboard!$I$11) * I5614 * Dashboard!$I$10 * 'Lookups and Calculations'!$F$12</f>
        <v>0</v>
      </c>
      <c r="L5614" s="12">
        <f>(H5614 - I5614) * Dashboard!$I$13 * (Dashboard!$D$12 / 365) * 'Lookups and Calculations'!$F$12</f>
        <v>0</v>
      </c>
      <c r="M5614" s="3">
        <f>(G5614*2) * Dashboard!$I$13 * (Dashboard!$D$12 / 365) * 'Lookups and Calculations'!$F$12</f>
        <v>1602.0878730267946</v>
      </c>
      <c r="N5614" s="12">
        <f>H5614 * Dashboard!$I$14 * Dashboard!$I$15 * (Dashboard!$D$12 / 365) * 'Lookups and Calculations'!$F$12</f>
        <v>0</v>
      </c>
    </row>
    <row r="5615" spans="1:14" x14ac:dyDescent="0.35">
      <c r="A5615" s="2">
        <v>5614</v>
      </c>
      <c r="B5615" s="11">
        <v>-0.18342671024640098</v>
      </c>
      <c r="C5615" s="11">
        <v>0.19669388368391413</v>
      </c>
      <c r="D5615" s="3">
        <f>B5615*Dashboard!$D$11*Dashboard!$D$10*SQRT(Dashboard!$D$12/365)</f>
        <v>-45541.507658064525</v>
      </c>
      <c r="E5615" s="3">
        <f>IF(Dashboard!$I$3,C5615*Dashboard!$E$11*Dashboard!$E$10*SQRT(Dashboard!$D$12/365),0)</f>
        <v>97671.009833325938</v>
      </c>
      <c r="F5615" s="3">
        <f>D5615+IF(Dashboard!$I$3,E5615,0)</f>
        <v>52129.502175261412</v>
      </c>
      <c r="G5615" s="3">
        <f>IF(Dashboard!$I$4, ('Lookups and Calculations'!$F$9) / (1 - 'Lookups and Calculations'!$F$10), 'Lookups and Calculations'!$F$9)</f>
        <v>1951878.888340465</v>
      </c>
      <c r="H5615" s="12">
        <f t="shared" si="174"/>
        <v>0</v>
      </c>
      <c r="I5615" s="12">
        <f t="shared" si="175"/>
        <v>0</v>
      </c>
      <c r="J5615" s="13">
        <f>(1 - Dashboard!$I$9) * H5615 * Dashboard!$I$8 * 'Lookups and Calculations'!$F$12</f>
        <v>0</v>
      </c>
      <c r="K5615" s="12">
        <f>(1 - Dashboard!$I$11) * I5615 * Dashboard!$I$10 * 'Lookups and Calculations'!$F$12</f>
        <v>0</v>
      </c>
      <c r="L5615" s="12">
        <f>(H5615 - I5615) * Dashboard!$I$13 * (Dashboard!$D$12 / 365) * 'Lookups and Calculations'!$F$12</f>
        <v>0</v>
      </c>
      <c r="M5615" s="3">
        <f>(G5615*2) * Dashboard!$I$13 * (Dashboard!$D$12 / 365) * 'Lookups and Calculations'!$F$12</f>
        <v>1602.0878730267946</v>
      </c>
      <c r="N5615" s="12">
        <f>H5615 * Dashboard!$I$14 * Dashboard!$I$15 * (Dashboard!$D$12 / 365) * 'Lookups and Calculations'!$F$12</f>
        <v>0</v>
      </c>
    </row>
    <row r="5616" spans="1:14" x14ac:dyDescent="0.35">
      <c r="A5616" s="2">
        <v>5615</v>
      </c>
      <c r="B5616" s="11">
        <v>-0.1456289889953972</v>
      </c>
      <c r="C5616" s="11">
        <v>0.98688066633379401</v>
      </c>
      <c r="D5616" s="3">
        <f>B5616*Dashboard!$D$11*Dashboard!$D$10*SQRT(Dashboard!$D$12/365)</f>
        <v>-36157.022653140048</v>
      </c>
      <c r="E5616" s="3">
        <f>IF(Dashboard!$I$3,C5616*Dashboard!$E$11*Dashboard!$E$10*SQRT(Dashboard!$D$12/365),0)</f>
        <v>490048.95048340602</v>
      </c>
      <c r="F5616" s="3">
        <f>D5616+IF(Dashboard!$I$3,E5616,0)</f>
        <v>453891.92783026595</v>
      </c>
      <c r="G5616" s="3">
        <f>IF(Dashboard!$I$4, ('Lookups and Calculations'!$F$9) / (1 - 'Lookups and Calculations'!$F$10), 'Lookups and Calculations'!$F$9)</f>
        <v>1951878.888340465</v>
      </c>
      <c r="H5616" s="12">
        <f t="shared" si="174"/>
        <v>0</v>
      </c>
      <c r="I5616" s="12">
        <f t="shared" si="175"/>
        <v>0</v>
      </c>
      <c r="J5616" s="13">
        <f>(1 - Dashboard!$I$9) * H5616 * Dashboard!$I$8 * 'Lookups and Calculations'!$F$12</f>
        <v>0</v>
      </c>
      <c r="K5616" s="12">
        <f>(1 - Dashboard!$I$11) * I5616 * Dashboard!$I$10 * 'Lookups and Calculations'!$F$12</f>
        <v>0</v>
      </c>
      <c r="L5616" s="12">
        <f>(H5616 - I5616) * Dashboard!$I$13 * (Dashboard!$D$12 / 365) * 'Lookups and Calculations'!$F$12</f>
        <v>0</v>
      </c>
      <c r="M5616" s="3">
        <f>(G5616*2) * Dashboard!$I$13 * (Dashboard!$D$12 / 365) * 'Lookups and Calculations'!$F$12</f>
        <v>1602.0878730267946</v>
      </c>
      <c r="N5616" s="12">
        <f>H5616 * Dashboard!$I$14 * Dashboard!$I$15 * (Dashboard!$D$12 / 365) * 'Lookups and Calculations'!$F$12</f>
        <v>0</v>
      </c>
    </row>
    <row r="5617" spans="1:14" x14ac:dyDescent="0.35">
      <c r="A5617" s="2">
        <v>5616</v>
      </c>
      <c r="B5617" s="11">
        <v>1.1365152181826326</v>
      </c>
      <c r="C5617" s="11">
        <v>0.1038819505123387</v>
      </c>
      <c r="D5617" s="3">
        <f>B5617*Dashboard!$D$11*Dashboard!$D$10*SQRT(Dashboard!$D$12/365)</f>
        <v>282176.00611624552</v>
      </c>
      <c r="E5617" s="3">
        <f>IF(Dashboard!$I$3,C5617*Dashboard!$E$11*Dashboard!$E$10*SQRT(Dashboard!$D$12/365),0)</f>
        <v>51583.988378106769</v>
      </c>
      <c r="F5617" s="3">
        <f>D5617+IF(Dashboard!$I$3,E5617,0)</f>
        <v>333759.99449435232</v>
      </c>
      <c r="G5617" s="3">
        <f>IF(Dashboard!$I$4, ('Lookups and Calculations'!$F$9) / (1 - 'Lookups and Calculations'!$F$10), 'Lookups and Calculations'!$F$9)</f>
        <v>1951878.888340465</v>
      </c>
      <c r="H5617" s="12">
        <f t="shared" si="174"/>
        <v>0</v>
      </c>
      <c r="I5617" s="12">
        <f t="shared" si="175"/>
        <v>0</v>
      </c>
      <c r="J5617" s="13">
        <f>(1 - Dashboard!$I$9) * H5617 * Dashboard!$I$8 * 'Lookups and Calculations'!$F$12</f>
        <v>0</v>
      </c>
      <c r="K5617" s="12">
        <f>(1 - Dashboard!$I$11) * I5617 * Dashboard!$I$10 * 'Lookups and Calculations'!$F$12</f>
        <v>0</v>
      </c>
      <c r="L5617" s="12">
        <f>(H5617 - I5617) * Dashboard!$I$13 * (Dashboard!$D$12 / 365) * 'Lookups and Calculations'!$F$12</f>
        <v>0</v>
      </c>
      <c r="M5617" s="3">
        <f>(G5617*2) * Dashboard!$I$13 * (Dashboard!$D$12 / 365) * 'Lookups and Calculations'!$F$12</f>
        <v>1602.0878730267946</v>
      </c>
      <c r="N5617" s="12">
        <f>H5617 * Dashboard!$I$14 * Dashboard!$I$15 * (Dashboard!$D$12 / 365) * 'Lookups and Calculations'!$F$12</f>
        <v>0</v>
      </c>
    </row>
    <row r="5618" spans="1:14" x14ac:dyDescent="0.35">
      <c r="A5618" s="2">
        <v>5617</v>
      </c>
      <c r="B5618" s="11">
        <v>1.3262040027156079</v>
      </c>
      <c r="C5618" s="11">
        <v>0.31729570053780143</v>
      </c>
      <c r="D5618" s="3">
        <f>B5618*Dashboard!$D$11*Dashboard!$D$10*SQRT(Dashboard!$D$12/365)</f>
        <v>329272.27264064032</v>
      </c>
      <c r="E5618" s="3">
        <f>IF(Dashboard!$I$3,C5618*Dashboard!$E$11*Dashboard!$E$10*SQRT(Dashboard!$D$12/365),0)</f>
        <v>157557.47411597881</v>
      </c>
      <c r="F5618" s="3">
        <f>D5618+IF(Dashboard!$I$3,E5618,0)</f>
        <v>486829.74675661913</v>
      </c>
      <c r="G5618" s="3">
        <f>IF(Dashboard!$I$4, ('Lookups and Calculations'!$F$9) / (1 - 'Lookups and Calculations'!$F$10), 'Lookups and Calculations'!$F$9)</f>
        <v>1951878.888340465</v>
      </c>
      <c r="H5618" s="12">
        <f t="shared" si="174"/>
        <v>0</v>
      </c>
      <c r="I5618" s="12">
        <f t="shared" si="175"/>
        <v>0</v>
      </c>
      <c r="J5618" s="13">
        <f>(1 - Dashboard!$I$9) * H5618 * Dashboard!$I$8 * 'Lookups and Calculations'!$F$12</f>
        <v>0</v>
      </c>
      <c r="K5618" s="12">
        <f>(1 - Dashboard!$I$11) * I5618 * Dashboard!$I$10 * 'Lookups and Calculations'!$F$12</f>
        <v>0</v>
      </c>
      <c r="L5618" s="12">
        <f>(H5618 - I5618) * Dashboard!$I$13 * (Dashboard!$D$12 / 365) * 'Lookups and Calculations'!$F$12</f>
        <v>0</v>
      </c>
      <c r="M5618" s="3">
        <f>(G5618*2) * Dashboard!$I$13 * (Dashboard!$D$12 / 365) * 'Lookups and Calculations'!$F$12</f>
        <v>1602.0878730267946</v>
      </c>
      <c r="N5618" s="12">
        <f>H5618 * Dashboard!$I$14 * Dashboard!$I$15 * (Dashboard!$D$12 / 365) * 'Lookups and Calculations'!$F$12</f>
        <v>0</v>
      </c>
    </row>
    <row r="5619" spans="1:14" x14ac:dyDescent="0.35">
      <c r="A5619" s="2">
        <v>5618</v>
      </c>
      <c r="B5619" s="11">
        <v>-0.79082636999079992</v>
      </c>
      <c r="C5619" s="11">
        <v>0.41230199857204786</v>
      </c>
      <c r="D5619" s="3">
        <f>B5619*Dashboard!$D$11*Dashboard!$D$10*SQRT(Dashboard!$D$12/365)</f>
        <v>-196347.76819992627</v>
      </c>
      <c r="E5619" s="3">
        <f>IF(Dashboard!$I$3,C5619*Dashboard!$E$11*Dashboard!$E$10*SQRT(Dashboard!$D$12/365),0)</f>
        <v>204734.13714045114</v>
      </c>
      <c r="F5619" s="3">
        <f>D5619+IF(Dashboard!$I$3,E5619,0)</f>
        <v>8386.3689405248733</v>
      </c>
      <c r="G5619" s="3">
        <f>IF(Dashboard!$I$4, ('Lookups and Calculations'!$F$9) / (1 - 'Lookups and Calculations'!$F$10), 'Lookups and Calculations'!$F$9)</f>
        <v>1951878.888340465</v>
      </c>
      <c r="H5619" s="12">
        <f t="shared" si="174"/>
        <v>0</v>
      </c>
      <c r="I5619" s="12">
        <f t="shared" si="175"/>
        <v>0</v>
      </c>
      <c r="J5619" s="13">
        <f>(1 - Dashboard!$I$9) * H5619 * Dashboard!$I$8 * 'Lookups and Calculations'!$F$12</f>
        <v>0</v>
      </c>
      <c r="K5619" s="12">
        <f>(1 - Dashboard!$I$11) * I5619 * Dashboard!$I$10 * 'Lookups and Calculations'!$F$12</f>
        <v>0</v>
      </c>
      <c r="L5619" s="12">
        <f>(H5619 - I5619) * Dashboard!$I$13 * (Dashboard!$D$12 / 365) * 'Lookups and Calculations'!$F$12</f>
        <v>0</v>
      </c>
      <c r="M5619" s="3">
        <f>(G5619*2) * Dashboard!$I$13 * (Dashboard!$D$12 / 365) * 'Lookups and Calculations'!$F$12</f>
        <v>1602.0878730267946</v>
      </c>
      <c r="N5619" s="12">
        <f>H5619 * Dashboard!$I$14 * Dashboard!$I$15 * (Dashboard!$D$12 / 365) * 'Lookups and Calculations'!$F$12</f>
        <v>0</v>
      </c>
    </row>
    <row r="5620" spans="1:14" x14ac:dyDescent="0.35">
      <c r="A5620" s="2">
        <v>5619</v>
      </c>
      <c r="B5620" s="11">
        <v>-0.34608171285023442</v>
      </c>
      <c r="C5620" s="11">
        <v>-1.5127011138174244</v>
      </c>
      <c r="D5620" s="3">
        <f>B5620*Dashboard!$D$11*Dashboard!$D$10*SQRT(Dashboard!$D$12/365)</f>
        <v>-85925.779047734337</v>
      </c>
      <c r="E5620" s="3">
        <f>IF(Dashboard!$I$3,C5620*Dashboard!$E$11*Dashboard!$E$10*SQRT(Dashboard!$D$12/365),0)</f>
        <v>-751152.20969439682</v>
      </c>
      <c r="F5620" s="3">
        <f>D5620+IF(Dashboard!$I$3,E5620,0)</f>
        <v>-837077.98874213116</v>
      </c>
      <c r="G5620" s="3">
        <f>IF(Dashboard!$I$4, ('Lookups and Calculations'!$F$9) / (1 - 'Lookups and Calculations'!$F$10), 'Lookups and Calculations'!$F$9)</f>
        <v>1951878.888340465</v>
      </c>
      <c r="H5620" s="12">
        <f t="shared" si="174"/>
        <v>0</v>
      </c>
      <c r="I5620" s="12">
        <f t="shared" si="175"/>
        <v>0</v>
      </c>
      <c r="J5620" s="13">
        <f>(1 - Dashboard!$I$9) * H5620 * Dashboard!$I$8 * 'Lookups and Calculations'!$F$12</f>
        <v>0</v>
      </c>
      <c r="K5620" s="12">
        <f>(1 - Dashboard!$I$11) * I5620 * Dashboard!$I$10 * 'Lookups and Calculations'!$F$12</f>
        <v>0</v>
      </c>
      <c r="L5620" s="12">
        <f>(H5620 - I5620) * Dashboard!$I$13 * (Dashboard!$D$12 / 365) * 'Lookups and Calculations'!$F$12</f>
        <v>0</v>
      </c>
      <c r="M5620" s="3">
        <f>(G5620*2) * Dashboard!$I$13 * (Dashboard!$D$12 / 365) * 'Lookups and Calculations'!$F$12</f>
        <v>1602.0878730267946</v>
      </c>
      <c r="N5620" s="12">
        <f>H5620 * Dashboard!$I$14 * Dashboard!$I$15 * (Dashboard!$D$12 / 365) * 'Lookups and Calculations'!$F$12</f>
        <v>0</v>
      </c>
    </row>
    <row r="5621" spans="1:14" x14ac:dyDescent="0.35">
      <c r="A5621" s="2">
        <v>5620</v>
      </c>
      <c r="B5621" s="11">
        <v>0.54510012446592238</v>
      </c>
      <c r="C5621" s="11">
        <v>2.2553439536227948</v>
      </c>
      <c r="D5621" s="3">
        <f>B5621*Dashboard!$D$11*Dashboard!$D$10*SQRT(Dashboard!$D$12/365)</f>
        <v>135338.42186576431</v>
      </c>
      <c r="E5621" s="3">
        <f>IF(Dashboard!$I$3,C5621*Dashboard!$E$11*Dashboard!$E$10*SQRT(Dashboard!$D$12/365),0)</f>
        <v>1119921.5621051823</v>
      </c>
      <c r="F5621" s="3">
        <f>D5621+IF(Dashboard!$I$3,E5621,0)</f>
        <v>1255259.9839709466</v>
      </c>
      <c r="G5621" s="3">
        <f>IF(Dashboard!$I$4, ('Lookups and Calculations'!$F$9) / (1 - 'Lookups and Calculations'!$F$10), 'Lookups and Calculations'!$F$9)</f>
        <v>1951878.888340465</v>
      </c>
      <c r="H5621" s="12">
        <f t="shared" si="174"/>
        <v>0</v>
      </c>
      <c r="I5621" s="12">
        <f t="shared" si="175"/>
        <v>0</v>
      </c>
      <c r="J5621" s="13">
        <f>(1 - Dashboard!$I$9) * H5621 * Dashboard!$I$8 * 'Lookups and Calculations'!$F$12</f>
        <v>0</v>
      </c>
      <c r="K5621" s="12">
        <f>(1 - Dashboard!$I$11) * I5621 * Dashboard!$I$10 * 'Lookups and Calculations'!$F$12</f>
        <v>0</v>
      </c>
      <c r="L5621" s="12">
        <f>(H5621 - I5621) * Dashboard!$I$13 * (Dashboard!$D$12 / 365) * 'Lookups and Calculations'!$F$12</f>
        <v>0</v>
      </c>
      <c r="M5621" s="3">
        <f>(G5621*2) * Dashboard!$I$13 * (Dashboard!$D$12 / 365) * 'Lookups and Calculations'!$F$12</f>
        <v>1602.0878730267946</v>
      </c>
      <c r="N5621" s="12">
        <f>H5621 * Dashboard!$I$14 * Dashboard!$I$15 * (Dashboard!$D$12 / 365) * 'Lookups and Calculations'!$F$12</f>
        <v>0</v>
      </c>
    </row>
    <row r="5622" spans="1:14" x14ac:dyDescent="0.35">
      <c r="A5622" s="2">
        <v>5621</v>
      </c>
      <c r="B5622" s="11">
        <v>-0.79637676532536195</v>
      </c>
      <c r="C5622" s="11">
        <v>-0.60209945851966873</v>
      </c>
      <c r="D5622" s="3">
        <f>B5622*Dashboard!$D$11*Dashboard!$D$10*SQRT(Dashboard!$D$12/365)</f>
        <v>-197725.83015881266</v>
      </c>
      <c r="E5622" s="3">
        <f>IF(Dashboard!$I$3,C5622*Dashboard!$E$11*Dashboard!$E$10*SQRT(Dashboard!$D$12/365),0)</f>
        <v>-298980.63443710498</v>
      </c>
      <c r="F5622" s="3">
        <f>D5622+IF(Dashboard!$I$3,E5622,0)</f>
        <v>-496706.46459591761</v>
      </c>
      <c r="G5622" s="3">
        <f>IF(Dashboard!$I$4, ('Lookups and Calculations'!$F$9) / (1 - 'Lookups and Calculations'!$F$10), 'Lookups and Calculations'!$F$9)</f>
        <v>1951878.888340465</v>
      </c>
      <c r="H5622" s="12">
        <f t="shared" si="174"/>
        <v>0</v>
      </c>
      <c r="I5622" s="12">
        <f t="shared" si="175"/>
        <v>0</v>
      </c>
      <c r="J5622" s="13">
        <f>(1 - Dashboard!$I$9) * H5622 * Dashboard!$I$8 * 'Lookups and Calculations'!$F$12</f>
        <v>0</v>
      </c>
      <c r="K5622" s="12">
        <f>(1 - Dashboard!$I$11) * I5622 * Dashboard!$I$10 * 'Lookups and Calculations'!$F$12</f>
        <v>0</v>
      </c>
      <c r="L5622" s="12">
        <f>(H5622 - I5622) * Dashboard!$I$13 * (Dashboard!$D$12 / 365) * 'Lookups and Calculations'!$F$12</f>
        <v>0</v>
      </c>
      <c r="M5622" s="3">
        <f>(G5622*2) * Dashboard!$I$13 * (Dashboard!$D$12 / 365) * 'Lookups and Calculations'!$F$12</f>
        <v>1602.0878730267946</v>
      </c>
      <c r="N5622" s="12">
        <f>H5622 * Dashboard!$I$14 * Dashboard!$I$15 * (Dashboard!$D$12 / 365) * 'Lookups and Calculations'!$F$12</f>
        <v>0</v>
      </c>
    </row>
    <row r="5623" spans="1:14" x14ac:dyDescent="0.35">
      <c r="A5623" s="2">
        <v>5622</v>
      </c>
      <c r="B5623" s="11">
        <v>-1.4573660660828054</v>
      </c>
      <c r="C5623" s="11">
        <v>-0.95235472916436414</v>
      </c>
      <c r="D5623" s="3">
        <f>B5623*Dashboard!$D$11*Dashboard!$D$10*SQRT(Dashboard!$D$12/365)</f>
        <v>-361837.42144181923</v>
      </c>
      <c r="E5623" s="3">
        <f>IF(Dashboard!$I$3,C5623*Dashboard!$E$11*Dashboard!$E$10*SQRT(Dashboard!$D$12/365),0)</f>
        <v>-472904.6291368446</v>
      </c>
      <c r="F5623" s="3">
        <f>D5623+IF(Dashboard!$I$3,E5623,0)</f>
        <v>-834742.05057866382</v>
      </c>
      <c r="G5623" s="3">
        <f>IF(Dashboard!$I$4, ('Lookups and Calculations'!$F$9) / (1 - 'Lookups and Calculations'!$F$10), 'Lookups and Calculations'!$F$9)</f>
        <v>1951878.888340465</v>
      </c>
      <c r="H5623" s="12">
        <f t="shared" si="174"/>
        <v>0</v>
      </c>
      <c r="I5623" s="12">
        <f t="shared" si="175"/>
        <v>0</v>
      </c>
      <c r="J5623" s="13">
        <f>(1 - Dashboard!$I$9) * H5623 * Dashboard!$I$8 * 'Lookups and Calculations'!$F$12</f>
        <v>0</v>
      </c>
      <c r="K5623" s="12">
        <f>(1 - Dashboard!$I$11) * I5623 * Dashboard!$I$10 * 'Lookups and Calculations'!$F$12</f>
        <v>0</v>
      </c>
      <c r="L5623" s="12">
        <f>(H5623 - I5623) * Dashboard!$I$13 * (Dashboard!$D$12 / 365) * 'Lookups and Calculations'!$F$12</f>
        <v>0</v>
      </c>
      <c r="M5623" s="3">
        <f>(G5623*2) * Dashboard!$I$13 * (Dashboard!$D$12 / 365) * 'Lookups and Calculations'!$F$12</f>
        <v>1602.0878730267946</v>
      </c>
      <c r="N5623" s="12">
        <f>H5623 * Dashboard!$I$14 * Dashboard!$I$15 * (Dashboard!$D$12 / 365) * 'Lookups and Calculations'!$F$12</f>
        <v>0</v>
      </c>
    </row>
    <row r="5624" spans="1:14" x14ac:dyDescent="0.35">
      <c r="A5624" s="2">
        <v>5623</v>
      </c>
      <c r="B5624" s="11">
        <v>-1.4072954918508087</v>
      </c>
      <c r="C5624" s="11">
        <v>0.46866091453686887</v>
      </c>
      <c r="D5624" s="3">
        <f>B5624*Dashboard!$D$11*Dashboard!$D$10*SQRT(Dashboard!$D$12/365)</f>
        <v>-349405.81081778847</v>
      </c>
      <c r="E5624" s="3">
        <f>IF(Dashboard!$I$3,C5624*Dashboard!$E$11*Dashboard!$E$10*SQRT(Dashboard!$D$12/365),0)</f>
        <v>232719.9195770903</v>
      </c>
      <c r="F5624" s="3">
        <f>D5624+IF(Dashboard!$I$3,E5624,0)</f>
        <v>-116685.89124069817</v>
      </c>
      <c r="G5624" s="3">
        <f>IF(Dashboard!$I$4, ('Lookups and Calculations'!$F$9) / (1 - 'Lookups and Calculations'!$F$10), 'Lookups and Calculations'!$F$9)</f>
        <v>1951878.888340465</v>
      </c>
      <c r="H5624" s="12">
        <f t="shared" si="174"/>
        <v>0</v>
      </c>
      <c r="I5624" s="12">
        <f t="shared" si="175"/>
        <v>0</v>
      </c>
      <c r="J5624" s="13">
        <f>(1 - Dashboard!$I$9) * H5624 * Dashboard!$I$8 * 'Lookups and Calculations'!$F$12</f>
        <v>0</v>
      </c>
      <c r="K5624" s="12">
        <f>(1 - Dashboard!$I$11) * I5624 * Dashboard!$I$10 * 'Lookups and Calculations'!$F$12</f>
        <v>0</v>
      </c>
      <c r="L5624" s="12">
        <f>(H5624 - I5624) * Dashboard!$I$13 * (Dashboard!$D$12 / 365) * 'Lookups and Calculations'!$F$12</f>
        <v>0</v>
      </c>
      <c r="M5624" s="3">
        <f>(G5624*2) * Dashboard!$I$13 * (Dashboard!$D$12 / 365) * 'Lookups and Calculations'!$F$12</f>
        <v>1602.0878730267946</v>
      </c>
      <c r="N5624" s="12">
        <f>H5624 * Dashboard!$I$14 * Dashboard!$I$15 * (Dashboard!$D$12 / 365) * 'Lookups and Calculations'!$F$12</f>
        <v>0</v>
      </c>
    </row>
    <row r="5625" spans="1:14" x14ac:dyDescent="0.35">
      <c r="A5625" s="2">
        <v>5624</v>
      </c>
      <c r="B5625" s="11">
        <v>-1.3990606992743404</v>
      </c>
      <c r="C5625" s="11">
        <v>0.5504952242951453</v>
      </c>
      <c r="D5625" s="3">
        <f>B5625*Dashboard!$D$11*Dashboard!$D$10*SQRT(Dashboard!$D$12/365)</f>
        <v>-347361.26196947723</v>
      </c>
      <c r="E5625" s="3">
        <f>IF(Dashboard!$I$3,C5625*Dashboard!$E$11*Dashboard!$E$10*SQRT(Dashboard!$D$12/365),0)</f>
        <v>273355.85356448614</v>
      </c>
      <c r="F5625" s="3">
        <f>D5625+IF(Dashboard!$I$3,E5625,0)</f>
        <v>-74005.408404991089</v>
      </c>
      <c r="G5625" s="3">
        <f>IF(Dashboard!$I$4, ('Lookups and Calculations'!$F$9) / (1 - 'Lookups and Calculations'!$F$10), 'Lookups and Calculations'!$F$9)</f>
        <v>1951878.888340465</v>
      </c>
      <c r="H5625" s="12">
        <f t="shared" si="174"/>
        <v>0</v>
      </c>
      <c r="I5625" s="12">
        <f t="shared" si="175"/>
        <v>0</v>
      </c>
      <c r="J5625" s="13">
        <f>(1 - Dashboard!$I$9) * H5625 * Dashboard!$I$8 * 'Lookups and Calculations'!$F$12</f>
        <v>0</v>
      </c>
      <c r="K5625" s="12">
        <f>(1 - Dashboard!$I$11) * I5625 * Dashboard!$I$10 * 'Lookups and Calculations'!$F$12</f>
        <v>0</v>
      </c>
      <c r="L5625" s="12">
        <f>(H5625 - I5625) * Dashboard!$I$13 * (Dashboard!$D$12 / 365) * 'Lookups and Calculations'!$F$12</f>
        <v>0</v>
      </c>
      <c r="M5625" s="3">
        <f>(G5625*2) * Dashboard!$I$13 * (Dashboard!$D$12 / 365) * 'Lookups and Calculations'!$F$12</f>
        <v>1602.0878730267946</v>
      </c>
      <c r="N5625" s="12">
        <f>H5625 * Dashboard!$I$14 * Dashboard!$I$15 * (Dashboard!$D$12 / 365) * 'Lookups and Calculations'!$F$12</f>
        <v>0</v>
      </c>
    </row>
    <row r="5626" spans="1:14" x14ac:dyDescent="0.35">
      <c r="A5626" s="2">
        <v>5625</v>
      </c>
      <c r="B5626" s="11">
        <v>-1.9980969263599433</v>
      </c>
      <c r="C5626" s="11">
        <v>-0.19095413689583615</v>
      </c>
      <c r="D5626" s="3">
        <f>B5626*Dashboard!$D$11*Dashboard!$D$10*SQRT(Dashboard!$D$12/365)</f>
        <v>-496091.03467613424</v>
      </c>
      <c r="E5626" s="3">
        <f>IF(Dashboard!$I$3,C5626*Dashboard!$E$11*Dashboard!$E$10*SQRT(Dashboard!$D$12/365),0)</f>
        <v>-94820.860888786032</v>
      </c>
      <c r="F5626" s="3">
        <f>D5626+IF(Dashboard!$I$3,E5626,0)</f>
        <v>-590911.89556492027</v>
      </c>
      <c r="G5626" s="3">
        <f>IF(Dashboard!$I$4, ('Lookups and Calculations'!$F$9) / (1 - 'Lookups and Calculations'!$F$10), 'Lookups and Calculations'!$F$9)</f>
        <v>1951878.888340465</v>
      </c>
      <c r="H5626" s="12">
        <f t="shared" si="174"/>
        <v>0</v>
      </c>
      <c r="I5626" s="12">
        <f t="shared" si="175"/>
        <v>0</v>
      </c>
      <c r="J5626" s="13">
        <f>(1 - Dashboard!$I$9) * H5626 * Dashboard!$I$8 * 'Lookups and Calculations'!$F$12</f>
        <v>0</v>
      </c>
      <c r="K5626" s="12">
        <f>(1 - Dashboard!$I$11) * I5626 * Dashboard!$I$10 * 'Lookups and Calculations'!$F$12</f>
        <v>0</v>
      </c>
      <c r="L5626" s="12">
        <f>(H5626 - I5626) * Dashboard!$I$13 * (Dashboard!$D$12 / 365) * 'Lookups and Calculations'!$F$12</f>
        <v>0</v>
      </c>
      <c r="M5626" s="3">
        <f>(G5626*2) * Dashboard!$I$13 * (Dashboard!$D$12 / 365) * 'Lookups and Calculations'!$F$12</f>
        <v>1602.0878730267946</v>
      </c>
      <c r="N5626" s="12">
        <f>H5626 * Dashboard!$I$14 * Dashboard!$I$15 * (Dashboard!$D$12 / 365) * 'Lookups and Calculations'!$F$12</f>
        <v>0</v>
      </c>
    </row>
    <row r="5627" spans="1:14" x14ac:dyDescent="0.35">
      <c r="A5627" s="2">
        <v>5626</v>
      </c>
      <c r="B5627" s="11">
        <v>-0.30908594513710197</v>
      </c>
      <c r="C5627" s="11">
        <v>-5.7194764096239671E-2</v>
      </c>
      <c r="D5627" s="3">
        <f>B5627*Dashboard!$D$11*Dashboard!$D$10*SQRT(Dashboard!$D$12/365)</f>
        <v>-76740.404483908205</v>
      </c>
      <c r="E5627" s="3">
        <f>IF(Dashboard!$I$3,C5627*Dashboard!$E$11*Dashboard!$E$10*SQRT(Dashboard!$D$12/365),0)</f>
        <v>-28400.834137962749</v>
      </c>
      <c r="F5627" s="3">
        <f>D5627+IF(Dashboard!$I$3,E5627,0)</f>
        <v>-105141.23862187096</v>
      </c>
      <c r="G5627" s="3">
        <f>IF(Dashboard!$I$4, ('Lookups and Calculations'!$F$9) / (1 - 'Lookups and Calculations'!$F$10), 'Lookups and Calculations'!$F$9)</f>
        <v>1951878.888340465</v>
      </c>
      <c r="H5627" s="12">
        <f t="shared" si="174"/>
        <v>0</v>
      </c>
      <c r="I5627" s="12">
        <f t="shared" si="175"/>
        <v>0</v>
      </c>
      <c r="J5627" s="13">
        <f>(1 - Dashboard!$I$9) * H5627 * Dashboard!$I$8 * 'Lookups and Calculations'!$F$12</f>
        <v>0</v>
      </c>
      <c r="K5627" s="12">
        <f>(1 - Dashboard!$I$11) * I5627 * Dashboard!$I$10 * 'Lookups and Calculations'!$F$12</f>
        <v>0</v>
      </c>
      <c r="L5627" s="12">
        <f>(H5627 - I5627) * Dashboard!$I$13 * (Dashboard!$D$12 / 365) * 'Lookups and Calculations'!$F$12</f>
        <v>0</v>
      </c>
      <c r="M5627" s="3">
        <f>(G5627*2) * Dashboard!$I$13 * (Dashboard!$D$12 / 365) * 'Lookups and Calculations'!$F$12</f>
        <v>1602.0878730267946</v>
      </c>
      <c r="N5627" s="12">
        <f>H5627 * Dashboard!$I$14 * Dashboard!$I$15 * (Dashboard!$D$12 / 365) * 'Lookups and Calculations'!$F$12</f>
        <v>0</v>
      </c>
    </row>
    <row r="5628" spans="1:14" x14ac:dyDescent="0.35">
      <c r="A5628" s="2">
        <v>5627</v>
      </c>
      <c r="B5628" s="11">
        <v>2.1486145474814338</v>
      </c>
      <c r="C5628" s="11">
        <v>2.443639255865111</v>
      </c>
      <c r="D5628" s="3">
        <f>B5628*Dashboard!$D$11*Dashboard!$D$10*SQRT(Dashboard!$D$12/365)</f>
        <v>533461.81554970401</v>
      </c>
      <c r="E5628" s="3">
        <f>IF(Dashboard!$I$3,C5628*Dashboard!$E$11*Dashboard!$E$10*SQRT(Dashboard!$D$12/365),0)</f>
        <v>1213422.1426643247</v>
      </c>
      <c r="F5628" s="3">
        <f>D5628+IF(Dashboard!$I$3,E5628,0)</f>
        <v>1746883.9582140287</v>
      </c>
      <c r="G5628" s="3">
        <f>IF(Dashboard!$I$4, ('Lookups and Calculations'!$F$9) / (1 - 'Lookups and Calculations'!$F$10), 'Lookups and Calculations'!$F$9)</f>
        <v>1951878.888340465</v>
      </c>
      <c r="H5628" s="12">
        <f t="shared" si="174"/>
        <v>0</v>
      </c>
      <c r="I5628" s="12">
        <f t="shared" si="175"/>
        <v>0</v>
      </c>
      <c r="J5628" s="13">
        <f>(1 - Dashboard!$I$9) * H5628 * Dashboard!$I$8 * 'Lookups and Calculations'!$F$12</f>
        <v>0</v>
      </c>
      <c r="K5628" s="12">
        <f>(1 - Dashboard!$I$11) * I5628 * Dashboard!$I$10 * 'Lookups and Calculations'!$F$12</f>
        <v>0</v>
      </c>
      <c r="L5628" s="12">
        <f>(H5628 - I5628) * Dashboard!$I$13 * (Dashboard!$D$12 / 365) * 'Lookups and Calculations'!$F$12</f>
        <v>0</v>
      </c>
      <c r="M5628" s="3">
        <f>(G5628*2) * Dashboard!$I$13 * (Dashboard!$D$12 / 365) * 'Lookups and Calculations'!$F$12</f>
        <v>1602.0878730267946</v>
      </c>
      <c r="N5628" s="12">
        <f>H5628 * Dashboard!$I$14 * Dashboard!$I$15 * (Dashboard!$D$12 / 365) * 'Lookups and Calculations'!$F$12</f>
        <v>0</v>
      </c>
    </row>
    <row r="5629" spans="1:14" x14ac:dyDescent="0.35">
      <c r="A5629" s="2">
        <v>5628</v>
      </c>
      <c r="B5629" s="11">
        <v>0.16646011182629022</v>
      </c>
      <c r="C5629" s="11">
        <v>-3.4335621247932456E-2</v>
      </c>
      <c r="D5629" s="3">
        <f>B5629*Dashboard!$D$11*Dashboard!$D$10*SQRT(Dashboard!$D$12/365)</f>
        <v>41329.010629453936</v>
      </c>
      <c r="E5629" s="3">
        <f>IF(Dashboard!$I$3,C5629*Dashboard!$E$11*Dashboard!$E$10*SQRT(Dashboard!$D$12/365),0)</f>
        <v>-17049.817400165695</v>
      </c>
      <c r="F5629" s="3">
        <f>D5629+IF(Dashboard!$I$3,E5629,0)</f>
        <v>24279.193229288241</v>
      </c>
      <c r="G5629" s="3">
        <f>IF(Dashboard!$I$4, ('Lookups and Calculations'!$F$9) / (1 - 'Lookups and Calculations'!$F$10), 'Lookups and Calculations'!$F$9)</f>
        <v>1951878.888340465</v>
      </c>
      <c r="H5629" s="12">
        <f t="shared" si="174"/>
        <v>0</v>
      </c>
      <c r="I5629" s="12">
        <f t="shared" si="175"/>
        <v>0</v>
      </c>
      <c r="J5629" s="13">
        <f>(1 - Dashboard!$I$9) * H5629 * Dashboard!$I$8 * 'Lookups and Calculations'!$F$12</f>
        <v>0</v>
      </c>
      <c r="K5629" s="12">
        <f>(1 - Dashboard!$I$11) * I5629 * Dashboard!$I$10 * 'Lookups and Calculations'!$F$12</f>
        <v>0</v>
      </c>
      <c r="L5629" s="12">
        <f>(H5629 - I5629) * Dashboard!$I$13 * (Dashboard!$D$12 / 365) * 'Lookups and Calculations'!$F$12</f>
        <v>0</v>
      </c>
      <c r="M5629" s="3">
        <f>(G5629*2) * Dashboard!$I$13 * (Dashboard!$D$12 / 365) * 'Lookups and Calculations'!$F$12</f>
        <v>1602.0878730267946</v>
      </c>
      <c r="N5629" s="12">
        <f>H5629 * Dashboard!$I$14 * Dashboard!$I$15 * (Dashboard!$D$12 / 365) * 'Lookups and Calculations'!$F$12</f>
        <v>0</v>
      </c>
    </row>
    <row r="5630" spans="1:14" x14ac:dyDescent="0.35">
      <c r="A5630" s="2">
        <v>5629</v>
      </c>
      <c r="B5630" s="11">
        <v>-1.9455920431765042E-2</v>
      </c>
      <c r="C5630" s="11">
        <v>-1.2143067886815484</v>
      </c>
      <c r="D5630" s="3">
        <f>B5630*Dashboard!$D$11*Dashboard!$D$10*SQRT(Dashboard!$D$12/365)</f>
        <v>-4830.550295252362</v>
      </c>
      <c r="E5630" s="3">
        <f>IF(Dashboard!$I$3,C5630*Dashboard!$E$11*Dashboard!$E$10*SQRT(Dashboard!$D$12/365),0)</f>
        <v>-602980.46932960837</v>
      </c>
      <c r="F5630" s="3">
        <f>D5630+IF(Dashboard!$I$3,E5630,0)</f>
        <v>-607811.01962486072</v>
      </c>
      <c r="G5630" s="3">
        <f>IF(Dashboard!$I$4, ('Lookups and Calculations'!$F$9) / (1 - 'Lookups and Calculations'!$F$10), 'Lookups and Calculations'!$F$9)</f>
        <v>1951878.888340465</v>
      </c>
      <c r="H5630" s="12">
        <f t="shared" si="174"/>
        <v>0</v>
      </c>
      <c r="I5630" s="12">
        <f t="shared" si="175"/>
        <v>0</v>
      </c>
      <c r="J5630" s="13">
        <f>(1 - Dashboard!$I$9) * H5630 * Dashboard!$I$8 * 'Lookups and Calculations'!$F$12</f>
        <v>0</v>
      </c>
      <c r="K5630" s="12">
        <f>(1 - Dashboard!$I$11) * I5630 * Dashboard!$I$10 * 'Lookups and Calculations'!$F$12</f>
        <v>0</v>
      </c>
      <c r="L5630" s="12">
        <f>(H5630 - I5630) * Dashboard!$I$13 * (Dashboard!$D$12 / 365) * 'Lookups and Calculations'!$F$12</f>
        <v>0</v>
      </c>
      <c r="M5630" s="3">
        <f>(G5630*2) * Dashboard!$I$13 * (Dashboard!$D$12 / 365) * 'Lookups and Calculations'!$F$12</f>
        <v>1602.0878730267946</v>
      </c>
      <c r="N5630" s="12">
        <f>H5630 * Dashboard!$I$14 * Dashboard!$I$15 * (Dashboard!$D$12 / 365) * 'Lookups and Calculations'!$F$12</f>
        <v>0</v>
      </c>
    </row>
    <row r="5631" spans="1:14" x14ac:dyDescent="0.35">
      <c r="A5631" s="2">
        <v>5630</v>
      </c>
      <c r="B5631" s="11">
        <v>6.5093577526834784E-2</v>
      </c>
      <c r="C5631" s="11">
        <v>1.2869901945546172</v>
      </c>
      <c r="D5631" s="3">
        <f>B5631*Dashboard!$D$11*Dashboard!$D$10*SQRT(Dashboard!$D$12/365)</f>
        <v>16161.548421420968</v>
      </c>
      <c r="E5631" s="3">
        <f>IF(Dashboard!$I$3,C5631*Dashboard!$E$11*Dashboard!$E$10*SQRT(Dashboard!$D$12/365),0)</f>
        <v>639072.39815214498</v>
      </c>
      <c r="F5631" s="3">
        <f>D5631+IF(Dashboard!$I$3,E5631,0)</f>
        <v>655233.94657356595</v>
      </c>
      <c r="G5631" s="3">
        <f>IF(Dashboard!$I$4, ('Lookups and Calculations'!$F$9) / (1 - 'Lookups and Calculations'!$F$10), 'Lookups and Calculations'!$F$9)</f>
        <v>1951878.888340465</v>
      </c>
      <c r="H5631" s="12">
        <f t="shared" si="174"/>
        <v>0</v>
      </c>
      <c r="I5631" s="12">
        <f t="shared" si="175"/>
        <v>0</v>
      </c>
      <c r="J5631" s="13">
        <f>(1 - Dashboard!$I$9) * H5631 * Dashboard!$I$8 * 'Lookups and Calculations'!$F$12</f>
        <v>0</v>
      </c>
      <c r="K5631" s="12">
        <f>(1 - Dashboard!$I$11) * I5631 * Dashboard!$I$10 * 'Lookups and Calculations'!$F$12</f>
        <v>0</v>
      </c>
      <c r="L5631" s="12">
        <f>(H5631 - I5631) * Dashboard!$I$13 * (Dashboard!$D$12 / 365) * 'Lookups and Calculations'!$F$12</f>
        <v>0</v>
      </c>
      <c r="M5631" s="3">
        <f>(G5631*2) * Dashboard!$I$13 * (Dashboard!$D$12 / 365) * 'Lookups and Calculations'!$F$12</f>
        <v>1602.0878730267946</v>
      </c>
      <c r="N5631" s="12">
        <f>H5631 * Dashboard!$I$14 * Dashboard!$I$15 * (Dashboard!$D$12 / 365) * 'Lookups and Calculations'!$F$12</f>
        <v>0</v>
      </c>
    </row>
    <row r="5632" spans="1:14" x14ac:dyDescent="0.35">
      <c r="A5632" s="2">
        <v>5631</v>
      </c>
      <c r="B5632" s="11">
        <v>0.29428826296027427</v>
      </c>
      <c r="C5632" s="11">
        <v>1.2241010090654074</v>
      </c>
      <c r="D5632" s="3">
        <f>B5632*Dashboard!$D$11*Dashboard!$D$10*SQRT(Dashboard!$D$12/365)</f>
        <v>73066.409811745529</v>
      </c>
      <c r="E5632" s="3">
        <f>IF(Dashboard!$I$3,C5632*Dashboard!$E$11*Dashboard!$E$10*SQRT(Dashboard!$D$12/365),0)</f>
        <v>607843.92200797913</v>
      </c>
      <c r="F5632" s="3">
        <f>D5632+IF(Dashboard!$I$3,E5632,0)</f>
        <v>680910.33181972464</v>
      </c>
      <c r="G5632" s="3">
        <f>IF(Dashboard!$I$4, ('Lookups and Calculations'!$F$9) / (1 - 'Lookups and Calculations'!$F$10), 'Lookups and Calculations'!$F$9)</f>
        <v>1951878.888340465</v>
      </c>
      <c r="H5632" s="12">
        <f t="shared" si="174"/>
        <v>0</v>
      </c>
      <c r="I5632" s="12">
        <f t="shared" si="175"/>
        <v>0</v>
      </c>
      <c r="J5632" s="13">
        <f>(1 - Dashboard!$I$9) * H5632 * Dashboard!$I$8 * 'Lookups and Calculations'!$F$12</f>
        <v>0</v>
      </c>
      <c r="K5632" s="12">
        <f>(1 - Dashboard!$I$11) * I5632 * Dashboard!$I$10 * 'Lookups and Calculations'!$F$12</f>
        <v>0</v>
      </c>
      <c r="L5632" s="12">
        <f>(H5632 - I5632) * Dashboard!$I$13 * (Dashboard!$D$12 / 365) * 'Lookups and Calculations'!$F$12</f>
        <v>0</v>
      </c>
      <c r="M5632" s="3">
        <f>(G5632*2) * Dashboard!$I$13 * (Dashboard!$D$12 / 365) * 'Lookups and Calculations'!$F$12</f>
        <v>1602.0878730267946</v>
      </c>
      <c r="N5632" s="12">
        <f>H5632 * Dashboard!$I$14 * Dashboard!$I$15 * (Dashboard!$D$12 / 365) * 'Lookups and Calculations'!$F$12</f>
        <v>0</v>
      </c>
    </row>
    <row r="5633" spans="1:14" x14ac:dyDescent="0.35">
      <c r="A5633" s="2">
        <v>5632</v>
      </c>
      <c r="B5633" s="11">
        <v>-3.0479351648575879</v>
      </c>
      <c r="C5633" s="11">
        <v>-0.51095491134474624</v>
      </c>
      <c r="D5633" s="3">
        <f>B5633*Dashboard!$D$11*Dashboard!$D$10*SQRT(Dashboard!$D$12/365)</f>
        <v>-756746.72715431056</v>
      </c>
      <c r="E5633" s="3">
        <f>IF(Dashboard!$I$3,C5633*Dashboard!$E$11*Dashboard!$E$10*SQRT(Dashboard!$D$12/365),0)</f>
        <v>-253721.57606352773</v>
      </c>
      <c r="F5633" s="3">
        <f>D5633+IF(Dashboard!$I$3,E5633,0)</f>
        <v>-1010468.3032178383</v>
      </c>
      <c r="G5633" s="3">
        <f>IF(Dashboard!$I$4, ('Lookups and Calculations'!$F$9) / (1 - 'Lookups and Calculations'!$F$10), 'Lookups and Calculations'!$F$9)</f>
        <v>1951878.888340465</v>
      </c>
      <c r="H5633" s="12">
        <f t="shared" si="174"/>
        <v>0</v>
      </c>
      <c r="I5633" s="12">
        <f t="shared" si="175"/>
        <v>0</v>
      </c>
      <c r="J5633" s="13">
        <f>(1 - Dashboard!$I$9) * H5633 * Dashboard!$I$8 * 'Lookups and Calculations'!$F$12</f>
        <v>0</v>
      </c>
      <c r="K5633" s="12">
        <f>(1 - Dashboard!$I$11) * I5633 * Dashboard!$I$10 * 'Lookups and Calculations'!$F$12</f>
        <v>0</v>
      </c>
      <c r="L5633" s="12">
        <f>(H5633 - I5633) * Dashboard!$I$13 * (Dashboard!$D$12 / 365) * 'Lookups and Calculations'!$F$12</f>
        <v>0</v>
      </c>
      <c r="M5633" s="3">
        <f>(G5633*2) * Dashboard!$I$13 * (Dashboard!$D$12 / 365) * 'Lookups and Calculations'!$F$12</f>
        <v>1602.0878730267946</v>
      </c>
      <c r="N5633" s="12">
        <f>H5633 * Dashboard!$I$14 * Dashboard!$I$15 * (Dashboard!$D$12 / 365) * 'Lookups and Calculations'!$F$12</f>
        <v>0</v>
      </c>
    </row>
    <row r="5634" spans="1:14" x14ac:dyDescent="0.35">
      <c r="A5634" s="2">
        <v>5633</v>
      </c>
      <c r="B5634" s="11">
        <v>-0.96819471277763125</v>
      </c>
      <c r="C5634" s="11">
        <v>-0.8365346285605969</v>
      </c>
      <c r="D5634" s="3">
        <f>B5634*Dashboard!$D$11*Dashboard!$D$10*SQRT(Dashboard!$D$12/365)</f>
        <v>-240385.09368253377</v>
      </c>
      <c r="E5634" s="3">
        <f>IF(Dashboard!$I$3,C5634*Dashboard!$E$11*Dashboard!$E$10*SQRT(Dashboard!$D$12/365),0)</f>
        <v>-415392.59076992678</v>
      </c>
      <c r="F5634" s="3">
        <f>D5634+IF(Dashboard!$I$3,E5634,0)</f>
        <v>-655777.68445246061</v>
      </c>
      <c r="G5634" s="3">
        <f>IF(Dashboard!$I$4, ('Lookups and Calculations'!$F$9) / (1 - 'Lookups and Calculations'!$F$10), 'Lookups and Calculations'!$F$9)</f>
        <v>1951878.888340465</v>
      </c>
      <c r="H5634" s="12">
        <f t="shared" si="174"/>
        <v>0</v>
      </c>
      <c r="I5634" s="12">
        <f t="shared" si="175"/>
        <v>0</v>
      </c>
      <c r="J5634" s="13">
        <f>(1 - Dashboard!$I$9) * H5634 * Dashboard!$I$8 * 'Lookups and Calculations'!$F$12</f>
        <v>0</v>
      </c>
      <c r="K5634" s="12">
        <f>(1 - Dashboard!$I$11) * I5634 * Dashboard!$I$10 * 'Lookups and Calculations'!$F$12</f>
        <v>0</v>
      </c>
      <c r="L5634" s="12">
        <f>(H5634 - I5634) * Dashboard!$I$13 * (Dashboard!$D$12 / 365) * 'Lookups and Calculations'!$F$12</f>
        <v>0</v>
      </c>
      <c r="M5634" s="3">
        <f>(G5634*2) * Dashboard!$I$13 * (Dashboard!$D$12 / 365) * 'Lookups and Calculations'!$F$12</f>
        <v>1602.0878730267946</v>
      </c>
      <c r="N5634" s="12">
        <f>H5634 * Dashboard!$I$14 * Dashboard!$I$15 * (Dashboard!$D$12 / 365) * 'Lookups and Calculations'!$F$12</f>
        <v>0</v>
      </c>
    </row>
    <row r="5635" spans="1:14" x14ac:dyDescent="0.35">
      <c r="A5635" s="2">
        <v>5634</v>
      </c>
      <c r="B5635" s="11">
        <v>-0.19380159412612208</v>
      </c>
      <c r="C5635" s="11">
        <v>-0.78695978421431301</v>
      </c>
      <c r="D5635" s="3">
        <f>B5635*Dashboard!$D$11*Dashboard!$D$10*SQRT(Dashboard!$D$12/365)</f>
        <v>-48117.402155791409</v>
      </c>
      <c r="E5635" s="3">
        <f>IF(Dashboard!$I$3,C5635*Dashboard!$E$11*Dashboard!$E$10*SQRT(Dashboard!$D$12/365),0)</f>
        <v>-390775.53090540855</v>
      </c>
      <c r="F5635" s="3">
        <f>D5635+IF(Dashboard!$I$3,E5635,0)</f>
        <v>-438892.93306119996</v>
      </c>
      <c r="G5635" s="3">
        <f>IF(Dashboard!$I$4, ('Lookups and Calculations'!$F$9) / (1 - 'Lookups and Calculations'!$F$10), 'Lookups and Calculations'!$F$9)</f>
        <v>1951878.888340465</v>
      </c>
      <c r="H5635" s="12">
        <f t="shared" ref="H5635:H5698" si="176">MAX(0,F5635-G5635)</f>
        <v>0</v>
      </c>
      <c r="I5635" s="12">
        <f t="shared" ref="I5635:I5698" si="177">MAX(0,-F5635-G5635)</f>
        <v>0</v>
      </c>
      <c r="J5635" s="13">
        <f>(1 - Dashboard!$I$9) * H5635 * Dashboard!$I$8 * 'Lookups and Calculations'!$F$12</f>
        <v>0</v>
      </c>
      <c r="K5635" s="12">
        <f>(1 - Dashboard!$I$11) * I5635 * Dashboard!$I$10 * 'Lookups and Calculations'!$F$12</f>
        <v>0</v>
      </c>
      <c r="L5635" s="12">
        <f>(H5635 - I5635) * Dashboard!$I$13 * (Dashboard!$D$12 / 365) * 'Lookups and Calculations'!$F$12</f>
        <v>0</v>
      </c>
      <c r="M5635" s="3">
        <f>(G5635*2) * Dashboard!$I$13 * (Dashboard!$D$12 / 365) * 'Lookups and Calculations'!$F$12</f>
        <v>1602.0878730267946</v>
      </c>
      <c r="N5635" s="12">
        <f>H5635 * Dashboard!$I$14 * Dashboard!$I$15 * (Dashboard!$D$12 / 365) * 'Lookups and Calculations'!$F$12</f>
        <v>0</v>
      </c>
    </row>
    <row r="5636" spans="1:14" x14ac:dyDescent="0.35">
      <c r="A5636" s="2">
        <v>5635</v>
      </c>
      <c r="B5636" s="11">
        <v>-1.0254157092066709</v>
      </c>
      <c r="C5636" s="11">
        <v>-0.42309009551446192</v>
      </c>
      <c r="D5636" s="3">
        <f>B5636*Dashboard!$D$11*Dashboard!$D$10*SQRT(Dashboard!$D$12/365)</f>
        <v>-254592.02376144423</v>
      </c>
      <c r="E5636" s="3">
        <f>IF(Dashboard!$I$3,C5636*Dashboard!$E$11*Dashboard!$E$10*SQRT(Dashboard!$D$12/365),0)</f>
        <v>-210091.11267426421</v>
      </c>
      <c r="F5636" s="3">
        <f>D5636+IF(Dashboard!$I$3,E5636,0)</f>
        <v>-464683.13643570844</v>
      </c>
      <c r="G5636" s="3">
        <f>IF(Dashboard!$I$4, ('Lookups and Calculations'!$F$9) / (1 - 'Lookups and Calculations'!$F$10), 'Lookups and Calculations'!$F$9)</f>
        <v>1951878.888340465</v>
      </c>
      <c r="H5636" s="12">
        <f t="shared" si="176"/>
        <v>0</v>
      </c>
      <c r="I5636" s="12">
        <f t="shared" si="177"/>
        <v>0</v>
      </c>
      <c r="J5636" s="13">
        <f>(1 - Dashboard!$I$9) * H5636 * Dashboard!$I$8 * 'Lookups and Calculations'!$F$12</f>
        <v>0</v>
      </c>
      <c r="K5636" s="12">
        <f>(1 - Dashboard!$I$11) * I5636 * Dashboard!$I$10 * 'Lookups and Calculations'!$F$12</f>
        <v>0</v>
      </c>
      <c r="L5636" s="12">
        <f>(H5636 - I5636) * Dashboard!$I$13 * (Dashboard!$D$12 / 365) * 'Lookups and Calculations'!$F$12</f>
        <v>0</v>
      </c>
      <c r="M5636" s="3">
        <f>(G5636*2) * Dashboard!$I$13 * (Dashboard!$D$12 / 365) * 'Lookups and Calculations'!$F$12</f>
        <v>1602.0878730267946</v>
      </c>
      <c r="N5636" s="12">
        <f>H5636 * Dashboard!$I$14 * Dashboard!$I$15 * (Dashboard!$D$12 / 365) * 'Lookups and Calculations'!$F$12</f>
        <v>0</v>
      </c>
    </row>
    <row r="5637" spans="1:14" x14ac:dyDescent="0.35">
      <c r="A5637" s="2">
        <v>5636</v>
      </c>
      <c r="B5637" s="11">
        <v>2.3282241823304219</v>
      </c>
      <c r="C5637" s="11">
        <v>1.0457339994410422</v>
      </c>
      <c r="D5637" s="3">
        <f>B5637*Dashboard!$D$11*Dashboard!$D$10*SQRT(Dashboard!$D$12/365)</f>
        <v>578055.61298492702</v>
      </c>
      <c r="E5637" s="3">
        <f>IF(Dashboard!$I$3,C5637*Dashboard!$E$11*Dashboard!$E$10*SQRT(Dashboard!$D$12/365),0)</f>
        <v>519273.36950946716</v>
      </c>
      <c r="F5637" s="3">
        <f>D5637+IF(Dashboard!$I$3,E5637,0)</f>
        <v>1097328.9824943943</v>
      </c>
      <c r="G5637" s="3">
        <f>IF(Dashboard!$I$4, ('Lookups and Calculations'!$F$9) / (1 - 'Lookups and Calculations'!$F$10), 'Lookups and Calculations'!$F$9)</f>
        <v>1951878.888340465</v>
      </c>
      <c r="H5637" s="12">
        <f t="shared" si="176"/>
        <v>0</v>
      </c>
      <c r="I5637" s="12">
        <f t="shared" si="177"/>
        <v>0</v>
      </c>
      <c r="J5637" s="13">
        <f>(1 - Dashboard!$I$9) * H5637 * Dashboard!$I$8 * 'Lookups and Calculations'!$F$12</f>
        <v>0</v>
      </c>
      <c r="K5637" s="12">
        <f>(1 - Dashboard!$I$11) * I5637 * Dashboard!$I$10 * 'Lookups and Calculations'!$F$12</f>
        <v>0</v>
      </c>
      <c r="L5637" s="12">
        <f>(H5637 - I5637) * Dashboard!$I$13 * (Dashboard!$D$12 / 365) * 'Lookups and Calculations'!$F$12</f>
        <v>0</v>
      </c>
      <c r="M5637" s="3">
        <f>(G5637*2) * Dashboard!$I$13 * (Dashboard!$D$12 / 365) * 'Lookups and Calculations'!$F$12</f>
        <v>1602.0878730267946</v>
      </c>
      <c r="N5637" s="12">
        <f>H5637 * Dashboard!$I$14 * Dashboard!$I$15 * (Dashboard!$D$12 / 365) * 'Lookups and Calculations'!$F$12</f>
        <v>0</v>
      </c>
    </row>
    <row r="5638" spans="1:14" x14ac:dyDescent="0.35">
      <c r="A5638" s="2">
        <v>5637</v>
      </c>
      <c r="B5638" s="11">
        <v>-4.6156306127194333E-2</v>
      </c>
      <c r="C5638" s="11">
        <v>1.1927211940331692</v>
      </c>
      <c r="D5638" s="3">
        <f>B5638*Dashboard!$D$11*Dashboard!$D$10*SQRT(Dashboard!$D$12/365)</f>
        <v>-11459.769224099877</v>
      </c>
      <c r="E5638" s="3">
        <f>IF(Dashboard!$I$3,C5638*Dashboard!$E$11*Dashboard!$E$10*SQRT(Dashboard!$D$12/365),0)</f>
        <v>592261.85018561909</v>
      </c>
      <c r="F5638" s="3">
        <f>D5638+IF(Dashboard!$I$3,E5638,0)</f>
        <v>580802.08096151915</v>
      </c>
      <c r="G5638" s="3">
        <f>IF(Dashboard!$I$4, ('Lookups and Calculations'!$F$9) / (1 - 'Lookups and Calculations'!$F$10), 'Lookups and Calculations'!$F$9)</f>
        <v>1951878.888340465</v>
      </c>
      <c r="H5638" s="12">
        <f t="shared" si="176"/>
        <v>0</v>
      </c>
      <c r="I5638" s="12">
        <f t="shared" si="177"/>
        <v>0</v>
      </c>
      <c r="J5638" s="13">
        <f>(1 - Dashboard!$I$9) * H5638 * Dashboard!$I$8 * 'Lookups and Calculations'!$F$12</f>
        <v>0</v>
      </c>
      <c r="K5638" s="12">
        <f>(1 - Dashboard!$I$11) * I5638 * Dashboard!$I$10 * 'Lookups and Calculations'!$F$12</f>
        <v>0</v>
      </c>
      <c r="L5638" s="12">
        <f>(H5638 - I5638) * Dashboard!$I$13 * (Dashboard!$D$12 / 365) * 'Lookups and Calculations'!$F$12</f>
        <v>0</v>
      </c>
      <c r="M5638" s="3">
        <f>(G5638*2) * Dashboard!$I$13 * (Dashboard!$D$12 / 365) * 'Lookups and Calculations'!$F$12</f>
        <v>1602.0878730267946</v>
      </c>
      <c r="N5638" s="12">
        <f>H5638 * Dashboard!$I$14 * Dashboard!$I$15 * (Dashboard!$D$12 / 365) * 'Lookups and Calculations'!$F$12</f>
        <v>0</v>
      </c>
    </row>
    <row r="5639" spans="1:14" x14ac:dyDescent="0.35">
      <c r="A5639" s="2">
        <v>5638</v>
      </c>
      <c r="B5639" s="11">
        <v>2.5484964410948905</v>
      </c>
      <c r="C5639" s="11">
        <v>-1.0435341900066799</v>
      </c>
      <c r="D5639" s="3">
        <f>B5639*Dashboard!$D$11*Dashboard!$D$10*SQRT(Dashboard!$D$12/365)</f>
        <v>632745.19851969264</v>
      </c>
      <c r="E5639" s="3">
        <f>IF(Dashboard!$I$3,C5639*Dashboard!$E$11*Dashboard!$E$10*SQRT(Dashboard!$D$12/365),0)</f>
        <v>-518181.0243644584</v>
      </c>
      <c r="F5639" s="3">
        <f>D5639+IF(Dashboard!$I$3,E5639,0)</f>
        <v>114564.17415523424</v>
      </c>
      <c r="G5639" s="3">
        <f>IF(Dashboard!$I$4, ('Lookups and Calculations'!$F$9) / (1 - 'Lookups and Calculations'!$F$10), 'Lookups and Calculations'!$F$9)</f>
        <v>1951878.888340465</v>
      </c>
      <c r="H5639" s="12">
        <f t="shared" si="176"/>
        <v>0</v>
      </c>
      <c r="I5639" s="12">
        <f t="shared" si="177"/>
        <v>0</v>
      </c>
      <c r="J5639" s="13">
        <f>(1 - Dashboard!$I$9) * H5639 * Dashboard!$I$8 * 'Lookups and Calculations'!$F$12</f>
        <v>0</v>
      </c>
      <c r="K5639" s="12">
        <f>(1 - Dashboard!$I$11) * I5639 * Dashboard!$I$10 * 'Lookups and Calculations'!$F$12</f>
        <v>0</v>
      </c>
      <c r="L5639" s="12">
        <f>(H5639 - I5639) * Dashboard!$I$13 * (Dashboard!$D$12 / 365) * 'Lookups and Calculations'!$F$12</f>
        <v>0</v>
      </c>
      <c r="M5639" s="3">
        <f>(G5639*2) * Dashboard!$I$13 * (Dashboard!$D$12 / 365) * 'Lookups and Calculations'!$F$12</f>
        <v>1602.0878730267946</v>
      </c>
      <c r="N5639" s="12">
        <f>H5639 * Dashboard!$I$14 * Dashboard!$I$15 * (Dashboard!$D$12 / 365) * 'Lookups and Calculations'!$F$12</f>
        <v>0</v>
      </c>
    </row>
    <row r="5640" spans="1:14" x14ac:dyDescent="0.35">
      <c r="A5640" s="2">
        <v>5639</v>
      </c>
      <c r="B5640" s="11">
        <v>1.3630857209387865</v>
      </c>
      <c r="C5640" s="11">
        <v>1.1547448362507262</v>
      </c>
      <c r="D5640" s="3">
        <f>B5640*Dashboard!$D$11*Dashboard!$D$10*SQRT(Dashboard!$D$12/365)</f>
        <v>338429.33079562307</v>
      </c>
      <c r="E5640" s="3">
        <f>IF(Dashboard!$I$3,C5640*Dashboard!$E$11*Dashboard!$E$10*SQRT(Dashboard!$D$12/365),0)</f>
        <v>573404.17578856694</v>
      </c>
      <c r="F5640" s="3">
        <f>D5640+IF(Dashboard!$I$3,E5640,0)</f>
        <v>911833.50658419007</v>
      </c>
      <c r="G5640" s="3">
        <f>IF(Dashboard!$I$4, ('Lookups and Calculations'!$F$9) / (1 - 'Lookups and Calculations'!$F$10), 'Lookups and Calculations'!$F$9)</f>
        <v>1951878.888340465</v>
      </c>
      <c r="H5640" s="12">
        <f t="shared" si="176"/>
        <v>0</v>
      </c>
      <c r="I5640" s="12">
        <f t="shared" si="177"/>
        <v>0</v>
      </c>
      <c r="J5640" s="13">
        <f>(1 - Dashboard!$I$9) * H5640 * Dashboard!$I$8 * 'Lookups and Calculations'!$F$12</f>
        <v>0</v>
      </c>
      <c r="K5640" s="12">
        <f>(1 - Dashboard!$I$11) * I5640 * Dashboard!$I$10 * 'Lookups and Calculations'!$F$12</f>
        <v>0</v>
      </c>
      <c r="L5640" s="12">
        <f>(H5640 - I5640) * Dashboard!$I$13 * (Dashboard!$D$12 / 365) * 'Lookups and Calculations'!$F$12</f>
        <v>0</v>
      </c>
      <c r="M5640" s="3">
        <f>(G5640*2) * Dashboard!$I$13 * (Dashboard!$D$12 / 365) * 'Lookups and Calculations'!$F$12</f>
        <v>1602.0878730267946</v>
      </c>
      <c r="N5640" s="12">
        <f>H5640 * Dashboard!$I$14 * Dashboard!$I$15 * (Dashboard!$D$12 / 365) * 'Lookups and Calculations'!$F$12</f>
        <v>0</v>
      </c>
    </row>
    <row r="5641" spans="1:14" x14ac:dyDescent="0.35">
      <c r="A5641" s="2">
        <v>5640</v>
      </c>
      <c r="B5641" s="11">
        <v>-0.24707556505544301</v>
      </c>
      <c r="C5641" s="11">
        <v>-2.0575160575314149</v>
      </c>
      <c r="D5641" s="3">
        <f>B5641*Dashboard!$D$11*Dashboard!$D$10*SQRT(Dashboard!$D$12/365)</f>
        <v>-61344.357770892624</v>
      </c>
      <c r="E5641" s="3">
        <f>IF(Dashboard!$I$3,C5641*Dashboard!$E$11*Dashboard!$E$10*SQRT(Dashboard!$D$12/365),0)</f>
        <v>-1021687.4430641565</v>
      </c>
      <c r="F5641" s="3">
        <f>D5641+IF(Dashboard!$I$3,E5641,0)</f>
        <v>-1083031.800835049</v>
      </c>
      <c r="G5641" s="3">
        <f>IF(Dashboard!$I$4, ('Lookups and Calculations'!$F$9) / (1 - 'Lookups and Calculations'!$F$10), 'Lookups and Calculations'!$F$9)</f>
        <v>1951878.888340465</v>
      </c>
      <c r="H5641" s="12">
        <f t="shared" si="176"/>
        <v>0</v>
      </c>
      <c r="I5641" s="12">
        <f t="shared" si="177"/>
        <v>0</v>
      </c>
      <c r="J5641" s="13">
        <f>(1 - Dashboard!$I$9) * H5641 * Dashboard!$I$8 * 'Lookups and Calculations'!$F$12</f>
        <v>0</v>
      </c>
      <c r="K5641" s="12">
        <f>(1 - Dashboard!$I$11) * I5641 * Dashboard!$I$10 * 'Lookups and Calculations'!$F$12</f>
        <v>0</v>
      </c>
      <c r="L5641" s="12">
        <f>(H5641 - I5641) * Dashboard!$I$13 * (Dashboard!$D$12 / 365) * 'Lookups and Calculations'!$F$12</f>
        <v>0</v>
      </c>
      <c r="M5641" s="3">
        <f>(G5641*2) * Dashboard!$I$13 * (Dashboard!$D$12 / 365) * 'Lookups and Calculations'!$F$12</f>
        <v>1602.0878730267946</v>
      </c>
      <c r="N5641" s="12">
        <f>H5641 * Dashboard!$I$14 * Dashboard!$I$15 * (Dashboard!$D$12 / 365) * 'Lookups and Calculations'!$F$12</f>
        <v>0</v>
      </c>
    </row>
    <row r="5642" spans="1:14" x14ac:dyDescent="0.35">
      <c r="A5642" s="2">
        <v>5641</v>
      </c>
      <c r="B5642" s="11">
        <v>-0.63027708566372032</v>
      </c>
      <c r="C5642" s="11">
        <v>-0.92076851356749212</v>
      </c>
      <c r="D5642" s="3">
        <f>B5642*Dashboard!$D$11*Dashboard!$D$10*SQRT(Dashboard!$D$12/365)</f>
        <v>-156486.3082639302</v>
      </c>
      <c r="E5642" s="3">
        <f>IF(Dashboard!$I$3,C5642*Dashboard!$E$11*Dashboard!$E$10*SQRT(Dashboard!$D$12/365),0)</f>
        <v>-457220.06632086355</v>
      </c>
      <c r="F5642" s="3">
        <f>D5642+IF(Dashboard!$I$3,E5642,0)</f>
        <v>-613706.37458479381</v>
      </c>
      <c r="G5642" s="3">
        <f>IF(Dashboard!$I$4, ('Lookups and Calculations'!$F$9) / (1 - 'Lookups and Calculations'!$F$10), 'Lookups and Calculations'!$F$9)</f>
        <v>1951878.888340465</v>
      </c>
      <c r="H5642" s="12">
        <f t="shared" si="176"/>
        <v>0</v>
      </c>
      <c r="I5642" s="12">
        <f t="shared" si="177"/>
        <v>0</v>
      </c>
      <c r="J5642" s="13">
        <f>(1 - Dashboard!$I$9) * H5642 * Dashboard!$I$8 * 'Lookups and Calculations'!$F$12</f>
        <v>0</v>
      </c>
      <c r="K5642" s="12">
        <f>(1 - Dashboard!$I$11) * I5642 * Dashboard!$I$10 * 'Lookups and Calculations'!$F$12</f>
        <v>0</v>
      </c>
      <c r="L5642" s="12">
        <f>(H5642 - I5642) * Dashboard!$I$13 * (Dashboard!$D$12 / 365) * 'Lookups and Calculations'!$F$12</f>
        <v>0</v>
      </c>
      <c r="M5642" s="3">
        <f>(G5642*2) * Dashboard!$I$13 * (Dashboard!$D$12 / 365) * 'Lookups and Calculations'!$F$12</f>
        <v>1602.0878730267946</v>
      </c>
      <c r="N5642" s="12">
        <f>H5642 * Dashboard!$I$14 * Dashboard!$I$15 * (Dashboard!$D$12 / 365) * 'Lookups and Calculations'!$F$12</f>
        <v>0</v>
      </c>
    </row>
    <row r="5643" spans="1:14" x14ac:dyDescent="0.35">
      <c r="A5643" s="2">
        <v>5642</v>
      </c>
      <c r="B5643" s="11">
        <v>0.46816455855601241</v>
      </c>
      <c r="C5643" s="11">
        <v>1.1710977069740176</v>
      </c>
      <c r="D5643" s="3">
        <f>B5643*Dashboard!$D$11*Dashboard!$D$10*SQRT(Dashboard!$D$12/365)</f>
        <v>116236.72364876517</v>
      </c>
      <c r="E5643" s="3">
        <f>IF(Dashboard!$I$3,C5643*Dashboard!$E$11*Dashboard!$E$10*SQRT(Dashboard!$D$12/365),0)</f>
        <v>581524.41505225643</v>
      </c>
      <c r="F5643" s="3">
        <f>D5643+IF(Dashboard!$I$3,E5643,0)</f>
        <v>697761.13870102155</v>
      </c>
      <c r="G5643" s="3">
        <f>IF(Dashboard!$I$4, ('Lookups and Calculations'!$F$9) / (1 - 'Lookups and Calculations'!$F$10), 'Lookups and Calculations'!$F$9)</f>
        <v>1951878.888340465</v>
      </c>
      <c r="H5643" s="12">
        <f t="shared" si="176"/>
        <v>0</v>
      </c>
      <c r="I5643" s="12">
        <f t="shared" si="177"/>
        <v>0</v>
      </c>
      <c r="J5643" s="13">
        <f>(1 - Dashboard!$I$9) * H5643 * Dashboard!$I$8 * 'Lookups and Calculations'!$F$12</f>
        <v>0</v>
      </c>
      <c r="K5643" s="12">
        <f>(1 - Dashboard!$I$11) * I5643 * Dashboard!$I$10 * 'Lookups and Calculations'!$F$12</f>
        <v>0</v>
      </c>
      <c r="L5643" s="12">
        <f>(H5643 - I5643) * Dashboard!$I$13 * (Dashboard!$D$12 / 365) * 'Lookups and Calculations'!$F$12</f>
        <v>0</v>
      </c>
      <c r="M5643" s="3">
        <f>(G5643*2) * Dashboard!$I$13 * (Dashboard!$D$12 / 365) * 'Lookups and Calculations'!$F$12</f>
        <v>1602.0878730267946</v>
      </c>
      <c r="N5643" s="12">
        <f>H5643 * Dashboard!$I$14 * Dashboard!$I$15 * (Dashboard!$D$12 / 365) * 'Lookups and Calculations'!$F$12</f>
        <v>0</v>
      </c>
    </row>
    <row r="5644" spans="1:14" x14ac:dyDescent="0.35">
      <c r="A5644" s="2">
        <v>5643</v>
      </c>
      <c r="B5644" s="11">
        <v>1.0721335440843518</v>
      </c>
      <c r="C5644" s="11">
        <v>-1.1240859786867545</v>
      </c>
      <c r="D5644" s="3">
        <f>B5644*Dashboard!$D$11*Dashboard!$D$10*SQRT(Dashboard!$D$12/365)</f>
        <v>266191.21033570083</v>
      </c>
      <c r="E5644" s="3">
        <f>IF(Dashboard!$I$3,C5644*Dashboard!$E$11*Dashboard!$E$10*SQRT(Dashboard!$D$12/365),0)</f>
        <v>-558180.10515390837</v>
      </c>
      <c r="F5644" s="3">
        <f>D5644+IF(Dashboard!$I$3,E5644,0)</f>
        <v>-291988.89481820754</v>
      </c>
      <c r="G5644" s="3">
        <f>IF(Dashboard!$I$4, ('Lookups and Calculations'!$F$9) / (1 - 'Lookups and Calculations'!$F$10), 'Lookups and Calculations'!$F$9)</f>
        <v>1951878.888340465</v>
      </c>
      <c r="H5644" s="12">
        <f t="shared" si="176"/>
        <v>0</v>
      </c>
      <c r="I5644" s="12">
        <f t="shared" si="177"/>
        <v>0</v>
      </c>
      <c r="J5644" s="13">
        <f>(1 - Dashboard!$I$9) * H5644 * Dashboard!$I$8 * 'Lookups and Calculations'!$F$12</f>
        <v>0</v>
      </c>
      <c r="K5644" s="12">
        <f>(1 - Dashboard!$I$11) * I5644 * Dashboard!$I$10 * 'Lookups and Calculations'!$F$12</f>
        <v>0</v>
      </c>
      <c r="L5644" s="12">
        <f>(H5644 - I5644) * Dashboard!$I$13 * (Dashboard!$D$12 / 365) * 'Lookups and Calculations'!$F$12</f>
        <v>0</v>
      </c>
      <c r="M5644" s="3">
        <f>(G5644*2) * Dashboard!$I$13 * (Dashboard!$D$12 / 365) * 'Lookups and Calculations'!$F$12</f>
        <v>1602.0878730267946</v>
      </c>
      <c r="N5644" s="12">
        <f>H5644 * Dashboard!$I$14 * Dashboard!$I$15 * (Dashboard!$D$12 / 365) * 'Lookups and Calculations'!$F$12</f>
        <v>0</v>
      </c>
    </row>
    <row r="5645" spans="1:14" x14ac:dyDescent="0.35">
      <c r="A5645" s="2">
        <v>5644</v>
      </c>
      <c r="B5645" s="11">
        <v>1.1432419453008802</v>
      </c>
      <c r="C5645" s="11">
        <v>-0.24840558853098532</v>
      </c>
      <c r="D5645" s="3">
        <f>B5645*Dashboard!$D$11*Dashboard!$D$10*SQRT(Dashboard!$D$12/365)</f>
        <v>283846.12980847043</v>
      </c>
      <c r="E5645" s="3">
        <f>IF(Dashboard!$I$3,C5645*Dashboard!$E$11*Dashboard!$E$10*SQRT(Dashboard!$D$12/365),0)</f>
        <v>-123349.15669798819</v>
      </c>
      <c r="F5645" s="3">
        <f>D5645+IF(Dashboard!$I$3,E5645,0)</f>
        <v>160496.97311048224</v>
      </c>
      <c r="G5645" s="3">
        <f>IF(Dashboard!$I$4, ('Lookups and Calculations'!$F$9) / (1 - 'Lookups and Calculations'!$F$10), 'Lookups and Calculations'!$F$9)</f>
        <v>1951878.888340465</v>
      </c>
      <c r="H5645" s="12">
        <f t="shared" si="176"/>
        <v>0</v>
      </c>
      <c r="I5645" s="12">
        <f t="shared" si="177"/>
        <v>0</v>
      </c>
      <c r="J5645" s="13">
        <f>(1 - Dashboard!$I$9) * H5645 * Dashboard!$I$8 * 'Lookups and Calculations'!$F$12</f>
        <v>0</v>
      </c>
      <c r="K5645" s="12">
        <f>(1 - Dashboard!$I$11) * I5645 * Dashboard!$I$10 * 'Lookups and Calculations'!$F$12</f>
        <v>0</v>
      </c>
      <c r="L5645" s="12">
        <f>(H5645 - I5645) * Dashboard!$I$13 * (Dashboard!$D$12 / 365) * 'Lookups and Calculations'!$F$12</f>
        <v>0</v>
      </c>
      <c r="M5645" s="3">
        <f>(G5645*2) * Dashboard!$I$13 * (Dashboard!$D$12 / 365) * 'Lookups and Calculations'!$F$12</f>
        <v>1602.0878730267946</v>
      </c>
      <c r="N5645" s="12">
        <f>H5645 * Dashboard!$I$14 * Dashboard!$I$15 * (Dashboard!$D$12 / 365) * 'Lookups and Calculations'!$F$12</f>
        <v>0</v>
      </c>
    </row>
    <row r="5646" spans="1:14" x14ac:dyDescent="0.35">
      <c r="A5646" s="2">
        <v>5645</v>
      </c>
      <c r="B5646" s="11">
        <v>-0.73309517869547969</v>
      </c>
      <c r="C5646" s="11">
        <v>-0.1641756048216606</v>
      </c>
      <c r="D5646" s="3">
        <f>B5646*Dashboard!$D$11*Dashboard!$D$10*SQRT(Dashboard!$D$12/365)</f>
        <v>-182014.16603831528</v>
      </c>
      <c r="E5646" s="3">
        <f>IF(Dashboard!$I$3,C5646*Dashboard!$E$11*Dashboard!$E$10*SQRT(Dashboard!$D$12/365),0)</f>
        <v>-81523.618389156982</v>
      </c>
      <c r="F5646" s="3">
        <f>D5646+IF(Dashboard!$I$3,E5646,0)</f>
        <v>-263537.78442747227</v>
      </c>
      <c r="G5646" s="3">
        <f>IF(Dashboard!$I$4, ('Lookups and Calculations'!$F$9) / (1 - 'Lookups and Calculations'!$F$10), 'Lookups and Calculations'!$F$9)</f>
        <v>1951878.888340465</v>
      </c>
      <c r="H5646" s="12">
        <f t="shared" si="176"/>
        <v>0</v>
      </c>
      <c r="I5646" s="12">
        <f t="shared" si="177"/>
        <v>0</v>
      </c>
      <c r="J5646" s="13">
        <f>(1 - Dashboard!$I$9) * H5646 * Dashboard!$I$8 * 'Lookups and Calculations'!$F$12</f>
        <v>0</v>
      </c>
      <c r="K5646" s="12">
        <f>(1 - Dashboard!$I$11) * I5646 * Dashboard!$I$10 * 'Lookups and Calculations'!$F$12</f>
        <v>0</v>
      </c>
      <c r="L5646" s="12">
        <f>(H5646 - I5646) * Dashboard!$I$13 * (Dashboard!$D$12 / 365) * 'Lookups and Calculations'!$F$12</f>
        <v>0</v>
      </c>
      <c r="M5646" s="3">
        <f>(G5646*2) * Dashboard!$I$13 * (Dashboard!$D$12 / 365) * 'Lookups and Calculations'!$F$12</f>
        <v>1602.0878730267946</v>
      </c>
      <c r="N5646" s="12">
        <f>H5646 * Dashboard!$I$14 * Dashboard!$I$15 * (Dashboard!$D$12 / 365) * 'Lookups and Calculations'!$F$12</f>
        <v>0</v>
      </c>
    </row>
    <row r="5647" spans="1:14" x14ac:dyDescent="0.35">
      <c r="A5647" s="2">
        <v>5646</v>
      </c>
      <c r="B5647" s="11">
        <v>1.51773912638548</v>
      </c>
      <c r="C5647" s="11">
        <v>0.10437166396911719</v>
      </c>
      <c r="D5647" s="3">
        <f>B5647*Dashboard!$D$11*Dashboard!$D$10*SQRT(Dashboard!$D$12/365)</f>
        <v>376826.95150765107</v>
      </c>
      <c r="E5647" s="3">
        <f>IF(Dashboard!$I$3,C5647*Dashboard!$E$11*Dashboard!$E$10*SQRT(Dashboard!$D$12/365),0)</f>
        <v>51827.162222441395</v>
      </c>
      <c r="F5647" s="3">
        <f>D5647+IF(Dashboard!$I$3,E5647,0)</f>
        <v>428654.11373009247</v>
      </c>
      <c r="G5647" s="3">
        <f>IF(Dashboard!$I$4, ('Lookups and Calculations'!$F$9) / (1 - 'Lookups and Calculations'!$F$10), 'Lookups and Calculations'!$F$9)</f>
        <v>1951878.888340465</v>
      </c>
      <c r="H5647" s="12">
        <f t="shared" si="176"/>
        <v>0</v>
      </c>
      <c r="I5647" s="12">
        <f t="shared" si="177"/>
        <v>0</v>
      </c>
      <c r="J5647" s="13">
        <f>(1 - Dashboard!$I$9) * H5647 * Dashboard!$I$8 * 'Lookups and Calculations'!$F$12</f>
        <v>0</v>
      </c>
      <c r="K5647" s="12">
        <f>(1 - Dashboard!$I$11) * I5647 * Dashboard!$I$10 * 'Lookups and Calculations'!$F$12</f>
        <v>0</v>
      </c>
      <c r="L5647" s="12">
        <f>(H5647 - I5647) * Dashboard!$I$13 * (Dashboard!$D$12 / 365) * 'Lookups and Calculations'!$F$12</f>
        <v>0</v>
      </c>
      <c r="M5647" s="3">
        <f>(G5647*2) * Dashboard!$I$13 * (Dashboard!$D$12 / 365) * 'Lookups and Calculations'!$F$12</f>
        <v>1602.0878730267946</v>
      </c>
      <c r="N5647" s="12">
        <f>H5647 * Dashboard!$I$14 * Dashboard!$I$15 * (Dashboard!$D$12 / 365) * 'Lookups and Calculations'!$F$12</f>
        <v>0</v>
      </c>
    </row>
    <row r="5648" spans="1:14" x14ac:dyDescent="0.35">
      <c r="A5648" s="2">
        <v>5647</v>
      </c>
      <c r="B5648" s="11">
        <v>-1.3627899541495281</v>
      </c>
      <c r="C5648" s="11">
        <v>-0.52561166725135566</v>
      </c>
      <c r="D5648" s="3">
        <f>B5648*Dashboard!$D$11*Dashboard!$D$10*SQRT(Dashboard!$D$12/365)</f>
        <v>-338355.89729469013</v>
      </c>
      <c r="E5648" s="3">
        <f>IF(Dashboard!$I$3,C5648*Dashboard!$E$11*Dashboard!$E$10*SQRT(Dashboard!$D$12/365),0)</f>
        <v>-260999.58656119823</v>
      </c>
      <c r="F5648" s="3">
        <f>D5648+IF(Dashboard!$I$3,E5648,0)</f>
        <v>-599355.48385588836</v>
      </c>
      <c r="G5648" s="3">
        <f>IF(Dashboard!$I$4, ('Lookups and Calculations'!$F$9) / (1 - 'Lookups and Calculations'!$F$10), 'Lookups and Calculations'!$F$9)</f>
        <v>1951878.888340465</v>
      </c>
      <c r="H5648" s="12">
        <f t="shared" si="176"/>
        <v>0</v>
      </c>
      <c r="I5648" s="12">
        <f t="shared" si="177"/>
        <v>0</v>
      </c>
      <c r="J5648" s="13">
        <f>(1 - Dashboard!$I$9) * H5648 * Dashboard!$I$8 * 'Lookups and Calculations'!$F$12</f>
        <v>0</v>
      </c>
      <c r="K5648" s="12">
        <f>(1 - Dashboard!$I$11) * I5648 * Dashboard!$I$10 * 'Lookups and Calculations'!$F$12</f>
        <v>0</v>
      </c>
      <c r="L5648" s="12">
        <f>(H5648 - I5648) * Dashboard!$I$13 * (Dashboard!$D$12 / 365) * 'Lookups and Calculations'!$F$12</f>
        <v>0</v>
      </c>
      <c r="M5648" s="3">
        <f>(G5648*2) * Dashboard!$I$13 * (Dashboard!$D$12 / 365) * 'Lookups and Calculations'!$F$12</f>
        <v>1602.0878730267946</v>
      </c>
      <c r="N5648" s="12">
        <f>H5648 * Dashboard!$I$14 * Dashboard!$I$15 * (Dashboard!$D$12 / 365) * 'Lookups and Calculations'!$F$12</f>
        <v>0</v>
      </c>
    </row>
    <row r="5649" spans="1:14" x14ac:dyDescent="0.35">
      <c r="A5649" s="2">
        <v>5648</v>
      </c>
      <c r="B5649" s="11">
        <v>-0.51222446293492085</v>
      </c>
      <c r="C5649" s="11">
        <v>0.82670320567903499</v>
      </c>
      <c r="D5649" s="3">
        <f>B5649*Dashboard!$D$11*Dashboard!$D$10*SQRT(Dashboard!$D$12/365)</f>
        <v>-127175.99454333776</v>
      </c>
      <c r="E5649" s="3">
        <f>IF(Dashboard!$I$3,C5649*Dashboard!$E$11*Dashboard!$E$10*SQRT(Dashboard!$D$12/365),0)</f>
        <v>410510.66468785441</v>
      </c>
      <c r="F5649" s="3">
        <f>D5649+IF(Dashboard!$I$3,E5649,0)</f>
        <v>283334.67014451663</v>
      </c>
      <c r="G5649" s="3">
        <f>IF(Dashboard!$I$4, ('Lookups and Calculations'!$F$9) / (1 - 'Lookups and Calculations'!$F$10), 'Lookups and Calculations'!$F$9)</f>
        <v>1951878.888340465</v>
      </c>
      <c r="H5649" s="12">
        <f t="shared" si="176"/>
        <v>0</v>
      </c>
      <c r="I5649" s="12">
        <f t="shared" si="177"/>
        <v>0</v>
      </c>
      <c r="J5649" s="13">
        <f>(1 - Dashboard!$I$9) * H5649 * Dashboard!$I$8 * 'Lookups and Calculations'!$F$12</f>
        <v>0</v>
      </c>
      <c r="K5649" s="12">
        <f>(1 - Dashboard!$I$11) * I5649 * Dashboard!$I$10 * 'Lookups and Calculations'!$F$12</f>
        <v>0</v>
      </c>
      <c r="L5649" s="12">
        <f>(H5649 - I5649) * Dashboard!$I$13 * (Dashboard!$D$12 / 365) * 'Lookups and Calculations'!$F$12</f>
        <v>0</v>
      </c>
      <c r="M5649" s="3">
        <f>(G5649*2) * Dashboard!$I$13 * (Dashboard!$D$12 / 365) * 'Lookups and Calculations'!$F$12</f>
        <v>1602.0878730267946</v>
      </c>
      <c r="N5649" s="12">
        <f>H5649 * Dashboard!$I$14 * Dashboard!$I$15 * (Dashboard!$D$12 / 365) * 'Lookups and Calculations'!$F$12</f>
        <v>0</v>
      </c>
    </row>
    <row r="5650" spans="1:14" x14ac:dyDescent="0.35">
      <c r="A5650" s="2">
        <v>5649</v>
      </c>
      <c r="B5650" s="11">
        <v>-2.0095506118829744E-2</v>
      </c>
      <c r="C5650" s="11">
        <v>0.94791113468003885</v>
      </c>
      <c r="D5650" s="3">
        <f>B5650*Dashboard!$D$11*Dashboard!$D$10*SQRT(Dashboard!$D$12/365)</f>
        <v>-4989.3477595165232</v>
      </c>
      <c r="E5650" s="3">
        <f>IF(Dashboard!$I$3,C5650*Dashboard!$E$11*Dashboard!$E$10*SQRT(Dashboard!$D$12/365),0)</f>
        <v>470698.10215977149</v>
      </c>
      <c r="F5650" s="3">
        <f>D5650+IF(Dashboard!$I$3,E5650,0)</f>
        <v>465708.75440025498</v>
      </c>
      <c r="G5650" s="3">
        <f>IF(Dashboard!$I$4, ('Lookups and Calculations'!$F$9) / (1 - 'Lookups and Calculations'!$F$10), 'Lookups and Calculations'!$F$9)</f>
        <v>1951878.888340465</v>
      </c>
      <c r="H5650" s="12">
        <f t="shared" si="176"/>
        <v>0</v>
      </c>
      <c r="I5650" s="12">
        <f t="shared" si="177"/>
        <v>0</v>
      </c>
      <c r="J5650" s="13">
        <f>(1 - Dashboard!$I$9) * H5650 * Dashboard!$I$8 * 'Lookups and Calculations'!$F$12</f>
        <v>0</v>
      </c>
      <c r="K5650" s="12">
        <f>(1 - Dashboard!$I$11) * I5650 * Dashboard!$I$10 * 'Lookups and Calculations'!$F$12</f>
        <v>0</v>
      </c>
      <c r="L5650" s="12">
        <f>(H5650 - I5650) * Dashboard!$I$13 * (Dashboard!$D$12 / 365) * 'Lookups and Calculations'!$F$12</f>
        <v>0</v>
      </c>
      <c r="M5650" s="3">
        <f>(G5650*2) * Dashboard!$I$13 * (Dashboard!$D$12 / 365) * 'Lookups and Calculations'!$F$12</f>
        <v>1602.0878730267946</v>
      </c>
      <c r="N5650" s="12">
        <f>H5650 * Dashboard!$I$14 * Dashboard!$I$15 * (Dashboard!$D$12 / 365) * 'Lookups and Calculations'!$F$12</f>
        <v>0</v>
      </c>
    </row>
    <row r="5651" spans="1:14" x14ac:dyDescent="0.35">
      <c r="A5651" s="2">
        <v>5650</v>
      </c>
      <c r="B5651" s="11">
        <v>0.61784758801062667</v>
      </c>
      <c r="C5651" s="11">
        <v>0.58820873824851316</v>
      </c>
      <c r="D5651" s="3">
        <f>B5651*Dashboard!$D$11*Dashboard!$D$10*SQRT(Dashboard!$D$12/365)</f>
        <v>153400.29062890931</v>
      </c>
      <c r="E5651" s="3">
        <f>IF(Dashboard!$I$3,C5651*Dashboard!$E$11*Dashboard!$E$10*SQRT(Dashboard!$D$12/365),0)</f>
        <v>292083.00930110307</v>
      </c>
      <c r="F5651" s="3">
        <f>D5651+IF(Dashboard!$I$3,E5651,0)</f>
        <v>445483.29993001238</v>
      </c>
      <c r="G5651" s="3">
        <f>IF(Dashboard!$I$4, ('Lookups and Calculations'!$F$9) / (1 - 'Lookups and Calculations'!$F$10), 'Lookups and Calculations'!$F$9)</f>
        <v>1951878.888340465</v>
      </c>
      <c r="H5651" s="12">
        <f t="shared" si="176"/>
        <v>0</v>
      </c>
      <c r="I5651" s="12">
        <f t="shared" si="177"/>
        <v>0</v>
      </c>
      <c r="J5651" s="13">
        <f>(1 - Dashboard!$I$9) * H5651 * Dashboard!$I$8 * 'Lookups and Calculations'!$F$12</f>
        <v>0</v>
      </c>
      <c r="K5651" s="12">
        <f>(1 - Dashboard!$I$11) * I5651 * Dashboard!$I$10 * 'Lookups and Calculations'!$F$12</f>
        <v>0</v>
      </c>
      <c r="L5651" s="12">
        <f>(H5651 - I5651) * Dashboard!$I$13 * (Dashboard!$D$12 / 365) * 'Lookups and Calculations'!$F$12</f>
        <v>0</v>
      </c>
      <c r="M5651" s="3">
        <f>(G5651*2) * Dashboard!$I$13 * (Dashboard!$D$12 / 365) * 'Lookups and Calculations'!$F$12</f>
        <v>1602.0878730267946</v>
      </c>
      <c r="N5651" s="12">
        <f>H5651 * Dashboard!$I$14 * Dashboard!$I$15 * (Dashboard!$D$12 / 365) * 'Lookups and Calculations'!$F$12</f>
        <v>0</v>
      </c>
    </row>
    <row r="5652" spans="1:14" x14ac:dyDescent="0.35">
      <c r="A5652" s="2">
        <v>5651</v>
      </c>
      <c r="B5652" s="11">
        <v>-0.41462542479259312</v>
      </c>
      <c r="C5652" s="11">
        <v>0.41521245288850123</v>
      </c>
      <c r="D5652" s="3">
        <f>B5652*Dashboard!$D$11*Dashboard!$D$10*SQRT(Dashboard!$D$12/365)</f>
        <v>-102943.9329367825</v>
      </c>
      <c r="E5652" s="3">
        <f>IF(Dashboard!$I$3,C5652*Dashboard!$E$11*Dashboard!$E$10*SQRT(Dashboard!$D$12/365),0)</f>
        <v>206179.36261893416</v>
      </c>
      <c r="F5652" s="3">
        <f>D5652+IF(Dashboard!$I$3,E5652,0)</f>
        <v>103235.42968215166</v>
      </c>
      <c r="G5652" s="3">
        <f>IF(Dashboard!$I$4, ('Lookups and Calculations'!$F$9) / (1 - 'Lookups and Calculations'!$F$10), 'Lookups and Calculations'!$F$9)</f>
        <v>1951878.888340465</v>
      </c>
      <c r="H5652" s="12">
        <f t="shared" si="176"/>
        <v>0</v>
      </c>
      <c r="I5652" s="12">
        <f t="shared" si="177"/>
        <v>0</v>
      </c>
      <c r="J5652" s="13">
        <f>(1 - Dashboard!$I$9) * H5652 * Dashboard!$I$8 * 'Lookups and Calculations'!$F$12</f>
        <v>0</v>
      </c>
      <c r="K5652" s="12">
        <f>(1 - Dashboard!$I$11) * I5652 * Dashboard!$I$10 * 'Lookups and Calculations'!$F$12</f>
        <v>0</v>
      </c>
      <c r="L5652" s="12">
        <f>(H5652 - I5652) * Dashboard!$I$13 * (Dashboard!$D$12 / 365) * 'Lookups and Calculations'!$F$12</f>
        <v>0</v>
      </c>
      <c r="M5652" s="3">
        <f>(G5652*2) * Dashboard!$I$13 * (Dashboard!$D$12 / 365) * 'Lookups and Calculations'!$F$12</f>
        <v>1602.0878730267946</v>
      </c>
      <c r="N5652" s="12">
        <f>H5652 * Dashboard!$I$14 * Dashboard!$I$15 * (Dashboard!$D$12 / 365) * 'Lookups and Calculations'!$F$12</f>
        <v>0</v>
      </c>
    </row>
    <row r="5653" spans="1:14" x14ac:dyDescent="0.35">
      <c r="A5653" s="2">
        <v>5652</v>
      </c>
      <c r="B5653" s="11">
        <v>-0.35558179016699198</v>
      </c>
      <c r="C5653" s="11">
        <v>0.53006831337096072</v>
      </c>
      <c r="D5653" s="3">
        <f>B5653*Dashboard!$D$11*Dashboard!$D$10*SQRT(Dashboard!$D$12/365)</f>
        <v>-88284.475026592248</v>
      </c>
      <c r="E5653" s="3">
        <f>IF(Dashboard!$I$3,C5653*Dashboard!$E$11*Dashboard!$E$10*SQRT(Dashboard!$D$12/365),0)</f>
        <v>263212.59450439946</v>
      </c>
      <c r="F5653" s="3">
        <f>D5653+IF(Dashboard!$I$3,E5653,0)</f>
        <v>174928.11947780719</v>
      </c>
      <c r="G5653" s="3">
        <f>IF(Dashboard!$I$4, ('Lookups and Calculations'!$F$9) / (1 - 'Lookups and Calculations'!$F$10), 'Lookups and Calculations'!$F$9)</f>
        <v>1951878.888340465</v>
      </c>
      <c r="H5653" s="12">
        <f t="shared" si="176"/>
        <v>0</v>
      </c>
      <c r="I5653" s="12">
        <f t="shared" si="177"/>
        <v>0</v>
      </c>
      <c r="J5653" s="13">
        <f>(1 - Dashboard!$I$9) * H5653 * Dashboard!$I$8 * 'Lookups and Calculations'!$F$12</f>
        <v>0</v>
      </c>
      <c r="K5653" s="12">
        <f>(1 - Dashboard!$I$11) * I5653 * Dashboard!$I$10 * 'Lookups and Calculations'!$F$12</f>
        <v>0</v>
      </c>
      <c r="L5653" s="12">
        <f>(H5653 - I5653) * Dashboard!$I$13 * (Dashboard!$D$12 / 365) * 'Lookups and Calculations'!$F$12</f>
        <v>0</v>
      </c>
      <c r="M5653" s="3">
        <f>(G5653*2) * Dashboard!$I$13 * (Dashboard!$D$12 / 365) * 'Lookups and Calculations'!$F$12</f>
        <v>1602.0878730267946</v>
      </c>
      <c r="N5653" s="12">
        <f>H5653 * Dashboard!$I$14 * Dashboard!$I$15 * (Dashboard!$D$12 / 365) * 'Lookups and Calculations'!$F$12</f>
        <v>0</v>
      </c>
    </row>
    <row r="5654" spans="1:14" x14ac:dyDescent="0.35">
      <c r="A5654" s="2">
        <v>5653</v>
      </c>
      <c r="B5654" s="11">
        <v>-1.7115260942593677</v>
      </c>
      <c r="C5654" s="11">
        <v>1.0976841265513742</v>
      </c>
      <c r="D5654" s="3">
        <f>B5654*Dashboard!$D$11*Dashboard!$D$10*SQRT(Dashboard!$D$12/365)</f>
        <v>-424940.72223169921</v>
      </c>
      <c r="E5654" s="3">
        <f>IF(Dashboard!$I$3,C5654*Dashboard!$E$11*Dashboard!$E$10*SQRT(Dashboard!$D$12/365),0)</f>
        <v>545069.90817555855</v>
      </c>
      <c r="F5654" s="3">
        <f>D5654+IF(Dashboard!$I$3,E5654,0)</f>
        <v>120129.18594385934</v>
      </c>
      <c r="G5654" s="3">
        <f>IF(Dashboard!$I$4, ('Lookups and Calculations'!$F$9) / (1 - 'Lookups and Calculations'!$F$10), 'Lookups and Calculations'!$F$9)</f>
        <v>1951878.888340465</v>
      </c>
      <c r="H5654" s="12">
        <f t="shared" si="176"/>
        <v>0</v>
      </c>
      <c r="I5654" s="12">
        <f t="shared" si="177"/>
        <v>0</v>
      </c>
      <c r="J5654" s="13">
        <f>(1 - Dashboard!$I$9) * H5654 * Dashboard!$I$8 * 'Lookups and Calculations'!$F$12</f>
        <v>0</v>
      </c>
      <c r="K5654" s="12">
        <f>(1 - Dashboard!$I$11) * I5654 * Dashboard!$I$10 * 'Lookups and Calculations'!$F$12</f>
        <v>0</v>
      </c>
      <c r="L5654" s="12">
        <f>(H5654 - I5654) * Dashboard!$I$13 * (Dashboard!$D$12 / 365) * 'Lookups and Calculations'!$F$12</f>
        <v>0</v>
      </c>
      <c r="M5654" s="3">
        <f>(G5654*2) * Dashboard!$I$13 * (Dashboard!$D$12 / 365) * 'Lookups and Calculations'!$F$12</f>
        <v>1602.0878730267946</v>
      </c>
      <c r="N5654" s="12">
        <f>H5654 * Dashboard!$I$14 * Dashboard!$I$15 * (Dashboard!$D$12 / 365) * 'Lookups and Calculations'!$F$12</f>
        <v>0</v>
      </c>
    </row>
    <row r="5655" spans="1:14" x14ac:dyDescent="0.35">
      <c r="A5655" s="2">
        <v>5654</v>
      </c>
      <c r="B5655" s="11">
        <v>-1.5929161883026413</v>
      </c>
      <c r="C5655" s="11">
        <v>1.7448482046513873</v>
      </c>
      <c r="D5655" s="3">
        <f>B5655*Dashboard!$D$11*Dashboard!$D$10*SQRT(Dashboard!$D$12/365)</f>
        <v>-395492.04524679127</v>
      </c>
      <c r="E5655" s="3">
        <f>IF(Dashboard!$I$3,C5655*Dashboard!$E$11*Dashboard!$E$10*SQRT(Dashboard!$D$12/365),0)</f>
        <v>866427.98933205474</v>
      </c>
      <c r="F5655" s="3">
        <f>D5655+IF(Dashboard!$I$3,E5655,0)</f>
        <v>470935.94408526347</v>
      </c>
      <c r="G5655" s="3">
        <f>IF(Dashboard!$I$4, ('Lookups and Calculations'!$F$9) / (1 - 'Lookups and Calculations'!$F$10), 'Lookups and Calculations'!$F$9)</f>
        <v>1951878.888340465</v>
      </c>
      <c r="H5655" s="12">
        <f t="shared" si="176"/>
        <v>0</v>
      </c>
      <c r="I5655" s="12">
        <f t="shared" si="177"/>
        <v>0</v>
      </c>
      <c r="J5655" s="13">
        <f>(1 - Dashboard!$I$9) * H5655 * Dashboard!$I$8 * 'Lookups and Calculations'!$F$12</f>
        <v>0</v>
      </c>
      <c r="K5655" s="12">
        <f>(1 - Dashboard!$I$11) * I5655 * Dashboard!$I$10 * 'Lookups and Calculations'!$F$12</f>
        <v>0</v>
      </c>
      <c r="L5655" s="12">
        <f>(H5655 - I5655) * Dashboard!$I$13 * (Dashboard!$D$12 / 365) * 'Lookups and Calculations'!$F$12</f>
        <v>0</v>
      </c>
      <c r="M5655" s="3">
        <f>(G5655*2) * Dashboard!$I$13 * (Dashboard!$D$12 / 365) * 'Lookups and Calculations'!$F$12</f>
        <v>1602.0878730267946</v>
      </c>
      <c r="N5655" s="12">
        <f>H5655 * Dashboard!$I$14 * Dashboard!$I$15 * (Dashboard!$D$12 / 365) * 'Lookups and Calculations'!$F$12</f>
        <v>0</v>
      </c>
    </row>
    <row r="5656" spans="1:14" x14ac:dyDescent="0.35">
      <c r="A5656" s="2">
        <v>5655</v>
      </c>
      <c r="B5656" s="11">
        <v>-5.7182733288915133E-3</v>
      </c>
      <c r="C5656" s="11">
        <v>-1.4703857104984903</v>
      </c>
      <c r="D5656" s="3">
        <f>B5656*Dashboard!$D$11*Dashboard!$D$10*SQRT(Dashboard!$D$12/365)</f>
        <v>-1419.7430038885443</v>
      </c>
      <c r="E5656" s="3">
        <f>IF(Dashboard!$I$3,C5656*Dashboard!$E$11*Dashboard!$E$10*SQRT(Dashboard!$D$12/365),0)</f>
        <v>-730139.92351519631</v>
      </c>
      <c r="F5656" s="3">
        <f>D5656+IF(Dashboard!$I$3,E5656,0)</f>
        <v>-731559.66651908483</v>
      </c>
      <c r="G5656" s="3">
        <f>IF(Dashboard!$I$4, ('Lookups and Calculations'!$F$9) / (1 - 'Lookups and Calculations'!$F$10), 'Lookups and Calculations'!$F$9)</f>
        <v>1951878.888340465</v>
      </c>
      <c r="H5656" s="12">
        <f t="shared" si="176"/>
        <v>0</v>
      </c>
      <c r="I5656" s="12">
        <f t="shared" si="177"/>
        <v>0</v>
      </c>
      <c r="J5656" s="13">
        <f>(1 - Dashboard!$I$9) * H5656 * Dashboard!$I$8 * 'Lookups and Calculations'!$F$12</f>
        <v>0</v>
      </c>
      <c r="K5656" s="12">
        <f>(1 - Dashboard!$I$11) * I5656 * Dashboard!$I$10 * 'Lookups and Calculations'!$F$12</f>
        <v>0</v>
      </c>
      <c r="L5656" s="12">
        <f>(H5656 - I5656) * Dashboard!$I$13 * (Dashboard!$D$12 / 365) * 'Lookups and Calculations'!$F$12</f>
        <v>0</v>
      </c>
      <c r="M5656" s="3">
        <f>(G5656*2) * Dashboard!$I$13 * (Dashboard!$D$12 / 365) * 'Lookups and Calculations'!$F$12</f>
        <v>1602.0878730267946</v>
      </c>
      <c r="N5656" s="12">
        <f>H5656 * Dashboard!$I$14 * Dashboard!$I$15 * (Dashboard!$D$12 / 365) * 'Lookups and Calculations'!$F$12</f>
        <v>0</v>
      </c>
    </row>
    <row r="5657" spans="1:14" x14ac:dyDescent="0.35">
      <c r="A5657" s="2">
        <v>5656</v>
      </c>
      <c r="B5657" s="11">
        <v>1.9800246159400408</v>
      </c>
      <c r="C5657" s="11">
        <v>0.93085105002181723</v>
      </c>
      <c r="D5657" s="3">
        <f>B5657*Dashboard!$D$11*Dashboard!$D$10*SQRT(Dashboard!$D$12/365)</f>
        <v>491604.00951888587</v>
      </c>
      <c r="E5657" s="3">
        <f>IF(Dashboard!$I$3,C5657*Dashboard!$E$11*Dashboard!$E$10*SQRT(Dashboard!$D$12/365),0)</f>
        <v>462226.68624585203</v>
      </c>
      <c r="F5657" s="3">
        <f>D5657+IF(Dashboard!$I$3,E5657,0)</f>
        <v>953830.6957647379</v>
      </c>
      <c r="G5657" s="3">
        <f>IF(Dashboard!$I$4, ('Lookups and Calculations'!$F$9) / (1 - 'Lookups and Calculations'!$F$10), 'Lookups and Calculations'!$F$9)</f>
        <v>1951878.888340465</v>
      </c>
      <c r="H5657" s="12">
        <f t="shared" si="176"/>
        <v>0</v>
      </c>
      <c r="I5657" s="12">
        <f t="shared" si="177"/>
        <v>0</v>
      </c>
      <c r="J5657" s="13">
        <f>(1 - Dashboard!$I$9) * H5657 * Dashboard!$I$8 * 'Lookups and Calculations'!$F$12</f>
        <v>0</v>
      </c>
      <c r="K5657" s="12">
        <f>(1 - Dashboard!$I$11) * I5657 * Dashboard!$I$10 * 'Lookups and Calculations'!$F$12</f>
        <v>0</v>
      </c>
      <c r="L5657" s="12">
        <f>(H5657 - I5657) * Dashboard!$I$13 * (Dashboard!$D$12 / 365) * 'Lookups and Calculations'!$F$12</f>
        <v>0</v>
      </c>
      <c r="M5657" s="3">
        <f>(G5657*2) * Dashboard!$I$13 * (Dashboard!$D$12 / 365) * 'Lookups and Calculations'!$F$12</f>
        <v>1602.0878730267946</v>
      </c>
      <c r="N5657" s="12">
        <f>H5657 * Dashboard!$I$14 * Dashboard!$I$15 * (Dashboard!$D$12 / 365) * 'Lookups and Calculations'!$F$12</f>
        <v>0</v>
      </c>
    </row>
    <row r="5658" spans="1:14" x14ac:dyDescent="0.35">
      <c r="A5658" s="2">
        <v>5657</v>
      </c>
      <c r="B5658" s="11">
        <v>-0.59645508135229242</v>
      </c>
      <c r="C5658" s="11">
        <v>1.1434030784193236</v>
      </c>
      <c r="D5658" s="3">
        <f>B5658*Dashboard!$D$11*Dashboard!$D$10*SQRT(Dashboard!$D$12/365)</f>
        <v>-148088.92128418849</v>
      </c>
      <c r="E5658" s="3">
        <f>IF(Dashboard!$I$3,C5658*Dashboard!$E$11*Dashboard!$E$10*SQRT(Dashboard!$D$12/365),0)</f>
        <v>567772.27244754438</v>
      </c>
      <c r="F5658" s="3">
        <f>D5658+IF(Dashboard!$I$3,E5658,0)</f>
        <v>419683.35116335587</v>
      </c>
      <c r="G5658" s="3">
        <f>IF(Dashboard!$I$4, ('Lookups and Calculations'!$F$9) / (1 - 'Lookups and Calculations'!$F$10), 'Lookups and Calculations'!$F$9)</f>
        <v>1951878.888340465</v>
      </c>
      <c r="H5658" s="12">
        <f t="shared" si="176"/>
        <v>0</v>
      </c>
      <c r="I5658" s="12">
        <f t="shared" si="177"/>
        <v>0</v>
      </c>
      <c r="J5658" s="13">
        <f>(1 - Dashboard!$I$9) * H5658 * Dashboard!$I$8 * 'Lookups and Calculations'!$F$12</f>
        <v>0</v>
      </c>
      <c r="K5658" s="12">
        <f>(1 - Dashboard!$I$11) * I5658 * Dashboard!$I$10 * 'Lookups and Calculations'!$F$12</f>
        <v>0</v>
      </c>
      <c r="L5658" s="12">
        <f>(H5658 - I5658) * Dashboard!$I$13 * (Dashboard!$D$12 / 365) * 'Lookups and Calculations'!$F$12</f>
        <v>0</v>
      </c>
      <c r="M5658" s="3">
        <f>(G5658*2) * Dashboard!$I$13 * (Dashboard!$D$12 / 365) * 'Lookups and Calculations'!$F$12</f>
        <v>1602.0878730267946</v>
      </c>
      <c r="N5658" s="12">
        <f>H5658 * Dashboard!$I$14 * Dashboard!$I$15 * (Dashboard!$D$12 / 365) * 'Lookups and Calculations'!$F$12</f>
        <v>0</v>
      </c>
    </row>
    <row r="5659" spans="1:14" x14ac:dyDescent="0.35">
      <c r="A5659" s="2">
        <v>5658</v>
      </c>
      <c r="B5659" s="11">
        <v>-0.22835914087141812</v>
      </c>
      <c r="C5659" s="11">
        <v>-0.68297942100407749</v>
      </c>
      <c r="D5659" s="3">
        <f>B5659*Dashboard!$D$11*Dashboard!$D$10*SQRT(Dashboard!$D$12/365)</f>
        <v>-56697.410910408988</v>
      </c>
      <c r="E5659" s="3">
        <f>IF(Dashboard!$I$3,C5659*Dashboard!$E$11*Dashboard!$E$10*SQRT(Dashboard!$D$12/365),0)</f>
        <v>-339142.67437032622</v>
      </c>
      <c r="F5659" s="3">
        <f>D5659+IF(Dashboard!$I$3,E5659,0)</f>
        <v>-395840.08528073522</v>
      </c>
      <c r="G5659" s="3">
        <f>IF(Dashboard!$I$4, ('Lookups and Calculations'!$F$9) / (1 - 'Lookups and Calculations'!$F$10), 'Lookups and Calculations'!$F$9)</f>
        <v>1951878.888340465</v>
      </c>
      <c r="H5659" s="12">
        <f t="shared" si="176"/>
        <v>0</v>
      </c>
      <c r="I5659" s="12">
        <f t="shared" si="177"/>
        <v>0</v>
      </c>
      <c r="J5659" s="13">
        <f>(1 - Dashboard!$I$9) * H5659 * Dashboard!$I$8 * 'Lookups and Calculations'!$F$12</f>
        <v>0</v>
      </c>
      <c r="K5659" s="12">
        <f>(1 - Dashboard!$I$11) * I5659 * Dashboard!$I$10 * 'Lookups and Calculations'!$F$12</f>
        <v>0</v>
      </c>
      <c r="L5659" s="12">
        <f>(H5659 - I5659) * Dashboard!$I$13 * (Dashboard!$D$12 / 365) * 'Lookups and Calculations'!$F$12</f>
        <v>0</v>
      </c>
      <c r="M5659" s="3">
        <f>(G5659*2) * Dashboard!$I$13 * (Dashboard!$D$12 / 365) * 'Lookups and Calculations'!$F$12</f>
        <v>1602.0878730267946</v>
      </c>
      <c r="N5659" s="12">
        <f>H5659 * Dashboard!$I$14 * Dashboard!$I$15 * (Dashboard!$D$12 / 365) * 'Lookups and Calculations'!$F$12</f>
        <v>0</v>
      </c>
    </row>
    <row r="5660" spans="1:14" x14ac:dyDescent="0.35">
      <c r="A5660" s="2">
        <v>5659</v>
      </c>
      <c r="B5660" s="11">
        <v>-1.3787944435627071</v>
      </c>
      <c r="C5660" s="11">
        <v>-9.3315121572154283E-2</v>
      </c>
      <c r="D5660" s="3">
        <f>B5660*Dashboard!$D$11*Dashboard!$D$10*SQRT(Dashboard!$D$12/365)</f>
        <v>-342329.52019941644</v>
      </c>
      <c r="E5660" s="3">
        <f>IF(Dashboard!$I$3,C5660*Dashboard!$E$11*Dashboard!$E$10*SQRT(Dashboard!$D$12/365),0)</f>
        <v>-46336.886465256444</v>
      </c>
      <c r="F5660" s="3">
        <f>D5660+IF(Dashboard!$I$3,E5660,0)</f>
        <v>-388666.40666467289</v>
      </c>
      <c r="G5660" s="3">
        <f>IF(Dashboard!$I$4, ('Lookups and Calculations'!$F$9) / (1 - 'Lookups and Calculations'!$F$10), 'Lookups and Calculations'!$F$9)</f>
        <v>1951878.888340465</v>
      </c>
      <c r="H5660" s="12">
        <f t="shared" si="176"/>
        <v>0</v>
      </c>
      <c r="I5660" s="12">
        <f t="shared" si="177"/>
        <v>0</v>
      </c>
      <c r="J5660" s="13">
        <f>(1 - Dashboard!$I$9) * H5660 * Dashboard!$I$8 * 'Lookups and Calculations'!$F$12</f>
        <v>0</v>
      </c>
      <c r="K5660" s="12">
        <f>(1 - Dashboard!$I$11) * I5660 * Dashboard!$I$10 * 'Lookups and Calculations'!$F$12</f>
        <v>0</v>
      </c>
      <c r="L5660" s="12">
        <f>(H5660 - I5660) * Dashboard!$I$13 * (Dashboard!$D$12 / 365) * 'Lookups and Calculations'!$F$12</f>
        <v>0</v>
      </c>
      <c r="M5660" s="3">
        <f>(G5660*2) * Dashboard!$I$13 * (Dashboard!$D$12 / 365) * 'Lookups and Calculations'!$F$12</f>
        <v>1602.0878730267946</v>
      </c>
      <c r="N5660" s="12">
        <f>H5660 * Dashboard!$I$14 * Dashboard!$I$15 * (Dashboard!$D$12 / 365) * 'Lookups and Calculations'!$F$12</f>
        <v>0</v>
      </c>
    </row>
    <row r="5661" spans="1:14" x14ac:dyDescent="0.35">
      <c r="A5661" s="2">
        <v>5660</v>
      </c>
      <c r="B5661" s="11">
        <v>1.0245789519306798</v>
      </c>
      <c r="C5661" s="11">
        <v>0.17315843562946107</v>
      </c>
      <c r="D5661" s="3">
        <f>B5661*Dashboard!$D$11*Dashboard!$D$10*SQRT(Dashboard!$D$12/365)</f>
        <v>254384.2721867619</v>
      </c>
      <c r="E5661" s="3">
        <f>IF(Dashboard!$I$3,C5661*Dashboard!$E$11*Dashboard!$E$10*SQRT(Dashboard!$D$12/365),0)</f>
        <v>85984.164592869638</v>
      </c>
      <c r="F5661" s="3">
        <f>D5661+IF(Dashboard!$I$3,E5661,0)</f>
        <v>340368.43677963153</v>
      </c>
      <c r="G5661" s="3">
        <f>IF(Dashboard!$I$4, ('Lookups and Calculations'!$F$9) / (1 - 'Lookups and Calculations'!$F$10), 'Lookups and Calculations'!$F$9)</f>
        <v>1951878.888340465</v>
      </c>
      <c r="H5661" s="12">
        <f t="shared" si="176"/>
        <v>0</v>
      </c>
      <c r="I5661" s="12">
        <f t="shared" si="177"/>
        <v>0</v>
      </c>
      <c r="J5661" s="13">
        <f>(1 - Dashboard!$I$9) * H5661 * Dashboard!$I$8 * 'Lookups and Calculations'!$F$12</f>
        <v>0</v>
      </c>
      <c r="K5661" s="12">
        <f>(1 - Dashboard!$I$11) * I5661 * Dashboard!$I$10 * 'Lookups and Calculations'!$F$12</f>
        <v>0</v>
      </c>
      <c r="L5661" s="12">
        <f>(H5661 - I5661) * Dashboard!$I$13 * (Dashboard!$D$12 / 365) * 'Lookups and Calculations'!$F$12</f>
        <v>0</v>
      </c>
      <c r="M5661" s="3">
        <f>(G5661*2) * Dashboard!$I$13 * (Dashboard!$D$12 / 365) * 'Lookups and Calculations'!$F$12</f>
        <v>1602.0878730267946</v>
      </c>
      <c r="N5661" s="12">
        <f>H5661 * Dashboard!$I$14 * Dashboard!$I$15 * (Dashboard!$D$12 / 365) * 'Lookups and Calculations'!$F$12</f>
        <v>0</v>
      </c>
    </row>
    <row r="5662" spans="1:14" x14ac:dyDescent="0.35">
      <c r="A5662" s="2">
        <v>5661</v>
      </c>
      <c r="B5662" s="11">
        <v>-8.1305322199870592E-2</v>
      </c>
      <c r="C5662" s="11">
        <v>4.5796902192262824E-2</v>
      </c>
      <c r="D5662" s="3">
        <f>B5662*Dashboard!$D$11*Dashboard!$D$10*SQRT(Dashboard!$D$12/365)</f>
        <v>-20186.62902819772</v>
      </c>
      <c r="E5662" s="3">
        <f>IF(Dashboard!$I$3,C5662*Dashboard!$E$11*Dashboard!$E$10*SQRT(Dashboard!$D$12/365),0)</f>
        <v>22741.071560438046</v>
      </c>
      <c r="F5662" s="3">
        <f>D5662+IF(Dashboard!$I$3,E5662,0)</f>
        <v>2554.4425322403258</v>
      </c>
      <c r="G5662" s="3">
        <f>IF(Dashboard!$I$4, ('Lookups and Calculations'!$F$9) / (1 - 'Lookups and Calculations'!$F$10), 'Lookups and Calculations'!$F$9)</f>
        <v>1951878.888340465</v>
      </c>
      <c r="H5662" s="12">
        <f t="shared" si="176"/>
        <v>0</v>
      </c>
      <c r="I5662" s="12">
        <f t="shared" si="177"/>
        <v>0</v>
      </c>
      <c r="J5662" s="13">
        <f>(1 - Dashboard!$I$9) * H5662 * Dashboard!$I$8 * 'Lookups and Calculations'!$F$12</f>
        <v>0</v>
      </c>
      <c r="K5662" s="12">
        <f>(1 - Dashboard!$I$11) * I5662 * Dashboard!$I$10 * 'Lookups and Calculations'!$F$12</f>
        <v>0</v>
      </c>
      <c r="L5662" s="12">
        <f>(H5662 - I5662) * Dashboard!$I$13 * (Dashboard!$D$12 / 365) * 'Lookups and Calculations'!$F$12</f>
        <v>0</v>
      </c>
      <c r="M5662" s="3">
        <f>(G5662*2) * Dashboard!$I$13 * (Dashboard!$D$12 / 365) * 'Lookups and Calculations'!$F$12</f>
        <v>1602.0878730267946</v>
      </c>
      <c r="N5662" s="12">
        <f>H5662 * Dashboard!$I$14 * Dashboard!$I$15 * (Dashboard!$D$12 / 365) * 'Lookups and Calculations'!$F$12</f>
        <v>0</v>
      </c>
    </row>
    <row r="5663" spans="1:14" x14ac:dyDescent="0.35">
      <c r="A5663" s="2">
        <v>5662</v>
      </c>
      <c r="B5663" s="11">
        <v>-0.49015930860675466</v>
      </c>
      <c r="C5663" s="11">
        <v>7.7913066615248508E-2</v>
      </c>
      <c r="D5663" s="3">
        <f>B5663*Dashboard!$D$11*Dashboard!$D$10*SQRT(Dashboard!$D$12/365)</f>
        <v>-121697.61904686464</v>
      </c>
      <c r="E5663" s="3">
        <f>IF(Dashboard!$I$3,C5663*Dashboard!$E$11*Dashboard!$E$10*SQRT(Dashboard!$D$12/365),0)</f>
        <v>38688.787637908936</v>
      </c>
      <c r="F5663" s="3">
        <f>D5663+IF(Dashboard!$I$3,E5663,0)</f>
        <v>-83008.83140895571</v>
      </c>
      <c r="G5663" s="3">
        <f>IF(Dashboard!$I$4, ('Lookups and Calculations'!$F$9) / (1 - 'Lookups and Calculations'!$F$10), 'Lookups and Calculations'!$F$9)</f>
        <v>1951878.888340465</v>
      </c>
      <c r="H5663" s="12">
        <f t="shared" si="176"/>
        <v>0</v>
      </c>
      <c r="I5663" s="12">
        <f t="shared" si="177"/>
        <v>0</v>
      </c>
      <c r="J5663" s="13">
        <f>(1 - Dashboard!$I$9) * H5663 * Dashboard!$I$8 * 'Lookups and Calculations'!$F$12</f>
        <v>0</v>
      </c>
      <c r="K5663" s="12">
        <f>(1 - Dashboard!$I$11) * I5663 * Dashboard!$I$10 * 'Lookups and Calculations'!$F$12</f>
        <v>0</v>
      </c>
      <c r="L5663" s="12">
        <f>(H5663 - I5663) * Dashboard!$I$13 * (Dashboard!$D$12 / 365) * 'Lookups and Calculations'!$F$12</f>
        <v>0</v>
      </c>
      <c r="M5663" s="3">
        <f>(G5663*2) * Dashboard!$I$13 * (Dashboard!$D$12 / 365) * 'Lookups and Calculations'!$F$12</f>
        <v>1602.0878730267946</v>
      </c>
      <c r="N5663" s="12">
        <f>H5663 * Dashboard!$I$14 * Dashboard!$I$15 * (Dashboard!$D$12 / 365) * 'Lookups and Calculations'!$F$12</f>
        <v>0</v>
      </c>
    </row>
    <row r="5664" spans="1:14" x14ac:dyDescent="0.35">
      <c r="A5664" s="2">
        <v>5663</v>
      </c>
      <c r="B5664" s="11">
        <v>0.70819101991136613</v>
      </c>
      <c r="C5664" s="11">
        <v>-0.38664994292617849</v>
      </c>
      <c r="D5664" s="3">
        <f>B5664*Dashboard!$D$11*Dashboard!$D$10*SQRT(Dashboard!$D$12/365)</f>
        <v>175830.91750018901</v>
      </c>
      <c r="E5664" s="3">
        <f>IF(Dashboard!$I$3,C5664*Dashboard!$E$11*Dashboard!$E$10*SQRT(Dashboard!$D$12/365),0)</f>
        <v>-191996.26175608489</v>
      </c>
      <c r="F5664" s="3">
        <f>D5664+IF(Dashboard!$I$3,E5664,0)</f>
        <v>-16165.344255895878</v>
      </c>
      <c r="G5664" s="3">
        <f>IF(Dashboard!$I$4, ('Lookups and Calculations'!$F$9) / (1 - 'Lookups and Calculations'!$F$10), 'Lookups and Calculations'!$F$9)</f>
        <v>1951878.888340465</v>
      </c>
      <c r="H5664" s="12">
        <f t="shared" si="176"/>
        <v>0</v>
      </c>
      <c r="I5664" s="12">
        <f t="shared" si="177"/>
        <v>0</v>
      </c>
      <c r="J5664" s="13">
        <f>(1 - Dashboard!$I$9) * H5664 * Dashboard!$I$8 * 'Lookups and Calculations'!$F$12</f>
        <v>0</v>
      </c>
      <c r="K5664" s="12">
        <f>(1 - Dashboard!$I$11) * I5664 * Dashboard!$I$10 * 'Lookups and Calculations'!$F$12</f>
        <v>0</v>
      </c>
      <c r="L5664" s="12">
        <f>(H5664 - I5664) * Dashboard!$I$13 * (Dashboard!$D$12 / 365) * 'Lookups and Calculations'!$F$12</f>
        <v>0</v>
      </c>
      <c r="M5664" s="3">
        <f>(G5664*2) * Dashboard!$I$13 * (Dashboard!$D$12 / 365) * 'Lookups and Calculations'!$F$12</f>
        <v>1602.0878730267946</v>
      </c>
      <c r="N5664" s="12">
        <f>H5664 * Dashboard!$I$14 * Dashboard!$I$15 * (Dashboard!$D$12 / 365) * 'Lookups and Calculations'!$F$12</f>
        <v>0</v>
      </c>
    </row>
    <row r="5665" spans="1:14" x14ac:dyDescent="0.35">
      <c r="A5665" s="2">
        <v>5664</v>
      </c>
      <c r="B5665" s="11">
        <v>1.5354561642535325</v>
      </c>
      <c r="C5665" s="11">
        <v>0.11540157447024726</v>
      </c>
      <c r="D5665" s="3">
        <f>B5665*Dashboard!$D$11*Dashboard!$D$10*SQRT(Dashboard!$D$12/365)</f>
        <v>381225.76896810846</v>
      </c>
      <c r="E5665" s="3">
        <f>IF(Dashboard!$I$3,C5665*Dashboard!$E$11*Dashboard!$E$10*SQRT(Dashboard!$D$12/365),0)</f>
        <v>57304.21355133679</v>
      </c>
      <c r="F5665" s="3">
        <f>D5665+IF(Dashboard!$I$3,E5665,0)</f>
        <v>438529.98251944524</v>
      </c>
      <c r="G5665" s="3">
        <f>IF(Dashboard!$I$4, ('Lookups and Calculations'!$F$9) / (1 - 'Lookups and Calculations'!$F$10), 'Lookups and Calculations'!$F$9)</f>
        <v>1951878.888340465</v>
      </c>
      <c r="H5665" s="12">
        <f t="shared" si="176"/>
        <v>0</v>
      </c>
      <c r="I5665" s="12">
        <f t="shared" si="177"/>
        <v>0</v>
      </c>
      <c r="J5665" s="13">
        <f>(1 - Dashboard!$I$9) * H5665 * Dashboard!$I$8 * 'Lookups and Calculations'!$F$12</f>
        <v>0</v>
      </c>
      <c r="K5665" s="12">
        <f>(1 - Dashboard!$I$11) * I5665 * Dashboard!$I$10 * 'Lookups and Calculations'!$F$12</f>
        <v>0</v>
      </c>
      <c r="L5665" s="12">
        <f>(H5665 - I5665) * Dashboard!$I$13 * (Dashboard!$D$12 / 365) * 'Lookups and Calculations'!$F$12</f>
        <v>0</v>
      </c>
      <c r="M5665" s="3">
        <f>(G5665*2) * Dashboard!$I$13 * (Dashboard!$D$12 / 365) * 'Lookups and Calculations'!$F$12</f>
        <v>1602.0878730267946</v>
      </c>
      <c r="N5665" s="12">
        <f>H5665 * Dashboard!$I$14 * Dashboard!$I$15 * (Dashboard!$D$12 / 365) * 'Lookups and Calculations'!$F$12</f>
        <v>0</v>
      </c>
    </row>
    <row r="5666" spans="1:14" x14ac:dyDescent="0.35">
      <c r="A5666" s="2">
        <v>5665</v>
      </c>
      <c r="B5666" s="11">
        <v>-0.55223403846926244</v>
      </c>
      <c r="C5666" s="11">
        <v>-0.56305995283143262</v>
      </c>
      <c r="D5666" s="3">
        <f>B5666*Dashboard!$D$11*Dashboard!$D$10*SQRT(Dashboard!$D$12/365)</f>
        <v>-137109.64263714847</v>
      </c>
      <c r="E5666" s="3">
        <f>IF(Dashboard!$I$3,C5666*Dashboard!$E$11*Dashboard!$E$10*SQRT(Dashboard!$D$12/365),0)</f>
        <v>-279595.03955967911</v>
      </c>
      <c r="F5666" s="3">
        <f>D5666+IF(Dashboard!$I$3,E5666,0)</f>
        <v>-416704.68219682761</v>
      </c>
      <c r="G5666" s="3">
        <f>IF(Dashboard!$I$4, ('Lookups and Calculations'!$F$9) / (1 - 'Lookups and Calculations'!$F$10), 'Lookups and Calculations'!$F$9)</f>
        <v>1951878.888340465</v>
      </c>
      <c r="H5666" s="12">
        <f t="shared" si="176"/>
        <v>0</v>
      </c>
      <c r="I5666" s="12">
        <f t="shared" si="177"/>
        <v>0</v>
      </c>
      <c r="J5666" s="13">
        <f>(1 - Dashboard!$I$9) * H5666 * Dashboard!$I$8 * 'Lookups and Calculations'!$F$12</f>
        <v>0</v>
      </c>
      <c r="K5666" s="12">
        <f>(1 - Dashboard!$I$11) * I5666 * Dashboard!$I$10 * 'Lookups and Calculations'!$F$12</f>
        <v>0</v>
      </c>
      <c r="L5666" s="12">
        <f>(H5666 - I5666) * Dashboard!$I$13 * (Dashboard!$D$12 / 365) * 'Lookups and Calculations'!$F$12</f>
        <v>0</v>
      </c>
      <c r="M5666" s="3">
        <f>(G5666*2) * Dashboard!$I$13 * (Dashboard!$D$12 / 365) * 'Lookups and Calculations'!$F$12</f>
        <v>1602.0878730267946</v>
      </c>
      <c r="N5666" s="12">
        <f>H5666 * Dashboard!$I$14 * Dashboard!$I$15 * (Dashboard!$D$12 / 365) * 'Lookups and Calculations'!$F$12</f>
        <v>0</v>
      </c>
    </row>
    <row r="5667" spans="1:14" x14ac:dyDescent="0.35">
      <c r="A5667" s="2">
        <v>5666</v>
      </c>
      <c r="B5667" s="11">
        <v>0.82834379153580184</v>
      </c>
      <c r="C5667" s="11">
        <v>-0.80765517948796683</v>
      </c>
      <c r="D5667" s="3">
        <f>B5667*Dashboard!$D$11*Dashboard!$D$10*SQRT(Dashboard!$D$12/365)</f>
        <v>205662.65989867257</v>
      </c>
      <c r="E5667" s="3">
        <f>IF(Dashboard!$I$3,C5667*Dashboard!$E$11*Dashboard!$E$10*SQRT(Dashboard!$D$12/365),0)</f>
        <v>-401052.10950266628</v>
      </c>
      <c r="F5667" s="3">
        <f>D5667+IF(Dashboard!$I$3,E5667,0)</f>
        <v>-195389.44960399371</v>
      </c>
      <c r="G5667" s="3">
        <f>IF(Dashboard!$I$4, ('Lookups and Calculations'!$F$9) / (1 - 'Lookups and Calculations'!$F$10), 'Lookups and Calculations'!$F$9)</f>
        <v>1951878.888340465</v>
      </c>
      <c r="H5667" s="12">
        <f t="shared" si="176"/>
        <v>0</v>
      </c>
      <c r="I5667" s="12">
        <f t="shared" si="177"/>
        <v>0</v>
      </c>
      <c r="J5667" s="13">
        <f>(1 - Dashboard!$I$9) * H5667 * Dashboard!$I$8 * 'Lookups and Calculations'!$F$12</f>
        <v>0</v>
      </c>
      <c r="K5667" s="12">
        <f>(1 - Dashboard!$I$11) * I5667 * Dashboard!$I$10 * 'Lookups and Calculations'!$F$12</f>
        <v>0</v>
      </c>
      <c r="L5667" s="12">
        <f>(H5667 - I5667) * Dashboard!$I$13 * (Dashboard!$D$12 / 365) * 'Lookups and Calculations'!$F$12</f>
        <v>0</v>
      </c>
      <c r="M5667" s="3">
        <f>(G5667*2) * Dashboard!$I$13 * (Dashboard!$D$12 / 365) * 'Lookups and Calculations'!$F$12</f>
        <v>1602.0878730267946</v>
      </c>
      <c r="N5667" s="12">
        <f>H5667 * Dashboard!$I$14 * Dashboard!$I$15 * (Dashboard!$D$12 / 365) * 'Lookups and Calculations'!$F$12</f>
        <v>0</v>
      </c>
    </row>
    <row r="5668" spans="1:14" x14ac:dyDescent="0.35">
      <c r="A5668" s="2">
        <v>5667</v>
      </c>
      <c r="B5668" s="11">
        <v>0.95718966638546565</v>
      </c>
      <c r="C5668" s="11">
        <v>-0.46461406113198822</v>
      </c>
      <c r="D5668" s="3">
        <f>B5668*Dashboard!$D$11*Dashboard!$D$10*SQRT(Dashboard!$D$12/365)</f>
        <v>237652.74132298422</v>
      </c>
      <c r="E5668" s="3">
        <f>IF(Dashboard!$I$3,C5668*Dashboard!$E$11*Dashboard!$E$10*SQRT(Dashboard!$D$12/365),0)</f>
        <v>-230710.3997521764</v>
      </c>
      <c r="F5668" s="3">
        <f>D5668+IF(Dashboard!$I$3,E5668,0)</f>
        <v>6942.3415708078246</v>
      </c>
      <c r="G5668" s="3">
        <f>IF(Dashboard!$I$4, ('Lookups and Calculations'!$F$9) / (1 - 'Lookups and Calculations'!$F$10), 'Lookups and Calculations'!$F$9)</f>
        <v>1951878.888340465</v>
      </c>
      <c r="H5668" s="12">
        <f t="shared" si="176"/>
        <v>0</v>
      </c>
      <c r="I5668" s="12">
        <f t="shared" si="177"/>
        <v>0</v>
      </c>
      <c r="J5668" s="13">
        <f>(1 - Dashboard!$I$9) * H5668 * Dashboard!$I$8 * 'Lookups and Calculations'!$F$12</f>
        <v>0</v>
      </c>
      <c r="K5668" s="12">
        <f>(1 - Dashboard!$I$11) * I5668 * Dashboard!$I$10 * 'Lookups and Calculations'!$F$12</f>
        <v>0</v>
      </c>
      <c r="L5668" s="12">
        <f>(H5668 - I5668) * Dashboard!$I$13 * (Dashboard!$D$12 / 365) * 'Lookups and Calculations'!$F$12</f>
        <v>0</v>
      </c>
      <c r="M5668" s="3">
        <f>(G5668*2) * Dashboard!$I$13 * (Dashboard!$D$12 / 365) * 'Lookups and Calculations'!$F$12</f>
        <v>1602.0878730267946</v>
      </c>
      <c r="N5668" s="12">
        <f>H5668 * Dashboard!$I$14 * Dashboard!$I$15 * (Dashboard!$D$12 / 365) * 'Lookups and Calculations'!$F$12</f>
        <v>0</v>
      </c>
    </row>
    <row r="5669" spans="1:14" x14ac:dyDescent="0.35">
      <c r="A5669" s="2">
        <v>5668</v>
      </c>
      <c r="B5669" s="11">
        <v>1.9860956850937757</v>
      </c>
      <c r="C5669" s="11">
        <v>-1.4861247309825882</v>
      </c>
      <c r="D5669" s="3">
        <f>B5669*Dashboard!$D$11*Dashboard!$D$10*SQRT(Dashboard!$D$12/365)</f>
        <v>493111.3452934089</v>
      </c>
      <c r="E5669" s="3">
        <f>IF(Dashboard!$I$3,C5669*Dashboard!$E$11*Dashboard!$E$10*SQRT(Dashboard!$D$12/365),0)</f>
        <v>-737955.34713528003</v>
      </c>
      <c r="F5669" s="3">
        <f>D5669+IF(Dashboard!$I$3,E5669,0)</f>
        <v>-244844.00184187113</v>
      </c>
      <c r="G5669" s="3">
        <f>IF(Dashboard!$I$4, ('Lookups and Calculations'!$F$9) / (1 - 'Lookups and Calculations'!$F$10), 'Lookups and Calculations'!$F$9)</f>
        <v>1951878.888340465</v>
      </c>
      <c r="H5669" s="12">
        <f t="shared" si="176"/>
        <v>0</v>
      </c>
      <c r="I5669" s="12">
        <f t="shared" si="177"/>
        <v>0</v>
      </c>
      <c r="J5669" s="13">
        <f>(1 - Dashboard!$I$9) * H5669 * Dashboard!$I$8 * 'Lookups and Calculations'!$F$12</f>
        <v>0</v>
      </c>
      <c r="K5669" s="12">
        <f>(1 - Dashboard!$I$11) * I5669 * Dashboard!$I$10 * 'Lookups and Calculations'!$F$12</f>
        <v>0</v>
      </c>
      <c r="L5669" s="12">
        <f>(H5669 - I5669) * Dashboard!$I$13 * (Dashboard!$D$12 / 365) * 'Lookups and Calculations'!$F$12</f>
        <v>0</v>
      </c>
      <c r="M5669" s="3">
        <f>(G5669*2) * Dashboard!$I$13 * (Dashboard!$D$12 / 365) * 'Lookups and Calculations'!$F$12</f>
        <v>1602.0878730267946</v>
      </c>
      <c r="N5669" s="12">
        <f>H5669 * Dashboard!$I$14 * Dashboard!$I$15 * (Dashboard!$D$12 / 365) * 'Lookups and Calculations'!$F$12</f>
        <v>0</v>
      </c>
    </row>
    <row r="5670" spans="1:14" x14ac:dyDescent="0.35">
      <c r="A5670" s="2">
        <v>5669</v>
      </c>
      <c r="B5670" s="11">
        <v>-0.51049004096677086</v>
      </c>
      <c r="C5670" s="11">
        <v>2.6321896851275519</v>
      </c>
      <c r="D5670" s="3">
        <f>B5670*Dashboard!$D$11*Dashboard!$D$10*SQRT(Dashboard!$D$12/365)</f>
        <v>-126745.36919308908</v>
      </c>
      <c r="E5670" s="3">
        <f>IF(Dashboard!$I$3,C5670*Dashboard!$E$11*Dashboard!$E$10*SQRT(Dashboard!$D$12/365),0)</f>
        <v>1307049.409997985</v>
      </c>
      <c r="F5670" s="3">
        <f>D5670+IF(Dashboard!$I$3,E5670,0)</f>
        <v>1180304.040804896</v>
      </c>
      <c r="G5670" s="3">
        <f>IF(Dashboard!$I$4, ('Lookups and Calculations'!$F$9) / (1 - 'Lookups and Calculations'!$F$10), 'Lookups and Calculations'!$F$9)</f>
        <v>1951878.888340465</v>
      </c>
      <c r="H5670" s="12">
        <f t="shared" si="176"/>
        <v>0</v>
      </c>
      <c r="I5670" s="12">
        <f t="shared" si="177"/>
        <v>0</v>
      </c>
      <c r="J5670" s="13">
        <f>(1 - Dashboard!$I$9) * H5670 * Dashboard!$I$8 * 'Lookups and Calculations'!$F$12</f>
        <v>0</v>
      </c>
      <c r="K5670" s="12">
        <f>(1 - Dashboard!$I$11) * I5670 * Dashboard!$I$10 * 'Lookups and Calculations'!$F$12</f>
        <v>0</v>
      </c>
      <c r="L5670" s="12">
        <f>(H5670 - I5670) * Dashboard!$I$13 * (Dashboard!$D$12 / 365) * 'Lookups and Calculations'!$F$12</f>
        <v>0</v>
      </c>
      <c r="M5670" s="3">
        <f>(G5670*2) * Dashboard!$I$13 * (Dashboard!$D$12 / 365) * 'Lookups and Calculations'!$F$12</f>
        <v>1602.0878730267946</v>
      </c>
      <c r="N5670" s="12">
        <f>H5670 * Dashboard!$I$14 * Dashboard!$I$15 * (Dashboard!$D$12 / 365) * 'Lookups and Calculations'!$F$12</f>
        <v>0</v>
      </c>
    </row>
    <row r="5671" spans="1:14" x14ac:dyDescent="0.35">
      <c r="A5671" s="2">
        <v>5670</v>
      </c>
      <c r="B5671" s="11">
        <v>1.3516380203329383</v>
      </c>
      <c r="C5671" s="11">
        <v>0.345498498579494</v>
      </c>
      <c r="D5671" s="3">
        <f>B5671*Dashboard!$D$11*Dashboard!$D$10*SQRT(Dashboard!$D$12/365)</f>
        <v>335587.07546591607</v>
      </c>
      <c r="E5671" s="3">
        <f>IF(Dashboard!$I$3,C5671*Dashboard!$E$11*Dashboard!$E$10*SQRT(Dashboard!$D$12/365),0)</f>
        <v>171561.95515659967</v>
      </c>
      <c r="F5671" s="3">
        <f>D5671+IF(Dashboard!$I$3,E5671,0)</f>
        <v>507149.03062251571</v>
      </c>
      <c r="G5671" s="3">
        <f>IF(Dashboard!$I$4, ('Lookups and Calculations'!$F$9) / (1 - 'Lookups and Calculations'!$F$10), 'Lookups and Calculations'!$F$9)</f>
        <v>1951878.888340465</v>
      </c>
      <c r="H5671" s="12">
        <f t="shared" si="176"/>
        <v>0</v>
      </c>
      <c r="I5671" s="12">
        <f t="shared" si="177"/>
        <v>0</v>
      </c>
      <c r="J5671" s="13">
        <f>(1 - Dashboard!$I$9) * H5671 * Dashboard!$I$8 * 'Lookups and Calculations'!$F$12</f>
        <v>0</v>
      </c>
      <c r="K5671" s="12">
        <f>(1 - Dashboard!$I$11) * I5671 * Dashboard!$I$10 * 'Lookups and Calculations'!$F$12</f>
        <v>0</v>
      </c>
      <c r="L5671" s="12">
        <f>(H5671 - I5671) * Dashboard!$I$13 * (Dashboard!$D$12 / 365) * 'Lookups and Calculations'!$F$12</f>
        <v>0</v>
      </c>
      <c r="M5671" s="3">
        <f>(G5671*2) * Dashboard!$I$13 * (Dashboard!$D$12 / 365) * 'Lookups and Calculations'!$F$12</f>
        <v>1602.0878730267946</v>
      </c>
      <c r="N5671" s="12">
        <f>H5671 * Dashboard!$I$14 * Dashboard!$I$15 * (Dashboard!$D$12 / 365) * 'Lookups and Calculations'!$F$12</f>
        <v>0</v>
      </c>
    </row>
    <row r="5672" spans="1:14" x14ac:dyDescent="0.35">
      <c r="A5672" s="2">
        <v>5671</v>
      </c>
      <c r="B5672" s="11">
        <v>0.63829569072138259</v>
      </c>
      <c r="C5672" s="11">
        <v>0.11574420354691881</v>
      </c>
      <c r="D5672" s="3">
        <f>B5672*Dashboard!$D$11*Dashboard!$D$10*SQRT(Dashboard!$D$12/365)</f>
        <v>158477.18169315963</v>
      </c>
      <c r="E5672" s="3">
        <f>IF(Dashboard!$I$3,C5672*Dashboard!$E$11*Dashboard!$E$10*SQRT(Dashboard!$D$12/365),0)</f>
        <v>57474.350656212657</v>
      </c>
      <c r="F5672" s="3">
        <f>D5672+IF(Dashboard!$I$3,E5672,0)</f>
        <v>215951.53234937228</v>
      </c>
      <c r="G5672" s="3">
        <f>IF(Dashboard!$I$4, ('Lookups and Calculations'!$F$9) / (1 - 'Lookups and Calculations'!$F$10), 'Lookups and Calculations'!$F$9)</f>
        <v>1951878.888340465</v>
      </c>
      <c r="H5672" s="12">
        <f t="shared" si="176"/>
        <v>0</v>
      </c>
      <c r="I5672" s="12">
        <f t="shared" si="177"/>
        <v>0</v>
      </c>
      <c r="J5672" s="13">
        <f>(1 - Dashboard!$I$9) * H5672 * Dashboard!$I$8 * 'Lookups and Calculations'!$F$12</f>
        <v>0</v>
      </c>
      <c r="K5672" s="12">
        <f>(1 - Dashboard!$I$11) * I5672 * Dashboard!$I$10 * 'Lookups and Calculations'!$F$12</f>
        <v>0</v>
      </c>
      <c r="L5672" s="12">
        <f>(H5672 - I5672) * Dashboard!$I$13 * (Dashboard!$D$12 / 365) * 'Lookups and Calculations'!$F$12</f>
        <v>0</v>
      </c>
      <c r="M5672" s="3">
        <f>(G5672*2) * Dashboard!$I$13 * (Dashboard!$D$12 / 365) * 'Lookups and Calculations'!$F$12</f>
        <v>1602.0878730267946</v>
      </c>
      <c r="N5672" s="12">
        <f>H5672 * Dashboard!$I$14 * Dashboard!$I$15 * (Dashboard!$D$12 / 365) * 'Lookups and Calculations'!$F$12</f>
        <v>0</v>
      </c>
    </row>
    <row r="5673" spans="1:14" x14ac:dyDescent="0.35">
      <c r="A5673" s="2">
        <v>5672</v>
      </c>
      <c r="B5673" s="11">
        <v>1.731533035325975</v>
      </c>
      <c r="C5673" s="11">
        <v>0.39318690299658121</v>
      </c>
      <c r="D5673" s="3">
        <f>B5673*Dashboard!$D$11*Dashboard!$D$10*SQRT(Dashboard!$D$12/365)</f>
        <v>429908.08090359269</v>
      </c>
      <c r="E5673" s="3">
        <f>IF(Dashboard!$I$3,C5673*Dashboard!$E$11*Dashboard!$E$10*SQRT(Dashboard!$D$12/365),0)</f>
        <v>195242.27774477919</v>
      </c>
      <c r="F5673" s="3">
        <f>D5673+IF(Dashboard!$I$3,E5673,0)</f>
        <v>625150.35864837188</v>
      </c>
      <c r="G5673" s="3">
        <f>IF(Dashboard!$I$4, ('Lookups and Calculations'!$F$9) / (1 - 'Lookups and Calculations'!$F$10), 'Lookups and Calculations'!$F$9)</f>
        <v>1951878.888340465</v>
      </c>
      <c r="H5673" s="12">
        <f t="shared" si="176"/>
        <v>0</v>
      </c>
      <c r="I5673" s="12">
        <f t="shared" si="177"/>
        <v>0</v>
      </c>
      <c r="J5673" s="13">
        <f>(1 - Dashboard!$I$9) * H5673 * Dashboard!$I$8 * 'Lookups and Calculations'!$F$12</f>
        <v>0</v>
      </c>
      <c r="K5673" s="12">
        <f>(1 - Dashboard!$I$11) * I5673 * Dashboard!$I$10 * 'Lookups and Calculations'!$F$12</f>
        <v>0</v>
      </c>
      <c r="L5673" s="12">
        <f>(H5673 - I5673) * Dashboard!$I$13 * (Dashboard!$D$12 / 365) * 'Lookups and Calculations'!$F$12</f>
        <v>0</v>
      </c>
      <c r="M5673" s="3">
        <f>(G5673*2) * Dashboard!$I$13 * (Dashboard!$D$12 / 365) * 'Lookups and Calculations'!$F$12</f>
        <v>1602.0878730267946</v>
      </c>
      <c r="N5673" s="12">
        <f>H5673 * Dashboard!$I$14 * Dashboard!$I$15 * (Dashboard!$D$12 / 365) * 'Lookups and Calculations'!$F$12</f>
        <v>0</v>
      </c>
    </row>
    <row r="5674" spans="1:14" x14ac:dyDescent="0.35">
      <c r="A5674" s="2">
        <v>5673</v>
      </c>
      <c r="B5674" s="11">
        <v>-9.3784965369546502E-2</v>
      </c>
      <c r="C5674" s="11">
        <v>-0.55202122812714638</v>
      </c>
      <c r="D5674" s="3">
        <f>B5674*Dashboard!$D$11*Dashboard!$D$10*SQRT(Dashboard!$D$12/365)</f>
        <v>-23285.096880661749</v>
      </c>
      <c r="E5674" s="3">
        <f>IF(Dashboard!$I$3,C5674*Dashboard!$E$11*Dashboard!$E$10*SQRT(Dashboard!$D$12/365),0)</f>
        <v>-274113.61141892249</v>
      </c>
      <c r="F5674" s="3">
        <f>D5674+IF(Dashboard!$I$3,E5674,0)</f>
        <v>-297398.70829958422</v>
      </c>
      <c r="G5674" s="3">
        <f>IF(Dashboard!$I$4, ('Lookups and Calculations'!$F$9) / (1 - 'Lookups and Calculations'!$F$10), 'Lookups and Calculations'!$F$9)</f>
        <v>1951878.888340465</v>
      </c>
      <c r="H5674" s="12">
        <f t="shared" si="176"/>
        <v>0</v>
      </c>
      <c r="I5674" s="12">
        <f t="shared" si="177"/>
        <v>0</v>
      </c>
      <c r="J5674" s="13">
        <f>(1 - Dashboard!$I$9) * H5674 * Dashboard!$I$8 * 'Lookups and Calculations'!$F$12</f>
        <v>0</v>
      </c>
      <c r="K5674" s="12">
        <f>(1 - Dashboard!$I$11) * I5674 * Dashboard!$I$10 * 'Lookups and Calculations'!$F$12</f>
        <v>0</v>
      </c>
      <c r="L5674" s="12">
        <f>(H5674 - I5674) * Dashboard!$I$13 * (Dashboard!$D$12 / 365) * 'Lookups and Calculations'!$F$12</f>
        <v>0</v>
      </c>
      <c r="M5674" s="3">
        <f>(G5674*2) * Dashboard!$I$13 * (Dashboard!$D$12 / 365) * 'Lookups and Calculations'!$F$12</f>
        <v>1602.0878730267946</v>
      </c>
      <c r="N5674" s="12">
        <f>H5674 * Dashboard!$I$14 * Dashboard!$I$15 * (Dashboard!$D$12 / 365) * 'Lookups and Calculations'!$F$12</f>
        <v>0</v>
      </c>
    </row>
    <row r="5675" spans="1:14" x14ac:dyDescent="0.35">
      <c r="A5675" s="2">
        <v>5674</v>
      </c>
      <c r="B5675" s="11">
        <v>-0.76066355483646075</v>
      </c>
      <c r="C5675" s="11">
        <v>0.28639984213242337</v>
      </c>
      <c r="D5675" s="3">
        <f>B5675*Dashboard!$D$11*Dashboard!$D$10*SQRT(Dashboard!$D$12/365)</f>
        <v>-188858.89116835952</v>
      </c>
      <c r="E5675" s="3">
        <f>IF(Dashboard!$I$3,C5675*Dashboard!$E$11*Dashboard!$E$10*SQRT(Dashboard!$D$12/365),0)</f>
        <v>142215.71750614929</v>
      </c>
      <c r="F5675" s="3">
        <f>D5675+IF(Dashboard!$I$3,E5675,0)</f>
        <v>-46643.173662210233</v>
      </c>
      <c r="G5675" s="3">
        <f>IF(Dashboard!$I$4, ('Lookups and Calculations'!$F$9) / (1 - 'Lookups and Calculations'!$F$10), 'Lookups and Calculations'!$F$9)</f>
        <v>1951878.888340465</v>
      </c>
      <c r="H5675" s="12">
        <f t="shared" si="176"/>
        <v>0</v>
      </c>
      <c r="I5675" s="12">
        <f t="shared" si="177"/>
        <v>0</v>
      </c>
      <c r="J5675" s="13">
        <f>(1 - Dashboard!$I$9) * H5675 * Dashboard!$I$8 * 'Lookups and Calculations'!$F$12</f>
        <v>0</v>
      </c>
      <c r="K5675" s="12">
        <f>(1 - Dashboard!$I$11) * I5675 * Dashboard!$I$10 * 'Lookups and Calculations'!$F$12</f>
        <v>0</v>
      </c>
      <c r="L5675" s="12">
        <f>(H5675 - I5675) * Dashboard!$I$13 * (Dashboard!$D$12 / 365) * 'Lookups and Calculations'!$F$12</f>
        <v>0</v>
      </c>
      <c r="M5675" s="3">
        <f>(G5675*2) * Dashboard!$I$13 * (Dashboard!$D$12 / 365) * 'Lookups and Calculations'!$F$12</f>
        <v>1602.0878730267946</v>
      </c>
      <c r="N5675" s="12">
        <f>H5675 * Dashboard!$I$14 * Dashboard!$I$15 * (Dashboard!$D$12 / 365) * 'Lookups and Calculations'!$F$12</f>
        <v>0</v>
      </c>
    </row>
    <row r="5676" spans="1:14" x14ac:dyDescent="0.35">
      <c r="A5676" s="2">
        <v>5675</v>
      </c>
      <c r="B5676" s="11">
        <v>0.17088984236240495</v>
      </c>
      <c r="C5676" s="11">
        <v>-0.60980642978015653</v>
      </c>
      <c r="D5676" s="3">
        <f>B5676*Dashboard!$D$11*Dashboard!$D$10*SQRT(Dashboard!$D$12/365)</f>
        <v>42428.831952437016</v>
      </c>
      <c r="E5676" s="3">
        <f>IF(Dashboard!$I$3,C5676*Dashboard!$E$11*Dashboard!$E$10*SQRT(Dashboard!$D$12/365),0)</f>
        <v>-302807.63531618641</v>
      </c>
      <c r="F5676" s="3">
        <f>D5676+IF(Dashboard!$I$3,E5676,0)</f>
        <v>-260378.80336374941</v>
      </c>
      <c r="G5676" s="3">
        <f>IF(Dashboard!$I$4, ('Lookups and Calculations'!$F$9) / (1 - 'Lookups and Calculations'!$F$10), 'Lookups and Calculations'!$F$9)</f>
        <v>1951878.888340465</v>
      </c>
      <c r="H5676" s="12">
        <f t="shared" si="176"/>
        <v>0</v>
      </c>
      <c r="I5676" s="12">
        <f t="shared" si="177"/>
        <v>0</v>
      </c>
      <c r="J5676" s="13">
        <f>(1 - Dashboard!$I$9) * H5676 * Dashboard!$I$8 * 'Lookups and Calculations'!$F$12</f>
        <v>0</v>
      </c>
      <c r="K5676" s="12">
        <f>(1 - Dashboard!$I$11) * I5676 * Dashboard!$I$10 * 'Lookups and Calculations'!$F$12</f>
        <v>0</v>
      </c>
      <c r="L5676" s="12">
        <f>(H5676 - I5676) * Dashboard!$I$13 * (Dashboard!$D$12 / 365) * 'Lookups and Calculations'!$F$12</f>
        <v>0</v>
      </c>
      <c r="M5676" s="3">
        <f>(G5676*2) * Dashboard!$I$13 * (Dashboard!$D$12 / 365) * 'Lookups and Calculations'!$F$12</f>
        <v>1602.0878730267946</v>
      </c>
      <c r="N5676" s="12">
        <f>H5676 * Dashboard!$I$14 * Dashboard!$I$15 * (Dashboard!$D$12 / 365) * 'Lookups and Calculations'!$F$12</f>
        <v>0</v>
      </c>
    </row>
    <row r="5677" spans="1:14" x14ac:dyDescent="0.35">
      <c r="A5677" s="2">
        <v>5676</v>
      </c>
      <c r="B5677" s="11">
        <v>0.36760723716589599</v>
      </c>
      <c r="C5677" s="11">
        <v>4.521869751938111E-2</v>
      </c>
      <c r="D5677" s="3">
        <f>B5677*Dashboard!$D$11*Dashboard!$D$10*SQRT(Dashboard!$D$12/365)</f>
        <v>91270.17425140283</v>
      </c>
      <c r="E5677" s="3">
        <f>IF(Dashboard!$I$3,C5677*Dashboard!$E$11*Dashboard!$E$10*SQRT(Dashboard!$D$12/365),0)</f>
        <v>22453.956205181457</v>
      </c>
      <c r="F5677" s="3">
        <f>D5677+IF(Dashboard!$I$3,E5677,0)</f>
        <v>113724.13045658429</v>
      </c>
      <c r="G5677" s="3">
        <f>IF(Dashboard!$I$4, ('Lookups and Calculations'!$F$9) / (1 - 'Lookups and Calculations'!$F$10), 'Lookups and Calculations'!$F$9)</f>
        <v>1951878.888340465</v>
      </c>
      <c r="H5677" s="12">
        <f t="shared" si="176"/>
        <v>0</v>
      </c>
      <c r="I5677" s="12">
        <f t="shared" si="177"/>
        <v>0</v>
      </c>
      <c r="J5677" s="13">
        <f>(1 - Dashboard!$I$9) * H5677 * Dashboard!$I$8 * 'Lookups and Calculations'!$F$12</f>
        <v>0</v>
      </c>
      <c r="K5677" s="12">
        <f>(1 - Dashboard!$I$11) * I5677 * Dashboard!$I$10 * 'Lookups and Calculations'!$F$12</f>
        <v>0</v>
      </c>
      <c r="L5677" s="12">
        <f>(H5677 - I5677) * Dashboard!$I$13 * (Dashboard!$D$12 / 365) * 'Lookups and Calculations'!$F$12</f>
        <v>0</v>
      </c>
      <c r="M5677" s="3">
        <f>(G5677*2) * Dashboard!$I$13 * (Dashboard!$D$12 / 365) * 'Lookups and Calculations'!$F$12</f>
        <v>1602.0878730267946</v>
      </c>
      <c r="N5677" s="12">
        <f>H5677 * Dashboard!$I$14 * Dashboard!$I$15 * (Dashboard!$D$12 / 365) * 'Lookups and Calculations'!$F$12</f>
        <v>0</v>
      </c>
    </row>
    <row r="5678" spans="1:14" x14ac:dyDescent="0.35">
      <c r="A5678" s="2">
        <v>5677</v>
      </c>
      <c r="B5678" s="11">
        <v>0.26900437461240911</v>
      </c>
      <c r="C5678" s="11">
        <v>-1.0626614799339758</v>
      </c>
      <c r="D5678" s="3">
        <f>B5678*Dashboard!$D$11*Dashboard!$D$10*SQRT(Dashboard!$D$12/365)</f>
        <v>66788.881346708135</v>
      </c>
      <c r="E5678" s="3">
        <f>IF(Dashboard!$I$3,C5678*Dashboard!$E$11*Dashboard!$E$10*SQRT(Dashboard!$D$12/365),0)</f>
        <v>-527678.93903055927</v>
      </c>
      <c r="F5678" s="3">
        <f>D5678+IF(Dashboard!$I$3,E5678,0)</f>
        <v>-460890.0576838511</v>
      </c>
      <c r="G5678" s="3">
        <f>IF(Dashboard!$I$4, ('Lookups and Calculations'!$F$9) / (1 - 'Lookups and Calculations'!$F$10), 'Lookups and Calculations'!$F$9)</f>
        <v>1951878.888340465</v>
      </c>
      <c r="H5678" s="12">
        <f t="shared" si="176"/>
        <v>0</v>
      </c>
      <c r="I5678" s="12">
        <f t="shared" si="177"/>
        <v>0</v>
      </c>
      <c r="J5678" s="13">
        <f>(1 - Dashboard!$I$9) * H5678 * Dashboard!$I$8 * 'Lookups and Calculations'!$F$12</f>
        <v>0</v>
      </c>
      <c r="K5678" s="12">
        <f>(1 - Dashboard!$I$11) * I5678 * Dashboard!$I$10 * 'Lookups and Calculations'!$F$12</f>
        <v>0</v>
      </c>
      <c r="L5678" s="12">
        <f>(H5678 - I5678) * Dashboard!$I$13 * (Dashboard!$D$12 / 365) * 'Lookups and Calculations'!$F$12</f>
        <v>0</v>
      </c>
      <c r="M5678" s="3">
        <f>(G5678*2) * Dashboard!$I$13 * (Dashboard!$D$12 / 365) * 'Lookups and Calculations'!$F$12</f>
        <v>1602.0878730267946</v>
      </c>
      <c r="N5678" s="12">
        <f>H5678 * Dashboard!$I$14 * Dashboard!$I$15 * (Dashboard!$D$12 / 365) * 'Lookups and Calculations'!$F$12</f>
        <v>0</v>
      </c>
    </row>
    <row r="5679" spans="1:14" x14ac:dyDescent="0.35">
      <c r="A5679" s="2">
        <v>5678</v>
      </c>
      <c r="B5679" s="11">
        <v>-0.49060683300288932</v>
      </c>
      <c r="C5679" s="11">
        <v>1.2853611925299915</v>
      </c>
      <c r="D5679" s="3">
        <f>B5679*Dashboard!$D$11*Dashboard!$D$10*SQRT(Dashboard!$D$12/365)</f>
        <v>-121808.73119452492</v>
      </c>
      <c r="E5679" s="3">
        <f>IF(Dashboard!$I$3,C5679*Dashboard!$E$11*Dashboard!$E$10*SQRT(Dashboard!$D$12/365),0)</f>
        <v>638263.49515126983</v>
      </c>
      <c r="F5679" s="3">
        <f>D5679+IF(Dashboard!$I$3,E5679,0)</f>
        <v>516454.76395674492</v>
      </c>
      <c r="G5679" s="3">
        <f>IF(Dashboard!$I$4, ('Lookups and Calculations'!$F$9) / (1 - 'Lookups and Calculations'!$F$10), 'Lookups and Calculations'!$F$9)</f>
        <v>1951878.888340465</v>
      </c>
      <c r="H5679" s="12">
        <f t="shared" si="176"/>
        <v>0</v>
      </c>
      <c r="I5679" s="12">
        <f t="shared" si="177"/>
        <v>0</v>
      </c>
      <c r="J5679" s="13">
        <f>(1 - Dashboard!$I$9) * H5679 * Dashboard!$I$8 * 'Lookups and Calculations'!$F$12</f>
        <v>0</v>
      </c>
      <c r="K5679" s="12">
        <f>(1 - Dashboard!$I$11) * I5679 * Dashboard!$I$10 * 'Lookups and Calculations'!$F$12</f>
        <v>0</v>
      </c>
      <c r="L5679" s="12">
        <f>(H5679 - I5679) * Dashboard!$I$13 * (Dashboard!$D$12 / 365) * 'Lookups and Calculations'!$F$12</f>
        <v>0</v>
      </c>
      <c r="M5679" s="3">
        <f>(G5679*2) * Dashboard!$I$13 * (Dashboard!$D$12 / 365) * 'Lookups and Calculations'!$F$12</f>
        <v>1602.0878730267946</v>
      </c>
      <c r="N5679" s="12">
        <f>H5679 * Dashboard!$I$14 * Dashboard!$I$15 * (Dashboard!$D$12 / 365) * 'Lookups and Calculations'!$F$12</f>
        <v>0</v>
      </c>
    </row>
    <row r="5680" spans="1:14" x14ac:dyDescent="0.35">
      <c r="A5680" s="2">
        <v>5679</v>
      </c>
      <c r="B5680" s="11">
        <v>0.11131858172879056</v>
      </c>
      <c r="C5680" s="11">
        <v>-0.46608052105100717</v>
      </c>
      <c r="D5680" s="3">
        <f>B5680*Dashboard!$D$11*Dashboard!$D$10*SQRT(Dashboard!$D$12/365)</f>
        <v>27638.37412488331</v>
      </c>
      <c r="E5680" s="3">
        <f>IF(Dashboard!$I$3,C5680*Dashboard!$E$11*Dashboard!$E$10*SQRT(Dashboard!$D$12/365),0)</f>
        <v>-231438.59027080407</v>
      </c>
      <c r="F5680" s="3">
        <f>D5680+IF(Dashboard!$I$3,E5680,0)</f>
        <v>-203800.21614592074</v>
      </c>
      <c r="G5680" s="3">
        <f>IF(Dashboard!$I$4, ('Lookups and Calculations'!$F$9) / (1 - 'Lookups and Calculations'!$F$10), 'Lookups and Calculations'!$F$9)</f>
        <v>1951878.888340465</v>
      </c>
      <c r="H5680" s="12">
        <f t="shared" si="176"/>
        <v>0</v>
      </c>
      <c r="I5680" s="12">
        <f t="shared" si="177"/>
        <v>0</v>
      </c>
      <c r="J5680" s="13">
        <f>(1 - Dashboard!$I$9) * H5680 * Dashboard!$I$8 * 'Lookups and Calculations'!$F$12</f>
        <v>0</v>
      </c>
      <c r="K5680" s="12">
        <f>(1 - Dashboard!$I$11) * I5680 * Dashboard!$I$10 * 'Lookups and Calculations'!$F$12</f>
        <v>0</v>
      </c>
      <c r="L5680" s="12">
        <f>(H5680 - I5680) * Dashboard!$I$13 * (Dashboard!$D$12 / 365) * 'Lookups and Calculations'!$F$12</f>
        <v>0</v>
      </c>
      <c r="M5680" s="3">
        <f>(G5680*2) * Dashboard!$I$13 * (Dashboard!$D$12 / 365) * 'Lookups and Calculations'!$F$12</f>
        <v>1602.0878730267946</v>
      </c>
      <c r="N5680" s="12">
        <f>H5680 * Dashboard!$I$14 * Dashboard!$I$15 * (Dashboard!$D$12 / 365) * 'Lookups and Calculations'!$F$12</f>
        <v>0</v>
      </c>
    </row>
    <row r="5681" spans="1:14" x14ac:dyDescent="0.35">
      <c r="A5681" s="2">
        <v>5680</v>
      </c>
      <c r="B5681" s="11">
        <v>-1.5747811301972403</v>
      </c>
      <c r="C5681" s="11">
        <v>-1.3635220243924073</v>
      </c>
      <c r="D5681" s="3">
        <f>B5681*Dashboard!$D$11*Dashboard!$D$10*SQRT(Dashboard!$D$12/365)</f>
        <v>-390989.44098333851</v>
      </c>
      <c r="E5681" s="3">
        <f>IF(Dashboard!$I$3,C5681*Dashboard!$E$11*Dashboard!$E$10*SQRT(Dashboard!$D$12/365),0)</f>
        <v>-677075.31397570681</v>
      </c>
      <c r="F5681" s="3">
        <f>D5681+IF(Dashboard!$I$3,E5681,0)</f>
        <v>-1068064.7549590454</v>
      </c>
      <c r="G5681" s="3">
        <f>IF(Dashboard!$I$4, ('Lookups and Calculations'!$F$9) / (1 - 'Lookups and Calculations'!$F$10), 'Lookups and Calculations'!$F$9)</f>
        <v>1951878.888340465</v>
      </c>
      <c r="H5681" s="12">
        <f t="shared" si="176"/>
        <v>0</v>
      </c>
      <c r="I5681" s="12">
        <f t="shared" si="177"/>
        <v>0</v>
      </c>
      <c r="J5681" s="13">
        <f>(1 - Dashboard!$I$9) * H5681 * Dashboard!$I$8 * 'Lookups and Calculations'!$F$12</f>
        <v>0</v>
      </c>
      <c r="K5681" s="12">
        <f>(1 - Dashboard!$I$11) * I5681 * Dashboard!$I$10 * 'Lookups and Calculations'!$F$12</f>
        <v>0</v>
      </c>
      <c r="L5681" s="12">
        <f>(H5681 - I5681) * Dashboard!$I$13 * (Dashboard!$D$12 / 365) * 'Lookups and Calculations'!$F$12</f>
        <v>0</v>
      </c>
      <c r="M5681" s="3">
        <f>(G5681*2) * Dashboard!$I$13 * (Dashboard!$D$12 / 365) * 'Lookups and Calculations'!$F$12</f>
        <v>1602.0878730267946</v>
      </c>
      <c r="N5681" s="12">
        <f>H5681 * Dashboard!$I$14 * Dashboard!$I$15 * (Dashboard!$D$12 / 365) * 'Lookups and Calculations'!$F$12</f>
        <v>0</v>
      </c>
    </row>
    <row r="5682" spans="1:14" x14ac:dyDescent="0.35">
      <c r="A5682" s="2">
        <v>5681</v>
      </c>
      <c r="B5682" s="11">
        <v>1.851550677955297</v>
      </c>
      <c r="C5682" s="11">
        <v>-0.36506823394887222</v>
      </c>
      <c r="D5682" s="3">
        <f>B5682*Dashboard!$D$11*Dashboard!$D$10*SQRT(Dashboard!$D$12/365)</f>
        <v>459706.27323645313</v>
      </c>
      <c r="E5682" s="3">
        <f>IF(Dashboard!$I$3,C5682*Dashboard!$E$11*Dashboard!$E$10*SQRT(Dashboard!$D$12/365),0)</f>
        <v>-181279.5720946521</v>
      </c>
      <c r="F5682" s="3">
        <f>D5682+IF(Dashboard!$I$3,E5682,0)</f>
        <v>278426.70114180102</v>
      </c>
      <c r="G5682" s="3">
        <f>IF(Dashboard!$I$4, ('Lookups and Calculations'!$F$9) / (1 - 'Lookups and Calculations'!$F$10), 'Lookups and Calculations'!$F$9)</f>
        <v>1951878.888340465</v>
      </c>
      <c r="H5682" s="12">
        <f t="shared" si="176"/>
        <v>0</v>
      </c>
      <c r="I5682" s="12">
        <f t="shared" si="177"/>
        <v>0</v>
      </c>
      <c r="J5682" s="13">
        <f>(1 - Dashboard!$I$9) * H5682 * Dashboard!$I$8 * 'Lookups and Calculations'!$F$12</f>
        <v>0</v>
      </c>
      <c r="K5682" s="12">
        <f>(1 - Dashboard!$I$11) * I5682 * Dashboard!$I$10 * 'Lookups and Calculations'!$F$12</f>
        <v>0</v>
      </c>
      <c r="L5682" s="12">
        <f>(H5682 - I5682) * Dashboard!$I$13 * (Dashboard!$D$12 / 365) * 'Lookups and Calculations'!$F$12</f>
        <v>0</v>
      </c>
      <c r="M5682" s="3">
        <f>(G5682*2) * Dashboard!$I$13 * (Dashboard!$D$12 / 365) * 'Lookups and Calculations'!$F$12</f>
        <v>1602.0878730267946</v>
      </c>
      <c r="N5682" s="12">
        <f>H5682 * Dashboard!$I$14 * Dashboard!$I$15 * (Dashboard!$D$12 / 365) * 'Lookups and Calculations'!$F$12</f>
        <v>0</v>
      </c>
    </row>
    <row r="5683" spans="1:14" x14ac:dyDescent="0.35">
      <c r="A5683" s="2">
        <v>5682</v>
      </c>
      <c r="B5683" s="11">
        <v>-0.60311651016800183</v>
      </c>
      <c r="C5683" s="11">
        <v>0.55462574362244654</v>
      </c>
      <c r="D5683" s="3">
        <f>B5683*Dashboard!$D$11*Dashboard!$D$10*SQRT(Dashboard!$D$12/365)</f>
        <v>-149742.83259850446</v>
      </c>
      <c r="E5683" s="3">
        <f>IF(Dashboard!$I$3,C5683*Dashboard!$E$11*Dashboard!$E$10*SQRT(Dashboard!$D$12/365),0)</f>
        <v>275406.9188354424</v>
      </c>
      <c r="F5683" s="3">
        <f>D5683+IF(Dashboard!$I$3,E5683,0)</f>
        <v>125664.08623693793</v>
      </c>
      <c r="G5683" s="3">
        <f>IF(Dashboard!$I$4, ('Lookups and Calculations'!$F$9) / (1 - 'Lookups and Calculations'!$F$10), 'Lookups and Calculations'!$F$9)</f>
        <v>1951878.888340465</v>
      </c>
      <c r="H5683" s="12">
        <f t="shared" si="176"/>
        <v>0</v>
      </c>
      <c r="I5683" s="12">
        <f t="shared" si="177"/>
        <v>0</v>
      </c>
      <c r="J5683" s="13">
        <f>(1 - Dashboard!$I$9) * H5683 * Dashboard!$I$8 * 'Lookups and Calculations'!$F$12</f>
        <v>0</v>
      </c>
      <c r="K5683" s="12">
        <f>(1 - Dashboard!$I$11) * I5683 * Dashboard!$I$10 * 'Lookups and Calculations'!$F$12</f>
        <v>0</v>
      </c>
      <c r="L5683" s="12">
        <f>(H5683 - I5683) * Dashboard!$I$13 * (Dashboard!$D$12 / 365) * 'Lookups and Calculations'!$F$12</f>
        <v>0</v>
      </c>
      <c r="M5683" s="3">
        <f>(G5683*2) * Dashboard!$I$13 * (Dashboard!$D$12 / 365) * 'Lookups and Calculations'!$F$12</f>
        <v>1602.0878730267946</v>
      </c>
      <c r="N5683" s="12">
        <f>H5683 * Dashboard!$I$14 * Dashboard!$I$15 * (Dashboard!$D$12 / 365) * 'Lookups and Calculations'!$F$12</f>
        <v>0</v>
      </c>
    </row>
    <row r="5684" spans="1:14" x14ac:dyDescent="0.35">
      <c r="A5684" s="2">
        <v>5683</v>
      </c>
      <c r="B5684" s="11">
        <v>8.4076114306349467E-2</v>
      </c>
      <c r="C5684" s="11">
        <v>0.24728490725012095</v>
      </c>
      <c r="D5684" s="3">
        <f>B5684*Dashboard!$D$11*Dashboard!$D$10*SQRT(Dashboard!$D$12/365)</f>
        <v>20874.566187222183</v>
      </c>
      <c r="E5684" s="3">
        <f>IF(Dashboard!$I$3,C5684*Dashboard!$E$11*Dashboard!$E$10*SQRT(Dashboard!$D$12/365),0)</f>
        <v>122792.6672416143</v>
      </c>
      <c r="F5684" s="3">
        <f>D5684+IF(Dashboard!$I$3,E5684,0)</f>
        <v>143667.23342883648</v>
      </c>
      <c r="G5684" s="3">
        <f>IF(Dashboard!$I$4, ('Lookups and Calculations'!$F$9) / (1 - 'Lookups and Calculations'!$F$10), 'Lookups and Calculations'!$F$9)</f>
        <v>1951878.888340465</v>
      </c>
      <c r="H5684" s="12">
        <f t="shared" si="176"/>
        <v>0</v>
      </c>
      <c r="I5684" s="12">
        <f t="shared" si="177"/>
        <v>0</v>
      </c>
      <c r="J5684" s="13">
        <f>(1 - Dashboard!$I$9) * H5684 * Dashboard!$I$8 * 'Lookups and Calculations'!$F$12</f>
        <v>0</v>
      </c>
      <c r="K5684" s="12">
        <f>(1 - Dashboard!$I$11) * I5684 * Dashboard!$I$10 * 'Lookups and Calculations'!$F$12</f>
        <v>0</v>
      </c>
      <c r="L5684" s="12">
        <f>(H5684 - I5684) * Dashboard!$I$13 * (Dashboard!$D$12 / 365) * 'Lookups and Calculations'!$F$12</f>
        <v>0</v>
      </c>
      <c r="M5684" s="3">
        <f>(G5684*2) * Dashboard!$I$13 * (Dashboard!$D$12 / 365) * 'Lookups and Calculations'!$F$12</f>
        <v>1602.0878730267946</v>
      </c>
      <c r="N5684" s="12">
        <f>H5684 * Dashboard!$I$14 * Dashboard!$I$15 * (Dashboard!$D$12 / 365) * 'Lookups and Calculations'!$F$12</f>
        <v>0</v>
      </c>
    </row>
    <row r="5685" spans="1:14" x14ac:dyDescent="0.35">
      <c r="A5685" s="2">
        <v>5684</v>
      </c>
      <c r="B5685" s="11">
        <v>2.4340810364463525</v>
      </c>
      <c r="C5685" s="11">
        <v>-4.1686974711803264E-2</v>
      </c>
      <c r="D5685" s="3">
        <f>B5685*Dashboard!$D$11*Dashboard!$D$10*SQRT(Dashboard!$D$12/365)</f>
        <v>604337.93972950685</v>
      </c>
      <c r="E5685" s="3">
        <f>IF(Dashboard!$I$3,C5685*Dashboard!$E$11*Dashboard!$E$10*SQRT(Dashboard!$D$12/365),0)</f>
        <v>-20700.231449703828</v>
      </c>
      <c r="F5685" s="3">
        <f>D5685+IF(Dashboard!$I$3,E5685,0)</f>
        <v>583637.70827980305</v>
      </c>
      <c r="G5685" s="3">
        <f>IF(Dashboard!$I$4, ('Lookups and Calculations'!$F$9) / (1 - 'Lookups and Calculations'!$F$10), 'Lookups and Calculations'!$F$9)</f>
        <v>1951878.888340465</v>
      </c>
      <c r="H5685" s="12">
        <f t="shared" si="176"/>
        <v>0</v>
      </c>
      <c r="I5685" s="12">
        <f t="shared" si="177"/>
        <v>0</v>
      </c>
      <c r="J5685" s="13">
        <f>(1 - Dashboard!$I$9) * H5685 * Dashboard!$I$8 * 'Lookups and Calculations'!$F$12</f>
        <v>0</v>
      </c>
      <c r="K5685" s="12">
        <f>(1 - Dashboard!$I$11) * I5685 * Dashboard!$I$10 * 'Lookups and Calculations'!$F$12</f>
        <v>0</v>
      </c>
      <c r="L5685" s="12">
        <f>(H5685 - I5685) * Dashboard!$I$13 * (Dashboard!$D$12 / 365) * 'Lookups and Calculations'!$F$12</f>
        <v>0</v>
      </c>
      <c r="M5685" s="3">
        <f>(G5685*2) * Dashboard!$I$13 * (Dashboard!$D$12 / 365) * 'Lookups and Calculations'!$F$12</f>
        <v>1602.0878730267946</v>
      </c>
      <c r="N5685" s="12">
        <f>H5685 * Dashboard!$I$14 * Dashboard!$I$15 * (Dashboard!$D$12 / 365) * 'Lookups and Calculations'!$F$12</f>
        <v>0</v>
      </c>
    </row>
    <row r="5686" spans="1:14" x14ac:dyDescent="0.35">
      <c r="A5686" s="2">
        <v>5685</v>
      </c>
      <c r="B5686" s="11">
        <v>0.4452461523503734</v>
      </c>
      <c r="C5686" s="11">
        <v>-1.5501821490859227</v>
      </c>
      <c r="D5686" s="3">
        <f>B5686*Dashboard!$D$11*Dashboard!$D$10*SQRT(Dashboard!$D$12/365)</f>
        <v>110546.50126881483</v>
      </c>
      <c r="E5686" s="3">
        <f>IF(Dashboard!$I$3,C5686*Dashboard!$E$11*Dashboard!$E$10*SQRT(Dashboard!$D$12/365),0)</f>
        <v>-769763.92499387008</v>
      </c>
      <c r="F5686" s="3">
        <f>D5686+IF(Dashboard!$I$3,E5686,0)</f>
        <v>-659217.4237250553</v>
      </c>
      <c r="G5686" s="3">
        <f>IF(Dashboard!$I$4, ('Lookups and Calculations'!$F$9) / (1 - 'Lookups and Calculations'!$F$10), 'Lookups and Calculations'!$F$9)</f>
        <v>1951878.888340465</v>
      </c>
      <c r="H5686" s="12">
        <f t="shared" si="176"/>
        <v>0</v>
      </c>
      <c r="I5686" s="12">
        <f t="shared" si="177"/>
        <v>0</v>
      </c>
      <c r="J5686" s="13">
        <f>(1 - Dashboard!$I$9) * H5686 * Dashboard!$I$8 * 'Lookups and Calculations'!$F$12</f>
        <v>0</v>
      </c>
      <c r="K5686" s="12">
        <f>(1 - Dashboard!$I$11) * I5686 * Dashboard!$I$10 * 'Lookups and Calculations'!$F$12</f>
        <v>0</v>
      </c>
      <c r="L5686" s="12">
        <f>(H5686 - I5686) * Dashboard!$I$13 * (Dashboard!$D$12 / 365) * 'Lookups and Calculations'!$F$12</f>
        <v>0</v>
      </c>
      <c r="M5686" s="3">
        <f>(G5686*2) * Dashboard!$I$13 * (Dashboard!$D$12 / 365) * 'Lookups and Calculations'!$F$12</f>
        <v>1602.0878730267946</v>
      </c>
      <c r="N5686" s="12">
        <f>H5686 * Dashboard!$I$14 * Dashboard!$I$15 * (Dashboard!$D$12 / 365) * 'Lookups and Calculations'!$F$12</f>
        <v>0</v>
      </c>
    </row>
    <row r="5687" spans="1:14" x14ac:dyDescent="0.35">
      <c r="A5687" s="2">
        <v>5686</v>
      </c>
      <c r="B5687" s="11">
        <v>-0.77443980121274769</v>
      </c>
      <c r="C5687" s="11">
        <v>-0.81849267332521636</v>
      </c>
      <c r="D5687" s="3">
        <f>B5687*Dashboard!$D$11*Dashboard!$D$10*SQRT(Dashboard!$D$12/365)</f>
        <v>-192279.28195551515</v>
      </c>
      <c r="E5687" s="3">
        <f>IF(Dashboard!$I$3,C5687*Dashboard!$E$11*Dashboard!$E$10*SQRT(Dashboard!$D$12/365),0)</f>
        <v>-406433.613733106</v>
      </c>
      <c r="F5687" s="3">
        <f>D5687+IF(Dashboard!$I$3,E5687,0)</f>
        <v>-598712.89568862109</v>
      </c>
      <c r="G5687" s="3">
        <f>IF(Dashboard!$I$4, ('Lookups and Calculations'!$F$9) / (1 - 'Lookups and Calculations'!$F$10), 'Lookups and Calculations'!$F$9)</f>
        <v>1951878.888340465</v>
      </c>
      <c r="H5687" s="12">
        <f t="shared" si="176"/>
        <v>0</v>
      </c>
      <c r="I5687" s="12">
        <f t="shared" si="177"/>
        <v>0</v>
      </c>
      <c r="J5687" s="13">
        <f>(1 - Dashboard!$I$9) * H5687 * Dashboard!$I$8 * 'Lookups and Calculations'!$F$12</f>
        <v>0</v>
      </c>
      <c r="K5687" s="12">
        <f>(1 - Dashboard!$I$11) * I5687 * Dashboard!$I$10 * 'Lookups and Calculations'!$F$12</f>
        <v>0</v>
      </c>
      <c r="L5687" s="12">
        <f>(H5687 - I5687) * Dashboard!$I$13 * (Dashboard!$D$12 / 365) * 'Lookups and Calculations'!$F$12</f>
        <v>0</v>
      </c>
      <c r="M5687" s="3">
        <f>(G5687*2) * Dashboard!$I$13 * (Dashboard!$D$12 / 365) * 'Lookups and Calculations'!$F$12</f>
        <v>1602.0878730267946</v>
      </c>
      <c r="N5687" s="12">
        <f>H5687 * Dashboard!$I$14 * Dashboard!$I$15 * (Dashboard!$D$12 / 365) * 'Lookups and Calculations'!$F$12</f>
        <v>0</v>
      </c>
    </row>
    <row r="5688" spans="1:14" x14ac:dyDescent="0.35">
      <c r="A5688" s="2">
        <v>5687</v>
      </c>
      <c r="B5688" s="11">
        <v>0.10482880252040797</v>
      </c>
      <c r="C5688" s="11">
        <v>0.21004479991229666</v>
      </c>
      <c r="D5688" s="3">
        <f>B5688*Dashboard!$D$11*Dashboard!$D$10*SQRT(Dashboard!$D$12/365)</f>
        <v>26027.080278307316</v>
      </c>
      <c r="E5688" s="3">
        <f>IF(Dashboard!$I$3,C5688*Dashboard!$E$11*Dashboard!$E$10*SQRT(Dashboard!$D$12/365),0)</f>
        <v>104300.58796663371</v>
      </c>
      <c r="F5688" s="3">
        <f>D5688+IF(Dashboard!$I$3,E5688,0)</f>
        <v>130327.66824494103</v>
      </c>
      <c r="G5688" s="3">
        <f>IF(Dashboard!$I$4, ('Lookups and Calculations'!$F$9) / (1 - 'Lookups and Calculations'!$F$10), 'Lookups and Calculations'!$F$9)</f>
        <v>1951878.888340465</v>
      </c>
      <c r="H5688" s="12">
        <f t="shared" si="176"/>
        <v>0</v>
      </c>
      <c r="I5688" s="12">
        <f t="shared" si="177"/>
        <v>0</v>
      </c>
      <c r="J5688" s="13">
        <f>(1 - Dashboard!$I$9) * H5688 * Dashboard!$I$8 * 'Lookups and Calculations'!$F$12</f>
        <v>0</v>
      </c>
      <c r="K5688" s="12">
        <f>(1 - Dashboard!$I$11) * I5688 * Dashboard!$I$10 * 'Lookups and Calculations'!$F$12</f>
        <v>0</v>
      </c>
      <c r="L5688" s="12">
        <f>(H5688 - I5688) * Dashboard!$I$13 * (Dashboard!$D$12 / 365) * 'Lookups and Calculations'!$F$12</f>
        <v>0</v>
      </c>
      <c r="M5688" s="3">
        <f>(G5688*2) * Dashboard!$I$13 * (Dashboard!$D$12 / 365) * 'Lookups and Calculations'!$F$12</f>
        <v>1602.0878730267946</v>
      </c>
      <c r="N5688" s="12">
        <f>H5688 * Dashboard!$I$14 * Dashboard!$I$15 * (Dashboard!$D$12 / 365) * 'Lookups and Calculations'!$F$12</f>
        <v>0</v>
      </c>
    </row>
    <row r="5689" spans="1:14" x14ac:dyDescent="0.35">
      <c r="A5689" s="2">
        <v>5688</v>
      </c>
      <c r="B5689" s="11">
        <v>1.3012046218132704E-2</v>
      </c>
      <c r="C5689" s="11">
        <v>-1.7781200506118746</v>
      </c>
      <c r="D5689" s="3">
        <f>B5689*Dashboard!$D$11*Dashboard!$D$10*SQRT(Dashboard!$D$12/365)</f>
        <v>3230.6538218678393</v>
      </c>
      <c r="E5689" s="3">
        <f>IF(Dashboard!$I$3,C5689*Dashboard!$E$11*Dashboard!$E$10*SQRT(Dashboard!$D$12/365),0)</f>
        <v>-882949.57471699687</v>
      </c>
      <c r="F5689" s="3">
        <f>D5689+IF(Dashboard!$I$3,E5689,0)</f>
        <v>-879718.92089512898</v>
      </c>
      <c r="G5689" s="3">
        <f>IF(Dashboard!$I$4, ('Lookups and Calculations'!$F$9) / (1 - 'Lookups and Calculations'!$F$10), 'Lookups and Calculations'!$F$9)</f>
        <v>1951878.888340465</v>
      </c>
      <c r="H5689" s="12">
        <f t="shared" si="176"/>
        <v>0</v>
      </c>
      <c r="I5689" s="12">
        <f t="shared" si="177"/>
        <v>0</v>
      </c>
      <c r="J5689" s="13">
        <f>(1 - Dashboard!$I$9) * H5689 * Dashboard!$I$8 * 'Lookups and Calculations'!$F$12</f>
        <v>0</v>
      </c>
      <c r="K5689" s="12">
        <f>(1 - Dashboard!$I$11) * I5689 * Dashboard!$I$10 * 'Lookups and Calculations'!$F$12</f>
        <v>0</v>
      </c>
      <c r="L5689" s="12">
        <f>(H5689 - I5689) * Dashboard!$I$13 * (Dashboard!$D$12 / 365) * 'Lookups and Calculations'!$F$12</f>
        <v>0</v>
      </c>
      <c r="M5689" s="3">
        <f>(G5689*2) * Dashboard!$I$13 * (Dashboard!$D$12 / 365) * 'Lookups and Calculations'!$F$12</f>
        <v>1602.0878730267946</v>
      </c>
      <c r="N5689" s="12">
        <f>H5689 * Dashboard!$I$14 * Dashboard!$I$15 * (Dashboard!$D$12 / 365) * 'Lookups and Calculations'!$F$12</f>
        <v>0</v>
      </c>
    </row>
    <row r="5690" spans="1:14" x14ac:dyDescent="0.35">
      <c r="A5690" s="2">
        <v>5689</v>
      </c>
      <c r="B5690" s="11">
        <v>-0.73188382739449143</v>
      </c>
      <c r="C5690" s="11">
        <v>-0.80453762358117242</v>
      </c>
      <c r="D5690" s="3">
        <f>B5690*Dashboard!$D$11*Dashboard!$D$10*SQRT(Dashboard!$D$12/365)</f>
        <v>-181713.40959735605</v>
      </c>
      <c r="E5690" s="3">
        <f>IF(Dashboard!$I$3,C5690*Dashboard!$E$11*Dashboard!$E$10*SQRT(Dashboard!$D$12/365),0)</f>
        <v>-399504.04492676019</v>
      </c>
      <c r="F5690" s="3">
        <f>D5690+IF(Dashboard!$I$3,E5690,0)</f>
        <v>-581217.45452411624</v>
      </c>
      <c r="G5690" s="3">
        <f>IF(Dashboard!$I$4, ('Lookups and Calculations'!$F$9) / (1 - 'Lookups and Calculations'!$F$10), 'Lookups and Calculations'!$F$9)</f>
        <v>1951878.888340465</v>
      </c>
      <c r="H5690" s="12">
        <f t="shared" si="176"/>
        <v>0</v>
      </c>
      <c r="I5690" s="12">
        <f t="shared" si="177"/>
        <v>0</v>
      </c>
      <c r="J5690" s="13">
        <f>(1 - Dashboard!$I$9) * H5690 * Dashboard!$I$8 * 'Lookups and Calculations'!$F$12</f>
        <v>0</v>
      </c>
      <c r="K5690" s="12">
        <f>(1 - Dashboard!$I$11) * I5690 * Dashboard!$I$10 * 'Lookups and Calculations'!$F$12</f>
        <v>0</v>
      </c>
      <c r="L5690" s="12">
        <f>(H5690 - I5690) * Dashboard!$I$13 * (Dashboard!$D$12 / 365) * 'Lookups and Calculations'!$F$12</f>
        <v>0</v>
      </c>
      <c r="M5690" s="3">
        <f>(G5690*2) * Dashboard!$I$13 * (Dashboard!$D$12 / 365) * 'Lookups and Calculations'!$F$12</f>
        <v>1602.0878730267946</v>
      </c>
      <c r="N5690" s="12">
        <f>H5690 * Dashboard!$I$14 * Dashboard!$I$15 * (Dashboard!$D$12 / 365) * 'Lookups and Calculations'!$F$12</f>
        <v>0</v>
      </c>
    </row>
    <row r="5691" spans="1:14" x14ac:dyDescent="0.35">
      <c r="A5691" s="2">
        <v>5690</v>
      </c>
      <c r="B5691" s="11">
        <v>0.76429087330112955</v>
      </c>
      <c r="C5691" s="11">
        <v>-2.4738850639279359</v>
      </c>
      <c r="D5691" s="3">
        <f>B5691*Dashboard!$D$11*Dashboard!$D$10*SQRT(Dashboard!$D$12/365)</f>
        <v>189759.48820471833</v>
      </c>
      <c r="E5691" s="3">
        <f>IF(Dashboard!$I$3,C5691*Dashboard!$E$11*Dashboard!$E$10*SQRT(Dashboard!$D$12/365),0)</f>
        <v>-1228441.1079793232</v>
      </c>
      <c r="F5691" s="3">
        <f>D5691+IF(Dashboard!$I$3,E5691,0)</f>
        <v>-1038681.6197746049</v>
      </c>
      <c r="G5691" s="3">
        <f>IF(Dashboard!$I$4, ('Lookups and Calculations'!$F$9) / (1 - 'Lookups and Calculations'!$F$10), 'Lookups and Calculations'!$F$9)</f>
        <v>1951878.888340465</v>
      </c>
      <c r="H5691" s="12">
        <f t="shared" si="176"/>
        <v>0</v>
      </c>
      <c r="I5691" s="12">
        <f t="shared" si="177"/>
        <v>0</v>
      </c>
      <c r="J5691" s="13">
        <f>(1 - Dashboard!$I$9) * H5691 * Dashboard!$I$8 * 'Lookups and Calculations'!$F$12</f>
        <v>0</v>
      </c>
      <c r="K5691" s="12">
        <f>(1 - Dashboard!$I$11) * I5691 * Dashboard!$I$10 * 'Lookups and Calculations'!$F$12</f>
        <v>0</v>
      </c>
      <c r="L5691" s="12">
        <f>(H5691 - I5691) * Dashboard!$I$13 * (Dashboard!$D$12 / 365) * 'Lookups and Calculations'!$F$12</f>
        <v>0</v>
      </c>
      <c r="M5691" s="3">
        <f>(G5691*2) * Dashboard!$I$13 * (Dashboard!$D$12 / 365) * 'Lookups and Calculations'!$F$12</f>
        <v>1602.0878730267946</v>
      </c>
      <c r="N5691" s="12">
        <f>H5691 * Dashboard!$I$14 * Dashboard!$I$15 * (Dashboard!$D$12 / 365) * 'Lookups and Calculations'!$F$12</f>
        <v>0</v>
      </c>
    </row>
    <row r="5692" spans="1:14" x14ac:dyDescent="0.35">
      <c r="A5692" s="2">
        <v>5691</v>
      </c>
      <c r="B5692" s="11">
        <v>-0.7857151709310396</v>
      </c>
      <c r="C5692" s="11">
        <v>0.97913560833495372</v>
      </c>
      <c r="D5692" s="3">
        <f>B5692*Dashboard!$D$11*Dashboard!$D$10*SQRT(Dashboard!$D$12/365)</f>
        <v>-195078.75066802331</v>
      </c>
      <c r="E5692" s="3">
        <f>IF(Dashboard!$I$3,C5692*Dashboard!$E$11*Dashboard!$E$10*SQRT(Dashboard!$D$12/365),0)</f>
        <v>486203.03711896169</v>
      </c>
      <c r="F5692" s="3">
        <f>D5692+IF(Dashboard!$I$3,E5692,0)</f>
        <v>291124.28645093838</v>
      </c>
      <c r="G5692" s="3">
        <f>IF(Dashboard!$I$4, ('Lookups and Calculations'!$F$9) / (1 - 'Lookups and Calculations'!$F$10), 'Lookups and Calculations'!$F$9)</f>
        <v>1951878.888340465</v>
      </c>
      <c r="H5692" s="12">
        <f t="shared" si="176"/>
        <v>0</v>
      </c>
      <c r="I5692" s="12">
        <f t="shared" si="177"/>
        <v>0</v>
      </c>
      <c r="J5692" s="13">
        <f>(1 - Dashboard!$I$9) * H5692 * Dashboard!$I$8 * 'Lookups and Calculations'!$F$12</f>
        <v>0</v>
      </c>
      <c r="K5692" s="12">
        <f>(1 - Dashboard!$I$11) * I5692 * Dashboard!$I$10 * 'Lookups and Calculations'!$F$12</f>
        <v>0</v>
      </c>
      <c r="L5692" s="12">
        <f>(H5692 - I5692) * Dashboard!$I$13 * (Dashboard!$D$12 / 365) * 'Lookups and Calculations'!$F$12</f>
        <v>0</v>
      </c>
      <c r="M5692" s="3">
        <f>(G5692*2) * Dashboard!$I$13 * (Dashboard!$D$12 / 365) * 'Lookups and Calculations'!$F$12</f>
        <v>1602.0878730267946</v>
      </c>
      <c r="N5692" s="12">
        <f>H5692 * Dashboard!$I$14 * Dashboard!$I$15 * (Dashboard!$D$12 / 365) * 'Lookups and Calculations'!$F$12</f>
        <v>0</v>
      </c>
    </row>
    <row r="5693" spans="1:14" x14ac:dyDescent="0.35">
      <c r="A5693" s="2">
        <v>5692</v>
      </c>
      <c r="B5693" s="11">
        <v>-0.20605340378838213</v>
      </c>
      <c r="C5693" s="11">
        <v>0.77574818673805235</v>
      </c>
      <c r="D5693" s="3">
        <f>B5693*Dashboard!$D$11*Dashboard!$D$10*SQRT(Dashboard!$D$12/365)</f>
        <v>-51159.30310254795</v>
      </c>
      <c r="E5693" s="3">
        <f>IF(Dashboard!$I$3,C5693*Dashboard!$E$11*Dashboard!$E$10*SQRT(Dashboard!$D$12/365),0)</f>
        <v>385208.26045021293</v>
      </c>
      <c r="F5693" s="3">
        <f>D5693+IF(Dashboard!$I$3,E5693,0)</f>
        <v>334048.95734766498</v>
      </c>
      <c r="G5693" s="3">
        <f>IF(Dashboard!$I$4, ('Lookups and Calculations'!$F$9) / (1 - 'Lookups and Calculations'!$F$10), 'Lookups and Calculations'!$F$9)</f>
        <v>1951878.888340465</v>
      </c>
      <c r="H5693" s="12">
        <f t="shared" si="176"/>
        <v>0</v>
      </c>
      <c r="I5693" s="12">
        <f t="shared" si="177"/>
        <v>0</v>
      </c>
      <c r="J5693" s="13">
        <f>(1 - Dashboard!$I$9) * H5693 * Dashboard!$I$8 * 'Lookups and Calculations'!$F$12</f>
        <v>0</v>
      </c>
      <c r="K5693" s="12">
        <f>(1 - Dashboard!$I$11) * I5693 * Dashboard!$I$10 * 'Lookups and Calculations'!$F$12</f>
        <v>0</v>
      </c>
      <c r="L5693" s="12">
        <f>(H5693 - I5693) * Dashboard!$I$13 * (Dashboard!$D$12 / 365) * 'Lookups and Calculations'!$F$12</f>
        <v>0</v>
      </c>
      <c r="M5693" s="3">
        <f>(G5693*2) * Dashboard!$I$13 * (Dashboard!$D$12 / 365) * 'Lookups and Calculations'!$F$12</f>
        <v>1602.0878730267946</v>
      </c>
      <c r="N5693" s="12">
        <f>H5693 * Dashboard!$I$14 * Dashboard!$I$15 * (Dashboard!$D$12 / 365) * 'Lookups and Calculations'!$F$12</f>
        <v>0</v>
      </c>
    </row>
    <row r="5694" spans="1:14" x14ac:dyDescent="0.35">
      <c r="A5694" s="2">
        <v>5693</v>
      </c>
      <c r="B5694" s="11">
        <v>-1.6135548943997524</v>
      </c>
      <c r="C5694" s="11">
        <v>-1.3215568054111142</v>
      </c>
      <c r="D5694" s="3">
        <f>B5694*Dashboard!$D$11*Dashboard!$D$10*SQRT(Dashboard!$D$12/365)</f>
        <v>-400616.25965652213</v>
      </c>
      <c r="E5694" s="3">
        <f>IF(Dashboard!$I$3,C5694*Dashboard!$E$11*Dashboard!$E$10*SQRT(Dashboard!$D$12/365),0)</f>
        <v>-656236.9165684632</v>
      </c>
      <c r="F5694" s="3">
        <f>D5694+IF(Dashboard!$I$3,E5694,0)</f>
        <v>-1056853.1762249854</v>
      </c>
      <c r="G5694" s="3">
        <f>IF(Dashboard!$I$4, ('Lookups and Calculations'!$F$9) / (1 - 'Lookups and Calculations'!$F$10), 'Lookups and Calculations'!$F$9)</f>
        <v>1951878.888340465</v>
      </c>
      <c r="H5694" s="12">
        <f t="shared" si="176"/>
        <v>0</v>
      </c>
      <c r="I5694" s="12">
        <f t="shared" si="177"/>
        <v>0</v>
      </c>
      <c r="J5694" s="13">
        <f>(1 - Dashboard!$I$9) * H5694 * Dashboard!$I$8 * 'Lookups and Calculations'!$F$12</f>
        <v>0</v>
      </c>
      <c r="K5694" s="12">
        <f>(1 - Dashboard!$I$11) * I5694 * Dashboard!$I$10 * 'Lookups and Calculations'!$F$12</f>
        <v>0</v>
      </c>
      <c r="L5694" s="12">
        <f>(H5694 - I5694) * Dashboard!$I$13 * (Dashboard!$D$12 / 365) * 'Lookups and Calculations'!$F$12</f>
        <v>0</v>
      </c>
      <c r="M5694" s="3">
        <f>(G5694*2) * Dashboard!$I$13 * (Dashboard!$D$12 / 365) * 'Lookups and Calculations'!$F$12</f>
        <v>1602.0878730267946</v>
      </c>
      <c r="N5694" s="12">
        <f>H5694 * Dashboard!$I$14 * Dashboard!$I$15 * (Dashboard!$D$12 / 365) * 'Lookups and Calculations'!$F$12</f>
        <v>0</v>
      </c>
    </row>
    <row r="5695" spans="1:14" x14ac:dyDescent="0.35">
      <c r="A5695" s="2">
        <v>5694</v>
      </c>
      <c r="B5695" s="11">
        <v>0.23072295902741824</v>
      </c>
      <c r="C5695" s="11">
        <v>0.47234426489579373</v>
      </c>
      <c r="D5695" s="3">
        <f>B5695*Dashboard!$D$11*Dashboard!$D$10*SQRT(Dashboard!$D$12/365)</f>
        <v>57284.303858056264</v>
      </c>
      <c r="E5695" s="3">
        <f>IF(Dashboard!$I$3,C5695*Dashboard!$E$11*Dashboard!$E$10*SQRT(Dashboard!$D$12/365),0)</f>
        <v>234548.93704518941</v>
      </c>
      <c r="F5695" s="3">
        <f>D5695+IF(Dashboard!$I$3,E5695,0)</f>
        <v>291833.24090324569</v>
      </c>
      <c r="G5695" s="3">
        <f>IF(Dashboard!$I$4, ('Lookups and Calculations'!$F$9) / (1 - 'Lookups and Calculations'!$F$10), 'Lookups and Calculations'!$F$9)</f>
        <v>1951878.888340465</v>
      </c>
      <c r="H5695" s="12">
        <f t="shared" si="176"/>
        <v>0</v>
      </c>
      <c r="I5695" s="12">
        <f t="shared" si="177"/>
        <v>0</v>
      </c>
      <c r="J5695" s="13">
        <f>(1 - Dashboard!$I$9) * H5695 * Dashboard!$I$8 * 'Lookups and Calculations'!$F$12</f>
        <v>0</v>
      </c>
      <c r="K5695" s="12">
        <f>(1 - Dashboard!$I$11) * I5695 * Dashboard!$I$10 * 'Lookups and Calculations'!$F$12</f>
        <v>0</v>
      </c>
      <c r="L5695" s="12">
        <f>(H5695 - I5695) * Dashboard!$I$13 * (Dashboard!$D$12 / 365) * 'Lookups and Calculations'!$F$12</f>
        <v>0</v>
      </c>
      <c r="M5695" s="3">
        <f>(G5695*2) * Dashboard!$I$13 * (Dashboard!$D$12 / 365) * 'Lookups and Calculations'!$F$12</f>
        <v>1602.0878730267946</v>
      </c>
      <c r="N5695" s="12">
        <f>H5695 * Dashboard!$I$14 * Dashboard!$I$15 * (Dashboard!$D$12 / 365) * 'Lookups and Calculations'!$F$12</f>
        <v>0</v>
      </c>
    </row>
    <row r="5696" spans="1:14" x14ac:dyDescent="0.35">
      <c r="A5696" s="2">
        <v>5695</v>
      </c>
      <c r="B5696" s="11">
        <v>-0.40179149557286353</v>
      </c>
      <c r="C5696" s="11">
        <v>-1.4933155823113633E-2</v>
      </c>
      <c r="D5696" s="3">
        <f>B5696*Dashboard!$D$11*Dashboard!$D$10*SQRT(Dashboard!$D$12/365)</f>
        <v>-99757.502317936232</v>
      </c>
      <c r="E5696" s="3">
        <f>IF(Dashboard!$I$3,C5696*Dashboard!$E$11*Dashboard!$E$10*SQRT(Dashboard!$D$12/365),0)</f>
        <v>-7415.2606167753511</v>
      </c>
      <c r="F5696" s="3">
        <f>D5696+IF(Dashboard!$I$3,E5696,0)</f>
        <v>-107172.76293471159</v>
      </c>
      <c r="G5696" s="3">
        <f>IF(Dashboard!$I$4, ('Lookups and Calculations'!$F$9) / (1 - 'Lookups and Calculations'!$F$10), 'Lookups and Calculations'!$F$9)</f>
        <v>1951878.888340465</v>
      </c>
      <c r="H5696" s="12">
        <f t="shared" si="176"/>
        <v>0</v>
      </c>
      <c r="I5696" s="12">
        <f t="shared" si="177"/>
        <v>0</v>
      </c>
      <c r="J5696" s="13">
        <f>(1 - Dashboard!$I$9) * H5696 * Dashboard!$I$8 * 'Lookups and Calculations'!$F$12</f>
        <v>0</v>
      </c>
      <c r="K5696" s="12">
        <f>(1 - Dashboard!$I$11) * I5696 * Dashboard!$I$10 * 'Lookups and Calculations'!$F$12</f>
        <v>0</v>
      </c>
      <c r="L5696" s="12">
        <f>(H5696 - I5696) * Dashboard!$I$13 * (Dashboard!$D$12 / 365) * 'Lookups and Calculations'!$F$12</f>
        <v>0</v>
      </c>
      <c r="M5696" s="3">
        <f>(G5696*2) * Dashboard!$I$13 * (Dashboard!$D$12 / 365) * 'Lookups and Calculations'!$F$12</f>
        <v>1602.0878730267946</v>
      </c>
      <c r="N5696" s="12">
        <f>H5696 * Dashboard!$I$14 * Dashboard!$I$15 * (Dashboard!$D$12 / 365) * 'Lookups and Calculations'!$F$12</f>
        <v>0</v>
      </c>
    </row>
    <row r="5697" spans="1:14" x14ac:dyDescent="0.35">
      <c r="A5697" s="2">
        <v>5696</v>
      </c>
      <c r="B5697" s="11">
        <v>0.91713919416847378</v>
      </c>
      <c r="C5697" s="11">
        <v>1.6287277453293301</v>
      </c>
      <c r="D5697" s="3">
        <f>B5697*Dashboard!$D$11*Dashboard!$D$10*SQRT(Dashboard!$D$12/365)</f>
        <v>227708.93932855778</v>
      </c>
      <c r="E5697" s="3">
        <f>IF(Dashboard!$I$3,C5697*Dashboard!$E$11*Dashboard!$E$10*SQRT(Dashboard!$D$12/365),0)</f>
        <v>808766.803778767</v>
      </c>
      <c r="F5697" s="3">
        <f>D5697+IF(Dashboard!$I$3,E5697,0)</f>
        <v>1036475.7431073248</v>
      </c>
      <c r="G5697" s="3">
        <f>IF(Dashboard!$I$4, ('Lookups and Calculations'!$F$9) / (1 - 'Lookups and Calculations'!$F$10), 'Lookups and Calculations'!$F$9)</f>
        <v>1951878.888340465</v>
      </c>
      <c r="H5697" s="12">
        <f t="shared" si="176"/>
        <v>0</v>
      </c>
      <c r="I5697" s="12">
        <f t="shared" si="177"/>
        <v>0</v>
      </c>
      <c r="J5697" s="13">
        <f>(1 - Dashboard!$I$9) * H5697 * Dashboard!$I$8 * 'Lookups and Calculations'!$F$12</f>
        <v>0</v>
      </c>
      <c r="K5697" s="12">
        <f>(1 - Dashboard!$I$11) * I5697 * Dashboard!$I$10 * 'Lookups and Calculations'!$F$12</f>
        <v>0</v>
      </c>
      <c r="L5697" s="12">
        <f>(H5697 - I5697) * Dashboard!$I$13 * (Dashboard!$D$12 / 365) * 'Lookups and Calculations'!$F$12</f>
        <v>0</v>
      </c>
      <c r="M5697" s="3">
        <f>(G5697*2) * Dashboard!$I$13 * (Dashboard!$D$12 / 365) * 'Lookups and Calculations'!$F$12</f>
        <v>1602.0878730267946</v>
      </c>
      <c r="N5697" s="12">
        <f>H5697 * Dashboard!$I$14 * Dashboard!$I$15 * (Dashboard!$D$12 / 365) * 'Lookups and Calculations'!$F$12</f>
        <v>0</v>
      </c>
    </row>
    <row r="5698" spans="1:14" x14ac:dyDescent="0.35">
      <c r="A5698" s="2">
        <v>5697</v>
      </c>
      <c r="B5698" s="11">
        <v>1.4826479237121668</v>
      </c>
      <c r="C5698" s="11">
        <v>0.92363677753979379</v>
      </c>
      <c r="D5698" s="3">
        <f>B5698*Dashboard!$D$11*Dashboard!$D$10*SQRT(Dashboard!$D$12/365)</f>
        <v>368114.44571647915</v>
      </c>
      <c r="E5698" s="3">
        <f>IF(Dashboard!$I$3,C5698*Dashboard!$E$11*Dashboard!$E$10*SQRT(Dashboard!$D$12/365),0)</f>
        <v>458644.34161298926</v>
      </c>
      <c r="F5698" s="3">
        <f>D5698+IF(Dashboard!$I$3,E5698,0)</f>
        <v>826758.78732946841</v>
      </c>
      <c r="G5698" s="3">
        <f>IF(Dashboard!$I$4, ('Lookups and Calculations'!$F$9) / (1 - 'Lookups and Calculations'!$F$10), 'Lookups and Calculations'!$F$9)</f>
        <v>1951878.888340465</v>
      </c>
      <c r="H5698" s="12">
        <f t="shared" si="176"/>
        <v>0</v>
      </c>
      <c r="I5698" s="12">
        <f t="shared" si="177"/>
        <v>0</v>
      </c>
      <c r="J5698" s="13">
        <f>(1 - Dashboard!$I$9) * H5698 * Dashboard!$I$8 * 'Lookups and Calculations'!$F$12</f>
        <v>0</v>
      </c>
      <c r="K5698" s="12">
        <f>(1 - Dashboard!$I$11) * I5698 * Dashboard!$I$10 * 'Lookups and Calculations'!$F$12</f>
        <v>0</v>
      </c>
      <c r="L5698" s="12">
        <f>(H5698 - I5698) * Dashboard!$I$13 * (Dashboard!$D$12 / 365) * 'Lookups and Calculations'!$F$12</f>
        <v>0</v>
      </c>
      <c r="M5698" s="3">
        <f>(G5698*2) * Dashboard!$I$13 * (Dashboard!$D$12 / 365) * 'Lookups and Calculations'!$F$12</f>
        <v>1602.0878730267946</v>
      </c>
      <c r="N5698" s="12">
        <f>H5698 * Dashboard!$I$14 * Dashboard!$I$15 * (Dashboard!$D$12 / 365) * 'Lookups and Calculations'!$F$12</f>
        <v>0</v>
      </c>
    </row>
    <row r="5699" spans="1:14" x14ac:dyDescent="0.35">
      <c r="A5699" s="2">
        <v>5698</v>
      </c>
      <c r="B5699" s="11">
        <v>0.91069751843227242</v>
      </c>
      <c r="C5699" s="11">
        <v>-0.65761050789972919</v>
      </c>
      <c r="D5699" s="3">
        <f>B5699*Dashboard!$D$11*Dashboard!$D$10*SQRT(Dashboard!$D$12/365)</f>
        <v>226109.58869703367</v>
      </c>
      <c r="E5699" s="3">
        <f>IF(Dashboard!$I$3,C5699*Dashboard!$E$11*Dashboard!$E$10*SQRT(Dashboard!$D$12/365),0)</f>
        <v>-326545.39724676596</v>
      </c>
      <c r="F5699" s="3">
        <f>D5699+IF(Dashboard!$I$3,E5699,0)</f>
        <v>-100435.80854973229</v>
      </c>
      <c r="G5699" s="3">
        <f>IF(Dashboard!$I$4, ('Lookups and Calculations'!$F$9) / (1 - 'Lookups and Calculations'!$F$10), 'Lookups and Calculations'!$F$9)</f>
        <v>1951878.888340465</v>
      </c>
      <c r="H5699" s="12">
        <f t="shared" ref="H5699:H5762" si="178">MAX(0,F5699-G5699)</f>
        <v>0</v>
      </c>
      <c r="I5699" s="12">
        <f t="shared" ref="I5699:I5762" si="179">MAX(0,-F5699-G5699)</f>
        <v>0</v>
      </c>
      <c r="J5699" s="13">
        <f>(1 - Dashboard!$I$9) * H5699 * Dashboard!$I$8 * 'Lookups and Calculations'!$F$12</f>
        <v>0</v>
      </c>
      <c r="K5699" s="12">
        <f>(1 - Dashboard!$I$11) * I5699 * Dashboard!$I$10 * 'Lookups and Calculations'!$F$12</f>
        <v>0</v>
      </c>
      <c r="L5699" s="12">
        <f>(H5699 - I5699) * Dashboard!$I$13 * (Dashboard!$D$12 / 365) * 'Lookups and Calculations'!$F$12</f>
        <v>0</v>
      </c>
      <c r="M5699" s="3">
        <f>(G5699*2) * Dashboard!$I$13 * (Dashboard!$D$12 / 365) * 'Lookups and Calculations'!$F$12</f>
        <v>1602.0878730267946</v>
      </c>
      <c r="N5699" s="12">
        <f>H5699 * Dashboard!$I$14 * Dashboard!$I$15 * (Dashboard!$D$12 / 365) * 'Lookups and Calculations'!$F$12</f>
        <v>0</v>
      </c>
    </row>
    <row r="5700" spans="1:14" x14ac:dyDescent="0.35">
      <c r="A5700" s="2">
        <v>5699</v>
      </c>
      <c r="B5700" s="11">
        <v>-0.37542692676820466</v>
      </c>
      <c r="C5700" s="11">
        <v>0.74516300981142769</v>
      </c>
      <c r="D5700" s="3">
        <f>B5700*Dashboard!$D$11*Dashboard!$D$10*SQRT(Dashboard!$D$12/365)</f>
        <v>-93211.660599976836</v>
      </c>
      <c r="E5700" s="3">
        <f>IF(Dashboard!$I$3,C5700*Dashboard!$E$11*Dashboard!$E$10*SQRT(Dashboard!$D$12/365),0)</f>
        <v>370020.77693316102</v>
      </c>
      <c r="F5700" s="3">
        <f>D5700+IF(Dashboard!$I$3,E5700,0)</f>
        <v>276809.11633318418</v>
      </c>
      <c r="G5700" s="3">
        <f>IF(Dashboard!$I$4, ('Lookups and Calculations'!$F$9) / (1 - 'Lookups and Calculations'!$F$10), 'Lookups and Calculations'!$F$9)</f>
        <v>1951878.888340465</v>
      </c>
      <c r="H5700" s="12">
        <f t="shared" si="178"/>
        <v>0</v>
      </c>
      <c r="I5700" s="12">
        <f t="shared" si="179"/>
        <v>0</v>
      </c>
      <c r="J5700" s="13">
        <f>(1 - Dashboard!$I$9) * H5700 * Dashboard!$I$8 * 'Lookups and Calculations'!$F$12</f>
        <v>0</v>
      </c>
      <c r="K5700" s="12">
        <f>(1 - Dashboard!$I$11) * I5700 * Dashboard!$I$10 * 'Lookups and Calculations'!$F$12</f>
        <v>0</v>
      </c>
      <c r="L5700" s="12">
        <f>(H5700 - I5700) * Dashboard!$I$13 * (Dashboard!$D$12 / 365) * 'Lookups and Calculations'!$F$12</f>
        <v>0</v>
      </c>
      <c r="M5700" s="3">
        <f>(G5700*2) * Dashboard!$I$13 * (Dashboard!$D$12 / 365) * 'Lookups and Calculations'!$F$12</f>
        <v>1602.0878730267946</v>
      </c>
      <c r="N5700" s="12">
        <f>H5700 * Dashboard!$I$14 * Dashboard!$I$15 * (Dashboard!$D$12 / 365) * 'Lookups and Calculations'!$F$12</f>
        <v>0</v>
      </c>
    </row>
    <row r="5701" spans="1:14" x14ac:dyDescent="0.35">
      <c r="A5701" s="2">
        <v>5700</v>
      </c>
      <c r="B5701" s="11">
        <v>0.16484361618334339</v>
      </c>
      <c r="C5701" s="11">
        <v>-5.6502191724391242E-2</v>
      </c>
      <c r="D5701" s="3">
        <f>B5701*Dashboard!$D$11*Dashboard!$D$10*SQRT(Dashboard!$D$12/365)</f>
        <v>40927.664235553071</v>
      </c>
      <c r="E5701" s="3">
        <f>IF(Dashboard!$I$3,C5701*Dashboard!$E$11*Dashboard!$E$10*SQRT(Dashboard!$D$12/365),0)</f>
        <v>-28056.927954027706</v>
      </c>
      <c r="F5701" s="3">
        <f>D5701+IF(Dashboard!$I$3,E5701,0)</f>
        <v>12870.736281525365</v>
      </c>
      <c r="G5701" s="3">
        <f>IF(Dashboard!$I$4, ('Lookups and Calculations'!$F$9) / (1 - 'Lookups and Calculations'!$F$10), 'Lookups and Calculations'!$F$9)</f>
        <v>1951878.888340465</v>
      </c>
      <c r="H5701" s="12">
        <f t="shared" si="178"/>
        <v>0</v>
      </c>
      <c r="I5701" s="12">
        <f t="shared" si="179"/>
        <v>0</v>
      </c>
      <c r="J5701" s="13">
        <f>(1 - Dashboard!$I$9) * H5701 * Dashboard!$I$8 * 'Lookups and Calculations'!$F$12</f>
        <v>0</v>
      </c>
      <c r="K5701" s="12">
        <f>(1 - Dashboard!$I$11) * I5701 * Dashboard!$I$10 * 'Lookups and Calculations'!$F$12</f>
        <v>0</v>
      </c>
      <c r="L5701" s="12">
        <f>(H5701 - I5701) * Dashboard!$I$13 * (Dashboard!$D$12 / 365) * 'Lookups and Calculations'!$F$12</f>
        <v>0</v>
      </c>
      <c r="M5701" s="3">
        <f>(G5701*2) * Dashboard!$I$13 * (Dashboard!$D$12 / 365) * 'Lookups and Calculations'!$F$12</f>
        <v>1602.0878730267946</v>
      </c>
      <c r="N5701" s="12">
        <f>H5701 * Dashboard!$I$14 * Dashboard!$I$15 * (Dashboard!$D$12 / 365) * 'Lookups and Calculations'!$F$12</f>
        <v>0</v>
      </c>
    </row>
    <row r="5702" spans="1:14" x14ac:dyDescent="0.35">
      <c r="A5702" s="2">
        <v>5701</v>
      </c>
      <c r="B5702" s="11">
        <v>0.12810464133198449</v>
      </c>
      <c r="C5702" s="11">
        <v>0.9922038614681602</v>
      </c>
      <c r="D5702" s="3">
        <f>B5702*Dashboard!$D$11*Dashboard!$D$10*SQRT(Dashboard!$D$12/365)</f>
        <v>31806.046657093397</v>
      </c>
      <c r="E5702" s="3">
        <f>IF(Dashboard!$I$3,C5702*Dashboard!$E$11*Dashboard!$E$10*SQRT(Dashboard!$D$12/365),0)</f>
        <v>492692.25506703451</v>
      </c>
      <c r="F5702" s="3">
        <f>D5702+IF(Dashboard!$I$3,E5702,0)</f>
        <v>524498.30172412796</v>
      </c>
      <c r="G5702" s="3">
        <f>IF(Dashboard!$I$4, ('Lookups and Calculations'!$F$9) / (1 - 'Lookups and Calculations'!$F$10), 'Lookups and Calculations'!$F$9)</f>
        <v>1951878.888340465</v>
      </c>
      <c r="H5702" s="12">
        <f t="shared" si="178"/>
        <v>0</v>
      </c>
      <c r="I5702" s="12">
        <f t="shared" si="179"/>
        <v>0</v>
      </c>
      <c r="J5702" s="13">
        <f>(1 - Dashboard!$I$9) * H5702 * Dashboard!$I$8 * 'Lookups and Calculations'!$F$12</f>
        <v>0</v>
      </c>
      <c r="K5702" s="12">
        <f>(1 - Dashboard!$I$11) * I5702 * Dashboard!$I$10 * 'Lookups and Calculations'!$F$12</f>
        <v>0</v>
      </c>
      <c r="L5702" s="12">
        <f>(H5702 - I5702) * Dashboard!$I$13 * (Dashboard!$D$12 / 365) * 'Lookups and Calculations'!$F$12</f>
        <v>0</v>
      </c>
      <c r="M5702" s="3">
        <f>(G5702*2) * Dashboard!$I$13 * (Dashboard!$D$12 / 365) * 'Lookups and Calculations'!$F$12</f>
        <v>1602.0878730267946</v>
      </c>
      <c r="N5702" s="12">
        <f>H5702 * Dashboard!$I$14 * Dashboard!$I$15 * (Dashboard!$D$12 / 365) * 'Lookups and Calculations'!$F$12</f>
        <v>0</v>
      </c>
    </row>
    <row r="5703" spans="1:14" x14ac:dyDescent="0.35">
      <c r="A5703" s="2">
        <v>5702</v>
      </c>
      <c r="B5703" s="11">
        <v>0.34401458364390586</v>
      </c>
      <c r="C5703" s="11">
        <v>0.53865546717492896</v>
      </c>
      <c r="D5703" s="3">
        <f>B5703*Dashboard!$D$11*Dashboard!$D$10*SQRT(Dashboard!$D$12/365)</f>
        <v>85412.548556636495</v>
      </c>
      <c r="E5703" s="3">
        <f>IF(Dashboard!$I$3,C5703*Dashboard!$E$11*Dashboard!$E$10*SQRT(Dashboard!$D$12/365),0)</f>
        <v>267476.66193709848</v>
      </c>
      <c r="F5703" s="3">
        <f>D5703+IF(Dashboard!$I$3,E5703,0)</f>
        <v>352889.21049373498</v>
      </c>
      <c r="G5703" s="3">
        <f>IF(Dashboard!$I$4, ('Lookups and Calculations'!$F$9) / (1 - 'Lookups and Calculations'!$F$10), 'Lookups and Calculations'!$F$9)</f>
        <v>1951878.888340465</v>
      </c>
      <c r="H5703" s="12">
        <f t="shared" si="178"/>
        <v>0</v>
      </c>
      <c r="I5703" s="12">
        <f t="shared" si="179"/>
        <v>0</v>
      </c>
      <c r="J5703" s="13">
        <f>(1 - Dashboard!$I$9) * H5703 * Dashboard!$I$8 * 'Lookups and Calculations'!$F$12</f>
        <v>0</v>
      </c>
      <c r="K5703" s="12">
        <f>(1 - Dashboard!$I$11) * I5703 * Dashboard!$I$10 * 'Lookups and Calculations'!$F$12</f>
        <v>0</v>
      </c>
      <c r="L5703" s="12">
        <f>(H5703 - I5703) * Dashboard!$I$13 * (Dashboard!$D$12 / 365) * 'Lookups and Calculations'!$F$12</f>
        <v>0</v>
      </c>
      <c r="M5703" s="3">
        <f>(G5703*2) * Dashboard!$I$13 * (Dashboard!$D$12 / 365) * 'Lookups and Calculations'!$F$12</f>
        <v>1602.0878730267946</v>
      </c>
      <c r="N5703" s="12">
        <f>H5703 * Dashboard!$I$14 * Dashboard!$I$15 * (Dashboard!$D$12 / 365) * 'Lookups and Calculations'!$F$12</f>
        <v>0</v>
      </c>
    </row>
    <row r="5704" spans="1:14" x14ac:dyDescent="0.35">
      <c r="A5704" s="2">
        <v>5703</v>
      </c>
      <c r="B5704" s="11">
        <v>0.89319302662159761</v>
      </c>
      <c r="C5704" s="11">
        <v>-9.2091913363352762E-2</v>
      </c>
      <c r="D5704" s="3">
        <f>B5704*Dashboard!$D$11*Dashboard!$D$10*SQRT(Dashboard!$D$12/365)</f>
        <v>221763.54254718174</v>
      </c>
      <c r="E5704" s="3">
        <f>IF(Dashboard!$I$3,C5704*Dashboard!$E$11*Dashboard!$E$10*SQRT(Dashboard!$D$12/365),0)</f>
        <v>-45729.485875301907</v>
      </c>
      <c r="F5704" s="3">
        <f>D5704+IF(Dashboard!$I$3,E5704,0)</f>
        <v>176034.05667187984</v>
      </c>
      <c r="G5704" s="3">
        <f>IF(Dashboard!$I$4, ('Lookups and Calculations'!$F$9) / (1 - 'Lookups and Calculations'!$F$10), 'Lookups and Calculations'!$F$9)</f>
        <v>1951878.888340465</v>
      </c>
      <c r="H5704" s="12">
        <f t="shared" si="178"/>
        <v>0</v>
      </c>
      <c r="I5704" s="12">
        <f t="shared" si="179"/>
        <v>0</v>
      </c>
      <c r="J5704" s="13">
        <f>(1 - Dashboard!$I$9) * H5704 * Dashboard!$I$8 * 'Lookups and Calculations'!$F$12</f>
        <v>0</v>
      </c>
      <c r="K5704" s="12">
        <f>(1 - Dashboard!$I$11) * I5704 * Dashboard!$I$10 * 'Lookups and Calculations'!$F$12</f>
        <v>0</v>
      </c>
      <c r="L5704" s="12">
        <f>(H5704 - I5704) * Dashboard!$I$13 * (Dashboard!$D$12 / 365) * 'Lookups and Calculations'!$F$12</f>
        <v>0</v>
      </c>
      <c r="M5704" s="3">
        <f>(G5704*2) * Dashboard!$I$13 * (Dashboard!$D$12 / 365) * 'Lookups and Calculations'!$F$12</f>
        <v>1602.0878730267946</v>
      </c>
      <c r="N5704" s="12">
        <f>H5704 * Dashboard!$I$14 * Dashboard!$I$15 * (Dashboard!$D$12 / 365) * 'Lookups and Calculations'!$F$12</f>
        <v>0</v>
      </c>
    </row>
    <row r="5705" spans="1:14" x14ac:dyDescent="0.35">
      <c r="A5705" s="2">
        <v>5704</v>
      </c>
      <c r="B5705" s="11">
        <v>0.74878783171223628</v>
      </c>
      <c r="C5705" s="11">
        <v>2.4148858202884104E-2</v>
      </c>
      <c r="D5705" s="3">
        <f>B5705*Dashboard!$D$11*Dashboard!$D$10*SQRT(Dashboard!$D$12/365)</f>
        <v>185910.36565165367</v>
      </c>
      <c r="E5705" s="3">
        <f>IF(Dashboard!$I$3,C5705*Dashboard!$E$11*Dashboard!$E$10*SQRT(Dashboard!$D$12/365),0)</f>
        <v>11991.442351038289</v>
      </c>
      <c r="F5705" s="3">
        <f>D5705+IF(Dashboard!$I$3,E5705,0)</f>
        <v>197901.80800269195</v>
      </c>
      <c r="G5705" s="3">
        <f>IF(Dashboard!$I$4, ('Lookups and Calculations'!$F$9) / (1 - 'Lookups and Calculations'!$F$10), 'Lookups and Calculations'!$F$9)</f>
        <v>1951878.888340465</v>
      </c>
      <c r="H5705" s="12">
        <f t="shared" si="178"/>
        <v>0</v>
      </c>
      <c r="I5705" s="12">
        <f t="shared" si="179"/>
        <v>0</v>
      </c>
      <c r="J5705" s="13">
        <f>(1 - Dashboard!$I$9) * H5705 * Dashboard!$I$8 * 'Lookups and Calculations'!$F$12</f>
        <v>0</v>
      </c>
      <c r="K5705" s="12">
        <f>(1 - Dashboard!$I$11) * I5705 * Dashboard!$I$10 * 'Lookups and Calculations'!$F$12</f>
        <v>0</v>
      </c>
      <c r="L5705" s="12">
        <f>(H5705 - I5705) * Dashboard!$I$13 * (Dashboard!$D$12 / 365) * 'Lookups and Calculations'!$F$12</f>
        <v>0</v>
      </c>
      <c r="M5705" s="3">
        <f>(G5705*2) * Dashboard!$I$13 * (Dashboard!$D$12 / 365) * 'Lookups and Calculations'!$F$12</f>
        <v>1602.0878730267946</v>
      </c>
      <c r="N5705" s="12">
        <f>H5705 * Dashboard!$I$14 * Dashboard!$I$15 * (Dashboard!$D$12 / 365) * 'Lookups and Calculations'!$F$12</f>
        <v>0</v>
      </c>
    </row>
    <row r="5706" spans="1:14" x14ac:dyDescent="0.35">
      <c r="A5706" s="2">
        <v>5705</v>
      </c>
      <c r="B5706" s="11">
        <v>2.3310592155537253</v>
      </c>
      <c r="C5706" s="11">
        <v>-0.21459005729533004</v>
      </c>
      <c r="D5706" s="3">
        <f>B5706*Dashboard!$D$11*Dashboard!$D$10*SQRT(Dashboard!$D$12/365)</f>
        <v>578759.50004192395</v>
      </c>
      <c r="E5706" s="3">
        <f>IF(Dashboard!$I$3,C5706*Dashboard!$E$11*Dashboard!$E$10*SQRT(Dashboard!$D$12/365),0)</f>
        <v>-106557.59703188081</v>
      </c>
      <c r="F5706" s="3">
        <f>D5706+IF(Dashboard!$I$3,E5706,0)</f>
        <v>472201.90301004314</v>
      </c>
      <c r="G5706" s="3">
        <f>IF(Dashboard!$I$4, ('Lookups and Calculations'!$F$9) / (1 - 'Lookups and Calculations'!$F$10), 'Lookups and Calculations'!$F$9)</f>
        <v>1951878.888340465</v>
      </c>
      <c r="H5706" s="12">
        <f t="shared" si="178"/>
        <v>0</v>
      </c>
      <c r="I5706" s="12">
        <f t="shared" si="179"/>
        <v>0</v>
      </c>
      <c r="J5706" s="13">
        <f>(1 - Dashboard!$I$9) * H5706 * Dashboard!$I$8 * 'Lookups and Calculations'!$F$12</f>
        <v>0</v>
      </c>
      <c r="K5706" s="12">
        <f>(1 - Dashboard!$I$11) * I5706 * Dashboard!$I$10 * 'Lookups and Calculations'!$F$12</f>
        <v>0</v>
      </c>
      <c r="L5706" s="12">
        <f>(H5706 - I5706) * Dashboard!$I$13 * (Dashboard!$D$12 / 365) * 'Lookups and Calculations'!$F$12</f>
        <v>0</v>
      </c>
      <c r="M5706" s="3">
        <f>(G5706*2) * Dashboard!$I$13 * (Dashboard!$D$12 / 365) * 'Lookups and Calculations'!$F$12</f>
        <v>1602.0878730267946</v>
      </c>
      <c r="N5706" s="12">
        <f>H5706 * Dashboard!$I$14 * Dashboard!$I$15 * (Dashboard!$D$12 / 365) * 'Lookups and Calculations'!$F$12</f>
        <v>0</v>
      </c>
    </row>
    <row r="5707" spans="1:14" x14ac:dyDescent="0.35">
      <c r="A5707" s="2">
        <v>5706</v>
      </c>
      <c r="B5707" s="11">
        <v>0.60860111810644435</v>
      </c>
      <c r="C5707" s="11">
        <v>-9.9260626774736238E-2</v>
      </c>
      <c r="D5707" s="3">
        <f>B5707*Dashboard!$D$11*Dashboard!$D$10*SQRT(Dashboard!$D$12/365)</f>
        <v>151104.56074646357</v>
      </c>
      <c r="E5707" s="3">
        <f>IF(Dashboard!$I$3,C5707*Dashboard!$E$11*Dashboard!$E$10*SQRT(Dashboard!$D$12/365),0)</f>
        <v>-49289.207535080153</v>
      </c>
      <c r="F5707" s="3">
        <f>D5707+IF(Dashboard!$I$3,E5707,0)</f>
        <v>101815.35321138342</v>
      </c>
      <c r="G5707" s="3">
        <f>IF(Dashboard!$I$4, ('Lookups and Calculations'!$F$9) / (1 - 'Lookups and Calculations'!$F$10), 'Lookups and Calculations'!$F$9)</f>
        <v>1951878.888340465</v>
      </c>
      <c r="H5707" s="12">
        <f t="shared" si="178"/>
        <v>0</v>
      </c>
      <c r="I5707" s="12">
        <f t="shared" si="179"/>
        <v>0</v>
      </c>
      <c r="J5707" s="13">
        <f>(1 - Dashboard!$I$9) * H5707 * Dashboard!$I$8 * 'Lookups and Calculations'!$F$12</f>
        <v>0</v>
      </c>
      <c r="K5707" s="12">
        <f>(1 - Dashboard!$I$11) * I5707 * Dashboard!$I$10 * 'Lookups and Calculations'!$F$12</f>
        <v>0</v>
      </c>
      <c r="L5707" s="12">
        <f>(H5707 - I5707) * Dashboard!$I$13 * (Dashboard!$D$12 / 365) * 'Lookups and Calculations'!$F$12</f>
        <v>0</v>
      </c>
      <c r="M5707" s="3">
        <f>(G5707*2) * Dashboard!$I$13 * (Dashboard!$D$12 / 365) * 'Lookups and Calculations'!$F$12</f>
        <v>1602.0878730267946</v>
      </c>
      <c r="N5707" s="12">
        <f>H5707 * Dashboard!$I$14 * Dashboard!$I$15 * (Dashboard!$D$12 / 365) * 'Lookups and Calculations'!$F$12</f>
        <v>0</v>
      </c>
    </row>
    <row r="5708" spans="1:14" x14ac:dyDescent="0.35">
      <c r="A5708" s="2">
        <v>5707</v>
      </c>
      <c r="B5708" s="11">
        <v>1.5121032886163803</v>
      </c>
      <c r="C5708" s="11">
        <v>-0.1514203272603192</v>
      </c>
      <c r="D5708" s="3">
        <f>B5708*Dashboard!$D$11*Dashboard!$D$10*SQRT(Dashboard!$D$12/365)</f>
        <v>375427.67575017671</v>
      </c>
      <c r="E5708" s="3">
        <f>IF(Dashboard!$I$3,C5708*Dashboard!$E$11*Dashboard!$E$10*SQRT(Dashboard!$D$12/365),0)</f>
        <v>-75189.81269684271</v>
      </c>
      <c r="F5708" s="3">
        <f>D5708+IF(Dashboard!$I$3,E5708,0)</f>
        <v>300237.863053334</v>
      </c>
      <c r="G5708" s="3">
        <f>IF(Dashboard!$I$4, ('Lookups and Calculations'!$F$9) / (1 - 'Lookups and Calculations'!$F$10), 'Lookups and Calculations'!$F$9)</f>
        <v>1951878.888340465</v>
      </c>
      <c r="H5708" s="12">
        <f t="shared" si="178"/>
        <v>0</v>
      </c>
      <c r="I5708" s="12">
        <f t="shared" si="179"/>
        <v>0</v>
      </c>
      <c r="J5708" s="13">
        <f>(1 - Dashboard!$I$9) * H5708 * Dashboard!$I$8 * 'Lookups and Calculations'!$F$12</f>
        <v>0</v>
      </c>
      <c r="K5708" s="12">
        <f>(1 - Dashboard!$I$11) * I5708 * Dashboard!$I$10 * 'Lookups and Calculations'!$F$12</f>
        <v>0</v>
      </c>
      <c r="L5708" s="12">
        <f>(H5708 - I5708) * Dashboard!$I$13 * (Dashboard!$D$12 / 365) * 'Lookups and Calculations'!$F$12</f>
        <v>0</v>
      </c>
      <c r="M5708" s="3">
        <f>(G5708*2) * Dashboard!$I$13 * (Dashboard!$D$12 / 365) * 'Lookups and Calculations'!$F$12</f>
        <v>1602.0878730267946</v>
      </c>
      <c r="N5708" s="12">
        <f>H5708 * Dashboard!$I$14 * Dashboard!$I$15 * (Dashboard!$D$12 / 365) * 'Lookups and Calculations'!$F$12</f>
        <v>0</v>
      </c>
    </row>
    <row r="5709" spans="1:14" x14ac:dyDescent="0.35">
      <c r="A5709" s="2">
        <v>5708</v>
      </c>
      <c r="B5709" s="11">
        <v>-0.44449597116173628</v>
      </c>
      <c r="C5709" s="11">
        <v>1.2214360438574248</v>
      </c>
      <c r="D5709" s="3">
        <f>B5709*Dashboard!$D$11*Dashboard!$D$10*SQRT(Dashboard!$D$12/365)</f>
        <v>-110360.24495804438</v>
      </c>
      <c r="E5709" s="3">
        <f>IF(Dashboard!$I$3,C5709*Dashboard!$E$11*Dashboard!$E$10*SQRT(Dashboard!$D$12/365),0)</f>
        <v>606520.59746855102</v>
      </c>
      <c r="F5709" s="3">
        <f>D5709+IF(Dashboard!$I$3,E5709,0)</f>
        <v>496160.35251050664</v>
      </c>
      <c r="G5709" s="3">
        <f>IF(Dashboard!$I$4, ('Lookups and Calculations'!$F$9) / (1 - 'Lookups and Calculations'!$F$10), 'Lookups and Calculations'!$F$9)</f>
        <v>1951878.888340465</v>
      </c>
      <c r="H5709" s="12">
        <f t="shared" si="178"/>
        <v>0</v>
      </c>
      <c r="I5709" s="12">
        <f t="shared" si="179"/>
        <v>0</v>
      </c>
      <c r="J5709" s="13">
        <f>(1 - Dashboard!$I$9) * H5709 * Dashboard!$I$8 * 'Lookups and Calculations'!$F$12</f>
        <v>0</v>
      </c>
      <c r="K5709" s="12">
        <f>(1 - Dashboard!$I$11) * I5709 * Dashboard!$I$10 * 'Lookups and Calculations'!$F$12</f>
        <v>0</v>
      </c>
      <c r="L5709" s="12">
        <f>(H5709 - I5709) * Dashboard!$I$13 * (Dashboard!$D$12 / 365) * 'Lookups and Calculations'!$F$12</f>
        <v>0</v>
      </c>
      <c r="M5709" s="3">
        <f>(G5709*2) * Dashboard!$I$13 * (Dashboard!$D$12 / 365) * 'Lookups and Calculations'!$F$12</f>
        <v>1602.0878730267946</v>
      </c>
      <c r="N5709" s="12">
        <f>H5709 * Dashboard!$I$14 * Dashboard!$I$15 * (Dashboard!$D$12 / 365) * 'Lookups and Calculations'!$F$12</f>
        <v>0</v>
      </c>
    </row>
    <row r="5710" spans="1:14" x14ac:dyDescent="0.35">
      <c r="A5710" s="2">
        <v>5709</v>
      </c>
      <c r="B5710" s="11">
        <v>-0.78688342371107423</v>
      </c>
      <c r="C5710" s="11">
        <v>-1.0490204407813613</v>
      </c>
      <c r="D5710" s="3">
        <f>B5710*Dashboard!$D$11*Dashboard!$D$10*SQRT(Dashboard!$D$12/365)</f>
        <v>-195368.80653206314</v>
      </c>
      <c r="E5710" s="3">
        <f>IF(Dashboard!$I$3,C5710*Dashboard!$E$11*Dashboard!$E$10*SQRT(Dashboard!$D$12/365),0)</f>
        <v>-520905.29643294378</v>
      </c>
      <c r="F5710" s="3">
        <f>D5710+IF(Dashboard!$I$3,E5710,0)</f>
        <v>-716274.10296500695</v>
      </c>
      <c r="G5710" s="3">
        <f>IF(Dashboard!$I$4, ('Lookups and Calculations'!$F$9) / (1 - 'Lookups and Calculations'!$F$10), 'Lookups and Calculations'!$F$9)</f>
        <v>1951878.888340465</v>
      </c>
      <c r="H5710" s="12">
        <f t="shared" si="178"/>
        <v>0</v>
      </c>
      <c r="I5710" s="12">
        <f t="shared" si="179"/>
        <v>0</v>
      </c>
      <c r="J5710" s="13">
        <f>(1 - Dashboard!$I$9) * H5710 * Dashboard!$I$8 * 'Lookups and Calculations'!$F$12</f>
        <v>0</v>
      </c>
      <c r="K5710" s="12">
        <f>(1 - Dashboard!$I$11) * I5710 * Dashboard!$I$10 * 'Lookups and Calculations'!$F$12</f>
        <v>0</v>
      </c>
      <c r="L5710" s="12">
        <f>(H5710 - I5710) * Dashboard!$I$13 * (Dashboard!$D$12 / 365) * 'Lookups and Calculations'!$F$12</f>
        <v>0</v>
      </c>
      <c r="M5710" s="3">
        <f>(G5710*2) * Dashboard!$I$13 * (Dashboard!$D$12 / 365) * 'Lookups and Calculations'!$F$12</f>
        <v>1602.0878730267946</v>
      </c>
      <c r="N5710" s="12">
        <f>H5710 * Dashboard!$I$14 * Dashboard!$I$15 * (Dashboard!$D$12 / 365) * 'Lookups and Calculations'!$F$12</f>
        <v>0</v>
      </c>
    </row>
    <row r="5711" spans="1:14" x14ac:dyDescent="0.35">
      <c r="A5711" s="2">
        <v>5710</v>
      </c>
      <c r="B5711" s="11">
        <v>0.86473802588413951</v>
      </c>
      <c r="C5711" s="11">
        <v>1.312231140655689</v>
      </c>
      <c r="D5711" s="3">
        <f>B5711*Dashboard!$D$11*Dashboard!$D$10*SQRT(Dashboard!$D$12/365)</f>
        <v>214698.68469603022</v>
      </c>
      <c r="E5711" s="3">
        <f>IF(Dashboard!$I$3,C5711*Dashboard!$E$11*Dashboard!$E$10*SQRT(Dashboard!$D$12/365),0)</f>
        <v>651606.13152843027</v>
      </c>
      <c r="F5711" s="3">
        <f>D5711+IF(Dashboard!$I$3,E5711,0)</f>
        <v>866304.81622446049</v>
      </c>
      <c r="G5711" s="3">
        <f>IF(Dashboard!$I$4, ('Lookups and Calculations'!$F$9) / (1 - 'Lookups and Calculations'!$F$10), 'Lookups and Calculations'!$F$9)</f>
        <v>1951878.888340465</v>
      </c>
      <c r="H5711" s="12">
        <f t="shared" si="178"/>
        <v>0</v>
      </c>
      <c r="I5711" s="12">
        <f t="shared" si="179"/>
        <v>0</v>
      </c>
      <c r="J5711" s="13">
        <f>(1 - Dashboard!$I$9) * H5711 * Dashboard!$I$8 * 'Lookups and Calculations'!$F$12</f>
        <v>0</v>
      </c>
      <c r="K5711" s="12">
        <f>(1 - Dashboard!$I$11) * I5711 * Dashboard!$I$10 * 'Lookups and Calculations'!$F$12</f>
        <v>0</v>
      </c>
      <c r="L5711" s="12">
        <f>(H5711 - I5711) * Dashboard!$I$13 * (Dashboard!$D$12 / 365) * 'Lookups and Calculations'!$F$12</f>
        <v>0</v>
      </c>
      <c r="M5711" s="3">
        <f>(G5711*2) * Dashboard!$I$13 * (Dashboard!$D$12 / 365) * 'Lookups and Calculations'!$F$12</f>
        <v>1602.0878730267946</v>
      </c>
      <c r="N5711" s="12">
        <f>H5711 * Dashboard!$I$14 * Dashboard!$I$15 * (Dashboard!$D$12 / 365) * 'Lookups and Calculations'!$F$12</f>
        <v>0</v>
      </c>
    </row>
    <row r="5712" spans="1:14" x14ac:dyDescent="0.35">
      <c r="A5712" s="2">
        <v>5711</v>
      </c>
      <c r="B5712" s="11">
        <v>-1.5090853802831659</v>
      </c>
      <c r="C5712" s="11">
        <v>-1.0315172836176401</v>
      </c>
      <c r="D5712" s="3">
        <f>B5712*Dashboard!$D$11*Dashboard!$D$10*SQRT(Dashboard!$D$12/365)</f>
        <v>-374678.3841378275</v>
      </c>
      <c r="E5712" s="3">
        <f>IF(Dashboard!$I$3,C5712*Dashboard!$E$11*Dashboard!$E$10*SQRT(Dashboard!$D$12/365),0)</f>
        <v>-512213.86687024671</v>
      </c>
      <c r="F5712" s="3">
        <f>D5712+IF(Dashboard!$I$3,E5712,0)</f>
        <v>-886892.25100807426</v>
      </c>
      <c r="G5712" s="3">
        <f>IF(Dashboard!$I$4, ('Lookups and Calculations'!$F$9) / (1 - 'Lookups and Calculations'!$F$10), 'Lookups and Calculations'!$F$9)</f>
        <v>1951878.888340465</v>
      </c>
      <c r="H5712" s="12">
        <f t="shared" si="178"/>
        <v>0</v>
      </c>
      <c r="I5712" s="12">
        <f t="shared" si="179"/>
        <v>0</v>
      </c>
      <c r="J5712" s="13">
        <f>(1 - Dashboard!$I$9) * H5712 * Dashboard!$I$8 * 'Lookups and Calculations'!$F$12</f>
        <v>0</v>
      </c>
      <c r="K5712" s="12">
        <f>(1 - Dashboard!$I$11) * I5712 * Dashboard!$I$10 * 'Lookups and Calculations'!$F$12</f>
        <v>0</v>
      </c>
      <c r="L5712" s="12">
        <f>(H5712 - I5712) * Dashboard!$I$13 * (Dashboard!$D$12 / 365) * 'Lookups and Calculations'!$F$12</f>
        <v>0</v>
      </c>
      <c r="M5712" s="3">
        <f>(G5712*2) * Dashboard!$I$13 * (Dashboard!$D$12 / 365) * 'Lookups and Calculations'!$F$12</f>
        <v>1602.0878730267946</v>
      </c>
      <c r="N5712" s="12">
        <f>H5712 * Dashboard!$I$14 * Dashboard!$I$15 * (Dashboard!$D$12 / 365) * 'Lookups and Calculations'!$F$12</f>
        <v>0</v>
      </c>
    </row>
    <row r="5713" spans="1:14" x14ac:dyDescent="0.35">
      <c r="A5713" s="2">
        <v>5712</v>
      </c>
      <c r="B5713" s="11">
        <v>-0.29931704842028334</v>
      </c>
      <c r="C5713" s="11">
        <v>0.42081116944635327</v>
      </c>
      <c r="D5713" s="3">
        <f>B5713*Dashboard!$D$11*Dashboard!$D$10*SQRT(Dashboard!$D$12/365)</f>
        <v>-74314.96554951198</v>
      </c>
      <c r="E5713" s="3">
        <f>IF(Dashboard!$I$3,C5713*Dashboard!$E$11*Dashboard!$E$10*SQRT(Dashboard!$D$12/365),0)</f>
        <v>208959.48109407054</v>
      </c>
      <c r="F5713" s="3">
        <f>D5713+IF(Dashboard!$I$3,E5713,0)</f>
        <v>134644.51554455856</v>
      </c>
      <c r="G5713" s="3">
        <f>IF(Dashboard!$I$4, ('Lookups and Calculations'!$F$9) / (1 - 'Lookups and Calculations'!$F$10), 'Lookups and Calculations'!$F$9)</f>
        <v>1951878.888340465</v>
      </c>
      <c r="H5713" s="12">
        <f t="shared" si="178"/>
        <v>0</v>
      </c>
      <c r="I5713" s="12">
        <f t="shared" si="179"/>
        <v>0</v>
      </c>
      <c r="J5713" s="13">
        <f>(1 - Dashboard!$I$9) * H5713 * Dashboard!$I$8 * 'Lookups and Calculations'!$F$12</f>
        <v>0</v>
      </c>
      <c r="K5713" s="12">
        <f>(1 - Dashboard!$I$11) * I5713 * Dashboard!$I$10 * 'Lookups and Calculations'!$F$12</f>
        <v>0</v>
      </c>
      <c r="L5713" s="12">
        <f>(H5713 - I5713) * Dashboard!$I$13 * (Dashboard!$D$12 / 365) * 'Lookups and Calculations'!$F$12</f>
        <v>0</v>
      </c>
      <c r="M5713" s="3">
        <f>(G5713*2) * Dashboard!$I$13 * (Dashboard!$D$12 / 365) * 'Lookups and Calculations'!$F$12</f>
        <v>1602.0878730267946</v>
      </c>
      <c r="N5713" s="12">
        <f>H5713 * Dashboard!$I$14 * Dashboard!$I$15 * (Dashboard!$D$12 / 365) * 'Lookups and Calculations'!$F$12</f>
        <v>0</v>
      </c>
    </row>
    <row r="5714" spans="1:14" x14ac:dyDescent="0.35">
      <c r="A5714" s="2">
        <v>5713</v>
      </c>
      <c r="B5714" s="11">
        <v>0.216055094619717</v>
      </c>
      <c r="C5714" s="11">
        <v>-9.5791377097405275E-2</v>
      </c>
      <c r="D5714" s="3">
        <f>B5714*Dashboard!$D$11*Dashboard!$D$10*SQRT(Dashboard!$D$12/365)</f>
        <v>53642.540570945879</v>
      </c>
      <c r="E5714" s="3">
        <f>IF(Dashboard!$I$3,C5714*Dashboard!$E$11*Dashboard!$E$10*SQRT(Dashboard!$D$12/365),0)</f>
        <v>-47566.504657885569</v>
      </c>
      <c r="F5714" s="3">
        <f>D5714+IF(Dashboard!$I$3,E5714,0)</f>
        <v>6076.0359130603101</v>
      </c>
      <c r="G5714" s="3">
        <f>IF(Dashboard!$I$4, ('Lookups and Calculations'!$F$9) / (1 - 'Lookups and Calculations'!$F$10), 'Lookups and Calculations'!$F$9)</f>
        <v>1951878.888340465</v>
      </c>
      <c r="H5714" s="12">
        <f t="shared" si="178"/>
        <v>0</v>
      </c>
      <c r="I5714" s="12">
        <f t="shared" si="179"/>
        <v>0</v>
      </c>
      <c r="J5714" s="13">
        <f>(1 - Dashboard!$I$9) * H5714 * Dashboard!$I$8 * 'Lookups and Calculations'!$F$12</f>
        <v>0</v>
      </c>
      <c r="K5714" s="12">
        <f>(1 - Dashboard!$I$11) * I5714 * Dashboard!$I$10 * 'Lookups and Calculations'!$F$12</f>
        <v>0</v>
      </c>
      <c r="L5714" s="12">
        <f>(H5714 - I5714) * Dashboard!$I$13 * (Dashboard!$D$12 / 365) * 'Lookups and Calculations'!$F$12</f>
        <v>0</v>
      </c>
      <c r="M5714" s="3">
        <f>(G5714*2) * Dashboard!$I$13 * (Dashboard!$D$12 / 365) * 'Lookups and Calculations'!$F$12</f>
        <v>1602.0878730267946</v>
      </c>
      <c r="N5714" s="12">
        <f>H5714 * Dashboard!$I$14 * Dashboard!$I$15 * (Dashboard!$D$12 / 365) * 'Lookups and Calculations'!$F$12</f>
        <v>0</v>
      </c>
    </row>
    <row r="5715" spans="1:14" x14ac:dyDescent="0.35">
      <c r="A5715" s="2">
        <v>5714</v>
      </c>
      <c r="B5715" s="11">
        <v>-1.3458022381551287</v>
      </c>
      <c r="C5715" s="11">
        <v>1.1542601336196667</v>
      </c>
      <c r="D5715" s="3">
        <f>B5715*Dashboard!$D$11*Dashboard!$D$10*SQRT(Dashboard!$D$12/365)</f>
        <v>-334138.15715742926</v>
      </c>
      <c r="E5715" s="3">
        <f>IF(Dashboard!$I$3,C5715*Dashboard!$E$11*Dashboard!$E$10*SQRT(Dashboard!$D$12/365),0)</f>
        <v>573163.49013755529</v>
      </c>
      <c r="F5715" s="3">
        <f>D5715+IF(Dashboard!$I$3,E5715,0)</f>
        <v>239025.33298012603</v>
      </c>
      <c r="G5715" s="3">
        <f>IF(Dashboard!$I$4, ('Lookups and Calculations'!$F$9) / (1 - 'Lookups and Calculations'!$F$10), 'Lookups and Calculations'!$F$9)</f>
        <v>1951878.888340465</v>
      </c>
      <c r="H5715" s="12">
        <f t="shared" si="178"/>
        <v>0</v>
      </c>
      <c r="I5715" s="12">
        <f t="shared" si="179"/>
        <v>0</v>
      </c>
      <c r="J5715" s="13">
        <f>(1 - Dashboard!$I$9) * H5715 * Dashboard!$I$8 * 'Lookups and Calculations'!$F$12</f>
        <v>0</v>
      </c>
      <c r="K5715" s="12">
        <f>(1 - Dashboard!$I$11) * I5715 * Dashboard!$I$10 * 'Lookups and Calculations'!$F$12</f>
        <v>0</v>
      </c>
      <c r="L5715" s="12">
        <f>(H5715 - I5715) * Dashboard!$I$13 * (Dashboard!$D$12 / 365) * 'Lookups and Calculations'!$F$12</f>
        <v>0</v>
      </c>
      <c r="M5715" s="3">
        <f>(G5715*2) * Dashboard!$I$13 * (Dashboard!$D$12 / 365) * 'Lookups and Calculations'!$F$12</f>
        <v>1602.0878730267946</v>
      </c>
      <c r="N5715" s="12">
        <f>H5715 * Dashboard!$I$14 * Dashboard!$I$15 * (Dashboard!$D$12 / 365) * 'Lookups and Calculations'!$F$12</f>
        <v>0</v>
      </c>
    </row>
    <row r="5716" spans="1:14" x14ac:dyDescent="0.35">
      <c r="A5716" s="2">
        <v>5715</v>
      </c>
      <c r="B5716" s="11">
        <v>-0.85050359739008174</v>
      </c>
      <c r="C5716" s="11">
        <v>-1.1497386469358293</v>
      </c>
      <c r="D5716" s="3">
        <f>B5716*Dashboard!$D$11*Dashboard!$D$10*SQRT(Dashboard!$D$12/365)</f>
        <v>-211164.53564325874</v>
      </c>
      <c r="E5716" s="3">
        <f>IF(Dashboard!$I$3,C5716*Dashboard!$E$11*Dashboard!$E$10*SQRT(Dashboard!$D$12/365),0)</f>
        <v>-570918.28473468684</v>
      </c>
      <c r="F5716" s="3">
        <f>D5716+IF(Dashboard!$I$3,E5716,0)</f>
        <v>-782082.82037794555</v>
      </c>
      <c r="G5716" s="3">
        <f>IF(Dashboard!$I$4, ('Lookups and Calculations'!$F$9) / (1 - 'Lookups and Calculations'!$F$10), 'Lookups and Calculations'!$F$9)</f>
        <v>1951878.888340465</v>
      </c>
      <c r="H5716" s="12">
        <f t="shared" si="178"/>
        <v>0</v>
      </c>
      <c r="I5716" s="12">
        <f t="shared" si="179"/>
        <v>0</v>
      </c>
      <c r="J5716" s="13">
        <f>(1 - Dashboard!$I$9) * H5716 * Dashboard!$I$8 * 'Lookups and Calculations'!$F$12</f>
        <v>0</v>
      </c>
      <c r="K5716" s="12">
        <f>(1 - Dashboard!$I$11) * I5716 * Dashboard!$I$10 * 'Lookups and Calculations'!$F$12</f>
        <v>0</v>
      </c>
      <c r="L5716" s="12">
        <f>(H5716 - I5716) * Dashboard!$I$13 * (Dashboard!$D$12 / 365) * 'Lookups and Calculations'!$F$12</f>
        <v>0</v>
      </c>
      <c r="M5716" s="3">
        <f>(G5716*2) * Dashboard!$I$13 * (Dashboard!$D$12 / 365) * 'Lookups and Calculations'!$F$12</f>
        <v>1602.0878730267946</v>
      </c>
      <c r="N5716" s="12">
        <f>H5716 * Dashboard!$I$14 * Dashboard!$I$15 * (Dashboard!$D$12 / 365) * 'Lookups and Calculations'!$F$12</f>
        <v>0</v>
      </c>
    </row>
    <row r="5717" spans="1:14" x14ac:dyDescent="0.35">
      <c r="A5717" s="2">
        <v>5716</v>
      </c>
      <c r="B5717" s="11">
        <v>1.0430287829885718</v>
      </c>
      <c r="C5717" s="11">
        <v>0.20743092615500197</v>
      </c>
      <c r="D5717" s="3">
        <f>B5717*Dashboard!$D$11*Dashboard!$D$10*SQRT(Dashboard!$D$12/365)</f>
        <v>258965.02883493103</v>
      </c>
      <c r="E5717" s="3">
        <f>IF(Dashboard!$I$3,C5717*Dashboard!$E$11*Dashboard!$E$10*SQRT(Dashboard!$D$12/365),0)</f>
        <v>103002.63357847354</v>
      </c>
      <c r="F5717" s="3">
        <f>D5717+IF(Dashboard!$I$3,E5717,0)</f>
        <v>361967.66241340456</v>
      </c>
      <c r="G5717" s="3">
        <f>IF(Dashboard!$I$4, ('Lookups and Calculations'!$F$9) / (1 - 'Lookups and Calculations'!$F$10), 'Lookups and Calculations'!$F$9)</f>
        <v>1951878.888340465</v>
      </c>
      <c r="H5717" s="12">
        <f t="shared" si="178"/>
        <v>0</v>
      </c>
      <c r="I5717" s="12">
        <f t="shared" si="179"/>
        <v>0</v>
      </c>
      <c r="J5717" s="13">
        <f>(1 - Dashboard!$I$9) * H5717 * Dashboard!$I$8 * 'Lookups and Calculations'!$F$12</f>
        <v>0</v>
      </c>
      <c r="K5717" s="12">
        <f>(1 - Dashboard!$I$11) * I5717 * Dashboard!$I$10 * 'Lookups and Calculations'!$F$12</f>
        <v>0</v>
      </c>
      <c r="L5717" s="12">
        <f>(H5717 - I5717) * Dashboard!$I$13 * (Dashboard!$D$12 / 365) * 'Lookups and Calculations'!$F$12</f>
        <v>0</v>
      </c>
      <c r="M5717" s="3">
        <f>(G5717*2) * Dashboard!$I$13 * (Dashboard!$D$12 / 365) * 'Lookups and Calculations'!$F$12</f>
        <v>1602.0878730267946</v>
      </c>
      <c r="N5717" s="12">
        <f>H5717 * Dashboard!$I$14 * Dashboard!$I$15 * (Dashboard!$D$12 / 365) * 'Lookups and Calculations'!$F$12</f>
        <v>0</v>
      </c>
    </row>
    <row r="5718" spans="1:14" x14ac:dyDescent="0.35">
      <c r="A5718" s="2">
        <v>5717</v>
      </c>
      <c r="B5718" s="11">
        <v>-0.39013688092080318</v>
      </c>
      <c r="C5718" s="11">
        <v>-1.2070090084836347</v>
      </c>
      <c r="D5718" s="3">
        <f>B5718*Dashboard!$D$11*Dashboard!$D$10*SQRT(Dashboard!$D$12/365)</f>
        <v>-96863.87400330526</v>
      </c>
      <c r="E5718" s="3">
        <f>IF(Dashboard!$I$3,C5718*Dashboard!$E$11*Dashboard!$E$10*SQRT(Dashboard!$D$12/365),0)</f>
        <v>-599356.65781029698</v>
      </c>
      <c r="F5718" s="3">
        <f>D5718+IF(Dashboard!$I$3,E5718,0)</f>
        <v>-696220.5318136022</v>
      </c>
      <c r="G5718" s="3">
        <f>IF(Dashboard!$I$4, ('Lookups and Calculations'!$F$9) / (1 - 'Lookups and Calculations'!$F$10), 'Lookups and Calculations'!$F$9)</f>
        <v>1951878.888340465</v>
      </c>
      <c r="H5718" s="12">
        <f t="shared" si="178"/>
        <v>0</v>
      </c>
      <c r="I5718" s="12">
        <f t="shared" si="179"/>
        <v>0</v>
      </c>
      <c r="J5718" s="13">
        <f>(1 - Dashboard!$I$9) * H5718 * Dashboard!$I$8 * 'Lookups and Calculations'!$F$12</f>
        <v>0</v>
      </c>
      <c r="K5718" s="12">
        <f>(1 - Dashboard!$I$11) * I5718 * Dashboard!$I$10 * 'Lookups and Calculations'!$F$12</f>
        <v>0</v>
      </c>
      <c r="L5718" s="12">
        <f>(H5718 - I5718) * Dashboard!$I$13 * (Dashboard!$D$12 / 365) * 'Lookups and Calculations'!$F$12</f>
        <v>0</v>
      </c>
      <c r="M5718" s="3">
        <f>(G5718*2) * Dashboard!$I$13 * (Dashboard!$D$12 / 365) * 'Lookups and Calculations'!$F$12</f>
        <v>1602.0878730267946</v>
      </c>
      <c r="N5718" s="12">
        <f>H5718 * Dashboard!$I$14 * Dashboard!$I$15 * (Dashboard!$D$12 / 365) * 'Lookups and Calculations'!$F$12</f>
        <v>0</v>
      </c>
    </row>
    <row r="5719" spans="1:14" x14ac:dyDescent="0.35">
      <c r="A5719" s="2">
        <v>5718</v>
      </c>
      <c r="B5719" s="11">
        <v>0.89178280428783974</v>
      </c>
      <c r="C5719" s="11">
        <v>-0.98794666798544339</v>
      </c>
      <c r="D5719" s="3">
        <f>B5719*Dashboard!$D$11*Dashboard!$D$10*SQRT(Dashboard!$D$12/365)</f>
        <v>221413.41005488473</v>
      </c>
      <c r="E5719" s="3">
        <f>IF(Dashboard!$I$3,C5719*Dashboard!$E$11*Dashboard!$E$10*SQRT(Dashboard!$D$12/365),0)</f>
        <v>-490578.28802990494</v>
      </c>
      <c r="F5719" s="3">
        <f>D5719+IF(Dashboard!$I$3,E5719,0)</f>
        <v>-269164.87797502021</v>
      </c>
      <c r="G5719" s="3">
        <f>IF(Dashboard!$I$4, ('Lookups and Calculations'!$F$9) / (1 - 'Lookups and Calculations'!$F$10), 'Lookups and Calculations'!$F$9)</f>
        <v>1951878.888340465</v>
      </c>
      <c r="H5719" s="12">
        <f t="shared" si="178"/>
        <v>0</v>
      </c>
      <c r="I5719" s="12">
        <f t="shared" si="179"/>
        <v>0</v>
      </c>
      <c r="J5719" s="13">
        <f>(1 - Dashboard!$I$9) * H5719 * Dashboard!$I$8 * 'Lookups and Calculations'!$F$12</f>
        <v>0</v>
      </c>
      <c r="K5719" s="12">
        <f>(1 - Dashboard!$I$11) * I5719 * Dashboard!$I$10 * 'Lookups and Calculations'!$F$12</f>
        <v>0</v>
      </c>
      <c r="L5719" s="12">
        <f>(H5719 - I5719) * Dashboard!$I$13 * (Dashboard!$D$12 / 365) * 'Lookups and Calculations'!$F$12</f>
        <v>0</v>
      </c>
      <c r="M5719" s="3">
        <f>(G5719*2) * Dashboard!$I$13 * (Dashboard!$D$12 / 365) * 'Lookups and Calculations'!$F$12</f>
        <v>1602.0878730267946</v>
      </c>
      <c r="N5719" s="12">
        <f>H5719 * Dashboard!$I$14 * Dashboard!$I$15 * (Dashboard!$D$12 / 365) * 'Lookups and Calculations'!$F$12</f>
        <v>0</v>
      </c>
    </row>
    <row r="5720" spans="1:14" x14ac:dyDescent="0.35">
      <c r="A5720" s="2">
        <v>5719</v>
      </c>
      <c r="B5720" s="11">
        <v>-9.6035582470728076E-2</v>
      </c>
      <c r="C5720" s="11">
        <v>-8.1030256321591054E-2</v>
      </c>
      <c r="D5720" s="3">
        <f>B5720*Dashboard!$D$11*Dashboard!$D$10*SQRT(Dashboard!$D$12/365)</f>
        <v>-23843.884070439868</v>
      </c>
      <c r="E5720" s="3">
        <f>IF(Dashboard!$I$3,C5720*Dashboard!$E$11*Dashboard!$E$10*SQRT(Dashboard!$D$12/365),0)</f>
        <v>-40236.670372024812</v>
      </c>
      <c r="F5720" s="3">
        <f>D5720+IF(Dashboard!$I$3,E5720,0)</f>
        <v>-64080.55444246468</v>
      </c>
      <c r="G5720" s="3">
        <f>IF(Dashboard!$I$4, ('Lookups and Calculations'!$F$9) / (1 - 'Lookups and Calculations'!$F$10), 'Lookups and Calculations'!$F$9)</f>
        <v>1951878.888340465</v>
      </c>
      <c r="H5720" s="12">
        <f t="shared" si="178"/>
        <v>0</v>
      </c>
      <c r="I5720" s="12">
        <f t="shared" si="179"/>
        <v>0</v>
      </c>
      <c r="J5720" s="13">
        <f>(1 - Dashboard!$I$9) * H5720 * Dashboard!$I$8 * 'Lookups and Calculations'!$F$12</f>
        <v>0</v>
      </c>
      <c r="K5720" s="12">
        <f>(1 - Dashboard!$I$11) * I5720 * Dashboard!$I$10 * 'Lookups and Calculations'!$F$12</f>
        <v>0</v>
      </c>
      <c r="L5720" s="12">
        <f>(H5720 - I5720) * Dashboard!$I$13 * (Dashboard!$D$12 / 365) * 'Lookups and Calculations'!$F$12</f>
        <v>0</v>
      </c>
      <c r="M5720" s="3">
        <f>(G5720*2) * Dashboard!$I$13 * (Dashboard!$D$12 / 365) * 'Lookups and Calculations'!$F$12</f>
        <v>1602.0878730267946</v>
      </c>
      <c r="N5720" s="12">
        <f>H5720 * Dashboard!$I$14 * Dashboard!$I$15 * (Dashboard!$D$12 / 365) * 'Lookups and Calculations'!$F$12</f>
        <v>0</v>
      </c>
    </row>
    <row r="5721" spans="1:14" x14ac:dyDescent="0.35">
      <c r="A5721" s="2">
        <v>5720</v>
      </c>
      <c r="B5721" s="11">
        <v>1.391884168595487</v>
      </c>
      <c r="C5721" s="11">
        <v>0.25330118989149575</v>
      </c>
      <c r="D5721" s="3">
        <f>B5721*Dashboard!$D$11*Dashboard!$D$10*SQRT(Dashboard!$D$12/365)</f>
        <v>345579.46025461081</v>
      </c>
      <c r="E5721" s="3">
        <f>IF(Dashboard!$I$3,C5721*Dashboard!$E$11*Dashboard!$E$10*SQRT(Dashboard!$D$12/365),0)</f>
        <v>125780.1338065131</v>
      </c>
      <c r="F5721" s="3">
        <f>D5721+IF(Dashboard!$I$3,E5721,0)</f>
        <v>471359.59406112391</v>
      </c>
      <c r="G5721" s="3">
        <f>IF(Dashboard!$I$4, ('Lookups and Calculations'!$F$9) / (1 - 'Lookups and Calculations'!$F$10), 'Lookups and Calculations'!$F$9)</f>
        <v>1951878.888340465</v>
      </c>
      <c r="H5721" s="12">
        <f t="shared" si="178"/>
        <v>0</v>
      </c>
      <c r="I5721" s="12">
        <f t="shared" si="179"/>
        <v>0</v>
      </c>
      <c r="J5721" s="13">
        <f>(1 - Dashboard!$I$9) * H5721 * Dashboard!$I$8 * 'Lookups and Calculations'!$F$12</f>
        <v>0</v>
      </c>
      <c r="K5721" s="12">
        <f>(1 - Dashboard!$I$11) * I5721 * Dashboard!$I$10 * 'Lookups and Calculations'!$F$12</f>
        <v>0</v>
      </c>
      <c r="L5721" s="12">
        <f>(H5721 - I5721) * Dashboard!$I$13 * (Dashboard!$D$12 / 365) * 'Lookups and Calculations'!$F$12</f>
        <v>0</v>
      </c>
      <c r="M5721" s="3">
        <f>(G5721*2) * Dashboard!$I$13 * (Dashboard!$D$12 / 365) * 'Lookups and Calculations'!$F$12</f>
        <v>1602.0878730267946</v>
      </c>
      <c r="N5721" s="12">
        <f>H5721 * Dashboard!$I$14 * Dashboard!$I$15 * (Dashboard!$D$12 / 365) * 'Lookups and Calculations'!$F$12</f>
        <v>0</v>
      </c>
    </row>
    <row r="5722" spans="1:14" x14ac:dyDescent="0.35">
      <c r="A5722" s="2">
        <v>5721</v>
      </c>
      <c r="B5722" s="11">
        <v>-1.0673566227558433</v>
      </c>
      <c r="C5722" s="11">
        <v>0.48233920575322159</v>
      </c>
      <c r="D5722" s="3">
        <f>B5722*Dashboard!$D$11*Dashboard!$D$10*SQRT(Dashboard!$D$12/365)</f>
        <v>-265005.18786944164</v>
      </c>
      <c r="E5722" s="3">
        <f>IF(Dashboard!$I$3,C5722*Dashboard!$E$11*Dashboard!$E$10*SQRT(Dashboard!$D$12/365),0)</f>
        <v>239512.06019109322</v>
      </c>
      <c r="F5722" s="3">
        <f>D5722+IF(Dashboard!$I$3,E5722,0)</f>
        <v>-25493.127678348421</v>
      </c>
      <c r="G5722" s="3">
        <f>IF(Dashboard!$I$4, ('Lookups and Calculations'!$F$9) / (1 - 'Lookups and Calculations'!$F$10), 'Lookups and Calculations'!$F$9)</f>
        <v>1951878.888340465</v>
      </c>
      <c r="H5722" s="12">
        <f t="shared" si="178"/>
        <v>0</v>
      </c>
      <c r="I5722" s="12">
        <f t="shared" si="179"/>
        <v>0</v>
      </c>
      <c r="J5722" s="13">
        <f>(1 - Dashboard!$I$9) * H5722 * Dashboard!$I$8 * 'Lookups and Calculations'!$F$12</f>
        <v>0</v>
      </c>
      <c r="K5722" s="12">
        <f>(1 - Dashboard!$I$11) * I5722 * Dashboard!$I$10 * 'Lookups and Calculations'!$F$12</f>
        <v>0</v>
      </c>
      <c r="L5722" s="12">
        <f>(H5722 - I5722) * Dashboard!$I$13 * (Dashboard!$D$12 / 365) * 'Lookups and Calculations'!$F$12</f>
        <v>0</v>
      </c>
      <c r="M5722" s="3">
        <f>(G5722*2) * Dashboard!$I$13 * (Dashboard!$D$12 / 365) * 'Lookups and Calculations'!$F$12</f>
        <v>1602.0878730267946</v>
      </c>
      <c r="N5722" s="12">
        <f>H5722 * Dashboard!$I$14 * Dashboard!$I$15 * (Dashboard!$D$12 / 365) * 'Lookups and Calculations'!$F$12</f>
        <v>0</v>
      </c>
    </row>
    <row r="5723" spans="1:14" x14ac:dyDescent="0.35">
      <c r="A5723" s="2">
        <v>5722</v>
      </c>
      <c r="B5723" s="11">
        <v>0.62050285930838334</v>
      </c>
      <c r="C5723" s="11">
        <v>-2.5547530425405127</v>
      </c>
      <c r="D5723" s="3">
        <f>B5723*Dashboard!$D$11*Dashboard!$D$10*SQRT(Dashboard!$D$12/365)</f>
        <v>154059.54607746741</v>
      </c>
      <c r="E5723" s="3">
        <f>IF(Dashboard!$I$3,C5723*Dashboard!$E$11*Dashboard!$E$10*SQRT(Dashboard!$D$12/365),0)</f>
        <v>-1268597.1971588067</v>
      </c>
      <c r="F5723" s="3">
        <f>D5723+IF(Dashboard!$I$3,E5723,0)</f>
        <v>-1114537.6510813392</v>
      </c>
      <c r="G5723" s="3">
        <f>IF(Dashboard!$I$4, ('Lookups and Calculations'!$F$9) / (1 - 'Lookups and Calculations'!$F$10), 'Lookups and Calculations'!$F$9)</f>
        <v>1951878.888340465</v>
      </c>
      <c r="H5723" s="12">
        <f t="shared" si="178"/>
        <v>0</v>
      </c>
      <c r="I5723" s="12">
        <f t="shared" si="179"/>
        <v>0</v>
      </c>
      <c r="J5723" s="13">
        <f>(1 - Dashboard!$I$9) * H5723 * Dashboard!$I$8 * 'Lookups and Calculations'!$F$12</f>
        <v>0</v>
      </c>
      <c r="K5723" s="12">
        <f>(1 - Dashboard!$I$11) * I5723 * Dashboard!$I$10 * 'Lookups and Calculations'!$F$12</f>
        <v>0</v>
      </c>
      <c r="L5723" s="12">
        <f>(H5723 - I5723) * Dashboard!$I$13 * (Dashboard!$D$12 / 365) * 'Lookups and Calculations'!$F$12</f>
        <v>0</v>
      </c>
      <c r="M5723" s="3">
        <f>(G5723*2) * Dashboard!$I$13 * (Dashboard!$D$12 / 365) * 'Lookups and Calculations'!$F$12</f>
        <v>1602.0878730267946</v>
      </c>
      <c r="N5723" s="12">
        <f>H5723 * Dashboard!$I$14 * Dashboard!$I$15 * (Dashboard!$D$12 / 365) * 'Lookups and Calculations'!$F$12</f>
        <v>0</v>
      </c>
    </row>
    <row r="5724" spans="1:14" x14ac:dyDescent="0.35">
      <c r="A5724" s="2">
        <v>5723</v>
      </c>
      <c r="B5724" s="11">
        <v>0.33259996630643629</v>
      </c>
      <c r="C5724" s="11">
        <v>-0.35050272324908516</v>
      </c>
      <c r="D5724" s="3">
        <f>B5724*Dashboard!$D$11*Dashboard!$D$10*SQRT(Dashboard!$D$12/365)</f>
        <v>82578.507199246756</v>
      </c>
      <c r="E5724" s="3">
        <f>IF(Dashboard!$I$3,C5724*Dashboard!$E$11*Dashboard!$E$10*SQRT(Dashboard!$D$12/365),0)</f>
        <v>-174046.8706392654</v>
      </c>
      <c r="F5724" s="3">
        <f>D5724+IF(Dashboard!$I$3,E5724,0)</f>
        <v>-91468.363440018642</v>
      </c>
      <c r="G5724" s="3">
        <f>IF(Dashboard!$I$4, ('Lookups and Calculations'!$F$9) / (1 - 'Lookups and Calculations'!$F$10), 'Lookups and Calculations'!$F$9)</f>
        <v>1951878.888340465</v>
      </c>
      <c r="H5724" s="12">
        <f t="shared" si="178"/>
        <v>0</v>
      </c>
      <c r="I5724" s="12">
        <f t="shared" si="179"/>
        <v>0</v>
      </c>
      <c r="J5724" s="13">
        <f>(1 - Dashboard!$I$9) * H5724 * Dashboard!$I$8 * 'Lookups and Calculations'!$F$12</f>
        <v>0</v>
      </c>
      <c r="K5724" s="12">
        <f>(1 - Dashboard!$I$11) * I5724 * Dashboard!$I$10 * 'Lookups and Calculations'!$F$12</f>
        <v>0</v>
      </c>
      <c r="L5724" s="12">
        <f>(H5724 - I5724) * Dashboard!$I$13 * (Dashboard!$D$12 / 365) * 'Lookups and Calculations'!$F$12</f>
        <v>0</v>
      </c>
      <c r="M5724" s="3">
        <f>(G5724*2) * Dashboard!$I$13 * (Dashboard!$D$12 / 365) * 'Lookups and Calculations'!$F$12</f>
        <v>1602.0878730267946</v>
      </c>
      <c r="N5724" s="12">
        <f>H5724 * Dashboard!$I$14 * Dashboard!$I$15 * (Dashboard!$D$12 / 365) * 'Lookups and Calculations'!$F$12</f>
        <v>0</v>
      </c>
    </row>
    <row r="5725" spans="1:14" x14ac:dyDescent="0.35">
      <c r="A5725" s="2">
        <v>5724</v>
      </c>
      <c r="B5725" s="11">
        <v>7.4187008906201904E-2</v>
      </c>
      <c r="C5725" s="11">
        <v>-0.32326157174784376</v>
      </c>
      <c r="D5725" s="3">
        <f>B5725*Dashboard!$D$11*Dashboard!$D$10*SQRT(Dashboard!$D$12/365)</f>
        <v>18419.281628570705</v>
      </c>
      <c r="E5725" s="3">
        <f>IF(Dashboard!$I$3,C5725*Dashboard!$E$11*Dashboard!$E$10*SQRT(Dashboard!$D$12/365),0)</f>
        <v>-160519.90820242342</v>
      </c>
      <c r="F5725" s="3">
        <f>D5725+IF(Dashboard!$I$3,E5725,0)</f>
        <v>-142100.62657385273</v>
      </c>
      <c r="G5725" s="3">
        <f>IF(Dashboard!$I$4, ('Lookups and Calculations'!$F$9) / (1 - 'Lookups and Calculations'!$F$10), 'Lookups and Calculations'!$F$9)</f>
        <v>1951878.888340465</v>
      </c>
      <c r="H5725" s="12">
        <f t="shared" si="178"/>
        <v>0</v>
      </c>
      <c r="I5725" s="12">
        <f t="shared" si="179"/>
        <v>0</v>
      </c>
      <c r="J5725" s="13">
        <f>(1 - Dashboard!$I$9) * H5725 * Dashboard!$I$8 * 'Lookups and Calculations'!$F$12</f>
        <v>0</v>
      </c>
      <c r="K5725" s="12">
        <f>(1 - Dashboard!$I$11) * I5725 * Dashboard!$I$10 * 'Lookups and Calculations'!$F$12</f>
        <v>0</v>
      </c>
      <c r="L5725" s="12">
        <f>(H5725 - I5725) * Dashboard!$I$13 * (Dashboard!$D$12 / 365) * 'Lookups and Calculations'!$F$12</f>
        <v>0</v>
      </c>
      <c r="M5725" s="3">
        <f>(G5725*2) * Dashboard!$I$13 * (Dashboard!$D$12 / 365) * 'Lookups and Calculations'!$F$12</f>
        <v>1602.0878730267946</v>
      </c>
      <c r="N5725" s="12">
        <f>H5725 * Dashboard!$I$14 * Dashboard!$I$15 * (Dashboard!$D$12 / 365) * 'Lookups and Calculations'!$F$12</f>
        <v>0</v>
      </c>
    </row>
    <row r="5726" spans="1:14" x14ac:dyDescent="0.35">
      <c r="A5726" s="2">
        <v>5725</v>
      </c>
      <c r="B5726" s="11">
        <v>-1.5641392533410684E-3</v>
      </c>
      <c r="C5726" s="11">
        <v>-1.3594807361500743</v>
      </c>
      <c r="D5726" s="3">
        <f>B5726*Dashboard!$D$11*Dashboard!$D$10*SQRT(Dashboard!$D$12/365)</f>
        <v>-388.34725699775379</v>
      </c>
      <c r="E5726" s="3">
        <f>IF(Dashboard!$I$3,C5726*Dashboard!$E$11*Dashboard!$E$10*SQRT(Dashboard!$D$12/365),0)</f>
        <v>-675068.5576075702</v>
      </c>
      <c r="F5726" s="3">
        <f>D5726+IF(Dashboard!$I$3,E5726,0)</f>
        <v>-675456.90486456791</v>
      </c>
      <c r="G5726" s="3">
        <f>IF(Dashboard!$I$4, ('Lookups and Calculations'!$F$9) / (1 - 'Lookups and Calculations'!$F$10), 'Lookups and Calculations'!$F$9)</f>
        <v>1951878.888340465</v>
      </c>
      <c r="H5726" s="12">
        <f t="shared" si="178"/>
        <v>0</v>
      </c>
      <c r="I5726" s="12">
        <f t="shared" si="179"/>
        <v>0</v>
      </c>
      <c r="J5726" s="13">
        <f>(1 - Dashboard!$I$9) * H5726 * Dashboard!$I$8 * 'Lookups and Calculations'!$F$12</f>
        <v>0</v>
      </c>
      <c r="K5726" s="12">
        <f>(1 - Dashboard!$I$11) * I5726 * Dashboard!$I$10 * 'Lookups and Calculations'!$F$12</f>
        <v>0</v>
      </c>
      <c r="L5726" s="12">
        <f>(H5726 - I5726) * Dashboard!$I$13 * (Dashboard!$D$12 / 365) * 'Lookups and Calculations'!$F$12</f>
        <v>0</v>
      </c>
      <c r="M5726" s="3">
        <f>(G5726*2) * Dashboard!$I$13 * (Dashboard!$D$12 / 365) * 'Lookups and Calculations'!$F$12</f>
        <v>1602.0878730267946</v>
      </c>
      <c r="N5726" s="12">
        <f>H5726 * Dashboard!$I$14 * Dashboard!$I$15 * (Dashboard!$D$12 / 365) * 'Lookups and Calculations'!$F$12</f>
        <v>0</v>
      </c>
    </row>
    <row r="5727" spans="1:14" x14ac:dyDescent="0.35">
      <c r="A5727" s="2">
        <v>5726</v>
      </c>
      <c r="B5727" s="11">
        <v>0.28877558157575134</v>
      </c>
      <c r="C5727" s="11">
        <v>0.26053732313050598</v>
      </c>
      <c r="D5727" s="3">
        <f>B5727*Dashboard!$D$11*Dashboard!$D$10*SQRT(Dashboard!$D$12/365)</f>
        <v>71697.711538999574</v>
      </c>
      <c r="E5727" s="3">
        <f>IF(Dashboard!$I$3,C5727*Dashboard!$E$11*Dashboard!$E$10*SQRT(Dashboard!$D$12/365),0)</f>
        <v>129373.3336941028</v>
      </c>
      <c r="F5727" s="3">
        <f>D5727+IF(Dashboard!$I$3,E5727,0)</f>
        <v>201071.04523310237</v>
      </c>
      <c r="G5727" s="3">
        <f>IF(Dashboard!$I$4, ('Lookups and Calculations'!$F$9) / (1 - 'Lookups and Calculations'!$F$10), 'Lookups and Calculations'!$F$9)</f>
        <v>1951878.888340465</v>
      </c>
      <c r="H5727" s="12">
        <f t="shared" si="178"/>
        <v>0</v>
      </c>
      <c r="I5727" s="12">
        <f t="shared" si="179"/>
        <v>0</v>
      </c>
      <c r="J5727" s="13">
        <f>(1 - Dashboard!$I$9) * H5727 * Dashboard!$I$8 * 'Lookups and Calculations'!$F$12</f>
        <v>0</v>
      </c>
      <c r="K5727" s="12">
        <f>(1 - Dashboard!$I$11) * I5727 * Dashboard!$I$10 * 'Lookups and Calculations'!$F$12</f>
        <v>0</v>
      </c>
      <c r="L5727" s="12">
        <f>(H5727 - I5727) * Dashboard!$I$13 * (Dashboard!$D$12 / 365) * 'Lookups and Calculations'!$F$12</f>
        <v>0</v>
      </c>
      <c r="M5727" s="3">
        <f>(G5727*2) * Dashboard!$I$13 * (Dashboard!$D$12 / 365) * 'Lookups and Calculations'!$F$12</f>
        <v>1602.0878730267946</v>
      </c>
      <c r="N5727" s="12">
        <f>H5727 * Dashboard!$I$14 * Dashboard!$I$15 * (Dashboard!$D$12 / 365) * 'Lookups and Calculations'!$F$12</f>
        <v>0</v>
      </c>
    </row>
    <row r="5728" spans="1:14" x14ac:dyDescent="0.35">
      <c r="A5728" s="2">
        <v>5727</v>
      </c>
      <c r="B5728" s="11">
        <v>0.29427827778857235</v>
      </c>
      <c r="C5728" s="11">
        <v>0.18439481481016862</v>
      </c>
      <c r="D5728" s="3">
        <f>B5728*Dashboard!$D$11*Dashboard!$D$10*SQRT(Dashboard!$D$12/365)</f>
        <v>73063.930675675758</v>
      </c>
      <c r="E5728" s="3">
        <f>IF(Dashboard!$I$3,C5728*Dashboard!$E$11*Dashboard!$E$10*SQRT(Dashboard!$D$12/365),0)</f>
        <v>91563.740738783206</v>
      </c>
      <c r="F5728" s="3">
        <f>D5728+IF(Dashboard!$I$3,E5728,0)</f>
        <v>164627.67141445895</v>
      </c>
      <c r="G5728" s="3">
        <f>IF(Dashboard!$I$4, ('Lookups and Calculations'!$F$9) / (1 - 'Lookups and Calculations'!$F$10), 'Lookups and Calculations'!$F$9)</f>
        <v>1951878.888340465</v>
      </c>
      <c r="H5728" s="12">
        <f t="shared" si="178"/>
        <v>0</v>
      </c>
      <c r="I5728" s="12">
        <f t="shared" si="179"/>
        <v>0</v>
      </c>
      <c r="J5728" s="13">
        <f>(1 - Dashboard!$I$9) * H5728 * Dashboard!$I$8 * 'Lookups and Calculations'!$F$12</f>
        <v>0</v>
      </c>
      <c r="K5728" s="12">
        <f>(1 - Dashboard!$I$11) * I5728 * Dashboard!$I$10 * 'Lookups and Calculations'!$F$12</f>
        <v>0</v>
      </c>
      <c r="L5728" s="12">
        <f>(H5728 - I5728) * Dashboard!$I$13 * (Dashboard!$D$12 / 365) * 'Lookups and Calculations'!$F$12</f>
        <v>0</v>
      </c>
      <c r="M5728" s="3">
        <f>(G5728*2) * Dashboard!$I$13 * (Dashboard!$D$12 / 365) * 'Lookups and Calculations'!$F$12</f>
        <v>1602.0878730267946</v>
      </c>
      <c r="N5728" s="12">
        <f>H5728 * Dashboard!$I$14 * Dashboard!$I$15 * (Dashboard!$D$12 / 365) * 'Lookups and Calculations'!$F$12</f>
        <v>0</v>
      </c>
    </row>
    <row r="5729" spans="1:14" x14ac:dyDescent="0.35">
      <c r="A5729" s="2">
        <v>5728</v>
      </c>
      <c r="B5729" s="11">
        <v>1.2790215473740179</v>
      </c>
      <c r="C5729" s="11">
        <v>0.71218717606565274</v>
      </c>
      <c r="D5729" s="3">
        <f>B5729*Dashboard!$D$11*Dashboard!$D$10*SQRT(Dashboard!$D$12/365)</f>
        <v>317557.72927681491</v>
      </c>
      <c r="E5729" s="3">
        <f>IF(Dashboard!$I$3,C5729*Dashboard!$E$11*Dashboard!$E$10*SQRT(Dashboard!$D$12/365),0)</f>
        <v>353646.18041941541</v>
      </c>
      <c r="F5729" s="3">
        <f>D5729+IF(Dashboard!$I$3,E5729,0)</f>
        <v>671203.90969623032</v>
      </c>
      <c r="G5729" s="3">
        <f>IF(Dashboard!$I$4, ('Lookups and Calculations'!$F$9) / (1 - 'Lookups and Calculations'!$F$10), 'Lookups and Calculations'!$F$9)</f>
        <v>1951878.888340465</v>
      </c>
      <c r="H5729" s="12">
        <f t="shared" si="178"/>
        <v>0</v>
      </c>
      <c r="I5729" s="12">
        <f t="shared" si="179"/>
        <v>0</v>
      </c>
      <c r="J5729" s="13">
        <f>(1 - Dashboard!$I$9) * H5729 * Dashboard!$I$8 * 'Lookups and Calculations'!$F$12</f>
        <v>0</v>
      </c>
      <c r="K5729" s="12">
        <f>(1 - Dashboard!$I$11) * I5729 * Dashboard!$I$10 * 'Lookups and Calculations'!$F$12</f>
        <v>0</v>
      </c>
      <c r="L5729" s="12">
        <f>(H5729 - I5729) * Dashboard!$I$13 * (Dashboard!$D$12 / 365) * 'Lookups and Calculations'!$F$12</f>
        <v>0</v>
      </c>
      <c r="M5729" s="3">
        <f>(G5729*2) * Dashboard!$I$13 * (Dashboard!$D$12 / 365) * 'Lookups and Calculations'!$F$12</f>
        <v>1602.0878730267946</v>
      </c>
      <c r="N5729" s="12">
        <f>H5729 * Dashboard!$I$14 * Dashboard!$I$15 * (Dashboard!$D$12 / 365) * 'Lookups and Calculations'!$F$12</f>
        <v>0</v>
      </c>
    </row>
    <row r="5730" spans="1:14" x14ac:dyDescent="0.35">
      <c r="A5730" s="2">
        <v>5729</v>
      </c>
      <c r="B5730" s="11">
        <v>-0.41781941597085981</v>
      </c>
      <c r="C5730" s="11">
        <v>-1.5733160833249735</v>
      </c>
      <c r="D5730" s="3">
        <f>B5730*Dashboard!$D$11*Dashboard!$D$10*SQRT(Dashboard!$D$12/365)</f>
        <v>-103736.94270896575</v>
      </c>
      <c r="E5730" s="3">
        <f>IF(Dashboard!$I$3,C5730*Dashboard!$E$11*Dashboard!$E$10*SQRT(Dashboard!$D$12/365),0)</f>
        <v>-781251.39311553724</v>
      </c>
      <c r="F5730" s="3">
        <f>D5730+IF(Dashboard!$I$3,E5730,0)</f>
        <v>-884988.33582450298</v>
      </c>
      <c r="G5730" s="3">
        <f>IF(Dashboard!$I$4, ('Lookups and Calculations'!$F$9) / (1 - 'Lookups and Calculations'!$F$10), 'Lookups and Calculations'!$F$9)</f>
        <v>1951878.888340465</v>
      </c>
      <c r="H5730" s="12">
        <f t="shared" si="178"/>
        <v>0</v>
      </c>
      <c r="I5730" s="12">
        <f t="shared" si="179"/>
        <v>0</v>
      </c>
      <c r="J5730" s="13">
        <f>(1 - Dashboard!$I$9) * H5730 * Dashboard!$I$8 * 'Lookups and Calculations'!$F$12</f>
        <v>0</v>
      </c>
      <c r="K5730" s="12">
        <f>(1 - Dashboard!$I$11) * I5730 * Dashboard!$I$10 * 'Lookups and Calculations'!$F$12</f>
        <v>0</v>
      </c>
      <c r="L5730" s="12">
        <f>(H5730 - I5730) * Dashboard!$I$13 * (Dashboard!$D$12 / 365) * 'Lookups and Calculations'!$F$12</f>
        <v>0</v>
      </c>
      <c r="M5730" s="3">
        <f>(G5730*2) * Dashboard!$I$13 * (Dashboard!$D$12 / 365) * 'Lookups and Calculations'!$F$12</f>
        <v>1602.0878730267946</v>
      </c>
      <c r="N5730" s="12">
        <f>H5730 * Dashboard!$I$14 * Dashboard!$I$15 * (Dashboard!$D$12 / 365) * 'Lookups and Calculations'!$F$12</f>
        <v>0</v>
      </c>
    </row>
    <row r="5731" spans="1:14" x14ac:dyDescent="0.35">
      <c r="A5731" s="2">
        <v>5730</v>
      </c>
      <c r="B5731" s="11">
        <v>0.64549633920290095</v>
      </c>
      <c r="C5731" s="11">
        <v>0.26086501399550638</v>
      </c>
      <c r="D5731" s="3">
        <f>B5731*Dashboard!$D$11*Dashboard!$D$10*SQRT(Dashboard!$D$12/365)</f>
        <v>160264.97141867768</v>
      </c>
      <c r="E5731" s="3">
        <f>IF(Dashboard!$I$3,C5731*Dashboard!$E$11*Dashboard!$E$10*SQRT(Dashboard!$D$12/365),0)</f>
        <v>129536.05302781214</v>
      </c>
      <c r="F5731" s="3">
        <f>D5731+IF(Dashboard!$I$3,E5731,0)</f>
        <v>289801.02444648981</v>
      </c>
      <c r="G5731" s="3">
        <f>IF(Dashboard!$I$4, ('Lookups and Calculations'!$F$9) / (1 - 'Lookups and Calculations'!$F$10), 'Lookups and Calculations'!$F$9)</f>
        <v>1951878.888340465</v>
      </c>
      <c r="H5731" s="12">
        <f t="shared" si="178"/>
        <v>0</v>
      </c>
      <c r="I5731" s="12">
        <f t="shared" si="179"/>
        <v>0</v>
      </c>
      <c r="J5731" s="13">
        <f>(1 - Dashboard!$I$9) * H5731 * Dashboard!$I$8 * 'Lookups and Calculations'!$F$12</f>
        <v>0</v>
      </c>
      <c r="K5731" s="12">
        <f>(1 - Dashboard!$I$11) * I5731 * Dashboard!$I$10 * 'Lookups and Calculations'!$F$12</f>
        <v>0</v>
      </c>
      <c r="L5731" s="12">
        <f>(H5731 - I5731) * Dashboard!$I$13 * (Dashboard!$D$12 / 365) * 'Lookups and Calculations'!$F$12</f>
        <v>0</v>
      </c>
      <c r="M5731" s="3">
        <f>(G5731*2) * Dashboard!$I$13 * (Dashboard!$D$12 / 365) * 'Lookups and Calculations'!$F$12</f>
        <v>1602.0878730267946</v>
      </c>
      <c r="N5731" s="12">
        <f>H5731 * Dashboard!$I$14 * Dashboard!$I$15 * (Dashboard!$D$12 / 365) * 'Lookups and Calculations'!$F$12</f>
        <v>0</v>
      </c>
    </row>
    <row r="5732" spans="1:14" x14ac:dyDescent="0.35">
      <c r="A5732" s="2">
        <v>5731</v>
      </c>
      <c r="B5732" s="11">
        <v>1.9003334176494326</v>
      </c>
      <c r="C5732" s="11">
        <v>1.5426587349227263</v>
      </c>
      <c r="D5732" s="3">
        <f>B5732*Dashboard!$D$11*Dashboard!$D$10*SQRT(Dashboard!$D$12/365)</f>
        <v>471818.13802636001</v>
      </c>
      <c r="E5732" s="3">
        <f>IF(Dashboard!$I$3,C5732*Dashboard!$E$11*Dashboard!$E$10*SQRT(Dashboard!$D$12/365),0)</f>
        <v>766028.0718755566</v>
      </c>
      <c r="F5732" s="3">
        <f>D5732+IF(Dashboard!$I$3,E5732,0)</f>
        <v>1237846.2099019166</v>
      </c>
      <c r="G5732" s="3">
        <f>IF(Dashboard!$I$4, ('Lookups and Calculations'!$F$9) / (1 - 'Lookups and Calculations'!$F$10), 'Lookups and Calculations'!$F$9)</f>
        <v>1951878.888340465</v>
      </c>
      <c r="H5732" s="12">
        <f t="shared" si="178"/>
        <v>0</v>
      </c>
      <c r="I5732" s="12">
        <f t="shared" si="179"/>
        <v>0</v>
      </c>
      <c r="J5732" s="13">
        <f>(1 - Dashboard!$I$9) * H5732 * Dashboard!$I$8 * 'Lookups and Calculations'!$F$12</f>
        <v>0</v>
      </c>
      <c r="K5732" s="12">
        <f>(1 - Dashboard!$I$11) * I5732 * Dashboard!$I$10 * 'Lookups and Calculations'!$F$12</f>
        <v>0</v>
      </c>
      <c r="L5732" s="12">
        <f>(H5732 - I5732) * Dashboard!$I$13 * (Dashboard!$D$12 / 365) * 'Lookups and Calculations'!$F$12</f>
        <v>0</v>
      </c>
      <c r="M5732" s="3">
        <f>(G5732*2) * Dashboard!$I$13 * (Dashboard!$D$12 / 365) * 'Lookups and Calculations'!$F$12</f>
        <v>1602.0878730267946</v>
      </c>
      <c r="N5732" s="12">
        <f>H5732 * Dashboard!$I$14 * Dashboard!$I$15 * (Dashboard!$D$12 / 365) * 'Lookups and Calculations'!$F$12</f>
        <v>0</v>
      </c>
    </row>
    <row r="5733" spans="1:14" x14ac:dyDescent="0.35">
      <c r="A5733" s="2">
        <v>5732</v>
      </c>
      <c r="B5733" s="11">
        <v>-2.4581192316402531</v>
      </c>
      <c r="C5733" s="11">
        <v>-0.4435015584177901</v>
      </c>
      <c r="D5733" s="3">
        <f>B5733*Dashboard!$D$11*Dashboard!$D$10*SQRT(Dashboard!$D$12/365)</f>
        <v>-610306.18529766041</v>
      </c>
      <c r="E5733" s="3">
        <f>IF(Dashboard!$I$3,C5733*Dashboard!$E$11*Dashboard!$E$10*SQRT(Dashboard!$D$12/365),0)</f>
        <v>-220226.70081053409</v>
      </c>
      <c r="F5733" s="3">
        <f>D5733+IF(Dashboard!$I$3,E5733,0)</f>
        <v>-830532.88610819448</v>
      </c>
      <c r="G5733" s="3">
        <f>IF(Dashboard!$I$4, ('Lookups and Calculations'!$F$9) / (1 - 'Lookups and Calculations'!$F$10), 'Lookups and Calculations'!$F$9)</f>
        <v>1951878.888340465</v>
      </c>
      <c r="H5733" s="12">
        <f t="shared" si="178"/>
        <v>0</v>
      </c>
      <c r="I5733" s="12">
        <f t="shared" si="179"/>
        <v>0</v>
      </c>
      <c r="J5733" s="13">
        <f>(1 - Dashboard!$I$9) * H5733 * Dashboard!$I$8 * 'Lookups and Calculations'!$F$12</f>
        <v>0</v>
      </c>
      <c r="K5733" s="12">
        <f>(1 - Dashboard!$I$11) * I5733 * Dashboard!$I$10 * 'Lookups and Calculations'!$F$12</f>
        <v>0</v>
      </c>
      <c r="L5733" s="12">
        <f>(H5733 - I5733) * Dashboard!$I$13 * (Dashboard!$D$12 / 365) * 'Lookups and Calculations'!$F$12</f>
        <v>0</v>
      </c>
      <c r="M5733" s="3">
        <f>(G5733*2) * Dashboard!$I$13 * (Dashboard!$D$12 / 365) * 'Lookups and Calculations'!$F$12</f>
        <v>1602.0878730267946</v>
      </c>
      <c r="N5733" s="12">
        <f>H5733 * Dashboard!$I$14 * Dashboard!$I$15 * (Dashboard!$D$12 / 365) * 'Lookups and Calculations'!$F$12</f>
        <v>0</v>
      </c>
    </row>
    <row r="5734" spans="1:14" x14ac:dyDescent="0.35">
      <c r="A5734" s="2">
        <v>5733</v>
      </c>
      <c r="B5734" s="11">
        <v>-7.5442545898023197E-2</v>
      </c>
      <c r="C5734" s="11">
        <v>0.42502026062725884</v>
      </c>
      <c r="D5734" s="3">
        <f>B5734*Dashboard!$D$11*Dashboard!$D$10*SQRT(Dashboard!$D$12/365)</f>
        <v>-18731.008570907525</v>
      </c>
      <c r="E5734" s="3">
        <f>IF(Dashboard!$I$3,C5734*Dashboard!$E$11*Dashboard!$E$10*SQRT(Dashboard!$D$12/365),0)</f>
        <v>211049.56228225958</v>
      </c>
      <c r="F5734" s="3">
        <f>D5734+IF(Dashboard!$I$3,E5734,0)</f>
        <v>192318.55371135205</v>
      </c>
      <c r="G5734" s="3">
        <f>IF(Dashboard!$I$4, ('Lookups and Calculations'!$F$9) / (1 - 'Lookups and Calculations'!$F$10), 'Lookups and Calculations'!$F$9)</f>
        <v>1951878.888340465</v>
      </c>
      <c r="H5734" s="12">
        <f t="shared" si="178"/>
        <v>0</v>
      </c>
      <c r="I5734" s="12">
        <f t="shared" si="179"/>
        <v>0</v>
      </c>
      <c r="J5734" s="13">
        <f>(1 - Dashboard!$I$9) * H5734 * Dashboard!$I$8 * 'Lookups and Calculations'!$F$12</f>
        <v>0</v>
      </c>
      <c r="K5734" s="12">
        <f>(1 - Dashboard!$I$11) * I5734 * Dashboard!$I$10 * 'Lookups and Calculations'!$F$12</f>
        <v>0</v>
      </c>
      <c r="L5734" s="12">
        <f>(H5734 - I5734) * Dashboard!$I$13 * (Dashboard!$D$12 / 365) * 'Lookups and Calculations'!$F$12</f>
        <v>0</v>
      </c>
      <c r="M5734" s="3">
        <f>(G5734*2) * Dashboard!$I$13 * (Dashboard!$D$12 / 365) * 'Lookups and Calculations'!$F$12</f>
        <v>1602.0878730267946</v>
      </c>
      <c r="N5734" s="12">
        <f>H5734 * Dashboard!$I$14 * Dashboard!$I$15 * (Dashboard!$D$12 / 365) * 'Lookups and Calculations'!$F$12</f>
        <v>0</v>
      </c>
    </row>
    <row r="5735" spans="1:14" x14ac:dyDescent="0.35">
      <c r="A5735" s="2">
        <v>5734</v>
      </c>
      <c r="B5735" s="11">
        <v>-0.21964373274445087</v>
      </c>
      <c r="C5735" s="11">
        <v>0.27344137652596617</v>
      </c>
      <c r="D5735" s="3">
        <f>B5735*Dashboard!$D$11*Dashboard!$D$10*SQRT(Dashboard!$D$12/365)</f>
        <v>-54533.533984173686</v>
      </c>
      <c r="E5735" s="3">
        <f>IF(Dashboard!$I$3,C5735*Dashboard!$E$11*Dashboard!$E$10*SQRT(Dashboard!$D$12/365),0)</f>
        <v>135781.01604025616</v>
      </c>
      <c r="F5735" s="3">
        <f>D5735+IF(Dashboard!$I$3,E5735,0)</f>
        <v>81247.482056082474</v>
      </c>
      <c r="G5735" s="3">
        <f>IF(Dashboard!$I$4, ('Lookups and Calculations'!$F$9) / (1 - 'Lookups and Calculations'!$F$10), 'Lookups and Calculations'!$F$9)</f>
        <v>1951878.888340465</v>
      </c>
      <c r="H5735" s="12">
        <f t="shared" si="178"/>
        <v>0</v>
      </c>
      <c r="I5735" s="12">
        <f t="shared" si="179"/>
        <v>0</v>
      </c>
      <c r="J5735" s="13">
        <f>(1 - Dashboard!$I$9) * H5735 * Dashboard!$I$8 * 'Lookups and Calculations'!$F$12</f>
        <v>0</v>
      </c>
      <c r="K5735" s="12">
        <f>(1 - Dashboard!$I$11) * I5735 * Dashboard!$I$10 * 'Lookups and Calculations'!$F$12</f>
        <v>0</v>
      </c>
      <c r="L5735" s="12">
        <f>(H5735 - I5735) * Dashboard!$I$13 * (Dashboard!$D$12 / 365) * 'Lookups and Calculations'!$F$12</f>
        <v>0</v>
      </c>
      <c r="M5735" s="3">
        <f>(G5735*2) * Dashboard!$I$13 * (Dashboard!$D$12 / 365) * 'Lookups and Calculations'!$F$12</f>
        <v>1602.0878730267946</v>
      </c>
      <c r="N5735" s="12">
        <f>H5735 * Dashboard!$I$14 * Dashboard!$I$15 * (Dashboard!$D$12 / 365) * 'Lookups and Calculations'!$F$12</f>
        <v>0</v>
      </c>
    </row>
    <row r="5736" spans="1:14" x14ac:dyDescent="0.35">
      <c r="A5736" s="2">
        <v>5735</v>
      </c>
      <c r="B5736" s="11">
        <v>-0.27706952978091043</v>
      </c>
      <c r="C5736" s="11">
        <v>1.1631859246644356</v>
      </c>
      <c r="D5736" s="3">
        <f>B5736*Dashboard!$D$11*Dashboard!$D$10*SQRT(Dashboard!$D$12/365)</f>
        <v>-68791.312319691191</v>
      </c>
      <c r="E5736" s="3">
        <f>IF(Dashboard!$I$3,C5736*Dashboard!$E$11*Dashboard!$E$10*SQRT(Dashboard!$D$12/365),0)</f>
        <v>577595.71247500635</v>
      </c>
      <c r="F5736" s="3">
        <f>D5736+IF(Dashboard!$I$3,E5736,0)</f>
        <v>508804.40015531518</v>
      </c>
      <c r="G5736" s="3">
        <f>IF(Dashboard!$I$4, ('Lookups and Calculations'!$F$9) / (1 - 'Lookups and Calculations'!$F$10), 'Lookups and Calculations'!$F$9)</f>
        <v>1951878.888340465</v>
      </c>
      <c r="H5736" s="12">
        <f t="shared" si="178"/>
        <v>0</v>
      </c>
      <c r="I5736" s="12">
        <f t="shared" si="179"/>
        <v>0</v>
      </c>
      <c r="J5736" s="13">
        <f>(1 - Dashboard!$I$9) * H5736 * Dashboard!$I$8 * 'Lookups and Calculations'!$F$12</f>
        <v>0</v>
      </c>
      <c r="K5736" s="12">
        <f>(1 - Dashboard!$I$11) * I5736 * Dashboard!$I$10 * 'Lookups and Calculations'!$F$12</f>
        <v>0</v>
      </c>
      <c r="L5736" s="12">
        <f>(H5736 - I5736) * Dashboard!$I$13 * (Dashboard!$D$12 / 365) * 'Lookups and Calculations'!$F$12</f>
        <v>0</v>
      </c>
      <c r="M5736" s="3">
        <f>(G5736*2) * Dashboard!$I$13 * (Dashboard!$D$12 / 365) * 'Lookups and Calculations'!$F$12</f>
        <v>1602.0878730267946</v>
      </c>
      <c r="N5736" s="12">
        <f>H5736 * Dashboard!$I$14 * Dashboard!$I$15 * (Dashboard!$D$12 / 365) * 'Lookups and Calculations'!$F$12</f>
        <v>0</v>
      </c>
    </row>
    <row r="5737" spans="1:14" x14ac:dyDescent="0.35">
      <c r="A5737" s="2">
        <v>5736</v>
      </c>
      <c r="B5737" s="11">
        <v>-1.3018587582648167</v>
      </c>
      <c r="C5737" s="11">
        <v>0.99441539610589924</v>
      </c>
      <c r="D5737" s="3">
        <f>B5737*Dashboard!$D$11*Dashboard!$D$10*SQRT(Dashboard!$D$12/365)</f>
        <v>-323227.79234055866</v>
      </c>
      <c r="E5737" s="3">
        <f>IF(Dashboard!$I$3,C5737*Dashboard!$E$11*Dashboard!$E$10*SQRT(Dashboard!$D$12/365),0)</f>
        <v>493790.42252045911</v>
      </c>
      <c r="F5737" s="3">
        <f>D5737+IF(Dashboard!$I$3,E5737,0)</f>
        <v>170562.63017990044</v>
      </c>
      <c r="G5737" s="3">
        <f>IF(Dashboard!$I$4, ('Lookups and Calculations'!$F$9) / (1 - 'Lookups and Calculations'!$F$10), 'Lookups and Calculations'!$F$9)</f>
        <v>1951878.888340465</v>
      </c>
      <c r="H5737" s="12">
        <f t="shared" si="178"/>
        <v>0</v>
      </c>
      <c r="I5737" s="12">
        <f t="shared" si="179"/>
        <v>0</v>
      </c>
      <c r="J5737" s="13">
        <f>(1 - Dashboard!$I$9) * H5737 * Dashboard!$I$8 * 'Lookups and Calculations'!$F$12</f>
        <v>0</v>
      </c>
      <c r="K5737" s="12">
        <f>(1 - Dashboard!$I$11) * I5737 * Dashboard!$I$10 * 'Lookups and Calculations'!$F$12</f>
        <v>0</v>
      </c>
      <c r="L5737" s="12">
        <f>(H5737 - I5737) * Dashboard!$I$13 * (Dashboard!$D$12 / 365) * 'Lookups and Calculations'!$F$12</f>
        <v>0</v>
      </c>
      <c r="M5737" s="3">
        <f>(G5737*2) * Dashboard!$I$13 * (Dashboard!$D$12 / 365) * 'Lookups and Calculations'!$F$12</f>
        <v>1602.0878730267946</v>
      </c>
      <c r="N5737" s="12">
        <f>H5737 * Dashboard!$I$14 * Dashboard!$I$15 * (Dashboard!$D$12 / 365) * 'Lookups and Calculations'!$F$12</f>
        <v>0</v>
      </c>
    </row>
    <row r="5738" spans="1:14" x14ac:dyDescent="0.35">
      <c r="A5738" s="2">
        <v>5737</v>
      </c>
      <c r="B5738" s="11">
        <v>-1.3005203822908129</v>
      </c>
      <c r="C5738" s="11">
        <v>0.84992049286001858</v>
      </c>
      <c r="D5738" s="3">
        <f>B5738*Dashboard!$D$11*Dashboard!$D$10*SQRT(Dashboard!$D$12/365)</f>
        <v>-322895.49798938382</v>
      </c>
      <c r="E5738" s="3">
        <f>IF(Dashboard!$I$3,C5738*Dashboard!$E$11*Dashboard!$E$10*SQRT(Dashboard!$D$12/365),0)</f>
        <v>422039.52284086694</v>
      </c>
      <c r="F5738" s="3">
        <f>D5738+IF(Dashboard!$I$3,E5738,0)</f>
        <v>99144.024851483118</v>
      </c>
      <c r="G5738" s="3">
        <f>IF(Dashboard!$I$4, ('Lookups and Calculations'!$F$9) / (1 - 'Lookups and Calculations'!$F$10), 'Lookups and Calculations'!$F$9)</f>
        <v>1951878.888340465</v>
      </c>
      <c r="H5738" s="12">
        <f t="shared" si="178"/>
        <v>0</v>
      </c>
      <c r="I5738" s="12">
        <f t="shared" si="179"/>
        <v>0</v>
      </c>
      <c r="J5738" s="13">
        <f>(1 - Dashboard!$I$9) * H5738 * Dashboard!$I$8 * 'Lookups and Calculations'!$F$12</f>
        <v>0</v>
      </c>
      <c r="K5738" s="12">
        <f>(1 - Dashboard!$I$11) * I5738 * Dashboard!$I$10 * 'Lookups and Calculations'!$F$12</f>
        <v>0</v>
      </c>
      <c r="L5738" s="12">
        <f>(H5738 - I5738) * Dashboard!$I$13 * (Dashboard!$D$12 / 365) * 'Lookups and Calculations'!$F$12</f>
        <v>0</v>
      </c>
      <c r="M5738" s="3">
        <f>(G5738*2) * Dashboard!$I$13 * (Dashboard!$D$12 / 365) * 'Lookups and Calculations'!$F$12</f>
        <v>1602.0878730267946</v>
      </c>
      <c r="N5738" s="12">
        <f>H5738 * Dashboard!$I$14 * Dashboard!$I$15 * (Dashboard!$D$12 / 365) * 'Lookups and Calculations'!$F$12</f>
        <v>0</v>
      </c>
    </row>
    <row r="5739" spans="1:14" x14ac:dyDescent="0.35">
      <c r="A5739" s="2">
        <v>5738</v>
      </c>
      <c r="B5739" s="11">
        <v>-0.13654259968725777</v>
      </c>
      <c r="C5739" s="11">
        <v>0.44675799786936216</v>
      </c>
      <c r="D5739" s="3">
        <f>B5739*Dashboard!$D$11*Dashboard!$D$10*SQRT(Dashboard!$D$12/365)</f>
        <v>-33901.037863875106</v>
      </c>
      <c r="E5739" s="3">
        <f>IF(Dashboard!$I$3,C5739*Dashboard!$E$11*Dashboard!$E$10*SQRT(Dashboard!$D$12/365),0)</f>
        <v>221843.72989013299</v>
      </c>
      <c r="F5739" s="3">
        <f>D5739+IF(Dashboard!$I$3,E5739,0)</f>
        <v>187942.69202625789</v>
      </c>
      <c r="G5739" s="3">
        <f>IF(Dashboard!$I$4, ('Lookups and Calculations'!$F$9) / (1 - 'Lookups and Calculations'!$F$10), 'Lookups and Calculations'!$F$9)</f>
        <v>1951878.888340465</v>
      </c>
      <c r="H5739" s="12">
        <f t="shared" si="178"/>
        <v>0</v>
      </c>
      <c r="I5739" s="12">
        <f t="shared" si="179"/>
        <v>0</v>
      </c>
      <c r="J5739" s="13">
        <f>(1 - Dashboard!$I$9) * H5739 * Dashboard!$I$8 * 'Lookups and Calculations'!$F$12</f>
        <v>0</v>
      </c>
      <c r="K5739" s="12">
        <f>(1 - Dashboard!$I$11) * I5739 * Dashboard!$I$10 * 'Lookups and Calculations'!$F$12</f>
        <v>0</v>
      </c>
      <c r="L5739" s="12">
        <f>(H5739 - I5739) * Dashboard!$I$13 * (Dashboard!$D$12 / 365) * 'Lookups and Calculations'!$F$12</f>
        <v>0</v>
      </c>
      <c r="M5739" s="3">
        <f>(G5739*2) * Dashboard!$I$13 * (Dashboard!$D$12 / 365) * 'Lookups and Calculations'!$F$12</f>
        <v>1602.0878730267946</v>
      </c>
      <c r="N5739" s="12">
        <f>H5739 * Dashboard!$I$14 * Dashboard!$I$15 * (Dashboard!$D$12 / 365) * 'Lookups and Calculations'!$F$12</f>
        <v>0</v>
      </c>
    </row>
    <row r="5740" spans="1:14" x14ac:dyDescent="0.35">
      <c r="A5740" s="2">
        <v>5739</v>
      </c>
      <c r="B5740" s="11">
        <v>-0.81033383860341557</v>
      </c>
      <c r="C5740" s="11">
        <v>1.2105677624660538</v>
      </c>
      <c r="D5740" s="3">
        <f>B5740*Dashboard!$D$11*Dashboard!$D$10*SQRT(Dashboard!$D$12/365)</f>
        <v>-201191.11696858425</v>
      </c>
      <c r="E5740" s="3">
        <f>IF(Dashboard!$I$3,C5740*Dashboard!$E$11*Dashboard!$E$10*SQRT(Dashboard!$D$12/365),0)</f>
        <v>601123.8052614592</v>
      </c>
      <c r="F5740" s="3">
        <f>D5740+IF(Dashboard!$I$3,E5740,0)</f>
        <v>399932.68829287495</v>
      </c>
      <c r="G5740" s="3">
        <f>IF(Dashboard!$I$4, ('Lookups and Calculations'!$F$9) / (1 - 'Lookups and Calculations'!$F$10), 'Lookups and Calculations'!$F$9)</f>
        <v>1951878.888340465</v>
      </c>
      <c r="H5740" s="12">
        <f t="shared" si="178"/>
        <v>0</v>
      </c>
      <c r="I5740" s="12">
        <f t="shared" si="179"/>
        <v>0</v>
      </c>
      <c r="J5740" s="13">
        <f>(1 - Dashboard!$I$9) * H5740 * Dashboard!$I$8 * 'Lookups and Calculations'!$F$12</f>
        <v>0</v>
      </c>
      <c r="K5740" s="12">
        <f>(1 - Dashboard!$I$11) * I5740 * Dashboard!$I$10 * 'Lookups and Calculations'!$F$12</f>
        <v>0</v>
      </c>
      <c r="L5740" s="12">
        <f>(H5740 - I5740) * Dashboard!$I$13 * (Dashboard!$D$12 / 365) * 'Lookups and Calculations'!$F$12</f>
        <v>0</v>
      </c>
      <c r="M5740" s="3">
        <f>(G5740*2) * Dashboard!$I$13 * (Dashboard!$D$12 / 365) * 'Lookups and Calculations'!$F$12</f>
        <v>1602.0878730267946</v>
      </c>
      <c r="N5740" s="12">
        <f>H5740 * Dashboard!$I$14 * Dashboard!$I$15 * (Dashboard!$D$12 / 365) * 'Lookups and Calculations'!$F$12</f>
        <v>0</v>
      </c>
    </row>
    <row r="5741" spans="1:14" x14ac:dyDescent="0.35">
      <c r="A5741" s="2">
        <v>5740</v>
      </c>
      <c r="B5741" s="11">
        <v>-0.92183945340960571</v>
      </c>
      <c r="C5741" s="11">
        <v>0.72224588321347505</v>
      </c>
      <c r="D5741" s="3">
        <f>B5741*Dashboard!$D$11*Dashboard!$D$10*SQRT(Dashboard!$D$12/365)</f>
        <v>-228875.92799633337</v>
      </c>
      <c r="E5741" s="3">
        <f>IF(Dashboard!$I$3,C5741*Dashboard!$E$11*Dashboard!$E$10*SQRT(Dashboard!$D$12/365),0)</f>
        <v>358640.96757977403</v>
      </c>
      <c r="F5741" s="3">
        <f>D5741+IF(Dashboard!$I$3,E5741,0)</f>
        <v>129765.03958344067</v>
      </c>
      <c r="G5741" s="3">
        <f>IF(Dashboard!$I$4, ('Lookups and Calculations'!$F$9) / (1 - 'Lookups and Calculations'!$F$10), 'Lookups and Calculations'!$F$9)</f>
        <v>1951878.888340465</v>
      </c>
      <c r="H5741" s="12">
        <f t="shared" si="178"/>
        <v>0</v>
      </c>
      <c r="I5741" s="12">
        <f t="shared" si="179"/>
        <v>0</v>
      </c>
      <c r="J5741" s="13">
        <f>(1 - Dashboard!$I$9) * H5741 * Dashboard!$I$8 * 'Lookups and Calculations'!$F$12</f>
        <v>0</v>
      </c>
      <c r="K5741" s="12">
        <f>(1 - Dashboard!$I$11) * I5741 * Dashboard!$I$10 * 'Lookups and Calculations'!$F$12</f>
        <v>0</v>
      </c>
      <c r="L5741" s="12">
        <f>(H5741 - I5741) * Dashboard!$I$13 * (Dashboard!$D$12 / 365) * 'Lookups and Calculations'!$F$12</f>
        <v>0</v>
      </c>
      <c r="M5741" s="3">
        <f>(G5741*2) * Dashboard!$I$13 * (Dashboard!$D$12 / 365) * 'Lookups and Calculations'!$F$12</f>
        <v>1602.0878730267946</v>
      </c>
      <c r="N5741" s="12">
        <f>H5741 * Dashboard!$I$14 * Dashboard!$I$15 * (Dashboard!$D$12 / 365) * 'Lookups and Calculations'!$F$12</f>
        <v>0</v>
      </c>
    </row>
    <row r="5742" spans="1:14" x14ac:dyDescent="0.35">
      <c r="A5742" s="2">
        <v>5741</v>
      </c>
      <c r="B5742" s="11">
        <v>-0.49396674540974961</v>
      </c>
      <c r="C5742" s="11">
        <v>0.50763769664702807</v>
      </c>
      <c r="D5742" s="3">
        <f>B5742*Dashboard!$D$11*Dashboard!$D$10*SQRT(Dashboard!$D$12/365)</f>
        <v>-122642.93618245664</v>
      </c>
      <c r="E5742" s="3">
        <f>IF(Dashboard!$I$3,C5742*Dashboard!$E$11*Dashboard!$E$10*SQRT(Dashboard!$D$12/365),0)</f>
        <v>252074.36821297376</v>
      </c>
      <c r="F5742" s="3">
        <f>D5742+IF(Dashboard!$I$3,E5742,0)</f>
        <v>129431.43203051711</v>
      </c>
      <c r="G5742" s="3">
        <f>IF(Dashboard!$I$4, ('Lookups and Calculations'!$F$9) / (1 - 'Lookups and Calculations'!$F$10), 'Lookups and Calculations'!$F$9)</f>
        <v>1951878.888340465</v>
      </c>
      <c r="H5742" s="12">
        <f t="shared" si="178"/>
        <v>0</v>
      </c>
      <c r="I5742" s="12">
        <f t="shared" si="179"/>
        <v>0</v>
      </c>
      <c r="J5742" s="13">
        <f>(1 - Dashboard!$I$9) * H5742 * Dashboard!$I$8 * 'Lookups and Calculations'!$F$12</f>
        <v>0</v>
      </c>
      <c r="K5742" s="12">
        <f>(1 - Dashboard!$I$11) * I5742 * Dashboard!$I$10 * 'Lookups and Calculations'!$F$12</f>
        <v>0</v>
      </c>
      <c r="L5742" s="12">
        <f>(H5742 - I5742) * Dashboard!$I$13 * (Dashboard!$D$12 / 365) * 'Lookups and Calculations'!$F$12</f>
        <v>0</v>
      </c>
      <c r="M5742" s="3">
        <f>(G5742*2) * Dashboard!$I$13 * (Dashboard!$D$12 / 365) * 'Lookups and Calculations'!$F$12</f>
        <v>1602.0878730267946</v>
      </c>
      <c r="N5742" s="12">
        <f>H5742 * Dashboard!$I$14 * Dashboard!$I$15 * (Dashboard!$D$12 / 365) * 'Lookups and Calculations'!$F$12</f>
        <v>0</v>
      </c>
    </row>
    <row r="5743" spans="1:14" x14ac:dyDescent="0.35">
      <c r="A5743" s="2">
        <v>5742</v>
      </c>
      <c r="B5743" s="11">
        <v>0.43750987740286917</v>
      </c>
      <c r="C5743" s="11">
        <v>0.86106436403915765</v>
      </c>
      <c r="D5743" s="3">
        <f>B5743*Dashboard!$D$11*Dashboard!$D$10*SQRT(Dashboard!$D$12/365)</f>
        <v>108625.72525809438</v>
      </c>
      <c r="E5743" s="3">
        <f>IF(Dashboard!$I$3,C5743*Dashboard!$E$11*Dashboard!$E$10*SQRT(Dashboard!$D$12/365),0)</f>
        <v>427573.16288667597</v>
      </c>
      <c r="F5743" s="3">
        <f>D5743+IF(Dashboard!$I$3,E5743,0)</f>
        <v>536198.8881447704</v>
      </c>
      <c r="G5743" s="3">
        <f>IF(Dashboard!$I$4, ('Lookups and Calculations'!$F$9) / (1 - 'Lookups and Calculations'!$F$10), 'Lookups and Calculations'!$F$9)</f>
        <v>1951878.888340465</v>
      </c>
      <c r="H5743" s="12">
        <f t="shared" si="178"/>
        <v>0</v>
      </c>
      <c r="I5743" s="12">
        <f t="shared" si="179"/>
        <v>0</v>
      </c>
      <c r="J5743" s="13">
        <f>(1 - Dashboard!$I$9) * H5743 * Dashboard!$I$8 * 'Lookups and Calculations'!$F$12</f>
        <v>0</v>
      </c>
      <c r="K5743" s="12">
        <f>(1 - Dashboard!$I$11) * I5743 * Dashboard!$I$10 * 'Lookups and Calculations'!$F$12</f>
        <v>0</v>
      </c>
      <c r="L5743" s="12">
        <f>(H5743 - I5743) * Dashboard!$I$13 * (Dashboard!$D$12 / 365) * 'Lookups and Calculations'!$F$12</f>
        <v>0</v>
      </c>
      <c r="M5743" s="3">
        <f>(G5743*2) * Dashboard!$I$13 * (Dashboard!$D$12 / 365) * 'Lookups and Calculations'!$F$12</f>
        <v>1602.0878730267946</v>
      </c>
      <c r="N5743" s="12">
        <f>H5743 * Dashboard!$I$14 * Dashboard!$I$15 * (Dashboard!$D$12 / 365) * 'Lookups and Calculations'!$F$12</f>
        <v>0</v>
      </c>
    </row>
    <row r="5744" spans="1:14" x14ac:dyDescent="0.35">
      <c r="A5744" s="2">
        <v>5743</v>
      </c>
      <c r="B5744" s="11">
        <v>1.2840363876547634</v>
      </c>
      <c r="C5744" s="11">
        <v>-1.735912120692839</v>
      </c>
      <c r="D5744" s="3">
        <f>B5744*Dashboard!$D$11*Dashboard!$D$10*SQRT(Dashboard!$D$12/365)</f>
        <v>318802.82268083852</v>
      </c>
      <c r="E5744" s="3">
        <f>IF(Dashboard!$I$3,C5744*Dashboard!$E$11*Dashboard!$E$10*SQRT(Dashboard!$D$12/365),0)</f>
        <v>-861990.65590897074</v>
      </c>
      <c r="F5744" s="3">
        <f>D5744+IF(Dashboard!$I$3,E5744,0)</f>
        <v>-543187.83322813222</v>
      </c>
      <c r="G5744" s="3">
        <f>IF(Dashboard!$I$4, ('Lookups and Calculations'!$F$9) / (1 - 'Lookups and Calculations'!$F$10), 'Lookups and Calculations'!$F$9)</f>
        <v>1951878.888340465</v>
      </c>
      <c r="H5744" s="12">
        <f t="shared" si="178"/>
        <v>0</v>
      </c>
      <c r="I5744" s="12">
        <f t="shared" si="179"/>
        <v>0</v>
      </c>
      <c r="J5744" s="13">
        <f>(1 - Dashboard!$I$9) * H5744 * Dashboard!$I$8 * 'Lookups and Calculations'!$F$12</f>
        <v>0</v>
      </c>
      <c r="K5744" s="12">
        <f>(1 - Dashboard!$I$11) * I5744 * Dashboard!$I$10 * 'Lookups and Calculations'!$F$12</f>
        <v>0</v>
      </c>
      <c r="L5744" s="12">
        <f>(H5744 - I5744) * Dashboard!$I$13 * (Dashboard!$D$12 / 365) * 'Lookups and Calculations'!$F$12</f>
        <v>0</v>
      </c>
      <c r="M5744" s="3">
        <f>(G5744*2) * Dashboard!$I$13 * (Dashboard!$D$12 / 365) * 'Lookups and Calculations'!$F$12</f>
        <v>1602.0878730267946</v>
      </c>
      <c r="N5744" s="12">
        <f>H5744 * Dashboard!$I$14 * Dashboard!$I$15 * (Dashboard!$D$12 / 365) * 'Lookups and Calculations'!$F$12</f>
        <v>0</v>
      </c>
    </row>
    <row r="5745" spans="1:14" x14ac:dyDescent="0.35">
      <c r="A5745" s="2">
        <v>5744</v>
      </c>
      <c r="B5745" s="11">
        <v>7.1081925790016404E-2</v>
      </c>
      <c r="C5745" s="11">
        <v>0.75835519508126781</v>
      </c>
      <c r="D5745" s="3">
        <f>B5745*Dashboard!$D$11*Dashboard!$D$10*SQRT(Dashboard!$D$12/365)</f>
        <v>17648.346107104229</v>
      </c>
      <c r="E5745" s="3">
        <f>IF(Dashboard!$I$3,C5745*Dashboard!$E$11*Dashboard!$E$10*SQRT(Dashboard!$D$12/365),0)</f>
        <v>376571.53506087285</v>
      </c>
      <c r="F5745" s="3">
        <f>D5745+IF(Dashboard!$I$3,E5745,0)</f>
        <v>394219.88116797706</v>
      </c>
      <c r="G5745" s="3">
        <f>IF(Dashboard!$I$4, ('Lookups and Calculations'!$F$9) / (1 - 'Lookups and Calculations'!$F$10), 'Lookups and Calculations'!$F$9)</f>
        <v>1951878.888340465</v>
      </c>
      <c r="H5745" s="12">
        <f t="shared" si="178"/>
        <v>0</v>
      </c>
      <c r="I5745" s="12">
        <f t="shared" si="179"/>
        <v>0</v>
      </c>
      <c r="J5745" s="13">
        <f>(1 - Dashboard!$I$9) * H5745 * Dashboard!$I$8 * 'Lookups and Calculations'!$F$12</f>
        <v>0</v>
      </c>
      <c r="K5745" s="12">
        <f>(1 - Dashboard!$I$11) * I5745 * Dashboard!$I$10 * 'Lookups and Calculations'!$F$12</f>
        <v>0</v>
      </c>
      <c r="L5745" s="12">
        <f>(H5745 - I5745) * Dashboard!$I$13 * (Dashboard!$D$12 / 365) * 'Lookups and Calculations'!$F$12</f>
        <v>0</v>
      </c>
      <c r="M5745" s="3">
        <f>(G5745*2) * Dashboard!$I$13 * (Dashboard!$D$12 / 365) * 'Lookups and Calculations'!$F$12</f>
        <v>1602.0878730267946</v>
      </c>
      <c r="N5745" s="12">
        <f>H5745 * Dashboard!$I$14 * Dashboard!$I$15 * (Dashboard!$D$12 / 365) * 'Lookups and Calculations'!$F$12</f>
        <v>0</v>
      </c>
    </row>
    <row r="5746" spans="1:14" x14ac:dyDescent="0.35">
      <c r="A5746" s="2">
        <v>5745</v>
      </c>
      <c r="B5746" s="11">
        <v>0.23965708268513319</v>
      </c>
      <c r="C5746" s="11">
        <v>-0.27579869720174</v>
      </c>
      <c r="D5746" s="3">
        <f>B5746*Dashboard!$D$11*Dashboard!$D$10*SQRT(Dashboard!$D$12/365)</f>
        <v>59502.483862644251</v>
      </c>
      <c r="E5746" s="3">
        <f>IF(Dashboard!$I$3,C5746*Dashboard!$E$11*Dashboard!$E$10*SQRT(Dashboard!$D$12/365),0)</f>
        <v>-136951.57552381288</v>
      </c>
      <c r="F5746" s="3">
        <f>D5746+IF(Dashboard!$I$3,E5746,0)</f>
        <v>-77449.091661168626</v>
      </c>
      <c r="G5746" s="3">
        <f>IF(Dashboard!$I$4, ('Lookups and Calculations'!$F$9) / (1 - 'Lookups and Calculations'!$F$10), 'Lookups and Calculations'!$F$9)</f>
        <v>1951878.888340465</v>
      </c>
      <c r="H5746" s="12">
        <f t="shared" si="178"/>
        <v>0</v>
      </c>
      <c r="I5746" s="12">
        <f t="shared" si="179"/>
        <v>0</v>
      </c>
      <c r="J5746" s="13">
        <f>(1 - Dashboard!$I$9) * H5746 * Dashboard!$I$8 * 'Lookups and Calculations'!$F$12</f>
        <v>0</v>
      </c>
      <c r="K5746" s="12">
        <f>(1 - Dashboard!$I$11) * I5746 * Dashboard!$I$10 * 'Lookups and Calculations'!$F$12</f>
        <v>0</v>
      </c>
      <c r="L5746" s="12">
        <f>(H5746 - I5746) * Dashboard!$I$13 * (Dashboard!$D$12 / 365) * 'Lookups and Calculations'!$F$12</f>
        <v>0</v>
      </c>
      <c r="M5746" s="3">
        <f>(G5746*2) * Dashboard!$I$13 * (Dashboard!$D$12 / 365) * 'Lookups and Calculations'!$F$12</f>
        <v>1602.0878730267946</v>
      </c>
      <c r="N5746" s="12">
        <f>H5746 * Dashboard!$I$14 * Dashboard!$I$15 * (Dashboard!$D$12 / 365) * 'Lookups and Calculations'!$F$12</f>
        <v>0</v>
      </c>
    </row>
    <row r="5747" spans="1:14" x14ac:dyDescent="0.35">
      <c r="A5747" s="2">
        <v>5746</v>
      </c>
      <c r="B5747" s="11">
        <v>-0.17748232420036067</v>
      </c>
      <c r="C5747" s="11">
        <v>-8.0450164706290822E-2</v>
      </c>
      <c r="D5747" s="3">
        <f>B5747*Dashboard!$D$11*Dashboard!$D$10*SQRT(Dashboard!$D$12/365)</f>
        <v>-44065.624989315911</v>
      </c>
      <c r="E5747" s="3">
        <f>IF(Dashboard!$I$3,C5747*Dashboard!$E$11*Dashboard!$E$10*SQRT(Dashboard!$D$12/365),0)</f>
        <v>-39948.618029974008</v>
      </c>
      <c r="F5747" s="3">
        <f>D5747+IF(Dashboard!$I$3,E5747,0)</f>
        <v>-84014.243019289919</v>
      </c>
      <c r="G5747" s="3">
        <f>IF(Dashboard!$I$4, ('Lookups and Calculations'!$F$9) / (1 - 'Lookups and Calculations'!$F$10), 'Lookups and Calculations'!$F$9)</f>
        <v>1951878.888340465</v>
      </c>
      <c r="H5747" s="12">
        <f t="shared" si="178"/>
        <v>0</v>
      </c>
      <c r="I5747" s="12">
        <f t="shared" si="179"/>
        <v>0</v>
      </c>
      <c r="J5747" s="13">
        <f>(1 - Dashboard!$I$9) * H5747 * Dashboard!$I$8 * 'Lookups and Calculations'!$F$12</f>
        <v>0</v>
      </c>
      <c r="K5747" s="12">
        <f>(1 - Dashboard!$I$11) * I5747 * Dashboard!$I$10 * 'Lookups and Calculations'!$F$12</f>
        <v>0</v>
      </c>
      <c r="L5747" s="12">
        <f>(H5747 - I5747) * Dashboard!$I$13 * (Dashboard!$D$12 / 365) * 'Lookups and Calculations'!$F$12</f>
        <v>0</v>
      </c>
      <c r="M5747" s="3">
        <f>(G5747*2) * Dashboard!$I$13 * (Dashboard!$D$12 / 365) * 'Lookups and Calculations'!$F$12</f>
        <v>1602.0878730267946</v>
      </c>
      <c r="N5747" s="12">
        <f>H5747 * Dashboard!$I$14 * Dashboard!$I$15 * (Dashboard!$D$12 / 365) * 'Lookups and Calculations'!$F$12</f>
        <v>0</v>
      </c>
    </row>
    <row r="5748" spans="1:14" x14ac:dyDescent="0.35">
      <c r="A5748" s="2">
        <v>5747</v>
      </c>
      <c r="B5748" s="11">
        <v>0.20514269861789891</v>
      </c>
      <c r="C5748" s="11">
        <v>-1.6505108537318788E-2</v>
      </c>
      <c r="D5748" s="3">
        <f>B5748*Dashboard!$D$11*Dashboard!$D$10*SQRT(Dashboard!$D$12/365)</f>
        <v>50933.191613986193</v>
      </c>
      <c r="E5748" s="3">
        <f>IF(Dashboard!$I$3,C5748*Dashboard!$E$11*Dashboard!$E$10*SQRT(Dashboard!$D$12/365),0)</f>
        <v>-8195.835010503748</v>
      </c>
      <c r="F5748" s="3">
        <f>D5748+IF(Dashboard!$I$3,E5748,0)</f>
        <v>42737.356603482447</v>
      </c>
      <c r="G5748" s="3">
        <f>IF(Dashboard!$I$4, ('Lookups and Calculations'!$F$9) / (1 - 'Lookups and Calculations'!$F$10), 'Lookups and Calculations'!$F$9)</f>
        <v>1951878.888340465</v>
      </c>
      <c r="H5748" s="12">
        <f t="shared" si="178"/>
        <v>0</v>
      </c>
      <c r="I5748" s="12">
        <f t="shared" si="179"/>
        <v>0</v>
      </c>
      <c r="J5748" s="13">
        <f>(1 - Dashboard!$I$9) * H5748 * Dashboard!$I$8 * 'Lookups and Calculations'!$F$12</f>
        <v>0</v>
      </c>
      <c r="K5748" s="12">
        <f>(1 - Dashboard!$I$11) * I5748 * Dashboard!$I$10 * 'Lookups and Calculations'!$F$12</f>
        <v>0</v>
      </c>
      <c r="L5748" s="12">
        <f>(H5748 - I5748) * Dashboard!$I$13 * (Dashboard!$D$12 / 365) * 'Lookups and Calculations'!$F$12</f>
        <v>0</v>
      </c>
      <c r="M5748" s="3">
        <f>(G5748*2) * Dashboard!$I$13 * (Dashboard!$D$12 / 365) * 'Lookups and Calculations'!$F$12</f>
        <v>1602.0878730267946</v>
      </c>
      <c r="N5748" s="12">
        <f>H5748 * Dashboard!$I$14 * Dashboard!$I$15 * (Dashboard!$D$12 / 365) * 'Lookups and Calculations'!$F$12</f>
        <v>0</v>
      </c>
    </row>
    <row r="5749" spans="1:14" x14ac:dyDescent="0.35">
      <c r="A5749" s="2">
        <v>5748</v>
      </c>
      <c r="B5749" s="11">
        <v>-0.88503481826525487</v>
      </c>
      <c r="C5749" s="11">
        <v>-0.67973744324258245</v>
      </c>
      <c r="D5749" s="3">
        <f>B5749*Dashboard!$D$11*Dashboard!$D$10*SQRT(Dashboard!$D$12/365)</f>
        <v>-219738.00816433545</v>
      </c>
      <c r="E5749" s="3">
        <f>IF(Dashboard!$I$3,C5749*Dashboard!$E$11*Dashboard!$E$10*SQRT(Dashboard!$D$12/365),0)</f>
        <v>-337532.82643864746</v>
      </c>
      <c r="F5749" s="3">
        <f>D5749+IF(Dashboard!$I$3,E5749,0)</f>
        <v>-557270.83460298297</v>
      </c>
      <c r="G5749" s="3">
        <f>IF(Dashboard!$I$4, ('Lookups and Calculations'!$F$9) / (1 - 'Lookups and Calculations'!$F$10), 'Lookups and Calculations'!$F$9)</f>
        <v>1951878.888340465</v>
      </c>
      <c r="H5749" s="12">
        <f t="shared" si="178"/>
        <v>0</v>
      </c>
      <c r="I5749" s="12">
        <f t="shared" si="179"/>
        <v>0</v>
      </c>
      <c r="J5749" s="13">
        <f>(1 - Dashboard!$I$9) * H5749 * Dashboard!$I$8 * 'Lookups and Calculations'!$F$12</f>
        <v>0</v>
      </c>
      <c r="K5749" s="12">
        <f>(1 - Dashboard!$I$11) * I5749 * Dashboard!$I$10 * 'Lookups and Calculations'!$F$12</f>
        <v>0</v>
      </c>
      <c r="L5749" s="12">
        <f>(H5749 - I5749) * Dashboard!$I$13 * (Dashboard!$D$12 / 365) * 'Lookups and Calculations'!$F$12</f>
        <v>0</v>
      </c>
      <c r="M5749" s="3">
        <f>(G5749*2) * Dashboard!$I$13 * (Dashboard!$D$12 / 365) * 'Lookups and Calculations'!$F$12</f>
        <v>1602.0878730267946</v>
      </c>
      <c r="N5749" s="12">
        <f>H5749 * Dashboard!$I$14 * Dashboard!$I$15 * (Dashboard!$D$12 / 365) * 'Lookups and Calculations'!$F$12</f>
        <v>0</v>
      </c>
    </row>
    <row r="5750" spans="1:14" x14ac:dyDescent="0.35">
      <c r="A5750" s="2">
        <v>5749</v>
      </c>
      <c r="B5750" s="11">
        <v>-0.46111560461057871</v>
      </c>
      <c r="C5750" s="11">
        <v>-0.60278733785639205</v>
      </c>
      <c r="D5750" s="3">
        <f>B5750*Dashboard!$D$11*Dashboard!$D$10*SQRT(Dashboard!$D$12/365)</f>
        <v>-114486.59691064684</v>
      </c>
      <c r="E5750" s="3">
        <f>IF(Dashboard!$I$3,C5750*Dashboard!$E$11*Dashboard!$E$10*SQRT(Dashboard!$D$12/365),0)</f>
        <v>-299322.21023093711</v>
      </c>
      <c r="F5750" s="3">
        <f>D5750+IF(Dashboard!$I$3,E5750,0)</f>
        <v>-413808.80714158394</v>
      </c>
      <c r="G5750" s="3">
        <f>IF(Dashboard!$I$4, ('Lookups and Calculations'!$F$9) / (1 - 'Lookups and Calculations'!$F$10), 'Lookups and Calculations'!$F$9)</f>
        <v>1951878.888340465</v>
      </c>
      <c r="H5750" s="12">
        <f t="shared" si="178"/>
        <v>0</v>
      </c>
      <c r="I5750" s="12">
        <f t="shared" si="179"/>
        <v>0</v>
      </c>
      <c r="J5750" s="13">
        <f>(1 - Dashboard!$I$9) * H5750 * Dashboard!$I$8 * 'Lookups and Calculations'!$F$12</f>
        <v>0</v>
      </c>
      <c r="K5750" s="12">
        <f>(1 - Dashboard!$I$11) * I5750 * Dashboard!$I$10 * 'Lookups and Calculations'!$F$12</f>
        <v>0</v>
      </c>
      <c r="L5750" s="12">
        <f>(H5750 - I5750) * Dashboard!$I$13 * (Dashboard!$D$12 / 365) * 'Lookups and Calculations'!$F$12</f>
        <v>0</v>
      </c>
      <c r="M5750" s="3">
        <f>(G5750*2) * Dashboard!$I$13 * (Dashboard!$D$12 / 365) * 'Lookups and Calculations'!$F$12</f>
        <v>1602.0878730267946</v>
      </c>
      <c r="N5750" s="12">
        <f>H5750 * Dashboard!$I$14 * Dashboard!$I$15 * (Dashboard!$D$12 / 365) * 'Lookups and Calculations'!$F$12</f>
        <v>0</v>
      </c>
    </row>
    <row r="5751" spans="1:14" x14ac:dyDescent="0.35">
      <c r="A5751" s="2">
        <v>5750</v>
      </c>
      <c r="B5751" s="11">
        <v>-1.3480613539831552</v>
      </c>
      <c r="C5751" s="11">
        <v>-1.4420182069435976</v>
      </c>
      <c r="D5751" s="3">
        <f>B5751*Dashboard!$D$11*Dashboard!$D$10*SQRT(Dashboard!$D$12/365)</f>
        <v>-334699.05442612217</v>
      </c>
      <c r="E5751" s="3">
        <f>IF(Dashboard!$I$3,C5751*Dashboard!$E$11*Dashboard!$E$10*SQRT(Dashboard!$D$12/365),0)</f>
        <v>-716053.65572300961</v>
      </c>
      <c r="F5751" s="3">
        <f>D5751+IF(Dashboard!$I$3,E5751,0)</f>
        <v>-1050752.7101491317</v>
      </c>
      <c r="G5751" s="3">
        <f>IF(Dashboard!$I$4, ('Lookups and Calculations'!$F$9) / (1 - 'Lookups and Calculations'!$F$10), 'Lookups and Calculations'!$F$9)</f>
        <v>1951878.888340465</v>
      </c>
      <c r="H5751" s="12">
        <f t="shared" si="178"/>
        <v>0</v>
      </c>
      <c r="I5751" s="12">
        <f t="shared" si="179"/>
        <v>0</v>
      </c>
      <c r="J5751" s="13">
        <f>(1 - Dashboard!$I$9) * H5751 * Dashboard!$I$8 * 'Lookups and Calculations'!$F$12</f>
        <v>0</v>
      </c>
      <c r="K5751" s="12">
        <f>(1 - Dashboard!$I$11) * I5751 * Dashboard!$I$10 * 'Lookups and Calculations'!$F$12</f>
        <v>0</v>
      </c>
      <c r="L5751" s="12">
        <f>(H5751 - I5751) * Dashboard!$I$13 * (Dashboard!$D$12 / 365) * 'Lookups and Calculations'!$F$12</f>
        <v>0</v>
      </c>
      <c r="M5751" s="3">
        <f>(G5751*2) * Dashboard!$I$13 * (Dashboard!$D$12 / 365) * 'Lookups and Calculations'!$F$12</f>
        <v>1602.0878730267946</v>
      </c>
      <c r="N5751" s="12">
        <f>H5751 * Dashboard!$I$14 * Dashboard!$I$15 * (Dashboard!$D$12 / 365) * 'Lookups and Calculations'!$F$12</f>
        <v>0</v>
      </c>
    </row>
    <row r="5752" spans="1:14" x14ac:dyDescent="0.35">
      <c r="A5752" s="2">
        <v>5751</v>
      </c>
      <c r="B5752" s="11">
        <v>1.9364167443033865E-2</v>
      </c>
      <c r="C5752" s="11">
        <v>1.9482012584632196</v>
      </c>
      <c r="D5752" s="3">
        <f>B5752*Dashboard!$D$11*Dashboard!$D$10*SQRT(Dashboard!$D$12/365)</f>
        <v>4807.7697011211249</v>
      </c>
      <c r="E5752" s="3">
        <f>IF(Dashboard!$I$3,C5752*Dashboard!$E$11*Dashboard!$E$10*SQRT(Dashboard!$D$12/365),0)</f>
        <v>967405.70021202264</v>
      </c>
      <c r="F5752" s="3">
        <f>D5752+IF(Dashboard!$I$3,E5752,0)</f>
        <v>972213.46991314378</v>
      </c>
      <c r="G5752" s="3">
        <f>IF(Dashboard!$I$4, ('Lookups and Calculations'!$F$9) / (1 - 'Lookups and Calculations'!$F$10), 'Lookups and Calculations'!$F$9)</f>
        <v>1951878.888340465</v>
      </c>
      <c r="H5752" s="12">
        <f t="shared" si="178"/>
        <v>0</v>
      </c>
      <c r="I5752" s="12">
        <f t="shared" si="179"/>
        <v>0</v>
      </c>
      <c r="J5752" s="13">
        <f>(1 - Dashboard!$I$9) * H5752 * Dashboard!$I$8 * 'Lookups and Calculations'!$F$12</f>
        <v>0</v>
      </c>
      <c r="K5752" s="12">
        <f>(1 - Dashboard!$I$11) * I5752 * Dashboard!$I$10 * 'Lookups and Calculations'!$F$12</f>
        <v>0</v>
      </c>
      <c r="L5752" s="12">
        <f>(H5752 - I5752) * Dashboard!$I$13 * (Dashboard!$D$12 / 365) * 'Lookups and Calculations'!$F$12</f>
        <v>0</v>
      </c>
      <c r="M5752" s="3">
        <f>(G5752*2) * Dashboard!$I$13 * (Dashboard!$D$12 / 365) * 'Lookups and Calculations'!$F$12</f>
        <v>1602.0878730267946</v>
      </c>
      <c r="N5752" s="12">
        <f>H5752 * Dashboard!$I$14 * Dashboard!$I$15 * (Dashboard!$D$12 / 365) * 'Lookups and Calculations'!$F$12</f>
        <v>0</v>
      </c>
    </row>
    <row r="5753" spans="1:14" x14ac:dyDescent="0.35">
      <c r="A5753" s="2">
        <v>5752</v>
      </c>
      <c r="B5753" s="11">
        <v>-8.8749045076506564E-2</v>
      </c>
      <c r="C5753" s="11">
        <v>0.70921757560811627</v>
      </c>
      <c r="D5753" s="3">
        <f>B5753*Dashboard!$D$11*Dashboard!$D$10*SQRT(Dashboard!$D$12/365)</f>
        <v>-22034.769693946146</v>
      </c>
      <c r="E5753" s="3">
        <f>IF(Dashboard!$I$3,C5753*Dashboard!$E$11*Dashboard!$E$10*SQRT(Dashboard!$D$12/365),0)</f>
        <v>352171.58512414334</v>
      </c>
      <c r="F5753" s="3">
        <f>D5753+IF(Dashboard!$I$3,E5753,0)</f>
        <v>330136.81543019717</v>
      </c>
      <c r="G5753" s="3">
        <f>IF(Dashboard!$I$4, ('Lookups and Calculations'!$F$9) / (1 - 'Lookups and Calculations'!$F$10), 'Lookups and Calculations'!$F$9)</f>
        <v>1951878.888340465</v>
      </c>
      <c r="H5753" s="12">
        <f t="shared" si="178"/>
        <v>0</v>
      </c>
      <c r="I5753" s="12">
        <f t="shared" si="179"/>
        <v>0</v>
      </c>
      <c r="J5753" s="13">
        <f>(1 - Dashboard!$I$9) * H5753 * Dashboard!$I$8 * 'Lookups and Calculations'!$F$12</f>
        <v>0</v>
      </c>
      <c r="K5753" s="12">
        <f>(1 - Dashboard!$I$11) * I5753 * Dashboard!$I$10 * 'Lookups and Calculations'!$F$12</f>
        <v>0</v>
      </c>
      <c r="L5753" s="12">
        <f>(H5753 - I5753) * Dashboard!$I$13 * (Dashboard!$D$12 / 365) * 'Lookups and Calculations'!$F$12</f>
        <v>0</v>
      </c>
      <c r="M5753" s="3">
        <f>(G5753*2) * Dashboard!$I$13 * (Dashboard!$D$12 / 365) * 'Lookups and Calculations'!$F$12</f>
        <v>1602.0878730267946</v>
      </c>
      <c r="N5753" s="12">
        <f>H5753 * Dashboard!$I$14 * Dashboard!$I$15 * (Dashboard!$D$12 / 365) * 'Lookups and Calculations'!$F$12</f>
        <v>0</v>
      </c>
    </row>
    <row r="5754" spans="1:14" x14ac:dyDescent="0.35">
      <c r="A5754" s="2">
        <v>5753</v>
      </c>
      <c r="B5754" s="11">
        <v>-0.65016553128231569</v>
      </c>
      <c r="C5754" s="11">
        <v>0.11956729853003023</v>
      </c>
      <c r="D5754" s="3">
        <f>B5754*Dashboard!$D$11*Dashboard!$D$10*SQRT(Dashboard!$D$12/365)</f>
        <v>-161424.24667665944</v>
      </c>
      <c r="E5754" s="3">
        <f>IF(Dashboard!$I$3,C5754*Dashboard!$E$11*Dashboard!$E$10*SQRT(Dashboard!$D$12/365),0)</f>
        <v>59372.760208638167</v>
      </c>
      <c r="F5754" s="3">
        <f>D5754+IF(Dashboard!$I$3,E5754,0)</f>
        <v>-102051.48646802128</v>
      </c>
      <c r="G5754" s="3">
        <f>IF(Dashboard!$I$4, ('Lookups and Calculations'!$F$9) / (1 - 'Lookups and Calculations'!$F$10), 'Lookups and Calculations'!$F$9)</f>
        <v>1951878.888340465</v>
      </c>
      <c r="H5754" s="12">
        <f t="shared" si="178"/>
        <v>0</v>
      </c>
      <c r="I5754" s="12">
        <f t="shared" si="179"/>
        <v>0</v>
      </c>
      <c r="J5754" s="13">
        <f>(1 - Dashboard!$I$9) * H5754 * Dashboard!$I$8 * 'Lookups and Calculations'!$F$12</f>
        <v>0</v>
      </c>
      <c r="K5754" s="12">
        <f>(1 - Dashboard!$I$11) * I5754 * Dashboard!$I$10 * 'Lookups and Calculations'!$F$12</f>
        <v>0</v>
      </c>
      <c r="L5754" s="12">
        <f>(H5754 - I5754) * Dashboard!$I$13 * (Dashboard!$D$12 / 365) * 'Lookups and Calculations'!$F$12</f>
        <v>0</v>
      </c>
      <c r="M5754" s="3">
        <f>(G5754*2) * Dashboard!$I$13 * (Dashboard!$D$12 / 365) * 'Lookups and Calculations'!$F$12</f>
        <v>1602.0878730267946</v>
      </c>
      <c r="N5754" s="12">
        <f>H5754 * Dashboard!$I$14 * Dashboard!$I$15 * (Dashboard!$D$12 / 365) * 'Lookups and Calculations'!$F$12</f>
        <v>0</v>
      </c>
    </row>
    <row r="5755" spans="1:14" x14ac:dyDescent="0.35">
      <c r="A5755" s="2">
        <v>5754</v>
      </c>
      <c r="B5755" s="11">
        <v>6.1034797584716804E-2</v>
      </c>
      <c r="C5755" s="11">
        <v>-1.7042151724548447E-2</v>
      </c>
      <c r="D5755" s="3">
        <f>B5755*Dashboard!$D$11*Dashboard!$D$10*SQRT(Dashboard!$D$12/365)</f>
        <v>15153.82736722956</v>
      </c>
      <c r="E5755" s="3">
        <f>IF(Dashboard!$I$3,C5755*Dashboard!$E$11*Dashboard!$E$10*SQRT(Dashboard!$D$12/365),0)</f>
        <v>-8462.511073014779</v>
      </c>
      <c r="F5755" s="3">
        <f>D5755+IF(Dashboard!$I$3,E5755,0)</f>
        <v>6691.316294214781</v>
      </c>
      <c r="G5755" s="3">
        <f>IF(Dashboard!$I$4, ('Lookups and Calculations'!$F$9) / (1 - 'Lookups and Calculations'!$F$10), 'Lookups and Calculations'!$F$9)</f>
        <v>1951878.888340465</v>
      </c>
      <c r="H5755" s="12">
        <f t="shared" si="178"/>
        <v>0</v>
      </c>
      <c r="I5755" s="12">
        <f t="shared" si="179"/>
        <v>0</v>
      </c>
      <c r="J5755" s="13">
        <f>(1 - Dashboard!$I$9) * H5755 * Dashboard!$I$8 * 'Lookups and Calculations'!$F$12</f>
        <v>0</v>
      </c>
      <c r="K5755" s="12">
        <f>(1 - Dashboard!$I$11) * I5755 * Dashboard!$I$10 * 'Lookups and Calculations'!$F$12</f>
        <v>0</v>
      </c>
      <c r="L5755" s="12">
        <f>(H5755 - I5755) * Dashboard!$I$13 * (Dashboard!$D$12 / 365) * 'Lookups and Calculations'!$F$12</f>
        <v>0</v>
      </c>
      <c r="M5755" s="3">
        <f>(G5755*2) * Dashboard!$I$13 * (Dashboard!$D$12 / 365) * 'Lookups and Calculations'!$F$12</f>
        <v>1602.0878730267946</v>
      </c>
      <c r="N5755" s="12">
        <f>H5755 * Dashboard!$I$14 * Dashboard!$I$15 * (Dashboard!$D$12 / 365) * 'Lookups and Calculations'!$F$12</f>
        <v>0</v>
      </c>
    </row>
    <row r="5756" spans="1:14" x14ac:dyDescent="0.35">
      <c r="A5756" s="2">
        <v>5755</v>
      </c>
      <c r="B5756" s="11">
        <v>0.19364509482069189</v>
      </c>
      <c r="C5756" s="11">
        <v>-0.54453045335813333</v>
      </c>
      <c r="D5756" s="3">
        <f>B5756*Dashboard!$D$11*Dashboard!$D$10*SQRT(Dashboard!$D$12/365)</f>
        <v>48078.546231770553</v>
      </c>
      <c r="E5756" s="3">
        <f>IF(Dashboard!$I$3,C5756*Dashboard!$E$11*Dashboard!$E$10*SQRT(Dashboard!$D$12/365),0)</f>
        <v>-270393.96583350492</v>
      </c>
      <c r="F5756" s="3">
        <f>D5756+IF(Dashboard!$I$3,E5756,0)</f>
        <v>-222315.41960173438</v>
      </c>
      <c r="G5756" s="3">
        <f>IF(Dashboard!$I$4, ('Lookups and Calculations'!$F$9) / (1 - 'Lookups and Calculations'!$F$10), 'Lookups and Calculations'!$F$9)</f>
        <v>1951878.888340465</v>
      </c>
      <c r="H5756" s="12">
        <f t="shared" si="178"/>
        <v>0</v>
      </c>
      <c r="I5756" s="12">
        <f t="shared" si="179"/>
        <v>0</v>
      </c>
      <c r="J5756" s="13">
        <f>(1 - Dashboard!$I$9) * H5756 * Dashboard!$I$8 * 'Lookups and Calculations'!$F$12</f>
        <v>0</v>
      </c>
      <c r="K5756" s="12">
        <f>(1 - Dashboard!$I$11) * I5756 * Dashboard!$I$10 * 'Lookups and Calculations'!$F$12</f>
        <v>0</v>
      </c>
      <c r="L5756" s="12">
        <f>(H5756 - I5756) * Dashboard!$I$13 * (Dashboard!$D$12 / 365) * 'Lookups and Calculations'!$F$12</f>
        <v>0</v>
      </c>
      <c r="M5756" s="3">
        <f>(G5756*2) * Dashboard!$I$13 * (Dashboard!$D$12 / 365) * 'Lookups and Calculations'!$F$12</f>
        <v>1602.0878730267946</v>
      </c>
      <c r="N5756" s="12">
        <f>H5756 * Dashboard!$I$14 * Dashboard!$I$15 * (Dashboard!$D$12 / 365) * 'Lookups and Calculations'!$F$12</f>
        <v>0</v>
      </c>
    </row>
    <row r="5757" spans="1:14" x14ac:dyDescent="0.35">
      <c r="A5757" s="2">
        <v>5756</v>
      </c>
      <c r="B5757" s="11">
        <v>-0.1743304583400678</v>
      </c>
      <c r="C5757" s="11">
        <v>0.24127448564653498</v>
      </c>
      <c r="D5757" s="3">
        <f>B5757*Dashboard!$D$11*Dashboard!$D$10*SQRT(Dashboard!$D$12/365)</f>
        <v>-43283.074165496968</v>
      </c>
      <c r="E5757" s="3">
        <f>IF(Dashboard!$I$3,C5757*Dashboard!$E$11*Dashboard!$E$10*SQRT(Dashboard!$D$12/365),0)</f>
        <v>119808.11105434793</v>
      </c>
      <c r="F5757" s="3">
        <f>D5757+IF(Dashboard!$I$3,E5757,0)</f>
        <v>76525.036888850969</v>
      </c>
      <c r="G5757" s="3">
        <f>IF(Dashboard!$I$4, ('Lookups and Calculations'!$F$9) / (1 - 'Lookups and Calculations'!$F$10), 'Lookups and Calculations'!$F$9)</f>
        <v>1951878.888340465</v>
      </c>
      <c r="H5757" s="12">
        <f t="shared" si="178"/>
        <v>0</v>
      </c>
      <c r="I5757" s="12">
        <f t="shared" si="179"/>
        <v>0</v>
      </c>
      <c r="J5757" s="13">
        <f>(1 - Dashboard!$I$9) * H5757 * Dashboard!$I$8 * 'Lookups and Calculations'!$F$12</f>
        <v>0</v>
      </c>
      <c r="K5757" s="12">
        <f>(1 - Dashboard!$I$11) * I5757 * Dashboard!$I$10 * 'Lookups and Calculations'!$F$12</f>
        <v>0</v>
      </c>
      <c r="L5757" s="12">
        <f>(H5757 - I5757) * Dashboard!$I$13 * (Dashboard!$D$12 / 365) * 'Lookups and Calculations'!$F$12</f>
        <v>0</v>
      </c>
      <c r="M5757" s="3">
        <f>(G5757*2) * Dashboard!$I$13 * (Dashboard!$D$12 / 365) * 'Lookups and Calculations'!$F$12</f>
        <v>1602.0878730267946</v>
      </c>
      <c r="N5757" s="12">
        <f>H5757 * Dashboard!$I$14 * Dashboard!$I$15 * (Dashboard!$D$12 / 365) * 'Lookups and Calculations'!$F$12</f>
        <v>0</v>
      </c>
    </row>
    <row r="5758" spans="1:14" x14ac:dyDescent="0.35">
      <c r="A5758" s="2">
        <v>5757</v>
      </c>
      <c r="B5758" s="11">
        <v>-1.5911175940964257</v>
      </c>
      <c r="C5758" s="11">
        <v>0.67380303601027614</v>
      </c>
      <c r="D5758" s="3">
        <f>B5758*Dashboard!$D$11*Dashboard!$D$10*SQRT(Dashboard!$D$12/365)</f>
        <v>-395045.48709991021</v>
      </c>
      <c r="E5758" s="3">
        <f>IF(Dashboard!$I$3,C5758*Dashboard!$E$11*Dashboard!$E$10*SQRT(Dashboard!$D$12/365),0)</f>
        <v>334586.01621615479</v>
      </c>
      <c r="F5758" s="3">
        <f>D5758+IF(Dashboard!$I$3,E5758,0)</f>
        <v>-60459.470883755421</v>
      </c>
      <c r="G5758" s="3">
        <f>IF(Dashboard!$I$4, ('Lookups and Calculations'!$F$9) / (1 - 'Lookups and Calculations'!$F$10), 'Lookups and Calculations'!$F$9)</f>
        <v>1951878.888340465</v>
      </c>
      <c r="H5758" s="12">
        <f t="shared" si="178"/>
        <v>0</v>
      </c>
      <c r="I5758" s="12">
        <f t="shared" si="179"/>
        <v>0</v>
      </c>
      <c r="J5758" s="13">
        <f>(1 - Dashboard!$I$9) * H5758 * Dashboard!$I$8 * 'Lookups and Calculations'!$F$12</f>
        <v>0</v>
      </c>
      <c r="K5758" s="12">
        <f>(1 - Dashboard!$I$11) * I5758 * Dashboard!$I$10 * 'Lookups and Calculations'!$F$12</f>
        <v>0</v>
      </c>
      <c r="L5758" s="12">
        <f>(H5758 - I5758) * Dashboard!$I$13 * (Dashboard!$D$12 / 365) * 'Lookups and Calculations'!$F$12</f>
        <v>0</v>
      </c>
      <c r="M5758" s="3">
        <f>(G5758*2) * Dashboard!$I$13 * (Dashboard!$D$12 / 365) * 'Lookups and Calculations'!$F$12</f>
        <v>1602.0878730267946</v>
      </c>
      <c r="N5758" s="12">
        <f>H5758 * Dashboard!$I$14 * Dashboard!$I$15 * (Dashboard!$D$12 / 365) * 'Lookups and Calculations'!$F$12</f>
        <v>0</v>
      </c>
    </row>
    <row r="5759" spans="1:14" x14ac:dyDescent="0.35">
      <c r="A5759" s="2">
        <v>5758</v>
      </c>
      <c r="B5759" s="11">
        <v>0.32967164906813762</v>
      </c>
      <c r="C5759" s="11">
        <v>0.11152258901148711</v>
      </c>
      <c r="D5759" s="3">
        <f>B5759*Dashboard!$D$11*Dashboard!$D$10*SQRT(Dashboard!$D$12/365)</f>
        <v>81851.4594222132</v>
      </c>
      <c r="E5759" s="3">
        <f>IF(Dashboard!$I$3,C5759*Dashboard!$E$11*Dashboard!$E$10*SQRT(Dashboard!$D$12/365),0)</f>
        <v>55378.050826853076</v>
      </c>
      <c r="F5759" s="3">
        <f>D5759+IF(Dashboard!$I$3,E5759,0)</f>
        <v>137229.51024906628</v>
      </c>
      <c r="G5759" s="3">
        <f>IF(Dashboard!$I$4, ('Lookups and Calculations'!$F$9) / (1 - 'Lookups and Calculations'!$F$10), 'Lookups and Calculations'!$F$9)</f>
        <v>1951878.888340465</v>
      </c>
      <c r="H5759" s="12">
        <f t="shared" si="178"/>
        <v>0</v>
      </c>
      <c r="I5759" s="12">
        <f t="shared" si="179"/>
        <v>0</v>
      </c>
      <c r="J5759" s="13">
        <f>(1 - Dashboard!$I$9) * H5759 * Dashboard!$I$8 * 'Lookups and Calculations'!$F$12</f>
        <v>0</v>
      </c>
      <c r="K5759" s="12">
        <f>(1 - Dashboard!$I$11) * I5759 * Dashboard!$I$10 * 'Lookups and Calculations'!$F$12</f>
        <v>0</v>
      </c>
      <c r="L5759" s="12">
        <f>(H5759 - I5759) * Dashboard!$I$13 * (Dashboard!$D$12 / 365) * 'Lookups and Calculations'!$F$12</f>
        <v>0</v>
      </c>
      <c r="M5759" s="3">
        <f>(G5759*2) * Dashboard!$I$13 * (Dashboard!$D$12 / 365) * 'Lookups and Calculations'!$F$12</f>
        <v>1602.0878730267946</v>
      </c>
      <c r="N5759" s="12">
        <f>H5759 * Dashboard!$I$14 * Dashboard!$I$15 * (Dashboard!$D$12 / 365) * 'Lookups and Calculations'!$F$12</f>
        <v>0</v>
      </c>
    </row>
    <row r="5760" spans="1:14" x14ac:dyDescent="0.35">
      <c r="A5760" s="2">
        <v>5759</v>
      </c>
      <c r="B5760" s="11">
        <v>0.93852456982494548</v>
      </c>
      <c r="C5760" s="11">
        <v>0.98148757658674723</v>
      </c>
      <c r="D5760" s="3">
        <f>B5760*Dashboard!$D$11*Dashboard!$D$10*SQRT(Dashboard!$D$12/365)</f>
        <v>233018.53817553871</v>
      </c>
      <c r="E5760" s="3">
        <f>IF(Dashboard!$I$3,C5760*Dashboard!$E$11*Dashboard!$E$10*SQRT(Dashboard!$D$12/365),0)</f>
        <v>487370.93878395576</v>
      </c>
      <c r="F5760" s="3">
        <f>D5760+IF(Dashboard!$I$3,E5760,0)</f>
        <v>720389.47695949441</v>
      </c>
      <c r="G5760" s="3">
        <f>IF(Dashboard!$I$4, ('Lookups and Calculations'!$F$9) / (1 - 'Lookups and Calculations'!$F$10), 'Lookups and Calculations'!$F$9)</f>
        <v>1951878.888340465</v>
      </c>
      <c r="H5760" s="12">
        <f t="shared" si="178"/>
        <v>0</v>
      </c>
      <c r="I5760" s="12">
        <f t="shared" si="179"/>
        <v>0</v>
      </c>
      <c r="J5760" s="13">
        <f>(1 - Dashboard!$I$9) * H5760 * Dashboard!$I$8 * 'Lookups and Calculations'!$F$12</f>
        <v>0</v>
      </c>
      <c r="K5760" s="12">
        <f>(1 - Dashboard!$I$11) * I5760 * Dashboard!$I$10 * 'Lookups and Calculations'!$F$12</f>
        <v>0</v>
      </c>
      <c r="L5760" s="12">
        <f>(H5760 - I5760) * Dashboard!$I$13 * (Dashboard!$D$12 / 365) * 'Lookups and Calculations'!$F$12</f>
        <v>0</v>
      </c>
      <c r="M5760" s="3">
        <f>(G5760*2) * Dashboard!$I$13 * (Dashboard!$D$12 / 365) * 'Lookups and Calculations'!$F$12</f>
        <v>1602.0878730267946</v>
      </c>
      <c r="N5760" s="12">
        <f>H5760 * Dashboard!$I$14 * Dashboard!$I$15 * (Dashboard!$D$12 / 365) * 'Lookups and Calculations'!$F$12</f>
        <v>0</v>
      </c>
    </row>
    <row r="5761" spans="1:14" x14ac:dyDescent="0.35">
      <c r="A5761" s="2">
        <v>5760</v>
      </c>
      <c r="B5761" s="11">
        <v>-0.18928571129782942</v>
      </c>
      <c r="C5761" s="11">
        <v>-0.71770607358338689</v>
      </c>
      <c r="D5761" s="3">
        <f>B5761*Dashboard!$D$11*Dashboard!$D$10*SQRT(Dashboard!$D$12/365)</f>
        <v>-46996.190789511413</v>
      </c>
      <c r="E5761" s="3">
        <f>IF(Dashboard!$I$3,C5761*Dashboard!$E$11*Dashboard!$E$10*SQRT(Dashboard!$D$12/365),0)</f>
        <v>-356386.66366997728</v>
      </c>
      <c r="F5761" s="3">
        <f>D5761+IF(Dashboard!$I$3,E5761,0)</f>
        <v>-403382.85445948871</v>
      </c>
      <c r="G5761" s="3">
        <f>IF(Dashboard!$I$4, ('Lookups and Calculations'!$F$9) / (1 - 'Lookups and Calculations'!$F$10), 'Lookups and Calculations'!$F$9)</f>
        <v>1951878.888340465</v>
      </c>
      <c r="H5761" s="12">
        <f t="shared" si="178"/>
        <v>0</v>
      </c>
      <c r="I5761" s="12">
        <f t="shared" si="179"/>
        <v>0</v>
      </c>
      <c r="J5761" s="13">
        <f>(1 - Dashboard!$I$9) * H5761 * Dashboard!$I$8 * 'Lookups and Calculations'!$F$12</f>
        <v>0</v>
      </c>
      <c r="K5761" s="12">
        <f>(1 - Dashboard!$I$11) * I5761 * Dashboard!$I$10 * 'Lookups and Calculations'!$F$12</f>
        <v>0</v>
      </c>
      <c r="L5761" s="12">
        <f>(H5761 - I5761) * Dashboard!$I$13 * (Dashboard!$D$12 / 365) * 'Lookups and Calculations'!$F$12</f>
        <v>0</v>
      </c>
      <c r="M5761" s="3">
        <f>(G5761*2) * Dashboard!$I$13 * (Dashboard!$D$12 / 365) * 'Lookups and Calculations'!$F$12</f>
        <v>1602.0878730267946</v>
      </c>
      <c r="N5761" s="12">
        <f>H5761 * Dashboard!$I$14 * Dashboard!$I$15 * (Dashboard!$D$12 / 365) * 'Lookups and Calculations'!$F$12</f>
        <v>0</v>
      </c>
    </row>
    <row r="5762" spans="1:14" x14ac:dyDescent="0.35">
      <c r="A5762" s="2">
        <v>5761</v>
      </c>
      <c r="B5762" s="11">
        <v>0.71199061171280775</v>
      </c>
      <c r="C5762" s="11">
        <v>-0.69451806149070461</v>
      </c>
      <c r="D5762" s="3">
        <f>B5762*Dashboard!$D$11*Dashboard!$D$10*SQRT(Dashboard!$D$12/365)</f>
        <v>176774.28686493656</v>
      </c>
      <c r="E5762" s="3">
        <f>IF(Dashboard!$I$3,C5762*Dashboard!$E$11*Dashboard!$E$10*SQRT(Dashboard!$D$12/365),0)</f>
        <v>-344872.34245824523</v>
      </c>
      <c r="F5762" s="3">
        <f>D5762+IF(Dashboard!$I$3,E5762,0)</f>
        <v>-168098.05559330867</v>
      </c>
      <c r="G5762" s="3">
        <f>IF(Dashboard!$I$4, ('Lookups and Calculations'!$F$9) / (1 - 'Lookups and Calculations'!$F$10), 'Lookups and Calculations'!$F$9)</f>
        <v>1951878.888340465</v>
      </c>
      <c r="H5762" s="12">
        <f t="shared" si="178"/>
        <v>0</v>
      </c>
      <c r="I5762" s="12">
        <f t="shared" si="179"/>
        <v>0</v>
      </c>
      <c r="J5762" s="13">
        <f>(1 - Dashboard!$I$9) * H5762 * Dashboard!$I$8 * 'Lookups and Calculations'!$F$12</f>
        <v>0</v>
      </c>
      <c r="K5762" s="12">
        <f>(1 - Dashboard!$I$11) * I5762 * Dashboard!$I$10 * 'Lookups and Calculations'!$F$12</f>
        <v>0</v>
      </c>
      <c r="L5762" s="12">
        <f>(H5762 - I5762) * Dashboard!$I$13 * (Dashboard!$D$12 / 365) * 'Lookups and Calculations'!$F$12</f>
        <v>0</v>
      </c>
      <c r="M5762" s="3">
        <f>(G5762*2) * Dashboard!$I$13 * (Dashboard!$D$12 / 365) * 'Lookups and Calculations'!$F$12</f>
        <v>1602.0878730267946</v>
      </c>
      <c r="N5762" s="12">
        <f>H5762 * Dashboard!$I$14 * Dashboard!$I$15 * (Dashboard!$D$12 / 365) * 'Lookups and Calculations'!$F$12</f>
        <v>0</v>
      </c>
    </row>
    <row r="5763" spans="1:14" x14ac:dyDescent="0.35">
      <c r="A5763" s="2">
        <v>5762</v>
      </c>
      <c r="B5763" s="11">
        <v>0.88542346241888303</v>
      </c>
      <c r="C5763" s="11">
        <v>5.4318562561413474E-3</v>
      </c>
      <c r="D5763" s="3">
        <f>B5763*Dashboard!$D$11*Dashboard!$D$10*SQRT(Dashboard!$D$12/365)</f>
        <v>219834.5014213695</v>
      </c>
      <c r="E5763" s="3">
        <f>IF(Dashboard!$I$3,C5763*Dashboard!$E$11*Dashboard!$E$10*SQRT(Dashboard!$D$12/365),0)</f>
        <v>2697.2617341745149</v>
      </c>
      <c r="F5763" s="3">
        <f>D5763+IF(Dashboard!$I$3,E5763,0)</f>
        <v>222531.763155544</v>
      </c>
      <c r="G5763" s="3">
        <f>IF(Dashboard!$I$4, ('Lookups and Calculations'!$F$9) / (1 - 'Lookups and Calculations'!$F$10), 'Lookups and Calculations'!$F$9)</f>
        <v>1951878.888340465</v>
      </c>
      <c r="H5763" s="12">
        <f t="shared" ref="H5763:H5826" si="180">MAX(0,F5763-G5763)</f>
        <v>0</v>
      </c>
      <c r="I5763" s="12">
        <f t="shared" ref="I5763:I5826" si="181">MAX(0,-F5763-G5763)</f>
        <v>0</v>
      </c>
      <c r="J5763" s="13">
        <f>(1 - Dashboard!$I$9) * H5763 * Dashboard!$I$8 * 'Lookups and Calculations'!$F$12</f>
        <v>0</v>
      </c>
      <c r="K5763" s="12">
        <f>(1 - Dashboard!$I$11) * I5763 * Dashboard!$I$10 * 'Lookups and Calculations'!$F$12</f>
        <v>0</v>
      </c>
      <c r="L5763" s="12">
        <f>(H5763 - I5763) * Dashboard!$I$13 * (Dashboard!$D$12 / 365) * 'Lookups and Calculations'!$F$12</f>
        <v>0</v>
      </c>
      <c r="M5763" s="3">
        <f>(G5763*2) * Dashboard!$I$13 * (Dashboard!$D$12 / 365) * 'Lookups and Calculations'!$F$12</f>
        <v>1602.0878730267946</v>
      </c>
      <c r="N5763" s="12">
        <f>H5763 * Dashboard!$I$14 * Dashboard!$I$15 * (Dashboard!$D$12 / 365) * 'Lookups and Calculations'!$F$12</f>
        <v>0</v>
      </c>
    </row>
    <row r="5764" spans="1:14" x14ac:dyDescent="0.35">
      <c r="A5764" s="2">
        <v>5763</v>
      </c>
      <c r="B5764" s="11">
        <v>1.5036612388671795</v>
      </c>
      <c r="C5764" s="11">
        <v>-1.4684331277735618</v>
      </c>
      <c r="D5764" s="3">
        <f>B5764*Dashboard!$D$11*Dashboard!$D$10*SQRT(Dashboard!$D$12/365)</f>
        <v>373331.66872488288</v>
      </c>
      <c r="E5764" s="3">
        <f>IF(Dashboard!$I$3,C5764*Dashboard!$E$11*Dashboard!$E$10*SQRT(Dashboard!$D$12/365),0)</f>
        <v>-729170.3421385159</v>
      </c>
      <c r="F5764" s="3">
        <f>D5764+IF(Dashboard!$I$3,E5764,0)</f>
        <v>-355838.67341363302</v>
      </c>
      <c r="G5764" s="3">
        <f>IF(Dashboard!$I$4, ('Lookups and Calculations'!$F$9) / (1 - 'Lookups and Calculations'!$F$10), 'Lookups and Calculations'!$F$9)</f>
        <v>1951878.888340465</v>
      </c>
      <c r="H5764" s="12">
        <f t="shared" si="180"/>
        <v>0</v>
      </c>
      <c r="I5764" s="12">
        <f t="shared" si="181"/>
        <v>0</v>
      </c>
      <c r="J5764" s="13">
        <f>(1 - Dashboard!$I$9) * H5764 * Dashboard!$I$8 * 'Lookups and Calculations'!$F$12</f>
        <v>0</v>
      </c>
      <c r="K5764" s="12">
        <f>(1 - Dashboard!$I$11) * I5764 * Dashboard!$I$10 * 'Lookups and Calculations'!$F$12</f>
        <v>0</v>
      </c>
      <c r="L5764" s="12">
        <f>(H5764 - I5764) * Dashboard!$I$13 * (Dashboard!$D$12 / 365) * 'Lookups and Calculations'!$F$12</f>
        <v>0</v>
      </c>
      <c r="M5764" s="3">
        <f>(G5764*2) * Dashboard!$I$13 * (Dashboard!$D$12 / 365) * 'Lookups and Calculations'!$F$12</f>
        <v>1602.0878730267946</v>
      </c>
      <c r="N5764" s="12">
        <f>H5764 * Dashboard!$I$14 * Dashboard!$I$15 * (Dashboard!$D$12 / 365) * 'Lookups and Calculations'!$F$12</f>
        <v>0</v>
      </c>
    </row>
    <row r="5765" spans="1:14" x14ac:dyDescent="0.35">
      <c r="A5765" s="2">
        <v>5764</v>
      </c>
      <c r="B5765" s="11">
        <v>0.12828751761006132</v>
      </c>
      <c r="C5765" s="11">
        <v>1.137402314765384</v>
      </c>
      <c r="D5765" s="3">
        <f>B5765*Dashboard!$D$11*Dashboard!$D$10*SQRT(Dashboard!$D$12/365)</f>
        <v>31851.45150248002</v>
      </c>
      <c r="E5765" s="3">
        <f>IF(Dashboard!$I$3,C5765*Dashboard!$E$11*Dashboard!$E$10*SQRT(Dashboard!$D$12/365),0)</f>
        <v>564792.51204587752</v>
      </c>
      <c r="F5765" s="3">
        <f>D5765+IF(Dashboard!$I$3,E5765,0)</f>
        <v>596643.9635483576</v>
      </c>
      <c r="G5765" s="3">
        <f>IF(Dashboard!$I$4, ('Lookups and Calculations'!$F$9) / (1 - 'Lookups and Calculations'!$F$10), 'Lookups and Calculations'!$F$9)</f>
        <v>1951878.888340465</v>
      </c>
      <c r="H5765" s="12">
        <f t="shared" si="180"/>
        <v>0</v>
      </c>
      <c r="I5765" s="12">
        <f t="shared" si="181"/>
        <v>0</v>
      </c>
      <c r="J5765" s="13">
        <f>(1 - Dashboard!$I$9) * H5765 * Dashboard!$I$8 * 'Lookups and Calculations'!$F$12</f>
        <v>0</v>
      </c>
      <c r="K5765" s="12">
        <f>(1 - Dashboard!$I$11) * I5765 * Dashboard!$I$10 * 'Lookups and Calculations'!$F$12</f>
        <v>0</v>
      </c>
      <c r="L5765" s="12">
        <f>(H5765 - I5765) * Dashboard!$I$13 * (Dashboard!$D$12 / 365) * 'Lookups and Calculations'!$F$12</f>
        <v>0</v>
      </c>
      <c r="M5765" s="3">
        <f>(G5765*2) * Dashboard!$I$13 * (Dashboard!$D$12 / 365) * 'Lookups and Calculations'!$F$12</f>
        <v>1602.0878730267946</v>
      </c>
      <c r="N5765" s="12">
        <f>H5765 * Dashboard!$I$14 * Dashboard!$I$15 * (Dashboard!$D$12 / 365) * 'Lookups and Calculations'!$F$12</f>
        <v>0</v>
      </c>
    </row>
    <row r="5766" spans="1:14" x14ac:dyDescent="0.35">
      <c r="A5766" s="2">
        <v>5765</v>
      </c>
      <c r="B5766" s="11">
        <v>-0.49090377652265882</v>
      </c>
      <c r="C5766" s="11">
        <v>0.5863280331934303</v>
      </c>
      <c r="D5766" s="3">
        <f>B5766*Dashboard!$D$11*Dashboard!$D$10*SQRT(Dashboard!$D$12/365)</f>
        <v>-121882.45685618797</v>
      </c>
      <c r="E5766" s="3">
        <f>IF(Dashboard!$I$3,C5766*Dashboard!$E$11*Dashboard!$E$10*SQRT(Dashboard!$D$12/365),0)</f>
        <v>291149.11975411657</v>
      </c>
      <c r="F5766" s="3">
        <f>D5766+IF(Dashboard!$I$3,E5766,0)</f>
        <v>169266.66289792862</v>
      </c>
      <c r="G5766" s="3">
        <f>IF(Dashboard!$I$4, ('Lookups and Calculations'!$F$9) / (1 - 'Lookups and Calculations'!$F$10), 'Lookups and Calculations'!$F$9)</f>
        <v>1951878.888340465</v>
      </c>
      <c r="H5766" s="12">
        <f t="shared" si="180"/>
        <v>0</v>
      </c>
      <c r="I5766" s="12">
        <f t="shared" si="181"/>
        <v>0</v>
      </c>
      <c r="J5766" s="13">
        <f>(1 - Dashboard!$I$9) * H5766 * Dashboard!$I$8 * 'Lookups and Calculations'!$F$12</f>
        <v>0</v>
      </c>
      <c r="K5766" s="12">
        <f>(1 - Dashboard!$I$11) * I5766 * Dashboard!$I$10 * 'Lookups and Calculations'!$F$12</f>
        <v>0</v>
      </c>
      <c r="L5766" s="12">
        <f>(H5766 - I5766) * Dashboard!$I$13 * (Dashboard!$D$12 / 365) * 'Lookups and Calculations'!$F$12</f>
        <v>0</v>
      </c>
      <c r="M5766" s="3">
        <f>(G5766*2) * Dashboard!$I$13 * (Dashboard!$D$12 / 365) * 'Lookups and Calculations'!$F$12</f>
        <v>1602.0878730267946</v>
      </c>
      <c r="N5766" s="12">
        <f>H5766 * Dashboard!$I$14 * Dashboard!$I$15 * (Dashboard!$D$12 / 365) * 'Lookups and Calculations'!$F$12</f>
        <v>0</v>
      </c>
    </row>
    <row r="5767" spans="1:14" x14ac:dyDescent="0.35">
      <c r="A5767" s="2">
        <v>5766</v>
      </c>
      <c r="B5767" s="11">
        <v>-6.9425363362687429E-3</v>
      </c>
      <c r="C5767" s="11">
        <v>0.23670240557801342</v>
      </c>
      <c r="D5767" s="3">
        <f>B5767*Dashboard!$D$11*Dashboard!$D$10*SQRT(Dashboard!$D$12/365)</f>
        <v>-1723.7051861195762</v>
      </c>
      <c r="E5767" s="3">
        <f>IF(Dashboard!$I$3,C5767*Dashboard!$E$11*Dashboard!$E$10*SQRT(Dashboard!$D$12/365),0)</f>
        <v>117537.78282162594</v>
      </c>
      <c r="F5767" s="3">
        <f>D5767+IF(Dashboard!$I$3,E5767,0)</f>
        <v>115814.07763550636</v>
      </c>
      <c r="G5767" s="3">
        <f>IF(Dashboard!$I$4, ('Lookups and Calculations'!$F$9) / (1 - 'Lookups and Calculations'!$F$10), 'Lookups and Calculations'!$F$9)</f>
        <v>1951878.888340465</v>
      </c>
      <c r="H5767" s="12">
        <f t="shared" si="180"/>
        <v>0</v>
      </c>
      <c r="I5767" s="12">
        <f t="shared" si="181"/>
        <v>0</v>
      </c>
      <c r="J5767" s="13">
        <f>(1 - Dashboard!$I$9) * H5767 * Dashboard!$I$8 * 'Lookups and Calculations'!$F$12</f>
        <v>0</v>
      </c>
      <c r="K5767" s="12">
        <f>(1 - Dashboard!$I$11) * I5767 * Dashboard!$I$10 * 'Lookups and Calculations'!$F$12</f>
        <v>0</v>
      </c>
      <c r="L5767" s="12">
        <f>(H5767 - I5767) * Dashboard!$I$13 * (Dashboard!$D$12 / 365) * 'Lookups and Calculations'!$F$12</f>
        <v>0</v>
      </c>
      <c r="M5767" s="3">
        <f>(G5767*2) * Dashboard!$I$13 * (Dashboard!$D$12 / 365) * 'Lookups and Calculations'!$F$12</f>
        <v>1602.0878730267946</v>
      </c>
      <c r="N5767" s="12">
        <f>H5767 * Dashboard!$I$14 * Dashboard!$I$15 * (Dashboard!$D$12 / 365) * 'Lookups and Calculations'!$F$12</f>
        <v>0</v>
      </c>
    </row>
    <row r="5768" spans="1:14" x14ac:dyDescent="0.35">
      <c r="A5768" s="2">
        <v>5767</v>
      </c>
      <c r="B5768" s="11">
        <v>0.5786288597347875</v>
      </c>
      <c r="C5768" s="11">
        <v>-1.7623661164276681</v>
      </c>
      <c r="D5768" s="3">
        <f>B5768*Dashboard!$D$11*Dashboard!$D$10*SQRT(Dashboard!$D$12/365)</f>
        <v>143662.9954895351</v>
      </c>
      <c r="E5768" s="3">
        <f>IF(Dashboard!$I$3,C5768*Dashboard!$E$11*Dashboard!$E$10*SQRT(Dashboard!$D$12/365),0)</f>
        <v>-875126.74549729482</v>
      </c>
      <c r="F5768" s="3">
        <f>D5768+IF(Dashboard!$I$3,E5768,0)</f>
        <v>-731463.75000775978</v>
      </c>
      <c r="G5768" s="3">
        <f>IF(Dashboard!$I$4, ('Lookups and Calculations'!$F$9) / (1 - 'Lookups and Calculations'!$F$10), 'Lookups and Calculations'!$F$9)</f>
        <v>1951878.888340465</v>
      </c>
      <c r="H5768" s="12">
        <f t="shared" si="180"/>
        <v>0</v>
      </c>
      <c r="I5768" s="12">
        <f t="shared" si="181"/>
        <v>0</v>
      </c>
      <c r="J5768" s="13">
        <f>(1 - Dashboard!$I$9) * H5768 * Dashboard!$I$8 * 'Lookups and Calculations'!$F$12</f>
        <v>0</v>
      </c>
      <c r="K5768" s="12">
        <f>(1 - Dashboard!$I$11) * I5768 * Dashboard!$I$10 * 'Lookups and Calculations'!$F$12</f>
        <v>0</v>
      </c>
      <c r="L5768" s="12">
        <f>(H5768 - I5768) * Dashboard!$I$13 * (Dashboard!$D$12 / 365) * 'Lookups and Calculations'!$F$12</f>
        <v>0</v>
      </c>
      <c r="M5768" s="3">
        <f>(G5768*2) * Dashboard!$I$13 * (Dashboard!$D$12 / 365) * 'Lookups and Calculations'!$F$12</f>
        <v>1602.0878730267946</v>
      </c>
      <c r="N5768" s="12">
        <f>H5768 * Dashboard!$I$14 * Dashboard!$I$15 * (Dashboard!$D$12 / 365) * 'Lookups and Calculations'!$F$12</f>
        <v>0</v>
      </c>
    </row>
    <row r="5769" spans="1:14" x14ac:dyDescent="0.35">
      <c r="A5769" s="2">
        <v>5768</v>
      </c>
      <c r="B5769" s="11">
        <v>-0.92015346916658758</v>
      </c>
      <c r="C5769" s="11">
        <v>1.2479705157923919</v>
      </c>
      <c r="D5769" s="3">
        <f>B5769*Dashboard!$D$11*Dashboard!$D$10*SQRT(Dashboard!$D$12/365)</f>
        <v>-228457.32885004955</v>
      </c>
      <c r="E5769" s="3">
        <f>IF(Dashboard!$I$3,C5769*Dashboard!$E$11*Dashboard!$E$10*SQRT(Dashboard!$D$12/365),0)</f>
        <v>619696.64860315085</v>
      </c>
      <c r="F5769" s="3">
        <f>D5769+IF(Dashboard!$I$3,E5769,0)</f>
        <v>391239.31975310133</v>
      </c>
      <c r="G5769" s="3">
        <f>IF(Dashboard!$I$4, ('Lookups and Calculations'!$F$9) / (1 - 'Lookups and Calculations'!$F$10), 'Lookups and Calculations'!$F$9)</f>
        <v>1951878.888340465</v>
      </c>
      <c r="H5769" s="12">
        <f t="shared" si="180"/>
        <v>0</v>
      </c>
      <c r="I5769" s="12">
        <f t="shared" si="181"/>
        <v>0</v>
      </c>
      <c r="J5769" s="13">
        <f>(1 - Dashboard!$I$9) * H5769 * Dashboard!$I$8 * 'Lookups and Calculations'!$F$12</f>
        <v>0</v>
      </c>
      <c r="K5769" s="12">
        <f>(1 - Dashboard!$I$11) * I5769 * Dashboard!$I$10 * 'Lookups and Calculations'!$F$12</f>
        <v>0</v>
      </c>
      <c r="L5769" s="12">
        <f>(H5769 - I5769) * Dashboard!$I$13 * (Dashboard!$D$12 / 365) * 'Lookups and Calculations'!$F$12</f>
        <v>0</v>
      </c>
      <c r="M5769" s="3">
        <f>(G5769*2) * Dashboard!$I$13 * (Dashboard!$D$12 / 365) * 'Lookups and Calculations'!$F$12</f>
        <v>1602.0878730267946</v>
      </c>
      <c r="N5769" s="12">
        <f>H5769 * Dashboard!$I$14 * Dashboard!$I$15 * (Dashboard!$D$12 / 365) * 'Lookups and Calculations'!$F$12</f>
        <v>0</v>
      </c>
    </row>
    <row r="5770" spans="1:14" x14ac:dyDescent="0.35">
      <c r="A5770" s="2">
        <v>5769</v>
      </c>
      <c r="B5770" s="11">
        <v>-1.8466442761264474</v>
      </c>
      <c r="C5770" s="11">
        <v>0.53097673075633245</v>
      </c>
      <c r="D5770" s="3">
        <f>B5770*Dashboard!$D$11*Dashboard!$D$10*SQRT(Dashboard!$D$12/365)</f>
        <v>-458488.1031228315</v>
      </c>
      <c r="E5770" s="3">
        <f>IF(Dashboard!$I$3,C5770*Dashboard!$E$11*Dashboard!$E$10*SQRT(Dashboard!$D$12/365),0)</f>
        <v>263663.68145086488</v>
      </c>
      <c r="F5770" s="3">
        <f>D5770+IF(Dashboard!$I$3,E5770,0)</f>
        <v>-194824.42167196661</v>
      </c>
      <c r="G5770" s="3">
        <f>IF(Dashboard!$I$4, ('Lookups and Calculations'!$F$9) / (1 - 'Lookups and Calculations'!$F$10), 'Lookups and Calculations'!$F$9)</f>
        <v>1951878.888340465</v>
      </c>
      <c r="H5770" s="12">
        <f t="shared" si="180"/>
        <v>0</v>
      </c>
      <c r="I5770" s="12">
        <f t="shared" si="181"/>
        <v>0</v>
      </c>
      <c r="J5770" s="13">
        <f>(1 - Dashboard!$I$9) * H5770 * Dashboard!$I$8 * 'Lookups and Calculations'!$F$12</f>
        <v>0</v>
      </c>
      <c r="K5770" s="12">
        <f>(1 - Dashboard!$I$11) * I5770 * Dashboard!$I$10 * 'Lookups and Calculations'!$F$12</f>
        <v>0</v>
      </c>
      <c r="L5770" s="12">
        <f>(H5770 - I5770) * Dashboard!$I$13 * (Dashboard!$D$12 / 365) * 'Lookups and Calculations'!$F$12</f>
        <v>0</v>
      </c>
      <c r="M5770" s="3">
        <f>(G5770*2) * Dashboard!$I$13 * (Dashboard!$D$12 / 365) * 'Lookups and Calculations'!$F$12</f>
        <v>1602.0878730267946</v>
      </c>
      <c r="N5770" s="12">
        <f>H5770 * Dashboard!$I$14 * Dashboard!$I$15 * (Dashboard!$D$12 / 365) * 'Lookups and Calculations'!$F$12</f>
        <v>0</v>
      </c>
    </row>
    <row r="5771" spans="1:14" x14ac:dyDescent="0.35">
      <c r="A5771" s="2">
        <v>5770</v>
      </c>
      <c r="B5771" s="11">
        <v>0.31785054038506327</v>
      </c>
      <c r="C5771" s="11">
        <v>-3.1524863361990763E-3</v>
      </c>
      <c r="D5771" s="3">
        <f>B5771*Dashboard!$D$11*Dashboard!$D$10*SQRT(Dashboard!$D$12/365)</f>
        <v>78916.493675436941</v>
      </c>
      <c r="E5771" s="3">
        <f>IF(Dashboard!$I$3,C5771*Dashboard!$E$11*Dashboard!$E$10*SQRT(Dashboard!$D$12/365),0)</f>
        <v>-1565.4097533461158</v>
      </c>
      <c r="F5771" s="3">
        <f>D5771+IF(Dashboard!$I$3,E5771,0)</f>
        <v>77351.083922090824</v>
      </c>
      <c r="G5771" s="3">
        <f>IF(Dashboard!$I$4, ('Lookups and Calculations'!$F$9) / (1 - 'Lookups and Calculations'!$F$10), 'Lookups and Calculations'!$F$9)</f>
        <v>1951878.888340465</v>
      </c>
      <c r="H5771" s="12">
        <f t="shared" si="180"/>
        <v>0</v>
      </c>
      <c r="I5771" s="12">
        <f t="shared" si="181"/>
        <v>0</v>
      </c>
      <c r="J5771" s="13">
        <f>(1 - Dashboard!$I$9) * H5771 * Dashboard!$I$8 * 'Lookups and Calculations'!$F$12</f>
        <v>0</v>
      </c>
      <c r="K5771" s="12">
        <f>(1 - Dashboard!$I$11) * I5771 * Dashboard!$I$10 * 'Lookups and Calculations'!$F$12</f>
        <v>0</v>
      </c>
      <c r="L5771" s="12">
        <f>(H5771 - I5771) * Dashboard!$I$13 * (Dashboard!$D$12 / 365) * 'Lookups and Calculations'!$F$12</f>
        <v>0</v>
      </c>
      <c r="M5771" s="3">
        <f>(G5771*2) * Dashboard!$I$13 * (Dashboard!$D$12 / 365) * 'Lookups and Calculations'!$F$12</f>
        <v>1602.0878730267946</v>
      </c>
      <c r="N5771" s="12">
        <f>H5771 * Dashboard!$I$14 * Dashboard!$I$15 * (Dashboard!$D$12 / 365) * 'Lookups and Calculations'!$F$12</f>
        <v>0</v>
      </c>
    </row>
    <row r="5772" spans="1:14" x14ac:dyDescent="0.35">
      <c r="A5772" s="2">
        <v>5771</v>
      </c>
      <c r="B5772" s="11">
        <v>0.35907013509248209</v>
      </c>
      <c r="C5772" s="11">
        <v>1.0913344552597235</v>
      </c>
      <c r="D5772" s="3">
        <f>B5772*Dashboard!$D$11*Dashboard!$D$10*SQRT(Dashboard!$D$12/365)</f>
        <v>89150.567467135785</v>
      </c>
      <c r="E5772" s="3">
        <f>IF(Dashboard!$I$3,C5772*Dashboard!$E$11*Dashboard!$E$10*SQRT(Dashboard!$D$12/365),0)</f>
        <v>541916.89296456287</v>
      </c>
      <c r="F5772" s="3">
        <f>D5772+IF(Dashboard!$I$3,E5772,0)</f>
        <v>631067.46043169871</v>
      </c>
      <c r="G5772" s="3">
        <f>IF(Dashboard!$I$4, ('Lookups and Calculations'!$F$9) / (1 - 'Lookups and Calculations'!$F$10), 'Lookups and Calculations'!$F$9)</f>
        <v>1951878.888340465</v>
      </c>
      <c r="H5772" s="12">
        <f t="shared" si="180"/>
        <v>0</v>
      </c>
      <c r="I5772" s="12">
        <f t="shared" si="181"/>
        <v>0</v>
      </c>
      <c r="J5772" s="13">
        <f>(1 - Dashboard!$I$9) * H5772 * Dashboard!$I$8 * 'Lookups and Calculations'!$F$12</f>
        <v>0</v>
      </c>
      <c r="K5772" s="12">
        <f>(1 - Dashboard!$I$11) * I5772 * Dashboard!$I$10 * 'Lookups and Calculations'!$F$12</f>
        <v>0</v>
      </c>
      <c r="L5772" s="12">
        <f>(H5772 - I5772) * Dashboard!$I$13 * (Dashboard!$D$12 / 365) * 'Lookups and Calculations'!$F$12</f>
        <v>0</v>
      </c>
      <c r="M5772" s="3">
        <f>(G5772*2) * Dashboard!$I$13 * (Dashboard!$D$12 / 365) * 'Lookups and Calculations'!$F$12</f>
        <v>1602.0878730267946</v>
      </c>
      <c r="N5772" s="12">
        <f>H5772 * Dashboard!$I$14 * Dashboard!$I$15 * (Dashboard!$D$12 / 365) * 'Lookups and Calculations'!$F$12</f>
        <v>0</v>
      </c>
    </row>
    <row r="5773" spans="1:14" x14ac:dyDescent="0.35">
      <c r="A5773" s="2">
        <v>5772</v>
      </c>
      <c r="B5773" s="11">
        <v>-0.14258400139515515</v>
      </c>
      <c r="C5773" s="11">
        <v>-0.26449313273143421</v>
      </c>
      <c r="D5773" s="3">
        <f>B5773*Dashboard!$D$11*Dashboard!$D$10*SQRT(Dashboard!$D$12/365)</f>
        <v>-35401.007752535596</v>
      </c>
      <c r="E5773" s="3">
        <f>IF(Dashboard!$I$3,C5773*Dashboard!$E$11*Dashboard!$E$10*SQRT(Dashboard!$D$12/365),0)</f>
        <v>-131337.64448605361</v>
      </c>
      <c r="F5773" s="3">
        <f>D5773+IF(Dashboard!$I$3,E5773,0)</f>
        <v>-166738.65223858922</v>
      </c>
      <c r="G5773" s="3">
        <f>IF(Dashboard!$I$4, ('Lookups and Calculations'!$F$9) / (1 - 'Lookups and Calculations'!$F$10), 'Lookups and Calculations'!$F$9)</f>
        <v>1951878.888340465</v>
      </c>
      <c r="H5773" s="12">
        <f t="shared" si="180"/>
        <v>0</v>
      </c>
      <c r="I5773" s="12">
        <f t="shared" si="181"/>
        <v>0</v>
      </c>
      <c r="J5773" s="13">
        <f>(1 - Dashboard!$I$9) * H5773 * Dashboard!$I$8 * 'Lookups and Calculations'!$F$12</f>
        <v>0</v>
      </c>
      <c r="K5773" s="12">
        <f>(1 - Dashboard!$I$11) * I5773 * Dashboard!$I$10 * 'Lookups and Calculations'!$F$12</f>
        <v>0</v>
      </c>
      <c r="L5773" s="12">
        <f>(H5773 - I5773) * Dashboard!$I$13 * (Dashboard!$D$12 / 365) * 'Lookups and Calculations'!$F$12</f>
        <v>0</v>
      </c>
      <c r="M5773" s="3">
        <f>(G5773*2) * Dashboard!$I$13 * (Dashboard!$D$12 / 365) * 'Lookups and Calculations'!$F$12</f>
        <v>1602.0878730267946</v>
      </c>
      <c r="N5773" s="12">
        <f>H5773 * Dashboard!$I$14 * Dashboard!$I$15 * (Dashboard!$D$12 / 365) * 'Lookups and Calculations'!$F$12</f>
        <v>0</v>
      </c>
    </row>
    <row r="5774" spans="1:14" x14ac:dyDescent="0.35">
      <c r="A5774" s="2">
        <v>5773</v>
      </c>
      <c r="B5774" s="11">
        <v>-1.0758097666758204</v>
      </c>
      <c r="C5774" s="11">
        <v>-1.8099275936673251</v>
      </c>
      <c r="D5774" s="3">
        <f>B5774*Dashboard!$D$11*Dashboard!$D$10*SQRT(Dashboard!$D$12/365)</f>
        <v>-267103.94937505457</v>
      </c>
      <c r="E5774" s="3">
        <f>IF(Dashboard!$I$3,C5774*Dashboard!$E$11*Dashboard!$E$10*SQRT(Dashboard!$D$12/365),0)</f>
        <v>-898744.0406777953</v>
      </c>
      <c r="F5774" s="3">
        <f>D5774+IF(Dashboard!$I$3,E5774,0)</f>
        <v>-1165847.99005285</v>
      </c>
      <c r="G5774" s="3">
        <f>IF(Dashboard!$I$4, ('Lookups and Calculations'!$F$9) / (1 - 'Lookups and Calculations'!$F$10), 'Lookups and Calculations'!$F$9)</f>
        <v>1951878.888340465</v>
      </c>
      <c r="H5774" s="12">
        <f t="shared" si="180"/>
        <v>0</v>
      </c>
      <c r="I5774" s="12">
        <f t="shared" si="181"/>
        <v>0</v>
      </c>
      <c r="J5774" s="13">
        <f>(1 - Dashboard!$I$9) * H5774 * Dashboard!$I$8 * 'Lookups and Calculations'!$F$12</f>
        <v>0</v>
      </c>
      <c r="K5774" s="12">
        <f>(1 - Dashboard!$I$11) * I5774 * Dashboard!$I$10 * 'Lookups and Calculations'!$F$12</f>
        <v>0</v>
      </c>
      <c r="L5774" s="12">
        <f>(H5774 - I5774) * Dashboard!$I$13 * (Dashboard!$D$12 / 365) * 'Lookups and Calculations'!$F$12</f>
        <v>0</v>
      </c>
      <c r="M5774" s="3">
        <f>(G5774*2) * Dashboard!$I$13 * (Dashboard!$D$12 / 365) * 'Lookups and Calculations'!$F$12</f>
        <v>1602.0878730267946</v>
      </c>
      <c r="N5774" s="12">
        <f>H5774 * Dashboard!$I$14 * Dashboard!$I$15 * (Dashboard!$D$12 / 365) * 'Lookups and Calculations'!$F$12</f>
        <v>0</v>
      </c>
    </row>
    <row r="5775" spans="1:14" x14ac:dyDescent="0.35">
      <c r="A5775" s="2">
        <v>5774</v>
      </c>
      <c r="B5775" s="11">
        <v>-1.0363744407743887</v>
      </c>
      <c r="C5775" s="11">
        <v>1.0408451819354192</v>
      </c>
      <c r="D5775" s="3">
        <f>B5775*Dashboard!$D$11*Dashboard!$D$10*SQRT(Dashboard!$D$12/365)</f>
        <v>-257312.876994561</v>
      </c>
      <c r="E5775" s="3">
        <f>IF(Dashboard!$I$3,C5775*Dashboard!$E$11*Dashboard!$E$10*SQRT(Dashboard!$D$12/365),0)</f>
        <v>516845.76101589354</v>
      </c>
      <c r="F5775" s="3">
        <f>D5775+IF(Dashboard!$I$3,E5775,0)</f>
        <v>259532.88402133255</v>
      </c>
      <c r="G5775" s="3">
        <f>IF(Dashboard!$I$4, ('Lookups and Calculations'!$F$9) / (1 - 'Lookups and Calculations'!$F$10), 'Lookups and Calculations'!$F$9)</f>
        <v>1951878.888340465</v>
      </c>
      <c r="H5775" s="12">
        <f t="shared" si="180"/>
        <v>0</v>
      </c>
      <c r="I5775" s="12">
        <f t="shared" si="181"/>
        <v>0</v>
      </c>
      <c r="J5775" s="13">
        <f>(1 - Dashboard!$I$9) * H5775 * Dashboard!$I$8 * 'Lookups and Calculations'!$F$12</f>
        <v>0</v>
      </c>
      <c r="K5775" s="12">
        <f>(1 - Dashboard!$I$11) * I5775 * Dashboard!$I$10 * 'Lookups and Calculations'!$F$12</f>
        <v>0</v>
      </c>
      <c r="L5775" s="12">
        <f>(H5775 - I5775) * Dashboard!$I$13 * (Dashboard!$D$12 / 365) * 'Lookups and Calculations'!$F$12</f>
        <v>0</v>
      </c>
      <c r="M5775" s="3">
        <f>(G5775*2) * Dashboard!$I$13 * (Dashboard!$D$12 / 365) * 'Lookups and Calculations'!$F$12</f>
        <v>1602.0878730267946</v>
      </c>
      <c r="N5775" s="12">
        <f>H5775 * Dashboard!$I$14 * Dashboard!$I$15 * (Dashboard!$D$12 / 365) * 'Lookups and Calculations'!$F$12</f>
        <v>0</v>
      </c>
    </row>
    <row r="5776" spans="1:14" x14ac:dyDescent="0.35">
      <c r="A5776" s="2">
        <v>5775</v>
      </c>
      <c r="B5776" s="11">
        <v>-0.52811760534386654</v>
      </c>
      <c r="C5776" s="11">
        <v>-0.70308774935065199</v>
      </c>
      <c r="D5776" s="3">
        <f>B5776*Dashboard!$D$11*Dashboard!$D$10*SQRT(Dashboard!$D$12/365)</f>
        <v>-131121.97201714959</v>
      </c>
      <c r="E5776" s="3">
        <f>IF(Dashboard!$I$3,C5776*Dashboard!$E$11*Dashboard!$E$10*SQRT(Dashboard!$D$12/365),0)</f>
        <v>-349127.73694007116</v>
      </c>
      <c r="F5776" s="3">
        <f>D5776+IF(Dashboard!$I$3,E5776,0)</f>
        <v>-480249.70895722078</v>
      </c>
      <c r="G5776" s="3">
        <f>IF(Dashboard!$I$4, ('Lookups and Calculations'!$F$9) / (1 - 'Lookups and Calculations'!$F$10), 'Lookups and Calculations'!$F$9)</f>
        <v>1951878.888340465</v>
      </c>
      <c r="H5776" s="12">
        <f t="shared" si="180"/>
        <v>0</v>
      </c>
      <c r="I5776" s="12">
        <f t="shared" si="181"/>
        <v>0</v>
      </c>
      <c r="J5776" s="13">
        <f>(1 - Dashboard!$I$9) * H5776 * Dashboard!$I$8 * 'Lookups and Calculations'!$F$12</f>
        <v>0</v>
      </c>
      <c r="K5776" s="12">
        <f>(1 - Dashboard!$I$11) * I5776 * Dashboard!$I$10 * 'Lookups and Calculations'!$F$12</f>
        <v>0</v>
      </c>
      <c r="L5776" s="12">
        <f>(H5776 - I5776) * Dashboard!$I$13 * (Dashboard!$D$12 / 365) * 'Lookups and Calculations'!$F$12</f>
        <v>0</v>
      </c>
      <c r="M5776" s="3">
        <f>(G5776*2) * Dashboard!$I$13 * (Dashboard!$D$12 / 365) * 'Lookups and Calculations'!$F$12</f>
        <v>1602.0878730267946</v>
      </c>
      <c r="N5776" s="12">
        <f>H5776 * Dashboard!$I$14 * Dashboard!$I$15 * (Dashboard!$D$12 / 365) * 'Lookups and Calculations'!$F$12</f>
        <v>0</v>
      </c>
    </row>
    <row r="5777" spans="1:14" x14ac:dyDescent="0.35">
      <c r="A5777" s="2">
        <v>5776</v>
      </c>
      <c r="B5777" s="11">
        <v>0.66073054951898458</v>
      </c>
      <c r="C5777" s="11">
        <v>0.45332026047949653</v>
      </c>
      <c r="D5777" s="3">
        <f>B5777*Dashboard!$D$11*Dashboard!$D$10*SQRT(Dashboard!$D$12/365)</f>
        <v>164047.34806841702</v>
      </c>
      <c r="E5777" s="3">
        <f>IF(Dashboard!$I$3,C5777*Dashboard!$E$11*Dashboard!$E$10*SQRT(Dashboard!$D$12/365),0)</f>
        <v>225102.31019735438</v>
      </c>
      <c r="F5777" s="3">
        <f>D5777+IF(Dashboard!$I$3,E5777,0)</f>
        <v>389149.6582657714</v>
      </c>
      <c r="G5777" s="3">
        <f>IF(Dashboard!$I$4, ('Lookups and Calculations'!$F$9) / (1 - 'Lookups and Calculations'!$F$10), 'Lookups and Calculations'!$F$9)</f>
        <v>1951878.888340465</v>
      </c>
      <c r="H5777" s="12">
        <f t="shared" si="180"/>
        <v>0</v>
      </c>
      <c r="I5777" s="12">
        <f t="shared" si="181"/>
        <v>0</v>
      </c>
      <c r="J5777" s="13">
        <f>(1 - Dashboard!$I$9) * H5777 * Dashboard!$I$8 * 'Lookups and Calculations'!$F$12</f>
        <v>0</v>
      </c>
      <c r="K5777" s="12">
        <f>(1 - Dashboard!$I$11) * I5777 * Dashboard!$I$10 * 'Lookups and Calculations'!$F$12</f>
        <v>0</v>
      </c>
      <c r="L5777" s="12">
        <f>(H5777 - I5777) * Dashboard!$I$13 * (Dashboard!$D$12 / 365) * 'Lookups and Calculations'!$F$12</f>
        <v>0</v>
      </c>
      <c r="M5777" s="3">
        <f>(G5777*2) * Dashboard!$I$13 * (Dashboard!$D$12 / 365) * 'Lookups and Calculations'!$F$12</f>
        <v>1602.0878730267946</v>
      </c>
      <c r="N5777" s="12">
        <f>H5777 * Dashboard!$I$14 * Dashboard!$I$15 * (Dashboard!$D$12 / 365) * 'Lookups and Calculations'!$F$12</f>
        <v>0</v>
      </c>
    </row>
    <row r="5778" spans="1:14" x14ac:dyDescent="0.35">
      <c r="A5778" s="2">
        <v>5777</v>
      </c>
      <c r="B5778" s="11">
        <v>-0.68878955369064909</v>
      </c>
      <c r="C5778" s="11">
        <v>-0.26357201124769075</v>
      </c>
      <c r="D5778" s="3">
        <f>B5778*Dashboard!$D$11*Dashboard!$D$10*SQRT(Dashboard!$D$12/365)</f>
        <v>-171013.88719265343</v>
      </c>
      <c r="E5778" s="3">
        <f>IF(Dashboard!$I$3,C5778*Dashboard!$E$11*Dashboard!$E$10*SQRT(Dashboard!$D$12/365),0)</f>
        <v>-130880.24914761506</v>
      </c>
      <c r="F5778" s="3">
        <f>D5778+IF(Dashboard!$I$3,E5778,0)</f>
        <v>-301894.13634026848</v>
      </c>
      <c r="G5778" s="3">
        <f>IF(Dashboard!$I$4, ('Lookups and Calculations'!$F$9) / (1 - 'Lookups and Calculations'!$F$10), 'Lookups and Calculations'!$F$9)</f>
        <v>1951878.888340465</v>
      </c>
      <c r="H5778" s="12">
        <f t="shared" si="180"/>
        <v>0</v>
      </c>
      <c r="I5778" s="12">
        <f t="shared" si="181"/>
        <v>0</v>
      </c>
      <c r="J5778" s="13">
        <f>(1 - Dashboard!$I$9) * H5778 * Dashboard!$I$8 * 'Lookups and Calculations'!$F$12</f>
        <v>0</v>
      </c>
      <c r="K5778" s="12">
        <f>(1 - Dashboard!$I$11) * I5778 * Dashboard!$I$10 * 'Lookups and Calculations'!$F$12</f>
        <v>0</v>
      </c>
      <c r="L5778" s="12">
        <f>(H5778 - I5778) * Dashboard!$I$13 * (Dashboard!$D$12 / 365) * 'Lookups and Calculations'!$F$12</f>
        <v>0</v>
      </c>
      <c r="M5778" s="3">
        <f>(G5778*2) * Dashboard!$I$13 * (Dashboard!$D$12 / 365) * 'Lookups and Calculations'!$F$12</f>
        <v>1602.0878730267946</v>
      </c>
      <c r="N5778" s="12">
        <f>H5778 * Dashboard!$I$14 * Dashboard!$I$15 * (Dashboard!$D$12 / 365) * 'Lookups and Calculations'!$F$12</f>
        <v>0</v>
      </c>
    </row>
    <row r="5779" spans="1:14" x14ac:dyDescent="0.35">
      <c r="A5779" s="2">
        <v>5778</v>
      </c>
      <c r="B5779" s="11">
        <v>0.11142532040661796</v>
      </c>
      <c r="C5779" s="11">
        <v>0.63361458760436606</v>
      </c>
      <c r="D5779" s="3">
        <f>B5779*Dashboard!$D$11*Dashboard!$D$10*SQRT(Dashboard!$D$12/365)</f>
        <v>27664.875392376784</v>
      </c>
      <c r="E5779" s="3">
        <f>IF(Dashboard!$I$3,C5779*Dashboard!$E$11*Dashboard!$E$10*SQRT(Dashboard!$D$12/365),0)</f>
        <v>314629.89828344056</v>
      </c>
      <c r="F5779" s="3">
        <f>D5779+IF(Dashboard!$I$3,E5779,0)</f>
        <v>342294.77367581736</v>
      </c>
      <c r="G5779" s="3">
        <f>IF(Dashboard!$I$4, ('Lookups and Calculations'!$F$9) / (1 - 'Lookups and Calculations'!$F$10), 'Lookups and Calculations'!$F$9)</f>
        <v>1951878.888340465</v>
      </c>
      <c r="H5779" s="12">
        <f t="shared" si="180"/>
        <v>0</v>
      </c>
      <c r="I5779" s="12">
        <f t="shared" si="181"/>
        <v>0</v>
      </c>
      <c r="J5779" s="13">
        <f>(1 - Dashboard!$I$9) * H5779 * Dashboard!$I$8 * 'Lookups and Calculations'!$F$12</f>
        <v>0</v>
      </c>
      <c r="K5779" s="12">
        <f>(1 - Dashboard!$I$11) * I5779 * Dashboard!$I$10 * 'Lookups and Calculations'!$F$12</f>
        <v>0</v>
      </c>
      <c r="L5779" s="12">
        <f>(H5779 - I5779) * Dashboard!$I$13 * (Dashboard!$D$12 / 365) * 'Lookups and Calculations'!$F$12</f>
        <v>0</v>
      </c>
      <c r="M5779" s="3">
        <f>(G5779*2) * Dashboard!$I$13 * (Dashboard!$D$12 / 365) * 'Lookups and Calculations'!$F$12</f>
        <v>1602.0878730267946</v>
      </c>
      <c r="N5779" s="12">
        <f>H5779 * Dashboard!$I$14 * Dashboard!$I$15 * (Dashboard!$D$12 / 365) * 'Lookups and Calculations'!$F$12</f>
        <v>0</v>
      </c>
    </row>
    <row r="5780" spans="1:14" x14ac:dyDescent="0.35">
      <c r="A5780" s="2">
        <v>5779</v>
      </c>
      <c r="B5780" s="11">
        <v>1.5120807928093327</v>
      </c>
      <c r="C5780" s="11">
        <v>1.6698550106420478</v>
      </c>
      <c r="D5780" s="3">
        <f>B5780*Dashboard!$D$11*Dashboard!$D$10*SQRT(Dashboard!$D$12/365)</f>
        <v>375422.09045146225</v>
      </c>
      <c r="E5780" s="3">
        <f>IF(Dashboard!$I$3,C5780*Dashboard!$E$11*Dashboard!$E$10*SQRT(Dashboard!$D$12/365),0)</f>
        <v>829189.10395171726</v>
      </c>
      <c r="F5780" s="3">
        <f>D5780+IF(Dashboard!$I$3,E5780,0)</f>
        <v>1204611.1944031795</v>
      </c>
      <c r="G5780" s="3">
        <f>IF(Dashboard!$I$4, ('Lookups and Calculations'!$F$9) / (1 - 'Lookups and Calculations'!$F$10), 'Lookups and Calculations'!$F$9)</f>
        <v>1951878.888340465</v>
      </c>
      <c r="H5780" s="12">
        <f t="shared" si="180"/>
        <v>0</v>
      </c>
      <c r="I5780" s="12">
        <f t="shared" si="181"/>
        <v>0</v>
      </c>
      <c r="J5780" s="13">
        <f>(1 - Dashboard!$I$9) * H5780 * Dashboard!$I$8 * 'Lookups and Calculations'!$F$12</f>
        <v>0</v>
      </c>
      <c r="K5780" s="12">
        <f>(1 - Dashboard!$I$11) * I5780 * Dashboard!$I$10 * 'Lookups and Calculations'!$F$12</f>
        <v>0</v>
      </c>
      <c r="L5780" s="12">
        <f>(H5780 - I5780) * Dashboard!$I$13 * (Dashboard!$D$12 / 365) * 'Lookups and Calculations'!$F$12</f>
        <v>0</v>
      </c>
      <c r="M5780" s="3">
        <f>(G5780*2) * Dashboard!$I$13 * (Dashboard!$D$12 / 365) * 'Lookups and Calculations'!$F$12</f>
        <v>1602.0878730267946</v>
      </c>
      <c r="N5780" s="12">
        <f>H5780 * Dashboard!$I$14 * Dashboard!$I$15 * (Dashboard!$D$12 / 365) * 'Lookups and Calculations'!$F$12</f>
        <v>0</v>
      </c>
    </row>
    <row r="5781" spans="1:14" x14ac:dyDescent="0.35">
      <c r="A5781" s="2">
        <v>5780</v>
      </c>
      <c r="B5781" s="11">
        <v>-0.66775688428171831</v>
      </c>
      <c r="C5781" s="11">
        <v>0.6185397603464966</v>
      </c>
      <c r="D5781" s="3">
        <f>B5781*Dashboard!$D$11*Dashboard!$D$10*SQRT(Dashboard!$D$12/365)</f>
        <v>-165791.85887589602</v>
      </c>
      <c r="E5781" s="3">
        <f>IF(Dashboard!$I$3,C5781*Dashboard!$E$11*Dashboard!$E$10*SQRT(Dashboard!$D$12/365),0)</f>
        <v>307144.28879847482</v>
      </c>
      <c r="F5781" s="3">
        <f>D5781+IF(Dashboard!$I$3,E5781,0)</f>
        <v>141352.4299225788</v>
      </c>
      <c r="G5781" s="3">
        <f>IF(Dashboard!$I$4, ('Lookups and Calculations'!$F$9) / (1 - 'Lookups and Calculations'!$F$10), 'Lookups and Calculations'!$F$9)</f>
        <v>1951878.888340465</v>
      </c>
      <c r="H5781" s="12">
        <f t="shared" si="180"/>
        <v>0</v>
      </c>
      <c r="I5781" s="12">
        <f t="shared" si="181"/>
        <v>0</v>
      </c>
      <c r="J5781" s="13">
        <f>(1 - Dashboard!$I$9) * H5781 * Dashboard!$I$8 * 'Lookups and Calculations'!$F$12</f>
        <v>0</v>
      </c>
      <c r="K5781" s="12">
        <f>(1 - Dashboard!$I$11) * I5781 * Dashboard!$I$10 * 'Lookups and Calculations'!$F$12</f>
        <v>0</v>
      </c>
      <c r="L5781" s="12">
        <f>(H5781 - I5781) * Dashboard!$I$13 * (Dashboard!$D$12 / 365) * 'Lookups and Calculations'!$F$12</f>
        <v>0</v>
      </c>
      <c r="M5781" s="3">
        <f>(G5781*2) * Dashboard!$I$13 * (Dashboard!$D$12 / 365) * 'Lookups and Calculations'!$F$12</f>
        <v>1602.0878730267946</v>
      </c>
      <c r="N5781" s="12">
        <f>H5781 * Dashboard!$I$14 * Dashboard!$I$15 * (Dashboard!$D$12 / 365) * 'Lookups and Calculations'!$F$12</f>
        <v>0</v>
      </c>
    </row>
    <row r="5782" spans="1:14" x14ac:dyDescent="0.35">
      <c r="A5782" s="2">
        <v>5781</v>
      </c>
      <c r="B5782" s="11">
        <v>1.0124961768402838</v>
      </c>
      <c r="C5782" s="11">
        <v>0.80427580600813087</v>
      </c>
      <c r="D5782" s="3">
        <f>B5782*Dashboard!$D$11*Dashboard!$D$10*SQRT(Dashboard!$D$12/365)</f>
        <v>251384.33944212104</v>
      </c>
      <c r="E5782" s="3">
        <f>IF(Dashboard!$I$3,C5782*Dashboard!$E$11*Dashboard!$E$10*SQRT(Dashboard!$D$12/365),0)</f>
        <v>399374.03586764692</v>
      </c>
      <c r="F5782" s="3">
        <f>D5782+IF(Dashboard!$I$3,E5782,0)</f>
        <v>650758.3753097679</v>
      </c>
      <c r="G5782" s="3">
        <f>IF(Dashboard!$I$4, ('Lookups and Calculations'!$F$9) / (1 - 'Lookups and Calculations'!$F$10), 'Lookups and Calculations'!$F$9)</f>
        <v>1951878.888340465</v>
      </c>
      <c r="H5782" s="12">
        <f t="shared" si="180"/>
        <v>0</v>
      </c>
      <c r="I5782" s="12">
        <f t="shared" si="181"/>
        <v>0</v>
      </c>
      <c r="J5782" s="13">
        <f>(1 - Dashboard!$I$9) * H5782 * Dashboard!$I$8 * 'Lookups and Calculations'!$F$12</f>
        <v>0</v>
      </c>
      <c r="K5782" s="12">
        <f>(1 - Dashboard!$I$11) * I5782 * Dashboard!$I$10 * 'Lookups and Calculations'!$F$12</f>
        <v>0</v>
      </c>
      <c r="L5782" s="12">
        <f>(H5782 - I5782) * Dashboard!$I$13 * (Dashboard!$D$12 / 365) * 'Lookups and Calculations'!$F$12</f>
        <v>0</v>
      </c>
      <c r="M5782" s="3">
        <f>(G5782*2) * Dashboard!$I$13 * (Dashboard!$D$12 / 365) * 'Lookups and Calculations'!$F$12</f>
        <v>1602.0878730267946</v>
      </c>
      <c r="N5782" s="12">
        <f>H5782 * Dashboard!$I$14 * Dashboard!$I$15 * (Dashboard!$D$12 / 365) * 'Lookups and Calculations'!$F$12</f>
        <v>0</v>
      </c>
    </row>
    <row r="5783" spans="1:14" x14ac:dyDescent="0.35">
      <c r="A5783" s="2">
        <v>5782</v>
      </c>
      <c r="B5783" s="11">
        <v>-0.54011926564938917</v>
      </c>
      <c r="C5783" s="11">
        <v>-0.85702452353767999</v>
      </c>
      <c r="D5783" s="3">
        <f>B5783*Dashboard!$D$11*Dashboard!$D$10*SQRT(Dashboard!$D$12/365)</f>
        <v>-134101.76543970633</v>
      </c>
      <c r="E5783" s="3">
        <f>IF(Dashboard!$I$3,C5783*Dashboard!$E$11*Dashboard!$E$10*SQRT(Dashboard!$D$12/365),0)</f>
        <v>-425567.12541385362</v>
      </c>
      <c r="F5783" s="3">
        <f>D5783+IF(Dashboard!$I$3,E5783,0)</f>
        <v>-559668.89085355995</v>
      </c>
      <c r="G5783" s="3">
        <f>IF(Dashboard!$I$4, ('Lookups and Calculations'!$F$9) / (1 - 'Lookups and Calculations'!$F$10), 'Lookups and Calculations'!$F$9)</f>
        <v>1951878.888340465</v>
      </c>
      <c r="H5783" s="12">
        <f t="shared" si="180"/>
        <v>0</v>
      </c>
      <c r="I5783" s="12">
        <f t="shared" si="181"/>
        <v>0</v>
      </c>
      <c r="J5783" s="13">
        <f>(1 - Dashboard!$I$9) * H5783 * Dashboard!$I$8 * 'Lookups and Calculations'!$F$12</f>
        <v>0</v>
      </c>
      <c r="K5783" s="12">
        <f>(1 - Dashboard!$I$11) * I5783 * Dashboard!$I$10 * 'Lookups and Calculations'!$F$12</f>
        <v>0</v>
      </c>
      <c r="L5783" s="12">
        <f>(H5783 - I5783) * Dashboard!$I$13 * (Dashboard!$D$12 / 365) * 'Lookups and Calculations'!$F$12</f>
        <v>0</v>
      </c>
      <c r="M5783" s="3">
        <f>(G5783*2) * Dashboard!$I$13 * (Dashboard!$D$12 / 365) * 'Lookups and Calculations'!$F$12</f>
        <v>1602.0878730267946</v>
      </c>
      <c r="N5783" s="12">
        <f>H5783 * Dashboard!$I$14 * Dashboard!$I$15 * (Dashboard!$D$12 / 365) * 'Lookups and Calculations'!$F$12</f>
        <v>0</v>
      </c>
    </row>
    <row r="5784" spans="1:14" x14ac:dyDescent="0.35">
      <c r="A5784" s="2">
        <v>5783</v>
      </c>
      <c r="B5784" s="11">
        <v>1.473410510122247</v>
      </c>
      <c r="C5784" s="11">
        <v>-0.37731306796148445</v>
      </c>
      <c r="D5784" s="3">
        <f>B5784*Dashboard!$D$11*Dashboard!$D$10*SQRT(Dashboard!$D$12/365)</f>
        <v>365820.96435173717</v>
      </c>
      <c r="E5784" s="3">
        <f>IF(Dashboard!$I$3,C5784*Dashboard!$E$11*Dashboard!$E$10*SQRT(Dashboard!$D$12/365),0)</f>
        <v>-187359.91013492999</v>
      </c>
      <c r="F5784" s="3">
        <f>D5784+IF(Dashboard!$I$3,E5784,0)</f>
        <v>178461.05421680718</v>
      </c>
      <c r="G5784" s="3">
        <f>IF(Dashboard!$I$4, ('Lookups and Calculations'!$F$9) / (1 - 'Lookups and Calculations'!$F$10), 'Lookups and Calculations'!$F$9)</f>
        <v>1951878.888340465</v>
      </c>
      <c r="H5784" s="12">
        <f t="shared" si="180"/>
        <v>0</v>
      </c>
      <c r="I5784" s="12">
        <f t="shared" si="181"/>
        <v>0</v>
      </c>
      <c r="J5784" s="13">
        <f>(1 - Dashboard!$I$9) * H5784 * Dashboard!$I$8 * 'Lookups and Calculations'!$F$12</f>
        <v>0</v>
      </c>
      <c r="K5784" s="12">
        <f>(1 - Dashboard!$I$11) * I5784 * Dashboard!$I$10 * 'Lookups and Calculations'!$F$12</f>
        <v>0</v>
      </c>
      <c r="L5784" s="12">
        <f>(H5784 - I5784) * Dashboard!$I$13 * (Dashboard!$D$12 / 365) * 'Lookups and Calculations'!$F$12</f>
        <v>0</v>
      </c>
      <c r="M5784" s="3">
        <f>(G5784*2) * Dashboard!$I$13 * (Dashboard!$D$12 / 365) * 'Lookups and Calculations'!$F$12</f>
        <v>1602.0878730267946</v>
      </c>
      <c r="N5784" s="12">
        <f>H5784 * Dashboard!$I$14 * Dashboard!$I$15 * (Dashboard!$D$12 / 365) * 'Lookups and Calculations'!$F$12</f>
        <v>0</v>
      </c>
    </row>
    <row r="5785" spans="1:14" x14ac:dyDescent="0.35">
      <c r="A5785" s="2">
        <v>5784</v>
      </c>
      <c r="B5785" s="11">
        <v>-0.26618295506972156</v>
      </c>
      <c r="C5785" s="11">
        <v>0.74036617864289167</v>
      </c>
      <c r="D5785" s="3">
        <f>B5785*Dashboard!$D$11*Dashboard!$D$10*SQRT(Dashboard!$D$12/365)</f>
        <v>-66088.374318384333</v>
      </c>
      <c r="E5785" s="3">
        <f>IF(Dashboard!$I$3,C5785*Dashboard!$E$11*Dashboard!$E$10*SQRT(Dashboard!$D$12/365),0)</f>
        <v>367638.84550013393</v>
      </c>
      <c r="F5785" s="3">
        <f>D5785+IF(Dashboard!$I$3,E5785,0)</f>
        <v>301550.4711817496</v>
      </c>
      <c r="G5785" s="3">
        <f>IF(Dashboard!$I$4, ('Lookups and Calculations'!$F$9) / (1 - 'Lookups and Calculations'!$F$10), 'Lookups and Calculations'!$F$9)</f>
        <v>1951878.888340465</v>
      </c>
      <c r="H5785" s="12">
        <f t="shared" si="180"/>
        <v>0</v>
      </c>
      <c r="I5785" s="12">
        <f t="shared" si="181"/>
        <v>0</v>
      </c>
      <c r="J5785" s="13">
        <f>(1 - Dashboard!$I$9) * H5785 * Dashboard!$I$8 * 'Lookups and Calculations'!$F$12</f>
        <v>0</v>
      </c>
      <c r="K5785" s="12">
        <f>(1 - Dashboard!$I$11) * I5785 * Dashboard!$I$10 * 'Lookups and Calculations'!$F$12</f>
        <v>0</v>
      </c>
      <c r="L5785" s="12">
        <f>(H5785 - I5785) * Dashboard!$I$13 * (Dashboard!$D$12 / 365) * 'Lookups and Calculations'!$F$12</f>
        <v>0</v>
      </c>
      <c r="M5785" s="3">
        <f>(G5785*2) * Dashboard!$I$13 * (Dashboard!$D$12 / 365) * 'Lookups and Calculations'!$F$12</f>
        <v>1602.0878730267946</v>
      </c>
      <c r="N5785" s="12">
        <f>H5785 * Dashboard!$I$14 * Dashboard!$I$15 * (Dashboard!$D$12 / 365) * 'Lookups and Calculations'!$F$12</f>
        <v>0</v>
      </c>
    </row>
    <row r="5786" spans="1:14" x14ac:dyDescent="0.35">
      <c r="A5786" s="2">
        <v>5785</v>
      </c>
      <c r="B5786" s="11">
        <v>0.94152263247887069</v>
      </c>
      <c r="C5786" s="11">
        <v>-1.6680602153761441</v>
      </c>
      <c r="D5786" s="3">
        <f>B5786*Dashboard!$D$11*Dashboard!$D$10*SQRT(Dashboard!$D$12/365)</f>
        <v>233762.90246757492</v>
      </c>
      <c r="E5786" s="3">
        <f>IF(Dashboard!$I$3,C5786*Dashboard!$E$11*Dashboard!$E$10*SQRT(Dashboard!$D$12/365),0)</f>
        <v>-828297.87407317874</v>
      </c>
      <c r="F5786" s="3">
        <f>D5786+IF(Dashboard!$I$3,E5786,0)</f>
        <v>-594534.97160560382</v>
      </c>
      <c r="G5786" s="3">
        <f>IF(Dashboard!$I$4, ('Lookups and Calculations'!$F$9) / (1 - 'Lookups and Calculations'!$F$10), 'Lookups and Calculations'!$F$9)</f>
        <v>1951878.888340465</v>
      </c>
      <c r="H5786" s="12">
        <f t="shared" si="180"/>
        <v>0</v>
      </c>
      <c r="I5786" s="12">
        <f t="shared" si="181"/>
        <v>0</v>
      </c>
      <c r="J5786" s="13">
        <f>(1 - Dashboard!$I$9) * H5786 * Dashboard!$I$8 * 'Lookups and Calculations'!$F$12</f>
        <v>0</v>
      </c>
      <c r="K5786" s="12">
        <f>(1 - Dashboard!$I$11) * I5786 * Dashboard!$I$10 * 'Lookups and Calculations'!$F$12</f>
        <v>0</v>
      </c>
      <c r="L5786" s="12">
        <f>(H5786 - I5786) * Dashboard!$I$13 * (Dashboard!$D$12 / 365) * 'Lookups and Calculations'!$F$12</f>
        <v>0</v>
      </c>
      <c r="M5786" s="3">
        <f>(G5786*2) * Dashboard!$I$13 * (Dashboard!$D$12 / 365) * 'Lookups and Calculations'!$F$12</f>
        <v>1602.0878730267946</v>
      </c>
      <c r="N5786" s="12">
        <f>H5786 * Dashboard!$I$14 * Dashboard!$I$15 * (Dashboard!$D$12 / 365) * 'Lookups and Calculations'!$F$12</f>
        <v>0</v>
      </c>
    </row>
    <row r="5787" spans="1:14" x14ac:dyDescent="0.35">
      <c r="A5787" s="2">
        <v>5786</v>
      </c>
      <c r="B5787" s="11">
        <v>-0.24547081320118422</v>
      </c>
      <c r="C5787" s="11">
        <v>0.58387455395221122</v>
      </c>
      <c r="D5787" s="3">
        <f>B5787*Dashboard!$D$11*Dashboard!$D$10*SQRT(Dashboard!$D$12/365)</f>
        <v>-60945.927145593574</v>
      </c>
      <c r="E5787" s="3">
        <f>IF(Dashboard!$I$3,C5787*Dashboard!$E$11*Dashboard!$E$10*SQRT(Dashboard!$D$12/365),0)</f>
        <v>289930.81143355864</v>
      </c>
      <c r="F5787" s="3">
        <f>D5787+IF(Dashboard!$I$3,E5787,0)</f>
        <v>228984.88428796508</v>
      </c>
      <c r="G5787" s="3">
        <f>IF(Dashboard!$I$4, ('Lookups and Calculations'!$F$9) / (1 - 'Lookups and Calculations'!$F$10), 'Lookups and Calculations'!$F$9)</f>
        <v>1951878.888340465</v>
      </c>
      <c r="H5787" s="12">
        <f t="shared" si="180"/>
        <v>0</v>
      </c>
      <c r="I5787" s="12">
        <f t="shared" si="181"/>
        <v>0</v>
      </c>
      <c r="J5787" s="13">
        <f>(1 - Dashboard!$I$9) * H5787 * Dashboard!$I$8 * 'Lookups and Calculations'!$F$12</f>
        <v>0</v>
      </c>
      <c r="K5787" s="12">
        <f>(1 - Dashboard!$I$11) * I5787 * Dashboard!$I$10 * 'Lookups and Calculations'!$F$12</f>
        <v>0</v>
      </c>
      <c r="L5787" s="12">
        <f>(H5787 - I5787) * Dashboard!$I$13 * (Dashboard!$D$12 / 365) * 'Lookups and Calculations'!$F$12</f>
        <v>0</v>
      </c>
      <c r="M5787" s="3">
        <f>(G5787*2) * Dashboard!$I$13 * (Dashboard!$D$12 / 365) * 'Lookups and Calculations'!$F$12</f>
        <v>1602.0878730267946</v>
      </c>
      <c r="N5787" s="12">
        <f>H5787 * Dashboard!$I$14 * Dashboard!$I$15 * (Dashboard!$D$12 / 365) * 'Lookups and Calculations'!$F$12</f>
        <v>0</v>
      </c>
    </row>
    <row r="5788" spans="1:14" x14ac:dyDescent="0.35">
      <c r="A5788" s="2">
        <v>5787</v>
      </c>
      <c r="B5788" s="11">
        <v>-0.50867247053262288</v>
      </c>
      <c r="C5788" s="11">
        <v>1.1572558989109216</v>
      </c>
      <c r="D5788" s="3">
        <f>B5788*Dashboard!$D$11*Dashboard!$D$10*SQRT(Dashboard!$D$12/365)</f>
        <v>-126294.09959481396</v>
      </c>
      <c r="E5788" s="3">
        <f>IF(Dashboard!$I$3,C5788*Dashboard!$E$11*Dashboard!$E$10*SQRT(Dashboard!$D$12/365),0)</f>
        <v>574651.07793510321</v>
      </c>
      <c r="F5788" s="3">
        <f>D5788+IF(Dashboard!$I$3,E5788,0)</f>
        <v>448356.97834028926</v>
      </c>
      <c r="G5788" s="3">
        <f>IF(Dashboard!$I$4, ('Lookups and Calculations'!$F$9) / (1 - 'Lookups and Calculations'!$F$10), 'Lookups and Calculations'!$F$9)</f>
        <v>1951878.888340465</v>
      </c>
      <c r="H5788" s="12">
        <f t="shared" si="180"/>
        <v>0</v>
      </c>
      <c r="I5788" s="12">
        <f t="shared" si="181"/>
        <v>0</v>
      </c>
      <c r="J5788" s="13">
        <f>(1 - Dashboard!$I$9) * H5788 * Dashboard!$I$8 * 'Lookups and Calculations'!$F$12</f>
        <v>0</v>
      </c>
      <c r="K5788" s="12">
        <f>(1 - Dashboard!$I$11) * I5788 * Dashboard!$I$10 * 'Lookups and Calculations'!$F$12</f>
        <v>0</v>
      </c>
      <c r="L5788" s="12">
        <f>(H5788 - I5788) * Dashboard!$I$13 * (Dashboard!$D$12 / 365) * 'Lookups and Calculations'!$F$12</f>
        <v>0</v>
      </c>
      <c r="M5788" s="3">
        <f>(G5788*2) * Dashboard!$I$13 * (Dashboard!$D$12 / 365) * 'Lookups and Calculations'!$F$12</f>
        <v>1602.0878730267946</v>
      </c>
      <c r="N5788" s="12">
        <f>H5788 * Dashboard!$I$14 * Dashboard!$I$15 * (Dashboard!$D$12 / 365) * 'Lookups and Calculations'!$F$12</f>
        <v>0</v>
      </c>
    </row>
    <row r="5789" spans="1:14" x14ac:dyDescent="0.35">
      <c r="A5789" s="2">
        <v>5788</v>
      </c>
      <c r="B5789" s="11">
        <v>-0.32636100843197219</v>
      </c>
      <c r="C5789" s="11">
        <v>0.51662738116864837</v>
      </c>
      <c r="D5789" s="3">
        <f>B5789*Dashboard!$D$11*Dashboard!$D$10*SQRT(Dashboard!$D$12/365)</f>
        <v>-81029.487716552161</v>
      </c>
      <c r="E5789" s="3">
        <f>IF(Dashboard!$I$3,C5789*Dashboard!$E$11*Dashboard!$E$10*SQRT(Dashboard!$D$12/365),0)</f>
        <v>256538.31772103609</v>
      </c>
      <c r="F5789" s="3">
        <f>D5789+IF(Dashboard!$I$3,E5789,0)</f>
        <v>175508.83000448393</v>
      </c>
      <c r="G5789" s="3">
        <f>IF(Dashboard!$I$4, ('Lookups and Calculations'!$F$9) / (1 - 'Lookups and Calculations'!$F$10), 'Lookups and Calculations'!$F$9)</f>
        <v>1951878.888340465</v>
      </c>
      <c r="H5789" s="12">
        <f t="shared" si="180"/>
        <v>0</v>
      </c>
      <c r="I5789" s="12">
        <f t="shared" si="181"/>
        <v>0</v>
      </c>
      <c r="J5789" s="13">
        <f>(1 - Dashboard!$I$9) * H5789 * Dashboard!$I$8 * 'Lookups and Calculations'!$F$12</f>
        <v>0</v>
      </c>
      <c r="K5789" s="12">
        <f>(1 - Dashboard!$I$11) * I5789 * Dashboard!$I$10 * 'Lookups and Calculations'!$F$12</f>
        <v>0</v>
      </c>
      <c r="L5789" s="12">
        <f>(H5789 - I5789) * Dashboard!$I$13 * (Dashboard!$D$12 / 365) * 'Lookups and Calculations'!$F$12</f>
        <v>0</v>
      </c>
      <c r="M5789" s="3">
        <f>(G5789*2) * Dashboard!$I$13 * (Dashboard!$D$12 / 365) * 'Lookups and Calculations'!$F$12</f>
        <v>1602.0878730267946</v>
      </c>
      <c r="N5789" s="12">
        <f>H5789 * Dashboard!$I$14 * Dashboard!$I$15 * (Dashboard!$D$12 / 365) * 'Lookups and Calculations'!$F$12</f>
        <v>0</v>
      </c>
    </row>
    <row r="5790" spans="1:14" x14ac:dyDescent="0.35">
      <c r="A5790" s="2">
        <v>5789</v>
      </c>
      <c r="B5790" s="11">
        <v>1.9198041252884883</v>
      </c>
      <c r="C5790" s="11">
        <v>-0.43574295911105398</v>
      </c>
      <c r="D5790" s="3">
        <f>B5790*Dashboard!$D$11*Dashboard!$D$10*SQRT(Dashboard!$D$12/365)</f>
        <v>476652.35971556132</v>
      </c>
      <c r="E5790" s="3">
        <f>IF(Dashboard!$I$3,C5790*Dashboard!$E$11*Dashboard!$E$10*SQRT(Dashboard!$D$12/365),0)</f>
        <v>-216374.06332639745</v>
      </c>
      <c r="F5790" s="3">
        <f>D5790+IF(Dashboard!$I$3,E5790,0)</f>
        <v>260278.29638916388</v>
      </c>
      <c r="G5790" s="3">
        <f>IF(Dashboard!$I$4, ('Lookups and Calculations'!$F$9) / (1 - 'Lookups and Calculations'!$F$10), 'Lookups and Calculations'!$F$9)</f>
        <v>1951878.888340465</v>
      </c>
      <c r="H5790" s="12">
        <f t="shared" si="180"/>
        <v>0</v>
      </c>
      <c r="I5790" s="12">
        <f t="shared" si="181"/>
        <v>0</v>
      </c>
      <c r="J5790" s="13">
        <f>(1 - Dashboard!$I$9) * H5790 * Dashboard!$I$8 * 'Lookups and Calculations'!$F$12</f>
        <v>0</v>
      </c>
      <c r="K5790" s="12">
        <f>(1 - Dashboard!$I$11) * I5790 * Dashboard!$I$10 * 'Lookups and Calculations'!$F$12</f>
        <v>0</v>
      </c>
      <c r="L5790" s="12">
        <f>(H5790 - I5790) * Dashboard!$I$13 * (Dashboard!$D$12 / 365) * 'Lookups and Calculations'!$F$12</f>
        <v>0</v>
      </c>
      <c r="M5790" s="3">
        <f>(G5790*2) * Dashboard!$I$13 * (Dashboard!$D$12 / 365) * 'Lookups and Calculations'!$F$12</f>
        <v>1602.0878730267946</v>
      </c>
      <c r="N5790" s="12">
        <f>H5790 * Dashboard!$I$14 * Dashboard!$I$15 * (Dashboard!$D$12 / 365) * 'Lookups and Calculations'!$F$12</f>
        <v>0</v>
      </c>
    </row>
    <row r="5791" spans="1:14" x14ac:dyDescent="0.35">
      <c r="A5791" s="2">
        <v>5790</v>
      </c>
      <c r="B5791" s="11">
        <v>1.2153964759508211</v>
      </c>
      <c r="C5791" s="11">
        <v>0.695185667131064</v>
      </c>
      <c r="D5791" s="3">
        <f>B5791*Dashboard!$D$11*Dashboard!$D$10*SQRT(Dashboard!$D$12/365)</f>
        <v>301760.78414503974</v>
      </c>
      <c r="E5791" s="3">
        <f>IF(Dashboard!$I$3,C5791*Dashboard!$E$11*Dashboard!$E$10*SQRT(Dashboard!$D$12/365),0)</f>
        <v>345203.8510737805</v>
      </c>
      <c r="F5791" s="3">
        <f>D5791+IF(Dashboard!$I$3,E5791,0)</f>
        <v>646964.6352188203</v>
      </c>
      <c r="G5791" s="3">
        <f>IF(Dashboard!$I$4, ('Lookups and Calculations'!$F$9) / (1 - 'Lookups and Calculations'!$F$10), 'Lookups and Calculations'!$F$9)</f>
        <v>1951878.888340465</v>
      </c>
      <c r="H5791" s="12">
        <f t="shared" si="180"/>
        <v>0</v>
      </c>
      <c r="I5791" s="12">
        <f t="shared" si="181"/>
        <v>0</v>
      </c>
      <c r="J5791" s="13">
        <f>(1 - Dashboard!$I$9) * H5791 * Dashboard!$I$8 * 'Lookups and Calculations'!$F$12</f>
        <v>0</v>
      </c>
      <c r="K5791" s="12">
        <f>(1 - Dashboard!$I$11) * I5791 * Dashboard!$I$10 * 'Lookups and Calculations'!$F$12</f>
        <v>0</v>
      </c>
      <c r="L5791" s="12">
        <f>(H5791 - I5791) * Dashboard!$I$13 * (Dashboard!$D$12 / 365) * 'Lookups and Calculations'!$F$12</f>
        <v>0</v>
      </c>
      <c r="M5791" s="3">
        <f>(G5791*2) * Dashboard!$I$13 * (Dashboard!$D$12 / 365) * 'Lookups and Calculations'!$F$12</f>
        <v>1602.0878730267946</v>
      </c>
      <c r="N5791" s="12">
        <f>H5791 * Dashboard!$I$14 * Dashboard!$I$15 * (Dashboard!$D$12 / 365) * 'Lookups and Calculations'!$F$12</f>
        <v>0</v>
      </c>
    </row>
    <row r="5792" spans="1:14" x14ac:dyDescent="0.35">
      <c r="A5792" s="2">
        <v>5791</v>
      </c>
      <c r="B5792" s="11">
        <v>-0.75616778970273391</v>
      </c>
      <c r="C5792" s="11">
        <v>8.8020536821085363E-2</v>
      </c>
      <c r="D5792" s="3">
        <f>B5792*Dashboard!$D$11*Dashboard!$D$10*SQRT(Dashboard!$D$12/365)</f>
        <v>-187742.67465882585</v>
      </c>
      <c r="E5792" s="3">
        <f>IF(Dashboard!$I$3,C5792*Dashboard!$E$11*Dashboard!$E$10*SQRT(Dashboard!$D$12/365),0)</f>
        <v>43707.788754643087</v>
      </c>
      <c r="F5792" s="3">
        <f>D5792+IF(Dashboard!$I$3,E5792,0)</f>
        <v>-144034.88590418277</v>
      </c>
      <c r="G5792" s="3">
        <f>IF(Dashboard!$I$4, ('Lookups and Calculations'!$F$9) / (1 - 'Lookups and Calculations'!$F$10), 'Lookups and Calculations'!$F$9)</f>
        <v>1951878.888340465</v>
      </c>
      <c r="H5792" s="12">
        <f t="shared" si="180"/>
        <v>0</v>
      </c>
      <c r="I5792" s="12">
        <f t="shared" si="181"/>
        <v>0</v>
      </c>
      <c r="J5792" s="13">
        <f>(1 - Dashboard!$I$9) * H5792 * Dashboard!$I$8 * 'Lookups and Calculations'!$F$12</f>
        <v>0</v>
      </c>
      <c r="K5792" s="12">
        <f>(1 - Dashboard!$I$11) * I5792 * Dashboard!$I$10 * 'Lookups and Calculations'!$F$12</f>
        <v>0</v>
      </c>
      <c r="L5792" s="12">
        <f>(H5792 - I5792) * Dashboard!$I$13 * (Dashboard!$D$12 / 365) * 'Lookups and Calculations'!$F$12</f>
        <v>0</v>
      </c>
      <c r="M5792" s="3">
        <f>(G5792*2) * Dashboard!$I$13 * (Dashboard!$D$12 / 365) * 'Lookups and Calculations'!$F$12</f>
        <v>1602.0878730267946</v>
      </c>
      <c r="N5792" s="12">
        <f>H5792 * Dashboard!$I$14 * Dashboard!$I$15 * (Dashboard!$D$12 / 365) * 'Lookups and Calculations'!$F$12</f>
        <v>0</v>
      </c>
    </row>
    <row r="5793" spans="1:14" x14ac:dyDescent="0.35">
      <c r="A5793" s="2">
        <v>5792</v>
      </c>
      <c r="B5793" s="11">
        <v>0.37616448095946814</v>
      </c>
      <c r="C5793" s="11">
        <v>0.3113843855061792</v>
      </c>
      <c r="D5793" s="3">
        <f>B5793*Dashboard!$D$11*Dashboard!$D$10*SQRT(Dashboard!$D$12/365)</f>
        <v>93394.78185753274</v>
      </c>
      <c r="E5793" s="3">
        <f>IF(Dashboard!$I$3,C5793*Dashboard!$E$11*Dashboard!$E$10*SQRT(Dashboard!$D$12/365),0)</f>
        <v>154622.13063824622</v>
      </c>
      <c r="F5793" s="3">
        <f>D5793+IF(Dashboard!$I$3,E5793,0)</f>
        <v>248016.91249577896</v>
      </c>
      <c r="G5793" s="3">
        <f>IF(Dashboard!$I$4, ('Lookups and Calculations'!$F$9) / (1 - 'Lookups and Calculations'!$F$10), 'Lookups and Calculations'!$F$9)</f>
        <v>1951878.888340465</v>
      </c>
      <c r="H5793" s="12">
        <f t="shared" si="180"/>
        <v>0</v>
      </c>
      <c r="I5793" s="12">
        <f t="shared" si="181"/>
        <v>0</v>
      </c>
      <c r="J5793" s="13">
        <f>(1 - Dashboard!$I$9) * H5793 * Dashboard!$I$8 * 'Lookups and Calculations'!$F$12</f>
        <v>0</v>
      </c>
      <c r="K5793" s="12">
        <f>(1 - Dashboard!$I$11) * I5793 * Dashboard!$I$10 * 'Lookups and Calculations'!$F$12</f>
        <v>0</v>
      </c>
      <c r="L5793" s="12">
        <f>(H5793 - I5793) * Dashboard!$I$13 * (Dashboard!$D$12 / 365) * 'Lookups and Calculations'!$F$12</f>
        <v>0</v>
      </c>
      <c r="M5793" s="3">
        <f>(G5793*2) * Dashboard!$I$13 * (Dashboard!$D$12 / 365) * 'Lookups and Calculations'!$F$12</f>
        <v>1602.0878730267946</v>
      </c>
      <c r="N5793" s="12">
        <f>H5793 * Dashboard!$I$14 * Dashboard!$I$15 * (Dashboard!$D$12 / 365) * 'Lookups and Calculations'!$F$12</f>
        <v>0</v>
      </c>
    </row>
    <row r="5794" spans="1:14" x14ac:dyDescent="0.35">
      <c r="A5794" s="2">
        <v>5793</v>
      </c>
      <c r="B5794" s="11">
        <v>-0.12037916952222535</v>
      </c>
      <c r="C5794" s="11">
        <v>0.33113797797727818</v>
      </c>
      <c r="D5794" s="3">
        <f>B5794*Dashboard!$D$11*Dashboard!$D$10*SQRT(Dashboard!$D$12/365)</f>
        <v>-29887.952868496919</v>
      </c>
      <c r="E5794" s="3">
        <f>IF(Dashboard!$I$3,C5794*Dashboard!$E$11*Dashboard!$E$10*SQRT(Dashboard!$D$12/365),0)</f>
        <v>164431.044308326</v>
      </c>
      <c r="F5794" s="3">
        <f>D5794+IF(Dashboard!$I$3,E5794,0)</f>
        <v>134543.09143982909</v>
      </c>
      <c r="G5794" s="3">
        <f>IF(Dashboard!$I$4, ('Lookups and Calculations'!$F$9) / (1 - 'Lookups and Calculations'!$F$10), 'Lookups and Calculations'!$F$9)</f>
        <v>1951878.888340465</v>
      </c>
      <c r="H5794" s="12">
        <f t="shared" si="180"/>
        <v>0</v>
      </c>
      <c r="I5794" s="12">
        <f t="shared" si="181"/>
        <v>0</v>
      </c>
      <c r="J5794" s="13">
        <f>(1 - Dashboard!$I$9) * H5794 * Dashboard!$I$8 * 'Lookups and Calculations'!$F$12</f>
        <v>0</v>
      </c>
      <c r="K5794" s="12">
        <f>(1 - Dashboard!$I$11) * I5794 * Dashboard!$I$10 * 'Lookups and Calculations'!$F$12</f>
        <v>0</v>
      </c>
      <c r="L5794" s="12">
        <f>(H5794 - I5794) * Dashboard!$I$13 * (Dashboard!$D$12 / 365) * 'Lookups and Calculations'!$F$12</f>
        <v>0</v>
      </c>
      <c r="M5794" s="3">
        <f>(G5794*2) * Dashboard!$I$13 * (Dashboard!$D$12 / 365) * 'Lookups and Calculations'!$F$12</f>
        <v>1602.0878730267946</v>
      </c>
      <c r="N5794" s="12">
        <f>H5794 * Dashboard!$I$14 * Dashboard!$I$15 * (Dashboard!$D$12 / 365) * 'Lookups and Calculations'!$F$12</f>
        <v>0</v>
      </c>
    </row>
    <row r="5795" spans="1:14" x14ac:dyDescent="0.35">
      <c r="A5795" s="2">
        <v>5794</v>
      </c>
      <c r="B5795" s="11">
        <v>-0.57457738653752533</v>
      </c>
      <c r="C5795" s="11">
        <v>-0.8302805600954879</v>
      </c>
      <c r="D5795" s="3">
        <f>B5795*Dashboard!$D$11*Dashboard!$D$10*SQRT(Dashboard!$D$12/365)</f>
        <v>-142657.08856686446</v>
      </c>
      <c r="E5795" s="3">
        <f>IF(Dashboard!$I$3,C5795*Dashboard!$E$11*Dashboard!$E$10*SQRT(Dashboard!$D$12/365),0)</f>
        <v>-412287.04843625886</v>
      </c>
      <c r="F5795" s="3">
        <f>D5795+IF(Dashboard!$I$3,E5795,0)</f>
        <v>-554944.13700312329</v>
      </c>
      <c r="G5795" s="3">
        <f>IF(Dashboard!$I$4, ('Lookups and Calculations'!$F$9) / (1 - 'Lookups and Calculations'!$F$10), 'Lookups and Calculations'!$F$9)</f>
        <v>1951878.888340465</v>
      </c>
      <c r="H5795" s="12">
        <f t="shared" si="180"/>
        <v>0</v>
      </c>
      <c r="I5795" s="12">
        <f t="shared" si="181"/>
        <v>0</v>
      </c>
      <c r="J5795" s="13">
        <f>(1 - Dashboard!$I$9) * H5795 * Dashboard!$I$8 * 'Lookups and Calculations'!$F$12</f>
        <v>0</v>
      </c>
      <c r="K5795" s="12">
        <f>(1 - Dashboard!$I$11) * I5795 * Dashboard!$I$10 * 'Lookups and Calculations'!$F$12</f>
        <v>0</v>
      </c>
      <c r="L5795" s="12">
        <f>(H5795 - I5795) * Dashboard!$I$13 * (Dashboard!$D$12 / 365) * 'Lookups and Calculations'!$F$12</f>
        <v>0</v>
      </c>
      <c r="M5795" s="3">
        <f>(G5795*2) * Dashboard!$I$13 * (Dashboard!$D$12 / 365) * 'Lookups and Calculations'!$F$12</f>
        <v>1602.0878730267946</v>
      </c>
      <c r="N5795" s="12">
        <f>H5795 * Dashboard!$I$14 * Dashboard!$I$15 * (Dashboard!$D$12 / 365) * 'Lookups and Calculations'!$F$12</f>
        <v>0</v>
      </c>
    </row>
    <row r="5796" spans="1:14" x14ac:dyDescent="0.35">
      <c r="A5796" s="2">
        <v>5795</v>
      </c>
      <c r="B5796" s="11">
        <v>-2.3181776720121901E-2</v>
      </c>
      <c r="C5796" s="11">
        <v>-0.20377741718683465</v>
      </c>
      <c r="D5796" s="3">
        <f>B5796*Dashboard!$D$11*Dashboard!$D$10*SQRT(Dashboard!$D$12/365)</f>
        <v>-5755.6124765514514</v>
      </c>
      <c r="E5796" s="3">
        <f>IF(Dashboard!$I$3,C5796*Dashboard!$E$11*Dashboard!$E$10*SQRT(Dashboard!$D$12/365),0)</f>
        <v>-101188.43425680345</v>
      </c>
      <c r="F5796" s="3">
        <f>D5796+IF(Dashboard!$I$3,E5796,0)</f>
        <v>-106944.0467333549</v>
      </c>
      <c r="G5796" s="3">
        <f>IF(Dashboard!$I$4, ('Lookups and Calculations'!$F$9) / (1 - 'Lookups and Calculations'!$F$10), 'Lookups and Calculations'!$F$9)</f>
        <v>1951878.888340465</v>
      </c>
      <c r="H5796" s="12">
        <f t="shared" si="180"/>
        <v>0</v>
      </c>
      <c r="I5796" s="12">
        <f t="shared" si="181"/>
        <v>0</v>
      </c>
      <c r="J5796" s="13">
        <f>(1 - Dashboard!$I$9) * H5796 * Dashboard!$I$8 * 'Lookups and Calculations'!$F$12</f>
        <v>0</v>
      </c>
      <c r="K5796" s="12">
        <f>(1 - Dashboard!$I$11) * I5796 * Dashboard!$I$10 * 'Lookups and Calculations'!$F$12</f>
        <v>0</v>
      </c>
      <c r="L5796" s="12">
        <f>(H5796 - I5796) * Dashboard!$I$13 * (Dashboard!$D$12 / 365) * 'Lookups and Calculations'!$F$12</f>
        <v>0</v>
      </c>
      <c r="M5796" s="3">
        <f>(G5796*2) * Dashboard!$I$13 * (Dashboard!$D$12 / 365) * 'Lookups and Calculations'!$F$12</f>
        <v>1602.0878730267946</v>
      </c>
      <c r="N5796" s="12">
        <f>H5796 * Dashboard!$I$14 * Dashboard!$I$15 * (Dashboard!$D$12 / 365) * 'Lookups and Calculations'!$F$12</f>
        <v>0</v>
      </c>
    </row>
    <row r="5797" spans="1:14" x14ac:dyDescent="0.35">
      <c r="A5797" s="2">
        <v>5796</v>
      </c>
      <c r="B5797" s="11">
        <v>-0.13164061433799634</v>
      </c>
      <c r="C5797" s="11">
        <v>-0.36297661586532948</v>
      </c>
      <c r="D5797" s="3">
        <f>B5797*Dashboard!$D$11*Dashboard!$D$10*SQRT(Dashboard!$D$12/365)</f>
        <v>-32683.964281607721</v>
      </c>
      <c r="E5797" s="3">
        <f>IF(Dashboard!$I$3,C5797*Dashboard!$E$11*Dashboard!$E$10*SQRT(Dashboard!$D$12/365),0)</f>
        <v>-180240.95082906383</v>
      </c>
      <c r="F5797" s="3">
        <f>D5797+IF(Dashboard!$I$3,E5797,0)</f>
        <v>-212924.91511067154</v>
      </c>
      <c r="G5797" s="3">
        <f>IF(Dashboard!$I$4, ('Lookups and Calculations'!$F$9) / (1 - 'Lookups and Calculations'!$F$10), 'Lookups and Calculations'!$F$9)</f>
        <v>1951878.888340465</v>
      </c>
      <c r="H5797" s="12">
        <f t="shared" si="180"/>
        <v>0</v>
      </c>
      <c r="I5797" s="12">
        <f t="shared" si="181"/>
        <v>0</v>
      </c>
      <c r="J5797" s="13">
        <f>(1 - Dashboard!$I$9) * H5797 * Dashboard!$I$8 * 'Lookups and Calculations'!$F$12</f>
        <v>0</v>
      </c>
      <c r="K5797" s="12">
        <f>(1 - Dashboard!$I$11) * I5797 * Dashboard!$I$10 * 'Lookups and Calculations'!$F$12</f>
        <v>0</v>
      </c>
      <c r="L5797" s="12">
        <f>(H5797 - I5797) * Dashboard!$I$13 * (Dashboard!$D$12 / 365) * 'Lookups and Calculations'!$F$12</f>
        <v>0</v>
      </c>
      <c r="M5797" s="3">
        <f>(G5797*2) * Dashboard!$I$13 * (Dashboard!$D$12 / 365) * 'Lookups and Calculations'!$F$12</f>
        <v>1602.0878730267946</v>
      </c>
      <c r="N5797" s="12">
        <f>H5797 * Dashboard!$I$14 * Dashboard!$I$15 * (Dashboard!$D$12 / 365) * 'Lookups and Calculations'!$F$12</f>
        <v>0</v>
      </c>
    </row>
    <row r="5798" spans="1:14" x14ac:dyDescent="0.35">
      <c r="A5798" s="2">
        <v>5797</v>
      </c>
      <c r="B5798" s="11">
        <v>-0.44983484889216291</v>
      </c>
      <c r="C5798" s="11">
        <v>-0.64581011264198895</v>
      </c>
      <c r="D5798" s="3">
        <f>B5798*Dashboard!$D$11*Dashboard!$D$10*SQRT(Dashboard!$D$12/365)</f>
        <v>-111685.79095251313</v>
      </c>
      <c r="E5798" s="3">
        <f>IF(Dashboard!$I$3,C5798*Dashboard!$E$11*Dashboard!$E$10*SQRT(Dashboard!$D$12/365),0)</f>
        <v>-320685.75128488115</v>
      </c>
      <c r="F5798" s="3">
        <f>D5798+IF(Dashboard!$I$3,E5798,0)</f>
        <v>-432371.54223739426</v>
      </c>
      <c r="G5798" s="3">
        <f>IF(Dashboard!$I$4, ('Lookups and Calculations'!$F$9) / (1 - 'Lookups and Calculations'!$F$10), 'Lookups and Calculations'!$F$9)</f>
        <v>1951878.888340465</v>
      </c>
      <c r="H5798" s="12">
        <f t="shared" si="180"/>
        <v>0</v>
      </c>
      <c r="I5798" s="12">
        <f t="shared" si="181"/>
        <v>0</v>
      </c>
      <c r="J5798" s="13">
        <f>(1 - Dashboard!$I$9) * H5798 * Dashboard!$I$8 * 'Lookups and Calculations'!$F$12</f>
        <v>0</v>
      </c>
      <c r="K5798" s="12">
        <f>(1 - Dashboard!$I$11) * I5798 * Dashboard!$I$10 * 'Lookups and Calculations'!$F$12</f>
        <v>0</v>
      </c>
      <c r="L5798" s="12">
        <f>(H5798 - I5798) * Dashboard!$I$13 * (Dashboard!$D$12 / 365) * 'Lookups and Calculations'!$F$12</f>
        <v>0</v>
      </c>
      <c r="M5798" s="3">
        <f>(G5798*2) * Dashboard!$I$13 * (Dashboard!$D$12 / 365) * 'Lookups and Calculations'!$F$12</f>
        <v>1602.0878730267946</v>
      </c>
      <c r="N5798" s="12">
        <f>H5798 * Dashboard!$I$14 * Dashboard!$I$15 * (Dashboard!$D$12 / 365) * 'Lookups and Calculations'!$F$12</f>
        <v>0</v>
      </c>
    </row>
    <row r="5799" spans="1:14" x14ac:dyDescent="0.35">
      <c r="A5799" s="2">
        <v>5798</v>
      </c>
      <c r="B5799" s="11">
        <v>-1.0936673482618502</v>
      </c>
      <c r="C5799" s="11">
        <v>1.35553940795089</v>
      </c>
      <c r="D5799" s="3">
        <f>B5799*Dashboard!$D$11*Dashboard!$D$10*SQRT(Dashboard!$D$12/365)</f>
        <v>-271537.66127809318</v>
      </c>
      <c r="E5799" s="3">
        <f>IF(Dashboard!$I$3,C5799*Dashboard!$E$11*Dashboard!$E$10*SQRT(Dashboard!$D$12/365),0)</f>
        <v>673111.43775163451</v>
      </c>
      <c r="F5799" s="3">
        <f>D5799+IF(Dashboard!$I$3,E5799,0)</f>
        <v>401573.77647354134</v>
      </c>
      <c r="G5799" s="3">
        <f>IF(Dashboard!$I$4, ('Lookups and Calculations'!$F$9) / (1 - 'Lookups and Calculations'!$F$10), 'Lookups and Calculations'!$F$9)</f>
        <v>1951878.888340465</v>
      </c>
      <c r="H5799" s="12">
        <f t="shared" si="180"/>
        <v>0</v>
      </c>
      <c r="I5799" s="12">
        <f t="shared" si="181"/>
        <v>0</v>
      </c>
      <c r="J5799" s="13">
        <f>(1 - Dashboard!$I$9) * H5799 * Dashboard!$I$8 * 'Lookups and Calculations'!$F$12</f>
        <v>0</v>
      </c>
      <c r="K5799" s="12">
        <f>(1 - Dashboard!$I$11) * I5799 * Dashboard!$I$10 * 'Lookups and Calculations'!$F$12</f>
        <v>0</v>
      </c>
      <c r="L5799" s="12">
        <f>(H5799 - I5799) * Dashboard!$I$13 * (Dashboard!$D$12 / 365) * 'Lookups and Calculations'!$F$12</f>
        <v>0</v>
      </c>
      <c r="M5799" s="3">
        <f>(G5799*2) * Dashboard!$I$13 * (Dashboard!$D$12 / 365) * 'Lookups and Calculations'!$F$12</f>
        <v>1602.0878730267946</v>
      </c>
      <c r="N5799" s="12">
        <f>H5799 * Dashboard!$I$14 * Dashboard!$I$15 * (Dashboard!$D$12 / 365) * 'Lookups and Calculations'!$F$12</f>
        <v>0</v>
      </c>
    </row>
    <row r="5800" spans="1:14" x14ac:dyDescent="0.35">
      <c r="A5800" s="2">
        <v>5799</v>
      </c>
      <c r="B5800" s="11">
        <v>-1.6718842327659673</v>
      </c>
      <c r="C5800" s="11">
        <v>-0.85074751906573109</v>
      </c>
      <c r="D5800" s="3">
        <f>B5800*Dashboard!$D$11*Dashboard!$D$10*SQRT(Dashboard!$D$12/365)</f>
        <v>-415098.37082956999</v>
      </c>
      <c r="E5800" s="3">
        <f>IF(Dashboard!$I$3,C5800*Dashboard!$E$11*Dashboard!$E$10*SQRT(Dashboard!$D$12/365),0)</f>
        <v>-422450.19389559259</v>
      </c>
      <c r="F5800" s="3">
        <f>D5800+IF(Dashboard!$I$3,E5800,0)</f>
        <v>-837548.56472516258</v>
      </c>
      <c r="G5800" s="3">
        <f>IF(Dashboard!$I$4, ('Lookups and Calculations'!$F$9) / (1 - 'Lookups and Calculations'!$F$10), 'Lookups and Calculations'!$F$9)</f>
        <v>1951878.888340465</v>
      </c>
      <c r="H5800" s="12">
        <f t="shared" si="180"/>
        <v>0</v>
      </c>
      <c r="I5800" s="12">
        <f t="shared" si="181"/>
        <v>0</v>
      </c>
      <c r="J5800" s="13">
        <f>(1 - Dashboard!$I$9) * H5800 * Dashboard!$I$8 * 'Lookups and Calculations'!$F$12</f>
        <v>0</v>
      </c>
      <c r="K5800" s="12">
        <f>(1 - Dashboard!$I$11) * I5800 * Dashboard!$I$10 * 'Lookups and Calculations'!$F$12</f>
        <v>0</v>
      </c>
      <c r="L5800" s="12">
        <f>(H5800 - I5800) * Dashboard!$I$13 * (Dashboard!$D$12 / 365) * 'Lookups and Calculations'!$F$12</f>
        <v>0</v>
      </c>
      <c r="M5800" s="3">
        <f>(G5800*2) * Dashboard!$I$13 * (Dashboard!$D$12 / 365) * 'Lookups and Calculations'!$F$12</f>
        <v>1602.0878730267946</v>
      </c>
      <c r="N5800" s="12">
        <f>H5800 * Dashboard!$I$14 * Dashboard!$I$15 * (Dashboard!$D$12 / 365) * 'Lookups and Calculations'!$F$12</f>
        <v>0</v>
      </c>
    </row>
    <row r="5801" spans="1:14" x14ac:dyDescent="0.35">
      <c r="A5801" s="2">
        <v>5800</v>
      </c>
      <c r="B5801" s="11">
        <v>-0.6134201223777751</v>
      </c>
      <c r="C5801" s="11">
        <v>1.4159251891572988</v>
      </c>
      <c r="D5801" s="3">
        <f>B5801*Dashboard!$D$11*Dashboard!$D$10*SQRT(Dashboard!$D$12/365)</f>
        <v>-152301.03164010958</v>
      </c>
      <c r="E5801" s="3">
        <f>IF(Dashboard!$I$3,C5801*Dashboard!$E$11*Dashboard!$E$10*SQRT(Dashboard!$D$12/365),0)</f>
        <v>703096.81462020124</v>
      </c>
      <c r="F5801" s="3">
        <f>D5801+IF(Dashboard!$I$3,E5801,0)</f>
        <v>550795.78298009164</v>
      </c>
      <c r="G5801" s="3">
        <f>IF(Dashboard!$I$4, ('Lookups and Calculations'!$F$9) / (1 - 'Lookups and Calculations'!$F$10), 'Lookups and Calculations'!$F$9)</f>
        <v>1951878.888340465</v>
      </c>
      <c r="H5801" s="12">
        <f t="shared" si="180"/>
        <v>0</v>
      </c>
      <c r="I5801" s="12">
        <f t="shared" si="181"/>
        <v>0</v>
      </c>
      <c r="J5801" s="13">
        <f>(1 - Dashboard!$I$9) * H5801 * Dashboard!$I$8 * 'Lookups and Calculations'!$F$12</f>
        <v>0</v>
      </c>
      <c r="K5801" s="12">
        <f>(1 - Dashboard!$I$11) * I5801 * Dashboard!$I$10 * 'Lookups and Calculations'!$F$12</f>
        <v>0</v>
      </c>
      <c r="L5801" s="12">
        <f>(H5801 - I5801) * Dashboard!$I$13 * (Dashboard!$D$12 / 365) * 'Lookups and Calculations'!$F$12</f>
        <v>0</v>
      </c>
      <c r="M5801" s="3">
        <f>(G5801*2) * Dashboard!$I$13 * (Dashboard!$D$12 / 365) * 'Lookups and Calculations'!$F$12</f>
        <v>1602.0878730267946</v>
      </c>
      <c r="N5801" s="12">
        <f>H5801 * Dashboard!$I$14 * Dashboard!$I$15 * (Dashboard!$D$12 / 365) * 'Lookups and Calculations'!$F$12</f>
        <v>0</v>
      </c>
    </row>
    <row r="5802" spans="1:14" x14ac:dyDescent="0.35">
      <c r="A5802" s="2">
        <v>5801</v>
      </c>
      <c r="B5802" s="11">
        <v>-1.672743126645464</v>
      </c>
      <c r="C5802" s="11">
        <v>-0.34527171596368722</v>
      </c>
      <c r="D5802" s="3">
        <f>B5802*Dashboard!$D$11*Dashboard!$D$10*SQRT(Dashboard!$D$12/365)</f>
        <v>-415311.61851927679</v>
      </c>
      <c r="E5802" s="3">
        <f>IF(Dashboard!$I$3,C5802*Dashboard!$E$11*Dashboard!$E$10*SQRT(Dashboard!$D$12/365),0)</f>
        <v>-171449.34317963503</v>
      </c>
      <c r="F5802" s="3">
        <f>D5802+IF(Dashboard!$I$3,E5802,0)</f>
        <v>-586760.96169891185</v>
      </c>
      <c r="G5802" s="3">
        <f>IF(Dashboard!$I$4, ('Lookups and Calculations'!$F$9) / (1 - 'Lookups and Calculations'!$F$10), 'Lookups and Calculations'!$F$9)</f>
        <v>1951878.888340465</v>
      </c>
      <c r="H5802" s="12">
        <f t="shared" si="180"/>
        <v>0</v>
      </c>
      <c r="I5802" s="12">
        <f t="shared" si="181"/>
        <v>0</v>
      </c>
      <c r="J5802" s="13">
        <f>(1 - Dashboard!$I$9) * H5802 * Dashboard!$I$8 * 'Lookups and Calculations'!$F$12</f>
        <v>0</v>
      </c>
      <c r="K5802" s="12">
        <f>(1 - Dashboard!$I$11) * I5802 * Dashboard!$I$10 * 'Lookups and Calculations'!$F$12</f>
        <v>0</v>
      </c>
      <c r="L5802" s="12">
        <f>(H5802 - I5802) * Dashboard!$I$13 * (Dashboard!$D$12 / 365) * 'Lookups and Calculations'!$F$12</f>
        <v>0</v>
      </c>
      <c r="M5802" s="3">
        <f>(G5802*2) * Dashboard!$I$13 * (Dashboard!$D$12 / 365) * 'Lookups and Calculations'!$F$12</f>
        <v>1602.0878730267946</v>
      </c>
      <c r="N5802" s="12">
        <f>H5802 * Dashboard!$I$14 * Dashboard!$I$15 * (Dashboard!$D$12 / 365) * 'Lookups and Calculations'!$F$12</f>
        <v>0</v>
      </c>
    </row>
    <row r="5803" spans="1:14" x14ac:dyDescent="0.35">
      <c r="A5803" s="2">
        <v>5802</v>
      </c>
      <c r="B5803" s="11">
        <v>3.9162479060777494E-2</v>
      </c>
      <c r="C5803" s="11">
        <v>-0.88059919612381743</v>
      </c>
      <c r="D5803" s="3">
        <f>B5803*Dashboard!$D$11*Dashboard!$D$10*SQRT(Dashboard!$D$12/365)</f>
        <v>9723.329484889915</v>
      </c>
      <c r="E5803" s="3">
        <f>IF(Dashboard!$I$3,C5803*Dashboard!$E$11*Dashboard!$E$10*SQRT(Dashboard!$D$12/365),0)</f>
        <v>-437273.44812634971</v>
      </c>
      <c r="F5803" s="3">
        <f>D5803+IF(Dashboard!$I$3,E5803,0)</f>
        <v>-427550.11864145979</v>
      </c>
      <c r="G5803" s="3">
        <f>IF(Dashboard!$I$4, ('Lookups and Calculations'!$F$9) / (1 - 'Lookups and Calculations'!$F$10), 'Lookups and Calculations'!$F$9)</f>
        <v>1951878.888340465</v>
      </c>
      <c r="H5803" s="12">
        <f t="shared" si="180"/>
        <v>0</v>
      </c>
      <c r="I5803" s="12">
        <f t="shared" si="181"/>
        <v>0</v>
      </c>
      <c r="J5803" s="13">
        <f>(1 - Dashboard!$I$9) * H5803 * Dashboard!$I$8 * 'Lookups and Calculations'!$F$12</f>
        <v>0</v>
      </c>
      <c r="K5803" s="12">
        <f>(1 - Dashboard!$I$11) * I5803 * Dashboard!$I$10 * 'Lookups and Calculations'!$F$12</f>
        <v>0</v>
      </c>
      <c r="L5803" s="12">
        <f>(H5803 - I5803) * Dashboard!$I$13 * (Dashboard!$D$12 / 365) * 'Lookups and Calculations'!$F$12</f>
        <v>0</v>
      </c>
      <c r="M5803" s="3">
        <f>(G5803*2) * Dashboard!$I$13 * (Dashboard!$D$12 / 365) * 'Lookups and Calculations'!$F$12</f>
        <v>1602.0878730267946</v>
      </c>
      <c r="N5803" s="12">
        <f>H5803 * Dashboard!$I$14 * Dashboard!$I$15 * (Dashboard!$D$12 / 365) * 'Lookups and Calculations'!$F$12</f>
        <v>0</v>
      </c>
    </row>
    <row r="5804" spans="1:14" x14ac:dyDescent="0.35">
      <c r="A5804" s="2">
        <v>5803</v>
      </c>
      <c r="B5804" s="11">
        <v>-5.3141020666190412E-2</v>
      </c>
      <c r="C5804" s="11">
        <v>0.29558143497432404</v>
      </c>
      <c r="D5804" s="3">
        <f>B5804*Dashboard!$D$11*Dashboard!$D$10*SQRT(Dashboard!$D$12/365)</f>
        <v>-13193.946488903795</v>
      </c>
      <c r="E5804" s="3">
        <f>IF(Dashboard!$I$3,C5804*Dashboard!$E$11*Dashboard!$E$10*SQRT(Dashboard!$D$12/365),0)</f>
        <v>146774.96168777312</v>
      </c>
      <c r="F5804" s="3">
        <f>D5804+IF(Dashboard!$I$3,E5804,0)</f>
        <v>133581.01519886931</v>
      </c>
      <c r="G5804" s="3">
        <f>IF(Dashboard!$I$4, ('Lookups and Calculations'!$F$9) / (1 - 'Lookups and Calculations'!$F$10), 'Lookups and Calculations'!$F$9)</f>
        <v>1951878.888340465</v>
      </c>
      <c r="H5804" s="12">
        <f t="shared" si="180"/>
        <v>0</v>
      </c>
      <c r="I5804" s="12">
        <f t="shared" si="181"/>
        <v>0</v>
      </c>
      <c r="J5804" s="13">
        <f>(1 - Dashboard!$I$9) * H5804 * Dashboard!$I$8 * 'Lookups and Calculations'!$F$12</f>
        <v>0</v>
      </c>
      <c r="K5804" s="12">
        <f>(1 - Dashboard!$I$11) * I5804 * Dashboard!$I$10 * 'Lookups and Calculations'!$F$12</f>
        <v>0</v>
      </c>
      <c r="L5804" s="12">
        <f>(H5804 - I5804) * Dashboard!$I$13 * (Dashboard!$D$12 / 365) * 'Lookups and Calculations'!$F$12</f>
        <v>0</v>
      </c>
      <c r="M5804" s="3">
        <f>(G5804*2) * Dashboard!$I$13 * (Dashboard!$D$12 / 365) * 'Lookups and Calculations'!$F$12</f>
        <v>1602.0878730267946</v>
      </c>
      <c r="N5804" s="12">
        <f>H5804 * Dashboard!$I$14 * Dashboard!$I$15 * (Dashboard!$D$12 / 365) * 'Lookups and Calculations'!$F$12</f>
        <v>0</v>
      </c>
    </row>
    <row r="5805" spans="1:14" x14ac:dyDescent="0.35">
      <c r="A5805" s="2">
        <v>5804</v>
      </c>
      <c r="B5805" s="11">
        <v>-0.32298940353994243</v>
      </c>
      <c r="C5805" s="11">
        <v>-1.8612501826297694</v>
      </c>
      <c r="D5805" s="3">
        <f>B5805*Dashboard!$D$11*Dashboard!$D$10*SQRT(Dashboard!$D$12/365)</f>
        <v>-80192.379697746859</v>
      </c>
      <c r="E5805" s="3">
        <f>IF(Dashboard!$I$3,C5805*Dashboard!$E$11*Dashboard!$E$10*SQRT(Dashboard!$D$12/365),0)</f>
        <v>-924228.96678397793</v>
      </c>
      <c r="F5805" s="3">
        <f>D5805+IF(Dashboard!$I$3,E5805,0)</f>
        <v>-1004421.3464817248</v>
      </c>
      <c r="G5805" s="3">
        <f>IF(Dashboard!$I$4, ('Lookups and Calculations'!$F$9) / (1 - 'Lookups and Calculations'!$F$10), 'Lookups and Calculations'!$F$9)</f>
        <v>1951878.888340465</v>
      </c>
      <c r="H5805" s="12">
        <f t="shared" si="180"/>
        <v>0</v>
      </c>
      <c r="I5805" s="12">
        <f t="shared" si="181"/>
        <v>0</v>
      </c>
      <c r="J5805" s="13">
        <f>(1 - Dashboard!$I$9) * H5805 * Dashboard!$I$8 * 'Lookups and Calculations'!$F$12</f>
        <v>0</v>
      </c>
      <c r="K5805" s="12">
        <f>(1 - Dashboard!$I$11) * I5805 * Dashboard!$I$10 * 'Lookups and Calculations'!$F$12</f>
        <v>0</v>
      </c>
      <c r="L5805" s="12">
        <f>(H5805 - I5805) * Dashboard!$I$13 * (Dashboard!$D$12 / 365) * 'Lookups and Calculations'!$F$12</f>
        <v>0</v>
      </c>
      <c r="M5805" s="3">
        <f>(G5805*2) * Dashboard!$I$13 * (Dashboard!$D$12 / 365) * 'Lookups and Calculations'!$F$12</f>
        <v>1602.0878730267946</v>
      </c>
      <c r="N5805" s="12">
        <f>H5805 * Dashboard!$I$14 * Dashboard!$I$15 * (Dashboard!$D$12 / 365) * 'Lookups and Calculations'!$F$12</f>
        <v>0</v>
      </c>
    </row>
    <row r="5806" spans="1:14" x14ac:dyDescent="0.35">
      <c r="A5806" s="2">
        <v>5805</v>
      </c>
      <c r="B5806" s="11">
        <v>1.7136019598904233</v>
      </c>
      <c r="C5806" s="11">
        <v>-0.20162217677647001</v>
      </c>
      <c r="D5806" s="3">
        <f>B5806*Dashboard!$D$11*Dashboard!$D$10*SQRT(Dashboard!$D$12/365)</f>
        <v>425456.12181776192</v>
      </c>
      <c r="E5806" s="3">
        <f>IF(Dashboard!$I$3,C5806*Dashboard!$E$11*Dashboard!$E$10*SQRT(Dashboard!$D$12/365),0)</f>
        <v>-100118.22046382051</v>
      </c>
      <c r="F5806" s="3">
        <f>D5806+IF(Dashboard!$I$3,E5806,0)</f>
        <v>325337.90135394142</v>
      </c>
      <c r="G5806" s="3">
        <f>IF(Dashboard!$I$4, ('Lookups and Calculations'!$F$9) / (1 - 'Lookups and Calculations'!$F$10), 'Lookups and Calculations'!$F$9)</f>
        <v>1951878.888340465</v>
      </c>
      <c r="H5806" s="12">
        <f t="shared" si="180"/>
        <v>0</v>
      </c>
      <c r="I5806" s="12">
        <f t="shared" si="181"/>
        <v>0</v>
      </c>
      <c r="J5806" s="13">
        <f>(1 - Dashboard!$I$9) * H5806 * Dashboard!$I$8 * 'Lookups and Calculations'!$F$12</f>
        <v>0</v>
      </c>
      <c r="K5806" s="12">
        <f>(1 - Dashboard!$I$11) * I5806 * Dashboard!$I$10 * 'Lookups and Calculations'!$F$12</f>
        <v>0</v>
      </c>
      <c r="L5806" s="12">
        <f>(H5806 - I5806) * Dashboard!$I$13 * (Dashboard!$D$12 / 365) * 'Lookups and Calculations'!$F$12</f>
        <v>0</v>
      </c>
      <c r="M5806" s="3">
        <f>(G5806*2) * Dashboard!$I$13 * (Dashboard!$D$12 / 365) * 'Lookups and Calculations'!$F$12</f>
        <v>1602.0878730267946</v>
      </c>
      <c r="N5806" s="12">
        <f>H5806 * Dashboard!$I$14 * Dashboard!$I$15 * (Dashboard!$D$12 / 365) * 'Lookups and Calculations'!$F$12</f>
        <v>0</v>
      </c>
    </row>
    <row r="5807" spans="1:14" x14ac:dyDescent="0.35">
      <c r="A5807" s="2">
        <v>5806</v>
      </c>
      <c r="B5807" s="11">
        <v>-2.3503187711076917E-3</v>
      </c>
      <c r="C5807" s="11">
        <v>-0.54708053235985521</v>
      </c>
      <c r="D5807" s="3">
        <f>B5807*Dashboard!$D$11*Dashboard!$D$10*SQRT(Dashboard!$D$12/365)</f>
        <v>-583.54129651842197</v>
      </c>
      <c r="E5807" s="3">
        <f>IF(Dashboard!$I$3,C5807*Dashboard!$E$11*Dashboard!$E$10*SQRT(Dashboard!$D$12/365),0)</f>
        <v>-271660.24207244068</v>
      </c>
      <c r="F5807" s="3">
        <f>D5807+IF(Dashboard!$I$3,E5807,0)</f>
        <v>-272243.78336895909</v>
      </c>
      <c r="G5807" s="3">
        <f>IF(Dashboard!$I$4, ('Lookups and Calculations'!$F$9) / (1 - 'Lookups and Calculations'!$F$10), 'Lookups and Calculations'!$F$9)</f>
        <v>1951878.888340465</v>
      </c>
      <c r="H5807" s="12">
        <f t="shared" si="180"/>
        <v>0</v>
      </c>
      <c r="I5807" s="12">
        <f t="shared" si="181"/>
        <v>0</v>
      </c>
      <c r="J5807" s="13">
        <f>(1 - Dashboard!$I$9) * H5807 * Dashboard!$I$8 * 'Lookups and Calculations'!$F$12</f>
        <v>0</v>
      </c>
      <c r="K5807" s="12">
        <f>(1 - Dashboard!$I$11) * I5807 * Dashboard!$I$10 * 'Lookups and Calculations'!$F$12</f>
        <v>0</v>
      </c>
      <c r="L5807" s="12">
        <f>(H5807 - I5807) * Dashboard!$I$13 * (Dashboard!$D$12 / 365) * 'Lookups and Calculations'!$F$12</f>
        <v>0</v>
      </c>
      <c r="M5807" s="3">
        <f>(G5807*2) * Dashboard!$I$13 * (Dashboard!$D$12 / 365) * 'Lookups and Calculations'!$F$12</f>
        <v>1602.0878730267946</v>
      </c>
      <c r="N5807" s="12">
        <f>H5807 * Dashboard!$I$14 * Dashboard!$I$15 * (Dashboard!$D$12 / 365) * 'Lookups and Calculations'!$F$12</f>
        <v>0</v>
      </c>
    </row>
    <row r="5808" spans="1:14" x14ac:dyDescent="0.35">
      <c r="A5808" s="2">
        <v>5807</v>
      </c>
      <c r="B5808" s="11">
        <v>2.6219544789401944E-2</v>
      </c>
      <c r="C5808" s="11">
        <v>-3.4486563982964307</v>
      </c>
      <c r="D5808" s="3">
        <f>B5808*Dashboard!$D$11*Dashboard!$D$10*SQRT(Dashboard!$D$12/365)</f>
        <v>6509.8348992547735</v>
      </c>
      <c r="E5808" s="3">
        <f>IF(Dashboard!$I$3,C5808*Dashboard!$E$11*Dashboard!$E$10*SQRT(Dashboard!$D$12/365),0)</f>
        <v>-1712477.0057978155</v>
      </c>
      <c r="F5808" s="3">
        <f>D5808+IF(Dashboard!$I$3,E5808,0)</f>
        <v>-1705967.1708985607</v>
      </c>
      <c r="G5808" s="3">
        <f>IF(Dashboard!$I$4, ('Lookups and Calculations'!$F$9) / (1 - 'Lookups and Calculations'!$F$10), 'Lookups and Calculations'!$F$9)</f>
        <v>1951878.888340465</v>
      </c>
      <c r="H5808" s="12">
        <f t="shared" si="180"/>
        <v>0</v>
      </c>
      <c r="I5808" s="12">
        <f t="shared" si="181"/>
        <v>0</v>
      </c>
      <c r="J5808" s="13">
        <f>(1 - Dashboard!$I$9) * H5808 * Dashboard!$I$8 * 'Lookups and Calculations'!$F$12</f>
        <v>0</v>
      </c>
      <c r="K5808" s="12">
        <f>(1 - Dashboard!$I$11) * I5808 * Dashboard!$I$10 * 'Lookups and Calculations'!$F$12</f>
        <v>0</v>
      </c>
      <c r="L5808" s="12">
        <f>(H5808 - I5808) * Dashboard!$I$13 * (Dashboard!$D$12 / 365) * 'Lookups and Calculations'!$F$12</f>
        <v>0</v>
      </c>
      <c r="M5808" s="3">
        <f>(G5808*2) * Dashboard!$I$13 * (Dashboard!$D$12 / 365) * 'Lookups and Calculations'!$F$12</f>
        <v>1602.0878730267946</v>
      </c>
      <c r="N5808" s="12">
        <f>H5808 * Dashboard!$I$14 * Dashboard!$I$15 * (Dashboard!$D$12 / 365) * 'Lookups and Calculations'!$F$12</f>
        <v>0</v>
      </c>
    </row>
    <row r="5809" spans="1:14" x14ac:dyDescent="0.35">
      <c r="A5809" s="2">
        <v>5808</v>
      </c>
      <c r="B5809" s="11">
        <v>-0.57049734740294911</v>
      </c>
      <c r="C5809" s="11">
        <v>0.27914663721554539</v>
      </c>
      <c r="D5809" s="3">
        <f>B5809*Dashboard!$D$11*Dashboard!$D$10*SQRT(Dashboard!$D$12/365)</f>
        <v>-141644.08924281347</v>
      </c>
      <c r="E5809" s="3">
        <f>IF(Dashboard!$I$3,C5809*Dashboard!$E$11*Dashboard!$E$10*SQRT(Dashboard!$D$12/365),0)</f>
        <v>138614.04044588056</v>
      </c>
      <c r="F5809" s="3">
        <f>D5809+IF(Dashboard!$I$3,E5809,0)</f>
        <v>-3030.0487969329115</v>
      </c>
      <c r="G5809" s="3">
        <f>IF(Dashboard!$I$4, ('Lookups and Calculations'!$F$9) / (1 - 'Lookups and Calculations'!$F$10), 'Lookups and Calculations'!$F$9)</f>
        <v>1951878.888340465</v>
      </c>
      <c r="H5809" s="12">
        <f t="shared" si="180"/>
        <v>0</v>
      </c>
      <c r="I5809" s="12">
        <f t="shared" si="181"/>
        <v>0</v>
      </c>
      <c r="J5809" s="13">
        <f>(1 - Dashboard!$I$9) * H5809 * Dashboard!$I$8 * 'Lookups and Calculations'!$F$12</f>
        <v>0</v>
      </c>
      <c r="K5809" s="12">
        <f>(1 - Dashboard!$I$11) * I5809 * Dashboard!$I$10 * 'Lookups and Calculations'!$F$12</f>
        <v>0</v>
      </c>
      <c r="L5809" s="12">
        <f>(H5809 - I5809) * Dashboard!$I$13 * (Dashboard!$D$12 / 365) * 'Lookups and Calculations'!$F$12</f>
        <v>0</v>
      </c>
      <c r="M5809" s="3">
        <f>(G5809*2) * Dashboard!$I$13 * (Dashboard!$D$12 / 365) * 'Lookups and Calculations'!$F$12</f>
        <v>1602.0878730267946</v>
      </c>
      <c r="N5809" s="12">
        <f>H5809 * Dashboard!$I$14 * Dashboard!$I$15 * (Dashboard!$D$12 / 365) * 'Lookups and Calculations'!$F$12</f>
        <v>0</v>
      </c>
    </row>
    <row r="5810" spans="1:14" x14ac:dyDescent="0.35">
      <c r="A5810" s="2">
        <v>5809</v>
      </c>
      <c r="B5810" s="11">
        <v>0.79900183884915643</v>
      </c>
      <c r="C5810" s="11">
        <v>0.60062076580627821</v>
      </c>
      <c r="D5810" s="3">
        <f>B5810*Dashboard!$D$11*Dashboard!$D$10*SQRT(Dashboard!$D$12/365)</f>
        <v>198377.58805070459</v>
      </c>
      <c r="E5810" s="3">
        <f>IF(Dashboard!$I$3,C5810*Dashboard!$E$11*Dashboard!$E$10*SQRT(Dashboard!$D$12/365),0)</f>
        <v>298246.36955888377</v>
      </c>
      <c r="F5810" s="3">
        <f>D5810+IF(Dashboard!$I$3,E5810,0)</f>
        <v>496623.9576095884</v>
      </c>
      <c r="G5810" s="3">
        <f>IF(Dashboard!$I$4, ('Lookups and Calculations'!$F$9) / (1 - 'Lookups and Calculations'!$F$10), 'Lookups and Calculations'!$F$9)</f>
        <v>1951878.888340465</v>
      </c>
      <c r="H5810" s="12">
        <f t="shared" si="180"/>
        <v>0</v>
      </c>
      <c r="I5810" s="12">
        <f t="shared" si="181"/>
        <v>0</v>
      </c>
      <c r="J5810" s="13">
        <f>(1 - Dashboard!$I$9) * H5810 * Dashboard!$I$8 * 'Lookups and Calculations'!$F$12</f>
        <v>0</v>
      </c>
      <c r="K5810" s="12">
        <f>(1 - Dashboard!$I$11) * I5810 * Dashboard!$I$10 * 'Lookups and Calculations'!$F$12</f>
        <v>0</v>
      </c>
      <c r="L5810" s="12">
        <f>(H5810 - I5810) * Dashboard!$I$13 * (Dashboard!$D$12 / 365) * 'Lookups and Calculations'!$F$12</f>
        <v>0</v>
      </c>
      <c r="M5810" s="3">
        <f>(G5810*2) * Dashboard!$I$13 * (Dashboard!$D$12 / 365) * 'Lookups and Calculations'!$F$12</f>
        <v>1602.0878730267946</v>
      </c>
      <c r="N5810" s="12">
        <f>H5810 * Dashboard!$I$14 * Dashboard!$I$15 * (Dashboard!$D$12 / 365) * 'Lookups and Calculations'!$F$12</f>
        <v>0</v>
      </c>
    </row>
    <row r="5811" spans="1:14" x14ac:dyDescent="0.35">
      <c r="A5811" s="2">
        <v>5810</v>
      </c>
      <c r="B5811" s="11">
        <v>0.47770583924341853</v>
      </c>
      <c r="C5811" s="11">
        <v>1.4945636366401969</v>
      </c>
      <c r="D5811" s="3">
        <f>B5811*Dashboard!$D$11*Dashboard!$D$10*SQRT(Dashboard!$D$12/365)</f>
        <v>118605.64967327678</v>
      </c>
      <c r="E5811" s="3">
        <f>IF(Dashboard!$I$3,C5811*Dashboard!$E$11*Dashboard!$E$10*SQRT(Dashboard!$D$12/365),0)</f>
        <v>742145.79994463793</v>
      </c>
      <c r="F5811" s="3">
        <f>D5811+IF(Dashboard!$I$3,E5811,0)</f>
        <v>860751.44961791474</v>
      </c>
      <c r="G5811" s="3">
        <f>IF(Dashboard!$I$4, ('Lookups and Calculations'!$F$9) / (1 - 'Lookups and Calculations'!$F$10), 'Lookups and Calculations'!$F$9)</f>
        <v>1951878.888340465</v>
      </c>
      <c r="H5811" s="12">
        <f t="shared" si="180"/>
        <v>0</v>
      </c>
      <c r="I5811" s="12">
        <f t="shared" si="181"/>
        <v>0</v>
      </c>
      <c r="J5811" s="13">
        <f>(1 - Dashboard!$I$9) * H5811 * Dashboard!$I$8 * 'Lookups and Calculations'!$F$12</f>
        <v>0</v>
      </c>
      <c r="K5811" s="12">
        <f>(1 - Dashboard!$I$11) * I5811 * Dashboard!$I$10 * 'Lookups and Calculations'!$F$12</f>
        <v>0</v>
      </c>
      <c r="L5811" s="12">
        <f>(H5811 - I5811) * Dashboard!$I$13 * (Dashboard!$D$12 / 365) * 'Lookups and Calculations'!$F$12</f>
        <v>0</v>
      </c>
      <c r="M5811" s="3">
        <f>(G5811*2) * Dashboard!$I$13 * (Dashboard!$D$12 / 365) * 'Lookups and Calculations'!$F$12</f>
        <v>1602.0878730267946</v>
      </c>
      <c r="N5811" s="12">
        <f>H5811 * Dashboard!$I$14 * Dashboard!$I$15 * (Dashboard!$D$12 / 365) * 'Lookups and Calculations'!$F$12</f>
        <v>0</v>
      </c>
    </row>
    <row r="5812" spans="1:14" x14ac:dyDescent="0.35">
      <c r="A5812" s="2">
        <v>5811</v>
      </c>
      <c r="B5812" s="11">
        <v>1.9912894611981893E-2</v>
      </c>
      <c r="C5812" s="11">
        <v>0.68224047005999855</v>
      </c>
      <c r="D5812" s="3">
        <f>B5812*Dashboard!$D$11*Dashboard!$D$10*SQRT(Dashboard!$D$12/365)</f>
        <v>4944.0086519983743</v>
      </c>
      <c r="E5812" s="3">
        <f>IF(Dashboard!$I$3,C5812*Dashboard!$E$11*Dashboard!$E$10*SQRT(Dashboard!$D$12/365),0)</f>
        <v>338775.73827870144</v>
      </c>
      <c r="F5812" s="3">
        <f>D5812+IF(Dashboard!$I$3,E5812,0)</f>
        <v>343719.7469306998</v>
      </c>
      <c r="G5812" s="3">
        <f>IF(Dashboard!$I$4, ('Lookups and Calculations'!$F$9) / (1 - 'Lookups and Calculations'!$F$10), 'Lookups and Calculations'!$F$9)</f>
        <v>1951878.888340465</v>
      </c>
      <c r="H5812" s="12">
        <f t="shared" si="180"/>
        <v>0</v>
      </c>
      <c r="I5812" s="12">
        <f t="shared" si="181"/>
        <v>0</v>
      </c>
      <c r="J5812" s="13">
        <f>(1 - Dashboard!$I$9) * H5812 * Dashboard!$I$8 * 'Lookups and Calculations'!$F$12</f>
        <v>0</v>
      </c>
      <c r="K5812" s="12">
        <f>(1 - Dashboard!$I$11) * I5812 * Dashboard!$I$10 * 'Lookups and Calculations'!$F$12</f>
        <v>0</v>
      </c>
      <c r="L5812" s="12">
        <f>(H5812 - I5812) * Dashboard!$I$13 * (Dashboard!$D$12 / 365) * 'Lookups and Calculations'!$F$12</f>
        <v>0</v>
      </c>
      <c r="M5812" s="3">
        <f>(G5812*2) * Dashboard!$I$13 * (Dashboard!$D$12 / 365) * 'Lookups and Calculations'!$F$12</f>
        <v>1602.0878730267946</v>
      </c>
      <c r="N5812" s="12">
        <f>H5812 * Dashboard!$I$14 * Dashboard!$I$15 * (Dashboard!$D$12 / 365) * 'Lookups and Calculations'!$F$12</f>
        <v>0</v>
      </c>
    </row>
    <row r="5813" spans="1:14" x14ac:dyDescent="0.35">
      <c r="A5813" s="2">
        <v>5812</v>
      </c>
      <c r="B5813" s="11">
        <v>-0.54243647579241572</v>
      </c>
      <c r="C5813" s="11">
        <v>-0.57446126045500179</v>
      </c>
      <c r="D5813" s="3">
        <f>B5813*Dashboard!$D$11*Dashboard!$D$10*SQRT(Dashboard!$D$12/365)</f>
        <v>-134677.08646755569</v>
      </c>
      <c r="E5813" s="3">
        <f>IF(Dashboard!$I$3,C5813*Dashboard!$E$11*Dashboard!$E$10*SQRT(Dashboard!$D$12/365),0)</f>
        <v>-285256.51315589884</v>
      </c>
      <c r="F5813" s="3">
        <f>D5813+IF(Dashboard!$I$3,E5813,0)</f>
        <v>-419933.5996234545</v>
      </c>
      <c r="G5813" s="3">
        <f>IF(Dashboard!$I$4, ('Lookups and Calculations'!$F$9) / (1 - 'Lookups and Calculations'!$F$10), 'Lookups and Calculations'!$F$9)</f>
        <v>1951878.888340465</v>
      </c>
      <c r="H5813" s="12">
        <f t="shared" si="180"/>
        <v>0</v>
      </c>
      <c r="I5813" s="12">
        <f t="shared" si="181"/>
        <v>0</v>
      </c>
      <c r="J5813" s="13">
        <f>(1 - Dashboard!$I$9) * H5813 * Dashboard!$I$8 * 'Lookups and Calculations'!$F$12</f>
        <v>0</v>
      </c>
      <c r="K5813" s="12">
        <f>(1 - Dashboard!$I$11) * I5813 * Dashboard!$I$10 * 'Lookups and Calculations'!$F$12</f>
        <v>0</v>
      </c>
      <c r="L5813" s="12">
        <f>(H5813 - I5813) * Dashboard!$I$13 * (Dashboard!$D$12 / 365) * 'Lookups and Calculations'!$F$12</f>
        <v>0</v>
      </c>
      <c r="M5813" s="3">
        <f>(G5813*2) * Dashboard!$I$13 * (Dashboard!$D$12 / 365) * 'Lookups and Calculations'!$F$12</f>
        <v>1602.0878730267946</v>
      </c>
      <c r="N5813" s="12">
        <f>H5813 * Dashboard!$I$14 * Dashboard!$I$15 * (Dashboard!$D$12 / 365) * 'Lookups and Calculations'!$F$12</f>
        <v>0</v>
      </c>
    </row>
    <row r="5814" spans="1:14" x14ac:dyDescent="0.35">
      <c r="A5814" s="2">
        <v>5813</v>
      </c>
      <c r="B5814" s="11">
        <v>-0.97737060379297669</v>
      </c>
      <c r="C5814" s="11">
        <v>1.3524388742972686</v>
      </c>
      <c r="D5814" s="3">
        <f>B5814*Dashboard!$D$11*Dashboard!$D$10*SQRT(Dashboard!$D$12/365)</f>
        <v>-242663.30011377583</v>
      </c>
      <c r="E5814" s="3">
        <f>IF(Dashboard!$I$3,C5814*Dashboard!$E$11*Dashboard!$E$10*SQRT(Dashboard!$D$12/365),0)</f>
        <v>671571.82580590632</v>
      </c>
      <c r="F5814" s="3">
        <f>D5814+IF(Dashboard!$I$3,E5814,0)</f>
        <v>428908.5256921305</v>
      </c>
      <c r="G5814" s="3">
        <f>IF(Dashboard!$I$4, ('Lookups and Calculations'!$F$9) / (1 - 'Lookups and Calculations'!$F$10), 'Lookups and Calculations'!$F$9)</f>
        <v>1951878.888340465</v>
      </c>
      <c r="H5814" s="12">
        <f t="shared" si="180"/>
        <v>0</v>
      </c>
      <c r="I5814" s="12">
        <f t="shared" si="181"/>
        <v>0</v>
      </c>
      <c r="J5814" s="13">
        <f>(1 - Dashboard!$I$9) * H5814 * Dashboard!$I$8 * 'Lookups and Calculations'!$F$12</f>
        <v>0</v>
      </c>
      <c r="K5814" s="12">
        <f>(1 - Dashboard!$I$11) * I5814 * Dashboard!$I$10 * 'Lookups and Calculations'!$F$12</f>
        <v>0</v>
      </c>
      <c r="L5814" s="12">
        <f>(H5814 - I5814) * Dashboard!$I$13 * (Dashboard!$D$12 / 365) * 'Lookups and Calculations'!$F$12</f>
        <v>0</v>
      </c>
      <c r="M5814" s="3">
        <f>(G5814*2) * Dashboard!$I$13 * (Dashboard!$D$12 / 365) * 'Lookups and Calculations'!$F$12</f>
        <v>1602.0878730267946</v>
      </c>
      <c r="N5814" s="12">
        <f>H5814 * Dashboard!$I$14 * Dashboard!$I$15 * (Dashboard!$D$12 / 365) * 'Lookups and Calculations'!$F$12</f>
        <v>0</v>
      </c>
    </row>
    <row r="5815" spans="1:14" x14ac:dyDescent="0.35">
      <c r="A5815" s="2">
        <v>5814</v>
      </c>
      <c r="B5815" s="11">
        <v>0.47038363423505364</v>
      </c>
      <c r="C5815" s="11">
        <v>0.75471675827195017</v>
      </c>
      <c r="D5815" s="3">
        <f>B5815*Dashboard!$D$11*Dashboard!$D$10*SQRT(Dashboard!$D$12/365)</f>
        <v>116787.67967853384</v>
      </c>
      <c r="E5815" s="3">
        <f>IF(Dashboard!$I$3,C5815*Dashboard!$E$11*Dashboard!$E$10*SQRT(Dashboard!$D$12/365),0)</f>
        <v>374764.82002365356</v>
      </c>
      <c r="F5815" s="3">
        <f>D5815+IF(Dashboard!$I$3,E5815,0)</f>
        <v>491552.49970218737</v>
      </c>
      <c r="G5815" s="3">
        <f>IF(Dashboard!$I$4, ('Lookups and Calculations'!$F$9) / (1 - 'Lookups and Calculations'!$F$10), 'Lookups and Calculations'!$F$9)</f>
        <v>1951878.888340465</v>
      </c>
      <c r="H5815" s="12">
        <f t="shared" si="180"/>
        <v>0</v>
      </c>
      <c r="I5815" s="12">
        <f t="shared" si="181"/>
        <v>0</v>
      </c>
      <c r="J5815" s="13">
        <f>(1 - Dashboard!$I$9) * H5815 * Dashboard!$I$8 * 'Lookups and Calculations'!$F$12</f>
        <v>0</v>
      </c>
      <c r="K5815" s="12">
        <f>(1 - Dashboard!$I$11) * I5815 * Dashboard!$I$10 * 'Lookups and Calculations'!$F$12</f>
        <v>0</v>
      </c>
      <c r="L5815" s="12">
        <f>(H5815 - I5815) * Dashboard!$I$13 * (Dashboard!$D$12 / 365) * 'Lookups and Calculations'!$F$12</f>
        <v>0</v>
      </c>
      <c r="M5815" s="3">
        <f>(G5815*2) * Dashboard!$I$13 * (Dashboard!$D$12 / 365) * 'Lookups and Calculations'!$F$12</f>
        <v>1602.0878730267946</v>
      </c>
      <c r="N5815" s="12">
        <f>H5815 * Dashboard!$I$14 * Dashboard!$I$15 * (Dashboard!$D$12 / 365) * 'Lookups and Calculations'!$F$12</f>
        <v>0</v>
      </c>
    </row>
    <row r="5816" spans="1:14" x14ac:dyDescent="0.35">
      <c r="A5816" s="2">
        <v>5815</v>
      </c>
      <c r="B5816" s="11">
        <v>2.0067429925103597</v>
      </c>
      <c r="C5816" s="11">
        <v>1.0524643355887167</v>
      </c>
      <c r="D5816" s="3">
        <f>B5816*Dashboard!$D$11*Dashboard!$D$10*SQRT(Dashboard!$D$12/365)</f>
        <v>498237.69525393337</v>
      </c>
      <c r="E5816" s="3">
        <f>IF(Dashboard!$I$3,C5816*Dashboard!$E$11*Dashboard!$E$10*SQRT(Dashboard!$D$12/365),0)</f>
        <v>522615.40900632041</v>
      </c>
      <c r="F5816" s="3">
        <f>D5816+IF(Dashboard!$I$3,E5816,0)</f>
        <v>1020853.1042602537</v>
      </c>
      <c r="G5816" s="3">
        <f>IF(Dashboard!$I$4, ('Lookups and Calculations'!$F$9) / (1 - 'Lookups and Calculations'!$F$10), 'Lookups and Calculations'!$F$9)</f>
        <v>1951878.888340465</v>
      </c>
      <c r="H5816" s="12">
        <f t="shared" si="180"/>
        <v>0</v>
      </c>
      <c r="I5816" s="12">
        <f t="shared" si="181"/>
        <v>0</v>
      </c>
      <c r="J5816" s="13">
        <f>(1 - Dashboard!$I$9) * H5816 * Dashboard!$I$8 * 'Lookups and Calculations'!$F$12</f>
        <v>0</v>
      </c>
      <c r="K5816" s="12">
        <f>(1 - Dashboard!$I$11) * I5816 * Dashboard!$I$10 * 'Lookups and Calculations'!$F$12</f>
        <v>0</v>
      </c>
      <c r="L5816" s="12">
        <f>(H5816 - I5816) * Dashboard!$I$13 * (Dashboard!$D$12 / 365) * 'Lookups and Calculations'!$F$12</f>
        <v>0</v>
      </c>
      <c r="M5816" s="3">
        <f>(G5816*2) * Dashboard!$I$13 * (Dashboard!$D$12 / 365) * 'Lookups and Calculations'!$F$12</f>
        <v>1602.0878730267946</v>
      </c>
      <c r="N5816" s="12">
        <f>H5816 * Dashboard!$I$14 * Dashboard!$I$15 * (Dashboard!$D$12 / 365) * 'Lookups and Calculations'!$F$12</f>
        <v>0</v>
      </c>
    </row>
    <row r="5817" spans="1:14" x14ac:dyDescent="0.35">
      <c r="A5817" s="2">
        <v>5816</v>
      </c>
      <c r="B5817" s="11">
        <v>1.7420104831545935</v>
      </c>
      <c r="C5817" s="11">
        <v>1.1682632934644803</v>
      </c>
      <c r="D5817" s="3">
        <f>B5817*Dashboard!$D$11*Dashboard!$D$10*SQRT(Dashboard!$D$12/365)</f>
        <v>432509.44015973934</v>
      </c>
      <c r="E5817" s="3">
        <f>IF(Dashboard!$I$3,C5817*Dashboard!$E$11*Dashboard!$E$10*SQRT(Dashboard!$D$12/365),0)</f>
        <v>580116.94866552018</v>
      </c>
      <c r="F5817" s="3">
        <f>D5817+IF(Dashboard!$I$3,E5817,0)</f>
        <v>1012626.3888252595</v>
      </c>
      <c r="G5817" s="3">
        <f>IF(Dashboard!$I$4, ('Lookups and Calculations'!$F$9) / (1 - 'Lookups and Calculations'!$F$10), 'Lookups and Calculations'!$F$9)</f>
        <v>1951878.888340465</v>
      </c>
      <c r="H5817" s="12">
        <f t="shared" si="180"/>
        <v>0</v>
      </c>
      <c r="I5817" s="12">
        <f t="shared" si="181"/>
        <v>0</v>
      </c>
      <c r="J5817" s="13">
        <f>(1 - Dashboard!$I$9) * H5817 * Dashboard!$I$8 * 'Lookups and Calculations'!$F$12</f>
        <v>0</v>
      </c>
      <c r="K5817" s="12">
        <f>(1 - Dashboard!$I$11) * I5817 * Dashboard!$I$10 * 'Lookups and Calculations'!$F$12</f>
        <v>0</v>
      </c>
      <c r="L5817" s="12">
        <f>(H5817 - I5817) * Dashboard!$I$13 * (Dashboard!$D$12 / 365) * 'Lookups and Calculations'!$F$12</f>
        <v>0</v>
      </c>
      <c r="M5817" s="3">
        <f>(G5817*2) * Dashboard!$I$13 * (Dashboard!$D$12 / 365) * 'Lookups and Calculations'!$F$12</f>
        <v>1602.0878730267946</v>
      </c>
      <c r="N5817" s="12">
        <f>H5817 * Dashboard!$I$14 * Dashboard!$I$15 * (Dashboard!$D$12 / 365) * 'Lookups and Calculations'!$F$12</f>
        <v>0</v>
      </c>
    </row>
    <row r="5818" spans="1:14" x14ac:dyDescent="0.35">
      <c r="A5818" s="2">
        <v>5817</v>
      </c>
      <c r="B5818" s="11">
        <v>-1.2822823177471001</v>
      </c>
      <c r="C5818" s="11">
        <v>-0.16261179621381533</v>
      </c>
      <c r="D5818" s="3">
        <f>B5818*Dashboard!$D$11*Dashboard!$D$10*SQRT(Dashboard!$D$12/365)</f>
        <v>-318367.31910545781</v>
      </c>
      <c r="E5818" s="3">
        <f>IF(Dashboard!$I$3,C5818*Dashboard!$E$11*Dashboard!$E$10*SQRT(Dashboard!$D$12/365),0)</f>
        <v>-80747.088061657094</v>
      </c>
      <c r="F5818" s="3">
        <f>D5818+IF(Dashboard!$I$3,E5818,0)</f>
        <v>-399114.4071671149</v>
      </c>
      <c r="G5818" s="3">
        <f>IF(Dashboard!$I$4, ('Lookups and Calculations'!$F$9) / (1 - 'Lookups and Calculations'!$F$10), 'Lookups and Calculations'!$F$9)</f>
        <v>1951878.888340465</v>
      </c>
      <c r="H5818" s="12">
        <f t="shared" si="180"/>
        <v>0</v>
      </c>
      <c r="I5818" s="12">
        <f t="shared" si="181"/>
        <v>0</v>
      </c>
      <c r="J5818" s="13">
        <f>(1 - Dashboard!$I$9) * H5818 * Dashboard!$I$8 * 'Lookups and Calculations'!$F$12</f>
        <v>0</v>
      </c>
      <c r="K5818" s="12">
        <f>(1 - Dashboard!$I$11) * I5818 * Dashboard!$I$10 * 'Lookups and Calculations'!$F$12</f>
        <v>0</v>
      </c>
      <c r="L5818" s="12">
        <f>(H5818 - I5818) * Dashboard!$I$13 * (Dashboard!$D$12 / 365) * 'Lookups and Calculations'!$F$12</f>
        <v>0</v>
      </c>
      <c r="M5818" s="3">
        <f>(G5818*2) * Dashboard!$I$13 * (Dashboard!$D$12 / 365) * 'Lookups and Calculations'!$F$12</f>
        <v>1602.0878730267946</v>
      </c>
      <c r="N5818" s="12">
        <f>H5818 * Dashboard!$I$14 * Dashboard!$I$15 * (Dashboard!$D$12 / 365) * 'Lookups and Calculations'!$F$12</f>
        <v>0</v>
      </c>
    </row>
    <row r="5819" spans="1:14" x14ac:dyDescent="0.35">
      <c r="A5819" s="2">
        <v>5818</v>
      </c>
      <c r="B5819" s="11">
        <v>0.3019940883796649</v>
      </c>
      <c r="C5819" s="11">
        <v>1.5280634229389463</v>
      </c>
      <c r="D5819" s="3">
        <f>B5819*Dashboard!$D$11*Dashboard!$D$10*SQRT(Dashboard!$D$12/365)</f>
        <v>74979.62575983438</v>
      </c>
      <c r="E5819" s="3">
        <f>IF(Dashboard!$I$3,C5819*Dashboard!$E$11*Dashboard!$E$10*SQRT(Dashboard!$D$12/365),0)</f>
        <v>758780.57218929764</v>
      </c>
      <c r="F5819" s="3">
        <f>D5819+IF(Dashboard!$I$3,E5819,0)</f>
        <v>833760.19794913207</v>
      </c>
      <c r="G5819" s="3">
        <f>IF(Dashboard!$I$4, ('Lookups and Calculations'!$F$9) / (1 - 'Lookups and Calculations'!$F$10), 'Lookups and Calculations'!$F$9)</f>
        <v>1951878.888340465</v>
      </c>
      <c r="H5819" s="12">
        <f t="shared" si="180"/>
        <v>0</v>
      </c>
      <c r="I5819" s="12">
        <f t="shared" si="181"/>
        <v>0</v>
      </c>
      <c r="J5819" s="13">
        <f>(1 - Dashboard!$I$9) * H5819 * Dashboard!$I$8 * 'Lookups and Calculations'!$F$12</f>
        <v>0</v>
      </c>
      <c r="K5819" s="12">
        <f>(1 - Dashboard!$I$11) * I5819 * Dashboard!$I$10 * 'Lookups and Calculations'!$F$12</f>
        <v>0</v>
      </c>
      <c r="L5819" s="12">
        <f>(H5819 - I5819) * Dashboard!$I$13 * (Dashboard!$D$12 / 365) * 'Lookups and Calculations'!$F$12</f>
        <v>0</v>
      </c>
      <c r="M5819" s="3">
        <f>(G5819*2) * Dashboard!$I$13 * (Dashboard!$D$12 / 365) * 'Lookups and Calculations'!$F$12</f>
        <v>1602.0878730267946</v>
      </c>
      <c r="N5819" s="12">
        <f>H5819 * Dashboard!$I$14 * Dashboard!$I$15 * (Dashboard!$D$12 / 365) * 'Lookups and Calculations'!$F$12</f>
        <v>0</v>
      </c>
    </row>
    <row r="5820" spans="1:14" x14ac:dyDescent="0.35">
      <c r="A5820" s="2">
        <v>5819</v>
      </c>
      <c r="B5820" s="11">
        <v>-1.5028778147266559</v>
      </c>
      <c r="C5820" s="11">
        <v>-0.35014687241445558</v>
      </c>
      <c r="D5820" s="3">
        <f>B5820*Dashboard!$D$11*Dashboard!$D$10*SQRT(Dashboard!$D$12/365)</f>
        <v>-373137.15879529162</v>
      </c>
      <c r="E5820" s="3">
        <f>IF(Dashboard!$I$3,C5820*Dashboard!$E$11*Dashboard!$E$10*SQRT(Dashboard!$D$12/365),0)</f>
        <v>-173870.16809154328</v>
      </c>
      <c r="F5820" s="3">
        <f>D5820+IF(Dashboard!$I$3,E5820,0)</f>
        <v>-547007.32688683493</v>
      </c>
      <c r="G5820" s="3">
        <f>IF(Dashboard!$I$4, ('Lookups and Calculations'!$F$9) / (1 - 'Lookups and Calculations'!$F$10), 'Lookups and Calculations'!$F$9)</f>
        <v>1951878.888340465</v>
      </c>
      <c r="H5820" s="12">
        <f t="shared" si="180"/>
        <v>0</v>
      </c>
      <c r="I5820" s="12">
        <f t="shared" si="181"/>
        <v>0</v>
      </c>
      <c r="J5820" s="13">
        <f>(1 - Dashboard!$I$9) * H5820 * Dashboard!$I$8 * 'Lookups and Calculations'!$F$12</f>
        <v>0</v>
      </c>
      <c r="K5820" s="12">
        <f>(1 - Dashboard!$I$11) * I5820 * Dashboard!$I$10 * 'Lookups and Calculations'!$F$12</f>
        <v>0</v>
      </c>
      <c r="L5820" s="12">
        <f>(H5820 - I5820) * Dashboard!$I$13 * (Dashboard!$D$12 / 365) * 'Lookups and Calculations'!$F$12</f>
        <v>0</v>
      </c>
      <c r="M5820" s="3">
        <f>(G5820*2) * Dashboard!$I$13 * (Dashboard!$D$12 / 365) * 'Lookups and Calculations'!$F$12</f>
        <v>1602.0878730267946</v>
      </c>
      <c r="N5820" s="12">
        <f>H5820 * Dashboard!$I$14 * Dashboard!$I$15 * (Dashboard!$D$12 / 365) * 'Lookups and Calculations'!$F$12</f>
        <v>0</v>
      </c>
    </row>
    <row r="5821" spans="1:14" x14ac:dyDescent="0.35">
      <c r="A5821" s="2">
        <v>5820</v>
      </c>
      <c r="B5821" s="11">
        <v>0.26212487555656738</v>
      </c>
      <c r="C5821" s="11">
        <v>1.4693990439739393</v>
      </c>
      <c r="D5821" s="3">
        <f>B5821*Dashboard!$D$11*Dashboard!$D$10*SQRT(Dashboard!$D$12/365)</f>
        <v>65080.827167933414</v>
      </c>
      <c r="E5821" s="3">
        <f>IF(Dashboard!$I$3,C5821*Dashboard!$E$11*Dashboard!$E$10*SQRT(Dashboard!$D$12/365),0)</f>
        <v>729649.98089971312</v>
      </c>
      <c r="F5821" s="3">
        <f>D5821+IF(Dashboard!$I$3,E5821,0)</f>
        <v>794730.80806764658</v>
      </c>
      <c r="G5821" s="3">
        <f>IF(Dashboard!$I$4, ('Lookups and Calculations'!$F$9) / (1 - 'Lookups and Calculations'!$F$10), 'Lookups and Calculations'!$F$9)</f>
        <v>1951878.888340465</v>
      </c>
      <c r="H5821" s="12">
        <f t="shared" si="180"/>
        <v>0</v>
      </c>
      <c r="I5821" s="12">
        <f t="shared" si="181"/>
        <v>0</v>
      </c>
      <c r="J5821" s="13">
        <f>(1 - Dashboard!$I$9) * H5821 * Dashboard!$I$8 * 'Lookups and Calculations'!$F$12</f>
        <v>0</v>
      </c>
      <c r="K5821" s="12">
        <f>(1 - Dashboard!$I$11) * I5821 * Dashboard!$I$10 * 'Lookups and Calculations'!$F$12</f>
        <v>0</v>
      </c>
      <c r="L5821" s="12">
        <f>(H5821 - I5821) * Dashboard!$I$13 * (Dashboard!$D$12 / 365) * 'Lookups and Calculations'!$F$12</f>
        <v>0</v>
      </c>
      <c r="M5821" s="3">
        <f>(G5821*2) * Dashboard!$I$13 * (Dashboard!$D$12 / 365) * 'Lookups and Calculations'!$F$12</f>
        <v>1602.0878730267946</v>
      </c>
      <c r="N5821" s="12">
        <f>H5821 * Dashboard!$I$14 * Dashboard!$I$15 * (Dashboard!$D$12 / 365) * 'Lookups and Calculations'!$F$12</f>
        <v>0</v>
      </c>
    </row>
    <row r="5822" spans="1:14" x14ac:dyDescent="0.35">
      <c r="A5822" s="2">
        <v>5821</v>
      </c>
      <c r="B5822" s="11">
        <v>-8.0873848972689828E-4</v>
      </c>
      <c r="C5822" s="11">
        <v>-1.3905114123750579</v>
      </c>
      <c r="D5822" s="3">
        <f>B5822*Dashboard!$D$11*Dashboard!$D$10*SQRT(Dashboard!$D$12/365)</f>
        <v>-200.79502093120996</v>
      </c>
      <c r="E5822" s="3">
        <f>IF(Dashboard!$I$3,C5822*Dashboard!$E$11*Dashboard!$E$10*SQRT(Dashboard!$D$12/365),0)</f>
        <v>-690477.2598302362</v>
      </c>
      <c r="F5822" s="3">
        <f>D5822+IF(Dashboard!$I$3,E5822,0)</f>
        <v>-690678.05485116737</v>
      </c>
      <c r="G5822" s="3">
        <f>IF(Dashboard!$I$4, ('Lookups and Calculations'!$F$9) / (1 - 'Lookups and Calculations'!$F$10), 'Lookups and Calculations'!$F$9)</f>
        <v>1951878.888340465</v>
      </c>
      <c r="H5822" s="12">
        <f t="shared" si="180"/>
        <v>0</v>
      </c>
      <c r="I5822" s="12">
        <f t="shared" si="181"/>
        <v>0</v>
      </c>
      <c r="J5822" s="13">
        <f>(1 - Dashboard!$I$9) * H5822 * Dashboard!$I$8 * 'Lookups and Calculations'!$F$12</f>
        <v>0</v>
      </c>
      <c r="K5822" s="12">
        <f>(1 - Dashboard!$I$11) * I5822 * Dashboard!$I$10 * 'Lookups and Calculations'!$F$12</f>
        <v>0</v>
      </c>
      <c r="L5822" s="12">
        <f>(H5822 - I5822) * Dashboard!$I$13 * (Dashboard!$D$12 / 365) * 'Lookups and Calculations'!$F$12</f>
        <v>0</v>
      </c>
      <c r="M5822" s="3">
        <f>(G5822*2) * Dashboard!$I$13 * (Dashboard!$D$12 / 365) * 'Lookups and Calculations'!$F$12</f>
        <v>1602.0878730267946</v>
      </c>
      <c r="N5822" s="12">
        <f>H5822 * Dashboard!$I$14 * Dashboard!$I$15 * (Dashboard!$D$12 / 365) * 'Lookups and Calculations'!$F$12</f>
        <v>0</v>
      </c>
    </row>
    <row r="5823" spans="1:14" x14ac:dyDescent="0.35">
      <c r="A5823" s="2">
        <v>5822</v>
      </c>
      <c r="B5823" s="11">
        <v>0.35785260604051133</v>
      </c>
      <c r="C5823" s="11">
        <v>-2.7150530496252746E-2</v>
      </c>
      <c r="D5823" s="3">
        <f>B5823*Dashboard!$D$11*Dashboard!$D$10*SQRT(Dashboard!$D$12/365)</f>
        <v>88848.277203249148</v>
      </c>
      <c r="E5823" s="3">
        <f>IF(Dashboard!$I$3,C5823*Dashboard!$E$11*Dashboard!$E$10*SQRT(Dashboard!$D$12/365),0)</f>
        <v>-13481.963350426166</v>
      </c>
      <c r="F5823" s="3">
        <f>D5823+IF(Dashboard!$I$3,E5823,0)</f>
        <v>75366.31385282299</v>
      </c>
      <c r="G5823" s="3">
        <f>IF(Dashboard!$I$4, ('Lookups and Calculations'!$F$9) / (1 - 'Lookups and Calculations'!$F$10), 'Lookups and Calculations'!$F$9)</f>
        <v>1951878.888340465</v>
      </c>
      <c r="H5823" s="12">
        <f t="shared" si="180"/>
        <v>0</v>
      </c>
      <c r="I5823" s="12">
        <f t="shared" si="181"/>
        <v>0</v>
      </c>
      <c r="J5823" s="13">
        <f>(1 - Dashboard!$I$9) * H5823 * Dashboard!$I$8 * 'Lookups and Calculations'!$F$12</f>
        <v>0</v>
      </c>
      <c r="K5823" s="12">
        <f>(1 - Dashboard!$I$11) * I5823 * Dashboard!$I$10 * 'Lookups and Calculations'!$F$12</f>
        <v>0</v>
      </c>
      <c r="L5823" s="12">
        <f>(H5823 - I5823) * Dashboard!$I$13 * (Dashboard!$D$12 / 365) * 'Lookups and Calculations'!$F$12</f>
        <v>0</v>
      </c>
      <c r="M5823" s="3">
        <f>(G5823*2) * Dashboard!$I$13 * (Dashboard!$D$12 / 365) * 'Lookups and Calculations'!$F$12</f>
        <v>1602.0878730267946</v>
      </c>
      <c r="N5823" s="12">
        <f>H5823 * Dashboard!$I$14 * Dashboard!$I$15 * (Dashboard!$D$12 / 365) * 'Lookups and Calculations'!$F$12</f>
        <v>0</v>
      </c>
    </row>
    <row r="5824" spans="1:14" x14ac:dyDescent="0.35">
      <c r="A5824" s="2">
        <v>5823</v>
      </c>
      <c r="B5824" s="11">
        <v>-1.5380956656106635</v>
      </c>
      <c r="C5824" s="11">
        <v>1.3909924241071467</v>
      </c>
      <c r="D5824" s="3">
        <f>B5824*Dashboard!$D$11*Dashboard!$D$10*SQRT(Dashboard!$D$12/365)</f>
        <v>-381881.10902794905</v>
      </c>
      <c r="E5824" s="3">
        <f>IF(Dashboard!$I$3,C5824*Dashboard!$E$11*Dashboard!$E$10*SQRT(Dashboard!$D$12/365),0)</f>
        <v>690716.11271541426</v>
      </c>
      <c r="F5824" s="3">
        <f>D5824+IF(Dashboard!$I$3,E5824,0)</f>
        <v>308835.00368746521</v>
      </c>
      <c r="G5824" s="3">
        <f>IF(Dashboard!$I$4, ('Lookups and Calculations'!$F$9) / (1 - 'Lookups and Calculations'!$F$10), 'Lookups and Calculations'!$F$9)</f>
        <v>1951878.888340465</v>
      </c>
      <c r="H5824" s="12">
        <f t="shared" si="180"/>
        <v>0</v>
      </c>
      <c r="I5824" s="12">
        <f t="shared" si="181"/>
        <v>0</v>
      </c>
      <c r="J5824" s="13">
        <f>(1 - Dashboard!$I$9) * H5824 * Dashboard!$I$8 * 'Lookups and Calculations'!$F$12</f>
        <v>0</v>
      </c>
      <c r="K5824" s="12">
        <f>(1 - Dashboard!$I$11) * I5824 * Dashboard!$I$10 * 'Lookups and Calculations'!$F$12</f>
        <v>0</v>
      </c>
      <c r="L5824" s="12">
        <f>(H5824 - I5824) * Dashboard!$I$13 * (Dashboard!$D$12 / 365) * 'Lookups and Calculations'!$F$12</f>
        <v>0</v>
      </c>
      <c r="M5824" s="3">
        <f>(G5824*2) * Dashboard!$I$13 * (Dashboard!$D$12 / 365) * 'Lookups and Calculations'!$F$12</f>
        <v>1602.0878730267946</v>
      </c>
      <c r="N5824" s="12">
        <f>H5824 * Dashboard!$I$14 * Dashboard!$I$15 * (Dashboard!$D$12 / 365) * 'Lookups and Calculations'!$F$12</f>
        <v>0</v>
      </c>
    </row>
    <row r="5825" spans="1:14" x14ac:dyDescent="0.35">
      <c r="A5825" s="2">
        <v>5824</v>
      </c>
      <c r="B5825" s="11">
        <v>0.89482619004710129</v>
      </c>
      <c r="C5825" s="11">
        <v>-0.95750932558121649</v>
      </c>
      <c r="D5825" s="3">
        <f>B5825*Dashboard!$D$11*Dashboard!$D$10*SQRT(Dashboard!$D$12/365)</f>
        <v>222169.02724758079</v>
      </c>
      <c r="E5825" s="3">
        <f>IF(Dashboard!$I$3,C5825*Dashboard!$E$11*Dashboard!$E$10*SQRT(Dashboard!$D$12/365),0)</f>
        <v>-475464.21374561806</v>
      </c>
      <c r="F5825" s="3">
        <f>D5825+IF(Dashboard!$I$3,E5825,0)</f>
        <v>-253295.18649803728</v>
      </c>
      <c r="G5825" s="3">
        <f>IF(Dashboard!$I$4, ('Lookups and Calculations'!$F$9) / (1 - 'Lookups and Calculations'!$F$10), 'Lookups and Calculations'!$F$9)</f>
        <v>1951878.888340465</v>
      </c>
      <c r="H5825" s="12">
        <f t="shared" si="180"/>
        <v>0</v>
      </c>
      <c r="I5825" s="12">
        <f t="shared" si="181"/>
        <v>0</v>
      </c>
      <c r="J5825" s="13">
        <f>(1 - Dashboard!$I$9) * H5825 * Dashboard!$I$8 * 'Lookups and Calculations'!$F$12</f>
        <v>0</v>
      </c>
      <c r="K5825" s="12">
        <f>(1 - Dashboard!$I$11) * I5825 * Dashboard!$I$10 * 'Lookups and Calculations'!$F$12</f>
        <v>0</v>
      </c>
      <c r="L5825" s="12">
        <f>(H5825 - I5825) * Dashboard!$I$13 * (Dashboard!$D$12 / 365) * 'Lookups and Calculations'!$F$12</f>
        <v>0</v>
      </c>
      <c r="M5825" s="3">
        <f>(G5825*2) * Dashboard!$I$13 * (Dashboard!$D$12 / 365) * 'Lookups and Calculations'!$F$12</f>
        <v>1602.0878730267946</v>
      </c>
      <c r="N5825" s="12">
        <f>H5825 * Dashboard!$I$14 * Dashboard!$I$15 * (Dashboard!$D$12 / 365) * 'Lookups and Calculations'!$F$12</f>
        <v>0</v>
      </c>
    </row>
    <row r="5826" spans="1:14" x14ac:dyDescent="0.35">
      <c r="A5826" s="2">
        <v>5825</v>
      </c>
      <c r="B5826" s="11">
        <v>0.40978904656030218</v>
      </c>
      <c r="C5826" s="11">
        <v>-8.5388274236248771E-2</v>
      </c>
      <c r="D5826" s="3">
        <f>B5826*Dashboard!$D$11*Dashboard!$D$10*SQRT(Dashboard!$D$12/365)</f>
        <v>101743.1484054168</v>
      </c>
      <c r="E5826" s="3">
        <f>IF(Dashboard!$I$3,C5826*Dashboard!$E$11*Dashboard!$E$10*SQRT(Dashboard!$D$12/365),0)</f>
        <v>-42400.703145308005</v>
      </c>
      <c r="F5826" s="3">
        <f>D5826+IF(Dashboard!$I$3,E5826,0)</f>
        <v>59342.445260108791</v>
      </c>
      <c r="G5826" s="3">
        <f>IF(Dashboard!$I$4, ('Lookups and Calculations'!$F$9) / (1 - 'Lookups and Calculations'!$F$10), 'Lookups and Calculations'!$F$9)</f>
        <v>1951878.888340465</v>
      </c>
      <c r="H5826" s="12">
        <f t="shared" si="180"/>
        <v>0</v>
      </c>
      <c r="I5826" s="12">
        <f t="shared" si="181"/>
        <v>0</v>
      </c>
      <c r="J5826" s="13">
        <f>(1 - Dashboard!$I$9) * H5826 * Dashboard!$I$8 * 'Lookups and Calculations'!$F$12</f>
        <v>0</v>
      </c>
      <c r="K5826" s="12">
        <f>(1 - Dashboard!$I$11) * I5826 * Dashboard!$I$10 * 'Lookups and Calculations'!$F$12</f>
        <v>0</v>
      </c>
      <c r="L5826" s="12">
        <f>(H5826 - I5826) * Dashboard!$I$13 * (Dashboard!$D$12 / 365) * 'Lookups and Calculations'!$F$12</f>
        <v>0</v>
      </c>
      <c r="M5826" s="3">
        <f>(G5826*2) * Dashboard!$I$13 * (Dashboard!$D$12 / 365) * 'Lookups and Calculations'!$F$12</f>
        <v>1602.0878730267946</v>
      </c>
      <c r="N5826" s="12">
        <f>H5826 * Dashboard!$I$14 * Dashboard!$I$15 * (Dashboard!$D$12 / 365) * 'Lookups and Calculations'!$F$12</f>
        <v>0</v>
      </c>
    </row>
    <row r="5827" spans="1:14" x14ac:dyDescent="0.35">
      <c r="A5827" s="2">
        <v>5826</v>
      </c>
      <c r="B5827" s="11">
        <v>-0.24570486420742094</v>
      </c>
      <c r="C5827" s="11">
        <v>1.7057319677522187</v>
      </c>
      <c r="D5827" s="3">
        <f>B5827*Dashboard!$D$11*Dashboard!$D$10*SQRT(Dashboard!$D$12/365)</f>
        <v>-61004.037742892026</v>
      </c>
      <c r="E5827" s="3">
        <f>IF(Dashboard!$I$3,C5827*Dashboard!$E$11*Dashboard!$E$10*SQRT(Dashboard!$D$12/365),0)</f>
        <v>847004.29253342433</v>
      </c>
      <c r="F5827" s="3">
        <f>D5827+IF(Dashboard!$I$3,E5827,0)</f>
        <v>786000.25479053229</v>
      </c>
      <c r="G5827" s="3">
        <f>IF(Dashboard!$I$4, ('Lookups and Calculations'!$F$9) / (1 - 'Lookups and Calculations'!$F$10), 'Lookups and Calculations'!$F$9)</f>
        <v>1951878.888340465</v>
      </c>
      <c r="H5827" s="12">
        <f t="shared" ref="H5827:H5890" si="182">MAX(0,F5827-G5827)</f>
        <v>0</v>
      </c>
      <c r="I5827" s="12">
        <f t="shared" ref="I5827:I5890" si="183">MAX(0,-F5827-G5827)</f>
        <v>0</v>
      </c>
      <c r="J5827" s="13">
        <f>(1 - Dashboard!$I$9) * H5827 * Dashboard!$I$8 * 'Lookups and Calculations'!$F$12</f>
        <v>0</v>
      </c>
      <c r="K5827" s="12">
        <f>(1 - Dashboard!$I$11) * I5827 * Dashboard!$I$10 * 'Lookups and Calculations'!$F$12</f>
        <v>0</v>
      </c>
      <c r="L5827" s="12">
        <f>(H5827 - I5827) * Dashboard!$I$13 * (Dashboard!$D$12 / 365) * 'Lookups and Calculations'!$F$12</f>
        <v>0</v>
      </c>
      <c r="M5827" s="3">
        <f>(G5827*2) * Dashboard!$I$13 * (Dashboard!$D$12 / 365) * 'Lookups and Calculations'!$F$12</f>
        <v>1602.0878730267946</v>
      </c>
      <c r="N5827" s="12">
        <f>H5827 * Dashboard!$I$14 * Dashboard!$I$15 * (Dashboard!$D$12 / 365) * 'Lookups and Calculations'!$F$12</f>
        <v>0</v>
      </c>
    </row>
    <row r="5828" spans="1:14" x14ac:dyDescent="0.35">
      <c r="A5828" s="2">
        <v>5827</v>
      </c>
      <c r="B5828" s="11">
        <v>1.2402911866248558</v>
      </c>
      <c r="C5828" s="11">
        <v>-0.72784430716706949</v>
      </c>
      <c r="D5828" s="3">
        <f>B5828*Dashboard!$D$11*Dashboard!$D$10*SQRT(Dashboard!$D$12/365)</f>
        <v>307941.68688970472</v>
      </c>
      <c r="E5828" s="3">
        <f>IF(Dashboard!$I$3,C5828*Dashboard!$E$11*Dashboard!$E$10*SQRT(Dashboard!$D$12/365),0)</f>
        <v>-361420.94075830647</v>
      </c>
      <c r="F5828" s="3">
        <f>D5828+IF(Dashboard!$I$3,E5828,0)</f>
        <v>-53479.253868601751</v>
      </c>
      <c r="G5828" s="3">
        <f>IF(Dashboard!$I$4, ('Lookups and Calculations'!$F$9) / (1 - 'Lookups and Calculations'!$F$10), 'Lookups and Calculations'!$F$9)</f>
        <v>1951878.888340465</v>
      </c>
      <c r="H5828" s="12">
        <f t="shared" si="182"/>
        <v>0</v>
      </c>
      <c r="I5828" s="12">
        <f t="shared" si="183"/>
        <v>0</v>
      </c>
      <c r="J5828" s="13">
        <f>(1 - Dashboard!$I$9) * H5828 * Dashboard!$I$8 * 'Lookups and Calculations'!$F$12</f>
        <v>0</v>
      </c>
      <c r="K5828" s="12">
        <f>(1 - Dashboard!$I$11) * I5828 * Dashboard!$I$10 * 'Lookups and Calculations'!$F$12</f>
        <v>0</v>
      </c>
      <c r="L5828" s="12">
        <f>(H5828 - I5828) * Dashboard!$I$13 * (Dashboard!$D$12 / 365) * 'Lookups and Calculations'!$F$12</f>
        <v>0</v>
      </c>
      <c r="M5828" s="3">
        <f>(G5828*2) * Dashboard!$I$13 * (Dashboard!$D$12 / 365) * 'Lookups and Calculations'!$F$12</f>
        <v>1602.0878730267946</v>
      </c>
      <c r="N5828" s="12">
        <f>H5828 * Dashboard!$I$14 * Dashboard!$I$15 * (Dashboard!$D$12 / 365) * 'Lookups and Calculations'!$F$12</f>
        <v>0</v>
      </c>
    </row>
    <row r="5829" spans="1:14" x14ac:dyDescent="0.35">
      <c r="A5829" s="2">
        <v>5828</v>
      </c>
      <c r="B5829" s="11">
        <v>1.6142956504876871</v>
      </c>
      <c r="C5829" s="11">
        <v>-1.790457023317972</v>
      </c>
      <c r="D5829" s="3">
        <f>B5829*Dashboard!$D$11*Dashboard!$D$10*SQRT(Dashboard!$D$12/365)</f>
        <v>400800.17588663998</v>
      </c>
      <c r="E5829" s="3">
        <f>IF(Dashboard!$I$3,C5829*Dashboard!$E$11*Dashboard!$E$10*SQRT(Dashboard!$D$12/365),0)</f>
        <v>-889075.66547245241</v>
      </c>
      <c r="F5829" s="3">
        <f>D5829+IF(Dashboard!$I$3,E5829,0)</f>
        <v>-488275.48958581244</v>
      </c>
      <c r="G5829" s="3">
        <f>IF(Dashboard!$I$4, ('Lookups and Calculations'!$F$9) / (1 - 'Lookups and Calculations'!$F$10), 'Lookups and Calculations'!$F$9)</f>
        <v>1951878.888340465</v>
      </c>
      <c r="H5829" s="12">
        <f t="shared" si="182"/>
        <v>0</v>
      </c>
      <c r="I5829" s="12">
        <f t="shared" si="183"/>
        <v>0</v>
      </c>
      <c r="J5829" s="13">
        <f>(1 - Dashboard!$I$9) * H5829 * Dashboard!$I$8 * 'Lookups and Calculations'!$F$12</f>
        <v>0</v>
      </c>
      <c r="K5829" s="12">
        <f>(1 - Dashboard!$I$11) * I5829 * Dashboard!$I$10 * 'Lookups and Calculations'!$F$12</f>
        <v>0</v>
      </c>
      <c r="L5829" s="12">
        <f>(H5829 - I5829) * Dashboard!$I$13 * (Dashboard!$D$12 / 365) * 'Lookups and Calculations'!$F$12</f>
        <v>0</v>
      </c>
      <c r="M5829" s="3">
        <f>(G5829*2) * Dashboard!$I$13 * (Dashboard!$D$12 / 365) * 'Lookups and Calculations'!$F$12</f>
        <v>1602.0878730267946</v>
      </c>
      <c r="N5829" s="12">
        <f>H5829 * Dashboard!$I$14 * Dashboard!$I$15 * (Dashboard!$D$12 / 365) * 'Lookups and Calculations'!$F$12</f>
        <v>0</v>
      </c>
    </row>
    <row r="5830" spans="1:14" x14ac:dyDescent="0.35">
      <c r="A5830" s="2">
        <v>5829</v>
      </c>
      <c r="B5830" s="11">
        <v>0.71901394889854831</v>
      </c>
      <c r="C5830" s="11">
        <v>7.1940068122159279E-2</v>
      </c>
      <c r="D5830" s="3">
        <f>B5830*Dashboard!$D$11*Dashboard!$D$10*SQRT(Dashboard!$D$12/365)</f>
        <v>178518.05342870418</v>
      </c>
      <c r="E5830" s="3">
        <f>IF(Dashboard!$I$3,C5830*Dashboard!$E$11*Dashboard!$E$10*SQRT(Dashboard!$D$12/365),0)</f>
        <v>35722.814402612712</v>
      </c>
      <c r="F5830" s="3">
        <f>D5830+IF(Dashboard!$I$3,E5830,0)</f>
        <v>214240.86783131689</v>
      </c>
      <c r="G5830" s="3">
        <f>IF(Dashboard!$I$4, ('Lookups and Calculations'!$F$9) / (1 - 'Lookups and Calculations'!$F$10), 'Lookups and Calculations'!$F$9)</f>
        <v>1951878.888340465</v>
      </c>
      <c r="H5830" s="12">
        <f t="shared" si="182"/>
        <v>0</v>
      </c>
      <c r="I5830" s="12">
        <f t="shared" si="183"/>
        <v>0</v>
      </c>
      <c r="J5830" s="13">
        <f>(1 - Dashboard!$I$9) * H5830 * Dashboard!$I$8 * 'Lookups and Calculations'!$F$12</f>
        <v>0</v>
      </c>
      <c r="K5830" s="12">
        <f>(1 - Dashboard!$I$11) * I5830 * Dashboard!$I$10 * 'Lookups and Calculations'!$F$12</f>
        <v>0</v>
      </c>
      <c r="L5830" s="12">
        <f>(H5830 - I5830) * Dashboard!$I$13 * (Dashboard!$D$12 / 365) * 'Lookups and Calculations'!$F$12</f>
        <v>0</v>
      </c>
      <c r="M5830" s="3">
        <f>(G5830*2) * Dashboard!$I$13 * (Dashboard!$D$12 / 365) * 'Lookups and Calculations'!$F$12</f>
        <v>1602.0878730267946</v>
      </c>
      <c r="N5830" s="12">
        <f>H5830 * Dashboard!$I$14 * Dashboard!$I$15 * (Dashboard!$D$12 / 365) * 'Lookups and Calculations'!$F$12</f>
        <v>0</v>
      </c>
    </row>
    <row r="5831" spans="1:14" x14ac:dyDescent="0.35">
      <c r="A5831" s="2">
        <v>5830</v>
      </c>
      <c r="B5831" s="11">
        <v>0.20838191317980051</v>
      </c>
      <c r="C5831" s="11">
        <v>0.89350232026691556</v>
      </c>
      <c r="D5831" s="3">
        <f>B5831*Dashboard!$D$11*Dashboard!$D$10*SQRT(Dashboard!$D$12/365)</f>
        <v>51737.429527749082</v>
      </c>
      <c r="E5831" s="3">
        <f>IF(Dashboard!$I$3,C5831*Dashboard!$E$11*Dashboard!$E$10*SQRT(Dashboard!$D$12/365),0)</f>
        <v>443680.66903966694</v>
      </c>
      <c r="F5831" s="3">
        <f>D5831+IF(Dashboard!$I$3,E5831,0)</f>
        <v>495418.09856741602</v>
      </c>
      <c r="G5831" s="3">
        <f>IF(Dashboard!$I$4, ('Lookups and Calculations'!$F$9) / (1 - 'Lookups and Calculations'!$F$10), 'Lookups and Calculations'!$F$9)</f>
        <v>1951878.888340465</v>
      </c>
      <c r="H5831" s="12">
        <f t="shared" si="182"/>
        <v>0</v>
      </c>
      <c r="I5831" s="12">
        <f t="shared" si="183"/>
        <v>0</v>
      </c>
      <c r="J5831" s="13">
        <f>(1 - Dashboard!$I$9) * H5831 * Dashboard!$I$8 * 'Lookups and Calculations'!$F$12</f>
        <v>0</v>
      </c>
      <c r="K5831" s="12">
        <f>(1 - Dashboard!$I$11) * I5831 * Dashboard!$I$10 * 'Lookups and Calculations'!$F$12</f>
        <v>0</v>
      </c>
      <c r="L5831" s="12">
        <f>(H5831 - I5831) * Dashboard!$I$13 * (Dashboard!$D$12 / 365) * 'Lookups and Calculations'!$F$12</f>
        <v>0</v>
      </c>
      <c r="M5831" s="3">
        <f>(G5831*2) * Dashboard!$I$13 * (Dashboard!$D$12 / 365) * 'Lookups and Calculations'!$F$12</f>
        <v>1602.0878730267946</v>
      </c>
      <c r="N5831" s="12">
        <f>H5831 * Dashboard!$I$14 * Dashboard!$I$15 * (Dashboard!$D$12 / 365) * 'Lookups and Calculations'!$F$12</f>
        <v>0</v>
      </c>
    </row>
    <row r="5832" spans="1:14" x14ac:dyDescent="0.35">
      <c r="A5832" s="2">
        <v>5831</v>
      </c>
      <c r="B5832" s="11">
        <v>0.32376897990123421</v>
      </c>
      <c r="C5832" s="11">
        <v>0.2610582410750063</v>
      </c>
      <c r="D5832" s="3">
        <f>B5832*Dashboard!$D$11*Dashboard!$D$10*SQRT(Dashboard!$D$12/365)</f>
        <v>80385.934293912942</v>
      </c>
      <c r="E5832" s="3">
        <f>IF(Dashboard!$I$3,C5832*Dashboard!$E$11*Dashboard!$E$10*SQRT(Dashboard!$D$12/365),0)</f>
        <v>129632.00254911107</v>
      </c>
      <c r="F5832" s="3">
        <f>D5832+IF(Dashboard!$I$3,E5832,0)</f>
        <v>210017.93684302401</v>
      </c>
      <c r="G5832" s="3">
        <f>IF(Dashboard!$I$4, ('Lookups and Calculations'!$F$9) / (1 - 'Lookups and Calculations'!$F$10), 'Lookups and Calculations'!$F$9)</f>
        <v>1951878.888340465</v>
      </c>
      <c r="H5832" s="12">
        <f t="shared" si="182"/>
        <v>0</v>
      </c>
      <c r="I5832" s="12">
        <f t="shared" si="183"/>
        <v>0</v>
      </c>
      <c r="J5832" s="13">
        <f>(1 - Dashboard!$I$9) * H5832 * Dashboard!$I$8 * 'Lookups and Calculations'!$F$12</f>
        <v>0</v>
      </c>
      <c r="K5832" s="12">
        <f>(1 - Dashboard!$I$11) * I5832 * Dashboard!$I$10 * 'Lookups and Calculations'!$F$12</f>
        <v>0</v>
      </c>
      <c r="L5832" s="12">
        <f>(H5832 - I5832) * Dashboard!$I$13 * (Dashboard!$D$12 / 365) * 'Lookups and Calculations'!$F$12</f>
        <v>0</v>
      </c>
      <c r="M5832" s="3">
        <f>(G5832*2) * Dashboard!$I$13 * (Dashboard!$D$12 / 365) * 'Lookups and Calculations'!$F$12</f>
        <v>1602.0878730267946</v>
      </c>
      <c r="N5832" s="12">
        <f>H5832 * Dashboard!$I$14 * Dashboard!$I$15 * (Dashboard!$D$12 / 365) * 'Lookups and Calculations'!$F$12</f>
        <v>0</v>
      </c>
    </row>
    <row r="5833" spans="1:14" x14ac:dyDescent="0.35">
      <c r="A5833" s="2">
        <v>5832</v>
      </c>
      <c r="B5833" s="11">
        <v>0.30453901620877499</v>
      </c>
      <c r="C5833" s="11">
        <v>-0.94293791173118469</v>
      </c>
      <c r="D5833" s="3">
        <f>B5833*Dashboard!$D$11*Dashboard!$D$10*SQRT(Dashboard!$D$12/365)</f>
        <v>75611.484937066241</v>
      </c>
      <c r="E5833" s="3">
        <f>IF(Dashboard!$I$3,C5833*Dashboard!$E$11*Dashboard!$E$10*SQRT(Dashboard!$D$12/365),0)</f>
        <v>-468228.58100108901</v>
      </c>
      <c r="F5833" s="3">
        <f>D5833+IF(Dashboard!$I$3,E5833,0)</f>
        <v>-392617.09606402274</v>
      </c>
      <c r="G5833" s="3">
        <f>IF(Dashboard!$I$4, ('Lookups and Calculations'!$F$9) / (1 - 'Lookups and Calculations'!$F$10), 'Lookups and Calculations'!$F$9)</f>
        <v>1951878.888340465</v>
      </c>
      <c r="H5833" s="12">
        <f t="shared" si="182"/>
        <v>0</v>
      </c>
      <c r="I5833" s="12">
        <f t="shared" si="183"/>
        <v>0</v>
      </c>
      <c r="J5833" s="13">
        <f>(1 - Dashboard!$I$9) * H5833 * Dashboard!$I$8 * 'Lookups and Calculations'!$F$12</f>
        <v>0</v>
      </c>
      <c r="K5833" s="12">
        <f>(1 - Dashboard!$I$11) * I5833 * Dashboard!$I$10 * 'Lookups and Calculations'!$F$12</f>
        <v>0</v>
      </c>
      <c r="L5833" s="12">
        <f>(H5833 - I5833) * Dashboard!$I$13 * (Dashboard!$D$12 / 365) * 'Lookups and Calculations'!$F$12</f>
        <v>0</v>
      </c>
      <c r="M5833" s="3">
        <f>(G5833*2) * Dashboard!$I$13 * (Dashboard!$D$12 / 365) * 'Lookups and Calculations'!$F$12</f>
        <v>1602.0878730267946</v>
      </c>
      <c r="N5833" s="12">
        <f>H5833 * Dashboard!$I$14 * Dashboard!$I$15 * (Dashboard!$D$12 / 365) * 'Lookups and Calculations'!$F$12</f>
        <v>0</v>
      </c>
    </row>
    <row r="5834" spans="1:14" x14ac:dyDescent="0.35">
      <c r="A5834" s="2">
        <v>5833</v>
      </c>
      <c r="B5834" s="11">
        <v>-0.27650507412236147</v>
      </c>
      <c r="C5834" s="11">
        <v>-1.7471821597482424</v>
      </c>
      <c r="D5834" s="3">
        <f>B5834*Dashboard!$D$11*Dashboard!$D$10*SQRT(Dashboard!$D$12/365)</f>
        <v>-68651.168271630173</v>
      </c>
      <c r="E5834" s="3">
        <f>IF(Dashboard!$I$3,C5834*Dashboard!$E$11*Dashboard!$E$10*SQRT(Dashboard!$D$12/365),0)</f>
        <v>-867586.94632118917</v>
      </c>
      <c r="F5834" s="3">
        <f>D5834+IF(Dashboard!$I$3,E5834,0)</f>
        <v>-936238.11459281936</v>
      </c>
      <c r="G5834" s="3">
        <f>IF(Dashboard!$I$4, ('Lookups and Calculations'!$F$9) / (1 - 'Lookups and Calculations'!$F$10), 'Lookups and Calculations'!$F$9)</f>
        <v>1951878.888340465</v>
      </c>
      <c r="H5834" s="12">
        <f t="shared" si="182"/>
        <v>0</v>
      </c>
      <c r="I5834" s="12">
        <f t="shared" si="183"/>
        <v>0</v>
      </c>
      <c r="J5834" s="13">
        <f>(1 - Dashboard!$I$9) * H5834 * Dashboard!$I$8 * 'Lookups and Calculations'!$F$12</f>
        <v>0</v>
      </c>
      <c r="K5834" s="12">
        <f>(1 - Dashboard!$I$11) * I5834 * Dashboard!$I$10 * 'Lookups and Calculations'!$F$12</f>
        <v>0</v>
      </c>
      <c r="L5834" s="12">
        <f>(H5834 - I5834) * Dashboard!$I$13 * (Dashboard!$D$12 / 365) * 'Lookups and Calculations'!$F$12</f>
        <v>0</v>
      </c>
      <c r="M5834" s="3">
        <f>(G5834*2) * Dashboard!$I$13 * (Dashboard!$D$12 / 365) * 'Lookups and Calculations'!$F$12</f>
        <v>1602.0878730267946</v>
      </c>
      <c r="N5834" s="12">
        <f>H5834 * Dashboard!$I$14 * Dashboard!$I$15 * (Dashboard!$D$12 / 365) * 'Lookups and Calculations'!$F$12</f>
        <v>0</v>
      </c>
    </row>
    <row r="5835" spans="1:14" x14ac:dyDescent="0.35">
      <c r="A5835" s="2">
        <v>5834</v>
      </c>
      <c r="B5835" s="11">
        <v>-0.33595508034465926</v>
      </c>
      <c r="C5835" s="11">
        <v>2.5151115919165221</v>
      </c>
      <c r="D5835" s="3">
        <f>B5835*Dashboard!$D$11*Dashboard!$D$10*SQRT(Dashboard!$D$12/365)</f>
        <v>-83411.520839736491</v>
      </c>
      <c r="E5835" s="3">
        <f>IF(Dashboard!$I$3,C5835*Dashboard!$E$11*Dashboard!$E$10*SQRT(Dashboard!$D$12/365),0)</f>
        <v>1248912.6983773138</v>
      </c>
      <c r="F5835" s="3">
        <f>D5835+IF(Dashboard!$I$3,E5835,0)</f>
        <v>1165501.1775375772</v>
      </c>
      <c r="G5835" s="3">
        <f>IF(Dashboard!$I$4, ('Lookups and Calculations'!$F$9) / (1 - 'Lookups and Calculations'!$F$10), 'Lookups and Calculations'!$F$9)</f>
        <v>1951878.888340465</v>
      </c>
      <c r="H5835" s="12">
        <f t="shared" si="182"/>
        <v>0</v>
      </c>
      <c r="I5835" s="12">
        <f t="shared" si="183"/>
        <v>0</v>
      </c>
      <c r="J5835" s="13">
        <f>(1 - Dashboard!$I$9) * H5835 * Dashboard!$I$8 * 'Lookups and Calculations'!$F$12</f>
        <v>0</v>
      </c>
      <c r="K5835" s="12">
        <f>(1 - Dashboard!$I$11) * I5835 * Dashboard!$I$10 * 'Lookups and Calculations'!$F$12</f>
        <v>0</v>
      </c>
      <c r="L5835" s="12">
        <f>(H5835 - I5835) * Dashboard!$I$13 * (Dashboard!$D$12 / 365) * 'Lookups and Calculations'!$F$12</f>
        <v>0</v>
      </c>
      <c r="M5835" s="3">
        <f>(G5835*2) * Dashboard!$I$13 * (Dashboard!$D$12 / 365) * 'Lookups and Calculations'!$F$12</f>
        <v>1602.0878730267946</v>
      </c>
      <c r="N5835" s="12">
        <f>H5835 * Dashboard!$I$14 * Dashboard!$I$15 * (Dashboard!$D$12 / 365) * 'Lookups and Calculations'!$F$12</f>
        <v>0</v>
      </c>
    </row>
    <row r="5836" spans="1:14" x14ac:dyDescent="0.35">
      <c r="A5836" s="2">
        <v>5835</v>
      </c>
      <c r="B5836" s="11">
        <v>1.9534596270059537</v>
      </c>
      <c r="C5836" s="11">
        <v>-0.25766318556641388</v>
      </c>
      <c r="D5836" s="3">
        <f>B5836*Dashboard!$D$11*Dashboard!$D$10*SQRT(Dashboard!$D$12/365)</f>
        <v>485008.4071371337</v>
      </c>
      <c r="E5836" s="3">
        <f>IF(Dashboard!$I$3,C5836*Dashboard!$E$11*Dashboard!$E$10*SQRT(Dashboard!$D$12/365),0)</f>
        <v>-127946.14179048527</v>
      </c>
      <c r="F5836" s="3">
        <f>D5836+IF(Dashboard!$I$3,E5836,0)</f>
        <v>357062.2653466484</v>
      </c>
      <c r="G5836" s="3">
        <f>IF(Dashboard!$I$4, ('Lookups and Calculations'!$F$9) / (1 - 'Lookups and Calculations'!$F$10), 'Lookups and Calculations'!$F$9)</f>
        <v>1951878.888340465</v>
      </c>
      <c r="H5836" s="12">
        <f t="shared" si="182"/>
        <v>0</v>
      </c>
      <c r="I5836" s="12">
        <f t="shared" si="183"/>
        <v>0</v>
      </c>
      <c r="J5836" s="13">
        <f>(1 - Dashboard!$I$9) * H5836 * Dashboard!$I$8 * 'Lookups and Calculations'!$F$12</f>
        <v>0</v>
      </c>
      <c r="K5836" s="12">
        <f>(1 - Dashboard!$I$11) * I5836 * Dashboard!$I$10 * 'Lookups and Calculations'!$F$12</f>
        <v>0</v>
      </c>
      <c r="L5836" s="12">
        <f>(H5836 - I5836) * Dashboard!$I$13 * (Dashboard!$D$12 / 365) * 'Lookups and Calculations'!$F$12</f>
        <v>0</v>
      </c>
      <c r="M5836" s="3">
        <f>(G5836*2) * Dashboard!$I$13 * (Dashboard!$D$12 / 365) * 'Lookups and Calculations'!$F$12</f>
        <v>1602.0878730267946</v>
      </c>
      <c r="N5836" s="12">
        <f>H5836 * Dashboard!$I$14 * Dashboard!$I$15 * (Dashboard!$D$12 / 365) * 'Lookups and Calculations'!$F$12</f>
        <v>0</v>
      </c>
    </row>
    <row r="5837" spans="1:14" x14ac:dyDescent="0.35">
      <c r="A5837" s="2">
        <v>5836</v>
      </c>
      <c r="B5837" s="11">
        <v>-0.77749645391208877</v>
      </c>
      <c r="C5837" s="11">
        <v>1.4179114420178012</v>
      </c>
      <c r="D5837" s="3">
        <f>B5837*Dashboard!$D$11*Dashboard!$D$10*SQRT(Dashboard!$D$12/365)</f>
        <v>-193038.19308753128</v>
      </c>
      <c r="E5837" s="3">
        <f>IF(Dashboard!$I$3,C5837*Dashboard!$E$11*Dashboard!$E$10*SQRT(Dashboard!$D$12/365),0)</f>
        <v>704083.11535836442</v>
      </c>
      <c r="F5837" s="3">
        <f>D5837+IF(Dashboard!$I$3,E5837,0)</f>
        <v>511044.92227083317</v>
      </c>
      <c r="G5837" s="3">
        <f>IF(Dashboard!$I$4, ('Lookups and Calculations'!$F$9) / (1 - 'Lookups and Calculations'!$F$10), 'Lookups and Calculations'!$F$9)</f>
        <v>1951878.888340465</v>
      </c>
      <c r="H5837" s="12">
        <f t="shared" si="182"/>
        <v>0</v>
      </c>
      <c r="I5837" s="12">
        <f t="shared" si="183"/>
        <v>0</v>
      </c>
      <c r="J5837" s="13">
        <f>(1 - Dashboard!$I$9) * H5837 * Dashboard!$I$8 * 'Lookups and Calculations'!$F$12</f>
        <v>0</v>
      </c>
      <c r="K5837" s="12">
        <f>(1 - Dashboard!$I$11) * I5837 * Dashboard!$I$10 * 'Lookups and Calculations'!$F$12</f>
        <v>0</v>
      </c>
      <c r="L5837" s="12">
        <f>(H5837 - I5837) * Dashboard!$I$13 * (Dashboard!$D$12 / 365) * 'Lookups and Calculations'!$F$12</f>
        <v>0</v>
      </c>
      <c r="M5837" s="3">
        <f>(G5837*2) * Dashboard!$I$13 * (Dashboard!$D$12 / 365) * 'Lookups and Calculations'!$F$12</f>
        <v>1602.0878730267946</v>
      </c>
      <c r="N5837" s="12">
        <f>H5837 * Dashboard!$I$14 * Dashboard!$I$15 * (Dashboard!$D$12 / 365) * 'Lookups and Calculations'!$F$12</f>
        <v>0</v>
      </c>
    </row>
    <row r="5838" spans="1:14" x14ac:dyDescent="0.35">
      <c r="A5838" s="2">
        <v>5837</v>
      </c>
      <c r="B5838" s="11">
        <v>-2.4207840407303034</v>
      </c>
      <c r="C5838" s="11">
        <v>-1.2872481139158021</v>
      </c>
      <c r="D5838" s="3">
        <f>B5838*Dashboard!$D$11*Dashboard!$D$10*SQRT(Dashboard!$D$12/365)</f>
        <v>-601036.53814291011</v>
      </c>
      <c r="E5838" s="3">
        <f>IF(Dashboard!$I$3,C5838*Dashboard!$E$11*Dashboard!$E$10*SQRT(Dashboard!$D$12/365),0)</f>
        <v>-639200.4715014057</v>
      </c>
      <c r="F5838" s="3">
        <f>D5838+IF(Dashboard!$I$3,E5838,0)</f>
        <v>-1240237.0096443158</v>
      </c>
      <c r="G5838" s="3">
        <f>IF(Dashboard!$I$4, ('Lookups and Calculations'!$F$9) / (1 - 'Lookups and Calculations'!$F$10), 'Lookups and Calculations'!$F$9)</f>
        <v>1951878.888340465</v>
      </c>
      <c r="H5838" s="12">
        <f t="shared" si="182"/>
        <v>0</v>
      </c>
      <c r="I5838" s="12">
        <f t="shared" si="183"/>
        <v>0</v>
      </c>
      <c r="J5838" s="13">
        <f>(1 - Dashboard!$I$9) * H5838 * Dashboard!$I$8 * 'Lookups and Calculations'!$F$12</f>
        <v>0</v>
      </c>
      <c r="K5838" s="12">
        <f>(1 - Dashboard!$I$11) * I5838 * Dashboard!$I$10 * 'Lookups and Calculations'!$F$12</f>
        <v>0</v>
      </c>
      <c r="L5838" s="12">
        <f>(H5838 - I5838) * Dashboard!$I$13 * (Dashboard!$D$12 / 365) * 'Lookups and Calculations'!$F$12</f>
        <v>0</v>
      </c>
      <c r="M5838" s="3">
        <f>(G5838*2) * Dashboard!$I$13 * (Dashboard!$D$12 / 365) * 'Lookups and Calculations'!$F$12</f>
        <v>1602.0878730267946</v>
      </c>
      <c r="N5838" s="12">
        <f>H5838 * Dashboard!$I$14 * Dashboard!$I$15 * (Dashboard!$D$12 / 365) * 'Lookups and Calculations'!$F$12</f>
        <v>0</v>
      </c>
    </row>
    <row r="5839" spans="1:14" x14ac:dyDescent="0.35">
      <c r="A5839" s="2">
        <v>5838</v>
      </c>
      <c r="B5839" s="11">
        <v>1.8286642089113716</v>
      </c>
      <c r="C5839" s="11">
        <v>-0.30862100036912671</v>
      </c>
      <c r="D5839" s="3">
        <f>B5839*Dashboard!$D$11*Dashboard!$D$10*SQRT(Dashboard!$D$12/365)</f>
        <v>454023.98027143255</v>
      </c>
      <c r="E5839" s="3">
        <f>IF(Dashboard!$I$3,C5839*Dashboard!$E$11*Dashboard!$E$10*SQRT(Dashboard!$D$12/365),0)</f>
        <v>-153249.93435110571</v>
      </c>
      <c r="F5839" s="3">
        <f>D5839+IF(Dashboard!$I$3,E5839,0)</f>
        <v>300774.04592032684</v>
      </c>
      <c r="G5839" s="3">
        <f>IF(Dashboard!$I$4, ('Lookups and Calculations'!$F$9) / (1 - 'Lookups and Calculations'!$F$10), 'Lookups and Calculations'!$F$9)</f>
        <v>1951878.888340465</v>
      </c>
      <c r="H5839" s="12">
        <f t="shared" si="182"/>
        <v>0</v>
      </c>
      <c r="I5839" s="12">
        <f t="shared" si="183"/>
        <v>0</v>
      </c>
      <c r="J5839" s="13">
        <f>(1 - Dashboard!$I$9) * H5839 * Dashboard!$I$8 * 'Lookups and Calculations'!$F$12</f>
        <v>0</v>
      </c>
      <c r="K5839" s="12">
        <f>(1 - Dashboard!$I$11) * I5839 * Dashboard!$I$10 * 'Lookups and Calculations'!$F$12</f>
        <v>0</v>
      </c>
      <c r="L5839" s="12">
        <f>(H5839 - I5839) * Dashboard!$I$13 * (Dashboard!$D$12 / 365) * 'Lookups and Calculations'!$F$12</f>
        <v>0</v>
      </c>
      <c r="M5839" s="3">
        <f>(G5839*2) * Dashboard!$I$13 * (Dashboard!$D$12 / 365) * 'Lookups and Calculations'!$F$12</f>
        <v>1602.0878730267946</v>
      </c>
      <c r="N5839" s="12">
        <f>H5839 * Dashboard!$I$14 * Dashboard!$I$15 * (Dashboard!$D$12 / 365) * 'Lookups and Calculations'!$F$12</f>
        <v>0</v>
      </c>
    </row>
    <row r="5840" spans="1:14" x14ac:dyDescent="0.35">
      <c r="A5840" s="2">
        <v>5839</v>
      </c>
      <c r="B5840" s="11">
        <v>0.7915398340285652</v>
      </c>
      <c r="C5840" s="11">
        <v>0.17416769261920545</v>
      </c>
      <c r="D5840" s="3">
        <f>B5840*Dashboard!$D$11*Dashboard!$D$10*SQRT(Dashboard!$D$12/365)</f>
        <v>196524.90831161445</v>
      </c>
      <c r="E5840" s="3">
        <f>IF(Dashboard!$I$3,C5840*Dashboard!$E$11*Dashboard!$E$10*SQRT(Dashboard!$D$12/365),0)</f>
        <v>86485.324809564976</v>
      </c>
      <c r="F5840" s="3">
        <f>D5840+IF(Dashboard!$I$3,E5840,0)</f>
        <v>283010.23312117939</v>
      </c>
      <c r="G5840" s="3">
        <f>IF(Dashboard!$I$4, ('Lookups and Calculations'!$F$9) / (1 - 'Lookups and Calculations'!$F$10), 'Lookups and Calculations'!$F$9)</f>
        <v>1951878.888340465</v>
      </c>
      <c r="H5840" s="12">
        <f t="shared" si="182"/>
        <v>0</v>
      </c>
      <c r="I5840" s="12">
        <f t="shared" si="183"/>
        <v>0</v>
      </c>
      <c r="J5840" s="13">
        <f>(1 - Dashboard!$I$9) * H5840 * Dashboard!$I$8 * 'Lookups and Calculations'!$F$12</f>
        <v>0</v>
      </c>
      <c r="K5840" s="12">
        <f>(1 - Dashboard!$I$11) * I5840 * Dashboard!$I$10 * 'Lookups and Calculations'!$F$12</f>
        <v>0</v>
      </c>
      <c r="L5840" s="12">
        <f>(H5840 - I5840) * Dashboard!$I$13 * (Dashboard!$D$12 / 365) * 'Lookups and Calculations'!$F$12</f>
        <v>0</v>
      </c>
      <c r="M5840" s="3">
        <f>(G5840*2) * Dashboard!$I$13 * (Dashboard!$D$12 / 365) * 'Lookups and Calculations'!$F$12</f>
        <v>1602.0878730267946</v>
      </c>
      <c r="N5840" s="12">
        <f>H5840 * Dashboard!$I$14 * Dashboard!$I$15 * (Dashboard!$D$12 / 365) * 'Lookups and Calculations'!$F$12</f>
        <v>0</v>
      </c>
    </row>
    <row r="5841" spans="1:14" x14ac:dyDescent="0.35">
      <c r="A5841" s="2">
        <v>5840</v>
      </c>
      <c r="B5841" s="11">
        <v>-0.26885132524217403</v>
      </c>
      <c r="C5841" s="11">
        <v>0.95875771315948144</v>
      </c>
      <c r="D5841" s="3">
        <f>B5841*Dashboard!$D$11*Dashboard!$D$10*SQRT(Dashboard!$D$12/365)</f>
        <v>-66750.881978692094</v>
      </c>
      <c r="E5841" s="3">
        <f>IF(Dashboard!$I$3,C5841*Dashboard!$E$11*Dashboard!$E$10*SQRT(Dashboard!$D$12/365),0)</f>
        <v>476084.11749223614</v>
      </c>
      <c r="F5841" s="3">
        <f>D5841+IF(Dashboard!$I$3,E5841,0)</f>
        <v>409333.23551354406</v>
      </c>
      <c r="G5841" s="3">
        <f>IF(Dashboard!$I$4, ('Lookups and Calculations'!$F$9) / (1 - 'Lookups and Calculations'!$F$10), 'Lookups and Calculations'!$F$9)</f>
        <v>1951878.888340465</v>
      </c>
      <c r="H5841" s="12">
        <f t="shared" si="182"/>
        <v>0</v>
      </c>
      <c r="I5841" s="12">
        <f t="shared" si="183"/>
        <v>0</v>
      </c>
      <c r="J5841" s="13">
        <f>(1 - Dashboard!$I$9) * H5841 * Dashboard!$I$8 * 'Lookups and Calculations'!$F$12</f>
        <v>0</v>
      </c>
      <c r="K5841" s="12">
        <f>(1 - Dashboard!$I$11) * I5841 * Dashboard!$I$10 * 'Lookups and Calculations'!$F$12</f>
        <v>0</v>
      </c>
      <c r="L5841" s="12">
        <f>(H5841 - I5841) * Dashboard!$I$13 * (Dashboard!$D$12 / 365) * 'Lookups and Calculations'!$F$12</f>
        <v>0</v>
      </c>
      <c r="M5841" s="3">
        <f>(G5841*2) * Dashboard!$I$13 * (Dashboard!$D$12 / 365) * 'Lookups and Calculations'!$F$12</f>
        <v>1602.0878730267946</v>
      </c>
      <c r="N5841" s="12">
        <f>H5841 * Dashboard!$I$14 * Dashboard!$I$15 * (Dashboard!$D$12 / 365) * 'Lookups and Calculations'!$F$12</f>
        <v>0</v>
      </c>
    </row>
    <row r="5842" spans="1:14" x14ac:dyDescent="0.35">
      <c r="A5842" s="2">
        <v>5841</v>
      </c>
      <c r="B5842" s="11">
        <v>-7.0659539506372049E-2</v>
      </c>
      <c r="C5842" s="11">
        <v>0.33462986928138905</v>
      </c>
      <c r="D5842" s="3">
        <f>B5842*Dashboard!$D$11*Dashboard!$D$10*SQRT(Dashboard!$D$12/365)</f>
        <v>-17543.475294421547</v>
      </c>
      <c r="E5842" s="3">
        <f>IF(Dashboard!$I$3,C5842*Dashboard!$E$11*Dashboard!$E$10*SQRT(Dashboard!$D$12/365),0)</f>
        <v>166164.99019171094</v>
      </c>
      <c r="F5842" s="3">
        <f>D5842+IF(Dashboard!$I$3,E5842,0)</f>
        <v>148621.51489728939</v>
      </c>
      <c r="G5842" s="3">
        <f>IF(Dashboard!$I$4, ('Lookups and Calculations'!$F$9) / (1 - 'Lookups and Calculations'!$F$10), 'Lookups and Calculations'!$F$9)</f>
        <v>1951878.888340465</v>
      </c>
      <c r="H5842" s="12">
        <f t="shared" si="182"/>
        <v>0</v>
      </c>
      <c r="I5842" s="12">
        <f t="shared" si="183"/>
        <v>0</v>
      </c>
      <c r="J5842" s="13">
        <f>(1 - Dashboard!$I$9) * H5842 * Dashboard!$I$8 * 'Lookups and Calculations'!$F$12</f>
        <v>0</v>
      </c>
      <c r="K5842" s="12">
        <f>(1 - Dashboard!$I$11) * I5842 * Dashboard!$I$10 * 'Lookups and Calculations'!$F$12</f>
        <v>0</v>
      </c>
      <c r="L5842" s="12">
        <f>(H5842 - I5842) * Dashboard!$I$13 * (Dashboard!$D$12 / 365) * 'Lookups and Calculations'!$F$12</f>
        <v>0</v>
      </c>
      <c r="M5842" s="3">
        <f>(G5842*2) * Dashboard!$I$13 * (Dashboard!$D$12 / 365) * 'Lookups and Calculations'!$F$12</f>
        <v>1602.0878730267946</v>
      </c>
      <c r="N5842" s="12">
        <f>H5842 * Dashboard!$I$14 * Dashboard!$I$15 * (Dashboard!$D$12 / 365) * 'Lookups and Calculations'!$F$12</f>
        <v>0</v>
      </c>
    </row>
    <row r="5843" spans="1:14" x14ac:dyDescent="0.35">
      <c r="A5843" s="2">
        <v>5842</v>
      </c>
      <c r="B5843" s="11">
        <v>-1.2977070156754202</v>
      </c>
      <c r="C5843" s="11">
        <v>-0.51037141541206321</v>
      </c>
      <c r="D5843" s="3">
        <f>B5843*Dashboard!$D$11*Dashboard!$D$10*SQRT(Dashboard!$D$12/365)</f>
        <v>-322196.99035607494</v>
      </c>
      <c r="E5843" s="3">
        <f>IF(Dashboard!$I$3,C5843*Dashboard!$E$11*Dashboard!$E$10*SQRT(Dashboard!$D$12/365),0)</f>
        <v>-253431.83326160931</v>
      </c>
      <c r="F5843" s="3">
        <f>D5843+IF(Dashboard!$I$3,E5843,0)</f>
        <v>-575628.82361768419</v>
      </c>
      <c r="G5843" s="3">
        <f>IF(Dashboard!$I$4, ('Lookups and Calculations'!$F$9) / (1 - 'Lookups and Calculations'!$F$10), 'Lookups and Calculations'!$F$9)</f>
        <v>1951878.888340465</v>
      </c>
      <c r="H5843" s="12">
        <f t="shared" si="182"/>
        <v>0</v>
      </c>
      <c r="I5843" s="12">
        <f t="shared" si="183"/>
        <v>0</v>
      </c>
      <c r="J5843" s="13">
        <f>(1 - Dashboard!$I$9) * H5843 * Dashboard!$I$8 * 'Lookups and Calculations'!$F$12</f>
        <v>0</v>
      </c>
      <c r="K5843" s="12">
        <f>(1 - Dashboard!$I$11) * I5843 * Dashboard!$I$10 * 'Lookups and Calculations'!$F$12</f>
        <v>0</v>
      </c>
      <c r="L5843" s="12">
        <f>(H5843 - I5843) * Dashboard!$I$13 * (Dashboard!$D$12 / 365) * 'Lookups and Calculations'!$F$12</f>
        <v>0</v>
      </c>
      <c r="M5843" s="3">
        <f>(G5843*2) * Dashboard!$I$13 * (Dashboard!$D$12 / 365) * 'Lookups and Calculations'!$F$12</f>
        <v>1602.0878730267946</v>
      </c>
      <c r="N5843" s="12">
        <f>H5843 * Dashboard!$I$14 * Dashboard!$I$15 * (Dashboard!$D$12 / 365) * 'Lookups and Calculations'!$F$12</f>
        <v>0</v>
      </c>
    </row>
    <row r="5844" spans="1:14" x14ac:dyDescent="0.35">
      <c r="A5844" s="2">
        <v>5843</v>
      </c>
      <c r="B5844" s="11">
        <v>0.1278606121138032</v>
      </c>
      <c r="C5844" s="11">
        <v>-1.0660194234676121</v>
      </c>
      <c r="D5844" s="3">
        <f>B5844*Dashboard!$D$11*Dashboard!$D$10*SQRT(Dashboard!$D$12/365)</f>
        <v>31745.458651706038</v>
      </c>
      <c r="E5844" s="3">
        <f>IF(Dashboard!$I$3,C5844*Dashboard!$E$11*Dashboard!$E$10*SQRT(Dashboard!$D$12/365),0)</f>
        <v>-529346.37133577827</v>
      </c>
      <c r="F5844" s="3">
        <f>D5844+IF(Dashboard!$I$3,E5844,0)</f>
        <v>-497600.91268407222</v>
      </c>
      <c r="G5844" s="3">
        <f>IF(Dashboard!$I$4, ('Lookups and Calculations'!$F$9) / (1 - 'Lookups and Calculations'!$F$10), 'Lookups and Calculations'!$F$9)</f>
        <v>1951878.888340465</v>
      </c>
      <c r="H5844" s="12">
        <f t="shared" si="182"/>
        <v>0</v>
      </c>
      <c r="I5844" s="12">
        <f t="shared" si="183"/>
        <v>0</v>
      </c>
      <c r="J5844" s="13">
        <f>(1 - Dashboard!$I$9) * H5844 * Dashboard!$I$8 * 'Lookups and Calculations'!$F$12</f>
        <v>0</v>
      </c>
      <c r="K5844" s="12">
        <f>(1 - Dashboard!$I$11) * I5844 * Dashboard!$I$10 * 'Lookups and Calculations'!$F$12</f>
        <v>0</v>
      </c>
      <c r="L5844" s="12">
        <f>(H5844 - I5844) * Dashboard!$I$13 * (Dashboard!$D$12 / 365) * 'Lookups and Calculations'!$F$12</f>
        <v>0</v>
      </c>
      <c r="M5844" s="3">
        <f>(G5844*2) * Dashboard!$I$13 * (Dashboard!$D$12 / 365) * 'Lookups and Calculations'!$F$12</f>
        <v>1602.0878730267946</v>
      </c>
      <c r="N5844" s="12">
        <f>H5844 * Dashboard!$I$14 * Dashboard!$I$15 * (Dashboard!$D$12 / 365) * 'Lookups and Calculations'!$F$12</f>
        <v>0</v>
      </c>
    </row>
    <row r="5845" spans="1:14" x14ac:dyDescent="0.35">
      <c r="A5845" s="2">
        <v>5844</v>
      </c>
      <c r="B5845" s="11">
        <v>0.15835768874947448</v>
      </c>
      <c r="C5845" s="11">
        <v>-1.0315208444341586</v>
      </c>
      <c r="D5845" s="3">
        <f>B5845*Dashboard!$D$11*Dashboard!$D$10*SQRT(Dashboard!$D$12/365)</f>
        <v>39317.326714357805</v>
      </c>
      <c r="E5845" s="3">
        <f>IF(Dashboard!$I$3,C5845*Dashboard!$E$11*Dashboard!$E$10*SQRT(Dashboard!$D$12/365),0)</f>
        <v>-512215.63504187815</v>
      </c>
      <c r="F5845" s="3">
        <f>D5845+IF(Dashboard!$I$3,E5845,0)</f>
        <v>-472898.30832752032</v>
      </c>
      <c r="G5845" s="3">
        <f>IF(Dashboard!$I$4, ('Lookups and Calculations'!$F$9) / (1 - 'Lookups and Calculations'!$F$10), 'Lookups and Calculations'!$F$9)</f>
        <v>1951878.888340465</v>
      </c>
      <c r="H5845" s="12">
        <f t="shared" si="182"/>
        <v>0</v>
      </c>
      <c r="I5845" s="12">
        <f t="shared" si="183"/>
        <v>0</v>
      </c>
      <c r="J5845" s="13">
        <f>(1 - Dashboard!$I$9) * H5845 * Dashboard!$I$8 * 'Lookups and Calculations'!$F$12</f>
        <v>0</v>
      </c>
      <c r="K5845" s="12">
        <f>(1 - Dashboard!$I$11) * I5845 * Dashboard!$I$10 * 'Lookups and Calculations'!$F$12</f>
        <v>0</v>
      </c>
      <c r="L5845" s="12">
        <f>(H5845 - I5845) * Dashboard!$I$13 * (Dashboard!$D$12 / 365) * 'Lookups and Calculations'!$F$12</f>
        <v>0</v>
      </c>
      <c r="M5845" s="3">
        <f>(G5845*2) * Dashboard!$I$13 * (Dashboard!$D$12 / 365) * 'Lookups and Calculations'!$F$12</f>
        <v>1602.0878730267946</v>
      </c>
      <c r="N5845" s="12">
        <f>H5845 * Dashboard!$I$14 * Dashboard!$I$15 * (Dashboard!$D$12 / 365) * 'Lookups and Calculations'!$F$12</f>
        <v>0</v>
      </c>
    </row>
    <row r="5846" spans="1:14" x14ac:dyDescent="0.35">
      <c r="A5846" s="2">
        <v>5845</v>
      </c>
      <c r="B5846" s="11">
        <v>8.001593814236771E-2</v>
      </c>
      <c r="C5846" s="11">
        <v>1.2309499369060273</v>
      </c>
      <c r="D5846" s="3">
        <f>B5846*Dashboard!$D$11*Dashboard!$D$10*SQRT(Dashboard!$D$12/365)</f>
        <v>19866.4984765999</v>
      </c>
      <c r="E5846" s="3">
        <f>IF(Dashboard!$I$3,C5846*Dashboard!$E$11*Dashboard!$E$10*SQRT(Dashboard!$D$12/365),0)</f>
        <v>611244.84981488483</v>
      </c>
      <c r="F5846" s="3">
        <f>D5846+IF(Dashboard!$I$3,E5846,0)</f>
        <v>631111.34829148476</v>
      </c>
      <c r="G5846" s="3">
        <f>IF(Dashboard!$I$4, ('Lookups and Calculations'!$F$9) / (1 - 'Lookups and Calculations'!$F$10), 'Lookups and Calculations'!$F$9)</f>
        <v>1951878.888340465</v>
      </c>
      <c r="H5846" s="12">
        <f t="shared" si="182"/>
        <v>0</v>
      </c>
      <c r="I5846" s="12">
        <f t="shared" si="183"/>
        <v>0</v>
      </c>
      <c r="J5846" s="13">
        <f>(1 - Dashboard!$I$9) * H5846 * Dashboard!$I$8 * 'Lookups and Calculations'!$F$12</f>
        <v>0</v>
      </c>
      <c r="K5846" s="12">
        <f>(1 - Dashboard!$I$11) * I5846 * Dashboard!$I$10 * 'Lookups and Calculations'!$F$12</f>
        <v>0</v>
      </c>
      <c r="L5846" s="12">
        <f>(H5846 - I5846) * Dashboard!$I$13 * (Dashboard!$D$12 / 365) * 'Lookups and Calculations'!$F$12</f>
        <v>0</v>
      </c>
      <c r="M5846" s="3">
        <f>(G5846*2) * Dashboard!$I$13 * (Dashboard!$D$12 / 365) * 'Lookups and Calculations'!$F$12</f>
        <v>1602.0878730267946</v>
      </c>
      <c r="N5846" s="12">
        <f>H5846 * Dashboard!$I$14 * Dashboard!$I$15 * (Dashboard!$D$12 / 365) * 'Lookups and Calculations'!$F$12</f>
        <v>0</v>
      </c>
    </row>
    <row r="5847" spans="1:14" x14ac:dyDescent="0.35">
      <c r="A5847" s="2">
        <v>5846</v>
      </c>
      <c r="B5847" s="11">
        <v>-4.948817923100637E-3</v>
      </c>
      <c r="C5847" s="11">
        <v>-1.5392372160571373</v>
      </c>
      <c r="D5847" s="3">
        <f>B5847*Dashboard!$D$11*Dashboard!$D$10*SQRT(Dashboard!$D$12/365)</f>
        <v>-1228.7012564337083</v>
      </c>
      <c r="E5847" s="3">
        <f>IF(Dashboard!$I$3,C5847*Dashboard!$E$11*Dashboard!$E$10*SQRT(Dashboard!$D$12/365),0)</f>
        <v>-764329.0703788813</v>
      </c>
      <c r="F5847" s="3">
        <f>D5847+IF(Dashboard!$I$3,E5847,0)</f>
        <v>-765557.77163531503</v>
      </c>
      <c r="G5847" s="3">
        <f>IF(Dashboard!$I$4, ('Lookups and Calculations'!$F$9) / (1 - 'Lookups and Calculations'!$F$10), 'Lookups and Calculations'!$F$9)</f>
        <v>1951878.888340465</v>
      </c>
      <c r="H5847" s="12">
        <f t="shared" si="182"/>
        <v>0</v>
      </c>
      <c r="I5847" s="12">
        <f t="shared" si="183"/>
        <v>0</v>
      </c>
      <c r="J5847" s="13">
        <f>(1 - Dashboard!$I$9) * H5847 * Dashboard!$I$8 * 'Lookups and Calculations'!$F$12</f>
        <v>0</v>
      </c>
      <c r="K5847" s="12">
        <f>(1 - Dashboard!$I$11) * I5847 * Dashboard!$I$10 * 'Lookups and Calculations'!$F$12</f>
        <v>0</v>
      </c>
      <c r="L5847" s="12">
        <f>(H5847 - I5847) * Dashboard!$I$13 * (Dashboard!$D$12 / 365) * 'Lookups and Calculations'!$F$12</f>
        <v>0</v>
      </c>
      <c r="M5847" s="3">
        <f>(G5847*2) * Dashboard!$I$13 * (Dashboard!$D$12 / 365) * 'Lookups and Calculations'!$F$12</f>
        <v>1602.0878730267946</v>
      </c>
      <c r="N5847" s="12">
        <f>H5847 * Dashboard!$I$14 * Dashboard!$I$15 * (Dashboard!$D$12 / 365) * 'Lookups and Calculations'!$F$12</f>
        <v>0</v>
      </c>
    </row>
    <row r="5848" spans="1:14" x14ac:dyDescent="0.35">
      <c r="A5848" s="2">
        <v>5847</v>
      </c>
      <c r="B5848" s="11">
        <v>1.2902595149392087</v>
      </c>
      <c r="C5848" s="11">
        <v>0.60230149350912443</v>
      </c>
      <c r="D5848" s="3">
        <f>B5848*Dashboard!$D$11*Dashboard!$D$10*SQRT(Dashboard!$D$12/365)</f>
        <v>320347.91171667719</v>
      </c>
      <c r="E5848" s="3">
        <f>IF(Dashboard!$I$3,C5848*Dashboard!$E$11*Dashboard!$E$10*SQRT(Dashboard!$D$12/365),0)</f>
        <v>299080.9576452914</v>
      </c>
      <c r="F5848" s="3">
        <f>D5848+IF(Dashboard!$I$3,E5848,0)</f>
        <v>619428.86936196859</v>
      </c>
      <c r="G5848" s="3">
        <f>IF(Dashboard!$I$4, ('Lookups and Calculations'!$F$9) / (1 - 'Lookups and Calculations'!$F$10), 'Lookups and Calculations'!$F$9)</f>
        <v>1951878.888340465</v>
      </c>
      <c r="H5848" s="12">
        <f t="shared" si="182"/>
        <v>0</v>
      </c>
      <c r="I5848" s="12">
        <f t="shared" si="183"/>
        <v>0</v>
      </c>
      <c r="J5848" s="13">
        <f>(1 - Dashboard!$I$9) * H5848 * Dashboard!$I$8 * 'Lookups and Calculations'!$F$12</f>
        <v>0</v>
      </c>
      <c r="K5848" s="12">
        <f>(1 - Dashboard!$I$11) * I5848 * Dashboard!$I$10 * 'Lookups and Calculations'!$F$12</f>
        <v>0</v>
      </c>
      <c r="L5848" s="12">
        <f>(H5848 - I5848) * Dashboard!$I$13 * (Dashboard!$D$12 / 365) * 'Lookups and Calculations'!$F$12</f>
        <v>0</v>
      </c>
      <c r="M5848" s="3">
        <f>(G5848*2) * Dashboard!$I$13 * (Dashboard!$D$12 / 365) * 'Lookups and Calculations'!$F$12</f>
        <v>1602.0878730267946</v>
      </c>
      <c r="N5848" s="12">
        <f>H5848 * Dashboard!$I$14 * Dashboard!$I$15 * (Dashboard!$D$12 / 365) * 'Lookups and Calculations'!$F$12</f>
        <v>0</v>
      </c>
    </row>
    <row r="5849" spans="1:14" x14ac:dyDescent="0.35">
      <c r="A5849" s="2">
        <v>5848</v>
      </c>
      <c r="B5849" s="11">
        <v>-0.23466778210731731</v>
      </c>
      <c r="C5849" s="11">
        <v>-0.42485510167042095</v>
      </c>
      <c r="D5849" s="3">
        <f>B5849*Dashboard!$D$11*Dashboard!$D$10*SQRT(Dashboard!$D$12/365)</f>
        <v>-58263.731501181959</v>
      </c>
      <c r="E5849" s="3">
        <f>IF(Dashboard!$I$3,C5849*Dashboard!$E$11*Dashboard!$E$10*SQRT(Dashboard!$D$12/365),0)</f>
        <v>-210967.55036711888</v>
      </c>
      <c r="F5849" s="3">
        <f>D5849+IF(Dashboard!$I$3,E5849,0)</f>
        <v>-269231.28186830087</v>
      </c>
      <c r="G5849" s="3">
        <f>IF(Dashboard!$I$4, ('Lookups and Calculations'!$F$9) / (1 - 'Lookups and Calculations'!$F$10), 'Lookups and Calculations'!$F$9)</f>
        <v>1951878.888340465</v>
      </c>
      <c r="H5849" s="12">
        <f t="shared" si="182"/>
        <v>0</v>
      </c>
      <c r="I5849" s="12">
        <f t="shared" si="183"/>
        <v>0</v>
      </c>
      <c r="J5849" s="13">
        <f>(1 - Dashboard!$I$9) * H5849 * Dashboard!$I$8 * 'Lookups and Calculations'!$F$12</f>
        <v>0</v>
      </c>
      <c r="K5849" s="12">
        <f>(1 - Dashboard!$I$11) * I5849 * Dashboard!$I$10 * 'Lookups and Calculations'!$F$12</f>
        <v>0</v>
      </c>
      <c r="L5849" s="12">
        <f>(H5849 - I5849) * Dashboard!$I$13 * (Dashboard!$D$12 / 365) * 'Lookups and Calculations'!$F$12</f>
        <v>0</v>
      </c>
      <c r="M5849" s="3">
        <f>(G5849*2) * Dashboard!$I$13 * (Dashboard!$D$12 / 365) * 'Lookups and Calculations'!$F$12</f>
        <v>1602.0878730267946</v>
      </c>
      <c r="N5849" s="12">
        <f>H5849 * Dashboard!$I$14 * Dashboard!$I$15 * (Dashboard!$D$12 / 365) * 'Lookups and Calculations'!$F$12</f>
        <v>0</v>
      </c>
    </row>
    <row r="5850" spans="1:14" x14ac:dyDescent="0.35">
      <c r="A5850" s="2">
        <v>5849</v>
      </c>
      <c r="B5850" s="11">
        <v>-0.44803563551513276</v>
      </c>
      <c r="C5850" s="11">
        <v>1.760843164923362</v>
      </c>
      <c r="D5850" s="3">
        <f>B5850*Dashboard!$D$11*Dashboard!$D$10*SQRT(Dashboard!$D$12/365)</f>
        <v>-111239.07907680841</v>
      </c>
      <c r="E5850" s="3">
        <f>IF(Dashboard!$I$3,C5850*Dashboard!$E$11*Dashboard!$E$10*SQRT(Dashboard!$D$12/365),0)</f>
        <v>874370.503317483</v>
      </c>
      <c r="F5850" s="3">
        <f>D5850+IF(Dashboard!$I$3,E5850,0)</f>
        <v>763131.42424067459</v>
      </c>
      <c r="G5850" s="3">
        <f>IF(Dashboard!$I$4, ('Lookups and Calculations'!$F$9) / (1 - 'Lookups and Calculations'!$F$10), 'Lookups and Calculations'!$F$9)</f>
        <v>1951878.888340465</v>
      </c>
      <c r="H5850" s="12">
        <f t="shared" si="182"/>
        <v>0</v>
      </c>
      <c r="I5850" s="12">
        <f t="shared" si="183"/>
        <v>0</v>
      </c>
      <c r="J5850" s="13">
        <f>(1 - Dashboard!$I$9) * H5850 * Dashboard!$I$8 * 'Lookups and Calculations'!$F$12</f>
        <v>0</v>
      </c>
      <c r="K5850" s="12">
        <f>(1 - Dashboard!$I$11) * I5850 * Dashboard!$I$10 * 'Lookups and Calculations'!$F$12</f>
        <v>0</v>
      </c>
      <c r="L5850" s="12">
        <f>(H5850 - I5850) * Dashboard!$I$13 * (Dashboard!$D$12 / 365) * 'Lookups and Calculations'!$F$12</f>
        <v>0</v>
      </c>
      <c r="M5850" s="3">
        <f>(G5850*2) * Dashboard!$I$13 * (Dashboard!$D$12 / 365) * 'Lookups and Calculations'!$F$12</f>
        <v>1602.0878730267946</v>
      </c>
      <c r="N5850" s="12">
        <f>H5850 * Dashboard!$I$14 * Dashboard!$I$15 * (Dashboard!$D$12 / 365) * 'Lookups and Calculations'!$F$12</f>
        <v>0</v>
      </c>
    </row>
    <row r="5851" spans="1:14" x14ac:dyDescent="0.35">
      <c r="A5851" s="2">
        <v>5850</v>
      </c>
      <c r="B5851" s="11">
        <v>-0.19879503318281677</v>
      </c>
      <c r="C5851" s="11">
        <v>-0.27303442202458322</v>
      </c>
      <c r="D5851" s="3">
        <f>B5851*Dashboard!$D$11*Dashboard!$D$10*SQRT(Dashboard!$D$12/365)</f>
        <v>-49357.182026100687</v>
      </c>
      <c r="E5851" s="3">
        <f>IF(Dashboard!$I$3,C5851*Dashboard!$E$11*Dashboard!$E$10*SQRT(Dashboard!$D$12/365),0)</f>
        <v>-135578.93727521351</v>
      </c>
      <c r="F5851" s="3">
        <f>D5851+IF(Dashboard!$I$3,E5851,0)</f>
        <v>-184936.1193013142</v>
      </c>
      <c r="G5851" s="3">
        <f>IF(Dashboard!$I$4, ('Lookups and Calculations'!$F$9) / (1 - 'Lookups and Calculations'!$F$10), 'Lookups and Calculations'!$F$9)</f>
        <v>1951878.888340465</v>
      </c>
      <c r="H5851" s="12">
        <f t="shared" si="182"/>
        <v>0</v>
      </c>
      <c r="I5851" s="12">
        <f t="shared" si="183"/>
        <v>0</v>
      </c>
      <c r="J5851" s="13">
        <f>(1 - Dashboard!$I$9) * H5851 * Dashboard!$I$8 * 'Lookups and Calculations'!$F$12</f>
        <v>0</v>
      </c>
      <c r="K5851" s="12">
        <f>(1 - Dashboard!$I$11) * I5851 * Dashboard!$I$10 * 'Lookups and Calculations'!$F$12</f>
        <v>0</v>
      </c>
      <c r="L5851" s="12">
        <f>(H5851 - I5851) * Dashboard!$I$13 * (Dashboard!$D$12 / 365) * 'Lookups and Calculations'!$F$12</f>
        <v>0</v>
      </c>
      <c r="M5851" s="3">
        <f>(G5851*2) * Dashboard!$I$13 * (Dashboard!$D$12 / 365) * 'Lookups and Calculations'!$F$12</f>
        <v>1602.0878730267946</v>
      </c>
      <c r="N5851" s="12">
        <f>H5851 * Dashboard!$I$14 * Dashboard!$I$15 * (Dashboard!$D$12 / 365) * 'Lookups and Calculations'!$F$12</f>
        <v>0</v>
      </c>
    </row>
    <row r="5852" spans="1:14" x14ac:dyDescent="0.35">
      <c r="A5852" s="2">
        <v>5851</v>
      </c>
      <c r="B5852" s="11">
        <v>-1.2286250664092957</v>
      </c>
      <c r="C5852" s="11">
        <v>-2.7335583633282718</v>
      </c>
      <c r="D5852" s="3">
        <f>B5852*Dashboard!$D$11*Dashboard!$D$10*SQRT(Dashboard!$D$12/365)</f>
        <v>-305045.20195344253</v>
      </c>
      <c r="E5852" s="3">
        <f>IF(Dashboard!$I$3,C5852*Dashboard!$E$11*Dashboard!$E$10*SQRT(Dashboard!$D$12/365),0)</f>
        <v>-1357385.3989972374</v>
      </c>
      <c r="F5852" s="3">
        <f>D5852+IF(Dashboard!$I$3,E5852,0)</f>
        <v>-1662430.60095068</v>
      </c>
      <c r="G5852" s="3">
        <f>IF(Dashboard!$I$4, ('Lookups and Calculations'!$F$9) / (1 - 'Lookups and Calculations'!$F$10), 'Lookups and Calculations'!$F$9)</f>
        <v>1951878.888340465</v>
      </c>
      <c r="H5852" s="12">
        <f t="shared" si="182"/>
        <v>0</v>
      </c>
      <c r="I5852" s="12">
        <f t="shared" si="183"/>
        <v>0</v>
      </c>
      <c r="J5852" s="13">
        <f>(1 - Dashboard!$I$9) * H5852 * Dashboard!$I$8 * 'Lookups and Calculations'!$F$12</f>
        <v>0</v>
      </c>
      <c r="K5852" s="12">
        <f>(1 - Dashboard!$I$11) * I5852 * Dashboard!$I$10 * 'Lookups and Calculations'!$F$12</f>
        <v>0</v>
      </c>
      <c r="L5852" s="12">
        <f>(H5852 - I5852) * Dashboard!$I$13 * (Dashboard!$D$12 / 365) * 'Lookups and Calculations'!$F$12</f>
        <v>0</v>
      </c>
      <c r="M5852" s="3">
        <f>(G5852*2) * Dashboard!$I$13 * (Dashboard!$D$12 / 365) * 'Lookups and Calculations'!$F$12</f>
        <v>1602.0878730267946</v>
      </c>
      <c r="N5852" s="12">
        <f>H5852 * Dashboard!$I$14 * Dashboard!$I$15 * (Dashboard!$D$12 / 365) * 'Lookups and Calculations'!$F$12</f>
        <v>0</v>
      </c>
    </row>
    <row r="5853" spans="1:14" x14ac:dyDescent="0.35">
      <c r="A5853" s="2">
        <v>5852</v>
      </c>
      <c r="B5853" s="11">
        <v>-0.31932964899752442</v>
      </c>
      <c r="C5853" s="11">
        <v>0.10261662196950209</v>
      </c>
      <c r="D5853" s="3">
        <f>B5853*Dashboard!$D$11*Dashboard!$D$10*SQRT(Dashboard!$D$12/365)</f>
        <v>-79283.729374703544</v>
      </c>
      <c r="E5853" s="3">
        <f>IF(Dashboard!$I$3,C5853*Dashboard!$E$11*Dashboard!$E$10*SQRT(Dashboard!$D$12/365),0)</f>
        <v>50955.672366265841</v>
      </c>
      <c r="F5853" s="3">
        <f>D5853+IF(Dashboard!$I$3,E5853,0)</f>
        <v>-28328.057008437703</v>
      </c>
      <c r="G5853" s="3">
        <f>IF(Dashboard!$I$4, ('Lookups and Calculations'!$F$9) / (1 - 'Lookups and Calculations'!$F$10), 'Lookups and Calculations'!$F$9)</f>
        <v>1951878.888340465</v>
      </c>
      <c r="H5853" s="12">
        <f t="shared" si="182"/>
        <v>0</v>
      </c>
      <c r="I5853" s="12">
        <f t="shared" si="183"/>
        <v>0</v>
      </c>
      <c r="J5853" s="13">
        <f>(1 - Dashboard!$I$9) * H5853 * Dashboard!$I$8 * 'Lookups and Calculations'!$F$12</f>
        <v>0</v>
      </c>
      <c r="K5853" s="12">
        <f>(1 - Dashboard!$I$11) * I5853 * Dashboard!$I$10 * 'Lookups and Calculations'!$F$12</f>
        <v>0</v>
      </c>
      <c r="L5853" s="12">
        <f>(H5853 - I5853) * Dashboard!$I$13 * (Dashboard!$D$12 / 365) * 'Lookups and Calculations'!$F$12</f>
        <v>0</v>
      </c>
      <c r="M5853" s="3">
        <f>(G5853*2) * Dashboard!$I$13 * (Dashboard!$D$12 / 365) * 'Lookups and Calculations'!$F$12</f>
        <v>1602.0878730267946</v>
      </c>
      <c r="N5853" s="12">
        <f>H5853 * Dashboard!$I$14 * Dashboard!$I$15 * (Dashboard!$D$12 / 365) * 'Lookups and Calculations'!$F$12</f>
        <v>0</v>
      </c>
    </row>
    <row r="5854" spans="1:14" x14ac:dyDescent="0.35">
      <c r="A5854" s="2">
        <v>5853</v>
      </c>
      <c r="B5854" s="11">
        <v>1.2114975079960133</v>
      </c>
      <c r="C5854" s="11">
        <v>-0.66881317065146562</v>
      </c>
      <c r="D5854" s="3">
        <f>B5854*Dashboard!$D$11*Dashboard!$D$10*SQRT(Dashboard!$D$12/365)</f>
        <v>300792.74149337847</v>
      </c>
      <c r="E5854" s="3">
        <f>IF(Dashboard!$I$3,C5854*Dashboard!$E$11*Dashboard!$E$10*SQRT(Dashboard!$D$12/365),0)</f>
        <v>-332108.231043584</v>
      </c>
      <c r="F5854" s="3">
        <f>D5854+IF(Dashboard!$I$3,E5854,0)</f>
        <v>-31315.48955020553</v>
      </c>
      <c r="G5854" s="3">
        <f>IF(Dashboard!$I$4, ('Lookups and Calculations'!$F$9) / (1 - 'Lookups and Calculations'!$F$10), 'Lookups and Calculations'!$F$9)</f>
        <v>1951878.888340465</v>
      </c>
      <c r="H5854" s="12">
        <f t="shared" si="182"/>
        <v>0</v>
      </c>
      <c r="I5854" s="12">
        <f t="shared" si="183"/>
        <v>0</v>
      </c>
      <c r="J5854" s="13">
        <f>(1 - Dashboard!$I$9) * H5854 * Dashboard!$I$8 * 'Lookups and Calculations'!$F$12</f>
        <v>0</v>
      </c>
      <c r="K5854" s="12">
        <f>(1 - Dashboard!$I$11) * I5854 * Dashboard!$I$10 * 'Lookups and Calculations'!$F$12</f>
        <v>0</v>
      </c>
      <c r="L5854" s="12">
        <f>(H5854 - I5854) * Dashboard!$I$13 * (Dashboard!$D$12 / 365) * 'Lookups and Calculations'!$F$12</f>
        <v>0</v>
      </c>
      <c r="M5854" s="3">
        <f>(G5854*2) * Dashboard!$I$13 * (Dashboard!$D$12 / 365) * 'Lookups and Calculations'!$F$12</f>
        <v>1602.0878730267946</v>
      </c>
      <c r="N5854" s="12">
        <f>H5854 * Dashboard!$I$14 * Dashboard!$I$15 * (Dashboard!$D$12 / 365) * 'Lookups and Calculations'!$F$12</f>
        <v>0</v>
      </c>
    </row>
    <row r="5855" spans="1:14" x14ac:dyDescent="0.35">
      <c r="A5855" s="2">
        <v>5854</v>
      </c>
      <c r="B5855" s="11">
        <v>-1.1039016650018612</v>
      </c>
      <c r="C5855" s="11">
        <v>2.4236341352423998</v>
      </c>
      <c r="D5855" s="3">
        <f>B5855*Dashboard!$D$11*Dashboard!$D$10*SQRT(Dashboard!$D$12/365)</f>
        <v>-274078.65551804961</v>
      </c>
      <c r="E5855" s="3">
        <f>IF(Dashboard!$I$3,C5855*Dashboard!$E$11*Dashboard!$E$10*SQRT(Dashboard!$D$12/365),0)</f>
        <v>1203488.3292865907</v>
      </c>
      <c r="F5855" s="3">
        <f>D5855+IF(Dashboard!$I$3,E5855,0)</f>
        <v>929409.67376854108</v>
      </c>
      <c r="G5855" s="3">
        <f>IF(Dashboard!$I$4, ('Lookups and Calculations'!$F$9) / (1 - 'Lookups and Calculations'!$F$10), 'Lookups and Calculations'!$F$9)</f>
        <v>1951878.888340465</v>
      </c>
      <c r="H5855" s="12">
        <f t="shared" si="182"/>
        <v>0</v>
      </c>
      <c r="I5855" s="12">
        <f t="shared" si="183"/>
        <v>0</v>
      </c>
      <c r="J5855" s="13">
        <f>(1 - Dashboard!$I$9) * H5855 * Dashboard!$I$8 * 'Lookups and Calculations'!$F$12</f>
        <v>0</v>
      </c>
      <c r="K5855" s="12">
        <f>(1 - Dashboard!$I$11) * I5855 * Dashboard!$I$10 * 'Lookups and Calculations'!$F$12</f>
        <v>0</v>
      </c>
      <c r="L5855" s="12">
        <f>(H5855 - I5855) * Dashboard!$I$13 * (Dashboard!$D$12 / 365) * 'Lookups and Calculations'!$F$12</f>
        <v>0</v>
      </c>
      <c r="M5855" s="3">
        <f>(G5855*2) * Dashboard!$I$13 * (Dashboard!$D$12 / 365) * 'Lookups and Calculations'!$F$12</f>
        <v>1602.0878730267946</v>
      </c>
      <c r="N5855" s="12">
        <f>H5855 * Dashboard!$I$14 * Dashboard!$I$15 * (Dashboard!$D$12 / 365) * 'Lookups and Calculations'!$F$12</f>
        <v>0</v>
      </c>
    </row>
    <row r="5856" spans="1:14" x14ac:dyDescent="0.35">
      <c r="A5856" s="2">
        <v>5855</v>
      </c>
      <c r="B5856" s="11">
        <v>0.22170308830003993</v>
      </c>
      <c r="C5856" s="11">
        <v>-0.72159172161852547</v>
      </c>
      <c r="D5856" s="3">
        <f>B5856*Dashboard!$D$11*Dashboard!$D$10*SQRT(Dashboard!$D$12/365)</f>
        <v>55044.83441953313</v>
      </c>
      <c r="E5856" s="3">
        <f>IF(Dashboard!$I$3,C5856*Dashboard!$E$11*Dashboard!$E$10*SQRT(Dashboard!$D$12/365),0)</f>
        <v>-358316.13478692743</v>
      </c>
      <c r="F5856" s="3">
        <f>D5856+IF(Dashboard!$I$3,E5856,0)</f>
        <v>-303271.30036739429</v>
      </c>
      <c r="G5856" s="3">
        <f>IF(Dashboard!$I$4, ('Lookups and Calculations'!$F$9) / (1 - 'Lookups and Calculations'!$F$10), 'Lookups and Calculations'!$F$9)</f>
        <v>1951878.888340465</v>
      </c>
      <c r="H5856" s="12">
        <f t="shared" si="182"/>
        <v>0</v>
      </c>
      <c r="I5856" s="12">
        <f t="shared" si="183"/>
        <v>0</v>
      </c>
      <c r="J5856" s="13">
        <f>(1 - Dashboard!$I$9) * H5856 * Dashboard!$I$8 * 'Lookups and Calculations'!$F$12</f>
        <v>0</v>
      </c>
      <c r="K5856" s="12">
        <f>(1 - Dashboard!$I$11) * I5856 * Dashboard!$I$10 * 'Lookups and Calculations'!$F$12</f>
        <v>0</v>
      </c>
      <c r="L5856" s="12">
        <f>(H5856 - I5856) * Dashboard!$I$13 * (Dashboard!$D$12 / 365) * 'Lookups and Calculations'!$F$12</f>
        <v>0</v>
      </c>
      <c r="M5856" s="3">
        <f>(G5856*2) * Dashboard!$I$13 * (Dashboard!$D$12 / 365) * 'Lookups and Calculations'!$F$12</f>
        <v>1602.0878730267946</v>
      </c>
      <c r="N5856" s="12">
        <f>H5856 * Dashboard!$I$14 * Dashboard!$I$15 * (Dashboard!$D$12 / 365) * 'Lookups and Calculations'!$F$12</f>
        <v>0</v>
      </c>
    </row>
    <row r="5857" spans="1:14" x14ac:dyDescent="0.35">
      <c r="A5857" s="2">
        <v>5856</v>
      </c>
      <c r="B5857" s="11">
        <v>-0.91992351601012512</v>
      </c>
      <c r="C5857" s="11">
        <v>-1.1397402543074104</v>
      </c>
      <c r="D5857" s="3">
        <f>B5857*Dashboard!$D$11*Dashboard!$D$10*SQRT(Dashboard!$D$12/365)</f>
        <v>-228400.23567413224</v>
      </c>
      <c r="E5857" s="3">
        <f>IF(Dashboard!$I$3,C5857*Dashboard!$E$11*Dashboard!$E$10*SQRT(Dashboard!$D$12/365),0)</f>
        <v>-565953.44756518397</v>
      </c>
      <c r="F5857" s="3">
        <f>D5857+IF(Dashboard!$I$3,E5857,0)</f>
        <v>-794353.68323931622</v>
      </c>
      <c r="G5857" s="3">
        <f>IF(Dashboard!$I$4, ('Lookups and Calculations'!$F$9) / (1 - 'Lookups and Calculations'!$F$10), 'Lookups and Calculations'!$F$9)</f>
        <v>1951878.888340465</v>
      </c>
      <c r="H5857" s="12">
        <f t="shared" si="182"/>
        <v>0</v>
      </c>
      <c r="I5857" s="12">
        <f t="shared" si="183"/>
        <v>0</v>
      </c>
      <c r="J5857" s="13">
        <f>(1 - Dashboard!$I$9) * H5857 * Dashboard!$I$8 * 'Lookups and Calculations'!$F$12</f>
        <v>0</v>
      </c>
      <c r="K5857" s="12">
        <f>(1 - Dashboard!$I$11) * I5857 * Dashboard!$I$10 * 'Lookups and Calculations'!$F$12</f>
        <v>0</v>
      </c>
      <c r="L5857" s="12">
        <f>(H5857 - I5857) * Dashboard!$I$13 * (Dashboard!$D$12 / 365) * 'Lookups and Calculations'!$F$12</f>
        <v>0</v>
      </c>
      <c r="M5857" s="3">
        <f>(G5857*2) * Dashboard!$I$13 * (Dashboard!$D$12 / 365) * 'Lookups and Calculations'!$F$12</f>
        <v>1602.0878730267946</v>
      </c>
      <c r="N5857" s="12">
        <f>H5857 * Dashboard!$I$14 * Dashboard!$I$15 * (Dashboard!$D$12 / 365) * 'Lookups and Calculations'!$F$12</f>
        <v>0</v>
      </c>
    </row>
    <row r="5858" spans="1:14" x14ac:dyDescent="0.35">
      <c r="A5858" s="2">
        <v>5857</v>
      </c>
      <c r="B5858" s="11">
        <v>0.3386132885604638</v>
      </c>
      <c r="C5858" s="11">
        <v>-2.8177383158678015</v>
      </c>
      <c r="D5858" s="3">
        <f>B5858*Dashboard!$D$11*Dashboard!$D$10*SQRT(Dashboard!$D$12/365)</f>
        <v>84071.505471495795</v>
      </c>
      <c r="E5858" s="3">
        <f>IF(Dashboard!$I$3,C5858*Dashboard!$E$11*Dashboard!$E$10*SQRT(Dashboard!$D$12/365),0)</f>
        <v>-1399186.093651627</v>
      </c>
      <c r="F5858" s="3">
        <f>D5858+IF(Dashboard!$I$3,E5858,0)</f>
        <v>-1315114.5881801313</v>
      </c>
      <c r="G5858" s="3">
        <f>IF(Dashboard!$I$4, ('Lookups and Calculations'!$F$9) / (1 - 'Lookups and Calculations'!$F$10), 'Lookups and Calculations'!$F$9)</f>
        <v>1951878.888340465</v>
      </c>
      <c r="H5858" s="12">
        <f t="shared" si="182"/>
        <v>0</v>
      </c>
      <c r="I5858" s="12">
        <f t="shared" si="183"/>
        <v>0</v>
      </c>
      <c r="J5858" s="13">
        <f>(1 - Dashboard!$I$9) * H5858 * Dashboard!$I$8 * 'Lookups and Calculations'!$F$12</f>
        <v>0</v>
      </c>
      <c r="K5858" s="12">
        <f>(1 - Dashboard!$I$11) * I5858 * Dashboard!$I$10 * 'Lookups and Calculations'!$F$12</f>
        <v>0</v>
      </c>
      <c r="L5858" s="12">
        <f>(H5858 - I5858) * Dashboard!$I$13 * (Dashboard!$D$12 / 365) * 'Lookups and Calculations'!$F$12</f>
        <v>0</v>
      </c>
      <c r="M5858" s="3">
        <f>(G5858*2) * Dashboard!$I$13 * (Dashboard!$D$12 / 365) * 'Lookups and Calculations'!$F$12</f>
        <v>1602.0878730267946</v>
      </c>
      <c r="N5858" s="12">
        <f>H5858 * Dashboard!$I$14 * Dashboard!$I$15 * (Dashboard!$D$12 / 365) * 'Lookups and Calculations'!$F$12</f>
        <v>0</v>
      </c>
    </row>
    <row r="5859" spans="1:14" x14ac:dyDescent="0.35">
      <c r="A5859" s="2">
        <v>5858</v>
      </c>
      <c r="B5859" s="11">
        <v>-0.19540948901025393</v>
      </c>
      <c r="C5859" s="11">
        <v>-2.3076347727696471</v>
      </c>
      <c r="D5859" s="3">
        <f>B5859*Dashboard!$D$11*Dashboard!$D$10*SQRT(Dashboard!$D$12/365)</f>
        <v>-48516.613138099754</v>
      </c>
      <c r="E5859" s="3">
        <f>IF(Dashboard!$I$3,C5859*Dashboard!$E$11*Dashboard!$E$10*SQRT(Dashboard!$D$12/365),0)</f>
        <v>-1145887.2760126484</v>
      </c>
      <c r="F5859" s="3">
        <f>D5859+IF(Dashboard!$I$3,E5859,0)</f>
        <v>-1194403.889150748</v>
      </c>
      <c r="G5859" s="3">
        <f>IF(Dashboard!$I$4, ('Lookups and Calculations'!$F$9) / (1 - 'Lookups and Calculations'!$F$10), 'Lookups and Calculations'!$F$9)</f>
        <v>1951878.888340465</v>
      </c>
      <c r="H5859" s="12">
        <f t="shared" si="182"/>
        <v>0</v>
      </c>
      <c r="I5859" s="12">
        <f t="shared" si="183"/>
        <v>0</v>
      </c>
      <c r="J5859" s="13">
        <f>(1 - Dashboard!$I$9) * H5859 * Dashboard!$I$8 * 'Lookups and Calculations'!$F$12</f>
        <v>0</v>
      </c>
      <c r="K5859" s="12">
        <f>(1 - Dashboard!$I$11) * I5859 * Dashboard!$I$10 * 'Lookups and Calculations'!$F$12</f>
        <v>0</v>
      </c>
      <c r="L5859" s="12">
        <f>(H5859 - I5859) * Dashboard!$I$13 * (Dashboard!$D$12 / 365) * 'Lookups and Calculations'!$F$12</f>
        <v>0</v>
      </c>
      <c r="M5859" s="3">
        <f>(G5859*2) * Dashboard!$I$13 * (Dashboard!$D$12 / 365) * 'Lookups and Calculations'!$F$12</f>
        <v>1602.0878730267946</v>
      </c>
      <c r="N5859" s="12">
        <f>H5859 * Dashboard!$I$14 * Dashboard!$I$15 * (Dashboard!$D$12 / 365) * 'Lookups and Calculations'!$F$12</f>
        <v>0</v>
      </c>
    </row>
    <row r="5860" spans="1:14" x14ac:dyDescent="0.35">
      <c r="A5860" s="2">
        <v>5859</v>
      </c>
      <c r="B5860" s="11">
        <v>-0.2816493075420371</v>
      </c>
      <c r="C5860" s="11">
        <v>0.71684617137999918</v>
      </c>
      <c r="D5860" s="3">
        <f>B5860*Dashboard!$D$11*Dashboard!$D$10*SQRT(Dashboard!$D$12/365)</f>
        <v>-69928.387632770769</v>
      </c>
      <c r="E5860" s="3">
        <f>IF(Dashboard!$I$3,C5860*Dashboard!$E$11*Dashboard!$E$10*SQRT(Dashboard!$D$12/365),0)</f>
        <v>355959.66759368975</v>
      </c>
      <c r="F5860" s="3">
        <f>D5860+IF(Dashboard!$I$3,E5860,0)</f>
        <v>286031.279960919</v>
      </c>
      <c r="G5860" s="3">
        <f>IF(Dashboard!$I$4, ('Lookups and Calculations'!$F$9) / (1 - 'Lookups and Calculations'!$F$10), 'Lookups and Calculations'!$F$9)</f>
        <v>1951878.888340465</v>
      </c>
      <c r="H5860" s="12">
        <f t="shared" si="182"/>
        <v>0</v>
      </c>
      <c r="I5860" s="12">
        <f t="shared" si="183"/>
        <v>0</v>
      </c>
      <c r="J5860" s="13">
        <f>(1 - Dashboard!$I$9) * H5860 * Dashboard!$I$8 * 'Lookups and Calculations'!$F$12</f>
        <v>0</v>
      </c>
      <c r="K5860" s="12">
        <f>(1 - Dashboard!$I$11) * I5860 * Dashboard!$I$10 * 'Lookups and Calculations'!$F$12</f>
        <v>0</v>
      </c>
      <c r="L5860" s="12">
        <f>(H5860 - I5860) * Dashboard!$I$13 * (Dashboard!$D$12 / 365) * 'Lookups and Calculations'!$F$12</f>
        <v>0</v>
      </c>
      <c r="M5860" s="3">
        <f>(G5860*2) * Dashboard!$I$13 * (Dashboard!$D$12 / 365) * 'Lookups and Calculations'!$F$12</f>
        <v>1602.0878730267946</v>
      </c>
      <c r="N5860" s="12">
        <f>H5860 * Dashboard!$I$14 * Dashboard!$I$15 * (Dashboard!$D$12 / 365) * 'Lookups and Calculations'!$F$12</f>
        <v>0</v>
      </c>
    </row>
    <row r="5861" spans="1:14" x14ac:dyDescent="0.35">
      <c r="A5861" s="2">
        <v>5860</v>
      </c>
      <c r="B5861" s="11">
        <v>-0.52888829916529201</v>
      </c>
      <c r="C5861" s="11">
        <v>-1.0049847088231294</v>
      </c>
      <c r="D5861" s="3">
        <f>B5861*Dashboard!$D$11*Dashboard!$D$10*SQRT(Dashboard!$D$12/365)</f>
        <v>-131313.32124062596</v>
      </c>
      <c r="E5861" s="3">
        <f>IF(Dashboard!$I$3,C5861*Dashboard!$E$11*Dashboard!$E$10*SQRT(Dashboard!$D$12/365),0)</f>
        <v>-499038.75778641488</v>
      </c>
      <c r="F5861" s="3">
        <f>D5861+IF(Dashboard!$I$3,E5861,0)</f>
        <v>-630352.07902704086</v>
      </c>
      <c r="G5861" s="3">
        <f>IF(Dashboard!$I$4, ('Lookups and Calculations'!$F$9) / (1 - 'Lookups and Calculations'!$F$10), 'Lookups and Calculations'!$F$9)</f>
        <v>1951878.888340465</v>
      </c>
      <c r="H5861" s="12">
        <f t="shared" si="182"/>
        <v>0</v>
      </c>
      <c r="I5861" s="12">
        <f t="shared" si="183"/>
        <v>0</v>
      </c>
      <c r="J5861" s="13">
        <f>(1 - Dashboard!$I$9) * H5861 * Dashboard!$I$8 * 'Lookups and Calculations'!$F$12</f>
        <v>0</v>
      </c>
      <c r="K5861" s="12">
        <f>(1 - Dashboard!$I$11) * I5861 * Dashboard!$I$10 * 'Lookups and Calculations'!$F$12</f>
        <v>0</v>
      </c>
      <c r="L5861" s="12">
        <f>(H5861 - I5861) * Dashboard!$I$13 * (Dashboard!$D$12 / 365) * 'Lookups and Calculations'!$F$12</f>
        <v>0</v>
      </c>
      <c r="M5861" s="3">
        <f>(G5861*2) * Dashboard!$I$13 * (Dashboard!$D$12 / 365) * 'Lookups and Calculations'!$F$12</f>
        <v>1602.0878730267946</v>
      </c>
      <c r="N5861" s="12">
        <f>H5861 * Dashboard!$I$14 * Dashboard!$I$15 * (Dashboard!$D$12 / 365) * 'Lookups and Calculations'!$F$12</f>
        <v>0</v>
      </c>
    </row>
    <row r="5862" spans="1:14" x14ac:dyDescent="0.35">
      <c r="A5862" s="2">
        <v>5861</v>
      </c>
      <c r="B5862" s="11">
        <v>1.1469771781052396</v>
      </c>
      <c r="C5862" s="11">
        <v>0.77082457489761136</v>
      </c>
      <c r="D5862" s="3">
        <f>B5862*Dashboard!$D$11*Dashboard!$D$10*SQRT(Dashboard!$D$12/365)</f>
        <v>284773.52000772697</v>
      </c>
      <c r="E5862" s="3">
        <f>IF(Dashboard!$I$3,C5862*Dashboard!$E$11*Dashboard!$E$10*SQRT(Dashboard!$D$12/365),0)</f>
        <v>382763.3743588081</v>
      </c>
      <c r="F5862" s="3">
        <f>D5862+IF(Dashboard!$I$3,E5862,0)</f>
        <v>667536.89436653513</v>
      </c>
      <c r="G5862" s="3">
        <f>IF(Dashboard!$I$4, ('Lookups and Calculations'!$F$9) / (1 - 'Lookups and Calculations'!$F$10), 'Lookups and Calculations'!$F$9)</f>
        <v>1951878.888340465</v>
      </c>
      <c r="H5862" s="12">
        <f t="shared" si="182"/>
        <v>0</v>
      </c>
      <c r="I5862" s="12">
        <f t="shared" si="183"/>
        <v>0</v>
      </c>
      <c r="J5862" s="13">
        <f>(1 - Dashboard!$I$9) * H5862 * Dashboard!$I$8 * 'Lookups and Calculations'!$F$12</f>
        <v>0</v>
      </c>
      <c r="K5862" s="12">
        <f>(1 - Dashboard!$I$11) * I5862 * Dashboard!$I$10 * 'Lookups and Calculations'!$F$12</f>
        <v>0</v>
      </c>
      <c r="L5862" s="12">
        <f>(H5862 - I5862) * Dashboard!$I$13 * (Dashboard!$D$12 / 365) * 'Lookups and Calculations'!$F$12</f>
        <v>0</v>
      </c>
      <c r="M5862" s="3">
        <f>(G5862*2) * Dashboard!$I$13 * (Dashboard!$D$12 / 365) * 'Lookups and Calculations'!$F$12</f>
        <v>1602.0878730267946</v>
      </c>
      <c r="N5862" s="12">
        <f>H5862 * Dashboard!$I$14 * Dashboard!$I$15 * (Dashboard!$D$12 / 365) * 'Lookups and Calculations'!$F$12</f>
        <v>0</v>
      </c>
    </row>
    <row r="5863" spans="1:14" x14ac:dyDescent="0.35">
      <c r="A5863" s="2">
        <v>5862</v>
      </c>
      <c r="B5863" s="11">
        <v>-1.3807180467869198</v>
      </c>
      <c r="C5863" s="11">
        <v>0.12324249815955372</v>
      </c>
      <c r="D5863" s="3">
        <f>B5863*Dashboard!$D$11*Dashboard!$D$10*SQRT(Dashboard!$D$12/365)</f>
        <v>-342807.11580612435</v>
      </c>
      <c r="E5863" s="3">
        <f>IF(Dashboard!$I$3,C5863*Dashboard!$E$11*Dashboard!$E$10*SQRT(Dashboard!$D$12/365),0)</f>
        <v>61197.730321747898</v>
      </c>
      <c r="F5863" s="3">
        <f>D5863+IF(Dashboard!$I$3,E5863,0)</f>
        <v>-281609.38548437646</v>
      </c>
      <c r="G5863" s="3">
        <f>IF(Dashboard!$I$4, ('Lookups and Calculations'!$F$9) / (1 - 'Lookups and Calculations'!$F$10), 'Lookups and Calculations'!$F$9)</f>
        <v>1951878.888340465</v>
      </c>
      <c r="H5863" s="12">
        <f t="shared" si="182"/>
        <v>0</v>
      </c>
      <c r="I5863" s="12">
        <f t="shared" si="183"/>
        <v>0</v>
      </c>
      <c r="J5863" s="13">
        <f>(1 - Dashboard!$I$9) * H5863 * Dashboard!$I$8 * 'Lookups and Calculations'!$F$12</f>
        <v>0</v>
      </c>
      <c r="K5863" s="12">
        <f>(1 - Dashboard!$I$11) * I5863 * Dashboard!$I$10 * 'Lookups and Calculations'!$F$12</f>
        <v>0</v>
      </c>
      <c r="L5863" s="12">
        <f>(H5863 - I5863) * Dashboard!$I$13 * (Dashboard!$D$12 / 365) * 'Lookups and Calculations'!$F$12</f>
        <v>0</v>
      </c>
      <c r="M5863" s="3">
        <f>(G5863*2) * Dashboard!$I$13 * (Dashboard!$D$12 / 365) * 'Lookups and Calculations'!$F$12</f>
        <v>1602.0878730267946</v>
      </c>
      <c r="N5863" s="12">
        <f>H5863 * Dashboard!$I$14 * Dashboard!$I$15 * (Dashboard!$D$12 / 365) * 'Lookups and Calculations'!$F$12</f>
        <v>0</v>
      </c>
    </row>
    <row r="5864" spans="1:14" x14ac:dyDescent="0.35">
      <c r="A5864" s="2">
        <v>5863</v>
      </c>
      <c r="B5864" s="11">
        <v>0.54635794430314133</v>
      </c>
      <c r="C5864" s="11">
        <v>1.3957129474500821E-2</v>
      </c>
      <c r="D5864" s="3">
        <f>B5864*Dashboard!$D$11*Dashboard!$D$10*SQRT(Dashboard!$D$12/365)</f>
        <v>135650.71559698932</v>
      </c>
      <c r="E5864" s="3">
        <f>IF(Dashboard!$I$3,C5864*Dashboard!$E$11*Dashboard!$E$10*SQRT(Dashboard!$D$12/365),0)</f>
        <v>6930.6015246495326</v>
      </c>
      <c r="F5864" s="3">
        <f>D5864+IF(Dashboard!$I$3,E5864,0)</f>
        <v>142581.31712163886</v>
      </c>
      <c r="G5864" s="3">
        <f>IF(Dashboard!$I$4, ('Lookups and Calculations'!$F$9) / (1 - 'Lookups and Calculations'!$F$10), 'Lookups and Calculations'!$F$9)</f>
        <v>1951878.888340465</v>
      </c>
      <c r="H5864" s="12">
        <f t="shared" si="182"/>
        <v>0</v>
      </c>
      <c r="I5864" s="12">
        <f t="shared" si="183"/>
        <v>0</v>
      </c>
      <c r="J5864" s="13">
        <f>(1 - Dashboard!$I$9) * H5864 * Dashboard!$I$8 * 'Lookups and Calculations'!$F$12</f>
        <v>0</v>
      </c>
      <c r="K5864" s="12">
        <f>(1 - Dashboard!$I$11) * I5864 * Dashboard!$I$10 * 'Lookups and Calculations'!$F$12</f>
        <v>0</v>
      </c>
      <c r="L5864" s="12">
        <f>(H5864 - I5864) * Dashboard!$I$13 * (Dashboard!$D$12 / 365) * 'Lookups and Calculations'!$F$12</f>
        <v>0</v>
      </c>
      <c r="M5864" s="3">
        <f>(G5864*2) * Dashboard!$I$13 * (Dashboard!$D$12 / 365) * 'Lookups and Calculations'!$F$12</f>
        <v>1602.0878730267946</v>
      </c>
      <c r="N5864" s="12">
        <f>H5864 * Dashboard!$I$14 * Dashboard!$I$15 * (Dashboard!$D$12 / 365) * 'Lookups and Calculations'!$F$12</f>
        <v>0</v>
      </c>
    </row>
    <row r="5865" spans="1:14" x14ac:dyDescent="0.35">
      <c r="A5865" s="2">
        <v>5864</v>
      </c>
      <c r="B5865" s="11">
        <v>-5.4489724225665281E-2</v>
      </c>
      <c r="C5865" s="11">
        <v>1.2688021378725387</v>
      </c>
      <c r="D5865" s="3">
        <f>B5865*Dashboard!$D$11*Dashboard!$D$10*SQRT(Dashboard!$D$12/365)</f>
        <v>-13528.804991243906</v>
      </c>
      <c r="E5865" s="3">
        <f>IF(Dashboard!$I$3,C5865*Dashboard!$E$11*Dashboard!$E$10*SQRT(Dashboard!$D$12/365),0)</f>
        <v>630040.87246475194</v>
      </c>
      <c r="F5865" s="3">
        <f>D5865+IF(Dashboard!$I$3,E5865,0)</f>
        <v>616512.06747350807</v>
      </c>
      <c r="G5865" s="3">
        <f>IF(Dashboard!$I$4, ('Lookups and Calculations'!$F$9) / (1 - 'Lookups and Calculations'!$F$10), 'Lookups and Calculations'!$F$9)</f>
        <v>1951878.888340465</v>
      </c>
      <c r="H5865" s="12">
        <f t="shared" si="182"/>
        <v>0</v>
      </c>
      <c r="I5865" s="12">
        <f t="shared" si="183"/>
        <v>0</v>
      </c>
      <c r="J5865" s="13">
        <f>(1 - Dashboard!$I$9) * H5865 * Dashboard!$I$8 * 'Lookups and Calculations'!$F$12</f>
        <v>0</v>
      </c>
      <c r="K5865" s="12">
        <f>(1 - Dashboard!$I$11) * I5865 * Dashboard!$I$10 * 'Lookups and Calculations'!$F$12</f>
        <v>0</v>
      </c>
      <c r="L5865" s="12">
        <f>(H5865 - I5865) * Dashboard!$I$13 * (Dashboard!$D$12 / 365) * 'Lookups and Calculations'!$F$12</f>
        <v>0</v>
      </c>
      <c r="M5865" s="3">
        <f>(G5865*2) * Dashboard!$I$13 * (Dashboard!$D$12 / 365) * 'Lookups and Calculations'!$F$12</f>
        <v>1602.0878730267946</v>
      </c>
      <c r="N5865" s="12">
        <f>H5865 * Dashboard!$I$14 * Dashboard!$I$15 * (Dashboard!$D$12 / 365) * 'Lookups and Calculations'!$F$12</f>
        <v>0</v>
      </c>
    </row>
    <row r="5866" spans="1:14" x14ac:dyDescent="0.35">
      <c r="A5866" s="2">
        <v>5865</v>
      </c>
      <c r="B5866" s="11">
        <v>-0.48433861467729833</v>
      </c>
      <c r="C5866" s="11">
        <v>2.0209205284030527</v>
      </c>
      <c r="D5866" s="3">
        <f>B5866*Dashboard!$D$11*Dashboard!$D$10*SQRT(Dashboard!$D$12/365)</f>
        <v>-120252.44687533361</v>
      </c>
      <c r="E5866" s="3">
        <f>IF(Dashboard!$I$3,C5866*Dashboard!$E$11*Dashboard!$E$10*SQRT(Dashboard!$D$12/365),0)</f>
        <v>1003515.4378222654</v>
      </c>
      <c r="F5866" s="3">
        <f>D5866+IF(Dashboard!$I$3,E5866,0)</f>
        <v>883262.99094693176</v>
      </c>
      <c r="G5866" s="3">
        <f>IF(Dashboard!$I$4, ('Lookups and Calculations'!$F$9) / (1 - 'Lookups and Calculations'!$F$10), 'Lookups and Calculations'!$F$9)</f>
        <v>1951878.888340465</v>
      </c>
      <c r="H5866" s="12">
        <f t="shared" si="182"/>
        <v>0</v>
      </c>
      <c r="I5866" s="12">
        <f t="shared" si="183"/>
        <v>0</v>
      </c>
      <c r="J5866" s="13">
        <f>(1 - Dashboard!$I$9) * H5866 * Dashboard!$I$8 * 'Lookups and Calculations'!$F$12</f>
        <v>0</v>
      </c>
      <c r="K5866" s="12">
        <f>(1 - Dashboard!$I$11) * I5866 * Dashboard!$I$10 * 'Lookups and Calculations'!$F$12</f>
        <v>0</v>
      </c>
      <c r="L5866" s="12">
        <f>(H5866 - I5866) * Dashboard!$I$13 * (Dashboard!$D$12 / 365) * 'Lookups and Calculations'!$F$12</f>
        <v>0</v>
      </c>
      <c r="M5866" s="3">
        <f>(G5866*2) * Dashboard!$I$13 * (Dashboard!$D$12 / 365) * 'Lookups and Calculations'!$F$12</f>
        <v>1602.0878730267946</v>
      </c>
      <c r="N5866" s="12">
        <f>H5866 * Dashboard!$I$14 * Dashboard!$I$15 * (Dashboard!$D$12 / 365) * 'Lookups and Calculations'!$F$12</f>
        <v>0</v>
      </c>
    </row>
    <row r="5867" spans="1:14" x14ac:dyDescent="0.35">
      <c r="A5867" s="2">
        <v>5866</v>
      </c>
      <c r="B5867" s="11">
        <v>-0.16823494102154737</v>
      </c>
      <c r="C5867" s="11">
        <v>-0.98183348539495152</v>
      </c>
      <c r="D5867" s="3">
        <f>B5867*Dashboard!$D$11*Dashboard!$D$10*SQRT(Dashboard!$D$12/365)</f>
        <v>-41769.668357431408</v>
      </c>
      <c r="E5867" s="3">
        <f>IF(Dashboard!$I$3,C5867*Dashboard!$E$11*Dashboard!$E$10*SQRT(Dashboard!$D$12/365),0)</f>
        <v>-487542.70448390936</v>
      </c>
      <c r="F5867" s="3">
        <f>D5867+IF(Dashboard!$I$3,E5867,0)</f>
        <v>-529312.37284134072</v>
      </c>
      <c r="G5867" s="3">
        <f>IF(Dashboard!$I$4, ('Lookups and Calculations'!$F$9) / (1 - 'Lookups and Calculations'!$F$10), 'Lookups and Calculations'!$F$9)</f>
        <v>1951878.888340465</v>
      </c>
      <c r="H5867" s="12">
        <f t="shared" si="182"/>
        <v>0</v>
      </c>
      <c r="I5867" s="12">
        <f t="shared" si="183"/>
        <v>0</v>
      </c>
      <c r="J5867" s="13">
        <f>(1 - Dashboard!$I$9) * H5867 * Dashboard!$I$8 * 'Lookups and Calculations'!$F$12</f>
        <v>0</v>
      </c>
      <c r="K5867" s="12">
        <f>(1 - Dashboard!$I$11) * I5867 * Dashboard!$I$10 * 'Lookups and Calculations'!$F$12</f>
        <v>0</v>
      </c>
      <c r="L5867" s="12">
        <f>(H5867 - I5867) * Dashboard!$I$13 * (Dashboard!$D$12 / 365) * 'Lookups and Calculations'!$F$12</f>
        <v>0</v>
      </c>
      <c r="M5867" s="3">
        <f>(G5867*2) * Dashboard!$I$13 * (Dashboard!$D$12 / 365) * 'Lookups and Calculations'!$F$12</f>
        <v>1602.0878730267946</v>
      </c>
      <c r="N5867" s="12">
        <f>H5867 * Dashboard!$I$14 * Dashboard!$I$15 * (Dashboard!$D$12 / 365) * 'Lookups and Calculations'!$F$12</f>
        <v>0</v>
      </c>
    </row>
    <row r="5868" spans="1:14" x14ac:dyDescent="0.35">
      <c r="A5868" s="2">
        <v>5867</v>
      </c>
      <c r="B5868" s="11">
        <v>-0.311654298512132</v>
      </c>
      <c r="C5868" s="11">
        <v>-0.10355298522303219</v>
      </c>
      <c r="D5868" s="3">
        <f>B5868*Dashboard!$D$11*Dashboard!$D$10*SQRT(Dashboard!$D$12/365)</f>
        <v>-77378.079797064202</v>
      </c>
      <c r="E5868" s="3">
        <f>IF(Dashboard!$I$3,C5868*Dashboard!$E$11*Dashboard!$E$10*SQRT(Dashboard!$D$12/365),0)</f>
        <v>-51420.636211761266</v>
      </c>
      <c r="F5868" s="3">
        <f>D5868+IF(Dashboard!$I$3,E5868,0)</f>
        <v>-128798.71600882546</v>
      </c>
      <c r="G5868" s="3">
        <f>IF(Dashboard!$I$4, ('Lookups and Calculations'!$F$9) / (1 - 'Lookups and Calculations'!$F$10), 'Lookups and Calculations'!$F$9)</f>
        <v>1951878.888340465</v>
      </c>
      <c r="H5868" s="12">
        <f t="shared" si="182"/>
        <v>0</v>
      </c>
      <c r="I5868" s="12">
        <f t="shared" si="183"/>
        <v>0</v>
      </c>
      <c r="J5868" s="13">
        <f>(1 - Dashboard!$I$9) * H5868 * Dashboard!$I$8 * 'Lookups and Calculations'!$F$12</f>
        <v>0</v>
      </c>
      <c r="K5868" s="12">
        <f>(1 - Dashboard!$I$11) * I5868 * Dashboard!$I$10 * 'Lookups and Calculations'!$F$12</f>
        <v>0</v>
      </c>
      <c r="L5868" s="12">
        <f>(H5868 - I5868) * Dashboard!$I$13 * (Dashboard!$D$12 / 365) * 'Lookups and Calculations'!$F$12</f>
        <v>0</v>
      </c>
      <c r="M5868" s="3">
        <f>(G5868*2) * Dashboard!$I$13 * (Dashboard!$D$12 / 365) * 'Lookups and Calculations'!$F$12</f>
        <v>1602.0878730267946</v>
      </c>
      <c r="N5868" s="12">
        <f>H5868 * Dashboard!$I$14 * Dashboard!$I$15 * (Dashboard!$D$12 / 365) * 'Lookups and Calculations'!$F$12</f>
        <v>0</v>
      </c>
    </row>
    <row r="5869" spans="1:14" x14ac:dyDescent="0.35">
      <c r="A5869" s="2">
        <v>5868</v>
      </c>
      <c r="B5869" s="11">
        <v>-0.74361948879063744</v>
      </c>
      <c r="C5869" s="11">
        <v>-0.47522932483484243</v>
      </c>
      <c r="D5869" s="3">
        <f>B5869*Dashboard!$D$11*Dashboard!$D$10*SQRT(Dashboard!$D$12/365)</f>
        <v>-184627.1603407842</v>
      </c>
      <c r="E5869" s="3">
        <f>IF(Dashboard!$I$3,C5869*Dashboard!$E$11*Dashboard!$E$10*SQRT(Dashboard!$D$12/365),0)</f>
        <v>-235981.55260190586</v>
      </c>
      <c r="F5869" s="3">
        <f>D5869+IF(Dashboard!$I$3,E5869,0)</f>
        <v>-420608.71294269006</v>
      </c>
      <c r="G5869" s="3">
        <f>IF(Dashboard!$I$4, ('Lookups and Calculations'!$F$9) / (1 - 'Lookups and Calculations'!$F$10), 'Lookups and Calculations'!$F$9)</f>
        <v>1951878.888340465</v>
      </c>
      <c r="H5869" s="12">
        <f t="shared" si="182"/>
        <v>0</v>
      </c>
      <c r="I5869" s="12">
        <f t="shared" si="183"/>
        <v>0</v>
      </c>
      <c r="J5869" s="13">
        <f>(1 - Dashboard!$I$9) * H5869 * Dashboard!$I$8 * 'Lookups and Calculations'!$F$12</f>
        <v>0</v>
      </c>
      <c r="K5869" s="12">
        <f>(1 - Dashboard!$I$11) * I5869 * Dashboard!$I$10 * 'Lookups and Calculations'!$F$12</f>
        <v>0</v>
      </c>
      <c r="L5869" s="12">
        <f>(H5869 - I5869) * Dashboard!$I$13 * (Dashboard!$D$12 / 365) * 'Lookups and Calculations'!$F$12</f>
        <v>0</v>
      </c>
      <c r="M5869" s="3">
        <f>(G5869*2) * Dashboard!$I$13 * (Dashboard!$D$12 / 365) * 'Lookups and Calculations'!$F$12</f>
        <v>1602.0878730267946</v>
      </c>
      <c r="N5869" s="12">
        <f>H5869 * Dashboard!$I$14 * Dashboard!$I$15 * (Dashboard!$D$12 / 365) * 'Lookups and Calculations'!$F$12</f>
        <v>0</v>
      </c>
    </row>
    <row r="5870" spans="1:14" x14ac:dyDescent="0.35">
      <c r="A5870" s="2">
        <v>5869</v>
      </c>
      <c r="B5870" s="11">
        <v>0.11086818852797788</v>
      </c>
      <c r="C5870" s="11">
        <v>-0.46253994712121499</v>
      </c>
      <c r="D5870" s="3">
        <f>B5870*Dashboard!$D$11*Dashboard!$D$10*SQRT(Dashboard!$D$12/365)</f>
        <v>27526.549705329595</v>
      </c>
      <c r="E5870" s="3">
        <f>IF(Dashboard!$I$3,C5870*Dashboard!$E$11*Dashboard!$E$10*SQRT(Dashboard!$D$12/365),0)</f>
        <v>-229680.47037080725</v>
      </c>
      <c r="F5870" s="3">
        <f>D5870+IF(Dashboard!$I$3,E5870,0)</f>
        <v>-202153.92066547766</v>
      </c>
      <c r="G5870" s="3">
        <f>IF(Dashboard!$I$4, ('Lookups and Calculations'!$F$9) / (1 - 'Lookups and Calculations'!$F$10), 'Lookups and Calculations'!$F$9)</f>
        <v>1951878.888340465</v>
      </c>
      <c r="H5870" s="12">
        <f t="shared" si="182"/>
        <v>0</v>
      </c>
      <c r="I5870" s="12">
        <f t="shared" si="183"/>
        <v>0</v>
      </c>
      <c r="J5870" s="13">
        <f>(1 - Dashboard!$I$9) * H5870 * Dashboard!$I$8 * 'Lookups and Calculations'!$F$12</f>
        <v>0</v>
      </c>
      <c r="K5870" s="12">
        <f>(1 - Dashboard!$I$11) * I5870 * Dashboard!$I$10 * 'Lookups and Calculations'!$F$12</f>
        <v>0</v>
      </c>
      <c r="L5870" s="12">
        <f>(H5870 - I5870) * Dashboard!$I$13 * (Dashboard!$D$12 / 365) * 'Lookups and Calculations'!$F$12</f>
        <v>0</v>
      </c>
      <c r="M5870" s="3">
        <f>(G5870*2) * Dashboard!$I$13 * (Dashboard!$D$12 / 365) * 'Lookups and Calculations'!$F$12</f>
        <v>1602.0878730267946</v>
      </c>
      <c r="N5870" s="12">
        <f>H5870 * Dashboard!$I$14 * Dashboard!$I$15 * (Dashboard!$D$12 / 365) * 'Lookups and Calculations'!$F$12</f>
        <v>0</v>
      </c>
    </row>
    <row r="5871" spans="1:14" x14ac:dyDescent="0.35">
      <c r="A5871" s="2">
        <v>5870</v>
      </c>
      <c r="B5871" s="11">
        <v>0.8475359670116106</v>
      </c>
      <c r="C5871" s="11">
        <v>-0.35590473830160502</v>
      </c>
      <c r="D5871" s="3">
        <f>B5871*Dashboard!$D$11*Dashboard!$D$10*SQRT(Dashboard!$D$12/365)</f>
        <v>210427.72713033337</v>
      </c>
      <c r="E5871" s="3">
        <f>IF(Dashboard!$I$3,C5871*Dashboard!$E$11*Dashboard!$E$10*SQRT(Dashboard!$D$12/365),0)</f>
        <v>-176729.3143199358</v>
      </c>
      <c r="F5871" s="3">
        <f>D5871+IF(Dashboard!$I$3,E5871,0)</f>
        <v>33698.412810397567</v>
      </c>
      <c r="G5871" s="3">
        <f>IF(Dashboard!$I$4, ('Lookups and Calculations'!$F$9) / (1 - 'Lookups and Calculations'!$F$10), 'Lookups and Calculations'!$F$9)</f>
        <v>1951878.888340465</v>
      </c>
      <c r="H5871" s="12">
        <f t="shared" si="182"/>
        <v>0</v>
      </c>
      <c r="I5871" s="12">
        <f t="shared" si="183"/>
        <v>0</v>
      </c>
      <c r="J5871" s="13">
        <f>(1 - Dashboard!$I$9) * H5871 * Dashboard!$I$8 * 'Lookups and Calculations'!$F$12</f>
        <v>0</v>
      </c>
      <c r="K5871" s="12">
        <f>(1 - Dashboard!$I$11) * I5871 * Dashboard!$I$10 * 'Lookups and Calculations'!$F$12</f>
        <v>0</v>
      </c>
      <c r="L5871" s="12">
        <f>(H5871 - I5871) * Dashboard!$I$13 * (Dashboard!$D$12 / 365) * 'Lookups and Calculations'!$F$12</f>
        <v>0</v>
      </c>
      <c r="M5871" s="3">
        <f>(G5871*2) * Dashboard!$I$13 * (Dashboard!$D$12 / 365) * 'Lookups and Calculations'!$F$12</f>
        <v>1602.0878730267946</v>
      </c>
      <c r="N5871" s="12">
        <f>H5871 * Dashboard!$I$14 * Dashboard!$I$15 * (Dashboard!$D$12 / 365) * 'Lookups and Calculations'!$F$12</f>
        <v>0</v>
      </c>
    </row>
    <row r="5872" spans="1:14" x14ac:dyDescent="0.35">
      <c r="A5872" s="2">
        <v>5871</v>
      </c>
      <c r="B5872" s="11">
        <v>-0.32025204822599818</v>
      </c>
      <c r="C5872" s="11">
        <v>-0.85038712494361957</v>
      </c>
      <c r="D5872" s="3">
        <f>B5872*Dashboard!$D$11*Dashboard!$D$10*SQRT(Dashboard!$D$12/365)</f>
        <v>-79512.744284641682</v>
      </c>
      <c r="E5872" s="3">
        <f>IF(Dashboard!$I$3,C5872*Dashboard!$E$11*Dashboard!$E$10*SQRT(Dashboard!$D$12/365),0)</f>
        <v>-422271.23531698633</v>
      </c>
      <c r="F5872" s="3">
        <f>D5872+IF(Dashboard!$I$3,E5872,0)</f>
        <v>-501783.97960162803</v>
      </c>
      <c r="G5872" s="3">
        <f>IF(Dashboard!$I$4, ('Lookups and Calculations'!$F$9) / (1 - 'Lookups and Calculations'!$F$10), 'Lookups and Calculations'!$F$9)</f>
        <v>1951878.888340465</v>
      </c>
      <c r="H5872" s="12">
        <f t="shared" si="182"/>
        <v>0</v>
      </c>
      <c r="I5872" s="12">
        <f t="shared" si="183"/>
        <v>0</v>
      </c>
      <c r="J5872" s="13">
        <f>(1 - Dashboard!$I$9) * H5872 * Dashboard!$I$8 * 'Lookups and Calculations'!$F$12</f>
        <v>0</v>
      </c>
      <c r="K5872" s="12">
        <f>(1 - Dashboard!$I$11) * I5872 * Dashboard!$I$10 * 'Lookups and Calculations'!$F$12</f>
        <v>0</v>
      </c>
      <c r="L5872" s="12">
        <f>(H5872 - I5872) * Dashboard!$I$13 * (Dashboard!$D$12 / 365) * 'Lookups and Calculations'!$F$12</f>
        <v>0</v>
      </c>
      <c r="M5872" s="3">
        <f>(G5872*2) * Dashboard!$I$13 * (Dashboard!$D$12 / 365) * 'Lookups and Calculations'!$F$12</f>
        <v>1602.0878730267946</v>
      </c>
      <c r="N5872" s="12">
        <f>H5872 * Dashboard!$I$14 * Dashboard!$I$15 * (Dashboard!$D$12 / 365) * 'Lookups and Calculations'!$F$12</f>
        <v>0</v>
      </c>
    </row>
    <row r="5873" spans="1:14" x14ac:dyDescent="0.35">
      <c r="A5873" s="2">
        <v>5872</v>
      </c>
      <c r="B5873" s="11">
        <v>-0.45330949815871452</v>
      </c>
      <c r="C5873" s="11">
        <v>0.22373473727414364</v>
      </c>
      <c r="D5873" s="3">
        <f>B5873*Dashboard!$D$11*Dashboard!$D$10*SQRT(Dashboard!$D$12/365)</f>
        <v>-112548.48301066092</v>
      </c>
      <c r="E5873" s="3">
        <f>IF(Dashboard!$I$3,C5873*Dashboard!$E$11*Dashboard!$E$10*SQRT(Dashboard!$D$12/365),0)</f>
        <v>111098.511631791</v>
      </c>
      <c r="F5873" s="3">
        <f>D5873+IF(Dashboard!$I$3,E5873,0)</f>
        <v>-1449.9713788699155</v>
      </c>
      <c r="G5873" s="3">
        <f>IF(Dashboard!$I$4, ('Lookups and Calculations'!$F$9) / (1 - 'Lookups and Calculations'!$F$10), 'Lookups and Calculations'!$F$9)</f>
        <v>1951878.888340465</v>
      </c>
      <c r="H5873" s="12">
        <f t="shared" si="182"/>
        <v>0</v>
      </c>
      <c r="I5873" s="12">
        <f t="shared" si="183"/>
        <v>0</v>
      </c>
      <c r="J5873" s="13">
        <f>(1 - Dashboard!$I$9) * H5873 * Dashboard!$I$8 * 'Lookups and Calculations'!$F$12</f>
        <v>0</v>
      </c>
      <c r="K5873" s="12">
        <f>(1 - Dashboard!$I$11) * I5873 * Dashboard!$I$10 * 'Lookups and Calculations'!$F$12</f>
        <v>0</v>
      </c>
      <c r="L5873" s="12">
        <f>(H5873 - I5873) * Dashboard!$I$13 * (Dashboard!$D$12 / 365) * 'Lookups and Calculations'!$F$12</f>
        <v>0</v>
      </c>
      <c r="M5873" s="3">
        <f>(G5873*2) * Dashboard!$I$13 * (Dashboard!$D$12 / 365) * 'Lookups and Calculations'!$F$12</f>
        <v>1602.0878730267946</v>
      </c>
      <c r="N5873" s="12">
        <f>H5873 * Dashboard!$I$14 * Dashboard!$I$15 * (Dashboard!$D$12 / 365) * 'Lookups and Calculations'!$F$12</f>
        <v>0</v>
      </c>
    </row>
    <row r="5874" spans="1:14" x14ac:dyDescent="0.35">
      <c r="A5874" s="2">
        <v>5873</v>
      </c>
      <c r="B5874" s="11">
        <v>0.11913287837412738</v>
      </c>
      <c r="C5874" s="11">
        <v>-0.35488651905646967</v>
      </c>
      <c r="D5874" s="3">
        <f>B5874*Dashboard!$D$11*Dashboard!$D$10*SQRT(Dashboard!$D$12/365)</f>
        <v>29578.521500573253</v>
      </c>
      <c r="E5874" s="3">
        <f>IF(Dashboard!$I$3,C5874*Dashboard!$E$11*Dashboard!$E$10*SQRT(Dashboard!$D$12/365),0)</f>
        <v>-176223.70377403847</v>
      </c>
      <c r="F5874" s="3">
        <f>D5874+IF(Dashboard!$I$3,E5874,0)</f>
        <v>-146645.18227346521</v>
      </c>
      <c r="G5874" s="3">
        <f>IF(Dashboard!$I$4, ('Lookups and Calculations'!$F$9) / (1 - 'Lookups and Calculations'!$F$10), 'Lookups and Calculations'!$F$9)</f>
        <v>1951878.888340465</v>
      </c>
      <c r="H5874" s="12">
        <f t="shared" si="182"/>
        <v>0</v>
      </c>
      <c r="I5874" s="12">
        <f t="shared" si="183"/>
        <v>0</v>
      </c>
      <c r="J5874" s="13">
        <f>(1 - Dashboard!$I$9) * H5874 * Dashboard!$I$8 * 'Lookups and Calculations'!$F$12</f>
        <v>0</v>
      </c>
      <c r="K5874" s="12">
        <f>(1 - Dashboard!$I$11) * I5874 * Dashboard!$I$10 * 'Lookups and Calculations'!$F$12</f>
        <v>0</v>
      </c>
      <c r="L5874" s="12">
        <f>(H5874 - I5874) * Dashboard!$I$13 * (Dashboard!$D$12 / 365) * 'Lookups and Calculations'!$F$12</f>
        <v>0</v>
      </c>
      <c r="M5874" s="3">
        <f>(G5874*2) * Dashboard!$I$13 * (Dashboard!$D$12 / 365) * 'Lookups and Calculations'!$F$12</f>
        <v>1602.0878730267946</v>
      </c>
      <c r="N5874" s="12">
        <f>H5874 * Dashboard!$I$14 * Dashboard!$I$15 * (Dashboard!$D$12 / 365) * 'Lookups and Calculations'!$F$12</f>
        <v>0</v>
      </c>
    </row>
    <row r="5875" spans="1:14" x14ac:dyDescent="0.35">
      <c r="A5875" s="2">
        <v>5874</v>
      </c>
      <c r="B5875" s="11">
        <v>-1.8089177873340934</v>
      </c>
      <c r="C5875" s="11">
        <v>-1.2587336717620885</v>
      </c>
      <c r="D5875" s="3">
        <f>B5875*Dashboard!$D$11*Dashboard!$D$10*SQRT(Dashboard!$D$12/365)</f>
        <v>-449121.30383857852</v>
      </c>
      <c r="E5875" s="3">
        <f>IF(Dashboard!$I$3,C5875*Dashboard!$E$11*Dashboard!$E$10*SQRT(Dashboard!$D$12/365),0)</f>
        <v>-625041.23935943085</v>
      </c>
      <c r="F5875" s="3">
        <f>D5875+IF(Dashboard!$I$3,E5875,0)</f>
        <v>-1074162.5431980095</v>
      </c>
      <c r="G5875" s="3">
        <f>IF(Dashboard!$I$4, ('Lookups and Calculations'!$F$9) / (1 - 'Lookups and Calculations'!$F$10), 'Lookups and Calculations'!$F$9)</f>
        <v>1951878.888340465</v>
      </c>
      <c r="H5875" s="12">
        <f t="shared" si="182"/>
        <v>0</v>
      </c>
      <c r="I5875" s="12">
        <f t="shared" si="183"/>
        <v>0</v>
      </c>
      <c r="J5875" s="13">
        <f>(1 - Dashboard!$I$9) * H5875 * Dashboard!$I$8 * 'Lookups and Calculations'!$F$12</f>
        <v>0</v>
      </c>
      <c r="K5875" s="12">
        <f>(1 - Dashboard!$I$11) * I5875 * Dashboard!$I$10 * 'Lookups and Calculations'!$F$12</f>
        <v>0</v>
      </c>
      <c r="L5875" s="12">
        <f>(H5875 - I5875) * Dashboard!$I$13 * (Dashboard!$D$12 / 365) * 'Lookups and Calculations'!$F$12</f>
        <v>0</v>
      </c>
      <c r="M5875" s="3">
        <f>(G5875*2) * Dashboard!$I$13 * (Dashboard!$D$12 / 365) * 'Lookups and Calculations'!$F$12</f>
        <v>1602.0878730267946</v>
      </c>
      <c r="N5875" s="12">
        <f>H5875 * Dashboard!$I$14 * Dashboard!$I$15 * (Dashboard!$D$12 / 365) * 'Lookups and Calculations'!$F$12</f>
        <v>0</v>
      </c>
    </row>
    <row r="5876" spans="1:14" x14ac:dyDescent="0.35">
      <c r="A5876" s="2">
        <v>5875</v>
      </c>
      <c r="B5876" s="11">
        <v>-0.48588681161573077</v>
      </c>
      <c r="C5876" s="11">
        <v>-0.31922321162608813</v>
      </c>
      <c r="D5876" s="3">
        <f>B5876*Dashboard!$D$11*Dashboard!$D$10*SQRT(Dashboard!$D$12/365)</f>
        <v>-120636.83594622245</v>
      </c>
      <c r="E5876" s="3">
        <f>IF(Dashboard!$I$3,C5876*Dashboard!$E$11*Dashboard!$E$10*SQRT(Dashboard!$D$12/365),0)</f>
        <v>-158514.60583218627</v>
      </c>
      <c r="F5876" s="3">
        <f>D5876+IF(Dashboard!$I$3,E5876,0)</f>
        <v>-279151.44177840871</v>
      </c>
      <c r="G5876" s="3">
        <f>IF(Dashboard!$I$4, ('Lookups and Calculations'!$F$9) / (1 - 'Lookups and Calculations'!$F$10), 'Lookups and Calculations'!$F$9)</f>
        <v>1951878.888340465</v>
      </c>
      <c r="H5876" s="12">
        <f t="shared" si="182"/>
        <v>0</v>
      </c>
      <c r="I5876" s="12">
        <f t="shared" si="183"/>
        <v>0</v>
      </c>
      <c r="J5876" s="13">
        <f>(1 - Dashboard!$I$9) * H5876 * Dashboard!$I$8 * 'Lookups and Calculations'!$F$12</f>
        <v>0</v>
      </c>
      <c r="K5876" s="12">
        <f>(1 - Dashboard!$I$11) * I5876 * Dashboard!$I$10 * 'Lookups and Calculations'!$F$12</f>
        <v>0</v>
      </c>
      <c r="L5876" s="12">
        <f>(H5876 - I5876) * Dashboard!$I$13 * (Dashboard!$D$12 / 365) * 'Lookups and Calculations'!$F$12</f>
        <v>0</v>
      </c>
      <c r="M5876" s="3">
        <f>(G5876*2) * Dashboard!$I$13 * (Dashboard!$D$12 / 365) * 'Lookups and Calculations'!$F$12</f>
        <v>1602.0878730267946</v>
      </c>
      <c r="N5876" s="12">
        <f>H5876 * Dashboard!$I$14 * Dashboard!$I$15 * (Dashboard!$D$12 / 365) * 'Lookups and Calculations'!$F$12</f>
        <v>0</v>
      </c>
    </row>
    <row r="5877" spans="1:14" x14ac:dyDescent="0.35">
      <c r="A5877" s="2">
        <v>5876</v>
      </c>
      <c r="B5877" s="11">
        <v>-0.4969697796130359</v>
      </c>
      <c r="C5877" s="11">
        <v>0.21945349004033821</v>
      </c>
      <c r="D5877" s="3">
        <f>B5877*Dashboard!$D$11*Dashboard!$D$10*SQRT(Dashboard!$D$12/365)</f>
        <v>-123388.53481955086</v>
      </c>
      <c r="E5877" s="3">
        <f>IF(Dashboard!$I$3,C5877*Dashboard!$E$11*Dashboard!$E$10*SQRT(Dashboard!$D$12/365),0)</f>
        <v>108972.60037903501</v>
      </c>
      <c r="F5877" s="3">
        <f>D5877+IF(Dashboard!$I$3,E5877,0)</f>
        <v>-14415.934440515848</v>
      </c>
      <c r="G5877" s="3">
        <f>IF(Dashboard!$I$4, ('Lookups and Calculations'!$F$9) / (1 - 'Lookups and Calculations'!$F$10), 'Lookups and Calculations'!$F$9)</f>
        <v>1951878.888340465</v>
      </c>
      <c r="H5877" s="12">
        <f t="shared" si="182"/>
        <v>0</v>
      </c>
      <c r="I5877" s="12">
        <f t="shared" si="183"/>
        <v>0</v>
      </c>
      <c r="J5877" s="13">
        <f>(1 - Dashboard!$I$9) * H5877 * Dashboard!$I$8 * 'Lookups and Calculations'!$F$12</f>
        <v>0</v>
      </c>
      <c r="K5877" s="12">
        <f>(1 - Dashboard!$I$11) * I5877 * Dashboard!$I$10 * 'Lookups and Calculations'!$F$12</f>
        <v>0</v>
      </c>
      <c r="L5877" s="12">
        <f>(H5877 - I5877) * Dashboard!$I$13 * (Dashboard!$D$12 / 365) * 'Lookups and Calculations'!$F$12</f>
        <v>0</v>
      </c>
      <c r="M5877" s="3">
        <f>(G5877*2) * Dashboard!$I$13 * (Dashboard!$D$12 / 365) * 'Lookups and Calculations'!$F$12</f>
        <v>1602.0878730267946</v>
      </c>
      <c r="N5877" s="12">
        <f>H5877 * Dashboard!$I$14 * Dashboard!$I$15 * (Dashboard!$D$12 / 365) * 'Lookups and Calculations'!$F$12</f>
        <v>0</v>
      </c>
    </row>
    <row r="5878" spans="1:14" x14ac:dyDescent="0.35">
      <c r="A5878" s="2">
        <v>5877</v>
      </c>
      <c r="B5878" s="11">
        <v>-0.85082197138264848</v>
      </c>
      <c r="C5878" s="11">
        <v>1.9813004282936975</v>
      </c>
      <c r="D5878" s="3">
        <f>B5878*Dashboard!$D$11*Dashboard!$D$10*SQRT(Dashboard!$D$12/365)</f>
        <v>-211243.58210056659</v>
      </c>
      <c r="E5878" s="3">
        <f>IF(Dashboard!$I$3,C5878*Dashboard!$E$11*Dashboard!$E$10*SQRT(Dashboard!$D$12/365),0)</f>
        <v>983841.5409277546</v>
      </c>
      <c r="F5878" s="3">
        <f>D5878+IF(Dashboard!$I$3,E5878,0)</f>
        <v>772597.95882718801</v>
      </c>
      <c r="G5878" s="3">
        <f>IF(Dashboard!$I$4, ('Lookups and Calculations'!$F$9) / (1 - 'Lookups and Calculations'!$F$10), 'Lookups and Calculations'!$F$9)</f>
        <v>1951878.888340465</v>
      </c>
      <c r="H5878" s="12">
        <f t="shared" si="182"/>
        <v>0</v>
      </c>
      <c r="I5878" s="12">
        <f t="shared" si="183"/>
        <v>0</v>
      </c>
      <c r="J5878" s="13">
        <f>(1 - Dashboard!$I$9) * H5878 * Dashboard!$I$8 * 'Lookups and Calculations'!$F$12</f>
        <v>0</v>
      </c>
      <c r="K5878" s="12">
        <f>(1 - Dashboard!$I$11) * I5878 * Dashboard!$I$10 * 'Lookups and Calculations'!$F$12</f>
        <v>0</v>
      </c>
      <c r="L5878" s="12">
        <f>(H5878 - I5878) * Dashboard!$I$13 * (Dashboard!$D$12 / 365) * 'Lookups and Calculations'!$F$12</f>
        <v>0</v>
      </c>
      <c r="M5878" s="3">
        <f>(G5878*2) * Dashboard!$I$13 * (Dashboard!$D$12 / 365) * 'Lookups and Calculations'!$F$12</f>
        <v>1602.0878730267946</v>
      </c>
      <c r="N5878" s="12">
        <f>H5878 * Dashboard!$I$14 * Dashboard!$I$15 * (Dashboard!$D$12 / 365) * 'Lookups and Calculations'!$F$12</f>
        <v>0</v>
      </c>
    </row>
    <row r="5879" spans="1:14" x14ac:dyDescent="0.35">
      <c r="A5879" s="2">
        <v>5878</v>
      </c>
      <c r="B5879" s="11">
        <v>2.6320130981526568</v>
      </c>
      <c r="C5879" s="11">
        <v>-0.50447537216368887</v>
      </c>
      <c r="D5879" s="3">
        <f>B5879*Dashboard!$D$11*Dashboard!$D$10*SQRT(Dashboard!$D$12/365)</f>
        <v>653480.86167291028</v>
      </c>
      <c r="E5879" s="3">
        <f>IF(Dashboard!$I$3,C5879*Dashboard!$E$11*Dashboard!$E$10*SQRT(Dashboard!$D$12/365),0)</f>
        <v>-250504.07319452401</v>
      </c>
      <c r="F5879" s="3">
        <f>D5879+IF(Dashboard!$I$3,E5879,0)</f>
        <v>402976.78847838624</v>
      </c>
      <c r="G5879" s="3">
        <f>IF(Dashboard!$I$4, ('Lookups and Calculations'!$F$9) / (1 - 'Lookups and Calculations'!$F$10), 'Lookups and Calculations'!$F$9)</f>
        <v>1951878.888340465</v>
      </c>
      <c r="H5879" s="12">
        <f t="shared" si="182"/>
        <v>0</v>
      </c>
      <c r="I5879" s="12">
        <f t="shared" si="183"/>
        <v>0</v>
      </c>
      <c r="J5879" s="13">
        <f>(1 - Dashboard!$I$9) * H5879 * Dashboard!$I$8 * 'Lookups and Calculations'!$F$12</f>
        <v>0</v>
      </c>
      <c r="K5879" s="12">
        <f>(1 - Dashboard!$I$11) * I5879 * Dashboard!$I$10 * 'Lookups and Calculations'!$F$12</f>
        <v>0</v>
      </c>
      <c r="L5879" s="12">
        <f>(H5879 - I5879) * Dashboard!$I$13 * (Dashboard!$D$12 / 365) * 'Lookups and Calculations'!$F$12</f>
        <v>0</v>
      </c>
      <c r="M5879" s="3">
        <f>(G5879*2) * Dashboard!$I$13 * (Dashboard!$D$12 / 365) * 'Lookups and Calculations'!$F$12</f>
        <v>1602.0878730267946</v>
      </c>
      <c r="N5879" s="12">
        <f>H5879 * Dashboard!$I$14 * Dashboard!$I$15 * (Dashboard!$D$12 / 365) * 'Lookups and Calculations'!$F$12</f>
        <v>0</v>
      </c>
    </row>
    <row r="5880" spans="1:14" x14ac:dyDescent="0.35">
      <c r="A5880" s="2">
        <v>5879</v>
      </c>
      <c r="B5880" s="11">
        <v>1.6586270073250033</v>
      </c>
      <c r="C5880" s="11">
        <v>-0.76750679239927566</v>
      </c>
      <c r="D5880" s="3">
        <f>B5880*Dashboard!$D$11*Dashboard!$D$10*SQRT(Dashboard!$D$12/365)</f>
        <v>411806.84347712866</v>
      </c>
      <c r="E5880" s="3">
        <f>IF(Dashboard!$I$3,C5880*Dashboard!$E$11*Dashboard!$E$10*SQRT(Dashboard!$D$12/365),0)</f>
        <v>-381115.88455917343</v>
      </c>
      <c r="F5880" s="3">
        <f>D5880+IF(Dashboard!$I$3,E5880,0)</f>
        <v>30690.958917955228</v>
      </c>
      <c r="G5880" s="3">
        <f>IF(Dashboard!$I$4, ('Lookups and Calculations'!$F$9) / (1 - 'Lookups and Calculations'!$F$10), 'Lookups and Calculations'!$F$9)</f>
        <v>1951878.888340465</v>
      </c>
      <c r="H5880" s="12">
        <f t="shared" si="182"/>
        <v>0</v>
      </c>
      <c r="I5880" s="12">
        <f t="shared" si="183"/>
        <v>0</v>
      </c>
      <c r="J5880" s="13">
        <f>(1 - Dashboard!$I$9) * H5880 * Dashboard!$I$8 * 'Lookups and Calculations'!$F$12</f>
        <v>0</v>
      </c>
      <c r="K5880" s="12">
        <f>(1 - Dashboard!$I$11) * I5880 * Dashboard!$I$10 * 'Lookups and Calculations'!$F$12</f>
        <v>0</v>
      </c>
      <c r="L5880" s="12">
        <f>(H5880 - I5880) * Dashboard!$I$13 * (Dashboard!$D$12 / 365) * 'Lookups and Calculations'!$F$12</f>
        <v>0</v>
      </c>
      <c r="M5880" s="3">
        <f>(G5880*2) * Dashboard!$I$13 * (Dashboard!$D$12 / 365) * 'Lookups and Calculations'!$F$12</f>
        <v>1602.0878730267946</v>
      </c>
      <c r="N5880" s="12">
        <f>H5880 * Dashboard!$I$14 * Dashboard!$I$15 * (Dashboard!$D$12 / 365) * 'Lookups and Calculations'!$F$12</f>
        <v>0</v>
      </c>
    </row>
    <row r="5881" spans="1:14" x14ac:dyDescent="0.35">
      <c r="A5881" s="2">
        <v>5880</v>
      </c>
      <c r="B5881" s="11">
        <v>2.2906774845117002</v>
      </c>
      <c r="C5881" s="11">
        <v>-0.27690791506535856</v>
      </c>
      <c r="D5881" s="3">
        <f>B5881*Dashboard!$D$11*Dashboard!$D$10*SQRT(Dashboard!$D$12/365)</f>
        <v>568733.45252122276</v>
      </c>
      <c r="E5881" s="3">
        <f>IF(Dashboard!$I$3,C5881*Dashboard!$E$11*Dashboard!$E$10*SQRT(Dashboard!$D$12/365),0)</f>
        <v>-137502.37266521709</v>
      </c>
      <c r="F5881" s="3">
        <f>D5881+IF(Dashboard!$I$3,E5881,0)</f>
        <v>431231.07985600567</v>
      </c>
      <c r="G5881" s="3">
        <f>IF(Dashboard!$I$4, ('Lookups and Calculations'!$F$9) / (1 - 'Lookups and Calculations'!$F$10), 'Lookups and Calculations'!$F$9)</f>
        <v>1951878.888340465</v>
      </c>
      <c r="H5881" s="12">
        <f t="shared" si="182"/>
        <v>0</v>
      </c>
      <c r="I5881" s="12">
        <f t="shared" si="183"/>
        <v>0</v>
      </c>
      <c r="J5881" s="13">
        <f>(1 - Dashboard!$I$9) * H5881 * Dashboard!$I$8 * 'Lookups and Calculations'!$F$12</f>
        <v>0</v>
      </c>
      <c r="K5881" s="12">
        <f>(1 - Dashboard!$I$11) * I5881 * Dashboard!$I$10 * 'Lookups and Calculations'!$F$12</f>
        <v>0</v>
      </c>
      <c r="L5881" s="12">
        <f>(H5881 - I5881) * Dashboard!$I$13 * (Dashboard!$D$12 / 365) * 'Lookups and Calculations'!$F$12</f>
        <v>0</v>
      </c>
      <c r="M5881" s="3">
        <f>(G5881*2) * Dashboard!$I$13 * (Dashboard!$D$12 / 365) * 'Lookups and Calculations'!$F$12</f>
        <v>1602.0878730267946</v>
      </c>
      <c r="N5881" s="12">
        <f>H5881 * Dashboard!$I$14 * Dashboard!$I$15 * (Dashboard!$D$12 / 365) * 'Lookups and Calculations'!$F$12</f>
        <v>0</v>
      </c>
    </row>
    <row r="5882" spans="1:14" x14ac:dyDescent="0.35">
      <c r="A5882" s="2">
        <v>5881</v>
      </c>
      <c r="B5882" s="11">
        <v>0.70102799215367939</v>
      </c>
      <c r="C5882" s="11">
        <v>1.145593526608534</v>
      </c>
      <c r="D5882" s="3">
        <f>B5882*Dashboard!$D$11*Dashboard!$D$10*SQRT(Dashboard!$D$12/365)</f>
        <v>174052.46831444389</v>
      </c>
      <c r="E5882" s="3">
        <f>IF(Dashboard!$I$3,C5882*Dashboard!$E$11*Dashboard!$E$10*SQRT(Dashboard!$D$12/365),0)</f>
        <v>568859.96913958574</v>
      </c>
      <c r="F5882" s="3">
        <f>D5882+IF(Dashboard!$I$3,E5882,0)</f>
        <v>742912.43745402968</v>
      </c>
      <c r="G5882" s="3">
        <f>IF(Dashboard!$I$4, ('Lookups and Calculations'!$F$9) / (1 - 'Lookups and Calculations'!$F$10), 'Lookups and Calculations'!$F$9)</f>
        <v>1951878.888340465</v>
      </c>
      <c r="H5882" s="12">
        <f t="shared" si="182"/>
        <v>0</v>
      </c>
      <c r="I5882" s="12">
        <f t="shared" si="183"/>
        <v>0</v>
      </c>
      <c r="J5882" s="13">
        <f>(1 - Dashboard!$I$9) * H5882 * Dashboard!$I$8 * 'Lookups and Calculations'!$F$12</f>
        <v>0</v>
      </c>
      <c r="K5882" s="12">
        <f>(1 - Dashboard!$I$11) * I5882 * Dashboard!$I$10 * 'Lookups and Calculations'!$F$12</f>
        <v>0</v>
      </c>
      <c r="L5882" s="12">
        <f>(H5882 - I5882) * Dashboard!$I$13 * (Dashboard!$D$12 / 365) * 'Lookups and Calculations'!$F$12</f>
        <v>0</v>
      </c>
      <c r="M5882" s="3">
        <f>(G5882*2) * Dashboard!$I$13 * (Dashboard!$D$12 / 365) * 'Lookups and Calculations'!$F$12</f>
        <v>1602.0878730267946</v>
      </c>
      <c r="N5882" s="12">
        <f>H5882 * Dashboard!$I$14 * Dashboard!$I$15 * (Dashboard!$D$12 / 365) * 'Lookups and Calculations'!$F$12</f>
        <v>0</v>
      </c>
    </row>
    <row r="5883" spans="1:14" x14ac:dyDescent="0.35">
      <c r="A5883" s="2">
        <v>5882</v>
      </c>
      <c r="B5883" s="11">
        <v>-1.5492116190108765</v>
      </c>
      <c r="C5883" s="11">
        <v>-0.41975296568265669</v>
      </c>
      <c r="D5883" s="3">
        <f>B5883*Dashboard!$D$11*Dashboard!$D$10*SQRT(Dashboard!$D$12/365)</f>
        <v>-384640.99757538288</v>
      </c>
      <c r="E5883" s="3">
        <f>IF(Dashboard!$I$3,C5883*Dashboard!$E$11*Dashboard!$E$10*SQRT(Dashboard!$D$12/365),0)</f>
        <v>-208434.01569436464</v>
      </c>
      <c r="F5883" s="3">
        <f>D5883+IF(Dashboard!$I$3,E5883,0)</f>
        <v>-593075.01326974749</v>
      </c>
      <c r="G5883" s="3">
        <f>IF(Dashboard!$I$4, ('Lookups and Calculations'!$F$9) / (1 - 'Lookups and Calculations'!$F$10), 'Lookups and Calculations'!$F$9)</f>
        <v>1951878.888340465</v>
      </c>
      <c r="H5883" s="12">
        <f t="shared" si="182"/>
        <v>0</v>
      </c>
      <c r="I5883" s="12">
        <f t="shared" si="183"/>
        <v>0</v>
      </c>
      <c r="J5883" s="13">
        <f>(1 - Dashboard!$I$9) * H5883 * Dashboard!$I$8 * 'Lookups and Calculations'!$F$12</f>
        <v>0</v>
      </c>
      <c r="K5883" s="12">
        <f>(1 - Dashboard!$I$11) * I5883 * Dashboard!$I$10 * 'Lookups and Calculations'!$F$12</f>
        <v>0</v>
      </c>
      <c r="L5883" s="12">
        <f>(H5883 - I5883) * Dashboard!$I$13 * (Dashboard!$D$12 / 365) * 'Lookups and Calculations'!$F$12</f>
        <v>0</v>
      </c>
      <c r="M5883" s="3">
        <f>(G5883*2) * Dashboard!$I$13 * (Dashboard!$D$12 / 365) * 'Lookups and Calculations'!$F$12</f>
        <v>1602.0878730267946</v>
      </c>
      <c r="N5883" s="12">
        <f>H5883 * Dashboard!$I$14 * Dashboard!$I$15 * (Dashboard!$D$12 / 365) * 'Lookups and Calculations'!$F$12</f>
        <v>0</v>
      </c>
    </row>
    <row r="5884" spans="1:14" x14ac:dyDescent="0.35">
      <c r="A5884" s="2">
        <v>5883</v>
      </c>
      <c r="B5884" s="11">
        <v>0.48173725919019383</v>
      </c>
      <c r="C5884" s="11">
        <v>-1.6800738238760486</v>
      </c>
      <c r="D5884" s="3">
        <f>B5884*Dashboard!$D$11*Dashboard!$D$10*SQRT(Dashboard!$D$12/365)</f>
        <v>119606.57773949087</v>
      </c>
      <c r="E5884" s="3">
        <f>IF(Dashboard!$I$3,C5884*Dashboard!$E$11*Dashboard!$E$10*SQRT(Dashboard!$D$12/365),0)</f>
        <v>-834263.3939559093</v>
      </c>
      <c r="F5884" s="3">
        <f>D5884+IF(Dashboard!$I$3,E5884,0)</f>
        <v>-714656.8162164184</v>
      </c>
      <c r="G5884" s="3">
        <f>IF(Dashboard!$I$4, ('Lookups and Calculations'!$F$9) / (1 - 'Lookups and Calculations'!$F$10), 'Lookups and Calculations'!$F$9)</f>
        <v>1951878.888340465</v>
      </c>
      <c r="H5884" s="12">
        <f t="shared" si="182"/>
        <v>0</v>
      </c>
      <c r="I5884" s="12">
        <f t="shared" si="183"/>
        <v>0</v>
      </c>
      <c r="J5884" s="13">
        <f>(1 - Dashboard!$I$9) * H5884 * Dashboard!$I$8 * 'Lookups and Calculations'!$F$12</f>
        <v>0</v>
      </c>
      <c r="K5884" s="12">
        <f>(1 - Dashboard!$I$11) * I5884 * Dashboard!$I$10 * 'Lookups and Calculations'!$F$12</f>
        <v>0</v>
      </c>
      <c r="L5884" s="12">
        <f>(H5884 - I5884) * Dashboard!$I$13 * (Dashboard!$D$12 / 365) * 'Lookups and Calculations'!$F$12</f>
        <v>0</v>
      </c>
      <c r="M5884" s="3">
        <f>(G5884*2) * Dashboard!$I$13 * (Dashboard!$D$12 / 365) * 'Lookups and Calculations'!$F$12</f>
        <v>1602.0878730267946</v>
      </c>
      <c r="N5884" s="12">
        <f>H5884 * Dashboard!$I$14 * Dashboard!$I$15 * (Dashboard!$D$12 / 365) * 'Lookups and Calculations'!$F$12</f>
        <v>0</v>
      </c>
    </row>
    <row r="5885" spans="1:14" x14ac:dyDescent="0.35">
      <c r="A5885" s="2">
        <v>5884</v>
      </c>
      <c r="B5885" s="11">
        <v>1.5230603726850862</v>
      </c>
      <c r="C5885" s="11">
        <v>0.78058895726520994</v>
      </c>
      <c r="D5885" s="3">
        <f>B5885*Dashboard!$D$11*Dashboard!$D$10*SQRT(Dashboard!$D$12/365)</f>
        <v>378148.11993932829</v>
      </c>
      <c r="E5885" s="3">
        <f>IF(Dashboard!$I$3,C5885*Dashboard!$E$11*Dashboard!$E$10*SQRT(Dashboard!$D$12/365),0)</f>
        <v>387612.01056640199</v>
      </c>
      <c r="F5885" s="3">
        <f>D5885+IF(Dashboard!$I$3,E5885,0)</f>
        <v>765760.13050573028</v>
      </c>
      <c r="G5885" s="3">
        <f>IF(Dashboard!$I$4, ('Lookups and Calculations'!$F$9) / (1 - 'Lookups and Calculations'!$F$10), 'Lookups and Calculations'!$F$9)</f>
        <v>1951878.888340465</v>
      </c>
      <c r="H5885" s="12">
        <f t="shared" si="182"/>
        <v>0</v>
      </c>
      <c r="I5885" s="12">
        <f t="shared" si="183"/>
        <v>0</v>
      </c>
      <c r="J5885" s="13">
        <f>(1 - Dashboard!$I$9) * H5885 * Dashboard!$I$8 * 'Lookups and Calculations'!$F$12</f>
        <v>0</v>
      </c>
      <c r="K5885" s="12">
        <f>(1 - Dashboard!$I$11) * I5885 * Dashboard!$I$10 * 'Lookups and Calculations'!$F$12</f>
        <v>0</v>
      </c>
      <c r="L5885" s="12">
        <f>(H5885 - I5885) * Dashboard!$I$13 * (Dashboard!$D$12 / 365) * 'Lookups and Calculations'!$F$12</f>
        <v>0</v>
      </c>
      <c r="M5885" s="3">
        <f>(G5885*2) * Dashboard!$I$13 * (Dashboard!$D$12 / 365) * 'Lookups and Calculations'!$F$12</f>
        <v>1602.0878730267946</v>
      </c>
      <c r="N5885" s="12">
        <f>H5885 * Dashboard!$I$14 * Dashboard!$I$15 * (Dashboard!$D$12 / 365) * 'Lookups and Calculations'!$F$12</f>
        <v>0</v>
      </c>
    </row>
    <row r="5886" spans="1:14" x14ac:dyDescent="0.35">
      <c r="A5886" s="2">
        <v>5885</v>
      </c>
      <c r="B5886" s="11">
        <v>-0.29245491471287188</v>
      </c>
      <c r="C5886" s="11">
        <v>-1.3384606579183087</v>
      </c>
      <c r="D5886" s="3">
        <f>B5886*Dashboard!$D$11*Dashboard!$D$10*SQRT(Dashboard!$D$12/365)</f>
        <v>-72611.222870122816</v>
      </c>
      <c r="E5886" s="3">
        <f>IF(Dashboard!$I$3,C5886*Dashboard!$E$11*Dashboard!$E$10*SQRT(Dashboard!$D$12/365),0)</f>
        <v>-664630.75329347514</v>
      </c>
      <c r="F5886" s="3">
        <f>D5886+IF(Dashboard!$I$3,E5886,0)</f>
        <v>-737241.97616359801</v>
      </c>
      <c r="G5886" s="3">
        <f>IF(Dashboard!$I$4, ('Lookups and Calculations'!$F$9) / (1 - 'Lookups and Calculations'!$F$10), 'Lookups and Calculations'!$F$9)</f>
        <v>1951878.888340465</v>
      </c>
      <c r="H5886" s="12">
        <f t="shared" si="182"/>
        <v>0</v>
      </c>
      <c r="I5886" s="12">
        <f t="shared" si="183"/>
        <v>0</v>
      </c>
      <c r="J5886" s="13">
        <f>(1 - Dashboard!$I$9) * H5886 * Dashboard!$I$8 * 'Lookups and Calculations'!$F$12</f>
        <v>0</v>
      </c>
      <c r="K5886" s="12">
        <f>(1 - Dashboard!$I$11) * I5886 * Dashboard!$I$10 * 'Lookups and Calculations'!$F$12</f>
        <v>0</v>
      </c>
      <c r="L5886" s="12">
        <f>(H5886 - I5886) * Dashboard!$I$13 * (Dashboard!$D$12 / 365) * 'Lookups and Calculations'!$F$12</f>
        <v>0</v>
      </c>
      <c r="M5886" s="3">
        <f>(G5886*2) * Dashboard!$I$13 * (Dashboard!$D$12 / 365) * 'Lookups and Calculations'!$F$12</f>
        <v>1602.0878730267946</v>
      </c>
      <c r="N5886" s="12">
        <f>H5886 * Dashboard!$I$14 * Dashboard!$I$15 * (Dashboard!$D$12 / 365) * 'Lookups and Calculations'!$F$12</f>
        <v>0</v>
      </c>
    </row>
    <row r="5887" spans="1:14" x14ac:dyDescent="0.35">
      <c r="A5887" s="2">
        <v>5886</v>
      </c>
      <c r="B5887" s="11">
        <v>0.31343965322168871</v>
      </c>
      <c r="C5887" s="11">
        <v>4.0046314901791009E-2</v>
      </c>
      <c r="D5887" s="3">
        <f>B5887*Dashboard!$D$11*Dashboard!$D$10*SQRT(Dashboard!$D$12/365)</f>
        <v>77821.350818326115</v>
      </c>
      <c r="E5887" s="3">
        <f>IF(Dashboard!$I$3,C5887*Dashboard!$E$11*Dashboard!$E$10*SQRT(Dashboard!$D$12/365),0)</f>
        <v>19885.539617728202</v>
      </c>
      <c r="F5887" s="3">
        <f>D5887+IF(Dashboard!$I$3,E5887,0)</f>
        <v>97706.890436054324</v>
      </c>
      <c r="G5887" s="3">
        <f>IF(Dashboard!$I$4, ('Lookups and Calculations'!$F$9) / (1 - 'Lookups and Calculations'!$F$10), 'Lookups and Calculations'!$F$9)</f>
        <v>1951878.888340465</v>
      </c>
      <c r="H5887" s="12">
        <f t="shared" si="182"/>
        <v>0</v>
      </c>
      <c r="I5887" s="12">
        <f t="shared" si="183"/>
        <v>0</v>
      </c>
      <c r="J5887" s="13">
        <f>(1 - Dashboard!$I$9) * H5887 * Dashboard!$I$8 * 'Lookups and Calculations'!$F$12</f>
        <v>0</v>
      </c>
      <c r="K5887" s="12">
        <f>(1 - Dashboard!$I$11) * I5887 * Dashboard!$I$10 * 'Lookups and Calculations'!$F$12</f>
        <v>0</v>
      </c>
      <c r="L5887" s="12">
        <f>(H5887 - I5887) * Dashboard!$I$13 * (Dashboard!$D$12 / 365) * 'Lookups and Calculations'!$F$12</f>
        <v>0</v>
      </c>
      <c r="M5887" s="3">
        <f>(G5887*2) * Dashboard!$I$13 * (Dashboard!$D$12 / 365) * 'Lookups and Calculations'!$F$12</f>
        <v>1602.0878730267946</v>
      </c>
      <c r="N5887" s="12">
        <f>H5887 * Dashboard!$I$14 * Dashboard!$I$15 * (Dashboard!$D$12 / 365) * 'Lookups and Calculations'!$F$12</f>
        <v>0</v>
      </c>
    </row>
    <row r="5888" spans="1:14" x14ac:dyDescent="0.35">
      <c r="A5888" s="2">
        <v>5887</v>
      </c>
      <c r="B5888" s="11">
        <v>-1.6265258083764367</v>
      </c>
      <c r="C5888" s="11">
        <v>0.6348280141903575</v>
      </c>
      <c r="D5888" s="3">
        <f>B5888*Dashboard!$D$11*Dashboard!$D$10*SQRT(Dashboard!$D$12/365)</f>
        <v>-403836.70109281974</v>
      </c>
      <c r="E5888" s="3">
        <f>IF(Dashboard!$I$3,C5888*Dashboard!$E$11*Dashboard!$E$10*SQRT(Dashboard!$D$12/365),0)</f>
        <v>315232.44167621253</v>
      </c>
      <c r="F5888" s="3">
        <f>D5888+IF(Dashboard!$I$3,E5888,0)</f>
        <v>-88604.259416607209</v>
      </c>
      <c r="G5888" s="3">
        <f>IF(Dashboard!$I$4, ('Lookups and Calculations'!$F$9) / (1 - 'Lookups and Calculations'!$F$10), 'Lookups and Calculations'!$F$9)</f>
        <v>1951878.888340465</v>
      </c>
      <c r="H5888" s="12">
        <f t="shared" si="182"/>
        <v>0</v>
      </c>
      <c r="I5888" s="12">
        <f t="shared" si="183"/>
        <v>0</v>
      </c>
      <c r="J5888" s="13">
        <f>(1 - Dashboard!$I$9) * H5888 * Dashboard!$I$8 * 'Lookups and Calculations'!$F$12</f>
        <v>0</v>
      </c>
      <c r="K5888" s="12">
        <f>(1 - Dashboard!$I$11) * I5888 * Dashboard!$I$10 * 'Lookups and Calculations'!$F$12</f>
        <v>0</v>
      </c>
      <c r="L5888" s="12">
        <f>(H5888 - I5888) * Dashboard!$I$13 * (Dashboard!$D$12 / 365) * 'Lookups and Calculations'!$F$12</f>
        <v>0</v>
      </c>
      <c r="M5888" s="3">
        <f>(G5888*2) * Dashboard!$I$13 * (Dashboard!$D$12 / 365) * 'Lookups and Calculations'!$F$12</f>
        <v>1602.0878730267946</v>
      </c>
      <c r="N5888" s="12">
        <f>H5888 * Dashboard!$I$14 * Dashboard!$I$15 * (Dashboard!$D$12 / 365) * 'Lookups and Calculations'!$F$12</f>
        <v>0</v>
      </c>
    </row>
    <row r="5889" spans="1:14" x14ac:dyDescent="0.35">
      <c r="A5889" s="2">
        <v>5888</v>
      </c>
      <c r="B5889" s="11">
        <v>2.3023328416407618</v>
      </c>
      <c r="C5889" s="11">
        <v>0.66311710853603634</v>
      </c>
      <c r="D5889" s="3">
        <f>B5889*Dashboard!$D$11*Dashboard!$D$10*SQRT(Dashboard!$D$12/365)</f>
        <v>571627.26517935528</v>
      </c>
      <c r="E5889" s="3">
        <f>IF(Dashboard!$I$3,C5889*Dashboard!$E$11*Dashboard!$E$10*SQRT(Dashboard!$D$12/365),0)</f>
        <v>329279.77431443956</v>
      </c>
      <c r="F5889" s="3">
        <f>D5889+IF(Dashboard!$I$3,E5889,0)</f>
        <v>900907.03949379479</v>
      </c>
      <c r="G5889" s="3">
        <f>IF(Dashboard!$I$4, ('Lookups and Calculations'!$F$9) / (1 - 'Lookups and Calculations'!$F$10), 'Lookups and Calculations'!$F$9)</f>
        <v>1951878.888340465</v>
      </c>
      <c r="H5889" s="12">
        <f t="shared" si="182"/>
        <v>0</v>
      </c>
      <c r="I5889" s="12">
        <f t="shared" si="183"/>
        <v>0</v>
      </c>
      <c r="J5889" s="13">
        <f>(1 - Dashboard!$I$9) * H5889 * Dashboard!$I$8 * 'Lookups and Calculations'!$F$12</f>
        <v>0</v>
      </c>
      <c r="K5889" s="12">
        <f>(1 - Dashboard!$I$11) * I5889 * Dashboard!$I$10 * 'Lookups and Calculations'!$F$12</f>
        <v>0</v>
      </c>
      <c r="L5889" s="12">
        <f>(H5889 - I5889) * Dashboard!$I$13 * (Dashboard!$D$12 / 365) * 'Lookups and Calculations'!$F$12</f>
        <v>0</v>
      </c>
      <c r="M5889" s="3">
        <f>(G5889*2) * Dashboard!$I$13 * (Dashboard!$D$12 / 365) * 'Lookups and Calculations'!$F$12</f>
        <v>1602.0878730267946</v>
      </c>
      <c r="N5889" s="12">
        <f>H5889 * Dashboard!$I$14 * Dashboard!$I$15 * (Dashboard!$D$12 / 365) * 'Lookups and Calculations'!$F$12</f>
        <v>0</v>
      </c>
    </row>
    <row r="5890" spans="1:14" x14ac:dyDescent="0.35">
      <c r="A5890" s="2">
        <v>5889</v>
      </c>
      <c r="B5890" s="11">
        <v>0.31252928023431642</v>
      </c>
      <c r="C5890" s="11">
        <v>-2.7437797134155957E-2</v>
      </c>
      <c r="D5890" s="3">
        <f>B5890*Dashboard!$D$11*Dashboard!$D$10*SQRT(Dashboard!$D$12/365)</f>
        <v>77595.321804773965</v>
      </c>
      <c r="E5890" s="3">
        <f>IF(Dashboard!$I$3,C5890*Dashboard!$E$11*Dashboard!$E$10*SQRT(Dashboard!$D$12/365),0)</f>
        <v>-13624.609487102787</v>
      </c>
      <c r="F5890" s="3">
        <f>D5890+IF(Dashboard!$I$3,E5890,0)</f>
        <v>63970.712317671176</v>
      </c>
      <c r="G5890" s="3">
        <f>IF(Dashboard!$I$4, ('Lookups and Calculations'!$F$9) / (1 - 'Lookups and Calculations'!$F$10), 'Lookups and Calculations'!$F$9)</f>
        <v>1951878.888340465</v>
      </c>
      <c r="H5890" s="12">
        <f t="shared" si="182"/>
        <v>0</v>
      </c>
      <c r="I5890" s="12">
        <f t="shared" si="183"/>
        <v>0</v>
      </c>
      <c r="J5890" s="13">
        <f>(1 - Dashboard!$I$9) * H5890 * Dashboard!$I$8 * 'Lookups and Calculations'!$F$12</f>
        <v>0</v>
      </c>
      <c r="K5890" s="12">
        <f>(1 - Dashboard!$I$11) * I5890 * Dashboard!$I$10 * 'Lookups and Calculations'!$F$12</f>
        <v>0</v>
      </c>
      <c r="L5890" s="12">
        <f>(H5890 - I5890) * Dashboard!$I$13 * (Dashboard!$D$12 / 365) * 'Lookups and Calculations'!$F$12</f>
        <v>0</v>
      </c>
      <c r="M5890" s="3">
        <f>(G5890*2) * Dashboard!$I$13 * (Dashboard!$D$12 / 365) * 'Lookups and Calculations'!$F$12</f>
        <v>1602.0878730267946</v>
      </c>
      <c r="N5890" s="12">
        <f>H5890 * Dashboard!$I$14 * Dashboard!$I$15 * (Dashboard!$D$12 / 365) * 'Lookups and Calculations'!$F$12</f>
        <v>0</v>
      </c>
    </row>
    <row r="5891" spans="1:14" x14ac:dyDescent="0.35">
      <c r="A5891" s="2">
        <v>5890</v>
      </c>
      <c r="B5891" s="11">
        <v>0.23148530002853179</v>
      </c>
      <c r="C5891" s="11">
        <v>0.29710353893982649</v>
      </c>
      <c r="D5891" s="3">
        <f>B5891*Dashboard!$D$11*Dashboard!$D$10*SQRT(Dashboard!$D$12/365)</f>
        <v>57473.579228549635</v>
      </c>
      <c r="E5891" s="3">
        <f>IF(Dashboard!$I$3,C5891*Dashboard!$E$11*Dashboard!$E$10*SQRT(Dashboard!$D$12/365),0)</f>
        <v>147530.78301072199</v>
      </c>
      <c r="F5891" s="3">
        <f>D5891+IF(Dashboard!$I$3,E5891,0)</f>
        <v>205004.36223927164</v>
      </c>
      <c r="G5891" s="3">
        <f>IF(Dashboard!$I$4, ('Lookups and Calculations'!$F$9) / (1 - 'Lookups and Calculations'!$F$10), 'Lookups and Calculations'!$F$9)</f>
        <v>1951878.888340465</v>
      </c>
      <c r="H5891" s="12">
        <f t="shared" ref="H5891:H5954" si="184">MAX(0,F5891-G5891)</f>
        <v>0</v>
      </c>
      <c r="I5891" s="12">
        <f t="shared" ref="I5891:I5954" si="185">MAX(0,-F5891-G5891)</f>
        <v>0</v>
      </c>
      <c r="J5891" s="13">
        <f>(1 - Dashboard!$I$9) * H5891 * Dashboard!$I$8 * 'Lookups and Calculations'!$F$12</f>
        <v>0</v>
      </c>
      <c r="K5891" s="12">
        <f>(1 - Dashboard!$I$11) * I5891 * Dashboard!$I$10 * 'Lookups and Calculations'!$F$12</f>
        <v>0</v>
      </c>
      <c r="L5891" s="12">
        <f>(H5891 - I5891) * Dashboard!$I$13 * (Dashboard!$D$12 / 365) * 'Lookups and Calculations'!$F$12</f>
        <v>0</v>
      </c>
      <c r="M5891" s="3">
        <f>(G5891*2) * Dashboard!$I$13 * (Dashboard!$D$12 / 365) * 'Lookups and Calculations'!$F$12</f>
        <v>1602.0878730267946</v>
      </c>
      <c r="N5891" s="12">
        <f>H5891 * Dashboard!$I$14 * Dashboard!$I$15 * (Dashboard!$D$12 / 365) * 'Lookups and Calculations'!$F$12</f>
        <v>0</v>
      </c>
    </row>
    <row r="5892" spans="1:14" x14ac:dyDescent="0.35">
      <c r="A5892" s="2">
        <v>5891</v>
      </c>
      <c r="B5892" s="11">
        <v>-0.73761951657602887</v>
      </c>
      <c r="C5892" s="11">
        <v>-0.64644116461014489</v>
      </c>
      <c r="D5892" s="3">
        <f>B5892*Dashboard!$D$11*Dashboard!$D$10*SQRT(Dashboard!$D$12/365)</f>
        <v>-183137.476639906</v>
      </c>
      <c r="E5892" s="3">
        <f>IF(Dashboard!$I$3,C5892*Dashboard!$E$11*Dashboard!$E$10*SQRT(Dashboard!$D$12/365),0)</f>
        <v>-320999.10867979715</v>
      </c>
      <c r="F5892" s="3">
        <f>D5892+IF(Dashboard!$I$3,E5892,0)</f>
        <v>-504136.58531970315</v>
      </c>
      <c r="G5892" s="3">
        <f>IF(Dashboard!$I$4, ('Lookups and Calculations'!$F$9) / (1 - 'Lookups and Calculations'!$F$10), 'Lookups and Calculations'!$F$9)</f>
        <v>1951878.888340465</v>
      </c>
      <c r="H5892" s="12">
        <f t="shared" si="184"/>
        <v>0</v>
      </c>
      <c r="I5892" s="12">
        <f t="shared" si="185"/>
        <v>0</v>
      </c>
      <c r="J5892" s="13">
        <f>(1 - Dashboard!$I$9) * H5892 * Dashboard!$I$8 * 'Lookups and Calculations'!$F$12</f>
        <v>0</v>
      </c>
      <c r="K5892" s="12">
        <f>(1 - Dashboard!$I$11) * I5892 * Dashboard!$I$10 * 'Lookups and Calculations'!$F$12</f>
        <v>0</v>
      </c>
      <c r="L5892" s="12">
        <f>(H5892 - I5892) * Dashboard!$I$13 * (Dashboard!$D$12 / 365) * 'Lookups and Calculations'!$F$12</f>
        <v>0</v>
      </c>
      <c r="M5892" s="3">
        <f>(G5892*2) * Dashboard!$I$13 * (Dashboard!$D$12 / 365) * 'Lookups and Calculations'!$F$12</f>
        <v>1602.0878730267946</v>
      </c>
      <c r="N5892" s="12">
        <f>H5892 * Dashboard!$I$14 * Dashboard!$I$15 * (Dashboard!$D$12 / 365) * 'Lookups and Calculations'!$F$12</f>
        <v>0</v>
      </c>
    </row>
    <row r="5893" spans="1:14" x14ac:dyDescent="0.35">
      <c r="A5893" s="2">
        <v>5892</v>
      </c>
      <c r="B5893" s="11">
        <v>0.68286415934928502</v>
      </c>
      <c r="C5893" s="11">
        <v>1.8896377903576187</v>
      </c>
      <c r="D5893" s="3">
        <f>B5893*Dashboard!$D$11*Dashboard!$D$10*SQRT(Dashboard!$D$12/365)</f>
        <v>169542.71981789221</v>
      </c>
      <c r="E5893" s="3">
        <f>IF(Dashboard!$I$3,C5893*Dashboard!$E$11*Dashboard!$E$10*SQRT(Dashboard!$D$12/365),0)</f>
        <v>938325.21757531934</v>
      </c>
      <c r="F5893" s="3">
        <f>D5893+IF(Dashboard!$I$3,E5893,0)</f>
        <v>1107867.9373932115</v>
      </c>
      <c r="G5893" s="3">
        <f>IF(Dashboard!$I$4, ('Lookups and Calculations'!$F$9) / (1 - 'Lookups and Calculations'!$F$10), 'Lookups and Calculations'!$F$9)</f>
        <v>1951878.888340465</v>
      </c>
      <c r="H5893" s="12">
        <f t="shared" si="184"/>
        <v>0</v>
      </c>
      <c r="I5893" s="12">
        <f t="shared" si="185"/>
        <v>0</v>
      </c>
      <c r="J5893" s="13">
        <f>(1 - Dashboard!$I$9) * H5893 * Dashboard!$I$8 * 'Lookups and Calculations'!$F$12</f>
        <v>0</v>
      </c>
      <c r="K5893" s="12">
        <f>(1 - Dashboard!$I$11) * I5893 * Dashboard!$I$10 * 'Lookups and Calculations'!$F$12</f>
        <v>0</v>
      </c>
      <c r="L5893" s="12">
        <f>(H5893 - I5893) * Dashboard!$I$13 * (Dashboard!$D$12 / 365) * 'Lookups and Calculations'!$F$12</f>
        <v>0</v>
      </c>
      <c r="M5893" s="3">
        <f>(G5893*2) * Dashboard!$I$13 * (Dashboard!$D$12 / 365) * 'Lookups and Calculations'!$F$12</f>
        <v>1602.0878730267946</v>
      </c>
      <c r="N5893" s="12">
        <f>H5893 * Dashboard!$I$14 * Dashboard!$I$15 * (Dashboard!$D$12 / 365) * 'Lookups and Calculations'!$F$12</f>
        <v>0</v>
      </c>
    </row>
    <row r="5894" spans="1:14" x14ac:dyDescent="0.35">
      <c r="A5894" s="2">
        <v>5893</v>
      </c>
      <c r="B5894" s="11">
        <v>1.3256771591549796</v>
      </c>
      <c r="C5894" s="11">
        <v>-0.63731698396205594</v>
      </c>
      <c r="D5894" s="3">
        <f>B5894*Dashboard!$D$11*Dashboard!$D$10*SQRT(Dashboard!$D$12/365)</f>
        <v>329141.46699069592</v>
      </c>
      <c r="E5894" s="3">
        <f>IF(Dashboard!$I$3,C5894*Dashboard!$E$11*Dashboard!$E$10*SQRT(Dashboard!$D$12/365),0)</f>
        <v>-316468.37329997908</v>
      </c>
      <c r="F5894" s="3">
        <f>D5894+IF(Dashboard!$I$3,E5894,0)</f>
        <v>12673.093690716836</v>
      </c>
      <c r="G5894" s="3">
        <f>IF(Dashboard!$I$4, ('Lookups and Calculations'!$F$9) / (1 - 'Lookups and Calculations'!$F$10), 'Lookups and Calculations'!$F$9)</f>
        <v>1951878.888340465</v>
      </c>
      <c r="H5894" s="12">
        <f t="shared" si="184"/>
        <v>0</v>
      </c>
      <c r="I5894" s="12">
        <f t="shared" si="185"/>
        <v>0</v>
      </c>
      <c r="J5894" s="13">
        <f>(1 - Dashboard!$I$9) * H5894 * Dashboard!$I$8 * 'Lookups and Calculations'!$F$12</f>
        <v>0</v>
      </c>
      <c r="K5894" s="12">
        <f>(1 - Dashboard!$I$11) * I5894 * Dashboard!$I$10 * 'Lookups and Calculations'!$F$12</f>
        <v>0</v>
      </c>
      <c r="L5894" s="12">
        <f>(H5894 - I5894) * Dashboard!$I$13 * (Dashboard!$D$12 / 365) * 'Lookups and Calculations'!$F$12</f>
        <v>0</v>
      </c>
      <c r="M5894" s="3">
        <f>(G5894*2) * Dashboard!$I$13 * (Dashboard!$D$12 / 365) * 'Lookups and Calculations'!$F$12</f>
        <v>1602.0878730267946</v>
      </c>
      <c r="N5894" s="12">
        <f>H5894 * Dashboard!$I$14 * Dashboard!$I$15 * (Dashboard!$D$12 / 365) * 'Lookups and Calculations'!$F$12</f>
        <v>0</v>
      </c>
    </row>
    <row r="5895" spans="1:14" x14ac:dyDescent="0.35">
      <c r="A5895" s="2">
        <v>5894</v>
      </c>
      <c r="B5895" s="11">
        <v>1.2291655109891486</v>
      </c>
      <c r="C5895" s="11">
        <v>-0.34010997736932397</v>
      </c>
      <c r="D5895" s="3">
        <f>B5895*Dashboard!$D$11*Dashboard!$D$10*SQRT(Dashboard!$D$12/365)</f>
        <v>305179.38448846742</v>
      </c>
      <c r="E5895" s="3">
        <f>IF(Dashboard!$I$3,C5895*Dashboard!$E$11*Dashboard!$E$10*SQRT(Dashboard!$D$12/365),0)</f>
        <v>-168886.21202596239</v>
      </c>
      <c r="F5895" s="3">
        <f>D5895+IF(Dashboard!$I$3,E5895,0)</f>
        <v>136293.17246250503</v>
      </c>
      <c r="G5895" s="3">
        <f>IF(Dashboard!$I$4, ('Lookups and Calculations'!$F$9) / (1 - 'Lookups and Calculations'!$F$10), 'Lookups and Calculations'!$F$9)</f>
        <v>1951878.888340465</v>
      </c>
      <c r="H5895" s="12">
        <f t="shared" si="184"/>
        <v>0</v>
      </c>
      <c r="I5895" s="12">
        <f t="shared" si="185"/>
        <v>0</v>
      </c>
      <c r="J5895" s="13">
        <f>(1 - Dashboard!$I$9) * H5895 * Dashboard!$I$8 * 'Lookups and Calculations'!$F$12</f>
        <v>0</v>
      </c>
      <c r="K5895" s="12">
        <f>(1 - Dashboard!$I$11) * I5895 * Dashboard!$I$10 * 'Lookups and Calculations'!$F$12</f>
        <v>0</v>
      </c>
      <c r="L5895" s="12">
        <f>(H5895 - I5895) * Dashboard!$I$13 * (Dashboard!$D$12 / 365) * 'Lookups and Calculations'!$F$12</f>
        <v>0</v>
      </c>
      <c r="M5895" s="3">
        <f>(G5895*2) * Dashboard!$I$13 * (Dashboard!$D$12 / 365) * 'Lookups and Calculations'!$F$12</f>
        <v>1602.0878730267946</v>
      </c>
      <c r="N5895" s="12">
        <f>H5895 * Dashboard!$I$14 * Dashboard!$I$15 * (Dashboard!$D$12 / 365) * 'Lookups and Calculations'!$F$12</f>
        <v>0</v>
      </c>
    </row>
    <row r="5896" spans="1:14" x14ac:dyDescent="0.35">
      <c r="A5896" s="2">
        <v>5895</v>
      </c>
      <c r="B5896" s="11">
        <v>9.8451530297556669E-2</v>
      </c>
      <c r="C5896" s="11">
        <v>-1.0142575957737006</v>
      </c>
      <c r="D5896" s="3">
        <f>B5896*Dashboard!$D$11*Dashboard!$D$10*SQRT(Dashboard!$D$12/365)</f>
        <v>24443.719864851701</v>
      </c>
      <c r="E5896" s="3">
        <f>IF(Dashboard!$I$3,C5896*Dashboard!$E$11*Dashboard!$E$10*SQRT(Dashboard!$D$12/365),0)</f>
        <v>-503643.3352931969</v>
      </c>
      <c r="F5896" s="3">
        <f>D5896+IF(Dashboard!$I$3,E5896,0)</f>
        <v>-479199.61542834522</v>
      </c>
      <c r="G5896" s="3">
        <f>IF(Dashboard!$I$4, ('Lookups and Calculations'!$F$9) / (1 - 'Lookups and Calculations'!$F$10), 'Lookups and Calculations'!$F$9)</f>
        <v>1951878.888340465</v>
      </c>
      <c r="H5896" s="12">
        <f t="shared" si="184"/>
        <v>0</v>
      </c>
      <c r="I5896" s="12">
        <f t="shared" si="185"/>
        <v>0</v>
      </c>
      <c r="J5896" s="13">
        <f>(1 - Dashboard!$I$9) * H5896 * Dashboard!$I$8 * 'Lookups and Calculations'!$F$12</f>
        <v>0</v>
      </c>
      <c r="K5896" s="12">
        <f>(1 - Dashboard!$I$11) * I5896 * Dashboard!$I$10 * 'Lookups and Calculations'!$F$12</f>
        <v>0</v>
      </c>
      <c r="L5896" s="12">
        <f>(H5896 - I5896) * Dashboard!$I$13 * (Dashboard!$D$12 / 365) * 'Lookups and Calculations'!$F$12</f>
        <v>0</v>
      </c>
      <c r="M5896" s="3">
        <f>(G5896*2) * Dashboard!$I$13 * (Dashboard!$D$12 / 365) * 'Lookups and Calculations'!$F$12</f>
        <v>1602.0878730267946</v>
      </c>
      <c r="N5896" s="12">
        <f>H5896 * Dashboard!$I$14 * Dashboard!$I$15 * (Dashboard!$D$12 / 365) * 'Lookups and Calculations'!$F$12</f>
        <v>0</v>
      </c>
    </row>
    <row r="5897" spans="1:14" x14ac:dyDescent="0.35">
      <c r="A5897" s="2">
        <v>5896</v>
      </c>
      <c r="B5897" s="11">
        <v>-1.3064917335159025</v>
      </c>
      <c r="C5897" s="11">
        <v>-0.39542443565310326</v>
      </c>
      <c r="D5897" s="3">
        <f>B5897*Dashboard!$D$11*Dashboard!$D$10*SQRT(Dashboard!$D$12/365)</f>
        <v>-324378.07562042295</v>
      </c>
      <c r="E5897" s="3">
        <f>IF(Dashboard!$I$3,C5897*Dashboard!$E$11*Dashboard!$E$10*SQRT(Dashboard!$D$12/365),0)</f>
        <v>-196353.35486626584</v>
      </c>
      <c r="F5897" s="3">
        <f>D5897+IF(Dashboard!$I$3,E5897,0)</f>
        <v>-520731.4304866888</v>
      </c>
      <c r="G5897" s="3">
        <f>IF(Dashboard!$I$4, ('Lookups and Calculations'!$F$9) / (1 - 'Lookups and Calculations'!$F$10), 'Lookups and Calculations'!$F$9)</f>
        <v>1951878.888340465</v>
      </c>
      <c r="H5897" s="12">
        <f t="shared" si="184"/>
        <v>0</v>
      </c>
      <c r="I5897" s="12">
        <f t="shared" si="185"/>
        <v>0</v>
      </c>
      <c r="J5897" s="13">
        <f>(1 - Dashboard!$I$9) * H5897 * Dashboard!$I$8 * 'Lookups and Calculations'!$F$12</f>
        <v>0</v>
      </c>
      <c r="K5897" s="12">
        <f>(1 - Dashboard!$I$11) * I5897 * Dashboard!$I$10 * 'Lookups and Calculations'!$F$12</f>
        <v>0</v>
      </c>
      <c r="L5897" s="12">
        <f>(H5897 - I5897) * Dashboard!$I$13 * (Dashboard!$D$12 / 365) * 'Lookups and Calculations'!$F$12</f>
        <v>0</v>
      </c>
      <c r="M5897" s="3">
        <f>(G5897*2) * Dashboard!$I$13 * (Dashboard!$D$12 / 365) * 'Lookups and Calculations'!$F$12</f>
        <v>1602.0878730267946</v>
      </c>
      <c r="N5897" s="12">
        <f>H5897 * Dashboard!$I$14 * Dashboard!$I$15 * (Dashboard!$D$12 / 365) * 'Lookups and Calculations'!$F$12</f>
        <v>0</v>
      </c>
    </row>
    <row r="5898" spans="1:14" x14ac:dyDescent="0.35">
      <c r="A5898" s="2">
        <v>5897</v>
      </c>
      <c r="B5898" s="11">
        <v>-1.5049609637263264</v>
      </c>
      <c r="C5898" s="11">
        <v>-0.17865463154258585</v>
      </c>
      <c r="D5898" s="3">
        <f>B5898*Dashboard!$D$11*Dashboard!$D$10*SQRT(Dashboard!$D$12/365)</f>
        <v>-373654.36670898064</v>
      </c>
      <c r="E5898" s="3">
        <f>IF(Dashboard!$I$3,C5898*Dashboard!$E$11*Dashboard!$E$10*SQRT(Dashboard!$D$12/365),0)</f>
        <v>-88713.375054438249</v>
      </c>
      <c r="F5898" s="3">
        <f>D5898+IF(Dashboard!$I$3,E5898,0)</f>
        <v>-462367.74176341889</v>
      </c>
      <c r="G5898" s="3">
        <f>IF(Dashboard!$I$4, ('Lookups and Calculations'!$F$9) / (1 - 'Lookups and Calculations'!$F$10), 'Lookups and Calculations'!$F$9)</f>
        <v>1951878.888340465</v>
      </c>
      <c r="H5898" s="12">
        <f t="shared" si="184"/>
        <v>0</v>
      </c>
      <c r="I5898" s="12">
        <f t="shared" si="185"/>
        <v>0</v>
      </c>
      <c r="J5898" s="13">
        <f>(1 - Dashboard!$I$9) * H5898 * Dashboard!$I$8 * 'Lookups and Calculations'!$F$12</f>
        <v>0</v>
      </c>
      <c r="K5898" s="12">
        <f>(1 - Dashboard!$I$11) * I5898 * Dashboard!$I$10 * 'Lookups and Calculations'!$F$12</f>
        <v>0</v>
      </c>
      <c r="L5898" s="12">
        <f>(H5898 - I5898) * Dashboard!$I$13 * (Dashboard!$D$12 / 365) * 'Lookups and Calculations'!$F$12</f>
        <v>0</v>
      </c>
      <c r="M5898" s="3">
        <f>(G5898*2) * Dashboard!$I$13 * (Dashboard!$D$12 / 365) * 'Lookups and Calculations'!$F$12</f>
        <v>1602.0878730267946</v>
      </c>
      <c r="N5898" s="12">
        <f>H5898 * Dashboard!$I$14 * Dashboard!$I$15 * (Dashboard!$D$12 / 365) * 'Lookups and Calculations'!$F$12</f>
        <v>0</v>
      </c>
    </row>
    <row r="5899" spans="1:14" x14ac:dyDescent="0.35">
      <c r="A5899" s="2">
        <v>5898</v>
      </c>
      <c r="B5899" s="11">
        <v>1.7490654423172987</v>
      </c>
      <c r="C5899" s="11">
        <v>1.6108100655465101</v>
      </c>
      <c r="D5899" s="3">
        <f>B5899*Dashboard!$D$11*Dashboard!$D$10*SQRT(Dashboard!$D$12/365)</f>
        <v>434261.05788381048</v>
      </c>
      <c r="E5899" s="3">
        <f>IF(Dashboard!$I$3,C5899*Dashboard!$E$11*Dashboard!$E$10*SQRT(Dashboard!$D$12/365),0)</f>
        <v>799869.53739975486</v>
      </c>
      <c r="F5899" s="3">
        <f>D5899+IF(Dashboard!$I$3,E5899,0)</f>
        <v>1234130.5952835653</v>
      </c>
      <c r="G5899" s="3">
        <f>IF(Dashboard!$I$4, ('Lookups and Calculations'!$F$9) / (1 - 'Lookups and Calculations'!$F$10), 'Lookups and Calculations'!$F$9)</f>
        <v>1951878.888340465</v>
      </c>
      <c r="H5899" s="12">
        <f t="shared" si="184"/>
        <v>0</v>
      </c>
      <c r="I5899" s="12">
        <f t="shared" si="185"/>
        <v>0</v>
      </c>
      <c r="J5899" s="13">
        <f>(1 - Dashboard!$I$9) * H5899 * Dashboard!$I$8 * 'Lookups and Calculations'!$F$12</f>
        <v>0</v>
      </c>
      <c r="K5899" s="12">
        <f>(1 - Dashboard!$I$11) * I5899 * Dashboard!$I$10 * 'Lookups and Calculations'!$F$12</f>
        <v>0</v>
      </c>
      <c r="L5899" s="12">
        <f>(H5899 - I5899) * Dashboard!$I$13 * (Dashboard!$D$12 / 365) * 'Lookups and Calculations'!$F$12</f>
        <v>0</v>
      </c>
      <c r="M5899" s="3">
        <f>(G5899*2) * Dashboard!$I$13 * (Dashboard!$D$12 / 365) * 'Lookups and Calculations'!$F$12</f>
        <v>1602.0878730267946</v>
      </c>
      <c r="N5899" s="12">
        <f>H5899 * Dashboard!$I$14 * Dashboard!$I$15 * (Dashboard!$D$12 / 365) * 'Lookups and Calculations'!$F$12</f>
        <v>0</v>
      </c>
    </row>
    <row r="5900" spans="1:14" x14ac:dyDescent="0.35">
      <c r="A5900" s="2">
        <v>5899</v>
      </c>
      <c r="B5900" s="11">
        <v>1.5374825258986731</v>
      </c>
      <c r="C5900" s="11">
        <v>-1.6694816546391231</v>
      </c>
      <c r="D5900" s="3">
        <f>B5900*Dashboard!$D$11*Dashboard!$D$10*SQRT(Dashboard!$D$12/365)</f>
        <v>381728.87761709531</v>
      </c>
      <c r="E5900" s="3">
        <f>IF(Dashboard!$I$3,C5900*Dashboard!$E$11*Dashboard!$E$10*SQRT(Dashboard!$D$12/365),0)</f>
        <v>-829003.70897577796</v>
      </c>
      <c r="F5900" s="3">
        <f>D5900+IF(Dashboard!$I$3,E5900,0)</f>
        <v>-447274.83135868266</v>
      </c>
      <c r="G5900" s="3">
        <f>IF(Dashboard!$I$4, ('Lookups and Calculations'!$F$9) / (1 - 'Lookups and Calculations'!$F$10), 'Lookups and Calculations'!$F$9)</f>
        <v>1951878.888340465</v>
      </c>
      <c r="H5900" s="12">
        <f t="shared" si="184"/>
        <v>0</v>
      </c>
      <c r="I5900" s="12">
        <f t="shared" si="185"/>
        <v>0</v>
      </c>
      <c r="J5900" s="13">
        <f>(1 - Dashboard!$I$9) * H5900 * Dashboard!$I$8 * 'Lookups and Calculations'!$F$12</f>
        <v>0</v>
      </c>
      <c r="K5900" s="12">
        <f>(1 - Dashboard!$I$11) * I5900 * Dashboard!$I$10 * 'Lookups and Calculations'!$F$12</f>
        <v>0</v>
      </c>
      <c r="L5900" s="12">
        <f>(H5900 - I5900) * Dashboard!$I$13 * (Dashboard!$D$12 / 365) * 'Lookups and Calculations'!$F$12</f>
        <v>0</v>
      </c>
      <c r="M5900" s="3">
        <f>(G5900*2) * Dashboard!$I$13 * (Dashboard!$D$12 / 365) * 'Lookups and Calculations'!$F$12</f>
        <v>1602.0878730267946</v>
      </c>
      <c r="N5900" s="12">
        <f>H5900 * Dashboard!$I$14 * Dashboard!$I$15 * (Dashboard!$D$12 / 365) * 'Lookups and Calculations'!$F$12</f>
        <v>0</v>
      </c>
    </row>
    <row r="5901" spans="1:14" x14ac:dyDescent="0.35">
      <c r="A5901" s="2">
        <v>5900</v>
      </c>
      <c r="B5901" s="11">
        <v>0.3953638528516446</v>
      </c>
      <c r="C5901" s="11">
        <v>-8.1267397220447943E-2</v>
      </c>
      <c r="D5901" s="3">
        <f>B5901*Dashboard!$D$11*Dashboard!$D$10*SQRT(Dashboard!$D$12/365)</f>
        <v>98161.635828162354</v>
      </c>
      <c r="E5901" s="3">
        <f>IF(Dashboard!$I$3,C5901*Dashboard!$E$11*Dashboard!$E$10*SQRT(Dashboard!$D$12/365),0)</f>
        <v>-40354.42589461826</v>
      </c>
      <c r="F5901" s="3">
        <f>D5901+IF(Dashboard!$I$3,E5901,0)</f>
        <v>57807.209933544094</v>
      </c>
      <c r="G5901" s="3">
        <f>IF(Dashboard!$I$4, ('Lookups and Calculations'!$F$9) / (1 - 'Lookups and Calculations'!$F$10), 'Lookups and Calculations'!$F$9)</f>
        <v>1951878.888340465</v>
      </c>
      <c r="H5901" s="12">
        <f t="shared" si="184"/>
        <v>0</v>
      </c>
      <c r="I5901" s="12">
        <f t="shared" si="185"/>
        <v>0</v>
      </c>
      <c r="J5901" s="13">
        <f>(1 - Dashboard!$I$9) * H5901 * Dashboard!$I$8 * 'Lookups and Calculations'!$F$12</f>
        <v>0</v>
      </c>
      <c r="K5901" s="12">
        <f>(1 - Dashboard!$I$11) * I5901 * Dashboard!$I$10 * 'Lookups and Calculations'!$F$12</f>
        <v>0</v>
      </c>
      <c r="L5901" s="12">
        <f>(H5901 - I5901) * Dashboard!$I$13 * (Dashboard!$D$12 / 365) * 'Lookups and Calculations'!$F$12</f>
        <v>0</v>
      </c>
      <c r="M5901" s="3">
        <f>(G5901*2) * Dashboard!$I$13 * (Dashboard!$D$12 / 365) * 'Lookups and Calculations'!$F$12</f>
        <v>1602.0878730267946</v>
      </c>
      <c r="N5901" s="12">
        <f>H5901 * Dashboard!$I$14 * Dashboard!$I$15 * (Dashboard!$D$12 / 365) * 'Lookups and Calculations'!$F$12</f>
        <v>0</v>
      </c>
    </row>
    <row r="5902" spans="1:14" x14ac:dyDescent="0.35">
      <c r="A5902" s="2">
        <v>5901</v>
      </c>
      <c r="B5902" s="11">
        <v>0.89980188001867245</v>
      </c>
      <c r="C5902" s="11">
        <v>-0.41618979352883856</v>
      </c>
      <c r="D5902" s="3">
        <f>B5902*Dashboard!$D$11*Dashboard!$D$10*SQRT(Dashboard!$D$12/365)</f>
        <v>223404.40034368041</v>
      </c>
      <c r="E5902" s="3">
        <f>IF(Dashboard!$I$3,C5902*Dashboard!$E$11*Dashboard!$E$10*SQRT(Dashboard!$D$12/365),0)</f>
        <v>-206664.67434040233</v>
      </c>
      <c r="F5902" s="3">
        <f>D5902+IF(Dashboard!$I$3,E5902,0)</f>
        <v>16739.726003278076</v>
      </c>
      <c r="G5902" s="3">
        <f>IF(Dashboard!$I$4, ('Lookups and Calculations'!$F$9) / (1 - 'Lookups and Calculations'!$F$10), 'Lookups and Calculations'!$F$9)</f>
        <v>1951878.888340465</v>
      </c>
      <c r="H5902" s="12">
        <f t="shared" si="184"/>
        <v>0</v>
      </c>
      <c r="I5902" s="12">
        <f t="shared" si="185"/>
        <v>0</v>
      </c>
      <c r="J5902" s="13">
        <f>(1 - Dashboard!$I$9) * H5902 * Dashboard!$I$8 * 'Lookups and Calculations'!$F$12</f>
        <v>0</v>
      </c>
      <c r="K5902" s="12">
        <f>(1 - Dashboard!$I$11) * I5902 * Dashboard!$I$10 * 'Lookups and Calculations'!$F$12</f>
        <v>0</v>
      </c>
      <c r="L5902" s="12">
        <f>(H5902 - I5902) * Dashboard!$I$13 * (Dashboard!$D$12 / 365) * 'Lookups and Calculations'!$F$12</f>
        <v>0</v>
      </c>
      <c r="M5902" s="3">
        <f>(G5902*2) * Dashboard!$I$13 * (Dashboard!$D$12 / 365) * 'Lookups and Calculations'!$F$12</f>
        <v>1602.0878730267946</v>
      </c>
      <c r="N5902" s="12">
        <f>H5902 * Dashboard!$I$14 * Dashboard!$I$15 * (Dashboard!$D$12 / 365) * 'Lookups and Calculations'!$F$12</f>
        <v>0</v>
      </c>
    </row>
    <row r="5903" spans="1:14" x14ac:dyDescent="0.35">
      <c r="A5903" s="2">
        <v>5902</v>
      </c>
      <c r="B5903" s="11">
        <v>-0.65823808537243822</v>
      </c>
      <c r="C5903" s="11">
        <v>-2.85423452048633E-2</v>
      </c>
      <c r="D5903" s="3">
        <f>B5903*Dashboard!$D$11*Dashboard!$D$10*SQRT(Dashboard!$D$12/365)</f>
        <v>-163428.51466697341</v>
      </c>
      <c r="E5903" s="3">
        <f>IF(Dashboard!$I$3,C5903*Dashboard!$E$11*Dashboard!$E$10*SQRT(Dashboard!$D$12/365),0)</f>
        <v>-14173.087779639856</v>
      </c>
      <c r="F5903" s="3">
        <f>D5903+IF(Dashboard!$I$3,E5903,0)</f>
        <v>-177601.60244661325</v>
      </c>
      <c r="G5903" s="3">
        <f>IF(Dashboard!$I$4, ('Lookups and Calculations'!$F$9) / (1 - 'Lookups and Calculations'!$F$10), 'Lookups and Calculations'!$F$9)</f>
        <v>1951878.888340465</v>
      </c>
      <c r="H5903" s="12">
        <f t="shared" si="184"/>
        <v>0</v>
      </c>
      <c r="I5903" s="12">
        <f t="shared" si="185"/>
        <v>0</v>
      </c>
      <c r="J5903" s="13">
        <f>(1 - Dashboard!$I$9) * H5903 * Dashboard!$I$8 * 'Lookups and Calculations'!$F$12</f>
        <v>0</v>
      </c>
      <c r="K5903" s="12">
        <f>(1 - Dashboard!$I$11) * I5903 * Dashboard!$I$10 * 'Lookups and Calculations'!$F$12</f>
        <v>0</v>
      </c>
      <c r="L5903" s="12">
        <f>(H5903 - I5903) * Dashboard!$I$13 * (Dashboard!$D$12 / 365) * 'Lookups and Calculations'!$F$12</f>
        <v>0</v>
      </c>
      <c r="M5903" s="3">
        <f>(G5903*2) * Dashboard!$I$13 * (Dashboard!$D$12 / 365) * 'Lookups and Calculations'!$F$12</f>
        <v>1602.0878730267946</v>
      </c>
      <c r="N5903" s="12">
        <f>H5903 * Dashboard!$I$14 * Dashboard!$I$15 * (Dashboard!$D$12 / 365) * 'Lookups and Calculations'!$F$12</f>
        <v>0</v>
      </c>
    </row>
    <row r="5904" spans="1:14" x14ac:dyDescent="0.35">
      <c r="A5904" s="2">
        <v>5903</v>
      </c>
      <c r="B5904" s="11">
        <v>6.664628987561344E-2</v>
      </c>
      <c r="C5904" s="11">
        <v>-1.1005464936740414</v>
      </c>
      <c r="D5904" s="3">
        <f>B5904*Dashboard!$D$11*Dashboard!$D$10*SQRT(Dashboard!$D$12/365)</f>
        <v>16547.058586367417</v>
      </c>
      <c r="E5904" s="3">
        <f>IF(Dashboard!$I$3,C5904*Dashboard!$E$11*Dashboard!$E$10*SQRT(Dashboard!$D$12/365),0)</f>
        <v>-546491.25530719524</v>
      </c>
      <c r="F5904" s="3">
        <f>D5904+IF(Dashboard!$I$3,E5904,0)</f>
        <v>-529944.19672082784</v>
      </c>
      <c r="G5904" s="3">
        <f>IF(Dashboard!$I$4, ('Lookups and Calculations'!$F$9) / (1 - 'Lookups and Calculations'!$F$10), 'Lookups and Calculations'!$F$9)</f>
        <v>1951878.888340465</v>
      </c>
      <c r="H5904" s="12">
        <f t="shared" si="184"/>
        <v>0</v>
      </c>
      <c r="I5904" s="12">
        <f t="shared" si="185"/>
        <v>0</v>
      </c>
      <c r="J5904" s="13">
        <f>(1 - Dashboard!$I$9) * H5904 * Dashboard!$I$8 * 'Lookups and Calculations'!$F$12</f>
        <v>0</v>
      </c>
      <c r="K5904" s="12">
        <f>(1 - Dashboard!$I$11) * I5904 * Dashboard!$I$10 * 'Lookups and Calculations'!$F$12</f>
        <v>0</v>
      </c>
      <c r="L5904" s="12">
        <f>(H5904 - I5904) * Dashboard!$I$13 * (Dashboard!$D$12 / 365) * 'Lookups and Calculations'!$F$12</f>
        <v>0</v>
      </c>
      <c r="M5904" s="3">
        <f>(G5904*2) * Dashboard!$I$13 * (Dashboard!$D$12 / 365) * 'Lookups and Calculations'!$F$12</f>
        <v>1602.0878730267946</v>
      </c>
      <c r="N5904" s="12">
        <f>H5904 * Dashboard!$I$14 * Dashboard!$I$15 * (Dashboard!$D$12 / 365) * 'Lookups and Calculations'!$F$12</f>
        <v>0</v>
      </c>
    </row>
    <row r="5905" spans="1:14" x14ac:dyDescent="0.35">
      <c r="A5905" s="2">
        <v>5904</v>
      </c>
      <c r="B5905" s="11">
        <v>-0.4465696423207291</v>
      </c>
      <c r="C5905" s="11">
        <v>-1.1169422634136814</v>
      </c>
      <c r="D5905" s="3">
        <f>B5905*Dashboard!$D$11*Dashboard!$D$10*SQRT(Dashboard!$D$12/365)</f>
        <v>-110875.09969670659</v>
      </c>
      <c r="E5905" s="3">
        <f>IF(Dashboard!$I$3,C5905*Dashboard!$E$11*Dashboard!$E$10*SQRT(Dashboard!$D$12/365),0)</f>
        <v>-554632.79665801197</v>
      </c>
      <c r="F5905" s="3">
        <f>D5905+IF(Dashboard!$I$3,E5905,0)</f>
        <v>-665507.8963547186</v>
      </c>
      <c r="G5905" s="3">
        <f>IF(Dashboard!$I$4, ('Lookups and Calculations'!$F$9) / (1 - 'Lookups and Calculations'!$F$10), 'Lookups and Calculations'!$F$9)</f>
        <v>1951878.888340465</v>
      </c>
      <c r="H5905" s="12">
        <f t="shared" si="184"/>
        <v>0</v>
      </c>
      <c r="I5905" s="12">
        <f t="shared" si="185"/>
        <v>0</v>
      </c>
      <c r="J5905" s="13">
        <f>(1 - Dashboard!$I$9) * H5905 * Dashboard!$I$8 * 'Lookups and Calculations'!$F$12</f>
        <v>0</v>
      </c>
      <c r="K5905" s="12">
        <f>(1 - Dashboard!$I$11) * I5905 * Dashboard!$I$10 * 'Lookups and Calculations'!$F$12</f>
        <v>0</v>
      </c>
      <c r="L5905" s="12">
        <f>(H5905 - I5905) * Dashboard!$I$13 * (Dashboard!$D$12 / 365) * 'Lookups and Calculations'!$F$12</f>
        <v>0</v>
      </c>
      <c r="M5905" s="3">
        <f>(G5905*2) * Dashboard!$I$13 * (Dashboard!$D$12 / 365) * 'Lookups and Calculations'!$F$12</f>
        <v>1602.0878730267946</v>
      </c>
      <c r="N5905" s="12">
        <f>H5905 * Dashboard!$I$14 * Dashboard!$I$15 * (Dashboard!$D$12 / 365) * 'Lookups and Calculations'!$F$12</f>
        <v>0</v>
      </c>
    </row>
    <row r="5906" spans="1:14" x14ac:dyDescent="0.35">
      <c r="A5906" s="2">
        <v>5905</v>
      </c>
      <c r="B5906" s="11">
        <v>-0.62923650090895755</v>
      </c>
      <c r="C5906" s="11">
        <v>-0.96679974555826886</v>
      </c>
      <c r="D5906" s="3">
        <f>B5906*Dashboard!$D$11*Dashboard!$D$10*SQRT(Dashboard!$D$12/365)</f>
        <v>-156227.95004274073</v>
      </c>
      <c r="E5906" s="3">
        <f>IF(Dashboard!$I$3,C5906*Dashboard!$E$11*Dashboard!$E$10*SQRT(Dashboard!$D$12/365),0)</f>
        <v>-480077.49751397659</v>
      </c>
      <c r="F5906" s="3">
        <f>D5906+IF(Dashboard!$I$3,E5906,0)</f>
        <v>-636305.44755671732</v>
      </c>
      <c r="G5906" s="3">
        <f>IF(Dashboard!$I$4, ('Lookups and Calculations'!$F$9) / (1 - 'Lookups and Calculations'!$F$10), 'Lookups and Calculations'!$F$9)</f>
        <v>1951878.888340465</v>
      </c>
      <c r="H5906" s="12">
        <f t="shared" si="184"/>
        <v>0</v>
      </c>
      <c r="I5906" s="12">
        <f t="shared" si="185"/>
        <v>0</v>
      </c>
      <c r="J5906" s="13">
        <f>(1 - Dashboard!$I$9) * H5906 * Dashboard!$I$8 * 'Lookups and Calculations'!$F$12</f>
        <v>0</v>
      </c>
      <c r="K5906" s="12">
        <f>(1 - Dashboard!$I$11) * I5906 * Dashboard!$I$10 * 'Lookups and Calculations'!$F$12</f>
        <v>0</v>
      </c>
      <c r="L5906" s="12">
        <f>(H5906 - I5906) * Dashboard!$I$13 * (Dashboard!$D$12 / 365) * 'Lookups and Calculations'!$F$12</f>
        <v>0</v>
      </c>
      <c r="M5906" s="3">
        <f>(G5906*2) * Dashboard!$I$13 * (Dashboard!$D$12 / 365) * 'Lookups and Calculations'!$F$12</f>
        <v>1602.0878730267946</v>
      </c>
      <c r="N5906" s="12">
        <f>H5906 * Dashboard!$I$14 * Dashboard!$I$15 * (Dashboard!$D$12 / 365) * 'Lookups and Calculations'!$F$12</f>
        <v>0</v>
      </c>
    </row>
    <row r="5907" spans="1:14" x14ac:dyDescent="0.35">
      <c r="A5907" s="2">
        <v>5906</v>
      </c>
      <c r="B5907" s="11">
        <v>0.66721884769301176</v>
      </c>
      <c r="C5907" s="11">
        <v>0.20186461726070343</v>
      </c>
      <c r="D5907" s="3">
        <f>B5907*Dashboard!$D$11*Dashboard!$D$10*SQRT(Dashboard!$D$12/365)</f>
        <v>165658.2742011669</v>
      </c>
      <c r="E5907" s="3">
        <f>IF(Dashboard!$I$3,C5907*Dashboard!$E$11*Dashboard!$E$10*SQRT(Dashboard!$D$12/365),0)</f>
        <v>100238.60756725284</v>
      </c>
      <c r="F5907" s="3">
        <f>D5907+IF(Dashboard!$I$3,E5907,0)</f>
        <v>265896.88176841976</v>
      </c>
      <c r="G5907" s="3">
        <f>IF(Dashboard!$I$4, ('Lookups and Calculations'!$F$9) / (1 - 'Lookups and Calculations'!$F$10), 'Lookups and Calculations'!$F$9)</f>
        <v>1951878.888340465</v>
      </c>
      <c r="H5907" s="12">
        <f t="shared" si="184"/>
        <v>0</v>
      </c>
      <c r="I5907" s="12">
        <f t="shared" si="185"/>
        <v>0</v>
      </c>
      <c r="J5907" s="13">
        <f>(1 - Dashboard!$I$9) * H5907 * Dashboard!$I$8 * 'Lookups and Calculations'!$F$12</f>
        <v>0</v>
      </c>
      <c r="K5907" s="12">
        <f>(1 - Dashboard!$I$11) * I5907 * Dashboard!$I$10 * 'Lookups and Calculations'!$F$12</f>
        <v>0</v>
      </c>
      <c r="L5907" s="12">
        <f>(H5907 - I5907) * Dashboard!$I$13 * (Dashboard!$D$12 / 365) * 'Lookups and Calculations'!$F$12</f>
        <v>0</v>
      </c>
      <c r="M5907" s="3">
        <f>(G5907*2) * Dashboard!$I$13 * (Dashboard!$D$12 / 365) * 'Lookups and Calculations'!$F$12</f>
        <v>1602.0878730267946</v>
      </c>
      <c r="N5907" s="12">
        <f>H5907 * Dashboard!$I$14 * Dashboard!$I$15 * (Dashboard!$D$12 / 365) * 'Lookups and Calculations'!$F$12</f>
        <v>0</v>
      </c>
    </row>
    <row r="5908" spans="1:14" x14ac:dyDescent="0.35">
      <c r="A5908" s="2">
        <v>5907</v>
      </c>
      <c r="B5908" s="11">
        <v>-1.6859405726988967</v>
      </c>
      <c r="C5908" s="11">
        <v>0.51627876774166359</v>
      </c>
      <c r="D5908" s="3">
        <f>B5908*Dashboard!$D$11*Dashboard!$D$10*SQRT(Dashboard!$D$12/365)</f>
        <v>-418588.30373977666</v>
      </c>
      <c r="E5908" s="3">
        <f>IF(Dashboard!$I$3,C5908*Dashboard!$E$11*Dashboard!$E$10*SQRT(Dashboard!$D$12/365),0)</f>
        <v>256365.20900602502</v>
      </c>
      <c r="F5908" s="3">
        <f>D5908+IF(Dashboard!$I$3,E5908,0)</f>
        <v>-162223.09473375164</v>
      </c>
      <c r="G5908" s="3">
        <f>IF(Dashboard!$I$4, ('Lookups and Calculations'!$F$9) / (1 - 'Lookups and Calculations'!$F$10), 'Lookups and Calculations'!$F$9)</f>
        <v>1951878.888340465</v>
      </c>
      <c r="H5908" s="12">
        <f t="shared" si="184"/>
        <v>0</v>
      </c>
      <c r="I5908" s="12">
        <f t="shared" si="185"/>
        <v>0</v>
      </c>
      <c r="J5908" s="13">
        <f>(1 - Dashboard!$I$9) * H5908 * Dashboard!$I$8 * 'Lookups and Calculations'!$F$12</f>
        <v>0</v>
      </c>
      <c r="K5908" s="12">
        <f>(1 - Dashboard!$I$11) * I5908 * Dashboard!$I$10 * 'Lookups and Calculations'!$F$12</f>
        <v>0</v>
      </c>
      <c r="L5908" s="12">
        <f>(H5908 - I5908) * Dashboard!$I$13 * (Dashboard!$D$12 / 365) * 'Lookups and Calculations'!$F$12</f>
        <v>0</v>
      </c>
      <c r="M5908" s="3">
        <f>(G5908*2) * Dashboard!$I$13 * (Dashboard!$D$12 / 365) * 'Lookups and Calculations'!$F$12</f>
        <v>1602.0878730267946</v>
      </c>
      <c r="N5908" s="12">
        <f>H5908 * Dashboard!$I$14 * Dashboard!$I$15 * (Dashboard!$D$12 / 365) * 'Lookups and Calculations'!$F$12</f>
        <v>0</v>
      </c>
    </row>
    <row r="5909" spans="1:14" x14ac:dyDescent="0.35">
      <c r="A5909" s="2">
        <v>5908</v>
      </c>
      <c r="B5909" s="11">
        <v>0.78521725960899469</v>
      </c>
      <c r="C5909" s="11">
        <v>0.99420181193850032</v>
      </c>
      <c r="D5909" s="3">
        <f>B5909*Dashboard!$D$11*Dashboard!$D$10*SQRT(Dashboard!$D$12/365)</f>
        <v>194955.12836538549</v>
      </c>
      <c r="E5909" s="3">
        <f>IF(Dashboard!$I$3,C5909*Dashboard!$E$11*Dashboard!$E$10*SQRT(Dashboard!$D$12/365),0)</f>
        <v>493684.36441166821</v>
      </c>
      <c r="F5909" s="3">
        <f>D5909+IF(Dashboard!$I$3,E5909,0)</f>
        <v>688639.49277705373</v>
      </c>
      <c r="G5909" s="3">
        <f>IF(Dashboard!$I$4, ('Lookups and Calculations'!$F$9) / (1 - 'Lookups and Calculations'!$F$10), 'Lookups and Calculations'!$F$9)</f>
        <v>1951878.888340465</v>
      </c>
      <c r="H5909" s="12">
        <f t="shared" si="184"/>
        <v>0</v>
      </c>
      <c r="I5909" s="12">
        <f t="shared" si="185"/>
        <v>0</v>
      </c>
      <c r="J5909" s="13">
        <f>(1 - Dashboard!$I$9) * H5909 * Dashboard!$I$8 * 'Lookups and Calculations'!$F$12</f>
        <v>0</v>
      </c>
      <c r="K5909" s="12">
        <f>(1 - Dashboard!$I$11) * I5909 * Dashboard!$I$10 * 'Lookups and Calculations'!$F$12</f>
        <v>0</v>
      </c>
      <c r="L5909" s="12">
        <f>(H5909 - I5909) * Dashboard!$I$13 * (Dashboard!$D$12 / 365) * 'Lookups and Calculations'!$F$12</f>
        <v>0</v>
      </c>
      <c r="M5909" s="3">
        <f>(G5909*2) * Dashboard!$I$13 * (Dashboard!$D$12 / 365) * 'Lookups and Calculations'!$F$12</f>
        <v>1602.0878730267946</v>
      </c>
      <c r="N5909" s="12">
        <f>H5909 * Dashboard!$I$14 * Dashboard!$I$15 * (Dashboard!$D$12 / 365) * 'Lookups and Calculations'!$F$12</f>
        <v>0</v>
      </c>
    </row>
    <row r="5910" spans="1:14" x14ac:dyDescent="0.35">
      <c r="A5910" s="2">
        <v>5909</v>
      </c>
      <c r="B5910" s="11">
        <v>-0.22540501048169323</v>
      </c>
      <c r="C5910" s="11">
        <v>-0.20686277465039274</v>
      </c>
      <c r="D5910" s="3">
        <f>B5910*Dashboard!$D$11*Dashboard!$D$10*SQRT(Dashboard!$D$12/365)</f>
        <v>-55963.954198538326</v>
      </c>
      <c r="E5910" s="3">
        <f>IF(Dashboard!$I$3,C5910*Dashboard!$E$11*Dashboard!$E$10*SQRT(Dashboard!$D$12/365),0)</f>
        <v>-102720.5102599738</v>
      </c>
      <c r="F5910" s="3">
        <f>D5910+IF(Dashboard!$I$3,E5910,0)</f>
        <v>-158684.46445851214</v>
      </c>
      <c r="G5910" s="3">
        <f>IF(Dashboard!$I$4, ('Lookups and Calculations'!$F$9) / (1 - 'Lookups and Calculations'!$F$10), 'Lookups and Calculations'!$F$9)</f>
        <v>1951878.888340465</v>
      </c>
      <c r="H5910" s="12">
        <f t="shared" si="184"/>
        <v>0</v>
      </c>
      <c r="I5910" s="12">
        <f t="shared" si="185"/>
        <v>0</v>
      </c>
      <c r="J5910" s="13">
        <f>(1 - Dashboard!$I$9) * H5910 * Dashboard!$I$8 * 'Lookups and Calculations'!$F$12</f>
        <v>0</v>
      </c>
      <c r="K5910" s="12">
        <f>(1 - Dashboard!$I$11) * I5910 * Dashboard!$I$10 * 'Lookups and Calculations'!$F$12</f>
        <v>0</v>
      </c>
      <c r="L5910" s="12">
        <f>(H5910 - I5910) * Dashboard!$I$13 * (Dashboard!$D$12 / 365) * 'Lookups and Calculations'!$F$12</f>
        <v>0</v>
      </c>
      <c r="M5910" s="3">
        <f>(G5910*2) * Dashboard!$I$13 * (Dashboard!$D$12 / 365) * 'Lookups and Calculations'!$F$12</f>
        <v>1602.0878730267946</v>
      </c>
      <c r="N5910" s="12">
        <f>H5910 * Dashboard!$I$14 * Dashboard!$I$15 * (Dashboard!$D$12 / 365) * 'Lookups and Calculations'!$F$12</f>
        <v>0</v>
      </c>
    </row>
    <row r="5911" spans="1:14" x14ac:dyDescent="0.35">
      <c r="A5911" s="2">
        <v>5910</v>
      </c>
      <c r="B5911" s="11">
        <v>-0.19128721613469429</v>
      </c>
      <c r="C5911" s="11">
        <v>0.70650194850545511</v>
      </c>
      <c r="D5911" s="3">
        <f>B5911*Dashboard!$D$11*Dashboard!$D$10*SQRT(Dashboard!$D$12/365)</f>
        <v>-47493.127946228065</v>
      </c>
      <c r="E5911" s="3">
        <f>IF(Dashboard!$I$3,C5911*Dashboard!$E$11*Dashboard!$E$10*SQRT(Dashboard!$D$12/365),0)</f>
        <v>350823.10373529699</v>
      </c>
      <c r="F5911" s="3">
        <f>D5911+IF(Dashboard!$I$3,E5911,0)</f>
        <v>303329.97578906891</v>
      </c>
      <c r="G5911" s="3">
        <f>IF(Dashboard!$I$4, ('Lookups and Calculations'!$F$9) / (1 - 'Lookups and Calculations'!$F$10), 'Lookups and Calculations'!$F$9)</f>
        <v>1951878.888340465</v>
      </c>
      <c r="H5911" s="12">
        <f t="shared" si="184"/>
        <v>0</v>
      </c>
      <c r="I5911" s="12">
        <f t="shared" si="185"/>
        <v>0</v>
      </c>
      <c r="J5911" s="13">
        <f>(1 - Dashboard!$I$9) * H5911 * Dashboard!$I$8 * 'Lookups and Calculations'!$F$12</f>
        <v>0</v>
      </c>
      <c r="K5911" s="12">
        <f>(1 - Dashboard!$I$11) * I5911 * Dashboard!$I$10 * 'Lookups and Calculations'!$F$12</f>
        <v>0</v>
      </c>
      <c r="L5911" s="12">
        <f>(H5911 - I5911) * Dashboard!$I$13 * (Dashboard!$D$12 / 365) * 'Lookups and Calculations'!$F$12</f>
        <v>0</v>
      </c>
      <c r="M5911" s="3">
        <f>(G5911*2) * Dashboard!$I$13 * (Dashboard!$D$12 / 365) * 'Lookups and Calculations'!$F$12</f>
        <v>1602.0878730267946</v>
      </c>
      <c r="N5911" s="12">
        <f>H5911 * Dashboard!$I$14 * Dashboard!$I$15 * (Dashboard!$D$12 / 365) * 'Lookups and Calculations'!$F$12</f>
        <v>0</v>
      </c>
    </row>
    <row r="5912" spans="1:14" x14ac:dyDescent="0.35">
      <c r="A5912" s="2">
        <v>5911</v>
      </c>
      <c r="B5912" s="11">
        <v>-0.31266953797415992</v>
      </c>
      <c r="C5912" s="11">
        <v>0.2232699728894664</v>
      </c>
      <c r="D5912" s="3">
        <f>B5912*Dashboard!$D$11*Dashboard!$D$10*SQRT(Dashboard!$D$12/365)</f>
        <v>-77630.145244198924</v>
      </c>
      <c r="E5912" s="3">
        <f>IF(Dashboard!$I$3,C5912*Dashboard!$E$11*Dashboard!$E$10*SQRT(Dashboard!$D$12/365),0)</f>
        <v>110867.72658684806</v>
      </c>
      <c r="F5912" s="3">
        <f>D5912+IF(Dashboard!$I$3,E5912,0)</f>
        <v>33237.581342649137</v>
      </c>
      <c r="G5912" s="3">
        <f>IF(Dashboard!$I$4, ('Lookups and Calculations'!$F$9) / (1 - 'Lookups and Calculations'!$F$10), 'Lookups and Calculations'!$F$9)</f>
        <v>1951878.888340465</v>
      </c>
      <c r="H5912" s="12">
        <f t="shared" si="184"/>
        <v>0</v>
      </c>
      <c r="I5912" s="12">
        <f t="shared" si="185"/>
        <v>0</v>
      </c>
      <c r="J5912" s="13">
        <f>(1 - Dashboard!$I$9) * H5912 * Dashboard!$I$8 * 'Lookups and Calculations'!$F$12</f>
        <v>0</v>
      </c>
      <c r="K5912" s="12">
        <f>(1 - Dashboard!$I$11) * I5912 * Dashboard!$I$10 * 'Lookups and Calculations'!$F$12</f>
        <v>0</v>
      </c>
      <c r="L5912" s="12">
        <f>(H5912 - I5912) * Dashboard!$I$13 * (Dashboard!$D$12 / 365) * 'Lookups and Calculations'!$F$12</f>
        <v>0</v>
      </c>
      <c r="M5912" s="3">
        <f>(G5912*2) * Dashboard!$I$13 * (Dashboard!$D$12 / 365) * 'Lookups and Calculations'!$F$12</f>
        <v>1602.0878730267946</v>
      </c>
      <c r="N5912" s="12">
        <f>H5912 * Dashboard!$I$14 * Dashboard!$I$15 * (Dashboard!$D$12 / 365) * 'Lookups and Calculations'!$F$12</f>
        <v>0</v>
      </c>
    </row>
    <row r="5913" spans="1:14" x14ac:dyDescent="0.35">
      <c r="A5913" s="2">
        <v>5912</v>
      </c>
      <c r="B5913" s="11">
        <v>1.6909171976467514</v>
      </c>
      <c r="C5913" s="11">
        <v>-0.53879987755729508</v>
      </c>
      <c r="D5913" s="3">
        <f>B5913*Dashboard!$D$11*Dashboard!$D$10*SQRT(Dashboard!$D$12/365)</f>
        <v>419823.90897343965</v>
      </c>
      <c r="E5913" s="3">
        <f>IF(Dashboard!$I$3,C5913*Dashboard!$E$11*Dashboard!$E$10*SQRT(Dashboard!$D$12/365),0)</f>
        <v>-267548.3708667914</v>
      </c>
      <c r="F5913" s="3">
        <f>D5913+IF(Dashboard!$I$3,E5913,0)</f>
        <v>152275.53810664825</v>
      </c>
      <c r="G5913" s="3">
        <f>IF(Dashboard!$I$4, ('Lookups and Calculations'!$F$9) / (1 - 'Lookups and Calculations'!$F$10), 'Lookups and Calculations'!$F$9)</f>
        <v>1951878.888340465</v>
      </c>
      <c r="H5913" s="12">
        <f t="shared" si="184"/>
        <v>0</v>
      </c>
      <c r="I5913" s="12">
        <f t="shared" si="185"/>
        <v>0</v>
      </c>
      <c r="J5913" s="13">
        <f>(1 - Dashboard!$I$9) * H5913 * Dashboard!$I$8 * 'Lookups and Calculations'!$F$12</f>
        <v>0</v>
      </c>
      <c r="K5913" s="12">
        <f>(1 - Dashboard!$I$11) * I5913 * Dashboard!$I$10 * 'Lookups and Calculations'!$F$12</f>
        <v>0</v>
      </c>
      <c r="L5913" s="12">
        <f>(H5913 - I5913) * Dashboard!$I$13 * (Dashboard!$D$12 / 365) * 'Lookups and Calculations'!$F$12</f>
        <v>0</v>
      </c>
      <c r="M5913" s="3">
        <f>(G5913*2) * Dashboard!$I$13 * (Dashboard!$D$12 / 365) * 'Lookups and Calculations'!$F$12</f>
        <v>1602.0878730267946</v>
      </c>
      <c r="N5913" s="12">
        <f>H5913 * Dashboard!$I$14 * Dashboard!$I$15 * (Dashboard!$D$12 / 365) * 'Lookups and Calculations'!$F$12</f>
        <v>0</v>
      </c>
    </row>
    <row r="5914" spans="1:14" x14ac:dyDescent="0.35">
      <c r="A5914" s="2">
        <v>5913</v>
      </c>
      <c r="B5914" s="11">
        <v>0.36850670540474184</v>
      </c>
      <c r="C5914" s="11">
        <v>-0.18946444046817959</v>
      </c>
      <c r="D5914" s="3">
        <f>B5914*Dashboard!$D$11*Dashboard!$D$10*SQRT(Dashboard!$D$12/365)</f>
        <v>91493.495814726717</v>
      </c>
      <c r="E5914" s="3">
        <f>IF(Dashboard!$I$3,C5914*Dashboard!$E$11*Dashboard!$E$10*SQRT(Dashboard!$D$12/365),0)</f>
        <v>-94081.131967330934</v>
      </c>
      <c r="F5914" s="3">
        <f>D5914+IF(Dashboard!$I$3,E5914,0)</f>
        <v>-2587.6361526042165</v>
      </c>
      <c r="G5914" s="3">
        <f>IF(Dashboard!$I$4, ('Lookups and Calculations'!$F$9) / (1 - 'Lookups and Calculations'!$F$10), 'Lookups and Calculations'!$F$9)</f>
        <v>1951878.888340465</v>
      </c>
      <c r="H5914" s="12">
        <f t="shared" si="184"/>
        <v>0</v>
      </c>
      <c r="I5914" s="12">
        <f t="shared" si="185"/>
        <v>0</v>
      </c>
      <c r="J5914" s="13">
        <f>(1 - Dashboard!$I$9) * H5914 * Dashboard!$I$8 * 'Lookups and Calculations'!$F$12</f>
        <v>0</v>
      </c>
      <c r="K5914" s="12">
        <f>(1 - Dashboard!$I$11) * I5914 * Dashboard!$I$10 * 'Lookups and Calculations'!$F$12</f>
        <v>0</v>
      </c>
      <c r="L5914" s="12">
        <f>(H5914 - I5914) * Dashboard!$I$13 * (Dashboard!$D$12 / 365) * 'Lookups and Calculations'!$F$12</f>
        <v>0</v>
      </c>
      <c r="M5914" s="3">
        <f>(G5914*2) * Dashboard!$I$13 * (Dashboard!$D$12 / 365) * 'Lookups and Calculations'!$F$12</f>
        <v>1602.0878730267946</v>
      </c>
      <c r="N5914" s="12">
        <f>H5914 * Dashboard!$I$14 * Dashboard!$I$15 * (Dashboard!$D$12 / 365) * 'Lookups and Calculations'!$F$12</f>
        <v>0</v>
      </c>
    </row>
    <row r="5915" spans="1:14" x14ac:dyDescent="0.35">
      <c r="A5915" s="2">
        <v>5914</v>
      </c>
      <c r="B5915" s="11">
        <v>0.79616998316985121</v>
      </c>
      <c r="C5915" s="11">
        <v>-2.0235087220929664</v>
      </c>
      <c r="D5915" s="3">
        <f>B5915*Dashboard!$D$11*Dashboard!$D$10*SQRT(Dashboard!$D$12/365)</f>
        <v>197674.4899199451</v>
      </c>
      <c r="E5915" s="3">
        <f>IF(Dashboard!$I$3,C5915*Dashboard!$E$11*Dashboard!$E$10*SQRT(Dashboard!$D$12/365),0)</f>
        <v>-1004800.6404254349</v>
      </c>
      <c r="F5915" s="3">
        <f>D5915+IF(Dashboard!$I$3,E5915,0)</f>
        <v>-807126.15050548979</v>
      </c>
      <c r="G5915" s="3">
        <f>IF(Dashboard!$I$4, ('Lookups and Calculations'!$F$9) / (1 - 'Lookups and Calculations'!$F$10), 'Lookups and Calculations'!$F$9)</f>
        <v>1951878.888340465</v>
      </c>
      <c r="H5915" s="12">
        <f t="shared" si="184"/>
        <v>0</v>
      </c>
      <c r="I5915" s="12">
        <f t="shared" si="185"/>
        <v>0</v>
      </c>
      <c r="J5915" s="13">
        <f>(1 - Dashboard!$I$9) * H5915 * Dashboard!$I$8 * 'Lookups and Calculations'!$F$12</f>
        <v>0</v>
      </c>
      <c r="K5915" s="12">
        <f>(1 - Dashboard!$I$11) * I5915 * Dashboard!$I$10 * 'Lookups and Calculations'!$F$12</f>
        <v>0</v>
      </c>
      <c r="L5915" s="12">
        <f>(H5915 - I5915) * Dashboard!$I$13 * (Dashboard!$D$12 / 365) * 'Lookups and Calculations'!$F$12</f>
        <v>0</v>
      </c>
      <c r="M5915" s="3">
        <f>(G5915*2) * Dashboard!$I$13 * (Dashboard!$D$12 / 365) * 'Lookups and Calculations'!$F$12</f>
        <v>1602.0878730267946</v>
      </c>
      <c r="N5915" s="12">
        <f>H5915 * Dashboard!$I$14 * Dashboard!$I$15 * (Dashboard!$D$12 / 365) * 'Lookups and Calculations'!$F$12</f>
        <v>0</v>
      </c>
    </row>
    <row r="5916" spans="1:14" x14ac:dyDescent="0.35">
      <c r="A5916" s="2">
        <v>5915</v>
      </c>
      <c r="B5916" s="11">
        <v>-1.7209742112782844</v>
      </c>
      <c r="C5916" s="11">
        <v>0.65302700247645484</v>
      </c>
      <c r="D5916" s="3">
        <f>B5916*Dashboard!$D$11*Dashboard!$D$10*SQRT(Dashboard!$D$12/365)</f>
        <v>-427286.51741601713</v>
      </c>
      <c r="E5916" s="3">
        <f>IF(Dashboard!$I$3,C5916*Dashboard!$E$11*Dashboard!$E$10*SQRT(Dashboard!$D$12/365),0)</f>
        <v>324269.39559952036</v>
      </c>
      <c r="F5916" s="3">
        <f>D5916+IF(Dashboard!$I$3,E5916,0)</f>
        <v>-103017.12181649677</v>
      </c>
      <c r="G5916" s="3">
        <f>IF(Dashboard!$I$4, ('Lookups and Calculations'!$F$9) / (1 - 'Lookups and Calculations'!$F$10), 'Lookups and Calculations'!$F$9)</f>
        <v>1951878.888340465</v>
      </c>
      <c r="H5916" s="12">
        <f t="shared" si="184"/>
        <v>0</v>
      </c>
      <c r="I5916" s="12">
        <f t="shared" si="185"/>
        <v>0</v>
      </c>
      <c r="J5916" s="13">
        <f>(1 - Dashboard!$I$9) * H5916 * Dashboard!$I$8 * 'Lookups and Calculations'!$F$12</f>
        <v>0</v>
      </c>
      <c r="K5916" s="12">
        <f>(1 - Dashboard!$I$11) * I5916 * Dashboard!$I$10 * 'Lookups and Calculations'!$F$12</f>
        <v>0</v>
      </c>
      <c r="L5916" s="12">
        <f>(H5916 - I5916) * Dashboard!$I$13 * (Dashboard!$D$12 / 365) * 'Lookups and Calculations'!$F$12</f>
        <v>0</v>
      </c>
      <c r="M5916" s="3">
        <f>(G5916*2) * Dashboard!$I$13 * (Dashboard!$D$12 / 365) * 'Lookups and Calculations'!$F$12</f>
        <v>1602.0878730267946</v>
      </c>
      <c r="N5916" s="12">
        <f>H5916 * Dashboard!$I$14 * Dashboard!$I$15 * (Dashboard!$D$12 / 365) * 'Lookups and Calculations'!$F$12</f>
        <v>0</v>
      </c>
    </row>
    <row r="5917" spans="1:14" x14ac:dyDescent="0.35">
      <c r="A5917" s="2">
        <v>5916</v>
      </c>
      <c r="B5917" s="11">
        <v>9.4281392617738366E-2</v>
      </c>
      <c r="C5917" s="11">
        <v>1.3045218862918204</v>
      </c>
      <c r="D5917" s="3">
        <f>B5917*Dashboard!$D$11*Dashboard!$D$10*SQRT(Dashboard!$D$12/365)</f>
        <v>23408.350714821627</v>
      </c>
      <c r="E5917" s="3">
        <f>IF(Dashboard!$I$3,C5917*Dashboard!$E$11*Dashboard!$E$10*SQRT(Dashboard!$D$12/365),0)</f>
        <v>647777.99694346753</v>
      </c>
      <c r="F5917" s="3">
        <f>D5917+IF(Dashboard!$I$3,E5917,0)</f>
        <v>671186.34765828913</v>
      </c>
      <c r="G5917" s="3">
        <f>IF(Dashboard!$I$4, ('Lookups and Calculations'!$F$9) / (1 - 'Lookups and Calculations'!$F$10), 'Lookups and Calculations'!$F$9)</f>
        <v>1951878.888340465</v>
      </c>
      <c r="H5917" s="12">
        <f t="shared" si="184"/>
        <v>0</v>
      </c>
      <c r="I5917" s="12">
        <f t="shared" si="185"/>
        <v>0</v>
      </c>
      <c r="J5917" s="13">
        <f>(1 - Dashboard!$I$9) * H5917 * Dashboard!$I$8 * 'Lookups and Calculations'!$F$12</f>
        <v>0</v>
      </c>
      <c r="K5917" s="12">
        <f>(1 - Dashboard!$I$11) * I5917 * Dashboard!$I$10 * 'Lookups and Calculations'!$F$12</f>
        <v>0</v>
      </c>
      <c r="L5917" s="12">
        <f>(H5917 - I5917) * Dashboard!$I$13 * (Dashboard!$D$12 / 365) * 'Lookups and Calculations'!$F$12</f>
        <v>0</v>
      </c>
      <c r="M5917" s="3">
        <f>(G5917*2) * Dashboard!$I$13 * (Dashboard!$D$12 / 365) * 'Lookups and Calculations'!$F$12</f>
        <v>1602.0878730267946</v>
      </c>
      <c r="N5917" s="12">
        <f>H5917 * Dashboard!$I$14 * Dashboard!$I$15 * (Dashboard!$D$12 / 365) * 'Lookups and Calculations'!$F$12</f>
        <v>0</v>
      </c>
    </row>
    <row r="5918" spans="1:14" x14ac:dyDescent="0.35">
      <c r="A5918" s="2">
        <v>5917</v>
      </c>
      <c r="B5918" s="11">
        <v>-0.69622877919841319</v>
      </c>
      <c r="C5918" s="11">
        <v>1.027401585431301</v>
      </c>
      <c r="D5918" s="3">
        <f>B5918*Dashboard!$D$11*Dashboard!$D$10*SQRT(Dashboard!$D$12/365)</f>
        <v>-172860.91124371337</v>
      </c>
      <c r="E5918" s="3">
        <f>IF(Dashboard!$I$3,C5918*Dashboard!$E$11*Dashboard!$E$10*SQRT(Dashboard!$D$12/365),0)</f>
        <v>510170.16123741213</v>
      </c>
      <c r="F5918" s="3">
        <f>D5918+IF(Dashboard!$I$3,E5918,0)</f>
        <v>337309.24999369879</v>
      </c>
      <c r="G5918" s="3">
        <f>IF(Dashboard!$I$4, ('Lookups and Calculations'!$F$9) / (1 - 'Lookups and Calculations'!$F$10), 'Lookups and Calculations'!$F$9)</f>
        <v>1951878.888340465</v>
      </c>
      <c r="H5918" s="12">
        <f t="shared" si="184"/>
        <v>0</v>
      </c>
      <c r="I5918" s="12">
        <f t="shared" si="185"/>
        <v>0</v>
      </c>
      <c r="J5918" s="13">
        <f>(1 - Dashboard!$I$9) * H5918 * Dashboard!$I$8 * 'Lookups and Calculations'!$F$12</f>
        <v>0</v>
      </c>
      <c r="K5918" s="12">
        <f>(1 - Dashboard!$I$11) * I5918 * Dashboard!$I$10 * 'Lookups and Calculations'!$F$12</f>
        <v>0</v>
      </c>
      <c r="L5918" s="12">
        <f>(H5918 - I5918) * Dashboard!$I$13 * (Dashboard!$D$12 / 365) * 'Lookups and Calculations'!$F$12</f>
        <v>0</v>
      </c>
      <c r="M5918" s="3">
        <f>(G5918*2) * Dashboard!$I$13 * (Dashboard!$D$12 / 365) * 'Lookups and Calculations'!$F$12</f>
        <v>1602.0878730267946</v>
      </c>
      <c r="N5918" s="12">
        <f>H5918 * Dashboard!$I$14 * Dashboard!$I$15 * (Dashboard!$D$12 / 365) * 'Lookups and Calculations'!$F$12</f>
        <v>0</v>
      </c>
    </row>
    <row r="5919" spans="1:14" x14ac:dyDescent="0.35">
      <c r="A5919" s="2">
        <v>5918</v>
      </c>
      <c r="B5919" s="11">
        <v>-0.37346954945572974</v>
      </c>
      <c r="C5919" s="11">
        <v>-0.49546871749294136</v>
      </c>
      <c r="D5919" s="3">
        <f>B5919*Dashboard!$D$11*Dashboard!$D$10*SQRT(Dashboard!$D$12/365)</f>
        <v>-92725.679502970554</v>
      </c>
      <c r="E5919" s="3">
        <f>IF(Dashboard!$I$3,C5919*Dashboard!$E$11*Dashboard!$E$10*SQRT(Dashboard!$D$12/365),0)</f>
        <v>-246031.69692925282</v>
      </c>
      <c r="F5919" s="3">
        <f>D5919+IF(Dashboard!$I$3,E5919,0)</f>
        <v>-338757.37643222336</v>
      </c>
      <c r="G5919" s="3">
        <f>IF(Dashboard!$I$4, ('Lookups and Calculations'!$F$9) / (1 - 'Lookups and Calculations'!$F$10), 'Lookups and Calculations'!$F$9)</f>
        <v>1951878.888340465</v>
      </c>
      <c r="H5919" s="12">
        <f t="shared" si="184"/>
        <v>0</v>
      </c>
      <c r="I5919" s="12">
        <f t="shared" si="185"/>
        <v>0</v>
      </c>
      <c r="J5919" s="13">
        <f>(1 - Dashboard!$I$9) * H5919 * Dashboard!$I$8 * 'Lookups and Calculations'!$F$12</f>
        <v>0</v>
      </c>
      <c r="K5919" s="12">
        <f>(1 - Dashboard!$I$11) * I5919 * Dashboard!$I$10 * 'Lookups and Calculations'!$F$12</f>
        <v>0</v>
      </c>
      <c r="L5919" s="12">
        <f>(H5919 - I5919) * Dashboard!$I$13 * (Dashboard!$D$12 / 365) * 'Lookups and Calculations'!$F$12</f>
        <v>0</v>
      </c>
      <c r="M5919" s="3">
        <f>(G5919*2) * Dashboard!$I$13 * (Dashboard!$D$12 / 365) * 'Lookups and Calculations'!$F$12</f>
        <v>1602.0878730267946</v>
      </c>
      <c r="N5919" s="12">
        <f>H5919 * Dashboard!$I$14 * Dashboard!$I$15 * (Dashboard!$D$12 / 365) * 'Lookups and Calculations'!$F$12</f>
        <v>0</v>
      </c>
    </row>
    <row r="5920" spans="1:14" x14ac:dyDescent="0.35">
      <c r="A5920" s="2">
        <v>5919</v>
      </c>
      <c r="B5920" s="11">
        <v>0.53763921166013795</v>
      </c>
      <c r="C5920" s="11">
        <v>0.45031117006391913</v>
      </c>
      <c r="D5920" s="3">
        <f>B5920*Dashboard!$D$11*Dashboard!$D$10*SQRT(Dashboard!$D$12/365)</f>
        <v>133486.01325403951</v>
      </c>
      <c r="E5920" s="3">
        <f>IF(Dashboard!$I$3,C5920*Dashboard!$E$11*Dashboard!$E$10*SQRT(Dashboard!$D$12/365),0)</f>
        <v>223608.1056289931</v>
      </c>
      <c r="F5920" s="3">
        <f>D5920+IF(Dashboard!$I$3,E5920,0)</f>
        <v>357094.11888303258</v>
      </c>
      <c r="G5920" s="3">
        <f>IF(Dashboard!$I$4, ('Lookups and Calculations'!$F$9) / (1 - 'Lookups and Calculations'!$F$10), 'Lookups and Calculations'!$F$9)</f>
        <v>1951878.888340465</v>
      </c>
      <c r="H5920" s="12">
        <f t="shared" si="184"/>
        <v>0</v>
      </c>
      <c r="I5920" s="12">
        <f t="shared" si="185"/>
        <v>0</v>
      </c>
      <c r="J5920" s="13">
        <f>(1 - Dashboard!$I$9) * H5920 * Dashboard!$I$8 * 'Lookups and Calculations'!$F$12</f>
        <v>0</v>
      </c>
      <c r="K5920" s="12">
        <f>(1 - Dashboard!$I$11) * I5920 * Dashboard!$I$10 * 'Lookups and Calculations'!$F$12</f>
        <v>0</v>
      </c>
      <c r="L5920" s="12">
        <f>(H5920 - I5920) * Dashboard!$I$13 * (Dashboard!$D$12 / 365) * 'Lookups and Calculations'!$F$12</f>
        <v>0</v>
      </c>
      <c r="M5920" s="3">
        <f>(G5920*2) * Dashboard!$I$13 * (Dashboard!$D$12 / 365) * 'Lookups and Calculations'!$F$12</f>
        <v>1602.0878730267946</v>
      </c>
      <c r="N5920" s="12">
        <f>H5920 * Dashboard!$I$14 * Dashboard!$I$15 * (Dashboard!$D$12 / 365) * 'Lookups and Calculations'!$F$12</f>
        <v>0</v>
      </c>
    </row>
    <row r="5921" spans="1:14" x14ac:dyDescent="0.35">
      <c r="A5921" s="2">
        <v>5920</v>
      </c>
      <c r="B5921" s="11">
        <v>-9.6098366663004784E-3</v>
      </c>
      <c r="C5921" s="11">
        <v>-0.59273280209871504</v>
      </c>
      <c r="D5921" s="3">
        <f>B5921*Dashboard!$D$11*Dashboard!$D$10*SQRT(Dashboard!$D$12/365)</f>
        <v>-2385.9472240611672</v>
      </c>
      <c r="E5921" s="3">
        <f>IF(Dashboard!$I$3,C5921*Dashboard!$E$11*Dashboard!$E$10*SQRT(Dashboard!$D$12/365),0)</f>
        <v>-294329.49443080713</v>
      </c>
      <c r="F5921" s="3">
        <f>D5921+IF(Dashboard!$I$3,E5921,0)</f>
        <v>-296715.44165486831</v>
      </c>
      <c r="G5921" s="3">
        <f>IF(Dashboard!$I$4, ('Lookups and Calculations'!$F$9) / (1 - 'Lookups and Calculations'!$F$10), 'Lookups and Calculations'!$F$9)</f>
        <v>1951878.888340465</v>
      </c>
      <c r="H5921" s="12">
        <f t="shared" si="184"/>
        <v>0</v>
      </c>
      <c r="I5921" s="12">
        <f t="shared" si="185"/>
        <v>0</v>
      </c>
      <c r="J5921" s="13">
        <f>(1 - Dashboard!$I$9) * H5921 * Dashboard!$I$8 * 'Lookups and Calculations'!$F$12</f>
        <v>0</v>
      </c>
      <c r="K5921" s="12">
        <f>(1 - Dashboard!$I$11) * I5921 * Dashboard!$I$10 * 'Lookups and Calculations'!$F$12</f>
        <v>0</v>
      </c>
      <c r="L5921" s="12">
        <f>(H5921 - I5921) * Dashboard!$I$13 * (Dashboard!$D$12 / 365) * 'Lookups and Calculations'!$F$12</f>
        <v>0</v>
      </c>
      <c r="M5921" s="3">
        <f>(G5921*2) * Dashboard!$I$13 * (Dashboard!$D$12 / 365) * 'Lookups and Calculations'!$F$12</f>
        <v>1602.0878730267946</v>
      </c>
      <c r="N5921" s="12">
        <f>H5921 * Dashboard!$I$14 * Dashboard!$I$15 * (Dashboard!$D$12 / 365) * 'Lookups and Calculations'!$F$12</f>
        <v>0</v>
      </c>
    </row>
    <row r="5922" spans="1:14" x14ac:dyDescent="0.35">
      <c r="A5922" s="2">
        <v>5921</v>
      </c>
      <c r="B5922" s="11">
        <v>1.1720613325388891</v>
      </c>
      <c r="C5922" s="11">
        <v>-0.93115110180869309</v>
      </c>
      <c r="D5922" s="3">
        <f>B5922*Dashboard!$D$11*Dashboard!$D$10*SQRT(Dashboard!$D$12/365)</f>
        <v>291001.45818369678</v>
      </c>
      <c r="E5922" s="3">
        <f>IF(Dashboard!$I$3,C5922*Dashboard!$E$11*Dashboard!$E$10*SQRT(Dashboard!$D$12/365),0)</f>
        <v>-462375.68102127453</v>
      </c>
      <c r="F5922" s="3">
        <f>D5922+IF(Dashboard!$I$3,E5922,0)</f>
        <v>-171374.22283757775</v>
      </c>
      <c r="G5922" s="3">
        <f>IF(Dashboard!$I$4, ('Lookups and Calculations'!$F$9) / (1 - 'Lookups and Calculations'!$F$10), 'Lookups and Calculations'!$F$9)</f>
        <v>1951878.888340465</v>
      </c>
      <c r="H5922" s="12">
        <f t="shared" si="184"/>
        <v>0</v>
      </c>
      <c r="I5922" s="12">
        <f t="shared" si="185"/>
        <v>0</v>
      </c>
      <c r="J5922" s="13">
        <f>(1 - Dashboard!$I$9) * H5922 * Dashboard!$I$8 * 'Lookups and Calculations'!$F$12</f>
        <v>0</v>
      </c>
      <c r="K5922" s="12">
        <f>(1 - Dashboard!$I$11) * I5922 * Dashboard!$I$10 * 'Lookups and Calculations'!$F$12</f>
        <v>0</v>
      </c>
      <c r="L5922" s="12">
        <f>(H5922 - I5922) * Dashboard!$I$13 * (Dashboard!$D$12 / 365) * 'Lookups and Calculations'!$F$12</f>
        <v>0</v>
      </c>
      <c r="M5922" s="3">
        <f>(G5922*2) * Dashboard!$I$13 * (Dashboard!$D$12 / 365) * 'Lookups and Calculations'!$F$12</f>
        <v>1602.0878730267946</v>
      </c>
      <c r="N5922" s="12">
        <f>H5922 * Dashboard!$I$14 * Dashboard!$I$15 * (Dashboard!$D$12 / 365) * 'Lookups and Calculations'!$F$12</f>
        <v>0</v>
      </c>
    </row>
    <row r="5923" spans="1:14" x14ac:dyDescent="0.35">
      <c r="A5923" s="2">
        <v>5922</v>
      </c>
      <c r="B5923" s="11">
        <v>-0.99470424776846467</v>
      </c>
      <c r="C5923" s="11">
        <v>-1.962354372494179</v>
      </c>
      <c r="D5923" s="3">
        <f>B5923*Dashboard!$D$11*Dashboard!$D$10*SQRT(Dashboard!$D$12/365)</f>
        <v>-246966.92786129104</v>
      </c>
      <c r="E5923" s="3">
        <f>IF(Dashboard!$I$3,C5923*Dashboard!$E$11*Dashboard!$E$10*SQRT(Dashboard!$D$12/365),0)</f>
        <v>-974433.62052047241</v>
      </c>
      <c r="F5923" s="3">
        <f>D5923+IF(Dashboard!$I$3,E5923,0)</f>
        <v>-1221400.5483817635</v>
      </c>
      <c r="G5923" s="3">
        <f>IF(Dashboard!$I$4, ('Lookups and Calculations'!$F$9) / (1 - 'Lookups and Calculations'!$F$10), 'Lookups and Calculations'!$F$9)</f>
        <v>1951878.888340465</v>
      </c>
      <c r="H5923" s="12">
        <f t="shared" si="184"/>
        <v>0</v>
      </c>
      <c r="I5923" s="12">
        <f t="shared" si="185"/>
        <v>0</v>
      </c>
      <c r="J5923" s="13">
        <f>(1 - Dashboard!$I$9) * H5923 * Dashboard!$I$8 * 'Lookups and Calculations'!$F$12</f>
        <v>0</v>
      </c>
      <c r="K5923" s="12">
        <f>(1 - Dashboard!$I$11) * I5923 * Dashboard!$I$10 * 'Lookups and Calculations'!$F$12</f>
        <v>0</v>
      </c>
      <c r="L5923" s="12">
        <f>(H5923 - I5923) * Dashboard!$I$13 * (Dashboard!$D$12 / 365) * 'Lookups and Calculations'!$F$12</f>
        <v>0</v>
      </c>
      <c r="M5923" s="3">
        <f>(G5923*2) * Dashboard!$I$13 * (Dashboard!$D$12 / 365) * 'Lookups and Calculations'!$F$12</f>
        <v>1602.0878730267946</v>
      </c>
      <c r="N5923" s="12">
        <f>H5923 * Dashboard!$I$14 * Dashboard!$I$15 * (Dashboard!$D$12 / 365) * 'Lookups and Calculations'!$F$12</f>
        <v>0</v>
      </c>
    </row>
    <row r="5924" spans="1:14" x14ac:dyDescent="0.35">
      <c r="A5924" s="2">
        <v>5923</v>
      </c>
      <c r="B5924" s="11">
        <v>0.42990064180734422</v>
      </c>
      <c r="C5924" s="11">
        <v>1.8889167931298521</v>
      </c>
      <c r="D5924" s="3">
        <f>B5924*Dashboard!$D$11*Dashboard!$D$10*SQRT(Dashboard!$D$12/365)</f>
        <v>106736.49080210862</v>
      </c>
      <c r="E5924" s="3">
        <f>IF(Dashboard!$I$3,C5924*Dashboard!$E$11*Dashboard!$E$10*SQRT(Dashboard!$D$12/365),0)</f>
        <v>937967.19664450001</v>
      </c>
      <c r="F5924" s="3">
        <f>D5924+IF(Dashboard!$I$3,E5924,0)</f>
        <v>1044703.6874466087</v>
      </c>
      <c r="G5924" s="3">
        <f>IF(Dashboard!$I$4, ('Lookups and Calculations'!$F$9) / (1 - 'Lookups and Calculations'!$F$10), 'Lookups and Calculations'!$F$9)</f>
        <v>1951878.888340465</v>
      </c>
      <c r="H5924" s="12">
        <f t="shared" si="184"/>
        <v>0</v>
      </c>
      <c r="I5924" s="12">
        <f t="shared" si="185"/>
        <v>0</v>
      </c>
      <c r="J5924" s="13">
        <f>(1 - Dashboard!$I$9) * H5924 * Dashboard!$I$8 * 'Lookups and Calculations'!$F$12</f>
        <v>0</v>
      </c>
      <c r="K5924" s="12">
        <f>(1 - Dashboard!$I$11) * I5924 * Dashboard!$I$10 * 'Lookups and Calculations'!$F$12</f>
        <v>0</v>
      </c>
      <c r="L5924" s="12">
        <f>(H5924 - I5924) * Dashboard!$I$13 * (Dashboard!$D$12 / 365) * 'Lookups and Calculations'!$F$12</f>
        <v>0</v>
      </c>
      <c r="M5924" s="3">
        <f>(G5924*2) * Dashboard!$I$13 * (Dashboard!$D$12 / 365) * 'Lookups and Calculations'!$F$12</f>
        <v>1602.0878730267946</v>
      </c>
      <c r="N5924" s="12">
        <f>H5924 * Dashboard!$I$14 * Dashboard!$I$15 * (Dashboard!$D$12 / 365) * 'Lookups and Calculations'!$F$12</f>
        <v>0</v>
      </c>
    </row>
    <row r="5925" spans="1:14" x14ac:dyDescent="0.35">
      <c r="A5925" s="2">
        <v>5924</v>
      </c>
      <c r="B5925" s="11">
        <v>0.14946062025192916</v>
      </c>
      <c r="C5925" s="11">
        <v>0.60113296788357129</v>
      </c>
      <c r="D5925" s="3">
        <f>B5925*Dashboard!$D$11*Dashboard!$D$10*SQRT(Dashboard!$D$12/365)</f>
        <v>37108.34683039767</v>
      </c>
      <c r="E5925" s="3">
        <f>IF(Dashboard!$I$3,C5925*Dashboard!$E$11*Dashboard!$E$10*SQRT(Dashboard!$D$12/365),0)</f>
        <v>298500.71043207706</v>
      </c>
      <c r="F5925" s="3">
        <f>D5925+IF(Dashboard!$I$3,E5925,0)</f>
        <v>335609.05726247473</v>
      </c>
      <c r="G5925" s="3">
        <f>IF(Dashboard!$I$4, ('Lookups and Calculations'!$F$9) / (1 - 'Lookups and Calculations'!$F$10), 'Lookups and Calculations'!$F$9)</f>
        <v>1951878.888340465</v>
      </c>
      <c r="H5925" s="12">
        <f t="shared" si="184"/>
        <v>0</v>
      </c>
      <c r="I5925" s="12">
        <f t="shared" si="185"/>
        <v>0</v>
      </c>
      <c r="J5925" s="13">
        <f>(1 - Dashboard!$I$9) * H5925 * Dashboard!$I$8 * 'Lookups and Calculations'!$F$12</f>
        <v>0</v>
      </c>
      <c r="K5925" s="12">
        <f>(1 - Dashboard!$I$11) * I5925 * Dashboard!$I$10 * 'Lookups and Calculations'!$F$12</f>
        <v>0</v>
      </c>
      <c r="L5925" s="12">
        <f>(H5925 - I5925) * Dashboard!$I$13 * (Dashboard!$D$12 / 365) * 'Lookups and Calculations'!$F$12</f>
        <v>0</v>
      </c>
      <c r="M5925" s="3">
        <f>(G5925*2) * Dashboard!$I$13 * (Dashboard!$D$12 / 365) * 'Lookups and Calculations'!$F$12</f>
        <v>1602.0878730267946</v>
      </c>
      <c r="N5925" s="12">
        <f>H5925 * Dashboard!$I$14 * Dashboard!$I$15 * (Dashboard!$D$12 / 365) * 'Lookups and Calculations'!$F$12</f>
        <v>0</v>
      </c>
    </row>
    <row r="5926" spans="1:14" x14ac:dyDescent="0.35">
      <c r="A5926" s="2">
        <v>5925</v>
      </c>
      <c r="B5926" s="11">
        <v>-1.2076007626201226</v>
      </c>
      <c r="C5926" s="11">
        <v>-0.75285288282951801</v>
      </c>
      <c r="D5926" s="3">
        <f>B5926*Dashboard!$D$11*Dashboard!$D$10*SQRT(Dashboard!$D$12/365)</f>
        <v>-299825.25066753716</v>
      </c>
      <c r="E5926" s="3">
        <f>IF(Dashboard!$I$3,C5926*Dashboard!$E$11*Dashboard!$E$10*SQRT(Dashboard!$D$12/365),0)</f>
        <v>-373839.28744858661</v>
      </c>
      <c r="F5926" s="3">
        <f>D5926+IF(Dashboard!$I$3,E5926,0)</f>
        <v>-673664.53811612376</v>
      </c>
      <c r="G5926" s="3">
        <f>IF(Dashboard!$I$4, ('Lookups and Calculations'!$F$9) / (1 - 'Lookups and Calculations'!$F$10), 'Lookups and Calculations'!$F$9)</f>
        <v>1951878.888340465</v>
      </c>
      <c r="H5926" s="12">
        <f t="shared" si="184"/>
        <v>0</v>
      </c>
      <c r="I5926" s="12">
        <f t="shared" si="185"/>
        <v>0</v>
      </c>
      <c r="J5926" s="13">
        <f>(1 - Dashboard!$I$9) * H5926 * Dashboard!$I$8 * 'Lookups and Calculations'!$F$12</f>
        <v>0</v>
      </c>
      <c r="K5926" s="12">
        <f>(1 - Dashboard!$I$11) * I5926 * Dashboard!$I$10 * 'Lookups and Calculations'!$F$12</f>
        <v>0</v>
      </c>
      <c r="L5926" s="12">
        <f>(H5926 - I5926) * Dashboard!$I$13 * (Dashboard!$D$12 / 365) * 'Lookups and Calculations'!$F$12</f>
        <v>0</v>
      </c>
      <c r="M5926" s="3">
        <f>(G5926*2) * Dashboard!$I$13 * (Dashboard!$D$12 / 365) * 'Lookups and Calculations'!$F$12</f>
        <v>1602.0878730267946</v>
      </c>
      <c r="N5926" s="12">
        <f>H5926 * Dashboard!$I$14 * Dashboard!$I$15 * (Dashboard!$D$12 / 365) * 'Lookups and Calculations'!$F$12</f>
        <v>0</v>
      </c>
    </row>
    <row r="5927" spans="1:14" x14ac:dyDescent="0.35">
      <c r="A5927" s="2">
        <v>5926</v>
      </c>
      <c r="B5927" s="11">
        <v>-0.6651681636477168</v>
      </c>
      <c r="C5927" s="11">
        <v>4.4479885793227418E-2</v>
      </c>
      <c r="D5927" s="3">
        <f>B5927*Dashboard!$D$11*Dashboard!$D$10*SQRT(Dashboard!$D$12/365)</f>
        <v>-165149.12674370219</v>
      </c>
      <c r="E5927" s="3">
        <f>IF(Dashboard!$I$3,C5927*Dashboard!$E$11*Dashboard!$E$10*SQRT(Dashboard!$D$12/365),0)</f>
        <v>22087.089244101491</v>
      </c>
      <c r="F5927" s="3">
        <f>D5927+IF(Dashboard!$I$3,E5927,0)</f>
        <v>-143062.0374996007</v>
      </c>
      <c r="G5927" s="3">
        <f>IF(Dashboard!$I$4, ('Lookups and Calculations'!$F$9) / (1 - 'Lookups and Calculations'!$F$10), 'Lookups and Calculations'!$F$9)</f>
        <v>1951878.888340465</v>
      </c>
      <c r="H5927" s="12">
        <f t="shared" si="184"/>
        <v>0</v>
      </c>
      <c r="I5927" s="12">
        <f t="shared" si="185"/>
        <v>0</v>
      </c>
      <c r="J5927" s="13">
        <f>(1 - Dashboard!$I$9) * H5927 * Dashboard!$I$8 * 'Lookups and Calculations'!$F$12</f>
        <v>0</v>
      </c>
      <c r="K5927" s="12">
        <f>(1 - Dashboard!$I$11) * I5927 * Dashboard!$I$10 * 'Lookups and Calculations'!$F$12</f>
        <v>0</v>
      </c>
      <c r="L5927" s="12">
        <f>(H5927 - I5927) * Dashboard!$I$13 * (Dashboard!$D$12 / 365) * 'Lookups and Calculations'!$F$12</f>
        <v>0</v>
      </c>
      <c r="M5927" s="3">
        <f>(G5927*2) * Dashboard!$I$13 * (Dashboard!$D$12 / 365) * 'Lookups and Calculations'!$F$12</f>
        <v>1602.0878730267946</v>
      </c>
      <c r="N5927" s="12">
        <f>H5927 * Dashboard!$I$14 * Dashboard!$I$15 * (Dashboard!$D$12 / 365) * 'Lookups and Calculations'!$F$12</f>
        <v>0</v>
      </c>
    </row>
    <row r="5928" spans="1:14" x14ac:dyDescent="0.35">
      <c r="A5928" s="2">
        <v>5927</v>
      </c>
      <c r="B5928" s="11">
        <v>-0.32705601129801454</v>
      </c>
      <c r="C5928" s="11">
        <v>0.84865105796485363</v>
      </c>
      <c r="D5928" s="3">
        <f>B5928*Dashboard!$D$11*Dashboard!$D$10*SQRT(Dashboard!$D$12/365)</f>
        <v>-81202.044255911824</v>
      </c>
      <c r="E5928" s="3">
        <f>IF(Dashboard!$I$3,C5928*Dashboard!$E$11*Dashboard!$E$10*SQRT(Dashboard!$D$12/365),0)</f>
        <v>421409.16776420549</v>
      </c>
      <c r="F5928" s="3">
        <f>D5928+IF(Dashboard!$I$3,E5928,0)</f>
        <v>340207.12350829365</v>
      </c>
      <c r="G5928" s="3">
        <f>IF(Dashboard!$I$4, ('Lookups and Calculations'!$F$9) / (1 - 'Lookups and Calculations'!$F$10), 'Lookups and Calculations'!$F$9)</f>
        <v>1951878.888340465</v>
      </c>
      <c r="H5928" s="12">
        <f t="shared" si="184"/>
        <v>0</v>
      </c>
      <c r="I5928" s="12">
        <f t="shared" si="185"/>
        <v>0</v>
      </c>
      <c r="J5928" s="13">
        <f>(1 - Dashboard!$I$9) * H5928 * Dashboard!$I$8 * 'Lookups and Calculations'!$F$12</f>
        <v>0</v>
      </c>
      <c r="K5928" s="12">
        <f>(1 - Dashboard!$I$11) * I5928 * Dashboard!$I$10 * 'Lookups and Calculations'!$F$12</f>
        <v>0</v>
      </c>
      <c r="L5928" s="12">
        <f>(H5928 - I5928) * Dashboard!$I$13 * (Dashboard!$D$12 / 365) * 'Lookups and Calculations'!$F$12</f>
        <v>0</v>
      </c>
      <c r="M5928" s="3">
        <f>(G5928*2) * Dashboard!$I$13 * (Dashboard!$D$12 / 365) * 'Lookups and Calculations'!$F$12</f>
        <v>1602.0878730267946</v>
      </c>
      <c r="N5928" s="12">
        <f>H5928 * Dashboard!$I$14 * Dashboard!$I$15 * (Dashboard!$D$12 / 365) * 'Lookups and Calculations'!$F$12</f>
        <v>0</v>
      </c>
    </row>
    <row r="5929" spans="1:14" x14ac:dyDescent="0.35">
      <c r="A5929" s="2">
        <v>5928</v>
      </c>
      <c r="B5929" s="11">
        <v>0.58850095421372928</v>
      </c>
      <c r="C5929" s="11">
        <v>0.73364787298054812</v>
      </c>
      <c r="D5929" s="3">
        <f>B5929*Dashboard!$D$11*Dashboard!$D$10*SQRT(Dashboard!$D$12/365)</f>
        <v>146114.05654661846</v>
      </c>
      <c r="E5929" s="3">
        <f>IF(Dashboard!$I$3,C5929*Dashboard!$E$11*Dashboard!$E$10*SQRT(Dashboard!$D$12/365),0)</f>
        <v>364302.7799035823</v>
      </c>
      <c r="F5929" s="3">
        <f>D5929+IF(Dashboard!$I$3,E5929,0)</f>
        <v>510416.83645020076</v>
      </c>
      <c r="G5929" s="3">
        <f>IF(Dashboard!$I$4, ('Lookups and Calculations'!$F$9) / (1 - 'Lookups and Calculations'!$F$10), 'Lookups and Calculations'!$F$9)</f>
        <v>1951878.888340465</v>
      </c>
      <c r="H5929" s="12">
        <f t="shared" si="184"/>
        <v>0</v>
      </c>
      <c r="I5929" s="12">
        <f t="shared" si="185"/>
        <v>0</v>
      </c>
      <c r="J5929" s="13">
        <f>(1 - Dashboard!$I$9) * H5929 * Dashboard!$I$8 * 'Lookups and Calculations'!$F$12</f>
        <v>0</v>
      </c>
      <c r="K5929" s="12">
        <f>(1 - Dashboard!$I$11) * I5929 * Dashboard!$I$10 * 'Lookups and Calculations'!$F$12</f>
        <v>0</v>
      </c>
      <c r="L5929" s="12">
        <f>(H5929 - I5929) * Dashboard!$I$13 * (Dashboard!$D$12 / 365) * 'Lookups and Calculations'!$F$12</f>
        <v>0</v>
      </c>
      <c r="M5929" s="3">
        <f>(G5929*2) * Dashboard!$I$13 * (Dashboard!$D$12 / 365) * 'Lookups and Calculations'!$F$12</f>
        <v>1602.0878730267946</v>
      </c>
      <c r="N5929" s="12">
        <f>H5929 * Dashboard!$I$14 * Dashboard!$I$15 * (Dashboard!$D$12 / 365) * 'Lookups and Calculations'!$F$12</f>
        <v>0</v>
      </c>
    </row>
    <row r="5930" spans="1:14" x14ac:dyDescent="0.35">
      <c r="A5930" s="2">
        <v>5929</v>
      </c>
      <c r="B5930" s="11">
        <v>1.266667447684144</v>
      </c>
      <c r="C5930" s="11">
        <v>0.36527840981725346</v>
      </c>
      <c r="D5930" s="3">
        <f>B5930*Dashboard!$D$11*Dashboard!$D$10*SQRT(Dashboard!$D$12/365)</f>
        <v>314490.43158129876</v>
      </c>
      <c r="E5930" s="3">
        <f>IF(Dashboard!$I$3,C5930*Dashboard!$E$11*Dashboard!$E$10*SQRT(Dashboard!$D$12/365),0)</f>
        <v>181383.93776644079</v>
      </c>
      <c r="F5930" s="3">
        <f>D5930+IF(Dashboard!$I$3,E5930,0)</f>
        <v>495874.36934773956</v>
      </c>
      <c r="G5930" s="3">
        <f>IF(Dashboard!$I$4, ('Lookups and Calculations'!$F$9) / (1 - 'Lookups and Calculations'!$F$10), 'Lookups and Calculations'!$F$9)</f>
        <v>1951878.888340465</v>
      </c>
      <c r="H5930" s="12">
        <f t="shared" si="184"/>
        <v>0</v>
      </c>
      <c r="I5930" s="12">
        <f t="shared" si="185"/>
        <v>0</v>
      </c>
      <c r="J5930" s="13">
        <f>(1 - Dashboard!$I$9) * H5930 * Dashboard!$I$8 * 'Lookups and Calculations'!$F$12</f>
        <v>0</v>
      </c>
      <c r="K5930" s="12">
        <f>(1 - Dashboard!$I$11) * I5930 * Dashboard!$I$10 * 'Lookups and Calculations'!$F$12</f>
        <v>0</v>
      </c>
      <c r="L5930" s="12">
        <f>(H5930 - I5930) * Dashboard!$I$13 * (Dashboard!$D$12 / 365) * 'Lookups and Calculations'!$F$12</f>
        <v>0</v>
      </c>
      <c r="M5930" s="3">
        <f>(G5930*2) * Dashboard!$I$13 * (Dashboard!$D$12 / 365) * 'Lookups and Calculations'!$F$12</f>
        <v>1602.0878730267946</v>
      </c>
      <c r="N5930" s="12">
        <f>H5930 * Dashboard!$I$14 * Dashboard!$I$15 * (Dashboard!$D$12 / 365) * 'Lookups and Calculations'!$F$12</f>
        <v>0</v>
      </c>
    </row>
    <row r="5931" spans="1:14" x14ac:dyDescent="0.35">
      <c r="A5931" s="2">
        <v>5930</v>
      </c>
      <c r="B5931" s="11">
        <v>-0.84722404159581599</v>
      </c>
      <c r="C5931" s="11">
        <v>0.23770679032862491</v>
      </c>
      <c r="D5931" s="3">
        <f>B5931*Dashboard!$D$11*Dashboard!$D$10*SQRT(Dashboard!$D$12/365)</f>
        <v>-210350.28173705845</v>
      </c>
      <c r="E5931" s="3">
        <f>IF(Dashboard!$I$3,C5931*Dashboard!$E$11*Dashboard!$E$10*SQRT(Dashboard!$D$12/365),0)</f>
        <v>118036.52366204304</v>
      </c>
      <c r="F5931" s="3">
        <f>D5931+IF(Dashboard!$I$3,E5931,0)</f>
        <v>-92313.758075015416</v>
      </c>
      <c r="G5931" s="3">
        <f>IF(Dashboard!$I$4, ('Lookups and Calculations'!$F$9) / (1 - 'Lookups and Calculations'!$F$10), 'Lookups and Calculations'!$F$9)</f>
        <v>1951878.888340465</v>
      </c>
      <c r="H5931" s="12">
        <f t="shared" si="184"/>
        <v>0</v>
      </c>
      <c r="I5931" s="12">
        <f t="shared" si="185"/>
        <v>0</v>
      </c>
      <c r="J5931" s="13">
        <f>(1 - Dashboard!$I$9) * H5931 * Dashboard!$I$8 * 'Lookups and Calculations'!$F$12</f>
        <v>0</v>
      </c>
      <c r="K5931" s="12">
        <f>(1 - Dashboard!$I$11) * I5931 * Dashboard!$I$10 * 'Lookups and Calculations'!$F$12</f>
        <v>0</v>
      </c>
      <c r="L5931" s="12">
        <f>(H5931 - I5931) * Dashboard!$I$13 * (Dashboard!$D$12 / 365) * 'Lookups and Calculations'!$F$12</f>
        <v>0</v>
      </c>
      <c r="M5931" s="3">
        <f>(G5931*2) * Dashboard!$I$13 * (Dashboard!$D$12 / 365) * 'Lookups and Calculations'!$F$12</f>
        <v>1602.0878730267946</v>
      </c>
      <c r="N5931" s="12">
        <f>H5931 * Dashboard!$I$14 * Dashboard!$I$15 * (Dashboard!$D$12 / 365) * 'Lookups and Calculations'!$F$12</f>
        <v>0</v>
      </c>
    </row>
    <row r="5932" spans="1:14" x14ac:dyDescent="0.35">
      <c r="A5932" s="2">
        <v>5931</v>
      </c>
      <c r="B5932" s="11">
        <v>1.3129478529395029</v>
      </c>
      <c r="C5932" s="11">
        <v>-0.21577844376142827</v>
      </c>
      <c r="D5932" s="3">
        <f>B5932*Dashboard!$D$11*Dashboard!$D$10*SQRT(Dashboard!$D$12/365)</f>
        <v>325981.01235617051</v>
      </c>
      <c r="E5932" s="3">
        <f>IF(Dashboard!$I$3,C5932*Dashboard!$E$11*Dashboard!$E$10*SQRT(Dashboard!$D$12/365),0)</f>
        <v>-107147.70641424776</v>
      </c>
      <c r="F5932" s="3">
        <f>D5932+IF(Dashboard!$I$3,E5932,0)</f>
        <v>218833.30594192276</v>
      </c>
      <c r="G5932" s="3">
        <f>IF(Dashboard!$I$4, ('Lookups and Calculations'!$F$9) / (1 - 'Lookups and Calculations'!$F$10), 'Lookups and Calculations'!$F$9)</f>
        <v>1951878.888340465</v>
      </c>
      <c r="H5932" s="12">
        <f t="shared" si="184"/>
        <v>0</v>
      </c>
      <c r="I5932" s="12">
        <f t="shared" si="185"/>
        <v>0</v>
      </c>
      <c r="J5932" s="13">
        <f>(1 - Dashboard!$I$9) * H5932 * Dashboard!$I$8 * 'Lookups and Calculations'!$F$12</f>
        <v>0</v>
      </c>
      <c r="K5932" s="12">
        <f>(1 - Dashboard!$I$11) * I5932 * Dashboard!$I$10 * 'Lookups and Calculations'!$F$12</f>
        <v>0</v>
      </c>
      <c r="L5932" s="12">
        <f>(H5932 - I5932) * Dashboard!$I$13 * (Dashboard!$D$12 / 365) * 'Lookups and Calculations'!$F$12</f>
        <v>0</v>
      </c>
      <c r="M5932" s="3">
        <f>(G5932*2) * Dashboard!$I$13 * (Dashboard!$D$12 / 365) * 'Lookups and Calculations'!$F$12</f>
        <v>1602.0878730267946</v>
      </c>
      <c r="N5932" s="12">
        <f>H5932 * Dashboard!$I$14 * Dashboard!$I$15 * (Dashboard!$D$12 / 365) * 'Lookups and Calculations'!$F$12</f>
        <v>0</v>
      </c>
    </row>
    <row r="5933" spans="1:14" x14ac:dyDescent="0.35">
      <c r="A5933" s="2">
        <v>5932</v>
      </c>
      <c r="B5933" s="11">
        <v>0.65545111906227205</v>
      </c>
      <c r="C5933" s="11">
        <v>0.31284384895028783</v>
      </c>
      <c r="D5933" s="3">
        <f>B5933*Dashboard!$D$11*Dashboard!$D$10*SQRT(Dashboard!$D$12/365)</f>
        <v>162736.56174808444</v>
      </c>
      <c r="E5933" s="3">
        <f>IF(Dashboard!$I$3,C5933*Dashboard!$E$11*Dashboard!$E$10*SQRT(Dashboard!$D$12/365),0)</f>
        <v>155346.84696257277</v>
      </c>
      <c r="F5933" s="3">
        <f>D5933+IF(Dashboard!$I$3,E5933,0)</f>
        <v>318083.40871065721</v>
      </c>
      <c r="G5933" s="3">
        <f>IF(Dashboard!$I$4, ('Lookups and Calculations'!$F$9) / (1 - 'Lookups and Calculations'!$F$10), 'Lookups and Calculations'!$F$9)</f>
        <v>1951878.888340465</v>
      </c>
      <c r="H5933" s="12">
        <f t="shared" si="184"/>
        <v>0</v>
      </c>
      <c r="I5933" s="12">
        <f t="shared" si="185"/>
        <v>0</v>
      </c>
      <c r="J5933" s="13">
        <f>(1 - Dashboard!$I$9) * H5933 * Dashboard!$I$8 * 'Lookups and Calculations'!$F$12</f>
        <v>0</v>
      </c>
      <c r="K5933" s="12">
        <f>(1 - Dashboard!$I$11) * I5933 * Dashboard!$I$10 * 'Lookups and Calculations'!$F$12</f>
        <v>0</v>
      </c>
      <c r="L5933" s="12">
        <f>(H5933 - I5933) * Dashboard!$I$13 * (Dashboard!$D$12 / 365) * 'Lookups and Calculations'!$F$12</f>
        <v>0</v>
      </c>
      <c r="M5933" s="3">
        <f>(G5933*2) * Dashboard!$I$13 * (Dashboard!$D$12 / 365) * 'Lookups and Calculations'!$F$12</f>
        <v>1602.0878730267946</v>
      </c>
      <c r="N5933" s="12">
        <f>H5933 * Dashboard!$I$14 * Dashboard!$I$15 * (Dashboard!$D$12 / 365) * 'Lookups and Calculations'!$F$12</f>
        <v>0</v>
      </c>
    </row>
    <row r="5934" spans="1:14" x14ac:dyDescent="0.35">
      <c r="A5934" s="2">
        <v>5933</v>
      </c>
      <c r="B5934" s="11">
        <v>-1.4539051330111286</v>
      </c>
      <c r="C5934" s="11">
        <v>-0.2549797778872992</v>
      </c>
      <c r="D5934" s="3">
        <f>B5934*Dashboard!$D$11*Dashboard!$D$10*SQRT(Dashboard!$D$12/365)</f>
        <v>-360978.13486476569</v>
      </c>
      <c r="E5934" s="3">
        <f>IF(Dashboard!$I$3,C5934*Dashboard!$E$11*Dashboard!$E$10*SQRT(Dashboard!$D$12/365),0)</f>
        <v>-126613.6593924316</v>
      </c>
      <c r="F5934" s="3">
        <f>D5934+IF(Dashboard!$I$3,E5934,0)</f>
        <v>-487591.7942571973</v>
      </c>
      <c r="G5934" s="3">
        <f>IF(Dashboard!$I$4, ('Lookups and Calculations'!$F$9) / (1 - 'Lookups and Calculations'!$F$10), 'Lookups and Calculations'!$F$9)</f>
        <v>1951878.888340465</v>
      </c>
      <c r="H5934" s="12">
        <f t="shared" si="184"/>
        <v>0</v>
      </c>
      <c r="I5934" s="12">
        <f t="shared" si="185"/>
        <v>0</v>
      </c>
      <c r="J5934" s="13">
        <f>(1 - Dashboard!$I$9) * H5934 * Dashboard!$I$8 * 'Lookups and Calculations'!$F$12</f>
        <v>0</v>
      </c>
      <c r="K5934" s="12">
        <f>(1 - Dashboard!$I$11) * I5934 * Dashboard!$I$10 * 'Lookups and Calculations'!$F$12</f>
        <v>0</v>
      </c>
      <c r="L5934" s="12">
        <f>(H5934 - I5934) * Dashboard!$I$13 * (Dashboard!$D$12 / 365) * 'Lookups and Calculations'!$F$12</f>
        <v>0</v>
      </c>
      <c r="M5934" s="3">
        <f>(G5934*2) * Dashboard!$I$13 * (Dashboard!$D$12 / 365) * 'Lookups and Calculations'!$F$12</f>
        <v>1602.0878730267946</v>
      </c>
      <c r="N5934" s="12">
        <f>H5934 * Dashboard!$I$14 * Dashboard!$I$15 * (Dashboard!$D$12 / 365) * 'Lookups and Calculations'!$F$12</f>
        <v>0</v>
      </c>
    </row>
    <row r="5935" spans="1:14" x14ac:dyDescent="0.35">
      <c r="A5935" s="2">
        <v>5934</v>
      </c>
      <c r="B5935" s="11">
        <v>0.19396266548849264</v>
      </c>
      <c r="C5935" s="11">
        <v>-2.2641822444677402</v>
      </c>
      <c r="D5935" s="3">
        <f>B5935*Dashboard!$D$11*Dashboard!$D$10*SQRT(Dashboard!$D$12/365)</f>
        <v>48157.393238186334</v>
      </c>
      <c r="E5935" s="3">
        <f>IF(Dashboard!$I$3,C5935*Dashboard!$E$11*Dashboard!$E$10*SQRT(Dashboard!$D$12/365),0)</f>
        <v>-1124310.3350342568</v>
      </c>
      <c r="F5935" s="3">
        <f>D5935+IF(Dashboard!$I$3,E5935,0)</f>
        <v>-1076152.9417960704</v>
      </c>
      <c r="G5935" s="3">
        <f>IF(Dashboard!$I$4, ('Lookups and Calculations'!$F$9) / (1 - 'Lookups and Calculations'!$F$10), 'Lookups and Calculations'!$F$9)</f>
        <v>1951878.888340465</v>
      </c>
      <c r="H5935" s="12">
        <f t="shared" si="184"/>
        <v>0</v>
      </c>
      <c r="I5935" s="12">
        <f t="shared" si="185"/>
        <v>0</v>
      </c>
      <c r="J5935" s="13">
        <f>(1 - Dashboard!$I$9) * H5935 * Dashboard!$I$8 * 'Lookups and Calculations'!$F$12</f>
        <v>0</v>
      </c>
      <c r="K5935" s="12">
        <f>(1 - Dashboard!$I$11) * I5935 * Dashboard!$I$10 * 'Lookups and Calculations'!$F$12</f>
        <v>0</v>
      </c>
      <c r="L5935" s="12">
        <f>(H5935 - I5935) * Dashboard!$I$13 * (Dashboard!$D$12 / 365) * 'Lookups and Calculations'!$F$12</f>
        <v>0</v>
      </c>
      <c r="M5935" s="3">
        <f>(G5935*2) * Dashboard!$I$13 * (Dashboard!$D$12 / 365) * 'Lookups and Calculations'!$F$12</f>
        <v>1602.0878730267946</v>
      </c>
      <c r="N5935" s="12">
        <f>H5935 * Dashboard!$I$14 * Dashboard!$I$15 * (Dashboard!$D$12 / 365) * 'Lookups and Calculations'!$F$12</f>
        <v>0</v>
      </c>
    </row>
    <row r="5936" spans="1:14" x14ac:dyDescent="0.35">
      <c r="A5936" s="2">
        <v>5935</v>
      </c>
      <c r="B5936" s="11">
        <v>-1.9491187096375651E-2</v>
      </c>
      <c r="C5936" s="11">
        <v>0.34010016261426046</v>
      </c>
      <c r="D5936" s="3">
        <f>B5936*Dashboard!$D$11*Dashboard!$D$10*SQRT(Dashboard!$D$12/365)</f>
        <v>-4839.3063650432941</v>
      </c>
      <c r="E5936" s="3">
        <f>IF(Dashboard!$I$3,C5936*Dashboard!$E$11*Dashboard!$E$10*SQRT(Dashboard!$D$12/365),0)</f>
        <v>168881.33837651092</v>
      </c>
      <c r="F5936" s="3">
        <f>D5936+IF(Dashboard!$I$3,E5936,0)</f>
        <v>164042.03201146761</v>
      </c>
      <c r="G5936" s="3">
        <f>IF(Dashboard!$I$4, ('Lookups and Calculations'!$F$9) / (1 - 'Lookups and Calculations'!$F$10), 'Lookups and Calculations'!$F$9)</f>
        <v>1951878.888340465</v>
      </c>
      <c r="H5936" s="12">
        <f t="shared" si="184"/>
        <v>0</v>
      </c>
      <c r="I5936" s="12">
        <f t="shared" si="185"/>
        <v>0</v>
      </c>
      <c r="J5936" s="13">
        <f>(1 - Dashboard!$I$9) * H5936 * Dashboard!$I$8 * 'Lookups and Calculations'!$F$12</f>
        <v>0</v>
      </c>
      <c r="K5936" s="12">
        <f>(1 - Dashboard!$I$11) * I5936 * Dashboard!$I$10 * 'Lookups and Calculations'!$F$12</f>
        <v>0</v>
      </c>
      <c r="L5936" s="12">
        <f>(H5936 - I5936) * Dashboard!$I$13 * (Dashboard!$D$12 / 365) * 'Lookups and Calculations'!$F$12</f>
        <v>0</v>
      </c>
      <c r="M5936" s="3">
        <f>(G5936*2) * Dashboard!$I$13 * (Dashboard!$D$12 / 365) * 'Lookups and Calculations'!$F$12</f>
        <v>1602.0878730267946</v>
      </c>
      <c r="N5936" s="12">
        <f>H5936 * Dashboard!$I$14 * Dashboard!$I$15 * (Dashboard!$D$12 / 365) * 'Lookups and Calculations'!$F$12</f>
        <v>0</v>
      </c>
    </row>
    <row r="5937" spans="1:14" x14ac:dyDescent="0.35">
      <c r="A5937" s="2">
        <v>5936</v>
      </c>
      <c r="B5937" s="11">
        <v>0.38886484098127738</v>
      </c>
      <c r="C5937" s="11">
        <v>0.55816365676989022</v>
      </c>
      <c r="D5937" s="3">
        <f>B5937*Dashboard!$D$11*Dashboard!$D$10*SQRT(Dashboard!$D$12/365)</f>
        <v>96548.049679958553</v>
      </c>
      <c r="E5937" s="3">
        <f>IF(Dashboard!$I$3,C5937*Dashboard!$E$11*Dashboard!$E$10*SQRT(Dashboard!$D$12/365),0)</f>
        <v>277163.71748795529</v>
      </c>
      <c r="F5937" s="3">
        <f>D5937+IF(Dashboard!$I$3,E5937,0)</f>
        <v>373711.76716791384</v>
      </c>
      <c r="G5937" s="3">
        <f>IF(Dashboard!$I$4, ('Lookups and Calculations'!$F$9) / (1 - 'Lookups and Calculations'!$F$10), 'Lookups and Calculations'!$F$9)</f>
        <v>1951878.888340465</v>
      </c>
      <c r="H5937" s="12">
        <f t="shared" si="184"/>
        <v>0</v>
      </c>
      <c r="I5937" s="12">
        <f t="shared" si="185"/>
        <v>0</v>
      </c>
      <c r="J5937" s="13">
        <f>(1 - Dashboard!$I$9) * H5937 * Dashboard!$I$8 * 'Lookups and Calculations'!$F$12</f>
        <v>0</v>
      </c>
      <c r="K5937" s="12">
        <f>(1 - Dashboard!$I$11) * I5937 * Dashboard!$I$10 * 'Lookups and Calculations'!$F$12</f>
        <v>0</v>
      </c>
      <c r="L5937" s="12">
        <f>(H5937 - I5937) * Dashboard!$I$13 * (Dashboard!$D$12 / 365) * 'Lookups and Calculations'!$F$12</f>
        <v>0</v>
      </c>
      <c r="M5937" s="3">
        <f>(G5937*2) * Dashboard!$I$13 * (Dashboard!$D$12 / 365) * 'Lookups and Calculations'!$F$12</f>
        <v>1602.0878730267946</v>
      </c>
      <c r="N5937" s="12">
        <f>H5937 * Dashboard!$I$14 * Dashboard!$I$15 * (Dashboard!$D$12 / 365) * 'Lookups and Calculations'!$F$12</f>
        <v>0</v>
      </c>
    </row>
    <row r="5938" spans="1:14" x14ac:dyDescent="0.35">
      <c r="A5938" s="2">
        <v>5937</v>
      </c>
      <c r="B5938" s="11">
        <v>1.1425190785550086</v>
      </c>
      <c r="C5938" s="11">
        <v>-0.5315981878463909</v>
      </c>
      <c r="D5938" s="3">
        <f>B5938*Dashboard!$D$11*Dashboard!$D$10*SQRT(Dashboard!$D$12/365)</f>
        <v>283666.65517580294</v>
      </c>
      <c r="E5938" s="3">
        <f>IF(Dashboard!$I$3,C5938*Dashboard!$E$11*Dashboard!$E$10*SQRT(Dashboard!$D$12/365),0)</f>
        <v>-263972.27437921253</v>
      </c>
      <c r="F5938" s="3">
        <f>D5938+IF(Dashboard!$I$3,E5938,0)</f>
        <v>19694.380796590413</v>
      </c>
      <c r="G5938" s="3">
        <f>IF(Dashboard!$I$4, ('Lookups and Calculations'!$F$9) / (1 - 'Lookups and Calculations'!$F$10), 'Lookups and Calculations'!$F$9)</f>
        <v>1951878.888340465</v>
      </c>
      <c r="H5938" s="12">
        <f t="shared" si="184"/>
        <v>0</v>
      </c>
      <c r="I5938" s="12">
        <f t="shared" si="185"/>
        <v>0</v>
      </c>
      <c r="J5938" s="13">
        <f>(1 - Dashboard!$I$9) * H5938 * Dashboard!$I$8 * 'Lookups and Calculations'!$F$12</f>
        <v>0</v>
      </c>
      <c r="K5938" s="12">
        <f>(1 - Dashboard!$I$11) * I5938 * Dashboard!$I$10 * 'Lookups and Calculations'!$F$12</f>
        <v>0</v>
      </c>
      <c r="L5938" s="12">
        <f>(H5938 - I5938) * Dashboard!$I$13 * (Dashboard!$D$12 / 365) * 'Lookups and Calculations'!$F$12</f>
        <v>0</v>
      </c>
      <c r="M5938" s="3">
        <f>(G5938*2) * Dashboard!$I$13 * (Dashboard!$D$12 / 365) * 'Lookups and Calculations'!$F$12</f>
        <v>1602.0878730267946</v>
      </c>
      <c r="N5938" s="12">
        <f>H5938 * Dashboard!$I$14 * Dashboard!$I$15 * (Dashboard!$D$12 / 365) * 'Lookups and Calculations'!$F$12</f>
        <v>0</v>
      </c>
    </row>
    <row r="5939" spans="1:14" x14ac:dyDescent="0.35">
      <c r="A5939" s="2">
        <v>5938</v>
      </c>
      <c r="B5939" s="11">
        <v>-3.8737543036883156E-2</v>
      </c>
      <c r="C5939" s="11">
        <v>2.112354578204263</v>
      </c>
      <c r="D5939" s="3">
        <f>B5939*Dashboard!$D$11*Dashboard!$D$10*SQRT(Dashboard!$D$12/365)</f>
        <v>-9617.8256181936467</v>
      </c>
      <c r="E5939" s="3">
        <f>IF(Dashboard!$I$3,C5939*Dashboard!$E$11*Dashboard!$E$10*SQRT(Dashboard!$D$12/365),0)</f>
        <v>1048918.2526428115</v>
      </c>
      <c r="F5939" s="3">
        <f>D5939+IF(Dashboard!$I$3,E5939,0)</f>
        <v>1039300.4270246179</v>
      </c>
      <c r="G5939" s="3">
        <f>IF(Dashboard!$I$4, ('Lookups and Calculations'!$F$9) / (1 - 'Lookups and Calculations'!$F$10), 'Lookups and Calculations'!$F$9)</f>
        <v>1951878.888340465</v>
      </c>
      <c r="H5939" s="12">
        <f t="shared" si="184"/>
        <v>0</v>
      </c>
      <c r="I5939" s="12">
        <f t="shared" si="185"/>
        <v>0</v>
      </c>
      <c r="J5939" s="13">
        <f>(1 - Dashboard!$I$9) * H5939 * Dashboard!$I$8 * 'Lookups and Calculations'!$F$12</f>
        <v>0</v>
      </c>
      <c r="K5939" s="12">
        <f>(1 - Dashboard!$I$11) * I5939 * Dashboard!$I$10 * 'Lookups and Calculations'!$F$12</f>
        <v>0</v>
      </c>
      <c r="L5939" s="12">
        <f>(H5939 - I5939) * Dashboard!$I$13 * (Dashboard!$D$12 / 365) * 'Lookups and Calculations'!$F$12</f>
        <v>0</v>
      </c>
      <c r="M5939" s="3">
        <f>(G5939*2) * Dashboard!$I$13 * (Dashboard!$D$12 / 365) * 'Lookups and Calculations'!$F$12</f>
        <v>1602.0878730267946</v>
      </c>
      <c r="N5939" s="12">
        <f>H5939 * Dashboard!$I$14 * Dashboard!$I$15 * (Dashboard!$D$12 / 365) * 'Lookups and Calculations'!$F$12</f>
        <v>0</v>
      </c>
    </row>
    <row r="5940" spans="1:14" x14ac:dyDescent="0.35">
      <c r="A5940" s="2">
        <v>5939</v>
      </c>
      <c r="B5940" s="11">
        <v>2.8797582454119208</v>
      </c>
      <c r="C5940" s="11">
        <v>-0.35743801534689174</v>
      </c>
      <c r="D5940" s="3">
        <f>B5940*Dashboard!$D$11*Dashboard!$D$10*SQRT(Dashboard!$D$12/365)</f>
        <v>714991.46449623862</v>
      </c>
      <c r="E5940" s="3">
        <f>IF(Dashboard!$I$3,C5940*Dashboard!$E$11*Dashboard!$E$10*SQRT(Dashboard!$D$12/365),0)</f>
        <v>-177490.68378685869</v>
      </c>
      <c r="F5940" s="3">
        <f>D5940+IF(Dashboard!$I$3,E5940,0)</f>
        <v>537500.78070937993</v>
      </c>
      <c r="G5940" s="3">
        <f>IF(Dashboard!$I$4, ('Lookups and Calculations'!$F$9) / (1 - 'Lookups and Calculations'!$F$10), 'Lookups and Calculations'!$F$9)</f>
        <v>1951878.888340465</v>
      </c>
      <c r="H5940" s="12">
        <f t="shared" si="184"/>
        <v>0</v>
      </c>
      <c r="I5940" s="12">
        <f t="shared" si="185"/>
        <v>0</v>
      </c>
      <c r="J5940" s="13">
        <f>(1 - Dashboard!$I$9) * H5940 * Dashboard!$I$8 * 'Lookups and Calculations'!$F$12</f>
        <v>0</v>
      </c>
      <c r="K5940" s="12">
        <f>(1 - Dashboard!$I$11) * I5940 * Dashboard!$I$10 * 'Lookups and Calculations'!$F$12</f>
        <v>0</v>
      </c>
      <c r="L5940" s="12">
        <f>(H5940 - I5940) * Dashboard!$I$13 * (Dashboard!$D$12 / 365) * 'Lookups and Calculations'!$F$12</f>
        <v>0</v>
      </c>
      <c r="M5940" s="3">
        <f>(G5940*2) * Dashboard!$I$13 * (Dashboard!$D$12 / 365) * 'Lookups and Calculations'!$F$12</f>
        <v>1602.0878730267946</v>
      </c>
      <c r="N5940" s="12">
        <f>H5940 * Dashboard!$I$14 * Dashboard!$I$15 * (Dashboard!$D$12 / 365) * 'Lookups and Calculations'!$F$12</f>
        <v>0</v>
      </c>
    </row>
    <row r="5941" spans="1:14" x14ac:dyDescent="0.35">
      <c r="A5941" s="2">
        <v>5940</v>
      </c>
      <c r="B5941" s="11">
        <v>-0.72050297718808953</v>
      </c>
      <c r="C5941" s="11">
        <v>-0.99278820531652967</v>
      </c>
      <c r="D5941" s="3">
        <f>B5941*Dashboard!$D$11*Dashboard!$D$10*SQRT(Dashboard!$D$12/365)</f>
        <v>-178887.75200292014</v>
      </c>
      <c r="E5941" s="3">
        <f>IF(Dashboard!$I$3,C5941*Dashboard!$E$11*Dashboard!$E$10*SQRT(Dashboard!$D$12/365),0)</f>
        <v>-492982.41891296202</v>
      </c>
      <c r="F5941" s="3">
        <f>D5941+IF(Dashboard!$I$3,E5941,0)</f>
        <v>-671870.1709158821</v>
      </c>
      <c r="G5941" s="3">
        <f>IF(Dashboard!$I$4, ('Lookups and Calculations'!$F$9) / (1 - 'Lookups and Calculations'!$F$10), 'Lookups and Calculations'!$F$9)</f>
        <v>1951878.888340465</v>
      </c>
      <c r="H5941" s="12">
        <f t="shared" si="184"/>
        <v>0</v>
      </c>
      <c r="I5941" s="12">
        <f t="shared" si="185"/>
        <v>0</v>
      </c>
      <c r="J5941" s="13">
        <f>(1 - Dashboard!$I$9) * H5941 * Dashboard!$I$8 * 'Lookups and Calculations'!$F$12</f>
        <v>0</v>
      </c>
      <c r="K5941" s="12">
        <f>(1 - Dashboard!$I$11) * I5941 * Dashboard!$I$10 * 'Lookups and Calculations'!$F$12</f>
        <v>0</v>
      </c>
      <c r="L5941" s="12">
        <f>(H5941 - I5941) * Dashboard!$I$13 * (Dashboard!$D$12 / 365) * 'Lookups and Calculations'!$F$12</f>
        <v>0</v>
      </c>
      <c r="M5941" s="3">
        <f>(G5941*2) * Dashboard!$I$13 * (Dashboard!$D$12 / 365) * 'Lookups and Calculations'!$F$12</f>
        <v>1602.0878730267946</v>
      </c>
      <c r="N5941" s="12">
        <f>H5941 * Dashboard!$I$14 * Dashboard!$I$15 * (Dashboard!$D$12 / 365) * 'Lookups and Calculations'!$F$12</f>
        <v>0</v>
      </c>
    </row>
    <row r="5942" spans="1:14" x14ac:dyDescent="0.35">
      <c r="A5942" s="2">
        <v>5941</v>
      </c>
      <c r="B5942" s="11">
        <v>-0.19657095890912973</v>
      </c>
      <c r="C5942" s="11">
        <v>-8.4470601644820703E-2</v>
      </c>
      <c r="D5942" s="3">
        <f>B5942*Dashboard!$D$11*Dashboard!$D$10*SQRT(Dashboard!$D$12/365)</f>
        <v>-48804.984936422959</v>
      </c>
      <c r="E5942" s="3">
        <f>IF(Dashboard!$I$3,C5942*Dashboard!$E$11*Dashboard!$E$10*SQRT(Dashboard!$D$12/365),0)</f>
        <v>-41945.020401023095</v>
      </c>
      <c r="F5942" s="3">
        <f>D5942+IF(Dashboard!$I$3,E5942,0)</f>
        <v>-90750.005337446055</v>
      </c>
      <c r="G5942" s="3">
        <f>IF(Dashboard!$I$4, ('Lookups and Calculations'!$F$9) / (1 - 'Lookups and Calculations'!$F$10), 'Lookups and Calculations'!$F$9)</f>
        <v>1951878.888340465</v>
      </c>
      <c r="H5942" s="12">
        <f t="shared" si="184"/>
        <v>0</v>
      </c>
      <c r="I5942" s="12">
        <f t="shared" si="185"/>
        <v>0</v>
      </c>
      <c r="J5942" s="13">
        <f>(1 - Dashboard!$I$9) * H5942 * Dashboard!$I$8 * 'Lookups and Calculations'!$F$12</f>
        <v>0</v>
      </c>
      <c r="K5942" s="12">
        <f>(1 - Dashboard!$I$11) * I5942 * Dashboard!$I$10 * 'Lookups and Calculations'!$F$12</f>
        <v>0</v>
      </c>
      <c r="L5942" s="12">
        <f>(H5942 - I5942) * Dashboard!$I$13 * (Dashboard!$D$12 / 365) * 'Lookups and Calculations'!$F$12</f>
        <v>0</v>
      </c>
      <c r="M5942" s="3">
        <f>(G5942*2) * Dashboard!$I$13 * (Dashboard!$D$12 / 365) * 'Lookups and Calculations'!$F$12</f>
        <v>1602.0878730267946</v>
      </c>
      <c r="N5942" s="12">
        <f>H5942 * Dashboard!$I$14 * Dashboard!$I$15 * (Dashboard!$D$12 / 365) * 'Lookups and Calculations'!$F$12</f>
        <v>0</v>
      </c>
    </row>
    <row r="5943" spans="1:14" x14ac:dyDescent="0.35">
      <c r="A5943" s="2">
        <v>5942</v>
      </c>
      <c r="B5943" s="11">
        <v>-1.8355966265306243</v>
      </c>
      <c r="C5943" s="11">
        <v>0.44314090162914938</v>
      </c>
      <c r="D5943" s="3">
        <f>B5943*Dashboard!$D$11*Dashboard!$D$10*SQRT(Dashboard!$D$12/365)</f>
        <v>-455745.17316461582</v>
      </c>
      <c r="E5943" s="3">
        <f>IF(Dashboard!$I$3,C5943*Dashboard!$E$11*Dashboard!$E$10*SQRT(Dashboard!$D$12/365),0)</f>
        <v>220047.611801308</v>
      </c>
      <c r="F5943" s="3">
        <f>D5943+IF(Dashboard!$I$3,E5943,0)</f>
        <v>-235697.56136330782</v>
      </c>
      <c r="G5943" s="3">
        <f>IF(Dashboard!$I$4, ('Lookups and Calculations'!$F$9) / (1 - 'Lookups and Calculations'!$F$10), 'Lookups and Calculations'!$F$9)</f>
        <v>1951878.888340465</v>
      </c>
      <c r="H5943" s="12">
        <f t="shared" si="184"/>
        <v>0</v>
      </c>
      <c r="I5943" s="12">
        <f t="shared" si="185"/>
        <v>0</v>
      </c>
      <c r="J5943" s="13">
        <f>(1 - Dashboard!$I$9) * H5943 * Dashboard!$I$8 * 'Lookups and Calculations'!$F$12</f>
        <v>0</v>
      </c>
      <c r="K5943" s="12">
        <f>(1 - Dashboard!$I$11) * I5943 * Dashboard!$I$10 * 'Lookups and Calculations'!$F$12</f>
        <v>0</v>
      </c>
      <c r="L5943" s="12">
        <f>(H5943 - I5943) * Dashboard!$I$13 * (Dashboard!$D$12 / 365) * 'Lookups and Calculations'!$F$12</f>
        <v>0</v>
      </c>
      <c r="M5943" s="3">
        <f>(G5943*2) * Dashboard!$I$13 * (Dashboard!$D$12 / 365) * 'Lookups and Calculations'!$F$12</f>
        <v>1602.0878730267946</v>
      </c>
      <c r="N5943" s="12">
        <f>H5943 * Dashboard!$I$14 * Dashboard!$I$15 * (Dashboard!$D$12 / 365) * 'Lookups and Calculations'!$F$12</f>
        <v>0</v>
      </c>
    </row>
    <row r="5944" spans="1:14" x14ac:dyDescent="0.35">
      <c r="A5944" s="2">
        <v>5943</v>
      </c>
      <c r="B5944" s="11">
        <v>-0.17865630145456571</v>
      </c>
      <c r="C5944" s="11">
        <v>-1.4230916881547899</v>
      </c>
      <c r="D5944" s="3">
        <f>B5944*Dashboard!$D$11*Dashboard!$D$10*SQRT(Dashboard!$D$12/365)</f>
        <v>-44357.102135915513</v>
      </c>
      <c r="E5944" s="3">
        <f>IF(Dashboard!$I$3,C5944*Dashboard!$E$11*Dashboard!$E$10*SQRT(Dashboard!$D$12/365),0)</f>
        <v>-706655.43668279331</v>
      </c>
      <c r="F5944" s="3">
        <f>D5944+IF(Dashboard!$I$3,E5944,0)</f>
        <v>-751012.53881870885</v>
      </c>
      <c r="G5944" s="3">
        <f>IF(Dashboard!$I$4, ('Lookups and Calculations'!$F$9) / (1 - 'Lookups and Calculations'!$F$10), 'Lookups and Calculations'!$F$9)</f>
        <v>1951878.888340465</v>
      </c>
      <c r="H5944" s="12">
        <f t="shared" si="184"/>
        <v>0</v>
      </c>
      <c r="I5944" s="12">
        <f t="shared" si="185"/>
        <v>0</v>
      </c>
      <c r="J5944" s="13">
        <f>(1 - Dashboard!$I$9) * H5944 * Dashboard!$I$8 * 'Lookups and Calculations'!$F$12</f>
        <v>0</v>
      </c>
      <c r="K5944" s="12">
        <f>(1 - Dashboard!$I$11) * I5944 * Dashboard!$I$10 * 'Lookups and Calculations'!$F$12</f>
        <v>0</v>
      </c>
      <c r="L5944" s="12">
        <f>(H5944 - I5944) * Dashboard!$I$13 * (Dashboard!$D$12 / 365) * 'Lookups and Calculations'!$F$12</f>
        <v>0</v>
      </c>
      <c r="M5944" s="3">
        <f>(G5944*2) * Dashboard!$I$13 * (Dashboard!$D$12 / 365) * 'Lookups and Calculations'!$F$12</f>
        <v>1602.0878730267946</v>
      </c>
      <c r="N5944" s="12">
        <f>H5944 * Dashboard!$I$14 * Dashboard!$I$15 * (Dashboard!$D$12 / 365) * 'Lookups and Calculations'!$F$12</f>
        <v>0</v>
      </c>
    </row>
    <row r="5945" spans="1:14" x14ac:dyDescent="0.35">
      <c r="A5945" s="2">
        <v>5944</v>
      </c>
      <c r="B5945" s="11">
        <v>0.13559047260556931</v>
      </c>
      <c r="C5945" s="11">
        <v>-0.53093372498160574</v>
      </c>
      <c r="D5945" s="3">
        <f>B5945*Dashboard!$D$11*Dashboard!$D$10*SQRT(Dashboard!$D$12/365)</f>
        <v>33664.642070024165</v>
      </c>
      <c r="E5945" s="3">
        <f>IF(Dashboard!$I$3,C5945*Dashboard!$E$11*Dashboard!$E$10*SQRT(Dashboard!$D$12/365),0)</f>
        <v>-263642.32635142026</v>
      </c>
      <c r="F5945" s="3">
        <f>D5945+IF(Dashboard!$I$3,E5945,0)</f>
        <v>-229977.6842813961</v>
      </c>
      <c r="G5945" s="3">
        <f>IF(Dashboard!$I$4, ('Lookups and Calculations'!$F$9) / (1 - 'Lookups and Calculations'!$F$10), 'Lookups and Calculations'!$F$9)</f>
        <v>1951878.888340465</v>
      </c>
      <c r="H5945" s="12">
        <f t="shared" si="184"/>
        <v>0</v>
      </c>
      <c r="I5945" s="12">
        <f t="shared" si="185"/>
        <v>0</v>
      </c>
      <c r="J5945" s="13">
        <f>(1 - Dashboard!$I$9) * H5945 * Dashboard!$I$8 * 'Lookups and Calculations'!$F$12</f>
        <v>0</v>
      </c>
      <c r="K5945" s="12">
        <f>(1 - Dashboard!$I$11) * I5945 * Dashboard!$I$10 * 'Lookups and Calculations'!$F$12</f>
        <v>0</v>
      </c>
      <c r="L5945" s="12">
        <f>(H5945 - I5945) * Dashboard!$I$13 * (Dashboard!$D$12 / 365) * 'Lookups and Calculations'!$F$12</f>
        <v>0</v>
      </c>
      <c r="M5945" s="3">
        <f>(G5945*2) * Dashboard!$I$13 * (Dashboard!$D$12 / 365) * 'Lookups and Calculations'!$F$12</f>
        <v>1602.0878730267946</v>
      </c>
      <c r="N5945" s="12">
        <f>H5945 * Dashboard!$I$14 * Dashboard!$I$15 * (Dashboard!$D$12 / 365) * 'Lookups and Calculations'!$F$12</f>
        <v>0</v>
      </c>
    </row>
    <row r="5946" spans="1:14" x14ac:dyDescent="0.35">
      <c r="A5946" s="2">
        <v>5945</v>
      </c>
      <c r="B5946" s="11">
        <v>-0.72818919546584637</v>
      </c>
      <c r="C5946" s="11">
        <v>1.0957496400212474</v>
      </c>
      <c r="D5946" s="3">
        <f>B5946*Dashboard!$D$11*Dashboard!$D$10*SQRT(Dashboard!$D$12/365)</f>
        <v>-180796.09985524658</v>
      </c>
      <c r="E5946" s="3">
        <f>IF(Dashboard!$I$3,C5946*Dashboard!$E$11*Dashboard!$E$10*SQRT(Dashboard!$D$12/365),0)</f>
        <v>544109.31270930555</v>
      </c>
      <c r="F5946" s="3">
        <f>D5946+IF(Dashboard!$I$3,E5946,0)</f>
        <v>363313.21285405895</v>
      </c>
      <c r="G5946" s="3">
        <f>IF(Dashboard!$I$4, ('Lookups and Calculations'!$F$9) / (1 - 'Lookups and Calculations'!$F$10), 'Lookups and Calculations'!$F$9)</f>
        <v>1951878.888340465</v>
      </c>
      <c r="H5946" s="12">
        <f t="shared" si="184"/>
        <v>0</v>
      </c>
      <c r="I5946" s="12">
        <f t="shared" si="185"/>
        <v>0</v>
      </c>
      <c r="J5946" s="13">
        <f>(1 - Dashboard!$I$9) * H5946 * Dashboard!$I$8 * 'Lookups and Calculations'!$F$12</f>
        <v>0</v>
      </c>
      <c r="K5946" s="12">
        <f>(1 - Dashboard!$I$11) * I5946 * Dashboard!$I$10 * 'Lookups and Calculations'!$F$12</f>
        <v>0</v>
      </c>
      <c r="L5946" s="12">
        <f>(H5946 - I5946) * Dashboard!$I$13 * (Dashboard!$D$12 / 365) * 'Lookups and Calculations'!$F$12</f>
        <v>0</v>
      </c>
      <c r="M5946" s="3">
        <f>(G5946*2) * Dashboard!$I$13 * (Dashboard!$D$12 / 365) * 'Lookups and Calculations'!$F$12</f>
        <v>1602.0878730267946</v>
      </c>
      <c r="N5946" s="12">
        <f>H5946 * Dashboard!$I$14 * Dashboard!$I$15 * (Dashboard!$D$12 / 365) * 'Lookups and Calculations'!$F$12</f>
        <v>0</v>
      </c>
    </row>
    <row r="5947" spans="1:14" x14ac:dyDescent="0.35">
      <c r="A5947" s="2">
        <v>5946</v>
      </c>
      <c r="B5947" s="11">
        <v>1.0377870310463624</v>
      </c>
      <c r="C5947" s="11">
        <v>0.50991808346667433</v>
      </c>
      <c r="D5947" s="3">
        <f>B5947*Dashboard!$D$11*Dashboard!$D$10*SQRT(Dashboard!$D$12/365)</f>
        <v>257663.59740274135</v>
      </c>
      <c r="E5947" s="3">
        <f>IF(Dashboard!$I$3,C5947*Dashboard!$E$11*Dashboard!$E$10*SQRT(Dashboard!$D$12/365),0)</f>
        <v>253206.72514911208</v>
      </c>
      <c r="F5947" s="3">
        <f>D5947+IF(Dashboard!$I$3,E5947,0)</f>
        <v>510870.32255185343</v>
      </c>
      <c r="G5947" s="3">
        <f>IF(Dashboard!$I$4, ('Lookups and Calculations'!$F$9) / (1 - 'Lookups and Calculations'!$F$10), 'Lookups and Calculations'!$F$9)</f>
        <v>1951878.888340465</v>
      </c>
      <c r="H5947" s="12">
        <f t="shared" si="184"/>
        <v>0</v>
      </c>
      <c r="I5947" s="12">
        <f t="shared" si="185"/>
        <v>0</v>
      </c>
      <c r="J5947" s="13">
        <f>(1 - Dashboard!$I$9) * H5947 * Dashboard!$I$8 * 'Lookups and Calculations'!$F$12</f>
        <v>0</v>
      </c>
      <c r="K5947" s="12">
        <f>(1 - Dashboard!$I$11) * I5947 * Dashboard!$I$10 * 'Lookups and Calculations'!$F$12</f>
        <v>0</v>
      </c>
      <c r="L5947" s="12">
        <f>(H5947 - I5947) * Dashboard!$I$13 * (Dashboard!$D$12 / 365) * 'Lookups and Calculations'!$F$12</f>
        <v>0</v>
      </c>
      <c r="M5947" s="3">
        <f>(G5947*2) * Dashboard!$I$13 * (Dashboard!$D$12 / 365) * 'Lookups and Calculations'!$F$12</f>
        <v>1602.0878730267946</v>
      </c>
      <c r="N5947" s="12">
        <f>H5947 * Dashboard!$I$14 * Dashboard!$I$15 * (Dashboard!$D$12 / 365) * 'Lookups and Calculations'!$F$12</f>
        <v>0</v>
      </c>
    </row>
    <row r="5948" spans="1:14" x14ac:dyDescent="0.35">
      <c r="A5948" s="2">
        <v>5947</v>
      </c>
      <c r="B5948" s="11">
        <v>-0.17006790159115853</v>
      </c>
      <c r="C5948" s="11">
        <v>-0.40399019325381746</v>
      </c>
      <c r="D5948" s="3">
        <f>B5948*Dashboard!$D$11*Dashboard!$D$10*SQRT(Dashboard!$D$12/365)</f>
        <v>-42224.759045727245</v>
      </c>
      <c r="E5948" s="3">
        <f>IF(Dashboard!$I$3,C5948*Dashboard!$E$11*Dashboard!$E$10*SQRT(Dashboard!$D$12/365),0)</f>
        <v>-200606.7977246808</v>
      </c>
      <c r="F5948" s="3">
        <f>D5948+IF(Dashboard!$I$3,E5948,0)</f>
        <v>-242831.55677040806</v>
      </c>
      <c r="G5948" s="3">
        <f>IF(Dashboard!$I$4, ('Lookups and Calculations'!$F$9) / (1 - 'Lookups and Calculations'!$F$10), 'Lookups and Calculations'!$F$9)</f>
        <v>1951878.888340465</v>
      </c>
      <c r="H5948" s="12">
        <f t="shared" si="184"/>
        <v>0</v>
      </c>
      <c r="I5948" s="12">
        <f t="shared" si="185"/>
        <v>0</v>
      </c>
      <c r="J5948" s="13">
        <f>(1 - Dashboard!$I$9) * H5948 * Dashboard!$I$8 * 'Lookups and Calculations'!$F$12</f>
        <v>0</v>
      </c>
      <c r="K5948" s="12">
        <f>(1 - Dashboard!$I$11) * I5948 * Dashboard!$I$10 * 'Lookups and Calculations'!$F$12</f>
        <v>0</v>
      </c>
      <c r="L5948" s="12">
        <f>(H5948 - I5948) * Dashboard!$I$13 * (Dashboard!$D$12 / 365) * 'Lookups and Calculations'!$F$12</f>
        <v>0</v>
      </c>
      <c r="M5948" s="3">
        <f>(G5948*2) * Dashboard!$I$13 * (Dashboard!$D$12 / 365) * 'Lookups and Calculations'!$F$12</f>
        <v>1602.0878730267946</v>
      </c>
      <c r="N5948" s="12">
        <f>H5948 * Dashboard!$I$14 * Dashboard!$I$15 * (Dashboard!$D$12 / 365) * 'Lookups and Calculations'!$F$12</f>
        <v>0</v>
      </c>
    </row>
    <row r="5949" spans="1:14" x14ac:dyDescent="0.35">
      <c r="A5949" s="2">
        <v>5948</v>
      </c>
      <c r="B5949" s="11">
        <v>-0.17885639087925312</v>
      </c>
      <c r="C5949" s="11">
        <v>-1.0137574376282683</v>
      </c>
      <c r="D5949" s="3">
        <f>B5949*Dashboard!$D$11*Dashboard!$D$10*SQRT(Dashboard!$D$12/365)</f>
        <v>-44406.780691751017</v>
      </c>
      <c r="E5949" s="3">
        <f>IF(Dashboard!$I$3,C5949*Dashboard!$E$11*Dashboard!$E$10*SQRT(Dashboard!$D$12/365),0)</f>
        <v>-503394.97499736154</v>
      </c>
      <c r="F5949" s="3">
        <f>D5949+IF(Dashboard!$I$3,E5949,0)</f>
        <v>-547801.75568911259</v>
      </c>
      <c r="G5949" s="3">
        <f>IF(Dashboard!$I$4, ('Lookups and Calculations'!$F$9) / (1 - 'Lookups and Calculations'!$F$10), 'Lookups and Calculations'!$F$9)</f>
        <v>1951878.888340465</v>
      </c>
      <c r="H5949" s="12">
        <f t="shared" si="184"/>
        <v>0</v>
      </c>
      <c r="I5949" s="12">
        <f t="shared" si="185"/>
        <v>0</v>
      </c>
      <c r="J5949" s="13">
        <f>(1 - Dashboard!$I$9) * H5949 * Dashboard!$I$8 * 'Lookups and Calculations'!$F$12</f>
        <v>0</v>
      </c>
      <c r="K5949" s="12">
        <f>(1 - Dashboard!$I$11) * I5949 * Dashboard!$I$10 * 'Lookups and Calculations'!$F$12</f>
        <v>0</v>
      </c>
      <c r="L5949" s="12">
        <f>(H5949 - I5949) * Dashboard!$I$13 * (Dashboard!$D$12 / 365) * 'Lookups and Calculations'!$F$12</f>
        <v>0</v>
      </c>
      <c r="M5949" s="3">
        <f>(G5949*2) * Dashboard!$I$13 * (Dashboard!$D$12 / 365) * 'Lookups and Calculations'!$F$12</f>
        <v>1602.0878730267946</v>
      </c>
      <c r="N5949" s="12">
        <f>H5949 * Dashboard!$I$14 * Dashboard!$I$15 * (Dashboard!$D$12 / 365) * 'Lookups and Calculations'!$F$12</f>
        <v>0</v>
      </c>
    </row>
    <row r="5950" spans="1:14" x14ac:dyDescent="0.35">
      <c r="A5950" s="2">
        <v>5949</v>
      </c>
      <c r="B5950" s="11">
        <v>0.55826335093249102</v>
      </c>
      <c r="C5950" s="11">
        <v>0.75321870253965773</v>
      </c>
      <c r="D5950" s="3">
        <f>B5950*Dashboard!$D$11*Dashboard!$D$10*SQRT(Dashboard!$D$12/365)</f>
        <v>138606.61098678593</v>
      </c>
      <c r="E5950" s="3">
        <f>IF(Dashboard!$I$3,C5950*Dashboard!$E$11*Dashboard!$E$10*SQRT(Dashboard!$D$12/365),0)</f>
        <v>374020.94017635367</v>
      </c>
      <c r="F5950" s="3">
        <f>D5950+IF(Dashboard!$I$3,E5950,0)</f>
        <v>512627.55116313964</v>
      </c>
      <c r="G5950" s="3">
        <f>IF(Dashboard!$I$4, ('Lookups and Calculations'!$F$9) / (1 - 'Lookups and Calculations'!$F$10), 'Lookups and Calculations'!$F$9)</f>
        <v>1951878.888340465</v>
      </c>
      <c r="H5950" s="12">
        <f t="shared" si="184"/>
        <v>0</v>
      </c>
      <c r="I5950" s="12">
        <f t="shared" si="185"/>
        <v>0</v>
      </c>
      <c r="J5950" s="13">
        <f>(1 - Dashboard!$I$9) * H5950 * Dashboard!$I$8 * 'Lookups and Calculations'!$F$12</f>
        <v>0</v>
      </c>
      <c r="K5950" s="12">
        <f>(1 - Dashboard!$I$11) * I5950 * Dashboard!$I$10 * 'Lookups and Calculations'!$F$12</f>
        <v>0</v>
      </c>
      <c r="L5950" s="12">
        <f>(H5950 - I5950) * Dashboard!$I$13 * (Dashboard!$D$12 / 365) * 'Lookups and Calculations'!$F$12</f>
        <v>0</v>
      </c>
      <c r="M5950" s="3">
        <f>(G5950*2) * Dashboard!$I$13 * (Dashboard!$D$12 / 365) * 'Lookups and Calculations'!$F$12</f>
        <v>1602.0878730267946</v>
      </c>
      <c r="N5950" s="12">
        <f>H5950 * Dashboard!$I$14 * Dashboard!$I$15 * (Dashboard!$D$12 / 365) * 'Lookups and Calculations'!$F$12</f>
        <v>0</v>
      </c>
    </row>
    <row r="5951" spans="1:14" x14ac:dyDescent="0.35">
      <c r="A5951" s="2">
        <v>5950</v>
      </c>
      <c r="B5951" s="11">
        <v>0.19917327513501129</v>
      </c>
      <c r="C5951" s="11">
        <v>0.31812571815309576</v>
      </c>
      <c r="D5951" s="3">
        <f>B5951*Dashboard!$D$11*Dashboard!$D$10*SQRT(Dashboard!$D$12/365)</f>
        <v>49451.092606186481</v>
      </c>
      <c r="E5951" s="3">
        <f>IF(Dashboard!$I$3,C5951*Dashboard!$E$11*Dashboard!$E$10*SQRT(Dashboard!$D$12/365),0)</f>
        <v>157969.63059561557</v>
      </c>
      <c r="F5951" s="3">
        <f>D5951+IF(Dashboard!$I$3,E5951,0)</f>
        <v>207420.72320180206</v>
      </c>
      <c r="G5951" s="3">
        <f>IF(Dashboard!$I$4, ('Lookups and Calculations'!$F$9) / (1 - 'Lookups and Calculations'!$F$10), 'Lookups and Calculations'!$F$9)</f>
        <v>1951878.888340465</v>
      </c>
      <c r="H5951" s="12">
        <f t="shared" si="184"/>
        <v>0</v>
      </c>
      <c r="I5951" s="12">
        <f t="shared" si="185"/>
        <v>0</v>
      </c>
      <c r="J5951" s="13">
        <f>(1 - Dashboard!$I$9) * H5951 * Dashboard!$I$8 * 'Lookups and Calculations'!$F$12</f>
        <v>0</v>
      </c>
      <c r="K5951" s="12">
        <f>(1 - Dashboard!$I$11) * I5951 * Dashboard!$I$10 * 'Lookups and Calculations'!$F$12</f>
        <v>0</v>
      </c>
      <c r="L5951" s="12">
        <f>(H5951 - I5951) * Dashboard!$I$13 * (Dashboard!$D$12 / 365) * 'Lookups and Calculations'!$F$12</f>
        <v>0</v>
      </c>
      <c r="M5951" s="3">
        <f>(G5951*2) * Dashboard!$I$13 * (Dashboard!$D$12 / 365) * 'Lookups and Calculations'!$F$12</f>
        <v>1602.0878730267946</v>
      </c>
      <c r="N5951" s="12">
        <f>H5951 * Dashboard!$I$14 * Dashboard!$I$15 * (Dashboard!$D$12 / 365) * 'Lookups and Calculations'!$F$12</f>
        <v>0</v>
      </c>
    </row>
    <row r="5952" spans="1:14" x14ac:dyDescent="0.35">
      <c r="A5952" s="2">
        <v>5951</v>
      </c>
      <c r="B5952" s="11">
        <v>0.82647087993823765</v>
      </c>
      <c r="C5952" s="11">
        <v>-0.53925771202919182</v>
      </c>
      <c r="D5952" s="3">
        <f>B5952*Dashboard!$D$11*Dashboard!$D$10*SQRT(Dashboard!$D$12/365)</f>
        <v>205197.65009857985</v>
      </c>
      <c r="E5952" s="3">
        <f>IF(Dashboard!$I$3,C5952*Dashboard!$E$11*Dashboard!$E$10*SQRT(Dashboard!$D$12/365),0)</f>
        <v>-267775.71476975951</v>
      </c>
      <c r="F5952" s="3">
        <f>D5952+IF(Dashboard!$I$3,E5952,0)</f>
        <v>-62578.064671179658</v>
      </c>
      <c r="G5952" s="3">
        <f>IF(Dashboard!$I$4, ('Lookups and Calculations'!$F$9) / (1 - 'Lookups and Calculations'!$F$10), 'Lookups and Calculations'!$F$9)</f>
        <v>1951878.888340465</v>
      </c>
      <c r="H5952" s="12">
        <f t="shared" si="184"/>
        <v>0</v>
      </c>
      <c r="I5952" s="12">
        <f t="shared" si="185"/>
        <v>0</v>
      </c>
      <c r="J5952" s="13">
        <f>(1 - Dashboard!$I$9) * H5952 * Dashboard!$I$8 * 'Lookups and Calculations'!$F$12</f>
        <v>0</v>
      </c>
      <c r="K5952" s="12">
        <f>(1 - Dashboard!$I$11) * I5952 * Dashboard!$I$10 * 'Lookups and Calculations'!$F$12</f>
        <v>0</v>
      </c>
      <c r="L5952" s="12">
        <f>(H5952 - I5952) * Dashboard!$I$13 * (Dashboard!$D$12 / 365) * 'Lookups and Calculations'!$F$12</f>
        <v>0</v>
      </c>
      <c r="M5952" s="3">
        <f>(G5952*2) * Dashboard!$I$13 * (Dashboard!$D$12 / 365) * 'Lookups and Calculations'!$F$12</f>
        <v>1602.0878730267946</v>
      </c>
      <c r="N5952" s="12">
        <f>H5952 * Dashboard!$I$14 * Dashboard!$I$15 * (Dashboard!$D$12 / 365) * 'Lookups and Calculations'!$F$12</f>
        <v>0</v>
      </c>
    </row>
    <row r="5953" spans="1:14" x14ac:dyDescent="0.35">
      <c r="A5953" s="2">
        <v>5952</v>
      </c>
      <c r="B5953" s="11">
        <v>1.6379107627050573</v>
      </c>
      <c r="C5953" s="11">
        <v>1.8538623880237579</v>
      </c>
      <c r="D5953" s="3">
        <f>B5953*Dashboard!$D$11*Dashboard!$D$10*SQRT(Dashboard!$D$12/365)</f>
        <v>406663.37766597036</v>
      </c>
      <c r="E5953" s="3">
        <f>IF(Dashboard!$I$3,C5953*Dashboard!$E$11*Dashboard!$E$10*SQRT(Dashboard!$D$12/365),0)</f>
        <v>920560.457392146</v>
      </c>
      <c r="F5953" s="3">
        <f>D5953+IF(Dashboard!$I$3,E5953,0)</f>
        <v>1327223.8350581164</v>
      </c>
      <c r="G5953" s="3">
        <f>IF(Dashboard!$I$4, ('Lookups and Calculations'!$F$9) / (1 - 'Lookups and Calculations'!$F$10), 'Lookups and Calculations'!$F$9)</f>
        <v>1951878.888340465</v>
      </c>
      <c r="H5953" s="12">
        <f t="shared" si="184"/>
        <v>0</v>
      </c>
      <c r="I5953" s="12">
        <f t="shared" si="185"/>
        <v>0</v>
      </c>
      <c r="J5953" s="13">
        <f>(1 - Dashboard!$I$9) * H5953 * Dashboard!$I$8 * 'Lookups and Calculations'!$F$12</f>
        <v>0</v>
      </c>
      <c r="K5953" s="12">
        <f>(1 - Dashboard!$I$11) * I5953 * Dashboard!$I$10 * 'Lookups and Calculations'!$F$12</f>
        <v>0</v>
      </c>
      <c r="L5953" s="12">
        <f>(H5953 - I5953) * Dashboard!$I$13 * (Dashboard!$D$12 / 365) * 'Lookups and Calculations'!$F$12</f>
        <v>0</v>
      </c>
      <c r="M5953" s="3">
        <f>(G5953*2) * Dashboard!$I$13 * (Dashboard!$D$12 / 365) * 'Lookups and Calculations'!$F$12</f>
        <v>1602.0878730267946</v>
      </c>
      <c r="N5953" s="12">
        <f>H5953 * Dashboard!$I$14 * Dashboard!$I$15 * (Dashboard!$D$12 / 365) * 'Lookups and Calculations'!$F$12</f>
        <v>0</v>
      </c>
    </row>
    <row r="5954" spans="1:14" x14ac:dyDescent="0.35">
      <c r="A5954" s="2">
        <v>5953</v>
      </c>
      <c r="B5954" s="11">
        <v>0.39275096221624123</v>
      </c>
      <c r="C5954" s="11">
        <v>-0.48760325613548788</v>
      </c>
      <c r="D5954" s="3">
        <f>B5954*Dashboard!$D$11*Dashboard!$D$10*SQRT(Dashboard!$D$12/365)</f>
        <v>97512.902725322201</v>
      </c>
      <c r="E5954" s="3">
        <f>IF(Dashboard!$I$3,C5954*Dashboard!$E$11*Dashboard!$E$10*SQRT(Dashboard!$D$12/365),0)</f>
        <v>-242125.99564765106</v>
      </c>
      <c r="F5954" s="3">
        <f>D5954+IF(Dashboard!$I$3,E5954,0)</f>
        <v>-144613.09292232885</v>
      </c>
      <c r="G5954" s="3">
        <f>IF(Dashboard!$I$4, ('Lookups and Calculations'!$F$9) / (1 - 'Lookups and Calculations'!$F$10), 'Lookups and Calculations'!$F$9)</f>
        <v>1951878.888340465</v>
      </c>
      <c r="H5954" s="12">
        <f t="shared" si="184"/>
        <v>0</v>
      </c>
      <c r="I5954" s="12">
        <f t="shared" si="185"/>
        <v>0</v>
      </c>
      <c r="J5954" s="13">
        <f>(1 - Dashboard!$I$9) * H5954 * Dashboard!$I$8 * 'Lookups and Calculations'!$F$12</f>
        <v>0</v>
      </c>
      <c r="K5954" s="12">
        <f>(1 - Dashboard!$I$11) * I5954 * Dashboard!$I$10 * 'Lookups and Calculations'!$F$12</f>
        <v>0</v>
      </c>
      <c r="L5954" s="12">
        <f>(H5954 - I5954) * Dashboard!$I$13 * (Dashboard!$D$12 / 365) * 'Lookups and Calculations'!$F$12</f>
        <v>0</v>
      </c>
      <c r="M5954" s="3">
        <f>(G5954*2) * Dashboard!$I$13 * (Dashboard!$D$12 / 365) * 'Lookups and Calculations'!$F$12</f>
        <v>1602.0878730267946</v>
      </c>
      <c r="N5954" s="12">
        <f>H5954 * Dashboard!$I$14 * Dashboard!$I$15 * (Dashboard!$D$12 / 365) * 'Lookups and Calculations'!$F$12</f>
        <v>0</v>
      </c>
    </row>
    <row r="5955" spans="1:14" x14ac:dyDescent="0.35">
      <c r="A5955" s="2">
        <v>5954</v>
      </c>
      <c r="B5955" s="11">
        <v>-0.31136101816098033</v>
      </c>
      <c r="C5955" s="11">
        <v>-3.8429087529393391E-2</v>
      </c>
      <c r="D5955" s="3">
        <f>B5955*Dashboard!$D$11*Dashboard!$D$10*SQRT(Dashboard!$D$12/365)</f>
        <v>-77305.263633376846</v>
      </c>
      <c r="E5955" s="3">
        <f>IF(Dashboard!$I$3,C5955*Dashboard!$E$11*Dashboard!$E$10*SQRT(Dashboard!$D$12/365),0)</f>
        <v>-19082.483479765076</v>
      </c>
      <c r="F5955" s="3">
        <f>D5955+IF(Dashboard!$I$3,E5955,0)</f>
        <v>-96387.74711314193</v>
      </c>
      <c r="G5955" s="3">
        <f>IF(Dashboard!$I$4, ('Lookups and Calculations'!$F$9) / (1 - 'Lookups and Calculations'!$F$10), 'Lookups and Calculations'!$F$9)</f>
        <v>1951878.888340465</v>
      </c>
      <c r="H5955" s="12">
        <f t="shared" ref="H5955:H6018" si="186">MAX(0,F5955-G5955)</f>
        <v>0</v>
      </c>
      <c r="I5955" s="12">
        <f t="shared" ref="I5955:I6018" si="187">MAX(0,-F5955-G5955)</f>
        <v>0</v>
      </c>
      <c r="J5955" s="13">
        <f>(1 - Dashboard!$I$9) * H5955 * Dashboard!$I$8 * 'Lookups and Calculations'!$F$12</f>
        <v>0</v>
      </c>
      <c r="K5955" s="12">
        <f>(1 - Dashboard!$I$11) * I5955 * Dashboard!$I$10 * 'Lookups and Calculations'!$F$12</f>
        <v>0</v>
      </c>
      <c r="L5955" s="12">
        <f>(H5955 - I5955) * Dashboard!$I$13 * (Dashboard!$D$12 / 365) * 'Lookups and Calculations'!$F$12</f>
        <v>0</v>
      </c>
      <c r="M5955" s="3">
        <f>(G5955*2) * Dashboard!$I$13 * (Dashboard!$D$12 / 365) * 'Lookups and Calculations'!$F$12</f>
        <v>1602.0878730267946</v>
      </c>
      <c r="N5955" s="12">
        <f>H5955 * Dashboard!$I$14 * Dashboard!$I$15 * (Dashboard!$D$12 / 365) * 'Lookups and Calculations'!$F$12</f>
        <v>0</v>
      </c>
    </row>
    <row r="5956" spans="1:14" x14ac:dyDescent="0.35">
      <c r="A5956" s="2">
        <v>5955</v>
      </c>
      <c r="B5956" s="11">
        <v>1.617231105036991</v>
      </c>
      <c r="C5956" s="11">
        <v>-1.0453938485106924</v>
      </c>
      <c r="D5956" s="3">
        <f>B5956*Dashboard!$D$11*Dashboard!$D$10*SQRT(Dashboard!$D$12/365)</f>
        <v>401528.99572785845</v>
      </c>
      <c r="E5956" s="3">
        <f>IF(Dashboard!$I$3,C5956*Dashboard!$E$11*Dashboard!$E$10*SQRT(Dashboard!$D$12/365),0)</f>
        <v>-519104.46296168445</v>
      </c>
      <c r="F5956" s="3">
        <f>D5956+IF(Dashboard!$I$3,E5956,0)</f>
        <v>-117575.467233826</v>
      </c>
      <c r="G5956" s="3">
        <f>IF(Dashboard!$I$4, ('Lookups and Calculations'!$F$9) / (1 - 'Lookups and Calculations'!$F$10), 'Lookups and Calculations'!$F$9)</f>
        <v>1951878.888340465</v>
      </c>
      <c r="H5956" s="12">
        <f t="shared" si="186"/>
        <v>0</v>
      </c>
      <c r="I5956" s="12">
        <f t="shared" si="187"/>
        <v>0</v>
      </c>
      <c r="J5956" s="13">
        <f>(1 - Dashboard!$I$9) * H5956 * Dashboard!$I$8 * 'Lookups and Calculations'!$F$12</f>
        <v>0</v>
      </c>
      <c r="K5956" s="12">
        <f>(1 - Dashboard!$I$11) * I5956 * Dashboard!$I$10 * 'Lookups and Calculations'!$F$12</f>
        <v>0</v>
      </c>
      <c r="L5956" s="12">
        <f>(H5956 - I5956) * Dashboard!$I$13 * (Dashboard!$D$12 / 365) * 'Lookups and Calculations'!$F$12</f>
        <v>0</v>
      </c>
      <c r="M5956" s="3">
        <f>(G5956*2) * Dashboard!$I$13 * (Dashboard!$D$12 / 365) * 'Lookups and Calculations'!$F$12</f>
        <v>1602.0878730267946</v>
      </c>
      <c r="N5956" s="12">
        <f>H5956 * Dashboard!$I$14 * Dashboard!$I$15 * (Dashboard!$D$12 / 365) * 'Lookups and Calculations'!$F$12</f>
        <v>0</v>
      </c>
    </row>
    <row r="5957" spans="1:14" x14ac:dyDescent="0.35">
      <c r="A5957" s="2">
        <v>5956</v>
      </c>
      <c r="B5957" s="11">
        <v>1.8619541497575505</v>
      </c>
      <c r="C5957" s="11">
        <v>0.45108150224173971</v>
      </c>
      <c r="D5957" s="3">
        <f>B5957*Dashboard!$D$11*Dashboard!$D$10*SQRT(Dashboard!$D$12/365)</f>
        <v>462289.26559408917</v>
      </c>
      <c r="E5957" s="3">
        <f>IF(Dashboard!$I$3,C5957*Dashboard!$E$11*Dashboard!$E$10*SQRT(Dashboard!$D$12/365),0)</f>
        <v>223990.6244969196</v>
      </c>
      <c r="F5957" s="3">
        <f>D5957+IF(Dashboard!$I$3,E5957,0)</f>
        <v>686279.89009100874</v>
      </c>
      <c r="G5957" s="3">
        <f>IF(Dashboard!$I$4, ('Lookups and Calculations'!$F$9) / (1 - 'Lookups and Calculations'!$F$10), 'Lookups and Calculations'!$F$9)</f>
        <v>1951878.888340465</v>
      </c>
      <c r="H5957" s="12">
        <f t="shared" si="186"/>
        <v>0</v>
      </c>
      <c r="I5957" s="12">
        <f t="shared" si="187"/>
        <v>0</v>
      </c>
      <c r="J5957" s="13">
        <f>(1 - Dashboard!$I$9) * H5957 * Dashboard!$I$8 * 'Lookups and Calculations'!$F$12</f>
        <v>0</v>
      </c>
      <c r="K5957" s="12">
        <f>(1 - Dashboard!$I$11) * I5957 * Dashboard!$I$10 * 'Lookups and Calculations'!$F$12</f>
        <v>0</v>
      </c>
      <c r="L5957" s="12">
        <f>(H5957 - I5957) * Dashboard!$I$13 * (Dashboard!$D$12 / 365) * 'Lookups and Calculations'!$F$12</f>
        <v>0</v>
      </c>
      <c r="M5957" s="3">
        <f>(G5957*2) * Dashboard!$I$13 * (Dashboard!$D$12 / 365) * 'Lookups and Calculations'!$F$12</f>
        <v>1602.0878730267946</v>
      </c>
      <c r="N5957" s="12">
        <f>H5957 * Dashboard!$I$14 * Dashboard!$I$15 * (Dashboard!$D$12 / 365) * 'Lookups and Calculations'!$F$12</f>
        <v>0</v>
      </c>
    </row>
    <row r="5958" spans="1:14" x14ac:dyDescent="0.35">
      <c r="A5958" s="2">
        <v>5957</v>
      </c>
      <c r="B5958" s="11">
        <v>0.65115182138322369</v>
      </c>
      <c r="C5958" s="11">
        <v>1.4119960760867489</v>
      </c>
      <c r="D5958" s="3">
        <f>B5958*Dashboard!$D$11*Dashboard!$D$10*SQRT(Dashboard!$D$12/365)</f>
        <v>161669.12452527395</v>
      </c>
      <c r="E5958" s="3">
        <f>IF(Dashboard!$I$3,C5958*Dashboard!$E$11*Dashboard!$E$10*SQRT(Dashboard!$D$12/365),0)</f>
        <v>701145.76035169838</v>
      </c>
      <c r="F5958" s="3">
        <f>D5958+IF(Dashboard!$I$3,E5958,0)</f>
        <v>862814.8848769723</v>
      </c>
      <c r="G5958" s="3">
        <f>IF(Dashboard!$I$4, ('Lookups and Calculations'!$F$9) / (1 - 'Lookups and Calculations'!$F$10), 'Lookups and Calculations'!$F$9)</f>
        <v>1951878.888340465</v>
      </c>
      <c r="H5958" s="12">
        <f t="shared" si="186"/>
        <v>0</v>
      </c>
      <c r="I5958" s="12">
        <f t="shared" si="187"/>
        <v>0</v>
      </c>
      <c r="J5958" s="13">
        <f>(1 - Dashboard!$I$9) * H5958 * Dashboard!$I$8 * 'Lookups and Calculations'!$F$12</f>
        <v>0</v>
      </c>
      <c r="K5958" s="12">
        <f>(1 - Dashboard!$I$11) * I5958 * Dashboard!$I$10 * 'Lookups and Calculations'!$F$12</f>
        <v>0</v>
      </c>
      <c r="L5958" s="12">
        <f>(H5958 - I5958) * Dashboard!$I$13 * (Dashboard!$D$12 / 365) * 'Lookups and Calculations'!$F$12</f>
        <v>0</v>
      </c>
      <c r="M5958" s="3">
        <f>(G5958*2) * Dashboard!$I$13 * (Dashboard!$D$12 / 365) * 'Lookups and Calculations'!$F$12</f>
        <v>1602.0878730267946</v>
      </c>
      <c r="N5958" s="12">
        <f>H5958 * Dashboard!$I$14 * Dashboard!$I$15 * (Dashboard!$D$12 / 365) * 'Lookups and Calculations'!$F$12</f>
        <v>0</v>
      </c>
    </row>
    <row r="5959" spans="1:14" x14ac:dyDescent="0.35">
      <c r="A5959" s="2">
        <v>5958</v>
      </c>
      <c r="B5959" s="11">
        <v>-0.19904983285092817</v>
      </c>
      <c r="C5959" s="11">
        <v>-0.66946618115302647</v>
      </c>
      <c r="D5959" s="3">
        <f>B5959*Dashboard!$D$11*Dashboard!$D$10*SQRT(Dashboard!$D$12/365)</f>
        <v>-49420.444137823557</v>
      </c>
      <c r="E5959" s="3">
        <f>IF(Dashboard!$I$3,C5959*Dashboard!$E$11*Dashboard!$E$10*SQRT(Dashboard!$D$12/365),0)</f>
        <v>-332432.49224543065</v>
      </c>
      <c r="F5959" s="3">
        <f>D5959+IF(Dashboard!$I$3,E5959,0)</f>
        <v>-381852.93638325419</v>
      </c>
      <c r="G5959" s="3">
        <f>IF(Dashboard!$I$4, ('Lookups and Calculations'!$F$9) / (1 - 'Lookups and Calculations'!$F$10), 'Lookups and Calculations'!$F$9)</f>
        <v>1951878.888340465</v>
      </c>
      <c r="H5959" s="12">
        <f t="shared" si="186"/>
        <v>0</v>
      </c>
      <c r="I5959" s="12">
        <f t="shared" si="187"/>
        <v>0</v>
      </c>
      <c r="J5959" s="13">
        <f>(1 - Dashboard!$I$9) * H5959 * Dashboard!$I$8 * 'Lookups and Calculations'!$F$12</f>
        <v>0</v>
      </c>
      <c r="K5959" s="12">
        <f>(1 - Dashboard!$I$11) * I5959 * Dashboard!$I$10 * 'Lookups and Calculations'!$F$12</f>
        <v>0</v>
      </c>
      <c r="L5959" s="12">
        <f>(H5959 - I5959) * Dashboard!$I$13 * (Dashboard!$D$12 / 365) * 'Lookups and Calculations'!$F$12</f>
        <v>0</v>
      </c>
      <c r="M5959" s="3">
        <f>(G5959*2) * Dashboard!$I$13 * (Dashboard!$D$12 / 365) * 'Lookups and Calculations'!$F$12</f>
        <v>1602.0878730267946</v>
      </c>
      <c r="N5959" s="12">
        <f>H5959 * Dashboard!$I$14 * Dashboard!$I$15 * (Dashboard!$D$12 / 365) * 'Lookups and Calculations'!$F$12</f>
        <v>0</v>
      </c>
    </row>
    <row r="5960" spans="1:14" x14ac:dyDescent="0.35">
      <c r="A5960" s="2">
        <v>5959</v>
      </c>
      <c r="B5960" s="11">
        <v>-0.11205735970279081</v>
      </c>
      <c r="C5960" s="11">
        <v>0.51225836300952421</v>
      </c>
      <c r="D5960" s="3">
        <f>B5960*Dashboard!$D$11*Dashboard!$D$10*SQRT(Dashboard!$D$12/365)</f>
        <v>-27821.799225379011</v>
      </c>
      <c r="E5960" s="3">
        <f>IF(Dashboard!$I$3,C5960*Dashboard!$E$11*Dashboard!$E$10*SQRT(Dashboard!$D$12/365),0)</f>
        <v>254368.82262749504</v>
      </c>
      <c r="F5960" s="3">
        <f>D5960+IF(Dashboard!$I$3,E5960,0)</f>
        <v>226547.02340211603</v>
      </c>
      <c r="G5960" s="3">
        <f>IF(Dashboard!$I$4, ('Lookups and Calculations'!$F$9) / (1 - 'Lookups and Calculations'!$F$10), 'Lookups and Calculations'!$F$9)</f>
        <v>1951878.888340465</v>
      </c>
      <c r="H5960" s="12">
        <f t="shared" si="186"/>
        <v>0</v>
      </c>
      <c r="I5960" s="12">
        <f t="shared" si="187"/>
        <v>0</v>
      </c>
      <c r="J5960" s="13">
        <f>(1 - Dashboard!$I$9) * H5960 * Dashboard!$I$8 * 'Lookups and Calculations'!$F$12</f>
        <v>0</v>
      </c>
      <c r="K5960" s="12">
        <f>(1 - Dashboard!$I$11) * I5960 * Dashboard!$I$10 * 'Lookups and Calculations'!$F$12</f>
        <v>0</v>
      </c>
      <c r="L5960" s="12">
        <f>(H5960 - I5960) * Dashboard!$I$13 * (Dashboard!$D$12 / 365) * 'Lookups and Calculations'!$F$12</f>
        <v>0</v>
      </c>
      <c r="M5960" s="3">
        <f>(G5960*2) * Dashboard!$I$13 * (Dashboard!$D$12 / 365) * 'Lookups and Calculations'!$F$12</f>
        <v>1602.0878730267946</v>
      </c>
      <c r="N5960" s="12">
        <f>H5960 * Dashboard!$I$14 * Dashboard!$I$15 * (Dashboard!$D$12 / 365) * 'Lookups and Calculations'!$F$12</f>
        <v>0</v>
      </c>
    </row>
    <row r="5961" spans="1:14" x14ac:dyDescent="0.35">
      <c r="A5961" s="2">
        <v>5960</v>
      </c>
      <c r="B5961" s="11">
        <v>0.27124910146694886</v>
      </c>
      <c r="C5961" s="11">
        <v>-0.21674228191421213</v>
      </c>
      <c r="D5961" s="3">
        <f>B5961*Dashboard!$D$11*Dashboard!$D$10*SQRT(Dashboard!$D$12/365)</f>
        <v>67346.206095644418</v>
      </c>
      <c r="E5961" s="3">
        <f>IF(Dashboard!$I$3,C5961*Dashboard!$E$11*Dashboard!$E$10*SQRT(Dashboard!$D$12/365),0)</f>
        <v>-107626.3132927899</v>
      </c>
      <c r="F5961" s="3">
        <f>D5961+IF(Dashboard!$I$3,E5961,0)</f>
        <v>-40280.10719714548</v>
      </c>
      <c r="G5961" s="3">
        <f>IF(Dashboard!$I$4, ('Lookups and Calculations'!$F$9) / (1 - 'Lookups and Calculations'!$F$10), 'Lookups and Calculations'!$F$9)</f>
        <v>1951878.888340465</v>
      </c>
      <c r="H5961" s="12">
        <f t="shared" si="186"/>
        <v>0</v>
      </c>
      <c r="I5961" s="12">
        <f t="shared" si="187"/>
        <v>0</v>
      </c>
      <c r="J5961" s="13">
        <f>(1 - Dashboard!$I$9) * H5961 * Dashboard!$I$8 * 'Lookups and Calculations'!$F$12</f>
        <v>0</v>
      </c>
      <c r="K5961" s="12">
        <f>(1 - Dashboard!$I$11) * I5961 * Dashboard!$I$10 * 'Lookups and Calculations'!$F$12</f>
        <v>0</v>
      </c>
      <c r="L5961" s="12">
        <f>(H5961 - I5961) * Dashboard!$I$13 * (Dashboard!$D$12 / 365) * 'Lookups and Calculations'!$F$12</f>
        <v>0</v>
      </c>
      <c r="M5961" s="3">
        <f>(G5961*2) * Dashboard!$I$13 * (Dashboard!$D$12 / 365) * 'Lookups and Calculations'!$F$12</f>
        <v>1602.0878730267946</v>
      </c>
      <c r="N5961" s="12">
        <f>H5961 * Dashboard!$I$14 * Dashboard!$I$15 * (Dashboard!$D$12 / 365) * 'Lookups and Calculations'!$F$12</f>
        <v>0</v>
      </c>
    </row>
    <row r="5962" spans="1:14" x14ac:dyDescent="0.35">
      <c r="A5962" s="2">
        <v>5961</v>
      </c>
      <c r="B5962" s="11">
        <v>-1.5747222775585448</v>
      </c>
      <c r="C5962" s="11">
        <v>1.1202072483985723</v>
      </c>
      <c r="D5962" s="3">
        <f>B5962*Dashboard!$D$11*Dashboard!$D$10*SQRT(Dashboard!$D$12/365)</f>
        <v>-390974.82894623524</v>
      </c>
      <c r="E5962" s="3">
        <f>IF(Dashboard!$I$3,C5962*Dashboard!$E$11*Dashboard!$E$10*SQRT(Dashboard!$D$12/365),0)</f>
        <v>556254.06913782842</v>
      </c>
      <c r="F5962" s="3">
        <f>D5962+IF(Dashboard!$I$3,E5962,0)</f>
        <v>165279.24019159318</v>
      </c>
      <c r="G5962" s="3">
        <f>IF(Dashboard!$I$4, ('Lookups and Calculations'!$F$9) / (1 - 'Lookups and Calculations'!$F$10), 'Lookups and Calculations'!$F$9)</f>
        <v>1951878.888340465</v>
      </c>
      <c r="H5962" s="12">
        <f t="shared" si="186"/>
        <v>0</v>
      </c>
      <c r="I5962" s="12">
        <f t="shared" si="187"/>
        <v>0</v>
      </c>
      <c r="J5962" s="13">
        <f>(1 - Dashboard!$I$9) * H5962 * Dashboard!$I$8 * 'Lookups and Calculations'!$F$12</f>
        <v>0</v>
      </c>
      <c r="K5962" s="12">
        <f>(1 - Dashboard!$I$11) * I5962 * Dashboard!$I$10 * 'Lookups and Calculations'!$F$12</f>
        <v>0</v>
      </c>
      <c r="L5962" s="12">
        <f>(H5962 - I5962) * Dashboard!$I$13 * (Dashboard!$D$12 / 365) * 'Lookups and Calculations'!$F$12</f>
        <v>0</v>
      </c>
      <c r="M5962" s="3">
        <f>(G5962*2) * Dashboard!$I$13 * (Dashboard!$D$12 / 365) * 'Lookups and Calculations'!$F$12</f>
        <v>1602.0878730267946</v>
      </c>
      <c r="N5962" s="12">
        <f>H5962 * Dashboard!$I$14 * Dashboard!$I$15 * (Dashboard!$D$12 / 365) * 'Lookups and Calculations'!$F$12</f>
        <v>0</v>
      </c>
    </row>
    <row r="5963" spans="1:14" x14ac:dyDescent="0.35">
      <c r="A5963" s="2">
        <v>5962</v>
      </c>
      <c r="B5963" s="11">
        <v>-0.25613273775211903</v>
      </c>
      <c r="C5963" s="11">
        <v>-0.36981583181367533</v>
      </c>
      <c r="D5963" s="3">
        <f>B5963*Dashboard!$D$11*Dashboard!$D$10*SQRT(Dashboard!$D$12/365)</f>
        <v>-63593.088608249913</v>
      </c>
      <c r="E5963" s="3">
        <f>IF(Dashboard!$I$3,C5963*Dashboard!$E$11*Dashboard!$E$10*SQRT(Dashboard!$D$12/365),0)</f>
        <v>-183637.05606442838</v>
      </c>
      <c r="F5963" s="3">
        <f>D5963+IF(Dashboard!$I$3,E5963,0)</f>
        <v>-247230.14467267829</v>
      </c>
      <c r="G5963" s="3">
        <f>IF(Dashboard!$I$4, ('Lookups and Calculations'!$F$9) / (1 - 'Lookups and Calculations'!$F$10), 'Lookups and Calculations'!$F$9)</f>
        <v>1951878.888340465</v>
      </c>
      <c r="H5963" s="12">
        <f t="shared" si="186"/>
        <v>0</v>
      </c>
      <c r="I5963" s="12">
        <f t="shared" si="187"/>
        <v>0</v>
      </c>
      <c r="J5963" s="13">
        <f>(1 - Dashboard!$I$9) * H5963 * Dashboard!$I$8 * 'Lookups and Calculations'!$F$12</f>
        <v>0</v>
      </c>
      <c r="K5963" s="12">
        <f>(1 - Dashboard!$I$11) * I5963 * Dashboard!$I$10 * 'Lookups and Calculations'!$F$12</f>
        <v>0</v>
      </c>
      <c r="L5963" s="12">
        <f>(H5963 - I5963) * Dashboard!$I$13 * (Dashboard!$D$12 / 365) * 'Lookups and Calculations'!$F$12</f>
        <v>0</v>
      </c>
      <c r="M5963" s="3">
        <f>(G5963*2) * Dashboard!$I$13 * (Dashboard!$D$12 / 365) * 'Lookups and Calculations'!$F$12</f>
        <v>1602.0878730267946</v>
      </c>
      <c r="N5963" s="12">
        <f>H5963 * Dashboard!$I$14 * Dashboard!$I$15 * (Dashboard!$D$12 / 365) * 'Lookups and Calculations'!$F$12</f>
        <v>0</v>
      </c>
    </row>
    <row r="5964" spans="1:14" x14ac:dyDescent="0.35">
      <c r="A5964" s="2">
        <v>5963</v>
      </c>
      <c r="B5964" s="11">
        <v>7.5555520064605197E-2</v>
      </c>
      <c r="C5964" s="11">
        <v>0.87778494810801078</v>
      </c>
      <c r="D5964" s="3">
        <f>B5964*Dashboard!$D$11*Dashboard!$D$10*SQRT(Dashboard!$D$12/365)</f>
        <v>18759.057996564487</v>
      </c>
      <c r="E5964" s="3">
        <f>IF(Dashboard!$I$3,C5964*Dashboard!$E$11*Dashboard!$E$10*SQRT(Dashboard!$D$12/365),0)</f>
        <v>435875.99518842821</v>
      </c>
      <c r="F5964" s="3">
        <f>D5964+IF(Dashboard!$I$3,E5964,0)</f>
        <v>454635.05318499269</v>
      </c>
      <c r="G5964" s="3">
        <f>IF(Dashboard!$I$4, ('Lookups and Calculations'!$F$9) / (1 - 'Lookups and Calculations'!$F$10), 'Lookups and Calculations'!$F$9)</f>
        <v>1951878.888340465</v>
      </c>
      <c r="H5964" s="12">
        <f t="shared" si="186"/>
        <v>0</v>
      </c>
      <c r="I5964" s="12">
        <f t="shared" si="187"/>
        <v>0</v>
      </c>
      <c r="J5964" s="13">
        <f>(1 - Dashboard!$I$9) * H5964 * Dashboard!$I$8 * 'Lookups and Calculations'!$F$12</f>
        <v>0</v>
      </c>
      <c r="K5964" s="12">
        <f>(1 - Dashboard!$I$11) * I5964 * Dashboard!$I$10 * 'Lookups and Calculations'!$F$12</f>
        <v>0</v>
      </c>
      <c r="L5964" s="12">
        <f>(H5964 - I5964) * Dashboard!$I$13 * (Dashboard!$D$12 / 365) * 'Lookups and Calculations'!$F$12</f>
        <v>0</v>
      </c>
      <c r="M5964" s="3">
        <f>(G5964*2) * Dashboard!$I$13 * (Dashboard!$D$12 / 365) * 'Lookups and Calculations'!$F$12</f>
        <v>1602.0878730267946</v>
      </c>
      <c r="N5964" s="12">
        <f>H5964 * Dashboard!$I$14 * Dashboard!$I$15 * (Dashboard!$D$12 / 365) * 'Lookups and Calculations'!$F$12</f>
        <v>0</v>
      </c>
    </row>
    <row r="5965" spans="1:14" x14ac:dyDescent="0.35">
      <c r="A5965" s="2">
        <v>5964</v>
      </c>
      <c r="B5965" s="11">
        <v>0.67181388295143585</v>
      </c>
      <c r="C5965" s="11">
        <v>-1.8402078747809789</v>
      </c>
      <c r="D5965" s="3">
        <f>B5965*Dashboard!$D$11*Dashboard!$D$10*SQRT(Dashboard!$D$12/365)</f>
        <v>166799.13767262909</v>
      </c>
      <c r="E5965" s="3">
        <f>IF(Dashboard!$I$3,C5965*Dashboard!$E$11*Dashboard!$E$10*SQRT(Dashboard!$D$12/365),0)</f>
        <v>-913780.12405271234</v>
      </c>
      <c r="F5965" s="3">
        <f>D5965+IF(Dashboard!$I$3,E5965,0)</f>
        <v>-746980.98638008325</v>
      </c>
      <c r="G5965" s="3">
        <f>IF(Dashboard!$I$4, ('Lookups and Calculations'!$F$9) / (1 - 'Lookups and Calculations'!$F$10), 'Lookups and Calculations'!$F$9)</f>
        <v>1951878.888340465</v>
      </c>
      <c r="H5965" s="12">
        <f t="shared" si="186"/>
        <v>0</v>
      </c>
      <c r="I5965" s="12">
        <f t="shared" si="187"/>
        <v>0</v>
      </c>
      <c r="J5965" s="13">
        <f>(1 - Dashboard!$I$9) * H5965 * Dashboard!$I$8 * 'Lookups and Calculations'!$F$12</f>
        <v>0</v>
      </c>
      <c r="K5965" s="12">
        <f>(1 - Dashboard!$I$11) * I5965 * Dashboard!$I$10 * 'Lookups and Calculations'!$F$12</f>
        <v>0</v>
      </c>
      <c r="L5965" s="12">
        <f>(H5965 - I5965) * Dashboard!$I$13 * (Dashboard!$D$12 / 365) * 'Lookups and Calculations'!$F$12</f>
        <v>0</v>
      </c>
      <c r="M5965" s="3">
        <f>(G5965*2) * Dashboard!$I$13 * (Dashboard!$D$12 / 365) * 'Lookups and Calculations'!$F$12</f>
        <v>1602.0878730267946</v>
      </c>
      <c r="N5965" s="12">
        <f>H5965 * Dashboard!$I$14 * Dashboard!$I$15 * (Dashboard!$D$12 / 365) * 'Lookups and Calculations'!$F$12</f>
        <v>0</v>
      </c>
    </row>
    <row r="5966" spans="1:14" x14ac:dyDescent="0.35">
      <c r="A5966" s="2">
        <v>5965</v>
      </c>
      <c r="B5966" s="11">
        <v>0.16476880010460573</v>
      </c>
      <c r="C5966" s="11">
        <v>0.68728513134850999</v>
      </c>
      <c r="D5966" s="3">
        <f>B5966*Dashboard!$D$11*Dashboard!$D$10*SQRT(Dashboard!$D$12/365)</f>
        <v>40909.088767355446</v>
      </c>
      <c r="E5966" s="3">
        <f>IF(Dashboard!$I$3,C5966*Dashboard!$E$11*Dashboard!$E$10*SQRT(Dashboard!$D$12/365),0)</f>
        <v>341280.73311172723</v>
      </c>
      <c r="F5966" s="3">
        <f>D5966+IF(Dashboard!$I$3,E5966,0)</f>
        <v>382189.82187908265</v>
      </c>
      <c r="G5966" s="3">
        <f>IF(Dashboard!$I$4, ('Lookups and Calculations'!$F$9) / (1 - 'Lookups and Calculations'!$F$10), 'Lookups and Calculations'!$F$9)</f>
        <v>1951878.888340465</v>
      </c>
      <c r="H5966" s="12">
        <f t="shared" si="186"/>
        <v>0</v>
      </c>
      <c r="I5966" s="12">
        <f t="shared" si="187"/>
        <v>0</v>
      </c>
      <c r="J5966" s="13">
        <f>(1 - Dashboard!$I$9) * H5966 * Dashboard!$I$8 * 'Lookups and Calculations'!$F$12</f>
        <v>0</v>
      </c>
      <c r="K5966" s="12">
        <f>(1 - Dashboard!$I$11) * I5966 * Dashboard!$I$10 * 'Lookups and Calculations'!$F$12</f>
        <v>0</v>
      </c>
      <c r="L5966" s="12">
        <f>(H5966 - I5966) * Dashboard!$I$13 * (Dashboard!$D$12 / 365) * 'Lookups and Calculations'!$F$12</f>
        <v>0</v>
      </c>
      <c r="M5966" s="3">
        <f>(G5966*2) * Dashboard!$I$13 * (Dashboard!$D$12 / 365) * 'Lookups and Calculations'!$F$12</f>
        <v>1602.0878730267946</v>
      </c>
      <c r="N5966" s="12">
        <f>H5966 * Dashboard!$I$14 * Dashboard!$I$15 * (Dashboard!$D$12 / 365) * 'Lookups and Calculations'!$F$12</f>
        <v>0</v>
      </c>
    </row>
    <row r="5967" spans="1:14" x14ac:dyDescent="0.35">
      <c r="A5967" s="2">
        <v>5966</v>
      </c>
      <c r="B5967" s="11">
        <v>-2.1256460922046809</v>
      </c>
      <c r="C5967" s="11">
        <v>-0.91362895560324942</v>
      </c>
      <c r="D5967" s="3">
        <f>B5967*Dashboard!$D$11*Dashboard!$D$10*SQRT(Dashboard!$D$12/365)</f>
        <v>-527759.16689796175</v>
      </c>
      <c r="E5967" s="3">
        <f>IF(Dashboard!$I$3,C5967*Dashboard!$E$11*Dashboard!$E$10*SQRT(Dashboard!$D$12/365),0)</f>
        <v>-453674.8221929284</v>
      </c>
      <c r="F5967" s="3">
        <f>D5967+IF(Dashboard!$I$3,E5967,0)</f>
        <v>-981433.98909089016</v>
      </c>
      <c r="G5967" s="3">
        <f>IF(Dashboard!$I$4, ('Lookups and Calculations'!$F$9) / (1 - 'Lookups and Calculations'!$F$10), 'Lookups and Calculations'!$F$9)</f>
        <v>1951878.888340465</v>
      </c>
      <c r="H5967" s="12">
        <f t="shared" si="186"/>
        <v>0</v>
      </c>
      <c r="I5967" s="12">
        <f t="shared" si="187"/>
        <v>0</v>
      </c>
      <c r="J5967" s="13">
        <f>(1 - Dashboard!$I$9) * H5967 * Dashboard!$I$8 * 'Lookups and Calculations'!$F$12</f>
        <v>0</v>
      </c>
      <c r="K5967" s="12">
        <f>(1 - Dashboard!$I$11) * I5967 * Dashboard!$I$10 * 'Lookups and Calculations'!$F$12</f>
        <v>0</v>
      </c>
      <c r="L5967" s="12">
        <f>(H5967 - I5967) * Dashboard!$I$13 * (Dashboard!$D$12 / 365) * 'Lookups and Calculations'!$F$12</f>
        <v>0</v>
      </c>
      <c r="M5967" s="3">
        <f>(G5967*2) * Dashboard!$I$13 * (Dashboard!$D$12 / 365) * 'Lookups and Calculations'!$F$12</f>
        <v>1602.0878730267946</v>
      </c>
      <c r="N5967" s="12">
        <f>H5967 * Dashboard!$I$14 * Dashboard!$I$15 * (Dashboard!$D$12 / 365) * 'Lookups and Calculations'!$F$12</f>
        <v>0</v>
      </c>
    </row>
    <row r="5968" spans="1:14" x14ac:dyDescent="0.35">
      <c r="A5968" s="2">
        <v>5967</v>
      </c>
      <c r="B5968" s="11">
        <v>5.3560852899485936E-2</v>
      </c>
      <c r="C5968" s="11">
        <v>1.5568097677931092</v>
      </c>
      <c r="D5968" s="3">
        <f>B5968*Dashboard!$D$11*Dashboard!$D$10*SQRT(Dashboard!$D$12/365)</f>
        <v>13298.18317745393</v>
      </c>
      <c r="E5968" s="3">
        <f>IF(Dashboard!$I$3,C5968*Dashboard!$E$11*Dashboard!$E$10*SQRT(Dashboard!$D$12/365),0)</f>
        <v>773054.95875555743</v>
      </c>
      <c r="F5968" s="3">
        <f>D5968+IF(Dashboard!$I$3,E5968,0)</f>
        <v>786353.14193301136</v>
      </c>
      <c r="G5968" s="3">
        <f>IF(Dashboard!$I$4, ('Lookups and Calculations'!$F$9) / (1 - 'Lookups and Calculations'!$F$10), 'Lookups and Calculations'!$F$9)</f>
        <v>1951878.888340465</v>
      </c>
      <c r="H5968" s="12">
        <f t="shared" si="186"/>
        <v>0</v>
      </c>
      <c r="I5968" s="12">
        <f t="shared" si="187"/>
        <v>0</v>
      </c>
      <c r="J5968" s="13">
        <f>(1 - Dashboard!$I$9) * H5968 * Dashboard!$I$8 * 'Lookups and Calculations'!$F$12</f>
        <v>0</v>
      </c>
      <c r="K5968" s="12">
        <f>(1 - Dashboard!$I$11) * I5968 * Dashboard!$I$10 * 'Lookups and Calculations'!$F$12</f>
        <v>0</v>
      </c>
      <c r="L5968" s="12">
        <f>(H5968 - I5968) * Dashboard!$I$13 * (Dashboard!$D$12 / 365) * 'Lookups and Calculations'!$F$12</f>
        <v>0</v>
      </c>
      <c r="M5968" s="3">
        <f>(G5968*2) * Dashboard!$I$13 * (Dashboard!$D$12 / 365) * 'Lookups and Calculations'!$F$12</f>
        <v>1602.0878730267946</v>
      </c>
      <c r="N5968" s="12">
        <f>H5968 * Dashboard!$I$14 * Dashboard!$I$15 * (Dashboard!$D$12 / 365) * 'Lookups and Calculations'!$F$12</f>
        <v>0</v>
      </c>
    </row>
    <row r="5969" spans="1:14" x14ac:dyDescent="0.35">
      <c r="A5969" s="2">
        <v>5968</v>
      </c>
      <c r="B5969" s="11">
        <v>0.11636918317811093</v>
      </c>
      <c r="C5969" s="11">
        <v>0.19522263672504275</v>
      </c>
      <c r="D5969" s="3">
        <f>B5969*Dashboard!$D$11*Dashboard!$D$10*SQRT(Dashboard!$D$12/365)</f>
        <v>28892.346375015666</v>
      </c>
      <c r="E5969" s="3">
        <f>IF(Dashboard!$I$3,C5969*Dashboard!$E$11*Dashboard!$E$10*SQRT(Dashboard!$D$12/365),0)</f>
        <v>96940.442245275772</v>
      </c>
      <c r="F5969" s="3">
        <f>D5969+IF(Dashboard!$I$3,E5969,0)</f>
        <v>125832.78862029144</v>
      </c>
      <c r="G5969" s="3">
        <f>IF(Dashboard!$I$4, ('Lookups and Calculations'!$F$9) / (1 - 'Lookups and Calculations'!$F$10), 'Lookups and Calculations'!$F$9)</f>
        <v>1951878.888340465</v>
      </c>
      <c r="H5969" s="12">
        <f t="shared" si="186"/>
        <v>0</v>
      </c>
      <c r="I5969" s="12">
        <f t="shared" si="187"/>
        <v>0</v>
      </c>
      <c r="J5969" s="13">
        <f>(1 - Dashboard!$I$9) * H5969 * Dashboard!$I$8 * 'Lookups and Calculations'!$F$12</f>
        <v>0</v>
      </c>
      <c r="K5969" s="12">
        <f>(1 - Dashboard!$I$11) * I5969 * Dashboard!$I$10 * 'Lookups and Calculations'!$F$12</f>
        <v>0</v>
      </c>
      <c r="L5969" s="12">
        <f>(H5969 - I5969) * Dashboard!$I$13 * (Dashboard!$D$12 / 365) * 'Lookups and Calculations'!$F$12</f>
        <v>0</v>
      </c>
      <c r="M5969" s="3">
        <f>(G5969*2) * Dashboard!$I$13 * (Dashboard!$D$12 / 365) * 'Lookups and Calculations'!$F$12</f>
        <v>1602.0878730267946</v>
      </c>
      <c r="N5969" s="12">
        <f>H5969 * Dashboard!$I$14 * Dashboard!$I$15 * (Dashboard!$D$12 / 365) * 'Lookups and Calculations'!$F$12</f>
        <v>0</v>
      </c>
    </row>
    <row r="5970" spans="1:14" x14ac:dyDescent="0.35">
      <c r="A5970" s="2">
        <v>5969</v>
      </c>
      <c r="B5970" s="11">
        <v>0.31538711138089243</v>
      </c>
      <c r="C5970" s="11">
        <v>-2.7086815825236843</v>
      </c>
      <c r="D5970" s="3">
        <f>B5970*Dashboard!$D$11*Dashboard!$D$10*SQRT(Dashboard!$D$12/365)</f>
        <v>78304.869170435239</v>
      </c>
      <c r="E5970" s="3">
        <f>IF(Dashboard!$I$3,C5970*Dashboard!$E$11*Dashboard!$E$10*SQRT(Dashboard!$D$12/365),0)</f>
        <v>-1345032.4968272292</v>
      </c>
      <c r="F5970" s="3">
        <f>D5970+IF(Dashboard!$I$3,E5970,0)</f>
        <v>-1266727.6276567939</v>
      </c>
      <c r="G5970" s="3">
        <f>IF(Dashboard!$I$4, ('Lookups and Calculations'!$F$9) / (1 - 'Lookups and Calculations'!$F$10), 'Lookups and Calculations'!$F$9)</f>
        <v>1951878.888340465</v>
      </c>
      <c r="H5970" s="12">
        <f t="shared" si="186"/>
        <v>0</v>
      </c>
      <c r="I5970" s="12">
        <f t="shared" si="187"/>
        <v>0</v>
      </c>
      <c r="J5970" s="13">
        <f>(1 - Dashboard!$I$9) * H5970 * Dashboard!$I$8 * 'Lookups and Calculations'!$F$12</f>
        <v>0</v>
      </c>
      <c r="K5970" s="12">
        <f>(1 - Dashboard!$I$11) * I5970 * Dashboard!$I$10 * 'Lookups and Calculations'!$F$12</f>
        <v>0</v>
      </c>
      <c r="L5970" s="12">
        <f>(H5970 - I5970) * Dashboard!$I$13 * (Dashboard!$D$12 / 365) * 'Lookups and Calculations'!$F$12</f>
        <v>0</v>
      </c>
      <c r="M5970" s="3">
        <f>(G5970*2) * Dashboard!$I$13 * (Dashboard!$D$12 / 365) * 'Lookups and Calculations'!$F$12</f>
        <v>1602.0878730267946</v>
      </c>
      <c r="N5970" s="12">
        <f>H5970 * Dashboard!$I$14 * Dashboard!$I$15 * (Dashboard!$D$12 / 365) * 'Lookups and Calculations'!$F$12</f>
        <v>0</v>
      </c>
    </row>
    <row r="5971" spans="1:14" x14ac:dyDescent="0.35">
      <c r="A5971" s="2">
        <v>5970</v>
      </c>
      <c r="B5971" s="11">
        <v>-1.0453130467293844E-2</v>
      </c>
      <c r="C5971" s="11">
        <v>0.1563287360381562</v>
      </c>
      <c r="D5971" s="3">
        <f>B5971*Dashboard!$D$11*Dashboard!$D$10*SQRT(Dashboard!$D$12/365)</f>
        <v>-2595.3216987183623</v>
      </c>
      <c r="E5971" s="3">
        <f>IF(Dashboard!$I$3,C5971*Dashboard!$E$11*Dashboard!$E$10*SQRT(Dashboard!$D$12/365),0)</f>
        <v>77627.149501765976</v>
      </c>
      <c r="F5971" s="3">
        <f>D5971+IF(Dashboard!$I$3,E5971,0)</f>
        <v>75031.827803047607</v>
      </c>
      <c r="G5971" s="3">
        <f>IF(Dashboard!$I$4, ('Lookups and Calculations'!$F$9) / (1 - 'Lookups and Calculations'!$F$10), 'Lookups and Calculations'!$F$9)</f>
        <v>1951878.888340465</v>
      </c>
      <c r="H5971" s="12">
        <f t="shared" si="186"/>
        <v>0</v>
      </c>
      <c r="I5971" s="12">
        <f t="shared" si="187"/>
        <v>0</v>
      </c>
      <c r="J5971" s="13">
        <f>(1 - Dashboard!$I$9) * H5971 * Dashboard!$I$8 * 'Lookups and Calculations'!$F$12</f>
        <v>0</v>
      </c>
      <c r="K5971" s="12">
        <f>(1 - Dashboard!$I$11) * I5971 * Dashboard!$I$10 * 'Lookups and Calculations'!$F$12</f>
        <v>0</v>
      </c>
      <c r="L5971" s="12">
        <f>(H5971 - I5971) * Dashboard!$I$13 * (Dashboard!$D$12 / 365) * 'Lookups and Calculations'!$F$12</f>
        <v>0</v>
      </c>
      <c r="M5971" s="3">
        <f>(G5971*2) * Dashboard!$I$13 * (Dashboard!$D$12 / 365) * 'Lookups and Calculations'!$F$12</f>
        <v>1602.0878730267946</v>
      </c>
      <c r="N5971" s="12">
        <f>H5971 * Dashboard!$I$14 * Dashboard!$I$15 * (Dashboard!$D$12 / 365) * 'Lookups and Calculations'!$F$12</f>
        <v>0</v>
      </c>
    </row>
    <row r="5972" spans="1:14" x14ac:dyDescent="0.35">
      <c r="A5972" s="2">
        <v>5971</v>
      </c>
      <c r="B5972" s="11">
        <v>-0.20229478773381041</v>
      </c>
      <c r="C5972" s="11">
        <v>0.29084246223528593</v>
      </c>
      <c r="D5972" s="3">
        <f>B5972*Dashboard!$D$11*Dashboard!$D$10*SQRT(Dashboard!$D$12/365)</f>
        <v>-50226.107268620268</v>
      </c>
      <c r="E5972" s="3">
        <f>IF(Dashboard!$I$3,C5972*Dashboard!$E$11*Dashboard!$E$10*SQRT(Dashboard!$D$12/365),0)</f>
        <v>144421.76064092066</v>
      </c>
      <c r="F5972" s="3">
        <f>D5972+IF(Dashboard!$I$3,E5972,0)</f>
        <v>94195.653372300396</v>
      </c>
      <c r="G5972" s="3">
        <f>IF(Dashboard!$I$4, ('Lookups and Calculations'!$F$9) / (1 - 'Lookups and Calculations'!$F$10), 'Lookups and Calculations'!$F$9)</f>
        <v>1951878.888340465</v>
      </c>
      <c r="H5972" s="12">
        <f t="shared" si="186"/>
        <v>0</v>
      </c>
      <c r="I5972" s="12">
        <f t="shared" si="187"/>
        <v>0</v>
      </c>
      <c r="J5972" s="13">
        <f>(1 - Dashboard!$I$9) * H5972 * Dashboard!$I$8 * 'Lookups and Calculations'!$F$12</f>
        <v>0</v>
      </c>
      <c r="K5972" s="12">
        <f>(1 - Dashboard!$I$11) * I5972 * Dashboard!$I$10 * 'Lookups and Calculations'!$F$12</f>
        <v>0</v>
      </c>
      <c r="L5972" s="12">
        <f>(H5972 - I5972) * Dashboard!$I$13 * (Dashboard!$D$12 / 365) * 'Lookups and Calculations'!$F$12</f>
        <v>0</v>
      </c>
      <c r="M5972" s="3">
        <f>(G5972*2) * Dashboard!$I$13 * (Dashboard!$D$12 / 365) * 'Lookups and Calculations'!$F$12</f>
        <v>1602.0878730267946</v>
      </c>
      <c r="N5972" s="12">
        <f>H5972 * Dashboard!$I$14 * Dashboard!$I$15 * (Dashboard!$D$12 / 365) * 'Lookups and Calculations'!$F$12</f>
        <v>0</v>
      </c>
    </row>
    <row r="5973" spans="1:14" x14ac:dyDescent="0.35">
      <c r="A5973" s="2">
        <v>5972</v>
      </c>
      <c r="B5973" s="11">
        <v>1.3716740098766447</v>
      </c>
      <c r="C5973" s="11">
        <v>0.8354162370814866</v>
      </c>
      <c r="D5973" s="3">
        <f>B5973*Dashboard!$D$11*Dashboard!$D$10*SQRT(Dashboard!$D$12/365)</f>
        <v>340561.64634502016</v>
      </c>
      <c r="E5973" s="3">
        <f>IF(Dashboard!$I$3,C5973*Dashboard!$E$11*Dashboard!$E$10*SQRT(Dashboard!$D$12/365),0)</f>
        <v>414837.23834560212</v>
      </c>
      <c r="F5973" s="3">
        <f>D5973+IF(Dashboard!$I$3,E5973,0)</f>
        <v>755398.88469062233</v>
      </c>
      <c r="G5973" s="3">
        <f>IF(Dashboard!$I$4, ('Lookups and Calculations'!$F$9) / (1 - 'Lookups and Calculations'!$F$10), 'Lookups and Calculations'!$F$9)</f>
        <v>1951878.888340465</v>
      </c>
      <c r="H5973" s="12">
        <f t="shared" si="186"/>
        <v>0</v>
      </c>
      <c r="I5973" s="12">
        <f t="shared" si="187"/>
        <v>0</v>
      </c>
      <c r="J5973" s="13">
        <f>(1 - Dashboard!$I$9) * H5973 * Dashboard!$I$8 * 'Lookups and Calculations'!$F$12</f>
        <v>0</v>
      </c>
      <c r="K5973" s="12">
        <f>(1 - Dashboard!$I$11) * I5973 * Dashboard!$I$10 * 'Lookups and Calculations'!$F$12</f>
        <v>0</v>
      </c>
      <c r="L5973" s="12">
        <f>(H5973 - I5973) * Dashboard!$I$13 * (Dashboard!$D$12 / 365) * 'Lookups and Calculations'!$F$12</f>
        <v>0</v>
      </c>
      <c r="M5973" s="3">
        <f>(G5973*2) * Dashboard!$I$13 * (Dashboard!$D$12 / 365) * 'Lookups and Calculations'!$F$12</f>
        <v>1602.0878730267946</v>
      </c>
      <c r="N5973" s="12">
        <f>H5973 * Dashboard!$I$14 * Dashboard!$I$15 * (Dashboard!$D$12 / 365) * 'Lookups and Calculations'!$F$12</f>
        <v>0</v>
      </c>
    </row>
    <row r="5974" spans="1:14" x14ac:dyDescent="0.35">
      <c r="A5974" s="2">
        <v>5973</v>
      </c>
      <c r="B5974" s="11">
        <v>-4.7185344283028077E-2</v>
      </c>
      <c r="C5974" s="11">
        <v>-0.32902320663901774</v>
      </c>
      <c r="D5974" s="3">
        <f>B5974*Dashboard!$D$11*Dashboard!$D$10*SQRT(Dashboard!$D$12/365)</f>
        <v>-11715.260635309234</v>
      </c>
      <c r="E5974" s="3">
        <f>IF(Dashboard!$I$3,C5974*Dashboard!$E$11*Dashboard!$E$10*SQRT(Dashboard!$D$12/365),0)</f>
        <v>-163380.92598077087</v>
      </c>
      <c r="F5974" s="3">
        <f>D5974+IF(Dashboard!$I$3,E5974,0)</f>
        <v>-175096.18661608011</v>
      </c>
      <c r="G5974" s="3">
        <f>IF(Dashboard!$I$4, ('Lookups and Calculations'!$F$9) / (1 - 'Lookups and Calculations'!$F$10), 'Lookups and Calculations'!$F$9)</f>
        <v>1951878.888340465</v>
      </c>
      <c r="H5974" s="12">
        <f t="shared" si="186"/>
        <v>0</v>
      </c>
      <c r="I5974" s="12">
        <f t="shared" si="187"/>
        <v>0</v>
      </c>
      <c r="J5974" s="13">
        <f>(1 - Dashboard!$I$9) * H5974 * Dashboard!$I$8 * 'Lookups and Calculations'!$F$12</f>
        <v>0</v>
      </c>
      <c r="K5974" s="12">
        <f>(1 - Dashboard!$I$11) * I5974 * Dashboard!$I$10 * 'Lookups and Calculations'!$F$12</f>
        <v>0</v>
      </c>
      <c r="L5974" s="12">
        <f>(H5974 - I5974) * Dashboard!$I$13 * (Dashboard!$D$12 / 365) * 'Lookups and Calculations'!$F$12</f>
        <v>0</v>
      </c>
      <c r="M5974" s="3">
        <f>(G5974*2) * Dashboard!$I$13 * (Dashboard!$D$12 / 365) * 'Lookups and Calculations'!$F$12</f>
        <v>1602.0878730267946</v>
      </c>
      <c r="N5974" s="12">
        <f>H5974 * Dashboard!$I$14 * Dashboard!$I$15 * (Dashboard!$D$12 / 365) * 'Lookups and Calculations'!$F$12</f>
        <v>0</v>
      </c>
    </row>
    <row r="5975" spans="1:14" x14ac:dyDescent="0.35">
      <c r="A5975" s="2">
        <v>5974</v>
      </c>
      <c r="B5975" s="11">
        <v>-1.4543033513952444</v>
      </c>
      <c r="C5975" s="11">
        <v>-0.55256104602687028</v>
      </c>
      <c r="D5975" s="3">
        <f>B5975*Dashboard!$D$11*Dashboard!$D$10*SQRT(Dashboard!$D$12/365)</f>
        <v>-361077.00522865891</v>
      </c>
      <c r="E5975" s="3">
        <f>IF(Dashboard!$I$3,C5975*Dashboard!$E$11*Dashboard!$E$10*SQRT(Dashboard!$D$12/365),0)</f>
        <v>-274381.66530247318</v>
      </c>
      <c r="F5975" s="3">
        <f>D5975+IF(Dashboard!$I$3,E5975,0)</f>
        <v>-635458.67053113203</v>
      </c>
      <c r="G5975" s="3">
        <f>IF(Dashboard!$I$4, ('Lookups and Calculations'!$F$9) / (1 - 'Lookups and Calculations'!$F$10), 'Lookups and Calculations'!$F$9)</f>
        <v>1951878.888340465</v>
      </c>
      <c r="H5975" s="12">
        <f t="shared" si="186"/>
        <v>0</v>
      </c>
      <c r="I5975" s="12">
        <f t="shared" si="187"/>
        <v>0</v>
      </c>
      <c r="J5975" s="13">
        <f>(1 - Dashboard!$I$9) * H5975 * Dashboard!$I$8 * 'Lookups and Calculations'!$F$12</f>
        <v>0</v>
      </c>
      <c r="K5975" s="12">
        <f>(1 - Dashboard!$I$11) * I5975 * Dashboard!$I$10 * 'Lookups and Calculations'!$F$12</f>
        <v>0</v>
      </c>
      <c r="L5975" s="12">
        <f>(H5975 - I5975) * Dashboard!$I$13 * (Dashboard!$D$12 / 365) * 'Lookups and Calculations'!$F$12</f>
        <v>0</v>
      </c>
      <c r="M5975" s="3">
        <f>(G5975*2) * Dashboard!$I$13 * (Dashboard!$D$12 / 365) * 'Lookups and Calculations'!$F$12</f>
        <v>1602.0878730267946</v>
      </c>
      <c r="N5975" s="12">
        <f>H5975 * Dashboard!$I$14 * Dashboard!$I$15 * (Dashboard!$D$12 / 365) * 'Lookups and Calculations'!$F$12</f>
        <v>0</v>
      </c>
    </row>
    <row r="5976" spans="1:14" x14ac:dyDescent="0.35">
      <c r="A5976" s="2">
        <v>5975</v>
      </c>
      <c r="B5976" s="11">
        <v>-0.36670838583458393</v>
      </c>
      <c r="C5976" s="11">
        <v>1.5418303520042653</v>
      </c>
      <c r="D5976" s="3">
        <f>B5976*Dashboard!$D$11*Dashboard!$D$10*SQRT(Dashboard!$D$12/365)</f>
        <v>-91047.005854971256</v>
      </c>
      <c r="E5976" s="3">
        <f>IF(Dashboard!$I$3,C5976*Dashboard!$E$11*Dashboard!$E$10*SQRT(Dashboard!$D$12/365),0)</f>
        <v>765616.72712675505</v>
      </c>
      <c r="F5976" s="3">
        <f>D5976+IF(Dashboard!$I$3,E5976,0)</f>
        <v>674569.72127178381</v>
      </c>
      <c r="G5976" s="3">
        <f>IF(Dashboard!$I$4, ('Lookups and Calculations'!$F$9) / (1 - 'Lookups and Calculations'!$F$10), 'Lookups and Calculations'!$F$9)</f>
        <v>1951878.888340465</v>
      </c>
      <c r="H5976" s="12">
        <f t="shared" si="186"/>
        <v>0</v>
      </c>
      <c r="I5976" s="12">
        <f t="shared" si="187"/>
        <v>0</v>
      </c>
      <c r="J5976" s="13">
        <f>(1 - Dashboard!$I$9) * H5976 * Dashboard!$I$8 * 'Lookups and Calculations'!$F$12</f>
        <v>0</v>
      </c>
      <c r="K5976" s="12">
        <f>(1 - Dashboard!$I$11) * I5976 * Dashboard!$I$10 * 'Lookups and Calculations'!$F$12</f>
        <v>0</v>
      </c>
      <c r="L5976" s="12">
        <f>(H5976 - I5976) * Dashboard!$I$13 * (Dashboard!$D$12 / 365) * 'Lookups and Calculations'!$F$12</f>
        <v>0</v>
      </c>
      <c r="M5976" s="3">
        <f>(G5976*2) * Dashboard!$I$13 * (Dashboard!$D$12 / 365) * 'Lookups and Calculations'!$F$12</f>
        <v>1602.0878730267946</v>
      </c>
      <c r="N5976" s="12">
        <f>H5976 * Dashboard!$I$14 * Dashboard!$I$15 * (Dashboard!$D$12 / 365) * 'Lookups and Calculations'!$F$12</f>
        <v>0</v>
      </c>
    </row>
    <row r="5977" spans="1:14" x14ac:dyDescent="0.35">
      <c r="A5977" s="2">
        <v>5976</v>
      </c>
      <c r="B5977" s="11">
        <v>-1.7857443068530852</v>
      </c>
      <c r="C5977" s="11">
        <v>0.38285145083299693</v>
      </c>
      <c r="D5977" s="3">
        <f>B5977*Dashboard!$D$11*Dashboard!$D$10*SQRT(Dashboard!$D$12/365)</f>
        <v>-443367.75116693013</v>
      </c>
      <c r="E5977" s="3">
        <f>IF(Dashboard!$I$3,C5977*Dashboard!$E$11*Dashboard!$E$10*SQRT(Dashboard!$D$12/365),0)</f>
        <v>190110.06910160891</v>
      </c>
      <c r="F5977" s="3">
        <f>D5977+IF(Dashboard!$I$3,E5977,0)</f>
        <v>-253257.68206532122</v>
      </c>
      <c r="G5977" s="3">
        <f>IF(Dashboard!$I$4, ('Lookups and Calculations'!$F$9) / (1 - 'Lookups and Calculations'!$F$10), 'Lookups and Calculations'!$F$9)</f>
        <v>1951878.888340465</v>
      </c>
      <c r="H5977" s="12">
        <f t="shared" si="186"/>
        <v>0</v>
      </c>
      <c r="I5977" s="12">
        <f t="shared" si="187"/>
        <v>0</v>
      </c>
      <c r="J5977" s="13">
        <f>(1 - Dashboard!$I$9) * H5977 * Dashboard!$I$8 * 'Lookups and Calculations'!$F$12</f>
        <v>0</v>
      </c>
      <c r="K5977" s="12">
        <f>(1 - Dashboard!$I$11) * I5977 * Dashboard!$I$10 * 'Lookups and Calculations'!$F$12</f>
        <v>0</v>
      </c>
      <c r="L5977" s="12">
        <f>(H5977 - I5977) * Dashboard!$I$13 * (Dashboard!$D$12 / 365) * 'Lookups and Calculations'!$F$12</f>
        <v>0</v>
      </c>
      <c r="M5977" s="3">
        <f>(G5977*2) * Dashboard!$I$13 * (Dashboard!$D$12 / 365) * 'Lookups and Calculations'!$F$12</f>
        <v>1602.0878730267946</v>
      </c>
      <c r="N5977" s="12">
        <f>H5977 * Dashboard!$I$14 * Dashboard!$I$15 * (Dashboard!$D$12 / 365) * 'Lookups and Calculations'!$F$12</f>
        <v>0</v>
      </c>
    </row>
    <row r="5978" spans="1:14" x14ac:dyDescent="0.35">
      <c r="A5978" s="2">
        <v>5977</v>
      </c>
      <c r="B5978" s="11">
        <v>0.76158811401472615</v>
      </c>
      <c r="C5978" s="11">
        <v>-0.15187554456758304</v>
      </c>
      <c r="D5978" s="3">
        <f>B5978*Dashboard!$D$11*Dashboard!$D$10*SQRT(Dashboard!$D$12/365)</f>
        <v>189088.44235444767</v>
      </c>
      <c r="E5978" s="3">
        <f>IF(Dashboard!$I$3,C5978*Dashboard!$E$11*Dashboard!$E$10*SQRT(Dashboard!$D$12/365),0)</f>
        <v>-75415.857011293861</v>
      </c>
      <c r="F5978" s="3">
        <f>D5978+IF(Dashboard!$I$3,E5978,0)</f>
        <v>113672.58534315381</v>
      </c>
      <c r="G5978" s="3">
        <f>IF(Dashboard!$I$4, ('Lookups and Calculations'!$F$9) / (1 - 'Lookups and Calculations'!$F$10), 'Lookups and Calculations'!$F$9)</f>
        <v>1951878.888340465</v>
      </c>
      <c r="H5978" s="12">
        <f t="shared" si="186"/>
        <v>0</v>
      </c>
      <c r="I5978" s="12">
        <f t="shared" si="187"/>
        <v>0</v>
      </c>
      <c r="J5978" s="13">
        <f>(1 - Dashboard!$I$9) * H5978 * Dashboard!$I$8 * 'Lookups and Calculations'!$F$12</f>
        <v>0</v>
      </c>
      <c r="K5978" s="12">
        <f>(1 - Dashboard!$I$11) * I5978 * Dashboard!$I$10 * 'Lookups and Calculations'!$F$12</f>
        <v>0</v>
      </c>
      <c r="L5978" s="12">
        <f>(H5978 - I5978) * Dashboard!$I$13 * (Dashboard!$D$12 / 365) * 'Lookups and Calculations'!$F$12</f>
        <v>0</v>
      </c>
      <c r="M5978" s="3">
        <f>(G5978*2) * Dashboard!$I$13 * (Dashboard!$D$12 / 365) * 'Lookups and Calculations'!$F$12</f>
        <v>1602.0878730267946</v>
      </c>
      <c r="N5978" s="12">
        <f>H5978 * Dashboard!$I$14 * Dashboard!$I$15 * (Dashboard!$D$12 / 365) * 'Lookups and Calculations'!$F$12</f>
        <v>0</v>
      </c>
    </row>
    <row r="5979" spans="1:14" x14ac:dyDescent="0.35">
      <c r="A5979" s="2">
        <v>5978</v>
      </c>
      <c r="B5979" s="11">
        <v>1.2820591400274836E-3</v>
      </c>
      <c r="C5979" s="11">
        <v>0.27316965493362405</v>
      </c>
      <c r="D5979" s="3">
        <f>B5979*Dashboard!$D$11*Dashboard!$D$10*SQRT(Dashboard!$D$12/365)</f>
        <v>318.31190814696998</v>
      </c>
      <c r="E5979" s="3">
        <f>IF(Dashboard!$I$3,C5979*Dashboard!$E$11*Dashboard!$E$10*SQRT(Dashboard!$D$12/365),0)</f>
        <v>135646.08900632648</v>
      </c>
      <c r="F5979" s="3">
        <f>D5979+IF(Dashboard!$I$3,E5979,0)</f>
        <v>135964.40091447346</v>
      </c>
      <c r="G5979" s="3">
        <f>IF(Dashboard!$I$4, ('Lookups and Calculations'!$F$9) / (1 - 'Lookups and Calculations'!$F$10), 'Lookups and Calculations'!$F$9)</f>
        <v>1951878.888340465</v>
      </c>
      <c r="H5979" s="12">
        <f t="shared" si="186"/>
        <v>0</v>
      </c>
      <c r="I5979" s="12">
        <f t="shared" si="187"/>
        <v>0</v>
      </c>
      <c r="J5979" s="13">
        <f>(1 - Dashboard!$I$9) * H5979 * Dashboard!$I$8 * 'Lookups and Calculations'!$F$12</f>
        <v>0</v>
      </c>
      <c r="K5979" s="12">
        <f>(1 - Dashboard!$I$11) * I5979 * Dashboard!$I$10 * 'Lookups and Calculations'!$F$12</f>
        <v>0</v>
      </c>
      <c r="L5979" s="12">
        <f>(H5979 - I5979) * Dashboard!$I$13 * (Dashboard!$D$12 / 365) * 'Lookups and Calculations'!$F$12</f>
        <v>0</v>
      </c>
      <c r="M5979" s="3">
        <f>(G5979*2) * Dashboard!$I$13 * (Dashboard!$D$12 / 365) * 'Lookups and Calculations'!$F$12</f>
        <v>1602.0878730267946</v>
      </c>
      <c r="N5979" s="12">
        <f>H5979 * Dashboard!$I$14 * Dashboard!$I$15 * (Dashboard!$D$12 / 365) * 'Lookups and Calculations'!$F$12</f>
        <v>0</v>
      </c>
    </row>
    <row r="5980" spans="1:14" x14ac:dyDescent="0.35">
      <c r="A5980" s="2">
        <v>5979</v>
      </c>
      <c r="B5980" s="11">
        <v>-1.2560134477676115</v>
      </c>
      <c r="C5980" s="11">
        <v>-1.3022838894312323</v>
      </c>
      <c r="D5980" s="3">
        <f>B5980*Dashboard!$D$11*Dashboard!$D$10*SQRT(Dashboard!$D$12/365)</f>
        <v>-311845.23766087135</v>
      </c>
      <c r="E5980" s="3">
        <f>IF(Dashboard!$I$3,C5980*Dashboard!$E$11*Dashboard!$E$10*SQRT(Dashboard!$D$12/365),0)</f>
        <v>-646666.68931516982</v>
      </c>
      <c r="F5980" s="3">
        <f>D5980+IF(Dashboard!$I$3,E5980,0)</f>
        <v>-958511.92697604117</v>
      </c>
      <c r="G5980" s="3">
        <f>IF(Dashboard!$I$4, ('Lookups and Calculations'!$F$9) / (1 - 'Lookups and Calculations'!$F$10), 'Lookups and Calculations'!$F$9)</f>
        <v>1951878.888340465</v>
      </c>
      <c r="H5980" s="12">
        <f t="shared" si="186"/>
        <v>0</v>
      </c>
      <c r="I5980" s="12">
        <f t="shared" si="187"/>
        <v>0</v>
      </c>
      <c r="J5980" s="13">
        <f>(1 - Dashboard!$I$9) * H5980 * Dashboard!$I$8 * 'Lookups and Calculations'!$F$12</f>
        <v>0</v>
      </c>
      <c r="K5980" s="12">
        <f>(1 - Dashboard!$I$11) * I5980 * Dashboard!$I$10 * 'Lookups and Calculations'!$F$12</f>
        <v>0</v>
      </c>
      <c r="L5980" s="12">
        <f>(H5980 - I5980) * Dashboard!$I$13 * (Dashboard!$D$12 / 365) * 'Lookups and Calculations'!$F$12</f>
        <v>0</v>
      </c>
      <c r="M5980" s="3">
        <f>(G5980*2) * Dashboard!$I$13 * (Dashboard!$D$12 / 365) * 'Lookups and Calculations'!$F$12</f>
        <v>1602.0878730267946</v>
      </c>
      <c r="N5980" s="12">
        <f>H5980 * Dashboard!$I$14 * Dashboard!$I$15 * (Dashboard!$D$12 / 365) * 'Lookups and Calculations'!$F$12</f>
        <v>0</v>
      </c>
    </row>
    <row r="5981" spans="1:14" x14ac:dyDescent="0.35">
      <c r="A5981" s="2">
        <v>5980</v>
      </c>
      <c r="B5981" s="11">
        <v>1.082714168320231</v>
      </c>
      <c r="C5981" s="11">
        <v>0.7947109618949163</v>
      </c>
      <c r="D5981" s="3">
        <f>B5981*Dashboard!$D$11*Dashboard!$D$10*SQRT(Dashboard!$D$12/365)</f>
        <v>268818.18641251163</v>
      </c>
      <c r="E5981" s="3">
        <f>IF(Dashboard!$I$3,C5981*Dashboard!$E$11*Dashboard!$E$10*SQRT(Dashboard!$D$12/365),0)</f>
        <v>394624.48308065091</v>
      </c>
      <c r="F5981" s="3">
        <f>D5981+IF(Dashboard!$I$3,E5981,0)</f>
        <v>663442.66949316254</v>
      </c>
      <c r="G5981" s="3">
        <f>IF(Dashboard!$I$4, ('Lookups and Calculations'!$F$9) / (1 - 'Lookups and Calculations'!$F$10), 'Lookups and Calculations'!$F$9)</f>
        <v>1951878.888340465</v>
      </c>
      <c r="H5981" s="12">
        <f t="shared" si="186"/>
        <v>0</v>
      </c>
      <c r="I5981" s="12">
        <f t="shared" si="187"/>
        <v>0</v>
      </c>
      <c r="J5981" s="13">
        <f>(1 - Dashboard!$I$9) * H5981 * Dashboard!$I$8 * 'Lookups and Calculations'!$F$12</f>
        <v>0</v>
      </c>
      <c r="K5981" s="12">
        <f>(1 - Dashboard!$I$11) * I5981 * Dashboard!$I$10 * 'Lookups and Calculations'!$F$12</f>
        <v>0</v>
      </c>
      <c r="L5981" s="12">
        <f>(H5981 - I5981) * Dashboard!$I$13 * (Dashboard!$D$12 / 365) * 'Lookups and Calculations'!$F$12</f>
        <v>0</v>
      </c>
      <c r="M5981" s="3">
        <f>(G5981*2) * Dashboard!$I$13 * (Dashboard!$D$12 / 365) * 'Lookups and Calculations'!$F$12</f>
        <v>1602.0878730267946</v>
      </c>
      <c r="N5981" s="12">
        <f>H5981 * Dashboard!$I$14 * Dashboard!$I$15 * (Dashboard!$D$12 / 365) * 'Lookups and Calculations'!$F$12</f>
        <v>0</v>
      </c>
    </row>
    <row r="5982" spans="1:14" x14ac:dyDescent="0.35">
      <c r="A5982" s="2">
        <v>5981</v>
      </c>
      <c r="B5982" s="11">
        <v>-1.7444054019166157</v>
      </c>
      <c r="C5982" s="11">
        <v>-1.1762749427134231</v>
      </c>
      <c r="D5982" s="3">
        <f>B5982*Dashboard!$D$11*Dashboard!$D$10*SQRT(Dashboard!$D$12/365)</f>
        <v>-433104.05482079147</v>
      </c>
      <c r="E5982" s="3">
        <f>IF(Dashboard!$I$3,C5982*Dashboard!$E$11*Dashboard!$E$10*SQRT(Dashboard!$D$12/365),0)</f>
        <v>-584095.24152302521</v>
      </c>
      <c r="F5982" s="3">
        <f>D5982+IF(Dashboard!$I$3,E5982,0)</f>
        <v>-1017199.2963438167</v>
      </c>
      <c r="G5982" s="3">
        <f>IF(Dashboard!$I$4, ('Lookups and Calculations'!$F$9) / (1 - 'Lookups and Calculations'!$F$10), 'Lookups and Calculations'!$F$9)</f>
        <v>1951878.888340465</v>
      </c>
      <c r="H5982" s="12">
        <f t="shared" si="186"/>
        <v>0</v>
      </c>
      <c r="I5982" s="12">
        <f t="shared" si="187"/>
        <v>0</v>
      </c>
      <c r="J5982" s="13">
        <f>(1 - Dashboard!$I$9) * H5982 * Dashboard!$I$8 * 'Lookups and Calculations'!$F$12</f>
        <v>0</v>
      </c>
      <c r="K5982" s="12">
        <f>(1 - Dashboard!$I$11) * I5982 * Dashboard!$I$10 * 'Lookups and Calculations'!$F$12</f>
        <v>0</v>
      </c>
      <c r="L5982" s="12">
        <f>(H5982 - I5982) * Dashboard!$I$13 * (Dashboard!$D$12 / 365) * 'Lookups and Calculations'!$F$12</f>
        <v>0</v>
      </c>
      <c r="M5982" s="3">
        <f>(G5982*2) * Dashboard!$I$13 * (Dashboard!$D$12 / 365) * 'Lookups and Calculations'!$F$12</f>
        <v>1602.0878730267946</v>
      </c>
      <c r="N5982" s="12">
        <f>H5982 * Dashboard!$I$14 * Dashboard!$I$15 * (Dashboard!$D$12 / 365) * 'Lookups and Calculations'!$F$12</f>
        <v>0</v>
      </c>
    </row>
    <row r="5983" spans="1:14" x14ac:dyDescent="0.35">
      <c r="A5983" s="2">
        <v>5982</v>
      </c>
      <c r="B5983" s="11">
        <v>0.1171700659116018</v>
      </c>
      <c r="C5983" s="11">
        <v>0.55333677236802503</v>
      </c>
      <c r="D5983" s="3">
        <f>B5983*Dashboard!$D$11*Dashboard!$D$10*SQRT(Dashboard!$D$12/365)</f>
        <v>29091.190954910766</v>
      </c>
      <c r="E5983" s="3">
        <f>IF(Dashboard!$I$3,C5983*Dashboard!$E$11*Dashboard!$E$10*SQRT(Dashboard!$D$12/365),0)</f>
        <v>274766.86271520332</v>
      </c>
      <c r="F5983" s="3">
        <f>D5983+IF(Dashboard!$I$3,E5983,0)</f>
        <v>303858.05367011408</v>
      </c>
      <c r="G5983" s="3">
        <f>IF(Dashboard!$I$4, ('Lookups and Calculations'!$F$9) / (1 - 'Lookups and Calculations'!$F$10), 'Lookups and Calculations'!$F$9)</f>
        <v>1951878.888340465</v>
      </c>
      <c r="H5983" s="12">
        <f t="shared" si="186"/>
        <v>0</v>
      </c>
      <c r="I5983" s="12">
        <f t="shared" si="187"/>
        <v>0</v>
      </c>
      <c r="J5983" s="13">
        <f>(1 - Dashboard!$I$9) * H5983 * Dashboard!$I$8 * 'Lookups and Calculations'!$F$12</f>
        <v>0</v>
      </c>
      <c r="K5983" s="12">
        <f>(1 - Dashboard!$I$11) * I5983 * Dashboard!$I$10 * 'Lookups and Calculations'!$F$12</f>
        <v>0</v>
      </c>
      <c r="L5983" s="12">
        <f>(H5983 - I5983) * Dashboard!$I$13 * (Dashboard!$D$12 / 365) * 'Lookups and Calculations'!$F$12</f>
        <v>0</v>
      </c>
      <c r="M5983" s="3">
        <f>(G5983*2) * Dashboard!$I$13 * (Dashboard!$D$12 / 365) * 'Lookups and Calculations'!$F$12</f>
        <v>1602.0878730267946</v>
      </c>
      <c r="N5983" s="12">
        <f>H5983 * Dashboard!$I$14 * Dashboard!$I$15 * (Dashboard!$D$12 / 365) * 'Lookups and Calculations'!$F$12</f>
        <v>0</v>
      </c>
    </row>
    <row r="5984" spans="1:14" x14ac:dyDescent="0.35">
      <c r="A5984" s="2">
        <v>5983</v>
      </c>
      <c r="B5984" s="11">
        <v>0.19001831119425244</v>
      </c>
      <c r="C5984" s="11">
        <v>1.0386765256325057</v>
      </c>
      <c r="D5984" s="3">
        <f>B5984*Dashboard!$D$11*Dashboard!$D$10*SQRT(Dashboard!$D$12/365)</f>
        <v>47178.081985992176</v>
      </c>
      <c r="E5984" s="3">
        <f>IF(Dashboard!$I$3,C5984*Dashboard!$E$11*Dashboard!$E$10*SQRT(Dashboard!$D$12/365),0)</f>
        <v>515768.8853799061</v>
      </c>
      <c r="F5984" s="3">
        <f>D5984+IF(Dashboard!$I$3,E5984,0)</f>
        <v>562946.96736589831</v>
      </c>
      <c r="G5984" s="3">
        <f>IF(Dashboard!$I$4, ('Lookups and Calculations'!$F$9) / (1 - 'Lookups and Calculations'!$F$10), 'Lookups and Calculations'!$F$9)</f>
        <v>1951878.888340465</v>
      </c>
      <c r="H5984" s="12">
        <f t="shared" si="186"/>
        <v>0</v>
      </c>
      <c r="I5984" s="12">
        <f t="shared" si="187"/>
        <v>0</v>
      </c>
      <c r="J5984" s="13">
        <f>(1 - Dashboard!$I$9) * H5984 * Dashboard!$I$8 * 'Lookups and Calculations'!$F$12</f>
        <v>0</v>
      </c>
      <c r="K5984" s="12">
        <f>(1 - Dashboard!$I$11) * I5984 * Dashboard!$I$10 * 'Lookups and Calculations'!$F$12</f>
        <v>0</v>
      </c>
      <c r="L5984" s="12">
        <f>(H5984 - I5984) * Dashboard!$I$13 * (Dashboard!$D$12 / 365) * 'Lookups and Calculations'!$F$12</f>
        <v>0</v>
      </c>
      <c r="M5984" s="3">
        <f>(G5984*2) * Dashboard!$I$13 * (Dashboard!$D$12 / 365) * 'Lookups and Calculations'!$F$12</f>
        <v>1602.0878730267946</v>
      </c>
      <c r="N5984" s="12">
        <f>H5984 * Dashboard!$I$14 * Dashboard!$I$15 * (Dashboard!$D$12 / 365) * 'Lookups and Calculations'!$F$12</f>
        <v>0</v>
      </c>
    </row>
    <row r="5985" spans="1:14" x14ac:dyDescent="0.35">
      <c r="A5985" s="2">
        <v>5984</v>
      </c>
      <c r="B5985" s="11">
        <v>0.24993828730964102</v>
      </c>
      <c r="C5985" s="11">
        <v>-1.4706420730745651</v>
      </c>
      <c r="D5985" s="3">
        <f>B5985*Dashboard!$D$11*Dashboard!$D$10*SQRT(Dashboard!$D$12/365)</f>
        <v>62055.119509394812</v>
      </c>
      <c r="E5985" s="3">
        <f>IF(Dashboard!$I$3,C5985*Dashboard!$E$11*Dashboard!$E$10*SQRT(Dashboard!$D$12/365),0)</f>
        <v>-730267.22382174234</v>
      </c>
      <c r="F5985" s="3">
        <f>D5985+IF(Dashboard!$I$3,E5985,0)</f>
        <v>-668212.10431234748</v>
      </c>
      <c r="G5985" s="3">
        <f>IF(Dashboard!$I$4, ('Lookups and Calculations'!$F$9) / (1 - 'Lookups and Calculations'!$F$10), 'Lookups and Calculations'!$F$9)</f>
        <v>1951878.888340465</v>
      </c>
      <c r="H5985" s="12">
        <f t="shared" si="186"/>
        <v>0</v>
      </c>
      <c r="I5985" s="12">
        <f t="shared" si="187"/>
        <v>0</v>
      </c>
      <c r="J5985" s="13">
        <f>(1 - Dashboard!$I$9) * H5985 * Dashboard!$I$8 * 'Lookups and Calculations'!$F$12</f>
        <v>0</v>
      </c>
      <c r="K5985" s="12">
        <f>(1 - Dashboard!$I$11) * I5985 * Dashboard!$I$10 * 'Lookups and Calculations'!$F$12</f>
        <v>0</v>
      </c>
      <c r="L5985" s="12">
        <f>(H5985 - I5985) * Dashboard!$I$13 * (Dashboard!$D$12 / 365) * 'Lookups and Calculations'!$F$12</f>
        <v>0</v>
      </c>
      <c r="M5985" s="3">
        <f>(G5985*2) * Dashboard!$I$13 * (Dashboard!$D$12 / 365) * 'Lookups and Calculations'!$F$12</f>
        <v>1602.0878730267946</v>
      </c>
      <c r="N5985" s="12">
        <f>H5985 * Dashboard!$I$14 * Dashboard!$I$15 * (Dashboard!$D$12 / 365) * 'Lookups and Calculations'!$F$12</f>
        <v>0</v>
      </c>
    </row>
    <row r="5986" spans="1:14" x14ac:dyDescent="0.35">
      <c r="A5986" s="2">
        <v>5985</v>
      </c>
      <c r="B5986" s="11">
        <v>-0.86804681497995639</v>
      </c>
      <c r="C5986" s="11">
        <v>-1.0358395677712275</v>
      </c>
      <c r="D5986" s="3">
        <f>B5986*Dashboard!$D$11*Dashboard!$D$10*SQRT(Dashboard!$D$12/365)</f>
        <v>-215520.19669798261</v>
      </c>
      <c r="E5986" s="3">
        <f>IF(Dashboard!$I$3,C5986*Dashboard!$E$11*Dashboard!$E$10*SQRT(Dashboard!$D$12/365),0)</f>
        <v>-514360.15556087974</v>
      </c>
      <c r="F5986" s="3">
        <f>D5986+IF(Dashboard!$I$3,E5986,0)</f>
        <v>-729880.35225886235</v>
      </c>
      <c r="G5986" s="3">
        <f>IF(Dashboard!$I$4, ('Lookups and Calculations'!$F$9) / (1 - 'Lookups and Calculations'!$F$10), 'Lookups and Calculations'!$F$9)</f>
        <v>1951878.888340465</v>
      </c>
      <c r="H5986" s="12">
        <f t="shared" si="186"/>
        <v>0</v>
      </c>
      <c r="I5986" s="12">
        <f t="shared" si="187"/>
        <v>0</v>
      </c>
      <c r="J5986" s="13">
        <f>(1 - Dashboard!$I$9) * H5986 * Dashboard!$I$8 * 'Lookups and Calculations'!$F$12</f>
        <v>0</v>
      </c>
      <c r="K5986" s="12">
        <f>(1 - Dashboard!$I$11) * I5986 * Dashboard!$I$10 * 'Lookups and Calculations'!$F$12</f>
        <v>0</v>
      </c>
      <c r="L5986" s="12">
        <f>(H5986 - I5986) * Dashboard!$I$13 * (Dashboard!$D$12 / 365) * 'Lookups and Calculations'!$F$12</f>
        <v>0</v>
      </c>
      <c r="M5986" s="3">
        <f>(G5986*2) * Dashboard!$I$13 * (Dashboard!$D$12 / 365) * 'Lookups and Calculations'!$F$12</f>
        <v>1602.0878730267946</v>
      </c>
      <c r="N5986" s="12">
        <f>H5986 * Dashboard!$I$14 * Dashboard!$I$15 * (Dashboard!$D$12 / 365) * 'Lookups and Calculations'!$F$12</f>
        <v>0</v>
      </c>
    </row>
    <row r="5987" spans="1:14" x14ac:dyDescent="0.35">
      <c r="A5987" s="2">
        <v>5986</v>
      </c>
      <c r="B5987" s="11">
        <v>-1.2533009299326697E-2</v>
      </c>
      <c r="C5987" s="11">
        <v>-0.68636094939398207</v>
      </c>
      <c r="D5987" s="3">
        <f>B5987*Dashboard!$D$11*Dashboard!$D$10*SQRT(Dashboard!$D$12/365)</f>
        <v>-3111.7176894093036</v>
      </c>
      <c r="E5987" s="3">
        <f>IF(Dashboard!$I$3,C5987*Dashboard!$E$11*Dashboard!$E$10*SQRT(Dashboard!$D$12/365),0)</f>
        <v>-340821.81805510283</v>
      </c>
      <c r="F5987" s="3">
        <f>D5987+IF(Dashboard!$I$3,E5987,0)</f>
        <v>-343933.53574451216</v>
      </c>
      <c r="G5987" s="3">
        <f>IF(Dashboard!$I$4, ('Lookups and Calculations'!$F$9) / (1 - 'Lookups and Calculations'!$F$10), 'Lookups and Calculations'!$F$9)</f>
        <v>1951878.888340465</v>
      </c>
      <c r="H5987" s="12">
        <f t="shared" si="186"/>
        <v>0</v>
      </c>
      <c r="I5987" s="12">
        <f t="shared" si="187"/>
        <v>0</v>
      </c>
      <c r="J5987" s="13">
        <f>(1 - Dashboard!$I$9) * H5987 * Dashboard!$I$8 * 'Lookups and Calculations'!$F$12</f>
        <v>0</v>
      </c>
      <c r="K5987" s="12">
        <f>(1 - Dashboard!$I$11) * I5987 * Dashboard!$I$10 * 'Lookups and Calculations'!$F$12</f>
        <v>0</v>
      </c>
      <c r="L5987" s="12">
        <f>(H5987 - I5987) * Dashboard!$I$13 * (Dashboard!$D$12 / 365) * 'Lookups and Calculations'!$F$12</f>
        <v>0</v>
      </c>
      <c r="M5987" s="3">
        <f>(G5987*2) * Dashboard!$I$13 * (Dashboard!$D$12 / 365) * 'Lookups and Calculations'!$F$12</f>
        <v>1602.0878730267946</v>
      </c>
      <c r="N5987" s="12">
        <f>H5987 * Dashboard!$I$14 * Dashboard!$I$15 * (Dashboard!$D$12 / 365) * 'Lookups and Calculations'!$F$12</f>
        <v>0</v>
      </c>
    </row>
    <row r="5988" spans="1:14" x14ac:dyDescent="0.35">
      <c r="A5988" s="2">
        <v>5987</v>
      </c>
      <c r="B5988" s="11">
        <v>-0.46062979033201989</v>
      </c>
      <c r="C5988" s="11">
        <v>-1.7379163112002021</v>
      </c>
      <c r="D5988" s="3">
        <f>B5988*Dashboard!$D$11*Dashboard!$D$10*SQRT(Dashboard!$D$12/365)</f>
        <v>-114365.97808333614</v>
      </c>
      <c r="E5988" s="3">
        <f>IF(Dashboard!$I$3,C5988*Dashboard!$E$11*Dashboard!$E$10*SQRT(Dashboard!$D$12/365),0)</f>
        <v>-862985.86382843566</v>
      </c>
      <c r="F5988" s="3">
        <f>D5988+IF(Dashboard!$I$3,E5988,0)</f>
        <v>-977351.8419117718</v>
      </c>
      <c r="G5988" s="3">
        <f>IF(Dashboard!$I$4, ('Lookups and Calculations'!$F$9) / (1 - 'Lookups and Calculations'!$F$10), 'Lookups and Calculations'!$F$9)</f>
        <v>1951878.888340465</v>
      </c>
      <c r="H5988" s="12">
        <f t="shared" si="186"/>
        <v>0</v>
      </c>
      <c r="I5988" s="12">
        <f t="shared" si="187"/>
        <v>0</v>
      </c>
      <c r="J5988" s="13">
        <f>(1 - Dashboard!$I$9) * H5988 * Dashboard!$I$8 * 'Lookups and Calculations'!$F$12</f>
        <v>0</v>
      </c>
      <c r="K5988" s="12">
        <f>(1 - Dashboard!$I$11) * I5988 * Dashboard!$I$10 * 'Lookups and Calculations'!$F$12</f>
        <v>0</v>
      </c>
      <c r="L5988" s="12">
        <f>(H5988 - I5988) * Dashboard!$I$13 * (Dashboard!$D$12 / 365) * 'Lookups and Calculations'!$F$12</f>
        <v>0</v>
      </c>
      <c r="M5988" s="3">
        <f>(G5988*2) * Dashboard!$I$13 * (Dashboard!$D$12 / 365) * 'Lookups and Calculations'!$F$12</f>
        <v>1602.0878730267946</v>
      </c>
      <c r="N5988" s="12">
        <f>H5988 * Dashboard!$I$14 * Dashboard!$I$15 * (Dashboard!$D$12 / 365) * 'Lookups and Calculations'!$F$12</f>
        <v>0</v>
      </c>
    </row>
    <row r="5989" spans="1:14" x14ac:dyDescent="0.35">
      <c r="A5989" s="2">
        <v>5988</v>
      </c>
      <c r="B5989" s="11">
        <v>-0.7371202936557254</v>
      </c>
      <c r="C5989" s="11">
        <v>-1.5194254749716318</v>
      </c>
      <c r="D5989" s="3">
        <f>B5989*Dashboard!$D$11*Dashboard!$D$10*SQRT(Dashboard!$D$12/365)</f>
        <v>-183013.52869133549</v>
      </c>
      <c r="E5989" s="3">
        <f>IF(Dashboard!$I$3,C5989*Dashboard!$E$11*Dashboard!$E$10*SQRT(Dashboard!$D$12/365),0)</f>
        <v>-754491.28222738346</v>
      </c>
      <c r="F5989" s="3">
        <f>D5989+IF(Dashboard!$I$3,E5989,0)</f>
        <v>-937504.81091871893</v>
      </c>
      <c r="G5989" s="3">
        <f>IF(Dashboard!$I$4, ('Lookups and Calculations'!$F$9) / (1 - 'Lookups and Calculations'!$F$10), 'Lookups and Calculations'!$F$9)</f>
        <v>1951878.888340465</v>
      </c>
      <c r="H5989" s="12">
        <f t="shared" si="186"/>
        <v>0</v>
      </c>
      <c r="I5989" s="12">
        <f t="shared" si="187"/>
        <v>0</v>
      </c>
      <c r="J5989" s="13">
        <f>(1 - Dashboard!$I$9) * H5989 * Dashboard!$I$8 * 'Lookups and Calculations'!$F$12</f>
        <v>0</v>
      </c>
      <c r="K5989" s="12">
        <f>(1 - Dashboard!$I$11) * I5989 * Dashboard!$I$10 * 'Lookups and Calculations'!$F$12</f>
        <v>0</v>
      </c>
      <c r="L5989" s="12">
        <f>(H5989 - I5989) * Dashboard!$I$13 * (Dashboard!$D$12 / 365) * 'Lookups and Calculations'!$F$12</f>
        <v>0</v>
      </c>
      <c r="M5989" s="3">
        <f>(G5989*2) * Dashboard!$I$13 * (Dashboard!$D$12 / 365) * 'Lookups and Calculations'!$F$12</f>
        <v>1602.0878730267946</v>
      </c>
      <c r="N5989" s="12">
        <f>H5989 * Dashboard!$I$14 * Dashboard!$I$15 * (Dashboard!$D$12 / 365) * 'Lookups and Calculations'!$F$12</f>
        <v>0</v>
      </c>
    </row>
    <row r="5990" spans="1:14" x14ac:dyDescent="0.35">
      <c r="A5990" s="2">
        <v>5989</v>
      </c>
      <c r="B5990" s="11">
        <v>-1.7028011654571438</v>
      </c>
      <c r="C5990" s="11">
        <v>0.24746298758056748</v>
      </c>
      <c r="D5990" s="3">
        <f>B5990*Dashboard!$D$11*Dashboard!$D$10*SQRT(Dashboard!$D$12/365)</f>
        <v>-422774.48149539216</v>
      </c>
      <c r="E5990" s="3">
        <f>IF(Dashboard!$I$3,C5990*Dashboard!$E$11*Dashboard!$E$10*SQRT(Dashboard!$D$12/365),0)</f>
        <v>122881.09543968737</v>
      </c>
      <c r="F5990" s="3">
        <f>D5990+IF(Dashboard!$I$3,E5990,0)</f>
        <v>-299893.38605570479</v>
      </c>
      <c r="G5990" s="3">
        <f>IF(Dashboard!$I$4, ('Lookups and Calculations'!$F$9) / (1 - 'Lookups and Calculations'!$F$10), 'Lookups and Calculations'!$F$9)</f>
        <v>1951878.888340465</v>
      </c>
      <c r="H5990" s="12">
        <f t="shared" si="186"/>
        <v>0</v>
      </c>
      <c r="I5990" s="12">
        <f t="shared" si="187"/>
        <v>0</v>
      </c>
      <c r="J5990" s="13">
        <f>(1 - Dashboard!$I$9) * H5990 * Dashboard!$I$8 * 'Lookups and Calculations'!$F$12</f>
        <v>0</v>
      </c>
      <c r="K5990" s="12">
        <f>(1 - Dashboard!$I$11) * I5990 * Dashboard!$I$10 * 'Lookups and Calculations'!$F$12</f>
        <v>0</v>
      </c>
      <c r="L5990" s="12">
        <f>(H5990 - I5990) * Dashboard!$I$13 * (Dashboard!$D$12 / 365) * 'Lookups and Calculations'!$F$12</f>
        <v>0</v>
      </c>
      <c r="M5990" s="3">
        <f>(G5990*2) * Dashboard!$I$13 * (Dashboard!$D$12 / 365) * 'Lookups and Calculations'!$F$12</f>
        <v>1602.0878730267946</v>
      </c>
      <c r="N5990" s="12">
        <f>H5990 * Dashboard!$I$14 * Dashboard!$I$15 * (Dashboard!$D$12 / 365) * 'Lookups and Calculations'!$F$12</f>
        <v>0</v>
      </c>
    </row>
    <row r="5991" spans="1:14" x14ac:dyDescent="0.35">
      <c r="A5991" s="2">
        <v>5990</v>
      </c>
      <c r="B5991" s="11">
        <v>0.37163142456414977</v>
      </c>
      <c r="C5991" s="11">
        <v>0.90953802332943468</v>
      </c>
      <c r="D5991" s="3">
        <f>B5991*Dashboard!$D$11*Dashboard!$D$10*SQRT(Dashboard!$D$12/365)</f>
        <v>92269.306607693114</v>
      </c>
      <c r="E5991" s="3">
        <f>IF(Dashboard!$I$3,C5991*Dashboard!$E$11*Dashboard!$E$10*SQRT(Dashboard!$D$12/365),0)</f>
        <v>451643.41440911888</v>
      </c>
      <c r="F5991" s="3">
        <f>D5991+IF(Dashboard!$I$3,E5991,0)</f>
        <v>543912.72101681202</v>
      </c>
      <c r="G5991" s="3">
        <f>IF(Dashboard!$I$4, ('Lookups and Calculations'!$F$9) / (1 - 'Lookups and Calculations'!$F$10), 'Lookups and Calculations'!$F$9)</f>
        <v>1951878.888340465</v>
      </c>
      <c r="H5991" s="12">
        <f t="shared" si="186"/>
        <v>0</v>
      </c>
      <c r="I5991" s="12">
        <f t="shared" si="187"/>
        <v>0</v>
      </c>
      <c r="J5991" s="13">
        <f>(1 - Dashboard!$I$9) * H5991 * Dashboard!$I$8 * 'Lookups and Calculations'!$F$12</f>
        <v>0</v>
      </c>
      <c r="K5991" s="12">
        <f>(1 - Dashboard!$I$11) * I5991 * Dashboard!$I$10 * 'Lookups and Calculations'!$F$12</f>
        <v>0</v>
      </c>
      <c r="L5991" s="12">
        <f>(H5991 - I5991) * Dashboard!$I$13 * (Dashboard!$D$12 / 365) * 'Lookups and Calculations'!$F$12</f>
        <v>0</v>
      </c>
      <c r="M5991" s="3">
        <f>(G5991*2) * Dashboard!$I$13 * (Dashboard!$D$12 / 365) * 'Lookups and Calculations'!$F$12</f>
        <v>1602.0878730267946</v>
      </c>
      <c r="N5991" s="12">
        <f>H5991 * Dashboard!$I$14 * Dashboard!$I$15 * (Dashboard!$D$12 / 365) * 'Lookups and Calculations'!$F$12</f>
        <v>0</v>
      </c>
    </row>
    <row r="5992" spans="1:14" x14ac:dyDescent="0.35">
      <c r="A5992" s="2">
        <v>5991</v>
      </c>
      <c r="B5992" s="11">
        <v>-1.7513626855644229</v>
      </c>
      <c r="C5992" s="11">
        <v>-1.3617534423660955</v>
      </c>
      <c r="D5992" s="3">
        <f>B5992*Dashboard!$D$11*Dashboard!$D$10*SQRT(Dashboard!$D$12/365)</f>
        <v>-434831.42149547208</v>
      </c>
      <c r="E5992" s="3">
        <f>IF(Dashboard!$I$3,C5992*Dashboard!$E$11*Dashboard!$E$10*SQRT(Dashboard!$D$12/365),0)</f>
        <v>-676197.10063603567</v>
      </c>
      <c r="F5992" s="3">
        <f>D5992+IF(Dashboard!$I$3,E5992,0)</f>
        <v>-1111028.5221315078</v>
      </c>
      <c r="G5992" s="3">
        <f>IF(Dashboard!$I$4, ('Lookups and Calculations'!$F$9) / (1 - 'Lookups and Calculations'!$F$10), 'Lookups and Calculations'!$F$9)</f>
        <v>1951878.888340465</v>
      </c>
      <c r="H5992" s="12">
        <f t="shared" si="186"/>
        <v>0</v>
      </c>
      <c r="I5992" s="12">
        <f t="shared" si="187"/>
        <v>0</v>
      </c>
      <c r="J5992" s="13">
        <f>(1 - Dashboard!$I$9) * H5992 * Dashboard!$I$8 * 'Lookups and Calculations'!$F$12</f>
        <v>0</v>
      </c>
      <c r="K5992" s="12">
        <f>(1 - Dashboard!$I$11) * I5992 * Dashboard!$I$10 * 'Lookups and Calculations'!$F$12</f>
        <v>0</v>
      </c>
      <c r="L5992" s="12">
        <f>(H5992 - I5992) * Dashboard!$I$13 * (Dashboard!$D$12 / 365) * 'Lookups and Calculations'!$F$12</f>
        <v>0</v>
      </c>
      <c r="M5992" s="3">
        <f>(G5992*2) * Dashboard!$I$13 * (Dashboard!$D$12 / 365) * 'Lookups and Calculations'!$F$12</f>
        <v>1602.0878730267946</v>
      </c>
      <c r="N5992" s="12">
        <f>H5992 * Dashboard!$I$14 * Dashboard!$I$15 * (Dashboard!$D$12 / 365) * 'Lookups and Calculations'!$F$12</f>
        <v>0</v>
      </c>
    </row>
    <row r="5993" spans="1:14" x14ac:dyDescent="0.35">
      <c r="A5993" s="2">
        <v>5992</v>
      </c>
      <c r="B5993" s="11">
        <v>-3.1997816075413192</v>
      </c>
      <c r="C5993" s="11">
        <v>8.4382136980340708E-2</v>
      </c>
      <c r="D5993" s="3">
        <f>B5993*Dashboard!$D$11*Dashboard!$D$10*SQRT(Dashboard!$D$12/365)</f>
        <v>-794447.43019282399</v>
      </c>
      <c r="E5993" s="3">
        <f>IF(Dashboard!$I$3,C5993*Dashboard!$E$11*Dashboard!$E$10*SQRT(Dashboard!$D$12/365),0)</f>
        <v>41901.092074668966</v>
      </c>
      <c r="F5993" s="3">
        <f>D5993+IF(Dashboard!$I$3,E5993,0)</f>
        <v>-752546.33811815502</v>
      </c>
      <c r="G5993" s="3">
        <f>IF(Dashboard!$I$4, ('Lookups and Calculations'!$F$9) / (1 - 'Lookups and Calculations'!$F$10), 'Lookups and Calculations'!$F$9)</f>
        <v>1951878.888340465</v>
      </c>
      <c r="H5993" s="12">
        <f t="shared" si="186"/>
        <v>0</v>
      </c>
      <c r="I5993" s="12">
        <f t="shared" si="187"/>
        <v>0</v>
      </c>
      <c r="J5993" s="13">
        <f>(1 - Dashboard!$I$9) * H5993 * Dashboard!$I$8 * 'Lookups and Calculations'!$F$12</f>
        <v>0</v>
      </c>
      <c r="K5993" s="12">
        <f>(1 - Dashboard!$I$11) * I5993 * Dashboard!$I$10 * 'Lookups and Calculations'!$F$12</f>
        <v>0</v>
      </c>
      <c r="L5993" s="12">
        <f>(H5993 - I5993) * Dashboard!$I$13 * (Dashboard!$D$12 / 365) * 'Lookups and Calculations'!$F$12</f>
        <v>0</v>
      </c>
      <c r="M5993" s="3">
        <f>(G5993*2) * Dashboard!$I$13 * (Dashboard!$D$12 / 365) * 'Lookups and Calculations'!$F$12</f>
        <v>1602.0878730267946</v>
      </c>
      <c r="N5993" s="12">
        <f>H5993 * Dashboard!$I$14 * Dashboard!$I$15 * (Dashboard!$D$12 / 365) * 'Lookups and Calculations'!$F$12</f>
        <v>0</v>
      </c>
    </row>
    <row r="5994" spans="1:14" x14ac:dyDescent="0.35">
      <c r="A5994" s="2">
        <v>5993</v>
      </c>
      <c r="B5994" s="11">
        <v>0.83116305242670119</v>
      </c>
      <c r="C5994" s="11">
        <v>-0.36509123113032482</v>
      </c>
      <c r="D5994" s="3">
        <f>B5994*Dashboard!$D$11*Dashboard!$D$10*SQRT(Dashboard!$D$12/365)</f>
        <v>206362.63097311696</v>
      </c>
      <c r="E5994" s="3">
        <f>IF(Dashboard!$I$3,C5994*Dashboard!$E$11*Dashboard!$E$10*SQRT(Dashboard!$D$12/365),0)</f>
        <v>-181290.99165632701</v>
      </c>
      <c r="F5994" s="3">
        <f>D5994+IF(Dashboard!$I$3,E5994,0)</f>
        <v>25071.639316789951</v>
      </c>
      <c r="G5994" s="3">
        <f>IF(Dashboard!$I$4, ('Lookups and Calculations'!$F$9) / (1 - 'Lookups and Calculations'!$F$10), 'Lookups and Calculations'!$F$9)</f>
        <v>1951878.888340465</v>
      </c>
      <c r="H5994" s="12">
        <f t="shared" si="186"/>
        <v>0</v>
      </c>
      <c r="I5994" s="12">
        <f t="shared" si="187"/>
        <v>0</v>
      </c>
      <c r="J5994" s="13">
        <f>(1 - Dashboard!$I$9) * H5994 * Dashboard!$I$8 * 'Lookups and Calculations'!$F$12</f>
        <v>0</v>
      </c>
      <c r="K5994" s="12">
        <f>(1 - Dashboard!$I$11) * I5994 * Dashboard!$I$10 * 'Lookups and Calculations'!$F$12</f>
        <v>0</v>
      </c>
      <c r="L5994" s="12">
        <f>(H5994 - I5994) * Dashboard!$I$13 * (Dashboard!$D$12 / 365) * 'Lookups and Calculations'!$F$12</f>
        <v>0</v>
      </c>
      <c r="M5994" s="3">
        <f>(G5994*2) * Dashboard!$I$13 * (Dashboard!$D$12 / 365) * 'Lookups and Calculations'!$F$12</f>
        <v>1602.0878730267946</v>
      </c>
      <c r="N5994" s="12">
        <f>H5994 * Dashboard!$I$14 * Dashboard!$I$15 * (Dashboard!$D$12 / 365) * 'Lookups and Calculations'!$F$12</f>
        <v>0</v>
      </c>
    </row>
    <row r="5995" spans="1:14" x14ac:dyDescent="0.35">
      <c r="A5995" s="2">
        <v>5994</v>
      </c>
      <c r="B5995" s="11">
        <v>0.88279796024163748</v>
      </c>
      <c r="C5995" s="11">
        <v>-4.5556704611022729E-2</v>
      </c>
      <c r="D5995" s="3">
        <f>B5995*Dashboard!$D$11*Dashboard!$D$10*SQRT(Dashboard!$D$12/365)</f>
        <v>219182.63710264149</v>
      </c>
      <c r="E5995" s="3">
        <f>IF(Dashboard!$I$3,C5995*Dashboard!$E$11*Dashboard!$E$10*SQRT(Dashboard!$D$12/365),0)</f>
        <v>-22621.798200840636</v>
      </c>
      <c r="F5995" s="3">
        <f>D5995+IF(Dashboard!$I$3,E5995,0)</f>
        <v>196560.83890180086</v>
      </c>
      <c r="G5995" s="3">
        <f>IF(Dashboard!$I$4, ('Lookups and Calculations'!$F$9) / (1 - 'Lookups and Calculations'!$F$10), 'Lookups and Calculations'!$F$9)</f>
        <v>1951878.888340465</v>
      </c>
      <c r="H5995" s="12">
        <f t="shared" si="186"/>
        <v>0</v>
      </c>
      <c r="I5995" s="12">
        <f t="shared" si="187"/>
        <v>0</v>
      </c>
      <c r="J5995" s="13">
        <f>(1 - Dashboard!$I$9) * H5995 * Dashboard!$I$8 * 'Lookups and Calculations'!$F$12</f>
        <v>0</v>
      </c>
      <c r="K5995" s="12">
        <f>(1 - Dashboard!$I$11) * I5995 * Dashboard!$I$10 * 'Lookups and Calculations'!$F$12</f>
        <v>0</v>
      </c>
      <c r="L5995" s="12">
        <f>(H5995 - I5995) * Dashboard!$I$13 * (Dashboard!$D$12 / 365) * 'Lookups and Calculations'!$F$12</f>
        <v>0</v>
      </c>
      <c r="M5995" s="3">
        <f>(G5995*2) * Dashboard!$I$13 * (Dashboard!$D$12 / 365) * 'Lookups and Calculations'!$F$12</f>
        <v>1602.0878730267946</v>
      </c>
      <c r="N5995" s="12">
        <f>H5995 * Dashboard!$I$14 * Dashboard!$I$15 * (Dashboard!$D$12 / 365) * 'Lookups and Calculations'!$F$12</f>
        <v>0</v>
      </c>
    </row>
    <row r="5996" spans="1:14" x14ac:dyDescent="0.35">
      <c r="A5996" s="2">
        <v>5995</v>
      </c>
      <c r="B5996" s="11">
        <v>-1.5377563690182054</v>
      </c>
      <c r="C5996" s="11">
        <v>-4.0920462455856281E-2</v>
      </c>
      <c r="D5996" s="3">
        <f>B5996*Dashboard!$D$11*Dashboard!$D$10*SQRT(Dashboard!$D$12/365)</f>
        <v>-381796.86787057883</v>
      </c>
      <c r="E5996" s="3">
        <f>IF(Dashboard!$I$3,C5996*Dashboard!$E$11*Dashboard!$E$10*SQRT(Dashboard!$D$12/365),0)</f>
        <v>-20319.609415679264</v>
      </c>
      <c r="F5996" s="3">
        <f>D5996+IF(Dashboard!$I$3,E5996,0)</f>
        <v>-402116.47728625807</v>
      </c>
      <c r="G5996" s="3">
        <f>IF(Dashboard!$I$4, ('Lookups and Calculations'!$F$9) / (1 - 'Lookups and Calculations'!$F$10), 'Lookups and Calculations'!$F$9)</f>
        <v>1951878.888340465</v>
      </c>
      <c r="H5996" s="12">
        <f t="shared" si="186"/>
        <v>0</v>
      </c>
      <c r="I5996" s="12">
        <f t="shared" si="187"/>
        <v>0</v>
      </c>
      <c r="J5996" s="13">
        <f>(1 - Dashboard!$I$9) * H5996 * Dashboard!$I$8 * 'Lookups and Calculations'!$F$12</f>
        <v>0</v>
      </c>
      <c r="K5996" s="12">
        <f>(1 - Dashboard!$I$11) * I5996 * Dashboard!$I$10 * 'Lookups and Calculations'!$F$12</f>
        <v>0</v>
      </c>
      <c r="L5996" s="12">
        <f>(H5996 - I5996) * Dashboard!$I$13 * (Dashboard!$D$12 / 365) * 'Lookups and Calculations'!$F$12</f>
        <v>0</v>
      </c>
      <c r="M5996" s="3">
        <f>(G5996*2) * Dashboard!$I$13 * (Dashboard!$D$12 / 365) * 'Lookups and Calculations'!$F$12</f>
        <v>1602.0878730267946</v>
      </c>
      <c r="N5996" s="12">
        <f>H5996 * Dashboard!$I$14 * Dashboard!$I$15 * (Dashboard!$D$12 / 365) * 'Lookups and Calculations'!$F$12</f>
        <v>0</v>
      </c>
    </row>
    <row r="5997" spans="1:14" x14ac:dyDescent="0.35">
      <c r="A5997" s="2">
        <v>5996</v>
      </c>
      <c r="B5997" s="11">
        <v>1.4012179581680027</v>
      </c>
      <c r="C5997" s="11">
        <v>1.6240758249062759</v>
      </c>
      <c r="D5997" s="3">
        <f>B5997*Dashboard!$D$11*Dashboard!$D$10*SQRT(Dashboard!$D$12/365)</f>
        <v>347896.87001856766</v>
      </c>
      <c r="E5997" s="3">
        <f>IF(Dashboard!$I$3,C5997*Dashboard!$E$11*Dashboard!$E$10*SQRT(Dashboard!$D$12/365),0)</f>
        <v>806456.82973750937</v>
      </c>
      <c r="F5997" s="3">
        <f>D5997+IF(Dashboard!$I$3,E5997,0)</f>
        <v>1154353.699756077</v>
      </c>
      <c r="G5997" s="3">
        <f>IF(Dashboard!$I$4, ('Lookups and Calculations'!$F$9) / (1 - 'Lookups and Calculations'!$F$10), 'Lookups and Calculations'!$F$9)</f>
        <v>1951878.888340465</v>
      </c>
      <c r="H5997" s="12">
        <f t="shared" si="186"/>
        <v>0</v>
      </c>
      <c r="I5997" s="12">
        <f t="shared" si="187"/>
        <v>0</v>
      </c>
      <c r="J5997" s="13">
        <f>(1 - Dashboard!$I$9) * H5997 * Dashboard!$I$8 * 'Lookups and Calculations'!$F$12</f>
        <v>0</v>
      </c>
      <c r="K5997" s="12">
        <f>(1 - Dashboard!$I$11) * I5997 * Dashboard!$I$10 * 'Lookups and Calculations'!$F$12</f>
        <v>0</v>
      </c>
      <c r="L5997" s="12">
        <f>(H5997 - I5997) * Dashboard!$I$13 * (Dashboard!$D$12 / 365) * 'Lookups and Calculations'!$F$12</f>
        <v>0</v>
      </c>
      <c r="M5997" s="3">
        <f>(G5997*2) * Dashboard!$I$13 * (Dashboard!$D$12 / 365) * 'Lookups and Calculations'!$F$12</f>
        <v>1602.0878730267946</v>
      </c>
      <c r="N5997" s="12">
        <f>H5997 * Dashboard!$I$14 * Dashboard!$I$15 * (Dashboard!$D$12 / 365) * 'Lookups and Calculations'!$F$12</f>
        <v>0</v>
      </c>
    </row>
    <row r="5998" spans="1:14" x14ac:dyDescent="0.35">
      <c r="A5998" s="2">
        <v>5997</v>
      </c>
      <c r="B5998" s="11">
        <v>0.10859792197002759</v>
      </c>
      <c r="C5998" s="11">
        <v>0.39254681717337497</v>
      </c>
      <c r="D5998" s="3">
        <f>B5998*Dashboard!$D$11*Dashboard!$D$10*SQRT(Dashboard!$D$12/365)</f>
        <v>26962.883913712591</v>
      </c>
      <c r="E5998" s="3">
        <f>IF(Dashboard!$I$3,C5998*Dashboard!$E$11*Dashboard!$E$10*SQRT(Dashboard!$D$12/365),0)</f>
        <v>194924.43446688139</v>
      </c>
      <c r="F5998" s="3">
        <f>D5998+IF(Dashboard!$I$3,E5998,0)</f>
        <v>221887.31838059396</v>
      </c>
      <c r="G5998" s="3">
        <f>IF(Dashboard!$I$4, ('Lookups and Calculations'!$F$9) / (1 - 'Lookups and Calculations'!$F$10), 'Lookups and Calculations'!$F$9)</f>
        <v>1951878.888340465</v>
      </c>
      <c r="H5998" s="12">
        <f t="shared" si="186"/>
        <v>0</v>
      </c>
      <c r="I5998" s="12">
        <f t="shared" si="187"/>
        <v>0</v>
      </c>
      <c r="J5998" s="13">
        <f>(1 - Dashboard!$I$9) * H5998 * Dashboard!$I$8 * 'Lookups and Calculations'!$F$12</f>
        <v>0</v>
      </c>
      <c r="K5998" s="12">
        <f>(1 - Dashboard!$I$11) * I5998 * Dashboard!$I$10 * 'Lookups and Calculations'!$F$12</f>
        <v>0</v>
      </c>
      <c r="L5998" s="12">
        <f>(H5998 - I5998) * Dashboard!$I$13 * (Dashboard!$D$12 / 365) * 'Lookups and Calculations'!$F$12</f>
        <v>0</v>
      </c>
      <c r="M5998" s="3">
        <f>(G5998*2) * Dashboard!$I$13 * (Dashboard!$D$12 / 365) * 'Lookups and Calculations'!$F$12</f>
        <v>1602.0878730267946</v>
      </c>
      <c r="N5998" s="12">
        <f>H5998 * Dashboard!$I$14 * Dashboard!$I$15 * (Dashboard!$D$12 / 365) * 'Lookups and Calculations'!$F$12</f>
        <v>0</v>
      </c>
    </row>
    <row r="5999" spans="1:14" x14ac:dyDescent="0.35">
      <c r="A5999" s="2">
        <v>5998</v>
      </c>
      <c r="B5999" s="11">
        <v>0.93381121709397208</v>
      </c>
      <c r="C5999" s="11">
        <v>-0.69146015981255604</v>
      </c>
      <c r="D5999" s="3">
        <f>B5999*Dashboard!$D$11*Dashboard!$D$10*SQRT(Dashboard!$D$12/365)</f>
        <v>231848.29863297462</v>
      </c>
      <c r="E5999" s="3">
        <f>IF(Dashboard!$I$3,C5999*Dashboard!$E$11*Dashboard!$E$10*SQRT(Dashboard!$D$12/365),0)</f>
        <v>-343353.89999688353</v>
      </c>
      <c r="F5999" s="3">
        <f>D5999+IF(Dashboard!$I$3,E5999,0)</f>
        <v>-111505.60136390891</v>
      </c>
      <c r="G5999" s="3">
        <f>IF(Dashboard!$I$4, ('Lookups and Calculations'!$F$9) / (1 - 'Lookups and Calculations'!$F$10), 'Lookups and Calculations'!$F$9)</f>
        <v>1951878.888340465</v>
      </c>
      <c r="H5999" s="12">
        <f t="shared" si="186"/>
        <v>0</v>
      </c>
      <c r="I5999" s="12">
        <f t="shared" si="187"/>
        <v>0</v>
      </c>
      <c r="J5999" s="13">
        <f>(1 - Dashboard!$I$9) * H5999 * Dashboard!$I$8 * 'Lookups and Calculations'!$F$12</f>
        <v>0</v>
      </c>
      <c r="K5999" s="12">
        <f>(1 - Dashboard!$I$11) * I5999 * Dashboard!$I$10 * 'Lookups and Calculations'!$F$12</f>
        <v>0</v>
      </c>
      <c r="L5999" s="12">
        <f>(H5999 - I5999) * Dashboard!$I$13 * (Dashboard!$D$12 / 365) * 'Lookups and Calculations'!$F$12</f>
        <v>0</v>
      </c>
      <c r="M5999" s="3">
        <f>(G5999*2) * Dashboard!$I$13 * (Dashboard!$D$12 / 365) * 'Lookups and Calculations'!$F$12</f>
        <v>1602.0878730267946</v>
      </c>
      <c r="N5999" s="12">
        <f>H5999 * Dashboard!$I$14 * Dashboard!$I$15 * (Dashboard!$D$12 / 365) * 'Lookups and Calculations'!$F$12</f>
        <v>0</v>
      </c>
    </row>
    <row r="6000" spans="1:14" x14ac:dyDescent="0.35">
      <c r="A6000" s="2">
        <v>5999</v>
      </c>
      <c r="B6000" s="11">
        <v>1.0983166692434179</v>
      </c>
      <c r="C6000" s="11">
        <v>-0.50452797394710169</v>
      </c>
      <c r="D6000" s="3">
        <f>B6000*Dashboard!$D$11*Dashboard!$D$10*SQRT(Dashboard!$D$12/365)</f>
        <v>272692.00290479755</v>
      </c>
      <c r="E6000" s="3">
        <f>IF(Dashboard!$I$3,C6000*Dashboard!$E$11*Dashboard!$E$10*SQRT(Dashboard!$D$12/365),0)</f>
        <v>-250530.19332194608</v>
      </c>
      <c r="F6000" s="3">
        <f>D6000+IF(Dashboard!$I$3,E6000,0)</f>
        <v>22161.809582851478</v>
      </c>
      <c r="G6000" s="3">
        <f>IF(Dashboard!$I$4, ('Lookups and Calculations'!$F$9) / (1 - 'Lookups and Calculations'!$F$10), 'Lookups and Calculations'!$F$9)</f>
        <v>1951878.888340465</v>
      </c>
      <c r="H6000" s="12">
        <f t="shared" si="186"/>
        <v>0</v>
      </c>
      <c r="I6000" s="12">
        <f t="shared" si="187"/>
        <v>0</v>
      </c>
      <c r="J6000" s="13">
        <f>(1 - Dashboard!$I$9) * H6000 * Dashboard!$I$8 * 'Lookups and Calculations'!$F$12</f>
        <v>0</v>
      </c>
      <c r="K6000" s="12">
        <f>(1 - Dashboard!$I$11) * I6000 * Dashboard!$I$10 * 'Lookups and Calculations'!$F$12</f>
        <v>0</v>
      </c>
      <c r="L6000" s="12">
        <f>(H6000 - I6000) * Dashboard!$I$13 * (Dashboard!$D$12 / 365) * 'Lookups and Calculations'!$F$12</f>
        <v>0</v>
      </c>
      <c r="M6000" s="3">
        <f>(G6000*2) * Dashboard!$I$13 * (Dashboard!$D$12 / 365) * 'Lookups and Calculations'!$F$12</f>
        <v>1602.0878730267946</v>
      </c>
      <c r="N6000" s="12">
        <f>H6000 * Dashboard!$I$14 * Dashboard!$I$15 * (Dashboard!$D$12 / 365) * 'Lookups and Calculations'!$F$12</f>
        <v>0</v>
      </c>
    </row>
    <row r="6001" spans="1:14" x14ac:dyDescent="0.35">
      <c r="A6001" s="2">
        <v>6000</v>
      </c>
      <c r="B6001" s="11">
        <v>-0.63529759534794594</v>
      </c>
      <c r="C6001" s="11">
        <v>2.0391099398683346</v>
      </c>
      <c r="D6001" s="3">
        <f>B6001*Dashboard!$D$11*Dashboard!$D$10*SQRT(Dashboard!$D$12/365)</f>
        <v>-157732.80927746531</v>
      </c>
      <c r="E6001" s="3">
        <f>IF(Dashboard!$I$3,C6001*Dashboard!$E$11*Dashboard!$E$10*SQRT(Dashboard!$D$12/365),0)</f>
        <v>1012547.6362455925</v>
      </c>
      <c r="F6001" s="3">
        <f>D6001+IF(Dashboard!$I$3,E6001,0)</f>
        <v>854814.82696812716</v>
      </c>
      <c r="G6001" s="3">
        <f>IF(Dashboard!$I$4, ('Lookups and Calculations'!$F$9) / (1 - 'Lookups and Calculations'!$F$10), 'Lookups and Calculations'!$F$9)</f>
        <v>1951878.888340465</v>
      </c>
      <c r="H6001" s="12">
        <f t="shared" si="186"/>
        <v>0</v>
      </c>
      <c r="I6001" s="12">
        <f t="shared" si="187"/>
        <v>0</v>
      </c>
      <c r="J6001" s="13">
        <f>(1 - Dashboard!$I$9) * H6001 * Dashboard!$I$8 * 'Lookups and Calculations'!$F$12</f>
        <v>0</v>
      </c>
      <c r="K6001" s="12">
        <f>(1 - Dashboard!$I$11) * I6001 * Dashboard!$I$10 * 'Lookups and Calculations'!$F$12</f>
        <v>0</v>
      </c>
      <c r="L6001" s="12">
        <f>(H6001 - I6001) * Dashboard!$I$13 * (Dashboard!$D$12 / 365) * 'Lookups and Calculations'!$F$12</f>
        <v>0</v>
      </c>
      <c r="M6001" s="3">
        <f>(G6001*2) * Dashboard!$I$13 * (Dashboard!$D$12 / 365) * 'Lookups and Calculations'!$F$12</f>
        <v>1602.0878730267946</v>
      </c>
      <c r="N6001" s="12">
        <f>H6001 * Dashboard!$I$14 * Dashboard!$I$15 * (Dashboard!$D$12 / 365) * 'Lookups and Calculations'!$F$12</f>
        <v>0</v>
      </c>
    </row>
    <row r="6002" spans="1:14" x14ac:dyDescent="0.35">
      <c r="A6002" s="2">
        <v>6001</v>
      </c>
      <c r="B6002" s="11">
        <v>0.72493149568330484</v>
      </c>
      <c r="C6002" s="11">
        <v>8.645658374661E-2</v>
      </c>
      <c r="D6002" s="3">
        <f>B6002*Dashboard!$D$11*Dashboard!$D$10*SQRT(Dashboard!$D$12/365)</f>
        <v>179987.27239824753</v>
      </c>
      <c r="E6002" s="3">
        <f>IF(Dashboard!$I$3,C6002*Dashboard!$E$11*Dashboard!$E$10*SQRT(Dashboard!$D$12/365),0)</f>
        <v>42931.186690282928</v>
      </c>
      <c r="F6002" s="3">
        <f>D6002+IF(Dashboard!$I$3,E6002,0)</f>
        <v>222918.45908853045</v>
      </c>
      <c r="G6002" s="3">
        <f>IF(Dashboard!$I$4, ('Lookups and Calculations'!$F$9) / (1 - 'Lookups and Calculations'!$F$10), 'Lookups and Calculations'!$F$9)</f>
        <v>1951878.888340465</v>
      </c>
      <c r="H6002" s="12">
        <f t="shared" si="186"/>
        <v>0</v>
      </c>
      <c r="I6002" s="12">
        <f t="shared" si="187"/>
        <v>0</v>
      </c>
      <c r="J6002" s="13">
        <f>(1 - Dashboard!$I$9) * H6002 * Dashboard!$I$8 * 'Lookups and Calculations'!$F$12</f>
        <v>0</v>
      </c>
      <c r="K6002" s="12">
        <f>(1 - Dashboard!$I$11) * I6002 * Dashboard!$I$10 * 'Lookups and Calculations'!$F$12</f>
        <v>0</v>
      </c>
      <c r="L6002" s="12">
        <f>(H6002 - I6002) * Dashboard!$I$13 * (Dashboard!$D$12 / 365) * 'Lookups and Calculations'!$F$12</f>
        <v>0</v>
      </c>
      <c r="M6002" s="3">
        <f>(G6002*2) * Dashboard!$I$13 * (Dashboard!$D$12 / 365) * 'Lookups and Calculations'!$F$12</f>
        <v>1602.0878730267946</v>
      </c>
      <c r="N6002" s="12">
        <f>H6002 * Dashboard!$I$14 * Dashboard!$I$15 * (Dashboard!$D$12 / 365) * 'Lookups and Calculations'!$F$12</f>
        <v>0</v>
      </c>
    </row>
    <row r="6003" spans="1:14" x14ac:dyDescent="0.35">
      <c r="A6003" s="2">
        <v>6002</v>
      </c>
      <c r="B6003" s="11">
        <v>-1.8588528061233971</v>
      </c>
      <c r="C6003" s="11">
        <v>0.17207808601880242</v>
      </c>
      <c r="D6003" s="3">
        <f>B6003*Dashboard!$D$11*Dashboard!$D$10*SQRT(Dashboard!$D$12/365)</f>
        <v>-461519.25851782772</v>
      </c>
      <c r="E6003" s="3">
        <f>IF(Dashboard!$I$3,C6003*Dashboard!$E$11*Dashboard!$E$10*SQRT(Dashboard!$D$12/365),0)</f>
        <v>85447.702373151405</v>
      </c>
      <c r="F6003" s="3">
        <f>D6003+IF(Dashboard!$I$3,E6003,0)</f>
        <v>-376071.55614467629</v>
      </c>
      <c r="G6003" s="3">
        <f>IF(Dashboard!$I$4, ('Lookups and Calculations'!$F$9) / (1 - 'Lookups and Calculations'!$F$10), 'Lookups and Calculations'!$F$9)</f>
        <v>1951878.888340465</v>
      </c>
      <c r="H6003" s="12">
        <f t="shared" si="186"/>
        <v>0</v>
      </c>
      <c r="I6003" s="12">
        <f t="shared" si="187"/>
        <v>0</v>
      </c>
      <c r="J6003" s="13">
        <f>(1 - Dashboard!$I$9) * H6003 * Dashboard!$I$8 * 'Lookups and Calculations'!$F$12</f>
        <v>0</v>
      </c>
      <c r="K6003" s="12">
        <f>(1 - Dashboard!$I$11) * I6003 * Dashboard!$I$10 * 'Lookups and Calculations'!$F$12</f>
        <v>0</v>
      </c>
      <c r="L6003" s="12">
        <f>(H6003 - I6003) * Dashboard!$I$13 * (Dashboard!$D$12 / 365) * 'Lookups and Calculations'!$F$12</f>
        <v>0</v>
      </c>
      <c r="M6003" s="3">
        <f>(G6003*2) * Dashboard!$I$13 * (Dashboard!$D$12 / 365) * 'Lookups and Calculations'!$F$12</f>
        <v>1602.0878730267946</v>
      </c>
      <c r="N6003" s="12">
        <f>H6003 * Dashboard!$I$14 * Dashboard!$I$15 * (Dashboard!$D$12 / 365) * 'Lookups and Calculations'!$F$12</f>
        <v>0</v>
      </c>
    </row>
    <row r="6004" spans="1:14" x14ac:dyDescent="0.35">
      <c r="A6004" s="2">
        <v>6003</v>
      </c>
      <c r="B6004" s="11">
        <v>0.15452661968966766</v>
      </c>
      <c r="C6004" s="11">
        <v>0.55124328232195863</v>
      </c>
      <c r="D6004" s="3">
        <f>B6004*Dashboard!$D$11*Dashboard!$D$10*SQRT(Dashboard!$D$12/365)</f>
        <v>38366.142120296267</v>
      </c>
      <c r="E6004" s="3">
        <f>IF(Dashboard!$I$3,C6004*Dashboard!$E$11*Dashboard!$E$10*SQRT(Dashboard!$D$12/365),0)</f>
        <v>273727.31190129032</v>
      </c>
      <c r="F6004" s="3">
        <f>D6004+IF(Dashboard!$I$3,E6004,0)</f>
        <v>312093.45402158657</v>
      </c>
      <c r="G6004" s="3">
        <f>IF(Dashboard!$I$4, ('Lookups and Calculations'!$F$9) / (1 - 'Lookups and Calculations'!$F$10), 'Lookups and Calculations'!$F$9)</f>
        <v>1951878.888340465</v>
      </c>
      <c r="H6004" s="12">
        <f t="shared" si="186"/>
        <v>0</v>
      </c>
      <c r="I6004" s="12">
        <f t="shared" si="187"/>
        <v>0</v>
      </c>
      <c r="J6004" s="13">
        <f>(1 - Dashboard!$I$9) * H6004 * Dashboard!$I$8 * 'Lookups and Calculations'!$F$12</f>
        <v>0</v>
      </c>
      <c r="K6004" s="12">
        <f>(1 - Dashboard!$I$11) * I6004 * Dashboard!$I$10 * 'Lookups and Calculations'!$F$12</f>
        <v>0</v>
      </c>
      <c r="L6004" s="12">
        <f>(H6004 - I6004) * Dashboard!$I$13 * (Dashboard!$D$12 / 365) * 'Lookups and Calculations'!$F$12</f>
        <v>0</v>
      </c>
      <c r="M6004" s="3">
        <f>(G6004*2) * Dashboard!$I$13 * (Dashboard!$D$12 / 365) * 'Lookups and Calculations'!$F$12</f>
        <v>1602.0878730267946</v>
      </c>
      <c r="N6004" s="12">
        <f>H6004 * Dashboard!$I$14 * Dashboard!$I$15 * (Dashboard!$D$12 / 365) * 'Lookups and Calculations'!$F$12</f>
        <v>0</v>
      </c>
    </row>
    <row r="6005" spans="1:14" x14ac:dyDescent="0.35">
      <c r="A6005" s="2">
        <v>6004</v>
      </c>
      <c r="B6005" s="11">
        <v>-1.4627606928418857</v>
      </c>
      <c r="C6005" s="11">
        <v>-2.6975268850499128</v>
      </c>
      <c r="D6005" s="3">
        <f>B6005*Dashboard!$D$11*Dashboard!$D$10*SQRT(Dashboard!$D$12/365)</f>
        <v>-363176.80890360725</v>
      </c>
      <c r="E6005" s="3">
        <f>IF(Dashboard!$I$3,C6005*Dashboard!$E$11*Dashboard!$E$10*SQRT(Dashboard!$D$12/365),0)</f>
        <v>-1339493.4808383065</v>
      </c>
      <c r="F6005" s="3">
        <f>D6005+IF(Dashboard!$I$3,E6005,0)</f>
        <v>-1702670.2897419138</v>
      </c>
      <c r="G6005" s="3">
        <f>IF(Dashboard!$I$4, ('Lookups and Calculations'!$F$9) / (1 - 'Lookups and Calculations'!$F$10), 'Lookups and Calculations'!$F$9)</f>
        <v>1951878.888340465</v>
      </c>
      <c r="H6005" s="12">
        <f t="shared" si="186"/>
        <v>0</v>
      </c>
      <c r="I6005" s="12">
        <f t="shared" si="187"/>
        <v>0</v>
      </c>
      <c r="J6005" s="13">
        <f>(1 - Dashboard!$I$9) * H6005 * Dashboard!$I$8 * 'Lookups and Calculations'!$F$12</f>
        <v>0</v>
      </c>
      <c r="K6005" s="12">
        <f>(1 - Dashboard!$I$11) * I6005 * Dashboard!$I$10 * 'Lookups and Calculations'!$F$12</f>
        <v>0</v>
      </c>
      <c r="L6005" s="12">
        <f>(H6005 - I6005) * Dashboard!$I$13 * (Dashboard!$D$12 / 365) * 'Lookups and Calculations'!$F$12</f>
        <v>0</v>
      </c>
      <c r="M6005" s="3">
        <f>(G6005*2) * Dashboard!$I$13 * (Dashboard!$D$12 / 365) * 'Lookups and Calculations'!$F$12</f>
        <v>1602.0878730267946</v>
      </c>
      <c r="N6005" s="12">
        <f>H6005 * Dashboard!$I$14 * Dashboard!$I$15 * (Dashboard!$D$12 / 365) * 'Lookups and Calculations'!$F$12</f>
        <v>0</v>
      </c>
    </row>
    <row r="6006" spans="1:14" x14ac:dyDescent="0.35">
      <c r="A6006" s="2">
        <v>6005</v>
      </c>
      <c r="B6006" s="11">
        <v>0.98682352996738609</v>
      </c>
      <c r="C6006" s="11">
        <v>-0.29959690672023476</v>
      </c>
      <c r="D6006" s="3">
        <f>B6006*Dashboard!$D$11*Dashboard!$D$10*SQRT(Dashboard!$D$12/365)</f>
        <v>245010.28932371523</v>
      </c>
      <c r="E6006" s="3">
        <f>IF(Dashboard!$I$3,C6006*Dashboard!$E$11*Dashboard!$E$10*SQRT(Dashboard!$D$12/365),0)</f>
        <v>-148768.89852523236</v>
      </c>
      <c r="F6006" s="3">
        <f>D6006+IF(Dashboard!$I$3,E6006,0)</f>
        <v>96241.390798482869</v>
      </c>
      <c r="G6006" s="3">
        <f>IF(Dashboard!$I$4, ('Lookups and Calculations'!$F$9) / (1 - 'Lookups and Calculations'!$F$10), 'Lookups and Calculations'!$F$9)</f>
        <v>1951878.888340465</v>
      </c>
      <c r="H6006" s="12">
        <f t="shared" si="186"/>
        <v>0</v>
      </c>
      <c r="I6006" s="12">
        <f t="shared" si="187"/>
        <v>0</v>
      </c>
      <c r="J6006" s="13">
        <f>(1 - Dashboard!$I$9) * H6006 * Dashboard!$I$8 * 'Lookups and Calculations'!$F$12</f>
        <v>0</v>
      </c>
      <c r="K6006" s="12">
        <f>(1 - Dashboard!$I$11) * I6006 * Dashboard!$I$10 * 'Lookups and Calculations'!$F$12</f>
        <v>0</v>
      </c>
      <c r="L6006" s="12">
        <f>(H6006 - I6006) * Dashboard!$I$13 * (Dashboard!$D$12 / 365) * 'Lookups and Calculations'!$F$12</f>
        <v>0</v>
      </c>
      <c r="M6006" s="3">
        <f>(G6006*2) * Dashboard!$I$13 * (Dashboard!$D$12 / 365) * 'Lookups and Calculations'!$F$12</f>
        <v>1602.0878730267946</v>
      </c>
      <c r="N6006" s="12">
        <f>H6006 * Dashboard!$I$14 * Dashboard!$I$15 * (Dashboard!$D$12 / 365) * 'Lookups and Calculations'!$F$12</f>
        <v>0</v>
      </c>
    </row>
    <row r="6007" spans="1:14" x14ac:dyDescent="0.35">
      <c r="A6007" s="2">
        <v>6006</v>
      </c>
      <c r="B6007" s="11">
        <v>0.81798672396568972</v>
      </c>
      <c r="C6007" s="11">
        <v>1.1142020674377617</v>
      </c>
      <c r="D6007" s="3">
        <f>B6007*Dashboard!$D$11*Dashboard!$D$10*SQRT(Dashboard!$D$12/365)</f>
        <v>203091.18886576933</v>
      </c>
      <c r="E6007" s="3">
        <f>IF(Dashboard!$I$3,C6007*Dashboard!$E$11*Dashboard!$E$10*SQRT(Dashboard!$D$12/365),0)</f>
        <v>553272.11526265461</v>
      </c>
      <c r="F6007" s="3">
        <f>D6007+IF(Dashboard!$I$3,E6007,0)</f>
        <v>756363.30412842392</v>
      </c>
      <c r="G6007" s="3">
        <f>IF(Dashboard!$I$4, ('Lookups and Calculations'!$F$9) / (1 - 'Lookups and Calculations'!$F$10), 'Lookups and Calculations'!$F$9)</f>
        <v>1951878.888340465</v>
      </c>
      <c r="H6007" s="12">
        <f t="shared" si="186"/>
        <v>0</v>
      </c>
      <c r="I6007" s="12">
        <f t="shared" si="187"/>
        <v>0</v>
      </c>
      <c r="J6007" s="13">
        <f>(1 - Dashboard!$I$9) * H6007 * Dashboard!$I$8 * 'Lookups and Calculations'!$F$12</f>
        <v>0</v>
      </c>
      <c r="K6007" s="12">
        <f>(1 - Dashboard!$I$11) * I6007 * Dashboard!$I$10 * 'Lookups and Calculations'!$F$12</f>
        <v>0</v>
      </c>
      <c r="L6007" s="12">
        <f>(H6007 - I6007) * Dashboard!$I$13 * (Dashboard!$D$12 / 365) * 'Lookups and Calculations'!$F$12</f>
        <v>0</v>
      </c>
      <c r="M6007" s="3">
        <f>(G6007*2) * Dashboard!$I$13 * (Dashboard!$D$12 / 365) * 'Lookups and Calculations'!$F$12</f>
        <v>1602.0878730267946</v>
      </c>
      <c r="N6007" s="12">
        <f>H6007 * Dashboard!$I$14 * Dashboard!$I$15 * (Dashboard!$D$12 / 365) * 'Lookups and Calculations'!$F$12</f>
        <v>0</v>
      </c>
    </row>
    <row r="6008" spans="1:14" x14ac:dyDescent="0.35">
      <c r="A6008" s="2">
        <v>6007</v>
      </c>
      <c r="B6008" s="11">
        <v>-0.22572071835244287</v>
      </c>
      <c r="C6008" s="11">
        <v>-0.19780018828865245</v>
      </c>
      <c r="D6008" s="3">
        <f>B6008*Dashboard!$D$11*Dashboard!$D$10*SQRT(Dashboard!$D$12/365)</f>
        <v>-56042.338706411487</v>
      </c>
      <c r="E6008" s="3">
        <f>IF(Dashboard!$I$3,C6008*Dashboard!$E$11*Dashboard!$E$10*SQRT(Dashboard!$D$12/365),0)</f>
        <v>-98220.360356607547</v>
      </c>
      <c r="F6008" s="3">
        <f>D6008+IF(Dashboard!$I$3,E6008,0)</f>
        <v>-154262.69906301904</v>
      </c>
      <c r="G6008" s="3">
        <f>IF(Dashboard!$I$4, ('Lookups and Calculations'!$F$9) / (1 - 'Lookups and Calculations'!$F$10), 'Lookups and Calculations'!$F$9)</f>
        <v>1951878.888340465</v>
      </c>
      <c r="H6008" s="12">
        <f t="shared" si="186"/>
        <v>0</v>
      </c>
      <c r="I6008" s="12">
        <f t="shared" si="187"/>
        <v>0</v>
      </c>
      <c r="J6008" s="13">
        <f>(1 - Dashboard!$I$9) * H6008 * Dashboard!$I$8 * 'Lookups and Calculations'!$F$12</f>
        <v>0</v>
      </c>
      <c r="K6008" s="12">
        <f>(1 - Dashboard!$I$11) * I6008 * Dashboard!$I$10 * 'Lookups and Calculations'!$F$12</f>
        <v>0</v>
      </c>
      <c r="L6008" s="12">
        <f>(H6008 - I6008) * Dashboard!$I$13 * (Dashboard!$D$12 / 365) * 'Lookups and Calculations'!$F$12</f>
        <v>0</v>
      </c>
      <c r="M6008" s="3">
        <f>(G6008*2) * Dashboard!$I$13 * (Dashboard!$D$12 / 365) * 'Lookups and Calculations'!$F$12</f>
        <v>1602.0878730267946</v>
      </c>
      <c r="N6008" s="12">
        <f>H6008 * Dashboard!$I$14 * Dashboard!$I$15 * (Dashboard!$D$12 / 365) * 'Lookups and Calculations'!$F$12</f>
        <v>0</v>
      </c>
    </row>
    <row r="6009" spans="1:14" x14ac:dyDescent="0.35">
      <c r="A6009" s="2">
        <v>6008</v>
      </c>
      <c r="B6009" s="11">
        <v>0.39614847211255477</v>
      </c>
      <c r="C6009" s="11">
        <v>0.25094206441717748</v>
      </c>
      <c r="D6009" s="3">
        <f>B6009*Dashboard!$D$11*Dashboard!$D$10*SQRT(Dashboard!$D$12/365)</f>
        <v>98356.442484354367</v>
      </c>
      <c r="E6009" s="3">
        <f>IF(Dashboard!$I$3,C6009*Dashboard!$E$11*Dashboard!$E$10*SQRT(Dashboard!$D$12/365),0)</f>
        <v>124608.67812581451</v>
      </c>
      <c r="F6009" s="3">
        <f>D6009+IF(Dashboard!$I$3,E6009,0)</f>
        <v>222965.12061016887</v>
      </c>
      <c r="G6009" s="3">
        <f>IF(Dashboard!$I$4, ('Lookups and Calculations'!$F$9) / (1 - 'Lookups and Calculations'!$F$10), 'Lookups and Calculations'!$F$9)</f>
        <v>1951878.888340465</v>
      </c>
      <c r="H6009" s="12">
        <f t="shared" si="186"/>
        <v>0</v>
      </c>
      <c r="I6009" s="12">
        <f t="shared" si="187"/>
        <v>0</v>
      </c>
      <c r="J6009" s="13">
        <f>(1 - Dashboard!$I$9) * H6009 * Dashboard!$I$8 * 'Lookups and Calculations'!$F$12</f>
        <v>0</v>
      </c>
      <c r="K6009" s="12">
        <f>(1 - Dashboard!$I$11) * I6009 * Dashboard!$I$10 * 'Lookups and Calculations'!$F$12</f>
        <v>0</v>
      </c>
      <c r="L6009" s="12">
        <f>(H6009 - I6009) * Dashboard!$I$13 * (Dashboard!$D$12 / 365) * 'Lookups and Calculations'!$F$12</f>
        <v>0</v>
      </c>
      <c r="M6009" s="3">
        <f>(G6009*2) * Dashboard!$I$13 * (Dashboard!$D$12 / 365) * 'Lookups and Calculations'!$F$12</f>
        <v>1602.0878730267946</v>
      </c>
      <c r="N6009" s="12">
        <f>H6009 * Dashboard!$I$14 * Dashboard!$I$15 * (Dashboard!$D$12 / 365) * 'Lookups and Calculations'!$F$12</f>
        <v>0</v>
      </c>
    </row>
    <row r="6010" spans="1:14" x14ac:dyDescent="0.35">
      <c r="A6010" s="2">
        <v>6009</v>
      </c>
      <c r="B6010" s="11">
        <v>6.1568583855372075E-2</v>
      </c>
      <c r="C6010" s="11">
        <v>-0.24410542403333094</v>
      </c>
      <c r="D6010" s="3">
        <f>B6010*Dashboard!$D$11*Dashboard!$D$10*SQRT(Dashboard!$D$12/365)</f>
        <v>15286.356765484385</v>
      </c>
      <c r="E6010" s="3">
        <f>IF(Dashboard!$I$3,C6010*Dashboard!$E$11*Dashboard!$E$10*SQRT(Dashboard!$D$12/365),0)</f>
        <v>-121213.85182185761</v>
      </c>
      <c r="F6010" s="3">
        <f>D6010+IF(Dashboard!$I$3,E6010,0)</f>
        <v>-105927.49505637323</v>
      </c>
      <c r="G6010" s="3">
        <f>IF(Dashboard!$I$4, ('Lookups and Calculations'!$F$9) / (1 - 'Lookups and Calculations'!$F$10), 'Lookups and Calculations'!$F$9)</f>
        <v>1951878.888340465</v>
      </c>
      <c r="H6010" s="12">
        <f t="shared" si="186"/>
        <v>0</v>
      </c>
      <c r="I6010" s="12">
        <f t="shared" si="187"/>
        <v>0</v>
      </c>
      <c r="J6010" s="13">
        <f>(1 - Dashboard!$I$9) * H6010 * Dashboard!$I$8 * 'Lookups and Calculations'!$F$12</f>
        <v>0</v>
      </c>
      <c r="K6010" s="12">
        <f>(1 - Dashboard!$I$11) * I6010 * Dashboard!$I$10 * 'Lookups and Calculations'!$F$12</f>
        <v>0</v>
      </c>
      <c r="L6010" s="12">
        <f>(H6010 - I6010) * Dashboard!$I$13 * (Dashboard!$D$12 / 365) * 'Lookups and Calculations'!$F$12</f>
        <v>0</v>
      </c>
      <c r="M6010" s="3">
        <f>(G6010*2) * Dashboard!$I$13 * (Dashboard!$D$12 / 365) * 'Lookups and Calculations'!$F$12</f>
        <v>1602.0878730267946</v>
      </c>
      <c r="N6010" s="12">
        <f>H6010 * Dashboard!$I$14 * Dashboard!$I$15 * (Dashboard!$D$12 / 365) * 'Lookups and Calculations'!$F$12</f>
        <v>0</v>
      </c>
    </row>
    <row r="6011" spans="1:14" x14ac:dyDescent="0.35">
      <c r="A6011" s="2">
        <v>6010</v>
      </c>
      <c r="B6011" s="11">
        <v>2.2451767320051617</v>
      </c>
      <c r="C6011" s="11">
        <v>-2.342035952343712</v>
      </c>
      <c r="D6011" s="3">
        <f>B6011*Dashboard!$D$11*Dashboard!$D$10*SQRT(Dashboard!$D$12/365)</f>
        <v>557436.4453081477</v>
      </c>
      <c r="E6011" s="3">
        <f>IF(Dashboard!$I$3,C6011*Dashboard!$E$11*Dashboard!$E$10*SQRT(Dashboard!$D$12/365),0)</f>
        <v>-1162969.6472868666</v>
      </c>
      <c r="F6011" s="3">
        <f>D6011+IF(Dashboard!$I$3,E6011,0)</f>
        <v>-605533.20197871886</v>
      </c>
      <c r="G6011" s="3">
        <f>IF(Dashboard!$I$4, ('Lookups and Calculations'!$F$9) / (1 - 'Lookups and Calculations'!$F$10), 'Lookups and Calculations'!$F$9)</f>
        <v>1951878.888340465</v>
      </c>
      <c r="H6011" s="12">
        <f t="shared" si="186"/>
        <v>0</v>
      </c>
      <c r="I6011" s="12">
        <f t="shared" si="187"/>
        <v>0</v>
      </c>
      <c r="J6011" s="13">
        <f>(1 - Dashboard!$I$9) * H6011 * Dashboard!$I$8 * 'Lookups and Calculations'!$F$12</f>
        <v>0</v>
      </c>
      <c r="K6011" s="12">
        <f>(1 - Dashboard!$I$11) * I6011 * Dashboard!$I$10 * 'Lookups and Calculations'!$F$12</f>
        <v>0</v>
      </c>
      <c r="L6011" s="12">
        <f>(H6011 - I6011) * Dashboard!$I$13 * (Dashboard!$D$12 / 365) * 'Lookups and Calculations'!$F$12</f>
        <v>0</v>
      </c>
      <c r="M6011" s="3">
        <f>(G6011*2) * Dashboard!$I$13 * (Dashboard!$D$12 / 365) * 'Lookups and Calculations'!$F$12</f>
        <v>1602.0878730267946</v>
      </c>
      <c r="N6011" s="12">
        <f>H6011 * Dashboard!$I$14 * Dashboard!$I$15 * (Dashboard!$D$12 / 365) * 'Lookups and Calculations'!$F$12</f>
        <v>0</v>
      </c>
    </row>
    <row r="6012" spans="1:14" x14ac:dyDescent="0.35">
      <c r="A6012" s="2">
        <v>6011</v>
      </c>
      <c r="B6012" s="11">
        <v>-0.49908631581150703</v>
      </c>
      <c r="C6012" s="11">
        <v>-0.66498606160696927</v>
      </c>
      <c r="D6012" s="3">
        <f>B6012*Dashboard!$D$11*Dashboard!$D$10*SQRT(Dashboard!$D$12/365)</f>
        <v>-123914.03216593929</v>
      </c>
      <c r="E6012" s="3">
        <f>IF(Dashboard!$I$3,C6012*Dashboard!$E$11*Dashboard!$E$10*SQRT(Dashboard!$D$12/365),0)</f>
        <v>-330207.82825465489</v>
      </c>
      <c r="F6012" s="3">
        <f>D6012+IF(Dashboard!$I$3,E6012,0)</f>
        <v>-454121.86042059417</v>
      </c>
      <c r="G6012" s="3">
        <f>IF(Dashboard!$I$4, ('Lookups and Calculations'!$F$9) / (1 - 'Lookups and Calculations'!$F$10), 'Lookups and Calculations'!$F$9)</f>
        <v>1951878.888340465</v>
      </c>
      <c r="H6012" s="12">
        <f t="shared" si="186"/>
        <v>0</v>
      </c>
      <c r="I6012" s="12">
        <f t="shared" si="187"/>
        <v>0</v>
      </c>
      <c r="J6012" s="13">
        <f>(1 - Dashboard!$I$9) * H6012 * Dashboard!$I$8 * 'Lookups and Calculations'!$F$12</f>
        <v>0</v>
      </c>
      <c r="K6012" s="12">
        <f>(1 - Dashboard!$I$11) * I6012 * Dashboard!$I$10 * 'Lookups and Calculations'!$F$12</f>
        <v>0</v>
      </c>
      <c r="L6012" s="12">
        <f>(H6012 - I6012) * Dashboard!$I$13 * (Dashboard!$D$12 / 365) * 'Lookups and Calculations'!$F$12</f>
        <v>0</v>
      </c>
      <c r="M6012" s="3">
        <f>(G6012*2) * Dashboard!$I$13 * (Dashboard!$D$12 / 365) * 'Lookups and Calculations'!$F$12</f>
        <v>1602.0878730267946</v>
      </c>
      <c r="N6012" s="12">
        <f>H6012 * Dashboard!$I$14 * Dashboard!$I$15 * (Dashboard!$D$12 / 365) * 'Lookups and Calculations'!$F$12</f>
        <v>0</v>
      </c>
    </row>
    <row r="6013" spans="1:14" x14ac:dyDescent="0.35">
      <c r="A6013" s="2">
        <v>6012</v>
      </c>
      <c r="B6013" s="11">
        <v>-1.3912255790636174</v>
      </c>
      <c r="C6013" s="11">
        <v>-1.6670532995110448</v>
      </c>
      <c r="D6013" s="3">
        <f>B6013*Dashboard!$D$11*Dashboard!$D$10*SQRT(Dashboard!$D$12/365)</f>
        <v>-345415.94448218669</v>
      </c>
      <c r="E6013" s="3">
        <f>IF(Dashboard!$I$3,C6013*Dashboard!$E$11*Dashboard!$E$10*SQRT(Dashboard!$D$12/365),0)</f>
        <v>-827797.8763736086</v>
      </c>
      <c r="F6013" s="3">
        <f>D6013+IF(Dashboard!$I$3,E6013,0)</f>
        <v>-1173213.8208557954</v>
      </c>
      <c r="G6013" s="3">
        <f>IF(Dashboard!$I$4, ('Lookups and Calculations'!$F$9) / (1 - 'Lookups and Calculations'!$F$10), 'Lookups and Calculations'!$F$9)</f>
        <v>1951878.888340465</v>
      </c>
      <c r="H6013" s="12">
        <f t="shared" si="186"/>
        <v>0</v>
      </c>
      <c r="I6013" s="12">
        <f t="shared" si="187"/>
        <v>0</v>
      </c>
      <c r="J6013" s="13">
        <f>(1 - Dashboard!$I$9) * H6013 * Dashboard!$I$8 * 'Lookups and Calculations'!$F$12</f>
        <v>0</v>
      </c>
      <c r="K6013" s="12">
        <f>(1 - Dashboard!$I$11) * I6013 * Dashboard!$I$10 * 'Lookups and Calculations'!$F$12</f>
        <v>0</v>
      </c>
      <c r="L6013" s="12">
        <f>(H6013 - I6013) * Dashboard!$I$13 * (Dashboard!$D$12 / 365) * 'Lookups and Calculations'!$F$12</f>
        <v>0</v>
      </c>
      <c r="M6013" s="3">
        <f>(G6013*2) * Dashboard!$I$13 * (Dashboard!$D$12 / 365) * 'Lookups and Calculations'!$F$12</f>
        <v>1602.0878730267946</v>
      </c>
      <c r="N6013" s="12">
        <f>H6013 * Dashboard!$I$14 * Dashboard!$I$15 * (Dashboard!$D$12 / 365) * 'Lookups and Calculations'!$F$12</f>
        <v>0</v>
      </c>
    </row>
    <row r="6014" spans="1:14" x14ac:dyDescent="0.35">
      <c r="A6014" s="2">
        <v>6013</v>
      </c>
      <c r="B6014" s="11">
        <v>-5.072514521809611E-2</v>
      </c>
      <c r="C6014" s="11">
        <v>-1.1072654481264366</v>
      </c>
      <c r="D6014" s="3">
        <f>B6014*Dashboard!$D$11*Dashboard!$D$10*SQRT(Dashboard!$D$12/365)</f>
        <v>-12594.128664811977</v>
      </c>
      <c r="E6014" s="3">
        <f>IF(Dashboard!$I$3,C6014*Dashboard!$E$11*Dashboard!$E$10*SQRT(Dashboard!$D$12/365),0)</f>
        <v>-549827.64306922723</v>
      </c>
      <c r="F6014" s="3">
        <f>D6014+IF(Dashboard!$I$3,E6014,0)</f>
        <v>-562421.77173403918</v>
      </c>
      <c r="G6014" s="3">
        <f>IF(Dashboard!$I$4, ('Lookups and Calculations'!$F$9) / (1 - 'Lookups and Calculations'!$F$10), 'Lookups and Calculations'!$F$9)</f>
        <v>1951878.888340465</v>
      </c>
      <c r="H6014" s="12">
        <f t="shared" si="186"/>
        <v>0</v>
      </c>
      <c r="I6014" s="12">
        <f t="shared" si="187"/>
        <v>0</v>
      </c>
      <c r="J6014" s="13">
        <f>(1 - Dashboard!$I$9) * H6014 * Dashboard!$I$8 * 'Lookups and Calculations'!$F$12</f>
        <v>0</v>
      </c>
      <c r="K6014" s="12">
        <f>(1 - Dashboard!$I$11) * I6014 * Dashboard!$I$10 * 'Lookups and Calculations'!$F$12</f>
        <v>0</v>
      </c>
      <c r="L6014" s="12">
        <f>(H6014 - I6014) * Dashboard!$I$13 * (Dashboard!$D$12 / 365) * 'Lookups and Calculations'!$F$12</f>
        <v>0</v>
      </c>
      <c r="M6014" s="3">
        <f>(G6014*2) * Dashboard!$I$13 * (Dashboard!$D$12 / 365) * 'Lookups and Calculations'!$F$12</f>
        <v>1602.0878730267946</v>
      </c>
      <c r="N6014" s="12">
        <f>H6014 * Dashboard!$I$14 * Dashboard!$I$15 * (Dashboard!$D$12 / 365) * 'Lookups and Calculations'!$F$12</f>
        <v>0</v>
      </c>
    </row>
    <row r="6015" spans="1:14" x14ac:dyDescent="0.35">
      <c r="A6015" s="2">
        <v>6014</v>
      </c>
      <c r="B6015" s="11">
        <v>1.880677898337722E-2</v>
      </c>
      <c r="C6015" s="11">
        <v>0.89898537635205189</v>
      </c>
      <c r="D6015" s="3">
        <f>B6015*Dashboard!$D$11*Dashboard!$D$10*SQRT(Dashboard!$D$12/365)</f>
        <v>4669.3803096858719</v>
      </c>
      <c r="E6015" s="3">
        <f>IF(Dashboard!$I$3,C6015*Dashboard!$E$11*Dashboard!$E$10*SQRT(Dashboard!$D$12/365),0)</f>
        <v>446403.35474182444</v>
      </c>
      <c r="F6015" s="3">
        <f>D6015+IF(Dashboard!$I$3,E6015,0)</f>
        <v>451072.73505151033</v>
      </c>
      <c r="G6015" s="3">
        <f>IF(Dashboard!$I$4, ('Lookups and Calculations'!$F$9) / (1 - 'Lookups and Calculations'!$F$10), 'Lookups and Calculations'!$F$9)</f>
        <v>1951878.888340465</v>
      </c>
      <c r="H6015" s="12">
        <f t="shared" si="186"/>
        <v>0</v>
      </c>
      <c r="I6015" s="12">
        <f t="shared" si="187"/>
        <v>0</v>
      </c>
      <c r="J6015" s="13">
        <f>(1 - Dashboard!$I$9) * H6015 * Dashboard!$I$8 * 'Lookups and Calculations'!$F$12</f>
        <v>0</v>
      </c>
      <c r="K6015" s="12">
        <f>(1 - Dashboard!$I$11) * I6015 * Dashboard!$I$10 * 'Lookups and Calculations'!$F$12</f>
        <v>0</v>
      </c>
      <c r="L6015" s="12">
        <f>(H6015 - I6015) * Dashboard!$I$13 * (Dashboard!$D$12 / 365) * 'Lookups and Calculations'!$F$12</f>
        <v>0</v>
      </c>
      <c r="M6015" s="3">
        <f>(G6015*2) * Dashboard!$I$13 * (Dashboard!$D$12 / 365) * 'Lookups and Calculations'!$F$12</f>
        <v>1602.0878730267946</v>
      </c>
      <c r="N6015" s="12">
        <f>H6015 * Dashboard!$I$14 * Dashboard!$I$15 * (Dashboard!$D$12 / 365) * 'Lookups and Calculations'!$F$12</f>
        <v>0</v>
      </c>
    </row>
    <row r="6016" spans="1:14" x14ac:dyDescent="0.35">
      <c r="A6016" s="2">
        <v>6015</v>
      </c>
      <c r="B6016" s="11">
        <v>-0.54333293504768743</v>
      </c>
      <c r="C6016" s="11">
        <v>0.22950192745985576</v>
      </c>
      <c r="D6016" s="3">
        <f>B6016*Dashboard!$D$11*Dashboard!$D$10*SQRT(Dashboard!$D$12/365)</f>
        <v>-134899.66095512221</v>
      </c>
      <c r="E6016" s="3">
        <f>IF(Dashboard!$I$3,C6016*Dashboard!$E$11*Dashboard!$E$10*SQRT(Dashboard!$D$12/365),0)</f>
        <v>113962.28796682207</v>
      </c>
      <c r="F6016" s="3">
        <f>D6016+IF(Dashboard!$I$3,E6016,0)</f>
        <v>-20937.372988300136</v>
      </c>
      <c r="G6016" s="3">
        <f>IF(Dashboard!$I$4, ('Lookups and Calculations'!$F$9) / (1 - 'Lookups and Calculations'!$F$10), 'Lookups and Calculations'!$F$9)</f>
        <v>1951878.888340465</v>
      </c>
      <c r="H6016" s="12">
        <f t="shared" si="186"/>
        <v>0</v>
      </c>
      <c r="I6016" s="12">
        <f t="shared" si="187"/>
        <v>0</v>
      </c>
      <c r="J6016" s="13">
        <f>(1 - Dashboard!$I$9) * H6016 * Dashboard!$I$8 * 'Lookups and Calculations'!$F$12</f>
        <v>0</v>
      </c>
      <c r="K6016" s="12">
        <f>(1 - Dashboard!$I$11) * I6016 * Dashboard!$I$10 * 'Lookups and Calculations'!$F$12</f>
        <v>0</v>
      </c>
      <c r="L6016" s="12">
        <f>(H6016 - I6016) * Dashboard!$I$13 * (Dashboard!$D$12 / 365) * 'Lookups and Calculations'!$F$12</f>
        <v>0</v>
      </c>
      <c r="M6016" s="3">
        <f>(G6016*2) * Dashboard!$I$13 * (Dashboard!$D$12 / 365) * 'Lookups and Calculations'!$F$12</f>
        <v>1602.0878730267946</v>
      </c>
      <c r="N6016" s="12">
        <f>H6016 * Dashboard!$I$14 * Dashboard!$I$15 * (Dashboard!$D$12 / 365) * 'Lookups and Calculations'!$F$12</f>
        <v>0</v>
      </c>
    </row>
    <row r="6017" spans="1:14" x14ac:dyDescent="0.35">
      <c r="A6017" s="2">
        <v>6016</v>
      </c>
      <c r="B6017" s="11">
        <v>0.50828753296553864</v>
      </c>
      <c r="C6017" s="11">
        <v>0.97170034321698484</v>
      </c>
      <c r="D6017" s="3">
        <f>B6017*Dashboard!$D$11*Dashboard!$D$10*SQRT(Dashboard!$D$12/365)</f>
        <v>126198.526615635</v>
      </c>
      <c r="E6017" s="3">
        <f>IF(Dashboard!$I$3,C6017*Dashboard!$E$11*Dashboard!$E$10*SQRT(Dashboard!$D$12/365),0)</f>
        <v>482510.95560199121</v>
      </c>
      <c r="F6017" s="3">
        <f>D6017+IF(Dashboard!$I$3,E6017,0)</f>
        <v>608709.48221762618</v>
      </c>
      <c r="G6017" s="3">
        <f>IF(Dashboard!$I$4, ('Lookups and Calculations'!$F$9) / (1 - 'Lookups and Calculations'!$F$10), 'Lookups and Calculations'!$F$9)</f>
        <v>1951878.888340465</v>
      </c>
      <c r="H6017" s="12">
        <f t="shared" si="186"/>
        <v>0</v>
      </c>
      <c r="I6017" s="12">
        <f t="shared" si="187"/>
        <v>0</v>
      </c>
      <c r="J6017" s="13">
        <f>(1 - Dashboard!$I$9) * H6017 * Dashboard!$I$8 * 'Lookups and Calculations'!$F$12</f>
        <v>0</v>
      </c>
      <c r="K6017" s="12">
        <f>(1 - Dashboard!$I$11) * I6017 * Dashboard!$I$10 * 'Lookups and Calculations'!$F$12</f>
        <v>0</v>
      </c>
      <c r="L6017" s="12">
        <f>(H6017 - I6017) * Dashboard!$I$13 * (Dashboard!$D$12 / 365) * 'Lookups and Calculations'!$F$12</f>
        <v>0</v>
      </c>
      <c r="M6017" s="3">
        <f>(G6017*2) * Dashboard!$I$13 * (Dashboard!$D$12 / 365) * 'Lookups and Calculations'!$F$12</f>
        <v>1602.0878730267946</v>
      </c>
      <c r="N6017" s="12">
        <f>H6017 * Dashboard!$I$14 * Dashboard!$I$15 * (Dashboard!$D$12 / 365) * 'Lookups and Calculations'!$F$12</f>
        <v>0</v>
      </c>
    </row>
    <row r="6018" spans="1:14" x14ac:dyDescent="0.35">
      <c r="A6018" s="2">
        <v>6017</v>
      </c>
      <c r="B6018" s="11">
        <v>0.67204344490428713</v>
      </c>
      <c r="C6018" s="11">
        <v>1.5345830682148678</v>
      </c>
      <c r="D6018" s="3">
        <f>B6018*Dashboard!$D$11*Dashboard!$D$10*SQRT(Dashboard!$D$12/365)</f>
        <v>166856.13371982274</v>
      </c>
      <c r="E6018" s="3">
        <f>IF(Dashboard!$I$3,C6018*Dashboard!$E$11*Dashboard!$E$10*SQRT(Dashboard!$D$12/365),0)</f>
        <v>762017.99028246838</v>
      </c>
      <c r="F6018" s="3">
        <f>D6018+IF(Dashboard!$I$3,E6018,0)</f>
        <v>928874.12400229112</v>
      </c>
      <c r="G6018" s="3">
        <f>IF(Dashboard!$I$4, ('Lookups and Calculations'!$F$9) / (1 - 'Lookups and Calculations'!$F$10), 'Lookups and Calculations'!$F$9)</f>
        <v>1951878.888340465</v>
      </c>
      <c r="H6018" s="12">
        <f t="shared" si="186"/>
        <v>0</v>
      </c>
      <c r="I6018" s="12">
        <f t="shared" si="187"/>
        <v>0</v>
      </c>
      <c r="J6018" s="13">
        <f>(1 - Dashboard!$I$9) * H6018 * Dashboard!$I$8 * 'Lookups and Calculations'!$F$12</f>
        <v>0</v>
      </c>
      <c r="K6018" s="12">
        <f>(1 - Dashboard!$I$11) * I6018 * Dashboard!$I$10 * 'Lookups and Calculations'!$F$12</f>
        <v>0</v>
      </c>
      <c r="L6018" s="12">
        <f>(H6018 - I6018) * Dashboard!$I$13 * (Dashboard!$D$12 / 365) * 'Lookups and Calculations'!$F$12</f>
        <v>0</v>
      </c>
      <c r="M6018" s="3">
        <f>(G6018*2) * Dashboard!$I$13 * (Dashboard!$D$12 / 365) * 'Lookups and Calculations'!$F$12</f>
        <v>1602.0878730267946</v>
      </c>
      <c r="N6018" s="12">
        <f>H6018 * Dashboard!$I$14 * Dashboard!$I$15 * (Dashboard!$D$12 / 365) * 'Lookups and Calculations'!$F$12</f>
        <v>0</v>
      </c>
    </row>
    <row r="6019" spans="1:14" x14ac:dyDescent="0.35">
      <c r="A6019" s="2">
        <v>6018</v>
      </c>
      <c r="B6019" s="11">
        <v>0.71162450933861376</v>
      </c>
      <c r="C6019" s="11">
        <v>0.14988049810073345</v>
      </c>
      <c r="D6019" s="3">
        <f>B6019*Dashboard!$D$11*Dashboard!$D$10*SQRT(Dashboard!$D$12/365)</f>
        <v>176683.39032072225</v>
      </c>
      <c r="E6019" s="3">
        <f>IF(Dashboard!$I$3,C6019*Dashboard!$E$11*Dashboard!$E$10*SQRT(Dashboard!$D$12/365),0)</f>
        <v>74425.189688893806</v>
      </c>
      <c r="F6019" s="3">
        <f>D6019+IF(Dashboard!$I$3,E6019,0)</f>
        <v>251108.58000961604</v>
      </c>
      <c r="G6019" s="3">
        <f>IF(Dashboard!$I$4, ('Lookups and Calculations'!$F$9) / (1 - 'Lookups and Calculations'!$F$10), 'Lookups and Calculations'!$F$9)</f>
        <v>1951878.888340465</v>
      </c>
      <c r="H6019" s="12">
        <f t="shared" ref="H6019:H6082" si="188">MAX(0,F6019-G6019)</f>
        <v>0</v>
      </c>
      <c r="I6019" s="12">
        <f t="shared" ref="I6019:I6082" si="189">MAX(0,-F6019-G6019)</f>
        <v>0</v>
      </c>
      <c r="J6019" s="13">
        <f>(1 - Dashboard!$I$9) * H6019 * Dashboard!$I$8 * 'Lookups and Calculations'!$F$12</f>
        <v>0</v>
      </c>
      <c r="K6019" s="12">
        <f>(1 - Dashboard!$I$11) * I6019 * Dashboard!$I$10 * 'Lookups and Calculations'!$F$12</f>
        <v>0</v>
      </c>
      <c r="L6019" s="12">
        <f>(H6019 - I6019) * Dashboard!$I$13 * (Dashboard!$D$12 / 365) * 'Lookups and Calculations'!$F$12</f>
        <v>0</v>
      </c>
      <c r="M6019" s="3">
        <f>(G6019*2) * Dashboard!$I$13 * (Dashboard!$D$12 / 365) * 'Lookups and Calculations'!$F$12</f>
        <v>1602.0878730267946</v>
      </c>
      <c r="N6019" s="12">
        <f>H6019 * Dashboard!$I$14 * Dashboard!$I$15 * (Dashboard!$D$12 / 365) * 'Lookups and Calculations'!$F$12</f>
        <v>0</v>
      </c>
    </row>
    <row r="6020" spans="1:14" x14ac:dyDescent="0.35">
      <c r="A6020" s="2">
        <v>6019</v>
      </c>
      <c r="B6020" s="11">
        <v>-1.7201234779311425</v>
      </c>
      <c r="C6020" s="11">
        <v>1.2822663403013537</v>
      </c>
      <c r="D6020" s="3">
        <f>B6020*Dashboard!$D$11*Dashboard!$D$10*SQRT(Dashboard!$D$12/365)</f>
        <v>-427075.29583769967</v>
      </c>
      <c r="E6020" s="3">
        <f>IF(Dashboard!$I$3,C6020*Dashboard!$E$11*Dashboard!$E$10*SQRT(Dashboard!$D$12/365),0)</f>
        <v>636726.70439400489</v>
      </c>
      <c r="F6020" s="3">
        <f>D6020+IF(Dashboard!$I$3,E6020,0)</f>
        <v>209651.40855630522</v>
      </c>
      <c r="G6020" s="3">
        <f>IF(Dashboard!$I$4, ('Lookups and Calculations'!$F$9) / (1 - 'Lookups and Calculations'!$F$10), 'Lookups and Calculations'!$F$9)</f>
        <v>1951878.888340465</v>
      </c>
      <c r="H6020" s="12">
        <f t="shared" si="188"/>
        <v>0</v>
      </c>
      <c r="I6020" s="12">
        <f t="shared" si="189"/>
        <v>0</v>
      </c>
      <c r="J6020" s="13">
        <f>(1 - Dashboard!$I$9) * H6020 * Dashboard!$I$8 * 'Lookups and Calculations'!$F$12</f>
        <v>0</v>
      </c>
      <c r="K6020" s="12">
        <f>(1 - Dashboard!$I$11) * I6020 * Dashboard!$I$10 * 'Lookups and Calculations'!$F$12</f>
        <v>0</v>
      </c>
      <c r="L6020" s="12">
        <f>(H6020 - I6020) * Dashboard!$I$13 * (Dashboard!$D$12 / 365) * 'Lookups and Calculations'!$F$12</f>
        <v>0</v>
      </c>
      <c r="M6020" s="3">
        <f>(G6020*2) * Dashboard!$I$13 * (Dashboard!$D$12 / 365) * 'Lookups and Calculations'!$F$12</f>
        <v>1602.0878730267946</v>
      </c>
      <c r="N6020" s="12">
        <f>H6020 * Dashboard!$I$14 * Dashboard!$I$15 * (Dashboard!$D$12 / 365) * 'Lookups and Calculations'!$F$12</f>
        <v>0</v>
      </c>
    </row>
    <row r="6021" spans="1:14" x14ac:dyDescent="0.35">
      <c r="A6021" s="2">
        <v>6020</v>
      </c>
      <c r="B6021" s="11">
        <v>0.24015006483331103</v>
      </c>
      <c r="C6021" s="11">
        <v>-1.0493712144346423</v>
      </c>
      <c r="D6021" s="3">
        <f>B6021*Dashboard!$D$11*Dashboard!$D$10*SQRT(Dashboard!$D$12/365)</f>
        <v>59624.88234128659</v>
      </c>
      <c r="E6021" s="3">
        <f>IF(Dashboard!$I$3,C6021*Dashboard!$E$11*Dashboard!$E$10*SQRT(Dashboard!$D$12/365),0)</f>
        <v>-521079.47783755691</v>
      </c>
      <c r="F6021" s="3">
        <f>D6021+IF(Dashboard!$I$3,E6021,0)</f>
        <v>-461454.59549627034</v>
      </c>
      <c r="G6021" s="3">
        <f>IF(Dashboard!$I$4, ('Lookups and Calculations'!$F$9) / (1 - 'Lookups and Calculations'!$F$10), 'Lookups and Calculations'!$F$9)</f>
        <v>1951878.888340465</v>
      </c>
      <c r="H6021" s="12">
        <f t="shared" si="188"/>
        <v>0</v>
      </c>
      <c r="I6021" s="12">
        <f t="shared" si="189"/>
        <v>0</v>
      </c>
      <c r="J6021" s="13">
        <f>(1 - Dashboard!$I$9) * H6021 * Dashboard!$I$8 * 'Lookups and Calculations'!$F$12</f>
        <v>0</v>
      </c>
      <c r="K6021" s="12">
        <f>(1 - Dashboard!$I$11) * I6021 * Dashboard!$I$10 * 'Lookups and Calculations'!$F$12</f>
        <v>0</v>
      </c>
      <c r="L6021" s="12">
        <f>(H6021 - I6021) * Dashboard!$I$13 * (Dashboard!$D$12 / 365) * 'Lookups and Calculations'!$F$12</f>
        <v>0</v>
      </c>
      <c r="M6021" s="3">
        <f>(G6021*2) * Dashboard!$I$13 * (Dashboard!$D$12 / 365) * 'Lookups and Calculations'!$F$12</f>
        <v>1602.0878730267946</v>
      </c>
      <c r="N6021" s="12">
        <f>H6021 * Dashboard!$I$14 * Dashboard!$I$15 * (Dashboard!$D$12 / 365) * 'Lookups and Calculations'!$F$12</f>
        <v>0</v>
      </c>
    </row>
    <row r="6022" spans="1:14" x14ac:dyDescent="0.35">
      <c r="A6022" s="2">
        <v>6021</v>
      </c>
      <c r="B6022" s="11">
        <v>-0.61604899809918867</v>
      </c>
      <c r="C6022" s="11">
        <v>1.4716791163633513E-2</v>
      </c>
      <c r="D6022" s="3">
        <f>B6022*Dashboard!$D$11*Dashboard!$D$10*SQRT(Dashboard!$D$12/365)</f>
        <v>-152953.73354834324</v>
      </c>
      <c r="E6022" s="3">
        <f>IF(Dashboard!$I$3,C6022*Dashboard!$E$11*Dashboard!$E$10*SQRT(Dashboard!$D$12/365),0)</f>
        <v>7307.8218170126338</v>
      </c>
      <c r="F6022" s="3">
        <f>D6022+IF(Dashboard!$I$3,E6022,0)</f>
        <v>-145645.91173133062</v>
      </c>
      <c r="G6022" s="3">
        <f>IF(Dashboard!$I$4, ('Lookups and Calculations'!$F$9) / (1 - 'Lookups and Calculations'!$F$10), 'Lookups and Calculations'!$F$9)</f>
        <v>1951878.888340465</v>
      </c>
      <c r="H6022" s="12">
        <f t="shared" si="188"/>
        <v>0</v>
      </c>
      <c r="I6022" s="12">
        <f t="shared" si="189"/>
        <v>0</v>
      </c>
      <c r="J6022" s="13">
        <f>(1 - Dashboard!$I$9) * H6022 * Dashboard!$I$8 * 'Lookups and Calculations'!$F$12</f>
        <v>0</v>
      </c>
      <c r="K6022" s="12">
        <f>(1 - Dashboard!$I$11) * I6022 * Dashboard!$I$10 * 'Lookups and Calculations'!$F$12</f>
        <v>0</v>
      </c>
      <c r="L6022" s="12">
        <f>(H6022 - I6022) * Dashboard!$I$13 * (Dashboard!$D$12 / 365) * 'Lookups and Calculations'!$F$12</f>
        <v>0</v>
      </c>
      <c r="M6022" s="3">
        <f>(G6022*2) * Dashboard!$I$13 * (Dashboard!$D$12 / 365) * 'Lookups and Calculations'!$F$12</f>
        <v>1602.0878730267946</v>
      </c>
      <c r="N6022" s="12">
        <f>H6022 * Dashboard!$I$14 * Dashboard!$I$15 * (Dashboard!$D$12 / 365) * 'Lookups and Calculations'!$F$12</f>
        <v>0</v>
      </c>
    </row>
    <row r="6023" spans="1:14" x14ac:dyDescent="0.35">
      <c r="A6023" s="2">
        <v>6022</v>
      </c>
      <c r="B6023" s="11">
        <v>-0.93697817615821366</v>
      </c>
      <c r="C6023" s="11">
        <v>-7.9436942884728065E-2</v>
      </c>
      <c r="D6023" s="3">
        <f>B6023*Dashboard!$D$11*Dashboard!$D$10*SQRT(Dashboard!$D$12/365)</f>
        <v>-232634.5968241333</v>
      </c>
      <c r="E6023" s="3">
        <f>IF(Dashboard!$I$3,C6023*Dashboard!$E$11*Dashboard!$E$10*SQRT(Dashboard!$D$12/365),0)</f>
        <v>-39445.489022382557</v>
      </c>
      <c r="F6023" s="3">
        <f>D6023+IF(Dashboard!$I$3,E6023,0)</f>
        <v>-272080.08584651584</v>
      </c>
      <c r="G6023" s="3">
        <f>IF(Dashboard!$I$4, ('Lookups and Calculations'!$F$9) / (1 - 'Lookups and Calculations'!$F$10), 'Lookups and Calculations'!$F$9)</f>
        <v>1951878.888340465</v>
      </c>
      <c r="H6023" s="12">
        <f t="shared" si="188"/>
        <v>0</v>
      </c>
      <c r="I6023" s="12">
        <f t="shared" si="189"/>
        <v>0</v>
      </c>
      <c r="J6023" s="13">
        <f>(1 - Dashboard!$I$9) * H6023 * Dashboard!$I$8 * 'Lookups and Calculations'!$F$12</f>
        <v>0</v>
      </c>
      <c r="K6023" s="12">
        <f>(1 - Dashboard!$I$11) * I6023 * Dashboard!$I$10 * 'Lookups and Calculations'!$F$12</f>
        <v>0</v>
      </c>
      <c r="L6023" s="12">
        <f>(H6023 - I6023) * Dashboard!$I$13 * (Dashboard!$D$12 / 365) * 'Lookups and Calculations'!$F$12</f>
        <v>0</v>
      </c>
      <c r="M6023" s="3">
        <f>(G6023*2) * Dashboard!$I$13 * (Dashboard!$D$12 / 365) * 'Lookups and Calculations'!$F$12</f>
        <v>1602.0878730267946</v>
      </c>
      <c r="N6023" s="12">
        <f>H6023 * Dashboard!$I$14 * Dashboard!$I$15 * (Dashboard!$D$12 / 365) * 'Lookups and Calculations'!$F$12</f>
        <v>0</v>
      </c>
    </row>
    <row r="6024" spans="1:14" x14ac:dyDescent="0.35">
      <c r="A6024" s="2">
        <v>6023</v>
      </c>
      <c r="B6024" s="11">
        <v>-0.3173973588655648</v>
      </c>
      <c r="C6024" s="11">
        <v>-0.75681243008308197</v>
      </c>
      <c r="D6024" s="3">
        <f>B6024*Dashboard!$D$11*Dashboard!$D$10*SQRT(Dashboard!$D$12/365)</f>
        <v>-78803.976967194132</v>
      </c>
      <c r="E6024" s="3">
        <f>IF(Dashboard!$I$3,C6024*Dashboard!$E$11*Dashboard!$E$10*SQRT(Dashboard!$D$12/365),0)</f>
        <v>-375805.45422253589</v>
      </c>
      <c r="F6024" s="3">
        <f>D6024+IF(Dashboard!$I$3,E6024,0)</f>
        <v>-454609.43118973001</v>
      </c>
      <c r="G6024" s="3">
        <f>IF(Dashboard!$I$4, ('Lookups and Calculations'!$F$9) / (1 - 'Lookups and Calculations'!$F$10), 'Lookups and Calculations'!$F$9)</f>
        <v>1951878.888340465</v>
      </c>
      <c r="H6024" s="12">
        <f t="shared" si="188"/>
        <v>0</v>
      </c>
      <c r="I6024" s="12">
        <f t="shared" si="189"/>
        <v>0</v>
      </c>
      <c r="J6024" s="13">
        <f>(1 - Dashboard!$I$9) * H6024 * Dashboard!$I$8 * 'Lookups and Calculations'!$F$12</f>
        <v>0</v>
      </c>
      <c r="K6024" s="12">
        <f>(1 - Dashboard!$I$11) * I6024 * Dashboard!$I$10 * 'Lookups and Calculations'!$F$12</f>
        <v>0</v>
      </c>
      <c r="L6024" s="12">
        <f>(H6024 - I6024) * Dashboard!$I$13 * (Dashboard!$D$12 / 365) * 'Lookups and Calculations'!$F$12</f>
        <v>0</v>
      </c>
      <c r="M6024" s="3">
        <f>(G6024*2) * Dashboard!$I$13 * (Dashboard!$D$12 / 365) * 'Lookups and Calculations'!$F$12</f>
        <v>1602.0878730267946</v>
      </c>
      <c r="N6024" s="12">
        <f>H6024 * Dashboard!$I$14 * Dashboard!$I$15 * (Dashboard!$D$12 / 365) * 'Lookups and Calculations'!$F$12</f>
        <v>0</v>
      </c>
    </row>
    <row r="6025" spans="1:14" x14ac:dyDescent="0.35">
      <c r="A6025" s="2">
        <v>6024</v>
      </c>
      <c r="B6025" s="11">
        <v>-1.0225340389684776</v>
      </c>
      <c r="C6025" s="11">
        <v>-0.31422361057178883</v>
      </c>
      <c r="D6025" s="3">
        <f>B6025*Dashboard!$D$11*Dashboard!$D$10*SQRT(Dashboard!$D$12/365)</f>
        <v>-253876.55758400258</v>
      </c>
      <c r="E6025" s="3">
        <f>IF(Dashboard!$I$3,C6025*Dashboard!$E$11*Dashboard!$E$10*SQRT(Dashboard!$D$12/365),0)</f>
        <v>-156031.98626826581</v>
      </c>
      <c r="F6025" s="3">
        <f>D6025+IF(Dashboard!$I$3,E6025,0)</f>
        <v>-409908.54385226837</v>
      </c>
      <c r="G6025" s="3">
        <f>IF(Dashboard!$I$4, ('Lookups and Calculations'!$F$9) / (1 - 'Lookups and Calculations'!$F$10), 'Lookups and Calculations'!$F$9)</f>
        <v>1951878.888340465</v>
      </c>
      <c r="H6025" s="12">
        <f t="shared" si="188"/>
        <v>0</v>
      </c>
      <c r="I6025" s="12">
        <f t="shared" si="189"/>
        <v>0</v>
      </c>
      <c r="J6025" s="13">
        <f>(1 - Dashboard!$I$9) * H6025 * Dashboard!$I$8 * 'Lookups and Calculations'!$F$12</f>
        <v>0</v>
      </c>
      <c r="K6025" s="12">
        <f>(1 - Dashboard!$I$11) * I6025 * Dashboard!$I$10 * 'Lookups and Calculations'!$F$12</f>
        <v>0</v>
      </c>
      <c r="L6025" s="12">
        <f>(H6025 - I6025) * Dashboard!$I$13 * (Dashboard!$D$12 / 365) * 'Lookups and Calculations'!$F$12</f>
        <v>0</v>
      </c>
      <c r="M6025" s="3">
        <f>(G6025*2) * Dashboard!$I$13 * (Dashboard!$D$12 / 365) * 'Lookups and Calculations'!$F$12</f>
        <v>1602.0878730267946</v>
      </c>
      <c r="N6025" s="12">
        <f>H6025 * Dashboard!$I$14 * Dashboard!$I$15 * (Dashboard!$D$12 / 365) * 'Lookups and Calculations'!$F$12</f>
        <v>0</v>
      </c>
    </row>
    <row r="6026" spans="1:14" x14ac:dyDescent="0.35">
      <c r="A6026" s="2">
        <v>6025</v>
      </c>
      <c r="B6026" s="11">
        <v>-0.34363671001340906</v>
      </c>
      <c r="C6026" s="11">
        <v>-0.36099565717557103</v>
      </c>
      <c r="D6026" s="3">
        <f>B6026*Dashboard!$D$11*Dashboard!$D$10*SQRT(Dashboard!$D$12/365)</f>
        <v>-85318.729424112491</v>
      </c>
      <c r="E6026" s="3">
        <f>IF(Dashboard!$I$3,C6026*Dashboard!$E$11*Dashboard!$E$10*SQRT(Dashboard!$D$12/365),0)</f>
        <v>-179257.27898303056</v>
      </c>
      <c r="F6026" s="3">
        <f>D6026+IF(Dashboard!$I$3,E6026,0)</f>
        <v>-264576.00840714306</v>
      </c>
      <c r="G6026" s="3">
        <f>IF(Dashboard!$I$4, ('Lookups and Calculations'!$F$9) / (1 - 'Lookups and Calculations'!$F$10), 'Lookups and Calculations'!$F$9)</f>
        <v>1951878.888340465</v>
      </c>
      <c r="H6026" s="12">
        <f t="shared" si="188"/>
        <v>0</v>
      </c>
      <c r="I6026" s="12">
        <f t="shared" si="189"/>
        <v>0</v>
      </c>
      <c r="J6026" s="13">
        <f>(1 - Dashboard!$I$9) * H6026 * Dashboard!$I$8 * 'Lookups and Calculations'!$F$12</f>
        <v>0</v>
      </c>
      <c r="K6026" s="12">
        <f>(1 - Dashboard!$I$11) * I6026 * Dashboard!$I$10 * 'Lookups and Calculations'!$F$12</f>
        <v>0</v>
      </c>
      <c r="L6026" s="12">
        <f>(H6026 - I6026) * Dashboard!$I$13 * (Dashboard!$D$12 / 365) * 'Lookups and Calculations'!$F$12</f>
        <v>0</v>
      </c>
      <c r="M6026" s="3">
        <f>(G6026*2) * Dashboard!$I$13 * (Dashboard!$D$12 / 365) * 'Lookups and Calculations'!$F$12</f>
        <v>1602.0878730267946</v>
      </c>
      <c r="N6026" s="12">
        <f>H6026 * Dashboard!$I$14 * Dashboard!$I$15 * (Dashboard!$D$12 / 365) * 'Lookups and Calculations'!$F$12</f>
        <v>0</v>
      </c>
    </row>
    <row r="6027" spans="1:14" x14ac:dyDescent="0.35">
      <c r="A6027" s="2">
        <v>6026</v>
      </c>
      <c r="B6027" s="11">
        <v>0.48354177637514151</v>
      </c>
      <c r="C6027" s="11">
        <v>-0.76491348590881891</v>
      </c>
      <c r="D6027" s="3">
        <f>B6027*Dashboard!$D$11*Dashboard!$D$10*SQRT(Dashboard!$D$12/365)</f>
        <v>120054.60645399494</v>
      </c>
      <c r="E6027" s="3">
        <f>IF(Dashboard!$I$3,C6027*Dashboard!$E$11*Dashboard!$E$10*SQRT(Dashboard!$D$12/365),0)</f>
        <v>-379828.14312570181</v>
      </c>
      <c r="F6027" s="3">
        <f>D6027+IF(Dashboard!$I$3,E6027,0)</f>
        <v>-259773.53667170688</v>
      </c>
      <c r="G6027" s="3">
        <f>IF(Dashboard!$I$4, ('Lookups and Calculations'!$F$9) / (1 - 'Lookups and Calculations'!$F$10), 'Lookups and Calculations'!$F$9)</f>
        <v>1951878.888340465</v>
      </c>
      <c r="H6027" s="12">
        <f t="shared" si="188"/>
        <v>0</v>
      </c>
      <c r="I6027" s="12">
        <f t="shared" si="189"/>
        <v>0</v>
      </c>
      <c r="J6027" s="13">
        <f>(1 - Dashboard!$I$9) * H6027 * Dashboard!$I$8 * 'Lookups and Calculations'!$F$12</f>
        <v>0</v>
      </c>
      <c r="K6027" s="12">
        <f>(1 - Dashboard!$I$11) * I6027 * Dashboard!$I$10 * 'Lookups and Calculations'!$F$12</f>
        <v>0</v>
      </c>
      <c r="L6027" s="12">
        <f>(H6027 - I6027) * Dashboard!$I$13 * (Dashboard!$D$12 / 365) * 'Lookups and Calculations'!$F$12</f>
        <v>0</v>
      </c>
      <c r="M6027" s="3">
        <f>(G6027*2) * Dashboard!$I$13 * (Dashboard!$D$12 / 365) * 'Lookups and Calculations'!$F$12</f>
        <v>1602.0878730267946</v>
      </c>
      <c r="N6027" s="12">
        <f>H6027 * Dashboard!$I$14 * Dashboard!$I$15 * (Dashboard!$D$12 / 365) * 'Lookups and Calculations'!$F$12</f>
        <v>0</v>
      </c>
    </row>
    <row r="6028" spans="1:14" x14ac:dyDescent="0.35">
      <c r="A6028" s="2">
        <v>6027</v>
      </c>
      <c r="B6028" s="11">
        <v>0.67833744920625905</v>
      </c>
      <c r="C6028" s="11">
        <v>0.48372600952794897</v>
      </c>
      <c r="D6028" s="3">
        <f>B6028*Dashboard!$D$11*Dashboard!$D$10*SQRT(Dashboard!$D$12/365)</f>
        <v>168418.82022678287</v>
      </c>
      <c r="E6028" s="3">
        <f>IF(Dashboard!$I$3,C6028*Dashboard!$E$11*Dashboard!$E$10*SQRT(Dashboard!$D$12/365),0)</f>
        <v>240200.69637327344</v>
      </c>
      <c r="F6028" s="3">
        <f>D6028+IF(Dashboard!$I$3,E6028,0)</f>
        <v>408619.51660005632</v>
      </c>
      <c r="G6028" s="3">
        <f>IF(Dashboard!$I$4, ('Lookups and Calculations'!$F$9) / (1 - 'Lookups and Calculations'!$F$10), 'Lookups and Calculations'!$F$9)</f>
        <v>1951878.888340465</v>
      </c>
      <c r="H6028" s="12">
        <f t="shared" si="188"/>
        <v>0</v>
      </c>
      <c r="I6028" s="12">
        <f t="shared" si="189"/>
        <v>0</v>
      </c>
      <c r="J6028" s="13">
        <f>(1 - Dashboard!$I$9) * H6028 * Dashboard!$I$8 * 'Lookups and Calculations'!$F$12</f>
        <v>0</v>
      </c>
      <c r="K6028" s="12">
        <f>(1 - Dashboard!$I$11) * I6028 * Dashboard!$I$10 * 'Lookups and Calculations'!$F$12</f>
        <v>0</v>
      </c>
      <c r="L6028" s="12">
        <f>(H6028 - I6028) * Dashboard!$I$13 * (Dashboard!$D$12 / 365) * 'Lookups and Calculations'!$F$12</f>
        <v>0</v>
      </c>
      <c r="M6028" s="3">
        <f>(G6028*2) * Dashboard!$I$13 * (Dashboard!$D$12 / 365) * 'Lookups and Calculations'!$F$12</f>
        <v>1602.0878730267946</v>
      </c>
      <c r="N6028" s="12">
        <f>H6028 * Dashboard!$I$14 * Dashboard!$I$15 * (Dashboard!$D$12 / 365) * 'Lookups and Calculations'!$F$12</f>
        <v>0</v>
      </c>
    </row>
    <row r="6029" spans="1:14" x14ac:dyDescent="0.35">
      <c r="A6029" s="2">
        <v>6028</v>
      </c>
      <c r="B6029" s="11">
        <v>1.1884834769974201E-2</v>
      </c>
      <c r="C6029" s="11">
        <v>0.29932595477207136</v>
      </c>
      <c r="D6029" s="3">
        <f>B6029*Dashboard!$D$11*Dashboard!$D$10*SQRT(Dashboard!$D$12/365)</f>
        <v>2950.7877722090452</v>
      </c>
      <c r="E6029" s="3">
        <f>IF(Dashboard!$I$3,C6029*Dashboard!$E$11*Dashboard!$E$10*SQRT(Dashboard!$D$12/365),0)</f>
        <v>148634.35366853539</v>
      </c>
      <c r="F6029" s="3">
        <f>D6029+IF(Dashboard!$I$3,E6029,0)</f>
        <v>151585.14144074442</v>
      </c>
      <c r="G6029" s="3">
        <f>IF(Dashboard!$I$4, ('Lookups and Calculations'!$F$9) / (1 - 'Lookups and Calculations'!$F$10), 'Lookups and Calculations'!$F$9)</f>
        <v>1951878.888340465</v>
      </c>
      <c r="H6029" s="12">
        <f t="shared" si="188"/>
        <v>0</v>
      </c>
      <c r="I6029" s="12">
        <f t="shared" si="189"/>
        <v>0</v>
      </c>
      <c r="J6029" s="13">
        <f>(1 - Dashboard!$I$9) * H6029 * Dashboard!$I$8 * 'Lookups and Calculations'!$F$12</f>
        <v>0</v>
      </c>
      <c r="K6029" s="12">
        <f>(1 - Dashboard!$I$11) * I6029 * Dashboard!$I$10 * 'Lookups and Calculations'!$F$12</f>
        <v>0</v>
      </c>
      <c r="L6029" s="12">
        <f>(H6029 - I6029) * Dashboard!$I$13 * (Dashboard!$D$12 / 365) * 'Lookups and Calculations'!$F$12</f>
        <v>0</v>
      </c>
      <c r="M6029" s="3">
        <f>(G6029*2) * Dashboard!$I$13 * (Dashboard!$D$12 / 365) * 'Lookups and Calculations'!$F$12</f>
        <v>1602.0878730267946</v>
      </c>
      <c r="N6029" s="12">
        <f>H6029 * Dashboard!$I$14 * Dashboard!$I$15 * (Dashboard!$D$12 / 365) * 'Lookups and Calculations'!$F$12</f>
        <v>0</v>
      </c>
    </row>
    <row r="6030" spans="1:14" x14ac:dyDescent="0.35">
      <c r="A6030" s="2">
        <v>6029</v>
      </c>
      <c r="B6030" s="11">
        <v>-0.6545053690785837</v>
      </c>
      <c r="C6030" s="11">
        <v>-0.39819664473135985</v>
      </c>
      <c r="D6030" s="3">
        <f>B6030*Dashboard!$D$11*Dashboard!$D$10*SQRT(Dashboard!$D$12/365)</f>
        <v>-162501.74927139061</v>
      </c>
      <c r="E6030" s="3">
        <f>IF(Dashboard!$I$3,C6030*Dashboard!$E$11*Dashboard!$E$10*SQRT(Dashboard!$D$12/365),0)</f>
        <v>-197729.93280082711</v>
      </c>
      <c r="F6030" s="3">
        <f>D6030+IF(Dashboard!$I$3,E6030,0)</f>
        <v>-360231.68207221769</v>
      </c>
      <c r="G6030" s="3">
        <f>IF(Dashboard!$I$4, ('Lookups and Calculations'!$F$9) / (1 - 'Lookups and Calculations'!$F$10), 'Lookups and Calculations'!$F$9)</f>
        <v>1951878.888340465</v>
      </c>
      <c r="H6030" s="12">
        <f t="shared" si="188"/>
        <v>0</v>
      </c>
      <c r="I6030" s="12">
        <f t="shared" si="189"/>
        <v>0</v>
      </c>
      <c r="J6030" s="13">
        <f>(1 - Dashboard!$I$9) * H6030 * Dashboard!$I$8 * 'Lookups and Calculations'!$F$12</f>
        <v>0</v>
      </c>
      <c r="K6030" s="12">
        <f>(1 - Dashboard!$I$11) * I6030 * Dashboard!$I$10 * 'Lookups and Calculations'!$F$12</f>
        <v>0</v>
      </c>
      <c r="L6030" s="12">
        <f>(H6030 - I6030) * Dashboard!$I$13 * (Dashboard!$D$12 / 365) * 'Lookups and Calculations'!$F$12</f>
        <v>0</v>
      </c>
      <c r="M6030" s="3">
        <f>(G6030*2) * Dashboard!$I$13 * (Dashboard!$D$12 / 365) * 'Lookups and Calculations'!$F$12</f>
        <v>1602.0878730267946</v>
      </c>
      <c r="N6030" s="12">
        <f>H6030 * Dashboard!$I$14 * Dashboard!$I$15 * (Dashboard!$D$12 / 365) * 'Lookups and Calculations'!$F$12</f>
        <v>0</v>
      </c>
    </row>
    <row r="6031" spans="1:14" x14ac:dyDescent="0.35">
      <c r="A6031" s="2">
        <v>6030</v>
      </c>
      <c r="B6031" s="11">
        <v>-0.67135748563495867</v>
      </c>
      <c r="C6031" s="11">
        <v>-0.1147332009503987</v>
      </c>
      <c r="D6031" s="3">
        <f>B6031*Dashboard!$D$11*Dashboard!$D$10*SQRT(Dashboard!$D$12/365)</f>
        <v>-166685.82254063143</v>
      </c>
      <c r="E6031" s="3">
        <f>IF(Dashboard!$I$3,C6031*Dashboard!$E$11*Dashboard!$E$10*SQRT(Dashboard!$D$12/365),0)</f>
        <v>-56972.323634849265</v>
      </c>
      <c r="F6031" s="3">
        <f>D6031+IF(Dashboard!$I$3,E6031,0)</f>
        <v>-223658.14617548068</v>
      </c>
      <c r="G6031" s="3">
        <f>IF(Dashboard!$I$4, ('Lookups and Calculations'!$F$9) / (1 - 'Lookups and Calculations'!$F$10), 'Lookups and Calculations'!$F$9)</f>
        <v>1951878.888340465</v>
      </c>
      <c r="H6031" s="12">
        <f t="shared" si="188"/>
        <v>0</v>
      </c>
      <c r="I6031" s="12">
        <f t="shared" si="189"/>
        <v>0</v>
      </c>
      <c r="J6031" s="13">
        <f>(1 - Dashboard!$I$9) * H6031 * Dashboard!$I$8 * 'Lookups and Calculations'!$F$12</f>
        <v>0</v>
      </c>
      <c r="K6031" s="12">
        <f>(1 - Dashboard!$I$11) * I6031 * Dashboard!$I$10 * 'Lookups and Calculations'!$F$12</f>
        <v>0</v>
      </c>
      <c r="L6031" s="12">
        <f>(H6031 - I6031) * Dashboard!$I$13 * (Dashboard!$D$12 / 365) * 'Lookups and Calculations'!$F$12</f>
        <v>0</v>
      </c>
      <c r="M6031" s="3">
        <f>(G6031*2) * Dashboard!$I$13 * (Dashboard!$D$12 / 365) * 'Lookups and Calculations'!$F$12</f>
        <v>1602.0878730267946</v>
      </c>
      <c r="N6031" s="12">
        <f>H6031 * Dashboard!$I$14 * Dashboard!$I$15 * (Dashboard!$D$12 / 365) * 'Lookups and Calculations'!$F$12</f>
        <v>0</v>
      </c>
    </row>
    <row r="6032" spans="1:14" x14ac:dyDescent="0.35">
      <c r="A6032" s="2">
        <v>6031</v>
      </c>
      <c r="B6032" s="11">
        <v>0.73902091135771153</v>
      </c>
      <c r="C6032" s="11">
        <v>2.1252842864918589</v>
      </c>
      <c r="D6032" s="3">
        <f>B6032*Dashboard!$D$11*Dashboard!$D$10*SQRT(Dashboard!$D$12/365)</f>
        <v>183485.4174119792</v>
      </c>
      <c r="E6032" s="3">
        <f>IF(Dashboard!$I$3,C6032*Dashboard!$E$11*Dashboard!$E$10*SQRT(Dashboard!$D$12/365),0)</f>
        <v>1055338.6742728467</v>
      </c>
      <c r="F6032" s="3">
        <f>D6032+IF(Dashboard!$I$3,E6032,0)</f>
        <v>1238824.091684826</v>
      </c>
      <c r="G6032" s="3">
        <f>IF(Dashboard!$I$4, ('Lookups and Calculations'!$F$9) / (1 - 'Lookups and Calculations'!$F$10), 'Lookups and Calculations'!$F$9)</f>
        <v>1951878.888340465</v>
      </c>
      <c r="H6032" s="12">
        <f t="shared" si="188"/>
        <v>0</v>
      </c>
      <c r="I6032" s="12">
        <f t="shared" si="189"/>
        <v>0</v>
      </c>
      <c r="J6032" s="13">
        <f>(1 - Dashboard!$I$9) * H6032 * Dashboard!$I$8 * 'Lookups and Calculations'!$F$12</f>
        <v>0</v>
      </c>
      <c r="K6032" s="12">
        <f>(1 - Dashboard!$I$11) * I6032 * Dashboard!$I$10 * 'Lookups and Calculations'!$F$12</f>
        <v>0</v>
      </c>
      <c r="L6032" s="12">
        <f>(H6032 - I6032) * Dashboard!$I$13 * (Dashboard!$D$12 / 365) * 'Lookups and Calculations'!$F$12</f>
        <v>0</v>
      </c>
      <c r="M6032" s="3">
        <f>(G6032*2) * Dashboard!$I$13 * (Dashboard!$D$12 / 365) * 'Lookups and Calculations'!$F$12</f>
        <v>1602.0878730267946</v>
      </c>
      <c r="N6032" s="12">
        <f>H6032 * Dashboard!$I$14 * Dashboard!$I$15 * (Dashboard!$D$12 / 365) * 'Lookups and Calculations'!$F$12</f>
        <v>0</v>
      </c>
    </row>
    <row r="6033" spans="1:14" x14ac:dyDescent="0.35">
      <c r="A6033" s="2">
        <v>6032</v>
      </c>
      <c r="B6033" s="11">
        <v>-1.6428848219884402</v>
      </c>
      <c r="C6033" s="11">
        <v>-0.9648775032479916</v>
      </c>
      <c r="D6033" s="3">
        <f>B6033*Dashboard!$D$11*Dashboard!$D$10*SQRT(Dashboard!$D$12/365)</f>
        <v>-407898.3458919258</v>
      </c>
      <c r="E6033" s="3">
        <f>IF(Dashboard!$I$3,C6033*Dashboard!$E$11*Dashboard!$E$10*SQRT(Dashboard!$D$12/365),0)</f>
        <v>-479122.98208079301</v>
      </c>
      <c r="F6033" s="3">
        <f>D6033+IF(Dashboard!$I$3,E6033,0)</f>
        <v>-887021.32797271875</v>
      </c>
      <c r="G6033" s="3">
        <f>IF(Dashboard!$I$4, ('Lookups and Calculations'!$F$9) / (1 - 'Lookups and Calculations'!$F$10), 'Lookups and Calculations'!$F$9)</f>
        <v>1951878.888340465</v>
      </c>
      <c r="H6033" s="12">
        <f t="shared" si="188"/>
        <v>0</v>
      </c>
      <c r="I6033" s="12">
        <f t="shared" si="189"/>
        <v>0</v>
      </c>
      <c r="J6033" s="13">
        <f>(1 - Dashboard!$I$9) * H6033 * Dashboard!$I$8 * 'Lookups and Calculations'!$F$12</f>
        <v>0</v>
      </c>
      <c r="K6033" s="12">
        <f>(1 - Dashboard!$I$11) * I6033 * Dashboard!$I$10 * 'Lookups and Calculations'!$F$12</f>
        <v>0</v>
      </c>
      <c r="L6033" s="12">
        <f>(H6033 - I6033) * Dashboard!$I$13 * (Dashboard!$D$12 / 365) * 'Lookups and Calculations'!$F$12</f>
        <v>0</v>
      </c>
      <c r="M6033" s="3">
        <f>(G6033*2) * Dashboard!$I$13 * (Dashboard!$D$12 / 365) * 'Lookups and Calculations'!$F$12</f>
        <v>1602.0878730267946</v>
      </c>
      <c r="N6033" s="12">
        <f>H6033 * Dashboard!$I$14 * Dashboard!$I$15 * (Dashboard!$D$12 / 365) * 'Lookups and Calculations'!$F$12</f>
        <v>0</v>
      </c>
    </row>
    <row r="6034" spans="1:14" x14ac:dyDescent="0.35">
      <c r="A6034" s="2">
        <v>6033</v>
      </c>
      <c r="B6034" s="11">
        <v>0.12399751981747563</v>
      </c>
      <c r="C6034" s="11">
        <v>-1.0771157098683508</v>
      </c>
      <c r="D6034" s="3">
        <f>B6034*Dashboard!$D$11*Dashboard!$D$10*SQRT(Dashboard!$D$12/365)</f>
        <v>30786.323271909496</v>
      </c>
      <c r="E6034" s="3">
        <f>IF(Dashboard!$I$3,C6034*Dashboard!$E$11*Dashboard!$E$10*SQRT(Dashboard!$D$12/365),0)</f>
        <v>-534856.38251590019</v>
      </c>
      <c r="F6034" s="3">
        <f>D6034+IF(Dashboard!$I$3,E6034,0)</f>
        <v>-504070.05924399069</v>
      </c>
      <c r="G6034" s="3">
        <f>IF(Dashboard!$I$4, ('Lookups and Calculations'!$F$9) / (1 - 'Lookups and Calculations'!$F$10), 'Lookups and Calculations'!$F$9)</f>
        <v>1951878.888340465</v>
      </c>
      <c r="H6034" s="12">
        <f t="shared" si="188"/>
        <v>0</v>
      </c>
      <c r="I6034" s="12">
        <f t="shared" si="189"/>
        <v>0</v>
      </c>
      <c r="J6034" s="13">
        <f>(1 - Dashboard!$I$9) * H6034 * Dashboard!$I$8 * 'Lookups and Calculations'!$F$12</f>
        <v>0</v>
      </c>
      <c r="K6034" s="12">
        <f>(1 - Dashboard!$I$11) * I6034 * Dashboard!$I$10 * 'Lookups and Calculations'!$F$12</f>
        <v>0</v>
      </c>
      <c r="L6034" s="12">
        <f>(H6034 - I6034) * Dashboard!$I$13 * (Dashboard!$D$12 / 365) * 'Lookups and Calculations'!$F$12</f>
        <v>0</v>
      </c>
      <c r="M6034" s="3">
        <f>(G6034*2) * Dashboard!$I$13 * (Dashboard!$D$12 / 365) * 'Lookups and Calculations'!$F$12</f>
        <v>1602.0878730267946</v>
      </c>
      <c r="N6034" s="12">
        <f>H6034 * Dashboard!$I$14 * Dashboard!$I$15 * (Dashboard!$D$12 / 365) * 'Lookups and Calculations'!$F$12</f>
        <v>0</v>
      </c>
    </row>
    <row r="6035" spans="1:14" x14ac:dyDescent="0.35">
      <c r="A6035" s="2">
        <v>6034</v>
      </c>
      <c r="B6035" s="11">
        <v>-0.4080126677389469</v>
      </c>
      <c r="C6035" s="11">
        <v>-0.67050291235754134</v>
      </c>
      <c r="D6035" s="3">
        <f>B6035*Dashboard!$D$11*Dashboard!$D$10*SQRT(Dashboard!$D$12/365)</f>
        <v>-101302.10593353414</v>
      </c>
      <c r="E6035" s="3">
        <f>IF(Dashboard!$I$3,C6035*Dashboard!$E$11*Dashboard!$E$10*SQRT(Dashboard!$D$12/365),0)</f>
        <v>-332947.29515528318</v>
      </c>
      <c r="F6035" s="3">
        <f>D6035+IF(Dashboard!$I$3,E6035,0)</f>
        <v>-434249.40108881734</v>
      </c>
      <c r="G6035" s="3">
        <f>IF(Dashboard!$I$4, ('Lookups and Calculations'!$F$9) / (1 - 'Lookups and Calculations'!$F$10), 'Lookups and Calculations'!$F$9)</f>
        <v>1951878.888340465</v>
      </c>
      <c r="H6035" s="12">
        <f t="shared" si="188"/>
        <v>0</v>
      </c>
      <c r="I6035" s="12">
        <f t="shared" si="189"/>
        <v>0</v>
      </c>
      <c r="J6035" s="13">
        <f>(1 - Dashboard!$I$9) * H6035 * Dashboard!$I$8 * 'Lookups and Calculations'!$F$12</f>
        <v>0</v>
      </c>
      <c r="K6035" s="12">
        <f>(1 - Dashboard!$I$11) * I6035 * Dashboard!$I$10 * 'Lookups and Calculations'!$F$12</f>
        <v>0</v>
      </c>
      <c r="L6035" s="12">
        <f>(H6035 - I6035) * Dashboard!$I$13 * (Dashboard!$D$12 / 365) * 'Lookups and Calculations'!$F$12</f>
        <v>0</v>
      </c>
      <c r="M6035" s="3">
        <f>(G6035*2) * Dashboard!$I$13 * (Dashboard!$D$12 / 365) * 'Lookups and Calculations'!$F$12</f>
        <v>1602.0878730267946</v>
      </c>
      <c r="N6035" s="12">
        <f>H6035 * Dashboard!$I$14 * Dashboard!$I$15 * (Dashboard!$D$12 / 365) * 'Lookups and Calculations'!$F$12</f>
        <v>0</v>
      </c>
    </row>
    <row r="6036" spans="1:14" x14ac:dyDescent="0.35">
      <c r="A6036" s="2">
        <v>6035</v>
      </c>
      <c r="B6036" s="11">
        <v>0.44735024081969194</v>
      </c>
      <c r="C6036" s="11">
        <v>1.253231709153183</v>
      </c>
      <c r="D6036" s="3">
        <f>B6036*Dashboard!$D$11*Dashboard!$D$10*SQRT(Dashboard!$D$12/365)</f>
        <v>111068.90807101932</v>
      </c>
      <c r="E6036" s="3">
        <f>IF(Dashboard!$I$3,C6036*Dashboard!$E$11*Dashboard!$E$10*SQRT(Dashboard!$D$12/365),0)</f>
        <v>622309.16536703066</v>
      </c>
      <c r="F6036" s="3">
        <f>D6036+IF(Dashboard!$I$3,E6036,0)</f>
        <v>733378.07343804999</v>
      </c>
      <c r="G6036" s="3">
        <f>IF(Dashboard!$I$4, ('Lookups and Calculations'!$F$9) / (1 - 'Lookups and Calculations'!$F$10), 'Lookups and Calculations'!$F$9)</f>
        <v>1951878.888340465</v>
      </c>
      <c r="H6036" s="12">
        <f t="shared" si="188"/>
        <v>0</v>
      </c>
      <c r="I6036" s="12">
        <f t="shared" si="189"/>
        <v>0</v>
      </c>
      <c r="J6036" s="13">
        <f>(1 - Dashboard!$I$9) * H6036 * Dashboard!$I$8 * 'Lookups and Calculations'!$F$12</f>
        <v>0</v>
      </c>
      <c r="K6036" s="12">
        <f>(1 - Dashboard!$I$11) * I6036 * Dashboard!$I$10 * 'Lookups and Calculations'!$F$12</f>
        <v>0</v>
      </c>
      <c r="L6036" s="12">
        <f>(H6036 - I6036) * Dashboard!$I$13 * (Dashboard!$D$12 / 365) * 'Lookups and Calculations'!$F$12</f>
        <v>0</v>
      </c>
      <c r="M6036" s="3">
        <f>(G6036*2) * Dashboard!$I$13 * (Dashboard!$D$12 / 365) * 'Lookups and Calculations'!$F$12</f>
        <v>1602.0878730267946</v>
      </c>
      <c r="N6036" s="12">
        <f>H6036 * Dashboard!$I$14 * Dashboard!$I$15 * (Dashboard!$D$12 / 365) * 'Lookups and Calculations'!$F$12</f>
        <v>0</v>
      </c>
    </row>
    <row r="6037" spans="1:14" x14ac:dyDescent="0.35">
      <c r="A6037" s="2">
        <v>6036</v>
      </c>
      <c r="B6037" s="11">
        <v>1.7077044940459341</v>
      </c>
      <c r="C6037" s="11">
        <v>-1.9413128276387894</v>
      </c>
      <c r="D6037" s="3">
        <f>B6037*Dashboard!$D$11*Dashboard!$D$10*SQRT(Dashboard!$D$12/365)</f>
        <v>423991.88857954269</v>
      </c>
      <c r="E6037" s="3">
        <f>IF(Dashboard!$I$3,C6037*Dashboard!$E$11*Dashboard!$E$10*SQRT(Dashboard!$D$12/365),0)</f>
        <v>-963985.15666390548</v>
      </c>
      <c r="F6037" s="3">
        <f>D6037+IF(Dashboard!$I$3,E6037,0)</f>
        <v>-539993.26808436285</v>
      </c>
      <c r="G6037" s="3">
        <f>IF(Dashboard!$I$4, ('Lookups and Calculations'!$F$9) / (1 - 'Lookups and Calculations'!$F$10), 'Lookups and Calculations'!$F$9)</f>
        <v>1951878.888340465</v>
      </c>
      <c r="H6037" s="12">
        <f t="shared" si="188"/>
        <v>0</v>
      </c>
      <c r="I6037" s="12">
        <f t="shared" si="189"/>
        <v>0</v>
      </c>
      <c r="J6037" s="13">
        <f>(1 - Dashboard!$I$9) * H6037 * Dashboard!$I$8 * 'Lookups and Calculations'!$F$12</f>
        <v>0</v>
      </c>
      <c r="K6037" s="12">
        <f>(1 - Dashboard!$I$11) * I6037 * Dashboard!$I$10 * 'Lookups and Calculations'!$F$12</f>
        <v>0</v>
      </c>
      <c r="L6037" s="12">
        <f>(H6037 - I6037) * Dashboard!$I$13 * (Dashboard!$D$12 / 365) * 'Lookups and Calculations'!$F$12</f>
        <v>0</v>
      </c>
      <c r="M6037" s="3">
        <f>(G6037*2) * Dashboard!$I$13 * (Dashboard!$D$12 / 365) * 'Lookups and Calculations'!$F$12</f>
        <v>1602.0878730267946</v>
      </c>
      <c r="N6037" s="12">
        <f>H6037 * Dashboard!$I$14 * Dashboard!$I$15 * (Dashboard!$D$12 / 365) * 'Lookups and Calculations'!$F$12</f>
        <v>0</v>
      </c>
    </row>
    <row r="6038" spans="1:14" x14ac:dyDescent="0.35">
      <c r="A6038" s="2">
        <v>6037</v>
      </c>
      <c r="B6038" s="11">
        <v>0.65243483544547787</v>
      </c>
      <c r="C6038" s="11">
        <v>0.6740520316162435</v>
      </c>
      <c r="D6038" s="3">
        <f>B6038*Dashboard!$D$11*Dashboard!$D$10*SQRT(Dashboard!$D$12/365)</f>
        <v>161987.67352319832</v>
      </c>
      <c r="E6038" s="3">
        <f>IF(Dashboard!$I$3,C6038*Dashboard!$E$11*Dashboard!$E$10*SQRT(Dashboard!$D$12/365),0)</f>
        <v>334709.65835399559</v>
      </c>
      <c r="F6038" s="3">
        <f>D6038+IF(Dashboard!$I$3,E6038,0)</f>
        <v>496697.33187719388</v>
      </c>
      <c r="G6038" s="3">
        <f>IF(Dashboard!$I$4, ('Lookups and Calculations'!$F$9) / (1 - 'Lookups and Calculations'!$F$10), 'Lookups and Calculations'!$F$9)</f>
        <v>1951878.888340465</v>
      </c>
      <c r="H6038" s="12">
        <f t="shared" si="188"/>
        <v>0</v>
      </c>
      <c r="I6038" s="12">
        <f t="shared" si="189"/>
        <v>0</v>
      </c>
      <c r="J6038" s="13">
        <f>(1 - Dashboard!$I$9) * H6038 * Dashboard!$I$8 * 'Lookups and Calculations'!$F$12</f>
        <v>0</v>
      </c>
      <c r="K6038" s="12">
        <f>(1 - Dashboard!$I$11) * I6038 * Dashboard!$I$10 * 'Lookups and Calculations'!$F$12</f>
        <v>0</v>
      </c>
      <c r="L6038" s="12">
        <f>(H6038 - I6038) * Dashboard!$I$13 * (Dashboard!$D$12 / 365) * 'Lookups and Calculations'!$F$12</f>
        <v>0</v>
      </c>
      <c r="M6038" s="3">
        <f>(G6038*2) * Dashboard!$I$13 * (Dashboard!$D$12 / 365) * 'Lookups and Calculations'!$F$12</f>
        <v>1602.0878730267946</v>
      </c>
      <c r="N6038" s="12">
        <f>H6038 * Dashboard!$I$14 * Dashboard!$I$15 * (Dashboard!$D$12 / 365) * 'Lookups and Calculations'!$F$12</f>
        <v>0</v>
      </c>
    </row>
    <row r="6039" spans="1:14" x14ac:dyDescent="0.35">
      <c r="A6039" s="2">
        <v>6038</v>
      </c>
      <c r="B6039" s="11">
        <v>-0.13990333377521086</v>
      </c>
      <c r="C6039" s="11">
        <v>0.39216890959903145</v>
      </c>
      <c r="D6039" s="3">
        <f>B6039*Dashboard!$D$11*Dashboard!$D$10*SQRT(Dashboard!$D$12/365)</f>
        <v>-34735.446860240118</v>
      </c>
      <c r="E6039" s="3">
        <f>IF(Dashboard!$I$3,C6039*Dashboard!$E$11*Dashboard!$E$10*SQRT(Dashboard!$D$12/365),0)</f>
        <v>194736.7793465569</v>
      </c>
      <c r="F6039" s="3">
        <f>D6039+IF(Dashboard!$I$3,E6039,0)</f>
        <v>160001.33248631679</v>
      </c>
      <c r="G6039" s="3">
        <f>IF(Dashboard!$I$4, ('Lookups and Calculations'!$F$9) / (1 - 'Lookups and Calculations'!$F$10), 'Lookups and Calculations'!$F$9)</f>
        <v>1951878.888340465</v>
      </c>
      <c r="H6039" s="12">
        <f t="shared" si="188"/>
        <v>0</v>
      </c>
      <c r="I6039" s="12">
        <f t="shared" si="189"/>
        <v>0</v>
      </c>
      <c r="J6039" s="13">
        <f>(1 - Dashboard!$I$9) * H6039 * Dashboard!$I$8 * 'Lookups and Calculations'!$F$12</f>
        <v>0</v>
      </c>
      <c r="K6039" s="12">
        <f>(1 - Dashboard!$I$11) * I6039 * Dashboard!$I$10 * 'Lookups and Calculations'!$F$12</f>
        <v>0</v>
      </c>
      <c r="L6039" s="12">
        <f>(H6039 - I6039) * Dashboard!$I$13 * (Dashboard!$D$12 / 365) * 'Lookups and Calculations'!$F$12</f>
        <v>0</v>
      </c>
      <c r="M6039" s="3">
        <f>(G6039*2) * Dashboard!$I$13 * (Dashboard!$D$12 / 365) * 'Lookups and Calculations'!$F$12</f>
        <v>1602.0878730267946</v>
      </c>
      <c r="N6039" s="12">
        <f>H6039 * Dashboard!$I$14 * Dashboard!$I$15 * (Dashboard!$D$12 / 365) * 'Lookups and Calculations'!$F$12</f>
        <v>0</v>
      </c>
    </row>
    <row r="6040" spans="1:14" x14ac:dyDescent="0.35">
      <c r="A6040" s="2">
        <v>6039</v>
      </c>
      <c r="B6040" s="11">
        <v>0.99641995824427965</v>
      </c>
      <c r="C6040" s="11">
        <v>0.7615280138630709</v>
      </c>
      <c r="D6040" s="3">
        <f>B6040*Dashboard!$D$11*Dashboard!$D$10*SQRT(Dashboard!$D$12/365)</f>
        <v>247392.90748916738</v>
      </c>
      <c r="E6040" s="3">
        <f>IF(Dashboard!$I$3,C6040*Dashboard!$E$11*Dashboard!$E$10*SQRT(Dashboard!$D$12/365),0)</f>
        <v>378147.04116524587</v>
      </c>
      <c r="F6040" s="3">
        <f>D6040+IF(Dashboard!$I$3,E6040,0)</f>
        <v>625539.94865441322</v>
      </c>
      <c r="G6040" s="3">
        <f>IF(Dashboard!$I$4, ('Lookups and Calculations'!$F$9) / (1 - 'Lookups and Calculations'!$F$10), 'Lookups and Calculations'!$F$9)</f>
        <v>1951878.888340465</v>
      </c>
      <c r="H6040" s="12">
        <f t="shared" si="188"/>
        <v>0</v>
      </c>
      <c r="I6040" s="12">
        <f t="shared" si="189"/>
        <v>0</v>
      </c>
      <c r="J6040" s="13">
        <f>(1 - Dashboard!$I$9) * H6040 * Dashboard!$I$8 * 'Lookups and Calculations'!$F$12</f>
        <v>0</v>
      </c>
      <c r="K6040" s="12">
        <f>(1 - Dashboard!$I$11) * I6040 * Dashboard!$I$10 * 'Lookups and Calculations'!$F$12</f>
        <v>0</v>
      </c>
      <c r="L6040" s="12">
        <f>(H6040 - I6040) * Dashboard!$I$13 * (Dashboard!$D$12 / 365) * 'Lookups and Calculations'!$F$12</f>
        <v>0</v>
      </c>
      <c r="M6040" s="3">
        <f>(G6040*2) * Dashboard!$I$13 * (Dashboard!$D$12 / 365) * 'Lookups and Calculations'!$F$12</f>
        <v>1602.0878730267946</v>
      </c>
      <c r="N6040" s="12">
        <f>H6040 * Dashboard!$I$14 * Dashboard!$I$15 * (Dashboard!$D$12 / 365) * 'Lookups and Calculations'!$F$12</f>
        <v>0</v>
      </c>
    </row>
    <row r="6041" spans="1:14" x14ac:dyDescent="0.35">
      <c r="A6041" s="2">
        <v>6040</v>
      </c>
      <c r="B6041" s="11">
        <v>0.39810397292303934</v>
      </c>
      <c r="C6041" s="11">
        <v>-0.25933376275358461</v>
      </c>
      <c r="D6041" s="3">
        <f>B6041*Dashboard!$D$11*Dashboard!$D$10*SQRT(Dashboard!$D$12/365)</f>
        <v>98841.957680131498</v>
      </c>
      <c r="E6041" s="3">
        <f>IF(Dashboard!$I$3,C6041*Dashboard!$E$11*Dashboard!$E$10*SQRT(Dashboard!$D$12/365),0)</f>
        <v>-128775.68950096564</v>
      </c>
      <c r="F6041" s="3">
        <f>D6041+IF(Dashboard!$I$3,E6041,0)</f>
        <v>-29933.731820834146</v>
      </c>
      <c r="G6041" s="3">
        <f>IF(Dashboard!$I$4, ('Lookups and Calculations'!$F$9) / (1 - 'Lookups and Calculations'!$F$10), 'Lookups and Calculations'!$F$9)</f>
        <v>1951878.888340465</v>
      </c>
      <c r="H6041" s="12">
        <f t="shared" si="188"/>
        <v>0</v>
      </c>
      <c r="I6041" s="12">
        <f t="shared" si="189"/>
        <v>0</v>
      </c>
      <c r="J6041" s="13">
        <f>(1 - Dashboard!$I$9) * H6041 * Dashboard!$I$8 * 'Lookups and Calculations'!$F$12</f>
        <v>0</v>
      </c>
      <c r="K6041" s="12">
        <f>(1 - Dashboard!$I$11) * I6041 * Dashboard!$I$10 * 'Lookups and Calculations'!$F$12</f>
        <v>0</v>
      </c>
      <c r="L6041" s="12">
        <f>(H6041 - I6041) * Dashboard!$I$13 * (Dashboard!$D$12 / 365) * 'Lookups and Calculations'!$F$12</f>
        <v>0</v>
      </c>
      <c r="M6041" s="3">
        <f>(G6041*2) * Dashboard!$I$13 * (Dashboard!$D$12 / 365) * 'Lookups and Calculations'!$F$12</f>
        <v>1602.0878730267946</v>
      </c>
      <c r="N6041" s="12">
        <f>H6041 * Dashboard!$I$14 * Dashboard!$I$15 * (Dashboard!$D$12 / 365) * 'Lookups and Calculations'!$F$12</f>
        <v>0</v>
      </c>
    </row>
    <row r="6042" spans="1:14" x14ac:dyDescent="0.35">
      <c r="A6042" s="2">
        <v>6041</v>
      </c>
      <c r="B6042" s="11">
        <v>0.60180522633796629</v>
      </c>
      <c r="C6042" s="11">
        <v>-2.5621088179174785</v>
      </c>
      <c r="D6042" s="3">
        <f>B6042*Dashboard!$D$11*Dashboard!$D$10*SQRT(Dashboard!$D$12/365)</f>
        <v>149417.26473269452</v>
      </c>
      <c r="E6042" s="3">
        <f>IF(Dashboard!$I$3,C6042*Dashboard!$E$11*Dashboard!$E$10*SQRT(Dashboard!$D$12/365),0)</f>
        <v>-1272249.8069691344</v>
      </c>
      <c r="F6042" s="3">
        <f>D6042+IF(Dashboard!$I$3,E6042,0)</f>
        <v>-1122832.5422364399</v>
      </c>
      <c r="G6042" s="3">
        <f>IF(Dashboard!$I$4, ('Lookups and Calculations'!$F$9) / (1 - 'Lookups and Calculations'!$F$10), 'Lookups and Calculations'!$F$9)</f>
        <v>1951878.888340465</v>
      </c>
      <c r="H6042" s="12">
        <f t="shared" si="188"/>
        <v>0</v>
      </c>
      <c r="I6042" s="12">
        <f t="shared" si="189"/>
        <v>0</v>
      </c>
      <c r="J6042" s="13">
        <f>(1 - Dashboard!$I$9) * H6042 * Dashboard!$I$8 * 'Lookups and Calculations'!$F$12</f>
        <v>0</v>
      </c>
      <c r="K6042" s="12">
        <f>(1 - Dashboard!$I$11) * I6042 * Dashboard!$I$10 * 'Lookups and Calculations'!$F$12</f>
        <v>0</v>
      </c>
      <c r="L6042" s="12">
        <f>(H6042 - I6042) * Dashboard!$I$13 * (Dashboard!$D$12 / 365) * 'Lookups and Calculations'!$F$12</f>
        <v>0</v>
      </c>
      <c r="M6042" s="3">
        <f>(G6042*2) * Dashboard!$I$13 * (Dashboard!$D$12 / 365) * 'Lookups and Calculations'!$F$12</f>
        <v>1602.0878730267946</v>
      </c>
      <c r="N6042" s="12">
        <f>H6042 * Dashboard!$I$14 * Dashboard!$I$15 * (Dashboard!$D$12 / 365) * 'Lookups and Calculations'!$F$12</f>
        <v>0</v>
      </c>
    </row>
    <row r="6043" spans="1:14" x14ac:dyDescent="0.35">
      <c r="A6043" s="2">
        <v>6042</v>
      </c>
      <c r="B6043" s="11">
        <v>0.15514324752189831</v>
      </c>
      <c r="C6043" s="11">
        <v>-1.0330165264929538</v>
      </c>
      <c r="D6043" s="3">
        <f>B6043*Dashboard!$D$11*Dashboard!$D$10*SQRT(Dashboard!$D$12/365)</f>
        <v>38519.239567805336</v>
      </c>
      <c r="E6043" s="3">
        <f>IF(Dashboard!$I$3,C6043*Dashboard!$E$11*Dashboard!$E$10*SQRT(Dashboard!$D$12/365),0)</f>
        <v>-512958.3362094796</v>
      </c>
      <c r="F6043" s="3">
        <f>D6043+IF(Dashboard!$I$3,E6043,0)</f>
        <v>-474439.09664167429</v>
      </c>
      <c r="G6043" s="3">
        <f>IF(Dashboard!$I$4, ('Lookups and Calculations'!$F$9) / (1 - 'Lookups and Calculations'!$F$10), 'Lookups and Calculations'!$F$9)</f>
        <v>1951878.888340465</v>
      </c>
      <c r="H6043" s="12">
        <f t="shared" si="188"/>
        <v>0</v>
      </c>
      <c r="I6043" s="12">
        <f t="shared" si="189"/>
        <v>0</v>
      </c>
      <c r="J6043" s="13">
        <f>(1 - Dashboard!$I$9) * H6043 * Dashboard!$I$8 * 'Lookups and Calculations'!$F$12</f>
        <v>0</v>
      </c>
      <c r="K6043" s="12">
        <f>(1 - Dashboard!$I$11) * I6043 * Dashboard!$I$10 * 'Lookups and Calculations'!$F$12</f>
        <v>0</v>
      </c>
      <c r="L6043" s="12">
        <f>(H6043 - I6043) * Dashboard!$I$13 * (Dashboard!$D$12 / 365) * 'Lookups and Calculations'!$F$12</f>
        <v>0</v>
      </c>
      <c r="M6043" s="3">
        <f>(G6043*2) * Dashboard!$I$13 * (Dashboard!$D$12 / 365) * 'Lookups and Calculations'!$F$12</f>
        <v>1602.0878730267946</v>
      </c>
      <c r="N6043" s="12">
        <f>H6043 * Dashboard!$I$14 * Dashboard!$I$15 * (Dashboard!$D$12 / 365) * 'Lookups and Calculations'!$F$12</f>
        <v>0</v>
      </c>
    </row>
    <row r="6044" spans="1:14" x14ac:dyDescent="0.35">
      <c r="A6044" s="2">
        <v>6043</v>
      </c>
      <c r="B6044" s="11">
        <v>-0.53770723248552854</v>
      </c>
      <c r="C6044" s="11">
        <v>-1.5303097160022816</v>
      </c>
      <c r="D6044" s="3">
        <f>B6044*Dashboard!$D$11*Dashboard!$D$10*SQRT(Dashboard!$D$12/365)</f>
        <v>-133502.90158473176</v>
      </c>
      <c r="E6044" s="3">
        <f>IF(Dashboard!$I$3,C6044*Dashboard!$E$11*Dashboard!$E$10*SQRT(Dashboard!$D$12/365),0)</f>
        <v>-759895.99940934347</v>
      </c>
      <c r="F6044" s="3">
        <f>D6044+IF(Dashboard!$I$3,E6044,0)</f>
        <v>-893398.90099407523</v>
      </c>
      <c r="G6044" s="3">
        <f>IF(Dashboard!$I$4, ('Lookups and Calculations'!$F$9) / (1 - 'Lookups and Calculations'!$F$10), 'Lookups and Calculations'!$F$9)</f>
        <v>1951878.888340465</v>
      </c>
      <c r="H6044" s="12">
        <f t="shared" si="188"/>
        <v>0</v>
      </c>
      <c r="I6044" s="12">
        <f t="shared" si="189"/>
        <v>0</v>
      </c>
      <c r="J6044" s="13">
        <f>(1 - Dashboard!$I$9) * H6044 * Dashboard!$I$8 * 'Lookups and Calculations'!$F$12</f>
        <v>0</v>
      </c>
      <c r="K6044" s="12">
        <f>(1 - Dashboard!$I$11) * I6044 * Dashboard!$I$10 * 'Lookups and Calculations'!$F$12</f>
        <v>0</v>
      </c>
      <c r="L6044" s="12">
        <f>(H6044 - I6044) * Dashboard!$I$13 * (Dashboard!$D$12 / 365) * 'Lookups and Calculations'!$F$12</f>
        <v>0</v>
      </c>
      <c r="M6044" s="3">
        <f>(G6044*2) * Dashboard!$I$13 * (Dashboard!$D$12 / 365) * 'Lookups and Calculations'!$F$12</f>
        <v>1602.0878730267946</v>
      </c>
      <c r="N6044" s="12">
        <f>H6044 * Dashboard!$I$14 * Dashboard!$I$15 * (Dashboard!$D$12 / 365) * 'Lookups and Calculations'!$F$12</f>
        <v>0</v>
      </c>
    </row>
    <row r="6045" spans="1:14" x14ac:dyDescent="0.35">
      <c r="A6045" s="2">
        <v>6044</v>
      </c>
      <c r="B6045" s="11">
        <v>-0.40248448527955361</v>
      </c>
      <c r="C6045" s="11">
        <v>-0.88241043734576752</v>
      </c>
      <c r="D6045" s="3">
        <f>B6045*Dashboard!$D$11*Dashboard!$D$10*SQRT(Dashboard!$D$12/365)</f>
        <v>-99929.559026535484</v>
      </c>
      <c r="E6045" s="3">
        <f>IF(Dashboard!$I$3,C6045*Dashboard!$E$11*Dashboard!$E$10*SQRT(Dashboard!$D$12/365),0)</f>
        <v>-438172.84446692886</v>
      </c>
      <c r="F6045" s="3">
        <f>D6045+IF(Dashboard!$I$3,E6045,0)</f>
        <v>-538102.40349346434</v>
      </c>
      <c r="G6045" s="3">
        <f>IF(Dashboard!$I$4, ('Lookups and Calculations'!$F$9) / (1 - 'Lookups and Calculations'!$F$10), 'Lookups and Calculations'!$F$9)</f>
        <v>1951878.888340465</v>
      </c>
      <c r="H6045" s="12">
        <f t="shared" si="188"/>
        <v>0</v>
      </c>
      <c r="I6045" s="12">
        <f t="shared" si="189"/>
        <v>0</v>
      </c>
      <c r="J6045" s="13">
        <f>(1 - Dashboard!$I$9) * H6045 * Dashboard!$I$8 * 'Lookups and Calculations'!$F$12</f>
        <v>0</v>
      </c>
      <c r="K6045" s="12">
        <f>(1 - Dashboard!$I$11) * I6045 * Dashboard!$I$10 * 'Lookups and Calculations'!$F$12</f>
        <v>0</v>
      </c>
      <c r="L6045" s="12">
        <f>(H6045 - I6045) * Dashboard!$I$13 * (Dashboard!$D$12 / 365) * 'Lookups and Calculations'!$F$12</f>
        <v>0</v>
      </c>
      <c r="M6045" s="3">
        <f>(G6045*2) * Dashboard!$I$13 * (Dashboard!$D$12 / 365) * 'Lookups and Calculations'!$F$12</f>
        <v>1602.0878730267946</v>
      </c>
      <c r="N6045" s="12">
        <f>H6045 * Dashboard!$I$14 * Dashboard!$I$15 * (Dashboard!$D$12 / 365) * 'Lookups and Calculations'!$F$12</f>
        <v>0</v>
      </c>
    </row>
    <row r="6046" spans="1:14" x14ac:dyDescent="0.35">
      <c r="A6046" s="2">
        <v>6045</v>
      </c>
      <c r="B6046" s="11">
        <v>-0.58476791623159063</v>
      </c>
      <c r="C6046" s="11">
        <v>-1.4955768634710751</v>
      </c>
      <c r="D6046" s="3">
        <f>B6046*Dashboard!$D$11*Dashboard!$D$10*SQRT(Dashboard!$D$12/365)</f>
        <v>-145187.21128170018</v>
      </c>
      <c r="E6046" s="3">
        <f>IF(Dashboard!$I$3,C6046*Dashboard!$E$11*Dashboard!$E$10*SQRT(Dashboard!$D$12/365),0)</f>
        <v>-742648.93143967283</v>
      </c>
      <c r="F6046" s="3">
        <f>D6046+IF(Dashboard!$I$3,E6046,0)</f>
        <v>-887836.14272137301</v>
      </c>
      <c r="G6046" s="3">
        <f>IF(Dashboard!$I$4, ('Lookups and Calculations'!$F$9) / (1 - 'Lookups and Calculations'!$F$10), 'Lookups and Calculations'!$F$9)</f>
        <v>1951878.888340465</v>
      </c>
      <c r="H6046" s="12">
        <f t="shared" si="188"/>
        <v>0</v>
      </c>
      <c r="I6046" s="12">
        <f t="shared" si="189"/>
        <v>0</v>
      </c>
      <c r="J6046" s="13">
        <f>(1 - Dashboard!$I$9) * H6046 * Dashboard!$I$8 * 'Lookups and Calculations'!$F$12</f>
        <v>0</v>
      </c>
      <c r="K6046" s="12">
        <f>(1 - Dashboard!$I$11) * I6046 * Dashboard!$I$10 * 'Lookups and Calculations'!$F$12</f>
        <v>0</v>
      </c>
      <c r="L6046" s="12">
        <f>(H6046 - I6046) * Dashboard!$I$13 * (Dashboard!$D$12 / 365) * 'Lookups and Calculations'!$F$12</f>
        <v>0</v>
      </c>
      <c r="M6046" s="3">
        <f>(G6046*2) * Dashboard!$I$13 * (Dashboard!$D$12 / 365) * 'Lookups and Calculations'!$F$12</f>
        <v>1602.0878730267946</v>
      </c>
      <c r="N6046" s="12">
        <f>H6046 * Dashboard!$I$14 * Dashboard!$I$15 * (Dashboard!$D$12 / 365) * 'Lookups and Calculations'!$F$12</f>
        <v>0</v>
      </c>
    </row>
    <row r="6047" spans="1:14" x14ac:dyDescent="0.35">
      <c r="A6047" s="2">
        <v>6046</v>
      </c>
      <c r="B6047" s="11">
        <v>0.55786425843564036</v>
      </c>
      <c r="C6047" s="11">
        <v>-0.87104872252351506</v>
      </c>
      <c r="D6047" s="3">
        <f>B6047*Dashboard!$D$11*Dashboard!$D$10*SQRT(Dashboard!$D$12/365)</f>
        <v>138507.52359663876</v>
      </c>
      <c r="E6047" s="3">
        <f>IF(Dashboard!$I$3,C6047*Dashboard!$E$11*Dashboard!$E$10*SQRT(Dashboard!$D$12/365),0)</f>
        <v>-432531.03121201869</v>
      </c>
      <c r="F6047" s="3">
        <f>D6047+IF(Dashboard!$I$3,E6047,0)</f>
        <v>-294023.50761537993</v>
      </c>
      <c r="G6047" s="3">
        <f>IF(Dashboard!$I$4, ('Lookups and Calculations'!$F$9) / (1 - 'Lookups and Calculations'!$F$10), 'Lookups and Calculations'!$F$9)</f>
        <v>1951878.888340465</v>
      </c>
      <c r="H6047" s="12">
        <f t="shared" si="188"/>
        <v>0</v>
      </c>
      <c r="I6047" s="12">
        <f t="shared" si="189"/>
        <v>0</v>
      </c>
      <c r="J6047" s="13">
        <f>(1 - Dashboard!$I$9) * H6047 * Dashboard!$I$8 * 'Lookups and Calculations'!$F$12</f>
        <v>0</v>
      </c>
      <c r="K6047" s="12">
        <f>(1 - Dashboard!$I$11) * I6047 * Dashboard!$I$10 * 'Lookups and Calculations'!$F$12</f>
        <v>0</v>
      </c>
      <c r="L6047" s="12">
        <f>(H6047 - I6047) * Dashboard!$I$13 * (Dashboard!$D$12 / 365) * 'Lookups and Calculations'!$F$12</f>
        <v>0</v>
      </c>
      <c r="M6047" s="3">
        <f>(G6047*2) * Dashboard!$I$13 * (Dashboard!$D$12 / 365) * 'Lookups and Calculations'!$F$12</f>
        <v>1602.0878730267946</v>
      </c>
      <c r="N6047" s="12">
        <f>H6047 * Dashboard!$I$14 * Dashboard!$I$15 * (Dashboard!$D$12 / 365) * 'Lookups and Calculations'!$F$12</f>
        <v>0</v>
      </c>
    </row>
    <row r="6048" spans="1:14" x14ac:dyDescent="0.35">
      <c r="A6048" s="2">
        <v>6047</v>
      </c>
      <c r="B6048" s="11">
        <v>-0.84153356348124042</v>
      </c>
      <c r="C6048" s="11">
        <v>0.72433219145938044</v>
      </c>
      <c r="D6048" s="3">
        <f>B6048*Dashboard!$D$11*Dashboard!$D$10*SQRT(Dashboard!$D$12/365)</f>
        <v>-208937.43977808274</v>
      </c>
      <c r="E6048" s="3">
        <f>IF(Dashboard!$I$3,C6048*Dashboard!$E$11*Dashboard!$E$10*SQRT(Dashboard!$D$12/365),0)</f>
        <v>359676.9521736246</v>
      </c>
      <c r="F6048" s="3">
        <f>D6048+IF(Dashboard!$I$3,E6048,0)</f>
        <v>150739.51239554185</v>
      </c>
      <c r="G6048" s="3">
        <f>IF(Dashboard!$I$4, ('Lookups and Calculations'!$F$9) / (1 - 'Lookups and Calculations'!$F$10), 'Lookups and Calculations'!$F$9)</f>
        <v>1951878.888340465</v>
      </c>
      <c r="H6048" s="12">
        <f t="shared" si="188"/>
        <v>0</v>
      </c>
      <c r="I6048" s="12">
        <f t="shared" si="189"/>
        <v>0</v>
      </c>
      <c r="J6048" s="13">
        <f>(1 - Dashboard!$I$9) * H6048 * Dashboard!$I$8 * 'Lookups and Calculations'!$F$12</f>
        <v>0</v>
      </c>
      <c r="K6048" s="12">
        <f>(1 - Dashboard!$I$11) * I6048 * Dashboard!$I$10 * 'Lookups and Calculations'!$F$12</f>
        <v>0</v>
      </c>
      <c r="L6048" s="12">
        <f>(H6048 - I6048) * Dashboard!$I$13 * (Dashboard!$D$12 / 365) * 'Lookups and Calculations'!$F$12</f>
        <v>0</v>
      </c>
      <c r="M6048" s="3">
        <f>(G6048*2) * Dashboard!$I$13 * (Dashboard!$D$12 / 365) * 'Lookups and Calculations'!$F$12</f>
        <v>1602.0878730267946</v>
      </c>
      <c r="N6048" s="12">
        <f>H6048 * Dashboard!$I$14 * Dashboard!$I$15 * (Dashboard!$D$12 / 365) * 'Lookups and Calculations'!$F$12</f>
        <v>0</v>
      </c>
    </row>
    <row r="6049" spans="1:14" x14ac:dyDescent="0.35">
      <c r="A6049" s="2">
        <v>6048</v>
      </c>
      <c r="B6049" s="11">
        <v>-3.4209896405427834E-2</v>
      </c>
      <c r="C6049" s="11">
        <v>2.3161302508108394E-2</v>
      </c>
      <c r="D6049" s="3">
        <f>B6049*Dashboard!$D$11*Dashboard!$D$10*SQRT(Dashboard!$D$12/365)</f>
        <v>-8493.6935140827154</v>
      </c>
      <c r="E6049" s="3">
        <f>IF(Dashboard!$I$3,C6049*Dashboard!$E$11*Dashboard!$E$10*SQRT(Dashboard!$D$12/365),0)</f>
        <v>11501.05820604678</v>
      </c>
      <c r="F6049" s="3">
        <f>D6049+IF(Dashboard!$I$3,E6049,0)</f>
        <v>3007.3646919640651</v>
      </c>
      <c r="G6049" s="3">
        <f>IF(Dashboard!$I$4, ('Lookups and Calculations'!$F$9) / (1 - 'Lookups and Calculations'!$F$10), 'Lookups and Calculations'!$F$9)</f>
        <v>1951878.888340465</v>
      </c>
      <c r="H6049" s="12">
        <f t="shared" si="188"/>
        <v>0</v>
      </c>
      <c r="I6049" s="12">
        <f t="shared" si="189"/>
        <v>0</v>
      </c>
      <c r="J6049" s="13">
        <f>(1 - Dashboard!$I$9) * H6049 * Dashboard!$I$8 * 'Lookups and Calculations'!$F$12</f>
        <v>0</v>
      </c>
      <c r="K6049" s="12">
        <f>(1 - Dashboard!$I$11) * I6049 * Dashboard!$I$10 * 'Lookups and Calculations'!$F$12</f>
        <v>0</v>
      </c>
      <c r="L6049" s="12">
        <f>(H6049 - I6049) * Dashboard!$I$13 * (Dashboard!$D$12 / 365) * 'Lookups and Calculations'!$F$12</f>
        <v>0</v>
      </c>
      <c r="M6049" s="3">
        <f>(G6049*2) * Dashboard!$I$13 * (Dashboard!$D$12 / 365) * 'Lookups and Calculations'!$F$12</f>
        <v>1602.0878730267946</v>
      </c>
      <c r="N6049" s="12">
        <f>H6049 * Dashboard!$I$14 * Dashboard!$I$15 * (Dashboard!$D$12 / 365) * 'Lookups and Calculations'!$F$12</f>
        <v>0</v>
      </c>
    </row>
    <row r="6050" spans="1:14" x14ac:dyDescent="0.35">
      <c r="A6050" s="2">
        <v>6049</v>
      </c>
      <c r="B6050" s="11">
        <v>0.18238874544302014</v>
      </c>
      <c r="C6050" s="11">
        <v>1.4407372806729586</v>
      </c>
      <c r="D6050" s="3">
        <f>B6050*Dashboard!$D$11*Dashboard!$D$10*SQRT(Dashboard!$D$12/365)</f>
        <v>45283.799923032529</v>
      </c>
      <c r="E6050" s="3">
        <f>IF(Dashboard!$I$3,C6050*Dashboard!$E$11*Dashboard!$E$10*SQRT(Dashboard!$D$12/365),0)</f>
        <v>715417.59444834187</v>
      </c>
      <c r="F6050" s="3">
        <f>D6050+IF(Dashboard!$I$3,E6050,0)</f>
        <v>760701.39437137439</v>
      </c>
      <c r="G6050" s="3">
        <f>IF(Dashboard!$I$4, ('Lookups and Calculations'!$F$9) / (1 - 'Lookups and Calculations'!$F$10), 'Lookups and Calculations'!$F$9)</f>
        <v>1951878.888340465</v>
      </c>
      <c r="H6050" s="12">
        <f t="shared" si="188"/>
        <v>0</v>
      </c>
      <c r="I6050" s="12">
        <f t="shared" si="189"/>
        <v>0</v>
      </c>
      <c r="J6050" s="13">
        <f>(1 - Dashboard!$I$9) * H6050 * Dashboard!$I$8 * 'Lookups and Calculations'!$F$12</f>
        <v>0</v>
      </c>
      <c r="K6050" s="12">
        <f>(1 - Dashboard!$I$11) * I6050 * Dashboard!$I$10 * 'Lookups and Calculations'!$F$12</f>
        <v>0</v>
      </c>
      <c r="L6050" s="12">
        <f>(H6050 - I6050) * Dashboard!$I$13 * (Dashboard!$D$12 / 365) * 'Lookups and Calculations'!$F$12</f>
        <v>0</v>
      </c>
      <c r="M6050" s="3">
        <f>(G6050*2) * Dashboard!$I$13 * (Dashboard!$D$12 / 365) * 'Lookups and Calculations'!$F$12</f>
        <v>1602.0878730267946</v>
      </c>
      <c r="N6050" s="12">
        <f>H6050 * Dashboard!$I$14 * Dashboard!$I$15 * (Dashboard!$D$12 / 365) * 'Lookups and Calculations'!$F$12</f>
        <v>0</v>
      </c>
    </row>
    <row r="6051" spans="1:14" x14ac:dyDescent="0.35">
      <c r="A6051" s="2">
        <v>6050</v>
      </c>
      <c r="B6051" s="11">
        <v>-0.18219065508718399</v>
      </c>
      <c r="C6051" s="11">
        <v>0.45280703899673042</v>
      </c>
      <c r="D6051" s="3">
        <f>B6051*Dashboard!$D$11*Dashboard!$D$10*SQRT(Dashboard!$D$12/365)</f>
        <v>-45234.617699542927</v>
      </c>
      <c r="E6051" s="3">
        <f>IF(Dashboard!$I$3,C6051*Dashboard!$E$11*Dashboard!$E$10*SQRT(Dashboard!$D$12/365),0)</f>
        <v>224847.46312457771</v>
      </c>
      <c r="F6051" s="3">
        <f>D6051+IF(Dashboard!$I$3,E6051,0)</f>
        <v>179612.84542503479</v>
      </c>
      <c r="G6051" s="3">
        <f>IF(Dashboard!$I$4, ('Lookups and Calculations'!$F$9) / (1 - 'Lookups and Calculations'!$F$10), 'Lookups and Calculations'!$F$9)</f>
        <v>1951878.888340465</v>
      </c>
      <c r="H6051" s="12">
        <f t="shared" si="188"/>
        <v>0</v>
      </c>
      <c r="I6051" s="12">
        <f t="shared" si="189"/>
        <v>0</v>
      </c>
      <c r="J6051" s="13">
        <f>(1 - Dashboard!$I$9) * H6051 * Dashboard!$I$8 * 'Lookups and Calculations'!$F$12</f>
        <v>0</v>
      </c>
      <c r="K6051" s="12">
        <f>(1 - Dashboard!$I$11) * I6051 * Dashboard!$I$10 * 'Lookups and Calculations'!$F$12</f>
        <v>0</v>
      </c>
      <c r="L6051" s="12">
        <f>(H6051 - I6051) * Dashboard!$I$13 * (Dashboard!$D$12 / 365) * 'Lookups and Calculations'!$F$12</f>
        <v>0</v>
      </c>
      <c r="M6051" s="3">
        <f>(G6051*2) * Dashboard!$I$13 * (Dashboard!$D$12 / 365) * 'Lookups and Calculations'!$F$12</f>
        <v>1602.0878730267946</v>
      </c>
      <c r="N6051" s="12">
        <f>H6051 * Dashboard!$I$14 * Dashboard!$I$15 * (Dashboard!$D$12 / 365) * 'Lookups and Calculations'!$F$12</f>
        <v>0</v>
      </c>
    </row>
    <row r="6052" spans="1:14" x14ac:dyDescent="0.35">
      <c r="A6052" s="2">
        <v>6051</v>
      </c>
      <c r="B6052" s="11">
        <v>-0.36486941220000785</v>
      </c>
      <c r="C6052" s="11">
        <v>1.9592510025183696</v>
      </c>
      <c r="D6052" s="3">
        <f>B6052*Dashboard!$D$11*Dashboard!$D$10*SQRT(Dashboard!$D$12/365)</f>
        <v>-90590.422232283338</v>
      </c>
      <c r="E6052" s="3">
        <f>IF(Dashboard!$I$3,C6052*Dashboard!$E$11*Dashboard!$E$10*SQRT(Dashboard!$D$12/365),0)</f>
        <v>972892.60016057722</v>
      </c>
      <c r="F6052" s="3">
        <f>D6052+IF(Dashboard!$I$3,E6052,0)</f>
        <v>882302.17792829382</v>
      </c>
      <c r="G6052" s="3">
        <f>IF(Dashboard!$I$4, ('Lookups and Calculations'!$F$9) / (1 - 'Lookups and Calculations'!$F$10), 'Lookups and Calculations'!$F$9)</f>
        <v>1951878.888340465</v>
      </c>
      <c r="H6052" s="12">
        <f t="shared" si="188"/>
        <v>0</v>
      </c>
      <c r="I6052" s="12">
        <f t="shared" si="189"/>
        <v>0</v>
      </c>
      <c r="J6052" s="13">
        <f>(1 - Dashboard!$I$9) * H6052 * Dashboard!$I$8 * 'Lookups and Calculations'!$F$12</f>
        <v>0</v>
      </c>
      <c r="K6052" s="12">
        <f>(1 - Dashboard!$I$11) * I6052 * Dashboard!$I$10 * 'Lookups and Calculations'!$F$12</f>
        <v>0</v>
      </c>
      <c r="L6052" s="12">
        <f>(H6052 - I6052) * Dashboard!$I$13 * (Dashboard!$D$12 / 365) * 'Lookups and Calculations'!$F$12</f>
        <v>0</v>
      </c>
      <c r="M6052" s="3">
        <f>(G6052*2) * Dashboard!$I$13 * (Dashboard!$D$12 / 365) * 'Lookups and Calculations'!$F$12</f>
        <v>1602.0878730267946</v>
      </c>
      <c r="N6052" s="12">
        <f>H6052 * Dashboard!$I$14 * Dashboard!$I$15 * (Dashboard!$D$12 / 365) * 'Lookups and Calculations'!$F$12</f>
        <v>0</v>
      </c>
    </row>
    <row r="6053" spans="1:14" x14ac:dyDescent="0.35">
      <c r="A6053" s="2">
        <v>6052</v>
      </c>
      <c r="B6053" s="11">
        <v>-0.49075310851167048</v>
      </c>
      <c r="C6053" s="11">
        <v>-0.94604664800152605</v>
      </c>
      <c r="D6053" s="3">
        <f>B6053*Dashboard!$D$11*Dashboard!$D$10*SQRT(Dashboard!$D$12/365)</f>
        <v>-121845.0487362526</v>
      </c>
      <c r="E6053" s="3">
        <f>IF(Dashboard!$I$3,C6053*Dashboard!$E$11*Dashboard!$E$10*SQRT(Dashboard!$D$12/365),0)</f>
        <v>-469772.2660671568</v>
      </c>
      <c r="F6053" s="3">
        <f>D6053+IF(Dashboard!$I$3,E6053,0)</f>
        <v>-591617.31480340939</v>
      </c>
      <c r="G6053" s="3">
        <f>IF(Dashboard!$I$4, ('Lookups and Calculations'!$F$9) / (1 - 'Lookups and Calculations'!$F$10), 'Lookups and Calculations'!$F$9)</f>
        <v>1951878.888340465</v>
      </c>
      <c r="H6053" s="12">
        <f t="shared" si="188"/>
        <v>0</v>
      </c>
      <c r="I6053" s="12">
        <f t="shared" si="189"/>
        <v>0</v>
      </c>
      <c r="J6053" s="13">
        <f>(1 - Dashboard!$I$9) * H6053 * Dashboard!$I$8 * 'Lookups and Calculations'!$F$12</f>
        <v>0</v>
      </c>
      <c r="K6053" s="12">
        <f>(1 - Dashboard!$I$11) * I6053 * Dashboard!$I$10 * 'Lookups and Calculations'!$F$12</f>
        <v>0</v>
      </c>
      <c r="L6053" s="12">
        <f>(H6053 - I6053) * Dashboard!$I$13 * (Dashboard!$D$12 / 365) * 'Lookups and Calculations'!$F$12</f>
        <v>0</v>
      </c>
      <c r="M6053" s="3">
        <f>(G6053*2) * Dashboard!$I$13 * (Dashboard!$D$12 / 365) * 'Lookups and Calculations'!$F$12</f>
        <v>1602.0878730267946</v>
      </c>
      <c r="N6053" s="12">
        <f>H6053 * Dashboard!$I$14 * Dashboard!$I$15 * (Dashboard!$D$12 / 365) * 'Lookups and Calculations'!$F$12</f>
        <v>0</v>
      </c>
    </row>
    <row r="6054" spans="1:14" x14ac:dyDescent="0.35">
      <c r="A6054" s="2">
        <v>6053</v>
      </c>
      <c r="B6054" s="11">
        <v>0.4300245315561298</v>
      </c>
      <c r="C6054" s="11">
        <v>1.2561111080665175</v>
      </c>
      <c r="D6054" s="3">
        <f>B6054*Dashboard!$D$11*Dashboard!$D$10*SQRT(Dashboard!$D$12/365)</f>
        <v>106767.25036779836</v>
      </c>
      <c r="E6054" s="3">
        <f>IF(Dashboard!$I$3,C6054*Dashboard!$E$11*Dashboard!$E$10*SQRT(Dashboard!$D$12/365),0)</f>
        <v>623738.9698648171</v>
      </c>
      <c r="F6054" s="3">
        <f>D6054+IF(Dashboard!$I$3,E6054,0)</f>
        <v>730506.22023261548</v>
      </c>
      <c r="G6054" s="3">
        <f>IF(Dashboard!$I$4, ('Lookups and Calculations'!$F$9) / (1 - 'Lookups and Calculations'!$F$10), 'Lookups and Calculations'!$F$9)</f>
        <v>1951878.888340465</v>
      </c>
      <c r="H6054" s="12">
        <f t="shared" si="188"/>
        <v>0</v>
      </c>
      <c r="I6054" s="12">
        <f t="shared" si="189"/>
        <v>0</v>
      </c>
      <c r="J6054" s="13">
        <f>(1 - Dashboard!$I$9) * H6054 * Dashboard!$I$8 * 'Lookups and Calculations'!$F$12</f>
        <v>0</v>
      </c>
      <c r="K6054" s="12">
        <f>(1 - Dashboard!$I$11) * I6054 * Dashboard!$I$10 * 'Lookups and Calculations'!$F$12</f>
        <v>0</v>
      </c>
      <c r="L6054" s="12">
        <f>(H6054 - I6054) * Dashboard!$I$13 * (Dashboard!$D$12 / 365) * 'Lookups and Calculations'!$F$12</f>
        <v>0</v>
      </c>
      <c r="M6054" s="3">
        <f>(G6054*2) * Dashboard!$I$13 * (Dashboard!$D$12 / 365) * 'Lookups and Calculations'!$F$12</f>
        <v>1602.0878730267946</v>
      </c>
      <c r="N6054" s="12">
        <f>H6054 * Dashboard!$I$14 * Dashboard!$I$15 * (Dashboard!$D$12 / 365) * 'Lookups and Calculations'!$F$12</f>
        <v>0</v>
      </c>
    </row>
    <row r="6055" spans="1:14" x14ac:dyDescent="0.35">
      <c r="A6055" s="2">
        <v>6054</v>
      </c>
      <c r="B6055" s="11">
        <v>-0.64483366714458479</v>
      </c>
      <c r="C6055" s="11">
        <v>-0.12256446880721263</v>
      </c>
      <c r="D6055" s="3">
        <f>B6055*Dashboard!$D$11*Dashboard!$D$10*SQRT(Dashboard!$D$12/365)</f>
        <v>-160100.44202937529</v>
      </c>
      <c r="E6055" s="3">
        <f>IF(Dashboard!$I$3,C6055*Dashboard!$E$11*Dashboard!$E$10*SQRT(Dashboard!$D$12/365),0)</f>
        <v>-60861.045670962252</v>
      </c>
      <c r="F6055" s="3">
        <f>D6055+IF(Dashboard!$I$3,E6055,0)</f>
        <v>-220961.48770033754</v>
      </c>
      <c r="G6055" s="3">
        <f>IF(Dashboard!$I$4, ('Lookups and Calculations'!$F$9) / (1 - 'Lookups and Calculations'!$F$10), 'Lookups and Calculations'!$F$9)</f>
        <v>1951878.888340465</v>
      </c>
      <c r="H6055" s="12">
        <f t="shared" si="188"/>
        <v>0</v>
      </c>
      <c r="I6055" s="12">
        <f t="shared" si="189"/>
        <v>0</v>
      </c>
      <c r="J6055" s="13">
        <f>(1 - Dashboard!$I$9) * H6055 * Dashboard!$I$8 * 'Lookups and Calculations'!$F$12</f>
        <v>0</v>
      </c>
      <c r="K6055" s="12">
        <f>(1 - Dashboard!$I$11) * I6055 * Dashboard!$I$10 * 'Lookups and Calculations'!$F$12</f>
        <v>0</v>
      </c>
      <c r="L6055" s="12">
        <f>(H6055 - I6055) * Dashboard!$I$13 * (Dashboard!$D$12 / 365) * 'Lookups and Calculations'!$F$12</f>
        <v>0</v>
      </c>
      <c r="M6055" s="3">
        <f>(G6055*2) * Dashboard!$I$13 * (Dashboard!$D$12 / 365) * 'Lookups and Calculations'!$F$12</f>
        <v>1602.0878730267946</v>
      </c>
      <c r="N6055" s="12">
        <f>H6055 * Dashboard!$I$14 * Dashboard!$I$15 * (Dashboard!$D$12 / 365) * 'Lookups and Calculations'!$F$12</f>
        <v>0</v>
      </c>
    </row>
    <row r="6056" spans="1:14" x14ac:dyDescent="0.35">
      <c r="A6056" s="2">
        <v>6055</v>
      </c>
      <c r="B6056" s="11">
        <v>0.5591694080276931</v>
      </c>
      <c r="C6056" s="11">
        <v>-0.35954234556406456</v>
      </c>
      <c r="D6056" s="3">
        <f>B6056*Dashboard!$D$11*Dashboard!$D$10*SQRT(Dashboard!$D$12/365)</f>
        <v>138831.5684430057</v>
      </c>
      <c r="E6056" s="3">
        <f>IF(Dashboard!$I$3,C6056*Dashboard!$E$11*Dashboard!$E$10*SQRT(Dashboard!$D$12/365),0)</f>
        <v>-178535.61743443637</v>
      </c>
      <c r="F6056" s="3">
        <f>D6056+IF(Dashboard!$I$3,E6056,0)</f>
        <v>-39704.048991430667</v>
      </c>
      <c r="G6056" s="3">
        <f>IF(Dashboard!$I$4, ('Lookups and Calculations'!$F$9) / (1 - 'Lookups and Calculations'!$F$10), 'Lookups and Calculations'!$F$9)</f>
        <v>1951878.888340465</v>
      </c>
      <c r="H6056" s="12">
        <f t="shared" si="188"/>
        <v>0</v>
      </c>
      <c r="I6056" s="12">
        <f t="shared" si="189"/>
        <v>0</v>
      </c>
      <c r="J6056" s="13">
        <f>(1 - Dashboard!$I$9) * H6056 * Dashboard!$I$8 * 'Lookups and Calculations'!$F$12</f>
        <v>0</v>
      </c>
      <c r="K6056" s="12">
        <f>(1 - Dashboard!$I$11) * I6056 * Dashboard!$I$10 * 'Lookups and Calculations'!$F$12</f>
        <v>0</v>
      </c>
      <c r="L6056" s="12">
        <f>(H6056 - I6056) * Dashboard!$I$13 * (Dashboard!$D$12 / 365) * 'Lookups and Calculations'!$F$12</f>
        <v>0</v>
      </c>
      <c r="M6056" s="3">
        <f>(G6056*2) * Dashboard!$I$13 * (Dashboard!$D$12 / 365) * 'Lookups and Calculations'!$F$12</f>
        <v>1602.0878730267946</v>
      </c>
      <c r="N6056" s="12">
        <f>H6056 * Dashboard!$I$14 * Dashboard!$I$15 * (Dashboard!$D$12 / 365) * 'Lookups and Calculations'!$F$12</f>
        <v>0</v>
      </c>
    </row>
    <row r="6057" spans="1:14" x14ac:dyDescent="0.35">
      <c r="A6057" s="2">
        <v>6056</v>
      </c>
      <c r="B6057" s="11">
        <v>-0.48276975423476021</v>
      </c>
      <c r="C6057" s="11">
        <v>-0.86557976292565342</v>
      </c>
      <c r="D6057" s="3">
        <f>B6057*Dashboard!$D$11*Dashboard!$D$10*SQRT(Dashboard!$D$12/365)</f>
        <v>-119862.92743314165</v>
      </c>
      <c r="E6057" s="3">
        <f>IF(Dashboard!$I$3,C6057*Dashboard!$E$11*Dashboard!$E$10*SQRT(Dashboard!$D$12/365),0)</f>
        <v>-429815.34531138744</v>
      </c>
      <c r="F6057" s="3">
        <f>D6057+IF(Dashboard!$I$3,E6057,0)</f>
        <v>-549678.27274452907</v>
      </c>
      <c r="G6057" s="3">
        <f>IF(Dashboard!$I$4, ('Lookups and Calculations'!$F$9) / (1 - 'Lookups and Calculations'!$F$10), 'Lookups and Calculations'!$F$9)</f>
        <v>1951878.888340465</v>
      </c>
      <c r="H6057" s="12">
        <f t="shared" si="188"/>
        <v>0</v>
      </c>
      <c r="I6057" s="12">
        <f t="shared" si="189"/>
        <v>0</v>
      </c>
      <c r="J6057" s="13">
        <f>(1 - Dashboard!$I$9) * H6057 * Dashboard!$I$8 * 'Lookups and Calculations'!$F$12</f>
        <v>0</v>
      </c>
      <c r="K6057" s="12">
        <f>(1 - Dashboard!$I$11) * I6057 * Dashboard!$I$10 * 'Lookups and Calculations'!$F$12</f>
        <v>0</v>
      </c>
      <c r="L6057" s="12">
        <f>(H6057 - I6057) * Dashboard!$I$13 * (Dashboard!$D$12 / 365) * 'Lookups and Calculations'!$F$12</f>
        <v>0</v>
      </c>
      <c r="M6057" s="3">
        <f>(G6057*2) * Dashboard!$I$13 * (Dashboard!$D$12 / 365) * 'Lookups and Calculations'!$F$12</f>
        <v>1602.0878730267946</v>
      </c>
      <c r="N6057" s="12">
        <f>H6057 * Dashboard!$I$14 * Dashboard!$I$15 * (Dashboard!$D$12 / 365) * 'Lookups and Calculations'!$F$12</f>
        <v>0</v>
      </c>
    </row>
    <row r="6058" spans="1:14" x14ac:dyDescent="0.35">
      <c r="A6058" s="2">
        <v>6057</v>
      </c>
      <c r="B6058" s="11">
        <v>-2.221403028338389</v>
      </c>
      <c r="C6058" s="11">
        <v>-1.1587632387265454</v>
      </c>
      <c r="D6058" s="3">
        <f>B6058*Dashboard!$D$11*Dashboard!$D$10*SQRT(Dashboard!$D$12/365)</f>
        <v>-551533.86816359498</v>
      </c>
      <c r="E6058" s="3">
        <f>IF(Dashboard!$I$3,C6058*Dashboard!$E$11*Dashboard!$E$10*SQRT(Dashboard!$D$12/365),0)</f>
        <v>-575399.56791962427</v>
      </c>
      <c r="F6058" s="3">
        <f>D6058+IF(Dashboard!$I$3,E6058,0)</f>
        <v>-1126933.4360832192</v>
      </c>
      <c r="G6058" s="3">
        <f>IF(Dashboard!$I$4, ('Lookups and Calculations'!$F$9) / (1 - 'Lookups and Calculations'!$F$10), 'Lookups and Calculations'!$F$9)</f>
        <v>1951878.888340465</v>
      </c>
      <c r="H6058" s="12">
        <f t="shared" si="188"/>
        <v>0</v>
      </c>
      <c r="I6058" s="12">
        <f t="shared" si="189"/>
        <v>0</v>
      </c>
      <c r="J6058" s="13">
        <f>(1 - Dashboard!$I$9) * H6058 * Dashboard!$I$8 * 'Lookups and Calculations'!$F$12</f>
        <v>0</v>
      </c>
      <c r="K6058" s="12">
        <f>(1 - Dashboard!$I$11) * I6058 * Dashboard!$I$10 * 'Lookups and Calculations'!$F$12</f>
        <v>0</v>
      </c>
      <c r="L6058" s="12">
        <f>(H6058 - I6058) * Dashboard!$I$13 * (Dashboard!$D$12 / 365) * 'Lookups and Calculations'!$F$12</f>
        <v>0</v>
      </c>
      <c r="M6058" s="3">
        <f>(G6058*2) * Dashboard!$I$13 * (Dashboard!$D$12 / 365) * 'Lookups and Calculations'!$F$12</f>
        <v>1602.0878730267946</v>
      </c>
      <c r="N6058" s="12">
        <f>H6058 * Dashboard!$I$14 * Dashboard!$I$15 * (Dashboard!$D$12 / 365) * 'Lookups and Calculations'!$F$12</f>
        <v>0</v>
      </c>
    </row>
    <row r="6059" spans="1:14" x14ac:dyDescent="0.35">
      <c r="A6059" s="2">
        <v>6058</v>
      </c>
      <c r="B6059" s="11">
        <v>-0.60715001767259225</v>
      </c>
      <c r="C6059" s="11">
        <v>0.94139626438546486</v>
      </c>
      <c r="D6059" s="3">
        <f>B6059*Dashboard!$D$11*Dashboard!$D$10*SQRT(Dashboard!$D$12/365)</f>
        <v>-150744.2789672607</v>
      </c>
      <c r="E6059" s="3">
        <f>IF(Dashboard!$I$3,C6059*Dashboard!$E$11*Dashboard!$E$10*SQRT(Dashboard!$D$12/365),0)</f>
        <v>467463.05514820945</v>
      </c>
      <c r="F6059" s="3">
        <f>D6059+IF(Dashboard!$I$3,E6059,0)</f>
        <v>316718.77618094871</v>
      </c>
      <c r="G6059" s="3">
        <f>IF(Dashboard!$I$4, ('Lookups and Calculations'!$F$9) / (1 - 'Lookups and Calculations'!$F$10), 'Lookups and Calculations'!$F$9)</f>
        <v>1951878.888340465</v>
      </c>
      <c r="H6059" s="12">
        <f t="shared" si="188"/>
        <v>0</v>
      </c>
      <c r="I6059" s="12">
        <f t="shared" si="189"/>
        <v>0</v>
      </c>
      <c r="J6059" s="13">
        <f>(1 - Dashboard!$I$9) * H6059 * Dashboard!$I$8 * 'Lookups and Calculations'!$F$12</f>
        <v>0</v>
      </c>
      <c r="K6059" s="12">
        <f>(1 - Dashboard!$I$11) * I6059 * Dashboard!$I$10 * 'Lookups and Calculations'!$F$12</f>
        <v>0</v>
      </c>
      <c r="L6059" s="12">
        <f>(H6059 - I6059) * Dashboard!$I$13 * (Dashboard!$D$12 / 365) * 'Lookups and Calculations'!$F$12</f>
        <v>0</v>
      </c>
      <c r="M6059" s="3">
        <f>(G6059*2) * Dashboard!$I$13 * (Dashboard!$D$12 / 365) * 'Lookups and Calculations'!$F$12</f>
        <v>1602.0878730267946</v>
      </c>
      <c r="N6059" s="12">
        <f>H6059 * Dashboard!$I$14 * Dashboard!$I$15 * (Dashboard!$D$12 / 365) * 'Lookups and Calculations'!$F$12</f>
        <v>0</v>
      </c>
    </row>
    <row r="6060" spans="1:14" x14ac:dyDescent="0.35">
      <c r="A6060" s="2">
        <v>6059</v>
      </c>
      <c r="B6060" s="11">
        <v>1.0262567266399198</v>
      </c>
      <c r="C6060" s="11">
        <v>0.42906029934130374</v>
      </c>
      <c r="D6060" s="3">
        <f>B6060*Dashboard!$D$11*Dashboard!$D$10*SQRT(Dashboard!$D$12/365)</f>
        <v>254800.83305549645</v>
      </c>
      <c r="E6060" s="3">
        <f>IF(Dashboard!$I$3,C6060*Dashboard!$E$11*Dashboard!$E$10*SQRT(Dashboard!$D$12/365),0)</f>
        <v>213055.69818021462</v>
      </c>
      <c r="F6060" s="3">
        <f>D6060+IF(Dashboard!$I$3,E6060,0)</f>
        <v>467856.53123571107</v>
      </c>
      <c r="G6060" s="3">
        <f>IF(Dashboard!$I$4, ('Lookups and Calculations'!$F$9) / (1 - 'Lookups and Calculations'!$F$10), 'Lookups and Calculations'!$F$9)</f>
        <v>1951878.888340465</v>
      </c>
      <c r="H6060" s="12">
        <f t="shared" si="188"/>
        <v>0</v>
      </c>
      <c r="I6060" s="12">
        <f t="shared" si="189"/>
        <v>0</v>
      </c>
      <c r="J6060" s="13">
        <f>(1 - Dashboard!$I$9) * H6060 * Dashboard!$I$8 * 'Lookups and Calculations'!$F$12</f>
        <v>0</v>
      </c>
      <c r="K6060" s="12">
        <f>(1 - Dashboard!$I$11) * I6060 * Dashboard!$I$10 * 'Lookups and Calculations'!$F$12</f>
        <v>0</v>
      </c>
      <c r="L6060" s="12">
        <f>(H6060 - I6060) * Dashboard!$I$13 * (Dashboard!$D$12 / 365) * 'Lookups and Calculations'!$F$12</f>
        <v>0</v>
      </c>
      <c r="M6060" s="3">
        <f>(G6060*2) * Dashboard!$I$13 * (Dashboard!$D$12 / 365) * 'Lookups and Calculations'!$F$12</f>
        <v>1602.0878730267946</v>
      </c>
      <c r="N6060" s="12">
        <f>H6060 * Dashboard!$I$14 * Dashboard!$I$15 * (Dashboard!$D$12 / 365) * 'Lookups and Calculations'!$F$12</f>
        <v>0</v>
      </c>
    </row>
    <row r="6061" spans="1:14" x14ac:dyDescent="0.35">
      <c r="A6061" s="2">
        <v>6060</v>
      </c>
      <c r="B6061" s="11">
        <v>0.69061429225008109</v>
      </c>
      <c r="C6061" s="11">
        <v>-0.54647052088656578</v>
      </c>
      <c r="D6061" s="3">
        <f>B6061*Dashboard!$D$11*Dashboard!$D$10*SQRT(Dashboard!$D$12/365)</f>
        <v>171466.93650573713</v>
      </c>
      <c r="E6061" s="3">
        <f>IF(Dashboard!$I$3,C6061*Dashboard!$E$11*Dashboard!$E$10*SQRT(Dashboard!$D$12/365),0)</f>
        <v>-271357.33261999511</v>
      </c>
      <c r="F6061" s="3">
        <f>D6061+IF(Dashboard!$I$3,E6061,0)</f>
        <v>-99890.396114257979</v>
      </c>
      <c r="G6061" s="3">
        <f>IF(Dashboard!$I$4, ('Lookups and Calculations'!$F$9) / (1 - 'Lookups and Calculations'!$F$10), 'Lookups and Calculations'!$F$9)</f>
        <v>1951878.888340465</v>
      </c>
      <c r="H6061" s="12">
        <f t="shared" si="188"/>
        <v>0</v>
      </c>
      <c r="I6061" s="12">
        <f t="shared" si="189"/>
        <v>0</v>
      </c>
      <c r="J6061" s="13">
        <f>(1 - Dashboard!$I$9) * H6061 * Dashboard!$I$8 * 'Lookups and Calculations'!$F$12</f>
        <v>0</v>
      </c>
      <c r="K6061" s="12">
        <f>(1 - Dashboard!$I$11) * I6061 * Dashboard!$I$10 * 'Lookups and Calculations'!$F$12</f>
        <v>0</v>
      </c>
      <c r="L6061" s="12">
        <f>(H6061 - I6061) * Dashboard!$I$13 * (Dashboard!$D$12 / 365) * 'Lookups and Calculations'!$F$12</f>
        <v>0</v>
      </c>
      <c r="M6061" s="3">
        <f>(G6061*2) * Dashboard!$I$13 * (Dashboard!$D$12 / 365) * 'Lookups and Calculations'!$F$12</f>
        <v>1602.0878730267946</v>
      </c>
      <c r="N6061" s="12">
        <f>H6061 * Dashboard!$I$14 * Dashboard!$I$15 * (Dashboard!$D$12 / 365) * 'Lookups and Calculations'!$F$12</f>
        <v>0</v>
      </c>
    </row>
    <row r="6062" spans="1:14" x14ac:dyDescent="0.35">
      <c r="A6062" s="2">
        <v>6061</v>
      </c>
      <c r="B6062" s="11">
        <v>1.6943282378666515</v>
      </c>
      <c r="C6062" s="11">
        <v>-1.3933455278961395</v>
      </c>
      <c r="D6062" s="3">
        <f>B6062*Dashboard!$D$11*Dashboard!$D$10*SQRT(Dashboard!$D$12/365)</f>
        <v>420670.80806511425</v>
      </c>
      <c r="E6062" s="3">
        <f>IF(Dashboard!$I$3,C6062*Dashboard!$E$11*Dashboard!$E$10*SQRT(Dashboard!$D$12/365),0)</f>
        <v>-691884.57824677206</v>
      </c>
      <c r="F6062" s="3">
        <f>D6062+IF(Dashboard!$I$3,E6062,0)</f>
        <v>-271213.7701816578</v>
      </c>
      <c r="G6062" s="3">
        <f>IF(Dashboard!$I$4, ('Lookups and Calculations'!$F$9) / (1 - 'Lookups and Calculations'!$F$10), 'Lookups and Calculations'!$F$9)</f>
        <v>1951878.888340465</v>
      </c>
      <c r="H6062" s="12">
        <f t="shared" si="188"/>
        <v>0</v>
      </c>
      <c r="I6062" s="12">
        <f t="shared" si="189"/>
        <v>0</v>
      </c>
      <c r="J6062" s="13">
        <f>(1 - Dashboard!$I$9) * H6062 * Dashboard!$I$8 * 'Lookups and Calculations'!$F$12</f>
        <v>0</v>
      </c>
      <c r="K6062" s="12">
        <f>(1 - Dashboard!$I$11) * I6062 * Dashboard!$I$10 * 'Lookups and Calculations'!$F$12</f>
        <v>0</v>
      </c>
      <c r="L6062" s="12">
        <f>(H6062 - I6062) * Dashboard!$I$13 * (Dashboard!$D$12 / 365) * 'Lookups and Calculations'!$F$12</f>
        <v>0</v>
      </c>
      <c r="M6062" s="3">
        <f>(G6062*2) * Dashboard!$I$13 * (Dashboard!$D$12 / 365) * 'Lookups and Calculations'!$F$12</f>
        <v>1602.0878730267946</v>
      </c>
      <c r="N6062" s="12">
        <f>H6062 * Dashboard!$I$14 * Dashboard!$I$15 * (Dashboard!$D$12 / 365) * 'Lookups and Calculations'!$F$12</f>
        <v>0</v>
      </c>
    </row>
    <row r="6063" spans="1:14" x14ac:dyDescent="0.35">
      <c r="A6063" s="2">
        <v>6062</v>
      </c>
      <c r="B6063" s="11">
        <v>0.11394051380863422</v>
      </c>
      <c r="C6063" s="11">
        <v>-1.5587633140913684</v>
      </c>
      <c r="D6063" s="3">
        <f>B6063*Dashboard!$D$11*Dashboard!$D$10*SQRT(Dashboard!$D$12/365)</f>
        <v>28289.352053521528</v>
      </c>
      <c r="E6063" s="3">
        <f>IF(Dashboard!$I$3,C6063*Dashboard!$E$11*Dashboard!$E$10*SQRT(Dashboard!$D$12/365),0)</f>
        <v>-774025.01860761549</v>
      </c>
      <c r="F6063" s="3">
        <f>D6063+IF(Dashboard!$I$3,E6063,0)</f>
        <v>-745735.66655409394</v>
      </c>
      <c r="G6063" s="3">
        <f>IF(Dashboard!$I$4, ('Lookups and Calculations'!$F$9) / (1 - 'Lookups and Calculations'!$F$10), 'Lookups and Calculations'!$F$9)</f>
        <v>1951878.888340465</v>
      </c>
      <c r="H6063" s="12">
        <f t="shared" si="188"/>
        <v>0</v>
      </c>
      <c r="I6063" s="12">
        <f t="shared" si="189"/>
        <v>0</v>
      </c>
      <c r="J6063" s="13">
        <f>(1 - Dashboard!$I$9) * H6063 * Dashboard!$I$8 * 'Lookups and Calculations'!$F$12</f>
        <v>0</v>
      </c>
      <c r="K6063" s="12">
        <f>(1 - Dashboard!$I$11) * I6063 * Dashboard!$I$10 * 'Lookups and Calculations'!$F$12</f>
        <v>0</v>
      </c>
      <c r="L6063" s="12">
        <f>(H6063 - I6063) * Dashboard!$I$13 * (Dashboard!$D$12 / 365) * 'Lookups and Calculations'!$F$12</f>
        <v>0</v>
      </c>
      <c r="M6063" s="3">
        <f>(G6063*2) * Dashboard!$I$13 * (Dashboard!$D$12 / 365) * 'Lookups and Calculations'!$F$12</f>
        <v>1602.0878730267946</v>
      </c>
      <c r="N6063" s="12">
        <f>H6063 * Dashboard!$I$14 * Dashboard!$I$15 * (Dashboard!$D$12 / 365) * 'Lookups and Calculations'!$F$12</f>
        <v>0</v>
      </c>
    </row>
    <row r="6064" spans="1:14" x14ac:dyDescent="0.35">
      <c r="A6064" s="2">
        <v>6063</v>
      </c>
      <c r="B6064" s="11">
        <v>-2.603332050940212E-2</v>
      </c>
      <c r="C6064" s="11">
        <v>-0.77536430990631988</v>
      </c>
      <c r="D6064" s="3">
        <f>B6064*Dashboard!$D$11*Dashboard!$D$10*SQRT(Dashboard!$D$12/365)</f>
        <v>-6463.5988060361979</v>
      </c>
      <c r="E6064" s="3">
        <f>IF(Dashboard!$I$3,C6064*Dashboard!$E$11*Dashboard!$E$10*SQRT(Dashboard!$D$12/365),0)</f>
        <v>-385017.64121434907</v>
      </c>
      <c r="F6064" s="3">
        <f>D6064+IF(Dashboard!$I$3,E6064,0)</f>
        <v>-391481.24002038524</v>
      </c>
      <c r="G6064" s="3">
        <f>IF(Dashboard!$I$4, ('Lookups and Calculations'!$F$9) / (1 - 'Lookups and Calculations'!$F$10), 'Lookups and Calculations'!$F$9)</f>
        <v>1951878.888340465</v>
      </c>
      <c r="H6064" s="12">
        <f t="shared" si="188"/>
        <v>0</v>
      </c>
      <c r="I6064" s="12">
        <f t="shared" si="189"/>
        <v>0</v>
      </c>
      <c r="J6064" s="13">
        <f>(1 - Dashboard!$I$9) * H6064 * Dashboard!$I$8 * 'Lookups and Calculations'!$F$12</f>
        <v>0</v>
      </c>
      <c r="K6064" s="12">
        <f>(1 - Dashboard!$I$11) * I6064 * Dashboard!$I$10 * 'Lookups and Calculations'!$F$12</f>
        <v>0</v>
      </c>
      <c r="L6064" s="12">
        <f>(H6064 - I6064) * Dashboard!$I$13 * (Dashboard!$D$12 / 365) * 'Lookups and Calculations'!$F$12</f>
        <v>0</v>
      </c>
      <c r="M6064" s="3">
        <f>(G6064*2) * Dashboard!$I$13 * (Dashboard!$D$12 / 365) * 'Lookups and Calculations'!$F$12</f>
        <v>1602.0878730267946</v>
      </c>
      <c r="N6064" s="12">
        <f>H6064 * Dashboard!$I$14 * Dashboard!$I$15 * (Dashboard!$D$12 / 365) * 'Lookups and Calculations'!$F$12</f>
        <v>0</v>
      </c>
    </row>
    <row r="6065" spans="1:14" x14ac:dyDescent="0.35">
      <c r="A6065" s="2">
        <v>6064</v>
      </c>
      <c r="B6065" s="11">
        <v>-0.9982517145218196</v>
      </c>
      <c r="C6065" s="11">
        <v>-0.27551966115666537</v>
      </c>
      <c r="D6065" s="3">
        <f>B6065*Dashboard!$D$11*Dashboard!$D$10*SQRT(Dashboard!$D$12/365)</f>
        <v>-247847.6991737003</v>
      </c>
      <c r="E6065" s="3">
        <f>IF(Dashboard!$I$3,C6065*Dashboard!$E$11*Dashboard!$E$10*SQRT(Dashboard!$D$12/365),0)</f>
        <v>-136813.01639939123</v>
      </c>
      <c r="F6065" s="3">
        <f>D6065+IF(Dashboard!$I$3,E6065,0)</f>
        <v>-384660.71557309153</v>
      </c>
      <c r="G6065" s="3">
        <f>IF(Dashboard!$I$4, ('Lookups and Calculations'!$F$9) / (1 - 'Lookups and Calculations'!$F$10), 'Lookups and Calculations'!$F$9)</f>
        <v>1951878.888340465</v>
      </c>
      <c r="H6065" s="12">
        <f t="shared" si="188"/>
        <v>0</v>
      </c>
      <c r="I6065" s="12">
        <f t="shared" si="189"/>
        <v>0</v>
      </c>
      <c r="J6065" s="13">
        <f>(1 - Dashboard!$I$9) * H6065 * Dashboard!$I$8 * 'Lookups and Calculations'!$F$12</f>
        <v>0</v>
      </c>
      <c r="K6065" s="12">
        <f>(1 - Dashboard!$I$11) * I6065 * Dashboard!$I$10 * 'Lookups and Calculations'!$F$12</f>
        <v>0</v>
      </c>
      <c r="L6065" s="12">
        <f>(H6065 - I6065) * Dashboard!$I$13 * (Dashboard!$D$12 / 365) * 'Lookups and Calculations'!$F$12</f>
        <v>0</v>
      </c>
      <c r="M6065" s="3">
        <f>(G6065*2) * Dashboard!$I$13 * (Dashboard!$D$12 / 365) * 'Lookups and Calculations'!$F$12</f>
        <v>1602.0878730267946</v>
      </c>
      <c r="N6065" s="12">
        <f>H6065 * Dashboard!$I$14 * Dashboard!$I$15 * (Dashboard!$D$12 / 365) * 'Lookups and Calculations'!$F$12</f>
        <v>0</v>
      </c>
    </row>
    <row r="6066" spans="1:14" x14ac:dyDescent="0.35">
      <c r="A6066" s="2">
        <v>6065</v>
      </c>
      <c r="B6066" s="11">
        <v>-0.75697856394820406</v>
      </c>
      <c r="C6066" s="11">
        <v>-1.4597774645423836</v>
      </c>
      <c r="D6066" s="3">
        <f>B6066*Dashboard!$D$11*Dashboard!$D$10*SQRT(Dashboard!$D$12/365)</f>
        <v>-187943.97512078937</v>
      </c>
      <c r="E6066" s="3">
        <f>IF(Dashboard!$I$3,C6066*Dashboard!$E$11*Dashboard!$E$10*SQRT(Dashboard!$D$12/365),0)</f>
        <v>-724872.25542258669</v>
      </c>
      <c r="F6066" s="3">
        <f>D6066+IF(Dashboard!$I$3,E6066,0)</f>
        <v>-912816.23054337606</v>
      </c>
      <c r="G6066" s="3">
        <f>IF(Dashboard!$I$4, ('Lookups and Calculations'!$F$9) / (1 - 'Lookups and Calculations'!$F$10), 'Lookups and Calculations'!$F$9)</f>
        <v>1951878.888340465</v>
      </c>
      <c r="H6066" s="12">
        <f t="shared" si="188"/>
        <v>0</v>
      </c>
      <c r="I6066" s="12">
        <f t="shared" si="189"/>
        <v>0</v>
      </c>
      <c r="J6066" s="13">
        <f>(1 - Dashboard!$I$9) * H6066 * Dashboard!$I$8 * 'Lookups and Calculations'!$F$12</f>
        <v>0</v>
      </c>
      <c r="K6066" s="12">
        <f>(1 - Dashboard!$I$11) * I6066 * Dashboard!$I$10 * 'Lookups and Calculations'!$F$12</f>
        <v>0</v>
      </c>
      <c r="L6066" s="12">
        <f>(H6066 - I6066) * Dashboard!$I$13 * (Dashboard!$D$12 / 365) * 'Lookups and Calculations'!$F$12</f>
        <v>0</v>
      </c>
      <c r="M6066" s="3">
        <f>(G6066*2) * Dashboard!$I$13 * (Dashboard!$D$12 / 365) * 'Lookups and Calculations'!$F$12</f>
        <v>1602.0878730267946</v>
      </c>
      <c r="N6066" s="12">
        <f>H6066 * Dashboard!$I$14 * Dashboard!$I$15 * (Dashboard!$D$12 / 365) * 'Lookups and Calculations'!$F$12</f>
        <v>0</v>
      </c>
    </row>
    <row r="6067" spans="1:14" x14ac:dyDescent="0.35">
      <c r="A6067" s="2">
        <v>6066</v>
      </c>
      <c r="B6067" s="11">
        <v>0.45697205636459048</v>
      </c>
      <c r="C6067" s="11">
        <v>1.0847469815152708</v>
      </c>
      <c r="D6067" s="3">
        <f>B6067*Dashboard!$D$11*Dashboard!$D$10*SQRT(Dashboard!$D$12/365)</f>
        <v>113457.82943222047</v>
      </c>
      <c r="E6067" s="3">
        <f>IF(Dashboard!$I$3,C6067*Dashboard!$E$11*Dashboard!$E$10*SQRT(Dashboard!$D$12/365),0)</f>
        <v>538645.79372740933</v>
      </c>
      <c r="F6067" s="3">
        <f>D6067+IF(Dashboard!$I$3,E6067,0)</f>
        <v>652103.62315962976</v>
      </c>
      <c r="G6067" s="3">
        <f>IF(Dashboard!$I$4, ('Lookups and Calculations'!$F$9) / (1 - 'Lookups and Calculations'!$F$10), 'Lookups and Calculations'!$F$9)</f>
        <v>1951878.888340465</v>
      </c>
      <c r="H6067" s="12">
        <f t="shared" si="188"/>
        <v>0</v>
      </c>
      <c r="I6067" s="12">
        <f t="shared" si="189"/>
        <v>0</v>
      </c>
      <c r="J6067" s="13">
        <f>(1 - Dashboard!$I$9) * H6067 * Dashboard!$I$8 * 'Lookups and Calculations'!$F$12</f>
        <v>0</v>
      </c>
      <c r="K6067" s="12">
        <f>(1 - Dashboard!$I$11) * I6067 * Dashboard!$I$10 * 'Lookups and Calculations'!$F$12</f>
        <v>0</v>
      </c>
      <c r="L6067" s="12">
        <f>(H6067 - I6067) * Dashboard!$I$13 * (Dashboard!$D$12 / 365) * 'Lookups and Calculations'!$F$12</f>
        <v>0</v>
      </c>
      <c r="M6067" s="3">
        <f>(G6067*2) * Dashboard!$I$13 * (Dashboard!$D$12 / 365) * 'Lookups and Calculations'!$F$12</f>
        <v>1602.0878730267946</v>
      </c>
      <c r="N6067" s="12">
        <f>H6067 * Dashboard!$I$14 * Dashboard!$I$15 * (Dashboard!$D$12 / 365) * 'Lookups and Calculations'!$F$12</f>
        <v>0</v>
      </c>
    </row>
    <row r="6068" spans="1:14" x14ac:dyDescent="0.35">
      <c r="A6068" s="2">
        <v>6067</v>
      </c>
      <c r="B6068" s="11">
        <v>-2.6781387432103698</v>
      </c>
      <c r="C6068" s="11">
        <v>-0.19823046624014032</v>
      </c>
      <c r="D6068" s="3">
        <f>B6068*Dashboard!$D$11*Dashboard!$D$10*SQRT(Dashboard!$D$12/365)</f>
        <v>-664933.01831251406</v>
      </c>
      <c r="E6068" s="3">
        <f>IF(Dashboard!$I$3,C6068*Dashboard!$E$11*Dashboard!$E$10*SQRT(Dashboard!$D$12/365),0)</f>
        <v>-98434.020696439809</v>
      </c>
      <c r="F6068" s="3">
        <f>D6068+IF(Dashboard!$I$3,E6068,0)</f>
        <v>-763367.03900895384</v>
      </c>
      <c r="G6068" s="3">
        <f>IF(Dashboard!$I$4, ('Lookups and Calculations'!$F$9) / (1 - 'Lookups and Calculations'!$F$10), 'Lookups and Calculations'!$F$9)</f>
        <v>1951878.888340465</v>
      </c>
      <c r="H6068" s="12">
        <f t="shared" si="188"/>
        <v>0</v>
      </c>
      <c r="I6068" s="12">
        <f t="shared" si="189"/>
        <v>0</v>
      </c>
      <c r="J6068" s="13">
        <f>(1 - Dashboard!$I$9) * H6068 * Dashboard!$I$8 * 'Lookups and Calculations'!$F$12</f>
        <v>0</v>
      </c>
      <c r="K6068" s="12">
        <f>(1 - Dashboard!$I$11) * I6068 * Dashboard!$I$10 * 'Lookups and Calculations'!$F$12</f>
        <v>0</v>
      </c>
      <c r="L6068" s="12">
        <f>(H6068 - I6068) * Dashboard!$I$13 * (Dashboard!$D$12 / 365) * 'Lookups and Calculations'!$F$12</f>
        <v>0</v>
      </c>
      <c r="M6068" s="3">
        <f>(G6068*2) * Dashboard!$I$13 * (Dashboard!$D$12 / 365) * 'Lookups and Calculations'!$F$12</f>
        <v>1602.0878730267946</v>
      </c>
      <c r="N6068" s="12">
        <f>H6068 * Dashboard!$I$14 * Dashboard!$I$15 * (Dashboard!$D$12 / 365) * 'Lookups and Calculations'!$F$12</f>
        <v>0</v>
      </c>
    </row>
    <row r="6069" spans="1:14" x14ac:dyDescent="0.35">
      <c r="A6069" s="2">
        <v>6068</v>
      </c>
      <c r="B6069" s="11">
        <v>0.90807779180418402</v>
      </c>
      <c r="C6069" s="11">
        <v>-1.1946580732458225</v>
      </c>
      <c r="D6069" s="3">
        <f>B6069*Dashboard!$D$11*Dashboard!$D$10*SQRT(Dashboard!$D$12/365)</f>
        <v>225459.15834185336</v>
      </c>
      <c r="E6069" s="3">
        <f>IF(Dashboard!$I$3,C6069*Dashboard!$E$11*Dashboard!$E$10*SQRT(Dashboard!$D$12/365),0)</f>
        <v>-593223.63377076108</v>
      </c>
      <c r="F6069" s="3">
        <f>D6069+IF(Dashboard!$I$3,E6069,0)</f>
        <v>-367764.47542890772</v>
      </c>
      <c r="G6069" s="3">
        <f>IF(Dashboard!$I$4, ('Lookups and Calculations'!$F$9) / (1 - 'Lookups and Calculations'!$F$10), 'Lookups and Calculations'!$F$9)</f>
        <v>1951878.888340465</v>
      </c>
      <c r="H6069" s="12">
        <f t="shared" si="188"/>
        <v>0</v>
      </c>
      <c r="I6069" s="12">
        <f t="shared" si="189"/>
        <v>0</v>
      </c>
      <c r="J6069" s="13">
        <f>(1 - Dashboard!$I$9) * H6069 * Dashboard!$I$8 * 'Lookups and Calculations'!$F$12</f>
        <v>0</v>
      </c>
      <c r="K6069" s="12">
        <f>(1 - Dashboard!$I$11) * I6069 * Dashboard!$I$10 * 'Lookups and Calculations'!$F$12</f>
        <v>0</v>
      </c>
      <c r="L6069" s="12">
        <f>(H6069 - I6069) * Dashboard!$I$13 * (Dashboard!$D$12 / 365) * 'Lookups and Calculations'!$F$12</f>
        <v>0</v>
      </c>
      <c r="M6069" s="3">
        <f>(G6069*2) * Dashboard!$I$13 * (Dashboard!$D$12 / 365) * 'Lookups and Calculations'!$F$12</f>
        <v>1602.0878730267946</v>
      </c>
      <c r="N6069" s="12">
        <f>H6069 * Dashboard!$I$14 * Dashboard!$I$15 * (Dashboard!$D$12 / 365) * 'Lookups and Calculations'!$F$12</f>
        <v>0</v>
      </c>
    </row>
    <row r="6070" spans="1:14" x14ac:dyDescent="0.35">
      <c r="A6070" s="2">
        <v>6069</v>
      </c>
      <c r="B6070" s="11">
        <v>-0.13679746619709521</v>
      </c>
      <c r="C6070" s="11">
        <v>0.59454076130599465</v>
      </c>
      <c r="D6070" s="3">
        <f>B6070*Dashboard!$D$11*Dashboard!$D$10*SQRT(Dashboard!$D$12/365)</f>
        <v>-33964.316571179806</v>
      </c>
      <c r="E6070" s="3">
        <f>IF(Dashboard!$I$3,C6070*Dashboard!$E$11*Dashboard!$E$10*SQRT(Dashboard!$D$12/365),0)</f>
        <v>295227.26104258565</v>
      </c>
      <c r="F6070" s="3">
        <f>D6070+IF(Dashboard!$I$3,E6070,0)</f>
        <v>261262.94447140585</v>
      </c>
      <c r="G6070" s="3">
        <f>IF(Dashboard!$I$4, ('Lookups and Calculations'!$F$9) / (1 - 'Lookups and Calculations'!$F$10), 'Lookups and Calculations'!$F$9)</f>
        <v>1951878.888340465</v>
      </c>
      <c r="H6070" s="12">
        <f t="shared" si="188"/>
        <v>0</v>
      </c>
      <c r="I6070" s="12">
        <f t="shared" si="189"/>
        <v>0</v>
      </c>
      <c r="J6070" s="13">
        <f>(1 - Dashboard!$I$9) * H6070 * Dashboard!$I$8 * 'Lookups and Calculations'!$F$12</f>
        <v>0</v>
      </c>
      <c r="K6070" s="12">
        <f>(1 - Dashboard!$I$11) * I6070 * Dashboard!$I$10 * 'Lookups and Calculations'!$F$12</f>
        <v>0</v>
      </c>
      <c r="L6070" s="12">
        <f>(H6070 - I6070) * Dashboard!$I$13 * (Dashboard!$D$12 / 365) * 'Lookups and Calculations'!$F$12</f>
        <v>0</v>
      </c>
      <c r="M6070" s="3">
        <f>(G6070*2) * Dashboard!$I$13 * (Dashboard!$D$12 / 365) * 'Lookups and Calculations'!$F$12</f>
        <v>1602.0878730267946</v>
      </c>
      <c r="N6070" s="12">
        <f>H6070 * Dashboard!$I$14 * Dashboard!$I$15 * (Dashboard!$D$12 / 365) * 'Lookups and Calculations'!$F$12</f>
        <v>0</v>
      </c>
    </row>
    <row r="6071" spans="1:14" x14ac:dyDescent="0.35">
      <c r="A6071" s="2">
        <v>6070</v>
      </c>
      <c r="B6071" s="11">
        <v>-0.59451811862937254</v>
      </c>
      <c r="C6071" s="11">
        <v>1.257262231996666</v>
      </c>
      <c r="D6071" s="3">
        <f>B6071*Dashboard!$D$11*Dashboard!$D$10*SQRT(Dashboard!$D$12/365)</f>
        <v>-147608.00875754096</v>
      </c>
      <c r="E6071" s="3">
        <f>IF(Dashboard!$I$3,C6071*Dashboard!$E$11*Dashboard!$E$10*SQRT(Dashboard!$D$12/365),0)</f>
        <v>624310.57603067847</v>
      </c>
      <c r="F6071" s="3">
        <f>D6071+IF(Dashboard!$I$3,E6071,0)</f>
        <v>476702.56727313751</v>
      </c>
      <c r="G6071" s="3">
        <f>IF(Dashboard!$I$4, ('Lookups and Calculations'!$F$9) / (1 - 'Lookups and Calculations'!$F$10), 'Lookups and Calculations'!$F$9)</f>
        <v>1951878.888340465</v>
      </c>
      <c r="H6071" s="12">
        <f t="shared" si="188"/>
        <v>0</v>
      </c>
      <c r="I6071" s="12">
        <f t="shared" si="189"/>
        <v>0</v>
      </c>
      <c r="J6071" s="13">
        <f>(1 - Dashboard!$I$9) * H6071 * Dashboard!$I$8 * 'Lookups and Calculations'!$F$12</f>
        <v>0</v>
      </c>
      <c r="K6071" s="12">
        <f>(1 - Dashboard!$I$11) * I6071 * Dashboard!$I$10 * 'Lookups and Calculations'!$F$12</f>
        <v>0</v>
      </c>
      <c r="L6071" s="12">
        <f>(H6071 - I6071) * Dashboard!$I$13 * (Dashboard!$D$12 / 365) * 'Lookups and Calculations'!$F$12</f>
        <v>0</v>
      </c>
      <c r="M6071" s="3">
        <f>(G6071*2) * Dashboard!$I$13 * (Dashboard!$D$12 / 365) * 'Lookups and Calculations'!$F$12</f>
        <v>1602.0878730267946</v>
      </c>
      <c r="N6071" s="12">
        <f>H6071 * Dashboard!$I$14 * Dashboard!$I$15 * (Dashboard!$D$12 / 365) * 'Lookups and Calculations'!$F$12</f>
        <v>0</v>
      </c>
    </row>
    <row r="6072" spans="1:14" x14ac:dyDescent="0.35">
      <c r="A6072" s="2">
        <v>6071</v>
      </c>
      <c r="B6072" s="11">
        <v>1.2603093248194501</v>
      </c>
      <c r="C6072" s="11">
        <v>-0.66155614662743489</v>
      </c>
      <c r="D6072" s="3">
        <f>B6072*Dashboard!$D$11*Dashboard!$D$10*SQRT(Dashboard!$D$12/365)</f>
        <v>312911.82560431544</v>
      </c>
      <c r="E6072" s="3">
        <f>IF(Dashboard!$I$3,C6072*Dashboard!$E$11*Dashboard!$E$10*SQRT(Dashboard!$D$12/365),0)</f>
        <v>-328504.65755397396</v>
      </c>
      <c r="F6072" s="3">
        <f>D6072+IF(Dashboard!$I$3,E6072,0)</f>
        <v>-15592.831949658517</v>
      </c>
      <c r="G6072" s="3">
        <f>IF(Dashboard!$I$4, ('Lookups and Calculations'!$F$9) / (1 - 'Lookups and Calculations'!$F$10), 'Lookups and Calculations'!$F$9)</f>
        <v>1951878.888340465</v>
      </c>
      <c r="H6072" s="12">
        <f t="shared" si="188"/>
        <v>0</v>
      </c>
      <c r="I6072" s="12">
        <f t="shared" si="189"/>
        <v>0</v>
      </c>
      <c r="J6072" s="13">
        <f>(1 - Dashboard!$I$9) * H6072 * Dashboard!$I$8 * 'Lookups and Calculations'!$F$12</f>
        <v>0</v>
      </c>
      <c r="K6072" s="12">
        <f>(1 - Dashboard!$I$11) * I6072 * Dashboard!$I$10 * 'Lookups and Calculations'!$F$12</f>
        <v>0</v>
      </c>
      <c r="L6072" s="12">
        <f>(H6072 - I6072) * Dashboard!$I$13 * (Dashboard!$D$12 / 365) * 'Lookups and Calculations'!$F$12</f>
        <v>0</v>
      </c>
      <c r="M6072" s="3">
        <f>(G6072*2) * Dashboard!$I$13 * (Dashboard!$D$12 / 365) * 'Lookups and Calculations'!$F$12</f>
        <v>1602.0878730267946</v>
      </c>
      <c r="N6072" s="12">
        <f>H6072 * Dashboard!$I$14 * Dashboard!$I$15 * (Dashboard!$D$12 / 365) * 'Lookups and Calculations'!$F$12</f>
        <v>0</v>
      </c>
    </row>
    <row r="6073" spans="1:14" x14ac:dyDescent="0.35">
      <c r="A6073" s="2">
        <v>6072</v>
      </c>
      <c r="B6073" s="11">
        <v>-0.55562602780301162</v>
      </c>
      <c r="C6073" s="11">
        <v>-0.53900994908363875</v>
      </c>
      <c r="D6073" s="3">
        <f>B6073*Dashboard!$D$11*Dashboard!$D$10*SQRT(Dashboard!$D$12/365)</f>
        <v>-137951.81174115464</v>
      </c>
      <c r="E6073" s="3">
        <f>IF(Dashboard!$I$3,C6073*Dashboard!$E$11*Dashboard!$E$10*SQRT(Dashboard!$D$12/365),0)</f>
        <v>-267652.68472612917</v>
      </c>
      <c r="F6073" s="3">
        <f>D6073+IF(Dashboard!$I$3,E6073,0)</f>
        <v>-405604.49646728381</v>
      </c>
      <c r="G6073" s="3">
        <f>IF(Dashboard!$I$4, ('Lookups and Calculations'!$F$9) / (1 - 'Lookups and Calculations'!$F$10), 'Lookups and Calculations'!$F$9)</f>
        <v>1951878.888340465</v>
      </c>
      <c r="H6073" s="12">
        <f t="shared" si="188"/>
        <v>0</v>
      </c>
      <c r="I6073" s="12">
        <f t="shared" si="189"/>
        <v>0</v>
      </c>
      <c r="J6073" s="13">
        <f>(1 - Dashboard!$I$9) * H6073 * Dashboard!$I$8 * 'Lookups and Calculations'!$F$12</f>
        <v>0</v>
      </c>
      <c r="K6073" s="12">
        <f>(1 - Dashboard!$I$11) * I6073 * Dashboard!$I$10 * 'Lookups and Calculations'!$F$12</f>
        <v>0</v>
      </c>
      <c r="L6073" s="12">
        <f>(H6073 - I6073) * Dashboard!$I$13 * (Dashboard!$D$12 / 365) * 'Lookups and Calculations'!$F$12</f>
        <v>0</v>
      </c>
      <c r="M6073" s="3">
        <f>(G6073*2) * Dashboard!$I$13 * (Dashboard!$D$12 / 365) * 'Lookups and Calculations'!$F$12</f>
        <v>1602.0878730267946</v>
      </c>
      <c r="N6073" s="12">
        <f>H6073 * Dashboard!$I$14 * Dashboard!$I$15 * (Dashboard!$D$12 / 365) * 'Lookups and Calculations'!$F$12</f>
        <v>0</v>
      </c>
    </row>
    <row r="6074" spans="1:14" x14ac:dyDescent="0.35">
      <c r="A6074" s="2">
        <v>6073</v>
      </c>
      <c r="B6074" s="11">
        <v>0.33782101707725865</v>
      </c>
      <c r="C6074" s="11">
        <v>-1.3725228081805596E-2</v>
      </c>
      <c r="D6074" s="3">
        <f>B6074*Dashboard!$D$11*Dashboard!$D$10*SQRT(Dashboard!$D$12/365)</f>
        <v>83874.798908034107</v>
      </c>
      <c r="E6074" s="3">
        <f>IF(Dashboard!$I$3,C6074*Dashboard!$E$11*Dashboard!$E$10*SQRT(Dashboard!$D$12/365),0)</f>
        <v>-6815.4477497477374</v>
      </c>
      <c r="F6074" s="3">
        <f>D6074+IF(Dashboard!$I$3,E6074,0)</f>
        <v>77059.351158286372</v>
      </c>
      <c r="G6074" s="3">
        <f>IF(Dashboard!$I$4, ('Lookups and Calculations'!$F$9) / (1 - 'Lookups and Calculations'!$F$10), 'Lookups and Calculations'!$F$9)</f>
        <v>1951878.888340465</v>
      </c>
      <c r="H6074" s="12">
        <f t="shared" si="188"/>
        <v>0</v>
      </c>
      <c r="I6074" s="12">
        <f t="shared" si="189"/>
        <v>0</v>
      </c>
      <c r="J6074" s="13">
        <f>(1 - Dashboard!$I$9) * H6074 * Dashboard!$I$8 * 'Lookups and Calculations'!$F$12</f>
        <v>0</v>
      </c>
      <c r="K6074" s="12">
        <f>(1 - Dashboard!$I$11) * I6074 * Dashboard!$I$10 * 'Lookups and Calculations'!$F$12</f>
        <v>0</v>
      </c>
      <c r="L6074" s="12">
        <f>(H6074 - I6074) * Dashboard!$I$13 * (Dashboard!$D$12 / 365) * 'Lookups and Calculations'!$F$12</f>
        <v>0</v>
      </c>
      <c r="M6074" s="3">
        <f>(G6074*2) * Dashboard!$I$13 * (Dashboard!$D$12 / 365) * 'Lookups and Calculations'!$F$12</f>
        <v>1602.0878730267946</v>
      </c>
      <c r="N6074" s="12">
        <f>H6074 * Dashboard!$I$14 * Dashboard!$I$15 * (Dashboard!$D$12 / 365) * 'Lookups and Calculations'!$F$12</f>
        <v>0</v>
      </c>
    </row>
    <row r="6075" spans="1:14" x14ac:dyDescent="0.35">
      <c r="A6075" s="2">
        <v>6074</v>
      </c>
      <c r="B6075" s="11">
        <v>-6.87757292926377E-2</v>
      </c>
      <c r="C6075" s="11">
        <v>-0.57908905162865221</v>
      </c>
      <c r="D6075" s="3">
        <f>B6075*Dashboard!$D$11*Dashboard!$D$10*SQRT(Dashboard!$D$12/365)</f>
        <v>-17075.7595666528</v>
      </c>
      <c r="E6075" s="3">
        <f>IF(Dashboard!$I$3,C6075*Dashboard!$E$11*Dashboard!$E$10*SQRT(Dashboard!$D$12/365),0)</f>
        <v>-287554.50549181999</v>
      </c>
      <c r="F6075" s="3">
        <f>D6075+IF(Dashboard!$I$3,E6075,0)</f>
        <v>-304630.26505847281</v>
      </c>
      <c r="G6075" s="3">
        <f>IF(Dashboard!$I$4, ('Lookups and Calculations'!$F$9) / (1 - 'Lookups and Calculations'!$F$10), 'Lookups and Calculations'!$F$9)</f>
        <v>1951878.888340465</v>
      </c>
      <c r="H6075" s="12">
        <f t="shared" si="188"/>
        <v>0</v>
      </c>
      <c r="I6075" s="12">
        <f t="shared" si="189"/>
        <v>0</v>
      </c>
      <c r="J6075" s="13">
        <f>(1 - Dashboard!$I$9) * H6075 * Dashboard!$I$8 * 'Lookups and Calculations'!$F$12</f>
        <v>0</v>
      </c>
      <c r="K6075" s="12">
        <f>(1 - Dashboard!$I$11) * I6075 * Dashboard!$I$10 * 'Lookups and Calculations'!$F$12</f>
        <v>0</v>
      </c>
      <c r="L6075" s="12">
        <f>(H6075 - I6075) * Dashboard!$I$13 * (Dashboard!$D$12 / 365) * 'Lookups and Calculations'!$F$12</f>
        <v>0</v>
      </c>
      <c r="M6075" s="3">
        <f>(G6075*2) * Dashboard!$I$13 * (Dashboard!$D$12 / 365) * 'Lookups and Calculations'!$F$12</f>
        <v>1602.0878730267946</v>
      </c>
      <c r="N6075" s="12">
        <f>H6075 * Dashboard!$I$14 * Dashboard!$I$15 * (Dashboard!$D$12 / 365) * 'Lookups and Calculations'!$F$12</f>
        <v>0</v>
      </c>
    </row>
    <row r="6076" spans="1:14" x14ac:dyDescent="0.35">
      <c r="A6076" s="2">
        <v>6075</v>
      </c>
      <c r="B6076" s="11">
        <v>-0.48413097711602776</v>
      </c>
      <c r="C6076" s="11">
        <v>0.75952491743979045</v>
      </c>
      <c r="D6076" s="3">
        <f>B6076*Dashboard!$D$11*Dashboard!$D$10*SQRT(Dashboard!$D$12/365)</f>
        <v>-120200.89425481284</v>
      </c>
      <c r="E6076" s="3">
        <f>IF(Dashboard!$I$3,C6076*Dashboard!$E$11*Dashboard!$E$10*SQRT(Dashboard!$D$12/365),0)</f>
        <v>377152.37652803882</v>
      </c>
      <c r="F6076" s="3">
        <f>D6076+IF(Dashboard!$I$3,E6076,0)</f>
        <v>256951.48227322596</v>
      </c>
      <c r="G6076" s="3">
        <f>IF(Dashboard!$I$4, ('Lookups and Calculations'!$F$9) / (1 - 'Lookups and Calculations'!$F$10), 'Lookups and Calculations'!$F$9)</f>
        <v>1951878.888340465</v>
      </c>
      <c r="H6076" s="12">
        <f t="shared" si="188"/>
        <v>0</v>
      </c>
      <c r="I6076" s="12">
        <f t="shared" si="189"/>
        <v>0</v>
      </c>
      <c r="J6076" s="13">
        <f>(1 - Dashboard!$I$9) * H6076 * Dashboard!$I$8 * 'Lookups and Calculations'!$F$12</f>
        <v>0</v>
      </c>
      <c r="K6076" s="12">
        <f>(1 - Dashboard!$I$11) * I6076 * Dashboard!$I$10 * 'Lookups and Calculations'!$F$12</f>
        <v>0</v>
      </c>
      <c r="L6076" s="12">
        <f>(H6076 - I6076) * Dashboard!$I$13 * (Dashboard!$D$12 / 365) * 'Lookups and Calculations'!$F$12</f>
        <v>0</v>
      </c>
      <c r="M6076" s="3">
        <f>(G6076*2) * Dashboard!$I$13 * (Dashboard!$D$12 / 365) * 'Lookups and Calculations'!$F$12</f>
        <v>1602.0878730267946</v>
      </c>
      <c r="N6076" s="12">
        <f>H6076 * Dashboard!$I$14 * Dashboard!$I$15 * (Dashboard!$D$12 / 365) * 'Lookups and Calculations'!$F$12</f>
        <v>0</v>
      </c>
    </row>
    <row r="6077" spans="1:14" x14ac:dyDescent="0.35">
      <c r="A6077" s="2">
        <v>6076</v>
      </c>
      <c r="B6077" s="11">
        <v>1.255151137334874</v>
      </c>
      <c r="C6077" s="11">
        <v>-0.10122531064677825</v>
      </c>
      <c r="D6077" s="3">
        <f>B6077*Dashboard!$D$11*Dashboard!$D$10*SQRT(Dashboard!$D$12/365)</f>
        <v>311631.14170329034</v>
      </c>
      <c r="E6077" s="3">
        <f>IF(Dashboard!$I$3,C6077*Dashboard!$E$11*Dashboard!$E$10*SQRT(Dashboard!$D$12/365),0)</f>
        <v>-50264.797900126599</v>
      </c>
      <c r="F6077" s="3">
        <f>D6077+IF(Dashboard!$I$3,E6077,0)</f>
        <v>261366.34380316373</v>
      </c>
      <c r="G6077" s="3">
        <f>IF(Dashboard!$I$4, ('Lookups and Calculations'!$F$9) / (1 - 'Lookups and Calculations'!$F$10), 'Lookups and Calculations'!$F$9)</f>
        <v>1951878.888340465</v>
      </c>
      <c r="H6077" s="12">
        <f t="shared" si="188"/>
        <v>0</v>
      </c>
      <c r="I6077" s="12">
        <f t="shared" si="189"/>
        <v>0</v>
      </c>
      <c r="J6077" s="13">
        <f>(1 - Dashboard!$I$9) * H6077 * Dashboard!$I$8 * 'Lookups and Calculations'!$F$12</f>
        <v>0</v>
      </c>
      <c r="K6077" s="12">
        <f>(1 - Dashboard!$I$11) * I6077 * Dashboard!$I$10 * 'Lookups and Calculations'!$F$12</f>
        <v>0</v>
      </c>
      <c r="L6077" s="12">
        <f>(H6077 - I6077) * Dashboard!$I$13 * (Dashboard!$D$12 / 365) * 'Lookups and Calculations'!$F$12</f>
        <v>0</v>
      </c>
      <c r="M6077" s="3">
        <f>(G6077*2) * Dashboard!$I$13 * (Dashboard!$D$12 / 365) * 'Lookups and Calculations'!$F$12</f>
        <v>1602.0878730267946</v>
      </c>
      <c r="N6077" s="12">
        <f>H6077 * Dashboard!$I$14 * Dashboard!$I$15 * (Dashboard!$D$12 / 365) * 'Lookups and Calculations'!$F$12</f>
        <v>0</v>
      </c>
    </row>
    <row r="6078" spans="1:14" x14ac:dyDescent="0.35">
      <c r="A6078" s="2">
        <v>6077</v>
      </c>
      <c r="B6078" s="11">
        <v>0.49381922562884067</v>
      </c>
      <c r="C6078" s="11">
        <v>-0.95566925760777466</v>
      </c>
      <c r="D6078" s="3">
        <f>B6078*Dashboard!$D$11*Dashboard!$D$10*SQRT(Dashboard!$D$12/365)</f>
        <v>122606.30971064696</v>
      </c>
      <c r="E6078" s="3">
        <f>IF(Dashboard!$I$3,C6078*Dashboard!$E$11*Dashboard!$E$10*SQRT(Dashboard!$D$12/365),0)</f>
        <v>-474550.50309146859</v>
      </c>
      <c r="F6078" s="3">
        <f>D6078+IF(Dashboard!$I$3,E6078,0)</f>
        <v>-351944.19338082161</v>
      </c>
      <c r="G6078" s="3">
        <f>IF(Dashboard!$I$4, ('Lookups and Calculations'!$F$9) / (1 - 'Lookups and Calculations'!$F$10), 'Lookups and Calculations'!$F$9)</f>
        <v>1951878.888340465</v>
      </c>
      <c r="H6078" s="12">
        <f t="shared" si="188"/>
        <v>0</v>
      </c>
      <c r="I6078" s="12">
        <f t="shared" si="189"/>
        <v>0</v>
      </c>
      <c r="J6078" s="13">
        <f>(1 - Dashboard!$I$9) * H6078 * Dashboard!$I$8 * 'Lookups and Calculations'!$F$12</f>
        <v>0</v>
      </c>
      <c r="K6078" s="12">
        <f>(1 - Dashboard!$I$11) * I6078 * Dashboard!$I$10 * 'Lookups and Calculations'!$F$12</f>
        <v>0</v>
      </c>
      <c r="L6078" s="12">
        <f>(H6078 - I6078) * Dashboard!$I$13 * (Dashboard!$D$12 / 365) * 'Lookups and Calculations'!$F$12</f>
        <v>0</v>
      </c>
      <c r="M6078" s="3">
        <f>(G6078*2) * Dashboard!$I$13 * (Dashboard!$D$12 / 365) * 'Lookups and Calculations'!$F$12</f>
        <v>1602.0878730267946</v>
      </c>
      <c r="N6078" s="12">
        <f>H6078 * Dashboard!$I$14 * Dashboard!$I$15 * (Dashboard!$D$12 / 365) * 'Lookups and Calculations'!$F$12</f>
        <v>0</v>
      </c>
    </row>
    <row r="6079" spans="1:14" x14ac:dyDescent="0.35">
      <c r="A6079" s="2">
        <v>6078</v>
      </c>
      <c r="B6079" s="11">
        <v>-0.23082699040806079</v>
      </c>
      <c r="C6079" s="11">
        <v>-1.3496409688896105</v>
      </c>
      <c r="D6079" s="3">
        <f>B6079*Dashboard!$D$11*Dashboard!$D$10*SQRT(Dashboard!$D$12/365)</f>
        <v>-57310.132953022025</v>
      </c>
      <c r="E6079" s="3">
        <f>IF(Dashboard!$I$3,C6079*Dashboard!$E$11*Dashboard!$E$10*SQRT(Dashboard!$D$12/365),0)</f>
        <v>-670182.48801122815</v>
      </c>
      <c r="F6079" s="3">
        <f>D6079+IF(Dashboard!$I$3,E6079,0)</f>
        <v>-727492.62096425018</v>
      </c>
      <c r="G6079" s="3">
        <f>IF(Dashboard!$I$4, ('Lookups and Calculations'!$F$9) / (1 - 'Lookups and Calculations'!$F$10), 'Lookups and Calculations'!$F$9)</f>
        <v>1951878.888340465</v>
      </c>
      <c r="H6079" s="12">
        <f t="shared" si="188"/>
        <v>0</v>
      </c>
      <c r="I6079" s="12">
        <f t="shared" si="189"/>
        <v>0</v>
      </c>
      <c r="J6079" s="13">
        <f>(1 - Dashboard!$I$9) * H6079 * Dashboard!$I$8 * 'Lookups and Calculations'!$F$12</f>
        <v>0</v>
      </c>
      <c r="K6079" s="12">
        <f>(1 - Dashboard!$I$11) * I6079 * Dashboard!$I$10 * 'Lookups and Calculations'!$F$12</f>
        <v>0</v>
      </c>
      <c r="L6079" s="12">
        <f>(H6079 - I6079) * Dashboard!$I$13 * (Dashboard!$D$12 / 365) * 'Lookups and Calculations'!$F$12</f>
        <v>0</v>
      </c>
      <c r="M6079" s="3">
        <f>(G6079*2) * Dashboard!$I$13 * (Dashboard!$D$12 / 365) * 'Lookups and Calculations'!$F$12</f>
        <v>1602.0878730267946</v>
      </c>
      <c r="N6079" s="12">
        <f>H6079 * Dashboard!$I$14 * Dashboard!$I$15 * (Dashboard!$D$12 / 365) * 'Lookups and Calculations'!$F$12</f>
        <v>0</v>
      </c>
    </row>
    <row r="6080" spans="1:14" x14ac:dyDescent="0.35">
      <c r="A6080" s="2">
        <v>6079</v>
      </c>
      <c r="B6080" s="11">
        <v>0.11322864524196322</v>
      </c>
      <c r="C6080" s="11">
        <v>0.3185019853432951</v>
      </c>
      <c r="D6080" s="3">
        <f>B6080*Dashboard!$D$11*Dashboard!$D$10*SQRT(Dashboard!$D$12/365)</f>
        <v>28112.608068215173</v>
      </c>
      <c r="E6080" s="3">
        <f>IF(Dashboard!$I$3,C6080*Dashboard!$E$11*Dashboard!$E$10*SQRT(Dashboard!$D$12/365),0)</f>
        <v>158156.47116099368</v>
      </c>
      <c r="F6080" s="3">
        <f>D6080+IF(Dashboard!$I$3,E6080,0)</f>
        <v>186269.07922920884</v>
      </c>
      <c r="G6080" s="3">
        <f>IF(Dashboard!$I$4, ('Lookups and Calculations'!$F$9) / (1 - 'Lookups and Calculations'!$F$10), 'Lookups and Calculations'!$F$9)</f>
        <v>1951878.888340465</v>
      </c>
      <c r="H6080" s="12">
        <f t="shared" si="188"/>
        <v>0</v>
      </c>
      <c r="I6080" s="12">
        <f t="shared" si="189"/>
        <v>0</v>
      </c>
      <c r="J6080" s="13">
        <f>(1 - Dashboard!$I$9) * H6080 * Dashboard!$I$8 * 'Lookups and Calculations'!$F$12</f>
        <v>0</v>
      </c>
      <c r="K6080" s="12">
        <f>(1 - Dashboard!$I$11) * I6080 * Dashboard!$I$10 * 'Lookups and Calculations'!$F$12</f>
        <v>0</v>
      </c>
      <c r="L6080" s="12">
        <f>(H6080 - I6080) * Dashboard!$I$13 * (Dashboard!$D$12 / 365) * 'Lookups and Calculations'!$F$12</f>
        <v>0</v>
      </c>
      <c r="M6080" s="3">
        <f>(G6080*2) * Dashboard!$I$13 * (Dashboard!$D$12 / 365) * 'Lookups and Calculations'!$F$12</f>
        <v>1602.0878730267946</v>
      </c>
      <c r="N6080" s="12">
        <f>H6080 * Dashboard!$I$14 * Dashboard!$I$15 * (Dashboard!$D$12 / 365) * 'Lookups and Calculations'!$F$12</f>
        <v>0</v>
      </c>
    </row>
    <row r="6081" spans="1:14" x14ac:dyDescent="0.35">
      <c r="A6081" s="2">
        <v>6080</v>
      </c>
      <c r="B6081" s="11">
        <v>-0.75666700548615706</v>
      </c>
      <c r="C6081" s="11">
        <v>-0.3982823651552958</v>
      </c>
      <c r="D6081" s="3">
        <f>B6081*Dashboard!$D$11*Dashboard!$D$10*SQRT(Dashboard!$D$12/365)</f>
        <v>-187866.62083543916</v>
      </c>
      <c r="E6081" s="3">
        <f>IF(Dashboard!$I$3,C6081*Dashboard!$E$11*Dashboard!$E$10*SQRT(Dashboard!$D$12/365),0)</f>
        <v>-197772.49843740082</v>
      </c>
      <c r="F6081" s="3">
        <f>D6081+IF(Dashboard!$I$3,E6081,0)</f>
        <v>-385639.11927283998</v>
      </c>
      <c r="G6081" s="3">
        <f>IF(Dashboard!$I$4, ('Lookups and Calculations'!$F$9) / (1 - 'Lookups and Calculations'!$F$10), 'Lookups and Calculations'!$F$9)</f>
        <v>1951878.888340465</v>
      </c>
      <c r="H6081" s="12">
        <f t="shared" si="188"/>
        <v>0</v>
      </c>
      <c r="I6081" s="12">
        <f t="shared" si="189"/>
        <v>0</v>
      </c>
      <c r="J6081" s="13">
        <f>(1 - Dashboard!$I$9) * H6081 * Dashboard!$I$8 * 'Lookups and Calculations'!$F$12</f>
        <v>0</v>
      </c>
      <c r="K6081" s="12">
        <f>(1 - Dashboard!$I$11) * I6081 * Dashboard!$I$10 * 'Lookups and Calculations'!$F$12</f>
        <v>0</v>
      </c>
      <c r="L6081" s="12">
        <f>(H6081 - I6081) * Dashboard!$I$13 * (Dashboard!$D$12 / 365) * 'Lookups and Calculations'!$F$12</f>
        <v>0</v>
      </c>
      <c r="M6081" s="3">
        <f>(G6081*2) * Dashboard!$I$13 * (Dashboard!$D$12 / 365) * 'Lookups and Calculations'!$F$12</f>
        <v>1602.0878730267946</v>
      </c>
      <c r="N6081" s="12">
        <f>H6081 * Dashboard!$I$14 * Dashboard!$I$15 * (Dashboard!$D$12 / 365) * 'Lookups and Calculations'!$F$12</f>
        <v>0</v>
      </c>
    </row>
    <row r="6082" spans="1:14" x14ac:dyDescent="0.35">
      <c r="A6082" s="2">
        <v>6081</v>
      </c>
      <c r="B6082" s="11">
        <v>1.3538126677031228</v>
      </c>
      <c r="C6082" s="11">
        <v>-0.35050590068853399</v>
      </c>
      <c r="D6082" s="3">
        <f>B6082*Dashboard!$D$11*Dashboard!$D$10*SQRT(Dashboard!$D$12/365)</f>
        <v>336127.00075667555</v>
      </c>
      <c r="E6082" s="3">
        <f>IF(Dashboard!$I$3,C6082*Dashboard!$E$11*Dashboard!$E$10*SQRT(Dashboard!$D$12/365),0)</f>
        <v>-174048.44843982451</v>
      </c>
      <c r="F6082" s="3">
        <f>D6082+IF(Dashboard!$I$3,E6082,0)</f>
        <v>162078.55231685104</v>
      </c>
      <c r="G6082" s="3">
        <f>IF(Dashboard!$I$4, ('Lookups and Calculations'!$F$9) / (1 - 'Lookups and Calculations'!$F$10), 'Lookups and Calculations'!$F$9)</f>
        <v>1951878.888340465</v>
      </c>
      <c r="H6082" s="12">
        <f t="shared" si="188"/>
        <v>0</v>
      </c>
      <c r="I6082" s="12">
        <f t="shared" si="189"/>
        <v>0</v>
      </c>
      <c r="J6082" s="13">
        <f>(1 - Dashboard!$I$9) * H6082 * Dashboard!$I$8 * 'Lookups and Calculations'!$F$12</f>
        <v>0</v>
      </c>
      <c r="K6082" s="12">
        <f>(1 - Dashboard!$I$11) * I6082 * Dashboard!$I$10 * 'Lookups and Calculations'!$F$12</f>
        <v>0</v>
      </c>
      <c r="L6082" s="12">
        <f>(H6082 - I6082) * Dashboard!$I$13 * (Dashboard!$D$12 / 365) * 'Lookups and Calculations'!$F$12</f>
        <v>0</v>
      </c>
      <c r="M6082" s="3">
        <f>(G6082*2) * Dashboard!$I$13 * (Dashboard!$D$12 / 365) * 'Lookups and Calculations'!$F$12</f>
        <v>1602.0878730267946</v>
      </c>
      <c r="N6082" s="12">
        <f>H6082 * Dashboard!$I$14 * Dashboard!$I$15 * (Dashboard!$D$12 / 365) * 'Lookups and Calculations'!$F$12</f>
        <v>0</v>
      </c>
    </row>
    <row r="6083" spans="1:14" x14ac:dyDescent="0.35">
      <c r="A6083" s="2">
        <v>6082</v>
      </c>
      <c r="B6083" s="11">
        <v>0.6532294973674112</v>
      </c>
      <c r="C6083" s="11">
        <v>1.0006400382738585</v>
      </c>
      <c r="D6083" s="3">
        <f>B6083*Dashboard!$D$11*Dashboard!$D$10*SQRT(Dashboard!$D$12/365)</f>
        <v>162184.97358901036</v>
      </c>
      <c r="E6083" s="3">
        <f>IF(Dashboard!$I$3,C6083*Dashboard!$E$11*Dashboard!$E$10*SQRT(Dashboard!$D$12/365),0)</f>
        <v>496881.35282804648</v>
      </c>
      <c r="F6083" s="3">
        <f>D6083+IF(Dashboard!$I$3,E6083,0)</f>
        <v>659066.32641705684</v>
      </c>
      <c r="G6083" s="3">
        <f>IF(Dashboard!$I$4, ('Lookups and Calculations'!$F$9) / (1 - 'Lookups and Calculations'!$F$10), 'Lookups and Calculations'!$F$9)</f>
        <v>1951878.888340465</v>
      </c>
      <c r="H6083" s="12">
        <f t="shared" ref="H6083:H6146" si="190">MAX(0,F6083-G6083)</f>
        <v>0</v>
      </c>
      <c r="I6083" s="12">
        <f t="shared" ref="I6083:I6146" si="191">MAX(0,-F6083-G6083)</f>
        <v>0</v>
      </c>
      <c r="J6083" s="13">
        <f>(1 - Dashboard!$I$9) * H6083 * Dashboard!$I$8 * 'Lookups and Calculations'!$F$12</f>
        <v>0</v>
      </c>
      <c r="K6083" s="12">
        <f>(1 - Dashboard!$I$11) * I6083 * Dashboard!$I$10 * 'Lookups and Calculations'!$F$12</f>
        <v>0</v>
      </c>
      <c r="L6083" s="12">
        <f>(H6083 - I6083) * Dashboard!$I$13 * (Dashboard!$D$12 / 365) * 'Lookups and Calculations'!$F$12</f>
        <v>0</v>
      </c>
      <c r="M6083" s="3">
        <f>(G6083*2) * Dashboard!$I$13 * (Dashboard!$D$12 / 365) * 'Lookups and Calculations'!$F$12</f>
        <v>1602.0878730267946</v>
      </c>
      <c r="N6083" s="12">
        <f>H6083 * Dashboard!$I$14 * Dashboard!$I$15 * (Dashboard!$D$12 / 365) * 'Lookups and Calculations'!$F$12</f>
        <v>0</v>
      </c>
    </row>
    <row r="6084" spans="1:14" x14ac:dyDescent="0.35">
      <c r="A6084" s="2">
        <v>6083</v>
      </c>
      <c r="B6084" s="11">
        <v>4.3203772615840449E-2</v>
      </c>
      <c r="C6084" s="11">
        <v>3.9142293692669167E-2</v>
      </c>
      <c r="D6084" s="3">
        <f>B6084*Dashboard!$D$11*Dashboard!$D$10*SQRT(Dashboard!$D$12/365)</f>
        <v>10726.708988012184</v>
      </c>
      <c r="E6084" s="3">
        <f>IF(Dashboard!$I$3,C6084*Dashboard!$E$11*Dashboard!$E$10*SQRT(Dashboard!$D$12/365),0)</f>
        <v>19436.635652073797</v>
      </c>
      <c r="F6084" s="3">
        <f>D6084+IF(Dashboard!$I$3,E6084,0)</f>
        <v>30163.344640085983</v>
      </c>
      <c r="G6084" s="3">
        <f>IF(Dashboard!$I$4, ('Lookups and Calculations'!$F$9) / (1 - 'Lookups and Calculations'!$F$10), 'Lookups and Calculations'!$F$9)</f>
        <v>1951878.888340465</v>
      </c>
      <c r="H6084" s="12">
        <f t="shared" si="190"/>
        <v>0</v>
      </c>
      <c r="I6084" s="12">
        <f t="shared" si="191"/>
        <v>0</v>
      </c>
      <c r="J6084" s="13">
        <f>(1 - Dashboard!$I$9) * H6084 * Dashboard!$I$8 * 'Lookups and Calculations'!$F$12</f>
        <v>0</v>
      </c>
      <c r="K6084" s="12">
        <f>(1 - Dashboard!$I$11) * I6084 * Dashboard!$I$10 * 'Lookups and Calculations'!$F$12</f>
        <v>0</v>
      </c>
      <c r="L6084" s="12">
        <f>(H6084 - I6084) * Dashboard!$I$13 * (Dashboard!$D$12 / 365) * 'Lookups and Calculations'!$F$12</f>
        <v>0</v>
      </c>
      <c r="M6084" s="3">
        <f>(G6084*2) * Dashboard!$I$13 * (Dashboard!$D$12 / 365) * 'Lookups and Calculations'!$F$12</f>
        <v>1602.0878730267946</v>
      </c>
      <c r="N6084" s="12">
        <f>H6084 * Dashboard!$I$14 * Dashboard!$I$15 * (Dashboard!$D$12 / 365) * 'Lookups and Calculations'!$F$12</f>
        <v>0</v>
      </c>
    </row>
    <row r="6085" spans="1:14" x14ac:dyDescent="0.35">
      <c r="A6085" s="2">
        <v>6084</v>
      </c>
      <c r="B6085" s="11">
        <v>0.33515814463584565</v>
      </c>
      <c r="C6085" s="11">
        <v>-0.28061212953179049</v>
      </c>
      <c r="D6085" s="3">
        <f>B6085*Dashboard!$D$11*Dashboard!$D$10*SQRT(Dashboard!$D$12/365)</f>
        <v>83213.656234100999</v>
      </c>
      <c r="E6085" s="3">
        <f>IF(Dashboard!$I$3,C6085*Dashboard!$E$11*Dashboard!$E$10*SQRT(Dashboard!$D$12/365),0)</f>
        <v>-139341.75048825616</v>
      </c>
      <c r="F6085" s="3">
        <f>D6085+IF(Dashboard!$I$3,E6085,0)</f>
        <v>-56128.094254155163</v>
      </c>
      <c r="G6085" s="3">
        <f>IF(Dashboard!$I$4, ('Lookups and Calculations'!$F$9) / (1 - 'Lookups and Calculations'!$F$10), 'Lookups and Calculations'!$F$9)</f>
        <v>1951878.888340465</v>
      </c>
      <c r="H6085" s="12">
        <f t="shared" si="190"/>
        <v>0</v>
      </c>
      <c r="I6085" s="12">
        <f t="shared" si="191"/>
        <v>0</v>
      </c>
      <c r="J6085" s="13">
        <f>(1 - Dashboard!$I$9) * H6085 * Dashboard!$I$8 * 'Lookups and Calculations'!$F$12</f>
        <v>0</v>
      </c>
      <c r="K6085" s="12">
        <f>(1 - Dashboard!$I$11) * I6085 * Dashboard!$I$10 * 'Lookups and Calculations'!$F$12</f>
        <v>0</v>
      </c>
      <c r="L6085" s="12">
        <f>(H6085 - I6085) * Dashboard!$I$13 * (Dashboard!$D$12 / 365) * 'Lookups and Calculations'!$F$12</f>
        <v>0</v>
      </c>
      <c r="M6085" s="3">
        <f>(G6085*2) * Dashboard!$I$13 * (Dashboard!$D$12 / 365) * 'Lookups and Calculations'!$F$12</f>
        <v>1602.0878730267946</v>
      </c>
      <c r="N6085" s="12">
        <f>H6085 * Dashboard!$I$14 * Dashboard!$I$15 * (Dashboard!$D$12 / 365) * 'Lookups and Calculations'!$F$12</f>
        <v>0</v>
      </c>
    </row>
    <row r="6086" spans="1:14" x14ac:dyDescent="0.35">
      <c r="A6086" s="2">
        <v>6085</v>
      </c>
      <c r="B6086" s="11">
        <v>-3.3237303557161854E-2</v>
      </c>
      <c r="C6086" s="11">
        <v>-2.1321152924664002</v>
      </c>
      <c r="D6086" s="3">
        <f>B6086*Dashboard!$D$11*Dashboard!$D$10*SQRT(Dashboard!$D$12/365)</f>
        <v>-8252.2164435514733</v>
      </c>
      <c r="E6086" s="3">
        <f>IF(Dashboard!$I$3,C6086*Dashboard!$E$11*Dashboard!$E$10*SQRT(Dashboard!$D$12/365),0)</f>
        <v>-1058730.7027346117</v>
      </c>
      <c r="F6086" s="3">
        <f>D6086+IF(Dashboard!$I$3,E6086,0)</f>
        <v>-1066982.9191781632</v>
      </c>
      <c r="G6086" s="3">
        <f>IF(Dashboard!$I$4, ('Lookups and Calculations'!$F$9) / (1 - 'Lookups and Calculations'!$F$10), 'Lookups and Calculations'!$F$9)</f>
        <v>1951878.888340465</v>
      </c>
      <c r="H6086" s="12">
        <f t="shared" si="190"/>
        <v>0</v>
      </c>
      <c r="I6086" s="12">
        <f t="shared" si="191"/>
        <v>0</v>
      </c>
      <c r="J6086" s="13">
        <f>(1 - Dashboard!$I$9) * H6086 * Dashboard!$I$8 * 'Lookups and Calculations'!$F$12</f>
        <v>0</v>
      </c>
      <c r="K6086" s="12">
        <f>(1 - Dashboard!$I$11) * I6086 * Dashboard!$I$10 * 'Lookups and Calculations'!$F$12</f>
        <v>0</v>
      </c>
      <c r="L6086" s="12">
        <f>(H6086 - I6086) * Dashboard!$I$13 * (Dashboard!$D$12 / 365) * 'Lookups and Calculations'!$F$12</f>
        <v>0</v>
      </c>
      <c r="M6086" s="3">
        <f>(G6086*2) * Dashboard!$I$13 * (Dashboard!$D$12 / 365) * 'Lookups and Calculations'!$F$12</f>
        <v>1602.0878730267946</v>
      </c>
      <c r="N6086" s="12">
        <f>H6086 * Dashboard!$I$14 * Dashboard!$I$15 * (Dashboard!$D$12 / 365) * 'Lookups and Calculations'!$F$12</f>
        <v>0</v>
      </c>
    </row>
    <row r="6087" spans="1:14" x14ac:dyDescent="0.35">
      <c r="A6087" s="2">
        <v>6086</v>
      </c>
      <c r="B6087" s="11">
        <v>-1.0350869542671575</v>
      </c>
      <c r="C6087" s="11">
        <v>-2.1172984806635098</v>
      </c>
      <c r="D6087" s="3">
        <f>B6087*Dashboard!$D$11*Dashboard!$D$10*SQRT(Dashboard!$D$12/365)</f>
        <v>-256993.21757009681</v>
      </c>
      <c r="E6087" s="3">
        <f>IF(Dashboard!$I$3,C6087*Dashboard!$E$11*Dashboard!$E$10*SQRT(Dashboard!$D$12/365),0)</f>
        <v>-1051373.2143155804</v>
      </c>
      <c r="F6087" s="3">
        <f>D6087+IF(Dashboard!$I$3,E6087,0)</f>
        <v>-1308366.4318856772</v>
      </c>
      <c r="G6087" s="3">
        <f>IF(Dashboard!$I$4, ('Lookups and Calculations'!$F$9) / (1 - 'Lookups and Calculations'!$F$10), 'Lookups and Calculations'!$F$9)</f>
        <v>1951878.888340465</v>
      </c>
      <c r="H6087" s="12">
        <f t="shared" si="190"/>
        <v>0</v>
      </c>
      <c r="I6087" s="12">
        <f t="shared" si="191"/>
        <v>0</v>
      </c>
      <c r="J6087" s="13">
        <f>(1 - Dashboard!$I$9) * H6087 * Dashboard!$I$8 * 'Lookups and Calculations'!$F$12</f>
        <v>0</v>
      </c>
      <c r="K6087" s="12">
        <f>(1 - Dashboard!$I$11) * I6087 * Dashboard!$I$10 * 'Lookups and Calculations'!$F$12</f>
        <v>0</v>
      </c>
      <c r="L6087" s="12">
        <f>(H6087 - I6087) * Dashboard!$I$13 * (Dashboard!$D$12 / 365) * 'Lookups and Calculations'!$F$12</f>
        <v>0</v>
      </c>
      <c r="M6087" s="3">
        <f>(G6087*2) * Dashboard!$I$13 * (Dashboard!$D$12 / 365) * 'Lookups and Calculations'!$F$12</f>
        <v>1602.0878730267946</v>
      </c>
      <c r="N6087" s="12">
        <f>H6087 * Dashboard!$I$14 * Dashboard!$I$15 * (Dashboard!$D$12 / 365) * 'Lookups and Calculations'!$F$12</f>
        <v>0</v>
      </c>
    </row>
    <row r="6088" spans="1:14" x14ac:dyDescent="0.35">
      <c r="A6088" s="2">
        <v>6087</v>
      </c>
      <c r="B6088" s="11">
        <v>-0.52595597553296336</v>
      </c>
      <c r="C6088" s="11">
        <v>0.64852907956101735</v>
      </c>
      <c r="D6088" s="3">
        <f>B6088*Dashboard!$D$11*Dashboard!$D$10*SQRT(Dashboard!$D$12/365)</f>
        <v>-130585.27874900504</v>
      </c>
      <c r="E6088" s="3">
        <f>IF(Dashboard!$I$3,C6088*Dashboard!$E$11*Dashboard!$E$10*SQRT(Dashboard!$D$12/365),0)</f>
        <v>322035.89110474294</v>
      </c>
      <c r="F6088" s="3">
        <f>D6088+IF(Dashboard!$I$3,E6088,0)</f>
        <v>191450.61235573789</v>
      </c>
      <c r="G6088" s="3">
        <f>IF(Dashboard!$I$4, ('Lookups and Calculations'!$F$9) / (1 - 'Lookups and Calculations'!$F$10), 'Lookups and Calculations'!$F$9)</f>
        <v>1951878.888340465</v>
      </c>
      <c r="H6088" s="12">
        <f t="shared" si="190"/>
        <v>0</v>
      </c>
      <c r="I6088" s="12">
        <f t="shared" si="191"/>
        <v>0</v>
      </c>
      <c r="J6088" s="13">
        <f>(1 - Dashboard!$I$9) * H6088 * Dashboard!$I$8 * 'Lookups and Calculations'!$F$12</f>
        <v>0</v>
      </c>
      <c r="K6088" s="12">
        <f>(1 - Dashboard!$I$11) * I6088 * Dashboard!$I$10 * 'Lookups and Calculations'!$F$12</f>
        <v>0</v>
      </c>
      <c r="L6088" s="12">
        <f>(H6088 - I6088) * Dashboard!$I$13 * (Dashboard!$D$12 / 365) * 'Lookups and Calculations'!$F$12</f>
        <v>0</v>
      </c>
      <c r="M6088" s="3">
        <f>(G6088*2) * Dashboard!$I$13 * (Dashboard!$D$12 / 365) * 'Lookups and Calculations'!$F$12</f>
        <v>1602.0878730267946</v>
      </c>
      <c r="N6088" s="12">
        <f>H6088 * Dashboard!$I$14 * Dashboard!$I$15 * (Dashboard!$D$12 / 365) * 'Lookups and Calculations'!$F$12</f>
        <v>0</v>
      </c>
    </row>
    <row r="6089" spans="1:14" x14ac:dyDescent="0.35">
      <c r="A6089" s="2">
        <v>6088</v>
      </c>
      <c r="B6089" s="11">
        <v>0.62734726385916406</v>
      </c>
      <c r="C6089" s="11">
        <v>-0.72678817487809921</v>
      </c>
      <c r="D6089" s="3">
        <f>B6089*Dashboard!$D$11*Dashboard!$D$10*SQRT(Dashboard!$D$12/365)</f>
        <v>155758.88693052827</v>
      </c>
      <c r="E6089" s="3">
        <f>IF(Dashboard!$I$3,C6089*Dashboard!$E$11*Dashboard!$E$10*SQRT(Dashboard!$D$12/365),0)</f>
        <v>-360896.50397740956</v>
      </c>
      <c r="F6089" s="3">
        <f>D6089+IF(Dashboard!$I$3,E6089,0)</f>
        <v>-205137.61704688129</v>
      </c>
      <c r="G6089" s="3">
        <f>IF(Dashboard!$I$4, ('Lookups and Calculations'!$F$9) / (1 - 'Lookups and Calculations'!$F$10), 'Lookups and Calculations'!$F$9)</f>
        <v>1951878.888340465</v>
      </c>
      <c r="H6089" s="12">
        <f t="shared" si="190"/>
        <v>0</v>
      </c>
      <c r="I6089" s="12">
        <f t="shared" si="191"/>
        <v>0</v>
      </c>
      <c r="J6089" s="13">
        <f>(1 - Dashboard!$I$9) * H6089 * Dashboard!$I$8 * 'Lookups and Calculations'!$F$12</f>
        <v>0</v>
      </c>
      <c r="K6089" s="12">
        <f>(1 - Dashboard!$I$11) * I6089 * Dashboard!$I$10 * 'Lookups and Calculations'!$F$12</f>
        <v>0</v>
      </c>
      <c r="L6089" s="12">
        <f>(H6089 - I6089) * Dashboard!$I$13 * (Dashboard!$D$12 / 365) * 'Lookups and Calculations'!$F$12</f>
        <v>0</v>
      </c>
      <c r="M6089" s="3">
        <f>(G6089*2) * Dashboard!$I$13 * (Dashboard!$D$12 / 365) * 'Lookups and Calculations'!$F$12</f>
        <v>1602.0878730267946</v>
      </c>
      <c r="N6089" s="12">
        <f>H6089 * Dashboard!$I$14 * Dashboard!$I$15 * (Dashboard!$D$12 / 365) * 'Lookups and Calculations'!$F$12</f>
        <v>0</v>
      </c>
    </row>
    <row r="6090" spans="1:14" x14ac:dyDescent="0.35">
      <c r="A6090" s="2">
        <v>6089</v>
      </c>
      <c r="B6090" s="11">
        <v>2.3213300743190115</v>
      </c>
      <c r="C6090" s="11">
        <v>1.2826730171661995</v>
      </c>
      <c r="D6090" s="3">
        <f>B6090*Dashboard!$D$11*Dashboard!$D$10*SQRT(Dashboard!$D$12/365)</f>
        <v>576343.93166885583</v>
      </c>
      <c r="E6090" s="3">
        <f>IF(Dashboard!$I$3,C6090*Dashboard!$E$11*Dashboard!$E$10*SQRT(Dashboard!$D$12/365),0)</f>
        <v>636928.64529486781</v>
      </c>
      <c r="F6090" s="3">
        <f>D6090+IF(Dashboard!$I$3,E6090,0)</f>
        <v>1213272.5769637236</v>
      </c>
      <c r="G6090" s="3">
        <f>IF(Dashboard!$I$4, ('Lookups and Calculations'!$F$9) / (1 - 'Lookups and Calculations'!$F$10), 'Lookups and Calculations'!$F$9)</f>
        <v>1951878.888340465</v>
      </c>
      <c r="H6090" s="12">
        <f t="shared" si="190"/>
        <v>0</v>
      </c>
      <c r="I6090" s="12">
        <f t="shared" si="191"/>
        <v>0</v>
      </c>
      <c r="J6090" s="13">
        <f>(1 - Dashboard!$I$9) * H6090 * Dashboard!$I$8 * 'Lookups and Calculations'!$F$12</f>
        <v>0</v>
      </c>
      <c r="K6090" s="12">
        <f>(1 - Dashboard!$I$11) * I6090 * Dashboard!$I$10 * 'Lookups and Calculations'!$F$12</f>
        <v>0</v>
      </c>
      <c r="L6090" s="12">
        <f>(H6090 - I6090) * Dashboard!$I$13 * (Dashboard!$D$12 / 365) * 'Lookups and Calculations'!$F$12</f>
        <v>0</v>
      </c>
      <c r="M6090" s="3">
        <f>(G6090*2) * Dashboard!$I$13 * (Dashboard!$D$12 / 365) * 'Lookups and Calculations'!$F$12</f>
        <v>1602.0878730267946</v>
      </c>
      <c r="N6090" s="12">
        <f>H6090 * Dashboard!$I$14 * Dashboard!$I$15 * (Dashboard!$D$12 / 365) * 'Lookups and Calculations'!$F$12</f>
        <v>0</v>
      </c>
    </row>
    <row r="6091" spans="1:14" x14ac:dyDescent="0.35">
      <c r="A6091" s="2">
        <v>6090</v>
      </c>
      <c r="B6091" s="11">
        <v>0.91544502095385649</v>
      </c>
      <c r="C6091" s="11">
        <v>0.11453829340626687</v>
      </c>
      <c r="D6091" s="3">
        <f>B6091*Dashboard!$D$11*Dashboard!$D$10*SQRT(Dashboard!$D$12/365)</f>
        <v>227288.30700993893</v>
      </c>
      <c r="E6091" s="3">
        <f>IF(Dashboard!$I$3,C6091*Dashboard!$E$11*Dashboard!$E$10*SQRT(Dashboard!$D$12/365),0)</f>
        <v>56875.539656095345</v>
      </c>
      <c r="F6091" s="3">
        <f>D6091+IF(Dashboard!$I$3,E6091,0)</f>
        <v>284163.84666603425</v>
      </c>
      <c r="G6091" s="3">
        <f>IF(Dashboard!$I$4, ('Lookups and Calculations'!$F$9) / (1 - 'Lookups and Calculations'!$F$10), 'Lookups and Calculations'!$F$9)</f>
        <v>1951878.888340465</v>
      </c>
      <c r="H6091" s="12">
        <f t="shared" si="190"/>
        <v>0</v>
      </c>
      <c r="I6091" s="12">
        <f t="shared" si="191"/>
        <v>0</v>
      </c>
      <c r="J6091" s="13">
        <f>(1 - Dashboard!$I$9) * H6091 * Dashboard!$I$8 * 'Lookups and Calculations'!$F$12</f>
        <v>0</v>
      </c>
      <c r="K6091" s="12">
        <f>(1 - Dashboard!$I$11) * I6091 * Dashboard!$I$10 * 'Lookups and Calculations'!$F$12</f>
        <v>0</v>
      </c>
      <c r="L6091" s="12">
        <f>(H6091 - I6091) * Dashboard!$I$13 * (Dashboard!$D$12 / 365) * 'Lookups and Calculations'!$F$12</f>
        <v>0</v>
      </c>
      <c r="M6091" s="3">
        <f>(G6091*2) * Dashboard!$I$13 * (Dashboard!$D$12 / 365) * 'Lookups and Calculations'!$F$12</f>
        <v>1602.0878730267946</v>
      </c>
      <c r="N6091" s="12">
        <f>H6091 * Dashboard!$I$14 * Dashboard!$I$15 * (Dashboard!$D$12 / 365) * 'Lookups and Calculations'!$F$12</f>
        <v>0</v>
      </c>
    </row>
    <row r="6092" spans="1:14" x14ac:dyDescent="0.35">
      <c r="A6092" s="2">
        <v>6091</v>
      </c>
      <c r="B6092" s="11">
        <v>0.25654466878390869</v>
      </c>
      <c r="C6092" s="11">
        <v>0.45301529319875128</v>
      </c>
      <c r="D6092" s="3">
        <f>B6092*Dashboard!$D$11*Dashboard!$D$10*SQRT(Dashboard!$D$12/365)</f>
        <v>63695.363572532078</v>
      </c>
      <c r="E6092" s="3">
        <f>IF(Dashboard!$I$3,C6092*Dashboard!$E$11*Dashboard!$E$10*SQRT(Dashboard!$D$12/365),0)</f>
        <v>224950.87456692892</v>
      </c>
      <c r="F6092" s="3">
        <f>D6092+IF(Dashboard!$I$3,E6092,0)</f>
        <v>288646.23813946103</v>
      </c>
      <c r="G6092" s="3">
        <f>IF(Dashboard!$I$4, ('Lookups and Calculations'!$F$9) / (1 - 'Lookups and Calculations'!$F$10), 'Lookups and Calculations'!$F$9)</f>
        <v>1951878.888340465</v>
      </c>
      <c r="H6092" s="12">
        <f t="shared" si="190"/>
        <v>0</v>
      </c>
      <c r="I6092" s="12">
        <f t="shared" si="191"/>
        <v>0</v>
      </c>
      <c r="J6092" s="13">
        <f>(1 - Dashboard!$I$9) * H6092 * Dashboard!$I$8 * 'Lookups and Calculations'!$F$12</f>
        <v>0</v>
      </c>
      <c r="K6092" s="12">
        <f>(1 - Dashboard!$I$11) * I6092 * Dashboard!$I$10 * 'Lookups and Calculations'!$F$12</f>
        <v>0</v>
      </c>
      <c r="L6092" s="12">
        <f>(H6092 - I6092) * Dashboard!$I$13 * (Dashboard!$D$12 / 365) * 'Lookups and Calculations'!$F$12</f>
        <v>0</v>
      </c>
      <c r="M6092" s="3">
        <f>(G6092*2) * Dashboard!$I$13 * (Dashboard!$D$12 / 365) * 'Lookups and Calculations'!$F$12</f>
        <v>1602.0878730267946</v>
      </c>
      <c r="N6092" s="12">
        <f>H6092 * Dashboard!$I$14 * Dashboard!$I$15 * (Dashboard!$D$12 / 365) * 'Lookups and Calculations'!$F$12</f>
        <v>0</v>
      </c>
    </row>
    <row r="6093" spans="1:14" x14ac:dyDescent="0.35">
      <c r="A6093" s="2">
        <v>6092</v>
      </c>
      <c r="B6093" s="11">
        <v>1.4083741663347298</v>
      </c>
      <c r="C6093" s="11">
        <v>-0.76555341872105265</v>
      </c>
      <c r="D6093" s="3">
        <f>B6093*Dashboard!$D$11*Dashboard!$D$10*SQRT(Dashboard!$D$12/365)</f>
        <v>349673.62602422194</v>
      </c>
      <c r="E6093" s="3">
        <f>IF(Dashboard!$I$3,C6093*Dashboard!$E$11*Dashboard!$E$10*SQRT(Dashboard!$D$12/365),0)</f>
        <v>-380145.91042393056</v>
      </c>
      <c r="F6093" s="3">
        <f>D6093+IF(Dashboard!$I$3,E6093,0)</f>
        <v>-30472.284399708617</v>
      </c>
      <c r="G6093" s="3">
        <f>IF(Dashboard!$I$4, ('Lookups and Calculations'!$F$9) / (1 - 'Lookups and Calculations'!$F$10), 'Lookups and Calculations'!$F$9)</f>
        <v>1951878.888340465</v>
      </c>
      <c r="H6093" s="12">
        <f t="shared" si="190"/>
        <v>0</v>
      </c>
      <c r="I6093" s="12">
        <f t="shared" si="191"/>
        <v>0</v>
      </c>
      <c r="J6093" s="13">
        <f>(1 - Dashboard!$I$9) * H6093 * Dashboard!$I$8 * 'Lookups and Calculations'!$F$12</f>
        <v>0</v>
      </c>
      <c r="K6093" s="12">
        <f>(1 - Dashboard!$I$11) * I6093 * Dashboard!$I$10 * 'Lookups and Calculations'!$F$12</f>
        <v>0</v>
      </c>
      <c r="L6093" s="12">
        <f>(H6093 - I6093) * Dashboard!$I$13 * (Dashboard!$D$12 / 365) * 'Lookups and Calculations'!$F$12</f>
        <v>0</v>
      </c>
      <c r="M6093" s="3">
        <f>(G6093*2) * Dashboard!$I$13 * (Dashboard!$D$12 / 365) * 'Lookups and Calculations'!$F$12</f>
        <v>1602.0878730267946</v>
      </c>
      <c r="N6093" s="12">
        <f>H6093 * Dashboard!$I$14 * Dashboard!$I$15 * (Dashboard!$D$12 / 365) * 'Lookups and Calculations'!$F$12</f>
        <v>0</v>
      </c>
    </row>
    <row r="6094" spans="1:14" x14ac:dyDescent="0.35">
      <c r="A6094" s="2">
        <v>6093</v>
      </c>
      <c r="B6094" s="11">
        <v>1.2199363640056979</v>
      </c>
      <c r="C6094" s="11">
        <v>-1.2148166090007013</v>
      </c>
      <c r="D6094" s="3">
        <f>B6094*Dashboard!$D$11*Dashboard!$D$10*SQRT(Dashboard!$D$12/365)</f>
        <v>302887.95557138324</v>
      </c>
      <c r="E6094" s="3">
        <f>IF(Dashboard!$I$3,C6094*Dashboard!$E$11*Dashboard!$E$10*SQRT(Dashboard!$D$12/365),0)</f>
        <v>-603233.6275085645</v>
      </c>
      <c r="F6094" s="3">
        <f>D6094+IF(Dashboard!$I$3,E6094,0)</f>
        <v>-300345.67193718127</v>
      </c>
      <c r="G6094" s="3">
        <f>IF(Dashboard!$I$4, ('Lookups and Calculations'!$F$9) / (1 - 'Lookups and Calculations'!$F$10), 'Lookups and Calculations'!$F$9)</f>
        <v>1951878.888340465</v>
      </c>
      <c r="H6094" s="12">
        <f t="shared" si="190"/>
        <v>0</v>
      </c>
      <c r="I6094" s="12">
        <f t="shared" si="191"/>
        <v>0</v>
      </c>
      <c r="J6094" s="13">
        <f>(1 - Dashboard!$I$9) * H6094 * Dashboard!$I$8 * 'Lookups and Calculations'!$F$12</f>
        <v>0</v>
      </c>
      <c r="K6094" s="12">
        <f>(1 - Dashboard!$I$11) * I6094 * Dashboard!$I$10 * 'Lookups and Calculations'!$F$12</f>
        <v>0</v>
      </c>
      <c r="L6094" s="12">
        <f>(H6094 - I6094) * Dashboard!$I$13 * (Dashboard!$D$12 / 365) * 'Lookups and Calculations'!$F$12</f>
        <v>0</v>
      </c>
      <c r="M6094" s="3">
        <f>(G6094*2) * Dashboard!$I$13 * (Dashboard!$D$12 / 365) * 'Lookups and Calculations'!$F$12</f>
        <v>1602.0878730267946</v>
      </c>
      <c r="N6094" s="12">
        <f>H6094 * Dashboard!$I$14 * Dashboard!$I$15 * (Dashboard!$D$12 / 365) * 'Lookups and Calculations'!$F$12</f>
        <v>0</v>
      </c>
    </row>
    <row r="6095" spans="1:14" x14ac:dyDescent="0.35">
      <c r="A6095" s="2">
        <v>6094</v>
      </c>
      <c r="B6095" s="11">
        <v>1.726627436076255</v>
      </c>
      <c r="C6095" s="11">
        <v>-0.49519306123683154</v>
      </c>
      <c r="D6095" s="3">
        <f>B6095*Dashboard!$D$11*Dashboard!$D$10*SQRT(Dashboard!$D$12/365)</f>
        <v>428690.11005573516</v>
      </c>
      <c r="E6095" s="3">
        <f>IF(Dashboard!$I$3,C6095*Dashboard!$E$11*Dashboard!$E$10*SQRT(Dashboard!$D$12/365),0)</f>
        <v>-245894.81608478088</v>
      </c>
      <c r="F6095" s="3">
        <f>D6095+IF(Dashboard!$I$3,E6095,0)</f>
        <v>182795.29397095428</v>
      </c>
      <c r="G6095" s="3">
        <f>IF(Dashboard!$I$4, ('Lookups and Calculations'!$F$9) / (1 - 'Lookups and Calculations'!$F$10), 'Lookups and Calculations'!$F$9)</f>
        <v>1951878.888340465</v>
      </c>
      <c r="H6095" s="12">
        <f t="shared" si="190"/>
        <v>0</v>
      </c>
      <c r="I6095" s="12">
        <f t="shared" si="191"/>
        <v>0</v>
      </c>
      <c r="J6095" s="13">
        <f>(1 - Dashboard!$I$9) * H6095 * Dashboard!$I$8 * 'Lookups and Calculations'!$F$12</f>
        <v>0</v>
      </c>
      <c r="K6095" s="12">
        <f>(1 - Dashboard!$I$11) * I6095 * Dashboard!$I$10 * 'Lookups and Calculations'!$F$12</f>
        <v>0</v>
      </c>
      <c r="L6095" s="12">
        <f>(H6095 - I6095) * Dashboard!$I$13 * (Dashboard!$D$12 / 365) * 'Lookups and Calculations'!$F$12</f>
        <v>0</v>
      </c>
      <c r="M6095" s="3">
        <f>(G6095*2) * Dashboard!$I$13 * (Dashboard!$D$12 / 365) * 'Lookups and Calculations'!$F$12</f>
        <v>1602.0878730267946</v>
      </c>
      <c r="N6095" s="12">
        <f>H6095 * Dashboard!$I$14 * Dashboard!$I$15 * (Dashboard!$D$12 / 365) * 'Lookups and Calculations'!$F$12</f>
        <v>0</v>
      </c>
    </row>
    <row r="6096" spans="1:14" x14ac:dyDescent="0.35">
      <c r="A6096" s="2">
        <v>6095</v>
      </c>
      <c r="B6096" s="11">
        <v>-0.60480443337533041</v>
      </c>
      <c r="C6096" s="11">
        <v>-0.62960605631357192</v>
      </c>
      <c r="D6096" s="3">
        <f>B6096*Dashboard!$D$11*Dashboard!$D$10*SQRT(Dashboard!$D$12/365)</f>
        <v>-150161.9131542726</v>
      </c>
      <c r="E6096" s="3">
        <f>IF(Dashboard!$I$3,C6096*Dashboard!$E$11*Dashboard!$E$10*SQRT(Dashboard!$D$12/365),0)</f>
        <v>-312639.40782289574</v>
      </c>
      <c r="F6096" s="3">
        <f>D6096+IF(Dashboard!$I$3,E6096,0)</f>
        <v>-462801.32097716833</v>
      </c>
      <c r="G6096" s="3">
        <f>IF(Dashboard!$I$4, ('Lookups and Calculations'!$F$9) / (1 - 'Lookups and Calculations'!$F$10), 'Lookups and Calculations'!$F$9)</f>
        <v>1951878.888340465</v>
      </c>
      <c r="H6096" s="12">
        <f t="shared" si="190"/>
        <v>0</v>
      </c>
      <c r="I6096" s="12">
        <f t="shared" si="191"/>
        <v>0</v>
      </c>
      <c r="J6096" s="13">
        <f>(1 - Dashboard!$I$9) * H6096 * Dashboard!$I$8 * 'Lookups and Calculations'!$F$12</f>
        <v>0</v>
      </c>
      <c r="K6096" s="12">
        <f>(1 - Dashboard!$I$11) * I6096 * Dashboard!$I$10 * 'Lookups and Calculations'!$F$12</f>
        <v>0</v>
      </c>
      <c r="L6096" s="12">
        <f>(H6096 - I6096) * Dashboard!$I$13 * (Dashboard!$D$12 / 365) * 'Lookups and Calculations'!$F$12</f>
        <v>0</v>
      </c>
      <c r="M6096" s="3">
        <f>(G6096*2) * Dashboard!$I$13 * (Dashboard!$D$12 / 365) * 'Lookups and Calculations'!$F$12</f>
        <v>1602.0878730267946</v>
      </c>
      <c r="N6096" s="12">
        <f>H6096 * Dashboard!$I$14 * Dashboard!$I$15 * (Dashboard!$D$12 / 365) * 'Lookups and Calculations'!$F$12</f>
        <v>0</v>
      </c>
    </row>
    <row r="6097" spans="1:14" x14ac:dyDescent="0.35">
      <c r="A6097" s="2">
        <v>6096</v>
      </c>
      <c r="B6097" s="11">
        <v>0.99135142503067952</v>
      </c>
      <c r="C6097" s="11">
        <v>1.2915688417307483</v>
      </c>
      <c r="D6097" s="3">
        <f>B6097*Dashboard!$D$11*Dashboard!$D$10*SQRT(Dashboard!$D$12/365)</f>
        <v>246134.48310892176</v>
      </c>
      <c r="E6097" s="3">
        <f>IF(Dashboard!$I$3,C6097*Dashboard!$E$11*Dashboard!$E$10*SQRT(Dashboard!$D$12/365),0)</f>
        <v>641345.98737102421</v>
      </c>
      <c r="F6097" s="3">
        <f>D6097+IF(Dashboard!$I$3,E6097,0)</f>
        <v>887480.470479946</v>
      </c>
      <c r="G6097" s="3">
        <f>IF(Dashboard!$I$4, ('Lookups and Calculations'!$F$9) / (1 - 'Lookups and Calculations'!$F$10), 'Lookups and Calculations'!$F$9)</f>
        <v>1951878.888340465</v>
      </c>
      <c r="H6097" s="12">
        <f t="shared" si="190"/>
        <v>0</v>
      </c>
      <c r="I6097" s="12">
        <f t="shared" si="191"/>
        <v>0</v>
      </c>
      <c r="J6097" s="13">
        <f>(1 - Dashboard!$I$9) * H6097 * Dashboard!$I$8 * 'Lookups and Calculations'!$F$12</f>
        <v>0</v>
      </c>
      <c r="K6097" s="12">
        <f>(1 - Dashboard!$I$11) * I6097 * Dashboard!$I$10 * 'Lookups and Calculations'!$F$12</f>
        <v>0</v>
      </c>
      <c r="L6097" s="12">
        <f>(H6097 - I6097) * Dashboard!$I$13 * (Dashboard!$D$12 / 365) * 'Lookups and Calculations'!$F$12</f>
        <v>0</v>
      </c>
      <c r="M6097" s="3">
        <f>(G6097*2) * Dashboard!$I$13 * (Dashboard!$D$12 / 365) * 'Lookups and Calculations'!$F$12</f>
        <v>1602.0878730267946</v>
      </c>
      <c r="N6097" s="12">
        <f>H6097 * Dashboard!$I$14 * Dashboard!$I$15 * (Dashboard!$D$12 / 365) * 'Lookups and Calculations'!$F$12</f>
        <v>0</v>
      </c>
    </row>
    <row r="6098" spans="1:14" x14ac:dyDescent="0.35">
      <c r="A6098" s="2">
        <v>6097</v>
      </c>
      <c r="B6098" s="11">
        <v>-1.7355367734179166</v>
      </c>
      <c r="C6098" s="11">
        <v>0.19890703981940641</v>
      </c>
      <c r="D6098" s="3">
        <f>B6098*Dashboard!$D$11*Dashboard!$D$10*SQRT(Dashboard!$D$12/365)</f>
        <v>-430902.13606998639</v>
      </c>
      <c r="E6098" s="3">
        <f>IF(Dashboard!$I$3,C6098*Dashboard!$E$11*Dashboard!$E$10*SQRT(Dashboard!$D$12/365),0)</f>
        <v>98769.982463403867</v>
      </c>
      <c r="F6098" s="3">
        <f>D6098+IF(Dashboard!$I$3,E6098,0)</f>
        <v>-332132.15360658255</v>
      </c>
      <c r="G6098" s="3">
        <f>IF(Dashboard!$I$4, ('Lookups and Calculations'!$F$9) / (1 - 'Lookups and Calculations'!$F$10), 'Lookups and Calculations'!$F$9)</f>
        <v>1951878.888340465</v>
      </c>
      <c r="H6098" s="12">
        <f t="shared" si="190"/>
        <v>0</v>
      </c>
      <c r="I6098" s="12">
        <f t="shared" si="191"/>
        <v>0</v>
      </c>
      <c r="J6098" s="13">
        <f>(1 - Dashboard!$I$9) * H6098 * Dashboard!$I$8 * 'Lookups and Calculations'!$F$12</f>
        <v>0</v>
      </c>
      <c r="K6098" s="12">
        <f>(1 - Dashboard!$I$11) * I6098 * Dashboard!$I$10 * 'Lookups and Calculations'!$F$12</f>
        <v>0</v>
      </c>
      <c r="L6098" s="12">
        <f>(H6098 - I6098) * Dashboard!$I$13 * (Dashboard!$D$12 / 365) * 'Lookups and Calculations'!$F$12</f>
        <v>0</v>
      </c>
      <c r="M6098" s="3">
        <f>(G6098*2) * Dashboard!$I$13 * (Dashboard!$D$12 / 365) * 'Lookups and Calculations'!$F$12</f>
        <v>1602.0878730267946</v>
      </c>
      <c r="N6098" s="12">
        <f>H6098 * Dashboard!$I$14 * Dashboard!$I$15 * (Dashboard!$D$12 / 365) * 'Lookups and Calculations'!$F$12</f>
        <v>0</v>
      </c>
    </row>
    <row r="6099" spans="1:14" x14ac:dyDescent="0.35">
      <c r="A6099" s="2">
        <v>6098</v>
      </c>
      <c r="B6099" s="11">
        <v>-0.56778423039251213</v>
      </c>
      <c r="C6099" s="11">
        <v>0.37845974546393435</v>
      </c>
      <c r="D6099" s="3">
        <f>B6099*Dashboard!$D$11*Dashboard!$D$10*SQRT(Dashboard!$D$12/365)</f>
        <v>-140970.47175852198</v>
      </c>
      <c r="E6099" s="3">
        <f>IF(Dashboard!$I$3,C6099*Dashboard!$E$11*Dashboard!$E$10*SQRT(Dashboard!$D$12/365),0)</f>
        <v>187929.30836694321</v>
      </c>
      <c r="F6099" s="3">
        <f>D6099+IF(Dashboard!$I$3,E6099,0)</f>
        <v>46958.836608421232</v>
      </c>
      <c r="G6099" s="3">
        <f>IF(Dashboard!$I$4, ('Lookups and Calculations'!$F$9) / (1 - 'Lookups and Calculations'!$F$10), 'Lookups and Calculations'!$F$9)</f>
        <v>1951878.888340465</v>
      </c>
      <c r="H6099" s="12">
        <f t="shared" si="190"/>
        <v>0</v>
      </c>
      <c r="I6099" s="12">
        <f t="shared" si="191"/>
        <v>0</v>
      </c>
      <c r="J6099" s="13">
        <f>(1 - Dashboard!$I$9) * H6099 * Dashboard!$I$8 * 'Lookups and Calculations'!$F$12</f>
        <v>0</v>
      </c>
      <c r="K6099" s="12">
        <f>(1 - Dashboard!$I$11) * I6099 * Dashboard!$I$10 * 'Lookups and Calculations'!$F$12</f>
        <v>0</v>
      </c>
      <c r="L6099" s="12">
        <f>(H6099 - I6099) * Dashboard!$I$13 * (Dashboard!$D$12 / 365) * 'Lookups and Calculations'!$F$12</f>
        <v>0</v>
      </c>
      <c r="M6099" s="3">
        <f>(G6099*2) * Dashboard!$I$13 * (Dashboard!$D$12 / 365) * 'Lookups and Calculations'!$F$12</f>
        <v>1602.0878730267946</v>
      </c>
      <c r="N6099" s="12">
        <f>H6099 * Dashboard!$I$14 * Dashboard!$I$15 * (Dashboard!$D$12 / 365) * 'Lookups and Calculations'!$F$12</f>
        <v>0</v>
      </c>
    </row>
    <row r="6100" spans="1:14" x14ac:dyDescent="0.35">
      <c r="A6100" s="2">
        <v>6099</v>
      </c>
      <c r="B6100" s="11">
        <v>0.85759132154264495</v>
      </c>
      <c r="C6100" s="11">
        <v>9.727440912587601E-2</v>
      </c>
      <c r="D6100" s="3">
        <f>B6100*Dashboard!$D$11*Dashboard!$D$10*SQRT(Dashboard!$D$12/365)</f>
        <v>212924.28831689389</v>
      </c>
      <c r="E6100" s="3">
        <f>IF(Dashboard!$I$3,C6100*Dashboard!$E$11*Dashboard!$E$10*SQRT(Dashboard!$D$12/365),0)</f>
        <v>48302.924281734544</v>
      </c>
      <c r="F6100" s="3">
        <f>D6100+IF(Dashboard!$I$3,E6100,0)</f>
        <v>261227.21259862842</v>
      </c>
      <c r="G6100" s="3">
        <f>IF(Dashboard!$I$4, ('Lookups and Calculations'!$F$9) / (1 - 'Lookups and Calculations'!$F$10), 'Lookups and Calculations'!$F$9)</f>
        <v>1951878.888340465</v>
      </c>
      <c r="H6100" s="12">
        <f t="shared" si="190"/>
        <v>0</v>
      </c>
      <c r="I6100" s="12">
        <f t="shared" si="191"/>
        <v>0</v>
      </c>
      <c r="J6100" s="13">
        <f>(1 - Dashboard!$I$9) * H6100 * Dashboard!$I$8 * 'Lookups and Calculations'!$F$12</f>
        <v>0</v>
      </c>
      <c r="K6100" s="12">
        <f>(1 - Dashboard!$I$11) * I6100 * Dashboard!$I$10 * 'Lookups and Calculations'!$F$12</f>
        <v>0</v>
      </c>
      <c r="L6100" s="12">
        <f>(H6100 - I6100) * Dashboard!$I$13 * (Dashboard!$D$12 / 365) * 'Lookups and Calculations'!$F$12</f>
        <v>0</v>
      </c>
      <c r="M6100" s="3">
        <f>(G6100*2) * Dashboard!$I$13 * (Dashboard!$D$12 / 365) * 'Lookups and Calculations'!$F$12</f>
        <v>1602.0878730267946</v>
      </c>
      <c r="N6100" s="12">
        <f>H6100 * Dashboard!$I$14 * Dashboard!$I$15 * (Dashboard!$D$12 / 365) * 'Lookups and Calculations'!$F$12</f>
        <v>0</v>
      </c>
    </row>
    <row r="6101" spans="1:14" x14ac:dyDescent="0.35">
      <c r="A6101" s="2">
        <v>6100</v>
      </c>
      <c r="B6101" s="11">
        <v>1.3258030787216295</v>
      </c>
      <c r="C6101" s="11">
        <v>5.8923023126862407E-2</v>
      </c>
      <c r="D6101" s="3">
        <f>B6101*Dashboard!$D$11*Dashboard!$D$10*SQRT(Dashboard!$D$12/365)</f>
        <v>329172.73052315082</v>
      </c>
      <c r="E6101" s="3">
        <f>IF(Dashboard!$I$3,C6101*Dashboard!$E$11*Dashboard!$E$10*SQRT(Dashboard!$D$12/365),0)</f>
        <v>29259.024548426903</v>
      </c>
      <c r="F6101" s="3">
        <f>D6101+IF(Dashboard!$I$3,E6101,0)</f>
        <v>358431.75507157773</v>
      </c>
      <c r="G6101" s="3">
        <f>IF(Dashboard!$I$4, ('Lookups and Calculations'!$F$9) / (1 - 'Lookups and Calculations'!$F$10), 'Lookups and Calculations'!$F$9)</f>
        <v>1951878.888340465</v>
      </c>
      <c r="H6101" s="12">
        <f t="shared" si="190"/>
        <v>0</v>
      </c>
      <c r="I6101" s="12">
        <f t="shared" si="191"/>
        <v>0</v>
      </c>
      <c r="J6101" s="13">
        <f>(1 - Dashboard!$I$9) * H6101 * Dashboard!$I$8 * 'Lookups and Calculations'!$F$12</f>
        <v>0</v>
      </c>
      <c r="K6101" s="12">
        <f>(1 - Dashboard!$I$11) * I6101 * Dashboard!$I$10 * 'Lookups and Calculations'!$F$12</f>
        <v>0</v>
      </c>
      <c r="L6101" s="12">
        <f>(H6101 - I6101) * Dashboard!$I$13 * (Dashboard!$D$12 / 365) * 'Lookups and Calculations'!$F$12</f>
        <v>0</v>
      </c>
      <c r="M6101" s="3">
        <f>(G6101*2) * Dashboard!$I$13 * (Dashboard!$D$12 / 365) * 'Lookups and Calculations'!$F$12</f>
        <v>1602.0878730267946</v>
      </c>
      <c r="N6101" s="12">
        <f>H6101 * Dashboard!$I$14 * Dashboard!$I$15 * (Dashboard!$D$12 / 365) * 'Lookups and Calculations'!$F$12</f>
        <v>0</v>
      </c>
    </row>
    <row r="6102" spans="1:14" x14ac:dyDescent="0.35">
      <c r="A6102" s="2">
        <v>6101</v>
      </c>
      <c r="B6102" s="11">
        <v>-0.85562435137733994</v>
      </c>
      <c r="C6102" s="11">
        <v>0.13687181650331592</v>
      </c>
      <c r="D6102" s="3">
        <f>B6102*Dashboard!$D$11*Dashboard!$D$10*SQRT(Dashboard!$D$12/365)</f>
        <v>-212435.92548944041</v>
      </c>
      <c r="E6102" s="3">
        <f>IF(Dashboard!$I$3,C6102*Dashboard!$E$11*Dashboard!$E$10*SQRT(Dashboard!$D$12/365),0)</f>
        <v>67965.552793108218</v>
      </c>
      <c r="F6102" s="3">
        <f>D6102+IF(Dashboard!$I$3,E6102,0)</f>
        <v>-144470.3726963322</v>
      </c>
      <c r="G6102" s="3">
        <f>IF(Dashboard!$I$4, ('Lookups and Calculations'!$F$9) / (1 - 'Lookups and Calculations'!$F$10), 'Lookups and Calculations'!$F$9)</f>
        <v>1951878.888340465</v>
      </c>
      <c r="H6102" s="12">
        <f t="shared" si="190"/>
        <v>0</v>
      </c>
      <c r="I6102" s="12">
        <f t="shared" si="191"/>
        <v>0</v>
      </c>
      <c r="J6102" s="13">
        <f>(1 - Dashboard!$I$9) * H6102 * Dashboard!$I$8 * 'Lookups and Calculations'!$F$12</f>
        <v>0</v>
      </c>
      <c r="K6102" s="12">
        <f>(1 - Dashboard!$I$11) * I6102 * Dashboard!$I$10 * 'Lookups and Calculations'!$F$12</f>
        <v>0</v>
      </c>
      <c r="L6102" s="12">
        <f>(H6102 - I6102) * Dashboard!$I$13 * (Dashboard!$D$12 / 365) * 'Lookups and Calculations'!$F$12</f>
        <v>0</v>
      </c>
      <c r="M6102" s="3">
        <f>(G6102*2) * Dashboard!$I$13 * (Dashboard!$D$12 / 365) * 'Lookups and Calculations'!$F$12</f>
        <v>1602.0878730267946</v>
      </c>
      <c r="N6102" s="12">
        <f>H6102 * Dashboard!$I$14 * Dashboard!$I$15 * (Dashboard!$D$12 / 365) * 'Lookups and Calculations'!$F$12</f>
        <v>0</v>
      </c>
    </row>
    <row r="6103" spans="1:14" x14ac:dyDescent="0.35">
      <c r="A6103" s="2">
        <v>6102</v>
      </c>
      <c r="B6103" s="11">
        <v>9.6558534463969614E-2</v>
      </c>
      <c r="C6103" s="11">
        <v>1.0228720398130382</v>
      </c>
      <c r="D6103" s="3">
        <f>B6103*Dashboard!$D$11*Dashboard!$D$10*SQRT(Dashboard!$D$12/365)</f>
        <v>23973.723515158781</v>
      </c>
      <c r="E6103" s="3">
        <f>IF(Dashboard!$I$3,C6103*Dashboard!$E$11*Dashboard!$E$10*SQRT(Dashboard!$D$12/365),0)</f>
        <v>507920.95406159171</v>
      </c>
      <c r="F6103" s="3">
        <f>D6103+IF(Dashboard!$I$3,E6103,0)</f>
        <v>531894.67757675052</v>
      </c>
      <c r="G6103" s="3">
        <f>IF(Dashboard!$I$4, ('Lookups and Calculations'!$F$9) / (1 - 'Lookups and Calculations'!$F$10), 'Lookups and Calculations'!$F$9)</f>
        <v>1951878.888340465</v>
      </c>
      <c r="H6103" s="12">
        <f t="shared" si="190"/>
        <v>0</v>
      </c>
      <c r="I6103" s="12">
        <f t="shared" si="191"/>
        <v>0</v>
      </c>
      <c r="J6103" s="13">
        <f>(1 - Dashboard!$I$9) * H6103 * Dashboard!$I$8 * 'Lookups and Calculations'!$F$12</f>
        <v>0</v>
      </c>
      <c r="K6103" s="12">
        <f>(1 - Dashboard!$I$11) * I6103 * Dashboard!$I$10 * 'Lookups and Calculations'!$F$12</f>
        <v>0</v>
      </c>
      <c r="L6103" s="12">
        <f>(H6103 - I6103) * Dashboard!$I$13 * (Dashboard!$D$12 / 365) * 'Lookups and Calculations'!$F$12</f>
        <v>0</v>
      </c>
      <c r="M6103" s="3">
        <f>(G6103*2) * Dashboard!$I$13 * (Dashboard!$D$12 / 365) * 'Lookups and Calculations'!$F$12</f>
        <v>1602.0878730267946</v>
      </c>
      <c r="N6103" s="12">
        <f>H6103 * Dashboard!$I$14 * Dashboard!$I$15 * (Dashboard!$D$12 / 365) * 'Lookups and Calculations'!$F$12</f>
        <v>0</v>
      </c>
    </row>
    <row r="6104" spans="1:14" x14ac:dyDescent="0.35">
      <c r="A6104" s="2">
        <v>6103</v>
      </c>
      <c r="B6104" s="11">
        <v>0.94606324308731515</v>
      </c>
      <c r="C6104" s="11">
        <v>-1.261874863436496</v>
      </c>
      <c r="D6104" s="3">
        <f>B6104*Dashboard!$D$11*Dashboard!$D$10*SQRT(Dashboard!$D$12/365)</f>
        <v>234890.25329079462</v>
      </c>
      <c r="E6104" s="3">
        <f>IF(Dashboard!$I$3,C6104*Dashboard!$E$11*Dashboard!$E$10*SQRT(Dashboard!$D$12/365),0)</f>
        <v>-626601.04059561179</v>
      </c>
      <c r="F6104" s="3">
        <f>D6104+IF(Dashboard!$I$3,E6104,0)</f>
        <v>-391710.78730481718</v>
      </c>
      <c r="G6104" s="3">
        <f>IF(Dashboard!$I$4, ('Lookups and Calculations'!$F$9) / (1 - 'Lookups and Calculations'!$F$10), 'Lookups and Calculations'!$F$9)</f>
        <v>1951878.888340465</v>
      </c>
      <c r="H6104" s="12">
        <f t="shared" si="190"/>
        <v>0</v>
      </c>
      <c r="I6104" s="12">
        <f t="shared" si="191"/>
        <v>0</v>
      </c>
      <c r="J6104" s="13">
        <f>(1 - Dashboard!$I$9) * H6104 * Dashboard!$I$8 * 'Lookups and Calculations'!$F$12</f>
        <v>0</v>
      </c>
      <c r="K6104" s="12">
        <f>(1 - Dashboard!$I$11) * I6104 * Dashboard!$I$10 * 'Lookups and Calculations'!$F$12</f>
        <v>0</v>
      </c>
      <c r="L6104" s="12">
        <f>(H6104 - I6104) * Dashboard!$I$13 * (Dashboard!$D$12 / 365) * 'Lookups and Calculations'!$F$12</f>
        <v>0</v>
      </c>
      <c r="M6104" s="3">
        <f>(G6104*2) * Dashboard!$I$13 * (Dashboard!$D$12 / 365) * 'Lookups and Calculations'!$F$12</f>
        <v>1602.0878730267946</v>
      </c>
      <c r="N6104" s="12">
        <f>H6104 * Dashboard!$I$14 * Dashboard!$I$15 * (Dashboard!$D$12 / 365) * 'Lookups and Calculations'!$F$12</f>
        <v>0</v>
      </c>
    </row>
    <row r="6105" spans="1:14" x14ac:dyDescent="0.35">
      <c r="A6105" s="2">
        <v>6104</v>
      </c>
      <c r="B6105" s="11">
        <v>0.86883888730908798</v>
      </c>
      <c r="C6105" s="11">
        <v>0.10250968343026697</v>
      </c>
      <c r="D6105" s="3">
        <f>B6105*Dashboard!$D$11*Dashboard!$D$10*SQRT(Dashboard!$D$12/365)</f>
        <v>215716.8538151191</v>
      </c>
      <c r="E6105" s="3">
        <f>IF(Dashboard!$I$3,C6105*Dashboard!$E$11*Dashboard!$E$10*SQRT(Dashboard!$D$12/365),0)</f>
        <v>50902.570587392118</v>
      </c>
      <c r="F6105" s="3">
        <f>D6105+IF(Dashboard!$I$3,E6105,0)</f>
        <v>266619.42440251121</v>
      </c>
      <c r="G6105" s="3">
        <f>IF(Dashboard!$I$4, ('Lookups and Calculations'!$F$9) / (1 - 'Lookups and Calculations'!$F$10), 'Lookups and Calculations'!$F$9)</f>
        <v>1951878.888340465</v>
      </c>
      <c r="H6105" s="12">
        <f t="shared" si="190"/>
        <v>0</v>
      </c>
      <c r="I6105" s="12">
        <f t="shared" si="191"/>
        <v>0</v>
      </c>
      <c r="J6105" s="13">
        <f>(1 - Dashboard!$I$9) * H6105 * Dashboard!$I$8 * 'Lookups and Calculations'!$F$12</f>
        <v>0</v>
      </c>
      <c r="K6105" s="12">
        <f>(1 - Dashboard!$I$11) * I6105 * Dashboard!$I$10 * 'Lookups and Calculations'!$F$12</f>
        <v>0</v>
      </c>
      <c r="L6105" s="12">
        <f>(H6105 - I6105) * Dashboard!$I$13 * (Dashboard!$D$12 / 365) * 'Lookups and Calculations'!$F$12</f>
        <v>0</v>
      </c>
      <c r="M6105" s="3">
        <f>(G6105*2) * Dashboard!$I$13 * (Dashboard!$D$12 / 365) * 'Lookups and Calculations'!$F$12</f>
        <v>1602.0878730267946</v>
      </c>
      <c r="N6105" s="12">
        <f>H6105 * Dashboard!$I$14 * Dashboard!$I$15 * (Dashboard!$D$12 / 365) * 'Lookups and Calculations'!$F$12</f>
        <v>0</v>
      </c>
    </row>
    <row r="6106" spans="1:14" x14ac:dyDescent="0.35">
      <c r="A6106" s="2">
        <v>6105</v>
      </c>
      <c r="B6106" s="11">
        <v>-1.9414078657677147E-2</v>
      </c>
      <c r="C6106" s="11">
        <v>-1.1673101381073141</v>
      </c>
      <c r="D6106" s="3">
        <f>B6106*Dashboard!$D$11*Dashboard!$D$10*SQRT(Dashboard!$D$12/365)</f>
        <v>-4820.1617456649483</v>
      </c>
      <c r="E6106" s="3">
        <f>IF(Dashboard!$I$3,C6106*Dashboard!$E$11*Dashboard!$E$10*SQRT(Dashboard!$D$12/365),0)</f>
        <v>-579643.64647371403</v>
      </c>
      <c r="F6106" s="3">
        <f>D6106+IF(Dashboard!$I$3,E6106,0)</f>
        <v>-584463.80821937893</v>
      </c>
      <c r="G6106" s="3">
        <f>IF(Dashboard!$I$4, ('Lookups and Calculations'!$F$9) / (1 - 'Lookups and Calculations'!$F$10), 'Lookups and Calculations'!$F$9)</f>
        <v>1951878.888340465</v>
      </c>
      <c r="H6106" s="12">
        <f t="shared" si="190"/>
        <v>0</v>
      </c>
      <c r="I6106" s="12">
        <f t="shared" si="191"/>
        <v>0</v>
      </c>
      <c r="J6106" s="13">
        <f>(1 - Dashboard!$I$9) * H6106 * Dashboard!$I$8 * 'Lookups and Calculations'!$F$12</f>
        <v>0</v>
      </c>
      <c r="K6106" s="12">
        <f>(1 - Dashboard!$I$11) * I6106 * Dashboard!$I$10 * 'Lookups and Calculations'!$F$12</f>
        <v>0</v>
      </c>
      <c r="L6106" s="12">
        <f>(H6106 - I6106) * Dashboard!$I$13 * (Dashboard!$D$12 / 365) * 'Lookups and Calculations'!$F$12</f>
        <v>0</v>
      </c>
      <c r="M6106" s="3">
        <f>(G6106*2) * Dashboard!$I$13 * (Dashboard!$D$12 / 365) * 'Lookups and Calculations'!$F$12</f>
        <v>1602.0878730267946</v>
      </c>
      <c r="N6106" s="12">
        <f>H6106 * Dashboard!$I$14 * Dashboard!$I$15 * (Dashboard!$D$12 / 365) * 'Lookups and Calculations'!$F$12</f>
        <v>0</v>
      </c>
    </row>
    <row r="6107" spans="1:14" x14ac:dyDescent="0.35">
      <c r="A6107" s="2">
        <v>6106</v>
      </c>
      <c r="B6107" s="11">
        <v>1.8872462547955122</v>
      </c>
      <c r="C6107" s="11">
        <v>0.38799144365929128</v>
      </c>
      <c r="D6107" s="3">
        <f>B6107*Dashboard!$D$11*Dashboard!$D$10*SQRT(Dashboard!$D$12/365)</f>
        <v>468568.83411345922</v>
      </c>
      <c r="E6107" s="3">
        <f>IF(Dashboard!$I$3,C6107*Dashboard!$E$11*Dashboard!$E$10*SQRT(Dashboard!$D$12/365),0)</f>
        <v>192662.40209985801</v>
      </c>
      <c r="F6107" s="3">
        <f>D6107+IF(Dashboard!$I$3,E6107,0)</f>
        <v>661231.23621331726</v>
      </c>
      <c r="G6107" s="3">
        <f>IF(Dashboard!$I$4, ('Lookups and Calculations'!$F$9) / (1 - 'Lookups and Calculations'!$F$10), 'Lookups and Calculations'!$F$9)</f>
        <v>1951878.888340465</v>
      </c>
      <c r="H6107" s="12">
        <f t="shared" si="190"/>
        <v>0</v>
      </c>
      <c r="I6107" s="12">
        <f t="shared" si="191"/>
        <v>0</v>
      </c>
      <c r="J6107" s="13">
        <f>(1 - Dashboard!$I$9) * H6107 * Dashboard!$I$8 * 'Lookups and Calculations'!$F$12</f>
        <v>0</v>
      </c>
      <c r="K6107" s="12">
        <f>(1 - Dashboard!$I$11) * I6107 * Dashboard!$I$10 * 'Lookups and Calculations'!$F$12</f>
        <v>0</v>
      </c>
      <c r="L6107" s="12">
        <f>(H6107 - I6107) * Dashboard!$I$13 * (Dashboard!$D$12 / 365) * 'Lookups and Calculations'!$F$12</f>
        <v>0</v>
      </c>
      <c r="M6107" s="3">
        <f>(G6107*2) * Dashboard!$I$13 * (Dashboard!$D$12 / 365) * 'Lookups and Calculations'!$F$12</f>
        <v>1602.0878730267946</v>
      </c>
      <c r="N6107" s="12">
        <f>H6107 * Dashboard!$I$14 * Dashboard!$I$15 * (Dashboard!$D$12 / 365) * 'Lookups and Calculations'!$F$12</f>
        <v>0</v>
      </c>
    </row>
    <row r="6108" spans="1:14" x14ac:dyDescent="0.35">
      <c r="A6108" s="2">
        <v>6107</v>
      </c>
      <c r="B6108" s="11">
        <v>0.29271471170317181</v>
      </c>
      <c r="C6108" s="11">
        <v>0.36598443783354573</v>
      </c>
      <c r="D6108" s="3">
        <f>B6108*Dashboard!$D$11*Dashboard!$D$10*SQRT(Dashboard!$D$12/365)</f>
        <v>72675.725725826836</v>
      </c>
      <c r="E6108" s="3">
        <f>IF(Dashboard!$I$3,C6108*Dashboard!$E$11*Dashboard!$E$10*SQRT(Dashboard!$D$12/365),0)</f>
        <v>181734.52553272186</v>
      </c>
      <c r="F6108" s="3">
        <f>D6108+IF(Dashboard!$I$3,E6108,0)</f>
        <v>254410.2512585487</v>
      </c>
      <c r="G6108" s="3">
        <f>IF(Dashboard!$I$4, ('Lookups and Calculations'!$F$9) / (1 - 'Lookups and Calculations'!$F$10), 'Lookups and Calculations'!$F$9)</f>
        <v>1951878.888340465</v>
      </c>
      <c r="H6108" s="12">
        <f t="shared" si="190"/>
        <v>0</v>
      </c>
      <c r="I6108" s="12">
        <f t="shared" si="191"/>
        <v>0</v>
      </c>
      <c r="J6108" s="13">
        <f>(1 - Dashboard!$I$9) * H6108 * Dashboard!$I$8 * 'Lookups and Calculations'!$F$12</f>
        <v>0</v>
      </c>
      <c r="K6108" s="12">
        <f>(1 - Dashboard!$I$11) * I6108 * Dashboard!$I$10 * 'Lookups and Calculations'!$F$12</f>
        <v>0</v>
      </c>
      <c r="L6108" s="12">
        <f>(H6108 - I6108) * Dashboard!$I$13 * (Dashboard!$D$12 / 365) * 'Lookups and Calculations'!$F$12</f>
        <v>0</v>
      </c>
      <c r="M6108" s="3">
        <f>(G6108*2) * Dashboard!$I$13 * (Dashboard!$D$12 / 365) * 'Lookups and Calculations'!$F$12</f>
        <v>1602.0878730267946</v>
      </c>
      <c r="N6108" s="12">
        <f>H6108 * Dashboard!$I$14 * Dashboard!$I$15 * (Dashboard!$D$12 / 365) * 'Lookups and Calculations'!$F$12</f>
        <v>0</v>
      </c>
    </row>
    <row r="6109" spans="1:14" x14ac:dyDescent="0.35">
      <c r="A6109" s="2">
        <v>6108</v>
      </c>
      <c r="B6109" s="11">
        <v>2.2247626131688083</v>
      </c>
      <c r="C6109" s="11">
        <v>-1.2239954569528502</v>
      </c>
      <c r="D6109" s="3">
        <f>B6109*Dashboard!$D$11*Dashboard!$D$10*SQRT(Dashboard!$D$12/365)</f>
        <v>552367.99182026926</v>
      </c>
      <c r="E6109" s="3">
        <f>IF(Dashboard!$I$3,C6109*Dashboard!$E$11*Dashboard!$E$10*SQRT(Dashboard!$D$12/365),0)</f>
        <v>-607791.508678035</v>
      </c>
      <c r="F6109" s="3">
        <f>D6109+IF(Dashboard!$I$3,E6109,0)</f>
        <v>-55423.516857765731</v>
      </c>
      <c r="G6109" s="3">
        <f>IF(Dashboard!$I$4, ('Lookups and Calculations'!$F$9) / (1 - 'Lookups and Calculations'!$F$10), 'Lookups and Calculations'!$F$9)</f>
        <v>1951878.888340465</v>
      </c>
      <c r="H6109" s="12">
        <f t="shared" si="190"/>
        <v>0</v>
      </c>
      <c r="I6109" s="12">
        <f t="shared" si="191"/>
        <v>0</v>
      </c>
      <c r="J6109" s="13">
        <f>(1 - Dashboard!$I$9) * H6109 * Dashboard!$I$8 * 'Lookups and Calculations'!$F$12</f>
        <v>0</v>
      </c>
      <c r="K6109" s="12">
        <f>(1 - Dashboard!$I$11) * I6109 * Dashboard!$I$10 * 'Lookups and Calculations'!$F$12</f>
        <v>0</v>
      </c>
      <c r="L6109" s="12">
        <f>(H6109 - I6109) * Dashboard!$I$13 * (Dashboard!$D$12 / 365) * 'Lookups and Calculations'!$F$12</f>
        <v>0</v>
      </c>
      <c r="M6109" s="3">
        <f>(G6109*2) * Dashboard!$I$13 * (Dashboard!$D$12 / 365) * 'Lookups and Calculations'!$F$12</f>
        <v>1602.0878730267946</v>
      </c>
      <c r="N6109" s="12">
        <f>H6109 * Dashboard!$I$14 * Dashboard!$I$15 * (Dashboard!$D$12 / 365) * 'Lookups and Calculations'!$F$12</f>
        <v>0</v>
      </c>
    </row>
    <row r="6110" spans="1:14" x14ac:dyDescent="0.35">
      <c r="A6110" s="2">
        <v>6109</v>
      </c>
      <c r="B6110" s="11">
        <v>1.7456696983436408</v>
      </c>
      <c r="C6110" s="11">
        <v>0.49812688346373862</v>
      </c>
      <c r="D6110" s="3">
        <f>B6110*Dashboard!$D$11*Dashboard!$D$10*SQRT(Dashboard!$D$12/365)</f>
        <v>433417.95657117496</v>
      </c>
      <c r="E6110" s="3">
        <f>IF(Dashboard!$I$3,C6110*Dashboard!$E$11*Dashboard!$E$10*SQRT(Dashboard!$D$12/365),0)</f>
        <v>247351.64521544136</v>
      </c>
      <c r="F6110" s="3">
        <f>D6110+IF(Dashboard!$I$3,E6110,0)</f>
        <v>680769.60178661626</v>
      </c>
      <c r="G6110" s="3">
        <f>IF(Dashboard!$I$4, ('Lookups and Calculations'!$F$9) / (1 - 'Lookups and Calculations'!$F$10), 'Lookups and Calculations'!$F$9)</f>
        <v>1951878.888340465</v>
      </c>
      <c r="H6110" s="12">
        <f t="shared" si="190"/>
        <v>0</v>
      </c>
      <c r="I6110" s="12">
        <f t="shared" si="191"/>
        <v>0</v>
      </c>
      <c r="J6110" s="13">
        <f>(1 - Dashboard!$I$9) * H6110 * Dashboard!$I$8 * 'Lookups and Calculations'!$F$12</f>
        <v>0</v>
      </c>
      <c r="K6110" s="12">
        <f>(1 - Dashboard!$I$11) * I6110 * Dashboard!$I$10 * 'Lookups and Calculations'!$F$12</f>
        <v>0</v>
      </c>
      <c r="L6110" s="12">
        <f>(H6110 - I6110) * Dashboard!$I$13 * (Dashboard!$D$12 / 365) * 'Lookups and Calculations'!$F$12</f>
        <v>0</v>
      </c>
      <c r="M6110" s="3">
        <f>(G6110*2) * Dashboard!$I$13 * (Dashboard!$D$12 / 365) * 'Lookups and Calculations'!$F$12</f>
        <v>1602.0878730267946</v>
      </c>
      <c r="N6110" s="12">
        <f>H6110 * Dashboard!$I$14 * Dashboard!$I$15 * (Dashboard!$D$12 / 365) * 'Lookups and Calculations'!$F$12</f>
        <v>0</v>
      </c>
    </row>
    <row r="6111" spans="1:14" x14ac:dyDescent="0.35">
      <c r="A6111" s="2">
        <v>6110</v>
      </c>
      <c r="B6111" s="11">
        <v>1.0325033664429177</v>
      </c>
      <c r="C6111" s="11">
        <v>0.6927768959654047</v>
      </c>
      <c r="D6111" s="3">
        <f>B6111*Dashboard!$D$11*Dashboard!$D$10*SQRT(Dashboard!$D$12/365)</f>
        <v>256351.75982097816</v>
      </c>
      <c r="E6111" s="3">
        <f>IF(Dashboard!$I$3,C6111*Dashboard!$E$11*Dashboard!$E$10*SQRT(Dashboard!$D$12/365),0)</f>
        <v>344007.74315318337</v>
      </c>
      <c r="F6111" s="3">
        <f>D6111+IF(Dashboard!$I$3,E6111,0)</f>
        <v>600359.50297416153</v>
      </c>
      <c r="G6111" s="3">
        <f>IF(Dashboard!$I$4, ('Lookups and Calculations'!$F$9) / (1 - 'Lookups and Calculations'!$F$10), 'Lookups and Calculations'!$F$9)</f>
        <v>1951878.888340465</v>
      </c>
      <c r="H6111" s="12">
        <f t="shared" si="190"/>
        <v>0</v>
      </c>
      <c r="I6111" s="12">
        <f t="shared" si="191"/>
        <v>0</v>
      </c>
      <c r="J6111" s="13">
        <f>(1 - Dashboard!$I$9) * H6111 * Dashboard!$I$8 * 'Lookups and Calculations'!$F$12</f>
        <v>0</v>
      </c>
      <c r="K6111" s="12">
        <f>(1 - Dashboard!$I$11) * I6111 * Dashboard!$I$10 * 'Lookups and Calculations'!$F$12</f>
        <v>0</v>
      </c>
      <c r="L6111" s="12">
        <f>(H6111 - I6111) * Dashboard!$I$13 * (Dashboard!$D$12 / 365) * 'Lookups and Calculations'!$F$12</f>
        <v>0</v>
      </c>
      <c r="M6111" s="3">
        <f>(G6111*2) * Dashboard!$I$13 * (Dashboard!$D$12 / 365) * 'Lookups and Calculations'!$F$12</f>
        <v>1602.0878730267946</v>
      </c>
      <c r="N6111" s="12">
        <f>H6111 * Dashboard!$I$14 * Dashboard!$I$15 * (Dashboard!$D$12 / 365) * 'Lookups and Calculations'!$F$12</f>
        <v>0</v>
      </c>
    </row>
    <row r="6112" spans="1:14" x14ac:dyDescent="0.35">
      <c r="A6112" s="2">
        <v>6111</v>
      </c>
      <c r="B6112" s="11">
        <v>0.19832021367956928</v>
      </c>
      <c r="C6112" s="11">
        <v>-0.20471594046282862</v>
      </c>
      <c r="D6112" s="3">
        <f>B6112*Dashboard!$D$11*Dashboard!$D$10*SQRT(Dashboard!$D$12/365)</f>
        <v>49239.293001027421</v>
      </c>
      <c r="E6112" s="3">
        <f>IF(Dashboard!$I$3,C6112*Dashboard!$E$11*Dashboard!$E$10*SQRT(Dashboard!$D$12/365),0)</f>
        <v>-101654.47069068524</v>
      </c>
      <c r="F6112" s="3">
        <f>D6112+IF(Dashboard!$I$3,E6112,0)</f>
        <v>-52415.177689657816</v>
      </c>
      <c r="G6112" s="3">
        <f>IF(Dashboard!$I$4, ('Lookups and Calculations'!$F$9) / (1 - 'Lookups and Calculations'!$F$10), 'Lookups and Calculations'!$F$9)</f>
        <v>1951878.888340465</v>
      </c>
      <c r="H6112" s="12">
        <f t="shared" si="190"/>
        <v>0</v>
      </c>
      <c r="I6112" s="12">
        <f t="shared" si="191"/>
        <v>0</v>
      </c>
      <c r="J6112" s="13">
        <f>(1 - Dashboard!$I$9) * H6112 * Dashboard!$I$8 * 'Lookups and Calculations'!$F$12</f>
        <v>0</v>
      </c>
      <c r="K6112" s="12">
        <f>(1 - Dashboard!$I$11) * I6112 * Dashboard!$I$10 * 'Lookups and Calculations'!$F$12</f>
        <v>0</v>
      </c>
      <c r="L6112" s="12">
        <f>(H6112 - I6112) * Dashboard!$I$13 * (Dashboard!$D$12 / 365) * 'Lookups and Calculations'!$F$12</f>
        <v>0</v>
      </c>
      <c r="M6112" s="3">
        <f>(G6112*2) * Dashboard!$I$13 * (Dashboard!$D$12 / 365) * 'Lookups and Calculations'!$F$12</f>
        <v>1602.0878730267946</v>
      </c>
      <c r="N6112" s="12">
        <f>H6112 * Dashboard!$I$14 * Dashboard!$I$15 * (Dashboard!$D$12 / 365) * 'Lookups and Calculations'!$F$12</f>
        <v>0</v>
      </c>
    </row>
    <row r="6113" spans="1:14" x14ac:dyDescent="0.35">
      <c r="A6113" s="2">
        <v>6112</v>
      </c>
      <c r="B6113" s="11">
        <v>-0.99781902382579801</v>
      </c>
      <c r="C6113" s="11">
        <v>0.23350581794846792</v>
      </c>
      <c r="D6113" s="3">
        <f>B6113*Dashboard!$D$11*Dashboard!$D$10*SQRT(Dashboard!$D$12/365)</f>
        <v>-247740.26996330908</v>
      </c>
      <c r="E6113" s="3">
        <f>IF(Dashboard!$I$3,C6113*Dashboard!$E$11*Dashboard!$E$10*SQRT(Dashboard!$D$12/365),0)</f>
        <v>115950.47397423875</v>
      </c>
      <c r="F6113" s="3">
        <f>D6113+IF(Dashboard!$I$3,E6113,0)</f>
        <v>-131789.79598907032</v>
      </c>
      <c r="G6113" s="3">
        <f>IF(Dashboard!$I$4, ('Lookups and Calculations'!$F$9) / (1 - 'Lookups and Calculations'!$F$10), 'Lookups and Calculations'!$F$9)</f>
        <v>1951878.888340465</v>
      </c>
      <c r="H6113" s="12">
        <f t="shared" si="190"/>
        <v>0</v>
      </c>
      <c r="I6113" s="12">
        <f t="shared" si="191"/>
        <v>0</v>
      </c>
      <c r="J6113" s="13">
        <f>(1 - Dashboard!$I$9) * H6113 * Dashboard!$I$8 * 'Lookups and Calculations'!$F$12</f>
        <v>0</v>
      </c>
      <c r="K6113" s="12">
        <f>(1 - Dashboard!$I$11) * I6113 * Dashboard!$I$10 * 'Lookups and Calculations'!$F$12</f>
        <v>0</v>
      </c>
      <c r="L6113" s="12">
        <f>(H6113 - I6113) * Dashboard!$I$13 * (Dashboard!$D$12 / 365) * 'Lookups and Calculations'!$F$12</f>
        <v>0</v>
      </c>
      <c r="M6113" s="3">
        <f>(G6113*2) * Dashboard!$I$13 * (Dashboard!$D$12 / 365) * 'Lookups and Calculations'!$F$12</f>
        <v>1602.0878730267946</v>
      </c>
      <c r="N6113" s="12">
        <f>H6113 * Dashboard!$I$14 * Dashboard!$I$15 * (Dashboard!$D$12 / 365) * 'Lookups and Calculations'!$F$12</f>
        <v>0</v>
      </c>
    </row>
    <row r="6114" spans="1:14" x14ac:dyDescent="0.35">
      <c r="A6114" s="2">
        <v>6113</v>
      </c>
      <c r="B6114" s="11">
        <v>-2.0869961763167875</v>
      </c>
      <c r="C6114" s="11">
        <v>2.4661092900524783E-3</v>
      </c>
      <c r="D6114" s="3">
        <f>B6114*Dashboard!$D$11*Dashboard!$D$10*SQRT(Dashboard!$D$12/365)</f>
        <v>-518163.09750311967</v>
      </c>
      <c r="E6114" s="3">
        <f>IF(Dashboard!$I$3,C6114*Dashboard!$E$11*Dashboard!$E$10*SQRT(Dashboard!$D$12/365),0)</f>
        <v>1224.5799422306618</v>
      </c>
      <c r="F6114" s="3">
        <f>D6114+IF(Dashboard!$I$3,E6114,0)</f>
        <v>-516938.51756088901</v>
      </c>
      <c r="G6114" s="3">
        <f>IF(Dashboard!$I$4, ('Lookups and Calculations'!$F$9) / (1 - 'Lookups and Calculations'!$F$10), 'Lookups and Calculations'!$F$9)</f>
        <v>1951878.888340465</v>
      </c>
      <c r="H6114" s="12">
        <f t="shared" si="190"/>
        <v>0</v>
      </c>
      <c r="I6114" s="12">
        <f t="shared" si="191"/>
        <v>0</v>
      </c>
      <c r="J6114" s="13">
        <f>(1 - Dashboard!$I$9) * H6114 * Dashboard!$I$8 * 'Lookups and Calculations'!$F$12</f>
        <v>0</v>
      </c>
      <c r="K6114" s="12">
        <f>(1 - Dashboard!$I$11) * I6114 * Dashboard!$I$10 * 'Lookups and Calculations'!$F$12</f>
        <v>0</v>
      </c>
      <c r="L6114" s="12">
        <f>(H6114 - I6114) * Dashboard!$I$13 * (Dashboard!$D$12 / 365) * 'Lookups and Calculations'!$F$12</f>
        <v>0</v>
      </c>
      <c r="M6114" s="3">
        <f>(G6114*2) * Dashboard!$I$13 * (Dashboard!$D$12 / 365) * 'Lookups and Calculations'!$F$12</f>
        <v>1602.0878730267946</v>
      </c>
      <c r="N6114" s="12">
        <f>H6114 * Dashboard!$I$14 * Dashboard!$I$15 * (Dashboard!$D$12 / 365) * 'Lookups and Calculations'!$F$12</f>
        <v>0</v>
      </c>
    </row>
    <row r="6115" spans="1:14" x14ac:dyDescent="0.35">
      <c r="A6115" s="2">
        <v>6114</v>
      </c>
      <c r="B6115" s="11">
        <v>1.7289298309096066</v>
      </c>
      <c r="C6115" s="11">
        <v>-0.4955646655116005</v>
      </c>
      <c r="D6115" s="3">
        <f>B6115*Dashboard!$D$11*Dashboard!$D$10*SQRT(Dashboard!$D$12/365)</f>
        <v>429261.75271232595</v>
      </c>
      <c r="E6115" s="3">
        <f>IF(Dashboard!$I$3,C6115*Dashboard!$E$11*Dashboard!$E$10*SQRT(Dashboard!$D$12/365),0)</f>
        <v>-246079.34121639802</v>
      </c>
      <c r="F6115" s="3">
        <f>D6115+IF(Dashboard!$I$3,E6115,0)</f>
        <v>183182.41149592792</v>
      </c>
      <c r="G6115" s="3">
        <f>IF(Dashboard!$I$4, ('Lookups and Calculations'!$F$9) / (1 - 'Lookups and Calculations'!$F$10), 'Lookups and Calculations'!$F$9)</f>
        <v>1951878.888340465</v>
      </c>
      <c r="H6115" s="12">
        <f t="shared" si="190"/>
        <v>0</v>
      </c>
      <c r="I6115" s="12">
        <f t="shared" si="191"/>
        <v>0</v>
      </c>
      <c r="J6115" s="13">
        <f>(1 - Dashboard!$I$9) * H6115 * Dashboard!$I$8 * 'Lookups and Calculations'!$F$12</f>
        <v>0</v>
      </c>
      <c r="K6115" s="12">
        <f>(1 - Dashboard!$I$11) * I6115 * Dashboard!$I$10 * 'Lookups and Calculations'!$F$12</f>
        <v>0</v>
      </c>
      <c r="L6115" s="12">
        <f>(H6115 - I6115) * Dashboard!$I$13 * (Dashboard!$D$12 / 365) * 'Lookups and Calculations'!$F$12</f>
        <v>0</v>
      </c>
      <c r="M6115" s="3">
        <f>(G6115*2) * Dashboard!$I$13 * (Dashboard!$D$12 / 365) * 'Lookups and Calculations'!$F$12</f>
        <v>1602.0878730267946</v>
      </c>
      <c r="N6115" s="12">
        <f>H6115 * Dashboard!$I$14 * Dashboard!$I$15 * (Dashboard!$D$12 / 365) * 'Lookups and Calculations'!$F$12</f>
        <v>0</v>
      </c>
    </row>
    <row r="6116" spans="1:14" x14ac:dyDescent="0.35">
      <c r="A6116" s="2">
        <v>6115</v>
      </c>
      <c r="B6116" s="11">
        <v>0.74407027929580949</v>
      </c>
      <c r="C6116" s="11">
        <v>0.7457311157986618</v>
      </c>
      <c r="D6116" s="3">
        <f>B6116*Dashboard!$D$11*Dashboard!$D$10*SQRT(Dashboard!$D$12/365)</f>
        <v>184739.08340376613</v>
      </c>
      <c r="E6116" s="3">
        <f>IF(Dashboard!$I$3,C6116*Dashboard!$E$11*Dashboard!$E$10*SQRT(Dashboard!$D$12/365),0)</f>
        <v>370302.87764939212</v>
      </c>
      <c r="F6116" s="3">
        <f>D6116+IF(Dashboard!$I$3,E6116,0)</f>
        <v>555041.96105315827</v>
      </c>
      <c r="G6116" s="3">
        <f>IF(Dashboard!$I$4, ('Lookups and Calculations'!$F$9) / (1 - 'Lookups and Calculations'!$F$10), 'Lookups and Calculations'!$F$9)</f>
        <v>1951878.888340465</v>
      </c>
      <c r="H6116" s="12">
        <f t="shared" si="190"/>
        <v>0</v>
      </c>
      <c r="I6116" s="12">
        <f t="shared" si="191"/>
        <v>0</v>
      </c>
      <c r="J6116" s="13">
        <f>(1 - Dashboard!$I$9) * H6116 * Dashboard!$I$8 * 'Lookups and Calculations'!$F$12</f>
        <v>0</v>
      </c>
      <c r="K6116" s="12">
        <f>(1 - Dashboard!$I$11) * I6116 * Dashboard!$I$10 * 'Lookups and Calculations'!$F$12</f>
        <v>0</v>
      </c>
      <c r="L6116" s="12">
        <f>(H6116 - I6116) * Dashboard!$I$13 * (Dashboard!$D$12 / 365) * 'Lookups and Calculations'!$F$12</f>
        <v>0</v>
      </c>
      <c r="M6116" s="3">
        <f>(G6116*2) * Dashboard!$I$13 * (Dashboard!$D$12 / 365) * 'Lookups and Calculations'!$F$12</f>
        <v>1602.0878730267946</v>
      </c>
      <c r="N6116" s="12">
        <f>H6116 * Dashboard!$I$14 * Dashboard!$I$15 * (Dashboard!$D$12 / 365) * 'Lookups and Calculations'!$F$12</f>
        <v>0</v>
      </c>
    </row>
    <row r="6117" spans="1:14" x14ac:dyDescent="0.35">
      <c r="A6117" s="2">
        <v>6116</v>
      </c>
      <c r="B6117" s="11">
        <v>0.8532250017882449</v>
      </c>
      <c r="C6117" s="11">
        <v>-1.6514013255294646</v>
      </c>
      <c r="D6117" s="3">
        <f>B6117*Dashboard!$D$11*Dashboard!$D$10*SQRT(Dashboard!$D$12/365)</f>
        <v>211840.21073481519</v>
      </c>
      <c r="E6117" s="3">
        <f>IF(Dashboard!$I$3,C6117*Dashboard!$E$11*Dashboard!$E$10*SQRT(Dashboard!$D$12/365),0)</f>
        <v>-820025.67687236448</v>
      </c>
      <c r="F6117" s="3">
        <f>D6117+IF(Dashboard!$I$3,E6117,0)</f>
        <v>-608185.46613754926</v>
      </c>
      <c r="G6117" s="3">
        <f>IF(Dashboard!$I$4, ('Lookups and Calculations'!$F$9) / (1 - 'Lookups and Calculations'!$F$10), 'Lookups and Calculations'!$F$9)</f>
        <v>1951878.888340465</v>
      </c>
      <c r="H6117" s="12">
        <f t="shared" si="190"/>
        <v>0</v>
      </c>
      <c r="I6117" s="12">
        <f t="shared" si="191"/>
        <v>0</v>
      </c>
      <c r="J6117" s="13">
        <f>(1 - Dashboard!$I$9) * H6117 * Dashboard!$I$8 * 'Lookups and Calculations'!$F$12</f>
        <v>0</v>
      </c>
      <c r="K6117" s="12">
        <f>(1 - Dashboard!$I$11) * I6117 * Dashboard!$I$10 * 'Lookups and Calculations'!$F$12</f>
        <v>0</v>
      </c>
      <c r="L6117" s="12">
        <f>(H6117 - I6117) * Dashboard!$I$13 * (Dashboard!$D$12 / 365) * 'Lookups and Calculations'!$F$12</f>
        <v>0</v>
      </c>
      <c r="M6117" s="3">
        <f>(G6117*2) * Dashboard!$I$13 * (Dashboard!$D$12 / 365) * 'Lookups and Calculations'!$F$12</f>
        <v>1602.0878730267946</v>
      </c>
      <c r="N6117" s="12">
        <f>H6117 * Dashboard!$I$14 * Dashboard!$I$15 * (Dashboard!$D$12 / 365) * 'Lookups and Calculations'!$F$12</f>
        <v>0</v>
      </c>
    </row>
    <row r="6118" spans="1:14" x14ac:dyDescent="0.35">
      <c r="A6118" s="2">
        <v>6117</v>
      </c>
      <c r="B6118" s="11">
        <v>2.0522190654520696</v>
      </c>
      <c r="C6118" s="11">
        <v>-1.1800984680756053</v>
      </c>
      <c r="D6118" s="3">
        <f>B6118*Dashboard!$D$11*Dashboard!$D$10*SQRT(Dashboard!$D$12/365)</f>
        <v>509528.57498105435</v>
      </c>
      <c r="E6118" s="3">
        <f>IF(Dashboard!$I$3,C6118*Dashboard!$E$11*Dashboard!$E$10*SQRT(Dashboard!$D$12/365),0)</f>
        <v>-585993.86478600267</v>
      </c>
      <c r="F6118" s="3">
        <f>D6118+IF(Dashboard!$I$3,E6118,0)</f>
        <v>-76465.289804948319</v>
      </c>
      <c r="G6118" s="3">
        <f>IF(Dashboard!$I$4, ('Lookups and Calculations'!$F$9) / (1 - 'Lookups and Calculations'!$F$10), 'Lookups and Calculations'!$F$9)</f>
        <v>1951878.888340465</v>
      </c>
      <c r="H6118" s="12">
        <f t="shared" si="190"/>
        <v>0</v>
      </c>
      <c r="I6118" s="12">
        <f t="shared" si="191"/>
        <v>0</v>
      </c>
      <c r="J6118" s="13">
        <f>(1 - Dashboard!$I$9) * H6118 * Dashboard!$I$8 * 'Lookups and Calculations'!$F$12</f>
        <v>0</v>
      </c>
      <c r="K6118" s="12">
        <f>(1 - Dashboard!$I$11) * I6118 * Dashboard!$I$10 * 'Lookups and Calculations'!$F$12</f>
        <v>0</v>
      </c>
      <c r="L6118" s="12">
        <f>(H6118 - I6118) * Dashboard!$I$13 * (Dashboard!$D$12 / 365) * 'Lookups and Calculations'!$F$12</f>
        <v>0</v>
      </c>
      <c r="M6118" s="3">
        <f>(G6118*2) * Dashboard!$I$13 * (Dashboard!$D$12 / 365) * 'Lookups and Calculations'!$F$12</f>
        <v>1602.0878730267946</v>
      </c>
      <c r="N6118" s="12">
        <f>H6118 * Dashboard!$I$14 * Dashboard!$I$15 * (Dashboard!$D$12 / 365) * 'Lookups and Calculations'!$F$12</f>
        <v>0</v>
      </c>
    </row>
    <row r="6119" spans="1:14" x14ac:dyDescent="0.35">
      <c r="A6119" s="2">
        <v>6118</v>
      </c>
      <c r="B6119" s="11">
        <v>-1.3001494495311929</v>
      </c>
      <c r="C6119" s="11">
        <v>-0.21209530748847122</v>
      </c>
      <c r="D6119" s="3">
        <f>B6119*Dashboard!$D$11*Dashboard!$D$10*SQRT(Dashboard!$D$12/365)</f>
        <v>-322803.40214854275</v>
      </c>
      <c r="E6119" s="3">
        <f>IF(Dashboard!$I$3,C6119*Dashboard!$E$11*Dashboard!$E$10*SQRT(Dashboard!$D$12/365),0)</f>
        <v>-105318.79525343321</v>
      </c>
      <c r="F6119" s="3">
        <f>D6119+IF(Dashboard!$I$3,E6119,0)</f>
        <v>-428122.19740197598</v>
      </c>
      <c r="G6119" s="3">
        <f>IF(Dashboard!$I$4, ('Lookups and Calculations'!$F$9) / (1 - 'Lookups and Calculations'!$F$10), 'Lookups and Calculations'!$F$9)</f>
        <v>1951878.888340465</v>
      </c>
      <c r="H6119" s="12">
        <f t="shared" si="190"/>
        <v>0</v>
      </c>
      <c r="I6119" s="12">
        <f t="shared" si="191"/>
        <v>0</v>
      </c>
      <c r="J6119" s="13">
        <f>(1 - Dashboard!$I$9) * H6119 * Dashboard!$I$8 * 'Lookups and Calculations'!$F$12</f>
        <v>0</v>
      </c>
      <c r="K6119" s="12">
        <f>(1 - Dashboard!$I$11) * I6119 * Dashboard!$I$10 * 'Lookups and Calculations'!$F$12</f>
        <v>0</v>
      </c>
      <c r="L6119" s="12">
        <f>(H6119 - I6119) * Dashboard!$I$13 * (Dashboard!$D$12 / 365) * 'Lookups and Calculations'!$F$12</f>
        <v>0</v>
      </c>
      <c r="M6119" s="3">
        <f>(G6119*2) * Dashboard!$I$13 * (Dashboard!$D$12 / 365) * 'Lookups and Calculations'!$F$12</f>
        <v>1602.0878730267946</v>
      </c>
      <c r="N6119" s="12">
        <f>H6119 * Dashboard!$I$14 * Dashboard!$I$15 * (Dashboard!$D$12 / 365) * 'Lookups and Calculations'!$F$12</f>
        <v>0</v>
      </c>
    </row>
    <row r="6120" spans="1:14" x14ac:dyDescent="0.35">
      <c r="A6120" s="2">
        <v>6119</v>
      </c>
      <c r="B6120" s="11">
        <v>-0.28474850661418927</v>
      </c>
      <c r="C6120" s="11">
        <v>0.30766875342334771</v>
      </c>
      <c r="D6120" s="3">
        <f>B6120*Dashboard!$D$11*Dashboard!$D$10*SQRT(Dashboard!$D$12/365)</f>
        <v>-70697.862253390005</v>
      </c>
      <c r="E6120" s="3">
        <f>IF(Dashboard!$I$3,C6120*Dashboard!$E$11*Dashboard!$E$10*SQRT(Dashboard!$D$12/365),0)</f>
        <v>152777.08324326752</v>
      </c>
      <c r="F6120" s="3">
        <f>D6120+IF(Dashboard!$I$3,E6120,0)</f>
        <v>82079.220989877518</v>
      </c>
      <c r="G6120" s="3">
        <f>IF(Dashboard!$I$4, ('Lookups and Calculations'!$F$9) / (1 - 'Lookups and Calculations'!$F$10), 'Lookups and Calculations'!$F$9)</f>
        <v>1951878.888340465</v>
      </c>
      <c r="H6120" s="12">
        <f t="shared" si="190"/>
        <v>0</v>
      </c>
      <c r="I6120" s="12">
        <f t="shared" si="191"/>
        <v>0</v>
      </c>
      <c r="J6120" s="13">
        <f>(1 - Dashboard!$I$9) * H6120 * Dashboard!$I$8 * 'Lookups and Calculations'!$F$12</f>
        <v>0</v>
      </c>
      <c r="K6120" s="12">
        <f>(1 - Dashboard!$I$11) * I6120 * Dashboard!$I$10 * 'Lookups and Calculations'!$F$12</f>
        <v>0</v>
      </c>
      <c r="L6120" s="12">
        <f>(H6120 - I6120) * Dashboard!$I$13 * (Dashboard!$D$12 / 365) * 'Lookups and Calculations'!$F$12</f>
        <v>0</v>
      </c>
      <c r="M6120" s="3">
        <f>(G6120*2) * Dashboard!$I$13 * (Dashboard!$D$12 / 365) * 'Lookups and Calculations'!$F$12</f>
        <v>1602.0878730267946</v>
      </c>
      <c r="N6120" s="12">
        <f>H6120 * Dashboard!$I$14 * Dashboard!$I$15 * (Dashboard!$D$12 / 365) * 'Lookups and Calculations'!$F$12</f>
        <v>0</v>
      </c>
    </row>
    <row r="6121" spans="1:14" x14ac:dyDescent="0.35">
      <c r="A6121" s="2">
        <v>6120</v>
      </c>
      <c r="B6121" s="11">
        <v>0.42265860693855928</v>
      </c>
      <c r="C6121" s="11">
        <v>0.66704470860017706</v>
      </c>
      <c r="D6121" s="3">
        <f>B6121*Dashboard!$D$11*Dashboard!$D$10*SQRT(Dashboard!$D$12/365)</f>
        <v>104938.42559124759</v>
      </c>
      <c r="E6121" s="3">
        <f>IF(Dashboard!$I$3,C6121*Dashboard!$E$11*Dashboard!$E$10*SQRT(Dashboard!$D$12/365),0)</f>
        <v>331230.0772791343</v>
      </c>
      <c r="F6121" s="3">
        <f>D6121+IF(Dashboard!$I$3,E6121,0)</f>
        <v>436168.50287038193</v>
      </c>
      <c r="G6121" s="3">
        <f>IF(Dashboard!$I$4, ('Lookups and Calculations'!$F$9) / (1 - 'Lookups and Calculations'!$F$10), 'Lookups and Calculations'!$F$9)</f>
        <v>1951878.888340465</v>
      </c>
      <c r="H6121" s="12">
        <f t="shared" si="190"/>
        <v>0</v>
      </c>
      <c r="I6121" s="12">
        <f t="shared" si="191"/>
        <v>0</v>
      </c>
      <c r="J6121" s="13">
        <f>(1 - Dashboard!$I$9) * H6121 * Dashboard!$I$8 * 'Lookups and Calculations'!$F$12</f>
        <v>0</v>
      </c>
      <c r="K6121" s="12">
        <f>(1 - Dashboard!$I$11) * I6121 * Dashboard!$I$10 * 'Lookups and Calculations'!$F$12</f>
        <v>0</v>
      </c>
      <c r="L6121" s="12">
        <f>(H6121 - I6121) * Dashboard!$I$13 * (Dashboard!$D$12 / 365) * 'Lookups and Calculations'!$F$12</f>
        <v>0</v>
      </c>
      <c r="M6121" s="3">
        <f>(G6121*2) * Dashboard!$I$13 * (Dashboard!$D$12 / 365) * 'Lookups and Calculations'!$F$12</f>
        <v>1602.0878730267946</v>
      </c>
      <c r="N6121" s="12">
        <f>H6121 * Dashboard!$I$14 * Dashboard!$I$15 * (Dashboard!$D$12 / 365) * 'Lookups and Calculations'!$F$12</f>
        <v>0</v>
      </c>
    </row>
    <row r="6122" spans="1:14" x14ac:dyDescent="0.35">
      <c r="A6122" s="2">
        <v>6121</v>
      </c>
      <c r="B6122" s="11">
        <v>0.11473064426460272</v>
      </c>
      <c r="C6122" s="11">
        <v>1.553199859824377</v>
      </c>
      <c r="D6122" s="3">
        <f>B6122*Dashboard!$D$11*Dashboard!$D$10*SQRT(Dashboard!$D$12/365)</f>
        <v>28485.527038958611</v>
      </c>
      <c r="E6122" s="3">
        <f>IF(Dashboard!$I$3,C6122*Dashboard!$E$11*Dashboard!$E$10*SQRT(Dashboard!$D$12/365),0)</f>
        <v>771262.41010021616</v>
      </c>
      <c r="F6122" s="3">
        <f>D6122+IF(Dashboard!$I$3,E6122,0)</f>
        <v>799747.93713917478</v>
      </c>
      <c r="G6122" s="3">
        <f>IF(Dashboard!$I$4, ('Lookups and Calculations'!$F$9) / (1 - 'Lookups and Calculations'!$F$10), 'Lookups and Calculations'!$F$9)</f>
        <v>1951878.888340465</v>
      </c>
      <c r="H6122" s="12">
        <f t="shared" si="190"/>
        <v>0</v>
      </c>
      <c r="I6122" s="12">
        <f t="shared" si="191"/>
        <v>0</v>
      </c>
      <c r="J6122" s="13">
        <f>(1 - Dashboard!$I$9) * H6122 * Dashboard!$I$8 * 'Lookups and Calculations'!$F$12</f>
        <v>0</v>
      </c>
      <c r="K6122" s="12">
        <f>(1 - Dashboard!$I$11) * I6122 * Dashboard!$I$10 * 'Lookups and Calculations'!$F$12</f>
        <v>0</v>
      </c>
      <c r="L6122" s="12">
        <f>(H6122 - I6122) * Dashboard!$I$13 * (Dashboard!$D$12 / 365) * 'Lookups and Calculations'!$F$12</f>
        <v>0</v>
      </c>
      <c r="M6122" s="3">
        <f>(G6122*2) * Dashboard!$I$13 * (Dashboard!$D$12 / 365) * 'Lookups and Calculations'!$F$12</f>
        <v>1602.0878730267946</v>
      </c>
      <c r="N6122" s="12">
        <f>H6122 * Dashboard!$I$14 * Dashboard!$I$15 * (Dashboard!$D$12 / 365) * 'Lookups and Calculations'!$F$12</f>
        <v>0</v>
      </c>
    </row>
    <row r="6123" spans="1:14" x14ac:dyDescent="0.35">
      <c r="A6123" s="2">
        <v>6122</v>
      </c>
      <c r="B6123" s="11">
        <v>0.20209898767426479</v>
      </c>
      <c r="C6123" s="11">
        <v>0.3284059662487287</v>
      </c>
      <c r="D6123" s="3">
        <f>B6123*Dashboard!$D$11*Dashboard!$D$10*SQRT(Dashboard!$D$12/365)</f>
        <v>50177.493683939676</v>
      </c>
      <c r="E6123" s="3">
        <f>IF(Dashboard!$I$3,C6123*Dashboard!$E$11*Dashboard!$E$10*SQRT(Dashboard!$D$12/365),0)</f>
        <v>163074.42691175902</v>
      </c>
      <c r="F6123" s="3">
        <f>D6123+IF(Dashboard!$I$3,E6123,0)</f>
        <v>213251.9205956987</v>
      </c>
      <c r="G6123" s="3">
        <f>IF(Dashboard!$I$4, ('Lookups and Calculations'!$F$9) / (1 - 'Lookups and Calculations'!$F$10), 'Lookups and Calculations'!$F$9)</f>
        <v>1951878.888340465</v>
      </c>
      <c r="H6123" s="12">
        <f t="shared" si="190"/>
        <v>0</v>
      </c>
      <c r="I6123" s="12">
        <f t="shared" si="191"/>
        <v>0</v>
      </c>
      <c r="J6123" s="13">
        <f>(1 - Dashboard!$I$9) * H6123 * Dashboard!$I$8 * 'Lookups and Calculations'!$F$12</f>
        <v>0</v>
      </c>
      <c r="K6123" s="12">
        <f>(1 - Dashboard!$I$11) * I6123 * Dashboard!$I$10 * 'Lookups and Calculations'!$F$12</f>
        <v>0</v>
      </c>
      <c r="L6123" s="12">
        <f>(H6123 - I6123) * Dashboard!$I$13 * (Dashboard!$D$12 / 365) * 'Lookups and Calculations'!$F$12</f>
        <v>0</v>
      </c>
      <c r="M6123" s="3">
        <f>(G6123*2) * Dashboard!$I$13 * (Dashboard!$D$12 / 365) * 'Lookups and Calculations'!$F$12</f>
        <v>1602.0878730267946</v>
      </c>
      <c r="N6123" s="12">
        <f>H6123 * Dashboard!$I$14 * Dashboard!$I$15 * (Dashboard!$D$12 / 365) * 'Lookups and Calculations'!$F$12</f>
        <v>0</v>
      </c>
    </row>
    <row r="6124" spans="1:14" x14ac:dyDescent="0.35">
      <c r="A6124" s="2">
        <v>6123</v>
      </c>
      <c r="B6124" s="11">
        <v>-0.63694122761245431</v>
      </c>
      <c r="C6124" s="11">
        <v>1.7710313387526206</v>
      </c>
      <c r="D6124" s="3">
        <f>B6124*Dashboard!$D$11*Dashboard!$D$10*SQRT(Dashboard!$D$12/365)</f>
        <v>-158140.89319970651</v>
      </c>
      <c r="E6124" s="3">
        <f>IF(Dashboard!$I$3,C6124*Dashboard!$E$11*Dashboard!$E$10*SQRT(Dashboard!$D$12/365),0)</f>
        <v>879429.57891060249</v>
      </c>
      <c r="F6124" s="3">
        <f>D6124+IF(Dashboard!$I$3,E6124,0)</f>
        <v>721288.68571089604</v>
      </c>
      <c r="G6124" s="3">
        <f>IF(Dashboard!$I$4, ('Lookups and Calculations'!$F$9) / (1 - 'Lookups and Calculations'!$F$10), 'Lookups and Calculations'!$F$9)</f>
        <v>1951878.888340465</v>
      </c>
      <c r="H6124" s="12">
        <f t="shared" si="190"/>
        <v>0</v>
      </c>
      <c r="I6124" s="12">
        <f t="shared" si="191"/>
        <v>0</v>
      </c>
      <c r="J6124" s="13">
        <f>(1 - Dashboard!$I$9) * H6124 * Dashboard!$I$8 * 'Lookups and Calculations'!$F$12</f>
        <v>0</v>
      </c>
      <c r="K6124" s="12">
        <f>(1 - Dashboard!$I$11) * I6124 * Dashboard!$I$10 * 'Lookups and Calculations'!$F$12</f>
        <v>0</v>
      </c>
      <c r="L6124" s="12">
        <f>(H6124 - I6124) * Dashboard!$I$13 * (Dashboard!$D$12 / 365) * 'Lookups and Calculations'!$F$12</f>
        <v>0</v>
      </c>
      <c r="M6124" s="3">
        <f>(G6124*2) * Dashboard!$I$13 * (Dashboard!$D$12 / 365) * 'Lookups and Calculations'!$F$12</f>
        <v>1602.0878730267946</v>
      </c>
      <c r="N6124" s="12">
        <f>H6124 * Dashboard!$I$14 * Dashboard!$I$15 * (Dashboard!$D$12 / 365) * 'Lookups and Calculations'!$F$12</f>
        <v>0</v>
      </c>
    </row>
    <row r="6125" spans="1:14" x14ac:dyDescent="0.35">
      <c r="A6125" s="2">
        <v>6124</v>
      </c>
      <c r="B6125" s="11">
        <v>-0.67158884923617324</v>
      </c>
      <c r="C6125" s="11">
        <v>0.40280350691835587</v>
      </c>
      <c r="D6125" s="3">
        <f>B6125*Dashboard!$D$11*Dashboard!$D$10*SQRT(Dashboard!$D$12/365)</f>
        <v>-166743.26590426348</v>
      </c>
      <c r="E6125" s="3">
        <f>IF(Dashboard!$I$3,C6125*Dashboard!$E$11*Dashboard!$E$10*SQRT(Dashboard!$D$12/365),0)</f>
        <v>200017.53256518961</v>
      </c>
      <c r="F6125" s="3">
        <f>D6125+IF(Dashboard!$I$3,E6125,0)</f>
        <v>33274.266660926136</v>
      </c>
      <c r="G6125" s="3">
        <f>IF(Dashboard!$I$4, ('Lookups and Calculations'!$F$9) / (1 - 'Lookups and Calculations'!$F$10), 'Lookups and Calculations'!$F$9)</f>
        <v>1951878.888340465</v>
      </c>
      <c r="H6125" s="12">
        <f t="shared" si="190"/>
        <v>0</v>
      </c>
      <c r="I6125" s="12">
        <f t="shared" si="191"/>
        <v>0</v>
      </c>
      <c r="J6125" s="13">
        <f>(1 - Dashboard!$I$9) * H6125 * Dashboard!$I$8 * 'Lookups and Calculations'!$F$12</f>
        <v>0</v>
      </c>
      <c r="K6125" s="12">
        <f>(1 - Dashboard!$I$11) * I6125 * Dashboard!$I$10 * 'Lookups and Calculations'!$F$12</f>
        <v>0</v>
      </c>
      <c r="L6125" s="12">
        <f>(H6125 - I6125) * Dashboard!$I$13 * (Dashboard!$D$12 / 365) * 'Lookups and Calculations'!$F$12</f>
        <v>0</v>
      </c>
      <c r="M6125" s="3">
        <f>(G6125*2) * Dashboard!$I$13 * (Dashboard!$D$12 / 365) * 'Lookups and Calculations'!$F$12</f>
        <v>1602.0878730267946</v>
      </c>
      <c r="N6125" s="12">
        <f>H6125 * Dashboard!$I$14 * Dashboard!$I$15 * (Dashboard!$D$12 / 365) * 'Lookups and Calculations'!$F$12</f>
        <v>0</v>
      </c>
    </row>
    <row r="6126" spans="1:14" x14ac:dyDescent="0.35">
      <c r="A6126" s="2">
        <v>6125</v>
      </c>
      <c r="B6126" s="11">
        <v>-0.5016296570464206</v>
      </c>
      <c r="C6126" s="11">
        <v>0.48630262978412447</v>
      </c>
      <c r="D6126" s="3">
        <f>B6126*Dashboard!$D$11*Dashboard!$D$10*SQRT(Dashboard!$D$12/365)</f>
        <v>-124545.4974207612</v>
      </c>
      <c r="E6126" s="3">
        <f>IF(Dashboard!$I$3,C6126*Dashboard!$E$11*Dashboard!$E$10*SQRT(Dashboard!$D$12/365),0)</f>
        <v>241480.15203129523</v>
      </c>
      <c r="F6126" s="3">
        <f>D6126+IF(Dashboard!$I$3,E6126,0)</f>
        <v>116934.65461053404</v>
      </c>
      <c r="G6126" s="3">
        <f>IF(Dashboard!$I$4, ('Lookups and Calculations'!$F$9) / (1 - 'Lookups and Calculations'!$F$10), 'Lookups and Calculations'!$F$9)</f>
        <v>1951878.888340465</v>
      </c>
      <c r="H6126" s="12">
        <f t="shared" si="190"/>
        <v>0</v>
      </c>
      <c r="I6126" s="12">
        <f t="shared" si="191"/>
        <v>0</v>
      </c>
      <c r="J6126" s="13">
        <f>(1 - Dashboard!$I$9) * H6126 * Dashboard!$I$8 * 'Lookups and Calculations'!$F$12</f>
        <v>0</v>
      </c>
      <c r="K6126" s="12">
        <f>(1 - Dashboard!$I$11) * I6126 * Dashboard!$I$10 * 'Lookups and Calculations'!$F$12</f>
        <v>0</v>
      </c>
      <c r="L6126" s="12">
        <f>(H6126 - I6126) * Dashboard!$I$13 * (Dashboard!$D$12 / 365) * 'Lookups and Calculations'!$F$12</f>
        <v>0</v>
      </c>
      <c r="M6126" s="3">
        <f>(G6126*2) * Dashboard!$I$13 * (Dashboard!$D$12 / 365) * 'Lookups and Calculations'!$F$12</f>
        <v>1602.0878730267946</v>
      </c>
      <c r="N6126" s="12">
        <f>H6126 * Dashboard!$I$14 * Dashboard!$I$15 * (Dashboard!$D$12 / 365) * 'Lookups and Calculations'!$F$12</f>
        <v>0</v>
      </c>
    </row>
    <row r="6127" spans="1:14" x14ac:dyDescent="0.35">
      <c r="A6127" s="2">
        <v>6126</v>
      </c>
      <c r="B6127" s="11">
        <v>0.63894899031094077</v>
      </c>
      <c r="C6127" s="11">
        <v>-0.10939284178782235</v>
      </c>
      <c r="D6127" s="3">
        <f>B6127*Dashboard!$D$11*Dashboard!$D$10*SQRT(Dashboard!$D$12/365)</f>
        <v>158639.38406936158</v>
      </c>
      <c r="E6127" s="3">
        <f>IF(Dashboard!$I$3,C6127*Dashboard!$E$11*Dashboard!$E$10*SQRT(Dashboard!$D$12/365),0)</f>
        <v>-54320.496020729392</v>
      </c>
      <c r="F6127" s="3">
        <f>D6127+IF(Dashboard!$I$3,E6127,0)</f>
        <v>104318.88804863219</v>
      </c>
      <c r="G6127" s="3">
        <f>IF(Dashboard!$I$4, ('Lookups and Calculations'!$F$9) / (1 - 'Lookups and Calculations'!$F$10), 'Lookups and Calculations'!$F$9)</f>
        <v>1951878.888340465</v>
      </c>
      <c r="H6127" s="12">
        <f t="shared" si="190"/>
        <v>0</v>
      </c>
      <c r="I6127" s="12">
        <f t="shared" si="191"/>
        <v>0</v>
      </c>
      <c r="J6127" s="13">
        <f>(1 - Dashboard!$I$9) * H6127 * Dashboard!$I$8 * 'Lookups and Calculations'!$F$12</f>
        <v>0</v>
      </c>
      <c r="K6127" s="12">
        <f>(1 - Dashboard!$I$11) * I6127 * Dashboard!$I$10 * 'Lookups and Calculations'!$F$12</f>
        <v>0</v>
      </c>
      <c r="L6127" s="12">
        <f>(H6127 - I6127) * Dashboard!$I$13 * (Dashboard!$D$12 / 365) * 'Lookups and Calculations'!$F$12</f>
        <v>0</v>
      </c>
      <c r="M6127" s="3">
        <f>(G6127*2) * Dashboard!$I$13 * (Dashboard!$D$12 / 365) * 'Lookups and Calculations'!$F$12</f>
        <v>1602.0878730267946</v>
      </c>
      <c r="N6127" s="12">
        <f>H6127 * Dashboard!$I$14 * Dashboard!$I$15 * (Dashboard!$D$12 / 365) * 'Lookups and Calculations'!$F$12</f>
        <v>0</v>
      </c>
    </row>
    <row r="6128" spans="1:14" x14ac:dyDescent="0.35">
      <c r="A6128" s="2">
        <v>6127</v>
      </c>
      <c r="B6128" s="11">
        <v>-0.33405208121626351</v>
      </c>
      <c r="C6128" s="11">
        <v>-0.33328266022652858</v>
      </c>
      <c r="D6128" s="3">
        <f>B6128*Dashboard!$D$11*Dashboard!$D$10*SQRT(Dashboard!$D$12/365)</f>
        <v>-82939.040854336839</v>
      </c>
      <c r="E6128" s="3">
        <f>IF(Dashboard!$I$3,C6128*Dashboard!$E$11*Dashboard!$E$10*SQRT(Dashboard!$D$12/365),0)</f>
        <v>-165496.01530352238</v>
      </c>
      <c r="F6128" s="3">
        <f>D6128+IF(Dashboard!$I$3,E6128,0)</f>
        <v>-248435.05615785922</v>
      </c>
      <c r="G6128" s="3">
        <f>IF(Dashboard!$I$4, ('Lookups and Calculations'!$F$9) / (1 - 'Lookups and Calculations'!$F$10), 'Lookups and Calculations'!$F$9)</f>
        <v>1951878.888340465</v>
      </c>
      <c r="H6128" s="12">
        <f t="shared" si="190"/>
        <v>0</v>
      </c>
      <c r="I6128" s="12">
        <f t="shared" si="191"/>
        <v>0</v>
      </c>
      <c r="J6128" s="13">
        <f>(1 - Dashboard!$I$9) * H6128 * Dashboard!$I$8 * 'Lookups and Calculations'!$F$12</f>
        <v>0</v>
      </c>
      <c r="K6128" s="12">
        <f>(1 - Dashboard!$I$11) * I6128 * Dashboard!$I$10 * 'Lookups and Calculations'!$F$12</f>
        <v>0</v>
      </c>
      <c r="L6128" s="12">
        <f>(H6128 - I6128) * Dashboard!$I$13 * (Dashboard!$D$12 / 365) * 'Lookups and Calculations'!$F$12</f>
        <v>0</v>
      </c>
      <c r="M6128" s="3">
        <f>(G6128*2) * Dashboard!$I$13 * (Dashboard!$D$12 / 365) * 'Lookups and Calculations'!$F$12</f>
        <v>1602.0878730267946</v>
      </c>
      <c r="N6128" s="12">
        <f>H6128 * Dashboard!$I$14 * Dashboard!$I$15 * (Dashboard!$D$12 / 365) * 'Lookups and Calculations'!$F$12</f>
        <v>0</v>
      </c>
    </row>
    <row r="6129" spans="1:14" x14ac:dyDescent="0.35">
      <c r="A6129" s="2">
        <v>6128</v>
      </c>
      <c r="B6129" s="11">
        <v>-0.4105632865988208</v>
      </c>
      <c r="C6129" s="11">
        <v>1.6273423967806022</v>
      </c>
      <c r="D6129" s="3">
        <f>B6129*Dashboard!$D$11*Dashboard!$D$10*SQRT(Dashboard!$D$12/365)</f>
        <v>-101935.37808993772</v>
      </c>
      <c r="E6129" s="3">
        <f>IF(Dashboard!$I$3,C6129*Dashboard!$E$11*Dashboard!$E$10*SQRT(Dashboard!$D$12/365),0)</f>
        <v>808078.89020875061</v>
      </c>
      <c r="F6129" s="3">
        <f>D6129+IF(Dashboard!$I$3,E6129,0)</f>
        <v>706143.51211881288</v>
      </c>
      <c r="G6129" s="3">
        <f>IF(Dashboard!$I$4, ('Lookups and Calculations'!$F$9) / (1 - 'Lookups and Calculations'!$F$10), 'Lookups and Calculations'!$F$9)</f>
        <v>1951878.888340465</v>
      </c>
      <c r="H6129" s="12">
        <f t="shared" si="190"/>
        <v>0</v>
      </c>
      <c r="I6129" s="12">
        <f t="shared" si="191"/>
        <v>0</v>
      </c>
      <c r="J6129" s="13">
        <f>(1 - Dashboard!$I$9) * H6129 * Dashboard!$I$8 * 'Lookups and Calculations'!$F$12</f>
        <v>0</v>
      </c>
      <c r="K6129" s="12">
        <f>(1 - Dashboard!$I$11) * I6129 * Dashboard!$I$10 * 'Lookups and Calculations'!$F$12</f>
        <v>0</v>
      </c>
      <c r="L6129" s="12">
        <f>(H6129 - I6129) * Dashboard!$I$13 * (Dashboard!$D$12 / 365) * 'Lookups and Calculations'!$F$12</f>
        <v>0</v>
      </c>
      <c r="M6129" s="3">
        <f>(G6129*2) * Dashboard!$I$13 * (Dashboard!$D$12 / 365) * 'Lookups and Calculations'!$F$12</f>
        <v>1602.0878730267946</v>
      </c>
      <c r="N6129" s="12">
        <f>H6129 * Dashboard!$I$14 * Dashboard!$I$15 * (Dashboard!$D$12 / 365) * 'Lookups and Calculations'!$F$12</f>
        <v>0</v>
      </c>
    </row>
    <row r="6130" spans="1:14" x14ac:dyDescent="0.35">
      <c r="A6130" s="2">
        <v>6129</v>
      </c>
      <c r="B6130" s="11">
        <v>-0.6753837802665531</v>
      </c>
      <c r="C6130" s="11">
        <v>1.3449804621385082</v>
      </c>
      <c r="D6130" s="3">
        <f>B6130*Dashboard!$D$11*Dashboard!$D$10*SQRT(Dashboard!$D$12/365)</f>
        <v>-167685.47808453813</v>
      </c>
      <c r="E6130" s="3">
        <f>IF(Dashboard!$I$3,C6130*Dashboard!$E$11*Dashboard!$E$10*SQRT(Dashboard!$D$12/365),0)</f>
        <v>667868.25031257817</v>
      </c>
      <c r="F6130" s="3">
        <f>D6130+IF(Dashboard!$I$3,E6130,0)</f>
        <v>500182.77222804003</v>
      </c>
      <c r="G6130" s="3">
        <f>IF(Dashboard!$I$4, ('Lookups and Calculations'!$F$9) / (1 - 'Lookups and Calculations'!$F$10), 'Lookups and Calculations'!$F$9)</f>
        <v>1951878.888340465</v>
      </c>
      <c r="H6130" s="12">
        <f t="shared" si="190"/>
        <v>0</v>
      </c>
      <c r="I6130" s="12">
        <f t="shared" si="191"/>
        <v>0</v>
      </c>
      <c r="J6130" s="13">
        <f>(1 - Dashboard!$I$9) * H6130 * Dashboard!$I$8 * 'Lookups and Calculations'!$F$12</f>
        <v>0</v>
      </c>
      <c r="K6130" s="12">
        <f>(1 - Dashboard!$I$11) * I6130 * Dashboard!$I$10 * 'Lookups and Calculations'!$F$12</f>
        <v>0</v>
      </c>
      <c r="L6130" s="12">
        <f>(H6130 - I6130) * Dashboard!$I$13 * (Dashboard!$D$12 / 365) * 'Lookups and Calculations'!$F$12</f>
        <v>0</v>
      </c>
      <c r="M6130" s="3">
        <f>(G6130*2) * Dashboard!$I$13 * (Dashboard!$D$12 / 365) * 'Lookups and Calculations'!$F$12</f>
        <v>1602.0878730267946</v>
      </c>
      <c r="N6130" s="12">
        <f>H6130 * Dashboard!$I$14 * Dashboard!$I$15 * (Dashboard!$D$12 / 365) * 'Lookups and Calculations'!$F$12</f>
        <v>0</v>
      </c>
    </row>
    <row r="6131" spans="1:14" x14ac:dyDescent="0.35">
      <c r="A6131" s="2">
        <v>6130</v>
      </c>
      <c r="B6131" s="11">
        <v>-0.20588309139457547</v>
      </c>
      <c r="C6131" s="11">
        <v>1.0834047096568009</v>
      </c>
      <c r="D6131" s="3">
        <f>B6131*Dashboard!$D$11*Dashboard!$D$10*SQRT(Dashboard!$D$12/365)</f>
        <v>-51117.017640543047</v>
      </c>
      <c r="E6131" s="3">
        <f>IF(Dashboard!$I$3,C6131*Dashboard!$E$11*Dashboard!$E$10*SQRT(Dashboard!$D$12/365),0)</f>
        <v>537979.2704709043</v>
      </c>
      <c r="F6131" s="3">
        <f>D6131+IF(Dashboard!$I$3,E6131,0)</f>
        <v>486862.25283036125</v>
      </c>
      <c r="G6131" s="3">
        <f>IF(Dashboard!$I$4, ('Lookups and Calculations'!$F$9) / (1 - 'Lookups and Calculations'!$F$10), 'Lookups and Calculations'!$F$9)</f>
        <v>1951878.888340465</v>
      </c>
      <c r="H6131" s="12">
        <f t="shared" si="190"/>
        <v>0</v>
      </c>
      <c r="I6131" s="12">
        <f t="shared" si="191"/>
        <v>0</v>
      </c>
      <c r="J6131" s="13">
        <f>(1 - Dashboard!$I$9) * H6131 * Dashboard!$I$8 * 'Lookups and Calculations'!$F$12</f>
        <v>0</v>
      </c>
      <c r="K6131" s="12">
        <f>(1 - Dashboard!$I$11) * I6131 * Dashboard!$I$10 * 'Lookups and Calculations'!$F$12</f>
        <v>0</v>
      </c>
      <c r="L6131" s="12">
        <f>(H6131 - I6131) * Dashboard!$I$13 * (Dashboard!$D$12 / 365) * 'Lookups and Calculations'!$F$12</f>
        <v>0</v>
      </c>
      <c r="M6131" s="3">
        <f>(G6131*2) * Dashboard!$I$13 * (Dashboard!$D$12 / 365) * 'Lookups and Calculations'!$F$12</f>
        <v>1602.0878730267946</v>
      </c>
      <c r="N6131" s="12">
        <f>H6131 * Dashboard!$I$14 * Dashboard!$I$15 * (Dashboard!$D$12 / 365) * 'Lookups and Calculations'!$F$12</f>
        <v>0</v>
      </c>
    </row>
    <row r="6132" spans="1:14" x14ac:dyDescent="0.35">
      <c r="A6132" s="2">
        <v>6131</v>
      </c>
      <c r="B6132" s="11">
        <v>-0.4540212490563339</v>
      </c>
      <c r="C6132" s="11">
        <v>-7.8221175039594679E-3</v>
      </c>
      <c r="D6132" s="3">
        <f>B6132*Dashboard!$D$11*Dashboard!$D$10*SQRT(Dashboard!$D$12/365)</f>
        <v>-112725.19778088728</v>
      </c>
      <c r="E6132" s="3">
        <f>IF(Dashboard!$I$3,C6132*Dashboard!$E$11*Dashboard!$E$10*SQRT(Dashboard!$D$12/365),0)</f>
        <v>-3884.1783045699076</v>
      </c>
      <c r="F6132" s="3">
        <f>D6132+IF(Dashboard!$I$3,E6132,0)</f>
        <v>-116609.37608545719</v>
      </c>
      <c r="G6132" s="3">
        <f>IF(Dashboard!$I$4, ('Lookups and Calculations'!$F$9) / (1 - 'Lookups and Calculations'!$F$10), 'Lookups and Calculations'!$F$9)</f>
        <v>1951878.888340465</v>
      </c>
      <c r="H6132" s="12">
        <f t="shared" si="190"/>
        <v>0</v>
      </c>
      <c r="I6132" s="12">
        <f t="shared" si="191"/>
        <v>0</v>
      </c>
      <c r="J6132" s="13">
        <f>(1 - Dashboard!$I$9) * H6132 * Dashboard!$I$8 * 'Lookups and Calculations'!$F$12</f>
        <v>0</v>
      </c>
      <c r="K6132" s="12">
        <f>(1 - Dashboard!$I$11) * I6132 * Dashboard!$I$10 * 'Lookups and Calculations'!$F$12</f>
        <v>0</v>
      </c>
      <c r="L6132" s="12">
        <f>(H6132 - I6132) * Dashboard!$I$13 * (Dashboard!$D$12 / 365) * 'Lookups and Calculations'!$F$12</f>
        <v>0</v>
      </c>
      <c r="M6132" s="3">
        <f>(G6132*2) * Dashboard!$I$13 * (Dashboard!$D$12 / 365) * 'Lookups and Calculations'!$F$12</f>
        <v>1602.0878730267946</v>
      </c>
      <c r="N6132" s="12">
        <f>H6132 * Dashboard!$I$14 * Dashboard!$I$15 * (Dashboard!$D$12 / 365) * 'Lookups and Calculations'!$F$12</f>
        <v>0</v>
      </c>
    </row>
    <row r="6133" spans="1:14" x14ac:dyDescent="0.35">
      <c r="A6133" s="2">
        <v>6132</v>
      </c>
      <c r="B6133" s="11">
        <v>-6.3830261783057951E-2</v>
      </c>
      <c r="C6133" s="11">
        <v>-4.3638843905447746E-3</v>
      </c>
      <c r="D6133" s="3">
        <f>B6133*Dashboard!$D$11*Dashboard!$D$10*SQRT(Dashboard!$D$12/365)</f>
        <v>-15847.890156806832</v>
      </c>
      <c r="E6133" s="3">
        <f>IF(Dashboard!$I$3,C6133*Dashboard!$E$11*Dashboard!$E$10*SQRT(Dashboard!$D$12/365),0)</f>
        <v>-2166.9458512768865</v>
      </c>
      <c r="F6133" s="3">
        <f>D6133+IF(Dashboard!$I$3,E6133,0)</f>
        <v>-18014.836008083719</v>
      </c>
      <c r="G6133" s="3">
        <f>IF(Dashboard!$I$4, ('Lookups and Calculations'!$F$9) / (1 - 'Lookups and Calculations'!$F$10), 'Lookups and Calculations'!$F$9)</f>
        <v>1951878.888340465</v>
      </c>
      <c r="H6133" s="12">
        <f t="shared" si="190"/>
        <v>0</v>
      </c>
      <c r="I6133" s="12">
        <f t="shared" si="191"/>
        <v>0</v>
      </c>
      <c r="J6133" s="13">
        <f>(1 - Dashboard!$I$9) * H6133 * Dashboard!$I$8 * 'Lookups and Calculations'!$F$12</f>
        <v>0</v>
      </c>
      <c r="K6133" s="12">
        <f>(1 - Dashboard!$I$11) * I6133 * Dashboard!$I$10 * 'Lookups and Calculations'!$F$12</f>
        <v>0</v>
      </c>
      <c r="L6133" s="12">
        <f>(H6133 - I6133) * Dashboard!$I$13 * (Dashboard!$D$12 / 365) * 'Lookups and Calculations'!$F$12</f>
        <v>0</v>
      </c>
      <c r="M6133" s="3">
        <f>(G6133*2) * Dashboard!$I$13 * (Dashboard!$D$12 / 365) * 'Lookups and Calculations'!$F$12</f>
        <v>1602.0878730267946</v>
      </c>
      <c r="N6133" s="12">
        <f>H6133 * Dashboard!$I$14 * Dashboard!$I$15 * (Dashboard!$D$12 / 365) * 'Lookups and Calculations'!$F$12</f>
        <v>0</v>
      </c>
    </row>
    <row r="6134" spans="1:14" x14ac:dyDescent="0.35">
      <c r="A6134" s="2">
        <v>6133</v>
      </c>
      <c r="B6134" s="11">
        <v>-0.6920221317971047</v>
      </c>
      <c r="C6134" s="11">
        <v>-2.1587656074302762E-2</v>
      </c>
      <c r="D6134" s="3">
        <f>B6134*Dashboard!$D$11*Dashboard!$D$10*SQRT(Dashboard!$D$12/365)</f>
        <v>-171816.47739553434</v>
      </c>
      <c r="E6134" s="3">
        <f>IF(Dashboard!$I$3,C6134*Dashboard!$E$11*Dashboard!$E$10*SQRT(Dashboard!$D$12/365),0)</f>
        <v>-10719.642772929385</v>
      </c>
      <c r="F6134" s="3">
        <f>D6134+IF(Dashboard!$I$3,E6134,0)</f>
        <v>-182536.12016846373</v>
      </c>
      <c r="G6134" s="3">
        <f>IF(Dashboard!$I$4, ('Lookups and Calculations'!$F$9) / (1 - 'Lookups and Calculations'!$F$10), 'Lookups and Calculations'!$F$9)</f>
        <v>1951878.888340465</v>
      </c>
      <c r="H6134" s="12">
        <f t="shared" si="190"/>
        <v>0</v>
      </c>
      <c r="I6134" s="12">
        <f t="shared" si="191"/>
        <v>0</v>
      </c>
      <c r="J6134" s="13">
        <f>(1 - Dashboard!$I$9) * H6134 * Dashboard!$I$8 * 'Lookups and Calculations'!$F$12</f>
        <v>0</v>
      </c>
      <c r="K6134" s="12">
        <f>(1 - Dashboard!$I$11) * I6134 * Dashboard!$I$10 * 'Lookups and Calculations'!$F$12</f>
        <v>0</v>
      </c>
      <c r="L6134" s="12">
        <f>(H6134 - I6134) * Dashboard!$I$13 * (Dashboard!$D$12 / 365) * 'Lookups and Calculations'!$F$12</f>
        <v>0</v>
      </c>
      <c r="M6134" s="3">
        <f>(G6134*2) * Dashboard!$I$13 * (Dashboard!$D$12 / 365) * 'Lookups and Calculations'!$F$12</f>
        <v>1602.0878730267946</v>
      </c>
      <c r="N6134" s="12">
        <f>H6134 * Dashboard!$I$14 * Dashboard!$I$15 * (Dashboard!$D$12 / 365) * 'Lookups and Calculations'!$F$12</f>
        <v>0</v>
      </c>
    </row>
    <row r="6135" spans="1:14" x14ac:dyDescent="0.35">
      <c r="A6135" s="2">
        <v>6134</v>
      </c>
      <c r="B6135" s="11">
        <v>-4.6378562227685056E-2</v>
      </c>
      <c r="C6135" s="11">
        <v>0.69339391208905166</v>
      </c>
      <c r="D6135" s="3">
        <f>B6135*Dashboard!$D$11*Dashboard!$D$10*SQRT(Dashboard!$D$12/365)</f>
        <v>-11514.951361363052</v>
      </c>
      <c r="E6135" s="3">
        <f>IF(Dashboard!$I$3,C6135*Dashboard!$E$11*Dashboard!$E$10*SQRT(Dashboard!$D$12/365),0)</f>
        <v>344314.13085955911</v>
      </c>
      <c r="F6135" s="3">
        <f>D6135+IF(Dashboard!$I$3,E6135,0)</f>
        <v>332799.17949819606</v>
      </c>
      <c r="G6135" s="3">
        <f>IF(Dashboard!$I$4, ('Lookups and Calculations'!$F$9) / (1 - 'Lookups and Calculations'!$F$10), 'Lookups and Calculations'!$F$9)</f>
        <v>1951878.888340465</v>
      </c>
      <c r="H6135" s="12">
        <f t="shared" si="190"/>
        <v>0</v>
      </c>
      <c r="I6135" s="12">
        <f t="shared" si="191"/>
        <v>0</v>
      </c>
      <c r="J6135" s="13">
        <f>(1 - Dashboard!$I$9) * H6135 * Dashboard!$I$8 * 'Lookups and Calculations'!$F$12</f>
        <v>0</v>
      </c>
      <c r="K6135" s="12">
        <f>(1 - Dashboard!$I$11) * I6135 * Dashboard!$I$10 * 'Lookups and Calculations'!$F$12</f>
        <v>0</v>
      </c>
      <c r="L6135" s="12">
        <f>(H6135 - I6135) * Dashboard!$I$13 * (Dashboard!$D$12 / 365) * 'Lookups and Calculations'!$F$12</f>
        <v>0</v>
      </c>
      <c r="M6135" s="3">
        <f>(G6135*2) * Dashboard!$I$13 * (Dashboard!$D$12 / 365) * 'Lookups and Calculations'!$F$12</f>
        <v>1602.0878730267946</v>
      </c>
      <c r="N6135" s="12">
        <f>H6135 * Dashboard!$I$14 * Dashboard!$I$15 * (Dashboard!$D$12 / 365) * 'Lookups and Calculations'!$F$12</f>
        <v>0</v>
      </c>
    </row>
    <row r="6136" spans="1:14" x14ac:dyDescent="0.35">
      <c r="A6136" s="2">
        <v>6135</v>
      </c>
      <c r="B6136" s="11">
        <v>1.2036581398613952</v>
      </c>
      <c r="C6136" s="11">
        <v>0.18895580073265453</v>
      </c>
      <c r="D6136" s="3">
        <f>B6136*Dashboard!$D$11*Dashboard!$D$10*SQRT(Dashboard!$D$12/365)</f>
        <v>298846.36932403897</v>
      </c>
      <c r="E6136" s="3">
        <f>IF(Dashboard!$I$3,C6136*Dashboard!$E$11*Dashboard!$E$10*SQRT(Dashboard!$D$12/365),0)</f>
        <v>93828.560023152328</v>
      </c>
      <c r="F6136" s="3">
        <f>D6136+IF(Dashboard!$I$3,E6136,0)</f>
        <v>392674.9293471913</v>
      </c>
      <c r="G6136" s="3">
        <f>IF(Dashboard!$I$4, ('Lookups and Calculations'!$F$9) / (1 - 'Lookups and Calculations'!$F$10), 'Lookups and Calculations'!$F$9)</f>
        <v>1951878.888340465</v>
      </c>
      <c r="H6136" s="12">
        <f t="shared" si="190"/>
        <v>0</v>
      </c>
      <c r="I6136" s="12">
        <f t="shared" si="191"/>
        <v>0</v>
      </c>
      <c r="J6136" s="13">
        <f>(1 - Dashboard!$I$9) * H6136 * Dashboard!$I$8 * 'Lookups and Calculations'!$F$12</f>
        <v>0</v>
      </c>
      <c r="K6136" s="12">
        <f>(1 - Dashboard!$I$11) * I6136 * Dashboard!$I$10 * 'Lookups and Calculations'!$F$12</f>
        <v>0</v>
      </c>
      <c r="L6136" s="12">
        <f>(H6136 - I6136) * Dashboard!$I$13 * (Dashboard!$D$12 / 365) * 'Lookups and Calculations'!$F$12</f>
        <v>0</v>
      </c>
      <c r="M6136" s="3">
        <f>(G6136*2) * Dashboard!$I$13 * (Dashboard!$D$12 / 365) * 'Lookups and Calculations'!$F$12</f>
        <v>1602.0878730267946</v>
      </c>
      <c r="N6136" s="12">
        <f>H6136 * Dashboard!$I$14 * Dashboard!$I$15 * (Dashboard!$D$12 / 365) * 'Lookups and Calculations'!$F$12</f>
        <v>0</v>
      </c>
    </row>
    <row r="6137" spans="1:14" x14ac:dyDescent="0.35">
      <c r="A6137" s="2">
        <v>6136</v>
      </c>
      <c r="B6137" s="11">
        <v>-0.10138975266069571</v>
      </c>
      <c r="C6137" s="11">
        <v>-0.29148373559146284</v>
      </c>
      <c r="D6137" s="3">
        <f>B6137*Dashboard!$D$11*Dashboard!$D$10*SQRT(Dashboard!$D$12/365)</f>
        <v>-25173.226903778814</v>
      </c>
      <c r="E6137" s="3">
        <f>IF(Dashboard!$I$3,C6137*Dashboard!$E$11*Dashboard!$E$10*SQRT(Dashboard!$D$12/365),0)</f>
        <v>-144740.19360438618</v>
      </c>
      <c r="F6137" s="3">
        <f>D6137+IF(Dashboard!$I$3,E6137,0)</f>
        <v>-169913.420508165</v>
      </c>
      <c r="G6137" s="3">
        <f>IF(Dashboard!$I$4, ('Lookups and Calculations'!$F$9) / (1 - 'Lookups and Calculations'!$F$10), 'Lookups and Calculations'!$F$9)</f>
        <v>1951878.888340465</v>
      </c>
      <c r="H6137" s="12">
        <f t="shared" si="190"/>
        <v>0</v>
      </c>
      <c r="I6137" s="12">
        <f t="shared" si="191"/>
        <v>0</v>
      </c>
      <c r="J6137" s="13">
        <f>(1 - Dashboard!$I$9) * H6137 * Dashboard!$I$8 * 'Lookups and Calculations'!$F$12</f>
        <v>0</v>
      </c>
      <c r="K6137" s="12">
        <f>(1 - Dashboard!$I$11) * I6137 * Dashboard!$I$10 * 'Lookups and Calculations'!$F$12</f>
        <v>0</v>
      </c>
      <c r="L6137" s="12">
        <f>(H6137 - I6137) * Dashboard!$I$13 * (Dashboard!$D$12 / 365) * 'Lookups and Calculations'!$F$12</f>
        <v>0</v>
      </c>
      <c r="M6137" s="3">
        <f>(G6137*2) * Dashboard!$I$13 * (Dashboard!$D$12 / 365) * 'Lookups and Calculations'!$F$12</f>
        <v>1602.0878730267946</v>
      </c>
      <c r="N6137" s="12">
        <f>H6137 * Dashboard!$I$14 * Dashboard!$I$15 * (Dashboard!$D$12 / 365) * 'Lookups and Calculations'!$F$12</f>
        <v>0</v>
      </c>
    </row>
    <row r="6138" spans="1:14" x14ac:dyDescent="0.35">
      <c r="A6138" s="2">
        <v>6137</v>
      </c>
      <c r="B6138" s="11">
        <v>0.14175029603919426</v>
      </c>
      <c r="C6138" s="11">
        <v>-1.0972966824820878</v>
      </c>
      <c r="D6138" s="3">
        <f>B6138*Dashboard!$D$11*Dashboard!$D$10*SQRT(Dashboard!$D$12/365)</f>
        <v>35194.013913949821</v>
      </c>
      <c r="E6138" s="3">
        <f>IF(Dashboard!$I$3,C6138*Dashboard!$E$11*Dashboard!$E$10*SQRT(Dashboard!$D$12/365),0)</f>
        <v>-544877.51757961116</v>
      </c>
      <c r="F6138" s="3">
        <f>D6138+IF(Dashboard!$I$3,E6138,0)</f>
        <v>-509683.50366566132</v>
      </c>
      <c r="G6138" s="3">
        <f>IF(Dashboard!$I$4, ('Lookups and Calculations'!$F$9) / (1 - 'Lookups and Calculations'!$F$10), 'Lookups and Calculations'!$F$9)</f>
        <v>1951878.888340465</v>
      </c>
      <c r="H6138" s="12">
        <f t="shared" si="190"/>
        <v>0</v>
      </c>
      <c r="I6138" s="12">
        <f t="shared" si="191"/>
        <v>0</v>
      </c>
      <c r="J6138" s="13">
        <f>(1 - Dashboard!$I$9) * H6138 * Dashboard!$I$8 * 'Lookups and Calculations'!$F$12</f>
        <v>0</v>
      </c>
      <c r="K6138" s="12">
        <f>(1 - Dashboard!$I$11) * I6138 * Dashboard!$I$10 * 'Lookups and Calculations'!$F$12</f>
        <v>0</v>
      </c>
      <c r="L6138" s="12">
        <f>(H6138 - I6138) * Dashboard!$I$13 * (Dashboard!$D$12 / 365) * 'Lookups and Calculations'!$F$12</f>
        <v>0</v>
      </c>
      <c r="M6138" s="3">
        <f>(G6138*2) * Dashboard!$I$13 * (Dashboard!$D$12 / 365) * 'Lookups and Calculations'!$F$12</f>
        <v>1602.0878730267946</v>
      </c>
      <c r="N6138" s="12">
        <f>H6138 * Dashboard!$I$14 * Dashboard!$I$15 * (Dashboard!$D$12 / 365) * 'Lookups and Calculations'!$F$12</f>
        <v>0</v>
      </c>
    </row>
    <row r="6139" spans="1:14" x14ac:dyDescent="0.35">
      <c r="A6139" s="2">
        <v>6138</v>
      </c>
      <c r="B6139" s="11">
        <v>-0.50949462588420102</v>
      </c>
      <c r="C6139" s="11">
        <v>2.4995951035193236E-2</v>
      </c>
      <c r="D6139" s="3">
        <f>B6139*Dashboard!$D$11*Dashboard!$D$10*SQRT(Dashboard!$D$12/365)</f>
        <v>-126498.22577790756</v>
      </c>
      <c r="E6139" s="3">
        <f>IF(Dashboard!$I$3,C6139*Dashboard!$E$11*Dashboard!$E$10*SQRT(Dashboard!$D$12/365),0)</f>
        <v>12412.077760765425</v>
      </c>
      <c r="F6139" s="3">
        <f>D6139+IF(Dashboard!$I$3,E6139,0)</f>
        <v>-114086.14801714213</v>
      </c>
      <c r="G6139" s="3">
        <f>IF(Dashboard!$I$4, ('Lookups and Calculations'!$F$9) / (1 - 'Lookups and Calculations'!$F$10), 'Lookups and Calculations'!$F$9)</f>
        <v>1951878.888340465</v>
      </c>
      <c r="H6139" s="12">
        <f t="shared" si="190"/>
        <v>0</v>
      </c>
      <c r="I6139" s="12">
        <f t="shared" si="191"/>
        <v>0</v>
      </c>
      <c r="J6139" s="13">
        <f>(1 - Dashboard!$I$9) * H6139 * Dashboard!$I$8 * 'Lookups and Calculations'!$F$12</f>
        <v>0</v>
      </c>
      <c r="K6139" s="12">
        <f>(1 - Dashboard!$I$11) * I6139 * Dashboard!$I$10 * 'Lookups and Calculations'!$F$12</f>
        <v>0</v>
      </c>
      <c r="L6139" s="12">
        <f>(H6139 - I6139) * Dashboard!$I$13 * (Dashboard!$D$12 / 365) * 'Lookups and Calculations'!$F$12</f>
        <v>0</v>
      </c>
      <c r="M6139" s="3">
        <f>(G6139*2) * Dashboard!$I$13 * (Dashboard!$D$12 / 365) * 'Lookups and Calculations'!$F$12</f>
        <v>1602.0878730267946</v>
      </c>
      <c r="N6139" s="12">
        <f>H6139 * Dashboard!$I$14 * Dashboard!$I$15 * (Dashboard!$D$12 / 365) * 'Lookups and Calculations'!$F$12</f>
        <v>0</v>
      </c>
    </row>
    <row r="6140" spans="1:14" x14ac:dyDescent="0.35">
      <c r="A6140" s="2">
        <v>6139</v>
      </c>
      <c r="B6140" s="11">
        <v>-0.12985675498402105</v>
      </c>
      <c r="C6140" s="11">
        <v>1.3576519927436197</v>
      </c>
      <c r="D6140" s="3">
        <f>B6140*Dashboard!$D$11*Dashboard!$D$10*SQRT(Dashboard!$D$12/365)</f>
        <v>-32241.064529871208</v>
      </c>
      <c r="E6140" s="3">
        <f>IF(Dashboard!$I$3,C6140*Dashboard!$E$11*Dashboard!$E$10*SQRT(Dashboard!$D$12/365),0)</f>
        <v>674160.47032041545</v>
      </c>
      <c r="F6140" s="3">
        <f>D6140+IF(Dashboard!$I$3,E6140,0)</f>
        <v>641919.40579054423</v>
      </c>
      <c r="G6140" s="3">
        <f>IF(Dashboard!$I$4, ('Lookups and Calculations'!$F$9) / (1 - 'Lookups and Calculations'!$F$10), 'Lookups and Calculations'!$F$9)</f>
        <v>1951878.888340465</v>
      </c>
      <c r="H6140" s="12">
        <f t="shared" si="190"/>
        <v>0</v>
      </c>
      <c r="I6140" s="12">
        <f t="shared" si="191"/>
        <v>0</v>
      </c>
      <c r="J6140" s="13">
        <f>(1 - Dashboard!$I$9) * H6140 * Dashboard!$I$8 * 'Lookups and Calculations'!$F$12</f>
        <v>0</v>
      </c>
      <c r="K6140" s="12">
        <f>(1 - Dashboard!$I$11) * I6140 * Dashboard!$I$10 * 'Lookups and Calculations'!$F$12</f>
        <v>0</v>
      </c>
      <c r="L6140" s="12">
        <f>(H6140 - I6140) * Dashboard!$I$13 * (Dashboard!$D$12 / 365) * 'Lookups and Calculations'!$F$12</f>
        <v>0</v>
      </c>
      <c r="M6140" s="3">
        <f>(G6140*2) * Dashboard!$I$13 * (Dashboard!$D$12 / 365) * 'Lookups and Calculations'!$F$12</f>
        <v>1602.0878730267946</v>
      </c>
      <c r="N6140" s="12">
        <f>H6140 * Dashboard!$I$14 * Dashboard!$I$15 * (Dashboard!$D$12 / 365) * 'Lookups and Calculations'!$F$12</f>
        <v>0</v>
      </c>
    </row>
    <row r="6141" spans="1:14" x14ac:dyDescent="0.35">
      <c r="A6141" s="2">
        <v>6140</v>
      </c>
      <c r="B6141" s="11">
        <v>1.1200502898273925</v>
      </c>
      <c r="C6141" s="11">
        <v>-0.27632051189693546</v>
      </c>
      <c r="D6141" s="3">
        <f>B6141*Dashboard!$D$11*Dashboard!$D$10*SQRT(Dashboard!$D$12/365)</f>
        <v>278088.06461758167</v>
      </c>
      <c r="E6141" s="3">
        <f>IF(Dashboard!$I$3,C6141*Dashboard!$E$11*Dashboard!$E$10*SQRT(Dashboard!$D$12/365),0)</f>
        <v>-137210.68967251468</v>
      </c>
      <c r="F6141" s="3">
        <f>D6141+IF(Dashboard!$I$3,E6141,0)</f>
        <v>140877.37494506699</v>
      </c>
      <c r="G6141" s="3">
        <f>IF(Dashboard!$I$4, ('Lookups and Calculations'!$F$9) / (1 - 'Lookups and Calculations'!$F$10), 'Lookups and Calculations'!$F$9)</f>
        <v>1951878.888340465</v>
      </c>
      <c r="H6141" s="12">
        <f t="shared" si="190"/>
        <v>0</v>
      </c>
      <c r="I6141" s="12">
        <f t="shared" si="191"/>
        <v>0</v>
      </c>
      <c r="J6141" s="13">
        <f>(1 - Dashboard!$I$9) * H6141 * Dashboard!$I$8 * 'Lookups and Calculations'!$F$12</f>
        <v>0</v>
      </c>
      <c r="K6141" s="12">
        <f>(1 - Dashboard!$I$11) * I6141 * Dashboard!$I$10 * 'Lookups and Calculations'!$F$12</f>
        <v>0</v>
      </c>
      <c r="L6141" s="12">
        <f>(H6141 - I6141) * Dashboard!$I$13 * (Dashboard!$D$12 / 365) * 'Lookups and Calculations'!$F$12</f>
        <v>0</v>
      </c>
      <c r="M6141" s="3">
        <f>(G6141*2) * Dashboard!$I$13 * (Dashboard!$D$12 / 365) * 'Lookups and Calculations'!$F$12</f>
        <v>1602.0878730267946</v>
      </c>
      <c r="N6141" s="12">
        <f>H6141 * Dashboard!$I$14 * Dashboard!$I$15 * (Dashboard!$D$12 / 365) * 'Lookups and Calculations'!$F$12</f>
        <v>0</v>
      </c>
    </row>
    <row r="6142" spans="1:14" x14ac:dyDescent="0.35">
      <c r="A6142" s="2">
        <v>6141</v>
      </c>
      <c r="B6142" s="11">
        <v>-0.41191701044528928</v>
      </c>
      <c r="C6142" s="11">
        <v>1.1796537382396322</v>
      </c>
      <c r="D6142" s="3">
        <f>B6142*Dashboard!$D$11*Dashboard!$D$10*SQRT(Dashboard!$D$12/365)</f>
        <v>-102271.48303800134</v>
      </c>
      <c r="E6142" s="3">
        <f>IF(Dashboard!$I$3,C6142*Dashboard!$E$11*Dashboard!$E$10*SQRT(Dashboard!$D$12/365),0)</f>
        <v>585773.02816734952</v>
      </c>
      <c r="F6142" s="3">
        <f>D6142+IF(Dashboard!$I$3,E6142,0)</f>
        <v>483501.54512934817</v>
      </c>
      <c r="G6142" s="3">
        <f>IF(Dashboard!$I$4, ('Lookups and Calculations'!$F$9) / (1 - 'Lookups and Calculations'!$F$10), 'Lookups and Calculations'!$F$9)</f>
        <v>1951878.888340465</v>
      </c>
      <c r="H6142" s="12">
        <f t="shared" si="190"/>
        <v>0</v>
      </c>
      <c r="I6142" s="12">
        <f t="shared" si="191"/>
        <v>0</v>
      </c>
      <c r="J6142" s="13">
        <f>(1 - Dashboard!$I$9) * H6142 * Dashboard!$I$8 * 'Lookups and Calculations'!$F$12</f>
        <v>0</v>
      </c>
      <c r="K6142" s="12">
        <f>(1 - Dashboard!$I$11) * I6142 * Dashboard!$I$10 * 'Lookups and Calculations'!$F$12</f>
        <v>0</v>
      </c>
      <c r="L6142" s="12">
        <f>(H6142 - I6142) * Dashboard!$I$13 * (Dashboard!$D$12 / 365) * 'Lookups and Calculations'!$F$12</f>
        <v>0</v>
      </c>
      <c r="M6142" s="3">
        <f>(G6142*2) * Dashboard!$I$13 * (Dashboard!$D$12 / 365) * 'Lookups and Calculations'!$F$12</f>
        <v>1602.0878730267946</v>
      </c>
      <c r="N6142" s="12">
        <f>H6142 * Dashboard!$I$14 * Dashboard!$I$15 * (Dashboard!$D$12 / 365) * 'Lookups and Calculations'!$F$12</f>
        <v>0</v>
      </c>
    </row>
    <row r="6143" spans="1:14" x14ac:dyDescent="0.35">
      <c r="A6143" s="2">
        <v>6142</v>
      </c>
      <c r="B6143" s="11">
        <v>-0.57512587423490968</v>
      </c>
      <c r="C6143" s="11">
        <v>-0.14211989724642868</v>
      </c>
      <c r="D6143" s="3">
        <f>B6143*Dashboard!$D$11*Dashboard!$D$10*SQRT(Dashboard!$D$12/365)</f>
        <v>-142793.26806131884</v>
      </c>
      <c r="E6143" s="3">
        <f>IF(Dashboard!$I$3,C6143*Dashboard!$E$11*Dashboard!$E$10*SQRT(Dashboard!$D$12/365),0)</f>
        <v>-70571.558309224711</v>
      </c>
      <c r="F6143" s="3">
        <f>D6143+IF(Dashboard!$I$3,E6143,0)</f>
        <v>-213364.82637054357</v>
      </c>
      <c r="G6143" s="3">
        <f>IF(Dashboard!$I$4, ('Lookups and Calculations'!$F$9) / (1 - 'Lookups and Calculations'!$F$10), 'Lookups and Calculations'!$F$9)</f>
        <v>1951878.888340465</v>
      </c>
      <c r="H6143" s="12">
        <f t="shared" si="190"/>
        <v>0</v>
      </c>
      <c r="I6143" s="12">
        <f t="shared" si="191"/>
        <v>0</v>
      </c>
      <c r="J6143" s="13">
        <f>(1 - Dashboard!$I$9) * H6143 * Dashboard!$I$8 * 'Lookups and Calculations'!$F$12</f>
        <v>0</v>
      </c>
      <c r="K6143" s="12">
        <f>(1 - Dashboard!$I$11) * I6143 * Dashboard!$I$10 * 'Lookups and Calculations'!$F$12</f>
        <v>0</v>
      </c>
      <c r="L6143" s="12">
        <f>(H6143 - I6143) * Dashboard!$I$13 * (Dashboard!$D$12 / 365) * 'Lookups and Calculations'!$F$12</f>
        <v>0</v>
      </c>
      <c r="M6143" s="3">
        <f>(G6143*2) * Dashboard!$I$13 * (Dashboard!$D$12 / 365) * 'Lookups and Calculations'!$F$12</f>
        <v>1602.0878730267946</v>
      </c>
      <c r="N6143" s="12">
        <f>H6143 * Dashboard!$I$14 * Dashboard!$I$15 * (Dashboard!$D$12 / 365) * 'Lookups and Calculations'!$F$12</f>
        <v>0</v>
      </c>
    </row>
    <row r="6144" spans="1:14" x14ac:dyDescent="0.35">
      <c r="A6144" s="2">
        <v>6143</v>
      </c>
      <c r="B6144" s="11">
        <v>0.12719424020164324</v>
      </c>
      <c r="C6144" s="11">
        <v>-0.26003996657508521</v>
      </c>
      <c r="D6144" s="3">
        <f>B6144*Dashboard!$D$11*Dashboard!$D$10*SQRT(Dashboard!$D$12/365)</f>
        <v>31580.010656155195</v>
      </c>
      <c r="E6144" s="3">
        <f>IF(Dashboard!$I$3,C6144*Dashboard!$E$11*Dashboard!$E$10*SQRT(Dashboard!$D$12/365),0)</f>
        <v>-129126.36456570208</v>
      </c>
      <c r="F6144" s="3">
        <f>D6144+IF(Dashboard!$I$3,E6144,0)</f>
        <v>-97546.353909546888</v>
      </c>
      <c r="G6144" s="3">
        <f>IF(Dashboard!$I$4, ('Lookups and Calculations'!$F$9) / (1 - 'Lookups and Calculations'!$F$10), 'Lookups and Calculations'!$F$9)</f>
        <v>1951878.888340465</v>
      </c>
      <c r="H6144" s="12">
        <f t="shared" si="190"/>
        <v>0</v>
      </c>
      <c r="I6144" s="12">
        <f t="shared" si="191"/>
        <v>0</v>
      </c>
      <c r="J6144" s="13">
        <f>(1 - Dashboard!$I$9) * H6144 * Dashboard!$I$8 * 'Lookups and Calculations'!$F$12</f>
        <v>0</v>
      </c>
      <c r="K6144" s="12">
        <f>(1 - Dashboard!$I$11) * I6144 * Dashboard!$I$10 * 'Lookups and Calculations'!$F$12</f>
        <v>0</v>
      </c>
      <c r="L6144" s="12">
        <f>(H6144 - I6144) * Dashboard!$I$13 * (Dashboard!$D$12 / 365) * 'Lookups and Calculations'!$F$12</f>
        <v>0</v>
      </c>
      <c r="M6144" s="3">
        <f>(G6144*2) * Dashboard!$I$13 * (Dashboard!$D$12 / 365) * 'Lookups and Calculations'!$F$12</f>
        <v>1602.0878730267946</v>
      </c>
      <c r="N6144" s="12">
        <f>H6144 * Dashboard!$I$14 * Dashboard!$I$15 * (Dashboard!$D$12 / 365) * 'Lookups and Calculations'!$F$12</f>
        <v>0</v>
      </c>
    </row>
    <row r="6145" spans="1:14" x14ac:dyDescent="0.35">
      <c r="A6145" s="2">
        <v>6144</v>
      </c>
      <c r="B6145" s="11">
        <v>0.10051306048477654</v>
      </c>
      <c r="C6145" s="11">
        <v>1.386494507875204E-3</v>
      </c>
      <c r="D6145" s="3">
        <f>B6145*Dashboard!$D$11*Dashboard!$D$10*SQRT(Dashboard!$D$12/365)</f>
        <v>24955.560221594111</v>
      </c>
      <c r="E6145" s="3">
        <f>IF(Dashboard!$I$3,C6145*Dashboard!$E$11*Dashboard!$E$10*SQRT(Dashboard!$D$12/365),0)</f>
        <v>688.48261153941667</v>
      </c>
      <c r="F6145" s="3">
        <f>D6145+IF(Dashboard!$I$3,E6145,0)</f>
        <v>25644.042833133528</v>
      </c>
      <c r="G6145" s="3">
        <f>IF(Dashboard!$I$4, ('Lookups and Calculations'!$F$9) / (1 - 'Lookups and Calculations'!$F$10), 'Lookups and Calculations'!$F$9)</f>
        <v>1951878.888340465</v>
      </c>
      <c r="H6145" s="12">
        <f t="shared" si="190"/>
        <v>0</v>
      </c>
      <c r="I6145" s="12">
        <f t="shared" si="191"/>
        <v>0</v>
      </c>
      <c r="J6145" s="13">
        <f>(1 - Dashboard!$I$9) * H6145 * Dashboard!$I$8 * 'Lookups and Calculations'!$F$12</f>
        <v>0</v>
      </c>
      <c r="K6145" s="12">
        <f>(1 - Dashboard!$I$11) * I6145 * Dashboard!$I$10 * 'Lookups and Calculations'!$F$12</f>
        <v>0</v>
      </c>
      <c r="L6145" s="12">
        <f>(H6145 - I6145) * Dashboard!$I$13 * (Dashboard!$D$12 / 365) * 'Lookups and Calculations'!$F$12</f>
        <v>0</v>
      </c>
      <c r="M6145" s="3">
        <f>(G6145*2) * Dashboard!$I$13 * (Dashboard!$D$12 / 365) * 'Lookups and Calculations'!$F$12</f>
        <v>1602.0878730267946</v>
      </c>
      <c r="N6145" s="12">
        <f>H6145 * Dashboard!$I$14 * Dashboard!$I$15 * (Dashboard!$D$12 / 365) * 'Lookups and Calculations'!$F$12</f>
        <v>0</v>
      </c>
    </row>
    <row r="6146" spans="1:14" x14ac:dyDescent="0.35">
      <c r="A6146" s="2">
        <v>6145</v>
      </c>
      <c r="B6146" s="11">
        <v>-1.0741036328302049</v>
      </c>
      <c r="C6146" s="11">
        <v>0.22544500911885737</v>
      </c>
      <c r="D6146" s="3">
        <f>B6146*Dashboard!$D$11*Dashboard!$D$10*SQRT(Dashboard!$D$12/365)</f>
        <v>-266680.34744984197</v>
      </c>
      <c r="E6146" s="3">
        <f>IF(Dashboard!$I$3,C6146*Dashboard!$E$11*Dashboard!$E$10*SQRT(Dashboard!$D$12/365),0)</f>
        <v>111947.77026166856</v>
      </c>
      <c r="F6146" s="3">
        <f>D6146+IF(Dashboard!$I$3,E6146,0)</f>
        <v>-154732.57718817343</v>
      </c>
      <c r="G6146" s="3">
        <f>IF(Dashboard!$I$4, ('Lookups and Calculations'!$F$9) / (1 - 'Lookups and Calculations'!$F$10), 'Lookups and Calculations'!$F$9)</f>
        <v>1951878.888340465</v>
      </c>
      <c r="H6146" s="12">
        <f t="shared" si="190"/>
        <v>0</v>
      </c>
      <c r="I6146" s="12">
        <f t="shared" si="191"/>
        <v>0</v>
      </c>
      <c r="J6146" s="13">
        <f>(1 - Dashboard!$I$9) * H6146 * Dashboard!$I$8 * 'Lookups and Calculations'!$F$12</f>
        <v>0</v>
      </c>
      <c r="K6146" s="12">
        <f>(1 - Dashboard!$I$11) * I6146 * Dashboard!$I$10 * 'Lookups and Calculations'!$F$12</f>
        <v>0</v>
      </c>
      <c r="L6146" s="12">
        <f>(H6146 - I6146) * Dashboard!$I$13 * (Dashboard!$D$12 / 365) * 'Lookups and Calculations'!$F$12</f>
        <v>0</v>
      </c>
      <c r="M6146" s="3">
        <f>(G6146*2) * Dashboard!$I$13 * (Dashboard!$D$12 / 365) * 'Lookups and Calculations'!$F$12</f>
        <v>1602.0878730267946</v>
      </c>
      <c r="N6146" s="12">
        <f>H6146 * Dashboard!$I$14 * Dashboard!$I$15 * (Dashboard!$D$12 / 365) * 'Lookups and Calculations'!$F$12</f>
        <v>0</v>
      </c>
    </row>
    <row r="6147" spans="1:14" x14ac:dyDescent="0.35">
      <c r="A6147" s="2">
        <v>6146</v>
      </c>
      <c r="B6147" s="11">
        <v>-0.4610075995566722</v>
      </c>
      <c r="C6147" s="11">
        <v>-0.43864378414857669</v>
      </c>
      <c r="D6147" s="3">
        <f>B6147*Dashboard!$D$11*Dashboard!$D$10*SQRT(Dashboard!$D$12/365)</f>
        <v>-114459.7812250633</v>
      </c>
      <c r="E6147" s="3">
        <f>IF(Dashboard!$I$3,C6147*Dashboard!$E$11*Dashboard!$E$10*SQRT(Dashboard!$D$12/365),0)</f>
        <v>-217814.50725611288</v>
      </c>
      <c r="F6147" s="3">
        <f>D6147+IF(Dashboard!$I$3,E6147,0)</f>
        <v>-332274.28848117619</v>
      </c>
      <c r="G6147" s="3">
        <f>IF(Dashboard!$I$4, ('Lookups and Calculations'!$F$9) / (1 - 'Lookups and Calculations'!$F$10), 'Lookups and Calculations'!$F$9)</f>
        <v>1951878.888340465</v>
      </c>
      <c r="H6147" s="12">
        <f t="shared" ref="H6147:H6210" si="192">MAX(0,F6147-G6147)</f>
        <v>0</v>
      </c>
      <c r="I6147" s="12">
        <f t="shared" ref="I6147:I6210" si="193">MAX(0,-F6147-G6147)</f>
        <v>0</v>
      </c>
      <c r="J6147" s="13">
        <f>(1 - Dashboard!$I$9) * H6147 * Dashboard!$I$8 * 'Lookups and Calculations'!$F$12</f>
        <v>0</v>
      </c>
      <c r="K6147" s="12">
        <f>(1 - Dashboard!$I$11) * I6147 * Dashboard!$I$10 * 'Lookups and Calculations'!$F$12</f>
        <v>0</v>
      </c>
      <c r="L6147" s="12">
        <f>(H6147 - I6147) * Dashboard!$I$13 * (Dashboard!$D$12 / 365) * 'Lookups and Calculations'!$F$12</f>
        <v>0</v>
      </c>
      <c r="M6147" s="3">
        <f>(G6147*2) * Dashboard!$I$13 * (Dashboard!$D$12 / 365) * 'Lookups and Calculations'!$F$12</f>
        <v>1602.0878730267946</v>
      </c>
      <c r="N6147" s="12">
        <f>H6147 * Dashboard!$I$14 * Dashboard!$I$15 * (Dashboard!$D$12 / 365) * 'Lookups and Calculations'!$F$12</f>
        <v>0</v>
      </c>
    </row>
    <row r="6148" spans="1:14" x14ac:dyDescent="0.35">
      <c r="A6148" s="2">
        <v>6147</v>
      </c>
      <c r="B6148" s="11">
        <v>-0.33010012929980165</v>
      </c>
      <c r="C6148" s="11">
        <v>2.5350804242792249</v>
      </c>
      <c r="D6148" s="3">
        <f>B6148*Dashboard!$D$11*Dashboard!$D$10*SQRT(Dashboard!$D$12/365)</f>
        <v>-81957.843251075668</v>
      </c>
      <c r="E6148" s="3">
        <f>IF(Dashboard!$I$3,C6148*Dashboard!$E$11*Dashboard!$E$10*SQRT(Dashboard!$D$12/365),0)</f>
        <v>1258828.4923284457</v>
      </c>
      <c r="F6148" s="3">
        <f>D6148+IF(Dashboard!$I$3,E6148,0)</f>
        <v>1176870.6490773701</v>
      </c>
      <c r="G6148" s="3">
        <f>IF(Dashboard!$I$4, ('Lookups and Calculations'!$F$9) / (1 - 'Lookups and Calculations'!$F$10), 'Lookups and Calculations'!$F$9)</f>
        <v>1951878.888340465</v>
      </c>
      <c r="H6148" s="12">
        <f t="shared" si="192"/>
        <v>0</v>
      </c>
      <c r="I6148" s="12">
        <f t="shared" si="193"/>
        <v>0</v>
      </c>
      <c r="J6148" s="13">
        <f>(1 - Dashboard!$I$9) * H6148 * Dashboard!$I$8 * 'Lookups and Calculations'!$F$12</f>
        <v>0</v>
      </c>
      <c r="K6148" s="12">
        <f>(1 - Dashboard!$I$11) * I6148 * Dashboard!$I$10 * 'Lookups and Calculations'!$F$12</f>
        <v>0</v>
      </c>
      <c r="L6148" s="12">
        <f>(H6148 - I6148) * Dashboard!$I$13 * (Dashboard!$D$12 / 365) * 'Lookups and Calculations'!$F$12</f>
        <v>0</v>
      </c>
      <c r="M6148" s="3">
        <f>(G6148*2) * Dashboard!$I$13 * (Dashboard!$D$12 / 365) * 'Lookups and Calculations'!$F$12</f>
        <v>1602.0878730267946</v>
      </c>
      <c r="N6148" s="12">
        <f>H6148 * Dashboard!$I$14 * Dashboard!$I$15 * (Dashboard!$D$12 / 365) * 'Lookups and Calculations'!$F$12</f>
        <v>0</v>
      </c>
    </row>
    <row r="6149" spans="1:14" x14ac:dyDescent="0.35">
      <c r="A6149" s="2">
        <v>6148</v>
      </c>
      <c r="B6149" s="11">
        <v>-1.4203189857705962</v>
      </c>
      <c r="C6149" s="11">
        <v>-0.24937461145545864</v>
      </c>
      <c r="D6149" s="3">
        <f>B6149*Dashboard!$D$11*Dashboard!$D$10*SQRT(Dashboard!$D$12/365)</f>
        <v>-352639.3068952465</v>
      </c>
      <c r="E6149" s="3">
        <f>IF(Dashboard!$I$3,C6149*Dashboard!$E$11*Dashboard!$E$10*SQRT(Dashboard!$D$12/365),0)</f>
        <v>-123830.33814507906</v>
      </c>
      <c r="F6149" s="3">
        <f>D6149+IF(Dashboard!$I$3,E6149,0)</f>
        <v>-476469.64504032559</v>
      </c>
      <c r="G6149" s="3">
        <f>IF(Dashboard!$I$4, ('Lookups and Calculations'!$F$9) / (1 - 'Lookups and Calculations'!$F$10), 'Lookups and Calculations'!$F$9)</f>
        <v>1951878.888340465</v>
      </c>
      <c r="H6149" s="12">
        <f t="shared" si="192"/>
        <v>0</v>
      </c>
      <c r="I6149" s="12">
        <f t="shared" si="193"/>
        <v>0</v>
      </c>
      <c r="J6149" s="13">
        <f>(1 - Dashboard!$I$9) * H6149 * Dashboard!$I$8 * 'Lookups and Calculations'!$F$12</f>
        <v>0</v>
      </c>
      <c r="K6149" s="12">
        <f>(1 - Dashboard!$I$11) * I6149 * Dashboard!$I$10 * 'Lookups and Calculations'!$F$12</f>
        <v>0</v>
      </c>
      <c r="L6149" s="12">
        <f>(H6149 - I6149) * Dashboard!$I$13 * (Dashboard!$D$12 / 365) * 'Lookups and Calculations'!$F$12</f>
        <v>0</v>
      </c>
      <c r="M6149" s="3">
        <f>(G6149*2) * Dashboard!$I$13 * (Dashboard!$D$12 / 365) * 'Lookups and Calculations'!$F$12</f>
        <v>1602.0878730267946</v>
      </c>
      <c r="N6149" s="12">
        <f>H6149 * Dashboard!$I$14 * Dashboard!$I$15 * (Dashboard!$D$12 / 365) * 'Lookups and Calculations'!$F$12</f>
        <v>0</v>
      </c>
    </row>
    <row r="6150" spans="1:14" x14ac:dyDescent="0.35">
      <c r="A6150" s="2">
        <v>6149</v>
      </c>
      <c r="B6150" s="11">
        <v>-0.26381688951073351</v>
      </c>
      <c r="C6150" s="11">
        <v>-0.11831841991776652</v>
      </c>
      <c r="D6150" s="3">
        <f>B6150*Dashboard!$D$11*Dashboard!$D$10*SQRT(Dashboard!$D$12/365)</f>
        <v>-65500.923381552995</v>
      </c>
      <c r="E6150" s="3">
        <f>IF(Dashboard!$I$3,C6150*Dashboard!$E$11*Dashboard!$E$10*SQRT(Dashboard!$D$12/365),0)</f>
        <v>-58752.612632442768</v>
      </c>
      <c r="F6150" s="3">
        <f>D6150+IF(Dashboard!$I$3,E6150,0)</f>
        <v>-124253.53601399576</v>
      </c>
      <c r="G6150" s="3">
        <f>IF(Dashboard!$I$4, ('Lookups and Calculations'!$F$9) / (1 - 'Lookups and Calculations'!$F$10), 'Lookups and Calculations'!$F$9)</f>
        <v>1951878.888340465</v>
      </c>
      <c r="H6150" s="12">
        <f t="shared" si="192"/>
        <v>0</v>
      </c>
      <c r="I6150" s="12">
        <f t="shared" si="193"/>
        <v>0</v>
      </c>
      <c r="J6150" s="13">
        <f>(1 - Dashboard!$I$9) * H6150 * Dashboard!$I$8 * 'Lookups and Calculations'!$F$12</f>
        <v>0</v>
      </c>
      <c r="K6150" s="12">
        <f>(1 - Dashboard!$I$11) * I6150 * Dashboard!$I$10 * 'Lookups and Calculations'!$F$12</f>
        <v>0</v>
      </c>
      <c r="L6150" s="12">
        <f>(H6150 - I6150) * Dashboard!$I$13 * (Dashboard!$D$12 / 365) * 'Lookups and Calculations'!$F$12</f>
        <v>0</v>
      </c>
      <c r="M6150" s="3">
        <f>(G6150*2) * Dashboard!$I$13 * (Dashboard!$D$12 / 365) * 'Lookups and Calculations'!$F$12</f>
        <v>1602.0878730267946</v>
      </c>
      <c r="N6150" s="12">
        <f>H6150 * Dashboard!$I$14 * Dashboard!$I$15 * (Dashboard!$D$12 / 365) * 'Lookups and Calculations'!$F$12</f>
        <v>0</v>
      </c>
    </row>
    <row r="6151" spans="1:14" x14ac:dyDescent="0.35">
      <c r="A6151" s="2">
        <v>6150</v>
      </c>
      <c r="B6151" s="11">
        <v>-0.38829285389647267</v>
      </c>
      <c r="C6151" s="11">
        <v>1.269806575932855</v>
      </c>
      <c r="D6151" s="3">
        <f>B6151*Dashboard!$D$11*Dashboard!$D$10*SQRT(Dashboard!$D$12/365)</f>
        <v>-96406.035716081897</v>
      </c>
      <c r="E6151" s="3">
        <f>IF(Dashboard!$I$3,C6151*Dashboard!$E$11*Dashboard!$E$10*SQRT(Dashboard!$D$12/365),0)</f>
        <v>630539.63977682439</v>
      </c>
      <c r="F6151" s="3">
        <f>D6151+IF(Dashboard!$I$3,E6151,0)</f>
        <v>534133.60406074254</v>
      </c>
      <c r="G6151" s="3">
        <f>IF(Dashboard!$I$4, ('Lookups and Calculations'!$F$9) / (1 - 'Lookups and Calculations'!$F$10), 'Lookups and Calculations'!$F$9)</f>
        <v>1951878.888340465</v>
      </c>
      <c r="H6151" s="12">
        <f t="shared" si="192"/>
        <v>0</v>
      </c>
      <c r="I6151" s="12">
        <f t="shared" si="193"/>
        <v>0</v>
      </c>
      <c r="J6151" s="13">
        <f>(1 - Dashboard!$I$9) * H6151 * Dashboard!$I$8 * 'Lookups and Calculations'!$F$12</f>
        <v>0</v>
      </c>
      <c r="K6151" s="12">
        <f>(1 - Dashboard!$I$11) * I6151 * Dashboard!$I$10 * 'Lookups and Calculations'!$F$12</f>
        <v>0</v>
      </c>
      <c r="L6151" s="12">
        <f>(H6151 - I6151) * Dashboard!$I$13 * (Dashboard!$D$12 / 365) * 'Lookups and Calculations'!$F$12</f>
        <v>0</v>
      </c>
      <c r="M6151" s="3">
        <f>(G6151*2) * Dashboard!$I$13 * (Dashboard!$D$12 / 365) * 'Lookups and Calculations'!$F$12</f>
        <v>1602.0878730267946</v>
      </c>
      <c r="N6151" s="12">
        <f>H6151 * Dashboard!$I$14 * Dashboard!$I$15 * (Dashboard!$D$12 / 365) * 'Lookups and Calculations'!$F$12</f>
        <v>0</v>
      </c>
    </row>
    <row r="6152" spans="1:14" x14ac:dyDescent="0.35">
      <c r="A6152" s="2">
        <v>6151</v>
      </c>
      <c r="B6152" s="11">
        <v>-0.74758920144534435</v>
      </c>
      <c r="C6152" s="11">
        <v>-0.68377914537592321</v>
      </c>
      <c r="D6152" s="3">
        <f>B6152*Dashboard!$D$11*Dashboard!$D$10*SQRT(Dashboard!$D$12/365)</f>
        <v>-185612.76761151265</v>
      </c>
      <c r="E6152" s="3">
        <f>IF(Dashboard!$I$3,C6152*Dashboard!$E$11*Dashboard!$E$10*SQRT(Dashboard!$D$12/365),0)</f>
        <v>-339539.78832996526</v>
      </c>
      <c r="F6152" s="3">
        <f>D6152+IF(Dashboard!$I$3,E6152,0)</f>
        <v>-525152.55594147788</v>
      </c>
      <c r="G6152" s="3">
        <f>IF(Dashboard!$I$4, ('Lookups and Calculations'!$F$9) / (1 - 'Lookups and Calculations'!$F$10), 'Lookups and Calculations'!$F$9)</f>
        <v>1951878.888340465</v>
      </c>
      <c r="H6152" s="12">
        <f t="shared" si="192"/>
        <v>0</v>
      </c>
      <c r="I6152" s="12">
        <f t="shared" si="193"/>
        <v>0</v>
      </c>
      <c r="J6152" s="13">
        <f>(1 - Dashboard!$I$9) * H6152 * Dashboard!$I$8 * 'Lookups and Calculations'!$F$12</f>
        <v>0</v>
      </c>
      <c r="K6152" s="12">
        <f>(1 - Dashboard!$I$11) * I6152 * Dashboard!$I$10 * 'Lookups and Calculations'!$F$12</f>
        <v>0</v>
      </c>
      <c r="L6152" s="12">
        <f>(H6152 - I6152) * Dashboard!$I$13 * (Dashboard!$D$12 / 365) * 'Lookups and Calculations'!$F$12</f>
        <v>0</v>
      </c>
      <c r="M6152" s="3">
        <f>(G6152*2) * Dashboard!$I$13 * (Dashboard!$D$12 / 365) * 'Lookups and Calculations'!$F$12</f>
        <v>1602.0878730267946</v>
      </c>
      <c r="N6152" s="12">
        <f>H6152 * Dashboard!$I$14 * Dashboard!$I$15 * (Dashboard!$D$12 / 365) * 'Lookups and Calculations'!$F$12</f>
        <v>0</v>
      </c>
    </row>
    <row r="6153" spans="1:14" x14ac:dyDescent="0.35">
      <c r="A6153" s="2">
        <v>6152</v>
      </c>
      <c r="B6153" s="11">
        <v>-0.38138035908396895</v>
      </c>
      <c r="C6153" s="11">
        <v>2.1757059468547042</v>
      </c>
      <c r="D6153" s="3">
        <f>B6153*Dashboard!$D$11*Dashboard!$D$10*SQRT(Dashboard!$D$12/365)</f>
        <v>-94689.789292553483</v>
      </c>
      <c r="E6153" s="3">
        <f>IF(Dashboard!$I$3,C6153*Dashboard!$E$11*Dashboard!$E$10*SQRT(Dashboard!$D$12/365),0)</f>
        <v>1080376.2320904864</v>
      </c>
      <c r="F6153" s="3">
        <f>D6153+IF(Dashboard!$I$3,E6153,0)</f>
        <v>985686.44279793301</v>
      </c>
      <c r="G6153" s="3">
        <f>IF(Dashboard!$I$4, ('Lookups and Calculations'!$F$9) / (1 - 'Lookups and Calculations'!$F$10), 'Lookups and Calculations'!$F$9)</f>
        <v>1951878.888340465</v>
      </c>
      <c r="H6153" s="12">
        <f t="shared" si="192"/>
        <v>0</v>
      </c>
      <c r="I6153" s="12">
        <f t="shared" si="193"/>
        <v>0</v>
      </c>
      <c r="J6153" s="13">
        <f>(1 - Dashboard!$I$9) * H6153 * Dashboard!$I$8 * 'Lookups and Calculations'!$F$12</f>
        <v>0</v>
      </c>
      <c r="K6153" s="12">
        <f>(1 - Dashboard!$I$11) * I6153 * Dashboard!$I$10 * 'Lookups and Calculations'!$F$12</f>
        <v>0</v>
      </c>
      <c r="L6153" s="12">
        <f>(H6153 - I6153) * Dashboard!$I$13 * (Dashboard!$D$12 / 365) * 'Lookups and Calculations'!$F$12</f>
        <v>0</v>
      </c>
      <c r="M6153" s="3">
        <f>(G6153*2) * Dashboard!$I$13 * (Dashboard!$D$12 / 365) * 'Lookups and Calculations'!$F$12</f>
        <v>1602.0878730267946</v>
      </c>
      <c r="N6153" s="12">
        <f>H6153 * Dashboard!$I$14 * Dashboard!$I$15 * (Dashboard!$D$12 / 365) * 'Lookups and Calculations'!$F$12</f>
        <v>0</v>
      </c>
    </row>
    <row r="6154" spans="1:14" x14ac:dyDescent="0.35">
      <c r="A6154" s="2">
        <v>6153</v>
      </c>
      <c r="B6154" s="11">
        <v>1.4801055296736914</v>
      </c>
      <c r="C6154" s="11">
        <v>-1.9745376784340313E-2</v>
      </c>
      <c r="D6154" s="3">
        <f>B6154*Dashboard!$D$11*Dashboard!$D$10*SQRT(Dashboard!$D$12/365)</f>
        <v>367483.21563326212</v>
      </c>
      <c r="E6154" s="3">
        <f>IF(Dashboard!$I$3,C6154*Dashboard!$E$11*Dashboard!$E$10*SQRT(Dashboard!$D$12/365),0)</f>
        <v>-9804.8340596355192</v>
      </c>
      <c r="F6154" s="3">
        <f>D6154+IF(Dashboard!$I$3,E6154,0)</f>
        <v>357678.3815736266</v>
      </c>
      <c r="G6154" s="3">
        <f>IF(Dashboard!$I$4, ('Lookups and Calculations'!$F$9) / (1 - 'Lookups and Calculations'!$F$10), 'Lookups and Calculations'!$F$9)</f>
        <v>1951878.888340465</v>
      </c>
      <c r="H6154" s="12">
        <f t="shared" si="192"/>
        <v>0</v>
      </c>
      <c r="I6154" s="12">
        <f t="shared" si="193"/>
        <v>0</v>
      </c>
      <c r="J6154" s="13">
        <f>(1 - Dashboard!$I$9) * H6154 * Dashboard!$I$8 * 'Lookups and Calculations'!$F$12</f>
        <v>0</v>
      </c>
      <c r="K6154" s="12">
        <f>(1 - Dashboard!$I$11) * I6154 * Dashboard!$I$10 * 'Lookups and Calculations'!$F$12</f>
        <v>0</v>
      </c>
      <c r="L6154" s="12">
        <f>(H6154 - I6154) * Dashboard!$I$13 * (Dashboard!$D$12 / 365) * 'Lookups and Calculations'!$F$12</f>
        <v>0</v>
      </c>
      <c r="M6154" s="3">
        <f>(G6154*2) * Dashboard!$I$13 * (Dashboard!$D$12 / 365) * 'Lookups and Calculations'!$F$12</f>
        <v>1602.0878730267946</v>
      </c>
      <c r="N6154" s="12">
        <f>H6154 * Dashboard!$I$14 * Dashboard!$I$15 * (Dashboard!$D$12 / 365) * 'Lookups and Calculations'!$F$12</f>
        <v>0</v>
      </c>
    </row>
    <row r="6155" spans="1:14" x14ac:dyDescent="0.35">
      <c r="A6155" s="2">
        <v>6154</v>
      </c>
      <c r="B6155" s="11">
        <v>0.848979856845683</v>
      </c>
      <c r="C6155" s="11">
        <v>-0.4508228207335136</v>
      </c>
      <c r="D6155" s="3">
        <f>B6155*Dashboard!$D$11*Dashboard!$D$10*SQRT(Dashboard!$D$12/365)</f>
        <v>210786.21864908477</v>
      </c>
      <c r="E6155" s="3">
        <f>IF(Dashboard!$I$3,C6155*Dashboard!$E$11*Dashboard!$E$10*SQRT(Dashboard!$D$12/365),0)</f>
        <v>-223862.17269323135</v>
      </c>
      <c r="F6155" s="3">
        <f>D6155+IF(Dashboard!$I$3,E6155,0)</f>
        <v>-13075.95404414658</v>
      </c>
      <c r="G6155" s="3">
        <f>IF(Dashboard!$I$4, ('Lookups and Calculations'!$F$9) / (1 - 'Lookups and Calculations'!$F$10), 'Lookups and Calculations'!$F$9)</f>
        <v>1951878.888340465</v>
      </c>
      <c r="H6155" s="12">
        <f t="shared" si="192"/>
        <v>0</v>
      </c>
      <c r="I6155" s="12">
        <f t="shared" si="193"/>
        <v>0</v>
      </c>
      <c r="J6155" s="13">
        <f>(1 - Dashboard!$I$9) * H6155 * Dashboard!$I$8 * 'Lookups and Calculations'!$F$12</f>
        <v>0</v>
      </c>
      <c r="K6155" s="12">
        <f>(1 - Dashboard!$I$11) * I6155 * Dashboard!$I$10 * 'Lookups and Calculations'!$F$12</f>
        <v>0</v>
      </c>
      <c r="L6155" s="12">
        <f>(H6155 - I6155) * Dashboard!$I$13 * (Dashboard!$D$12 / 365) * 'Lookups and Calculations'!$F$12</f>
        <v>0</v>
      </c>
      <c r="M6155" s="3">
        <f>(G6155*2) * Dashboard!$I$13 * (Dashboard!$D$12 / 365) * 'Lookups and Calculations'!$F$12</f>
        <v>1602.0878730267946</v>
      </c>
      <c r="N6155" s="12">
        <f>H6155 * Dashboard!$I$14 * Dashboard!$I$15 * (Dashboard!$D$12 / 365) * 'Lookups and Calculations'!$F$12</f>
        <v>0</v>
      </c>
    </row>
    <row r="6156" spans="1:14" x14ac:dyDescent="0.35">
      <c r="A6156" s="2">
        <v>6155</v>
      </c>
      <c r="B6156" s="11">
        <v>-1.4040308193990598</v>
      </c>
      <c r="C6156" s="11">
        <v>0.76221343861938562</v>
      </c>
      <c r="D6156" s="3">
        <f>B6156*Dashboard!$D$11*Dashboard!$D$10*SQRT(Dashboard!$D$12/365)</f>
        <v>-348595.25217416091</v>
      </c>
      <c r="E6156" s="3">
        <f>IF(Dashboard!$I$3,C6156*Dashboard!$E$11*Dashboard!$E$10*SQRT(Dashboard!$D$12/365),0)</f>
        <v>378487.39810395794</v>
      </c>
      <c r="F6156" s="3">
        <f>D6156+IF(Dashboard!$I$3,E6156,0)</f>
        <v>29892.145929797029</v>
      </c>
      <c r="G6156" s="3">
        <f>IF(Dashboard!$I$4, ('Lookups and Calculations'!$F$9) / (1 - 'Lookups and Calculations'!$F$10), 'Lookups and Calculations'!$F$9)</f>
        <v>1951878.888340465</v>
      </c>
      <c r="H6156" s="12">
        <f t="shared" si="192"/>
        <v>0</v>
      </c>
      <c r="I6156" s="12">
        <f t="shared" si="193"/>
        <v>0</v>
      </c>
      <c r="J6156" s="13">
        <f>(1 - Dashboard!$I$9) * H6156 * Dashboard!$I$8 * 'Lookups and Calculations'!$F$12</f>
        <v>0</v>
      </c>
      <c r="K6156" s="12">
        <f>(1 - Dashboard!$I$11) * I6156 * Dashboard!$I$10 * 'Lookups and Calculations'!$F$12</f>
        <v>0</v>
      </c>
      <c r="L6156" s="12">
        <f>(H6156 - I6156) * Dashboard!$I$13 * (Dashboard!$D$12 / 365) * 'Lookups and Calculations'!$F$12</f>
        <v>0</v>
      </c>
      <c r="M6156" s="3">
        <f>(G6156*2) * Dashboard!$I$13 * (Dashboard!$D$12 / 365) * 'Lookups and Calculations'!$F$12</f>
        <v>1602.0878730267946</v>
      </c>
      <c r="N6156" s="12">
        <f>H6156 * Dashboard!$I$14 * Dashboard!$I$15 * (Dashboard!$D$12 / 365) * 'Lookups and Calculations'!$F$12</f>
        <v>0</v>
      </c>
    </row>
    <row r="6157" spans="1:14" x14ac:dyDescent="0.35">
      <c r="A6157" s="2">
        <v>6156</v>
      </c>
      <c r="B6157" s="11">
        <v>2.6869575173649478</v>
      </c>
      <c r="C6157" s="11">
        <v>1.018665056850095</v>
      </c>
      <c r="D6157" s="3">
        <f>B6157*Dashboard!$D$11*Dashboard!$D$10*SQRT(Dashboard!$D$12/365)</f>
        <v>667122.55913868907</v>
      </c>
      <c r="E6157" s="3">
        <f>IF(Dashboard!$I$3,C6157*Dashboard!$E$11*Dashboard!$E$10*SQRT(Dashboard!$D$12/365),0)</f>
        <v>505831.91973756271</v>
      </c>
      <c r="F6157" s="3">
        <f>D6157+IF(Dashboard!$I$3,E6157,0)</f>
        <v>1172954.4788762517</v>
      </c>
      <c r="G6157" s="3">
        <f>IF(Dashboard!$I$4, ('Lookups and Calculations'!$F$9) / (1 - 'Lookups and Calculations'!$F$10), 'Lookups and Calculations'!$F$9)</f>
        <v>1951878.888340465</v>
      </c>
      <c r="H6157" s="12">
        <f t="shared" si="192"/>
        <v>0</v>
      </c>
      <c r="I6157" s="12">
        <f t="shared" si="193"/>
        <v>0</v>
      </c>
      <c r="J6157" s="13">
        <f>(1 - Dashboard!$I$9) * H6157 * Dashboard!$I$8 * 'Lookups and Calculations'!$F$12</f>
        <v>0</v>
      </c>
      <c r="K6157" s="12">
        <f>(1 - Dashboard!$I$11) * I6157 * Dashboard!$I$10 * 'Lookups and Calculations'!$F$12</f>
        <v>0</v>
      </c>
      <c r="L6157" s="12">
        <f>(H6157 - I6157) * Dashboard!$I$13 * (Dashboard!$D$12 / 365) * 'Lookups and Calculations'!$F$12</f>
        <v>0</v>
      </c>
      <c r="M6157" s="3">
        <f>(G6157*2) * Dashboard!$I$13 * (Dashboard!$D$12 / 365) * 'Lookups and Calculations'!$F$12</f>
        <v>1602.0878730267946</v>
      </c>
      <c r="N6157" s="12">
        <f>H6157 * Dashboard!$I$14 * Dashboard!$I$15 * (Dashboard!$D$12 / 365) * 'Lookups and Calculations'!$F$12</f>
        <v>0</v>
      </c>
    </row>
    <row r="6158" spans="1:14" x14ac:dyDescent="0.35">
      <c r="A6158" s="2">
        <v>6157</v>
      </c>
      <c r="B6158" s="11">
        <v>-9.4076696107557992E-2</v>
      </c>
      <c r="C6158" s="11">
        <v>-1.5984208370019235</v>
      </c>
      <c r="D6158" s="3">
        <f>B6158*Dashboard!$D$11*Dashboard!$D$10*SQRT(Dashboard!$D$12/365)</f>
        <v>-23357.528303661133</v>
      </c>
      <c r="E6158" s="3">
        <f>IF(Dashboard!$I$3,C6158*Dashboard!$E$11*Dashboard!$E$10*SQRT(Dashboard!$D$12/365),0)</f>
        <v>-793717.49830051069</v>
      </c>
      <c r="F6158" s="3">
        <f>D6158+IF(Dashboard!$I$3,E6158,0)</f>
        <v>-817075.02660417184</v>
      </c>
      <c r="G6158" s="3">
        <f>IF(Dashboard!$I$4, ('Lookups and Calculations'!$F$9) / (1 - 'Lookups and Calculations'!$F$10), 'Lookups and Calculations'!$F$9)</f>
        <v>1951878.888340465</v>
      </c>
      <c r="H6158" s="12">
        <f t="shared" si="192"/>
        <v>0</v>
      </c>
      <c r="I6158" s="12">
        <f t="shared" si="193"/>
        <v>0</v>
      </c>
      <c r="J6158" s="13">
        <f>(1 - Dashboard!$I$9) * H6158 * Dashboard!$I$8 * 'Lookups and Calculations'!$F$12</f>
        <v>0</v>
      </c>
      <c r="K6158" s="12">
        <f>(1 - Dashboard!$I$11) * I6158 * Dashboard!$I$10 * 'Lookups and Calculations'!$F$12</f>
        <v>0</v>
      </c>
      <c r="L6158" s="12">
        <f>(H6158 - I6158) * Dashboard!$I$13 * (Dashboard!$D$12 / 365) * 'Lookups and Calculations'!$F$12</f>
        <v>0</v>
      </c>
      <c r="M6158" s="3">
        <f>(G6158*2) * Dashboard!$I$13 * (Dashboard!$D$12 / 365) * 'Lookups and Calculations'!$F$12</f>
        <v>1602.0878730267946</v>
      </c>
      <c r="N6158" s="12">
        <f>H6158 * Dashboard!$I$14 * Dashboard!$I$15 * (Dashboard!$D$12 / 365) * 'Lookups and Calculations'!$F$12</f>
        <v>0</v>
      </c>
    </row>
    <row r="6159" spans="1:14" x14ac:dyDescent="0.35">
      <c r="A6159" s="2">
        <v>6158</v>
      </c>
      <c r="B6159" s="11">
        <v>-1.0919604447870983</v>
      </c>
      <c r="C6159" s="11">
        <v>0.66873207821429981</v>
      </c>
      <c r="D6159" s="3">
        <f>B6159*Dashboard!$D$11*Dashboard!$D$10*SQRT(Dashboard!$D$12/365)</f>
        <v>-271113.86826799903</v>
      </c>
      <c r="E6159" s="3">
        <f>IF(Dashboard!$I$3,C6159*Dashboard!$E$11*Dashboard!$E$10*SQRT(Dashboard!$D$12/365),0)</f>
        <v>332067.96349647234</v>
      </c>
      <c r="F6159" s="3">
        <f>D6159+IF(Dashboard!$I$3,E6159,0)</f>
        <v>60954.095228473307</v>
      </c>
      <c r="G6159" s="3">
        <f>IF(Dashboard!$I$4, ('Lookups and Calculations'!$F$9) / (1 - 'Lookups and Calculations'!$F$10), 'Lookups and Calculations'!$F$9)</f>
        <v>1951878.888340465</v>
      </c>
      <c r="H6159" s="12">
        <f t="shared" si="192"/>
        <v>0</v>
      </c>
      <c r="I6159" s="12">
        <f t="shared" si="193"/>
        <v>0</v>
      </c>
      <c r="J6159" s="13">
        <f>(1 - Dashboard!$I$9) * H6159 * Dashboard!$I$8 * 'Lookups and Calculations'!$F$12</f>
        <v>0</v>
      </c>
      <c r="K6159" s="12">
        <f>(1 - Dashboard!$I$11) * I6159 * Dashboard!$I$10 * 'Lookups and Calculations'!$F$12</f>
        <v>0</v>
      </c>
      <c r="L6159" s="12">
        <f>(H6159 - I6159) * Dashboard!$I$13 * (Dashboard!$D$12 / 365) * 'Lookups and Calculations'!$F$12</f>
        <v>0</v>
      </c>
      <c r="M6159" s="3">
        <f>(G6159*2) * Dashboard!$I$13 * (Dashboard!$D$12 / 365) * 'Lookups and Calculations'!$F$12</f>
        <v>1602.0878730267946</v>
      </c>
      <c r="N6159" s="12">
        <f>H6159 * Dashboard!$I$14 * Dashboard!$I$15 * (Dashboard!$D$12 / 365) * 'Lookups and Calculations'!$F$12</f>
        <v>0</v>
      </c>
    </row>
    <row r="6160" spans="1:14" x14ac:dyDescent="0.35">
      <c r="A6160" s="2">
        <v>6159</v>
      </c>
      <c r="B6160" s="11">
        <v>-1.8932495211245759</v>
      </c>
      <c r="C6160" s="11">
        <v>0.78582523398752191</v>
      </c>
      <c r="D6160" s="3">
        <f>B6160*Dashboard!$D$11*Dashboard!$D$10*SQRT(Dashboard!$D$12/365)</f>
        <v>-470059.3356828937</v>
      </c>
      <c r="E6160" s="3">
        <f>IF(Dashboard!$I$3,C6160*Dashboard!$E$11*Dashboard!$E$10*SQRT(Dashboard!$D$12/365),0)</f>
        <v>390212.15463624411</v>
      </c>
      <c r="F6160" s="3">
        <f>D6160+IF(Dashboard!$I$3,E6160,0)</f>
        <v>-79847.181046649581</v>
      </c>
      <c r="G6160" s="3">
        <f>IF(Dashboard!$I$4, ('Lookups and Calculations'!$F$9) / (1 - 'Lookups and Calculations'!$F$10), 'Lookups and Calculations'!$F$9)</f>
        <v>1951878.888340465</v>
      </c>
      <c r="H6160" s="12">
        <f t="shared" si="192"/>
        <v>0</v>
      </c>
      <c r="I6160" s="12">
        <f t="shared" si="193"/>
        <v>0</v>
      </c>
      <c r="J6160" s="13">
        <f>(1 - Dashboard!$I$9) * H6160 * Dashboard!$I$8 * 'Lookups and Calculations'!$F$12</f>
        <v>0</v>
      </c>
      <c r="K6160" s="12">
        <f>(1 - Dashboard!$I$11) * I6160 * Dashboard!$I$10 * 'Lookups and Calculations'!$F$12</f>
        <v>0</v>
      </c>
      <c r="L6160" s="12">
        <f>(H6160 - I6160) * Dashboard!$I$13 * (Dashboard!$D$12 / 365) * 'Lookups and Calculations'!$F$12</f>
        <v>0</v>
      </c>
      <c r="M6160" s="3">
        <f>(G6160*2) * Dashboard!$I$13 * (Dashboard!$D$12 / 365) * 'Lookups and Calculations'!$F$12</f>
        <v>1602.0878730267946</v>
      </c>
      <c r="N6160" s="12">
        <f>H6160 * Dashboard!$I$14 * Dashboard!$I$15 * (Dashboard!$D$12 / 365) * 'Lookups and Calculations'!$F$12</f>
        <v>0</v>
      </c>
    </row>
    <row r="6161" spans="1:14" x14ac:dyDescent="0.35">
      <c r="A6161" s="2">
        <v>6160</v>
      </c>
      <c r="B6161" s="11">
        <v>1.3622395855555081</v>
      </c>
      <c r="C6161" s="11">
        <v>0.77463279797048856</v>
      </c>
      <c r="D6161" s="3">
        <f>B6161*Dashboard!$D$11*Dashboard!$D$10*SQRT(Dashboard!$D$12/365)</f>
        <v>338219.25080789631</v>
      </c>
      <c r="E6161" s="3">
        <f>IF(Dashboard!$I$3,C6161*Dashboard!$E$11*Dashboard!$E$10*SQRT(Dashboard!$D$12/365),0)</f>
        <v>384654.39906294289</v>
      </c>
      <c r="F6161" s="3">
        <f>D6161+IF(Dashboard!$I$3,E6161,0)</f>
        <v>722873.6498708392</v>
      </c>
      <c r="G6161" s="3">
        <f>IF(Dashboard!$I$4, ('Lookups and Calculations'!$F$9) / (1 - 'Lookups and Calculations'!$F$10), 'Lookups and Calculations'!$F$9)</f>
        <v>1951878.888340465</v>
      </c>
      <c r="H6161" s="12">
        <f t="shared" si="192"/>
        <v>0</v>
      </c>
      <c r="I6161" s="12">
        <f t="shared" si="193"/>
        <v>0</v>
      </c>
      <c r="J6161" s="13">
        <f>(1 - Dashboard!$I$9) * H6161 * Dashboard!$I$8 * 'Lookups and Calculations'!$F$12</f>
        <v>0</v>
      </c>
      <c r="K6161" s="12">
        <f>(1 - Dashboard!$I$11) * I6161 * Dashboard!$I$10 * 'Lookups and Calculations'!$F$12</f>
        <v>0</v>
      </c>
      <c r="L6161" s="12">
        <f>(H6161 - I6161) * Dashboard!$I$13 * (Dashboard!$D$12 / 365) * 'Lookups and Calculations'!$F$12</f>
        <v>0</v>
      </c>
      <c r="M6161" s="3">
        <f>(G6161*2) * Dashboard!$I$13 * (Dashboard!$D$12 / 365) * 'Lookups and Calculations'!$F$12</f>
        <v>1602.0878730267946</v>
      </c>
      <c r="N6161" s="12">
        <f>H6161 * Dashboard!$I$14 * Dashboard!$I$15 * (Dashboard!$D$12 / 365) * 'Lookups and Calculations'!$F$12</f>
        <v>0</v>
      </c>
    </row>
    <row r="6162" spans="1:14" x14ac:dyDescent="0.35">
      <c r="A6162" s="2">
        <v>6161</v>
      </c>
      <c r="B6162" s="11">
        <v>-1.283202082513027</v>
      </c>
      <c r="C6162" s="11">
        <v>-0.47405175736458083</v>
      </c>
      <c r="D6162" s="3">
        <f>B6162*Dashboard!$D$11*Dashboard!$D$10*SQRT(Dashboard!$D$12/365)</f>
        <v>-318595.67992638081</v>
      </c>
      <c r="E6162" s="3">
        <f>IF(Dashboard!$I$3,C6162*Dashboard!$E$11*Dashboard!$E$10*SQRT(Dashboard!$D$12/365),0)</f>
        <v>-235396.81553833681</v>
      </c>
      <c r="F6162" s="3">
        <f>D6162+IF(Dashboard!$I$3,E6162,0)</f>
        <v>-553992.49546471762</v>
      </c>
      <c r="G6162" s="3">
        <f>IF(Dashboard!$I$4, ('Lookups and Calculations'!$F$9) / (1 - 'Lookups and Calculations'!$F$10), 'Lookups and Calculations'!$F$9)</f>
        <v>1951878.888340465</v>
      </c>
      <c r="H6162" s="12">
        <f t="shared" si="192"/>
        <v>0</v>
      </c>
      <c r="I6162" s="12">
        <f t="shared" si="193"/>
        <v>0</v>
      </c>
      <c r="J6162" s="13">
        <f>(1 - Dashboard!$I$9) * H6162 * Dashboard!$I$8 * 'Lookups and Calculations'!$F$12</f>
        <v>0</v>
      </c>
      <c r="K6162" s="12">
        <f>(1 - Dashboard!$I$11) * I6162 * Dashboard!$I$10 * 'Lookups and Calculations'!$F$12</f>
        <v>0</v>
      </c>
      <c r="L6162" s="12">
        <f>(H6162 - I6162) * Dashboard!$I$13 * (Dashboard!$D$12 / 365) * 'Lookups and Calculations'!$F$12</f>
        <v>0</v>
      </c>
      <c r="M6162" s="3">
        <f>(G6162*2) * Dashboard!$I$13 * (Dashboard!$D$12 / 365) * 'Lookups and Calculations'!$F$12</f>
        <v>1602.0878730267946</v>
      </c>
      <c r="N6162" s="12">
        <f>H6162 * Dashboard!$I$14 * Dashboard!$I$15 * (Dashboard!$D$12 / 365) * 'Lookups and Calculations'!$F$12</f>
        <v>0</v>
      </c>
    </row>
    <row r="6163" spans="1:14" x14ac:dyDescent="0.35">
      <c r="A6163" s="2">
        <v>6162</v>
      </c>
      <c r="B6163" s="11">
        <v>-0.45041517740759535</v>
      </c>
      <c r="C6163" s="11">
        <v>0.67661078411431652</v>
      </c>
      <c r="D6163" s="3">
        <f>B6163*Dashboard!$D$11*Dashboard!$D$10*SQRT(Dashboard!$D$12/365)</f>
        <v>-111829.87594152184</v>
      </c>
      <c r="E6163" s="3">
        <f>IF(Dashboard!$I$3,C6163*Dashboard!$E$11*Dashboard!$E$10*SQRT(Dashboard!$D$12/365),0)</f>
        <v>335980.24153492431</v>
      </c>
      <c r="F6163" s="3">
        <f>D6163+IF(Dashboard!$I$3,E6163,0)</f>
        <v>224150.36559340247</v>
      </c>
      <c r="G6163" s="3">
        <f>IF(Dashboard!$I$4, ('Lookups and Calculations'!$F$9) / (1 - 'Lookups and Calculations'!$F$10), 'Lookups and Calculations'!$F$9)</f>
        <v>1951878.888340465</v>
      </c>
      <c r="H6163" s="12">
        <f t="shared" si="192"/>
        <v>0</v>
      </c>
      <c r="I6163" s="12">
        <f t="shared" si="193"/>
        <v>0</v>
      </c>
      <c r="J6163" s="13">
        <f>(1 - Dashboard!$I$9) * H6163 * Dashboard!$I$8 * 'Lookups and Calculations'!$F$12</f>
        <v>0</v>
      </c>
      <c r="K6163" s="12">
        <f>(1 - Dashboard!$I$11) * I6163 * Dashboard!$I$10 * 'Lookups and Calculations'!$F$12</f>
        <v>0</v>
      </c>
      <c r="L6163" s="12">
        <f>(H6163 - I6163) * Dashboard!$I$13 * (Dashboard!$D$12 / 365) * 'Lookups and Calculations'!$F$12</f>
        <v>0</v>
      </c>
      <c r="M6163" s="3">
        <f>(G6163*2) * Dashboard!$I$13 * (Dashboard!$D$12 / 365) * 'Lookups and Calculations'!$F$12</f>
        <v>1602.0878730267946</v>
      </c>
      <c r="N6163" s="12">
        <f>H6163 * Dashboard!$I$14 * Dashboard!$I$15 * (Dashboard!$D$12 / 365) * 'Lookups and Calculations'!$F$12</f>
        <v>0</v>
      </c>
    </row>
    <row r="6164" spans="1:14" x14ac:dyDescent="0.35">
      <c r="A6164" s="2">
        <v>6163</v>
      </c>
      <c r="B6164" s="11">
        <v>0.8968449837610083</v>
      </c>
      <c r="C6164" s="11">
        <v>0.11514137794687571</v>
      </c>
      <c r="D6164" s="3">
        <f>B6164*Dashboard!$D$11*Dashboard!$D$10*SQRT(Dashboard!$D$12/365)</f>
        <v>222670.25691723163</v>
      </c>
      <c r="E6164" s="3">
        <f>IF(Dashboard!$I$3,C6164*Dashboard!$E$11*Dashboard!$E$10*SQRT(Dashboard!$D$12/365),0)</f>
        <v>57175.009446375101</v>
      </c>
      <c r="F6164" s="3">
        <f>D6164+IF(Dashboard!$I$3,E6164,0)</f>
        <v>279845.26636360673</v>
      </c>
      <c r="G6164" s="3">
        <f>IF(Dashboard!$I$4, ('Lookups and Calculations'!$F$9) / (1 - 'Lookups and Calculations'!$F$10), 'Lookups and Calculations'!$F$9)</f>
        <v>1951878.888340465</v>
      </c>
      <c r="H6164" s="12">
        <f t="shared" si="192"/>
        <v>0</v>
      </c>
      <c r="I6164" s="12">
        <f t="shared" si="193"/>
        <v>0</v>
      </c>
      <c r="J6164" s="13">
        <f>(1 - Dashboard!$I$9) * H6164 * Dashboard!$I$8 * 'Lookups and Calculations'!$F$12</f>
        <v>0</v>
      </c>
      <c r="K6164" s="12">
        <f>(1 - Dashboard!$I$11) * I6164 * Dashboard!$I$10 * 'Lookups and Calculations'!$F$12</f>
        <v>0</v>
      </c>
      <c r="L6164" s="12">
        <f>(H6164 - I6164) * Dashboard!$I$13 * (Dashboard!$D$12 / 365) * 'Lookups and Calculations'!$F$12</f>
        <v>0</v>
      </c>
      <c r="M6164" s="3">
        <f>(G6164*2) * Dashboard!$I$13 * (Dashboard!$D$12 / 365) * 'Lookups and Calculations'!$F$12</f>
        <v>1602.0878730267946</v>
      </c>
      <c r="N6164" s="12">
        <f>H6164 * Dashboard!$I$14 * Dashboard!$I$15 * (Dashboard!$D$12 / 365) * 'Lookups and Calculations'!$F$12</f>
        <v>0</v>
      </c>
    </row>
    <row r="6165" spans="1:14" x14ac:dyDescent="0.35">
      <c r="A6165" s="2">
        <v>6164</v>
      </c>
      <c r="B6165" s="11">
        <v>0.73587597719465081</v>
      </c>
      <c r="C6165" s="11">
        <v>-0.55219418900445227</v>
      </c>
      <c r="D6165" s="3">
        <f>B6165*Dashboard!$D$11*Dashboard!$D$10*SQRT(Dashboard!$D$12/365)</f>
        <v>182704.58760219443</v>
      </c>
      <c r="E6165" s="3">
        <f>IF(Dashboard!$I$3,C6165*Dashboard!$E$11*Dashboard!$E$10*SQRT(Dashboard!$D$12/365),0)</f>
        <v>-274199.49748325616</v>
      </c>
      <c r="F6165" s="3">
        <f>D6165+IF(Dashboard!$I$3,E6165,0)</f>
        <v>-91494.909881061729</v>
      </c>
      <c r="G6165" s="3">
        <f>IF(Dashboard!$I$4, ('Lookups and Calculations'!$F$9) / (1 - 'Lookups and Calculations'!$F$10), 'Lookups and Calculations'!$F$9)</f>
        <v>1951878.888340465</v>
      </c>
      <c r="H6165" s="12">
        <f t="shared" si="192"/>
        <v>0</v>
      </c>
      <c r="I6165" s="12">
        <f t="shared" si="193"/>
        <v>0</v>
      </c>
      <c r="J6165" s="13">
        <f>(1 - Dashboard!$I$9) * H6165 * Dashboard!$I$8 * 'Lookups and Calculations'!$F$12</f>
        <v>0</v>
      </c>
      <c r="K6165" s="12">
        <f>(1 - Dashboard!$I$11) * I6165 * Dashboard!$I$10 * 'Lookups and Calculations'!$F$12</f>
        <v>0</v>
      </c>
      <c r="L6165" s="12">
        <f>(H6165 - I6165) * Dashboard!$I$13 * (Dashboard!$D$12 / 365) * 'Lookups and Calculations'!$F$12</f>
        <v>0</v>
      </c>
      <c r="M6165" s="3">
        <f>(G6165*2) * Dashboard!$I$13 * (Dashboard!$D$12 / 365) * 'Lookups and Calculations'!$F$12</f>
        <v>1602.0878730267946</v>
      </c>
      <c r="N6165" s="12">
        <f>H6165 * Dashboard!$I$14 * Dashboard!$I$15 * (Dashboard!$D$12 / 365) * 'Lookups and Calculations'!$F$12</f>
        <v>0</v>
      </c>
    </row>
    <row r="6166" spans="1:14" x14ac:dyDescent="0.35">
      <c r="A6166" s="2">
        <v>6165</v>
      </c>
      <c r="B6166" s="11">
        <v>0.99722437896821259</v>
      </c>
      <c r="C6166" s="11">
        <v>0.78846716376385062</v>
      </c>
      <c r="D6166" s="3">
        <f>B6166*Dashboard!$D$11*Dashboard!$D$10*SQRT(Dashboard!$D$12/365)</f>
        <v>247592.63048757962</v>
      </c>
      <c r="E6166" s="3">
        <f>IF(Dashboard!$I$3,C6166*Dashboard!$E$11*Dashboard!$E$10*SQRT(Dashboard!$D$12/365),0)</f>
        <v>391524.0406203423</v>
      </c>
      <c r="F6166" s="3">
        <f>D6166+IF(Dashboard!$I$3,E6166,0)</f>
        <v>639116.67110792198</v>
      </c>
      <c r="G6166" s="3">
        <f>IF(Dashboard!$I$4, ('Lookups and Calculations'!$F$9) / (1 - 'Lookups and Calculations'!$F$10), 'Lookups and Calculations'!$F$9)</f>
        <v>1951878.888340465</v>
      </c>
      <c r="H6166" s="12">
        <f t="shared" si="192"/>
        <v>0</v>
      </c>
      <c r="I6166" s="12">
        <f t="shared" si="193"/>
        <v>0</v>
      </c>
      <c r="J6166" s="13">
        <f>(1 - Dashboard!$I$9) * H6166 * Dashboard!$I$8 * 'Lookups and Calculations'!$F$12</f>
        <v>0</v>
      </c>
      <c r="K6166" s="12">
        <f>(1 - Dashboard!$I$11) * I6166 * Dashboard!$I$10 * 'Lookups and Calculations'!$F$12</f>
        <v>0</v>
      </c>
      <c r="L6166" s="12">
        <f>(H6166 - I6166) * Dashboard!$I$13 * (Dashboard!$D$12 / 365) * 'Lookups and Calculations'!$F$12</f>
        <v>0</v>
      </c>
      <c r="M6166" s="3">
        <f>(G6166*2) * Dashboard!$I$13 * (Dashboard!$D$12 / 365) * 'Lookups and Calculations'!$F$12</f>
        <v>1602.0878730267946</v>
      </c>
      <c r="N6166" s="12">
        <f>H6166 * Dashboard!$I$14 * Dashboard!$I$15 * (Dashboard!$D$12 / 365) * 'Lookups and Calculations'!$F$12</f>
        <v>0</v>
      </c>
    </row>
    <row r="6167" spans="1:14" x14ac:dyDescent="0.35">
      <c r="A6167" s="2">
        <v>6166</v>
      </c>
      <c r="B6167" s="11">
        <v>-0.37128917703967279</v>
      </c>
      <c r="C6167" s="11">
        <v>1.1413103718483812</v>
      </c>
      <c r="D6167" s="3">
        <f>B6167*Dashboard!$D$11*Dashboard!$D$10*SQRT(Dashboard!$D$12/365)</f>
        <v>-92184.332787708088</v>
      </c>
      <c r="E6167" s="3">
        <f>IF(Dashboard!$I$3,C6167*Dashboard!$E$11*Dashboard!$E$10*SQRT(Dashboard!$D$12/365),0)</f>
        <v>566733.11067880713</v>
      </c>
      <c r="F6167" s="3">
        <f>D6167+IF(Dashboard!$I$3,E6167,0)</f>
        <v>474548.77789109905</v>
      </c>
      <c r="G6167" s="3">
        <f>IF(Dashboard!$I$4, ('Lookups and Calculations'!$F$9) / (1 - 'Lookups and Calculations'!$F$10), 'Lookups and Calculations'!$F$9)</f>
        <v>1951878.888340465</v>
      </c>
      <c r="H6167" s="12">
        <f t="shared" si="192"/>
        <v>0</v>
      </c>
      <c r="I6167" s="12">
        <f t="shared" si="193"/>
        <v>0</v>
      </c>
      <c r="J6167" s="13">
        <f>(1 - Dashboard!$I$9) * H6167 * Dashboard!$I$8 * 'Lookups and Calculations'!$F$12</f>
        <v>0</v>
      </c>
      <c r="K6167" s="12">
        <f>(1 - Dashboard!$I$11) * I6167 * Dashboard!$I$10 * 'Lookups and Calculations'!$F$12</f>
        <v>0</v>
      </c>
      <c r="L6167" s="12">
        <f>(H6167 - I6167) * Dashboard!$I$13 * (Dashboard!$D$12 / 365) * 'Lookups and Calculations'!$F$12</f>
        <v>0</v>
      </c>
      <c r="M6167" s="3">
        <f>(G6167*2) * Dashboard!$I$13 * (Dashboard!$D$12 / 365) * 'Lookups and Calculations'!$F$12</f>
        <v>1602.0878730267946</v>
      </c>
      <c r="N6167" s="12">
        <f>H6167 * Dashboard!$I$14 * Dashboard!$I$15 * (Dashboard!$D$12 / 365) * 'Lookups and Calculations'!$F$12</f>
        <v>0</v>
      </c>
    </row>
    <row r="6168" spans="1:14" x14ac:dyDescent="0.35">
      <c r="A6168" s="2">
        <v>6167</v>
      </c>
      <c r="B6168" s="11">
        <v>-0.46962077476185171</v>
      </c>
      <c r="C6168" s="11">
        <v>1.3946940814413979</v>
      </c>
      <c r="D6168" s="3">
        <f>B6168*Dashboard!$D$11*Dashboard!$D$10*SQRT(Dashboard!$D$12/365)</f>
        <v>-116598.27558087441</v>
      </c>
      <c r="E6168" s="3">
        <f>IF(Dashboard!$I$3,C6168*Dashboard!$E$11*Dashboard!$E$10*SQRT(Dashboard!$D$12/365),0)</f>
        <v>692554.22075986292</v>
      </c>
      <c r="F6168" s="3">
        <f>D6168+IF(Dashboard!$I$3,E6168,0)</f>
        <v>575955.94517898851</v>
      </c>
      <c r="G6168" s="3">
        <f>IF(Dashboard!$I$4, ('Lookups and Calculations'!$F$9) / (1 - 'Lookups and Calculations'!$F$10), 'Lookups and Calculations'!$F$9)</f>
        <v>1951878.888340465</v>
      </c>
      <c r="H6168" s="12">
        <f t="shared" si="192"/>
        <v>0</v>
      </c>
      <c r="I6168" s="12">
        <f t="shared" si="193"/>
        <v>0</v>
      </c>
      <c r="J6168" s="13">
        <f>(1 - Dashboard!$I$9) * H6168 * Dashboard!$I$8 * 'Lookups and Calculations'!$F$12</f>
        <v>0</v>
      </c>
      <c r="K6168" s="12">
        <f>(1 - Dashboard!$I$11) * I6168 * Dashboard!$I$10 * 'Lookups and Calculations'!$F$12</f>
        <v>0</v>
      </c>
      <c r="L6168" s="12">
        <f>(H6168 - I6168) * Dashboard!$I$13 * (Dashboard!$D$12 / 365) * 'Lookups and Calculations'!$F$12</f>
        <v>0</v>
      </c>
      <c r="M6168" s="3">
        <f>(G6168*2) * Dashboard!$I$13 * (Dashboard!$D$12 / 365) * 'Lookups and Calculations'!$F$12</f>
        <v>1602.0878730267946</v>
      </c>
      <c r="N6168" s="12">
        <f>H6168 * Dashboard!$I$14 * Dashboard!$I$15 * (Dashboard!$D$12 / 365) * 'Lookups and Calculations'!$F$12</f>
        <v>0</v>
      </c>
    </row>
    <row r="6169" spans="1:14" x14ac:dyDescent="0.35">
      <c r="A6169" s="2">
        <v>6168</v>
      </c>
      <c r="B6169" s="11">
        <v>-1.1285673734777927E-2</v>
      </c>
      <c r="C6169" s="11">
        <v>-1.4153001381476515</v>
      </c>
      <c r="D6169" s="3">
        <f>B6169*Dashboard!$D$11*Dashboard!$D$10*SQRT(Dashboard!$D$12/365)</f>
        <v>-2802.0270119241873</v>
      </c>
      <c r="E6169" s="3">
        <f>IF(Dashboard!$I$3,C6169*Dashboard!$E$11*Dashboard!$E$10*SQRT(Dashboard!$D$12/365),0)</f>
        <v>-702786.43708244478</v>
      </c>
      <c r="F6169" s="3">
        <f>D6169+IF(Dashboard!$I$3,E6169,0)</f>
        <v>-705588.46409436897</v>
      </c>
      <c r="G6169" s="3">
        <f>IF(Dashboard!$I$4, ('Lookups and Calculations'!$F$9) / (1 - 'Lookups and Calculations'!$F$10), 'Lookups and Calculations'!$F$9)</f>
        <v>1951878.888340465</v>
      </c>
      <c r="H6169" s="12">
        <f t="shared" si="192"/>
        <v>0</v>
      </c>
      <c r="I6169" s="12">
        <f t="shared" si="193"/>
        <v>0</v>
      </c>
      <c r="J6169" s="13">
        <f>(1 - Dashboard!$I$9) * H6169 * Dashboard!$I$8 * 'Lookups and Calculations'!$F$12</f>
        <v>0</v>
      </c>
      <c r="K6169" s="12">
        <f>(1 - Dashboard!$I$11) * I6169 * Dashboard!$I$10 * 'Lookups and Calculations'!$F$12</f>
        <v>0</v>
      </c>
      <c r="L6169" s="12">
        <f>(H6169 - I6169) * Dashboard!$I$13 * (Dashboard!$D$12 / 365) * 'Lookups and Calculations'!$F$12</f>
        <v>0</v>
      </c>
      <c r="M6169" s="3">
        <f>(G6169*2) * Dashboard!$I$13 * (Dashboard!$D$12 / 365) * 'Lookups and Calculations'!$F$12</f>
        <v>1602.0878730267946</v>
      </c>
      <c r="N6169" s="12">
        <f>H6169 * Dashboard!$I$14 * Dashboard!$I$15 * (Dashboard!$D$12 / 365) * 'Lookups and Calculations'!$F$12</f>
        <v>0</v>
      </c>
    </row>
    <row r="6170" spans="1:14" x14ac:dyDescent="0.35">
      <c r="A6170" s="2">
        <v>6169</v>
      </c>
      <c r="B6170" s="11">
        <v>-1.442583427570028</v>
      </c>
      <c r="C6170" s="11">
        <v>0.80179581543790612</v>
      </c>
      <c r="D6170" s="3">
        <f>B6170*Dashboard!$D$11*Dashboard!$D$10*SQRT(Dashboard!$D$12/365)</f>
        <v>-358167.16183714278</v>
      </c>
      <c r="E6170" s="3">
        <f>IF(Dashboard!$I$3,C6170*Dashboard!$E$11*Dashboard!$E$10*SQRT(Dashboard!$D$12/365),0)</f>
        <v>398142.56298788916</v>
      </c>
      <c r="F6170" s="3">
        <f>D6170+IF(Dashboard!$I$3,E6170,0)</f>
        <v>39975.401150746387</v>
      </c>
      <c r="G6170" s="3">
        <f>IF(Dashboard!$I$4, ('Lookups and Calculations'!$F$9) / (1 - 'Lookups and Calculations'!$F$10), 'Lookups and Calculations'!$F$9)</f>
        <v>1951878.888340465</v>
      </c>
      <c r="H6170" s="12">
        <f t="shared" si="192"/>
        <v>0</v>
      </c>
      <c r="I6170" s="12">
        <f t="shared" si="193"/>
        <v>0</v>
      </c>
      <c r="J6170" s="13">
        <f>(1 - Dashboard!$I$9) * H6170 * Dashboard!$I$8 * 'Lookups and Calculations'!$F$12</f>
        <v>0</v>
      </c>
      <c r="K6170" s="12">
        <f>(1 - Dashboard!$I$11) * I6170 * Dashboard!$I$10 * 'Lookups and Calculations'!$F$12</f>
        <v>0</v>
      </c>
      <c r="L6170" s="12">
        <f>(H6170 - I6170) * Dashboard!$I$13 * (Dashboard!$D$12 / 365) * 'Lookups and Calculations'!$F$12</f>
        <v>0</v>
      </c>
      <c r="M6170" s="3">
        <f>(G6170*2) * Dashboard!$I$13 * (Dashboard!$D$12 / 365) * 'Lookups and Calculations'!$F$12</f>
        <v>1602.0878730267946</v>
      </c>
      <c r="N6170" s="12">
        <f>H6170 * Dashboard!$I$14 * Dashboard!$I$15 * (Dashboard!$D$12 / 365) * 'Lookups and Calculations'!$F$12</f>
        <v>0</v>
      </c>
    </row>
    <row r="6171" spans="1:14" x14ac:dyDescent="0.35">
      <c r="A6171" s="2">
        <v>6170</v>
      </c>
      <c r="B6171" s="11">
        <v>0.60341366356042458</v>
      </c>
      <c r="C6171" s="11">
        <v>-1.2360994369516565</v>
      </c>
      <c r="D6171" s="3">
        <f>B6171*Dashboard!$D$11*Dashboard!$D$10*SQRT(Dashboard!$D$12/365)</f>
        <v>149816.61036772063</v>
      </c>
      <c r="E6171" s="3">
        <f>IF(Dashboard!$I$3,C6171*Dashboard!$E$11*Dashboard!$E$10*SQRT(Dashboard!$D$12/365),0)</f>
        <v>-613801.90375155746</v>
      </c>
      <c r="F6171" s="3">
        <f>D6171+IF(Dashboard!$I$3,E6171,0)</f>
        <v>-463985.29338383686</v>
      </c>
      <c r="G6171" s="3">
        <f>IF(Dashboard!$I$4, ('Lookups and Calculations'!$F$9) / (1 - 'Lookups and Calculations'!$F$10), 'Lookups and Calculations'!$F$9)</f>
        <v>1951878.888340465</v>
      </c>
      <c r="H6171" s="12">
        <f t="shared" si="192"/>
        <v>0</v>
      </c>
      <c r="I6171" s="12">
        <f t="shared" si="193"/>
        <v>0</v>
      </c>
      <c r="J6171" s="13">
        <f>(1 - Dashboard!$I$9) * H6171 * Dashboard!$I$8 * 'Lookups and Calculations'!$F$12</f>
        <v>0</v>
      </c>
      <c r="K6171" s="12">
        <f>(1 - Dashboard!$I$11) * I6171 * Dashboard!$I$10 * 'Lookups and Calculations'!$F$12</f>
        <v>0</v>
      </c>
      <c r="L6171" s="12">
        <f>(H6171 - I6171) * Dashboard!$I$13 * (Dashboard!$D$12 / 365) * 'Lookups and Calculations'!$F$12</f>
        <v>0</v>
      </c>
      <c r="M6171" s="3">
        <f>(G6171*2) * Dashboard!$I$13 * (Dashboard!$D$12 / 365) * 'Lookups and Calculations'!$F$12</f>
        <v>1602.0878730267946</v>
      </c>
      <c r="N6171" s="12">
        <f>H6171 * Dashboard!$I$14 * Dashboard!$I$15 * (Dashboard!$D$12 / 365) * 'Lookups and Calculations'!$F$12</f>
        <v>0</v>
      </c>
    </row>
    <row r="6172" spans="1:14" x14ac:dyDescent="0.35">
      <c r="A6172" s="2">
        <v>6171</v>
      </c>
      <c r="B6172" s="11">
        <v>-1.5238232621253567</v>
      </c>
      <c r="C6172" s="11">
        <v>0.9778854938078162</v>
      </c>
      <c r="D6172" s="3">
        <f>B6172*Dashboard!$D$11*Dashboard!$D$10*SQRT(Dashboard!$D$12/365)</f>
        <v>-378337.53147726448</v>
      </c>
      <c r="E6172" s="3">
        <f>IF(Dashboard!$I$3,C6172*Dashboard!$E$11*Dashboard!$E$10*SQRT(Dashboard!$D$12/365),0)</f>
        <v>485582.27583250991</v>
      </c>
      <c r="F6172" s="3">
        <f>D6172+IF(Dashboard!$I$3,E6172,0)</f>
        <v>107244.74435524544</v>
      </c>
      <c r="G6172" s="3">
        <f>IF(Dashboard!$I$4, ('Lookups and Calculations'!$F$9) / (1 - 'Lookups and Calculations'!$F$10), 'Lookups and Calculations'!$F$9)</f>
        <v>1951878.888340465</v>
      </c>
      <c r="H6172" s="12">
        <f t="shared" si="192"/>
        <v>0</v>
      </c>
      <c r="I6172" s="12">
        <f t="shared" si="193"/>
        <v>0</v>
      </c>
      <c r="J6172" s="13">
        <f>(1 - Dashboard!$I$9) * H6172 * Dashboard!$I$8 * 'Lookups and Calculations'!$F$12</f>
        <v>0</v>
      </c>
      <c r="K6172" s="12">
        <f>(1 - Dashboard!$I$11) * I6172 * Dashboard!$I$10 * 'Lookups and Calculations'!$F$12</f>
        <v>0</v>
      </c>
      <c r="L6172" s="12">
        <f>(H6172 - I6172) * Dashboard!$I$13 * (Dashboard!$D$12 / 365) * 'Lookups and Calculations'!$F$12</f>
        <v>0</v>
      </c>
      <c r="M6172" s="3">
        <f>(G6172*2) * Dashboard!$I$13 * (Dashboard!$D$12 / 365) * 'Lookups and Calculations'!$F$12</f>
        <v>1602.0878730267946</v>
      </c>
      <c r="N6172" s="12">
        <f>H6172 * Dashboard!$I$14 * Dashboard!$I$15 * (Dashboard!$D$12 / 365) * 'Lookups and Calculations'!$F$12</f>
        <v>0</v>
      </c>
    </row>
    <row r="6173" spans="1:14" x14ac:dyDescent="0.35">
      <c r="A6173" s="2">
        <v>6172</v>
      </c>
      <c r="B6173" s="11">
        <v>0.80779368501031246</v>
      </c>
      <c r="C6173" s="11">
        <v>0.12997714262896728</v>
      </c>
      <c r="D6173" s="3">
        <f>B6173*Dashboard!$D$11*Dashboard!$D$10*SQRT(Dashboard!$D$12/365)</f>
        <v>200560.44314710228</v>
      </c>
      <c r="E6173" s="3">
        <f>IF(Dashboard!$I$3,C6173*Dashboard!$E$11*Dashboard!$E$10*SQRT(Dashboard!$D$12/365),0)</f>
        <v>64541.909174065921</v>
      </c>
      <c r="F6173" s="3">
        <f>D6173+IF(Dashboard!$I$3,E6173,0)</f>
        <v>265102.35232116817</v>
      </c>
      <c r="G6173" s="3">
        <f>IF(Dashboard!$I$4, ('Lookups and Calculations'!$F$9) / (1 - 'Lookups and Calculations'!$F$10), 'Lookups and Calculations'!$F$9)</f>
        <v>1951878.888340465</v>
      </c>
      <c r="H6173" s="12">
        <f t="shared" si="192"/>
        <v>0</v>
      </c>
      <c r="I6173" s="12">
        <f t="shared" si="193"/>
        <v>0</v>
      </c>
      <c r="J6173" s="13">
        <f>(1 - Dashboard!$I$9) * H6173 * Dashboard!$I$8 * 'Lookups and Calculations'!$F$12</f>
        <v>0</v>
      </c>
      <c r="K6173" s="12">
        <f>(1 - Dashboard!$I$11) * I6173 * Dashboard!$I$10 * 'Lookups and Calculations'!$F$12</f>
        <v>0</v>
      </c>
      <c r="L6173" s="12">
        <f>(H6173 - I6173) * Dashboard!$I$13 * (Dashboard!$D$12 / 365) * 'Lookups and Calculations'!$F$12</f>
        <v>0</v>
      </c>
      <c r="M6173" s="3">
        <f>(G6173*2) * Dashboard!$I$13 * (Dashboard!$D$12 / 365) * 'Lookups and Calculations'!$F$12</f>
        <v>1602.0878730267946</v>
      </c>
      <c r="N6173" s="12">
        <f>H6173 * Dashboard!$I$14 * Dashboard!$I$15 * (Dashboard!$D$12 / 365) * 'Lookups and Calculations'!$F$12</f>
        <v>0</v>
      </c>
    </row>
    <row r="6174" spans="1:14" x14ac:dyDescent="0.35">
      <c r="A6174" s="2">
        <v>6173</v>
      </c>
      <c r="B6174" s="11">
        <v>-1.3971382778322647</v>
      </c>
      <c r="C6174" s="11">
        <v>2.3265227060104827</v>
      </c>
      <c r="D6174" s="3">
        <f>B6174*Dashboard!$D$11*Dashboard!$D$10*SQRT(Dashboard!$D$12/365)</f>
        <v>-346883.95977772604</v>
      </c>
      <c r="E6174" s="3">
        <f>IF(Dashboard!$I$3,C6174*Dashboard!$E$11*Dashboard!$E$10*SQRT(Dashboard!$D$12/365),0)</f>
        <v>1155266.3348768349</v>
      </c>
      <c r="F6174" s="3">
        <f>D6174+IF(Dashboard!$I$3,E6174,0)</f>
        <v>808382.37509910879</v>
      </c>
      <c r="G6174" s="3">
        <f>IF(Dashboard!$I$4, ('Lookups and Calculations'!$F$9) / (1 - 'Lookups and Calculations'!$F$10), 'Lookups and Calculations'!$F$9)</f>
        <v>1951878.888340465</v>
      </c>
      <c r="H6174" s="12">
        <f t="shared" si="192"/>
        <v>0</v>
      </c>
      <c r="I6174" s="12">
        <f t="shared" si="193"/>
        <v>0</v>
      </c>
      <c r="J6174" s="13">
        <f>(1 - Dashboard!$I$9) * H6174 * Dashboard!$I$8 * 'Lookups and Calculations'!$F$12</f>
        <v>0</v>
      </c>
      <c r="K6174" s="12">
        <f>(1 - Dashboard!$I$11) * I6174 * Dashboard!$I$10 * 'Lookups and Calculations'!$F$12</f>
        <v>0</v>
      </c>
      <c r="L6174" s="12">
        <f>(H6174 - I6174) * Dashboard!$I$13 * (Dashboard!$D$12 / 365) * 'Lookups and Calculations'!$F$12</f>
        <v>0</v>
      </c>
      <c r="M6174" s="3">
        <f>(G6174*2) * Dashboard!$I$13 * (Dashboard!$D$12 / 365) * 'Lookups and Calculations'!$F$12</f>
        <v>1602.0878730267946</v>
      </c>
      <c r="N6174" s="12">
        <f>H6174 * Dashboard!$I$14 * Dashboard!$I$15 * (Dashboard!$D$12 / 365) * 'Lookups and Calculations'!$F$12</f>
        <v>0</v>
      </c>
    </row>
    <row r="6175" spans="1:14" x14ac:dyDescent="0.35">
      <c r="A6175" s="2">
        <v>6174</v>
      </c>
      <c r="B6175" s="11">
        <v>1.7424875768579773</v>
      </c>
      <c r="C6175" s="11">
        <v>-0.24890301576259558</v>
      </c>
      <c r="D6175" s="3">
        <f>B6175*Dashboard!$D$11*Dashboard!$D$10*SQRT(Dashboard!$D$12/365)</f>
        <v>432627.89382723992</v>
      </c>
      <c r="E6175" s="3">
        <f>IF(Dashboard!$I$3,C6175*Dashboard!$E$11*Dashboard!$E$10*SQRT(Dashboard!$D$12/365),0)</f>
        <v>-123596.16092160727</v>
      </c>
      <c r="F6175" s="3">
        <f>D6175+IF(Dashboard!$I$3,E6175,0)</f>
        <v>309031.73290563264</v>
      </c>
      <c r="G6175" s="3">
        <f>IF(Dashboard!$I$4, ('Lookups and Calculations'!$F$9) / (1 - 'Lookups and Calculations'!$F$10), 'Lookups and Calculations'!$F$9)</f>
        <v>1951878.888340465</v>
      </c>
      <c r="H6175" s="12">
        <f t="shared" si="192"/>
        <v>0</v>
      </c>
      <c r="I6175" s="12">
        <f t="shared" si="193"/>
        <v>0</v>
      </c>
      <c r="J6175" s="13">
        <f>(1 - Dashboard!$I$9) * H6175 * Dashboard!$I$8 * 'Lookups and Calculations'!$F$12</f>
        <v>0</v>
      </c>
      <c r="K6175" s="12">
        <f>(1 - Dashboard!$I$11) * I6175 * Dashboard!$I$10 * 'Lookups and Calculations'!$F$12</f>
        <v>0</v>
      </c>
      <c r="L6175" s="12">
        <f>(H6175 - I6175) * Dashboard!$I$13 * (Dashboard!$D$12 / 365) * 'Lookups and Calculations'!$F$12</f>
        <v>0</v>
      </c>
      <c r="M6175" s="3">
        <f>(G6175*2) * Dashboard!$I$13 * (Dashboard!$D$12 / 365) * 'Lookups and Calculations'!$F$12</f>
        <v>1602.0878730267946</v>
      </c>
      <c r="N6175" s="12">
        <f>H6175 * Dashboard!$I$14 * Dashboard!$I$15 * (Dashboard!$D$12 / 365) * 'Lookups and Calculations'!$F$12</f>
        <v>0</v>
      </c>
    </row>
    <row r="6176" spans="1:14" x14ac:dyDescent="0.35">
      <c r="A6176" s="2">
        <v>6175</v>
      </c>
      <c r="B6176" s="11">
        <v>0.55656354712856337</v>
      </c>
      <c r="C6176" s="11">
        <v>0.87976329848020884</v>
      </c>
      <c r="D6176" s="3">
        <f>B6176*Dashboard!$D$11*Dashboard!$D$10*SQRT(Dashboard!$D$12/365)</f>
        <v>138184.58069550616</v>
      </c>
      <c r="E6176" s="3">
        <f>IF(Dashboard!$I$3,C6176*Dashboard!$E$11*Dashboard!$E$10*SQRT(Dashboard!$D$12/365),0)</f>
        <v>436858.37183907814</v>
      </c>
      <c r="F6176" s="3">
        <f>D6176+IF(Dashboard!$I$3,E6176,0)</f>
        <v>575042.95253458433</v>
      </c>
      <c r="G6176" s="3">
        <f>IF(Dashboard!$I$4, ('Lookups and Calculations'!$F$9) / (1 - 'Lookups and Calculations'!$F$10), 'Lookups and Calculations'!$F$9)</f>
        <v>1951878.888340465</v>
      </c>
      <c r="H6176" s="12">
        <f t="shared" si="192"/>
        <v>0</v>
      </c>
      <c r="I6176" s="12">
        <f t="shared" si="193"/>
        <v>0</v>
      </c>
      <c r="J6176" s="13">
        <f>(1 - Dashboard!$I$9) * H6176 * Dashboard!$I$8 * 'Lookups and Calculations'!$F$12</f>
        <v>0</v>
      </c>
      <c r="K6176" s="12">
        <f>(1 - Dashboard!$I$11) * I6176 * Dashboard!$I$10 * 'Lookups and Calculations'!$F$12</f>
        <v>0</v>
      </c>
      <c r="L6176" s="12">
        <f>(H6176 - I6176) * Dashboard!$I$13 * (Dashboard!$D$12 / 365) * 'Lookups and Calculations'!$F$12</f>
        <v>0</v>
      </c>
      <c r="M6176" s="3">
        <f>(G6176*2) * Dashboard!$I$13 * (Dashboard!$D$12 / 365) * 'Lookups and Calculations'!$F$12</f>
        <v>1602.0878730267946</v>
      </c>
      <c r="N6176" s="12">
        <f>H6176 * Dashboard!$I$14 * Dashboard!$I$15 * (Dashboard!$D$12 / 365) * 'Lookups and Calculations'!$F$12</f>
        <v>0</v>
      </c>
    </row>
    <row r="6177" spans="1:14" x14ac:dyDescent="0.35">
      <c r="A6177" s="2">
        <v>6176</v>
      </c>
      <c r="B6177" s="11">
        <v>0.29805258712867044</v>
      </c>
      <c r="C6177" s="11">
        <v>-0.46791300664607938</v>
      </c>
      <c r="D6177" s="3">
        <f>B6177*Dashboard!$D$11*Dashboard!$D$10*SQRT(Dashboard!$D$12/365)</f>
        <v>74001.022866257408</v>
      </c>
      <c r="E6177" s="3">
        <f>IF(Dashboard!$I$3,C6177*Dashboard!$E$11*Dashboard!$E$10*SQRT(Dashboard!$D$12/365),0)</f>
        <v>-232348.53579236055</v>
      </c>
      <c r="F6177" s="3">
        <f>D6177+IF(Dashboard!$I$3,E6177,0)</f>
        <v>-158347.51292610314</v>
      </c>
      <c r="G6177" s="3">
        <f>IF(Dashboard!$I$4, ('Lookups and Calculations'!$F$9) / (1 - 'Lookups and Calculations'!$F$10), 'Lookups and Calculations'!$F$9)</f>
        <v>1951878.888340465</v>
      </c>
      <c r="H6177" s="12">
        <f t="shared" si="192"/>
        <v>0</v>
      </c>
      <c r="I6177" s="12">
        <f t="shared" si="193"/>
        <v>0</v>
      </c>
      <c r="J6177" s="13">
        <f>(1 - Dashboard!$I$9) * H6177 * Dashboard!$I$8 * 'Lookups and Calculations'!$F$12</f>
        <v>0</v>
      </c>
      <c r="K6177" s="12">
        <f>(1 - Dashboard!$I$11) * I6177 * Dashboard!$I$10 * 'Lookups and Calculations'!$F$12</f>
        <v>0</v>
      </c>
      <c r="L6177" s="12">
        <f>(H6177 - I6177) * Dashboard!$I$13 * (Dashboard!$D$12 / 365) * 'Lookups and Calculations'!$F$12</f>
        <v>0</v>
      </c>
      <c r="M6177" s="3">
        <f>(G6177*2) * Dashboard!$I$13 * (Dashboard!$D$12 / 365) * 'Lookups and Calculations'!$F$12</f>
        <v>1602.0878730267946</v>
      </c>
      <c r="N6177" s="12">
        <f>H6177 * Dashboard!$I$14 * Dashboard!$I$15 * (Dashboard!$D$12 / 365) * 'Lookups and Calculations'!$F$12</f>
        <v>0</v>
      </c>
    </row>
    <row r="6178" spans="1:14" x14ac:dyDescent="0.35">
      <c r="A6178" s="2">
        <v>6177</v>
      </c>
      <c r="B6178" s="11">
        <v>7.7616795111362435E-2</v>
      </c>
      <c r="C6178" s="11">
        <v>1.1629661302438024</v>
      </c>
      <c r="D6178" s="3">
        <f>B6178*Dashboard!$D$11*Dashboard!$D$10*SQRT(Dashboard!$D$12/365)</f>
        <v>19270.835006582111</v>
      </c>
      <c r="E6178" s="3">
        <f>IF(Dashboard!$I$3,C6178*Dashboard!$E$11*Dashboard!$E$10*SQRT(Dashboard!$D$12/365),0)</f>
        <v>577486.57058092754</v>
      </c>
      <c r="F6178" s="3">
        <f>D6178+IF(Dashboard!$I$3,E6178,0)</f>
        <v>596757.40558750962</v>
      </c>
      <c r="G6178" s="3">
        <f>IF(Dashboard!$I$4, ('Lookups and Calculations'!$F$9) / (1 - 'Lookups and Calculations'!$F$10), 'Lookups and Calculations'!$F$9)</f>
        <v>1951878.888340465</v>
      </c>
      <c r="H6178" s="12">
        <f t="shared" si="192"/>
        <v>0</v>
      </c>
      <c r="I6178" s="12">
        <f t="shared" si="193"/>
        <v>0</v>
      </c>
      <c r="J6178" s="13">
        <f>(1 - Dashboard!$I$9) * H6178 * Dashboard!$I$8 * 'Lookups and Calculations'!$F$12</f>
        <v>0</v>
      </c>
      <c r="K6178" s="12">
        <f>(1 - Dashboard!$I$11) * I6178 * Dashboard!$I$10 * 'Lookups and Calculations'!$F$12</f>
        <v>0</v>
      </c>
      <c r="L6178" s="12">
        <f>(H6178 - I6178) * Dashboard!$I$13 * (Dashboard!$D$12 / 365) * 'Lookups and Calculations'!$F$12</f>
        <v>0</v>
      </c>
      <c r="M6178" s="3">
        <f>(G6178*2) * Dashboard!$I$13 * (Dashboard!$D$12 / 365) * 'Lookups and Calculations'!$F$12</f>
        <v>1602.0878730267946</v>
      </c>
      <c r="N6178" s="12">
        <f>H6178 * Dashboard!$I$14 * Dashboard!$I$15 * (Dashboard!$D$12 / 365) * 'Lookups and Calculations'!$F$12</f>
        <v>0</v>
      </c>
    </row>
    <row r="6179" spans="1:14" x14ac:dyDescent="0.35">
      <c r="A6179" s="2">
        <v>6178</v>
      </c>
      <c r="B6179" s="11">
        <v>-1.3650539791511811</v>
      </c>
      <c r="C6179" s="11">
        <v>-1.0254447761766567</v>
      </c>
      <c r="D6179" s="3">
        <f>B6179*Dashboard!$D$11*Dashboard!$D$10*SQRT(Dashboard!$D$12/365)</f>
        <v>-338918.0134216834</v>
      </c>
      <c r="E6179" s="3">
        <f>IF(Dashboard!$I$3,C6179*Dashboard!$E$11*Dashboard!$E$10*SQRT(Dashboard!$D$12/365),0)</f>
        <v>-509198.48112020298</v>
      </c>
      <c r="F6179" s="3">
        <f>D6179+IF(Dashboard!$I$3,E6179,0)</f>
        <v>-848116.49454188638</v>
      </c>
      <c r="G6179" s="3">
        <f>IF(Dashboard!$I$4, ('Lookups and Calculations'!$F$9) / (1 - 'Lookups and Calculations'!$F$10), 'Lookups and Calculations'!$F$9)</f>
        <v>1951878.888340465</v>
      </c>
      <c r="H6179" s="12">
        <f t="shared" si="192"/>
        <v>0</v>
      </c>
      <c r="I6179" s="12">
        <f t="shared" si="193"/>
        <v>0</v>
      </c>
      <c r="J6179" s="13">
        <f>(1 - Dashboard!$I$9) * H6179 * Dashboard!$I$8 * 'Lookups and Calculations'!$F$12</f>
        <v>0</v>
      </c>
      <c r="K6179" s="12">
        <f>(1 - Dashboard!$I$11) * I6179 * Dashboard!$I$10 * 'Lookups and Calculations'!$F$12</f>
        <v>0</v>
      </c>
      <c r="L6179" s="12">
        <f>(H6179 - I6179) * Dashboard!$I$13 * (Dashboard!$D$12 / 365) * 'Lookups and Calculations'!$F$12</f>
        <v>0</v>
      </c>
      <c r="M6179" s="3">
        <f>(G6179*2) * Dashboard!$I$13 * (Dashboard!$D$12 / 365) * 'Lookups and Calculations'!$F$12</f>
        <v>1602.0878730267946</v>
      </c>
      <c r="N6179" s="12">
        <f>H6179 * Dashboard!$I$14 * Dashboard!$I$15 * (Dashboard!$D$12 / 365) * 'Lookups and Calculations'!$F$12</f>
        <v>0</v>
      </c>
    </row>
    <row r="6180" spans="1:14" x14ac:dyDescent="0.35">
      <c r="A6180" s="2">
        <v>6179</v>
      </c>
      <c r="B6180" s="11">
        <v>0.16230674253934657</v>
      </c>
      <c r="C6180" s="11">
        <v>-0.17003046069989583</v>
      </c>
      <c r="D6180" s="3">
        <f>B6180*Dashboard!$D$11*Dashboard!$D$10*SQRT(Dashboard!$D$12/365)</f>
        <v>40297.804765629502</v>
      </c>
      <c r="E6180" s="3">
        <f>IF(Dashboard!$I$3,C6180*Dashboard!$E$11*Dashboard!$E$10*SQRT(Dashboard!$D$12/365),0)</f>
        <v>-84430.926310204377</v>
      </c>
      <c r="F6180" s="3">
        <f>D6180+IF(Dashboard!$I$3,E6180,0)</f>
        <v>-44133.121544574875</v>
      </c>
      <c r="G6180" s="3">
        <f>IF(Dashboard!$I$4, ('Lookups and Calculations'!$F$9) / (1 - 'Lookups and Calculations'!$F$10), 'Lookups and Calculations'!$F$9)</f>
        <v>1951878.888340465</v>
      </c>
      <c r="H6180" s="12">
        <f t="shared" si="192"/>
        <v>0</v>
      </c>
      <c r="I6180" s="12">
        <f t="shared" si="193"/>
        <v>0</v>
      </c>
      <c r="J6180" s="13">
        <f>(1 - Dashboard!$I$9) * H6180 * Dashboard!$I$8 * 'Lookups and Calculations'!$F$12</f>
        <v>0</v>
      </c>
      <c r="K6180" s="12">
        <f>(1 - Dashboard!$I$11) * I6180 * Dashboard!$I$10 * 'Lookups and Calculations'!$F$12</f>
        <v>0</v>
      </c>
      <c r="L6180" s="12">
        <f>(H6180 - I6180) * Dashboard!$I$13 * (Dashboard!$D$12 / 365) * 'Lookups and Calculations'!$F$12</f>
        <v>0</v>
      </c>
      <c r="M6180" s="3">
        <f>(G6180*2) * Dashboard!$I$13 * (Dashboard!$D$12 / 365) * 'Lookups and Calculations'!$F$12</f>
        <v>1602.0878730267946</v>
      </c>
      <c r="N6180" s="12">
        <f>H6180 * Dashboard!$I$14 * Dashboard!$I$15 * (Dashboard!$D$12 / 365) * 'Lookups and Calculations'!$F$12</f>
        <v>0</v>
      </c>
    </row>
    <row r="6181" spans="1:14" x14ac:dyDescent="0.35">
      <c r="A6181" s="2">
        <v>6180</v>
      </c>
      <c r="B6181" s="11">
        <v>0.53831780491595105</v>
      </c>
      <c r="C6181" s="11">
        <v>0.51328927471024977</v>
      </c>
      <c r="D6181" s="3">
        <f>B6181*Dashboard!$D$11*Dashboard!$D$10*SQRT(Dashboard!$D$12/365)</f>
        <v>133654.49558638255</v>
      </c>
      <c r="E6181" s="3">
        <f>IF(Dashboard!$I$3,C6181*Dashboard!$E$11*Dashboard!$E$10*SQRT(Dashboard!$D$12/365),0)</f>
        <v>254880.73578398474</v>
      </c>
      <c r="F6181" s="3">
        <f>D6181+IF(Dashboard!$I$3,E6181,0)</f>
        <v>388535.23137036728</v>
      </c>
      <c r="G6181" s="3">
        <f>IF(Dashboard!$I$4, ('Lookups and Calculations'!$F$9) / (1 - 'Lookups and Calculations'!$F$10), 'Lookups and Calculations'!$F$9)</f>
        <v>1951878.888340465</v>
      </c>
      <c r="H6181" s="12">
        <f t="shared" si="192"/>
        <v>0</v>
      </c>
      <c r="I6181" s="12">
        <f t="shared" si="193"/>
        <v>0</v>
      </c>
      <c r="J6181" s="13">
        <f>(1 - Dashboard!$I$9) * H6181 * Dashboard!$I$8 * 'Lookups and Calculations'!$F$12</f>
        <v>0</v>
      </c>
      <c r="K6181" s="12">
        <f>(1 - Dashboard!$I$11) * I6181 * Dashboard!$I$10 * 'Lookups and Calculations'!$F$12</f>
        <v>0</v>
      </c>
      <c r="L6181" s="12">
        <f>(H6181 - I6181) * Dashboard!$I$13 * (Dashboard!$D$12 / 365) * 'Lookups and Calculations'!$F$12</f>
        <v>0</v>
      </c>
      <c r="M6181" s="3">
        <f>(G6181*2) * Dashboard!$I$13 * (Dashboard!$D$12 / 365) * 'Lookups and Calculations'!$F$12</f>
        <v>1602.0878730267946</v>
      </c>
      <c r="N6181" s="12">
        <f>H6181 * Dashboard!$I$14 * Dashboard!$I$15 * (Dashboard!$D$12 / 365) * 'Lookups and Calculations'!$F$12</f>
        <v>0</v>
      </c>
    </row>
    <row r="6182" spans="1:14" x14ac:dyDescent="0.35">
      <c r="A6182" s="2">
        <v>6181</v>
      </c>
      <c r="B6182" s="11">
        <v>2.1660618824790632</v>
      </c>
      <c r="C6182" s="11">
        <v>-0.61802281869953857</v>
      </c>
      <c r="D6182" s="3">
        <f>B6182*Dashboard!$D$11*Dashboard!$D$10*SQRT(Dashboard!$D$12/365)</f>
        <v>537793.6707050408</v>
      </c>
      <c r="E6182" s="3">
        <f>IF(Dashboard!$I$3,C6182*Dashboard!$E$11*Dashboard!$E$10*SQRT(Dashboard!$D$12/365),0)</f>
        <v>-306887.59442782309</v>
      </c>
      <c r="F6182" s="3">
        <f>D6182+IF(Dashboard!$I$3,E6182,0)</f>
        <v>230906.07627721771</v>
      </c>
      <c r="G6182" s="3">
        <f>IF(Dashboard!$I$4, ('Lookups and Calculations'!$F$9) / (1 - 'Lookups and Calculations'!$F$10), 'Lookups and Calculations'!$F$9)</f>
        <v>1951878.888340465</v>
      </c>
      <c r="H6182" s="12">
        <f t="shared" si="192"/>
        <v>0</v>
      </c>
      <c r="I6182" s="12">
        <f t="shared" si="193"/>
        <v>0</v>
      </c>
      <c r="J6182" s="13">
        <f>(1 - Dashboard!$I$9) * H6182 * Dashboard!$I$8 * 'Lookups and Calculations'!$F$12</f>
        <v>0</v>
      </c>
      <c r="K6182" s="12">
        <f>(1 - Dashboard!$I$11) * I6182 * Dashboard!$I$10 * 'Lookups and Calculations'!$F$12</f>
        <v>0</v>
      </c>
      <c r="L6182" s="12">
        <f>(H6182 - I6182) * Dashboard!$I$13 * (Dashboard!$D$12 / 365) * 'Lookups and Calculations'!$F$12</f>
        <v>0</v>
      </c>
      <c r="M6182" s="3">
        <f>(G6182*2) * Dashboard!$I$13 * (Dashboard!$D$12 / 365) * 'Lookups and Calculations'!$F$12</f>
        <v>1602.0878730267946</v>
      </c>
      <c r="N6182" s="12">
        <f>H6182 * Dashboard!$I$14 * Dashboard!$I$15 * (Dashboard!$D$12 / 365) * 'Lookups and Calculations'!$F$12</f>
        <v>0</v>
      </c>
    </row>
    <row r="6183" spans="1:14" x14ac:dyDescent="0.35">
      <c r="A6183" s="2">
        <v>6182</v>
      </c>
      <c r="B6183" s="11">
        <v>-1.0081613218607091</v>
      </c>
      <c r="C6183" s="11">
        <v>0.56169457523817989</v>
      </c>
      <c r="D6183" s="3">
        <f>B6183*Dashboard!$D$11*Dashboard!$D$10*SQRT(Dashboard!$D$12/365)</f>
        <v>-250308.07398992102</v>
      </c>
      <c r="E6183" s="3">
        <f>IF(Dashboard!$I$3,C6183*Dashboard!$E$11*Dashboard!$E$10*SQRT(Dashboard!$D$12/365),0)</f>
        <v>278917.04283787415</v>
      </c>
      <c r="F6183" s="3">
        <f>D6183+IF(Dashboard!$I$3,E6183,0)</f>
        <v>28608.968847953132</v>
      </c>
      <c r="G6183" s="3">
        <f>IF(Dashboard!$I$4, ('Lookups and Calculations'!$F$9) / (1 - 'Lookups and Calculations'!$F$10), 'Lookups and Calculations'!$F$9)</f>
        <v>1951878.888340465</v>
      </c>
      <c r="H6183" s="12">
        <f t="shared" si="192"/>
        <v>0</v>
      </c>
      <c r="I6183" s="12">
        <f t="shared" si="193"/>
        <v>0</v>
      </c>
      <c r="J6183" s="13">
        <f>(1 - Dashboard!$I$9) * H6183 * Dashboard!$I$8 * 'Lookups and Calculations'!$F$12</f>
        <v>0</v>
      </c>
      <c r="K6183" s="12">
        <f>(1 - Dashboard!$I$11) * I6183 * Dashboard!$I$10 * 'Lookups and Calculations'!$F$12</f>
        <v>0</v>
      </c>
      <c r="L6183" s="12">
        <f>(H6183 - I6183) * Dashboard!$I$13 * (Dashboard!$D$12 / 365) * 'Lookups and Calculations'!$F$12</f>
        <v>0</v>
      </c>
      <c r="M6183" s="3">
        <f>(G6183*2) * Dashboard!$I$13 * (Dashboard!$D$12 / 365) * 'Lookups and Calculations'!$F$12</f>
        <v>1602.0878730267946</v>
      </c>
      <c r="N6183" s="12">
        <f>H6183 * Dashboard!$I$14 * Dashboard!$I$15 * (Dashboard!$D$12 / 365) * 'Lookups and Calculations'!$F$12</f>
        <v>0</v>
      </c>
    </row>
    <row r="6184" spans="1:14" x14ac:dyDescent="0.35">
      <c r="A6184" s="2">
        <v>6183</v>
      </c>
      <c r="B6184" s="11">
        <v>-1.49263689565588</v>
      </c>
      <c r="C6184" s="11">
        <v>1.1280573445135251</v>
      </c>
      <c r="D6184" s="3">
        <f>B6184*Dashboard!$D$11*Dashboard!$D$10*SQRT(Dashboard!$D$12/365)</f>
        <v>-370594.5253169894</v>
      </c>
      <c r="E6184" s="3">
        <f>IF(Dashboard!$I$3,C6184*Dashboard!$E$11*Dashboard!$E$10*SQRT(Dashboard!$D$12/365),0)</f>
        <v>560152.14060032612</v>
      </c>
      <c r="F6184" s="3">
        <f>D6184+IF(Dashboard!$I$3,E6184,0)</f>
        <v>189557.61528333672</v>
      </c>
      <c r="G6184" s="3">
        <f>IF(Dashboard!$I$4, ('Lookups and Calculations'!$F$9) / (1 - 'Lookups and Calculations'!$F$10), 'Lookups and Calculations'!$F$9)</f>
        <v>1951878.888340465</v>
      </c>
      <c r="H6184" s="12">
        <f t="shared" si="192"/>
        <v>0</v>
      </c>
      <c r="I6184" s="12">
        <f t="shared" si="193"/>
        <v>0</v>
      </c>
      <c r="J6184" s="13">
        <f>(1 - Dashboard!$I$9) * H6184 * Dashboard!$I$8 * 'Lookups and Calculations'!$F$12</f>
        <v>0</v>
      </c>
      <c r="K6184" s="12">
        <f>(1 - Dashboard!$I$11) * I6184 * Dashboard!$I$10 * 'Lookups and Calculations'!$F$12</f>
        <v>0</v>
      </c>
      <c r="L6184" s="12">
        <f>(H6184 - I6184) * Dashboard!$I$13 * (Dashboard!$D$12 / 365) * 'Lookups and Calculations'!$F$12</f>
        <v>0</v>
      </c>
      <c r="M6184" s="3">
        <f>(G6184*2) * Dashboard!$I$13 * (Dashboard!$D$12 / 365) * 'Lookups and Calculations'!$F$12</f>
        <v>1602.0878730267946</v>
      </c>
      <c r="N6184" s="12">
        <f>H6184 * Dashboard!$I$14 * Dashboard!$I$15 * (Dashboard!$D$12 / 365) * 'Lookups and Calculations'!$F$12</f>
        <v>0</v>
      </c>
    </row>
    <row r="6185" spans="1:14" x14ac:dyDescent="0.35">
      <c r="A6185" s="2">
        <v>6184</v>
      </c>
      <c r="B6185" s="11">
        <v>-1.6647404409421325</v>
      </c>
      <c r="C6185" s="11">
        <v>-0.85445182631503547</v>
      </c>
      <c r="D6185" s="3">
        <f>B6185*Dashboard!$D$11*Dashboard!$D$10*SQRT(Dashboard!$D$12/365)</f>
        <v>-413324.69757546333</v>
      </c>
      <c r="E6185" s="3">
        <f>IF(Dashboard!$I$3,C6185*Dashboard!$E$11*Dashboard!$E$10*SQRT(Dashboard!$D$12/365),0)</f>
        <v>-424289.6177912227</v>
      </c>
      <c r="F6185" s="3">
        <f>D6185+IF(Dashboard!$I$3,E6185,0)</f>
        <v>-837614.31536668609</v>
      </c>
      <c r="G6185" s="3">
        <f>IF(Dashboard!$I$4, ('Lookups and Calculations'!$F$9) / (1 - 'Lookups and Calculations'!$F$10), 'Lookups and Calculations'!$F$9)</f>
        <v>1951878.888340465</v>
      </c>
      <c r="H6185" s="12">
        <f t="shared" si="192"/>
        <v>0</v>
      </c>
      <c r="I6185" s="12">
        <f t="shared" si="193"/>
        <v>0</v>
      </c>
      <c r="J6185" s="13">
        <f>(1 - Dashboard!$I$9) * H6185 * Dashboard!$I$8 * 'Lookups and Calculations'!$F$12</f>
        <v>0</v>
      </c>
      <c r="K6185" s="12">
        <f>(1 - Dashboard!$I$11) * I6185 * Dashboard!$I$10 * 'Lookups and Calculations'!$F$12</f>
        <v>0</v>
      </c>
      <c r="L6185" s="12">
        <f>(H6185 - I6185) * Dashboard!$I$13 * (Dashboard!$D$12 / 365) * 'Lookups and Calculations'!$F$12</f>
        <v>0</v>
      </c>
      <c r="M6185" s="3">
        <f>(G6185*2) * Dashboard!$I$13 * (Dashboard!$D$12 / 365) * 'Lookups and Calculations'!$F$12</f>
        <v>1602.0878730267946</v>
      </c>
      <c r="N6185" s="12">
        <f>H6185 * Dashboard!$I$14 * Dashboard!$I$15 * (Dashboard!$D$12 / 365) * 'Lookups and Calculations'!$F$12</f>
        <v>0</v>
      </c>
    </row>
    <row r="6186" spans="1:14" x14ac:dyDescent="0.35">
      <c r="A6186" s="2">
        <v>6185</v>
      </c>
      <c r="B6186" s="11">
        <v>-0.26738652092246312</v>
      </c>
      <c r="C6186" s="11">
        <v>0.86736692993793463</v>
      </c>
      <c r="D6186" s="3">
        <f>B6186*Dashboard!$D$11*Dashboard!$D$10*SQRT(Dashboard!$D$12/365)</f>
        <v>-66387.197774499204</v>
      </c>
      <c r="E6186" s="3">
        <f>IF(Dashboard!$I$3,C6186*Dashboard!$E$11*Dashboard!$E$10*SQRT(Dashboard!$D$12/365),0)</f>
        <v>430702.78727735532</v>
      </c>
      <c r="F6186" s="3">
        <f>D6186+IF(Dashboard!$I$3,E6186,0)</f>
        <v>364315.58950285614</v>
      </c>
      <c r="G6186" s="3">
        <f>IF(Dashboard!$I$4, ('Lookups and Calculations'!$F$9) / (1 - 'Lookups and Calculations'!$F$10), 'Lookups and Calculations'!$F$9)</f>
        <v>1951878.888340465</v>
      </c>
      <c r="H6186" s="12">
        <f t="shared" si="192"/>
        <v>0</v>
      </c>
      <c r="I6186" s="12">
        <f t="shared" si="193"/>
        <v>0</v>
      </c>
      <c r="J6186" s="13">
        <f>(1 - Dashboard!$I$9) * H6186 * Dashboard!$I$8 * 'Lookups and Calculations'!$F$12</f>
        <v>0</v>
      </c>
      <c r="K6186" s="12">
        <f>(1 - Dashboard!$I$11) * I6186 * Dashboard!$I$10 * 'Lookups and Calculations'!$F$12</f>
        <v>0</v>
      </c>
      <c r="L6186" s="12">
        <f>(H6186 - I6186) * Dashboard!$I$13 * (Dashboard!$D$12 / 365) * 'Lookups and Calculations'!$F$12</f>
        <v>0</v>
      </c>
      <c r="M6186" s="3">
        <f>(G6186*2) * Dashboard!$I$13 * (Dashboard!$D$12 / 365) * 'Lookups and Calculations'!$F$12</f>
        <v>1602.0878730267946</v>
      </c>
      <c r="N6186" s="12">
        <f>H6186 * Dashboard!$I$14 * Dashboard!$I$15 * (Dashboard!$D$12 / 365) * 'Lookups and Calculations'!$F$12</f>
        <v>0</v>
      </c>
    </row>
    <row r="6187" spans="1:14" x14ac:dyDescent="0.35">
      <c r="A6187" s="2">
        <v>6186</v>
      </c>
      <c r="B6187" s="11">
        <v>0.63088222102970881</v>
      </c>
      <c r="C6187" s="11">
        <v>1.2142686897911132</v>
      </c>
      <c r="D6187" s="3">
        <f>B6187*Dashboard!$D$11*Dashboard!$D$10*SQRT(Dashboard!$D$12/365)</f>
        <v>156636.55234161828</v>
      </c>
      <c r="E6187" s="3">
        <f>IF(Dashboard!$I$3,C6187*Dashboard!$E$11*Dashboard!$E$10*SQRT(Dashboard!$D$12/365),0)</f>
        <v>602961.55080996442</v>
      </c>
      <c r="F6187" s="3">
        <f>D6187+IF(Dashboard!$I$3,E6187,0)</f>
        <v>759598.10315158265</v>
      </c>
      <c r="G6187" s="3">
        <f>IF(Dashboard!$I$4, ('Lookups and Calculations'!$F$9) / (1 - 'Lookups and Calculations'!$F$10), 'Lookups and Calculations'!$F$9)</f>
        <v>1951878.888340465</v>
      </c>
      <c r="H6187" s="12">
        <f t="shared" si="192"/>
        <v>0</v>
      </c>
      <c r="I6187" s="12">
        <f t="shared" si="193"/>
        <v>0</v>
      </c>
      <c r="J6187" s="13">
        <f>(1 - Dashboard!$I$9) * H6187 * Dashboard!$I$8 * 'Lookups and Calculations'!$F$12</f>
        <v>0</v>
      </c>
      <c r="K6187" s="12">
        <f>(1 - Dashboard!$I$11) * I6187 * Dashboard!$I$10 * 'Lookups and Calculations'!$F$12</f>
        <v>0</v>
      </c>
      <c r="L6187" s="12">
        <f>(H6187 - I6187) * Dashboard!$I$13 * (Dashboard!$D$12 / 365) * 'Lookups and Calculations'!$F$12</f>
        <v>0</v>
      </c>
      <c r="M6187" s="3">
        <f>(G6187*2) * Dashboard!$I$13 * (Dashboard!$D$12 / 365) * 'Lookups and Calculations'!$F$12</f>
        <v>1602.0878730267946</v>
      </c>
      <c r="N6187" s="12">
        <f>H6187 * Dashboard!$I$14 * Dashboard!$I$15 * (Dashboard!$D$12 / 365) * 'Lookups and Calculations'!$F$12</f>
        <v>0</v>
      </c>
    </row>
    <row r="6188" spans="1:14" x14ac:dyDescent="0.35">
      <c r="A6188" s="2">
        <v>6187</v>
      </c>
      <c r="B6188" s="11">
        <v>-0.50877585883004073</v>
      </c>
      <c r="C6188" s="11">
        <v>-0.33009145181637839</v>
      </c>
      <c r="D6188" s="3">
        <f>B6188*Dashboard!$D$11*Dashboard!$D$10*SQRT(Dashboard!$D$12/365)</f>
        <v>-126319.76902394062</v>
      </c>
      <c r="E6188" s="3">
        <f>IF(Dashboard!$I$3,C6188*Dashboard!$E$11*Dashboard!$E$10*SQRT(Dashboard!$D$12/365),0)</f>
        <v>-163911.37758032375</v>
      </c>
      <c r="F6188" s="3">
        <f>D6188+IF(Dashboard!$I$3,E6188,0)</f>
        <v>-290231.14660426439</v>
      </c>
      <c r="G6188" s="3">
        <f>IF(Dashboard!$I$4, ('Lookups and Calculations'!$F$9) / (1 - 'Lookups and Calculations'!$F$10), 'Lookups and Calculations'!$F$9)</f>
        <v>1951878.888340465</v>
      </c>
      <c r="H6188" s="12">
        <f t="shared" si="192"/>
        <v>0</v>
      </c>
      <c r="I6188" s="12">
        <f t="shared" si="193"/>
        <v>0</v>
      </c>
      <c r="J6188" s="13">
        <f>(1 - Dashboard!$I$9) * H6188 * Dashboard!$I$8 * 'Lookups and Calculations'!$F$12</f>
        <v>0</v>
      </c>
      <c r="K6188" s="12">
        <f>(1 - Dashboard!$I$11) * I6188 * Dashboard!$I$10 * 'Lookups and Calculations'!$F$12</f>
        <v>0</v>
      </c>
      <c r="L6188" s="12">
        <f>(H6188 - I6188) * Dashboard!$I$13 * (Dashboard!$D$12 / 365) * 'Lookups and Calculations'!$F$12</f>
        <v>0</v>
      </c>
      <c r="M6188" s="3">
        <f>(G6188*2) * Dashboard!$I$13 * (Dashboard!$D$12 / 365) * 'Lookups and Calculations'!$F$12</f>
        <v>1602.0878730267946</v>
      </c>
      <c r="N6188" s="12">
        <f>H6188 * Dashboard!$I$14 * Dashboard!$I$15 * (Dashboard!$D$12 / 365) * 'Lookups and Calculations'!$F$12</f>
        <v>0</v>
      </c>
    </row>
    <row r="6189" spans="1:14" x14ac:dyDescent="0.35">
      <c r="A6189" s="2">
        <v>6188</v>
      </c>
      <c r="B6189" s="11">
        <v>-0.23551192876096416</v>
      </c>
      <c r="C6189" s="11">
        <v>-1.7499068309807162</v>
      </c>
      <c r="D6189" s="3">
        <f>B6189*Dashboard!$D$11*Dashboard!$D$10*SQRT(Dashboard!$D$12/365)</f>
        <v>-58473.317723602595</v>
      </c>
      <c r="E6189" s="3">
        <f>IF(Dashboard!$I$3,C6189*Dashboard!$E$11*Dashboard!$E$10*SQRT(Dashboard!$D$12/365),0)</f>
        <v>-868939.91869508964</v>
      </c>
      <c r="F6189" s="3">
        <f>D6189+IF(Dashboard!$I$3,E6189,0)</f>
        <v>-927413.23641869228</v>
      </c>
      <c r="G6189" s="3">
        <f>IF(Dashboard!$I$4, ('Lookups and Calculations'!$F$9) / (1 - 'Lookups and Calculations'!$F$10), 'Lookups and Calculations'!$F$9)</f>
        <v>1951878.888340465</v>
      </c>
      <c r="H6189" s="12">
        <f t="shared" si="192"/>
        <v>0</v>
      </c>
      <c r="I6189" s="12">
        <f t="shared" si="193"/>
        <v>0</v>
      </c>
      <c r="J6189" s="13">
        <f>(1 - Dashboard!$I$9) * H6189 * Dashboard!$I$8 * 'Lookups and Calculations'!$F$12</f>
        <v>0</v>
      </c>
      <c r="K6189" s="12">
        <f>(1 - Dashboard!$I$11) * I6189 * Dashboard!$I$10 * 'Lookups and Calculations'!$F$12</f>
        <v>0</v>
      </c>
      <c r="L6189" s="12">
        <f>(H6189 - I6189) * Dashboard!$I$13 * (Dashboard!$D$12 / 365) * 'Lookups and Calculations'!$F$12</f>
        <v>0</v>
      </c>
      <c r="M6189" s="3">
        <f>(G6189*2) * Dashboard!$I$13 * (Dashboard!$D$12 / 365) * 'Lookups and Calculations'!$F$12</f>
        <v>1602.0878730267946</v>
      </c>
      <c r="N6189" s="12">
        <f>H6189 * Dashboard!$I$14 * Dashboard!$I$15 * (Dashboard!$D$12 / 365) * 'Lookups and Calculations'!$F$12</f>
        <v>0</v>
      </c>
    </row>
    <row r="6190" spans="1:14" x14ac:dyDescent="0.35">
      <c r="A6190" s="2">
        <v>6189</v>
      </c>
      <c r="B6190" s="11">
        <v>0.2596568696996493</v>
      </c>
      <c r="C6190" s="11">
        <v>-8.2131756121480159E-2</v>
      </c>
      <c r="D6190" s="3">
        <f>B6190*Dashboard!$D$11*Dashboard!$D$10*SQRT(Dashboard!$D$12/365)</f>
        <v>64468.066313846255</v>
      </c>
      <c r="E6190" s="3">
        <f>IF(Dashboard!$I$3,C6190*Dashboard!$E$11*Dashboard!$E$10*SQRT(Dashboard!$D$12/365),0)</f>
        <v>-40783.635004434334</v>
      </c>
      <c r="F6190" s="3">
        <f>D6190+IF(Dashboard!$I$3,E6190,0)</f>
        <v>23684.431309411921</v>
      </c>
      <c r="G6190" s="3">
        <f>IF(Dashboard!$I$4, ('Lookups and Calculations'!$F$9) / (1 - 'Lookups and Calculations'!$F$10), 'Lookups and Calculations'!$F$9)</f>
        <v>1951878.888340465</v>
      </c>
      <c r="H6190" s="12">
        <f t="shared" si="192"/>
        <v>0</v>
      </c>
      <c r="I6190" s="12">
        <f t="shared" si="193"/>
        <v>0</v>
      </c>
      <c r="J6190" s="13">
        <f>(1 - Dashboard!$I$9) * H6190 * Dashboard!$I$8 * 'Lookups and Calculations'!$F$12</f>
        <v>0</v>
      </c>
      <c r="K6190" s="12">
        <f>(1 - Dashboard!$I$11) * I6190 * Dashboard!$I$10 * 'Lookups and Calculations'!$F$12</f>
        <v>0</v>
      </c>
      <c r="L6190" s="12">
        <f>(H6190 - I6190) * Dashboard!$I$13 * (Dashboard!$D$12 / 365) * 'Lookups and Calculations'!$F$12</f>
        <v>0</v>
      </c>
      <c r="M6190" s="3">
        <f>(G6190*2) * Dashboard!$I$13 * (Dashboard!$D$12 / 365) * 'Lookups and Calculations'!$F$12</f>
        <v>1602.0878730267946</v>
      </c>
      <c r="N6190" s="12">
        <f>H6190 * Dashboard!$I$14 * Dashboard!$I$15 * (Dashboard!$D$12 / 365) * 'Lookups and Calculations'!$F$12</f>
        <v>0</v>
      </c>
    </row>
    <row r="6191" spans="1:14" x14ac:dyDescent="0.35">
      <c r="A6191" s="2">
        <v>6190</v>
      </c>
      <c r="B6191" s="11">
        <v>-0.24186442479066284</v>
      </c>
      <c r="C6191" s="11">
        <v>-0.16265267304135494</v>
      </c>
      <c r="D6191" s="3">
        <f>B6191*Dashboard!$D$11*Dashboard!$D$10*SQRT(Dashboard!$D$12/365)</f>
        <v>-60050.526660053132</v>
      </c>
      <c r="E6191" s="3">
        <f>IF(Dashboard!$I$3,C6191*Dashboard!$E$11*Dashboard!$E$10*SQRT(Dashboard!$D$12/365),0)</f>
        <v>-80767.386003564578</v>
      </c>
      <c r="F6191" s="3">
        <f>D6191+IF(Dashboard!$I$3,E6191,0)</f>
        <v>-140817.9126636177</v>
      </c>
      <c r="G6191" s="3">
        <f>IF(Dashboard!$I$4, ('Lookups and Calculations'!$F$9) / (1 - 'Lookups and Calculations'!$F$10), 'Lookups and Calculations'!$F$9)</f>
        <v>1951878.888340465</v>
      </c>
      <c r="H6191" s="12">
        <f t="shared" si="192"/>
        <v>0</v>
      </c>
      <c r="I6191" s="12">
        <f t="shared" si="193"/>
        <v>0</v>
      </c>
      <c r="J6191" s="13">
        <f>(1 - Dashboard!$I$9) * H6191 * Dashboard!$I$8 * 'Lookups and Calculations'!$F$12</f>
        <v>0</v>
      </c>
      <c r="K6191" s="12">
        <f>(1 - Dashboard!$I$11) * I6191 * Dashboard!$I$10 * 'Lookups and Calculations'!$F$12</f>
        <v>0</v>
      </c>
      <c r="L6191" s="12">
        <f>(H6191 - I6191) * Dashboard!$I$13 * (Dashboard!$D$12 / 365) * 'Lookups and Calculations'!$F$12</f>
        <v>0</v>
      </c>
      <c r="M6191" s="3">
        <f>(G6191*2) * Dashboard!$I$13 * (Dashboard!$D$12 / 365) * 'Lookups and Calculations'!$F$12</f>
        <v>1602.0878730267946</v>
      </c>
      <c r="N6191" s="12">
        <f>H6191 * Dashboard!$I$14 * Dashboard!$I$15 * (Dashboard!$D$12 / 365) * 'Lookups and Calculations'!$F$12</f>
        <v>0</v>
      </c>
    </row>
    <row r="6192" spans="1:14" x14ac:dyDescent="0.35">
      <c r="A6192" s="2">
        <v>6191</v>
      </c>
      <c r="B6192" s="11">
        <v>6.5953072372276255E-3</v>
      </c>
      <c r="C6192" s="11">
        <v>0.70033188430705939</v>
      </c>
      <c r="D6192" s="3">
        <f>B6192*Dashboard!$D$11*Dashboard!$D$10*SQRT(Dashboard!$D$12/365)</f>
        <v>1637.494532001419</v>
      </c>
      <c r="E6192" s="3">
        <f>IF(Dashboard!$I$3,C6192*Dashboard!$E$11*Dashboard!$E$10*SQRT(Dashboard!$D$12/365),0)</f>
        <v>347759.27485710883</v>
      </c>
      <c r="F6192" s="3">
        <f>D6192+IF(Dashboard!$I$3,E6192,0)</f>
        <v>349396.76938911027</v>
      </c>
      <c r="G6192" s="3">
        <f>IF(Dashboard!$I$4, ('Lookups and Calculations'!$F$9) / (1 - 'Lookups and Calculations'!$F$10), 'Lookups and Calculations'!$F$9)</f>
        <v>1951878.888340465</v>
      </c>
      <c r="H6192" s="12">
        <f t="shared" si="192"/>
        <v>0</v>
      </c>
      <c r="I6192" s="12">
        <f t="shared" si="193"/>
        <v>0</v>
      </c>
      <c r="J6192" s="13">
        <f>(1 - Dashboard!$I$9) * H6192 * Dashboard!$I$8 * 'Lookups and Calculations'!$F$12</f>
        <v>0</v>
      </c>
      <c r="K6192" s="12">
        <f>(1 - Dashboard!$I$11) * I6192 * Dashboard!$I$10 * 'Lookups and Calculations'!$F$12</f>
        <v>0</v>
      </c>
      <c r="L6192" s="12">
        <f>(H6192 - I6192) * Dashboard!$I$13 * (Dashboard!$D$12 / 365) * 'Lookups and Calculations'!$F$12</f>
        <v>0</v>
      </c>
      <c r="M6192" s="3">
        <f>(G6192*2) * Dashboard!$I$13 * (Dashboard!$D$12 / 365) * 'Lookups and Calculations'!$F$12</f>
        <v>1602.0878730267946</v>
      </c>
      <c r="N6192" s="12">
        <f>H6192 * Dashboard!$I$14 * Dashboard!$I$15 * (Dashboard!$D$12 / 365) * 'Lookups and Calculations'!$F$12</f>
        <v>0</v>
      </c>
    </row>
    <row r="6193" spans="1:14" x14ac:dyDescent="0.35">
      <c r="A6193" s="2">
        <v>6192</v>
      </c>
      <c r="B6193" s="11">
        <v>0.86861227632550853</v>
      </c>
      <c r="C6193" s="11">
        <v>0.38372359983042731</v>
      </c>
      <c r="D6193" s="3">
        <f>B6193*Dashboard!$D$11*Dashboard!$D$10*SQRT(Dashboard!$D$12/365)</f>
        <v>215660.5904397894</v>
      </c>
      <c r="E6193" s="3">
        <f>IF(Dashboard!$I$3,C6193*Dashboard!$E$11*Dashboard!$E$10*SQRT(Dashboard!$D$12/365),0)</f>
        <v>190543.14648921613</v>
      </c>
      <c r="F6193" s="3">
        <f>D6193+IF(Dashboard!$I$3,E6193,0)</f>
        <v>406203.73692900554</v>
      </c>
      <c r="G6193" s="3">
        <f>IF(Dashboard!$I$4, ('Lookups and Calculations'!$F$9) / (1 - 'Lookups and Calculations'!$F$10), 'Lookups and Calculations'!$F$9)</f>
        <v>1951878.888340465</v>
      </c>
      <c r="H6193" s="12">
        <f t="shared" si="192"/>
        <v>0</v>
      </c>
      <c r="I6193" s="12">
        <f t="shared" si="193"/>
        <v>0</v>
      </c>
      <c r="J6193" s="13">
        <f>(1 - Dashboard!$I$9) * H6193 * Dashboard!$I$8 * 'Lookups and Calculations'!$F$12</f>
        <v>0</v>
      </c>
      <c r="K6193" s="12">
        <f>(1 - Dashboard!$I$11) * I6193 * Dashboard!$I$10 * 'Lookups and Calculations'!$F$12</f>
        <v>0</v>
      </c>
      <c r="L6193" s="12">
        <f>(H6193 - I6193) * Dashboard!$I$13 * (Dashboard!$D$12 / 365) * 'Lookups and Calculations'!$F$12</f>
        <v>0</v>
      </c>
      <c r="M6193" s="3">
        <f>(G6193*2) * Dashboard!$I$13 * (Dashboard!$D$12 / 365) * 'Lookups and Calculations'!$F$12</f>
        <v>1602.0878730267946</v>
      </c>
      <c r="N6193" s="12">
        <f>H6193 * Dashboard!$I$14 * Dashboard!$I$15 * (Dashboard!$D$12 / 365) * 'Lookups and Calculations'!$F$12</f>
        <v>0</v>
      </c>
    </row>
    <row r="6194" spans="1:14" x14ac:dyDescent="0.35">
      <c r="A6194" s="2">
        <v>6193</v>
      </c>
      <c r="B6194" s="11">
        <v>0.99984346086233722</v>
      </c>
      <c r="C6194" s="11">
        <v>-1.6451049606034027</v>
      </c>
      <c r="D6194" s="3">
        <f>B6194*Dashboard!$D$11*Dashboard!$D$10*SQRT(Dashboard!$D$12/365)</f>
        <v>248242.90076707245</v>
      </c>
      <c r="E6194" s="3">
        <f>IF(Dashboard!$I$3,C6194*Dashboard!$E$11*Dashboard!$E$10*SQRT(Dashboard!$D$12/365),0)</f>
        <v>-816899.13165860565</v>
      </c>
      <c r="F6194" s="3">
        <f>D6194+IF(Dashboard!$I$3,E6194,0)</f>
        <v>-568656.2308915332</v>
      </c>
      <c r="G6194" s="3">
        <f>IF(Dashboard!$I$4, ('Lookups and Calculations'!$F$9) / (1 - 'Lookups and Calculations'!$F$10), 'Lookups and Calculations'!$F$9)</f>
        <v>1951878.888340465</v>
      </c>
      <c r="H6194" s="12">
        <f t="shared" si="192"/>
        <v>0</v>
      </c>
      <c r="I6194" s="12">
        <f t="shared" si="193"/>
        <v>0</v>
      </c>
      <c r="J6194" s="13">
        <f>(1 - Dashboard!$I$9) * H6194 * Dashboard!$I$8 * 'Lookups and Calculations'!$F$12</f>
        <v>0</v>
      </c>
      <c r="K6194" s="12">
        <f>(1 - Dashboard!$I$11) * I6194 * Dashboard!$I$10 * 'Lookups and Calculations'!$F$12</f>
        <v>0</v>
      </c>
      <c r="L6194" s="12">
        <f>(H6194 - I6194) * Dashboard!$I$13 * (Dashboard!$D$12 / 365) * 'Lookups and Calculations'!$F$12</f>
        <v>0</v>
      </c>
      <c r="M6194" s="3">
        <f>(G6194*2) * Dashboard!$I$13 * (Dashboard!$D$12 / 365) * 'Lookups and Calculations'!$F$12</f>
        <v>1602.0878730267946</v>
      </c>
      <c r="N6194" s="12">
        <f>H6194 * Dashboard!$I$14 * Dashboard!$I$15 * (Dashboard!$D$12 / 365) * 'Lookups and Calculations'!$F$12</f>
        <v>0</v>
      </c>
    </row>
    <row r="6195" spans="1:14" x14ac:dyDescent="0.35">
      <c r="A6195" s="2">
        <v>6194</v>
      </c>
      <c r="B6195" s="11">
        <v>-0.6483353145218762</v>
      </c>
      <c r="C6195" s="11">
        <v>0.16980763927146914</v>
      </c>
      <c r="D6195" s="3">
        <f>B6195*Dashboard!$D$11*Dashboard!$D$10*SQRT(Dashboard!$D$12/365)</f>
        <v>-160969.83722615193</v>
      </c>
      <c r="E6195" s="3">
        <f>IF(Dashboard!$I$3,C6195*Dashboard!$E$11*Dashboard!$E$10*SQRT(Dashboard!$D$12/365),0)</f>
        <v>84320.281314440741</v>
      </c>
      <c r="F6195" s="3">
        <f>D6195+IF(Dashboard!$I$3,E6195,0)</f>
        <v>-76649.555911711184</v>
      </c>
      <c r="G6195" s="3">
        <f>IF(Dashboard!$I$4, ('Lookups and Calculations'!$F$9) / (1 - 'Lookups and Calculations'!$F$10), 'Lookups and Calculations'!$F$9)</f>
        <v>1951878.888340465</v>
      </c>
      <c r="H6195" s="12">
        <f t="shared" si="192"/>
        <v>0</v>
      </c>
      <c r="I6195" s="12">
        <f t="shared" si="193"/>
        <v>0</v>
      </c>
      <c r="J6195" s="13">
        <f>(1 - Dashboard!$I$9) * H6195 * Dashboard!$I$8 * 'Lookups and Calculations'!$F$12</f>
        <v>0</v>
      </c>
      <c r="K6195" s="12">
        <f>(1 - Dashboard!$I$11) * I6195 * Dashboard!$I$10 * 'Lookups and Calculations'!$F$12</f>
        <v>0</v>
      </c>
      <c r="L6195" s="12">
        <f>(H6195 - I6195) * Dashboard!$I$13 * (Dashboard!$D$12 / 365) * 'Lookups and Calculations'!$F$12</f>
        <v>0</v>
      </c>
      <c r="M6195" s="3">
        <f>(G6195*2) * Dashboard!$I$13 * (Dashboard!$D$12 / 365) * 'Lookups and Calculations'!$F$12</f>
        <v>1602.0878730267946</v>
      </c>
      <c r="N6195" s="12">
        <f>H6195 * Dashboard!$I$14 * Dashboard!$I$15 * (Dashboard!$D$12 / 365) * 'Lookups and Calculations'!$F$12</f>
        <v>0</v>
      </c>
    </row>
    <row r="6196" spans="1:14" x14ac:dyDescent="0.35">
      <c r="A6196" s="2">
        <v>6195</v>
      </c>
      <c r="B6196" s="11">
        <v>6.2752376847992342E-2</v>
      </c>
      <c r="C6196" s="11">
        <v>1.5189129134617221</v>
      </c>
      <c r="D6196" s="3">
        <f>B6196*Dashboard!$D$11*Dashboard!$D$10*SQRT(Dashboard!$D$12/365)</f>
        <v>15580.270980958008</v>
      </c>
      <c r="E6196" s="3">
        <f>IF(Dashboard!$I$3,C6196*Dashboard!$E$11*Dashboard!$E$10*SQRT(Dashboard!$D$12/365),0)</f>
        <v>754236.76287306007</v>
      </c>
      <c r="F6196" s="3">
        <f>D6196+IF(Dashboard!$I$3,E6196,0)</f>
        <v>769817.03385401808</v>
      </c>
      <c r="G6196" s="3">
        <f>IF(Dashboard!$I$4, ('Lookups and Calculations'!$F$9) / (1 - 'Lookups and Calculations'!$F$10), 'Lookups and Calculations'!$F$9)</f>
        <v>1951878.888340465</v>
      </c>
      <c r="H6196" s="12">
        <f t="shared" si="192"/>
        <v>0</v>
      </c>
      <c r="I6196" s="12">
        <f t="shared" si="193"/>
        <v>0</v>
      </c>
      <c r="J6196" s="13">
        <f>(1 - Dashboard!$I$9) * H6196 * Dashboard!$I$8 * 'Lookups and Calculations'!$F$12</f>
        <v>0</v>
      </c>
      <c r="K6196" s="12">
        <f>(1 - Dashboard!$I$11) * I6196 * Dashboard!$I$10 * 'Lookups and Calculations'!$F$12</f>
        <v>0</v>
      </c>
      <c r="L6196" s="12">
        <f>(H6196 - I6196) * Dashboard!$I$13 * (Dashboard!$D$12 / 365) * 'Lookups and Calculations'!$F$12</f>
        <v>0</v>
      </c>
      <c r="M6196" s="3">
        <f>(G6196*2) * Dashboard!$I$13 * (Dashboard!$D$12 / 365) * 'Lookups and Calculations'!$F$12</f>
        <v>1602.0878730267946</v>
      </c>
      <c r="N6196" s="12">
        <f>H6196 * Dashboard!$I$14 * Dashboard!$I$15 * (Dashboard!$D$12 / 365) * 'Lookups and Calculations'!$F$12</f>
        <v>0</v>
      </c>
    </row>
    <row r="6197" spans="1:14" x14ac:dyDescent="0.35">
      <c r="A6197" s="2">
        <v>6196</v>
      </c>
      <c r="B6197" s="11">
        <v>-1.7371517619469041</v>
      </c>
      <c r="C6197" s="11">
        <v>-1.0366947909567241</v>
      </c>
      <c r="D6197" s="3">
        <f>B6197*Dashboard!$D$11*Dashboard!$D$10*SQRT(Dashboard!$D$12/365)</f>
        <v>-431303.10827497102</v>
      </c>
      <c r="E6197" s="3">
        <f>IF(Dashboard!$I$3,C6197*Dashboard!$E$11*Dashboard!$E$10*SQRT(Dashboard!$D$12/365),0)</f>
        <v>-514784.82820751151</v>
      </c>
      <c r="F6197" s="3">
        <f>D6197+IF(Dashboard!$I$3,E6197,0)</f>
        <v>-946087.93648248259</v>
      </c>
      <c r="G6197" s="3">
        <f>IF(Dashboard!$I$4, ('Lookups and Calculations'!$F$9) / (1 - 'Lookups and Calculations'!$F$10), 'Lookups and Calculations'!$F$9)</f>
        <v>1951878.888340465</v>
      </c>
      <c r="H6197" s="12">
        <f t="shared" si="192"/>
        <v>0</v>
      </c>
      <c r="I6197" s="12">
        <f t="shared" si="193"/>
        <v>0</v>
      </c>
      <c r="J6197" s="13">
        <f>(1 - Dashboard!$I$9) * H6197 * Dashboard!$I$8 * 'Lookups and Calculations'!$F$12</f>
        <v>0</v>
      </c>
      <c r="K6197" s="12">
        <f>(1 - Dashboard!$I$11) * I6197 * Dashboard!$I$10 * 'Lookups and Calculations'!$F$12</f>
        <v>0</v>
      </c>
      <c r="L6197" s="12">
        <f>(H6197 - I6197) * Dashboard!$I$13 * (Dashboard!$D$12 / 365) * 'Lookups and Calculations'!$F$12</f>
        <v>0</v>
      </c>
      <c r="M6197" s="3">
        <f>(G6197*2) * Dashboard!$I$13 * (Dashboard!$D$12 / 365) * 'Lookups and Calculations'!$F$12</f>
        <v>1602.0878730267946</v>
      </c>
      <c r="N6197" s="12">
        <f>H6197 * Dashboard!$I$14 * Dashboard!$I$15 * (Dashboard!$D$12 / 365) * 'Lookups and Calculations'!$F$12</f>
        <v>0</v>
      </c>
    </row>
    <row r="6198" spans="1:14" x14ac:dyDescent="0.35">
      <c r="A6198" s="2">
        <v>6197</v>
      </c>
      <c r="B6198" s="11">
        <v>-0.72334415040240152</v>
      </c>
      <c r="C6198" s="11">
        <v>0.48069504742035657</v>
      </c>
      <c r="D6198" s="3">
        <f>B6198*Dashboard!$D$11*Dashboard!$D$10*SQRT(Dashboard!$D$12/365)</f>
        <v>-179593.16350773128</v>
      </c>
      <c r="E6198" s="3">
        <f>IF(Dashboard!$I$3,C6198*Dashboard!$E$11*Dashboard!$E$10*SQRT(Dashboard!$D$12/365),0)</f>
        <v>238695.63112024896</v>
      </c>
      <c r="F6198" s="3">
        <f>D6198+IF(Dashboard!$I$3,E6198,0)</f>
        <v>59102.467612517677</v>
      </c>
      <c r="G6198" s="3">
        <f>IF(Dashboard!$I$4, ('Lookups and Calculations'!$F$9) / (1 - 'Lookups and Calculations'!$F$10), 'Lookups and Calculations'!$F$9)</f>
        <v>1951878.888340465</v>
      </c>
      <c r="H6198" s="12">
        <f t="shared" si="192"/>
        <v>0</v>
      </c>
      <c r="I6198" s="12">
        <f t="shared" si="193"/>
        <v>0</v>
      </c>
      <c r="J6198" s="13">
        <f>(1 - Dashboard!$I$9) * H6198 * Dashboard!$I$8 * 'Lookups and Calculations'!$F$12</f>
        <v>0</v>
      </c>
      <c r="K6198" s="12">
        <f>(1 - Dashboard!$I$11) * I6198 * Dashboard!$I$10 * 'Lookups and Calculations'!$F$12</f>
        <v>0</v>
      </c>
      <c r="L6198" s="12">
        <f>(H6198 - I6198) * Dashboard!$I$13 * (Dashboard!$D$12 / 365) * 'Lookups and Calculations'!$F$12</f>
        <v>0</v>
      </c>
      <c r="M6198" s="3">
        <f>(G6198*2) * Dashboard!$I$13 * (Dashboard!$D$12 / 365) * 'Lookups and Calculations'!$F$12</f>
        <v>1602.0878730267946</v>
      </c>
      <c r="N6198" s="12">
        <f>H6198 * Dashboard!$I$14 * Dashboard!$I$15 * (Dashboard!$D$12 / 365) * 'Lookups and Calculations'!$F$12</f>
        <v>0</v>
      </c>
    </row>
    <row r="6199" spans="1:14" x14ac:dyDescent="0.35">
      <c r="A6199" s="2">
        <v>6198</v>
      </c>
      <c r="B6199" s="11">
        <v>-0.22862046310640627</v>
      </c>
      <c r="C6199" s="11">
        <v>-0.12996207523614242</v>
      </c>
      <c r="D6199" s="3">
        <f>B6199*Dashboard!$D$11*Dashboard!$D$10*SQRT(Dashboard!$D$12/365)</f>
        <v>-56762.292456558673</v>
      </c>
      <c r="E6199" s="3">
        <f>IF(Dashboard!$I$3,C6199*Dashboard!$E$11*Dashboard!$E$10*SQRT(Dashboard!$D$12/365),0)</f>
        <v>-64534.427256249277</v>
      </c>
      <c r="F6199" s="3">
        <f>D6199+IF(Dashboard!$I$3,E6199,0)</f>
        <v>-121296.71971280794</v>
      </c>
      <c r="G6199" s="3">
        <f>IF(Dashboard!$I$4, ('Lookups and Calculations'!$F$9) / (1 - 'Lookups and Calculations'!$F$10), 'Lookups and Calculations'!$F$9)</f>
        <v>1951878.888340465</v>
      </c>
      <c r="H6199" s="12">
        <f t="shared" si="192"/>
        <v>0</v>
      </c>
      <c r="I6199" s="12">
        <f t="shared" si="193"/>
        <v>0</v>
      </c>
      <c r="J6199" s="13">
        <f>(1 - Dashboard!$I$9) * H6199 * Dashboard!$I$8 * 'Lookups and Calculations'!$F$12</f>
        <v>0</v>
      </c>
      <c r="K6199" s="12">
        <f>(1 - Dashboard!$I$11) * I6199 * Dashboard!$I$10 * 'Lookups and Calculations'!$F$12</f>
        <v>0</v>
      </c>
      <c r="L6199" s="12">
        <f>(H6199 - I6199) * Dashboard!$I$13 * (Dashboard!$D$12 / 365) * 'Lookups and Calculations'!$F$12</f>
        <v>0</v>
      </c>
      <c r="M6199" s="3">
        <f>(G6199*2) * Dashboard!$I$13 * (Dashboard!$D$12 / 365) * 'Lookups and Calculations'!$F$12</f>
        <v>1602.0878730267946</v>
      </c>
      <c r="N6199" s="12">
        <f>H6199 * Dashboard!$I$14 * Dashboard!$I$15 * (Dashboard!$D$12 / 365) * 'Lookups and Calculations'!$F$12</f>
        <v>0</v>
      </c>
    </row>
    <row r="6200" spans="1:14" x14ac:dyDescent="0.35">
      <c r="A6200" s="2">
        <v>6199</v>
      </c>
      <c r="B6200" s="11">
        <v>-0.30820437753047053</v>
      </c>
      <c r="C6200" s="11">
        <v>-0.29492409802631325</v>
      </c>
      <c r="D6200" s="3">
        <f>B6200*Dashboard!$D$11*Dashboard!$D$10*SQRT(Dashboard!$D$12/365)</f>
        <v>-76521.527321173431</v>
      </c>
      <c r="E6200" s="3">
        <f>IF(Dashboard!$I$3,C6200*Dashboard!$E$11*Dashboard!$E$10*SQRT(Dashboard!$D$12/365),0)</f>
        <v>-146448.55213039133</v>
      </c>
      <c r="F6200" s="3">
        <f>D6200+IF(Dashboard!$I$3,E6200,0)</f>
        <v>-222970.07945156476</v>
      </c>
      <c r="G6200" s="3">
        <f>IF(Dashboard!$I$4, ('Lookups and Calculations'!$F$9) / (1 - 'Lookups and Calculations'!$F$10), 'Lookups and Calculations'!$F$9)</f>
        <v>1951878.888340465</v>
      </c>
      <c r="H6200" s="12">
        <f t="shared" si="192"/>
        <v>0</v>
      </c>
      <c r="I6200" s="12">
        <f t="shared" si="193"/>
        <v>0</v>
      </c>
      <c r="J6200" s="13">
        <f>(1 - Dashboard!$I$9) * H6200 * Dashboard!$I$8 * 'Lookups and Calculations'!$F$12</f>
        <v>0</v>
      </c>
      <c r="K6200" s="12">
        <f>(1 - Dashboard!$I$11) * I6200 * Dashboard!$I$10 * 'Lookups and Calculations'!$F$12</f>
        <v>0</v>
      </c>
      <c r="L6200" s="12">
        <f>(H6200 - I6200) * Dashboard!$I$13 * (Dashboard!$D$12 / 365) * 'Lookups and Calculations'!$F$12</f>
        <v>0</v>
      </c>
      <c r="M6200" s="3">
        <f>(G6200*2) * Dashboard!$I$13 * (Dashboard!$D$12 / 365) * 'Lookups and Calculations'!$F$12</f>
        <v>1602.0878730267946</v>
      </c>
      <c r="N6200" s="12">
        <f>H6200 * Dashboard!$I$14 * Dashboard!$I$15 * (Dashboard!$D$12 / 365) * 'Lookups and Calculations'!$F$12</f>
        <v>0</v>
      </c>
    </row>
    <row r="6201" spans="1:14" x14ac:dyDescent="0.35">
      <c r="A6201" s="2">
        <v>6200</v>
      </c>
      <c r="B6201" s="11">
        <v>-0.97345320475767994</v>
      </c>
      <c r="C6201" s="11">
        <v>1.1276808519354999</v>
      </c>
      <c r="D6201" s="3">
        <f>B6201*Dashboard!$D$11*Dashboard!$D$10*SQRT(Dashboard!$D$12/365)</f>
        <v>-241690.68136089074</v>
      </c>
      <c r="E6201" s="3">
        <f>IF(Dashboard!$I$3,C6201*Dashboard!$E$11*Dashboard!$E$10*SQRT(Dashboard!$D$12/365),0)</f>
        <v>559965.18811557291</v>
      </c>
      <c r="F6201" s="3">
        <f>D6201+IF(Dashboard!$I$3,E6201,0)</f>
        <v>318274.50675468217</v>
      </c>
      <c r="G6201" s="3">
        <f>IF(Dashboard!$I$4, ('Lookups and Calculations'!$F$9) / (1 - 'Lookups and Calculations'!$F$10), 'Lookups and Calculations'!$F$9)</f>
        <v>1951878.888340465</v>
      </c>
      <c r="H6201" s="12">
        <f t="shared" si="192"/>
        <v>0</v>
      </c>
      <c r="I6201" s="12">
        <f t="shared" si="193"/>
        <v>0</v>
      </c>
      <c r="J6201" s="13">
        <f>(1 - Dashboard!$I$9) * H6201 * Dashboard!$I$8 * 'Lookups and Calculations'!$F$12</f>
        <v>0</v>
      </c>
      <c r="K6201" s="12">
        <f>(1 - Dashboard!$I$11) * I6201 * Dashboard!$I$10 * 'Lookups and Calculations'!$F$12</f>
        <v>0</v>
      </c>
      <c r="L6201" s="12">
        <f>(H6201 - I6201) * Dashboard!$I$13 * (Dashboard!$D$12 / 365) * 'Lookups and Calculations'!$F$12</f>
        <v>0</v>
      </c>
      <c r="M6201" s="3">
        <f>(G6201*2) * Dashboard!$I$13 * (Dashboard!$D$12 / 365) * 'Lookups and Calculations'!$F$12</f>
        <v>1602.0878730267946</v>
      </c>
      <c r="N6201" s="12">
        <f>H6201 * Dashboard!$I$14 * Dashboard!$I$15 * (Dashboard!$D$12 / 365) * 'Lookups and Calculations'!$F$12</f>
        <v>0</v>
      </c>
    </row>
    <row r="6202" spans="1:14" x14ac:dyDescent="0.35">
      <c r="A6202" s="2">
        <v>6201</v>
      </c>
      <c r="B6202" s="11">
        <v>-0.53340092161653885</v>
      </c>
      <c r="C6202" s="11">
        <v>-0.44331660746823626</v>
      </c>
      <c r="D6202" s="3">
        <f>B6202*Dashboard!$D$11*Dashboard!$D$10*SQRT(Dashboard!$D$12/365)</f>
        <v>-132433.72311473329</v>
      </c>
      <c r="E6202" s="3">
        <f>IF(Dashboard!$I$3,C6202*Dashboard!$E$11*Dashboard!$E$10*SQRT(Dashboard!$D$12/365),0)</f>
        <v>-220134.86091356206</v>
      </c>
      <c r="F6202" s="3">
        <f>D6202+IF(Dashboard!$I$3,E6202,0)</f>
        <v>-352568.58402829536</v>
      </c>
      <c r="G6202" s="3">
        <f>IF(Dashboard!$I$4, ('Lookups and Calculations'!$F$9) / (1 - 'Lookups and Calculations'!$F$10), 'Lookups and Calculations'!$F$9)</f>
        <v>1951878.888340465</v>
      </c>
      <c r="H6202" s="12">
        <f t="shared" si="192"/>
        <v>0</v>
      </c>
      <c r="I6202" s="12">
        <f t="shared" si="193"/>
        <v>0</v>
      </c>
      <c r="J6202" s="13">
        <f>(1 - Dashboard!$I$9) * H6202 * Dashboard!$I$8 * 'Lookups and Calculations'!$F$12</f>
        <v>0</v>
      </c>
      <c r="K6202" s="12">
        <f>(1 - Dashboard!$I$11) * I6202 * Dashboard!$I$10 * 'Lookups and Calculations'!$F$12</f>
        <v>0</v>
      </c>
      <c r="L6202" s="12">
        <f>(H6202 - I6202) * Dashboard!$I$13 * (Dashboard!$D$12 / 365) * 'Lookups and Calculations'!$F$12</f>
        <v>0</v>
      </c>
      <c r="M6202" s="3">
        <f>(G6202*2) * Dashboard!$I$13 * (Dashboard!$D$12 / 365) * 'Lookups and Calculations'!$F$12</f>
        <v>1602.0878730267946</v>
      </c>
      <c r="N6202" s="12">
        <f>H6202 * Dashboard!$I$14 * Dashboard!$I$15 * (Dashboard!$D$12 / 365) * 'Lookups and Calculations'!$F$12</f>
        <v>0</v>
      </c>
    </row>
    <row r="6203" spans="1:14" x14ac:dyDescent="0.35">
      <c r="A6203" s="2">
        <v>6202</v>
      </c>
      <c r="B6203" s="11">
        <v>-3.640993673429492E-2</v>
      </c>
      <c r="C6203" s="11">
        <v>0.51209721514263162</v>
      </c>
      <c r="D6203" s="3">
        <f>B6203*Dashboard!$D$11*Dashboard!$D$10*SQRT(Dashboard!$D$12/365)</f>
        <v>-9039.9234134826438</v>
      </c>
      <c r="E6203" s="3">
        <f>IF(Dashboard!$I$3,C6203*Dashboard!$E$11*Dashboard!$E$10*SQRT(Dashboard!$D$12/365),0)</f>
        <v>254288.80247334941</v>
      </c>
      <c r="F6203" s="3">
        <f>D6203+IF(Dashboard!$I$3,E6203,0)</f>
        <v>245248.87905986677</v>
      </c>
      <c r="G6203" s="3">
        <f>IF(Dashboard!$I$4, ('Lookups and Calculations'!$F$9) / (1 - 'Lookups and Calculations'!$F$10), 'Lookups and Calculations'!$F$9)</f>
        <v>1951878.888340465</v>
      </c>
      <c r="H6203" s="12">
        <f t="shared" si="192"/>
        <v>0</v>
      </c>
      <c r="I6203" s="12">
        <f t="shared" si="193"/>
        <v>0</v>
      </c>
      <c r="J6203" s="13">
        <f>(1 - Dashboard!$I$9) * H6203 * Dashboard!$I$8 * 'Lookups and Calculations'!$F$12</f>
        <v>0</v>
      </c>
      <c r="K6203" s="12">
        <f>(1 - Dashboard!$I$11) * I6203 * Dashboard!$I$10 * 'Lookups and Calculations'!$F$12</f>
        <v>0</v>
      </c>
      <c r="L6203" s="12">
        <f>(H6203 - I6203) * Dashboard!$I$13 * (Dashboard!$D$12 / 365) * 'Lookups and Calculations'!$F$12</f>
        <v>0</v>
      </c>
      <c r="M6203" s="3">
        <f>(G6203*2) * Dashboard!$I$13 * (Dashboard!$D$12 / 365) * 'Lookups and Calculations'!$F$12</f>
        <v>1602.0878730267946</v>
      </c>
      <c r="N6203" s="12">
        <f>H6203 * Dashboard!$I$14 * Dashboard!$I$15 * (Dashboard!$D$12 / 365) * 'Lookups and Calculations'!$F$12</f>
        <v>0</v>
      </c>
    </row>
    <row r="6204" spans="1:14" x14ac:dyDescent="0.35">
      <c r="A6204" s="2">
        <v>6203</v>
      </c>
      <c r="B6204" s="11">
        <v>0.55759510448779526</v>
      </c>
      <c r="C6204" s="11">
        <v>0.41923121781033196</v>
      </c>
      <c r="D6204" s="3">
        <f>B6204*Dashboard!$D$11*Dashboard!$D$10*SQRT(Dashboard!$D$12/365)</f>
        <v>138440.69757898559</v>
      </c>
      <c r="E6204" s="3">
        <f>IF(Dashboard!$I$3,C6204*Dashboard!$E$11*Dashboard!$E$10*SQRT(Dashboard!$D$12/365),0)</f>
        <v>208174.93472746361</v>
      </c>
      <c r="F6204" s="3">
        <f>D6204+IF(Dashboard!$I$3,E6204,0)</f>
        <v>346615.63230644923</v>
      </c>
      <c r="G6204" s="3">
        <f>IF(Dashboard!$I$4, ('Lookups and Calculations'!$F$9) / (1 - 'Lookups and Calculations'!$F$10), 'Lookups and Calculations'!$F$9)</f>
        <v>1951878.888340465</v>
      </c>
      <c r="H6204" s="12">
        <f t="shared" si="192"/>
        <v>0</v>
      </c>
      <c r="I6204" s="12">
        <f t="shared" si="193"/>
        <v>0</v>
      </c>
      <c r="J6204" s="13">
        <f>(1 - Dashboard!$I$9) * H6204 * Dashboard!$I$8 * 'Lookups and Calculations'!$F$12</f>
        <v>0</v>
      </c>
      <c r="K6204" s="12">
        <f>(1 - Dashboard!$I$11) * I6204 * Dashboard!$I$10 * 'Lookups and Calculations'!$F$12</f>
        <v>0</v>
      </c>
      <c r="L6204" s="12">
        <f>(H6204 - I6204) * Dashboard!$I$13 * (Dashboard!$D$12 / 365) * 'Lookups and Calculations'!$F$12</f>
        <v>0</v>
      </c>
      <c r="M6204" s="3">
        <f>(G6204*2) * Dashboard!$I$13 * (Dashboard!$D$12 / 365) * 'Lookups and Calculations'!$F$12</f>
        <v>1602.0878730267946</v>
      </c>
      <c r="N6204" s="12">
        <f>H6204 * Dashboard!$I$14 * Dashboard!$I$15 * (Dashboard!$D$12 / 365) * 'Lookups and Calculations'!$F$12</f>
        <v>0</v>
      </c>
    </row>
    <row r="6205" spans="1:14" x14ac:dyDescent="0.35">
      <c r="A6205" s="2">
        <v>6204</v>
      </c>
      <c r="B6205" s="11">
        <v>-2.8514717632423539</v>
      </c>
      <c r="C6205" s="11">
        <v>1.0033224671025842</v>
      </c>
      <c r="D6205" s="3">
        <f>B6205*Dashboard!$D$11*Dashboard!$D$10*SQRT(Dashboard!$D$12/365)</f>
        <v>-707968.44673282467</v>
      </c>
      <c r="E6205" s="3">
        <f>IF(Dashboard!$I$3,C6205*Dashboard!$E$11*Dashboard!$E$10*SQRT(Dashboard!$D$12/365),0)</f>
        <v>498213.34916469263</v>
      </c>
      <c r="F6205" s="3">
        <f>D6205+IF(Dashboard!$I$3,E6205,0)</f>
        <v>-209755.09756813204</v>
      </c>
      <c r="G6205" s="3">
        <f>IF(Dashboard!$I$4, ('Lookups and Calculations'!$F$9) / (1 - 'Lookups and Calculations'!$F$10), 'Lookups and Calculations'!$F$9)</f>
        <v>1951878.888340465</v>
      </c>
      <c r="H6205" s="12">
        <f t="shared" si="192"/>
        <v>0</v>
      </c>
      <c r="I6205" s="12">
        <f t="shared" si="193"/>
        <v>0</v>
      </c>
      <c r="J6205" s="13">
        <f>(1 - Dashboard!$I$9) * H6205 * Dashboard!$I$8 * 'Lookups and Calculations'!$F$12</f>
        <v>0</v>
      </c>
      <c r="K6205" s="12">
        <f>(1 - Dashboard!$I$11) * I6205 * Dashboard!$I$10 * 'Lookups and Calculations'!$F$12</f>
        <v>0</v>
      </c>
      <c r="L6205" s="12">
        <f>(H6205 - I6205) * Dashboard!$I$13 * (Dashboard!$D$12 / 365) * 'Lookups and Calculations'!$F$12</f>
        <v>0</v>
      </c>
      <c r="M6205" s="3">
        <f>(G6205*2) * Dashboard!$I$13 * (Dashboard!$D$12 / 365) * 'Lookups and Calculations'!$F$12</f>
        <v>1602.0878730267946</v>
      </c>
      <c r="N6205" s="12">
        <f>H6205 * Dashboard!$I$14 * Dashboard!$I$15 * (Dashboard!$D$12 / 365) * 'Lookups and Calculations'!$F$12</f>
        <v>0</v>
      </c>
    </row>
    <row r="6206" spans="1:14" x14ac:dyDescent="0.35">
      <c r="A6206" s="2">
        <v>6205</v>
      </c>
      <c r="B6206" s="11">
        <v>-0.16995330593065106</v>
      </c>
      <c r="C6206" s="11">
        <v>-0.61880136902559491</v>
      </c>
      <c r="D6206" s="3">
        <f>B6206*Dashboard!$D$11*Dashboard!$D$10*SQRT(Dashboard!$D$12/365)</f>
        <v>-42196.307032693963</v>
      </c>
      <c r="E6206" s="3">
        <f>IF(Dashboard!$I$3,C6206*Dashboard!$E$11*Dashboard!$E$10*SQRT(Dashboard!$D$12/365),0)</f>
        <v>-307274.19412847358</v>
      </c>
      <c r="F6206" s="3">
        <f>D6206+IF(Dashboard!$I$3,E6206,0)</f>
        <v>-349470.50116116751</v>
      </c>
      <c r="G6206" s="3">
        <f>IF(Dashboard!$I$4, ('Lookups and Calculations'!$F$9) / (1 - 'Lookups and Calculations'!$F$10), 'Lookups and Calculations'!$F$9)</f>
        <v>1951878.888340465</v>
      </c>
      <c r="H6206" s="12">
        <f t="shared" si="192"/>
        <v>0</v>
      </c>
      <c r="I6206" s="12">
        <f t="shared" si="193"/>
        <v>0</v>
      </c>
      <c r="J6206" s="13">
        <f>(1 - Dashboard!$I$9) * H6206 * Dashboard!$I$8 * 'Lookups and Calculations'!$F$12</f>
        <v>0</v>
      </c>
      <c r="K6206" s="12">
        <f>(1 - Dashboard!$I$11) * I6206 * Dashboard!$I$10 * 'Lookups and Calculations'!$F$12</f>
        <v>0</v>
      </c>
      <c r="L6206" s="12">
        <f>(H6206 - I6206) * Dashboard!$I$13 * (Dashboard!$D$12 / 365) * 'Lookups and Calculations'!$F$12</f>
        <v>0</v>
      </c>
      <c r="M6206" s="3">
        <f>(G6206*2) * Dashboard!$I$13 * (Dashboard!$D$12 / 365) * 'Lookups and Calculations'!$F$12</f>
        <v>1602.0878730267946</v>
      </c>
      <c r="N6206" s="12">
        <f>H6206 * Dashboard!$I$14 * Dashboard!$I$15 * (Dashboard!$D$12 / 365) * 'Lookups and Calculations'!$F$12</f>
        <v>0</v>
      </c>
    </row>
    <row r="6207" spans="1:14" x14ac:dyDescent="0.35">
      <c r="A6207" s="2">
        <v>6206</v>
      </c>
      <c r="B6207" s="11">
        <v>-1.1304761844611531</v>
      </c>
      <c r="C6207" s="11">
        <v>1.1772441485440674</v>
      </c>
      <c r="D6207" s="3">
        <f>B6207*Dashboard!$D$11*Dashboard!$D$10*SQRT(Dashboard!$D$12/365)</f>
        <v>-280676.62415543612</v>
      </c>
      <c r="E6207" s="3">
        <f>IF(Dashboard!$I$3,C6207*Dashboard!$E$11*Dashboard!$E$10*SQRT(Dashboard!$D$12/365),0)</f>
        <v>584576.51379465067</v>
      </c>
      <c r="F6207" s="3">
        <f>D6207+IF(Dashboard!$I$3,E6207,0)</f>
        <v>303899.88963921455</v>
      </c>
      <c r="G6207" s="3">
        <f>IF(Dashboard!$I$4, ('Lookups and Calculations'!$F$9) / (1 - 'Lookups and Calculations'!$F$10), 'Lookups and Calculations'!$F$9)</f>
        <v>1951878.888340465</v>
      </c>
      <c r="H6207" s="12">
        <f t="shared" si="192"/>
        <v>0</v>
      </c>
      <c r="I6207" s="12">
        <f t="shared" si="193"/>
        <v>0</v>
      </c>
      <c r="J6207" s="13">
        <f>(1 - Dashboard!$I$9) * H6207 * Dashboard!$I$8 * 'Lookups and Calculations'!$F$12</f>
        <v>0</v>
      </c>
      <c r="K6207" s="12">
        <f>(1 - Dashboard!$I$11) * I6207 * Dashboard!$I$10 * 'Lookups and Calculations'!$F$12</f>
        <v>0</v>
      </c>
      <c r="L6207" s="12">
        <f>(H6207 - I6207) * Dashboard!$I$13 * (Dashboard!$D$12 / 365) * 'Lookups and Calculations'!$F$12</f>
        <v>0</v>
      </c>
      <c r="M6207" s="3">
        <f>(G6207*2) * Dashboard!$I$13 * (Dashboard!$D$12 / 365) * 'Lookups and Calculations'!$F$12</f>
        <v>1602.0878730267946</v>
      </c>
      <c r="N6207" s="12">
        <f>H6207 * Dashboard!$I$14 * Dashboard!$I$15 * (Dashboard!$D$12 / 365) * 'Lookups and Calculations'!$F$12</f>
        <v>0</v>
      </c>
    </row>
    <row r="6208" spans="1:14" x14ac:dyDescent="0.35">
      <c r="A6208" s="2">
        <v>6207</v>
      </c>
      <c r="B6208" s="11">
        <v>-0.49572498320865382</v>
      </c>
      <c r="C6208" s="11">
        <v>1.3295474522831612</v>
      </c>
      <c r="D6208" s="3">
        <f>B6208*Dashboard!$D$11*Dashboard!$D$10*SQRT(Dashboard!$D$12/365)</f>
        <v>-123079.47456923756</v>
      </c>
      <c r="E6208" s="3">
        <f>IF(Dashboard!$I$3,C6208*Dashboard!$E$11*Dashboard!$E$10*SQRT(Dashboard!$D$12/365),0)</f>
        <v>660204.78041149199</v>
      </c>
      <c r="F6208" s="3">
        <f>D6208+IF(Dashboard!$I$3,E6208,0)</f>
        <v>537125.30584225443</v>
      </c>
      <c r="G6208" s="3">
        <f>IF(Dashboard!$I$4, ('Lookups and Calculations'!$F$9) / (1 - 'Lookups and Calculations'!$F$10), 'Lookups and Calculations'!$F$9)</f>
        <v>1951878.888340465</v>
      </c>
      <c r="H6208" s="12">
        <f t="shared" si="192"/>
        <v>0</v>
      </c>
      <c r="I6208" s="12">
        <f t="shared" si="193"/>
        <v>0</v>
      </c>
      <c r="J6208" s="13">
        <f>(1 - Dashboard!$I$9) * H6208 * Dashboard!$I$8 * 'Lookups and Calculations'!$F$12</f>
        <v>0</v>
      </c>
      <c r="K6208" s="12">
        <f>(1 - Dashboard!$I$11) * I6208 * Dashboard!$I$10 * 'Lookups and Calculations'!$F$12</f>
        <v>0</v>
      </c>
      <c r="L6208" s="12">
        <f>(H6208 - I6208) * Dashboard!$I$13 * (Dashboard!$D$12 / 365) * 'Lookups and Calculations'!$F$12</f>
        <v>0</v>
      </c>
      <c r="M6208" s="3">
        <f>(G6208*2) * Dashboard!$I$13 * (Dashboard!$D$12 / 365) * 'Lookups and Calculations'!$F$12</f>
        <v>1602.0878730267946</v>
      </c>
      <c r="N6208" s="12">
        <f>H6208 * Dashboard!$I$14 * Dashboard!$I$15 * (Dashboard!$D$12 / 365) * 'Lookups and Calculations'!$F$12</f>
        <v>0</v>
      </c>
    </row>
    <row r="6209" spans="1:14" x14ac:dyDescent="0.35">
      <c r="A6209" s="2">
        <v>6208</v>
      </c>
      <c r="B6209" s="11">
        <v>0.36004843127245312</v>
      </c>
      <c r="C6209" s="11">
        <v>-0.52317429697005724</v>
      </c>
      <c r="D6209" s="3">
        <f>B6209*Dashboard!$D$11*Dashboard!$D$10*SQRT(Dashboard!$D$12/365)</f>
        <v>89393.460570938143</v>
      </c>
      <c r="E6209" s="3">
        <f>IF(Dashboard!$I$3,C6209*Dashboard!$E$11*Dashboard!$E$10*SQRT(Dashboard!$D$12/365),0)</f>
        <v>-259789.27736269403</v>
      </c>
      <c r="F6209" s="3">
        <f>D6209+IF(Dashboard!$I$3,E6209,0)</f>
        <v>-170395.8167917559</v>
      </c>
      <c r="G6209" s="3">
        <f>IF(Dashboard!$I$4, ('Lookups and Calculations'!$F$9) / (1 - 'Lookups and Calculations'!$F$10), 'Lookups and Calculations'!$F$9)</f>
        <v>1951878.888340465</v>
      </c>
      <c r="H6209" s="12">
        <f t="shared" si="192"/>
        <v>0</v>
      </c>
      <c r="I6209" s="12">
        <f t="shared" si="193"/>
        <v>0</v>
      </c>
      <c r="J6209" s="13">
        <f>(1 - Dashboard!$I$9) * H6209 * Dashboard!$I$8 * 'Lookups and Calculations'!$F$12</f>
        <v>0</v>
      </c>
      <c r="K6209" s="12">
        <f>(1 - Dashboard!$I$11) * I6209 * Dashboard!$I$10 * 'Lookups and Calculations'!$F$12</f>
        <v>0</v>
      </c>
      <c r="L6209" s="12">
        <f>(H6209 - I6209) * Dashboard!$I$13 * (Dashboard!$D$12 / 365) * 'Lookups and Calculations'!$F$12</f>
        <v>0</v>
      </c>
      <c r="M6209" s="3">
        <f>(G6209*2) * Dashboard!$I$13 * (Dashboard!$D$12 / 365) * 'Lookups and Calculations'!$F$12</f>
        <v>1602.0878730267946</v>
      </c>
      <c r="N6209" s="12">
        <f>H6209 * Dashboard!$I$14 * Dashboard!$I$15 * (Dashboard!$D$12 / 365) * 'Lookups and Calculations'!$F$12</f>
        <v>0</v>
      </c>
    </row>
    <row r="6210" spans="1:14" x14ac:dyDescent="0.35">
      <c r="A6210" s="2">
        <v>6209</v>
      </c>
      <c r="B6210" s="11">
        <v>-0.15837523862605182</v>
      </c>
      <c r="C6210" s="11">
        <v>0.29543347621392629</v>
      </c>
      <c r="D6210" s="3">
        <f>B6210*Dashboard!$D$11*Dashboard!$D$10*SQRT(Dashboard!$D$12/365)</f>
        <v>-39321.684028717704</v>
      </c>
      <c r="E6210" s="3">
        <f>IF(Dashboard!$I$3,C6210*Dashboard!$E$11*Dashboard!$E$10*SQRT(Dashboard!$D$12/365),0)</f>
        <v>146701.4907629478</v>
      </c>
      <c r="F6210" s="3">
        <f>D6210+IF(Dashboard!$I$3,E6210,0)</f>
        <v>107379.80673423009</v>
      </c>
      <c r="G6210" s="3">
        <f>IF(Dashboard!$I$4, ('Lookups and Calculations'!$F$9) / (1 - 'Lookups and Calculations'!$F$10), 'Lookups and Calculations'!$F$9)</f>
        <v>1951878.888340465</v>
      </c>
      <c r="H6210" s="12">
        <f t="shared" si="192"/>
        <v>0</v>
      </c>
      <c r="I6210" s="12">
        <f t="shared" si="193"/>
        <v>0</v>
      </c>
      <c r="J6210" s="13">
        <f>(1 - Dashboard!$I$9) * H6210 * Dashboard!$I$8 * 'Lookups and Calculations'!$F$12</f>
        <v>0</v>
      </c>
      <c r="K6210" s="12">
        <f>(1 - Dashboard!$I$11) * I6210 * Dashboard!$I$10 * 'Lookups and Calculations'!$F$12</f>
        <v>0</v>
      </c>
      <c r="L6210" s="12">
        <f>(H6210 - I6210) * Dashboard!$I$13 * (Dashboard!$D$12 / 365) * 'Lookups and Calculations'!$F$12</f>
        <v>0</v>
      </c>
      <c r="M6210" s="3">
        <f>(G6210*2) * Dashboard!$I$13 * (Dashboard!$D$12 / 365) * 'Lookups and Calculations'!$F$12</f>
        <v>1602.0878730267946</v>
      </c>
      <c r="N6210" s="12">
        <f>H6210 * Dashboard!$I$14 * Dashboard!$I$15 * (Dashboard!$D$12 / 365) * 'Lookups and Calculations'!$F$12</f>
        <v>0</v>
      </c>
    </row>
    <row r="6211" spans="1:14" x14ac:dyDescent="0.35">
      <c r="A6211" s="2">
        <v>6210</v>
      </c>
      <c r="B6211" s="11">
        <v>-1.8710210441409984E-3</v>
      </c>
      <c r="C6211" s="11">
        <v>-1.9357143289839664</v>
      </c>
      <c r="D6211" s="3">
        <f>B6211*Dashboard!$D$11*Dashboard!$D$10*SQRT(Dashboard!$D$12/365)</f>
        <v>-464.54041014901242</v>
      </c>
      <c r="E6211" s="3">
        <f>IF(Dashboard!$I$3,C6211*Dashboard!$E$11*Dashboard!$E$10*SQRT(Dashboard!$D$12/365),0)</f>
        <v>-961205.14639146719</v>
      </c>
      <c r="F6211" s="3">
        <f>D6211+IF(Dashboard!$I$3,E6211,0)</f>
        <v>-961669.68680161622</v>
      </c>
      <c r="G6211" s="3">
        <f>IF(Dashboard!$I$4, ('Lookups and Calculations'!$F$9) / (1 - 'Lookups and Calculations'!$F$10), 'Lookups and Calculations'!$F$9)</f>
        <v>1951878.888340465</v>
      </c>
      <c r="H6211" s="12">
        <f t="shared" ref="H6211:H6274" si="194">MAX(0,F6211-G6211)</f>
        <v>0</v>
      </c>
      <c r="I6211" s="12">
        <f t="shared" ref="I6211:I6274" si="195">MAX(0,-F6211-G6211)</f>
        <v>0</v>
      </c>
      <c r="J6211" s="13">
        <f>(1 - Dashboard!$I$9) * H6211 * Dashboard!$I$8 * 'Lookups and Calculations'!$F$12</f>
        <v>0</v>
      </c>
      <c r="K6211" s="12">
        <f>(1 - Dashboard!$I$11) * I6211 * Dashboard!$I$10 * 'Lookups and Calculations'!$F$12</f>
        <v>0</v>
      </c>
      <c r="L6211" s="12">
        <f>(H6211 - I6211) * Dashboard!$I$13 * (Dashboard!$D$12 / 365) * 'Lookups and Calculations'!$F$12</f>
        <v>0</v>
      </c>
      <c r="M6211" s="3">
        <f>(G6211*2) * Dashboard!$I$13 * (Dashboard!$D$12 / 365) * 'Lookups and Calculations'!$F$12</f>
        <v>1602.0878730267946</v>
      </c>
      <c r="N6211" s="12">
        <f>H6211 * Dashboard!$I$14 * Dashboard!$I$15 * (Dashboard!$D$12 / 365) * 'Lookups and Calculations'!$F$12</f>
        <v>0</v>
      </c>
    </row>
    <row r="6212" spans="1:14" x14ac:dyDescent="0.35">
      <c r="A6212" s="2">
        <v>6211</v>
      </c>
      <c r="B6212" s="11">
        <v>0.26112023038679583</v>
      </c>
      <c r="C6212" s="11">
        <v>-0.42223275047324993</v>
      </c>
      <c r="D6212" s="3">
        <f>B6212*Dashboard!$D$11*Dashboard!$D$10*SQRT(Dashboard!$D$12/365)</f>
        <v>64831.392090395762</v>
      </c>
      <c r="E6212" s="3">
        <f>IF(Dashboard!$I$3,C6212*Dashboard!$E$11*Dashboard!$E$10*SQRT(Dashboard!$D$12/365),0)</f>
        <v>-209665.38639146154</v>
      </c>
      <c r="F6212" s="3">
        <f>D6212+IF(Dashboard!$I$3,E6212,0)</f>
        <v>-144833.99430106577</v>
      </c>
      <c r="G6212" s="3">
        <f>IF(Dashboard!$I$4, ('Lookups and Calculations'!$F$9) / (1 - 'Lookups and Calculations'!$F$10), 'Lookups and Calculations'!$F$9)</f>
        <v>1951878.888340465</v>
      </c>
      <c r="H6212" s="12">
        <f t="shared" si="194"/>
        <v>0</v>
      </c>
      <c r="I6212" s="12">
        <f t="shared" si="195"/>
        <v>0</v>
      </c>
      <c r="J6212" s="13">
        <f>(1 - Dashboard!$I$9) * H6212 * Dashboard!$I$8 * 'Lookups and Calculations'!$F$12</f>
        <v>0</v>
      </c>
      <c r="K6212" s="12">
        <f>(1 - Dashboard!$I$11) * I6212 * Dashboard!$I$10 * 'Lookups and Calculations'!$F$12</f>
        <v>0</v>
      </c>
      <c r="L6212" s="12">
        <f>(H6212 - I6212) * Dashboard!$I$13 * (Dashboard!$D$12 / 365) * 'Lookups and Calculations'!$F$12</f>
        <v>0</v>
      </c>
      <c r="M6212" s="3">
        <f>(G6212*2) * Dashboard!$I$13 * (Dashboard!$D$12 / 365) * 'Lookups and Calculations'!$F$12</f>
        <v>1602.0878730267946</v>
      </c>
      <c r="N6212" s="12">
        <f>H6212 * Dashboard!$I$14 * Dashboard!$I$15 * (Dashboard!$D$12 / 365) * 'Lookups and Calculations'!$F$12</f>
        <v>0</v>
      </c>
    </row>
    <row r="6213" spans="1:14" x14ac:dyDescent="0.35">
      <c r="A6213" s="2">
        <v>6212</v>
      </c>
      <c r="B6213" s="11">
        <v>1.5095744935240372</v>
      </c>
      <c r="C6213" s="11">
        <v>-0.9036205657417189</v>
      </c>
      <c r="D6213" s="3">
        <f>B6213*Dashboard!$D$11*Dashboard!$D$10*SQRT(Dashboard!$D$12/365)</f>
        <v>374799.82203732902</v>
      </c>
      <c r="E6213" s="3">
        <f>IF(Dashboard!$I$3,C6213*Dashboard!$E$11*Dashboard!$E$10*SQRT(Dashboard!$D$12/365),0)</f>
        <v>-448705.02076202992</v>
      </c>
      <c r="F6213" s="3">
        <f>D6213+IF(Dashboard!$I$3,E6213,0)</f>
        <v>-73905.198724700895</v>
      </c>
      <c r="G6213" s="3">
        <f>IF(Dashboard!$I$4, ('Lookups and Calculations'!$F$9) / (1 - 'Lookups and Calculations'!$F$10), 'Lookups and Calculations'!$F$9)</f>
        <v>1951878.888340465</v>
      </c>
      <c r="H6213" s="12">
        <f t="shared" si="194"/>
        <v>0</v>
      </c>
      <c r="I6213" s="12">
        <f t="shared" si="195"/>
        <v>0</v>
      </c>
      <c r="J6213" s="13">
        <f>(1 - Dashboard!$I$9) * H6213 * Dashboard!$I$8 * 'Lookups and Calculations'!$F$12</f>
        <v>0</v>
      </c>
      <c r="K6213" s="12">
        <f>(1 - Dashboard!$I$11) * I6213 * Dashboard!$I$10 * 'Lookups and Calculations'!$F$12</f>
        <v>0</v>
      </c>
      <c r="L6213" s="12">
        <f>(H6213 - I6213) * Dashboard!$I$13 * (Dashboard!$D$12 / 365) * 'Lookups and Calculations'!$F$12</f>
        <v>0</v>
      </c>
      <c r="M6213" s="3">
        <f>(G6213*2) * Dashboard!$I$13 * (Dashboard!$D$12 / 365) * 'Lookups and Calculations'!$F$12</f>
        <v>1602.0878730267946</v>
      </c>
      <c r="N6213" s="12">
        <f>H6213 * Dashboard!$I$14 * Dashboard!$I$15 * (Dashboard!$D$12 / 365) * 'Lookups and Calculations'!$F$12</f>
        <v>0</v>
      </c>
    </row>
    <row r="6214" spans="1:14" x14ac:dyDescent="0.35">
      <c r="A6214" s="2">
        <v>6213</v>
      </c>
      <c r="B6214" s="11">
        <v>2.7049818819786497</v>
      </c>
      <c r="C6214" s="11">
        <v>0.89684029296377166</v>
      </c>
      <c r="D6214" s="3">
        <f>B6214*Dashboard!$D$11*Dashboard!$D$10*SQRT(Dashboard!$D$12/365)</f>
        <v>671597.68022647372</v>
      </c>
      <c r="E6214" s="3">
        <f>IF(Dashboard!$I$3,C6214*Dashboard!$E$11*Dashboard!$E$10*SQRT(Dashboard!$D$12/365),0)</f>
        <v>445338.18455561419</v>
      </c>
      <c r="F6214" s="3">
        <f>D6214+IF(Dashboard!$I$3,E6214,0)</f>
        <v>1116935.864782088</v>
      </c>
      <c r="G6214" s="3">
        <f>IF(Dashboard!$I$4, ('Lookups and Calculations'!$F$9) / (1 - 'Lookups and Calculations'!$F$10), 'Lookups and Calculations'!$F$9)</f>
        <v>1951878.888340465</v>
      </c>
      <c r="H6214" s="12">
        <f t="shared" si="194"/>
        <v>0</v>
      </c>
      <c r="I6214" s="12">
        <f t="shared" si="195"/>
        <v>0</v>
      </c>
      <c r="J6214" s="13">
        <f>(1 - Dashboard!$I$9) * H6214 * Dashboard!$I$8 * 'Lookups and Calculations'!$F$12</f>
        <v>0</v>
      </c>
      <c r="K6214" s="12">
        <f>(1 - Dashboard!$I$11) * I6214 * Dashboard!$I$10 * 'Lookups and Calculations'!$F$12</f>
        <v>0</v>
      </c>
      <c r="L6214" s="12">
        <f>(H6214 - I6214) * Dashboard!$I$13 * (Dashboard!$D$12 / 365) * 'Lookups and Calculations'!$F$12</f>
        <v>0</v>
      </c>
      <c r="M6214" s="3">
        <f>(G6214*2) * Dashboard!$I$13 * (Dashboard!$D$12 / 365) * 'Lookups and Calculations'!$F$12</f>
        <v>1602.0878730267946</v>
      </c>
      <c r="N6214" s="12">
        <f>H6214 * Dashboard!$I$14 * Dashboard!$I$15 * (Dashboard!$D$12 / 365) * 'Lookups and Calculations'!$F$12</f>
        <v>0</v>
      </c>
    </row>
    <row r="6215" spans="1:14" x14ac:dyDescent="0.35">
      <c r="A6215" s="2">
        <v>6214</v>
      </c>
      <c r="B6215" s="11">
        <v>0.73931267492075181</v>
      </c>
      <c r="C6215" s="11">
        <v>-1.2224939226176041</v>
      </c>
      <c r="D6215" s="3">
        <f>B6215*Dashboard!$D$11*Dashboard!$D$10*SQRT(Dashboard!$D$12/365)</f>
        <v>183557.85698483474</v>
      </c>
      <c r="E6215" s="3">
        <f>IF(Dashboard!$I$3,C6215*Dashboard!$E$11*Dashboard!$E$10*SQRT(Dashboard!$D$12/365),0)</f>
        <v>-607045.90148336207</v>
      </c>
      <c r="F6215" s="3">
        <f>D6215+IF(Dashboard!$I$3,E6215,0)</f>
        <v>-423488.04449852731</v>
      </c>
      <c r="G6215" s="3">
        <f>IF(Dashboard!$I$4, ('Lookups and Calculations'!$F$9) / (1 - 'Lookups and Calculations'!$F$10), 'Lookups and Calculations'!$F$9)</f>
        <v>1951878.888340465</v>
      </c>
      <c r="H6215" s="12">
        <f t="shared" si="194"/>
        <v>0</v>
      </c>
      <c r="I6215" s="12">
        <f t="shared" si="195"/>
        <v>0</v>
      </c>
      <c r="J6215" s="13">
        <f>(1 - Dashboard!$I$9) * H6215 * Dashboard!$I$8 * 'Lookups and Calculations'!$F$12</f>
        <v>0</v>
      </c>
      <c r="K6215" s="12">
        <f>(1 - Dashboard!$I$11) * I6215 * Dashboard!$I$10 * 'Lookups and Calculations'!$F$12</f>
        <v>0</v>
      </c>
      <c r="L6215" s="12">
        <f>(H6215 - I6215) * Dashboard!$I$13 * (Dashboard!$D$12 / 365) * 'Lookups and Calculations'!$F$12</f>
        <v>0</v>
      </c>
      <c r="M6215" s="3">
        <f>(G6215*2) * Dashboard!$I$13 * (Dashboard!$D$12 / 365) * 'Lookups and Calculations'!$F$12</f>
        <v>1602.0878730267946</v>
      </c>
      <c r="N6215" s="12">
        <f>H6215 * Dashboard!$I$14 * Dashboard!$I$15 * (Dashboard!$D$12 / 365) * 'Lookups and Calculations'!$F$12</f>
        <v>0</v>
      </c>
    </row>
    <row r="6216" spans="1:14" x14ac:dyDescent="0.35">
      <c r="A6216" s="2">
        <v>6215</v>
      </c>
      <c r="B6216" s="11">
        <v>-0.99793750349599364</v>
      </c>
      <c r="C6216" s="11">
        <v>0.64555835272535567</v>
      </c>
      <c r="D6216" s="3">
        <f>B6216*Dashboard!$D$11*Dashboard!$D$10*SQRT(Dashboard!$D$12/365)</f>
        <v>-247769.68630512917</v>
      </c>
      <c r="E6216" s="3">
        <f>IF(Dashboard!$I$3,C6216*Dashboard!$E$11*Dashboard!$E$10*SQRT(Dashboard!$D$12/365),0)</f>
        <v>320560.73649116937</v>
      </c>
      <c r="F6216" s="3">
        <f>D6216+IF(Dashboard!$I$3,E6216,0)</f>
        <v>72791.0501860402</v>
      </c>
      <c r="G6216" s="3">
        <f>IF(Dashboard!$I$4, ('Lookups and Calculations'!$F$9) / (1 - 'Lookups and Calculations'!$F$10), 'Lookups and Calculations'!$F$9)</f>
        <v>1951878.888340465</v>
      </c>
      <c r="H6216" s="12">
        <f t="shared" si="194"/>
        <v>0</v>
      </c>
      <c r="I6216" s="12">
        <f t="shared" si="195"/>
        <v>0</v>
      </c>
      <c r="J6216" s="13">
        <f>(1 - Dashboard!$I$9) * H6216 * Dashboard!$I$8 * 'Lookups and Calculations'!$F$12</f>
        <v>0</v>
      </c>
      <c r="K6216" s="12">
        <f>(1 - Dashboard!$I$11) * I6216 * Dashboard!$I$10 * 'Lookups and Calculations'!$F$12</f>
        <v>0</v>
      </c>
      <c r="L6216" s="12">
        <f>(H6216 - I6216) * Dashboard!$I$13 * (Dashboard!$D$12 / 365) * 'Lookups and Calculations'!$F$12</f>
        <v>0</v>
      </c>
      <c r="M6216" s="3">
        <f>(G6216*2) * Dashboard!$I$13 * (Dashboard!$D$12 / 365) * 'Lookups and Calculations'!$F$12</f>
        <v>1602.0878730267946</v>
      </c>
      <c r="N6216" s="12">
        <f>H6216 * Dashboard!$I$14 * Dashboard!$I$15 * (Dashboard!$D$12 / 365) * 'Lookups and Calculations'!$F$12</f>
        <v>0</v>
      </c>
    </row>
    <row r="6217" spans="1:14" x14ac:dyDescent="0.35">
      <c r="A6217" s="2">
        <v>6216</v>
      </c>
      <c r="B6217" s="11">
        <v>-2.7170736977484173</v>
      </c>
      <c r="C6217" s="11">
        <v>0.33523511028985864</v>
      </c>
      <c r="D6217" s="3">
        <f>B6217*Dashboard!$D$11*Dashboard!$D$10*SQRT(Dashboard!$D$12/365)</f>
        <v>-674599.85760696023</v>
      </c>
      <c r="E6217" s="3">
        <f>IF(Dashboard!$I$3,C6217*Dashboard!$E$11*Dashboard!$E$10*SQRT(Dashboard!$D$12/365),0)</f>
        <v>166465.53080529079</v>
      </c>
      <c r="F6217" s="3">
        <f>D6217+IF(Dashboard!$I$3,E6217,0)</f>
        <v>-508134.32680166943</v>
      </c>
      <c r="G6217" s="3">
        <f>IF(Dashboard!$I$4, ('Lookups and Calculations'!$F$9) / (1 - 'Lookups and Calculations'!$F$10), 'Lookups and Calculations'!$F$9)</f>
        <v>1951878.888340465</v>
      </c>
      <c r="H6217" s="12">
        <f t="shared" si="194"/>
        <v>0</v>
      </c>
      <c r="I6217" s="12">
        <f t="shared" si="195"/>
        <v>0</v>
      </c>
      <c r="J6217" s="13">
        <f>(1 - Dashboard!$I$9) * H6217 * Dashboard!$I$8 * 'Lookups and Calculations'!$F$12</f>
        <v>0</v>
      </c>
      <c r="K6217" s="12">
        <f>(1 - Dashboard!$I$11) * I6217 * Dashboard!$I$10 * 'Lookups and Calculations'!$F$12</f>
        <v>0</v>
      </c>
      <c r="L6217" s="12">
        <f>(H6217 - I6217) * Dashboard!$I$13 * (Dashboard!$D$12 / 365) * 'Lookups and Calculations'!$F$12</f>
        <v>0</v>
      </c>
      <c r="M6217" s="3">
        <f>(G6217*2) * Dashboard!$I$13 * (Dashboard!$D$12 / 365) * 'Lookups and Calculations'!$F$12</f>
        <v>1602.0878730267946</v>
      </c>
      <c r="N6217" s="12">
        <f>H6217 * Dashboard!$I$14 * Dashboard!$I$15 * (Dashboard!$D$12 / 365) * 'Lookups and Calculations'!$F$12</f>
        <v>0</v>
      </c>
    </row>
    <row r="6218" spans="1:14" x14ac:dyDescent="0.35">
      <c r="A6218" s="2">
        <v>6217</v>
      </c>
      <c r="B6218" s="11">
        <v>-0.88641978043120484</v>
      </c>
      <c r="C6218" s="11">
        <v>-1.1038409406145175</v>
      </c>
      <c r="D6218" s="3">
        <f>B6218*Dashboard!$D$11*Dashboard!$D$10*SQRT(Dashboard!$D$12/365)</f>
        <v>-220081.86901754493</v>
      </c>
      <c r="E6218" s="3">
        <f>IF(Dashboard!$I$3,C6218*Dashboard!$E$11*Dashboard!$E$10*SQRT(Dashboard!$D$12/365),0)</f>
        <v>-548127.1575197709</v>
      </c>
      <c r="F6218" s="3">
        <f>D6218+IF(Dashboard!$I$3,E6218,0)</f>
        <v>-768209.0265373158</v>
      </c>
      <c r="G6218" s="3">
        <f>IF(Dashboard!$I$4, ('Lookups and Calculations'!$F$9) / (1 - 'Lookups and Calculations'!$F$10), 'Lookups and Calculations'!$F$9)</f>
        <v>1951878.888340465</v>
      </c>
      <c r="H6218" s="12">
        <f t="shared" si="194"/>
        <v>0</v>
      </c>
      <c r="I6218" s="12">
        <f t="shared" si="195"/>
        <v>0</v>
      </c>
      <c r="J6218" s="13">
        <f>(1 - Dashboard!$I$9) * H6218 * Dashboard!$I$8 * 'Lookups and Calculations'!$F$12</f>
        <v>0</v>
      </c>
      <c r="K6218" s="12">
        <f>(1 - Dashboard!$I$11) * I6218 * Dashboard!$I$10 * 'Lookups and Calculations'!$F$12</f>
        <v>0</v>
      </c>
      <c r="L6218" s="12">
        <f>(H6218 - I6218) * Dashboard!$I$13 * (Dashboard!$D$12 / 365) * 'Lookups and Calculations'!$F$12</f>
        <v>0</v>
      </c>
      <c r="M6218" s="3">
        <f>(G6218*2) * Dashboard!$I$13 * (Dashboard!$D$12 / 365) * 'Lookups and Calculations'!$F$12</f>
        <v>1602.0878730267946</v>
      </c>
      <c r="N6218" s="12">
        <f>H6218 * Dashboard!$I$14 * Dashboard!$I$15 * (Dashboard!$D$12 / 365) * 'Lookups and Calculations'!$F$12</f>
        <v>0</v>
      </c>
    </row>
    <row r="6219" spans="1:14" x14ac:dyDescent="0.35">
      <c r="A6219" s="2">
        <v>6218</v>
      </c>
      <c r="B6219" s="11">
        <v>0.33647268120863233</v>
      </c>
      <c r="C6219" s="11">
        <v>0.15998625340900924</v>
      </c>
      <c r="D6219" s="3">
        <f>B6219*Dashboard!$D$11*Dashboard!$D$10*SQRT(Dashboard!$D$12/365)</f>
        <v>83540.031696627426</v>
      </c>
      <c r="E6219" s="3">
        <f>IF(Dashboard!$I$3,C6219*Dashboard!$E$11*Dashboard!$E$10*SQRT(Dashboard!$D$12/365),0)</f>
        <v>79443.339250036035</v>
      </c>
      <c r="F6219" s="3">
        <f>D6219+IF(Dashboard!$I$3,E6219,0)</f>
        <v>162983.37094666346</v>
      </c>
      <c r="G6219" s="3">
        <f>IF(Dashboard!$I$4, ('Lookups and Calculations'!$F$9) / (1 - 'Lookups and Calculations'!$F$10), 'Lookups and Calculations'!$F$9)</f>
        <v>1951878.888340465</v>
      </c>
      <c r="H6219" s="12">
        <f t="shared" si="194"/>
        <v>0</v>
      </c>
      <c r="I6219" s="12">
        <f t="shared" si="195"/>
        <v>0</v>
      </c>
      <c r="J6219" s="13">
        <f>(1 - Dashboard!$I$9) * H6219 * Dashboard!$I$8 * 'Lookups and Calculations'!$F$12</f>
        <v>0</v>
      </c>
      <c r="K6219" s="12">
        <f>(1 - Dashboard!$I$11) * I6219 * Dashboard!$I$10 * 'Lookups and Calculations'!$F$12</f>
        <v>0</v>
      </c>
      <c r="L6219" s="12">
        <f>(H6219 - I6219) * Dashboard!$I$13 * (Dashboard!$D$12 / 365) * 'Lookups and Calculations'!$F$12</f>
        <v>0</v>
      </c>
      <c r="M6219" s="3">
        <f>(G6219*2) * Dashboard!$I$13 * (Dashboard!$D$12 / 365) * 'Lookups and Calculations'!$F$12</f>
        <v>1602.0878730267946</v>
      </c>
      <c r="N6219" s="12">
        <f>H6219 * Dashboard!$I$14 * Dashboard!$I$15 * (Dashboard!$D$12 / 365) * 'Lookups and Calculations'!$F$12</f>
        <v>0</v>
      </c>
    </row>
    <row r="6220" spans="1:14" x14ac:dyDescent="0.35">
      <c r="A6220" s="2">
        <v>6219</v>
      </c>
      <c r="B6220" s="11">
        <v>-0.88536066898255539</v>
      </c>
      <c r="C6220" s="11">
        <v>2.4380917927763082</v>
      </c>
      <c r="D6220" s="3">
        <f>B6220*Dashboard!$D$11*Dashboard!$D$10*SQRT(Dashboard!$D$12/365)</f>
        <v>-219818.9109560684</v>
      </c>
      <c r="E6220" s="3">
        <f>IF(Dashboard!$I$3,C6220*Dashboard!$E$11*Dashboard!$E$10*SQRT(Dashboard!$D$12/365),0)</f>
        <v>1210667.4747928663</v>
      </c>
      <c r="F6220" s="3">
        <f>D6220+IF(Dashboard!$I$3,E6220,0)</f>
        <v>990848.56383679784</v>
      </c>
      <c r="G6220" s="3">
        <f>IF(Dashboard!$I$4, ('Lookups and Calculations'!$F$9) / (1 - 'Lookups and Calculations'!$F$10), 'Lookups and Calculations'!$F$9)</f>
        <v>1951878.888340465</v>
      </c>
      <c r="H6220" s="12">
        <f t="shared" si="194"/>
        <v>0</v>
      </c>
      <c r="I6220" s="12">
        <f t="shared" si="195"/>
        <v>0</v>
      </c>
      <c r="J6220" s="13">
        <f>(1 - Dashboard!$I$9) * H6220 * Dashboard!$I$8 * 'Lookups and Calculations'!$F$12</f>
        <v>0</v>
      </c>
      <c r="K6220" s="12">
        <f>(1 - Dashboard!$I$11) * I6220 * Dashboard!$I$10 * 'Lookups and Calculations'!$F$12</f>
        <v>0</v>
      </c>
      <c r="L6220" s="12">
        <f>(H6220 - I6220) * Dashboard!$I$13 * (Dashboard!$D$12 / 365) * 'Lookups and Calculations'!$F$12</f>
        <v>0</v>
      </c>
      <c r="M6220" s="3">
        <f>(G6220*2) * Dashboard!$I$13 * (Dashboard!$D$12 / 365) * 'Lookups and Calculations'!$F$12</f>
        <v>1602.0878730267946</v>
      </c>
      <c r="N6220" s="12">
        <f>H6220 * Dashboard!$I$14 * Dashboard!$I$15 * (Dashboard!$D$12 / 365) * 'Lookups and Calculations'!$F$12</f>
        <v>0</v>
      </c>
    </row>
    <row r="6221" spans="1:14" x14ac:dyDescent="0.35">
      <c r="A6221" s="2">
        <v>6220</v>
      </c>
      <c r="B6221" s="11">
        <v>0.62025727336984338</v>
      </c>
      <c r="C6221" s="11">
        <v>-2.7079386764424868E-2</v>
      </c>
      <c r="D6221" s="3">
        <f>B6221*Dashboard!$D$11*Dashboard!$D$10*SQRT(Dashboard!$D$12/365)</f>
        <v>153998.57156679931</v>
      </c>
      <c r="E6221" s="3">
        <f>IF(Dashboard!$I$3,C6221*Dashboard!$E$11*Dashboard!$E$10*SQRT(Dashboard!$D$12/365),0)</f>
        <v>-13446.635967587428</v>
      </c>
      <c r="F6221" s="3">
        <f>D6221+IF(Dashboard!$I$3,E6221,0)</f>
        <v>140551.93559921187</v>
      </c>
      <c r="G6221" s="3">
        <f>IF(Dashboard!$I$4, ('Lookups and Calculations'!$F$9) / (1 - 'Lookups and Calculations'!$F$10), 'Lookups and Calculations'!$F$9)</f>
        <v>1951878.888340465</v>
      </c>
      <c r="H6221" s="12">
        <f t="shared" si="194"/>
        <v>0</v>
      </c>
      <c r="I6221" s="12">
        <f t="shared" si="195"/>
        <v>0</v>
      </c>
      <c r="J6221" s="13">
        <f>(1 - Dashboard!$I$9) * H6221 * Dashboard!$I$8 * 'Lookups and Calculations'!$F$12</f>
        <v>0</v>
      </c>
      <c r="K6221" s="12">
        <f>(1 - Dashboard!$I$11) * I6221 * Dashboard!$I$10 * 'Lookups and Calculations'!$F$12</f>
        <v>0</v>
      </c>
      <c r="L6221" s="12">
        <f>(H6221 - I6221) * Dashboard!$I$13 * (Dashboard!$D$12 / 365) * 'Lookups and Calculations'!$F$12</f>
        <v>0</v>
      </c>
      <c r="M6221" s="3">
        <f>(G6221*2) * Dashboard!$I$13 * (Dashboard!$D$12 / 365) * 'Lookups and Calculations'!$F$12</f>
        <v>1602.0878730267946</v>
      </c>
      <c r="N6221" s="12">
        <f>H6221 * Dashboard!$I$14 * Dashboard!$I$15 * (Dashboard!$D$12 / 365) * 'Lookups and Calculations'!$F$12</f>
        <v>0</v>
      </c>
    </row>
    <row r="6222" spans="1:14" x14ac:dyDescent="0.35">
      <c r="A6222" s="2">
        <v>6221</v>
      </c>
      <c r="B6222" s="11">
        <v>2.0083883823500619</v>
      </c>
      <c r="C6222" s="11">
        <v>-0.94037516594088533</v>
      </c>
      <c r="D6222" s="3">
        <f>B6222*Dashboard!$D$11*Dashboard!$D$10*SQRT(Dashboard!$D$12/365)</f>
        <v>498646.21555004857</v>
      </c>
      <c r="E6222" s="3">
        <f>IF(Dashboard!$I$3,C6222*Dashboard!$E$11*Dashboard!$E$10*SQRT(Dashboard!$D$12/365),0)</f>
        <v>-466956.01489686343</v>
      </c>
      <c r="F6222" s="3">
        <f>D6222+IF(Dashboard!$I$3,E6222,0)</f>
        <v>31690.200653185137</v>
      </c>
      <c r="G6222" s="3">
        <f>IF(Dashboard!$I$4, ('Lookups and Calculations'!$F$9) / (1 - 'Lookups and Calculations'!$F$10), 'Lookups and Calculations'!$F$9)</f>
        <v>1951878.888340465</v>
      </c>
      <c r="H6222" s="12">
        <f t="shared" si="194"/>
        <v>0</v>
      </c>
      <c r="I6222" s="12">
        <f t="shared" si="195"/>
        <v>0</v>
      </c>
      <c r="J6222" s="13">
        <f>(1 - Dashboard!$I$9) * H6222 * Dashboard!$I$8 * 'Lookups and Calculations'!$F$12</f>
        <v>0</v>
      </c>
      <c r="K6222" s="12">
        <f>(1 - Dashboard!$I$11) * I6222 * Dashboard!$I$10 * 'Lookups and Calculations'!$F$12</f>
        <v>0</v>
      </c>
      <c r="L6222" s="12">
        <f>(H6222 - I6222) * Dashboard!$I$13 * (Dashboard!$D$12 / 365) * 'Lookups and Calculations'!$F$12</f>
        <v>0</v>
      </c>
      <c r="M6222" s="3">
        <f>(G6222*2) * Dashboard!$I$13 * (Dashboard!$D$12 / 365) * 'Lookups and Calculations'!$F$12</f>
        <v>1602.0878730267946</v>
      </c>
      <c r="N6222" s="12">
        <f>H6222 * Dashboard!$I$14 * Dashboard!$I$15 * (Dashboard!$D$12 / 365) * 'Lookups and Calculations'!$F$12</f>
        <v>0</v>
      </c>
    </row>
    <row r="6223" spans="1:14" x14ac:dyDescent="0.35">
      <c r="A6223" s="2">
        <v>6222</v>
      </c>
      <c r="B6223" s="11">
        <v>0.80511741128313341</v>
      </c>
      <c r="C6223" s="11">
        <v>0.73271192376044936</v>
      </c>
      <c r="D6223" s="3">
        <f>B6223*Dashboard!$D$11*Dashboard!$D$10*SQRT(Dashboard!$D$12/365)</f>
        <v>199895.97317826471</v>
      </c>
      <c r="E6223" s="3">
        <f>IF(Dashboard!$I$3,C6223*Dashboard!$E$11*Dashboard!$E$10*SQRT(Dashboard!$D$12/365),0)</f>
        <v>363838.02165199036</v>
      </c>
      <c r="F6223" s="3">
        <f>D6223+IF(Dashboard!$I$3,E6223,0)</f>
        <v>563733.99483025505</v>
      </c>
      <c r="G6223" s="3">
        <f>IF(Dashboard!$I$4, ('Lookups and Calculations'!$F$9) / (1 - 'Lookups and Calculations'!$F$10), 'Lookups and Calculations'!$F$9)</f>
        <v>1951878.888340465</v>
      </c>
      <c r="H6223" s="12">
        <f t="shared" si="194"/>
        <v>0</v>
      </c>
      <c r="I6223" s="12">
        <f t="shared" si="195"/>
        <v>0</v>
      </c>
      <c r="J6223" s="13">
        <f>(1 - Dashboard!$I$9) * H6223 * Dashboard!$I$8 * 'Lookups and Calculations'!$F$12</f>
        <v>0</v>
      </c>
      <c r="K6223" s="12">
        <f>(1 - Dashboard!$I$11) * I6223 * Dashboard!$I$10 * 'Lookups and Calculations'!$F$12</f>
        <v>0</v>
      </c>
      <c r="L6223" s="12">
        <f>(H6223 - I6223) * Dashboard!$I$13 * (Dashboard!$D$12 / 365) * 'Lookups and Calculations'!$F$12</f>
        <v>0</v>
      </c>
      <c r="M6223" s="3">
        <f>(G6223*2) * Dashboard!$I$13 * (Dashboard!$D$12 / 365) * 'Lookups and Calculations'!$F$12</f>
        <v>1602.0878730267946</v>
      </c>
      <c r="N6223" s="12">
        <f>H6223 * Dashboard!$I$14 * Dashboard!$I$15 * (Dashboard!$D$12 / 365) * 'Lookups and Calculations'!$F$12</f>
        <v>0</v>
      </c>
    </row>
    <row r="6224" spans="1:14" x14ac:dyDescent="0.35">
      <c r="A6224" s="2">
        <v>6223</v>
      </c>
      <c r="B6224" s="11">
        <v>-1.7556221842818629</v>
      </c>
      <c r="C6224" s="11">
        <v>0.10505820628947647</v>
      </c>
      <c r="D6224" s="3">
        <f>B6224*Dashboard!$D$11*Dashboard!$D$10*SQRT(Dashboard!$D$12/365)</f>
        <v>-435888.97736178635</v>
      </c>
      <c r="E6224" s="3">
        <f>IF(Dashboard!$I$3,C6224*Dashboard!$E$11*Dashboard!$E$10*SQRT(Dashboard!$D$12/365),0)</f>
        <v>52168.074102703838</v>
      </c>
      <c r="F6224" s="3">
        <f>D6224+IF(Dashboard!$I$3,E6224,0)</f>
        <v>-383720.90325908252</v>
      </c>
      <c r="G6224" s="3">
        <f>IF(Dashboard!$I$4, ('Lookups and Calculations'!$F$9) / (1 - 'Lookups and Calculations'!$F$10), 'Lookups and Calculations'!$F$9)</f>
        <v>1951878.888340465</v>
      </c>
      <c r="H6224" s="12">
        <f t="shared" si="194"/>
        <v>0</v>
      </c>
      <c r="I6224" s="12">
        <f t="shared" si="195"/>
        <v>0</v>
      </c>
      <c r="J6224" s="13">
        <f>(1 - Dashboard!$I$9) * H6224 * Dashboard!$I$8 * 'Lookups and Calculations'!$F$12</f>
        <v>0</v>
      </c>
      <c r="K6224" s="12">
        <f>(1 - Dashboard!$I$11) * I6224 * Dashboard!$I$10 * 'Lookups and Calculations'!$F$12</f>
        <v>0</v>
      </c>
      <c r="L6224" s="12">
        <f>(H6224 - I6224) * Dashboard!$I$13 * (Dashboard!$D$12 / 365) * 'Lookups and Calculations'!$F$12</f>
        <v>0</v>
      </c>
      <c r="M6224" s="3">
        <f>(G6224*2) * Dashboard!$I$13 * (Dashboard!$D$12 / 365) * 'Lookups and Calculations'!$F$12</f>
        <v>1602.0878730267946</v>
      </c>
      <c r="N6224" s="12">
        <f>H6224 * Dashboard!$I$14 * Dashboard!$I$15 * (Dashboard!$D$12 / 365) * 'Lookups and Calculations'!$F$12</f>
        <v>0</v>
      </c>
    </row>
    <row r="6225" spans="1:14" x14ac:dyDescent="0.35">
      <c r="A6225" s="2">
        <v>6224</v>
      </c>
      <c r="B6225" s="11">
        <v>-0.60439367963281243</v>
      </c>
      <c r="C6225" s="11">
        <v>0.85682005192264798</v>
      </c>
      <c r="D6225" s="3">
        <f>B6225*Dashboard!$D$11*Dashboard!$D$10*SQRT(Dashboard!$D$12/365)</f>
        <v>-150059.93048945058</v>
      </c>
      <c r="E6225" s="3">
        <f>IF(Dashboard!$I$3,C6225*Dashboard!$E$11*Dashboard!$E$10*SQRT(Dashboard!$D$12/365),0)</f>
        <v>425465.5922662621</v>
      </c>
      <c r="F6225" s="3">
        <f>D6225+IF(Dashboard!$I$3,E6225,0)</f>
        <v>275405.66177681152</v>
      </c>
      <c r="G6225" s="3">
        <f>IF(Dashboard!$I$4, ('Lookups and Calculations'!$F$9) / (1 - 'Lookups and Calculations'!$F$10), 'Lookups and Calculations'!$F$9)</f>
        <v>1951878.888340465</v>
      </c>
      <c r="H6225" s="12">
        <f t="shared" si="194"/>
        <v>0</v>
      </c>
      <c r="I6225" s="12">
        <f t="shared" si="195"/>
        <v>0</v>
      </c>
      <c r="J6225" s="13">
        <f>(1 - Dashboard!$I$9) * H6225 * Dashboard!$I$8 * 'Lookups and Calculations'!$F$12</f>
        <v>0</v>
      </c>
      <c r="K6225" s="12">
        <f>(1 - Dashboard!$I$11) * I6225 * Dashboard!$I$10 * 'Lookups and Calculations'!$F$12</f>
        <v>0</v>
      </c>
      <c r="L6225" s="12">
        <f>(H6225 - I6225) * Dashboard!$I$13 * (Dashboard!$D$12 / 365) * 'Lookups and Calculations'!$F$12</f>
        <v>0</v>
      </c>
      <c r="M6225" s="3">
        <f>(G6225*2) * Dashboard!$I$13 * (Dashboard!$D$12 / 365) * 'Lookups and Calculations'!$F$12</f>
        <v>1602.0878730267946</v>
      </c>
      <c r="N6225" s="12">
        <f>H6225 * Dashboard!$I$14 * Dashboard!$I$15 * (Dashboard!$D$12 / 365) * 'Lookups and Calculations'!$F$12</f>
        <v>0</v>
      </c>
    </row>
    <row r="6226" spans="1:14" x14ac:dyDescent="0.35">
      <c r="A6226" s="2">
        <v>6225</v>
      </c>
      <c r="B6226" s="11">
        <v>0.59627624054936201</v>
      </c>
      <c r="C6226" s="11">
        <v>-0.36538510100623806</v>
      </c>
      <c r="D6226" s="3">
        <f>B6226*Dashboard!$D$11*Dashboard!$D$10*SQRT(Dashboard!$D$12/365)</f>
        <v>148044.51837370021</v>
      </c>
      <c r="E6226" s="3">
        <f>IF(Dashboard!$I$3,C6226*Dashboard!$E$11*Dashboard!$E$10*SQRT(Dashboard!$D$12/365),0)</f>
        <v>-181436.91672020016</v>
      </c>
      <c r="F6226" s="3">
        <f>D6226+IF(Dashboard!$I$3,E6226,0)</f>
        <v>-33392.398346499947</v>
      </c>
      <c r="G6226" s="3">
        <f>IF(Dashboard!$I$4, ('Lookups and Calculations'!$F$9) / (1 - 'Lookups and Calculations'!$F$10), 'Lookups and Calculations'!$F$9)</f>
        <v>1951878.888340465</v>
      </c>
      <c r="H6226" s="12">
        <f t="shared" si="194"/>
        <v>0</v>
      </c>
      <c r="I6226" s="12">
        <f t="shared" si="195"/>
        <v>0</v>
      </c>
      <c r="J6226" s="13">
        <f>(1 - Dashboard!$I$9) * H6226 * Dashboard!$I$8 * 'Lookups and Calculations'!$F$12</f>
        <v>0</v>
      </c>
      <c r="K6226" s="12">
        <f>(1 - Dashboard!$I$11) * I6226 * Dashboard!$I$10 * 'Lookups and Calculations'!$F$12</f>
        <v>0</v>
      </c>
      <c r="L6226" s="12">
        <f>(H6226 - I6226) * Dashboard!$I$13 * (Dashboard!$D$12 / 365) * 'Lookups and Calculations'!$F$12</f>
        <v>0</v>
      </c>
      <c r="M6226" s="3">
        <f>(G6226*2) * Dashboard!$I$13 * (Dashboard!$D$12 / 365) * 'Lookups and Calculations'!$F$12</f>
        <v>1602.0878730267946</v>
      </c>
      <c r="N6226" s="12">
        <f>H6226 * Dashboard!$I$14 * Dashboard!$I$15 * (Dashboard!$D$12 / 365) * 'Lookups and Calculations'!$F$12</f>
        <v>0</v>
      </c>
    </row>
    <row r="6227" spans="1:14" x14ac:dyDescent="0.35">
      <c r="A6227" s="2">
        <v>6226</v>
      </c>
      <c r="B6227" s="11">
        <v>-8.7903697873377887E-2</v>
      </c>
      <c r="C6227" s="11">
        <v>0.15330941316038485</v>
      </c>
      <c r="D6227" s="3">
        <f>B6227*Dashboard!$D$11*Dashboard!$D$10*SQRT(Dashboard!$D$12/365)</f>
        <v>-21824.885396979294</v>
      </c>
      <c r="E6227" s="3">
        <f>IF(Dashboard!$I$3,C6227*Dashboard!$E$11*Dashboard!$E$10*SQRT(Dashboard!$D$12/365),0)</f>
        <v>76127.863865824722</v>
      </c>
      <c r="F6227" s="3">
        <f>D6227+IF(Dashboard!$I$3,E6227,0)</f>
        <v>54302.978468845424</v>
      </c>
      <c r="G6227" s="3">
        <f>IF(Dashboard!$I$4, ('Lookups and Calculations'!$F$9) / (1 - 'Lookups and Calculations'!$F$10), 'Lookups and Calculations'!$F$9)</f>
        <v>1951878.888340465</v>
      </c>
      <c r="H6227" s="12">
        <f t="shared" si="194"/>
        <v>0</v>
      </c>
      <c r="I6227" s="12">
        <f t="shared" si="195"/>
        <v>0</v>
      </c>
      <c r="J6227" s="13">
        <f>(1 - Dashboard!$I$9) * H6227 * Dashboard!$I$8 * 'Lookups and Calculations'!$F$12</f>
        <v>0</v>
      </c>
      <c r="K6227" s="12">
        <f>(1 - Dashboard!$I$11) * I6227 * Dashboard!$I$10 * 'Lookups and Calculations'!$F$12</f>
        <v>0</v>
      </c>
      <c r="L6227" s="12">
        <f>(H6227 - I6227) * Dashboard!$I$13 * (Dashboard!$D$12 / 365) * 'Lookups and Calculations'!$F$12</f>
        <v>0</v>
      </c>
      <c r="M6227" s="3">
        <f>(G6227*2) * Dashboard!$I$13 * (Dashboard!$D$12 / 365) * 'Lookups and Calculations'!$F$12</f>
        <v>1602.0878730267946</v>
      </c>
      <c r="N6227" s="12">
        <f>H6227 * Dashboard!$I$14 * Dashboard!$I$15 * (Dashboard!$D$12 / 365) * 'Lookups and Calculations'!$F$12</f>
        <v>0</v>
      </c>
    </row>
    <row r="6228" spans="1:14" x14ac:dyDescent="0.35">
      <c r="A6228" s="2">
        <v>6227</v>
      </c>
      <c r="B6228" s="11">
        <v>0.53786158338344225</v>
      </c>
      <c r="C6228" s="11">
        <v>1.3799723832766639</v>
      </c>
      <c r="D6228" s="3">
        <f>B6228*Dashboard!$D$11*Dashboard!$D$10*SQRT(Dashboard!$D$12/365)</f>
        <v>133541.22409833909</v>
      </c>
      <c r="E6228" s="3">
        <f>IF(Dashboard!$I$3,C6228*Dashboard!$E$11*Dashboard!$E$10*SQRT(Dashboard!$D$12/365),0)</f>
        <v>685243.9623050465</v>
      </c>
      <c r="F6228" s="3">
        <f>D6228+IF(Dashboard!$I$3,E6228,0)</f>
        <v>818785.1864033856</v>
      </c>
      <c r="G6228" s="3">
        <f>IF(Dashboard!$I$4, ('Lookups and Calculations'!$F$9) / (1 - 'Lookups and Calculations'!$F$10), 'Lookups and Calculations'!$F$9)</f>
        <v>1951878.888340465</v>
      </c>
      <c r="H6228" s="12">
        <f t="shared" si="194"/>
        <v>0</v>
      </c>
      <c r="I6228" s="12">
        <f t="shared" si="195"/>
        <v>0</v>
      </c>
      <c r="J6228" s="13">
        <f>(1 - Dashboard!$I$9) * H6228 * Dashboard!$I$8 * 'Lookups and Calculations'!$F$12</f>
        <v>0</v>
      </c>
      <c r="K6228" s="12">
        <f>(1 - Dashboard!$I$11) * I6228 * Dashboard!$I$10 * 'Lookups and Calculations'!$F$12</f>
        <v>0</v>
      </c>
      <c r="L6228" s="12">
        <f>(H6228 - I6228) * Dashboard!$I$13 * (Dashboard!$D$12 / 365) * 'Lookups and Calculations'!$F$12</f>
        <v>0</v>
      </c>
      <c r="M6228" s="3">
        <f>(G6228*2) * Dashboard!$I$13 * (Dashboard!$D$12 / 365) * 'Lookups and Calculations'!$F$12</f>
        <v>1602.0878730267946</v>
      </c>
      <c r="N6228" s="12">
        <f>H6228 * Dashboard!$I$14 * Dashboard!$I$15 * (Dashboard!$D$12 / 365) * 'Lookups and Calculations'!$F$12</f>
        <v>0</v>
      </c>
    </row>
    <row r="6229" spans="1:14" x14ac:dyDescent="0.35">
      <c r="A6229" s="2">
        <v>6228</v>
      </c>
      <c r="B6229" s="11">
        <v>0.10245576402154692</v>
      </c>
      <c r="C6229" s="11">
        <v>-0.44861896480643065</v>
      </c>
      <c r="D6229" s="3">
        <f>B6229*Dashboard!$D$11*Dashboard!$D$10*SQRT(Dashboard!$D$12/365)</f>
        <v>25437.898087646056</v>
      </c>
      <c r="E6229" s="3">
        <f>IF(Dashboard!$I$3,C6229*Dashboard!$E$11*Dashboard!$E$10*SQRT(Dashboard!$D$12/365),0)</f>
        <v>-222767.8182075003</v>
      </c>
      <c r="F6229" s="3">
        <f>D6229+IF(Dashboard!$I$3,E6229,0)</f>
        <v>-197329.92011985424</v>
      </c>
      <c r="G6229" s="3">
        <f>IF(Dashboard!$I$4, ('Lookups and Calculations'!$F$9) / (1 - 'Lookups and Calculations'!$F$10), 'Lookups and Calculations'!$F$9)</f>
        <v>1951878.888340465</v>
      </c>
      <c r="H6229" s="12">
        <f t="shared" si="194"/>
        <v>0</v>
      </c>
      <c r="I6229" s="12">
        <f t="shared" si="195"/>
        <v>0</v>
      </c>
      <c r="J6229" s="13">
        <f>(1 - Dashboard!$I$9) * H6229 * Dashboard!$I$8 * 'Lookups and Calculations'!$F$12</f>
        <v>0</v>
      </c>
      <c r="K6229" s="12">
        <f>(1 - Dashboard!$I$11) * I6229 * Dashboard!$I$10 * 'Lookups and Calculations'!$F$12</f>
        <v>0</v>
      </c>
      <c r="L6229" s="12">
        <f>(H6229 - I6229) * Dashboard!$I$13 * (Dashboard!$D$12 / 365) * 'Lookups and Calculations'!$F$12</f>
        <v>0</v>
      </c>
      <c r="M6229" s="3">
        <f>(G6229*2) * Dashboard!$I$13 * (Dashboard!$D$12 / 365) * 'Lookups and Calculations'!$F$12</f>
        <v>1602.0878730267946</v>
      </c>
      <c r="N6229" s="12">
        <f>H6229 * Dashboard!$I$14 * Dashboard!$I$15 * (Dashboard!$D$12 / 365) * 'Lookups and Calculations'!$F$12</f>
        <v>0</v>
      </c>
    </row>
    <row r="6230" spans="1:14" x14ac:dyDescent="0.35">
      <c r="A6230" s="2">
        <v>6229</v>
      </c>
      <c r="B6230" s="11">
        <v>0.45834539394543683</v>
      </c>
      <c r="C6230" s="11">
        <v>-0.14862743935721665</v>
      </c>
      <c r="D6230" s="3">
        <f>B6230*Dashboard!$D$11*Dashboard!$D$10*SQRT(Dashboard!$D$12/365)</f>
        <v>113798.80411290469</v>
      </c>
      <c r="E6230" s="3">
        <f>IF(Dashboard!$I$3,C6230*Dashboard!$E$11*Dashboard!$E$10*SQRT(Dashboard!$D$12/365),0)</f>
        <v>-73802.966411954301</v>
      </c>
      <c r="F6230" s="3">
        <f>D6230+IF(Dashboard!$I$3,E6230,0)</f>
        <v>39995.837700950389</v>
      </c>
      <c r="G6230" s="3">
        <f>IF(Dashboard!$I$4, ('Lookups and Calculations'!$F$9) / (1 - 'Lookups and Calculations'!$F$10), 'Lookups and Calculations'!$F$9)</f>
        <v>1951878.888340465</v>
      </c>
      <c r="H6230" s="12">
        <f t="shared" si="194"/>
        <v>0</v>
      </c>
      <c r="I6230" s="12">
        <f t="shared" si="195"/>
        <v>0</v>
      </c>
      <c r="J6230" s="13">
        <f>(1 - Dashboard!$I$9) * H6230 * Dashboard!$I$8 * 'Lookups and Calculations'!$F$12</f>
        <v>0</v>
      </c>
      <c r="K6230" s="12">
        <f>(1 - Dashboard!$I$11) * I6230 * Dashboard!$I$10 * 'Lookups and Calculations'!$F$12</f>
        <v>0</v>
      </c>
      <c r="L6230" s="12">
        <f>(H6230 - I6230) * Dashboard!$I$13 * (Dashboard!$D$12 / 365) * 'Lookups and Calculations'!$F$12</f>
        <v>0</v>
      </c>
      <c r="M6230" s="3">
        <f>(G6230*2) * Dashboard!$I$13 * (Dashboard!$D$12 / 365) * 'Lookups and Calculations'!$F$12</f>
        <v>1602.0878730267946</v>
      </c>
      <c r="N6230" s="12">
        <f>H6230 * Dashboard!$I$14 * Dashboard!$I$15 * (Dashboard!$D$12 / 365) * 'Lookups and Calculations'!$F$12</f>
        <v>0</v>
      </c>
    </row>
    <row r="6231" spans="1:14" x14ac:dyDescent="0.35">
      <c r="A6231" s="2">
        <v>6230</v>
      </c>
      <c r="B6231" s="11">
        <v>1.2514613775973029</v>
      </c>
      <c r="C6231" s="11">
        <v>0.61727898747434307</v>
      </c>
      <c r="D6231" s="3">
        <f>B6231*Dashboard!$D$11*Dashboard!$D$10*SQRT(Dashboard!$D$12/365)</f>
        <v>310715.04163738783</v>
      </c>
      <c r="E6231" s="3">
        <f>IF(Dashboard!$I$3,C6231*Dashboard!$E$11*Dashboard!$E$10*SQRT(Dashboard!$D$12/365),0)</f>
        <v>306518.23496656423</v>
      </c>
      <c r="F6231" s="3">
        <f>D6231+IF(Dashboard!$I$3,E6231,0)</f>
        <v>617233.27660395205</v>
      </c>
      <c r="G6231" s="3">
        <f>IF(Dashboard!$I$4, ('Lookups and Calculations'!$F$9) / (1 - 'Lookups and Calculations'!$F$10), 'Lookups and Calculations'!$F$9)</f>
        <v>1951878.888340465</v>
      </c>
      <c r="H6231" s="12">
        <f t="shared" si="194"/>
        <v>0</v>
      </c>
      <c r="I6231" s="12">
        <f t="shared" si="195"/>
        <v>0</v>
      </c>
      <c r="J6231" s="13">
        <f>(1 - Dashboard!$I$9) * H6231 * Dashboard!$I$8 * 'Lookups and Calculations'!$F$12</f>
        <v>0</v>
      </c>
      <c r="K6231" s="12">
        <f>(1 - Dashboard!$I$11) * I6231 * Dashboard!$I$10 * 'Lookups and Calculations'!$F$12</f>
        <v>0</v>
      </c>
      <c r="L6231" s="12">
        <f>(H6231 - I6231) * Dashboard!$I$13 * (Dashboard!$D$12 / 365) * 'Lookups and Calculations'!$F$12</f>
        <v>0</v>
      </c>
      <c r="M6231" s="3">
        <f>(G6231*2) * Dashboard!$I$13 * (Dashboard!$D$12 / 365) * 'Lookups and Calculations'!$F$12</f>
        <v>1602.0878730267946</v>
      </c>
      <c r="N6231" s="12">
        <f>H6231 * Dashboard!$I$14 * Dashboard!$I$15 * (Dashboard!$D$12 / 365) * 'Lookups and Calculations'!$F$12</f>
        <v>0</v>
      </c>
    </row>
    <row r="6232" spans="1:14" x14ac:dyDescent="0.35">
      <c r="A6232" s="2">
        <v>6231</v>
      </c>
      <c r="B6232" s="11">
        <v>-0.48288021735070685</v>
      </c>
      <c r="C6232" s="11">
        <v>-0.76654437129605835</v>
      </c>
      <c r="D6232" s="3">
        <f>B6232*Dashboard!$D$11*Dashboard!$D$10*SQRT(Dashboard!$D$12/365)</f>
        <v>-119890.35341071089</v>
      </c>
      <c r="E6232" s="3">
        <f>IF(Dashboard!$I$3,C6232*Dashboard!$E$11*Dashboard!$E$10*SQRT(Dashboard!$D$12/365),0)</f>
        <v>-380637.98133577075</v>
      </c>
      <c r="F6232" s="3">
        <f>D6232+IF(Dashboard!$I$3,E6232,0)</f>
        <v>-500528.33474648162</v>
      </c>
      <c r="G6232" s="3">
        <f>IF(Dashboard!$I$4, ('Lookups and Calculations'!$F$9) / (1 - 'Lookups and Calculations'!$F$10), 'Lookups and Calculations'!$F$9)</f>
        <v>1951878.888340465</v>
      </c>
      <c r="H6232" s="12">
        <f t="shared" si="194"/>
        <v>0</v>
      </c>
      <c r="I6232" s="12">
        <f t="shared" si="195"/>
        <v>0</v>
      </c>
      <c r="J6232" s="13">
        <f>(1 - Dashboard!$I$9) * H6232 * Dashboard!$I$8 * 'Lookups and Calculations'!$F$12</f>
        <v>0</v>
      </c>
      <c r="K6232" s="12">
        <f>(1 - Dashboard!$I$11) * I6232 * Dashboard!$I$10 * 'Lookups and Calculations'!$F$12</f>
        <v>0</v>
      </c>
      <c r="L6232" s="12">
        <f>(H6232 - I6232) * Dashboard!$I$13 * (Dashboard!$D$12 / 365) * 'Lookups and Calculations'!$F$12</f>
        <v>0</v>
      </c>
      <c r="M6232" s="3">
        <f>(G6232*2) * Dashboard!$I$13 * (Dashboard!$D$12 / 365) * 'Lookups and Calculations'!$F$12</f>
        <v>1602.0878730267946</v>
      </c>
      <c r="N6232" s="12">
        <f>H6232 * Dashboard!$I$14 * Dashboard!$I$15 * (Dashboard!$D$12 / 365) * 'Lookups and Calculations'!$F$12</f>
        <v>0</v>
      </c>
    </row>
    <row r="6233" spans="1:14" x14ac:dyDescent="0.35">
      <c r="A6233" s="2">
        <v>6232</v>
      </c>
      <c r="B6233" s="11">
        <v>0.5787450885736326</v>
      </c>
      <c r="C6233" s="11">
        <v>-2.301282714932491</v>
      </c>
      <c r="D6233" s="3">
        <f>B6233*Dashboard!$D$11*Dashboard!$D$10*SQRT(Dashboard!$D$12/365)</f>
        <v>143691.85299097118</v>
      </c>
      <c r="E6233" s="3">
        <f>IF(Dashboard!$I$3,C6233*Dashboard!$E$11*Dashboard!$E$10*SQRT(Dashboard!$D$12/365),0)</f>
        <v>-1142733.0757301846</v>
      </c>
      <c r="F6233" s="3">
        <f>D6233+IF(Dashboard!$I$3,E6233,0)</f>
        <v>-999041.22273921338</v>
      </c>
      <c r="G6233" s="3">
        <f>IF(Dashboard!$I$4, ('Lookups and Calculations'!$F$9) / (1 - 'Lookups and Calculations'!$F$10), 'Lookups and Calculations'!$F$9)</f>
        <v>1951878.888340465</v>
      </c>
      <c r="H6233" s="12">
        <f t="shared" si="194"/>
        <v>0</v>
      </c>
      <c r="I6233" s="12">
        <f t="shared" si="195"/>
        <v>0</v>
      </c>
      <c r="J6233" s="13">
        <f>(1 - Dashboard!$I$9) * H6233 * Dashboard!$I$8 * 'Lookups and Calculations'!$F$12</f>
        <v>0</v>
      </c>
      <c r="K6233" s="12">
        <f>(1 - Dashboard!$I$11) * I6233 * Dashboard!$I$10 * 'Lookups and Calculations'!$F$12</f>
        <v>0</v>
      </c>
      <c r="L6233" s="12">
        <f>(H6233 - I6233) * Dashboard!$I$13 * (Dashboard!$D$12 / 365) * 'Lookups and Calculations'!$F$12</f>
        <v>0</v>
      </c>
      <c r="M6233" s="3">
        <f>(G6233*2) * Dashboard!$I$13 * (Dashboard!$D$12 / 365) * 'Lookups and Calculations'!$F$12</f>
        <v>1602.0878730267946</v>
      </c>
      <c r="N6233" s="12">
        <f>H6233 * Dashboard!$I$14 * Dashboard!$I$15 * (Dashboard!$D$12 / 365) * 'Lookups and Calculations'!$F$12</f>
        <v>0</v>
      </c>
    </row>
    <row r="6234" spans="1:14" x14ac:dyDescent="0.35">
      <c r="A6234" s="2">
        <v>6233</v>
      </c>
      <c r="B6234" s="11">
        <v>-6.7005367986672254E-2</v>
      </c>
      <c r="C6234" s="11">
        <v>-2.4800826074226912</v>
      </c>
      <c r="D6234" s="3">
        <f>B6234*Dashboard!$D$11*Dashboard!$D$10*SQRT(Dashboard!$D$12/365)</f>
        <v>-16636.211134121564</v>
      </c>
      <c r="E6234" s="3">
        <f>IF(Dashboard!$I$3,C6234*Dashboard!$E$11*Dashboard!$E$10*SQRT(Dashboard!$D$12/365),0)</f>
        <v>-1231518.5820740003</v>
      </c>
      <c r="F6234" s="3">
        <f>D6234+IF(Dashboard!$I$3,E6234,0)</f>
        <v>-1248154.7932081218</v>
      </c>
      <c r="G6234" s="3">
        <f>IF(Dashboard!$I$4, ('Lookups and Calculations'!$F$9) / (1 - 'Lookups and Calculations'!$F$10), 'Lookups and Calculations'!$F$9)</f>
        <v>1951878.888340465</v>
      </c>
      <c r="H6234" s="12">
        <f t="shared" si="194"/>
        <v>0</v>
      </c>
      <c r="I6234" s="12">
        <f t="shared" si="195"/>
        <v>0</v>
      </c>
      <c r="J6234" s="13">
        <f>(1 - Dashboard!$I$9) * H6234 * Dashboard!$I$8 * 'Lookups and Calculations'!$F$12</f>
        <v>0</v>
      </c>
      <c r="K6234" s="12">
        <f>(1 - Dashboard!$I$11) * I6234 * Dashboard!$I$10 * 'Lookups and Calculations'!$F$12</f>
        <v>0</v>
      </c>
      <c r="L6234" s="12">
        <f>(H6234 - I6234) * Dashboard!$I$13 * (Dashboard!$D$12 / 365) * 'Lookups and Calculations'!$F$12</f>
        <v>0</v>
      </c>
      <c r="M6234" s="3">
        <f>(G6234*2) * Dashboard!$I$13 * (Dashboard!$D$12 / 365) * 'Lookups and Calculations'!$F$12</f>
        <v>1602.0878730267946</v>
      </c>
      <c r="N6234" s="12">
        <f>H6234 * Dashboard!$I$14 * Dashboard!$I$15 * (Dashboard!$D$12 / 365) * 'Lookups and Calculations'!$F$12</f>
        <v>0</v>
      </c>
    </row>
    <row r="6235" spans="1:14" x14ac:dyDescent="0.35">
      <c r="A6235" s="2">
        <v>6234</v>
      </c>
      <c r="B6235" s="11">
        <v>0.95807020594806003</v>
      </c>
      <c r="C6235" s="11">
        <v>5.6338779735567411E-2</v>
      </c>
      <c r="D6235" s="3">
        <f>B6235*Dashboard!$D$11*Dashboard!$D$10*SQRT(Dashboard!$D$12/365)</f>
        <v>237871.36324112938</v>
      </c>
      <c r="E6235" s="3">
        <f>IF(Dashboard!$I$3,C6235*Dashboard!$E$11*Dashboard!$E$10*SQRT(Dashboard!$D$12/365),0)</f>
        <v>27975.783519496406</v>
      </c>
      <c r="F6235" s="3">
        <f>D6235+IF(Dashboard!$I$3,E6235,0)</f>
        <v>265847.14676062576</v>
      </c>
      <c r="G6235" s="3">
        <f>IF(Dashboard!$I$4, ('Lookups and Calculations'!$F$9) / (1 - 'Lookups and Calculations'!$F$10), 'Lookups and Calculations'!$F$9)</f>
        <v>1951878.888340465</v>
      </c>
      <c r="H6235" s="12">
        <f t="shared" si="194"/>
        <v>0</v>
      </c>
      <c r="I6235" s="12">
        <f t="shared" si="195"/>
        <v>0</v>
      </c>
      <c r="J6235" s="13">
        <f>(1 - Dashboard!$I$9) * H6235 * Dashboard!$I$8 * 'Lookups and Calculations'!$F$12</f>
        <v>0</v>
      </c>
      <c r="K6235" s="12">
        <f>(1 - Dashboard!$I$11) * I6235 * Dashboard!$I$10 * 'Lookups and Calculations'!$F$12</f>
        <v>0</v>
      </c>
      <c r="L6235" s="12">
        <f>(H6235 - I6235) * Dashboard!$I$13 * (Dashboard!$D$12 / 365) * 'Lookups and Calculations'!$F$12</f>
        <v>0</v>
      </c>
      <c r="M6235" s="3">
        <f>(G6235*2) * Dashboard!$I$13 * (Dashboard!$D$12 / 365) * 'Lookups and Calculations'!$F$12</f>
        <v>1602.0878730267946</v>
      </c>
      <c r="N6235" s="12">
        <f>H6235 * Dashboard!$I$14 * Dashboard!$I$15 * (Dashboard!$D$12 / 365) * 'Lookups and Calculations'!$F$12</f>
        <v>0</v>
      </c>
    </row>
    <row r="6236" spans="1:14" x14ac:dyDescent="0.35">
      <c r="A6236" s="2">
        <v>6235</v>
      </c>
      <c r="B6236" s="11">
        <v>0.36201403517166991</v>
      </c>
      <c r="C6236" s="11">
        <v>0.36471691211939894</v>
      </c>
      <c r="D6236" s="3">
        <f>B6236*Dashboard!$D$11*Dashboard!$D$10*SQRT(Dashboard!$D$12/365)</f>
        <v>89881.484179433624</v>
      </c>
      <c r="E6236" s="3">
        <f>IF(Dashboard!$I$3,C6236*Dashboard!$E$11*Dashboard!$E$10*SQRT(Dashboard!$D$12/365),0)</f>
        <v>181105.11848573215</v>
      </c>
      <c r="F6236" s="3">
        <f>D6236+IF(Dashboard!$I$3,E6236,0)</f>
        <v>270986.60266516579</v>
      </c>
      <c r="G6236" s="3">
        <f>IF(Dashboard!$I$4, ('Lookups and Calculations'!$F$9) / (1 - 'Lookups and Calculations'!$F$10), 'Lookups and Calculations'!$F$9)</f>
        <v>1951878.888340465</v>
      </c>
      <c r="H6236" s="12">
        <f t="shared" si="194"/>
        <v>0</v>
      </c>
      <c r="I6236" s="12">
        <f t="shared" si="195"/>
        <v>0</v>
      </c>
      <c r="J6236" s="13">
        <f>(1 - Dashboard!$I$9) * H6236 * Dashboard!$I$8 * 'Lookups and Calculations'!$F$12</f>
        <v>0</v>
      </c>
      <c r="K6236" s="12">
        <f>(1 - Dashboard!$I$11) * I6236 * Dashboard!$I$10 * 'Lookups and Calculations'!$F$12</f>
        <v>0</v>
      </c>
      <c r="L6236" s="12">
        <f>(H6236 - I6236) * Dashboard!$I$13 * (Dashboard!$D$12 / 365) * 'Lookups and Calculations'!$F$12</f>
        <v>0</v>
      </c>
      <c r="M6236" s="3">
        <f>(G6236*2) * Dashboard!$I$13 * (Dashboard!$D$12 / 365) * 'Lookups and Calculations'!$F$12</f>
        <v>1602.0878730267946</v>
      </c>
      <c r="N6236" s="12">
        <f>H6236 * Dashboard!$I$14 * Dashboard!$I$15 * (Dashboard!$D$12 / 365) * 'Lookups and Calculations'!$F$12</f>
        <v>0</v>
      </c>
    </row>
    <row r="6237" spans="1:14" x14ac:dyDescent="0.35">
      <c r="A6237" s="2">
        <v>6236</v>
      </c>
      <c r="B6237" s="11">
        <v>0.68711693422873243</v>
      </c>
      <c r="C6237" s="11">
        <v>3.1262165820040953E-2</v>
      </c>
      <c r="D6237" s="3">
        <f>B6237*Dashboard!$D$11*Dashboard!$D$10*SQRT(Dashboard!$D$12/365)</f>
        <v>170598.60627783148</v>
      </c>
      <c r="E6237" s="3">
        <f>IF(Dashboard!$I$3,C6237*Dashboard!$E$11*Dashboard!$E$10*SQRT(Dashboard!$D$12/365),0)</f>
        <v>15523.651513877741</v>
      </c>
      <c r="F6237" s="3">
        <f>D6237+IF(Dashboard!$I$3,E6237,0)</f>
        <v>186122.25779170921</v>
      </c>
      <c r="G6237" s="3">
        <f>IF(Dashboard!$I$4, ('Lookups and Calculations'!$F$9) / (1 - 'Lookups and Calculations'!$F$10), 'Lookups and Calculations'!$F$9)</f>
        <v>1951878.888340465</v>
      </c>
      <c r="H6237" s="12">
        <f t="shared" si="194"/>
        <v>0</v>
      </c>
      <c r="I6237" s="12">
        <f t="shared" si="195"/>
        <v>0</v>
      </c>
      <c r="J6237" s="13">
        <f>(1 - Dashboard!$I$9) * H6237 * Dashboard!$I$8 * 'Lookups and Calculations'!$F$12</f>
        <v>0</v>
      </c>
      <c r="K6237" s="12">
        <f>(1 - Dashboard!$I$11) * I6237 * Dashboard!$I$10 * 'Lookups and Calculations'!$F$12</f>
        <v>0</v>
      </c>
      <c r="L6237" s="12">
        <f>(H6237 - I6237) * Dashboard!$I$13 * (Dashboard!$D$12 / 365) * 'Lookups and Calculations'!$F$12</f>
        <v>0</v>
      </c>
      <c r="M6237" s="3">
        <f>(G6237*2) * Dashboard!$I$13 * (Dashboard!$D$12 / 365) * 'Lookups and Calculations'!$F$12</f>
        <v>1602.0878730267946</v>
      </c>
      <c r="N6237" s="12">
        <f>H6237 * Dashboard!$I$14 * Dashboard!$I$15 * (Dashboard!$D$12 / 365) * 'Lookups and Calculations'!$F$12</f>
        <v>0</v>
      </c>
    </row>
    <row r="6238" spans="1:14" x14ac:dyDescent="0.35">
      <c r="A6238" s="2">
        <v>6237</v>
      </c>
      <c r="B6238" s="11">
        <v>0.3697414417571816</v>
      </c>
      <c r="C6238" s="11">
        <v>1.8117537655448417</v>
      </c>
      <c r="D6238" s="3">
        <f>B6238*Dashboard!$D$11*Dashboard!$D$10*SQRT(Dashboard!$D$12/365)</f>
        <v>91800.058337571885</v>
      </c>
      <c r="E6238" s="3">
        <f>IF(Dashboard!$I$3,C6238*Dashboard!$E$11*Dashboard!$E$10*SQRT(Dashboard!$D$12/365),0)</f>
        <v>899650.85103745491</v>
      </c>
      <c r="F6238" s="3">
        <f>D6238+IF(Dashboard!$I$3,E6238,0)</f>
        <v>991450.90937502682</v>
      </c>
      <c r="G6238" s="3">
        <f>IF(Dashboard!$I$4, ('Lookups and Calculations'!$F$9) / (1 - 'Lookups and Calculations'!$F$10), 'Lookups and Calculations'!$F$9)</f>
        <v>1951878.888340465</v>
      </c>
      <c r="H6238" s="12">
        <f t="shared" si="194"/>
        <v>0</v>
      </c>
      <c r="I6238" s="12">
        <f t="shared" si="195"/>
        <v>0</v>
      </c>
      <c r="J6238" s="13">
        <f>(1 - Dashboard!$I$9) * H6238 * Dashboard!$I$8 * 'Lookups and Calculations'!$F$12</f>
        <v>0</v>
      </c>
      <c r="K6238" s="12">
        <f>(1 - Dashboard!$I$11) * I6238 * Dashboard!$I$10 * 'Lookups and Calculations'!$F$12</f>
        <v>0</v>
      </c>
      <c r="L6238" s="12">
        <f>(H6238 - I6238) * Dashboard!$I$13 * (Dashboard!$D$12 / 365) * 'Lookups and Calculations'!$F$12</f>
        <v>0</v>
      </c>
      <c r="M6238" s="3">
        <f>(G6238*2) * Dashboard!$I$13 * (Dashboard!$D$12 / 365) * 'Lookups and Calculations'!$F$12</f>
        <v>1602.0878730267946</v>
      </c>
      <c r="N6238" s="12">
        <f>H6238 * Dashboard!$I$14 * Dashboard!$I$15 * (Dashboard!$D$12 / 365) * 'Lookups and Calculations'!$F$12</f>
        <v>0</v>
      </c>
    </row>
    <row r="6239" spans="1:14" x14ac:dyDescent="0.35">
      <c r="A6239" s="2">
        <v>6238</v>
      </c>
      <c r="B6239" s="11">
        <v>-1.7262494535534312</v>
      </c>
      <c r="C6239" s="11">
        <v>-1.1278490402567301</v>
      </c>
      <c r="D6239" s="3">
        <f>B6239*Dashboard!$D$11*Dashboard!$D$10*SQRT(Dashboard!$D$12/365)</f>
        <v>-428596.26388723182</v>
      </c>
      <c r="E6239" s="3">
        <f>IF(Dashboard!$I$3,C6239*Dashboard!$E$11*Dashboard!$E$10*SQRT(Dashboard!$D$12/365),0)</f>
        <v>-560048.70430259942</v>
      </c>
      <c r="F6239" s="3">
        <f>D6239+IF(Dashboard!$I$3,E6239,0)</f>
        <v>-988644.96818983124</v>
      </c>
      <c r="G6239" s="3">
        <f>IF(Dashboard!$I$4, ('Lookups and Calculations'!$F$9) / (1 - 'Lookups and Calculations'!$F$10), 'Lookups and Calculations'!$F$9)</f>
        <v>1951878.888340465</v>
      </c>
      <c r="H6239" s="12">
        <f t="shared" si="194"/>
        <v>0</v>
      </c>
      <c r="I6239" s="12">
        <f t="shared" si="195"/>
        <v>0</v>
      </c>
      <c r="J6239" s="13">
        <f>(1 - Dashboard!$I$9) * H6239 * Dashboard!$I$8 * 'Lookups and Calculations'!$F$12</f>
        <v>0</v>
      </c>
      <c r="K6239" s="12">
        <f>(1 - Dashboard!$I$11) * I6239 * Dashboard!$I$10 * 'Lookups and Calculations'!$F$12</f>
        <v>0</v>
      </c>
      <c r="L6239" s="12">
        <f>(H6239 - I6239) * Dashboard!$I$13 * (Dashboard!$D$12 / 365) * 'Lookups and Calculations'!$F$12</f>
        <v>0</v>
      </c>
      <c r="M6239" s="3">
        <f>(G6239*2) * Dashboard!$I$13 * (Dashboard!$D$12 / 365) * 'Lookups and Calculations'!$F$12</f>
        <v>1602.0878730267946</v>
      </c>
      <c r="N6239" s="12">
        <f>H6239 * Dashboard!$I$14 * Dashboard!$I$15 * (Dashboard!$D$12 / 365) * 'Lookups and Calculations'!$F$12</f>
        <v>0</v>
      </c>
    </row>
    <row r="6240" spans="1:14" x14ac:dyDescent="0.35">
      <c r="A6240" s="2">
        <v>6239</v>
      </c>
      <c r="B6240" s="11">
        <v>0.24682418387961538</v>
      </c>
      <c r="C6240" s="11">
        <v>1.5581121417871018</v>
      </c>
      <c r="D6240" s="3">
        <f>B6240*Dashboard!$D$11*Dashboard!$D$10*SQRT(Dashboard!$D$12/365)</f>
        <v>61281.944408472998</v>
      </c>
      <c r="E6240" s="3">
        <f>IF(Dashboard!$I$3,C6240*Dashboard!$E$11*Dashboard!$E$10*SQRT(Dashboard!$D$12/365),0)</f>
        <v>773701.67018751183</v>
      </c>
      <c r="F6240" s="3">
        <f>D6240+IF(Dashboard!$I$3,E6240,0)</f>
        <v>834983.61459598481</v>
      </c>
      <c r="G6240" s="3">
        <f>IF(Dashboard!$I$4, ('Lookups and Calculations'!$F$9) / (1 - 'Lookups and Calculations'!$F$10), 'Lookups and Calculations'!$F$9)</f>
        <v>1951878.888340465</v>
      </c>
      <c r="H6240" s="12">
        <f t="shared" si="194"/>
        <v>0</v>
      </c>
      <c r="I6240" s="12">
        <f t="shared" si="195"/>
        <v>0</v>
      </c>
      <c r="J6240" s="13">
        <f>(1 - Dashboard!$I$9) * H6240 * Dashboard!$I$8 * 'Lookups and Calculations'!$F$12</f>
        <v>0</v>
      </c>
      <c r="K6240" s="12">
        <f>(1 - Dashboard!$I$11) * I6240 * Dashboard!$I$10 * 'Lookups and Calculations'!$F$12</f>
        <v>0</v>
      </c>
      <c r="L6240" s="12">
        <f>(H6240 - I6240) * Dashboard!$I$13 * (Dashboard!$D$12 / 365) * 'Lookups and Calculations'!$F$12</f>
        <v>0</v>
      </c>
      <c r="M6240" s="3">
        <f>(G6240*2) * Dashboard!$I$13 * (Dashboard!$D$12 / 365) * 'Lookups and Calculations'!$F$12</f>
        <v>1602.0878730267946</v>
      </c>
      <c r="N6240" s="12">
        <f>H6240 * Dashboard!$I$14 * Dashboard!$I$15 * (Dashboard!$D$12 / 365) * 'Lookups and Calculations'!$F$12</f>
        <v>0</v>
      </c>
    </row>
    <row r="6241" spans="1:14" x14ac:dyDescent="0.35">
      <c r="A6241" s="2">
        <v>6240</v>
      </c>
      <c r="B6241" s="11">
        <v>1.0817116404744527</v>
      </c>
      <c r="C6241" s="11">
        <v>0.5017047195773483</v>
      </c>
      <c r="D6241" s="3">
        <f>B6241*Dashboard!$D$11*Dashboard!$D$10*SQRT(Dashboard!$D$12/365)</f>
        <v>268569.27702791535</v>
      </c>
      <c r="E6241" s="3">
        <f>IF(Dashboard!$I$3,C6241*Dashboard!$E$11*Dashboard!$E$10*SQRT(Dashboard!$D$12/365),0)</f>
        <v>249128.26815708791</v>
      </c>
      <c r="F6241" s="3">
        <f>D6241+IF(Dashboard!$I$3,E6241,0)</f>
        <v>517697.54518500326</v>
      </c>
      <c r="G6241" s="3">
        <f>IF(Dashboard!$I$4, ('Lookups and Calculations'!$F$9) / (1 - 'Lookups and Calculations'!$F$10), 'Lookups and Calculations'!$F$9)</f>
        <v>1951878.888340465</v>
      </c>
      <c r="H6241" s="12">
        <f t="shared" si="194"/>
        <v>0</v>
      </c>
      <c r="I6241" s="12">
        <f t="shared" si="195"/>
        <v>0</v>
      </c>
      <c r="J6241" s="13">
        <f>(1 - Dashboard!$I$9) * H6241 * Dashboard!$I$8 * 'Lookups and Calculations'!$F$12</f>
        <v>0</v>
      </c>
      <c r="K6241" s="12">
        <f>(1 - Dashboard!$I$11) * I6241 * Dashboard!$I$10 * 'Lookups and Calculations'!$F$12</f>
        <v>0</v>
      </c>
      <c r="L6241" s="12">
        <f>(H6241 - I6241) * Dashboard!$I$13 * (Dashboard!$D$12 / 365) * 'Lookups and Calculations'!$F$12</f>
        <v>0</v>
      </c>
      <c r="M6241" s="3">
        <f>(G6241*2) * Dashboard!$I$13 * (Dashboard!$D$12 / 365) * 'Lookups and Calculations'!$F$12</f>
        <v>1602.0878730267946</v>
      </c>
      <c r="N6241" s="12">
        <f>H6241 * Dashboard!$I$14 * Dashboard!$I$15 * (Dashboard!$D$12 / 365) * 'Lookups and Calculations'!$F$12</f>
        <v>0</v>
      </c>
    </row>
    <row r="6242" spans="1:14" x14ac:dyDescent="0.35">
      <c r="A6242" s="2">
        <v>6241</v>
      </c>
      <c r="B6242" s="11">
        <v>-1.2274373497819433</v>
      </c>
      <c r="C6242" s="11">
        <v>-1.5986052504778663</v>
      </c>
      <c r="D6242" s="3">
        <f>B6242*Dashboard!$D$11*Dashboard!$D$10*SQRT(Dashboard!$D$12/365)</f>
        <v>-304750.31357100623</v>
      </c>
      <c r="E6242" s="3">
        <f>IF(Dashboard!$I$3,C6242*Dashboard!$E$11*Dashboard!$E$10*SQRT(Dashboard!$D$12/365),0)</f>
        <v>-793809.07130768732</v>
      </c>
      <c r="F6242" s="3">
        <f>D6242+IF(Dashboard!$I$3,E6242,0)</f>
        <v>-1098559.3848786936</v>
      </c>
      <c r="G6242" s="3">
        <f>IF(Dashboard!$I$4, ('Lookups and Calculations'!$F$9) / (1 - 'Lookups and Calculations'!$F$10), 'Lookups and Calculations'!$F$9)</f>
        <v>1951878.888340465</v>
      </c>
      <c r="H6242" s="12">
        <f t="shared" si="194"/>
        <v>0</v>
      </c>
      <c r="I6242" s="12">
        <f t="shared" si="195"/>
        <v>0</v>
      </c>
      <c r="J6242" s="13">
        <f>(1 - Dashboard!$I$9) * H6242 * Dashboard!$I$8 * 'Lookups and Calculations'!$F$12</f>
        <v>0</v>
      </c>
      <c r="K6242" s="12">
        <f>(1 - Dashboard!$I$11) * I6242 * Dashboard!$I$10 * 'Lookups and Calculations'!$F$12</f>
        <v>0</v>
      </c>
      <c r="L6242" s="12">
        <f>(H6242 - I6242) * Dashboard!$I$13 * (Dashboard!$D$12 / 365) * 'Lookups and Calculations'!$F$12</f>
        <v>0</v>
      </c>
      <c r="M6242" s="3">
        <f>(G6242*2) * Dashboard!$I$13 * (Dashboard!$D$12 / 365) * 'Lookups and Calculations'!$F$12</f>
        <v>1602.0878730267946</v>
      </c>
      <c r="N6242" s="12">
        <f>H6242 * Dashboard!$I$14 * Dashboard!$I$15 * (Dashboard!$D$12 / 365) * 'Lookups and Calculations'!$F$12</f>
        <v>0</v>
      </c>
    </row>
    <row r="6243" spans="1:14" x14ac:dyDescent="0.35">
      <c r="A6243" s="2">
        <v>6242</v>
      </c>
      <c r="B6243" s="11">
        <v>0.88456057938246357</v>
      </c>
      <c r="C6243" s="11">
        <v>-0.83420113419005293</v>
      </c>
      <c r="D6243" s="3">
        <f>B6243*Dashboard!$D$11*Dashboard!$D$10*SQRT(Dashboard!$D$12/365)</f>
        <v>219620.26329673475</v>
      </c>
      <c r="E6243" s="3">
        <f>IF(Dashboard!$I$3,C6243*Dashboard!$E$11*Dashboard!$E$10*SQRT(Dashboard!$D$12/365),0)</f>
        <v>-414233.86256067717</v>
      </c>
      <c r="F6243" s="3">
        <f>D6243+IF(Dashboard!$I$3,E6243,0)</f>
        <v>-194613.59926394242</v>
      </c>
      <c r="G6243" s="3">
        <f>IF(Dashboard!$I$4, ('Lookups and Calculations'!$F$9) / (1 - 'Lookups and Calculations'!$F$10), 'Lookups and Calculations'!$F$9)</f>
        <v>1951878.888340465</v>
      </c>
      <c r="H6243" s="12">
        <f t="shared" si="194"/>
        <v>0</v>
      </c>
      <c r="I6243" s="12">
        <f t="shared" si="195"/>
        <v>0</v>
      </c>
      <c r="J6243" s="13">
        <f>(1 - Dashboard!$I$9) * H6243 * Dashboard!$I$8 * 'Lookups and Calculations'!$F$12</f>
        <v>0</v>
      </c>
      <c r="K6243" s="12">
        <f>(1 - Dashboard!$I$11) * I6243 * Dashboard!$I$10 * 'Lookups and Calculations'!$F$12</f>
        <v>0</v>
      </c>
      <c r="L6243" s="12">
        <f>(H6243 - I6243) * Dashboard!$I$13 * (Dashboard!$D$12 / 365) * 'Lookups and Calculations'!$F$12</f>
        <v>0</v>
      </c>
      <c r="M6243" s="3">
        <f>(G6243*2) * Dashboard!$I$13 * (Dashboard!$D$12 / 365) * 'Lookups and Calculations'!$F$12</f>
        <v>1602.0878730267946</v>
      </c>
      <c r="N6243" s="12">
        <f>H6243 * Dashboard!$I$14 * Dashboard!$I$15 * (Dashboard!$D$12 / 365) * 'Lookups and Calculations'!$F$12</f>
        <v>0</v>
      </c>
    </row>
    <row r="6244" spans="1:14" x14ac:dyDescent="0.35">
      <c r="A6244" s="2">
        <v>6243</v>
      </c>
      <c r="B6244" s="11">
        <v>0.63185420198195408</v>
      </c>
      <c r="C6244" s="11">
        <v>1.7080057330741814</v>
      </c>
      <c r="D6244" s="3">
        <f>B6244*Dashboard!$D$11*Dashboard!$D$10*SQRT(Dashboard!$D$12/365)</f>
        <v>156877.87748952454</v>
      </c>
      <c r="E6244" s="3">
        <f>IF(Dashboard!$I$3,C6244*Dashboard!$E$11*Dashboard!$E$10*SQRT(Dashboard!$D$12/365),0)</f>
        <v>848133.36147527827</v>
      </c>
      <c r="F6244" s="3">
        <f>D6244+IF(Dashboard!$I$3,E6244,0)</f>
        <v>1005011.2389648028</v>
      </c>
      <c r="G6244" s="3">
        <f>IF(Dashboard!$I$4, ('Lookups and Calculations'!$F$9) / (1 - 'Lookups and Calculations'!$F$10), 'Lookups and Calculations'!$F$9)</f>
        <v>1951878.888340465</v>
      </c>
      <c r="H6244" s="12">
        <f t="shared" si="194"/>
        <v>0</v>
      </c>
      <c r="I6244" s="12">
        <f t="shared" si="195"/>
        <v>0</v>
      </c>
      <c r="J6244" s="13">
        <f>(1 - Dashboard!$I$9) * H6244 * Dashboard!$I$8 * 'Lookups and Calculations'!$F$12</f>
        <v>0</v>
      </c>
      <c r="K6244" s="12">
        <f>(1 - Dashboard!$I$11) * I6244 * Dashboard!$I$10 * 'Lookups and Calculations'!$F$12</f>
        <v>0</v>
      </c>
      <c r="L6244" s="12">
        <f>(H6244 - I6244) * Dashboard!$I$13 * (Dashboard!$D$12 / 365) * 'Lookups and Calculations'!$F$12</f>
        <v>0</v>
      </c>
      <c r="M6244" s="3">
        <f>(G6244*2) * Dashboard!$I$13 * (Dashboard!$D$12 / 365) * 'Lookups and Calculations'!$F$12</f>
        <v>1602.0878730267946</v>
      </c>
      <c r="N6244" s="12">
        <f>H6244 * Dashboard!$I$14 * Dashboard!$I$15 * (Dashboard!$D$12 / 365) * 'Lookups and Calculations'!$F$12</f>
        <v>0</v>
      </c>
    </row>
    <row r="6245" spans="1:14" x14ac:dyDescent="0.35">
      <c r="A6245" s="2">
        <v>6244</v>
      </c>
      <c r="B6245" s="11">
        <v>-2.130483475443762</v>
      </c>
      <c r="C6245" s="11">
        <v>-1.2135807147842257</v>
      </c>
      <c r="D6245" s="3">
        <f>B6245*Dashboard!$D$11*Dashboard!$D$10*SQRT(Dashboard!$D$12/365)</f>
        <v>-528960.20095418871</v>
      </c>
      <c r="E6245" s="3">
        <f>IF(Dashboard!$I$3,C6245*Dashboard!$E$11*Dashboard!$E$10*SQRT(Dashboard!$D$12/365),0)</f>
        <v>-602619.92750981764</v>
      </c>
      <c r="F6245" s="3">
        <f>D6245+IF(Dashboard!$I$3,E6245,0)</f>
        <v>-1131580.1284640064</v>
      </c>
      <c r="G6245" s="3">
        <f>IF(Dashboard!$I$4, ('Lookups and Calculations'!$F$9) / (1 - 'Lookups and Calculations'!$F$10), 'Lookups and Calculations'!$F$9)</f>
        <v>1951878.888340465</v>
      </c>
      <c r="H6245" s="12">
        <f t="shared" si="194"/>
        <v>0</v>
      </c>
      <c r="I6245" s="12">
        <f t="shared" si="195"/>
        <v>0</v>
      </c>
      <c r="J6245" s="13">
        <f>(1 - Dashboard!$I$9) * H6245 * Dashboard!$I$8 * 'Lookups and Calculations'!$F$12</f>
        <v>0</v>
      </c>
      <c r="K6245" s="12">
        <f>(1 - Dashboard!$I$11) * I6245 * Dashboard!$I$10 * 'Lookups and Calculations'!$F$12</f>
        <v>0</v>
      </c>
      <c r="L6245" s="12">
        <f>(H6245 - I6245) * Dashboard!$I$13 * (Dashboard!$D$12 / 365) * 'Lookups and Calculations'!$F$12</f>
        <v>0</v>
      </c>
      <c r="M6245" s="3">
        <f>(G6245*2) * Dashboard!$I$13 * (Dashboard!$D$12 / 365) * 'Lookups and Calculations'!$F$12</f>
        <v>1602.0878730267946</v>
      </c>
      <c r="N6245" s="12">
        <f>H6245 * Dashboard!$I$14 * Dashboard!$I$15 * (Dashboard!$D$12 / 365) * 'Lookups and Calculations'!$F$12</f>
        <v>0</v>
      </c>
    </row>
    <row r="6246" spans="1:14" x14ac:dyDescent="0.35">
      <c r="A6246" s="2">
        <v>6245</v>
      </c>
      <c r="B6246" s="11">
        <v>0.47098416979184671</v>
      </c>
      <c r="C6246" s="11">
        <v>-0.40330747938507167</v>
      </c>
      <c r="D6246" s="3">
        <f>B6246*Dashboard!$D$11*Dashboard!$D$10*SQRT(Dashboard!$D$12/365)</f>
        <v>116936.78170746895</v>
      </c>
      <c r="E6246" s="3">
        <f>IF(Dashboard!$I$3,C6246*Dashboard!$E$11*Dashboard!$E$10*SQRT(Dashboard!$D$12/365),0)</f>
        <v>-200267.78691387805</v>
      </c>
      <c r="F6246" s="3">
        <f>D6246+IF(Dashboard!$I$3,E6246,0)</f>
        <v>-83331.0052064091</v>
      </c>
      <c r="G6246" s="3">
        <f>IF(Dashboard!$I$4, ('Lookups and Calculations'!$F$9) / (1 - 'Lookups and Calculations'!$F$10), 'Lookups and Calculations'!$F$9)</f>
        <v>1951878.888340465</v>
      </c>
      <c r="H6246" s="12">
        <f t="shared" si="194"/>
        <v>0</v>
      </c>
      <c r="I6246" s="12">
        <f t="shared" si="195"/>
        <v>0</v>
      </c>
      <c r="J6246" s="13">
        <f>(1 - Dashboard!$I$9) * H6246 * Dashboard!$I$8 * 'Lookups and Calculations'!$F$12</f>
        <v>0</v>
      </c>
      <c r="K6246" s="12">
        <f>(1 - Dashboard!$I$11) * I6246 * Dashboard!$I$10 * 'Lookups and Calculations'!$F$12</f>
        <v>0</v>
      </c>
      <c r="L6246" s="12">
        <f>(H6246 - I6246) * Dashboard!$I$13 * (Dashboard!$D$12 / 365) * 'Lookups and Calculations'!$F$12</f>
        <v>0</v>
      </c>
      <c r="M6246" s="3">
        <f>(G6246*2) * Dashboard!$I$13 * (Dashboard!$D$12 / 365) * 'Lookups and Calculations'!$F$12</f>
        <v>1602.0878730267946</v>
      </c>
      <c r="N6246" s="12">
        <f>H6246 * Dashboard!$I$14 * Dashboard!$I$15 * (Dashboard!$D$12 / 365) * 'Lookups and Calculations'!$F$12</f>
        <v>0</v>
      </c>
    </row>
    <row r="6247" spans="1:14" x14ac:dyDescent="0.35">
      <c r="A6247" s="2">
        <v>6246</v>
      </c>
      <c r="B6247" s="11">
        <v>-0.15284971268804889</v>
      </c>
      <c r="C6247" s="11">
        <v>-0.4078530581939287</v>
      </c>
      <c r="D6247" s="3">
        <f>B6247*Dashboard!$D$11*Dashboard!$D$10*SQRT(Dashboard!$D$12/365)</f>
        <v>-37949.796687542803</v>
      </c>
      <c r="E6247" s="3">
        <f>IF(Dashboard!$I$3,C6247*Dashboard!$E$11*Dashboard!$E$10*SQRT(Dashboard!$D$12/365),0)</f>
        <v>-202524.95558746779</v>
      </c>
      <c r="F6247" s="3">
        <f>D6247+IF(Dashboard!$I$3,E6247,0)</f>
        <v>-240474.7522750106</v>
      </c>
      <c r="G6247" s="3">
        <f>IF(Dashboard!$I$4, ('Lookups and Calculations'!$F$9) / (1 - 'Lookups and Calculations'!$F$10), 'Lookups and Calculations'!$F$9)</f>
        <v>1951878.888340465</v>
      </c>
      <c r="H6247" s="12">
        <f t="shared" si="194"/>
        <v>0</v>
      </c>
      <c r="I6247" s="12">
        <f t="shared" si="195"/>
        <v>0</v>
      </c>
      <c r="J6247" s="13">
        <f>(1 - Dashboard!$I$9) * H6247 * Dashboard!$I$8 * 'Lookups and Calculations'!$F$12</f>
        <v>0</v>
      </c>
      <c r="K6247" s="12">
        <f>(1 - Dashboard!$I$11) * I6247 * Dashboard!$I$10 * 'Lookups and Calculations'!$F$12</f>
        <v>0</v>
      </c>
      <c r="L6247" s="12">
        <f>(H6247 - I6247) * Dashboard!$I$13 * (Dashboard!$D$12 / 365) * 'Lookups and Calculations'!$F$12</f>
        <v>0</v>
      </c>
      <c r="M6247" s="3">
        <f>(G6247*2) * Dashboard!$I$13 * (Dashboard!$D$12 / 365) * 'Lookups and Calculations'!$F$12</f>
        <v>1602.0878730267946</v>
      </c>
      <c r="N6247" s="12">
        <f>H6247 * Dashboard!$I$14 * Dashboard!$I$15 * (Dashboard!$D$12 / 365) * 'Lookups and Calculations'!$F$12</f>
        <v>0</v>
      </c>
    </row>
    <row r="6248" spans="1:14" x14ac:dyDescent="0.35">
      <c r="A6248" s="2">
        <v>6247</v>
      </c>
      <c r="B6248" s="11">
        <v>0.6792810430812195</v>
      </c>
      <c r="C6248" s="11">
        <v>-1.2364119018380371</v>
      </c>
      <c r="D6248" s="3">
        <f>B6248*Dashboard!$D$11*Dashboard!$D$10*SQRT(Dashboard!$D$12/365)</f>
        <v>168653.09738099281</v>
      </c>
      <c r="E6248" s="3">
        <f>IF(Dashboard!$I$3,C6248*Dashboard!$E$11*Dashboard!$E$10*SQRT(Dashboard!$D$12/365),0)</f>
        <v>-613957.06241952744</v>
      </c>
      <c r="F6248" s="3">
        <f>D6248+IF(Dashboard!$I$3,E6248,0)</f>
        <v>-445303.9650385346</v>
      </c>
      <c r="G6248" s="3">
        <f>IF(Dashboard!$I$4, ('Lookups and Calculations'!$F$9) / (1 - 'Lookups and Calculations'!$F$10), 'Lookups and Calculations'!$F$9)</f>
        <v>1951878.888340465</v>
      </c>
      <c r="H6248" s="12">
        <f t="shared" si="194"/>
        <v>0</v>
      </c>
      <c r="I6248" s="12">
        <f t="shared" si="195"/>
        <v>0</v>
      </c>
      <c r="J6248" s="13">
        <f>(1 - Dashboard!$I$9) * H6248 * Dashboard!$I$8 * 'Lookups and Calculations'!$F$12</f>
        <v>0</v>
      </c>
      <c r="K6248" s="12">
        <f>(1 - Dashboard!$I$11) * I6248 * Dashboard!$I$10 * 'Lookups and Calculations'!$F$12</f>
        <v>0</v>
      </c>
      <c r="L6248" s="12">
        <f>(H6248 - I6248) * Dashboard!$I$13 * (Dashboard!$D$12 / 365) * 'Lookups and Calculations'!$F$12</f>
        <v>0</v>
      </c>
      <c r="M6248" s="3">
        <f>(G6248*2) * Dashboard!$I$13 * (Dashboard!$D$12 / 365) * 'Lookups and Calculations'!$F$12</f>
        <v>1602.0878730267946</v>
      </c>
      <c r="N6248" s="12">
        <f>H6248 * Dashboard!$I$14 * Dashboard!$I$15 * (Dashboard!$D$12 / 365) * 'Lookups and Calculations'!$F$12</f>
        <v>0</v>
      </c>
    </row>
    <row r="6249" spans="1:14" x14ac:dyDescent="0.35">
      <c r="A6249" s="2">
        <v>6248</v>
      </c>
      <c r="B6249" s="11">
        <v>-8.1824891226242258E-2</v>
      </c>
      <c r="C6249" s="11">
        <v>9.982338422548083E-2</v>
      </c>
      <c r="D6249" s="3">
        <f>B6249*Dashboard!$D$11*Dashboard!$D$10*SQRT(Dashboard!$D$12/365)</f>
        <v>-20315.628543925897</v>
      </c>
      <c r="E6249" s="3">
        <f>IF(Dashboard!$I$3,C6249*Dashboard!$E$11*Dashboard!$E$10*SQRT(Dashboard!$D$12/365),0)</f>
        <v>49568.652363134803</v>
      </c>
      <c r="F6249" s="3">
        <f>D6249+IF(Dashboard!$I$3,E6249,0)</f>
        <v>29253.023819208905</v>
      </c>
      <c r="G6249" s="3">
        <f>IF(Dashboard!$I$4, ('Lookups and Calculations'!$F$9) / (1 - 'Lookups and Calculations'!$F$10), 'Lookups and Calculations'!$F$9)</f>
        <v>1951878.888340465</v>
      </c>
      <c r="H6249" s="12">
        <f t="shared" si="194"/>
        <v>0</v>
      </c>
      <c r="I6249" s="12">
        <f t="shared" si="195"/>
        <v>0</v>
      </c>
      <c r="J6249" s="13">
        <f>(1 - Dashboard!$I$9) * H6249 * Dashboard!$I$8 * 'Lookups and Calculations'!$F$12</f>
        <v>0</v>
      </c>
      <c r="K6249" s="12">
        <f>(1 - Dashboard!$I$11) * I6249 * Dashboard!$I$10 * 'Lookups and Calculations'!$F$12</f>
        <v>0</v>
      </c>
      <c r="L6249" s="12">
        <f>(H6249 - I6249) * Dashboard!$I$13 * (Dashboard!$D$12 / 365) * 'Lookups and Calculations'!$F$12</f>
        <v>0</v>
      </c>
      <c r="M6249" s="3">
        <f>(G6249*2) * Dashboard!$I$13 * (Dashboard!$D$12 / 365) * 'Lookups and Calculations'!$F$12</f>
        <v>1602.0878730267946</v>
      </c>
      <c r="N6249" s="12">
        <f>H6249 * Dashboard!$I$14 * Dashboard!$I$15 * (Dashboard!$D$12 / 365) * 'Lookups and Calculations'!$F$12</f>
        <v>0</v>
      </c>
    </row>
    <row r="6250" spans="1:14" x14ac:dyDescent="0.35">
      <c r="A6250" s="2">
        <v>6249</v>
      </c>
      <c r="B6250" s="11">
        <v>0.15073378225484924</v>
      </c>
      <c r="C6250" s="11">
        <v>0.59844342775579717</v>
      </c>
      <c r="D6250" s="3">
        <f>B6250*Dashboard!$D$11*Dashboard!$D$10*SQRT(Dashboard!$D$12/365)</f>
        <v>37424.4497416261</v>
      </c>
      <c r="E6250" s="3">
        <f>IF(Dashboard!$I$3,C6250*Dashboard!$E$11*Dashboard!$E$10*SQRT(Dashboard!$D$12/365),0)</f>
        <v>297165.18288365012</v>
      </c>
      <c r="F6250" s="3">
        <f>D6250+IF(Dashboard!$I$3,E6250,0)</f>
        <v>334589.63262527622</v>
      </c>
      <c r="G6250" s="3">
        <f>IF(Dashboard!$I$4, ('Lookups and Calculations'!$F$9) / (1 - 'Lookups and Calculations'!$F$10), 'Lookups and Calculations'!$F$9)</f>
        <v>1951878.888340465</v>
      </c>
      <c r="H6250" s="12">
        <f t="shared" si="194"/>
        <v>0</v>
      </c>
      <c r="I6250" s="12">
        <f t="shared" si="195"/>
        <v>0</v>
      </c>
      <c r="J6250" s="13">
        <f>(1 - Dashboard!$I$9) * H6250 * Dashboard!$I$8 * 'Lookups and Calculations'!$F$12</f>
        <v>0</v>
      </c>
      <c r="K6250" s="12">
        <f>(1 - Dashboard!$I$11) * I6250 * Dashboard!$I$10 * 'Lookups and Calculations'!$F$12</f>
        <v>0</v>
      </c>
      <c r="L6250" s="12">
        <f>(H6250 - I6250) * Dashboard!$I$13 * (Dashboard!$D$12 / 365) * 'Lookups and Calculations'!$F$12</f>
        <v>0</v>
      </c>
      <c r="M6250" s="3">
        <f>(G6250*2) * Dashboard!$I$13 * (Dashboard!$D$12 / 365) * 'Lookups and Calculations'!$F$12</f>
        <v>1602.0878730267946</v>
      </c>
      <c r="N6250" s="12">
        <f>H6250 * Dashboard!$I$14 * Dashboard!$I$15 * (Dashboard!$D$12 / 365) * 'Lookups and Calculations'!$F$12</f>
        <v>0</v>
      </c>
    </row>
    <row r="6251" spans="1:14" x14ac:dyDescent="0.35">
      <c r="A6251" s="2">
        <v>6250</v>
      </c>
      <c r="B6251" s="11">
        <v>0.64167652294693145</v>
      </c>
      <c r="C6251" s="11">
        <v>0.26290598516168873</v>
      </c>
      <c r="D6251" s="3">
        <f>B6251*Dashboard!$D$11*Dashboard!$D$10*SQRT(Dashboard!$D$12/365)</f>
        <v>159316.58069063188</v>
      </c>
      <c r="E6251" s="3">
        <f>IF(Dashboard!$I$3,C6251*Dashboard!$E$11*Dashboard!$E$10*SQRT(Dashboard!$D$12/365),0)</f>
        <v>130549.52488117221</v>
      </c>
      <c r="F6251" s="3">
        <f>D6251+IF(Dashboard!$I$3,E6251,0)</f>
        <v>289866.1055718041</v>
      </c>
      <c r="G6251" s="3">
        <f>IF(Dashboard!$I$4, ('Lookups and Calculations'!$F$9) / (1 - 'Lookups and Calculations'!$F$10), 'Lookups and Calculations'!$F$9)</f>
        <v>1951878.888340465</v>
      </c>
      <c r="H6251" s="12">
        <f t="shared" si="194"/>
        <v>0</v>
      </c>
      <c r="I6251" s="12">
        <f t="shared" si="195"/>
        <v>0</v>
      </c>
      <c r="J6251" s="13">
        <f>(1 - Dashboard!$I$9) * H6251 * Dashboard!$I$8 * 'Lookups and Calculations'!$F$12</f>
        <v>0</v>
      </c>
      <c r="K6251" s="12">
        <f>(1 - Dashboard!$I$11) * I6251 * Dashboard!$I$10 * 'Lookups and Calculations'!$F$12</f>
        <v>0</v>
      </c>
      <c r="L6251" s="12">
        <f>(H6251 - I6251) * Dashboard!$I$13 * (Dashboard!$D$12 / 365) * 'Lookups and Calculations'!$F$12</f>
        <v>0</v>
      </c>
      <c r="M6251" s="3">
        <f>(G6251*2) * Dashboard!$I$13 * (Dashboard!$D$12 / 365) * 'Lookups and Calculations'!$F$12</f>
        <v>1602.0878730267946</v>
      </c>
      <c r="N6251" s="12">
        <f>H6251 * Dashboard!$I$14 * Dashboard!$I$15 * (Dashboard!$D$12 / 365) * 'Lookups and Calculations'!$F$12</f>
        <v>0</v>
      </c>
    </row>
    <row r="6252" spans="1:14" x14ac:dyDescent="0.35">
      <c r="A6252" s="2">
        <v>6251</v>
      </c>
      <c r="B6252" s="11">
        <v>2.0090489628562569</v>
      </c>
      <c r="C6252" s="11">
        <v>1.2420441163856815</v>
      </c>
      <c r="D6252" s="3">
        <f>B6252*Dashboard!$D$11*Dashboard!$D$10*SQRT(Dashboard!$D$12/365)</f>
        <v>498810.22564509552</v>
      </c>
      <c r="E6252" s="3">
        <f>IF(Dashboard!$I$3,C6252*Dashboard!$E$11*Dashboard!$E$10*SQRT(Dashboard!$D$12/365),0)</f>
        <v>616753.81477482896</v>
      </c>
      <c r="F6252" s="3">
        <f>D6252+IF(Dashboard!$I$3,E6252,0)</f>
        <v>1115564.0404199245</v>
      </c>
      <c r="G6252" s="3">
        <f>IF(Dashboard!$I$4, ('Lookups and Calculations'!$F$9) / (1 - 'Lookups and Calculations'!$F$10), 'Lookups and Calculations'!$F$9)</f>
        <v>1951878.888340465</v>
      </c>
      <c r="H6252" s="12">
        <f t="shared" si="194"/>
        <v>0</v>
      </c>
      <c r="I6252" s="12">
        <f t="shared" si="195"/>
        <v>0</v>
      </c>
      <c r="J6252" s="13">
        <f>(1 - Dashboard!$I$9) * H6252 * Dashboard!$I$8 * 'Lookups and Calculations'!$F$12</f>
        <v>0</v>
      </c>
      <c r="K6252" s="12">
        <f>(1 - Dashboard!$I$11) * I6252 * Dashboard!$I$10 * 'Lookups and Calculations'!$F$12</f>
        <v>0</v>
      </c>
      <c r="L6252" s="12">
        <f>(H6252 - I6252) * Dashboard!$I$13 * (Dashboard!$D$12 / 365) * 'Lookups and Calculations'!$F$12</f>
        <v>0</v>
      </c>
      <c r="M6252" s="3">
        <f>(G6252*2) * Dashboard!$I$13 * (Dashboard!$D$12 / 365) * 'Lookups and Calculations'!$F$12</f>
        <v>1602.0878730267946</v>
      </c>
      <c r="N6252" s="12">
        <f>H6252 * Dashboard!$I$14 * Dashboard!$I$15 * (Dashboard!$D$12 / 365) * 'Lookups and Calculations'!$F$12</f>
        <v>0</v>
      </c>
    </row>
    <row r="6253" spans="1:14" x14ac:dyDescent="0.35">
      <c r="A6253" s="2">
        <v>6252</v>
      </c>
      <c r="B6253" s="11">
        <v>-0.761949971078976</v>
      </c>
      <c r="C6253" s="11">
        <v>-0.14283047959022241</v>
      </c>
      <c r="D6253" s="3">
        <f>B6253*Dashboard!$D$11*Dashboard!$D$10*SQRT(Dashboard!$D$12/365)</f>
        <v>-189178.28486560931</v>
      </c>
      <c r="E6253" s="3">
        <f>IF(Dashboard!$I$3,C6253*Dashboard!$E$11*Dashboard!$E$10*SQRT(Dashboard!$D$12/365),0)</f>
        <v>-70924.407588461036</v>
      </c>
      <c r="F6253" s="3">
        <f>D6253+IF(Dashboard!$I$3,E6253,0)</f>
        <v>-260102.69245407035</v>
      </c>
      <c r="G6253" s="3">
        <f>IF(Dashboard!$I$4, ('Lookups and Calculations'!$F$9) / (1 - 'Lookups and Calculations'!$F$10), 'Lookups and Calculations'!$F$9)</f>
        <v>1951878.888340465</v>
      </c>
      <c r="H6253" s="12">
        <f t="shared" si="194"/>
        <v>0</v>
      </c>
      <c r="I6253" s="12">
        <f t="shared" si="195"/>
        <v>0</v>
      </c>
      <c r="J6253" s="13">
        <f>(1 - Dashboard!$I$9) * H6253 * Dashboard!$I$8 * 'Lookups and Calculations'!$F$12</f>
        <v>0</v>
      </c>
      <c r="K6253" s="12">
        <f>(1 - Dashboard!$I$11) * I6253 * Dashboard!$I$10 * 'Lookups and Calculations'!$F$12</f>
        <v>0</v>
      </c>
      <c r="L6253" s="12">
        <f>(H6253 - I6253) * Dashboard!$I$13 * (Dashboard!$D$12 / 365) * 'Lookups and Calculations'!$F$12</f>
        <v>0</v>
      </c>
      <c r="M6253" s="3">
        <f>(G6253*2) * Dashboard!$I$13 * (Dashboard!$D$12 / 365) * 'Lookups and Calculations'!$F$12</f>
        <v>1602.0878730267946</v>
      </c>
      <c r="N6253" s="12">
        <f>H6253 * Dashboard!$I$14 * Dashboard!$I$15 * (Dashboard!$D$12 / 365) * 'Lookups and Calculations'!$F$12</f>
        <v>0</v>
      </c>
    </row>
    <row r="6254" spans="1:14" x14ac:dyDescent="0.35">
      <c r="A6254" s="2">
        <v>6253</v>
      </c>
      <c r="B6254" s="11">
        <v>0.98755122609727575</v>
      </c>
      <c r="C6254" s="11">
        <v>-0.19243816924903309</v>
      </c>
      <c r="D6254" s="3">
        <f>B6254*Dashboard!$D$11*Dashboard!$D$10*SQRT(Dashboard!$D$12/365)</f>
        <v>245190.96300437817</v>
      </c>
      <c r="E6254" s="3">
        <f>IF(Dashboard!$I$3,C6254*Dashboard!$E$11*Dashboard!$E$10*SQRT(Dashboard!$D$12/365),0)</f>
        <v>-95557.777237415343</v>
      </c>
      <c r="F6254" s="3">
        <f>D6254+IF(Dashboard!$I$3,E6254,0)</f>
        <v>149633.18576696282</v>
      </c>
      <c r="G6254" s="3">
        <f>IF(Dashboard!$I$4, ('Lookups and Calculations'!$F$9) / (1 - 'Lookups and Calculations'!$F$10), 'Lookups and Calculations'!$F$9)</f>
        <v>1951878.888340465</v>
      </c>
      <c r="H6254" s="12">
        <f t="shared" si="194"/>
        <v>0</v>
      </c>
      <c r="I6254" s="12">
        <f t="shared" si="195"/>
        <v>0</v>
      </c>
      <c r="J6254" s="13">
        <f>(1 - Dashboard!$I$9) * H6254 * Dashboard!$I$8 * 'Lookups and Calculations'!$F$12</f>
        <v>0</v>
      </c>
      <c r="K6254" s="12">
        <f>(1 - Dashboard!$I$11) * I6254 * Dashboard!$I$10 * 'Lookups and Calculations'!$F$12</f>
        <v>0</v>
      </c>
      <c r="L6254" s="12">
        <f>(H6254 - I6254) * Dashboard!$I$13 * (Dashboard!$D$12 / 365) * 'Lookups and Calculations'!$F$12</f>
        <v>0</v>
      </c>
      <c r="M6254" s="3">
        <f>(G6254*2) * Dashboard!$I$13 * (Dashboard!$D$12 / 365) * 'Lookups and Calculations'!$F$12</f>
        <v>1602.0878730267946</v>
      </c>
      <c r="N6254" s="12">
        <f>H6254 * Dashboard!$I$14 * Dashboard!$I$15 * (Dashboard!$D$12 / 365) * 'Lookups and Calculations'!$F$12</f>
        <v>0</v>
      </c>
    </row>
    <row r="6255" spans="1:14" x14ac:dyDescent="0.35">
      <c r="A6255" s="2">
        <v>6254</v>
      </c>
      <c r="B6255" s="11">
        <v>0.10791773311908463</v>
      </c>
      <c r="C6255" s="11">
        <v>2.685386991184417</v>
      </c>
      <c r="D6255" s="3">
        <f>B6255*Dashboard!$D$11*Dashboard!$D$10*SQRT(Dashboard!$D$12/365)</f>
        <v>26794.005424191964</v>
      </c>
      <c r="E6255" s="3">
        <f>IF(Dashboard!$I$3,C6255*Dashboard!$E$11*Dashboard!$E$10*SQRT(Dashboard!$D$12/365),0)</f>
        <v>1333465.2522482511</v>
      </c>
      <c r="F6255" s="3">
        <f>D6255+IF(Dashboard!$I$3,E6255,0)</f>
        <v>1360259.2576724431</v>
      </c>
      <c r="G6255" s="3">
        <f>IF(Dashboard!$I$4, ('Lookups and Calculations'!$F$9) / (1 - 'Lookups and Calculations'!$F$10), 'Lookups and Calculations'!$F$9)</f>
        <v>1951878.888340465</v>
      </c>
      <c r="H6255" s="12">
        <f t="shared" si="194"/>
        <v>0</v>
      </c>
      <c r="I6255" s="12">
        <f t="shared" si="195"/>
        <v>0</v>
      </c>
      <c r="J6255" s="13">
        <f>(1 - Dashboard!$I$9) * H6255 * Dashboard!$I$8 * 'Lookups and Calculations'!$F$12</f>
        <v>0</v>
      </c>
      <c r="K6255" s="12">
        <f>(1 - Dashboard!$I$11) * I6255 * Dashboard!$I$10 * 'Lookups and Calculations'!$F$12</f>
        <v>0</v>
      </c>
      <c r="L6255" s="12">
        <f>(H6255 - I6255) * Dashboard!$I$13 * (Dashboard!$D$12 / 365) * 'Lookups and Calculations'!$F$12</f>
        <v>0</v>
      </c>
      <c r="M6255" s="3">
        <f>(G6255*2) * Dashboard!$I$13 * (Dashboard!$D$12 / 365) * 'Lookups and Calculations'!$F$12</f>
        <v>1602.0878730267946</v>
      </c>
      <c r="N6255" s="12">
        <f>H6255 * Dashboard!$I$14 * Dashboard!$I$15 * (Dashboard!$D$12 / 365) * 'Lookups and Calculations'!$F$12</f>
        <v>0</v>
      </c>
    </row>
    <row r="6256" spans="1:14" x14ac:dyDescent="0.35">
      <c r="A6256" s="2">
        <v>6255</v>
      </c>
      <c r="B6256" s="11">
        <v>1.2265194853833272</v>
      </c>
      <c r="C6256" s="11">
        <v>-0.29211140793879131</v>
      </c>
      <c r="D6256" s="3">
        <f>B6256*Dashboard!$D$11*Dashboard!$D$10*SQRT(Dashboard!$D$12/365)</f>
        <v>304522.42457663629</v>
      </c>
      <c r="E6256" s="3">
        <f>IF(Dashboard!$I$3,C6256*Dashboard!$E$11*Dashboard!$E$10*SQRT(Dashboard!$D$12/365),0)</f>
        <v>-145051.87280284331</v>
      </c>
      <c r="F6256" s="3">
        <f>D6256+IF(Dashboard!$I$3,E6256,0)</f>
        <v>159470.55177379298</v>
      </c>
      <c r="G6256" s="3">
        <f>IF(Dashboard!$I$4, ('Lookups and Calculations'!$F$9) / (1 - 'Lookups and Calculations'!$F$10), 'Lookups and Calculations'!$F$9)</f>
        <v>1951878.888340465</v>
      </c>
      <c r="H6256" s="12">
        <f t="shared" si="194"/>
        <v>0</v>
      </c>
      <c r="I6256" s="12">
        <f t="shared" si="195"/>
        <v>0</v>
      </c>
      <c r="J6256" s="13">
        <f>(1 - Dashboard!$I$9) * H6256 * Dashboard!$I$8 * 'Lookups and Calculations'!$F$12</f>
        <v>0</v>
      </c>
      <c r="K6256" s="12">
        <f>(1 - Dashboard!$I$11) * I6256 * Dashboard!$I$10 * 'Lookups and Calculations'!$F$12</f>
        <v>0</v>
      </c>
      <c r="L6256" s="12">
        <f>(H6256 - I6256) * Dashboard!$I$13 * (Dashboard!$D$12 / 365) * 'Lookups and Calculations'!$F$12</f>
        <v>0</v>
      </c>
      <c r="M6256" s="3">
        <f>(G6256*2) * Dashboard!$I$13 * (Dashboard!$D$12 / 365) * 'Lookups and Calculations'!$F$12</f>
        <v>1602.0878730267946</v>
      </c>
      <c r="N6256" s="12">
        <f>H6256 * Dashboard!$I$14 * Dashboard!$I$15 * (Dashboard!$D$12 / 365) * 'Lookups and Calculations'!$F$12</f>
        <v>0</v>
      </c>
    </row>
    <row r="6257" spans="1:14" x14ac:dyDescent="0.35">
      <c r="A6257" s="2">
        <v>6256</v>
      </c>
      <c r="B6257" s="11">
        <v>0.1494497421550999</v>
      </c>
      <c r="C6257" s="11">
        <v>-1.2081916341700331E-2</v>
      </c>
      <c r="D6257" s="3">
        <f>B6257*Dashboard!$D$11*Dashboard!$D$10*SQRT(Dashboard!$D$12/365)</f>
        <v>37105.645997299864</v>
      </c>
      <c r="E6257" s="3">
        <f>IF(Dashboard!$I$3,C6257*Dashboard!$E$11*Dashboard!$E$10*SQRT(Dashboard!$D$12/365),0)</f>
        <v>-5999.4390659954242</v>
      </c>
      <c r="F6257" s="3">
        <f>D6257+IF(Dashboard!$I$3,E6257,0)</f>
        <v>31106.206931304441</v>
      </c>
      <c r="G6257" s="3">
        <f>IF(Dashboard!$I$4, ('Lookups and Calculations'!$F$9) / (1 - 'Lookups and Calculations'!$F$10), 'Lookups and Calculations'!$F$9)</f>
        <v>1951878.888340465</v>
      </c>
      <c r="H6257" s="12">
        <f t="shared" si="194"/>
        <v>0</v>
      </c>
      <c r="I6257" s="12">
        <f t="shared" si="195"/>
        <v>0</v>
      </c>
      <c r="J6257" s="13">
        <f>(1 - Dashboard!$I$9) * H6257 * Dashboard!$I$8 * 'Lookups and Calculations'!$F$12</f>
        <v>0</v>
      </c>
      <c r="K6257" s="12">
        <f>(1 - Dashboard!$I$11) * I6257 * Dashboard!$I$10 * 'Lookups and Calculations'!$F$12</f>
        <v>0</v>
      </c>
      <c r="L6257" s="12">
        <f>(H6257 - I6257) * Dashboard!$I$13 * (Dashboard!$D$12 / 365) * 'Lookups and Calculations'!$F$12</f>
        <v>0</v>
      </c>
      <c r="M6257" s="3">
        <f>(G6257*2) * Dashboard!$I$13 * (Dashboard!$D$12 / 365) * 'Lookups and Calculations'!$F$12</f>
        <v>1602.0878730267946</v>
      </c>
      <c r="N6257" s="12">
        <f>H6257 * Dashboard!$I$14 * Dashboard!$I$15 * (Dashboard!$D$12 / 365) * 'Lookups and Calculations'!$F$12</f>
        <v>0</v>
      </c>
    </row>
    <row r="6258" spans="1:14" x14ac:dyDescent="0.35">
      <c r="A6258" s="2">
        <v>6257</v>
      </c>
      <c r="B6258" s="11">
        <v>3.1963033305051645</v>
      </c>
      <c r="C6258" s="11">
        <v>-2.4955598645726832E-2</v>
      </c>
      <c r="D6258" s="3">
        <f>B6258*Dashboard!$D$11*Dashboard!$D$10*SQRT(Dashboard!$D$12/365)</f>
        <v>793583.83742563042</v>
      </c>
      <c r="E6258" s="3">
        <f>IF(Dashboard!$I$3,C6258*Dashboard!$E$11*Dashboard!$E$10*SQRT(Dashboard!$D$12/365),0)</f>
        <v>-12392.040235680484</v>
      </c>
      <c r="F6258" s="3">
        <f>D6258+IF(Dashboard!$I$3,E6258,0)</f>
        <v>781191.7971899499</v>
      </c>
      <c r="G6258" s="3">
        <f>IF(Dashboard!$I$4, ('Lookups and Calculations'!$F$9) / (1 - 'Lookups and Calculations'!$F$10), 'Lookups and Calculations'!$F$9)</f>
        <v>1951878.888340465</v>
      </c>
      <c r="H6258" s="12">
        <f t="shared" si="194"/>
        <v>0</v>
      </c>
      <c r="I6258" s="12">
        <f t="shared" si="195"/>
        <v>0</v>
      </c>
      <c r="J6258" s="13">
        <f>(1 - Dashboard!$I$9) * H6258 * Dashboard!$I$8 * 'Lookups and Calculations'!$F$12</f>
        <v>0</v>
      </c>
      <c r="K6258" s="12">
        <f>(1 - Dashboard!$I$11) * I6258 * Dashboard!$I$10 * 'Lookups and Calculations'!$F$12</f>
        <v>0</v>
      </c>
      <c r="L6258" s="12">
        <f>(H6258 - I6258) * Dashboard!$I$13 * (Dashboard!$D$12 / 365) * 'Lookups and Calculations'!$F$12</f>
        <v>0</v>
      </c>
      <c r="M6258" s="3">
        <f>(G6258*2) * Dashboard!$I$13 * (Dashboard!$D$12 / 365) * 'Lookups and Calculations'!$F$12</f>
        <v>1602.0878730267946</v>
      </c>
      <c r="N6258" s="12">
        <f>H6258 * Dashboard!$I$14 * Dashboard!$I$15 * (Dashboard!$D$12 / 365) * 'Lookups and Calculations'!$F$12</f>
        <v>0</v>
      </c>
    </row>
    <row r="6259" spans="1:14" x14ac:dyDescent="0.35">
      <c r="A6259" s="2">
        <v>6258</v>
      </c>
      <c r="B6259" s="11">
        <v>-0.85605661956336809</v>
      </c>
      <c r="C6259" s="11">
        <v>2.0788459527706586</v>
      </c>
      <c r="D6259" s="3">
        <f>B6259*Dashboard!$D$11*Dashboard!$D$10*SQRT(Dashboard!$D$12/365)</f>
        <v>-212543.24979830411</v>
      </c>
      <c r="E6259" s="3">
        <f>IF(Dashboard!$I$3,C6259*Dashboard!$E$11*Dashboard!$E$10*SQRT(Dashboard!$D$12/365),0)</f>
        <v>1032279.0912061183</v>
      </c>
      <c r="F6259" s="3">
        <f>D6259+IF(Dashboard!$I$3,E6259,0)</f>
        <v>819735.8414078143</v>
      </c>
      <c r="G6259" s="3">
        <f>IF(Dashboard!$I$4, ('Lookups and Calculations'!$F$9) / (1 - 'Lookups and Calculations'!$F$10), 'Lookups and Calculations'!$F$9)</f>
        <v>1951878.888340465</v>
      </c>
      <c r="H6259" s="12">
        <f t="shared" si="194"/>
        <v>0</v>
      </c>
      <c r="I6259" s="12">
        <f t="shared" si="195"/>
        <v>0</v>
      </c>
      <c r="J6259" s="13">
        <f>(1 - Dashboard!$I$9) * H6259 * Dashboard!$I$8 * 'Lookups and Calculations'!$F$12</f>
        <v>0</v>
      </c>
      <c r="K6259" s="12">
        <f>(1 - Dashboard!$I$11) * I6259 * Dashboard!$I$10 * 'Lookups and Calculations'!$F$12</f>
        <v>0</v>
      </c>
      <c r="L6259" s="12">
        <f>(H6259 - I6259) * Dashboard!$I$13 * (Dashboard!$D$12 / 365) * 'Lookups and Calculations'!$F$12</f>
        <v>0</v>
      </c>
      <c r="M6259" s="3">
        <f>(G6259*2) * Dashboard!$I$13 * (Dashboard!$D$12 / 365) * 'Lookups and Calculations'!$F$12</f>
        <v>1602.0878730267946</v>
      </c>
      <c r="N6259" s="12">
        <f>H6259 * Dashboard!$I$14 * Dashboard!$I$15 * (Dashboard!$D$12 / 365) * 'Lookups and Calculations'!$F$12</f>
        <v>0</v>
      </c>
    </row>
    <row r="6260" spans="1:14" x14ac:dyDescent="0.35">
      <c r="A6260" s="2">
        <v>6259</v>
      </c>
      <c r="B6260" s="11">
        <v>0.2638072982767633</v>
      </c>
      <c r="C6260" s="11">
        <v>0.63601713603566234</v>
      </c>
      <c r="D6260" s="3">
        <f>B6260*Dashboard!$D$11*Dashboard!$D$10*SQRT(Dashboard!$D$12/365)</f>
        <v>65498.542053039186</v>
      </c>
      <c r="E6260" s="3">
        <f>IF(Dashboard!$I$3,C6260*Dashboard!$E$11*Dashboard!$E$10*SQRT(Dashboard!$D$12/365),0)</f>
        <v>315822.91622107656</v>
      </c>
      <c r="F6260" s="3">
        <f>D6260+IF(Dashboard!$I$3,E6260,0)</f>
        <v>381321.45827411575</v>
      </c>
      <c r="G6260" s="3">
        <f>IF(Dashboard!$I$4, ('Lookups and Calculations'!$F$9) / (1 - 'Lookups and Calculations'!$F$10), 'Lookups and Calculations'!$F$9)</f>
        <v>1951878.888340465</v>
      </c>
      <c r="H6260" s="12">
        <f t="shared" si="194"/>
        <v>0</v>
      </c>
      <c r="I6260" s="12">
        <f t="shared" si="195"/>
        <v>0</v>
      </c>
      <c r="J6260" s="13">
        <f>(1 - Dashboard!$I$9) * H6260 * Dashboard!$I$8 * 'Lookups and Calculations'!$F$12</f>
        <v>0</v>
      </c>
      <c r="K6260" s="12">
        <f>(1 - Dashboard!$I$11) * I6260 * Dashboard!$I$10 * 'Lookups and Calculations'!$F$12</f>
        <v>0</v>
      </c>
      <c r="L6260" s="12">
        <f>(H6260 - I6260) * Dashboard!$I$13 * (Dashboard!$D$12 / 365) * 'Lookups and Calculations'!$F$12</f>
        <v>0</v>
      </c>
      <c r="M6260" s="3">
        <f>(G6260*2) * Dashboard!$I$13 * (Dashboard!$D$12 / 365) * 'Lookups and Calculations'!$F$12</f>
        <v>1602.0878730267946</v>
      </c>
      <c r="N6260" s="12">
        <f>H6260 * Dashboard!$I$14 * Dashboard!$I$15 * (Dashboard!$D$12 / 365) * 'Lookups and Calculations'!$F$12</f>
        <v>0</v>
      </c>
    </row>
    <row r="6261" spans="1:14" x14ac:dyDescent="0.35">
      <c r="A6261" s="2">
        <v>6260</v>
      </c>
      <c r="B6261" s="11">
        <v>4.5044162254145474E-2</v>
      </c>
      <c r="C6261" s="11">
        <v>-1.4672774120299497</v>
      </c>
      <c r="D6261" s="3">
        <f>B6261*Dashboard!$D$11*Dashboard!$D$10*SQRT(Dashboard!$D$12/365)</f>
        <v>11183.64417860739</v>
      </c>
      <c r="E6261" s="3">
        <f>IF(Dashboard!$I$3,C6261*Dashboard!$E$11*Dashboard!$E$10*SQRT(Dashboard!$D$12/365),0)</f>
        <v>-728596.4558455376</v>
      </c>
      <c r="F6261" s="3">
        <f>D6261+IF(Dashboard!$I$3,E6261,0)</f>
        <v>-717412.81166693021</v>
      </c>
      <c r="G6261" s="3">
        <f>IF(Dashboard!$I$4, ('Lookups and Calculations'!$F$9) / (1 - 'Lookups and Calculations'!$F$10), 'Lookups and Calculations'!$F$9)</f>
        <v>1951878.888340465</v>
      </c>
      <c r="H6261" s="12">
        <f t="shared" si="194"/>
        <v>0</v>
      </c>
      <c r="I6261" s="12">
        <f t="shared" si="195"/>
        <v>0</v>
      </c>
      <c r="J6261" s="13">
        <f>(1 - Dashboard!$I$9) * H6261 * Dashboard!$I$8 * 'Lookups and Calculations'!$F$12</f>
        <v>0</v>
      </c>
      <c r="K6261" s="12">
        <f>(1 - Dashboard!$I$11) * I6261 * Dashboard!$I$10 * 'Lookups and Calculations'!$F$12</f>
        <v>0</v>
      </c>
      <c r="L6261" s="12">
        <f>(H6261 - I6261) * Dashboard!$I$13 * (Dashboard!$D$12 / 365) * 'Lookups and Calculations'!$F$12</f>
        <v>0</v>
      </c>
      <c r="M6261" s="3">
        <f>(G6261*2) * Dashboard!$I$13 * (Dashboard!$D$12 / 365) * 'Lookups and Calculations'!$F$12</f>
        <v>1602.0878730267946</v>
      </c>
      <c r="N6261" s="12">
        <f>H6261 * Dashboard!$I$14 * Dashboard!$I$15 * (Dashboard!$D$12 / 365) * 'Lookups and Calculations'!$F$12</f>
        <v>0</v>
      </c>
    </row>
    <row r="6262" spans="1:14" x14ac:dyDescent="0.35">
      <c r="A6262" s="2">
        <v>6261</v>
      </c>
      <c r="B6262" s="11">
        <v>-0.21107849801333287</v>
      </c>
      <c r="C6262" s="11">
        <v>-0.51390399166389911</v>
      </c>
      <c r="D6262" s="3">
        <f>B6262*Dashboard!$D$11*Dashboard!$D$10*SQRT(Dashboard!$D$12/365)</f>
        <v>-52406.942373953243</v>
      </c>
      <c r="E6262" s="3">
        <f>IF(Dashboard!$I$3,C6262*Dashboard!$E$11*Dashboard!$E$10*SQRT(Dashboard!$D$12/365),0)</f>
        <v>-255185.98180638306</v>
      </c>
      <c r="F6262" s="3">
        <f>D6262+IF(Dashboard!$I$3,E6262,0)</f>
        <v>-307592.9241803363</v>
      </c>
      <c r="G6262" s="3">
        <f>IF(Dashboard!$I$4, ('Lookups and Calculations'!$F$9) / (1 - 'Lookups and Calculations'!$F$10), 'Lookups and Calculations'!$F$9)</f>
        <v>1951878.888340465</v>
      </c>
      <c r="H6262" s="12">
        <f t="shared" si="194"/>
        <v>0</v>
      </c>
      <c r="I6262" s="12">
        <f t="shared" si="195"/>
        <v>0</v>
      </c>
      <c r="J6262" s="13">
        <f>(1 - Dashboard!$I$9) * H6262 * Dashboard!$I$8 * 'Lookups and Calculations'!$F$12</f>
        <v>0</v>
      </c>
      <c r="K6262" s="12">
        <f>(1 - Dashboard!$I$11) * I6262 * Dashboard!$I$10 * 'Lookups and Calculations'!$F$12</f>
        <v>0</v>
      </c>
      <c r="L6262" s="12">
        <f>(H6262 - I6262) * Dashboard!$I$13 * (Dashboard!$D$12 / 365) * 'Lookups and Calculations'!$F$12</f>
        <v>0</v>
      </c>
      <c r="M6262" s="3">
        <f>(G6262*2) * Dashboard!$I$13 * (Dashboard!$D$12 / 365) * 'Lookups and Calculations'!$F$12</f>
        <v>1602.0878730267946</v>
      </c>
      <c r="N6262" s="12">
        <f>H6262 * Dashboard!$I$14 * Dashboard!$I$15 * (Dashboard!$D$12 / 365) * 'Lookups and Calculations'!$F$12</f>
        <v>0</v>
      </c>
    </row>
    <row r="6263" spans="1:14" x14ac:dyDescent="0.35">
      <c r="A6263" s="2">
        <v>6262</v>
      </c>
      <c r="B6263" s="11">
        <v>-1.552127103346016</v>
      </c>
      <c r="C6263" s="11">
        <v>1.9213924092782408</v>
      </c>
      <c r="D6263" s="3">
        <f>B6263*Dashboard!$D$11*Dashboard!$D$10*SQRT(Dashboard!$D$12/365)</f>
        <v>-385364.85917654965</v>
      </c>
      <c r="E6263" s="3">
        <f>IF(Dashboard!$I$3,C6263*Dashboard!$E$11*Dashboard!$E$10*SQRT(Dashboard!$D$12/365),0)</f>
        <v>954093.40334073792</v>
      </c>
      <c r="F6263" s="3">
        <f>D6263+IF(Dashboard!$I$3,E6263,0)</f>
        <v>568728.54416418821</v>
      </c>
      <c r="G6263" s="3">
        <f>IF(Dashboard!$I$4, ('Lookups and Calculations'!$F$9) / (1 - 'Lookups and Calculations'!$F$10), 'Lookups and Calculations'!$F$9)</f>
        <v>1951878.888340465</v>
      </c>
      <c r="H6263" s="12">
        <f t="shared" si="194"/>
        <v>0</v>
      </c>
      <c r="I6263" s="12">
        <f t="shared" si="195"/>
        <v>0</v>
      </c>
      <c r="J6263" s="13">
        <f>(1 - Dashboard!$I$9) * H6263 * Dashboard!$I$8 * 'Lookups and Calculations'!$F$12</f>
        <v>0</v>
      </c>
      <c r="K6263" s="12">
        <f>(1 - Dashboard!$I$11) * I6263 * Dashboard!$I$10 * 'Lookups and Calculations'!$F$12</f>
        <v>0</v>
      </c>
      <c r="L6263" s="12">
        <f>(H6263 - I6263) * Dashboard!$I$13 * (Dashboard!$D$12 / 365) * 'Lookups and Calculations'!$F$12</f>
        <v>0</v>
      </c>
      <c r="M6263" s="3">
        <f>(G6263*2) * Dashboard!$I$13 * (Dashboard!$D$12 / 365) * 'Lookups and Calculations'!$F$12</f>
        <v>1602.0878730267946</v>
      </c>
      <c r="N6263" s="12">
        <f>H6263 * Dashboard!$I$14 * Dashboard!$I$15 * (Dashboard!$D$12 / 365) * 'Lookups and Calculations'!$F$12</f>
        <v>0</v>
      </c>
    </row>
    <row r="6264" spans="1:14" x14ac:dyDescent="0.35">
      <c r="A6264" s="2">
        <v>6263</v>
      </c>
      <c r="B6264" s="11">
        <v>-0.3154923200368257</v>
      </c>
      <c r="C6264" s="11">
        <v>0.47160841942655707</v>
      </c>
      <c r="D6264" s="3">
        <f>B6264*Dashboard!$D$11*Dashboard!$D$10*SQRT(Dashboard!$D$12/365)</f>
        <v>-78330.990561389932</v>
      </c>
      <c r="E6264" s="3">
        <f>IF(Dashboard!$I$3,C6264*Dashboard!$E$11*Dashboard!$E$10*SQRT(Dashboard!$D$12/365),0)</f>
        <v>234183.54301912445</v>
      </c>
      <c r="F6264" s="3">
        <f>D6264+IF(Dashboard!$I$3,E6264,0)</f>
        <v>155852.55245773453</v>
      </c>
      <c r="G6264" s="3">
        <f>IF(Dashboard!$I$4, ('Lookups and Calculations'!$F$9) / (1 - 'Lookups and Calculations'!$F$10), 'Lookups and Calculations'!$F$9)</f>
        <v>1951878.888340465</v>
      </c>
      <c r="H6264" s="12">
        <f t="shared" si="194"/>
        <v>0</v>
      </c>
      <c r="I6264" s="12">
        <f t="shared" si="195"/>
        <v>0</v>
      </c>
      <c r="J6264" s="13">
        <f>(1 - Dashboard!$I$9) * H6264 * Dashboard!$I$8 * 'Lookups and Calculations'!$F$12</f>
        <v>0</v>
      </c>
      <c r="K6264" s="12">
        <f>(1 - Dashboard!$I$11) * I6264 * Dashboard!$I$10 * 'Lookups and Calculations'!$F$12</f>
        <v>0</v>
      </c>
      <c r="L6264" s="12">
        <f>(H6264 - I6264) * Dashboard!$I$13 * (Dashboard!$D$12 / 365) * 'Lookups and Calculations'!$F$12</f>
        <v>0</v>
      </c>
      <c r="M6264" s="3">
        <f>(G6264*2) * Dashboard!$I$13 * (Dashboard!$D$12 / 365) * 'Lookups and Calculations'!$F$12</f>
        <v>1602.0878730267946</v>
      </c>
      <c r="N6264" s="12">
        <f>H6264 * Dashboard!$I$14 * Dashboard!$I$15 * (Dashboard!$D$12 / 365) * 'Lookups and Calculations'!$F$12</f>
        <v>0</v>
      </c>
    </row>
    <row r="6265" spans="1:14" x14ac:dyDescent="0.35">
      <c r="A6265" s="2">
        <v>6264</v>
      </c>
      <c r="B6265" s="11">
        <v>-0.23819785203146512</v>
      </c>
      <c r="C6265" s="11">
        <v>0.67365868268984685</v>
      </c>
      <c r="D6265" s="3">
        <f>B6265*Dashboard!$D$11*Dashboard!$D$10*SQRT(Dashboard!$D$12/365)</f>
        <v>-59140.183498102815</v>
      </c>
      <c r="E6265" s="3">
        <f>IF(Dashboard!$I$3,C6265*Dashboard!$E$11*Dashboard!$E$10*SQRT(Dashboard!$D$12/365),0)</f>
        <v>334514.3356213388</v>
      </c>
      <c r="F6265" s="3">
        <f>D6265+IF(Dashboard!$I$3,E6265,0)</f>
        <v>275374.15212323598</v>
      </c>
      <c r="G6265" s="3">
        <f>IF(Dashboard!$I$4, ('Lookups and Calculations'!$F$9) / (1 - 'Lookups and Calculations'!$F$10), 'Lookups and Calculations'!$F$9)</f>
        <v>1951878.888340465</v>
      </c>
      <c r="H6265" s="12">
        <f t="shared" si="194"/>
        <v>0</v>
      </c>
      <c r="I6265" s="12">
        <f t="shared" si="195"/>
        <v>0</v>
      </c>
      <c r="J6265" s="13">
        <f>(1 - Dashboard!$I$9) * H6265 * Dashboard!$I$8 * 'Lookups and Calculations'!$F$12</f>
        <v>0</v>
      </c>
      <c r="K6265" s="12">
        <f>(1 - Dashboard!$I$11) * I6265 * Dashboard!$I$10 * 'Lookups and Calculations'!$F$12</f>
        <v>0</v>
      </c>
      <c r="L6265" s="12">
        <f>(H6265 - I6265) * Dashboard!$I$13 * (Dashboard!$D$12 / 365) * 'Lookups and Calculations'!$F$12</f>
        <v>0</v>
      </c>
      <c r="M6265" s="3">
        <f>(G6265*2) * Dashboard!$I$13 * (Dashboard!$D$12 / 365) * 'Lookups and Calculations'!$F$12</f>
        <v>1602.0878730267946</v>
      </c>
      <c r="N6265" s="12">
        <f>H6265 * Dashboard!$I$14 * Dashboard!$I$15 * (Dashboard!$D$12 / 365) * 'Lookups and Calculations'!$F$12</f>
        <v>0</v>
      </c>
    </row>
    <row r="6266" spans="1:14" x14ac:dyDescent="0.35">
      <c r="A6266" s="2">
        <v>6265</v>
      </c>
      <c r="B6266" s="11">
        <v>1.0528754150479918</v>
      </c>
      <c r="C6266" s="11">
        <v>-1.4606035573334013</v>
      </c>
      <c r="D6266" s="3">
        <f>B6266*Dashboard!$D$11*Dashboard!$D$10*SQRT(Dashboard!$D$12/365)</f>
        <v>261409.76803751403</v>
      </c>
      <c r="E6266" s="3">
        <f>IF(Dashboard!$I$3,C6266*Dashboard!$E$11*Dashboard!$E$10*SQRT(Dashboard!$D$12/365),0)</f>
        <v>-725282.46297761356</v>
      </c>
      <c r="F6266" s="3">
        <f>D6266+IF(Dashboard!$I$3,E6266,0)</f>
        <v>-463872.69494009949</v>
      </c>
      <c r="G6266" s="3">
        <f>IF(Dashboard!$I$4, ('Lookups and Calculations'!$F$9) / (1 - 'Lookups and Calculations'!$F$10), 'Lookups and Calculations'!$F$9)</f>
        <v>1951878.888340465</v>
      </c>
      <c r="H6266" s="12">
        <f t="shared" si="194"/>
        <v>0</v>
      </c>
      <c r="I6266" s="12">
        <f t="shared" si="195"/>
        <v>0</v>
      </c>
      <c r="J6266" s="13">
        <f>(1 - Dashboard!$I$9) * H6266 * Dashboard!$I$8 * 'Lookups and Calculations'!$F$12</f>
        <v>0</v>
      </c>
      <c r="K6266" s="12">
        <f>(1 - Dashboard!$I$11) * I6266 * Dashboard!$I$10 * 'Lookups and Calculations'!$F$12</f>
        <v>0</v>
      </c>
      <c r="L6266" s="12">
        <f>(H6266 - I6266) * Dashboard!$I$13 * (Dashboard!$D$12 / 365) * 'Lookups and Calculations'!$F$12</f>
        <v>0</v>
      </c>
      <c r="M6266" s="3">
        <f>(G6266*2) * Dashboard!$I$13 * (Dashboard!$D$12 / 365) * 'Lookups and Calculations'!$F$12</f>
        <v>1602.0878730267946</v>
      </c>
      <c r="N6266" s="12">
        <f>H6266 * Dashboard!$I$14 * Dashboard!$I$15 * (Dashboard!$D$12 / 365) * 'Lookups and Calculations'!$F$12</f>
        <v>0</v>
      </c>
    </row>
    <row r="6267" spans="1:14" x14ac:dyDescent="0.35">
      <c r="A6267" s="2">
        <v>6266</v>
      </c>
      <c r="B6267" s="11">
        <v>-2.2141579143369472</v>
      </c>
      <c r="C6267" s="11">
        <v>0.98821930866005603</v>
      </c>
      <c r="D6267" s="3">
        <f>B6267*Dashboard!$D$11*Dashboard!$D$10*SQRT(Dashboard!$D$12/365)</f>
        <v>-549735.03846023849</v>
      </c>
      <c r="E6267" s="3">
        <f>IF(Dashboard!$I$3,C6267*Dashboard!$E$11*Dashboard!$E$10*SQRT(Dashboard!$D$12/365),0)</f>
        <v>490713.67144657404</v>
      </c>
      <c r="F6267" s="3">
        <f>D6267+IF(Dashboard!$I$3,E6267,0)</f>
        <v>-59021.36701366445</v>
      </c>
      <c r="G6267" s="3">
        <f>IF(Dashboard!$I$4, ('Lookups and Calculations'!$F$9) / (1 - 'Lookups and Calculations'!$F$10), 'Lookups and Calculations'!$F$9)</f>
        <v>1951878.888340465</v>
      </c>
      <c r="H6267" s="12">
        <f t="shared" si="194"/>
        <v>0</v>
      </c>
      <c r="I6267" s="12">
        <f t="shared" si="195"/>
        <v>0</v>
      </c>
      <c r="J6267" s="13">
        <f>(1 - Dashboard!$I$9) * H6267 * Dashboard!$I$8 * 'Lookups and Calculations'!$F$12</f>
        <v>0</v>
      </c>
      <c r="K6267" s="12">
        <f>(1 - Dashboard!$I$11) * I6267 * Dashboard!$I$10 * 'Lookups and Calculations'!$F$12</f>
        <v>0</v>
      </c>
      <c r="L6267" s="12">
        <f>(H6267 - I6267) * Dashboard!$I$13 * (Dashboard!$D$12 / 365) * 'Lookups and Calculations'!$F$12</f>
        <v>0</v>
      </c>
      <c r="M6267" s="3">
        <f>(G6267*2) * Dashboard!$I$13 * (Dashboard!$D$12 / 365) * 'Lookups and Calculations'!$F$12</f>
        <v>1602.0878730267946</v>
      </c>
      <c r="N6267" s="12">
        <f>H6267 * Dashboard!$I$14 * Dashboard!$I$15 * (Dashboard!$D$12 / 365) * 'Lookups and Calculations'!$F$12</f>
        <v>0</v>
      </c>
    </row>
    <row r="6268" spans="1:14" x14ac:dyDescent="0.35">
      <c r="A6268" s="2">
        <v>6267</v>
      </c>
      <c r="B6268" s="11">
        <v>-1.2621607731098818</v>
      </c>
      <c r="C6268" s="11">
        <v>-1.9511238195333742</v>
      </c>
      <c r="D6268" s="3">
        <f>B6268*Dashboard!$D$11*Dashboard!$D$10*SQRT(Dashboard!$D$12/365)</f>
        <v>-313371.50645659666</v>
      </c>
      <c r="E6268" s="3">
        <f>IF(Dashboard!$I$3,C6268*Dashboard!$E$11*Dashboard!$E$10*SQRT(Dashboard!$D$12/365),0)</f>
        <v>-968856.93746289879</v>
      </c>
      <c r="F6268" s="3">
        <f>D6268+IF(Dashboard!$I$3,E6268,0)</f>
        <v>-1282228.4439194954</v>
      </c>
      <c r="G6268" s="3">
        <f>IF(Dashboard!$I$4, ('Lookups and Calculations'!$F$9) / (1 - 'Lookups and Calculations'!$F$10), 'Lookups and Calculations'!$F$9)</f>
        <v>1951878.888340465</v>
      </c>
      <c r="H6268" s="12">
        <f t="shared" si="194"/>
        <v>0</v>
      </c>
      <c r="I6268" s="12">
        <f t="shared" si="195"/>
        <v>0</v>
      </c>
      <c r="J6268" s="13">
        <f>(1 - Dashboard!$I$9) * H6268 * Dashboard!$I$8 * 'Lookups and Calculations'!$F$12</f>
        <v>0</v>
      </c>
      <c r="K6268" s="12">
        <f>(1 - Dashboard!$I$11) * I6268 * Dashboard!$I$10 * 'Lookups and Calculations'!$F$12</f>
        <v>0</v>
      </c>
      <c r="L6268" s="12">
        <f>(H6268 - I6268) * Dashboard!$I$13 * (Dashboard!$D$12 / 365) * 'Lookups and Calculations'!$F$12</f>
        <v>0</v>
      </c>
      <c r="M6268" s="3">
        <f>(G6268*2) * Dashboard!$I$13 * (Dashboard!$D$12 / 365) * 'Lookups and Calculations'!$F$12</f>
        <v>1602.0878730267946</v>
      </c>
      <c r="N6268" s="12">
        <f>H6268 * Dashboard!$I$14 * Dashboard!$I$15 * (Dashboard!$D$12 / 365) * 'Lookups and Calculations'!$F$12</f>
        <v>0</v>
      </c>
    </row>
    <row r="6269" spans="1:14" x14ac:dyDescent="0.35">
      <c r="A6269" s="2">
        <v>6268</v>
      </c>
      <c r="B6269" s="11">
        <v>-0.53636212470871891</v>
      </c>
      <c r="C6269" s="11">
        <v>0.88779691715783005</v>
      </c>
      <c r="D6269" s="3">
        <f>B6269*Dashboard!$D$11*Dashboard!$D$10*SQRT(Dashboard!$D$12/365)</f>
        <v>-133168.93584966401</v>
      </c>
      <c r="E6269" s="3">
        <f>IF(Dashboard!$I$3,C6269*Dashboard!$E$11*Dashboard!$E$10*SQRT(Dashboard!$D$12/365),0)</f>
        <v>440847.57391370926</v>
      </c>
      <c r="F6269" s="3">
        <f>D6269+IF(Dashboard!$I$3,E6269,0)</f>
        <v>307678.63806404523</v>
      </c>
      <c r="G6269" s="3">
        <f>IF(Dashboard!$I$4, ('Lookups and Calculations'!$F$9) / (1 - 'Lookups and Calculations'!$F$10), 'Lookups and Calculations'!$F$9)</f>
        <v>1951878.888340465</v>
      </c>
      <c r="H6269" s="12">
        <f t="shared" si="194"/>
        <v>0</v>
      </c>
      <c r="I6269" s="12">
        <f t="shared" si="195"/>
        <v>0</v>
      </c>
      <c r="J6269" s="13">
        <f>(1 - Dashboard!$I$9) * H6269 * Dashboard!$I$8 * 'Lookups and Calculations'!$F$12</f>
        <v>0</v>
      </c>
      <c r="K6269" s="12">
        <f>(1 - Dashboard!$I$11) * I6269 * Dashboard!$I$10 * 'Lookups and Calculations'!$F$12</f>
        <v>0</v>
      </c>
      <c r="L6269" s="12">
        <f>(H6269 - I6269) * Dashboard!$I$13 * (Dashboard!$D$12 / 365) * 'Lookups and Calculations'!$F$12</f>
        <v>0</v>
      </c>
      <c r="M6269" s="3">
        <f>(G6269*2) * Dashboard!$I$13 * (Dashboard!$D$12 / 365) * 'Lookups and Calculations'!$F$12</f>
        <v>1602.0878730267946</v>
      </c>
      <c r="N6269" s="12">
        <f>H6269 * Dashboard!$I$14 * Dashboard!$I$15 * (Dashboard!$D$12 / 365) * 'Lookups and Calculations'!$F$12</f>
        <v>0</v>
      </c>
    </row>
    <row r="6270" spans="1:14" x14ac:dyDescent="0.35">
      <c r="A6270" s="2">
        <v>6269</v>
      </c>
      <c r="B6270" s="11">
        <v>1.8283700390997024</v>
      </c>
      <c r="C6270" s="11">
        <v>-0.43743638612556573</v>
      </c>
      <c r="D6270" s="3">
        <f>B6270*Dashboard!$D$11*Dashboard!$D$10*SQRT(Dashboard!$D$12/365)</f>
        <v>453950.94327091658</v>
      </c>
      <c r="E6270" s="3">
        <f>IF(Dashboard!$I$3,C6270*Dashboard!$E$11*Dashboard!$E$10*SQRT(Dashboard!$D$12/365),0)</f>
        <v>-217214.95742787441</v>
      </c>
      <c r="F6270" s="3">
        <f>D6270+IF(Dashboard!$I$3,E6270,0)</f>
        <v>236735.98584304217</v>
      </c>
      <c r="G6270" s="3">
        <f>IF(Dashboard!$I$4, ('Lookups and Calculations'!$F$9) / (1 - 'Lookups and Calculations'!$F$10), 'Lookups and Calculations'!$F$9)</f>
        <v>1951878.888340465</v>
      </c>
      <c r="H6270" s="12">
        <f t="shared" si="194"/>
        <v>0</v>
      </c>
      <c r="I6270" s="12">
        <f t="shared" si="195"/>
        <v>0</v>
      </c>
      <c r="J6270" s="13">
        <f>(1 - Dashboard!$I$9) * H6270 * Dashboard!$I$8 * 'Lookups and Calculations'!$F$12</f>
        <v>0</v>
      </c>
      <c r="K6270" s="12">
        <f>(1 - Dashboard!$I$11) * I6270 * Dashboard!$I$10 * 'Lookups and Calculations'!$F$12</f>
        <v>0</v>
      </c>
      <c r="L6270" s="12">
        <f>(H6270 - I6270) * Dashboard!$I$13 * (Dashboard!$D$12 / 365) * 'Lookups and Calculations'!$F$12</f>
        <v>0</v>
      </c>
      <c r="M6270" s="3">
        <f>(G6270*2) * Dashboard!$I$13 * (Dashboard!$D$12 / 365) * 'Lookups and Calculations'!$F$12</f>
        <v>1602.0878730267946</v>
      </c>
      <c r="N6270" s="12">
        <f>H6270 * Dashboard!$I$14 * Dashboard!$I$15 * (Dashboard!$D$12 / 365) * 'Lookups and Calculations'!$F$12</f>
        <v>0</v>
      </c>
    </row>
    <row r="6271" spans="1:14" x14ac:dyDescent="0.35">
      <c r="A6271" s="2">
        <v>6270</v>
      </c>
      <c r="B6271" s="11">
        <v>1.6288611600640044</v>
      </c>
      <c r="C6271" s="11">
        <v>-0.25479549630861892</v>
      </c>
      <c r="D6271" s="3">
        <f>B6271*Dashboard!$D$11*Dashboard!$D$10*SQRT(Dashboard!$D$12/365)</f>
        <v>404416.52633539628</v>
      </c>
      <c r="E6271" s="3">
        <f>IF(Dashboard!$I$3,C6271*Dashboard!$E$11*Dashboard!$E$10*SQRT(Dashboard!$D$12/365),0)</f>
        <v>-126522.15188062558</v>
      </c>
      <c r="F6271" s="3">
        <f>D6271+IF(Dashboard!$I$3,E6271,0)</f>
        <v>277894.3744547707</v>
      </c>
      <c r="G6271" s="3">
        <f>IF(Dashboard!$I$4, ('Lookups and Calculations'!$F$9) / (1 - 'Lookups and Calculations'!$F$10), 'Lookups and Calculations'!$F$9)</f>
        <v>1951878.888340465</v>
      </c>
      <c r="H6271" s="12">
        <f t="shared" si="194"/>
        <v>0</v>
      </c>
      <c r="I6271" s="12">
        <f t="shared" si="195"/>
        <v>0</v>
      </c>
      <c r="J6271" s="13">
        <f>(1 - Dashboard!$I$9) * H6271 * Dashboard!$I$8 * 'Lookups and Calculations'!$F$12</f>
        <v>0</v>
      </c>
      <c r="K6271" s="12">
        <f>(1 - Dashboard!$I$11) * I6271 * Dashboard!$I$10 * 'Lookups and Calculations'!$F$12</f>
        <v>0</v>
      </c>
      <c r="L6271" s="12">
        <f>(H6271 - I6271) * Dashboard!$I$13 * (Dashboard!$D$12 / 365) * 'Lookups and Calculations'!$F$12</f>
        <v>0</v>
      </c>
      <c r="M6271" s="3">
        <f>(G6271*2) * Dashboard!$I$13 * (Dashboard!$D$12 / 365) * 'Lookups and Calculations'!$F$12</f>
        <v>1602.0878730267946</v>
      </c>
      <c r="N6271" s="12">
        <f>H6271 * Dashboard!$I$14 * Dashboard!$I$15 * (Dashboard!$D$12 / 365) * 'Lookups and Calculations'!$F$12</f>
        <v>0</v>
      </c>
    </row>
    <row r="6272" spans="1:14" x14ac:dyDescent="0.35">
      <c r="A6272" s="2">
        <v>6271</v>
      </c>
      <c r="B6272" s="11">
        <v>0.92835409954910664</v>
      </c>
      <c r="C6272" s="11">
        <v>-1.0060433605588623</v>
      </c>
      <c r="D6272" s="3">
        <f>B6272*Dashboard!$D$11*Dashboard!$D$10*SQRT(Dashboard!$D$12/365)</f>
        <v>230493.39584849688</v>
      </c>
      <c r="E6272" s="3">
        <f>IF(Dashboard!$I$3,C6272*Dashboard!$E$11*Dashboard!$E$10*SQRT(Dashboard!$D$12/365),0)</f>
        <v>-499564.4456326979</v>
      </c>
      <c r="F6272" s="3">
        <f>D6272+IF(Dashboard!$I$3,E6272,0)</f>
        <v>-269071.04978420102</v>
      </c>
      <c r="G6272" s="3">
        <f>IF(Dashboard!$I$4, ('Lookups and Calculations'!$F$9) / (1 - 'Lookups and Calculations'!$F$10), 'Lookups and Calculations'!$F$9)</f>
        <v>1951878.888340465</v>
      </c>
      <c r="H6272" s="12">
        <f t="shared" si="194"/>
        <v>0</v>
      </c>
      <c r="I6272" s="12">
        <f t="shared" si="195"/>
        <v>0</v>
      </c>
      <c r="J6272" s="13">
        <f>(1 - Dashboard!$I$9) * H6272 * Dashboard!$I$8 * 'Lookups and Calculations'!$F$12</f>
        <v>0</v>
      </c>
      <c r="K6272" s="12">
        <f>(1 - Dashboard!$I$11) * I6272 * Dashboard!$I$10 * 'Lookups and Calculations'!$F$12</f>
        <v>0</v>
      </c>
      <c r="L6272" s="12">
        <f>(H6272 - I6272) * Dashboard!$I$13 * (Dashboard!$D$12 / 365) * 'Lookups and Calculations'!$F$12</f>
        <v>0</v>
      </c>
      <c r="M6272" s="3">
        <f>(G6272*2) * Dashboard!$I$13 * (Dashboard!$D$12 / 365) * 'Lookups and Calculations'!$F$12</f>
        <v>1602.0878730267946</v>
      </c>
      <c r="N6272" s="12">
        <f>H6272 * Dashboard!$I$14 * Dashboard!$I$15 * (Dashboard!$D$12 / 365) * 'Lookups and Calculations'!$F$12</f>
        <v>0</v>
      </c>
    </row>
    <row r="6273" spans="1:14" x14ac:dyDescent="0.35">
      <c r="A6273" s="2">
        <v>6272</v>
      </c>
      <c r="B6273" s="11">
        <v>6.6006918485887689E-2</v>
      </c>
      <c r="C6273" s="11">
        <v>0.65831174950200677</v>
      </c>
      <c r="D6273" s="3">
        <f>B6273*Dashboard!$D$11*Dashboard!$D$10*SQRT(Dashboard!$D$12/365)</f>
        <v>16388.314328225144</v>
      </c>
      <c r="E6273" s="3">
        <f>IF(Dashboard!$I$3,C6273*Dashboard!$E$11*Dashboard!$E$10*SQRT(Dashboard!$D$12/365),0)</f>
        <v>326893.60825439263</v>
      </c>
      <c r="F6273" s="3">
        <f>D6273+IF(Dashboard!$I$3,E6273,0)</f>
        <v>343281.92258261779</v>
      </c>
      <c r="G6273" s="3">
        <f>IF(Dashboard!$I$4, ('Lookups and Calculations'!$F$9) / (1 - 'Lookups and Calculations'!$F$10), 'Lookups and Calculations'!$F$9)</f>
        <v>1951878.888340465</v>
      </c>
      <c r="H6273" s="12">
        <f t="shared" si="194"/>
        <v>0</v>
      </c>
      <c r="I6273" s="12">
        <f t="shared" si="195"/>
        <v>0</v>
      </c>
      <c r="J6273" s="13">
        <f>(1 - Dashboard!$I$9) * H6273 * Dashboard!$I$8 * 'Lookups and Calculations'!$F$12</f>
        <v>0</v>
      </c>
      <c r="K6273" s="12">
        <f>(1 - Dashboard!$I$11) * I6273 * Dashboard!$I$10 * 'Lookups and Calculations'!$F$12</f>
        <v>0</v>
      </c>
      <c r="L6273" s="12">
        <f>(H6273 - I6273) * Dashboard!$I$13 * (Dashboard!$D$12 / 365) * 'Lookups and Calculations'!$F$12</f>
        <v>0</v>
      </c>
      <c r="M6273" s="3">
        <f>(G6273*2) * Dashboard!$I$13 * (Dashboard!$D$12 / 365) * 'Lookups and Calculations'!$F$12</f>
        <v>1602.0878730267946</v>
      </c>
      <c r="N6273" s="12">
        <f>H6273 * Dashboard!$I$14 * Dashboard!$I$15 * (Dashboard!$D$12 / 365) * 'Lookups and Calculations'!$F$12</f>
        <v>0</v>
      </c>
    </row>
    <row r="6274" spans="1:14" x14ac:dyDescent="0.35">
      <c r="A6274" s="2">
        <v>6273</v>
      </c>
      <c r="B6274" s="11">
        <v>0.83869321268215646</v>
      </c>
      <c r="C6274" s="11">
        <v>-0.14099983420648621</v>
      </c>
      <c r="D6274" s="3">
        <f>B6274*Dashboard!$D$11*Dashboard!$D$10*SQRT(Dashboard!$D$12/365)</f>
        <v>208232.23246397727</v>
      </c>
      <c r="E6274" s="3">
        <f>IF(Dashboard!$I$3,C6274*Dashboard!$E$11*Dashboard!$E$10*SQRT(Dashboard!$D$12/365),0)</f>
        <v>-70015.375848747353</v>
      </c>
      <c r="F6274" s="3">
        <f>D6274+IF(Dashboard!$I$3,E6274,0)</f>
        <v>138216.85661522992</v>
      </c>
      <c r="G6274" s="3">
        <f>IF(Dashboard!$I$4, ('Lookups and Calculations'!$F$9) / (1 - 'Lookups and Calculations'!$F$10), 'Lookups and Calculations'!$F$9)</f>
        <v>1951878.888340465</v>
      </c>
      <c r="H6274" s="12">
        <f t="shared" si="194"/>
        <v>0</v>
      </c>
      <c r="I6274" s="12">
        <f t="shared" si="195"/>
        <v>0</v>
      </c>
      <c r="J6274" s="13">
        <f>(1 - Dashboard!$I$9) * H6274 * Dashboard!$I$8 * 'Lookups and Calculations'!$F$12</f>
        <v>0</v>
      </c>
      <c r="K6274" s="12">
        <f>(1 - Dashboard!$I$11) * I6274 * Dashboard!$I$10 * 'Lookups and Calculations'!$F$12</f>
        <v>0</v>
      </c>
      <c r="L6274" s="12">
        <f>(H6274 - I6274) * Dashboard!$I$13 * (Dashboard!$D$12 / 365) * 'Lookups and Calculations'!$F$12</f>
        <v>0</v>
      </c>
      <c r="M6274" s="3">
        <f>(G6274*2) * Dashboard!$I$13 * (Dashboard!$D$12 / 365) * 'Lookups and Calculations'!$F$12</f>
        <v>1602.0878730267946</v>
      </c>
      <c r="N6274" s="12">
        <f>H6274 * Dashboard!$I$14 * Dashboard!$I$15 * (Dashboard!$D$12 / 365) * 'Lookups and Calculations'!$F$12</f>
        <v>0</v>
      </c>
    </row>
    <row r="6275" spans="1:14" x14ac:dyDescent="0.35">
      <c r="A6275" s="2">
        <v>6274</v>
      </c>
      <c r="B6275" s="11">
        <v>-0.6014600221319788</v>
      </c>
      <c r="C6275" s="11">
        <v>1.4718856131549667</v>
      </c>
      <c r="D6275" s="3">
        <f>B6275*Dashboard!$D$11*Dashboard!$D$10*SQRT(Dashboard!$D$12/365)</f>
        <v>-149331.55682260086</v>
      </c>
      <c r="E6275" s="3">
        <f>IF(Dashboard!$I$3,C6275*Dashboard!$E$11*Dashboard!$E$10*SQRT(Dashboard!$D$12/365),0)</f>
        <v>730884.72047769441</v>
      </c>
      <c r="F6275" s="3">
        <f>D6275+IF(Dashboard!$I$3,E6275,0)</f>
        <v>581553.16365509352</v>
      </c>
      <c r="G6275" s="3">
        <f>IF(Dashboard!$I$4, ('Lookups and Calculations'!$F$9) / (1 - 'Lookups and Calculations'!$F$10), 'Lookups and Calculations'!$F$9)</f>
        <v>1951878.888340465</v>
      </c>
      <c r="H6275" s="12">
        <f t="shared" ref="H6275:H6338" si="196">MAX(0,F6275-G6275)</f>
        <v>0</v>
      </c>
      <c r="I6275" s="12">
        <f t="shared" ref="I6275:I6338" si="197">MAX(0,-F6275-G6275)</f>
        <v>0</v>
      </c>
      <c r="J6275" s="13">
        <f>(1 - Dashboard!$I$9) * H6275 * Dashboard!$I$8 * 'Lookups and Calculations'!$F$12</f>
        <v>0</v>
      </c>
      <c r="K6275" s="12">
        <f>(1 - Dashboard!$I$11) * I6275 * Dashboard!$I$10 * 'Lookups and Calculations'!$F$12</f>
        <v>0</v>
      </c>
      <c r="L6275" s="12">
        <f>(H6275 - I6275) * Dashboard!$I$13 * (Dashboard!$D$12 / 365) * 'Lookups and Calculations'!$F$12</f>
        <v>0</v>
      </c>
      <c r="M6275" s="3">
        <f>(G6275*2) * Dashboard!$I$13 * (Dashboard!$D$12 / 365) * 'Lookups and Calculations'!$F$12</f>
        <v>1602.0878730267946</v>
      </c>
      <c r="N6275" s="12">
        <f>H6275 * Dashboard!$I$14 * Dashboard!$I$15 * (Dashboard!$D$12 / 365) * 'Lookups and Calculations'!$F$12</f>
        <v>0</v>
      </c>
    </row>
    <row r="6276" spans="1:14" x14ac:dyDescent="0.35">
      <c r="A6276" s="2">
        <v>6275</v>
      </c>
      <c r="B6276" s="11">
        <v>-0.79178060666600425</v>
      </c>
      <c r="C6276" s="11">
        <v>0.10486230383984542</v>
      </c>
      <c r="D6276" s="3">
        <f>B6276*Dashboard!$D$11*Dashboard!$D$10*SQRT(Dashboard!$D$12/365)</f>
        <v>-196584.6877673821</v>
      </c>
      <c r="E6276" s="3">
        <f>IF(Dashboard!$I$3,C6276*Dashboard!$E$11*Dashboard!$E$10*SQRT(Dashboard!$D$12/365),0)</f>
        <v>52070.796090160067</v>
      </c>
      <c r="F6276" s="3">
        <f>D6276+IF(Dashboard!$I$3,E6276,0)</f>
        <v>-144513.89167722204</v>
      </c>
      <c r="G6276" s="3">
        <f>IF(Dashboard!$I$4, ('Lookups and Calculations'!$F$9) / (1 - 'Lookups and Calculations'!$F$10), 'Lookups and Calculations'!$F$9)</f>
        <v>1951878.888340465</v>
      </c>
      <c r="H6276" s="12">
        <f t="shared" si="196"/>
        <v>0</v>
      </c>
      <c r="I6276" s="12">
        <f t="shared" si="197"/>
        <v>0</v>
      </c>
      <c r="J6276" s="13">
        <f>(1 - Dashboard!$I$9) * H6276 * Dashboard!$I$8 * 'Lookups and Calculations'!$F$12</f>
        <v>0</v>
      </c>
      <c r="K6276" s="12">
        <f>(1 - Dashboard!$I$11) * I6276 * Dashboard!$I$10 * 'Lookups and Calculations'!$F$12</f>
        <v>0</v>
      </c>
      <c r="L6276" s="12">
        <f>(H6276 - I6276) * Dashboard!$I$13 * (Dashboard!$D$12 / 365) * 'Lookups and Calculations'!$F$12</f>
        <v>0</v>
      </c>
      <c r="M6276" s="3">
        <f>(G6276*2) * Dashboard!$I$13 * (Dashboard!$D$12 / 365) * 'Lookups and Calculations'!$F$12</f>
        <v>1602.0878730267946</v>
      </c>
      <c r="N6276" s="12">
        <f>H6276 * Dashboard!$I$14 * Dashboard!$I$15 * (Dashboard!$D$12 / 365) * 'Lookups and Calculations'!$F$12</f>
        <v>0</v>
      </c>
    </row>
    <row r="6277" spans="1:14" x14ac:dyDescent="0.35">
      <c r="A6277" s="2">
        <v>6276</v>
      </c>
      <c r="B6277" s="11">
        <v>-0.83717608840060875</v>
      </c>
      <c r="C6277" s="11">
        <v>0.62554220516109382</v>
      </c>
      <c r="D6277" s="3">
        <f>B6277*Dashboard!$D$11*Dashboard!$D$10*SQRT(Dashboard!$D$12/365)</f>
        <v>-207855.55816723208</v>
      </c>
      <c r="E6277" s="3">
        <f>IF(Dashboard!$I$3,C6277*Dashboard!$E$11*Dashboard!$E$10*SQRT(Dashboard!$D$12/365),0)</f>
        <v>310621.4475363791</v>
      </c>
      <c r="F6277" s="3">
        <f>D6277+IF(Dashboard!$I$3,E6277,0)</f>
        <v>102765.88936914701</v>
      </c>
      <c r="G6277" s="3">
        <f>IF(Dashboard!$I$4, ('Lookups and Calculations'!$F$9) / (1 - 'Lookups and Calculations'!$F$10), 'Lookups and Calculations'!$F$9)</f>
        <v>1951878.888340465</v>
      </c>
      <c r="H6277" s="12">
        <f t="shared" si="196"/>
        <v>0</v>
      </c>
      <c r="I6277" s="12">
        <f t="shared" si="197"/>
        <v>0</v>
      </c>
      <c r="J6277" s="13">
        <f>(1 - Dashboard!$I$9) * H6277 * Dashboard!$I$8 * 'Lookups and Calculations'!$F$12</f>
        <v>0</v>
      </c>
      <c r="K6277" s="12">
        <f>(1 - Dashboard!$I$11) * I6277 * Dashboard!$I$10 * 'Lookups and Calculations'!$F$12</f>
        <v>0</v>
      </c>
      <c r="L6277" s="12">
        <f>(H6277 - I6277) * Dashboard!$I$13 * (Dashboard!$D$12 / 365) * 'Lookups and Calculations'!$F$12</f>
        <v>0</v>
      </c>
      <c r="M6277" s="3">
        <f>(G6277*2) * Dashboard!$I$13 * (Dashboard!$D$12 / 365) * 'Lookups and Calculations'!$F$12</f>
        <v>1602.0878730267946</v>
      </c>
      <c r="N6277" s="12">
        <f>H6277 * Dashboard!$I$14 * Dashboard!$I$15 * (Dashboard!$D$12 / 365) * 'Lookups and Calculations'!$F$12</f>
        <v>0</v>
      </c>
    </row>
    <row r="6278" spans="1:14" x14ac:dyDescent="0.35">
      <c r="A6278" s="2">
        <v>6277</v>
      </c>
      <c r="B6278" s="11">
        <v>-0.55743558613023203</v>
      </c>
      <c r="C6278" s="11">
        <v>-1.2642540700981226</v>
      </c>
      <c r="D6278" s="3">
        <f>B6278*Dashboard!$D$11*Dashboard!$D$10*SQRT(Dashboard!$D$12/365)</f>
        <v>-138401.09207936775</v>
      </c>
      <c r="E6278" s="3">
        <f>IF(Dashboard!$I$3,C6278*Dashboard!$E$11*Dashboard!$E$10*SQRT(Dashboard!$D$12/365),0)</f>
        <v>-627782.46786163037</v>
      </c>
      <c r="F6278" s="3">
        <f>D6278+IF(Dashboard!$I$3,E6278,0)</f>
        <v>-766183.55994099809</v>
      </c>
      <c r="G6278" s="3">
        <f>IF(Dashboard!$I$4, ('Lookups and Calculations'!$F$9) / (1 - 'Lookups and Calculations'!$F$10), 'Lookups and Calculations'!$F$9)</f>
        <v>1951878.888340465</v>
      </c>
      <c r="H6278" s="12">
        <f t="shared" si="196"/>
        <v>0</v>
      </c>
      <c r="I6278" s="12">
        <f t="shared" si="197"/>
        <v>0</v>
      </c>
      <c r="J6278" s="13">
        <f>(1 - Dashboard!$I$9) * H6278 * Dashboard!$I$8 * 'Lookups and Calculations'!$F$12</f>
        <v>0</v>
      </c>
      <c r="K6278" s="12">
        <f>(1 - Dashboard!$I$11) * I6278 * Dashboard!$I$10 * 'Lookups and Calculations'!$F$12</f>
        <v>0</v>
      </c>
      <c r="L6278" s="12">
        <f>(H6278 - I6278) * Dashboard!$I$13 * (Dashboard!$D$12 / 365) * 'Lookups and Calculations'!$F$12</f>
        <v>0</v>
      </c>
      <c r="M6278" s="3">
        <f>(G6278*2) * Dashboard!$I$13 * (Dashboard!$D$12 / 365) * 'Lookups and Calculations'!$F$12</f>
        <v>1602.0878730267946</v>
      </c>
      <c r="N6278" s="12">
        <f>H6278 * Dashboard!$I$14 * Dashboard!$I$15 * (Dashboard!$D$12 / 365) * 'Lookups and Calculations'!$F$12</f>
        <v>0</v>
      </c>
    </row>
    <row r="6279" spans="1:14" x14ac:dyDescent="0.35">
      <c r="A6279" s="2">
        <v>6278</v>
      </c>
      <c r="B6279" s="11">
        <v>-0.21716614685783392</v>
      </c>
      <c r="C6279" s="11">
        <v>0.40056263403769099</v>
      </c>
      <c r="D6279" s="3">
        <f>B6279*Dashboard!$D$11*Dashboard!$D$10*SQRT(Dashboard!$D$12/365)</f>
        <v>-53918.394583388996</v>
      </c>
      <c r="E6279" s="3">
        <f>IF(Dashboard!$I$3,C6279*Dashboard!$E$11*Dashboard!$E$10*SQRT(Dashboard!$D$12/365),0)</f>
        <v>198904.79681020102</v>
      </c>
      <c r="F6279" s="3">
        <f>D6279+IF(Dashboard!$I$3,E6279,0)</f>
        <v>144986.40222681203</v>
      </c>
      <c r="G6279" s="3">
        <f>IF(Dashboard!$I$4, ('Lookups and Calculations'!$F$9) / (1 - 'Lookups and Calculations'!$F$10), 'Lookups and Calculations'!$F$9)</f>
        <v>1951878.888340465</v>
      </c>
      <c r="H6279" s="12">
        <f t="shared" si="196"/>
        <v>0</v>
      </c>
      <c r="I6279" s="12">
        <f t="shared" si="197"/>
        <v>0</v>
      </c>
      <c r="J6279" s="13">
        <f>(1 - Dashboard!$I$9) * H6279 * Dashboard!$I$8 * 'Lookups and Calculations'!$F$12</f>
        <v>0</v>
      </c>
      <c r="K6279" s="12">
        <f>(1 - Dashboard!$I$11) * I6279 * Dashboard!$I$10 * 'Lookups and Calculations'!$F$12</f>
        <v>0</v>
      </c>
      <c r="L6279" s="12">
        <f>(H6279 - I6279) * Dashboard!$I$13 * (Dashboard!$D$12 / 365) * 'Lookups and Calculations'!$F$12</f>
        <v>0</v>
      </c>
      <c r="M6279" s="3">
        <f>(G6279*2) * Dashboard!$I$13 * (Dashboard!$D$12 / 365) * 'Lookups and Calculations'!$F$12</f>
        <v>1602.0878730267946</v>
      </c>
      <c r="N6279" s="12">
        <f>H6279 * Dashboard!$I$14 * Dashboard!$I$15 * (Dashboard!$D$12 / 365) * 'Lookups and Calculations'!$F$12</f>
        <v>0</v>
      </c>
    </row>
    <row r="6280" spans="1:14" x14ac:dyDescent="0.35">
      <c r="A6280" s="2">
        <v>6279</v>
      </c>
      <c r="B6280" s="11">
        <v>-1.3113964745704825</v>
      </c>
      <c r="C6280" s="11">
        <v>-0.76324544654879667</v>
      </c>
      <c r="D6280" s="3">
        <f>B6280*Dashboard!$D$11*Dashboard!$D$10*SQRT(Dashboard!$D$12/365)</f>
        <v>-325595.83339407499</v>
      </c>
      <c r="E6280" s="3">
        <f>IF(Dashboard!$I$3,C6280*Dashboard!$E$11*Dashboard!$E$10*SQRT(Dashboard!$D$12/365),0)</f>
        <v>-378999.8556076368</v>
      </c>
      <c r="F6280" s="3">
        <f>D6280+IF(Dashboard!$I$3,E6280,0)</f>
        <v>-704595.68900171178</v>
      </c>
      <c r="G6280" s="3">
        <f>IF(Dashboard!$I$4, ('Lookups and Calculations'!$F$9) / (1 - 'Lookups and Calculations'!$F$10), 'Lookups and Calculations'!$F$9)</f>
        <v>1951878.888340465</v>
      </c>
      <c r="H6280" s="12">
        <f t="shared" si="196"/>
        <v>0</v>
      </c>
      <c r="I6280" s="12">
        <f t="shared" si="197"/>
        <v>0</v>
      </c>
      <c r="J6280" s="13">
        <f>(1 - Dashboard!$I$9) * H6280 * Dashboard!$I$8 * 'Lookups and Calculations'!$F$12</f>
        <v>0</v>
      </c>
      <c r="K6280" s="12">
        <f>(1 - Dashboard!$I$11) * I6280 * Dashboard!$I$10 * 'Lookups and Calculations'!$F$12</f>
        <v>0</v>
      </c>
      <c r="L6280" s="12">
        <f>(H6280 - I6280) * Dashboard!$I$13 * (Dashboard!$D$12 / 365) * 'Lookups and Calculations'!$F$12</f>
        <v>0</v>
      </c>
      <c r="M6280" s="3">
        <f>(G6280*2) * Dashboard!$I$13 * (Dashboard!$D$12 / 365) * 'Lookups and Calculations'!$F$12</f>
        <v>1602.0878730267946</v>
      </c>
      <c r="N6280" s="12">
        <f>H6280 * Dashboard!$I$14 * Dashboard!$I$15 * (Dashboard!$D$12 / 365) * 'Lookups and Calculations'!$F$12</f>
        <v>0</v>
      </c>
    </row>
    <row r="6281" spans="1:14" x14ac:dyDescent="0.35">
      <c r="A6281" s="2">
        <v>6280</v>
      </c>
      <c r="B6281" s="11">
        <v>0.49664963494625775</v>
      </c>
      <c r="C6281" s="11">
        <v>-0.9467929832936236</v>
      </c>
      <c r="D6281" s="3">
        <f>B6281*Dashboard!$D$11*Dashboard!$D$10*SQRT(Dashboard!$D$12/365)</f>
        <v>123309.04873612178</v>
      </c>
      <c r="E6281" s="3">
        <f>IF(Dashboard!$I$3,C6281*Dashboard!$E$11*Dashboard!$E$10*SQRT(Dashboard!$D$12/365),0)</f>
        <v>-470142.86895672377</v>
      </c>
      <c r="F6281" s="3">
        <f>D6281+IF(Dashboard!$I$3,E6281,0)</f>
        <v>-346833.82022060198</v>
      </c>
      <c r="G6281" s="3">
        <f>IF(Dashboard!$I$4, ('Lookups and Calculations'!$F$9) / (1 - 'Lookups and Calculations'!$F$10), 'Lookups and Calculations'!$F$9)</f>
        <v>1951878.888340465</v>
      </c>
      <c r="H6281" s="12">
        <f t="shared" si="196"/>
        <v>0</v>
      </c>
      <c r="I6281" s="12">
        <f t="shared" si="197"/>
        <v>0</v>
      </c>
      <c r="J6281" s="13">
        <f>(1 - Dashboard!$I$9) * H6281 * Dashboard!$I$8 * 'Lookups and Calculations'!$F$12</f>
        <v>0</v>
      </c>
      <c r="K6281" s="12">
        <f>(1 - Dashboard!$I$11) * I6281 * Dashboard!$I$10 * 'Lookups and Calculations'!$F$12</f>
        <v>0</v>
      </c>
      <c r="L6281" s="12">
        <f>(H6281 - I6281) * Dashboard!$I$13 * (Dashboard!$D$12 / 365) * 'Lookups and Calculations'!$F$12</f>
        <v>0</v>
      </c>
      <c r="M6281" s="3">
        <f>(G6281*2) * Dashboard!$I$13 * (Dashboard!$D$12 / 365) * 'Lookups and Calculations'!$F$12</f>
        <v>1602.0878730267946</v>
      </c>
      <c r="N6281" s="12">
        <f>H6281 * Dashboard!$I$14 * Dashboard!$I$15 * (Dashboard!$D$12 / 365) * 'Lookups and Calculations'!$F$12</f>
        <v>0</v>
      </c>
    </row>
    <row r="6282" spans="1:14" x14ac:dyDescent="0.35">
      <c r="A6282" s="2">
        <v>6281</v>
      </c>
      <c r="B6282" s="11">
        <v>0.71023295860141</v>
      </c>
      <c r="C6282" s="11">
        <v>0.94754780449089182</v>
      </c>
      <c r="D6282" s="3">
        <f>B6282*Dashboard!$D$11*Dashboard!$D$10*SQRT(Dashboard!$D$12/365)</f>
        <v>176337.89364540263</v>
      </c>
      <c r="E6282" s="3">
        <f>IF(Dashboard!$I$3,C6282*Dashboard!$E$11*Dashboard!$E$10*SQRT(Dashboard!$D$12/365),0)</f>
        <v>470517.68563734443</v>
      </c>
      <c r="F6282" s="3">
        <f>D6282+IF(Dashboard!$I$3,E6282,0)</f>
        <v>646855.57928274712</v>
      </c>
      <c r="G6282" s="3">
        <f>IF(Dashboard!$I$4, ('Lookups and Calculations'!$F$9) / (1 - 'Lookups and Calculations'!$F$10), 'Lookups and Calculations'!$F$9)</f>
        <v>1951878.888340465</v>
      </c>
      <c r="H6282" s="12">
        <f t="shared" si="196"/>
        <v>0</v>
      </c>
      <c r="I6282" s="12">
        <f t="shared" si="197"/>
        <v>0</v>
      </c>
      <c r="J6282" s="13">
        <f>(1 - Dashboard!$I$9) * H6282 * Dashboard!$I$8 * 'Lookups and Calculations'!$F$12</f>
        <v>0</v>
      </c>
      <c r="K6282" s="12">
        <f>(1 - Dashboard!$I$11) * I6282 * Dashboard!$I$10 * 'Lookups and Calculations'!$F$12</f>
        <v>0</v>
      </c>
      <c r="L6282" s="12">
        <f>(H6282 - I6282) * Dashboard!$I$13 * (Dashboard!$D$12 / 365) * 'Lookups and Calculations'!$F$12</f>
        <v>0</v>
      </c>
      <c r="M6282" s="3">
        <f>(G6282*2) * Dashboard!$I$13 * (Dashboard!$D$12 / 365) * 'Lookups and Calculations'!$F$12</f>
        <v>1602.0878730267946</v>
      </c>
      <c r="N6282" s="12">
        <f>H6282 * Dashboard!$I$14 * Dashboard!$I$15 * (Dashboard!$D$12 / 365) * 'Lookups and Calculations'!$F$12</f>
        <v>0</v>
      </c>
    </row>
    <row r="6283" spans="1:14" x14ac:dyDescent="0.35">
      <c r="A6283" s="2">
        <v>6282</v>
      </c>
      <c r="B6283" s="11">
        <v>-0.4984369442743255</v>
      </c>
      <c r="C6283" s="11">
        <v>-0.64927376216820354</v>
      </c>
      <c r="D6283" s="3">
        <f>B6283*Dashboard!$D$11*Dashboard!$D$10*SQRT(Dashboard!$D$12/365)</f>
        <v>-123752.80505352063</v>
      </c>
      <c r="E6283" s="3">
        <f>IF(Dashboard!$I$3,C6283*Dashboard!$E$11*Dashboard!$E$10*SQRT(Dashboard!$D$12/365),0)</f>
        <v>-322405.67333125119</v>
      </c>
      <c r="F6283" s="3">
        <f>D6283+IF(Dashboard!$I$3,E6283,0)</f>
        <v>-446158.47838477185</v>
      </c>
      <c r="G6283" s="3">
        <f>IF(Dashboard!$I$4, ('Lookups and Calculations'!$F$9) / (1 - 'Lookups and Calculations'!$F$10), 'Lookups and Calculations'!$F$9)</f>
        <v>1951878.888340465</v>
      </c>
      <c r="H6283" s="12">
        <f t="shared" si="196"/>
        <v>0</v>
      </c>
      <c r="I6283" s="12">
        <f t="shared" si="197"/>
        <v>0</v>
      </c>
      <c r="J6283" s="13">
        <f>(1 - Dashboard!$I$9) * H6283 * Dashboard!$I$8 * 'Lookups and Calculations'!$F$12</f>
        <v>0</v>
      </c>
      <c r="K6283" s="12">
        <f>(1 - Dashboard!$I$11) * I6283 * Dashboard!$I$10 * 'Lookups and Calculations'!$F$12</f>
        <v>0</v>
      </c>
      <c r="L6283" s="12">
        <f>(H6283 - I6283) * Dashboard!$I$13 * (Dashboard!$D$12 / 365) * 'Lookups and Calculations'!$F$12</f>
        <v>0</v>
      </c>
      <c r="M6283" s="3">
        <f>(G6283*2) * Dashboard!$I$13 * (Dashboard!$D$12 / 365) * 'Lookups and Calculations'!$F$12</f>
        <v>1602.0878730267946</v>
      </c>
      <c r="N6283" s="12">
        <f>H6283 * Dashboard!$I$14 * Dashboard!$I$15 * (Dashboard!$D$12 / 365) * 'Lookups and Calculations'!$F$12</f>
        <v>0</v>
      </c>
    </row>
    <row r="6284" spans="1:14" x14ac:dyDescent="0.35">
      <c r="A6284" s="2">
        <v>6283</v>
      </c>
      <c r="B6284" s="11">
        <v>1.4375108362741904</v>
      </c>
      <c r="C6284" s="11">
        <v>-0.46355712504667146</v>
      </c>
      <c r="D6284" s="3">
        <f>B6284*Dashboard!$D$11*Dashboard!$D$10*SQRT(Dashboard!$D$12/365)</f>
        <v>356907.72990907036</v>
      </c>
      <c r="E6284" s="3">
        <f>IF(Dashboard!$I$3,C6284*Dashboard!$E$11*Dashboard!$E$10*SQRT(Dashboard!$D$12/365),0)</f>
        <v>-230185.56383532574</v>
      </c>
      <c r="F6284" s="3">
        <f>D6284+IF(Dashboard!$I$3,E6284,0)</f>
        <v>126722.16607374462</v>
      </c>
      <c r="G6284" s="3">
        <f>IF(Dashboard!$I$4, ('Lookups and Calculations'!$F$9) / (1 - 'Lookups and Calculations'!$F$10), 'Lookups and Calculations'!$F$9)</f>
        <v>1951878.888340465</v>
      </c>
      <c r="H6284" s="12">
        <f t="shared" si="196"/>
        <v>0</v>
      </c>
      <c r="I6284" s="12">
        <f t="shared" si="197"/>
        <v>0</v>
      </c>
      <c r="J6284" s="13">
        <f>(1 - Dashboard!$I$9) * H6284 * Dashboard!$I$8 * 'Lookups and Calculations'!$F$12</f>
        <v>0</v>
      </c>
      <c r="K6284" s="12">
        <f>(1 - Dashboard!$I$11) * I6284 * Dashboard!$I$10 * 'Lookups and Calculations'!$F$12</f>
        <v>0</v>
      </c>
      <c r="L6284" s="12">
        <f>(H6284 - I6284) * Dashboard!$I$13 * (Dashboard!$D$12 / 365) * 'Lookups and Calculations'!$F$12</f>
        <v>0</v>
      </c>
      <c r="M6284" s="3">
        <f>(G6284*2) * Dashboard!$I$13 * (Dashboard!$D$12 / 365) * 'Lookups and Calculations'!$F$12</f>
        <v>1602.0878730267946</v>
      </c>
      <c r="N6284" s="12">
        <f>H6284 * Dashboard!$I$14 * Dashboard!$I$15 * (Dashboard!$D$12 / 365) * 'Lookups and Calculations'!$F$12</f>
        <v>0</v>
      </c>
    </row>
    <row r="6285" spans="1:14" x14ac:dyDescent="0.35">
      <c r="A6285" s="2">
        <v>6284</v>
      </c>
      <c r="B6285" s="11">
        <v>-1.1326856821213582</v>
      </c>
      <c r="C6285" s="11">
        <v>-1.0274314715389028</v>
      </c>
      <c r="D6285" s="3">
        <f>B6285*Dashboard!$D$11*Dashboard!$D$10*SQRT(Dashboard!$D$12/365)</f>
        <v>-281225.2021377678</v>
      </c>
      <c r="E6285" s="3">
        <f>IF(Dashboard!$I$3,C6285*Dashboard!$E$11*Dashboard!$E$10*SQRT(Dashboard!$D$12/365),0)</f>
        <v>-510185.00158859533</v>
      </c>
      <c r="F6285" s="3">
        <f>D6285+IF(Dashboard!$I$3,E6285,0)</f>
        <v>-791410.20372636314</v>
      </c>
      <c r="G6285" s="3">
        <f>IF(Dashboard!$I$4, ('Lookups and Calculations'!$F$9) / (1 - 'Lookups and Calculations'!$F$10), 'Lookups and Calculations'!$F$9)</f>
        <v>1951878.888340465</v>
      </c>
      <c r="H6285" s="12">
        <f t="shared" si="196"/>
        <v>0</v>
      </c>
      <c r="I6285" s="12">
        <f t="shared" si="197"/>
        <v>0</v>
      </c>
      <c r="J6285" s="13">
        <f>(1 - Dashboard!$I$9) * H6285 * Dashboard!$I$8 * 'Lookups and Calculations'!$F$12</f>
        <v>0</v>
      </c>
      <c r="K6285" s="12">
        <f>(1 - Dashboard!$I$11) * I6285 * Dashboard!$I$10 * 'Lookups and Calculations'!$F$12</f>
        <v>0</v>
      </c>
      <c r="L6285" s="12">
        <f>(H6285 - I6285) * Dashboard!$I$13 * (Dashboard!$D$12 / 365) * 'Lookups and Calculations'!$F$12</f>
        <v>0</v>
      </c>
      <c r="M6285" s="3">
        <f>(G6285*2) * Dashboard!$I$13 * (Dashboard!$D$12 / 365) * 'Lookups and Calculations'!$F$12</f>
        <v>1602.0878730267946</v>
      </c>
      <c r="N6285" s="12">
        <f>H6285 * Dashboard!$I$14 * Dashboard!$I$15 * (Dashboard!$D$12 / 365) * 'Lookups and Calculations'!$F$12</f>
        <v>0</v>
      </c>
    </row>
    <row r="6286" spans="1:14" x14ac:dyDescent="0.35">
      <c r="A6286" s="2">
        <v>6285</v>
      </c>
      <c r="B6286" s="11">
        <v>-0.16548761787604907</v>
      </c>
      <c r="C6286" s="11">
        <v>-8.072147032290046E-2</v>
      </c>
      <c r="D6286" s="3">
        <f>B6286*Dashboard!$D$11*Dashboard!$D$10*SQRT(Dashboard!$D$12/365)</f>
        <v>-41087.558113499013</v>
      </c>
      <c r="E6286" s="3">
        <f>IF(Dashboard!$I$3,C6286*Dashboard!$E$11*Dashboard!$E$10*SQRT(Dashboard!$D$12/365),0)</f>
        <v>-40083.338505524218</v>
      </c>
      <c r="F6286" s="3">
        <f>D6286+IF(Dashboard!$I$3,E6286,0)</f>
        <v>-81170.896619023231</v>
      </c>
      <c r="G6286" s="3">
        <f>IF(Dashboard!$I$4, ('Lookups and Calculations'!$F$9) / (1 - 'Lookups and Calculations'!$F$10), 'Lookups and Calculations'!$F$9)</f>
        <v>1951878.888340465</v>
      </c>
      <c r="H6286" s="12">
        <f t="shared" si="196"/>
        <v>0</v>
      </c>
      <c r="I6286" s="12">
        <f t="shared" si="197"/>
        <v>0</v>
      </c>
      <c r="J6286" s="13">
        <f>(1 - Dashboard!$I$9) * H6286 * Dashboard!$I$8 * 'Lookups and Calculations'!$F$12</f>
        <v>0</v>
      </c>
      <c r="K6286" s="12">
        <f>(1 - Dashboard!$I$11) * I6286 * Dashboard!$I$10 * 'Lookups and Calculations'!$F$12</f>
        <v>0</v>
      </c>
      <c r="L6286" s="12">
        <f>(H6286 - I6286) * Dashboard!$I$13 * (Dashboard!$D$12 / 365) * 'Lookups and Calculations'!$F$12</f>
        <v>0</v>
      </c>
      <c r="M6286" s="3">
        <f>(G6286*2) * Dashboard!$I$13 * (Dashboard!$D$12 / 365) * 'Lookups and Calculations'!$F$12</f>
        <v>1602.0878730267946</v>
      </c>
      <c r="N6286" s="12">
        <f>H6286 * Dashboard!$I$14 * Dashboard!$I$15 * (Dashboard!$D$12 / 365) * 'Lookups and Calculations'!$F$12</f>
        <v>0</v>
      </c>
    </row>
    <row r="6287" spans="1:14" x14ac:dyDescent="0.35">
      <c r="A6287" s="2">
        <v>6286</v>
      </c>
      <c r="B6287" s="11">
        <v>1.3688638223209946</v>
      </c>
      <c r="C6287" s="11">
        <v>-0.33150826235431308</v>
      </c>
      <c r="D6287" s="3">
        <f>B6287*Dashboard!$D$11*Dashboard!$D$10*SQRT(Dashboard!$D$12/365)</f>
        <v>339863.92801428022</v>
      </c>
      <c r="E6287" s="3">
        <f>IF(Dashboard!$I$3,C6287*Dashboard!$E$11*Dashboard!$E$10*SQRT(Dashboard!$D$12/365),0)</f>
        <v>-164614.91402686093</v>
      </c>
      <c r="F6287" s="3">
        <f>D6287+IF(Dashboard!$I$3,E6287,0)</f>
        <v>175249.01398741928</v>
      </c>
      <c r="G6287" s="3">
        <f>IF(Dashboard!$I$4, ('Lookups and Calculations'!$F$9) / (1 - 'Lookups and Calculations'!$F$10), 'Lookups and Calculations'!$F$9)</f>
        <v>1951878.888340465</v>
      </c>
      <c r="H6287" s="12">
        <f t="shared" si="196"/>
        <v>0</v>
      </c>
      <c r="I6287" s="12">
        <f t="shared" si="197"/>
        <v>0</v>
      </c>
      <c r="J6287" s="13">
        <f>(1 - Dashboard!$I$9) * H6287 * Dashboard!$I$8 * 'Lookups and Calculations'!$F$12</f>
        <v>0</v>
      </c>
      <c r="K6287" s="12">
        <f>(1 - Dashboard!$I$11) * I6287 * Dashboard!$I$10 * 'Lookups and Calculations'!$F$12</f>
        <v>0</v>
      </c>
      <c r="L6287" s="12">
        <f>(H6287 - I6287) * Dashboard!$I$13 * (Dashboard!$D$12 / 365) * 'Lookups and Calculations'!$F$12</f>
        <v>0</v>
      </c>
      <c r="M6287" s="3">
        <f>(G6287*2) * Dashboard!$I$13 * (Dashboard!$D$12 / 365) * 'Lookups and Calculations'!$F$12</f>
        <v>1602.0878730267946</v>
      </c>
      <c r="N6287" s="12">
        <f>H6287 * Dashboard!$I$14 * Dashboard!$I$15 * (Dashboard!$D$12 / 365) * 'Lookups and Calculations'!$F$12</f>
        <v>0</v>
      </c>
    </row>
    <row r="6288" spans="1:14" x14ac:dyDescent="0.35">
      <c r="A6288" s="2">
        <v>6287</v>
      </c>
      <c r="B6288" s="11">
        <v>-0.51322535937501756</v>
      </c>
      <c r="C6288" s="11">
        <v>9.5236645345853813E-2</v>
      </c>
      <c r="D6288" s="3">
        <f>B6288*Dashboard!$D$11*Dashboard!$D$10*SQRT(Dashboard!$D$12/365)</f>
        <v>-127424.49887964931</v>
      </c>
      <c r="E6288" s="3">
        <f>IF(Dashboard!$I$3,C6288*Dashboard!$E$11*Dashboard!$E$10*SQRT(Dashboard!$D$12/365),0)</f>
        <v>47291.045099378352</v>
      </c>
      <c r="F6288" s="3">
        <f>D6288+IF(Dashboard!$I$3,E6288,0)</f>
        <v>-80133.453780270967</v>
      </c>
      <c r="G6288" s="3">
        <f>IF(Dashboard!$I$4, ('Lookups and Calculations'!$F$9) / (1 - 'Lookups and Calculations'!$F$10), 'Lookups and Calculations'!$F$9)</f>
        <v>1951878.888340465</v>
      </c>
      <c r="H6288" s="12">
        <f t="shared" si="196"/>
        <v>0</v>
      </c>
      <c r="I6288" s="12">
        <f t="shared" si="197"/>
        <v>0</v>
      </c>
      <c r="J6288" s="13">
        <f>(1 - Dashboard!$I$9) * H6288 * Dashboard!$I$8 * 'Lookups and Calculations'!$F$12</f>
        <v>0</v>
      </c>
      <c r="K6288" s="12">
        <f>(1 - Dashboard!$I$11) * I6288 * Dashboard!$I$10 * 'Lookups and Calculations'!$F$12</f>
        <v>0</v>
      </c>
      <c r="L6288" s="12">
        <f>(H6288 - I6288) * Dashboard!$I$13 * (Dashboard!$D$12 / 365) * 'Lookups and Calculations'!$F$12</f>
        <v>0</v>
      </c>
      <c r="M6288" s="3">
        <f>(G6288*2) * Dashboard!$I$13 * (Dashboard!$D$12 / 365) * 'Lookups and Calculations'!$F$12</f>
        <v>1602.0878730267946</v>
      </c>
      <c r="N6288" s="12">
        <f>H6288 * Dashboard!$I$14 * Dashboard!$I$15 * (Dashboard!$D$12 / 365) * 'Lookups and Calculations'!$F$12</f>
        <v>0</v>
      </c>
    </row>
    <row r="6289" spans="1:14" x14ac:dyDescent="0.35">
      <c r="A6289" s="2">
        <v>6288</v>
      </c>
      <c r="B6289" s="11">
        <v>1.3871325784054604</v>
      </c>
      <c r="C6289" s="11">
        <v>1.9151803077349576</v>
      </c>
      <c r="D6289" s="3">
        <f>B6289*Dashboard!$D$11*Dashboard!$D$10*SQRT(Dashboard!$D$12/365)</f>
        <v>344399.72704816348</v>
      </c>
      <c r="E6289" s="3">
        <f>IF(Dashboard!$I$3,C6289*Dashboard!$E$11*Dashboard!$E$10*SQRT(Dashboard!$D$12/365),0)</f>
        <v>951008.70025004761</v>
      </c>
      <c r="F6289" s="3">
        <f>D6289+IF(Dashboard!$I$3,E6289,0)</f>
        <v>1295408.427298211</v>
      </c>
      <c r="G6289" s="3">
        <f>IF(Dashboard!$I$4, ('Lookups and Calculations'!$F$9) / (1 - 'Lookups and Calculations'!$F$10), 'Lookups and Calculations'!$F$9)</f>
        <v>1951878.888340465</v>
      </c>
      <c r="H6289" s="12">
        <f t="shared" si="196"/>
        <v>0</v>
      </c>
      <c r="I6289" s="12">
        <f t="shared" si="197"/>
        <v>0</v>
      </c>
      <c r="J6289" s="13">
        <f>(1 - Dashboard!$I$9) * H6289 * Dashboard!$I$8 * 'Lookups and Calculations'!$F$12</f>
        <v>0</v>
      </c>
      <c r="K6289" s="12">
        <f>(1 - Dashboard!$I$11) * I6289 * Dashboard!$I$10 * 'Lookups and Calculations'!$F$12</f>
        <v>0</v>
      </c>
      <c r="L6289" s="12">
        <f>(H6289 - I6289) * Dashboard!$I$13 * (Dashboard!$D$12 / 365) * 'Lookups and Calculations'!$F$12</f>
        <v>0</v>
      </c>
      <c r="M6289" s="3">
        <f>(G6289*2) * Dashboard!$I$13 * (Dashboard!$D$12 / 365) * 'Lookups and Calculations'!$F$12</f>
        <v>1602.0878730267946</v>
      </c>
      <c r="N6289" s="12">
        <f>H6289 * Dashboard!$I$14 * Dashboard!$I$15 * (Dashboard!$D$12 / 365) * 'Lookups and Calculations'!$F$12</f>
        <v>0</v>
      </c>
    </row>
    <row r="6290" spans="1:14" x14ac:dyDescent="0.35">
      <c r="A6290" s="2">
        <v>6289</v>
      </c>
      <c r="B6290" s="11">
        <v>1.3767479508731233</v>
      </c>
      <c r="C6290" s="11">
        <v>0.51829483387921371</v>
      </c>
      <c r="D6290" s="3">
        <f>B6290*Dashboard!$D$11*Dashboard!$D$10*SQRT(Dashboard!$D$12/365)</f>
        <v>341821.41337915207</v>
      </c>
      <c r="E6290" s="3">
        <f>IF(Dashboard!$I$3,C6290*Dashboard!$E$11*Dashboard!$E$10*SQRT(Dashboard!$D$12/365),0)</f>
        <v>257366.31393037399</v>
      </c>
      <c r="F6290" s="3">
        <f>D6290+IF(Dashboard!$I$3,E6290,0)</f>
        <v>599187.72730952606</v>
      </c>
      <c r="G6290" s="3">
        <f>IF(Dashboard!$I$4, ('Lookups and Calculations'!$F$9) / (1 - 'Lookups and Calculations'!$F$10), 'Lookups and Calculations'!$F$9)</f>
        <v>1951878.888340465</v>
      </c>
      <c r="H6290" s="12">
        <f t="shared" si="196"/>
        <v>0</v>
      </c>
      <c r="I6290" s="12">
        <f t="shared" si="197"/>
        <v>0</v>
      </c>
      <c r="J6290" s="13">
        <f>(1 - Dashboard!$I$9) * H6290 * Dashboard!$I$8 * 'Lookups and Calculations'!$F$12</f>
        <v>0</v>
      </c>
      <c r="K6290" s="12">
        <f>(1 - Dashboard!$I$11) * I6290 * Dashboard!$I$10 * 'Lookups and Calculations'!$F$12</f>
        <v>0</v>
      </c>
      <c r="L6290" s="12">
        <f>(H6290 - I6290) * Dashboard!$I$13 * (Dashboard!$D$12 / 365) * 'Lookups and Calculations'!$F$12</f>
        <v>0</v>
      </c>
      <c r="M6290" s="3">
        <f>(G6290*2) * Dashboard!$I$13 * (Dashboard!$D$12 / 365) * 'Lookups and Calculations'!$F$12</f>
        <v>1602.0878730267946</v>
      </c>
      <c r="N6290" s="12">
        <f>H6290 * Dashboard!$I$14 * Dashboard!$I$15 * (Dashboard!$D$12 / 365) * 'Lookups and Calculations'!$F$12</f>
        <v>0</v>
      </c>
    </row>
    <row r="6291" spans="1:14" x14ac:dyDescent="0.35">
      <c r="A6291" s="2">
        <v>6290</v>
      </c>
      <c r="B6291" s="11">
        <v>0.52844261225502009</v>
      </c>
      <c r="C6291" s="11">
        <v>-1.4172601570614369</v>
      </c>
      <c r="D6291" s="3">
        <f>B6291*Dashboard!$D$11*Dashboard!$D$10*SQRT(Dashboard!$D$12/365)</f>
        <v>131202.66530720174</v>
      </c>
      <c r="E6291" s="3">
        <f>IF(Dashboard!$I$3,C6291*Dashboard!$E$11*Dashboard!$E$10*SQRT(Dashboard!$D$12/365),0)</f>
        <v>-703759.71099933737</v>
      </c>
      <c r="F6291" s="3">
        <f>D6291+IF(Dashboard!$I$3,E6291,0)</f>
        <v>-572557.04569213558</v>
      </c>
      <c r="G6291" s="3">
        <f>IF(Dashboard!$I$4, ('Lookups and Calculations'!$F$9) / (1 - 'Lookups and Calculations'!$F$10), 'Lookups and Calculations'!$F$9)</f>
        <v>1951878.888340465</v>
      </c>
      <c r="H6291" s="12">
        <f t="shared" si="196"/>
        <v>0</v>
      </c>
      <c r="I6291" s="12">
        <f t="shared" si="197"/>
        <v>0</v>
      </c>
      <c r="J6291" s="13">
        <f>(1 - Dashboard!$I$9) * H6291 * Dashboard!$I$8 * 'Lookups and Calculations'!$F$12</f>
        <v>0</v>
      </c>
      <c r="K6291" s="12">
        <f>(1 - Dashboard!$I$11) * I6291 * Dashboard!$I$10 * 'Lookups and Calculations'!$F$12</f>
        <v>0</v>
      </c>
      <c r="L6291" s="12">
        <f>(H6291 - I6291) * Dashboard!$I$13 * (Dashboard!$D$12 / 365) * 'Lookups and Calculations'!$F$12</f>
        <v>0</v>
      </c>
      <c r="M6291" s="3">
        <f>(G6291*2) * Dashboard!$I$13 * (Dashboard!$D$12 / 365) * 'Lookups and Calculations'!$F$12</f>
        <v>1602.0878730267946</v>
      </c>
      <c r="N6291" s="12">
        <f>H6291 * Dashboard!$I$14 * Dashboard!$I$15 * (Dashboard!$D$12 / 365) * 'Lookups and Calculations'!$F$12</f>
        <v>0</v>
      </c>
    </row>
    <row r="6292" spans="1:14" x14ac:dyDescent="0.35">
      <c r="A6292" s="2">
        <v>6291</v>
      </c>
      <c r="B6292" s="11">
        <v>-6.7392906518802129E-2</v>
      </c>
      <c r="C6292" s="11">
        <v>0.38492263803557747</v>
      </c>
      <c r="D6292" s="3">
        <f>B6292*Dashboard!$D$11*Dashboard!$D$10*SQRT(Dashboard!$D$12/365)</f>
        <v>-16732.429885496866</v>
      </c>
      <c r="E6292" s="3">
        <f>IF(Dashboard!$I$3,C6292*Dashboard!$E$11*Dashboard!$E$10*SQRT(Dashboard!$D$12/365),0)</f>
        <v>191138.54513676104</v>
      </c>
      <c r="F6292" s="3">
        <f>D6292+IF(Dashboard!$I$3,E6292,0)</f>
        <v>174406.11525126419</v>
      </c>
      <c r="G6292" s="3">
        <f>IF(Dashboard!$I$4, ('Lookups and Calculations'!$F$9) / (1 - 'Lookups and Calculations'!$F$10), 'Lookups and Calculations'!$F$9)</f>
        <v>1951878.888340465</v>
      </c>
      <c r="H6292" s="12">
        <f t="shared" si="196"/>
        <v>0</v>
      </c>
      <c r="I6292" s="12">
        <f t="shared" si="197"/>
        <v>0</v>
      </c>
      <c r="J6292" s="13">
        <f>(1 - Dashboard!$I$9) * H6292 * Dashboard!$I$8 * 'Lookups and Calculations'!$F$12</f>
        <v>0</v>
      </c>
      <c r="K6292" s="12">
        <f>(1 - Dashboard!$I$11) * I6292 * Dashboard!$I$10 * 'Lookups and Calculations'!$F$12</f>
        <v>0</v>
      </c>
      <c r="L6292" s="12">
        <f>(H6292 - I6292) * Dashboard!$I$13 * (Dashboard!$D$12 / 365) * 'Lookups and Calculations'!$F$12</f>
        <v>0</v>
      </c>
      <c r="M6292" s="3">
        <f>(G6292*2) * Dashboard!$I$13 * (Dashboard!$D$12 / 365) * 'Lookups and Calculations'!$F$12</f>
        <v>1602.0878730267946</v>
      </c>
      <c r="N6292" s="12">
        <f>H6292 * Dashboard!$I$14 * Dashboard!$I$15 * (Dashboard!$D$12 / 365) * 'Lookups and Calculations'!$F$12</f>
        <v>0</v>
      </c>
    </row>
    <row r="6293" spans="1:14" x14ac:dyDescent="0.35">
      <c r="A6293" s="2">
        <v>6292</v>
      </c>
      <c r="B6293" s="11">
        <v>-0.76322565409268772</v>
      </c>
      <c r="C6293" s="11">
        <v>0.33935845182287427</v>
      </c>
      <c r="D6293" s="3">
        <f>B6293*Dashboard!$D$11*Dashboard!$D$10*SQRT(Dashboard!$D$12/365)</f>
        <v>-189495.01369785069</v>
      </c>
      <c r="E6293" s="3">
        <f>IF(Dashboard!$I$3,C6293*Dashboard!$E$11*Dashboard!$E$10*SQRT(Dashboard!$D$12/365),0)</f>
        <v>168513.03184535625</v>
      </c>
      <c r="F6293" s="3">
        <f>D6293+IF(Dashboard!$I$3,E6293,0)</f>
        <v>-20981.981852494442</v>
      </c>
      <c r="G6293" s="3">
        <f>IF(Dashboard!$I$4, ('Lookups and Calculations'!$F$9) / (1 - 'Lookups and Calculations'!$F$10), 'Lookups and Calculations'!$F$9)</f>
        <v>1951878.888340465</v>
      </c>
      <c r="H6293" s="12">
        <f t="shared" si="196"/>
        <v>0</v>
      </c>
      <c r="I6293" s="12">
        <f t="shared" si="197"/>
        <v>0</v>
      </c>
      <c r="J6293" s="13">
        <f>(1 - Dashboard!$I$9) * H6293 * Dashboard!$I$8 * 'Lookups and Calculations'!$F$12</f>
        <v>0</v>
      </c>
      <c r="K6293" s="12">
        <f>(1 - Dashboard!$I$11) * I6293 * Dashboard!$I$10 * 'Lookups and Calculations'!$F$12</f>
        <v>0</v>
      </c>
      <c r="L6293" s="12">
        <f>(H6293 - I6293) * Dashboard!$I$13 * (Dashboard!$D$12 / 365) * 'Lookups and Calculations'!$F$12</f>
        <v>0</v>
      </c>
      <c r="M6293" s="3">
        <f>(G6293*2) * Dashboard!$I$13 * (Dashboard!$D$12 / 365) * 'Lookups and Calculations'!$F$12</f>
        <v>1602.0878730267946</v>
      </c>
      <c r="N6293" s="12">
        <f>H6293 * Dashboard!$I$14 * Dashboard!$I$15 * (Dashboard!$D$12 / 365) * 'Lookups and Calculations'!$F$12</f>
        <v>0</v>
      </c>
    </row>
    <row r="6294" spans="1:14" x14ac:dyDescent="0.35">
      <c r="A6294" s="2">
        <v>6293</v>
      </c>
      <c r="B6294" s="11">
        <v>0.53602608568188548</v>
      </c>
      <c r="C6294" s="11">
        <v>5.7284255779165752E-2</v>
      </c>
      <c r="D6294" s="3">
        <f>B6294*Dashboard!$D$11*Dashboard!$D$10*SQRT(Dashboard!$D$12/365)</f>
        <v>133085.50348644177</v>
      </c>
      <c r="E6294" s="3">
        <f>IF(Dashboard!$I$3,C6294*Dashboard!$E$11*Dashboard!$E$10*SQRT(Dashboard!$D$12/365),0)</f>
        <v>28445.272444225084</v>
      </c>
      <c r="F6294" s="3">
        <f>D6294+IF(Dashboard!$I$3,E6294,0)</f>
        <v>161530.77593066686</v>
      </c>
      <c r="G6294" s="3">
        <f>IF(Dashboard!$I$4, ('Lookups and Calculations'!$F$9) / (1 - 'Lookups and Calculations'!$F$10), 'Lookups and Calculations'!$F$9)</f>
        <v>1951878.888340465</v>
      </c>
      <c r="H6294" s="12">
        <f t="shared" si="196"/>
        <v>0</v>
      </c>
      <c r="I6294" s="12">
        <f t="shared" si="197"/>
        <v>0</v>
      </c>
      <c r="J6294" s="13">
        <f>(1 - Dashboard!$I$9) * H6294 * Dashboard!$I$8 * 'Lookups and Calculations'!$F$12</f>
        <v>0</v>
      </c>
      <c r="K6294" s="12">
        <f>(1 - Dashboard!$I$11) * I6294 * Dashboard!$I$10 * 'Lookups and Calculations'!$F$12</f>
        <v>0</v>
      </c>
      <c r="L6294" s="12">
        <f>(H6294 - I6294) * Dashboard!$I$13 * (Dashboard!$D$12 / 365) * 'Lookups and Calculations'!$F$12</f>
        <v>0</v>
      </c>
      <c r="M6294" s="3">
        <f>(G6294*2) * Dashboard!$I$13 * (Dashboard!$D$12 / 365) * 'Lookups and Calculations'!$F$12</f>
        <v>1602.0878730267946</v>
      </c>
      <c r="N6294" s="12">
        <f>H6294 * Dashboard!$I$14 * Dashboard!$I$15 * (Dashboard!$D$12 / 365) * 'Lookups and Calculations'!$F$12</f>
        <v>0</v>
      </c>
    </row>
    <row r="6295" spans="1:14" x14ac:dyDescent="0.35">
      <c r="A6295" s="2">
        <v>6294</v>
      </c>
      <c r="B6295" s="11">
        <v>-1.0082010597542521</v>
      </c>
      <c r="C6295" s="11">
        <v>-0.19716062887035851</v>
      </c>
      <c r="D6295" s="3">
        <f>B6295*Dashboard!$D$11*Dashboard!$D$10*SQRT(Dashboard!$D$12/365)</f>
        <v>-250317.94018433007</v>
      </c>
      <c r="E6295" s="3">
        <f>IF(Dashboard!$I$3,C6295*Dashboard!$E$11*Dashboard!$E$10*SQRT(Dashboard!$D$12/365),0)</f>
        <v>-97902.778472192847</v>
      </c>
      <c r="F6295" s="3">
        <f>D6295+IF(Dashboard!$I$3,E6295,0)</f>
        <v>-348220.71865652292</v>
      </c>
      <c r="G6295" s="3">
        <f>IF(Dashboard!$I$4, ('Lookups and Calculations'!$F$9) / (1 - 'Lookups and Calculations'!$F$10), 'Lookups and Calculations'!$F$9)</f>
        <v>1951878.888340465</v>
      </c>
      <c r="H6295" s="12">
        <f t="shared" si="196"/>
        <v>0</v>
      </c>
      <c r="I6295" s="12">
        <f t="shared" si="197"/>
        <v>0</v>
      </c>
      <c r="J6295" s="13">
        <f>(1 - Dashboard!$I$9) * H6295 * Dashboard!$I$8 * 'Lookups and Calculations'!$F$12</f>
        <v>0</v>
      </c>
      <c r="K6295" s="12">
        <f>(1 - Dashboard!$I$11) * I6295 * Dashboard!$I$10 * 'Lookups and Calculations'!$F$12</f>
        <v>0</v>
      </c>
      <c r="L6295" s="12">
        <f>(H6295 - I6295) * Dashboard!$I$13 * (Dashboard!$D$12 / 365) * 'Lookups and Calculations'!$F$12</f>
        <v>0</v>
      </c>
      <c r="M6295" s="3">
        <f>(G6295*2) * Dashboard!$I$13 * (Dashboard!$D$12 / 365) * 'Lookups and Calculations'!$F$12</f>
        <v>1602.0878730267946</v>
      </c>
      <c r="N6295" s="12">
        <f>H6295 * Dashboard!$I$14 * Dashboard!$I$15 * (Dashboard!$D$12 / 365) * 'Lookups and Calculations'!$F$12</f>
        <v>0</v>
      </c>
    </row>
    <row r="6296" spans="1:14" x14ac:dyDescent="0.35">
      <c r="A6296" s="2">
        <v>6295</v>
      </c>
      <c r="B6296" s="11">
        <v>0.89188998828430011</v>
      </c>
      <c r="C6296" s="11">
        <v>-2.2206373761058797</v>
      </c>
      <c r="D6296" s="3">
        <f>B6296*Dashboard!$D$11*Dashboard!$D$10*SQRT(Dashboard!$D$12/365)</f>
        <v>221440.02188687513</v>
      </c>
      <c r="E6296" s="3">
        <f>IF(Dashboard!$I$3,C6296*Dashboard!$E$11*Dashboard!$E$10*SQRT(Dashboard!$D$12/365),0)</f>
        <v>-1102687.5413494424</v>
      </c>
      <c r="F6296" s="3">
        <f>D6296+IF(Dashboard!$I$3,E6296,0)</f>
        <v>-881247.51946256729</v>
      </c>
      <c r="G6296" s="3">
        <f>IF(Dashboard!$I$4, ('Lookups and Calculations'!$F$9) / (1 - 'Lookups and Calculations'!$F$10), 'Lookups and Calculations'!$F$9)</f>
        <v>1951878.888340465</v>
      </c>
      <c r="H6296" s="12">
        <f t="shared" si="196"/>
        <v>0</v>
      </c>
      <c r="I6296" s="12">
        <f t="shared" si="197"/>
        <v>0</v>
      </c>
      <c r="J6296" s="13">
        <f>(1 - Dashboard!$I$9) * H6296 * Dashboard!$I$8 * 'Lookups and Calculations'!$F$12</f>
        <v>0</v>
      </c>
      <c r="K6296" s="12">
        <f>(1 - Dashboard!$I$11) * I6296 * Dashboard!$I$10 * 'Lookups and Calculations'!$F$12</f>
        <v>0</v>
      </c>
      <c r="L6296" s="12">
        <f>(H6296 - I6296) * Dashboard!$I$13 * (Dashboard!$D$12 / 365) * 'Lookups and Calculations'!$F$12</f>
        <v>0</v>
      </c>
      <c r="M6296" s="3">
        <f>(G6296*2) * Dashboard!$I$13 * (Dashboard!$D$12 / 365) * 'Lookups and Calculations'!$F$12</f>
        <v>1602.0878730267946</v>
      </c>
      <c r="N6296" s="12">
        <f>H6296 * Dashboard!$I$14 * Dashboard!$I$15 * (Dashboard!$D$12 / 365) * 'Lookups and Calculations'!$F$12</f>
        <v>0</v>
      </c>
    </row>
    <row r="6297" spans="1:14" x14ac:dyDescent="0.35">
      <c r="A6297" s="2">
        <v>6296</v>
      </c>
      <c r="B6297" s="11">
        <v>-5.7942288191808473E-2</v>
      </c>
      <c r="C6297" s="11">
        <v>-0.4195238915786455</v>
      </c>
      <c r="D6297" s="3">
        <f>B6297*Dashboard!$D$11*Dashboard!$D$10*SQRT(Dashboard!$D$12/365)</f>
        <v>-14386.013671990841</v>
      </c>
      <c r="E6297" s="3">
        <f>IF(Dashboard!$I$3,C6297*Dashboard!$E$11*Dashboard!$E$10*SQRT(Dashboard!$D$12/365),0)</f>
        <v>-208320.26584792102</v>
      </c>
      <c r="F6297" s="3">
        <f>D6297+IF(Dashboard!$I$3,E6297,0)</f>
        <v>-222706.27951991186</v>
      </c>
      <c r="G6297" s="3">
        <f>IF(Dashboard!$I$4, ('Lookups and Calculations'!$F$9) / (1 - 'Lookups and Calculations'!$F$10), 'Lookups and Calculations'!$F$9)</f>
        <v>1951878.888340465</v>
      </c>
      <c r="H6297" s="12">
        <f t="shared" si="196"/>
        <v>0</v>
      </c>
      <c r="I6297" s="12">
        <f t="shared" si="197"/>
        <v>0</v>
      </c>
      <c r="J6297" s="13">
        <f>(1 - Dashboard!$I$9) * H6297 * Dashboard!$I$8 * 'Lookups and Calculations'!$F$12</f>
        <v>0</v>
      </c>
      <c r="K6297" s="12">
        <f>(1 - Dashboard!$I$11) * I6297 * Dashboard!$I$10 * 'Lookups and Calculations'!$F$12</f>
        <v>0</v>
      </c>
      <c r="L6297" s="12">
        <f>(H6297 - I6297) * Dashboard!$I$13 * (Dashboard!$D$12 / 365) * 'Lookups and Calculations'!$F$12</f>
        <v>0</v>
      </c>
      <c r="M6297" s="3">
        <f>(G6297*2) * Dashboard!$I$13 * (Dashboard!$D$12 / 365) * 'Lookups and Calculations'!$F$12</f>
        <v>1602.0878730267946</v>
      </c>
      <c r="N6297" s="12">
        <f>H6297 * Dashboard!$I$14 * Dashboard!$I$15 * (Dashboard!$D$12 / 365) * 'Lookups and Calculations'!$F$12</f>
        <v>0</v>
      </c>
    </row>
    <row r="6298" spans="1:14" x14ac:dyDescent="0.35">
      <c r="A6298" s="2">
        <v>6297</v>
      </c>
      <c r="B6298" s="11">
        <v>0.49136191619334907</v>
      </c>
      <c r="C6298" s="11">
        <v>0.75625548687488153</v>
      </c>
      <c r="D6298" s="3">
        <f>B6298*Dashboard!$D$11*Dashboard!$D$10*SQRT(Dashboard!$D$12/365)</f>
        <v>121996.20458296766</v>
      </c>
      <c r="E6298" s="3">
        <f>IF(Dashboard!$I$3,C6298*Dashboard!$E$11*Dashboard!$E$10*SQRT(Dashboard!$D$12/365),0)</f>
        <v>375528.8965353017</v>
      </c>
      <c r="F6298" s="3">
        <f>D6298+IF(Dashboard!$I$3,E6298,0)</f>
        <v>497525.10111826938</v>
      </c>
      <c r="G6298" s="3">
        <f>IF(Dashboard!$I$4, ('Lookups and Calculations'!$F$9) / (1 - 'Lookups and Calculations'!$F$10), 'Lookups and Calculations'!$F$9)</f>
        <v>1951878.888340465</v>
      </c>
      <c r="H6298" s="12">
        <f t="shared" si="196"/>
        <v>0</v>
      </c>
      <c r="I6298" s="12">
        <f t="shared" si="197"/>
        <v>0</v>
      </c>
      <c r="J6298" s="13">
        <f>(1 - Dashboard!$I$9) * H6298 * Dashboard!$I$8 * 'Lookups and Calculations'!$F$12</f>
        <v>0</v>
      </c>
      <c r="K6298" s="12">
        <f>(1 - Dashboard!$I$11) * I6298 * Dashboard!$I$10 * 'Lookups and Calculations'!$F$12</f>
        <v>0</v>
      </c>
      <c r="L6298" s="12">
        <f>(H6298 - I6298) * Dashboard!$I$13 * (Dashboard!$D$12 / 365) * 'Lookups and Calculations'!$F$12</f>
        <v>0</v>
      </c>
      <c r="M6298" s="3">
        <f>(G6298*2) * Dashboard!$I$13 * (Dashboard!$D$12 / 365) * 'Lookups and Calculations'!$F$12</f>
        <v>1602.0878730267946</v>
      </c>
      <c r="N6298" s="12">
        <f>H6298 * Dashboard!$I$14 * Dashboard!$I$15 * (Dashboard!$D$12 / 365) * 'Lookups and Calculations'!$F$12</f>
        <v>0</v>
      </c>
    </row>
    <row r="6299" spans="1:14" x14ac:dyDescent="0.35">
      <c r="A6299" s="2">
        <v>6298</v>
      </c>
      <c r="B6299" s="11">
        <v>-0.57470427062988261</v>
      </c>
      <c r="C6299" s="11">
        <v>1.246712438397064</v>
      </c>
      <c r="D6299" s="3">
        <f>B6299*Dashboard!$D$11*Dashboard!$D$10*SQRT(Dashboard!$D$12/365)</f>
        <v>-142688.59157346594</v>
      </c>
      <c r="E6299" s="3">
        <f>IF(Dashboard!$I$3,C6299*Dashboard!$E$11*Dashboard!$E$10*SQRT(Dashboard!$D$12/365),0)</f>
        <v>619071.9332467363</v>
      </c>
      <c r="F6299" s="3">
        <f>D6299+IF(Dashboard!$I$3,E6299,0)</f>
        <v>476383.34167327033</v>
      </c>
      <c r="G6299" s="3">
        <f>IF(Dashboard!$I$4, ('Lookups and Calculations'!$F$9) / (1 - 'Lookups and Calculations'!$F$10), 'Lookups and Calculations'!$F$9)</f>
        <v>1951878.888340465</v>
      </c>
      <c r="H6299" s="12">
        <f t="shared" si="196"/>
        <v>0</v>
      </c>
      <c r="I6299" s="12">
        <f t="shared" si="197"/>
        <v>0</v>
      </c>
      <c r="J6299" s="13">
        <f>(1 - Dashboard!$I$9) * H6299 * Dashboard!$I$8 * 'Lookups and Calculations'!$F$12</f>
        <v>0</v>
      </c>
      <c r="K6299" s="12">
        <f>(1 - Dashboard!$I$11) * I6299 * Dashboard!$I$10 * 'Lookups and Calculations'!$F$12</f>
        <v>0</v>
      </c>
      <c r="L6299" s="12">
        <f>(H6299 - I6299) * Dashboard!$I$13 * (Dashboard!$D$12 / 365) * 'Lookups and Calculations'!$F$12</f>
        <v>0</v>
      </c>
      <c r="M6299" s="3">
        <f>(G6299*2) * Dashboard!$I$13 * (Dashboard!$D$12 / 365) * 'Lookups and Calculations'!$F$12</f>
        <v>1602.0878730267946</v>
      </c>
      <c r="N6299" s="12">
        <f>H6299 * Dashboard!$I$14 * Dashboard!$I$15 * (Dashboard!$D$12 / 365) * 'Lookups and Calculations'!$F$12</f>
        <v>0</v>
      </c>
    </row>
    <row r="6300" spans="1:14" x14ac:dyDescent="0.35">
      <c r="A6300" s="2">
        <v>6299</v>
      </c>
      <c r="B6300" s="11">
        <v>-0.39129857970745963</v>
      </c>
      <c r="C6300" s="11">
        <v>-1.5380025364174159</v>
      </c>
      <c r="D6300" s="3">
        <f>B6300*Dashboard!$D$11*Dashboard!$D$10*SQRT(Dashboard!$D$12/365)</f>
        <v>-97152.302630290986</v>
      </c>
      <c r="E6300" s="3">
        <f>IF(Dashboard!$I$3,C6300*Dashboard!$E$11*Dashboard!$E$10*SQRT(Dashboard!$D$12/365),0)</f>
        <v>-763715.97349465883</v>
      </c>
      <c r="F6300" s="3">
        <f>D6300+IF(Dashboard!$I$3,E6300,0)</f>
        <v>-860868.2761249498</v>
      </c>
      <c r="G6300" s="3">
        <f>IF(Dashboard!$I$4, ('Lookups and Calculations'!$F$9) / (1 - 'Lookups and Calculations'!$F$10), 'Lookups and Calculations'!$F$9)</f>
        <v>1951878.888340465</v>
      </c>
      <c r="H6300" s="12">
        <f t="shared" si="196"/>
        <v>0</v>
      </c>
      <c r="I6300" s="12">
        <f t="shared" si="197"/>
        <v>0</v>
      </c>
      <c r="J6300" s="13">
        <f>(1 - Dashboard!$I$9) * H6300 * Dashboard!$I$8 * 'Lookups and Calculations'!$F$12</f>
        <v>0</v>
      </c>
      <c r="K6300" s="12">
        <f>(1 - Dashboard!$I$11) * I6300 * Dashboard!$I$10 * 'Lookups and Calculations'!$F$12</f>
        <v>0</v>
      </c>
      <c r="L6300" s="12">
        <f>(H6300 - I6300) * Dashboard!$I$13 * (Dashboard!$D$12 / 365) * 'Lookups and Calculations'!$F$12</f>
        <v>0</v>
      </c>
      <c r="M6300" s="3">
        <f>(G6300*2) * Dashboard!$I$13 * (Dashboard!$D$12 / 365) * 'Lookups and Calculations'!$F$12</f>
        <v>1602.0878730267946</v>
      </c>
      <c r="N6300" s="12">
        <f>H6300 * Dashboard!$I$14 * Dashboard!$I$15 * (Dashboard!$D$12 / 365) * 'Lookups and Calculations'!$F$12</f>
        <v>0</v>
      </c>
    </row>
    <row r="6301" spans="1:14" x14ac:dyDescent="0.35">
      <c r="A6301" s="2">
        <v>6300</v>
      </c>
      <c r="B6301" s="11">
        <v>1.1638218230694111</v>
      </c>
      <c r="C6301" s="11">
        <v>2.4452814262724081</v>
      </c>
      <c r="D6301" s="3">
        <f>B6301*Dashboard!$D$11*Dashboard!$D$10*SQRT(Dashboard!$D$12/365)</f>
        <v>288955.73821685632</v>
      </c>
      <c r="E6301" s="3">
        <f>IF(Dashboard!$I$3,C6301*Dashboard!$E$11*Dashboard!$E$10*SQRT(Dashboard!$D$12/365),0)</f>
        <v>1214237.5846038251</v>
      </c>
      <c r="F6301" s="3">
        <f>D6301+IF(Dashboard!$I$3,E6301,0)</f>
        <v>1503193.3228206814</v>
      </c>
      <c r="G6301" s="3">
        <f>IF(Dashboard!$I$4, ('Lookups and Calculations'!$F$9) / (1 - 'Lookups and Calculations'!$F$10), 'Lookups and Calculations'!$F$9)</f>
        <v>1951878.888340465</v>
      </c>
      <c r="H6301" s="12">
        <f t="shared" si="196"/>
        <v>0</v>
      </c>
      <c r="I6301" s="12">
        <f t="shared" si="197"/>
        <v>0</v>
      </c>
      <c r="J6301" s="13">
        <f>(1 - Dashboard!$I$9) * H6301 * Dashboard!$I$8 * 'Lookups and Calculations'!$F$12</f>
        <v>0</v>
      </c>
      <c r="K6301" s="12">
        <f>(1 - Dashboard!$I$11) * I6301 * Dashboard!$I$10 * 'Lookups and Calculations'!$F$12</f>
        <v>0</v>
      </c>
      <c r="L6301" s="12">
        <f>(H6301 - I6301) * Dashboard!$I$13 * (Dashboard!$D$12 / 365) * 'Lookups and Calculations'!$F$12</f>
        <v>0</v>
      </c>
      <c r="M6301" s="3">
        <f>(G6301*2) * Dashboard!$I$13 * (Dashboard!$D$12 / 365) * 'Lookups and Calculations'!$F$12</f>
        <v>1602.0878730267946</v>
      </c>
      <c r="N6301" s="12">
        <f>H6301 * Dashboard!$I$14 * Dashboard!$I$15 * (Dashboard!$D$12 / 365) * 'Lookups and Calculations'!$F$12</f>
        <v>0</v>
      </c>
    </row>
    <row r="6302" spans="1:14" x14ac:dyDescent="0.35">
      <c r="A6302" s="2">
        <v>6301</v>
      </c>
      <c r="B6302" s="11">
        <v>0.38166509458629183</v>
      </c>
      <c r="C6302" s="11">
        <v>0.29434364999235796</v>
      </c>
      <c r="D6302" s="3">
        <f>B6302*Dashboard!$D$11*Dashboard!$D$10*SQRT(Dashboard!$D$12/365)</f>
        <v>94760.48392607845</v>
      </c>
      <c r="E6302" s="3">
        <f>IF(Dashboard!$I$3,C6302*Dashboard!$E$11*Dashboard!$E$10*SQRT(Dashboard!$D$12/365),0)</f>
        <v>146160.32280383387</v>
      </c>
      <c r="F6302" s="3">
        <f>D6302+IF(Dashboard!$I$3,E6302,0)</f>
        <v>240920.80672991232</v>
      </c>
      <c r="G6302" s="3">
        <f>IF(Dashboard!$I$4, ('Lookups and Calculations'!$F$9) / (1 - 'Lookups and Calculations'!$F$10), 'Lookups and Calculations'!$F$9)</f>
        <v>1951878.888340465</v>
      </c>
      <c r="H6302" s="12">
        <f t="shared" si="196"/>
        <v>0</v>
      </c>
      <c r="I6302" s="12">
        <f t="shared" si="197"/>
        <v>0</v>
      </c>
      <c r="J6302" s="13">
        <f>(1 - Dashboard!$I$9) * H6302 * Dashboard!$I$8 * 'Lookups and Calculations'!$F$12</f>
        <v>0</v>
      </c>
      <c r="K6302" s="12">
        <f>(1 - Dashboard!$I$11) * I6302 * Dashboard!$I$10 * 'Lookups and Calculations'!$F$12</f>
        <v>0</v>
      </c>
      <c r="L6302" s="12">
        <f>(H6302 - I6302) * Dashboard!$I$13 * (Dashboard!$D$12 / 365) * 'Lookups and Calculations'!$F$12</f>
        <v>0</v>
      </c>
      <c r="M6302" s="3">
        <f>(G6302*2) * Dashboard!$I$13 * (Dashboard!$D$12 / 365) * 'Lookups and Calculations'!$F$12</f>
        <v>1602.0878730267946</v>
      </c>
      <c r="N6302" s="12">
        <f>H6302 * Dashboard!$I$14 * Dashboard!$I$15 * (Dashboard!$D$12 / 365) * 'Lookups and Calculations'!$F$12</f>
        <v>0</v>
      </c>
    </row>
    <row r="6303" spans="1:14" x14ac:dyDescent="0.35">
      <c r="A6303" s="2">
        <v>6302</v>
      </c>
      <c r="B6303" s="11">
        <v>-1.2949405094579189</v>
      </c>
      <c r="C6303" s="11">
        <v>1.5522352455765134</v>
      </c>
      <c r="D6303" s="3">
        <f>B6303*Dashboard!$D$11*Dashboard!$D$10*SQRT(Dashboard!$D$12/365)</f>
        <v>-321510.11730513722</v>
      </c>
      <c r="E6303" s="3">
        <f>IF(Dashboard!$I$3,C6303*Dashboard!$E$11*Dashboard!$E$10*SQRT(Dashboard!$D$12/365),0)</f>
        <v>770783.41784115904</v>
      </c>
      <c r="F6303" s="3">
        <f>D6303+IF(Dashboard!$I$3,E6303,0)</f>
        <v>449273.30053602182</v>
      </c>
      <c r="G6303" s="3">
        <f>IF(Dashboard!$I$4, ('Lookups and Calculations'!$F$9) / (1 - 'Lookups and Calculations'!$F$10), 'Lookups and Calculations'!$F$9)</f>
        <v>1951878.888340465</v>
      </c>
      <c r="H6303" s="12">
        <f t="shared" si="196"/>
        <v>0</v>
      </c>
      <c r="I6303" s="12">
        <f t="shared" si="197"/>
        <v>0</v>
      </c>
      <c r="J6303" s="13">
        <f>(1 - Dashboard!$I$9) * H6303 * Dashboard!$I$8 * 'Lookups and Calculations'!$F$12</f>
        <v>0</v>
      </c>
      <c r="K6303" s="12">
        <f>(1 - Dashboard!$I$11) * I6303 * Dashboard!$I$10 * 'Lookups and Calculations'!$F$12</f>
        <v>0</v>
      </c>
      <c r="L6303" s="12">
        <f>(H6303 - I6303) * Dashboard!$I$13 * (Dashboard!$D$12 / 365) * 'Lookups and Calculations'!$F$12</f>
        <v>0</v>
      </c>
      <c r="M6303" s="3">
        <f>(G6303*2) * Dashboard!$I$13 * (Dashboard!$D$12 / 365) * 'Lookups and Calculations'!$F$12</f>
        <v>1602.0878730267946</v>
      </c>
      <c r="N6303" s="12">
        <f>H6303 * Dashboard!$I$14 * Dashboard!$I$15 * (Dashboard!$D$12 / 365) * 'Lookups and Calculations'!$F$12</f>
        <v>0</v>
      </c>
    </row>
    <row r="6304" spans="1:14" x14ac:dyDescent="0.35">
      <c r="A6304" s="2">
        <v>6303</v>
      </c>
      <c r="B6304" s="11">
        <v>-0.71347871659327822</v>
      </c>
      <c r="C6304" s="11">
        <v>0.87263275118388517</v>
      </c>
      <c r="D6304" s="3">
        <f>B6304*Dashboard!$D$11*Dashboard!$D$10*SQRT(Dashboard!$D$12/365)</f>
        <v>-177143.75617351712</v>
      </c>
      <c r="E6304" s="3">
        <f>IF(Dashboard!$I$3,C6304*Dashboard!$E$11*Dashboard!$E$10*SQRT(Dashboard!$D$12/365),0)</f>
        <v>433317.60208024096</v>
      </c>
      <c r="F6304" s="3">
        <f>D6304+IF(Dashboard!$I$3,E6304,0)</f>
        <v>256173.84590672384</v>
      </c>
      <c r="G6304" s="3">
        <f>IF(Dashboard!$I$4, ('Lookups and Calculations'!$F$9) / (1 - 'Lookups and Calculations'!$F$10), 'Lookups and Calculations'!$F$9)</f>
        <v>1951878.888340465</v>
      </c>
      <c r="H6304" s="12">
        <f t="shared" si="196"/>
        <v>0</v>
      </c>
      <c r="I6304" s="12">
        <f t="shared" si="197"/>
        <v>0</v>
      </c>
      <c r="J6304" s="13">
        <f>(1 - Dashboard!$I$9) * H6304 * Dashboard!$I$8 * 'Lookups and Calculations'!$F$12</f>
        <v>0</v>
      </c>
      <c r="K6304" s="12">
        <f>(1 - Dashboard!$I$11) * I6304 * Dashboard!$I$10 * 'Lookups and Calculations'!$F$12</f>
        <v>0</v>
      </c>
      <c r="L6304" s="12">
        <f>(H6304 - I6304) * Dashboard!$I$13 * (Dashboard!$D$12 / 365) * 'Lookups and Calculations'!$F$12</f>
        <v>0</v>
      </c>
      <c r="M6304" s="3">
        <f>(G6304*2) * Dashboard!$I$13 * (Dashboard!$D$12 / 365) * 'Lookups and Calculations'!$F$12</f>
        <v>1602.0878730267946</v>
      </c>
      <c r="N6304" s="12">
        <f>H6304 * Dashboard!$I$14 * Dashboard!$I$15 * (Dashboard!$D$12 / 365) * 'Lookups and Calculations'!$F$12</f>
        <v>0</v>
      </c>
    </row>
    <row r="6305" spans="1:14" x14ac:dyDescent="0.35">
      <c r="A6305" s="2">
        <v>6304</v>
      </c>
      <c r="B6305" s="11">
        <v>1.2191537811311544</v>
      </c>
      <c r="C6305" s="11">
        <v>0.54968595754149474</v>
      </c>
      <c r="D6305" s="3">
        <f>B6305*Dashboard!$D$11*Dashboard!$D$10*SQRT(Dashboard!$D$12/365)</f>
        <v>302693.65451279574</v>
      </c>
      <c r="E6305" s="3">
        <f>IF(Dashboard!$I$3,C6305*Dashboard!$E$11*Dashboard!$E$10*SQRT(Dashboard!$D$12/365),0)</f>
        <v>272954.00120602333</v>
      </c>
      <c r="F6305" s="3">
        <f>D6305+IF(Dashboard!$I$3,E6305,0)</f>
        <v>575647.65571881901</v>
      </c>
      <c r="G6305" s="3">
        <f>IF(Dashboard!$I$4, ('Lookups and Calculations'!$F$9) / (1 - 'Lookups and Calculations'!$F$10), 'Lookups and Calculations'!$F$9)</f>
        <v>1951878.888340465</v>
      </c>
      <c r="H6305" s="12">
        <f t="shared" si="196"/>
        <v>0</v>
      </c>
      <c r="I6305" s="12">
        <f t="shared" si="197"/>
        <v>0</v>
      </c>
      <c r="J6305" s="13">
        <f>(1 - Dashboard!$I$9) * H6305 * Dashboard!$I$8 * 'Lookups and Calculations'!$F$12</f>
        <v>0</v>
      </c>
      <c r="K6305" s="12">
        <f>(1 - Dashboard!$I$11) * I6305 * Dashboard!$I$10 * 'Lookups and Calculations'!$F$12</f>
        <v>0</v>
      </c>
      <c r="L6305" s="12">
        <f>(H6305 - I6305) * Dashboard!$I$13 * (Dashboard!$D$12 / 365) * 'Lookups and Calculations'!$F$12</f>
        <v>0</v>
      </c>
      <c r="M6305" s="3">
        <f>(G6305*2) * Dashboard!$I$13 * (Dashboard!$D$12 / 365) * 'Lookups and Calculations'!$F$12</f>
        <v>1602.0878730267946</v>
      </c>
      <c r="N6305" s="12">
        <f>H6305 * Dashboard!$I$14 * Dashboard!$I$15 * (Dashboard!$D$12 / 365) * 'Lookups and Calculations'!$F$12</f>
        <v>0</v>
      </c>
    </row>
    <row r="6306" spans="1:14" x14ac:dyDescent="0.35">
      <c r="A6306" s="2">
        <v>6305</v>
      </c>
      <c r="B6306" s="11">
        <v>0.69072542761646605</v>
      </c>
      <c r="C6306" s="11">
        <v>-1.8369151034099924</v>
      </c>
      <c r="D6306" s="3">
        <f>B6306*Dashboard!$D$11*Dashboard!$D$10*SQRT(Dashboard!$D$12/365)</f>
        <v>171494.52939083279</v>
      </c>
      <c r="E6306" s="3">
        <f>IF(Dashboard!$I$3,C6306*Dashboard!$E$11*Dashboard!$E$10*SQRT(Dashboard!$D$12/365),0)</f>
        <v>-912145.05386684253</v>
      </c>
      <c r="F6306" s="3">
        <f>D6306+IF(Dashboard!$I$3,E6306,0)</f>
        <v>-740650.52447600977</v>
      </c>
      <c r="G6306" s="3">
        <f>IF(Dashboard!$I$4, ('Lookups and Calculations'!$F$9) / (1 - 'Lookups and Calculations'!$F$10), 'Lookups and Calculations'!$F$9)</f>
        <v>1951878.888340465</v>
      </c>
      <c r="H6306" s="12">
        <f t="shared" si="196"/>
        <v>0</v>
      </c>
      <c r="I6306" s="12">
        <f t="shared" si="197"/>
        <v>0</v>
      </c>
      <c r="J6306" s="13">
        <f>(1 - Dashboard!$I$9) * H6306 * Dashboard!$I$8 * 'Lookups and Calculations'!$F$12</f>
        <v>0</v>
      </c>
      <c r="K6306" s="12">
        <f>(1 - Dashboard!$I$11) * I6306 * Dashboard!$I$10 * 'Lookups and Calculations'!$F$12</f>
        <v>0</v>
      </c>
      <c r="L6306" s="12">
        <f>(H6306 - I6306) * Dashboard!$I$13 * (Dashboard!$D$12 / 365) * 'Lookups and Calculations'!$F$12</f>
        <v>0</v>
      </c>
      <c r="M6306" s="3">
        <f>(G6306*2) * Dashboard!$I$13 * (Dashboard!$D$12 / 365) * 'Lookups and Calculations'!$F$12</f>
        <v>1602.0878730267946</v>
      </c>
      <c r="N6306" s="12">
        <f>H6306 * Dashboard!$I$14 * Dashboard!$I$15 * (Dashboard!$D$12 / 365) * 'Lookups and Calculations'!$F$12</f>
        <v>0</v>
      </c>
    </row>
    <row r="6307" spans="1:14" x14ac:dyDescent="0.35">
      <c r="A6307" s="2">
        <v>6306</v>
      </c>
      <c r="B6307" s="11">
        <v>-1.1023971190962631</v>
      </c>
      <c r="C6307" s="11">
        <v>-0.10390538408473791</v>
      </c>
      <c r="D6307" s="3">
        <f>B6307*Dashboard!$D$11*Dashboard!$D$10*SQRT(Dashboard!$D$12/365)</f>
        <v>-273705.10420270602</v>
      </c>
      <c r="E6307" s="3">
        <f>IF(Dashboard!$I$3,C6307*Dashboard!$E$11*Dashboard!$E$10*SQRT(Dashboard!$D$12/365),0)</f>
        <v>-51595.624635611915</v>
      </c>
      <c r="F6307" s="3">
        <f>D6307+IF(Dashboard!$I$3,E6307,0)</f>
        <v>-325300.72883831791</v>
      </c>
      <c r="G6307" s="3">
        <f>IF(Dashboard!$I$4, ('Lookups and Calculations'!$F$9) / (1 - 'Lookups and Calculations'!$F$10), 'Lookups and Calculations'!$F$9)</f>
        <v>1951878.888340465</v>
      </c>
      <c r="H6307" s="12">
        <f t="shared" si="196"/>
        <v>0</v>
      </c>
      <c r="I6307" s="12">
        <f t="shared" si="197"/>
        <v>0</v>
      </c>
      <c r="J6307" s="13">
        <f>(1 - Dashboard!$I$9) * H6307 * Dashboard!$I$8 * 'Lookups and Calculations'!$F$12</f>
        <v>0</v>
      </c>
      <c r="K6307" s="12">
        <f>(1 - Dashboard!$I$11) * I6307 * Dashboard!$I$10 * 'Lookups and Calculations'!$F$12</f>
        <v>0</v>
      </c>
      <c r="L6307" s="12">
        <f>(H6307 - I6307) * Dashboard!$I$13 * (Dashboard!$D$12 / 365) * 'Lookups and Calculations'!$F$12</f>
        <v>0</v>
      </c>
      <c r="M6307" s="3">
        <f>(G6307*2) * Dashboard!$I$13 * (Dashboard!$D$12 / 365) * 'Lookups and Calculations'!$F$12</f>
        <v>1602.0878730267946</v>
      </c>
      <c r="N6307" s="12">
        <f>H6307 * Dashboard!$I$14 * Dashboard!$I$15 * (Dashboard!$D$12 / 365) * 'Lookups and Calculations'!$F$12</f>
        <v>0</v>
      </c>
    </row>
    <row r="6308" spans="1:14" x14ac:dyDescent="0.35">
      <c r="A6308" s="2">
        <v>6307</v>
      </c>
      <c r="B6308" s="11">
        <v>-0.56229873313671386</v>
      </c>
      <c r="C6308" s="11">
        <v>-0.40387347669354562</v>
      </c>
      <c r="D6308" s="3">
        <f>B6308*Dashboard!$D$11*Dashboard!$D$10*SQRT(Dashboard!$D$12/365)</f>
        <v>-139608.52280927874</v>
      </c>
      <c r="E6308" s="3">
        <f>IF(Dashboard!$I$3,C6308*Dashboard!$E$11*Dashboard!$E$10*SQRT(Dashboard!$D$12/365),0)</f>
        <v>-200548.84053713374</v>
      </c>
      <c r="F6308" s="3">
        <f>D6308+IF(Dashboard!$I$3,E6308,0)</f>
        <v>-340157.36334641249</v>
      </c>
      <c r="G6308" s="3">
        <f>IF(Dashboard!$I$4, ('Lookups and Calculations'!$F$9) / (1 - 'Lookups and Calculations'!$F$10), 'Lookups and Calculations'!$F$9)</f>
        <v>1951878.888340465</v>
      </c>
      <c r="H6308" s="12">
        <f t="shared" si="196"/>
        <v>0</v>
      </c>
      <c r="I6308" s="12">
        <f t="shared" si="197"/>
        <v>0</v>
      </c>
      <c r="J6308" s="13">
        <f>(1 - Dashboard!$I$9) * H6308 * Dashboard!$I$8 * 'Lookups and Calculations'!$F$12</f>
        <v>0</v>
      </c>
      <c r="K6308" s="12">
        <f>(1 - Dashboard!$I$11) * I6308 * Dashboard!$I$10 * 'Lookups and Calculations'!$F$12</f>
        <v>0</v>
      </c>
      <c r="L6308" s="12">
        <f>(H6308 - I6308) * Dashboard!$I$13 * (Dashboard!$D$12 / 365) * 'Lookups and Calculations'!$F$12</f>
        <v>0</v>
      </c>
      <c r="M6308" s="3">
        <f>(G6308*2) * Dashboard!$I$13 * (Dashboard!$D$12 / 365) * 'Lookups and Calculations'!$F$12</f>
        <v>1602.0878730267946</v>
      </c>
      <c r="N6308" s="12">
        <f>H6308 * Dashboard!$I$14 * Dashboard!$I$15 * (Dashboard!$D$12 / 365) * 'Lookups and Calculations'!$F$12</f>
        <v>0</v>
      </c>
    </row>
    <row r="6309" spans="1:14" x14ac:dyDescent="0.35">
      <c r="A6309" s="2">
        <v>6308</v>
      </c>
      <c r="B6309" s="11">
        <v>0.63862578729408959</v>
      </c>
      <c r="C6309" s="11">
        <v>-0.52925692071473063</v>
      </c>
      <c r="D6309" s="3">
        <f>B6309*Dashboard!$D$11*Dashboard!$D$10*SQRT(Dashboard!$D$12/365)</f>
        <v>158559.13865337355</v>
      </c>
      <c r="E6309" s="3">
        <f>IF(Dashboard!$I$3,C6309*Dashboard!$E$11*Dashboard!$E$10*SQRT(Dashboard!$D$12/365),0)</f>
        <v>-262809.68650024064</v>
      </c>
      <c r="F6309" s="3">
        <f>D6309+IF(Dashboard!$I$3,E6309,0)</f>
        <v>-104250.54784686709</v>
      </c>
      <c r="G6309" s="3">
        <f>IF(Dashboard!$I$4, ('Lookups and Calculations'!$F$9) / (1 - 'Lookups and Calculations'!$F$10), 'Lookups and Calculations'!$F$9)</f>
        <v>1951878.888340465</v>
      </c>
      <c r="H6309" s="12">
        <f t="shared" si="196"/>
        <v>0</v>
      </c>
      <c r="I6309" s="12">
        <f t="shared" si="197"/>
        <v>0</v>
      </c>
      <c r="J6309" s="13">
        <f>(1 - Dashboard!$I$9) * H6309 * Dashboard!$I$8 * 'Lookups and Calculations'!$F$12</f>
        <v>0</v>
      </c>
      <c r="K6309" s="12">
        <f>(1 - Dashboard!$I$11) * I6309 * Dashboard!$I$10 * 'Lookups and Calculations'!$F$12</f>
        <v>0</v>
      </c>
      <c r="L6309" s="12">
        <f>(H6309 - I6309) * Dashboard!$I$13 * (Dashboard!$D$12 / 365) * 'Lookups and Calculations'!$F$12</f>
        <v>0</v>
      </c>
      <c r="M6309" s="3">
        <f>(G6309*2) * Dashboard!$I$13 * (Dashboard!$D$12 / 365) * 'Lookups and Calculations'!$F$12</f>
        <v>1602.0878730267946</v>
      </c>
      <c r="N6309" s="12">
        <f>H6309 * Dashboard!$I$14 * Dashboard!$I$15 * (Dashboard!$D$12 / 365) * 'Lookups and Calculations'!$F$12</f>
        <v>0</v>
      </c>
    </row>
    <row r="6310" spans="1:14" x14ac:dyDescent="0.35">
      <c r="A6310" s="2">
        <v>6309</v>
      </c>
      <c r="B6310" s="11">
        <v>-1.483977539095221</v>
      </c>
      <c r="C6310" s="11">
        <v>-0.40096446939320779</v>
      </c>
      <c r="D6310" s="3">
        <f>B6310*Dashboard!$D$11*Dashboard!$D$10*SQRT(Dashboard!$D$12/365)</f>
        <v>-368444.5649726566</v>
      </c>
      <c r="E6310" s="3">
        <f>IF(Dashboard!$I$3,C6310*Dashboard!$E$11*Dashboard!$E$10*SQRT(Dashboard!$D$12/365),0)</f>
        <v>-199104.33359408565</v>
      </c>
      <c r="F6310" s="3">
        <f>D6310+IF(Dashboard!$I$3,E6310,0)</f>
        <v>-567548.89856674219</v>
      </c>
      <c r="G6310" s="3">
        <f>IF(Dashboard!$I$4, ('Lookups and Calculations'!$F$9) / (1 - 'Lookups and Calculations'!$F$10), 'Lookups and Calculations'!$F$9)</f>
        <v>1951878.888340465</v>
      </c>
      <c r="H6310" s="12">
        <f t="shared" si="196"/>
        <v>0</v>
      </c>
      <c r="I6310" s="12">
        <f t="shared" si="197"/>
        <v>0</v>
      </c>
      <c r="J6310" s="13">
        <f>(1 - Dashboard!$I$9) * H6310 * Dashboard!$I$8 * 'Lookups and Calculations'!$F$12</f>
        <v>0</v>
      </c>
      <c r="K6310" s="12">
        <f>(1 - Dashboard!$I$11) * I6310 * Dashboard!$I$10 * 'Lookups and Calculations'!$F$12</f>
        <v>0</v>
      </c>
      <c r="L6310" s="12">
        <f>(H6310 - I6310) * Dashboard!$I$13 * (Dashboard!$D$12 / 365) * 'Lookups and Calculations'!$F$12</f>
        <v>0</v>
      </c>
      <c r="M6310" s="3">
        <f>(G6310*2) * Dashboard!$I$13 * (Dashboard!$D$12 / 365) * 'Lookups and Calculations'!$F$12</f>
        <v>1602.0878730267946</v>
      </c>
      <c r="N6310" s="12">
        <f>H6310 * Dashboard!$I$14 * Dashboard!$I$15 * (Dashboard!$D$12 / 365) * 'Lookups and Calculations'!$F$12</f>
        <v>0</v>
      </c>
    </row>
    <row r="6311" spans="1:14" x14ac:dyDescent="0.35">
      <c r="A6311" s="2">
        <v>6310</v>
      </c>
      <c r="B6311" s="11">
        <v>1.5935764339087111</v>
      </c>
      <c r="C6311" s="11">
        <v>-0.51700918661103479</v>
      </c>
      <c r="D6311" s="3">
        <f>B6311*Dashboard!$D$11*Dashboard!$D$10*SQRT(Dashboard!$D$12/365)</f>
        <v>395655.9721922435</v>
      </c>
      <c r="E6311" s="3">
        <f>IF(Dashboard!$I$3,C6311*Dashboard!$E$11*Dashboard!$E$10*SQRT(Dashboard!$D$12/365),0)</f>
        <v>-256727.90838048776</v>
      </c>
      <c r="F6311" s="3">
        <f>D6311+IF(Dashboard!$I$3,E6311,0)</f>
        <v>138928.06381175574</v>
      </c>
      <c r="G6311" s="3">
        <f>IF(Dashboard!$I$4, ('Lookups and Calculations'!$F$9) / (1 - 'Lookups and Calculations'!$F$10), 'Lookups and Calculations'!$F$9)</f>
        <v>1951878.888340465</v>
      </c>
      <c r="H6311" s="12">
        <f t="shared" si="196"/>
        <v>0</v>
      </c>
      <c r="I6311" s="12">
        <f t="shared" si="197"/>
        <v>0</v>
      </c>
      <c r="J6311" s="13">
        <f>(1 - Dashboard!$I$9) * H6311 * Dashboard!$I$8 * 'Lookups and Calculations'!$F$12</f>
        <v>0</v>
      </c>
      <c r="K6311" s="12">
        <f>(1 - Dashboard!$I$11) * I6311 * Dashboard!$I$10 * 'Lookups and Calculations'!$F$12</f>
        <v>0</v>
      </c>
      <c r="L6311" s="12">
        <f>(H6311 - I6311) * Dashboard!$I$13 * (Dashboard!$D$12 / 365) * 'Lookups and Calculations'!$F$12</f>
        <v>0</v>
      </c>
      <c r="M6311" s="3">
        <f>(G6311*2) * Dashboard!$I$13 * (Dashboard!$D$12 / 365) * 'Lookups and Calculations'!$F$12</f>
        <v>1602.0878730267946</v>
      </c>
      <c r="N6311" s="12">
        <f>H6311 * Dashboard!$I$14 * Dashboard!$I$15 * (Dashboard!$D$12 / 365) * 'Lookups and Calculations'!$F$12</f>
        <v>0</v>
      </c>
    </row>
    <row r="6312" spans="1:14" x14ac:dyDescent="0.35">
      <c r="A6312" s="2">
        <v>6311</v>
      </c>
      <c r="B6312" s="11">
        <v>-0.15304773819231579</v>
      </c>
      <c r="C6312" s="11">
        <v>-0.42824989921349327</v>
      </c>
      <c r="D6312" s="3">
        <f>B6312*Dashboard!$D$11*Dashboard!$D$10*SQRT(Dashboard!$D$12/365)</f>
        <v>-37998.962809570221</v>
      </c>
      <c r="E6312" s="3">
        <f>IF(Dashboard!$I$3,C6312*Dashboard!$E$11*Dashboard!$E$10*SQRT(Dashboard!$D$12/365),0)</f>
        <v>-212653.28302947461</v>
      </c>
      <c r="F6312" s="3">
        <f>D6312+IF(Dashboard!$I$3,E6312,0)</f>
        <v>-250652.24583904483</v>
      </c>
      <c r="G6312" s="3">
        <f>IF(Dashboard!$I$4, ('Lookups and Calculations'!$F$9) / (1 - 'Lookups and Calculations'!$F$10), 'Lookups and Calculations'!$F$9)</f>
        <v>1951878.888340465</v>
      </c>
      <c r="H6312" s="12">
        <f t="shared" si="196"/>
        <v>0</v>
      </c>
      <c r="I6312" s="12">
        <f t="shared" si="197"/>
        <v>0</v>
      </c>
      <c r="J6312" s="13">
        <f>(1 - Dashboard!$I$9) * H6312 * Dashboard!$I$8 * 'Lookups and Calculations'!$F$12</f>
        <v>0</v>
      </c>
      <c r="K6312" s="12">
        <f>(1 - Dashboard!$I$11) * I6312 * Dashboard!$I$10 * 'Lookups and Calculations'!$F$12</f>
        <v>0</v>
      </c>
      <c r="L6312" s="12">
        <f>(H6312 - I6312) * Dashboard!$I$13 * (Dashboard!$D$12 / 365) * 'Lookups and Calculations'!$F$12</f>
        <v>0</v>
      </c>
      <c r="M6312" s="3">
        <f>(G6312*2) * Dashboard!$I$13 * (Dashboard!$D$12 / 365) * 'Lookups and Calculations'!$F$12</f>
        <v>1602.0878730267946</v>
      </c>
      <c r="N6312" s="12">
        <f>H6312 * Dashboard!$I$14 * Dashboard!$I$15 * (Dashboard!$D$12 / 365) * 'Lookups and Calculations'!$F$12</f>
        <v>0</v>
      </c>
    </row>
    <row r="6313" spans="1:14" x14ac:dyDescent="0.35">
      <c r="A6313" s="2">
        <v>6312</v>
      </c>
      <c r="B6313" s="11">
        <v>1.4183790567049031</v>
      </c>
      <c r="C6313" s="11">
        <v>0.76417783015598484</v>
      </c>
      <c r="D6313" s="3">
        <f>B6313*Dashboard!$D$11*Dashboard!$D$10*SQRT(Dashboard!$D$12/365)</f>
        <v>352157.65787977492</v>
      </c>
      <c r="E6313" s="3">
        <f>IF(Dashboard!$I$3,C6313*Dashboard!$E$11*Dashboard!$E$10*SQRT(Dashboard!$D$12/365),0)</f>
        <v>379462.84330588393</v>
      </c>
      <c r="F6313" s="3">
        <f>D6313+IF(Dashboard!$I$3,E6313,0)</f>
        <v>731620.50118565885</v>
      </c>
      <c r="G6313" s="3">
        <f>IF(Dashboard!$I$4, ('Lookups and Calculations'!$F$9) / (1 - 'Lookups and Calculations'!$F$10), 'Lookups and Calculations'!$F$9)</f>
        <v>1951878.888340465</v>
      </c>
      <c r="H6313" s="12">
        <f t="shared" si="196"/>
        <v>0</v>
      </c>
      <c r="I6313" s="12">
        <f t="shared" si="197"/>
        <v>0</v>
      </c>
      <c r="J6313" s="13">
        <f>(1 - Dashboard!$I$9) * H6313 * Dashboard!$I$8 * 'Lookups and Calculations'!$F$12</f>
        <v>0</v>
      </c>
      <c r="K6313" s="12">
        <f>(1 - Dashboard!$I$11) * I6313 * Dashboard!$I$10 * 'Lookups and Calculations'!$F$12</f>
        <v>0</v>
      </c>
      <c r="L6313" s="12">
        <f>(H6313 - I6313) * Dashboard!$I$13 * (Dashboard!$D$12 / 365) * 'Lookups and Calculations'!$F$12</f>
        <v>0</v>
      </c>
      <c r="M6313" s="3">
        <f>(G6313*2) * Dashboard!$I$13 * (Dashboard!$D$12 / 365) * 'Lookups and Calculations'!$F$12</f>
        <v>1602.0878730267946</v>
      </c>
      <c r="N6313" s="12">
        <f>H6313 * Dashboard!$I$14 * Dashboard!$I$15 * (Dashboard!$D$12 / 365) * 'Lookups and Calculations'!$F$12</f>
        <v>0</v>
      </c>
    </row>
    <row r="6314" spans="1:14" x14ac:dyDescent="0.35">
      <c r="A6314" s="2">
        <v>6313</v>
      </c>
      <c r="B6314" s="11">
        <v>-1.7320229468232005</v>
      </c>
      <c r="C6314" s="11">
        <v>0.50752757038772756</v>
      </c>
      <c r="D6314" s="3">
        <f>B6314*Dashboard!$D$11*Dashboard!$D$10*SQRT(Dashboard!$D$12/365)</f>
        <v>-430029.71699559194</v>
      </c>
      <c r="E6314" s="3">
        <f>IF(Dashboard!$I$3,C6314*Dashboard!$E$11*Dashboard!$E$10*SQRT(Dashboard!$D$12/365),0)</f>
        <v>252019.68352856167</v>
      </c>
      <c r="F6314" s="3">
        <f>D6314+IF(Dashboard!$I$3,E6314,0)</f>
        <v>-178010.03346703027</v>
      </c>
      <c r="G6314" s="3">
        <f>IF(Dashboard!$I$4, ('Lookups and Calculations'!$F$9) / (1 - 'Lookups and Calculations'!$F$10), 'Lookups and Calculations'!$F$9)</f>
        <v>1951878.888340465</v>
      </c>
      <c r="H6314" s="12">
        <f t="shared" si="196"/>
        <v>0</v>
      </c>
      <c r="I6314" s="12">
        <f t="shared" si="197"/>
        <v>0</v>
      </c>
      <c r="J6314" s="13">
        <f>(1 - Dashboard!$I$9) * H6314 * Dashboard!$I$8 * 'Lookups and Calculations'!$F$12</f>
        <v>0</v>
      </c>
      <c r="K6314" s="12">
        <f>(1 - Dashboard!$I$11) * I6314 * Dashboard!$I$10 * 'Lookups and Calculations'!$F$12</f>
        <v>0</v>
      </c>
      <c r="L6314" s="12">
        <f>(H6314 - I6314) * Dashboard!$I$13 * (Dashboard!$D$12 / 365) * 'Lookups and Calculations'!$F$12</f>
        <v>0</v>
      </c>
      <c r="M6314" s="3">
        <f>(G6314*2) * Dashboard!$I$13 * (Dashboard!$D$12 / 365) * 'Lookups and Calculations'!$F$12</f>
        <v>1602.0878730267946</v>
      </c>
      <c r="N6314" s="12">
        <f>H6314 * Dashboard!$I$14 * Dashboard!$I$15 * (Dashboard!$D$12 / 365) * 'Lookups and Calculations'!$F$12</f>
        <v>0</v>
      </c>
    </row>
    <row r="6315" spans="1:14" x14ac:dyDescent="0.35">
      <c r="A6315" s="2">
        <v>6314</v>
      </c>
      <c r="B6315" s="11">
        <v>0.22917045634769256</v>
      </c>
      <c r="C6315" s="11">
        <v>0.76119861005677192</v>
      </c>
      <c r="D6315" s="3">
        <f>B6315*Dashboard!$D$11*Dashboard!$D$10*SQRT(Dashboard!$D$12/365)</f>
        <v>56898.845750112683</v>
      </c>
      <c r="E6315" s="3">
        <f>IF(Dashboard!$I$3,C6315*Dashboard!$E$11*Dashboard!$E$10*SQRT(Dashboard!$D$12/365),0)</f>
        <v>377983.47124735324</v>
      </c>
      <c r="F6315" s="3">
        <f>D6315+IF(Dashboard!$I$3,E6315,0)</f>
        <v>434882.31699746591</v>
      </c>
      <c r="G6315" s="3">
        <f>IF(Dashboard!$I$4, ('Lookups and Calculations'!$F$9) / (1 - 'Lookups and Calculations'!$F$10), 'Lookups and Calculations'!$F$9)</f>
        <v>1951878.888340465</v>
      </c>
      <c r="H6315" s="12">
        <f t="shared" si="196"/>
        <v>0</v>
      </c>
      <c r="I6315" s="12">
        <f t="shared" si="197"/>
        <v>0</v>
      </c>
      <c r="J6315" s="13">
        <f>(1 - Dashboard!$I$9) * H6315 * Dashboard!$I$8 * 'Lookups and Calculations'!$F$12</f>
        <v>0</v>
      </c>
      <c r="K6315" s="12">
        <f>(1 - Dashboard!$I$11) * I6315 * Dashboard!$I$10 * 'Lookups and Calculations'!$F$12</f>
        <v>0</v>
      </c>
      <c r="L6315" s="12">
        <f>(H6315 - I6315) * Dashboard!$I$13 * (Dashboard!$D$12 / 365) * 'Lookups and Calculations'!$F$12</f>
        <v>0</v>
      </c>
      <c r="M6315" s="3">
        <f>(G6315*2) * Dashboard!$I$13 * (Dashboard!$D$12 / 365) * 'Lookups and Calculations'!$F$12</f>
        <v>1602.0878730267946</v>
      </c>
      <c r="N6315" s="12">
        <f>H6315 * Dashboard!$I$14 * Dashboard!$I$15 * (Dashboard!$D$12 / 365) * 'Lookups and Calculations'!$F$12</f>
        <v>0</v>
      </c>
    </row>
    <row r="6316" spans="1:14" x14ac:dyDescent="0.35">
      <c r="A6316" s="2">
        <v>6315</v>
      </c>
      <c r="B6316" s="11">
        <v>-0.58605392966322933</v>
      </c>
      <c r="C6316" s="11">
        <v>7.1237253293037137E-2</v>
      </c>
      <c r="D6316" s="3">
        <f>B6316*Dashboard!$D$11*Dashboard!$D$10*SQRT(Dashboard!$D$12/365)</f>
        <v>-145506.50496835398</v>
      </c>
      <c r="E6316" s="3">
        <f>IF(Dashboard!$I$3,C6316*Dashboard!$E$11*Dashboard!$E$10*SQRT(Dashboard!$D$12/365),0)</f>
        <v>35373.822187905578</v>
      </c>
      <c r="F6316" s="3">
        <f>D6316+IF(Dashboard!$I$3,E6316,0)</f>
        <v>-110132.68278044841</v>
      </c>
      <c r="G6316" s="3">
        <f>IF(Dashboard!$I$4, ('Lookups and Calculations'!$F$9) / (1 - 'Lookups and Calculations'!$F$10), 'Lookups and Calculations'!$F$9)</f>
        <v>1951878.888340465</v>
      </c>
      <c r="H6316" s="12">
        <f t="shared" si="196"/>
        <v>0</v>
      </c>
      <c r="I6316" s="12">
        <f t="shared" si="197"/>
        <v>0</v>
      </c>
      <c r="J6316" s="13">
        <f>(1 - Dashboard!$I$9) * H6316 * Dashboard!$I$8 * 'Lookups and Calculations'!$F$12</f>
        <v>0</v>
      </c>
      <c r="K6316" s="12">
        <f>(1 - Dashboard!$I$11) * I6316 * Dashboard!$I$10 * 'Lookups and Calculations'!$F$12</f>
        <v>0</v>
      </c>
      <c r="L6316" s="12">
        <f>(H6316 - I6316) * Dashboard!$I$13 * (Dashboard!$D$12 / 365) * 'Lookups and Calculations'!$F$12</f>
        <v>0</v>
      </c>
      <c r="M6316" s="3">
        <f>(G6316*2) * Dashboard!$I$13 * (Dashboard!$D$12 / 365) * 'Lookups and Calculations'!$F$12</f>
        <v>1602.0878730267946</v>
      </c>
      <c r="N6316" s="12">
        <f>H6316 * Dashboard!$I$14 * Dashboard!$I$15 * (Dashboard!$D$12 / 365) * 'Lookups and Calculations'!$F$12</f>
        <v>0</v>
      </c>
    </row>
    <row r="6317" spans="1:14" x14ac:dyDescent="0.35">
      <c r="A6317" s="2">
        <v>6316</v>
      </c>
      <c r="B6317" s="11">
        <v>0.52250438545644118</v>
      </c>
      <c r="C6317" s="11">
        <v>1.1071623033251865</v>
      </c>
      <c r="D6317" s="3">
        <f>B6317*Dashboard!$D$11*Dashboard!$D$10*SQRT(Dashboard!$D$12/365)</f>
        <v>129728.31186729364</v>
      </c>
      <c r="E6317" s="3">
        <f>IF(Dashboard!$I$3,C6317*Dashboard!$E$11*Dashboard!$E$10*SQRT(Dashboard!$D$12/365),0)</f>
        <v>549776.4251222912</v>
      </c>
      <c r="F6317" s="3">
        <f>D6317+IF(Dashboard!$I$3,E6317,0)</f>
        <v>679504.73698958487</v>
      </c>
      <c r="G6317" s="3">
        <f>IF(Dashboard!$I$4, ('Lookups and Calculations'!$F$9) / (1 - 'Lookups and Calculations'!$F$10), 'Lookups and Calculations'!$F$9)</f>
        <v>1951878.888340465</v>
      </c>
      <c r="H6317" s="12">
        <f t="shared" si="196"/>
        <v>0</v>
      </c>
      <c r="I6317" s="12">
        <f t="shared" si="197"/>
        <v>0</v>
      </c>
      <c r="J6317" s="13">
        <f>(1 - Dashboard!$I$9) * H6317 * Dashboard!$I$8 * 'Lookups and Calculations'!$F$12</f>
        <v>0</v>
      </c>
      <c r="K6317" s="12">
        <f>(1 - Dashboard!$I$11) * I6317 * Dashboard!$I$10 * 'Lookups and Calculations'!$F$12</f>
        <v>0</v>
      </c>
      <c r="L6317" s="12">
        <f>(H6317 - I6317) * Dashboard!$I$13 * (Dashboard!$D$12 / 365) * 'Lookups and Calculations'!$F$12</f>
        <v>0</v>
      </c>
      <c r="M6317" s="3">
        <f>(G6317*2) * Dashboard!$I$13 * (Dashboard!$D$12 / 365) * 'Lookups and Calculations'!$F$12</f>
        <v>1602.0878730267946</v>
      </c>
      <c r="N6317" s="12">
        <f>H6317 * Dashboard!$I$14 * Dashboard!$I$15 * (Dashboard!$D$12 / 365) * 'Lookups and Calculations'!$F$12</f>
        <v>0</v>
      </c>
    </row>
    <row r="6318" spans="1:14" x14ac:dyDescent="0.35">
      <c r="A6318" s="2">
        <v>6317</v>
      </c>
      <c r="B6318" s="11">
        <v>-2.154563623533698</v>
      </c>
      <c r="C6318" s="11">
        <v>0.14060569626086181</v>
      </c>
      <c r="D6318" s="3">
        <f>B6318*Dashboard!$D$11*Dashboard!$D$10*SQRT(Dashboard!$D$12/365)</f>
        <v>-534938.86266148323</v>
      </c>
      <c r="E6318" s="3">
        <f>IF(Dashboard!$I$3,C6318*Dashboard!$E$11*Dashboard!$E$10*SQRT(Dashboard!$D$12/365),0)</f>
        <v>69819.661317915117</v>
      </c>
      <c r="F6318" s="3">
        <f>D6318+IF(Dashboard!$I$3,E6318,0)</f>
        <v>-465119.2013435681</v>
      </c>
      <c r="G6318" s="3">
        <f>IF(Dashboard!$I$4, ('Lookups and Calculations'!$F$9) / (1 - 'Lookups and Calculations'!$F$10), 'Lookups and Calculations'!$F$9)</f>
        <v>1951878.888340465</v>
      </c>
      <c r="H6318" s="12">
        <f t="shared" si="196"/>
        <v>0</v>
      </c>
      <c r="I6318" s="12">
        <f t="shared" si="197"/>
        <v>0</v>
      </c>
      <c r="J6318" s="13">
        <f>(1 - Dashboard!$I$9) * H6318 * Dashboard!$I$8 * 'Lookups and Calculations'!$F$12</f>
        <v>0</v>
      </c>
      <c r="K6318" s="12">
        <f>(1 - Dashboard!$I$11) * I6318 * Dashboard!$I$10 * 'Lookups and Calculations'!$F$12</f>
        <v>0</v>
      </c>
      <c r="L6318" s="12">
        <f>(H6318 - I6318) * Dashboard!$I$13 * (Dashboard!$D$12 / 365) * 'Lookups and Calculations'!$F$12</f>
        <v>0</v>
      </c>
      <c r="M6318" s="3">
        <f>(G6318*2) * Dashboard!$I$13 * (Dashboard!$D$12 / 365) * 'Lookups and Calculations'!$F$12</f>
        <v>1602.0878730267946</v>
      </c>
      <c r="N6318" s="12">
        <f>H6318 * Dashboard!$I$14 * Dashboard!$I$15 * (Dashboard!$D$12 / 365) * 'Lookups and Calculations'!$F$12</f>
        <v>0</v>
      </c>
    </row>
    <row r="6319" spans="1:14" x14ac:dyDescent="0.35">
      <c r="A6319" s="2">
        <v>6318</v>
      </c>
      <c r="B6319" s="11">
        <v>-1.0187842960483484</v>
      </c>
      <c r="C6319" s="11">
        <v>-1.08306085167025</v>
      </c>
      <c r="D6319" s="3">
        <f>B6319*Dashboard!$D$11*Dashboard!$D$10*SQRT(Dashboard!$D$12/365)</f>
        <v>-252945.5647875694</v>
      </c>
      <c r="E6319" s="3">
        <f>IF(Dashboard!$I$3,C6319*Dashboard!$E$11*Dashboard!$E$10*SQRT(Dashboard!$D$12/365),0)</f>
        <v>-537808.52313419676</v>
      </c>
      <c r="F6319" s="3">
        <f>D6319+IF(Dashboard!$I$3,E6319,0)</f>
        <v>-790754.0879217661</v>
      </c>
      <c r="G6319" s="3">
        <f>IF(Dashboard!$I$4, ('Lookups and Calculations'!$F$9) / (1 - 'Lookups and Calculations'!$F$10), 'Lookups and Calculations'!$F$9)</f>
        <v>1951878.888340465</v>
      </c>
      <c r="H6319" s="12">
        <f t="shared" si="196"/>
        <v>0</v>
      </c>
      <c r="I6319" s="12">
        <f t="shared" si="197"/>
        <v>0</v>
      </c>
      <c r="J6319" s="13">
        <f>(1 - Dashboard!$I$9) * H6319 * Dashboard!$I$8 * 'Lookups and Calculations'!$F$12</f>
        <v>0</v>
      </c>
      <c r="K6319" s="12">
        <f>(1 - Dashboard!$I$11) * I6319 * Dashboard!$I$10 * 'Lookups and Calculations'!$F$12</f>
        <v>0</v>
      </c>
      <c r="L6319" s="12">
        <f>(H6319 - I6319) * Dashboard!$I$13 * (Dashboard!$D$12 / 365) * 'Lookups and Calculations'!$F$12</f>
        <v>0</v>
      </c>
      <c r="M6319" s="3">
        <f>(G6319*2) * Dashboard!$I$13 * (Dashboard!$D$12 / 365) * 'Lookups and Calculations'!$F$12</f>
        <v>1602.0878730267946</v>
      </c>
      <c r="N6319" s="12">
        <f>H6319 * Dashboard!$I$14 * Dashboard!$I$15 * (Dashboard!$D$12 / 365) * 'Lookups and Calculations'!$F$12</f>
        <v>0</v>
      </c>
    </row>
    <row r="6320" spans="1:14" x14ac:dyDescent="0.35">
      <c r="A6320" s="2">
        <v>6319</v>
      </c>
      <c r="B6320" s="11">
        <v>7.846741393381268E-2</v>
      </c>
      <c r="C6320" s="11">
        <v>-0.67341162737045168</v>
      </c>
      <c r="D6320" s="3">
        <f>B6320*Dashboard!$D$11*Dashboard!$D$10*SQRT(Dashboard!$D$12/365)</f>
        <v>19482.02815050686</v>
      </c>
      <c r="E6320" s="3">
        <f>IF(Dashboard!$I$3,C6320*Dashboard!$E$11*Dashboard!$E$10*SQRT(Dashboard!$D$12/365),0)</f>
        <v>-334391.65695905365</v>
      </c>
      <c r="F6320" s="3">
        <f>D6320+IF(Dashboard!$I$3,E6320,0)</f>
        <v>-314909.62880854681</v>
      </c>
      <c r="G6320" s="3">
        <f>IF(Dashboard!$I$4, ('Lookups and Calculations'!$F$9) / (1 - 'Lookups and Calculations'!$F$10), 'Lookups and Calculations'!$F$9)</f>
        <v>1951878.888340465</v>
      </c>
      <c r="H6320" s="12">
        <f t="shared" si="196"/>
        <v>0</v>
      </c>
      <c r="I6320" s="12">
        <f t="shared" si="197"/>
        <v>0</v>
      </c>
      <c r="J6320" s="13">
        <f>(1 - Dashboard!$I$9) * H6320 * Dashboard!$I$8 * 'Lookups and Calculations'!$F$12</f>
        <v>0</v>
      </c>
      <c r="K6320" s="12">
        <f>(1 - Dashboard!$I$11) * I6320 * Dashboard!$I$10 * 'Lookups and Calculations'!$F$12</f>
        <v>0</v>
      </c>
      <c r="L6320" s="12">
        <f>(H6320 - I6320) * Dashboard!$I$13 * (Dashboard!$D$12 / 365) * 'Lookups and Calculations'!$F$12</f>
        <v>0</v>
      </c>
      <c r="M6320" s="3">
        <f>(G6320*2) * Dashboard!$I$13 * (Dashboard!$D$12 / 365) * 'Lookups and Calculations'!$F$12</f>
        <v>1602.0878730267946</v>
      </c>
      <c r="N6320" s="12">
        <f>H6320 * Dashboard!$I$14 * Dashboard!$I$15 * (Dashboard!$D$12 / 365) * 'Lookups and Calculations'!$F$12</f>
        <v>0</v>
      </c>
    </row>
    <row r="6321" spans="1:14" x14ac:dyDescent="0.35">
      <c r="A6321" s="2">
        <v>6320</v>
      </c>
      <c r="B6321" s="11">
        <v>0.24426473955382472</v>
      </c>
      <c r="C6321" s="11">
        <v>-3.6396331714076371E-2</v>
      </c>
      <c r="D6321" s="3">
        <f>B6321*Dashboard!$D$11*Dashboard!$D$10*SQRT(Dashboard!$D$12/365)</f>
        <v>60646.481049800728</v>
      </c>
      <c r="E6321" s="3">
        <f>IF(Dashboard!$I$3,C6321*Dashboard!$E$11*Dashboard!$E$10*SQRT(Dashboard!$D$12/365),0)</f>
        <v>-18073.091070056835</v>
      </c>
      <c r="F6321" s="3">
        <f>D6321+IF(Dashboard!$I$3,E6321,0)</f>
        <v>42573.389979743893</v>
      </c>
      <c r="G6321" s="3">
        <f>IF(Dashboard!$I$4, ('Lookups and Calculations'!$F$9) / (1 - 'Lookups and Calculations'!$F$10), 'Lookups and Calculations'!$F$9)</f>
        <v>1951878.888340465</v>
      </c>
      <c r="H6321" s="12">
        <f t="shared" si="196"/>
        <v>0</v>
      </c>
      <c r="I6321" s="12">
        <f t="shared" si="197"/>
        <v>0</v>
      </c>
      <c r="J6321" s="13">
        <f>(1 - Dashboard!$I$9) * H6321 * Dashboard!$I$8 * 'Lookups and Calculations'!$F$12</f>
        <v>0</v>
      </c>
      <c r="K6321" s="12">
        <f>(1 - Dashboard!$I$11) * I6321 * Dashboard!$I$10 * 'Lookups and Calculations'!$F$12</f>
        <v>0</v>
      </c>
      <c r="L6321" s="12">
        <f>(H6321 - I6321) * Dashboard!$I$13 * (Dashboard!$D$12 / 365) * 'Lookups and Calculations'!$F$12</f>
        <v>0</v>
      </c>
      <c r="M6321" s="3">
        <f>(G6321*2) * Dashboard!$I$13 * (Dashboard!$D$12 / 365) * 'Lookups and Calculations'!$F$12</f>
        <v>1602.0878730267946</v>
      </c>
      <c r="N6321" s="12">
        <f>H6321 * Dashboard!$I$14 * Dashboard!$I$15 * (Dashboard!$D$12 / 365) * 'Lookups and Calculations'!$F$12</f>
        <v>0</v>
      </c>
    </row>
    <row r="6322" spans="1:14" x14ac:dyDescent="0.35">
      <c r="A6322" s="2">
        <v>6321</v>
      </c>
      <c r="B6322" s="11">
        <v>0.59389066330888673</v>
      </c>
      <c r="C6322" s="11">
        <v>-0.73589419281851731</v>
      </c>
      <c r="D6322" s="3">
        <f>B6322*Dashboard!$D$11*Dashboard!$D$10*SQRT(Dashboard!$D$12/365)</f>
        <v>147452.22304212025</v>
      </c>
      <c r="E6322" s="3">
        <f>IF(Dashboard!$I$3,C6322*Dashboard!$E$11*Dashboard!$E$10*SQRT(Dashboard!$D$12/365),0)</f>
        <v>-365418.22041893483</v>
      </c>
      <c r="F6322" s="3">
        <f>D6322+IF(Dashboard!$I$3,E6322,0)</f>
        <v>-217965.99737681457</v>
      </c>
      <c r="G6322" s="3">
        <f>IF(Dashboard!$I$4, ('Lookups and Calculations'!$F$9) / (1 - 'Lookups and Calculations'!$F$10), 'Lookups and Calculations'!$F$9)</f>
        <v>1951878.888340465</v>
      </c>
      <c r="H6322" s="12">
        <f t="shared" si="196"/>
        <v>0</v>
      </c>
      <c r="I6322" s="12">
        <f t="shared" si="197"/>
        <v>0</v>
      </c>
      <c r="J6322" s="13">
        <f>(1 - Dashboard!$I$9) * H6322 * Dashboard!$I$8 * 'Lookups and Calculations'!$F$12</f>
        <v>0</v>
      </c>
      <c r="K6322" s="12">
        <f>(1 - Dashboard!$I$11) * I6322 * Dashboard!$I$10 * 'Lookups and Calculations'!$F$12</f>
        <v>0</v>
      </c>
      <c r="L6322" s="12">
        <f>(H6322 - I6322) * Dashboard!$I$13 * (Dashboard!$D$12 / 365) * 'Lookups and Calculations'!$F$12</f>
        <v>0</v>
      </c>
      <c r="M6322" s="3">
        <f>(G6322*2) * Dashboard!$I$13 * (Dashboard!$D$12 / 365) * 'Lookups and Calculations'!$F$12</f>
        <v>1602.0878730267946</v>
      </c>
      <c r="N6322" s="12">
        <f>H6322 * Dashboard!$I$14 * Dashboard!$I$15 * (Dashboard!$D$12 / 365) * 'Lookups and Calculations'!$F$12</f>
        <v>0</v>
      </c>
    </row>
    <row r="6323" spans="1:14" x14ac:dyDescent="0.35">
      <c r="A6323" s="2">
        <v>6322</v>
      </c>
      <c r="B6323" s="11">
        <v>-0.73477370075434845</v>
      </c>
      <c r="C6323" s="11">
        <v>-1.2703474431420776</v>
      </c>
      <c r="D6323" s="3">
        <f>B6323*Dashboard!$D$11*Dashboard!$D$10*SQRT(Dashboard!$D$12/365)</f>
        <v>-182430.91246033585</v>
      </c>
      <c r="E6323" s="3">
        <f>IF(Dashboard!$I$3,C6323*Dashboard!$E$11*Dashboard!$E$10*SQRT(Dashboard!$D$12/365),0)</f>
        <v>-630808.21470920718</v>
      </c>
      <c r="F6323" s="3">
        <f>D6323+IF(Dashboard!$I$3,E6323,0)</f>
        <v>-813239.12716954306</v>
      </c>
      <c r="G6323" s="3">
        <f>IF(Dashboard!$I$4, ('Lookups and Calculations'!$F$9) / (1 - 'Lookups and Calculations'!$F$10), 'Lookups and Calculations'!$F$9)</f>
        <v>1951878.888340465</v>
      </c>
      <c r="H6323" s="12">
        <f t="shared" si="196"/>
        <v>0</v>
      </c>
      <c r="I6323" s="12">
        <f t="shared" si="197"/>
        <v>0</v>
      </c>
      <c r="J6323" s="13">
        <f>(1 - Dashboard!$I$9) * H6323 * Dashboard!$I$8 * 'Lookups and Calculations'!$F$12</f>
        <v>0</v>
      </c>
      <c r="K6323" s="12">
        <f>(1 - Dashboard!$I$11) * I6323 * Dashboard!$I$10 * 'Lookups and Calculations'!$F$12</f>
        <v>0</v>
      </c>
      <c r="L6323" s="12">
        <f>(H6323 - I6323) * Dashboard!$I$13 * (Dashboard!$D$12 / 365) * 'Lookups and Calculations'!$F$12</f>
        <v>0</v>
      </c>
      <c r="M6323" s="3">
        <f>(G6323*2) * Dashboard!$I$13 * (Dashboard!$D$12 / 365) * 'Lookups and Calculations'!$F$12</f>
        <v>1602.0878730267946</v>
      </c>
      <c r="N6323" s="12">
        <f>H6323 * Dashboard!$I$14 * Dashboard!$I$15 * (Dashboard!$D$12 / 365) * 'Lookups and Calculations'!$F$12</f>
        <v>0</v>
      </c>
    </row>
    <row r="6324" spans="1:14" x14ac:dyDescent="0.35">
      <c r="A6324" s="2">
        <v>6323</v>
      </c>
      <c r="B6324" s="11">
        <v>0.15593959824099421</v>
      </c>
      <c r="C6324" s="11">
        <v>1.2983019749410938</v>
      </c>
      <c r="D6324" s="3">
        <f>B6324*Dashboard!$D$11*Dashboard!$D$10*SQRT(Dashboard!$D$12/365)</f>
        <v>38716.958931160283</v>
      </c>
      <c r="E6324" s="3">
        <f>IF(Dashboard!$I$3,C6324*Dashboard!$E$11*Dashboard!$E$10*SQRT(Dashboard!$D$12/365),0)</f>
        <v>644689.41578719986</v>
      </c>
      <c r="F6324" s="3">
        <f>D6324+IF(Dashboard!$I$3,E6324,0)</f>
        <v>683406.37471836014</v>
      </c>
      <c r="G6324" s="3">
        <f>IF(Dashboard!$I$4, ('Lookups and Calculations'!$F$9) / (1 - 'Lookups and Calculations'!$F$10), 'Lookups and Calculations'!$F$9)</f>
        <v>1951878.888340465</v>
      </c>
      <c r="H6324" s="12">
        <f t="shared" si="196"/>
        <v>0</v>
      </c>
      <c r="I6324" s="12">
        <f t="shared" si="197"/>
        <v>0</v>
      </c>
      <c r="J6324" s="13">
        <f>(1 - Dashboard!$I$9) * H6324 * Dashboard!$I$8 * 'Lookups and Calculations'!$F$12</f>
        <v>0</v>
      </c>
      <c r="K6324" s="12">
        <f>(1 - Dashboard!$I$11) * I6324 * Dashboard!$I$10 * 'Lookups and Calculations'!$F$12</f>
        <v>0</v>
      </c>
      <c r="L6324" s="12">
        <f>(H6324 - I6324) * Dashboard!$I$13 * (Dashboard!$D$12 / 365) * 'Lookups and Calculations'!$F$12</f>
        <v>0</v>
      </c>
      <c r="M6324" s="3">
        <f>(G6324*2) * Dashboard!$I$13 * (Dashboard!$D$12 / 365) * 'Lookups and Calculations'!$F$12</f>
        <v>1602.0878730267946</v>
      </c>
      <c r="N6324" s="12">
        <f>H6324 * Dashboard!$I$14 * Dashboard!$I$15 * (Dashboard!$D$12 / 365) * 'Lookups and Calculations'!$F$12</f>
        <v>0</v>
      </c>
    </row>
    <row r="6325" spans="1:14" x14ac:dyDescent="0.35">
      <c r="A6325" s="2">
        <v>6324</v>
      </c>
      <c r="B6325" s="11">
        <v>1.3100110325243697</v>
      </c>
      <c r="C6325" s="11">
        <v>-0.63752091474515682</v>
      </c>
      <c r="D6325" s="3">
        <f>B6325*Dashboard!$D$11*Dashboard!$D$10*SQRT(Dashboard!$D$12/365)</f>
        <v>325251.85339537094</v>
      </c>
      <c r="E6325" s="3">
        <f>IF(Dashboard!$I$3,C6325*Dashboard!$E$11*Dashboard!$E$10*SQRT(Dashboard!$D$12/365),0)</f>
        <v>-316569.63789015601</v>
      </c>
      <c r="F6325" s="3">
        <f>D6325+IF(Dashboard!$I$3,E6325,0)</f>
        <v>8682.2155052149319</v>
      </c>
      <c r="G6325" s="3">
        <f>IF(Dashboard!$I$4, ('Lookups and Calculations'!$F$9) / (1 - 'Lookups and Calculations'!$F$10), 'Lookups and Calculations'!$F$9)</f>
        <v>1951878.888340465</v>
      </c>
      <c r="H6325" s="12">
        <f t="shared" si="196"/>
        <v>0</v>
      </c>
      <c r="I6325" s="12">
        <f t="shared" si="197"/>
        <v>0</v>
      </c>
      <c r="J6325" s="13">
        <f>(1 - Dashboard!$I$9) * H6325 * Dashboard!$I$8 * 'Lookups and Calculations'!$F$12</f>
        <v>0</v>
      </c>
      <c r="K6325" s="12">
        <f>(1 - Dashboard!$I$11) * I6325 * Dashboard!$I$10 * 'Lookups and Calculations'!$F$12</f>
        <v>0</v>
      </c>
      <c r="L6325" s="12">
        <f>(H6325 - I6325) * Dashboard!$I$13 * (Dashboard!$D$12 / 365) * 'Lookups and Calculations'!$F$12</f>
        <v>0</v>
      </c>
      <c r="M6325" s="3">
        <f>(G6325*2) * Dashboard!$I$13 * (Dashboard!$D$12 / 365) * 'Lookups and Calculations'!$F$12</f>
        <v>1602.0878730267946</v>
      </c>
      <c r="N6325" s="12">
        <f>H6325 * Dashboard!$I$14 * Dashboard!$I$15 * (Dashboard!$D$12 / 365) * 'Lookups and Calculations'!$F$12</f>
        <v>0</v>
      </c>
    </row>
    <row r="6326" spans="1:14" x14ac:dyDescent="0.35">
      <c r="A6326" s="2">
        <v>6325</v>
      </c>
      <c r="B6326" s="11">
        <v>0.80468073804038065</v>
      </c>
      <c r="C6326" s="11">
        <v>-0.3894625825762521</v>
      </c>
      <c r="D6326" s="3">
        <f>B6326*Dashboard!$D$11*Dashboard!$D$10*SQRT(Dashboard!$D$12/365)</f>
        <v>199787.55517413554</v>
      </c>
      <c r="E6326" s="3">
        <f>IF(Dashboard!$I$3,C6326*Dashboard!$E$11*Dashboard!$E$10*SQRT(Dashboard!$D$12/365),0)</f>
        <v>-193392.91603823536</v>
      </c>
      <c r="F6326" s="3">
        <f>D6326+IF(Dashboard!$I$3,E6326,0)</f>
        <v>6394.6391359001864</v>
      </c>
      <c r="G6326" s="3">
        <f>IF(Dashboard!$I$4, ('Lookups and Calculations'!$F$9) / (1 - 'Lookups and Calculations'!$F$10), 'Lookups and Calculations'!$F$9)</f>
        <v>1951878.888340465</v>
      </c>
      <c r="H6326" s="12">
        <f t="shared" si="196"/>
        <v>0</v>
      </c>
      <c r="I6326" s="12">
        <f t="shared" si="197"/>
        <v>0</v>
      </c>
      <c r="J6326" s="13">
        <f>(1 - Dashboard!$I$9) * H6326 * Dashboard!$I$8 * 'Lookups and Calculations'!$F$12</f>
        <v>0</v>
      </c>
      <c r="K6326" s="12">
        <f>(1 - Dashboard!$I$11) * I6326 * Dashboard!$I$10 * 'Lookups and Calculations'!$F$12</f>
        <v>0</v>
      </c>
      <c r="L6326" s="12">
        <f>(H6326 - I6326) * Dashboard!$I$13 * (Dashboard!$D$12 / 365) * 'Lookups and Calculations'!$F$12</f>
        <v>0</v>
      </c>
      <c r="M6326" s="3">
        <f>(G6326*2) * Dashboard!$I$13 * (Dashboard!$D$12 / 365) * 'Lookups and Calculations'!$F$12</f>
        <v>1602.0878730267946</v>
      </c>
      <c r="N6326" s="12">
        <f>H6326 * Dashboard!$I$14 * Dashboard!$I$15 * (Dashboard!$D$12 / 365) * 'Lookups and Calculations'!$F$12</f>
        <v>0</v>
      </c>
    </row>
    <row r="6327" spans="1:14" x14ac:dyDescent="0.35">
      <c r="A6327" s="2">
        <v>6326</v>
      </c>
      <c r="B6327" s="11">
        <v>-0.16694641778606609</v>
      </c>
      <c r="C6327" s="11">
        <v>-0.44253576067345968</v>
      </c>
      <c r="D6327" s="3">
        <f>B6327*Dashboard!$D$11*Dashboard!$D$10*SQRT(Dashboard!$D$12/365)</f>
        <v>-41449.75153224582</v>
      </c>
      <c r="E6327" s="3">
        <f>IF(Dashboard!$I$3,C6327*Dashboard!$E$11*Dashboard!$E$10*SQRT(Dashboard!$D$12/365),0)</f>
        <v>-219747.12087029006</v>
      </c>
      <c r="F6327" s="3">
        <f>D6327+IF(Dashboard!$I$3,E6327,0)</f>
        <v>-261196.87240253587</v>
      </c>
      <c r="G6327" s="3">
        <f>IF(Dashboard!$I$4, ('Lookups and Calculations'!$F$9) / (1 - 'Lookups and Calculations'!$F$10), 'Lookups and Calculations'!$F$9)</f>
        <v>1951878.888340465</v>
      </c>
      <c r="H6327" s="12">
        <f t="shared" si="196"/>
        <v>0</v>
      </c>
      <c r="I6327" s="12">
        <f t="shared" si="197"/>
        <v>0</v>
      </c>
      <c r="J6327" s="13">
        <f>(1 - Dashboard!$I$9) * H6327 * Dashboard!$I$8 * 'Lookups and Calculations'!$F$12</f>
        <v>0</v>
      </c>
      <c r="K6327" s="12">
        <f>(1 - Dashboard!$I$11) * I6327 * Dashboard!$I$10 * 'Lookups and Calculations'!$F$12</f>
        <v>0</v>
      </c>
      <c r="L6327" s="12">
        <f>(H6327 - I6327) * Dashboard!$I$13 * (Dashboard!$D$12 / 365) * 'Lookups and Calculations'!$F$12</f>
        <v>0</v>
      </c>
      <c r="M6327" s="3">
        <f>(G6327*2) * Dashboard!$I$13 * (Dashboard!$D$12 / 365) * 'Lookups and Calculations'!$F$12</f>
        <v>1602.0878730267946</v>
      </c>
      <c r="N6327" s="12">
        <f>H6327 * Dashboard!$I$14 * Dashboard!$I$15 * (Dashboard!$D$12 / 365) * 'Lookups and Calculations'!$F$12</f>
        <v>0</v>
      </c>
    </row>
    <row r="6328" spans="1:14" x14ac:dyDescent="0.35">
      <c r="A6328" s="2">
        <v>6327</v>
      </c>
      <c r="B6328" s="11">
        <v>1.1617462348505643</v>
      </c>
      <c r="C6328" s="11">
        <v>-8.2690039224639522E-2</v>
      </c>
      <c r="D6328" s="3">
        <f>B6328*Dashboard!$D$11*Dashboard!$D$10*SQRT(Dashboard!$D$12/365)</f>
        <v>288440.40750718693</v>
      </c>
      <c r="E6328" s="3">
        <f>IF(Dashboard!$I$3,C6328*Dashboard!$E$11*Dashboard!$E$10*SQRT(Dashboard!$D$12/365),0)</f>
        <v>-41060.858034643476</v>
      </c>
      <c r="F6328" s="3">
        <f>D6328+IF(Dashboard!$I$3,E6328,0)</f>
        <v>247379.54947254347</v>
      </c>
      <c r="G6328" s="3">
        <f>IF(Dashboard!$I$4, ('Lookups and Calculations'!$F$9) / (1 - 'Lookups and Calculations'!$F$10), 'Lookups and Calculations'!$F$9)</f>
        <v>1951878.888340465</v>
      </c>
      <c r="H6328" s="12">
        <f t="shared" si="196"/>
        <v>0</v>
      </c>
      <c r="I6328" s="12">
        <f t="shared" si="197"/>
        <v>0</v>
      </c>
      <c r="J6328" s="13">
        <f>(1 - Dashboard!$I$9) * H6328 * Dashboard!$I$8 * 'Lookups and Calculations'!$F$12</f>
        <v>0</v>
      </c>
      <c r="K6328" s="12">
        <f>(1 - Dashboard!$I$11) * I6328 * Dashboard!$I$10 * 'Lookups and Calculations'!$F$12</f>
        <v>0</v>
      </c>
      <c r="L6328" s="12">
        <f>(H6328 - I6328) * Dashboard!$I$13 * (Dashboard!$D$12 / 365) * 'Lookups and Calculations'!$F$12</f>
        <v>0</v>
      </c>
      <c r="M6328" s="3">
        <f>(G6328*2) * Dashboard!$I$13 * (Dashboard!$D$12 / 365) * 'Lookups and Calculations'!$F$12</f>
        <v>1602.0878730267946</v>
      </c>
      <c r="N6328" s="12">
        <f>H6328 * Dashboard!$I$14 * Dashboard!$I$15 * (Dashboard!$D$12 / 365) * 'Lookups and Calculations'!$F$12</f>
        <v>0</v>
      </c>
    </row>
    <row r="6329" spans="1:14" x14ac:dyDescent="0.35">
      <c r="A6329" s="2">
        <v>6328</v>
      </c>
      <c r="B6329" s="11">
        <v>-0.90883035820149416</v>
      </c>
      <c r="C6329" s="11">
        <v>-1.9821669708841152</v>
      </c>
      <c r="D6329" s="3">
        <f>B6329*Dashboard!$D$11*Dashboard!$D$10*SQRT(Dashboard!$D$12/365)</f>
        <v>-225646.00685644677</v>
      </c>
      <c r="E6329" s="3">
        <f>IF(Dashboard!$I$3,C6329*Dashboard!$E$11*Dashboard!$E$10*SQRT(Dashboard!$D$12/365),0)</f>
        <v>-984271.83437808719</v>
      </c>
      <c r="F6329" s="3">
        <f>D6329+IF(Dashboard!$I$3,E6329,0)</f>
        <v>-1209917.841234534</v>
      </c>
      <c r="G6329" s="3">
        <f>IF(Dashboard!$I$4, ('Lookups and Calculations'!$F$9) / (1 - 'Lookups and Calculations'!$F$10), 'Lookups and Calculations'!$F$9)</f>
        <v>1951878.888340465</v>
      </c>
      <c r="H6329" s="12">
        <f t="shared" si="196"/>
        <v>0</v>
      </c>
      <c r="I6329" s="12">
        <f t="shared" si="197"/>
        <v>0</v>
      </c>
      <c r="J6329" s="13">
        <f>(1 - Dashboard!$I$9) * H6329 * Dashboard!$I$8 * 'Lookups and Calculations'!$F$12</f>
        <v>0</v>
      </c>
      <c r="K6329" s="12">
        <f>(1 - Dashboard!$I$11) * I6329 * Dashboard!$I$10 * 'Lookups and Calculations'!$F$12</f>
        <v>0</v>
      </c>
      <c r="L6329" s="12">
        <f>(H6329 - I6329) * Dashboard!$I$13 * (Dashboard!$D$12 / 365) * 'Lookups and Calculations'!$F$12</f>
        <v>0</v>
      </c>
      <c r="M6329" s="3">
        <f>(G6329*2) * Dashboard!$I$13 * (Dashboard!$D$12 / 365) * 'Lookups and Calculations'!$F$12</f>
        <v>1602.0878730267946</v>
      </c>
      <c r="N6329" s="12">
        <f>H6329 * Dashboard!$I$14 * Dashboard!$I$15 * (Dashboard!$D$12 / 365) * 'Lookups and Calculations'!$F$12</f>
        <v>0</v>
      </c>
    </row>
    <row r="6330" spans="1:14" x14ac:dyDescent="0.35">
      <c r="A6330" s="2">
        <v>6329</v>
      </c>
      <c r="B6330" s="11">
        <v>-0.74833149808752908</v>
      </c>
      <c r="C6330" s="11">
        <v>-0.34210178537350733</v>
      </c>
      <c r="D6330" s="3">
        <f>B6330*Dashboard!$D$11*Dashboard!$D$10*SQRT(Dashboard!$D$12/365)</f>
        <v>-185797.06633316123</v>
      </c>
      <c r="E6330" s="3">
        <f>IF(Dashboard!$I$3,C6330*Dashboard!$E$11*Dashboard!$E$10*SQRT(Dashboard!$D$12/365),0)</f>
        <v>-169875.27124589885</v>
      </c>
      <c r="F6330" s="3">
        <f>D6330+IF(Dashboard!$I$3,E6330,0)</f>
        <v>-355672.33757906011</v>
      </c>
      <c r="G6330" s="3">
        <f>IF(Dashboard!$I$4, ('Lookups and Calculations'!$F$9) / (1 - 'Lookups and Calculations'!$F$10), 'Lookups and Calculations'!$F$9)</f>
        <v>1951878.888340465</v>
      </c>
      <c r="H6330" s="12">
        <f t="shared" si="196"/>
        <v>0</v>
      </c>
      <c r="I6330" s="12">
        <f t="shared" si="197"/>
        <v>0</v>
      </c>
      <c r="J6330" s="13">
        <f>(1 - Dashboard!$I$9) * H6330 * Dashboard!$I$8 * 'Lookups and Calculations'!$F$12</f>
        <v>0</v>
      </c>
      <c r="K6330" s="12">
        <f>(1 - Dashboard!$I$11) * I6330 * Dashboard!$I$10 * 'Lookups and Calculations'!$F$12</f>
        <v>0</v>
      </c>
      <c r="L6330" s="12">
        <f>(H6330 - I6330) * Dashboard!$I$13 * (Dashboard!$D$12 / 365) * 'Lookups and Calculations'!$F$12</f>
        <v>0</v>
      </c>
      <c r="M6330" s="3">
        <f>(G6330*2) * Dashboard!$I$13 * (Dashboard!$D$12 / 365) * 'Lookups and Calculations'!$F$12</f>
        <v>1602.0878730267946</v>
      </c>
      <c r="N6330" s="12">
        <f>H6330 * Dashboard!$I$14 * Dashboard!$I$15 * (Dashboard!$D$12 / 365) * 'Lookups and Calculations'!$F$12</f>
        <v>0</v>
      </c>
    </row>
    <row r="6331" spans="1:14" x14ac:dyDescent="0.35">
      <c r="A6331" s="2">
        <v>6330</v>
      </c>
      <c r="B6331" s="11">
        <v>1.2212083185947722</v>
      </c>
      <c r="C6331" s="11">
        <v>1.5404732678104656</v>
      </c>
      <c r="D6331" s="3">
        <f>B6331*Dashboard!$D$11*Dashboard!$D$10*SQRT(Dashboard!$D$12/365)</f>
        <v>303203.75870376901</v>
      </c>
      <c r="E6331" s="3">
        <f>IF(Dashboard!$I$3,C6331*Dashboard!$E$11*Dashboard!$E$10*SQRT(Dashboard!$D$12/365),0)</f>
        <v>764942.84860468446</v>
      </c>
      <c r="F6331" s="3">
        <f>D6331+IF(Dashboard!$I$3,E6331,0)</f>
        <v>1068146.6073084534</v>
      </c>
      <c r="G6331" s="3">
        <f>IF(Dashboard!$I$4, ('Lookups and Calculations'!$F$9) / (1 - 'Lookups and Calculations'!$F$10), 'Lookups and Calculations'!$F$9)</f>
        <v>1951878.888340465</v>
      </c>
      <c r="H6331" s="12">
        <f t="shared" si="196"/>
        <v>0</v>
      </c>
      <c r="I6331" s="12">
        <f t="shared" si="197"/>
        <v>0</v>
      </c>
      <c r="J6331" s="13">
        <f>(1 - Dashboard!$I$9) * H6331 * Dashboard!$I$8 * 'Lookups and Calculations'!$F$12</f>
        <v>0</v>
      </c>
      <c r="K6331" s="12">
        <f>(1 - Dashboard!$I$11) * I6331 * Dashboard!$I$10 * 'Lookups and Calculations'!$F$12</f>
        <v>0</v>
      </c>
      <c r="L6331" s="12">
        <f>(H6331 - I6331) * Dashboard!$I$13 * (Dashboard!$D$12 / 365) * 'Lookups and Calculations'!$F$12</f>
        <v>0</v>
      </c>
      <c r="M6331" s="3">
        <f>(G6331*2) * Dashboard!$I$13 * (Dashboard!$D$12 / 365) * 'Lookups and Calculations'!$F$12</f>
        <v>1602.0878730267946</v>
      </c>
      <c r="N6331" s="12">
        <f>H6331 * Dashboard!$I$14 * Dashboard!$I$15 * (Dashboard!$D$12 / 365) * 'Lookups and Calculations'!$F$12</f>
        <v>0</v>
      </c>
    </row>
    <row r="6332" spans="1:14" x14ac:dyDescent="0.35">
      <c r="A6332" s="2">
        <v>6331</v>
      </c>
      <c r="B6332" s="11">
        <v>0.31694581354772489</v>
      </c>
      <c r="C6332" s="11">
        <v>-2.9031500500283061</v>
      </c>
      <c r="D6332" s="3">
        <f>B6332*Dashboard!$D$11*Dashboard!$D$10*SQRT(Dashboard!$D$12/365)</f>
        <v>78691.866497989584</v>
      </c>
      <c r="E6332" s="3">
        <f>IF(Dashboard!$I$3,C6332*Dashboard!$E$11*Dashboard!$E$10*SQRT(Dashboard!$D$12/365),0)</f>
        <v>-1441598.4461398111</v>
      </c>
      <c r="F6332" s="3">
        <f>D6332+IF(Dashboard!$I$3,E6332,0)</f>
        <v>-1362906.5796418216</v>
      </c>
      <c r="G6332" s="3">
        <f>IF(Dashboard!$I$4, ('Lookups and Calculations'!$F$9) / (1 - 'Lookups and Calculations'!$F$10), 'Lookups and Calculations'!$F$9)</f>
        <v>1951878.888340465</v>
      </c>
      <c r="H6332" s="12">
        <f t="shared" si="196"/>
        <v>0</v>
      </c>
      <c r="I6332" s="12">
        <f t="shared" si="197"/>
        <v>0</v>
      </c>
      <c r="J6332" s="13">
        <f>(1 - Dashboard!$I$9) * H6332 * Dashboard!$I$8 * 'Lookups and Calculations'!$F$12</f>
        <v>0</v>
      </c>
      <c r="K6332" s="12">
        <f>(1 - Dashboard!$I$11) * I6332 * Dashboard!$I$10 * 'Lookups and Calculations'!$F$12</f>
        <v>0</v>
      </c>
      <c r="L6332" s="12">
        <f>(H6332 - I6332) * Dashboard!$I$13 * (Dashboard!$D$12 / 365) * 'Lookups and Calculations'!$F$12</f>
        <v>0</v>
      </c>
      <c r="M6332" s="3">
        <f>(G6332*2) * Dashboard!$I$13 * (Dashboard!$D$12 / 365) * 'Lookups and Calculations'!$F$12</f>
        <v>1602.0878730267946</v>
      </c>
      <c r="N6332" s="12">
        <f>H6332 * Dashboard!$I$14 * Dashboard!$I$15 * (Dashboard!$D$12 / 365) * 'Lookups and Calculations'!$F$12</f>
        <v>0</v>
      </c>
    </row>
    <row r="6333" spans="1:14" x14ac:dyDescent="0.35">
      <c r="A6333" s="2">
        <v>6332</v>
      </c>
      <c r="B6333" s="11">
        <v>0.67351040707630938</v>
      </c>
      <c r="C6333" s="11">
        <v>-0.51655362421925233</v>
      </c>
      <c r="D6333" s="3">
        <f>B6333*Dashboard!$D$11*Dashboard!$D$10*SQRT(Dashboard!$D$12/365)</f>
        <v>167220.35367939947</v>
      </c>
      <c r="E6333" s="3">
        <f>IF(Dashboard!$I$3,C6333*Dashboard!$E$11*Dashboard!$E$10*SQRT(Dashboard!$D$12/365),0)</f>
        <v>-256501.69270964878</v>
      </c>
      <c r="F6333" s="3">
        <f>D6333+IF(Dashboard!$I$3,E6333,0)</f>
        <v>-89281.339030249306</v>
      </c>
      <c r="G6333" s="3">
        <f>IF(Dashboard!$I$4, ('Lookups and Calculations'!$F$9) / (1 - 'Lookups and Calculations'!$F$10), 'Lookups and Calculations'!$F$9)</f>
        <v>1951878.888340465</v>
      </c>
      <c r="H6333" s="12">
        <f t="shared" si="196"/>
        <v>0</v>
      </c>
      <c r="I6333" s="12">
        <f t="shared" si="197"/>
        <v>0</v>
      </c>
      <c r="J6333" s="13">
        <f>(1 - Dashboard!$I$9) * H6333 * Dashboard!$I$8 * 'Lookups and Calculations'!$F$12</f>
        <v>0</v>
      </c>
      <c r="K6333" s="12">
        <f>(1 - Dashboard!$I$11) * I6333 * Dashboard!$I$10 * 'Lookups and Calculations'!$F$12</f>
        <v>0</v>
      </c>
      <c r="L6333" s="12">
        <f>(H6333 - I6333) * Dashboard!$I$13 * (Dashboard!$D$12 / 365) * 'Lookups and Calculations'!$F$12</f>
        <v>0</v>
      </c>
      <c r="M6333" s="3">
        <f>(G6333*2) * Dashboard!$I$13 * (Dashboard!$D$12 / 365) * 'Lookups and Calculations'!$F$12</f>
        <v>1602.0878730267946</v>
      </c>
      <c r="N6333" s="12">
        <f>H6333 * Dashboard!$I$14 * Dashboard!$I$15 * (Dashboard!$D$12 / 365) * 'Lookups and Calculations'!$F$12</f>
        <v>0</v>
      </c>
    </row>
    <row r="6334" spans="1:14" x14ac:dyDescent="0.35">
      <c r="A6334" s="2">
        <v>6333</v>
      </c>
      <c r="B6334" s="11">
        <v>1.566539245566569</v>
      </c>
      <c r="C6334" s="11">
        <v>-1.4791318414006074</v>
      </c>
      <c r="D6334" s="3">
        <f>B6334*Dashboard!$D$11*Dashboard!$D$10*SQRT(Dashboard!$D$12/365)</f>
        <v>388943.13130728103</v>
      </c>
      <c r="E6334" s="3">
        <f>IF(Dashboard!$I$3,C6334*Dashboard!$E$11*Dashboard!$E$10*SQRT(Dashboard!$D$12/365),0)</f>
        <v>-734482.93317744392</v>
      </c>
      <c r="F6334" s="3">
        <f>D6334+IF(Dashboard!$I$3,E6334,0)</f>
        <v>-345539.80187016289</v>
      </c>
      <c r="G6334" s="3">
        <f>IF(Dashboard!$I$4, ('Lookups and Calculations'!$F$9) / (1 - 'Lookups and Calculations'!$F$10), 'Lookups and Calculations'!$F$9)</f>
        <v>1951878.888340465</v>
      </c>
      <c r="H6334" s="12">
        <f t="shared" si="196"/>
        <v>0</v>
      </c>
      <c r="I6334" s="12">
        <f t="shared" si="197"/>
        <v>0</v>
      </c>
      <c r="J6334" s="13">
        <f>(1 - Dashboard!$I$9) * H6334 * Dashboard!$I$8 * 'Lookups and Calculations'!$F$12</f>
        <v>0</v>
      </c>
      <c r="K6334" s="12">
        <f>(1 - Dashboard!$I$11) * I6334 * Dashboard!$I$10 * 'Lookups and Calculations'!$F$12</f>
        <v>0</v>
      </c>
      <c r="L6334" s="12">
        <f>(H6334 - I6334) * Dashboard!$I$13 * (Dashboard!$D$12 / 365) * 'Lookups and Calculations'!$F$12</f>
        <v>0</v>
      </c>
      <c r="M6334" s="3">
        <f>(G6334*2) * Dashboard!$I$13 * (Dashboard!$D$12 / 365) * 'Lookups and Calculations'!$F$12</f>
        <v>1602.0878730267946</v>
      </c>
      <c r="N6334" s="12">
        <f>H6334 * Dashboard!$I$14 * Dashboard!$I$15 * (Dashboard!$D$12 / 365) * 'Lookups and Calculations'!$F$12</f>
        <v>0</v>
      </c>
    </row>
    <row r="6335" spans="1:14" x14ac:dyDescent="0.35">
      <c r="A6335" s="2">
        <v>6334</v>
      </c>
      <c r="B6335" s="11">
        <v>0.6438881664120335</v>
      </c>
      <c r="C6335" s="11">
        <v>-3.3130999799217795</v>
      </c>
      <c r="D6335" s="3">
        <f>B6335*Dashboard!$D$11*Dashboard!$D$10*SQRT(Dashboard!$D$12/365)</f>
        <v>159865.69143719409</v>
      </c>
      <c r="E6335" s="3">
        <f>IF(Dashboard!$I$3,C6335*Dashboard!$E$11*Dashboard!$E$10*SQRT(Dashboard!$D$12/365),0)</f>
        <v>-1645164.6317469913</v>
      </c>
      <c r="F6335" s="3">
        <f>D6335+IF(Dashboard!$I$3,E6335,0)</f>
        <v>-1485298.9403097972</v>
      </c>
      <c r="G6335" s="3">
        <f>IF(Dashboard!$I$4, ('Lookups and Calculations'!$F$9) / (1 - 'Lookups and Calculations'!$F$10), 'Lookups and Calculations'!$F$9)</f>
        <v>1951878.888340465</v>
      </c>
      <c r="H6335" s="12">
        <f t="shared" si="196"/>
        <v>0</v>
      </c>
      <c r="I6335" s="12">
        <f t="shared" si="197"/>
        <v>0</v>
      </c>
      <c r="J6335" s="13">
        <f>(1 - Dashboard!$I$9) * H6335 * Dashboard!$I$8 * 'Lookups and Calculations'!$F$12</f>
        <v>0</v>
      </c>
      <c r="K6335" s="12">
        <f>(1 - Dashboard!$I$11) * I6335 * Dashboard!$I$10 * 'Lookups and Calculations'!$F$12</f>
        <v>0</v>
      </c>
      <c r="L6335" s="12">
        <f>(H6335 - I6335) * Dashboard!$I$13 * (Dashboard!$D$12 / 365) * 'Lookups and Calculations'!$F$12</f>
        <v>0</v>
      </c>
      <c r="M6335" s="3">
        <f>(G6335*2) * Dashboard!$I$13 * (Dashboard!$D$12 / 365) * 'Lookups and Calculations'!$F$12</f>
        <v>1602.0878730267946</v>
      </c>
      <c r="N6335" s="12">
        <f>H6335 * Dashboard!$I$14 * Dashboard!$I$15 * (Dashboard!$D$12 / 365) * 'Lookups and Calculations'!$F$12</f>
        <v>0</v>
      </c>
    </row>
    <row r="6336" spans="1:14" x14ac:dyDescent="0.35">
      <c r="A6336" s="2">
        <v>6335</v>
      </c>
      <c r="B6336" s="11">
        <v>-1.3368359175807523</v>
      </c>
      <c r="C6336" s="11">
        <v>-1.0602753584537614</v>
      </c>
      <c r="D6336" s="3">
        <f>B6336*Dashboard!$D$11*Dashboard!$D$10*SQRT(Dashboard!$D$12/365)</f>
        <v>-331911.98324549408</v>
      </c>
      <c r="E6336" s="3">
        <f>IF(Dashboard!$I$3,C6336*Dashboard!$E$11*Dashboard!$E$10*SQRT(Dashboard!$D$12/365),0)</f>
        <v>-526494.07811779168</v>
      </c>
      <c r="F6336" s="3">
        <f>D6336+IF(Dashboard!$I$3,E6336,0)</f>
        <v>-858406.06136328576</v>
      </c>
      <c r="G6336" s="3">
        <f>IF(Dashboard!$I$4, ('Lookups and Calculations'!$F$9) / (1 - 'Lookups and Calculations'!$F$10), 'Lookups and Calculations'!$F$9)</f>
        <v>1951878.888340465</v>
      </c>
      <c r="H6336" s="12">
        <f t="shared" si="196"/>
        <v>0</v>
      </c>
      <c r="I6336" s="12">
        <f t="shared" si="197"/>
        <v>0</v>
      </c>
      <c r="J6336" s="13">
        <f>(1 - Dashboard!$I$9) * H6336 * Dashboard!$I$8 * 'Lookups and Calculations'!$F$12</f>
        <v>0</v>
      </c>
      <c r="K6336" s="12">
        <f>(1 - Dashboard!$I$11) * I6336 * Dashboard!$I$10 * 'Lookups and Calculations'!$F$12</f>
        <v>0</v>
      </c>
      <c r="L6336" s="12">
        <f>(H6336 - I6336) * Dashboard!$I$13 * (Dashboard!$D$12 / 365) * 'Lookups and Calculations'!$F$12</f>
        <v>0</v>
      </c>
      <c r="M6336" s="3">
        <f>(G6336*2) * Dashboard!$I$13 * (Dashboard!$D$12 / 365) * 'Lookups and Calculations'!$F$12</f>
        <v>1602.0878730267946</v>
      </c>
      <c r="N6336" s="12">
        <f>H6336 * Dashboard!$I$14 * Dashboard!$I$15 * (Dashboard!$D$12 / 365) * 'Lookups and Calculations'!$F$12</f>
        <v>0</v>
      </c>
    </row>
    <row r="6337" spans="1:14" x14ac:dyDescent="0.35">
      <c r="A6337" s="2">
        <v>6336</v>
      </c>
      <c r="B6337" s="11">
        <v>-0.85170331308423564</v>
      </c>
      <c r="C6337" s="11">
        <v>0.9691584758732894</v>
      </c>
      <c r="D6337" s="3">
        <f>B6337*Dashboard!$D$11*Dashboard!$D$10*SQRT(Dashboard!$D$12/365)</f>
        <v>-211462.40317519786</v>
      </c>
      <c r="E6337" s="3">
        <f>IF(Dashboard!$I$3,C6337*Dashboard!$E$11*Dashboard!$E$10*SQRT(Dashboard!$D$12/365),0)</f>
        <v>481248.75697297818</v>
      </c>
      <c r="F6337" s="3">
        <f>D6337+IF(Dashboard!$I$3,E6337,0)</f>
        <v>269786.35379778035</v>
      </c>
      <c r="G6337" s="3">
        <f>IF(Dashboard!$I$4, ('Lookups and Calculations'!$F$9) / (1 - 'Lookups and Calculations'!$F$10), 'Lookups and Calculations'!$F$9)</f>
        <v>1951878.888340465</v>
      </c>
      <c r="H6337" s="12">
        <f t="shared" si="196"/>
        <v>0</v>
      </c>
      <c r="I6337" s="12">
        <f t="shared" si="197"/>
        <v>0</v>
      </c>
      <c r="J6337" s="13">
        <f>(1 - Dashboard!$I$9) * H6337 * Dashboard!$I$8 * 'Lookups and Calculations'!$F$12</f>
        <v>0</v>
      </c>
      <c r="K6337" s="12">
        <f>(1 - Dashboard!$I$11) * I6337 * Dashboard!$I$10 * 'Lookups and Calculations'!$F$12</f>
        <v>0</v>
      </c>
      <c r="L6337" s="12">
        <f>(H6337 - I6337) * Dashboard!$I$13 * (Dashboard!$D$12 / 365) * 'Lookups and Calculations'!$F$12</f>
        <v>0</v>
      </c>
      <c r="M6337" s="3">
        <f>(G6337*2) * Dashboard!$I$13 * (Dashboard!$D$12 / 365) * 'Lookups and Calculations'!$F$12</f>
        <v>1602.0878730267946</v>
      </c>
      <c r="N6337" s="12">
        <f>H6337 * Dashboard!$I$14 * Dashboard!$I$15 * (Dashboard!$D$12 / 365) * 'Lookups and Calculations'!$F$12</f>
        <v>0</v>
      </c>
    </row>
    <row r="6338" spans="1:14" x14ac:dyDescent="0.35">
      <c r="A6338" s="2">
        <v>6337</v>
      </c>
      <c r="B6338" s="11">
        <v>-0.74649508486429061</v>
      </c>
      <c r="C6338" s="11">
        <v>-1.4575471349693176</v>
      </c>
      <c r="D6338" s="3">
        <f>B6338*Dashboard!$D$11*Dashboard!$D$10*SQRT(Dashboard!$D$12/365)</f>
        <v>-185341.1184139234</v>
      </c>
      <c r="E6338" s="3">
        <f>IF(Dashboard!$I$3,C6338*Dashboard!$E$11*Dashboard!$E$10*SQRT(Dashboard!$D$12/365),0)</f>
        <v>-723764.75508967065</v>
      </c>
      <c r="F6338" s="3">
        <f>D6338+IF(Dashboard!$I$3,E6338,0)</f>
        <v>-909105.87350359408</v>
      </c>
      <c r="G6338" s="3">
        <f>IF(Dashboard!$I$4, ('Lookups and Calculations'!$F$9) / (1 - 'Lookups and Calculations'!$F$10), 'Lookups and Calculations'!$F$9)</f>
        <v>1951878.888340465</v>
      </c>
      <c r="H6338" s="12">
        <f t="shared" si="196"/>
        <v>0</v>
      </c>
      <c r="I6338" s="12">
        <f t="shared" si="197"/>
        <v>0</v>
      </c>
      <c r="J6338" s="13">
        <f>(1 - Dashboard!$I$9) * H6338 * Dashboard!$I$8 * 'Lookups and Calculations'!$F$12</f>
        <v>0</v>
      </c>
      <c r="K6338" s="12">
        <f>(1 - Dashboard!$I$11) * I6338 * Dashboard!$I$10 * 'Lookups and Calculations'!$F$12</f>
        <v>0</v>
      </c>
      <c r="L6338" s="12">
        <f>(H6338 - I6338) * Dashboard!$I$13 * (Dashboard!$D$12 / 365) * 'Lookups and Calculations'!$F$12</f>
        <v>0</v>
      </c>
      <c r="M6338" s="3">
        <f>(G6338*2) * Dashboard!$I$13 * (Dashboard!$D$12 / 365) * 'Lookups and Calculations'!$F$12</f>
        <v>1602.0878730267946</v>
      </c>
      <c r="N6338" s="12">
        <f>H6338 * Dashboard!$I$14 * Dashboard!$I$15 * (Dashboard!$D$12 / 365) * 'Lookups and Calculations'!$F$12</f>
        <v>0</v>
      </c>
    </row>
    <row r="6339" spans="1:14" x14ac:dyDescent="0.35">
      <c r="A6339" s="2">
        <v>6338</v>
      </c>
      <c r="B6339" s="11">
        <v>0.37437225837829685</v>
      </c>
      <c r="C6339" s="11">
        <v>-1.756188293139501</v>
      </c>
      <c r="D6339" s="3">
        <f>B6339*Dashboard!$D$11*Dashboard!$D$10*SQRT(Dashboard!$D$12/365)</f>
        <v>92949.805668973699</v>
      </c>
      <c r="E6339" s="3">
        <f>IF(Dashboard!$I$3,C6339*Dashboard!$E$11*Dashboard!$E$10*SQRT(Dashboard!$D$12/365),0)</f>
        <v>-872059.06373807567</v>
      </c>
      <c r="F6339" s="3">
        <f>D6339+IF(Dashboard!$I$3,E6339,0)</f>
        <v>-779109.25806910195</v>
      </c>
      <c r="G6339" s="3">
        <f>IF(Dashboard!$I$4, ('Lookups and Calculations'!$F$9) / (1 - 'Lookups and Calculations'!$F$10), 'Lookups and Calculations'!$F$9)</f>
        <v>1951878.888340465</v>
      </c>
      <c r="H6339" s="12">
        <f t="shared" ref="H6339:H6402" si="198">MAX(0,F6339-G6339)</f>
        <v>0</v>
      </c>
      <c r="I6339" s="12">
        <f t="shared" ref="I6339:I6402" si="199">MAX(0,-F6339-G6339)</f>
        <v>0</v>
      </c>
      <c r="J6339" s="13">
        <f>(1 - Dashboard!$I$9) * H6339 * Dashboard!$I$8 * 'Lookups and Calculations'!$F$12</f>
        <v>0</v>
      </c>
      <c r="K6339" s="12">
        <f>(1 - Dashboard!$I$11) * I6339 * Dashboard!$I$10 * 'Lookups and Calculations'!$F$12</f>
        <v>0</v>
      </c>
      <c r="L6339" s="12">
        <f>(H6339 - I6339) * Dashboard!$I$13 * (Dashboard!$D$12 / 365) * 'Lookups and Calculations'!$F$12</f>
        <v>0</v>
      </c>
      <c r="M6339" s="3">
        <f>(G6339*2) * Dashboard!$I$13 * (Dashboard!$D$12 / 365) * 'Lookups and Calculations'!$F$12</f>
        <v>1602.0878730267946</v>
      </c>
      <c r="N6339" s="12">
        <f>H6339 * Dashboard!$I$14 * Dashboard!$I$15 * (Dashboard!$D$12 / 365) * 'Lookups and Calculations'!$F$12</f>
        <v>0</v>
      </c>
    </row>
    <row r="6340" spans="1:14" x14ac:dyDescent="0.35">
      <c r="A6340" s="2">
        <v>6339</v>
      </c>
      <c r="B6340" s="11">
        <v>-0.82602569606138809</v>
      </c>
      <c r="C6340" s="11">
        <v>0.28027988613100274</v>
      </c>
      <c r="D6340" s="3">
        <f>B6340*Dashboard!$D$11*Dashboard!$D$10*SQRT(Dashboard!$D$12/365)</f>
        <v>-205087.11905918235</v>
      </c>
      <c r="E6340" s="3">
        <f>IF(Dashboard!$I$3,C6340*Dashboard!$E$11*Dashboard!$E$10*SQRT(Dashboard!$D$12/365),0)</f>
        <v>139176.77053129143</v>
      </c>
      <c r="F6340" s="3">
        <f>D6340+IF(Dashboard!$I$3,E6340,0)</f>
        <v>-65910.348527890921</v>
      </c>
      <c r="G6340" s="3">
        <f>IF(Dashboard!$I$4, ('Lookups and Calculations'!$F$9) / (1 - 'Lookups and Calculations'!$F$10), 'Lookups and Calculations'!$F$9)</f>
        <v>1951878.888340465</v>
      </c>
      <c r="H6340" s="12">
        <f t="shared" si="198"/>
        <v>0</v>
      </c>
      <c r="I6340" s="12">
        <f t="shared" si="199"/>
        <v>0</v>
      </c>
      <c r="J6340" s="13">
        <f>(1 - Dashboard!$I$9) * H6340 * Dashboard!$I$8 * 'Lookups and Calculations'!$F$12</f>
        <v>0</v>
      </c>
      <c r="K6340" s="12">
        <f>(1 - Dashboard!$I$11) * I6340 * Dashboard!$I$10 * 'Lookups and Calculations'!$F$12</f>
        <v>0</v>
      </c>
      <c r="L6340" s="12">
        <f>(H6340 - I6340) * Dashboard!$I$13 * (Dashboard!$D$12 / 365) * 'Lookups and Calculations'!$F$12</f>
        <v>0</v>
      </c>
      <c r="M6340" s="3">
        <f>(G6340*2) * Dashboard!$I$13 * (Dashboard!$D$12 / 365) * 'Lookups and Calculations'!$F$12</f>
        <v>1602.0878730267946</v>
      </c>
      <c r="N6340" s="12">
        <f>H6340 * Dashboard!$I$14 * Dashboard!$I$15 * (Dashboard!$D$12 / 365) * 'Lookups and Calculations'!$F$12</f>
        <v>0</v>
      </c>
    </row>
    <row r="6341" spans="1:14" x14ac:dyDescent="0.35">
      <c r="A6341" s="2">
        <v>6340</v>
      </c>
      <c r="B6341" s="11">
        <v>1.1661636800616149</v>
      </c>
      <c r="C6341" s="11">
        <v>-1.5998342745309582</v>
      </c>
      <c r="D6341" s="3">
        <f>B6341*Dashboard!$D$11*Dashboard!$D$10*SQRT(Dashboard!$D$12/365)</f>
        <v>289537.17860796012</v>
      </c>
      <c r="E6341" s="3">
        <f>IF(Dashboard!$I$3,C6341*Dashboard!$E$11*Dashboard!$E$10*SQRT(Dashboard!$D$12/365),0)</f>
        <v>-794419.35983383097</v>
      </c>
      <c r="F6341" s="3">
        <f>D6341+IF(Dashboard!$I$3,E6341,0)</f>
        <v>-504882.18122587085</v>
      </c>
      <c r="G6341" s="3">
        <f>IF(Dashboard!$I$4, ('Lookups and Calculations'!$F$9) / (1 - 'Lookups and Calculations'!$F$10), 'Lookups and Calculations'!$F$9)</f>
        <v>1951878.888340465</v>
      </c>
      <c r="H6341" s="12">
        <f t="shared" si="198"/>
        <v>0</v>
      </c>
      <c r="I6341" s="12">
        <f t="shared" si="199"/>
        <v>0</v>
      </c>
      <c r="J6341" s="13">
        <f>(1 - Dashboard!$I$9) * H6341 * Dashboard!$I$8 * 'Lookups and Calculations'!$F$12</f>
        <v>0</v>
      </c>
      <c r="K6341" s="12">
        <f>(1 - Dashboard!$I$11) * I6341 * Dashboard!$I$10 * 'Lookups and Calculations'!$F$12</f>
        <v>0</v>
      </c>
      <c r="L6341" s="12">
        <f>(H6341 - I6341) * Dashboard!$I$13 * (Dashboard!$D$12 / 365) * 'Lookups and Calculations'!$F$12</f>
        <v>0</v>
      </c>
      <c r="M6341" s="3">
        <f>(G6341*2) * Dashboard!$I$13 * (Dashboard!$D$12 / 365) * 'Lookups and Calculations'!$F$12</f>
        <v>1602.0878730267946</v>
      </c>
      <c r="N6341" s="12">
        <f>H6341 * Dashboard!$I$14 * Dashboard!$I$15 * (Dashboard!$D$12 / 365) * 'Lookups and Calculations'!$F$12</f>
        <v>0</v>
      </c>
    </row>
    <row r="6342" spans="1:14" x14ac:dyDescent="0.35">
      <c r="A6342" s="2">
        <v>6341</v>
      </c>
      <c r="B6342" s="11">
        <v>-0.60662014752806714</v>
      </c>
      <c r="C6342" s="11">
        <v>-0.47660370810467562</v>
      </c>
      <c r="D6342" s="3">
        <f>B6342*Dashboard!$D$11*Dashboard!$D$10*SQRT(Dashboard!$D$12/365)</f>
        <v>-150612.72187171964</v>
      </c>
      <c r="E6342" s="3">
        <f>IF(Dashboard!$I$3,C6342*Dashboard!$E$11*Dashboard!$E$10*SQRT(Dashboard!$D$12/365),0)</f>
        <v>-236664.02121429221</v>
      </c>
      <c r="F6342" s="3">
        <f>D6342+IF(Dashboard!$I$3,E6342,0)</f>
        <v>-387276.74308601185</v>
      </c>
      <c r="G6342" s="3">
        <f>IF(Dashboard!$I$4, ('Lookups and Calculations'!$F$9) / (1 - 'Lookups and Calculations'!$F$10), 'Lookups and Calculations'!$F$9)</f>
        <v>1951878.888340465</v>
      </c>
      <c r="H6342" s="12">
        <f t="shared" si="198"/>
        <v>0</v>
      </c>
      <c r="I6342" s="12">
        <f t="shared" si="199"/>
        <v>0</v>
      </c>
      <c r="J6342" s="13">
        <f>(1 - Dashboard!$I$9) * H6342 * Dashboard!$I$8 * 'Lookups and Calculations'!$F$12</f>
        <v>0</v>
      </c>
      <c r="K6342" s="12">
        <f>(1 - Dashboard!$I$11) * I6342 * Dashboard!$I$10 * 'Lookups and Calculations'!$F$12</f>
        <v>0</v>
      </c>
      <c r="L6342" s="12">
        <f>(H6342 - I6342) * Dashboard!$I$13 * (Dashboard!$D$12 / 365) * 'Lookups and Calculations'!$F$12</f>
        <v>0</v>
      </c>
      <c r="M6342" s="3">
        <f>(G6342*2) * Dashboard!$I$13 * (Dashboard!$D$12 / 365) * 'Lookups and Calculations'!$F$12</f>
        <v>1602.0878730267946</v>
      </c>
      <c r="N6342" s="12">
        <f>H6342 * Dashboard!$I$14 * Dashboard!$I$15 * (Dashboard!$D$12 / 365) * 'Lookups and Calculations'!$F$12</f>
        <v>0</v>
      </c>
    </row>
    <row r="6343" spans="1:14" x14ac:dyDescent="0.35">
      <c r="A6343" s="2">
        <v>6342</v>
      </c>
      <c r="B6343" s="11">
        <v>-0.58107873995115644</v>
      </c>
      <c r="C6343" s="11">
        <v>8.1627764204717346E-2</v>
      </c>
      <c r="D6343" s="3">
        <f>B6343*Dashboard!$D$11*Dashboard!$D$10*SQRT(Dashboard!$D$12/365)</f>
        <v>-144271.25607756633</v>
      </c>
      <c r="E6343" s="3">
        <f>IF(Dashboard!$I$3,C6343*Dashboard!$E$11*Dashboard!$E$10*SQRT(Dashboard!$D$12/365),0)</f>
        <v>40533.370997561804</v>
      </c>
      <c r="F6343" s="3">
        <f>D6343+IF(Dashboard!$I$3,E6343,0)</f>
        <v>-103737.88508000452</v>
      </c>
      <c r="G6343" s="3">
        <f>IF(Dashboard!$I$4, ('Lookups and Calculations'!$F$9) / (1 - 'Lookups and Calculations'!$F$10), 'Lookups and Calculations'!$F$9)</f>
        <v>1951878.888340465</v>
      </c>
      <c r="H6343" s="12">
        <f t="shared" si="198"/>
        <v>0</v>
      </c>
      <c r="I6343" s="12">
        <f t="shared" si="199"/>
        <v>0</v>
      </c>
      <c r="J6343" s="13">
        <f>(1 - Dashboard!$I$9) * H6343 * Dashboard!$I$8 * 'Lookups and Calculations'!$F$12</f>
        <v>0</v>
      </c>
      <c r="K6343" s="12">
        <f>(1 - Dashboard!$I$11) * I6343 * Dashboard!$I$10 * 'Lookups and Calculations'!$F$12</f>
        <v>0</v>
      </c>
      <c r="L6343" s="12">
        <f>(H6343 - I6343) * Dashboard!$I$13 * (Dashboard!$D$12 / 365) * 'Lookups and Calculations'!$F$12</f>
        <v>0</v>
      </c>
      <c r="M6343" s="3">
        <f>(G6343*2) * Dashboard!$I$13 * (Dashboard!$D$12 / 365) * 'Lookups and Calculations'!$F$12</f>
        <v>1602.0878730267946</v>
      </c>
      <c r="N6343" s="12">
        <f>H6343 * Dashboard!$I$14 * Dashboard!$I$15 * (Dashboard!$D$12 / 365) * 'Lookups and Calculations'!$F$12</f>
        <v>0</v>
      </c>
    </row>
    <row r="6344" spans="1:14" x14ac:dyDescent="0.35">
      <c r="A6344" s="2">
        <v>6343</v>
      </c>
      <c r="B6344" s="11">
        <v>-1.8187437488180955</v>
      </c>
      <c r="C6344" s="11">
        <v>0.50403323298239255</v>
      </c>
      <c r="D6344" s="3">
        <f>B6344*Dashboard!$D$11*Dashboard!$D$10*SQRT(Dashboard!$D$12/365)</f>
        <v>-451560.91091418051</v>
      </c>
      <c r="E6344" s="3">
        <f>IF(Dashboard!$I$3,C6344*Dashboard!$E$11*Dashboard!$E$10*SQRT(Dashboard!$D$12/365),0)</f>
        <v>250284.52300051041</v>
      </c>
      <c r="F6344" s="3">
        <f>D6344+IF(Dashboard!$I$3,E6344,0)</f>
        <v>-201276.3879136701</v>
      </c>
      <c r="G6344" s="3">
        <f>IF(Dashboard!$I$4, ('Lookups and Calculations'!$F$9) / (1 - 'Lookups and Calculations'!$F$10), 'Lookups and Calculations'!$F$9)</f>
        <v>1951878.888340465</v>
      </c>
      <c r="H6344" s="12">
        <f t="shared" si="198"/>
        <v>0</v>
      </c>
      <c r="I6344" s="12">
        <f t="shared" si="199"/>
        <v>0</v>
      </c>
      <c r="J6344" s="13">
        <f>(1 - Dashboard!$I$9) * H6344 * Dashboard!$I$8 * 'Lookups and Calculations'!$F$12</f>
        <v>0</v>
      </c>
      <c r="K6344" s="12">
        <f>(1 - Dashboard!$I$11) * I6344 * Dashboard!$I$10 * 'Lookups and Calculations'!$F$12</f>
        <v>0</v>
      </c>
      <c r="L6344" s="12">
        <f>(H6344 - I6344) * Dashboard!$I$13 * (Dashboard!$D$12 / 365) * 'Lookups and Calculations'!$F$12</f>
        <v>0</v>
      </c>
      <c r="M6344" s="3">
        <f>(G6344*2) * Dashboard!$I$13 * (Dashboard!$D$12 / 365) * 'Lookups and Calculations'!$F$12</f>
        <v>1602.0878730267946</v>
      </c>
      <c r="N6344" s="12">
        <f>H6344 * Dashboard!$I$14 * Dashboard!$I$15 * (Dashboard!$D$12 / 365) * 'Lookups and Calculations'!$F$12</f>
        <v>0</v>
      </c>
    </row>
    <row r="6345" spans="1:14" x14ac:dyDescent="0.35">
      <c r="A6345" s="2">
        <v>6344</v>
      </c>
      <c r="B6345" s="11">
        <v>-0.22130620829684125</v>
      </c>
      <c r="C6345" s="11">
        <v>0.27150688449305854</v>
      </c>
      <c r="D6345" s="3">
        <f>B6345*Dashboard!$D$11*Dashboard!$D$10*SQRT(Dashboard!$D$12/365)</f>
        <v>-54946.296351218407</v>
      </c>
      <c r="E6345" s="3">
        <f>IF(Dashboard!$I$3,C6345*Dashboard!$E$11*Dashboard!$E$10*SQRT(Dashboard!$D$12/365),0)</f>
        <v>134820.41784152293</v>
      </c>
      <c r="F6345" s="3">
        <f>D6345+IF(Dashboard!$I$3,E6345,0)</f>
        <v>79874.121490304518</v>
      </c>
      <c r="G6345" s="3">
        <f>IF(Dashboard!$I$4, ('Lookups and Calculations'!$F$9) / (1 - 'Lookups and Calculations'!$F$10), 'Lookups and Calculations'!$F$9)</f>
        <v>1951878.888340465</v>
      </c>
      <c r="H6345" s="12">
        <f t="shared" si="198"/>
        <v>0</v>
      </c>
      <c r="I6345" s="12">
        <f t="shared" si="199"/>
        <v>0</v>
      </c>
      <c r="J6345" s="13">
        <f>(1 - Dashboard!$I$9) * H6345 * Dashboard!$I$8 * 'Lookups and Calculations'!$F$12</f>
        <v>0</v>
      </c>
      <c r="K6345" s="12">
        <f>(1 - Dashboard!$I$11) * I6345 * Dashboard!$I$10 * 'Lookups and Calculations'!$F$12</f>
        <v>0</v>
      </c>
      <c r="L6345" s="12">
        <f>(H6345 - I6345) * Dashboard!$I$13 * (Dashboard!$D$12 / 365) * 'Lookups and Calculations'!$F$12</f>
        <v>0</v>
      </c>
      <c r="M6345" s="3">
        <f>(G6345*2) * Dashboard!$I$13 * (Dashboard!$D$12 / 365) * 'Lookups and Calculations'!$F$12</f>
        <v>1602.0878730267946</v>
      </c>
      <c r="N6345" s="12">
        <f>H6345 * Dashboard!$I$14 * Dashboard!$I$15 * (Dashboard!$D$12 / 365) * 'Lookups and Calculations'!$F$12</f>
        <v>0</v>
      </c>
    </row>
    <row r="6346" spans="1:14" x14ac:dyDescent="0.35">
      <c r="A6346" s="2">
        <v>6345</v>
      </c>
      <c r="B6346" s="11">
        <v>0.38842947474923767</v>
      </c>
      <c r="C6346" s="11">
        <v>0.18297318410926036</v>
      </c>
      <c r="D6346" s="3">
        <f>B6346*Dashboard!$D$11*Dashboard!$D$10*SQRT(Dashboard!$D$12/365)</f>
        <v>96439.956182758164</v>
      </c>
      <c r="E6346" s="3">
        <f>IF(Dashboard!$I$3,C6346*Dashboard!$E$11*Dashboard!$E$10*SQRT(Dashboard!$D$12/365),0)</f>
        <v>90857.810775089456</v>
      </c>
      <c r="F6346" s="3">
        <f>D6346+IF(Dashboard!$I$3,E6346,0)</f>
        <v>187297.76695784763</v>
      </c>
      <c r="G6346" s="3">
        <f>IF(Dashboard!$I$4, ('Lookups and Calculations'!$F$9) / (1 - 'Lookups and Calculations'!$F$10), 'Lookups and Calculations'!$F$9)</f>
        <v>1951878.888340465</v>
      </c>
      <c r="H6346" s="12">
        <f t="shared" si="198"/>
        <v>0</v>
      </c>
      <c r="I6346" s="12">
        <f t="shared" si="199"/>
        <v>0</v>
      </c>
      <c r="J6346" s="13">
        <f>(1 - Dashboard!$I$9) * H6346 * Dashboard!$I$8 * 'Lookups and Calculations'!$F$12</f>
        <v>0</v>
      </c>
      <c r="K6346" s="12">
        <f>(1 - Dashboard!$I$11) * I6346 * Dashboard!$I$10 * 'Lookups and Calculations'!$F$12</f>
        <v>0</v>
      </c>
      <c r="L6346" s="12">
        <f>(H6346 - I6346) * Dashboard!$I$13 * (Dashboard!$D$12 / 365) * 'Lookups and Calculations'!$F$12</f>
        <v>0</v>
      </c>
      <c r="M6346" s="3">
        <f>(G6346*2) * Dashboard!$I$13 * (Dashboard!$D$12 / 365) * 'Lookups and Calculations'!$F$12</f>
        <v>1602.0878730267946</v>
      </c>
      <c r="N6346" s="12">
        <f>H6346 * Dashboard!$I$14 * Dashboard!$I$15 * (Dashboard!$D$12 / 365) * 'Lookups and Calculations'!$F$12</f>
        <v>0</v>
      </c>
    </row>
    <row r="6347" spans="1:14" x14ac:dyDescent="0.35">
      <c r="A6347" s="2">
        <v>6346</v>
      </c>
      <c r="B6347" s="11">
        <v>0.97045279102259474</v>
      </c>
      <c r="C6347" s="11">
        <v>-0.22847461761107379</v>
      </c>
      <c r="D6347" s="3">
        <f>B6347*Dashboard!$D$11*Dashboard!$D$10*SQRT(Dashboard!$D$12/365)</f>
        <v>240945.73333827074</v>
      </c>
      <c r="E6347" s="3">
        <f>IF(Dashboard!$I$3,C6347*Dashboard!$E$11*Dashboard!$E$10*SQRT(Dashboard!$D$12/365),0)</f>
        <v>-113452.16335865938</v>
      </c>
      <c r="F6347" s="3">
        <f>D6347+IF(Dashboard!$I$3,E6347,0)</f>
        <v>127493.56997961136</v>
      </c>
      <c r="G6347" s="3">
        <f>IF(Dashboard!$I$4, ('Lookups and Calculations'!$F$9) / (1 - 'Lookups and Calculations'!$F$10), 'Lookups and Calculations'!$F$9)</f>
        <v>1951878.888340465</v>
      </c>
      <c r="H6347" s="12">
        <f t="shared" si="198"/>
        <v>0</v>
      </c>
      <c r="I6347" s="12">
        <f t="shared" si="199"/>
        <v>0</v>
      </c>
      <c r="J6347" s="13">
        <f>(1 - Dashboard!$I$9) * H6347 * Dashboard!$I$8 * 'Lookups and Calculations'!$F$12</f>
        <v>0</v>
      </c>
      <c r="K6347" s="12">
        <f>(1 - Dashboard!$I$11) * I6347 * Dashboard!$I$10 * 'Lookups and Calculations'!$F$12</f>
        <v>0</v>
      </c>
      <c r="L6347" s="12">
        <f>(H6347 - I6347) * Dashboard!$I$13 * (Dashboard!$D$12 / 365) * 'Lookups and Calculations'!$F$12</f>
        <v>0</v>
      </c>
      <c r="M6347" s="3">
        <f>(G6347*2) * Dashboard!$I$13 * (Dashboard!$D$12 / 365) * 'Lookups and Calculations'!$F$12</f>
        <v>1602.0878730267946</v>
      </c>
      <c r="N6347" s="12">
        <f>H6347 * Dashboard!$I$14 * Dashboard!$I$15 * (Dashboard!$D$12 / 365) * 'Lookups and Calculations'!$F$12</f>
        <v>0</v>
      </c>
    </row>
    <row r="6348" spans="1:14" x14ac:dyDescent="0.35">
      <c r="A6348" s="2">
        <v>6347</v>
      </c>
      <c r="B6348" s="11">
        <v>-0.55235585449820823</v>
      </c>
      <c r="C6348" s="11">
        <v>0.71802427524739487</v>
      </c>
      <c r="D6348" s="3">
        <f>B6348*Dashboard!$D$11*Dashboard!$D$10*SQRT(Dashboard!$D$12/365)</f>
        <v>-137139.88733601297</v>
      </c>
      <c r="E6348" s="3">
        <f>IF(Dashboard!$I$3,C6348*Dashboard!$E$11*Dashboard!$E$10*SQRT(Dashboard!$D$12/365),0)</f>
        <v>356544.67101251485</v>
      </c>
      <c r="F6348" s="3">
        <f>D6348+IF(Dashboard!$I$3,E6348,0)</f>
        <v>219404.78367650189</v>
      </c>
      <c r="G6348" s="3">
        <f>IF(Dashboard!$I$4, ('Lookups and Calculations'!$F$9) / (1 - 'Lookups and Calculations'!$F$10), 'Lookups and Calculations'!$F$9)</f>
        <v>1951878.888340465</v>
      </c>
      <c r="H6348" s="12">
        <f t="shared" si="198"/>
        <v>0</v>
      </c>
      <c r="I6348" s="12">
        <f t="shared" si="199"/>
        <v>0</v>
      </c>
      <c r="J6348" s="13">
        <f>(1 - Dashboard!$I$9) * H6348 * Dashboard!$I$8 * 'Lookups and Calculations'!$F$12</f>
        <v>0</v>
      </c>
      <c r="K6348" s="12">
        <f>(1 - Dashboard!$I$11) * I6348 * Dashboard!$I$10 * 'Lookups and Calculations'!$F$12</f>
        <v>0</v>
      </c>
      <c r="L6348" s="12">
        <f>(H6348 - I6348) * Dashboard!$I$13 * (Dashboard!$D$12 / 365) * 'Lookups and Calculations'!$F$12</f>
        <v>0</v>
      </c>
      <c r="M6348" s="3">
        <f>(G6348*2) * Dashboard!$I$13 * (Dashboard!$D$12 / 365) * 'Lookups and Calculations'!$F$12</f>
        <v>1602.0878730267946</v>
      </c>
      <c r="N6348" s="12">
        <f>H6348 * Dashboard!$I$14 * Dashboard!$I$15 * (Dashboard!$D$12 / 365) * 'Lookups and Calculations'!$F$12</f>
        <v>0</v>
      </c>
    </row>
    <row r="6349" spans="1:14" x14ac:dyDescent="0.35">
      <c r="A6349" s="2">
        <v>6348</v>
      </c>
      <c r="B6349" s="11">
        <v>-0.89629830368563612</v>
      </c>
      <c r="C6349" s="11">
        <v>0.9723041928068904</v>
      </c>
      <c r="D6349" s="3">
        <f>B6349*Dashboard!$D$11*Dashboard!$D$10*SQRT(Dashboard!$D$12/365)</f>
        <v>-222534.52622236378</v>
      </c>
      <c r="E6349" s="3">
        <f>IF(Dashboard!$I$3,C6349*Dashboard!$E$11*Dashboard!$E$10*SQRT(Dashboard!$D$12/365),0)</f>
        <v>482810.80528785277</v>
      </c>
      <c r="F6349" s="3">
        <f>D6349+IF(Dashboard!$I$3,E6349,0)</f>
        <v>260276.27906548898</v>
      </c>
      <c r="G6349" s="3">
        <f>IF(Dashboard!$I$4, ('Lookups and Calculations'!$F$9) / (1 - 'Lookups and Calculations'!$F$10), 'Lookups and Calculations'!$F$9)</f>
        <v>1951878.888340465</v>
      </c>
      <c r="H6349" s="12">
        <f t="shared" si="198"/>
        <v>0</v>
      </c>
      <c r="I6349" s="12">
        <f t="shared" si="199"/>
        <v>0</v>
      </c>
      <c r="J6349" s="13">
        <f>(1 - Dashboard!$I$9) * H6349 * Dashboard!$I$8 * 'Lookups and Calculations'!$F$12</f>
        <v>0</v>
      </c>
      <c r="K6349" s="12">
        <f>(1 - Dashboard!$I$11) * I6349 * Dashboard!$I$10 * 'Lookups and Calculations'!$F$12</f>
        <v>0</v>
      </c>
      <c r="L6349" s="12">
        <f>(H6349 - I6349) * Dashboard!$I$13 * (Dashboard!$D$12 / 365) * 'Lookups and Calculations'!$F$12</f>
        <v>0</v>
      </c>
      <c r="M6349" s="3">
        <f>(G6349*2) * Dashboard!$I$13 * (Dashboard!$D$12 / 365) * 'Lookups and Calculations'!$F$12</f>
        <v>1602.0878730267946</v>
      </c>
      <c r="N6349" s="12">
        <f>H6349 * Dashboard!$I$14 * Dashboard!$I$15 * (Dashboard!$D$12 / 365) * 'Lookups and Calculations'!$F$12</f>
        <v>0</v>
      </c>
    </row>
    <row r="6350" spans="1:14" x14ac:dyDescent="0.35">
      <c r="A6350" s="2">
        <v>6349</v>
      </c>
      <c r="B6350" s="11">
        <v>0.96316430807519848</v>
      </c>
      <c r="C6350" s="11">
        <v>1.5376437967679497</v>
      </c>
      <c r="D6350" s="3">
        <f>B6350*Dashboard!$D$11*Dashboard!$D$10*SQRT(Dashboard!$D$12/365)</f>
        <v>239136.13591639785</v>
      </c>
      <c r="E6350" s="3">
        <f>IF(Dashboard!$I$3,C6350*Dashboard!$E$11*Dashboard!$E$10*SQRT(Dashboard!$D$12/365),0)</f>
        <v>763537.83646683476</v>
      </c>
      <c r="F6350" s="3">
        <f>D6350+IF(Dashboard!$I$3,E6350,0)</f>
        <v>1002673.9723832326</v>
      </c>
      <c r="G6350" s="3">
        <f>IF(Dashboard!$I$4, ('Lookups and Calculations'!$F$9) / (1 - 'Lookups and Calculations'!$F$10), 'Lookups and Calculations'!$F$9)</f>
        <v>1951878.888340465</v>
      </c>
      <c r="H6350" s="12">
        <f t="shared" si="198"/>
        <v>0</v>
      </c>
      <c r="I6350" s="12">
        <f t="shared" si="199"/>
        <v>0</v>
      </c>
      <c r="J6350" s="13">
        <f>(1 - Dashboard!$I$9) * H6350 * Dashboard!$I$8 * 'Lookups and Calculations'!$F$12</f>
        <v>0</v>
      </c>
      <c r="K6350" s="12">
        <f>(1 - Dashboard!$I$11) * I6350 * Dashboard!$I$10 * 'Lookups and Calculations'!$F$12</f>
        <v>0</v>
      </c>
      <c r="L6350" s="12">
        <f>(H6350 - I6350) * Dashboard!$I$13 * (Dashboard!$D$12 / 365) * 'Lookups and Calculations'!$F$12</f>
        <v>0</v>
      </c>
      <c r="M6350" s="3">
        <f>(G6350*2) * Dashboard!$I$13 * (Dashboard!$D$12 / 365) * 'Lookups and Calculations'!$F$12</f>
        <v>1602.0878730267946</v>
      </c>
      <c r="N6350" s="12">
        <f>H6350 * Dashboard!$I$14 * Dashboard!$I$15 * (Dashboard!$D$12 / 365) * 'Lookups and Calculations'!$F$12</f>
        <v>0</v>
      </c>
    </row>
    <row r="6351" spans="1:14" x14ac:dyDescent="0.35">
      <c r="A6351" s="2">
        <v>6350</v>
      </c>
      <c r="B6351" s="11">
        <v>3.0059922775682486E-2</v>
      </c>
      <c r="C6351" s="11">
        <v>0.13617599956575416</v>
      </c>
      <c r="D6351" s="3">
        <f>B6351*Dashboard!$D$11*Dashboard!$D$10*SQRT(Dashboard!$D$12/365)</f>
        <v>7463.3307300261786</v>
      </c>
      <c r="E6351" s="3">
        <f>IF(Dashboard!$I$3,C6351*Dashboard!$E$11*Dashboard!$E$10*SQRT(Dashboard!$D$12/365),0)</f>
        <v>67620.035476158984</v>
      </c>
      <c r="F6351" s="3">
        <f>D6351+IF(Dashboard!$I$3,E6351,0)</f>
        <v>75083.366206185165</v>
      </c>
      <c r="G6351" s="3">
        <f>IF(Dashboard!$I$4, ('Lookups and Calculations'!$F$9) / (1 - 'Lookups and Calculations'!$F$10), 'Lookups and Calculations'!$F$9)</f>
        <v>1951878.888340465</v>
      </c>
      <c r="H6351" s="12">
        <f t="shared" si="198"/>
        <v>0</v>
      </c>
      <c r="I6351" s="12">
        <f t="shared" si="199"/>
        <v>0</v>
      </c>
      <c r="J6351" s="13">
        <f>(1 - Dashboard!$I$9) * H6351 * Dashboard!$I$8 * 'Lookups and Calculations'!$F$12</f>
        <v>0</v>
      </c>
      <c r="K6351" s="12">
        <f>(1 - Dashboard!$I$11) * I6351 * Dashboard!$I$10 * 'Lookups and Calculations'!$F$12</f>
        <v>0</v>
      </c>
      <c r="L6351" s="12">
        <f>(H6351 - I6351) * Dashboard!$I$13 * (Dashboard!$D$12 / 365) * 'Lookups and Calculations'!$F$12</f>
        <v>0</v>
      </c>
      <c r="M6351" s="3">
        <f>(G6351*2) * Dashboard!$I$13 * (Dashboard!$D$12 / 365) * 'Lookups and Calculations'!$F$12</f>
        <v>1602.0878730267946</v>
      </c>
      <c r="N6351" s="12">
        <f>H6351 * Dashboard!$I$14 * Dashboard!$I$15 * (Dashboard!$D$12 / 365) * 'Lookups and Calculations'!$F$12</f>
        <v>0</v>
      </c>
    </row>
    <row r="6352" spans="1:14" x14ac:dyDescent="0.35">
      <c r="A6352" s="2">
        <v>6351</v>
      </c>
      <c r="B6352" s="11">
        <v>0.92348778294290279</v>
      </c>
      <c r="C6352" s="11">
        <v>0.74650633746956119</v>
      </c>
      <c r="D6352" s="3">
        <f>B6352*Dashboard!$D$11*Dashboard!$D$10*SQRT(Dashboard!$D$12/365)</f>
        <v>229285.17816476751</v>
      </c>
      <c r="E6352" s="3">
        <f>IF(Dashboard!$I$3,C6352*Dashboard!$E$11*Dashboard!$E$10*SQRT(Dashboard!$D$12/365),0)</f>
        <v>370687.82446127723</v>
      </c>
      <c r="F6352" s="3">
        <f>D6352+IF(Dashboard!$I$3,E6352,0)</f>
        <v>599973.00262604468</v>
      </c>
      <c r="G6352" s="3">
        <f>IF(Dashboard!$I$4, ('Lookups and Calculations'!$F$9) / (1 - 'Lookups and Calculations'!$F$10), 'Lookups and Calculations'!$F$9)</f>
        <v>1951878.888340465</v>
      </c>
      <c r="H6352" s="12">
        <f t="shared" si="198"/>
        <v>0</v>
      </c>
      <c r="I6352" s="12">
        <f t="shared" si="199"/>
        <v>0</v>
      </c>
      <c r="J6352" s="13">
        <f>(1 - Dashboard!$I$9) * H6352 * Dashboard!$I$8 * 'Lookups and Calculations'!$F$12</f>
        <v>0</v>
      </c>
      <c r="K6352" s="12">
        <f>(1 - Dashboard!$I$11) * I6352 * Dashboard!$I$10 * 'Lookups and Calculations'!$F$12</f>
        <v>0</v>
      </c>
      <c r="L6352" s="12">
        <f>(H6352 - I6352) * Dashboard!$I$13 * (Dashboard!$D$12 / 365) * 'Lookups and Calculations'!$F$12</f>
        <v>0</v>
      </c>
      <c r="M6352" s="3">
        <f>(G6352*2) * Dashboard!$I$13 * (Dashboard!$D$12 / 365) * 'Lookups and Calculations'!$F$12</f>
        <v>1602.0878730267946</v>
      </c>
      <c r="N6352" s="12">
        <f>H6352 * Dashboard!$I$14 * Dashboard!$I$15 * (Dashboard!$D$12 / 365) * 'Lookups and Calculations'!$F$12</f>
        <v>0</v>
      </c>
    </row>
    <row r="6353" spans="1:14" x14ac:dyDescent="0.35">
      <c r="A6353" s="2">
        <v>6352</v>
      </c>
      <c r="B6353" s="11">
        <v>1.0234986965014621</v>
      </c>
      <c r="C6353" s="11">
        <v>-0.56854079068604257</v>
      </c>
      <c r="D6353" s="3">
        <f>B6353*Dashboard!$D$11*Dashboard!$D$10*SQRT(Dashboard!$D$12/365)</f>
        <v>254116.06446043731</v>
      </c>
      <c r="E6353" s="3">
        <f>IF(Dashboard!$I$3,C6353*Dashboard!$E$11*Dashboard!$E$10*SQRT(Dashboard!$D$12/365),0)</f>
        <v>-282316.62376944907</v>
      </c>
      <c r="F6353" s="3">
        <f>D6353+IF(Dashboard!$I$3,E6353,0)</f>
        <v>-28200.559309011762</v>
      </c>
      <c r="G6353" s="3">
        <f>IF(Dashboard!$I$4, ('Lookups and Calculations'!$F$9) / (1 - 'Lookups and Calculations'!$F$10), 'Lookups and Calculations'!$F$9)</f>
        <v>1951878.888340465</v>
      </c>
      <c r="H6353" s="12">
        <f t="shared" si="198"/>
        <v>0</v>
      </c>
      <c r="I6353" s="12">
        <f t="shared" si="199"/>
        <v>0</v>
      </c>
      <c r="J6353" s="13">
        <f>(1 - Dashboard!$I$9) * H6353 * Dashboard!$I$8 * 'Lookups and Calculations'!$F$12</f>
        <v>0</v>
      </c>
      <c r="K6353" s="12">
        <f>(1 - Dashboard!$I$11) * I6353 * Dashboard!$I$10 * 'Lookups and Calculations'!$F$12</f>
        <v>0</v>
      </c>
      <c r="L6353" s="12">
        <f>(H6353 - I6353) * Dashboard!$I$13 * (Dashboard!$D$12 / 365) * 'Lookups and Calculations'!$F$12</f>
        <v>0</v>
      </c>
      <c r="M6353" s="3">
        <f>(G6353*2) * Dashboard!$I$13 * (Dashboard!$D$12 / 365) * 'Lookups and Calculations'!$F$12</f>
        <v>1602.0878730267946</v>
      </c>
      <c r="N6353" s="12">
        <f>H6353 * Dashboard!$I$14 * Dashboard!$I$15 * (Dashboard!$D$12 / 365) * 'Lookups and Calculations'!$F$12</f>
        <v>0</v>
      </c>
    </row>
    <row r="6354" spans="1:14" x14ac:dyDescent="0.35">
      <c r="A6354" s="2">
        <v>6353</v>
      </c>
      <c r="B6354" s="11">
        <v>0.44907552521187277</v>
      </c>
      <c r="C6354" s="11">
        <v>-0.41487503674353182</v>
      </c>
      <c r="D6354" s="3">
        <f>B6354*Dashboard!$D$11*Dashboard!$D$10*SQRT(Dashboard!$D$12/365)</f>
        <v>111497.26472776411</v>
      </c>
      <c r="E6354" s="3">
        <f>IF(Dashboard!$I$3,C6354*Dashboard!$E$11*Dashboard!$E$10*SQRT(Dashboard!$D$12/365),0)</f>
        <v>-206011.81406584245</v>
      </c>
      <c r="F6354" s="3">
        <f>D6354+IF(Dashboard!$I$3,E6354,0)</f>
        <v>-94514.549338078345</v>
      </c>
      <c r="G6354" s="3">
        <f>IF(Dashboard!$I$4, ('Lookups and Calculations'!$F$9) / (1 - 'Lookups and Calculations'!$F$10), 'Lookups and Calculations'!$F$9)</f>
        <v>1951878.888340465</v>
      </c>
      <c r="H6354" s="12">
        <f t="shared" si="198"/>
        <v>0</v>
      </c>
      <c r="I6354" s="12">
        <f t="shared" si="199"/>
        <v>0</v>
      </c>
      <c r="J6354" s="13">
        <f>(1 - Dashboard!$I$9) * H6354 * Dashboard!$I$8 * 'Lookups and Calculations'!$F$12</f>
        <v>0</v>
      </c>
      <c r="K6354" s="12">
        <f>(1 - Dashboard!$I$11) * I6354 * Dashboard!$I$10 * 'Lookups and Calculations'!$F$12</f>
        <v>0</v>
      </c>
      <c r="L6354" s="12">
        <f>(H6354 - I6354) * Dashboard!$I$13 * (Dashboard!$D$12 / 365) * 'Lookups and Calculations'!$F$12</f>
        <v>0</v>
      </c>
      <c r="M6354" s="3">
        <f>(G6354*2) * Dashboard!$I$13 * (Dashboard!$D$12 / 365) * 'Lookups and Calculations'!$F$12</f>
        <v>1602.0878730267946</v>
      </c>
      <c r="N6354" s="12">
        <f>H6354 * Dashboard!$I$14 * Dashboard!$I$15 * (Dashboard!$D$12 / 365) * 'Lookups and Calculations'!$F$12</f>
        <v>0</v>
      </c>
    </row>
    <row r="6355" spans="1:14" x14ac:dyDescent="0.35">
      <c r="A6355" s="2">
        <v>6354</v>
      </c>
      <c r="B6355" s="11">
        <v>-1.8056377244014217</v>
      </c>
      <c r="C6355" s="11">
        <v>-0.51717996477673589</v>
      </c>
      <c r="D6355" s="3">
        <f>B6355*Dashboard!$D$11*Dashboard!$D$10*SQRT(Dashboard!$D$12/365)</f>
        <v>-448306.92401915888</v>
      </c>
      <c r="E6355" s="3">
        <f>IF(Dashboard!$I$3,C6355*Dashboard!$E$11*Dashboard!$E$10*SQRT(Dashboard!$D$12/365),0)</f>
        <v>-256812.71058983513</v>
      </c>
      <c r="F6355" s="3">
        <f>D6355+IF(Dashboard!$I$3,E6355,0)</f>
        <v>-705119.63460899401</v>
      </c>
      <c r="G6355" s="3">
        <f>IF(Dashboard!$I$4, ('Lookups and Calculations'!$F$9) / (1 - 'Lookups and Calculations'!$F$10), 'Lookups and Calculations'!$F$9)</f>
        <v>1951878.888340465</v>
      </c>
      <c r="H6355" s="12">
        <f t="shared" si="198"/>
        <v>0</v>
      </c>
      <c r="I6355" s="12">
        <f t="shared" si="199"/>
        <v>0</v>
      </c>
      <c r="J6355" s="13">
        <f>(1 - Dashboard!$I$9) * H6355 * Dashboard!$I$8 * 'Lookups and Calculations'!$F$12</f>
        <v>0</v>
      </c>
      <c r="K6355" s="12">
        <f>(1 - Dashboard!$I$11) * I6355 * Dashboard!$I$10 * 'Lookups and Calculations'!$F$12</f>
        <v>0</v>
      </c>
      <c r="L6355" s="12">
        <f>(H6355 - I6355) * Dashboard!$I$13 * (Dashboard!$D$12 / 365) * 'Lookups and Calculations'!$F$12</f>
        <v>0</v>
      </c>
      <c r="M6355" s="3">
        <f>(G6355*2) * Dashboard!$I$13 * (Dashboard!$D$12 / 365) * 'Lookups and Calculations'!$F$12</f>
        <v>1602.0878730267946</v>
      </c>
      <c r="N6355" s="12">
        <f>H6355 * Dashboard!$I$14 * Dashboard!$I$15 * (Dashboard!$D$12 / 365) * 'Lookups and Calculations'!$F$12</f>
        <v>0</v>
      </c>
    </row>
    <row r="6356" spans="1:14" x14ac:dyDescent="0.35">
      <c r="A6356" s="2">
        <v>6355</v>
      </c>
      <c r="B6356" s="11">
        <v>-1.1724337787555608</v>
      </c>
      <c r="C6356" s="11">
        <v>0.66440393032341982</v>
      </c>
      <c r="D6356" s="3">
        <f>B6356*Dashboard!$D$11*Dashboard!$D$10*SQRT(Dashboard!$D$12/365)</f>
        <v>-291093.92978832836</v>
      </c>
      <c r="E6356" s="3">
        <f>IF(Dashboard!$I$3,C6356*Dashboard!$E$11*Dashboard!$E$10*SQRT(Dashboard!$D$12/365),0)</f>
        <v>329918.76308773184</v>
      </c>
      <c r="F6356" s="3">
        <f>D6356+IF(Dashboard!$I$3,E6356,0)</f>
        <v>38824.833299403486</v>
      </c>
      <c r="G6356" s="3">
        <f>IF(Dashboard!$I$4, ('Lookups and Calculations'!$F$9) / (1 - 'Lookups and Calculations'!$F$10), 'Lookups and Calculations'!$F$9)</f>
        <v>1951878.888340465</v>
      </c>
      <c r="H6356" s="12">
        <f t="shared" si="198"/>
        <v>0</v>
      </c>
      <c r="I6356" s="12">
        <f t="shared" si="199"/>
        <v>0</v>
      </c>
      <c r="J6356" s="13">
        <f>(1 - Dashboard!$I$9) * H6356 * Dashboard!$I$8 * 'Lookups and Calculations'!$F$12</f>
        <v>0</v>
      </c>
      <c r="K6356" s="12">
        <f>(1 - Dashboard!$I$11) * I6356 * Dashboard!$I$10 * 'Lookups and Calculations'!$F$12</f>
        <v>0</v>
      </c>
      <c r="L6356" s="12">
        <f>(H6356 - I6356) * Dashboard!$I$13 * (Dashboard!$D$12 / 365) * 'Lookups and Calculations'!$F$12</f>
        <v>0</v>
      </c>
      <c r="M6356" s="3">
        <f>(G6356*2) * Dashboard!$I$13 * (Dashboard!$D$12 / 365) * 'Lookups and Calculations'!$F$12</f>
        <v>1602.0878730267946</v>
      </c>
      <c r="N6356" s="12">
        <f>H6356 * Dashboard!$I$14 * Dashboard!$I$15 * (Dashboard!$D$12 / 365) * 'Lookups and Calculations'!$F$12</f>
        <v>0</v>
      </c>
    </row>
    <row r="6357" spans="1:14" x14ac:dyDescent="0.35">
      <c r="A6357" s="2">
        <v>6356</v>
      </c>
      <c r="B6357" s="11">
        <v>0.89528470665526372</v>
      </c>
      <c r="C6357" s="11">
        <v>-0.812200624433981</v>
      </c>
      <c r="D6357" s="3">
        <f>B6357*Dashboard!$D$11*Dashboard!$D$10*SQRT(Dashboard!$D$12/365)</f>
        <v>222282.86856106191</v>
      </c>
      <c r="E6357" s="3">
        <f>IF(Dashboard!$I$3,C6357*Dashboard!$E$11*Dashboard!$E$10*SQRT(Dashboard!$D$12/365),0)</f>
        <v>-403309.21170484985</v>
      </c>
      <c r="F6357" s="3">
        <f>D6357+IF(Dashboard!$I$3,E6357,0)</f>
        <v>-181026.34314378793</v>
      </c>
      <c r="G6357" s="3">
        <f>IF(Dashboard!$I$4, ('Lookups and Calculations'!$F$9) / (1 - 'Lookups and Calculations'!$F$10), 'Lookups and Calculations'!$F$9)</f>
        <v>1951878.888340465</v>
      </c>
      <c r="H6357" s="12">
        <f t="shared" si="198"/>
        <v>0</v>
      </c>
      <c r="I6357" s="12">
        <f t="shared" si="199"/>
        <v>0</v>
      </c>
      <c r="J6357" s="13">
        <f>(1 - Dashboard!$I$9) * H6357 * Dashboard!$I$8 * 'Lookups and Calculations'!$F$12</f>
        <v>0</v>
      </c>
      <c r="K6357" s="12">
        <f>(1 - Dashboard!$I$11) * I6357 * Dashboard!$I$10 * 'Lookups and Calculations'!$F$12</f>
        <v>0</v>
      </c>
      <c r="L6357" s="12">
        <f>(H6357 - I6357) * Dashboard!$I$13 * (Dashboard!$D$12 / 365) * 'Lookups and Calculations'!$F$12</f>
        <v>0</v>
      </c>
      <c r="M6357" s="3">
        <f>(G6357*2) * Dashboard!$I$13 * (Dashboard!$D$12 / 365) * 'Lookups and Calculations'!$F$12</f>
        <v>1602.0878730267946</v>
      </c>
      <c r="N6357" s="12">
        <f>H6357 * Dashboard!$I$14 * Dashboard!$I$15 * (Dashboard!$D$12 / 365) * 'Lookups and Calculations'!$F$12</f>
        <v>0</v>
      </c>
    </row>
    <row r="6358" spans="1:14" x14ac:dyDescent="0.35">
      <c r="A6358" s="2">
        <v>6357</v>
      </c>
      <c r="B6358" s="11">
        <v>1.4242841692312134</v>
      </c>
      <c r="C6358" s="11">
        <v>-1.8729350361641972</v>
      </c>
      <c r="D6358" s="3">
        <f>B6358*Dashboard!$D$11*Dashboard!$D$10*SQRT(Dashboard!$D$12/365)</f>
        <v>353623.78964966512</v>
      </c>
      <c r="E6358" s="3">
        <f>IF(Dashboard!$I$3,C6358*Dashboard!$E$11*Dashboard!$E$10*SQRT(Dashboard!$D$12/365),0)</f>
        <v>-930031.23893950717</v>
      </c>
      <c r="F6358" s="3">
        <f>D6358+IF(Dashboard!$I$3,E6358,0)</f>
        <v>-576407.44928984204</v>
      </c>
      <c r="G6358" s="3">
        <f>IF(Dashboard!$I$4, ('Lookups and Calculations'!$F$9) / (1 - 'Lookups and Calculations'!$F$10), 'Lookups and Calculations'!$F$9)</f>
        <v>1951878.888340465</v>
      </c>
      <c r="H6358" s="12">
        <f t="shared" si="198"/>
        <v>0</v>
      </c>
      <c r="I6358" s="12">
        <f t="shared" si="199"/>
        <v>0</v>
      </c>
      <c r="J6358" s="13">
        <f>(1 - Dashboard!$I$9) * H6358 * Dashboard!$I$8 * 'Lookups and Calculations'!$F$12</f>
        <v>0</v>
      </c>
      <c r="K6358" s="12">
        <f>(1 - Dashboard!$I$11) * I6358 * Dashboard!$I$10 * 'Lookups and Calculations'!$F$12</f>
        <v>0</v>
      </c>
      <c r="L6358" s="12">
        <f>(H6358 - I6358) * Dashboard!$I$13 * (Dashboard!$D$12 / 365) * 'Lookups and Calculations'!$F$12</f>
        <v>0</v>
      </c>
      <c r="M6358" s="3">
        <f>(G6358*2) * Dashboard!$I$13 * (Dashboard!$D$12 / 365) * 'Lookups and Calculations'!$F$12</f>
        <v>1602.0878730267946</v>
      </c>
      <c r="N6358" s="12">
        <f>H6358 * Dashboard!$I$14 * Dashboard!$I$15 * (Dashboard!$D$12 / 365) * 'Lookups and Calculations'!$F$12</f>
        <v>0</v>
      </c>
    </row>
    <row r="6359" spans="1:14" x14ac:dyDescent="0.35">
      <c r="A6359" s="2">
        <v>6358</v>
      </c>
      <c r="B6359" s="11">
        <v>-1.0740626687058661</v>
      </c>
      <c r="C6359" s="11">
        <v>1.59156225359974</v>
      </c>
      <c r="D6359" s="3">
        <f>B6359*Dashboard!$D$11*Dashboard!$D$10*SQRT(Dashboard!$D$12/365)</f>
        <v>-266670.17680468468</v>
      </c>
      <c r="E6359" s="3">
        <f>IF(Dashboard!$I$3,C6359*Dashboard!$E$11*Dashboard!$E$10*SQRT(Dashboard!$D$12/365),0)</f>
        <v>790311.77589384001</v>
      </c>
      <c r="F6359" s="3">
        <f>D6359+IF(Dashboard!$I$3,E6359,0)</f>
        <v>523641.59908915532</v>
      </c>
      <c r="G6359" s="3">
        <f>IF(Dashboard!$I$4, ('Lookups and Calculations'!$F$9) / (1 - 'Lookups and Calculations'!$F$10), 'Lookups and Calculations'!$F$9)</f>
        <v>1951878.888340465</v>
      </c>
      <c r="H6359" s="12">
        <f t="shared" si="198"/>
        <v>0</v>
      </c>
      <c r="I6359" s="12">
        <f t="shared" si="199"/>
        <v>0</v>
      </c>
      <c r="J6359" s="13">
        <f>(1 - Dashboard!$I$9) * H6359 * Dashboard!$I$8 * 'Lookups and Calculations'!$F$12</f>
        <v>0</v>
      </c>
      <c r="K6359" s="12">
        <f>(1 - Dashboard!$I$11) * I6359 * Dashboard!$I$10 * 'Lookups and Calculations'!$F$12</f>
        <v>0</v>
      </c>
      <c r="L6359" s="12">
        <f>(H6359 - I6359) * Dashboard!$I$13 * (Dashboard!$D$12 / 365) * 'Lookups and Calculations'!$F$12</f>
        <v>0</v>
      </c>
      <c r="M6359" s="3">
        <f>(G6359*2) * Dashboard!$I$13 * (Dashboard!$D$12 / 365) * 'Lookups and Calculations'!$F$12</f>
        <v>1602.0878730267946</v>
      </c>
      <c r="N6359" s="12">
        <f>H6359 * Dashboard!$I$14 * Dashboard!$I$15 * (Dashboard!$D$12 / 365) * 'Lookups and Calculations'!$F$12</f>
        <v>0</v>
      </c>
    </row>
    <row r="6360" spans="1:14" x14ac:dyDescent="0.35">
      <c r="A6360" s="2">
        <v>6359</v>
      </c>
      <c r="B6360" s="11">
        <v>0.90347831547104185</v>
      </c>
      <c r="C6360" s="11">
        <v>-0.54469819940804165</v>
      </c>
      <c r="D6360" s="3">
        <f>B6360*Dashboard!$D$11*Dashboard!$D$10*SQRT(Dashboard!$D$12/365)</f>
        <v>224317.19223251462</v>
      </c>
      <c r="E6360" s="3">
        <f>IF(Dashboard!$I$3,C6360*Dashboard!$E$11*Dashboard!$E$10*SQRT(Dashboard!$D$12/365),0)</f>
        <v>-270477.26240472129</v>
      </c>
      <c r="F6360" s="3">
        <f>D6360+IF(Dashboard!$I$3,E6360,0)</f>
        <v>-46160.070172206673</v>
      </c>
      <c r="G6360" s="3">
        <f>IF(Dashboard!$I$4, ('Lookups and Calculations'!$F$9) / (1 - 'Lookups and Calculations'!$F$10), 'Lookups and Calculations'!$F$9)</f>
        <v>1951878.888340465</v>
      </c>
      <c r="H6360" s="12">
        <f t="shared" si="198"/>
        <v>0</v>
      </c>
      <c r="I6360" s="12">
        <f t="shared" si="199"/>
        <v>0</v>
      </c>
      <c r="J6360" s="13">
        <f>(1 - Dashboard!$I$9) * H6360 * Dashboard!$I$8 * 'Lookups and Calculations'!$F$12</f>
        <v>0</v>
      </c>
      <c r="K6360" s="12">
        <f>(1 - Dashboard!$I$11) * I6360 * Dashboard!$I$10 * 'Lookups and Calculations'!$F$12</f>
        <v>0</v>
      </c>
      <c r="L6360" s="12">
        <f>(H6360 - I6360) * Dashboard!$I$13 * (Dashboard!$D$12 / 365) * 'Lookups and Calculations'!$F$12</f>
        <v>0</v>
      </c>
      <c r="M6360" s="3">
        <f>(G6360*2) * Dashboard!$I$13 * (Dashboard!$D$12 / 365) * 'Lookups and Calculations'!$F$12</f>
        <v>1602.0878730267946</v>
      </c>
      <c r="N6360" s="12">
        <f>H6360 * Dashboard!$I$14 * Dashboard!$I$15 * (Dashboard!$D$12 / 365) * 'Lookups and Calculations'!$F$12</f>
        <v>0</v>
      </c>
    </row>
    <row r="6361" spans="1:14" x14ac:dyDescent="0.35">
      <c r="A6361" s="2">
        <v>6360</v>
      </c>
      <c r="B6361" s="11">
        <v>0.73993882427629598</v>
      </c>
      <c r="C6361" s="11">
        <v>-1.5659794023197922</v>
      </c>
      <c r="D6361" s="3">
        <f>B6361*Dashboard!$D$11*Dashboard!$D$10*SQRT(Dashboard!$D$12/365)</f>
        <v>183713.3184529726</v>
      </c>
      <c r="E6361" s="3">
        <f>IF(Dashboard!$I$3,C6361*Dashboard!$E$11*Dashboard!$E$10*SQRT(Dashboard!$D$12/365),0)</f>
        <v>-777608.26487392606</v>
      </c>
      <c r="F6361" s="3">
        <f>D6361+IF(Dashboard!$I$3,E6361,0)</f>
        <v>-593894.94642095349</v>
      </c>
      <c r="G6361" s="3">
        <f>IF(Dashboard!$I$4, ('Lookups and Calculations'!$F$9) / (1 - 'Lookups and Calculations'!$F$10), 'Lookups and Calculations'!$F$9)</f>
        <v>1951878.888340465</v>
      </c>
      <c r="H6361" s="12">
        <f t="shared" si="198"/>
        <v>0</v>
      </c>
      <c r="I6361" s="12">
        <f t="shared" si="199"/>
        <v>0</v>
      </c>
      <c r="J6361" s="13">
        <f>(1 - Dashboard!$I$9) * H6361 * Dashboard!$I$8 * 'Lookups and Calculations'!$F$12</f>
        <v>0</v>
      </c>
      <c r="K6361" s="12">
        <f>(1 - Dashboard!$I$11) * I6361 * Dashboard!$I$10 * 'Lookups and Calculations'!$F$12</f>
        <v>0</v>
      </c>
      <c r="L6361" s="12">
        <f>(H6361 - I6361) * Dashboard!$I$13 * (Dashboard!$D$12 / 365) * 'Lookups and Calculations'!$F$12</f>
        <v>0</v>
      </c>
      <c r="M6361" s="3">
        <f>(G6361*2) * Dashboard!$I$13 * (Dashboard!$D$12 / 365) * 'Lookups and Calculations'!$F$12</f>
        <v>1602.0878730267946</v>
      </c>
      <c r="N6361" s="12">
        <f>H6361 * Dashboard!$I$14 * Dashboard!$I$15 * (Dashboard!$D$12 / 365) * 'Lookups and Calculations'!$F$12</f>
        <v>0</v>
      </c>
    </row>
    <row r="6362" spans="1:14" x14ac:dyDescent="0.35">
      <c r="A6362" s="2">
        <v>6361</v>
      </c>
      <c r="B6362" s="11">
        <v>0.58268418754869744</v>
      </c>
      <c r="C6362" s="11">
        <v>-1.3122516390898518</v>
      </c>
      <c r="D6362" s="3">
        <f>B6362*Dashboard!$D$11*Dashboard!$D$10*SQRT(Dashboard!$D$12/365)</f>
        <v>144669.85944323655</v>
      </c>
      <c r="E6362" s="3">
        <f>IF(Dashboard!$I$3,C6362*Dashboard!$E$11*Dashboard!$E$10*SQRT(Dashboard!$D$12/365),0)</f>
        <v>-651616.31030332227</v>
      </c>
      <c r="F6362" s="3">
        <f>D6362+IF(Dashboard!$I$3,E6362,0)</f>
        <v>-506946.45086008572</v>
      </c>
      <c r="G6362" s="3">
        <f>IF(Dashboard!$I$4, ('Lookups and Calculations'!$F$9) / (1 - 'Lookups and Calculations'!$F$10), 'Lookups and Calculations'!$F$9)</f>
        <v>1951878.888340465</v>
      </c>
      <c r="H6362" s="12">
        <f t="shared" si="198"/>
        <v>0</v>
      </c>
      <c r="I6362" s="12">
        <f t="shared" si="199"/>
        <v>0</v>
      </c>
      <c r="J6362" s="13">
        <f>(1 - Dashboard!$I$9) * H6362 * Dashboard!$I$8 * 'Lookups and Calculations'!$F$12</f>
        <v>0</v>
      </c>
      <c r="K6362" s="12">
        <f>(1 - Dashboard!$I$11) * I6362 * Dashboard!$I$10 * 'Lookups and Calculations'!$F$12</f>
        <v>0</v>
      </c>
      <c r="L6362" s="12">
        <f>(H6362 - I6362) * Dashboard!$I$13 * (Dashboard!$D$12 / 365) * 'Lookups and Calculations'!$F$12</f>
        <v>0</v>
      </c>
      <c r="M6362" s="3">
        <f>(G6362*2) * Dashboard!$I$13 * (Dashboard!$D$12 / 365) * 'Lookups and Calculations'!$F$12</f>
        <v>1602.0878730267946</v>
      </c>
      <c r="N6362" s="12">
        <f>H6362 * Dashboard!$I$14 * Dashboard!$I$15 * (Dashboard!$D$12 / 365) * 'Lookups and Calculations'!$F$12</f>
        <v>0</v>
      </c>
    </row>
    <row r="6363" spans="1:14" x14ac:dyDescent="0.35">
      <c r="A6363" s="2">
        <v>6362</v>
      </c>
      <c r="B6363" s="11">
        <v>-1.3906799656481661</v>
      </c>
      <c r="C6363" s="11">
        <v>-0.76524022095656585</v>
      </c>
      <c r="D6363" s="3">
        <f>B6363*Dashboard!$D$11*Dashboard!$D$10*SQRT(Dashboard!$D$12/365)</f>
        <v>-345280.47861952829</v>
      </c>
      <c r="E6363" s="3">
        <f>IF(Dashboard!$I$3,C6363*Dashboard!$E$11*Dashboard!$E$10*SQRT(Dashboard!$D$12/365),0)</f>
        <v>-379990.38783541869</v>
      </c>
      <c r="F6363" s="3">
        <f>D6363+IF(Dashboard!$I$3,E6363,0)</f>
        <v>-725270.86645494704</v>
      </c>
      <c r="G6363" s="3">
        <f>IF(Dashboard!$I$4, ('Lookups and Calculations'!$F$9) / (1 - 'Lookups and Calculations'!$F$10), 'Lookups and Calculations'!$F$9)</f>
        <v>1951878.888340465</v>
      </c>
      <c r="H6363" s="12">
        <f t="shared" si="198"/>
        <v>0</v>
      </c>
      <c r="I6363" s="12">
        <f t="shared" si="199"/>
        <v>0</v>
      </c>
      <c r="J6363" s="13">
        <f>(1 - Dashboard!$I$9) * H6363 * Dashboard!$I$8 * 'Lookups and Calculations'!$F$12</f>
        <v>0</v>
      </c>
      <c r="K6363" s="12">
        <f>(1 - Dashboard!$I$11) * I6363 * Dashboard!$I$10 * 'Lookups and Calculations'!$F$12</f>
        <v>0</v>
      </c>
      <c r="L6363" s="12">
        <f>(H6363 - I6363) * Dashboard!$I$13 * (Dashboard!$D$12 / 365) * 'Lookups and Calculations'!$F$12</f>
        <v>0</v>
      </c>
      <c r="M6363" s="3">
        <f>(G6363*2) * Dashboard!$I$13 * (Dashboard!$D$12 / 365) * 'Lookups and Calculations'!$F$12</f>
        <v>1602.0878730267946</v>
      </c>
      <c r="N6363" s="12">
        <f>H6363 * Dashboard!$I$14 * Dashboard!$I$15 * (Dashboard!$D$12 / 365) * 'Lookups and Calculations'!$F$12</f>
        <v>0</v>
      </c>
    </row>
    <row r="6364" spans="1:14" x14ac:dyDescent="0.35">
      <c r="A6364" s="2">
        <v>6363</v>
      </c>
      <c r="B6364" s="11">
        <v>-0.90341225284207349</v>
      </c>
      <c r="C6364" s="11">
        <v>-1.3106346638837261</v>
      </c>
      <c r="D6364" s="3">
        <f>B6364*Dashboard!$D$11*Dashboard!$D$10*SQRT(Dashboard!$D$12/365)</f>
        <v>-224300.7900862894</v>
      </c>
      <c r="E6364" s="3">
        <f>IF(Dashboard!$I$3,C6364*Dashboard!$E$11*Dashboard!$E$10*SQRT(Dashboard!$D$12/365),0)</f>
        <v>-650813.37938193406</v>
      </c>
      <c r="F6364" s="3">
        <f>D6364+IF(Dashboard!$I$3,E6364,0)</f>
        <v>-875114.16946822347</v>
      </c>
      <c r="G6364" s="3">
        <f>IF(Dashboard!$I$4, ('Lookups and Calculations'!$F$9) / (1 - 'Lookups and Calculations'!$F$10), 'Lookups and Calculations'!$F$9)</f>
        <v>1951878.888340465</v>
      </c>
      <c r="H6364" s="12">
        <f t="shared" si="198"/>
        <v>0</v>
      </c>
      <c r="I6364" s="12">
        <f t="shared" si="199"/>
        <v>0</v>
      </c>
      <c r="J6364" s="13">
        <f>(1 - Dashboard!$I$9) * H6364 * Dashboard!$I$8 * 'Lookups and Calculations'!$F$12</f>
        <v>0</v>
      </c>
      <c r="K6364" s="12">
        <f>(1 - Dashboard!$I$11) * I6364 * Dashboard!$I$10 * 'Lookups and Calculations'!$F$12</f>
        <v>0</v>
      </c>
      <c r="L6364" s="12">
        <f>(H6364 - I6364) * Dashboard!$I$13 * (Dashboard!$D$12 / 365) * 'Lookups and Calculations'!$F$12</f>
        <v>0</v>
      </c>
      <c r="M6364" s="3">
        <f>(G6364*2) * Dashboard!$I$13 * (Dashboard!$D$12 / 365) * 'Lookups and Calculations'!$F$12</f>
        <v>1602.0878730267946</v>
      </c>
      <c r="N6364" s="12">
        <f>H6364 * Dashboard!$I$14 * Dashboard!$I$15 * (Dashboard!$D$12 / 365) * 'Lookups and Calculations'!$F$12</f>
        <v>0</v>
      </c>
    </row>
    <row r="6365" spans="1:14" x14ac:dyDescent="0.35">
      <c r="A6365" s="2">
        <v>6364</v>
      </c>
      <c r="B6365" s="11">
        <v>-0.9876397916573828</v>
      </c>
      <c r="C6365" s="11">
        <v>2.4366293262575849</v>
      </c>
      <c r="D6365" s="3">
        <f>B6365*Dashboard!$D$11*Dashboard!$D$10*SQRT(Dashboard!$D$12/365)</f>
        <v>-245212.95221809976</v>
      </c>
      <c r="E6365" s="3">
        <f>IF(Dashboard!$I$3,C6365*Dashboard!$E$11*Dashboard!$E$10*SQRT(Dashboard!$D$12/365),0)</f>
        <v>1209941.2672511986</v>
      </c>
      <c r="F6365" s="3">
        <f>D6365+IF(Dashboard!$I$3,E6365,0)</f>
        <v>964728.31503309892</v>
      </c>
      <c r="G6365" s="3">
        <f>IF(Dashboard!$I$4, ('Lookups and Calculations'!$F$9) / (1 - 'Lookups and Calculations'!$F$10), 'Lookups and Calculations'!$F$9)</f>
        <v>1951878.888340465</v>
      </c>
      <c r="H6365" s="12">
        <f t="shared" si="198"/>
        <v>0</v>
      </c>
      <c r="I6365" s="12">
        <f t="shared" si="199"/>
        <v>0</v>
      </c>
      <c r="J6365" s="13">
        <f>(1 - Dashboard!$I$9) * H6365 * Dashboard!$I$8 * 'Lookups and Calculations'!$F$12</f>
        <v>0</v>
      </c>
      <c r="K6365" s="12">
        <f>(1 - Dashboard!$I$11) * I6365 * Dashboard!$I$10 * 'Lookups and Calculations'!$F$12</f>
        <v>0</v>
      </c>
      <c r="L6365" s="12">
        <f>(H6365 - I6365) * Dashboard!$I$13 * (Dashboard!$D$12 / 365) * 'Lookups and Calculations'!$F$12</f>
        <v>0</v>
      </c>
      <c r="M6365" s="3">
        <f>(G6365*2) * Dashboard!$I$13 * (Dashboard!$D$12 / 365) * 'Lookups and Calculations'!$F$12</f>
        <v>1602.0878730267946</v>
      </c>
      <c r="N6365" s="12">
        <f>H6365 * Dashboard!$I$14 * Dashboard!$I$15 * (Dashboard!$D$12 / 365) * 'Lookups and Calculations'!$F$12</f>
        <v>0</v>
      </c>
    </row>
    <row r="6366" spans="1:14" x14ac:dyDescent="0.35">
      <c r="A6366" s="2">
        <v>6365</v>
      </c>
      <c r="B6366" s="11">
        <v>-1.3136379764172088</v>
      </c>
      <c r="C6366" s="11">
        <v>1.5743615371531769</v>
      </c>
      <c r="D6366" s="3">
        <f>B6366*Dashboard!$D$11*Dashboard!$D$10*SQRT(Dashboard!$D$12/365)</f>
        <v>-326152.35743237421</v>
      </c>
      <c r="E6366" s="3">
        <f>IF(Dashboard!$I$3,C6366*Dashboard!$E$11*Dashboard!$E$10*SQRT(Dashboard!$D$12/365),0)</f>
        <v>781770.52736222709</v>
      </c>
      <c r="F6366" s="3">
        <f>D6366+IF(Dashboard!$I$3,E6366,0)</f>
        <v>455618.16992985288</v>
      </c>
      <c r="G6366" s="3">
        <f>IF(Dashboard!$I$4, ('Lookups and Calculations'!$F$9) / (1 - 'Lookups and Calculations'!$F$10), 'Lookups and Calculations'!$F$9)</f>
        <v>1951878.888340465</v>
      </c>
      <c r="H6366" s="12">
        <f t="shared" si="198"/>
        <v>0</v>
      </c>
      <c r="I6366" s="12">
        <f t="shared" si="199"/>
        <v>0</v>
      </c>
      <c r="J6366" s="13">
        <f>(1 - Dashboard!$I$9) * H6366 * Dashboard!$I$8 * 'Lookups and Calculations'!$F$12</f>
        <v>0</v>
      </c>
      <c r="K6366" s="12">
        <f>(1 - Dashboard!$I$11) * I6366 * Dashboard!$I$10 * 'Lookups and Calculations'!$F$12</f>
        <v>0</v>
      </c>
      <c r="L6366" s="12">
        <f>(H6366 - I6366) * Dashboard!$I$13 * (Dashboard!$D$12 / 365) * 'Lookups and Calculations'!$F$12</f>
        <v>0</v>
      </c>
      <c r="M6366" s="3">
        <f>(G6366*2) * Dashboard!$I$13 * (Dashboard!$D$12 / 365) * 'Lookups and Calculations'!$F$12</f>
        <v>1602.0878730267946</v>
      </c>
      <c r="N6366" s="12">
        <f>H6366 * Dashboard!$I$14 * Dashboard!$I$15 * (Dashboard!$D$12 / 365) * 'Lookups and Calculations'!$F$12</f>
        <v>0</v>
      </c>
    </row>
    <row r="6367" spans="1:14" x14ac:dyDescent="0.35">
      <c r="A6367" s="2">
        <v>6366</v>
      </c>
      <c r="B6367" s="11">
        <v>-1.1462506387454543</v>
      </c>
      <c r="C6367" s="11">
        <v>0.96103798402036411</v>
      </c>
      <c r="D6367" s="3">
        <f>B6367*Dashboard!$D$11*Dashboard!$D$10*SQRT(Dashboard!$D$12/365)</f>
        <v>-284593.13353198906</v>
      </c>
      <c r="E6367" s="3">
        <f>IF(Dashboard!$I$3,C6367*Dashboard!$E$11*Dashboard!$E$10*SQRT(Dashboard!$D$12/365),0)</f>
        <v>477216.41684748104</v>
      </c>
      <c r="F6367" s="3">
        <f>D6367+IF(Dashboard!$I$3,E6367,0)</f>
        <v>192623.28331549198</v>
      </c>
      <c r="G6367" s="3">
        <f>IF(Dashboard!$I$4, ('Lookups and Calculations'!$F$9) / (1 - 'Lookups and Calculations'!$F$10), 'Lookups and Calculations'!$F$9)</f>
        <v>1951878.888340465</v>
      </c>
      <c r="H6367" s="12">
        <f t="shared" si="198"/>
        <v>0</v>
      </c>
      <c r="I6367" s="12">
        <f t="shared" si="199"/>
        <v>0</v>
      </c>
      <c r="J6367" s="13">
        <f>(1 - Dashboard!$I$9) * H6367 * Dashboard!$I$8 * 'Lookups and Calculations'!$F$12</f>
        <v>0</v>
      </c>
      <c r="K6367" s="12">
        <f>(1 - Dashboard!$I$11) * I6367 * Dashboard!$I$10 * 'Lookups and Calculations'!$F$12</f>
        <v>0</v>
      </c>
      <c r="L6367" s="12">
        <f>(H6367 - I6367) * Dashboard!$I$13 * (Dashboard!$D$12 / 365) * 'Lookups and Calculations'!$F$12</f>
        <v>0</v>
      </c>
      <c r="M6367" s="3">
        <f>(G6367*2) * Dashboard!$I$13 * (Dashboard!$D$12 / 365) * 'Lookups and Calculations'!$F$12</f>
        <v>1602.0878730267946</v>
      </c>
      <c r="N6367" s="12">
        <f>H6367 * Dashboard!$I$14 * Dashboard!$I$15 * (Dashboard!$D$12 / 365) * 'Lookups and Calculations'!$F$12</f>
        <v>0</v>
      </c>
    </row>
    <row r="6368" spans="1:14" x14ac:dyDescent="0.35">
      <c r="A6368" s="2">
        <v>6367</v>
      </c>
      <c r="B6368" s="11">
        <v>0.33709664130158518</v>
      </c>
      <c r="C6368" s="11">
        <v>-0.21464693145835947</v>
      </c>
      <c r="D6368" s="3">
        <f>B6368*Dashboard!$D$11*Dashboard!$D$10*SQRT(Dashboard!$D$12/365)</f>
        <v>83694.949610781623</v>
      </c>
      <c r="E6368" s="3">
        <f>IF(Dashboard!$I$3,C6368*Dashboard!$E$11*Dashboard!$E$10*SQRT(Dashboard!$D$12/365),0)</f>
        <v>-106585.83866722029</v>
      </c>
      <c r="F6368" s="3">
        <f>D6368+IF(Dashboard!$I$3,E6368,0)</f>
        <v>-22890.889056438667</v>
      </c>
      <c r="G6368" s="3">
        <f>IF(Dashboard!$I$4, ('Lookups and Calculations'!$F$9) / (1 - 'Lookups and Calculations'!$F$10), 'Lookups and Calculations'!$F$9)</f>
        <v>1951878.888340465</v>
      </c>
      <c r="H6368" s="12">
        <f t="shared" si="198"/>
        <v>0</v>
      </c>
      <c r="I6368" s="12">
        <f t="shared" si="199"/>
        <v>0</v>
      </c>
      <c r="J6368" s="13">
        <f>(1 - Dashboard!$I$9) * H6368 * Dashboard!$I$8 * 'Lookups and Calculations'!$F$12</f>
        <v>0</v>
      </c>
      <c r="K6368" s="12">
        <f>(1 - Dashboard!$I$11) * I6368 * Dashboard!$I$10 * 'Lookups and Calculations'!$F$12</f>
        <v>0</v>
      </c>
      <c r="L6368" s="12">
        <f>(H6368 - I6368) * Dashboard!$I$13 * (Dashboard!$D$12 / 365) * 'Lookups and Calculations'!$F$12</f>
        <v>0</v>
      </c>
      <c r="M6368" s="3">
        <f>(G6368*2) * Dashboard!$I$13 * (Dashboard!$D$12 / 365) * 'Lookups and Calculations'!$F$12</f>
        <v>1602.0878730267946</v>
      </c>
      <c r="N6368" s="12">
        <f>H6368 * Dashboard!$I$14 * Dashboard!$I$15 * (Dashboard!$D$12 / 365) * 'Lookups and Calculations'!$F$12</f>
        <v>0</v>
      </c>
    </row>
    <row r="6369" spans="1:14" x14ac:dyDescent="0.35">
      <c r="A6369" s="2">
        <v>6368</v>
      </c>
      <c r="B6369" s="11">
        <v>0.5303367342085803</v>
      </c>
      <c r="C6369" s="11">
        <v>-0.33202793670435193</v>
      </c>
      <c r="D6369" s="3">
        <f>B6369*Dashboard!$D$11*Dashboard!$D$10*SQRT(Dashboard!$D$12/365)</f>
        <v>131672.94125195098</v>
      </c>
      <c r="E6369" s="3">
        <f>IF(Dashboard!$I$3,C6369*Dashboard!$E$11*Dashboard!$E$10*SQRT(Dashboard!$D$12/365),0)</f>
        <v>-164872.96535820959</v>
      </c>
      <c r="F6369" s="3">
        <f>D6369+IF(Dashboard!$I$3,E6369,0)</f>
        <v>-33200.024106258614</v>
      </c>
      <c r="G6369" s="3">
        <f>IF(Dashboard!$I$4, ('Lookups and Calculations'!$F$9) / (1 - 'Lookups and Calculations'!$F$10), 'Lookups and Calculations'!$F$9)</f>
        <v>1951878.888340465</v>
      </c>
      <c r="H6369" s="12">
        <f t="shared" si="198"/>
        <v>0</v>
      </c>
      <c r="I6369" s="12">
        <f t="shared" si="199"/>
        <v>0</v>
      </c>
      <c r="J6369" s="13">
        <f>(1 - Dashboard!$I$9) * H6369 * Dashboard!$I$8 * 'Lookups and Calculations'!$F$12</f>
        <v>0</v>
      </c>
      <c r="K6369" s="12">
        <f>(1 - Dashboard!$I$11) * I6369 * Dashboard!$I$10 * 'Lookups and Calculations'!$F$12</f>
        <v>0</v>
      </c>
      <c r="L6369" s="12">
        <f>(H6369 - I6369) * Dashboard!$I$13 * (Dashboard!$D$12 / 365) * 'Lookups and Calculations'!$F$12</f>
        <v>0</v>
      </c>
      <c r="M6369" s="3">
        <f>(G6369*2) * Dashboard!$I$13 * (Dashboard!$D$12 / 365) * 'Lookups and Calculations'!$F$12</f>
        <v>1602.0878730267946</v>
      </c>
      <c r="N6369" s="12">
        <f>H6369 * Dashboard!$I$14 * Dashboard!$I$15 * (Dashboard!$D$12 / 365) * 'Lookups and Calculations'!$F$12</f>
        <v>0</v>
      </c>
    </row>
    <row r="6370" spans="1:14" x14ac:dyDescent="0.35">
      <c r="A6370" s="2">
        <v>6369</v>
      </c>
      <c r="B6370" s="11">
        <v>-8.3218213154005988E-2</v>
      </c>
      <c r="C6370" s="11">
        <v>0.88547409769715157</v>
      </c>
      <c r="D6370" s="3">
        <f>B6370*Dashboard!$D$11*Dashboard!$D$10*SQRT(Dashboard!$D$12/365)</f>
        <v>-20661.564973566718</v>
      </c>
      <c r="E6370" s="3">
        <f>IF(Dashboard!$I$3,C6370*Dashboard!$E$11*Dashboard!$E$10*SQRT(Dashboard!$D$12/365),0)</f>
        <v>439694.1464754187</v>
      </c>
      <c r="F6370" s="3">
        <f>D6370+IF(Dashboard!$I$3,E6370,0)</f>
        <v>419032.58150185196</v>
      </c>
      <c r="G6370" s="3">
        <f>IF(Dashboard!$I$4, ('Lookups and Calculations'!$F$9) / (1 - 'Lookups and Calculations'!$F$10), 'Lookups and Calculations'!$F$9)</f>
        <v>1951878.888340465</v>
      </c>
      <c r="H6370" s="12">
        <f t="shared" si="198"/>
        <v>0</v>
      </c>
      <c r="I6370" s="12">
        <f t="shared" si="199"/>
        <v>0</v>
      </c>
      <c r="J6370" s="13">
        <f>(1 - Dashboard!$I$9) * H6370 * Dashboard!$I$8 * 'Lookups and Calculations'!$F$12</f>
        <v>0</v>
      </c>
      <c r="K6370" s="12">
        <f>(1 - Dashboard!$I$11) * I6370 * Dashboard!$I$10 * 'Lookups and Calculations'!$F$12</f>
        <v>0</v>
      </c>
      <c r="L6370" s="12">
        <f>(H6370 - I6370) * Dashboard!$I$13 * (Dashboard!$D$12 / 365) * 'Lookups and Calculations'!$F$12</f>
        <v>0</v>
      </c>
      <c r="M6370" s="3">
        <f>(G6370*2) * Dashboard!$I$13 * (Dashboard!$D$12 / 365) * 'Lookups and Calculations'!$F$12</f>
        <v>1602.0878730267946</v>
      </c>
      <c r="N6370" s="12">
        <f>H6370 * Dashboard!$I$14 * Dashboard!$I$15 * (Dashboard!$D$12 / 365) * 'Lookups and Calculations'!$F$12</f>
        <v>0</v>
      </c>
    </row>
    <row r="6371" spans="1:14" x14ac:dyDescent="0.35">
      <c r="A6371" s="2">
        <v>6370</v>
      </c>
      <c r="B6371" s="11">
        <v>-1.588009005718559</v>
      </c>
      <c r="C6371" s="11">
        <v>1.4199704522563779</v>
      </c>
      <c r="D6371" s="3">
        <f>B6371*Dashboard!$D$11*Dashboard!$D$10*SQRT(Dashboard!$D$12/365)</f>
        <v>-394273.6812858812</v>
      </c>
      <c r="E6371" s="3">
        <f>IF(Dashboard!$I$3,C6371*Dashboard!$E$11*Dashboard!$E$10*SQRT(Dashboard!$D$12/365),0)</f>
        <v>705105.54475724767</v>
      </c>
      <c r="F6371" s="3">
        <f>D6371+IF(Dashboard!$I$3,E6371,0)</f>
        <v>310831.86347136647</v>
      </c>
      <c r="G6371" s="3">
        <f>IF(Dashboard!$I$4, ('Lookups and Calculations'!$F$9) / (1 - 'Lookups and Calculations'!$F$10), 'Lookups and Calculations'!$F$9)</f>
        <v>1951878.888340465</v>
      </c>
      <c r="H6371" s="12">
        <f t="shared" si="198"/>
        <v>0</v>
      </c>
      <c r="I6371" s="12">
        <f t="shared" si="199"/>
        <v>0</v>
      </c>
      <c r="J6371" s="13">
        <f>(1 - Dashboard!$I$9) * H6371 * Dashboard!$I$8 * 'Lookups and Calculations'!$F$12</f>
        <v>0</v>
      </c>
      <c r="K6371" s="12">
        <f>(1 - Dashboard!$I$11) * I6371 * Dashboard!$I$10 * 'Lookups and Calculations'!$F$12</f>
        <v>0</v>
      </c>
      <c r="L6371" s="12">
        <f>(H6371 - I6371) * Dashboard!$I$13 * (Dashboard!$D$12 / 365) * 'Lookups and Calculations'!$F$12</f>
        <v>0</v>
      </c>
      <c r="M6371" s="3">
        <f>(G6371*2) * Dashboard!$I$13 * (Dashboard!$D$12 / 365) * 'Lookups and Calculations'!$F$12</f>
        <v>1602.0878730267946</v>
      </c>
      <c r="N6371" s="12">
        <f>H6371 * Dashboard!$I$14 * Dashboard!$I$15 * (Dashboard!$D$12 / 365) * 'Lookups and Calculations'!$F$12</f>
        <v>0</v>
      </c>
    </row>
    <row r="6372" spans="1:14" x14ac:dyDescent="0.35">
      <c r="A6372" s="2">
        <v>6371</v>
      </c>
      <c r="B6372" s="11">
        <v>-0.78386444453026394</v>
      </c>
      <c r="C6372" s="11">
        <v>0.23631184189945792</v>
      </c>
      <c r="D6372" s="3">
        <f>B6372*Dashboard!$D$11*Dashboard!$D$10*SQRT(Dashboard!$D$12/365)</f>
        <v>-194619.24904778122</v>
      </c>
      <c r="E6372" s="3">
        <f>IF(Dashboard!$I$3,C6372*Dashboard!$E$11*Dashboard!$E$10*SQRT(Dashboard!$D$12/365),0)</f>
        <v>117343.8431414779</v>
      </c>
      <c r="F6372" s="3">
        <f>D6372+IF(Dashboard!$I$3,E6372,0)</f>
        <v>-77275.40590630332</v>
      </c>
      <c r="G6372" s="3">
        <f>IF(Dashboard!$I$4, ('Lookups and Calculations'!$F$9) / (1 - 'Lookups and Calculations'!$F$10), 'Lookups and Calculations'!$F$9)</f>
        <v>1951878.888340465</v>
      </c>
      <c r="H6372" s="12">
        <f t="shared" si="198"/>
        <v>0</v>
      </c>
      <c r="I6372" s="12">
        <f t="shared" si="199"/>
        <v>0</v>
      </c>
      <c r="J6372" s="13">
        <f>(1 - Dashboard!$I$9) * H6372 * Dashboard!$I$8 * 'Lookups and Calculations'!$F$12</f>
        <v>0</v>
      </c>
      <c r="K6372" s="12">
        <f>(1 - Dashboard!$I$11) * I6372 * Dashboard!$I$10 * 'Lookups and Calculations'!$F$12</f>
        <v>0</v>
      </c>
      <c r="L6372" s="12">
        <f>(H6372 - I6372) * Dashboard!$I$13 * (Dashboard!$D$12 / 365) * 'Lookups and Calculations'!$F$12</f>
        <v>0</v>
      </c>
      <c r="M6372" s="3">
        <f>(G6372*2) * Dashboard!$I$13 * (Dashboard!$D$12 / 365) * 'Lookups and Calculations'!$F$12</f>
        <v>1602.0878730267946</v>
      </c>
      <c r="N6372" s="12">
        <f>H6372 * Dashboard!$I$14 * Dashboard!$I$15 * (Dashboard!$D$12 / 365) * 'Lookups and Calculations'!$F$12</f>
        <v>0</v>
      </c>
    </row>
    <row r="6373" spans="1:14" x14ac:dyDescent="0.35">
      <c r="A6373" s="2">
        <v>6372</v>
      </c>
      <c r="B6373" s="11">
        <v>1.1288715554394921</v>
      </c>
      <c r="C6373" s="11">
        <v>-0.66287737085362031</v>
      </c>
      <c r="D6373" s="3">
        <f>B6373*Dashboard!$D$11*Dashboard!$D$10*SQRT(Dashboard!$D$12/365)</f>
        <v>280278.22402723145</v>
      </c>
      <c r="E6373" s="3">
        <f>IF(Dashboard!$I$3,C6373*Dashboard!$E$11*Dashboard!$E$10*SQRT(Dashboard!$D$12/365),0)</f>
        <v>-329160.72932382714</v>
      </c>
      <c r="F6373" s="3">
        <f>D6373+IF(Dashboard!$I$3,E6373,0)</f>
        <v>-48882.505296595686</v>
      </c>
      <c r="G6373" s="3">
        <f>IF(Dashboard!$I$4, ('Lookups and Calculations'!$F$9) / (1 - 'Lookups and Calculations'!$F$10), 'Lookups and Calculations'!$F$9)</f>
        <v>1951878.888340465</v>
      </c>
      <c r="H6373" s="12">
        <f t="shared" si="198"/>
        <v>0</v>
      </c>
      <c r="I6373" s="12">
        <f t="shared" si="199"/>
        <v>0</v>
      </c>
      <c r="J6373" s="13">
        <f>(1 - Dashboard!$I$9) * H6373 * Dashboard!$I$8 * 'Lookups and Calculations'!$F$12</f>
        <v>0</v>
      </c>
      <c r="K6373" s="12">
        <f>(1 - Dashboard!$I$11) * I6373 * Dashboard!$I$10 * 'Lookups and Calculations'!$F$12</f>
        <v>0</v>
      </c>
      <c r="L6373" s="12">
        <f>(H6373 - I6373) * Dashboard!$I$13 * (Dashboard!$D$12 / 365) * 'Lookups and Calculations'!$F$12</f>
        <v>0</v>
      </c>
      <c r="M6373" s="3">
        <f>(G6373*2) * Dashboard!$I$13 * (Dashboard!$D$12 / 365) * 'Lookups and Calculations'!$F$12</f>
        <v>1602.0878730267946</v>
      </c>
      <c r="N6373" s="12">
        <f>H6373 * Dashboard!$I$14 * Dashboard!$I$15 * (Dashboard!$D$12 / 365) * 'Lookups and Calculations'!$F$12</f>
        <v>0</v>
      </c>
    </row>
    <row r="6374" spans="1:14" x14ac:dyDescent="0.35">
      <c r="A6374" s="2">
        <v>6373</v>
      </c>
      <c r="B6374" s="11">
        <v>-1.0448456806807309</v>
      </c>
      <c r="C6374" s="11">
        <v>-0.61019441876611047</v>
      </c>
      <c r="D6374" s="3">
        <f>B6374*Dashboard!$D$11*Dashboard!$D$10*SQRT(Dashboard!$D$12/365)</f>
        <v>-259416.13140363668</v>
      </c>
      <c r="E6374" s="3">
        <f>IF(Dashboard!$I$3,C6374*Dashboard!$E$11*Dashboard!$E$10*SQRT(Dashboard!$D$12/365),0)</f>
        <v>-303000.29649787938</v>
      </c>
      <c r="F6374" s="3">
        <f>D6374+IF(Dashboard!$I$3,E6374,0)</f>
        <v>-562416.42790151609</v>
      </c>
      <c r="G6374" s="3">
        <f>IF(Dashboard!$I$4, ('Lookups and Calculations'!$F$9) / (1 - 'Lookups and Calculations'!$F$10), 'Lookups and Calculations'!$F$9)</f>
        <v>1951878.888340465</v>
      </c>
      <c r="H6374" s="12">
        <f t="shared" si="198"/>
        <v>0</v>
      </c>
      <c r="I6374" s="12">
        <f t="shared" si="199"/>
        <v>0</v>
      </c>
      <c r="J6374" s="13">
        <f>(1 - Dashboard!$I$9) * H6374 * Dashboard!$I$8 * 'Lookups and Calculations'!$F$12</f>
        <v>0</v>
      </c>
      <c r="K6374" s="12">
        <f>(1 - Dashboard!$I$11) * I6374 * Dashboard!$I$10 * 'Lookups and Calculations'!$F$12</f>
        <v>0</v>
      </c>
      <c r="L6374" s="12">
        <f>(H6374 - I6374) * Dashboard!$I$13 * (Dashboard!$D$12 / 365) * 'Lookups and Calculations'!$F$12</f>
        <v>0</v>
      </c>
      <c r="M6374" s="3">
        <f>(G6374*2) * Dashboard!$I$13 * (Dashboard!$D$12 / 365) * 'Lookups and Calculations'!$F$12</f>
        <v>1602.0878730267946</v>
      </c>
      <c r="N6374" s="12">
        <f>H6374 * Dashboard!$I$14 * Dashboard!$I$15 * (Dashboard!$D$12 / 365) * 'Lookups and Calculations'!$F$12</f>
        <v>0</v>
      </c>
    </row>
    <row r="6375" spans="1:14" x14ac:dyDescent="0.35">
      <c r="A6375" s="2">
        <v>6374</v>
      </c>
      <c r="B6375" s="11">
        <v>0.44645838627629758</v>
      </c>
      <c r="C6375" s="11">
        <v>0.24169104933444605</v>
      </c>
      <c r="D6375" s="3">
        <f>B6375*Dashboard!$D$11*Dashboard!$D$10*SQRT(Dashboard!$D$12/365)</f>
        <v>110847.47684945235</v>
      </c>
      <c r="E6375" s="3">
        <f>IF(Dashboard!$I$3,C6375*Dashboard!$E$11*Dashboard!$E$10*SQRT(Dashboard!$D$12/365),0)</f>
        <v>120014.9613910038</v>
      </c>
      <c r="F6375" s="3">
        <f>D6375+IF(Dashboard!$I$3,E6375,0)</f>
        <v>230862.43824045616</v>
      </c>
      <c r="G6375" s="3">
        <f>IF(Dashboard!$I$4, ('Lookups and Calculations'!$F$9) / (1 - 'Lookups and Calculations'!$F$10), 'Lookups and Calculations'!$F$9)</f>
        <v>1951878.888340465</v>
      </c>
      <c r="H6375" s="12">
        <f t="shared" si="198"/>
        <v>0</v>
      </c>
      <c r="I6375" s="12">
        <f t="shared" si="199"/>
        <v>0</v>
      </c>
      <c r="J6375" s="13">
        <f>(1 - Dashboard!$I$9) * H6375 * Dashboard!$I$8 * 'Lookups and Calculations'!$F$12</f>
        <v>0</v>
      </c>
      <c r="K6375" s="12">
        <f>(1 - Dashboard!$I$11) * I6375 * Dashboard!$I$10 * 'Lookups and Calculations'!$F$12</f>
        <v>0</v>
      </c>
      <c r="L6375" s="12">
        <f>(H6375 - I6375) * Dashboard!$I$13 * (Dashboard!$D$12 / 365) * 'Lookups and Calculations'!$F$12</f>
        <v>0</v>
      </c>
      <c r="M6375" s="3">
        <f>(G6375*2) * Dashboard!$I$13 * (Dashboard!$D$12 / 365) * 'Lookups and Calculations'!$F$12</f>
        <v>1602.0878730267946</v>
      </c>
      <c r="N6375" s="12">
        <f>H6375 * Dashboard!$I$14 * Dashboard!$I$15 * (Dashboard!$D$12 / 365) * 'Lookups and Calculations'!$F$12</f>
        <v>0</v>
      </c>
    </row>
    <row r="6376" spans="1:14" x14ac:dyDescent="0.35">
      <c r="A6376" s="2">
        <v>6375</v>
      </c>
      <c r="B6376" s="11">
        <v>-1.1228679912260586</v>
      </c>
      <c r="C6376" s="11">
        <v>0.12211920400265516</v>
      </c>
      <c r="D6376" s="3">
        <f>B6376*Dashboard!$D$11*Dashboard!$D$10*SQRT(Dashboard!$D$12/365)</f>
        <v>-278787.64849853946</v>
      </c>
      <c r="E6376" s="3">
        <f>IF(Dashboard!$I$3,C6376*Dashboard!$E$11*Dashboard!$E$10*SQRT(Dashboard!$D$12/365),0)</f>
        <v>60639.943406418766</v>
      </c>
      <c r="F6376" s="3">
        <f>D6376+IF(Dashboard!$I$3,E6376,0)</f>
        <v>-218147.70509212068</v>
      </c>
      <c r="G6376" s="3">
        <f>IF(Dashboard!$I$4, ('Lookups and Calculations'!$F$9) / (1 - 'Lookups and Calculations'!$F$10), 'Lookups and Calculations'!$F$9)</f>
        <v>1951878.888340465</v>
      </c>
      <c r="H6376" s="12">
        <f t="shared" si="198"/>
        <v>0</v>
      </c>
      <c r="I6376" s="12">
        <f t="shared" si="199"/>
        <v>0</v>
      </c>
      <c r="J6376" s="13">
        <f>(1 - Dashboard!$I$9) * H6376 * Dashboard!$I$8 * 'Lookups and Calculations'!$F$12</f>
        <v>0</v>
      </c>
      <c r="K6376" s="12">
        <f>(1 - Dashboard!$I$11) * I6376 * Dashboard!$I$10 * 'Lookups and Calculations'!$F$12</f>
        <v>0</v>
      </c>
      <c r="L6376" s="12">
        <f>(H6376 - I6376) * Dashboard!$I$13 * (Dashboard!$D$12 / 365) * 'Lookups and Calculations'!$F$12</f>
        <v>0</v>
      </c>
      <c r="M6376" s="3">
        <f>(G6376*2) * Dashboard!$I$13 * (Dashboard!$D$12 / 365) * 'Lookups and Calculations'!$F$12</f>
        <v>1602.0878730267946</v>
      </c>
      <c r="N6376" s="12">
        <f>H6376 * Dashboard!$I$14 * Dashboard!$I$15 * (Dashboard!$D$12 / 365) * 'Lookups and Calculations'!$F$12</f>
        <v>0</v>
      </c>
    </row>
    <row r="6377" spans="1:14" x14ac:dyDescent="0.35">
      <c r="A6377" s="2">
        <v>6376</v>
      </c>
      <c r="B6377" s="11">
        <v>-0.22321743334675995</v>
      </c>
      <c r="C6377" s="11">
        <v>1.3408304431977578</v>
      </c>
      <c r="D6377" s="3">
        <f>B6377*Dashboard!$D$11*Dashboard!$D$10*SQRT(Dashboard!$D$12/365)</f>
        <v>-55420.81868294553</v>
      </c>
      <c r="E6377" s="3">
        <f>IF(Dashboard!$I$3,C6377*Dashboard!$E$11*Dashboard!$E$10*SQRT(Dashboard!$D$12/365),0)</f>
        <v>665807.50224467227</v>
      </c>
      <c r="F6377" s="3">
        <f>D6377+IF(Dashboard!$I$3,E6377,0)</f>
        <v>610386.68356172671</v>
      </c>
      <c r="G6377" s="3">
        <f>IF(Dashboard!$I$4, ('Lookups and Calculations'!$F$9) / (1 - 'Lookups and Calculations'!$F$10), 'Lookups and Calculations'!$F$9)</f>
        <v>1951878.888340465</v>
      </c>
      <c r="H6377" s="12">
        <f t="shared" si="198"/>
        <v>0</v>
      </c>
      <c r="I6377" s="12">
        <f t="shared" si="199"/>
        <v>0</v>
      </c>
      <c r="J6377" s="13">
        <f>(1 - Dashboard!$I$9) * H6377 * Dashboard!$I$8 * 'Lookups and Calculations'!$F$12</f>
        <v>0</v>
      </c>
      <c r="K6377" s="12">
        <f>(1 - Dashboard!$I$11) * I6377 * Dashboard!$I$10 * 'Lookups and Calculations'!$F$12</f>
        <v>0</v>
      </c>
      <c r="L6377" s="12">
        <f>(H6377 - I6377) * Dashboard!$I$13 * (Dashboard!$D$12 / 365) * 'Lookups and Calculations'!$F$12</f>
        <v>0</v>
      </c>
      <c r="M6377" s="3">
        <f>(G6377*2) * Dashboard!$I$13 * (Dashboard!$D$12 / 365) * 'Lookups and Calculations'!$F$12</f>
        <v>1602.0878730267946</v>
      </c>
      <c r="N6377" s="12">
        <f>H6377 * Dashboard!$I$14 * Dashboard!$I$15 * (Dashboard!$D$12 / 365) * 'Lookups and Calculations'!$F$12</f>
        <v>0</v>
      </c>
    </row>
    <row r="6378" spans="1:14" x14ac:dyDescent="0.35">
      <c r="A6378" s="2">
        <v>6377</v>
      </c>
      <c r="B6378" s="11">
        <v>0.9935072421786767</v>
      </c>
      <c r="C6378" s="11">
        <v>0.56442813297839811</v>
      </c>
      <c r="D6378" s="3">
        <f>B6378*Dashboard!$D$11*Dashboard!$D$10*SQRT(Dashboard!$D$12/365)</f>
        <v>246669.73319885149</v>
      </c>
      <c r="E6378" s="3">
        <f>IF(Dashboard!$I$3,C6378*Dashboard!$E$11*Dashboard!$E$10*SQRT(Dashboard!$D$12/365),0)</f>
        <v>280274.42792745767</v>
      </c>
      <c r="F6378" s="3">
        <f>D6378+IF(Dashboard!$I$3,E6378,0)</f>
        <v>526944.16112630919</v>
      </c>
      <c r="G6378" s="3">
        <f>IF(Dashboard!$I$4, ('Lookups and Calculations'!$F$9) / (1 - 'Lookups and Calculations'!$F$10), 'Lookups and Calculations'!$F$9)</f>
        <v>1951878.888340465</v>
      </c>
      <c r="H6378" s="12">
        <f t="shared" si="198"/>
        <v>0</v>
      </c>
      <c r="I6378" s="12">
        <f t="shared" si="199"/>
        <v>0</v>
      </c>
      <c r="J6378" s="13">
        <f>(1 - Dashboard!$I$9) * H6378 * Dashboard!$I$8 * 'Lookups and Calculations'!$F$12</f>
        <v>0</v>
      </c>
      <c r="K6378" s="12">
        <f>(1 - Dashboard!$I$11) * I6378 * Dashboard!$I$10 * 'Lookups and Calculations'!$F$12</f>
        <v>0</v>
      </c>
      <c r="L6378" s="12">
        <f>(H6378 - I6378) * Dashboard!$I$13 * (Dashboard!$D$12 / 365) * 'Lookups and Calculations'!$F$12</f>
        <v>0</v>
      </c>
      <c r="M6378" s="3">
        <f>(G6378*2) * Dashboard!$I$13 * (Dashboard!$D$12 / 365) * 'Lookups and Calculations'!$F$12</f>
        <v>1602.0878730267946</v>
      </c>
      <c r="N6378" s="12">
        <f>H6378 * Dashboard!$I$14 * Dashboard!$I$15 * (Dashboard!$D$12 / 365) * 'Lookups and Calculations'!$F$12</f>
        <v>0</v>
      </c>
    </row>
    <row r="6379" spans="1:14" x14ac:dyDescent="0.35">
      <c r="A6379" s="2">
        <v>6378</v>
      </c>
      <c r="B6379" s="11">
        <v>-0.55495876141741518</v>
      </c>
      <c r="C6379" s="11">
        <v>-0.23577322429074002</v>
      </c>
      <c r="D6379" s="3">
        <f>B6379*Dashboard!$D$11*Dashboard!$D$10*SQRT(Dashboard!$D$12/365)</f>
        <v>-137786.14166415881</v>
      </c>
      <c r="E6379" s="3">
        <f>IF(Dashboard!$I$3,C6379*Dashboard!$E$11*Dashboard!$E$10*SQRT(Dashboard!$D$12/365),0)</f>
        <v>-117076.38527866997</v>
      </c>
      <c r="F6379" s="3">
        <f>D6379+IF(Dashboard!$I$3,E6379,0)</f>
        <v>-254862.52694282879</v>
      </c>
      <c r="G6379" s="3">
        <f>IF(Dashboard!$I$4, ('Lookups and Calculations'!$F$9) / (1 - 'Lookups and Calculations'!$F$10), 'Lookups and Calculations'!$F$9)</f>
        <v>1951878.888340465</v>
      </c>
      <c r="H6379" s="12">
        <f t="shared" si="198"/>
        <v>0</v>
      </c>
      <c r="I6379" s="12">
        <f t="shared" si="199"/>
        <v>0</v>
      </c>
      <c r="J6379" s="13">
        <f>(1 - Dashboard!$I$9) * H6379 * Dashboard!$I$8 * 'Lookups and Calculations'!$F$12</f>
        <v>0</v>
      </c>
      <c r="K6379" s="12">
        <f>(1 - Dashboard!$I$11) * I6379 * Dashboard!$I$10 * 'Lookups and Calculations'!$F$12</f>
        <v>0</v>
      </c>
      <c r="L6379" s="12">
        <f>(H6379 - I6379) * Dashboard!$I$13 * (Dashboard!$D$12 / 365) * 'Lookups and Calculations'!$F$12</f>
        <v>0</v>
      </c>
      <c r="M6379" s="3">
        <f>(G6379*2) * Dashboard!$I$13 * (Dashboard!$D$12 / 365) * 'Lookups and Calculations'!$F$12</f>
        <v>1602.0878730267946</v>
      </c>
      <c r="N6379" s="12">
        <f>H6379 * Dashboard!$I$14 * Dashboard!$I$15 * (Dashboard!$D$12 / 365) * 'Lookups and Calculations'!$F$12</f>
        <v>0</v>
      </c>
    </row>
    <row r="6380" spans="1:14" x14ac:dyDescent="0.35">
      <c r="A6380" s="2">
        <v>6379</v>
      </c>
      <c r="B6380" s="11">
        <v>-0.80985591751180819</v>
      </c>
      <c r="C6380" s="11">
        <v>-0.59123209679372601</v>
      </c>
      <c r="D6380" s="3">
        <f>B6380*Dashboard!$D$11*Dashboard!$D$10*SQRT(Dashboard!$D$12/365)</f>
        <v>-201072.4578756738</v>
      </c>
      <c r="E6380" s="3">
        <f>IF(Dashboard!$I$3,C6380*Dashboard!$E$11*Dashboard!$E$10*SQRT(Dashboard!$D$12/365),0)</f>
        <v>-293584.29890232772</v>
      </c>
      <c r="F6380" s="3">
        <f>D6380+IF(Dashboard!$I$3,E6380,0)</f>
        <v>-494656.75677800155</v>
      </c>
      <c r="G6380" s="3">
        <f>IF(Dashboard!$I$4, ('Lookups and Calculations'!$F$9) / (1 - 'Lookups and Calculations'!$F$10), 'Lookups and Calculations'!$F$9)</f>
        <v>1951878.888340465</v>
      </c>
      <c r="H6380" s="12">
        <f t="shared" si="198"/>
        <v>0</v>
      </c>
      <c r="I6380" s="12">
        <f t="shared" si="199"/>
        <v>0</v>
      </c>
      <c r="J6380" s="13">
        <f>(1 - Dashboard!$I$9) * H6380 * Dashboard!$I$8 * 'Lookups and Calculations'!$F$12</f>
        <v>0</v>
      </c>
      <c r="K6380" s="12">
        <f>(1 - Dashboard!$I$11) * I6380 * Dashboard!$I$10 * 'Lookups and Calculations'!$F$12</f>
        <v>0</v>
      </c>
      <c r="L6380" s="12">
        <f>(H6380 - I6380) * Dashboard!$I$13 * (Dashboard!$D$12 / 365) * 'Lookups and Calculations'!$F$12</f>
        <v>0</v>
      </c>
      <c r="M6380" s="3">
        <f>(G6380*2) * Dashboard!$I$13 * (Dashboard!$D$12 / 365) * 'Lookups and Calculations'!$F$12</f>
        <v>1602.0878730267946</v>
      </c>
      <c r="N6380" s="12">
        <f>H6380 * Dashboard!$I$14 * Dashboard!$I$15 * (Dashboard!$D$12 / 365) * 'Lookups and Calculations'!$F$12</f>
        <v>0</v>
      </c>
    </row>
    <row r="6381" spans="1:14" x14ac:dyDescent="0.35">
      <c r="A6381" s="2">
        <v>6380</v>
      </c>
      <c r="B6381" s="11">
        <v>0.9773099038455979</v>
      </c>
      <c r="C6381" s="11">
        <v>-0.50125608083687878</v>
      </c>
      <c r="D6381" s="3">
        <f>B6381*Dashboard!$D$11*Dashboard!$D$10*SQRT(Dashboard!$D$12/365)</f>
        <v>242648.22942360924</v>
      </c>
      <c r="E6381" s="3">
        <f>IF(Dashboard!$I$3,C6381*Dashboard!$E$11*Dashboard!$E$10*SQRT(Dashboard!$D$12/365),0)</f>
        <v>-248905.49051900726</v>
      </c>
      <c r="F6381" s="3">
        <f>D6381+IF(Dashboard!$I$3,E6381,0)</f>
        <v>-6257.2610953980184</v>
      </c>
      <c r="G6381" s="3">
        <f>IF(Dashboard!$I$4, ('Lookups and Calculations'!$F$9) / (1 - 'Lookups and Calculations'!$F$10), 'Lookups and Calculations'!$F$9)</f>
        <v>1951878.888340465</v>
      </c>
      <c r="H6381" s="12">
        <f t="shared" si="198"/>
        <v>0</v>
      </c>
      <c r="I6381" s="12">
        <f t="shared" si="199"/>
        <v>0</v>
      </c>
      <c r="J6381" s="13">
        <f>(1 - Dashboard!$I$9) * H6381 * Dashboard!$I$8 * 'Lookups and Calculations'!$F$12</f>
        <v>0</v>
      </c>
      <c r="K6381" s="12">
        <f>(1 - Dashboard!$I$11) * I6381 * Dashboard!$I$10 * 'Lookups and Calculations'!$F$12</f>
        <v>0</v>
      </c>
      <c r="L6381" s="12">
        <f>(H6381 - I6381) * Dashboard!$I$13 * (Dashboard!$D$12 / 365) * 'Lookups and Calculations'!$F$12</f>
        <v>0</v>
      </c>
      <c r="M6381" s="3">
        <f>(G6381*2) * Dashboard!$I$13 * (Dashboard!$D$12 / 365) * 'Lookups and Calculations'!$F$12</f>
        <v>1602.0878730267946</v>
      </c>
      <c r="N6381" s="12">
        <f>H6381 * Dashboard!$I$14 * Dashboard!$I$15 * (Dashboard!$D$12 / 365) * 'Lookups and Calculations'!$F$12</f>
        <v>0</v>
      </c>
    </row>
    <row r="6382" spans="1:14" x14ac:dyDescent="0.35">
      <c r="A6382" s="2">
        <v>6381</v>
      </c>
      <c r="B6382" s="11">
        <v>-1.1063455587316497</v>
      </c>
      <c r="C6382" s="11">
        <v>1.0980116725823774</v>
      </c>
      <c r="D6382" s="3">
        <f>B6382*Dashboard!$D$11*Dashboard!$D$10*SQRT(Dashboard!$D$12/365)</f>
        <v>-274685.42977061705</v>
      </c>
      <c r="E6382" s="3">
        <f>IF(Dashboard!$I$3,C6382*Dashboard!$E$11*Dashboard!$E$10*SQRT(Dashboard!$D$12/365),0)</f>
        <v>545232.55558998638</v>
      </c>
      <c r="F6382" s="3">
        <f>D6382+IF(Dashboard!$I$3,E6382,0)</f>
        <v>270547.12581936934</v>
      </c>
      <c r="G6382" s="3">
        <f>IF(Dashboard!$I$4, ('Lookups and Calculations'!$F$9) / (1 - 'Lookups and Calculations'!$F$10), 'Lookups and Calculations'!$F$9)</f>
        <v>1951878.888340465</v>
      </c>
      <c r="H6382" s="12">
        <f t="shared" si="198"/>
        <v>0</v>
      </c>
      <c r="I6382" s="12">
        <f t="shared" si="199"/>
        <v>0</v>
      </c>
      <c r="J6382" s="13">
        <f>(1 - Dashboard!$I$9) * H6382 * Dashboard!$I$8 * 'Lookups and Calculations'!$F$12</f>
        <v>0</v>
      </c>
      <c r="K6382" s="12">
        <f>(1 - Dashboard!$I$11) * I6382 * Dashboard!$I$10 * 'Lookups and Calculations'!$F$12</f>
        <v>0</v>
      </c>
      <c r="L6382" s="12">
        <f>(H6382 - I6382) * Dashboard!$I$13 * (Dashboard!$D$12 / 365) * 'Lookups and Calculations'!$F$12</f>
        <v>0</v>
      </c>
      <c r="M6382" s="3">
        <f>(G6382*2) * Dashboard!$I$13 * (Dashboard!$D$12 / 365) * 'Lookups and Calculations'!$F$12</f>
        <v>1602.0878730267946</v>
      </c>
      <c r="N6382" s="12">
        <f>H6382 * Dashboard!$I$14 * Dashboard!$I$15 * (Dashboard!$D$12 / 365) * 'Lookups and Calculations'!$F$12</f>
        <v>0</v>
      </c>
    </row>
    <row r="6383" spans="1:14" x14ac:dyDescent="0.35">
      <c r="A6383" s="2">
        <v>6382</v>
      </c>
      <c r="B6383" s="11">
        <v>-0.7127762638484989</v>
      </c>
      <c r="C6383" s="11">
        <v>1.1004638201360237</v>
      </c>
      <c r="D6383" s="3">
        <f>B6383*Dashboard!$D$11*Dashboard!$D$10*SQRT(Dashboard!$D$12/365)</f>
        <v>-176969.34996510381</v>
      </c>
      <c r="E6383" s="3">
        <f>IF(Dashboard!$I$3,C6383*Dashboard!$E$11*Dashboard!$E$10*SQRT(Dashboard!$D$12/365),0)</f>
        <v>546450.20264305826</v>
      </c>
      <c r="F6383" s="3">
        <f>D6383+IF(Dashboard!$I$3,E6383,0)</f>
        <v>369480.85267795448</v>
      </c>
      <c r="G6383" s="3">
        <f>IF(Dashboard!$I$4, ('Lookups and Calculations'!$F$9) / (1 - 'Lookups and Calculations'!$F$10), 'Lookups and Calculations'!$F$9)</f>
        <v>1951878.888340465</v>
      </c>
      <c r="H6383" s="12">
        <f t="shared" si="198"/>
        <v>0</v>
      </c>
      <c r="I6383" s="12">
        <f t="shared" si="199"/>
        <v>0</v>
      </c>
      <c r="J6383" s="13">
        <f>(1 - Dashboard!$I$9) * H6383 * Dashboard!$I$8 * 'Lookups and Calculations'!$F$12</f>
        <v>0</v>
      </c>
      <c r="K6383" s="12">
        <f>(1 - Dashboard!$I$11) * I6383 * Dashboard!$I$10 * 'Lookups and Calculations'!$F$12</f>
        <v>0</v>
      </c>
      <c r="L6383" s="12">
        <f>(H6383 - I6383) * Dashboard!$I$13 * (Dashboard!$D$12 / 365) * 'Lookups and Calculations'!$F$12</f>
        <v>0</v>
      </c>
      <c r="M6383" s="3">
        <f>(G6383*2) * Dashboard!$I$13 * (Dashboard!$D$12 / 365) * 'Lookups and Calculations'!$F$12</f>
        <v>1602.0878730267946</v>
      </c>
      <c r="N6383" s="12">
        <f>H6383 * Dashboard!$I$14 * Dashboard!$I$15 * (Dashboard!$D$12 / 365) * 'Lookups and Calculations'!$F$12</f>
        <v>0</v>
      </c>
    </row>
    <row r="6384" spans="1:14" x14ac:dyDescent="0.35">
      <c r="A6384" s="2">
        <v>6383</v>
      </c>
      <c r="B6384" s="11">
        <v>-0.1854153789748785</v>
      </c>
      <c r="C6384" s="11">
        <v>-0.37490386811686099</v>
      </c>
      <c r="D6384" s="3">
        <f>B6384*Dashboard!$D$11*Dashboard!$D$10*SQRT(Dashboard!$D$12/365)</f>
        <v>-46035.257843114741</v>
      </c>
      <c r="E6384" s="3">
        <f>IF(Dashboard!$I$3,C6384*Dashboard!$E$11*Dashboard!$E$10*SQRT(Dashboard!$D$12/365),0)</f>
        <v>-186163.5893479918</v>
      </c>
      <c r="F6384" s="3">
        <f>D6384+IF(Dashboard!$I$3,E6384,0)</f>
        <v>-232198.84719110653</v>
      </c>
      <c r="G6384" s="3">
        <f>IF(Dashboard!$I$4, ('Lookups and Calculations'!$F$9) / (1 - 'Lookups and Calculations'!$F$10), 'Lookups and Calculations'!$F$9)</f>
        <v>1951878.888340465</v>
      </c>
      <c r="H6384" s="12">
        <f t="shared" si="198"/>
        <v>0</v>
      </c>
      <c r="I6384" s="12">
        <f t="shared" si="199"/>
        <v>0</v>
      </c>
      <c r="J6384" s="13">
        <f>(1 - Dashboard!$I$9) * H6384 * Dashboard!$I$8 * 'Lookups and Calculations'!$F$12</f>
        <v>0</v>
      </c>
      <c r="K6384" s="12">
        <f>(1 - Dashboard!$I$11) * I6384 * Dashboard!$I$10 * 'Lookups and Calculations'!$F$12</f>
        <v>0</v>
      </c>
      <c r="L6384" s="12">
        <f>(H6384 - I6384) * Dashboard!$I$13 * (Dashboard!$D$12 / 365) * 'Lookups and Calculations'!$F$12</f>
        <v>0</v>
      </c>
      <c r="M6384" s="3">
        <f>(G6384*2) * Dashboard!$I$13 * (Dashboard!$D$12 / 365) * 'Lookups and Calculations'!$F$12</f>
        <v>1602.0878730267946</v>
      </c>
      <c r="N6384" s="12">
        <f>H6384 * Dashboard!$I$14 * Dashboard!$I$15 * (Dashboard!$D$12 / 365) * 'Lookups and Calculations'!$F$12</f>
        <v>0</v>
      </c>
    </row>
    <row r="6385" spans="1:14" x14ac:dyDescent="0.35">
      <c r="A6385" s="2">
        <v>6384</v>
      </c>
      <c r="B6385" s="11">
        <v>1.3965786421850395</v>
      </c>
      <c r="C6385" s="11">
        <v>0.30631465540106745</v>
      </c>
      <c r="D6385" s="3">
        <f>B6385*Dashboard!$D$11*Dashboard!$D$10*SQRT(Dashboard!$D$12/365)</f>
        <v>346745.01245059137</v>
      </c>
      <c r="E6385" s="3">
        <f>IF(Dashboard!$I$3,C6385*Dashboard!$E$11*Dashboard!$E$10*SQRT(Dashboard!$D$12/365),0)</f>
        <v>152104.68754507715</v>
      </c>
      <c r="F6385" s="3">
        <f>D6385+IF(Dashboard!$I$3,E6385,0)</f>
        <v>498849.69999566849</v>
      </c>
      <c r="G6385" s="3">
        <f>IF(Dashboard!$I$4, ('Lookups and Calculations'!$F$9) / (1 - 'Lookups and Calculations'!$F$10), 'Lookups and Calculations'!$F$9)</f>
        <v>1951878.888340465</v>
      </c>
      <c r="H6385" s="12">
        <f t="shared" si="198"/>
        <v>0</v>
      </c>
      <c r="I6385" s="12">
        <f t="shared" si="199"/>
        <v>0</v>
      </c>
      <c r="J6385" s="13">
        <f>(1 - Dashboard!$I$9) * H6385 * Dashboard!$I$8 * 'Lookups and Calculations'!$F$12</f>
        <v>0</v>
      </c>
      <c r="K6385" s="12">
        <f>(1 - Dashboard!$I$11) * I6385 * Dashboard!$I$10 * 'Lookups and Calculations'!$F$12</f>
        <v>0</v>
      </c>
      <c r="L6385" s="12">
        <f>(H6385 - I6385) * Dashboard!$I$13 * (Dashboard!$D$12 / 365) * 'Lookups and Calculations'!$F$12</f>
        <v>0</v>
      </c>
      <c r="M6385" s="3">
        <f>(G6385*2) * Dashboard!$I$13 * (Dashboard!$D$12 / 365) * 'Lookups and Calculations'!$F$12</f>
        <v>1602.0878730267946</v>
      </c>
      <c r="N6385" s="12">
        <f>H6385 * Dashboard!$I$14 * Dashboard!$I$15 * (Dashboard!$D$12 / 365) * 'Lookups and Calculations'!$F$12</f>
        <v>0</v>
      </c>
    </row>
    <row r="6386" spans="1:14" x14ac:dyDescent="0.35">
      <c r="A6386" s="2">
        <v>6385</v>
      </c>
      <c r="B6386" s="11">
        <v>-2.1830243276675945</v>
      </c>
      <c r="C6386" s="11">
        <v>-0.60517563445506817</v>
      </c>
      <c r="D6386" s="3">
        <f>B6386*Dashboard!$D$11*Dashboard!$D$10*SQRT(Dashboard!$D$12/365)</f>
        <v>-542005.13656197791</v>
      </c>
      <c r="E6386" s="3">
        <f>IF(Dashboard!$I$3,C6386*Dashboard!$E$11*Dashboard!$E$10*SQRT(Dashboard!$D$12/365),0)</f>
        <v>-300508.1512282131</v>
      </c>
      <c r="F6386" s="3">
        <f>D6386+IF(Dashboard!$I$3,E6386,0)</f>
        <v>-842513.28779019101</v>
      </c>
      <c r="G6386" s="3">
        <f>IF(Dashboard!$I$4, ('Lookups and Calculations'!$F$9) / (1 - 'Lookups and Calculations'!$F$10), 'Lookups and Calculations'!$F$9)</f>
        <v>1951878.888340465</v>
      </c>
      <c r="H6386" s="12">
        <f t="shared" si="198"/>
        <v>0</v>
      </c>
      <c r="I6386" s="12">
        <f t="shared" si="199"/>
        <v>0</v>
      </c>
      <c r="J6386" s="13">
        <f>(1 - Dashboard!$I$9) * H6386 * Dashboard!$I$8 * 'Lookups and Calculations'!$F$12</f>
        <v>0</v>
      </c>
      <c r="K6386" s="12">
        <f>(1 - Dashboard!$I$11) * I6386 * Dashboard!$I$10 * 'Lookups and Calculations'!$F$12</f>
        <v>0</v>
      </c>
      <c r="L6386" s="12">
        <f>(H6386 - I6386) * Dashboard!$I$13 * (Dashboard!$D$12 / 365) * 'Lookups and Calculations'!$F$12</f>
        <v>0</v>
      </c>
      <c r="M6386" s="3">
        <f>(G6386*2) * Dashboard!$I$13 * (Dashboard!$D$12 / 365) * 'Lookups and Calculations'!$F$12</f>
        <v>1602.0878730267946</v>
      </c>
      <c r="N6386" s="12">
        <f>H6386 * Dashboard!$I$14 * Dashboard!$I$15 * (Dashboard!$D$12 / 365) * 'Lookups and Calculations'!$F$12</f>
        <v>0</v>
      </c>
    </row>
    <row r="6387" spans="1:14" x14ac:dyDescent="0.35">
      <c r="A6387" s="2">
        <v>6386</v>
      </c>
      <c r="B6387" s="11">
        <v>-0.34738687727087736</v>
      </c>
      <c r="C6387" s="11">
        <v>1.4743618247316825</v>
      </c>
      <c r="D6387" s="3">
        <f>B6387*Dashboard!$D$11*Dashboard!$D$10*SQRT(Dashboard!$D$12/365)</f>
        <v>-86249.827575769858</v>
      </c>
      <c r="E6387" s="3">
        <f>IF(Dashboard!$I$3,C6387*Dashboard!$E$11*Dashboard!$E$10*SQRT(Dashboard!$D$12/365),0)</f>
        <v>732114.31684708362</v>
      </c>
      <c r="F6387" s="3">
        <f>D6387+IF(Dashboard!$I$3,E6387,0)</f>
        <v>645864.48927131377</v>
      </c>
      <c r="G6387" s="3">
        <f>IF(Dashboard!$I$4, ('Lookups and Calculations'!$F$9) / (1 - 'Lookups and Calculations'!$F$10), 'Lookups and Calculations'!$F$9)</f>
        <v>1951878.888340465</v>
      </c>
      <c r="H6387" s="12">
        <f t="shared" si="198"/>
        <v>0</v>
      </c>
      <c r="I6387" s="12">
        <f t="shared" si="199"/>
        <v>0</v>
      </c>
      <c r="J6387" s="13">
        <f>(1 - Dashboard!$I$9) * H6387 * Dashboard!$I$8 * 'Lookups and Calculations'!$F$12</f>
        <v>0</v>
      </c>
      <c r="K6387" s="12">
        <f>(1 - Dashboard!$I$11) * I6387 * Dashboard!$I$10 * 'Lookups and Calculations'!$F$12</f>
        <v>0</v>
      </c>
      <c r="L6387" s="12">
        <f>(H6387 - I6387) * Dashboard!$I$13 * (Dashboard!$D$12 / 365) * 'Lookups and Calculations'!$F$12</f>
        <v>0</v>
      </c>
      <c r="M6387" s="3">
        <f>(G6387*2) * Dashboard!$I$13 * (Dashboard!$D$12 / 365) * 'Lookups and Calculations'!$F$12</f>
        <v>1602.0878730267946</v>
      </c>
      <c r="N6387" s="12">
        <f>H6387 * Dashboard!$I$14 * Dashboard!$I$15 * (Dashboard!$D$12 / 365) * 'Lookups and Calculations'!$F$12</f>
        <v>0</v>
      </c>
    </row>
    <row r="6388" spans="1:14" x14ac:dyDescent="0.35">
      <c r="A6388" s="2">
        <v>6387</v>
      </c>
      <c r="B6388" s="11">
        <v>-0.25648074559967171</v>
      </c>
      <c r="C6388" s="11">
        <v>-0.17260671030537977</v>
      </c>
      <c r="D6388" s="3">
        <f>B6388*Dashboard!$D$11*Dashboard!$D$10*SQRT(Dashboard!$D$12/365)</f>
        <v>-63679.492611424263</v>
      </c>
      <c r="E6388" s="3">
        <f>IF(Dashboard!$I$3,C6388*Dashboard!$E$11*Dashboard!$E$10*SQRT(Dashboard!$D$12/365),0)</f>
        <v>-85710.197916609191</v>
      </c>
      <c r="F6388" s="3">
        <f>D6388+IF(Dashboard!$I$3,E6388,0)</f>
        <v>-149389.69052803345</v>
      </c>
      <c r="G6388" s="3">
        <f>IF(Dashboard!$I$4, ('Lookups and Calculations'!$F$9) / (1 - 'Lookups and Calculations'!$F$10), 'Lookups and Calculations'!$F$9)</f>
        <v>1951878.888340465</v>
      </c>
      <c r="H6388" s="12">
        <f t="shared" si="198"/>
        <v>0</v>
      </c>
      <c r="I6388" s="12">
        <f t="shared" si="199"/>
        <v>0</v>
      </c>
      <c r="J6388" s="13">
        <f>(1 - Dashboard!$I$9) * H6388 * Dashboard!$I$8 * 'Lookups and Calculations'!$F$12</f>
        <v>0</v>
      </c>
      <c r="K6388" s="12">
        <f>(1 - Dashboard!$I$11) * I6388 * Dashboard!$I$10 * 'Lookups and Calculations'!$F$12</f>
        <v>0</v>
      </c>
      <c r="L6388" s="12">
        <f>(H6388 - I6388) * Dashboard!$I$13 * (Dashboard!$D$12 / 365) * 'Lookups and Calculations'!$F$12</f>
        <v>0</v>
      </c>
      <c r="M6388" s="3">
        <f>(G6388*2) * Dashboard!$I$13 * (Dashboard!$D$12 / 365) * 'Lookups and Calculations'!$F$12</f>
        <v>1602.0878730267946</v>
      </c>
      <c r="N6388" s="12">
        <f>H6388 * Dashboard!$I$14 * Dashboard!$I$15 * (Dashboard!$D$12 / 365) * 'Lookups and Calculations'!$F$12</f>
        <v>0</v>
      </c>
    </row>
    <row r="6389" spans="1:14" x14ac:dyDescent="0.35">
      <c r="A6389" s="2">
        <v>6388</v>
      </c>
      <c r="B6389" s="11">
        <v>-0.83449802203712442</v>
      </c>
      <c r="C6389" s="11">
        <v>0.58928974415056234</v>
      </c>
      <c r="D6389" s="3">
        <f>B6389*Dashboard!$D$11*Dashboard!$D$10*SQRT(Dashboard!$D$12/365)</f>
        <v>-207190.64311948585</v>
      </c>
      <c r="E6389" s="3">
        <f>IF(Dashboard!$I$3,C6389*Dashboard!$E$11*Dashboard!$E$10*SQRT(Dashboard!$D$12/365),0)</f>
        <v>292619.79741119291</v>
      </c>
      <c r="F6389" s="3">
        <f>D6389+IF(Dashboard!$I$3,E6389,0)</f>
        <v>85429.154291707062</v>
      </c>
      <c r="G6389" s="3">
        <f>IF(Dashboard!$I$4, ('Lookups and Calculations'!$F$9) / (1 - 'Lookups and Calculations'!$F$10), 'Lookups and Calculations'!$F$9)</f>
        <v>1951878.888340465</v>
      </c>
      <c r="H6389" s="12">
        <f t="shared" si="198"/>
        <v>0</v>
      </c>
      <c r="I6389" s="12">
        <f t="shared" si="199"/>
        <v>0</v>
      </c>
      <c r="J6389" s="13">
        <f>(1 - Dashboard!$I$9) * H6389 * Dashboard!$I$8 * 'Lookups and Calculations'!$F$12</f>
        <v>0</v>
      </c>
      <c r="K6389" s="12">
        <f>(1 - Dashboard!$I$11) * I6389 * Dashboard!$I$10 * 'Lookups and Calculations'!$F$12</f>
        <v>0</v>
      </c>
      <c r="L6389" s="12">
        <f>(H6389 - I6389) * Dashboard!$I$13 * (Dashboard!$D$12 / 365) * 'Lookups and Calculations'!$F$12</f>
        <v>0</v>
      </c>
      <c r="M6389" s="3">
        <f>(G6389*2) * Dashboard!$I$13 * (Dashboard!$D$12 / 365) * 'Lookups and Calculations'!$F$12</f>
        <v>1602.0878730267946</v>
      </c>
      <c r="N6389" s="12">
        <f>H6389 * Dashboard!$I$14 * Dashboard!$I$15 * (Dashboard!$D$12 / 365) * 'Lookups and Calculations'!$F$12</f>
        <v>0</v>
      </c>
    </row>
    <row r="6390" spans="1:14" x14ac:dyDescent="0.35">
      <c r="A6390" s="2">
        <v>6389</v>
      </c>
      <c r="B6390" s="11">
        <v>-0.37457226071393646</v>
      </c>
      <c r="C6390" s="11">
        <v>0.91177220098720824</v>
      </c>
      <c r="D6390" s="3">
        <f>B6390*Dashboard!$D$11*Dashboard!$D$10*SQRT(Dashboard!$D$12/365)</f>
        <v>-92999.46260218657</v>
      </c>
      <c r="E6390" s="3">
        <f>IF(Dashboard!$I$3,C6390*Dashboard!$E$11*Dashboard!$E$10*SQRT(Dashboard!$D$12/365),0)</f>
        <v>452752.8255605732</v>
      </c>
      <c r="F6390" s="3">
        <f>D6390+IF(Dashboard!$I$3,E6390,0)</f>
        <v>359753.36295838666</v>
      </c>
      <c r="G6390" s="3">
        <f>IF(Dashboard!$I$4, ('Lookups and Calculations'!$F$9) / (1 - 'Lookups and Calculations'!$F$10), 'Lookups and Calculations'!$F$9)</f>
        <v>1951878.888340465</v>
      </c>
      <c r="H6390" s="12">
        <f t="shared" si="198"/>
        <v>0</v>
      </c>
      <c r="I6390" s="12">
        <f t="shared" si="199"/>
        <v>0</v>
      </c>
      <c r="J6390" s="13">
        <f>(1 - Dashboard!$I$9) * H6390 * Dashboard!$I$8 * 'Lookups and Calculations'!$F$12</f>
        <v>0</v>
      </c>
      <c r="K6390" s="12">
        <f>(1 - Dashboard!$I$11) * I6390 * Dashboard!$I$10 * 'Lookups and Calculations'!$F$12</f>
        <v>0</v>
      </c>
      <c r="L6390" s="12">
        <f>(H6390 - I6390) * Dashboard!$I$13 * (Dashboard!$D$12 / 365) * 'Lookups and Calculations'!$F$12</f>
        <v>0</v>
      </c>
      <c r="M6390" s="3">
        <f>(G6390*2) * Dashboard!$I$13 * (Dashboard!$D$12 / 365) * 'Lookups and Calculations'!$F$12</f>
        <v>1602.0878730267946</v>
      </c>
      <c r="N6390" s="12">
        <f>H6390 * Dashboard!$I$14 * Dashboard!$I$15 * (Dashboard!$D$12 / 365) * 'Lookups and Calculations'!$F$12</f>
        <v>0</v>
      </c>
    </row>
    <row r="6391" spans="1:14" x14ac:dyDescent="0.35">
      <c r="A6391" s="2">
        <v>6390</v>
      </c>
      <c r="B6391" s="11">
        <v>7.4647858198302108E-2</v>
      </c>
      <c r="C6391" s="11">
        <v>4.381467690877755E-2</v>
      </c>
      <c r="D6391" s="3">
        <f>B6391*Dashboard!$D$11*Dashboard!$D$10*SQRT(Dashboard!$D$12/365)</f>
        <v>18533.702104940814</v>
      </c>
      <c r="E6391" s="3">
        <f>IF(Dashboard!$I$3,C6391*Dashboard!$E$11*Dashboard!$E$10*SQRT(Dashboard!$D$12/365),0)</f>
        <v>21756.770770148698</v>
      </c>
      <c r="F6391" s="3">
        <f>D6391+IF(Dashboard!$I$3,E6391,0)</f>
        <v>40290.472875089516</v>
      </c>
      <c r="G6391" s="3">
        <f>IF(Dashboard!$I$4, ('Lookups and Calculations'!$F$9) / (1 - 'Lookups and Calculations'!$F$10), 'Lookups and Calculations'!$F$9)</f>
        <v>1951878.888340465</v>
      </c>
      <c r="H6391" s="12">
        <f t="shared" si="198"/>
        <v>0</v>
      </c>
      <c r="I6391" s="12">
        <f t="shared" si="199"/>
        <v>0</v>
      </c>
      <c r="J6391" s="13">
        <f>(1 - Dashboard!$I$9) * H6391 * Dashboard!$I$8 * 'Lookups and Calculations'!$F$12</f>
        <v>0</v>
      </c>
      <c r="K6391" s="12">
        <f>(1 - Dashboard!$I$11) * I6391 * Dashboard!$I$10 * 'Lookups and Calculations'!$F$12</f>
        <v>0</v>
      </c>
      <c r="L6391" s="12">
        <f>(H6391 - I6391) * Dashboard!$I$13 * (Dashboard!$D$12 / 365) * 'Lookups and Calculations'!$F$12</f>
        <v>0</v>
      </c>
      <c r="M6391" s="3">
        <f>(G6391*2) * Dashboard!$I$13 * (Dashboard!$D$12 / 365) * 'Lookups and Calculations'!$F$12</f>
        <v>1602.0878730267946</v>
      </c>
      <c r="N6391" s="12">
        <f>H6391 * Dashboard!$I$14 * Dashboard!$I$15 * (Dashboard!$D$12 / 365) * 'Lookups and Calculations'!$F$12</f>
        <v>0</v>
      </c>
    </row>
    <row r="6392" spans="1:14" x14ac:dyDescent="0.35">
      <c r="A6392" s="2">
        <v>6391</v>
      </c>
      <c r="B6392" s="11">
        <v>1.1869369287254639</v>
      </c>
      <c r="C6392" s="11">
        <v>0.64637709042098179</v>
      </c>
      <c r="D6392" s="3">
        <f>B6392*Dashboard!$D$11*Dashboard!$D$10*SQRT(Dashboard!$D$12/365)</f>
        <v>294694.7974838409</v>
      </c>
      <c r="E6392" s="3">
        <f>IF(Dashboard!$I$3,C6392*Dashboard!$E$11*Dashboard!$E$10*SQRT(Dashboard!$D$12/365),0)</f>
        <v>320967.29177404189</v>
      </c>
      <c r="F6392" s="3">
        <f>D6392+IF(Dashboard!$I$3,E6392,0)</f>
        <v>615662.08925788279</v>
      </c>
      <c r="G6392" s="3">
        <f>IF(Dashboard!$I$4, ('Lookups and Calculations'!$F$9) / (1 - 'Lookups and Calculations'!$F$10), 'Lookups and Calculations'!$F$9)</f>
        <v>1951878.888340465</v>
      </c>
      <c r="H6392" s="12">
        <f t="shared" si="198"/>
        <v>0</v>
      </c>
      <c r="I6392" s="12">
        <f t="shared" si="199"/>
        <v>0</v>
      </c>
      <c r="J6392" s="13">
        <f>(1 - Dashboard!$I$9) * H6392 * Dashboard!$I$8 * 'Lookups and Calculations'!$F$12</f>
        <v>0</v>
      </c>
      <c r="K6392" s="12">
        <f>(1 - Dashboard!$I$11) * I6392 * Dashboard!$I$10 * 'Lookups and Calculations'!$F$12</f>
        <v>0</v>
      </c>
      <c r="L6392" s="12">
        <f>(H6392 - I6392) * Dashboard!$I$13 * (Dashboard!$D$12 / 365) * 'Lookups and Calculations'!$F$12</f>
        <v>0</v>
      </c>
      <c r="M6392" s="3">
        <f>(G6392*2) * Dashboard!$I$13 * (Dashboard!$D$12 / 365) * 'Lookups and Calculations'!$F$12</f>
        <v>1602.0878730267946</v>
      </c>
      <c r="N6392" s="12">
        <f>H6392 * Dashboard!$I$14 * Dashboard!$I$15 * (Dashboard!$D$12 / 365) * 'Lookups and Calculations'!$F$12</f>
        <v>0</v>
      </c>
    </row>
    <row r="6393" spans="1:14" x14ac:dyDescent="0.35">
      <c r="A6393" s="2">
        <v>6392</v>
      </c>
      <c r="B6393" s="11">
        <v>-1.8218912334943049E-2</v>
      </c>
      <c r="C6393" s="11">
        <v>0.50225515156185241</v>
      </c>
      <c r="D6393" s="3">
        <f>B6393*Dashboard!$D$11*Dashboard!$D$10*SQRT(Dashboard!$D$12/365)</f>
        <v>-4523.4237396987555</v>
      </c>
      <c r="E6393" s="3">
        <f>IF(Dashboard!$I$3,C6393*Dashboard!$E$11*Dashboard!$E$10*SQRT(Dashboard!$D$12/365),0)</f>
        <v>249401.59260807835</v>
      </c>
      <c r="F6393" s="3">
        <f>D6393+IF(Dashboard!$I$3,E6393,0)</f>
        <v>244878.16886837961</v>
      </c>
      <c r="G6393" s="3">
        <f>IF(Dashboard!$I$4, ('Lookups and Calculations'!$F$9) / (1 - 'Lookups and Calculations'!$F$10), 'Lookups and Calculations'!$F$9)</f>
        <v>1951878.888340465</v>
      </c>
      <c r="H6393" s="12">
        <f t="shared" si="198"/>
        <v>0</v>
      </c>
      <c r="I6393" s="12">
        <f t="shared" si="199"/>
        <v>0</v>
      </c>
      <c r="J6393" s="13">
        <f>(1 - Dashboard!$I$9) * H6393 * Dashboard!$I$8 * 'Lookups and Calculations'!$F$12</f>
        <v>0</v>
      </c>
      <c r="K6393" s="12">
        <f>(1 - Dashboard!$I$11) * I6393 * Dashboard!$I$10 * 'Lookups and Calculations'!$F$12</f>
        <v>0</v>
      </c>
      <c r="L6393" s="12">
        <f>(H6393 - I6393) * Dashboard!$I$13 * (Dashboard!$D$12 / 365) * 'Lookups and Calculations'!$F$12</f>
        <v>0</v>
      </c>
      <c r="M6393" s="3">
        <f>(G6393*2) * Dashboard!$I$13 * (Dashboard!$D$12 / 365) * 'Lookups and Calculations'!$F$12</f>
        <v>1602.0878730267946</v>
      </c>
      <c r="N6393" s="12">
        <f>H6393 * Dashboard!$I$14 * Dashboard!$I$15 * (Dashboard!$D$12 / 365) * 'Lookups and Calculations'!$F$12</f>
        <v>0</v>
      </c>
    </row>
    <row r="6394" spans="1:14" x14ac:dyDescent="0.35">
      <c r="A6394" s="2">
        <v>6393</v>
      </c>
      <c r="B6394" s="11">
        <v>-0.20991879179574008</v>
      </c>
      <c r="C6394" s="11">
        <v>-0.80297909373291687</v>
      </c>
      <c r="D6394" s="3">
        <f>B6394*Dashboard!$D$11*Dashboard!$D$10*SQRT(Dashboard!$D$12/365)</f>
        <v>-52119.008465534687</v>
      </c>
      <c r="E6394" s="3">
        <f>IF(Dashboard!$I$3,C6394*Dashboard!$E$11*Dashboard!$E$10*SQRT(Dashboard!$D$12/365),0)</f>
        <v>-398730.13583877287</v>
      </c>
      <c r="F6394" s="3">
        <f>D6394+IF(Dashboard!$I$3,E6394,0)</f>
        <v>-450849.14430430753</v>
      </c>
      <c r="G6394" s="3">
        <f>IF(Dashboard!$I$4, ('Lookups and Calculations'!$F$9) / (1 - 'Lookups and Calculations'!$F$10), 'Lookups and Calculations'!$F$9)</f>
        <v>1951878.888340465</v>
      </c>
      <c r="H6394" s="12">
        <f t="shared" si="198"/>
        <v>0</v>
      </c>
      <c r="I6394" s="12">
        <f t="shared" si="199"/>
        <v>0</v>
      </c>
      <c r="J6394" s="13">
        <f>(1 - Dashboard!$I$9) * H6394 * Dashboard!$I$8 * 'Lookups and Calculations'!$F$12</f>
        <v>0</v>
      </c>
      <c r="K6394" s="12">
        <f>(1 - Dashboard!$I$11) * I6394 * Dashboard!$I$10 * 'Lookups and Calculations'!$F$12</f>
        <v>0</v>
      </c>
      <c r="L6394" s="12">
        <f>(H6394 - I6394) * Dashboard!$I$13 * (Dashboard!$D$12 / 365) * 'Lookups and Calculations'!$F$12</f>
        <v>0</v>
      </c>
      <c r="M6394" s="3">
        <f>(G6394*2) * Dashboard!$I$13 * (Dashboard!$D$12 / 365) * 'Lookups and Calculations'!$F$12</f>
        <v>1602.0878730267946</v>
      </c>
      <c r="N6394" s="12">
        <f>H6394 * Dashboard!$I$14 * Dashboard!$I$15 * (Dashboard!$D$12 / 365) * 'Lookups and Calculations'!$F$12</f>
        <v>0</v>
      </c>
    </row>
    <row r="6395" spans="1:14" x14ac:dyDescent="0.35">
      <c r="A6395" s="2">
        <v>6394</v>
      </c>
      <c r="B6395" s="11">
        <v>-1.2147006846180239</v>
      </c>
      <c r="C6395" s="11">
        <v>2.5834306096963591</v>
      </c>
      <c r="D6395" s="3">
        <f>B6395*Dashboard!$D$11*Dashboard!$D$10*SQRT(Dashboard!$D$12/365)</f>
        <v>-301588.03184376133</v>
      </c>
      <c r="E6395" s="3">
        <f>IF(Dashboard!$I$3,C6395*Dashboard!$E$11*Dashboard!$E$10*SQRT(Dashboard!$D$12/365),0)</f>
        <v>1282837.4312281876</v>
      </c>
      <c r="F6395" s="3">
        <f>D6395+IF(Dashboard!$I$3,E6395,0)</f>
        <v>981249.3993844263</v>
      </c>
      <c r="G6395" s="3">
        <f>IF(Dashboard!$I$4, ('Lookups and Calculations'!$F$9) / (1 - 'Lookups and Calculations'!$F$10), 'Lookups and Calculations'!$F$9)</f>
        <v>1951878.888340465</v>
      </c>
      <c r="H6395" s="12">
        <f t="shared" si="198"/>
        <v>0</v>
      </c>
      <c r="I6395" s="12">
        <f t="shared" si="199"/>
        <v>0</v>
      </c>
      <c r="J6395" s="13">
        <f>(1 - Dashboard!$I$9) * H6395 * Dashboard!$I$8 * 'Lookups and Calculations'!$F$12</f>
        <v>0</v>
      </c>
      <c r="K6395" s="12">
        <f>(1 - Dashboard!$I$11) * I6395 * Dashboard!$I$10 * 'Lookups and Calculations'!$F$12</f>
        <v>0</v>
      </c>
      <c r="L6395" s="12">
        <f>(H6395 - I6395) * Dashboard!$I$13 * (Dashboard!$D$12 / 365) * 'Lookups and Calculations'!$F$12</f>
        <v>0</v>
      </c>
      <c r="M6395" s="3">
        <f>(G6395*2) * Dashboard!$I$13 * (Dashboard!$D$12 / 365) * 'Lookups and Calculations'!$F$12</f>
        <v>1602.0878730267946</v>
      </c>
      <c r="N6395" s="12">
        <f>H6395 * Dashboard!$I$14 * Dashboard!$I$15 * (Dashboard!$D$12 / 365) * 'Lookups and Calculations'!$F$12</f>
        <v>0</v>
      </c>
    </row>
    <row r="6396" spans="1:14" x14ac:dyDescent="0.35">
      <c r="A6396" s="2">
        <v>6395</v>
      </c>
      <c r="B6396" s="11">
        <v>-0.600231261266021</v>
      </c>
      <c r="C6396" s="11">
        <v>0.23128779662164786</v>
      </c>
      <c r="D6396" s="3">
        <f>B6396*Dashboard!$D$11*Dashboard!$D$10*SQRT(Dashboard!$D$12/365)</f>
        <v>-149026.47790409561</v>
      </c>
      <c r="E6396" s="3">
        <f>IF(Dashboard!$I$3,C6396*Dashboard!$E$11*Dashboard!$E$10*SQRT(Dashboard!$D$12/365),0)</f>
        <v>114849.08546756557</v>
      </c>
      <c r="F6396" s="3">
        <f>D6396+IF(Dashboard!$I$3,E6396,0)</f>
        <v>-34177.392436530034</v>
      </c>
      <c r="G6396" s="3">
        <f>IF(Dashboard!$I$4, ('Lookups and Calculations'!$F$9) / (1 - 'Lookups and Calculations'!$F$10), 'Lookups and Calculations'!$F$9)</f>
        <v>1951878.888340465</v>
      </c>
      <c r="H6396" s="12">
        <f t="shared" si="198"/>
        <v>0</v>
      </c>
      <c r="I6396" s="12">
        <f t="shared" si="199"/>
        <v>0</v>
      </c>
      <c r="J6396" s="13">
        <f>(1 - Dashboard!$I$9) * H6396 * Dashboard!$I$8 * 'Lookups and Calculations'!$F$12</f>
        <v>0</v>
      </c>
      <c r="K6396" s="12">
        <f>(1 - Dashboard!$I$11) * I6396 * Dashboard!$I$10 * 'Lookups and Calculations'!$F$12</f>
        <v>0</v>
      </c>
      <c r="L6396" s="12">
        <f>(H6396 - I6396) * Dashboard!$I$13 * (Dashboard!$D$12 / 365) * 'Lookups and Calculations'!$F$12</f>
        <v>0</v>
      </c>
      <c r="M6396" s="3">
        <f>(G6396*2) * Dashboard!$I$13 * (Dashboard!$D$12 / 365) * 'Lookups and Calculations'!$F$12</f>
        <v>1602.0878730267946</v>
      </c>
      <c r="N6396" s="12">
        <f>H6396 * Dashboard!$I$14 * Dashboard!$I$15 * (Dashboard!$D$12 / 365) * 'Lookups and Calculations'!$F$12</f>
        <v>0</v>
      </c>
    </row>
    <row r="6397" spans="1:14" x14ac:dyDescent="0.35">
      <c r="A6397" s="2">
        <v>6396</v>
      </c>
      <c r="B6397" s="11">
        <v>-0.34864087471462607</v>
      </c>
      <c r="C6397" s="11">
        <v>-0.48927347951838412</v>
      </c>
      <c r="D6397" s="3">
        <f>B6397*Dashboard!$D$11*Dashboard!$D$10*SQRT(Dashboard!$D$12/365)</f>
        <v>-86561.172276391488</v>
      </c>
      <c r="E6397" s="3">
        <f>IF(Dashboard!$I$3,C6397*Dashboard!$E$11*Dashboard!$E$10*SQRT(Dashboard!$D$12/365),0)</f>
        <v>-242955.36767183087</v>
      </c>
      <c r="F6397" s="3">
        <f>D6397+IF(Dashboard!$I$3,E6397,0)</f>
        <v>-329516.53994822234</v>
      </c>
      <c r="G6397" s="3">
        <f>IF(Dashboard!$I$4, ('Lookups and Calculations'!$F$9) / (1 - 'Lookups and Calculations'!$F$10), 'Lookups and Calculations'!$F$9)</f>
        <v>1951878.888340465</v>
      </c>
      <c r="H6397" s="12">
        <f t="shared" si="198"/>
        <v>0</v>
      </c>
      <c r="I6397" s="12">
        <f t="shared" si="199"/>
        <v>0</v>
      </c>
      <c r="J6397" s="13">
        <f>(1 - Dashboard!$I$9) * H6397 * Dashboard!$I$8 * 'Lookups and Calculations'!$F$12</f>
        <v>0</v>
      </c>
      <c r="K6397" s="12">
        <f>(1 - Dashboard!$I$11) * I6397 * Dashboard!$I$10 * 'Lookups and Calculations'!$F$12</f>
        <v>0</v>
      </c>
      <c r="L6397" s="12">
        <f>(H6397 - I6397) * Dashboard!$I$13 * (Dashboard!$D$12 / 365) * 'Lookups and Calculations'!$F$12</f>
        <v>0</v>
      </c>
      <c r="M6397" s="3">
        <f>(G6397*2) * Dashboard!$I$13 * (Dashboard!$D$12 / 365) * 'Lookups and Calculations'!$F$12</f>
        <v>1602.0878730267946</v>
      </c>
      <c r="N6397" s="12">
        <f>H6397 * Dashboard!$I$14 * Dashboard!$I$15 * (Dashboard!$D$12 / 365) * 'Lookups and Calculations'!$F$12</f>
        <v>0</v>
      </c>
    </row>
    <row r="6398" spans="1:14" x14ac:dyDescent="0.35">
      <c r="A6398" s="2">
        <v>6397</v>
      </c>
      <c r="B6398" s="11">
        <v>-0.36399508698671623</v>
      </c>
      <c r="C6398" s="11">
        <v>-4.014470355794144E-2</v>
      </c>
      <c r="D6398" s="3">
        <f>B6398*Dashboard!$D$11*Dashboard!$D$10*SQRT(Dashboard!$D$12/365)</f>
        <v>-90373.343223761243</v>
      </c>
      <c r="E6398" s="3">
        <f>IF(Dashboard!$I$3,C6398*Dashboard!$E$11*Dashboard!$E$10*SQRT(Dashboard!$D$12/365),0)</f>
        <v>-19934.395836449261</v>
      </c>
      <c r="F6398" s="3">
        <f>D6398+IF(Dashboard!$I$3,E6398,0)</f>
        <v>-110307.7390602105</v>
      </c>
      <c r="G6398" s="3">
        <f>IF(Dashboard!$I$4, ('Lookups and Calculations'!$F$9) / (1 - 'Lookups and Calculations'!$F$10), 'Lookups and Calculations'!$F$9)</f>
        <v>1951878.888340465</v>
      </c>
      <c r="H6398" s="12">
        <f t="shared" si="198"/>
        <v>0</v>
      </c>
      <c r="I6398" s="12">
        <f t="shared" si="199"/>
        <v>0</v>
      </c>
      <c r="J6398" s="13">
        <f>(1 - Dashboard!$I$9) * H6398 * Dashboard!$I$8 * 'Lookups and Calculations'!$F$12</f>
        <v>0</v>
      </c>
      <c r="K6398" s="12">
        <f>(1 - Dashboard!$I$11) * I6398 * Dashboard!$I$10 * 'Lookups and Calculations'!$F$12</f>
        <v>0</v>
      </c>
      <c r="L6398" s="12">
        <f>(H6398 - I6398) * Dashboard!$I$13 * (Dashboard!$D$12 / 365) * 'Lookups and Calculations'!$F$12</f>
        <v>0</v>
      </c>
      <c r="M6398" s="3">
        <f>(G6398*2) * Dashboard!$I$13 * (Dashboard!$D$12 / 365) * 'Lookups and Calculations'!$F$12</f>
        <v>1602.0878730267946</v>
      </c>
      <c r="N6398" s="12">
        <f>H6398 * Dashboard!$I$14 * Dashboard!$I$15 * (Dashboard!$D$12 / 365) * 'Lookups and Calculations'!$F$12</f>
        <v>0</v>
      </c>
    </row>
    <row r="6399" spans="1:14" x14ac:dyDescent="0.35">
      <c r="A6399" s="2">
        <v>6398</v>
      </c>
      <c r="B6399" s="11">
        <v>1.1730038651044343E-2</v>
      </c>
      <c r="C6399" s="11">
        <v>0.47754625132519907</v>
      </c>
      <c r="D6399" s="3">
        <f>B6399*Dashboard!$D$11*Dashboard!$D$10*SQRT(Dashboard!$D$12/365)</f>
        <v>2912.3547183413025</v>
      </c>
      <c r="E6399" s="3">
        <f>IF(Dashboard!$I$3,C6399*Dashboard!$E$11*Dashboard!$E$10*SQRT(Dashboard!$D$12/365),0)</f>
        <v>237132.05380603267</v>
      </c>
      <c r="F6399" s="3">
        <f>D6399+IF(Dashboard!$I$3,E6399,0)</f>
        <v>240044.40852437395</v>
      </c>
      <c r="G6399" s="3">
        <f>IF(Dashboard!$I$4, ('Lookups and Calculations'!$F$9) / (1 - 'Lookups and Calculations'!$F$10), 'Lookups and Calculations'!$F$9)</f>
        <v>1951878.888340465</v>
      </c>
      <c r="H6399" s="12">
        <f t="shared" si="198"/>
        <v>0</v>
      </c>
      <c r="I6399" s="12">
        <f t="shared" si="199"/>
        <v>0</v>
      </c>
      <c r="J6399" s="13">
        <f>(1 - Dashboard!$I$9) * H6399 * Dashboard!$I$8 * 'Lookups and Calculations'!$F$12</f>
        <v>0</v>
      </c>
      <c r="K6399" s="12">
        <f>(1 - Dashboard!$I$11) * I6399 * Dashboard!$I$10 * 'Lookups and Calculations'!$F$12</f>
        <v>0</v>
      </c>
      <c r="L6399" s="12">
        <f>(H6399 - I6399) * Dashboard!$I$13 * (Dashboard!$D$12 / 365) * 'Lookups and Calculations'!$F$12</f>
        <v>0</v>
      </c>
      <c r="M6399" s="3">
        <f>(G6399*2) * Dashboard!$I$13 * (Dashboard!$D$12 / 365) * 'Lookups and Calculations'!$F$12</f>
        <v>1602.0878730267946</v>
      </c>
      <c r="N6399" s="12">
        <f>H6399 * Dashboard!$I$14 * Dashboard!$I$15 * (Dashboard!$D$12 / 365) * 'Lookups and Calculations'!$F$12</f>
        <v>0</v>
      </c>
    </row>
    <row r="6400" spans="1:14" x14ac:dyDescent="0.35">
      <c r="A6400" s="2">
        <v>6399</v>
      </c>
      <c r="B6400" s="11">
        <v>-1.217040454646761</v>
      </c>
      <c r="C6400" s="11">
        <v>1.1268792916065726</v>
      </c>
      <c r="D6400" s="3">
        <f>B6400*Dashboard!$D$11*Dashboard!$D$10*SQRT(Dashboard!$D$12/365)</f>
        <v>-302168.95407988876</v>
      </c>
      <c r="E6400" s="3">
        <f>IF(Dashboard!$I$3,C6400*Dashboard!$E$11*Dashboard!$E$10*SQRT(Dashboard!$D$12/365),0)</f>
        <v>559567.16248659871</v>
      </c>
      <c r="F6400" s="3">
        <f>D6400+IF(Dashboard!$I$3,E6400,0)</f>
        <v>257398.20840670995</v>
      </c>
      <c r="G6400" s="3">
        <f>IF(Dashboard!$I$4, ('Lookups and Calculations'!$F$9) / (1 - 'Lookups and Calculations'!$F$10), 'Lookups and Calculations'!$F$9)</f>
        <v>1951878.888340465</v>
      </c>
      <c r="H6400" s="12">
        <f t="shared" si="198"/>
        <v>0</v>
      </c>
      <c r="I6400" s="12">
        <f t="shared" si="199"/>
        <v>0</v>
      </c>
      <c r="J6400" s="13">
        <f>(1 - Dashboard!$I$9) * H6400 * Dashboard!$I$8 * 'Lookups and Calculations'!$F$12</f>
        <v>0</v>
      </c>
      <c r="K6400" s="12">
        <f>(1 - Dashboard!$I$11) * I6400 * Dashboard!$I$10 * 'Lookups and Calculations'!$F$12</f>
        <v>0</v>
      </c>
      <c r="L6400" s="12">
        <f>(H6400 - I6400) * Dashboard!$I$13 * (Dashboard!$D$12 / 365) * 'Lookups and Calculations'!$F$12</f>
        <v>0</v>
      </c>
      <c r="M6400" s="3">
        <f>(G6400*2) * Dashboard!$I$13 * (Dashboard!$D$12 / 365) * 'Lookups and Calculations'!$F$12</f>
        <v>1602.0878730267946</v>
      </c>
      <c r="N6400" s="12">
        <f>H6400 * Dashboard!$I$14 * Dashboard!$I$15 * (Dashboard!$D$12 / 365) * 'Lookups and Calculations'!$F$12</f>
        <v>0</v>
      </c>
    </row>
    <row r="6401" spans="1:14" x14ac:dyDescent="0.35">
      <c r="A6401" s="2">
        <v>6400</v>
      </c>
      <c r="B6401" s="11">
        <v>0.39403172075571341</v>
      </c>
      <c r="C6401" s="11">
        <v>0.16933655884956261</v>
      </c>
      <c r="D6401" s="3">
        <f>B6401*Dashboard!$D$11*Dashboard!$D$10*SQRT(Dashboard!$D$12/365)</f>
        <v>97830.891718065701</v>
      </c>
      <c r="E6401" s="3">
        <f>IF(Dashboard!$I$3,C6401*Dashboard!$E$11*Dashboard!$E$10*SQRT(Dashboard!$D$12/365),0)</f>
        <v>84086.359955735679</v>
      </c>
      <c r="F6401" s="3">
        <f>D6401+IF(Dashboard!$I$3,E6401,0)</f>
        <v>181917.25167380139</v>
      </c>
      <c r="G6401" s="3">
        <f>IF(Dashboard!$I$4, ('Lookups and Calculations'!$F$9) / (1 - 'Lookups and Calculations'!$F$10), 'Lookups and Calculations'!$F$9)</f>
        <v>1951878.888340465</v>
      </c>
      <c r="H6401" s="12">
        <f t="shared" si="198"/>
        <v>0</v>
      </c>
      <c r="I6401" s="12">
        <f t="shared" si="199"/>
        <v>0</v>
      </c>
      <c r="J6401" s="13">
        <f>(1 - Dashboard!$I$9) * H6401 * Dashboard!$I$8 * 'Lookups and Calculations'!$F$12</f>
        <v>0</v>
      </c>
      <c r="K6401" s="12">
        <f>(1 - Dashboard!$I$11) * I6401 * Dashboard!$I$10 * 'Lookups and Calculations'!$F$12</f>
        <v>0</v>
      </c>
      <c r="L6401" s="12">
        <f>(H6401 - I6401) * Dashboard!$I$13 * (Dashboard!$D$12 / 365) * 'Lookups and Calculations'!$F$12</f>
        <v>0</v>
      </c>
      <c r="M6401" s="3">
        <f>(G6401*2) * Dashboard!$I$13 * (Dashboard!$D$12 / 365) * 'Lookups and Calculations'!$F$12</f>
        <v>1602.0878730267946</v>
      </c>
      <c r="N6401" s="12">
        <f>H6401 * Dashboard!$I$14 * Dashboard!$I$15 * (Dashboard!$D$12 / 365) * 'Lookups and Calculations'!$F$12</f>
        <v>0</v>
      </c>
    </row>
    <row r="6402" spans="1:14" x14ac:dyDescent="0.35">
      <c r="A6402" s="2">
        <v>6401</v>
      </c>
      <c r="B6402" s="11">
        <v>0.59056904214671835</v>
      </c>
      <c r="C6402" s="11">
        <v>4.5410824790507688E-3</v>
      </c>
      <c r="D6402" s="3">
        <f>B6402*Dashboard!$D$11*Dashboard!$D$10*SQRT(Dashboard!$D$12/365)</f>
        <v>146627.52507206521</v>
      </c>
      <c r="E6402" s="3">
        <f>IF(Dashboard!$I$3,C6402*Dashboard!$E$11*Dashboard!$E$10*SQRT(Dashboard!$D$12/365),0)</f>
        <v>2254.9359601748733</v>
      </c>
      <c r="F6402" s="3">
        <f>D6402+IF(Dashboard!$I$3,E6402,0)</f>
        <v>148882.4610322401</v>
      </c>
      <c r="G6402" s="3">
        <f>IF(Dashboard!$I$4, ('Lookups and Calculations'!$F$9) / (1 - 'Lookups and Calculations'!$F$10), 'Lookups and Calculations'!$F$9)</f>
        <v>1951878.888340465</v>
      </c>
      <c r="H6402" s="12">
        <f t="shared" si="198"/>
        <v>0</v>
      </c>
      <c r="I6402" s="12">
        <f t="shared" si="199"/>
        <v>0</v>
      </c>
      <c r="J6402" s="13">
        <f>(1 - Dashboard!$I$9) * H6402 * Dashboard!$I$8 * 'Lookups and Calculations'!$F$12</f>
        <v>0</v>
      </c>
      <c r="K6402" s="12">
        <f>(1 - Dashboard!$I$11) * I6402 * Dashboard!$I$10 * 'Lookups and Calculations'!$F$12</f>
        <v>0</v>
      </c>
      <c r="L6402" s="12">
        <f>(H6402 - I6402) * Dashboard!$I$13 * (Dashboard!$D$12 / 365) * 'Lookups and Calculations'!$F$12</f>
        <v>0</v>
      </c>
      <c r="M6402" s="3">
        <f>(G6402*2) * Dashboard!$I$13 * (Dashboard!$D$12 / 365) * 'Lookups and Calculations'!$F$12</f>
        <v>1602.0878730267946</v>
      </c>
      <c r="N6402" s="12">
        <f>H6402 * Dashboard!$I$14 * Dashboard!$I$15 * (Dashboard!$D$12 / 365) * 'Lookups and Calculations'!$F$12</f>
        <v>0</v>
      </c>
    </row>
    <row r="6403" spans="1:14" x14ac:dyDescent="0.35">
      <c r="A6403" s="2">
        <v>6402</v>
      </c>
      <c r="B6403" s="11">
        <v>0.29436908152365016</v>
      </c>
      <c r="C6403" s="11">
        <v>-0.36752587443140139</v>
      </c>
      <c r="D6403" s="3">
        <f>B6403*Dashboard!$D$11*Dashboard!$D$10*SQRT(Dashboard!$D$12/365)</f>
        <v>73086.475587433015</v>
      </c>
      <c r="E6403" s="3">
        <f>IF(Dashboard!$I$3,C6403*Dashboard!$E$11*Dashboard!$E$10*SQRT(Dashboard!$D$12/365),0)</f>
        <v>-182499.94673589736</v>
      </c>
      <c r="F6403" s="3">
        <f>D6403+IF(Dashboard!$I$3,E6403,0)</f>
        <v>-109413.47114846435</v>
      </c>
      <c r="G6403" s="3">
        <f>IF(Dashboard!$I$4, ('Lookups and Calculations'!$F$9) / (1 - 'Lookups and Calculations'!$F$10), 'Lookups and Calculations'!$F$9)</f>
        <v>1951878.888340465</v>
      </c>
      <c r="H6403" s="12">
        <f t="shared" ref="H6403:H6466" si="200">MAX(0,F6403-G6403)</f>
        <v>0</v>
      </c>
      <c r="I6403" s="12">
        <f t="shared" ref="I6403:I6466" si="201">MAX(0,-F6403-G6403)</f>
        <v>0</v>
      </c>
      <c r="J6403" s="13">
        <f>(1 - Dashboard!$I$9) * H6403 * Dashboard!$I$8 * 'Lookups and Calculations'!$F$12</f>
        <v>0</v>
      </c>
      <c r="K6403" s="12">
        <f>(1 - Dashboard!$I$11) * I6403 * Dashboard!$I$10 * 'Lookups and Calculations'!$F$12</f>
        <v>0</v>
      </c>
      <c r="L6403" s="12">
        <f>(H6403 - I6403) * Dashboard!$I$13 * (Dashboard!$D$12 / 365) * 'Lookups and Calculations'!$F$12</f>
        <v>0</v>
      </c>
      <c r="M6403" s="3">
        <f>(G6403*2) * Dashboard!$I$13 * (Dashboard!$D$12 / 365) * 'Lookups and Calculations'!$F$12</f>
        <v>1602.0878730267946</v>
      </c>
      <c r="N6403" s="12">
        <f>H6403 * Dashboard!$I$14 * Dashboard!$I$15 * (Dashboard!$D$12 / 365) * 'Lookups and Calculations'!$F$12</f>
        <v>0</v>
      </c>
    </row>
    <row r="6404" spans="1:14" x14ac:dyDescent="0.35">
      <c r="A6404" s="2">
        <v>6403</v>
      </c>
      <c r="B6404" s="11">
        <v>0.18516823734382207</v>
      </c>
      <c r="C6404" s="11">
        <v>0.10613153502491407</v>
      </c>
      <c r="D6404" s="3">
        <f>B6404*Dashboard!$D$11*Dashboard!$D$10*SQRT(Dashboard!$D$12/365)</f>
        <v>45973.89708236041</v>
      </c>
      <c r="E6404" s="3">
        <f>IF(Dashboard!$I$3,C6404*Dashboard!$E$11*Dashboard!$E$10*SQRT(Dashboard!$D$12/365),0)</f>
        <v>52701.050011816413</v>
      </c>
      <c r="F6404" s="3">
        <f>D6404+IF(Dashboard!$I$3,E6404,0)</f>
        <v>98674.947094176823</v>
      </c>
      <c r="G6404" s="3">
        <f>IF(Dashboard!$I$4, ('Lookups and Calculations'!$F$9) / (1 - 'Lookups and Calculations'!$F$10), 'Lookups and Calculations'!$F$9)</f>
        <v>1951878.888340465</v>
      </c>
      <c r="H6404" s="12">
        <f t="shared" si="200"/>
        <v>0</v>
      </c>
      <c r="I6404" s="12">
        <f t="shared" si="201"/>
        <v>0</v>
      </c>
      <c r="J6404" s="13">
        <f>(1 - Dashboard!$I$9) * H6404 * Dashboard!$I$8 * 'Lookups and Calculations'!$F$12</f>
        <v>0</v>
      </c>
      <c r="K6404" s="12">
        <f>(1 - Dashboard!$I$11) * I6404 * Dashboard!$I$10 * 'Lookups and Calculations'!$F$12</f>
        <v>0</v>
      </c>
      <c r="L6404" s="12">
        <f>(H6404 - I6404) * Dashboard!$I$13 * (Dashboard!$D$12 / 365) * 'Lookups and Calculations'!$F$12</f>
        <v>0</v>
      </c>
      <c r="M6404" s="3">
        <f>(G6404*2) * Dashboard!$I$13 * (Dashboard!$D$12 / 365) * 'Lookups and Calculations'!$F$12</f>
        <v>1602.0878730267946</v>
      </c>
      <c r="N6404" s="12">
        <f>H6404 * Dashboard!$I$14 * Dashboard!$I$15 * (Dashboard!$D$12 / 365) * 'Lookups and Calculations'!$F$12</f>
        <v>0</v>
      </c>
    </row>
    <row r="6405" spans="1:14" x14ac:dyDescent="0.35">
      <c r="A6405" s="2">
        <v>6404</v>
      </c>
      <c r="B6405" s="11">
        <v>1.8166048247411617</v>
      </c>
      <c r="C6405" s="11">
        <v>-1.0582346816034347</v>
      </c>
      <c r="D6405" s="3">
        <f>B6405*Dashboard!$D$11*Dashboard!$D$10*SQRT(Dashboard!$D$12/365)</f>
        <v>451029.85506577732</v>
      </c>
      <c r="E6405" s="3">
        <f>IF(Dashboard!$I$3,C6405*Dashboard!$E$11*Dashboard!$E$10*SQRT(Dashboard!$D$12/365),0)</f>
        <v>-525480.7524109527</v>
      </c>
      <c r="F6405" s="3">
        <f>D6405+IF(Dashboard!$I$3,E6405,0)</f>
        <v>-74450.897345175385</v>
      </c>
      <c r="G6405" s="3">
        <f>IF(Dashboard!$I$4, ('Lookups and Calculations'!$F$9) / (1 - 'Lookups and Calculations'!$F$10), 'Lookups and Calculations'!$F$9)</f>
        <v>1951878.888340465</v>
      </c>
      <c r="H6405" s="12">
        <f t="shared" si="200"/>
        <v>0</v>
      </c>
      <c r="I6405" s="12">
        <f t="shared" si="201"/>
        <v>0</v>
      </c>
      <c r="J6405" s="13">
        <f>(1 - Dashboard!$I$9) * H6405 * Dashboard!$I$8 * 'Lookups and Calculations'!$F$12</f>
        <v>0</v>
      </c>
      <c r="K6405" s="12">
        <f>(1 - Dashboard!$I$11) * I6405 * Dashboard!$I$10 * 'Lookups and Calculations'!$F$12</f>
        <v>0</v>
      </c>
      <c r="L6405" s="12">
        <f>(H6405 - I6405) * Dashboard!$I$13 * (Dashboard!$D$12 / 365) * 'Lookups and Calculations'!$F$12</f>
        <v>0</v>
      </c>
      <c r="M6405" s="3">
        <f>(G6405*2) * Dashboard!$I$13 * (Dashboard!$D$12 / 365) * 'Lookups and Calculations'!$F$12</f>
        <v>1602.0878730267946</v>
      </c>
      <c r="N6405" s="12">
        <f>H6405 * Dashboard!$I$14 * Dashboard!$I$15 * (Dashboard!$D$12 / 365) * 'Lookups and Calculations'!$F$12</f>
        <v>0</v>
      </c>
    </row>
    <row r="6406" spans="1:14" x14ac:dyDescent="0.35">
      <c r="A6406" s="2">
        <v>6405</v>
      </c>
      <c r="B6406" s="11">
        <v>1.6154591276153238</v>
      </c>
      <c r="C6406" s="11">
        <v>-0.10961799894673614</v>
      </c>
      <c r="D6406" s="3">
        <f>B6406*Dashboard!$D$11*Dashboard!$D$10*SQRT(Dashboard!$D$12/365)</f>
        <v>401089.04604326579</v>
      </c>
      <c r="E6406" s="3">
        <f>IF(Dashboard!$I$3,C6406*Dashboard!$E$11*Dashboard!$E$10*SQRT(Dashboard!$D$12/365),0)</f>
        <v>-54432.300855076195</v>
      </c>
      <c r="F6406" s="3">
        <f>D6406+IF(Dashboard!$I$3,E6406,0)</f>
        <v>346656.74518818961</v>
      </c>
      <c r="G6406" s="3">
        <f>IF(Dashboard!$I$4, ('Lookups and Calculations'!$F$9) / (1 - 'Lookups and Calculations'!$F$10), 'Lookups and Calculations'!$F$9)</f>
        <v>1951878.888340465</v>
      </c>
      <c r="H6406" s="12">
        <f t="shared" si="200"/>
        <v>0</v>
      </c>
      <c r="I6406" s="12">
        <f t="shared" si="201"/>
        <v>0</v>
      </c>
      <c r="J6406" s="13">
        <f>(1 - Dashboard!$I$9) * H6406 * Dashboard!$I$8 * 'Lookups and Calculations'!$F$12</f>
        <v>0</v>
      </c>
      <c r="K6406" s="12">
        <f>(1 - Dashboard!$I$11) * I6406 * Dashboard!$I$10 * 'Lookups and Calculations'!$F$12</f>
        <v>0</v>
      </c>
      <c r="L6406" s="12">
        <f>(H6406 - I6406) * Dashboard!$I$13 * (Dashboard!$D$12 / 365) * 'Lookups and Calculations'!$F$12</f>
        <v>0</v>
      </c>
      <c r="M6406" s="3">
        <f>(G6406*2) * Dashboard!$I$13 * (Dashboard!$D$12 / 365) * 'Lookups and Calculations'!$F$12</f>
        <v>1602.0878730267946</v>
      </c>
      <c r="N6406" s="12">
        <f>H6406 * Dashboard!$I$14 * Dashboard!$I$15 * (Dashboard!$D$12 / 365) * 'Lookups and Calculations'!$F$12</f>
        <v>0</v>
      </c>
    </row>
    <row r="6407" spans="1:14" x14ac:dyDescent="0.35">
      <c r="A6407" s="2">
        <v>6406</v>
      </c>
      <c r="B6407" s="11">
        <v>-0.33237196245128625</v>
      </c>
      <c r="C6407" s="11">
        <v>0.6478518376954524</v>
      </c>
      <c r="D6407" s="3">
        <f>B6407*Dashboard!$D$11*Dashboard!$D$10*SQRT(Dashboard!$D$12/365)</f>
        <v>-82521.897999302877</v>
      </c>
      <c r="E6407" s="3">
        <f>IF(Dashboard!$I$3,C6407*Dashboard!$E$11*Dashboard!$E$10*SQRT(Dashboard!$D$12/365),0)</f>
        <v>321699.59749117319</v>
      </c>
      <c r="F6407" s="3">
        <f>D6407+IF(Dashboard!$I$3,E6407,0)</f>
        <v>239177.6994918703</v>
      </c>
      <c r="G6407" s="3">
        <f>IF(Dashboard!$I$4, ('Lookups and Calculations'!$F$9) / (1 - 'Lookups and Calculations'!$F$10), 'Lookups and Calculations'!$F$9)</f>
        <v>1951878.888340465</v>
      </c>
      <c r="H6407" s="12">
        <f t="shared" si="200"/>
        <v>0</v>
      </c>
      <c r="I6407" s="12">
        <f t="shared" si="201"/>
        <v>0</v>
      </c>
      <c r="J6407" s="13">
        <f>(1 - Dashboard!$I$9) * H6407 * Dashboard!$I$8 * 'Lookups and Calculations'!$F$12</f>
        <v>0</v>
      </c>
      <c r="K6407" s="12">
        <f>(1 - Dashboard!$I$11) * I6407 * Dashboard!$I$10 * 'Lookups and Calculations'!$F$12</f>
        <v>0</v>
      </c>
      <c r="L6407" s="12">
        <f>(H6407 - I6407) * Dashboard!$I$13 * (Dashboard!$D$12 / 365) * 'Lookups and Calculations'!$F$12</f>
        <v>0</v>
      </c>
      <c r="M6407" s="3">
        <f>(G6407*2) * Dashboard!$I$13 * (Dashboard!$D$12 / 365) * 'Lookups and Calculations'!$F$12</f>
        <v>1602.0878730267946</v>
      </c>
      <c r="N6407" s="12">
        <f>H6407 * Dashboard!$I$14 * Dashboard!$I$15 * (Dashboard!$D$12 / 365) * 'Lookups and Calculations'!$F$12</f>
        <v>0</v>
      </c>
    </row>
    <row r="6408" spans="1:14" x14ac:dyDescent="0.35">
      <c r="A6408" s="2">
        <v>6407</v>
      </c>
      <c r="B6408" s="11">
        <v>2.0139928748729461</v>
      </c>
      <c r="C6408" s="11">
        <v>-1.0305126384020398</v>
      </c>
      <c r="D6408" s="3">
        <f>B6408*Dashboard!$D$11*Dashboard!$D$10*SQRT(Dashboard!$D$12/365)</f>
        <v>500037.7088544186</v>
      </c>
      <c r="E6408" s="3">
        <f>IF(Dashboard!$I$3,C6408*Dashboard!$E$11*Dashboard!$E$10*SQRT(Dashboard!$D$12/365),0)</f>
        <v>-511714.99669241451</v>
      </c>
      <c r="F6408" s="3">
        <f>D6408+IF(Dashboard!$I$3,E6408,0)</f>
        <v>-11677.287837995915</v>
      </c>
      <c r="G6408" s="3">
        <f>IF(Dashboard!$I$4, ('Lookups and Calculations'!$F$9) / (1 - 'Lookups and Calculations'!$F$10), 'Lookups and Calculations'!$F$9)</f>
        <v>1951878.888340465</v>
      </c>
      <c r="H6408" s="12">
        <f t="shared" si="200"/>
        <v>0</v>
      </c>
      <c r="I6408" s="12">
        <f t="shared" si="201"/>
        <v>0</v>
      </c>
      <c r="J6408" s="13">
        <f>(1 - Dashboard!$I$9) * H6408 * Dashboard!$I$8 * 'Lookups and Calculations'!$F$12</f>
        <v>0</v>
      </c>
      <c r="K6408" s="12">
        <f>(1 - Dashboard!$I$11) * I6408 * Dashboard!$I$10 * 'Lookups and Calculations'!$F$12</f>
        <v>0</v>
      </c>
      <c r="L6408" s="12">
        <f>(H6408 - I6408) * Dashboard!$I$13 * (Dashboard!$D$12 / 365) * 'Lookups and Calculations'!$F$12</f>
        <v>0</v>
      </c>
      <c r="M6408" s="3">
        <f>(G6408*2) * Dashboard!$I$13 * (Dashboard!$D$12 / 365) * 'Lookups and Calculations'!$F$12</f>
        <v>1602.0878730267946</v>
      </c>
      <c r="N6408" s="12">
        <f>H6408 * Dashboard!$I$14 * Dashboard!$I$15 * (Dashboard!$D$12 / 365) * 'Lookups and Calculations'!$F$12</f>
        <v>0</v>
      </c>
    </row>
    <row r="6409" spans="1:14" x14ac:dyDescent="0.35">
      <c r="A6409" s="2">
        <v>6408</v>
      </c>
      <c r="B6409" s="11">
        <v>-0.95523933638463532</v>
      </c>
      <c r="C6409" s="11">
        <v>1.5273090149727686</v>
      </c>
      <c r="D6409" s="3">
        <f>B6409*Dashboard!$D$11*Dashboard!$D$10*SQRT(Dashboard!$D$12/365)</f>
        <v>-237168.50994496269</v>
      </c>
      <c r="E6409" s="3">
        <f>IF(Dashboard!$I$3,C6409*Dashboard!$E$11*Dashboard!$E$10*SQRT(Dashboard!$D$12/365),0)</f>
        <v>758405.96070416737</v>
      </c>
      <c r="F6409" s="3">
        <f>D6409+IF(Dashboard!$I$3,E6409,0)</f>
        <v>521237.45075920469</v>
      </c>
      <c r="G6409" s="3">
        <f>IF(Dashboard!$I$4, ('Lookups and Calculations'!$F$9) / (1 - 'Lookups and Calculations'!$F$10), 'Lookups and Calculations'!$F$9)</f>
        <v>1951878.888340465</v>
      </c>
      <c r="H6409" s="12">
        <f t="shared" si="200"/>
        <v>0</v>
      </c>
      <c r="I6409" s="12">
        <f t="shared" si="201"/>
        <v>0</v>
      </c>
      <c r="J6409" s="13">
        <f>(1 - Dashboard!$I$9) * H6409 * Dashboard!$I$8 * 'Lookups and Calculations'!$F$12</f>
        <v>0</v>
      </c>
      <c r="K6409" s="12">
        <f>(1 - Dashboard!$I$11) * I6409 * Dashboard!$I$10 * 'Lookups and Calculations'!$F$12</f>
        <v>0</v>
      </c>
      <c r="L6409" s="12">
        <f>(H6409 - I6409) * Dashboard!$I$13 * (Dashboard!$D$12 / 365) * 'Lookups and Calculations'!$F$12</f>
        <v>0</v>
      </c>
      <c r="M6409" s="3">
        <f>(G6409*2) * Dashboard!$I$13 * (Dashboard!$D$12 / 365) * 'Lookups and Calculations'!$F$12</f>
        <v>1602.0878730267946</v>
      </c>
      <c r="N6409" s="12">
        <f>H6409 * Dashboard!$I$14 * Dashboard!$I$15 * (Dashboard!$D$12 / 365) * 'Lookups and Calculations'!$F$12</f>
        <v>0</v>
      </c>
    </row>
    <row r="6410" spans="1:14" x14ac:dyDescent="0.35">
      <c r="A6410" s="2">
        <v>6409</v>
      </c>
      <c r="B6410" s="11">
        <v>1.0691007243235193</v>
      </c>
      <c r="C6410" s="11">
        <v>-0.33810496377969679</v>
      </c>
      <c r="D6410" s="3">
        <f>B6410*Dashboard!$D$11*Dashboard!$D$10*SQRT(Dashboard!$D$12/365)</f>
        <v>265438.21648776042</v>
      </c>
      <c r="E6410" s="3">
        <f>IF(Dashboard!$I$3,C6410*Dashboard!$E$11*Dashboard!$E$10*SQRT(Dashboard!$D$12/365),0)</f>
        <v>-167890.59539386045</v>
      </c>
      <c r="F6410" s="3">
        <f>D6410+IF(Dashboard!$I$3,E6410,0)</f>
        <v>97547.621093899972</v>
      </c>
      <c r="G6410" s="3">
        <f>IF(Dashboard!$I$4, ('Lookups and Calculations'!$F$9) / (1 - 'Lookups and Calculations'!$F$10), 'Lookups and Calculations'!$F$9)</f>
        <v>1951878.888340465</v>
      </c>
      <c r="H6410" s="12">
        <f t="shared" si="200"/>
        <v>0</v>
      </c>
      <c r="I6410" s="12">
        <f t="shared" si="201"/>
        <v>0</v>
      </c>
      <c r="J6410" s="13">
        <f>(1 - Dashboard!$I$9) * H6410 * Dashboard!$I$8 * 'Lookups and Calculations'!$F$12</f>
        <v>0</v>
      </c>
      <c r="K6410" s="12">
        <f>(1 - Dashboard!$I$11) * I6410 * Dashboard!$I$10 * 'Lookups and Calculations'!$F$12</f>
        <v>0</v>
      </c>
      <c r="L6410" s="12">
        <f>(H6410 - I6410) * Dashboard!$I$13 * (Dashboard!$D$12 / 365) * 'Lookups and Calculations'!$F$12</f>
        <v>0</v>
      </c>
      <c r="M6410" s="3">
        <f>(G6410*2) * Dashboard!$I$13 * (Dashboard!$D$12 / 365) * 'Lookups and Calculations'!$F$12</f>
        <v>1602.0878730267946</v>
      </c>
      <c r="N6410" s="12">
        <f>H6410 * Dashboard!$I$14 * Dashboard!$I$15 * (Dashboard!$D$12 / 365) * 'Lookups and Calculations'!$F$12</f>
        <v>0</v>
      </c>
    </row>
    <row r="6411" spans="1:14" x14ac:dyDescent="0.35">
      <c r="A6411" s="2">
        <v>6410</v>
      </c>
      <c r="B6411" s="11">
        <v>-0.81775918811309889</v>
      </c>
      <c r="C6411" s="11">
        <v>-2.0918087060741226</v>
      </c>
      <c r="D6411" s="3">
        <f>B6411*Dashboard!$D$11*Dashboard!$D$10*SQRT(Dashboard!$D$12/365)</f>
        <v>-203034.69586232764</v>
      </c>
      <c r="E6411" s="3">
        <f>IF(Dashboard!$I$3,C6411*Dashboard!$E$11*Dashboard!$E$10*SQRT(Dashboard!$D$12/365),0)</f>
        <v>-1038715.9217859863</v>
      </c>
      <c r="F6411" s="3">
        <f>D6411+IF(Dashboard!$I$3,E6411,0)</f>
        <v>-1241750.617648314</v>
      </c>
      <c r="G6411" s="3">
        <f>IF(Dashboard!$I$4, ('Lookups and Calculations'!$F$9) / (1 - 'Lookups and Calculations'!$F$10), 'Lookups and Calculations'!$F$9)</f>
        <v>1951878.888340465</v>
      </c>
      <c r="H6411" s="12">
        <f t="shared" si="200"/>
        <v>0</v>
      </c>
      <c r="I6411" s="12">
        <f t="shared" si="201"/>
        <v>0</v>
      </c>
      <c r="J6411" s="13">
        <f>(1 - Dashboard!$I$9) * H6411 * Dashboard!$I$8 * 'Lookups and Calculations'!$F$12</f>
        <v>0</v>
      </c>
      <c r="K6411" s="12">
        <f>(1 - Dashboard!$I$11) * I6411 * Dashboard!$I$10 * 'Lookups and Calculations'!$F$12</f>
        <v>0</v>
      </c>
      <c r="L6411" s="12">
        <f>(H6411 - I6411) * Dashboard!$I$13 * (Dashboard!$D$12 / 365) * 'Lookups and Calculations'!$F$12</f>
        <v>0</v>
      </c>
      <c r="M6411" s="3">
        <f>(G6411*2) * Dashboard!$I$13 * (Dashboard!$D$12 / 365) * 'Lookups and Calculations'!$F$12</f>
        <v>1602.0878730267946</v>
      </c>
      <c r="N6411" s="12">
        <f>H6411 * Dashboard!$I$14 * Dashboard!$I$15 * (Dashboard!$D$12 / 365) * 'Lookups and Calculations'!$F$12</f>
        <v>0</v>
      </c>
    </row>
    <row r="6412" spans="1:14" x14ac:dyDescent="0.35">
      <c r="A6412" s="2">
        <v>6411</v>
      </c>
      <c r="B6412" s="11">
        <v>-0.56835412235851934</v>
      </c>
      <c r="C6412" s="11">
        <v>-0.47033907651990298</v>
      </c>
      <c r="D6412" s="3">
        <f>B6412*Dashboard!$D$11*Dashboard!$D$10*SQRT(Dashboard!$D$12/365)</f>
        <v>-141111.96554260241</v>
      </c>
      <c r="E6412" s="3">
        <f>IF(Dashboard!$I$3,C6412*Dashboard!$E$11*Dashboard!$E$10*SQRT(Dashboard!$D$12/365),0)</f>
        <v>-233553.2336206029</v>
      </c>
      <c r="F6412" s="3">
        <f>D6412+IF(Dashboard!$I$3,E6412,0)</f>
        <v>-374665.19916320534</v>
      </c>
      <c r="G6412" s="3">
        <f>IF(Dashboard!$I$4, ('Lookups and Calculations'!$F$9) / (1 - 'Lookups and Calculations'!$F$10), 'Lookups and Calculations'!$F$9)</f>
        <v>1951878.888340465</v>
      </c>
      <c r="H6412" s="12">
        <f t="shared" si="200"/>
        <v>0</v>
      </c>
      <c r="I6412" s="12">
        <f t="shared" si="201"/>
        <v>0</v>
      </c>
      <c r="J6412" s="13">
        <f>(1 - Dashboard!$I$9) * H6412 * Dashboard!$I$8 * 'Lookups and Calculations'!$F$12</f>
        <v>0</v>
      </c>
      <c r="K6412" s="12">
        <f>(1 - Dashboard!$I$11) * I6412 * Dashboard!$I$10 * 'Lookups and Calculations'!$F$12</f>
        <v>0</v>
      </c>
      <c r="L6412" s="12">
        <f>(H6412 - I6412) * Dashboard!$I$13 * (Dashboard!$D$12 / 365) * 'Lookups and Calculations'!$F$12</f>
        <v>0</v>
      </c>
      <c r="M6412" s="3">
        <f>(G6412*2) * Dashboard!$I$13 * (Dashboard!$D$12 / 365) * 'Lookups and Calculations'!$F$12</f>
        <v>1602.0878730267946</v>
      </c>
      <c r="N6412" s="12">
        <f>H6412 * Dashboard!$I$14 * Dashboard!$I$15 * (Dashboard!$D$12 / 365) * 'Lookups and Calculations'!$F$12</f>
        <v>0</v>
      </c>
    </row>
    <row r="6413" spans="1:14" x14ac:dyDescent="0.35">
      <c r="A6413" s="2">
        <v>6412</v>
      </c>
      <c r="B6413" s="11">
        <v>1.2905872405392815</v>
      </c>
      <c r="C6413" s="11">
        <v>9.1678706685190736E-2</v>
      </c>
      <c r="D6413" s="3">
        <f>B6413*Dashboard!$D$11*Dashboard!$D$10*SQRT(Dashboard!$D$12/365)</f>
        <v>320429.28000761702</v>
      </c>
      <c r="E6413" s="3">
        <f>IF(Dashboard!$I$3,C6413*Dashboard!$E$11*Dashboard!$E$10*SQRT(Dashboard!$D$12/365),0)</f>
        <v>45524.302507267872</v>
      </c>
      <c r="F6413" s="3">
        <f>D6413+IF(Dashboard!$I$3,E6413,0)</f>
        <v>365953.58251488488</v>
      </c>
      <c r="G6413" s="3">
        <f>IF(Dashboard!$I$4, ('Lookups and Calculations'!$F$9) / (1 - 'Lookups and Calculations'!$F$10), 'Lookups and Calculations'!$F$9)</f>
        <v>1951878.888340465</v>
      </c>
      <c r="H6413" s="12">
        <f t="shared" si="200"/>
        <v>0</v>
      </c>
      <c r="I6413" s="12">
        <f t="shared" si="201"/>
        <v>0</v>
      </c>
      <c r="J6413" s="13">
        <f>(1 - Dashboard!$I$9) * H6413 * Dashboard!$I$8 * 'Lookups and Calculations'!$F$12</f>
        <v>0</v>
      </c>
      <c r="K6413" s="12">
        <f>(1 - Dashboard!$I$11) * I6413 * Dashboard!$I$10 * 'Lookups and Calculations'!$F$12</f>
        <v>0</v>
      </c>
      <c r="L6413" s="12">
        <f>(H6413 - I6413) * Dashboard!$I$13 * (Dashboard!$D$12 / 365) * 'Lookups and Calculations'!$F$12</f>
        <v>0</v>
      </c>
      <c r="M6413" s="3">
        <f>(G6413*2) * Dashboard!$I$13 * (Dashboard!$D$12 / 365) * 'Lookups and Calculations'!$F$12</f>
        <v>1602.0878730267946</v>
      </c>
      <c r="N6413" s="12">
        <f>H6413 * Dashboard!$I$14 * Dashboard!$I$15 * (Dashboard!$D$12 / 365) * 'Lookups and Calculations'!$F$12</f>
        <v>0</v>
      </c>
    </row>
    <row r="6414" spans="1:14" x14ac:dyDescent="0.35">
      <c r="A6414" s="2">
        <v>6413</v>
      </c>
      <c r="B6414" s="11">
        <v>-0.94762153729112419</v>
      </c>
      <c r="C6414" s="11">
        <v>0.21165983261845078</v>
      </c>
      <c r="D6414" s="3">
        <f>B6414*Dashboard!$D$11*Dashboard!$D$10*SQRT(Dashboard!$D$12/365)</f>
        <v>-235277.14932856883</v>
      </c>
      <c r="E6414" s="3">
        <f>IF(Dashboard!$I$3,C6414*Dashboard!$E$11*Dashboard!$E$10*SQRT(Dashboard!$D$12/365),0)</f>
        <v>105102.55431337285</v>
      </c>
      <c r="F6414" s="3">
        <f>D6414+IF(Dashboard!$I$3,E6414,0)</f>
        <v>-130174.59501519598</v>
      </c>
      <c r="G6414" s="3">
        <f>IF(Dashboard!$I$4, ('Lookups and Calculations'!$F$9) / (1 - 'Lookups and Calculations'!$F$10), 'Lookups and Calculations'!$F$9)</f>
        <v>1951878.888340465</v>
      </c>
      <c r="H6414" s="12">
        <f t="shared" si="200"/>
        <v>0</v>
      </c>
      <c r="I6414" s="12">
        <f t="shared" si="201"/>
        <v>0</v>
      </c>
      <c r="J6414" s="13">
        <f>(1 - Dashboard!$I$9) * H6414 * Dashboard!$I$8 * 'Lookups and Calculations'!$F$12</f>
        <v>0</v>
      </c>
      <c r="K6414" s="12">
        <f>(1 - Dashboard!$I$11) * I6414 * Dashboard!$I$10 * 'Lookups and Calculations'!$F$12</f>
        <v>0</v>
      </c>
      <c r="L6414" s="12">
        <f>(H6414 - I6414) * Dashboard!$I$13 * (Dashboard!$D$12 / 365) * 'Lookups and Calculations'!$F$12</f>
        <v>0</v>
      </c>
      <c r="M6414" s="3">
        <f>(G6414*2) * Dashboard!$I$13 * (Dashboard!$D$12 / 365) * 'Lookups and Calculations'!$F$12</f>
        <v>1602.0878730267946</v>
      </c>
      <c r="N6414" s="12">
        <f>H6414 * Dashboard!$I$14 * Dashboard!$I$15 * (Dashboard!$D$12 / 365) * 'Lookups and Calculations'!$F$12</f>
        <v>0</v>
      </c>
    </row>
    <row r="6415" spans="1:14" x14ac:dyDescent="0.35">
      <c r="A6415" s="2">
        <v>6414</v>
      </c>
      <c r="B6415" s="11">
        <v>0.20741703449558543</v>
      </c>
      <c r="C6415" s="11">
        <v>-0.46708704432231368</v>
      </c>
      <c r="D6415" s="3">
        <f>B6415*Dashboard!$D$11*Dashboard!$D$10*SQRT(Dashboard!$D$12/365)</f>
        <v>51497.867743496099</v>
      </c>
      <c r="E6415" s="3">
        <f>IF(Dashboard!$I$3,C6415*Dashboard!$E$11*Dashboard!$E$10*SQRT(Dashboard!$D$12/365),0)</f>
        <v>-231938.39302261325</v>
      </c>
      <c r="F6415" s="3">
        <f>D6415+IF(Dashboard!$I$3,E6415,0)</f>
        <v>-180440.52527911717</v>
      </c>
      <c r="G6415" s="3">
        <f>IF(Dashboard!$I$4, ('Lookups and Calculations'!$F$9) / (1 - 'Lookups and Calculations'!$F$10), 'Lookups and Calculations'!$F$9)</f>
        <v>1951878.888340465</v>
      </c>
      <c r="H6415" s="12">
        <f t="shared" si="200"/>
        <v>0</v>
      </c>
      <c r="I6415" s="12">
        <f t="shared" si="201"/>
        <v>0</v>
      </c>
      <c r="J6415" s="13">
        <f>(1 - Dashboard!$I$9) * H6415 * Dashboard!$I$8 * 'Lookups and Calculations'!$F$12</f>
        <v>0</v>
      </c>
      <c r="K6415" s="12">
        <f>(1 - Dashboard!$I$11) * I6415 * Dashboard!$I$10 * 'Lookups and Calculations'!$F$12</f>
        <v>0</v>
      </c>
      <c r="L6415" s="12">
        <f>(H6415 - I6415) * Dashboard!$I$13 * (Dashboard!$D$12 / 365) * 'Lookups and Calculations'!$F$12</f>
        <v>0</v>
      </c>
      <c r="M6415" s="3">
        <f>(G6415*2) * Dashboard!$I$13 * (Dashboard!$D$12 / 365) * 'Lookups and Calculations'!$F$12</f>
        <v>1602.0878730267946</v>
      </c>
      <c r="N6415" s="12">
        <f>H6415 * Dashboard!$I$14 * Dashboard!$I$15 * (Dashboard!$D$12 / 365) * 'Lookups and Calculations'!$F$12</f>
        <v>0</v>
      </c>
    </row>
    <row r="6416" spans="1:14" x14ac:dyDescent="0.35">
      <c r="A6416" s="2">
        <v>6415</v>
      </c>
      <c r="B6416" s="11">
        <v>0.23850773460099217</v>
      </c>
      <c r="C6416" s="11">
        <v>-0.69036265716567102</v>
      </c>
      <c r="D6416" s="3">
        <f>B6416*Dashboard!$D$11*Dashboard!$D$10*SQRT(Dashboard!$D$12/365)</f>
        <v>59217.121689897554</v>
      </c>
      <c r="E6416" s="3">
        <f>IF(Dashboard!$I$3,C6416*Dashboard!$E$11*Dashboard!$E$10*SQRT(Dashboard!$D$12/365),0)</f>
        <v>-342808.92020489229</v>
      </c>
      <c r="F6416" s="3">
        <f>D6416+IF(Dashboard!$I$3,E6416,0)</f>
        <v>-283591.79851499473</v>
      </c>
      <c r="G6416" s="3">
        <f>IF(Dashboard!$I$4, ('Lookups and Calculations'!$F$9) / (1 - 'Lookups and Calculations'!$F$10), 'Lookups and Calculations'!$F$9)</f>
        <v>1951878.888340465</v>
      </c>
      <c r="H6416" s="12">
        <f t="shared" si="200"/>
        <v>0</v>
      </c>
      <c r="I6416" s="12">
        <f t="shared" si="201"/>
        <v>0</v>
      </c>
      <c r="J6416" s="13">
        <f>(1 - Dashboard!$I$9) * H6416 * Dashboard!$I$8 * 'Lookups and Calculations'!$F$12</f>
        <v>0</v>
      </c>
      <c r="K6416" s="12">
        <f>(1 - Dashboard!$I$11) * I6416 * Dashboard!$I$10 * 'Lookups and Calculations'!$F$12</f>
        <v>0</v>
      </c>
      <c r="L6416" s="12">
        <f>(H6416 - I6416) * Dashboard!$I$13 * (Dashboard!$D$12 / 365) * 'Lookups and Calculations'!$F$12</f>
        <v>0</v>
      </c>
      <c r="M6416" s="3">
        <f>(G6416*2) * Dashboard!$I$13 * (Dashboard!$D$12 / 365) * 'Lookups and Calculations'!$F$12</f>
        <v>1602.0878730267946</v>
      </c>
      <c r="N6416" s="12">
        <f>H6416 * Dashboard!$I$14 * Dashboard!$I$15 * (Dashboard!$D$12 / 365) * 'Lookups and Calculations'!$F$12</f>
        <v>0</v>
      </c>
    </row>
    <row r="6417" spans="1:14" x14ac:dyDescent="0.35">
      <c r="A6417" s="2">
        <v>6416</v>
      </c>
      <c r="B6417" s="11">
        <v>-1.5399620354958001</v>
      </c>
      <c r="C6417" s="11">
        <v>0.64931877185839837</v>
      </c>
      <c r="D6417" s="3">
        <f>B6417*Dashboard!$D$11*Dashboard!$D$10*SQRT(Dashboard!$D$12/365)</f>
        <v>-382344.49464012386</v>
      </c>
      <c r="E6417" s="3">
        <f>IF(Dashboard!$I$3,C6417*Dashboard!$E$11*Dashboard!$E$10*SQRT(Dashboard!$D$12/365),0)</f>
        <v>322428.02350204083</v>
      </c>
      <c r="F6417" s="3">
        <f>D6417+IF(Dashboard!$I$3,E6417,0)</f>
        <v>-59916.471138083027</v>
      </c>
      <c r="G6417" s="3">
        <f>IF(Dashboard!$I$4, ('Lookups and Calculations'!$F$9) / (1 - 'Lookups and Calculations'!$F$10), 'Lookups and Calculations'!$F$9)</f>
        <v>1951878.888340465</v>
      </c>
      <c r="H6417" s="12">
        <f t="shared" si="200"/>
        <v>0</v>
      </c>
      <c r="I6417" s="12">
        <f t="shared" si="201"/>
        <v>0</v>
      </c>
      <c r="J6417" s="13">
        <f>(1 - Dashboard!$I$9) * H6417 * Dashboard!$I$8 * 'Lookups and Calculations'!$F$12</f>
        <v>0</v>
      </c>
      <c r="K6417" s="12">
        <f>(1 - Dashboard!$I$11) * I6417 * Dashboard!$I$10 * 'Lookups and Calculations'!$F$12</f>
        <v>0</v>
      </c>
      <c r="L6417" s="12">
        <f>(H6417 - I6417) * Dashboard!$I$13 * (Dashboard!$D$12 / 365) * 'Lookups and Calculations'!$F$12</f>
        <v>0</v>
      </c>
      <c r="M6417" s="3">
        <f>(G6417*2) * Dashboard!$I$13 * (Dashboard!$D$12 / 365) * 'Lookups and Calculations'!$F$12</f>
        <v>1602.0878730267946</v>
      </c>
      <c r="N6417" s="12">
        <f>H6417 * Dashboard!$I$14 * Dashboard!$I$15 * (Dashboard!$D$12 / 365) * 'Lookups and Calculations'!$F$12</f>
        <v>0</v>
      </c>
    </row>
    <row r="6418" spans="1:14" x14ac:dyDescent="0.35">
      <c r="A6418" s="2">
        <v>6417</v>
      </c>
      <c r="B6418" s="11">
        <v>2.7850672260482772</v>
      </c>
      <c r="C6418" s="11">
        <v>-0.57945552627552999</v>
      </c>
      <c r="D6418" s="3">
        <f>B6418*Dashboard!$D$11*Dashboard!$D$10*SQRT(Dashboard!$D$12/365)</f>
        <v>691481.4109293049</v>
      </c>
      <c r="E6418" s="3">
        <f>IF(Dashboard!$I$3,C6418*Dashboard!$E$11*Dashboard!$E$10*SQRT(Dashboard!$D$12/365),0)</f>
        <v>-287736.48343728768</v>
      </c>
      <c r="F6418" s="3">
        <f>D6418+IF(Dashboard!$I$3,E6418,0)</f>
        <v>403744.92749201722</v>
      </c>
      <c r="G6418" s="3">
        <f>IF(Dashboard!$I$4, ('Lookups and Calculations'!$F$9) / (1 - 'Lookups and Calculations'!$F$10), 'Lookups and Calculations'!$F$9)</f>
        <v>1951878.888340465</v>
      </c>
      <c r="H6418" s="12">
        <f t="shared" si="200"/>
        <v>0</v>
      </c>
      <c r="I6418" s="12">
        <f t="shared" si="201"/>
        <v>0</v>
      </c>
      <c r="J6418" s="13">
        <f>(1 - Dashboard!$I$9) * H6418 * Dashboard!$I$8 * 'Lookups and Calculations'!$F$12</f>
        <v>0</v>
      </c>
      <c r="K6418" s="12">
        <f>(1 - Dashboard!$I$11) * I6418 * Dashboard!$I$10 * 'Lookups and Calculations'!$F$12</f>
        <v>0</v>
      </c>
      <c r="L6418" s="12">
        <f>(H6418 - I6418) * Dashboard!$I$13 * (Dashboard!$D$12 / 365) * 'Lookups and Calculations'!$F$12</f>
        <v>0</v>
      </c>
      <c r="M6418" s="3">
        <f>(G6418*2) * Dashboard!$I$13 * (Dashboard!$D$12 / 365) * 'Lookups and Calculations'!$F$12</f>
        <v>1602.0878730267946</v>
      </c>
      <c r="N6418" s="12">
        <f>H6418 * Dashboard!$I$14 * Dashboard!$I$15 * (Dashboard!$D$12 / 365) * 'Lookups and Calculations'!$F$12</f>
        <v>0</v>
      </c>
    </row>
    <row r="6419" spans="1:14" x14ac:dyDescent="0.35">
      <c r="A6419" s="2">
        <v>6418</v>
      </c>
      <c r="B6419" s="11">
        <v>-8.2241641717330768E-2</v>
      </c>
      <c r="C6419" s="11">
        <v>-0.72619914853995426</v>
      </c>
      <c r="D6419" s="3">
        <f>B6419*Dashboard!$D$11*Dashboard!$D$10*SQRT(Dashboard!$D$12/365)</f>
        <v>-20419.100092076729</v>
      </c>
      <c r="E6419" s="3">
        <f>IF(Dashboard!$I$3,C6419*Dashboard!$E$11*Dashboard!$E$10*SQRT(Dashboard!$D$12/365),0)</f>
        <v>-360604.01497781504</v>
      </c>
      <c r="F6419" s="3">
        <f>D6419+IF(Dashboard!$I$3,E6419,0)</f>
        <v>-381023.11506989179</v>
      </c>
      <c r="G6419" s="3">
        <f>IF(Dashboard!$I$4, ('Lookups and Calculations'!$F$9) / (1 - 'Lookups and Calculations'!$F$10), 'Lookups and Calculations'!$F$9)</f>
        <v>1951878.888340465</v>
      </c>
      <c r="H6419" s="12">
        <f t="shared" si="200"/>
        <v>0</v>
      </c>
      <c r="I6419" s="12">
        <f t="shared" si="201"/>
        <v>0</v>
      </c>
      <c r="J6419" s="13">
        <f>(1 - Dashboard!$I$9) * H6419 * Dashboard!$I$8 * 'Lookups and Calculations'!$F$12</f>
        <v>0</v>
      </c>
      <c r="K6419" s="12">
        <f>(1 - Dashboard!$I$11) * I6419 * Dashboard!$I$10 * 'Lookups and Calculations'!$F$12</f>
        <v>0</v>
      </c>
      <c r="L6419" s="12">
        <f>(H6419 - I6419) * Dashboard!$I$13 * (Dashboard!$D$12 / 365) * 'Lookups and Calculations'!$F$12</f>
        <v>0</v>
      </c>
      <c r="M6419" s="3">
        <f>(G6419*2) * Dashboard!$I$13 * (Dashboard!$D$12 / 365) * 'Lookups and Calculations'!$F$12</f>
        <v>1602.0878730267946</v>
      </c>
      <c r="N6419" s="12">
        <f>H6419 * Dashboard!$I$14 * Dashboard!$I$15 * (Dashboard!$D$12 / 365) * 'Lookups and Calculations'!$F$12</f>
        <v>0</v>
      </c>
    </row>
    <row r="6420" spans="1:14" x14ac:dyDescent="0.35">
      <c r="A6420" s="2">
        <v>6419</v>
      </c>
      <c r="B6420" s="11">
        <v>0.37668121143290029</v>
      </c>
      <c r="C6420" s="11">
        <v>-0.81688596870591434</v>
      </c>
      <c r="D6420" s="3">
        <f>B6420*Dashboard!$D$11*Dashboard!$D$10*SQRT(Dashboard!$D$12/365)</f>
        <v>93523.076612322562</v>
      </c>
      <c r="E6420" s="3">
        <f>IF(Dashboard!$I$3,C6420*Dashboard!$E$11*Dashboard!$E$10*SQRT(Dashboard!$D$12/365),0)</f>
        <v>-405635.78281059861</v>
      </c>
      <c r="F6420" s="3">
        <f>D6420+IF(Dashboard!$I$3,E6420,0)</f>
        <v>-312112.70619827602</v>
      </c>
      <c r="G6420" s="3">
        <f>IF(Dashboard!$I$4, ('Lookups and Calculations'!$F$9) / (1 - 'Lookups and Calculations'!$F$10), 'Lookups and Calculations'!$F$9)</f>
        <v>1951878.888340465</v>
      </c>
      <c r="H6420" s="12">
        <f t="shared" si="200"/>
        <v>0</v>
      </c>
      <c r="I6420" s="12">
        <f t="shared" si="201"/>
        <v>0</v>
      </c>
      <c r="J6420" s="13">
        <f>(1 - Dashboard!$I$9) * H6420 * Dashboard!$I$8 * 'Lookups and Calculations'!$F$12</f>
        <v>0</v>
      </c>
      <c r="K6420" s="12">
        <f>(1 - Dashboard!$I$11) * I6420 * Dashboard!$I$10 * 'Lookups and Calculations'!$F$12</f>
        <v>0</v>
      </c>
      <c r="L6420" s="12">
        <f>(H6420 - I6420) * Dashboard!$I$13 * (Dashboard!$D$12 / 365) * 'Lookups and Calculations'!$F$12</f>
        <v>0</v>
      </c>
      <c r="M6420" s="3">
        <f>(G6420*2) * Dashboard!$I$13 * (Dashboard!$D$12 / 365) * 'Lookups and Calculations'!$F$12</f>
        <v>1602.0878730267946</v>
      </c>
      <c r="N6420" s="12">
        <f>H6420 * Dashboard!$I$14 * Dashboard!$I$15 * (Dashboard!$D$12 / 365) * 'Lookups and Calculations'!$F$12</f>
        <v>0</v>
      </c>
    </row>
    <row r="6421" spans="1:14" x14ac:dyDescent="0.35">
      <c r="A6421" s="2">
        <v>6420</v>
      </c>
      <c r="B6421" s="11">
        <v>-0.47650612969664469</v>
      </c>
      <c r="C6421" s="11">
        <v>-1.6129505265568467</v>
      </c>
      <c r="D6421" s="3">
        <f>B6421*Dashboard!$D$11*Dashboard!$D$10*SQRT(Dashboard!$D$12/365)</f>
        <v>-118307.78366762004</v>
      </c>
      <c r="E6421" s="3">
        <f>IF(Dashboard!$I$3,C6421*Dashboard!$E$11*Dashboard!$E$10*SQRT(Dashboard!$D$12/365),0)</f>
        <v>-800932.41228164185</v>
      </c>
      <c r="F6421" s="3">
        <f>D6421+IF(Dashboard!$I$3,E6421,0)</f>
        <v>-919240.19594926189</v>
      </c>
      <c r="G6421" s="3">
        <f>IF(Dashboard!$I$4, ('Lookups and Calculations'!$F$9) / (1 - 'Lookups and Calculations'!$F$10), 'Lookups and Calculations'!$F$9)</f>
        <v>1951878.888340465</v>
      </c>
      <c r="H6421" s="12">
        <f t="shared" si="200"/>
        <v>0</v>
      </c>
      <c r="I6421" s="12">
        <f t="shared" si="201"/>
        <v>0</v>
      </c>
      <c r="J6421" s="13">
        <f>(1 - Dashboard!$I$9) * H6421 * Dashboard!$I$8 * 'Lookups and Calculations'!$F$12</f>
        <v>0</v>
      </c>
      <c r="K6421" s="12">
        <f>(1 - Dashboard!$I$11) * I6421 * Dashboard!$I$10 * 'Lookups and Calculations'!$F$12</f>
        <v>0</v>
      </c>
      <c r="L6421" s="12">
        <f>(H6421 - I6421) * Dashboard!$I$13 * (Dashboard!$D$12 / 365) * 'Lookups and Calculations'!$F$12</f>
        <v>0</v>
      </c>
      <c r="M6421" s="3">
        <f>(G6421*2) * Dashboard!$I$13 * (Dashboard!$D$12 / 365) * 'Lookups and Calculations'!$F$12</f>
        <v>1602.0878730267946</v>
      </c>
      <c r="N6421" s="12">
        <f>H6421 * Dashboard!$I$14 * Dashboard!$I$15 * (Dashboard!$D$12 / 365) * 'Lookups and Calculations'!$F$12</f>
        <v>0</v>
      </c>
    </row>
    <row r="6422" spans="1:14" x14ac:dyDescent="0.35">
      <c r="A6422" s="2">
        <v>6421</v>
      </c>
      <c r="B6422" s="11">
        <v>-0.43161044503961415</v>
      </c>
      <c r="C6422" s="11">
        <v>1.7993456225783977</v>
      </c>
      <c r="D6422" s="3">
        <f>B6422*Dashboard!$D$11*Dashboard!$D$10*SQRT(Dashboard!$D$12/365)</f>
        <v>-107161.00376912199</v>
      </c>
      <c r="E6422" s="3">
        <f>IF(Dashboard!$I$3,C6422*Dashboard!$E$11*Dashboard!$E$10*SQRT(Dashboard!$D$12/365),0)</f>
        <v>893489.41972606548</v>
      </c>
      <c r="F6422" s="3">
        <f>D6422+IF(Dashboard!$I$3,E6422,0)</f>
        <v>786328.41595694353</v>
      </c>
      <c r="G6422" s="3">
        <f>IF(Dashboard!$I$4, ('Lookups and Calculations'!$F$9) / (1 - 'Lookups and Calculations'!$F$10), 'Lookups and Calculations'!$F$9)</f>
        <v>1951878.888340465</v>
      </c>
      <c r="H6422" s="12">
        <f t="shared" si="200"/>
        <v>0</v>
      </c>
      <c r="I6422" s="12">
        <f t="shared" si="201"/>
        <v>0</v>
      </c>
      <c r="J6422" s="13">
        <f>(1 - Dashboard!$I$9) * H6422 * Dashboard!$I$8 * 'Lookups and Calculations'!$F$12</f>
        <v>0</v>
      </c>
      <c r="K6422" s="12">
        <f>(1 - Dashboard!$I$11) * I6422 * Dashboard!$I$10 * 'Lookups and Calculations'!$F$12</f>
        <v>0</v>
      </c>
      <c r="L6422" s="12">
        <f>(H6422 - I6422) * Dashboard!$I$13 * (Dashboard!$D$12 / 365) * 'Lookups and Calculations'!$F$12</f>
        <v>0</v>
      </c>
      <c r="M6422" s="3">
        <f>(G6422*2) * Dashboard!$I$13 * (Dashboard!$D$12 / 365) * 'Lookups and Calculations'!$F$12</f>
        <v>1602.0878730267946</v>
      </c>
      <c r="N6422" s="12">
        <f>H6422 * Dashboard!$I$14 * Dashboard!$I$15 * (Dashboard!$D$12 / 365) * 'Lookups and Calculations'!$F$12</f>
        <v>0</v>
      </c>
    </row>
    <row r="6423" spans="1:14" x14ac:dyDescent="0.35">
      <c r="A6423" s="2">
        <v>6422</v>
      </c>
      <c r="B6423" s="11">
        <v>1.0311803369437642</v>
      </c>
      <c r="C6423" s="11">
        <v>-0.52815109977745556</v>
      </c>
      <c r="D6423" s="3">
        <f>B6423*Dashboard!$D$11*Dashboard!$D$10*SQRT(Dashboard!$D$12/365)</f>
        <v>256023.27571968996</v>
      </c>
      <c r="E6423" s="3">
        <f>IF(Dashboard!$I$3,C6423*Dashboard!$E$11*Dashboard!$E$10*SQRT(Dashboard!$D$12/365),0)</f>
        <v>-262260.57614858344</v>
      </c>
      <c r="F6423" s="3">
        <f>D6423+IF(Dashboard!$I$3,E6423,0)</f>
        <v>-6237.3004288934753</v>
      </c>
      <c r="G6423" s="3">
        <f>IF(Dashboard!$I$4, ('Lookups and Calculations'!$F$9) / (1 - 'Lookups and Calculations'!$F$10), 'Lookups and Calculations'!$F$9)</f>
        <v>1951878.888340465</v>
      </c>
      <c r="H6423" s="12">
        <f t="shared" si="200"/>
        <v>0</v>
      </c>
      <c r="I6423" s="12">
        <f t="shared" si="201"/>
        <v>0</v>
      </c>
      <c r="J6423" s="13">
        <f>(1 - Dashboard!$I$9) * H6423 * Dashboard!$I$8 * 'Lookups and Calculations'!$F$12</f>
        <v>0</v>
      </c>
      <c r="K6423" s="12">
        <f>(1 - Dashboard!$I$11) * I6423 * Dashboard!$I$10 * 'Lookups and Calculations'!$F$12</f>
        <v>0</v>
      </c>
      <c r="L6423" s="12">
        <f>(H6423 - I6423) * Dashboard!$I$13 * (Dashboard!$D$12 / 365) * 'Lookups and Calculations'!$F$12</f>
        <v>0</v>
      </c>
      <c r="M6423" s="3">
        <f>(G6423*2) * Dashboard!$I$13 * (Dashboard!$D$12 / 365) * 'Lookups and Calculations'!$F$12</f>
        <v>1602.0878730267946</v>
      </c>
      <c r="N6423" s="12">
        <f>H6423 * Dashboard!$I$14 * Dashboard!$I$15 * (Dashboard!$D$12 / 365) * 'Lookups and Calculations'!$F$12</f>
        <v>0</v>
      </c>
    </row>
    <row r="6424" spans="1:14" x14ac:dyDescent="0.35">
      <c r="A6424" s="2">
        <v>6423</v>
      </c>
      <c r="B6424" s="11">
        <v>-0.45693158933868649</v>
      </c>
      <c r="C6424" s="11">
        <v>-1.5459809247563745</v>
      </c>
      <c r="D6424" s="3">
        <f>B6424*Dashboard!$D$11*Dashboard!$D$10*SQRT(Dashboard!$D$12/365)</f>
        <v>-113447.78220754079</v>
      </c>
      <c r="E6424" s="3">
        <f>IF(Dashboard!$I$3,C6424*Dashboard!$E$11*Dashboard!$E$10*SQRT(Dashboard!$D$12/365),0)</f>
        <v>-767677.7501971859</v>
      </c>
      <c r="F6424" s="3">
        <f>D6424+IF(Dashboard!$I$3,E6424,0)</f>
        <v>-881125.53240472672</v>
      </c>
      <c r="G6424" s="3">
        <f>IF(Dashboard!$I$4, ('Lookups and Calculations'!$F$9) / (1 - 'Lookups and Calculations'!$F$10), 'Lookups and Calculations'!$F$9)</f>
        <v>1951878.888340465</v>
      </c>
      <c r="H6424" s="12">
        <f t="shared" si="200"/>
        <v>0</v>
      </c>
      <c r="I6424" s="12">
        <f t="shared" si="201"/>
        <v>0</v>
      </c>
      <c r="J6424" s="13">
        <f>(1 - Dashboard!$I$9) * H6424 * Dashboard!$I$8 * 'Lookups and Calculations'!$F$12</f>
        <v>0</v>
      </c>
      <c r="K6424" s="12">
        <f>(1 - Dashboard!$I$11) * I6424 * Dashboard!$I$10 * 'Lookups and Calculations'!$F$12</f>
        <v>0</v>
      </c>
      <c r="L6424" s="12">
        <f>(H6424 - I6424) * Dashboard!$I$13 * (Dashboard!$D$12 / 365) * 'Lookups and Calculations'!$F$12</f>
        <v>0</v>
      </c>
      <c r="M6424" s="3">
        <f>(G6424*2) * Dashboard!$I$13 * (Dashboard!$D$12 / 365) * 'Lookups and Calculations'!$F$12</f>
        <v>1602.0878730267946</v>
      </c>
      <c r="N6424" s="12">
        <f>H6424 * Dashboard!$I$14 * Dashboard!$I$15 * (Dashboard!$D$12 / 365) * 'Lookups and Calculations'!$F$12</f>
        <v>0</v>
      </c>
    </row>
    <row r="6425" spans="1:14" x14ac:dyDescent="0.35">
      <c r="A6425" s="2">
        <v>6424</v>
      </c>
      <c r="B6425" s="11">
        <v>0.25055738954698942</v>
      </c>
      <c r="C6425" s="11">
        <v>-0.93665494132887483</v>
      </c>
      <c r="D6425" s="3">
        <f>B6425*Dashboard!$D$11*Dashboard!$D$10*SQRT(Dashboard!$D$12/365)</f>
        <v>62208.83130657774</v>
      </c>
      <c r="E6425" s="3">
        <f>IF(Dashboard!$I$3,C6425*Dashboard!$E$11*Dashboard!$E$10*SQRT(Dashboard!$D$12/365),0)</f>
        <v>-465108.68701936939</v>
      </c>
      <c r="F6425" s="3">
        <f>D6425+IF(Dashboard!$I$3,E6425,0)</f>
        <v>-402899.85571279167</v>
      </c>
      <c r="G6425" s="3">
        <f>IF(Dashboard!$I$4, ('Lookups and Calculations'!$F$9) / (1 - 'Lookups and Calculations'!$F$10), 'Lookups and Calculations'!$F$9)</f>
        <v>1951878.888340465</v>
      </c>
      <c r="H6425" s="12">
        <f t="shared" si="200"/>
        <v>0</v>
      </c>
      <c r="I6425" s="12">
        <f t="shared" si="201"/>
        <v>0</v>
      </c>
      <c r="J6425" s="13">
        <f>(1 - Dashboard!$I$9) * H6425 * Dashboard!$I$8 * 'Lookups and Calculations'!$F$12</f>
        <v>0</v>
      </c>
      <c r="K6425" s="12">
        <f>(1 - Dashboard!$I$11) * I6425 * Dashboard!$I$10 * 'Lookups and Calculations'!$F$12</f>
        <v>0</v>
      </c>
      <c r="L6425" s="12">
        <f>(H6425 - I6425) * Dashboard!$I$13 * (Dashboard!$D$12 / 365) * 'Lookups and Calculations'!$F$12</f>
        <v>0</v>
      </c>
      <c r="M6425" s="3">
        <f>(G6425*2) * Dashboard!$I$13 * (Dashboard!$D$12 / 365) * 'Lookups and Calculations'!$F$12</f>
        <v>1602.0878730267946</v>
      </c>
      <c r="N6425" s="12">
        <f>H6425 * Dashboard!$I$14 * Dashboard!$I$15 * (Dashboard!$D$12 / 365) * 'Lookups and Calculations'!$F$12</f>
        <v>0</v>
      </c>
    </row>
    <row r="6426" spans="1:14" x14ac:dyDescent="0.35">
      <c r="A6426" s="2">
        <v>6425</v>
      </c>
      <c r="B6426" s="11">
        <v>0.17099354060900798</v>
      </c>
      <c r="C6426" s="11">
        <v>1.8114515529620279</v>
      </c>
      <c r="D6426" s="3">
        <f>B6426*Dashboard!$D$11*Dashboard!$D$10*SQRT(Dashboard!$D$12/365)</f>
        <v>42454.578336294937</v>
      </c>
      <c r="E6426" s="3">
        <f>IF(Dashboard!$I$3,C6426*Dashboard!$E$11*Dashboard!$E$10*SQRT(Dashboard!$D$12/365),0)</f>
        <v>899500.78328956699</v>
      </c>
      <c r="F6426" s="3">
        <f>D6426+IF(Dashboard!$I$3,E6426,0)</f>
        <v>941955.36162586196</v>
      </c>
      <c r="G6426" s="3">
        <f>IF(Dashboard!$I$4, ('Lookups and Calculations'!$F$9) / (1 - 'Lookups and Calculations'!$F$10), 'Lookups and Calculations'!$F$9)</f>
        <v>1951878.888340465</v>
      </c>
      <c r="H6426" s="12">
        <f t="shared" si="200"/>
        <v>0</v>
      </c>
      <c r="I6426" s="12">
        <f t="shared" si="201"/>
        <v>0</v>
      </c>
      <c r="J6426" s="13">
        <f>(1 - Dashboard!$I$9) * H6426 * Dashboard!$I$8 * 'Lookups and Calculations'!$F$12</f>
        <v>0</v>
      </c>
      <c r="K6426" s="12">
        <f>(1 - Dashboard!$I$11) * I6426 * Dashboard!$I$10 * 'Lookups and Calculations'!$F$12</f>
        <v>0</v>
      </c>
      <c r="L6426" s="12">
        <f>(H6426 - I6426) * Dashboard!$I$13 * (Dashboard!$D$12 / 365) * 'Lookups and Calculations'!$F$12</f>
        <v>0</v>
      </c>
      <c r="M6426" s="3">
        <f>(G6426*2) * Dashboard!$I$13 * (Dashboard!$D$12 / 365) * 'Lookups and Calculations'!$F$12</f>
        <v>1602.0878730267946</v>
      </c>
      <c r="N6426" s="12">
        <f>H6426 * Dashboard!$I$14 * Dashboard!$I$15 * (Dashboard!$D$12 / 365) * 'Lookups and Calculations'!$F$12</f>
        <v>0</v>
      </c>
    </row>
    <row r="6427" spans="1:14" x14ac:dyDescent="0.35">
      <c r="A6427" s="2">
        <v>6426</v>
      </c>
      <c r="B6427" s="11">
        <v>-0.74137487818461068</v>
      </c>
      <c r="C6427" s="11">
        <v>1.8578296243391215E-2</v>
      </c>
      <c r="D6427" s="3">
        <f>B6427*Dashboard!$D$11*Dashboard!$D$10*SQRT(Dashboard!$D$12/365)</f>
        <v>-184069.86445423411</v>
      </c>
      <c r="E6427" s="3">
        <f>IF(Dashboard!$I$3,C6427*Dashboard!$E$11*Dashboard!$E$10*SQRT(Dashboard!$D$12/365),0)</f>
        <v>9225.3044227378923</v>
      </c>
      <c r="F6427" s="3">
        <f>D6427+IF(Dashboard!$I$3,E6427,0)</f>
        <v>-174844.56003149622</v>
      </c>
      <c r="G6427" s="3">
        <f>IF(Dashboard!$I$4, ('Lookups and Calculations'!$F$9) / (1 - 'Lookups and Calculations'!$F$10), 'Lookups and Calculations'!$F$9)</f>
        <v>1951878.888340465</v>
      </c>
      <c r="H6427" s="12">
        <f t="shared" si="200"/>
        <v>0</v>
      </c>
      <c r="I6427" s="12">
        <f t="shared" si="201"/>
        <v>0</v>
      </c>
      <c r="J6427" s="13">
        <f>(1 - Dashboard!$I$9) * H6427 * Dashboard!$I$8 * 'Lookups and Calculations'!$F$12</f>
        <v>0</v>
      </c>
      <c r="K6427" s="12">
        <f>(1 - Dashboard!$I$11) * I6427 * Dashboard!$I$10 * 'Lookups and Calculations'!$F$12</f>
        <v>0</v>
      </c>
      <c r="L6427" s="12">
        <f>(H6427 - I6427) * Dashboard!$I$13 * (Dashboard!$D$12 / 365) * 'Lookups and Calculations'!$F$12</f>
        <v>0</v>
      </c>
      <c r="M6427" s="3">
        <f>(G6427*2) * Dashboard!$I$13 * (Dashboard!$D$12 / 365) * 'Lookups and Calculations'!$F$12</f>
        <v>1602.0878730267946</v>
      </c>
      <c r="N6427" s="12">
        <f>H6427 * Dashboard!$I$14 * Dashboard!$I$15 * (Dashboard!$D$12 / 365) * 'Lookups and Calculations'!$F$12</f>
        <v>0</v>
      </c>
    </row>
    <row r="6428" spans="1:14" x14ac:dyDescent="0.35">
      <c r="A6428" s="2">
        <v>6427</v>
      </c>
      <c r="B6428" s="11">
        <v>-1.0475407885748664</v>
      </c>
      <c r="C6428" s="11">
        <v>0.64716826120715054</v>
      </c>
      <c r="D6428" s="3">
        <f>B6428*Dashboard!$D$11*Dashboard!$D$10*SQRT(Dashboard!$D$12/365)</f>
        <v>-260085.2775527183</v>
      </c>
      <c r="E6428" s="3">
        <f>IF(Dashboard!$I$3,C6428*Dashboard!$E$11*Dashboard!$E$10*SQRT(Dashboard!$D$12/365),0)</f>
        <v>321360.15833495592</v>
      </c>
      <c r="F6428" s="3">
        <f>D6428+IF(Dashboard!$I$3,E6428,0)</f>
        <v>61274.880782237626</v>
      </c>
      <c r="G6428" s="3">
        <f>IF(Dashboard!$I$4, ('Lookups and Calculations'!$F$9) / (1 - 'Lookups and Calculations'!$F$10), 'Lookups and Calculations'!$F$9)</f>
        <v>1951878.888340465</v>
      </c>
      <c r="H6428" s="12">
        <f t="shared" si="200"/>
        <v>0</v>
      </c>
      <c r="I6428" s="12">
        <f t="shared" si="201"/>
        <v>0</v>
      </c>
      <c r="J6428" s="13">
        <f>(1 - Dashboard!$I$9) * H6428 * Dashboard!$I$8 * 'Lookups and Calculations'!$F$12</f>
        <v>0</v>
      </c>
      <c r="K6428" s="12">
        <f>(1 - Dashboard!$I$11) * I6428 * Dashboard!$I$10 * 'Lookups and Calculations'!$F$12</f>
        <v>0</v>
      </c>
      <c r="L6428" s="12">
        <f>(H6428 - I6428) * Dashboard!$I$13 * (Dashboard!$D$12 / 365) * 'Lookups and Calculations'!$F$12</f>
        <v>0</v>
      </c>
      <c r="M6428" s="3">
        <f>(G6428*2) * Dashboard!$I$13 * (Dashboard!$D$12 / 365) * 'Lookups and Calculations'!$F$12</f>
        <v>1602.0878730267946</v>
      </c>
      <c r="N6428" s="12">
        <f>H6428 * Dashboard!$I$14 * Dashboard!$I$15 * (Dashboard!$D$12 / 365) * 'Lookups and Calculations'!$F$12</f>
        <v>0</v>
      </c>
    </row>
    <row r="6429" spans="1:14" x14ac:dyDescent="0.35">
      <c r="A6429" s="2">
        <v>6428</v>
      </c>
      <c r="B6429" s="11">
        <v>0.26821595882307486</v>
      </c>
      <c r="C6429" s="11">
        <v>2.9941987836704521E-2</v>
      </c>
      <c r="D6429" s="3">
        <f>B6429*Dashboard!$D$11*Dashboard!$D$10*SQRT(Dashboard!$D$12/365)</f>
        <v>66593.132081732096</v>
      </c>
      <c r="E6429" s="3">
        <f>IF(Dashboard!$I$3,C6429*Dashboard!$E$11*Dashboard!$E$10*SQRT(Dashboard!$D$12/365),0)</f>
        <v>14868.099270070283</v>
      </c>
      <c r="F6429" s="3">
        <f>D6429+IF(Dashboard!$I$3,E6429,0)</f>
        <v>81461.231351802373</v>
      </c>
      <c r="G6429" s="3">
        <f>IF(Dashboard!$I$4, ('Lookups and Calculations'!$F$9) / (1 - 'Lookups and Calculations'!$F$10), 'Lookups and Calculations'!$F$9)</f>
        <v>1951878.888340465</v>
      </c>
      <c r="H6429" s="12">
        <f t="shared" si="200"/>
        <v>0</v>
      </c>
      <c r="I6429" s="12">
        <f t="shared" si="201"/>
        <v>0</v>
      </c>
      <c r="J6429" s="13">
        <f>(1 - Dashboard!$I$9) * H6429 * Dashboard!$I$8 * 'Lookups and Calculations'!$F$12</f>
        <v>0</v>
      </c>
      <c r="K6429" s="12">
        <f>(1 - Dashboard!$I$11) * I6429 * Dashboard!$I$10 * 'Lookups and Calculations'!$F$12</f>
        <v>0</v>
      </c>
      <c r="L6429" s="12">
        <f>(H6429 - I6429) * Dashboard!$I$13 * (Dashboard!$D$12 / 365) * 'Lookups and Calculations'!$F$12</f>
        <v>0</v>
      </c>
      <c r="M6429" s="3">
        <f>(G6429*2) * Dashboard!$I$13 * (Dashboard!$D$12 / 365) * 'Lookups and Calculations'!$F$12</f>
        <v>1602.0878730267946</v>
      </c>
      <c r="N6429" s="12">
        <f>H6429 * Dashboard!$I$14 * Dashboard!$I$15 * (Dashboard!$D$12 / 365) * 'Lookups and Calculations'!$F$12</f>
        <v>0</v>
      </c>
    </row>
    <row r="6430" spans="1:14" x14ac:dyDescent="0.35">
      <c r="A6430" s="2">
        <v>6429</v>
      </c>
      <c r="B6430" s="11">
        <v>2.0908492330552368</v>
      </c>
      <c r="C6430" s="11">
        <v>1.5948313256233071</v>
      </c>
      <c r="D6430" s="3">
        <f>B6430*Dashboard!$D$11*Dashboard!$D$10*SQRT(Dashboard!$D$12/365)</f>
        <v>519119.74123687763</v>
      </c>
      <c r="E6430" s="3">
        <f>IF(Dashboard!$I$3,C6430*Dashboard!$E$11*Dashboard!$E$10*SQRT(Dashboard!$D$12/365),0)</f>
        <v>791935.07784802164</v>
      </c>
      <c r="F6430" s="3">
        <f>D6430+IF(Dashboard!$I$3,E6430,0)</f>
        <v>1311054.8190848993</v>
      </c>
      <c r="G6430" s="3">
        <f>IF(Dashboard!$I$4, ('Lookups and Calculations'!$F$9) / (1 - 'Lookups and Calculations'!$F$10), 'Lookups and Calculations'!$F$9)</f>
        <v>1951878.888340465</v>
      </c>
      <c r="H6430" s="12">
        <f t="shared" si="200"/>
        <v>0</v>
      </c>
      <c r="I6430" s="12">
        <f t="shared" si="201"/>
        <v>0</v>
      </c>
      <c r="J6430" s="13">
        <f>(1 - Dashboard!$I$9) * H6430 * Dashboard!$I$8 * 'Lookups and Calculations'!$F$12</f>
        <v>0</v>
      </c>
      <c r="K6430" s="12">
        <f>(1 - Dashboard!$I$11) * I6430 * Dashboard!$I$10 * 'Lookups and Calculations'!$F$12</f>
        <v>0</v>
      </c>
      <c r="L6430" s="12">
        <f>(H6430 - I6430) * Dashboard!$I$13 * (Dashboard!$D$12 / 365) * 'Lookups and Calculations'!$F$12</f>
        <v>0</v>
      </c>
      <c r="M6430" s="3">
        <f>(G6430*2) * Dashboard!$I$13 * (Dashboard!$D$12 / 365) * 'Lookups and Calculations'!$F$12</f>
        <v>1602.0878730267946</v>
      </c>
      <c r="N6430" s="12">
        <f>H6430 * Dashboard!$I$14 * Dashboard!$I$15 * (Dashboard!$D$12 / 365) * 'Lookups and Calculations'!$F$12</f>
        <v>0</v>
      </c>
    </row>
    <row r="6431" spans="1:14" x14ac:dyDescent="0.35">
      <c r="A6431" s="2">
        <v>6430</v>
      </c>
      <c r="B6431" s="11">
        <v>-1.1422390492366923</v>
      </c>
      <c r="C6431" s="11">
        <v>0.86252679683745226</v>
      </c>
      <c r="D6431" s="3">
        <f>B6431*Dashboard!$D$11*Dashboard!$D$10*SQRT(Dashboard!$D$12/365)</f>
        <v>-283597.12900195696</v>
      </c>
      <c r="E6431" s="3">
        <f>IF(Dashboard!$I$3,C6431*Dashboard!$E$11*Dashboard!$E$10*SQRT(Dashboard!$D$12/365),0)</f>
        <v>428299.3536840083</v>
      </c>
      <c r="F6431" s="3">
        <f>D6431+IF(Dashboard!$I$3,E6431,0)</f>
        <v>144702.22468205134</v>
      </c>
      <c r="G6431" s="3">
        <f>IF(Dashboard!$I$4, ('Lookups and Calculations'!$F$9) / (1 - 'Lookups and Calculations'!$F$10), 'Lookups and Calculations'!$F$9)</f>
        <v>1951878.888340465</v>
      </c>
      <c r="H6431" s="12">
        <f t="shared" si="200"/>
        <v>0</v>
      </c>
      <c r="I6431" s="12">
        <f t="shared" si="201"/>
        <v>0</v>
      </c>
      <c r="J6431" s="13">
        <f>(1 - Dashboard!$I$9) * H6431 * Dashboard!$I$8 * 'Lookups and Calculations'!$F$12</f>
        <v>0</v>
      </c>
      <c r="K6431" s="12">
        <f>(1 - Dashboard!$I$11) * I6431 * Dashboard!$I$10 * 'Lookups and Calculations'!$F$12</f>
        <v>0</v>
      </c>
      <c r="L6431" s="12">
        <f>(H6431 - I6431) * Dashboard!$I$13 * (Dashboard!$D$12 / 365) * 'Lookups and Calculations'!$F$12</f>
        <v>0</v>
      </c>
      <c r="M6431" s="3">
        <f>(G6431*2) * Dashboard!$I$13 * (Dashboard!$D$12 / 365) * 'Lookups and Calculations'!$F$12</f>
        <v>1602.0878730267946</v>
      </c>
      <c r="N6431" s="12">
        <f>H6431 * Dashboard!$I$14 * Dashboard!$I$15 * (Dashboard!$D$12 / 365) * 'Lookups and Calculations'!$F$12</f>
        <v>0</v>
      </c>
    </row>
    <row r="6432" spans="1:14" x14ac:dyDescent="0.35">
      <c r="A6432" s="2">
        <v>6431</v>
      </c>
      <c r="B6432" s="11">
        <v>0.77248846330764764</v>
      </c>
      <c r="C6432" s="11">
        <v>0.7055162617675097</v>
      </c>
      <c r="D6432" s="3">
        <f>B6432*Dashboard!$D$11*Dashboard!$D$10*SQRT(Dashboard!$D$12/365)</f>
        <v>191794.80033324103</v>
      </c>
      <c r="E6432" s="3">
        <f>IF(Dashboard!$I$3,C6432*Dashboard!$E$11*Dashboard!$E$10*SQRT(Dashboard!$D$12/365),0)</f>
        <v>350333.64764611243</v>
      </c>
      <c r="F6432" s="3">
        <f>D6432+IF(Dashboard!$I$3,E6432,0)</f>
        <v>542128.44797935348</v>
      </c>
      <c r="G6432" s="3">
        <f>IF(Dashboard!$I$4, ('Lookups and Calculations'!$F$9) / (1 - 'Lookups and Calculations'!$F$10), 'Lookups and Calculations'!$F$9)</f>
        <v>1951878.888340465</v>
      </c>
      <c r="H6432" s="12">
        <f t="shared" si="200"/>
        <v>0</v>
      </c>
      <c r="I6432" s="12">
        <f t="shared" si="201"/>
        <v>0</v>
      </c>
      <c r="J6432" s="13">
        <f>(1 - Dashboard!$I$9) * H6432 * Dashboard!$I$8 * 'Lookups and Calculations'!$F$12</f>
        <v>0</v>
      </c>
      <c r="K6432" s="12">
        <f>(1 - Dashboard!$I$11) * I6432 * Dashboard!$I$10 * 'Lookups and Calculations'!$F$12</f>
        <v>0</v>
      </c>
      <c r="L6432" s="12">
        <f>(H6432 - I6432) * Dashboard!$I$13 * (Dashboard!$D$12 / 365) * 'Lookups and Calculations'!$F$12</f>
        <v>0</v>
      </c>
      <c r="M6432" s="3">
        <f>(G6432*2) * Dashboard!$I$13 * (Dashboard!$D$12 / 365) * 'Lookups and Calculations'!$F$12</f>
        <v>1602.0878730267946</v>
      </c>
      <c r="N6432" s="12">
        <f>H6432 * Dashboard!$I$14 * Dashboard!$I$15 * (Dashboard!$D$12 / 365) * 'Lookups and Calculations'!$F$12</f>
        <v>0</v>
      </c>
    </row>
    <row r="6433" spans="1:14" x14ac:dyDescent="0.35">
      <c r="A6433" s="2">
        <v>6432</v>
      </c>
      <c r="B6433" s="11">
        <v>-0.52247253153406048</v>
      </c>
      <c r="C6433" s="11">
        <v>0.45561565755599659</v>
      </c>
      <c r="D6433" s="3">
        <f>B6433*Dashboard!$D$11*Dashboard!$D$10*SQRT(Dashboard!$D$12/365)</f>
        <v>-129720.40311917246</v>
      </c>
      <c r="E6433" s="3">
        <f>IF(Dashboard!$I$3,C6433*Dashboard!$E$11*Dashboard!$E$10*SQRT(Dashboard!$D$12/365),0)</f>
        <v>226242.12067966969</v>
      </c>
      <c r="F6433" s="3">
        <f>D6433+IF(Dashboard!$I$3,E6433,0)</f>
        <v>96521.717560497229</v>
      </c>
      <c r="G6433" s="3">
        <f>IF(Dashboard!$I$4, ('Lookups and Calculations'!$F$9) / (1 - 'Lookups and Calculations'!$F$10), 'Lookups and Calculations'!$F$9)</f>
        <v>1951878.888340465</v>
      </c>
      <c r="H6433" s="12">
        <f t="shared" si="200"/>
        <v>0</v>
      </c>
      <c r="I6433" s="12">
        <f t="shared" si="201"/>
        <v>0</v>
      </c>
      <c r="J6433" s="13">
        <f>(1 - Dashboard!$I$9) * H6433 * Dashboard!$I$8 * 'Lookups and Calculations'!$F$12</f>
        <v>0</v>
      </c>
      <c r="K6433" s="12">
        <f>(1 - Dashboard!$I$11) * I6433 * Dashboard!$I$10 * 'Lookups and Calculations'!$F$12</f>
        <v>0</v>
      </c>
      <c r="L6433" s="12">
        <f>(H6433 - I6433) * Dashboard!$I$13 * (Dashboard!$D$12 / 365) * 'Lookups and Calculations'!$F$12</f>
        <v>0</v>
      </c>
      <c r="M6433" s="3">
        <f>(G6433*2) * Dashboard!$I$13 * (Dashboard!$D$12 / 365) * 'Lookups and Calculations'!$F$12</f>
        <v>1602.0878730267946</v>
      </c>
      <c r="N6433" s="12">
        <f>H6433 * Dashboard!$I$14 * Dashboard!$I$15 * (Dashboard!$D$12 / 365) * 'Lookups and Calculations'!$F$12</f>
        <v>0</v>
      </c>
    </row>
    <row r="6434" spans="1:14" x14ac:dyDescent="0.35">
      <c r="A6434" s="2">
        <v>6433</v>
      </c>
      <c r="B6434" s="11">
        <v>-0.69045727593036077</v>
      </c>
      <c r="C6434" s="11">
        <v>-0.27471122947788434</v>
      </c>
      <c r="D6434" s="3">
        <f>B6434*Dashboard!$D$11*Dashboard!$D$10*SQRT(Dashboard!$D$12/365)</f>
        <v>-171427.95221649497</v>
      </c>
      <c r="E6434" s="3">
        <f>IF(Dashboard!$I$3,C6434*Dashboard!$E$11*Dashboard!$E$10*SQRT(Dashboard!$D$12/365),0)</f>
        <v>-136411.5787086561</v>
      </c>
      <c r="F6434" s="3">
        <f>D6434+IF(Dashboard!$I$3,E6434,0)</f>
        <v>-307839.53092515108</v>
      </c>
      <c r="G6434" s="3">
        <f>IF(Dashboard!$I$4, ('Lookups and Calculations'!$F$9) / (1 - 'Lookups and Calculations'!$F$10), 'Lookups and Calculations'!$F$9)</f>
        <v>1951878.888340465</v>
      </c>
      <c r="H6434" s="12">
        <f t="shared" si="200"/>
        <v>0</v>
      </c>
      <c r="I6434" s="12">
        <f t="shared" si="201"/>
        <v>0</v>
      </c>
      <c r="J6434" s="13">
        <f>(1 - Dashboard!$I$9) * H6434 * Dashboard!$I$8 * 'Lookups and Calculations'!$F$12</f>
        <v>0</v>
      </c>
      <c r="K6434" s="12">
        <f>(1 - Dashboard!$I$11) * I6434 * Dashboard!$I$10 * 'Lookups and Calculations'!$F$12</f>
        <v>0</v>
      </c>
      <c r="L6434" s="12">
        <f>(H6434 - I6434) * Dashboard!$I$13 * (Dashboard!$D$12 / 365) * 'Lookups and Calculations'!$F$12</f>
        <v>0</v>
      </c>
      <c r="M6434" s="3">
        <f>(G6434*2) * Dashboard!$I$13 * (Dashboard!$D$12 / 365) * 'Lookups and Calculations'!$F$12</f>
        <v>1602.0878730267946</v>
      </c>
      <c r="N6434" s="12">
        <f>H6434 * Dashboard!$I$14 * Dashboard!$I$15 * (Dashboard!$D$12 / 365) * 'Lookups and Calculations'!$F$12</f>
        <v>0</v>
      </c>
    </row>
    <row r="6435" spans="1:14" x14ac:dyDescent="0.35">
      <c r="A6435" s="2">
        <v>6434</v>
      </c>
      <c r="B6435" s="11">
        <v>0.18859792654134092</v>
      </c>
      <c r="C6435" s="11">
        <v>0.23473489608357639</v>
      </c>
      <c r="D6435" s="3">
        <f>B6435*Dashboard!$D$11*Dashboard!$D$10*SQRT(Dashboard!$D$12/365)</f>
        <v>46825.426375143164</v>
      </c>
      <c r="E6435" s="3">
        <f>IF(Dashboard!$I$3,C6435*Dashboard!$E$11*Dashboard!$E$10*SQRT(Dashboard!$D$12/365),0)</f>
        <v>116560.78935553966</v>
      </c>
      <c r="F6435" s="3">
        <f>D6435+IF(Dashboard!$I$3,E6435,0)</f>
        <v>163386.21573068283</v>
      </c>
      <c r="G6435" s="3">
        <f>IF(Dashboard!$I$4, ('Lookups and Calculations'!$F$9) / (1 - 'Lookups and Calculations'!$F$10), 'Lookups and Calculations'!$F$9)</f>
        <v>1951878.888340465</v>
      </c>
      <c r="H6435" s="12">
        <f t="shared" si="200"/>
        <v>0</v>
      </c>
      <c r="I6435" s="12">
        <f t="shared" si="201"/>
        <v>0</v>
      </c>
      <c r="J6435" s="13">
        <f>(1 - Dashboard!$I$9) * H6435 * Dashboard!$I$8 * 'Lookups and Calculations'!$F$12</f>
        <v>0</v>
      </c>
      <c r="K6435" s="12">
        <f>(1 - Dashboard!$I$11) * I6435 * Dashboard!$I$10 * 'Lookups and Calculations'!$F$12</f>
        <v>0</v>
      </c>
      <c r="L6435" s="12">
        <f>(H6435 - I6435) * Dashboard!$I$13 * (Dashboard!$D$12 / 365) * 'Lookups and Calculations'!$F$12</f>
        <v>0</v>
      </c>
      <c r="M6435" s="3">
        <f>(G6435*2) * Dashboard!$I$13 * (Dashboard!$D$12 / 365) * 'Lookups and Calculations'!$F$12</f>
        <v>1602.0878730267946</v>
      </c>
      <c r="N6435" s="12">
        <f>H6435 * Dashboard!$I$14 * Dashboard!$I$15 * (Dashboard!$D$12 / 365) * 'Lookups and Calculations'!$F$12</f>
        <v>0</v>
      </c>
    </row>
    <row r="6436" spans="1:14" x14ac:dyDescent="0.35">
      <c r="A6436" s="2">
        <v>6435</v>
      </c>
      <c r="B6436" s="11">
        <v>6.2881719166040767E-2</v>
      </c>
      <c r="C6436" s="11">
        <v>0.54446044817501971</v>
      </c>
      <c r="D6436" s="3">
        <f>B6436*Dashboard!$D$11*Dashboard!$D$10*SQRT(Dashboard!$D$12/365)</f>
        <v>15612.384320176714</v>
      </c>
      <c r="E6436" s="3">
        <f>IF(Dashboard!$I$3,C6436*Dashboard!$E$11*Dashboard!$E$10*SQRT(Dashboard!$D$12/365),0)</f>
        <v>270359.20381243841</v>
      </c>
      <c r="F6436" s="3">
        <f>D6436+IF(Dashboard!$I$3,E6436,0)</f>
        <v>285971.58813261514</v>
      </c>
      <c r="G6436" s="3">
        <f>IF(Dashboard!$I$4, ('Lookups and Calculations'!$F$9) / (1 - 'Lookups and Calculations'!$F$10), 'Lookups and Calculations'!$F$9)</f>
        <v>1951878.888340465</v>
      </c>
      <c r="H6436" s="12">
        <f t="shared" si="200"/>
        <v>0</v>
      </c>
      <c r="I6436" s="12">
        <f t="shared" si="201"/>
        <v>0</v>
      </c>
      <c r="J6436" s="13">
        <f>(1 - Dashboard!$I$9) * H6436 * Dashboard!$I$8 * 'Lookups and Calculations'!$F$12</f>
        <v>0</v>
      </c>
      <c r="K6436" s="12">
        <f>(1 - Dashboard!$I$11) * I6436 * Dashboard!$I$10 * 'Lookups and Calculations'!$F$12</f>
        <v>0</v>
      </c>
      <c r="L6436" s="12">
        <f>(H6436 - I6436) * Dashboard!$I$13 * (Dashboard!$D$12 / 365) * 'Lookups and Calculations'!$F$12</f>
        <v>0</v>
      </c>
      <c r="M6436" s="3">
        <f>(G6436*2) * Dashboard!$I$13 * (Dashboard!$D$12 / 365) * 'Lookups and Calculations'!$F$12</f>
        <v>1602.0878730267946</v>
      </c>
      <c r="N6436" s="12">
        <f>H6436 * Dashboard!$I$14 * Dashboard!$I$15 * (Dashboard!$D$12 / 365) * 'Lookups and Calculations'!$F$12</f>
        <v>0</v>
      </c>
    </row>
    <row r="6437" spans="1:14" x14ac:dyDescent="0.35">
      <c r="A6437" s="2">
        <v>6436</v>
      </c>
      <c r="B6437" s="11">
        <v>-0.22050887878128322</v>
      </c>
      <c r="C6437" s="11">
        <v>2.0261780328936778</v>
      </c>
      <c r="D6437" s="3">
        <f>B6437*Dashboard!$D$11*Dashboard!$D$10*SQRT(Dashboard!$D$12/365)</f>
        <v>-54748.333970548716</v>
      </c>
      <c r="E6437" s="3">
        <f>IF(Dashboard!$I$3,C6437*Dashboard!$E$11*Dashboard!$E$10*SQRT(Dashboard!$D$12/365),0)</f>
        <v>1006126.1228277421</v>
      </c>
      <c r="F6437" s="3">
        <f>D6437+IF(Dashboard!$I$3,E6437,0)</f>
        <v>951377.78885719343</v>
      </c>
      <c r="G6437" s="3">
        <f>IF(Dashboard!$I$4, ('Lookups and Calculations'!$F$9) / (1 - 'Lookups and Calculations'!$F$10), 'Lookups and Calculations'!$F$9)</f>
        <v>1951878.888340465</v>
      </c>
      <c r="H6437" s="12">
        <f t="shared" si="200"/>
        <v>0</v>
      </c>
      <c r="I6437" s="12">
        <f t="shared" si="201"/>
        <v>0</v>
      </c>
      <c r="J6437" s="13">
        <f>(1 - Dashboard!$I$9) * H6437 * Dashboard!$I$8 * 'Lookups and Calculations'!$F$12</f>
        <v>0</v>
      </c>
      <c r="K6437" s="12">
        <f>(1 - Dashboard!$I$11) * I6437 * Dashboard!$I$10 * 'Lookups and Calculations'!$F$12</f>
        <v>0</v>
      </c>
      <c r="L6437" s="12">
        <f>(H6437 - I6437) * Dashboard!$I$13 * (Dashboard!$D$12 / 365) * 'Lookups and Calculations'!$F$12</f>
        <v>0</v>
      </c>
      <c r="M6437" s="3">
        <f>(G6437*2) * Dashboard!$I$13 * (Dashboard!$D$12 / 365) * 'Lookups and Calculations'!$F$12</f>
        <v>1602.0878730267946</v>
      </c>
      <c r="N6437" s="12">
        <f>H6437 * Dashboard!$I$14 * Dashboard!$I$15 * (Dashboard!$D$12 / 365) * 'Lookups and Calculations'!$F$12</f>
        <v>0</v>
      </c>
    </row>
    <row r="6438" spans="1:14" x14ac:dyDescent="0.35">
      <c r="A6438" s="2">
        <v>6437</v>
      </c>
      <c r="B6438" s="11">
        <v>1.3956703638783758</v>
      </c>
      <c r="C6438" s="11">
        <v>-1.1586907327047589</v>
      </c>
      <c r="D6438" s="3">
        <f>B6438*Dashboard!$D$11*Dashboard!$D$10*SQRT(Dashboard!$D$12/365)</f>
        <v>346519.503508066</v>
      </c>
      <c r="E6438" s="3">
        <f>IF(Dashboard!$I$3,C6438*Dashboard!$E$11*Dashboard!$E$10*SQRT(Dashboard!$D$12/365),0)</f>
        <v>-575363.56407327054</v>
      </c>
      <c r="F6438" s="3">
        <f>D6438+IF(Dashboard!$I$3,E6438,0)</f>
        <v>-228844.06056520453</v>
      </c>
      <c r="G6438" s="3">
        <f>IF(Dashboard!$I$4, ('Lookups and Calculations'!$F$9) / (1 - 'Lookups and Calculations'!$F$10), 'Lookups and Calculations'!$F$9)</f>
        <v>1951878.888340465</v>
      </c>
      <c r="H6438" s="12">
        <f t="shared" si="200"/>
        <v>0</v>
      </c>
      <c r="I6438" s="12">
        <f t="shared" si="201"/>
        <v>0</v>
      </c>
      <c r="J6438" s="13">
        <f>(1 - Dashboard!$I$9) * H6438 * Dashboard!$I$8 * 'Lookups and Calculations'!$F$12</f>
        <v>0</v>
      </c>
      <c r="K6438" s="12">
        <f>(1 - Dashboard!$I$11) * I6438 * Dashboard!$I$10 * 'Lookups and Calculations'!$F$12</f>
        <v>0</v>
      </c>
      <c r="L6438" s="12">
        <f>(H6438 - I6438) * Dashboard!$I$13 * (Dashboard!$D$12 / 365) * 'Lookups and Calculations'!$F$12</f>
        <v>0</v>
      </c>
      <c r="M6438" s="3">
        <f>(G6438*2) * Dashboard!$I$13 * (Dashboard!$D$12 / 365) * 'Lookups and Calculations'!$F$12</f>
        <v>1602.0878730267946</v>
      </c>
      <c r="N6438" s="12">
        <f>H6438 * Dashboard!$I$14 * Dashboard!$I$15 * (Dashboard!$D$12 / 365) * 'Lookups and Calculations'!$F$12</f>
        <v>0</v>
      </c>
    </row>
    <row r="6439" spans="1:14" x14ac:dyDescent="0.35">
      <c r="A6439" s="2">
        <v>6438</v>
      </c>
      <c r="B6439" s="11">
        <v>0.31312078917731689</v>
      </c>
      <c r="C6439" s="11">
        <v>-0.77071880536887105</v>
      </c>
      <c r="D6439" s="3">
        <f>B6439*Dashboard!$D$11*Dashboard!$D$10*SQRT(Dashboard!$D$12/365)</f>
        <v>77742.182690090427</v>
      </c>
      <c r="E6439" s="3">
        <f>IF(Dashboard!$I$3,C6439*Dashboard!$E$11*Dashboard!$E$10*SQRT(Dashboard!$D$12/365),0)</f>
        <v>-382710.853067916</v>
      </c>
      <c r="F6439" s="3">
        <f>D6439+IF(Dashboard!$I$3,E6439,0)</f>
        <v>-304968.67037782556</v>
      </c>
      <c r="G6439" s="3">
        <f>IF(Dashboard!$I$4, ('Lookups and Calculations'!$F$9) / (1 - 'Lookups and Calculations'!$F$10), 'Lookups and Calculations'!$F$9)</f>
        <v>1951878.888340465</v>
      </c>
      <c r="H6439" s="12">
        <f t="shared" si="200"/>
        <v>0</v>
      </c>
      <c r="I6439" s="12">
        <f t="shared" si="201"/>
        <v>0</v>
      </c>
      <c r="J6439" s="13">
        <f>(1 - Dashboard!$I$9) * H6439 * Dashboard!$I$8 * 'Lookups and Calculations'!$F$12</f>
        <v>0</v>
      </c>
      <c r="K6439" s="12">
        <f>(1 - Dashboard!$I$11) * I6439 * Dashboard!$I$10 * 'Lookups and Calculations'!$F$12</f>
        <v>0</v>
      </c>
      <c r="L6439" s="12">
        <f>(H6439 - I6439) * Dashboard!$I$13 * (Dashboard!$D$12 / 365) * 'Lookups and Calculations'!$F$12</f>
        <v>0</v>
      </c>
      <c r="M6439" s="3">
        <f>(G6439*2) * Dashboard!$I$13 * (Dashboard!$D$12 / 365) * 'Lookups and Calculations'!$F$12</f>
        <v>1602.0878730267946</v>
      </c>
      <c r="N6439" s="12">
        <f>H6439 * Dashboard!$I$14 * Dashboard!$I$15 * (Dashboard!$D$12 / 365) * 'Lookups and Calculations'!$F$12</f>
        <v>0</v>
      </c>
    </row>
    <row r="6440" spans="1:14" x14ac:dyDescent="0.35">
      <c r="A6440" s="2">
        <v>6439</v>
      </c>
      <c r="B6440" s="11">
        <v>0.93933065980144037</v>
      </c>
      <c r="C6440" s="11">
        <v>0.67840345854431039</v>
      </c>
      <c r="D6440" s="3">
        <f>B6440*Dashboard!$D$11*Dashboard!$D$10*SQRT(Dashboard!$D$12/365)</f>
        <v>233218.67561892592</v>
      </c>
      <c r="E6440" s="3">
        <f>IF(Dashboard!$I$3,C6440*Dashboard!$E$11*Dashboard!$E$10*SQRT(Dashboard!$D$12/365),0)</f>
        <v>336870.41828369017</v>
      </c>
      <c r="F6440" s="3">
        <f>D6440+IF(Dashboard!$I$3,E6440,0)</f>
        <v>570089.09390261606</v>
      </c>
      <c r="G6440" s="3">
        <f>IF(Dashboard!$I$4, ('Lookups and Calculations'!$F$9) / (1 - 'Lookups and Calculations'!$F$10), 'Lookups and Calculations'!$F$9)</f>
        <v>1951878.888340465</v>
      </c>
      <c r="H6440" s="12">
        <f t="shared" si="200"/>
        <v>0</v>
      </c>
      <c r="I6440" s="12">
        <f t="shared" si="201"/>
        <v>0</v>
      </c>
      <c r="J6440" s="13">
        <f>(1 - Dashboard!$I$9) * H6440 * Dashboard!$I$8 * 'Lookups and Calculations'!$F$12</f>
        <v>0</v>
      </c>
      <c r="K6440" s="12">
        <f>(1 - Dashboard!$I$11) * I6440 * Dashboard!$I$10 * 'Lookups and Calculations'!$F$12</f>
        <v>0</v>
      </c>
      <c r="L6440" s="12">
        <f>(H6440 - I6440) * Dashboard!$I$13 * (Dashboard!$D$12 / 365) * 'Lookups and Calculations'!$F$12</f>
        <v>0</v>
      </c>
      <c r="M6440" s="3">
        <f>(G6440*2) * Dashboard!$I$13 * (Dashboard!$D$12 / 365) * 'Lookups and Calculations'!$F$12</f>
        <v>1602.0878730267946</v>
      </c>
      <c r="N6440" s="12">
        <f>H6440 * Dashboard!$I$14 * Dashboard!$I$15 * (Dashboard!$D$12 / 365) * 'Lookups and Calculations'!$F$12</f>
        <v>0</v>
      </c>
    </row>
    <row r="6441" spans="1:14" x14ac:dyDescent="0.35">
      <c r="A6441" s="2">
        <v>6440</v>
      </c>
      <c r="B6441" s="11">
        <v>1.5265425403397475</v>
      </c>
      <c r="C6441" s="11">
        <v>1.5295536768814064</v>
      </c>
      <c r="D6441" s="3">
        <f>B6441*Dashboard!$D$11*Dashboard!$D$10*SQRT(Dashboard!$D$12/365)</f>
        <v>379012.67867615784</v>
      </c>
      <c r="E6441" s="3">
        <f>IF(Dashboard!$I$3,C6441*Dashboard!$E$11*Dashboard!$E$10*SQRT(Dashboard!$D$12/365),0)</f>
        <v>759520.57795227354</v>
      </c>
      <c r="F6441" s="3">
        <f>D6441+IF(Dashboard!$I$3,E6441,0)</f>
        <v>1138533.2566284314</v>
      </c>
      <c r="G6441" s="3">
        <f>IF(Dashboard!$I$4, ('Lookups and Calculations'!$F$9) / (1 - 'Lookups and Calculations'!$F$10), 'Lookups and Calculations'!$F$9)</f>
        <v>1951878.888340465</v>
      </c>
      <c r="H6441" s="12">
        <f t="shared" si="200"/>
        <v>0</v>
      </c>
      <c r="I6441" s="12">
        <f t="shared" si="201"/>
        <v>0</v>
      </c>
      <c r="J6441" s="13">
        <f>(1 - Dashboard!$I$9) * H6441 * Dashboard!$I$8 * 'Lookups and Calculations'!$F$12</f>
        <v>0</v>
      </c>
      <c r="K6441" s="12">
        <f>(1 - Dashboard!$I$11) * I6441 * Dashboard!$I$10 * 'Lookups and Calculations'!$F$12</f>
        <v>0</v>
      </c>
      <c r="L6441" s="12">
        <f>(H6441 - I6441) * Dashboard!$I$13 * (Dashboard!$D$12 / 365) * 'Lookups and Calculations'!$F$12</f>
        <v>0</v>
      </c>
      <c r="M6441" s="3">
        <f>(G6441*2) * Dashboard!$I$13 * (Dashboard!$D$12 / 365) * 'Lookups and Calculations'!$F$12</f>
        <v>1602.0878730267946</v>
      </c>
      <c r="N6441" s="12">
        <f>H6441 * Dashboard!$I$14 * Dashboard!$I$15 * (Dashboard!$D$12 / 365) * 'Lookups and Calculations'!$F$12</f>
        <v>0</v>
      </c>
    </row>
    <row r="6442" spans="1:14" x14ac:dyDescent="0.35">
      <c r="A6442" s="2">
        <v>6441</v>
      </c>
      <c r="B6442" s="11">
        <v>1.6881490398024741</v>
      </c>
      <c r="C6442" s="11">
        <v>0.78649354759074397</v>
      </c>
      <c r="D6442" s="3">
        <f>B6442*Dashboard!$D$11*Dashboard!$D$10*SQRT(Dashboard!$D$12/365)</f>
        <v>419136.62585368828</v>
      </c>
      <c r="E6442" s="3">
        <f>IF(Dashboard!$I$3,C6442*Dashboard!$E$11*Dashboard!$E$10*SQRT(Dashboard!$D$12/365),0)</f>
        <v>390544.01480031991</v>
      </c>
      <c r="F6442" s="3">
        <f>D6442+IF(Dashboard!$I$3,E6442,0)</f>
        <v>809680.64065400814</v>
      </c>
      <c r="G6442" s="3">
        <f>IF(Dashboard!$I$4, ('Lookups and Calculations'!$F$9) / (1 - 'Lookups and Calculations'!$F$10), 'Lookups and Calculations'!$F$9)</f>
        <v>1951878.888340465</v>
      </c>
      <c r="H6442" s="12">
        <f t="shared" si="200"/>
        <v>0</v>
      </c>
      <c r="I6442" s="12">
        <f t="shared" si="201"/>
        <v>0</v>
      </c>
      <c r="J6442" s="13">
        <f>(1 - Dashboard!$I$9) * H6442 * Dashboard!$I$8 * 'Lookups and Calculations'!$F$12</f>
        <v>0</v>
      </c>
      <c r="K6442" s="12">
        <f>(1 - Dashboard!$I$11) * I6442 * Dashboard!$I$10 * 'Lookups and Calculations'!$F$12</f>
        <v>0</v>
      </c>
      <c r="L6442" s="12">
        <f>(H6442 - I6442) * Dashboard!$I$13 * (Dashboard!$D$12 / 365) * 'Lookups and Calculations'!$F$12</f>
        <v>0</v>
      </c>
      <c r="M6442" s="3">
        <f>(G6442*2) * Dashboard!$I$13 * (Dashboard!$D$12 / 365) * 'Lookups and Calculations'!$F$12</f>
        <v>1602.0878730267946</v>
      </c>
      <c r="N6442" s="12">
        <f>H6442 * Dashboard!$I$14 * Dashboard!$I$15 * (Dashboard!$D$12 / 365) * 'Lookups and Calculations'!$F$12</f>
        <v>0</v>
      </c>
    </row>
    <row r="6443" spans="1:14" x14ac:dyDescent="0.35">
      <c r="A6443" s="2">
        <v>6442</v>
      </c>
      <c r="B6443" s="11">
        <v>0.97793731038603904</v>
      </c>
      <c r="C6443" s="11">
        <v>-1.5268163812682855E-2</v>
      </c>
      <c r="D6443" s="3">
        <f>B6443*Dashboard!$D$11*Dashboard!$D$10*SQRT(Dashboard!$D$12/365)</f>
        <v>242804.00302783423</v>
      </c>
      <c r="E6443" s="3">
        <f>IF(Dashboard!$I$3,C6443*Dashboard!$E$11*Dashboard!$E$10*SQRT(Dashboard!$D$12/365),0)</f>
        <v>-7581.6133677131475</v>
      </c>
      <c r="F6443" s="3">
        <f>D6443+IF(Dashboard!$I$3,E6443,0)</f>
        <v>235222.38966012109</v>
      </c>
      <c r="G6443" s="3">
        <f>IF(Dashboard!$I$4, ('Lookups and Calculations'!$F$9) / (1 - 'Lookups and Calculations'!$F$10), 'Lookups and Calculations'!$F$9)</f>
        <v>1951878.888340465</v>
      </c>
      <c r="H6443" s="12">
        <f t="shared" si="200"/>
        <v>0</v>
      </c>
      <c r="I6443" s="12">
        <f t="shared" si="201"/>
        <v>0</v>
      </c>
      <c r="J6443" s="13">
        <f>(1 - Dashboard!$I$9) * H6443 * Dashboard!$I$8 * 'Lookups and Calculations'!$F$12</f>
        <v>0</v>
      </c>
      <c r="K6443" s="12">
        <f>(1 - Dashboard!$I$11) * I6443 * Dashboard!$I$10 * 'Lookups and Calculations'!$F$12</f>
        <v>0</v>
      </c>
      <c r="L6443" s="12">
        <f>(H6443 - I6443) * Dashboard!$I$13 * (Dashboard!$D$12 / 365) * 'Lookups and Calculations'!$F$12</f>
        <v>0</v>
      </c>
      <c r="M6443" s="3">
        <f>(G6443*2) * Dashboard!$I$13 * (Dashboard!$D$12 / 365) * 'Lookups and Calculations'!$F$12</f>
        <v>1602.0878730267946</v>
      </c>
      <c r="N6443" s="12">
        <f>H6443 * Dashboard!$I$14 * Dashboard!$I$15 * (Dashboard!$D$12 / 365) * 'Lookups and Calculations'!$F$12</f>
        <v>0</v>
      </c>
    </row>
    <row r="6444" spans="1:14" x14ac:dyDescent="0.35">
      <c r="A6444" s="2">
        <v>6443</v>
      </c>
      <c r="B6444" s="11">
        <v>0.7323076781083746</v>
      </c>
      <c r="C6444" s="11">
        <v>-1.0836922517727072</v>
      </c>
      <c r="D6444" s="3">
        <f>B6444*Dashboard!$D$11*Dashboard!$D$10*SQRT(Dashboard!$D$12/365)</f>
        <v>181818.64400136546</v>
      </c>
      <c r="E6444" s="3">
        <f>IF(Dashboard!$I$3,C6444*Dashboard!$E$11*Dashboard!$E$10*SQRT(Dashboard!$D$12/365),0)</f>
        <v>-538122.0533999115</v>
      </c>
      <c r="F6444" s="3">
        <f>D6444+IF(Dashboard!$I$3,E6444,0)</f>
        <v>-356303.40939854603</v>
      </c>
      <c r="G6444" s="3">
        <f>IF(Dashboard!$I$4, ('Lookups and Calculations'!$F$9) / (1 - 'Lookups and Calculations'!$F$10), 'Lookups and Calculations'!$F$9)</f>
        <v>1951878.888340465</v>
      </c>
      <c r="H6444" s="12">
        <f t="shared" si="200"/>
        <v>0</v>
      </c>
      <c r="I6444" s="12">
        <f t="shared" si="201"/>
        <v>0</v>
      </c>
      <c r="J6444" s="13">
        <f>(1 - Dashboard!$I$9) * H6444 * Dashboard!$I$8 * 'Lookups and Calculations'!$F$12</f>
        <v>0</v>
      </c>
      <c r="K6444" s="12">
        <f>(1 - Dashboard!$I$11) * I6444 * Dashboard!$I$10 * 'Lookups and Calculations'!$F$12</f>
        <v>0</v>
      </c>
      <c r="L6444" s="12">
        <f>(H6444 - I6444) * Dashboard!$I$13 * (Dashboard!$D$12 / 365) * 'Lookups and Calculations'!$F$12</f>
        <v>0</v>
      </c>
      <c r="M6444" s="3">
        <f>(G6444*2) * Dashboard!$I$13 * (Dashboard!$D$12 / 365) * 'Lookups and Calculations'!$F$12</f>
        <v>1602.0878730267946</v>
      </c>
      <c r="N6444" s="12">
        <f>H6444 * Dashboard!$I$14 * Dashboard!$I$15 * (Dashboard!$D$12 / 365) * 'Lookups and Calculations'!$F$12</f>
        <v>0</v>
      </c>
    </row>
    <row r="6445" spans="1:14" x14ac:dyDescent="0.35">
      <c r="A6445" s="2">
        <v>6444</v>
      </c>
      <c r="B6445" s="11">
        <v>0.33821680987942587</v>
      </c>
      <c r="C6445" s="11">
        <v>0.73830041098175736</v>
      </c>
      <c r="D6445" s="3">
        <f>B6445*Dashboard!$D$11*Dashboard!$D$10*SQRT(Dashboard!$D$12/365)</f>
        <v>83973.067044156123</v>
      </c>
      <c r="E6445" s="3">
        <f>IF(Dashboard!$I$3,C6445*Dashboard!$E$11*Dashboard!$E$10*SQRT(Dashboard!$D$12/365),0)</f>
        <v>366613.0606116305</v>
      </c>
      <c r="F6445" s="3">
        <f>D6445+IF(Dashboard!$I$3,E6445,0)</f>
        <v>450586.12765578664</v>
      </c>
      <c r="G6445" s="3">
        <f>IF(Dashboard!$I$4, ('Lookups and Calculations'!$F$9) / (1 - 'Lookups and Calculations'!$F$10), 'Lookups and Calculations'!$F$9)</f>
        <v>1951878.888340465</v>
      </c>
      <c r="H6445" s="12">
        <f t="shared" si="200"/>
        <v>0</v>
      </c>
      <c r="I6445" s="12">
        <f t="shared" si="201"/>
        <v>0</v>
      </c>
      <c r="J6445" s="13">
        <f>(1 - Dashboard!$I$9) * H6445 * Dashboard!$I$8 * 'Lookups and Calculations'!$F$12</f>
        <v>0</v>
      </c>
      <c r="K6445" s="12">
        <f>(1 - Dashboard!$I$11) * I6445 * Dashboard!$I$10 * 'Lookups and Calculations'!$F$12</f>
        <v>0</v>
      </c>
      <c r="L6445" s="12">
        <f>(H6445 - I6445) * Dashboard!$I$13 * (Dashboard!$D$12 / 365) * 'Lookups and Calculations'!$F$12</f>
        <v>0</v>
      </c>
      <c r="M6445" s="3">
        <f>(G6445*2) * Dashboard!$I$13 * (Dashboard!$D$12 / 365) * 'Lookups and Calculations'!$F$12</f>
        <v>1602.0878730267946</v>
      </c>
      <c r="N6445" s="12">
        <f>H6445 * Dashboard!$I$14 * Dashboard!$I$15 * (Dashboard!$D$12 / 365) * 'Lookups and Calculations'!$F$12</f>
        <v>0</v>
      </c>
    </row>
    <row r="6446" spans="1:14" x14ac:dyDescent="0.35">
      <c r="A6446" s="2">
        <v>6445</v>
      </c>
      <c r="B6446" s="11">
        <v>-0.86184928282975271</v>
      </c>
      <c r="C6446" s="11">
        <v>-0.39161167071333797</v>
      </c>
      <c r="D6446" s="3">
        <f>B6446*Dashboard!$D$11*Dashboard!$D$10*SQRT(Dashboard!$D$12/365)</f>
        <v>-213981.4624672893</v>
      </c>
      <c r="E6446" s="3">
        <f>IF(Dashboard!$I$3,C6446*Dashboard!$E$11*Dashboard!$E$10*SQRT(Dashboard!$D$12/365),0)</f>
        <v>-194460.07483666201</v>
      </c>
      <c r="F6446" s="3">
        <f>D6446+IF(Dashboard!$I$3,E6446,0)</f>
        <v>-408441.53730395134</v>
      </c>
      <c r="G6446" s="3">
        <f>IF(Dashboard!$I$4, ('Lookups and Calculations'!$F$9) / (1 - 'Lookups and Calculations'!$F$10), 'Lookups and Calculations'!$F$9)</f>
        <v>1951878.888340465</v>
      </c>
      <c r="H6446" s="12">
        <f t="shared" si="200"/>
        <v>0</v>
      </c>
      <c r="I6446" s="12">
        <f t="shared" si="201"/>
        <v>0</v>
      </c>
      <c r="J6446" s="13">
        <f>(1 - Dashboard!$I$9) * H6446 * Dashboard!$I$8 * 'Lookups and Calculations'!$F$12</f>
        <v>0</v>
      </c>
      <c r="K6446" s="12">
        <f>(1 - Dashboard!$I$11) * I6446 * Dashboard!$I$10 * 'Lookups and Calculations'!$F$12</f>
        <v>0</v>
      </c>
      <c r="L6446" s="12">
        <f>(H6446 - I6446) * Dashboard!$I$13 * (Dashboard!$D$12 / 365) * 'Lookups and Calculations'!$F$12</f>
        <v>0</v>
      </c>
      <c r="M6446" s="3">
        <f>(G6446*2) * Dashboard!$I$13 * (Dashboard!$D$12 / 365) * 'Lookups and Calculations'!$F$12</f>
        <v>1602.0878730267946</v>
      </c>
      <c r="N6446" s="12">
        <f>H6446 * Dashboard!$I$14 * Dashboard!$I$15 * (Dashboard!$D$12 / 365) * 'Lookups and Calculations'!$F$12</f>
        <v>0</v>
      </c>
    </row>
    <row r="6447" spans="1:14" x14ac:dyDescent="0.35">
      <c r="A6447" s="2">
        <v>6446</v>
      </c>
      <c r="B6447" s="11">
        <v>0.82209215285011006</v>
      </c>
      <c r="C6447" s="11">
        <v>-0.94821322474575775</v>
      </c>
      <c r="D6447" s="3">
        <f>B6447*Dashboard!$D$11*Dashboard!$D$10*SQRT(Dashboard!$D$12/365)</f>
        <v>204110.49200176468</v>
      </c>
      <c r="E6447" s="3">
        <f>IF(Dashboard!$I$3,C6447*Dashboard!$E$11*Dashboard!$E$10*SQRT(Dashboard!$D$12/365),0)</f>
        <v>-470848.10907013784</v>
      </c>
      <c r="F6447" s="3">
        <f>D6447+IF(Dashboard!$I$3,E6447,0)</f>
        <v>-266737.61706837313</v>
      </c>
      <c r="G6447" s="3">
        <f>IF(Dashboard!$I$4, ('Lookups and Calculations'!$F$9) / (1 - 'Lookups and Calculations'!$F$10), 'Lookups and Calculations'!$F$9)</f>
        <v>1951878.888340465</v>
      </c>
      <c r="H6447" s="12">
        <f t="shared" si="200"/>
        <v>0</v>
      </c>
      <c r="I6447" s="12">
        <f t="shared" si="201"/>
        <v>0</v>
      </c>
      <c r="J6447" s="13">
        <f>(1 - Dashboard!$I$9) * H6447 * Dashboard!$I$8 * 'Lookups and Calculations'!$F$12</f>
        <v>0</v>
      </c>
      <c r="K6447" s="12">
        <f>(1 - Dashboard!$I$11) * I6447 * Dashboard!$I$10 * 'Lookups and Calculations'!$F$12</f>
        <v>0</v>
      </c>
      <c r="L6447" s="12">
        <f>(H6447 - I6447) * Dashboard!$I$13 * (Dashboard!$D$12 / 365) * 'Lookups and Calculations'!$F$12</f>
        <v>0</v>
      </c>
      <c r="M6447" s="3">
        <f>(G6447*2) * Dashboard!$I$13 * (Dashboard!$D$12 / 365) * 'Lookups and Calculations'!$F$12</f>
        <v>1602.0878730267946</v>
      </c>
      <c r="N6447" s="12">
        <f>H6447 * Dashboard!$I$14 * Dashboard!$I$15 * (Dashboard!$D$12 / 365) * 'Lookups and Calculations'!$F$12</f>
        <v>0</v>
      </c>
    </row>
    <row r="6448" spans="1:14" x14ac:dyDescent="0.35">
      <c r="A6448" s="2">
        <v>6447</v>
      </c>
      <c r="B6448" s="11">
        <v>0.19049053924211029</v>
      </c>
      <c r="C6448" s="11">
        <v>0.51198854153157725</v>
      </c>
      <c r="D6448" s="3">
        <f>B6448*Dashboard!$D$11*Dashboard!$D$10*SQRT(Dashboard!$D$12/365)</f>
        <v>47295.327599943281</v>
      </c>
      <c r="E6448" s="3">
        <f>IF(Dashboard!$I$3,C6448*Dashboard!$E$11*Dashboard!$E$10*SQRT(Dashboard!$D$12/365),0)</f>
        <v>254234.8391210828</v>
      </c>
      <c r="F6448" s="3">
        <f>D6448+IF(Dashboard!$I$3,E6448,0)</f>
        <v>301530.16672102606</v>
      </c>
      <c r="G6448" s="3">
        <f>IF(Dashboard!$I$4, ('Lookups and Calculations'!$F$9) / (1 - 'Lookups and Calculations'!$F$10), 'Lookups and Calculations'!$F$9)</f>
        <v>1951878.888340465</v>
      </c>
      <c r="H6448" s="12">
        <f t="shared" si="200"/>
        <v>0</v>
      </c>
      <c r="I6448" s="12">
        <f t="shared" si="201"/>
        <v>0</v>
      </c>
      <c r="J6448" s="13">
        <f>(1 - Dashboard!$I$9) * H6448 * Dashboard!$I$8 * 'Lookups and Calculations'!$F$12</f>
        <v>0</v>
      </c>
      <c r="K6448" s="12">
        <f>(1 - Dashboard!$I$11) * I6448 * Dashboard!$I$10 * 'Lookups and Calculations'!$F$12</f>
        <v>0</v>
      </c>
      <c r="L6448" s="12">
        <f>(H6448 - I6448) * Dashboard!$I$13 * (Dashboard!$D$12 / 365) * 'Lookups and Calculations'!$F$12</f>
        <v>0</v>
      </c>
      <c r="M6448" s="3">
        <f>(G6448*2) * Dashboard!$I$13 * (Dashboard!$D$12 / 365) * 'Lookups and Calculations'!$F$12</f>
        <v>1602.0878730267946</v>
      </c>
      <c r="N6448" s="12">
        <f>H6448 * Dashboard!$I$14 * Dashboard!$I$15 * (Dashboard!$D$12 / 365) * 'Lookups and Calculations'!$F$12</f>
        <v>0</v>
      </c>
    </row>
    <row r="6449" spans="1:14" x14ac:dyDescent="0.35">
      <c r="A6449" s="2">
        <v>6448</v>
      </c>
      <c r="B6449" s="11">
        <v>6.554215586019535E-2</v>
      </c>
      <c r="C6449" s="11">
        <v>1.2797473593746509</v>
      </c>
      <c r="D6449" s="3">
        <f>B6449*Dashboard!$D$11*Dashboard!$D$10*SQRT(Dashboard!$D$12/365)</f>
        <v>16272.92224247756</v>
      </c>
      <c r="E6449" s="3">
        <f>IF(Dashboard!$I$3,C6449*Dashboard!$E$11*Dashboard!$E$10*SQRT(Dashboard!$D$12/365),0)</f>
        <v>635475.87032507511</v>
      </c>
      <c r="F6449" s="3">
        <f>D6449+IF(Dashboard!$I$3,E6449,0)</f>
        <v>651748.79256755265</v>
      </c>
      <c r="G6449" s="3">
        <f>IF(Dashboard!$I$4, ('Lookups and Calculations'!$F$9) / (1 - 'Lookups and Calculations'!$F$10), 'Lookups and Calculations'!$F$9)</f>
        <v>1951878.888340465</v>
      </c>
      <c r="H6449" s="12">
        <f t="shared" si="200"/>
        <v>0</v>
      </c>
      <c r="I6449" s="12">
        <f t="shared" si="201"/>
        <v>0</v>
      </c>
      <c r="J6449" s="13">
        <f>(1 - Dashboard!$I$9) * H6449 * Dashboard!$I$8 * 'Lookups and Calculations'!$F$12</f>
        <v>0</v>
      </c>
      <c r="K6449" s="12">
        <f>(1 - Dashboard!$I$11) * I6449 * Dashboard!$I$10 * 'Lookups and Calculations'!$F$12</f>
        <v>0</v>
      </c>
      <c r="L6449" s="12">
        <f>(H6449 - I6449) * Dashboard!$I$13 * (Dashboard!$D$12 / 365) * 'Lookups and Calculations'!$F$12</f>
        <v>0</v>
      </c>
      <c r="M6449" s="3">
        <f>(G6449*2) * Dashboard!$I$13 * (Dashboard!$D$12 / 365) * 'Lookups and Calculations'!$F$12</f>
        <v>1602.0878730267946</v>
      </c>
      <c r="N6449" s="12">
        <f>H6449 * Dashboard!$I$14 * Dashboard!$I$15 * (Dashboard!$D$12 / 365) * 'Lookups and Calculations'!$F$12</f>
        <v>0</v>
      </c>
    </row>
    <row r="6450" spans="1:14" x14ac:dyDescent="0.35">
      <c r="A6450" s="2">
        <v>6449</v>
      </c>
      <c r="B6450" s="11">
        <v>1.1346208369391122</v>
      </c>
      <c r="C6450" s="11">
        <v>0.29223365060935658</v>
      </c>
      <c r="D6450" s="3">
        <f>B6450*Dashboard!$D$11*Dashboard!$D$10*SQRT(Dashboard!$D$12/365)</f>
        <v>281705.66579452687</v>
      </c>
      <c r="E6450" s="3">
        <f>IF(Dashboard!$I$3,C6450*Dashboard!$E$11*Dashboard!$E$10*SQRT(Dashboard!$D$12/365),0)</f>
        <v>145112.57405524229</v>
      </c>
      <c r="F6450" s="3">
        <f>D6450+IF(Dashboard!$I$3,E6450,0)</f>
        <v>426818.23984976916</v>
      </c>
      <c r="G6450" s="3">
        <f>IF(Dashboard!$I$4, ('Lookups and Calculations'!$F$9) / (1 - 'Lookups and Calculations'!$F$10), 'Lookups and Calculations'!$F$9)</f>
        <v>1951878.888340465</v>
      </c>
      <c r="H6450" s="12">
        <f t="shared" si="200"/>
        <v>0</v>
      </c>
      <c r="I6450" s="12">
        <f t="shared" si="201"/>
        <v>0</v>
      </c>
      <c r="J6450" s="13">
        <f>(1 - Dashboard!$I$9) * H6450 * Dashboard!$I$8 * 'Lookups and Calculations'!$F$12</f>
        <v>0</v>
      </c>
      <c r="K6450" s="12">
        <f>(1 - Dashboard!$I$11) * I6450 * Dashboard!$I$10 * 'Lookups and Calculations'!$F$12</f>
        <v>0</v>
      </c>
      <c r="L6450" s="12">
        <f>(H6450 - I6450) * Dashboard!$I$13 * (Dashboard!$D$12 / 365) * 'Lookups and Calculations'!$F$12</f>
        <v>0</v>
      </c>
      <c r="M6450" s="3">
        <f>(G6450*2) * Dashboard!$I$13 * (Dashboard!$D$12 / 365) * 'Lookups and Calculations'!$F$12</f>
        <v>1602.0878730267946</v>
      </c>
      <c r="N6450" s="12">
        <f>H6450 * Dashboard!$I$14 * Dashboard!$I$15 * (Dashboard!$D$12 / 365) * 'Lookups and Calculations'!$F$12</f>
        <v>0</v>
      </c>
    </row>
    <row r="6451" spans="1:14" x14ac:dyDescent="0.35">
      <c r="A6451" s="2">
        <v>6450</v>
      </c>
      <c r="B6451" s="11">
        <v>0.23969921300513169</v>
      </c>
      <c r="C6451" s="11">
        <v>-8.8683796900579481E-2</v>
      </c>
      <c r="D6451" s="3">
        <f>B6451*Dashboard!$D$11*Dashboard!$D$10*SQRT(Dashboard!$D$12/365)</f>
        <v>59512.944052920087</v>
      </c>
      <c r="E6451" s="3">
        <f>IF(Dashboard!$I$3,C6451*Dashboard!$E$11*Dashboard!$E$10*SQRT(Dashboard!$D$12/365),0)</f>
        <v>-44037.139523121608</v>
      </c>
      <c r="F6451" s="3">
        <f>D6451+IF(Dashboard!$I$3,E6451,0)</f>
        <v>15475.804529798479</v>
      </c>
      <c r="G6451" s="3">
        <f>IF(Dashboard!$I$4, ('Lookups and Calculations'!$F$9) / (1 - 'Lookups and Calculations'!$F$10), 'Lookups and Calculations'!$F$9)</f>
        <v>1951878.888340465</v>
      </c>
      <c r="H6451" s="12">
        <f t="shared" si="200"/>
        <v>0</v>
      </c>
      <c r="I6451" s="12">
        <f t="shared" si="201"/>
        <v>0</v>
      </c>
      <c r="J6451" s="13">
        <f>(1 - Dashboard!$I$9) * H6451 * Dashboard!$I$8 * 'Lookups and Calculations'!$F$12</f>
        <v>0</v>
      </c>
      <c r="K6451" s="12">
        <f>(1 - Dashboard!$I$11) * I6451 * Dashboard!$I$10 * 'Lookups and Calculations'!$F$12</f>
        <v>0</v>
      </c>
      <c r="L6451" s="12">
        <f>(H6451 - I6451) * Dashboard!$I$13 * (Dashboard!$D$12 / 365) * 'Lookups and Calculations'!$F$12</f>
        <v>0</v>
      </c>
      <c r="M6451" s="3">
        <f>(G6451*2) * Dashboard!$I$13 * (Dashboard!$D$12 / 365) * 'Lookups and Calculations'!$F$12</f>
        <v>1602.0878730267946</v>
      </c>
      <c r="N6451" s="12">
        <f>H6451 * Dashboard!$I$14 * Dashboard!$I$15 * (Dashboard!$D$12 / 365) * 'Lookups and Calculations'!$F$12</f>
        <v>0</v>
      </c>
    </row>
    <row r="6452" spans="1:14" x14ac:dyDescent="0.35">
      <c r="A6452" s="2">
        <v>6451</v>
      </c>
      <c r="B6452" s="11">
        <v>-1.2028033595728036</v>
      </c>
      <c r="C6452" s="11">
        <v>-0.45839700633484914</v>
      </c>
      <c r="D6452" s="3">
        <f>B6452*Dashboard!$D$11*Dashboard!$D$10*SQRT(Dashboard!$D$12/365)</f>
        <v>-298634.14296394907</v>
      </c>
      <c r="E6452" s="3">
        <f>IF(Dashboard!$I$3,C6452*Dashboard!$E$11*Dashboard!$E$10*SQRT(Dashboard!$D$12/365),0)</f>
        <v>-227623.23705625089</v>
      </c>
      <c r="F6452" s="3">
        <f>D6452+IF(Dashboard!$I$3,E6452,0)</f>
        <v>-526257.38002019993</v>
      </c>
      <c r="G6452" s="3">
        <f>IF(Dashboard!$I$4, ('Lookups and Calculations'!$F$9) / (1 - 'Lookups and Calculations'!$F$10), 'Lookups and Calculations'!$F$9)</f>
        <v>1951878.888340465</v>
      </c>
      <c r="H6452" s="12">
        <f t="shared" si="200"/>
        <v>0</v>
      </c>
      <c r="I6452" s="12">
        <f t="shared" si="201"/>
        <v>0</v>
      </c>
      <c r="J6452" s="13">
        <f>(1 - Dashboard!$I$9) * H6452 * Dashboard!$I$8 * 'Lookups and Calculations'!$F$12</f>
        <v>0</v>
      </c>
      <c r="K6452" s="12">
        <f>(1 - Dashboard!$I$11) * I6452 * Dashboard!$I$10 * 'Lookups and Calculations'!$F$12</f>
        <v>0</v>
      </c>
      <c r="L6452" s="12">
        <f>(H6452 - I6452) * Dashboard!$I$13 * (Dashboard!$D$12 / 365) * 'Lookups and Calculations'!$F$12</f>
        <v>0</v>
      </c>
      <c r="M6452" s="3">
        <f>(G6452*2) * Dashboard!$I$13 * (Dashboard!$D$12 / 365) * 'Lookups and Calculations'!$F$12</f>
        <v>1602.0878730267946</v>
      </c>
      <c r="N6452" s="12">
        <f>H6452 * Dashboard!$I$14 * Dashboard!$I$15 * (Dashboard!$D$12 / 365) * 'Lookups and Calculations'!$F$12</f>
        <v>0</v>
      </c>
    </row>
    <row r="6453" spans="1:14" x14ac:dyDescent="0.35">
      <c r="A6453" s="2">
        <v>6452</v>
      </c>
      <c r="B6453" s="11">
        <v>-0.22946772080637079</v>
      </c>
      <c r="C6453" s="11">
        <v>-0.12068181677684388</v>
      </c>
      <c r="D6453" s="3">
        <f>B6453*Dashboard!$D$11*Dashboard!$D$10*SQRT(Dashboard!$D$12/365)</f>
        <v>-56972.651095054971</v>
      </c>
      <c r="E6453" s="3">
        <f>IF(Dashboard!$I$3,C6453*Dashboard!$E$11*Dashboard!$E$10*SQRT(Dashboard!$D$12/365),0)</f>
        <v>-59926.189327048822</v>
      </c>
      <c r="F6453" s="3">
        <f>D6453+IF(Dashboard!$I$3,E6453,0)</f>
        <v>-116898.84042210379</v>
      </c>
      <c r="G6453" s="3">
        <f>IF(Dashboard!$I$4, ('Lookups and Calculations'!$F$9) / (1 - 'Lookups and Calculations'!$F$10), 'Lookups and Calculations'!$F$9)</f>
        <v>1951878.888340465</v>
      </c>
      <c r="H6453" s="12">
        <f t="shared" si="200"/>
        <v>0</v>
      </c>
      <c r="I6453" s="12">
        <f t="shared" si="201"/>
        <v>0</v>
      </c>
      <c r="J6453" s="13">
        <f>(1 - Dashboard!$I$9) * H6453 * Dashboard!$I$8 * 'Lookups and Calculations'!$F$12</f>
        <v>0</v>
      </c>
      <c r="K6453" s="12">
        <f>(1 - Dashboard!$I$11) * I6453 * Dashboard!$I$10 * 'Lookups and Calculations'!$F$12</f>
        <v>0</v>
      </c>
      <c r="L6453" s="12">
        <f>(H6453 - I6453) * Dashboard!$I$13 * (Dashboard!$D$12 / 365) * 'Lookups and Calculations'!$F$12</f>
        <v>0</v>
      </c>
      <c r="M6453" s="3">
        <f>(G6453*2) * Dashboard!$I$13 * (Dashboard!$D$12 / 365) * 'Lookups and Calculations'!$F$12</f>
        <v>1602.0878730267946</v>
      </c>
      <c r="N6453" s="12">
        <f>H6453 * Dashboard!$I$14 * Dashboard!$I$15 * (Dashboard!$D$12 / 365) * 'Lookups and Calculations'!$F$12</f>
        <v>0</v>
      </c>
    </row>
    <row r="6454" spans="1:14" x14ac:dyDescent="0.35">
      <c r="A6454" s="2">
        <v>6453</v>
      </c>
      <c r="B6454" s="11">
        <v>-1.2271302227063348</v>
      </c>
      <c r="C6454" s="11">
        <v>0.56930558261777064</v>
      </c>
      <c r="D6454" s="3">
        <f>B6454*Dashboard!$D$11*Dashboard!$D$10*SQRT(Dashboard!$D$12/365)</f>
        <v>-304674.05951810931</v>
      </c>
      <c r="E6454" s="3">
        <f>IF(Dashboard!$I$3,C6454*Dashboard!$E$11*Dashboard!$E$10*SQRT(Dashboard!$D$12/365),0)</f>
        <v>282696.39155320131</v>
      </c>
      <c r="F6454" s="3">
        <f>D6454+IF(Dashboard!$I$3,E6454,0)</f>
        <v>-21977.667964908003</v>
      </c>
      <c r="G6454" s="3">
        <f>IF(Dashboard!$I$4, ('Lookups and Calculations'!$F$9) / (1 - 'Lookups and Calculations'!$F$10), 'Lookups and Calculations'!$F$9)</f>
        <v>1951878.888340465</v>
      </c>
      <c r="H6454" s="12">
        <f t="shared" si="200"/>
        <v>0</v>
      </c>
      <c r="I6454" s="12">
        <f t="shared" si="201"/>
        <v>0</v>
      </c>
      <c r="J6454" s="13">
        <f>(1 - Dashboard!$I$9) * H6454 * Dashboard!$I$8 * 'Lookups and Calculations'!$F$12</f>
        <v>0</v>
      </c>
      <c r="K6454" s="12">
        <f>(1 - Dashboard!$I$11) * I6454 * Dashboard!$I$10 * 'Lookups and Calculations'!$F$12</f>
        <v>0</v>
      </c>
      <c r="L6454" s="12">
        <f>(H6454 - I6454) * Dashboard!$I$13 * (Dashboard!$D$12 / 365) * 'Lookups and Calculations'!$F$12</f>
        <v>0</v>
      </c>
      <c r="M6454" s="3">
        <f>(G6454*2) * Dashboard!$I$13 * (Dashboard!$D$12 / 365) * 'Lookups and Calculations'!$F$12</f>
        <v>1602.0878730267946</v>
      </c>
      <c r="N6454" s="12">
        <f>H6454 * Dashboard!$I$14 * Dashboard!$I$15 * (Dashboard!$D$12 / 365) * 'Lookups and Calculations'!$F$12</f>
        <v>0</v>
      </c>
    </row>
    <row r="6455" spans="1:14" x14ac:dyDescent="0.35">
      <c r="A6455" s="2">
        <v>6454</v>
      </c>
      <c r="B6455" s="11">
        <v>-0.38949433494159091</v>
      </c>
      <c r="C6455" s="11">
        <v>9.5215933527630706E-2</v>
      </c>
      <c r="D6455" s="3">
        <f>B6455*Dashboard!$D$11*Dashboard!$D$10*SQRT(Dashboard!$D$12/365)</f>
        <v>-96704.341552477097</v>
      </c>
      <c r="E6455" s="3">
        <f>IF(Dashboard!$I$3,C6455*Dashboard!$E$11*Dashboard!$E$10*SQRT(Dashboard!$D$12/365),0)</f>
        <v>47280.760365743292</v>
      </c>
      <c r="F6455" s="3">
        <f>D6455+IF(Dashboard!$I$3,E6455,0)</f>
        <v>-49423.581186733805</v>
      </c>
      <c r="G6455" s="3">
        <f>IF(Dashboard!$I$4, ('Lookups and Calculations'!$F$9) / (1 - 'Lookups and Calculations'!$F$10), 'Lookups and Calculations'!$F$9)</f>
        <v>1951878.888340465</v>
      </c>
      <c r="H6455" s="12">
        <f t="shared" si="200"/>
        <v>0</v>
      </c>
      <c r="I6455" s="12">
        <f t="shared" si="201"/>
        <v>0</v>
      </c>
      <c r="J6455" s="13">
        <f>(1 - Dashboard!$I$9) * H6455 * Dashboard!$I$8 * 'Lookups and Calculations'!$F$12</f>
        <v>0</v>
      </c>
      <c r="K6455" s="12">
        <f>(1 - Dashboard!$I$11) * I6455 * Dashboard!$I$10 * 'Lookups and Calculations'!$F$12</f>
        <v>0</v>
      </c>
      <c r="L6455" s="12">
        <f>(H6455 - I6455) * Dashboard!$I$13 * (Dashboard!$D$12 / 365) * 'Lookups and Calculations'!$F$12</f>
        <v>0</v>
      </c>
      <c r="M6455" s="3">
        <f>(G6455*2) * Dashboard!$I$13 * (Dashboard!$D$12 / 365) * 'Lookups and Calculations'!$F$12</f>
        <v>1602.0878730267946</v>
      </c>
      <c r="N6455" s="12">
        <f>H6455 * Dashboard!$I$14 * Dashboard!$I$15 * (Dashboard!$D$12 / 365) * 'Lookups and Calculations'!$F$12</f>
        <v>0</v>
      </c>
    </row>
    <row r="6456" spans="1:14" x14ac:dyDescent="0.35">
      <c r="A6456" s="2">
        <v>6455</v>
      </c>
      <c r="B6456" s="11">
        <v>-0.27587241720590383</v>
      </c>
      <c r="C6456" s="11">
        <v>8.0139617052841991E-3</v>
      </c>
      <c r="D6456" s="3">
        <f>B6456*Dashboard!$D$11*Dashboard!$D$10*SQRT(Dashboard!$D$12/365)</f>
        <v>-68494.091094772564</v>
      </c>
      <c r="E6456" s="3">
        <f>IF(Dashboard!$I$3,C6456*Dashboard!$E$11*Dashboard!$E$10*SQRT(Dashboard!$D$12/365),0)</f>
        <v>3979.4411389962465</v>
      </c>
      <c r="F6456" s="3">
        <f>D6456+IF(Dashboard!$I$3,E6456,0)</f>
        <v>-64514.649955776316</v>
      </c>
      <c r="G6456" s="3">
        <f>IF(Dashboard!$I$4, ('Lookups and Calculations'!$F$9) / (1 - 'Lookups and Calculations'!$F$10), 'Lookups and Calculations'!$F$9)</f>
        <v>1951878.888340465</v>
      </c>
      <c r="H6456" s="12">
        <f t="shared" si="200"/>
        <v>0</v>
      </c>
      <c r="I6456" s="12">
        <f t="shared" si="201"/>
        <v>0</v>
      </c>
      <c r="J6456" s="13">
        <f>(1 - Dashboard!$I$9) * H6456 * Dashboard!$I$8 * 'Lookups and Calculations'!$F$12</f>
        <v>0</v>
      </c>
      <c r="K6456" s="12">
        <f>(1 - Dashboard!$I$11) * I6456 * Dashboard!$I$10 * 'Lookups and Calculations'!$F$12</f>
        <v>0</v>
      </c>
      <c r="L6456" s="12">
        <f>(H6456 - I6456) * Dashboard!$I$13 * (Dashboard!$D$12 / 365) * 'Lookups and Calculations'!$F$12</f>
        <v>0</v>
      </c>
      <c r="M6456" s="3">
        <f>(G6456*2) * Dashboard!$I$13 * (Dashboard!$D$12 / 365) * 'Lookups and Calculations'!$F$12</f>
        <v>1602.0878730267946</v>
      </c>
      <c r="N6456" s="12">
        <f>H6456 * Dashboard!$I$14 * Dashboard!$I$15 * (Dashboard!$D$12 / 365) * 'Lookups and Calculations'!$F$12</f>
        <v>0</v>
      </c>
    </row>
    <row r="6457" spans="1:14" x14ac:dyDescent="0.35">
      <c r="A6457" s="2">
        <v>6456</v>
      </c>
      <c r="B6457" s="11">
        <v>-0.41546538314671555</v>
      </c>
      <c r="C6457" s="11">
        <v>0.69130456957243502</v>
      </c>
      <c r="D6457" s="3">
        <f>B6457*Dashboard!$D$11*Dashboard!$D$10*SQRT(Dashboard!$D$12/365)</f>
        <v>-103152.47928079823</v>
      </c>
      <c r="E6457" s="3">
        <f>IF(Dashboard!$I$3,C6457*Dashboard!$E$11*Dashboard!$E$10*SQRT(Dashboard!$D$12/365),0)</f>
        <v>343276.63955752354</v>
      </c>
      <c r="F6457" s="3">
        <f>D6457+IF(Dashboard!$I$3,E6457,0)</f>
        <v>240124.16027672531</v>
      </c>
      <c r="G6457" s="3">
        <f>IF(Dashboard!$I$4, ('Lookups and Calculations'!$F$9) / (1 - 'Lookups and Calculations'!$F$10), 'Lookups and Calculations'!$F$9)</f>
        <v>1951878.888340465</v>
      </c>
      <c r="H6457" s="12">
        <f t="shared" si="200"/>
        <v>0</v>
      </c>
      <c r="I6457" s="12">
        <f t="shared" si="201"/>
        <v>0</v>
      </c>
      <c r="J6457" s="13">
        <f>(1 - Dashboard!$I$9) * H6457 * Dashboard!$I$8 * 'Lookups and Calculations'!$F$12</f>
        <v>0</v>
      </c>
      <c r="K6457" s="12">
        <f>(1 - Dashboard!$I$11) * I6457 * Dashboard!$I$10 * 'Lookups and Calculations'!$F$12</f>
        <v>0</v>
      </c>
      <c r="L6457" s="12">
        <f>(H6457 - I6457) * Dashboard!$I$13 * (Dashboard!$D$12 / 365) * 'Lookups and Calculations'!$F$12</f>
        <v>0</v>
      </c>
      <c r="M6457" s="3">
        <f>(G6457*2) * Dashboard!$I$13 * (Dashboard!$D$12 / 365) * 'Lookups and Calculations'!$F$12</f>
        <v>1602.0878730267946</v>
      </c>
      <c r="N6457" s="12">
        <f>H6457 * Dashboard!$I$14 * Dashboard!$I$15 * (Dashboard!$D$12 / 365) * 'Lookups and Calculations'!$F$12</f>
        <v>0</v>
      </c>
    </row>
    <row r="6458" spans="1:14" x14ac:dyDescent="0.35">
      <c r="A6458" s="2">
        <v>6457</v>
      </c>
      <c r="B6458" s="11">
        <v>-0.19420626123087945</v>
      </c>
      <c r="C6458" s="11">
        <v>0.27054869846035584</v>
      </c>
      <c r="D6458" s="3">
        <f>B6458*Dashboard!$D$11*Dashboard!$D$10*SQRT(Dashboard!$D$12/365)</f>
        <v>-48217.873619437669</v>
      </c>
      <c r="E6458" s="3">
        <f>IF(Dashboard!$I$3,C6458*Dashboard!$E$11*Dashboard!$E$10*SQRT(Dashboard!$D$12/365),0)</f>
        <v>134344.61759969813</v>
      </c>
      <c r="F6458" s="3">
        <f>D6458+IF(Dashboard!$I$3,E6458,0)</f>
        <v>86126.743980260464</v>
      </c>
      <c r="G6458" s="3">
        <f>IF(Dashboard!$I$4, ('Lookups and Calculations'!$F$9) / (1 - 'Lookups and Calculations'!$F$10), 'Lookups and Calculations'!$F$9)</f>
        <v>1951878.888340465</v>
      </c>
      <c r="H6458" s="12">
        <f t="shared" si="200"/>
        <v>0</v>
      </c>
      <c r="I6458" s="12">
        <f t="shared" si="201"/>
        <v>0</v>
      </c>
      <c r="J6458" s="13">
        <f>(1 - Dashboard!$I$9) * H6458 * Dashboard!$I$8 * 'Lookups and Calculations'!$F$12</f>
        <v>0</v>
      </c>
      <c r="K6458" s="12">
        <f>(1 - Dashboard!$I$11) * I6458 * Dashboard!$I$10 * 'Lookups and Calculations'!$F$12</f>
        <v>0</v>
      </c>
      <c r="L6458" s="12">
        <f>(H6458 - I6458) * Dashboard!$I$13 * (Dashboard!$D$12 / 365) * 'Lookups and Calculations'!$F$12</f>
        <v>0</v>
      </c>
      <c r="M6458" s="3">
        <f>(G6458*2) * Dashboard!$I$13 * (Dashboard!$D$12 / 365) * 'Lookups and Calculations'!$F$12</f>
        <v>1602.0878730267946</v>
      </c>
      <c r="N6458" s="12">
        <f>H6458 * Dashboard!$I$14 * Dashboard!$I$15 * (Dashboard!$D$12 / 365) * 'Lookups and Calculations'!$F$12</f>
        <v>0</v>
      </c>
    </row>
    <row r="6459" spans="1:14" x14ac:dyDescent="0.35">
      <c r="A6459" s="2">
        <v>6458</v>
      </c>
      <c r="B6459" s="11">
        <v>0.47649776126226856</v>
      </c>
      <c r="C6459" s="11">
        <v>-2.3667942349316862</v>
      </c>
      <c r="D6459" s="3">
        <f>B6459*Dashboard!$D$11*Dashboard!$D$10*SQRT(Dashboard!$D$12/365)</f>
        <v>118305.70593794963</v>
      </c>
      <c r="E6459" s="3">
        <f>IF(Dashboard!$I$3,C6459*Dashboard!$E$11*Dashboard!$E$10*SQRT(Dashboard!$D$12/365),0)</f>
        <v>-1175263.70756376</v>
      </c>
      <c r="F6459" s="3">
        <f>D6459+IF(Dashboard!$I$3,E6459,0)</f>
        <v>-1056958.0016258103</v>
      </c>
      <c r="G6459" s="3">
        <f>IF(Dashboard!$I$4, ('Lookups and Calculations'!$F$9) / (1 - 'Lookups and Calculations'!$F$10), 'Lookups and Calculations'!$F$9)</f>
        <v>1951878.888340465</v>
      </c>
      <c r="H6459" s="12">
        <f t="shared" si="200"/>
        <v>0</v>
      </c>
      <c r="I6459" s="12">
        <f t="shared" si="201"/>
        <v>0</v>
      </c>
      <c r="J6459" s="13">
        <f>(1 - Dashboard!$I$9) * H6459 * Dashboard!$I$8 * 'Lookups and Calculations'!$F$12</f>
        <v>0</v>
      </c>
      <c r="K6459" s="12">
        <f>(1 - Dashboard!$I$11) * I6459 * Dashboard!$I$10 * 'Lookups and Calculations'!$F$12</f>
        <v>0</v>
      </c>
      <c r="L6459" s="12">
        <f>(H6459 - I6459) * Dashboard!$I$13 * (Dashboard!$D$12 / 365) * 'Lookups and Calculations'!$F$12</f>
        <v>0</v>
      </c>
      <c r="M6459" s="3">
        <f>(G6459*2) * Dashboard!$I$13 * (Dashboard!$D$12 / 365) * 'Lookups and Calculations'!$F$12</f>
        <v>1602.0878730267946</v>
      </c>
      <c r="N6459" s="12">
        <f>H6459 * Dashboard!$I$14 * Dashboard!$I$15 * (Dashboard!$D$12 / 365) * 'Lookups and Calculations'!$F$12</f>
        <v>0</v>
      </c>
    </row>
    <row r="6460" spans="1:14" x14ac:dyDescent="0.35">
      <c r="A6460" s="2">
        <v>6459</v>
      </c>
      <c r="B6460" s="11">
        <v>-1.617355974756898</v>
      </c>
      <c r="C6460" s="11">
        <v>0.82158303310211633</v>
      </c>
      <c r="D6460" s="3">
        <f>B6460*Dashboard!$D$11*Dashboard!$D$10*SQRT(Dashboard!$D$12/365)</f>
        <v>-401559.9986025095</v>
      </c>
      <c r="E6460" s="3">
        <f>IF(Dashboard!$I$3,C6460*Dashboard!$E$11*Dashboard!$E$10*SQRT(Dashboard!$D$12/365),0)</f>
        <v>407968.17370266345</v>
      </c>
      <c r="F6460" s="3">
        <f>D6460+IF(Dashboard!$I$3,E6460,0)</f>
        <v>6408.1751001539524</v>
      </c>
      <c r="G6460" s="3">
        <f>IF(Dashboard!$I$4, ('Lookups and Calculations'!$F$9) / (1 - 'Lookups and Calculations'!$F$10), 'Lookups and Calculations'!$F$9)</f>
        <v>1951878.888340465</v>
      </c>
      <c r="H6460" s="12">
        <f t="shared" si="200"/>
        <v>0</v>
      </c>
      <c r="I6460" s="12">
        <f t="shared" si="201"/>
        <v>0</v>
      </c>
      <c r="J6460" s="13">
        <f>(1 - Dashboard!$I$9) * H6460 * Dashboard!$I$8 * 'Lookups and Calculations'!$F$12</f>
        <v>0</v>
      </c>
      <c r="K6460" s="12">
        <f>(1 - Dashboard!$I$11) * I6460 * Dashboard!$I$10 * 'Lookups and Calculations'!$F$12</f>
        <v>0</v>
      </c>
      <c r="L6460" s="12">
        <f>(H6460 - I6460) * Dashboard!$I$13 * (Dashboard!$D$12 / 365) * 'Lookups and Calculations'!$F$12</f>
        <v>0</v>
      </c>
      <c r="M6460" s="3">
        <f>(G6460*2) * Dashboard!$I$13 * (Dashboard!$D$12 / 365) * 'Lookups and Calculations'!$F$12</f>
        <v>1602.0878730267946</v>
      </c>
      <c r="N6460" s="12">
        <f>H6460 * Dashboard!$I$14 * Dashboard!$I$15 * (Dashboard!$D$12 / 365) * 'Lookups and Calculations'!$F$12</f>
        <v>0</v>
      </c>
    </row>
    <row r="6461" spans="1:14" x14ac:dyDescent="0.35">
      <c r="A6461" s="2">
        <v>6460</v>
      </c>
      <c r="B6461" s="11">
        <v>-1.0901365350369565</v>
      </c>
      <c r="C6461" s="11">
        <v>1.0004162524566704</v>
      </c>
      <c r="D6461" s="3">
        <f>B6461*Dashboard!$D$11*Dashboard!$D$10*SQRT(Dashboard!$D$12/365)</f>
        <v>-270661.02473315003</v>
      </c>
      <c r="E6461" s="3">
        <f>IF(Dashboard!$I$3,C6461*Dashboard!$E$11*Dashboard!$E$10*SQRT(Dashboard!$D$12/365),0)</f>
        <v>496770.22895199218</v>
      </c>
      <c r="F6461" s="3">
        <f>D6461+IF(Dashboard!$I$3,E6461,0)</f>
        <v>226109.20421884215</v>
      </c>
      <c r="G6461" s="3">
        <f>IF(Dashboard!$I$4, ('Lookups and Calculations'!$F$9) / (1 - 'Lookups and Calculations'!$F$10), 'Lookups and Calculations'!$F$9)</f>
        <v>1951878.888340465</v>
      </c>
      <c r="H6461" s="12">
        <f t="shared" si="200"/>
        <v>0</v>
      </c>
      <c r="I6461" s="12">
        <f t="shared" si="201"/>
        <v>0</v>
      </c>
      <c r="J6461" s="13">
        <f>(1 - Dashboard!$I$9) * H6461 * Dashboard!$I$8 * 'Lookups and Calculations'!$F$12</f>
        <v>0</v>
      </c>
      <c r="K6461" s="12">
        <f>(1 - Dashboard!$I$11) * I6461 * Dashboard!$I$10 * 'Lookups and Calculations'!$F$12</f>
        <v>0</v>
      </c>
      <c r="L6461" s="12">
        <f>(H6461 - I6461) * Dashboard!$I$13 * (Dashboard!$D$12 / 365) * 'Lookups and Calculations'!$F$12</f>
        <v>0</v>
      </c>
      <c r="M6461" s="3">
        <f>(G6461*2) * Dashboard!$I$13 * (Dashboard!$D$12 / 365) * 'Lookups and Calculations'!$F$12</f>
        <v>1602.0878730267946</v>
      </c>
      <c r="N6461" s="12">
        <f>H6461 * Dashboard!$I$14 * Dashboard!$I$15 * (Dashboard!$D$12 / 365) * 'Lookups and Calculations'!$F$12</f>
        <v>0</v>
      </c>
    </row>
    <row r="6462" spans="1:14" x14ac:dyDescent="0.35">
      <c r="A6462" s="2">
        <v>6461</v>
      </c>
      <c r="B6462" s="11">
        <v>-0.78618641347831741</v>
      </c>
      <c r="C6462" s="11">
        <v>0.18709384094037718</v>
      </c>
      <c r="D6462" s="3">
        <f>B6462*Dashboard!$D$11*Dashboard!$D$10*SQRT(Dashboard!$D$12/365)</f>
        <v>-195195.75160014944</v>
      </c>
      <c r="E6462" s="3">
        <f>IF(Dashboard!$I$3,C6462*Dashboard!$E$11*Dashboard!$E$10*SQRT(Dashboard!$D$12/365),0)</f>
        <v>92903.978690094562</v>
      </c>
      <c r="F6462" s="3">
        <f>D6462+IF(Dashboard!$I$3,E6462,0)</f>
        <v>-102291.77291005487</v>
      </c>
      <c r="G6462" s="3">
        <f>IF(Dashboard!$I$4, ('Lookups and Calculations'!$F$9) / (1 - 'Lookups and Calculations'!$F$10), 'Lookups and Calculations'!$F$9)</f>
        <v>1951878.888340465</v>
      </c>
      <c r="H6462" s="12">
        <f t="shared" si="200"/>
        <v>0</v>
      </c>
      <c r="I6462" s="12">
        <f t="shared" si="201"/>
        <v>0</v>
      </c>
      <c r="J6462" s="13">
        <f>(1 - Dashboard!$I$9) * H6462 * Dashboard!$I$8 * 'Lookups and Calculations'!$F$12</f>
        <v>0</v>
      </c>
      <c r="K6462" s="12">
        <f>(1 - Dashboard!$I$11) * I6462 * Dashboard!$I$10 * 'Lookups and Calculations'!$F$12</f>
        <v>0</v>
      </c>
      <c r="L6462" s="12">
        <f>(H6462 - I6462) * Dashboard!$I$13 * (Dashboard!$D$12 / 365) * 'Lookups and Calculations'!$F$12</f>
        <v>0</v>
      </c>
      <c r="M6462" s="3">
        <f>(G6462*2) * Dashboard!$I$13 * (Dashboard!$D$12 / 365) * 'Lookups and Calculations'!$F$12</f>
        <v>1602.0878730267946</v>
      </c>
      <c r="N6462" s="12">
        <f>H6462 * Dashboard!$I$14 * Dashboard!$I$15 * (Dashboard!$D$12 / 365) * 'Lookups and Calculations'!$F$12</f>
        <v>0</v>
      </c>
    </row>
    <row r="6463" spans="1:14" x14ac:dyDescent="0.35">
      <c r="A6463" s="2">
        <v>6462</v>
      </c>
      <c r="B6463" s="11">
        <v>-0.70039852026816218</v>
      </c>
      <c r="C6463" s="11">
        <v>-0.12920753786734421</v>
      </c>
      <c r="D6463" s="3">
        <f>B6463*Dashboard!$D$11*Dashboard!$D$10*SQRT(Dashboard!$D$12/365)</f>
        <v>-173896.18192269481</v>
      </c>
      <c r="E6463" s="3">
        <f>IF(Dashboard!$I$3,C6463*Dashboard!$E$11*Dashboard!$E$10*SQRT(Dashboard!$D$12/365),0)</f>
        <v>-64159.7515144965</v>
      </c>
      <c r="F6463" s="3">
        <f>D6463+IF(Dashboard!$I$3,E6463,0)</f>
        <v>-238055.9334371913</v>
      </c>
      <c r="G6463" s="3">
        <f>IF(Dashboard!$I$4, ('Lookups and Calculations'!$F$9) / (1 - 'Lookups and Calculations'!$F$10), 'Lookups and Calculations'!$F$9)</f>
        <v>1951878.888340465</v>
      </c>
      <c r="H6463" s="12">
        <f t="shared" si="200"/>
        <v>0</v>
      </c>
      <c r="I6463" s="12">
        <f t="shared" si="201"/>
        <v>0</v>
      </c>
      <c r="J6463" s="13">
        <f>(1 - Dashboard!$I$9) * H6463 * Dashboard!$I$8 * 'Lookups and Calculations'!$F$12</f>
        <v>0</v>
      </c>
      <c r="K6463" s="12">
        <f>(1 - Dashboard!$I$11) * I6463 * Dashboard!$I$10 * 'Lookups and Calculations'!$F$12</f>
        <v>0</v>
      </c>
      <c r="L6463" s="12">
        <f>(H6463 - I6463) * Dashboard!$I$13 * (Dashboard!$D$12 / 365) * 'Lookups and Calculations'!$F$12</f>
        <v>0</v>
      </c>
      <c r="M6463" s="3">
        <f>(G6463*2) * Dashboard!$I$13 * (Dashboard!$D$12 / 365) * 'Lookups and Calculations'!$F$12</f>
        <v>1602.0878730267946</v>
      </c>
      <c r="N6463" s="12">
        <f>H6463 * Dashboard!$I$14 * Dashboard!$I$15 * (Dashboard!$D$12 / 365) * 'Lookups and Calculations'!$F$12</f>
        <v>0</v>
      </c>
    </row>
    <row r="6464" spans="1:14" x14ac:dyDescent="0.35">
      <c r="A6464" s="2">
        <v>6463</v>
      </c>
      <c r="B6464" s="11">
        <v>1.2099813387809915</v>
      </c>
      <c r="C6464" s="11">
        <v>-0.42895480690837673</v>
      </c>
      <c r="D6464" s="3">
        <f>B6464*Dashboard!$D$11*Dashboard!$D$10*SQRT(Dashboard!$D$12/365)</f>
        <v>300416.30432223756</v>
      </c>
      <c r="E6464" s="3">
        <f>IF(Dashboard!$I$3,C6464*Dashboard!$E$11*Dashboard!$E$10*SQRT(Dashboard!$D$12/365),0)</f>
        <v>-213003.31448499858</v>
      </c>
      <c r="F6464" s="3">
        <f>D6464+IF(Dashboard!$I$3,E6464,0)</f>
        <v>87412.989837238973</v>
      </c>
      <c r="G6464" s="3">
        <f>IF(Dashboard!$I$4, ('Lookups and Calculations'!$F$9) / (1 - 'Lookups and Calculations'!$F$10), 'Lookups and Calculations'!$F$9)</f>
        <v>1951878.888340465</v>
      </c>
      <c r="H6464" s="12">
        <f t="shared" si="200"/>
        <v>0</v>
      </c>
      <c r="I6464" s="12">
        <f t="shared" si="201"/>
        <v>0</v>
      </c>
      <c r="J6464" s="13">
        <f>(1 - Dashboard!$I$9) * H6464 * Dashboard!$I$8 * 'Lookups and Calculations'!$F$12</f>
        <v>0</v>
      </c>
      <c r="K6464" s="12">
        <f>(1 - Dashboard!$I$11) * I6464 * Dashboard!$I$10 * 'Lookups and Calculations'!$F$12</f>
        <v>0</v>
      </c>
      <c r="L6464" s="12">
        <f>(H6464 - I6464) * Dashboard!$I$13 * (Dashboard!$D$12 / 365) * 'Lookups and Calculations'!$F$12</f>
        <v>0</v>
      </c>
      <c r="M6464" s="3">
        <f>(G6464*2) * Dashboard!$I$13 * (Dashboard!$D$12 / 365) * 'Lookups and Calculations'!$F$12</f>
        <v>1602.0878730267946</v>
      </c>
      <c r="N6464" s="12">
        <f>H6464 * Dashboard!$I$14 * Dashboard!$I$15 * (Dashboard!$D$12 / 365) * 'Lookups and Calculations'!$F$12</f>
        <v>0</v>
      </c>
    </row>
    <row r="6465" spans="1:14" x14ac:dyDescent="0.35">
      <c r="A6465" s="2">
        <v>6464</v>
      </c>
      <c r="B6465" s="11">
        <v>1.2503231600084208</v>
      </c>
      <c r="C6465" s="11">
        <v>1.6002857019565653</v>
      </c>
      <c r="D6465" s="3">
        <f>B6465*Dashboard!$D$11*Dashboard!$D$10*SQRT(Dashboard!$D$12/365)</f>
        <v>310432.44296366692</v>
      </c>
      <c r="E6465" s="3">
        <f>IF(Dashboard!$I$3,C6465*Dashboard!$E$11*Dashboard!$E$10*SQRT(Dashboard!$D$12/365),0)</f>
        <v>794643.52223125636</v>
      </c>
      <c r="F6465" s="3">
        <f>D6465+IF(Dashboard!$I$3,E6465,0)</f>
        <v>1105075.9651949233</v>
      </c>
      <c r="G6465" s="3">
        <f>IF(Dashboard!$I$4, ('Lookups and Calculations'!$F$9) / (1 - 'Lookups and Calculations'!$F$10), 'Lookups and Calculations'!$F$9)</f>
        <v>1951878.888340465</v>
      </c>
      <c r="H6465" s="12">
        <f t="shared" si="200"/>
        <v>0</v>
      </c>
      <c r="I6465" s="12">
        <f t="shared" si="201"/>
        <v>0</v>
      </c>
      <c r="J6465" s="13">
        <f>(1 - Dashboard!$I$9) * H6465 * Dashboard!$I$8 * 'Lookups and Calculations'!$F$12</f>
        <v>0</v>
      </c>
      <c r="K6465" s="12">
        <f>(1 - Dashboard!$I$11) * I6465 * Dashboard!$I$10 * 'Lookups and Calculations'!$F$12</f>
        <v>0</v>
      </c>
      <c r="L6465" s="12">
        <f>(H6465 - I6465) * Dashboard!$I$13 * (Dashboard!$D$12 / 365) * 'Lookups and Calculations'!$F$12</f>
        <v>0</v>
      </c>
      <c r="M6465" s="3">
        <f>(G6465*2) * Dashboard!$I$13 * (Dashboard!$D$12 / 365) * 'Lookups and Calculations'!$F$12</f>
        <v>1602.0878730267946</v>
      </c>
      <c r="N6465" s="12">
        <f>H6465 * Dashboard!$I$14 * Dashboard!$I$15 * (Dashboard!$D$12 / 365) * 'Lookups and Calculations'!$F$12</f>
        <v>0</v>
      </c>
    </row>
    <row r="6466" spans="1:14" x14ac:dyDescent="0.35">
      <c r="A6466" s="2">
        <v>6465</v>
      </c>
      <c r="B6466" s="11">
        <v>-0.57125666084700544</v>
      </c>
      <c r="C6466" s="11">
        <v>0.61863564242971403</v>
      </c>
      <c r="D6466" s="3">
        <f>B6466*Dashboard!$D$11*Dashboard!$D$10*SQRT(Dashboard!$D$12/365)</f>
        <v>-141832.61292609223</v>
      </c>
      <c r="E6466" s="3">
        <f>IF(Dashboard!$I$3,C6466*Dashboard!$E$11*Dashboard!$E$10*SQRT(Dashboard!$D$12/365),0)</f>
        <v>307191.90034448414</v>
      </c>
      <c r="F6466" s="3">
        <f>D6466+IF(Dashboard!$I$3,E6466,0)</f>
        <v>165359.2874183919</v>
      </c>
      <c r="G6466" s="3">
        <f>IF(Dashboard!$I$4, ('Lookups and Calculations'!$F$9) / (1 - 'Lookups and Calculations'!$F$10), 'Lookups and Calculations'!$F$9)</f>
        <v>1951878.888340465</v>
      </c>
      <c r="H6466" s="12">
        <f t="shared" si="200"/>
        <v>0</v>
      </c>
      <c r="I6466" s="12">
        <f t="shared" si="201"/>
        <v>0</v>
      </c>
      <c r="J6466" s="13">
        <f>(1 - Dashboard!$I$9) * H6466 * Dashboard!$I$8 * 'Lookups and Calculations'!$F$12</f>
        <v>0</v>
      </c>
      <c r="K6466" s="12">
        <f>(1 - Dashboard!$I$11) * I6466 * Dashboard!$I$10 * 'Lookups and Calculations'!$F$12</f>
        <v>0</v>
      </c>
      <c r="L6466" s="12">
        <f>(H6466 - I6466) * Dashboard!$I$13 * (Dashboard!$D$12 / 365) * 'Lookups and Calculations'!$F$12</f>
        <v>0</v>
      </c>
      <c r="M6466" s="3">
        <f>(G6466*2) * Dashboard!$I$13 * (Dashboard!$D$12 / 365) * 'Lookups and Calculations'!$F$12</f>
        <v>1602.0878730267946</v>
      </c>
      <c r="N6466" s="12">
        <f>H6466 * Dashboard!$I$14 * Dashboard!$I$15 * (Dashboard!$D$12 / 365) * 'Lookups and Calculations'!$F$12</f>
        <v>0</v>
      </c>
    </row>
    <row r="6467" spans="1:14" x14ac:dyDescent="0.35">
      <c r="A6467" s="2">
        <v>6466</v>
      </c>
      <c r="B6467" s="11">
        <v>-0.90307121667540069</v>
      </c>
      <c r="C6467" s="11">
        <v>1.1786434744817347</v>
      </c>
      <c r="D6467" s="3">
        <f>B6467*Dashboard!$D$11*Dashboard!$D$10*SQRT(Dashboard!$D$12/365)</f>
        <v>-224216.11702435996</v>
      </c>
      <c r="E6467" s="3">
        <f>IF(Dashboard!$I$3,C6467*Dashboard!$E$11*Dashboard!$E$10*SQRT(Dashboard!$D$12/365),0)</f>
        <v>585271.36802630313</v>
      </c>
      <c r="F6467" s="3">
        <f>D6467+IF(Dashboard!$I$3,E6467,0)</f>
        <v>361055.25100194314</v>
      </c>
      <c r="G6467" s="3">
        <f>IF(Dashboard!$I$4, ('Lookups and Calculations'!$F$9) / (1 - 'Lookups and Calculations'!$F$10), 'Lookups and Calculations'!$F$9)</f>
        <v>1951878.888340465</v>
      </c>
      <c r="H6467" s="12">
        <f t="shared" ref="H6467:H6530" si="202">MAX(0,F6467-G6467)</f>
        <v>0</v>
      </c>
      <c r="I6467" s="12">
        <f t="shared" ref="I6467:I6530" si="203">MAX(0,-F6467-G6467)</f>
        <v>0</v>
      </c>
      <c r="J6467" s="13">
        <f>(1 - Dashboard!$I$9) * H6467 * Dashboard!$I$8 * 'Lookups and Calculations'!$F$12</f>
        <v>0</v>
      </c>
      <c r="K6467" s="12">
        <f>(1 - Dashboard!$I$11) * I6467 * Dashboard!$I$10 * 'Lookups and Calculations'!$F$12</f>
        <v>0</v>
      </c>
      <c r="L6467" s="12">
        <f>(H6467 - I6467) * Dashboard!$I$13 * (Dashboard!$D$12 / 365) * 'Lookups and Calculations'!$F$12</f>
        <v>0</v>
      </c>
      <c r="M6467" s="3">
        <f>(G6467*2) * Dashboard!$I$13 * (Dashboard!$D$12 / 365) * 'Lookups and Calculations'!$F$12</f>
        <v>1602.0878730267946</v>
      </c>
      <c r="N6467" s="12">
        <f>H6467 * Dashboard!$I$14 * Dashboard!$I$15 * (Dashboard!$D$12 / 365) * 'Lookups and Calculations'!$F$12</f>
        <v>0</v>
      </c>
    </row>
    <row r="6468" spans="1:14" x14ac:dyDescent="0.35">
      <c r="A6468" s="2">
        <v>6467</v>
      </c>
      <c r="B6468" s="11">
        <v>-0.46374727540219901</v>
      </c>
      <c r="C6468" s="11">
        <v>-0.41947462068135283</v>
      </c>
      <c r="D6468" s="3">
        <f>B6468*Dashboard!$D$11*Dashboard!$D$10*SQRT(Dashboard!$D$12/365)</f>
        <v>-115139.99278384919</v>
      </c>
      <c r="E6468" s="3">
        <f>IF(Dashboard!$I$3,C6468*Dashboard!$E$11*Dashboard!$E$10*SQRT(Dashboard!$D$12/365),0)</f>
        <v>-208295.79971707935</v>
      </c>
      <c r="F6468" s="3">
        <f>D6468+IF(Dashboard!$I$3,E6468,0)</f>
        <v>-323435.79250092851</v>
      </c>
      <c r="G6468" s="3">
        <f>IF(Dashboard!$I$4, ('Lookups and Calculations'!$F$9) / (1 - 'Lookups and Calculations'!$F$10), 'Lookups and Calculations'!$F$9)</f>
        <v>1951878.888340465</v>
      </c>
      <c r="H6468" s="12">
        <f t="shared" si="202"/>
        <v>0</v>
      </c>
      <c r="I6468" s="12">
        <f t="shared" si="203"/>
        <v>0</v>
      </c>
      <c r="J6468" s="13">
        <f>(1 - Dashboard!$I$9) * H6468 * Dashboard!$I$8 * 'Lookups and Calculations'!$F$12</f>
        <v>0</v>
      </c>
      <c r="K6468" s="12">
        <f>(1 - Dashboard!$I$11) * I6468 * Dashboard!$I$10 * 'Lookups and Calculations'!$F$12</f>
        <v>0</v>
      </c>
      <c r="L6468" s="12">
        <f>(H6468 - I6468) * Dashboard!$I$13 * (Dashboard!$D$12 / 365) * 'Lookups and Calculations'!$F$12</f>
        <v>0</v>
      </c>
      <c r="M6468" s="3">
        <f>(G6468*2) * Dashboard!$I$13 * (Dashboard!$D$12 / 365) * 'Lookups and Calculations'!$F$12</f>
        <v>1602.0878730267946</v>
      </c>
      <c r="N6468" s="12">
        <f>H6468 * Dashboard!$I$14 * Dashboard!$I$15 * (Dashboard!$D$12 / 365) * 'Lookups and Calculations'!$F$12</f>
        <v>0</v>
      </c>
    </row>
    <row r="6469" spans="1:14" x14ac:dyDescent="0.35">
      <c r="A6469" s="2">
        <v>6468</v>
      </c>
      <c r="B6469" s="11">
        <v>-9.375285146573549E-2</v>
      </c>
      <c r="C6469" s="11">
        <v>-2.5999375097549779</v>
      </c>
      <c r="D6469" s="3">
        <f>B6469*Dashboard!$D$11*Dashboard!$D$10*SQRT(Dashboard!$D$12/365)</f>
        <v>-23277.123583891749</v>
      </c>
      <c r="E6469" s="3">
        <f>IF(Dashboard!$I$3,C6469*Dashboard!$E$11*Dashboard!$E$10*SQRT(Dashboard!$D$12/365),0)</f>
        <v>-1291034.1558428379</v>
      </c>
      <c r="F6469" s="3">
        <f>D6469+IF(Dashboard!$I$3,E6469,0)</f>
        <v>-1314311.2794267295</v>
      </c>
      <c r="G6469" s="3">
        <f>IF(Dashboard!$I$4, ('Lookups and Calculations'!$F$9) / (1 - 'Lookups and Calculations'!$F$10), 'Lookups and Calculations'!$F$9)</f>
        <v>1951878.888340465</v>
      </c>
      <c r="H6469" s="12">
        <f t="shared" si="202"/>
        <v>0</v>
      </c>
      <c r="I6469" s="12">
        <f t="shared" si="203"/>
        <v>0</v>
      </c>
      <c r="J6469" s="13">
        <f>(1 - Dashboard!$I$9) * H6469 * Dashboard!$I$8 * 'Lookups and Calculations'!$F$12</f>
        <v>0</v>
      </c>
      <c r="K6469" s="12">
        <f>(1 - Dashboard!$I$11) * I6469 * Dashboard!$I$10 * 'Lookups and Calculations'!$F$12</f>
        <v>0</v>
      </c>
      <c r="L6469" s="12">
        <f>(H6469 - I6469) * Dashboard!$I$13 * (Dashboard!$D$12 / 365) * 'Lookups and Calculations'!$F$12</f>
        <v>0</v>
      </c>
      <c r="M6469" s="3">
        <f>(G6469*2) * Dashboard!$I$13 * (Dashboard!$D$12 / 365) * 'Lookups and Calculations'!$F$12</f>
        <v>1602.0878730267946</v>
      </c>
      <c r="N6469" s="12">
        <f>H6469 * Dashboard!$I$14 * Dashboard!$I$15 * (Dashboard!$D$12 / 365) * 'Lookups and Calculations'!$F$12</f>
        <v>0</v>
      </c>
    </row>
    <row r="6470" spans="1:14" x14ac:dyDescent="0.35">
      <c r="A6470" s="2">
        <v>6469</v>
      </c>
      <c r="B6470" s="11">
        <v>-0.48695973675394044</v>
      </c>
      <c r="C6470" s="11">
        <v>5.4348924199499125E-2</v>
      </c>
      <c r="D6470" s="3">
        <f>B6470*Dashboard!$D$11*Dashboard!$D$10*SQRT(Dashboard!$D$12/365)</f>
        <v>-120903.22369494601</v>
      </c>
      <c r="E6470" s="3">
        <f>IF(Dashboard!$I$3,C6470*Dashboard!$E$11*Dashboard!$E$10*SQRT(Dashboard!$D$12/365),0)</f>
        <v>26987.693824025529</v>
      </c>
      <c r="F6470" s="3">
        <f>D6470+IF(Dashboard!$I$3,E6470,0)</f>
        <v>-93915.52987092048</v>
      </c>
      <c r="G6470" s="3">
        <f>IF(Dashboard!$I$4, ('Lookups and Calculations'!$F$9) / (1 - 'Lookups and Calculations'!$F$10), 'Lookups and Calculations'!$F$9)</f>
        <v>1951878.888340465</v>
      </c>
      <c r="H6470" s="12">
        <f t="shared" si="202"/>
        <v>0</v>
      </c>
      <c r="I6470" s="12">
        <f t="shared" si="203"/>
        <v>0</v>
      </c>
      <c r="J6470" s="13">
        <f>(1 - Dashboard!$I$9) * H6470 * Dashboard!$I$8 * 'Lookups and Calculations'!$F$12</f>
        <v>0</v>
      </c>
      <c r="K6470" s="12">
        <f>(1 - Dashboard!$I$11) * I6470 * Dashboard!$I$10 * 'Lookups and Calculations'!$F$12</f>
        <v>0</v>
      </c>
      <c r="L6470" s="12">
        <f>(H6470 - I6470) * Dashboard!$I$13 * (Dashboard!$D$12 / 365) * 'Lookups and Calculations'!$F$12</f>
        <v>0</v>
      </c>
      <c r="M6470" s="3">
        <f>(G6470*2) * Dashboard!$I$13 * (Dashboard!$D$12 / 365) * 'Lookups and Calculations'!$F$12</f>
        <v>1602.0878730267946</v>
      </c>
      <c r="N6470" s="12">
        <f>H6470 * Dashboard!$I$14 * Dashboard!$I$15 * (Dashboard!$D$12 / 365) * 'Lookups and Calculations'!$F$12</f>
        <v>0</v>
      </c>
    </row>
    <row r="6471" spans="1:14" x14ac:dyDescent="0.35">
      <c r="A6471" s="2">
        <v>6470</v>
      </c>
      <c r="B6471" s="11">
        <v>0.47237650364475597</v>
      </c>
      <c r="C6471" s="11">
        <v>-0.57566201542959106</v>
      </c>
      <c r="D6471" s="3">
        <f>B6471*Dashboard!$D$11*Dashboard!$D$10*SQRT(Dashboard!$D$12/365)</f>
        <v>117282.47281613939</v>
      </c>
      <c r="E6471" s="3">
        <f>IF(Dashboard!$I$3,C6471*Dashboard!$E$11*Dashboard!$E$10*SQRT(Dashboard!$D$12/365),0)</f>
        <v>-285852.76428854204</v>
      </c>
      <c r="F6471" s="3">
        <f>D6471+IF(Dashboard!$I$3,E6471,0)</f>
        <v>-168570.29147240263</v>
      </c>
      <c r="G6471" s="3">
        <f>IF(Dashboard!$I$4, ('Lookups and Calculations'!$F$9) / (1 - 'Lookups and Calculations'!$F$10), 'Lookups and Calculations'!$F$9)</f>
        <v>1951878.888340465</v>
      </c>
      <c r="H6471" s="12">
        <f t="shared" si="202"/>
        <v>0</v>
      </c>
      <c r="I6471" s="12">
        <f t="shared" si="203"/>
        <v>0</v>
      </c>
      <c r="J6471" s="13">
        <f>(1 - Dashboard!$I$9) * H6471 * Dashboard!$I$8 * 'Lookups and Calculations'!$F$12</f>
        <v>0</v>
      </c>
      <c r="K6471" s="12">
        <f>(1 - Dashboard!$I$11) * I6471 * Dashboard!$I$10 * 'Lookups and Calculations'!$F$12</f>
        <v>0</v>
      </c>
      <c r="L6471" s="12">
        <f>(H6471 - I6471) * Dashboard!$I$13 * (Dashboard!$D$12 / 365) * 'Lookups and Calculations'!$F$12</f>
        <v>0</v>
      </c>
      <c r="M6471" s="3">
        <f>(G6471*2) * Dashboard!$I$13 * (Dashboard!$D$12 / 365) * 'Lookups and Calculations'!$F$12</f>
        <v>1602.0878730267946</v>
      </c>
      <c r="N6471" s="12">
        <f>H6471 * Dashboard!$I$14 * Dashboard!$I$15 * (Dashboard!$D$12 / 365) * 'Lookups and Calculations'!$F$12</f>
        <v>0</v>
      </c>
    </row>
    <row r="6472" spans="1:14" x14ac:dyDescent="0.35">
      <c r="A6472" s="2">
        <v>6471</v>
      </c>
      <c r="B6472" s="11">
        <v>1.442509842477812</v>
      </c>
      <c r="C6472" s="11">
        <v>0.2486123801127306</v>
      </c>
      <c r="D6472" s="3">
        <f>B6472*Dashboard!$D$11*Dashboard!$D$10*SQRT(Dashboard!$D$12/365)</f>
        <v>358148.89200045337</v>
      </c>
      <c r="E6472" s="3">
        <f>IF(Dashboard!$I$3,C6472*Dashboard!$E$11*Dashboard!$E$10*SQRT(Dashboard!$D$12/365),0)</f>
        <v>123451.84185644765</v>
      </c>
      <c r="F6472" s="3">
        <f>D6472+IF(Dashboard!$I$3,E6472,0)</f>
        <v>481600.733856901</v>
      </c>
      <c r="G6472" s="3">
        <f>IF(Dashboard!$I$4, ('Lookups and Calculations'!$F$9) / (1 - 'Lookups and Calculations'!$F$10), 'Lookups and Calculations'!$F$9)</f>
        <v>1951878.888340465</v>
      </c>
      <c r="H6472" s="12">
        <f t="shared" si="202"/>
        <v>0</v>
      </c>
      <c r="I6472" s="12">
        <f t="shared" si="203"/>
        <v>0</v>
      </c>
      <c r="J6472" s="13">
        <f>(1 - Dashboard!$I$9) * H6472 * Dashboard!$I$8 * 'Lookups and Calculations'!$F$12</f>
        <v>0</v>
      </c>
      <c r="K6472" s="12">
        <f>(1 - Dashboard!$I$11) * I6472 * Dashboard!$I$10 * 'Lookups and Calculations'!$F$12</f>
        <v>0</v>
      </c>
      <c r="L6472" s="12">
        <f>(H6472 - I6472) * Dashboard!$I$13 * (Dashboard!$D$12 / 365) * 'Lookups and Calculations'!$F$12</f>
        <v>0</v>
      </c>
      <c r="M6472" s="3">
        <f>(G6472*2) * Dashboard!$I$13 * (Dashboard!$D$12 / 365) * 'Lookups and Calculations'!$F$12</f>
        <v>1602.0878730267946</v>
      </c>
      <c r="N6472" s="12">
        <f>H6472 * Dashboard!$I$14 * Dashboard!$I$15 * (Dashboard!$D$12 / 365) * 'Lookups and Calculations'!$F$12</f>
        <v>0</v>
      </c>
    </row>
    <row r="6473" spans="1:14" x14ac:dyDescent="0.35">
      <c r="A6473" s="2">
        <v>6472</v>
      </c>
      <c r="B6473" s="11">
        <v>1.7766359215365453</v>
      </c>
      <c r="C6473" s="11">
        <v>-0.990980037971955</v>
      </c>
      <c r="D6473" s="3">
        <f>B6473*Dashboard!$D$11*Dashboard!$D$10*SQRT(Dashboard!$D$12/365)</f>
        <v>441106.3051698418</v>
      </c>
      <c r="E6473" s="3">
        <f>IF(Dashboard!$I$3,C6473*Dashboard!$E$11*Dashboard!$E$10*SQRT(Dashboard!$D$12/365),0)</f>
        <v>-492084.54894779297</v>
      </c>
      <c r="F6473" s="3">
        <f>D6473+IF(Dashboard!$I$3,E6473,0)</f>
        <v>-50978.243777951167</v>
      </c>
      <c r="G6473" s="3">
        <f>IF(Dashboard!$I$4, ('Lookups and Calculations'!$F$9) / (1 - 'Lookups and Calculations'!$F$10), 'Lookups and Calculations'!$F$9)</f>
        <v>1951878.888340465</v>
      </c>
      <c r="H6473" s="12">
        <f t="shared" si="202"/>
        <v>0</v>
      </c>
      <c r="I6473" s="12">
        <f t="shared" si="203"/>
        <v>0</v>
      </c>
      <c r="J6473" s="13">
        <f>(1 - Dashboard!$I$9) * H6473 * Dashboard!$I$8 * 'Lookups and Calculations'!$F$12</f>
        <v>0</v>
      </c>
      <c r="K6473" s="12">
        <f>(1 - Dashboard!$I$11) * I6473 * Dashboard!$I$10 * 'Lookups and Calculations'!$F$12</f>
        <v>0</v>
      </c>
      <c r="L6473" s="12">
        <f>(H6473 - I6473) * Dashboard!$I$13 * (Dashboard!$D$12 / 365) * 'Lookups and Calculations'!$F$12</f>
        <v>0</v>
      </c>
      <c r="M6473" s="3">
        <f>(G6473*2) * Dashboard!$I$13 * (Dashboard!$D$12 / 365) * 'Lookups and Calculations'!$F$12</f>
        <v>1602.0878730267946</v>
      </c>
      <c r="N6473" s="12">
        <f>H6473 * Dashboard!$I$14 * Dashboard!$I$15 * (Dashboard!$D$12 / 365) * 'Lookups and Calculations'!$F$12</f>
        <v>0</v>
      </c>
    </row>
    <row r="6474" spans="1:14" x14ac:dyDescent="0.35">
      <c r="A6474" s="2">
        <v>6473</v>
      </c>
      <c r="B6474" s="11">
        <v>-0.30487393928718654</v>
      </c>
      <c r="C6474" s="11">
        <v>-0.79442210547995318</v>
      </c>
      <c r="D6474" s="3">
        <f>B6474*Dashboard!$D$11*Dashboard!$D$10*SQRT(Dashboard!$D$12/365)</f>
        <v>-75694.640230642923</v>
      </c>
      <c r="E6474" s="3">
        <f>IF(Dashboard!$I$3,C6474*Dashboard!$E$11*Dashboard!$E$10*SQRT(Dashboard!$D$12/365),0)</f>
        <v>-394481.04751866055</v>
      </c>
      <c r="F6474" s="3">
        <f>D6474+IF(Dashboard!$I$3,E6474,0)</f>
        <v>-470175.68774930347</v>
      </c>
      <c r="G6474" s="3">
        <f>IF(Dashboard!$I$4, ('Lookups and Calculations'!$F$9) / (1 - 'Lookups and Calculations'!$F$10), 'Lookups and Calculations'!$F$9)</f>
        <v>1951878.888340465</v>
      </c>
      <c r="H6474" s="12">
        <f t="shared" si="202"/>
        <v>0</v>
      </c>
      <c r="I6474" s="12">
        <f t="shared" si="203"/>
        <v>0</v>
      </c>
      <c r="J6474" s="13">
        <f>(1 - Dashboard!$I$9) * H6474 * Dashboard!$I$8 * 'Lookups and Calculations'!$F$12</f>
        <v>0</v>
      </c>
      <c r="K6474" s="12">
        <f>(1 - Dashboard!$I$11) * I6474 * Dashboard!$I$10 * 'Lookups and Calculations'!$F$12</f>
        <v>0</v>
      </c>
      <c r="L6474" s="12">
        <f>(H6474 - I6474) * Dashboard!$I$13 * (Dashboard!$D$12 / 365) * 'Lookups and Calculations'!$F$12</f>
        <v>0</v>
      </c>
      <c r="M6474" s="3">
        <f>(G6474*2) * Dashboard!$I$13 * (Dashboard!$D$12 / 365) * 'Lookups and Calculations'!$F$12</f>
        <v>1602.0878730267946</v>
      </c>
      <c r="N6474" s="12">
        <f>H6474 * Dashboard!$I$14 * Dashboard!$I$15 * (Dashboard!$D$12 / 365) * 'Lookups and Calculations'!$F$12</f>
        <v>0</v>
      </c>
    </row>
    <row r="6475" spans="1:14" x14ac:dyDescent="0.35">
      <c r="A6475" s="2">
        <v>6474</v>
      </c>
      <c r="B6475" s="11">
        <v>-0.18386067208095763</v>
      </c>
      <c r="C6475" s="11">
        <v>-1.3796433733266049</v>
      </c>
      <c r="D6475" s="3">
        <f>B6475*Dashboard!$D$11*Dashboard!$D$10*SQRT(Dashboard!$D$12/365)</f>
        <v>-45649.252468976847</v>
      </c>
      <c r="E6475" s="3">
        <f>IF(Dashboard!$I$3,C6475*Dashboard!$E$11*Dashboard!$E$10*SQRT(Dashboard!$D$12/365),0)</f>
        <v>-685080.58796180005</v>
      </c>
      <c r="F6475" s="3">
        <f>D6475+IF(Dashboard!$I$3,E6475,0)</f>
        <v>-730729.84043077694</v>
      </c>
      <c r="G6475" s="3">
        <f>IF(Dashboard!$I$4, ('Lookups and Calculations'!$F$9) / (1 - 'Lookups and Calculations'!$F$10), 'Lookups and Calculations'!$F$9)</f>
        <v>1951878.888340465</v>
      </c>
      <c r="H6475" s="12">
        <f t="shared" si="202"/>
        <v>0</v>
      </c>
      <c r="I6475" s="12">
        <f t="shared" si="203"/>
        <v>0</v>
      </c>
      <c r="J6475" s="13">
        <f>(1 - Dashboard!$I$9) * H6475 * Dashboard!$I$8 * 'Lookups and Calculations'!$F$12</f>
        <v>0</v>
      </c>
      <c r="K6475" s="12">
        <f>(1 - Dashboard!$I$11) * I6475 * Dashboard!$I$10 * 'Lookups and Calculations'!$F$12</f>
        <v>0</v>
      </c>
      <c r="L6475" s="12">
        <f>(H6475 - I6475) * Dashboard!$I$13 * (Dashboard!$D$12 / 365) * 'Lookups and Calculations'!$F$12</f>
        <v>0</v>
      </c>
      <c r="M6475" s="3">
        <f>(G6475*2) * Dashboard!$I$13 * (Dashboard!$D$12 / 365) * 'Lookups and Calculations'!$F$12</f>
        <v>1602.0878730267946</v>
      </c>
      <c r="N6475" s="12">
        <f>H6475 * Dashboard!$I$14 * Dashboard!$I$15 * (Dashboard!$D$12 / 365) * 'Lookups and Calculations'!$F$12</f>
        <v>0</v>
      </c>
    </row>
    <row r="6476" spans="1:14" x14ac:dyDescent="0.35">
      <c r="A6476" s="2">
        <v>6475</v>
      </c>
      <c r="B6476" s="11">
        <v>1.3306536564703806</v>
      </c>
      <c r="C6476" s="11">
        <v>2.2496745214454621</v>
      </c>
      <c r="D6476" s="3">
        <f>B6476*Dashboard!$D$11*Dashboard!$D$10*SQRT(Dashboard!$D$12/365)</f>
        <v>330377.04053554783</v>
      </c>
      <c r="E6476" s="3">
        <f>IF(Dashboard!$I$3,C6476*Dashboard!$E$11*Dashboard!$E$10*SQRT(Dashboard!$D$12/365),0)</f>
        <v>1117106.3288321872</v>
      </c>
      <c r="F6476" s="3">
        <f>D6476+IF(Dashboard!$I$3,E6476,0)</f>
        <v>1447483.369367735</v>
      </c>
      <c r="G6476" s="3">
        <f>IF(Dashboard!$I$4, ('Lookups and Calculations'!$F$9) / (1 - 'Lookups and Calculations'!$F$10), 'Lookups and Calculations'!$F$9)</f>
        <v>1951878.888340465</v>
      </c>
      <c r="H6476" s="12">
        <f t="shared" si="202"/>
        <v>0</v>
      </c>
      <c r="I6476" s="12">
        <f t="shared" si="203"/>
        <v>0</v>
      </c>
      <c r="J6476" s="13">
        <f>(1 - Dashboard!$I$9) * H6476 * Dashboard!$I$8 * 'Lookups and Calculations'!$F$12</f>
        <v>0</v>
      </c>
      <c r="K6476" s="12">
        <f>(1 - Dashboard!$I$11) * I6476 * Dashboard!$I$10 * 'Lookups and Calculations'!$F$12</f>
        <v>0</v>
      </c>
      <c r="L6476" s="12">
        <f>(H6476 - I6476) * Dashboard!$I$13 * (Dashboard!$D$12 / 365) * 'Lookups and Calculations'!$F$12</f>
        <v>0</v>
      </c>
      <c r="M6476" s="3">
        <f>(G6476*2) * Dashboard!$I$13 * (Dashboard!$D$12 / 365) * 'Lookups and Calculations'!$F$12</f>
        <v>1602.0878730267946</v>
      </c>
      <c r="N6476" s="12">
        <f>H6476 * Dashboard!$I$14 * Dashboard!$I$15 * (Dashboard!$D$12 / 365) * 'Lookups and Calculations'!$F$12</f>
        <v>0</v>
      </c>
    </row>
    <row r="6477" spans="1:14" x14ac:dyDescent="0.35">
      <c r="A6477" s="2">
        <v>6476</v>
      </c>
      <c r="B6477" s="11">
        <v>-0.58801034424421483</v>
      </c>
      <c r="C6477" s="11">
        <v>-0.64943831217595038</v>
      </c>
      <c r="D6477" s="3">
        <f>B6477*Dashboard!$D$11*Dashboard!$D$10*SQRT(Dashboard!$D$12/365)</f>
        <v>-145992.24703668529</v>
      </c>
      <c r="E6477" s="3">
        <f>IF(Dashboard!$I$3,C6477*Dashboard!$E$11*Dashboard!$E$10*SQRT(Dashboard!$D$12/365),0)</f>
        <v>-322487.38286447973</v>
      </c>
      <c r="F6477" s="3">
        <f>D6477+IF(Dashboard!$I$3,E6477,0)</f>
        <v>-468479.62990116503</v>
      </c>
      <c r="G6477" s="3">
        <f>IF(Dashboard!$I$4, ('Lookups and Calculations'!$F$9) / (1 - 'Lookups and Calculations'!$F$10), 'Lookups and Calculations'!$F$9)</f>
        <v>1951878.888340465</v>
      </c>
      <c r="H6477" s="12">
        <f t="shared" si="202"/>
        <v>0</v>
      </c>
      <c r="I6477" s="12">
        <f t="shared" si="203"/>
        <v>0</v>
      </c>
      <c r="J6477" s="13">
        <f>(1 - Dashboard!$I$9) * H6477 * Dashboard!$I$8 * 'Lookups and Calculations'!$F$12</f>
        <v>0</v>
      </c>
      <c r="K6477" s="12">
        <f>(1 - Dashboard!$I$11) * I6477 * Dashboard!$I$10 * 'Lookups and Calculations'!$F$12</f>
        <v>0</v>
      </c>
      <c r="L6477" s="12">
        <f>(H6477 - I6477) * Dashboard!$I$13 * (Dashboard!$D$12 / 365) * 'Lookups and Calculations'!$F$12</f>
        <v>0</v>
      </c>
      <c r="M6477" s="3">
        <f>(G6477*2) * Dashboard!$I$13 * (Dashboard!$D$12 / 365) * 'Lookups and Calculations'!$F$12</f>
        <v>1602.0878730267946</v>
      </c>
      <c r="N6477" s="12">
        <f>H6477 * Dashboard!$I$14 * Dashboard!$I$15 * (Dashboard!$D$12 / 365) * 'Lookups and Calculations'!$F$12</f>
        <v>0</v>
      </c>
    </row>
    <row r="6478" spans="1:14" x14ac:dyDescent="0.35">
      <c r="A6478" s="2">
        <v>6477</v>
      </c>
      <c r="B6478" s="11">
        <v>-0.11944616421576983</v>
      </c>
      <c r="C6478" s="11">
        <v>-0.23919629084436694</v>
      </c>
      <c r="D6478" s="3">
        <f>B6478*Dashboard!$D$11*Dashboard!$D$10*SQRT(Dashboard!$D$12/365)</f>
        <v>-29656.304662780964</v>
      </c>
      <c r="E6478" s="3">
        <f>IF(Dashboard!$I$3,C6478*Dashboard!$E$11*Dashboard!$E$10*SQRT(Dashboard!$D$12/365),0)</f>
        <v>-118776.15530078566</v>
      </c>
      <c r="F6478" s="3">
        <f>D6478+IF(Dashboard!$I$3,E6478,0)</f>
        <v>-148432.45996356662</v>
      </c>
      <c r="G6478" s="3">
        <f>IF(Dashboard!$I$4, ('Lookups and Calculations'!$F$9) / (1 - 'Lookups and Calculations'!$F$10), 'Lookups and Calculations'!$F$9)</f>
        <v>1951878.888340465</v>
      </c>
      <c r="H6478" s="12">
        <f t="shared" si="202"/>
        <v>0</v>
      </c>
      <c r="I6478" s="12">
        <f t="shared" si="203"/>
        <v>0</v>
      </c>
      <c r="J6478" s="13">
        <f>(1 - Dashboard!$I$9) * H6478 * Dashboard!$I$8 * 'Lookups and Calculations'!$F$12</f>
        <v>0</v>
      </c>
      <c r="K6478" s="12">
        <f>(1 - Dashboard!$I$11) * I6478 * Dashboard!$I$10 * 'Lookups and Calculations'!$F$12</f>
        <v>0</v>
      </c>
      <c r="L6478" s="12">
        <f>(H6478 - I6478) * Dashboard!$I$13 * (Dashboard!$D$12 / 365) * 'Lookups and Calculations'!$F$12</f>
        <v>0</v>
      </c>
      <c r="M6478" s="3">
        <f>(G6478*2) * Dashboard!$I$13 * (Dashboard!$D$12 / 365) * 'Lookups and Calculations'!$F$12</f>
        <v>1602.0878730267946</v>
      </c>
      <c r="N6478" s="12">
        <f>H6478 * Dashboard!$I$14 * Dashboard!$I$15 * (Dashboard!$D$12 / 365) * 'Lookups and Calculations'!$F$12</f>
        <v>0</v>
      </c>
    </row>
    <row r="6479" spans="1:14" x14ac:dyDescent="0.35">
      <c r="A6479" s="2">
        <v>6478</v>
      </c>
      <c r="B6479" s="11">
        <v>-1.1504382764060799</v>
      </c>
      <c r="C6479" s="11">
        <v>0.43525113991023617</v>
      </c>
      <c r="D6479" s="3">
        <f>B6479*Dashboard!$D$11*Dashboard!$D$10*SQRT(Dashboard!$D$12/365)</f>
        <v>-285632.84760816908</v>
      </c>
      <c r="E6479" s="3">
        <f>IF(Dashboard!$I$3,C6479*Dashboard!$E$11*Dashboard!$E$10*SQRT(Dashboard!$D$12/365),0)</f>
        <v>216129.84384636278</v>
      </c>
      <c r="F6479" s="3">
        <f>D6479+IF(Dashboard!$I$3,E6479,0)</f>
        <v>-69503.003761806292</v>
      </c>
      <c r="G6479" s="3">
        <f>IF(Dashboard!$I$4, ('Lookups and Calculations'!$F$9) / (1 - 'Lookups and Calculations'!$F$10), 'Lookups and Calculations'!$F$9)</f>
        <v>1951878.888340465</v>
      </c>
      <c r="H6479" s="12">
        <f t="shared" si="202"/>
        <v>0</v>
      </c>
      <c r="I6479" s="12">
        <f t="shared" si="203"/>
        <v>0</v>
      </c>
      <c r="J6479" s="13">
        <f>(1 - Dashboard!$I$9) * H6479 * Dashboard!$I$8 * 'Lookups and Calculations'!$F$12</f>
        <v>0</v>
      </c>
      <c r="K6479" s="12">
        <f>(1 - Dashboard!$I$11) * I6479 * Dashboard!$I$10 * 'Lookups and Calculations'!$F$12</f>
        <v>0</v>
      </c>
      <c r="L6479" s="12">
        <f>(H6479 - I6479) * Dashboard!$I$13 * (Dashboard!$D$12 / 365) * 'Lookups and Calculations'!$F$12</f>
        <v>0</v>
      </c>
      <c r="M6479" s="3">
        <f>(G6479*2) * Dashboard!$I$13 * (Dashboard!$D$12 / 365) * 'Lookups and Calculations'!$F$12</f>
        <v>1602.0878730267946</v>
      </c>
      <c r="N6479" s="12">
        <f>H6479 * Dashboard!$I$14 * Dashboard!$I$15 * (Dashboard!$D$12 / 365) * 'Lookups and Calculations'!$F$12</f>
        <v>0</v>
      </c>
    </row>
    <row r="6480" spans="1:14" x14ac:dyDescent="0.35">
      <c r="A6480" s="2">
        <v>6479</v>
      </c>
      <c r="B6480" s="11">
        <v>0.30625687677667079</v>
      </c>
      <c r="C6480" s="11">
        <v>1.7052726439707409</v>
      </c>
      <c r="D6480" s="3">
        <f>B6480*Dashboard!$D$11*Dashboard!$D$10*SQRT(Dashboard!$D$12/365)</f>
        <v>76037.998393602757</v>
      </c>
      <c r="E6480" s="3">
        <f>IF(Dashboard!$I$3,C6480*Dashboard!$E$11*Dashboard!$E$10*SQRT(Dashboard!$D$12/365),0)</f>
        <v>846776.20909362868</v>
      </c>
      <c r="F6480" s="3">
        <f>D6480+IF(Dashboard!$I$3,E6480,0)</f>
        <v>922814.20748723147</v>
      </c>
      <c r="G6480" s="3">
        <f>IF(Dashboard!$I$4, ('Lookups and Calculations'!$F$9) / (1 - 'Lookups and Calculations'!$F$10), 'Lookups and Calculations'!$F$9)</f>
        <v>1951878.888340465</v>
      </c>
      <c r="H6480" s="12">
        <f t="shared" si="202"/>
        <v>0</v>
      </c>
      <c r="I6480" s="12">
        <f t="shared" si="203"/>
        <v>0</v>
      </c>
      <c r="J6480" s="13">
        <f>(1 - Dashboard!$I$9) * H6480 * Dashboard!$I$8 * 'Lookups and Calculations'!$F$12</f>
        <v>0</v>
      </c>
      <c r="K6480" s="12">
        <f>(1 - Dashboard!$I$11) * I6480 * Dashboard!$I$10 * 'Lookups and Calculations'!$F$12</f>
        <v>0</v>
      </c>
      <c r="L6480" s="12">
        <f>(H6480 - I6480) * Dashboard!$I$13 * (Dashboard!$D$12 / 365) * 'Lookups and Calculations'!$F$12</f>
        <v>0</v>
      </c>
      <c r="M6480" s="3">
        <f>(G6480*2) * Dashboard!$I$13 * (Dashboard!$D$12 / 365) * 'Lookups and Calculations'!$F$12</f>
        <v>1602.0878730267946</v>
      </c>
      <c r="N6480" s="12">
        <f>H6480 * Dashboard!$I$14 * Dashboard!$I$15 * (Dashboard!$D$12 / 365) * 'Lookups and Calculations'!$F$12</f>
        <v>0</v>
      </c>
    </row>
    <row r="6481" spans="1:14" x14ac:dyDescent="0.35">
      <c r="A6481" s="2">
        <v>6480</v>
      </c>
      <c r="B6481" s="11">
        <v>0.1554378222806346</v>
      </c>
      <c r="C6481" s="11">
        <v>-0.40275295327096683</v>
      </c>
      <c r="D6481" s="3">
        <f>B6481*Dashboard!$D$11*Dashboard!$D$10*SQRT(Dashboard!$D$12/365)</f>
        <v>38592.377109294466</v>
      </c>
      <c r="E6481" s="3">
        <f>IF(Dashboard!$I$3,C6481*Dashboard!$E$11*Dashboard!$E$10*SQRT(Dashboard!$D$12/365),0)</f>
        <v>-199992.42946742792</v>
      </c>
      <c r="F6481" s="3">
        <f>D6481+IF(Dashboard!$I$3,E6481,0)</f>
        <v>-161400.05235813346</v>
      </c>
      <c r="G6481" s="3">
        <f>IF(Dashboard!$I$4, ('Lookups and Calculations'!$F$9) / (1 - 'Lookups and Calculations'!$F$10), 'Lookups and Calculations'!$F$9)</f>
        <v>1951878.888340465</v>
      </c>
      <c r="H6481" s="12">
        <f t="shared" si="202"/>
        <v>0</v>
      </c>
      <c r="I6481" s="12">
        <f t="shared" si="203"/>
        <v>0</v>
      </c>
      <c r="J6481" s="13">
        <f>(1 - Dashboard!$I$9) * H6481 * Dashboard!$I$8 * 'Lookups and Calculations'!$F$12</f>
        <v>0</v>
      </c>
      <c r="K6481" s="12">
        <f>(1 - Dashboard!$I$11) * I6481 * Dashboard!$I$10 * 'Lookups and Calculations'!$F$12</f>
        <v>0</v>
      </c>
      <c r="L6481" s="12">
        <f>(H6481 - I6481) * Dashboard!$I$13 * (Dashboard!$D$12 / 365) * 'Lookups and Calculations'!$F$12</f>
        <v>0</v>
      </c>
      <c r="M6481" s="3">
        <f>(G6481*2) * Dashboard!$I$13 * (Dashboard!$D$12 / 365) * 'Lookups and Calculations'!$F$12</f>
        <v>1602.0878730267946</v>
      </c>
      <c r="N6481" s="12">
        <f>H6481 * Dashboard!$I$14 * Dashboard!$I$15 * (Dashboard!$D$12 / 365) * 'Lookups and Calculations'!$F$12</f>
        <v>0</v>
      </c>
    </row>
    <row r="6482" spans="1:14" x14ac:dyDescent="0.35">
      <c r="A6482" s="2">
        <v>6481</v>
      </c>
      <c r="B6482" s="11">
        <v>1.2146132053255665</v>
      </c>
      <c r="C6482" s="11">
        <v>6.0060824552770654E-2</v>
      </c>
      <c r="D6482" s="3">
        <f>B6482*Dashboard!$D$11*Dashboard!$D$10*SQRT(Dashboard!$D$12/365)</f>
        <v>301566.31233049079</v>
      </c>
      <c r="E6482" s="3">
        <f>IF(Dashboard!$I$3,C6482*Dashboard!$E$11*Dashboard!$E$10*SQRT(Dashboard!$D$12/365),0)</f>
        <v>29824.015244512007</v>
      </c>
      <c r="F6482" s="3">
        <f>D6482+IF(Dashboard!$I$3,E6482,0)</f>
        <v>331390.3275750028</v>
      </c>
      <c r="G6482" s="3">
        <f>IF(Dashboard!$I$4, ('Lookups and Calculations'!$F$9) / (1 - 'Lookups and Calculations'!$F$10), 'Lookups and Calculations'!$F$9)</f>
        <v>1951878.888340465</v>
      </c>
      <c r="H6482" s="12">
        <f t="shared" si="202"/>
        <v>0</v>
      </c>
      <c r="I6482" s="12">
        <f t="shared" si="203"/>
        <v>0</v>
      </c>
      <c r="J6482" s="13">
        <f>(1 - Dashboard!$I$9) * H6482 * Dashboard!$I$8 * 'Lookups and Calculations'!$F$12</f>
        <v>0</v>
      </c>
      <c r="K6482" s="12">
        <f>(1 - Dashboard!$I$11) * I6482 * Dashboard!$I$10 * 'Lookups and Calculations'!$F$12</f>
        <v>0</v>
      </c>
      <c r="L6482" s="12">
        <f>(H6482 - I6482) * Dashboard!$I$13 * (Dashboard!$D$12 / 365) * 'Lookups and Calculations'!$F$12</f>
        <v>0</v>
      </c>
      <c r="M6482" s="3">
        <f>(G6482*2) * Dashboard!$I$13 * (Dashboard!$D$12 / 365) * 'Lookups and Calculations'!$F$12</f>
        <v>1602.0878730267946</v>
      </c>
      <c r="N6482" s="12">
        <f>H6482 * Dashboard!$I$14 * Dashboard!$I$15 * (Dashboard!$D$12 / 365) * 'Lookups and Calculations'!$F$12</f>
        <v>0</v>
      </c>
    </row>
    <row r="6483" spans="1:14" x14ac:dyDescent="0.35">
      <c r="A6483" s="2">
        <v>6482</v>
      </c>
      <c r="B6483" s="11">
        <v>2.708769426644233</v>
      </c>
      <c r="C6483" s="11">
        <v>1.1370086995911859</v>
      </c>
      <c r="D6483" s="3">
        <f>B6483*Dashboard!$D$11*Dashboard!$D$10*SQRT(Dashboard!$D$12/365)</f>
        <v>672538.05850704818</v>
      </c>
      <c r="E6483" s="3">
        <f>IF(Dashboard!$I$3,C6483*Dashboard!$E$11*Dashboard!$E$10*SQRT(Dashboard!$D$12/365),0)</f>
        <v>564597.05710427184</v>
      </c>
      <c r="F6483" s="3">
        <f>D6483+IF(Dashboard!$I$3,E6483,0)</f>
        <v>1237135.1156113199</v>
      </c>
      <c r="G6483" s="3">
        <f>IF(Dashboard!$I$4, ('Lookups and Calculations'!$F$9) / (1 - 'Lookups and Calculations'!$F$10), 'Lookups and Calculations'!$F$9)</f>
        <v>1951878.888340465</v>
      </c>
      <c r="H6483" s="12">
        <f t="shared" si="202"/>
        <v>0</v>
      </c>
      <c r="I6483" s="12">
        <f t="shared" si="203"/>
        <v>0</v>
      </c>
      <c r="J6483" s="13">
        <f>(1 - Dashboard!$I$9) * H6483 * Dashboard!$I$8 * 'Lookups and Calculations'!$F$12</f>
        <v>0</v>
      </c>
      <c r="K6483" s="12">
        <f>(1 - Dashboard!$I$11) * I6483 * Dashboard!$I$10 * 'Lookups and Calculations'!$F$12</f>
        <v>0</v>
      </c>
      <c r="L6483" s="12">
        <f>(H6483 - I6483) * Dashboard!$I$13 * (Dashboard!$D$12 / 365) * 'Lookups and Calculations'!$F$12</f>
        <v>0</v>
      </c>
      <c r="M6483" s="3">
        <f>(G6483*2) * Dashboard!$I$13 * (Dashboard!$D$12 / 365) * 'Lookups and Calculations'!$F$12</f>
        <v>1602.0878730267946</v>
      </c>
      <c r="N6483" s="12">
        <f>H6483 * Dashboard!$I$14 * Dashboard!$I$15 * (Dashboard!$D$12 / 365) * 'Lookups and Calculations'!$F$12</f>
        <v>0</v>
      </c>
    </row>
    <row r="6484" spans="1:14" x14ac:dyDescent="0.35">
      <c r="A6484" s="2">
        <v>6483</v>
      </c>
      <c r="B6484" s="11">
        <v>-1.625911416667466</v>
      </c>
      <c r="C6484" s="11">
        <v>-1.8736294785384708</v>
      </c>
      <c r="D6484" s="3">
        <f>B6484*Dashboard!$D$11*Dashboard!$D$10*SQRT(Dashboard!$D$12/365)</f>
        <v>-403684.15883394395</v>
      </c>
      <c r="E6484" s="3">
        <f>IF(Dashboard!$I$3,C6484*Dashboard!$E$11*Dashboard!$E$10*SQRT(Dashboard!$D$12/365),0)</f>
        <v>-930376.07369845349</v>
      </c>
      <c r="F6484" s="3">
        <f>D6484+IF(Dashboard!$I$3,E6484,0)</f>
        <v>-1334060.2325323974</v>
      </c>
      <c r="G6484" s="3">
        <f>IF(Dashboard!$I$4, ('Lookups and Calculations'!$F$9) / (1 - 'Lookups and Calculations'!$F$10), 'Lookups and Calculations'!$F$9)</f>
        <v>1951878.888340465</v>
      </c>
      <c r="H6484" s="12">
        <f t="shared" si="202"/>
        <v>0</v>
      </c>
      <c r="I6484" s="12">
        <f t="shared" si="203"/>
        <v>0</v>
      </c>
      <c r="J6484" s="13">
        <f>(1 - Dashboard!$I$9) * H6484 * Dashboard!$I$8 * 'Lookups and Calculations'!$F$12</f>
        <v>0</v>
      </c>
      <c r="K6484" s="12">
        <f>(1 - Dashboard!$I$11) * I6484 * Dashboard!$I$10 * 'Lookups and Calculations'!$F$12</f>
        <v>0</v>
      </c>
      <c r="L6484" s="12">
        <f>(H6484 - I6484) * Dashboard!$I$13 * (Dashboard!$D$12 / 365) * 'Lookups and Calculations'!$F$12</f>
        <v>0</v>
      </c>
      <c r="M6484" s="3">
        <f>(G6484*2) * Dashboard!$I$13 * (Dashboard!$D$12 / 365) * 'Lookups and Calculations'!$F$12</f>
        <v>1602.0878730267946</v>
      </c>
      <c r="N6484" s="12">
        <f>H6484 * Dashboard!$I$14 * Dashboard!$I$15 * (Dashboard!$D$12 / 365) * 'Lookups and Calculations'!$F$12</f>
        <v>0</v>
      </c>
    </row>
    <row r="6485" spans="1:14" x14ac:dyDescent="0.35">
      <c r="A6485" s="2">
        <v>6484</v>
      </c>
      <c r="B6485" s="11">
        <v>0.61035766792781188</v>
      </c>
      <c r="C6485" s="11">
        <v>-0.96230485285833267</v>
      </c>
      <c r="D6485" s="3">
        <f>B6485*Dashboard!$D$11*Dashboard!$D$10*SQRT(Dashboard!$D$12/365)</f>
        <v>151540.68003919971</v>
      </c>
      <c r="E6485" s="3">
        <f>IF(Dashboard!$I$3,C6485*Dashboard!$E$11*Dashboard!$E$10*SQRT(Dashboard!$D$12/365),0)</f>
        <v>-477845.49771371484</v>
      </c>
      <c r="F6485" s="3">
        <f>D6485+IF(Dashboard!$I$3,E6485,0)</f>
        <v>-326304.81767451513</v>
      </c>
      <c r="G6485" s="3">
        <f>IF(Dashboard!$I$4, ('Lookups and Calculations'!$F$9) / (1 - 'Lookups and Calculations'!$F$10), 'Lookups and Calculations'!$F$9)</f>
        <v>1951878.888340465</v>
      </c>
      <c r="H6485" s="12">
        <f t="shared" si="202"/>
        <v>0</v>
      </c>
      <c r="I6485" s="12">
        <f t="shared" si="203"/>
        <v>0</v>
      </c>
      <c r="J6485" s="13">
        <f>(1 - Dashboard!$I$9) * H6485 * Dashboard!$I$8 * 'Lookups and Calculations'!$F$12</f>
        <v>0</v>
      </c>
      <c r="K6485" s="12">
        <f>(1 - Dashboard!$I$11) * I6485 * Dashboard!$I$10 * 'Lookups and Calculations'!$F$12</f>
        <v>0</v>
      </c>
      <c r="L6485" s="12">
        <f>(H6485 - I6485) * Dashboard!$I$13 * (Dashboard!$D$12 / 365) * 'Lookups and Calculations'!$F$12</f>
        <v>0</v>
      </c>
      <c r="M6485" s="3">
        <f>(G6485*2) * Dashboard!$I$13 * (Dashboard!$D$12 / 365) * 'Lookups and Calculations'!$F$12</f>
        <v>1602.0878730267946</v>
      </c>
      <c r="N6485" s="12">
        <f>H6485 * Dashboard!$I$14 * Dashboard!$I$15 * (Dashboard!$D$12 / 365) * 'Lookups and Calculations'!$F$12</f>
        <v>0</v>
      </c>
    </row>
    <row r="6486" spans="1:14" x14ac:dyDescent="0.35">
      <c r="A6486" s="2">
        <v>6485</v>
      </c>
      <c r="B6486" s="11">
        <v>1.5110561703387815</v>
      </c>
      <c r="C6486" s="11">
        <v>-0.45855035710129427</v>
      </c>
      <c r="D6486" s="3">
        <f>B6486*Dashboard!$D$11*Dashboard!$D$10*SQRT(Dashboard!$D$12/365)</f>
        <v>375167.69537439552</v>
      </c>
      <c r="E6486" s="3">
        <f>IF(Dashboard!$I$3,C6486*Dashboard!$E$11*Dashboard!$E$10*SQRT(Dashboard!$D$12/365),0)</f>
        <v>-227699.38545464989</v>
      </c>
      <c r="F6486" s="3">
        <f>D6486+IF(Dashboard!$I$3,E6486,0)</f>
        <v>147468.30991974563</v>
      </c>
      <c r="G6486" s="3">
        <f>IF(Dashboard!$I$4, ('Lookups and Calculations'!$F$9) / (1 - 'Lookups and Calculations'!$F$10), 'Lookups and Calculations'!$F$9)</f>
        <v>1951878.888340465</v>
      </c>
      <c r="H6486" s="12">
        <f t="shared" si="202"/>
        <v>0</v>
      </c>
      <c r="I6486" s="12">
        <f t="shared" si="203"/>
        <v>0</v>
      </c>
      <c r="J6486" s="13">
        <f>(1 - Dashboard!$I$9) * H6486 * Dashboard!$I$8 * 'Lookups and Calculations'!$F$12</f>
        <v>0</v>
      </c>
      <c r="K6486" s="12">
        <f>(1 - Dashboard!$I$11) * I6486 * Dashboard!$I$10 * 'Lookups and Calculations'!$F$12</f>
        <v>0</v>
      </c>
      <c r="L6486" s="12">
        <f>(H6486 - I6486) * Dashboard!$I$13 * (Dashboard!$D$12 / 365) * 'Lookups and Calculations'!$F$12</f>
        <v>0</v>
      </c>
      <c r="M6486" s="3">
        <f>(G6486*2) * Dashboard!$I$13 * (Dashboard!$D$12 / 365) * 'Lookups and Calculations'!$F$12</f>
        <v>1602.0878730267946</v>
      </c>
      <c r="N6486" s="12">
        <f>H6486 * Dashboard!$I$14 * Dashboard!$I$15 * (Dashboard!$D$12 / 365) * 'Lookups and Calculations'!$F$12</f>
        <v>0</v>
      </c>
    </row>
    <row r="6487" spans="1:14" x14ac:dyDescent="0.35">
      <c r="A6487" s="2">
        <v>6486</v>
      </c>
      <c r="B6487" s="11">
        <v>-0.58640202208385217</v>
      </c>
      <c r="C6487" s="11">
        <v>-3.718872332546784E-2</v>
      </c>
      <c r="D6487" s="3">
        <f>B6487*Dashboard!$D$11*Dashboard!$D$10*SQRT(Dashboard!$D$12/365)</f>
        <v>-145592.92996947956</v>
      </c>
      <c r="E6487" s="3">
        <f>IF(Dashboard!$I$3,C6487*Dashboard!$E$11*Dashboard!$E$10*SQRT(Dashboard!$D$12/365),0)</f>
        <v>-18466.563848256854</v>
      </c>
      <c r="F6487" s="3">
        <f>D6487+IF(Dashboard!$I$3,E6487,0)</f>
        <v>-164059.49381773642</v>
      </c>
      <c r="G6487" s="3">
        <f>IF(Dashboard!$I$4, ('Lookups and Calculations'!$F$9) / (1 - 'Lookups and Calculations'!$F$10), 'Lookups and Calculations'!$F$9)</f>
        <v>1951878.888340465</v>
      </c>
      <c r="H6487" s="12">
        <f t="shared" si="202"/>
        <v>0</v>
      </c>
      <c r="I6487" s="12">
        <f t="shared" si="203"/>
        <v>0</v>
      </c>
      <c r="J6487" s="13">
        <f>(1 - Dashboard!$I$9) * H6487 * Dashboard!$I$8 * 'Lookups and Calculations'!$F$12</f>
        <v>0</v>
      </c>
      <c r="K6487" s="12">
        <f>(1 - Dashboard!$I$11) * I6487 * Dashboard!$I$10 * 'Lookups and Calculations'!$F$12</f>
        <v>0</v>
      </c>
      <c r="L6487" s="12">
        <f>(H6487 - I6487) * Dashboard!$I$13 * (Dashboard!$D$12 / 365) * 'Lookups and Calculations'!$F$12</f>
        <v>0</v>
      </c>
      <c r="M6487" s="3">
        <f>(G6487*2) * Dashboard!$I$13 * (Dashboard!$D$12 / 365) * 'Lookups and Calculations'!$F$12</f>
        <v>1602.0878730267946</v>
      </c>
      <c r="N6487" s="12">
        <f>H6487 * Dashboard!$I$14 * Dashboard!$I$15 * (Dashboard!$D$12 / 365) * 'Lookups and Calculations'!$F$12</f>
        <v>0</v>
      </c>
    </row>
    <row r="6488" spans="1:14" x14ac:dyDescent="0.35">
      <c r="A6488" s="2">
        <v>6487</v>
      </c>
      <c r="B6488" s="11">
        <v>-0.42679997147261634</v>
      </c>
      <c r="C6488" s="11">
        <v>-0.4749540207664163</v>
      </c>
      <c r="D6488" s="3">
        <f>B6488*Dashboard!$D$11*Dashboard!$D$10*SQRT(Dashboard!$D$12/365)</f>
        <v>-105966.65089381799</v>
      </c>
      <c r="E6488" s="3">
        <f>IF(Dashboard!$I$3,C6488*Dashboard!$E$11*Dashboard!$E$10*SQRT(Dashboard!$D$12/365),0)</f>
        <v>-235844.84664099451</v>
      </c>
      <c r="F6488" s="3">
        <f>D6488+IF(Dashboard!$I$3,E6488,0)</f>
        <v>-341811.49753481249</v>
      </c>
      <c r="G6488" s="3">
        <f>IF(Dashboard!$I$4, ('Lookups and Calculations'!$F$9) / (1 - 'Lookups and Calculations'!$F$10), 'Lookups and Calculations'!$F$9)</f>
        <v>1951878.888340465</v>
      </c>
      <c r="H6488" s="12">
        <f t="shared" si="202"/>
        <v>0</v>
      </c>
      <c r="I6488" s="12">
        <f t="shared" si="203"/>
        <v>0</v>
      </c>
      <c r="J6488" s="13">
        <f>(1 - Dashboard!$I$9) * H6488 * Dashboard!$I$8 * 'Lookups and Calculations'!$F$12</f>
        <v>0</v>
      </c>
      <c r="K6488" s="12">
        <f>(1 - Dashboard!$I$11) * I6488 * Dashboard!$I$10 * 'Lookups and Calculations'!$F$12</f>
        <v>0</v>
      </c>
      <c r="L6488" s="12">
        <f>(H6488 - I6488) * Dashboard!$I$13 * (Dashboard!$D$12 / 365) * 'Lookups and Calculations'!$F$12</f>
        <v>0</v>
      </c>
      <c r="M6488" s="3">
        <f>(G6488*2) * Dashboard!$I$13 * (Dashboard!$D$12 / 365) * 'Lookups and Calculations'!$F$12</f>
        <v>1602.0878730267946</v>
      </c>
      <c r="N6488" s="12">
        <f>H6488 * Dashboard!$I$14 * Dashboard!$I$15 * (Dashboard!$D$12 / 365) * 'Lookups and Calculations'!$F$12</f>
        <v>0</v>
      </c>
    </row>
    <row r="6489" spans="1:14" x14ac:dyDescent="0.35">
      <c r="A6489" s="2">
        <v>6488</v>
      </c>
      <c r="B6489" s="11">
        <v>1.7825287753717729</v>
      </c>
      <c r="C6489" s="11">
        <v>0.48113750001521299</v>
      </c>
      <c r="D6489" s="3">
        <f>B6489*Dashboard!$D$11*Dashboard!$D$10*SQRT(Dashboard!$D$12/365)</f>
        <v>442569.39333025407</v>
      </c>
      <c r="E6489" s="3">
        <f>IF(Dashboard!$I$3,C6489*Dashboard!$E$11*Dashboard!$E$10*SQRT(Dashboard!$D$12/365),0)</f>
        <v>238915.33694400731</v>
      </c>
      <c r="F6489" s="3">
        <f>D6489+IF(Dashboard!$I$3,E6489,0)</f>
        <v>681484.73027426144</v>
      </c>
      <c r="G6489" s="3">
        <f>IF(Dashboard!$I$4, ('Lookups and Calculations'!$F$9) / (1 - 'Lookups and Calculations'!$F$10), 'Lookups and Calculations'!$F$9)</f>
        <v>1951878.888340465</v>
      </c>
      <c r="H6489" s="12">
        <f t="shared" si="202"/>
        <v>0</v>
      </c>
      <c r="I6489" s="12">
        <f t="shared" si="203"/>
        <v>0</v>
      </c>
      <c r="J6489" s="13">
        <f>(1 - Dashboard!$I$9) * H6489 * Dashboard!$I$8 * 'Lookups and Calculations'!$F$12</f>
        <v>0</v>
      </c>
      <c r="K6489" s="12">
        <f>(1 - Dashboard!$I$11) * I6489 * Dashboard!$I$10 * 'Lookups and Calculations'!$F$12</f>
        <v>0</v>
      </c>
      <c r="L6489" s="12">
        <f>(H6489 - I6489) * Dashboard!$I$13 * (Dashboard!$D$12 / 365) * 'Lookups and Calculations'!$F$12</f>
        <v>0</v>
      </c>
      <c r="M6489" s="3">
        <f>(G6489*2) * Dashboard!$I$13 * (Dashboard!$D$12 / 365) * 'Lookups and Calculations'!$F$12</f>
        <v>1602.0878730267946</v>
      </c>
      <c r="N6489" s="12">
        <f>H6489 * Dashboard!$I$14 * Dashboard!$I$15 * (Dashboard!$D$12 / 365) * 'Lookups and Calculations'!$F$12</f>
        <v>0</v>
      </c>
    </row>
    <row r="6490" spans="1:14" x14ac:dyDescent="0.35">
      <c r="A6490" s="2">
        <v>6489</v>
      </c>
      <c r="B6490" s="11">
        <v>-0.73152141236856061</v>
      </c>
      <c r="C6490" s="11">
        <v>-0.28977902878715028</v>
      </c>
      <c r="D6490" s="3">
        <f>B6490*Dashboard!$D$11*Dashboard!$D$10*SQRT(Dashboard!$D$12/365)</f>
        <v>-181623.42855448253</v>
      </c>
      <c r="E6490" s="3">
        <f>IF(Dashboard!$I$3,C6490*Dashboard!$E$11*Dashboard!$E$10*SQRT(Dashboard!$D$12/365),0)</f>
        <v>-143893.69837063242</v>
      </c>
      <c r="F6490" s="3">
        <f>D6490+IF(Dashboard!$I$3,E6490,0)</f>
        <v>-325517.12692511495</v>
      </c>
      <c r="G6490" s="3">
        <f>IF(Dashboard!$I$4, ('Lookups and Calculations'!$F$9) / (1 - 'Lookups and Calculations'!$F$10), 'Lookups and Calculations'!$F$9)</f>
        <v>1951878.888340465</v>
      </c>
      <c r="H6490" s="12">
        <f t="shared" si="202"/>
        <v>0</v>
      </c>
      <c r="I6490" s="12">
        <f t="shared" si="203"/>
        <v>0</v>
      </c>
      <c r="J6490" s="13">
        <f>(1 - Dashboard!$I$9) * H6490 * Dashboard!$I$8 * 'Lookups and Calculations'!$F$12</f>
        <v>0</v>
      </c>
      <c r="K6490" s="12">
        <f>(1 - Dashboard!$I$11) * I6490 * Dashboard!$I$10 * 'Lookups and Calculations'!$F$12</f>
        <v>0</v>
      </c>
      <c r="L6490" s="12">
        <f>(H6490 - I6490) * Dashboard!$I$13 * (Dashboard!$D$12 / 365) * 'Lookups and Calculations'!$F$12</f>
        <v>0</v>
      </c>
      <c r="M6490" s="3">
        <f>(G6490*2) * Dashboard!$I$13 * (Dashboard!$D$12 / 365) * 'Lookups and Calculations'!$F$12</f>
        <v>1602.0878730267946</v>
      </c>
      <c r="N6490" s="12">
        <f>H6490 * Dashboard!$I$14 * Dashboard!$I$15 * (Dashboard!$D$12 / 365) * 'Lookups and Calculations'!$F$12</f>
        <v>0</v>
      </c>
    </row>
    <row r="6491" spans="1:14" x14ac:dyDescent="0.35">
      <c r="A6491" s="2">
        <v>6490</v>
      </c>
      <c r="B6491" s="11">
        <v>0.5946497000193588</v>
      </c>
      <c r="C6491" s="11">
        <v>0.67382740873542157</v>
      </c>
      <c r="D6491" s="3">
        <f>B6491*Dashboard!$D$11*Dashboard!$D$10*SQRT(Dashboard!$D$12/365)</f>
        <v>147640.67801749587</v>
      </c>
      <c r="E6491" s="3">
        <f>IF(Dashboard!$I$3,C6491*Dashboard!$E$11*Dashboard!$E$10*SQRT(Dashboard!$D$12/365),0)</f>
        <v>334598.11882266577</v>
      </c>
      <c r="F6491" s="3">
        <f>D6491+IF(Dashboard!$I$3,E6491,0)</f>
        <v>482238.79684016167</v>
      </c>
      <c r="G6491" s="3">
        <f>IF(Dashboard!$I$4, ('Lookups and Calculations'!$F$9) / (1 - 'Lookups and Calculations'!$F$10), 'Lookups and Calculations'!$F$9)</f>
        <v>1951878.888340465</v>
      </c>
      <c r="H6491" s="12">
        <f t="shared" si="202"/>
        <v>0</v>
      </c>
      <c r="I6491" s="12">
        <f t="shared" si="203"/>
        <v>0</v>
      </c>
      <c r="J6491" s="13">
        <f>(1 - Dashboard!$I$9) * H6491 * Dashboard!$I$8 * 'Lookups and Calculations'!$F$12</f>
        <v>0</v>
      </c>
      <c r="K6491" s="12">
        <f>(1 - Dashboard!$I$11) * I6491 * Dashboard!$I$10 * 'Lookups and Calculations'!$F$12</f>
        <v>0</v>
      </c>
      <c r="L6491" s="12">
        <f>(H6491 - I6491) * Dashboard!$I$13 * (Dashboard!$D$12 / 365) * 'Lookups and Calculations'!$F$12</f>
        <v>0</v>
      </c>
      <c r="M6491" s="3">
        <f>(G6491*2) * Dashboard!$I$13 * (Dashboard!$D$12 / 365) * 'Lookups and Calculations'!$F$12</f>
        <v>1602.0878730267946</v>
      </c>
      <c r="N6491" s="12">
        <f>H6491 * Dashboard!$I$14 * Dashboard!$I$15 * (Dashboard!$D$12 / 365) * 'Lookups and Calculations'!$F$12</f>
        <v>0</v>
      </c>
    </row>
    <row r="6492" spans="1:14" x14ac:dyDescent="0.35">
      <c r="A6492" s="2">
        <v>6491</v>
      </c>
      <c r="B6492" s="11">
        <v>-0.7043644789241621</v>
      </c>
      <c r="C6492" s="11">
        <v>-3.1679503740860691</v>
      </c>
      <c r="D6492" s="3">
        <f>B6492*Dashboard!$D$11*Dashboard!$D$10*SQRT(Dashboard!$D$12/365)</f>
        <v>-174880.8571439925</v>
      </c>
      <c r="E6492" s="3">
        <f>IF(Dashboard!$I$3,C6492*Dashboard!$E$11*Dashboard!$E$10*SQRT(Dashboard!$D$12/365),0)</f>
        <v>-1573088.6306362234</v>
      </c>
      <c r="F6492" s="3">
        <f>D6492+IF(Dashboard!$I$3,E6492,0)</f>
        <v>-1747969.4877802159</v>
      </c>
      <c r="G6492" s="3">
        <f>IF(Dashboard!$I$4, ('Lookups and Calculations'!$F$9) / (1 - 'Lookups and Calculations'!$F$10), 'Lookups and Calculations'!$F$9)</f>
        <v>1951878.888340465</v>
      </c>
      <c r="H6492" s="12">
        <f t="shared" si="202"/>
        <v>0</v>
      </c>
      <c r="I6492" s="12">
        <f t="shared" si="203"/>
        <v>0</v>
      </c>
      <c r="J6492" s="13">
        <f>(1 - Dashboard!$I$9) * H6492 * Dashboard!$I$8 * 'Lookups and Calculations'!$F$12</f>
        <v>0</v>
      </c>
      <c r="K6492" s="12">
        <f>(1 - Dashboard!$I$11) * I6492 * Dashboard!$I$10 * 'Lookups and Calculations'!$F$12</f>
        <v>0</v>
      </c>
      <c r="L6492" s="12">
        <f>(H6492 - I6492) * Dashboard!$I$13 * (Dashboard!$D$12 / 365) * 'Lookups and Calculations'!$F$12</f>
        <v>0</v>
      </c>
      <c r="M6492" s="3">
        <f>(G6492*2) * Dashboard!$I$13 * (Dashboard!$D$12 / 365) * 'Lookups and Calculations'!$F$12</f>
        <v>1602.0878730267946</v>
      </c>
      <c r="N6492" s="12">
        <f>H6492 * Dashboard!$I$14 * Dashboard!$I$15 * (Dashboard!$D$12 / 365) * 'Lookups and Calculations'!$F$12</f>
        <v>0</v>
      </c>
    </row>
    <row r="6493" spans="1:14" x14ac:dyDescent="0.35">
      <c r="A6493" s="2">
        <v>6492</v>
      </c>
      <c r="B6493" s="11">
        <v>-0.80656486011259265</v>
      </c>
      <c r="C6493" s="11">
        <v>0.12775953804497867</v>
      </c>
      <c r="D6493" s="3">
        <f>B6493*Dashboard!$D$11*Dashboard!$D$10*SQRT(Dashboard!$D$12/365)</f>
        <v>-200255.34833067804</v>
      </c>
      <c r="E6493" s="3">
        <f>IF(Dashboard!$I$3,C6493*Dashboard!$E$11*Dashboard!$E$10*SQRT(Dashboard!$D$12/365),0)</f>
        <v>63440.727606685563</v>
      </c>
      <c r="F6493" s="3">
        <f>D6493+IF(Dashboard!$I$3,E6493,0)</f>
        <v>-136814.62072399247</v>
      </c>
      <c r="G6493" s="3">
        <f>IF(Dashboard!$I$4, ('Lookups and Calculations'!$F$9) / (1 - 'Lookups and Calculations'!$F$10), 'Lookups and Calculations'!$F$9)</f>
        <v>1951878.888340465</v>
      </c>
      <c r="H6493" s="12">
        <f t="shared" si="202"/>
        <v>0</v>
      </c>
      <c r="I6493" s="12">
        <f t="shared" si="203"/>
        <v>0</v>
      </c>
      <c r="J6493" s="13">
        <f>(1 - Dashboard!$I$9) * H6493 * Dashboard!$I$8 * 'Lookups and Calculations'!$F$12</f>
        <v>0</v>
      </c>
      <c r="K6493" s="12">
        <f>(1 - Dashboard!$I$11) * I6493 * Dashboard!$I$10 * 'Lookups and Calculations'!$F$12</f>
        <v>0</v>
      </c>
      <c r="L6493" s="12">
        <f>(H6493 - I6493) * Dashboard!$I$13 * (Dashboard!$D$12 / 365) * 'Lookups and Calculations'!$F$12</f>
        <v>0</v>
      </c>
      <c r="M6493" s="3">
        <f>(G6493*2) * Dashboard!$I$13 * (Dashboard!$D$12 / 365) * 'Lookups and Calculations'!$F$12</f>
        <v>1602.0878730267946</v>
      </c>
      <c r="N6493" s="12">
        <f>H6493 * Dashboard!$I$14 * Dashboard!$I$15 * (Dashboard!$D$12 / 365) * 'Lookups and Calculations'!$F$12</f>
        <v>0</v>
      </c>
    </row>
    <row r="6494" spans="1:14" x14ac:dyDescent="0.35">
      <c r="A6494" s="2">
        <v>6493</v>
      </c>
      <c r="B6494" s="11">
        <v>-0.4947717109374411</v>
      </c>
      <c r="C6494" s="11">
        <v>0.31266718460564852</v>
      </c>
      <c r="D6494" s="3">
        <f>B6494*Dashboard!$D$11*Dashboard!$D$10*SQRT(Dashboard!$D$12/365)</f>
        <v>-122842.79444570847</v>
      </c>
      <c r="E6494" s="3">
        <f>IF(Dashboard!$I$3,C6494*Dashboard!$E$11*Dashboard!$E$10*SQRT(Dashboard!$D$12/365),0)</f>
        <v>155259.12189141504</v>
      </c>
      <c r="F6494" s="3">
        <f>D6494+IF(Dashboard!$I$3,E6494,0)</f>
        <v>32416.327445706571</v>
      </c>
      <c r="G6494" s="3">
        <f>IF(Dashboard!$I$4, ('Lookups and Calculations'!$F$9) / (1 - 'Lookups and Calculations'!$F$10), 'Lookups and Calculations'!$F$9)</f>
        <v>1951878.888340465</v>
      </c>
      <c r="H6494" s="12">
        <f t="shared" si="202"/>
        <v>0</v>
      </c>
      <c r="I6494" s="12">
        <f t="shared" si="203"/>
        <v>0</v>
      </c>
      <c r="J6494" s="13">
        <f>(1 - Dashboard!$I$9) * H6494 * Dashboard!$I$8 * 'Lookups and Calculations'!$F$12</f>
        <v>0</v>
      </c>
      <c r="K6494" s="12">
        <f>(1 - Dashboard!$I$11) * I6494 * Dashboard!$I$10 * 'Lookups and Calculations'!$F$12</f>
        <v>0</v>
      </c>
      <c r="L6494" s="12">
        <f>(H6494 - I6494) * Dashboard!$I$13 * (Dashboard!$D$12 / 365) * 'Lookups and Calculations'!$F$12</f>
        <v>0</v>
      </c>
      <c r="M6494" s="3">
        <f>(G6494*2) * Dashboard!$I$13 * (Dashboard!$D$12 / 365) * 'Lookups and Calculations'!$F$12</f>
        <v>1602.0878730267946</v>
      </c>
      <c r="N6494" s="12">
        <f>H6494 * Dashboard!$I$14 * Dashboard!$I$15 * (Dashboard!$D$12 / 365) * 'Lookups and Calculations'!$F$12</f>
        <v>0</v>
      </c>
    </row>
    <row r="6495" spans="1:14" x14ac:dyDescent="0.35">
      <c r="A6495" s="2">
        <v>6494</v>
      </c>
      <c r="B6495" s="11">
        <v>-1.2806108797572555</v>
      </c>
      <c r="C6495" s="11">
        <v>1.0888958474558352</v>
      </c>
      <c r="D6495" s="3">
        <f>B6495*Dashboard!$D$11*Dashboard!$D$10*SQRT(Dashboard!$D$12/365)</f>
        <v>-317952.33152860909</v>
      </c>
      <c r="E6495" s="3">
        <f>IF(Dashboard!$I$3,C6495*Dashboard!$E$11*Dashboard!$E$10*SQRT(Dashboard!$D$12/365),0)</f>
        <v>540705.96925746906</v>
      </c>
      <c r="F6495" s="3">
        <f>D6495+IF(Dashboard!$I$3,E6495,0)</f>
        <v>222753.63772885996</v>
      </c>
      <c r="G6495" s="3">
        <f>IF(Dashboard!$I$4, ('Lookups and Calculations'!$F$9) / (1 - 'Lookups and Calculations'!$F$10), 'Lookups and Calculations'!$F$9)</f>
        <v>1951878.888340465</v>
      </c>
      <c r="H6495" s="12">
        <f t="shared" si="202"/>
        <v>0</v>
      </c>
      <c r="I6495" s="12">
        <f t="shared" si="203"/>
        <v>0</v>
      </c>
      <c r="J6495" s="13">
        <f>(1 - Dashboard!$I$9) * H6495 * Dashboard!$I$8 * 'Lookups and Calculations'!$F$12</f>
        <v>0</v>
      </c>
      <c r="K6495" s="12">
        <f>(1 - Dashboard!$I$11) * I6495 * Dashboard!$I$10 * 'Lookups and Calculations'!$F$12</f>
        <v>0</v>
      </c>
      <c r="L6495" s="12">
        <f>(H6495 - I6495) * Dashboard!$I$13 * (Dashboard!$D$12 / 365) * 'Lookups and Calculations'!$F$12</f>
        <v>0</v>
      </c>
      <c r="M6495" s="3">
        <f>(G6495*2) * Dashboard!$I$13 * (Dashboard!$D$12 / 365) * 'Lookups and Calculations'!$F$12</f>
        <v>1602.0878730267946</v>
      </c>
      <c r="N6495" s="12">
        <f>H6495 * Dashboard!$I$14 * Dashboard!$I$15 * (Dashboard!$D$12 / 365) * 'Lookups and Calculations'!$F$12</f>
        <v>0</v>
      </c>
    </row>
    <row r="6496" spans="1:14" x14ac:dyDescent="0.35">
      <c r="A6496" s="2">
        <v>6495</v>
      </c>
      <c r="B6496" s="11">
        <v>0.47358790078622442</v>
      </c>
      <c r="C6496" s="11">
        <v>1.005911524976935</v>
      </c>
      <c r="D6496" s="3">
        <f>B6496*Dashboard!$D$11*Dashboard!$D$10*SQRT(Dashboard!$D$12/365)</f>
        <v>117583.24063845401</v>
      </c>
      <c r="E6496" s="3">
        <f>IF(Dashboard!$I$3,C6496*Dashboard!$E$11*Dashboard!$E$10*SQRT(Dashboard!$D$12/365),0)</f>
        <v>499498.98089033965</v>
      </c>
      <c r="F6496" s="3">
        <f>D6496+IF(Dashboard!$I$3,E6496,0)</f>
        <v>617082.22152879369</v>
      </c>
      <c r="G6496" s="3">
        <f>IF(Dashboard!$I$4, ('Lookups and Calculations'!$F$9) / (1 - 'Lookups and Calculations'!$F$10), 'Lookups and Calculations'!$F$9)</f>
        <v>1951878.888340465</v>
      </c>
      <c r="H6496" s="12">
        <f t="shared" si="202"/>
        <v>0</v>
      </c>
      <c r="I6496" s="12">
        <f t="shared" si="203"/>
        <v>0</v>
      </c>
      <c r="J6496" s="13">
        <f>(1 - Dashboard!$I$9) * H6496 * Dashboard!$I$8 * 'Lookups and Calculations'!$F$12</f>
        <v>0</v>
      </c>
      <c r="K6496" s="12">
        <f>(1 - Dashboard!$I$11) * I6496 * Dashboard!$I$10 * 'Lookups and Calculations'!$F$12</f>
        <v>0</v>
      </c>
      <c r="L6496" s="12">
        <f>(H6496 - I6496) * Dashboard!$I$13 * (Dashboard!$D$12 / 365) * 'Lookups and Calculations'!$F$12</f>
        <v>0</v>
      </c>
      <c r="M6496" s="3">
        <f>(G6496*2) * Dashboard!$I$13 * (Dashboard!$D$12 / 365) * 'Lookups and Calculations'!$F$12</f>
        <v>1602.0878730267946</v>
      </c>
      <c r="N6496" s="12">
        <f>H6496 * Dashboard!$I$14 * Dashboard!$I$15 * (Dashboard!$D$12 / 365) * 'Lookups and Calculations'!$F$12</f>
        <v>0</v>
      </c>
    </row>
    <row r="6497" spans="1:14" x14ac:dyDescent="0.35">
      <c r="A6497" s="2">
        <v>6496</v>
      </c>
      <c r="B6497" s="11">
        <v>0.48014219779624823</v>
      </c>
      <c r="C6497" s="11">
        <v>0.32109496245030411</v>
      </c>
      <c r="D6497" s="3">
        <f>B6497*Dashboard!$D$11*Dashboard!$D$10*SQRT(Dashboard!$D$12/365)</f>
        <v>119210.55307879737</v>
      </c>
      <c r="E6497" s="3">
        <f>IF(Dashboard!$I$3,C6497*Dashboard!$E$11*Dashboard!$E$10*SQRT(Dashboard!$D$12/365),0)</f>
        <v>159444.04903465675</v>
      </c>
      <c r="F6497" s="3">
        <f>D6497+IF(Dashboard!$I$3,E6497,0)</f>
        <v>278654.60211345414</v>
      </c>
      <c r="G6497" s="3">
        <f>IF(Dashboard!$I$4, ('Lookups and Calculations'!$F$9) / (1 - 'Lookups and Calculations'!$F$10), 'Lookups and Calculations'!$F$9)</f>
        <v>1951878.888340465</v>
      </c>
      <c r="H6497" s="12">
        <f t="shared" si="202"/>
        <v>0</v>
      </c>
      <c r="I6497" s="12">
        <f t="shared" si="203"/>
        <v>0</v>
      </c>
      <c r="J6497" s="13">
        <f>(1 - Dashboard!$I$9) * H6497 * Dashboard!$I$8 * 'Lookups and Calculations'!$F$12</f>
        <v>0</v>
      </c>
      <c r="K6497" s="12">
        <f>(1 - Dashboard!$I$11) * I6497 * Dashboard!$I$10 * 'Lookups and Calculations'!$F$12</f>
        <v>0</v>
      </c>
      <c r="L6497" s="12">
        <f>(H6497 - I6497) * Dashboard!$I$13 * (Dashboard!$D$12 / 365) * 'Lookups and Calculations'!$F$12</f>
        <v>0</v>
      </c>
      <c r="M6497" s="3">
        <f>(G6497*2) * Dashboard!$I$13 * (Dashboard!$D$12 / 365) * 'Lookups and Calculations'!$F$12</f>
        <v>1602.0878730267946</v>
      </c>
      <c r="N6497" s="12">
        <f>H6497 * Dashboard!$I$14 * Dashboard!$I$15 * (Dashboard!$D$12 / 365) * 'Lookups and Calculations'!$F$12</f>
        <v>0</v>
      </c>
    </row>
    <row r="6498" spans="1:14" x14ac:dyDescent="0.35">
      <c r="A6498" s="2">
        <v>6497</v>
      </c>
      <c r="B6498" s="11">
        <v>-1.3440017952994274</v>
      </c>
      <c r="C6498" s="11">
        <v>0.74634288785683367</v>
      </c>
      <c r="D6498" s="3">
        <f>B6498*Dashboard!$D$11*Dashboard!$D$10*SQRT(Dashboard!$D$12/365)</f>
        <v>-333691.14002458815</v>
      </c>
      <c r="E6498" s="3">
        <f>IF(Dashboard!$I$3,C6498*Dashboard!$E$11*Dashboard!$E$10*SQRT(Dashboard!$D$12/365),0)</f>
        <v>370606.66134408745</v>
      </c>
      <c r="F6498" s="3">
        <f>D6498+IF(Dashboard!$I$3,E6498,0)</f>
        <v>36915.521319499298</v>
      </c>
      <c r="G6498" s="3">
        <f>IF(Dashboard!$I$4, ('Lookups and Calculations'!$F$9) / (1 - 'Lookups and Calculations'!$F$10), 'Lookups and Calculations'!$F$9)</f>
        <v>1951878.888340465</v>
      </c>
      <c r="H6498" s="12">
        <f t="shared" si="202"/>
        <v>0</v>
      </c>
      <c r="I6498" s="12">
        <f t="shared" si="203"/>
        <v>0</v>
      </c>
      <c r="J6498" s="13">
        <f>(1 - Dashboard!$I$9) * H6498 * Dashboard!$I$8 * 'Lookups and Calculations'!$F$12</f>
        <v>0</v>
      </c>
      <c r="K6498" s="12">
        <f>(1 - Dashboard!$I$11) * I6498 * Dashboard!$I$10 * 'Lookups and Calculations'!$F$12</f>
        <v>0</v>
      </c>
      <c r="L6498" s="12">
        <f>(H6498 - I6498) * Dashboard!$I$13 * (Dashboard!$D$12 / 365) * 'Lookups and Calculations'!$F$12</f>
        <v>0</v>
      </c>
      <c r="M6498" s="3">
        <f>(G6498*2) * Dashboard!$I$13 * (Dashboard!$D$12 / 365) * 'Lookups and Calculations'!$F$12</f>
        <v>1602.0878730267946</v>
      </c>
      <c r="N6498" s="12">
        <f>H6498 * Dashboard!$I$14 * Dashboard!$I$15 * (Dashboard!$D$12 / 365) * 'Lookups and Calculations'!$F$12</f>
        <v>0</v>
      </c>
    </row>
    <row r="6499" spans="1:14" x14ac:dyDescent="0.35">
      <c r="A6499" s="2">
        <v>6498</v>
      </c>
      <c r="B6499" s="11">
        <v>0.49898816904789933</v>
      </c>
      <c r="C6499" s="11">
        <v>-7.4201840935945951E-2</v>
      </c>
      <c r="D6499" s="3">
        <f>B6499*Dashboard!$D$11*Dashboard!$D$10*SQRT(Dashboard!$D$12/365)</f>
        <v>123889.6641140866</v>
      </c>
      <c r="E6499" s="3">
        <f>IF(Dashboard!$I$3,C6499*Dashboard!$E$11*Dashboard!$E$10*SQRT(Dashboard!$D$12/365),0)</f>
        <v>-36845.928302235072</v>
      </c>
      <c r="F6499" s="3">
        <f>D6499+IF(Dashboard!$I$3,E6499,0)</f>
        <v>87043.735811851526</v>
      </c>
      <c r="G6499" s="3">
        <f>IF(Dashboard!$I$4, ('Lookups and Calculations'!$F$9) / (1 - 'Lookups and Calculations'!$F$10), 'Lookups and Calculations'!$F$9)</f>
        <v>1951878.888340465</v>
      </c>
      <c r="H6499" s="12">
        <f t="shared" si="202"/>
        <v>0</v>
      </c>
      <c r="I6499" s="12">
        <f t="shared" si="203"/>
        <v>0</v>
      </c>
      <c r="J6499" s="13">
        <f>(1 - Dashboard!$I$9) * H6499 * Dashboard!$I$8 * 'Lookups and Calculations'!$F$12</f>
        <v>0</v>
      </c>
      <c r="K6499" s="12">
        <f>(1 - Dashboard!$I$11) * I6499 * Dashboard!$I$10 * 'Lookups and Calculations'!$F$12</f>
        <v>0</v>
      </c>
      <c r="L6499" s="12">
        <f>(H6499 - I6499) * Dashboard!$I$13 * (Dashboard!$D$12 / 365) * 'Lookups and Calculations'!$F$12</f>
        <v>0</v>
      </c>
      <c r="M6499" s="3">
        <f>(G6499*2) * Dashboard!$I$13 * (Dashboard!$D$12 / 365) * 'Lookups and Calculations'!$F$12</f>
        <v>1602.0878730267946</v>
      </c>
      <c r="N6499" s="12">
        <f>H6499 * Dashboard!$I$14 * Dashboard!$I$15 * (Dashboard!$D$12 / 365) * 'Lookups and Calculations'!$F$12</f>
        <v>0</v>
      </c>
    </row>
    <row r="6500" spans="1:14" x14ac:dyDescent="0.35">
      <c r="A6500" s="2">
        <v>6499</v>
      </c>
      <c r="B6500" s="11">
        <v>-0.79782601673649745</v>
      </c>
      <c r="C6500" s="11">
        <v>0.47821650187162157</v>
      </c>
      <c r="D6500" s="3">
        <f>B6500*Dashboard!$D$11*Dashboard!$D$10*SQRT(Dashboard!$D$12/365)</f>
        <v>-198085.65285938897</v>
      </c>
      <c r="E6500" s="3">
        <f>IF(Dashboard!$I$3,C6500*Dashboard!$E$11*Dashboard!$E$10*SQRT(Dashboard!$D$12/365),0)</f>
        <v>237464.87578546762</v>
      </c>
      <c r="F6500" s="3">
        <f>D6500+IF(Dashboard!$I$3,E6500,0)</f>
        <v>39379.222926078655</v>
      </c>
      <c r="G6500" s="3">
        <f>IF(Dashboard!$I$4, ('Lookups and Calculations'!$F$9) / (1 - 'Lookups and Calculations'!$F$10), 'Lookups and Calculations'!$F$9)</f>
        <v>1951878.888340465</v>
      </c>
      <c r="H6500" s="12">
        <f t="shared" si="202"/>
        <v>0</v>
      </c>
      <c r="I6500" s="12">
        <f t="shared" si="203"/>
        <v>0</v>
      </c>
      <c r="J6500" s="13">
        <f>(1 - Dashboard!$I$9) * H6500 * Dashboard!$I$8 * 'Lookups and Calculations'!$F$12</f>
        <v>0</v>
      </c>
      <c r="K6500" s="12">
        <f>(1 - Dashboard!$I$11) * I6500 * Dashboard!$I$10 * 'Lookups and Calculations'!$F$12</f>
        <v>0</v>
      </c>
      <c r="L6500" s="12">
        <f>(H6500 - I6500) * Dashboard!$I$13 * (Dashboard!$D$12 / 365) * 'Lookups and Calculations'!$F$12</f>
        <v>0</v>
      </c>
      <c r="M6500" s="3">
        <f>(G6500*2) * Dashboard!$I$13 * (Dashboard!$D$12 / 365) * 'Lookups and Calculations'!$F$12</f>
        <v>1602.0878730267946</v>
      </c>
      <c r="N6500" s="12">
        <f>H6500 * Dashboard!$I$14 * Dashboard!$I$15 * (Dashboard!$D$12 / 365) * 'Lookups and Calculations'!$F$12</f>
        <v>0</v>
      </c>
    </row>
    <row r="6501" spans="1:14" x14ac:dyDescent="0.35">
      <c r="A6501" s="2">
        <v>6500</v>
      </c>
      <c r="B6501" s="11">
        <v>-0.34484056078075792</v>
      </c>
      <c r="C6501" s="11">
        <v>-6.7529326081527855E-2</v>
      </c>
      <c r="D6501" s="3">
        <f>B6501*Dashboard!$D$11*Dashboard!$D$10*SQRT(Dashboard!$D$12/365)</f>
        <v>-85617.623619329417</v>
      </c>
      <c r="E6501" s="3">
        <f>IF(Dashboard!$I$3,C6501*Dashboard!$E$11*Dashboard!$E$10*SQRT(Dashboard!$D$12/365),0)</f>
        <v>-33532.600751053149</v>
      </c>
      <c r="F6501" s="3">
        <f>D6501+IF(Dashboard!$I$3,E6501,0)</f>
        <v>-119150.22437038257</v>
      </c>
      <c r="G6501" s="3">
        <f>IF(Dashboard!$I$4, ('Lookups and Calculations'!$F$9) / (1 - 'Lookups and Calculations'!$F$10), 'Lookups and Calculations'!$F$9)</f>
        <v>1951878.888340465</v>
      </c>
      <c r="H6501" s="12">
        <f t="shared" si="202"/>
        <v>0</v>
      </c>
      <c r="I6501" s="12">
        <f t="shared" si="203"/>
        <v>0</v>
      </c>
      <c r="J6501" s="13">
        <f>(1 - Dashboard!$I$9) * H6501 * Dashboard!$I$8 * 'Lookups and Calculations'!$F$12</f>
        <v>0</v>
      </c>
      <c r="K6501" s="12">
        <f>(1 - Dashboard!$I$11) * I6501 * Dashboard!$I$10 * 'Lookups and Calculations'!$F$12</f>
        <v>0</v>
      </c>
      <c r="L6501" s="12">
        <f>(H6501 - I6501) * Dashboard!$I$13 * (Dashboard!$D$12 / 365) * 'Lookups and Calculations'!$F$12</f>
        <v>0</v>
      </c>
      <c r="M6501" s="3">
        <f>(G6501*2) * Dashboard!$I$13 * (Dashboard!$D$12 / 365) * 'Lookups and Calculations'!$F$12</f>
        <v>1602.0878730267946</v>
      </c>
      <c r="N6501" s="12">
        <f>H6501 * Dashboard!$I$14 * Dashboard!$I$15 * (Dashboard!$D$12 / 365) * 'Lookups and Calculations'!$F$12</f>
        <v>0</v>
      </c>
    </row>
    <row r="6502" spans="1:14" x14ac:dyDescent="0.35">
      <c r="A6502" s="2">
        <v>6501</v>
      </c>
      <c r="B6502" s="11">
        <v>-0.30404890063384876</v>
      </c>
      <c r="C6502" s="11">
        <v>1.2901286695318019</v>
      </c>
      <c r="D6502" s="3">
        <f>B6502*Dashboard!$D$11*Dashboard!$D$10*SQRT(Dashboard!$D$12/365)</f>
        <v>-75489.798176294833</v>
      </c>
      <c r="E6502" s="3">
        <f>IF(Dashboard!$I$3,C6502*Dashboard!$E$11*Dashboard!$E$10*SQRT(Dashboard!$D$12/365),0)</f>
        <v>640630.85037555464</v>
      </c>
      <c r="F6502" s="3">
        <f>D6502+IF(Dashboard!$I$3,E6502,0)</f>
        <v>565141.05219925987</v>
      </c>
      <c r="G6502" s="3">
        <f>IF(Dashboard!$I$4, ('Lookups and Calculations'!$F$9) / (1 - 'Lookups and Calculations'!$F$10), 'Lookups and Calculations'!$F$9)</f>
        <v>1951878.888340465</v>
      </c>
      <c r="H6502" s="12">
        <f t="shared" si="202"/>
        <v>0</v>
      </c>
      <c r="I6502" s="12">
        <f t="shared" si="203"/>
        <v>0</v>
      </c>
      <c r="J6502" s="13">
        <f>(1 - Dashboard!$I$9) * H6502 * Dashboard!$I$8 * 'Lookups and Calculations'!$F$12</f>
        <v>0</v>
      </c>
      <c r="K6502" s="12">
        <f>(1 - Dashboard!$I$11) * I6502 * Dashboard!$I$10 * 'Lookups and Calculations'!$F$12</f>
        <v>0</v>
      </c>
      <c r="L6502" s="12">
        <f>(H6502 - I6502) * Dashboard!$I$13 * (Dashboard!$D$12 / 365) * 'Lookups and Calculations'!$F$12</f>
        <v>0</v>
      </c>
      <c r="M6502" s="3">
        <f>(G6502*2) * Dashboard!$I$13 * (Dashboard!$D$12 / 365) * 'Lookups and Calculations'!$F$12</f>
        <v>1602.0878730267946</v>
      </c>
      <c r="N6502" s="12">
        <f>H6502 * Dashboard!$I$14 * Dashboard!$I$15 * (Dashboard!$D$12 / 365) * 'Lookups and Calculations'!$F$12</f>
        <v>0</v>
      </c>
    </row>
    <row r="6503" spans="1:14" x14ac:dyDescent="0.35">
      <c r="A6503" s="2">
        <v>6502</v>
      </c>
      <c r="B6503" s="11">
        <v>0.82777290029322204</v>
      </c>
      <c r="C6503" s="11">
        <v>-0.92526263193010361</v>
      </c>
      <c r="D6503" s="3">
        <f>B6503*Dashboard!$D$11*Dashboard!$D$10*SQRT(Dashboard!$D$12/365)</f>
        <v>205520.91801243939</v>
      </c>
      <c r="E6503" s="3">
        <f>IF(Dashboard!$I$3,C6503*Dashboard!$E$11*Dashboard!$E$10*SQRT(Dashboard!$D$12/365),0)</f>
        <v>-459451.68161344749</v>
      </c>
      <c r="F6503" s="3">
        <f>D6503+IF(Dashboard!$I$3,E6503,0)</f>
        <v>-253930.7636010081</v>
      </c>
      <c r="G6503" s="3">
        <f>IF(Dashboard!$I$4, ('Lookups and Calculations'!$F$9) / (1 - 'Lookups and Calculations'!$F$10), 'Lookups and Calculations'!$F$9)</f>
        <v>1951878.888340465</v>
      </c>
      <c r="H6503" s="12">
        <f t="shared" si="202"/>
        <v>0</v>
      </c>
      <c r="I6503" s="12">
        <f t="shared" si="203"/>
        <v>0</v>
      </c>
      <c r="J6503" s="13">
        <f>(1 - Dashboard!$I$9) * H6503 * Dashboard!$I$8 * 'Lookups and Calculations'!$F$12</f>
        <v>0</v>
      </c>
      <c r="K6503" s="12">
        <f>(1 - Dashboard!$I$11) * I6503 * Dashboard!$I$10 * 'Lookups and Calculations'!$F$12</f>
        <v>0</v>
      </c>
      <c r="L6503" s="12">
        <f>(H6503 - I6503) * Dashboard!$I$13 * (Dashboard!$D$12 / 365) * 'Lookups and Calculations'!$F$12</f>
        <v>0</v>
      </c>
      <c r="M6503" s="3">
        <f>(G6503*2) * Dashboard!$I$13 * (Dashboard!$D$12 / 365) * 'Lookups and Calculations'!$F$12</f>
        <v>1602.0878730267946</v>
      </c>
      <c r="N6503" s="12">
        <f>H6503 * Dashboard!$I$14 * Dashboard!$I$15 * (Dashboard!$D$12 / 365) * 'Lookups and Calculations'!$F$12</f>
        <v>0</v>
      </c>
    </row>
    <row r="6504" spans="1:14" x14ac:dyDescent="0.35">
      <c r="A6504" s="2">
        <v>6503</v>
      </c>
      <c r="B6504" s="11">
        <v>6.4209934407109662E-2</v>
      </c>
      <c r="C6504" s="11">
        <v>1.5732336749149431</v>
      </c>
      <c r="D6504" s="3">
        <f>B6504*Dashboard!$D$11*Dashboard!$D$10*SQRT(Dashboard!$D$12/365)</f>
        <v>15942.155946628727</v>
      </c>
      <c r="E6504" s="3">
        <f>IF(Dashboard!$I$3,C6504*Dashboard!$E$11*Dashboard!$E$10*SQRT(Dashboard!$D$12/365),0)</f>
        <v>781210.47210429038</v>
      </c>
      <c r="F6504" s="3">
        <f>D6504+IF(Dashboard!$I$3,E6504,0)</f>
        <v>797152.62805091916</v>
      </c>
      <c r="G6504" s="3">
        <f>IF(Dashboard!$I$4, ('Lookups and Calculations'!$F$9) / (1 - 'Lookups and Calculations'!$F$10), 'Lookups and Calculations'!$F$9)</f>
        <v>1951878.888340465</v>
      </c>
      <c r="H6504" s="12">
        <f t="shared" si="202"/>
        <v>0</v>
      </c>
      <c r="I6504" s="12">
        <f t="shared" si="203"/>
        <v>0</v>
      </c>
      <c r="J6504" s="13">
        <f>(1 - Dashboard!$I$9) * H6504 * Dashboard!$I$8 * 'Lookups and Calculations'!$F$12</f>
        <v>0</v>
      </c>
      <c r="K6504" s="12">
        <f>(1 - Dashboard!$I$11) * I6504 * Dashboard!$I$10 * 'Lookups and Calculations'!$F$12</f>
        <v>0</v>
      </c>
      <c r="L6504" s="12">
        <f>(H6504 - I6504) * Dashboard!$I$13 * (Dashboard!$D$12 / 365) * 'Lookups and Calculations'!$F$12</f>
        <v>0</v>
      </c>
      <c r="M6504" s="3">
        <f>(G6504*2) * Dashboard!$I$13 * (Dashboard!$D$12 / 365) * 'Lookups and Calculations'!$F$12</f>
        <v>1602.0878730267946</v>
      </c>
      <c r="N6504" s="12">
        <f>H6504 * Dashboard!$I$14 * Dashboard!$I$15 * (Dashboard!$D$12 / 365) * 'Lookups and Calculations'!$F$12</f>
        <v>0</v>
      </c>
    </row>
    <row r="6505" spans="1:14" x14ac:dyDescent="0.35">
      <c r="A6505" s="2">
        <v>6504</v>
      </c>
      <c r="B6505" s="11">
        <v>-8.5268924123652994E-3</v>
      </c>
      <c r="C6505" s="11">
        <v>1.0731217879895847</v>
      </c>
      <c r="D6505" s="3">
        <f>B6505*Dashboard!$D$11*Dashboard!$D$10*SQRT(Dashboard!$D$12/365)</f>
        <v>-2117.0719115857119</v>
      </c>
      <c r="E6505" s="3">
        <f>IF(Dashboard!$I$3,C6505*Dashboard!$E$11*Dashboard!$E$10*SQRT(Dashboard!$D$12/365),0)</f>
        <v>532873.14655660931</v>
      </c>
      <c r="F6505" s="3">
        <f>D6505+IF(Dashboard!$I$3,E6505,0)</f>
        <v>530756.07464502356</v>
      </c>
      <c r="G6505" s="3">
        <f>IF(Dashboard!$I$4, ('Lookups and Calculations'!$F$9) / (1 - 'Lookups and Calculations'!$F$10), 'Lookups and Calculations'!$F$9)</f>
        <v>1951878.888340465</v>
      </c>
      <c r="H6505" s="12">
        <f t="shared" si="202"/>
        <v>0</v>
      </c>
      <c r="I6505" s="12">
        <f t="shared" si="203"/>
        <v>0</v>
      </c>
      <c r="J6505" s="13">
        <f>(1 - Dashboard!$I$9) * H6505 * Dashboard!$I$8 * 'Lookups and Calculations'!$F$12</f>
        <v>0</v>
      </c>
      <c r="K6505" s="12">
        <f>(1 - Dashboard!$I$11) * I6505 * Dashboard!$I$10 * 'Lookups and Calculations'!$F$12</f>
        <v>0</v>
      </c>
      <c r="L6505" s="12">
        <f>(H6505 - I6505) * Dashboard!$I$13 * (Dashboard!$D$12 / 365) * 'Lookups and Calculations'!$F$12</f>
        <v>0</v>
      </c>
      <c r="M6505" s="3">
        <f>(G6505*2) * Dashboard!$I$13 * (Dashboard!$D$12 / 365) * 'Lookups and Calculations'!$F$12</f>
        <v>1602.0878730267946</v>
      </c>
      <c r="N6505" s="12">
        <f>H6505 * Dashboard!$I$14 * Dashboard!$I$15 * (Dashboard!$D$12 / 365) * 'Lookups and Calculations'!$F$12</f>
        <v>0</v>
      </c>
    </row>
    <row r="6506" spans="1:14" x14ac:dyDescent="0.35">
      <c r="A6506" s="2">
        <v>6505</v>
      </c>
      <c r="B6506" s="11">
        <v>-0.29170775746244881</v>
      </c>
      <c r="C6506" s="11">
        <v>1.3131527012485</v>
      </c>
      <c r="D6506" s="3">
        <f>B6506*Dashboard!$D$11*Dashboard!$D$10*SQRT(Dashboard!$D$12/365)</f>
        <v>-72425.717348074191</v>
      </c>
      <c r="E6506" s="3">
        <f>IF(Dashboard!$I$3,C6506*Dashboard!$E$11*Dashboard!$E$10*SQRT(Dashboard!$D$12/365),0)</f>
        <v>652063.74491241877</v>
      </c>
      <c r="F6506" s="3">
        <f>D6506+IF(Dashboard!$I$3,E6506,0)</f>
        <v>579638.02756434458</v>
      </c>
      <c r="G6506" s="3">
        <f>IF(Dashboard!$I$4, ('Lookups and Calculations'!$F$9) / (1 - 'Lookups and Calculations'!$F$10), 'Lookups and Calculations'!$F$9)</f>
        <v>1951878.888340465</v>
      </c>
      <c r="H6506" s="12">
        <f t="shared" si="202"/>
        <v>0</v>
      </c>
      <c r="I6506" s="12">
        <f t="shared" si="203"/>
        <v>0</v>
      </c>
      <c r="J6506" s="13">
        <f>(1 - Dashboard!$I$9) * H6506 * Dashboard!$I$8 * 'Lookups and Calculations'!$F$12</f>
        <v>0</v>
      </c>
      <c r="K6506" s="12">
        <f>(1 - Dashboard!$I$11) * I6506 * Dashboard!$I$10 * 'Lookups and Calculations'!$F$12</f>
        <v>0</v>
      </c>
      <c r="L6506" s="12">
        <f>(H6506 - I6506) * Dashboard!$I$13 * (Dashboard!$D$12 / 365) * 'Lookups and Calculations'!$F$12</f>
        <v>0</v>
      </c>
      <c r="M6506" s="3">
        <f>(G6506*2) * Dashboard!$I$13 * (Dashboard!$D$12 / 365) * 'Lookups and Calculations'!$F$12</f>
        <v>1602.0878730267946</v>
      </c>
      <c r="N6506" s="12">
        <f>H6506 * Dashboard!$I$14 * Dashboard!$I$15 * (Dashboard!$D$12 / 365) * 'Lookups and Calculations'!$F$12</f>
        <v>0</v>
      </c>
    </row>
    <row r="6507" spans="1:14" x14ac:dyDescent="0.35">
      <c r="A6507" s="2">
        <v>6506</v>
      </c>
      <c r="B6507" s="11">
        <v>-0.73855217943285745</v>
      </c>
      <c r="C6507" s="11">
        <v>-1.7738356713096572</v>
      </c>
      <c r="D6507" s="3">
        <f>B6507*Dashboard!$D$11*Dashboard!$D$10*SQRT(Dashboard!$D$12/365)</f>
        <v>-183369.03982162365</v>
      </c>
      <c r="E6507" s="3">
        <f>IF(Dashboard!$I$3,C6507*Dashboard!$E$11*Dashboard!$E$10*SQRT(Dashboard!$D$12/365),0)</f>
        <v>-880822.10819328413</v>
      </c>
      <c r="F6507" s="3">
        <f>D6507+IF(Dashboard!$I$3,E6507,0)</f>
        <v>-1064191.1480149077</v>
      </c>
      <c r="G6507" s="3">
        <f>IF(Dashboard!$I$4, ('Lookups and Calculations'!$F$9) / (1 - 'Lookups and Calculations'!$F$10), 'Lookups and Calculations'!$F$9)</f>
        <v>1951878.888340465</v>
      </c>
      <c r="H6507" s="12">
        <f t="shared" si="202"/>
        <v>0</v>
      </c>
      <c r="I6507" s="12">
        <f t="shared" si="203"/>
        <v>0</v>
      </c>
      <c r="J6507" s="13">
        <f>(1 - Dashboard!$I$9) * H6507 * Dashboard!$I$8 * 'Lookups and Calculations'!$F$12</f>
        <v>0</v>
      </c>
      <c r="K6507" s="12">
        <f>(1 - Dashboard!$I$11) * I6507 * Dashboard!$I$10 * 'Lookups and Calculations'!$F$12</f>
        <v>0</v>
      </c>
      <c r="L6507" s="12">
        <f>(H6507 - I6507) * Dashboard!$I$13 * (Dashboard!$D$12 / 365) * 'Lookups and Calculations'!$F$12</f>
        <v>0</v>
      </c>
      <c r="M6507" s="3">
        <f>(G6507*2) * Dashboard!$I$13 * (Dashboard!$D$12 / 365) * 'Lookups and Calculations'!$F$12</f>
        <v>1602.0878730267946</v>
      </c>
      <c r="N6507" s="12">
        <f>H6507 * Dashboard!$I$14 * Dashboard!$I$15 * (Dashboard!$D$12 / 365) * 'Lookups and Calculations'!$F$12</f>
        <v>0</v>
      </c>
    </row>
    <row r="6508" spans="1:14" x14ac:dyDescent="0.35">
      <c r="A6508" s="2">
        <v>6507</v>
      </c>
      <c r="B6508" s="11">
        <v>1.7051198290668808</v>
      </c>
      <c r="C6508" s="11">
        <v>-1.2024218579211776</v>
      </c>
      <c r="D6508" s="3">
        <f>B6508*Dashboard!$D$11*Dashboard!$D$10*SQRT(Dashboard!$D$12/365)</f>
        <v>423350.16339252412</v>
      </c>
      <c r="E6508" s="3">
        <f>IF(Dashboard!$I$3,C6508*Dashboard!$E$11*Dashboard!$E$10*SQRT(Dashboard!$D$12/365),0)</f>
        <v>-597078.84611985984</v>
      </c>
      <c r="F6508" s="3">
        <f>D6508+IF(Dashboard!$I$3,E6508,0)</f>
        <v>-173728.68272733572</v>
      </c>
      <c r="G6508" s="3">
        <f>IF(Dashboard!$I$4, ('Lookups and Calculations'!$F$9) / (1 - 'Lookups and Calculations'!$F$10), 'Lookups and Calculations'!$F$9)</f>
        <v>1951878.888340465</v>
      </c>
      <c r="H6508" s="12">
        <f t="shared" si="202"/>
        <v>0</v>
      </c>
      <c r="I6508" s="12">
        <f t="shared" si="203"/>
        <v>0</v>
      </c>
      <c r="J6508" s="13">
        <f>(1 - Dashboard!$I$9) * H6508 * Dashboard!$I$8 * 'Lookups and Calculations'!$F$12</f>
        <v>0</v>
      </c>
      <c r="K6508" s="12">
        <f>(1 - Dashboard!$I$11) * I6508 * Dashboard!$I$10 * 'Lookups and Calculations'!$F$12</f>
        <v>0</v>
      </c>
      <c r="L6508" s="12">
        <f>(H6508 - I6508) * Dashboard!$I$13 * (Dashboard!$D$12 / 365) * 'Lookups and Calculations'!$F$12</f>
        <v>0</v>
      </c>
      <c r="M6508" s="3">
        <f>(G6508*2) * Dashboard!$I$13 * (Dashboard!$D$12 / 365) * 'Lookups and Calculations'!$F$12</f>
        <v>1602.0878730267946</v>
      </c>
      <c r="N6508" s="12">
        <f>H6508 * Dashboard!$I$14 * Dashboard!$I$15 * (Dashboard!$D$12 / 365) * 'Lookups and Calculations'!$F$12</f>
        <v>0</v>
      </c>
    </row>
    <row r="6509" spans="1:14" x14ac:dyDescent="0.35">
      <c r="A6509" s="2">
        <v>6508</v>
      </c>
      <c r="B6509" s="11">
        <v>-1.345919022542188</v>
      </c>
      <c r="C6509" s="11">
        <v>-0.67102005122013797</v>
      </c>
      <c r="D6509" s="3">
        <f>B6509*Dashboard!$D$11*Dashboard!$D$10*SQRT(Dashboard!$D$12/365)</f>
        <v>-334167.15259135736</v>
      </c>
      <c r="E6509" s="3">
        <f>IF(Dashboard!$I$3,C6509*Dashboard!$E$11*Dashboard!$E$10*SQRT(Dashboard!$D$12/365),0)</f>
        <v>-333204.0874560292</v>
      </c>
      <c r="F6509" s="3">
        <f>D6509+IF(Dashboard!$I$3,E6509,0)</f>
        <v>-667371.24004738661</v>
      </c>
      <c r="G6509" s="3">
        <f>IF(Dashboard!$I$4, ('Lookups and Calculations'!$F$9) / (1 - 'Lookups and Calculations'!$F$10), 'Lookups and Calculations'!$F$9)</f>
        <v>1951878.888340465</v>
      </c>
      <c r="H6509" s="12">
        <f t="shared" si="202"/>
        <v>0</v>
      </c>
      <c r="I6509" s="12">
        <f t="shared" si="203"/>
        <v>0</v>
      </c>
      <c r="J6509" s="13">
        <f>(1 - Dashboard!$I$9) * H6509 * Dashboard!$I$8 * 'Lookups and Calculations'!$F$12</f>
        <v>0</v>
      </c>
      <c r="K6509" s="12">
        <f>(1 - Dashboard!$I$11) * I6509 * Dashboard!$I$10 * 'Lookups and Calculations'!$F$12</f>
        <v>0</v>
      </c>
      <c r="L6509" s="12">
        <f>(H6509 - I6509) * Dashboard!$I$13 * (Dashboard!$D$12 / 365) * 'Lookups and Calculations'!$F$12</f>
        <v>0</v>
      </c>
      <c r="M6509" s="3">
        <f>(G6509*2) * Dashboard!$I$13 * (Dashboard!$D$12 / 365) * 'Lookups and Calculations'!$F$12</f>
        <v>1602.0878730267946</v>
      </c>
      <c r="N6509" s="12">
        <f>H6509 * Dashboard!$I$14 * Dashboard!$I$15 * (Dashboard!$D$12 / 365) * 'Lookups and Calculations'!$F$12</f>
        <v>0</v>
      </c>
    </row>
    <row r="6510" spans="1:14" x14ac:dyDescent="0.35">
      <c r="A6510" s="2">
        <v>6509</v>
      </c>
      <c r="B6510" s="11">
        <v>-0.85640022093162238</v>
      </c>
      <c r="C6510" s="11">
        <v>-2.4458223538528991</v>
      </c>
      <c r="D6510" s="3">
        <f>B6510*Dashboard!$D$11*Dashboard!$D$10*SQRT(Dashboard!$D$12/365)</f>
        <v>-212628.55975301386</v>
      </c>
      <c r="E6510" s="3">
        <f>IF(Dashboard!$I$3,C6510*Dashboard!$E$11*Dashboard!$E$10*SQRT(Dashboard!$D$12/365),0)</f>
        <v>-1214506.1895143783</v>
      </c>
      <c r="F6510" s="3">
        <f>D6510+IF(Dashboard!$I$3,E6510,0)</f>
        <v>-1427134.7492673921</v>
      </c>
      <c r="G6510" s="3">
        <f>IF(Dashboard!$I$4, ('Lookups and Calculations'!$F$9) / (1 - 'Lookups and Calculations'!$F$10), 'Lookups and Calculations'!$F$9)</f>
        <v>1951878.888340465</v>
      </c>
      <c r="H6510" s="12">
        <f t="shared" si="202"/>
        <v>0</v>
      </c>
      <c r="I6510" s="12">
        <f t="shared" si="203"/>
        <v>0</v>
      </c>
      <c r="J6510" s="13">
        <f>(1 - Dashboard!$I$9) * H6510 * Dashboard!$I$8 * 'Lookups and Calculations'!$F$12</f>
        <v>0</v>
      </c>
      <c r="K6510" s="12">
        <f>(1 - Dashboard!$I$11) * I6510 * Dashboard!$I$10 * 'Lookups and Calculations'!$F$12</f>
        <v>0</v>
      </c>
      <c r="L6510" s="12">
        <f>(H6510 - I6510) * Dashboard!$I$13 * (Dashboard!$D$12 / 365) * 'Lookups and Calculations'!$F$12</f>
        <v>0</v>
      </c>
      <c r="M6510" s="3">
        <f>(G6510*2) * Dashboard!$I$13 * (Dashboard!$D$12 / 365) * 'Lookups and Calculations'!$F$12</f>
        <v>1602.0878730267946</v>
      </c>
      <c r="N6510" s="12">
        <f>H6510 * Dashboard!$I$14 * Dashboard!$I$15 * (Dashboard!$D$12 / 365) * 'Lookups and Calculations'!$F$12</f>
        <v>0</v>
      </c>
    </row>
    <row r="6511" spans="1:14" x14ac:dyDescent="0.35">
      <c r="A6511" s="2">
        <v>6510</v>
      </c>
      <c r="B6511" s="11">
        <v>0.92932512483022445</v>
      </c>
      <c r="C6511" s="11">
        <v>-1.5496130577583596</v>
      </c>
      <c r="D6511" s="3">
        <f>B6511*Dashboard!$D$11*Dashboard!$D$10*SQRT(Dashboard!$D$12/365)</f>
        <v>230734.48372068731</v>
      </c>
      <c r="E6511" s="3">
        <f>IF(Dashboard!$I$3,C6511*Dashboard!$E$11*Dashboard!$E$10*SQRT(Dashboard!$D$12/365),0)</f>
        <v>-769481.33499356394</v>
      </c>
      <c r="F6511" s="3">
        <f>D6511+IF(Dashboard!$I$3,E6511,0)</f>
        <v>-538746.85127287661</v>
      </c>
      <c r="G6511" s="3">
        <f>IF(Dashboard!$I$4, ('Lookups and Calculations'!$F$9) / (1 - 'Lookups and Calculations'!$F$10), 'Lookups and Calculations'!$F$9)</f>
        <v>1951878.888340465</v>
      </c>
      <c r="H6511" s="12">
        <f t="shared" si="202"/>
        <v>0</v>
      </c>
      <c r="I6511" s="12">
        <f t="shared" si="203"/>
        <v>0</v>
      </c>
      <c r="J6511" s="13">
        <f>(1 - Dashboard!$I$9) * H6511 * Dashboard!$I$8 * 'Lookups and Calculations'!$F$12</f>
        <v>0</v>
      </c>
      <c r="K6511" s="12">
        <f>(1 - Dashboard!$I$11) * I6511 * Dashboard!$I$10 * 'Lookups and Calculations'!$F$12</f>
        <v>0</v>
      </c>
      <c r="L6511" s="12">
        <f>(H6511 - I6511) * Dashboard!$I$13 * (Dashboard!$D$12 / 365) * 'Lookups and Calculations'!$F$12</f>
        <v>0</v>
      </c>
      <c r="M6511" s="3">
        <f>(G6511*2) * Dashboard!$I$13 * (Dashboard!$D$12 / 365) * 'Lookups and Calculations'!$F$12</f>
        <v>1602.0878730267946</v>
      </c>
      <c r="N6511" s="12">
        <f>H6511 * Dashboard!$I$14 * Dashboard!$I$15 * (Dashboard!$D$12 / 365) * 'Lookups and Calculations'!$F$12</f>
        <v>0</v>
      </c>
    </row>
    <row r="6512" spans="1:14" x14ac:dyDescent="0.35">
      <c r="A6512" s="2">
        <v>6511</v>
      </c>
      <c r="B6512" s="11">
        <v>2.0242906122770705</v>
      </c>
      <c r="C6512" s="11">
        <v>-0.59549524026095346</v>
      </c>
      <c r="D6512" s="3">
        <f>B6512*Dashboard!$D$11*Dashboard!$D$10*SQRT(Dashboard!$D$12/365)</f>
        <v>502594.44928889896</v>
      </c>
      <c r="E6512" s="3">
        <f>IF(Dashboard!$I$3,C6512*Dashboard!$E$11*Dashboard!$E$10*SQRT(Dashboard!$D$12/365),0)</f>
        <v>-295701.22048478818</v>
      </c>
      <c r="F6512" s="3">
        <f>D6512+IF(Dashboard!$I$3,E6512,0)</f>
        <v>206893.22880411078</v>
      </c>
      <c r="G6512" s="3">
        <f>IF(Dashboard!$I$4, ('Lookups and Calculations'!$F$9) / (1 - 'Lookups and Calculations'!$F$10), 'Lookups and Calculations'!$F$9)</f>
        <v>1951878.888340465</v>
      </c>
      <c r="H6512" s="12">
        <f t="shared" si="202"/>
        <v>0</v>
      </c>
      <c r="I6512" s="12">
        <f t="shared" si="203"/>
        <v>0</v>
      </c>
      <c r="J6512" s="13">
        <f>(1 - Dashboard!$I$9) * H6512 * Dashboard!$I$8 * 'Lookups and Calculations'!$F$12</f>
        <v>0</v>
      </c>
      <c r="K6512" s="12">
        <f>(1 - Dashboard!$I$11) * I6512 * Dashboard!$I$10 * 'Lookups and Calculations'!$F$12</f>
        <v>0</v>
      </c>
      <c r="L6512" s="12">
        <f>(H6512 - I6512) * Dashboard!$I$13 * (Dashboard!$D$12 / 365) * 'Lookups and Calculations'!$F$12</f>
        <v>0</v>
      </c>
      <c r="M6512" s="3">
        <f>(G6512*2) * Dashboard!$I$13 * (Dashboard!$D$12 / 365) * 'Lookups and Calculations'!$F$12</f>
        <v>1602.0878730267946</v>
      </c>
      <c r="N6512" s="12">
        <f>H6512 * Dashboard!$I$14 * Dashboard!$I$15 * (Dashboard!$D$12 / 365) * 'Lookups and Calculations'!$F$12</f>
        <v>0</v>
      </c>
    </row>
    <row r="6513" spans="1:14" x14ac:dyDescent="0.35">
      <c r="A6513" s="2">
        <v>6512</v>
      </c>
      <c r="B6513" s="11">
        <v>-0.2052611050668825</v>
      </c>
      <c r="C6513" s="11">
        <v>-0.45771170656970939</v>
      </c>
      <c r="D6513" s="3">
        <f>B6513*Dashboard!$D$11*Dashboard!$D$10*SQRT(Dashboard!$D$12/365)</f>
        <v>-50962.589776314388</v>
      </c>
      <c r="E6513" s="3">
        <f>IF(Dashboard!$I$3,C6513*Dashboard!$E$11*Dashboard!$E$10*SQRT(Dashboard!$D$12/365),0)</f>
        <v>-227282.94218359841</v>
      </c>
      <c r="F6513" s="3">
        <f>D6513+IF(Dashboard!$I$3,E6513,0)</f>
        <v>-278245.5319599128</v>
      </c>
      <c r="G6513" s="3">
        <f>IF(Dashboard!$I$4, ('Lookups and Calculations'!$F$9) / (1 - 'Lookups and Calculations'!$F$10), 'Lookups and Calculations'!$F$9)</f>
        <v>1951878.888340465</v>
      </c>
      <c r="H6513" s="12">
        <f t="shared" si="202"/>
        <v>0</v>
      </c>
      <c r="I6513" s="12">
        <f t="shared" si="203"/>
        <v>0</v>
      </c>
      <c r="J6513" s="13">
        <f>(1 - Dashboard!$I$9) * H6513 * Dashboard!$I$8 * 'Lookups and Calculations'!$F$12</f>
        <v>0</v>
      </c>
      <c r="K6513" s="12">
        <f>(1 - Dashboard!$I$11) * I6513 * Dashboard!$I$10 * 'Lookups and Calculations'!$F$12</f>
        <v>0</v>
      </c>
      <c r="L6513" s="12">
        <f>(H6513 - I6513) * Dashboard!$I$13 * (Dashboard!$D$12 / 365) * 'Lookups and Calculations'!$F$12</f>
        <v>0</v>
      </c>
      <c r="M6513" s="3">
        <f>(G6513*2) * Dashboard!$I$13 * (Dashboard!$D$12 / 365) * 'Lookups and Calculations'!$F$12</f>
        <v>1602.0878730267946</v>
      </c>
      <c r="N6513" s="12">
        <f>H6513 * Dashboard!$I$14 * Dashboard!$I$15 * (Dashboard!$D$12 / 365) * 'Lookups and Calculations'!$F$12</f>
        <v>0</v>
      </c>
    </row>
    <row r="6514" spans="1:14" x14ac:dyDescent="0.35">
      <c r="A6514" s="2">
        <v>6513</v>
      </c>
      <c r="B6514" s="11">
        <v>-0.53780736919217509</v>
      </c>
      <c r="C6514" s="11">
        <v>-0.6490837767396912</v>
      </c>
      <c r="D6514" s="3">
        <f>B6514*Dashboard!$D$11*Dashboard!$D$10*SQRT(Dashboard!$D$12/365)</f>
        <v>-133527.76370315754</v>
      </c>
      <c r="E6514" s="3">
        <f>IF(Dashboard!$I$3,C6514*Dashboard!$E$11*Dashboard!$E$10*SQRT(Dashboard!$D$12/365),0)</f>
        <v>-322311.33349561988</v>
      </c>
      <c r="F6514" s="3">
        <f>D6514+IF(Dashboard!$I$3,E6514,0)</f>
        <v>-455839.09719877742</v>
      </c>
      <c r="G6514" s="3">
        <f>IF(Dashboard!$I$4, ('Lookups and Calculations'!$F$9) / (1 - 'Lookups and Calculations'!$F$10), 'Lookups and Calculations'!$F$9)</f>
        <v>1951878.888340465</v>
      </c>
      <c r="H6514" s="12">
        <f t="shared" si="202"/>
        <v>0</v>
      </c>
      <c r="I6514" s="12">
        <f t="shared" si="203"/>
        <v>0</v>
      </c>
      <c r="J6514" s="13">
        <f>(1 - Dashboard!$I$9) * H6514 * Dashboard!$I$8 * 'Lookups and Calculations'!$F$12</f>
        <v>0</v>
      </c>
      <c r="K6514" s="12">
        <f>(1 - Dashboard!$I$11) * I6514 * Dashboard!$I$10 * 'Lookups and Calculations'!$F$12</f>
        <v>0</v>
      </c>
      <c r="L6514" s="12">
        <f>(H6514 - I6514) * Dashboard!$I$13 * (Dashboard!$D$12 / 365) * 'Lookups and Calculations'!$F$12</f>
        <v>0</v>
      </c>
      <c r="M6514" s="3">
        <f>(G6514*2) * Dashboard!$I$13 * (Dashboard!$D$12 / 365) * 'Lookups and Calculations'!$F$12</f>
        <v>1602.0878730267946</v>
      </c>
      <c r="N6514" s="12">
        <f>H6514 * Dashboard!$I$14 * Dashboard!$I$15 * (Dashboard!$D$12 / 365) * 'Lookups and Calculations'!$F$12</f>
        <v>0</v>
      </c>
    </row>
    <row r="6515" spans="1:14" x14ac:dyDescent="0.35">
      <c r="A6515" s="2">
        <v>6514</v>
      </c>
      <c r="B6515" s="11">
        <v>1.4251457272610066</v>
      </c>
      <c r="C6515" s="11">
        <v>0.54335284977722043</v>
      </c>
      <c r="D6515" s="3">
        <f>B6515*Dashboard!$D$11*Dashboard!$D$10*SQRT(Dashboard!$D$12/365)</f>
        <v>353837.69879931398</v>
      </c>
      <c r="E6515" s="3">
        <f>IF(Dashboard!$I$3,C6515*Dashboard!$E$11*Dashboard!$E$10*SQRT(Dashboard!$D$12/365),0)</f>
        <v>269809.21083870326</v>
      </c>
      <c r="F6515" s="3">
        <f>D6515+IF(Dashboard!$I$3,E6515,0)</f>
        <v>623646.90963801718</v>
      </c>
      <c r="G6515" s="3">
        <f>IF(Dashboard!$I$4, ('Lookups and Calculations'!$F$9) / (1 - 'Lookups and Calculations'!$F$10), 'Lookups and Calculations'!$F$9)</f>
        <v>1951878.888340465</v>
      </c>
      <c r="H6515" s="12">
        <f t="shared" si="202"/>
        <v>0</v>
      </c>
      <c r="I6515" s="12">
        <f t="shared" si="203"/>
        <v>0</v>
      </c>
      <c r="J6515" s="13">
        <f>(1 - Dashboard!$I$9) * H6515 * Dashboard!$I$8 * 'Lookups and Calculations'!$F$12</f>
        <v>0</v>
      </c>
      <c r="K6515" s="12">
        <f>(1 - Dashboard!$I$11) * I6515 * Dashboard!$I$10 * 'Lookups and Calculations'!$F$12</f>
        <v>0</v>
      </c>
      <c r="L6515" s="12">
        <f>(H6515 - I6515) * Dashboard!$I$13 * (Dashboard!$D$12 / 365) * 'Lookups and Calculations'!$F$12</f>
        <v>0</v>
      </c>
      <c r="M6515" s="3">
        <f>(G6515*2) * Dashboard!$I$13 * (Dashboard!$D$12 / 365) * 'Lookups and Calculations'!$F$12</f>
        <v>1602.0878730267946</v>
      </c>
      <c r="N6515" s="12">
        <f>H6515 * Dashboard!$I$14 * Dashboard!$I$15 * (Dashboard!$D$12 / 365) * 'Lookups and Calculations'!$F$12</f>
        <v>0</v>
      </c>
    </row>
    <row r="6516" spans="1:14" x14ac:dyDescent="0.35">
      <c r="A6516" s="2">
        <v>6515</v>
      </c>
      <c r="B6516" s="11">
        <v>0.55095824664203763</v>
      </c>
      <c r="C6516" s="11">
        <v>0.1979763174660874</v>
      </c>
      <c r="D6516" s="3">
        <f>B6516*Dashboard!$D$11*Dashboard!$D$10*SQRT(Dashboard!$D$12/365)</f>
        <v>136792.88678849585</v>
      </c>
      <c r="E6516" s="3">
        <f>IF(Dashboard!$I$3,C6516*Dashboard!$E$11*Dashboard!$E$10*SQRT(Dashboard!$D$12/365),0)</f>
        <v>98307.819683247479</v>
      </c>
      <c r="F6516" s="3">
        <f>D6516+IF(Dashboard!$I$3,E6516,0)</f>
        <v>235100.70647174332</v>
      </c>
      <c r="G6516" s="3">
        <f>IF(Dashboard!$I$4, ('Lookups and Calculations'!$F$9) / (1 - 'Lookups and Calculations'!$F$10), 'Lookups and Calculations'!$F$9)</f>
        <v>1951878.888340465</v>
      </c>
      <c r="H6516" s="12">
        <f t="shared" si="202"/>
        <v>0</v>
      </c>
      <c r="I6516" s="12">
        <f t="shared" si="203"/>
        <v>0</v>
      </c>
      <c r="J6516" s="13">
        <f>(1 - Dashboard!$I$9) * H6516 * Dashboard!$I$8 * 'Lookups and Calculations'!$F$12</f>
        <v>0</v>
      </c>
      <c r="K6516" s="12">
        <f>(1 - Dashboard!$I$11) * I6516 * Dashboard!$I$10 * 'Lookups and Calculations'!$F$12</f>
        <v>0</v>
      </c>
      <c r="L6516" s="12">
        <f>(H6516 - I6516) * Dashboard!$I$13 * (Dashboard!$D$12 / 365) * 'Lookups and Calculations'!$F$12</f>
        <v>0</v>
      </c>
      <c r="M6516" s="3">
        <f>(G6516*2) * Dashboard!$I$13 * (Dashboard!$D$12 / 365) * 'Lookups and Calculations'!$F$12</f>
        <v>1602.0878730267946</v>
      </c>
      <c r="N6516" s="12">
        <f>H6516 * Dashboard!$I$14 * Dashboard!$I$15 * (Dashboard!$D$12 / 365) * 'Lookups and Calculations'!$F$12</f>
        <v>0</v>
      </c>
    </row>
    <row r="6517" spans="1:14" x14ac:dyDescent="0.35">
      <c r="A6517" s="2">
        <v>6516</v>
      </c>
      <c r="B6517" s="11">
        <v>6.6880183813403035E-2</v>
      </c>
      <c r="C6517" s="11">
        <v>-0.12235793999253473</v>
      </c>
      <c r="D6517" s="3">
        <f>B6517*Dashboard!$D$11*Dashboard!$D$10*SQRT(Dashboard!$D$12/365)</f>
        <v>16605.130186434337</v>
      </c>
      <c r="E6517" s="3">
        <f>IF(Dashboard!$I$3,C6517*Dashboard!$E$11*Dashboard!$E$10*SQRT(Dashboard!$D$12/365),0)</f>
        <v>-60758.490993046151</v>
      </c>
      <c r="F6517" s="3">
        <f>D6517+IF(Dashboard!$I$3,E6517,0)</f>
        <v>-44153.360806611818</v>
      </c>
      <c r="G6517" s="3">
        <f>IF(Dashboard!$I$4, ('Lookups and Calculations'!$F$9) / (1 - 'Lookups and Calculations'!$F$10), 'Lookups and Calculations'!$F$9)</f>
        <v>1951878.888340465</v>
      </c>
      <c r="H6517" s="12">
        <f t="shared" si="202"/>
        <v>0</v>
      </c>
      <c r="I6517" s="12">
        <f t="shared" si="203"/>
        <v>0</v>
      </c>
      <c r="J6517" s="13">
        <f>(1 - Dashboard!$I$9) * H6517 * Dashboard!$I$8 * 'Lookups and Calculations'!$F$12</f>
        <v>0</v>
      </c>
      <c r="K6517" s="12">
        <f>(1 - Dashboard!$I$11) * I6517 * Dashboard!$I$10 * 'Lookups and Calculations'!$F$12</f>
        <v>0</v>
      </c>
      <c r="L6517" s="12">
        <f>(H6517 - I6517) * Dashboard!$I$13 * (Dashboard!$D$12 / 365) * 'Lookups and Calculations'!$F$12</f>
        <v>0</v>
      </c>
      <c r="M6517" s="3">
        <f>(G6517*2) * Dashboard!$I$13 * (Dashboard!$D$12 / 365) * 'Lookups and Calculations'!$F$12</f>
        <v>1602.0878730267946</v>
      </c>
      <c r="N6517" s="12">
        <f>H6517 * Dashboard!$I$14 * Dashboard!$I$15 * (Dashboard!$D$12 / 365) * 'Lookups and Calculations'!$F$12</f>
        <v>0</v>
      </c>
    </row>
    <row r="6518" spans="1:14" x14ac:dyDescent="0.35">
      <c r="A6518" s="2">
        <v>6517</v>
      </c>
      <c r="B6518" s="11">
        <v>-1.5788032448143898</v>
      </c>
      <c r="C6518" s="11">
        <v>-1.7795258590369907</v>
      </c>
      <c r="D6518" s="3">
        <f>B6518*Dashboard!$D$11*Dashboard!$D$10*SQRT(Dashboard!$D$12/365)</f>
        <v>-391988.05870587443</v>
      </c>
      <c r="E6518" s="3">
        <f>IF(Dashboard!$I$3,C6518*Dashboard!$E$11*Dashboard!$E$10*SQRT(Dashboard!$D$12/365),0)</f>
        <v>-883647.64791552059</v>
      </c>
      <c r="F6518" s="3">
        <f>D6518+IF(Dashboard!$I$3,E6518,0)</f>
        <v>-1275635.706621395</v>
      </c>
      <c r="G6518" s="3">
        <f>IF(Dashboard!$I$4, ('Lookups and Calculations'!$F$9) / (1 - 'Lookups and Calculations'!$F$10), 'Lookups and Calculations'!$F$9)</f>
        <v>1951878.888340465</v>
      </c>
      <c r="H6518" s="12">
        <f t="shared" si="202"/>
        <v>0</v>
      </c>
      <c r="I6518" s="12">
        <f t="shared" si="203"/>
        <v>0</v>
      </c>
      <c r="J6518" s="13">
        <f>(1 - Dashboard!$I$9) * H6518 * Dashboard!$I$8 * 'Lookups and Calculations'!$F$12</f>
        <v>0</v>
      </c>
      <c r="K6518" s="12">
        <f>(1 - Dashboard!$I$11) * I6518 * Dashboard!$I$10 * 'Lookups and Calculations'!$F$12</f>
        <v>0</v>
      </c>
      <c r="L6518" s="12">
        <f>(H6518 - I6518) * Dashboard!$I$13 * (Dashboard!$D$12 / 365) * 'Lookups and Calculations'!$F$12</f>
        <v>0</v>
      </c>
      <c r="M6518" s="3">
        <f>(G6518*2) * Dashboard!$I$13 * (Dashboard!$D$12 / 365) * 'Lookups and Calculations'!$F$12</f>
        <v>1602.0878730267946</v>
      </c>
      <c r="N6518" s="12">
        <f>H6518 * Dashboard!$I$14 * Dashboard!$I$15 * (Dashboard!$D$12 / 365) * 'Lookups and Calculations'!$F$12</f>
        <v>0</v>
      </c>
    </row>
    <row r="6519" spans="1:14" x14ac:dyDescent="0.35">
      <c r="A6519" s="2">
        <v>6518</v>
      </c>
      <c r="B6519" s="11">
        <v>1.225540596693443</v>
      </c>
      <c r="C6519" s="11">
        <v>-0.27824017195591633</v>
      </c>
      <c r="D6519" s="3">
        <f>B6519*Dashboard!$D$11*Dashboard!$D$10*SQRT(Dashboard!$D$12/365)</f>
        <v>304279.38436342595</v>
      </c>
      <c r="E6519" s="3">
        <f>IF(Dashboard!$I$3,C6519*Dashboard!$E$11*Dashboard!$E$10*SQRT(Dashboard!$D$12/365),0)</f>
        <v>-138163.92285387107</v>
      </c>
      <c r="F6519" s="3">
        <f>D6519+IF(Dashboard!$I$3,E6519,0)</f>
        <v>166115.46150955488</v>
      </c>
      <c r="G6519" s="3">
        <f>IF(Dashboard!$I$4, ('Lookups and Calculations'!$F$9) / (1 - 'Lookups and Calculations'!$F$10), 'Lookups and Calculations'!$F$9)</f>
        <v>1951878.888340465</v>
      </c>
      <c r="H6519" s="12">
        <f t="shared" si="202"/>
        <v>0</v>
      </c>
      <c r="I6519" s="12">
        <f t="shared" si="203"/>
        <v>0</v>
      </c>
      <c r="J6519" s="13">
        <f>(1 - Dashboard!$I$9) * H6519 * Dashboard!$I$8 * 'Lookups and Calculations'!$F$12</f>
        <v>0</v>
      </c>
      <c r="K6519" s="12">
        <f>(1 - Dashboard!$I$11) * I6519 * Dashboard!$I$10 * 'Lookups and Calculations'!$F$12</f>
        <v>0</v>
      </c>
      <c r="L6519" s="12">
        <f>(H6519 - I6519) * Dashboard!$I$13 * (Dashboard!$D$12 / 365) * 'Lookups and Calculations'!$F$12</f>
        <v>0</v>
      </c>
      <c r="M6519" s="3">
        <f>(G6519*2) * Dashboard!$I$13 * (Dashboard!$D$12 / 365) * 'Lookups and Calculations'!$F$12</f>
        <v>1602.0878730267946</v>
      </c>
      <c r="N6519" s="12">
        <f>H6519 * Dashboard!$I$14 * Dashboard!$I$15 * (Dashboard!$D$12 / 365) * 'Lookups and Calculations'!$F$12</f>
        <v>0</v>
      </c>
    </row>
    <row r="6520" spans="1:14" x14ac:dyDescent="0.35">
      <c r="A6520" s="2">
        <v>6519</v>
      </c>
      <c r="B6520" s="11">
        <v>-0.24254599776280028</v>
      </c>
      <c r="C6520" s="11">
        <v>0.68615712572681287</v>
      </c>
      <c r="D6520" s="3">
        <f>B6520*Dashboard!$D$11*Dashboard!$D$10*SQRT(Dashboard!$D$12/365)</f>
        <v>-60219.748801629081</v>
      </c>
      <c r="E6520" s="3">
        <f>IF(Dashboard!$I$3,C6520*Dashboard!$E$11*Dashboard!$E$10*SQRT(Dashboard!$D$12/365),0)</f>
        <v>340720.60665479139</v>
      </c>
      <c r="F6520" s="3">
        <f>D6520+IF(Dashboard!$I$3,E6520,0)</f>
        <v>280500.85785316234</v>
      </c>
      <c r="G6520" s="3">
        <f>IF(Dashboard!$I$4, ('Lookups and Calculations'!$F$9) / (1 - 'Lookups and Calculations'!$F$10), 'Lookups and Calculations'!$F$9)</f>
        <v>1951878.888340465</v>
      </c>
      <c r="H6520" s="12">
        <f t="shared" si="202"/>
        <v>0</v>
      </c>
      <c r="I6520" s="12">
        <f t="shared" si="203"/>
        <v>0</v>
      </c>
      <c r="J6520" s="13">
        <f>(1 - Dashboard!$I$9) * H6520 * Dashboard!$I$8 * 'Lookups and Calculations'!$F$12</f>
        <v>0</v>
      </c>
      <c r="K6520" s="12">
        <f>(1 - Dashboard!$I$11) * I6520 * Dashboard!$I$10 * 'Lookups and Calculations'!$F$12</f>
        <v>0</v>
      </c>
      <c r="L6520" s="12">
        <f>(H6520 - I6520) * Dashboard!$I$13 * (Dashboard!$D$12 / 365) * 'Lookups and Calculations'!$F$12</f>
        <v>0</v>
      </c>
      <c r="M6520" s="3">
        <f>(G6520*2) * Dashboard!$I$13 * (Dashboard!$D$12 / 365) * 'Lookups and Calculations'!$F$12</f>
        <v>1602.0878730267946</v>
      </c>
      <c r="N6520" s="12">
        <f>H6520 * Dashboard!$I$14 * Dashboard!$I$15 * (Dashboard!$D$12 / 365) * 'Lookups and Calculations'!$F$12</f>
        <v>0</v>
      </c>
    </row>
    <row r="6521" spans="1:14" x14ac:dyDescent="0.35">
      <c r="A6521" s="2">
        <v>6520</v>
      </c>
      <c r="B6521" s="11">
        <v>0.58351121061861144</v>
      </c>
      <c r="C6521" s="11">
        <v>-0.79639543483466257</v>
      </c>
      <c r="D6521" s="3">
        <f>B6521*Dashboard!$D$11*Dashboard!$D$10*SQRT(Dashboard!$D$12/365)</f>
        <v>144875.19419203783</v>
      </c>
      <c r="E6521" s="3">
        <f>IF(Dashboard!$I$3,C6521*Dashboard!$E$11*Dashboard!$E$10*SQRT(Dashboard!$D$12/365),0)</f>
        <v>-395460.93091512611</v>
      </c>
      <c r="F6521" s="3">
        <f>D6521+IF(Dashboard!$I$3,E6521,0)</f>
        <v>-250585.73672308828</v>
      </c>
      <c r="G6521" s="3">
        <f>IF(Dashboard!$I$4, ('Lookups and Calculations'!$F$9) / (1 - 'Lookups and Calculations'!$F$10), 'Lookups and Calculations'!$F$9)</f>
        <v>1951878.888340465</v>
      </c>
      <c r="H6521" s="12">
        <f t="shared" si="202"/>
        <v>0</v>
      </c>
      <c r="I6521" s="12">
        <f t="shared" si="203"/>
        <v>0</v>
      </c>
      <c r="J6521" s="13">
        <f>(1 - Dashboard!$I$9) * H6521 * Dashboard!$I$8 * 'Lookups and Calculations'!$F$12</f>
        <v>0</v>
      </c>
      <c r="K6521" s="12">
        <f>(1 - Dashboard!$I$11) * I6521 * Dashboard!$I$10 * 'Lookups and Calculations'!$F$12</f>
        <v>0</v>
      </c>
      <c r="L6521" s="12">
        <f>(H6521 - I6521) * Dashboard!$I$13 * (Dashboard!$D$12 / 365) * 'Lookups and Calculations'!$F$12</f>
        <v>0</v>
      </c>
      <c r="M6521" s="3">
        <f>(G6521*2) * Dashboard!$I$13 * (Dashboard!$D$12 / 365) * 'Lookups and Calculations'!$F$12</f>
        <v>1602.0878730267946</v>
      </c>
      <c r="N6521" s="12">
        <f>H6521 * Dashboard!$I$14 * Dashboard!$I$15 * (Dashboard!$D$12 / 365) * 'Lookups and Calculations'!$F$12</f>
        <v>0</v>
      </c>
    </row>
    <row r="6522" spans="1:14" x14ac:dyDescent="0.35">
      <c r="A6522" s="2">
        <v>6521</v>
      </c>
      <c r="B6522" s="11">
        <v>-0.68854410556181234</v>
      </c>
      <c r="C6522" s="11">
        <v>0.13337017336067031</v>
      </c>
      <c r="D6522" s="3">
        <f>B6522*Dashboard!$D$11*Dashboard!$D$10*SQRT(Dashboard!$D$12/365)</f>
        <v>-170952.94689762191</v>
      </c>
      <c r="E6522" s="3">
        <f>IF(Dashboard!$I$3,C6522*Dashboard!$E$11*Dashboard!$E$10*SQRT(Dashboard!$D$12/365),0)</f>
        <v>66226.764502325648</v>
      </c>
      <c r="F6522" s="3">
        <f>D6522+IF(Dashboard!$I$3,E6522,0)</f>
        <v>-104726.18239529626</v>
      </c>
      <c r="G6522" s="3">
        <f>IF(Dashboard!$I$4, ('Lookups and Calculations'!$F$9) / (1 - 'Lookups and Calculations'!$F$10), 'Lookups and Calculations'!$F$9)</f>
        <v>1951878.888340465</v>
      </c>
      <c r="H6522" s="12">
        <f t="shared" si="202"/>
        <v>0</v>
      </c>
      <c r="I6522" s="12">
        <f t="shared" si="203"/>
        <v>0</v>
      </c>
      <c r="J6522" s="13">
        <f>(1 - Dashboard!$I$9) * H6522 * Dashboard!$I$8 * 'Lookups and Calculations'!$F$12</f>
        <v>0</v>
      </c>
      <c r="K6522" s="12">
        <f>(1 - Dashboard!$I$11) * I6522 * Dashboard!$I$10 * 'Lookups and Calculations'!$F$12</f>
        <v>0</v>
      </c>
      <c r="L6522" s="12">
        <f>(H6522 - I6522) * Dashboard!$I$13 * (Dashboard!$D$12 / 365) * 'Lookups and Calculations'!$F$12</f>
        <v>0</v>
      </c>
      <c r="M6522" s="3">
        <f>(G6522*2) * Dashboard!$I$13 * (Dashboard!$D$12 / 365) * 'Lookups and Calculations'!$F$12</f>
        <v>1602.0878730267946</v>
      </c>
      <c r="N6522" s="12">
        <f>H6522 * Dashboard!$I$14 * Dashboard!$I$15 * (Dashboard!$D$12 / 365) * 'Lookups and Calculations'!$F$12</f>
        <v>0</v>
      </c>
    </row>
    <row r="6523" spans="1:14" x14ac:dyDescent="0.35">
      <c r="A6523" s="2">
        <v>6522</v>
      </c>
      <c r="B6523" s="11">
        <v>0.25774025663325906</v>
      </c>
      <c r="C6523" s="11">
        <v>2.0509750674045568</v>
      </c>
      <c r="D6523" s="3">
        <f>B6523*Dashboard!$D$11*Dashboard!$D$10*SQRT(Dashboard!$D$12/365)</f>
        <v>63992.206235871214</v>
      </c>
      <c r="E6523" s="3">
        <f>IF(Dashboard!$I$3,C6523*Dashboard!$E$11*Dashboard!$E$10*SQRT(Dashboard!$D$12/365),0)</f>
        <v>1018439.4258963898</v>
      </c>
      <c r="F6523" s="3">
        <f>D6523+IF(Dashboard!$I$3,E6523,0)</f>
        <v>1082431.6321322611</v>
      </c>
      <c r="G6523" s="3">
        <f>IF(Dashboard!$I$4, ('Lookups and Calculations'!$F$9) / (1 - 'Lookups and Calculations'!$F$10), 'Lookups and Calculations'!$F$9)</f>
        <v>1951878.888340465</v>
      </c>
      <c r="H6523" s="12">
        <f t="shared" si="202"/>
        <v>0</v>
      </c>
      <c r="I6523" s="12">
        <f t="shared" si="203"/>
        <v>0</v>
      </c>
      <c r="J6523" s="13">
        <f>(1 - Dashboard!$I$9) * H6523 * Dashboard!$I$8 * 'Lookups and Calculations'!$F$12</f>
        <v>0</v>
      </c>
      <c r="K6523" s="12">
        <f>(1 - Dashboard!$I$11) * I6523 * Dashboard!$I$10 * 'Lookups and Calculations'!$F$12</f>
        <v>0</v>
      </c>
      <c r="L6523" s="12">
        <f>(H6523 - I6523) * Dashboard!$I$13 * (Dashboard!$D$12 / 365) * 'Lookups and Calculations'!$F$12</f>
        <v>0</v>
      </c>
      <c r="M6523" s="3">
        <f>(G6523*2) * Dashboard!$I$13 * (Dashboard!$D$12 / 365) * 'Lookups and Calculations'!$F$12</f>
        <v>1602.0878730267946</v>
      </c>
      <c r="N6523" s="12">
        <f>H6523 * Dashboard!$I$14 * Dashboard!$I$15 * (Dashboard!$D$12 / 365) * 'Lookups and Calculations'!$F$12</f>
        <v>0</v>
      </c>
    </row>
    <row r="6524" spans="1:14" x14ac:dyDescent="0.35">
      <c r="A6524" s="2">
        <v>6523</v>
      </c>
      <c r="B6524" s="11">
        <v>1.7568892046818139</v>
      </c>
      <c r="C6524" s="11">
        <v>0.28065533277285259</v>
      </c>
      <c r="D6524" s="3">
        <f>B6524*Dashboard!$D$11*Dashboard!$D$10*SQRT(Dashboard!$D$12/365)</f>
        <v>436203.55542498</v>
      </c>
      <c r="E6524" s="3">
        <f>IF(Dashboard!$I$3,C6524*Dashboard!$E$11*Dashboard!$E$10*SQRT(Dashboard!$D$12/365),0)</f>
        <v>139363.20364228199</v>
      </c>
      <c r="F6524" s="3">
        <f>D6524+IF(Dashboard!$I$3,E6524,0)</f>
        <v>575566.75906726206</v>
      </c>
      <c r="G6524" s="3">
        <f>IF(Dashboard!$I$4, ('Lookups and Calculations'!$F$9) / (1 - 'Lookups and Calculations'!$F$10), 'Lookups and Calculations'!$F$9)</f>
        <v>1951878.888340465</v>
      </c>
      <c r="H6524" s="12">
        <f t="shared" si="202"/>
        <v>0</v>
      </c>
      <c r="I6524" s="12">
        <f t="shared" si="203"/>
        <v>0</v>
      </c>
      <c r="J6524" s="13">
        <f>(1 - Dashboard!$I$9) * H6524 * Dashboard!$I$8 * 'Lookups and Calculations'!$F$12</f>
        <v>0</v>
      </c>
      <c r="K6524" s="12">
        <f>(1 - Dashboard!$I$11) * I6524 * Dashboard!$I$10 * 'Lookups and Calculations'!$F$12</f>
        <v>0</v>
      </c>
      <c r="L6524" s="12">
        <f>(H6524 - I6524) * Dashboard!$I$13 * (Dashboard!$D$12 / 365) * 'Lookups and Calculations'!$F$12</f>
        <v>0</v>
      </c>
      <c r="M6524" s="3">
        <f>(G6524*2) * Dashboard!$I$13 * (Dashboard!$D$12 / 365) * 'Lookups and Calculations'!$F$12</f>
        <v>1602.0878730267946</v>
      </c>
      <c r="N6524" s="12">
        <f>H6524 * Dashboard!$I$14 * Dashboard!$I$15 * (Dashboard!$D$12 / 365) * 'Lookups and Calculations'!$F$12</f>
        <v>0</v>
      </c>
    </row>
    <row r="6525" spans="1:14" x14ac:dyDescent="0.35">
      <c r="A6525" s="2">
        <v>6524</v>
      </c>
      <c r="B6525" s="11">
        <v>-1.4601109923680282</v>
      </c>
      <c r="C6525" s="11">
        <v>1.2270499699347295</v>
      </c>
      <c r="D6525" s="3">
        <f>B6525*Dashboard!$D$11*Dashboard!$D$10*SQRT(Dashboard!$D$12/365)</f>
        <v>-362518.93658904819</v>
      </c>
      <c r="E6525" s="3">
        <f>IF(Dashboard!$I$3,C6525*Dashboard!$E$11*Dashboard!$E$10*SQRT(Dashboard!$D$12/365),0)</f>
        <v>609308.26843640441</v>
      </c>
      <c r="F6525" s="3">
        <f>D6525+IF(Dashboard!$I$3,E6525,0)</f>
        <v>246789.33184735622</v>
      </c>
      <c r="G6525" s="3">
        <f>IF(Dashboard!$I$4, ('Lookups and Calculations'!$F$9) / (1 - 'Lookups and Calculations'!$F$10), 'Lookups and Calculations'!$F$9)</f>
        <v>1951878.888340465</v>
      </c>
      <c r="H6525" s="12">
        <f t="shared" si="202"/>
        <v>0</v>
      </c>
      <c r="I6525" s="12">
        <f t="shared" si="203"/>
        <v>0</v>
      </c>
      <c r="J6525" s="13">
        <f>(1 - Dashboard!$I$9) * H6525 * Dashboard!$I$8 * 'Lookups and Calculations'!$F$12</f>
        <v>0</v>
      </c>
      <c r="K6525" s="12">
        <f>(1 - Dashboard!$I$11) * I6525 * Dashboard!$I$10 * 'Lookups and Calculations'!$F$12</f>
        <v>0</v>
      </c>
      <c r="L6525" s="12">
        <f>(H6525 - I6525) * Dashboard!$I$13 * (Dashboard!$D$12 / 365) * 'Lookups and Calculations'!$F$12</f>
        <v>0</v>
      </c>
      <c r="M6525" s="3">
        <f>(G6525*2) * Dashboard!$I$13 * (Dashboard!$D$12 / 365) * 'Lookups and Calculations'!$F$12</f>
        <v>1602.0878730267946</v>
      </c>
      <c r="N6525" s="12">
        <f>H6525 * Dashboard!$I$14 * Dashboard!$I$15 * (Dashboard!$D$12 / 365) * 'Lookups and Calculations'!$F$12</f>
        <v>0</v>
      </c>
    </row>
    <row r="6526" spans="1:14" x14ac:dyDescent="0.35">
      <c r="A6526" s="2">
        <v>6525</v>
      </c>
      <c r="B6526" s="11">
        <v>3.8194496333007491E-2</v>
      </c>
      <c r="C6526" s="11">
        <v>-0.41190286122139652</v>
      </c>
      <c r="D6526" s="3">
        <f>B6526*Dashboard!$D$11*Dashboard!$D$10*SQRT(Dashboard!$D$12/365)</f>
        <v>9482.9970232195628</v>
      </c>
      <c r="E6526" s="3">
        <f>IF(Dashboard!$I$3,C6526*Dashboard!$E$11*Dashboard!$E$10*SQRT(Dashboard!$D$12/365),0)</f>
        <v>-204535.94008739502</v>
      </c>
      <c r="F6526" s="3">
        <f>D6526+IF(Dashboard!$I$3,E6526,0)</f>
        <v>-195052.94306417546</v>
      </c>
      <c r="G6526" s="3">
        <f>IF(Dashboard!$I$4, ('Lookups and Calculations'!$F$9) / (1 - 'Lookups and Calculations'!$F$10), 'Lookups and Calculations'!$F$9)</f>
        <v>1951878.888340465</v>
      </c>
      <c r="H6526" s="12">
        <f t="shared" si="202"/>
        <v>0</v>
      </c>
      <c r="I6526" s="12">
        <f t="shared" si="203"/>
        <v>0</v>
      </c>
      <c r="J6526" s="13">
        <f>(1 - Dashboard!$I$9) * H6526 * Dashboard!$I$8 * 'Lookups and Calculations'!$F$12</f>
        <v>0</v>
      </c>
      <c r="K6526" s="12">
        <f>(1 - Dashboard!$I$11) * I6526 * Dashboard!$I$10 * 'Lookups and Calculations'!$F$12</f>
        <v>0</v>
      </c>
      <c r="L6526" s="12">
        <f>(H6526 - I6526) * Dashboard!$I$13 * (Dashboard!$D$12 / 365) * 'Lookups and Calculations'!$F$12</f>
        <v>0</v>
      </c>
      <c r="M6526" s="3">
        <f>(G6526*2) * Dashboard!$I$13 * (Dashboard!$D$12 / 365) * 'Lookups and Calculations'!$F$12</f>
        <v>1602.0878730267946</v>
      </c>
      <c r="N6526" s="12">
        <f>H6526 * Dashboard!$I$14 * Dashboard!$I$15 * (Dashboard!$D$12 / 365) * 'Lookups and Calculations'!$F$12</f>
        <v>0</v>
      </c>
    </row>
    <row r="6527" spans="1:14" x14ac:dyDescent="0.35">
      <c r="A6527" s="2">
        <v>6526</v>
      </c>
      <c r="B6527" s="11">
        <v>1.6611188374741988</v>
      </c>
      <c r="C6527" s="11">
        <v>-0.53677570145400455</v>
      </c>
      <c r="D6527" s="3">
        <f>B6527*Dashboard!$D$11*Dashboard!$D$10*SQRT(Dashboard!$D$12/365)</f>
        <v>412425.51946858998</v>
      </c>
      <c r="E6527" s="3">
        <f>IF(Dashboard!$I$3,C6527*Dashboard!$E$11*Dashboard!$E$10*SQRT(Dashboard!$D$12/365),0)</f>
        <v>-266543.23882920051</v>
      </c>
      <c r="F6527" s="3">
        <f>D6527+IF(Dashboard!$I$3,E6527,0)</f>
        <v>145882.28063938947</v>
      </c>
      <c r="G6527" s="3">
        <f>IF(Dashboard!$I$4, ('Lookups and Calculations'!$F$9) / (1 - 'Lookups and Calculations'!$F$10), 'Lookups and Calculations'!$F$9)</f>
        <v>1951878.888340465</v>
      </c>
      <c r="H6527" s="12">
        <f t="shared" si="202"/>
        <v>0</v>
      </c>
      <c r="I6527" s="12">
        <f t="shared" si="203"/>
        <v>0</v>
      </c>
      <c r="J6527" s="13">
        <f>(1 - Dashboard!$I$9) * H6527 * Dashboard!$I$8 * 'Lookups and Calculations'!$F$12</f>
        <v>0</v>
      </c>
      <c r="K6527" s="12">
        <f>(1 - Dashboard!$I$11) * I6527 * Dashboard!$I$10 * 'Lookups and Calculations'!$F$12</f>
        <v>0</v>
      </c>
      <c r="L6527" s="12">
        <f>(H6527 - I6527) * Dashboard!$I$13 * (Dashboard!$D$12 / 365) * 'Lookups and Calculations'!$F$12</f>
        <v>0</v>
      </c>
      <c r="M6527" s="3">
        <f>(G6527*2) * Dashboard!$I$13 * (Dashboard!$D$12 / 365) * 'Lookups and Calculations'!$F$12</f>
        <v>1602.0878730267946</v>
      </c>
      <c r="N6527" s="12">
        <f>H6527 * Dashboard!$I$14 * Dashboard!$I$15 * (Dashboard!$D$12 / 365) * 'Lookups and Calculations'!$F$12</f>
        <v>0</v>
      </c>
    </row>
    <row r="6528" spans="1:14" x14ac:dyDescent="0.35">
      <c r="A6528" s="2">
        <v>6527</v>
      </c>
      <c r="B6528" s="11">
        <v>-0.21258385120789602</v>
      </c>
      <c r="C6528" s="11">
        <v>9.0699016167138866E-2</v>
      </c>
      <c r="D6528" s="3">
        <f>B6528*Dashboard!$D$11*Dashboard!$D$10*SQRT(Dashboard!$D$12/365)</f>
        <v>-52780.694124427304</v>
      </c>
      <c r="E6528" s="3">
        <f>IF(Dashboard!$I$3,C6528*Dashboard!$E$11*Dashboard!$E$10*SQRT(Dashboard!$D$12/365),0)</f>
        <v>45037.823922219293</v>
      </c>
      <c r="F6528" s="3">
        <f>D6528+IF(Dashboard!$I$3,E6528,0)</f>
        <v>-7742.8702022080106</v>
      </c>
      <c r="G6528" s="3">
        <f>IF(Dashboard!$I$4, ('Lookups and Calculations'!$F$9) / (1 - 'Lookups and Calculations'!$F$10), 'Lookups and Calculations'!$F$9)</f>
        <v>1951878.888340465</v>
      </c>
      <c r="H6528" s="12">
        <f t="shared" si="202"/>
        <v>0</v>
      </c>
      <c r="I6528" s="12">
        <f t="shared" si="203"/>
        <v>0</v>
      </c>
      <c r="J6528" s="13">
        <f>(1 - Dashboard!$I$9) * H6528 * Dashboard!$I$8 * 'Lookups and Calculations'!$F$12</f>
        <v>0</v>
      </c>
      <c r="K6528" s="12">
        <f>(1 - Dashboard!$I$11) * I6528 * Dashboard!$I$10 * 'Lookups and Calculations'!$F$12</f>
        <v>0</v>
      </c>
      <c r="L6528" s="12">
        <f>(H6528 - I6528) * Dashboard!$I$13 * (Dashboard!$D$12 / 365) * 'Lookups and Calculations'!$F$12</f>
        <v>0</v>
      </c>
      <c r="M6528" s="3">
        <f>(G6528*2) * Dashboard!$I$13 * (Dashboard!$D$12 / 365) * 'Lookups and Calculations'!$F$12</f>
        <v>1602.0878730267946</v>
      </c>
      <c r="N6528" s="12">
        <f>H6528 * Dashboard!$I$14 * Dashboard!$I$15 * (Dashboard!$D$12 / 365) * 'Lookups and Calculations'!$F$12</f>
        <v>0</v>
      </c>
    </row>
    <row r="6529" spans="1:14" x14ac:dyDescent="0.35">
      <c r="A6529" s="2">
        <v>6528</v>
      </c>
      <c r="B6529" s="11">
        <v>1.4101583778758831</v>
      </c>
      <c r="C6529" s="11">
        <v>1.8488739696806782</v>
      </c>
      <c r="D6529" s="3">
        <f>B6529*Dashboard!$D$11*Dashboard!$D$10*SQRT(Dashboard!$D$12/365)</f>
        <v>350116.61321761319</v>
      </c>
      <c r="E6529" s="3">
        <f>IF(Dashboard!$I$3,C6529*Dashboard!$E$11*Dashboard!$E$10*SQRT(Dashboard!$D$12/365),0)</f>
        <v>918083.39075481915</v>
      </c>
      <c r="F6529" s="3">
        <f>D6529+IF(Dashboard!$I$3,E6529,0)</f>
        <v>1268200.0039724323</v>
      </c>
      <c r="G6529" s="3">
        <f>IF(Dashboard!$I$4, ('Lookups and Calculations'!$F$9) / (1 - 'Lookups and Calculations'!$F$10), 'Lookups and Calculations'!$F$9)</f>
        <v>1951878.888340465</v>
      </c>
      <c r="H6529" s="12">
        <f t="shared" si="202"/>
        <v>0</v>
      </c>
      <c r="I6529" s="12">
        <f t="shared" si="203"/>
        <v>0</v>
      </c>
      <c r="J6529" s="13">
        <f>(1 - Dashboard!$I$9) * H6529 * Dashboard!$I$8 * 'Lookups and Calculations'!$F$12</f>
        <v>0</v>
      </c>
      <c r="K6529" s="12">
        <f>(1 - Dashboard!$I$11) * I6529 * Dashboard!$I$10 * 'Lookups and Calculations'!$F$12</f>
        <v>0</v>
      </c>
      <c r="L6529" s="12">
        <f>(H6529 - I6529) * Dashboard!$I$13 * (Dashboard!$D$12 / 365) * 'Lookups and Calculations'!$F$12</f>
        <v>0</v>
      </c>
      <c r="M6529" s="3">
        <f>(G6529*2) * Dashboard!$I$13 * (Dashboard!$D$12 / 365) * 'Lookups and Calculations'!$F$12</f>
        <v>1602.0878730267946</v>
      </c>
      <c r="N6529" s="12">
        <f>H6529 * Dashboard!$I$14 * Dashboard!$I$15 * (Dashboard!$D$12 / 365) * 'Lookups and Calculations'!$F$12</f>
        <v>0</v>
      </c>
    </row>
    <row r="6530" spans="1:14" x14ac:dyDescent="0.35">
      <c r="A6530" s="2">
        <v>6529</v>
      </c>
      <c r="B6530" s="11">
        <v>1.3509016572326535</v>
      </c>
      <c r="C6530" s="11">
        <v>0.71538111426494899</v>
      </c>
      <c r="D6530" s="3">
        <f>B6530*Dashboard!$D$11*Dashboard!$D$10*SQRT(Dashboard!$D$12/365)</f>
        <v>335404.2499345325</v>
      </c>
      <c r="E6530" s="3">
        <f>IF(Dashboard!$I$3,C6530*Dashboard!$E$11*Dashboard!$E$10*SQRT(Dashboard!$D$12/365),0)</f>
        <v>355232.1736563571</v>
      </c>
      <c r="F6530" s="3">
        <f>D6530+IF(Dashboard!$I$3,E6530,0)</f>
        <v>690636.42359088967</v>
      </c>
      <c r="G6530" s="3">
        <f>IF(Dashboard!$I$4, ('Lookups and Calculations'!$F$9) / (1 - 'Lookups and Calculations'!$F$10), 'Lookups and Calculations'!$F$9)</f>
        <v>1951878.888340465</v>
      </c>
      <c r="H6530" s="12">
        <f t="shared" si="202"/>
        <v>0</v>
      </c>
      <c r="I6530" s="12">
        <f t="shared" si="203"/>
        <v>0</v>
      </c>
      <c r="J6530" s="13">
        <f>(1 - Dashboard!$I$9) * H6530 * Dashboard!$I$8 * 'Lookups and Calculations'!$F$12</f>
        <v>0</v>
      </c>
      <c r="K6530" s="12">
        <f>(1 - Dashboard!$I$11) * I6530 * Dashboard!$I$10 * 'Lookups and Calculations'!$F$12</f>
        <v>0</v>
      </c>
      <c r="L6530" s="12">
        <f>(H6530 - I6530) * Dashboard!$I$13 * (Dashboard!$D$12 / 365) * 'Lookups and Calculations'!$F$12</f>
        <v>0</v>
      </c>
      <c r="M6530" s="3">
        <f>(G6530*2) * Dashboard!$I$13 * (Dashboard!$D$12 / 365) * 'Lookups and Calculations'!$F$12</f>
        <v>1602.0878730267946</v>
      </c>
      <c r="N6530" s="12">
        <f>H6530 * Dashboard!$I$14 * Dashboard!$I$15 * (Dashboard!$D$12 / 365) * 'Lookups and Calculations'!$F$12</f>
        <v>0</v>
      </c>
    </row>
    <row r="6531" spans="1:14" x14ac:dyDescent="0.35">
      <c r="A6531" s="2">
        <v>6530</v>
      </c>
      <c r="B6531" s="11">
        <v>-0.38969162747484526</v>
      </c>
      <c r="C6531" s="11">
        <v>0.28421627962510571</v>
      </c>
      <c r="D6531" s="3">
        <f>B6531*Dashboard!$D$11*Dashboard!$D$10*SQRT(Dashboard!$D$12/365)</f>
        <v>-96753.325691166669</v>
      </c>
      <c r="E6531" s="3">
        <f>IF(Dashboard!$I$3,C6531*Dashboard!$E$11*Dashboard!$E$10*SQRT(Dashboard!$D$12/365),0)</f>
        <v>141131.43999263682</v>
      </c>
      <c r="F6531" s="3">
        <f>D6531+IF(Dashboard!$I$3,E6531,0)</f>
        <v>44378.114301470152</v>
      </c>
      <c r="G6531" s="3">
        <f>IF(Dashboard!$I$4, ('Lookups and Calculations'!$F$9) / (1 - 'Lookups and Calculations'!$F$10), 'Lookups and Calculations'!$F$9)</f>
        <v>1951878.888340465</v>
      </c>
      <c r="H6531" s="12">
        <f t="shared" ref="H6531:H6594" si="204">MAX(0,F6531-G6531)</f>
        <v>0</v>
      </c>
      <c r="I6531" s="12">
        <f t="shared" ref="I6531:I6594" si="205">MAX(0,-F6531-G6531)</f>
        <v>0</v>
      </c>
      <c r="J6531" s="13">
        <f>(1 - Dashboard!$I$9) * H6531 * Dashboard!$I$8 * 'Lookups and Calculations'!$F$12</f>
        <v>0</v>
      </c>
      <c r="K6531" s="12">
        <f>(1 - Dashboard!$I$11) * I6531 * Dashboard!$I$10 * 'Lookups and Calculations'!$F$12</f>
        <v>0</v>
      </c>
      <c r="L6531" s="12">
        <f>(H6531 - I6531) * Dashboard!$I$13 * (Dashboard!$D$12 / 365) * 'Lookups and Calculations'!$F$12</f>
        <v>0</v>
      </c>
      <c r="M6531" s="3">
        <f>(G6531*2) * Dashboard!$I$13 * (Dashboard!$D$12 / 365) * 'Lookups and Calculations'!$F$12</f>
        <v>1602.0878730267946</v>
      </c>
      <c r="N6531" s="12">
        <f>H6531 * Dashboard!$I$14 * Dashboard!$I$15 * (Dashboard!$D$12 / 365) * 'Lookups and Calculations'!$F$12</f>
        <v>0</v>
      </c>
    </row>
    <row r="6532" spans="1:14" x14ac:dyDescent="0.35">
      <c r="A6532" s="2">
        <v>6531</v>
      </c>
      <c r="B6532" s="11">
        <v>-0.12999899040097843</v>
      </c>
      <c r="C6532" s="11">
        <v>2.6428596262613779</v>
      </c>
      <c r="D6532" s="3">
        <f>B6532*Dashboard!$D$11*Dashboard!$D$10*SQRT(Dashboard!$D$12/365)</f>
        <v>-32276.378990463734</v>
      </c>
      <c r="E6532" s="3">
        <f>IF(Dashboard!$I$3,C6532*Dashboard!$E$11*Dashboard!$E$10*SQRT(Dashboard!$D$12/365),0)</f>
        <v>1312347.7136660218</v>
      </c>
      <c r="F6532" s="3">
        <f>D6532+IF(Dashboard!$I$3,E6532,0)</f>
        <v>1280071.3346755581</v>
      </c>
      <c r="G6532" s="3">
        <f>IF(Dashboard!$I$4, ('Lookups and Calculations'!$F$9) / (1 - 'Lookups and Calculations'!$F$10), 'Lookups and Calculations'!$F$9)</f>
        <v>1951878.888340465</v>
      </c>
      <c r="H6532" s="12">
        <f t="shared" si="204"/>
        <v>0</v>
      </c>
      <c r="I6532" s="12">
        <f t="shared" si="205"/>
        <v>0</v>
      </c>
      <c r="J6532" s="13">
        <f>(1 - Dashboard!$I$9) * H6532 * Dashboard!$I$8 * 'Lookups and Calculations'!$F$12</f>
        <v>0</v>
      </c>
      <c r="K6532" s="12">
        <f>(1 - Dashboard!$I$11) * I6532 * Dashboard!$I$10 * 'Lookups and Calculations'!$F$12</f>
        <v>0</v>
      </c>
      <c r="L6532" s="12">
        <f>(H6532 - I6532) * Dashboard!$I$13 * (Dashboard!$D$12 / 365) * 'Lookups and Calculations'!$F$12</f>
        <v>0</v>
      </c>
      <c r="M6532" s="3">
        <f>(G6532*2) * Dashboard!$I$13 * (Dashboard!$D$12 / 365) * 'Lookups and Calculations'!$F$12</f>
        <v>1602.0878730267946</v>
      </c>
      <c r="N6532" s="12">
        <f>H6532 * Dashboard!$I$14 * Dashboard!$I$15 * (Dashboard!$D$12 / 365) * 'Lookups and Calculations'!$F$12</f>
        <v>0</v>
      </c>
    </row>
    <row r="6533" spans="1:14" x14ac:dyDescent="0.35">
      <c r="A6533" s="2">
        <v>6532</v>
      </c>
      <c r="B6533" s="11">
        <v>-0.33158702861760103</v>
      </c>
      <c r="C6533" s="11">
        <v>0.34215025934421112</v>
      </c>
      <c r="D6533" s="3">
        <f>B6533*Dashboard!$D$11*Dashboard!$D$10*SQRT(Dashboard!$D$12/365)</f>
        <v>-82327.013240426546</v>
      </c>
      <c r="E6533" s="3">
        <f>IF(Dashboard!$I$3,C6533*Dashboard!$E$11*Dashboard!$E$10*SQRT(Dashboard!$D$12/365),0)</f>
        <v>169899.34165205789</v>
      </c>
      <c r="F6533" s="3">
        <f>D6533+IF(Dashboard!$I$3,E6533,0)</f>
        <v>87572.328411631344</v>
      </c>
      <c r="G6533" s="3">
        <f>IF(Dashboard!$I$4, ('Lookups and Calculations'!$F$9) / (1 - 'Lookups and Calculations'!$F$10), 'Lookups and Calculations'!$F$9)</f>
        <v>1951878.888340465</v>
      </c>
      <c r="H6533" s="12">
        <f t="shared" si="204"/>
        <v>0</v>
      </c>
      <c r="I6533" s="12">
        <f t="shared" si="205"/>
        <v>0</v>
      </c>
      <c r="J6533" s="13">
        <f>(1 - Dashboard!$I$9) * H6533 * Dashboard!$I$8 * 'Lookups and Calculations'!$F$12</f>
        <v>0</v>
      </c>
      <c r="K6533" s="12">
        <f>(1 - Dashboard!$I$11) * I6533 * Dashboard!$I$10 * 'Lookups and Calculations'!$F$12</f>
        <v>0</v>
      </c>
      <c r="L6533" s="12">
        <f>(H6533 - I6533) * Dashboard!$I$13 * (Dashboard!$D$12 / 365) * 'Lookups and Calculations'!$F$12</f>
        <v>0</v>
      </c>
      <c r="M6533" s="3">
        <f>(G6533*2) * Dashboard!$I$13 * (Dashboard!$D$12 / 365) * 'Lookups and Calculations'!$F$12</f>
        <v>1602.0878730267946</v>
      </c>
      <c r="N6533" s="12">
        <f>H6533 * Dashboard!$I$14 * Dashboard!$I$15 * (Dashboard!$D$12 / 365) * 'Lookups and Calculations'!$F$12</f>
        <v>0</v>
      </c>
    </row>
    <row r="6534" spans="1:14" x14ac:dyDescent="0.35">
      <c r="A6534" s="2">
        <v>6533</v>
      </c>
      <c r="B6534" s="11">
        <v>-0.3297385359550164</v>
      </c>
      <c r="C6534" s="11">
        <v>3.2009872163017677E-2</v>
      </c>
      <c r="D6534" s="3">
        <f>B6534*Dashboard!$D$11*Dashboard!$D$10*SQRT(Dashboard!$D$12/365)</f>
        <v>-81868.066216648571</v>
      </c>
      <c r="E6534" s="3">
        <f>IF(Dashboard!$I$3,C6534*Dashboard!$E$11*Dashboard!$E$10*SQRT(Dashboard!$D$12/365),0)</f>
        <v>15894.935217313468</v>
      </c>
      <c r="F6534" s="3">
        <f>D6534+IF(Dashboard!$I$3,E6534,0)</f>
        <v>-65973.130999335102</v>
      </c>
      <c r="G6534" s="3">
        <f>IF(Dashboard!$I$4, ('Lookups and Calculations'!$F$9) / (1 - 'Lookups and Calculations'!$F$10), 'Lookups and Calculations'!$F$9)</f>
        <v>1951878.888340465</v>
      </c>
      <c r="H6534" s="12">
        <f t="shared" si="204"/>
        <v>0</v>
      </c>
      <c r="I6534" s="12">
        <f t="shared" si="205"/>
        <v>0</v>
      </c>
      <c r="J6534" s="13">
        <f>(1 - Dashboard!$I$9) * H6534 * Dashboard!$I$8 * 'Lookups and Calculations'!$F$12</f>
        <v>0</v>
      </c>
      <c r="K6534" s="12">
        <f>(1 - Dashboard!$I$11) * I6534 * Dashboard!$I$10 * 'Lookups and Calculations'!$F$12</f>
        <v>0</v>
      </c>
      <c r="L6534" s="12">
        <f>(H6534 - I6534) * Dashboard!$I$13 * (Dashboard!$D$12 / 365) * 'Lookups and Calculations'!$F$12</f>
        <v>0</v>
      </c>
      <c r="M6534" s="3">
        <f>(G6534*2) * Dashboard!$I$13 * (Dashboard!$D$12 / 365) * 'Lookups and Calculations'!$F$12</f>
        <v>1602.0878730267946</v>
      </c>
      <c r="N6534" s="12">
        <f>H6534 * Dashboard!$I$14 * Dashboard!$I$15 * (Dashboard!$D$12 / 365) * 'Lookups and Calculations'!$F$12</f>
        <v>0</v>
      </c>
    </row>
    <row r="6535" spans="1:14" x14ac:dyDescent="0.35">
      <c r="A6535" s="2">
        <v>6534</v>
      </c>
      <c r="B6535" s="11">
        <v>-0.78511192587601586</v>
      </c>
      <c r="C6535" s="11">
        <v>-1.013480735811827</v>
      </c>
      <c r="D6535" s="3">
        <f>B6535*Dashboard!$D$11*Dashboard!$D$10*SQRT(Dashboard!$D$12/365)</f>
        <v>-194928.97592008093</v>
      </c>
      <c r="E6535" s="3">
        <f>IF(Dashboard!$I$3,C6535*Dashboard!$E$11*Dashboard!$E$10*SQRT(Dashboard!$D$12/365),0)</f>
        <v>-503257.57496575726</v>
      </c>
      <c r="F6535" s="3">
        <f>D6535+IF(Dashboard!$I$3,E6535,0)</f>
        <v>-698186.55088583822</v>
      </c>
      <c r="G6535" s="3">
        <f>IF(Dashboard!$I$4, ('Lookups and Calculations'!$F$9) / (1 - 'Lookups and Calculations'!$F$10), 'Lookups and Calculations'!$F$9)</f>
        <v>1951878.888340465</v>
      </c>
      <c r="H6535" s="12">
        <f t="shared" si="204"/>
        <v>0</v>
      </c>
      <c r="I6535" s="12">
        <f t="shared" si="205"/>
        <v>0</v>
      </c>
      <c r="J6535" s="13">
        <f>(1 - Dashboard!$I$9) * H6535 * Dashboard!$I$8 * 'Lookups and Calculations'!$F$12</f>
        <v>0</v>
      </c>
      <c r="K6535" s="12">
        <f>(1 - Dashboard!$I$11) * I6535 * Dashboard!$I$10 * 'Lookups and Calculations'!$F$12</f>
        <v>0</v>
      </c>
      <c r="L6535" s="12">
        <f>(H6535 - I6535) * Dashboard!$I$13 * (Dashboard!$D$12 / 365) * 'Lookups and Calculations'!$F$12</f>
        <v>0</v>
      </c>
      <c r="M6535" s="3">
        <f>(G6535*2) * Dashboard!$I$13 * (Dashboard!$D$12 / 365) * 'Lookups and Calculations'!$F$12</f>
        <v>1602.0878730267946</v>
      </c>
      <c r="N6535" s="12">
        <f>H6535 * Dashboard!$I$14 * Dashboard!$I$15 * (Dashboard!$D$12 / 365) * 'Lookups and Calculations'!$F$12</f>
        <v>0</v>
      </c>
    </row>
    <row r="6536" spans="1:14" x14ac:dyDescent="0.35">
      <c r="A6536" s="2">
        <v>6535</v>
      </c>
      <c r="B6536" s="11">
        <v>1.1589062220798609</v>
      </c>
      <c r="C6536" s="11">
        <v>-1.8352286681159289</v>
      </c>
      <c r="D6536" s="3">
        <f>B6536*Dashboard!$D$11*Dashboard!$D$10*SQRT(Dashboard!$D$12/365)</f>
        <v>287735.28411936492</v>
      </c>
      <c r="E6536" s="3">
        <f>IF(Dashboard!$I$3,C6536*Dashboard!$E$11*Dashboard!$E$10*SQRT(Dashboard!$D$12/365),0)</f>
        <v>-911307.63159877423</v>
      </c>
      <c r="F6536" s="3">
        <f>D6536+IF(Dashboard!$I$3,E6536,0)</f>
        <v>-623572.34747940931</v>
      </c>
      <c r="G6536" s="3">
        <f>IF(Dashboard!$I$4, ('Lookups and Calculations'!$F$9) / (1 - 'Lookups and Calculations'!$F$10), 'Lookups and Calculations'!$F$9)</f>
        <v>1951878.888340465</v>
      </c>
      <c r="H6536" s="12">
        <f t="shared" si="204"/>
        <v>0</v>
      </c>
      <c r="I6536" s="12">
        <f t="shared" si="205"/>
        <v>0</v>
      </c>
      <c r="J6536" s="13">
        <f>(1 - Dashboard!$I$9) * H6536 * Dashboard!$I$8 * 'Lookups and Calculations'!$F$12</f>
        <v>0</v>
      </c>
      <c r="K6536" s="12">
        <f>(1 - Dashboard!$I$11) * I6536 * Dashboard!$I$10 * 'Lookups and Calculations'!$F$12</f>
        <v>0</v>
      </c>
      <c r="L6536" s="12">
        <f>(H6536 - I6536) * Dashboard!$I$13 * (Dashboard!$D$12 / 365) * 'Lookups and Calculations'!$F$12</f>
        <v>0</v>
      </c>
      <c r="M6536" s="3">
        <f>(G6536*2) * Dashboard!$I$13 * (Dashboard!$D$12 / 365) * 'Lookups and Calculations'!$F$12</f>
        <v>1602.0878730267946</v>
      </c>
      <c r="N6536" s="12">
        <f>H6536 * Dashboard!$I$14 * Dashboard!$I$15 * (Dashboard!$D$12 / 365) * 'Lookups and Calculations'!$F$12</f>
        <v>0</v>
      </c>
    </row>
    <row r="6537" spans="1:14" x14ac:dyDescent="0.35">
      <c r="A6537" s="2">
        <v>6536</v>
      </c>
      <c r="B6537" s="11">
        <v>0.80572661414926472</v>
      </c>
      <c r="C6537" s="11">
        <v>-0.58412332294450886</v>
      </c>
      <c r="D6537" s="3">
        <f>B6537*Dashboard!$D$11*Dashboard!$D$10*SQRT(Dashboard!$D$12/365)</f>
        <v>200047.22714207383</v>
      </c>
      <c r="E6537" s="3">
        <f>IF(Dashboard!$I$3,C6537*Dashboard!$E$11*Dashboard!$E$10*SQRT(Dashboard!$D$12/365),0)</f>
        <v>-290054.34104331495</v>
      </c>
      <c r="F6537" s="3">
        <f>D6537+IF(Dashboard!$I$3,E6537,0)</f>
        <v>-90007.113901241129</v>
      </c>
      <c r="G6537" s="3">
        <f>IF(Dashboard!$I$4, ('Lookups and Calculations'!$F$9) / (1 - 'Lookups and Calculations'!$F$10), 'Lookups and Calculations'!$F$9)</f>
        <v>1951878.888340465</v>
      </c>
      <c r="H6537" s="12">
        <f t="shared" si="204"/>
        <v>0</v>
      </c>
      <c r="I6537" s="12">
        <f t="shared" si="205"/>
        <v>0</v>
      </c>
      <c r="J6537" s="13">
        <f>(1 - Dashboard!$I$9) * H6537 * Dashboard!$I$8 * 'Lookups and Calculations'!$F$12</f>
        <v>0</v>
      </c>
      <c r="K6537" s="12">
        <f>(1 - Dashboard!$I$11) * I6537 * Dashboard!$I$10 * 'Lookups and Calculations'!$F$12</f>
        <v>0</v>
      </c>
      <c r="L6537" s="12">
        <f>(H6537 - I6537) * Dashboard!$I$13 * (Dashboard!$D$12 / 365) * 'Lookups and Calculations'!$F$12</f>
        <v>0</v>
      </c>
      <c r="M6537" s="3">
        <f>(G6537*2) * Dashboard!$I$13 * (Dashboard!$D$12 / 365) * 'Lookups and Calculations'!$F$12</f>
        <v>1602.0878730267946</v>
      </c>
      <c r="N6537" s="12">
        <f>H6537 * Dashboard!$I$14 * Dashboard!$I$15 * (Dashboard!$D$12 / 365) * 'Lookups and Calculations'!$F$12</f>
        <v>0</v>
      </c>
    </row>
    <row r="6538" spans="1:14" x14ac:dyDescent="0.35">
      <c r="A6538" s="2">
        <v>6537</v>
      </c>
      <c r="B6538" s="11">
        <v>-0.77428695695722227</v>
      </c>
      <c r="C6538" s="11">
        <v>-1.2260552379733098</v>
      </c>
      <c r="D6538" s="3">
        <f>B6538*Dashboard!$D$11*Dashboard!$D$10*SQRT(Dashboard!$D$12/365)</f>
        <v>-192241.33351374161</v>
      </c>
      <c r="E6538" s="3">
        <f>IF(Dashboard!$I$3,C6538*Dashboard!$E$11*Dashboard!$E$10*SQRT(Dashboard!$D$12/365),0)</f>
        <v>-608814.32081909326</v>
      </c>
      <c r="F6538" s="3">
        <f>D6538+IF(Dashboard!$I$3,E6538,0)</f>
        <v>-801055.65433283488</v>
      </c>
      <c r="G6538" s="3">
        <f>IF(Dashboard!$I$4, ('Lookups and Calculations'!$F$9) / (1 - 'Lookups and Calculations'!$F$10), 'Lookups and Calculations'!$F$9)</f>
        <v>1951878.888340465</v>
      </c>
      <c r="H6538" s="12">
        <f t="shared" si="204"/>
        <v>0</v>
      </c>
      <c r="I6538" s="12">
        <f t="shared" si="205"/>
        <v>0</v>
      </c>
      <c r="J6538" s="13">
        <f>(1 - Dashboard!$I$9) * H6538 * Dashboard!$I$8 * 'Lookups and Calculations'!$F$12</f>
        <v>0</v>
      </c>
      <c r="K6538" s="12">
        <f>(1 - Dashboard!$I$11) * I6538 * Dashboard!$I$10 * 'Lookups and Calculations'!$F$12</f>
        <v>0</v>
      </c>
      <c r="L6538" s="12">
        <f>(H6538 - I6538) * Dashboard!$I$13 * (Dashboard!$D$12 / 365) * 'Lookups and Calculations'!$F$12</f>
        <v>0</v>
      </c>
      <c r="M6538" s="3">
        <f>(G6538*2) * Dashboard!$I$13 * (Dashboard!$D$12 / 365) * 'Lookups and Calculations'!$F$12</f>
        <v>1602.0878730267946</v>
      </c>
      <c r="N6538" s="12">
        <f>H6538 * Dashboard!$I$14 * Dashboard!$I$15 * (Dashboard!$D$12 / 365) * 'Lookups and Calculations'!$F$12</f>
        <v>0</v>
      </c>
    </row>
    <row r="6539" spans="1:14" x14ac:dyDescent="0.35">
      <c r="A6539" s="2">
        <v>6538</v>
      </c>
      <c r="B6539" s="11">
        <v>-1.2454116411178365E-2</v>
      </c>
      <c r="C6539" s="11">
        <v>0.27020807687748305</v>
      </c>
      <c r="D6539" s="3">
        <f>B6539*Dashboard!$D$11*Dashboard!$D$10*SQRT(Dashboard!$D$12/365)</f>
        <v>-3092.1300237691808</v>
      </c>
      <c r="E6539" s="3">
        <f>IF(Dashboard!$I$3,C6539*Dashboard!$E$11*Dashboard!$E$10*SQRT(Dashboard!$D$12/365),0)</f>
        <v>134175.4773430358</v>
      </c>
      <c r="F6539" s="3">
        <f>D6539+IF(Dashboard!$I$3,E6539,0)</f>
        <v>131083.34731926661</v>
      </c>
      <c r="G6539" s="3">
        <f>IF(Dashboard!$I$4, ('Lookups and Calculations'!$F$9) / (1 - 'Lookups and Calculations'!$F$10), 'Lookups and Calculations'!$F$9)</f>
        <v>1951878.888340465</v>
      </c>
      <c r="H6539" s="12">
        <f t="shared" si="204"/>
        <v>0</v>
      </c>
      <c r="I6539" s="12">
        <f t="shared" si="205"/>
        <v>0</v>
      </c>
      <c r="J6539" s="13">
        <f>(1 - Dashboard!$I$9) * H6539 * Dashboard!$I$8 * 'Lookups and Calculations'!$F$12</f>
        <v>0</v>
      </c>
      <c r="K6539" s="12">
        <f>(1 - Dashboard!$I$11) * I6539 * Dashboard!$I$10 * 'Lookups and Calculations'!$F$12</f>
        <v>0</v>
      </c>
      <c r="L6539" s="12">
        <f>(H6539 - I6539) * Dashboard!$I$13 * (Dashboard!$D$12 / 365) * 'Lookups and Calculations'!$F$12</f>
        <v>0</v>
      </c>
      <c r="M6539" s="3">
        <f>(G6539*2) * Dashboard!$I$13 * (Dashboard!$D$12 / 365) * 'Lookups and Calculations'!$F$12</f>
        <v>1602.0878730267946</v>
      </c>
      <c r="N6539" s="12">
        <f>H6539 * Dashboard!$I$14 * Dashboard!$I$15 * (Dashboard!$D$12 / 365) * 'Lookups and Calculations'!$F$12</f>
        <v>0</v>
      </c>
    </row>
    <row r="6540" spans="1:14" x14ac:dyDescent="0.35">
      <c r="A6540" s="2">
        <v>6539</v>
      </c>
      <c r="B6540" s="11">
        <v>-0.99156049721990924</v>
      </c>
      <c r="C6540" s="11">
        <v>0.7380410383426278</v>
      </c>
      <c r="D6540" s="3">
        <f>B6540*Dashboard!$D$11*Dashboard!$D$10*SQRT(Dashboard!$D$12/365)</f>
        <v>-246186.39192140661</v>
      </c>
      <c r="E6540" s="3">
        <f>IF(Dashboard!$I$3,C6540*Dashboard!$E$11*Dashboard!$E$10*SQRT(Dashboard!$D$12/365),0)</f>
        <v>366484.26561753888</v>
      </c>
      <c r="F6540" s="3">
        <f>D6540+IF(Dashboard!$I$3,E6540,0)</f>
        <v>120297.87369613227</v>
      </c>
      <c r="G6540" s="3">
        <f>IF(Dashboard!$I$4, ('Lookups and Calculations'!$F$9) / (1 - 'Lookups and Calculations'!$F$10), 'Lookups and Calculations'!$F$9)</f>
        <v>1951878.888340465</v>
      </c>
      <c r="H6540" s="12">
        <f t="shared" si="204"/>
        <v>0</v>
      </c>
      <c r="I6540" s="12">
        <f t="shared" si="205"/>
        <v>0</v>
      </c>
      <c r="J6540" s="13">
        <f>(1 - Dashboard!$I$9) * H6540 * Dashboard!$I$8 * 'Lookups and Calculations'!$F$12</f>
        <v>0</v>
      </c>
      <c r="K6540" s="12">
        <f>(1 - Dashboard!$I$11) * I6540 * Dashboard!$I$10 * 'Lookups and Calculations'!$F$12</f>
        <v>0</v>
      </c>
      <c r="L6540" s="12">
        <f>(H6540 - I6540) * Dashboard!$I$13 * (Dashboard!$D$12 / 365) * 'Lookups and Calculations'!$F$12</f>
        <v>0</v>
      </c>
      <c r="M6540" s="3">
        <f>(G6540*2) * Dashboard!$I$13 * (Dashboard!$D$12 / 365) * 'Lookups and Calculations'!$F$12</f>
        <v>1602.0878730267946</v>
      </c>
      <c r="N6540" s="12">
        <f>H6540 * Dashboard!$I$14 * Dashboard!$I$15 * (Dashboard!$D$12 / 365) * 'Lookups and Calculations'!$F$12</f>
        <v>0</v>
      </c>
    </row>
    <row r="6541" spans="1:14" x14ac:dyDescent="0.35">
      <c r="A6541" s="2">
        <v>6540</v>
      </c>
      <c r="B6541" s="11">
        <v>-0.48143123454921716</v>
      </c>
      <c r="C6541" s="11">
        <v>3.1095114782345643</v>
      </c>
      <c r="D6541" s="3">
        <f>B6541*Dashboard!$D$11*Dashboard!$D$10*SQRT(Dashboard!$D$12/365)</f>
        <v>-119530.59740101197</v>
      </c>
      <c r="E6541" s="3">
        <f>IF(Dashboard!$I$3,C6541*Dashboard!$E$11*Dashboard!$E$10*SQRT(Dashboard!$D$12/365),0)</f>
        <v>1544070.0060381475</v>
      </c>
      <c r="F6541" s="3">
        <f>D6541+IF(Dashboard!$I$3,E6541,0)</f>
        <v>1424539.4086371355</v>
      </c>
      <c r="G6541" s="3">
        <f>IF(Dashboard!$I$4, ('Lookups and Calculations'!$F$9) / (1 - 'Lookups and Calculations'!$F$10), 'Lookups and Calculations'!$F$9)</f>
        <v>1951878.888340465</v>
      </c>
      <c r="H6541" s="12">
        <f t="shared" si="204"/>
        <v>0</v>
      </c>
      <c r="I6541" s="12">
        <f t="shared" si="205"/>
        <v>0</v>
      </c>
      <c r="J6541" s="13">
        <f>(1 - Dashboard!$I$9) * H6541 * Dashboard!$I$8 * 'Lookups and Calculations'!$F$12</f>
        <v>0</v>
      </c>
      <c r="K6541" s="12">
        <f>(1 - Dashboard!$I$11) * I6541 * Dashboard!$I$10 * 'Lookups and Calculations'!$F$12</f>
        <v>0</v>
      </c>
      <c r="L6541" s="12">
        <f>(H6541 - I6541) * Dashboard!$I$13 * (Dashboard!$D$12 / 365) * 'Lookups and Calculations'!$F$12</f>
        <v>0</v>
      </c>
      <c r="M6541" s="3">
        <f>(G6541*2) * Dashboard!$I$13 * (Dashboard!$D$12 / 365) * 'Lookups and Calculations'!$F$12</f>
        <v>1602.0878730267946</v>
      </c>
      <c r="N6541" s="12">
        <f>H6541 * Dashboard!$I$14 * Dashboard!$I$15 * (Dashboard!$D$12 / 365) * 'Lookups and Calculations'!$F$12</f>
        <v>0</v>
      </c>
    </row>
    <row r="6542" spans="1:14" x14ac:dyDescent="0.35">
      <c r="A6542" s="2">
        <v>6541</v>
      </c>
      <c r="B6542" s="11">
        <v>0.45283733230613832</v>
      </c>
      <c r="C6542" s="11">
        <v>-0.24579402270255329</v>
      </c>
      <c r="D6542" s="3">
        <f>B6542*Dashboard!$D$11*Dashboard!$D$10*SQRT(Dashboard!$D$12/365)</f>
        <v>112431.25283866419</v>
      </c>
      <c r="E6542" s="3">
        <f>IF(Dashboard!$I$3,C6542*Dashboard!$E$11*Dashboard!$E$10*SQRT(Dashboard!$D$12/365),0)</f>
        <v>-122052.34834313834</v>
      </c>
      <c r="F6542" s="3">
        <f>D6542+IF(Dashboard!$I$3,E6542,0)</f>
        <v>-9621.0955044741422</v>
      </c>
      <c r="G6542" s="3">
        <f>IF(Dashboard!$I$4, ('Lookups and Calculations'!$F$9) / (1 - 'Lookups and Calculations'!$F$10), 'Lookups and Calculations'!$F$9)</f>
        <v>1951878.888340465</v>
      </c>
      <c r="H6542" s="12">
        <f t="shared" si="204"/>
        <v>0</v>
      </c>
      <c r="I6542" s="12">
        <f t="shared" si="205"/>
        <v>0</v>
      </c>
      <c r="J6542" s="13">
        <f>(1 - Dashboard!$I$9) * H6542 * Dashboard!$I$8 * 'Lookups and Calculations'!$F$12</f>
        <v>0</v>
      </c>
      <c r="K6542" s="12">
        <f>(1 - Dashboard!$I$11) * I6542 * Dashboard!$I$10 * 'Lookups and Calculations'!$F$12</f>
        <v>0</v>
      </c>
      <c r="L6542" s="12">
        <f>(H6542 - I6542) * Dashboard!$I$13 * (Dashboard!$D$12 / 365) * 'Lookups and Calculations'!$F$12</f>
        <v>0</v>
      </c>
      <c r="M6542" s="3">
        <f>(G6542*2) * Dashboard!$I$13 * (Dashboard!$D$12 / 365) * 'Lookups and Calculations'!$F$12</f>
        <v>1602.0878730267946</v>
      </c>
      <c r="N6542" s="12">
        <f>H6542 * Dashboard!$I$14 * Dashboard!$I$15 * (Dashboard!$D$12 / 365) * 'Lookups and Calculations'!$F$12</f>
        <v>0</v>
      </c>
    </row>
    <row r="6543" spans="1:14" x14ac:dyDescent="0.35">
      <c r="A6543" s="2">
        <v>6542</v>
      </c>
      <c r="B6543" s="11">
        <v>-1.0782471268808818</v>
      </c>
      <c r="C6543" s="11">
        <v>0.24929138465893955</v>
      </c>
      <c r="D6543" s="3">
        <f>B6543*Dashboard!$D$11*Dashboard!$D$10*SQRT(Dashboard!$D$12/365)</f>
        <v>-267709.10147256067</v>
      </c>
      <c r="E6543" s="3">
        <f>IF(Dashboard!$I$3,C6543*Dashboard!$E$11*Dashboard!$E$10*SQRT(Dashboard!$D$12/365),0)</f>
        <v>123789.01075294583</v>
      </c>
      <c r="F6543" s="3">
        <f>D6543+IF(Dashboard!$I$3,E6543,0)</f>
        <v>-143920.09071961482</v>
      </c>
      <c r="G6543" s="3">
        <f>IF(Dashboard!$I$4, ('Lookups and Calculations'!$F$9) / (1 - 'Lookups and Calculations'!$F$10), 'Lookups and Calculations'!$F$9)</f>
        <v>1951878.888340465</v>
      </c>
      <c r="H6543" s="12">
        <f t="shared" si="204"/>
        <v>0</v>
      </c>
      <c r="I6543" s="12">
        <f t="shared" si="205"/>
        <v>0</v>
      </c>
      <c r="J6543" s="13">
        <f>(1 - Dashboard!$I$9) * H6543 * Dashboard!$I$8 * 'Lookups and Calculations'!$F$12</f>
        <v>0</v>
      </c>
      <c r="K6543" s="12">
        <f>(1 - Dashboard!$I$11) * I6543 * Dashboard!$I$10 * 'Lookups and Calculations'!$F$12</f>
        <v>0</v>
      </c>
      <c r="L6543" s="12">
        <f>(H6543 - I6543) * Dashboard!$I$13 * (Dashboard!$D$12 / 365) * 'Lookups and Calculations'!$F$12</f>
        <v>0</v>
      </c>
      <c r="M6543" s="3">
        <f>(G6543*2) * Dashboard!$I$13 * (Dashboard!$D$12 / 365) * 'Lookups and Calculations'!$F$12</f>
        <v>1602.0878730267946</v>
      </c>
      <c r="N6543" s="12">
        <f>H6543 * Dashboard!$I$14 * Dashboard!$I$15 * (Dashboard!$D$12 / 365) * 'Lookups and Calculations'!$F$12</f>
        <v>0</v>
      </c>
    </row>
    <row r="6544" spans="1:14" x14ac:dyDescent="0.35">
      <c r="A6544" s="2">
        <v>6543</v>
      </c>
      <c r="B6544" s="11">
        <v>1.2829250864750952</v>
      </c>
      <c r="C6544" s="11">
        <v>1.3114942700883012</v>
      </c>
      <c r="D6544" s="3">
        <f>B6544*Dashboard!$D$11*Dashboard!$D$10*SQRT(Dashboard!$D$12/365)</f>
        <v>318526.90686074726</v>
      </c>
      <c r="E6544" s="3">
        <f>IF(Dashboard!$I$3,C6544*Dashboard!$E$11*Dashboard!$E$10*SQRT(Dashboard!$D$12/365),0)</f>
        <v>651240.22847600549</v>
      </c>
      <c r="F6544" s="3">
        <f>D6544+IF(Dashboard!$I$3,E6544,0)</f>
        <v>969767.13533675275</v>
      </c>
      <c r="G6544" s="3">
        <f>IF(Dashboard!$I$4, ('Lookups and Calculations'!$F$9) / (1 - 'Lookups and Calculations'!$F$10), 'Lookups and Calculations'!$F$9)</f>
        <v>1951878.888340465</v>
      </c>
      <c r="H6544" s="12">
        <f t="shared" si="204"/>
        <v>0</v>
      </c>
      <c r="I6544" s="12">
        <f t="shared" si="205"/>
        <v>0</v>
      </c>
      <c r="J6544" s="13">
        <f>(1 - Dashboard!$I$9) * H6544 * Dashboard!$I$8 * 'Lookups and Calculations'!$F$12</f>
        <v>0</v>
      </c>
      <c r="K6544" s="12">
        <f>(1 - Dashboard!$I$11) * I6544 * Dashboard!$I$10 * 'Lookups and Calculations'!$F$12</f>
        <v>0</v>
      </c>
      <c r="L6544" s="12">
        <f>(H6544 - I6544) * Dashboard!$I$13 * (Dashboard!$D$12 / 365) * 'Lookups and Calculations'!$F$12</f>
        <v>0</v>
      </c>
      <c r="M6544" s="3">
        <f>(G6544*2) * Dashboard!$I$13 * (Dashboard!$D$12 / 365) * 'Lookups and Calculations'!$F$12</f>
        <v>1602.0878730267946</v>
      </c>
      <c r="N6544" s="12">
        <f>H6544 * Dashboard!$I$14 * Dashboard!$I$15 * (Dashboard!$D$12 / 365) * 'Lookups and Calculations'!$F$12</f>
        <v>0</v>
      </c>
    </row>
    <row r="6545" spans="1:14" x14ac:dyDescent="0.35">
      <c r="A6545" s="2">
        <v>6544</v>
      </c>
      <c r="B6545" s="11">
        <v>-0.39371623329130667</v>
      </c>
      <c r="C6545" s="11">
        <v>-1.3424355840030424</v>
      </c>
      <c r="D6545" s="3">
        <f>B6545*Dashboard!$D$11*Dashboard!$D$10*SQRT(Dashboard!$D$12/365)</f>
        <v>-97752.561933068719</v>
      </c>
      <c r="E6545" s="3">
        <f>IF(Dashboard!$I$3,C6545*Dashboard!$E$11*Dashboard!$E$10*SQRT(Dashboard!$D$12/365),0)</f>
        <v>-666604.55663416605</v>
      </c>
      <c r="F6545" s="3">
        <f>D6545+IF(Dashboard!$I$3,E6545,0)</f>
        <v>-764357.11856723472</v>
      </c>
      <c r="G6545" s="3">
        <f>IF(Dashboard!$I$4, ('Lookups and Calculations'!$F$9) / (1 - 'Lookups and Calculations'!$F$10), 'Lookups and Calculations'!$F$9)</f>
        <v>1951878.888340465</v>
      </c>
      <c r="H6545" s="12">
        <f t="shared" si="204"/>
        <v>0</v>
      </c>
      <c r="I6545" s="12">
        <f t="shared" si="205"/>
        <v>0</v>
      </c>
      <c r="J6545" s="13">
        <f>(1 - Dashboard!$I$9) * H6545 * Dashboard!$I$8 * 'Lookups and Calculations'!$F$12</f>
        <v>0</v>
      </c>
      <c r="K6545" s="12">
        <f>(1 - Dashboard!$I$11) * I6545 * Dashboard!$I$10 * 'Lookups and Calculations'!$F$12</f>
        <v>0</v>
      </c>
      <c r="L6545" s="12">
        <f>(H6545 - I6545) * Dashboard!$I$13 * (Dashboard!$D$12 / 365) * 'Lookups and Calculations'!$F$12</f>
        <v>0</v>
      </c>
      <c r="M6545" s="3">
        <f>(G6545*2) * Dashboard!$I$13 * (Dashboard!$D$12 / 365) * 'Lookups and Calculations'!$F$12</f>
        <v>1602.0878730267946</v>
      </c>
      <c r="N6545" s="12">
        <f>H6545 * Dashboard!$I$14 * Dashboard!$I$15 * (Dashboard!$D$12 / 365) * 'Lookups and Calculations'!$F$12</f>
        <v>0</v>
      </c>
    </row>
    <row r="6546" spans="1:14" x14ac:dyDescent="0.35">
      <c r="A6546" s="2">
        <v>6545</v>
      </c>
      <c r="B6546" s="11">
        <v>-0.40002668439179923</v>
      </c>
      <c r="C6546" s="11">
        <v>-1.494418493575181</v>
      </c>
      <c r="D6546" s="3">
        <f>B6546*Dashboard!$D$11*Dashboard!$D$10*SQRT(Dashboard!$D$12/365)</f>
        <v>-99319.331880220197</v>
      </c>
      <c r="E6546" s="3">
        <f>IF(Dashboard!$I$3,C6546*Dashboard!$E$11*Dashboard!$E$10*SQRT(Dashboard!$D$12/365),0)</f>
        <v>-742073.72719145997</v>
      </c>
      <c r="F6546" s="3">
        <f>D6546+IF(Dashboard!$I$3,E6546,0)</f>
        <v>-841393.05907168018</v>
      </c>
      <c r="G6546" s="3">
        <f>IF(Dashboard!$I$4, ('Lookups and Calculations'!$F$9) / (1 - 'Lookups and Calculations'!$F$10), 'Lookups and Calculations'!$F$9)</f>
        <v>1951878.888340465</v>
      </c>
      <c r="H6546" s="12">
        <f t="shared" si="204"/>
        <v>0</v>
      </c>
      <c r="I6546" s="12">
        <f t="shared" si="205"/>
        <v>0</v>
      </c>
      <c r="J6546" s="13">
        <f>(1 - Dashboard!$I$9) * H6546 * Dashboard!$I$8 * 'Lookups and Calculations'!$F$12</f>
        <v>0</v>
      </c>
      <c r="K6546" s="12">
        <f>(1 - Dashboard!$I$11) * I6546 * Dashboard!$I$10 * 'Lookups and Calculations'!$F$12</f>
        <v>0</v>
      </c>
      <c r="L6546" s="12">
        <f>(H6546 - I6546) * Dashboard!$I$13 * (Dashboard!$D$12 / 365) * 'Lookups and Calculations'!$F$12</f>
        <v>0</v>
      </c>
      <c r="M6546" s="3">
        <f>(G6546*2) * Dashboard!$I$13 * (Dashboard!$D$12 / 365) * 'Lookups and Calculations'!$F$12</f>
        <v>1602.0878730267946</v>
      </c>
      <c r="N6546" s="12">
        <f>H6546 * Dashboard!$I$14 * Dashboard!$I$15 * (Dashboard!$D$12 / 365) * 'Lookups and Calculations'!$F$12</f>
        <v>0</v>
      </c>
    </row>
    <row r="6547" spans="1:14" x14ac:dyDescent="0.35">
      <c r="A6547" s="2">
        <v>6546</v>
      </c>
      <c r="B6547" s="11">
        <v>0.315148756024827</v>
      </c>
      <c r="C6547" s="11">
        <v>-0.78019431456576549</v>
      </c>
      <c r="D6547" s="3">
        <f>B6547*Dashboard!$D$11*Dashboard!$D$10*SQRT(Dashboard!$D$12/365)</f>
        <v>78245.689881557351</v>
      </c>
      <c r="E6547" s="3">
        <f>IF(Dashboard!$I$3,C6547*Dashboard!$E$11*Dashboard!$E$10*SQRT(Dashboard!$D$12/365),0)</f>
        <v>-387416.04539322946</v>
      </c>
      <c r="F6547" s="3">
        <f>D6547+IF(Dashboard!$I$3,E6547,0)</f>
        <v>-309170.3555116721</v>
      </c>
      <c r="G6547" s="3">
        <f>IF(Dashboard!$I$4, ('Lookups and Calculations'!$F$9) / (1 - 'Lookups and Calculations'!$F$10), 'Lookups and Calculations'!$F$9)</f>
        <v>1951878.888340465</v>
      </c>
      <c r="H6547" s="12">
        <f t="shared" si="204"/>
        <v>0</v>
      </c>
      <c r="I6547" s="12">
        <f t="shared" si="205"/>
        <v>0</v>
      </c>
      <c r="J6547" s="13">
        <f>(1 - Dashboard!$I$9) * H6547 * Dashboard!$I$8 * 'Lookups and Calculations'!$F$12</f>
        <v>0</v>
      </c>
      <c r="K6547" s="12">
        <f>(1 - Dashboard!$I$11) * I6547 * Dashboard!$I$10 * 'Lookups and Calculations'!$F$12</f>
        <v>0</v>
      </c>
      <c r="L6547" s="12">
        <f>(H6547 - I6547) * Dashboard!$I$13 * (Dashboard!$D$12 / 365) * 'Lookups and Calculations'!$F$12</f>
        <v>0</v>
      </c>
      <c r="M6547" s="3">
        <f>(G6547*2) * Dashboard!$I$13 * (Dashboard!$D$12 / 365) * 'Lookups and Calculations'!$F$12</f>
        <v>1602.0878730267946</v>
      </c>
      <c r="N6547" s="12">
        <f>H6547 * Dashboard!$I$14 * Dashboard!$I$15 * (Dashboard!$D$12 / 365) * 'Lookups and Calculations'!$F$12</f>
        <v>0</v>
      </c>
    </row>
    <row r="6548" spans="1:14" x14ac:dyDescent="0.35">
      <c r="A6548" s="2">
        <v>6547</v>
      </c>
      <c r="B6548" s="11">
        <v>-0.42318535710691119</v>
      </c>
      <c r="C6548" s="11">
        <v>-0.78146011365240942</v>
      </c>
      <c r="D6548" s="3">
        <f>B6548*Dashboard!$D$11*Dashboard!$D$10*SQRT(Dashboard!$D$12/365)</f>
        <v>-105069.20805359269</v>
      </c>
      <c r="E6548" s="3">
        <f>IF(Dashboard!$I$3,C6548*Dashboard!$E$11*Dashboard!$E$10*SQRT(Dashboard!$D$12/365),0)</f>
        <v>-388044.59505996591</v>
      </c>
      <c r="F6548" s="3">
        <f>D6548+IF(Dashboard!$I$3,E6548,0)</f>
        <v>-493113.80311355862</v>
      </c>
      <c r="G6548" s="3">
        <f>IF(Dashboard!$I$4, ('Lookups and Calculations'!$F$9) / (1 - 'Lookups and Calculations'!$F$10), 'Lookups and Calculations'!$F$9)</f>
        <v>1951878.888340465</v>
      </c>
      <c r="H6548" s="12">
        <f t="shared" si="204"/>
        <v>0</v>
      </c>
      <c r="I6548" s="12">
        <f t="shared" si="205"/>
        <v>0</v>
      </c>
      <c r="J6548" s="13">
        <f>(1 - Dashboard!$I$9) * H6548 * Dashboard!$I$8 * 'Lookups and Calculations'!$F$12</f>
        <v>0</v>
      </c>
      <c r="K6548" s="12">
        <f>(1 - Dashboard!$I$11) * I6548 * Dashboard!$I$10 * 'Lookups and Calculations'!$F$12</f>
        <v>0</v>
      </c>
      <c r="L6548" s="12">
        <f>(H6548 - I6548) * Dashboard!$I$13 * (Dashboard!$D$12 / 365) * 'Lookups and Calculations'!$F$12</f>
        <v>0</v>
      </c>
      <c r="M6548" s="3">
        <f>(G6548*2) * Dashboard!$I$13 * (Dashboard!$D$12 / 365) * 'Lookups and Calculations'!$F$12</f>
        <v>1602.0878730267946</v>
      </c>
      <c r="N6548" s="12">
        <f>H6548 * Dashboard!$I$14 * Dashboard!$I$15 * (Dashboard!$D$12 / 365) * 'Lookups and Calculations'!$F$12</f>
        <v>0</v>
      </c>
    </row>
    <row r="6549" spans="1:14" x14ac:dyDescent="0.35">
      <c r="A6549" s="2">
        <v>6548</v>
      </c>
      <c r="B6549" s="11">
        <v>-1.6288307592196036</v>
      </c>
      <c r="C6549" s="11">
        <v>0.13084266331113414</v>
      </c>
      <c r="D6549" s="3">
        <f>B6549*Dashboard!$D$11*Dashboard!$D$10*SQRT(Dashboard!$D$12/365)</f>
        <v>-404408.97836004291</v>
      </c>
      <c r="E6549" s="3">
        <f>IF(Dashboard!$I$3,C6549*Dashboard!$E$11*Dashboard!$E$10*SQRT(Dashboard!$D$12/365),0)</f>
        <v>64971.695182026975</v>
      </c>
      <c r="F6549" s="3">
        <f>D6549+IF(Dashboard!$I$3,E6549,0)</f>
        <v>-339437.28317801596</v>
      </c>
      <c r="G6549" s="3">
        <f>IF(Dashboard!$I$4, ('Lookups and Calculations'!$F$9) / (1 - 'Lookups and Calculations'!$F$10), 'Lookups and Calculations'!$F$9)</f>
        <v>1951878.888340465</v>
      </c>
      <c r="H6549" s="12">
        <f t="shared" si="204"/>
        <v>0</v>
      </c>
      <c r="I6549" s="12">
        <f t="shared" si="205"/>
        <v>0</v>
      </c>
      <c r="J6549" s="13">
        <f>(1 - Dashboard!$I$9) * H6549 * Dashboard!$I$8 * 'Lookups and Calculations'!$F$12</f>
        <v>0</v>
      </c>
      <c r="K6549" s="12">
        <f>(1 - Dashboard!$I$11) * I6549 * Dashboard!$I$10 * 'Lookups and Calculations'!$F$12</f>
        <v>0</v>
      </c>
      <c r="L6549" s="12">
        <f>(H6549 - I6549) * Dashboard!$I$13 * (Dashboard!$D$12 / 365) * 'Lookups and Calculations'!$F$12</f>
        <v>0</v>
      </c>
      <c r="M6549" s="3">
        <f>(G6549*2) * Dashboard!$I$13 * (Dashboard!$D$12 / 365) * 'Lookups and Calculations'!$F$12</f>
        <v>1602.0878730267946</v>
      </c>
      <c r="N6549" s="12">
        <f>H6549 * Dashboard!$I$14 * Dashboard!$I$15 * (Dashboard!$D$12 / 365) * 'Lookups and Calculations'!$F$12</f>
        <v>0</v>
      </c>
    </row>
    <row r="6550" spans="1:14" x14ac:dyDescent="0.35">
      <c r="A6550" s="2">
        <v>6549</v>
      </c>
      <c r="B6550" s="11">
        <v>0.60563019574596855</v>
      </c>
      <c r="C6550" s="11">
        <v>-1.2355101243469189</v>
      </c>
      <c r="D6550" s="3">
        <f>B6550*Dashboard!$D$11*Dashboard!$D$10*SQRT(Dashboard!$D$12/365)</f>
        <v>150366.93489443051</v>
      </c>
      <c r="E6550" s="3">
        <f>IF(Dashboard!$I$3,C6550*Dashboard!$E$11*Dashboard!$E$10*SQRT(Dashboard!$D$12/365),0)</f>
        <v>-613509.27260241238</v>
      </c>
      <c r="F6550" s="3">
        <f>D6550+IF(Dashboard!$I$3,E6550,0)</f>
        <v>-463142.33770798187</v>
      </c>
      <c r="G6550" s="3">
        <f>IF(Dashboard!$I$4, ('Lookups and Calculations'!$F$9) / (1 - 'Lookups and Calculations'!$F$10), 'Lookups and Calculations'!$F$9)</f>
        <v>1951878.888340465</v>
      </c>
      <c r="H6550" s="12">
        <f t="shared" si="204"/>
        <v>0</v>
      </c>
      <c r="I6550" s="12">
        <f t="shared" si="205"/>
        <v>0</v>
      </c>
      <c r="J6550" s="13">
        <f>(1 - Dashboard!$I$9) * H6550 * Dashboard!$I$8 * 'Lookups and Calculations'!$F$12</f>
        <v>0</v>
      </c>
      <c r="K6550" s="12">
        <f>(1 - Dashboard!$I$11) * I6550 * Dashboard!$I$10 * 'Lookups and Calculations'!$F$12</f>
        <v>0</v>
      </c>
      <c r="L6550" s="12">
        <f>(H6550 - I6550) * Dashboard!$I$13 * (Dashboard!$D$12 / 365) * 'Lookups and Calculations'!$F$12</f>
        <v>0</v>
      </c>
      <c r="M6550" s="3">
        <f>(G6550*2) * Dashboard!$I$13 * (Dashboard!$D$12 / 365) * 'Lookups and Calculations'!$F$12</f>
        <v>1602.0878730267946</v>
      </c>
      <c r="N6550" s="12">
        <f>H6550 * Dashboard!$I$14 * Dashboard!$I$15 * (Dashboard!$D$12 / 365) * 'Lookups and Calculations'!$F$12</f>
        <v>0</v>
      </c>
    </row>
    <row r="6551" spans="1:14" x14ac:dyDescent="0.35">
      <c r="A6551" s="2">
        <v>6550</v>
      </c>
      <c r="B6551" s="11">
        <v>-0.17258259816612231</v>
      </c>
      <c r="C6551" s="11">
        <v>9.1958124290107829E-3</v>
      </c>
      <c r="D6551" s="3">
        <f>B6551*Dashboard!$D$11*Dashboard!$D$10*SQRT(Dashboard!$D$12/365)</f>
        <v>-42849.112353773715</v>
      </c>
      <c r="E6551" s="3">
        <f>IF(Dashboard!$I$3,C6551*Dashboard!$E$11*Dashboard!$E$10*SQRT(Dashboard!$D$12/365),0)</f>
        <v>4566.3051100393013</v>
      </c>
      <c r="F6551" s="3">
        <f>D6551+IF(Dashboard!$I$3,E6551,0)</f>
        <v>-38282.807243734416</v>
      </c>
      <c r="G6551" s="3">
        <f>IF(Dashboard!$I$4, ('Lookups and Calculations'!$F$9) / (1 - 'Lookups and Calculations'!$F$10), 'Lookups and Calculations'!$F$9)</f>
        <v>1951878.888340465</v>
      </c>
      <c r="H6551" s="12">
        <f t="shared" si="204"/>
        <v>0</v>
      </c>
      <c r="I6551" s="12">
        <f t="shared" si="205"/>
        <v>0</v>
      </c>
      <c r="J6551" s="13">
        <f>(1 - Dashboard!$I$9) * H6551 * Dashboard!$I$8 * 'Lookups and Calculations'!$F$12</f>
        <v>0</v>
      </c>
      <c r="K6551" s="12">
        <f>(1 - Dashboard!$I$11) * I6551 * Dashboard!$I$10 * 'Lookups and Calculations'!$F$12</f>
        <v>0</v>
      </c>
      <c r="L6551" s="12">
        <f>(H6551 - I6551) * Dashboard!$I$13 * (Dashboard!$D$12 / 365) * 'Lookups and Calculations'!$F$12</f>
        <v>0</v>
      </c>
      <c r="M6551" s="3">
        <f>(G6551*2) * Dashboard!$I$13 * (Dashboard!$D$12 / 365) * 'Lookups and Calculations'!$F$12</f>
        <v>1602.0878730267946</v>
      </c>
      <c r="N6551" s="12">
        <f>H6551 * Dashboard!$I$14 * Dashboard!$I$15 * (Dashboard!$D$12 / 365) * 'Lookups and Calculations'!$F$12</f>
        <v>0</v>
      </c>
    </row>
    <row r="6552" spans="1:14" x14ac:dyDescent="0.35">
      <c r="A6552" s="2">
        <v>6551</v>
      </c>
      <c r="B6552" s="11">
        <v>1.0345959136808014</v>
      </c>
      <c r="C6552" s="11">
        <v>-1.5378192425218755</v>
      </c>
      <c r="D6552" s="3">
        <f>B6552*Dashboard!$D$11*Dashboard!$D$10*SQRT(Dashboard!$D$12/365)</f>
        <v>256871.3011458535</v>
      </c>
      <c r="E6552" s="3">
        <f>IF(Dashboard!$I$3,C6552*Dashboard!$E$11*Dashboard!$E$10*SQRT(Dashboard!$D$12/365),0)</f>
        <v>-763624.95643028233</v>
      </c>
      <c r="F6552" s="3">
        <f>D6552+IF(Dashboard!$I$3,E6552,0)</f>
        <v>-506753.65528442885</v>
      </c>
      <c r="G6552" s="3">
        <f>IF(Dashboard!$I$4, ('Lookups and Calculations'!$F$9) / (1 - 'Lookups and Calculations'!$F$10), 'Lookups and Calculations'!$F$9)</f>
        <v>1951878.888340465</v>
      </c>
      <c r="H6552" s="12">
        <f t="shared" si="204"/>
        <v>0</v>
      </c>
      <c r="I6552" s="12">
        <f t="shared" si="205"/>
        <v>0</v>
      </c>
      <c r="J6552" s="13">
        <f>(1 - Dashboard!$I$9) * H6552 * Dashboard!$I$8 * 'Lookups and Calculations'!$F$12</f>
        <v>0</v>
      </c>
      <c r="K6552" s="12">
        <f>(1 - Dashboard!$I$11) * I6552 * Dashboard!$I$10 * 'Lookups and Calculations'!$F$12</f>
        <v>0</v>
      </c>
      <c r="L6552" s="12">
        <f>(H6552 - I6552) * Dashboard!$I$13 * (Dashboard!$D$12 / 365) * 'Lookups and Calculations'!$F$12</f>
        <v>0</v>
      </c>
      <c r="M6552" s="3">
        <f>(G6552*2) * Dashboard!$I$13 * (Dashboard!$D$12 / 365) * 'Lookups and Calculations'!$F$12</f>
        <v>1602.0878730267946</v>
      </c>
      <c r="N6552" s="12">
        <f>H6552 * Dashboard!$I$14 * Dashboard!$I$15 * (Dashboard!$D$12 / 365) * 'Lookups and Calculations'!$F$12</f>
        <v>0</v>
      </c>
    </row>
    <row r="6553" spans="1:14" x14ac:dyDescent="0.35">
      <c r="A6553" s="2">
        <v>6552</v>
      </c>
      <c r="B6553" s="11">
        <v>1.0874063708133888</v>
      </c>
      <c r="C6553" s="11">
        <v>0.22663042009608528</v>
      </c>
      <c r="D6553" s="3">
        <f>B6553*Dashboard!$D$11*Dashboard!$D$10*SQRT(Dashboard!$D$12/365)</f>
        <v>269983.17473666719</v>
      </c>
      <c r="E6553" s="3">
        <f>IF(Dashboard!$I$3,C6553*Dashboard!$E$11*Dashboard!$E$10*SQRT(Dashboard!$D$12/365),0)</f>
        <v>112536.40212476917</v>
      </c>
      <c r="F6553" s="3">
        <f>D6553+IF(Dashboard!$I$3,E6553,0)</f>
        <v>382519.57686143636</v>
      </c>
      <c r="G6553" s="3">
        <f>IF(Dashboard!$I$4, ('Lookups and Calculations'!$F$9) / (1 - 'Lookups and Calculations'!$F$10), 'Lookups and Calculations'!$F$9)</f>
        <v>1951878.888340465</v>
      </c>
      <c r="H6553" s="12">
        <f t="shared" si="204"/>
        <v>0</v>
      </c>
      <c r="I6553" s="12">
        <f t="shared" si="205"/>
        <v>0</v>
      </c>
      <c r="J6553" s="13">
        <f>(1 - Dashboard!$I$9) * H6553 * Dashboard!$I$8 * 'Lookups and Calculations'!$F$12</f>
        <v>0</v>
      </c>
      <c r="K6553" s="12">
        <f>(1 - Dashboard!$I$11) * I6553 * Dashboard!$I$10 * 'Lookups and Calculations'!$F$12</f>
        <v>0</v>
      </c>
      <c r="L6553" s="12">
        <f>(H6553 - I6553) * Dashboard!$I$13 * (Dashboard!$D$12 / 365) * 'Lookups and Calculations'!$F$12</f>
        <v>0</v>
      </c>
      <c r="M6553" s="3">
        <f>(G6553*2) * Dashboard!$I$13 * (Dashboard!$D$12 / 365) * 'Lookups and Calculations'!$F$12</f>
        <v>1602.0878730267946</v>
      </c>
      <c r="N6553" s="12">
        <f>H6553 * Dashboard!$I$14 * Dashboard!$I$15 * (Dashboard!$D$12 / 365) * 'Lookups and Calculations'!$F$12</f>
        <v>0</v>
      </c>
    </row>
    <row r="6554" spans="1:14" x14ac:dyDescent="0.35">
      <c r="A6554" s="2">
        <v>6553</v>
      </c>
      <c r="B6554" s="11">
        <v>0.56211569694913366</v>
      </c>
      <c r="C6554" s="11">
        <v>-0.36434008964933245</v>
      </c>
      <c r="D6554" s="3">
        <f>B6554*Dashboard!$D$11*Dashboard!$D$10*SQRT(Dashboard!$D$12/365)</f>
        <v>139563.07826127813</v>
      </c>
      <c r="E6554" s="3">
        <f>IF(Dashboard!$I$3,C6554*Dashboard!$E$11*Dashboard!$E$10*SQRT(Dashboard!$D$12/365),0)</f>
        <v>-180918.00218862132</v>
      </c>
      <c r="F6554" s="3">
        <f>D6554+IF(Dashboard!$I$3,E6554,0)</f>
        <v>-41354.923927343189</v>
      </c>
      <c r="G6554" s="3">
        <f>IF(Dashboard!$I$4, ('Lookups and Calculations'!$F$9) / (1 - 'Lookups and Calculations'!$F$10), 'Lookups and Calculations'!$F$9)</f>
        <v>1951878.888340465</v>
      </c>
      <c r="H6554" s="12">
        <f t="shared" si="204"/>
        <v>0</v>
      </c>
      <c r="I6554" s="12">
        <f t="shared" si="205"/>
        <v>0</v>
      </c>
      <c r="J6554" s="13">
        <f>(1 - Dashboard!$I$9) * H6554 * Dashboard!$I$8 * 'Lookups and Calculations'!$F$12</f>
        <v>0</v>
      </c>
      <c r="K6554" s="12">
        <f>(1 - Dashboard!$I$11) * I6554 * Dashboard!$I$10 * 'Lookups and Calculations'!$F$12</f>
        <v>0</v>
      </c>
      <c r="L6554" s="12">
        <f>(H6554 - I6554) * Dashboard!$I$13 * (Dashboard!$D$12 / 365) * 'Lookups and Calculations'!$F$12</f>
        <v>0</v>
      </c>
      <c r="M6554" s="3">
        <f>(G6554*2) * Dashboard!$I$13 * (Dashboard!$D$12 / 365) * 'Lookups and Calculations'!$F$12</f>
        <v>1602.0878730267946</v>
      </c>
      <c r="N6554" s="12">
        <f>H6554 * Dashboard!$I$14 * Dashboard!$I$15 * (Dashboard!$D$12 / 365) * 'Lookups and Calculations'!$F$12</f>
        <v>0</v>
      </c>
    </row>
    <row r="6555" spans="1:14" x14ac:dyDescent="0.35">
      <c r="A6555" s="2">
        <v>6554</v>
      </c>
      <c r="B6555" s="11">
        <v>0.16707762110517937</v>
      </c>
      <c r="C6555" s="11">
        <v>1.6371358970210141</v>
      </c>
      <c r="D6555" s="3">
        <f>B6555*Dashboard!$D$11*Dashboard!$D$10*SQRT(Dashboard!$D$12/365)</f>
        <v>41482.326924096516</v>
      </c>
      <c r="E6555" s="3">
        <f>IF(Dashboard!$I$3,C6555*Dashboard!$E$11*Dashboard!$E$10*SQRT(Dashboard!$D$12/365),0)</f>
        <v>812941.98529014678</v>
      </c>
      <c r="F6555" s="3">
        <f>D6555+IF(Dashboard!$I$3,E6555,0)</f>
        <v>854424.31221424334</v>
      </c>
      <c r="G6555" s="3">
        <f>IF(Dashboard!$I$4, ('Lookups and Calculations'!$F$9) / (1 - 'Lookups and Calculations'!$F$10), 'Lookups and Calculations'!$F$9)</f>
        <v>1951878.888340465</v>
      </c>
      <c r="H6555" s="12">
        <f t="shared" si="204"/>
        <v>0</v>
      </c>
      <c r="I6555" s="12">
        <f t="shared" si="205"/>
        <v>0</v>
      </c>
      <c r="J6555" s="13">
        <f>(1 - Dashboard!$I$9) * H6555 * Dashboard!$I$8 * 'Lookups and Calculations'!$F$12</f>
        <v>0</v>
      </c>
      <c r="K6555" s="12">
        <f>(1 - Dashboard!$I$11) * I6555 * Dashboard!$I$10 * 'Lookups and Calculations'!$F$12</f>
        <v>0</v>
      </c>
      <c r="L6555" s="12">
        <f>(H6555 - I6555) * Dashboard!$I$13 * (Dashboard!$D$12 / 365) * 'Lookups and Calculations'!$F$12</f>
        <v>0</v>
      </c>
      <c r="M6555" s="3">
        <f>(G6555*2) * Dashboard!$I$13 * (Dashboard!$D$12 / 365) * 'Lookups and Calculations'!$F$12</f>
        <v>1602.0878730267946</v>
      </c>
      <c r="N6555" s="12">
        <f>H6555 * Dashboard!$I$14 * Dashboard!$I$15 * (Dashboard!$D$12 / 365) * 'Lookups and Calculations'!$F$12</f>
        <v>0</v>
      </c>
    </row>
    <row r="6556" spans="1:14" x14ac:dyDescent="0.35">
      <c r="A6556" s="2">
        <v>6555</v>
      </c>
      <c r="B6556" s="11">
        <v>-9.3666714649716792E-2</v>
      </c>
      <c r="C6556" s="11">
        <v>1.1434685741612027</v>
      </c>
      <c r="D6556" s="3">
        <f>B6556*Dashboard!$D$11*Dashboard!$D$10*SQRT(Dashboard!$D$12/365)</f>
        <v>-23255.737383042993</v>
      </c>
      <c r="E6556" s="3">
        <f>IF(Dashboard!$I$3,C6556*Dashboard!$E$11*Dashboard!$E$10*SQRT(Dashboard!$D$12/365),0)</f>
        <v>567804.79524453892</v>
      </c>
      <c r="F6556" s="3">
        <f>D6556+IF(Dashboard!$I$3,E6556,0)</f>
        <v>544549.05786149588</v>
      </c>
      <c r="G6556" s="3">
        <f>IF(Dashboard!$I$4, ('Lookups and Calculations'!$F$9) / (1 - 'Lookups and Calculations'!$F$10), 'Lookups and Calculations'!$F$9)</f>
        <v>1951878.888340465</v>
      </c>
      <c r="H6556" s="12">
        <f t="shared" si="204"/>
        <v>0</v>
      </c>
      <c r="I6556" s="12">
        <f t="shared" si="205"/>
        <v>0</v>
      </c>
      <c r="J6556" s="13">
        <f>(1 - Dashboard!$I$9) * H6556 * Dashboard!$I$8 * 'Lookups and Calculations'!$F$12</f>
        <v>0</v>
      </c>
      <c r="K6556" s="12">
        <f>(1 - Dashboard!$I$11) * I6556 * Dashboard!$I$10 * 'Lookups and Calculations'!$F$12</f>
        <v>0</v>
      </c>
      <c r="L6556" s="12">
        <f>(H6556 - I6556) * Dashboard!$I$13 * (Dashboard!$D$12 / 365) * 'Lookups and Calculations'!$F$12</f>
        <v>0</v>
      </c>
      <c r="M6556" s="3">
        <f>(G6556*2) * Dashboard!$I$13 * (Dashboard!$D$12 / 365) * 'Lookups and Calculations'!$F$12</f>
        <v>1602.0878730267946</v>
      </c>
      <c r="N6556" s="12">
        <f>H6556 * Dashboard!$I$14 * Dashboard!$I$15 * (Dashboard!$D$12 / 365) * 'Lookups and Calculations'!$F$12</f>
        <v>0</v>
      </c>
    </row>
    <row r="6557" spans="1:14" x14ac:dyDescent="0.35">
      <c r="A6557" s="2">
        <v>6556</v>
      </c>
      <c r="B6557" s="11">
        <v>1.9487946178296907</v>
      </c>
      <c r="C6557" s="11">
        <v>-1.2305338043557781</v>
      </c>
      <c r="D6557" s="3">
        <f>B6557*Dashboard!$D$11*Dashboard!$D$10*SQRT(Dashboard!$D$12/365)</f>
        <v>483850.17041773594</v>
      </c>
      <c r="E6557" s="3">
        <f>IF(Dashboard!$I$3,C6557*Dashboard!$E$11*Dashboard!$E$10*SQRT(Dashboard!$D$12/365),0)</f>
        <v>-611038.21356546972</v>
      </c>
      <c r="F6557" s="3">
        <f>D6557+IF(Dashboard!$I$3,E6557,0)</f>
        <v>-127188.04314773378</v>
      </c>
      <c r="G6557" s="3">
        <f>IF(Dashboard!$I$4, ('Lookups and Calculations'!$F$9) / (1 - 'Lookups and Calculations'!$F$10), 'Lookups and Calculations'!$F$9)</f>
        <v>1951878.888340465</v>
      </c>
      <c r="H6557" s="12">
        <f t="shared" si="204"/>
        <v>0</v>
      </c>
      <c r="I6557" s="12">
        <f t="shared" si="205"/>
        <v>0</v>
      </c>
      <c r="J6557" s="13">
        <f>(1 - Dashboard!$I$9) * H6557 * Dashboard!$I$8 * 'Lookups and Calculations'!$F$12</f>
        <v>0</v>
      </c>
      <c r="K6557" s="12">
        <f>(1 - Dashboard!$I$11) * I6557 * Dashboard!$I$10 * 'Lookups and Calculations'!$F$12</f>
        <v>0</v>
      </c>
      <c r="L6557" s="12">
        <f>(H6557 - I6557) * Dashboard!$I$13 * (Dashboard!$D$12 / 365) * 'Lookups and Calculations'!$F$12</f>
        <v>0</v>
      </c>
      <c r="M6557" s="3">
        <f>(G6557*2) * Dashboard!$I$13 * (Dashboard!$D$12 / 365) * 'Lookups and Calculations'!$F$12</f>
        <v>1602.0878730267946</v>
      </c>
      <c r="N6557" s="12">
        <f>H6557 * Dashboard!$I$14 * Dashboard!$I$15 * (Dashboard!$D$12 / 365) * 'Lookups and Calculations'!$F$12</f>
        <v>0</v>
      </c>
    </row>
    <row r="6558" spans="1:14" x14ac:dyDescent="0.35">
      <c r="A6558" s="2">
        <v>6557</v>
      </c>
      <c r="B6558" s="11">
        <v>-1.4021293243689985</v>
      </c>
      <c r="C6558" s="11">
        <v>1.9885164763200698</v>
      </c>
      <c r="D6558" s="3">
        <f>B6558*Dashboard!$D$11*Dashboard!$D$10*SQRT(Dashboard!$D$12/365)</f>
        <v>-348123.14562895283</v>
      </c>
      <c r="E6558" s="3">
        <f>IF(Dashboard!$I$3,C6558*Dashboard!$E$11*Dashboard!$E$10*SQRT(Dashboard!$D$12/365),0)</f>
        <v>987424.76723119256</v>
      </c>
      <c r="F6558" s="3">
        <f>D6558+IF(Dashboard!$I$3,E6558,0)</f>
        <v>639301.62160223979</v>
      </c>
      <c r="G6558" s="3">
        <f>IF(Dashboard!$I$4, ('Lookups and Calculations'!$F$9) / (1 - 'Lookups and Calculations'!$F$10), 'Lookups and Calculations'!$F$9)</f>
        <v>1951878.888340465</v>
      </c>
      <c r="H6558" s="12">
        <f t="shared" si="204"/>
        <v>0</v>
      </c>
      <c r="I6558" s="12">
        <f t="shared" si="205"/>
        <v>0</v>
      </c>
      <c r="J6558" s="13">
        <f>(1 - Dashboard!$I$9) * H6558 * Dashboard!$I$8 * 'Lookups and Calculations'!$F$12</f>
        <v>0</v>
      </c>
      <c r="K6558" s="12">
        <f>(1 - Dashboard!$I$11) * I6558 * Dashboard!$I$10 * 'Lookups and Calculations'!$F$12</f>
        <v>0</v>
      </c>
      <c r="L6558" s="12">
        <f>(H6558 - I6558) * Dashboard!$I$13 * (Dashboard!$D$12 / 365) * 'Lookups and Calculations'!$F$12</f>
        <v>0</v>
      </c>
      <c r="M6558" s="3">
        <f>(G6558*2) * Dashboard!$I$13 * (Dashboard!$D$12 / 365) * 'Lookups and Calculations'!$F$12</f>
        <v>1602.0878730267946</v>
      </c>
      <c r="N6558" s="12">
        <f>H6558 * Dashboard!$I$14 * Dashboard!$I$15 * (Dashboard!$D$12 / 365) * 'Lookups and Calculations'!$F$12</f>
        <v>0</v>
      </c>
    </row>
    <row r="6559" spans="1:14" x14ac:dyDescent="0.35">
      <c r="A6559" s="2">
        <v>6558</v>
      </c>
      <c r="B6559" s="11">
        <v>-1.6817435222388917</v>
      </c>
      <c r="C6559" s="11">
        <v>-4.0106246479971643</v>
      </c>
      <c r="D6559" s="3">
        <f>B6559*Dashboard!$D$11*Dashboard!$D$10*SQRT(Dashboard!$D$12/365)</f>
        <v>-417546.2526371383</v>
      </c>
      <c r="E6559" s="3">
        <f>IF(Dashboard!$I$3,C6559*Dashboard!$E$11*Dashboard!$E$10*SQRT(Dashboard!$D$12/365),0)</f>
        <v>-1991529.9453937514</v>
      </c>
      <c r="F6559" s="3">
        <f>D6559+IF(Dashboard!$I$3,E6559,0)</f>
        <v>-2409076.1980308895</v>
      </c>
      <c r="G6559" s="3">
        <f>IF(Dashboard!$I$4, ('Lookups and Calculations'!$F$9) / (1 - 'Lookups and Calculations'!$F$10), 'Lookups and Calculations'!$F$9)</f>
        <v>1951878.888340465</v>
      </c>
      <c r="H6559" s="12">
        <f t="shared" si="204"/>
        <v>0</v>
      </c>
      <c r="I6559" s="12">
        <f t="shared" si="205"/>
        <v>457197.30969042447</v>
      </c>
      <c r="J6559" s="13">
        <f>(1 - Dashboard!$I$9) * H6559 * Dashboard!$I$8 * 'Lookups and Calculations'!$F$12</f>
        <v>0</v>
      </c>
      <c r="K6559" s="12">
        <f>(1 - Dashboard!$I$11) * I6559 * Dashboard!$I$10 * 'Lookups and Calculations'!$F$12</f>
        <v>1369.7143223433711</v>
      </c>
      <c r="L6559" s="12">
        <f>(H6559 - I6559) * Dashboard!$I$13 * (Dashboard!$D$12 / 365) * 'Lookups and Calculations'!$F$12</f>
        <v>-187.63209895114673</v>
      </c>
      <c r="M6559" s="3">
        <f>(G6559*2) * Dashboard!$I$13 * (Dashboard!$D$12 / 365) * 'Lookups and Calculations'!$F$12</f>
        <v>1602.0878730267946</v>
      </c>
      <c r="N6559" s="12">
        <f>H6559 * Dashboard!$I$14 * Dashboard!$I$15 * (Dashboard!$D$12 / 365) * 'Lookups and Calculations'!$F$12</f>
        <v>0</v>
      </c>
    </row>
    <row r="6560" spans="1:14" x14ac:dyDescent="0.35">
      <c r="A6560" s="2">
        <v>6559</v>
      </c>
      <c r="B6560" s="11">
        <v>-0.41785919658954662</v>
      </c>
      <c r="C6560" s="11">
        <v>0.42359013916150673</v>
      </c>
      <c r="D6560" s="3">
        <f>B6560*Dashboard!$D$11*Dashboard!$D$10*SQRT(Dashboard!$D$12/365)</f>
        <v>-103746.81951124899</v>
      </c>
      <c r="E6560" s="3">
        <f>IF(Dashboard!$I$3,C6560*Dashboard!$E$11*Dashboard!$E$10*SQRT(Dashboard!$D$12/365),0)</f>
        <v>210339.41611437569</v>
      </c>
      <c r="F6560" s="3">
        <f>D6560+IF(Dashboard!$I$3,E6560,0)</f>
        <v>106592.5966031267</v>
      </c>
      <c r="G6560" s="3">
        <f>IF(Dashboard!$I$4, ('Lookups and Calculations'!$F$9) / (1 - 'Lookups and Calculations'!$F$10), 'Lookups and Calculations'!$F$9)</f>
        <v>1951878.888340465</v>
      </c>
      <c r="H6560" s="12">
        <f t="shared" si="204"/>
        <v>0</v>
      </c>
      <c r="I6560" s="12">
        <f t="shared" si="205"/>
        <v>0</v>
      </c>
      <c r="J6560" s="13">
        <f>(1 - Dashboard!$I$9) * H6560 * Dashboard!$I$8 * 'Lookups and Calculations'!$F$12</f>
        <v>0</v>
      </c>
      <c r="K6560" s="12">
        <f>(1 - Dashboard!$I$11) * I6560 * Dashboard!$I$10 * 'Lookups and Calculations'!$F$12</f>
        <v>0</v>
      </c>
      <c r="L6560" s="12">
        <f>(H6560 - I6560) * Dashboard!$I$13 * (Dashboard!$D$12 / 365) * 'Lookups and Calculations'!$F$12</f>
        <v>0</v>
      </c>
      <c r="M6560" s="3">
        <f>(G6560*2) * Dashboard!$I$13 * (Dashboard!$D$12 / 365) * 'Lookups and Calculations'!$F$12</f>
        <v>1602.0878730267946</v>
      </c>
      <c r="N6560" s="12">
        <f>H6560 * Dashboard!$I$14 * Dashboard!$I$15 * (Dashboard!$D$12 / 365) * 'Lookups and Calculations'!$F$12</f>
        <v>0</v>
      </c>
    </row>
    <row r="6561" spans="1:14" x14ac:dyDescent="0.35">
      <c r="A6561" s="2">
        <v>6560</v>
      </c>
      <c r="B6561" s="11">
        <v>1.0509502581141854</v>
      </c>
      <c r="C6561" s="11">
        <v>-0.76974355806819184</v>
      </c>
      <c r="D6561" s="3">
        <f>B6561*Dashboard!$D$11*Dashboard!$D$10*SQRT(Dashboard!$D$12/365)</f>
        <v>260931.78667304351</v>
      </c>
      <c r="E6561" s="3">
        <f>IF(Dashboard!$I$3,C6561*Dashboard!$E$11*Dashboard!$E$10*SQRT(Dashboard!$D$12/365),0)</f>
        <v>-382226.58082258463</v>
      </c>
      <c r="F6561" s="3">
        <f>D6561+IF(Dashboard!$I$3,E6561,0)</f>
        <v>-121294.79414954112</v>
      </c>
      <c r="G6561" s="3">
        <f>IF(Dashboard!$I$4, ('Lookups and Calculations'!$F$9) / (1 - 'Lookups and Calculations'!$F$10), 'Lookups and Calculations'!$F$9)</f>
        <v>1951878.888340465</v>
      </c>
      <c r="H6561" s="12">
        <f t="shared" si="204"/>
        <v>0</v>
      </c>
      <c r="I6561" s="12">
        <f t="shared" si="205"/>
        <v>0</v>
      </c>
      <c r="J6561" s="13">
        <f>(1 - Dashboard!$I$9) * H6561 * Dashboard!$I$8 * 'Lookups and Calculations'!$F$12</f>
        <v>0</v>
      </c>
      <c r="K6561" s="12">
        <f>(1 - Dashboard!$I$11) * I6561 * Dashboard!$I$10 * 'Lookups and Calculations'!$F$12</f>
        <v>0</v>
      </c>
      <c r="L6561" s="12">
        <f>(H6561 - I6561) * Dashboard!$I$13 * (Dashboard!$D$12 / 365) * 'Lookups and Calculations'!$F$12</f>
        <v>0</v>
      </c>
      <c r="M6561" s="3">
        <f>(G6561*2) * Dashboard!$I$13 * (Dashboard!$D$12 / 365) * 'Lookups and Calculations'!$F$12</f>
        <v>1602.0878730267946</v>
      </c>
      <c r="N6561" s="12">
        <f>H6561 * Dashboard!$I$14 * Dashboard!$I$15 * (Dashboard!$D$12 / 365) * 'Lookups and Calculations'!$F$12</f>
        <v>0</v>
      </c>
    </row>
    <row r="6562" spans="1:14" x14ac:dyDescent="0.35">
      <c r="A6562" s="2">
        <v>6561</v>
      </c>
      <c r="B6562" s="11">
        <v>-3.3522955714187321</v>
      </c>
      <c r="C6562" s="11">
        <v>1.6803140797389726</v>
      </c>
      <c r="D6562" s="3">
        <f>B6562*Dashboard!$D$11*Dashboard!$D$10*SQRT(Dashboard!$D$12/365)</f>
        <v>-832313.8665725349</v>
      </c>
      <c r="E6562" s="3">
        <f>IF(Dashboard!$I$3,C6562*Dashboard!$E$11*Dashboard!$E$10*SQRT(Dashboard!$D$12/365),0)</f>
        <v>834382.69625606562</v>
      </c>
      <c r="F6562" s="3">
        <f>D6562+IF(Dashboard!$I$3,E6562,0)</f>
        <v>2068.8296835307265</v>
      </c>
      <c r="G6562" s="3">
        <f>IF(Dashboard!$I$4, ('Lookups and Calculations'!$F$9) / (1 - 'Lookups and Calculations'!$F$10), 'Lookups and Calculations'!$F$9)</f>
        <v>1951878.888340465</v>
      </c>
      <c r="H6562" s="12">
        <f t="shared" si="204"/>
        <v>0</v>
      </c>
      <c r="I6562" s="12">
        <f t="shared" si="205"/>
        <v>0</v>
      </c>
      <c r="J6562" s="13">
        <f>(1 - Dashboard!$I$9) * H6562 * Dashboard!$I$8 * 'Lookups and Calculations'!$F$12</f>
        <v>0</v>
      </c>
      <c r="K6562" s="12">
        <f>(1 - Dashboard!$I$11) * I6562 * Dashboard!$I$10 * 'Lookups and Calculations'!$F$12</f>
        <v>0</v>
      </c>
      <c r="L6562" s="12">
        <f>(H6562 - I6562) * Dashboard!$I$13 * (Dashboard!$D$12 / 365) * 'Lookups and Calculations'!$F$12</f>
        <v>0</v>
      </c>
      <c r="M6562" s="3">
        <f>(G6562*2) * Dashboard!$I$13 * (Dashboard!$D$12 / 365) * 'Lookups and Calculations'!$F$12</f>
        <v>1602.0878730267946</v>
      </c>
      <c r="N6562" s="12">
        <f>H6562 * Dashboard!$I$14 * Dashboard!$I$15 * (Dashboard!$D$12 / 365) * 'Lookups and Calculations'!$F$12</f>
        <v>0</v>
      </c>
    </row>
    <row r="6563" spans="1:14" x14ac:dyDescent="0.35">
      <c r="A6563" s="2">
        <v>6562</v>
      </c>
      <c r="B6563" s="11">
        <v>-0.24023894929359851</v>
      </c>
      <c r="C6563" s="11">
        <v>0.13852762721787909</v>
      </c>
      <c r="D6563" s="3">
        <f>B6563*Dashboard!$D$11*Dashboard!$D$10*SQRT(Dashboard!$D$12/365)</f>
        <v>-59646.950732108351</v>
      </c>
      <c r="E6563" s="3">
        <f>IF(Dashboard!$I$3,C6563*Dashboard!$E$11*Dashboard!$E$10*SQRT(Dashboard!$D$12/365),0)</f>
        <v>68787.768011778244</v>
      </c>
      <c r="F6563" s="3">
        <f>D6563+IF(Dashboard!$I$3,E6563,0)</f>
        <v>9140.8172796698927</v>
      </c>
      <c r="G6563" s="3">
        <f>IF(Dashboard!$I$4, ('Lookups and Calculations'!$F$9) / (1 - 'Lookups and Calculations'!$F$10), 'Lookups and Calculations'!$F$9)</f>
        <v>1951878.888340465</v>
      </c>
      <c r="H6563" s="12">
        <f t="shared" si="204"/>
        <v>0</v>
      </c>
      <c r="I6563" s="12">
        <f t="shared" si="205"/>
        <v>0</v>
      </c>
      <c r="J6563" s="13">
        <f>(1 - Dashboard!$I$9) * H6563 * Dashboard!$I$8 * 'Lookups and Calculations'!$F$12</f>
        <v>0</v>
      </c>
      <c r="K6563" s="12">
        <f>(1 - Dashboard!$I$11) * I6563 * Dashboard!$I$10 * 'Lookups and Calculations'!$F$12</f>
        <v>0</v>
      </c>
      <c r="L6563" s="12">
        <f>(H6563 - I6563) * Dashboard!$I$13 * (Dashboard!$D$12 / 365) * 'Lookups and Calculations'!$F$12</f>
        <v>0</v>
      </c>
      <c r="M6563" s="3">
        <f>(G6563*2) * Dashboard!$I$13 * (Dashboard!$D$12 / 365) * 'Lookups and Calculations'!$F$12</f>
        <v>1602.0878730267946</v>
      </c>
      <c r="N6563" s="12">
        <f>H6563 * Dashboard!$I$14 * Dashboard!$I$15 * (Dashboard!$D$12 / 365) * 'Lookups and Calculations'!$F$12</f>
        <v>0</v>
      </c>
    </row>
    <row r="6564" spans="1:14" x14ac:dyDescent="0.35">
      <c r="A6564" s="2">
        <v>6563</v>
      </c>
      <c r="B6564" s="11">
        <v>-0.58638605298693858</v>
      </c>
      <c r="C6564" s="11">
        <v>5.9812363565758357E-2</v>
      </c>
      <c r="D6564" s="3">
        <f>B6564*Dashboard!$D$11*Dashboard!$D$10*SQRT(Dashboard!$D$12/365)</f>
        <v>-145588.96513388716</v>
      </c>
      <c r="E6564" s="3">
        <f>IF(Dashboard!$I$3,C6564*Dashboard!$E$11*Dashboard!$E$10*SQRT(Dashboard!$D$12/365),0)</f>
        <v>29700.638578948405</v>
      </c>
      <c r="F6564" s="3">
        <f>D6564+IF(Dashboard!$I$3,E6564,0)</f>
        <v>-115888.32655493876</v>
      </c>
      <c r="G6564" s="3">
        <f>IF(Dashboard!$I$4, ('Lookups and Calculations'!$F$9) / (1 - 'Lookups and Calculations'!$F$10), 'Lookups and Calculations'!$F$9)</f>
        <v>1951878.888340465</v>
      </c>
      <c r="H6564" s="12">
        <f t="shared" si="204"/>
        <v>0</v>
      </c>
      <c r="I6564" s="12">
        <f t="shared" si="205"/>
        <v>0</v>
      </c>
      <c r="J6564" s="13">
        <f>(1 - Dashboard!$I$9) * H6564 * Dashboard!$I$8 * 'Lookups and Calculations'!$F$12</f>
        <v>0</v>
      </c>
      <c r="K6564" s="12">
        <f>(1 - Dashboard!$I$11) * I6564 * Dashboard!$I$10 * 'Lookups and Calculations'!$F$12</f>
        <v>0</v>
      </c>
      <c r="L6564" s="12">
        <f>(H6564 - I6564) * Dashboard!$I$13 * (Dashboard!$D$12 / 365) * 'Lookups and Calculations'!$F$12</f>
        <v>0</v>
      </c>
      <c r="M6564" s="3">
        <f>(G6564*2) * Dashboard!$I$13 * (Dashboard!$D$12 / 365) * 'Lookups and Calculations'!$F$12</f>
        <v>1602.0878730267946</v>
      </c>
      <c r="N6564" s="12">
        <f>H6564 * Dashboard!$I$14 * Dashboard!$I$15 * (Dashboard!$D$12 / 365) * 'Lookups and Calculations'!$F$12</f>
        <v>0</v>
      </c>
    </row>
    <row r="6565" spans="1:14" x14ac:dyDescent="0.35">
      <c r="A6565" s="2">
        <v>6564</v>
      </c>
      <c r="B6565" s="11">
        <v>0.60567004087529364</v>
      </c>
      <c r="C6565" s="11">
        <v>0.63432258033484934</v>
      </c>
      <c r="D6565" s="3">
        <f>B6565*Dashboard!$D$11*Dashboard!$D$10*SQRT(Dashboard!$D$12/365)</f>
        <v>150376.82771352897</v>
      </c>
      <c r="E6565" s="3">
        <f>IF(Dashboard!$I$3,C6565*Dashboard!$E$11*Dashboard!$E$10*SQRT(Dashboard!$D$12/365),0)</f>
        <v>314981.46165514202</v>
      </c>
      <c r="F6565" s="3">
        <f>D6565+IF(Dashboard!$I$3,E6565,0)</f>
        <v>465358.28936867102</v>
      </c>
      <c r="G6565" s="3">
        <f>IF(Dashboard!$I$4, ('Lookups and Calculations'!$F$9) / (1 - 'Lookups and Calculations'!$F$10), 'Lookups and Calculations'!$F$9)</f>
        <v>1951878.888340465</v>
      </c>
      <c r="H6565" s="12">
        <f t="shared" si="204"/>
        <v>0</v>
      </c>
      <c r="I6565" s="12">
        <f t="shared" si="205"/>
        <v>0</v>
      </c>
      <c r="J6565" s="13">
        <f>(1 - Dashboard!$I$9) * H6565 * Dashboard!$I$8 * 'Lookups and Calculations'!$F$12</f>
        <v>0</v>
      </c>
      <c r="K6565" s="12">
        <f>(1 - Dashboard!$I$11) * I6565 * Dashboard!$I$10 * 'Lookups and Calculations'!$F$12</f>
        <v>0</v>
      </c>
      <c r="L6565" s="12">
        <f>(H6565 - I6565) * Dashboard!$I$13 * (Dashboard!$D$12 / 365) * 'Lookups and Calculations'!$F$12</f>
        <v>0</v>
      </c>
      <c r="M6565" s="3">
        <f>(G6565*2) * Dashboard!$I$13 * (Dashboard!$D$12 / 365) * 'Lookups and Calculations'!$F$12</f>
        <v>1602.0878730267946</v>
      </c>
      <c r="N6565" s="12">
        <f>H6565 * Dashboard!$I$14 * Dashboard!$I$15 * (Dashboard!$D$12 / 365) * 'Lookups and Calculations'!$F$12</f>
        <v>0</v>
      </c>
    </row>
    <row r="6566" spans="1:14" x14ac:dyDescent="0.35">
      <c r="A6566" s="2">
        <v>6565</v>
      </c>
      <c r="B6566" s="11">
        <v>8.5086723926559138E-2</v>
      </c>
      <c r="C6566" s="11">
        <v>0.26756815764660541</v>
      </c>
      <c r="D6566" s="3">
        <f>B6566*Dashboard!$D$11*Dashboard!$D$10*SQRT(Dashboard!$D$12/365)</f>
        <v>21125.482129051299</v>
      </c>
      <c r="E6566" s="3">
        <f>IF(Dashboard!$I$3,C6566*Dashboard!$E$11*Dashboard!$E$10*SQRT(Dashboard!$D$12/365),0)</f>
        <v>132864.5897224904</v>
      </c>
      <c r="F6566" s="3">
        <f>D6566+IF(Dashboard!$I$3,E6566,0)</f>
        <v>153990.0718515417</v>
      </c>
      <c r="G6566" s="3">
        <f>IF(Dashboard!$I$4, ('Lookups and Calculations'!$F$9) / (1 - 'Lookups and Calculations'!$F$10), 'Lookups and Calculations'!$F$9)</f>
        <v>1951878.888340465</v>
      </c>
      <c r="H6566" s="12">
        <f t="shared" si="204"/>
        <v>0</v>
      </c>
      <c r="I6566" s="12">
        <f t="shared" si="205"/>
        <v>0</v>
      </c>
      <c r="J6566" s="13">
        <f>(1 - Dashboard!$I$9) * H6566 * Dashboard!$I$8 * 'Lookups and Calculations'!$F$12</f>
        <v>0</v>
      </c>
      <c r="K6566" s="12">
        <f>(1 - Dashboard!$I$11) * I6566 * Dashboard!$I$10 * 'Lookups and Calculations'!$F$12</f>
        <v>0</v>
      </c>
      <c r="L6566" s="12">
        <f>(H6566 - I6566) * Dashboard!$I$13 * (Dashboard!$D$12 / 365) * 'Lookups and Calculations'!$F$12</f>
        <v>0</v>
      </c>
      <c r="M6566" s="3">
        <f>(G6566*2) * Dashboard!$I$13 * (Dashboard!$D$12 / 365) * 'Lookups and Calculations'!$F$12</f>
        <v>1602.0878730267946</v>
      </c>
      <c r="N6566" s="12">
        <f>H6566 * Dashboard!$I$14 * Dashboard!$I$15 * (Dashboard!$D$12 / 365) * 'Lookups and Calculations'!$F$12</f>
        <v>0</v>
      </c>
    </row>
    <row r="6567" spans="1:14" x14ac:dyDescent="0.35">
      <c r="A6567" s="2">
        <v>6566</v>
      </c>
      <c r="B6567" s="11">
        <v>-0.87072715868846462</v>
      </c>
      <c r="C6567" s="11">
        <v>-8.4262785699693726E-2</v>
      </c>
      <c r="D6567" s="3">
        <f>B6567*Dashboard!$D$11*Dashboard!$D$10*SQRT(Dashboard!$D$12/365)</f>
        <v>-216185.67716897457</v>
      </c>
      <c r="E6567" s="3">
        <f>IF(Dashboard!$I$3,C6567*Dashboard!$E$11*Dashboard!$E$10*SQRT(Dashboard!$D$12/365),0)</f>
        <v>-41841.826581063557</v>
      </c>
      <c r="F6567" s="3">
        <f>D6567+IF(Dashboard!$I$3,E6567,0)</f>
        <v>-258027.50375003813</v>
      </c>
      <c r="G6567" s="3">
        <f>IF(Dashboard!$I$4, ('Lookups and Calculations'!$F$9) / (1 - 'Lookups and Calculations'!$F$10), 'Lookups and Calculations'!$F$9)</f>
        <v>1951878.888340465</v>
      </c>
      <c r="H6567" s="12">
        <f t="shared" si="204"/>
        <v>0</v>
      </c>
      <c r="I6567" s="12">
        <f t="shared" si="205"/>
        <v>0</v>
      </c>
      <c r="J6567" s="13">
        <f>(1 - Dashboard!$I$9) * H6567 * Dashboard!$I$8 * 'Lookups and Calculations'!$F$12</f>
        <v>0</v>
      </c>
      <c r="K6567" s="12">
        <f>(1 - Dashboard!$I$11) * I6567 * Dashboard!$I$10 * 'Lookups and Calculations'!$F$12</f>
        <v>0</v>
      </c>
      <c r="L6567" s="12">
        <f>(H6567 - I6567) * Dashboard!$I$13 * (Dashboard!$D$12 / 365) * 'Lookups and Calculations'!$F$12</f>
        <v>0</v>
      </c>
      <c r="M6567" s="3">
        <f>(G6567*2) * Dashboard!$I$13 * (Dashboard!$D$12 / 365) * 'Lookups and Calculations'!$F$12</f>
        <v>1602.0878730267946</v>
      </c>
      <c r="N6567" s="12">
        <f>H6567 * Dashboard!$I$14 * Dashboard!$I$15 * (Dashboard!$D$12 / 365) * 'Lookups and Calculations'!$F$12</f>
        <v>0</v>
      </c>
    </row>
    <row r="6568" spans="1:14" x14ac:dyDescent="0.35">
      <c r="A6568" s="2">
        <v>6567</v>
      </c>
      <c r="B6568" s="11">
        <v>-0.74252820848567314</v>
      </c>
      <c r="C6568" s="11">
        <v>-1.1681432781475642</v>
      </c>
      <c r="D6568" s="3">
        <f>B6568*Dashboard!$D$11*Dashboard!$D$10*SQRT(Dashboard!$D$12/365)</f>
        <v>-184356.21533883296</v>
      </c>
      <c r="E6568" s="3">
        <f>IF(Dashboard!$I$3,C6568*Dashboard!$E$11*Dashboard!$E$10*SQRT(Dashboard!$D$12/365),0)</f>
        <v>-580057.3534357188</v>
      </c>
      <c r="F6568" s="3">
        <f>D6568+IF(Dashboard!$I$3,E6568,0)</f>
        <v>-764413.56877455174</v>
      </c>
      <c r="G6568" s="3">
        <f>IF(Dashboard!$I$4, ('Lookups and Calculations'!$F$9) / (1 - 'Lookups and Calculations'!$F$10), 'Lookups and Calculations'!$F$9)</f>
        <v>1951878.888340465</v>
      </c>
      <c r="H6568" s="12">
        <f t="shared" si="204"/>
        <v>0</v>
      </c>
      <c r="I6568" s="12">
        <f t="shared" si="205"/>
        <v>0</v>
      </c>
      <c r="J6568" s="13">
        <f>(1 - Dashboard!$I$9) * H6568 * Dashboard!$I$8 * 'Lookups and Calculations'!$F$12</f>
        <v>0</v>
      </c>
      <c r="K6568" s="12">
        <f>(1 - Dashboard!$I$11) * I6568 * Dashboard!$I$10 * 'Lookups and Calculations'!$F$12</f>
        <v>0</v>
      </c>
      <c r="L6568" s="12">
        <f>(H6568 - I6568) * Dashboard!$I$13 * (Dashboard!$D$12 / 365) * 'Lookups and Calculations'!$F$12</f>
        <v>0</v>
      </c>
      <c r="M6568" s="3">
        <f>(G6568*2) * Dashboard!$I$13 * (Dashboard!$D$12 / 365) * 'Lookups and Calculations'!$F$12</f>
        <v>1602.0878730267946</v>
      </c>
      <c r="N6568" s="12">
        <f>H6568 * Dashboard!$I$14 * Dashboard!$I$15 * (Dashboard!$D$12 / 365) * 'Lookups and Calculations'!$F$12</f>
        <v>0</v>
      </c>
    </row>
    <row r="6569" spans="1:14" x14ac:dyDescent="0.35">
      <c r="A6569" s="2">
        <v>6568</v>
      </c>
      <c r="B6569" s="11">
        <v>-1.3298111000448538</v>
      </c>
      <c r="C6569" s="11">
        <v>0.45203577550420149</v>
      </c>
      <c r="D6569" s="3">
        <f>B6569*Dashboard!$D$11*Dashboard!$D$10*SQRT(Dashboard!$D$12/365)</f>
        <v>-330167.84913777409</v>
      </c>
      <c r="E6569" s="3">
        <f>IF(Dashboard!$I$3,C6569*Dashboard!$E$11*Dashboard!$E$10*SQRT(Dashboard!$D$12/365),0)</f>
        <v>224464.48179972911</v>
      </c>
      <c r="F6569" s="3">
        <f>D6569+IF(Dashboard!$I$3,E6569,0)</f>
        <v>-105703.36733804498</v>
      </c>
      <c r="G6569" s="3">
        <f>IF(Dashboard!$I$4, ('Lookups and Calculations'!$F$9) / (1 - 'Lookups and Calculations'!$F$10), 'Lookups and Calculations'!$F$9)</f>
        <v>1951878.888340465</v>
      </c>
      <c r="H6569" s="12">
        <f t="shared" si="204"/>
        <v>0</v>
      </c>
      <c r="I6569" s="12">
        <f t="shared" si="205"/>
        <v>0</v>
      </c>
      <c r="J6569" s="13">
        <f>(1 - Dashboard!$I$9) * H6569 * Dashboard!$I$8 * 'Lookups and Calculations'!$F$12</f>
        <v>0</v>
      </c>
      <c r="K6569" s="12">
        <f>(1 - Dashboard!$I$11) * I6569 * Dashboard!$I$10 * 'Lookups and Calculations'!$F$12</f>
        <v>0</v>
      </c>
      <c r="L6569" s="12">
        <f>(H6569 - I6569) * Dashboard!$I$13 * (Dashboard!$D$12 / 365) * 'Lookups and Calculations'!$F$12</f>
        <v>0</v>
      </c>
      <c r="M6569" s="3">
        <f>(G6569*2) * Dashboard!$I$13 * (Dashboard!$D$12 / 365) * 'Lookups and Calculations'!$F$12</f>
        <v>1602.0878730267946</v>
      </c>
      <c r="N6569" s="12">
        <f>H6569 * Dashboard!$I$14 * Dashboard!$I$15 * (Dashboard!$D$12 / 365) * 'Lookups and Calculations'!$F$12</f>
        <v>0</v>
      </c>
    </row>
    <row r="6570" spans="1:14" x14ac:dyDescent="0.35">
      <c r="A6570" s="2">
        <v>6569</v>
      </c>
      <c r="B6570" s="11">
        <v>-1.1141489830039748</v>
      </c>
      <c r="C6570" s="11">
        <v>-1.4225112047926654</v>
      </c>
      <c r="D6570" s="3">
        <f>B6570*Dashboard!$D$11*Dashboard!$D$10*SQRT(Dashboard!$D$12/365)</f>
        <v>-276622.87773432874</v>
      </c>
      <c r="E6570" s="3">
        <f>IF(Dashboard!$I$3,C6570*Dashboard!$E$11*Dashboard!$E$10*SQRT(Dashboard!$D$12/365),0)</f>
        <v>-706367.18981355545</v>
      </c>
      <c r="F6570" s="3">
        <f>D6570+IF(Dashboard!$I$3,E6570,0)</f>
        <v>-982990.06754788419</v>
      </c>
      <c r="G6570" s="3">
        <f>IF(Dashboard!$I$4, ('Lookups and Calculations'!$F$9) / (1 - 'Lookups and Calculations'!$F$10), 'Lookups and Calculations'!$F$9)</f>
        <v>1951878.888340465</v>
      </c>
      <c r="H6570" s="12">
        <f t="shared" si="204"/>
        <v>0</v>
      </c>
      <c r="I6570" s="12">
        <f t="shared" si="205"/>
        <v>0</v>
      </c>
      <c r="J6570" s="13">
        <f>(1 - Dashboard!$I$9) * H6570 * Dashboard!$I$8 * 'Lookups and Calculations'!$F$12</f>
        <v>0</v>
      </c>
      <c r="K6570" s="12">
        <f>(1 - Dashboard!$I$11) * I6570 * Dashboard!$I$10 * 'Lookups and Calculations'!$F$12</f>
        <v>0</v>
      </c>
      <c r="L6570" s="12">
        <f>(H6570 - I6570) * Dashboard!$I$13 * (Dashboard!$D$12 / 365) * 'Lookups and Calculations'!$F$12</f>
        <v>0</v>
      </c>
      <c r="M6570" s="3">
        <f>(G6570*2) * Dashboard!$I$13 * (Dashboard!$D$12 / 365) * 'Lookups and Calculations'!$F$12</f>
        <v>1602.0878730267946</v>
      </c>
      <c r="N6570" s="12">
        <f>H6570 * Dashboard!$I$14 * Dashboard!$I$15 * (Dashboard!$D$12 / 365) * 'Lookups and Calculations'!$F$12</f>
        <v>0</v>
      </c>
    </row>
    <row r="6571" spans="1:14" x14ac:dyDescent="0.35">
      <c r="A6571" s="2">
        <v>6570</v>
      </c>
      <c r="B6571" s="11">
        <v>-7.0525037587938932E-2</v>
      </c>
      <c r="C6571" s="11">
        <v>-1.7598990138549095</v>
      </c>
      <c r="D6571" s="3">
        <f>B6571*Dashboard!$D$11*Dashboard!$D$10*SQRT(Dashboard!$D$12/365)</f>
        <v>-17510.080920504479</v>
      </c>
      <c r="E6571" s="3">
        <f>IF(Dashboard!$I$3,C6571*Dashboard!$E$11*Dashboard!$E$10*SQRT(Dashboard!$D$12/365),0)</f>
        <v>-873901.67232709413</v>
      </c>
      <c r="F6571" s="3">
        <f>D6571+IF(Dashboard!$I$3,E6571,0)</f>
        <v>-891411.75324759865</v>
      </c>
      <c r="G6571" s="3">
        <f>IF(Dashboard!$I$4, ('Lookups and Calculations'!$F$9) / (1 - 'Lookups and Calculations'!$F$10), 'Lookups and Calculations'!$F$9)</f>
        <v>1951878.888340465</v>
      </c>
      <c r="H6571" s="12">
        <f t="shared" si="204"/>
        <v>0</v>
      </c>
      <c r="I6571" s="12">
        <f t="shared" si="205"/>
        <v>0</v>
      </c>
      <c r="J6571" s="13">
        <f>(1 - Dashboard!$I$9) * H6571 * Dashboard!$I$8 * 'Lookups and Calculations'!$F$12</f>
        <v>0</v>
      </c>
      <c r="K6571" s="12">
        <f>(1 - Dashboard!$I$11) * I6571 * Dashboard!$I$10 * 'Lookups and Calculations'!$F$12</f>
        <v>0</v>
      </c>
      <c r="L6571" s="12">
        <f>(H6571 - I6571) * Dashboard!$I$13 * (Dashboard!$D$12 / 365) * 'Lookups and Calculations'!$F$12</f>
        <v>0</v>
      </c>
      <c r="M6571" s="3">
        <f>(G6571*2) * Dashboard!$I$13 * (Dashboard!$D$12 / 365) * 'Lookups and Calculations'!$F$12</f>
        <v>1602.0878730267946</v>
      </c>
      <c r="N6571" s="12">
        <f>H6571 * Dashboard!$I$14 * Dashboard!$I$15 * (Dashboard!$D$12 / 365) * 'Lookups and Calculations'!$F$12</f>
        <v>0</v>
      </c>
    </row>
    <row r="6572" spans="1:14" x14ac:dyDescent="0.35">
      <c r="A6572" s="2">
        <v>6571</v>
      </c>
      <c r="B6572" s="11">
        <v>0.74784963028002605</v>
      </c>
      <c r="C6572" s="11">
        <v>-0.8301367390744927</v>
      </c>
      <c r="D6572" s="3">
        <f>B6572*Dashboard!$D$11*Dashboard!$D$10*SQRT(Dashboard!$D$12/365)</f>
        <v>185677.42734265598</v>
      </c>
      <c r="E6572" s="3">
        <f>IF(Dashboard!$I$3,C6572*Dashboard!$E$11*Dashboard!$E$10*SQRT(Dashboard!$D$12/365),0)</f>
        <v>-412215.63216193061</v>
      </c>
      <c r="F6572" s="3">
        <f>D6572+IF(Dashboard!$I$3,E6572,0)</f>
        <v>-226538.20481927463</v>
      </c>
      <c r="G6572" s="3">
        <f>IF(Dashboard!$I$4, ('Lookups and Calculations'!$F$9) / (1 - 'Lookups and Calculations'!$F$10), 'Lookups and Calculations'!$F$9)</f>
        <v>1951878.888340465</v>
      </c>
      <c r="H6572" s="12">
        <f t="shared" si="204"/>
        <v>0</v>
      </c>
      <c r="I6572" s="12">
        <f t="shared" si="205"/>
        <v>0</v>
      </c>
      <c r="J6572" s="13">
        <f>(1 - Dashboard!$I$9) * H6572 * Dashboard!$I$8 * 'Lookups and Calculations'!$F$12</f>
        <v>0</v>
      </c>
      <c r="K6572" s="12">
        <f>(1 - Dashboard!$I$11) * I6572 * Dashboard!$I$10 * 'Lookups and Calculations'!$F$12</f>
        <v>0</v>
      </c>
      <c r="L6572" s="12">
        <f>(H6572 - I6572) * Dashboard!$I$13 * (Dashboard!$D$12 / 365) * 'Lookups and Calculations'!$F$12</f>
        <v>0</v>
      </c>
      <c r="M6572" s="3">
        <f>(G6572*2) * Dashboard!$I$13 * (Dashboard!$D$12 / 365) * 'Lookups and Calculations'!$F$12</f>
        <v>1602.0878730267946</v>
      </c>
      <c r="N6572" s="12">
        <f>H6572 * Dashboard!$I$14 * Dashboard!$I$15 * (Dashboard!$D$12 / 365) * 'Lookups and Calculations'!$F$12</f>
        <v>0</v>
      </c>
    </row>
    <row r="6573" spans="1:14" x14ac:dyDescent="0.35">
      <c r="A6573" s="2">
        <v>6572</v>
      </c>
      <c r="B6573" s="11">
        <v>-0.82008162649491767</v>
      </c>
      <c r="C6573" s="11">
        <v>0.68049660446072091</v>
      </c>
      <c r="D6573" s="3">
        <f>B6573*Dashboard!$D$11*Dashboard!$D$10*SQRT(Dashboard!$D$12/365)</f>
        <v>-203611.31496654043</v>
      </c>
      <c r="E6573" s="3">
        <f>IF(Dashboard!$I$3,C6573*Dashboard!$E$11*Dashboard!$E$10*SQRT(Dashboard!$D$12/365),0)</f>
        <v>337909.79821536544</v>
      </c>
      <c r="F6573" s="3">
        <f>D6573+IF(Dashboard!$I$3,E6573,0)</f>
        <v>134298.48324882501</v>
      </c>
      <c r="G6573" s="3">
        <f>IF(Dashboard!$I$4, ('Lookups and Calculations'!$F$9) / (1 - 'Lookups and Calculations'!$F$10), 'Lookups and Calculations'!$F$9)</f>
        <v>1951878.888340465</v>
      </c>
      <c r="H6573" s="12">
        <f t="shared" si="204"/>
        <v>0</v>
      </c>
      <c r="I6573" s="12">
        <f t="shared" si="205"/>
        <v>0</v>
      </c>
      <c r="J6573" s="13">
        <f>(1 - Dashboard!$I$9) * H6573 * Dashboard!$I$8 * 'Lookups and Calculations'!$F$12</f>
        <v>0</v>
      </c>
      <c r="K6573" s="12">
        <f>(1 - Dashboard!$I$11) * I6573 * Dashboard!$I$10 * 'Lookups and Calculations'!$F$12</f>
        <v>0</v>
      </c>
      <c r="L6573" s="12">
        <f>(H6573 - I6573) * Dashboard!$I$13 * (Dashboard!$D$12 / 365) * 'Lookups and Calculations'!$F$12</f>
        <v>0</v>
      </c>
      <c r="M6573" s="3">
        <f>(G6573*2) * Dashboard!$I$13 * (Dashboard!$D$12 / 365) * 'Lookups and Calculations'!$F$12</f>
        <v>1602.0878730267946</v>
      </c>
      <c r="N6573" s="12">
        <f>H6573 * Dashboard!$I$14 * Dashboard!$I$15 * (Dashboard!$D$12 / 365) * 'Lookups and Calculations'!$F$12</f>
        <v>0</v>
      </c>
    </row>
    <row r="6574" spans="1:14" x14ac:dyDescent="0.35">
      <c r="A6574" s="2">
        <v>6573</v>
      </c>
      <c r="B6574" s="11">
        <v>-1.0857379989379992</v>
      </c>
      <c r="C6574" s="11">
        <v>1.0050386792406689</v>
      </c>
      <c r="D6574" s="3">
        <f>B6574*Dashboard!$D$11*Dashboard!$D$10*SQRT(Dashboard!$D$12/365)</f>
        <v>-269568.94842013187</v>
      </c>
      <c r="E6574" s="3">
        <f>IF(Dashboard!$I$3,C6574*Dashboard!$E$11*Dashboard!$E$10*SQRT(Dashboard!$D$12/365),0)</f>
        <v>499065.55752763443</v>
      </c>
      <c r="F6574" s="3">
        <f>D6574+IF(Dashboard!$I$3,E6574,0)</f>
        <v>229496.60910750256</v>
      </c>
      <c r="G6574" s="3">
        <f>IF(Dashboard!$I$4, ('Lookups and Calculations'!$F$9) / (1 - 'Lookups and Calculations'!$F$10), 'Lookups and Calculations'!$F$9)</f>
        <v>1951878.888340465</v>
      </c>
      <c r="H6574" s="12">
        <f t="shared" si="204"/>
        <v>0</v>
      </c>
      <c r="I6574" s="12">
        <f t="shared" si="205"/>
        <v>0</v>
      </c>
      <c r="J6574" s="13">
        <f>(1 - Dashboard!$I$9) * H6574 * Dashboard!$I$8 * 'Lookups and Calculations'!$F$12</f>
        <v>0</v>
      </c>
      <c r="K6574" s="12">
        <f>(1 - Dashboard!$I$11) * I6574 * Dashboard!$I$10 * 'Lookups and Calculations'!$F$12</f>
        <v>0</v>
      </c>
      <c r="L6574" s="12">
        <f>(H6574 - I6574) * Dashboard!$I$13 * (Dashboard!$D$12 / 365) * 'Lookups and Calculations'!$F$12</f>
        <v>0</v>
      </c>
      <c r="M6574" s="3">
        <f>(G6574*2) * Dashboard!$I$13 * (Dashboard!$D$12 / 365) * 'Lookups and Calculations'!$F$12</f>
        <v>1602.0878730267946</v>
      </c>
      <c r="N6574" s="12">
        <f>H6574 * Dashboard!$I$14 * Dashboard!$I$15 * (Dashboard!$D$12 / 365) * 'Lookups and Calculations'!$F$12</f>
        <v>0</v>
      </c>
    </row>
    <row r="6575" spans="1:14" x14ac:dyDescent="0.35">
      <c r="A6575" s="2">
        <v>6574</v>
      </c>
      <c r="B6575" s="11">
        <v>-0.45251819743222071</v>
      </c>
      <c r="C6575" s="11">
        <v>7.9682746563979556E-2</v>
      </c>
      <c r="D6575" s="3">
        <f>B6575*Dashboard!$D$11*Dashboard!$D$10*SQRT(Dashboard!$D$12/365)</f>
        <v>-112352.01746839043</v>
      </c>
      <c r="E6575" s="3">
        <f>IF(Dashboard!$I$3,C6575*Dashboard!$E$11*Dashboard!$E$10*SQRT(Dashboard!$D$12/365),0)</f>
        <v>39567.546165815751</v>
      </c>
      <c r="F6575" s="3">
        <f>D6575+IF(Dashboard!$I$3,E6575,0)</f>
        <v>-72784.471302574675</v>
      </c>
      <c r="G6575" s="3">
        <f>IF(Dashboard!$I$4, ('Lookups and Calculations'!$F$9) / (1 - 'Lookups and Calculations'!$F$10), 'Lookups and Calculations'!$F$9)</f>
        <v>1951878.888340465</v>
      </c>
      <c r="H6575" s="12">
        <f t="shared" si="204"/>
        <v>0</v>
      </c>
      <c r="I6575" s="12">
        <f t="shared" si="205"/>
        <v>0</v>
      </c>
      <c r="J6575" s="13">
        <f>(1 - Dashboard!$I$9) * H6575 * Dashboard!$I$8 * 'Lookups and Calculations'!$F$12</f>
        <v>0</v>
      </c>
      <c r="K6575" s="12">
        <f>(1 - Dashboard!$I$11) * I6575 * Dashboard!$I$10 * 'Lookups and Calculations'!$F$12</f>
        <v>0</v>
      </c>
      <c r="L6575" s="12">
        <f>(H6575 - I6575) * Dashboard!$I$13 * (Dashboard!$D$12 / 365) * 'Lookups and Calculations'!$F$12</f>
        <v>0</v>
      </c>
      <c r="M6575" s="3">
        <f>(G6575*2) * Dashboard!$I$13 * (Dashboard!$D$12 / 365) * 'Lookups and Calculations'!$F$12</f>
        <v>1602.0878730267946</v>
      </c>
      <c r="N6575" s="12">
        <f>H6575 * Dashboard!$I$14 * Dashboard!$I$15 * (Dashboard!$D$12 / 365) * 'Lookups and Calculations'!$F$12</f>
        <v>0</v>
      </c>
    </row>
    <row r="6576" spans="1:14" x14ac:dyDescent="0.35">
      <c r="A6576" s="2">
        <v>6575</v>
      </c>
      <c r="B6576" s="11">
        <v>0.34626540926666216</v>
      </c>
      <c r="C6576" s="11">
        <v>-1.315784185885768</v>
      </c>
      <c r="D6576" s="3">
        <f>B6576*Dashboard!$D$11*Dashboard!$D$10*SQRT(Dashboard!$D$12/365)</f>
        <v>85971.38751851955</v>
      </c>
      <c r="E6576" s="3">
        <f>IF(Dashboard!$I$3,C6576*Dashboard!$E$11*Dashboard!$E$10*SQRT(Dashboard!$D$12/365),0)</f>
        <v>-653370.44422136061</v>
      </c>
      <c r="F6576" s="3">
        <f>D6576+IF(Dashboard!$I$3,E6576,0)</f>
        <v>-567399.05670284107</v>
      </c>
      <c r="G6576" s="3">
        <f>IF(Dashboard!$I$4, ('Lookups and Calculations'!$F$9) / (1 - 'Lookups and Calculations'!$F$10), 'Lookups and Calculations'!$F$9)</f>
        <v>1951878.888340465</v>
      </c>
      <c r="H6576" s="12">
        <f t="shared" si="204"/>
        <v>0</v>
      </c>
      <c r="I6576" s="12">
        <f t="shared" si="205"/>
        <v>0</v>
      </c>
      <c r="J6576" s="13">
        <f>(1 - Dashboard!$I$9) * H6576 * Dashboard!$I$8 * 'Lookups and Calculations'!$F$12</f>
        <v>0</v>
      </c>
      <c r="K6576" s="12">
        <f>(1 - Dashboard!$I$11) * I6576 * Dashboard!$I$10 * 'Lookups and Calculations'!$F$12</f>
        <v>0</v>
      </c>
      <c r="L6576" s="12">
        <f>(H6576 - I6576) * Dashboard!$I$13 * (Dashboard!$D$12 / 365) * 'Lookups and Calculations'!$F$12</f>
        <v>0</v>
      </c>
      <c r="M6576" s="3">
        <f>(G6576*2) * Dashboard!$I$13 * (Dashboard!$D$12 / 365) * 'Lookups and Calculations'!$F$12</f>
        <v>1602.0878730267946</v>
      </c>
      <c r="N6576" s="12">
        <f>H6576 * Dashboard!$I$14 * Dashboard!$I$15 * (Dashboard!$D$12 / 365) * 'Lookups and Calculations'!$F$12</f>
        <v>0</v>
      </c>
    </row>
    <row r="6577" spans="1:14" x14ac:dyDescent="0.35">
      <c r="A6577" s="2">
        <v>6576</v>
      </c>
      <c r="B6577" s="11">
        <v>0.24402830831134192</v>
      </c>
      <c r="C6577" s="11">
        <v>1.2372767820908663</v>
      </c>
      <c r="D6577" s="3">
        <f>B6577*Dashboard!$D$11*Dashboard!$D$10*SQRT(Dashboard!$D$12/365)</f>
        <v>60587.779483242222</v>
      </c>
      <c r="E6577" s="3">
        <f>IF(Dashboard!$I$3,C6577*Dashboard!$E$11*Dashboard!$E$10*SQRT(Dashboard!$D$12/365),0)</f>
        <v>614386.53041363391</v>
      </c>
      <c r="F6577" s="3">
        <f>D6577+IF(Dashboard!$I$3,E6577,0)</f>
        <v>674974.3098968761</v>
      </c>
      <c r="G6577" s="3">
        <f>IF(Dashboard!$I$4, ('Lookups and Calculations'!$F$9) / (1 - 'Lookups and Calculations'!$F$10), 'Lookups and Calculations'!$F$9)</f>
        <v>1951878.888340465</v>
      </c>
      <c r="H6577" s="12">
        <f t="shared" si="204"/>
        <v>0</v>
      </c>
      <c r="I6577" s="12">
        <f t="shared" si="205"/>
        <v>0</v>
      </c>
      <c r="J6577" s="13">
        <f>(1 - Dashboard!$I$9) * H6577 * Dashboard!$I$8 * 'Lookups and Calculations'!$F$12</f>
        <v>0</v>
      </c>
      <c r="K6577" s="12">
        <f>(1 - Dashboard!$I$11) * I6577 * Dashboard!$I$10 * 'Lookups and Calculations'!$F$12</f>
        <v>0</v>
      </c>
      <c r="L6577" s="12">
        <f>(H6577 - I6577) * Dashboard!$I$13 * (Dashboard!$D$12 / 365) * 'Lookups and Calculations'!$F$12</f>
        <v>0</v>
      </c>
      <c r="M6577" s="3">
        <f>(G6577*2) * Dashboard!$I$13 * (Dashboard!$D$12 / 365) * 'Lookups and Calculations'!$F$12</f>
        <v>1602.0878730267946</v>
      </c>
      <c r="N6577" s="12">
        <f>H6577 * Dashboard!$I$14 * Dashboard!$I$15 * (Dashboard!$D$12 / 365) * 'Lookups and Calculations'!$F$12</f>
        <v>0</v>
      </c>
    </row>
    <row r="6578" spans="1:14" x14ac:dyDescent="0.35">
      <c r="A6578" s="2">
        <v>6577</v>
      </c>
      <c r="B6578" s="11">
        <v>-0.56692254439472545</v>
      </c>
      <c r="C6578" s="11">
        <v>-0.83407461417613304</v>
      </c>
      <c r="D6578" s="3">
        <f>B6578*Dashboard!$D$11*Dashboard!$D$10*SQRT(Dashboard!$D$12/365)</f>
        <v>-140756.53083675363</v>
      </c>
      <c r="E6578" s="3">
        <f>IF(Dashboard!$I$3,C6578*Dashboard!$E$11*Dashboard!$E$10*SQRT(Dashboard!$D$12/365),0)</f>
        <v>-414171.03733554948</v>
      </c>
      <c r="F6578" s="3">
        <f>D6578+IF(Dashboard!$I$3,E6578,0)</f>
        <v>-554927.56817230314</v>
      </c>
      <c r="G6578" s="3">
        <f>IF(Dashboard!$I$4, ('Lookups and Calculations'!$F$9) / (1 - 'Lookups and Calculations'!$F$10), 'Lookups and Calculations'!$F$9)</f>
        <v>1951878.888340465</v>
      </c>
      <c r="H6578" s="12">
        <f t="shared" si="204"/>
        <v>0</v>
      </c>
      <c r="I6578" s="12">
        <f t="shared" si="205"/>
        <v>0</v>
      </c>
      <c r="J6578" s="13">
        <f>(1 - Dashboard!$I$9) * H6578 * Dashboard!$I$8 * 'Lookups and Calculations'!$F$12</f>
        <v>0</v>
      </c>
      <c r="K6578" s="12">
        <f>(1 - Dashboard!$I$11) * I6578 * Dashboard!$I$10 * 'Lookups and Calculations'!$F$12</f>
        <v>0</v>
      </c>
      <c r="L6578" s="12">
        <f>(H6578 - I6578) * Dashboard!$I$13 * (Dashboard!$D$12 / 365) * 'Lookups and Calculations'!$F$12</f>
        <v>0</v>
      </c>
      <c r="M6578" s="3">
        <f>(G6578*2) * Dashboard!$I$13 * (Dashboard!$D$12 / 365) * 'Lookups and Calculations'!$F$12</f>
        <v>1602.0878730267946</v>
      </c>
      <c r="N6578" s="12">
        <f>H6578 * Dashboard!$I$14 * Dashboard!$I$15 * (Dashboard!$D$12 / 365) * 'Lookups and Calculations'!$F$12</f>
        <v>0</v>
      </c>
    </row>
    <row r="6579" spans="1:14" x14ac:dyDescent="0.35">
      <c r="A6579" s="2">
        <v>6578</v>
      </c>
      <c r="B6579" s="11">
        <v>-0.38850036578438768</v>
      </c>
      <c r="C6579" s="11">
        <v>0.4001521228860872</v>
      </c>
      <c r="D6579" s="3">
        <f>B6579*Dashboard!$D$11*Dashboard!$D$10*SQRT(Dashboard!$D$12/365)</f>
        <v>-96457.557134199931</v>
      </c>
      <c r="E6579" s="3">
        <f>IF(Dashboard!$I$3,C6579*Dashboard!$E$11*Dashboard!$E$10*SQRT(Dashboard!$D$12/365),0)</f>
        <v>198700.95194235849</v>
      </c>
      <c r="F6579" s="3">
        <f>D6579+IF(Dashboard!$I$3,E6579,0)</f>
        <v>102243.39480815855</v>
      </c>
      <c r="G6579" s="3">
        <f>IF(Dashboard!$I$4, ('Lookups and Calculations'!$F$9) / (1 - 'Lookups and Calculations'!$F$10), 'Lookups and Calculations'!$F$9)</f>
        <v>1951878.888340465</v>
      </c>
      <c r="H6579" s="12">
        <f t="shared" si="204"/>
        <v>0</v>
      </c>
      <c r="I6579" s="12">
        <f t="shared" si="205"/>
        <v>0</v>
      </c>
      <c r="J6579" s="13">
        <f>(1 - Dashboard!$I$9) * H6579 * Dashboard!$I$8 * 'Lookups and Calculations'!$F$12</f>
        <v>0</v>
      </c>
      <c r="K6579" s="12">
        <f>(1 - Dashboard!$I$11) * I6579 * Dashboard!$I$10 * 'Lookups and Calculations'!$F$12</f>
        <v>0</v>
      </c>
      <c r="L6579" s="12">
        <f>(H6579 - I6579) * Dashboard!$I$13 * (Dashboard!$D$12 / 365) * 'Lookups and Calculations'!$F$12</f>
        <v>0</v>
      </c>
      <c r="M6579" s="3">
        <f>(G6579*2) * Dashboard!$I$13 * (Dashboard!$D$12 / 365) * 'Lookups and Calculations'!$F$12</f>
        <v>1602.0878730267946</v>
      </c>
      <c r="N6579" s="12">
        <f>H6579 * Dashboard!$I$14 * Dashboard!$I$15 * (Dashboard!$D$12 / 365) * 'Lookups and Calculations'!$F$12</f>
        <v>0</v>
      </c>
    </row>
    <row r="6580" spans="1:14" x14ac:dyDescent="0.35">
      <c r="A6580" s="2">
        <v>6579</v>
      </c>
      <c r="B6580" s="11">
        <v>-0.90505645210347263</v>
      </c>
      <c r="C6580" s="11">
        <v>-0.85280387961230686</v>
      </c>
      <c r="D6580" s="3">
        <f>B6580*Dashboard!$D$11*Dashboard!$D$10*SQRT(Dashboard!$D$12/365)</f>
        <v>-224709.01478352028</v>
      </c>
      <c r="E6580" s="3">
        <f>IF(Dashboard!$I$3,C6580*Dashboard!$E$11*Dashboard!$E$10*SQRT(Dashboard!$D$12/365),0)</f>
        <v>-423471.30755405407</v>
      </c>
      <c r="F6580" s="3">
        <f>D6580+IF(Dashboard!$I$3,E6580,0)</f>
        <v>-648180.32233757433</v>
      </c>
      <c r="G6580" s="3">
        <f>IF(Dashboard!$I$4, ('Lookups and Calculations'!$F$9) / (1 - 'Lookups and Calculations'!$F$10), 'Lookups and Calculations'!$F$9)</f>
        <v>1951878.888340465</v>
      </c>
      <c r="H6580" s="12">
        <f t="shared" si="204"/>
        <v>0</v>
      </c>
      <c r="I6580" s="12">
        <f t="shared" si="205"/>
        <v>0</v>
      </c>
      <c r="J6580" s="13">
        <f>(1 - Dashboard!$I$9) * H6580 * Dashboard!$I$8 * 'Lookups and Calculations'!$F$12</f>
        <v>0</v>
      </c>
      <c r="K6580" s="12">
        <f>(1 - Dashboard!$I$11) * I6580 * Dashboard!$I$10 * 'Lookups and Calculations'!$F$12</f>
        <v>0</v>
      </c>
      <c r="L6580" s="12">
        <f>(H6580 - I6580) * Dashboard!$I$13 * (Dashboard!$D$12 / 365) * 'Lookups and Calculations'!$F$12</f>
        <v>0</v>
      </c>
      <c r="M6580" s="3">
        <f>(G6580*2) * Dashboard!$I$13 * (Dashboard!$D$12 / 365) * 'Lookups and Calculations'!$F$12</f>
        <v>1602.0878730267946</v>
      </c>
      <c r="N6580" s="12">
        <f>H6580 * Dashboard!$I$14 * Dashboard!$I$15 * (Dashboard!$D$12 / 365) * 'Lookups and Calculations'!$F$12</f>
        <v>0</v>
      </c>
    </row>
    <row r="6581" spans="1:14" x14ac:dyDescent="0.35">
      <c r="A6581" s="2">
        <v>6580</v>
      </c>
      <c r="B6581" s="11">
        <v>0.13634685616577485</v>
      </c>
      <c r="C6581" s="11">
        <v>0.58336224617762966</v>
      </c>
      <c r="D6581" s="3">
        <f>B6581*Dashboard!$D$11*Dashboard!$D$10*SQRT(Dashboard!$D$12/365)</f>
        <v>33852.4383165646</v>
      </c>
      <c r="E6581" s="3">
        <f>IF(Dashboard!$I$3,C6581*Dashboard!$E$11*Dashboard!$E$10*SQRT(Dashboard!$D$12/365),0)</f>
        <v>289676.41807494633</v>
      </c>
      <c r="F6581" s="3">
        <f>D6581+IF(Dashboard!$I$3,E6581,0)</f>
        <v>323528.85639151093</v>
      </c>
      <c r="G6581" s="3">
        <f>IF(Dashboard!$I$4, ('Lookups and Calculations'!$F$9) / (1 - 'Lookups and Calculations'!$F$10), 'Lookups and Calculations'!$F$9)</f>
        <v>1951878.888340465</v>
      </c>
      <c r="H6581" s="12">
        <f t="shared" si="204"/>
        <v>0</v>
      </c>
      <c r="I6581" s="12">
        <f t="shared" si="205"/>
        <v>0</v>
      </c>
      <c r="J6581" s="13">
        <f>(1 - Dashboard!$I$9) * H6581 * Dashboard!$I$8 * 'Lookups and Calculations'!$F$12</f>
        <v>0</v>
      </c>
      <c r="K6581" s="12">
        <f>(1 - Dashboard!$I$11) * I6581 * Dashboard!$I$10 * 'Lookups and Calculations'!$F$12</f>
        <v>0</v>
      </c>
      <c r="L6581" s="12">
        <f>(H6581 - I6581) * Dashboard!$I$13 * (Dashboard!$D$12 / 365) * 'Lookups and Calculations'!$F$12</f>
        <v>0</v>
      </c>
      <c r="M6581" s="3">
        <f>(G6581*2) * Dashboard!$I$13 * (Dashboard!$D$12 / 365) * 'Lookups and Calculations'!$F$12</f>
        <v>1602.0878730267946</v>
      </c>
      <c r="N6581" s="12">
        <f>H6581 * Dashboard!$I$14 * Dashboard!$I$15 * (Dashboard!$D$12 / 365) * 'Lookups and Calculations'!$F$12</f>
        <v>0</v>
      </c>
    </row>
    <row r="6582" spans="1:14" x14ac:dyDescent="0.35">
      <c r="A6582" s="2">
        <v>6581</v>
      </c>
      <c r="B6582" s="11">
        <v>-0.85635537888205882</v>
      </c>
      <c r="C6582" s="11">
        <v>0.79093565179346281</v>
      </c>
      <c r="D6582" s="3">
        <f>B6582*Dashboard!$D$11*Dashboard!$D$10*SQRT(Dashboard!$D$12/365)</f>
        <v>-212617.42628973111</v>
      </c>
      <c r="E6582" s="3">
        <f>IF(Dashboard!$I$3,C6582*Dashboard!$E$11*Dashboard!$E$10*SQRT(Dashboard!$D$12/365),0)</f>
        <v>392749.80175789323</v>
      </c>
      <c r="F6582" s="3">
        <f>D6582+IF(Dashboard!$I$3,E6582,0)</f>
        <v>180132.37546816212</v>
      </c>
      <c r="G6582" s="3">
        <f>IF(Dashboard!$I$4, ('Lookups and Calculations'!$F$9) / (1 - 'Lookups and Calculations'!$F$10), 'Lookups and Calculations'!$F$9)</f>
        <v>1951878.888340465</v>
      </c>
      <c r="H6582" s="12">
        <f t="shared" si="204"/>
        <v>0</v>
      </c>
      <c r="I6582" s="12">
        <f t="shared" si="205"/>
        <v>0</v>
      </c>
      <c r="J6582" s="13">
        <f>(1 - Dashboard!$I$9) * H6582 * Dashboard!$I$8 * 'Lookups and Calculations'!$F$12</f>
        <v>0</v>
      </c>
      <c r="K6582" s="12">
        <f>(1 - Dashboard!$I$11) * I6582 * Dashboard!$I$10 * 'Lookups and Calculations'!$F$12</f>
        <v>0</v>
      </c>
      <c r="L6582" s="12">
        <f>(H6582 - I6582) * Dashboard!$I$13 * (Dashboard!$D$12 / 365) * 'Lookups and Calculations'!$F$12</f>
        <v>0</v>
      </c>
      <c r="M6582" s="3">
        <f>(G6582*2) * Dashboard!$I$13 * (Dashboard!$D$12 / 365) * 'Lookups and Calculations'!$F$12</f>
        <v>1602.0878730267946</v>
      </c>
      <c r="N6582" s="12">
        <f>H6582 * Dashboard!$I$14 * Dashboard!$I$15 * (Dashboard!$D$12 / 365) * 'Lookups and Calculations'!$F$12</f>
        <v>0</v>
      </c>
    </row>
    <row r="6583" spans="1:14" x14ac:dyDescent="0.35">
      <c r="A6583" s="2">
        <v>6582</v>
      </c>
      <c r="B6583" s="11">
        <v>-1.0201469106611956</v>
      </c>
      <c r="C6583" s="11">
        <v>-1.4400197460692041</v>
      </c>
      <c r="D6583" s="3">
        <f>B6583*Dashboard!$D$11*Dashboard!$D$10*SQRT(Dashboard!$D$12/365)</f>
        <v>-253283.87715081574</v>
      </c>
      <c r="E6583" s="3">
        <f>IF(Dashboard!$I$3,C6583*Dashboard!$E$11*Dashboard!$E$10*SQRT(Dashboard!$D$12/365),0)</f>
        <v>-715061.29293033597</v>
      </c>
      <c r="F6583" s="3">
        <f>D6583+IF(Dashboard!$I$3,E6583,0)</f>
        <v>-968345.17008115165</v>
      </c>
      <c r="G6583" s="3">
        <f>IF(Dashboard!$I$4, ('Lookups and Calculations'!$F$9) / (1 - 'Lookups and Calculations'!$F$10), 'Lookups and Calculations'!$F$9)</f>
        <v>1951878.888340465</v>
      </c>
      <c r="H6583" s="12">
        <f t="shared" si="204"/>
        <v>0</v>
      </c>
      <c r="I6583" s="12">
        <f t="shared" si="205"/>
        <v>0</v>
      </c>
      <c r="J6583" s="13">
        <f>(1 - Dashboard!$I$9) * H6583 * Dashboard!$I$8 * 'Lookups and Calculations'!$F$12</f>
        <v>0</v>
      </c>
      <c r="K6583" s="12">
        <f>(1 - Dashboard!$I$11) * I6583 * Dashboard!$I$10 * 'Lookups and Calculations'!$F$12</f>
        <v>0</v>
      </c>
      <c r="L6583" s="12">
        <f>(H6583 - I6583) * Dashboard!$I$13 * (Dashboard!$D$12 / 365) * 'Lookups and Calculations'!$F$12</f>
        <v>0</v>
      </c>
      <c r="M6583" s="3">
        <f>(G6583*2) * Dashboard!$I$13 * (Dashboard!$D$12 / 365) * 'Lookups and Calculations'!$F$12</f>
        <v>1602.0878730267946</v>
      </c>
      <c r="N6583" s="12">
        <f>H6583 * Dashboard!$I$14 * Dashboard!$I$15 * (Dashboard!$D$12 / 365) * 'Lookups and Calculations'!$F$12</f>
        <v>0</v>
      </c>
    </row>
    <row r="6584" spans="1:14" x14ac:dyDescent="0.35">
      <c r="A6584" s="2">
        <v>6583</v>
      </c>
      <c r="B6584" s="11">
        <v>1.4114250504804335</v>
      </c>
      <c r="C6584" s="11">
        <v>-1.8875667692884502E-2</v>
      </c>
      <c r="D6584" s="3">
        <f>B6584*Dashboard!$D$11*Dashboard!$D$10*SQRT(Dashboard!$D$12/365)</f>
        <v>350431.10492955032</v>
      </c>
      <c r="E6584" s="3">
        <f>IF(Dashboard!$I$3,C6584*Dashboard!$E$11*Dashboard!$E$10*SQRT(Dashboard!$D$12/365),0)</f>
        <v>-9372.9682403596125</v>
      </c>
      <c r="F6584" s="3">
        <f>D6584+IF(Dashboard!$I$3,E6584,0)</f>
        <v>341058.13668919069</v>
      </c>
      <c r="G6584" s="3">
        <f>IF(Dashboard!$I$4, ('Lookups and Calculations'!$F$9) / (1 - 'Lookups and Calculations'!$F$10), 'Lookups and Calculations'!$F$9)</f>
        <v>1951878.888340465</v>
      </c>
      <c r="H6584" s="12">
        <f t="shared" si="204"/>
        <v>0</v>
      </c>
      <c r="I6584" s="12">
        <f t="shared" si="205"/>
        <v>0</v>
      </c>
      <c r="J6584" s="13">
        <f>(1 - Dashboard!$I$9) * H6584 * Dashboard!$I$8 * 'Lookups and Calculations'!$F$12</f>
        <v>0</v>
      </c>
      <c r="K6584" s="12">
        <f>(1 - Dashboard!$I$11) * I6584 * Dashboard!$I$10 * 'Lookups and Calculations'!$F$12</f>
        <v>0</v>
      </c>
      <c r="L6584" s="12">
        <f>(H6584 - I6584) * Dashboard!$I$13 * (Dashboard!$D$12 / 365) * 'Lookups and Calculations'!$F$12</f>
        <v>0</v>
      </c>
      <c r="M6584" s="3">
        <f>(G6584*2) * Dashboard!$I$13 * (Dashboard!$D$12 / 365) * 'Lookups and Calculations'!$F$12</f>
        <v>1602.0878730267946</v>
      </c>
      <c r="N6584" s="12">
        <f>H6584 * Dashboard!$I$14 * Dashboard!$I$15 * (Dashboard!$D$12 / 365) * 'Lookups and Calculations'!$F$12</f>
        <v>0</v>
      </c>
    </row>
    <row r="6585" spans="1:14" x14ac:dyDescent="0.35">
      <c r="A6585" s="2">
        <v>6584</v>
      </c>
      <c r="B6585" s="11">
        <v>0.34966892648310638</v>
      </c>
      <c r="C6585" s="11">
        <v>-1.513939745255048</v>
      </c>
      <c r="D6585" s="3">
        <f>B6585*Dashboard!$D$11*Dashboard!$D$10*SQRT(Dashboard!$D$12/365)</f>
        <v>86816.418785606191</v>
      </c>
      <c r="E6585" s="3">
        <f>IF(Dashboard!$I$3,C6585*Dashboard!$E$11*Dashboard!$E$10*SQRT(Dashboard!$D$12/365),0)</f>
        <v>-751767.26889734797</v>
      </c>
      <c r="F6585" s="3">
        <f>D6585+IF(Dashboard!$I$3,E6585,0)</f>
        <v>-664950.85011174181</v>
      </c>
      <c r="G6585" s="3">
        <f>IF(Dashboard!$I$4, ('Lookups and Calculations'!$F$9) / (1 - 'Lookups and Calculations'!$F$10), 'Lookups and Calculations'!$F$9)</f>
        <v>1951878.888340465</v>
      </c>
      <c r="H6585" s="12">
        <f t="shared" si="204"/>
        <v>0</v>
      </c>
      <c r="I6585" s="12">
        <f t="shared" si="205"/>
        <v>0</v>
      </c>
      <c r="J6585" s="13">
        <f>(1 - Dashboard!$I$9) * H6585 * Dashboard!$I$8 * 'Lookups and Calculations'!$F$12</f>
        <v>0</v>
      </c>
      <c r="K6585" s="12">
        <f>(1 - Dashboard!$I$11) * I6585 * Dashboard!$I$10 * 'Lookups and Calculations'!$F$12</f>
        <v>0</v>
      </c>
      <c r="L6585" s="12">
        <f>(H6585 - I6585) * Dashboard!$I$13 * (Dashboard!$D$12 / 365) * 'Lookups and Calculations'!$F$12</f>
        <v>0</v>
      </c>
      <c r="M6585" s="3">
        <f>(G6585*2) * Dashboard!$I$13 * (Dashboard!$D$12 / 365) * 'Lookups and Calculations'!$F$12</f>
        <v>1602.0878730267946</v>
      </c>
      <c r="N6585" s="12">
        <f>H6585 * Dashboard!$I$14 * Dashboard!$I$15 * (Dashboard!$D$12 / 365) * 'Lookups and Calculations'!$F$12</f>
        <v>0</v>
      </c>
    </row>
    <row r="6586" spans="1:14" x14ac:dyDescent="0.35">
      <c r="A6586" s="2">
        <v>6585</v>
      </c>
      <c r="B6586" s="11">
        <v>1.1978344592142482</v>
      </c>
      <c r="C6586" s="11">
        <v>-1.6424373898642639</v>
      </c>
      <c r="D6586" s="3">
        <f>B6586*Dashboard!$D$11*Dashboard!$D$10*SQRT(Dashboard!$D$12/365)</f>
        <v>297400.45560496341</v>
      </c>
      <c r="E6586" s="3">
        <f>IF(Dashboard!$I$3,C6586*Dashboard!$E$11*Dashboard!$E$10*SQRT(Dashboard!$D$12/365),0)</f>
        <v>-815574.51330742089</v>
      </c>
      <c r="F6586" s="3">
        <f>D6586+IF(Dashboard!$I$3,E6586,0)</f>
        <v>-518174.05770245747</v>
      </c>
      <c r="G6586" s="3">
        <f>IF(Dashboard!$I$4, ('Lookups and Calculations'!$F$9) / (1 - 'Lookups and Calculations'!$F$10), 'Lookups and Calculations'!$F$9)</f>
        <v>1951878.888340465</v>
      </c>
      <c r="H6586" s="12">
        <f t="shared" si="204"/>
        <v>0</v>
      </c>
      <c r="I6586" s="12">
        <f t="shared" si="205"/>
        <v>0</v>
      </c>
      <c r="J6586" s="13">
        <f>(1 - Dashboard!$I$9) * H6586 * Dashboard!$I$8 * 'Lookups and Calculations'!$F$12</f>
        <v>0</v>
      </c>
      <c r="K6586" s="12">
        <f>(1 - Dashboard!$I$11) * I6586 * Dashboard!$I$10 * 'Lookups and Calculations'!$F$12</f>
        <v>0</v>
      </c>
      <c r="L6586" s="12">
        <f>(H6586 - I6586) * Dashboard!$I$13 * (Dashboard!$D$12 / 365) * 'Lookups and Calculations'!$F$12</f>
        <v>0</v>
      </c>
      <c r="M6586" s="3">
        <f>(G6586*2) * Dashboard!$I$13 * (Dashboard!$D$12 / 365) * 'Lookups and Calculations'!$F$12</f>
        <v>1602.0878730267946</v>
      </c>
      <c r="N6586" s="12">
        <f>H6586 * Dashboard!$I$14 * Dashboard!$I$15 * (Dashboard!$D$12 / 365) * 'Lookups and Calculations'!$F$12</f>
        <v>0</v>
      </c>
    </row>
    <row r="6587" spans="1:14" x14ac:dyDescent="0.35">
      <c r="A6587" s="2">
        <v>6586</v>
      </c>
      <c r="B6587" s="11">
        <v>1.1165601264639582</v>
      </c>
      <c r="C6587" s="11">
        <v>1.3272706920429265</v>
      </c>
      <c r="D6587" s="3">
        <f>B6587*Dashboard!$D$11*Dashboard!$D$10*SQRT(Dashboard!$D$12/365)</f>
        <v>277221.52069205296</v>
      </c>
      <c r="E6587" s="3">
        <f>IF(Dashboard!$I$3,C6587*Dashboard!$E$11*Dashboard!$E$10*SQRT(Dashboard!$D$12/365),0)</f>
        <v>659074.2243024396</v>
      </c>
      <c r="F6587" s="3">
        <f>D6587+IF(Dashboard!$I$3,E6587,0)</f>
        <v>936295.7449944925</v>
      </c>
      <c r="G6587" s="3">
        <f>IF(Dashboard!$I$4, ('Lookups and Calculations'!$F$9) / (1 - 'Lookups and Calculations'!$F$10), 'Lookups and Calculations'!$F$9)</f>
        <v>1951878.888340465</v>
      </c>
      <c r="H6587" s="12">
        <f t="shared" si="204"/>
        <v>0</v>
      </c>
      <c r="I6587" s="12">
        <f t="shared" si="205"/>
        <v>0</v>
      </c>
      <c r="J6587" s="13">
        <f>(1 - Dashboard!$I$9) * H6587 * Dashboard!$I$8 * 'Lookups and Calculations'!$F$12</f>
        <v>0</v>
      </c>
      <c r="K6587" s="12">
        <f>(1 - Dashboard!$I$11) * I6587 * Dashboard!$I$10 * 'Lookups and Calculations'!$F$12</f>
        <v>0</v>
      </c>
      <c r="L6587" s="12">
        <f>(H6587 - I6587) * Dashboard!$I$13 * (Dashboard!$D$12 / 365) * 'Lookups and Calculations'!$F$12</f>
        <v>0</v>
      </c>
      <c r="M6587" s="3">
        <f>(G6587*2) * Dashboard!$I$13 * (Dashboard!$D$12 / 365) * 'Lookups and Calculations'!$F$12</f>
        <v>1602.0878730267946</v>
      </c>
      <c r="N6587" s="12">
        <f>H6587 * Dashboard!$I$14 * Dashboard!$I$15 * (Dashboard!$D$12 / 365) * 'Lookups and Calculations'!$F$12</f>
        <v>0</v>
      </c>
    </row>
    <row r="6588" spans="1:14" x14ac:dyDescent="0.35">
      <c r="A6588" s="2">
        <v>6587</v>
      </c>
      <c r="B6588" s="11">
        <v>2.7553825244213188</v>
      </c>
      <c r="C6588" s="11">
        <v>-1.7511085947516034</v>
      </c>
      <c r="D6588" s="3">
        <f>B6588*Dashboard!$D$11*Dashboard!$D$10*SQRT(Dashboard!$D$12/365)</f>
        <v>684111.2407689424</v>
      </c>
      <c r="E6588" s="3">
        <f>IF(Dashboard!$I$3,C6588*Dashboard!$E$11*Dashboard!$E$10*SQRT(Dashboard!$D$12/365),0)</f>
        <v>-869536.67075918685</v>
      </c>
      <c r="F6588" s="3">
        <f>D6588+IF(Dashboard!$I$3,E6588,0)</f>
        <v>-185425.42999024445</v>
      </c>
      <c r="G6588" s="3">
        <f>IF(Dashboard!$I$4, ('Lookups and Calculations'!$F$9) / (1 - 'Lookups and Calculations'!$F$10), 'Lookups and Calculations'!$F$9)</f>
        <v>1951878.888340465</v>
      </c>
      <c r="H6588" s="12">
        <f t="shared" si="204"/>
        <v>0</v>
      </c>
      <c r="I6588" s="12">
        <f t="shared" si="205"/>
        <v>0</v>
      </c>
      <c r="J6588" s="13">
        <f>(1 - Dashboard!$I$9) * H6588 * Dashboard!$I$8 * 'Lookups and Calculations'!$F$12</f>
        <v>0</v>
      </c>
      <c r="K6588" s="12">
        <f>(1 - Dashboard!$I$11) * I6588 * Dashboard!$I$10 * 'Lookups and Calculations'!$F$12</f>
        <v>0</v>
      </c>
      <c r="L6588" s="12">
        <f>(H6588 - I6588) * Dashboard!$I$13 * (Dashboard!$D$12 / 365) * 'Lookups and Calculations'!$F$12</f>
        <v>0</v>
      </c>
      <c r="M6588" s="3">
        <f>(G6588*2) * Dashboard!$I$13 * (Dashboard!$D$12 / 365) * 'Lookups and Calculations'!$F$12</f>
        <v>1602.0878730267946</v>
      </c>
      <c r="N6588" s="12">
        <f>H6588 * Dashboard!$I$14 * Dashboard!$I$15 * (Dashboard!$D$12 / 365) * 'Lookups and Calculations'!$F$12</f>
        <v>0</v>
      </c>
    </row>
    <row r="6589" spans="1:14" x14ac:dyDescent="0.35">
      <c r="A6589" s="2">
        <v>6588</v>
      </c>
      <c r="B6589" s="11">
        <v>-0.96773118489388321</v>
      </c>
      <c r="C6589" s="11">
        <v>-0.10476285183620493</v>
      </c>
      <c r="D6589" s="3">
        <f>B6589*Dashboard!$D$11*Dashboard!$D$10*SQRT(Dashboard!$D$12/365)</f>
        <v>-240270.00816069738</v>
      </c>
      <c r="E6589" s="3">
        <f>IF(Dashboard!$I$3,C6589*Dashboard!$E$11*Dashboard!$E$10*SQRT(Dashboard!$D$12/365),0)</f>
        <v>-52021.411851852361</v>
      </c>
      <c r="F6589" s="3">
        <f>D6589+IF(Dashboard!$I$3,E6589,0)</f>
        <v>-292291.42001254973</v>
      </c>
      <c r="G6589" s="3">
        <f>IF(Dashboard!$I$4, ('Lookups and Calculations'!$F$9) / (1 - 'Lookups and Calculations'!$F$10), 'Lookups and Calculations'!$F$9)</f>
        <v>1951878.888340465</v>
      </c>
      <c r="H6589" s="12">
        <f t="shared" si="204"/>
        <v>0</v>
      </c>
      <c r="I6589" s="12">
        <f t="shared" si="205"/>
        <v>0</v>
      </c>
      <c r="J6589" s="13">
        <f>(1 - Dashboard!$I$9) * H6589 * Dashboard!$I$8 * 'Lookups and Calculations'!$F$12</f>
        <v>0</v>
      </c>
      <c r="K6589" s="12">
        <f>(1 - Dashboard!$I$11) * I6589 * Dashboard!$I$10 * 'Lookups and Calculations'!$F$12</f>
        <v>0</v>
      </c>
      <c r="L6589" s="12">
        <f>(H6589 - I6589) * Dashboard!$I$13 * (Dashboard!$D$12 / 365) * 'Lookups and Calculations'!$F$12</f>
        <v>0</v>
      </c>
      <c r="M6589" s="3">
        <f>(G6589*2) * Dashboard!$I$13 * (Dashboard!$D$12 / 365) * 'Lookups and Calculations'!$F$12</f>
        <v>1602.0878730267946</v>
      </c>
      <c r="N6589" s="12">
        <f>H6589 * Dashboard!$I$14 * Dashboard!$I$15 * (Dashboard!$D$12 / 365) * 'Lookups and Calculations'!$F$12</f>
        <v>0</v>
      </c>
    </row>
    <row r="6590" spans="1:14" x14ac:dyDescent="0.35">
      <c r="A6590" s="2">
        <v>6589</v>
      </c>
      <c r="B6590" s="11">
        <v>-0.65574377595035005</v>
      </c>
      <c r="C6590" s="11">
        <v>0.7789160040484</v>
      </c>
      <c r="D6590" s="3">
        <f>B6590*Dashboard!$D$11*Dashboard!$D$10*SQRT(Dashboard!$D$12/365)</f>
        <v>-162809.22311725846</v>
      </c>
      <c r="E6590" s="3">
        <f>IF(Dashboard!$I$3,C6590*Dashboard!$E$11*Dashboard!$E$10*SQRT(Dashboard!$D$12/365),0)</f>
        <v>386781.283006249</v>
      </c>
      <c r="F6590" s="3">
        <f>D6590+IF(Dashboard!$I$3,E6590,0)</f>
        <v>223972.05988899054</v>
      </c>
      <c r="G6590" s="3">
        <f>IF(Dashboard!$I$4, ('Lookups and Calculations'!$F$9) / (1 - 'Lookups and Calculations'!$F$10), 'Lookups and Calculations'!$F$9)</f>
        <v>1951878.888340465</v>
      </c>
      <c r="H6590" s="12">
        <f t="shared" si="204"/>
        <v>0</v>
      </c>
      <c r="I6590" s="12">
        <f t="shared" si="205"/>
        <v>0</v>
      </c>
      <c r="J6590" s="13">
        <f>(1 - Dashboard!$I$9) * H6590 * Dashboard!$I$8 * 'Lookups and Calculations'!$F$12</f>
        <v>0</v>
      </c>
      <c r="K6590" s="12">
        <f>(1 - Dashboard!$I$11) * I6590 * Dashboard!$I$10 * 'Lookups and Calculations'!$F$12</f>
        <v>0</v>
      </c>
      <c r="L6590" s="12">
        <f>(H6590 - I6590) * Dashboard!$I$13 * (Dashboard!$D$12 / 365) * 'Lookups and Calculations'!$F$12</f>
        <v>0</v>
      </c>
      <c r="M6590" s="3">
        <f>(G6590*2) * Dashboard!$I$13 * (Dashboard!$D$12 / 365) * 'Lookups and Calculations'!$F$12</f>
        <v>1602.0878730267946</v>
      </c>
      <c r="N6590" s="12">
        <f>H6590 * Dashboard!$I$14 * Dashboard!$I$15 * (Dashboard!$D$12 / 365) * 'Lookups and Calculations'!$F$12</f>
        <v>0</v>
      </c>
    </row>
    <row r="6591" spans="1:14" x14ac:dyDescent="0.35">
      <c r="A6591" s="2">
        <v>6590</v>
      </c>
      <c r="B6591" s="11">
        <v>0.34280505359188668</v>
      </c>
      <c r="C6591" s="11">
        <v>-0.75589161143469108</v>
      </c>
      <c r="D6591" s="3">
        <f>B6591*Dashboard!$D$11*Dashboard!$D$10*SQRT(Dashboard!$D$12/365)</f>
        <v>85112.244298588732</v>
      </c>
      <c r="E6591" s="3">
        <f>IF(Dashboard!$I$3,C6591*Dashboard!$E$11*Dashboard!$E$10*SQRT(Dashboard!$D$12/365),0)</f>
        <v>-375348.20926109003</v>
      </c>
      <c r="F6591" s="3">
        <f>D6591+IF(Dashboard!$I$3,E6591,0)</f>
        <v>-290235.96496250131</v>
      </c>
      <c r="G6591" s="3">
        <f>IF(Dashboard!$I$4, ('Lookups and Calculations'!$F$9) / (1 - 'Lookups and Calculations'!$F$10), 'Lookups and Calculations'!$F$9)</f>
        <v>1951878.888340465</v>
      </c>
      <c r="H6591" s="12">
        <f t="shared" si="204"/>
        <v>0</v>
      </c>
      <c r="I6591" s="12">
        <f t="shared" si="205"/>
        <v>0</v>
      </c>
      <c r="J6591" s="13">
        <f>(1 - Dashboard!$I$9) * H6591 * Dashboard!$I$8 * 'Lookups and Calculations'!$F$12</f>
        <v>0</v>
      </c>
      <c r="K6591" s="12">
        <f>(1 - Dashboard!$I$11) * I6591 * Dashboard!$I$10 * 'Lookups and Calculations'!$F$12</f>
        <v>0</v>
      </c>
      <c r="L6591" s="12">
        <f>(H6591 - I6591) * Dashboard!$I$13 * (Dashboard!$D$12 / 365) * 'Lookups and Calculations'!$F$12</f>
        <v>0</v>
      </c>
      <c r="M6591" s="3">
        <f>(G6591*2) * Dashboard!$I$13 * (Dashboard!$D$12 / 365) * 'Lookups and Calculations'!$F$12</f>
        <v>1602.0878730267946</v>
      </c>
      <c r="N6591" s="12">
        <f>H6591 * Dashboard!$I$14 * Dashboard!$I$15 * (Dashboard!$D$12 / 365) * 'Lookups and Calculations'!$F$12</f>
        <v>0</v>
      </c>
    </row>
    <row r="6592" spans="1:14" x14ac:dyDescent="0.35">
      <c r="A6592" s="2">
        <v>6591</v>
      </c>
      <c r="B6592" s="11">
        <v>0.52066765621206934</v>
      </c>
      <c r="C6592" s="11">
        <v>-5.8760486327236065E-2</v>
      </c>
      <c r="D6592" s="3">
        <f>B6592*Dashboard!$D$11*Dashboard!$D$10*SQRT(Dashboard!$D$12/365)</f>
        <v>129272.28548577055</v>
      </c>
      <c r="E6592" s="3">
        <f>IF(Dashboard!$I$3,C6592*Dashboard!$E$11*Dashboard!$E$10*SQRT(Dashboard!$D$12/365),0)</f>
        <v>-29178.314700935702</v>
      </c>
      <c r="F6592" s="3">
        <f>D6592+IF(Dashboard!$I$3,E6592,0)</f>
        <v>100093.97078483485</v>
      </c>
      <c r="G6592" s="3">
        <f>IF(Dashboard!$I$4, ('Lookups and Calculations'!$F$9) / (1 - 'Lookups and Calculations'!$F$10), 'Lookups and Calculations'!$F$9)</f>
        <v>1951878.888340465</v>
      </c>
      <c r="H6592" s="12">
        <f t="shared" si="204"/>
        <v>0</v>
      </c>
      <c r="I6592" s="12">
        <f t="shared" si="205"/>
        <v>0</v>
      </c>
      <c r="J6592" s="13">
        <f>(1 - Dashboard!$I$9) * H6592 * Dashboard!$I$8 * 'Lookups and Calculations'!$F$12</f>
        <v>0</v>
      </c>
      <c r="K6592" s="12">
        <f>(1 - Dashboard!$I$11) * I6592 * Dashboard!$I$10 * 'Lookups and Calculations'!$F$12</f>
        <v>0</v>
      </c>
      <c r="L6592" s="12">
        <f>(H6592 - I6592) * Dashboard!$I$13 * (Dashboard!$D$12 / 365) * 'Lookups and Calculations'!$F$12</f>
        <v>0</v>
      </c>
      <c r="M6592" s="3">
        <f>(G6592*2) * Dashboard!$I$13 * (Dashboard!$D$12 / 365) * 'Lookups and Calculations'!$F$12</f>
        <v>1602.0878730267946</v>
      </c>
      <c r="N6592" s="12">
        <f>H6592 * Dashboard!$I$14 * Dashboard!$I$15 * (Dashboard!$D$12 / 365) * 'Lookups and Calculations'!$F$12</f>
        <v>0</v>
      </c>
    </row>
    <row r="6593" spans="1:14" x14ac:dyDescent="0.35">
      <c r="A6593" s="2">
        <v>6592</v>
      </c>
      <c r="B6593" s="11">
        <v>0.61964455827434117</v>
      </c>
      <c r="C6593" s="11">
        <v>0.34465425942144096</v>
      </c>
      <c r="D6593" s="3">
        <f>B6593*Dashboard!$D$11*Dashboard!$D$10*SQRT(Dashboard!$D$12/365)</f>
        <v>153846.44558047736</v>
      </c>
      <c r="E6593" s="3">
        <f>IF(Dashboard!$I$3,C6593*Dashboard!$E$11*Dashboard!$E$10*SQRT(Dashboard!$D$12/365),0)</f>
        <v>171142.73677744364</v>
      </c>
      <c r="F6593" s="3">
        <f>D6593+IF(Dashboard!$I$3,E6593,0)</f>
        <v>324989.18235792103</v>
      </c>
      <c r="G6593" s="3">
        <f>IF(Dashboard!$I$4, ('Lookups and Calculations'!$F$9) / (1 - 'Lookups and Calculations'!$F$10), 'Lookups and Calculations'!$F$9)</f>
        <v>1951878.888340465</v>
      </c>
      <c r="H6593" s="12">
        <f t="shared" si="204"/>
        <v>0</v>
      </c>
      <c r="I6593" s="12">
        <f t="shared" si="205"/>
        <v>0</v>
      </c>
      <c r="J6593" s="13">
        <f>(1 - Dashboard!$I$9) * H6593 * Dashboard!$I$8 * 'Lookups and Calculations'!$F$12</f>
        <v>0</v>
      </c>
      <c r="K6593" s="12">
        <f>(1 - Dashboard!$I$11) * I6593 * Dashboard!$I$10 * 'Lookups and Calculations'!$F$12</f>
        <v>0</v>
      </c>
      <c r="L6593" s="12">
        <f>(H6593 - I6593) * Dashboard!$I$13 * (Dashboard!$D$12 / 365) * 'Lookups and Calculations'!$F$12</f>
        <v>0</v>
      </c>
      <c r="M6593" s="3">
        <f>(G6593*2) * Dashboard!$I$13 * (Dashboard!$D$12 / 365) * 'Lookups and Calculations'!$F$12</f>
        <v>1602.0878730267946</v>
      </c>
      <c r="N6593" s="12">
        <f>H6593 * Dashboard!$I$14 * Dashboard!$I$15 * (Dashboard!$D$12 / 365) * 'Lookups and Calculations'!$F$12</f>
        <v>0</v>
      </c>
    </row>
    <row r="6594" spans="1:14" x14ac:dyDescent="0.35">
      <c r="A6594" s="2">
        <v>6593</v>
      </c>
      <c r="B6594" s="11">
        <v>0.26830176258518201</v>
      </c>
      <c r="C6594" s="11">
        <v>0.23909974163582987</v>
      </c>
      <c r="D6594" s="3">
        <f>B6594*Dashboard!$D$11*Dashboard!$D$10*SQRT(Dashboard!$D$12/365)</f>
        <v>66614.435591367321</v>
      </c>
      <c r="E6594" s="3">
        <f>IF(Dashboard!$I$3,C6594*Dashboard!$E$11*Dashboard!$E$10*SQRT(Dashboard!$D$12/365),0)</f>
        <v>118728.21248467054</v>
      </c>
      <c r="F6594" s="3">
        <f>D6594+IF(Dashboard!$I$3,E6594,0)</f>
        <v>185342.64807603788</v>
      </c>
      <c r="G6594" s="3">
        <f>IF(Dashboard!$I$4, ('Lookups and Calculations'!$F$9) / (1 - 'Lookups and Calculations'!$F$10), 'Lookups and Calculations'!$F$9)</f>
        <v>1951878.888340465</v>
      </c>
      <c r="H6594" s="12">
        <f t="shared" si="204"/>
        <v>0</v>
      </c>
      <c r="I6594" s="12">
        <f t="shared" si="205"/>
        <v>0</v>
      </c>
      <c r="J6594" s="13">
        <f>(1 - Dashboard!$I$9) * H6594 * Dashboard!$I$8 * 'Lookups and Calculations'!$F$12</f>
        <v>0</v>
      </c>
      <c r="K6594" s="12">
        <f>(1 - Dashboard!$I$11) * I6594 * Dashboard!$I$10 * 'Lookups and Calculations'!$F$12</f>
        <v>0</v>
      </c>
      <c r="L6594" s="12">
        <f>(H6594 - I6594) * Dashboard!$I$13 * (Dashboard!$D$12 / 365) * 'Lookups and Calculations'!$F$12</f>
        <v>0</v>
      </c>
      <c r="M6594" s="3">
        <f>(G6594*2) * Dashboard!$I$13 * (Dashboard!$D$12 / 365) * 'Lookups and Calculations'!$F$12</f>
        <v>1602.0878730267946</v>
      </c>
      <c r="N6594" s="12">
        <f>H6594 * Dashboard!$I$14 * Dashboard!$I$15 * (Dashboard!$D$12 / 365) * 'Lookups and Calculations'!$F$12</f>
        <v>0</v>
      </c>
    </row>
    <row r="6595" spans="1:14" x14ac:dyDescent="0.35">
      <c r="A6595" s="2">
        <v>6594</v>
      </c>
      <c r="B6595" s="11">
        <v>-1.2202936461061897</v>
      </c>
      <c r="C6595" s="11">
        <v>0.12580459028549981</v>
      </c>
      <c r="D6595" s="3">
        <f>B6595*Dashboard!$D$11*Dashboard!$D$10*SQRT(Dashboard!$D$12/365)</f>
        <v>-302976.66220246098</v>
      </c>
      <c r="E6595" s="3">
        <f>IF(Dashboard!$I$3,C6595*Dashboard!$E$11*Dashboard!$E$10*SQRT(Dashboard!$D$12/365),0)</f>
        <v>62469.971840092738</v>
      </c>
      <c r="F6595" s="3">
        <f>D6595+IF(Dashboard!$I$3,E6595,0)</f>
        <v>-240506.69036236824</v>
      </c>
      <c r="G6595" s="3">
        <f>IF(Dashboard!$I$4, ('Lookups and Calculations'!$F$9) / (1 - 'Lookups and Calculations'!$F$10), 'Lookups and Calculations'!$F$9)</f>
        <v>1951878.888340465</v>
      </c>
      <c r="H6595" s="12">
        <f t="shared" ref="H6595:H6658" si="206">MAX(0,F6595-G6595)</f>
        <v>0</v>
      </c>
      <c r="I6595" s="12">
        <f t="shared" ref="I6595:I6658" si="207">MAX(0,-F6595-G6595)</f>
        <v>0</v>
      </c>
      <c r="J6595" s="13">
        <f>(1 - Dashboard!$I$9) * H6595 * Dashboard!$I$8 * 'Lookups and Calculations'!$F$12</f>
        <v>0</v>
      </c>
      <c r="K6595" s="12">
        <f>(1 - Dashboard!$I$11) * I6595 * Dashboard!$I$10 * 'Lookups and Calculations'!$F$12</f>
        <v>0</v>
      </c>
      <c r="L6595" s="12">
        <f>(H6595 - I6595) * Dashboard!$I$13 * (Dashboard!$D$12 / 365) * 'Lookups and Calculations'!$F$12</f>
        <v>0</v>
      </c>
      <c r="M6595" s="3">
        <f>(G6595*2) * Dashboard!$I$13 * (Dashboard!$D$12 / 365) * 'Lookups and Calculations'!$F$12</f>
        <v>1602.0878730267946</v>
      </c>
      <c r="N6595" s="12">
        <f>H6595 * Dashboard!$I$14 * Dashboard!$I$15 * (Dashboard!$D$12 / 365) * 'Lookups and Calculations'!$F$12</f>
        <v>0</v>
      </c>
    </row>
    <row r="6596" spans="1:14" x14ac:dyDescent="0.35">
      <c r="A6596" s="2">
        <v>6595</v>
      </c>
      <c r="B6596" s="11">
        <v>1.6855532963643565</v>
      </c>
      <c r="C6596" s="11">
        <v>4.4195434818397286E-2</v>
      </c>
      <c r="D6596" s="3">
        <f>B6596*Dashboard!$D$11*Dashboard!$D$10*SQRT(Dashboard!$D$12/365)</f>
        <v>418492.15008728212</v>
      </c>
      <c r="E6596" s="3">
        <f>IF(Dashboard!$I$3,C6596*Dashboard!$E$11*Dashboard!$E$10*SQRT(Dashboard!$D$12/365),0)</f>
        <v>21945.841263028629</v>
      </c>
      <c r="F6596" s="3">
        <f>D6596+IF(Dashboard!$I$3,E6596,0)</f>
        <v>440437.99135031074</v>
      </c>
      <c r="G6596" s="3">
        <f>IF(Dashboard!$I$4, ('Lookups and Calculations'!$F$9) / (1 - 'Lookups and Calculations'!$F$10), 'Lookups and Calculations'!$F$9)</f>
        <v>1951878.888340465</v>
      </c>
      <c r="H6596" s="12">
        <f t="shared" si="206"/>
        <v>0</v>
      </c>
      <c r="I6596" s="12">
        <f t="shared" si="207"/>
        <v>0</v>
      </c>
      <c r="J6596" s="13">
        <f>(1 - Dashboard!$I$9) * H6596 * Dashboard!$I$8 * 'Lookups and Calculations'!$F$12</f>
        <v>0</v>
      </c>
      <c r="K6596" s="12">
        <f>(1 - Dashboard!$I$11) * I6596 * Dashboard!$I$10 * 'Lookups and Calculations'!$F$12</f>
        <v>0</v>
      </c>
      <c r="L6596" s="12">
        <f>(H6596 - I6596) * Dashboard!$I$13 * (Dashboard!$D$12 / 365) * 'Lookups and Calculations'!$F$12</f>
        <v>0</v>
      </c>
      <c r="M6596" s="3">
        <f>(G6596*2) * Dashboard!$I$13 * (Dashboard!$D$12 / 365) * 'Lookups and Calculations'!$F$12</f>
        <v>1602.0878730267946</v>
      </c>
      <c r="N6596" s="12">
        <f>H6596 * Dashboard!$I$14 * Dashboard!$I$15 * (Dashboard!$D$12 / 365) * 'Lookups and Calculations'!$F$12</f>
        <v>0</v>
      </c>
    </row>
    <row r="6597" spans="1:14" x14ac:dyDescent="0.35">
      <c r="A6597" s="2">
        <v>6596</v>
      </c>
      <c r="B6597" s="11">
        <v>0.48935448348421029</v>
      </c>
      <c r="C6597" s="11">
        <v>-1.8434537089506846</v>
      </c>
      <c r="D6597" s="3">
        <f>B6597*Dashboard!$D$11*Dashboard!$D$10*SQRT(Dashboard!$D$12/365)</f>
        <v>121497.7956436508</v>
      </c>
      <c r="E6597" s="3">
        <f>IF(Dashboard!$I$3,C6597*Dashboard!$E$11*Dashboard!$E$10*SQRT(Dashboard!$D$12/365),0)</f>
        <v>-915391.88693607738</v>
      </c>
      <c r="F6597" s="3">
        <f>D6597+IF(Dashboard!$I$3,E6597,0)</f>
        <v>-793894.09129242657</v>
      </c>
      <c r="G6597" s="3">
        <f>IF(Dashboard!$I$4, ('Lookups and Calculations'!$F$9) / (1 - 'Lookups and Calculations'!$F$10), 'Lookups and Calculations'!$F$9)</f>
        <v>1951878.888340465</v>
      </c>
      <c r="H6597" s="12">
        <f t="shared" si="206"/>
        <v>0</v>
      </c>
      <c r="I6597" s="12">
        <f t="shared" si="207"/>
        <v>0</v>
      </c>
      <c r="J6597" s="13">
        <f>(1 - Dashboard!$I$9) * H6597 * Dashboard!$I$8 * 'Lookups and Calculations'!$F$12</f>
        <v>0</v>
      </c>
      <c r="K6597" s="12">
        <f>(1 - Dashboard!$I$11) * I6597 * Dashboard!$I$10 * 'Lookups and Calculations'!$F$12</f>
        <v>0</v>
      </c>
      <c r="L6597" s="12">
        <f>(H6597 - I6597) * Dashboard!$I$13 * (Dashboard!$D$12 / 365) * 'Lookups and Calculations'!$F$12</f>
        <v>0</v>
      </c>
      <c r="M6597" s="3">
        <f>(G6597*2) * Dashboard!$I$13 * (Dashboard!$D$12 / 365) * 'Lookups and Calculations'!$F$12</f>
        <v>1602.0878730267946</v>
      </c>
      <c r="N6597" s="12">
        <f>H6597 * Dashboard!$I$14 * Dashboard!$I$15 * (Dashboard!$D$12 / 365) * 'Lookups and Calculations'!$F$12</f>
        <v>0</v>
      </c>
    </row>
    <row r="6598" spans="1:14" x14ac:dyDescent="0.35">
      <c r="A6598" s="2">
        <v>6597</v>
      </c>
      <c r="B6598" s="11">
        <v>-1.175685181855725</v>
      </c>
      <c r="C6598" s="11">
        <v>-0.17727636457932525</v>
      </c>
      <c r="D6598" s="3">
        <f>B6598*Dashboard!$D$11*Dashboard!$D$10*SQRT(Dashboard!$D$12/365)</f>
        <v>-291901.19389390317</v>
      </c>
      <c r="E6598" s="3">
        <f>IF(Dashboard!$I$3,C6598*Dashboard!$E$11*Dashboard!$E$10*SQRT(Dashboard!$D$12/365),0)</f>
        <v>-88028.977941521895</v>
      </c>
      <c r="F6598" s="3">
        <f>D6598+IF(Dashboard!$I$3,E6598,0)</f>
        <v>-379930.17183542508</v>
      </c>
      <c r="G6598" s="3">
        <f>IF(Dashboard!$I$4, ('Lookups and Calculations'!$F$9) / (1 - 'Lookups and Calculations'!$F$10), 'Lookups and Calculations'!$F$9)</f>
        <v>1951878.888340465</v>
      </c>
      <c r="H6598" s="12">
        <f t="shared" si="206"/>
        <v>0</v>
      </c>
      <c r="I6598" s="12">
        <f t="shared" si="207"/>
        <v>0</v>
      </c>
      <c r="J6598" s="13">
        <f>(1 - Dashboard!$I$9) * H6598 * Dashboard!$I$8 * 'Lookups and Calculations'!$F$12</f>
        <v>0</v>
      </c>
      <c r="K6598" s="12">
        <f>(1 - Dashboard!$I$11) * I6598 * Dashboard!$I$10 * 'Lookups and Calculations'!$F$12</f>
        <v>0</v>
      </c>
      <c r="L6598" s="12">
        <f>(H6598 - I6598) * Dashboard!$I$13 * (Dashboard!$D$12 / 365) * 'Lookups and Calculations'!$F$12</f>
        <v>0</v>
      </c>
      <c r="M6598" s="3">
        <f>(G6598*2) * Dashboard!$I$13 * (Dashboard!$D$12 / 365) * 'Lookups and Calculations'!$F$12</f>
        <v>1602.0878730267946</v>
      </c>
      <c r="N6598" s="12">
        <f>H6598 * Dashboard!$I$14 * Dashboard!$I$15 * (Dashboard!$D$12 / 365) * 'Lookups and Calculations'!$F$12</f>
        <v>0</v>
      </c>
    </row>
    <row r="6599" spans="1:14" x14ac:dyDescent="0.35">
      <c r="A6599" s="2">
        <v>6598</v>
      </c>
      <c r="B6599" s="11">
        <v>1.9328593112713506</v>
      </c>
      <c r="C6599" s="11">
        <v>-0.357282898092596</v>
      </c>
      <c r="D6599" s="3">
        <f>B6599*Dashboard!$D$11*Dashboard!$D$10*SQRT(Dashboard!$D$12/365)</f>
        <v>479893.72435442609</v>
      </c>
      <c r="E6599" s="3">
        <f>IF(Dashboard!$I$3,C6599*Dashboard!$E$11*Dashboard!$E$10*SQRT(Dashboard!$D$12/365),0)</f>
        <v>-177413.65821501132</v>
      </c>
      <c r="F6599" s="3">
        <f>D6599+IF(Dashboard!$I$3,E6599,0)</f>
        <v>302480.06613941479</v>
      </c>
      <c r="G6599" s="3">
        <f>IF(Dashboard!$I$4, ('Lookups and Calculations'!$F$9) / (1 - 'Lookups and Calculations'!$F$10), 'Lookups and Calculations'!$F$9)</f>
        <v>1951878.888340465</v>
      </c>
      <c r="H6599" s="12">
        <f t="shared" si="206"/>
        <v>0</v>
      </c>
      <c r="I6599" s="12">
        <f t="shared" si="207"/>
        <v>0</v>
      </c>
      <c r="J6599" s="13">
        <f>(1 - Dashboard!$I$9) * H6599 * Dashboard!$I$8 * 'Lookups and Calculations'!$F$12</f>
        <v>0</v>
      </c>
      <c r="K6599" s="12">
        <f>(1 - Dashboard!$I$11) * I6599 * Dashboard!$I$10 * 'Lookups and Calculations'!$F$12</f>
        <v>0</v>
      </c>
      <c r="L6599" s="12">
        <f>(H6599 - I6599) * Dashboard!$I$13 * (Dashboard!$D$12 / 365) * 'Lookups and Calculations'!$F$12</f>
        <v>0</v>
      </c>
      <c r="M6599" s="3">
        <f>(G6599*2) * Dashboard!$I$13 * (Dashboard!$D$12 / 365) * 'Lookups and Calculations'!$F$12</f>
        <v>1602.0878730267946</v>
      </c>
      <c r="N6599" s="12">
        <f>H6599 * Dashboard!$I$14 * Dashboard!$I$15 * (Dashboard!$D$12 / 365) * 'Lookups and Calculations'!$F$12</f>
        <v>0</v>
      </c>
    </row>
    <row r="6600" spans="1:14" x14ac:dyDescent="0.35">
      <c r="A6600" s="2">
        <v>6599</v>
      </c>
      <c r="B6600" s="11">
        <v>0.96206345937111226</v>
      </c>
      <c r="C6600" s="11">
        <v>-0.10904504649789853</v>
      </c>
      <c r="D6600" s="3">
        <f>B6600*Dashboard!$D$11*Dashboard!$D$10*SQRT(Dashboard!$D$12/365)</f>
        <v>238862.81525540925</v>
      </c>
      <c r="E6600" s="3">
        <f>IF(Dashboard!$I$3,C6600*Dashboard!$E$11*Dashboard!$E$10*SQRT(Dashboard!$D$12/365),0)</f>
        <v>-54147.793562747916</v>
      </c>
      <c r="F6600" s="3">
        <f>D6600+IF(Dashboard!$I$3,E6600,0)</f>
        <v>184715.02169266134</v>
      </c>
      <c r="G6600" s="3">
        <f>IF(Dashboard!$I$4, ('Lookups and Calculations'!$F$9) / (1 - 'Lookups and Calculations'!$F$10), 'Lookups and Calculations'!$F$9)</f>
        <v>1951878.888340465</v>
      </c>
      <c r="H6600" s="12">
        <f t="shared" si="206"/>
        <v>0</v>
      </c>
      <c r="I6600" s="12">
        <f t="shared" si="207"/>
        <v>0</v>
      </c>
      <c r="J6600" s="13">
        <f>(1 - Dashboard!$I$9) * H6600 * Dashboard!$I$8 * 'Lookups and Calculations'!$F$12</f>
        <v>0</v>
      </c>
      <c r="K6600" s="12">
        <f>(1 - Dashboard!$I$11) * I6600 * Dashboard!$I$10 * 'Lookups and Calculations'!$F$12</f>
        <v>0</v>
      </c>
      <c r="L6600" s="12">
        <f>(H6600 - I6600) * Dashboard!$I$13 * (Dashboard!$D$12 / 365) * 'Lookups and Calculations'!$F$12</f>
        <v>0</v>
      </c>
      <c r="M6600" s="3">
        <f>(G6600*2) * Dashboard!$I$13 * (Dashboard!$D$12 / 365) * 'Lookups and Calculations'!$F$12</f>
        <v>1602.0878730267946</v>
      </c>
      <c r="N6600" s="12">
        <f>H6600 * Dashboard!$I$14 * Dashboard!$I$15 * (Dashboard!$D$12 / 365) * 'Lookups and Calculations'!$F$12</f>
        <v>0</v>
      </c>
    </row>
    <row r="6601" spans="1:14" x14ac:dyDescent="0.35">
      <c r="A6601" s="2">
        <v>6600</v>
      </c>
      <c r="B6601" s="11">
        <v>0.39226781850814024</v>
      </c>
      <c r="C6601" s="11">
        <v>-0.54516235359356557</v>
      </c>
      <c r="D6601" s="3">
        <f>B6601*Dashboard!$D$11*Dashboard!$D$10*SQRT(Dashboard!$D$12/365)</f>
        <v>97392.946951962527</v>
      </c>
      <c r="E6601" s="3">
        <f>IF(Dashboard!$I$3,C6601*Dashboard!$E$11*Dashboard!$E$10*SQRT(Dashboard!$D$12/365),0)</f>
        <v>-270707.74444701668</v>
      </c>
      <c r="F6601" s="3">
        <f>D6601+IF(Dashboard!$I$3,E6601,0)</f>
        <v>-173314.79749505414</v>
      </c>
      <c r="G6601" s="3">
        <f>IF(Dashboard!$I$4, ('Lookups and Calculations'!$F$9) / (1 - 'Lookups and Calculations'!$F$10), 'Lookups and Calculations'!$F$9)</f>
        <v>1951878.888340465</v>
      </c>
      <c r="H6601" s="12">
        <f t="shared" si="206"/>
        <v>0</v>
      </c>
      <c r="I6601" s="12">
        <f t="shared" si="207"/>
        <v>0</v>
      </c>
      <c r="J6601" s="13">
        <f>(1 - Dashboard!$I$9) * H6601 * Dashboard!$I$8 * 'Lookups and Calculations'!$F$12</f>
        <v>0</v>
      </c>
      <c r="K6601" s="12">
        <f>(1 - Dashboard!$I$11) * I6601 * Dashboard!$I$10 * 'Lookups and Calculations'!$F$12</f>
        <v>0</v>
      </c>
      <c r="L6601" s="12">
        <f>(H6601 - I6601) * Dashboard!$I$13 * (Dashboard!$D$12 / 365) * 'Lookups and Calculations'!$F$12</f>
        <v>0</v>
      </c>
      <c r="M6601" s="3">
        <f>(G6601*2) * Dashboard!$I$13 * (Dashboard!$D$12 / 365) * 'Lookups and Calculations'!$F$12</f>
        <v>1602.0878730267946</v>
      </c>
      <c r="N6601" s="12">
        <f>H6601 * Dashboard!$I$14 * Dashboard!$I$15 * (Dashboard!$D$12 / 365) * 'Lookups and Calculations'!$F$12</f>
        <v>0</v>
      </c>
    </row>
    <row r="6602" spans="1:14" x14ac:dyDescent="0.35">
      <c r="A6602" s="2">
        <v>6601</v>
      </c>
      <c r="B6602" s="11">
        <v>-0.31880740159853599</v>
      </c>
      <c r="C6602" s="11">
        <v>-1.5762485299989457</v>
      </c>
      <c r="D6602" s="3">
        <f>B6602*Dashboard!$D$11*Dashboard!$D$10*SQRT(Dashboard!$D$12/365)</f>
        <v>-79154.064867890498</v>
      </c>
      <c r="E6602" s="3">
        <f>IF(Dashboard!$I$3,C6602*Dashboard!$E$11*Dashboard!$E$10*SQRT(Dashboard!$D$12/365),0)</f>
        <v>-782707.53919677238</v>
      </c>
      <c r="F6602" s="3">
        <f>D6602+IF(Dashboard!$I$3,E6602,0)</f>
        <v>-861861.60406466294</v>
      </c>
      <c r="G6602" s="3">
        <f>IF(Dashboard!$I$4, ('Lookups and Calculations'!$F$9) / (1 - 'Lookups and Calculations'!$F$10), 'Lookups and Calculations'!$F$9)</f>
        <v>1951878.888340465</v>
      </c>
      <c r="H6602" s="12">
        <f t="shared" si="206"/>
        <v>0</v>
      </c>
      <c r="I6602" s="12">
        <f t="shared" si="207"/>
        <v>0</v>
      </c>
      <c r="J6602" s="13">
        <f>(1 - Dashboard!$I$9) * H6602 * Dashboard!$I$8 * 'Lookups and Calculations'!$F$12</f>
        <v>0</v>
      </c>
      <c r="K6602" s="12">
        <f>(1 - Dashboard!$I$11) * I6602 * Dashboard!$I$10 * 'Lookups and Calculations'!$F$12</f>
        <v>0</v>
      </c>
      <c r="L6602" s="12">
        <f>(H6602 - I6602) * Dashboard!$I$13 * (Dashboard!$D$12 / 365) * 'Lookups and Calculations'!$F$12</f>
        <v>0</v>
      </c>
      <c r="M6602" s="3">
        <f>(G6602*2) * Dashboard!$I$13 * (Dashboard!$D$12 / 365) * 'Lookups and Calculations'!$F$12</f>
        <v>1602.0878730267946</v>
      </c>
      <c r="N6602" s="12">
        <f>H6602 * Dashboard!$I$14 * Dashboard!$I$15 * (Dashboard!$D$12 / 365) * 'Lookups and Calculations'!$F$12</f>
        <v>0</v>
      </c>
    </row>
    <row r="6603" spans="1:14" x14ac:dyDescent="0.35">
      <c r="A6603" s="2">
        <v>6602</v>
      </c>
      <c r="B6603" s="11">
        <v>-0.2258522188483284</v>
      </c>
      <c r="C6603" s="11">
        <v>0.21773661350332649</v>
      </c>
      <c r="D6603" s="3">
        <f>B6603*Dashboard!$D$11*Dashboard!$D$10*SQRT(Dashboard!$D$12/365)</f>
        <v>-56074.987881836183</v>
      </c>
      <c r="E6603" s="3">
        <f>IF(Dashboard!$I$3,C6603*Dashboard!$E$11*Dashboard!$E$10*SQRT(Dashboard!$D$12/365),0)</f>
        <v>108120.06209981453</v>
      </c>
      <c r="F6603" s="3">
        <f>D6603+IF(Dashboard!$I$3,E6603,0)</f>
        <v>52045.074217978348</v>
      </c>
      <c r="G6603" s="3">
        <f>IF(Dashboard!$I$4, ('Lookups and Calculations'!$F$9) / (1 - 'Lookups and Calculations'!$F$10), 'Lookups and Calculations'!$F$9)</f>
        <v>1951878.888340465</v>
      </c>
      <c r="H6603" s="12">
        <f t="shared" si="206"/>
        <v>0</v>
      </c>
      <c r="I6603" s="12">
        <f t="shared" si="207"/>
        <v>0</v>
      </c>
      <c r="J6603" s="13">
        <f>(1 - Dashboard!$I$9) * H6603 * Dashboard!$I$8 * 'Lookups and Calculations'!$F$12</f>
        <v>0</v>
      </c>
      <c r="K6603" s="12">
        <f>(1 - Dashboard!$I$11) * I6603 * Dashboard!$I$10 * 'Lookups and Calculations'!$F$12</f>
        <v>0</v>
      </c>
      <c r="L6603" s="12">
        <f>(H6603 - I6603) * Dashboard!$I$13 * (Dashboard!$D$12 / 365) * 'Lookups and Calculations'!$F$12</f>
        <v>0</v>
      </c>
      <c r="M6603" s="3">
        <f>(G6603*2) * Dashboard!$I$13 * (Dashboard!$D$12 / 365) * 'Lookups and Calculations'!$F$12</f>
        <v>1602.0878730267946</v>
      </c>
      <c r="N6603" s="12">
        <f>H6603 * Dashboard!$I$14 * Dashboard!$I$15 * (Dashboard!$D$12 / 365) * 'Lookups and Calculations'!$F$12</f>
        <v>0</v>
      </c>
    </row>
    <row r="6604" spans="1:14" x14ac:dyDescent="0.35">
      <c r="A6604" s="2">
        <v>6603</v>
      </c>
      <c r="B6604" s="11">
        <v>-1.7282722089986633</v>
      </c>
      <c r="C6604" s="11">
        <v>0.42622087341520293</v>
      </c>
      <c r="D6604" s="3">
        <f>B6604*Dashboard!$D$11*Dashboard!$D$10*SQRT(Dashboard!$D$12/365)</f>
        <v>-429098.47718253476</v>
      </c>
      <c r="E6604" s="3">
        <f>IF(Dashboard!$I$3,C6604*Dashboard!$E$11*Dashboard!$E$10*SQRT(Dashboard!$D$12/365),0)</f>
        <v>211645.74281019982</v>
      </c>
      <c r="F6604" s="3">
        <f>D6604+IF(Dashboard!$I$3,E6604,0)</f>
        <v>-217452.73437233493</v>
      </c>
      <c r="G6604" s="3">
        <f>IF(Dashboard!$I$4, ('Lookups and Calculations'!$F$9) / (1 - 'Lookups and Calculations'!$F$10), 'Lookups and Calculations'!$F$9)</f>
        <v>1951878.888340465</v>
      </c>
      <c r="H6604" s="12">
        <f t="shared" si="206"/>
        <v>0</v>
      </c>
      <c r="I6604" s="12">
        <f t="shared" si="207"/>
        <v>0</v>
      </c>
      <c r="J6604" s="13">
        <f>(1 - Dashboard!$I$9) * H6604 * Dashboard!$I$8 * 'Lookups and Calculations'!$F$12</f>
        <v>0</v>
      </c>
      <c r="K6604" s="12">
        <f>(1 - Dashboard!$I$11) * I6604 * Dashboard!$I$10 * 'Lookups and Calculations'!$F$12</f>
        <v>0</v>
      </c>
      <c r="L6604" s="12">
        <f>(H6604 - I6604) * Dashboard!$I$13 * (Dashboard!$D$12 / 365) * 'Lookups and Calculations'!$F$12</f>
        <v>0</v>
      </c>
      <c r="M6604" s="3">
        <f>(G6604*2) * Dashboard!$I$13 * (Dashboard!$D$12 / 365) * 'Lookups and Calculations'!$F$12</f>
        <v>1602.0878730267946</v>
      </c>
      <c r="N6604" s="12">
        <f>H6604 * Dashboard!$I$14 * Dashboard!$I$15 * (Dashboard!$D$12 / 365) * 'Lookups and Calculations'!$F$12</f>
        <v>0</v>
      </c>
    </row>
    <row r="6605" spans="1:14" x14ac:dyDescent="0.35">
      <c r="A6605" s="2">
        <v>6604</v>
      </c>
      <c r="B6605" s="11">
        <v>-2.2538241264449268</v>
      </c>
      <c r="C6605" s="11">
        <v>0.70511198731113944</v>
      </c>
      <c r="D6605" s="3">
        <f>B6605*Dashboard!$D$11*Dashboard!$D$10*SQRT(Dashboard!$D$12/365)</f>
        <v>-559583.43567597272</v>
      </c>
      <c r="E6605" s="3">
        <f>IF(Dashboard!$I$3,C6605*Dashboard!$E$11*Dashboard!$E$10*SQRT(Dashboard!$D$12/365),0)</f>
        <v>350132.89969369024</v>
      </c>
      <c r="F6605" s="3">
        <f>D6605+IF(Dashboard!$I$3,E6605,0)</f>
        <v>-209450.53598228248</v>
      </c>
      <c r="G6605" s="3">
        <f>IF(Dashboard!$I$4, ('Lookups and Calculations'!$F$9) / (1 - 'Lookups and Calculations'!$F$10), 'Lookups and Calculations'!$F$9)</f>
        <v>1951878.888340465</v>
      </c>
      <c r="H6605" s="12">
        <f t="shared" si="206"/>
        <v>0</v>
      </c>
      <c r="I6605" s="12">
        <f t="shared" si="207"/>
        <v>0</v>
      </c>
      <c r="J6605" s="13">
        <f>(1 - Dashboard!$I$9) * H6605 * Dashboard!$I$8 * 'Lookups and Calculations'!$F$12</f>
        <v>0</v>
      </c>
      <c r="K6605" s="12">
        <f>(1 - Dashboard!$I$11) * I6605 * Dashboard!$I$10 * 'Lookups and Calculations'!$F$12</f>
        <v>0</v>
      </c>
      <c r="L6605" s="12">
        <f>(H6605 - I6605) * Dashboard!$I$13 * (Dashboard!$D$12 / 365) * 'Lookups and Calculations'!$F$12</f>
        <v>0</v>
      </c>
      <c r="M6605" s="3">
        <f>(G6605*2) * Dashboard!$I$13 * (Dashboard!$D$12 / 365) * 'Lookups and Calculations'!$F$12</f>
        <v>1602.0878730267946</v>
      </c>
      <c r="N6605" s="12">
        <f>H6605 * Dashboard!$I$14 * Dashboard!$I$15 * (Dashboard!$D$12 / 365) * 'Lookups and Calculations'!$F$12</f>
        <v>0</v>
      </c>
    </row>
    <row r="6606" spans="1:14" x14ac:dyDescent="0.35">
      <c r="A6606" s="2">
        <v>6605</v>
      </c>
      <c r="B6606" s="11">
        <v>0.98741109422287232</v>
      </c>
      <c r="C6606" s="11">
        <v>0.1920442933962892</v>
      </c>
      <c r="D6606" s="3">
        <f>B6606*Dashboard!$D$11*Dashboard!$D$10*SQRT(Dashboard!$D$12/365)</f>
        <v>245156.17081504702</v>
      </c>
      <c r="E6606" s="3">
        <f>IF(Dashboard!$I$3,C6606*Dashboard!$E$11*Dashboard!$E$10*SQRT(Dashboard!$D$12/365),0)</f>
        <v>95362.192852349865</v>
      </c>
      <c r="F6606" s="3">
        <f>D6606+IF(Dashboard!$I$3,E6606,0)</f>
        <v>340518.36366739689</v>
      </c>
      <c r="G6606" s="3">
        <f>IF(Dashboard!$I$4, ('Lookups and Calculations'!$F$9) / (1 - 'Lookups and Calculations'!$F$10), 'Lookups and Calculations'!$F$9)</f>
        <v>1951878.888340465</v>
      </c>
      <c r="H6606" s="12">
        <f t="shared" si="206"/>
        <v>0</v>
      </c>
      <c r="I6606" s="12">
        <f t="shared" si="207"/>
        <v>0</v>
      </c>
      <c r="J6606" s="13">
        <f>(1 - Dashboard!$I$9) * H6606 * Dashboard!$I$8 * 'Lookups and Calculations'!$F$12</f>
        <v>0</v>
      </c>
      <c r="K6606" s="12">
        <f>(1 - Dashboard!$I$11) * I6606 * Dashboard!$I$10 * 'Lookups and Calculations'!$F$12</f>
        <v>0</v>
      </c>
      <c r="L6606" s="12">
        <f>(H6606 - I6606) * Dashboard!$I$13 * (Dashboard!$D$12 / 365) * 'Lookups and Calculations'!$F$12</f>
        <v>0</v>
      </c>
      <c r="M6606" s="3">
        <f>(G6606*2) * Dashboard!$I$13 * (Dashboard!$D$12 / 365) * 'Lookups and Calculations'!$F$12</f>
        <v>1602.0878730267946</v>
      </c>
      <c r="N6606" s="12">
        <f>H6606 * Dashboard!$I$14 * Dashboard!$I$15 * (Dashboard!$D$12 / 365) * 'Lookups and Calculations'!$F$12</f>
        <v>0</v>
      </c>
    </row>
    <row r="6607" spans="1:14" x14ac:dyDescent="0.35">
      <c r="A6607" s="2">
        <v>6606</v>
      </c>
      <c r="B6607" s="11">
        <v>0.32814248656253447</v>
      </c>
      <c r="C6607" s="11">
        <v>-1.2234180059558388</v>
      </c>
      <c r="D6607" s="3">
        <f>B6607*Dashboard!$D$11*Dashboard!$D$10*SQRT(Dashboard!$D$12/365)</f>
        <v>81471.796253933062</v>
      </c>
      <c r="E6607" s="3">
        <f>IF(Dashboard!$I$3,C6607*Dashboard!$E$11*Dashboard!$E$10*SQRT(Dashboard!$D$12/365),0)</f>
        <v>-607504.76757073146</v>
      </c>
      <c r="F6607" s="3">
        <f>D6607+IF(Dashboard!$I$3,E6607,0)</f>
        <v>-526032.97131679836</v>
      </c>
      <c r="G6607" s="3">
        <f>IF(Dashboard!$I$4, ('Lookups and Calculations'!$F$9) / (1 - 'Lookups and Calculations'!$F$10), 'Lookups and Calculations'!$F$9)</f>
        <v>1951878.888340465</v>
      </c>
      <c r="H6607" s="12">
        <f t="shared" si="206"/>
        <v>0</v>
      </c>
      <c r="I6607" s="12">
        <f t="shared" si="207"/>
        <v>0</v>
      </c>
      <c r="J6607" s="13">
        <f>(1 - Dashboard!$I$9) * H6607 * Dashboard!$I$8 * 'Lookups and Calculations'!$F$12</f>
        <v>0</v>
      </c>
      <c r="K6607" s="12">
        <f>(1 - Dashboard!$I$11) * I6607 * Dashboard!$I$10 * 'Lookups and Calculations'!$F$12</f>
        <v>0</v>
      </c>
      <c r="L6607" s="12">
        <f>(H6607 - I6607) * Dashboard!$I$13 * (Dashboard!$D$12 / 365) * 'Lookups and Calculations'!$F$12</f>
        <v>0</v>
      </c>
      <c r="M6607" s="3">
        <f>(G6607*2) * Dashboard!$I$13 * (Dashboard!$D$12 / 365) * 'Lookups and Calculations'!$F$12</f>
        <v>1602.0878730267946</v>
      </c>
      <c r="N6607" s="12">
        <f>H6607 * Dashboard!$I$14 * Dashboard!$I$15 * (Dashboard!$D$12 / 365) * 'Lookups and Calculations'!$F$12</f>
        <v>0</v>
      </c>
    </row>
    <row r="6608" spans="1:14" x14ac:dyDescent="0.35">
      <c r="A6608" s="2">
        <v>6607</v>
      </c>
      <c r="B6608" s="11">
        <v>-0.16596445355164871</v>
      </c>
      <c r="C6608" s="11">
        <v>-1.3245380029147429</v>
      </c>
      <c r="D6608" s="3">
        <f>B6608*Dashboard!$D$11*Dashboard!$D$10*SQRT(Dashboard!$D$12/365)</f>
        <v>-41205.947717405594</v>
      </c>
      <c r="E6608" s="3">
        <f>IF(Dashboard!$I$3,C6608*Dashboard!$E$11*Dashboard!$E$10*SQRT(Dashboard!$D$12/365),0)</f>
        <v>-657717.27053391701</v>
      </c>
      <c r="F6608" s="3">
        <f>D6608+IF(Dashboard!$I$3,E6608,0)</f>
        <v>-698923.21825132263</v>
      </c>
      <c r="G6608" s="3">
        <f>IF(Dashboard!$I$4, ('Lookups and Calculations'!$F$9) / (1 - 'Lookups and Calculations'!$F$10), 'Lookups and Calculations'!$F$9)</f>
        <v>1951878.888340465</v>
      </c>
      <c r="H6608" s="12">
        <f t="shared" si="206"/>
        <v>0</v>
      </c>
      <c r="I6608" s="12">
        <f t="shared" si="207"/>
        <v>0</v>
      </c>
      <c r="J6608" s="13">
        <f>(1 - Dashboard!$I$9) * H6608 * Dashboard!$I$8 * 'Lookups and Calculations'!$F$12</f>
        <v>0</v>
      </c>
      <c r="K6608" s="12">
        <f>(1 - Dashboard!$I$11) * I6608 * Dashboard!$I$10 * 'Lookups and Calculations'!$F$12</f>
        <v>0</v>
      </c>
      <c r="L6608" s="12">
        <f>(H6608 - I6608) * Dashboard!$I$13 * (Dashboard!$D$12 / 365) * 'Lookups and Calculations'!$F$12</f>
        <v>0</v>
      </c>
      <c r="M6608" s="3">
        <f>(G6608*2) * Dashboard!$I$13 * (Dashboard!$D$12 / 365) * 'Lookups and Calculations'!$F$12</f>
        <v>1602.0878730267946</v>
      </c>
      <c r="N6608" s="12">
        <f>H6608 * Dashboard!$I$14 * Dashboard!$I$15 * (Dashboard!$D$12 / 365) * 'Lookups and Calculations'!$F$12</f>
        <v>0</v>
      </c>
    </row>
    <row r="6609" spans="1:14" x14ac:dyDescent="0.35">
      <c r="A6609" s="2">
        <v>6608</v>
      </c>
      <c r="B6609" s="11">
        <v>-0.20910050737306907</v>
      </c>
      <c r="C6609" s="11">
        <v>2.0625240798589077</v>
      </c>
      <c r="D6609" s="3">
        <f>B6609*Dashboard!$D$11*Dashboard!$D$10*SQRT(Dashboard!$D$12/365)</f>
        <v>-51915.843363508444</v>
      </c>
      <c r="E6609" s="3">
        <f>IF(Dashboard!$I$3,C6609*Dashboard!$E$11*Dashboard!$E$10*SQRT(Dashboard!$D$12/365),0)</f>
        <v>1024174.2443252476</v>
      </c>
      <c r="F6609" s="3">
        <f>D6609+IF(Dashboard!$I$3,E6609,0)</f>
        <v>972258.40096173913</v>
      </c>
      <c r="G6609" s="3">
        <f>IF(Dashboard!$I$4, ('Lookups and Calculations'!$F$9) / (1 - 'Lookups and Calculations'!$F$10), 'Lookups and Calculations'!$F$9)</f>
        <v>1951878.888340465</v>
      </c>
      <c r="H6609" s="12">
        <f t="shared" si="206"/>
        <v>0</v>
      </c>
      <c r="I6609" s="12">
        <f t="shared" si="207"/>
        <v>0</v>
      </c>
      <c r="J6609" s="13">
        <f>(1 - Dashboard!$I$9) * H6609 * Dashboard!$I$8 * 'Lookups and Calculations'!$F$12</f>
        <v>0</v>
      </c>
      <c r="K6609" s="12">
        <f>(1 - Dashboard!$I$11) * I6609 * Dashboard!$I$10 * 'Lookups and Calculations'!$F$12</f>
        <v>0</v>
      </c>
      <c r="L6609" s="12">
        <f>(H6609 - I6609) * Dashboard!$I$13 * (Dashboard!$D$12 / 365) * 'Lookups and Calculations'!$F$12</f>
        <v>0</v>
      </c>
      <c r="M6609" s="3">
        <f>(G6609*2) * Dashboard!$I$13 * (Dashboard!$D$12 / 365) * 'Lookups and Calculations'!$F$12</f>
        <v>1602.0878730267946</v>
      </c>
      <c r="N6609" s="12">
        <f>H6609 * Dashboard!$I$14 * Dashboard!$I$15 * (Dashboard!$D$12 / 365) * 'Lookups and Calculations'!$F$12</f>
        <v>0</v>
      </c>
    </row>
    <row r="6610" spans="1:14" x14ac:dyDescent="0.35">
      <c r="A6610" s="2">
        <v>6609</v>
      </c>
      <c r="B6610" s="11">
        <v>-0.33768593444832373</v>
      </c>
      <c r="C6610" s="11">
        <v>1.3525552174543303</v>
      </c>
      <c r="D6610" s="3">
        <f>B6610*Dashboard!$D$11*Dashboard!$D$10*SQRT(Dashboard!$D$12/365)</f>
        <v>-83841.260354287791</v>
      </c>
      <c r="E6610" s="3">
        <f>IF(Dashboard!$I$3,C6610*Dashboard!$E$11*Dashboard!$E$10*SQRT(Dashboard!$D$12/365),0)</f>
        <v>671629.59757503611</v>
      </c>
      <c r="F6610" s="3">
        <f>D6610+IF(Dashboard!$I$3,E6610,0)</f>
        <v>587788.3372207483</v>
      </c>
      <c r="G6610" s="3">
        <f>IF(Dashboard!$I$4, ('Lookups and Calculations'!$F$9) / (1 - 'Lookups and Calculations'!$F$10), 'Lookups and Calculations'!$F$9)</f>
        <v>1951878.888340465</v>
      </c>
      <c r="H6610" s="12">
        <f t="shared" si="206"/>
        <v>0</v>
      </c>
      <c r="I6610" s="12">
        <f t="shared" si="207"/>
        <v>0</v>
      </c>
      <c r="J6610" s="13">
        <f>(1 - Dashboard!$I$9) * H6610 * Dashboard!$I$8 * 'Lookups and Calculations'!$F$12</f>
        <v>0</v>
      </c>
      <c r="K6610" s="12">
        <f>(1 - Dashboard!$I$11) * I6610 * Dashboard!$I$10 * 'Lookups and Calculations'!$F$12</f>
        <v>0</v>
      </c>
      <c r="L6610" s="12">
        <f>(H6610 - I6610) * Dashboard!$I$13 * (Dashboard!$D$12 / 365) * 'Lookups and Calculations'!$F$12</f>
        <v>0</v>
      </c>
      <c r="M6610" s="3">
        <f>(G6610*2) * Dashboard!$I$13 * (Dashboard!$D$12 / 365) * 'Lookups and Calculations'!$F$12</f>
        <v>1602.0878730267946</v>
      </c>
      <c r="N6610" s="12">
        <f>H6610 * Dashboard!$I$14 * Dashboard!$I$15 * (Dashboard!$D$12 / 365) * 'Lookups and Calculations'!$F$12</f>
        <v>0</v>
      </c>
    </row>
    <row r="6611" spans="1:14" x14ac:dyDescent="0.35">
      <c r="A6611" s="2">
        <v>6610</v>
      </c>
      <c r="B6611" s="11">
        <v>-0.38968646930705131</v>
      </c>
      <c r="C6611" s="11">
        <v>-0.61258592743530904</v>
      </c>
      <c r="D6611" s="3">
        <f>B6611*Dashboard!$D$11*Dashboard!$D$10*SQRT(Dashboard!$D$12/365)</f>
        <v>-96752.045012154471</v>
      </c>
      <c r="E6611" s="3">
        <f>IF(Dashboard!$I$3,C6611*Dashboard!$E$11*Dashboard!$E$10*SQRT(Dashboard!$D$12/365),0)</f>
        <v>-304187.83249224274</v>
      </c>
      <c r="F6611" s="3">
        <f>D6611+IF(Dashboard!$I$3,E6611,0)</f>
        <v>-400939.87750439718</v>
      </c>
      <c r="G6611" s="3">
        <f>IF(Dashboard!$I$4, ('Lookups and Calculations'!$F$9) / (1 - 'Lookups and Calculations'!$F$10), 'Lookups and Calculations'!$F$9)</f>
        <v>1951878.888340465</v>
      </c>
      <c r="H6611" s="12">
        <f t="shared" si="206"/>
        <v>0</v>
      </c>
      <c r="I6611" s="12">
        <f t="shared" si="207"/>
        <v>0</v>
      </c>
      <c r="J6611" s="13">
        <f>(1 - Dashboard!$I$9) * H6611 * Dashboard!$I$8 * 'Lookups and Calculations'!$F$12</f>
        <v>0</v>
      </c>
      <c r="K6611" s="12">
        <f>(1 - Dashboard!$I$11) * I6611 * Dashboard!$I$10 * 'Lookups and Calculations'!$F$12</f>
        <v>0</v>
      </c>
      <c r="L6611" s="12">
        <f>(H6611 - I6611) * Dashboard!$I$13 * (Dashboard!$D$12 / 365) * 'Lookups and Calculations'!$F$12</f>
        <v>0</v>
      </c>
      <c r="M6611" s="3">
        <f>(G6611*2) * Dashboard!$I$13 * (Dashboard!$D$12 / 365) * 'Lookups and Calculations'!$F$12</f>
        <v>1602.0878730267946</v>
      </c>
      <c r="N6611" s="12">
        <f>H6611 * Dashboard!$I$14 * Dashboard!$I$15 * (Dashboard!$D$12 / 365) * 'Lookups and Calculations'!$F$12</f>
        <v>0</v>
      </c>
    </row>
    <row r="6612" spans="1:14" x14ac:dyDescent="0.35">
      <c r="A6612" s="2">
        <v>6611</v>
      </c>
      <c r="B6612" s="11">
        <v>-2.3010144307612662E-3</v>
      </c>
      <c r="C6612" s="11">
        <v>0.73005730422258919</v>
      </c>
      <c r="D6612" s="3">
        <f>B6612*Dashboard!$D$11*Dashboard!$D$10*SQRT(Dashboard!$D$12/365)</f>
        <v>-571.29992779711483</v>
      </c>
      <c r="E6612" s="3">
        <f>IF(Dashboard!$I$3,C6612*Dashboard!$E$11*Dashboard!$E$10*SQRT(Dashboard!$D$12/365),0)</f>
        <v>362519.83439507114</v>
      </c>
      <c r="F6612" s="3">
        <f>D6612+IF(Dashboard!$I$3,E6612,0)</f>
        <v>361948.53446727403</v>
      </c>
      <c r="G6612" s="3">
        <f>IF(Dashboard!$I$4, ('Lookups and Calculations'!$F$9) / (1 - 'Lookups and Calculations'!$F$10), 'Lookups and Calculations'!$F$9)</f>
        <v>1951878.888340465</v>
      </c>
      <c r="H6612" s="12">
        <f t="shared" si="206"/>
        <v>0</v>
      </c>
      <c r="I6612" s="12">
        <f t="shared" si="207"/>
        <v>0</v>
      </c>
      <c r="J6612" s="13">
        <f>(1 - Dashboard!$I$9) * H6612 * Dashboard!$I$8 * 'Lookups and Calculations'!$F$12</f>
        <v>0</v>
      </c>
      <c r="K6612" s="12">
        <f>(1 - Dashboard!$I$11) * I6612 * Dashboard!$I$10 * 'Lookups and Calculations'!$F$12</f>
        <v>0</v>
      </c>
      <c r="L6612" s="12">
        <f>(H6612 - I6612) * Dashboard!$I$13 * (Dashboard!$D$12 / 365) * 'Lookups and Calculations'!$F$12</f>
        <v>0</v>
      </c>
      <c r="M6612" s="3">
        <f>(G6612*2) * Dashboard!$I$13 * (Dashboard!$D$12 / 365) * 'Lookups and Calculations'!$F$12</f>
        <v>1602.0878730267946</v>
      </c>
      <c r="N6612" s="12">
        <f>H6612 * Dashboard!$I$14 * Dashboard!$I$15 * (Dashboard!$D$12 / 365) * 'Lookups and Calculations'!$F$12</f>
        <v>0</v>
      </c>
    </row>
    <row r="6613" spans="1:14" x14ac:dyDescent="0.35">
      <c r="A6613" s="2">
        <v>6612</v>
      </c>
      <c r="B6613" s="11">
        <v>-0.57006279816365413</v>
      </c>
      <c r="C6613" s="11">
        <v>-0.82149132622823284</v>
      </c>
      <c r="D6613" s="3">
        <f>B6613*Dashboard!$D$11*Dashboard!$D$10*SQRT(Dashboard!$D$12/365)</f>
        <v>-141536.198590015</v>
      </c>
      <c r="E6613" s="3">
        <f>IF(Dashboard!$I$3,C6613*Dashboard!$E$11*Dashboard!$E$10*SQRT(Dashboard!$D$12/365),0)</f>
        <v>-407922.63541335263</v>
      </c>
      <c r="F6613" s="3">
        <f>D6613+IF(Dashboard!$I$3,E6613,0)</f>
        <v>-549458.83400336769</v>
      </c>
      <c r="G6613" s="3">
        <f>IF(Dashboard!$I$4, ('Lookups and Calculations'!$F$9) / (1 - 'Lookups and Calculations'!$F$10), 'Lookups and Calculations'!$F$9)</f>
        <v>1951878.888340465</v>
      </c>
      <c r="H6613" s="12">
        <f t="shared" si="206"/>
        <v>0</v>
      </c>
      <c r="I6613" s="12">
        <f t="shared" si="207"/>
        <v>0</v>
      </c>
      <c r="J6613" s="13">
        <f>(1 - Dashboard!$I$9) * H6613 * Dashboard!$I$8 * 'Lookups and Calculations'!$F$12</f>
        <v>0</v>
      </c>
      <c r="K6613" s="12">
        <f>(1 - Dashboard!$I$11) * I6613 * Dashboard!$I$10 * 'Lookups and Calculations'!$F$12</f>
        <v>0</v>
      </c>
      <c r="L6613" s="12">
        <f>(H6613 - I6613) * Dashboard!$I$13 * (Dashboard!$D$12 / 365) * 'Lookups and Calculations'!$F$12</f>
        <v>0</v>
      </c>
      <c r="M6613" s="3">
        <f>(G6613*2) * Dashboard!$I$13 * (Dashboard!$D$12 / 365) * 'Lookups and Calculations'!$F$12</f>
        <v>1602.0878730267946</v>
      </c>
      <c r="N6613" s="12">
        <f>H6613 * Dashboard!$I$14 * Dashboard!$I$15 * (Dashboard!$D$12 / 365) * 'Lookups and Calculations'!$F$12</f>
        <v>0</v>
      </c>
    </row>
    <row r="6614" spans="1:14" x14ac:dyDescent="0.35">
      <c r="A6614" s="2">
        <v>6613</v>
      </c>
      <c r="B6614" s="11">
        <v>0.55933362322767055</v>
      </c>
      <c r="C6614" s="11">
        <v>-0.47009544410080495</v>
      </c>
      <c r="D6614" s="3">
        <f>B6614*Dashboard!$D$11*Dashboard!$D$10*SQRT(Dashboard!$D$12/365)</f>
        <v>138872.34008295549</v>
      </c>
      <c r="E6614" s="3">
        <f>IF(Dashboard!$I$3,C6614*Dashboard!$E$11*Dashboard!$E$10*SQRT(Dashboard!$D$12/365),0)</f>
        <v>-233432.2546457829</v>
      </c>
      <c r="F6614" s="3">
        <f>D6614+IF(Dashboard!$I$3,E6614,0)</f>
        <v>-94559.914562827413</v>
      </c>
      <c r="G6614" s="3">
        <f>IF(Dashboard!$I$4, ('Lookups and Calculations'!$F$9) / (1 - 'Lookups and Calculations'!$F$10), 'Lookups and Calculations'!$F$9)</f>
        <v>1951878.888340465</v>
      </c>
      <c r="H6614" s="12">
        <f t="shared" si="206"/>
        <v>0</v>
      </c>
      <c r="I6614" s="12">
        <f t="shared" si="207"/>
        <v>0</v>
      </c>
      <c r="J6614" s="13">
        <f>(1 - Dashboard!$I$9) * H6614 * Dashboard!$I$8 * 'Lookups and Calculations'!$F$12</f>
        <v>0</v>
      </c>
      <c r="K6614" s="12">
        <f>(1 - Dashboard!$I$11) * I6614 * Dashboard!$I$10 * 'Lookups and Calculations'!$F$12</f>
        <v>0</v>
      </c>
      <c r="L6614" s="12">
        <f>(H6614 - I6614) * Dashboard!$I$13 * (Dashboard!$D$12 / 365) * 'Lookups and Calculations'!$F$12</f>
        <v>0</v>
      </c>
      <c r="M6614" s="3">
        <f>(G6614*2) * Dashboard!$I$13 * (Dashboard!$D$12 / 365) * 'Lookups and Calculations'!$F$12</f>
        <v>1602.0878730267946</v>
      </c>
      <c r="N6614" s="12">
        <f>H6614 * Dashboard!$I$14 * Dashboard!$I$15 * (Dashboard!$D$12 / 365) * 'Lookups and Calculations'!$F$12</f>
        <v>0</v>
      </c>
    </row>
    <row r="6615" spans="1:14" x14ac:dyDescent="0.35">
      <c r="A6615" s="2">
        <v>6614</v>
      </c>
      <c r="B6615" s="11">
        <v>-0.50484717793689504</v>
      </c>
      <c r="C6615" s="11">
        <v>-0.37400290239967848</v>
      </c>
      <c r="D6615" s="3">
        <f>B6615*Dashboard!$D$11*Dashboard!$D$10*SQRT(Dashboard!$D$12/365)</f>
        <v>-125344.34919145853</v>
      </c>
      <c r="E6615" s="3">
        <f>IF(Dashboard!$I$3,C6615*Dashboard!$E$11*Dashboard!$E$10*SQRT(Dashboard!$D$12/365),0)</f>
        <v>-185716.20262821036</v>
      </c>
      <c r="F6615" s="3">
        <f>D6615+IF(Dashboard!$I$3,E6615,0)</f>
        <v>-311060.55181966891</v>
      </c>
      <c r="G6615" s="3">
        <f>IF(Dashboard!$I$4, ('Lookups and Calculations'!$F$9) / (1 - 'Lookups and Calculations'!$F$10), 'Lookups and Calculations'!$F$9)</f>
        <v>1951878.888340465</v>
      </c>
      <c r="H6615" s="12">
        <f t="shared" si="206"/>
        <v>0</v>
      </c>
      <c r="I6615" s="12">
        <f t="shared" si="207"/>
        <v>0</v>
      </c>
      <c r="J6615" s="13">
        <f>(1 - Dashboard!$I$9) * H6615 * Dashboard!$I$8 * 'Lookups and Calculations'!$F$12</f>
        <v>0</v>
      </c>
      <c r="K6615" s="12">
        <f>(1 - Dashboard!$I$11) * I6615 * Dashboard!$I$10 * 'Lookups and Calculations'!$F$12</f>
        <v>0</v>
      </c>
      <c r="L6615" s="12">
        <f>(H6615 - I6615) * Dashboard!$I$13 * (Dashboard!$D$12 / 365) * 'Lookups and Calculations'!$F$12</f>
        <v>0</v>
      </c>
      <c r="M6615" s="3">
        <f>(G6615*2) * Dashboard!$I$13 * (Dashboard!$D$12 / 365) * 'Lookups and Calculations'!$F$12</f>
        <v>1602.0878730267946</v>
      </c>
      <c r="N6615" s="12">
        <f>H6615 * Dashboard!$I$14 * Dashboard!$I$15 * (Dashboard!$D$12 / 365) * 'Lookups and Calculations'!$F$12</f>
        <v>0</v>
      </c>
    </row>
    <row r="6616" spans="1:14" x14ac:dyDescent="0.35">
      <c r="A6616" s="2">
        <v>6615</v>
      </c>
      <c r="B6616" s="11">
        <v>1.1183258426398164</v>
      </c>
      <c r="C6616" s="11">
        <v>-0.53893980742603831</v>
      </c>
      <c r="D6616" s="3">
        <f>B6616*Dashboard!$D$11*Dashboard!$D$10*SQRT(Dashboard!$D$12/365)</f>
        <v>277659.91582347511</v>
      </c>
      <c r="E6616" s="3">
        <f>IF(Dashboard!$I$3,C6616*Dashboard!$E$11*Dashboard!$E$10*SQRT(Dashboard!$D$12/365),0)</f>
        <v>-267617.85493680934</v>
      </c>
      <c r="F6616" s="3">
        <f>D6616+IF(Dashboard!$I$3,E6616,0)</f>
        <v>10042.060886665771</v>
      </c>
      <c r="G6616" s="3">
        <f>IF(Dashboard!$I$4, ('Lookups and Calculations'!$F$9) / (1 - 'Lookups and Calculations'!$F$10), 'Lookups and Calculations'!$F$9)</f>
        <v>1951878.888340465</v>
      </c>
      <c r="H6616" s="12">
        <f t="shared" si="206"/>
        <v>0</v>
      </c>
      <c r="I6616" s="12">
        <f t="shared" si="207"/>
        <v>0</v>
      </c>
      <c r="J6616" s="13">
        <f>(1 - Dashboard!$I$9) * H6616 * Dashboard!$I$8 * 'Lookups and Calculations'!$F$12</f>
        <v>0</v>
      </c>
      <c r="K6616" s="12">
        <f>(1 - Dashboard!$I$11) * I6616 * Dashboard!$I$10 * 'Lookups and Calculations'!$F$12</f>
        <v>0</v>
      </c>
      <c r="L6616" s="12">
        <f>(H6616 - I6616) * Dashboard!$I$13 * (Dashboard!$D$12 / 365) * 'Lookups and Calculations'!$F$12</f>
        <v>0</v>
      </c>
      <c r="M6616" s="3">
        <f>(G6616*2) * Dashboard!$I$13 * (Dashboard!$D$12 / 365) * 'Lookups and Calculations'!$F$12</f>
        <v>1602.0878730267946</v>
      </c>
      <c r="N6616" s="12">
        <f>H6616 * Dashboard!$I$14 * Dashboard!$I$15 * (Dashboard!$D$12 / 365) * 'Lookups and Calculations'!$F$12</f>
        <v>0</v>
      </c>
    </row>
    <row r="6617" spans="1:14" x14ac:dyDescent="0.35">
      <c r="A6617" s="2">
        <v>6616</v>
      </c>
      <c r="B6617" s="11">
        <v>-0.53700953285190001</v>
      </c>
      <c r="C6617" s="11">
        <v>1.2213831227946232</v>
      </c>
      <c r="D6617" s="3">
        <f>B6617*Dashboard!$D$11*Dashboard!$D$10*SQRT(Dashboard!$D$12/365)</f>
        <v>-133329.67548715175</v>
      </c>
      <c r="E6617" s="3">
        <f>IF(Dashboard!$I$3,C6617*Dashboard!$E$11*Dashboard!$E$10*SQRT(Dashboard!$D$12/365),0)</f>
        <v>606494.31879862759</v>
      </c>
      <c r="F6617" s="3">
        <f>D6617+IF(Dashboard!$I$3,E6617,0)</f>
        <v>473164.64331147587</v>
      </c>
      <c r="G6617" s="3">
        <f>IF(Dashboard!$I$4, ('Lookups and Calculations'!$F$9) / (1 - 'Lookups and Calculations'!$F$10), 'Lookups and Calculations'!$F$9)</f>
        <v>1951878.888340465</v>
      </c>
      <c r="H6617" s="12">
        <f t="shared" si="206"/>
        <v>0</v>
      </c>
      <c r="I6617" s="12">
        <f t="shared" si="207"/>
        <v>0</v>
      </c>
      <c r="J6617" s="13">
        <f>(1 - Dashboard!$I$9) * H6617 * Dashboard!$I$8 * 'Lookups and Calculations'!$F$12</f>
        <v>0</v>
      </c>
      <c r="K6617" s="12">
        <f>(1 - Dashboard!$I$11) * I6617 * Dashboard!$I$10 * 'Lookups and Calculations'!$F$12</f>
        <v>0</v>
      </c>
      <c r="L6617" s="12">
        <f>(H6617 - I6617) * Dashboard!$I$13 * (Dashboard!$D$12 / 365) * 'Lookups and Calculations'!$F$12</f>
        <v>0</v>
      </c>
      <c r="M6617" s="3">
        <f>(G6617*2) * Dashboard!$I$13 * (Dashboard!$D$12 / 365) * 'Lookups and Calculations'!$F$12</f>
        <v>1602.0878730267946</v>
      </c>
      <c r="N6617" s="12">
        <f>H6617 * Dashboard!$I$14 * Dashboard!$I$15 * (Dashboard!$D$12 / 365) * 'Lookups and Calculations'!$F$12</f>
        <v>0</v>
      </c>
    </row>
    <row r="6618" spans="1:14" x14ac:dyDescent="0.35">
      <c r="A6618" s="2">
        <v>6617</v>
      </c>
      <c r="B6618" s="11">
        <v>-2.3211753694710593</v>
      </c>
      <c r="C6618" s="11">
        <v>1.1769520163631395</v>
      </c>
      <c r="D6618" s="3">
        <f>B6618*Dashboard!$D$11*Dashboard!$D$10*SQRT(Dashboard!$D$12/365)</f>
        <v>-576305.52127590775</v>
      </c>
      <c r="E6618" s="3">
        <f>IF(Dashboard!$I$3,C6618*Dashboard!$E$11*Dashboard!$E$10*SQRT(Dashboard!$D$12/365),0)</f>
        <v>584431.45160673885</v>
      </c>
      <c r="F6618" s="3">
        <f>D6618+IF(Dashboard!$I$3,E6618,0)</f>
        <v>8125.9303308310919</v>
      </c>
      <c r="G6618" s="3">
        <f>IF(Dashboard!$I$4, ('Lookups and Calculations'!$F$9) / (1 - 'Lookups and Calculations'!$F$10), 'Lookups and Calculations'!$F$9)</f>
        <v>1951878.888340465</v>
      </c>
      <c r="H6618" s="12">
        <f t="shared" si="206"/>
        <v>0</v>
      </c>
      <c r="I6618" s="12">
        <f t="shared" si="207"/>
        <v>0</v>
      </c>
      <c r="J6618" s="13">
        <f>(1 - Dashboard!$I$9) * H6618 * Dashboard!$I$8 * 'Lookups and Calculations'!$F$12</f>
        <v>0</v>
      </c>
      <c r="K6618" s="12">
        <f>(1 - Dashboard!$I$11) * I6618 * Dashboard!$I$10 * 'Lookups and Calculations'!$F$12</f>
        <v>0</v>
      </c>
      <c r="L6618" s="12">
        <f>(H6618 - I6618) * Dashboard!$I$13 * (Dashboard!$D$12 / 365) * 'Lookups and Calculations'!$F$12</f>
        <v>0</v>
      </c>
      <c r="M6618" s="3">
        <f>(G6618*2) * Dashboard!$I$13 * (Dashboard!$D$12 / 365) * 'Lookups and Calculations'!$F$12</f>
        <v>1602.0878730267946</v>
      </c>
      <c r="N6618" s="12">
        <f>H6618 * Dashboard!$I$14 * Dashboard!$I$15 * (Dashboard!$D$12 / 365) * 'Lookups and Calculations'!$F$12</f>
        <v>0</v>
      </c>
    </row>
    <row r="6619" spans="1:14" x14ac:dyDescent="0.35">
      <c r="A6619" s="2">
        <v>6618</v>
      </c>
      <c r="B6619" s="11">
        <v>0.69472477691876822</v>
      </c>
      <c r="C6619" s="11">
        <v>-1.2500551762586318</v>
      </c>
      <c r="D6619" s="3">
        <f>B6619*Dashboard!$D$11*Dashboard!$D$10*SQRT(Dashboard!$D$12/365)</f>
        <v>172487.49490078169</v>
      </c>
      <c r="E6619" s="3">
        <f>IF(Dashboard!$I$3,C6619*Dashboard!$E$11*Dashboard!$E$10*SQRT(Dashboard!$D$12/365),0)</f>
        <v>-620731.81496970879</v>
      </c>
      <c r="F6619" s="3">
        <f>D6619+IF(Dashboard!$I$3,E6619,0)</f>
        <v>-448244.32006892713</v>
      </c>
      <c r="G6619" s="3">
        <f>IF(Dashboard!$I$4, ('Lookups and Calculations'!$F$9) / (1 - 'Lookups and Calculations'!$F$10), 'Lookups and Calculations'!$F$9)</f>
        <v>1951878.888340465</v>
      </c>
      <c r="H6619" s="12">
        <f t="shared" si="206"/>
        <v>0</v>
      </c>
      <c r="I6619" s="12">
        <f t="shared" si="207"/>
        <v>0</v>
      </c>
      <c r="J6619" s="13">
        <f>(1 - Dashboard!$I$9) * H6619 * Dashboard!$I$8 * 'Lookups and Calculations'!$F$12</f>
        <v>0</v>
      </c>
      <c r="K6619" s="12">
        <f>(1 - Dashboard!$I$11) * I6619 * Dashboard!$I$10 * 'Lookups and Calculations'!$F$12</f>
        <v>0</v>
      </c>
      <c r="L6619" s="12">
        <f>(H6619 - I6619) * Dashboard!$I$13 * (Dashboard!$D$12 / 365) * 'Lookups and Calculations'!$F$12</f>
        <v>0</v>
      </c>
      <c r="M6619" s="3">
        <f>(G6619*2) * Dashboard!$I$13 * (Dashboard!$D$12 / 365) * 'Lookups and Calculations'!$F$12</f>
        <v>1602.0878730267946</v>
      </c>
      <c r="N6619" s="12">
        <f>H6619 * Dashboard!$I$14 * Dashboard!$I$15 * (Dashboard!$D$12 / 365) * 'Lookups and Calculations'!$F$12</f>
        <v>0</v>
      </c>
    </row>
    <row r="6620" spans="1:14" x14ac:dyDescent="0.35">
      <c r="A6620" s="2">
        <v>6619</v>
      </c>
      <c r="B6620" s="11">
        <v>0.89152889470629781</v>
      </c>
      <c r="C6620" s="11">
        <v>-0.35934216826398419</v>
      </c>
      <c r="D6620" s="3">
        <f>B6620*Dashboard!$D$11*Dashboard!$D$10*SQRT(Dashboard!$D$12/365)</f>
        <v>221350.36893542772</v>
      </c>
      <c r="E6620" s="3">
        <f>IF(Dashboard!$I$3,C6620*Dashboard!$E$11*Dashboard!$E$10*SQRT(Dashboard!$D$12/365),0)</f>
        <v>-178436.21668704977</v>
      </c>
      <c r="F6620" s="3">
        <f>D6620+IF(Dashboard!$I$3,E6620,0)</f>
        <v>42914.152248377941</v>
      </c>
      <c r="G6620" s="3">
        <f>IF(Dashboard!$I$4, ('Lookups and Calculations'!$F$9) / (1 - 'Lookups and Calculations'!$F$10), 'Lookups and Calculations'!$F$9)</f>
        <v>1951878.888340465</v>
      </c>
      <c r="H6620" s="12">
        <f t="shared" si="206"/>
        <v>0</v>
      </c>
      <c r="I6620" s="12">
        <f t="shared" si="207"/>
        <v>0</v>
      </c>
      <c r="J6620" s="13">
        <f>(1 - Dashboard!$I$9) * H6620 * Dashboard!$I$8 * 'Lookups and Calculations'!$F$12</f>
        <v>0</v>
      </c>
      <c r="K6620" s="12">
        <f>(1 - Dashboard!$I$11) * I6620 * Dashboard!$I$10 * 'Lookups and Calculations'!$F$12</f>
        <v>0</v>
      </c>
      <c r="L6620" s="12">
        <f>(H6620 - I6620) * Dashboard!$I$13 * (Dashboard!$D$12 / 365) * 'Lookups and Calculations'!$F$12</f>
        <v>0</v>
      </c>
      <c r="M6620" s="3">
        <f>(G6620*2) * Dashboard!$I$13 * (Dashboard!$D$12 / 365) * 'Lookups and Calculations'!$F$12</f>
        <v>1602.0878730267946</v>
      </c>
      <c r="N6620" s="12">
        <f>H6620 * Dashboard!$I$14 * Dashboard!$I$15 * (Dashboard!$D$12 / 365) * 'Lookups and Calculations'!$F$12</f>
        <v>0</v>
      </c>
    </row>
    <row r="6621" spans="1:14" x14ac:dyDescent="0.35">
      <c r="A6621" s="2">
        <v>6620</v>
      </c>
      <c r="B6621" s="11">
        <v>1.2751825409987381</v>
      </c>
      <c r="C6621" s="11">
        <v>-0.8882685287121671</v>
      </c>
      <c r="D6621" s="3">
        <f>B6621*Dashboard!$D$11*Dashboard!$D$10*SQRT(Dashboard!$D$12/365)</f>
        <v>316604.57399204583</v>
      </c>
      <c r="E6621" s="3">
        <f>IF(Dashboard!$I$3,C6621*Dashboard!$E$11*Dashboard!$E$10*SQRT(Dashboard!$D$12/365),0)</f>
        <v>-441081.75901341072</v>
      </c>
      <c r="F6621" s="3">
        <f>D6621+IF(Dashboard!$I$3,E6621,0)</f>
        <v>-124477.18502136489</v>
      </c>
      <c r="G6621" s="3">
        <f>IF(Dashboard!$I$4, ('Lookups and Calculations'!$F$9) / (1 - 'Lookups and Calculations'!$F$10), 'Lookups and Calculations'!$F$9)</f>
        <v>1951878.888340465</v>
      </c>
      <c r="H6621" s="12">
        <f t="shared" si="206"/>
        <v>0</v>
      </c>
      <c r="I6621" s="12">
        <f t="shared" si="207"/>
        <v>0</v>
      </c>
      <c r="J6621" s="13">
        <f>(1 - Dashboard!$I$9) * H6621 * Dashboard!$I$8 * 'Lookups and Calculations'!$F$12</f>
        <v>0</v>
      </c>
      <c r="K6621" s="12">
        <f>(1 - Dashboard!$I$11) * I6621 * Dashboard!$I$10 * 'Lookups and Calculations'!$F$12</f>
        <v>0</v>
      </c>
      <c r="L6621" s="12">
        <f>(H6621 - I6621) * Dashboard!$I$13 * (Dashboard!$D$12 / 365) * 'Lookups and Calculations'!$F$12</f>
        <v>0</v>
      </c>
      <c r="M6621" s="3">
        <f>(G6621*2) * Dashboard!$I$13 * (Dashboard!$D$12 / 365) * 'Lookups and Calculations'!$F$12</f>
        <v>1602.0878730267946</v>
      </c>
      <c r="N6621" s="12">
        <f>H6621 * Dashboard!$I$14 * Dashboard!$I$15 * (Dashboard!$D$12 / 365) * 'Lookups and Calculations'!$F$12</f>
        <v>0</v>
      </c>
    </row>
    <row r="6622" spans="1:14" x14ac:dyDescent="0.35">
      <c r="A6622" s="2">
        <v>6621</v>
      </c>
      <c r="B6622" s="11">
        <v>-0.54783604204719427</v>
      </c>
      <c r="C6622" s="11">
        <v>-2.4952502666365621</v>
      </c>
      <c r="D6622" s="3">
        <f>B6622*Dashboard!$D$11*Dashboard!$D$10*SQRT(Dashboard!$D$12/365)</f>
        <v>-136017.7003160617</v>
      </c>
      <c r="E6622" s="3">
        <f>IF(Dashboard!$I$3,C6622*Dashboard!$E$11*Dashboard!$E$10*SQRT(Dashboard!$D$12/365),0)</f>
        <v>-1239050.2885230286</v>
      </c>
      <c r="F6622" s="3">
        <f>D6622+IF(Dashboard!$I$3,E6622,0)</f>
        <v>-1375067.9888390903</v>
      </c>
      <c r="G6622" s="3">
        <f>IF(Dashboard!$I$4, ('Lookups and Calculations'!$F$9) / (1 - 'Lookups and Calculations'!$F$10), 'Lookups and Calculations'!$F$9)</f>
        <v>1951878.888340465</v>
      </c>
      <c r="H6622" s="12">
        <f t="shared" si="206"/>
        <v>0</v>
      </c>
      <c r="I6622" s="12">
        <f t="shared" si="207"/>
        <v>0</v>
      </c>
      <c r="J6622" s="13">
        <f>(1 - Dashboard!$I$9) * H6622 * Dashboard!$I$8 * 'Lookups and Calculations'!$F$12</f>
        <v>0</v>
      </c>
      <c r="K6622" s="12">
        <f>(1 - Dashboard!$I$11) * I6622 * Dashboard!$I$10 * 'Lookups and Calculations'!$F$12</f>
        <v>0</v>
      </c>
      <c r="L6622" s="12">
        <f>(H6622 - I6622) * Dashboard!$I$13 * (Dashboard!$D$12 / 365) * 'Lookups and Calculations'!$F$12</f>
        <v>0</v>
      </c>
      <c r="M6622" s="3">
        <f>(G6622*2) * Dashboard!$I$13 * (Dashboard!$D$12 / 365) * 'Lookups and Calculations'!$F$12</f>
        <v>1602.0878730267946</v>
      </c>
      <c r="N6622" s="12">
        <f>H6622 * Dashboard!$I$14 * Dashboard!$I$15 * (Dashboard!$D$12 / 365) * 'Lookups and Calculations'!$F$12</f>
        <v>0</v>
      </c>
    </row>
    <row r="6623" spans="1:14" x14ac:dyDescent="0.35">
      <c r="A6623" s="2">
        <v>6622</v>
      </c>
      <c r="B6623" s="11">
        <v>1.8133315020626022</v>
      </c>
      <c r="C6623" s="11">
        <v>-0.77154588760098497</v>
      </c>
      <c r="D6623" s="3">
        <f>B6623*Dashboard!$D$11*Dashboard!$D$10*SQRT(Dashboard!$D$12/365)</f>
        <v>450217.14872855588</v>
      </c>
      <c r="E6623" s="3">
        <f>IF(Dashboard!$I$3,C6623*Dashboard!$E$11*Dashboard!$E$10*SQRT(Dashboard!$D$12/365),0)</f>
        <v>-383121.55194330955</v>
      </c>
      <c r="F6623" s="3">
        <f>D6623+IF(Dashboard!$I$3,E6623,0)</f>
        <v>67095.596785246336</v>
      </c>
      <c r="G6623" s="3">
        <f>IF(Dashboard!$I$4, ('Lookups and Calculations'!$F$9) / (1 - 'Lookups and Calculations'!$F$10), 'Lookups and Calculations'!$F$9)</f>
        <v>1951878.888340465</v>
      </c>
      <c r="H6623" s="12">
        <f t="shared" si="206"/>
        <v>0</v>
      </c>
      <c r="I6623" s="12">
        <f t="shared" si="207"/>
        <v>0</v>
      </c>
      <c r="J6623" s="13">
        <f>(1 - Dashboard!$I$9) * H6623 * Dashboard!$I$8 * 'Lookups and Calculations'!$F$12</f>
        <v>0</v>
      </c>
      <c r="K6623" s="12">
        <f>(1 - Dashboard!$I$11) * I6623 * Dashboard!$I$10 * 'Lookups and Calculations'!$F$12</f>
        <v>0</v>
      </c>
      <c r="L6623" s="12">
        <f>(H6623 - I6623) * Dashboard!$I$13 * (Dashboard!$D$12 / 365) * 'Lookups and Calculations'!$F$12</f>
        <v>0</v>
      </c>
      <c r="M6623" s="3">
        <f>(G6623*2) * Dashboard!$I$13 * (Dashboard!$D$12 / 365) * 'Lookups and Calculations'!$F$12</f>
        <v>1602.0878730267946</v>
      </c>
      <c r="N6623" s="12">
        <f>H6623 * Dashboard!$I$14 * Dashboard!$I$15 * (Dashboard!$D$12 / 365) * 'Lookups and Calculations'!$F$12</f>
        <v>0</v>
      </c>
    </row>
    <row r="6624" spans="1:14" x14ac:dyDescent="0.35">
      <c r="A6624" s="2">
        <v>6623</v>
      </c>
      <c r="B6624" s="11">
        <v>0.66774941541447841</v>
      </c>
      <c r="C6624" s="11">
        <v>-0.75993885339897249</v>
      </c>
      <c r="D6624" s="3">
        <f>B6624*Dashboard!$D$11*Dashboard!$D$10*SQRT(Dashboard!$D$12/365)</f>
        <v>165790.00449234332</v>
      </c>
      <c r="E6624" s="3">
        <f>IF(Dashboard!$I$3,C6624*Dashboard!$E$11*Dashboard!$E$10*SQRT(Dashboard!$D$12/365),0)</f>
        <v>-377357.92203043285</v>
      </c>
      <c r="F6624" s="3">
        <f>D6624+IF(Dashboard!$I$3,E6624,0)</f>
        <v>-211567.91753808953</v>
      </c>
      <c r="G6624" s="3">
        <f>IF(Dashboard!$I$4, ('Lookups and Calculations'!$F$9) / (1 - 'Lookups and Calculations'!$F$10), 'Lookups and Calculations'!$F$9)</f>
        <v>1951878.888340465</v>
      </c>
      <c r="H6624" s="12">
        <f t="shared" si="206"/>
        <v>0</v>
      </c>
      <c r="I6624" s="12">
        <f t="shared" si="207"/>
        <v>0</v>
      </c>
      <c r="J6624" s="13">
        <f>(1 - Dashboard!$I$9) * H6624 * Dashboard!$I$8 * 'Lookups and Calculations'!$F$12</f>
        <v>0</v>
      </c>
      <c r="K6624" s="12">
        <f>(1 - Dashboard!$I$11) * I6624 * Dashboard!$I$10 * 'Lookups and Calculations'!$F$12</f>
        <v>0</v>
      </c>
      <c r="L6624" s="12">
        <f>(H6624 - I6624) * Dashboard!$I$13 * (Dashboard!$D$12 / 365) * 'Lookups and Calculations'!$F$12</f>
        <v>0</v>
      </c>
      <c r="M6624" s="3">
        <f>(G6624*2) * Dashboard!$I$13 * (Dashboard!$D$12 / 365) * 'Lookups and Calculations'!$F$12</f>
        <v>1602.0878730267946</v>
      </c>
      <c r="N6624" s="12">
        <f>H6624 * Dashboard!$I$14 * Dashboard!$I$15 * (Dashboard!$D$12 / 365) * 'Lookups and Calculations'!$F$12</f>
        <v>0</v>
      </c>
    </row>
    <row r="6625" spans="1:14" x14ac:dyDescent="0.35">
      <c r="A6625" s="2">
        <v>6624</v>
      </c>
      <c r="B6625" s="11">
        <v>0.86849375911610982</v>
      </c>
      <c r="C6625" s="11">
        <v>-0.10030148262087593</v>
      </c>
      <c r="D6625" s="3">
        <f>B6625*Dashboard!$D$11*Dashboard!$D$10*SQRT(Dashboard!$D$12/365)</f>
        <v>215631.16477766968</v>
      </c>
      <c r="E6625" s="3">
        <f>IF(Dashboard!$I$3,C6625*Dashboard!$E$11*Dashboard!$E$10*SQRT(Dashboard!$D$12/365),0)</f>
        <v>-49806.058591550995</v>
      </c>
      <c r="F6625" s="3">
        <f>D6625+IF(Dashboard!$I$3,E6625,0)</f>
        <v>165825.10618611868</v>
      </c>
      <c r="G6625" s="3">
        <f>IF(Dashboard!$I$4, ('Lookups and Calculations'!$F$9) / (1 - 'Lookups and Calculations'!$F$10), 'Lookups and Calculations'!$F$9)</f>
        <v>1951878.888340465</v>
      </c>
      <c r="H6625" s="12">
        <f t="shared" si="206"/>
        <v>0</v>
      </c>
      <c r="I6625" s="12">
        <f t="shared" si="207"/>
        <v>0</v>
      </c>
      <c r="J6625" s="13">
        <f>(1 - Dashboard!$I$9) * H6625 * Dashboard!$I$8 * 'Lookups and Calculations'!$F$12</f>
        <v>0</v>
      </c>
      <c r="K6625" s="12">
        <f>(1 - Dashboard!$I$11) * I6625 * Dashboard!$I$10 * 'Lookups and Calculations'!$F$12</f>
        <v>0</v>
      </c>
      <c r="L6625" s="12">
        <f>(H6625 - I6625) * Dashboard!$I$13 * (Dashboard!$D$12 / 365) * 'Lookups and Calculations'!$F$12</f>
        <v>0</v>
      </c>
      <c r="M6625" s="3">
        <f>(G6625*2) * Dashboard!$I$13 * (Dashboard!$D$12 / 365) * 'Lookups and Calculations'!$F$12</f>
        <v>1602.0878730267946</v>
      </c>
      <c r="N6625" s="12">
        <f>H6625 * Dashboard!$I$14 * Dashboard!$I$15 * (Dashboard!$D$12 / 365) * 'Lookups and Calculations'!$F$12</f>
        <v>0</v>
      </c>
    </row>
    <row r="6626" spans="1:14" x14ac:dyDescent="0.35">
      <c r="A6626" s="2">
        <v>6625</v>
      </c>
      <c r="B6626" s="11">
        <v>2.0090444661487257</v>
      </c>
      <c r="C6626" s="11">
        <v>1.5189716340932224</v>
      </c>
      <c r="D6626" s="3">
        <f>B6626*Dashboard!$D$11*Dashboard!$D$10*SQRT(Dashboard!$D$12/365)</f>
        <v>498809.10919460584</v>
      </c>
      <c r="E6626" s="3">
        <f>IF(Dashboard!$I$3,C6626*Dashboard!$E$11*Dashboard!$E$10*SQRT(Dashboard!$D$12/365),0)</f>
        <v>754265.92139730742</v>
      </c>
      <c r="F6626" s="3">
        <f>D6626+IF(Dashboard!$I$3,E6626,0)</f>
        <v>1253075.0305919133</v>
      </c>
      <c r="G6626" s="3">
        <f>IF(Dashboard!$I$4, ('Lookups and Calculations'!$F$9) / (1 - 'Lookups and Calculations'!$F$10), 'Lookups and Calculations'!$F$9)</f>
        <v>1951878.888340465</v>
      </c>
      <c r="H6626" s="12">
        <f t="shared" si="206"/>
        <v>0</v>
      </c>
      <c r="I6626" s="12">
        <f t="shared" si="207"/>
        <v>0</v>
      </c>
      <c r="J6626" s="13">
        <f>(1 - Dashboard!$I$9) * H6626 * Dashboard!$I$8 * 'Lookups and Calculations'!$F$12</f>
        <v>0</v>
      </c>
      <c r="K6626" s="12">
        <f>(1 - Dashboard!$I$11) * I6626 * Dashboard!$I$10 * 'Lookups and Calculations'!$F$12</f>
        <v>0</v>
      </c>
      <c r="L6626" s="12">
        <f>(H6626 - I6626) * Dashboard!$I$13 * (Dashboard!$D$12 / 365) * 'Lookups and Calculations'!$F$12</f>
        <v>0</v>
      </c>
      <c r="M6626" s="3">
        <f>(G6626*2) * Dashboard!$I$13 * (Dashboard!$D$12 / 365) * 'Lookups and Calculations'!$F$12</f>
        <v>1602.0878730267946</v>
      </c>
      <c r="N6626" s="12">
        <f>H6626 * Dashboard!$I$14 * Dashboard!$I$15 * (Dashboard!$D$12 / 365) * 'Lookups and Calculations'!$F$12</f>
        <v>0</v>
      </c>
    </row>
    <row r="6627" spans="1:14" x14ac:dyDescent="0.35">
      <c r="A6627" s="2">
        <v>6626</v>
      </c>
      <c r="B6627" s="11">
        <v>0.57305162445887703</v>
      </c>
      <c r="C6627" s="11">
        <v>1.0227328933253037</v>
      </c>
      <c r="D6627" s="3">
        <f>B6627*Dashboard!$D$11*Dashboard!$D$10*SQRT(Dashboard!$D$12/365)</f>
        <v>142278.26966259579</v>
      </c>
      <c r="E6627" s="3">
        <f>IF(Dashboard!$I$3,C6627*Dashboard!$E$11*Dashboard!$E$10*SQRT(Dashboard!$D$12/365),0)</f>
        <v>507851.85899001535</v>
      </c>
      <c r="F6627" s="3">
        <f>D6627+IF(Dashboard!$I$3,E6627,0)</f>
        <v>650130.12865261117</v>
      </c>
      <c r="G6627" s="3">
        <f>IF(Dashboard!$I$4, ('Lookups and Calculations'!$F$9) / (1 - 'Lookups and Calculations'!$F$10), 'Lookups and Calculations'!$F$9)</f>
        <v>1951878.888340465</v>
      </c>
      <c r="H6627" s="12">
        <f t="shared" si="206"/>
        <v>0</v>
      </c>
      <c r="I6627" s="12">
        <f t="shared" si="207"/>
        <v>0</v>
      </c>
      <c r="J6627" s="13">
        <f>(1 - Dashboard!$I$9) * H6627 * Dashboard!$I$8 * 'Lookups and Calculations'!$F$12</f>
        <v>0</v>
      </c>
      <c r="K6627" s="12">
        <f>(1 - Dashboard!$I$11) * I6627 * Dashboard!$I$10 * 'Lookups and Calculations'!$F$12</f>
        <v>0</v>
      </c>
      <c r="L6627" s="12">
        <f>(H6627 - I6627) * Dashboard!$I$13 * (Dashboard!$D$12 / 365) * 'Lookups and Calculations'!$F$12</f>
        <v>0</v>
      </c>
      <c r="M6627" s="3">
        <f>(G6627*2) * Dashboard!$I$13 * (Dashboard!$D$12 / 365) * 'Lookups and Calculations'!$F$12</f>
        <v>1602.0878730267946</v>
      </c>
      <c r="N6627" s="12">
        <f>H6627 * Dashboard!$I$14 * Dashboard!$I$15 * (Dashboard!$D$12 / 365) * 'Lookups and Calculations'!$F$12</f>
        <v>0</v>
      </c>
    </row>
    <row r="6628" spans="1:14" x14ac:dyDescent="0.35">
      <c r="A6628" s="2">
        <v>6627</v>
      </c>
      <c r="B6628" s="11">
        <v>0.59487544492385869</v>
      </c>
      <c r="C6628" s="11">
        <v>-0.74801939079293989</v>
      </c>
      <c r="D6628" s="3">
        <f>B6628*Dashboard!$D$11*Dashboard!$D$10*SQRT(Dashboard!$D$12/365)</f>
        <v>147696.72636118173</v>
      </c>
      <c r="E6628" s="3">
        <f>IF(Dashboard!$I$3,C6628*Dashboard!$E$11*Dashboard!$E$10*SQRT(Dashboard!$D$12/365),0)</f>
        <v>-371439.1515653957</v>
      </c>
      <c r="F6628" s="3">
        <f>D6628+IF(Dashboard!$I$3,E6628,0)</f>
        <v>-223742.42520421397</v>
      </c>
      <c r="G6628" s="3">
        <f>IF(Dashboard!$I$4, ('Lookups and Calculations'!$F$9) / (1 - 'Lookups and Calculations'!$F$10), 'Lookups and Calculations'!$F$9)</f>
        <v>1951878.888340465</v>
      </c>
      <c r="H6628" s="12">
        <f t="shared" si="206"/>
        <v>0</v>
      </c>
      <c r="I6628" s="12">
        <f t="shared" si="207"/>
        <v>0</v>
      </c>
      <c r="J6628" s="13">
        <f>(1 - Dashboard!$I$9) * H6628 * Dashboard!$I$8 * 'Lookups and Calculations'!$F$12</f>
        <v>0</v>
      </c>
      <c r="K6628" s="12">
        <f>(1 - Dashboard!$I$11) * I6628 * Dashboard!$I$10 * 'Lookups and Calculations'!$F$12</f>
        <v>0</v>
      </c>
      <c r="L6628" s="12">
        <f>(H6628 - I6628) * Dashboard!$I$13 * (Dashboard!$D$12 / 365) * 'Lookups and Calculations'!$F$12</f>
        <v>0</v>
      </c>
      <c r="M6628" s="3">
        <f>(G6628*2) * Dashboard!$I$13 * (Dashboard!$D$12 / 365) * 'Lookups and Calculations'!$F$12</f>
        <v>1602.0878730267946</v>
      </c>
      <c r="N6628" s="12">
        <f>H6628 * Dashboard!$I$14 * Dashboard!$I$15 * (Dashboard!$D$12 / 365) * 'Lookups and Calculations'!$F$12</f>
        <v>0</v>
      </c>
    </row>
    <row r="6629" spans="1:14" x14ac:dyDescent="0.35">
      <c r="A6629" s="2">
        <v>6628</v>
      </c>
      <c r="B6629" s="11">
        <v>7.9021205450717643E-4</v>
      </c>
      <c r="C6629" s="11">
        <v>0.74076084012778187</v>
      </c>
      <c r="D6629" s="3">
        <f>B6629*Dashboard!$D$11*Dashboard!$D$10*SQRT(Dashboard!$D$12/365)</f>
        <v>196.19524486641433</v>
      </c>
      <c r="E6629" s="3">
        <f>IF(Dashboard!$I$3,C6629*Dashboard!$E$11*Dashboard!$E$10*SQRT(Dashboard!$D$12/365),0)</f>
        <v>367834.82000147377</v>
      </c>
      <c r="F6629" s="3">
        <f>D6629+IF(Dashboard!$I$3,E6629,0)</f>
        <v>368031.01524634019</v>
      </c>
      <c r="G6629" s="3">
        <f>IF(Dashboard!$I$4, ('Lookups and Calculations'!$F$9) / (1 - 'Lookups and Calculations'!$F$10), 'Lookups and Calculations'!$F$9)</f>
        <v>1951878.888340465</v>
      </c>
      <c r="H6629" s="12">
        <f t="shared" si="206"/>
        <v>0</v>
      </c>
      <c r="I6629" s="12">
        <f t="shared" si="207"/>
        <v>0</v>
      </c>
      <c r="J6629" s="13">
        <f>(1 - Dashboard!$I$9) * H6629 * Dashboard!$I$8 * 'Lookups and Calculations'!$F$12</f>
        <v>0</v>
      </c>
      <c r="K6629" s="12">
        <f>(1 - Dashboard!$I$11) * I6629 * Dashboard!$I$10 * 'Lookups and Calculations'!$F$12</f>
        <v>0</v>
      </c>
      <c r="L6629" s="12">
        <f>(H6629 - I6629) * Dashboard!$I$13 * (Dashboard!$D$12 / 365) * 'Lookups and Calculations'!$F$12</f>
        <v>0</v>
      </c>
      <c r="M6629" s="3">
        <f>(G6629*2) * Dashboard!$I$13 * (Dashboard!$D$12 / 365) * 'Lookups and Calculations'!$F$12</f>
        <v>1602.0878730267946</v>
      </c>
      <c r="N6629" s="12">
        <f>H6629 * Dashboard!$I$14 * Dashboard!$I$15 * (Dashboard!$D$12 / 365) * 'Lookups and Calculations'!$F$12</f>
        <v>0</v>
      </c>
    </row>
    <row r="6630" spans="1:14" x14ac:dyDescent="0.35">
      <c r="A6630" s="2">
        <v>6629</v>
      </c>
      <c r="B6630" s="11">
        <v>-0.3089796930248388</v>
      </c>
      <c r="C6630" s="11">
        <v>-0.72165762788060983</v>
      </c>
      <c r="D6630" s="3">
        <f>B6630*Dashboard!$D$11*Dashboard!$D$10*SQRT(Dashboard!$D$12/365)</f>
        <v>-76714.024021772566</v>
      </c>
      <c r="E6630" s="3">
        <f>IF(Dashboard!$I$3,C6630*Dashboard!$E$11*Dashboard!$E$10*SQRT(Dashboard!$D$12/365),0)</f>
        <v>-358348.86143328546</v>
      </c>
      <c r="F6630" s="3">
        <f>D6630+IF(Dashboard!$I$3,E6630,0)</f>
        <v>-435062.88545505801</v>
      </c>
      <c r="G6630" s="3">
        <f>IF(Dashboard!$I$4, ('Lookups and Calculations'!$F$9) / (1 - 'Lookups and Calculations'!$F$10), 'Lookups and Calculations'!$F$9)</f>
        <v>1951878.888340465</v>
      </c>
      <c r="H6630" s="12">
        <f t="shared" si="206"/>
        <v>0</v>
      </c>
      <c r="I6630" s="12">
        <f t="shared" si="207"/>
        <v>0</v>
      </c>
      <c r="J6630" s="13">
        <f>(1 - Dashboard!$I$9) * H6630 * Dashboard!$I$8 * 'Lookups and Calculations'!$F$12</f>
        <v>0</v>
      </c>
      <c r="K6630" s="12">
        <f>(1 - Dashboard!$I$11) * I6630 * Dashboard!$I$10 * 'Lookups and Calculations'!$F$12</f>
        <v>0</v>
      </c>
      <c r="L6630" s="12">
        <f>(H6630 - I6630) * Dashboard!$I$13 * (Dashboard!$D$12 / 365) * 'Lookups and Calculations'!$F$12</f>
        <v>0</v>
      </c>
      <c r="M6630" s="3">
        <f>(G6630*2) * Dashboard!$I$13 * (Dashboard!$D$12 / 365) * 'Lookups and Calculations'!$F$12</f>
        <v>1602.0878730267946</v>
      </c>
      <c r="N6630" s="12">
        <f>H6630 * Dashboard!$I$14 * Dashboard!$I$15 * (Dashboard!$D$12 / 365) * 'Lookups and Calculations'!$F$12</f>
        <v>0</v>
      </c>
    </row>
    <row r="6631" spans="1:14" x14ac:dyDescent="0.35">
      <c r="A6631" s="2">
        <v>6630</v>
      </c>
      <c r="B6631" s="11">
        <v>0.87958884554805505</v>
      </c>
      <c r="C6631" s="11">
        <v>-1.3565375753032158</v>
      </c>
      <c r="D6631" s="3">
        <f>B6631*Dashboard!$D$11*Dashboard!$D$10*SQRT(Dashboard!$D$12/365)</f>
        <v>218385.87243735872</v>
      </c>
      <c r="E6631" s="3">
        <f>IF(Dashboard!$I$3,C6631*Dashboard!$E$11*Dashboard!$E$10*SQRT(Dashboard!$D$12/365),0)</f>
        <v>-673607.09125879174</v>
      </c>
      <c r="F6631" s="3">
        <f>D6631+IF(Dashboard!$I$3,E6631,0)</f>
        <v>-455221.21882143302</v>
      </c>
      <c r="G6631" s="3">
        <f>IF(Dashboard!$I$4, ('Lookups and Calculations'!$F$9) / (1 - 'Lookups and Calculations'!$F$10), 'Lookups and Calculations'!$F$9)</f>
        <v>1951878.888340465</v>
      </c>
      <c r="H6631" s="12">
        <f t="shared" si="206"/>
        <v>0</v>
      </c>
      <c r="I6631" s="12">
        <f t="shared" si="207"/>
        <v>0</v>
      </c>
      <c r="J6631" s="13">
        <f>(1 - Dashboard!$I$9) * H6631 * Dashboard!$I$8 * 'Lookups and Calculations'!$F$12</f>
        <v>0</v>
      </c>
      <c r="K6631" s="12">
        <f>(1 - Dashboard!$I$11) * I6631 * Dashboard!$I$10 * 'Lookups and Calculations'!$F$12</f>
        <v>0</v>
      </c>
      <c r="L6631" s="12">
        <f>(H6631 - I6631) * Dashboard!$I$13 * (Dashboard!$D$12 / 365) * 'Lookups and Calculations'!$F$12</f>
        <v>0</v>
      </c>
      <c r="M6631" s="3">
        <f>(G6631*2) * Dashboard!$I$13 * (Dashboard!$D$12 / 365) * 'Lookups and Calculations'!$F$12</f>
        <v>1602.0878730267946</v>
      </c>
      <c r="N6631" s="12">
        <f>H6631 * Dashboard!$I$14 * Dashboard!$I$15 * (Dashboard!$D$12 / 365) * 'Lookups and Calculations'!$F$12</f>
        <v>0</v>
      </c>
    </row>
    <row r="6632" spans="1:14" x14ac:dyDescent="0.35">
      <c r="A6632" s="2">
        <v>6631</v>
      </c>
      <c r="B6632" s="11">
        <v>1.5226363988203451</v>
      </c>
      <c r="C6632" s="11">
        <v>-0.55671060205007949</v>
      </c>
      <c r="D6632" s="3">
        <f>B6632*Dashboard!$D$11*Dashboard!$D$10*SQRT(Dashboard!$D$12/365)</f>
        <v>378042.85495920631</v>
      </c>
      <c r="E6632" s="3">
        <f>IF(Dashboard!$I$3,C6632*Dashboard!$E$11*Dashboard!$E$10*SQRT(Dashboard!$D$12/365),0)</f>
        <v>-276442.1835024092</v>
      </c>
      <c r="F6632" s="3">
        <f>D6632+IF(Dashboard!$I$3,E6632,0)</f>
        <v>101600.67145679711</v>
      </c>
      <c r="G6632" s="3">
        <f>IF(Dashboard!$I$4, ('Lookups and Calculations'!$F$9) / (1 - 'Lookups and Calculations'!$F$10), 'Lookups and Calculations'!$F$9)</f>
        <v>1951878.888340465</v>
      </c>
      <c r="H6632" s="12">
        <f t="shared" si="206"/>
        <v>0</v>
      </c>
      <c r="I6632" s="12">
        <f t="shared" si="207"/>
        <v>0</v>
      </c>
      <c r="J6632" s="13">
        <f>(1 - Dashboard!$I$9) * H6632 * Dashboard!$I$8 * 'Lookups and Calculations'!$F$12</f>
        <v>0</v>
      </c>
      <c r="K6632" s="12">
        <f>(1 - Dashboard!$I$11) * I6632 * Dashboard!$I$10 * 'Lookups and Calculations'!$F$12</f>
        <v>0</v>
      </c>
      <c r="L6632" s="12">
        <f>(H6632 - I6632) * Dashboard!$I$13 * (Dashboard!$D$12 / 365) * 'Lookups and Calculations'!$F$12</f>
        <v>0</v>
      </c>
      <c r="M6632" s="3">
        <f>(G6632*2) * Dashboard!$I$13 * (Dashboard!$D$12 / 365) * 'Lookups and Calculations'!$F$12</f>
        <v>1602.0878730267946</v>
      </c>
      <c r="N6632" s="12">
        <f>H6632 * Dashboard!$I$14 * Dashboard!$I$15 * (Dashboard!$D$12 / 365) * 'Lookups and Calculations'!$F$12</f>
        <v>0</v>
      </c>
    </row>
    <row r="6633" spans="1:14" x14ac:dyDescent="0.35">
      <c r="A6633" s="2">
        <v>6632</v>
      </c>
      <c r="B6633" s="11">
        <v>0.58920603222988677</v>
      </c>
      <c r="C6633" s="11">
        <v>-0.29264625187636911</v>
      </c>
      <c r="D6633" s="3">
        <f>B6633*Dashboard!$D$11*Dashboard!$D$10*SQRT(Dashboard!$D$12/365)</f>
        <v>146289.11456204724</v>
      </c>
      <c r="E6633" s="3">
        <f>IF(Dashboard!$I$3,C6633*Dashboard!$E$11*Dashboard!$E$10*SQRT(Dashboard!$D$12/365),0)</f>
        <v>-145317.45679817692</v>
      </c>
      <c r="F6633" s="3">
        <f>D6633+IF(Dashboard!$I$3,E6633,0)</f>
        <v>971.65776387031656</v>
      </c>
      <c r="G6633" s="3">
        <f>IF(Dashboard!$I$4, ('Lookups and Calculations'!$F$9) / (1 - 'Lookups and Calculations'!$F$10), 'Lookups and Calculations'!$F$9)</f>
        <v>1951878.888340465</v>
      </c>
      <c r="H6633" s="12">
        <f t="shared" si="206"/>
        <v>0</v>
      </c>
      <c r="I6633" s="12">
        <f t="shared" si="207"/>
        <v>0</v>
      </c>
      <c r="J6633" s="13">
        <f>(1 - Dashboard!$I$9) * H6633 * Dashboard!$I$8 * 'Lookups and Calculations'!$F$12</f>
        <v>0</v>
      </c>
      <c r="K6633" s="12">
        <f>(1 - Dashboard!$I$11) * I6633 * Dashboard!$I$10 * 'Lookups and Calculations'!$F$12</f>
        <v>0</v>
      </c>
      <c r="L6633" s="12">
        <f>(H6633 - I6633) * Dashboard!$I$13 * (Dashboard!$D$12 / 365) * 'Lookups and Calculations'!$F$12</f>
        <v>0</v>
      </c>
      <c r="M6633" s="3">
        <f>(G6633*2) * Dashboard!$I$13 * (Dashboard!$D$12 / 365) * 'Lookups and Calculations'!$F$12</f>
        <v>1602.0878730267946</v>
      </c>
      <c r="N6633" s="12">
        <f>H6633 * Dashboard!$I$14 * Dashboard!$I$15 * (Dashboard!$D$12 / 365) * 'Lookups and Calculations'!$F$12</f>
        <v>0</v>
      </c>
    </row>
    <row r="6634" spans="1:14" x14ac:dyDescent="0.35">
      <c r="A6634" s="2">
        <v>6633</v>
      </c>
      <c r="B6634" s="11">
        <v>-0.85467159870872811</v>
      </c>
      <c r="C6634" s="11">
        <v>-0.52375378592252275</v>
      </c>
      <c r="D6634" s="3">
        <f>B6634*Dashboard!$D$11*Dashboard!$D$10*SQRT(Dashboard!$D$12/365)</f>
        <v>-212199.37437376301</v>
      </c>
      <c r="E6634" s="3">
        <f>IF(Dashboard!$I$3,C6634*Dashboard!$E$11*Dashboard!$E$10*SQRT(Dashboard!$D$12/365),0)</f>
        <v>-260077.0304443583</v>
      </c>
      <c r="F6634" s="3">
        <f>D6634+IF(Dashboard!$I$3,E6634,0)</f>
        <v>-472276.40481812134</v>
      </c>
      <c r="G6634" s="3">
        <f>IF(Dashboard!$I$4, ('Lookups and Calculations'!$F$9) / (1 - 'Lookups and Calculations'!$F$10), 'Lookups and Calculations'!$F$9)</f>
        <v>1951878.888340465</v>
      </c>
      <c r="H6634" s="12">
        <f t="shared" si="206"/>
        <v>0</v>
      </c>
      <c r="I6634" s="12">
        <f t="shared" si="207"/>
        <v>0</v>
      </c>
      <c r="J6634" s="13">
        <f>(1 - Dashboard!$I$9) * H6634 * Dashboard!$I$8 * 'Lookups and Calculations'!$F$12</f>
        <v>0</v>
      </c>
      <c r="K6634" s="12">
        <f>(1 - Dashboard!$I$11) * I6634 * Dashboard!$I$10 * 'Lookups and Calculations'!$F$12</f>
        <v>0</v>
      </c>
      <c r="L6634" s="12">
        <f>(H6634 - I6634) * Dashboard!$I$13 * (Dashboard!$D$12 / 365) * 'Lookups and Calculations'!$F$12</f>
        <v>0</v>
      </c>
      <c r="M6634" s="3">
        <f>(G6634*2) * Dashboard!$I$13 * (Dashboard!$D$12 / 365) * 'Lookups and Calculations'!$F$12</f>
        <v>1602.0878730267946</v>
      </c>
      <c r="N6634" s="12">
        <f>H6634 * Dashboard!$I$14 * Dashboard!$I$15 * (Dashboard!$D$12 / 365) * 'Lookups and Calculations'!$F$12</f>
        <v>0</v>
      </c>
    </row>
    <row r="6635" spans="1:14" x14ac:dyDescent="0.35">
      <c r="A6635" s="2">
        <v>6634</v>
      </c>
      <c r="B6635" s="11">
        <v>0.15437390829808031</v>
      </c>
      <c r="C6635" s="11">
        <v>-6.4896744480993267E-3</v>
      </c>
      <c r="D6635" s="3">
        <f>B6635*Dashboard!$D$11*Dashboard!$D$10*SQRT(Dashboard!$D$12/365)</f>
        <v>38328.22666621596</v>
      </c>
      <c r="E6635" s="3">
        <f>IF(Dashboard!$I$3,C6635*Dashboard!$E$11*Dashboard!$E$10*SQRT(Dashboard!$D$12/365),0)</f>
        <v>-3222.535673015595</v>
      </c>
      <c r="F6635" s="3">
        <f>D6635+IF(Dashboard!$I$3,E6635,0)</f>
        <v>35105.690993200362</v>
      </c>
      <c r="G6635" s="3">
        <f>IF(Dashboard!$I$4, ('Lookups and Calculations'!$F$9) / (1 - 'Lookups and Calculations'!$F$10), 'Lookups and Calculations'!$F$9)</f>
        <v>1951878.888340465</v>
      </c>
      <c r="H6635" s="12">
        <f t="shared" si="206"/>
        <v>0</v>
      </c>
      <c r="I6635" s="12">
        <f t="shared" si="207"/>
        <v>0</v>
      </c>
      <c r="J6635" s="13">
        <f>(1 - Dashboard!$I$9) * H6635 * Dashboard!$I$8 * 'Lookups and Calculations'!$F$12</f>
        <v>0</v>
      </c>
      <c r="K6635" s="12">
        <f>(1 - Dashboard!$I$11) * I6635 * Dashboard!$I$10 * 'Lookups and Calculations'!$F$12</f>
        <v>0</v>
      </c>
      <c r="L6635" s="12">
        <f>(H6635 - I6635) * Dashboard!$I$13 * (Dashboard!$D$12 / 365) * 'Lookups and Calculations'!$F$12</f>
        <v>0</v>
      </c>
      <c r="M6635" s="3">
        <f>(G6635*2) * Dashboard!$I$13 * (Dashboard!$D$12 / 365) * 'Lookups and Calculations'!$F$12</f>
        <v>1602.0878730267946</v>
      </c>
      <c r="N6635" s="12">
        <f>H6635 * Dashboard!$I$14 * Dashboard!$I$15 * (Dashboard!$D$12 / 365) * 'Lookups and Calculations'!$F$12</f>
        <v>0</v>
      </c>
    </row>
    <row r="6636" spans="1:14" x14ac:dyDescent="0.35">
      <c r="A6636" s="2">
        <v>6635</v>
      </c>
      <c r="B6636" s="11">
        <v>-0.77746775144657931</v>
      </c>
      <c r="C6636" s="11">
        <v>-0.24005795300871097</v>
      </c>
      <c r="D6636" s="3">
        <f>B6636*Dashboard!$D$11*Dashboard!$D$10*SQRT(Dashboard!$D$12/365)</f>
        <v>-193031.06678868935</v>
      </c>
      <c r="E6636" s="3">
        <f>IF(Dashboard!$I$3,C6636*Dashboard!$E$11*Dashboard!$E$10*SQRT(Dashboard!$D$12/365),0)</f>
        <v>-119204.02530950385</v>
      </c>
      <c r="F6636" s="3">
        <f>D6636+IF(Dashboard!$I$3,E6636,0)</f>
        <v>-312235.09209819318</v>
      </c>
      <c r="G6636" s="3">
        <f>IF(Dashboard!$I$4, ('Lookups and Calculations'!$F$9) / (1 - 'Lookups and Calculations'!$F$10), 'Lookups and Calculations'!$F$9)</f>
        <v>1951878.888340465</v>
      </c>
      <c r="H6636" s="12">
        <f t="shared" si="206"/>
        <v>0</v>
      </c>
      <c r="I6636" s="12">
        <f t="shared" si="207"/>
        <v>0</v>
      </c>
      <c r="J6636" s="13">
        <f>(1 - Dashboard!$I$9) * H6636 * Dashboard!$I$8 * 'Lookups and Calculations'!$F$12</f>
        <v>0</v>
      </c>
      <c r="K6636" s="12">
        <f>(1 - Dashboard!$I$11) * I6636 * Dashboard!$I$10 * 'Lookups and Calculations'!$F$12</f>
        <v>0</v>
      </c>
      <c r="L6636" s="12">
        <f>(H6636 - I6636) * Dashboard!$I$13 * (Dashboard!$D$12 / 365) * 'Lookups and Calculations'!$F$12</f>
        <v>0</v>
      </c>
      <c r="M6636" s="3">
        <f>(G6636*2) * Dashboard!$I$13 * (Dashboard!$D$12 / 365) * 'Lookups and Calculations'!$F$12</f>
        <v>1602.0878730267946</v>
      </c>
      <c r="N6636" s="12">
        <f>H6636 * Dashboard!$I$14 * Dashboard!$I$15 * (Dashboard!$D$12 / 365) * 'Lookups and Calculations'!$F$12</f>
        <v>0</v>
      </c>
    </row>
    <row r="6637" spans="1:14" x14ac:dyDescent="0.35">
      <c r="A6637" s="2">
        <v>6636</v>
      </c>
      <c r="B6637" s="11">
        <v>2.1239182276343165</v>
      </c>
      <c r="C6637" s="11">
        <v>-0.6060604663315684</v>
      </c>
      <c r="D6637" s="3">
        <f>B6637*Dashboard!$D$11*Dashboard!$D$10*SQRT(Dashboard!$D$12/365)</f>
        <v>527330.16963001946</v>
      </c>
      <c r="E6637" s="3">
        <f>IF(Dashboard!$I$3,C6637*Dashboard!$E$11*Dashboard!$E$10*SQRT(Dashboard!$D$12/365),0)</f>
        <v>-300947.52647106192</v>
      </c>
      <c r="F6637" s="3">
        <f>D6637+IF(Dashboard!$I$3,E6637,0)</f>
        <v>226382.64315895754</v>
      </c>
      <c r="G6637" s="3">
        <f>IF(Dashboard!$I$4, ('Lookups and Calculations'!$F$9) / (1 - 'Lookups and Calculations'!$F$10), 'Lookups and Calculations'!$F$9)</f>
        <v>1951878.888340465</v>
      </c>
      <c r="H6637" s="12">
        <f t="shared" si="206"/>
        <v>0</v>
      </c>
      <c r="I6637" s="12">
        <f t="shared" si="207"/>
        <v>0</v>
      </c>
      <c r="J6637" s="13">
        <f>(1 - Dashboard!$I$9) * H6637 * Dashboard!$I$8 * 'Lookups and Calculations'!$F$12</f>
        <v>0</v>
      </c>
      <c r="K6637" s="12">
        <f>(1 - Dashboard!$I$11) * I6637 * Dashboard!$I$10 * 'Lookups and Calculations'!$F$12</f>
        <v>0</v>
      </c>
      <c r="L6637" s="12">
        <f>(H6637 - I6637) * Dashboard!$I$13 * (Dashboard!$D$12 / 365) * 'Lookups and Calculations'!$F$12</f>
        <v>0</v>
      </c>
      <c r="M6637" s="3">
        <f>(G6637*2) * Dashboard!$I$13 * (Dashboard!$D$12 / 365) * 'Lookups and Calculations'!$F$12</f>
        <v>1602.0878730267946</v>
      </c>
      <c r="N6637" s="12">
        <f>H6637 * Dashboard!$I$14 * Dashboard!$I$15 * (Dashboard!$D$12 / 365) * 'Lookups and Calculations'!$F$12</f>
        <v>0</v>
      </c>
    </row>
    <row r="6638" spans="1:14" x14ac:dyDescent="0.35">
      <c r="A6638" s="2">
        <v>6637</v>
      </c>
      <c r="B6638" s="11">
        <v>-1.9933246816125434</v>
      </c>
      <c r="C6638" s="11">
        <v>1.0523343664467117</v>
      </c>
      <c r="D6638" s="3">
        <f>B6638*Dashboard!$D$11*Dashboard!$D$10*SQRT(Dashboard!$D$12/365)</f>
        <v>-494906.17331969435</v>
      </c>
      <c r="E6638" s="3">
        <f>IF(Dashboard!$I$3,C6638*Dashboard!$E$11*Dashboard!$E$10*SQRT(Dashboard!$D$12/365),0)</f>
        <v>522550.87106996449</v>
      </c>
      <c r="F6638" s="3">
        <f>D6638+IF(Dashboard!$I$3,E6638,0)</f>
        <v>27644.697750270134</v>
      </c>
      <c r="G6638" s="3">
        <f>IF(Dashboard!$I$4, ('Lookups and Calculations'!$F$9) / (1 - 'Lookups and Calculations'!$F$10), 'Lookups and Calculations'!$F$9)</f>
        <v>1951878.888340465</v>
      </c>
      <c r="H6638" s="12">
        <f t="shared" si="206"/>
        <v>0</v>
      </c>
      <c r="I6638" s="12">
        <f t="shared" si="207"/>
        <v>0</v>
      </c>
      <c r="J6638" s="13">
        <f>(1 - Dashboard!$I$9) * H6638 * Dashboard!$I$8 * 'Lookups and Calculations'!$F$12</f>
        <v>0</v>
      </c>
      <c r="K6638" s="12">
        <f>(1 - Dashboard!$I$11) * I6638 * Dashboard!$I$10 * 'Lookups and Calculations'!$F$12</f>
        <v>0</v>
      </c>
      <c r="L6638" s="12">
        <f>(H6638 - I6638) * Dashboard!$I$13 * (Dashboard!$D$12 / 365) * 'Lookups and Calculations'!$F$12</f>
        <v>0</v>
      </c>
      <c r="M6638" s="3">
        <f>(G6638*2) * Dashboard!$I$13 * (Dashboard!$D$12 / 365) * 'Lookups and Calculations'!$F$12</f>
        <v>1602.0878730267946</v>
      </c>
      <c r="N6638" s="12">
        <f>H6638 * Dashboard!$I$14 * Dashboard!$I$15 * (Dashboard!$D$12 / 365) * 'Lookups and Calculations'!$F$12</f>
        <v>0</v>
      </c>
    </row>
    <row r="6639" spans="1:14" x14ac:dyDescent="0.35">
      <c r="A6639" s="2">
        <v>6638</v>
      </c>
      <c r="B6639" s="11">
        <v>-0.52465283880762792</v>
      </c>
      <c r="C6639" s="11">
        <v>0.21450780502927458</v>
      </c>
      <c r="D6639" s="3">
        <f>B6639*Dashboard!$D$11*Dashboard!$D$10*SQRT(Dashboard!$D$12/365)</f>
        <v>-130261.73366074254</v>
      </c>
      <c r="E6639" s="3">
        <f>IF(Dashboard!$I$3,C6639*Dashboard!$E$11*Dashboard!$E$10*SQRT(Dashboard!$D$12/365),0)</f>
        <v>106516.75355603777</v>
      </c>
      <c r="F6639" s="3">
        <f>D6639+IF(Dashboard!$I$3,E6639,0)</f>
        <v>-23744.980104704766</v>
      </c>
      <c r="G6639" s="3">
        <f>IF(Dashboard!$I$4, ('Lookups and Calculations'!$F$9) / (1 - 'Lookups and Calculations'!$F$10), 'Lookups and Calculations'!$F$9)</f>
        <v>1951878.888340465</v>
      </c>
      <c r="H6639" s="12">
        <f t="shared" si="206"/>
        <v>0</v>
      </c>
      <c r="I6639" s="12">
        <f t="shared" si="207"/>
        <v>0</v>
      </c>
      <c r="J6639" s="13">
        <f>(1 - Dashboard!$I$9) * H6639 * Dashboard!$I$8 * 'Lookups and Calculations'!$F$12</f>
        <v>0</v>
      </c>
      <c r="K6639" s="12">
        <f>(1 - Dashboard!$I$11) * I6639 * Dashboard!$I$10 * 'Lookups and Calculations'!$F$12</f>
        <v>0</v>
      </c>
      <c r="L6639" s="12">
        <f>(H6639 - I6639) * Dashboard!$I$13 * (Dashboard!$D$12 / 365) * 'Lookups and Calculations'!$F$12</f>
        <v>0</v>
      </c>
      <c r="M6639" s="3">
        <f>(G6639*2) * Dashboard!$I$13 * (Dashboard!$D$12 / 365) * 'Lookups and Calculations'!$F$12</f>
        <v>1602.0878730267946</v>
      </c>
      <c r="N6639" s="12">
        <f>H6639 * Dashboard!$I$14 * Dashboard!$I$15 * (Dashboard!$D$12 / 365) * 'Lookups and Calculations'!$F$12</f>
        <v>0</v>
      </c>
    </row>
    <row r="6640" spans="1:14" x14ac:dyDescent="0.35">
      <c r="A6640" s="2">
        <v>6639</v>
      </c>
      <c r="B6640" s="11">
        <v>0.11614987108213753</v>
      </c>
      <c r="C6640" s="11">
        <v>-1.033130146086384</v>
      </c>
      <c r="D6640" s="3">
        <f>B6640*Dashboard!$D$11*Dashboard!$D$10*SQRT(Dashboard!$D$12/365)</f>
        <v>28837.895180394873</v>
      </c>
      <c r="E6640" s="3">
        <f>IF(Dashboard!$I$3,C6640*Dashboard!$E$11*Dashboard!$E$10*SQRT(Dashboard!$D$12/365),0)</f>
        <v>-513014.75555622956</v>
      </c>
      <c r="F6640" s="3">
        <f>D6640+IF(Dashboard!$I$3,E6640,0)</f>
        <v>-484176.86037583469</v>
      </c>
      <c r="G6640" s="3">
        <f>IF(Dashboard!$I$4, ('Lookups and Calculations'!$F$9) / (1 - 'Lookups and Calculations'!$F$10), 'Lookups and Calculations'!$F$9)</f>
        <v>1951878.888340465</v>
      </c>
      <c r="H6640" s="12">
        <f t="shared" si="206"/>
        <v>0</v>
      </c>
      <c r="I6640" s="12">
        <f t="shared" si="207"/>
        <v>0</v>
      </c>
      <c r="J6640" s="13">
        <f>(1 - Dashboard!$I$9) * H6640 * Dashboard!$I$8 * 'Lookups and Calculations'!$F$12</f>
        <v>0</v>
      </c>
      <c r="K6640" s="12">
        <f>(1 - Dashboard!$I$11) * I6640 * Dashboard!$I$10 * 'Lookups and Calculations'!$F$12</f>
        <v>0</v>
      </c>
      <c r="L6640" s="12">
        <f>(H6640 - I6640) * Dashboard!$I$13 * (Dashboard!$D$12 / 365) * 'Lookups and Calculations'!$F$12</f>
        <v>0</v>
      </c>
      <c r="M6640" s="3">
        <f>(G6640*2) * Dashboard!$I$13 * (Dashboard!$D$12 / 365) * 'Lookups and Calculations'!$F$12</f>
        <v>1602.0878730267946</v>
      </c>
      <c r="N6640" s="12">
        <f>H6640 * Dashboard!$I$14 * Dashboard!$I$15 * (Dashboard!$D$12 / 365) * 'Lookups and Calculations'!$F$12</f>
        <v>0</v>
      </c>
    </row>
    <row r="6641" spans="1:14" x14ac:dyDescent="0.35">
      <c r="A6641" s="2">
        <v>6640</v>
      </c>
      <c r="B6641" s="11">
        <v>-1.5609880182185443</v>
      </c>
      <c r="C6641" s="11">
        <v>0.26622521421811246</v>
      </c>
      <c r="D6641" s="3">
        <f>B6641*Dashboard!$D$11*Dashboard!$D$10*SQRT(Dashboard!$D$12/365)</f>
        <v>-387564.86277462228</v>
      </c>
      <c r="E6641" s="3">
        <f>IF(Dashboard!$I$3,C6641*Dashboard!$E$11*Dashboard!$E$10*SQRT(Dashboard!$D$12/365),0)</f>
        <v>132197.73298880205</v>
      </c>
      <c r="F6641" s="3">
        <f>D6641+IF(Dashboard!$I$3,E6641,0)</f>
        <v>-255367.12978582023</v>
      </c>
      <c r="G6641" s="3">
        <f>IF(Dashboard!$I$4, ('Lookups and Calculations'!$F$9) / (1 - 'Lookups and Calculations'!$F$10), 'Lookups and Calculations'!$F$9)</f>
        <v>1951878.888340465</v>
      </c>
      <c r="H6641" s="12">
        <f t="shared" si="206"/>
        <v>0</v>
      </c>
      <c r="I6641" s="12">
        <f t="shared" si="207"/>
        <v>0</v>
      </c>
      <c r="J6641" s="13">
        <f>(1 - Dashboard!$I$9) * H6641 * Dashboard!$I$8 * 'Lookups and Calculations'!$F$12</f>
        <v>0</v>
      </c>
      <c r="K6641" s="12">
        <f>(1 - Dashboard!$I$11) * I6641 * Dashboard!$I$10 * 'Lookups and Calculations'!$F$12</f>
        <v>0</v>
      </c>
      <c r="L6641" s="12">
        <f>(H6641 - I6641) * Dashboard!$I$13 * (Dashboard!$D$12 / 365) * 'Lookups and Calculations'!$F$12</f>
        <v>0</v>
      </c>
      <c r="M6641" s="3">
        <f>(G6641*2) * Dashboard!$I$13 * (Dashboard!$D$12 / 365) * 'Lookups and Calculations'!$F$12</f>
        <v>1602.0878730267946</v>
      </c>
      <c r="N6641" s="12">
        <f>H6641 * Dashboard!$I$14 * Dashboard!$I$15 * (Dashboard!$D$12 / 365) * 'Lookups and Calculations'!$F$12</f>
        <v>0</v>
      </c>
    </row>
    <row r="6642" spans="1:14" x14ac:dyDescent="0.35">
      <c r="A6642" s="2">
        <v>6641</v>
      </c>
      <c r="B6642" s="11">
        <v>1.0019578912233691</v>
      </c>
      <c r="C6642" s="11">
        <v>-0.13355287417396203</v>
      </c>
      <c r="D6642" s="3">
        <f>B6642*Dashboard!$D$11*Dashboard!$D$10*SQRT(Dashboard!$D$12/365)</f>
        <v>248767.87527242131</v>
      </c>
      <c r="E6642" s="3">
        <f>IF(Dashboard!$I$3,C6642*Dashboard!$E$11*Dashboard!$E$10*SQRT(Dashboard!$D$12/365),0)</f>
        <v>-66317.487063685243</v>
      </c>
      <c r="F6642" s="3">
        <f>D6642+IF(Dashboard!$I$3,E6642,0)</f>
        <v>182450.38820873608</v>
      </c>
      <c r="G6642" s="3">
        <f>IF(Dashboard!$I$4, ('Lookups and Calculations'!$F$9) / (1 - 'Lookups and Calculations'!$F$10), 'Lookups and Calculations'!$F$9)</f>
        <v>1951878.888340465</v>
      </c>
      <c r="H6642" s="12">
        <f t="shared" si="206"/>
        <v>0</v>
      </c>
      <c r="I6642" s="12">
        <f t="shared" si="207"/>
        <v>0</v>
      </c>
      <c r="J6642" s="13">
        <f>(1 - Dashboard!$I$9) * H6642 * Dashboard!$I$8 * 'Lookups and Calculations'!$F$12</f>
        <v>0</v>
      </c>
      <c r="K6642" s="12">
        <f>(1 - Dashboard!$I$11) * I6642 * Dashboard!$I$10 * 'Lookups and Calculations'!$F$12</f>
        <v>0</v>
      </c>
      <c r="L6642" s="12">
        <f>(H6642 - I6642) * Dashboard!$I$13 * (Dashboard!$D$12 / 365) * 'Lookups and Calculations'!$F$12</f>
        <v>0</v>
      </c>
      <c r="M6642" s="3">
        <f>(G6642*2) * Dashboard!$I$13 * (Dashboard!$D$12 / 365) * 'Lookups and Calculations'!$F$12</f>
        <v>1602.0878730267946</v>
      </c>
      <c r="N6642" s="12">
        <f>H6642 * Dashboard!$I$14 * Dashboard!$I$15 * (Dashboard!$D$12 / 365) * 'Lookups and Calculations'!$F$12</f>
        <v>0</v>
      </c>
    </row>
    <row r="6643" spans="1:14" x14ac:dyDescent="0.35">
      <c r="A6643" s="2">
        <v>6642</v>
      </c>
      <c r="B6643" s="11">
        <v>1.1376160246244329</v>
      </c>
      <c r="C6643" s="11">
        <v>-0.49180043120899136</v>
      </c>
      <c r="D6643" s="3">
        <f>B6643*Dashboard!$D$11*Dashboard!$D$10*SQRT(Dashboard!$D$12/365)</f>
        <v>282449.31628427911</v>
      </c>
      <c r="E6643" s="3">
        <f>IF(Dashboard!$I$3,C6643*Dashboard!$E$11*Dashboard!$E$10*SQRT(Dashboard!$D$12/365),0)</f>
        <v>-244210.15973144703</v>
      </c>
      <c r="F6643" s="3">
        <f>D6643+IF(Dashboard!$I$3,E6643,0)</f>
        <v>38239.156552832079</v>
      </c>
      <c r="G6643" s="3">
        <f>IF(Dashboard!$I$4, ('Lookups and Calculations'!$F$9) / (1 - 'Lookups and Calculations'!$F$10), 'Lookups and Calculations'!$F$9)</f>
        <v>1951878.888340465</v>
      </c>
      <c r="H6643" s="12">
        <f t="shared" si="206"/>
        <v>0</v>
      </c>
      <c r="I6643" s="12">
        <f t="shared" si="207"/>
        <v>0</v>
      </c>
      <c r="J6643" s="13">
        <f>(1 - Dashboard!$I$9) * H6643 * Dashboard!$I$8 * 'Lookups and Calculations'!$F$12</f>
        <v>0</v>
      </c>
      <c r="K6643" s="12">
        <f>(1 - Dashboard!$I$11) * I6643 * Dashboard!$I$10 * 'Lookups and Calculations'!$F$12</f>
        <v>0</v>
      </c>
      <c r="L6643" s="12">
        <f>(H6643 - I6643) * Dashboard!$I$13 * (Dashboard!$D$12 / 365) * 'Lookups and Calculations'!$F$12</f>
        <v>0</v>
      </c>
      <c r="M6643" s="3">
        <f>(G6643*2) * Dashboard!$I$13 * (Dashboard!$D$12 / 365) * 'Lookups and Calculations'!$F$12</f>
        <v>1602.0878730267946</v>
      </c>
      <c r="N6643" s="12">
        <f>H6643 * Dashboard!$I$14 * Dashboard!$I$15 * (Dashboard!$D$12 / 365) * 'Lookups and Calculations'!$F$12</f>
        <v>0</v>
      </c>
    </row>
    <row r="6644" spans="1:14" x14ac:dyDescent="0.35">
      <c r="A6644" s="2">
        <v>6643</v>
      </c>
      <c r="B6644" s="11">
        <v>8.8279866585942376E-2</v>
      </c>
      <c r="C6644" s="11">
        <v>-0.92078586309743338</v>
      </c>
      <c r="D6644" s="3">
        <f>B6644*Dashboard!$D$11*Dashboard!$D$10*SQRT(Dashboard!$D$12/365)</f>
        <v>21918.281229467197</v>
      </c>
      <c r="E6644" s="3">
        <f>IF(Dashboard!$I$3,C6644*Dashboard!$E$11*Dashboard!$E$10*SQRT(Dashboard!$D$12/365),0)</f>
        <v>-457228.68146474985</v>
      </c>
      <c r="F6644" s="3">
        <f>D6644+IF(Dashboard!$I$3,E6644,0)</f>
        <v>-435310.40023528266</v>
      </c>
      <c r="G6644" s="3">
        <f>IF(Dashboard!$I$4, ('Lookups and Calculations'!$F$9) / (1 - 'Lookups and Calculations'!$F$10), 'Lookups and Calculations'!$F$9)</f>
        <v>1951878.888340465</v>
      </c>
      <c r="H6644" s="12">
        <f t="shared" si="206"/>
        <v>0</v>
      </c>
      <c r="I6644" s="12">
        <f t="shared" si="207"/>
        <v>0</v>
      </c>
      <c r="J6644" s="13">
        <f>(1 - Dashboard!$I$9) * H6644 * Dashboard!$I$8 * 'Lookups and Calculations'!$F$12</f>
        <v>0</v>
      </c>
      <c r="K6644" s="12">
        <f>(1 - Dashboard!$I$11) * I6644 * Dashboard!$I$10 * 'Lookups and Calculations'!$F$12</f>
        <v>0</v>
      </c>
      <c r="L6644" s="12">
        <f>(H6644 - I6644) * Dashboard!$I$13 * (Dashboard!$D$12 / 365) * 'Lookups and Calculations'!$F$12</f>
        <v>0</v>
      </c>
      <c r="M6644" s="3">
        <f>(G6644*2) * Dashboard!$I$13 * (Dashboard!$D$12 / 365) * 'Lookups and Calculations'!$F$12</f>
        <v>1602.0878730267946</v>
      </c>
      <c r="N6644" s="12">
        <f>H6644 * Dashboard!$I$14 * Dashboard!$I$15 * (Dashboard!$D$12 / 365) * 'Lookups and Calculations'!$F$12</f>
        <v>0</v>
      </c>
    </row>
    <row r="6645" spans="1:14" x14ac:dyDescent="0.35">
      <c r="A6645" s="2">
        <v>6644</v>
      </c>
      <c r="B6645" s="11">
        <v>-2.0185467188990048E-2</v>
      </c>
      <c r="C6645" s="11">
        <v>-0.64774789982257364</v>
      </c>
      <c r="D6645" s="3">
        <f>B6645*Dashboard!$D$11*Dashboard!$D$10*SQRT(Dashboard!$D$12/365)</f>
        <v>-5011.6834529394146</v>
      </c>
      <c r="E6645" s="3">
        <f>IF(Dashboard!$I$3,C6645*Dashboard!$E$11*Dashboard!$E$10*SQRT(Dashboard!$D$12/365),0)</f>
        <v>-321647.98573378724</v>
      </c>
      <c r="F6645" s="3">
        <f>D6645+IF(Dashboard!$I$3,E6645,0)</f>
        <v>-326659.66918672668</v>
      </c>
      <c r="G6645" s="3">
        <f>IF(Dashboard!$I$4, ('Lookups and Calculations'!$F$9) / (1 - 'Lookups and Calculations'!$F$10), 'Lookups and Calculations'!$F$9)</f>
        <v>1951878.888340465</v>
      </c>
      <c r="H6645" s="12">
        <f t="shared" si="206"/>
        <v>0</v>
      </c>
      <c r="I6645" s="12">
        <f t="shared" si="207"/>
        <v>0</v>
      </c>
      <c r="J6645" s="13">
        <f>(1 - Dashboard!$I$9) * H6645 * Dashboard!$I$8 * 'Lookups and Calculations'!$F$12</f>
        <v>0</v>
      </c>
      <c r="K6645" s="12">
        <f>(1 - Dashboard!$I$11) * I6645 * Dashboard!$I$10 * 'Lookups and Calculations'!$F$12</f>
        <v>0</v>
      </c>
      <c r="L6645" s="12">
        <f>(H6645 - I6645) * Dashboard!$I$13 * (Dashboard!$D$12 / 365) * 'Lookups and Calculations'!$F$12</f>
        <v>0</v>
      </c>
      <c r="M6645" s="3">
        <f>(G6645*2) * Dashboard!$I$13 * (Dashboard!$D$12 / 365) * 'Lookups and Calculations'!$F$12</f>
        <v>1602.0878730267946</v>
      </c>
      <c r="N6645" s="12">
        <f>H6645 * Dashboard!$I$14 * Dashboard!$I$15 * (Dashboard!$D$12 / 365) * 'Lookups and Calculations'!$F$12</f>
        <v>0</v>
      </c>
    </row>
    <row r="6646" spans="1:14" x14ac:dyDescent="0.35">
      <c r="A6646" s="2">
        <v>6645</v>
      </c>
      <c r="B6646" s="11">
        <v>6.5260969373488173E-2</v>
      </c>
      <c r="C6646" s="11">
        <v>1.7417387170655356</v>
      </c>
      <c r="D6646" s="3">
        <f>B6646*Dashboard!$D$11*Dashboard!$D$10*SQRT(Dashboard!$D$12/365)</f>
        <v>16203.108764819281</v>
      </c>
      <c r="E6646" s="3">
        <f>IF(Dashboard!$I$3,C6646*Dashboard!$E$11*Dashboard!$E$10*SQRT(Dashboard!$D$12/365),0)</f>
        <v>864883.93119010259</v>
      </c>
      <c r="F6646" s="3">
        <f>D6646+IF(Dashboard!$I$3,E6646,0)</f>
        <v>881087.03995492193</v>
      </c>
      <c r="G6646" s="3">
        <f>IF(Dashboard!$I$4, ('Lookups and Calculations'!$F$9) / (1 - 'Lookups and Calculations'!$F$10), 'Lookups and Calculations'!$F$9)</f>
        <v>1951878.888340465</v>
      </c>
      <c r="H6646" s="12">
        <f t="shared" si="206"/>
        <v>0</v>
      </c>
      <c r="I6646" s="12">
        <f t="shared" si="207"/>
        <v>0</v>
      </c>
      <c r="J6646" s="13">
        <f>(1 - Dashboard!$I$9) * H6646 * Dashboard!$I$8 * 'Lookups and Calculations'!$F$12</f>
        <v>0</v>
      </c>
      <c r="K6646" s="12">
        <f>(1 - Dashboard!$I$11) * I6646 * Dashboard!$I$10 * 'Lookups and Calculations'!$F$12</f>
        <v>0</v>
      </c>
      <c r="L6646" s="12">
        <f>(H6646 - I6646) * Dashboard!$I$13 * (Dashboard!$D$12 / 365) * 'Lookups and Calculations'!$F$12</f>
        <v>0</v>
      </c>
      <c r="M6646" s="3">
        <f>(G6646*2) * Dashboard!$I$13 * (Dashboard!$D$12 / 365) * 'Lookups and Calculations'!$F$12</f>
        <v>1602.0878730267946</v>
      </c>
      <c r="N6646" s="12">
        <f>H6646 * Dashboard!$I$14 * Dashboard!$I$15 * (Dashboard!$D$12 / 365) * 'Lookups and Calculations'!$F$12</f>
        <v>0</v>
      </c>
    </row>
    <row r="6647" spans="1:14" x14ac:dyDescent="0.35">
      <c r="A6647" s="2">
        <v>6646</v>
      </c>
      <c r="B6647" s="11">
        <v>-1.0780718632162936</v>
      </c>
      <c r="C6647" s="11">
        <v>0.23135132820143078</v>
      </c>
      <c r="D6647" s="3">
        <f>B6647*Dashboard!$D$11*Dashboard!$D$10*SQRT(Dashboard!$D$12/365)</f>
        <v>-267665.58670029929</v>
      </c>
      <c r="E6647" s="3">
        <f>IF(Dashboard!$I$3,C6647*Dashboard!$E$11*Dashboard!$E$10*SQRT(Dashboard!$D$12/365),0)</f>
        <v>114880.63293328993</v>
      </c>
      <c r="F6647" s="3">
        <f>D6647+IF(Dashboard!$I$3,E6647,0)</f>
        <v>-152784.95376700937</v>
      </c>
      <c r="G6647" s="3">
        <f>IF(Dashboard!$I$4, ('Lookups and Calculations'!$F$9) / (1 - 'Lookups and Calculations'!$F$10), 'Lookups and Calculations'!$F$9)</f>
        <v>1951878.888340465</v>
      </c>
      <c r="H6647" s="12">
        <f t="shared" si="206"/>
        <v>0</v>
      </c>
      <c r="I6647" s="12">
        <f t="shared" si="207"/>
        <v>0</v>
      </c>
      <c r="J6647" s="13">
        <f>(1 - Dashboard!$I$9) * H6647 * Dashboard!$I$8 * 'Lookups and Calculations'!$F$12</f>
        <v>0</v>
      </c>
      <c r="K6647" s="12">
        <f>(1 - Dashboard!$I$11) * I6647 * Dashboard!$I$10 * 'Lookups and Calculations'!$F$12</f>
        <v>0</v>
      </c>
      <c r="L6647" s="12">
        <f>(H6647 - I6647) * Dashboard!$I$13 * (Dashboard!$D$12 / 365) * 'Lookups and Calculations'!$F$12</f>
        <v>0</v>
      </c>
      <c r="M6647" s="3">
        <f>(G6647*2) * Dashboard!$I$13 * (Dashboard!$D$12 / 365) * 'Lookups and Calculations'!$F$12</f>
        <v>1602.0878730267946</v>
      </c>
      <c r="N6647" s="12">
        <f>H6647 * Dashboard!$I$14 * Dashboard!$I$15 * (Dashboard!$D$12 / 365) * 'Lookups and Calculations'!$F$12</f>
        <v>0</v>
      </c>
    </row>
    <row r="6648" spans="1:14" x14ac:dyDescent="0.35">
      <c r="A6648" s="2">
        <v>6647</v>
      </c>
      <c r="B6648" s="11">
        <v>1.5684195081891836</v>
      </c>
      <c r="C6648" s="11">
        <v>0.58144156878936004</v>
      </c>
      <c r="D6648" s="3">
        <f>B6648*Dashboard!$D$11*Dashboard!$D$10*SQRT(Dashboard!$D$12/365)</f>
        <v>389409.96623285941</v>
      </c>
      <c r="E6648" s="3">
        <f>IF(Dashboard!$I$3,C6648*Dashboard!$E$11*Dashboard!$E$10*SQRT(Dashboard!$D$12/365),0)</f>
        <v>288722.67972496391</v>
      </c>
      <c r="F6648" s="3">
        <f>D6648+IF(Dashboard!$I$3,E6648,0)</f>
        <v>678132.64595782338</v>
      </c>
      <c r="G6648" s="3">
        <f>IF(Dashboard!$I$4, ('Lookups and Calculations'!$F$9) / (1 - 'Lookups and Calculations'!$F$10), 'Lookups and Calculations'!$F$9)</f>
        <v>1951878.888340465</v>
      </c>
      <c r="H6648" s="12">
        <f t="shared" si="206"/>
        <v>0</v>
      </c>
      <c r="I6648" s="12">
        <f t="shared" si="207"/>
        <v>0</v>
      </c>
      <c r="J6648" s="13">
        <f>(1 - Dashboard!$I$9) * H6648 * Dashboard!$I$8 * 'Lookups and Calculations'!$F$12</f>
        <v>0</v>
      </c>
      <c r="K6648" s="12">
        <f>(1 - Dashboard!$I$11) * I6648 * Dashboard!$I$10 * 'Lookups and Calculations'!$F$12</f>
        <v>0</v>
      </c>
      <c r="L6648" s="12">
        <f>(H6648 - I6648) * Dashboard!$I$13 * (Dashboard!$D$12 / 365) * 'Lookups and Calculations'!$F$12</f>
        <v>0</v>
      </c>
      <c r="M6648" s="3">
        <f>(G6648*2) * Dashboard!$I$13 * (Dashboard!$D$12 / 365) * 'Lookups and Calculations'!$F$12</f>
        <v>1602.0878730267946</v>
      </c>
      <c r="N6648" s="12">
        <f>H6648 * Dashboard!$I$14 * Dashboard!$I$15 * (Dashboard!$D$12 / 365) * 'Lookups and Calculations'!$F$12</f>
        <v>0</v>
      </c>
    </row>
    <row r="6649" spans="1:14" x14ac:dyDescent="0.35">
      <c r="A6649" s="2">
        <v>6648</v>
      </c>
      <c r="B6649" s="11">
        <v>-1.3510252019062436</v>
      </c>
      <c r="C6649" s="11">
        <v>-0.49111867467989218</v>
      </c>
      <c r="D6649" s="3">
        <f>B6649*Dashboard!$D$11*Dashboard!$D$10*SQRT(Dashboard!$D$12/365)</f>
        <v>-335434.92382434307</v>
      </c>
      <c r="E6649" s="3">
        <f>IF(Dashboard!$I$3,C6649*Dashboard!$E$11*Dashboard!$E$10*SQRT(Dashboard!$D$12/365),0)</f>
        <v>-243871.62430060169</v>
      </c>
      <c r="F6649" s="3">
        <f>D6649+IF(Dashboard!$I$3,E6649,0)</f>
        <v>-579306.54812494479</v>
      </c>
      <c r="G6649" s="3">
        <f>IF(Dashboard!$I$4, ('Lookups and Calculations'!$F$9) / (1 - 'Lookups and Calculations'!$F$10), 'Lookups and Calculations'!$F$9)</f>
        <v>1951878.888340465</v>
      </c>
      <c r="H6649" s="12">
        <f t="shared" si="206"/>
        <v>0</v>
      </c>
      <c r="I6649" s="12">
        <f t="shared" si="207"/>
        <v>0</v>
      </c>
      <c r="J6649" s="13">
        <f>(1 - Dashboard!$I$9) * H6649 * Dashboard!$I$8 * 'Lookups and Calculations'!$F$12</f>
        <v>0</v>
      </c>
      <c r="K6649" s="12">
        <f>(1 - Dashboard!$I$11) * I6649 * Dashboard!$I$10 * 'Lookups and Calculations'!$F$12</f>
        <v>0</v>
      </c>
      <c r="L6649" s="12">
        <f>(H6649 - I6649) * Dashboard!$I$13 * (Dashboard!$D$12 / 365) * 'Lookups and Calculations'!$F$12</f>
        <v>0</v>
      </c>
      <c r="M6649" s="3">
        <f>(G6649*2) * Dashboard!$I$13 * (Dashboard!$D$12 / 365) * 'Lookups and Calculations'!$F$12</f>
        <v>1602.0878730267946</v>
      </c>
      <c r="N6649" s="12">
        <f>H6649 * Dashboard!$I$14 * Dashboard!$I$15 * (Dashboard!$D$12 / 365) * 'Lookups and Calculations'!$F$12</f>
        <v>0</v>
      </c>
    </row>
    <row r="6650" spans="1:14" x14ac:dyDescent="0.35">
      <c r="A6650" s="2">
        <v>6649</v>
      </c>
      <c r="B6650" s="11">
        <v>-0.4128188277700181</v>
      </c>
      <c r="C6650" s="11">
        <v>-1.2916975219868929</v>
      </c>
      <c r="D6650" s="3">
        <f>B6650*Dashboard!$D$11*Dashboard!$D$10*SQRT(Dashboard!$D$12/365)</f>
        <v>-102495.38783651812</v>
      </c>
      <c r="E6650" s="3">
        <f>IF(Dashboard!$I$3,C6650*Dashboard!$E$11*Dashboard!$E$10*SQRT(Dashboard!$D$12/365),0)</f>
        <v>-641409.88529366348</v>
      </c>
      <c r="F6650" s="3">
        <f>D6650+IF(Dashboard!$I$3,E6650,0)</f>
        <v>-743905.27313018159</v>
      </c>
      <c r="G6650" s="3">
        <f>IF(Dashboard!$I$4, ('Lookups and Calculations'!$F$9) / (1 - 'Lookups and Calculations'!$F$10), 'Lookups and Calculations'!$F$9)</f>
        <v>1951878.888340465</v>
      </c>
      <c r="H6650" s="12">
        <f t="shared" si="206"/>
        <v>0</v>
      </c>
      <c r="I6650" s="12">
        <f t="shared" si="207"/>
        <v>0</v>
      </c>
      <c r="J6650" s="13">
        <f>(1 - Dashboard!$I$9) * H6650 * Dashboard!$I$8 * 'Lookups and Calculations'!$F$12</f>
        <v>0</v>
      </c>
      <c r="K6650" s="12">
        <f>(1 - Dashboard!$I$11) * I6650 * Dashboard!$I$10 * 'Lookups and Calculations'!$F$12</f>
        <v>0</v>
      </c>
      <c r="L6650" s="12">
        <f>(H6650 - I6650) * Dashboard!$I$13 * (Dashboard!$D$12 / 365) * 'Lookups and Calculations'!$F$12</f>
        <v>0</v>
      </c>
      <c r="M6650" s="3">
        <f>(G6650*2) * Dashboard!$I$13 * (Dashboard!$D$12 / 365) * 'Lookups and Calculations'!$F$12</f>
        <v>1602.0878730267946</v>
      </c>
      <c r="N6650" s="12">
        <f>H6650 * Dashboard!$I$14 * Dashboard!$I$15 * (Dashboard!$D$12 / 365) * 'Lookups and Calculations'!$F$12</f>
        <v>0</v>
      </c>
    </row>
    <row r="6651" spans="1:14" x14ac:dyDescent="0.35">
      <c r="A6651" s="2">
        <v>6650</v>
      </c>
      <c r="B6651" s="11">
        <v>-4.5692955842017796E-2</v>
      </c>
      <c r="C6651" s="11">
        <v>0.81598898548532606</v>
      </c>
      <c r="D6651" s="3">
        <f>B6651*Dashboard!$D$11*Dashboard!$D$10*SQRT(Dashboard!$D$12/365)</f>
        <v>-11344.727796750569</v>
      </c>
      <c r="E6651" s="3">
        <f>IF(Dashboard!$I$3,C6651*Dashboard!$E$11*Dashboard!$E$10*SQRT(Dashboard!$D$12/365),0)</f>
        <v>405190.37365339685</v>
      </c>
      <c r="F6651" s="3">
        <f>D6651+IF(Dashboard!$I$3,E6651,0)</f>
        <v>393845.6458566463</v>
      </c>
      <c r="G6651" s="3">
        <f>IF(Dashboard!$I$4, ('Lookups and Calculations'!$F$9) / (1 - 'Lookups and Calculations'!$F$10), 'Lookups and Calculations'!$F$9)</f>
        <v>1951878.888340465</v>
      </c>
      <c r="H6651" s="12">
        <f t="shared" si="206"/>
        <v>0</v>
      </c>
      <c r="I6651" s="12">
        <f t="shared" si="207"/>
        <v>0</v>
      </c>
      <c r="J6651" s="13">
        <f>(1 - Dashboard!$I$9) * H6651 * Dashboard!$I$8 * 'Lookups and Calculations'!$F$12</f>
        <v>0</v>
      </c>
      <c r="K6651" s="12">
        <f>(1 - Dashboard!$I$11) * I6651 * Dashboard!$I$10 * 'Lookups and Calculations'!$F$12</f>
        <v>0</v>
      </c>
      <c r="L6651" s="12">
        <f>(H6651 - I6651) * Dashboard!$I$13 * (Dashboard!$D$12 / 365) * 'Lookups and Calculations'!$F$12</f>
        <v>0</v>
      </c>
      <c r="M6651" s="3">
        <f>(G6651*2) * Dashboard!$I$13 * (Dashboard!$D$12 / 365) * 'Lookups and Calculations'!$F$12</f>
        <v>1602.0878730267946</v>
      </c>
      <c r="N6651" s="12">
        <f>H6651 * Dashboard!$I$14 * Dashboard!$I$15 * (Dashboard!$D$12 / 365) * 'Lookups and Calculations'!$F$12</f>
        <v>0</v>
      </c>
    </row>
    <row r="6652" spans="1:14" x14ac:dyDescent="0.35">
      <c r="A6652" s="2">
        <v>6651</v>
      </c>
      <c r="B6652" s="11">
        <v>-0.98418515069513035</v>
      </c>
      <c r="C6652" s="11">
        <v>-1.3871642511423161</v>
      </c>
      <c r="D6652" s="3">
        <f>B6652*Dashboard!$D$11*Dashboard!$D$10*SQRT(Dashboard!$D$12/365)</f>
        <v>-244355.2278570896</v>
      </c>
      <c r="E6652" s="3">
        <f>IF(Dashboard!$I$3,C6652*Dashboard!$E$11*Dashboard!$E$10*SQRT(Dashboard!$D$12/365),0)</f>
        <v>-688815.181622445</v>
      </c>
      <c r="F6652" s="3">
        <f>D6652+IF(Dashboard!$I$3,E6652,0)</f>
        <v>-933170.4094795346</v>
      </c>
      <c r="G6652" s="3">
        <f>IF(Dashboard!$I$4, ('Lookups and Calculations'!$F$9) / (1 - 'Lookups and Calculations'!$F$10), 'Lookups and Calculations'!$F$9)</f>
        <v>1951878.888340465</v>
      </c>
      <c r="H6652" s="12">
        <f t="shared" si="206"/>
        <v>0</v>
      </c>
      <c r="I6652" s="12">
        <f t="shared" si="207"/>
        <v>0</v>
      </c>
      <c r="J6652" s="13">
        <f>(1 - Dashboard!$I$9) * H6652 * Dashboard!$I$8 * 'Lookups and Calculations'!$F$12</f>
        <v>0</v>
      </c>
      <c r="K6652" s="12">
        <f>(1 - Dashboard!$I$11) * I6652 * Dashboard!$I$10 * 'Lookups and Calculations'!$F$12</f>
        <v>0</v>
      </c>
      <c r="L6652" s="12">
        <f>(H6652 - I6652) * Dashboard!$I$13 * (Dashboard!$D$12 / 365) * 'Lookups and Calculations'!$F$12</f>
        <v>0</v>
      </c>
      <c r="M6652" s="3">
        <f>(G6652*2) * Dashboard!$I$13 * (Dashboard!$D$12 / 365) * 'Lookups and Calculations'!$F$12</f>
        <v>1602.0878730267946</v>
      </c>
      <c r="N6652" s="12">
        <f>H6652 * Dashboard!$I$14 * Dashboard!$I$15 * (Dashboard!$D$12 / 365) * 'Lookups and Calculations'!$F$12</f>
        <v>0</v>
      </c>
    </row>
    <row r="6653" spans="1:14" x14ac:dyDescent="0.35">
      <c r="A6653" s="2">
        <v>6652</v>
      </c>
      <c r="B6653" s="11">
        <v>-0.19881149114450603</v>
      </c>
      <c r="C6653" s="11">
        <v>0.11555438716725118</v>
      </c>
      <c r="D6653" s="3">
        <f>B6653*Dashboard!$D$11*Dashboard!$D$10*SQRT(Dashboard!$D$12/365)</f>
        <v>-49361.268237903212</v>
      </c>
      <c r="E6653" s="3">
        <f>IF(Dashboard!$I$3,C6653*Dashboard!$E$11*Dashboard!$E$10*SQRT(Dashboard!$D$12/365),0)</f>
        <v>57380.094764072986</v>
      </c>
      <c r="F6653" s="3">
        <f>D6653+IF(Dashboard!$I$3,E6653,0)</f>
        <v>8018.8265261697743</v>
      </c>
      <c r="G6653" s="3">
        <f>IF(Dashboard!$I$4, ('Lookups and Calculations'!$F$9) / (1 - 'Lookups and Calculations'!$F$10), 'Lookups and Calculations'!$F$9)</f>
        <v>1951878.888340465</v>
      </c>
      <c r="H6653" s="12">
        <f t="shared" si="206"/>
        <v>0</v>
      </c>
      <c r="I6653" s="12">
        <f t="shared" si="207"/>
        <v>0</v>
      </c>
      <c r="J6653" s="13">
        <f>(1 - Dashboard!$I$9) * H6653 * Dashboard!$I$8 * 'Lookups and Calculations'!$F$12</f>
        <v>0</v>
      </c>
      <c r="K6653" s="12">
        <f>(1 - Dashboard!$I$11) * I6653 * Dashboard!$I$10 * 'Lookups and Calculations'!$F$12</f>
        <v>0</v>
      </c>
      <c r="L6653" s="12">
        <f>(H6653 - I6653) * Dashboard!$I$13 * (Dashboard!$D$12 / 365) * 'Lookups and Calculations'!$F$12</f>
        <v>0</v>
      </c>
      <c r="M6653" s="3">
        <f>(G6653*2) * Dashboard!$I$13 * (Dashboard!$D$12 / 365) * 'Lookups and Calculations'!$F$12</f>
        <v>1602.0878730267946</v>
      </c>
      <c r="N6653" s="12">
        <f>H6653 * Dashboard!$I$14 * Dashboard!$I$15 * (Dashboard!$D$12 / 365) * 'Lookups and Calculations'!$F$12</f>
        <v>0</v>
      </c>
    </row>
    <row r="6654" spans="1:14" x14ac:dyDescent="0.35">
      <c r="A6654" s="2">
        <v>6653</v>
      </c>
      <c r="B6654" s="11">
        <v>-0.15563199494726826</v>
      </c>
      <c r="C6654" s="11">
        <v>1.278973138725328</v>
      </c>
      <c r="D6654" s="3">
        <f>B6654*Dashboard!$D$11*Dashboard!$D$10*SQRT(Dashboard!$D$12/365)</f>
        <v>-38640.586641987953</v>
      </c>
      <c r="E6654" s="3">
        <f>IF(Dashboard!$I$3,C6654*Dashboard!$E$11*Dashboard!$E$10*SQRT(Dashboard!$D$12/365),0)</f>
        <v>635091.42058400088</v>
      </c>
      <c r="F6654" s="3">
        <f>D6654+IF(Dashboard!$I$3,E6654,0)</f>
        <v>596450.83394201298</v>
      </c>
      <c r="G6654" s="3">
        <f>IF(Dashboard!$I$4, ('Lookups and Calculations'!$F$9) / (1 - 'Lookups and Calculations'!$F$10), 'Lookups and Calculations'!$F$9)</f>
        <v>1951878.888340465</v>
      </c>
      <c r="H6654" s="12">
        <f t="shared" si="206"/>
        <v>0</v>
      </c>
      <c r="I6654" s="12">
        <f t="shared" si="207"/>
        <v>0</v>
      </c>
      <c r="J6654" s="13">
        <f>(1 - Dashboard!$I$9) * H6654 * Dashboard!$I$8 * 'Lookups and Calculations'!$F$12</f>
        <v>0</v>
      </c>
      <c r="K6654" s="12">
        <f>(1 - Dashboard!$I$11) * I6654 * Dashboard!$I$10 * 'Lookups and Calculations'!$F$12</f>
        <v>0</v>
      </c>
      <c r="L6654" s="12">
        <f>(H6654 - I6654) * Dashboard!$I$13 * (Dashboard!$D$12 / 365) * 'Lookups and Calculations'!$F$12</f>
        <v>0</v>
      </c>
      <c r="M6654" s="3">
        <f>(G6654*2) * Dashboard!$I$13 * (Dashboard!$D$12 / 365) * 'Lookups and Calculations'!$F$12</f>
        <v>1602.0878730267946</v>
      </c>
      <c r="N6654" s="12">
        <f>H6654 * Dashboard!$I$14 * Dashboard!$I$15 * (Dashboard!$D$12 / 365) * 'Lookups and Calculations'!$F$12</f>
        <v>0</v>
      </c>
    </row>
    <row r="6655" spans="1:14" x14ac:dyDescent="0.35">
      <c r="A6655" s="2">
        <v>6654</v>
      </c>
      <c r="B6655" s="11">
        <v>-0.55555977818178581</v>
      </c>
      <c r="C6655" s="11">
        <v>-0.71911785033636211</v>
      </c>
      <c r="D6655" s="3">
        <f>B6655*Dashboard!$D$11*Dashboard!$D$10*SQRT(Dashboard!$D$12/365)</f>
        <v>-137935.36316816139</v>
      </c>
      <c r="E6655" s="3">
        <f>IF(Dashboard!$I$3,C6655*Dashboard!$E$11*Dashboard!$E$10*SQRT(Dashboard!$D$12/365),0)</f>
        <v>-357087.70052246976</v>
      </c>
      <c r="F6655" s="3">
        <f>D6655+IF(Dashboard!$I$3,E6655,0)</f>
        <v>-495023.06369063118</v>
      </c>
      <c r="G6655" s="3">
        <f>IF(Dashboard!$I$4, ('Lookups and Calculations'!$F$9) / (1 - 'Lookups and Calculations'!$F$10), 'Lookups and Calculations'!$F$9)</f>
        <v>1951878.888340465</v>
      </c>
      <c r="H6655" s="12">
        <f t="shared" si="206"/>
        <v>0</v>
      </c>
      <c r="I6655" s="12">
        <f t="shared" si="207"/>
        <v>0</v>
      </c>
      <c r="J6655" s="13">
        <f>(1 - Dashboard!$I$9) * H6655 * Dashboard!$I$8 * 'Lookups and Calculations'!$F$12</f>
        <v>0</v>
      </c>
      <c r="K6655" s="12">
        <f>(1 - Dashboard!$I$11) * I6655 * Dashboard!$I$10 * 'Lookups and Calculations'!$F$12</f>
        <v>0</v>
      </c>
      <c r="L6655" s="12">
        <f>(H6655 - I6655) * Dashboard!$I$13 * (Dashboard!$D$12 / 365) * 'Lookups and Calculations'!$F$12</f>
        <v>0</v>
      </c>
      <c r="M6655" s="3">
        <f>(G6655*2) * Dashboard!$I$13 * (Dashboard!$D$12 / 365) * 'Lookups and Calculations'!$F$12</f>
        <v>1602.0878730267946</v>
      </c>
      <c r="N6655" s="12">
        <f>H6655 * Dashboard!$I$14 * Dashboard!$I$15 * (Dashboard!$D$12 / 365) * 'Lookups and Calculations'!$F$12</f>
        <v>0</v>
      </c>
    </row>
    <row r="6656" spans="1:14" x14ac:dyDescent="0.35">
      <c r="A6656" s="2">
        <v>6655</v>
      </c>
      <c r="B6656" s="11">
        <v>0.62947873303996638</v>
      </c>
      <c r="C6656" s="11">
        <v>-1.0140057361901051</v>
      </c>
      <c r="D6656" s="3">
        <f>B6656*Dashboard!$D$11*Dashboard!$D$10*SQRT(Dashboard!$D$12/365)</f>
        <v>156288.09186415025</v>
      </c>
      <c r="E6656" s="3">
        <f>IF(Dashboard!$I$3,C6656*Dashboard!$E$11*Dashboard!$E$10*SQRT(Dashboard!$D$12/365),0)</f>
        <v>-503518.27100850618</v>
      </c>
      <c r="F6656" s="3">
        <f>D6656+IF(Dashboard!$I$3,E6656,0)</f>
        <v>-347230.17914435593</v>
      </c>
      <c r="G6656" s="3">
        <f>IF(Dashboard!$I$4, ('Lookups and Calculations'!$F$9) / (1 - 'Lookups and Calculations'!$F$10), 'Lookups and Calculations'!$F$9)</f>
        <v>1951878.888340465</v>
      </c>
      <c r="H6656" s="12">
        <f t="shared" si="206"/>
        <v>0</v>
      </c>
      <c r="I6656" s="12">
        <f t="shared" si="207"/>
        <v>0</v>
      </c>
      <c r="J6656" s="13">
        <f>(1 - Dashboard!$I$9) * H6656 * Dashboard!$I$8 * 'Lookups and Calculations'!$F$12</f>
        <v>0</v>
      </c>
      <c r="K6656" s="12">
        <f>(1 - Dashboard!$I$11) * I6656 * Dashboard!$I$10 * 'Lookups and Calculations'!$F$12</f>
        <v>0</v>
      </c>
      <c r="L6656" s="12">
        <f>(H6656 - I6656) * Dashboard!$I$13 * (Dashboard!$D$12 / 365) * 'Lookups and Calculations'!$F$12</f>
        <v>0</v>
      </c>
      <c r="M6656" s="3">
        <f>(G6656*2) * Dashboard!$I$13 * (Dashboard!$D$12 / 365) * 'Lookups and Calculations'!$F$12</f>
        <v>1602.0878730267946</v>
      </c>
      <c r="N6656" s="12">
        <f>H6656 * Dashboard!$I$14 * Dashboard!$I$15 * (Dashboard!$D$12 / 365) * 'Lookups and Calculations'!$F$12</f>
        <v>0</v>
      </c>
    </row>
    <row r="6657" spans="1:14" x14ac:dyDescent="0.35">
      <c r="A6657" s="2">
        <v>6656</v>
      </c>
      <c r="B6657" s="11">
        <v>-0.44292252460290232</v>
      </c>
      <c r="C6657" s="11">
        <v>1.6110441268365463</v>
      </c>
      <c r="D6657" s="3">
        <f>B6657*Dashboard!$D$11*Dashboard!$D$10*SQRT(Dashboard!$D$12/365)</f>
        <v>-109969.58686679673</v>
      </c>
      <c r="E6657" s="3">
        <f>IF(Dashboard!$I$3,C6657*Dashboard!$E$11*Dashboard!$E$10*SQRT(Dashboard!$D$12/365),0)</f>
        <v>799985.76370091154</v>
      </c>
      <c r="F6657" s="3">
        <f>D6657+IF(Dashboard!$I$3,E6657,0)</f>
        <v>690016.17683411483</v>
      </c>
      <c r="G6657" s="3">
        <f>IF(Dashboard!$I$4, ('Lookups and Calculations'!$F$9) / (1 - 'Lookups and Calculations'!$F$10), 'Lookups and Calculations'!$F$9)</f>
        <v>1951878.888340465</v>
      </c>
      <c r="H6657" s="12">
        <f t="shared" si="206"/>
        <v>0</v>
      </c>
      <c r="I6657" s="12">
        <f t="shared" si="207"/>
        <v>0</v>
      </c>
      <c r="J6657" s="13">
        <f>(1 - Dashboard!$I$9) * H6657 * Dashboard!$I$8 * 'Lookups and Calculations'!$F$12</f>
        <v>0</v>
      </c>
      <c r="K6657" s="12">
        <f>(1 - Dashboard!$I$11) * I6657 * Dashboard!$I$10 * 'Lookups and Calculations'!$F$12</f>
        <v>0</v>
      </c>
      <c r="L6657" s="12">
        <f>(H6657 - I6657) * Dashboard!$I$13 * (Dashboard!$D$12 / 365) * 'Lookups and Calculations'!$F$12</f>
        <v>0</v>
      </c>
      <c r="M6657" s="3">
        <f>(G6657*2) * Dashboard!$I$13 * (Dashboard!$D$12 / 365) * 'Lookups and Calculations'!$F$12</f>
        <v>1602.0878730267946</v>
      </c>
      <c r="N6657" s="12">
        <f>H6657 * Dashboard!$I$14 * Dashboard!$I$15 * (Dashboard!$D$12 / 365) * 'Lookups and Calculations'!$F$12</f>
        <v>0</v>
      </c>
    </row>
    <row r="6658" spans="1:14" x14ac:dyDescent="0.35">
      <c r="A6658" s="2">
        <v>6657</v>
      </c>
      <c r="B6658" s="11">
        <v>-0.34166191290018616</v>
      </c>
      <c r="C6658" s="11">
        <v>-0.7489628536881604</v>
      </c>
      <c r="D6658" s="3">
        <f>B6658*Dashboard!$D$11*Dashboard!$D$10*SQRT(Dashboard!$D$12/365)</f>
        <v>-84828.423308203011</v>
      </c>
      <c r="E6658" s="3">
        <f>IF(Dashboard!$I$3,C6658*Dashboard!$E$11*Dashboard!$E$10*SQRT(Dashboard!$D$12/365),0)</f>
        <v>-371907.64083405316</v>
      </c>
      <c r="F6658" s="3">
        <f>D6658+IF(Dashboard!$I$3,E6658,0)</f>
        <v>-456736.06414225616</v>
      </c>
      <c r="G6658" s="3">
        <f>IF(Dashboard!$I$4, ('Lookups and Calculations'!$F$9) / (1 - 'Lookups and Calculations'!$F$10), 'Lookups and Calculations'!$F$9)</f>
        <v>1951878.888340465</v>
      </c>
      <c r="H6658" s="12">
        <f t="shared" si="206"/>
        <v>0</v>
      </c>
      <c r="I6658" s="12">
        <f t="shared" si="207"/>
        <v>0</v>
      </c>
      <c r="J6658" s="13">
        <f>(1 - Dashboard!$I$9) * H6658 * Dashboard!$I$8 * 'Lookups and Calculations'!$F$12</f>
        <v>0</v>
      </c>
      <c r="K6658" s="12">
        <f>(1 - Dashboard!$I$11) * I6658 * Dashboard!$I$10 * 'Lookups and Calculations'!$F$12</f>
        <v>0</v>
      </c>
      <c r="L6658" s="12">
        <f>(H6658 - I6658) * Dashboard!$I$13 * (Dashboard!$D$12 / 365) * 'Lookups and Calculations'!$F$12</f>
        <v>0</v>
      </c>
      <c r="M6658" s="3">
        <f>(G6658*2) * Dashboard!$I$13 * (Dashboard!$D$12 / 365) * 'Lookups and Calculations'!$F$12</f>
        <v>1602.0878730267946</v>
      </c>
      <c r="N6658" s="12">
        <f>H6658 * Dashboard!$I$14 * Dashboard!$I$15 * (Dashboard!$D$12 / 365) * 'Lookups and Calculations'!$F$12</f>
        <v>0</v>
      </c>
    </row>
    <row r="6659" spans="1:14" x14ac:dyDescent="0.35">
      <c r="A6659" s="2">
        <v>6658</v>
      </c>
      <c r="B6659" s="11">
        <v>-7.1179286126287281E-2</v>
      </c>
      <c r="C6659" s="11">
        <v>0.51083574693764688</v>
      </c>
      <c r="D6659" s="3">
        <f>B6659*Dashboard!$D$11*Dashboard!$D$10*SQRT(Dashboard!$D$12/365)</f>
        <v>-17672.518903388456</v>
      </c>
      <c r="E6659" s="3">
        <f>IF(Dashboard!$I$3,C6659*Dashboard!$E$11*Dashboard!$E$10*SQRT(Dashboard!$D$12/365),0)</f>
        <v>253662.40336451138</v>
      </c>
      <c r="F6659" s="3">
        <f>D6659+IF(Dashboard!$I$3,E6659,0)</f>
        <v>235989.88446112291</v>
      </c>
      <c r="G6659" s="3">
        <f>IF(Dashboard!$I$4, ('Lookups and Calculations'!$F$9) / (1 - 'Lookups and Calculations'!$F$10), 'Lookups and Calculations'!$F$9)</f>
        <v>1951878.888340465</v>
      </c>
      <c r="H6659" s="12">
        <f t="shared" ref="H6659:H6722" si="208">MAX(0,F6659-G6659)</f>
        <v>0</v>
      </c>
      <c r="I6659" s="12">
        <f t="shared" ref="I6659:I6722" si="209">MAX(0,-F6659-G6659)</f>
        <v>0</v>
      </c>
      <c r="J6659" s="13">
        <f>(1 - Dashboard!$I$9) * H6659 * Dashboard!$I$8 * 'Lookups and Calculations'!$F$12</f>
        <v>0</v>
      </c>
      <c r="K6659" s="12">
        <f>(1 - Dashboard!$I$11) * I6659 * Dashboard!$I$10 * 'Lookups and Calculations'!$F$12</f>
        <v>0</v>
      </c>
      <c r="L6659" s="12">
        <f>(H6659 - I6659) * Dashboard!$I$13 * (Dashboard!$D$12 / 365) * 'Lookups and Calculations'!$F$12</f>
        <v>0</v>
      </c>
      <c r="M6659" s="3">
        <f>(G6659*2) * Dashboard!$I$13 * (Dashboard!$D$12 / 365) * 'Lookups and Calculations'!$F$12</f>
        <v>1602.0878730267946</v>
      </c>
      <c r="N6659" s="12">
        <f>H6659 * Dashboard!$I$14 * Dashboard!$I$15 * (Dashboard!$D$12 / 365) * 'Lookups and Calculations'!$F$12</f>
        <v>0</v>
      </c>
    </row>
    <row r="6660" spans="1:14" x14ac:dyDescent="0.35">
      <c r="A6660" s="2">
        <v>6659</v>
      </c>
      <c r="B6660" s="11">
        <v>0.98929573962407569</v>
      </c>
      <c r="C6660" s="11">
        <v>1.2967598450945614</v>
      </c>
      <c r="D6660" s="3">
        <f>B6660*Dashboard!$D$11*Dashboard!$D$10*SQRT(Dashboard!$D$12/365)</f>
        <v>245624.09390463601</v>
      </c>
      <c r="E6660" s="3">
        <f>IF(Dashboard!$I$3,C6660*Dashboard!$E$11*Dashboard!$E$10*SQRT(Dashboard!$D$12/365),0)</f>
        <v>643923.65034201206</v>
      </c>
      <c r="F6660" s="3">
        <f>D6660+IF(Dashboard!$I$3,E6660,0)</f>
        <v>889547.74424664804</v>
      </c>
      <c r="G6660" s="3">
        <f>IF(Dashboard!$I$4, ('Lookups and Calculations'!$F$9) / (1 - 'Lookups and Calculations'!$F$10), 'Lookups and Calculations'!$F$9)</f>
        <v>1951878.888340465</v>
      </c>
      <c r="H6660" s="12">
        <f t="shared" si="208"/>
        <v>0</v>
      </c>
      <c r="I6660" s="12">
        <f t="shared" si="209"/>
        <v>0</v>
      </c>
      <c r="J6660" s="13">
        <f>(1 - Dashboard!$I$9) * H6660 * Dashboard!$I$8 * 'Lookups and Calculations'!$F$12</f>
        <v>0</v>
      </c>
      <c r="K6660" s="12">
        <f>(1 - Dashboard!$I$11) * I6660 * Dashboard!$I$10 * 'Lookups and Calculations'!$F$12</f>
        <v>0</v>
      </c>
      <c r="L6660" s="12">
        <f>(H6660 - I6660) * Dashboard!$I$13 * (Dashboard!$D$12 / 365) * 'Lookups and Calculations'!$F$12</f>
        <v>0</v>
      </c>
      <c r="M6660" s="3">
        <f>(G6660*2) * Dashboard!$I$13 * (Dashboard!$D$12 / 365) * 'Lookups and Calculations'!$F$12</f>
        <v>1602.0878730267946</v>
      </c>
      <c r="N6660" s="12">
        <f>H6660 * Dashboard!$I$14 * Dashboard!$I$15 * (Dashboard!$D$12 / 365) * 'Lookups and Calculations'!$F$12</f>
        <v>0</v>
      </c>
    </row>
    <row r="6661" spans="1:14" x14ac:dyDescent="0.35">
      <c r="A6661" s="2">
        <v>6660</v>
      </c>
      <c r="B6661" s="11">
        <v>-0.21350912129783672</v>
      </c>
      <c r="C6661" s="11">
        <v>-0.83836470671002461</v>
      </c>
      <c r="D6661" s="3">
        <f>B6661*Dashboard!$D$11*Dashboard!$D$10*SQRT(Dashboard!$D$12/365)</f>
        <v>-53010.421816922069</v>
      </c>
      <c r="E6661" s="3">
        <f>IF(Dashboard!$I$3,C6661*Dashboard!$E$11*Dashboard!$E$10*SQRT(Dashboard!$D$12/365),0)</f>
        <v>-416301.34084176813</v>
      </c>
      <c r="F6661" s="3">
        <f>D6661+IF(Dashboard!$I$3,E6661,0)</f>
        <v>-469311.76265869022</v>
      </c>
      <c r="G6661" s="3">
        <f>IF(Dashboard!$I$4, ('Lookups and Calculations'!$F$9) / (1 - 'Lookups and Calculations'!$F$10), 'Lookups and Calculations'!$F$9)</f>
        <v>1951878.888340465</v>
      </c>
      <c r="H6661" s="12">
        <f t="shared" si="208"/>
        <v>0</v>
      </c>
      <c r="I6661" s="12">
        <f t="shared" si="209"/>
        <v>0</v>
      </c>
      <c r="J6661" s="13">
        <f>(1 - Dashboard!$I$9) * H6661 * Dashboard!$I$8 * 'Lookups and Calculations'!$F$12</f>
        <v>0</v>
      </c>
      <c r="K6661" s="12">
        <f>(1 - Dashboard!$I$11) * I6661 * Dashboard!$I$10 * 'Lookups and Calculations'!$F$12</f>
        <v>0</v>
      </c>
      <c r="L6661" s="12">
        <f>(H6661 - I6661) * Dashboard!$I$13 * (Dashboard!$D$12 / 365) * 'Lookups and Calculations'!$F$12</f>
        <v>0</v>
      </c>
      <c r="M6661" s="3">
        <f>(G6661*2) * Dashboard!$I$13 * (Dashboard!$D$12 / 365) * 'Lookups and Calculations'!$F$12</f>
        <v>1602.0878730267946</v>
      </c>
      <c r="N6661" s="12">
        <f>H6661 * Dashboard!$I$14 * Dashboard!$I$15 * (Dashboard!$D$12 / 365) * 'Lookups and Calculations'!$F$12</f>
        <v>0</v>
      </c>
    </row>
    <row r="6662" spans="1:14" x14ac:dyDescent="0.35">
      <c r="A6662" s="2">
        <v>6661</v>
      </c>
      <c r="B6662" s="11">
        <v>0.15180133535200149</v>
      </c>
      <c r="C6662" s="11">
        <v>-0.60585761307381825</v>
      </c>
      <c r="D6662" s="3">
        <f>B6662*Dashboard!$D$11*Dashboard!$D$10*SQRT(Dashboard!$D$12/365)</f>
        <v>37689.503710505771</v>
      </c>
      <c r="E6662" s="3">
        <f>IF(Dashboard!$I$3,C6662*Dashboard!$E$11*Dashboard!$E$10*SQRT(Dashboard!$D$12/365),0)</f>
        <v>-300846.79694068019</v>
      </c>
      <c r="F6662" s="3">
        <f>D6662+IF(Dashboard!$I$3,E6662,0)</f>
        <v>-263157.2932301744</v>
      </c>
      <c r="G6662" s="3">
        <f>IF(Dashboard!$I$4, ('Lookups and Calculations'!$F$9) / (1 - 'Lookups and Calculations'!$F$10), 'Lookups and Calculations'!$F$9)</f>
        <v>1951878.888340465</v>
      </c>
      <c r="H6662" s="12">
        <f t="shared" si="208"/>
        <v>0</v>
      </c>
      <c r="I6662" s="12">
        <f t="shared" si="209"/>
        <v>0</v>
      </c>
      <c r="J6662" s="13">
        <f>(1 - Dashboard!$I$9) * H6662 * Dashboard!$I$8 * 'Lookups and Calculations'!$F$12</f>
        <v>0</v>
      </c>
      <c r="K6662" s="12">
        <f>(1 - Dashboard!$I$11) * I6662 * Dashboard!$I$10 * 'Lookups and Calculations'!$F$12</f>
        <v>0</v>
      </c>
      <c r="L6662" s="12">
        <f>(H6662 - I6662) * Dashboard!$I$13 * (Dashboard!$D$12 / 365) * 'Lookups and Calculations'!$F$12</f>
        <v>0</v>
      </c>
      <c r="M6662" s="3">
        <f>(G6662*2) * Dashboard!$I$13 * (Dashboard!$D$12 / 365) * 'Lookups and Calculations'!$F$12</f>
        <v>1602.0878730267946</v>
      </c>
      <c r="N6662" s="12">
        <f>H6662 * Dashboard!$I$14 * Dashboard!$I$15 * (Dashboard!$D$12 / 365) * 'Lookups and Calculations'!$F$12</f>
        <v>0</v>
      </c>
    </row>
    <row r="6663" spans="1:14" x14ac:dyDescent="0.35">
      <c r="A6663" s="2">
        <v>6662</v>
      </c>
      <c r="B6663" s="11">
        <v>1.6767953316291215</v>
      </c>
      <c r="C6663" s="11">
        <v>1.2674119476403609</v>
      </c>
      <c r="D6663" s="3">
        <f>B6663*Dashboard!$D$11*Dashboard!$D$10*SQRT(Dashboard!$D$12/365)</f>
        <v>416317.70713116636</v>
      </c>
      <c r="E6663" s="3">
        <f>IF(Dashboard!$I$3,C6663*Dashboard!$E$11*Dashboard!$E$10*SQRT(Dashboard!$D$12/365),0)</f>
        <v>629350.55469129514</v>
      </c>
      <c r="F6663" s="3">
        <f>D6663+IF(Dashboard!$I$3,E6663,0)</f>
        <v>1045668.2618224615</v>
      </c>
      <c r="G6663" s="3">
        <f>IF(Dashboard!$I$4, ('Lookups and Calculations'!$F$9) / (1 - 'Lookups and Calculations'!$F$10), 'Lookups and Calculations'!$F$9)</f>
        <v>1951878.888340465</v>
      </c>
      <c r="H6663" s="12">
        <f t="shared" si="208"/>
        <v>0</v>
      </c>
      <c r="I6663" s="12">
        <f t="shared" si="209"/>
        <v>0</v>
      </c>
      <c r="J6663" s="13">
        <f>(1 - Dashboard!$I$9) * H6663 * Dashboard!$I$8 * 'Lookups and Calculations'!$F$12</f>
        <v>0</v>
      </c>
      <c r="K6663" s="12">
        <f>(1 - Dashboard!$I$11) * I6663 * Dashboard!$I$10 * 'Lookups and Calculations'!$F$12</f>
        <v>0</v>
      </c>
      <c r="L6663" s="12">
        <f>(H6663 - I6663) * Dashboard!$I$13 * (Dashboard!$D$12 / 365) * 'Lookups and Calculations'!$F$12</f>
        <v>0</v>
      </c>
      <c r="M6663" s="3">
        <f>(G6663*2) * Dashboard!$I$13 * (Dashboard!$D$12 / 365) * 'Lookups and Calculations'!$F$12</f>
        <v>1602.0878730267946</v>
      </c>
      <c r="N6663" s="12">
        <f>H6663 * Dashboard!$I$14 * Dashboard!$I$15 * (Dashboard!$D$12 / 365) * 'Lookups and Calculations'!$F$12</f>
        <v>0</v>
      </c>
    </row>
    <row r="6664" spans="1:14" x14ac:dyDescent="0.35">
      <c r="A6664" s="2">
        <v>6663</v>
      </c>
      <c r="B6664" s="11">
        <v>0.81036827930206967</v>
      </c>
      <c r="C6664" s="11">
        <v>1.1179793982955872</v>
      </c>
      <c r="D6664" s="3">
        <f>B6664*Dashboard!$D$11*Dashboard!$D$10*SQRT(Dashboard!$D$12/365)</f>
        <v>201199.66796608837</v>
      </c>
      <c r="E6664" s="3">
        <f>IF(Dashboard!$I$3,C6664*Dashboard!$E$11*Dashboard!$E$10*SQRT(Dashboard!$D$12/365),0)</f>
        <v>555147.80001933605</v>
      </c>
      <c r="F6664" s="3">
        <f>D6664+IF(Dashboard!$I$3,E6664,0)</f>
        <v>756347.46798542445</v>
      </c>
      <c r="G6664" s="3">
        <f>IF(Dashboard!$I$4, ('Lookups and Calculations'!$F$9) / (1 - 'Lookups and Calculations'!$F$10), 'Lookups and Calculations'!$F$9)</f>
        <v>1951878.888340465</v>
      </c>
      <c r="H6664" s="12">
        <f t="shared" si="208"/>
        <v>0</v>
      </c>
      <c r="I6664" s="12">
        <f t="shared" si="209"/>
        <v>0</v>
      </c>
      <c r="J6664" s="13">
        <f>(1 - Dashboard!$I$9) * H6664 * Dashboard!$I$8 * 'Lookups and Calculations'!$F$12</f>
        <v>0</v>
      </c>
      <c r="K6664" s="12">
        <f>(1 - Dashboard!$I$11) * I6664 * Dashboard!$I$10 * 'Lookups and Calculations'!$F$12</f>
        <v>0</v>
      </c>
      <c r="L6664" s="12">
        <f>(H6664 - I6664) * Dashboard!$I$13 * (Dashboard!$D$12 / 365) * 'Lookups and Calculations'!$F$12</f>
        <v>0</v>
      </c>
      <c r="M6664" s="3">
        <f>(G6664*2) * Dashboard!$I$13 * (Dashboard!$D$12 / 365) * 'Lookups and Calculations'!$F$12</f>
        <v>1602.0878730267946</v>
      </c>
      <c r="N6664" s="12">
        <f>H6664 * Dashboard!$I$14 * Dashboard!$I$15 * (Dashboard!$D$12 / 365) * 'Lookups and Calculations'!$F$12</f>
        <v>0</v>
      </c>
    </row>
    <row r="6665" spans="1:14" x14ac:dyDescent="0.35">
      <c r="A6665" s="2">
        <v>6664</v>
      </c>
      <c r="B6665" s="11">
        <v>0.12691499536575079</v>
      </c>
      <c r="C6665" s="11">
        <v>-0.83946418749490825</v>
      </c>
      <c r="D6665" s="3">
        <f>B6665*Dashboard!$D$11*Dashboard!$D$10*SQRT(Dashboard!$D$12/365)</f>
        <v>31510.679254991275</v>
      </c>
      <c r="E6665" s="3">
        <f>IF(Dashboard!$I$3,C6665*Dashboard!$E$11*Dashboard!$E$10*SQRT(Dashboard!$D$12/365),0)</f>
        <v>-416847.30290495302</v>
      </c>
      <c r="F6665" s="3">
        <f>D6665+IF(Dashboard!$I$3,E6665,0)</f>
        <v>-385336.62364996172</v>
      </c>
      <c r="G6665" s="3">
        <f>IF(Dashboard!$I$4, ('Lookups and Calculations'!$F$9) / (1 - 'Lookups and Calculations'!$F$10), 'Lookups and Calculations'!$F$9)</f>
        <v>1951878.888340465</v>
      </c>
      <c r="H6665" s="12">
        <f t="shared" si="208"/>
        <v>0</v>
      </c>
      <c r="I6665" s="12">
        <f t="shared" si="209"/>
        <v>0</v>
      </c>
      <c r="J6665" s="13">
        <f>(1 - Dashboard!$I$9) * H6665 * Dashboard!$I$8 * 'Lookups and Calculations'!$F$12</f>
        <v>0</v>
      </c>
      <c r="K6665" s="12">
        <f>(1 - Dashboard!$I$11) * I6665 * Dashboard!$I$10 * 'Lookups and Calculations'!$F$12</f>
        <v>0</v>
      </c>
      <c r="L6665" s="12">
        <f>(H6665 - I6665) * Dashboard!$I$13 * (Dashboard!$D$12 / 365) * 'Lookups and Calculations'!$F$12</f>
        <v>0</v>
      </c>
      <c r="M6665" s="3">
        <f>(G6665*2) * Dashboard!$I$13 * (Dashboard!$D$12 / 365) * 'Lookups and Calculations'!$F$12</f>
        <v>1602.0878730267946</v>
      </c>
      <c r="N6665" s="12">
        <f>H6665 * Dashboard!$I$14 * Dashboard!$I$15 * (Dashboard!$D$12 / 365) * 'Lookups and Calculations'!$F$12</f>
        <v>0</v>
      </c>
    </row>
    <row r="6666" spans="1:14" x14ac:dyDescent="0.35">
      <c r="A6666" s="2">
        <v>6665</v>
      </c>
      <c r="B6666" s="11">
        <v>1.0232207492622989</v>
      </c>
      <c r="C6666" s="11">
        <v>-1.5922805210764801</v>
      </c>
      <c r="D6666" s="3">
        <f>B6666*Dashboard!$D$11*Dashboard!$D$10*SQRT(Dashboard!$D$12/365)</f>
        <v>254047.05522888168</v>
      </c>
      <c r="E6666" s="3">
        <f>IF(Dashboard!$I$3,C6666*Dashboard!$E$11*Dashboard!$E$10*SQRT(Dashboard!$D$12/365),0)</f>
        <v>-790668.44132984511</v>
      </c>
      <c r="F6666" s="3">
        <f>D6666+IF(Dashboard!$I$3,E6666,0)</f>
        <v>-536621.38610096346</v>
      </c>
      <c r="G6666" s="3">
        <f>IF(Dashboard!$I$4, ('Lookups and Calculations'!$F$9) / (1 - 'Lookups and Calculations'!$F$10), 'Lookups and Calculations'!$F$9)</f>
        <v>1951878.888340465</v>
      </c>
      <c r="H6666" s="12">
        <f t="shared" si="208"/>
        <v>0</v>
      </c>
      <c r="I6666" s="12">
        <f t="shared" si="209"/>
        <v>0</v>
      </c>
      <c r="J6666" s="13">
        <f>(1 - Dashboard!$I$9) * H6666 * Dashboard!$I$8 * 'Lookups and Calculations'!$F$12</f>
        <v>0</v>
      </c>
      <c r="K6666" s="12">
        <f>(1 - Dashboard!$I$11) * I6666 * Dashboard!$I$10 * 'Lookups and Calculations'!$F$12</f>
        <v>0</v>
      </c>
      <c r="L6666" s="12">
        <f>(H6666 - I6666) * Dashboard!$I$13 * (Dashboard!$D$12 / 365) * 'Lookups and Calculations'!$F$12</f>
        <v>0</v>
      </c>
      <c r="M6666" s="3">
        <f>(G6666*2) * Dashboard!$I$13 * (Dashboard!$D$12 / 365) * 'Lookups and Calculations'!$F$12</f>
        <v>1602.0878730267946</v>
      </c>
      <c r="N6666" s="12">
        <f>H6666 * Dashboard!$I$14 * Dashboard!$I$15 * (Dashboard!$D$12 / 365) * 'Lookups and Calculations'!$F$12</f>
        <v>0</v>
      </c>
    </row>
    <row r="6667" spans="1:14" x14ac:dyDescent="0.35">
      <c r="A6667" s="2">
        <v>6666</v>
      </c>
      <c r="B6667" s="11">
        <v>-0.93870560834385997</v>
      </c>
      <c r="C6667" s="11">
        <v>-1.9972870422200788</v>
      </c>
      <c r="D6667" s="3">
        <f>B6667*Dashboard!$D$11*Dashboard!$D$10*SQRT(Dashboard!$D$12/365)</f>
        <v>-233063.48673883398</v>
      </c>
      <c r="E6667" s="3">
        <f>IF(Dashboard!$I$3,C6667*Dashboard!$E$11*Dashboard!$E$10*SQRT(Dashboard!$D$12/365),0)</f>
        <v>-991779.91042232618</v>
      </c>
      <c r="F6667" s="3">
        <f>D6667+IF(Dashboard!$I$3,E6667,0)</f>
        <v>-1224843.3971611601</v>
      </c>
      <c r="G6667" s="3">
        <f>IF(Dashboard!$I$4, ('Lookups and Calculations'!$F$9) / (1 - 'Lookups and Calculations'!$F$10), 'Lookups and Calculations'!$F$9)</f>
        <v>1951878.888340465</v>
      </c>
      <c r="H6667" s="12">
        <f t="shared" si="208"/>
        <v>0</v>
      </c>
      <c r="I6667" s="12">
        <f t="shared" si="209"/>
        <v>0</v>
      </c>
      <c r="J6667" s="13">
        <f>(1 - Dashboard!$I$9) * H6667 * Dashboard!$I$8 * 'Lookups and Calculations'!$F$12</f>
        <v>0</v>
      </c>
      <c r="K6667" s="12">
        <f>(1 - Dashboard!$I$11) * I6667 * Dashboard!$I$10 * 'Lookups and Calculations'!$F$12</f>
        <v>0</v>
      </c>
      <c r="L6667" s="12">
        <f>(H6667 - I6667) * Dashboard!$I$13 * (Dashboard!$D$12 / 365) * 'Lookups and Calculations'!$F$12</f>
        <v>0</v>
      </c>
      <c r="M6667" s="3">
        <f>(G6667*2) * Dashboard!$I$13 * (Dashboard!$D$12 / 365) * 'Lookups and Calculations'!$F$12</f>
        <v>1602.0878730267946</v>
      </c>
      <c r="N6667" s="12">
        <f>H6667 * Dashboard!$I$14 * Dashboard!$I$15 * (Dashboard!$D$12 / 365) * 'Lookups and Calculations'!$F$12</f>
        <v>0</v>
      </c>
    </row>
    <row r="6668" spans="1:14" x14ac:dyDescent="0.35">
      <c r="A6668" s="2">
        <v>6667</v>
      </c>
      <c r="B6668" s="11">
        <v>0.13106915536786329</v>
      </c>
      <c r="C6668" s="11">
        <v>0.44981782159772143</v>
      </c>
      <c r="D6668" s="3">
        <f>B6668*Dashboard!$D$11*Dashboard!$D$10*SQRT(Dashboard!$D$12/365)</f>
        <v>32542.081438974692</v>
      </c>
      <c r="E6668" s="3">
        <f>IF(Dashboard!$I$3,C6668*Dashboard!$E$11*Dashboard!$E$10*SQRT(Dashboard!$D$12/365),0)</f>
        <v>223363.1267715382</v>
      </c>
      <c r="F6668" s="3">
        <f>D6668+IF(Dashboard!$I$3,E6668,0)</f>
        <v>255905.20821051288</v>
      </c>
      <c r="G6668" s="3">
        <f>IF(Dashboard!$I$4, ('Lookups and Calculations'!$F$9) / (1 - 'Lookups and Calculations'!$F$10), 'Lookups and Calculations'!$F$9)</f>
        <v>1951878.888340465</v>
      </c>
      <c r="H6668" s="12">
        <f t="shared" si="208"/>
        <v>0</v>
      </c>
      <c r="I6668" s="12">
        <f t="shared" si="209"/>
        <v>0</v>
      </c>
      <c r="J6668" s="13">
        <f>(1 - Dashboard!$I$9) * H6668 * Dashboard!$I$8 * 'Lookups and Calculations'!$F$12</f>
        <v>0</v>
      </c>
      <c r="K6668" s="12">
        <f>(1 - Dashboard!$I$11) * I6668 * Dashboard!$I$10 * 'Lookups and Calculations'!$F$12</f>
        <v>0</v>
      </c>
      <c r="L6668" s="12">
        <f>(H6668 - I6668) * Dashboard!$I$13 * (Dashboard!$D$12 / 365) * 'Lookups and Calculations'!$F$12</f>
        <v>0</v>
      </c>
      <c r="M6668" s="3">
        <f>(G6668*2) * Dashboard!$I$13 * (Dashboard!$D$12 / 365) * 'Lookups and Calculations'!$F$12</f>
        <v>1602.0878730267946</v>
      </c>
      <c r="N6668" s="12">
        <f>H6668 * Dashboard!$I$14 * Dashboard!$I$15 * (Dashboard!$D$12 / 365) * 'Lookups and Calculations'!$F$12</f>
        <v>0</v>
      </c>
    </row>
    <row r="6669" spans="1:14" x14ac:dyDescent="0.35">
      <c r="A6669" s="2">
        <v>6668</v>
      </c>
      <c r="B6669" s="11">
        <v>-0.33381796424554688</v>
      </c>
      <c r="C6669" s="11">
        <v>9.9747707428276017E-2</v>
      </c>
      <c r="D6669" s="3">
        <f>B6669*Dashboard!$D$11*Dashboard!$D$10*SQRT(Dashboard!$D$12/365)</f>
        <v>-82880.913879260799</v>
      </c>
      <c r="E6669" s="3">
        <f>IF(Dashboard!$I$3,C6669*Dashboard!$E$11*Dashboard!$E$10*SQRT(Dashboard!$D$12/365),0)</f>
        <v>49531.074025336435</v>
      </c>
      <c r="F6669" s="3">
        <f>D6669+IF(Dashboard!$I$3,E6669,0)</f>
        <v>-33349.839853924364</v>
      </c>
      <c r="G6669" s="3">
        <f>IF(Dashboard!$I$4, ('Lookups and Calculations'!$F$9) / (1 - 'Lookups and Calculations'!$F$10), 'Lookups and Calculations'!$F$9)</f>
        <v>1951878.888340465</v>
      </c>
      <c r="H6669" s="12">
        <f t="shared" si="208"/>
        <v>0</v>
      </c>
      <c r="I6669" s="12">
        <f t="shared" si="209"/>
        <v>0</v>
      </c>
      <c r="J6669" s="13">
        <f>(1 - Dashboard!$I$9) * H6669 * Dashboard!$I$8 * 'Lookups and Calculations'!$F$12</f>
        <v>0</v>
      </c>
      <c r="K6669" s="12">
        <f>(1 - Dashboard!$I$11) * I6669 * Dashboard!$I$10 * 'Lookups and Calculations'!$F$12</f>
        <v>0</v>
      </c>
      <c r="L6669" s="12">
        <f>(H6669 - I6669) * Dashboard!$I$13 * (Dashboard!$D$12 / 365) * 'Lookups and Calculations'!$F$12</f>
        <v>0</v>
      </c>
      <c r="M6669" s="3">
        <f>(G6669*2) * Dashboard!$I$13 * (Dashboard!$D$12 / 365) * 'Lookups and Calculations'!$F$12</f>
        <v>1602.0878730267946</v>
      </c>
      <c r="N6669" s="12">
        <f>H6669 * Dashboard!$I$14 * Dashboard!$I$15 * (Dashboard!$D$12 / 365) * 'Lookups and Calculations'!$F$12</f>
        <v>0</v>
      </c>
    </row>
    <row r="6670" spans="1:14" x14ac:dyDescent="0.35">
      <c r="A6670" s="2">
        <v>6669</v>
      </c>
      <c r="B6670" s="11">
        <v>1.5830769948486163</v>
      </c>
      <c r="C6670" s="11">
        <v>1.4406124387604375</v>
      </c>
      <c r="D6670" s="3">
        <f>B6670*Dashboard!$D$11*Dashboard!$D$10*SQRT(Dashboard!$D$12/365)</f>
        <v>393049.15291429654</v>
      </c>
      <c r="E6670" s="3">
        <f>IF(Dashboard!$I$3,C6670*Dashboard!$E$11*Dashboard!$E$10*SQRT(Dashboard!$D$12/365),0)</f>
        <v>715355.6025071739</v>
      </c>
      <c r="F6670" s="3">
        <f>D6670+IF(Dashboard!$I$3,E6670,0)</f>
        <v>1108404.7554214704</v>
      </c>
      <c r="G6670" s="3">
        <f>IF(Dashboard!$I$4, ('Lookups and Calculations'!$F$9) / (1 - 'Lookups and Calculations'!$F$10), 'Lookups and Calculations'!$F$9)</f>
        <v>1951878.888340465</v>
      </c>
      <c r="H6670" s="12">
        <f t="shared" si="208"/>
        <v>0</v>
      </c>
      <c r="I6670" s="12">
        <f t="shared" si="209"/>
        <v>0</v>
      </c>
      <c r="J6670" s="13">
        <f>(1 - Dashboard!$I$9) * H6670 * Dashboard!$I$8 * 'Lookups and Calculations'!$F$12</f>
        <v>0</v>
      </c>
      <c r="K6670" s="12">
        <f>(1 - Dashboard!$I$11) * I6670 * Dashboard!$I$10 * 'Lookups and Calculations'!$F$12</f>
        <v>0</v>
      </c>
      <c r="L6670" s="12">
        <f>(H6670 - I6670) * Dashboard!$I$13 * (Dashboard!$D$12 / 365) * 'Lookups and Calculations'!$F$12</f>
        <v>0</v>
      </c>
      <c r="M6670" s="3">
        <f>(G6670*2) * Dashboard!$I$13 * (Dashboard!$D$12 / 365) * 'Lookups and Calculations'!$F$12</f>
        <v>1602.0878730267946</v>
      </c>
      <c r="N6670" s="12">
        <f>H6670 * Dashboard!$I$14 * Dashboard!$I$15 * (Dashboard!$D$12 / 365) * 'Lookups and Calculations'!$F$12</f>
        <v>0</v>
      </c>
    </row>
    <row r="6671" spans="1:14" x14ac:dyDescent="0.35">
      <c r="A6671" s="2">
        <v>6670</v>
      </c>
      <c r="B6671" s="11">
        <v>0.22597759242169024</v>
      </c>
      <c r="C6671" s="11">
        <v>-0.82470057195807034</v>
      </c>
      <c r="D6671" s="3">
        <f>B6671*Dashboard!$D$11*Dashboard!$D$10*SQRT(Dashboard!$D$12/365)</f>
        <v>56106.115854113006</v>
      </c>
      <c r="E6671" s="3">
        <f>IF(Dashboard!$I$3,C6671*Dashboard!$E$11*Dashboard!$E$10*SQRT(Dashboard!$D$12/365),0)</f>
        <v>-409516.22981174389</v>
      </c>
      <c r="F6671" s="3">
        <f>D6671+IF(Dashboard!$I$3,E6671,0)</f>
        <v>-353410.11395763088</v>
      </c>
      <c r="G6671" s="3">
        <f>IF(Dashboard!$I$4, ('Lookups and Calculations'!$F$9) / (1 - 'Lookups and Calculations'!$F$10), 'Lookups and Calculations'!$F$9)</f>
        <v>1951878.888340465</v>
      </c>
      <c r="H6671" s="12">
        <f t="shared" si="208"/>
        <v>0</v>
      </c>
      <c r="I6671" s="12">
        <f t="shared" si="209"/>
        <v>0</v>
      </c>
      <c r="J6671" s="13">
        <f>(1 - Dashboard!$I$9) * H6671 * Dashboard!$I$8 * 'Lookups and Calculations'!$F$12</f>
        <v>0</v>
      </c>
      <c r="K6671" s="12">
        <f>(1 - Dashboard!$I$11) * I6671 * Dashboard!$I$10 * 'Lookups and Calculations'!$F$12</f>
        <v>0</v>
      </c>
      <c r="L6671" s="12">
        <f>(H6671 - I6671) * Dashboard!$I$13 * (Dashboard!$D$12 / 365) * 'Lookups and Calculations'!$F$12</f>
        <v>0</v>
      </c>
      <c r="M6671" s="3">
        <f>(G6671*2) * Dashboard!$I$13 * (Dashboard!$D$12 / 365) * 'Lookups and Calculations'!$F$12</f>
        <v>1602.0878730267946</v>
      </c>
      <c r="N6671" s="12">
        <f>H6671 * Dashboard!$I$14 * Dashboard!$I$15 * (Dashboard!$D$12 / 365) * 'Lookups and Calculations'!$F$12</f>
        <v>0</v>
      </c>
    </row>
    <row r="6672" spans="1:14" x14ac:dyDescent="0.35">
      <c r="A6672" s="2">
        <v>6671</v>
      </c>
      <c r="B6672" s="11">
        <v>-0.76595904532574466</v>
      </c>
      <c r="C6672" s="11">
        <v>4.6266536491635077E-2</v>
      </c>
      <c r="D6672" s="3">
        <f>B6672*Dashboard!$D$11*Dashboard!$D$10*SQRT(Dashboard!$D$12/365)</f>
        <v>-190173.66490195028</v>
      </c>
      <c r="E6672" s="3">
        <f>IF(Dashboard!$I$3,C6672*Dashboard!$E$11*Dashboard!$E$10*SQRT(Dashboard!$D$12/365),0)</f>
        <v>22974.274827428122</v>
      </c>
      <c r="F6672" s="3">
        <f>D6672+IF(Dashboard!$I$3,E6672,0)</f>
        <v>-167199.39007452215</v>
      </c>
      <c r="G6672" s="3">
        <f>IF(Dashboard!$I$4, ('Lookups and Calculations'!$F$9) / (1 - 'Lookups and Calculations'!$F$10), 'Lookups and Calculations'!$F$9)</f>
        <v>1951878.888340465</v>
      </c>
      <c r="H6672" s="12">
        <f t="shared" si="208"/>
        <v>0</v>
      </c>
      <c r="I6672" s="12">
        <f t="shared" si="209"/>
        <v>0</v>
      </c>
      <c r="J6672" s="13">
        <f>(1 - Dashboard!$I$9) * H6672 * Dashboard!$I$8 * 'Lookups and Calculations'!$F$12</f>
        <v>0</v>
      </c>
      <c r="K6672" s="12">
        <f>(1 - Dashboard!$I$11) * I6672 * Dashboard!$I$10 * 'Lookups and Calculations'!$F$12</f>
        <v>0</v>
      </c>
      <c r="L6672" s="12">
        <f>(H6672 - I6672) * Dashboard!$I$13 * (Dashboard!$D$12 / 365) * 'Lookups and Calculations'!$F$12</f>
        <v>0</v>
      </c>
      <c r="M6672" s="3">
        <f>(G6672*2) * Dashboard!$I$13 * (Dashboard!$D$12 / 365) * 'Lookups and Calculations'!$F$12</f>
        <v>1602.0878730267946</v>
      </c>
      <c r="N6672" s="12">
        <f>H6672 * Dashboard!$I$14 * Dashboard!$I$15 * (Dashboard!$D$12 / 365) * 'Lookups and Calculations'!$F$12</f>
        <v>0</v>
      </c>
    </row>
    <row r="6673" spans="1:14" x14ac:dyDescent="0.35">
      <c r="A6673" s="2">
        <v>6672</v>
      </c>
      <c r="B6673" s="11">
        <v>0.74753862327314391</v>
      </c>
      <c r="C6673" s="11">
        <v>-2.1533400718931093</v>
      </c>
      <c r="D6673" s="3">
        <f>B6673*Dashboard!$D$11*Dashboard!$D$10*SQRT(Dashboard!$D$12/365)</f>
        <v>185600.2099735683</v>
      </c>
      <c r="E6673" s="3">
        <f>IF(Dashboard!$I$3,C6673*Dashboard!$E$11*Dashboard!$E$10*SQRT(Dashboard!$D$12/365),0)</f>
        <v>-1069270.1541973103</v>
      </c>
      <c r="F6673" s="3">
        <f>D6673+IF(Dashboard!$I$3,E6673,0)</f>
        <v>-883669.944223742</v>
      </c>
      <c r="G6673" s="3">
        <f>IF(Dashboard!$I$4, ('Lookups and Calculations'!$F$9) / (1 - 'Lookups and Calculations'!$F$10), 'Lookups and Calculations'!$F$9)</f>
        <v>1951878.888340465</v>
      </c>
      <c r="H6673" s="12">
        <f t="shared" si="208"/>
        <v>0</v>
      </c>
      <c r="I6673" s="12">
        <f t="shared" si="209"/>
        <v>0</v>
      </c>
      <c r="J6673" s="13">
        <f>(1 - Dashboard!$I$9) * H6673 * Dashboard!$I$8 * 'Lookups and Calculations'!$F$12</f>
        <v>0</v>
      </c>
      <c r="K6673" s="12">
        <f>(1 - Dashboard!$I$11) * I6673 * Dashboard!$I$10 * 'Lookups and Calculations'!$F$12</f>
        <v>0</v>
      </c>
      <c r="L6673" s="12">
        <f>(H6673 - I6673) * Dashboard!$I$13 * (Dashboard!$D$12 / 365) * 'Lookups and Calculations'!$F$12</f>
        <v>0</v>
      </c>
      <c r="M6673" s="3">
        <f>(G6673*2) * Dashboard!$I$13 * (Dashboard!$D$12 / 365) * 'Lookups and Calculations'!$F$12</f>
        <v>1602.0878730267946</v>
      </c>
      <c r="N6673" s="12">
        <f>H6673 * Dashboard!$I$14 * Dashboard!$I$15 * (Dashboard!$D$12 / 365) * 'Lookups and Calculations'!$F$12</f>
        <v>0</v>
      </c>
    </row>
    <row r="6674" spans="1:14" x14ac:dyDescent="0.35">
      <c r="A6674" s="2">
        <v>6673</v>
      </c>
      <c r="B6674" s="11">
        <v>1.7216959473820732</v>
      </c>
      <c r="C6674" s="11">
        <v>-1.5800269506192237</v>
      </c>
      <c r="D6674" s="3">
        <f>B6674*Dashboard!$D$11*Dashboard!$D$10*SQRT(Dashboard!$D$12/365)</f>
        <v>427465.71133087092</v>
      </c>
      <c r="E6674" s="3">
        <f>IF(Dashboard!$I$3,C6674*Dashboard!$E$11*Dashboard!$E$10*SQRT(Dashboard!$D$12/365),0)</f>
        <v>-784583.7650897475</v>
      </c>
      <c r="F6674" s="3">
        <f>D6674+IF(Dashboard!$I$3,E6674,0)</f>
        <v>-357118.05375887657</v>
      </c>
      <c r="G6674" s="3">
        <f>IF(Dashboard!$I$4, ('Lookups and Calculations'!$F$9) / (1 - 'Lookups and Calculations'!$F$10), 'Lookups and Calculations'!$F$9)</f>
        <v>1951878.888340465</v>
      </c>
      <c r="H6674" s="12">
        <f t="shared" si="208"/>
        <v>0</v>
      </c>
      <c r="I6674" s="12">
        <f t="shared" si="209"/>
        <v>0</v>
      </c>
      <c r="J6674" s="13">
        <f>(1 - Dashboard!$I$9) * H6674 * Dashboard!$I$8 * 'Lookups and Calculations'!$F$12</f>
        <v>0</v>
      </c>
      <c r="K6674" s="12">
        <f>(1 - Dashboard!$I$11) * I6674 * Dashboard!$I$10 * 'Lookups and Calculations'!$F$12</f>
        <v>0</v>
      </c>
      <c r="L6674" s="12">
        <f>(H6674 - I6674) * Dashboard!$I$13 * (Dashboard!$D$12 / 365) * 'Lookups and Calculations'!$F$12</f>
        <v>0</v>
      </c>
      <c r="M6674" s="3">
        <f>(G6674*2) * Dashboard!$I$13 * (Dashboard!$D$12 / 365) * 'Lookups and Calculations'!$F$12</f>
        <v>1602.0878730267946</v>
      </c>
      <c r="N6674" s="12">
        <f>H6674 * Dashboard!$I$14 * Dashboard!$I$15 * (Dashboard!$D$12 / 365) * 'Lookups and Calculations'!$F$12</f>
        <v>0</v>
      </c>
    </row>
    <row r="6675" spans="1:14" x14ac:dyDescent="0.35">
      <c r="A6675" s="2">
        <v>6674</v>
      </c>
      <c r="B6675" s="11">
        <v>-0.95120953850041423</v>
      </c>
      <c r="C6675" s="11">
        <v>-1.8875504846445332</v>
      </c>
      <c r="D6675" s="3">
        <f>B6675*Dashboard!$D$11*Dashboard!$D$10*SQRT(Dashboard!$D$12/365)</f>
        <v>-236167.98460730509</v>
      </c>
      <c r="E6675" s="3">
        <f>IF(Dashboard!$I$3,C6675*Dashboard!$E$11*Dashboard!$E$10*SQRT(Dashboard!$D$12/365),0)</f>
        <v>-937288.73767564166</v>
      </c>
      <c r="F6675" s="3">
        <f>D6675+IF(Dashboard!$I$3,E6675,0)</f>
        <v>-1173456.7222829468</v>
      </c>
      <c r="G6675" s="3">
        <f>IF(Dashboard!$I$4, ('Lookups and Calculations'!$F$9) / (1 - 'Lookups and Calculations'!$F$10), 'Lookups and Calculations'!$F$9)</f>
        <v>1951878.888340465</v>
      </c>
      <c r="H6675" s="12">
        <f t="shared" si="208"/>
        <v>0</v>
      </c>
      <c r="I6675" s="12">
        <f t="shared" si="209"/>
        <v>0</v>
      </c>
      <c r="J6675" s="13">
        <f>(1 - Dashboard!$I$9) * H6675 * Dashboard!$I$8 * 'Lookups and Calculations'!$F$12</f>
        <v>0</v>
      </c>
      <c r="K6675" s="12">
        <f>(1 - Dashboard!$I$11) * I6675 * Dashboard!$I$10 * 'Lookups and Calculations'!$F$12</f>
        <v>0</v>
      </c>
      <c r="L6675" s="12">
        <f>(H6675 - I6675) * Dashboard!$I$13 * (Dashboard!$D$12 / 365) * 'Lookups and Calculations'!$F$12</f>
        <v>0</v>
      </c>
      <c r="M6675" s="3">
        <f>(G6675*2) * Dashboard!$I$13 * (Dashboard!$D$12 / 365) * 'Lookups and Calculations'!$F$12</f>
        <v>1602.0878730267946</v>
      </c>
      <c r="N6675" s="12">
        <f>H6675 * Dashboard!$I$14 * Dashboard!$I$15 * (Dashboard!$D$12 / 365) * 'Lookups and Calculations'!$F$12</f>
        <v>0</v>
      </c>
    </row>
    <row r="6676" spans="1:14" x14ac:dyDescent="0.35">
      <c r="A6676" s="2">
        <v>6675</v>
      </c>
      <c r="B6676" s="11">
        <v>0.10292888321693101</v>
      </c>
      <c r="C6676" s="11">
        <v>0.46954553812775868</v>
      </c>
      <c r="D6676" s="3">
        <f>B6676*Dashboard!$D$11*Dashboard!$D$10*SQRT(Dashboard!$D$12/365)</f>
        <v>25555.36495727926</v>
      </c>
      <c r="E6676" s="3">
        <f>IF(Dashboard!$I$3,C6676*Dashboard!$E$11*Dashboard!$E$10*SQRT(Dashboard!$D$12/365),0)</f>
        <v>233159.19139290045</v>
      </c>
      <c r="F6676" s="3">
        <f>D6676+IF(Dashboard!$I$3,E6676,0)</f>
        <v>258714.55635017972</v>
      </c>
      <c r="G6676" s="3">
        <f>IF(Dashboard!$I$4, ('Lookups and Calculations'!$F$9) / (1 - 'Lookups and Calculations'!$F$10), 'Lookups and Calculations'!$F$9)</f>
        <v>1951878.888340465</v>
      </c>
      <c r="H6676" s="12">
        <f t="shared" si="208"/>
        <v>0</v>
      </c>
      <c r="I6676" s="12">
        <f t="shared" si="209"/>
        <v>0</v>
      </c>
      <c r="J6676" s="13">
        <f>(1 - Dashboard!$I$9) * H6676 * Dashboard!$I$8 * 'Lookups and Calculations'!$F$12</f>
        <v>0</v>
      </c>
      <c r="K6676" s="12">
        <f>(1 - Dashboard!$I$11) * I6676 * Dashboard!$I$10 * 'Lookups and Calculations'!$F$12</f>
        <v>0</v>
      </c>
      <c r="L6676" s="12">
        <f>(H6676 - I6676) * Dashboard!$I$13 * (Dashboard!$D$12 / 365) * 'Lookups and Calculations'!$F$12</f>
        <v>0</v>
      </c>
      <c r="M6676" s="3">
        <f>(G6676*2) * Dashboard!$I$13 * (Dashboard!$D$12 / 365) * 'Lookups and Calculations'!$F$12</f>
        <v>1602.0878730267946</v>
      </c>
      <c r="N6676" s="12">
        <f>H6676 * Dashboard!$I$14 * Dashboard!$I$15 * (Dashboard!$D$12 / 365) * 'Lookups and Calculations'!$F$12</f>
        <v>0</v>
      </c>
    </row>
    <row r="6677" spans="1:14" x14ac:dyDescent="0.35">
      <c r="A6677" s="2">
        <v>6676</v>
      </c>
      <c r="B6677" s="11">
        <v>-0.18371905328248322</v>
      </c>
      <c r="C6677" s="11">
        <v>-1.1318554806805809</v>
      </c>
      <c r="D6677" s="3">
        <f>B6677*Dashboard!$D$11*Dashboard!$D$10*SQRT(Dashboard!$D$12/365)</f>
        <v>-45614.091103510596</v>
      </c>
      <c r="E6677" s="3">
        <f>IF(Dashboard!$I$3,C6677*Dashboard!$E$11*Dashboard!$E$10*SQRT(Dashboard!$D$12/365),0)</f>
        <v>-562038.15651486756</v>
      </c>
      <c r="F6677" s="3">
        <f>D6677+IF(Dashboard!$I$3,E6677,0)</f>
        <v>-607652.24761837814</v>
      </c>
      <c r="G6677" s="3">
        <f>IF(Dashboard!$I$4, ('Lookups and Calculations'!$F$9) / (1 - 'Lookups and Calculations'!$F$10), 'Lookups and Calculations'!$F$9)</f>
        <v>1951878.888340465</v>
      </c>
      <c r="H6677" s="12">
        <f t="shared" si="208"/>
        <v>0</v>
      </c>
      <c r="I6677" s="12">
        <f t="shared" si="209"/>
        <v>0</v>
      </c>
      <c r="J6677" s="13">
        <f>(1 - Dashboard!$I$9) * H6677 * Dashboard!$I$8 * 'Lookups and Calculations'!$F$12</f>
        <v>0</v>
      </c>
      <c r="K6677" s="12">
        <f>(1 - Dashboard!$I$11) * I6677 * Dashboard!$I$10 * 'Lookups and Calculations'!$F$12</f>
        <v>0</v>
      </c>
      <c r="L6677" s="12">
        <f>(H6677 - I6677) * Dashboard!$I$13 * (Dashboard!$D$12 / 365) * 'Lookups and Calculations'!$F$12</f>
        <v>0</v>
      </c>
      <c r="M6677" s="3">
        <f>(G6677*2) * Dashboard!$I$13 * (Dashboard!$D$12 / 365) * 'Lookups and Calculations'!$F$12</f>
        <v>1602.0878730267946</v>
      </c>
      <c r="N6677" s="12">
        <f>H6677 * Dashboard!$I$14 * Dashboard!$I$15 * (Dashboard!$D$12 / 365) * 'Lookups and Calculations'!$F$12</f>
        <v>0</v>
      </c>
    </row>
    <row r="6678" spans="1:14" x14ac:dyDescent="0.35">
      <c r="A6678" s="2">
        <v>6677</v>
      </c>
      <c r="B6678" s="11">
        <v>1.2151857384882767</v>
      </c>
      <c r="C6678" s="11">
        <v>1.703339498625257</v>
      </c>
      <c r="D6678" s="3">
        <f>B6678*Dashboard!$D$11*Dashboard!$D$10*SQRT(Dashboard!$D$12/365)</f>
        <v>301708.46187555452</v>
      </c>
      <c r="E6678" s="3">
        <f>IF(Dashboard!$I$3,C6678*Dashboard!$E$11*Dashboard!$E$10*SQRT(Dashboard!$D$12/365),0)</f>
        <v>845816.27961076063</v>
      </c>
      <c r="F6678" s="3">
        <f>D6678+IF(Dashboard!$I$3,E6678,0)</f>
        <v>1147524.7414863151</v>
      </c>
      <c r="G6678" s="3">
        <f>IF(Dashboard!$I$4, ('Lookups and Calculations'!$F$9) / (1 - 'Lookups and Calculations'!$F$10), 'Lookups and Calculations'!$F$9)</f>
        <v>1951878.888340465</v>
      </c>
      <c r="H6678" s="12">
        <f t="shared" si="208"/>
        <v>0</v>
      </c>
      <c r="I6678" s="12">
        <f t="shared" si="209"/>
        <v>0</v>
      </c>
      <c r="J6678" s="13">
        <f>(1 - Dashboard!$I$9) * H6678 * Dashboard!$I$8 * 'Lookups and Calculations'!$F$12</f>
        <v>0</v>
      </c>
      <c r="K6678" s="12">
        <f>(1 - Dashboard!$I$11) * I6678 * Dashboard!$I$10 * 'Lookups and Calculations'!$F$12</f>
        <v>0</v>
      </c>
      <c r="L6678" s="12">
        <f>(H6678 - I6678) * Dashboard!$I$13 * (Dashboard!$D$12 / 365) * 'Lookups and Calculations'!$F$12</f>
        <v>0</v>
      </c>
      <c r="M6678" s="3">
        <f>(G6678*2) * Dashboard!$I$13 * (Dashboard!$D$12 / 365) * 'Lookups and Calculations'!$F$12</f>
        <v>1602.0878730267946</v>
      </c>
      <c r="N6678" s="12">
        <f>H6678 * Dashboard!$I$14 * Dashboard!$I$15 * (Dashboard!$D$12 / 365) * 'Lookups and Calculations'!$F$12</f>
        <v>0</v>
      </c>
    </row>
    <row r="6679" spans="1:14" x14ac:dyDescent="0.35">
      <c r="A6679" s="2">
        <v>6678</v>
      </c>
      <c r="B6679" s="11">
        <v>1.309589691229911</v>
      </c>
      <c r="C6679" s="11">
        <v>-1.7895286337912177</v>
      </c>
      <c r="D6679" s="3">
        <f>B6679*Dashboard!$D$11*Dashboard!$D$10*SQRT(Dashboard!$D$12/365)</f>
        <v>325147.24203444936</v>
      </c>
      <c r="E6679" s="3">
        <f>IF(Dashboard!$I$3,C6679*Dashboard!$E$11*Dashboard!$E$10*SQRT(Dashboard!$D$12/365),0)</f>
        <v>-888614.66108889738</v>
      </c>
      <c r="F6679" s="3">
        <f>D6679+IF(Dashboard!$I$3,E6679,0)</f>
        <v>-563467.41905444802</v>
      </c>
      <c r="G6679" s="3">
        <f>IF(Dashboard!$I$4, ('Lookups and Calculations'!$F$9) / (1 - 'Lookups and Calculations'!$F$10), 'Lookups and Calculations'!$F$9)</f>
        <v>1951878.888340465</v>
      </c>
      <c r="H6679" s="12">
        <f t="shared" si="208"/>
        <v>0</v>
      </c>
      <c r="I6679" s="12">
        <f t="shared" si="209"/>
        <v>0</v>
      </c>
      <c r="J6679" s="13">
        <f>(1 - Dashboard!$I$9) * H6679 * Dashboard!$I$8 * 'Lookups and Calculations'!$F$12</f>
        <v>0</v>
      </c>
      <c r="K6679" s="12">
        <f>(1 - Dashboard!$I$11) * I6679 * Dashboard!$I$10 * 'Lookups and Calculations'!$F$12</f>
        <v>0</v>
      </c>
      <c r="L6679" s="12">
        <f>(H6679 - I6679) * Dashboard!$I$13 * (Dashboard!$D$12 / 365) * 'Lookups and Calculations'!$F$12</f>
        <v>0</v>
      </c>
      <c r="M6679" s="3">
        <f>(G6679*2) * Dashboard!$I$13 * (Dashboard!$D$12 / 365) * 'Lookups and Calculations'!$F$12</f>
        <v>1602.0878730267946</v>
      </c>
      <c r="N6679" s="12">
        <f>H6679 * Dashboard!$I$14 * Dashboard!$I$15 * (Dashboard!$D$12 / 365) * 'Lookups and Calculations'!$F$12</f>
        <v>0</v>
      </c>
    </row>
    <row r="6680" spans="1:14" x14ac:dyDescent="0.35">
      <c r="A6680" s="2">
        <v>6679</v>
      </c>
      <c r="B6680" s="11">
        <v>-0.2769552654094819</v>
      </c>
      <c r="C6680" s="11">
        <v>-2.140350398277393</v>
      </c>
      <c r="D6680" s="3">
        <f>B6680*Dashboard!$D$11*Dashboard!$D$10*SQRT(Dashboard!$D$12/365)</f>
        <v>-68762.942559695672</v>
      </c>
      <c r="E6680" s="3">
        <f>IF(Dashboard!$I$3,C6680*Dashboard!$E$11*Dashboard!$E$10*SQRT(Dashboard!$D$12/365),0)</f>
        <v>-1062819.9559720764</v>
      </c>
      <c r="F6680" s="3">
        <f>D6680+IF(Dashboard!$I$3,E6680,0)</f>
        <v>-1131582.898531772</v>
      </c>
      <c r="G6680" s="3">
        <f>IF(Dashboard!$I$4, ('Lookups and Calculations'!$F$9) / (1 - 'Lookups and Calculations'!$F$10), 'Lookups and Calculations'!$F$9)</f>
        <v>1951878.888340465</v>
      </c>
      <c r="H6680" s="12">
        <f t="shared" si="208"/>
        <v>0</v>
      </c>
      <c r="I6680" s="12">
        <f t="shared" si="209"/>
        <v>0</v>
      </c>
      <c r="J6680" s="13">
        <f>(1 - Dashboard!$I$9) * H6680 * Dashboard!$I$8 * 'Lookups and Calculations'!$F$12</f>
        <v>0</v>
      </c>
      <c r="K6680" s="12">
        <f>(1 - Dashboard!$I$11) * I6680 * Dashboard!$I$10 * 'Lookups and Calculations'!$F$12</f>
        <v>0</v>
      </c>
      <c r="L6680" s="12">
        <f>(H6680 - I6680) * Dashboard!$I$13 * (Dashboard!$D$12 / 365) * 'Lookups and Calculations'!$F$12</f>
        <v>0</v>
      </c>
      <c r="M6680" s="3">
        <f>(G6680*2) * Dashboard!$I$13 * (Dashboard!$D$12 / 365) * 'Lookups and Calculations'!$F$12</f>
        <v>1602.0878730267946</v>
      </c>
      <c r="N6680" s="12">
        <f>H6680 * Dashboard!$I$14 * Dashboard!$I$15 * (Dashboard!$D$12 / 365) * 'Lookups and Calculations'!$F$12</f>
        <v>0</v>
      </c>
    </row>
    <row r="6681" spans="1:14" x14ac:dyDescent="0.35">
      <c r="A6681" s="2">
        <v>6680</v>
      </c>
      <c r="B6681" s="11">
        <v>-0.62847653230704392</v>
      </c>
      <c r="C6681" s="11">
        <v>0.20943540974083916</v>
      </c>
      <c r="D6681" s="3">
        <f>B6681*Dashboard!$D$11*Dashboard!$D$10*SQRT(Dashboard!$D$12/365)</f>
        <v>-156039.26369571176</v>
      </c>
      <c r="E6681" s="3">
        <f>IF(Dashboard!$I$3,C6681*Dashboard!$E$11*Dashboard!$E$10*SQRT(Dashboard!$D$12/365),0)</f>
        <v>103997.98703002094</v>
      </c>
      <c r="F6681" s="3">
        <f>D6681+IF(Dashboard!$I$3,E6681,0)</f>
        <v>-52041.276665690821</v>
      </c>
      <c r="G6681" s="3">
        <f>IF(Dashboard!$I$4, ('Lookups and Calculations'!$F$9) / (1 - 'Lookups and Calculations'!$F$10), 'Lookups and Calculations'!$F$9)</f>
        <v>1951878.888340465</v>
      </c>
      <c r="H6681" s="12">
        <f t="shared" si="208"/>
        <v>0</v>
      </c>
      <c r="I6681" s="12">
        <f t="shared" si="209"/>
        <v>0</v>
      </c>
      <c r="J6681" s="13">
        <f>(1 - Dashboard!$I$9) * H6681 * Dashboard!$I$8 * 'Lookups and Calculations'!$F$12</f>
        <v>0</v>
      </c>
      <c r="K6681" s="12">
        <f>(1 - Dashboard!$I$11) * I6681 * Dashboard!$I$10 * 'Lookups and Calculations'!$F$12</f>
        <v>0</v>
      </c>
      <c r="L6681" s="12">
        <f>(H6681 - I6681) * Dashboard!$I$13 * (Dashboard!$D$12 / 365) * 'Lookups and Calculations'!$F$12</f>
        <v>0</v>
      </c>
      <c r="M6681" s="3">
        <f>(G6681*2) * Dashboard!$I$13 * (Dashboard!$D$12 / 365) * 'Lookups and Calculations'!$F$12</f>
        <v>1602.0878730267946</v>
      </c>
      <c r="N6681" s="12">
        <f>H6681 * Dashboard!$I$14 * Dashboard!$I$15 * (Dashboard!$D$12 / 365) * 'Lookups and Calculations'!$F$12</f>
        <v>0</v>
      </c>
    </row>
    <row r="6682" spans="1:14" x14ac:dyDescent="0.35">
      <c r="A6682" s="2">
        <v>6681</v>
      </c>
      <c r="B6682" s="11">
        <v>-1.1566767402426843</v>
      </c>
      <c r="C6682" s="11">
        <v>1.682505370895041</v>
      </c>
      <c r="D6682" s="3">
        <f>B6682*Dashboard!$D$11*Dashboard!$D$10*SQRT(Dashboard!$D$12/365)</f>
        <v>-287181.74443027109</v>
      </c>
      <c r="E6682" s="3">
        <f>IF(Dashboard!$I$3,C6682*Dashboard!$E$11*Dashboard!$E$10*SQRT(Dashboard!$D$12/365),0)</f>
        <v>835470.81153470837</v>
      </c>
      <c r="F6682" s="3">
        <f>D6682+IF(Dashboard!$I$3,E6682,0)</f>
        <v>548289.06710443727</v>
      </c>
      <c r="G6682" s="3">
        <f>IF(Dashboard!$I$4, ('Lookups and Calculations'!$F$9) / (1 - 'Lookups and Calculations'!$F$10), 'Lookups and Calculations'!$F$9)</f>
        <v>1951878.888340465</v>
      </c>
      <c r="H6682" s="12">
        <f t="shared" si="208"/>
        <v>0</v>
      </c>
      <c r="I6682" s="12">
        <f t="shared" si="209"/>
        <v>0</v>
      </c>
      <c r="J6682" s="13">
        <f>(1 - Dashboard!$I$9) * H6682 * Dashboard!$I$8 * 'Lookups and Calculations'!$F$12</f>
        <v>0</v>
      </c>
      <c r="K6682" s="12">
        <f>(1 - Dashboard!$I$11) * I6682 * Dashboard!$I$10 * 'Lookups and Calculations'!$F$12</f>
        <v>0</v>
      </c>
      <c r="L6682" s="12">
        <f>(H6682 - I6682) * Dashboard!$I$13 * (Dashboard!$D$12 / 365) * 'Lookups and Calculations'!$F$12</f>
        <v>0</v>
      </c>
      <c r="M6682" s="3">
        <f>(G6682*2) * Dashboard!$I$13 * (Dashboard!$D$12 / 365) * 'Lookups and Calculations'!$F$12</f>
        <v>1602.0878730267946</v>
      </c>
      <c r="N6682" s="12">
        <f>H6682 * Dashboard!$I$14 * Dashboard!$I$15 * (Dashboard!$D$12 / 365) * 'Lookups and Calculations'!$F$12</f>
        <v>0</v>
      </c>
    </row>
    <row r="6683" spans="1:14" x14ac:dyDescent="0.35">
      <c r="A6683" s="2">
        <v>6682</v>
      </c>
      <c r="B6683" s="11">
        <v>-0.54149581818664216</v>
      </c>
      <c r="C6683" s="11">
        <v>-0.77519682848301485</v>
      </c>
      <c r="D6683" s="3">
        <f>B6683*Dashboard!$D$11*Dashboard!$D$10*SQRT(Dashboard!$D$12/365)</f>
        <v>-134443.53833544668</v>
      </c>
      <c r="E6683" s="3">
        <f>IF(Dashboard!$I$3,C6683*Dashboard!$E$11*Dashboard!$E$10*SQRT(Dashboard!$D$12/365),0)</f>
        <v>-384934.47604705376</v>
      </c>
      <c r="F6683" s="3">
        <f>D6683+IF(Dashboard!$I$3,E6683,0)</f>
        <v>-519378.01438250043</v>
      </c>
      <c r="G6683" s="3">
        <f>IF(Dashboard!$I$4, ('Lookups and Calculations'!$F$9) / (1 - 'Lookups and Calculations'!$F$10), 'Lookups and Calculations'!$F$9)</f>
        <v>1951878.888340465</v>
      </c>
      <c r="H6683" s="12">
        <f t="shared" si="208"/>
        <v>0</v>
      </c>
      <c r="I6683" s="12">
        <f t="shared" si="209"/>
        <v>0</v>
      </c>
      <c r="J6683" s="13">
        <f>(1 - Dashboard!$I$9) * H6683 * Dashboard!$I$8 * 'Lookups and Calculations'!$F$12</f>
        <v>0</v>
      </c>
      <c r="K6683" s="12">
        <f>(1 - Dashboard!$I$11) * I6683 * Dashboard!$I$10 * 'Lookups and Calculations'!$F$12</f>
        <v>0</v>
      </c>
      <c r="L6683" s="12">
        <f>(H6683 - I6683) * Dashboard!$I$13 * (Dashboard!$D$12 / 365) * 'Lookups and Calculations'!$F$12</f>
        <v>0</v>
      </c>
      <c r="M6683" s="3">
        <f>(G6683*2) * Dashboard!$I$13 * (Dashboard!$D$12 / 365) * 'Lookups and Calculations'!$F$12</f>
        <v>1602.0878730267946</v>
      </c>
      <c r="N6683" s="12">
        <f>H6683 * Dashboard!$I$14 * Dashboard!$I$15 * (Dashboard!$D$12 / 365) * 'Lookups and Calculations'!$F$12</f>
        <v>0</v>
      </c>
    </row>
    <row r="6684" spans="1:14" x14ac:dyDescent="0.35">
      <c r="A6684" s="2">
        <v>6683</v>
      </c>
      <c r="B6684" s="11">
        <v>-0.54297416047747904</v>
      </c>
      <c r="C6684" s="11">
        <v>-0.10284642364515657</v>
      </c>
      <c r="D6684" s="3">
        <f>B6684*Dashboard!$D$11*Dashboard!$D$10*SQRT(Dashboard!$D$12/365)</f>
        <v>-134810.58377102664</v>
      </c>
      <c r="E6684" s="3">
        <f>IF(Dashboard!$I$3,C6684*Dashboard!$E$11*Dashboard!$E$10*SQRT(Dashboard!$D$12/365),0)</f>
        <v>-51069.783498255238</v>
      </c>
      <c r="F6684" s="3">
        <f>D6684+IF(Dashboard!$I$3,E6684,0)</f>
        <v>-185880.36726928188</v>
      </c>
      <c r="G6684" s="3">
        <f>IF(Dashboard!$I$4, ('Lookups and Calculations'!$F$9) / (1 - 'Lookups and Calculations'!$F$10), 'Lookups and Calculations'!$F$9)</f>
        <v>1951878.888340465</v>
      </c>
      <c r="H6684" s="12">
        <f t="shared" si="208"/>
        <v>0</v>
      </c>
      <c r="I6684" s="12">
        <f t="shared" si="209"/>
        <v>0</v>
      </c>
      <c r="J6684" s="13">
        <f>(1 - Dashboard!$I$9) * H6684 * Dashboard!$I$8 * 'Lookups and Calculations'!$F$12</f>
        <v>0</v>
      </c>
      <c r="K6684" s="12">
        <f>(1 - Dashboard!$I$11) * I6684 * Dashboard!$I$10 * 'Lookups and Calculations'!$F$12</f>
        <v>0</v>
      </c>
      <c r="L6684" s="12">
        <f>(H6684 - I6684) * Dashboard!$I$13 * (Dashboard!$D$12 / 365) * 'Lookups and Calculations'!$F$12</f>
        <v>0</v>
      </c>
      <c r="M6684" s="3">
        <f>(G6684*2) * Dashboard!$I$13 * (Dashboard!$D$12 / 365) * 'Lookups and Calculations'!$F$12</f>
        <v>1602.0878730267946</v>
      </c>
      <c r="N6684" s="12">
        <f>H6684 * Dashboard!$I$14 * Dashboard!$I$15 * (Dashboard!$D$12 / 365) * 'Lookups and Calculations'!$F$12</f>
        <v>0</v>
      </c>
    </row>
    <row r="6685" spans="1:14" x14ac:dyDescent="0.35">
      <c r="A6685" s="2">
        <v>6684</v>
      </c>
      <c r="B6685" s="11">
        <v>2.1338285002336228</v>
      </c>
      <c r="C6685" s="11">
        <v>0.78809331016317208</v>
      </c>
      <c r="D6685" s="3">
        <f>B6685*Dashboard!$D$11*Dashboard!$D$10*SQRT(Dashboard!$D$12/365)</f>
        <v>529790.70961827168</v>
      </c>
      <c r="E6685" s="3">
        <f>IF(Dashboard!$I$3,C6685*Dashboard!$E$11*Dashboard!$E$10*SQRT(Dashboard!$D$12/365),0)</f>
        <v>391338.39855550416</v>
      </c>
      <c r="F6685" s="3">
        <f>D6685+IF(Dashboard!$I$3,E6685,0)</f>
        <v>921129.10817377584</v>
      </c>
      <c r="G6685" s="3">
        <f>IF(Dashboard!$I$4, ('Lookups and Calculations'!$F$9) / (1 - 'Lookups and Calculations'!$F$10), 'Lookups and Calculations'!$F$9)</f>
        <v>1951878.888340465</v>
      </c>
      <c r="H6685" s="12">
        <f t="shared" si="208"/>
        <v>0</v>
      </c>
      <c r="I6685" s="12">
        <f t="shared" si="209"/>
        <v>0</v>
      </c>
      <c r="J6685" s="13">
        <f>(1 - Dashboard!$I$9) * H6685 * Dashboard!$I$8 * 'Lookups and Calculations'!$F$12</f>
        <v>0</v>
      </c>
      <c r="K6685" s="12">
        <f>(1 - Dashboard!$I$11) * I6685 * Dashboard!$I$10 * 'Lookups and Calculations'!$F$12</f>
        <v>0</v>
      </c>
      <c r="L6685" s="12">
        <f>(H6685 - I6685) * Dashboard!$I$13 * (Dashboard!$D$12 / 365) * 'Lookups and Calculations'!$F$12</f>
        <v>0</v>
      </c>
      <c r="M6685" s="3">
        <f>(G6685*2) * Dashboard!$I$13 * (Dashboard!$D$12 / 365) * 'Lookups and Calculations'!$F$12</f>
        <v>1602.0878730267946</v>
      </c>
      <c r="N6685" s="12">
        <f>H6685 * Dashboard!$I$14 * Dashboard!$I$15 * (Dashboard!$D$12 / 365) * 'Lookups and Calculations'!$F$12</f>
        <v>0</v>
      </c>
    </row>
    <row r="6686" spans="1:14" x14ac:dyDescent="0.35">
      <c r="A6686" s="2">
        <v>6685</v>
      </c>
      <c r="B6686" s="11">
        <v>1.5961506825038907</v>
      </c>
      <c r="C6686" s="11">
        <v>0.55849086995153097</v>
      </c>
      <c r="D6686" s="3">
        <f>B6686*Dashboard!$D$11*Dashboard!$D$10*SQRT(Dashboard!$D$12/365)</f>
        <v>396295.11118107254</v>
      </c>
      <c r="E6686" s="3">
        <f>IF(Dashboard!$I$3,C6686*Dashboard!$E$11*Dashboard!$E$10*SQRT(Dashboard!$D$12/365),0)</f>
        <v>277326.1996215278</v>
      </c>
      <c r="F6686" s="3">
        <f>D6686+IF(Dashboard!$I$3,E6686,0)</f>
        <v>673621.31080260035</v>
      </c>
      <c r="G6686" s="3">
        <f>IF(Dashboard!$I$4, ('Lookups and Calculations'!$F$9) / (1 - 'Lookups and Calculations'!$F$10), 'Lookups and Calculations'!$F$9)</f>
        <v>1951878.888340465</v>
      </c>
      <c r="H6686" s="12">
        <f t="shared" si="208"/>
        <v>0</v>
      </c>
      <c r="I6686" s="12">
        <f t="shared" si="209"/>
        <v>0</v>
      </c>
      <c r="J6686" s="13">
        <f>(1 - Dashboard!$I$9) * H6686 * Dashboard!$I$8 * 'Lookups and Calculations'!$F$12</f>
        <v>0</v>
      </c>
      <c r="K6686" s="12">
        <f>(1 - Dashboard!$I$11) * I6686 * Dashboard!$I$10 * 'Lookups and Calculations'!$F$12</f>
        <v>0</v>
      </c>
      <c r="L6686" s="12">
        <f>(H6686 - I6686) * Dashboard!$I$13 * (Dashboard!$D$12 / 365) * 'Lookups and Calculations'!$F$12</f>
        <v>0</v>
      </c>
      <c r="M6686" s="3">
        <f>(G6686*2) * Dashboard!$I$13 * (Dashboard!$D$12 / 365) * 'Lookups and Calculations'!$F$12</f>
        <v>1602.0878730267946</v>
      </c>
      <c r="N6686" s="12">
        <f>H6686 * Dashboard!$I$14 * Dashboard!$I$15 * (Dashboard!$D$12 / 365) * 'Lookups and Calculations'!$F$12</f>
        <v>0</v>
      </c>
    </row>
    <row r="6687" spans="1:14" x14ac:dyDescent="0.35">
      <c r="A6687" s="2">
        <v>6686</v>
      </c>
      <c r="B6687" s="11">
        <v>1.0650186297214124</v>
      </c>
      <c r="C6687" s="11">
        <v>5.6138856490981104E-2</v>
      </c>
      <c r="D6687" s="3">
        <f>B6687*Dashboard!$D$11*Dashboard!$D$10*SQRT(Dashboard!$D$12/365)</f>
        <v>264424.70682859974</v>
      </c>
      <c r="E6687" s="3">
        <f>IF(Dashboard!$I$3,C6687*Dashboard!$E$11*Dashboard!$E$10*SQRT(Dashboard!$D$12/365),0)</f>
        <v>27876.508926803541</v>
      </c>
      <c r="F6687" s="3">
        <f>D6687+IF(Dashboard!$I$3,E6687,0)</f>
        <v>292301.21575540327</v>
      </c>
      <c r="G6687" s="3">
        <f>IF(Dashboard!$I$4, ('Lookups and Calculations'!$F$9) / (1 - 'Lookups and Calculations'!$F$10), 'Lookups and Calculations'!$F$9)</f>
        <v>1951878.888340465</v>
      </c>
      <c r="H6687" s="12">
        <f t="shared" si="208"/>
        <v>0</v>
      </c>
      <c r="I6687" s="12">
        <f t="shared" si="209"/>
        <v>0</v>
      </c>
      <c r="J6687" s="13">
        <f>(1 - Dashboard!$I$9) * H6687 * Dashboard!$I$8 * 'Lookups and Calculations'!$F$12</f>
        <v>0</v>
      </c>
      <c r="K6687" s="12">
        <f>(1 - Dashboard!$I$11) * I6687 * Dashboard!$I$10 * 'Lookups and Calculations'!$F$12</f>
        <v>0</v>
      </c>
      <c r="L6687" s="12">
        <f>(H6687 - I6687) * Dashboard!$I$13 * (Dashboard!$D$12 / 365) * 'Lookups and Calculations'!$F$12</f>
        <v>0</v>
      </c>
      <c r="M6687" s="3">
        <f>(G6687*2) * Dashboard!$I$13 * (Dashboard!$D$12 / 365) * 'Lookups and Calculations'!$F$12</f>
        <v>1602.0878730267946</v>
      </c>
      <c r="N6687" s="12">
        <f>H6687 * Dashboard!$I$14 * Dashboard!$I$15 * (Dashboard!$D$12 / 365) * 'Lookups and Calculations'!$F$12</f>
        <v>0</v>
      </c>
    </row>
    <row r="6688" spans="1:14" x14ac:dyDescent="0.35">
      <c r="A6688" s="2">
        <v>6687</v>
      </c>
      <c r="B6688" s="11">
        <v>1.350596605095812</v>
      </c>
      <c r="C6688" s="11">
        <v>5.3930570425240097E-2</v>
      </c>
      <c r="D6688" s="3">
        <f>B6688*Dashboard!$D$11*Dashboard!$D$10*SQRT(Dashboard!$D$12/365)</f>
        <v>335328.51105109829</v>
      </c>
      <c r="E6688" s="3">
        <f>IF(Dashboard!$I$3,C6688*Dashboard!$E$11*Dashboard!$E$10*SQRT(Dashboard!$D$12/365),0)</f>
        <v>26779.954595768049</v>
      </c>
      <c r="F6688" s="3">
        <f>D6688+IF(Dashboard!$I$3,E6688,0)</f>
        <v>362108.46564686636</v>
      </c>
      <c r="G6688" s="3">
        <f>IF(Dashboard!$I$4, ('Lookups and Calculations'!$F$9) / (1 - 'Lookups and Calculations'!$F$10), 'Lookups and Calculations'!$F$9)</f>
        <v>1951878.888340465</v>
      </c>
      <c r="H6688" s="12">
        <f t="shared" si="208"/>
        <v>0</v>
      </c>
      <c r="I6688" s="12">
        <f t="shared" si="209"/>
        <v>0</v>
      </c>
      <c r="J6688" s="13">
        <f>(1 - Dashboard!$I$9) * H6688 * Dashboard!$I$8 * 'Lookups and Calculations'!$F$12</f>
        <v>0</v>
      </c>
      <c r="K6688" s="12">
        <f>(1 - Dashboard!$I$11) * I6688 * Dashboard!$I$10 * 'Lookups and Calculations'!$F$12</f>
        <v>0</v>
      </c>
      <c r="L6688" s="12">
        <f>(H6688 - I6688) * Dashboard!$I$13 * (Dashboard!$D$12 / 365) * 'Lookups and Calculations'!$F$12</f>
        <v>0</v>
      </c>
      <c r="M6688" s="3">
        <f>(G6688*2) * Dashboard!$I$13 * (Dashboard!$D$12 / 365) * 'Lookups and Calculations'!$F$12</f>
        <v>1602.0878730267946</v>
      </c>
      <c r="N6688" s="12">
        <f>H6688 * Dashboard!$I$14 * Dashboard!$I$15 * (Dashboard!$D$12 / 365) * 'Lookups and Calculations'!$F$12</f>
        <v>0</v>
      </c>
    </row>
    <row r="6689" spans="1:14" x14ac:dyDescent="0.35">
      <c r="A6689" s="2">
        <v>6688</v>
      </c>
      <c r="B6689" s="11">
        <v>0.11725972612251132</v>
      </c>
      <c r="C6689" s="11">
        <v>-0.40181465690671753</v>
      </c>
      <c r="D6689" s="3">
        <f>B6689*Dashboard!$D$11*Dashboard!$D$10*SQRT(Dashboard!$D$12/365)</f>
        <v>29113.451950467377</v>
      </c>
      <c r="E6689" s="3">
        <f>IF(Dashboard!$I$3,C6689*Dashboard!$E$11*Dashboard!$E$10*SQRT(Dashboard!$D$12/365),0)</f>
        <v>-199526.50570964374</v>
      </c>
      <c r="F6689" s="3">
        <f>D6689+IF(Dashboard!$I$3,E6689,0)</f>
        <v>-170413.05375917637</v>
      </c>
      <c r="G6689" s="3">
        <f>IF(Dashboard!$I$4, ('Lookups and Calculations'!$F$9) / (1 - 'Lookups and Calculations'!$F$10), 'Lookups and Calculations'!$F$9)</f>
        <v>1951878.888340465</v>
      </c>
      <c r="H6689" s="12">
        <f t="shared" si="208"/>
        <v>0</v>
      </c>
      <c r="I6689" s="12">
        <f t="shared" si="209"/>
        <v>0</v>
      </c>
      <c r="J6689" s="13">
        <f>(1 - Dashboard!$I$9) * H6689 * Dashboard!$I$8 * 'Lookups and Calculations'!$F$12</f>
        <v>0</v>
      </c>
      <c r="K6689" s="12">
        <f>(1 - Dashboard!$I$11) * I6689 * Dashboard!$I$10 * 'Lookups and Calculations'!$F$12</f>
        <v>0</v>
      </c>
      <c r="L6689" s="12">
        <f>(H6689 - I6689) * Dashboard!$I$13 * (Dashboard!$D$12 / 365) * 'Lookups and Calculations'!$F$12</f>
        <v>0</v>
      </c>
      <c r="M6689" s="3">
        <f>(G6689*2) * Dashboard!$I$13 * (Dashboard!$D$12 / 365) * 'Lookups and Calculations'!$F$12</f>
        <v>1602.0878730267946</v>
      </c>
      <c r="N6689" s="12">
        <f>H6689 * Dashboard!$I$14 * Dashboard!$I$15 * (Dashboard!$D$12 / 365) * 'Lookups and Calculations'!$F$12</f>
        <v>0</v>
      </c>
    </row>
    <row r="6690" spans="1:14" x14ac:dyDescent="0.35">
      <c r="A6690" s="2">
        <v>6689</v>
      </c>
      <c r="B6690" s="11">
        <v>-2.0242326520323064</v>
      </c>
      <c r="C6690" s="11">
        <v>0.57827192001854999</v>
      </c>
      <c r="D6690" s="3">
        <f>B6690*Dashboard!$D$11*Dashboard!$D$10*SQRT(Dashboard!$D$12/365)</f>
        <v>-502580.05881693738</v>
      </c>
      <c r="E6690" s="3">
        <f>IF(Dashboard!$I$3,C6690*Dashboard!$E$11*Dashboard!$E$10*SQRT(Dashboard!$D$12/365),0)</f>
        <v>287148.74773244973</v>
      </c>
      <c r="F6690" s="3">
        <f>D6690+IF(Dashboard!$I$3,E6690,0)</f>
        <v>-215431.31108448765</v>
      </c>
      <c r="G6690" s="3">
        <f>IF(Dashboard!$I$4, ('Lookups and Calculations'!$F$9) / (1 - 'Lookups and Calculations'!$F$10), 'Lookups and Calculations'!$F$9)</f>
        <v>1951878.888340465</v>
      </c>
      <c r="H6690" s="12">
        <f t="shared" si="208"/>
        <v>0</v>
      </c>
      <c r="I6690" s="12">
        <f t="shared" si="209"/>
        <v>0</v>
      </c>
      <c r="J6690" s="13">
        <f>(1 - Dashboard!$I$9) * H6690 * Dashboard!$I$8 * 'Lookups and Calculations'!$F$12</f>
        <v>0</v>
      </c>
      <c r="K6690" s="12">
        <f>(1 - Dashboard!$I$11) * I6690 * Dashboard!$I$10 * 'Lookups and Calculations'!$F$12</f>
        <v>0</v>
      </c>
      <c r="L6690" s="12">
        <f>(H6690 - I6690) * Dashboard!$I$13 * (Dashboard!$D$12 / 365) * 'Lookups and Calculations'!$F$12</f>
        <v>0</v>
      </c>
      <c r="M6690" s="3">
        <f>(G6690*2) * Dashboard!$I$13 * (Dashboard!$D$12 / 365) * 'Lookups and Calculations'!$F$12</f>
        <v>1602.0878730267946</v>
      </c>
      <c r="N6690" s="12">
        <f>H6690 * Dashboard!$I$14 * Dashboard!$I$15 * (Dashboard!$D$12 / 365) * 'Lookups and Calculations'!$F$12</f>
        <v>0</v>
      </c>
    </row>
    <row r="6691" spans="1:14" x14ac:dyDescent="0.35">
      <c r="A6691" s="2">
        <v>6690</v>
      </c>
      <c r="B6691" s="11">
        <v>0.32120901481849057</v>
      </c>
      <c r="C6691" s="11">
        <v>-0.39747444497694084</v>
      </c>
      <c r="D6691" s="3">
        <f>B6691*Dashboard!$D$11*Dashboard!$D$10*SQRT(Dashboard!$D$12/365)</f>
        <v>79750.341640784405</v>
      </c>
      <c r="E6691" s="3">
        <f>IF(Dashboard!$I$3,C6691*Dashboard!$E$11*Dashboard!$E$10*SQRT(Dashboard!$D$12/365),0)</f>
        <v>-197371.3147391245</v>
      </c>
      <c r="F6691" s="3">
        <f>D6691+IF(Dashboard!$I$3,E6691,0)</f>
        <v>-117620.9730983401</v>
      </c>
      <c r="G6691" s="3">
        <f>IF(Dashboard!$I$4, ('Lookups and Calculations'!$F$9) / (1 - 'Lookups and Calculations'!$F$10), 'Lookups and Calculations'!$F$9)</f>
        <v>1951878.888340465</v>
      </c>
      <c r="H6691" s="12">
        <f t="shared" si="208"/>
        <v>0</v>
      </c>
      <c r="I6691" s="12">
        <f t="shared" si="209"/>
        <v>0</v>
      </c>
      <c r="J6691" s="13">
        <f>(1 - Dashboard!$I$9) * H6691 * Dashboard!$I$8 * 'Lookups and Calculations'!$F$12</f>
        <v>0</v>
      </c>
      <c r="K6691" s="12">
        <f>(1 - Dashboard!$I$11) * I6691 * Dashboard!$I$10 * 'Lookups and Calculations'!$F$12</f>
        <v>0</v>
      </c>
      <c r="L6691" s="12">
        <f>(H6691 - I6691) * Dashboard!$I$13 * (Dashboard!$D$12 / 365) * 'Lookups and Calculations'!$F$12</f>
        <v>0</v>
      </c>
      <c r="M6691" s="3">
        <f>(G6691*2) * Dashboard!$I$13 * (Dashboard!$D$12 / 365) * 'Lookups and Calculations'!$F$12</f>
        <v>1602.0878730267946</v>
      </c>
      <c r="N6691" s="12">
        <f>H6691 * Dashboard!$I$14 * Dashboard!$I$15 * (Dashboard!$D$12 / 365) * 'Lookups and Calculations'!$F$12</f>
        <v>0</v>
      </c>
    </row>
    <row r="6692" spans="1:14" x14ac:dyDescent="0.35">
      <c r="A6692" s="2">
        <v>6691</v>
      </c>
      <c r="B6692" s="11">
        <v>0.12104287090226239</v>
      </c>
      <c r="C6692" s="11">
        <v>0.81996598506521468</v>
      </c>
      <c r="D6692" s="3">
        <f>B6692*Dashboard!$D$11*Dashboard!$D$10*SQRT(Dashboard!$D$12/365)</f>
        <v>30052.737819614573</v>
      </c>
      <c r="E6692" s="3">
        <f>IF(Dashboard!$I$3,C6692*Dashboard!$E$11*Dashboard!$E$10*SQRT(Dashboard!$D$12/365),0)</f>
        <v>407165.20661616774</v>
      </c>
      <c r="F6692" s="3">
        <f>D6692+IF(Dashboard!$I$3,E6692,0)</f>
        <v>437217.94443578232</v>
      </c>
      <c r="G6692" s="3">
        <f>IF(Dashboard!$I$4, ('Lookups and Calculations'!$F$9) / (1 - 'Lookups and Calculations'!$F$10), 'Lookups and Calculations'!$F$9)</f>
        <v>1951878.888340465</v>
      </c>
      <c r="H6692" s="12">
        <f t="shared" si="208"/>
        <v>0</v>
      </c>
      <c r="I6692" s="12">
        <f t="shared" si="209"/>
        <v>0</v>
      </c>
      <c r="J6692" s="13">
        <f>(1 - Dashboard!$I$9) * H6692 * Dashboard!$I$8 * 'Lookups and Calculations'!$F$12</f>
        <v>0</v>
      </c>
      <c r="K6692" s="12">
        <f>(1 - Dashboard!$I$11) * I6692 * Dashboard!$I$10 * 'Lookups and Calculations'!$F$12</f>
        <v>0</v>
      </c>
      <c r="L6692" s="12">
        <f>(H6692 - I6692) * Dashboard!$I$13 * (Dashboard!$D$12 / 365) * 'Lookups and Calculations'!$F$12</f>
        <v>0</v>
      </c>
      <c r="M6692" s="3">
        <f>(G6692*2) * Dashboard!$I$13 * (Dashboard!$D$12 / 365) * 'Lookups and Calculations'!$F$12</f>
        <v>1602.0878730267946</v>
      </c>
      <c r="N6692" s="12">
        <f>H6692 * Dashboard!$I$14 * Dashboard!$I$15 * (Dashboard!$D$12 / 365) * 'Lookups and Calculations'!$F$12</f>
        <v>0</v>
      </c>
    </row>
    <row r="6693" spans="1:14" x14ac:dyDescent="0.35">
      <c r="A6693" s="2">
        <v>6692</v>
      </c>
      <c r="B6693" s="11">
        <v>0.47653592159388924</v>
      </c>
      <c r="C6693" s="11">
        <v>0.1856182989274541</v>
      </c>
      <c r="D6693" s="3">
        <f>B6693*Dashboard!$D$11*Dashboard!$D$10*SQRT(Dashboard!$D$12/365)</f>
        <v>118315.18045249771</v>
      </c>
      <c r="E6693" s="3">
        <f>IF(Dashboard!$I$3,C6693*Dashboard!$E$11*Dashboard!$E$10*SQRT(Dashboard!$D$12/365),0)</f>
        <v>92171.278334829374</v>
      </c>
      <c r="F6693" s="3">
        <f>D6693+IF(Dashboard!$I$3,E6693,0)</f>
        <v>210486.45878732708</v>
      </c>
      <c r="G6693" s="3">
        <f>IF(Dashboard!$I$4, ('Lookups and Calculations'!$F$9) / (1 - 'Lookups and Calculations'!$F$10), 'Lookups and Calculations'!$F$9)</f>
        <v>1951878.888340465</v>
      </c>
      <c r="H6693" s="12">
        <f t="shared" si="208"/>
        <v>0</v>
      </c>
      <c r="I6693" s="12">
        <f t="shared" si="209"/>
        <v>0</v>
      </c>
      <c r="J6693" s="13">
        <f>(1 - Dashboard!$I$9) * H6693 * Dashboard!$I$8 * 'Lookups and Calculations'!$F$12</f>
        <v>0</v>
      </c>
      <c r="K6693" s="12">
        <f>(1 - Dashboard!$I$11) * I6693 * Dashboard!$I$10 * 'Lookups and Calculations'!$F$12</f>
        <v>0</v>
      </c>
      <c r="L6693" s="12">
        <f>(H6693 - I6693) * Dashboard!$I$13 * (Dashboard!$D$12 / 365) * 'Lookups and Calculations'!$F$12</f>
        <v>0</v>
      </c>
      <c r="M6693" s="3">
        <f>(G6693*2) * Dashboard!$I$13 * (Dashboard!$D$12 / 365) * 'Lookups and Calculations'!$F$12</f>
        <v>1602.0878730267946</v>
      </c>
      <c r="N6693" s="12">
        <f>H6693 * Dashboard!$I$14 * Dashboard!$I$15 * (Dashboard!$D$12 / 365) * 'Lookups and Calculations'!$F$12</f>
        <v>0</v>
      </c>
    </row>
    <row r="6694" spans="1:14" x14ac:dyDescent="0.35">
      <c r="A6694" s="2">
        <v>6693</v>
      </c>
      <c r="B6694" s="11">
        <v>1.3711727622635845</v>
      </c>
      <c r="C6694" s="11">
        <v>0.8092075764123613</v>
      </c>
      <c r="D6694" s="3">
        <f>B6694*Dashboard!$D$11*Dashboard!$D$10*SQRT(Dashboard!$D$12/365)</f>
        <v>340437.19570215518</v>
      </c>
      <c r="E6694" s="3">
        <f>IF(Dashboard!$I$3,C6694*Dashboard!$E$11*Dashboard!$E$10*SQRT(Dashboard!$D$12/365),0)</f>
        <v>401822.9732043125</v>
      </c>
      <c r="F6694" s="3">
        <f>D6694+IF(Dashboard!$I$3,E6694,0)</f>
        <v>742260.16890646773</v>
      </c>
      <c r="G6694" s="3">
        <f>IF(Dashboard!$I$4, ('Lookups and Calculations'!$F$9) / (1 - 'Lookups and Calculations'!$F$10), 'Lookups and Calculations'!$F$9)</f>
        <v>1951878.888340465</v>
      </c>
      <c r="H6694" s="12">
        <f t="shared" si="208"/>
        <v>0</v>
      </c>
      <c r="I6694" s="12">
        <f t="shared" si="209"/>
        <v>0</v>
      </c>
      <c r="J6694" s="13">
        <f>(1 - Dashboard!$I$9) * H6694 * Dashboard!$I$8 * 'Lookups and Calculations'!$F$12</f>
        <v>0</v>
      </c>
      <c r="K6694" s="12">
        <f>(1 - Dashboard!$I$11) * I6694 * Dashboard!$I$10 * 'Lookups and Calculations'!$F$12</f>
        <v>0</v>
      </c>
      <c r="L6694" s="12">
        <f>(H6694 - I6694) * Dashboard!$I$13 * (Dashboard!$D$12 / 365) * 'Lookups and Calculations'!$F$12</f>
        <v>0</v>
      </c>
      <c r="M6694" s="3">
        <f>(G6694*2) * Dashboard!$I$13 * (Dashboard!$D$12 / 365) * 'Lookups and Calculations'!$F$12</f>
        <v>1602.0878730267946</v>
      </c>
      <c r="N6694" s="12">
        <f>H6694 * Dashboard!$I$14 * Dashboard!$I$15 * (Dashboard!$D$12 / 365) * 'Lookups and Calculations'!$F$12</f>
        <v>0</v>
      </c>
    </row>
    <row r="6695" spans="1:14" x14ac:dyDescent="0.35">
      <c r="A6695" s="2">
        <v>6694</v>
      </c>
      <c r="B6695" s="11">
        <v>0.38970484532714389</v>
      </c>
      <c r="C6695" s="11">
        <v>-1.7445032407753609</v>
      </c>
      <c r="D6695" s="3">
        <f>B6695*Dashboard!$D$11*Dashboard!$D$10*SQRT(Dashboard!$D$12/365)</f>
        <v>96756.607442885783</v>
      </c>
      <c r="E6695" s="3">
        <f>IF(Dashboard!$I$3,C6695*Dashboard!$E$11*Dashboard!$E$10*SQRT(Dashboard!$D$12/365),0)</f>
        <v>-866256.69285096193</v>
      </c>
      <c r="F6695" s="3">
        <f>D6695+IF(Dashboard!$I$3,E6695,0)</f>
        <v>-769500.08540807618</v>
      </c>
      <c r="G6695" s="3">
        <f>IF(Dashboard!$I$4, ('Lookups and Calculations'!$F$9) / (1 - 'Lookups and Calculations'!$F$10), 'Lookups and Calculations'!$F$9)</f>
        <v>1951878.888340465</v>
      </c>
      <c r="H6695" s="12">
        <f t="shared" si="208"/>
        <v>0</v>
      </c>
      <c r="I6695" s="12">
        <f t="shared" si="209"/>
        <v>0</v>
      </c>
      <c r="J6695" s="13">
        <f>(1 - Dashboard!$I$9) * H6695 * Dashboard!$I$8 * 'Lookups and Calculations'!$F$12</f>
        <v>0</v>
      </c>
      <c r="K6695" s="12">
        <f>(1 - Dashboard!$I$11) * I6695 * Dashboard!$I$10 * 'Lookups and Calculations'!$F$12</f>
        <v>0</v>
      </c>
      <c r="L6695" s="12">
        <f>(H6695 - I6695) * Dashboard!$I$13 * (Dashboard!$D$12 / 365) * 'Lookups and Calculations'!$F$12</f>
        <v>0</v>
      </c>
      <c r="M6695" s="3">
        <f>(G6695*2) * Dashboard!$I$13 * (Dashboard!$D$12 / 365) * 'Lookups and Calculations'!$F$12</f>
        <v>1602.0878730267946</v>
      </c>
      <c r="N6695" s="12">
        <f>H6695 * Dashboard!$I$14 * Dashboard!$I$15 * (Dashboard!$D$12 / 365) * 'Lookups and Calculations'!$F$12</f>
        <v>0</v>
      </c>
    </row>
    <row r="6696" spans="1:14" x14ac:dyDescent="0.35">
      <c r="A6696" s="2">
        <v>6695</v>
      </c>
      <c r="B6696" s="11">
        <v>0.37769892901320978</v>
      </c>
      <c r="C6696" s="11">
        <v>-0.13923573846888992</v>
      </c>
      <c r="D6696" s="3">
        <f>B6696*Dashboard!$D$11*Dashboard!$D$10*SQRT(Dashboard!$D$12/365)</f>
        <v>93775.757331042041</v>
      </c>
      <c r="E6696" s="3">
        <f>IF(Dashboard!$I$3,C6696*Dashboard!$E$11*Dashboard!$E$10*SQRT(Dashboard!$D$12/365),0)</f>
        <v>-69139.390236451523</v>
      </c>
      <c r="F6696" s="3">
        <f>D6696+IF(Dashboard!$I$3,E6696,0)</f>
        <v>24636.367094590518</v>
      </c>
      <c r="G6696" s="3">
        <f>IF(Dashboard!$I$4, ('Lookups and Calculations'!$F$9) / (1 - 'Lookups and Calculations'!$F$10), 'Lookups and Calculations'!$F$9)</f>
        <v>1951878.888340465</v>
      </c>
      <c r="H6696" s="12">
        <f t="shared" si="208"/>
        <v>0</v>
      </c>
      <c r="I6696" s="12">
        <f t="shared" si="209"/>
        <v>0</v>
      </c>
      <c r="J6696" s="13">
        <f>(1 - Dashboard!$I$9) * H6696 * Dashboard!$I$8 * 'Lookups and Calculations'!$F$12</f>
        <v>0</v>
      </c>
      <c r="K6696" s="12">
        <f>(1 - Dashboard!$I$11) * I6696 * Dashboard!$I$10 * 'Lookups and Calculations'!$F$12</f>
        <v>0</v>
      </c>
      <c r="L6696" s="12">
        <f>(H6696 - I6696) * Dashboard!$I$13 * (Dashboard!$D$12 / 365) * 'Lookups and Calculations'!$F$12</f>
        <v>0</v>
      </c>
      <c r="M6696" s="3">
        <f>(G6696*2) * Dashboard!$I$13 * (Dashboard!$D$12 / 365) * 'Lookups and Calculations'!$F$12</f>
        <v>1602.0878730267946</v>
      </c>
      <c r="N6696" s="12">
        <f>H6696 * Dashboard!$I$14 * Dashboard!$I$15 * (Dashboard!$D$12 / 365) * 'Lookups and Calculations'!$F$12</f>
        <v>0</v>
      </c>
    </row>
    <row r="6697" spans="1:14" x14ac:dyDescent="0.35">
      <c r="A6697" s="2">
        <v>6696</v>
      </c>
      <c r="B6697" s="11">
        <v>-0.28546770906075691</v>
      </c>
      <c r="C6697" s="11">
        <v>2.3243045592310576</v>
      </c>
      <c r="D6697" s="3">
        <f>B6697*Dashboard!$D$11*Dashboard!$D$10*SQRT(Dashboard!$D$12/365)</f>
        <v>-70876.427107352996</v>
      </c>
      <c r="E6697" s="3">
        <f>IF(Dashboard!$I$3,C6697*Dashboard!$E$11*Dashboard!$E$10*SQRT(Dashboard!$D$12/365),0)</f>
        <v>1154164.8840749729</v>
      </c>
      <c r="F6697" s="3">
        <f>D6697+IF(Dashboard!$I$3,E6697,0)</f>
        <v>1083288.4569676199</v>
      </c>
      <c r="G6697" s="3">
        <f>IF(Dashboard!$I$4, ('Lookups and Calculations'!$F$9) / (1 - 'Lookups and Calculations'!$F$10), 'Lookups and Calculations'!$F$9)</f>
        <v>1951878.888340465</v>
      </c>
      <c r="H6697" s="12">
        <f t="shared" si="208"/>
        <v>0</v>
      </c>
      <c r="I6697" s="12">
        <f t="shared" si="209"/>
        <v>0</v>
      </c>
      <c r="J6697" s="13">
        <f>(1 - Dashboard!$I$9) * H6697 * Dashboard!$I$8 * 'Lookups and Calculations'!$F$12</f>
        <v>0</v>
      </c>
      <c r="K6697" s="12">
        <f>(1 - Dashboard!$I$11) * I6697 * Dashboard!$I$10 * 'Lookups and Calculations'!$F$12</f>
        <v>0</v>
      </c>
      <c r="L6697" s="12">
        <f>(H6697 - I6697) * Dashboard!$I$13 * (Dashboard!$D$12 / 365) * 'Lookups and Calculations'!$F$12</f>
        <v>0</v>
      </c>
      <c r="M6697" s="3">
        <f>(G6697*2) * Dashboard!$I$13 * (Dashboard!$D$12 / 365) * 'Lookups and Calculations'!$F$12</f>
        <v>1602.0878730267946</v>
      </c>
      <c r="N6697" s="12">
        <f>H6697 * Dashboard!$I$14 * Dashboard!$I$15 * (Dashboard!$D$12 / 365) * 'Lookups and Calculations'!$F$12</f>
        <v>0</v>
      </c>
    </row>
    <row r="6698" spans="1:14" x14ac:dyDescent="0.35">
      <c r="A6698" s="2">
        <v>6697</v>
      </c>
      <c r="B6698" s="11">
        <v>0.19302827794896985</v>
      </c>
      <c r="C6698" s="11">
        <v>0.18603693098728721</v>
      </c>
      <c r="D6698" s="3">
        <f>B6698*Dashboard!$D$11*Dashboard!$D$10*SQRT(Dashboard!$D$12/365)</f>
        <v>47925.401849202608</v>
      </c>
      <c r="E6698" s="3">
        <f>IF(Dashboard!$I$3,C6698*Dashboard!$E$11*Dashboard!$E$10*SQRT(Dashboard!$D$12/365),0)</f>
        <v>92379.155749554731</v>
      </c>
      <c r="F6698" s="3">
        <f>D6698+IF(Dashboard!$I$3,E6698,0)</f>
        <v>140304.55759875732</v>
      </c>
      <c r="G6698" s="3">
        <f>IF(Dashboard!$I$4, ('Lookups and Calculations'!$F$9) / (1 - 'Lookups and Calculations'!$F$10), 'Lookups and Calculations'!$F$9)</f>
        <v>1951878.888340465</v>
      </c>
      <c r="H6698" s="12">
        <f t="shared" si="208"/>
        <v>0</v>
      </c>
      <c r="I6698" s="12">
        <f t="shared" si="209"/>
        <v>0</v>
      </c>
      <c r="J6698" s="13">
        <f>(1 - Dashboard!$I$9) * H6698 * Dashboard!$I$8 * 'Lookups and Calculations'!$F$12</f>
        <v>0</v>
      </c>
      <c r="K6698" s="12">
        <f>(1 - Dashboard!$I$11) * I6698 * Dashboard!$I$10 * 'Lookups and Calculations'!$F$12</f>
        <v>0</v>
      </c>
      <c r="L6698" s="12">
        <f>(H6698 - I6698) * Dashboard!$I$13 * (Dashboard!$D$12 / 365) * 'Lookups and Calculations'!$F$12</f>
        <v>0</v>
      </c>
      <c r="M6698" s="3">
        <f>(G6698*2) * Dashboard!$I$13 * (Dashboard!$D$12 / 365) * 'Lookups and Calculations'!$F$12</f>
        <v>1602.0878730267946</v>
      </c>
      <c r="N6698" s="12">
        <f>H6698 * Dashboard!$I$14 * Dashboard!$I$15 * (Dashboard!$D$12 / 365) * 'Lookups and Calculations'!$F$12</f>
        <v>0</v>
      </c>
    </row>
    <row r="6699" spans="1:14" x14ac:dyDescent="0.35">
      <c r="A6699" s="2">
        <v>6698</v>
      </c>
      <c r="B6699" s="11">
        <v>-3.8766650408437056E-3</v>
      </c>
      <c r="C6699" s="11">
        <v>-0.22075703407452918</v>
      </c>
      <c r="D6699" s="3">
        <f>B6699*Dashboard!$D$11*Dashboard!$D$10*SQRT(Dashboard!$D$12/365)</f>
        <v>-962.50524478235707</v>
      </c>
      <c r="E6699" s="3">
        <f>IF(Dashboard!$I$3,C6699*Dashboard!$E$11*Dashboard!$E$10*SQRT(Dashboard!$D$12/365),0)</f>
        <v>-109619.89281028436</v>
      </c>
      <c r="F6699" s="3">
        <f>D6699+IF(Dashboard!$I$3,E6699,0)</f>
        <v>-110582.39805506672</v>
      </c>
      <c r="G6699" s="3">
        <f>IF(Dashboard!$I$4, ('Lookups and Calculations'!$F$9) / (1 - 'Lookups and Calculations'!$F$10), 'Lookups and Calculations'!$F$9)</f>
        <v>1951878.888340465</v>
      </c>
      <c r="H6699" s="12">
        <f t="shared" si="208"/>
        <v>0</v>
      </c>
      <c r="I6699" s="12">
        <f t="shared" si="209"/>
        <v>0</v>
      </c>
      <c r="J6699" s="13">
        <f>(1 - Dashboard!$I$9) * H6699 * Dashboard!$I$8 * 'Lookups and Calculations'!$F$12</f>
        <v>0</v>
      </c>
      <c r="K6699" s="12">
        <f>(1 - Dashboard!$I$11) * I6699 * Dashboard!$I$10 * 'Lookups and Calculations'!$F$12</f>
        <v>0</v>
      </c>
      <c r="L6699" s="12">
        <f>(H6699 - I6699) * Dashboard!$I$13 * (Dashboard!$D$12 / 365) * 'Lookups and Calculations'!$F$12</f>
        <v>0</v>
      </c>
      <c r="M6699" s="3">
        <f>(G6699*2) * Dashboard!$I$13 * (Dashboard!$D$12 / 365) * 'Lookups and Calculations'!$F$12</f>
        <v>1602.0878730267946</v>
      </c>
      <c r="N6699" s="12">
        <f>H6699 * Dashboard!$I$14 * Dashboard!$I$15 * (Dashboard!$D$12 / 365) * 'Lookups and Calculations'!$F$12</f>
        <v>0</v>
      </c>
    </row>
    <row r="6700" spans="1:14" x14ac:dyDescent="0.35">
      <c r="A6700" s="2">
        <v>6699</v>
      </c>
      <c r="B6700" s="11">
        <v>-0.54445403694261785</v>
      </c>
      <c r="C6700" s="11">
        <v>0.58383947405298331</v>
      </c>
      <c r="D6700" s="3">
        <f>B6700*Dashboard!$D$11*Dashboard!$D$10*SQRT(Dashboard!$D$12/365)</f>
        <v>-135178.01011411249</v>
      </c>
      <c r="E6700" s="3">
        <f>IF(Dashboard!$I$3,C6700*Dashboard!$E$11*Dashboard!$E$10*SQRT(Dashboard!$D$12/365),0)</f>
        <v>289913.39203485503</v>
      </c>
      <c r="F6700" s="3">
        <f>D6700+IF(Dashboard!$I$3,E6700,0)</f>
        <v>154735.38192074254</v>
      </c>
      <c r="G6700" s="3">
        <f>IF(Dashboard!$I$4, ('Lookups and Calculations'!$F$9) / (1 - 'Lookups and Calculations'!$F$10), 'Lookups and Calculations'!$F$9)</f>
        <v>1951878.888340465</v>
      </c>
      <c r="H6700" s="12">
        <f t="shared" si="208"/>
        <v>0</v>
      </c>
      <c r="I6700" s="12">
        <f t="shared" si="209"/>
        <v>0</v>
      </c>
      <c r="J6700" s="13">
        <f>(1 - Dashboard!$I$9) * H6700 * Dashboard!$I$8 * 'Lookups and Calculations'!$F$12</f>
        <v>0</v>
      </c>
      <c r="K6700" s="12">
        <f>(1 - Dashboard!$I$11) * I6700 * Dashboard!$I$10 * 'Lookups and Calculations'!$F$12</f>
        <v>0</v>
      </c>
      <c r="L6700" s="12">
        <f>(H6700 - I6700) * Dashboard!$I$13 * (Dashboard!$D$12 / 365) * 'Lookups and Calculations'!$F$12</f>
        <v>0</v>
      </c>
      <c r="M6700" s="3">
        <f>(G6700*2) * Dashboard!$I$13 * (Dashboard!$D$12 / 365) * 'Lookups and Calculations'!$F$12</f>
        <v>1602.0878730267946</v>
      </c>
      <c r="N6700" s="12">
        <f>H6700 * Dashboard!$I$14 * Dashboard!$I$15 * (Dashboard!$D$12 / 365) * 'Lookups and Calculations'!$F$12</f>
        <v>0</v>
      </c>
    </row>
    <row r="6701" spans="1:14" x14ac:dyDescent="0.35">
      <c r="A6701" s="2">
        <v>6700</v>
      </c>
      <c r="B6701" s="11">
        <v>-0.20088440716959854</v>
      </c>
      <c r="C6701" s="11">
        <v>0.88566471897425303</v>
      </c>
      <c r="D6701" s="3">
        <f>B6701*Dashboard!$D$11*Dashboard!$D$10*SQRT(Dashboard!$D$12/365)</f>
        <v>-49875.935490586649</v>
      </c>
      <c r="E6701" s="3">
        <f>IF(Dashboard!$I$3,C6701*Dashboard!$E$11*Dashboard!$E$10*SQRT(Dashboard!$D$12/365),0)</f>
        <v>439788.80205027189</v>
      </c>
      <c r="F6701" s="3">
        <f>D6701+IF(Dashboard!$I$3,E6701,0)</f>
        <v>389912.86655968521</v>
      </c>
      <c r="G6701" s="3">
        <f>IF(Dashboard!$I$4, ('Lookups and Calculations'!$F$9) / (1 - 'Lookups and Calculations'!$F$10), 'Lookups and Calculations'!$F$9)</f>
        <v>1951878.888340465</v>
      </c>
      <c r="H6701" s="12">
        <f t="shared" si="208"/>
        <v>0</v>
      </c>
      <c r="I6701" s="12">
        <f t="shared" si="209"/>
        <v>0</v>
      </c>
      <c r="J6701" s="13">
        <f>(1 - Dashboard!$I$9) * H6701 * Dashboard!$I$8 * 'Lookups and Calculations'!$F$12</f>
        <v>0</v>
      </c>
      <c r="K6701" s="12">
        <f>(1 - Dashboard!$I$11) * I6701 * Dashboard!$I$10 * 'Lookups and Calculations'!$F$12</f>
        <v>0</v>
      </c>
      <c r="L6701" s="12">
        <f>(H6701 - I6701) * Dashboard!$I$13 * (Dashboard!$D$12 / 365) * 'Lookups and Calculations'!$F$12</f>
        <v>0</v>
      </c>
      <c r="M6701" s="3">
        <f>(G6701*2) * Dashboard!$I$13 * (Dashboard!$D$12 / 365) * 'Lookups and Calculations'!$F$12</f>
        <v>1602.0878730267946</v>
      </c>
      <c r="N6701" s="12">
        <f>H6701 * Dashboard!$I$14 * Dashboard!$I$15 * (Dashboard!$D$12 / 365) * 'Lookups and Calculations'!$F$12</f>
        <v>0</v>
      </c>
    </row>
    <row r="6702" spans="1:14" x14ac:dyDescent="0.35">
      <c r="A6702" s="2">
        <v>6701</v>
      </c>
      <c r="B6702" s="11">
        <v>1.031448358960408</v>
      </c>
      <c r="C6702" s="11">
        <v>-1.7440613880433435</v>
      </c>
      <c r="D6702" s="3">
        <f>B6702*Dashboard!$D$11*Dashboard!$D$10*SQRT(Dashboard!$D$12/365)</f>
        <v>256089.82069946479</v>
      </c>
      <c r="E6702" s="3">
        <f>IF(Dashboard!$I$3,C6702*Dashboard!$E$11*Dashboard!$E$10*SQRT(Dashboard!$D$12/365),0)</f>
        <v>-866037.28489721438</v>
      </c>
      <c r="F6702" s="3">
        <f>D6702+IF(Dashboard!$I$3,E6702,0)</f>
        <v>-609947.46419774962</v>
      </c>
      <c r="G6702" s="3">
        <f>IF(Dashboard!$I$4, ('Lookups and Calculations'!$F$9) / (1 - 'Lookups and Calculations'!$F$10), 'Lookups and Calculations'!$F$9)</f>
        <v>1951878.888340465</v>
      </c>
      <c r="H6702" s="12">
        <f t="shared" si="208"/>
        <v>0</v>
      </c>
      <c r="I6702" s="12">
        <f t="shared" si="209"/>
        <v>0</v>
      </c>
      <c r="J6702" s="13">
        <f>(1 - Dashboard!$I$9) * H6702 * Dashboard!$I$8 * 'Lookups and Calculations'!$F$12</f>
        <v>0</v>
      </c>
      <c r="K6702" s="12">
        <f>(1 - Dashboard!$I$11) * I6702 * Dashboard!$I$10 * 'Lookups and Calculations'!$F$12</f>
        <v>0</v>
      </c>
      <c r="L6702" s="12">
        <f>(H6702 - I6702) * Dashboard!$I$13 * (Dashboard!$D$12 / 365) * 'Lookups and Calculations'!$F$12</f>
        <v>0</v>
      </c>
      <c r="M6702" s="3">
        <f>(G6702*2) * Dashboard!$I$13 * (Dashboard!$D$12 / 365) * 'Lookups and Calculations'!$F$12</f>
        <v>1602.0878730267946</v>
      </c>
      <c r="N6702" s="12">
        <f>H6702 * Dashboard!$I$14 * Dashboard!$I$15 * (Dashboard!$D$12 / 365) * 'Lookups and Calculations'!$F$12</f>
        <v>0</v>
      </c>
    </row>
    <row r="6703" spans="1:14" x14ac:dyDescent="0.35">
      <c r="A6703" s="2">
        <v>6702</v>
      </c>
      <c r="B6703" s="11">
        <v>0.66518195733137586</v>
      </c>
      <c r="C6703" s="11">
        <v>-0.77177125437865279</v>
      </c>
      <c r="D6703" s="3">
        <f>B6703*Dashboard!$D$11*Dashboard!$D$10*SQRT(Dashboard!$D$12/365)</f>
        <v>165152.55146384871</v>
      </c>
      <c r="E6703" s="3">
        <f>IF(Dashboard!$I$3,C6703*Dashboard!$E$11*Dashboard!$E$10*SQRT(Dashboard!$D$12/365),0)</f>
        <v>-383233.46086668549</v>
      </c>
      <c r="F6703" s="3">
        <f>D6703+IF(Dashboard!$I$3,E6703,0)</f>
        <v>-218080.90940283678</v>
      </c>
      <c r="G6703" s="3">
        <f>IF(Dashboard!$I$4, ('Lookups and Calculations'!$F$9) / (1 - 'Lookups and Calculations'!$F$10), 'Lookups and Calculations'!$F$9)</f>
        <v>1951878.888340465</v>
      </c>
      <c r="H6703" s="12">
        <f t="shared" si="208"/>
        <v>0</v>
      </c>
      <c r="I6703" s="12">
        <f t="shared" si="209"/>
        <v>0</v>
      </c>
      <c r="J6703" s="13">
        <f>(1 - Dashboard!$I$9) * H6703 * Dashboard!$I$8 * 'Lookups and Calculations'!$F$12</f>
        <v>0</v>
      </c>
      <c r="K6703" s="12">
        <f>(1 - Dashboard!$I$11) * I6703 * Dashboard!$I$10 * 'Lookups and Calculations'!$F$12</f>
        <v>0</v>
      </c>
      <c r="L6703" s="12">
        <f>(H6703 - I6703) * Dashboard!$I$13 * (Dashboard!$D$12 / 365) * 'Lookups and Calculations'!$F$12</f>
        <v>0</v>
      </c>
      <c r="M6703" s="3">
        <f>(G6703*2) * Dashboard!$I$13 * (Dashboard!$D$12 / 365) * 'Lookups and Calculations'!$F$12</f>
        <v>1602.0878730267946</v>
      </c>
      <c r="N6703" s="12">
        <f>H6703 * Dashboard!$I$14 * Dashboard!$I$15 * (Dashboard!$D$12 / 365) * 'Lookups and Calculations'!$F$12</f>
        <v>0</v>
      </c>
    </row>
    <row r="6704" spans="1:14" x14ac:dyDescent="0.35">
      <c r="A6704" s="2">
        <v>6703</v>
      </c>
      <c r="B6704" s="11">
        <v>0.55614495131688269</v>
      </c>
      <c r="C6704" s="11">
        <v>-0.13653038441468276</v>
      </c>
      <c r="D6704" s="3">
        <f>B6704*Dashboard!$D$11*Dashboard!$D$10*SQRT(Dashboard!$D$12/365)</f>
        <v>138080.65098789881</v>
      </c>
      <c r="E6704" s="3">
        <f>IF(Dashboard!$I$3,C6704*Dashboard!$E$11*Dashboard!$E$10*SQRT(Dashboard!$D$12/365),0)</f>
        <v>-67796.010068841861</v>
      </c>
      <c r="F6704" s="3">
        <f>D6704+IF(Dashboard!$I$3,E6704,0)</f>
        <v>70284.640919056954</v>
      </c>
      <c r="G6704" s="3">
        <f>IF(Dashboard!$I$4, ('Lookups and Calculations'!$F$9) / (1 - 'Lookups and Calculations'!$F$10), 'Lookups and Calculations'!$F$9)</f>
        <v>1951878.888340465</v>
      </c>
      <c r="H6704" s="12">
        <f t="shared" si="208"/>
        <v>0</v>
      </c>
      <c r="I6704" s="12">
        <f t="shared" si="209"/>
        <v>0</v>
      </c>
      <c r="J6704" s="13">
        <f>(1 - Dashboard!$I$9) * H6704 * Dashboard!$I$8 * 'Lookups and Calculations'!$F$12</f>
        <v>0</v>
      </c>
      <c r="K6704" s="12">
        <f>(1 - Dashboard!$I$11) * I6704 * Dashboard!$I$10 * 'Lookups and Calculations'!$F$12</f>
        <v>0</v>
      </c>
      <c r="L6704" s="12">
        <f>(H6704 - I6704) * Dashboard!$I$13 * (Dashboard!$D$12 / 365) * 'Lookups and Calculations'!$F$12</f>
        <v>0</v>
      </c>
      <c r="M6704" s="3">
        <f>(G6704*2) * Dashboard!$I$13 * (Dashboard!$D$12 / 365) * 'Lookups and Calculations'!$F$12</f>
        <v>1602.0878730267946</v>
      </c>
      <c r="N6704" s="12">
        <f>H6704 * Dashboard!$I$14 * Dashboard!$I$15 * (Dashboard!$D$12 / 365) * 'Lookups and Calculations'!$F$12</f>
        <v>0</v>
      </c>
    </row>
    <row r="6705" spans="1:14" x14ac:dyDescent="0.35">
      <c r="A6705" s="2">
        <v>6704</v>
      </c>
      <c r="B6705" s="11">
        <v>0.86794316265573401</v>
      </c>
      <c r="C6705" s="11">
        <v>-9.4244024705172832E-2</v>
      </c>
      <c r="D6705" s="3">
        <f>B6705*Dashboard!$D$11*Dashboard!$D$10*SQRT(Dashboard!$D$12/365)</f>
        <v>215494.46171581448</v>
      </c>
      <c r="E6705" s="3">
        <f>IF(Dashboard!$I$3,C6705*Dashboard!$E$11*Dashboard!$E$10*SQRT(Dashboard!$D$12/365),0)</f>
        <v>-46798.145886952843</v>
      </c>
      <c r="F6705" s="3">
        <f>D6705+IF(Dashboard!$I$3,E6705,0)</f>
        <v>168696.31582886164</v>
      </c>
      <c r="G6705" s="3">
        <f>IF(Dashboard!$I$4, ('Lookups and Calculations'!$F$9) / (1 - 'Lookups and Calculations'!$F$10), 'Lookups and Calculations'!$F$9)</f>
        <v>1951878.888340465</v>
      </c>
      <c r="H6705" s="12">
        <f t="shared" si="208"/>
        <v>0</v>
      </c>
      <c r="I6705" s="12">
        <f t="shared" si="209"/>
        <v>0</v>
      </c>
      <c r="J6705" s="13">
        <f>(1 - Dashboard!$I$9) * H6705 * Dashboard!$I$8 * 'Lookups and Calculations'!$F$12</f>
        <v>0</v>
      </c>
      <c r="K6705" s="12">
        <f>(1 - Dashboard!$I$11) * I6705 * Dashboard!$I$10 * 'Lookups and Calculations'!$F$12</f>
        <v>0</v>
      </c>
      <c r="L6705" s="12">
        <f>(H6705 - I6705) * Dashboard!$I$13 * (Dashboard!$D$12 / 365) * 'Lookups and Calculations'!$F$12</f>
        <v>0</v>
      </c>
      <c r="M6705" s="3">
        <f>(G6705*2) * Dashboard!$I$13 * (Dashboard!$D$12 / 365) * 'Lookups and Calculations'!$F$12</f>
        <v>1602.0878730267946</v>
      </c>
      <c r="N6705" s="12">
        <f>H6705 * Dashboard!$I$14 * Dashboard!$I$15 * (Dashboard!$D$12 / 365) * 'Lookups and Calculations'!$F$12</f>
        <v>0</v>
      </c>
    </row>
    <row r="6706" spans="1:14" x14ac:dyDescent="0.35">
      <c r="A6706" s="2">
        <v>6705</v>
      </c>
      <c r="B6706" s="11">
        <v>1.8075140373293654</v>
      </c>
      <c r="C6706" s="11">
        <v>2.42843514711203</v>
      </c>
      <c r="D6706" s="3">
        <f>B6706*Dashboard!$D$11*Dashboard!$D$10*SQRT(Dashboard!$D$12/365)</f>
        <v>448772.77830756688</v>
      </c>
      <c r="E6706" s="3">
        <f>IF(Dashboard!$I$3,C6706*Dashboard!$E$11*Dashboard!$E$10*SQRT(Dashboard!$D$12/365),0)</f>
        <v>1205872.3367033242</v>
      </c>
      <c r="F6706" s="3">
        <f>D6706+IF(Dashboard!$I$3,E6706,0)</f>
        <v>1654645.1150108911</v>
      </c>
      <c r="G6706" s="3">
        <f>IF(Dashboard!$I$4, ('Lookups and Calculations'!$F$9) / (1 - 'Lookups and Calculations'!$F$10), 'Lookups and Calculations'!$F$9)</f>
        <v>1951878.888340465</v>
      </c>
      <c r="H6706" s="12">
        <f t="shared" si="208"/>
        <v>0</v>
      </c>
      <c r="I6706" s="12">
        <f t="shared" si="209"/>
        <v>0</v>
      </c>
      <c r="J6706" s="13">
        <f>(1 - Dashboard!$I$9) * H6706 * Dashboard!$I$8 * 'Lookups and Calculations'!$F$12</f>
        <v>0</v>
      </c>
      <c r="K6706" s="12">
        <f>(1 - Dashboard!$I$11) * I6706 * Dashboard!$I$10 * 'Lookups and Calculations'!$F$12</f>
        <v>0</v>
      </c>
      <c r="L6706" s="12">
        <f>(H6706 - I6706) * Dashboard!$I$13 * (Dashboard!$D$12 / 365) * 'Lookups and Calculations'!$F$12</f>
        <v>0</v>
      </c>
      <c r="M6706" s="3">
        <f>(G6706*2) * Dashboard!$I$13 * (Dashboard!$D$12 / 365) * 'Lookups and Calculations'!$F$12</f>
        <v>1602.0878730267946</v>
      </c>
      <c r="N6706" s="12">
        <f>H6706 * Dashboard!$I$14 * Dashboard!$I$15 * (Dashboard!$D$12 / 365) * 'Lookups and Calculations'!$F$12</f>
        <v>0</v>
      </c>
    </row>
    <row r="6707" spans="1:14" x14ac:dyDescent="0.35">
      <c r="A6707" s="2">
        <v>6706</v>
      </c>
      <c r="B6707" s="11">
        <v>-1.6162174444651102E-2</v>
      </c>
      <c r="C6707" s="11">
        <v>0.45213440278343825</v>
      </c>
      <c r="D6707" s="3">
        <f>B6707*Dashboard!$D$11*Dashboard!$D$10*SQRT(Dashboard!$D$12/365)</f>
        <v>-4012.7732229035873</v>
      </c>
      <c r="E6707" s="3">
        <f>IF(Dashboard!$I$3,C6707*Dashboard!$E$11*Dashboard!$E$10*SQRT(Dashboard!$D$12/365),0)</f>
        <v>224513.45650997301</v>
      </c>
      <c r="F6707" s="3">
        <f>D6707+IF(Dashboard!$I$3,E6707,0)</f>
        <v>220500.68328706943</v>
      </c>
      <c r="G6707" s="3">
        <f>IF(Dashboard!$I$4, ('Lookups and Calculations'!$F$9) / (1 - 'Lookups and Calculations'!$F$10), 'Lookups and Calculations'!$F$9)</f>
        <v>1951878.888340465</v>
      </c>
      <c r="H6707" s="12">
        <f t="shared" si="208"/>
        <v>0</v>
      </c>
      <c r="I6707" s="12">
        <f t="shared" si="209"/>
        <v>0</v>
      </c>
      <c r="J6707" s="13">
        <f>(1 - Dashboard!$I$9) * H6707 * Dashboard!$I$8 * 'Lookups and Calculations'!$F$12</f>
        <v>0</v>
      </c>
      <c r="K6707" s="12">
        <f>(1 - Dashboard!$I$11) * I6707 * Dashboard!$I$10 * 'Lookups and Calculations'!$F$12</f>
        <v>0</v>
      </c>
      <c r="L6707" s="12">
        <f>(H6707 - I6707) * Dashboard!$I$13 * (Dashboard!$D$12 / 365) * 'Lookups and Calculations'!$F$12</f>
        <v>0</v>
      </c>
      <c r="M6707" s="3">
        <f>(G6707*2) * Dashboard!$I$13 * (Dashboard!$D$12 / 365) * 'Lookups and Calculations'!$F$12</f>
        <v>1602.0878730267946</v>
      </c>
      <c r="N6707" s="12">
        <f>H6707 * Dashboard!$I$14 * Dashboard!$I$15 * (Dashboard!$D$12 / 365) * 'Lookups and Calculations'!$F$12</f>
        <v>0</v>
      </c>
    </row>
    <row r="6708" spans="1:14" x14ac:dyDescent="0.35">
      <c r="A6708" s="2">
        <v>6707</v>
      </c>
      <c r="B6708" s="11">
        <v>0.72748081734160486</v>
      </c>
      <c r="C6708" s="11">
        <v>5.9089153508631823E-2</v>
      </c>
      <c r="D6708" s="3">
        <f>B6708*Dashboard!$D$11*Dashboard!$D$10*SQRT(Dashboard!$D$12/365)</f>
        <v>180620.22248315276</v>
      </c>
      <c r="E6708" s="3">
        <f>IF(Dashboard!$I$3,C6708*Dashboard!$E$11*Dashboard!$E$10*SQRT(Dashboard!$D$12/365),0)</f>
        <v>29341.518837763786</v>
      </c>
      <c r="F6708" s="3">
        <f>D6708+IF(Dashboard!$I$3,E6708,0)</f>
        <v>209961.74132091654</v>
      </c>
      <c r="G6708" s="3">
        <f>IF(Dashboard!$I$4, ('Lookups and Calculations'!$F$9) / (1 - 'Lookups and Calculations'!$F$10), 'Lookups and Calculations'!$F$9)</f>
        <v>1951878.888340465</v>
      </c>
      <c r="H6708" s="12">
        <f t="shared" si="208"/>
        <v>0</v>
      </c>
      <c r="I6708" s="12">
        <f t="shared" si="209"/>
        <v>0</v>
      </c>
      <c r="J6708" s="13">
        <f>(1 - Dashboard!$I$9) * H6708 * Dashboard!$I$8 * 'Lookups and Calculations'!$F$12</f>
        <v>0</v>
      </c>
      <c r="K6708" s="12">
        <f>(1 - Dashboard!$I$11) * I6708 * Dashboard!$I$10 * 'Lookups and Calculations'!$F$12</f>
        <v>0</v>
      </c>
      <c r="L6708" s="12">
        <f>(H6708 - I6708) * Dashboard!$I$13 * (Dashboard!$D$12 / 365) * 'Lookups and Calculations'!$F$12</f>
        <v>0</v>
      </c>
      <c r="M6708" s="3">
        <f>(G6708*2) * Dashboard!$I$13 * (Dashboard!$D$12 / 365) * 'Lookups and Calculations'!$F$12</f>
        <v>1602.0878730267946</v>
      </c>
      <c r="N6708" s="12">
        <f>H6708 * Dashboard!$I$14 * Dashboard!$I$15 * (Dashboard!$D$12 / 365) * 'Lookups and Calculations'!$F$12</f>
        <v>0</v>
      </c>
    </row>
    <row r="6709" spans="1:14" x14ac:dyDescent="0.35">
      <c r="A6709" s="2">
        <v>6708</v>
      </c>
      <c r="B6709" s="11">
        <v>-0.41294020182071167</v>
      </c>
      <c r="C6709" s="11">
        <v>-1.5023451139512651</v>
      </c>
      <c r="D6709" s="3">
        <f>B6709*Dashboard!$D$11*Dashboard!$D$10*SQRT(Dashboard!$D$12/365)</f>
        <v>-102525.52280024138</v>
      </c>
      <c r="E6709" s="3">
        <f>IF(Dashboard!$I$3,C6709*Dashboard!$E$11*Dashboard!$E$10*SQRT(Dashboard!$D$12/365),0)</f>
        <v>-746009.79781143751</v>
      </c>
      <c r="F6709" s="3">
        <f>D6709+IF(Dashboard!$I$3,E6709,0)</f>
        <v>-848535.32061167888</v>
      </c>
      <c r="G6709" s="3">
        <f>IF(Dashboard!$I$4, ('Lookups and Calculations'!$F$9) / (1 - 'Lookups and Calculations'!$F$10), 'Lookups and Calculations'!$F$9)</f>
        <v>1951878.888340465</v>
      </c>
      <c r="H6709" s="12">
        <f t="shared" si="208"/>
        <v>0</v>
      </c>
      <c r="I6709" s="12">
        <f t="shared" si="209"/>
        <v>0</v>
      </c>
      <c r="J6709" s="13">
        <f>(1 - Dashboard!$I$9) * H6709 * Dashboard!$I$8 * 'Lookups and Calculations'!$F$12</f>
        <v>0</v>
      </c>
      <c r="K6709" s="12">
        <f>(1 - Dashboard!$I$11) * I6709 * Dashboard!$I$10 * 'Lookups and Calculations'!$F$12</f>
        <v>0</v>
      </c>
      <c r="L6709" s="12">
        <f>(H6709 - I6709) * Dashboard!$I$13 * (Dashboard!$D$12 / 365) * 'Lookups and Calculations'!$F$12</f>
        <v>0</v>
      </c>
      <c r="M6709" s="3">
        <f>(G6709*2) * Dashboard!$I$13 * (Dashboard!$D$12 / 365) * 'Lookups and Calculations'!$F$12</f>
        <v>1602.0878730267946</v>
      </c>
      <c r="N6709" s="12">
        <f>H6709 * Dashboard!$I$14 * Dashboard!$I$15 * (Dashboard!$D$12 / 365) * 'Lookups and Calculations'!$F$12</f>
        <v>0</v>
      </c>
    </row>
    <row r="6710" spans="1:14" x14ac:dyDescent="0.35">
      <c r="A6710" s="2">
        <v>6709</v>
      </c>
      <c r="B6710" s="11">
        <v>-1.6691945697052391</v>
      </c>
      <c r="C6710" s="11">
        <v>0.14771929148943461</v>
      </c>
      <c r="D6710" s="3">
        <f>B6710*Dashboard!$D$11*Dashboard!$D$10*SQRT(Dashboard!$D$12/365)</f>
        <v>-414430.57653334551</v>
      </c>
      <c r="E6710" s="3">
        <f>IF(Dashboard!$I$3,C6710*Dashboard!$E$11*Dashboard!$E$10*SQRT(Dashboard!$D$12/365),0)</f>
        <v>73352.013298095451</v>
      </c>
      <c r="F6710" s="3">
        <f>D6710+IF(Dashboard!$I$3,E6710,0)</f>
        <v>-341078.56323525007</v>
      </c>
      <c r="G6710" s="3">
        <f>IF(Dashboard!$I$4, ('Lookups and Calculations'!$F$9) / (1 - 'Lookups and Calculations'!$F$10), 'Lookups and Calculations'!$F$9)</f>
        <v>1951878.888340465</v>
      </c>
      <c r="H6710" s="12">
        <f t="shared" si="208"/>
        <v>0</v>
      </c>
      <c r="I6710" s="12">
        <f t="shared" si="209"/>
        <v>0</v>
      </c>
      <c r="J6710" s="13">
        <f>(1 - Dashboard!$I$9) * H6710 * Dashboard!$I$8 * 'Lookups and Calculations'!$F$12</f>
        <v>0</v>
      </c>
      <c r="K6710" s="12">
        <f>(1 - Dashboard!$I$11) * I6710 * Dashboard!$I$10 * 'Lookups and Calculations'!$F$12</f>
        <v>0</v>
      </c>
      <c r="L6710" s="12">
        <f>(H6710 - I6710) * Dashboard!$I$13 * (Dashboard!$D$12 / 365) * 'Lookups and Calculations'!$F$12</f>
        <v>0</v>
      </c>
      <c r="M6710" s="3">
        <f>(G6710*2) * Dashboard!$I$13 * (Dashboard!$D$12 / 365) * 'Lookups and Calculations'!$F$12</f>
        <v>1602.0878730267946</v>
      </c>
      <c r="N6710" s="12">
        <f>H6710 * Dashboard!$I$14 * Dashboard!$I$15 * (Dashboard!$D$12 / 365) * 'Lookups and Calculations'!$F$12</f>
        <v>0</v>
      </c>
    </row>
    <row r="6711" spans="1:14" x14ac:dyDescent="0.35">
      <c r="A6711" s="2">
        <v>6710</v>
      </c>
      <c r="B6711" s="11">
        <v>1.0356982962954366</v>
      </c>
      <c r="C6711" s="11">
        <v>1.5552646174336666</v>
      </c>
      <c r="D6711" s="3">
        <f>B6711*Dashboard!$D$11*Dashboard!$D$10*SQRT(Dashboard!$D$12/365)</f>
        <v>257145.00264886301</v>
      </c>
      <c r="E6711" s="3">
        <f>IF(Dashboard!$I$3,C6711*Dashboard!$E$11*Dashboard!$E$10*SQRT(Dashboard!$D$12/365),0)</f>
        <v>772287.693433807</v>
      </c>
      <c r="F6711" s="3">
        <f>D6711+IF(Dashboard!$I$3,E6711,0)</f>
        <v>1029432.69608267</v>
      </c>
      <c r="G6711" s="3">
        <f>IF(Dashboard!$I$4, ('Lookups and Calculations'!$F$9) / (1 - 'Lookups and Calculations'!$F$10), 'Lookups and Calculations'!$F$9)</f>
        <v>1951878.888340465</v>
      </c>
      <c r="H6711" s="12">
        <f t="shared" si="208"/>
        <v>0</v>
      </c>
      <c r="I6711" s="12">
        <f t="shared" si="209"/>
        <v>0</v>
      </c>
      <c r="J6711" s="13">
        <f>(1 - Dashboard!$I$9) * H6711 * Dashboard!$I$8 * 'Lookups and Calculations'!$F$12</f>
        <v>0</v>
      </c>
      <c r="K6711" s="12">
        <f>(1 - Dashboard!$I$11) * I6711 * Dashboard!$I$10 * 'Lookups and Calculations'!$F$12</f>
        <v>0</v>
      </c>
      <c r="L6711" s="12">
        <f>(H6711 - I6711) * Dashboard!$I$13 * (Dashboard!$D$12 / 365) * 'Lookups and Calculations'!$F$12</f>
        <v>0</v>
      </c>
      <c r="M6711" s="3">
        <f>(G6711*2) * Dashboard!$I$13 * (Dashboard!$D$12 / 365) * 'Lookups and Calculations'!$F$12</f>
        <v>1602.0878730267946</v>
      </c>
      <c r="N6711" s="12">
        <f>H6711 * Dashboard!$I$14 * Dashboard!$I$15 * (Dashboard!$D$12 / 365) * 'Lookups and Calculations'!$F$12</f>
        <v>0</v>
      </c>
    </row>
    <row r="6712" spans="1:14" x14ac:dyDescent="0.35">
      <c r="A6712" s="2">
        <v>6711</v>
      </c>
      <c r="B6712" s="11">
        <v>-8.4869300608789652E-2</v>
      </c>
      <c r="C6712" s="11">
        <v>-0.16399328120216636</v>
      </c>
      <c r="D6712" s="3">
        <f>B6712*Dashboard!$D$11*Dashboard!$D$10*SQRT(Dashboard!$D$12/365)</f>
        <v>-21071.499883619654</v>
      </c>
      <c r="E6712" s="3">
        <f>IF(Dashboard!$I$3,C6712*Dashboard!$E$11*Dashboard!$E$10*SQRT(Dashboard!$D$12/365),0)</f>
        <v>-81433.083128482132</v>
      </c>
      <c r="F6712" s="3">
        <f>D6712+IF(Dashboard!$I$3,E6712,0)</f>
        <v>-102504.58301210179</v>
      </c>
      <c r="G6712" s="3">
        <f>IF(Dashboard!$I$4, ('Lookups and Calculations'!$F$9) / (1 - 'Lookups and Calculations'!$F$10), 'Lookups and Calculations'!$F$9)</f>
        <v>1951878.888340465</v>
      </c>
      <c r="H6712" s="12">
        <f t="shared" si="208"/>
        <v>0</v>
      </c>
      <c r="I6712" s="12">
        <f t="shared" si="209"/>
        <v>0</v>
      </c>
      <c r="J6712" s="13">
        <f>(1 - Dashboard!$I$9) * H6712 * Dashboard!$I$8 * 'Lookups and Calculations'!$F$12</f>
        <v>0</v>
      </c>
      <c r="K6712" s="12">
        <f>(1 - Dashboard!$I$11) * I6712 * Dashboard!$I$10 * 'Lookups and Calculations'!$F$12</f>
        <v>0</v>
      </c>
      <c r="L6712" s="12">
        <f>(H6712 - I6712) * Dashboard!$I$13 * (Dashboard!$D$12 / 365) * 'Lookups and Calculations'!$F$12</f>
        <v>0</v>
      </c>
      <c r="M6712" s="3">
        <f>(G6712*2) * Dashboard!$I$13 * (Dashboard!$D$12 / 365) * 'Lookups and Calculations'!$F$12</f>
        <v>1602.0878730267946</v>
      </c>
      <c r="N6712" s="12">
        <f>H6712 * Dashboard!$I$14 * Dashboard!$I$15 * (Dashboard!$D$12 / 365) * 'Lookups and Calculations'!$F$12</f>
        <v>0</v>
      </c>
    </row>
    <row r="6713" spans="1:14" x14ac:dyDescent="0.35">
      <c r="A6713" s="2">
        <v>6712</v>
      </c>
      <c r="B6713" s="11">
        <v>-1.4385629289439756</v>
      </c>
      <c r="C6713" s="11">
        <v>1.6731712195597219</v>
      </c>
      <c r="D6713" s="3">
        <f>B6713*Dashboard!$D$11*Dashboard!$D$10*SQRT(Dashboard!$D$12/365)</f>
        <v>-357168.9453357312</v>
      </c>
      <c r="E6713" s="3">
        <f>IF(Dashboard!$I$3,C6713*Dashboard!$E$11*Dashboard!$E$10*SQRT(Dashboard!$D$12/365),0)</f>
        <v>830835.81236857886</v>
      </c>
      <c r="F6713" s="3">
        <f>D6713+IF(Dashboard!$I$3,E6713,0)</f>
        <v>473666.86703284766</v>
      </c>
      <c r="G6713" s="3">
        <f>IF(Dashboard!$I$4, ('Lookups and Calculations'!$F$9) / (1 - 'Lookups and Calculations'!$F$10), 'Lookups and Calculations'!$F$9)</f>
        <v>1951878.888340465</v>
      </c>
      <c r="H6713" s="12">
        <f t="shared" si="208"/>
        <v>0</v>
      </c>
      <c r="I6713" s="12">
        <f t="shared" si="209"/>
        <v>0</v>
      </c>
      <c r="J6713" s="13">
        <f>(1 - Dashboard!$I$9) * H6713 * Dashboard!$I$8 * 'Lookups and Calculations'!$F$12</f>
        <v>0</v>
      </c>
      <c r="K6713" s="12">
        <f>(1 - Dashboard!$I$11) * I6713 * Dashboard!$I$10 * 'Lookups and Calculations'!$F$12</f>
        <v>0</v>
      </c>
      <c r="L6713" s="12">
        <f>(H6713 - I6713) * Dashboard!$I$13 * (Dashboard!$D$12 / 365) * 'Lookups and Calculations'!$F$12</f>
        <v>0</v>
      </c>
      <c r="M6713" s="3">
        <f>(G6713*2) * Dashboard!$I$13 * (Dashboard!$D$12 / 365) * 'Lookups and Calculations'!$F$12</f>
        <v>1602.0878730267946</v>
      </c>
      <c r="N6713" s="12">
        <f>H6713 * Dashboard!$I$14 * Dashboard!$I$15 * (Dashboard!$D$12 / 365) * 'Lookups and Calculations'!$F$12</f>
        <v>0</v>
      </c>
    </row>
    <row r="6714" spans="1:14" x14ac:dyDescent="0.35">
      <c r="A6714" s="2">
        <v>6713</v>
      </c>
      <c r="B6714" s="11">
        <v>0.28358645463828941</v>
      </c>
      <c r="C6714" s="11">
        <v>0.51577286063314864</v>
      </c>
      <c r="D6714" s="3">
        <f>B6714*Dashboard!$D$11*Dashboard!$D$10*SQRT(Dashboard!$D$12/365)</f>
        <v>70409.345935954989</v>
      </c>
      <c r="E6714" s="3">
        <f>IF(Dashboard!$I$3,C6714*Dashboard!$E$11*Dashboard!$E$10*SQRT(Dashboard!$D$12/365),0)</f>
        <v>256113.99398476936</v>
      </c>
      <c r="F6714" s="3">
        <f>D6714+IF(Dashboard!$I$3,E6714,0)</f>
        <v>326523.33992072433</v>
      </c>
      <c r="G6714" s="3">
        <f>IF(Dashboard!$I$4, ('Lookups and Calculations'!$F$9) / (1 - 'Lookups and Calculations'!$F$10), 'Lookups and Calculations'!$F$9)</f>
        <v>1951878.888340465</v>
      </c>
      <c r="H6714" s="12">
        <f t="shared" si="208"/>
        <v>0</v>
      </c>
      <c r="I6714" s="12">
        <f t="shared" si="209"/>
        <v>0</v>
      </c>
      <c r="J6714" s="13">
        <f>(1 - Dashboard!$I$9) * H6714 * Dashboard!$I$8 * 'Lookups and Calculations'!$F$12</f>
        <v>0</v>
      </c>
      <c r="K6714" s="12">
        <f>(1 - Dashboard!$I$11) * I6714 * Dashboard!$I$10 * 'Lookups and Calculations'!$F$12</f>
        <v>0</v>
      </c>
      <c r="L6714" s="12">
        <f>(H6714 - I6714) * Dashboard!$I$13 * (Dashboard!$D$12 / 365) * 'Lookups and Calculations'!$F$12</f>
        <v>0</v>
      </c>
      <c r="M6714" s="3">
        <f>(G6714*2) * Dashboard!$I$13 * (Dashboard!$D$12 / 365) * 'Lookups and Calculations'!$F$12</f>
        <v>1602.0878730267946</v>
      </c>
      <c r="N6714" s="12">
        <f>H6714 * Dashboard!$I$14 * Dashboard!$I$15 * (Dashboard!$D$12 / 365) * 'Lookups and Calculations'!$F$12</f>
        <v>0</v>
      </c>
    </row>
    <row r="6715" spans="1:14" x14ac:dyDescent="0.35">
      <c r="A6715" s="2">
        <v>6714</v>
      </c>
      <c r="B6715" s="11">
        <v>-0.14260150966436874</v>
      </c>
      <c r="C6715" s="11">
        <v>0.34441898186111108</v>
      </c>
      <c r="D6715" s="3">
        <f>B6715*Dashboard!$D$11*Dashboard!$D$10*SQRT(Dashboard!$D$12/365)</f>
        <v>-35405.354736545713</v>
      </c>
      <c r="E6715" s="3">
        <f>IF(Dashboard!$I$3,C6715*Dashboard!$E$11*Dashboard!$E$10*SQRT(Dashboard!$D$12/365),0)</f>
        <v>171025.90652081263</v>
      </c>
      <c r="F6715" s="3">
        <f>D6715+IF(Dashboard!$I$3,E6715,0)</f>
        <v>135620.55178426692</v>
      </c>
      <c r="G6715" s="3">
        <f>IF(Dashboard!$I$4, ('Lookups and Calculations'!$F$9) / (1 - 'Lookups and Calculations'!$F$10), 'Lookups and Calculations'!$F$9)</f>
        <v>1951878.888340465</v>
      </c>
      <c r="H6715" s="12">
        <f t="shared" si="208"/>
        <v>0</v>
      </c>
      <c r="I6715" s="12">
        <f t="shared" si="209"/>
        <v>0</v>
      </c>
      <c r="J6715" s="13">
        <f>(1 - Dashboard!$I$9) * H6715 * Dashboard!$I$8 * 'Lookups and Calculations'!$F$12</f>
        <v>0</v>
      </c>
      <c r="K6715" s="12">
        <f>(1 - Dashboard!$I$11) * I6715 * Dashboard!$I$10 * 'Lookups and Calculations'!$F$12</f>
        <v>0</v>
      </c>
      <c r="L6715" s="12">
        <f>(H6715 - I6715) * Dashboard!$I$13 * (Dashboard!$D$12 / 365) * 'Lookups and Calculations'!$F$12</f>
        <v>0</v>
      </c>
      <c r="M6715" s="3">
        <f>(G6715*2) * Dashboard!$I$13 * (Dashboard!$D$12 / 365) * 'Lookups and Calculations'!$F$12</f>
        <v>1602.0878730267946</v>
      </c>
      <c r="N6715" s="12">
        <f>H6715 * Dashboard!$I$14 * Dashboard!$I$15 * (Dashboard!$D$12 / 365) * 'Lookups and Calculations'!$F$12</f>
        <v>0</v>
      </c>
    </row>
    <row r="6716" spans="1:14" x14ac:dyDescent="0.35">
      <c r="A6716" s="2">
        <v>6715</v>
      </c>
      <c r="B6716" s="11">
        <v>-0.1083427325652622</v>
      </c>
      <c r="C6716" s="11">
        <v>0.63937141686725807</v>
      </c>
      <c r="D6716" s="3">
        <f>B6716*Dashboard!$D$11*Dashboard!$D$10*SQRT(Dashboard!$D$12/365)</f>
        <v>-26899.52503748476</v>
      </c>
      <c r="E6716" s="3">
        <f>IF(Dashboard!$I$3,C6716*Dashboard!$E$11*Dashboard!$E$10*SQRT(Dashboard!$D$12/365),0)</f>
        <v>317488.52976202924</v>
      </c>
      <c r="F6716" s="3">
        <f>D6716+IF(Dashboard!$I$3,E6716,0)</f>
        <v>290589.00472454447</v>
      </c>
      <c r="G6716" s="3">
        <f>IF(Dashboard!$I$4, ('Lookups and Calculations'!$F$9) / (1 - 'Lookups and Calculations'!$F$10), 'Lookups and Calculations'!$F$9)</f>
        <v>1951878.888340465</v>
      </c>
      <c r="H6716" s="12">
        <f t="shared" si="208"/>
        <v>0</v>
      </c>
      <c r="I6716" s="12">
        <f t="shared" si="209"/>
        <v>0</v>
      </c>
      <c r="J6716" s="13">
        <f>(1 - Dashboard!$I$9) * H6716 * Dashboard!$I$8 * 'Lookups and Calculations'!$F$12</f>
        <v>0</v>
      </c>
      <c r="K6716" s="12">
        <f>(1 - Dashboard!$I$11) * I6716 * Dashboard!$I$10 * 'Lookups and Calculations'!$F$12</f>
        <v>0</v>
      </c>
      <c r="L6716" s="12">
        <f>(H6716 - I6716) * Dashboard!$I$13 * (Dashboard!$D$12 / 365) * 'Lookups and Calculations'!$F$12</f>
        <v>0</v>
      </c>
      <c r="M6716" s="3">
        <f>(G6716*2) * Dashboard!$I$13 * (Dashboard!$D$12 / 365) * 'Lookups and Calculations'!$F$12</f>
        <v>1602.0878730267946</v>
      </c>
      <c r="N6716" s="12">
        <f>H6716 * Dashboard!$I$14 * Dashboard!$I$15 * (Dashboard!$D$12 / 365) * 'Lookups and Calculations'!$F$12</f>
        <v>0</v>
      </c>
    </row>
    <row r="6717" spans="1:14" x14ac:dyDescent="0.35">
      <c r="A6717" s="2">
        <v>6716</v>
      </c>
      <c r="B6717" s="11">
        <v>0.97805782421108411</v>
      </c>
      <c r="C6717" s="11">
        <v>-1.0226209855182138</v>
      </c>
      <c r="D6717" s="3">
        <f>B6717*Dashboard!$D$11*Dashboard!$D$10*SQRT(Dashboard!$D$12/365)</f>
        <v>242833.92441321386</v>
      </c>
      <c r="E6717" s="3">
        <f>IF(Dashboard!$I$3,C6717*Dashboard!$E$11*Dashboard!$E$10*SQRT(Dashboard!$D$12/365),0)</f>
        <v>-507796.28965393838</v>
      </c>
      <c r="F6717" s="3">
        <f>D6717+IF(Dashboard!$I$3,E6717,0)</f>
        <v>-264962.36524072452</v>
      </c>
      <c r="G6717" s="3">
        <f>IF(Dashboard!$I$4, ('Lookups and Calculations'!$F$9) / (1 - 'Lookups and Calculations'!$F$10), 'Lookups and Calculations'!$F$9)</f>
        <v>1951878.888340465</v>
      </c>
      <c r="H6717" s="12">
        <f t="shared" si="208"/>
        <v>0</v>
      </c>
      <c r="I6717" s="12">
        <f t="shared" si="209"/>
        <v>0</v>
      </c>
      <c r="J6717" s="13">
        <f>(1 - Dashboard!$I$9) * H6717 * Dashboard!$I$8 * 'Lookups and Calculations'!$F$12</f>
        <v>0</v>
      </c>
      <c r="K6717" s="12">
        <f>(1 - Dashboard!$I$11) * I6717 * Dashboard!$I$10 * 'Lookups and Calculations'!$F$12</f>
        <v>0</v>
      </c>
      <c r="L6717" s="12">
        <f>(H6717 - I6717) * Dashboard!$I$13 * (Dashboard!$D$12 / 365) * 'Lookups and Calculations'!$F$12</f>
        <v>0</v>
      </c>
      <c r="M6717" s="3">
        <f>(G6717*2) * Dashboard!$I$13 * (Dashboard!$D$12 / 365) * 'Lookups and Calculations'!$F$12</f>
        <v>1602.0878730267946</v>
      </c>
      <c r="N6717" s="12">
        <f>H6717 * Dashboard!$I$14 * Dashboard!$I$15 * (Dashboard!$D$12 / 365) * 'Lookups and Calculations'!$F$12</f>
        <v>0</v>
      </c>
    </row>
    <row r="6718" spans="1:14" x14ac:dyDescent="0.35">
      <c r="A6718" s="2">
        <v>6717</v>
      </c>
      <c r="B6718" s="11">
        <v>-1.5403719678043994</v>
      </c>
      <c r="C6718" s="11">
        <v>0.50405698315779557</v>
      </c>
      <c r="D6718" s="3">
        <f>B6718*Dashboard!$D$11*Dashboard!$D$10*SQRT(Dashboard!$D$12/365)</f>
        <v>-382446.27335788141</v>
      </c>
      <c r="E6718" s="3">
        <f>IF(Dashboard!$I$3,C6718*Dashboard!$E$11*Dashboard!$E$10*SQRT(Dashboard!$D$12/365),0)</f>
        <v>250296.31647152174</v>
      </c>
      <c r="F6718" s="3">
        <f>D6718+IF(Dashboard!$I$3,E6718,0)</f>
        <v>-132149.95688635967</v>
      </c>
      <c r="G6718" s="3">
        <f>IF(Dashboard!$I$4, ('Lookups and Calculations'!$F$9) / (1 - 'Lookups and Calculations'!$F$10), 'Lookups and Calculations'!$F$9)</f>
        <v>1951878.888340465</v>
      </c>
      <c r="H6718" s="12">
        <f t="shared" si="208"/>
        <v>0</v>
      </c>
      <c r="I6718" s="12">
        <f t="shared" si="209"/>
        <v>0</v>
      </c>
      <c r="J6718" s="13">
        <f>(1 - Dashboard!$I$9) * H6718 * Dashboard!$I$8 * 'Lookups and Calculations'!$F$12</f>
        <v>0</v>
      </c>
      <c r="K6718" s="12">
        <f>(1 - Dashboard!$I$11) * I6718 * Dashboard!$I$10 * 'Lookups and Calculations'!$F$12</f>
        <v>0</v>
      </c>
      <c r="L6718" s="12">
        <f>(H6718 - I6718) * Dashboard!$I$13 * (Dashboard!$D$12 / 365) * 'Lookups and Calculations'!$F$12</f>
        <v>0</v>
      </c>
      <c r="M6718" s="3">
        <f>(G6718*2) * Dashboard!$I$13 * (Dashboard!$D$12 / 365) * 'Lookups and Calculations'!$F$12</f>
        <v>1602.0878730267946</v>
      </c>
      <c r="N6718" s="12">
        <f>H6718 * Dashboard!$I$14 * Dashboard!$I$15 * (Dashboard!$D$12 / 365) * 'Lookups and Calculations'!$F$12</f>
        <v>0</v>
      </c>
    </row>
    <row r="6719" spans="1:14" x14ac:dyDescent="0.35">
      <c r="A6719" s="2">
        <v>6718</v>
      </c>
      <c r="B6719" s="11">
        <v>1.3854375760115969</v>
      </c>
      <c r="C6719" s="11">
        <v>-0.44200590103342424</v>
      </c>
      <c r="D6719" s="3">
        <f>B6719*Dashboard!$D$11*Dashboard!$D$10*SQRT(Dashboard!$D$12/365)</f>
        <v>343978.88885945652</v>
      </c>
      <c r="E6719" s="3">
        <f>IF(Dashboard!$I$3,C6719*Dashboard!$E$11*Dashboard!$E$10*SQRT(Dashboard!$D$12/365),0)</f>
        <v>-219484.01189535446</v>
      </c>
      <c r="F6719" s="3">
        <f>D6719+IF(Dashboard!$I$3,E6719,0)</f>
        <v>124494.87696410206</v>
      </c>
      <c r="G6719" s="3">
        <f>IF(Dashboard!$I$4, ('Lookups and Calculations'!$F$9) / (1 - 'Lookups and Calculations'!$F$10), 'Lookups and Calculations'!$F$9)</f>
        <v>1951878.888340465</v>
      </c>
      <c r="H6719" s="12">
        <f t="shared" si="208"/>
        <v>0</v>
      </c>
      <c r="I6719" s="12">
        <f t="shared" si="209"/>
        <v>0</v>
      </c>
      <c r="J6719" s="13">
        <f>(1 - Dashboard!$I$9) * H6719 * Dashboard!$I$8 * 'Lookups and Calculations'!$F$12</f>
        <v>0</v>
      </c>
      <c r="K6719" s="12">
        <f>(1 - Dashboard!$I$11) * I6719 * Dashboard!$I$10 * 'Lookups and Calculations'!$F$12</f>
        <v>0</v>
      </c>
      <c r="L6719" s="12">
        <f>(H6719 - I6719) * Dashboard!$I$13 * (Dashboard!$D$12 / 365) * 'Lookups and Calculations'!$F$12</f>
        <v>0</v>
      </c>
      <c r="M6719" s="3">
        <f>(G6719*2) * Dashboard!$I$13 * (Dashboard!$D$12 / 365) * 'Lookups and Calculations'!$F$12</f>
        <v>1602.0878730267946</v>
      </c>
      <c r="N6719" s="12">
        <f>H6719 * Dashboard!$I$14 * Dashboard!$I$15 * (Dashboard!$D$12 / 365) * 'Lookups and Calculations'!$F$12</f>
        <v>0</v>
      </c>
    </row>
    <row r="6720" spans="1:14" x14ac:dyDescent="0.35">
      <c r="A6720" s="2">
        <v>6719</v>
      </c>
      <c r="B6720" s="11">
        <v>6.5644869573965564E-2</v>
      </c>
      <c r="C6720" s="11">
        <v>0.18220690916452034</v>
      </c>
      <c r="D6720" s="3">
        <f>B6720*Dashboard!$D$11*Dashboard!$D$10*SQRT(Dashboard!$D$12/365)</f>
        <v>16298.424184784495</v>
      </c>
      <c r="E6720" s="3">
        <f>IF(Dashboard!$I$3,C6720*Dashboard!$E$11*Dashboard!$E$10*SQRT(Dashboard!$D$12/365),0)</f>
        <v>90477.30658115627</v>
      </c>
      <c r="F6720" s="3">
        <f>D6720+IF(Dashboard!$I$3,E6720,0)</f>
        <v>106775.73076594077</v>
      </c>
      <c r="G6720" s="3">
        <f>IF(Dashboard!$I$4, ('Lookups and Calculations'!$F$9) / (1 - 'Lookups and Calculations'!$F$10), 'Lookups and Calculations'!$F$9)</f>
        <v>1951878.888340465</v>
      </c>
      <c r="H6720" s="12">
        <f t="shared" si="208"/>
        <v>0</v>
      </c>
      <c r="I6720" s="12">
        <f t="shared" si="209"/>
        <v>0</v>
      </c>
      <c r="J6720" s="13">
        <f>(1 - Dashboard!$I$9) * H6720 * Dashboard!$I$8 * 'Lookups and Calculations'!$F$12</f>
        <v>0</v>
      </c>
      <c r="K6720" s="12">
        <f>(1 - Dashboard!$I$11) * I6720 * Dashboard!$I$10 * 'Lookups and Calculations'!$F$12</f>
        <v>0</v>
      </c>
      <c r="L6720" s="12">
        <f>(H6720 - I6720) * Dashboard!$I$13 * (Dashboard!$D$12 / 365) * 'Lookups and Calculations'!$F$12</f>
        <v>0</v>
      </c>
      <c r="M6720" s="3">
        <f>(G6720*2) * Dashboard!$I$13 * (Dashboard!$D$12 / 365) * 'Lookups and Calculations'!$F$12</f>
        <v>1602.0878730267946</v>
      </c>
      <c r="N6720" s="12">
        <f>H6720 * Dashboard!$I$14 * Dashboard!$I$15 * (Dashboard!$D$12 / 365) * 'Lookups and Calculations'!$F$12</f>
        <v>0</v>
      </c>
    </row>
    <row r="6721" spans="1:14" x14ac:dyDescent="0.35">
      <c r="A6721" s="2">
        <v>6720</v>
      </c>
      <c r="B6721" s="11">
        <v>0.55550085293605378</v>
      </c>
      <c r="C6721" s="11">
        <v>1.2961511927257701</v>
      </c>
      <c r="D6721" s="3">
        <f>B6721*Dashboard!$D$11*Dashboard!$D$10*SQRT(Dashboard!$D$12/365)</f>
        <v>137920.73310405485</v>
      </c>
      <c r="E6721" s="3">
        <f>IF(Dashboard!$I$3,C6721*Dashboard!$E$11*Dashboard!$E$10*SQRT(Dashboard!$D$12/365),0)</f>
        <v>643621.41577129811</v>
      </c>
      <c r="F6721" s="3">
        <f>D6721+IF(Dashboard!$I$3,E6721,0)</f>
        <v>781542.14887535293</v>
      </c>
      <c r="G6721" s="3">
        <f>IF(Dashboard!$I$4, ('Lookups and Calculations'!$F$9) / (1 - 'Lookups and Calculations'!$F$10), 'Lookups and Calculations'!$F$9)</f>
        <v>1951878.888340465</v>
      </c>
      <c r="H6721" s="12">
        <f t="shared" si="208"/>
        <v>0</v>
      </c>
      <c r="I6721" s="12">
        <f t="shared" si="209"/>
        <v>0</v>
      </c>
      <c r="J6721" s="13">
        <f>(1 - Dashboard!$I$9) * H6721 * Dashboard!$I$8 * 'Lookups and Calculations'!$F$12</f>
        <v>0</v>
      </c>
      <c r="K6721" s="12">
        <f>(1 - Dashboard!$I$11) * I6721 * Dashboard!$I$10 * 'Lookups and Calculations'!$F$12</f>
        <v>0</v>
      </c>
      <c r="L6721" s="12">
        <f>(H6721 - I6721) * Dashboard!$I$13 * (Dashboard!$D$12 / 365) * 'Lookups and Calculations'!$F$12</f>
        <v>0</v>
      </c>
      <c r="M6721" s="3">
        <f>(G6721*2) * Dashboard!$I$13 * (Dashboard!$D$12 / 365) * 'Lookups and Calculations'!$F$12</f>
        <v>1602.0878730267946</v>
      </c>
      <c r="N6721" s="12">
        <f>H6721 * Dashboard!$I$14 * Dashboard!$I$15 * (Dashboard!$D$12 / 365) * 'Lookups and Calculations'!$F$12</f>
        <v>0</v>
      </c>
    </row>
    <row r="6722" spans="1:14" x14ac:dyDescent="0.35">
      <c r="A6722" s="2">
        <v>6721</v>
      </c>
      <c r="B6722" s="11">
        <v>-0.86599988328818434</v>
      </c>
      <c r="C6722" s="11">
        <v>0.4129406899323913</v>
      </c>
      <c r="D6722" s="3">
        <f>B6722*Dashboard!$D$11*Dashboard!$D$10*SQRT(Dashboard!$D$12/365)</f>
        <v>-215011.98088147942</v>
      </c>
      <c r="E6722" s="3">
        <f>IF(Dashboard!$I$3,C6722*Dashboard!$E$11*Dashboard!$E$10*SQRT(Dashboard!$D$12/365),0)</f>
        <v>205051.287978943</v>
      </c>
      <c r="F6722" s="3">
        <f>D6722+IF(Dashboard!$I$3,E6722,0)</f>
        <v>-9960.6929025364225</v>
      </c>
      <c r="G6722" s="3">
        <f>IF(Dashboard!$I$4, ('Lookups and Calculations'!$F$9) / (1 - 'Lookups and Calculations'!$F$10), 'Lookups and Calculations'!$F$9)</f>
        <v>1951878.888340465</v>
      </c>
      <c r="H6722" s="12">
        <f t="shared" si="208"/>
        <v>0</v>
      </c>
      <c r="I6722" s="12">
        <f t="shared" si="209"/>
        <v>0</v>
      </c>
      <c r="J6722" s="13">
        <f>(1 - Dashboard!$I$9) * H6722 * Dashboard!$I$8 * 'Lookups and Calculations'!$F$12</f>
        <v>0</v>
      </c>
      <c r="K6722" s="12">
        <f>(1 - Dashboard!$I$11) * I6722 * Dashboard!$I$10 * 'Lookups and Calculations'!$F$12</f>
        <v>0</v>
      </c>
      <c r="L6722" s="12">
        <f>(H6722 - I6722) * Dashboard!$I$13 * (Dashboard!$D$12 / 365) * 'Lookups and Calculations'!$F$12</f>
        <v>0</v>
      </c>
      <c r="M6722" s="3">
        <f>(G6722*2) * Dashboard!$I$13 * (Dashboard!$D$12 / 365) * 'Lookups and Calculations'!$F$12</f>
        <v>1602.0878730267946</v>
      </c>
      <c r="N6722" s="12">
        <f>H6722 * Dashboard!$I$14 * Dashboard!$I$15 * (Dashboard!$D$12 / 365) * 'Lookups and Calculations'!$F$12</f>
        <v>0</v>
      </c>
    </row>
    <row r="6723" spans="1:14" x14ac:dyDescent="0.35">
      <c r="A6723" s="2">
        <v>6722</v>
      </c>
      <c r="B6723" s="11">
        <v>-0.17705007568467865</v>
      </c>
      <c r="C6723" s="11">
        <v>-1.6695069391497399</v>
      </c>
      <c r="D6723" s="3">
        <f>B6723*Dashboard!$D$11*Dashboard!$D$10*SQRT(Dashboard!$D$12/365)</f>
        <v>-43958.305564240494</v>
      </c>
      <c r="E6723" s="3">
        <f>IF(Dashboard!$I$3,C6723*Dashboard!$E$11*Dashboard!$E$10*SQRT(Dashboard!$D$12/365),0)</f>
        <v>-829016.26434170397</v>
      </c>
      <c r="F6723" s="3">
        <f>D6723+IF(Dashboard!$I$3,E6723,0)</f>
        <v>-872974.5699059444</v>
      </c>
      <c r="G6723" s="3">
        <f>IF(Dashboard!$I$4, ('Lookups and Calculations'!$F$9) / (1 - 'Lookups and Calculations'!$F$10), 'Lookups and Calculations'!$F$9)</f>
        <v>1951878.888340465</v>
      </c>
      <c r="H6723" s="12">
        <f t="shared" ref="H6723:H6786" si="210">MAX(0,F6723-G6723)</f>
        <v>0</v>
      </c>
      <c r="I6723" s="12">
        <f t="shared" ref="I6723:I6786" si="211">MAX(0,-F6723-G6723)</f>
        <v>0</v>
      </c>
      <c r="J6723" s="13">
        <f>(1 - Dashboard!$I$9) * H6723 * Dashboard!$I$8 * 'Lookups and Calculations'!$F$12</f>
        <v>0</v>
      </c>
      <c r="K6723" s="12">
        <f>(1 - Dashboard!$I$11) * I6723 * Dashboard!$I$10 * 'Lookups and Calculations'!$F$12</f>
        <v>0</v>
      </c>
      <c r="L6723" s="12">
        <f>(H6723 - I6723) * Dashboard!$I$13 * (Dashboard!$D$12 / 365) * 'Lookups and Calculations'!$F$12</f>
        <v>0</v>
      </c>
      <c r="M6723" s="3">
        <f>(G6723*2) * Dashboard!$I$13 * (Dashboard!$D$12 / 365) * 'Lookups and Calculations'!$F$12</f>
        <v>1602.0878730267946</v>
      </c>
      <c r="N6723" s="12">
        <f>H6723 * Dashboard!$I$14 * Dashboard!$I$15 * (Dashboard!$D$12 / 365) * 'Lookups and Calculations'!$F$12</f>
        <v>0</v>
      </c>
    </row>
    <row r="6724" spans="1:14" x14ac:dyDescent="0.35">
      <c r="A6724" s="2">
        <v>6723</v>
      </c>
      <c r="B6724" s="11">
        <v>-1.2683935736371159</v>
      </c>
      <c r="C6724" s="11">
        <v>-1.0324028036629229</v>
      </c>
      <c r="D6724" s="3">
        <f>B6724*Dashboard!$D$11*Dashboard!$D$10*SQRT(Dashboard!$D$12/365)</f>
        <v>-314918.99718224345</v>
      </c>
      <c r="E6724" s="3">
        <f>IF(Dashboard!$I$3,C6724*Dashboard!$E$11*Dashboard!$E$10*SQRT(Dashboard!$D$12/365),0)</f>
        <v>-512653.58383261756</v>
      </c>
      <c r="F6724" s="3">
        <f>D6724+IF(Dashboard!$I$3,E6724,0)</f>
        <v>-827572.581014861</v>
      </c>
      <c r="G6724" s="3">
        <f>IF(Dashboard!$I$4, ('Lookups and Calculations'!$F$9) / (1 - 'Lookups and Calculations'!$F$10), 'Lookups and Calculations'!$F$9)</f>
        <v>1951878.888340465</v>
      </c>
      <c r="H6724" s="12">
        <f t="shared" si="210"/>
        <v>0</v>
      </c>
      <c r="I6724" s="12">
        <f t="shared" si="211"/>
        <v>0</v>
      </c>
      <c r="J6724" s="13">
        <f>(1 - Dashboard!$I$9) * H6724 * Dashboard!$I$8 * 'Lookups and Calculations'!$F$12</f>
        <v>0</v>
      </c>
      <c r="K6724" s="12">
        <f>(1 - Dashboard!$I$11) * I6724 * Dashboard!$I$10 * 'Lookups and Calculations'!$F$12</f>
        <v>0</v>
      </c>
      <c r="L6724" s="12">
        <f>(H6724 - I6724) * Dashboard!$I$13 * (Dashboard!$D$12 / 365) * 'Lookups and Calculations'!$F$12</f>
        <v>0</v>
      </c>
      <c r="M6724" s="3">
        <f>(G6724*2) * Dashboard!$I$13 * (Dashboard!$D$12 / 365) * 'Lookups and Calculations'!$F$12</f>
        <v>1602.0878730267946</v>
      </c>
      <c r="N6724" s="12">
        <f>H6724 * Dashboard!$I$14 * Dashboard!$I$15 * (Dashboard!$D$12 / 365) * 'Lookups and Calculations'!$F$12</f>
        <v>0</v>
      </c>
    </row>
    <row r="6725" spans="1:14" x14ac:dyDescent="0.35">
      <c r="A6725" s="2">
        <v>6724</v>
      </c>
      <c r="B6725" s="11">
        <v>0.13420939784134545</v>
      </c>
      <c r="C6725" s="11">
        <v>-1.0860621079564701</v>
      </c>
      <c r="D6725" s="3">
        <f>B6725*Dashboard!$D$11*Dashboard!$D$10*SQRT(Dashboard!$D$12/365)</f>
        <v>33321.746387782623</v>
      </c>
      <c r="E6725" s="3">
        <f>IF(Dashboard!$I$3,C6725*Dashboard!$E$11*Dashboard!$E$10*SQRT(Dashboard!$D$12/365),0)</f>
        <v>-539298.83755960525</v>
      </c>
      <c r="F6725" s="3">
        <f>D6725+IF(Dashboard!$I$3,E6725,0)</f>
        <v>-505977.09117182263</v>
      </c>
      <c r="G6725" s="3">
        <f>IF(Dashboard!$I$4, ('Lookups and Calculations'!$F$9) / (1 - 'Lookups and Calculations'!$F$10), 'Lookups and Calculations'!$F$9)</f>
        <v>1951878.888340465</v>
      </c>
      <c r="H6725" s="12">
        <f t="shared" si="210"/>
        <v>0</v>
      </c>
      <c r="I6725" s="12">
        <f t="shared" si="211"/>
        <v>0</v>
      </c>
      <c r="J6725" s="13">
        <f>(1 - Dashboard!$I$9) * H6725 * Dashboard!$I$8 * 'Lookups and Calculations'!$F$12</f>
        <v>0</v>
      </c>
      <c r="K6725" s="12">
        <f>(1 - Dashboard!$I$11) * I6725 * Dashboard!$I$10 * 'Lookups and Calculations'!$F$12</f>
        <v>0</v>
      </c>
      <c r="L6725" s="12">
        <f>(H6725 - I6725) * Dashboard!$I$13 * (Dashboard!$D$12 / 365) * 'Lookups and Calculations'!$F$12</f>
        <v>0</v>
      </c>
      <c r="M6725" s="3">
        <f>(G6725*2) * Dashboard!$I$13 * (Dashboard!$D$12 / 365) * 'Lookups and Calculations'!$F$12</f>
        <v>1602.0878730267946</v>
      </c>
      <c r="N6725" s="12">
        <f>H6725 * Dashboard!$I$14 * Dashboard!$I$15 * (Dashboard!$D$12 / 365) * 'Lookups and Calculations'!$F$12</f>
        <v>0</v>
      </c>
    </row>
    <row r="6726" spans="1:14" x14ac:dyDescent="0.35">
      <c r="A6726" s="2">
        <v>6725</v>
      </c>
      <c r="B6726" s="11">
        <v>0.5021024456710721</v>
      </c>
      <c r="C6726" s="11">
        <v>-1.7421065515688618</v>
      </c>
      <c r="D6726" s="3">
        <f>B6726*Dashboard!$D$11*Dashboard!$D$10*SQRT(Dashboard!$D$12/365)</f>
        <v>124662.88221570893</v>
      </c>
      <c r="E6726" s="3">
        <f>IF(Dashboard!$I$3,C6726*Dashboard!$E$11*Dashboard!$E$10*SQRT(Dashboard!$D$12/365),0)</f>
        <v>-865066.58439069299</v>
      </c>
      <c r="F6726" s="3">
        <f>D6726+IF(Dashboard!$I$3,E6726,0)</f>
        <v>-740403.70217498404</v>
      </c>
      <c r="G6726" s="3">
        <f>IF(Dashboard!$I$4, ('Lookups and Calculations'!$F$9) / (1 - 'Lookups and Calculations'!$F$10), 'Lookups and Calculations'!$F$9)</f>
        <v>1951878.888340465</v>
      </c>
      <c r="H6726" s="12">
        <f t="shared" si="210"/>
        <v>0</v>
      </c>
      <c r="I6726" s="12">
        <f t="shared" si="211"/>
        <v>0</v>
      </c>
      <c r="J6726" s="13">
        <f>(1 - Dashboard!$I$9) * H6726 * Dashboard!$I$8 * 'Lookups and Calculations'!$F$12</f>
        <v>0</v>
      </c>
      <c r="K6726" s="12">
        <f>(1 - Dashboard!$I$11) * I6726 * Dashboard!$I$10 * 'Lookups and Calculations'!$F$12</f>
        <v>0</v>
      </c>
      <c r="L6726" s="12">
        <f>(H6726 - I6726) * Dashboard!$I$13 * (Dashboard!$D$12 / 365) * 'Lookups and Calculations'!$F$12</f>
        <v>0</v>
      </c>
      <c r="M6726" s="3">
        <f>(G6726*2) * Dashboard!$I$13 * (Dashboard!$D$12 / 365) * 'Lookups and Calculations'!$F$12</f>
        <v>1602.0878730267946</v>
      </c>
      <c r="N6726" s="12">
        <f>H6726 * Dashboard!$I$14 * Dashboard!$I$15 * (Dashboard!$D$12 / 365) * 'Lookups and Calculations'!$F$12</f>
        <v>0</v>
      </c>
    </row>
    <row r="6727" spans="1:14" x14ac:dyDescent="0.35">
      <c r="A6727" s="2">
        <v>6726</v>
      </c>
      <c r="B6727" s="11">
        <v>-1.0122866636195693</v>
      </c>
      <c r="C6727" s="11">
        <v>0.72764064756968361</v>
      </c>
      <c r="D6727" s="3">
        <f>B6727*Dashboard!$D$11*Dashboard!$D$10*SQRT(Dashboard!$D$12/365)</f>
        <v>-251332.32112956</v>
      </c>
      <c r="E6727" s="3">
        <f>IF(Dashboard!$I$3,C6727*Dashboard!$E$11*Dashboard!$E$10*SQRT(Dashboard!$D$12/365),0)</f>
        <v>361319.81082906632</v>
      </c>
      <c r="F6727" s="3">
        <f>D6727+IF(Dashboard!$I$3,E6727,0)</f>
        <v>109987.48969950632</v>
      </c>
      <c r="G6727" s="3">
        <f>IF(Dashboard!$I$4, ('Lookups and Calculations'!$F$9) / (1 - 'Lookups and Calculations'!$F$10), 'Lookups and Calculations'!$F$9)</f>
        <v>1951878.888340465</v>
      </c>
      <c r="H6727" s="12">
        <f t="shared" si="210"/>
        <v>0</v>
      </c>
      <c r="I6727" s="12">
        <f t="shared" si="211"/>
        <v>0</v>
      </c>
      <c r="J6727" s="13">
        <f>(1 - Dashboard!$I$9) * H6727 * Dashboard!$I$8 * 'Lookups and Calculations'!$F$12</f>
        <v>0</v>
      </c>
      <c r="K6727" s="12">
        <f>(1 - Dashboard!$I$11) * I6727 * Dashboard!$I$10 * 'Lookups and Calculations'!$F$12</f>
        <v>0</v>
      </c>
      <c r="L6727" s="12">
        <f>(H6727 - I6727) * Dashboard!$I$13 * (Dashboard!$D$12 / 365) * 'Lookups and Calculations'!$F$12</f>
        <v>0</v>
      </c>
      <c r="M6727" s="3">
        <f>(G6727*2) * Dashboard!$I$13 * (Dashboard!$D$12 / 365) * 'Lookups and Calculations'!$F$12</f>
        <v>1602.0878730267946</v>
      </c>
      <c r="N6727" s="12">
        <f>H6727 * Dashboard!$I$14 * Dashboard!$I$15 * (Dashboard!$D$12 / 365) * 'Lookups and Calculations'!$F$12</f>
        <v>0</v>
      </c>
    </row>
    <row r="6728" spans="1:14" x14ac:dyDescent="0.35">
      <c r="A6728" s="2">
        <v>6727</v>
      </c>
      <c r="B6728" s="11">
        <v>0.68772359477878009</v>
      </c>
      <c r="C6728" s="11">
        <v>-0.61850249450538786</v>
      </c>
      <c r="D6728" s="3">
        <f>B6728*Dashboard!$D$11*Dashboard!$D$10*SQRT(Dashboard!$D$12/365)</f>
        <v>170749.22903091213</v>
      </c>
      <c r="E6728" s="3">
        <f>IF(Dashboard!$I$3,C6728*Dashboard!$E$11*Dashboard!$E$10*SQRT(Dashboard!$D$12/365),0)</f>
        <v>-307125.78394074767</v>
      </c>
      <c r="F6728" s="3">
        <f>D6728+IF(Dashboard!$I$3,E6728,0)</f>
        <v>-136376.55490983554</v>
      </c>
      <c r="G6728" s="3">
        <f>IF(Dashboard!$I$4, ('Lookups and Calculations'!$F$9) / (1 - 'Lookups and Calculations'!$F$10), 'Lookups and Calculations'!$F$9)</f>
        <v>1951878.888340465</v>
      </c>
      <c r="H6728" s="12">
        <f t="shared" si="210"/>
        <v>0</v>
      </c>
      <c r="I6728" s="12">
        <f t="shared" si="211"/>
        <v>0</v>
      </c>
      <c r="J6728" s="13">
        <f>(1 - Dashboard!$I$9) * H6728 * Dashboard!$I$8 * 'Lookups and Calculations'!$F$12</f>
        <v>0</v>
      </c>
      <c r="K6728" s="12">
        <f>(1 - Dashboard!$I$11) * I6728 * Dashboard!$I$10 * 'Lookups and Calculations'!$F$12</f>
        <v>0</v>
      </c>
      <c r="L6728" s="12">
        <f>(H6728 - I6728) * Dashboard!$I$13 * (Dashboard!$D$12 / 365) * 'Lookups and Calculations'!$F$12</f>
        <v>0</v>
      </c>
      <c r="M6728" s="3">
        <f>(G6728*2) * Dashboard!$I$13 * (Dashboard!$D$12 / 365) * 'Lookups and Calculations'!$F$12</f>
        <v>1602.0878730267946</v>
      </c>
      <c r="N6728" s="12">
        <f>H6728 * Dashboard!$I$14 * Dashboard!$I$15 * (Dashboard!$D$12 / 365) * 'Lookups and Calculations'!$F$12</f>
        <v>0</v>
      </c>
    </row>
    <row r="6729" spans="1:14" x14ac:dyDescent="0.35">
      <c r="A6729" s="2">
        <v>6728</v>
      </c>
      <c r="B6729" s="11">
        <v>-4.1173621157767216E-2</v>
      </c>
      <c r="C6729" s="11">
        <v>-2.756722133868442</v>
      </c>
      <c r="D6729" s="3">
        <f>B6729*Dashboard!$D$11*Dashboard!$D$10*SQRT(Dashboard!$D$12/365)</f>
        <v>-10222.659397575359</v>
      </c>
      <c r="E6729" s="3">
        <f>IF(Dashboard!$I$3,C6729*Dashboard!$E$11*Dashboard!$E$10*SQRT(Dashboard!$D$12/365),0)</f>
        <v>-1368887.6827380047</v>
      </c>
      <c r="F6729" s="3">
        <f>D6729+IF(Dashboard!$I$3,E6729,0)</f>
        <v>-1379110.34213558</v>
      </c>
      <c r="G6729" s="3">
        <f>IF(Dashboard!$I$4, ('Lookups and Calculations'!$F$9) / (1 - 'Lookups and Calculations'!$F$10), 'Lookups and Calculations'!$F$9)</f>
        <v>1951878.888340465</v>
      </c>
      <c r="H6729" s="12">
        <f t="shared" si="210"/>
        <v>0</v>
      </c>
      <c r="I6729" s="12">
        <f t="shared" si="211"/>
        <v>0</v>
      </c>
      <c r="J6729" s="13">
        <f>(1 - Dashboard!$I$9) * H6729 * Dashboard!$I$8 * 'Lookups and Calculations'!$F$12</f>
        <v>0</v>
      </c>
      <c r="K6729" s="12">
        <f>(1 - Dashboard!$I$11) * I6729 * Dashboard!$I$10 * 'Lookups and Calculations'!$F$12</f>
        <v>0</v>
      </c>
      <c r="L6729" s="12">
        <f>(H6729 - I6729) * Dashboard!$I$13 * (Dashboard!$D$12 / 365) * 'Lookups and Calculations'!$F$12</f>
        <v>0</v>
      </c>
      <c r="M6729" s="3">
        <f>(G6729*2) * Dashboard!$I$13 * (Dashboard!$D$12 / 365) * 'Lookups and Calculations'!$F$12</f>
        <v>1602.0878730267946</v>
      </c>
      <c r="N6729" s="12">
        <f>H6729 * Dashboard!$I$14 * Dashboard!$I$15 * (Dashboard!$D$12 / 365) * 'Lookups and Calculations'!$F$12</f>
        <v>0</v>
      </c>
    </row>
    <row r="6730" spans="1:14" x14ac:dyDescent="0.35">
      <c r="A6730" s="2">
        <v>6729</v>
      </c>
      <c r="B6730" s="11">
        <v>0.34583458186361521</v>
      </c>
      <c r="C6730" s="11">
        <v>-1.2556653221513794</v>
      </c>
      <c r="D6730" s="3">
        <f>B6730*Dashboard!$D$11*Dashboard!$D$10*SQRT(Dashboard!$D$12/365)</f>
        <v>85864.420929799686</v>
      </c>
      <c r="E6730" s="3">
        <f>IF(Dashboard!$I$3,C6730*Dashboard!$E$11*Dashboard!$E$10*SQRT(Dashboard!$D$12/365),0)</f>
        <v>-623517.6088357626</v>
      </c>
      <c r="F6730" s="3">
        <f>D6730+IF(Dashboard!$I$3,E6730,0)</f>
        <v>-537653.18790596293</v>
      </c>
      <c r="G6730" s="3">
        <f>IF(Dashboard!$I$4, ('Lookups and Calculations'!$F$9) / (1 - 'Lookups and Calculations'!$F$10), 'Lookups and Calculations'!$F$9)</f>
        <v>1951878.888340465</v>
      </c>
      <c r="H6730" s="12">
        <f t="shared" si="210"/>
        <v>0</v>
      </c>
      <c r="I6730" s="12">
        <f t="shared" si="211"/>
        <v>0</v>
      </c>
      <c r="J6730" s="13">
        <f>(1 - Dashboard!$I$9) * H6730 * Dashboard!$I$8 * 'Lookups and Calculations'!$F$12</f>
        <v>0</v>
      </c>
      <c r="K6730" s="12">
        <f>(1 - Dashboard!$I$11) * I6730 * Dashboard!$I$10 * 'Lookups and Calculations'!$F$12</f>
        <v>0</v>
      </c>
      <c r="L6730" s="12">
        <f>(H6730 - I6730) * Dashboard!$I$13 * (Dashboard!$D$12 / 365) * 'Lookups and Calculations'!$F$12</f>
        <v>0</v>
      </c>
      <c r="M6730" s="3">
        <f>(G6730*2) * Dashboard!$I$13 * (Dashboard!$D$12 / 365) * 'Lookups and Calculations'!$F$12</f>
        <v>1602.0878730267946</v>
      </c>
      <c r="N6730" s="12">
        <f>H6730 * Dashboard!$I$14 * Dashboard!$I$15 * (Dashboard!$D$12 / 365) * 'Lookups and Calculations'!$F$12</f>
        <v>0</v>
      </c>
    </row>
    <row r="6731" spans="1:14" x14ac:dyDescent="0.35">
      <c r="A6731" s="2">
        <v>6730</v>
      </c>
      <c r="B6731" s="11">
        <v>0.78878096784685636</v>
      </c>
      <c r="C6731" s="11">
        <v>1.3828360413405854</v>
      </c>
      <c r="D6731" s="3">
        <f>B6731*Dashboard!$D$11*Dashboard!$D$10*SQRT(Dashboard!$D$12/365)</f>
        <v>195839.93214225999</v>
      </c>
      <c r="E6731" s="3">
        <f>IF(Dashboard!$I$3,C6731*Dashboard!$E$11*Dashboard!$E$10*SQRT(Dashboard!$D$12/365),0)</f>
        <v>686665.95047103369</v>
      </c>
      <c r="F6731" s="3">
        <f>D6731+IF(Dashboard!$I$3,E6731,0)</f>
        <v>882505.88261329371</v>
      </c>
      <c r="G6731" s="3">
        <f>IF(Dashboard!$I$4, ('Lookups and Calculations'!$F$9) / (1 - 'Lookups and Calculations'!$F$10), 'Lookups and Calculations'!$F$9)</f>
        <v>1951878.888340465</v>
      </c>
      <c r="H6731" s="12">
        <f t="shared" si="210"/>
        <v>0</v>
      </c>
      <c r="I6731" s="12">
        <f t="shared" si="211"/>
        <v>0</v>
      </c>
      <c r="J6731" s="13">
        <f>(1 - Dashboard!$I$9) * H6731 * Dashboard!$I$8 * 'Lookups and Calculations'!$F$12</f>
        <v>0</v>
      </c>
      <c r="K6731" s="12">
        <f>(1 - Dashboard!$I$11) * I6731 * Dashboard!$I$10 * 'Lookups and Calculations'!$F$12</f>
        <v>0</v>
      </c>
      <c r="L6731" s="12">
        <f>(H6731 - I6731) * Dashboard!$I$13 * (Dashboard!$D$12 / 365) * 'Lookups and Calculations'!$F$12</f>
        <v>0</v>
      </c>
      <c r="M6731" s="3">
        <f>(G6731*2) * Dashboard!$I$13 * (Dashboard!$D$12 / 365) * 'Lookups and Calculations'!$F$12</f>
        <v>1602.0878730267946</v>
      </c>
      <c r="N6731" s="12">
        <f>H6731 * Dashboard!$I$14 * Dashboard!$I$15 * (Dashboard!$D$12 / 365) * 'Lookups and Calculations'!$F$12</f>
        <v>0</v>
      </c>
    </row>
    <row r="6732" spans="1:14" x14ac:dyDescent="0.35">
      <c r="A6732" s="2">
        <v>6731</v>
      </c>
      <c r="B6732" s="11">
        <v>0.49929988624516813</v>
      </c>
      <c r="C6732" s="11">
        <v>0.82534772525542943</v>
      </c>
      <c r="D6732" s="3">
        <f>B6732*Dashboard!$D$11*Dashboard!$D$10*SQRT(Dashboard!$D$12/365)</f>
        <v>123967.05781049807</v>
      </c>
      <c r="E6732" s="3">
        <f>IF(Dashboard!$I$3,C6732*Dashboard!$E$11*Dashboard!$E$10*SQRT(Dashboard!$D$12/365),0)</f>
        <v>409837.58253957762</v>
      </c>
      <c r="F6732" s="3">
        <f>D6732+IF(Dashboard!$I$3,E6732,0)</f>
        <v>533804.64035007567</v>
      </c>
      <c r="G6732" s="3">
        <f>IF(Dashboard!$I$4, ('Lookups and Calculations'!$F$9) / (1 - 'Lookups and Calculations'!$F$10), 'Lookups and Calculations'!$F$9)</f>
        <v>1951878.888340465</v>
      </c>
      <c r="H6732" s="12">
        <f t="shared" si="210"/>
        <v>0</v>
      </c>
      <c r="I6732" s="12">
        <f t="shared" si="211"/>
        <v>0</v>
      </c>
      <c r="J6732" s="13">
        <f>(1 - Dashboard!$I$9) * H6732 * Dashboard!$I$8 * 'Lookups and Calculations'!$F$12</f>
        <v>0</v>
      </c>
      <c r="K6732" s="12">
        <f>(1 - Dashboard!$I$11) * I6732 * Dashboard!$I$10 * 'Lookups and Calculations'!$F$12</f>
        <v>0</v>
      </c>
      <c r="L6732" s="12">
        <f>(H6732 - I6732) * Dashboard!$I$13 * (Dashboard!$D$12 / 365) * 'Lookups and Calculations'!$F$12</f>
        <v>0</v>
      </c>
      <c r="M6732" s="3">
        <f>(G6732*2) * Dashboard!$I$13 * (Dashboard!$D$12 / 365) * 'Lookups and Calculations'!$F$12</f>
        <v>1602.0878730267946</v>
      </c>
      <c r="N6732" s="12">
        <f>H6732 * Dashboard!$I$14 * Dashboard!$I$15 * (Dashboard!$D$12 / 365) * 'Lookups and Calculations'!$F$12</f>
        <v>0</v>
      </c>
    </row>
    <row r="6733" spans="1:14" x14ac:dyDescent="0.35">
      <c r="A6733" s="2">
        <v>6732</v>
      </c>
      <c r="B6733" s="11">
        <v>-0.28827124150646311</v>
      </c>
      <c r="C6733" s="11">
        <v>-0.41421890406466616</v>
      </c>
      <c r="D6733" s="3">
        <f>B6733*Dashboard!$D$11*Dashboard!$D$10*SQRT(Dashboard!$D$12/365)</f>
        <v>-71572.493095639264</v>
      </c>
      <c r="E6733" s="3">
        <f>IF(Dashboard!$I$3,C6733*Dashboard!$E$11*Dashboard!$E$10*SQRT(Dashboard!$D$12/365),0)</f>
        <v>-205686.00250460222</v>
      </c>
      <c r="F6733" s="3">
        <f>D6733+IF(Dashboard!$I$3,E6733,0)</f>
        <v>-277258.49560024147</v>
      </c>
      <c r="G6733" s="3">
        <f>IF(Dashboard!$I$4, ('Lookups and Calculations'!$F$9) / (1 - 'Lookups and Calculations'!$F$10), 'Lookups and Calculations'!$F$9)</f>
        <v>1951878.888340465</v>
      </c>
      <c r="H6733" s="12">
        <f t="shared" si="210"/>
        <v>0</v>
      </c>
      <c r="I6733" s="12">
        <f t="shared" si="211"/>
        <v>0</v>
      </c>
      <c r="J6733" s="13">
        <f>(1 - Dashboard!$I$9) * H6733 * Dashboard!$I$8 * 'Lookups and Calculations'!$F$12</f>
        <v>0</v>
      </c>
      <c r="K6733" s="12">
        <f>(1 - Dashboard!$I$11) * I6733 * Dashboard!$I$10 * 'Lookups and Calculations'!$F$12</f>
        <v>0</v>
      </c>
      <c r="L6733" s="12">
        <f>(H6733 - I6733) * Dashboard!$I$13 * (Dashboard!$D$12 / 365) * 'Lookups and Calculations'!$F$12</f>
        <v>0</v>
      </c>
      <c r="M6733" s="3">
        <f>(G6733*2) * Dashboard!$I$13 * (Dashboard!$D$12 / 365) * 'Lookups and Calculations'!$F$12</f>
        <v>1602.0878730267946</v>
      </c>
      <c r="N6733" s="12">
        <f>H6733 * Dashboard!$I$14 * Dashboard!$I$15 * (Dashboard!$D$12 / 365) * 'Lookups and Calculations'!$F$12</f>
        <v>0</v>
      </c>
    </row>
    <row r="6734" spans="1:14" x14ac:dyDescent="0.35">
      <c r="A6734" s="2">
        <v>6733</v>
      </c>
      <c r="B6734" s="11">
        <v>2.3160748007872622</v>
      </c>
      <c r="C6734" s="11">
        <v>-0.12581091522311494</v>
      </c>
      <c r="D6734" s="3">
        <f>B6734*Dashboard!$D$11*Dashboard!$D$10*SQRT(Dashboard!$D$12/365)</f>
        <v>575039.14307252842</v>
      </c>
      <c r="E6734" s="3">
        <f>IF(Dashboard!$I$3,C6734*Dashboard!$E$11*Dashboard!$E$10*SQRT(Dashboard!$D$12/365),0)</f>
        <v>-62473.112573461935</v>
      </c>
      <c r="F6734" s="3">
        <f>D6734+IF(Dashboard!$I$3,E6734,0)</f>
        <v>512566.03049906646</v>
      </c>
      <c r="G6734" s="3">
        <f>IF(Dashboard!$I$4, ('Lookups and Calculations'!$F$9) / (1 - 'Lookups and Calculations'!$F$10), 'Lookups and Calculations'!$F$9)</f>
        <v>1951878.888340465</v>
      </c>
      <c r="H6734" s="12">
        <f t="shared" si="210"/>
        <v>0</v>
      </c>
      <c r="I6734" s="12">
        <f t="shared" si="211"/>
        <v>0</v>
      </c>
      <c r="J6734" s="13">
        <f>(1 - Dashboard!$I$9) * H6734 * Dashboard!$I$8 * 'Lookups and Calculations'!$F$12</f>
        <v>0</v>
      </c>
      <c r="K6734" s="12">
        <f>(1 - Dashboard!$I$11) * I6734 * Dashboard!$I$10 * 'Lookups and Calculations'!$F$12</f>
        <v>0</v>
      </c>
      <c r="L6734" s="12">
        <f>(H6734 - I6734) * Dashboard!$I$13 * (Dashboard!$D$12 / 365) * 'Lookups and Calculations'!$F$12</f>
        <v>0</v>
      </c>
      <c r="M6734" s="3">
        <f>(G6734*2) * Dashboard!$I$13 * (Dashboard!$D$12 / 365) * 'Lookups and Calculations'!$F$12</f>
        <v>1602.0878730267946</v>
      </c>
      <c r="N6734" s="12">
        <f>H6734 * Dashboard!$I$14 * Dashboard!$I$15 * (Dashboard!$D$12 / 365) * 'Lookups and Calculations'!$F$12</f>
        <v>0</v>
      </c>
    </row>
    <row r="6735" spans="1:14" x14ac:dyDescent="0.35">
      <c r="A6735" s="2">
        <v>6734</v>
      </c>
      <c r="B6735" s="11">
        <v>-1.9983499402790388</v>
      </c>
      <c r="C6735" s="11">
        <v>1.17993481392398</v>
      </c>
      <c r="D6735" s="3">
        <f>B6735*Dashboard!$D$11*Dashboard!$D$10*SQRT(Dashboard!$D$12/365)</f>
        <v>-496153.85341893678</v>
      </c>
      <c r="E6735" s="3">
        <f>IF(Dashboard!$I$3,C6735*Dashboard!$E$11*Dashboard!$E$10*SQRT(Dashboard!$D$12/365),0)</f>
        <v>585912.60010225512</v>
      </c>
      <c r="F6735" s="3">
        <f>D6735+IF(Dashboard!$I$3,E6735,0)</f>
        <v>89758.746683318343</v>
      </c>
      <c r="G6735" s="3">
        <f>IF(Dashboard!$I$4, ('Lookups and Calculations'!$F$9) / (1 - 'Lookups and Calculations'!$F$10), 'Lookups and Calculations'!$F$9)</f>
        <v>1951878.888340465</v>
      </c>
      <c r="H6735" s="12">
        <f t="shared" si="210"/>
        <v>0</v>
      </c>
      <c r="I6735" s="12">
        <f t="shared" si="211"/>
        <v>0</v>
      </c>
      <c r="J6735" s="13">
        <f>(1 - Dashboard!$I$9) * H6735 * Dashboard!$I$8 * 'Lookups and Calculations'!$F$12</f>
        <v>0</v>
      </c>
      <c r="K6735" s="12">
        <f>(1 - Dashboard!$I$11) * I6735 * Dashboard!$I$10 * 'Lookups and Calculations'!$F$12</f>
        <v>0</v>
      </c>
      <c r="L6735" s="12">
        <f>(H6735 - I6735) * Dashboard!$I$13 * (Dashboard!$D$12 / 365) * 'Lookups and Calculations'!$F$12</f>
        <v>0</v>
      </c>
      <c r="M6735" s="3">
        <f>(G6735*2) * Dashboard!$I$13 * (Dashboard!$D$12 / 365) * 'Lookups and Calculations'!$F$12</f>
        <v>1602.0878730267946</v>
      </c>
      <c r="N6735" s="12">
        <f>H6735 * Dashboard!$I$14 * Dashboard!$I$15 * (Dashboard!$D$12 / 365) * 'Lookups and Calculations'!$F$12</f>
        <v>0</v>
      </c>
    </row>
    <row r="6736" spans="1:14" x14ac:dyDescent="0.35">
      <c r="A6736" s="2">
        <v>6735</v>
      </c>
      <c r="B6736" s="11">
        <v>-0.63254790114065029</v>
      </c>
      <c r="C6736" s="11">
        <v>-0.90579862669904154</v>
      </c>
      <c r="D6736" s="3">
        <f>B6736*Dashboard!$D$11*Dashboard!$D$10*SQRT(Dashboard!$D$12/365)</f>
        <v>-157050.11034212122</v>
      </c>
      <c r="E6736" s="3">
        <f>IF(Dashboard!$I$3,C6736*Dashboard!$E$11*Dashboard!$E$10*SQRT(Dashboard!$D$12/365),0)</f>
        <v>-449786.56640643894</v>
      </c>
      <c r="F6736" s="3">
        <f>D6736+IF(Dashboard!$I$3,E6736,0)</f>
        <v>-606836.67674856016</v>
      </c>
      <c r="G6736" s="3">
        <f>IF(Dashboard!$I$4, ('Lookups and Calculations'!$F$9) / (1 - 'Lookups and Calculations'!$F$10), 'Lookups and Calculations'!$F$9)</f>
        <v>1951878.888340465</v>
      </c>
      <c r="H6736" s="12">
        <f t="shared" si="210"/>
        <v>0</v>
      </c>
      <c r="I6736" s="12">
        <f t="shared" si="211"/>
        <v>0</v>
      </c>
      <c r="J6736" s="13">
        <f>(1 - Dashboard!$I$9) * H6736 * Dashboard!$I$8 * 'Lookups and Calculations'!$F$12</f>
        <v>0</v>
      </c>
      <c r="K6736" s="12">
        <f>(1 - Dashboard!$I$11) * I6736 * Dashboard!$I$10 * 'Lookups and Calculations'!$F$12</f>
        <v>0</v>
      </c>
      <c r="L6736" s="12">
        <f>(H6736 - I6736) * Dashboard!$I$13 * (Dashboard!$D$12 / 365) * 'Lookups and Calculations'!$F$12</f>
        <v>0</v>
      </c>
      <c r="M6736" s="3">
        <f>(G6736*2) * Dashboard!$I$13 * (Dashboard!$D$12 / 365) * 'Lookups and Calculations'!$F$12</f>
        <v>1602.0878730267946</v>
      </c>
      <c r="N6736" s="12">
        <f>H6736 * Dashboard!$I$14 * Dashboard!$I$15 * (Dashboard!$D$12 / 365) * 'Lookups and Calculations'!$F$12</f>
        <v>0</v>
      </c>
    </row>
    <row r="6737" spans="1:14" x14ac:dyDescent="0.35">
      <c r="A6737" s="2">
        <v>6736</v>
      </c>
      <c r="B6737" s="11">
        <v>-0.21923662610592154</v>
      </c>
      <c r="C6737" s="11">
        <v>-0.85815969068877207</v>
      </c>
      <c r="D6737" s="3">
        <f>B6737*Dashboard!$D$11*Dashboard!$D$10*SQRT(Dashboard!$D$12/365)</f>
        <v>-54432.456828772891</v>
      </c>
      <c r="E6737" s="3">
        <f>IF(Dashboard!$I$3,C6737*Dashboard!$E$11*Dashboard!$E$10*SQRT(Dashboard!$D$12/365),0)</f>
        <v>-426130.80802512867</v>
      </c>
      <c r="F6737" s="3">
        <f>D6737+IF(Dashboard!$I$3,E6737,0)</f>
        <v>-480563.26485390158</v>
      </c>
      <c r="G6737" s="3">
        <f>IF(Dashboard!$I$4, ('Lookups and Calculations'!$F$9) / (1 - 'Lookups and Calculations'!$F$10), 'Lookups and Calculations'!$F$9)</f>
        <v>1951878.888340465</v>
      </c>
      <c r="H6737" s="12">
        <f t="shared" si="210"/>
        <v>0</v>
      </c>
      <c r="I6737" s="12">
        <f t="shared" si="211"/>
        <v>0</v>
      </c>
      <c r="J6737" s="13">
        <f>(1 - Dashboard!$I$9) * H6737 * Dashboard!$I$8 * 'Lookups and Calculations'!$F$12</f>
        <v>0</v>
      </c>
      <c r="K6737" s="12">
        <f>(1 - Dashboard!$I$11) * I6737 * Dashboard!$I$10 * 'Lookups and Calculations'!$F$12</f>
        <v>0</v>
      </c>
      <c r="L6737" s="12">
        <f>(H6737 - I6737) * Dashboard!$I$13 * (Dashboard!$D$12 / 365) * 'Lookups and Calculations'!$F$12</f>
        <v>0</v>
      </c>
      <c r="M6737" s="3">
        <f>(G6737*2) * Dashboard!$I$13 * (Dashboard!$D$12 / 365) * 'Lookups and Calculations'!$F$12</f>
        <v>1602.0878730267946</v>
      </c>
      <c r="N6737" s="12">
        <f>H6737 * Dashboard!$I$14 * Dashboard!$I$15 * (Dashboard!$D$12 / 365) * 'Lookups and Calculations'!$F$12</f>
        <v>0</v>
      </c>
    </row>
    <row r="6738" spans="1:14" x14ac:dyDescent="0.35">
      <c r="A6738" s="2">
        <v>6737</v>
      </c>
      <c r="B6738" s="11">
        <v>-1.2082180494259491</v>
      </c>
      <c r="C6738" s="11">
        <v>7.4718979860518824E-3</v>
      </c>
      <c r="D6738" s="3">
        <f>B6738*Dashboard!$D$11*Dashboard!$D$10*SQRT(Dashboard!$D$12/365)</f>
        <v>-299978.51172617468</v>
      </c>
      <c r="E6738" s="3">
        <f>IF(Dashboard!$I$3,C6738*Dashboard!$E$11*Dashboard!$E$10*SQRT(Dashboard!$D$12/365),0)</f>
        <v>3710.2720633756271</v>
      </c>
      <c r="F6738" s="3">
        <f>D6738+IF(Dashboard!$I$3,E6738,0)</f>
        <v>-296268.23966279905</v>
      </c>
      <c r="G6738" s="3">
        <f>IF(Dashboard!$I$4, ('Lookups and Calculations'!$F$9) / (1 - 'Lookups and Calculations'!$F$10), 'Lookups and Calculations'!$F$9)</f>
        <v>1951878.888340465</v>
      </c>
      <c r="H6738" s="12">
        <f t="shared" si="210"/>
        <v>0</v>
      </c>
      <c r="I6738" s="12">
        <f t="shared" si="211"/>
        <v>0</v>
      </c>
      <c r="J6738" s="13">
        <f>(1 - Dashboard!$I$9) * H6738 * Dashboard!$I$8 * 'Lookups and Calculations'!$F$12</f>
        <v>0</v>
      </c>
      <c r="K6738" s="12">
        <f>(1 - Dashboard!$I$11) * I6738 * Dashboard!$I$10 * 'Lookups and Calculations'!$F$12</f>
        <v>0</v>
      </c>
      <c r="L6738" s="12">
        <f>(H6738 - I6738) * Dashboard!$I$13 * (Dashboard!$D$12 / 365) * 'Lookups and Calculations'!$F$12</f>
        <v>0</v>
      </c>
      <c r="M6738" s="3">
        <f>(G6738*2) * Dashboard!$I$13 * (Dashboard!$D$12 / 365) * 'Lookups and Calculations'!$F$12</f>
        <v>1602.0878730267946</v>
      </c>
      <c r="N6738" s="12">
        <f>H6738 * Dashboard!$I$14 * Dashboard!$I$15 * (Dashboard!$D$12 / 365) * 'Lookups and Calculations'!$F$12</f>
        <v>0</v>
      </c>
    </row>
    <row r="6739" spans="1:14" x14ac:dyDescent="0.35">
      <c r="A6739" s="2">
        <v>6738</v>
      </c>
      <c r="B6739" s="11">
        <v>-1.3360279693227404</v>
      </c>
      <c r="C6739" s="11">
        <v>-9.9201691538682336E-3</v>
      </c>
      <c r="D6739" s="3">
        <f>B6739*Dashboard!$D$11*Dashboard!$D$10*SQRT(Dashboard!$D$12/365)</f>
        <v>-331711.38442468911</v>
      </c>
      <c r="E6739" s="3">
        <f>IF(Dashboard!$I$3,C6739*Dashboard!$E$11*Dashboard!$E$10*SQRT(Dashboard!$D$12/365),0)</f>
        <v>-4925.994244603753</v>
      </c>
      <c r="F6739" s="3">
        <f>D6739+IF(Dashboard!$I$3,E6739,0)</f>
        <v>-336637.37866929284</v>
      </c>
      <c r="G6739" s="3">
        <f>IF(Dashboard!$I$4, ('Lookups and Calculations'!$F$9) / (1 - 'Lookups and Calculations'!$F$10), 'Lookups and Calculations'!$F$9)</f>
        <v>1951878.888340465</v>
      </c>
      <c r="H6739" s="12">
        <f t="shared" si="210"/>
        <v>0</v>
      </c>
      <c r="I6739" s="12">
        <f t="shared" si="211"/>
        <v>0</v>
      </c>
      <c r="J6739" s="13">
        <f>(1 - Dashboard!$I$9) * H6739 * Dashboard!$I$8 * 'Lookups and Calculations'!$F$12</f>
        <v>0</v>
      </c>
      <c r="K6739" s="12">
        <f>(1 - Dashboard!$I$11) * I6739 * Dashboard!$I$10 * 'Lookups and Calculations'!$F$12</f>
        <v>0</v>
      </c>
      <c r="L6739" s="12">
        <f>(H6739 - I6739) * Dashboard!$I$13 * (Dashboard!$D$12 / 365) * 'Lookups and Calculations'!$F$12</f>
        <v>0</v>
      </c>
      <c r="M6739" s="3">
        <f>(G6739*2) * Dashboard!$I$13 * (Dashboard!$D$12 / 365) * 'Lookups and Calculations'!$F$12</f>
        <v>1602.0878730267946</v>
      </c>
      <c r="N6739" s="12">
        <f>H6739 * Dashboard!$I$14 * Dashboard!$I$15 * (Dashboard!$D$12 / 365) * 'Lookups and Calculations'!$F$12</f>
        <v>0</v>
      </c>
    </row>
    <row r="6740" spans="1:14" x14ac:dyDescent="0.35">
      <c r="A6740" s="2">
        <v>6739</v>
      </c>
      <c r="B6740" s="11">
        <v>-9.5887887818338458E-2</v>
      </c>
      <c r="C6740" s="11">
        <v>1.7199483656806327</v>
      </c>
      <c r="D6740" s="3">
        <f>B6740*Dashboard!$D$11*Dashboard!$D$10*SQRT(Dashboard!$D$12/365)</f>
        <v>-23807.214181230051</v>
      </c>
      <c r="E6740" s="3">
        <f>IF(Dashboard!$I$3,C6740*Dashboard!$E$11*Dashboard!$E$10*SQRT(Dashboard!$D$12/365),0)</f>
        <v>854063.63731758634</v>
      </c>
      <c r="F6740" s="3">
        <f>D6740+IF(Dashboard!$I$3,E6740,0)</f>
        <v>830256.42313635629</v>
      </c>
      <c r="G6740" s="3">
        <f>IF(Dashboard!$I$4, ('Lookups and Calculations'!$F$9) / (1 - 'Lookups and Calculations'!$F$10), 'Lookups and Calculations'!$F$9)</f>
        <v>1951878.888340465</v>
      </c>
      <c r="H6740" s="12">
        <f t="shared" si="210"/>
        <v>0</v>
      </c>
      <c r="I6740" s="12">
        <f t="shared" si="211"/>
        <v>0</v>
      </c>
      <c r="J6740" s="13">
        <f>(1 - Dashboard!$I$9) * H6740 * Dashboard!$I$8 * 'Lookups and Calculations'!$F$12</f>
        <v>0</v>
      </c>
      <c r="K6740" s="12">
        <f>(1 - Dashboard!$I$11) * I6740 * Dashboard!$I$10 * 'Lookups and Calculations'!$F$12</f>
        <v>0</v>
      </c>
      <c r="L6740" s="12">
        <f>(H6740 - I6740) * Dashboard!$I$13 * (Dashboard!$D$12 / 365) * 'Lookups and Calculations'!$F$12</f>
        <v>0</v>
      </c>
      <c r="M6740" s="3">
        <f>(G6740*2) * Dashboard!$I$13 * (Dashboard!$D$12 / 365) * 'Lookups and Calculations'!$F$12</f>
        <v>1602.0878730267946</v>
      </c>
      <c r="N6740" s="12">
        <f>H6740 * Dashboard!$I$14 * Dashboard!$I$15 * (Dashboard!$D$12 / 365) * 'Lookups and Calculations'!$F$12</f>
        <v>0</v>
      </c>
    </row>
    <row r="6741" spans="1:14" x14ac:dyDescent="0.35">
      <c r="A6741" s="2">
        <v>6740</v>
      </c>
      <c r="B6741" s="11">
        <v>-4.9971479658623127E-2</v>
      </c>
      <c r="C6741" s="11">
        <v>-0.46338778389759538</v>
      </c>
      <c r="D6741" s="3">
        <f>B6741*Dashboard!$D$11*Dashboard!$D$10*SQRT(Dashboard!$D$12/365)</f>
        <v>-12407.007248294982</v>
      </c>
      <c r="E6741" s="3">
        <f>IF(Dashboard!$I$3,C6741*Dashboard!$E$11*Dashboard!$E$10*SQRT(Dashboard!$D$12/365),0)</f>
        <v>-230101.47519603089</v>
      </c>
      <c r="F6741" s="3">
        <f>D6741+IF(Dashboard!$I$3,E6741,0)</f>
        <v>-242508.48244432587</v>
      </c>
      <c r="G6741" s="3">
        <f>IF(Dashboard!$I$4, ('Lookups and Calculations'!$F$9) / (1 - 'Lookups and Calculations'!$F$10), 'Lookups and Calculations'!$F$9)</f>
        <v>1951878.888340465</v>
      </c>
      <c r="H6741" s="12">
        <f t="shared" si="210"/>
        <v>0</v>
      </c>
      <c r="I6741" s="12">
        <f t="shared" si="211"/>
        <v>0</v>
      </c>
      <c r="J6741" s="13">
        <f>(1 - Dashboard!$I$9) * H6741 * Dashboard!$I$8 * 'Lookups and Calculations'!$F$12</f>
        <v>0</v>
      </c>
      <c r="K6741" s="12">
        <f>(1 - Dashboard!$I$11) * I6741 * Dashboard!$I$10 * 'Lookups and Calculations'!$F$12</f>
        <v>0</v>
      </c>
      <c r="L6741" s="12">
        <f>(H6741 - I6741) * Dashboard!$I$13 * (Dashboard!$D$12 / 365) * 'Lookups and Calculations'!$F$12</f>
        <v>0</v>
      </c>
      <c r="M6741" s="3">
        <f>(G6741*2) * Dashboard!$I$13 * (Dashboard!$D$12 / 365) * 'Lookups and Calculations'!$F$12</f>
        <v>1602.0878730267946</v>
      </c>
      <c r="N6741" s="12">
        <f>H6741 * Dashboard!$I$14 * Dashboard!$I$15 * (Dashboard!$D$12 / 365) * 'Lookups and Calculations'!$F$12</f>
        <v>0</v>
      </c>
    </row>
    <row r="6742" spans="1:14" x14ac:dyDescent="0.35">
      <c r="A6742" s="2">
        <v>6741</v>
      </c>
      <c r="B6742" s="11">
        <v>-0.65859474947141439</v>
      </c>
      <c r="C6742" s="11">
        <v>-2.0939260834065996</v>
      </c>
      <c r="D6742" s="3">
        <f>B6742*Dashboard!$D$11*Dashboard!$D$10*SQRT(Dashboard!$D$12/365)</f>
        <v>-163517.06785954314</v>
      </c>
      <c r="E6742" s="3">
        <f>IF(Dashboard!$I$3,C6742*Dashboard!$E$11*Dashboard!$E$10*SQRT(Dashboard!$D$12/365),0)</f>
        <v>-1039767.3341552371</v>
      </c>
      <c r="F6742" s="3">
        <f>D6742+IF(Dashboard!$I$3,E6742,0)</f>
        <v>-1203284.4020147803</v>
      </c>
      <c r="G6742" s="3">
        <f>IF(Dashboard!$I$4, ('Lookups and Calculations'!$F$9) / (1 - 'Lookups and Calculations'!$F$10), 'Lookups and Calculations'!$F$9)</f>
        <v>1951878.888340465</v>
      </c>
      <c r="H6742" s="12">
        <f t="shared" si="210"/>
        <v>0</v>
      </c>
      <c r="I6742" s="12">
        <f t="shared" si="211"/>
        <v>0</v>
      </c>
      <c r="J6742" s="13">
        <f>(1 - Dashboard!$I$9) * H6742 * Dashboard!$I$8 * 'Lookups and Calculations'!$F$12</f>
        <v>0</v>
      </c>
      <c r="K6742" s="12">
        <f>(1 - Dashboard!$I$11) * I6742 * Dashboard!$I$10 * 'Lookups and Calculations'!$F$12</f>
        <v>0</v>
      </c>
      <c r="L6742" s="12">
        <f>(H6742 - I6742) * Dashboard!$I$13 * (Dashboard!$D$12 / 365) * 'Lookups and Calculations'!$F$12</f>
        <v>0</v>
      </c>
      <c r="M6742" s="3">
        <f>(G6742*2) * Dashboard!$I$13 * (Dashboard!$D$12 / 365) * 'Lookups and Calculations'!$F$12</f>
        <v>1602.0878730267946</v>
      </c>
      <c r="N6742" s="12">
        <f>H6742 * Dashboard!$I$14 * Dashboard!$I$15 * (Dashboard!$D$12 / 365) * 'Lookups and Calculations'!$F$12</f>
        <v>0</v>
      </c>
    </row>
    <row r="6743" spans="1:14" x14ac:dyDescent="0.35">
      <c r="A6743" s="2">
        <v>6742</v>
      </c>
      <c r="B6743" s="11">
        <v>-0.7537872721598633</v>
      </c>
      <c r="C6743" s="11">
        <v>0.12909785885655325</v>
      </c>
      <c r="D6743" s="3">
        <f>B6743*Dashboard!$D$11*Dashboard!$D$10*SQRT(Dashboard!$D$12/365)</f>
        <v>-187151.63555790557</v>
      </c>
      <c r="E6743" s="3">
        <f>IF(Dashboard!$I$3,C6743*Dashboard!$E$11*Dashboard!$E$10*SQRT(Dashboard!$D$12/365),0)</f>
        <v>64105.288917384511</v>
      </c>
      <c r="F6743" s="3">
        <f>D6743+IF(Dashboard!$I$3,E6743,0)</f>
        <v>-123046.34664052105</v>
      </c>
      <c r="G6743" s="3">
        <f>IF(Dashboard!$I$4, ('Lookups and Calculations'!$F$9) / (1 - 'Lookups and Calculations'!$F$10), 'Lookups and Calculations'!$F$9)</f>
        <v>1951878.888340465</v>
      </c>
      <c r="H6743" s="12">
        <f t="shared" si="210"/>
        <v>0</v>
      </c>
      <c r="I6743" s="12">
        <f t="shared" si="211"/>
        <v>0</v>
      </c>
      <c r="J6743" s="13">
        <f>(1 - Dashboard!$I$9) * H6743 * Dashboard!$I$8 * 'Lookups and Calculations'!$F$12</f>
        <v>0</v>
      </c>
      <c r="K6743" s="12">
        <f>(1 - Dashboard!$I$11) * I6743 * Dashboard!$I$10 * 'Lookups and Calculations'!$F$12</f>
        <v>0</v>
      </c>
      <c r="L6743" s="12">
        <f>(H6743 - I6743) * Dashboard!$I$13 * (Dashboard!$D$12 / 365) * 'Lookups and Calculations'!$F$12</f>
        <v>0</v>
      </c>
      <c r="M6743" s="3">
        <f>(G6743*2) * Dashboard!$I$13 * (Dashboard!$D$12 / 365) * 'Lookups and Calculations'!$F$12</f>
        <v>1602.0878730267946</v>
      </c>
      <c r="N6743" s="12">
        <f>H6743 * Dashboard!$I$14 * Dashboard!$I$15 * (Dashboard!$D$12 / 365) * 'Lookups and Calculations'!$F$12</f>
        <v>0</v>
      </c>
    </row>
    <row r="6744" spans="1:14" x14ac:dyDescent="0.35">
      <c r="A6744" s="2">
        <v>6743</v>
      </c>
      <c r="B6744" s="11">
        <v>-0.2084606998044069</v>
      </c>
      <c r="C6744" s="11">
        <v>-0.75327108410880406</v>
      </c>
      <c r="D6744" s="3">
        <f>B6744*Dashboard!$D$11*Dashboard!$D$10*SQRT(Dashboard!$D$12/365)</f>
        <v>-51756.990810089301</v>
      </c>
      <c r="E6744" s="3">
        <f>IF(Dashboard!$I$3,C6744*Dashboard!$E$11*Dashboard!$E$10*SQRT(Dashboard!$D$12/365),0)</f>
        <v>-374046.95095340157</v>
      </c>
      <c r="F6744" s="3">
        <f>D6744+IF(Dashboard!$I$3,E6744,0)</f>
        <v>-425803.94176349085</v>
      </c>
      <c r="G6744" s="3">
        <f>IF(Dashboard!$I$4, ('Lookups and Calculations'!$F$9) / (1 - 'Lookups and Calculations'!$F$10), 'Lookups and Calculations'!$F$9)</f>
        <v>1951878.888340465</v>
      </c>
      <c r="H6744" s="12">
        <f t="shared" si="210"/>
        <v>0</v>
      </c>
      <c r="I6744" s="12">
        <f t="shared" si="211"/>
        <v>0</v>
      </c>
      <c r="J6744" s="13">
        <f>(1 - Dashboard!$I$9) * H6744 * Dashboard!$I$8 * 'Lookups and Calculations'!$F$12</f>
        <v>0</v>
      </c>
      <c r="K6744" s="12">
        <f>(1 - Dashboard!$I$11) * I6744 * Dashboard!$I$10 * 'Lookups and Calculations'!$F$12</f>
        <v>0</v>
      </c>
      <c r="L6744" s="12">
        <f>(H6744 - I6744) * Dashboard!$I$13 * (Dashboard!$D$12 / 365) * 'Lookups and Calculations'!$F$12</f>
        <v>0</v>
      </c>
      <c r="M6744" s="3">
        <f>(G6744*2) * Dashboard!$I$13 * (Dashboard!$D$12 / 365) * 'Lookups and Calculations'!$F$12</f>
        <v>1602.0878730267946</v>
      </c>
      <c r="N6744" s="12">
        <f>H6744 * Dashboard!$I$14 * Dashboard!$I$15 * (Dashboard!$D$12 / 365) * 'Lookups and Calculations'!$F$12</f>
        <v>0</v>
      </c>
    </row>
    <row r="6745" spans="1:14" x14ac:dyDescent="0.35">
      <c r="A6745" s="2">
        <v>6744</v>
      </c>
      <c r="B6745" s="11">
        <v>0.73627246703656768</v>
      </c>
      <c r="C6745" s="11">
        <v>0.44376401040256086</v>
      </c>
      <c r="D6745" s="3">
        <f>B6745*Dashboard!$D$11*Dashboard!$D$10*SQRT(Dashboard!$D$12/365)</f>
        <v>182803.02880057687</v>
      </c>
      <c r="E6745" s="3">
        <f>IF(Dashboard!$I$3,C6745*Dashboard!$E$11*Dashboard!$E$10*SQRT(Dashboard!$D$12/365),0)</f>
        <v>220357.02489537711</v>
      </c>
      <c r="F6745" s="3">
        <f>D6745+IF(Dashboard!$I$3,E6745,0)</f>
        <v>403160.05369595397</v>
      </c>
      <c r="G6745" s="3">
        <f>IF(Dashboard!$I$4, ('Lookups and Calculations'!$F$9) / (1 - 'Lookups and Calculations'!$F$10), 'Lookups and Calculations'!$F$9)</f>
        <v>1951878.888340465</v>
      </c>
      <c r="H6745" s="12">
        <f t="shared" si="210"/>
        <v>0</v>
      </c>
      <c r="I6745" s="12">
        <f t="shared" si="211"/>
        <v>0</v>
      </c>
      <c r="J6745" s="13">
        <f>(1 - Dashboard!$I$9) * H6745 * Dashboard!$I$8 * 'Lookups and Calculations'!$F$12</f>
        <v>0</v>
      </c>
      <c r="K6745" s="12">
        <f>(1 - Dashboard!$I$11) * I6745 * Dashboard!$I$10 * 'Lookups and Calculations'!$F$12</f>
        <v>0</v>
      </c>
      <c r="L6745" s="12">
        <f>(H6745 - I6745) * Dashboard!$I$13 * (Dashboard!$D$12 / 365) * 'Lookups and Calculations'!$F$12</f>
        <v>0</v>
      </c>
      <c r="M6745" s="3">
        <f>(G6745*2) * Dashboard!$I$13 * (Dashboard!$D$12 / 365) * 'Lookups and Calculations'!$F$12</f>
        <v>1602.0878730267946</v>
      </c>
      <c r="N6745" s="12">
        <f>H6745 * Dashboard!$I$14 * Dashboard!$I$15 * (Dashboard!$D$12 / 365) * 'Lookups and Calculations'!$F$12</f>
        <v>0</v>
      </c>
    </row>
    <row r="6746" spans="1:14" x14ac:dyDescent="0.35">
      <c r="A6746" s="2">
        <v>6745</v>
      </c>
      <c r="B6746" s="11">
        <v>-1.6102466023731719</v>
      </c>
      <c r="C6746" s="11">
        <v>0.19656928337510238</v>
      </c>
      <c r="D6746" s="3">
        <f>B6746*Dashboard!$D$11*Dashboard!$D$10*SQRT(Dashboard!$D$12/365)</f>
        <v>-399794.87106779777</v>
      </c>
      <c r="E6746" s="3">
        <f>IF(Dashboard!$I$3,C6746*Dashboard!$E$11*Dashboard!$E$10*SQRT(Dashboard!$D$12/365),0)</f>
        <v>97609.137863749376</v>
      </c>
      <c r="F6746" s="3">
        <f>D6746+IF(Dashboard!$I$3,E6746,0)</f>
        <v>-302185.73320404836</v>
      </c>
      <c r="G6746" s="3">
        <f>IF(Dashboard!$I$4, ('Lookups and Calculations'!$F$9) / (1 - 'Lookups and Calculations'!$F$10), 'Lookups and Calculations'!$F$9)</f>
        <v>1951878.888340465</v>
      </c>
      <c r="H6746" s="12">
        <f t="shared" si="210"/>
        <v>0</v>
      </c>
      <c r="I6746" s="12">
        <f t="shared" si="211"/>
        <v>0</v>
      </c>
      <c r="J6746" s="13">
        <f>(1 - Dashboard!$I$9) * H6746 * Dashboard!$I$8 * 'Lookups and Calculations'!$F$12</f>
        <v>0</v>
      </c>
      <c r="K6746" s="12">
        <f>(1 - Dashboard!$I$11) * I6746 * Dashboard!$I$10 * 'Lookups and Calculations'!$F$12</f>
        <v>0</v>
      </c>
      <c r="L6746" s="12">
        <f>(H6746 - I6746) * Dashboard!$I$13 * (Dashboard!$D$12 / 365) * 'Lookups and Calculations'!$F$12</f>
        <v>0</v>
      </c>
      <c r="M6746" s="3">
        <f>(G6746*2) * Dashboard!$I$13 * (Dashboard!$D$12 / 365) * 'Lookups and Calculations'!$F$12</f>
        <v>1602.0878730267946</v>
      </c>
      <c r="N6746" s="12">
        <f>H6746 * Dashboard!$I$14 * Dashboard!$I$15 * (Dashboard!$D$12 / 365) * 'Lookups and Calculations'!$F$12</f>
        <v>0</v>
      </c>
    </row>
    <row r="6747" spans="1:14" x14ac:dyDescent="0.35">
      <c r="A6747" s="2">
        <v>6746</v>
      </c>
      <c r="B6747" s="11">
        <v>-0.91751648988700207</v>
      </c>
      <c r="C6747" s="11">
        <v>-0.55451004697207029</v>
      </c>
      <c r="D6747" s="3">
        <f>B6747*Dashboard!$D$11*Dashboard!$D$10*SQRT(Dashboard!$D$12/365)</f>
        <v>-227802.61497607734</v>
      </c>
      <c r="E6747" s="3">
        <f>IF(Dashboard!$I$3,C6747*Dashboard!$E$11*Dashboard!$E$10*SQRT(Dashboard!$D$12/365),0)</f>
        <v>-275349.46809795662</v>
      </c>
      <c r="F6747" s="3">
        <f>D6747+IF(Dashboard!$I$3,E6747,0)</f>
        <v>-503152.08307403396</v>
      </c>
      <c r="G6747" s="3">
        <f>IF(Dashboard!$I$4, ('Lookups and Calculations'!$F$9) / (1 - 'Lookups and Calculations'!$F$10), 'Lookups and Calculations'!$F$9)</f>
        <v>1951878.888340465</v>
      </c>
      <c r="H6747" s="12">
        <f t="shared" si="210"/>
        <v>0</v>
      </c>
      <c r="I6747" s="12">
        <f t="shared" si="211"/>
        <v>0</v>
      </c>
      <c r="J6747" s="13">
        <f>(1 - Dashboard!$I$9) * H6747 * Dashboard!$I$8 * 'Lookups and Calculations'!$F$12</f>
        <v>0</v>
      </c>
      <c r="K6747" s="12">
        <f>(1 - Dashboard!$I$11) * I6747 * Dashboard!$I$10 * 'Lookups and Calculations'!$F$12</f>
        <v>0</v>
      </c>
      <c r="L6747" s="12">
        <f>(H6747 - I6747) * Dashboard!$I$13 * (Dashboard!$D$12 / 365) * 'Lookups and Calculations'!$F$12</f>
        <v>0</v>
      </c>
      <c r="M6747" s="3">
        <f>(G6747*2) * Dashboard!$I$13 * (Dashboard!$D$12 / 365) * 'Lookups and Calculations'!$F$12</f>
        <v>1602.0878730267946</v>
      </c>
      <c r="N6747" s="12">
        <f>H6747 * Dashboard!$I$14 * Dashboard!$I$15 * (Dashboard!$D$12 / 365) * 'Lookups and Calculations'!$F$12</f>
        <v>0</v>
      </c>
    </row>
    <row r="6748" spans="1:14" x14ac:dyDescent="0.35">
      <c r="A6748" s="2">
        <v>6747</v>
      </c>
      <c r="B6748" s="11">
        <v>1.2952128427470797</v>
      </c>
      <c r="C6748" s="11">
        <v>-0.94748226854835549</v>
      </c>
      <c r="D6748" s="3">
        <f>B6748*Dashboard!$D$11*Dashboard!$D$10*SQRT(Dashboard!$D$12/365)</f>
        <v>321577.73269526876</v>
      </c>
      <c r="E6748" s="3">
        <f>IF(Dashboard!$I$3,C6748*Dashboard!$E$11*Dashboard!$E$10*SQRT(Dashboard!$D$12/365),0)</f>
        <v>-470485.14287816954</v>
      </c>
      <c r="F6748" s="3">
        <f>D6748+IF(Dashboard!$I$3,E6748,0)</f>
        <v>-148907.41018290079</v>
      </c>
      <c r="G6748" s="3">
        <f>IF(Dashboard!$I$4, ('Lookups and Calculations'!$F$9) / (1 - 'Lookups and Calculations'!$F$10), 'Lookups and Calculations'!$F$9)</f>
        <v>1951878.888340465</v>
      </c>
      <c r="H6748" s="12">
        <f t="shared" si="210"/>
        <v>0</v>
      </c>
      <c r="I6748" s="12">
        <f t="shared" si="211"/>
        <v>0</v>
      </c>
      <c r="J6748" s="13">
        <f>(1 - Dashboard!$I$9) * H6748 * Dashboard!$I$8 * 'Lookups and Calculations'!$F$12</f>
        <v>0</v>
      </c>
      <c r="K6748" s="12">
        <f>(1 - Dashboard!$I$11) * I6748 * Dashboard!$I$10 * 'Lookups and Calculations'!$F$12</f>
        <v>0</v>
      </c>
      <c r="L6748" s="12">
        <f>(H6748 - I6748) * Dashboard!$I$13 * (Dashboard!$D$12 / 365) * 'Lookups and Calculations'!$F$12</f>
        <v>0</v>
      </c>
      <c r="M6748" s="3">
        <f>(G6748*2) * Dashboard!$I$13 * (Dashboard!$D$12 / 365) * 'Lookups and Calculations'!$F$12</f>
        <v>1602.0878730267946</v>
      </c>
      <c r="N6748" s="12">
        <f>H6748 * Dashboard!$I$14 * Dashboard!$I$15 * (Dashboard!$D$12 / 365) * 'Lookups and Calculations'!$F$12</f>
        <v>0</v>
      </c>
    </row>
    <row r="6749" spans="1:14" x14ac:dyDescent="0.35">
      <c r="A6749" s="2">
        <v>6748</v>
      </c>
      <c r="B6749" s="11">
        <v>-0.74405451483930263</v>
      </c>
      <c r="C6749" s="11">
        <v>1.2912468907276085</v>
      </c>
      <c r="D6749" s="3">
        <f>B6749*Dashboard!$D$11*Dashboard!$D$10*SQRT(Dashboard!$D$12/365)</f>
        <v>-184735.16937665542</v>
      </c>
      <c r="E6749" s="3">
        <f>IF(Dashboard!$I$3,C6749*Dashboard!$E$11*Dashboard!$E$10*SQRT(Dashboard!$D$12/365),0)</f>
        <v>641186.11824340024</v>
      </c>
      <c r="F6749" s="3">
        <f>D6749+IF(Dashboard!$I$3,E6749,0)</f>
        <v>456450.94886674482</v>
      </c>
      <c r="G6749" s="3">
        <f>IF(Dashboard!$I$4, ('Lookups and Calculations'!$F$9) / (1 - 'Lookups and Calculations'!$F$10), 'Lookups and Calculations'!$F$9)</f>
        <v>1951878.888340465</v>
      </c>
      <c r="H6749" s="12">
        <f t="shared" si="210"/>
        <v>0</v>
      </c>
      <c r="I6749" s="12">
        <f t="shared" si="211"/>
        <v>0</v>
      </c>
      <c r="J6749" s="13">
        <f>(1 - Dashboard!$I$9) * H6749 * Dashboard!$I$8 * 'Lookups and Calculations'!$F$12</f>
        <v>0</v>
      </c>
      <c r="K6749" s="12">
        <f>(1 - Dashboard!$I$11) * I6749 * Dashboard!$I$10 * 'Lookups and Calculations'!$F$12</f>
        <v>0</v>
      </c>
      <c r="L6749" s="12">
        <f>(H6749 - I6749) * Dashboard!$I$13 * (Dashboard!$D$12 / 365) * 'Lookups and Calculations'!$F$12</f>
        <v>0</v>
      </c>
      <c r="M6749" s="3">
        <f>(G6749*2) * Dashboard!$I$13 * (Dashboard!$D$12 / 365) * 'Lookups and Calculations'!$F$12</f>
        <v>1602.0878730267946</v>
      </c>
      <c r="N6749" s="12">
        <f>H6749 * Dashboard!$I$14 * Dashboard!$I$15 * (Dashboard!$D$12 / 365) * 'Lookups and Calculations'!$F$12</f>
        <v>0</v>
      </c>
    </row>
    <row r="6750" spans="1:14" x14ac:dyDescent="0.35">
      <c r="A6750" s="2">
        <v>6749</v>
      </c>
      <c r="B6750" s="11">
        <v>-1.7618319131399707</v>
      </c>
      <c r="C6750" s="11">
        <v>-1.3226337846403589</v>
      </c>
      <c r="D6750" s="3">
        <f>B6750*Dashboard!$D$11*Dashboard!$D$10*SQRT(Dashboard!$D$12/365)</f>
        <v>-437430.73981266463</v>
      </c>
      <c r="E6750" s="3">
        <f>IF(Dashboard!$I$3,C6750*Dashboard!$E$11*Dashboard!$E$10*SQRT(Dashboard!$D$12/365),0)</f>
        <v>-656771.70517967828</v>
      </c>
      <c r="F6750" s="3">
        <f>D6750+IF(Dashboard!$I$3,E6750,0)</f>
        <v>-1094202.444992343</v>
      </c>
      <c r="G6750" s="3">
        <f>IF(Dashboard!$I$4, ('Lookups and Calculations'!$F$9) / (1 - 'Lookups and Calculations'!$F$10), 'Lookups and Calculations'!$F$9)</f>
        <v>1951878.888340465</v>
      </c>
      <c r="H6750" s="12">
        <f t="shared" si="210"/>
        <v>0</v>
      </c>
      <c r="I6750" s="12">
        <f t="shared" si="211"/>
        <v>0</v>
      </c>
      <c r="J6750" s="13">
        <f>(1 - Dashboard!$I$9) * H6750 * Dashboard!$I$8 * 'Lookups and Calculations'!$F$12</f>
        <v>0</v>
      </c>
      <c r="K6750" s="12">
        <f>(1 - Dashboard!$I$11) * I6750 * Dashboard!$I$10 * 'Lookups and Calculations'!$F$12</f>
        <v>0</v>
      </c>
      <c r="L6750" s="12">
        <f>(H6750 - I6750) * Dashboard!$I$13 * (Dashboard!$D$12 / 365) * 'Lookups and Calculations'!$F$12</f>
        <v>0</v>
      </c>
      <c r="M6750" s="3">
        <f>(G6750*2) * Dashboard!$I$13 * (Dashboard!$D$12 / 365) * 'Lookups and Calculations'!$F$12</f>
        <v>1602.0878730267946</v>
      </c>
      <c r="N6750" s="12">
        <f>H6750 * Dashboard!$I$14 * Dashboard!$I$15 * (Dashboard!$D$12 / 365) * 'Lookups and Calculations'!$F$12</f>
        <v>0</v>
      </c>
    </row>
    <row r="6751" spans="1:14" x14ac:dyDescent="0.35">
      <c r="A6751" s="2">
        <v>6750</v>
      </c>
      <c r="B6751" s="11">
        <v>0.58486009679327799</v>
      </c>
      <c r="C6751" s="11">
        <v>1.3201548773140077</v>
      </c>
      <c r="D6751" s="3">
        <f>B6751*Dashboard!$D$11*Dashboard!$D$10*SQRT(Dashboard!$D$12/365)</f>
        <v>145210.09803440032</v>
      </c>
      <c r="E6751" s="3">
        <f>IF(Dashboard!$I$3,C6751*Dashboard!$E$11*Dashboard!$E$10*SQRT(Dashboard!$D$12/365),0)</f>
        <v>655540.77019932575</v>
      </c>
      <c r="F6751" s="3">
        <f>D6751+IF(Dashboard!$I$3,E6751,0)</f>
        <v>800750.86823372613</v>
      </c>
      <c r="G6751" s="3">
        <f>IF(Dashboard!$I$4, ('Lookups and Calculations'!$F$9) / (1 - 'Lookups and Calculations'!$F$10), 'Lookups and Calculations'!$F$9)</f>
        <v>1951878.888340465</v>
      </c>
      <c r="H6751" s="12">
        <f t="shared" si="210"/>
        <v>0</v>
      </c>
      <c r="I6751" s="12">
        <f t="shared" si="211"/>
        <v>0</v>
      </c>
      <c r="J6751" s="13">
        <f>(1 - Dashboard!$I$9) * H6751 * Dashboard!$I$8 * 'Lookups and Calculations'!$F$12</f>
        <v>0</v>
      </c>
      <c r="K6751" s="12">
        <f>(1 - Dashboard!$I$11) * I6751 * Dashboard!$I$10 * 'Lookups and Calculations'!$F$12</f>
        <v>0</v>
      </c>
      <c r="L6751" s="12">
        <f>(H6751 - I6751) * Dashboard!$I$13 * (Dashboard!$D$12 / 365) * 'Lookups and Calculations'!$F$12</f>
        <v>0</v>
      </c>
      <c r="M6751" s="3">
        <f>(G6751*2) * Dashboard!$I$13 * (Dashboard!$D$12 / 365) * 'Lookups and Calculations'!$F$12</f>
        <v>1602.0878730267946</v>
      </c>
      <c r="N6751" s="12">
        <f>H6751 * Dashboard!$I$14 * Dashboard!$I$15 * (Dashboard!$D$12 / 365) * 'Lookups and Calculations'!$F$12</f>
        <v>0</v>
      </c>
    </row>
    <row r="6752" spans="1:14" x14ac:dyDescent="0.35">
      <c r="A6752" s="2">
        <v>6751</v>
      </c>
      <c r="B6752" s="11">
        <v>0.95112028814912686</v>
      </c>
      <c r="C6752" s="11">
        <v>0.14500161506092993</v>
      </c>
      <c r="D6752" s="3">
        <f>B6752*Dashboard!$D$11*Dashboard!$D$10*SQRT(Dashboard!$D$12/365)</f>
        <v>236145.82537241955</v>
      </c>
      <c r="E6752" s="3">
        <f>IF(Dashboard!$I$3,C6752*Dashboard!$E$11*Dashboard!$E$10*SQRT(Dashboard!$D$12/365),0)</f>
        <v>72002.514288767648</v>
      </c>
      <c r="F6752" s="3">
        <f>D6752+IF(Dashboard!$I$3,E6752,0)</f>
        <v>308148.3396611872</v>
      </c>
      <c r="G6752" s="3">
        <f>IF(Dashboard!$I$4, ('Lookups and Calculations'!$F$9) / (1 - 'Lookups and Calculations'!$F$10), 'Lookups and Calculations'!$F$9)</f>
        <v>1951878.888340465</v>
      </c>
      <c r="H6752" s="12">
        <f t="shared" si="210"/>
        <v>0</v>
      </c>
      <c r="I6752" s="12">
        <f t="shared" si="211"/>
        <v>0</v>
      </c>
      <c r="J6752" s="13">
        <f>(1 - Dashboard!$I$9) * H6752 * Dashboard!$I$8 * 'Lookups and Calculations'!$F$12</f>
        <v>0</v>
      </c>
      <c r="K6752" s="12">
        <f>(1 - Dashboard!$I$11) * I6752 * Dashboard!$I$10 * 'Lookups and Calculations'!$F$12</f>
        <v>0</v>
      </c>
      <c r="L6752" s="12">
        <f>(H6752 - I6752) * Dashboard!$I$13 * (Dashboard!$D$12 / 365) * 'Lookups and Calculations'!$F$12</f>
        <v>0</v>
      </c>
      <c r="M6752" s="3">
        <f>(G6752*2) * Dashboard!$I$13 * (Dashboard!$D$12 / 365) * 'Lookups and Calculations'!$F$12</f>
        <v>1602.0878730267946</v>
      </c>
      <c r="N6752" s="12">
        <f>H6752 * Dashboard!$I$14 * Dashboard!$I$15 * (Dashboard!$D$12 / 365) * 'Lookups and Calculations'!$F$12</f>
        <v>0</v>
      </c>
    </row>
    <row r="6753" spans="1:14" x14ac:dyDescent="0.35">
      <c r="A6753" s="2">
        <v>6752</v>
      </c>
      <c r="B6753" s="11">
        <v>-1.4679120670811165</v>
      </c>
      <c r="C6753" s="11">
        <v>1.1373270008404928</v>
      </c>
      <c r="D6753" s="3">
        <f>B6753*Dashboard!$D$11*Dashboard!$D$10*SQRT(Dashboard!$D$12/365)</f>
        <v>-364455.80120004184</v>
      </c>
      <c r="E6753" s="3">
        <f>IF(Dashboard!$I$3,C6753*Dashboard!$E$11*Dashboard!$E$10*SQRT(Dashboard!$D$12/365),0)</f>
        <v>564755.11389723734</v>
      </c>
      <c r="F6753" s="3">
        <f>D6753+IF(Dashboard!$I$3,E6753,0)</f>
        <v>200299.31269719551</v>
      </c>
      <c r="G6753" s="3">
        <f>IF(Dashboard!$I$4, ('Lookups and Calculations'!$F$9) / (1 - 'Lookups and Calculations'!$F$10), 'Lookups and Calculations'!$F$9)</f>
        <v>1951878.888340465</v>
      </c>
      <c r="H6753" s="12">
        <f t="shared" si="210"/>
        <v>0</v>
      </c>
      <c r="I6753" s="12">
        <f t="shared" si="211"/>
        <v>0</v>
      </c>
      <c r="J6753" s="13">
        <f>(1 - Dashboard!$I$9) * H6753 * Dashboard!$I$8 * 'Lookups and Calculations'!$F$12</f>
        <v>0</v>
      </c>
      <c r="K6753" s="12">
        <f>(1 - Dashboard!$I$11) * I6753 * Dashboard!$I$10 * 'Lookups and Calculations'!$F$12</f>
        <v>0</v>
      </c>
      <c r="L6753" s="12">
        <f>(H6753 - I6753) * Dashboard!$I$13 * (Dashboard!$D$12 / 365) * 'Lookups and Calculations'!$F$12</f>
        <v>0</v>
      </c>
      <c r="M6753" s="3">
        <f>(G6753*2) * Dashboard!$I$13 * (Dashboard!$D$12 / 365) * 'Lookups and Calculations'!$F$12</f>
        <v>1602.0878730267946</v>
      </c>
      <c r="N6753" s="12">
        <f>H6753 * Dashboard!$I$14 * Dashboard!$I$15 * (Dashboard!$D$12 / 365) * 'Lookups and Calculations'!$F$12</f>
        <v>0</v>
      </c>
    </row>
    <row r="6754" spans="1:14" x14ac:dyDescent="0.35">
      <c r="A6754" s="2">
        <v>6753</v>
      </c>
      <c r="B6754" s="11">
        <v>-1.1187721468516405</v>
      </c>
      <c r="C6754" s="11">
        <v>-0.51841172229122712</v>
      </c>
      <c r="D6754" s="3">
        <f>B6754*Dashboard!$D$11*Dashboard!$D$10*SQRT(Dashboard!$D$12/365)</f>
        <v>-277770.72502161923</v>
      </c>
      <c r="E6754" s="3">
        <f>IF(Dashboard!$I$3,C6754*Dashboard!$E$11*Dashboard!$E$10*SQRT(Dashboard!$D$12/365),0)</f>
        <v>-257424.356453229</v>
      </c>
      <c r="F6754" s="3">
        <f>D6754+IF(Dashboard!$I$3,E6754,0)</f>
        <v>-535195.08147484821</v>
      </c>
      <c r="G6754" s="3">
        <f>IF(Dashboard!$I$4, ('Lookups and Calculations'!$F$9) / (1 - 'Lookups and Calculations'!$F$10), 'Lookups and Calculations'!$F$9)</f>
        <v>1951878.888340465</v>
      </c>
      <c r="H6754" s="12">
        <f t="shared" si="210"/>
        <v>0</v>
      </c>
      <c r="I6754" s="12">
        <f t="shared" si="211"/>
        <v>0</v>
      </c>
      <c r="J6754" s="13">
        <f>(1 - Dashboard!$I$9) * H6754 * Dashboard!$I$8 * 'Lookups and Calculations'!$F$12</f>
        <v>0</v>
      </c>
      <c r="K6754" s="12">
        <f>(1 - Dashboard!$I$11) * I6754 * Dashboard!$I$10 * 'Lookups and Calculations'!$F$12</f>
        <v>0</v>
      </c>
      <c r="L6754" s="12">
        <f>(H6754 - I6754) * Dashboard!$I$13 * (Dashboard!$D$12 / 365) * 'Lookups and Calculations'!$F$12</f>
        <v>0</v>
      </c>
      <c r="M6754" s="3">
        <f>(G6754*2) * Dashboard!$I$13 * (Dashboard!$D$12 / 365) * 'Lookups and Calculations'!$F$12</f>
        <v>1602.0878730267946</v>
      </c>
      <c r="N6754" s="12">
        <f>H6754 * Dashboard!$I$14 * Dashboard!$I$15 * (Dashboard!$D$12 / 365) * 'Lookups and Calculations'!$F$12</f>
        <v>0</v>
      </c>
    </row>
    <row r="6755" spans="1:14" x14ac:dyDescent="0.35">
      <c r="A6755" s="2">
        <v>6754</v>
      </c>
      <c r="B6755" s="11">
        <v>-1.1127443590326902</v>
      </c>
      <c r="C6755" s="11">
        <v>-1.6327009386163345</v>
      </c>
      <c r="D6755" s="3">
        <f>B6755*Dashboard!$D$11*Dashboard!$D$10*SQRT(Dashboard!$D$12/365)</f>
        <v>-276274.13521335658</v>
      </c>
      <c r="E6755" s="3">
        <f>IF(Dashboard!$I$3,C6755*Dashboard!$E$11*Dashboard!$E$10*SQRT(Dashboard!$D$12/365),0)</f>
        <v>-810739.74667529517</v>
      </c>
      <c r="F6755" s="3">
        <f>D6755+IF(Dashboard!$I$3,E6755,0)</f>
        <v>-1087013.8818886518</v>
      </c>
      <c r="G6755" s="3">
        <f>IF(Dashboard!$I$4, ('Lookups and Calculations'!$F$9) / (1 - 'Lookups and Calculations'!$F$10), 'Lookups and Calculations'!$F$9)</f>
        <v>1951878.888340465</v>
      </c>
      <c r="H6755" s="12">
        <f t="shared" si="210"/>
        <v>0</v>
      </c>
      <c r="I6755" s="12">
        <f t="shared" si="211"/>
        <v>0</v>
      </c>
      <c r="J6755" s="13">
        <f>(1 - Dashboard!$I$9) * H6755 * Dashboard!$I$8 * 'Lookups and Calculations'!$F$12</f>
        <v>0</v>
      </c>
      <c r="K6755" s="12">
        <f>(1 - Dashboard!$I$11) * I6755 * Dashboard!$I$10 * 'Lookups and Calculations'!$F$12</f>
        <v>0</v>
      </c>
      <c r="L6755" s="12">
        <f>(H6755 - I6755) * Dashboard!$I$13 * (Dashboard!$D$12 / 365) * 'Lookups and Calculations'!$F$12</f>
        <v>0</v>
      </c>
      <c r="M6755" s="3">
        <f>(G6755*2) * Dashboard!$I$13 * (Dashboard!$D$12 / 365) * 'Lookups and Calculations'!$F$12</f>
        <v>1602.0878730267946</v>
      </c>
      <c r="N6755" s="12">
        <f>H6755 * Dashboard!$I$14 * Dashboard!$I$15 * (Dashboard!$D$12 / 365) * 'Lookups and Calculations'!$F$12</f>
        <v>0</v>
      </c>
    </row>
    <row r="6756" spans="1:14" x14ac:dyDescent="0.35">
      <c r="A6756" s="2">
        <v>6755</v>
      </c>
      <c r="B6756" s="11">
        <v>0.67831036930720745</v>
      </c>
      <c r="C6756" s="11">
        <v>-0.75935028986081332</v>
      </c>
      <c r="D6756" s="3">
        <f>B6756*Dashboard!$D$11*Dashboard!$D$10*SQRT(Dashboard!$D$12/365)</f>
        <v>168412.09678160751</v>
      </c>
      <c r="E6756" s="3">
        <f>IF(Dashboard!$I$3,C6756*Dashboard!$E$11*Dashboard!$E$10*SQRT(Dashboard!$D$12/365),0)</f>
        <v>-377065.66284043447</v>
      </c>
      <c r="F6756" s="3">
        <f>D6756+IF(Dashboard!$I$3,E6756,0)</f>
        <v>-208653.56605882695</v>
      </c>
      <c r="G6756" s="3">
        <f>IF(Dashboard!$I$4, ('Lookups and Calculations'!$F$9) / (1 - 'Lookups and Calculations'!$F$10), 'Lookups and Calculations'!$F$9)</f>
        <v>1951878.888340465</v>
      </c>
      <c r="H6756" s="12">
        <f t="shared" si="210"/>
        <v>0</v>
      </c>
      <c r="I6756" s="12">
        <f t="shared" si="211"/>
        <v>0</v>
      </c>
      <c r="J6756" s="13">
        <f>(1 - Dashboard!$I$9) * H6756 * Dashboard!$I$8 * 'Lookups and Calculations'!$F$12</f>
        <v>0</v>
      </c>
      <c r="K6756" s="12">
        <f>(1 - Dashboard!$I$11) * I6756 * Dashboard!$I$10 * 'Lookups and Calculations'!$F$12</f>
        <v>0</v>
      </c>
      <c r="L6756" s="12">
        <f>(H6756 - I6756) * Dashboard!$I$13 * (Dashboard!$D$12 / 365) * 'Lookups and Calculations'!$F$12</f>
        <v>0</v>
      </c>
      <c r="M6756" s="3">
        <f>(G6756*2) * Dashboard!$I$13 * (Dashboard!$D$12 / 365) * 'Lookups and Calculations'!$F$12</f>
        <v>1602.0878730267946</v>
      </c>
      <c r="N6756" s="12">
        <f>H6756 * Dashboard!$I$14 * Dashboard!$I$15 * (Dashboard!$D$12 / 365) * 'Lookups and Calculations'!$F$12</f>
        <v>0</v>
      </c>
    </row>
    <row r="6757" spans="1:14" x14ac:dyDescent="0.35">
      <c r="A6757" s="2">
        <v>6756</v>
      </c>
      <c r="B6757" s="11">
        <v>-0.59432201370879256</v>
      </c>
      <c r="C6757" s="11">
        <v>-1.0528434271516032</v>
      </c>
      <c r="D6757" s="3">
        <f>B6757*Dashboard!$D$11*Dashboard!$D$10*SQRT(Dashboard!$D$12/365)</f>
        <v>-147559.3194814242</v>
      </c>
      <c r="E6757" s="3">
        <f>IF(Dashboard!$I$3,C6757*Dashboard!$E$11*Dashboard!$E$10*SQRT(Dashboard!$D$12/365),0)</f>
        <v>-522803.65205217898</v>
      </c>
      <c r="F6757" s="3">
        <f>D6757+IF(Dashboard!$I$3,E6757,0)</f>
        <v>-670362.97153360315</v>
      </c>
      <c r="G6757" s="3">
        <f>IF(Dashboard!$I$4, ('Lookups and Calculations'!$F$9) / (1 - 'Lookups and Calculations'!$F$10), 'Lookups and Calculations'!$F$9)</f>
        <v>1951878.888340465</v>
      </c>
      <c r="H6757" s="12">
        <f t="shared" si="210"/>
        <v>0</v>
      </c>
      <c r="I6757" s="12">
        <f t="shared" si="211"/>
        <v>0</v>
      </c>
      <c r="J6757" s="13">
        <f>(1 - Dashboard!$I$9) * H6757 * Dashboard!$I$8 * 'Lookups and Calculations'!$F$12</f>
        <v>0</v>
      </c>
      <c r="K6757" s="12">
        <f>(1 - Dashboard!$I$11) * I6757 * Dashboard!$I$10 * 'Lookups and Calculations'!$F$12</f>
        <v>0</v>
      </c>
      <c r="L6757" s="12">
        <f>(H6757 - I6757) * Dashboard!$I$13 * (Dashboard!$D$12 / 365) * 'Lookups and Calculations'!$F$12</f>
        <v>0</v>
      </c>
      <c r="M6757" s="3">
        <f>(G6757*2) * Dashboard!$I$13 * (Dashboard!$D$12 / 365) * 'Lookups and Calculations'!$F$12</f>
        <v>1602.0878730267946</v>
      </c>
      <c r="N6757" s="12">
        <f>H6757 * Dashboard!$I$14 * Dashboard!$I$15 * (Dashboard!$D$12 / 365) * 'Lookups and Calculations'!$F$12</f>
        <v>0</v>
      </c>
    </row>
    <row r="6758" spans="1:14" x14ac:dyDescent="0.35">
      <c r="A6758" s="2">
        <v>6757</v>
      </c>
      <c r="B6758" s="11">
        <v>-1.0695246845791997</v>
      </c>
      <c r="C6758" s="11">
        <v>-0.60637466883608282</v>
      </c>
      <c r="D6758" s="3">
        <f>B6758*Dashboard!$D$11*Dashboard!$D$10*SQRT(Dashboard!$D$12/365)</f>
        <v>-265543.47808900074</v>
      </c>
      <c r="E6758" s="3">
        <f>IF(Dashboard!$I$3,C6758*Dashboard!$E$11*Dashboard!$E$10*SQRT(Dashboard!$D$12/365),0)</f>
        <v>-301103.54797683179</v>
      </c>
      <c r="F6758" s="3">
        <f>D6758+IF(Dashboard!$I$3,E6758,0)</f>
        <v>-566647.02606583247</v>
      </c>
      <c r="G6758" s="3">
        <f>IF(Dashboard!$I$4, ('Lookups and Calculations'!$F$9) / (1 - 'Lookups and Calculations'!$F$10), 'Lookups and Calculations'!$F$9)</f>
        <v>1951878.888340465</v>
      </c>
      <c r="H6758" s="12">
        <f t="shared" si="210"/>
        <v>0</v>
      </c>
      <c r="I6758" s="12">
        <f t="shared" si="211"/>
        <v>0</v>
      </c>
      <c r="J6758" s="13">
        <f>(1 - Dashboard!$I$9) * H6758 * Dashboard!$I$8 * 'Lookups and Calculations'!$F$12</f>
        <v>0</v>
      </c>
      <c r="K6758" s="12">
        <f>(1 - Dashboard!$I$11) * I6758 * Dashboard!$I$10 * 'Lookups and Calculations'!$F$12</f>
        <v>0</v>
      </c>
      <c r="L6758" s="12">
        <f>(H6758 - I6758) * Dashboard!$I$13 * (Dashboard!$D$12 / 365) * 'Lookups and Calculations'!$F$12</f>
        <v>0</v>
      </c>
      <c r="M6758" s="3">
        <f>(G6758*2) * Dashboard!$I$13 * (Dashboard!$D$12 / 365) * 'Lookups and Calculations'!$F$12</f>
        <v>1602.0878730267946</v>
      </c>
      <c r="N6758" s="12">
        <f>H6758 * Dashboard!$I$14 * Dashboard!$I$15 * (Dashboard!$D$12 / 365) * 'Lookups and Calculations'!$F$12</f>
        <v>0</v>
      </c>
    </row>
    <row r="6759" spans="1:14" x14ac:dyDescent="0.35">
      <c r="A6759" s="2">
        <v>6758</v>
      </c>
      <c r="B6759" s="11">
        <v>0.56935530385907585</v>
      </c>
      <c r="C6759" s="11">
        <v>-0.45198878015960714</v>
      </c>
      <c r="D6759" s="3">
        <f>B6759*Dashboard!$D$11*Dashboard!$D$10*SQRT(Dashboard!$D$12/365)</f>
        <v>141360.54065422851</v>
      </c>
      <c r="E6759" s="3">
        <f>IF(Dashboard!$I$3,C6759*Dashboard!$E$11*Dashboard!$E$10*SQRT(Dashboard!$D$12/365),0)</f>
        <v>-224441.14562537521</v>
      </c>
      <c r="F6759" s="3">
        <f>D6759+IF(Dashboard!$I$3,E6759,0)</f>
        <v>-83080.604971146706</v>
      </c>
      <c r="G6759" s="3">
        <f>IF(Dashboard!$I$4, ('Lookups and Calculations'!$F$9) / (1 - 'Lookups and Calculations'!$F$10), 'Lookups and Calculations'!$F$9)</f>
        <v>1951878.888340465</v>
      </c>
      <c r="H6759" s="12">
        <f t="shared" si="210"/>
        <v>0</v>
      </c>
      <c r="I6759" s="12">
        <f t="shared" si="211"/>
        <v>0</v>
      </c>
      <c r="J6759" s="13">
        <f>(1 - Dashboard!$I$9) * H6759 * Dashboard!$I$8 * 'Lookups and Calculations'!$F$12</f>
        <v>0</v>
      </c>
      <c r="K6759" s="12">
        <f>(1 - Dashboard!$I$11) * I6759 * Dashboard!$I$10 * 'Lookups and Calculations'!$F$12</f>
        <v>0</v>
      </c>
      <c r="L6759" s="12">
        <f>(H6759 - I6759) * Dashboard!$I$13 * (Dashboard!$D$12 / 365) * 'Lookups and Calculations'!$F$12</f>
        <v>0</v>
      </c>
      <c r="M6759" s="3">
        <f>(G6759*2) * Dashboard!$I$13 * (Dashboard!$D$12 / 365) * 'Lookups and Calculations'!$F$12</f>
        <v>1602.0878730267946</v>
      </c>
      <c r="N6759" s="12">
        <f>H6759 * Dashboard!$I$14 * Dashboard!$I$15 * (Dashboard!$D$12 / 365) * 'Lookups and Calculations'!$F$12</f>
        <v>0</v>
      </c>
    </row>
    <row r="6760" spans="1:14" x14ac:dyDescent="0.35">
      <c r="A6760" s="2">
        <v>6759</v>
      </c>
      <c r="B6760" s="11">
        <v>-0.35264623500444842</v>
      </c>
      <c r="C6760" s="11">
        <v>0.22415726443416212</v>
      </c>
      <c r="D6760" s="3">
        <f>B6760*Dashboard!$D$11*Dashboard!$D$10*SQRT(Dashboard!$D$12/365)</f>
        <v>-87555.630204940797</v>
      </c>
      <c r="E6760" s="3">
        <f>IF(Dashboard!$I$3,C6760*Dashboard!$E$11*Dashboard!$E$10*SQRT(Dashboard!$D$12/365),0)</f>
        <v>111308.32321122644</v>
      </c>
      <c r="F6760" s="3">
        <f>D6760+IF(Dashboard!$I$3,E6760,0)</f>
        <v>23752.693006285641</v>
      </c>
      <c r="G6760" s="3">
        <f>IF(Dashboard!$I$4, ('Lookups and Calculations'!$F$9) / (1 - 'Lookups and Calculations'!$F$10), 'Lookups and Calculations'!$F$9)</f>
        <v>1951878.888340465</v>
      </c>
      <c r="H6760" s="12">
        <f t="shared" si="210"/>
        <v>0</v>
      </c>
      <c r="I6760" s="12">
        <f t="shared" si="211"/>
        <v>0</v>
      </c>
      <c r="J6760" s="13">
        <f>(1 - Dashboard!$I$9) * H6760 * Dashboard!$I$8 * 'Lookups and Calculations'!$F$12</f>
        <v>0</v>
      </c>
      <c r="K6760" s="12">
        <f>(1 - Dashboard!$I$11) * I6760 * Dashboard!$I$10 * 'Lookups and Calculations'!$F$12</f>
        <v>0</v>
      </c>
      <c r="L6760" s="12">
        <f>(H6760 - I6760) * Dashboard!$I$13 * (Dashboard!$D$12 / 365) * 'Lookups and Calculations'!$F$12</f>
        <v>0</v>
      </c>
      <c r="M6760" s="3">
        <f>(G6760*2) * Dashboard!$I$13 * (Dashboard!$D$12 / 365) * 'Lookups and Calculations'!$F$12</f>
        <v>1602.0878730267946</v>
      </c>
      <c r="N6760" s="12">
        <f>H6760 * Dashboard!$I$14 * Dashboard!$I$15 * (Dashboard!$D$12 / 365) * 'Lookups and Calculations'!$F$12</f>
        <v>0</v>
      </c>
    </row>
    <row r="6761" spans="1:14" x14ac:dyDescent="0.35">
      <c r="A6761" s="2">
        <v>6760</v>
      </c>
      <c r="B6761" s="11">
        <v>-1.3512753313646884</v>
      </c>
      <c r="C6761" s="11">
        <v>-2.6257955528276641E-2</v>
      </c>
      <c r="D6761" s="3">
        <f>B6761*Dashboard!$D$11*Dashboard!$D$10*SQRT(Dashboard!$D$12/365)</f>
        <v>-335497.02640815964</v>
      </c>
      <c r="E6761" s="3">
        <f>IF(Dashboard!$I$3,C6761*Dashboard!$E$11*Dashboard!$E$10*SQRT(Dashboard!$D$12/365),0)</f>
        <v>-13038.743170716511</v>
      </c>
      <c r="F6761" s="3">
        <f>D6761+IF(Dashboard!$I$3,E6761,0)</f>
        <v>-348535.76957887615</v>
      </c>
      <c r="G6761" s="3">
        <f>IF(Dashboard!$I$4, ('Lookups and Calculations'!$F$9) / (1 - 'Lookups and Calculations'!$F$10), 'Lookups and Calculations'!$F$9)</f>
        <v>1951878.888340465</v>
      </c>
      <c r="H6761" s="12">
        <f t="shared" si="210"/>
        <v>0</v>
      </c>
      <c r="I6761" s="12">
        <f t="shared" si="211"/>
        <v>0</v>
      </c>
      <c r="J6761" s="13">
        <f>(1 - Dashboard!$I$9) * H6761 * Dashboard!$I$8 * 'Lookups and Calculations'!$F$12</f>
        <v>0</v>
      </c>
      <c r="K6761" s="12">
        <f>(1 - Dashboard!$I$11) * I6761 * Dashboard!$I$10 * 'Lookups and Calculations'!$F$12</f>
        <v>0</v>
      </c>
      <c r="L6761" s="12">
        <f>(H6761 - I6761) * Dashboard!$I$13 * (Dashboard!$D$12 / 365) * 'Lookups and Calculations'!$F$12</f>
        <v>0</v>
      </c>
      <c r="M6761" s="3">
        <f>(G6761*2) * Dashboard!$I$13 * (Dashboard!$D$12 / 365) * 'Lookups and Calculations'!$F$12</f>
        <v>1602.0878730267946</v>
      </c>
      <c r="N6761" s="12">
        <f>H6761 * Dashboard!$I$14 * Dashboard!$I$15 * (Dashboard!$D$12 / 365) * 'Lookups and Calculations'!$F$12</f>
        <v>0</v>
      </c>
    </row>
    <row r="6762" spans="1:14" x14ac:dyDescent="0.35">
      <c r="A6762" s="2">
        <v>6761</v>
      </c>
      <c r="B6762" s="11">
        <v>-0.6034552477776054</v>
      </c>
      <c r="C6762" s="11">
        <v>1.2710274011752485</v>
      </c>
      <c r="D6762" s="3">
        <f>B6762*Dashboard!$D$11*Dashboard!$D$10*SQRT(Dashboard!$D$12/365)</f>
        <v>-149826.93497062416</v>
      </c>
      <c r="E6762" s="3">
        <f>IF(Dashboard!$I$3,C6762*Dashboard!$E$11*Dashboard!$E$10*SQRT(Dashboard!$D$12/365),0)</f>
        <v>631145.85707255988</v>
      </c>
      <c r="F6762" s="3">
        <f>D6762+IF(Dashboard!$I$3,E6762,0)</f>
        <v>481318.92210193572</v>
      </c>
      <c r="G6762" s="3">
        <f>IF(Dashboard!$I$4, ('Lookups and Calculations'!$F$9) / (1 - 'Lookups and Calculations'!$F$10), 'Lookups and Calculations'!$F$9)</f>
        <v>1951878.888340465</v>
      </c>
      <c r="H6762" s="12">
        <f t="shared" si="210"/>
        <v>0</v>
      </c>
      <c r="I6762" s="12">
        <f t="shared" si="211"/>
        <v>0</v>
      </c>
      <c r="J6762" s="13">
        <f>(1 - Dashboard!$I$9) * H6762 * Dashboard!$I$8 * 'Lookups and Calculations'!$F$12</f>
        <v>0</v>
      </c>
      <c r="K6762" s="12">
        <f>(1 - Dashboard!$I$11) * I6762 * Dashboard!$I$10 * 'Lookups and Calculations'!$F$12</f>
        <v>0</v>
      </c>
      <c r="L6762" s="12">
        <f>(H6762 - I6762) * Dashboard!$I$13 * (Dashboard!$D$12 / 365) * 'Lookups and Calculations'!$F$12</f>
        <v>0</v>
      </c>
      <c r="M6762" s="3">
        <f>(G6762*2) * Dashboard!$I$13 * (Dashboard!$D$12 / 365) * 'Lookups and Calculations'!$F$12</f>
        <v>1602.0878730267946</v>
      </c>
      <c r="N6762" s="12">
        <f>H6762 * Dashboard!$I$14 * Dashboard!$I$15 * (Dashboard!$D$12 / 365) * 'Lookups and Calculations'!$F$12</f>
        <v>0</v>
      </c>
    </row>
    <row r="6763" spans="1:14" x14ac:dyDescent="0.35">
      <c r="A6763" s="2">
        <v>6762</v>
      </c>
      <c r="B6763" s="11">
        <v>-0.57330060133722671</v>
      </c>
      <c r="C6763" s="11">
        <v>0.78885581108976244</v>
      </c>
      <c r="D6763" s="3">
        <f>B6763*Dashboard!$D$11*Dashboard!$D$10*SQRT(Dashboard!$D$12/365)</f>
        <v>-142340.08608179021</v>
      </c>
      <c r="E6763" s="3">
        <f>IF(Dashboard!$I$3,C6763*Dashboard!$E$11*Dashboard!$E$10*SQRT(Dashboard!$D$12/365),0)</f>
        <v>391717.02870965074</v>
      </c>
      <c r="F6763" s="3">
        <f>D6763+IF(Dashboard!$I$3,E6763,0)</f>
        <v>249376.94262786052</v>
      </c>
      <c r="G6763" s="3">
        <f>IF(Dashboard!$I$4, ('Lookups and Calculations'!$F$9) / (1 - 'Lookups and Calculations'!$F$10), 'Lookups and Calculations'!$F$9)</f>
        <v>1951878.888340465</v>
      </c>
      <c r="H6763" s="12">
        <f t="shared" si="210"/>
        <v>0</v>
      </c>
      <c r="I6763" s="12">
        <f t="shared" si="211"/>
        <v>0</v>
      </c>
      <c r="J6763" s="13">
        <f>(1 - Dashboard!$I$9) * H6763 * Dashboard!$I$8 * 'Lookups and Calculations'!$F$12</f>
        <v>0</v>
      </c>
      <c r="K6763" s="12">
        <f>(1 - Dashboard!$I$11) * I6763 * Dashboard!$I$10 * 'Lookups and Calculations'!$F$12</f>
        <v>0</v>
      </c>
      <c r="L6763" s="12">
        <f>(H6763 - I6763) * Dashboard!$I$13 * (Dashboard!$D$12 / 365) * 'Lookups and Calculations'!$F$12</f>
        <v>0</v>
      </c>
      <c r="M6763" s="3">
        <f>(G6763*2) * Dashboard!$I$13 * (Dashboard!$D$12 / 365) * 'Lookups and Calculations'!$F$12</f>
        <v>1602.0878730267946</v>
      </c>
      <c r="N6763" s="12">
        <f>H6763 * Dashboard!$I$14 * Dashboard!$I$15 * (Dashboard!$D$12 / 365) * 'Lookups and Calculations'!$F$12</f>
        <v>0</v>
      </c>
    </row>
    <row r="6764" spans="1:14" x14ac:dyDescent="0.35">
      <c r="A6764" s="2">
        <v>6763</v>
      </c>
      <c r="B6764" s="11">
        <v>2.7058873579952483</v>
      </c>
      <c r="C6764" s="11">
        <v>-1.0415496236760851</v>
      </c>
      <c r="D6764" s="3">
        <f>B6764*Dashboard!$D$11*Dashboard!$D$10*SQRT(Dashboard!$D$12/365)</f>
        <v>671822.49341147125</v>
      </c>
      <c r="E6764" s="3">
        <f>IF(Dashboard!$I$3,C6764*Dashboard!$E$11*Dashboard!$E$10*SQRT(Dashboard!$D$12/365),0)</f>
        <v>-517195.56109554507</v>
      </c>
      <c r="F6764" s="3">
        <f>D6764+IF(Dashboard!$I$3,E6764,0)</f>
        <v>154626.93231592618</v>
      </c>
      <c r="G6764" s="3">
        <f>IF(Dashboard!$I$4, ('Lookups and Calculations'!$F$9) / (1 - 'Lookups and Calculations'!$F$10), 'Lookups and Calculations'!$F$9)</f>
        <v>1951878.888340465</v>
      </c>
      <c r="H6764" s="12">
        <f t="shared" si="210"/>
        <v>0</v>
      </c>
      <c r="I6764" s="12">
        <f t="shared" si="211"/>
        <v>0</v>
      </c>
      <c r="J6764" s="13">
        <f>(1 - Dashboard!$I$9) * H6764 * Dashboard!$I$8 * 'Lookups and Calculations'!$F$12</f>
        <v>0</v>
      </c>
      <c r="K6764" s="12">
        <f>(1 - Dashboard!$I$11) * I6764 * Dashboard!$I$10 * 'Lookups and Calculations'!$F$12</f>
        <v>0</v>
      </c>
      <c r="L6764" s="12">
        <f>(H6764 - I6764) * Dashboard!$I$13 * (Dashboard!$D$12 / 365) * 'Lookups and Calculations'!$F$12</f>
        <v>0</v>
      </c>
      <c r="M6764" s="3">
        <f>(G6764*2) * Dashboard!$I$13 * (Dashboard!$D$12 / 365) * 'Lookups and Calculations'!$F$12</f>
        <v>1602.0878730267946</v>
      </c>
      <c r="N6764" s="12">
        <f>H6764 * Dashboard!$I$14 * Dashboard!$I$15 * (Dashboard!$D$12 / 365) * 'Lookups and Calculations'!$F$12</f>
        <v>0</v>
      </c>
    </row>
    <row r="6765" spans="1:14" x14ac:dyDescent="0.35">
      <c r="A6765" s="2">
        <v>6764</v>
      </c>
      <c r="B6765" s="11">
        <v>4.4591902436925485E-2</v>
      </c>
      <c r="C6765" s="11">
        <v>-0.32789448011950578</v>
      </c>
      <c r="D6765" s="3">
        <f>B6765*Dashboard!$D$11*Dashboard!$D$10*SQRT(Dashboard!$D$12/365)</f>
        <v>11071.356312234544</v>
      </c>
      <c r="E6765" s="3">
        <f>IF(Dashboard!$I$3,C6765*Dashboard!$E$11*Dashboard!$E$10*SQRT(Dashboard!$D$12/365),0)</f>
        <v>-162820.44155226904</v>
      </c>
      <c r="F6765" s="3">
        <f>D6765+IF(Dashboard!$I$3,E6765,0)</f>
        <v>-151749.0852400345</v>
      </c>
      <c r="G6765" s="3">
        <f>IF(Dashboard!$I$4, ('Lookups and Calculations'!$F$9) / (1 - 'Lookups and Calculations'!$F$10), 'Lookups and Calculations'!$F$9)</f>
        <v>1951878.888340465</v>
      </c>
      <c r="H6765" s="12">
        <f t="shared" si="210"/>
        <v>0</v>
      </c>
      <c r="I6765" s="12">
        <f t="shared" si="211"/>
        <v>0</v>
      </c>
      <c r="J6765" s="13">
        <f>(1 - Dashboard!$I$9) * H6765 * Dashboard!$I$8 * 'Lookups and Calculations'!$F$12</f>
        <v>0</v>
      </c>
      <c r="K6765" s="12">
        <f>(1 - Dashboard!$I$11) * I6765 * Dashboard!$I$10 * 'Lookups and Calculations'!$F$12</f>
        <v>0</v>
      </c>
      <c r="L6765" s="12">
        <f>(H6765 - I6765) * Dashboard!$I$13 * (Dashboard!$D$12 / 365) * 'Lookups and Calculations'!$F$12</f>
        <v>0</v>
      </c>
      <c r="M6765" s="3">
        <f>(G6765*2) * Dashboard!$I$13 * (Dashboard!$D$12 / 365) * 'Lookups and Calculations'!$F$12</f>
        <v>1602.0878730267946</v>
      </c>
      <c r="N6765" s="12">
        <f>H6765 * Dashboard!$I$14 * Dashboard!$I$15 * (Dashboard!$D$12 / 365) * 'Lookups and Calculations'!$F$12</f>
        <v>0</v>
      </c>
    </row>
    <row r="6766" spans="1:14" x14ac:dyDescent="0.35">
      <c r="A6766" s="2">
        <v>6765</v>
      </c>
      <c r="B6766" s="11">
        <v>0.2948942930341239</v>
      </c>
      <c r="C6766" s="11">
        <v>-0.24493670371008605</v>
      </c>
      <c r="D6766" s="3">
        <f>B6766*Dashboard!$D$11*Dashboard!$D$10*SQRT(Dashboard!$D$12/365)</f>
        <v>73216.876029081963</v>
      </c>
      <c r="E6766" s="3">
        <f>IF(Dashboard!$I$3,C6766*Dashboard!$E$11*Dashboard!$E$10*SQRT(Dashboard!$D$12/365),0)</f>
        <v>-121626.63499519242</v>
      </c>
      <c r="F6766" s="3">
        <f>D6766+IF(Dashboard!$I$3,E6766,0)</f>
        <v>-48409.758966110458</v>
      </c>
      <c r="G6766" s="3">
        <f>IF(Dashboard!$I$4, ('Lookups and Calculations'!$F$9) / (1 - 'Lookups and Calculations'!$F$10), 'Lookups and Calculations'!$F$9)</f>
        <v>1951878.888340465</v>
      </c>
      <c r="H6766" s="12">
        <f t="shared" si="210"/>
        <v>0</v>
      </c>
      <c r="I6766" s="12">
        <f t="shared" si="211"/>
        <v>0</v>
      </c>
      <c r="J6766" s="13">
        <f>(1 - Dashboard!$I$9) * H6766 * Dashboard!$I$8 * 'Lookups and Calculations'!$F$12</f>
        <v>0</v>
      </c>
      <c r="K6766" s="12">
        <f>(1 - Dashboard!$I$11) * I6766 * Dashboard!$I$10 * 'Lookups and Calculations'!$F$12</f>
        <v>0</v>
      </c>
      <c r="L6766" s="12">
        <f>(H6766 - I6766) * Dashboard!$I$13 * (Dashboard!$D$12 / 365) * 'Lookups and Calculations'!$F$12</f>
        <v>0</v>
      </c>
      <c r="M6766" s="3">
        <f>(G6766*2) * Dashboard!$I$13 * (Dashboard!$D$12 / 365) * 'Lookups and Calculations'!$F$12</f>
        <v>1602.0878730267946</v>
      </c>
      <c r="N6766" s="12">
        <f>H6766 * Dashboard!$I$14 * Dashboard!$I$15 * (Dashboard!$D$12 / 365) * 'Lookups and Calculations'!$F$12</f>
        <v>0</v>
      </c>
    </row>
    <row r="6767" spans="1:14" x14ac:dyDescent="0.35">
      <c r="A6767" s="2">
        <v>6766</v>
      </c>
      <c r="B6767" s="11">
        <v>0.43112114545379043</v>
      </c>
      <c r="C6767" s="11">
        <v>-0.15767434047876983</v>
      </c>
      <c r="D6767" s="3">
        <f>B6767*Dashboard!$D$11*Dashboard!$D$10*SQRT(Dashboard!$D$12/365)</f>
        <v>107039.51960356648</v>
      </c>
      <c r="E6767" s="3">
        <f>IF(Dashboard!$I$3,C6767*Dashboard!$E$11*Dashboard!$E$10*SQRT(Dashboard!$D$12/365),0)</f>
        <v>-78295.327597034775</v>
      </c>
      <c r="F6767" s="3">
        <f>D6767+IF(Dashboard!$I$3,E6767,0)</f>
        <v>28744.19200653171</v>
      </c>
      <c r="G6767" s="3">
        <f>IF(Dashboard!$I$4, ('Lookups and Calculations'!$F$9) / (1 - 'Lookups and Calculations'!$F$10), 'Lookups and Calculations'!$F$9)</f>
        <v>1951878.888340465</v>
      </c>
      <c r="H6767" s="12">
        <f t="shared" si="210"/>
        <v>0</v>
      </c>
      <c r="I6767" s="12">
        <f t="shared" si="211"/>
        <v>0</v>
      </c>
      <c r="J6767" s="13">
        <f>(1 - Dashboard!$I$9) * H6767 * Dashboard!$I$8 * 'Lookups and Calculations'!$F$12</f>
        <v>0</v>
      </c>
      <c r="K6767" s="12">
        <f>(1 - Dashboard!$I$11) * I6767 * Dashboard!$I$10 * 'Lookups and Calculations'!$F$12</f>
        <v>0</v>
      </c>
      <c r="L6767" s="12">
        <f>(H6767 - I6767) * Dashboard!$I$13 * (Dashboard!$D$12 / 365) * 'Lookups and Calculations'!$F$12</f>
        <v>0</v>
      </c>
      <c r="M6767" s="3">
        <f>(G6767*2) * Dashboard!$I$13 * (Dashboard!$D$12 / 365) * 'Lookups and Calculations'!$F$12</f>
        <v>1602.0878730267946</v>
      </c>
      <c r="N6767" s="12">
        <f>H6767 * Dashboard!$I$14 * Dashboard!$I$15 * (Dashboard!$D$12 / 365) * 'Lookups and Calculations'!$F$12</f>
        <v>0</v>
      </c>
    </row>
    <row r="6768" spans="1:14" x14ac:dyDescent="0.35">
      <c r="A6768" s="2">
        <v>6767</v>
      </c>
      <c r="B6768" s="11">
        <v>-1.1284670394378136</v>
      </c>
      <c r="C6768" s="11">
        <v>2.0317745471630939</v>
      </c>
      <c r="D6768" s="3">
        <f>B6768*Dashboard!$D$11*Dashboard!$D$10*SQRT(Dashboard!$D$12/365)</f>
        <v>-280177.79007972451</v>
      </c>
      <c r="E6768" s="3">
        <f>IF(Dashboard!$I$3,C6768*Dashboard!$E$11*Dashboard!$E$10*SQRT(Dashboard!$D$12/365),0)</f>
        <v>1008905.1477267517</v>
      </c>
      <c r="F6768" s="3">
        <f>D6768+IF(Dashboard!$I$3,E6768,0)</f>
        <v>728727.35764702724</v>
      </c>
      <c r="G6768" s="3">
        <f>IF(Dashboard!$I$4, ('Lookups and Calculations'!$F$9) / (1 - 'Lookups and Calculations'!$F$10), 'Lookups and Calculations'!$F$9)</f>
        <v>1951878.888340465</v>
      </c>
      <c r="H6768" s="12">
        <f t="shared" si="210"/>
        <v>0</v>
      </c>
      <c r="I6768" s="12">
        <f t="shared" si="211"/>
        <v>0</v>
      </c>
      <c r="J6768" s="13">
        <f>(1 - Dashboard!$I$9) * H6768 * Dashboard!$I$8 * 'Lookups and Calculations'!$F$12</f>
        <v>0</v>
      </c>
      <c r="K6768" s="12">
        <f>(1 - Dashboard!$I$11) * I6768 * Dashboard!$I$10 * 'Lookups and Calculations'!$F$12</f>
        <v>0</v>
      </c>
      <c r="L6768" s="12">
        <f>(H6768 - I6768) * Dashboard!$I$13 * (Dashboard!$D$12 / 365) * 'Lookups and Calculations'!$F$12</f>
        <v>0</v>
      </c>
      <c r="M6768" s="3">
        <f>(G6768*2) * Dashboard!$I$13 * (Dashboard!$D$12 / 365) * 'Lookups and Calculations'!$F$12</f>
        <v>1602.0878730267946</v>
      </c>
      <c r="N6768" s="12">
        <f>H6768 * Dashboard!$I$14 * Dashboard!$I$15 * (Dashboard!$D$12 / 365) * 'Lookups and Calculations'!$F$12</f>
        <v>0</v>
      </c>
    </row>
    <row r="6769" spans="1:14" x14ac:dyDescent="0.35">
      <c r="A6769" s="2">
        <v>6768</v>
      </c>
      <c r="B6769" s="11">
        <v>0.99638117769411061</v>
      </c>
      <c r="C6769" s="11">
        <v>-8.9154792224636681E-2</v>
      </c>
      <c r="D6769" s="3">
        <f>B6769*Dashboard!$D$11*Dashboard!$D$10*SQRT(Dashboard!$D$12/365)</f>
        <v>247383.2789856625</v>
      </c>
      <c r="E6769" s="3">
        <f>IF(Dashboard!$I$3,C6769*Dashboard!$E$11*Dashboard!$E$10*SQRT(Dashboard!$D$12/365),0)</f>
        <v>-44271.018625337951</v>
      </c>
      <c r="F6769" s="3">
        <f>D6769+IF(Dashboard!$I$3,E6769,0)</f>
        <v>203112.26036032455</v>
      </c>
      <c r="G6769" s="3">
        <f>IF(Dashboard!$I$4, ('Lookups and Calculations'!$F$9) / (1 - 'Lookups and Calculations'!$F$10), 'Lookups and Calculations'!$F$9)</f>
        <v>1951878.888340465</v>
      </c>
      <c r="H6769" s="12">
        <f t="shared" si="210"/>
        <v>0</v>
      </c>
      <c r="I6769" s="12">
        <f t="shared" si="211"/>
        <v>0</v>
      </c>
      <c r="J6769" s="13">
        <f>(1 - Dashboard!$I$9) * H6769 * Dashboard!$I$8 * 'Lookups and Calculations'!$F$12</f>
        <v>0</v>
      </c>
      <c r="K6769" s="12">
        <f>(1 - Dashboard!$I$11) * I6769 * Dashboard!$I$10 * 'Lookups and Calculations'!$F$12</f>
        <v>0</v>
      </c>
      <c r="L6769" s="12">
        <f>(H6769 - I6769) * Dashboard!$I$13 * (Dashboard!$D$12 / 365) * 'Lookups and Calculations'!$F$12</f>
        <v>0</v>
      </c>
      <c r="M6769" s="3">
        <f>(G6769*2) * Dashboard!$I$13 * (Dashboard!$D$12 / 365) * 'Lookups and Calculations'!$F$12</f>
        <v>1602.0878730267946</v>
      </c>
      <c r="N6769" s="12">
        <f>H6769 * Dashboard!$I$14 * Dashboard!$I$15 * (Dashboard!$D$12 / 365) * 'Lookups and Calculations'!$F$12</f>
        <v>0</v>
      </c>
    </row>
    <row r="6770" spans="1:14" x14ac:dyDescent="0.35">
      <c r="A6770" s="2">
        <v>6769</v>
      </c>
      <c r="B6770" s="11">
        <v>0.39588765935049253</v>
      </c>
      <c r="C6770" s="11">
        <v>0.98928867173314949</v>
      </c>
      <c r="D6770" s="3">
        <f>B6770*Dashboard!$D$11*Dashboard!$D$10*SQRT(Dashboard!$D$12/365)</f>
        <v>98291.687431042767</v>
      </c>
      <c r="E6770" s="3">
        <f>IF(Dashboard!$I$3,C6770*Dashboard!$E$11*Dashboard!$E$10*SQRT(Dashboard!$D$12/365),0)</f>
        <v>491244.67815238168</v>
      </c>
      <c r="F6770" s="3">
        <f>D6770+IF(Dashboard!$I$3,E6770,0)</f>
        <v>589536.36558342446</v>
      </c>
      <c r="G6770" s="3">
        <f>IF(Dashboard!$I$4, ('Lookups and Calculations'!$F$9) / (1 - 'Lookups and Calculations'!$F$10), 'Lookups and Calculations'!$F$9)</f>
        <v>1951878.888340465</v>
      </c>
      <c r="H6770" s="12">
        <f t="shared" si="210"/>
        <v>0</v>
      </c>
      <c r="I6770" s="12">
        <f t="shared" si="211"/>
        <v>0</v>
      </c>
      <c r="J6770" s="13">
        <f>(1 - Dashboard!$I$9) * H6770 * Dashboard!$I$8 * 'Lookups and Calculations'!$F$12</f>
        <v>0</v>
      </c>
      <c r="K6770" s="12">
        <f>(1 - Dashboard!$I$11) * I6770 * Dashboard!$I$10 * 'Lookups and Calculations'!$F$12</f>
        <v>0</v>
      </c>
      <c r="L6770" s="12">
        <f>(H6770 - I6770) * Dashboard!$I$13 * (Dashboard!$D$12 / 365) * 'Lookups and Calculations'!$F$12</f>
        <v>0</v>
      </c>
      <c r="M6770" s="3">
        <f>(G6770*2) * Dashboard!$I$13 * (Dashboard!$D$12 / 365) * 'Lookups and Calculations'!$F$12</f>
        <v>1602.0878730267946</v>
      </c>
      <c r="N6770" s="12">
        <f>H6770 * Dashboard!$I$14 * Dashboard!$I$15 * (Dashboard!$D$12 / 365) * 'Lookups and Calculations'!$F$12</f>
        <v>0</v>
      </c>
    </row>
    <row r="6771" spans="1:14" x14ac:dyDescent="0.35">
      <c r="A6771" s="2">
        <v>6770</v>
      </c>
      <c r="B6771" s="11">
        <v>-0.79811565722836175</v>
      </c>
      <c r="C6771" s="11">
        <v>0.65706012994648522</v>
      </c>
      <c r="D6771" s="3">
        <f>B6771*Dashboard!$D$11*Dashboard!$D$10*SQRT(Dashboard!$D$12/365)</f>
        <v>-198157.56531238236</v>
      </c>
      <c r="E6771" s="3">
        <f>IF(Dashboard!$I$3,C6771*Dashboard!$E$11*Dashboard!$E$10*SQRT(Dashboard!$D$12/365),0)</f>
        <v>326272.09962572897</v>
      </c>
      <c r="F6771" s="3">
        <f>D6771+IF(Dashboard!$I$3,E6771,0)</f>
        <v>128114.53431334661</v>
      </c>
      <c r="G6771" s="3">
        <f>IF(Dashboard!$I$4, ('Lookups and Calculations'!$F$9) / (1 - 'Lookups and Calculations'!$F$10), 'Lookups and Calculations'!$F$9)</f>
        <v>1951878.888340465</v>
      </c>
      <c r="H6771" s="12">
        <f t="shared" si="210"/>
        <v>0</v>
      </c>
      <c r="I6771" s="12">
        <f t="shared" si="211"/>
        <v>0</v>
      </c>
      <c r="J6771" s="13">
        <f>(1 - Dashboard!$I$9) * H6771 * Dashboard!$I$8 * 'Lookups and Calculations'!$F$12</f>
        <v>0</v>
      </c>
      <c r="K6771" s="12">
        <f>(1 - Dashboard!$I$11) * I6771 * Dashboard!$I$10 * 'Lookups and Calculations'!$F$12</f>
        <v>0</v>
      </c>
      <c r="L6771" s="12">
        <f>(H6771 - I6771) * Dashboard!$I$13 * (Dashboard!$D$12 / 365) * 'Lookups and Calculations'!$F$12</f>
        <v>0</v>
      </c>
      <c r="M6771" s="3">
        <f>(G6771*2) * Dashboard!$I$13 * (Dashboard!$D$12 / 365) * 'Lookups and Calculations'!$F$12</f>
        <v>1602.0878730267946</v>
      </c>
      <c r="N6771" s="12">
        <f>H6771 * Dashboard!$I$14 * Dashboard!$I$15 * (Dashboard!$D$12 / 365) * 'Lookups and Calculations'!$F$12</f>
        <v>0</v>
      </c>
    </row>
    <row r="6772" spans="1:14" x14ac:dyDescent="0.35">
      <c r="A6772" s="2">
        <v>6771</v>
      </c>
      <c r="B6772" s="11">
        <v>1.1591472128784723</v>
      </c>
      <c r="C6772" s="11">
        <v>-0.73286943417659045</v>
      </c>
      <c r="D6772" s="3">
        <f>B6772*Dashboard!$D$11*Dashboard!$D$10*SQRT(Dashboard!$D$12/365)</f>
        <v>287795.11774057389</v>
      </c>
      <c r="E6772" s="3">
        <f>IF(Dashboard!$I$3,C6772*Dashboard!$E$11*Dashboard!$E$10*SQRT(Dashboard!$D$12/365),0)</f>
        <v>-363916.2355807391</v>
      </c>
      <c r="F6772" s="3">
        <f>D6772+IF(Dashboard!$I$3,E6772,0)</f>
        <v>-76121.117840165214</v>
      </c>
      <c r="G6772" s="3">
        <f>IF(Dashboard!$I$4, ('Lookups and Calculations'!$F$9) / (1 - 'Lookups and Calculations'!$F$10), 'Lookups and Calculations'!$F$9)</f>
        <v>1951878.888340465</v>
      </c>
      <c r="H6772" s="12">
        <f t="shared" si="210"/>
        <v>0</v>
      </c>
      <c r="I6772" s="12">
        <f t="shared" si="211"/>
        <v>0</v>
      </c>
      <c r="J6772" s="13">
        <f>(1 - Dashboard!$I$9) * H6772 * Dashboard!$I$8 * 'Lookups and Calculations'!$F$12</f>
        <v>0</v>
      </c>
      <c r="K6772" s="12">
        <f>(1 - Dashboard!$I$11) * I6772 * Dashboard!$I$10 * 'Lookups and Calculations'!$F$12</f>
        <v>0</v>
      </c>
      <c r="L6772" s="12">
        <f>(H6772 - I6772) * Dashboard!$I$13 * (Dashboard!$D$12 / 365) * 'Lookups and Calculations'!$F$12</f>
        <v>0</v>
      </c>
      <c r="M6772" s="3">
        <f>(G6772*2) * Dashboard!$I$13 * (Dashboard!$D$12 / 365) * 'Lookups and Calculations'!$F$12</f>
        <v>1602.0878730267946</v>
      </c>
      <c r="N6772" s="12">
        <f>H6772 * Dashboard!$I$14 * Dashboard!$I$15 * (Dashboard!$D$12 / 365) * 'Lookups and Calculations'!$F$12</f>
        <v>0</v>
      </c>
    </row>
    <row r="6773" spans="1:14" x14ac:dyDescent="0.35">
      <c r="A6773" s="2">
        <v>6772</v>
      </c>
      <c r="B6773" s="11">
        <v>-1.2938479948553978</v>
      </c>
      <c r="C6773" s="11">
        <v>-1.0626725165331836</v>
      </c>
      <c r="D6773" s="3">
        <f>B6773*Dashboard!$D$11*Dashboard!$D$10*SQRT(Dashboard!$D$12/365)</f>
        <v>-321238.86584960803</v>
      </c>
      <c r="E6773" s="3">
        <f>IF(Dashboard!$I$3,C6773*Dashboard!$E$11*Dashboard!$E$10*SQRT(Dashboard!$D$12/365),0)</f>
        <v>-527684.41940325603</v>
      </c>
      <c r="F6773" s="3">
        <f>D6773+IF(Dashboard!$I$3,E6773,0)</f>
        <v>-848923.28525286401</v>
      </c>
      <c r="G6773" s="3">
        <f>IF(Dashboard!$I$4, ('Lookups and Calculations'!$F$9) / (1 - 'Lookups and Calculations'!$F$10), 'Lookups and Calculations'!$F$9)</f>
        <v>1951878.888340465</v>
      </c>
      <c r="H6773" s="12">
        <f t="shared" si="210"/>
        <v>0</v>
      </c>
      <c r="I6773" s="12">
        <f t="shared" si="211"/>
        <v>0</v>
      </c>
      <c r="J6773" s="13">
        <f>(1 - Dashboard!$I$9) * H6773 * Dashboard!$I$8 * 'Lookups and Calculations'!$F$12</f>
        <v>0</v>
      </c>
      <c r="K6773" s="12">
        <f>(1 - Dashboard!$I$11) * I6773 * Dashboard!$I$10 * 'Lookups and Calculations'!$F$12</f>
        <v>0</v>
      </c>
      <c r="L6773" s="12">
        <f>(H6773 - I6773) * Dashboard!$I$13 * (Dashboard!$D$12 / 365) * 'Lookups and Calculations'!$F$12</f>
        <v>0</v>
      </c>
      <c r="M6773" s="3">
        <f>(G6773*2) * Dashboard!$I$13 * (Dashboard!$D$12 / 365) * 'Lookups and Calculations'!$F$12</f>
        <v>1602.0878730267946</v>
      </c>
      <c r="N6773" s="12">
        <f>H6773 * Dashboard!$I$14 * Dashboard!$I$15 * (Dashboard!$D$12 / 365) * 'Lookups and Calculations'!$F$12</f>
        <v>0</v>
      </c>
    </row>
    <row r="6774" spans="1:14" x14ac:dyDescent="0.35">
      <c r="A6774" s="2">
        <v>6773</v>
      </c>
      <c r="B6774" s="11">
        <v>0.70780939687884359</v>
      </c>
      <c r="C6774" s="11">
        <v>0.2121218956772527</v>
      </c>
      <c r="D6774" s="3">
        <f>B6774*Dashboard!$D$11*Dashboard!$D$10*SQRT(Dashboard!$D$12/365)</f>
        <v>175736.16745950643</v>
      </c>
      <c r="E6774" s="3">
        <f>IF(Dashboard!$I$3,C6774*Dashboard!$E$11*Dashboard!$E$10*SQRT(Dashboard!$D$12/365),0)</f>
        <v>105331.99797839491</v>
      </c>
      <c r="F6774" s="3">
        <f>D6774+IF(Dashboard!$I$3,E6774,0)</f>
        <v>281068.16543790133</v>
      </c>
      <c r="G6774" s="3">
        <f>IF(Dashboard!$I$4, ('Lookups and Calculations'!$F$9) / (1 - 'Lookups and Calculations'!$F$10), 'Lookups and Calculations'!$F$9)</f>
        <v>1951878.888340465</v>
      </c>
      <c r="H6774" s="12">
        <f t="shared" si="210"/>
        <v>0</v>
      </c>
      <c r="I6774" s="12">
        <f t="shared" si="211"/>
        <v>0</v>
      </c>
      <c r="J6774" s="13">
        <f>(1 - Dashboard!$I$9) * H6774 * Dashboard!$I$8 * 'Lookups and Calculations'!$F$12</f>
        <v>0</v>
      </c>
      <c r="K6774" s="12">
        <f>(1 - Dashboard!$I$11) * I6774 * Dashboard!$I$10 * 'Lookups and Calculations'!$F$12</f>
        <v>0</v>
      </c>
      <c r="L6774" s="12">
        <f>(H6774 - I6774) * Dashboard!$I$13 * (Dashboard!$D$12 / 365) * 'Lookups and Calculations'!$F$12</f>
        <v>0</v>
      </c>
      <c r="M6774" s="3">
        <f>(G6774*2) * Dashboard!$I$13 * (Dashboard!$D$12 / 365) * 'Lookups and Calculations'!$F$12</f>
        <v>1602.0878730267946</v>
      </c>
      <c r="N6774" s="12">
        <f>H6774 * Dashboard!$I$14 * Dashboard!$I$15 * (Dashboard!$D$12 / 365) * 'Lookups and Calculations'!$F$12</f>
        <v>0</v>
      </c>
    </row>
    <row r="6775" spans="1:14" x14ac:dyDescent="0.35">
      <c r="A6775" s="2">
        <v>6774</v>
      </c>
      <c r="B6775" s="11">
        <v>-0.57746558868843134</v>
      </c>
      <c r="C6775" s="11">
        <v>-1.1716483865310015</v>
      </c>
      <c r="D6775" s="3">
        <f>B6775*Dashboard!$D$11*Dashboard!$D$10*SQRT(Dashboard!$D$12/365)</f>
        <v>-143374.17649913361</v>
      </c>
      <c r="E6775" s="3">
        <f>IF(Dashboard!$I$3,C6775*Dashboard!$E$11*Dashboard!$E$10*SQRT(Dashboard!$D$12/365),0)</f>
        <v>-581797.86243871215</v>
      </c>
      <c r="F6775" s="3">
        <f>D6775+IF(Dashboard!$I$3,E6775,0)</f>
        <v>-725172.03893784573</v>
      </c>
      <c r="G6775" s="3">
        <f>IF(Dashboard!$I$4, ('Lookups and Calculations'!$F$9) / (1 - 'Lookups and Calculations'!$F$10), 'Lookups and Calculations'!$F$9)</f>
        <v>1951878.888340465</v>
      </c>
      <c r="H6775" s="12">
        <f t="shared" si="210"/>
        <v>0</v>
      </c>
      <c r="I6775" s="12">
        <f t="shared" si="211"/>
        <v>0</v>
      </c>
      <c r="J6775" s="13">
        <f>(1 - Dashboard!$I$9) * H6775 * Dashboard!$I$8 * 'Lookups and Calculations'!$F$12</f>
        <v>0</v>
      </c>
      <c r="K6775" s="12">
        <f>(1 - Dashboard!$I$11) * I6775 * Dashboard!$I$10 * 'Lookups and Calculations'!$F$12</f>
        <v>0</v>
      </c>
      <c r="L6775" s="12">
        <f>(H6775 - I6775) * Dashboard!$I$13 * (Dashboard!$D$12 / 365) * 'Lookups and Calculations'!$F$12</f>
        <v>0</v>
      </c>
      <c r="M6775" s="3">
        <f>(G6775*2) * Dashboard!$I$13 * (Dashboard!$D$12 / 365) * 'Lookups and Calculations'!$F$12</f>
        <v>1602.0878730267946</v>
      </c>
      <c r="N6775" s="12">
        <f>H6775 * Dashboard!$I$14 * Dashboard!$I$15 * (Dashboard!$D$12 / 365) * 'Lookups and Calculations'!$F$12</f>
        <v>0</v>
      </c>
    </row>
    <row r="6776" spans="1:14" x14ac:dyDescent="0.35">
      <c r="A6776" s="2">
        <v>6775</v>
      </c>
      <c r="B6776" s="11">
        <v>-1.337782563300474E-2</v>
      </c>
      <c r="C6776" s="11">
        <v>0.35442320635341401</v>
      </c>
      <c r="D6776" s="3">
        <f>B6776*Dashboard!$D$11*Dashboard!$D$10*SQRT(Dashboard!$D$12/365)</f>
        <v>-3321.470181171127</v>
      </c>
      <c r="E6776" s="3">
        <f>IF(Dashboard!$I$3,C6776*Dashboard!$E$11*Dashboard!$E$10*SQRT(Dashboard!$D$12/365),0)</f>
        <v>175993.63958125058</v>
      </c>
      <c r="F6776" s="3">
        <f>D6776+IF(Dashboard!$I$3,E6776,0)</f>
        <v>172672.16940007947</v>
      </c>
      <c r="G6776" s="3">
        <f>IF(Dashboard!$I$4, ('Lookups and Calculations'!$F$9) / (1 - 'Lookups and Calculations'!$F$10), 'Lookups and Calculations'!$F$9)</f>
        <v>1951878.888340465</v>
      </c>
      <c r="H6776" s="12">
        <f t="shared" si="210"/>
        <v>0</v>
      </c>
      <c r="I6776" s="12">
        <f t="shared" si="211"/>
        <v>0</v>
      </c>
      <c r="J6776" s="13">
        <f>(1 - Dashboard!$I$9) * H6776 * Dashboard!$I$8 * 'Lookups and Calculations'!$F$12</f>
        <v>0</v>
      </c>
      <c r="K6776" s="12">
        <f>(1 - Dashboard!$I$11) * I6776 * Dashboard!$I$10 * 'Lookups and Calculations'!$F$12</f>
        <v>0</v>
      </c>
      <c r="L6776" s="12">
        <f>(H6776 - I6776) * Dashboard!$I$13 * (Dashboard!$D$12 / 365) * 'Lookups and Calculations'!$F$12</f>
        <v>0</v>
      </c>
      <c r="M6776" s="3">
        <f>(G6776*2) * Dashboard!$I$13 * (Dashboard!$D$12 / 365) * 'Lookups and Calculations'!$F$12</f>
        <v>1602.0878730267946</v>
      </c>
      <c r="N6776" s="12">
        <f>H6776 * Dashboard!$I$14 * Dashboard!$I$15 * (Dashboard!$D$12 / 365) * 'Lookups and Calculations'!$F$12</f>
        <v>0</v>
      </c>
    </row>
    <row r="6777" spans="1:14" x14ac:dyDescent="0.35">
      <c r="A6777" s="2">
        <v>6776</v>
      </c>
      <c r="B6777" s="11">
        <v>0.24581419527558204</v>
      </c>
      <c r="C6777" s="11">
        <v>2.2756460504793714</v>
      </c>
      <c r="D6777" s="3">
        <f>B6777*Dashboard!$D$11*Dashboard!$D$10*SQRT(Dashboard!$D$12/365)</f>
        <v>61031.182653637217</v>
      </c>
      <c r="E6777" s="3">
        <f>IF(Dashboard!$I$3,C6777*Dashboard!$E$11*Dashboard!$E$10*SQRT(Dashboard!$D$12/365),0)</f>
        <v>1130002.8430508696</v>
      </c>
      <c r="F6777" s="3">
        <f>D6777+IF(Dashboard!$I$3,E6777,0)</f>
        <v>1191034.0257045068</v>
      </c>
      <c r="G6777" s="3">
        <f>IF(Dashboard!$I$4, ('Lookups and Calculations'!$F$9) / (1 - 'Lookups and Calculations'!$F$10), 'Lookups and Calculations'!$F$9)</f>
        <v>1951878.888340465</v>
      </c>
      <c r="H6777" s="12">
        <f t="shared" si="210"/>
        <v>0</v>
      </c>
      <c r="I6777" s="12">
        <f t="shared" si="211"/>
        <v>0</v>
      </c>
      <c r="J6777" s="13">
        <f>(1 - Dashboard!$I$9) * H6777 * Dashboard!$I$8 * 'Lookups and Calculations'!$F$12</f>
        <v>0</v>
      </c>
      <c r="K6777" s="12">
        <f>(1 - Dashboard!$I$11) * I6777 * Dashboard!$I$10 * 'Lookups and Calculations'!$F$12</f>
        <v>0</v>
      </c>
      <c r="L6777" s="12">
        <f>(H6777 - I6777) * Dashboard!$I$13 * (Dashboard!$D$12 / 365) * 'Lookups and Calculations'!$F$12</f>
        <v>0</v>
      </c>
      <c r="M6777" s="3">
        <f>(G6777*2) * Dashboard!$I$13 * (Dashboard!$D$12 / 365) * 'Lookups and Calculations'!$F$12</f>
        <v>1602.0878730267946</v>
      </c>
      <c r="N6777" s="12">
        <f>H6777 * Dashboard!$I$14 * Dashboard!$I$15 * (Dashboard!$D$12 / 365) * 'Lookups and Calculations'!$F$12</f>
        <v>0</v>
      </c>
    </row>
    <row r="6778" spans="1:14" x14ac:dyDescent="0.35">
      <c r="A6778" s="2">
        <v>6777</v>
      </c>
      <c r="B6778" s="11">
        <v>0.52385198405581146</v>
      </c>
      <c r="C6778" s="11">
        <v>1.0216944574269105</v>
      </c>
      <c r="D6778" s="3">
        <f>B6778*Dashboard!$D$11*Dashboard!$D$10*SQRT(Dashboard!$D$12/365)</f>
        <v>130062.89602818699</v>
      </c>
      <c r="E6778" s="3">
        <f>IF(Dashboard!$I$3,C6778*Dashboard!$E$11*Dashboard!$E$10*SQRT(Dashboard!$D$12/365),0)</f>
        <v>507336.20959134743</v>
      </c>
      <c r="F6778" s="3">
        <f>D6778+IF(Dashboard!$I$3,E6778,0)</f>
        <v>637399.10561953438</v>
      </c>
      <c r="G6778" s="3">
        <f>IF(Dashboard!$I$4, ('Lookups and Calculations'!$F$9) / (1 - 'Lookups and Calculations'!$F$10), 'Lookups and Calculations'!$F$9)</f>
        <v>1951878.888340465</v>
      </c>
      <c r="H6778" s="12">
        <f t="shared" si="210"/>
        <v>0</v>
      </c>
      <c r="I6778" s="12">
        <f t="shared" si="211"/>
        <v>0</v>
      </c>
      <c r="J6778" s="13">
        <f>(1 - Dashboard!$I$9) * H6778 * Dashboard!$I$8 * 'Lookups and Calculations'!$F$12</f>
        <v>0</v>
      </c>
      <c r="K6778" s="12">
        <f>(1 - Dashboard!$I$11) * I6778 * Dashboard!$I$10 * 'Lookups and Calculations'!$F$12</f>
        <v>0</v>
      </c>
      <c r="L6778" s="12">
        <f>(H6778 - I6778) * Dashboard!$I$13 * (Dashboard!$D$12 / 365) * 'Lookups and Calculations'!$F$12</f>
        <v>0</v>
      </c>
      <c r="M6778" s="3">
        <f>(G6778*2) * Dashboard!$I$13 * (Dashboard!$D$12 / 365) * 'Lookups and Calculations'!$F$12</f>
        <v>1602.0878730267946</v>
      </c>
      <c r="N6778" s="12">
        <f>H6778 * Dashboard!$I$14 * Dashboard!$I$15 * (Dashboard!$D$12 / 365) * 'Lookups and Calculations'!$F$12</f>
        <v>0</v>
      </c>
    </row>
    <row r="6779" spans="1:14" x14ac:dyDescent="0.35">
      <c r="A6779" s="2">
        <v>6778</v>
      </c>
      <c r="B6779" s="11">
        <v>0.68232626581020972</v>
      </c>
      <c r="C6779" s="11">
        <v>-0.16682657985232302</v>
      </c>
      <c r="D6779" s="3">
        <f>B6779*Dashboard!$D$11*Dashboard!$D$10*SQRT(Dashboard!$D$12/365)</f>
        <v>169409.17065977823</v>
      </c>
      <c r="E6779" s="3">
        <f>IF(Dashboard!$I$3,C6779*Dashboard!$E$11*Dashboard!$E$10*SQRT(Dashboard!$D$12/365),0)</f>
        <v>-82839.995916705418</v>
      </c>
      <c r="F6779" s="3">
        <f>D6779+IF(Dashboard!$I$3,E6779,0)</f>
        <v>86569.174743072814</v>
      </c>
      <c r="G6779" s="3">
        <f>IF(Dashboard!$I$4, ('Lookups and Calculations'!$F$9) / (1 - 'Lookups and Calculations'!$F$10), 'Lookups and Calculations'!$F$9)</f>
        <v>1951878.888340465</v>
      </c>
      <c r="H6779" s="12">
        <f t="shared" si="210"/>
        <v>0</v>
      </c>
      <c r="I6779" s="12">
        <f t="shared" si="211"/>
        <v>0</v>
      </c>
      <c r="J6779" s="13">
        <f>(1 - Dashboard!$I$9) * H6779 * Dashboard!$I$8 * 'Lookups and Calculations'!$F$12</f>
        <v>0</v>
      </c>
      <c r="K6779" s="12">
        <f>(1 - Dashboard!$I$11) * I6779 * Dashboard!$I$10 * 'Lookups and Calculations'!$F$12</f>
        <v>0</v>
      </c>
      <c r="L6779" s="12">
        <f>(H6779 - I6779) * Dashboard!$I$13 * (Dashboard!$D$12 / 365) * 'Lookups and Calculations'!$F$12</f>
        <v>0</v>
      </c>
      <c r="M6779" s="3">
        <f>(G6779*2) * Dashboard!$I$13 * (Dashboard!$D$12 / 365) * 'Lookups and Calculations'!$F$12</f>
        <v>1602.0878730267946</v>
      </c>
      <c r="N6779" s="12">
        <f>H6779 * Dashboard!$I$14 * Dashboard!$I$15 * (Dashboard!$D$12 / 365) * 'Lookups and Calculations'!$F$12</f>
        <v>0</v>
      </c>
    </row>
    <row r="6780" spans="1:14" x14ac:dyDescent="0.35">
      <c r="A6780" s="2">
        <v>6779</v>
      </c>
      <c r="B6780" s="11">
        <v>1.175576044879</v>
      </c>
      <c r="C6780" s="11">
        <v>-2.4087299391041879</v>
      </c>
      <c r="D6780" s="3">
        <f>B6780*Dashboard!$D$11*Dashboard!$D$10*SQRT(Dashboard!$D$12/365)</f>
        <v>291874.09717252257</v>
      </c>
      <c r="E6780" s="3">
        <f>IF(Dashboard!$I$3,C6780*Dashboard!$E$11*Dashboard!$E$10*SQRT(Dashboard!$D$12/365),0)</f>
        <v>-1196087.4489932694</v>
      </c>
      <c r="F6780" s="3">
        <f>D6780+IF(Dashboard!$I$3,E6780,0)</f>
        <v>-904213.35182074679</v>
      </c>
      <c r="G6780" s="3">
        <f>IF(Dashboard!$I$4, ('Lookups and Calculations'!$F$9) / (1 - 'Lookups and Calculations'!$F$10), 'Lookups and Calculations'!$F$9)</f>
        <v>1951878.888340465</v>
      </c>
      <c r="H6780" s="12">
        <f t="shared" si="210"/>
        <v>0</v>
      </c>
      <c r="I6780" s="12">
        <f t="shared" si="211"/>
        <v>0</v>
      </c>
      <c r="J6780" s="13">
        <f>(1 - Dashboard!$I$9) * H6780 * Dashboard!$I$8 * 'Lookups and Calculations'!$F$12</f>
        <v>0</v>
      </c>
      <c r="K6780" s="12">
        <f>(1 - Dashboard!$I$11) * I6780 * Dashboard!$I$10 * 'Lookups and Calculations'!$F$12</f>
        <v>0</v>
      </c>
      <c r="L6780" s="12">
        <f>(H6780 - I6780) * Dashboard!$I$13 * (Dashboard!$D$12 / 365) * 'Lookups and Calculations'!$F$12</f>
        <v>0</v>
      </c>
      <c r="M6780" s="3">
        <f>(G6780*2) * Dashboard!$I$13 * (Dashboard!$D$12 / 365) * 'Lookups and Calculations'!$F$12</f>
        <v>1602.0878730267946</v>
      </c>
      <c r="N6780" s="12">
        <f>H6780 * Dashboard!$I$14 * Dashboard!$I$15 * (Dashboard!$D$12 / 365) * 'Lookups and Calculations'!$F$12</f>
        <v>0</v>
      </c>
    </row>
    <row r="6781" spans="1:14" x14ac:dyDescent="0.35">
      <c r="A6781" s="2">
        <v>6780</v>
      </c>
      <c r="B6781" s="11">
        <v>-0.22521651601019818</v>
      </c>
      <c r="C6781" s="11">
        <v>-0.58277855782071575</v>
      </c>
      <c r="D6781" s="3">
        <f>B6781*Dashboard!$D$11*Dashboard!$D$10*SQRT(Dashboard!$D$12/365)</f>
        <v>-55917.154458164841</v>
      </c>
      <c r="E6781" s="3">
        <f>IF(Dashboard!$I$3,C6781*Dashboard!$E$11*Dashboard!$E$10*SQRT(Dashboard!$D$12/365),0)</f>
        <v>-289386.579722172</v>
      </c>
      <c r="F6781" s="3">
        <f>D6781+IF(Dashboard!$I$3,E6781,0)</f>
        <v>-345303.73418033682</v>
      </c>
      <c r="G6781" s="3">
        <f>IF(Dashboard!$I$4, ('Lookups and Calculations'!$F$9) / (1 - 'Lookups and Calculations'!$F$10), 'Lookups and Calculations'!$F$9)</f>
        <v>1951878.888340465</v>
      </c>
      <c r="H6781" s="12">
        <f t="shared" si="210"/>
        <v>0</v>
      </c>
      <c r="I6781" s="12">
        <f t="shared" si="211"/>
        <v>0</v>
      </c>
      <c r="J6781" s="13">
        <f>(1 - Dashboard!$I$9) * H6781 * Dashboard!$I$8 * 'Lookups and Calculations'!$F$12</f>
        <v>0</v>
      </c>
      <c r="K6781" s="12">
        <f>(1 - Dashboard!$I$11) * I6781 * Dashboard!$I$10 * 'Lookups and Calculations'!$F$12</f>
        <v>0</v>
      </c>
      <c r="L6781" s="12">
        <f>(H6781 - I6781) * Dashboard!$I$13 * (Dashboard!$D$12 / 365) * 'Lookups and Calculations'!$F$12</f>
        <v>0</v>
      </c>
      <c r="M6781" s="3">
        <f>(G6781*2) * Dashboard!$I$13 * (Dashboard!$D$12 / 365) * 'Lookups and Calculations'!$F$12</f>
        <v>1602.0878730267946</v>
      </c>
      <c r="N6781" s="12">
        <f>H6781 * Dashboard!$I$14 * Dashboard!$I$15 * (Dashboard!$D$12 / 365) * 'Lookups and Calculations'!$F$12</f>
        <v>0</v>
      </c>
    </row>
    <row r="6782" spans="1:14" x14ac:dyDescent="0.35">
      <c r="A6782" s="2">
        <v>6781</v>
      </c>
      <c r="B6782" s="11">
        <v>-1.1420606346499971</v>
      </c>
      <c r="C6782" s="11">
        <v>-0.98621759646229112</v>
      </c>
      <c r="D6782" s="3">
        <f>B6782*Dashboard!$D$11*Dashboard!$D$10*SQRT(Dashboard!$D$12/365)</f>
        <v>-283552.83191318857</v>
      </c>
      <c r="E6782" s="3">
        <f>IF(Dashboard!$I$3,C6782*Dashboard!$E$11*Dashboard!$E$10*SQRT(Dashboard!$D$12/365),0)</f>
        <v>-489719.69416527962</v>
      </c>
      <c r="F6782" s="3">
        <f>D6782+IF(Dashboard!$I$3,E6782,0)</f>
        <v>-773272.52607846819</v>
      </c>
      <c r="G6782" s="3">
        <f>IF(Dashboard!$I$4, ('Lookups and Calculations'!$F$9) / (1 - 'Lookups and Calculations'!$F$10), 'Lookups and Calculations'!$F$9)</f>
        <v>1951878.888340465</v>
      </c>
      <c r="H6782" s="12">
        <f t="shared" si="210"/>
        <v>0</v>
      </c>
      <c r="I6782" s="12">
        <f t="shared" si="211"/>
        <v>0</v>
      </c>
      <c r="J6782" s="13">
        <f>(1 - Dashboard!$I$9) * H6782 * Dashboard!$I$8 * 'Lookups and Calculations'!$F$12</f>
        <v>0</v>
      </c>
      <c r="K6782" s="12">
        <f>(1 - Dashboard!$I$11) * I6782 * Dashboard!$I$10 * 'Lookups and Calculations'!$F$12</f>
        <v>0</v>
      </c>
      <c r="L6782" s="12">
        <f>(H6782 - I6782) * Dashboard!$I$13 * (Dashboard!$D$12 / 365) * 'Lookups and Calculations'!$F$12</f>
        <v>0</v>
      </c>
      <c r="M6782" s="3">
        <f>(G6782*2) * Dashboard!$I$13 * (Dashboard!$D$12 / 365) * 'Lookups and Calculations'!$F$12</f>
        <v>1602.0878730267946</v>
      </c>
      <c r="N6782" s="12">
        <f>H6782 * Dashboard!$I$14 * Dashboard!$I$15 * (Dashboard!$D$12 / 365) * 'Lookups and Calculations'!$F$12</f>
        <v>0</v>
      </c>
    </row>
    <row r="6783" spans="1:14" x14ac:dyDescent="0.35">
      <c r="A6783" s="2">
        <v>6782</v>
      </c>
      <c r="B6783" s="11">
        <v>4.3833968888434917E-2</v>
      </c>
      <c r="C6783" s="11">
        <v>1.123502165645243E-2</v>
      </c>
      <c r="D6783" s="3">
        <f>B6783*Dashboard!$D$11*Dashboard!$D$10*SQRT(Dashboard!$D$12/365)</f>
        <v>10883.175231864518</v>
      </c>
      <c r="E6783" s="3">
        <f>IF(Dashboard!$I$3,C6783*Dashboard!$E$11*Dashboard!$E$10*SQRT(Dashboard!$D$12/365),0)</f>
        <v>5578.9020488730966</v>
      </c>
      <c r="F6783" s="3">
        <f>D6783+IF(Dashboard!$I$3,E6783,0)</f>
        <v>16462.077280737612</v>
      </c>
      <c r="G6783" s="3">
        <f>IF(Dashboard!$I$4, ('Lookups and Calculations'!$F$9) / (1 - 'Lookups and Calculations'!$F$10), 'Lookups and Calculations'!$F$9)</f>
        <v>1951878.888340465</v>
      </c>
      <c r="H6783" s="12">
        <f t="shared" si="210"/>
        <v>0</v>
      </c>
      <c r="I6783" s="12">
        <f t="shared" si="211"/>
        <v>0</v>
      </c>
      <c r="J6783" s="13">
        <f>(1 - Dashboard!$I$9) * H6783 * Dashboard!$I$8 * 'Lookups and Calculations'!$F$12</f>
        <v>0</v>
      </c>
      <c r="K6783" s="12">
        <f>(1 - Dashboard!$I$11) * I6783 * Dashboard!$I$10 * 'Lookups and Calculations'!$F$12</f>
        <v>0</v>
      </c>
      <c r="L6783" s="12">
        <f>(H6783 - I6783) * Dashboard!$I$13 * (Dashboard!$D$12 / 365) * 'Lookups and Calculations'!$F$12</f>
        <v>0</v>
      </c>
      <c r="M6783" s="3">
        <f>(G6783*2) * Dashboard!$I$13 * (Dashboard!$D$12 / 365) * 'Lookups and Calculations'!$F$12</f>
        <v>1602.0878730267946</v>
      </c>
      <c r="N6783" s="12">
        <f>H6783 * Dashboard!$I$14 * Dashboard!$I$15 * (Dashboard!$D$12 / 365) * 'Lookups and Calculations'!$F$12</f>
        <v>0</v>
      </c>
    </row>
    <row r="6784" spans="1:14" x14ac:dyDescent="0.35">
      <c r="A6784" s="2">
        <v>6783</v>
      </c>
      <c r="B6784" s="11">
        <v>-1.470128123813814</v>
      </c>
      <c r="C6784" s="11">
        <v>0.60548284891256887</v>
      </c>
      <c r="D6784" s="3">
        <f>B6784*Dashboard!$D$11*Dashboard!$D$10*SQRT(Dashboard!$D$12/365)</f>
        <v>-365006.00768047903</v>
      </c>
      <c r="E6784" s="3">
        <f>IF(Dashboard!$I$3,C6784*Dashboard!$E$11*Dashboard!$E$10*SQRT(Dashboard!$D$12/365),0)</f>
        <v>300660.70272466796</v>
      </c>
      <c r="F6784" s="3">
        <f>D6784+IF(Dashboard!$I$3,E6784,0)</f>
        <v>-64345.304955811065</v>
      </c>
      <c r="G6784" s="3">
        <f>IF(Dashboard!$I$4, ('Lookups and Calculations'!$F$9) / (1 - 'Lookups and Calculations'!$F$10), 'Lookups and Calculations'!$F$9)</f>
        <v>1951878.888340465</v>
      </c>
      <c r="H6784" s="12">
        <f t="shared" si="210"/>
        <v>0</v>
      </c>
      <c r="I6784" s="12">
        <f t="shared" si="211"/>
        <v>0</v>
      </c>
      <c r="J6784" s="13">
        <f>(1 - Dashboard!$I$9) * H6784 * Dashboard!$I$8 * 'Lookups and Calculations'!$F$12</f>
        <v>0</v>
      </c>
      <c r="K6784" s="12">
        <f>(1 - Dashboard!$I$11) * I6784 * Dashboard!$I$10 * 'Lookups and Calculations'!$F$12</f>
        <v>0</v>
      </c>
      <c r="L6784" s="12">
        <f>(H6784 - I6784) * Dashboard!$I$13 * (Dashboard!$D$12 / 365) * 'Lookups and Calculations'!$F$12</f>
        <v>0</v>
      </c>
      <c r="M6784" s="3">
        <f>(G6784*2) * Dashboard!$I$13 * (Dashboard!$D$12 / 365) * 'Lookups and Calculations'!$F$12</f>
        <v>1602.0878730267946</v>
      </c>
      <c r="N6784" s="12">
        <f>H6784 * Dashboard!$I$14 * Dashboard!$I$15 * (Dashboard!$D$12 / 365) * 'Lookups and Calculations'!$F$12</f>
        <v>0</v>
      </c>
    </row>
    <row r="6785" spans="1:14" x14ac:dyDescent="0.35">
      <c r="A6785" s="2">
        <v>6784</v>
      </c>
      <c r="B6785" s="11">
        <v>1.1635324794692643</v>
      </c>
      <c r="C6785" s="11">
        <v>8.00350290172425E-3</v>
      </c>
      <c r="D6785" s="3">
        <f>B6785*Dashboard!$D$11*Dashboard!$D$10*SQRT(Dashboard!$D$12/365)</f>
        <v>288883.89947666303</v>
      </c>
      <c r="E6785" s="3">
        <f>IF(Dashboard!$I$3,C6785*Dashboard!$E$11*Dashboard!$E$10*SQRT(Dashboard!$D$12/365),0)</f>
        <v>3974.2476785478775</v>
      </c>
      <c r="F6785" s="3">
        <f>D6785+IF(Dashboard!$I$3,E6785,0)</f>
        <v>292858.1471552109</v>
      </c>
      <c r="G6785" s="3">
        <f>IF(Dashboard!$I$4, ('Lookups and Calculations'!$F$9) / (1 - 'Lookups and Calculations'!$F$10), 'Lookups and Calculations'!$F$9)</f>
        <v>1951878.888340465</v>
      </c>
      <c r="H6785" s="12">
        <f t="shared" si="210"/>
        <v>0</v>
      </c>
      <c r="I6785" s="12">
        <f t="shared" si="211"/>
        <v>0</v>
      </c>
      <c r="J6785" s="13">
        <f>(1 - Dashboard!$I$9) * H6785 * Dashboard!$I$8 * 'Lookups and Calculations'!$F$12</f>
        <v>0</v>
      </c>
      <c r="K6785" s="12">
        <f>(1 - Dashboard!$I$11) * I6785 * Dashboard!$I$10 * 'Lookups and Calculations'!$F$12</f>
        <v>0</v>
      </c>
      <c r="L6785" s="12">
        <f>(H6785 - I6785) * Dashboard!$I$13 * (Dashboard!$D$12 / 365) * 'Lookups and Calculations'!$F$12</f>
        <v>0</v>
      </c>
      <c r="M6785" s="3">
        <f>(G6785*2) * Dashboard!$I$13 * (Dashboard!$D$12 / 365) * 'Lookups and Calculations'!$F$12</f>
        <v>1602.0878730267946</v>
      </c>
      <c r="N6785" s="12">
        <f>H6785 * Dashboard!$I$14 * Dashboard!$I$15 * (Dashboard!$D$12 / 365) * 'Lookups and Calculations'!$F$12</f>
        <v>0</v>
      </c>
    </row>
    <row r="6786" spans="1:14" x14ac:dyDescent="0.35">
      <c r="A6786" s="2">
        <v>6785</v>
      </c>
      <c r="B6786" s="11">
        <v>-1.3620325481716149</v>
      </c>
      <c r="C6786" s="11">
        <v>1.2491308154456759</v>
      </c>
      <c r="D6786" s="3">
        <f>B6786*Dashboard!$D$11*Dashboard!$D$10*SQRT(Dashboard!$D$12/365)</f>
        <v>-338167.84720047505</v>
      </c>
      <c r="E6786" s="3">
        <f>IF(Dashboard!$I$3,C6786*Dashboard!$E$11*Dashboard!$E$10*SQRT(Dashboard!$D$12/365),0)</f>
        <v>620272.81109851145</v>
      </c>
      <c r="F6786" s="3">
        <f>D6786+IF(Dashboard!$I$3,E6786,0)</f>
        <v>282104.9638980364</v>
      </c>
      <c r="G6786" s="3">
        <f>IF(Dashboard!$I$4, ('Lookups and Calculations'!$F$9) / (1 - 'Lookups and Calculations'!$F$10), 'Lookups and Calculations'!$F$9)</f>
        <v>1951878.888340465</v>
      </c>
      <c r="H6786" s="12">
        <f t="shared" si="210"/>
        <v>0</v>
      </c>
      <c r="I6786" s="12">
        <f t="shared" si="211"/>
        <v>0</v>
      </c>
      <c r="J6786" s="13">
        <f>(1 - Dashboard!$I$9) * H6786 * Dashboard!$I$8 * 'Lookups and Calculations'!$F$12</f>
        <v>0</v>
      </c>
      <c r="K6786" s="12">
        <f>(1 - Dashboard!$I$11) * I6786 * Dashboard!$I$10 * 'Lookups and Calculations'!$F$12</f>
        <v>0</v>
      </c>
      <c r="L6786" s="12">
        <f>(H6786 - I6786) * Dashboard!$I$13 * (Dashboard!$D$12 / 365) * 'Lookups and Calculations'!$F$12</f>
        <v>0</v>
      </c>
      <c r="M6786" s="3">
        <f>(G6786*2) * Dashboard!$I$13 * (Dashboard!$D$12 / 365) * 'Lookups and Calculations'!$F$12</f>
        <v>1602.0878730267946</v>
      </c>
      <c r="N6786" s="12">
        <f>H6786 * Dashboard!$I$14 * Dashboard!$I$15 * (Dashboard!$D$12 / 365) * 'Lookups and Calculations'!$F$12</f>
        <v>0</v>
      </c>
    </row>
    <row r="6787" spans="1:14" x14ac:dyDescent="0.35">
      <c r="A6787" s="2">
        <v>6786</v>
      </c>
      <c r="B6787" s="11">
        <v>2.1834259778482461</v>
      </c>
      <c r="C6787" s="11">
        <v>0.27093956863593338</v>
      </c>
      <c r="D6787" s="3">
        <f>B6787*Dashboard!$D$11*Dashboard!$D$10*SQRT(Dashboard!$D$12/365)</f>
        <v>542104.85897837754</v>
      </c>
      <c r="E6787" s="3">
        <f>IF(Dashboard!$I$3,C6787*Dashboard!$E$11*Dashboard!$E$10*SQRT(Dashboard!$D$12/365),0)</f>
        <v>134538.70947509035</v>
      </c>
      <c r="F6787" s="3">
        <f>D6787+IF(Dashboard!$I$3,E6787,0)</f>
        <v>676643.56845346792</v>
      </c>
      <c r="G6787" s="3">
        <f>IF(Dashboard!$I$4, ('Lookups and Calculations'!$F$9) / (1 - 'Lookups and Calculations'!$F$10), 'Lookups and Calculations'!$F$9)</f>
        <v>1951878.888340465</v>
      </c>
      <c r="H6787" s="12">
        <f t="shared" ref="H6787:H6850" si="212">MAX(0,F6787-G6787)</f>
        <v>0</v>
      </c>
      <c r="I6787" s="12">
        <f t="shared" ref="I6787:I6850" si="213">MAX(0,-F6787-G6787)</f>
        <v>0</v>
      </c>
      <c r="J6787" s="13">
        <f>(1 - Dashboard!$I$9) * H6787 * Dashboard!$I$8 * 'Lookups and Calculations'!$F$12</f>
        <v>0</v>
      </c>
      <c r="K6787" s="12">
        <f>(1 - Dashboard!$I$11) * I6787 * Dashboard!$I$10 * 'Lookups and Calculations'!$F$12</f>
        <v>0</v>
      </c>
      <c r="L6787" s="12">
        <f>(H6787 - I6787) * Dashboard!$I$13 * (Dashboard!$D$12 / 365) * 'Lookups and Calculations'!$F$12</f>
        <v>0</v>
      </c>
      <c r="M6787" s="3">
        <f>(G6787*2) * Dashboard!$I$13 * (Dashboard!$D$12 / 365) * 'Lookups and Calculations'!$F$12</f>
        <v>1602.0878730267946</v>
      </c>
      <c r="N6787" s="12">
        <f>H6787 * Dashboard!$I$14 * Dashboard!$I$15 * (Dashboard!$D$12 / 365) * 'Lookups and Calculations'!$F$12</f>
        <v>0</v>
      </c>
    </row>
    <row r="6788" spans="1:14" x14ac:dyDescent="0.35">
      <c r="A6788" s="2">
        <v>6787</v>
      </c>
      <c r="B6788" s="11">
        <v>0.6582863284793351</v>
      </c>
      <c r="C6788" s="11">
        <v>-0.63559067474055653</v>
      </c>
      <c r="D6788" s="3">
        <f>B6788*Dashboard!$D$11*Dashboard!$D$10*SQRT(Dashboard!$D$12/365)</f>
        <v>163440.4925507791</v>
      </c>
      <c r="E6788" s="3">
        <f>IF(Dashboard!$I$3,C6788*Dashboard!$E$11*Dashboard!$E$10*SQRT(Dashboard!$D$12/365),0)</f>
        <v>-315611.15109362215</v>
      </c>
      <c r="F6788" s="3">
        <f>D6788+IF(Dashboard!$I$3,E6788,0)</f>
        <v>-152170.65854284304</v>
      </c>
      <c r="G6788" s="3">
        <f>IF(Dashboard!$I$4, ('Lookups and Calculations'!$F$9) / (1 - 'Lookups and Calculations'!$F$10), 'Lookups and Calculations'!$F$9)</f>
        <v>1951878.888340465</v>
      </c>
      <c r="H6788" s="12">
        <f t="shared" si="212"/>
        <v>0</v>
      </c>
      <c r="I6788" s="12">
        <f t="shared" si="213"/>
        <v>0</v>
      </c>
      <c r="J6788" s="13">
        <f>(1 - Dashboard!$I$9) * H6788 * Dashboard!$I$8 * 'Lookups and Calculations'!$F$12</f>
        <v>0</v>
      </c>
      <c r="K6788" s="12">
        <f>(1 - Dashboard!$I$11) * I6788 * Dashboard!$I$10 * 'Lookups and Calculations'!$F$12</f>
        <v>0</v>
      </c>
      <c r="L6788" s="12">
        <f>(H6788 - I6788) * Dashboard!$I$13 * (Dashboard!$D$12 / 365) * 'Lookups and Calculations'!$F$12</f>
        <v>0</v>
      </c>
      <c r="M6788" s="3">
        <f>(G6788*2) * Dashboard!$I$13 * (Dashboard!$D$12 / 365) * 'Lookups and Calculations'!$F$12</f>
        <v>1602.0878730267946</v>
      </c>
      <c r="N6788" s="12">
        <f>H6788 * Dashboard!$I$14 * Dashboard!$I$15 * (Dashboard!$D$12 / 365) * 'Lookups and Calculations'!$F$12</f>
        <v>0</v>
      </c>
    </row>
    <row r="6789" spans="1:14" x14ac:dyDescent="0.35">
      <c r="A6789" s="2">
        <v>6788</v>
      </c>
      <c r="B6789" s="11">
        <v>-1.2733083774256311</v>
      </c>
      <c r="C6789" s="11">
        <v>1.0197218953479048</v>
      </c>
      <c r="D6789" s="3">
        <f>B6789*Dashboard!$D$11*Dashboard!$D$10*SQRT(Dashboard!$D$12/365)</f>
        <v>-316139.25334925362</v>
      </c>
      <c r="E6789" s="3">
        <f>IF(Dashboard!$I$3,C6789*Dashboard!$E$11*Dashboard!$E$10*SQRT(Dashboard!$D$12/365),0)</f>
        <v>506356.70719601621</v>
      </c>
      <c r="F6789" s="3">
        <f>D6789+IF(Dashboard!$I$3,E6789,0)</f>
        <v>190217.4538467626</v>
      </c>
      <c r="G6789" s="3">
        <f>IF(Dashboard!$I$4, ('Lookups and Calculations'!$F$9) / (1 - 'Lookups and Calculations'!$F$10), 'Lookups and Calculations'!$F$9)</f>
        <v>1951878.888340465</v>
      </c>
      <c r="H6789" s="12">
        <f t="shared" si="212"/>
        <v>0</v>
      </c>
      <c r="I6789" s="12">
        <f t="shared" si="213"/>
        <v>0</v>
      </c>
      <c r="J6789" s="13">
        <f>(1 - Dashboard!$I$9) * H6789 * Dashboard!$I$8 * 'Lookups and Calculations'!$F$12</f>
        <v>0</v>
      </c>
      <c r="K6789" s="12">
        <f>(1 - Dashboard!$I$11) * I6789 * Dashboard!$I$10 * 'Lookups and Calculations'!$F$12</f>
        <v>0</v>
      </c>
      <c r="L6789" s="12">
        <f>(H6789 - I6789) * Dashboard!$I$13 * (Dashboard!$D$12 / 365) * 'Lookups and Calculations'!$F$12</f>
        <v>0</v>
      </c>
      <c r="M6789" s="3">
        <f>(G6789*2) * Dashboard!$I$13 * (Dashboard!$D$12 / 365) * 'Lookups and Calculations'!$F$12</f>
        <v>1602.0878730267946</v>
      </c>
      <c r="N6789" s="12">
        <f>H6789 * Dashboard!$I$14 * Dashboard!$I$15 * (Dashboard!$D$12 / 365) * 'Lookups and Calculations'!$F$12</f>
        <v>0</v>
      </c>
    </row>
    <row r="6790" spans="1:14" x14ac:dyDescent="0.35">
      <c r="A6790" s="2">
        <v>6789</v>
      </c>
      <c r="B6790" s="11">
        <v>3.881888140841197E-2</v>
      </c>
      <c r="C6790" s="11">
        <v>0.62790342767005158</v>
      </c>
      <c r="D6790" s="3">
        <f>B6790*Dashboard!$D$11*Dashboard!$D$10*SQRT(Dashboard!$D$12/365)</f>
        <v>9638.0204527676196</v>
      </c>
      <c r="E6790" s="3">
        <f>IF(Dashboard!$I$3,C6790*Dashboard!$E$11*Dashboard!$E$10*SQRT(Dashboard!$D$12/365),0)</f>
        <v>311793.94452800747</v>
      </c>
      <c r="F6790" s="3">
        <f>D6790+IF(Dashboard!$I$3,E6790,0)</f>
        <v>321431.96498077508</v>
      </c>
      <c r="G6790" s="3">
        <f>IF(Dashboard!$I$4, ('Lookups and Calculations'!$F$9) / (1 - 'Lookups and Calculations'!$F$10), 'Lookups and Calculations'!$F$9)</f>
        <v>1951878.888340465</v>
      </c>
      <c r="H6790" s="12">
        <f t="shared" si="212"/>
        <v>0</v>
      </c>
      <c r="I6790" s="12">
        <f t="shared" si="213"/>
        <v>0</v>
      </c>
      <c r="J6790" s="13">
        <f>(1 - Dashboard!$I$9) * H6790 * Dashboard!$I$8 * 'Lookups and Calculations'!$F$12</f>
        <v>0</v>
      </c>
      <c r="K6790" s="12">
        <f>(1 - Dashboard!$I$11) * I6790 * Dashboard!$I$10 * 'Lookups and Calculations'!$F$12</f>
        <v>0</v>
      </c>
      <c r="L6790" s="12">
        <f>(H6790 - I6790) * Dashboard!$I$13 * (Dashboard!$D$12 / 365) * 'Lookups and Calculations'!$F$12</f>
        <v>0</v>
      </c>
      <c r="M6790" s="3">
        <f>(G6790*2) * Dashboard!$I$13 * (Dashboard!$D$12 / 365) * 'Lookups and Calculations'!$F$12</f>
        <v>1602.0878730267946</v>
      </c>
      <c r="N6790" s="12">
        <f>H6790 * Dashboard!$I$14 * Dashboard!$I$15 * (Dashboard!$D$12 / 365) * 'Lookups and Calculations'!$F$12</f>
        <v>0</v>
      </c>
    </row>
    <row r="6791" spans="1:14" x14ac:dyDescent="0.35">
      <c r="A6791" s="2">
        <v>6790</v>
      </c>
      <c r="B6791" s="11">
        <v>0.20406466065714501</v>
      </c>
      <c r="C6791" s="11">
        <v>1.8480393329865155</v>
      </c>
      <c r="D6791" s="3">
        <f>B6791*Dashboard!$D$11*Dashboard!$D$10*SQRT(Dashboard!$D$12/365)</f>
        <v>50665.534444649151</v>
      </c>
      <c r="E6791" s="3">
        <f>IF(Dashboard!$I$3,C6791*Dashboard!$E$11*Dashboard!$E$10*SQRT(Dashboard!$D$12/365),0)</f>
        <v>917668.94060905953</v>
      </c>
      <c r="F6791" s="3">
        <f>D6791+IF(Dashboard!$I$3,E6791,0)</f>
        <v>968334.47505370865</v>
      </c>
      <c r="G6791" s="3">
        <f>IF(Dashboard!$I$4, ('Lookups and Calculations'!$F$9) / (1 - 'Lookups and Calculations'!$F$10), 'Lookups and Calculations'!$F$9)</f>
        <v>1951878.888340465</v>
      </c>
      <c r="H6791" s="12">
        <f t="shared" si="212"/>
        <v>0</v>
      </c>
      <c r="I6791" s="12">
        <f t="shared" si="213"/>
        <v>0</v>
      </c>
      <c r="J6791" s="13">
        <f>(1 - Dashboard!$I$9) * H6791 * Dashboard!$I$8 * 'Lookups and Calculations'!$F$12</f>
        <v>0</v>
      </c>
      <c r="K6791" s="12">
        <f>(1 - Dashboard!$I$11) * I6791 * Dashboard!$I$10 * 'Lookups and Calculations'!$F$12</f>
        <v>0</v>
      </c>
      <c r="L6791" s="12">
        <f>(H6791 - I6791) * Dashboard!$I$13 * (Dashboard!$D$12 / 365) * 'Lookups and Calculations'!$F$12</f>
        <v>0</v>
      </c>
      <c r="M6791" s="3">
        <f>(G6791*2) * Dashboard!$I$13 * (Dashboard!$D$12 / 365) * 'Lookups and Calculations'!$F$12</f>
        <v>1602.0878730267946</v>
      </c>
      <c r="N6791" s="12">
        <f>H6791 * Dashboard!$I$14 * Dashboard!$I$15 * (Dashboard!$D$12 / 365) * 'Lookups and Calculations'!$F$12</f>
        <v>0</v>
      </c>
    </row>
    <row r="6792" spans="1:14" x14ac:dyDescent="0.35">
      <c r="A6792" s="2">
        <v>6791</v>
      </c>
      <c r="B6792" s="11">
        <v>0.5862423378429269</v>
      </c>
      <c r="C6792" s="11">
        <v>0.40242211153535051</v>
      </c>
      <c r="D6792" s="3">
        <f>B6792*Dashboard!$D$11*Dashboard!$D$10*SQRT(Dashboard!$D$12/365)</f>
        <v>145553.28328404753</v>
      </c>
      <c r="E6792" s="3">
        <f>IF(Dashboard!$I$3,C6792*Dashboard!$E$11*Dashboard!$E$10*SQRT(Dashboard!$D$12/365),0)</f>
        <v>199828.145526273</v>
      </c>
      <c r="F6792" s="3">
        <f>D6792+IF(Dashboard!$I$3,E6792,0)</f>
        <v>345381.42881032056</v>
      </c>
      <c r="G6792" s="3">
        <f>IF(Dashboard!$I$4, ('Lookups and Calculations'!$F$9) / (1 - 'Lookups and Calculations'!$F$10), 'Lookups and Calculations'!$F$9)</f>
        <v>1951878.888340465</v>
      </c>
      <c r="H6792" s="12">
        <f t="shared" si="212"/>
        <v>0</v>
      </c>
      <c r="I6792" s="12">
        <f t="shared" si="213"/>
        <v>0</v>
      </c>
      <c r="J6792" s="13">
        <f>(1 - Dashboard!$I$9) * H6792 * Dashboard!$I$8 * 'Lookups and Calculations'!$F$12</f>
        <v>0</v>
      </c>
      <c r="K6792" s="12">
        <f>(1 - Dashboard!$I$11) * I6792 * Dashboard!$I$10 * 'Lookups and Calculations'!$F$12</f>
        <v>0</v>
      </c>
      <c r="L6792" s="12">
        <f>(H6792 - I6792) * Dashboard!$I$13 * (Dashboard!$D$12 / 365) * 'Lookups and Calculations'!$F$12</f>
        <v>0</v>
      </c>
      <c r="M6792" s="3">
        <f>(G6792*2) * Dashboard!$I$13 * (Dashboard!$D$12 / 365) * 'Lookups and Calculations'!$F$12</f>
        <v>1602.0878730267946</v>
      </c>
      <c r="N6792" s="12">
        <f>H6792 * Dashboard!$I$14 * Dashboard!$I$15 * (Dashboard!$D$12 / 365) * 'Lookups and Calculations'!$F$12</f>
        <v>0</v>
      </c>
    </row>
    <row r="6793" spans="1:14" x14ac:dyDescent="0.35">
      <c r="A6793" s="2">
        <v>6792</v>
      </c>
      <c r="B6793" s="11">
        <v>-0.12107056390797018</v>
      </c>
      <c r="C6793" s="11">
        <v>0.52372533854122305</v>
      </c>
      <c r="D6793" s="3">
        <f>B6793*Dashboard!$D$11*Dashboard!$D$10*SQRT(Dashboard!$D$12/365)</f>
        <v>-30059.613487993629</v>
      </c>
      <c r="E6793" s="3">
        <f>IF(Dashboard!$I$3,C6793*Dashboard!$E$11*Dashboard!$E$10*SQRT(Dashboard!$D$12/365),0)</f>
        <v>260062.90451219093</v>
      </c>
      <c r="F6793" s="3">
        <f>D6793+IF(Dashboard!$I$3,E6793,0)</f>
        <v>230003.2910241973</v>
      </c>
      <c r="G6793" s="3">
        <f>IF(Dashboard!$I$4, ('Lookups and Calculations'!$F$9) / (1 - 'Lookups and Calculations'!$F$10), 'Lookups and Calculations'!$F$9)</f>
        <v>1951878.888340465</v>
      </c>
      <c r="H6793" s="12">
        <f t="shared" si="212"/>
        <v>0</v>
      </c>
      <c r="I6793" s="12">
        <f t="shared" si="213"/>
        <v>0</v>
      </c>
      <c r="J6793" s="13">
        <f>(1 - Dashboard!$I$9) * H6793 * Dashboard!$I$8 * 'Lookups and Calculations'!$F$12</f>
        <v>0</v>
      </c>
      <c r="K6793" s="12">
        <f>(1 - Dashboard!$I$11) * I6793 * Dashboard!$I$10 * 'Lookups and Calculations'!$F$12</f>
        <v>0</v>
      </c>
      <c r="L6793" s="12">
        <f>(H6793 - I6793) * Dashboard!$I$13 * (Dashboard!$D$12 / 365) * 'Lookups and Calculations'!$F$12</f>
        <v>0</v>
      </c>
      <c r="M6793" s="3">
        <f>(G6793*2) * Dashboard!$I$13 * (Dashboard!$D$12 / 365) * 'Lookups and Calculations'!$F$12</f>
        <v>1602.0878730267946</v>
      </c>
      <c r="N6793" s="12">
        <f>H6793 * Dashboard!$I$14 * Dashboard!$I$15 * (Dashboard!$D$12 / 365) * 'Lookups and Calculations'!$F$12</f>
        <v>0</v>
      </c>
    </row>
    <row r="6794" spans="1:14" x14ac:dyDescent="0.35">
      <c r="A6794" s="2">
        <v>6793</v>
      </c>
      <c r="B6794" s="11">
        <v>0.64347168154561485</v>
      </c>
      <c r="C6794" s="11">
        <v>-0.82615620751240859</v>
      </c>
      <c r="D6794" s="3">
        <f>B6794*Dashboard!$D$11*Dashboard!$D$10*SQRT(Dashboard!$D$12/365)</f>
        <v>159762.28583880555</v>
      </c>
      <c r="E6794" s="3">
        <f>IF(Dashboard!$I$3,C6794*Dashboard!$E$11*Dashboard!$E$10*SQRT(Dashboard!$D$12/365),0)</f>
        <v>-410239.04534560157</v>
      </c>
      <c r="F6794" s="3">
        <f>D6794+IF(Dashboard!$I$3,E6794,0)</f>
        <v>-250476.75950679602</v>
      </c>
      <c r="G6794" s="3">
        <f>IF(Dashboard!$I$4, ('Lookups and Calculations'!$F$9) / (1 - 'Lookups and Calculations'!$F$10), 'Lookups and Calculations'!$F$9)</f>
        <v>1951878.888340465</v>
      </c>
      <c r="H6794" s="12">
        <f t="shared" si="212"/>
        <v>0</v>
      </c>
      <c r="I6794" s="12">
        <f t="shared" si="213"/>
        <v>0</v>
      </c>
      <c r="J6794" s="13">
        <f>(1 - Dashboard!$I$9) * H6794 * Dashboard!$I$8 * 'Lookups and Calculations'!$F$12</f>
        <v>0</v>
      </c>
      <c r="K6794" s="12">
        <f>(1 - Dashboard!$I$11) * I6794 * Dashboard!$I$10 * 'Lookups and Calculations'!$F$12</f>
        <v>0</v>
      </c>
      <c r="L6794" s="12">
        <f>(H6794 - I6794) * Dashboard!$I$13 * (Dashboard!$D$12 / 365) * 'Lookups and Calculations'!$F$12</f>
        <v>0</v>
      </c>
      <c r="M6794" s="3">
        <f>(G6794*2) * Dashboard!$I$13 * (Dashboard!$D$12 / 365) * 'Lookups and Calculations'!$F$12</f>
        <v>1602.0878730267946</v>
      </c>
      <c r="N6794" s="12">
        <f>H6794 * Dashboard!$I$14 * Dashboard!$I$15 * (Dashboard!$D$12 / 365) * 'Lookups and Calculations'!$F$12</f>
        <v>0</v>
      </c>
    </row>
    <row r="6795" spans="1:14" x14ac:dyDescent="0.35">
      <c r="A6795" s="2">
        <v>6794</v>
      </c>
      <c r="B6795" s="11">
        <v>-0.69516721346824006</v>
      </c>
      <c r="C6795" s="11">
        <v>-0.62063744033665635</v>
      </c>
      <c r="D6795" s="3">
        <f>B6795*Dashboard!$D$11*Dashboard!$D$10*SQRT(Dashboard!$D$12/365)</f>
        <v>-172597.34382888445</v>
      </c>
      <c r="E6795" s="3">
        <f>IF(Dashboard!$I$3,C6795*Dashboard!$E$11*Dashboard!$E$10*SQRT(Dashboard!$D$12/365),0)</f>
        <v>-308185.92018583056</v>
      </c>
      <c r="F6795" s="3">
        <f>D6795+IF(Dashboard!$I$3,E6795,0)</f>
        <v>-480783.26401471498</v>
      </c>
      <c r="G6795" s="3">
        <f>IF(Dashboard!$I$4, ('Lookups and Calculations'!$F$9) / (1 - 'Lookups and Calculations'!$F$10), 'Lookups and Calculations'!$F$9)</f>
        <v>1951878.888340465</v>
      </c>
      <c r="H6795" s="12">
        <f t="shared" si="212"/>
        <v>0</v>
      </c>
      <c r="I6795" s="12">
        <f t="shared" si="213"/>
        <v>0</v>
      </c>
      <c r="J6795" s="13">
        <f>(1 - Dashboard!$I$9) * H6795 * Dashboard!$I$8 * 'Lookups and Calculations'!$F$12</f>
        <v>0</v>
      </c>
      <c r="K6795" s="12">
        <f>(1 - Dashboard!$I$11) * I6795 * Dashboard!$I$10 * 'Lookups and Calculations'!$F$12</f>
        <v>0</v>
      </c>
      <c r="L6795" s="12">
        <f>(H6795 - I6795) * Dashboard!$I$13 * (Dashboard!$D$12 / 365) * 'Lookups and Calculations'!$F$12</f>
        <v>0</v>
      </c>
      <c r="M6795" s="3">
        <f>(G6795*2) * Dashboard!$I$13 * (Dashboard!$D$12 / 365) * 'Lookups and Calculations'!$F$12</f>
        <v>1602.0878730267946</v>
      </c>
      <c r="N6795" s="12">
        <f>H6795 * Dashboard!$I$14 * Dashboard!$I$15 * (Dashboard!$D$12 / 365) * 'Lookups and Calculations'!$F$12</f>
        <v>0</v>
      </c>
    </row>
    <row r="6796" spans="1:14" x14ac:dyDescent="0.35">
      <c r="A6796" s="2">
        <v>6795</v>
      </c>
      <c r="B6796" s="11">
        <v>-0.10245336093505682</v>
      </c>
      <c r="C6796" s="11">
        <v>-1.8730904298732958</v>
      </c>
      <c r="D6796" s="3">
        <f>B6796*Dashboard!$D$11*Dashboard!$D$10*SQRT(Dashboard!$D$12/365)</f>
        <v>-25437.301445087047</v>
      </c>
      <c r="E6796" s="3">
        <f>IF(Dashboard!$I$3,C6796*Dashboard!$E$11*Dashboard!$E$10*SQRT(Dashboard!$D$12/365),0)</f>
        <v>-930108.4017887282</v>
      </c>
      <c r="F6796" s="3">
        <f>D6796+IF(Dashboard!$I$3,E6796,0)</f>
        <v>-955545.70323381526</v>
      </c>
      <c r="G6796" s="3">
        <f>IF(Dashboard!$I$4, ('Lookups and Calculations'!$F$9) / (1 - 'Lookups and Calculations'!$F$10), 'Lookups and Calculations'!$F$9)</f>
        <v>1951878.888340465</v>
      </c>
      <c r="H6796" s="12">
        <f t="shared" si="212"/>
        <v>0</v>
      </c>
      <c r="I6796" s="12">
        <f t="shared" si="213"/>
        <v>0</v>
      </c>
      <c r="J6796" s="13">
        <f>(1 - Dashboard!$I$9) * H6796 * Dashboard!$I$8 * 'Lookups and Calculations'!$F$12</f>
        <v>0</v>
      </c>
      <c r="K6796" s="12">
        <f>(1 - Dashboard!$I$11) * I6796 * Dashboard!$I$10 * 'Lookups and Calculations'!$F$12</f>
        <v>0</v>
      </c>
      <c r="L6796" s="12">
        <f>(H6796 - I6796) * Dashboard!$I$13 * (Dashboard!$D$12 / 365) * 'Lookups and Calculations'!$F$12</f>
        <v>0</v>
      </c>
      <c r="M6796" s="3">
        <f>(G6796*2) * Dashboard!$I$13 * (Dashboard!$D$12 / 365) * 'Lookups and Calculations'!$F$12</f>
        <v>1602.0878730267946</v>
      </c>
      <c r="N6796" s="12">
        <f>H6796 * Dashboard!$I$14 * Dashboard!$I$15 * (Dashboard!$D$12 / 365) * 'Lookups and Calculations'!$F$12</f>
        <v>0</v>
      </c>
    </row>
    <row r="6797" spans="1:14" x14ac:dyDescent="0.35">
      <c r="A6797" s="2">
        <v>6796</v>
      </c>
      <c r="B6797" s="11">
        <v>-1.5217417121840042</v>
      </c>
      <c r="C6797" s="11">
        <v>-1.0005700382056022</v>
      </c>
      <c r="D6797" s="3">
        <f>B6797*Dashboard!$D$11*Dashboard!$D$10*SQRT(Dashboard!$D$12/365)</f>
        <v>-377820.7205805995</v>
      </c>
      <c r="E6797" s="3">
        <f>IF(Dashboard!$I$3,C6797*Dashboard!$E$11*Dashboard!$E$10*SQRT(Dashboard!$D$12/365),0)</f>
        <v>-496846.59334683162</v>
      </c>
      <c r="F6797" s="3">
        <f>D6797+IF(Dashboard!$I$3,E6797,0)</f>
        <v>-874667.31392743113</v>
      </c>
      <c r="G6797" s="3">
        <f>IF(Dashboard!$I$4, ('Lookups and Calculations'!$F$9) / (1 - 'Lookups and Calculations'!$F$10), 'Lookups and Calculations'!$F$9)</f>
        <v>1951878.888340465</v>
      </c>
      <c r="H6797" s="12">
        <f t="shared" si="212"/>
        <v>0</v>
      </c>
      <c r="I6797" s="12">
        <f t="shared" si="213"/>
        <v>0</v>
      </c>
      <c r="J6797" s="13">
        <f>(1 - Dashboard!$I$9) * H6797 * Dashboard!$I$8 * 'Lookups and Calculations'!$F$12</f>
        <v>0</v>
      </c>
      <c r="K6797" s="12">
        <f>(1 - Dashboard!$I$11) * I6797 * Dashboard!$I$10 * 'Lookups and Calculations'!$F$12</f>
        <v>0</v>
      </c>
      <c r="L6797" s="12">
        <f>(H6797 - I6797) * Dashboard!$I$13 * (Dashboard!$D$12 / 365) * 'Lookups and Calculations'!$F$12</f>
        <v>0</v>
      </c>
      <c r="M6797" s="3">
        <f>(G6797*2) * Dashboard!$I$13 * (Dashboard!$D$12 / 365) * 'Lookups and Calculations'!$F$12</f>
        <v>1602.0878730267946</v>
      </c>
      <c r="N6797" s="12">
        <f>H6797 * Dashboard!$I$14 * Dashboard!$I$15 * (Dashboard!$D$12 / 365) * 'Lookups and Calculations'!$F$12</f>
        <v>0</v>
      </c>
    </row>
    <row r="6798" spans="1:14" x14ac:dyDescent="0.35">
      <c r="A6798" s="2">
        <v>6797</v>
      </c>
      <c r="B6798" s="11">
        <v>2.0056654528839131</v>
      </c>
      <c r="C6798" s="11">
        <v>-1.034248711758081</v>
      </c>
      <c r="D6798" s="3">
        <f>B6798*Dashboard!$D$11*Dashboard!$D$10*SQRT(Dashboard!$D$12/365)</f>
        <v>497970.16181191849</v>
      </c>
      <c r="E6798" s="3">
        <f>IF(Dashboard!$I$3,C6798*Dashboard!$E$11*Dashboard!$E$10*SQRT(Dashboard!$D$12/365),0)</f>
        <v>-513570.19447824056</v>
      </c>
      <c r="F6798" s="3">
        <f>D6798+IF(Dashboard!$I$3,E6798,0)</f>
        <v>-15600.032666322077</v>
      </c>
      <c r="G6798" s="3">
        <f>IF(Dashboard!$I$4, ('Lookups and Calculations'!$F$9) / (1 - 'Lookups and Calculations'!$F$10), 'Lookups and Calculations'!$F$9)</f>
        <v>1951878.888340465</v>
      </c>
      <c r="H6798" s="12">
        <f t="shared" si="212"/>
        <v>0</v>
      </c>
      <c r="I6798" s="12">
        <f t="shared" si="213"/>
        <v>0</v>
      </c>
      <c r="J6798" s="13">
        <f>(1 - Dashboard!$I$9) * H6798 * Dashboard!$I$8 * 'Lookups and Calculations'!$F$12</f>
        <v>0</v>
      </c>
      <c r="K6798" s="12">
        <f>(1 - Dashboard!$I$11) * I6798 * Dashboard!$I$10 * 'Lookups and Calculations'!$F$12</f>
        <v>0</v>
      </c>
      <c r="L6798" s="12">
        <f>(H6798 - I6798) * Dashboard!$I$13 * (Dashboard!$D$12 / 365) * 'Lookups and Calculations'!$F$12</f>
        <v>0</v>
      </c>
      <c r="M6798" s="3">
        <f>(G6798*2) * Dashboard!$I$13 * (Dashboard!$D$12 / 365) * 'Lookups and Calculations'!$F$12</f>
        <v>1602.0878730267946</v>
      </c>
      <c r="N6798" s="12">
        <f>H6798 * Dashboard!$I$14 * Dashboard!$I$15 * (Dashboard!$D$12 / 365) * 'Lookups and Calculations'!$F$12</f>
        <v>0</v>
      </c>
    </row>
    <row r="6799" spans="1:14" x14ac:dyDescent="0.35">
      <c r="A6799" s="2">
        <v>6798</v>
      </c>
      <c r="B6799" s="11">
        <v>1.4679743802305016</v>
      </c>
      <c r="C6799" s="11">
        <v>-1.0837658984640772</v>
      </c>
      <c r="D6799" s="3">
        <f>B6799*Dashboard!$D$11*Dashboard!$D$10*SQRT(Dashboard!$D$12/365)</f>
        <v>364471.27241885237</v>
      </c>
      <c r="E6799" s="3">
        <f>IF(Dashboard!$I$3,C6799*Dashboard!$E$11*Dashboard!$E$10*SQRT(Dashboard!$D$12/365),0)</f>
        <v>-538158.62366118387</v>
      </c>
      <c r="F6799" s="3">
        <f>D6799+IF(Dashboard!$I$3,E6799,0)</f>
        <v>-173687.3512423315</v>
      </c>
      <c r="G6799" s="3">
        <f>IF(Dashboard!$I$4, ('Lookups and Calculations'!$F$9) / (1 - 'Lookups and Calculations'!$F$10), 'Lookups and Calculations'!$F$9)</f>
        <v>1951878.888340465</v>
      </c>
      <c r="H6799" s="12">
        <f t="shared" si="212"/>
        <v>0</v>
      </c>
      <c r="I6799" s="12">
        <f t="shared" si="213"/>
        <v>0</v>
      </c>
      <c r="J6799" s="13">
        <f>(1 - Dashboard!$I$9) * H6799 * Dashboard!$I$8 * 'Lookups and Calculations'!$F$12</f>
        <v>0</v>
      </c>
      <c r="K6799" s="12">
        <f>(1 - Dashboard!$I$11) * I6799 * Dashboard!$I$10 * 'Lookups and Calculations'!$F$12</f>
        <v>0</v>
      </c>
      <c r="L6799" s="12">
        <f>(H6799 - I6799) * Dashboard!$I$13 * (Dashboard!$D$12 / 365) * 'Lookups and Calculations'!$F$12</f>
        <v>0</v>
      </c>
      <c r="M6799" s="3">
        <f>(G6799*2) * Dashboard!$I$13 * (Dashboard!$D$12 / 365) * 'Lookups and Calculations'!$F$12</f>
        <v>1602.0878730267946</v>
      </c>
      <c r="N6799" s="12">
        <f>H6799 * Dashboard!$I$14 * Dashboard!$I$15 * (Dashboard!$D$12 / 365) * 'Lookups and Calculations'!$F$12</f>
        <v>0</v>
      </c>
    </row>
    <row r="6800" spans="1:14" x14ac:dyDescent="0.35">
      <c r="A6800" s="2">
        <v>6799</v>
      </c>
      <c r="B6800" s="11">
        <v>0.14864934396872712</v>
      </c>
      <c r="C6800" s="11">
        <v>-1.3730229671688954</v>
      </c>
      <c r="D6800" s="3">
        <f>B6800*Dashboard!$D$11*Dashboard!$D$10*SQRT(Dashboard!$D$12/365)</f>
        <v>36906.921721619234</v>
      </c>
      <c r="E6800" s="3">
        <f>IF(Dashboard!$I$3,C6800*Dashboard!$E$11*Dashboard!$E$10*SQRT(Dashboard!$D$12/365),0)</f>
        <v>-681793.13568916416</v>
      </c>
      <c r="F6800" s="3">
        <f>D6800+IF(Dashboard!$I$3,E6800,0)</f>
        <v>-644886.21396754496</v>
      </c>
      <c r="G6800" s="3">
        <f>IF(Dashboard!$I$4, ('Lookups and Calculations'!$F$9) / (1 - 'Lookups and Calculations'!$F$10), 'Lookups and Calculations'!$F$9)</f>
        <v>1951878.888340465</v>
      </c>
      <c r="H6800" s="12">
        <f t="shared" si="212"/>
        <v>0</v>
      </c>
      <c r="I6800" s="12">
        <f t="shared" si="213"/>
        <v>0</v>
      </c>
      <c r="J6800" s="13">
        <f>(1 - Dashboard!$I$9) * H6800 * Dashboard!$I$8 * 'Lookups and Calculations'!$F$12</f>
        <v>0</v>
      </c>
      <c r="K6800" s="12">
        <f>(1 - Dashboard!$I$11) * I6800 * Dashboard!$I$10 * 'Lookups and Calculations'!$F$12</f>
        <v>0</v>
      </c>
      <c r="L6800" s="12">
        <f>(H6800 - I6800) * Dashboard!$I$13 * (Dashboard!$D$12 / 365) * 'Lookups and Calculations'!$F$12</f>
        <v>0</v>
      </c>
      <c r="M6800" s="3">
        <f>(G6800*2) * Dashboard!$I$13 * (Dashboard!$D$12 / 365) * 'Lookups and Calculations'!$F$12</f>
        <v>1602.0878730267946</v>
      </c>
      <c r="N6800" s="12">
        <f>H6800 * Dashboard!$I$14 * Dashboard!$I$15 * (Dashboard!$D$12 / 365) * 'Lookups and Calculations'!$F$12</f>
        <v>0</v>
      </c>
    </row>
    <row r="6801" spans="1:14" x14ac:dyDescent="0.35">
      <c r="A6801" s="2">
        <v>6800</v>
      </c>
      <c r="B6801" s="11">
        <v>-0.41521782717663747</v>
      </c>
      <c r="C6801" s="11">
        <v>4.9374461470022654E-2</v>
      </c>
      <c r="D6801" s="3">
        <f>B6801*Dashboard!$D$11*Dashboard!$D$10*SQRT(Dashboard!$D$12/365)</f>
        <v>-103091.01564721965</v>
      </c>
      <c r="E6801" s="3">
        <f>IF(Dashboard!$I$3,C6801*Dashboard!$E$11*Dashboard!$E$10*SQRT(Dashboard!$D$12/365),0)</f>
        <v>24517.557035496891</v>
      </c>
      <c r="F6801" s="3">
        <f>D6801+IF(Dashboard!$I$3,E6801,0)</f>
        <v>-78573.458611722759</v>
      </c>
      <c r="G6801" s="3">
        <f>IF(Dashboard!$I$4, ('Lookups and Calculations'!$F$9) / (1 - 'Lookups and Calculations'!$F$10), 'Lookups and Calculations'!$F$9)</f>
        <v>1951878.888340465</v>
      </c>
      <c r="H6801" s="12">
        <f t="shared" si="212"/>
        <v>0</v>
      </c>
      <c r="I6801" s="12">
        <f t="shared" si="213"/>
        <v>0</v>
      </c>
      <c r="J6801" s="13">
        <f>(1 - Dashboard!$I$9) * H6801 * Dashboard!$I$8 * 'Lookups and Calculations'!$F$12</f>
        <v>0</v>
      </c>
      <c r="K6801" s="12">
        <f>(1 - Dashboard!$I$11) * I6801 * Dashboard!$I$10 * 'Lookups and Calculations'!$F$12</f>
        <v>0</v>
      </c>
      <c r="L6801" s="12">
        <f>(H6801 - I6801) * Dashboard!$I$13 * (Dashboard!$D$12 / 365) * 'Lookups and Calculations'!$F$12</f>
        <v>0</v>
      </c>
      <c r="M6801" s="3">
        <f>(G6801*2) * Dashboard!$I$13 * (Dashboard!$D$12 / 365) * 'Lookups and Calculations'!$F$12</f>
        <v>1602.0878730267946</v>
      </c>
      <c r="N6801" s="12">
        <f>H6801 * Dashboard!$I$14 * Dashboard!$I$15 * (Dashboard!$D$12 / 365) * 'Lookups and Calculations'!$F$12</f>
        <v>0</v>
      </c>
    </row>
    <row r="6802" spans="1:14" x14ac:dyDescent="0.35">
      <c r="A6802" s="2">
        <v>6801</v>
      </c>
      <c r="B6802" s="11">
        <v>0.97787513080723809</v>
      </c>
      <c r="C6802" s="11">
        <v>-0.67545754073307107</v>
      </c>
      <c r="D6802" s="3">
        <f>B6802*Dashboard!$D$11*Dashboard!$D$10*SQRT(Dashboard!$D$12/365)</f>
        <v>242788.56497216434</v>
      </c>
      <c r="E6802" s="3">
        <f>IF(Dashboard!$I$3,C6802*Dashboard!$E$11*Dashboard!$E$10*SQRT(Dashboard!$D$12/365),0)</f>
        <v>-335407.58292693808</v>
      </c>
      <c r="F6802" s="3">
        <f>D6802+IF(Dashboard!$I$3,E6802,0)</f>
        <v>-92619.017954773735</v>
      </c>
      <c r="G6802" s="3">
        <f>IF(Dashboard!$I$4, ('Lookups and Calculations'!$F$9) / (1 - 'Lookups and Calculations'!$F$10), 'Lookups and Calculations'!$F$9)</f>
        <v>1951878.888340465</v>
      </c>
      <c r="H6802" s="12">
        <f t="shared" si="212"/>
        <v>0</v>
      </c>
      <c r="I6802" s="12">
        <f t="shared" si="213"/>
        <v>0</v>
      </c>
      <c r="J6802" s="13">
        <f>(1 - Dashboard!$I$9) * H6802 * Dashboard!$I$8 * 'Lookups and Calculations'!$F$12</f>
        <v>0</v>
      </c>
      <c r="K6802" s="12">
        <f>(1 - Dashboard!$I$11) * I6802 * Dashboard!$I$10 * 'Lookups and Calculations'!$F$12</f>
        <v>0</v>
      </c>
      <c r="L6802" s="12">
        <f>(H6802 - I6802) * Dashboard!$I$13 * (Dashboard!$D$12 / 365) * 'Lookups and Calculations'!$F$12</f>
        <v>0</v>
      </c>
      <c r="M6802" s="3">
        <f>(G6802*2) * Dashboard!$I$13 * (Dashboard!$D$12 / 365) * 'Lookups and Calculations'!$F$12</f>
        <v>1602.0878730267946</v>
      </c>
      <c r="N6802" s="12">
        <f>H6802 * Dashboard!$I$14 * Dashboard!$I$15 * (Dashboard!$D$12 / 365) * 'Lookups and Calculations'!$F$12</f>
        <v>0</v>
      </c>
    </row>
    <row r="6803" spans="1:14" x14ac:dyDescent="0.35">
      <c r="A6803" s="2">
        <v>6802</v>
      </c>
      <c r="B6803" s="11">
        <v>-1.234827404689234</v>
      </c>
      <c r="C6803" s="11">
        <v>0.4387345868380591</v>
      </c>
      <c r="D6803" s="3">
        <f>B6803*Dashboard!$D$11*Dashboard!$D$10*SQRT(Dashboard!$D$12/365)</f>
        <v>-306585.12945851684</v>
      </c>
      <c r="E6803" s="3">
        <f>IF(Dashboard!$I$3,C6803*Dashboard!$E$11*Dashboard!$E$10*SQRT(Dashboard!$D$12/365),0)</f>
        <v>217859.59656042283</v>
      </c>
      <c r="F6803" s="3">
        <f>D6803+IF(Dashboard!$I$3,E6803,0)</f>
        <v>-88725.53289809401</v>
      </c>
      <c r="G6803" s="3">
        <f>IF(Dashboard!$I$4, ('Lookups and Calculations'!$F$9) / (1 - 'Lookups and Calculations'!$F$10), 'Lookups and Calculations'!$F$9)</f>
        <v>1951878.888340465</v>
      </c>
      <c r="H6803" s="12">
        <f t="shared" si="212"/>
        <v>0</v>
      </c>
      <c r="I6803" s="12">
        <f t="shared" si="213"/>
        <v>0</v>
      </c>
      <c r="J6803" s="13">
        <f>(1 - Dashboard!$I$9) * H6803 * Dashboard!$I$8 * 'Lookups and Calculations'!$F$12</f>
        <v>0</v>
      </c>
      <c r="K6803" s="12">
        <f>(1 - Dashboard!$I$11) * I6803 * Dashboard!$I$10 * 'Lookups and Calculations'!$F$12</f>
        <v>0</v>
      </c>
      <c r="L6803" s="12">
        <f>(H6803 - I6803) * Dashboard!$I$13 * (Dashboard!$D$12 / 365) * 'Lookups and Calculations'!$F$12</f>
        <v>0</v>
      </c>
      <c r="M6803" s="3">
        <f>(G6803*2) * Dashboard!$I$13 * (Dashboard!$D$12 / 365) * 'Lookups and Calculations'!$F$12</f>
        <v>1602.0878730267946</v>
      </c>
      <c r="N6803" s="12">
        <f>H6803 * Dashboard!$I$14 * Dashboard!$I$15 * (Dashboard!$D$12 / 365) * 'Lookups and Calculations'!$F$12</f>
        <v>0</v>
      </c>
    </row>
    <row r="6804" spans="1:14" x14ac:dyDescent="0.35">
      <c r="A6804" s="2">
        <v>6803</v>
      </c>
      <c r="B6804" s="11">
        <v>-0.63864923742219448</v>
      </c>
      <c r="C6804" s="11">
        <v>0.2460527319893562</v>
      </c>
      <c r="D6804" s="3">
        <f>B6804*Dashboard!$D$11*Dashboard!$D$10*SQRT(Dashboard!$D$12/365)</f>
        <v>-158564.96089260597</v>
      </c>
      <c r="E6804" s="3">
        <f>IF(Dashboard!$I$3,C6804*Dashboard!$E$11*Dashboard!$E$10*SQRT(Dashboard!$D$12/365),0)</f>
        <v>122180.81394065487</v>
      </c>
      <c r="F6804" s="3">
        <f>D6804+IF(Dashboard!$I$3,E6804,0)</f>
        <v>-36384.146951951101</v>
      </c>
      <c r="G6804" s="3">
        <f>IF(Dashboard!$I$4, ('Lookups and Calculations'!$F$9) / (1 - 'Lookups and Calculations'!$F$10), 'Lookups and Calculations'!$F$9)</f>
        <v>1951878.888340465</v>
      </c>
      <c r="H6804" s="12">
        <f t="shared" si="212"/>
        <v>0</v>
      </c>
      <c r="I6804" s="12">
        <f t="shared" si="213"/>
        <v>0</v>
      </c>
      <c r="J6804" s="13">
        <f>(1 - Dashboard!$I$9) * H6804 * Dashboard!$I$8 * 'Lookups and Calculations'!$F$12</f>
        <v>0</v>
      </c>
      <c r="K6804" s="12">
        <f>(1 - Dashboard!$I$11) * I6804 * Dashboard!$I$10 * 'Lookups and Calculations'!$F$12</f>
        <v>0</v>
      </c>
      <c r="L6804" s="12">
        <f>(H6804 - I6804) * Dashboard!$I$13 * (Dashboard!$D$12 / 365) * 'Lookups and Calculations'!$F$12</f>
        <v>0</v>
      </c>
      <c r="M6804" s="3">
        <f>(G6804*2) * Dashboard!$I$13 * (Dashboard!$D$12 / 365) * 'Lookups and Calculations'!$F$12</f>
        <v>1602.0878730267946</v>
      </c>
      <c r="N6804" s="12">
        <f>H6804 * Dashboard!$I$14 * Dashboard!$I$15 * (Dashboard!$D$12 / 365) * 'Lookups and Calculations'!$F$12</f>
        <v>0</v>
      </c>
    </row>
    <row r="6805" spans="1:14" x14ac:dyDescent="0.35">
      <c r="A6805" s="2">
        <v>6804</v>
      </c>
      <c r="B6805" s="11">
        <v>-0.1429003644534215</v>
      </c>
      <c r="C6805" s="11">
        <v>0.78498931862144383</v>
      </c>
      <c r="D6805" s="3">
        <f>B6805*Dashboard!$D$11*Dashboard!$D$10*SQRT(Dashboard!$D$12/365)</f>
        <v>-35479.554931522835</v>
      </c>
      <c r="E6805" s="3">
        <f>IF(Dashboard!$I$3,C6805*Dashboard!$E$11*Dashboard!$E$10*SQRT(Dashboard!$D$12/365),0)</f>
        <v>389797.06954864046</v>
      </c>
      <c r="F6805" s="3">
        <f>D6805+IF(Dashboard!$I$3,E6805,0)</f>
        <v>354317.51461711765</v>
      </c>
      <c r="G6805" s="3">
        <f>IF(Dashboard!$I$4, ('Lookups and Calculations'!$F$9) / (1 - 'Lookups and Calculations'!$F$10), 'Lookups and Calculations'!$F$9)</f>
        <v>1951878.888340465</v>
      </c>
      <c r="H6805" s="12">
        <f t="shared" si="212"/>
        <v>0</v>
      </c>
      <c r="I6805" s="12">
        <f t="shared" si="213"/>
        <v>0</v>
      </c>
      <c r="J6805" s="13">
        <f>(1 - Dashboard!$I$9) * H6805 * Dashboard!$I$8 * 'Lookups and Calculations'!$F$12</f>
        <v>0</v>
      </c>
      <c r="K6805" s="12">
        <f>(1 - Dashboard!$I$11) * I6805 * Dashboard!$I$10 * 'Lookups and Calculations'!$F$12</f>
        <v>0</v>
      </c>
      <c r="L6805" s="12">
        <f>(H6805 - I6805) * Dashboard!$I$13 * (Dashboard!$D$12 / 365) * 'Lookups and Calculations'!$F$12</f>
        <v>0</v>
      </c>
      <c r="M6805" s="3">
        <f>(G6805*2) * Dashboard!$I$13 * (Dashboard!$D$12 / 365) * 'Lookups and Calculations'!$F$12</f>
        <v>1602.0878730267946</v>
      </c>
      <c r="N6805" s="12">
        <f>H6805 * Dashboard!$I$14 * Dashboard!$I$15 * (Dashboard!$D$12 / 365) * 'Lookups and Calculations'!$F$12</f>
        <v>0</v>
      </c>
    </row>
    <row r="6806" spans="1:14" x14ac:dyDescent="0.35">
      <c r="A6806" s="2">
        <v>6805</v>
      </c>
      <c r="B6806" s="11">
        <v>0.89165072855747018</v>
      </c>
      <c r="C6806" s="11">
        <v>1.5792644540043001E-2</v>
      </c>
      <c r="D6806" s="3">
        <f>B6806*Dashboard!$D$11*Dashboard!$D$10*SQRT(Dashboard!$D$12/365)</f>
        <v>221380.6180592262</v>
      </c>
      <c r="E6806" s="3">
        <f>IF(Dashboard!$I$3,C6806*Dashboard!$E$11*Dashboard!$E$10*SQRT(Dashboard!$D$12/365),0)</f>
        <v>7842.0513707661739</v>
      </c>
      <c r="F6806" s="3">
        <f>D6806+IF(Dashboard!$I$3,E6806,0)</f>
        <v>229222.66942999238</v>
      </c>
      <c r="G6806" s="3">
        <f>IF(Dashboard!$I$4, ('Lookups and Calculations'!$F$9) / (1 - 'Lookups and Calculations'!$F$10), 'Lookups and Calculations'!$F$9)</f>
        <v>1951878.888340465</v>
      </c>
      <c r="H6806" s="12">
        <f t="shared" si="212"/>
        <v>0</v>
      </c>
      <c r="I6806" s="12">
        <f t="shared" si="213"/>
        <v>0</v>
      </c>
      <c r="J6806" s="13">
        <f>(1 - Dashboard!$I$9) * H6806 * Dashboard!$I$8 * 'Lookups and Calculations'!$F$12</f>
        <v>0</v>
      </c>
      <c r="K6806" s="12">
        <f>(1 - Dashboard!$I$11) * I6806 * Dashboard!$I$10 * 'Lookups and Calculations'!$F$12</f>
        <v>0</v>
      </c>
      <c r="L6806" s="12">
        <f>(H6806 - I6806) * Dashboard!$I$13 * (Dashboard!$D$12 / 365) * 'Lookups and Calculations'!$F$12</f>
        <v>0</v>
      </c>
      <c r="M6806" s="3">
        <f>(G6806*2) * Dashboard!$I$13 * (Dashboard!$D$12 / 365) * 'Lookups and Calculations'!$F$12</f>
        <v>1602.0878730267946</v>
      </c>
      <c r="N6806" s="12">
        <f>H6806 * Dashboard!$I$14 * Dashboard!$I$15 * (Dashboard!$D$12 / 365) * 'Lookups and Calculations'!$F$12</f>
        <v>0</v>
      </c>
    </row>
    <row r="6807" spans="1:14" x14ac:dyDescent="0.35">
      <c r="A6807" s="2">
        <v>6806</v>
      </c>
      <c r="B6807" s="11">
        <v>-0.6164446178990769</v>
      </c>
      <c r="C6807" s="11">
        <v>1.2701599718394099</v>
      </c>
      <c r="D6807" s="3">
        <f>B6807*Dashboard!$D$11*Dashboard!$D$10*SQRT(Dashboard!$D$12/365)</f>
        <v>-153051.95873115381</v>
      </c>
      <c r="E6807" s="3">
        <f>IF(Dashboard!$I$3,C6807*Dashboard!$E$11*Dashboard!$E$10*SQRT(Dashboard!$D$12/365),0)</f>
        <v>630715.12329678808</v>
      </c>
      <c r="F6807" s="3">
        <f>D6807+IF(Dashboard!$I$3,E6807,0)</f>
        <v>477663.16456563427</v>
      </c>
      <c r="G6807" s="3">
        <f>IF(Dashboard!$I$4, ('Lookups and Calculations'!$F$9) / (1 - 'Lookups and Calculations'!$F$10), 'Lookups and Calculations'!$F$9)</f>
        <v>1951878.888340465</v>
      </c>
      <c r="H6807" s="12">
        <f t="shared" si="212"/>
        <v>0</v>
      </c>
      <c r="I6807" s="12">
        <f t="shared" si="213"/>
        <v>0</v>
      </c>
      <c r="J6807" s="13">
        <f>(1 - Dashboard!$I$9) * H6807 * Dashboard!$I$8 * 'Lookups and Calculations'!$F$12</f>
        <v>0</v>
      </c>
      <c r="K6807" s="12">
        <f>(1 - Dashboard!$I$11) * I6807 * Dashboard!$I$10 * 'Lookups and Calculations'!$F$12</f>
        <v>0</v>
      </c>
      <c r="L6807" s="12">
        <f>(H6807 - I6807) * Dashboard!$I$13 * (Dashboard!$D$12 / 365) * 'Lookups and Calculations'!$F$12</f>
        <v>0</v>
      </c>
      <c r="M6807" s="3">
        <f>(G6807*2) * Dashboard!$I$13 * (Dashboard!$D$12 / 365) * 'Lookups and Calculations'!$F$12</f>
        <v>1602.0878730267946</v>
      </c>
      <c r="N6807" s="12">
        <f>H6807 * Dashboard!$I$14 * Dashboard!$I$15 * (Dashboard!$D$12 / 365) * 'Lookups and Calculations'!$F$12</f>
        <v>0</v>
      </c>
    </row>
    <row r="6808" spans="1:14" x14ac:dyDescent="0.35">
      <c r="A6808" s="2">
        <v>6807</v>
      </c>
      <c r="B6808" s="11">
        <v>1.6245268025604613</v>
      </c>
      <c r="C6808" s="11">
        <v>1.4283543292567404</v>
      </c>
      <c r="D6808" s="3">
        <f>B6808*Dashboard!$D$11*Dashboard!$D$10*SQRT(Dashboard!$D$12/365)</f>
        <v>403340.38439742423</v>
      </c>
      <c r="E6808" s="3">
        <f>IF(Dashboard!$I$3,C6808*Dashboard!$E$11*Dashboard!$E$10*SQRT(Dashboard!$D$12/365),0)</f>
        <v>709268.67234213836</v>
      </c>
      <c r="F6808" s="3">
        <f>D6808+IF(Dashboard!$I$3,E6808,0)</f>
        <v>1112609.0567395627</v>
      </c>
      <c r="G6808" s="3">
        <f>IF(Dashboard!$I$4, ('Lookups and Calculations'!$F$9) / (1 - 'Lookups and Calculations'!$F$10), 'Lookups and Calculations'!$F$9)</f>
        <v>1951878.888340465</v>
      </c>
      <c r="H6808" s="12">
        <f t="shared" si="212"/>
        <v>0</v>
      </c>
      <c r="I6808" s="12">
        <f t="shared" si="213"/>
        <v>0</v>
      </c>
      <c r="J6808" s="13">
        <f>(1 - Dashboard!$I$9) * H6808 * Dashboard!$I$8 * 'Lookups and Calculations'!$F$12</f>
        <v>0</v>
      </c>
      <c r="K6808" s="12">
        <f>(1 - Dashboard!$I$11) * I6808 * Dashboard!$I$10 * 'Lookups and Calculations'!$F$12</f>
        <v>0</v>
      </c>
      <c r="L6808" s="12">
        <f>(H6808 - I6808) * Dashboard!$I$13 * (Dashboard!$D$12 / 365) * 'Lookups and Calculations'!$F$12</f>
        <v>0</v>
      </c>
      <c r="M6808" s="3">
        <f>(G6808*2) * Dashboard!$I$13 * (Dashboard!$D$12 / 365) * 'Lookups and Calculations'!$F$12</f>
        <v>1602.0878730267946</v>
      </c>
      <c r="N6808" s="12">
        <f>H6808 * Dashboard!$I$14 * Dashboard!$I$15 * (Dashboard!$D$12 / 365) * 'Lookups and Calculations'!$F$12</f>
        <v>0</v>
      </c>
    </row>
    <row r="6809" spans="1:14" x14ac:dyDescent="0.35">
      <c r="A6809" s="2">
        <v>6808</v>
      </c>
      <c r="B6809" s="11">
        <v>0.87328250799030094</v>
      </c>
      <c r="C6809" s="11">
        <v>-1.0178601318695106</v>
      </c>
      <c r="D6809" s="3">
        <f>B6809*Dashboard!$D$11*Dashboard!$D$10*SQRT(Dashboard!$D$12/365)</f>
        <v>216820.12380786525</v>
      </c>
      <c r="E6809" s="3">
        <f>IF(Dashboard!$I$3,C6809*Dashboard!$E$11*Dashboard!$E$10*SQRT(Dashboard!$D$12/365),0)</f>
        <v>-505432.22334527393</v>
      </c>
      <c r="F6809" s="3">
        <f>D6809+IF(Dashboard!$I$3,E6809,0)</f>
        <v>-288612.09953740868</v>
      </c>
      <c r="G6809" s="3">
        <f>IF(Dashboard!$I$4, ('Lookups and Calculations'!$F$9) / (1 - 'Lookups and Calculations'!$F$10), 'Lookups and Calculations'!$F$9)</f>
        <v>1951878.888340465</v>
      </c>
      <c r="H6809" s="12">
        <f t="shared" si="212"/>
        <v>0</v>
      </c>
      <c r="I6809" s="12">
        <f t="shared" si="213"/>
        <v>0</v>
      </c>
      <c r="J6809" s="13">
        <f>(1 - Dashboard!$I$9) * H6809 * Dashboard!$I$8 * 'Lookups and Calculations'!$F$12</f>
        <v>0</v>
      </c>
      <c r="K6809" s="12">
        <f>(1 - Dashboard!$I$11) * I6809 * Dashboard!$I$10 * 'Lookups and Calculations'!$F$12</f>
        <v>0</v>
      </c>
      <c r="L6809" s="12">
        <f>(H6809 - I6809) * Dashboard!$I$13 * (Dashboard!$D$12 / 365) * 'Lookups and Calculations'!$F$12</f>
        <v>0</v>
      </c>
      <c r="M6809" s="3">
        <f>(G6809*2) * Dashboard!$I$13 * (Dashboard!$D$12 / 365) * 'Lookups and Calculations'!$F$12</f>
        <v>1602.0878730267946</v>
      </c>
      <c r="N6809" s="12">
        <f>H6809 * Dashboard!$I$14 * Dashboard!$I$15 * (Dashboard!$D$12 / 365) * 'Lookups and Calculations'!$F$12</f>
        <v>0</v>
      </c>
    </row>
    <row r="6810" spans="1:14" x14ac:dyDescent="0.35">
      <c r="A6810" s="2">
        <v>6809</v>
      </c>
      <c r="B6810" s="11">
        <v>0.84179288811775133</v>
      </c>
      <c r="C6810" s="11">
        <v>0.68349226616408365</v>
      </c>
      <c r="D6810" s="3">
        <f>B6810*Dashboard!$D$11*Dashboard!$D$10*SQRT(Dashboard!$D$12/365)</f>
        <v>209001.82535695357</v>
      </c>
      <c r="E6810" s="3">
        <f>IF(Dashboard!$I$3,C6810*Dashboard!$E$11*Dashboard!$E$10*SQRT(Dashboard!$D$12/365),0)</f>
        <v>339397.33457494358</v>
      </c>
      <c r="F6810" s="3">
        <f>D6810+IF(Dashboard!$I$3,E6810,0)</f>
        <v>548399.15993189719</v>
      </c>
      <c r="G6810" s="3">
        <f>IF(Dashboard!$I$4, ('Lookups and Calculations'!$F$9) / (1 - 'Lookups and Calculations'!$F$10), 'Lookups and Calculations'!$F$9)</f>
        <v>1951878.888340465</v>
      </c>
      <c r="H6810" s="12">
        <f t="shared" si="212"/>
        <v>0</v>
      </c>
      <c r="I6810" s="12">
        <f t="shared" si="213"/>
        <v>0</v>
      </c>
      <c r="J6810" s="13">
        <f>(1 - Dashboard!$I$9) * H6810 * Dashboard!$I$8 * 'Lookups and Calculations'!$F$12</f>
        <v>0</v>
      </c>
      <c r="K6810" s="12">
        <f>(1 - Dashboard!$I$11) * I6810 * Dashboard!$I$10 * 'Lookups and Calculations'!$F$12</f>
        <v>0</v>
      </c>
      <c r="L6810" s="12">
        <f>(H6810 - I6810) * Dashboard!$I$13 * (Dashboard!$D$12 / 365) * 'Lookups and Calculations'!$F$12</f>
        <v>0</v>
      </c>
      <c r="M6810" s="3">
        <f>(G6810*2) * Dashboard!$I$13 * (Dashboard!$D$12 / 365) * 'Lookups and Calculations'!$F$12</f>
        <v>1602.0878730267946</v>
      </c>
      <c r="N6810" s="12">
        <f>H6810 * Dashboard!$I$14 * Dashboard!$I$15 * (Dashboard!$D$12 / 365) * 'Lookups and Calculations'!$F$12</f>
        <v>0</v>
      </c>
    </row>
    <row r="6811" spans="1:14" x14ac:dyDescent="0.35">
      <c r="A6811" s="2">
        <v>6810</v>
      </c>
      <c r="B6811" s="11">
        <v>-0.22125905049132613</v>
      </c>
      <c r="C6811" s="11">
        <v>-0.47568501047712985</v>
      </c>
      <c r="D6811" s="3">
        <f>B6811*Dashboard!$D$11*Dashboard!$D$10*SQRT(Dashboard!$D$12/365)</f>
        <v>-54934.587927957044</v>
      </c>
      <c r="E6811" s="3">
        <f>IF(Dashboard!$I$3,C6811*Dashboard!$E$11*Dashboard!$E$10*SQRT(Dashboard!$D$12/365),0)</f>
        <v>-236207.82947445105</v>
      </c>
      <c r="F6811" s="3">
        <f>D6811+IF(Dashboard!$I$3,E6811,0)</f>
        <v>-291142.41740240809</v>
      </c>
      <c r="G6811" s="3">
        <f>IF(Dashboard!$I$4, ('Lookups and Calculations'!$F$9) / (1 - 'Lookups and Calculations'!$F$10), 'Lookups and Calculations'!$F$9)</f>
        <v>1951878.888340465</v>
      </c>
      <c r="H6811" s="12">
        <f t="shared" si="212"/>
        <v>0</v>
      </c>
      <c r="I6811" s="12">
        <f t="shared" si="213"/>
        <v>0</v>
      </c>
      <c r="J6811" s="13">
        <f>(1 - Dashboard!$I$9) * H6811 * Dashboard!$I$8 * 'Lookups and Calculations'!$F$12</f>
        <v>0</v>
      </c>
      <c r="K6811" s="12">
        <f>(1 - Dashboard!$I$11) * I6811 * Dashboard!$I$10 * 'Lookups and Calculations'!$F$12</f>
        <v>0</v>
      </c>
      <c r="L6811" s="12">
        <f>(H6811 - I6811) * Dashboard!$I$13 * (Dashboard!$D$12 / 365) * 'Lookups and Calculations'!$F$12</f>
        <v>0</v>
      </c>
      <c r="M6811" s="3">
        <f>(G6811*2) * Dashboard!$I$13 * (Dashboard!$D$12 / 365) * 'Lookups and Calculations'!$F$12</f>
        <v>1602.0878730267946</v>
      </c>
      <c r="N6811" s="12">
        <f>H6811 * Dashboard!$I$14 * Dashboard!$I$15 * (Dashboard!$D$12 / 365) * 'Lookups and Calculations'!$F$12</f>
        <v>0</v>
      </c>
    </row>
    <row r="6812" spans="1:14" x14ac:dyDescent="0.35">
      <c r="A6812" s="2">
        <v>6811</v>
      </c>
      <c r="B6812" s="11">
        <v>0.35868770807941258</v>
      </c>
      <c r="C6812" s="11">
        <v>-5.9359625694026599E-3</v>
      </c>
      <c r="D6812" s="3">
        <f>B6812*Dashboard!$D$11*Dashboard!$D$10*SQRT(Dashboard!$D$12/365)</f>
        <v>89055.617812742697</v>
      </c>
      <c r="E6812" s="3">
        <f>IF(Dashboard!$I$3,C6812*Dashboard!$E$11*Dashboard!$E$10*SQRT(Dashboard!$D$12/365),0)</f>
        <v>-2947.5825461765298</v>
      </c>
      <c r="F6812" s="3">
        <f>D6812+IF(Dashboard!$I$3,E6812,0)</f>
        <v>86108.035266566163</v>
      </c>
      <c r="G6812" s="3">
        <f>IF(Dashboard!$I$4, ('Lookups and Calculations'!$F$9) / (1 - 'Lookups and Calculations'!$F$10), 'Lookups and Calculations'!$F$9)</f>
        <v>1951878.888340465</v>
      </c>
      <c r="H6812" s="12">
        <f t="shared" si="212"/>
        <v>0</v>
      </c>
      <c r="I6812" s="12">
        <f t="shared" si="213"/>
        <v>0</v>
      </c>
      <c r="J6812" s="13">
        <f>(1 - Dashboard!$I$9) * H6812 * Dashboard!$I$8 * 'Lookups and Calculations'!$F$12</f>
        <v>0</v>
      </c>
      <c r="K6812" s="12">
        <f>(1 - Dashboard!$I$11) * I6812 * Dashboard!$I$10 * 'Lookups and Calculations'!$F$12</f>
        <v>0</v>
      </c>
      <c r="L6812" s="12">
        <f>(H6812 - I6812) * Dashboard!$I$13 * (Dashboard!$D$12 / 365) * 'Lookups and Calculations'!$F$12</f>
        <v>0</v>
      </c>
      <c r="M6812" s="3">
        <f>(G6812*2) * Dashboard!$I$13 * (Dashboard!$D$12 / 365) * 'Lookups and Calculations'!$F$12</f>
        <v>1602.0878730267946</v>
      </c>
      <c r="N6812" s="12">
        <f>H6812 * Dashboard!$I$14 * Dashboard!$I$15 * (Dashboard!$D$12 / 365) * 'Lookups and Calculations'!$F$12</f>
        <v>0</v>
      </c>
    </row>
    <row r="6813" spans="1:14" x14ac:dyDescent="0.35">
      <c r="A6813" s="2">
        <v>6812</v>
      </c>
      <c r="B6813" s="11">
        <v>0.34094672663381398</v>
      </c>
      <c r="C6813" s="11">
        <v>9.5986200590779627E-2</v>
      </c>
      <c r="D6813" s="3">
        <f>B6813*Dashboard!$D$11*Dashboard!$D$10*SQRT(Dashboard!$D$12/365)</f>
        <v>84650.85559855387</v>
      </c>
      <c r="E6813" s="3">
        <f>IF(Dashboard!$I$3,C6813*Dashboard!$E$11*Dashboard!$E$10*SQRT(Dashboard!$D$12/365),0)</f>
        <v>47663.246900098391</v>
      </c>
      <c r="F6813" s="3">
        <f>D6813+IF(Dashboard!$I$3,E6813,0)</f>
        <v>132314.10249865227</v>
      </c>
      <c r="G6813" s="3">
        <f>IF(Dashboard!$I$4, ('Lookups and Calculations'!$F$9) / (1 - 'Lookups and Calculations'!$F$10), 'Lookups and Calculations'!$F$9)</f>
        <v>1951878.888340465</v>
      </c>
      <c r="H6813" s="12">
        <f t="shared" si="212"/>
        <v>0</v>
      </c>
      <c r="I6813" s="12">
        <f t="shared" si="213"/>
        <v>0</v>
      </c>
      <c r="J6813" s="13">
        <f>(1 - Dashboard!$I$9) * H6813 * Dashboard!$I$8 * 'Lookups and Calculations'!$F$12</f>
        <v>0</v>
      </c>
      <c r="K6813" s="12">
        <f>(1 - Dashboard!$I$11) * I6813 * Dashboard!$I$10 * 'Lookups and Calculations'!$F$12</f>
        <v>0</v>
      </c>
      <c r="L6813" s="12">
        <f>(H6813 - I6813) * Dashboard!$I$13 * (Dashboard!$D$12 / 365) * 'Lookups and Calculations'!$F$12</f>
        <v>0</v>
      </c>
      <c r="M6813" s="3">
        <f>(G6813*2) * Dashboard!$I$13 * (Dashboard!$D$12 / 365) * 'Lookups and Calculations'!$F$12</f>
        <v>1602.0878730267946</v>
      </c>
      <c r="N6813" s="12">
        <f>H6813 * Dashboard!$I$14 * Dashboard!$I$15 * (Dashboard!$D$12 / 365) * 'Lookups and Calculations'!$F$12</f>
        <v>0</v>
      </c>
    </row>
    <row r="6814" spans="1:14" x14ac:dyDescent="0.35">
      <c r="A6814" s="2">
        <v>6813</v>
      </c>
      <c r="B6814" s="11">
        <v>0.18843337031832288</v>
      </c>
      <c r="C6814" s="11">
        <v>-1.0364631464164389</v>
      </c>
      <c r="D6814" s="3">
        <f>B6814*Dashboard!$D$11*Dashboard!$D$10*SQRT(Dashboard!$D$12/365)</f>
        <v>46784.570065390399</v>
      </c>
      <c r="E6814" s="3">
        <f>IF(Dashboard!$I$3,C6814*Dashboard!$E$11*Dashboard!$E$10*SQRT(Dashboard!$D$12/365),0)</f>
        <v>-514669.80197614984</v>
      </c>
      <c r="F6814" s="3">
        <f>D6814+IF(Dashboard!$I$3,E6814,0)</f>
        <v>-467885.23191075947</v>
      </c>
      <c r="G6814" s="3">
        <f>IF(Dashboard!$I$4, ('Lookups and Calculations'!$F$9) / (1 - 'Lookups and Calculations'!$F$10), 'Lookups and Calculations'!$F$9)</f>
        <v>1951878.888340465</v>
      </c>
      <c r="H6814" s="12">
        <f t="shared" si="212"/>
        <v>0</v>
      </c>
      <c r="I6814" s="12">
        <f t="shared" si="213"/>
        <v>0</v>
      </c>
      <c r="J6814" s="13">
        <f>(1 - Dashboard!$I$9) * H6814 * Dashboard!$I$8 * 'Lookups and Calculations'!$F$12</f>
        <v>0</v>
      </c>
      <c r="K6814" s="12">
        <f>(1 - Dashboard!$I$11) * I6814 * Dashboard!$I$10 * 'Lookups and Calculations'!$F$12</f>
        <v>0</v>
      </c>
      <c r="L6814" s="12">
        <f>(H6814 - I6814) * Dashboard!$I$13 * (Dashboard!$D$12 / 365) * 'Lookups and Calculations'!$F$12</f>
        <v>0</v>
      </c>
      <c r="M6814" s="3">
        <f>(G6814*2) * Dashboard!$I$13 * (Dashboard!$D$12 / 365) * 'Lookups and Calculations'!$F$12</f>
        <v>1602.0878730267946</v>
      </c>
      <c r="N6814" s="12">
        <f>H6814 * Dashboard!$I$14 * Dashboard!$I$15 * (Dashboard!$D$12 / 365) * 'Lookups and Calculations'!$F$12</f>
        <v>0</v>
      </c>
    </row>
    <row r="6815" spans="1:14" x14ac:dyDescent="0.35">
      <c r="A6815" s="2">
        <v>6814</v>
      </c>
      <c r="B6815" s="11">
        <v>0.14450262553353913</v>
      </c>
      <c r="C6815" s="11">
        <v>-0.3242786760400394</v>
      </c>
      <c r="D6815" s="3">
        <f>B6815*Dashboard!$D$11*Dashboard!$D$10*SQRT(Dashboard!$D$12/365)</f>
        <v>35877.36714301796</v>
      </c>
      <c r="E6815" s="3">
        <f>IF(Dashboard!$I$3,C6815*Dashboard!$E$11*Dashboard!$E$10*SQRT(Dashboard!$D$12/365),0)</f>
        <v>-161024.96510334974</v>
      </c>
      <c r="F6815" s="3">
        <f>D6815+IF(Dashboard!$I$3,E6815,0)</f>
        <v>-125147.59796033177</v>
      </c>
      <c r="G6815" s="3">
        <f>IF(Dashboard!$I$4, ('Lookups and Calculations'!$F$9) / (1 - 'Lookups and Calculations'!$F$10), 'Lookups and Calculations'!$F$9)</f>
        <v>1951878.888340465</v>
      </c>
      <c r="H6815" s="12">
        <f t="shared" si="212"/>
        <v>0</v>
      </c>
      <c r="I6815" s="12">
        <f t="shared" si="213"/>
        <v>0</v>
      </c>
      <c r="J6815" s="13">
        <f>(1 - Dashboard!$I$9) * H6815 * Dashboard!$I$8 * 'Lookups and Calculations'!$F$12</f>
        <v>0</v>
      </c>
      <c r="K6815" s="12">
        <f>(1 - Dashboard!$I$11) * I6815 * Dashboard!$I$10 * 'Lookups and Calculations'!$F$12</f>
        <v>0</v>
      </c>
      <c r="L6815" s="12">
        <f>(H6815 - I6815) * Dashboard!$I$13 * (Dashboard!$D$12 / 365) * 'Lookups and Calculations'!$F$12</f>
        <v>0</v>
      </c>
      <c r="M6815" s="3">
        <f>(G6815*2) * Dashboard!$I$13 * (Dashboard!$D$12 / 365) * 'Lookups and Calculations'!$F$12</f>
        <v>1602.0878730267946</v>
      </c>
      <c r="N6815" s="12">
        <f>H6815 * Dashboard!$I$14 * Dashboard!$I$15 * (Dashboard!$D$12 / 365) * 'Lookups and Calculations'!$F$12</f>
        <v>0</v>
      </c>
    </row>
    <row r="6816" spans="1:14" x14ac:dyDescent="0.35">
      <c r="A6816" s="2">
        <v>6815</v>
      </c>
      <c r="B6816" s="11">
        <v>1.9433340126099312E-3</v>
      </c>
      <c r="C6816" s="11">
        <v>-0.43421298149363857</v>
      </c>
      <c r="D6816" s="3">
        <f>B6816*Dashboard!$D$11*Dashboard!$D$10*SQRT(Dashboard!$D$12/365)</f>
        <v>482.49440170717429</v>
      </c>
      <c r="E6816" s="3">
        <f>IF(Dashboard!$I$3,C6816*Dashboard!$E$11*Dashboard!$E$10*SQRT(Dashboard!$D$12/365),0)</f>
        <v>-215614.33223503578</v>
      </c>
      <c r="F6816" s="3">
        <f>D6816+IF(Dashboard!$I$3,E6816,0)</f>
        <v>-215131.83783332861</v>
      </c>
      <c r="G6816" s="3">
        <f>IF(Dashboard!$I$4, ('Lookups and Calculations'!$F$9) / (1 - 'Lookups and Calculations'!$F$10), 'Lookups and Calculations'!$F$9)</f>
        <v>1951878.888340465</v>
      </c>
      <c r="H6816" s="12">
        <f t="shared" si="212"/>
        <v>0</v>
      </c>
      <c r="I6816" s="12">
        <f t="shared" si="213"/>
        <v>0</v>
      </c>
      <c r="J6816" s="13">
        <f>(1 - Dashboard!$I$9) * H6816 * Dashboard!$I$8 * 'Lookups and Calculations'!$F$12</f>
        <v>0</v>
      </c>
      <c r="K6816" s="12">
        <f>(1 - Dashboard!$I$11) * I6816 * Dashboard!$I$10 * 'Lookups and Calculations'!$F$12</f>
        <v>0</v>
      </c>
      <c r="L6816" s="12">
        <f>(H6816 - I6816) * Dashboard!$I$13 * (Dashboard!$D$12 / 365) * 'Lookups and Calculations'!$F$12</f>
        <v>0</v>
      </c>
      <c r="M6816" s="3">
        <f>(G6816*2) * Dashboard!$I$13 * (Dashboard!$D$12 / 365) * 'Lookups and Calculations'!$F$12</f>
        <v>1602.0878730267946</v>
      </c>
      <c r="N6816" s="12">
        <f>H6816 * Dashboard!$I$14 * Dashboard!$I$15 * (Dashboard!$D$12 / 365) * 'Lookups and Calculations'!$F$12</f>
        <v>0</v>
      </c>
    </row>
    <row r="6817" spans="1:14" x14ac:dyDescent="0.35">
      <c r="A6817" s="2">
        <v>6816</v>
      </c>
      <c r="B6817" s="11">
        <v>-0.303875218203286</v>
      </c>
      <c r="C6817" s="11">
        <v>-1.6930873447873016</v>
      </c>
      <c r="D6817" s="3">
        <f>B6817*Dashboard!$D$11*Dashboard!$D$10*SQRT(Dashboard!$D$12/365)</f>
        <v>-75446.675995610683</v>
      </c>
      <c r="E6817" s="3">
        <f>IF(Dashboard!$I$3,C6817*Dashboard!$E$11*Dashboard!$E$10*SQRT(Dashboard!$D$12/365),0)</f>
        <v>-840725.43387847114</v>
      </c>
      <c r="F6817" s="3">
        <f>D6817+IF(Dashboard!$I$3,E6817,0)</f>
        <v>-916172.1098740818</v>
      </c>
      <c r="G6817" s="3">
        <f>IF(Dashboard!$I$4, ('Lookups and Calculations'!$F$9) / (1 - 'Lookups and Calculations'!$F$10), 'Lookups and Calculations'!$F$9)</f>
        <v>1951878.888340465</v>
      </c>
      <c r="H6817" s="12">
        <f t="shared" si="212"/>
        <v>0</v>
      </c>
      <c r="I6817" s="12">
        <f t="shared" si="213"/>
        <v>0</v>
      </c>
      <c r="J6817" s="13">
        <f>(1 - Dashboard!$I$9) * H6817 * Dashboard!$I$8 * 'Lookups and Calculations'!$F$12</f>
        <v>0</v>
      </c>
      <c r="K6817" s="12">
        <f>(1 - Dashboard!$I$11) * I6817 * Dashboard!$I$10 * 'Lookups and Calculations'!$F$12</f>
        <v>0</v>
      </c>
      <c r="L6817" s="12">
        <f>(H6817 - I6817) * Dashboard!$I$13 * (Dashboard!$D$12 / 365) * 'Lookups and Calculations'!$F$12</f>
        <v>0</v>
      </c>
      <c r="M6817" s="3">
        <f>(G6817*2) * Dashboard!$I$13 * (Dashboard!$D$12 / 365) * 'Lookups and Calculations'!$F$12</f>
        <v>1602.0878730267946</v>
      </c>
      <c r="N6817" s="12">
        <f>H6817 * Dashboard!$I$14 * Dashboard!$I$15 * (Dashboard!$D$12 / 365) * 'Lookups and Calculations'!$F$12</f>
        <v>0</v>
      </c>
    </row>
    <row r="6818" spans="1:14" x14ac:dyDescent="0.35">
      <c r="A6818" s="2">
        <v>6817</v>
      </c>
      <c r="B6818" s="11">
        <v>-0.50104280951294056</v>
      </c>
      <c r="C6818" s="11">
        <v>0.48593271058684245</v>
      </c>
      <c r="D6818" s="3">
        <f>B6818*Dashboard!$D$11*Dashboard!$D$10*SQRT(Dashboard!$D$12/365)</f>
        <v>-124399.79387843524</v>
      </c>
      <c r="E6818" s="3">
        <f>IF(Dashboard!$I$3,C6818*Dashboard!$E$11*Dashboard!$E$10*SQRT(Dashboard!$D$12/365),0)</f>
        <v>241296.46364770862</v>
      </c>
      <c r="F6818" s="3">
        <f>D6818+IF(Dashboard!$I$3,E6818,0)</f>
        <v>116896.66976927337</v>
      </c>
      <c r="G6818" s="3">
        <f>IF(Dashboard!$I$4, ('Lookups and Calculations'!$F$9) / (1 - 'Lookups and Calculations'!$F$10), 'Lookups and Calculations'!$F$9)</f>
        <v>1951878.888340465</v>
      </c>
      <c r="H6818" s="12">
        <f t="shared" si="212"/>
        <v>0</v>
      </c>
      <c r="I6818" s="12">
        <f t="shared" si="213"/>
        <v>0</v>
      </c>
      <c r="J6818" s="13">
        <f>(1 - Dashboard!$I$9) * H6818 * Dashboard!$I$8 * 'Lookups and Calculations'!$F$12</f>
        <v>0</v>
      </c>
      <c r="K6818" s="12">
        <f>(1 - Dashboard!$I$11) * I6818 * Dashboard!$I$10 * 'Lookups and Calculations'!$F$12</f>
        <v>0</v>
      </c>
      <c r="L6818" s="12">
        <f>(H6818 - I6818) * Dashboard!$I$13 * (Dashboard!$D$12 / 365) * 'Lookups and Calculations'!$F$12</f>
        <v>0</v>
      </c>
      <c r="M6818" s="3">
        <f>(G6818*2) * Dashboard!$I$13 * (Dashboard!$D$12 / 365) * 'Lookups and Calculations'!$F$12</f>
        <v>1602.0878730267946</v>
      </c>
      <c r="N6818" s="12">
        <f>H6818 * Dashboard!$I$14 * Dashboard!$I$15 * (Dashboard!$D$12 / 365) * 'Lookups and Calculations'!$F$12</f>
        <v>0</v>
      </c>
    </row>
    <row r="6819" spans="1:14" x14ac:dyDescent="0.35">
      <c r="A6819" s="2">
        <v>6818</v>
      </c>
      <c r="B6819" s="11">
        <v>-0.71436585903794569</v>
      </c>
      <c r="C6819" s="11">
        <v>1.7998057999775443</v>
      </c>
      <c r="D6819" s="3">
        <f>B6819*Dashboard!$D$11*Dashboard!$D$10*SQRT(Dashboard!$D$12/365)</f>
        <v>-177364.01746688789</v>
      </c>
      <c r="E6819" s="3">
        <f>IF(Dashboard!$I$3,C6819*Dashboard!$E$11*Dashboard!$E$10*SQRT(Dashboard!$D$12/365),0)</f>
        <v>893717.92704126681</v>
      </c>
      <c r="F6819" s="3">
        <f>D6819+IF(Dashboard!$I$3,E6819,0)</f>
        <v>716353.90957437898</v>
      </c>
      <c r="G6819" s="3">
        <f>IF(Dashboard!$I$4, ('Lookups and Calculations'!$F$9) / (1 - 'Lookups and Calculations'!$F$10), 'Lookups and Calculations'!$F$9)</f>
        <v>1951878.888340465</v>
      </c>
      <c r="H6819" s="12">
        <f t="shared" si="212"/>
        <v>0</v>
      </c>
      <c r="I6819" s="12">
        <f t="shared" si="213"/>
        <v>0</v>
      </c>
      <c r="J6819" s="13">
        <f>(1 - Dashboard!$I$9) * H6819 * Dashboard!$I$8 * 'Lookups and Calculations'!$F$12</f>
        <v>0</v>
      </c>
      <c r="K6819" s="12">
        <f>(1 - Dashboard!$I$11) * I6819 * Dashboard!$I$10 * 'Lookups and Calculations'!$F$12</f>
        <v>0</v>
      </c>
      <c r="L6819" s="12">
        <f>(H6819 - I6819) * Dashboard!$I$13 * (Dashboard!$D$12 / 365) * 'Lookups and Calculations'!$F$12</f>
        <v>0</v>
      </c>
      <c r="M6819" s="3">
        <f>(G6819*2) * Dashboard!$I$13 * (Dashboard!$D$12 / 365) * 'Lookups and Calculations'!$F$12</f>
        <v>1602.0878730267946</v>
      </c>
      <c r="N6819" s="12">
        <f>H6819 * Dashboard!$I$14 * Dashboard!$I$15 * (Dashboard!$D$12 / 365) * 'Lookups and Calculations'!$F$12</f>
        <v>0</v>
      </c>
    </row>
    <row r="6820" spans="1:14" x14ac:dyDescent="0.35">
      <c r="A6820" s="2">
        <v>6819</v>
      </c>
      <c r="B6820" s="11">
        <v>-0.43120443715191586</v>
      </c>
      <c r="C6820" s="11">
        <v>4.2731061913359555E-2</v>
      </c>
      <c r="D6820" s="3">
        <f>B6820*Dashboard!$D$11*Dashboard!$D$10*SQRT(Dashboard!$D$12/365)</f>
        <v>-107060.19941351855</v>
      </c>
      <c r="E6820" s="3">
        <f>IF(Dashboard!$I$3,C6820*Dashboard!$E$11*Dashboard!$E$10*SQRT(Dashboard!$D$12/365),0)</f>
        <v>21218.687079437241</v>
      </c>
      <c r="F6820" s="3">
        <f>D6820+IF(Dashboard!$I$3,E6820,0)</f>
        <v>-85841.512334081315</v>
      </c>
      <c r="G6820" s="3">
        <f>IF(Dashboard!$I$4, ('Lookups and Calculations'!$F$9) / (1 - 'Lookups and Calculations'!$F$10), 'Lookups and Calculations'!$F$9)</f>
        <v>1951878.888340465</v>
      </c>
      <c r="H6820" s="12">
        <f t="shared" si="212"/>
        <v>0</v>
      </c>
      <c r="I6820" s="12">
        <f t="shared" si="213"/>
        <v>0</v>
      </c>
      <c r="J6820" s="13">
        <f>(1 - Dashboard!$I$9) * H6820 * Dashboard!$I$8 * 'Lookups and Calculations'!$F$12</f>
        <v>0</v>
      </c>
      <c r="K6820" s="12">
        <f>(1 - Dashboard!$I$11) * I6820 * Dashboard!$I$10 * 'Lookups and Calculations'!$F$12</f>
        <v>0</v>
      </c>
      <c r="L6820" s="12">
        <f>(H6820 - I6820) * Dashboard!$I$13 * (Dashboard!$D$12 / 365) * 'Lookups and Calculations'!$F$12</f>
        <v>0</v>
      </c>
      <c r="M6820" s="3">
        <f>(G6820*2) * Dashboard!$I$13 * (Dashboard!$D$12 / 365) * 'Lookups and Calculations'!$F$12</f>
        <v>1602.0878730267946</v>
      </c>
      <c r="N6820" s="12">
        <f>H6820 * Dashboard!$I$14 * Dashboard!$I$15 * (Dashboard!$D$12 / 365) * 'Lookups and Calculations'!$F$12</f>
        <v>0</v>
      </c>
    </row>
    <row r="6821" spans="1:14" x14ac:dyDescent="0.35">
      <c r="A6821" s="2">
        <v>6820</v>
      </c>
      <c r="B6821" s="11">
        <v>-0.58492427157999094</v>
      </c>
      <c r="C6821" s="11">
        <v>-2.9291484687325314E-2</v>
      </c>
      <c r="D6821" s="3">
        <f>B6821*Dashboard!$D$11*Dashboard!$D$10*SQRT(Dashboard!$D$12/365)</f>
        <v>-145226.03146381536</v>
      </c>
      <c r="E6821" s="3">
        <f>IF(Dashboard!$I$3,C6821*Dashboard!$E$11*Dashboard!$E$10*SQRT(Dashboard!$D$12/365),0)</f>
        <v>-14545.083127881913</v>
      </c>
      <c r="F6821" s="3">
        <f>D6821+IF(Dashboard!$I$3,E6821,0)</f>
        <v>-159771.11459169729</v>
      </c>
      <c r="G6821" s="3">
        <f>IF(Dashboard!$I$4, ('Lookups and Calculations'!$F$9) / (1 - 'Lookups and Calculations'!$F$10), 'Lookups and Calculations'!$F$9)</f>
        <v>1951878.888340465</v>
      </c>
      <c r="H6821" s="12">
        <f t="shared" si="212"/>
        <v>0</v>
      </c>
      <c r="I6821" s="12">
        <f t="shared" si="213"/>
        <v>0</v>
      </c>
      <c r="J6821" s="13">
        <f>(1 - Dashboard!$I$9) * H6821 * Dashboard!$I$8 * 'Lookups and Calculations'!$F$12</f>
        <v>0</v>
      </c>
      <c r="K6821" s="12">
        <f>(1 - Dashboard!$I$11) * I6821 * Dashboard!$I$10 * 'Lookups and Calculations'!$F$12</f>
        <v>0</v>
      </c>
      <c r="L6821" s="12">
        <f>(H6821 - I6821) * Dashboard!$I$13 * (Dashboard!$D$12 / 365) * 'Lookups and Calculations'!$F$12</f>
        <v>0</v>
      </c>
      <c r="M6821" s="3">
        <f>(G6821*2) * Dashboard!$I$13 * (Dashboard!$D$12 / 365) * 'Lookups and Calculations'!$F$12</f>
        <v>1602.0878730267946</v>
      </c>
      <c r="N6821" s="12">
        <f>H6821 * Dashboard!$I$14 * Dashboard!$I$15 * (Dashboard!$D$12 / 365) * 'Lookups and Calculations'!$F$12</f>
        <v>0</v>
      </c>
    </row>
    <row r="6822" spans="1:14" x14ac:dyDescent="0.35">
      <c r="A6822" s="2">
        <v>6821</v>
      </c>
      <c r="B6822" s="11">
        <v>-1.5431259030281577</v>
      </c>
      <c r="C6822" s="11">
        <v>0.4655889256875641</v>
      </c>
      <c r="D6822" s="3">
        <f>B6822*Dashboard!$D$11*Dashboard!$D$10*SQRT(Dashboard!$D$12/365)</f>
        <v>-383130.02526028495</v>
      </c>
      <c r="E6822" s="3">
        <f>IF(Dashboard!$I$3,C6822*Dashboard!$E$11*Dashboard!$E$10*SQRT(Dashboard!$D$12/365),0)</f>
        <v>231194.48194024703</v>
      </c>
      <c r="F6822" s="3">
        <f>D6822+IF(Dashboard!$I$3,E6822,0)</f>
        <v>-151935.54332003792</v>
      </c>
      <c r="G6822" s="3">
        <f>IF(Dashboard!$I$4, ('Lookups and Calculations'!$F$9) / (1 - 'Lookups and Calculations'!$F$10), 'Lookups and Calculations'!$F$9)</f>
        <v>1951878.888340465</v>
      </c>
      <c r="H6822" s="12">
        <f t="shared" si="212"/>
        <v>0</v>
      </c>
      <c r="I6822" s="12">
        <f t="shared" si="213"/>
        <v>0</v>
      </c>
      <c r="J6822" s="13">
        <f>(1 - Dashboard!$I$9) * H6822 * Dashboard!$I$8 * 'Lookups and Calculations'!$F$12</f>
        <v>0</v>
      </c>
      <c r="K6822" s="12">
        <f>(1 - Dashboard!$I$11) * I6822 * Dashboard!$I$10 * 'Lookups and Calculations'!$F$12</f>
        <v>0</v>
      </c>
      <c r="L6822" s="12">
        <f>(H6822 - I6822) * Dashboard!$I$13 * (Dashboard!$D$12 / 365) * 'Lookups and Calculations'!$F$12</f>
        <v>0</v>
      </c>
      <c r="M6822" s="3">
        <f>(G6822*2) * Dashboard!$I$13 * (Dashboard!$D$12 / 365) * 'Lookups and Calculations'!$F$12</f>
        <v>1602.0878730267946</v>
      </c>
      <c r="N6822" s="12">
        <f>H6822 * Dashboard!$I$14 * Dashboard!$I$15 * (Dashboard!$D$12 / 365) * 'Lookups and Calculations'!$F$12</f>
        <v>0</v>
      </c>
    </row>
    <row r="6823" spans="1:14" x14ac:dyDescent="0.35">
      <c r="A6823" s="2">
        <v>6822</v>
      </c>
      <c r="B6823" s="11">
        <v>-2.8912417810120461</v>
      </c>
      <c r="C6823" s="11">
        <v>1.5784827575182916</v>
      </c>
      <c r="D6823" s="3">
        <f>B6823*Dashboard!$D$11*Dashboard!$D$10*SQRT(Dashboard!$D$12/365)</f>
        <v>-717842.61700163013</v>
      </c>
      <c r="E6823" s="3">
        <f>IF(Dashboard!$I$3,C6823*Dashboard!$E$11*Dashboard!$E$10*SQRT(Dashboard!$D$12/365),0)</f>
        <v>783816.97510766517</v>
      </c>
      <c r="F6823" s="3">
        <f>D6823+IF(Dashboard!$I$3,E6823,0)</f>
        <v>65974.358106035041</v>
      </c>
      <c r="G6823" s="3">
        <f>IF(Dashboard!$I$4, ('Lookups and Calculations'!$F$9) / (1 - 'Lookups and Calculations'!$F$10), 'Lookups and Calculations'!$F$9)</f>
        <v>1951878.888340465</v>
      </c>
      <c r="H6823" s="12">
        <f t="shared" si="212"/>
        <v>0</v>
      </c>
      <c r="I6823" s="12">
        <f t="shared" si="213"/>
        <v>0</v>
      </c>
      <c r="J6823" s="13">
        <f>(1 - Dashboard!$I$9) * H6823 * Dashboard!$I$8 * 'Lookups and Calculations'!$F$12</f>
        <v>0</v>
      </c>
      <c r="K6823" s="12">
        <f>(1 - Dashboard!$I$11) * I6823 * Dashboard!$I$10 * 'Lookups and Calculations'!$F$12</f>
        <v>0</v>
      </c>
      <c r="L6823" s="12">
        <f>(H6823 - I6823) * Dashboard!$I$13 * (Dashboard!$D$12 / 365) * 'Lookups and Calculations'!$F$12</f>
        <v>0</v>
      </c>
      <c r="M6823" s="3">
        <f>(G6823*2) * Dashboard!$I$13 * (Dashboard!$D$12 / 365) * 'Lookups and Calculations'!$F$12</f>
        <v>1602.0878730267946</v>
      </c>
      <c r="N6823" s="12">
        <f>H6823 * Dashboard!$I$14 * Dashboard!$I$15 * (Dashboard!$D$12 / 365) * 'Lookups and Calculations'!$F$12</f>
        <v>0</v>
      </c>
    </row>
    <row r="6824" spans="1:14" x14ac:dyDescent="0.35">
      <c r="A6824" s="2">
        <v>6823</v>
      </c>
      <c r="B6824" s="11">
        <v>-1.3977967665314857</v>
      </c>
      <c r="C6824" s="11">
        <v>0.58585756022793956</v>
      </c>
      <c r="D6824" s="3">
        <f>B6824*Dashboard!$D$11*Dashboard!$D$10*SQRT(Dashboard!$D$12/365)</f>
        <v>-347047.45051524206</v>
      </c>
      <c r="E6824" s="3">
        <f>IF(Dashboard!$I$3,C6824*Dashboard!$E$11*Dashboard!$E$10*SQRT(Dashboard!$D$12/365),0)</f>
        <v>290915.50003611553</v>
      </c>
      <c r="F6824" s="3">
        <f>D6824+IF(Dashboard!$I$3,E6824,0)</f>
        <v>-56131.950479126535</v>
      </c>
      <c r="G6824" s="3">
        <f>IF(Dashboard!$I$4, ('Lookups and Calculations'!$F$9) / (1 - 'Lookups and Calculations'!$F$10), 'Lookups and Calculations'!$F$9)</f>
        <v>1951878.888340465</v>
      </c>
      <c r="H6824" s="12">
        <f t="shared" si="212"/>
        <v>0</v>
      </c>
      <c r="I6824" s="12">
        <f t="shared" si="213"/>
        <v>0</v>
      </c>
      <c r="J6824" s="13">
        <f>(1 - Dashboard!$I$9) * H6824 * Dashboard!$I$8 * 'Lookups and Calculations'!$F$12</f>
        <v>0</v>
      </c>
      <c r="K6824" s="12">
        <f>(1 - Dashboard!$I$11) * I6824 * Dashboard!$I$10 * 'Lookups and Calculations'!$F$12</f>
        <v>0</v>
      </c>
      <c r="L6824" s="12">
        <f>(H6824 - I6824) * Dashboard!$I$13 * (Dashboard!$D$12 / 365) * 'Lookups and Calculations'!$F$12</f>
        <v>0</v>
      </c>
      <c r="M6824" s="3">
        <f>(G6824*2) * Dashboard!$I$13 * (Dashboard!$D$12 / 365) * 'Lookups and Calculations'!$F$12</f>
        <v>1602.0878730267946</v>
      </c>
      <c r="N6824" s="12">
        <f>H6824 * Dashboard!$I$14 * Dashboard!$I$15 * (Dashboard!$D$12 / 365) * 'Lookups and Calculations'!$F$12</f>
        <v>0</v>
      </c>
    </row>
    <row r="6825" spans="1:14" x14ac:dyDescent="0.35">
      <c r="A6825" s="2">
        <v>6824</v>
      </c>
      <c r="B6825" s="11">
        <v>0.9311831399399243</v>
      </c>
      <c r="C6825" s="11">
        <v>1.1933683531698693</v>
      </c>
      <c r="D6825" s="3">
        <f>B6825*Dashboard!$D$11*Dashboard!$D$10*SQRT(Dashboard!$D$12/365)</f>
        <v>231195.79499445728</v>
      </c>
      <c r="E6825" s="3">
        <f>IF(Dashboard!$I$3,C6825*Dashboard!$E$11*Dashboard!$E$10*SQRT(Dashboard!$D$12/365),0)</f>
        <v>592583.20581305644</v>
      </c>
      <c r="F6825" s="3">
        <f>D6825+IF(Dashboard!$I$3,E6825,0)</f>
        <v>823779.00080751372</v>
      </c>
      <c r="G6825" s="3">
        <f>IF(Dashboard!$I$4, ('Lookups and Calculations'!$F$9) / (1 - 'Lookups and Calculations'!$F$10), 'Lookups and Calculations'!$F$9)</f>
        <v>1951878.888340465</v>
      </c>
      <c r="H6825" s="12">
        <f t="shared" si="212"/>
        <v>0</v>
      </c>
      <c r="I6825" s="12">
        <f t="shared" si="213"/>
        <v>0</v>
      </c>
      <c r="J6825" s="13">
        <f>(1 - Dashboard!$I$9) * H6825 * Dashboard!$I$8 * 'Lookups and Calculations'!$F$12</f>
        <v>0</v>
      </c>
      <c r="K6825" s="12">
        <f>(1 - Dashboard!$I$11) * I6825 * Dashboard!$I$10 * 'Lookups and Calculations'!$F$12</f>
        <v>0</v>
      </c>
      <c r="L6825" s="12">
        <f>(H6825 - I6825) * Dashboard!$I$13 * (Dashboard!$D$12 / 365) * 'Lookups and Calculations'!$F$12</f>
        <v>0</v>
      </c>
      <c r="M6825" s="3">
        <f>(G6825*2) * Dashboard!$I$13 * (Dashboard!$D$12 / 365) * 'Lookups and Calculations'!$F$12</f>
        <v>1602.0878730267946</v>
      </c>
      <c r="N6825" s="12">
        <f>H6825 * Dashboard!$I$14 * Dashboard!$I$15 * (Dashboard!$D$12 / 365) * 'Lookups and Calculations'!$F$12</f>
        <v>0</v>
      </c>
    </row>
    <row r="6826" spans="1:14" x14ac:dyDescent="0.35">
      <c r="A6826" s="2">
        <v>6825</v>
      </c>
      <c r="B6826" s="11">
        <v>-0.56487163451633293</v>
      </c>
      <c r="C6826" s="11">
        <v>-0.60295218463088407</v>
      </c>
      <c r="D6826" s="3">
        <f>B6826*Dashboard!$D$11*Dashboard!$D$10*SQRT(Dashboard!$D$12/365)</f>
        <v>-140247.32730904853</v>
      </c>
      <c r="E6826" s="3">
        <f>IF(Dashboard!$I$3,C6826*Dashboard!$E$11*Dashboard!$E$10*SQRT(Dashboard!$D$12/365),0)</f>
        <v>-299404.0671277091</v>
      </c>
      <c r="F6826" s="3">
        <f>D6826+IF(Dashboard!$I$3,E6826,0)</f>
        <v>-439651.39443675766</v>
      </c>
      <c r="G6826" s="3">
        <f>IF(Dashboard!$I$4, ('Lookups and Calculations'!$F$9) / (1 - 'Lookups and Calculations'!$F$10), 'Lookups and Calculations'!$F$9)</f>
        <v>1951878.888340465</v>
      </c>
      <c r="H6826" s="12">
        <f t="shared" si="212"/>
        <v>0</v>
      </c>
      <c r="I6826" s="12">
        <f t="shared" si="213"/>
        <v>0</v>
      </c>
      <c r="J6826" s="13">
        <f>(1 - Dashboard!$I$9) * H6826 * Dashboard!$I$8 * 'Lookups and Calculations'!$F$12</f>
        <v>0</v>
      </c>
      <c r="K6826" s="12">
        <f>(1 - Dashboard!$I$11) * I6826 * Dashboard!$I$10 * 'Lookups and Calculations'!$F$12</f>
        <v>0</v>
      </c>
      <c r="L6826" s="12">
        <f>(H6826 - I6826) * Dashboard!$I$13 * (Dashboard!$D$12 / 365) * 'Lookups and Calculations'!$F$12</f>
        <v>0</v>
      </c>
      <c r="M6826" s="3">
        <f>(G6826*2) * Dashboard!$I$13 * (Dashboard!$D$12 / 365) * 'Lookups and Calculations'!$F$12</f>
        <v>1602.0878730267946</v>
      </c>
      <c r="N6826" s="12">
        <f>H6826 * Dashboard!$I$14 * Dashboard!$I$15 * (Dashboard!$D$12 / 365) * 'Lookups and Calculations'!$F$12</f>
        <v>0</v>
      </c>
    </row>
    <row r="6827" spans="1:14" x14ac:dyDescent="0.35">
      <c r="A6827" s="2">
        <v>6826</v>
      </c>
      <c r="B6827" s="11">
        <v>1.376354136402923</v>
      </c>
      <c r="C6827" s="11">
        <v>0.29026738198960655</v>
      </c>
      <c r="D6827" s="3">
        <f>B6827*Dashboard!$D$11*Dashboard!$D$10*SQRT(Dashboard!$D$12/365)</f>
        <v>341723.63642678573</v>
      </c>
      <c r="E6827" s="3">
        <f>IF(Dashboard!$I$3,C6827*Dashboard!$E$11*Dashboard!$E$10*SQRT(Dashboard!$D$12/365),0)</f>
        <v>144136.19676227481</v>
      </c>
      <c r="F6827" s="3">
        <f>D6827+IF(Dashboard!$I$3,E6827,0)</f>
        <v>485859.83318906056</v>
      </c>
      <c r="G6827" s="3">
        <f>IF(Dashboard!$I$4, ('Lookups and Calculations'!$F$9) / (1 - 'Lookups and Calculations'!$F$10), 'Lookups and Calculations'!$F$9)</f>
        <v>1951878.888340465</v>
      </c>
      <c r="H6827" s="12">
        <f t="shared" si="212"/>
        <v>0</v>
      </c>
      <c r="I6827" s="12">
        <f t="shared" si="213"/>
        <v>0</v>
      </c>
      <c r="J6827" s="13">
        <f>(1 - Dashboard!$I$9) * H6827 * Dashboard!$I$8 * 'Lookups and Calculations'!$F$12</f>
        <v>0</v>
      </c>
      <c r="K6827" s="12">
        <f>(1 - Dashboard!$I$11) * I6827 * Dashboard!$I$10 * 'Lookups and Calculations'!$F$12</f>
        <v>0</v>
      </c>
      <c r="L6827" s="12">
        <f>(H6827 - I6827) * Dashboard!$I$13 * (Dashboard!$D$12 / 365) * 'Lookups and Calculations'!$F$12</f>
        <v>0</v>
      </c>
      <c r="M6827" s="3">
        <f>(G6827*2) * Dashboard!$I$13 * (Dashboard!$D$12 / 365) * 'Lookups and Calculations'!$F$12</f>
        <v>1602.0878730267946</v>
      </c>
      <c r="N6827" s="12">
        <f>H6827 * Dashboard!$I$14 * Dashboard!$I$15 * (Dashboard!$D$12 / 365) * 'Lookups and Calculations'!$F$12</f>
        <v>0</v>
      </c>
    </row>
    <row r="6828" spans="1:14" x14ac:dyDescent="0.35">
      <c r="A6828" s="2">
        <v>6827</v>
      </c>
      <c r="B6828" s="11">
        <v>-0.44259458670711194</v>
      </c>
      <c r="C6828" s="11">
        <v>0.49745516469846768</v>
      </c>
      <c r="D6828" s="3">
        <f>B6828*Dashboard!$D$11*Dashboard!$D$10*SQRT(Dashboard!$D$12/365)</f>
        <v>-109888.16586670114</v>
      </c>
      <c r="E6828" s="3">
        <f>IF(Dashboard!$I$3,C6828*Dashboard!$E$11*Dashboard!$E$10*SQRT(Dashboard!$D$12/365),0)</f>
        <v>247018.09417206759</v>
      </c>
      <c r="F6828" s="3">
        <f>D6828+IF(Dashboard!$I$3,E6828,0)</f>
        <v>137129.92830536645</v>
      </c>
      <c r="G6828" s="3">
        <f>IF(Dashboard!$I$4, ('Lookups and Calculations'!$F$9) / (1 - 'Lookups and Calculations'!$F$10), 'Lookups and Calculations'!$F$9)</f>
        <v>1951878.888340465</v>
      </c>
      <c r="H6828" s="12">
        <f t="shared" si="212"/>
        <v>0</v>
      </c>
      <c r="I6828" s="12">
        <f t="shared" si="213"/>
        <v>0</v>
      </c>
      <c r="J6828" s="13">
        <f>(1 - Dashboard!$I$9) * H6828 * Dashboard!$I$8 * 'Lookups and Calculations'!$F$12</f>
        <v>0</v>
      </c>
      <c r="K6828" s="12">
        <f>(1 - Dashboard!$I$11) * I6828 * Dashboard!$I$10 * 'Lookups and Calculations'!$F$12</f>
        <v>0</v>
      </c>
      <c r="L6828" s="12">
        <f>(H6828 - I6828) * Dashboard!$I$13 * (Dashboard!$D$12 / 365) * 'Lookups and Calculations'!$F$12</f>
        <v>0</v>
      </c>
      <c r="M6828" s="3">
        <f>(G6828*2) * Dashboard!$I$13 * (Dashboard!$D$12 / 365) * 'Lookups and Calculations'!$F$12</f>
        <v>1602.0878730267946</v>
      </c>
      <c r="N6828" s="12">
        <f>H6828 * Dashboard!$I$14 * Dashboard!$I$15 * (Dashboard!$D$12 / 365) * 'Lookups and Calculations'!$F$12</f>
        <v>0</v>
      </c>
    </row>
    <row r="6829" spans="1:14" x14ac:dyDescent="0.35">
      <c r="A6829" s="2">
        <v>6828</v>
      </c>
      <c r="B6829" s="11">
        <v>-0.59677390079983217</v>
      </c>
      <c r="C6829" s="11">
        <v>1.6489573154370256</v>
      </c>
      <c r="D6829" s="3">
        <f>B6829*Dashboard!$D$11*Dashboard!$D$10*SQRT(Dashboard!$D$12/365)</f>
        <v>-148168.07833984395</v>
      </c>
      <c r="E6829" s="3">
        <f>IF(Dashboard!$I$3,C6829*Dashboard!$E$11*Dashboard!$E$10*SQRT(Dashboard!$D$12/365),0)</f>
        <v>818812.07058578089</v>
      </c>
      <c r="F6829" s="3">
        <f>D6829+IF(Dashboard!$I$3,E6829,0)</f>
        <v>670643.992245937</v>
      </c>
      <c r="G6829" s="3">
        <f>IF(Dashboard!$I$4, ('Lookups and Calculations'!$F$9) / (1 - 'Lookups and Calculations'!$F$10), 'Lookups and Calculations'!$F$9)</f>
        <v>1951878.888340465</v>
      </c>
      <c r="H6829" s="12">
        <f t="shared" si="212"/>
        <v>0</v>
      </c>
      <c r="I6829" s="12">
        <f t="shared" si="213"/>
        <v>0</v>
      </c>
      <c r="J6829" s="13">
        <f>(1 - Dashboard!$I$9) * H6829 * Dashboard!$I$8 * 'Lookups and Calculations'!$F$12</f>
        <v>0</v>
      </c>
      <c r="K6829" s="12">
        <f>(1 - Dashboard!$I$11) * I6829 * Dashboard!$I$10 * 'Lookups and Calculations'!$F$12</f>
        <v>0</v>
      </c>
      <c r="L6829" s="12">
        <f>(H6829 - I6829) * Dashboard!$I$13 * (Dashboard!$D$12 / 365) * 'Lookups and Calculations'!$F$12</f>
        <v>0</v>
      </c>
      <c r="M6829" s="3">
        <f>(G6829*2) * Dashboard!$I$13 * (Dashboard!$D$12 / 365) * 'Lookups and Calculations'!$F$12</f>
        <v>1602.0878730267946</v>
      </c>
      <c r="N6829" s="12">
        <f>H6829 * Dashboard!$I$14 * Dashboard!$I$15 * (Dashboard!$D$12 / 365) * 'Lookups and Calculations'!$F$12</f>
        <v>0</v>
      </c>
    </row>
    <row r="6830" spans="1:14" x14ac:dyDescent="0.35">
      <c r="A6830" s="2">
        <v>6829</v>
      </c>
      <c r="B6830" s="11">
        <v>-0.45516039669374447</v>
      </c>
      <c r="C6830" s="11">
        <v>1.5693130943448494</v>
      </c>
      <c r="D6830" s="3">
        <f>B6830*Dashboard!$D$11*Dashboard!$D$10*SQRT(Dashboard!$D$12/365)</f>
        <v>-113008.02736869981</v>
      </c>
      <c r="E6830" s="3">
        <f>IF(Dashboard!$I$3,C6830*Dashboard!$E$11*Dashboard!$E$10*SQRT(Dashboard!$D$12/365),0)</f>
        <v>779263.65476436063</v>
      </c>
      <c r="F6830" s="3">
        <f>D6830+IF(Dashboard!$I$3,E6830,0)</f>
        <v>666255.62739566085</v>
      </c>
      <c r="G6830" s="3">
        <f>IF(Dashboard!$I$4, ('Lookups and Calculations'!$F$9) / (1 - 'Lookups and Calculations'!$F$10), 'Lookups and Calculations'!$F$9)</f>
        <v>1951878.888340465</v>
      </c>
      <c r="H6830" s="12">
        <f t="shared" si="212"/>
        <v>0</v>
      </c>
      <c r="I6830" s="12">
        <f t="shared" si="213"/>
        <v>0</v>
      </c>
      <c r="J6830" s="13">
        <f>(1 - Dashboard!$I$9) * H6830 * Dashboard!$I$8 * 'Lookups and Calculations'!$F$12</f>
        <v>0</v>
      </c>
      <c r="K6830" s="12">
        <f>(1 - Dashboard!$I$11) * I6830 * Dashboard!$I$10 * 'Lookups and Calculations'!$F$12</f>
        <v>0</v>
      </c>
      <c r="L6830" s="12">
        <f>(H6830 - I6830) * Dashboard!$I$13 * (Dashboard!$D$12 / 365) * 'Lookups and Calculations'!$F$12</f>
        <v>0</v>
      </c>
      <c r="M6830" s="3">
        <f>(G6830*2) * Dashboard!$I$13 * (Dashboard!$D$12 / 365) * 'Lookups and Calculations'!$F$12</f>
        <v>1602.0878730267946</v>
      </c>
      <c r="N6830" s="12">
        <f>H6830 * Dashboard!$I$14 * Dashboard!$I$15 * (Dashboard!$D$12 / 365) * 'Lookups and Calculations'!$F$12</f>
        <v>0</v>
      </c>
    </row>
    <row r="6831" spans="1:14" x14ac:dyDescent="0.35">
      <c r="A6831" s="2">
        <v>6830</v>
      </c>
      <c r="B6831" s="11">
        <v>-1.5611598194647973</v>
      </c>
      <c r="C6831" s="11">
        <v>-0.7172182796867651</v>
      </c>
      <c r="D6831" s="3">
        <f>B6831*Dashboard!$D$11*Dashboard!$D$10*SQRT(Dashboard!$D$12/365)</f>
        <v>-387607.51789154275</v>
      </c>
      <c r="E6831" s="3">
        <f>IF(Dashboard!$I$3,C6831*Dashboard!$E$11*Dashboard!$E$10*SQRT(Dashboard!$D$12/365),0)</f>
        <v>-356144.44300921616</v>
      </c>
      <c r="F6831" s="3">
        <f>D6831+IF(Dashboard!$I$3,E6831,0)</f>
        <v>-743751.96090075886</v>
      </c>
      <c r="G6831" s="3">
        <f>IF(Dashboard!$I$4, ('Lookups and Calculations'!$F$9) / (1 - 'Lookups and Calculations'!$F$10), 'Lookups and Calculations'!$F$9)</f>
        <v>1951878.888340465</v>
      </c>
      <c r="H6831" s="12">
        <f t="shared" si="212"/>
        <v>0</v>
      </c>
      <c r="I6831" s="12">
        <f t="shared" si="213"/>
        <v>0</v>
      </c>
      <c r="J6831" s="13">
        <f>(1 - Dashboard!$I$9) * H6831 * Dashboard!$I$8 * 'Lookups and Calculations'!$F$12</f>
        <v>0</v>
      </c>
      <c r="K6831" s="12">
        <f>(1 - Dashboard!$I$11) * I6831 * Dashboard!$I$10 * 'Lookups and Calculations'!$F$12</f>
        <v>0</v>
      </c>
      <c r="L6831" s="12">
        <f>(H6831 - I6831) * Dashboard!$I$13 * (Dashboard!$D$12 / 365) * 'Lookups and Calculations'!$F$12</f>
        <v>0</v>
      </c>
      <c r="M6831" s="3">
        <f>(G6831*2) * Dashboard!$I$13 * (Dashboard!$D$12 / 365) * 'Lookups and Calculations'!$F$12</f>
        <v>1602.0878730267946</v>
      </c>
      <c r="N6831" s="12">
        <f>H6831 * Dashboard!$I$14 * Dashboard!$I$15 * (Dashboard!$D$12 / 365) * 'Lookups and Calculations'!$F$12</f>
        <v>0</v>
      </c>
    </row>
    <row r="6832" spans="1:14" x14ac:dyDescent="0.35">
      <c r="A6832" s="2">
        <v>6831</v>
      </c>
      <c r="B6832" s="11">
        <v>0.84909169079976488</v>
      </c>
      <c r="C6832" s="11">
        <v>0.67576087940221097</v>
      </c>
      <c r="D6832" s="3">
        <f>B6832*Dashboard!$D$11*Dashboard!$D$10*SQRT(Dashboard!$D$12/365)</f>
        <v>210813.98498076791</v>
      </c>
      <c r="E6832" s="3">
        <f>IF(Dashboard!$I$3,C6832*Dashboard!$E$11*Dashboard!$E$10*SQRT(Dashboard!$D$12/365),0)</f>
        <v>335558.20984823065</v>
      </c>
      <c r="F6832" s="3">
        <f>D6832+IF(Dashboard!$I$3,E6832,0)</f>
        <v>546372.19482899853</v>
      </c>
      <c r="G6832" s="3">
        <f>IF(Dashboard!$I$4, ('Lookups and Calculations'!$F$9) / (1 - 'Lookups and Calculations'!$F$10), 'Lookups and Calculations'!$F$9)</f>
        <v>1951878.888340465</v>
      </c>
      <c r="H6832" s="12">
        <f t="shared" si="212"/>
        <v>0</v>
      </c>
      <c r="I6832" s="12">
        <f t="shared" si="213"/>
        <v>0</v>
      </c>
      <c r="J6832" s="13">
        <f>(1 - Dashboard!$I$9) * H6832 * Dashboard!$I$8 * 'Lookups and Calculations'!$F$12</f>
        <v>0</v>
      </c>
      <c r="K6832" s="12">
        <f>(1 - Dashboard!$I$11) * I6832 * Dashboard!$I$10 * 'Lookups and Calculations'!$F$12</f>
        <v>0</v>
      </c>
      <c r="L6832" s="12">
        <f>(H6832 - I6832) * Dashboard!$I$13 * (Dashboard!$D$12 / 365) * 'Lookups and Calculations'!$F$12</f>
        <v>0</v>
      </c>
      <c r="M6832" s="3">
        <f>(G6832*2) * Dashboard!$I$13 * (Dashboard!$D$12 / 365) * 'Lookups and Calculations'!$F$12</f>
        <v>1602.0878730267946</v>
      </c>
      <c r="N6832" s="12">
        <f>H6832 * Dashboard!$I$14 * Dashboard!$I$15 * (Dashboard!$D$12 / 365) * 'Lookups and Calculations'!$F$12</f>
        <v>0</v>
      </c>
    </row>
    <row r="6833" spans="1:14" x14ac:dyDescent="0.35">
      <c r="A6833" s="2">
        <v>6832</v>
      </c>
      <c r="B6833" s="11">
        <v>-0.99938546366670189</v>
      </c>
      <c r="C6833" s="11">
        <v>0.28201106213161847</v>
      </c>
      <c r="D6833" s="3">
        <f>B6833*Dashboard!$D$11*Dashboard!$D$10*SQRT(Dashboard!$D$12/365)</f>
        <v>-248129.18841425111</v>
      </c>
      <c r="E6833" s="3">
        <f>IF(Dashboard!$I$3,C6833*Dashboard!$E$11*Dashboard!$E$10*SQRT(Dashboard!$D$12/365),0)</f>
        <v>140036.40940268143</v>
      </c>
      <c r="F6833" s="3">
        <f>D6833+IF(Dashboard!$I$3,E6833,0)</f>
        <v>-108092.77901156968</v>
      </c>
      <c r="G6833" s="3">
        <f>IF(Dashboard!$I$4, ('Lookups and Calculations'!$F$9) / (1 - 'Lookups and Calculations'!$F$10), 'Lookups and Calculations'!$F$9)</f>
        <v>1951878.888340465</v>
      </c>
      <c r="H6833" s="12">
        <f t="shared" si="212"/>
        <v>0</v>
      </c>
      <c r="I6833" s="12">
        <f t="shared" si="213"/>
        <v>0</v>
      </c>
      <c r="J6833" s="13">
        <f>(1 - Dashboard!$I$9) * H6833 * Dashboard!$I$8 * 'Lookups and Calculations'!$F$12</f>
        <v>0</v>
      </c>
      <c r="K6833" s="12">
        <f>(1 - Dashboard!$I$11) * I6833 * Dashboard!$I$10 * 'Lookups and Calculations'!$F$12</f>
        <v>0</v>
      </c>
      <c r="L6833" s="12">
        <f>(H6833 - I6833) * Dashboard!$I$13 * (Dashboard!$D$12 / 365) * 'Lookups and Calculations'!$F$12</f>
        <v>0</v>
      </c>
      <c r="M6833" s="3">
        <f>(G6833*2) * Dashboard!$I$13 * (Dashboard!$D$12 / 365) * 'Lookups and Calculations'!$F$12</f>
        <v>1602.0878730267946</v>
      </c>
      <c r="N6833" s="12">
        <f>H6833 * Dashboard!$I$14 * Dashboard!$I$15 * (Dashboard!$D$12 / 365) * 'Lookups and Calculations'!$F$12</f>
        <v>0</v>
      </c>
    </row>
    <row r="6834" spans="1:14" x14ac:dyDescent="0.35">
      <c r="A6834" s="2">
        <v>6833</v>
      </c>
      <c r="B6834" s="11">
        <v>1.3380469187160122</v>
      </c>
      <c r="C6834" s="11">
        <v>2.1928635294786942</v>
      </c>
      <c r="D6834" s="3">
        <f>B6834*Dashboard!$D$11*Dashboard!$D$10*SQRT(Dashboard!$D$12/365)</f>
        <v>332212.6527466877</v>
      </c>
      <c r="E6834" s="3">
        <f>IF(Dashboard!$I$3,C6834*Dashboard!$E$11*Dashboard!$E$10*SQRT(Dashboard!$D$12/365),0)</f>
        <v>1088896.0619387638</v>
      </c>
      <c r="F6834" s="3">
        <f>D6834+IF(Dashboard!$I$3,E6834,0)</f>
        <v>1421108.7146854515</v>
      </c>
      <c r="G6834" s="3">
        <f>IF(Dashboard!$I$4, ('Lookups and Calculations'!$F$9) / (1 - 'Lookups and Calculations'!$F$10), 'Lookups and Calculations'!$F$9)</f>
        <v>1951878.888340465</v>
      </c>
      <c r="H6834" s="12">
        <f t="shared" si="212"/>
        <v>0</v>
      </c>
      <c r="I6834" s="12">
        <f t="shared" si="213"/>
        <v>0</v>
      </c>
      <c r="J6834" s="13">
        <f>(1 - Dashboard!$I$9) * H6834 * Dashboard!$I$8 * 'Lookups and Calculations'!$F$12</f>
        <v>0</v>
      </c>
      <c r="K6834" s="12">
        <f>(1 - Dashboard!$I$11) * I6834 * Dashboard!$I$10 * 'Lookups and Calculations'!$F$12</f>
        <v>0</v>
      </c>
      <c r="L6834" s="12">
        <f>(H6834 - I6834) * Dashboard!$I$13 * (Dashboard!$D$12 / 365) * 'Lookups and Calculations'!$F$12</f>
        <v>0</v>
      </c>
      <c r="M6834" s="3">
        <f>(G6834*2) * Dashboard!$I$13 * (Dashboard!$D$12 / 365) * 'Lookups and Calculations'!$F$12</f>
        <v>1602.0878730267946</v>
      </c>
      <c r="N6834" s="12">
        <f>H6834 * Dashboard!$I$14 * Dashboard!$I$15 * (Dashboard!$D$12 / 365) * 'Lookups and Calculations'!$F$12</f>
        <v>0</v>
      </c>
    </row>
    <row r="6835" spans="1:14" x14ac:dyDescent="0.35">
      <c r="A6835" s="2">
        <v>6834</v>
      </c>
      <c r="B6835" s="11">
        <v>-1.8971037949853964</v>
      </c>
      <c r="C6835" s="11">
        <v>5.3856057762572317E-2</v>
      </c>
      <c r="D6835" s="3">
        <f>B6835*Dashboard!$D$11*Dashboard!$D$10*SQRT(Dashboard!$D$12/365)</f>
        <v>-471016.28160594404</v>
      </c>
      <c r="E6835" s="3">
        <f>IF(Dashboard!$I$3,C6835*Dashboard!$E$11*Dashboard!$E$10*SQRT(Dashboard!$D$12/365),0)</f>
        <v>26742.954324728471</v>
      </c>
      <c r="F6835" s="3">
        <f>D6835+IF(Dashboard!$I$3,E6835,0)</f>
        <v>-444273.32728121558</v>
      </c>
      <c r="G6835" s="3">
        <f>IF(Dashboard!$I$4, ('Lookups and Calculations'!$F$9) / (1 - 'Lookups and Calculations'!$F$10), 'Lookups and Calculations'!$F$9)</f>
        <v>1951878.888340465</v>
      </c>
      <c r="H6835" s="12">
        <f t="shared" si="212"/>
        <v>0</v>
      </c>
      <c r="I6835" s="12">
        <f t="shared" si="213"/>
        <v>0</v>
      </c>
      <c r="J6835" s="13">
        <f>(1 - Dashboard!$I$9) * H6835 * Dashboard!$I$8 * 'Lookups and Calculations'!$F$12</f>
        <v>0</v>
      </c>
      <c r="K6835" s="12">
        <f>(1 - Dashboard!$I$11) * I6835 * Dashboard!$I$10 * 'Lookups and Calculations'!$F$12</f>
        <v>0</v>
      </c>
      <c r="L6835" s="12">
        <f>(H6835 - I6835) * Dashboard!$I$13 * (Dashboard!$D$12 / 365) * 'Lookups and Calculations'!$F$12</f>
        <v>0</v>
      </c>
      <c r="M6835" s="3">
        <f>(G6835*2) * Dashboard!$I$13 * (Dashboard!$D$12 / 365) * 'Lookups and Calculations'!$F$12</f>
        <v>1602.0878730267946</v>
      </c>
      <c r="N6835" s="12">
        <f>H6835 * Dashboard!$I$14 * Dashboard!$I$15 * (Dashboard!$D$12 / 365) * 'Lookups and Calculations'!$F$12</f>
        <v>0</v>
      </c>
    </row>
    <row r="6836" spans="1:14" x14ac:dyDescent="0.35">
      <c r="A6836" s="2">
        <v>6835</v>
      </c>
      <c r="B6836" s="11">
        <v>1.1075680557965513</v>
      </c>
      <c r="C6836" s="11">
        <v>-0.51476144213850294</v>
      </c>
      <c r="D6836" s="3">
        <f>B6836*Dashboard!$D$11*Dashboard!$D$10*SQRT(Dashboard!$D$12/365)</f>
        <v>274988.95350153052</v>
      </c>
      <c r="E6836" s="3">
        <f>IF(Dashboard!$I$3,C6836*Dashboard!$E$11*Dashboard!$E$10*SQRT(Dashboard!$D$12/365),0)</f>
        <v>-255611.76044356331</v>
      </c>
      <c r="F6836" s="3">
        <f>D6836+IF(Dashboard!$I$3,E6836,0)</f>
        <v>19377.193057967204</v>
      </c>
      <c r="G6836" s="3">
        <f>IF(Dashboard!$I$4, ('Lookups and Calculations'!$F$9) / (1 - 'Lookups and Calculations'!$F$10), 'Lookups and Calculations'!$F$9)</f>
        <v>1951878.888340465</v>
      </c>
      <c r="H6836" s="12">
        <f t="shared" si="212"/>
        <v>0</v>
      </c>
      <c r="I6836" s="12">
        <f t="shared" si="213"/>
        <v>0</v>
      </c>
      <c r="J6836" s="13">
        <f>(1 - Dashboard!$I$9) * H6836 * Dashboard!$I$8 * 'Lookups and Calculations'!$F$12</f>
        <v>0</v>
      </c>
      <c r="K6836" s="12">
        <f>(1 - Dashboard!$I$11) * I6836 * Dashboard!$I$10 * 'Lookups and Calculations'!$F$12</f>
        <v>0</v>
      </c>
      <c r="L6836" s="12">
        <f>(H6836 - I6836) * Dashboard!$I$13 * (Dashboard!$D$12 / 365) * 'Lookups and Calculations'!$F$12</f>
        <v>0</v>
      </c>
      <c r="M6836" s="3">
        <f>(G6836*2) * Dashboard!$I$13 * (Dashboard!$D$12 / 365) * 'Lookups and Calculations'!$F$12</f>
        <v>1602.0878730267946</v>
      </c>
      <c r="N6836" s="12">
        <f>H6836 * Dashboard!$I$14 * Dashboard!$I$15 * (Dashboard!$D$12 / 365) * 'Lookups and Calculations'!$F$12</f>
        <v>0</v>
      </c>
    </row>
    <row r="6837" spans="1:14" x14ac:dyDescent="0.35">
      <c r="A6837" s="2">
        <v>6836</v>
      </c>
      <c r="B6837" s="11">
        <v>0.72589675768591921</v>
      </c>
      <c r="C6837" s="11">
        <v>-2.2667533191449523E-2</v>
      </c>
      <c r="D6837" s="3">
        <f>B6837*Dashboard!$D$11*Dashboard!$D$10*SQRT(Dashboard!$D$12/365)</f>
        <v>180226.9293534699</v>
      </c>
      <c r="E6837" s="3">
        <f>IF(Dashboard!$I$3,C6837*Dashboard!$E$11*Dashboard!$E$10*SQRT(Dashboard!$D$12/365),0)</f>
        <v>-11255.870369599952</v>
      </c>
      <c r="F6837" s="3">
        <f>D6837+IF(Dashboard!$I$3,E6837,0)</f>
        <v>168971.05898386994</v>
      </c>
      <c r="G6837" s="3">
        <f>IF(Dashboard!$I$4, ('Lookups and Calculations'!$F$9) / (1 - 'Lookups and Calculations'!$F$10), 'Lookups and Calculations'!$F$9)</f>
        <v>1951878.888340465</v>
      </c>
      <c r="H6837" s="12">
        <f t="shared" si="212"/>
        <v>0</v>
      </c>
      <c r="I6837" s="12">
        <f t="shared" si="213"/>
        <v>0</v>
      </c>
      <c r="J6837" s="13">
        <f>(1 - Dashboard!$I$9) * H6837 * Dashboard!$I$8 * 'Lookups and Calculations'!$F$12</f>
        <v>0</v>
      </c>
      <c r="K6837" s="12">
        <f>(1 - Dashboard!$I$11) * I6837 * Dashboard!$I$10 * 'Lookups and Calculations'!$F$12</f>
        <v>0</v>
      </c>
      <c r="L6837" s="12">
        <f>(H6837 - I6837) * Dashboard!$I$13 * (Dashboard!$D$12 / 365) * 'Lookups and Calculations'!$F$12</f>
        <v>0</v>
      </c>
      <c r="M6837" s="3">
        <f>(G6837*2) * Dashboard!$I$13 * (Dashboard!$D$12 / 365) * 'Lookups and Calculations'!$F$12</f>
        <v>1602.0878730267946</v>
      </c>
      <c r="N6837" s="12">
        <f>H6837 * Dashboard!$I$14 * Dashboard!$I$15 * (Dashboard!$D$12 / 365) * 'Lookups and Calculations'!$F$12</f>
        <v>0</v>
      </c>
    </row>
    <row r="6838" spans="1:14" x14ac:dyDescent="0.35">
      <c r="A6838" s="2">
        <v>6837</v>
      </c>
      <c r="B6838" s="11">
        <v>0.42560789538177335</v>
      </c>
      <c r="C6838" s="11">
        <v>-1.8112450334176522</v>
      </c>
      <c r="D6838" s="3">
        <f>B6838*Dashboard!$D$11*Dashboard!$D$10*SQRT(Dashboard!$D$12/365)</f>
        <v>105670.68013608486</v>
      </c>
      <c r="E6838" s="3">
        <f>IF(Dashboard!$I$3,C6838*Dashboard!$E$11*Dashboard!$E$10*SQRT(Dashboard!$D$12/365),0)</f>
        <v>-899398.23321494495</v>
      </c>
      <c r="F6838" s="3">
        <f>D6838+IF(Dashboard!$I$3,E6838,0)</f>
        <v>-793727.55307886004</v>
      </c>
      <c r="G6838" s="3">
        <f>IF(Dashboard!$I$4, ('Lookups and Calculations'!$F$9) / (1 - 'Lookups and Calculations'!$F$10), 'Lookups and Calculations'!$F$9)</f>
        <v>1951878.888340465</v>
      </c>
      <c r="H6838" s="12">
        <f t="shared" si="212"/>
        <v>0</v>
      </c>
      <c r="I6838" s="12">
        <f t="shared" si="213"/>
        <v>0</v>
      </c>
      <c r="J6838" s="13">
        <f>(1 - Dashboard!$I$9) * H6838 * Dashboard!$I$8 * 'Lookups and Calculations'!$F$12</f>
        <v>0</v>
      </c>
      <c r="K6838" s="12">
        <f>(1 - Dashboard!$I$11) * I6838 * Dashboard!$I$10 * 'Lookups and Calculations'!$F$12</f>
        <v>0</v>
      </c>
      <c r="L6838" s="12">
        <f>(H6838 - I6838) * Dashboard!$I$13 * (Dashboard!$D$12 / 365) * 'Lookups and Calculations'!$F$12</f>
        <v>0</v>
      </c>
      <c r="M6838" s="3">
        <f>(G6838*2) * Dashboard!$I$13 * (Dashboard!$D$12 / 365) * 'Lookups and Calculations'!$F$12</f>
        <v>1602.0878730267946</v>
      </c>
      <c r="N6838" s="12">
        <f>H6838 * Dashboard!$I$14 * Dashboard!$I$15 * (Dashboard!$D$12 / 365) * 'Lookups and Calculations'!$F$12</f>
        <v>0</v>
      </c>
    </row>
    <row r="6839" spans="1:14" x14ac:dyDescent="0.35">
      <c r="A6839" s="2">
        <v>6838</v>
      </c>
      <c r="B6839" s="11">
        <v>-0.15996915302347325</v>
      </c>
      <c r="C6839" s="11">
        <v>-1.1108752120781611</v>
      </c>
      <c r="D6839" s="3">
        <f>B6839*Dashboard!$D$11*Dashboard!$D$10*SQRT(Dashboard!$D$12/365)</f>
        <v>-39717.423911087928</v>
      </c>
      <c r="E6839" s="3">
        <f>IF(Dashboard!$I$3,C6839*Dashboard!$E$11*Dashboard!$E$10*SQRT(Dashboard!$D$12/365),0)</f>
        <v>-551620.12021097436</v>
      </c>
      <c r="F6839" s="3">
        <f>D6839+IF(Dashboard!$I$3,E6839,0)</f>
        <v>-591337.54412206227</v>
      </c>
      <c r="G6839" s="3">
        <f>IF(Dashboard!$I$4, ('Lookups and Calculations'!$F$9) / (1 - 'Lookups and Calculations'!$F$10), 'Lookups and Calculations'!$F$9)</f>
        <v>1951878.888340465</v>
      </c>
      <c r="H6839" s="12">
        <f t="shared" si="212"/>
        <v>0</v>
      </c>
      <c r="I6839" s="12">
        <f t="shared" si="213"/>
        <v>0</v>
      </c>
      <c r="J6839" s="13">
        <f>(1 - Dashboard!$I$9) * H6839 * Dashboard!$I$8 * 'Lookups and Calculations'!$F$12</f>
        <v>0</v>
      </c>
      <c r="K6839" s="12">
        <f>(1 - Dashboard!$I$11) * I6839 * Dashboard!$I$10 * 'Lookups and Calculations'!$F$12</f>
        <v>0</v>
      </c>
      <c r="L6839" s="12">
        <f>(H6839 - I6839) * Dashboard!$I$13 * (Dashboard!$D$12 / 365) * 'Lookups and Calculations'!$F$12</f>
        <v>0</v>
      </c>
      <c r="M6839" s="3">
        <f>(G6839*2) * Dashboard!$I$13 * (Dashboard!$D$12 / 365) * 'Lookups and Calculations'!$F$12</f>
        <v>1602.0878730267946</v>
      </c>
      <c r="N6839" s="12">
        <f>H6839 * Dashboard!$I$14 * Dashboard!$I$15 * (Dashboard!$D$12 / 365) * 'Lookups and Calculations'!$F$12</f>
        <v>0</v>
      </c>
    </row>
    <row r="6840" spans="1:14" x14ac:dyDescent="0.35">
      <c r="A6840" s="2">
        <v>6839</v>
      </c>
      <c r="B6840" s="11">
        <v>-1.9260356914972079</v>
      </c>
      <c r="C6840" s="11">
        <v>-0.43883296050068821</v>
      </c>
      <c r="D6840" s="3">
        <f>B6840*Dashboard!$D$11*Dashboard!$D$10*SQRT(Dashboard!$D$12/365)</f>
        <v>-478199.54398242681</v>
      </c>
      <c r="E6840" s="3">
        <f>IF(Dashboard!$I$3,C6840*Dashboard!$E$11*Dashboard!$E$10*SQRT(Dashboard!$D$12/365),0)</f>
        <v>-217908.44533390799</v>
      </c>
      <c r="F6840" s="3">
        <f>D6840+IF(Dashboard!$I$3,E6840,0)</f>
        <v>-696107.98931633483</v>
      </c>
      <c r="G6840" s="3">
        <f>IF(Dashboard!$I$4, ('Lookups and Calculations'!$F$9) / (1 - 'Lookups and Calculations'!$F$10), 'Lookups and Calculations'!$F$9)</f>
        <v>1951878.888340465</v>
      </c>
      <c r="H6840" s="12">
        <f t="shared" si="212"/>
        <v>0</v>
      </c>
      <c r="I6840" s="12">
        <f t="shared" si="213"/>
        <v>0</v>
      </c>
      <c r="J6840" s="13">
        <f>(1 - Dashboard!$I$9) * H6840 * Dashboard!$I$8 * 'Lookups and Calculations'!$F$12</f>
        <v>0</v>
      </c>
      <c r="K6840" s="12">
        <f>(1 - Dashboard!$I$11) * I6840 * Dashboard!$I$10 * 'Lookups and Calculations'!$F$12</f>
        <v>0</v>
      </c>
      <c r="L6840" s="12">
        <f>(H6840 - I6840) * Dashboard!$I$13 * (Dashboard!$D$12 / 365) * 'Lookups and Calculations'!$F$12</f>
        <v>0</v>
      </c>
      <c r="M6840" s="3">
        <f>(G6840*2) * Dashboard!$I$13 * (Dashboard!$D$12 / 365) * 'Lookups and Calculations'!$F$12</f>
        <v>1602.0878730267946</v>
      </c>
      <c r="N6840" s="12">
        <f>H6840 * Dashboard!$I$14 * Dashboard!$I$15 * (Dashboard!$D$12 / 365) * 'Lookups and Calculations'!$F$12</f>
        <v>0</v>
      </c>
    </row>
    <row r="6841" spans="1:14" x14ac:dyDescent="0.35">
      <c r="A6841" s="2">
        <v>6840</v>
      </c>
      <c r="B6841" s="11">
        <v>0.39666565271201182</v>
      </c>
      <c r="C6841" s="11">
        <v>-0.20493656229276386</v>
      </c>
      <c r="D6841" s="3">
        <f>B6841*Dashboard!$D$11*Dashboard!$D$10*SQRT(Dashboard!$D$12/365)</f>
        <v>98484.848997228837</v>
      </c>
      <c r="E6841" s="3">
        <f>IF(Dashboard!$I$3,C6841*Dashboard!$E$11*Dashboard!$E$10*SQRT(Dashboard!$D$12/365),0)</f>
        <v>-101764.02344605043</v>
      </c>
      <c r="F6841" s="3">
        <f>D6841+IF(Dashboard!$I$3,E6841,0)</f>
        <v>-3279.1744488215918</v>
      </c>
      <c r="G6841" s="3">
        <f>IF(Dashboard!$I$4, ('Lookups and Calculations'!$F$9) / (1 - 'Lookups and Calculations'!$F$10), 'Lookups and Calculations'!$F$9)</f>
        <v>1951878.888340465</v>
      </c>
      <c r="H6841" s="12">
        <f t="shared" si="212"/>
        <v>0</v>
      </c>
      <c r="I6841" s="12">
        <f t="shared" si="213"/>
        <v>0</v>
      </c>
      <c r="J6841" s="13">
        <f>(1 - Dashboard!$I$9) * H6841 * Dashboard!$I$8 * 'Lookups and Calculations'!$F$12</f>
        <v>0</v>
      </c>
      <c r="K6841" s="12">
        <f>(1 - Dashboard!$I$11) * I6841 * Dashboard!$I$10 * 'Lookups and Calculations'!$F$12</f>
        <v>0</v>
      </c>
      <c r="L6841" s="12">
        <f>(H6841 - I6841) * Dashboard!$I$13 * (Dashboard!$D$12 / 365) * 'Lookups and Calculations'!$F$12</f>
        <v>0</v>
      </c>
      <c r="M6841" s="3">
        <f>(G6841*2) * Dashboard!$I$13 * (Dashboard!$D$12 / 365) * 'Lookups and Calculations'!$F$12</f>
        <v>1602.0878730267946</v>
      </c>
      <c r="N6841" s="12">
        <f>H6841 * Dashboard!$I$14 * Dashboard!$I$15 * (Dashboard!$D$12 / 365) * 'Lookups and Calculations'!$F$12</f>
        <v>0</v>
      </c>
    </row>
    <row r="6842" spans="1:14" x14ac:dyDescent="0.35">
      <c r="A6842" s="2">
        <v>6841</v>
      </c>
      <c r="B6842" s="11">
        <v>0.26472259710053764</v>
      </c>
      <c r="C6842" s="11">
        <v>0.11773767910943814</v>
      </c>
      <c r="D6842" s="3">
        <f>B6842*Dashboard!$D$11*Dashboard!$D$10*SQRT(Dashboard!$D$12/365)</f>
        <v>65725.794061955123</v>
      </c>
      <c r="E6842" s="3">
        <f>IF(Dashboard!$I$3,C6842*Dashboard!$E$11*Dashboard!$E$10*SQRT(Dashboard!$D$12/365),0)</f>
        <v>58464.237924808207</v>
      </c>
      <c r="F6842" s="3">
        <f>D6842+IF(Dashboard!$I$3,E6842,0)</f>
        <v>124190.03198676332</v>
      </c>
      <c r="G6842" s="3">
        <f>IF(Dashboard!$I$4, ('Lookups and Calculations'!$F$9) / (1 - 'Lookups and Calculations'!$F$10), 'Lookups and Calculations'!$F$9)</f>
        <v>1951878.888340465</v>
      </c>
      <c r="H6842" s="12">
        <f t="shared" si="212"/>
        <v>0</v>
      </c>
      <c r="I6842" s="12">
        <f t="shared" si="213"/>
        <v>0</v>
      </c>
      <c r="J6842" s="13">
        <f>(1 - Dashboard!$I$9) * H6842 * Dashboard!$I$8 * 'Lookups and Calculations'!$F$12</f>
        <v>0</v>
      </c>
      <c r="K6842" s="12">
        <f>(1 - Dashboard!$I$11) * I6842 * Dashboard!$I$10 * 'Lookups and Calculations'!$F$12</f>
        <v>0</v>
      </c>
      <c r="L6842" s="12">
        <f>(H6842 - I6842) * Dashboard!$I$13 * (Dashboard!$D$12 / 365) * 'Lookups and Calculations'!$F$12</f>
        <v>0</v>
      </c>
      <c r="M6842" s="3">
        <f>(G6842*2) * Dashboard!$I$13 * (Dashboard!$D$12 / 365) * 'Lookups and Calculations'!$F$12</f>
        <v>1602.0878730267946</v>
      </c>
      <c r="N6842" s="12">
        <f>H6842 * Dashboard!$I$14 * Dashboard!$I$15 * (Dashboard!$D$12 / 365) * 'Lookups and Calculations'!$F$12</f>
        <v>0</v>
      </c>
    </row>
    <row r="6843" spans="1:14" x14ac:dyDescent="0.35">
      <c r="A6843" s="2">
        <v>6842</v>
      </c>
      <c r="B6843" s="11">
        <v>-0.2292916298157589</v>
      </c>
      <c r="C6843" s="11">
        <v>-0.87862115086027481</v>
      </c>
      <c r="D6843" s="3">
        <f>B6843*Dashboard!$D$11*Dashboard!$D$10*SQRT(Dashboard!$D$12/365)</f>
        <v>-56928.930912826894</v>
      </c>
      <c r="E6843" s="3">
        <f>IF(Dashboard!$I$3,C6843*Dashboard!$E$11*Dashboard!$E$10*SQRT(Dashboard!$D$12/365),0)</f>
        <v>-436291.22298153176</v>
      </c>
      <c r="F6843" s="3">
        <f>D6843+IF(Dashboard!$I$3,E6843,0)</f>
        <v>-493220.15389435866</v>
      </c>
      <c r="G6843" s="3">
        <f>IF(Dashboard!$I$4, ('Lookups and Calculations'!$F$9) / (1 - 'Lookups and Calculations'!$F$10), 'Lookups and Calculations'!$F$9)</f>
        <v>1951878.888340465</v>
      </c>
      <c r="H6843" s="12">
        <f t="shared" si="212"/>
        <v>0</v>
      </c>
      <c r="I6843" s="12">
        <f t="shared" si="213"/>
        <v>0</v>
      </c>
      <c r="J6843" s="13">
        <f>(1 - Dashboard!$I$9) * H6843 * Dashboard!$I$8 * 'Lookups and Calculations'!$F$12</f>
        <v>0</v>
      </c>
      <c r="K6843" s="12">
        <f>(1 - Dashboard!$I$11) * I6843 * Dashboard!$I$10 * 'Lookups and Calculations'!$F$12</f>
        <v>0</v>
      </c>
      <c r="L6843" s="12">
        <f>(H6843 - I6843) * Dashboard!$I$13 * (Dashboard!$D$12 / 365) * 'Lookups and Calculations'!$F$12</f>
        <v>0</v>
      </c>
      <c r="M6843" s="3">
        <f>(G6843*2) * Dashboard!$I$13 * (Dashboard!$D$12 / 365) * 'Lookups and Calculations'!$F$12</f>
        <v>1602.0878730267946</v>
      </c>
      <c r="N6843" s="12">
        <f>H6843 * Dashboard!$I$14 * Dashboard!$I$15 * (Dashboard!$D$12 / 365) * 'Lookups and Calculations'!$F$12</f>
        <v>0</v>
      </c>
    </row>
    <row r="6844" spans="1:14" x14ac:dyDescent="0.35">
      <c r="A6844" s="2">
        <v>6843</v>
      </c>
      <c r="B6844" s="11">
        <v>-0.17057239160535753</v>
      </c>
      <c r="C6844" s="11">
        <v>1.2296188074664278</v>
      </c>
      <c r="D6844" s="3">
        <f>B6844*Dashboard!$D$11*Dashboard!$D$10*SQRT(Dashboard!$D$12/365)</f>
        <v>-42350.014717674901</v>
      </c>
      <c r="E6844" s="3">
        <f>IF(Dashboard!$I$3,C6844*Dashboard!$E$11*Dashboard!$E$10*SQRT(Dashboard!$D$12/365),0)</f>
        <v>610583.85947726213</v>
      </c>
      <c r="F6844" s="3">
        <f>D6844+IF(Dashboard!$I$3,E6844,0)</f>
        <v>568233.8447595872</v>
      </c>
      <c r="G6844" s="3">
        <f>IF(Dashboard!$I$4, ('Lookups and Calculations'!$F$9) / (1 - 'Lookups and Calculations'!$F$10), 'Lookups and Calculations'!$F$9)</f>
        <v>1951878.888340465</v>
      </c>
      <c r="H6844" s="12">
        <f t="shared" si="212"/>
        <v>0</v>
      </c>
      <c r="I6844" s="12">
        <f t="shared" si="213"/>
        <v>0</v>
      </c>
      <c r="J6844" s="13">
        <f>(1 - Dashboard!$I$9) * H6844 * Dashboard!$I$8 * 'Lookups and Calculations'!$F$12</f>
        <v>0</v>
      </c>
      <c r="K6844" s="12">
        <f>(1 - Dashboard!$I$11) * I6844 * Dashboard!$I$10 * 'Lookups and Calculations'!$F$12</f>
        <v>0</v>
      </c>
      <c r="L6844" s="12">
        <f>(H6844 - I6844) * Dashboard!$I$13 * (Dashboard!$D$12 / 365) * 'Lookups and Calculations'!$F$12</f>
        <v>0</v>
      </c>
      <c r="M6844" s="3">
        <f>(G6844*2) * Dashboard!$I$13 * (Dashboard!$D$12 / 365) * 'Lookups and Calculations'!$F$12</f>
        <v>1602.0878730267946</v>
      </c>
      <c r="N6844" s="12">
        <f>H6844 * Dashboard!$I$14 * Dashboard!$I$15 * (Dashboard!$D$12 / 365) * 'Lookups and Calculations'!$F$12</f>
        <v>0</v>
      </c>
    </row>
    <row r="6845" spans="1:14" x14ac:dyDescent="0.35">
      <c r="A6845" s="2">
        <v>6844</v>
      </c>
      <c r="B6845" s="11">
        <v>-1.053788174195313</v>
      </c>
      <c r="C6845" s="11">
        <v>1.4489919851539077</v>
      </c>
      <c r="D6845" s="3">
        <f>B6845*Dashboard!$D$11*Dashboard!$D$10*SQRT(Dashboard!$D$12/365)</f>
        <v>-261636.38949107364</v>
      </c>
      <c r="E6845" s="3">
        <f>IF(Dashboard!$I$3,C6845*Dashboard!$E$11*Dashboard!$E$10*SQRT(Dashboard!$D$12/365),0)</f>
        <v>719516.57967060525</v>
      </c>
      <c r="F6845" s="3">
        <f>D6845+IF(Dashboard!$I$3,E6845,0)</f>
        <v>457880.19017953158</v>
      </c>
      <c r="G6845" s="3">
        <f>IF(Dashboard!$I$4, ('Lookups and Calculations'!$F$9) / (1 - 'Lookups and Calculations'!$F$10), 'Lookups and Calculations'!$F$9)</f>
        <v>1951878.888340465</v>
      </c>
      <c r="H6845" s="12">
        <f t="shared" si="212"/>
        <v>0</v>
      </c>
      <c r="I6845" s="12">
        <f t="shared" si="213"/>
        <v>0</v>
      </c>
      <c r="J6845" s="13">
        <f>(1 - Dashboard!$I$9) * H6845 * Dashboard!$I$8 * 'Lookups and Calculations'!$F$12</f>
        <v>0</v>
      </c>
      <c r="K6845" s="12">
        <f>(1 - Dashboard!$I$11) * I6845 * Dashboard!$I$10 * 'Lookups and Calculations'!$F$12</f>
        <v>0</v>
      </c>
      <c r="L6845" s="12">
        <f>(H6845 - I6845) * Dashboard!$I$13 * (Dashboard!$D$12 / 365) * 'Lookups and Calculations'!$F$12</f>
        <v>0</v>
      </c>
      <c r="M6845" s="3">
        <f>(G6845*2) * Dashboard!$I$13 * (Dashboard!$D$12 / 365) * 'Lookups and Calculations'!$F$12</f>
        <v>1602.0878730267946</v>
      </c>
      <c r="N6845" s="12">
        <f>H6845 * Dashboard!$I$14 * Dashboard!$I$15 * (Dashboard!$D$12 / 365) * 'Lookups and Calculations'!$F$12</f>
        <v>0</v>
      </c>
    </row>
    <row r="6846" spans="1:14" x14ac:dyDescent="0.35">
      <c r="A6846" s="2">
        <v>6845</v>
      </c>
      <c r="B6846" s="11">
        <v>0.34007562586993084</v>
      </c>
      <c r="C6846" s="11">
        <v>-0.50460467324275526</v>
      </c>
      <c r="D6846" s="3">
        <f>B6846*Dashboard!$D$11*Dashboard!$D$10*SQRT(Dashboard!$D$12/365)</f>
        <v>84434.577162027155</v>
      </c>
      <c r="E6846" s="3">
        <f>IF(Dashboard!$I$3,C6846*Dashboard!$E$11*Dashboard!$E$10*SQRT(Dashboard!$D$12/365),0)</f>
        <v>-250568.27939518681</v>
      </c>
      <c r="F6846" s="3">
        <f>D6846+IF(Dashboard!$I$3,E6846,0)</f>
        <v>-166133.70223315965</v>
      </c>
      <c r="G6846" s="3">
        <f>IF(Dashboard!$I$4, ('Lookups and Calculations'!$F$9) / (1 - 'Lookups and Calculations'!$F$10), 'Lookups and Calculations'!$F$9)</f>
        <v>1951878.888340465</v>
      </c>
      <c r="H6846" s="12">
        <f t="shared" si="212"/>
        <v>0</v>
      </c>
      <c r="I6846" s="12">
        <f t="shared" si="213"/>
        <v>0</v>
      </c>
      <c r="J6846" s="13">
        <f>(1 - Dashboard!$I$9) * H6846 * Dashboard!$I$8 * 'Lookups and Calculations'!$F$12</f>
        <v>0</v>
      </c>
      <c r="K6846" s="12">
        <f>(1 - Dashboard!$I$11) * I6846 * Dashboard!$I$10 * 'Lookups and Calculations'!$F$12</f>
        <v>0</v>
      </c>
      <c r="L6846" s="12">
        <f>(H6846 - I6846) * Dashboard!$I$13 * (Dashboard!$D$12 / 365) * 'Lookups and Calculations'!$F$12</f>
        <v>0</v>
      </c>
      <c r="M6846" s="3">
        <f>(G6846*2) * Dashboard!$I$13 * (Dashboard!$D$12 / 365) * 'Lookups and Calculations'!$F$12</f>
        <v>1602.0878730267946</v>
      </c>
      <c r="N6846" s="12">
        <f>H6846 * Dashboard!$I$14 * Dashboard!$I$15 * (Dashboard!$D$12 / 365) * 'Lookups and Calculations'!$F$12</f>
        <v>0</v>
      </c>
    </row>
    <row r="6847" spans="1:14" x14ac:dyDescent="0.35">
      <c r="A6847" s="2">
        <v>6846</v>
      </c>
      <c r="B6847" s="11">
        <v>-1.3371989389720866</v>
      </c>
      <c r="C6847" s="11">
        <v>0.71195230315699565</v>
      </c>
      <c r="D6847" s="3">
        <f>B6847*Dashboard!$D$11*Dashboard!$D$10*SQRT(Dashboard!$D$12/365)</f>
        <v>-332002.11483784119</v>
      </c>
      <c r="E6847" s="3">
        <f>IF(Dashboard!$I$3,C6847*Dashboard!$E$11*Dashboard!$E$10*SQRT(Dashboard!$D$12/365),0)</f>
        <v>353529.55109804869</v>
      </c>
      <c r="F6847" s="3">
        <f>D6847+IF(Dashboard!$I$3,E6847,0)</f>
        <v>21527.436260207498</v>
      </c>
      <c r="G6847" s="3">
        <f>IF(Dashboard!$I$4, ('Lookups and Calculations'!$F$9) / (1 - 'Lookups and Calculations'!$F$10), 'Lookups and Calculations'!$F$9)</f>
        <v>1951878.888340465</v>
      </c>
      <c r="H6847" s="12">
        <f t="shared" si="212"/>
        <v>0</v>
      </c>
      <c r="I6847" s="12">
        <f t="shared" si="213"/>
        <v>0</v>
      </c>
      <c r="J6847" s="13">
        <f>(1 - Dashboard!$I$9) * H6847 * Dashboard!$I$8 * 'Lookups and Calculations'!$F$12</f>
        <v>0</v>
      </c>
      <c r="K6847" s="12">
        <f>(1 - Dashboard!$I$11) * I6847 * Dashboard!$I$10 * 'Lookups and Calculations'!$F$12</f>
        <v>0</v>
      </c>
      <c r="L6847" s="12">
        <f>(H6847 - I6847) * Dashboard!$I$13 * (Dashboard!$D$12 / 365) * 'Lookups and Calculations'!$F$12</f>
        <v>0</v>
      </c>
      <c r="M6847" s="3">
        <f>(G6847*2) * Dashboard!$I$13 * (Dashboard!$D$12 / 365) * 'Lookups and Calculations'!$F$12</f>
        <v>1602.0878730267946</v>
      </c>
      <c r="N6847" s="12">
        <f>H6847 * Dashboard!$I$14 * Dashboard!$I$15 * (Dashboard!$D$12 / 365) * 'Lookups and Calculations'!$F$12</f>
        <v>0</v>
      </c>
    </row>
    <row r="6848" spans="1:14" x14ac:dyDescent="0.35">
      <c r="A6848" s="2">
        <v>6847</v>
      </c>
      <c r="B6848" s="11">
        <v>-0.33380437907219751</v>
      </c>
      <c r="C6848" s="11">
        <v>0.30845835597459365</v>
      </c>
      <c r="D6848" s="3">
        <f>B6848*Dashboard!$D$11*Dashboard!$D$10*SQRT(Dashboard!$D$12/365)</f>
        <v>-82877.540928422313</v>
      </c>
      <c r="E6848" s="3">
        <f>IF(Dashboard!$I$3,C6848*Dashboard!$E$11*Dashboard!$E$10*SQRT(Dashboard!$D$12/365),0)</f>
        <v>153169.17107590748</v>
      </c>
      <c r="F6848" s="3">
        <f>D6848+IF(Dashboard!$I$3,E6848,0)</f>
        <v>70291.630147485164</v>
      </c>
      <c r="G6848" s="3">
        <f>IF(Dashboard!$I$4, ('Lookups and Calculations'!$F$9) / (1 - 'Lookups and Calculations'!$F$10), 'Lookups and Calculations'!$F$9)</f>
        <v>1951878.888340465</v>
      </c>
      <c r="H6848" s="12">
        <f t="shared" si="212"/>
        <v>0</v>
      </c>
      <c r="I6848" s="12">
        <f t="shared" si="213"/>
        <v>0</v>
      </c>
      <c r="J6848" s="13">
        <f>(1 - Dashboard!$I$9) * H6848 * Dashboard!$I$8 * 'Lookups and Calculations'!$F$12</f>
        <v>0</v>
      </c>
      <c r="K6848" s="12">
        <f>(1 - Dashboard!$I$11) * I6848 * Dashboard!$I$10 * 'Lookups and Calculations'!$F$12</f>
        <v>0</v>
      </c>
      <c r="L6848" s="12">
        <f>(H6848 - I6848) * Dashboard!$I$13 * (Dashboard!$D$12 / 365) * 'Lookups and Calculations'!$F$12</f>
        <v>0</v>
      </c>
      <c r="M6848" s="3">
        <f>(G6848*2) * Dashboard!$I$13 * (Dashboard!$D$12 / 365) * 'Lookups and Calculations'!$F$12</f>
        <v>1602.0878730267946</v>
      </c>
      <c r="N6848" s="12">
        <f>H6848 * Dashboard!$I$14 * Dashboard!$I$15 * (Dashboard!$D$12 / 365) * 'Lookups and Calculations'!$F$12</f>
        <v>0</v>
      </c>
    </row>
    <row r="6849" spans="1:14" x14ac:dyDescent="0.35">
      <c r="A6849" s="2">
        <v>6848</v>
      </c>
      <c r="B6849" s="11">
        <v>0.95344938510062016</v>
      </c>
      <c r="C6849" s="11">
        <v>0.66939664270422594</v>
      </c>
      <c r="D6849" s="3">
        <f>B6849*Dashboard!$D$11*Dashboard!$D$10*SQRT(Dashboard!$D$12/365)</f>
        <v>236724.09767807403</v>
      </c>
      <c r="E6849" s="3">
        <f>IF(Dashboard!$I$3,C6849*Dashboard!$E$11*Dashboard!$E$10*SQRT(Dashboard!$D$12/365),0)</f>
        <v>332397.96198760363</v>
      </c>
      <c r="F6849" s="3">
        <f>D6849+IF(Dashboard!$I$3,E6849,0)</f>
        <v>569122.0596656776</v>
      </c>
      <c r="G6849" s="3">
        <f>IF(Dashboard!$I$4, ('Lookups and Calculations'!$F$9) / (1 - 'Lookups and Calculations'!$F$10), 'Lookups and Calculations'!$F$9)</f>
        <v>1951878.888340465</v>
      </c>
      <c r="H6849" s="12">
        <f t="shared" si="212"/>
        <v>0</v>
      </c>
      <c r="I6849" s="12">
        <f t="shared" si="213"/>
        <v>0</v>
      </c>
      <c r="J6849" s="13">
        <f>(1 - Dashboard!$I$9) * H6849 * Dashboard!$I$8 * 'Lookups and Calculations'!$F$12</f>
        <v>0</v>
      </c>
      <c r="K6849" s="12">
        <f>(1 - Dashboard!$I$11) * I6849 * Dashboard!$I$10 * 'Lookups and Calculations'!$F$12</f>
        <v>0</v>
      </c>
      <c r="L6849" s="12">
        <f>(H6849 - I6849) * Dashboard!$I$13 * (Dashboard!$D$12 / 365) * 'Lookups and Calculations'!$F$12</f>
        <v>0</v>
      </c>
      <c r="M6849" s="3">
        <f>(G6849*2) * Dashboard!$I$13 * (Dashboard!$D$12 / 365) * 'Lookups and Calculations'!$F$12</f>
        <v>1602.0878730267946</v>
      </c>
      <c r="N6849" s="12">
        <f>H6849 * Dashboard!$I$14 * Dashboard!$I$15 * (Dashboard!$D$12 / 365) * 'Lookups and Calculations'!$F$12</f>
        <v>0</v>
      </c>
    </row>
    <row r="6850" spans="1:14" x14ac:dyDescent="0.35">
      <c r="A6850" s="2">
        <v>6849</v>
      </c>
      <c r="B6850" s="11">
        <v>-1.6813368648590536</v>
      </c>
      <c r="C6850" s="11">
        <v>1.4683031545170433</v>
      </c>
      <c r="D6850" s="3">
        <f>B6850*Dashboard!$D$11*Dashboard!$D$10*SQRT(Dashboard!$D$12/365)</f>
        <v>-417445.28702447895</v>
      </c>
      <c r="E6850" s="3">
        <f>IF(Dashboard!$I$3,C6850*Dashboard!$E$11*Dashboard!$E$10*SQRT(Dashboard!$D$12/365),0)</f>
        <v>729105.80215904256</v>
      </c>
      <c r="F6850" s="3">
        <f>D6850+IF(Dashboard!$I$3,E6850,0)</f>
        <v>311660.51513456361</v>
      </c>
      <c r="G6850" s="3">
        <f>IF(Dashboard!$I$4, ('Lookups and Calculations'!$F$9) / (1 - 'Lookups and Calculations'!$F$10), 'Lookups and Calculations'!$F$9)</f>
        <v>1951878.888340465</v>
      </c>
      <c r="H6850" s="12">
        <f t="shared" si="212"/>
        <v>0</v>
      </c>
      <c r="I6850" s="12">
        <f t="shared" si="213"/>
        <v>0</v>
      </c>
      <c r="J6850" s="13">
        <f>(1 - Dashboard!$I$9) * H6850 * Dashboard!$I$8 * 'Lookups and Calculations'!$F$12</f>
        <v>0</v>
      </c>
      <c r="K6850" s="12">
        <f>(1 - Dashboard!$I$11) * I6850 * Dashboard!$I$10 * 'Lookups and Calculations'!$F$12</f>
        <v>0</v>
      </c>
      <c r="L6850" s="12">
        <f>(H6850 - I6850) * Dashboard!$I$13 * (Dashboard!$D$12 / 365) * 'Lookups and Calculations'!$F$12</f>
        <v>0</v>
      </c>
      <c r="M6850" s="3">
        <f>(G6850*2) * Dashboard!$I$13 * (Dashboard!$D$12 / 365) * 'Lookups and Calculations'!$F$12</f>
        <v>1602.0878730267946</v>
      </c>
      <c r="N6850" s="12">
        <f>H6850 * Dashboard!$I$14 * Dashboard!$I$15 * (Dashboard!$D$12 / 365) * 'Lookups and Calculations'!$F$12</f>
        <v>0</v>
      </c>
    </row>
    <row r="6851" spans="1:14" x14ac:dyDescent="0.35">
      <c r="A6851" s="2">
        <v>6850</v>
      </c>
      <c r="B6851" s="11">
        <v>-1.0851967244870402</v>
      </c>
      <c r="C6851" s="11">
        <v>-0.32369293421625178</v>
      </c>
      <c r="D6851" s="3">
        <f>B6851*Dashboard!$D$11*Dashboard!$D$10*SQRT(Dashboard!$D$12/365)</f>
        <v>-269434.55984324275</v>
      </c>
      <c r="E6851" s="3">
        <f>IF(Dashboard!$I$3,C6851*Dashboard!$E$11*Dashboard!$E$10*SQRT(Dashboard!$D$12/365),0)</f>
        <v>-160734.10707380934</v>
      </c>
      <c r="F6851" s="3">
        <f>D6851+IF(Dashboard!$I$3,E6851,0)</f>
        <v>-430168.66691705212</v>
      </c>
      <c r="G6851" s="3">
        <f>IF(Dashboard!$I$4, ('Lookups and Calculations'!$F$9) / (1 - 'Lookups and Calculations'!$F$10), 'Lookups and Calculations'!$F$9)</f>
        <v>1951878.888340465</v>
      </c>
      <c r="H6851" s="12">
        <f t="shared" ref="H6851:H6914" si="214">MAX(0,F6851-G6851)</f>
        <v>0</v>
      </c>
      <c r="I6851" s="12">
        <f t="shared" ref="I6851:I6914" si="215">MAX(0,-F6851-G6851)</f>
        <v>0</v>
      </c>
      <c r="J6851" s="13">
        <f>(1 - Dashboard!$I$9) * H6851 * Dashboard!$I$8 * 'Lookups and Calculations'!$F$12</f>
        <v>0</v>
      </c>
      <c r="K6851" s="12">
        <f>(1 - Dashboard!$I$11) * I6851 * Dashboard!$I$10 * 'Lookups and Calculations'!$F$12</f>
        <v>0</v>
      </c>
      <c r="L6851" s="12">
        <f>(H6851 - I6851) * Dashboard!$I$13 * (Dashboard!$D$12 / 365) * 'Lookups and Calculations'!$F$12</f>
        <v>0</v>
      </c>
      <c r="M6851" s="3">
        <f>(G6851*2) * Dashboard!$I$13 * (Dashboard!$D$12 / 365) * 'Lookups and Calculations'!$F$12</f>
        <v>1602.0878730267946</v>
      </c>
      <c r="N6851" s="12">
        <f>H6851 * Dashboard!$I$14 * Dashboard!$I$15 * (Dashboard!$D$12 / 365) * 'Lookups and Calculations'!$F$12</f>
        <v>0</v>
      </c>
    </row>
    <row r="6852" spans="1:14" x14ac:dyDescent="0.35">
      <c r="A6852" s="2">
        <v>6851</v>
      </c>
      <c r="B6852" s="11">
        <v>0.72646581318958114</v>
      </c>
      <c r="C6852" s="11">
        <v>-0.7147467586280164</v>
      </c>
      <c r="D6852" s="3">
        <f>B6852*Dashboard!$D$11*Dashboard!$D$10*SQRT(Dashboard!$D$12/365)</f>
        <v>180368.21545920154</v>
      </c>
      <c r="E6852" s="3">
        <f>IF(Dashboard!$I$3,C6852*Dashboard!$E$11*Dashboard!$E$10*SQRT(Dashboard!$D$12/365),0)</f>
        <v>-354917.17578000098</v>
      </c>
      <c r="F6852" s="3">
        <f>D6852+IF(Dashboard!$I$3,E6852,0)</f>
        <v>-174548.96032079944</v>
      </c>
      <c r="G6852" s="3">
        <f>IF(Dashboard!$I$4, ('Lookups and Calculations'!$F$9) / (1 - 'Lookups and Calculations'!$F$10), 'Lookups and Calculations'!$F$9)</f>
        <v>1951878.888340465</v>
      </c>
      <c r="H6852" s="12">
        <f t="shared" si="214"/>
        <v>0</v>
      </c>
      <c r="I6852" s="12">
        <f t="shared" si="215"/>
        <v>0</v>
      </c>
      <c r="J6852" s="13">
        <f>(1 - Dashboard!$I$9) * H6852 * Dashboard!$I$8 * 'Lookups and Calculations'!$F$12</f>
        <v>0</v>
      </c>
      <c r="K6852" s="12">
        <f>(1 - Dashboard!$I$11) * I6852 * Dashboard!$I$10 * 'Lookups and Calculations'!$F$12</f>
        <v>0</v>
      </c>
      <c r="L6852" s="12">
        <f>(H6852 - I6852) * Dashboard!$I$13 * (Dashboard!$D$12 / 365) * 'Lookups and Calculations'!$F$12</f>
        <v>0</v>
      </c>
      <c r="M6852" s="3">
        <f>(G6852*2) * Dashboard!$I$13 * (Dashboard!$D$12 / 365) * 'Lookups and Calculations'!$F$12</f>
        <v>1602.0878730267946</v>
      </c>
      <c r="N6852" s="12">
        <f>H6852 * Dashboard!$I$14 * Dashboard!$I$15 * (Dashboard!$D$12 / 365) * 'Lookups and Calculations'!$F$12</f>
        <v>0</v>
      </c>
    </row>
    <row r="6853" spans="1:14" x14ac:dyDescent="0.35">
      <c r="A6853" s="2">
        <v>6852</v>
      </c>
      <c r="B6853" s="11">
        <v>-1.5574370094400414</v>
      </c>
      <c r="C6853" s="11">
        <v>-0.45947899036398754</v>
      </c>
      <c r="D6853" s="3">
        <f>B6853*Dashboard!$D$11*Dashboard!$D$10*SQRT(Dashboard!$D$12/365)</f>
        <v>-386683.21204195201</v>
      </c>
      <c r="E6853" s="3">
        <f>IF(Dashboard!$I$3,C6853*Dashboard!$E$11*Dashboard!$E$10*SQRT(Dashboard!$D$12/365),0)</f>
        <v>-228160.5108685841</v>
      </c>
      <c r="F6853" s="3">
        <f>D6853+IF(Dashboard!$I$3,E6853,0)</f>
        <v>-614843.7229105361</v>
      </c>
      <c r="G6853" s="3">
        <f>IF(Dashboard!$I$4, ('Lookups and Calculations'!$F$9) / (1 - 'Lookups and Calculations'!$F$10), 'Lookups and Calculations'!$F$9)</f>
        <v>1951878.888340465</v>
      </c>
      <c r="H6853" s="12">
        <f t="shared" si="214"/>
        <v>0</v>
      </c>
      <c r="I6853" s="12">
        <f t="shared" si="215"/>
        <v>0</v>
      </c>
      <c r="J6853" s="13">
        <f>(1 - Dashboard!$I$9) * H6853 * Dashboard!$I$8 * 'Lookups and Calculations'!$F$12</f>
        <v>0</v>
      </c>
      <c r="K6853" s="12">
        <f>(1 - Dashboard!$I$11) * I6853 * Dashboard!$I$10 * 'Lookups and Calculations'!$F$12</f>
        <v>0</v>
      </c>
      <c r="L6853" s="12">
        <f>(H6853 - I6853) * Dashboard!$I$13 * (Dashboard!$D$12 / 365) * 'Lookups and Calculations'!$F$12</f>
        <v>0</v>
      </c>
      <c r="M6853" s="3">
        <f>(G6853*2) * Dashboard!$I$13 * (Dashboard!$D$12 / 365) * 'Lookups and Calculations'!$F$12</f>
        <v>1602.0878730267946</v>
      </c>
      <c r="N6853" s="12">
        <f>H6853 * Dashboard!$I$14 * Dashboard!$I$15 * (Dashboard!$D$12 / 365) * 'Lookups and Calculations'!$F$12</f>
        <v>0</v>
      </c>
    </row>
    <row r="6854" spans="1:14" x14ac:dyDescent="0.35">
      <c r="A6854" s="2">
        <v>6853</v>
      </c>
      <c r="B6854" s="11">
        <v>-1.8783128627493144</v>
      </c>
      <c r="C6854" s="11">
        <v>-0.37193897221604882</v>
      </c>
      <c r="D6854" s="3">
        <f>B6854*Dashboard!$D$11*Dashboard!$D$10*SQRT(Dashboard!$D$12/365)</f>
        <v>-466350.83575467113</v>
      </c>
      <c r="E6854" s="3">
        <f>IF(Dashboard!$I$3,C6854*Dashboard!$E$11*Dashboard!$E$10*SQRT(Dashboard!$D$12/365),0)</f>
        <v>-184691.33016402871</v>
      </c>
      <c r="F6854" s="3">
        <f>D6854+IF(Dashboard!$I$3,E6854,0)</f>
        <v>-651042.16591869981</v>
      </c>
      <c r="G6854" s="3">
        <f>IF(Dashboard!$I$4, ('Lookups and Calculations'!$F$9) / (1 - 'Lookups and Calculations'!$F$10), 'Lookups and Calculations'!$F$9)</f>
        <v>1951878.888340465</v>
      </c>
      <c r="H6854" s="12">
        <f t="shared" si="214"/>
        <v>0</v>
      </c>
      <c r="I6854" s="12">
        <f t="shared" si="215"/>
        <v>0</v>
      </c>
      <c r="J6854" s="13">
        <f>(1 - Dashboard!$I$9) * H6854 * Dashboard!$I$8 * 'Lookups and Calculations'!$F$12</f>
        <v>0</v>
      </c>
      <c r="K6854" s="12">
        <f>(1 - Dashboard!$I$11) * I6854 * Dashboard!$I$10 * 'Lookups and Calculations'!$F$12</f>
        <v>0</v>
      </c>
      <c r="L6854" s="12">
        <f>(H6854 - I6854) * Dashboard!$I$13 * (Dashboard!$D$12 / 365) * 'Lookups and Calculations'!$F$12</f>
        <v>0</v>
      </c>
      <c r="M6854" s="3">
        <f>(G6854*2) * Dashboard!$I$13 * (Dashboard!$D$12 / 365) * 'Lookups and Calculations'!$F$12</f>
        <v>1602.0878730267946</v>
      </c>
      <c r="N6854" s="12">
        <f>H6854 * Dashboard!$I$14 * Dashboard!$I$15 * (Dashboard!$D$12 / 365) * 'Lookups and Calculations'!$F$12</f>
        <v>0</v>
      </c>
    </row>
    <row r="6855" spans="1:14" x14ac:dyDescent="0.35">
      <c r="A6855" s="2">
        <v>6854</v>
      </c>
      <c r="B6855" s="11">
        <v>-0.74329094827235498</v>
      </c>
      <c r="C6855" s="11">
        <v>2.1341267498462095E-3</v>
      </c>
      <c r="D6855" s="3">
        <f>B6855*Dashboard!$D$11*Dashboard!$D$10*SQRT(Dashboard!$D$12/365)</f>
        <v>-184545.58972051169</v>
      </c>
      <c r="E6855" s="3">
        <f>IF(Dashboard!$I$3,C6855*Dashboard!$E$11*Dashboard!$E$10*SQRT(Dashboard!$D$12/365),0)</f>
        <v>1059.7295191179335</v>
      </c>
      <c r="F6855" s="3">
        <f>D6855+IF(Dashboard!$I$3,E6855,0)</f>
        <v>-183485.86020139375</v>
      </c>
      <c r="G6855" s="3">
        <f>IF(Dashboard!$I$4, ('Lookups and Calculations'!$F$9) / (1 - 'Lookups and Calculations'!$F$10), 'Lookups and Calculations'!$F$9)</f>
        <v>1951878.888340465</v>
      </c>
      <c r="H6855" s="12">
        <f t="shared" si="214"/>
        <v>0</v>
      </c>
      <c r="I6855" s="12">
        <f t="shared" si="215"/>
        <v>0</v>
      </c>
      <c r="J6855" s="13">
        <f>(1 - Dashboard!$I$9) * H6855 * Dashboard!$I$8 * 'Lookups and Calculations'!$F$12</f>
        <v>0</v>
      </c>
      <c r="K6855" s="12">
        <f>(1 - Dashboard!$I$11) * I6855 * Dashboard!$I$10 * 'Lookups and Calculations'!$F$12</f>
        <v>0</v>
      </c>
      <c r="L6855" s="12">
        <f>(H6855 - I6855) * Dashboard!$I$13 * (Dashboard!$D$12 / 365) * 'Lookups and Calculations'!$F$12</f>
        <v>0</v>
      </c>
      <c r="M6855" s="3">
        <f>(G6855*2) * Dashboard!$I$13 * (Dashboard!$D$12 / 365) * 'Lookups and Calculations'!$F$12</f>
        <v>1602.0878730267946</v>
      </c>
      <c r="N6855" s="12">
        <f>H6855 * Dashboard!$I$14 * Dashboard!$I$15 * (Dashboard!$D$12 / 365) * 'Lookups and Calculations'!$F$12</f>
        <v>0</v>
      </c>
    </row>
    <row r="6856" spans="1:14" x14ac:dyDescent="0.35">
      <c r="A6856" s="2">
        <v>6855</v>
      </c>
      <c r="B6856" s="11">
        <v>0.50154731178725032</v>
      </c>
      <c r="C6856" s="11">
        <v>-1.8413413854026397</v>
      </c>
      <c r="D6856" s="3">
        <f>B6856*Dashboard!$D$11*Dashboard!$D$10*SQRT(Dashboard!$D$12/365)</f>
        <v>124525.05259434484</v>
      </c>
      <c r="E6856" s="3">
        <f>IF(Dashboard!$I$3,C6856*Dashboard!$E$11*Dashboard!$E$10*SQRT(Dashboard!$D$12/365),0)</f>
        <v>-914342.98409188015</v>
      </c>
      <c r="F6856" s="3">
        <f>D6856+IF(Dashboard!$I$3,E6856,0)</f>
        <v>-789817.93149753532</v>
      </c>
      <c r="G6856" s="3">
        <f>IF(Dashboard!$I$4, ('Lookups and Calculations'!$F$9) / (1 - 'Lookups and Calculations'!$F$10), 'Lookups and Calculations'!$F$9)</f>
        <v>1951878.888340465</v>
      </c>
      <c r="H6856" s="12">
        <f t="shared" si="214"/>
        <v>0</v>
      </c>
      <c r="I6856" s="12">
        <f t="shared" si="215"/>
        <v>0</v>
      </c>
      <c r="J6856" s="13">
        <f>(1 - Dashboard!$I$9) * H6856 * Dashboard!$I$8 * 'Lookups and Calculations'!$F$12</f>
        <v>0</v>
      </c>
      <c r="K6856" s="12">
        <f>(1 - Dashboard!$I$11) * I6856 * Dashboard!$I$10 * 'Lookups and Calculations'!$F$12</f>
        <v>0</v>
      </c>
      <c r="L6856" s="12">
        <f>(H6856 - I6856) * Dashboard!$I$13 * (Dashboard!$D$12 / 365) * 'Lookups and Calculations'!$F$12</f>
        <v>0</v>
      </c>
      <c r="M6856" s="3">
        <f>(G6856*2) * Dashboard!$I$13 * (Dashboard!$D$12 / 365) * 'Lookups and Calculations'!$F$12</f>
        <v>1602.0878730267946</v>
      </c>
      <c r="N6856" s="12">
        <f>H6856 * Dashboard!$I$14 * Dashboard!$I$15 * (Dashboard!$D$12 / 365) * 'Lookups and Calculations'!$F$12</f>
        <v>0</v>
      </c>
    </row>
    <row r="6857" spans="1:14" x14ac:dyDescent="0.35">
      <c r="A6857" s="2">
        <v>6856</v>
      </c>
      <c r="B6857" s="11">
        <v>-0.11250209922968187</v>
      </c>
      <c r="C6857" s="11">
        <v>-0.55005022204623277</v>
      </c>
      <c r="D6857" s="3">
        <f>B6857*Dashboard!$D$11*Dashboard!$D$10*SQRT(Dashboard!$D$12/365)</f>
        <v>-27932.219940783787</v>
      </c>
      <c r="E6857" s="3">
        <f>IF(Dashboard!$I$3,C6857*Dashboard!$E$11*Dashboard!$E$10*SQRT(Dashboard!$D$12/365),0)</f>
        <v>-273134.88167550135</v>
      </c>
      <c r="F6857" s="3">
        <f>D6857+IF(Dashboard!$I$3,E6857,0)</f>
        <v>-301067.10161628516</v>
      </c>
      <c r="G6857" s="3">
        <f>IF(Dashboard!$I$4, ('Lookups and Calculations'!$F$9) / (1 - 'Lookups and Calculations'!$F$10), 'Lookups and Calculations'!$F$9)</f>
        <v>1951878.888340465</v>
      </c>
      <c r="H6857" s="12">
        <f t="shared" si="214"/>
        <v>0</v>
      </c>
      <c r="I6857" s="12">
        <f t="shared" si="215"/>
        <v>0</v>
      </c>
      <c r="J6857" s="13">
        <f>(1 - Dashboard!$I$9) * H6857 * Dashboard!$I$8 * 'Lookups and Calculations'!$F$12</f>
        <v>0</v>
      </c>
      <c r="K6857" s="12">
        <f>(1 - Dashboard!$I$11) * I6857 * Dashboard!$I$10 * 'Lookups and Calculations'!$F$12</f>
        <v>0</v>
      </c>
      <c r="L6857" s="12">
        <f>(H6857 - I6857) * Dashboard!$I$13 * (Dashboard!$D$12 / 365) * 'Lookups and Calculations'!$F$12</f>
        <v>0</v>
      </c>
      <c r="M6857" s="3">
        <f>(G6857*2) * Dashboard!$I$13 * (Dashboard!$D$12 / 365) * 'Lookups and Calculations'!$F$12</f>
        <v>1602.0878730267946</v>
      </c>
      <c r="N6857" s="12">
        <f>H6857 * Dashboard!$I$14 * Dashboard!$I$15 * (Dashboard!$D$12 / 365) * 'Lookups and Calculations'!$F$12</f>
        <v>0</v>
      </c>
    </row>
    <row r="6858" spans="1:14" x14ac:dyDescent="0.35">
      <c r="A6858" s="2">
        <v>6857</v>
      </c>
      <c r="B6858" s="11">
        <v>-0.98944929566171291</v>
      </c>
      <c r="C6858" s="11">
        <v>-0.3721836265995136</v>
      </c>
      <c r="D6858" s="3">
        <f>B6858*Dashboard!$D$11*Dashboard!$D$10*SQRT(Dashboard!$D$12/365)</f>
        <v>-245662.21906892967</v>
      </c>
      <c r="E6858" s="3">
        <f>IF(Dashboard!$I$3,C6858*Dashboard!$E$11*Dashboard!$E$10*SQRT(Dashboard!$D$12/365),0)</f>
        <v>-184812.81660908542</v>
      </c>
      <c r="F6858" s="3">
        <f>D6858+IF(Dashboard!$I$3,E6858,0)</f>
        <v>-430475.03567801509</v>
      </c>
      <c r="G6858" s="3">
        <f>IF(Dashboard!$I$4, ('Lookups and Calculations'!$F$9) / (1 - 'Lookups and Calculations'!$F$10), 'Lookups and Calculations'!$F$9)</f>
        <v>1951878.888340465</v>
      </c>
      <c r="H6858" s="12">
        <f t="shared" si="214"/>
        <v>0</v>
      </c>
      <c r="I6858" s="12">
        <f t="shared" si="215"/>
        <v>0</v>
      </c>
      <c r="J6858" s="13">
        <f>(1 - Dashboard!$I$9) * H6858 * Dashboard!$I$8 * 'Lookups and Calculations'!$F$12</f>
        <v>0</v>
      </c>
      <c r="K6858" s="12">
        <f>(1 - Dashboard!$I$11) * I6858 * Dashboard!$I$10 * 'Lookups and Calculations'!$F$12</f>
        <v>0</v>
      </c>
      <c r="L6858" s="12">
        <f>(H6858 - I6858) * Dashboard!$I$13 * (Dashboard!$D$12 / 365) * 'Lookups and Calculations'!$F$12</f>
        <v>0</v>
      </c>
      <c r="M6858" s="3">
        <f>(G6858*2) * Dashboard!$I$13 * (Dashboard!$D$12 / 365) * 'Lookups and Calculations'!$F$12</f>
        <v>1602.0878730267946</v>
      </c>
      <c r="N6858" s="12">
        <f>H6858 * Dashboard!$I$14 * Dashboard!$I$15 * (Dashboard!$D$12 / 365) * 'Lookups and Calculations'!$F$12</f>
        <v>0</v>
      </c>
    </row>
    <row r="6859" spans="1:14" x14ac:dyDescent="0.35">
      <c r="A6859" s="2">
        <v>6858</v>
      </c>
      <c r="B6859" s="11">
        <v>0.12497109779956003</v>
      </c>
      <c r="C6859" s="11">
        <v>-1.4379295498920726</v>
      </c>
      <c r="D6859" s="3">
        <f>B6859*Dashboard!$D$11*Dashboard!$D$10*SQRT(Dashboard!$D$12/365)</f>
        <v>31028.044933205489</v>
      </c>
      <c r="E6859" s="3">
        <f>IF(Dashboard!$I$3,C6859*Dashboard!$E$11*Dashboard!$E$10*SQRT(Dashboard!$D$12/365),0)</f>
        <v>-714023.37773161917</v>
      </c>
      <c r="F6859" s="3">
        <f>D6859+IF(Dashboard!$I$3,E6859,0)</f>
        <v>-682995.3327984137</v>
      </c>
      <c r="G6859" s="3">
        <f>IF(Dashboard!$I$4, ('Lookups and Calculations'!$F$9) / (1 - 'Lookups and Calculations'!$F$10), 'Lookups and Calculations'!$F$9)</f>
        <v>1951878.888340465</v>
      </c>
      <c r="H6859" s="12">
        <f t="shared" si="214"/>
        <v>0</v>
      </c>
      <c r="I6859" s="12">
        <f t="shared" si="215"/>
        <v>0</v>
      </c>
      <c r="J6859" s="13">
        <f>(1 - Dashboard!$I$9) * H6859 * Dashboard!$I$8 * 'Lookups and Calculations'!$F$12</f>
        <v>0</v>
      </c>
      <c r="K6859" s="12">
        <f>(1 - Dashboard!$I$11) * I6859 * Dashboard!$I$10 * 'Lookups and Calculations'!$F$12</f>
        <v>0</v>
      </c>
      <c r="L6859" s="12">
        <f>(H6859 - I6859) * Dashboard!$I$13 * (Dashboard!$D$12 / 365) * 'Lookups and Calculations'!$F$12</f>
        <v>0</v>
      </c>
      <c r="M6859" s="3">
        <f>(G6859*2) * Dashboard!$I$13 * (Dashboard!$D$12 / 365) * 'Lookups and Calculations'!$F$12</f>
        <v>1602.0878730267946</v>
      </c>
      <c r="N6859" s="12">
        <f>H6859 * Dashboard!$I$14 * Dashboard!$I$15 * (Dashboard!$D$12 / 365) * 'Lookups and Calculations'!$F$12</f>
        <v>0</v>
      </c>
    </row>
    <row r="6860" spans="1:14" x14ac:dyDescent="0.35">
      <c r="A6860" s="2">
        <v>6859</v>
      </c>
      <c r="B6860" s="11">
        <v>1.0629035264973397</v>
      </c>
      <c r="C6860" s="11">
        <v>-0.30830731396012118</v>
      </c>
      <c r="D6860" s="3">
        <f>B6860*Dashboard!$D$11*Dashboard!$D$10*SQRT(Dashboard!$D$12/365)</f>
        <v>263899.5652636264</v>
      </c>
      <c r="E6860" s="3">
        <f>IF(Dashboard!$I$3,C6860*Dashboard!$E$11*Dashboard!$E$10*SQRT(Dashboard!$D$12/365),0)</f>
        <v>-153094.1691195452</v>
      </c>
      <c r="F6860" s="3">
        <f>D6860+IF(Dashboard!$I$3,E6860,0)</f>
        <v>110805.3961440812</v>
      </c>
      <c r="G6860" s="3">
        <f>IF(Dashboard!$I$4, ('Lookups and Calculations'!$F$9) / (1 - 'Lookups and Calculations'!$F$10), 'Lookups and Calculations'!$F$9)</f>
        <v>1951878.888340465</v>
      </c>
      <c r="H6860" s="12">
        <f t="shared" si="214"/>
        <v>0</v>
      </c>
      <c r="I6860" s="12">
        <f t="shared" si="215"/>
        <v>0</v>
      </c>
      <c r="J6860" s="13">
        <f>(1 - Dashboard!$I$9) * H6860 * Dashboard!$I$8 * 'Lookups and Calculations'!$F$12</f>
        <v>0</v>
      </c>
      <c r="K6860" s="12">
        <f>(1 - Dashboard!$I$11) * I6860 * Dashboard!$I$10 * 'Lookups and Calculations'!$F$12</f>
        <v>0</v>
      </c>
      <c r="L6860" s="12">
        <f>(H6860 - I6860) * Dashboard!$I$13 * (Dashboard!$D$12 / 365) * 'Lookups and Calculations'!$F$12</f>
        <v>0</v>
      </c>
      <c r="M6860" s="3">
        <f>(G6860*2) * Dashboard!$I$13 * (Dashboard!$D$12 / 365) * 'Lookups and Calculations'!$F$12</f>
        <v>1602.0878730267946</v>
      </c>
      <c r="N6860" s="12">
        <f>H6860 * Dashboard!$I$14 * Dashboard!$I$15 * (Dashboard!$D$12 / 365) * 'Lookups and Calculations'!$F$12</f>
        <v>0</v>
      </c>
    </row>
    <row r="6861" spans="1:14" x14ac:dyDescent="0.35">
      <c r="A6861" s="2">
        <v>6860</v>
      </c>
      <c r="B6861" s="11">
        <v>-0.24905142372708586</v>
      </c>
      <c r="C6861" s="11">
        <v>2.7713839943491458</v>
      </c>
      <c r="D6861" s="3">
        <f>B6861*Dashboard!$D$11*Dashboard!$D$10*SQRT(Dashboard!$D$12/365)</f>
        <v>-61834.927452401927</v>
      </c>
      <c r="E6861" s="3">
        <f>IF(Dashboard!$I$3,C6861*Dashboard!$E$11*Dashboard!$E$10*SQRT(Dashboard!$D$12/365),0)</f>
        <v>1376168.2279810228</v>
      </c>
      <c r="F6861" s="3">
        <f>D6861+IF(Dashboard!$I$3,E6861,0)</f>
        <v>1314333.3005286208</v>
      </c>
      <c r="G6861" s="3">
        <f>IF(Dashboard!$I$4, ('Lookups and Calculations'!$F$9) / (1 - 'Lookups and Calculations'!$F$10), 'Lookups and Calculations'!$F$9)</f>
        <v>1951878.888340465</v>
      </c>
      <c r="H6861" s="12">
        <f t="shared" si="214"/>
        <v>0</v>
      </c>
      <c r="I6861" s="12">
        <f t="shared" si="215"/>
        <v>0</v>
      </c>
      <c r="J6861" s="13">
        <f>(1 - Dashboard!$I$9) * H6861 * Dashboard!$I$8 * 'Lookups and Calculations'!$F$12</f>
        <v>0</v>
      </c>
      <c r="K6861" s="12">
        <f>(1 - Dashboard!$I$11) * I6861 * Dashboard!$I$10 * 'Lookups and Calculations'!$F$12</f>
        <v>0</v>
      </c>
      <c r="L6861" s="12">
        <f>(H6861 - I6861) * Dashboard!$I$13 * (Dashboard!$D$12 / 365) * 'Lookups and Calculations'!$F$12</f>
        <v>0</v>
      </c>
      <c r="M6861" s="3">
        <f>(G6861*2) * Dashboard!$I$13 * (Dashboard!$D$12 / 365) * 'Lookups and Calculations'!$F$12</f>
        <v>1602.0878730267946</v>
      </c>
      <c r="N6861" s="12">
        <f>H6861 * Dashboard!$I$14 * Dashboard!$I$15 * (Dashboard!$D$12 / 365) * 'Lookups and Calculations'!$F$12</f>
        <v>0</v>
      </c>
    </row>
    <row r="6862" spans="1:14" x14ac:dyDescent="0.35">
      <c r="A6862" s="2">
        <v>6861</v>
      </c>
      <c r="B6862" s="11">
        <v>1.3212523928346513</v>
      </c>
      <c r="C6862" s="11">
        <v>-1.9290817627423069</v>
      </c>
      <c r="D6862" s="3">
        <f>B6862*Dashboard!$D$11*Dashboard!$D$10*SQRT(Dashboard!$D$12/365)</f>
        <v>328042.87819197797</v>
      </c>
      <c r="E6862" s="3">
        <f>IF(Dashboard!$I$3,C6862*Dashboard!$E$11*Dashboard!$E$10*SQRT(Dashboard!$D$12/365),0)</f>
        <v>-957911.65586458158</v>
      </c>
      <c r="F6862" s="3">
        <f>D6862+IF(Dashboard!$I$3,E6862,0)</f>
        <v>-629868.77767260361</v>
      </c>
      <c r="G6862" s="3">
        <f>IF(Dashboard!$I$4, ('Lookups and Calculations'!$F$9) / (1 - 'Lookups and Calculations'!$F$10), 'Lookups and Calculations'!$F$9)</f>
        <v>1951878.888340465</v>
      </c>
      <c r="H6862" s="12">
        <f t="shared" si="214"/>
        <v>0</v>
      </c>
      <c r="I6862" s="12">
        <f t="shared" si="215"/>
        <v>0</v>
      </c>
      <c r="J6862" s="13">
        <f>(1 - Dashboard!$I$9) * H6862 * Dashboard!$I$8 * 'Lookups and Calculations'!$F$12</f>
        <v>0</v>
      </c>
      <c r="K6862" s="12">
        <f>(1 - Dashboard!$I$11) * I6862 * Dashboard!$I$10 * 'Lookups and Calculations'!$F$12</f>
        <v>0</v>
      </c>
      <c r="L6862" s="12">
        <f>(H6862 - I6862) * Dashboard!$I$13 * (Dashboard!$D$12 / 365) * 'Lookups and Calculations'!$F$12</f>
        <v>0</v>
      </c>
      <c r="M6862" s="3">
        <f>(G6862*2) * Dashboard!$I$13 * (Dashboard!$D$12 / 365) * 'Lookups and Calculations'!$F$12</f>
        <v>1602.0878730267946</v>
      </c>
      <c r="N6862" s="12">
        <f>H6862 * Dashboard!$I$14 * Dashboard!$I$15 * (Dashboard!$D$12 / 365) * 'Lookups and Calculations'!$F$12</f>
        <v>0</v>
      </c>
    </row>
    <row r="6863" spans="1:14" x14ac:dyDescent="0.35">
      <c r="A6863" s="2">
        <v>6862</v>
      </c>
      <c r="B6863" s="11">
        <v>-0.50236413751152531</v>
      </c>
      <c r="C6863" s="11">
        <v>2.0437915918391076</v>
      </c>
      <c r="D6863" s="3">
        <f>B6863*Dashboard!$D$11*Dashboard!$D$10*SQRT(Dashboard!$D$12/365)</f>
        <v>-124727.85552815642</v>
      </c>
      <c r="E6863" s="3">
        <f>IF(Dashboard!$I$3,C6863*Dashboard!$E$11*Dashboard!$E$10*SQRT(Dashboard!$D$12/365),0)</f>
        <v>1014872.3738892317</v>
      </c>
      <c r="F6863" s="3">
        <f>D6863+IF(Dashboard!$I$3,E6863,0)</f>
        <v>890144.51836107532</v>
      </c>
      <c r="G6863" s="3">
        <f>IF(Dashboard!$I$4, ('Lookups and Calculations'!$F$9) / (1 - 'Lookups and Calculations'!$F$10), 'Lookups and Calculations'!$F$9)</f>
        <v>1951878.888340465</v>
      </c>
      <c r="H6863" s="12">
        <f t="shared" si="214"/>
        <v>0</v>
      </c>
      <c r="I6863" s="12">
        <f t="shared" si="215"/>
        <v>0</v>
      </c>
      <c r="J6863" s="13">
        <f>(1 - Dashboard!$I$9) * H6863 * Dashboard!$I$8 * 'Lookups and Calculations'!$F$12</f>
        <v>0</v>
      </c>
      <c r="K6863" s="12">
        <f>(1 - Dashboard!$I$11) * I6863 * Dashboard!$I$10 * 'Lookups and Calculations'!$F$12</f>
        <v>0</v>
      </c>
      <c r="L6863" s="12">
        <f>(H6863 - I6863) * Dashboard!$I$13 * (Dashboard!$D$12 / 365) * 'Lookups and Calculations'!$F$12</f>
        <v>0</v>
      </c>
      <c r="M6863" s="3">
        <f>(G6863*2) * Dashboard!$I$13 * (Dashboard!$D$12 / 365) * 'Lookups and Calculations'!$F$12</f>
        <v>1602.0878730267946</v>
      </c>
      <c r="N6863" s="12">
        <f>H6863 * Dashboard!$I$14 * Dashboard!$I$15 * (Dashboard!$D$12 / 365) * 'Lookups and Calculations'!$F$12</f>
        <v>0</v>
      </c>
    </row>
    <row r="6864" spans="1:14" x14ac:dyDescent="0.35">
      <c r="A6864" s="2">
        <v>6863</v>
      </c>
      <c r="B6864" s="11">
        <v>-1.2342146967154262</v>
      </c>
      <c r="C6864" s="11">
        <v>-0.75373149591655109</v>
      </c>
      <c r="D6864" s="3">
        <f>B6864*Dashboard!$D$11*Dashboard!$D$10*SQRT(Dashboard!$D$12/365)</f>
        <v>-306433.00524038164</v>
      </c>
      <c r="E6864" s="3">
        <f>IF(Dashboard!$I$3,C6864*Dashboard!$E$11*Dashboard!$E$10*SQRT(Dashboard!$D$12/365),0)</f>
        <v>-374275.57466736564</v>
      </c>
      <c r="F6864" s="3">
        <f>D6864+IF(Dashboard!$I$3,E6864,0)</f>
        <v>-680708.57990774722</v>
      </c>
      <c r="G6864" s="3">
        <f>IF(Dashboard!$I$4, ('Lookups and Calculations'!$F$9) / (1 - 'Lookups and Calculations'!$F$10), 'Lookups and Calculations'!$F$9)</f>
        <v>1951878.888340465</v>
      </c>
      <c r="H6864" s="12">
        <f t="shared" si="214"/>
        <v>0</v>
      </c>
      <c r="I6864" s="12">
        <f t="shared" si="215"/>
        <v>0</v>
      </c>
      <c r="J6864" s="13">
        <f>(1 - Dashboard!$I$9) * H6864 * Dashboard!$I$8 * 'Lookups and Calculations'!$F$12</f>
        <v>0</v>
      </c>
      <c r="K6864" s="12">
        <f>(1 - Dashboard!$I$11) * I6864 * Dashboard!$I$10 * 'Lookups and Calculations'!$F$12</f>
        <v>0</v>
      </c>
      <c r="L6864" s="12">
        <f>(H6864 - I6864) * Dashboard!$I$13 * (Dashboard!$D$12 / 365) * 'Lookups and Calculations'!$F$12</f>
        <v>0</v>
      </c>
      <c r="M6864" s="3">
        <f>(G6864*2) * Dashboard!$I$13 * (Dashboard!$D$12 / 365) * 'Lookups and Calculations'!$F$12</f>
        <v>1602.0878730267946</v>
      </c>
      <c r="N6864" s="12">
        <f>H6864 * Dashboard!$I$14 * Dashboard!$I$15 * (Dashboard!$D$12 / 365) * 'Lookups and Calculations'!$F$12</f>
        <v>0</v>
      </c>
    </row>
    <row r="6865" spans="1:14" x14ac:dyDescent="0.35">
      <c r="A6865" s="2">
        <v>6864</v>
      </c>
      <c r="B6865" s="11">
        <v>0.12542344677771564</v>
      </c>
      <c r="C6865" s="11">
        <v>2.2737079639612552</v>
      </c>
      <c r="D6865" s="3">
        <f>B6865*Dashboard!$D$11*Dashboard!$D$10*SQRT(Dashboard!$D$12/365)</f>
        <v>31140.354936612941</v>
      </c>
      <c r="E6865" s="3">
        <f>IF(Dashboard!$I$3,C6865*Dashboard!$E$11*Dashboard!$E$10*SQRT(Dashboard!$D$12/365),0)</f>
        <v>1129040.4599618614</v>
      </c>
      <c r="F6865" s="3">
        <f>D6865+IF(Dashboard!$I$3,E6865,0)</f>
        <v>1160180.8148984744</v>
      </c>
      <c r="G6865" s="3">
        <f>IF(Dashboard!$I$4, ('Lookups and Calculations'!$F$9) / (1 - 'Lookups and Calculations'!$F$10), 'Lookups and Calculations'!$F$9)</f>
        <v>1951878.888340465</v>
      </c>
      <c r="H6865" s="12">
        <f t="shared" si="214"/>
        <v>0</v>
      </c>
      <c r="I6865" s="12">
        <f t="shared" si="215"/>
        <v>0</v>
      </c>
      <c r="J6865" s="13">
        <f>(1 - Dashboard!$I$9) * H6865 * Dashboard!$I$8 * 'Lookups and Calculations'!$F$12</f>
        <v>0</v>
      </c>
      <c r="K6865" s="12">
        <f>(1 - Dashboard!$I$11) * I6865 * Dashboard!$I$10 * 'Lookups and Calculations'!$F$12</f>
        <v>0</v>
      </c>
      <c r="L6865" s="12">
        <f>(H6865 - I6865) * Dashboard!$I$13 * (Dashboard!$D$12 / 365) * 'Lookups and Calculations'!$F$12</f>
        <v>0</v>
      </c>
      <c r="M6865" s="3">
        <f>(G6865*2) * Dashboard!$I$13 * (Dashboard!$D$12 / 365) * 'Lookups and Calculations'!$F$12</f>
        <v>1602.0878730267946</v>
      </c>
      <c r="N6865" s="12">
        <f>H6865 * Dashboard!$I$14 * Dashboard!$I$15 * (Dashboard!$D$12 / 365) * 'Lookups and Calculations'!$F$12</f>
        <v>0</v>
      </c>
    </row>
    <row r="6866" spans="1:14" x14ac:dyDescent="0.35">
      <c r="A6866" s="2">
        <v>6865</v>
      </c>
      <c r="B6866" s="11">
        <v>-1.1513775971371809</v>
      </c>
      <c r="C6866" s="11">
        <v>-0.53251250903607883</v>
      </c>
      <c r="D6866" s="3">
        <f>B6866*Dashboard!$D$11*Dashboard!$D$10*SQRT(Dashboard!$D$12/365)</f>
        <v>-285866.06381867273</v>
      </c>
      <c r="E6866" s="3">
        <f>IF(Dashboard!$I$3,C6866*Dashboard!$E$11*Dashboard!$E$10*SQRT(Dashboard!$D$12/365),0)</f>
        <v>-264426.29293960828</v>
      </c>
      <c r="F6866" s="3">
        <f>D6866+IF(Dashboard!$I$3,E6866,0)</f>
        <v>-550292.35675828101</v>
      </c>
      <c r="G6866" s="3">
        <f>IF(Dashboard!$I$4, ('Lookups and Calculations'!$F$9) / (1 - 'Lookups and Calculations'!$F$10), 'Lookups and Calculations'!$F$9)</f>
        <v>1951878.888340465</v>
      </c>
      <c r="H6866" s="12">
        <f t="shared" si="214"/>
        <v>0</v>
      </c>
      <c r="I6866" s="12">
        <f t="shared" si="215"/>
        <v>0</v>
      </c>
      <c r="J6866" s="13">
        <f>(1 - Dashboard!$I$9) * H6866 * Dashboard!$I$8 * 'Lookups and Calculations'!$F$12</f>
        <v>0</v>
      </c>
      <c r="K6866" s="12">
        <f>(1 - Dashboard!$I$11) * I6866 * Dashboard!$I$10 * 'Lookups and Calculations'!$F$12</f>
        <v>0</v>
      </c>
      <c r="L6866" s="12">
        <f>(H6866 - I6866) * Dashboard!$I$13 * (Dashboard!$D$12 / 365) * 'Lookups and Calculations'!$F$12</f>
        <v>0</v>
      </c>
      <c r="M6866" s="3">
        <f>(G6866*2) * Dashboard!$I$13 * (Dashboard!$D$12 / 365) * 'Lookups and Calculations'!$F$12</f>
        <v>1602.0878730267946</v>
      </c>
      <c r="N6866" s="12">
        <f>H6866 * Dashboard!$I$14 * Dashboard!$I$15 * (Dashboard!$D$12 / 365) * 'Lookups and Calculations'!$F$12</f>
        <v>0</v>
      </c>
    </row>
    <row r="6867" spans="1:14" x14ac:dyDescent="0.35">
      <c r="A6867" s="2">
        <v>6866</v>
      </c>
      <c r="B6867" s="11">
        <v>-0.7594860428583543</v>
      </c>
      <c r="C6867" s="11">
        <v>0.12600217166735733</v>
      </c>
      <c r="D6867" s="3">
        <f>B6867*Dashboard!$D$11*Dashboard!$D$10*SQRT(Dashboard!$D$12/365)</f>
        <v>-188566.53641426531</v>
      </c>
      <c r="E6867" s="3">
        <f>IF(Dashboard!$I$3,C6867*Dashboard!$E$11*Dashboard!$E$10*SQRT(Dashboard!$D$12/365),0)</f>
        <v>62568.083549154821</v>
      </c>
      <c r="F6867" s="3">
        <f>D6867+IF(Dashboard!$I$3,E6867,0)</f>
        <v>-125998.45286511049</v>
      </c>
      <c r="G6867" s="3">
        <f>IF(Dashboard!$I$4, ('Lookups and Calculations'!$F$9) / (1 - 'Lookups and Calculations'!$F$10), 'Lookups and Calculations'!$F$9)</f>
        <v>1951878.888340465</v>
      </c>
      <c r="H6867" s="12">
        <f t="shared" si="214"/>
        <v>0</v>
      </c>
      <c r="I6867" s="12">
        <f t="shared" si="215"/>
        <v>0</v>
      </c>
      <c r="J6867" s="13">
        <f>(1 - Dashboard!$I$9) * H6867 * Dashboard!$I$8 * 'Lookups and Calculations'!$F$12</f>
        <v>0</v>
      </c>
      <c r="K6867" s="12">
        <f>(1 - Dashboard!$I$11) * I6867 * Dashboard!$I$10 * 'Lookups and Calculations'!$F$12</f>
        <v>0</v>
      </c>
      <c r="L6867" s="12">
        <f>(H6867 - I6867) * Dashboard!$I$13 * (Dashboard!$D$12 / 365) * 'Lookups and Calculations'!$F$12</f>
        <v>0</v>
      </c>
      <c r="M6867" s="3">
        <f>(G6867*2) * Dashboard!$I$13 * (Dashboard!$D$12 / 365) * 'Lookups and Calculations'!$F$12</f>
        <v>1602.0878730267946</v>
      </c>
      <c r="N6867" s="12">
        <f>H6867 * Dashboard!$I$14 * Dashboard!$I$15 * (Dashboard!$D$12 / 365) * 'Lookups and Calculations'!$F$12</f>
        <v>0</v>
      </c>
    </row>
    <row r="6868" spans="1:14" x14ac:dyDescent="0.35">
      <c r="A6868" s="2">
        <v>6867</v>
      </c>
      <c r="B6868" s="11">
        <v>1.5560557796795538</v>
      </c>
      <c r="C6868" s="11">
        <v>0.25428097360189006</v>
      </c>
      <c r="D6868" s="3">
        <f>B6868*Dashboard!$D$11*Dashboard!$D$10*SQRT(Dashboard!$D$12/365)</f>
        <v>386340.2778769643</v>
      </c>
      <c r="E6868" s="3">
        <f>IF(Dashboard!$I$3,C6868*Dashboard!$E$11*Dashboard!$E$10*SQRT(Dashboard!$D$12/365),0)</f>
        <v>126266.6586674805</v>
      </c>
      <c r="F6868" s="3">
        <f>D6868+IF(Dashboard!$I$3,E6868,0)</f>
        <v>512606.93654444482</v>
      </c>
      <c r="G6868" s="3">
        <f>IF(Dashboard!$I$4, ('Lookups and Calculations'!$F$9) / (1 - 'Lookups and Calculations'!$F$10), 'Lookups and Calculations'!$F$9)</f>
        <v>1951878.888340465</v>
      </c>
      <c r="H6868" s="12">
        <f t="shared" si="214"/>
        <v>0</v>
      </c>
      <c r="I6868" s="12">
        <f t="shared" si="215"/>
        <v>0</v>
      </c>
      <c r="J6868" s="13">
        <f>(1 - Dashboard!$I$9) * H6868 * Dashboard!$I$8 * 'Lookups and Calculations'!$F$12</f>
        <v>0</v>
      </c>
      <c r="K6868" s="12">
        <f>(1 - Dashboard!$I$11) * I6868 * Dashboard!$I$10 * 'Lookups and Calculations'!$F$12</f>
        <v>0</v>
      </c>
      <c r="L6868" s="12">
        <f>(H6868 - I6868) * Dashboard!$I$13 * (Dashboard!$D$12 / 365) * 'Lookups and Calculations'!$F$12</f>
        <v>0</v>
      </c>
      <c r="M6868" s="3">
        <f>(G6868*2) * Dashboard!$I$13 * (Dashboard!$D$12 / 365) * 'Lookups and Calculations'!$F$12</f>
        <v>1602.0878730267946</v>
      </c>
      <c r="N6868" s="12">
        <f>H6868 * Dashboard!$I$14 * Dashboard!$I$15 * (Dashboard!$D$12 / 365) * 'Lookups and Calculations'!$F$12</f>
        <v>0</v>
      </c>
    </row>
    <row r="6869" spans="1:14" x14ac:dyDescent="0.35">
      <c r="A6869" s="2">
        <v>6868</v>
      </c>
      <c r="B6869" s="11">
        <v>-0.47764186864859842</v>
      </c>
      <c r="C6869" s="11">
        <v>3.8933263928016888E-2</v>
      </c>
      <c r="D6869" s="3">
        <f>B6869*Dashboard!$D$11*Dashboard!$D$10*SQRT(Dashboard!$D$12/365)</f>
        <v>-118589.76694098563</v>
      </c>
      <c r="E6869" s="3">
        <f>IF(Dashboard!$I$3,C6869*Dashboard!$E$11*Dashboard!$E$10*SQRT(Dashboard!$D$12/365),0)</f>
        <v>19332.839093602161</v>
      </c>
      <c r="F6869" s="3">
        <f>D6869+IF(Dashboard!$I$3,E6869,0)</f>
        <v>-99256.927847383471</v>
      </c>
      <c r="G6869" s="3">
        <f>IF(Dashboard!$I$4, ('Lookups and Calculations'!$F$9) / (1 - 'Lookups and Calculations'!$F$10), 'Lookups and Calculations'!$F$9)</f>
        <v>1951878.888340465</v>
      </c>
      <c r="H6869" s="12">
        <f t="shared" si="214"/>
        <v>0</v>
      </c>
      <c r="I6869" s="12">
        <f t="shared" si="215"/>
        <v>0</v>
      </c>
      <c r="J6869" s="13">
        <f>(1 - Dashboard!$I$9) * H6869 * Dashboard!$I$8 * 'Lookups and Calculations'!$F$12</f>
        <v>0</v>
      </c>
      <c r="K6869" s="12">
        <f>(1 - Dashboard!$I$11) * I6869 * Dashboard!$I$10 * 'Lookups and Calculations'!$F$12</f>
        <v>0</v>
      </c>
      <c r="L6869" s="12">
        <f>(H6869 - I6869) * Dashboard!$I$13 * (Dashboard!$D$12 / 365) * 'Lookups and Calculations'!$F$12</f>
        <v>0</v>
      </c>
      <c r="M6869" s="3">
        <f>(G6869*2) * Dashboard!$I$13 * (Dashboard!$D$12 / 365) * 'Lookups and Calculations'!$F$12</f>
        <v>1602.0878730267946</v>
      </c>
      <c r="N6869" s="12">
        <f>H6869 * Dashboard!$I$14 * Dashboard!$I$15 * (Dashboard!$D$12 / 365) * 'Lookups and Calculations'!$F$12</f>
        <v>0</v>
      </c>
    </row>
    <row r="6870" spans="1:14" x14ac:dyDescent="0.35">
      <c r="A6870" s="2">
        <v>6869</v>
      </c>
      <c r="B6870" s="11">
        <v>0.1604788554150206</v>
      </c>
      <c r="C6870" s="11">
        <v>-0.2012586907279143</v>
      </c>
      <c r="D6870" s="3">
        <f>B6870*Dashboard!$D$11*Dashboard!$D$10*SQRT(Dashboard!$D$12/365)</f>
        <v>39843.973721291717</v>
      </c>
      <c r="E6870" s="3">
        <f>IF(Dashboard!$I$3,C6870*Dashboard!$E$11*Dashboard!$E$10*SQRT(Dashboard!$D$12/365),0)</f>
        <v>-99937.726547294791</v>
      </c>
      <c r="F6870" s="3">
        <f>D6870+IF(Dashboard!$I$3,E6870,0)</f>
        <v>-60093.752826003074</v>
      </c>
      <c r="G6870" s="3">
        <f>IF(Dashboard!$I$4, ('Lookups and Calculations'!$F$9) / (1 - 'Lookups and Calculations'!$F$10), 'Lookups and Calculations'!$F$9)</f>
        <v>1951878.888340465</v>
      </c>
      <c r="H6870" s="12">
        <f t="shared" si="214"/>
        <v>0</v>
      </c>
      <c r="I6870" s="12">
        <f t="shared" si="215"/>
        <v>0</v>
      </c>
      <c r="J6870" s="13">
        <f>(1 - Dashboard!$I$9) * H6870 * Dashboard!$I$8 * 'Lookups and Calculations'!$F$12</f>
        <v>0</v>
      </c>
      <c r="K6870" s="12">
        <f>(1 - Dashboard!$I$11) * I6870 * Dashboard!$I$10 * 'Lookups and Calculations'!$F$12</f>
        <v>0</v>
      </c>
      <c r="L6870" s="12">
        <f>(H6870 - I6870) * Dashboard!$I$13 * (Dashboard!$D$12 / 365) * 'Lookups and Calculations'!$F$12</f>
        <v>0</v>
      </c>
      <c r="M6870" s="3">
        <f>(G6870*2) * Dashboard!$I$13 * (Dashboard!$D$12 / 365) * 'Lookups and Calculations'!$F$12</f>
        <v>1602.0878730267946</v>
      </c>
      <c r="N6870" s="12">
        <f>H6870 * Dashboard!$I$14 * Dashboard!$I$15 * (Dashboard!$D$12 / 365) * 'Lookups and Calculations'!$F$12</f>
        <v>0</v>
      </c>
    </row>
    <row r="6871" spans="1:14" x14ac:dyDescent="0.35">
      <c r="A6871" s="2">
        <v>6870</v>
      </c>
      <c r="B6871" s="11">
        <v>-1.8149098874254328</v>
      </c>
      <c r="C6871" s="11">
        <v>-1.4280154529611719</v>
      </c>
      <c r="D6871" s="3">
        <f>B6871*Dashboard!$D$11*Dashboard!$D$10*SQRT(Dashboard!$D$12/365)</f>
        <v>-450609.03303478472</v>
      </c>
      <c r="E6871" s="3">
        <f>IF(Dashboard!$I$3,C6871*Dashboard!$E$11*Dashboard!$E$10*SQRT(Dashboard!$D$12/365),0)</f>
        <v>-709100.3987315062</v>
      </c>
      <c r="F6871" s="3">
        <f>D6871+IF(Dashboard!$I$3,E6871,0)</f>
        <v>-1159709.4317662909</v>
      </c>
      <c r="G6871" s="3">
        <f>IF(Dashboard!$I$4, ('Lookups and Calculations'!$F$9) / (1 - 'Lookups and Calculations'!$F$10), 'Lookups and Calculations'!$F$9)</f>
        <v>1951878.888340465</v>
      </c>
      <c r="H6871" s="12">
        <f t="shared" si="214"/>
        <v>0</v>
      </c>
      <c r="I6871" s="12">
        <f t="shared" si="215"/>
        <v>0</v>
      </c>
      <c r="J6871" s="13">
        <f>(1 - Dashboard!$I$9) * H6871 * Dashboard!$I$8 * 'Lookups and Calculations'!$F$12</f>
        <v>0</v>
      </c>
      <c r="K6871" s="12">
        <f>(1 - Dashboard!$I$11) * I6871 * Dashboard!$I$10 * 'Lookups and Calculations'!$F$12</f>
        <v>0</v>
      </c>
      <c r="L6871" s="12">
        <f>(H6871 - I6871) * Dashboard!$I$13 * (Dashboard!$D$12 / 365) * 'Lookups and Calculations'!$F$12</f>
        <v>0</v>
      </c>
      <c r="M6871" s="3">
        <f>(G6871*2) * Dashboard!$I$13 * (Dashboard!$D$12 / 365) * 'Lookups and Calculations'!$F$12</f>
        <v>1602.0878730267946</v>
      </c>
      <c r="N6871" s="12">
        <f>H6871 * Dashboard!$I$14 * Dashboard!$I$15 * (Dashboard!$D$12 / 365) * 'Lookups and Calculations'!$F$12</f>
        <v>0</v>
      </c>
    </row>
    <row r="6872" spans="1:14" x14ac:dyDescent="0.35">
      <c r="A6872" s="2">
        <v>6871</v>
      </c>
      <c r="B6872" s="11">
        <v>2.1016537780895517</v>
      </c>
      <c r="C6872" s="11">
        <v>-1.2294699074996329</v>
      </c>
      <c r="D6872" s="3">
        <f>B6872*Dashboard!$D$11*Dashboard!$D$10*SQRT(Dashboard!$D$12/365)</f>
        <v>521802.31276509812</v>
      </c>
      <c r="E6872" s="3">
        <f>IF(Dashboard!$I$3,C6872*Dashboard!$E$11*Dashboard!$E$10*SQRT(Dashboard!$D$12/365),0)</f>
        <v>-610509.92118366295</v>
      </c>
      <c r="F6872" s="3">
        <f>D6872+IF(Dashboard!$I$3,E6872,0)</f>
        <v>-88707.608418564836</v>
      </c>
      <c r="G6872" s="3">
        <f>IF(Dashboard!$I$4, ('Lookups and Calculations'!$F$9) / (1 - 'Lookups and Calculations'!$F$10), 'Lookups and Calculations'!$F$9)</f>
        <v>1951878.888340465</v>
      </c>
      <c r="H6872" s="12">
        <f t="shared" si="214"/>
        <v>0</v>
      </c>
      <c r="I6872" s="12">
        <f t="shared" si="215"/>
        <v>0</v>
      </c>
      <c r="J6872" s="13">
        <f>(1 - Dashboard!$I$9) * H6872 * Dashboard!$I$8 * 'Lookups and Calculations'!$F$12</f>
        <v>0</v>
      </c>
      <c r="K6872" s="12">
        <f>(1 - Dashboard!$I$11) * I6872 * Dashboard!$I$10 * 'Lookups and Calculations'!$F$12</f>
        <v>0</v>
      </c>
      <c r="L6872" s="12">
        <f>(H6872 - I6872) * Dashboard!$I$13 * (Dashboard!$D$12 / 365) * 'Lookups and Calculations'!$F$12</f>
        <v>0</v>
      </c>
      <c r="M6872" s="3">
        <f>(G6872*2) * Dashboard!$I$13 * (Dashboard!$D$12 / 365) * 'Lookups and Calculations'!$F$12</f>
        <v>1602.0878730267946</v>
      </c>
      <c r="N6872" s="12">
        <f>H6872 * Dashboard!$I$14 * Dashboard!$I$15 * (Dashboard!$D$12 / 365) * 'Lookups and Calculations'!$F$12</f>
        <v>0</v>
      </c>
    </row>
    <row r="6873" spans="1:14" x14ac:dyDescent="0.35">
      <c r="A6873" s="2">
        <v>6872</v>
      </c>
      <c r="B6873" s="11">
        <v>-0.29648571610638275</v>
      </c>
      <c r="C6873" s="11">
        <v>-1.85382240385547</v>
      </c>
      <c r="D6873" s="3">
        <f>B6873*Dashboard!$D$11*Dashboard!$D$10*SQRT(Dashboard!$D$12/365)</f>
        <v>-73611.997360839683</v>
      </c>
      <c r="E6873" s="3">
        <f>IF(Dashboard!$I$3,C6873*Dashboard!$E$11*Dashboard!$E$10*SQRT(Dashboard!$D$12/365),0)</f>
        <v>-920540.60271227045</v>
      </c>
      <c r="F6873" s="3">
        <f>D6873+IF(Dashboard!$I$3,E6873,0)</f>
        <v>-994152.60007311008</v>
      </c>
      <c r="G6873" s="3">
        <f>IF(Dashboard!$I$4, ('Lookups and Calculations'!$F$9) / (1 - 'Lookups and Calculations'!$F$10), 'Lookups and Calculations'!$F$9)</f>
        <v>1951878.888340465</v>
      </c>
      <c r="H6873" s="12">
        <f t="shared" si="214"/>
        <v>0</v>
      </c>
      <c r="I6873" s="12">
        <f t="shared" si="215"/>
        <v>0</v>
      </c>
      <c r="J6873" s="13">
        <f>(1 - Dashboard!$I$9) * H6873 * Dashboard!$I$8 * 'Lookups and Calculations'!$F$12</f>
        <v>0</v>
      </c>
      <c r="K6873" s="12">
        <f>(1 - Dashboard!$I$11) * I6873 * Dashboard!$I$10 * 'Lookups and Calculations'!$F$12</f>
        <v>0</v>
      </c>
      <c r="L6873" s="12">
        <f>(H6873 - I6873) * Dashboard!$I$13 * (Dashboard!$D$12 / 365) * 'Lookups and Calculations'!$F$12</f>
        <v>0</v>
      </c>
      <c r="M6873" s="3">
        <f>(G6873*2) * Dashboard!$I$13 * (Dashboard!$D$12 / 365) * 'Lookups and Calculations'!$F$12</f>
        <v>1602.0878730267946</v>
      </c>
      <c r="N6873" s="12">
        <f>H6873 * Dashboard!$I$14 * Dashboard!$I$15 * (Dashboard!$D$12 / 365) * 'Lookups and Calculations'!$F$12</f>
        <v>0</v>
      </c>
    </row>
    <row r="6874" spans="1:14" x14ac:dyDescent="0.35">
      <c r="A6874" s="2">
        <v>6873</v>
      </c>
      <c r="B6874" s="11">
        <v>-0.35090358518294523</v>
      </c>
      <c r="C6874" s="11">
        <v>-5.3748628385595791E-2</v>
      </c>
      <c r="D6874" s="3">
        <f>B6874*Dashboard!$D$11*Dashboard!$D$10*SQRT(Dashboard!$D$12/365)</f>
        <v>-87122.962028726412</v>
      </c>
      <c r="E6874" s="3">
        <f>IF(Dashboard!$I$3,C6874*Dashboard!$E$11*Dashboard!$E$10*SQRT(Dashboard!$D$12/365),0)</f>
        <v>-26689.608813731676</v>
      </c>
      <c r="F6874" s="3">
        <f>D6874+IF(Dashboard!$I$3,E6874,0)</f>
        <v>-113812.57084245808</v>
      </c>
      <c r="G6874" s="3">
        <f>IF(Dashboard!$I$4, ('Lookups and Calculations'!$F$9) / (1 - 'Lookups and Calculations'!$F$10), 'Lookups and Calculations'!$F$9)</f>
        <v>1951878.888340465</v>
      </c>
      <c r="H6874" s="12">
        <f t="shared" si="214"/>
        <v>0</v>
      </c>
      <c r="I6874" s="12">
        <f t="shared" si="215"/>
        <v>0</v>
      </c>
      <c r="J6874" s="13">
        <f>(1 - Dashboard!$I$9) * H6874 * Dashboard!$I$8 * 'Lookups and Calculations'!$F$12</f>
        <v>0</v>
      </c>
      <c r="K6874" s="12">
        <f>(1 - Dashboard!$I$11) * I6874 * Dashboard!$I$10 * 'Lookups and Calculations'!$F$12</f>
        <v>0</v>
      </c>
      <c r="L6874" s="12">
        <f>(H6874 - I6874) * Dashboard!$I$13 * (Dashboard!$D$12 / 365) * 'Lookups and Calculations'!$F$12</f>
        <v>0</v>
      </c>
      <c r="M6874" s="3">
        <f>(G6874*2) * Dashboard!$I$13 * (Dashboard!$D$12 / 365) * 'Lookups and Calculations'!$F$12</f>
        <v>1602.0878730267946</v>
      </c>
      <c r="N6874" s="12">
        <f>H6874 * Dashboard!$I$14 * Dashboard!$I$15 * (Dashboard!$D$12 / 365) * 'Lookups and Calculations'!$F$12</f>
        <v>0</v>
      </c>
    </row>
    <row r="6875" spans="1:14" x14ac:dyDescent="0.35">
      <c r="A6875" s="2">
        <v>6874</v>
      </c>
      <c r="B6875" s="11">
        <v>2.4629974265749461</v>
      </c>
      <c r="C6875" s="11">
        <v>-0.51947395437947552</v>
      </c>
      <c r="D6875" s="3">
        <f>B6875*Dashboard!$D$11*Dashboard!$D$10*SQRT(Dashboard!$D$12/365)</f>
        <v>611517.35215377109</v>
      </c>
      <c r="E6875" s="3">
        <f>IF(Dashboard!$I$3,C6875*Dashboard!$E$11*Dashboard!$E$10*SQRT(Dashboard!$D$12/365),0)</f>
        <v>-257951.82217200706</v>
      </c>
      <c r="F6875" s="3">
        <f>D6875+IF(Dashboard!$I$3,E6875,0)</f>
        <v>353565.52998176403</v>
      </c>
      <c r="G6875" s="3">
        <f>IF(Dashboard!$I$4, ('Lookups and Calculations'!$F$9) / (1 - 'Lookups and Calculations'!$F$10), 'Lookups and Calculations'!$F$9)</f>
        <v>1951878.888340465</v>
      </c>
      <c r="H6875" s="12">
        <f t="shared" si="214"/>
        <v>0</v>
      </c>
      <c r="I6875" s="12">
        <f t="shared" si="215"/>
        <v>0</v>
      </c>
      <c r="J6875" s="13">
        <f>(1 - Dashboard!$I$9) * H6875 * Dashboard!$I$8 * 'Lookups and Calculations'!$F$12</f>
        <v>0</v>
      </c>
      <c r="K6875" s="12">
        <f>(1 - Dashboard!$I$11) * I6875 * Dashboard!$I$10 * 'Lookups and Calculations'!$F$12</f>
        <v>0</v>
      </c>
      <c r="L6875" s="12">
        <f>(H6875 - I6875) * Dashboard!$I$13 * (Dashboard!$D$12 / 365) * 'Lookups and Calculations'!$F$12</f>
        <v>0</v>
      </c>
      <c r="M6875" s="3">
        <f>(G6875*2) * Dashboard!$I$13 * (Dashboard!$D$12 / 365) * 'Lookups and Calculations'!$F$12</f>
        <v>1602.0878730267946</v>
      </c>
      <c r="N6875" s="12">
        <f>H6875 * Dashboard!$I$14 * Dashboard!$I$15 * (Dashboard!$D$12 / 365) * 'Lookups and Calculations'!$F$12</f>
        <v>0</v>
      </c>
    </row>
    <row r="6876" spans="1:14" x14ac:dyDescent="0.35">
      <c r="A6876" s="2">
        <v>6875</v>
      </c>
      <c r="B6876" s="11">
        <v>1.6797537964209061E-2</v>
      </c>
      <c r="C6876" s="11">
        <v>-0.15896424685998289</v>
      </c>
      <c r="D6876" s="3">
        <f>B6876*Dashboard!$D$11*Dashboard!$D$10*SQRT(Dashboard!$D$12/365)</f>
        <v>4170.522399960375</v>
      </c>
      <c r="E6876" s="3">
        <f>IF(Dashboard!$I$3,C6876*Dashboard!$E$11*Dashboard!$E$10*SQRT(Dashboard!$D$12/365),0)</f>
        <v>-78935.848067137384</v>
      </c>
      <c r="F6876" s="3">
        <f>D6876+IF(Dashboard!$I$3,E6876,0)</f>
        <v>-74765.325667177007</v>
      </c>
      <c r="G6876" s="3">
        <f>IF(Dashboard!$I$4, ('Lookups and Calculations'!$F$9) / (1 - 'Lookups and Calculations'!$F$10), 'Lookups and Calculations'!$F$9)</f>
        <v>1951878.888340465</v>
      </c>
      <c r="H6876" s="12">
        <f t="shared" si="214"/>
        <v>0</v>
      </c>
      <c r="I6876" s="12">
        <f t="shared" si="215"/>
        <v>0</v>
      </c>
      <c r="J6876" s="13">
        <f>(1 - Dashboard!$I$9) * H6876 * Dashboard!$I$8 * 'Lookups and Calculations'!$F$12</f>
        <v>0</v>
      </c>
      <c r="K6876" s="12">
        <f>(1 - Dashboard!$I$11) * I6876 * Dashboard!$I$10 * 'Lookups and Calculations'!$F$12</f>
        <v>0</v>
      </c>
      <c r="L6876" s="12">
        <f>(H6876 - I6876) * Dashboard!$I$13 * (Dashboard!$D$12 / 365) * 'Lookups and Calculations'!$F$12</f>
        <v>0</v>
      </c>
      <c r="M6876" s="3">
        <f>(G6876*2) * Dashboard!$I$13 * (Dashboard!$D$12 / 365) * 'Lookups and Calculations'!$F$12</f>
        <v>1602.0878730267946</v>
      </c>
      <c r="N6876" s="12">
        <f>H6876 * Dashboard!$I$14 * Dashboard!$I$15 * (Dashboard!$D$12 / 365) * 'Lookups and Calculations'!$F$12</f>
        <v>0</v>
      </c>
    </row>
    <row r="6877" spans="1:14" x14ac:dyDescent="0.35">
      <c r="A6877" s="2">
        <v>6876</v>
      </c>
      <c r="B6877" s="11">
        <v>-0.84666543472888089</v>
      </c>
      <c r="C6877" s="11">
        <v>0.50810104216033036</v>
      </c>
      <c r="D6877" s="3">
        <f>B6877*Dashboard!$D$11*Dashboard!$D$10*SQRT(Dashboard!$D$12/365)</f>
        <v>-210211.58983731168</v>
      </c>
      <c r="E6877" s="3">
        <f>IF(Dashboard!$I$3,C6877*Dashboard!$E$11*Dashboard!$E$10*SQRT(Dashboard!$D$12/365),0)</f>
        <v>252304.4486981337</v>
      </c>
      <c r="F6877" s="3">
        <f>D6877+IF(Dashboard!$I$3,E6877,0)</f>
        <v>42092.858860822016</v>
      </c>
      <c r="G6877" s="3">
        <f>IF(Dashboard!$I$4, ('Lookups and Calculations'!$F$9) / (1 - 'Lookups and Calculations'!$F$10), 'Lookups and Calculations'!$F$9)</f>
        <v>1951878.888340465</v>
      </c>
      <c r="H6877" s="12">
        <f t="shared" si="214"/>
        <v>0</v>
      </c>
      <c r="I6877" s="12">
        <f t="shared" si="215"/>
        <v>0</v>
      </c>
      <c r="J6877" s="13">
        <f>(1 - Dashboard!$I$9) * H6877 * Dashboard!$I$8 * 'Lookups and Calculations'!$F$12</f>
        <v>0</v>
      </c>
      <c r="K6877" s="12">
        <f>(1 - Dashboard!$I$11) * I6877 * Dashboard!$I$10 * 'Lookups and Calculations'!$F$12</f>
        <v>0</v>
      </c>
      <c r="L6877" s="12">
        <f>(H6877 - I6877) * Dashboard!$I$13 * (Dashboard!$D$12 / 365) * 'Lookups and Calculations'!$F$12</f>
        <v>0</v>
      </c>
      <c r="M6877" s="3">
        <f>(G6877*2) * Dashboard!$I$13 * (Dashboard!$D$12 / 365) * 'Lookups and Calculations'!$F$12</f>
        <v>1602.0878730267946</v>
      </c>
      <c r="N6877" s="12">
        <f>H6877 * Dashboard!$I$14 * Dashboard!$I$15 * (Dashboard!$D$12 / 365) * 'Lookups and Calculations'!$F$12</f>
        <v>0</v>
      </c>
    </row>
    <row r="6878" spans="1:14" x14ac:dyDescent="0.35">
      <c r="A6878" s="2">
        <v>6877</v>
      </c>
      <c r="B6878" s="11">
        <v>0.13026207258616818</v>
      </c>
      <c r="C6878" s="11">
        <v>1.1890437654291148</v>
      </c>
      <c r="D6878" s="3">
        <f>B6878*Dashboard!$D$11*Dashboard!$D$10*SQRT(Dashboard!$D$12/365)</f>
        <v>32341.697500158563</v>
      </c>
      <c r="E6878" s="3">
        <f>IF(Dashboard!$I$3,C6878*Dashboard!$E$11*Dashboard!$E$10*SQRT(Dashboard!$D$12/365),0)</f>
        <v>590435.77324504091</v>
      </c>
      <c r="F6878" s="3">
        <f>D6878+IF(Dashboard!$I$3,E6878,0)</f>
        <v>622777.47074519948</v>
      </c>
      <c r="G6878" s="3">
        <f>IF(Dashboard!$I$4, ('Lookups and Calculations'!$F$9) / (1 - 'Lookups and Calculations'!$F$10), 'Lookups and Calculations'!$F$9)</f>
        <v>1951878.888340465</v>
      </c>
      <c r="H6878" s="12">
        <f t="shared" si="214"/>
        <v>0</v>
      </c>
      <c r="I6878" s="12">
        <f t="shared" si="215"/>
        <v>0</v>
      </c>
      <c r="J6878" s="13">
        <f>(1 - Dashboard!$I$9) * H6878 * Dashboard!$I$8 * 'Lookups and Calculations'!$F$12</f>
        <v>0</v>
      </c>
      <c r="K6878" s="12">
        <f>(1 - Dashboard!$I$11) * I6878 * Dashboard!$I$10 * 'Lookups and Calculations'!$F$12</f>
        <v>0</v>
      </c>
      <c r="L6878" s="12">
        <f>(H6878 - I6878) * Dashboard!$I$13 * (Dashboard!$D$12 / 365) * 'Lookups and Calculations'!$F$12</f>
        <v>0</v>
      </c>
      <c r="M6878" s="3">
        <f>(G6878*2) * Dashboard!$I$13 * (Dashboard!$D$12 / 365) * 'Lookups and Calculations'!$F$12</f>
        <v>1602.0878730267946</v>
      </c>
      <c r="N6878" s="12">
        <f>H6878 * Dashboard!$I$14 * Dashboard!$I$15 * (Dashboard!$D$12 / 365) * 'Lookups and Calculations'!$F$12</f>
        <v>0</v>
      </c>
    </row>
    <row r="6879" spans="1:14" x14ac:dyDescent="0.35">
      <c r="A6879" s="2">
        <v>6878</v>
      </c>
      <c r="B6879" s="11">
        <v>-0.34014527909790282</v>
      </c>
      <c r="C6879" s="11">
        <v>1.4128492225960594</v>
      </c>
      <c r="D6879" s="3">
        <f>B6879*Dashboard!$D$11*Dashboard!$D$10*SQRT(Dashboard!$D$12/365)</f>
        <v>-84451.870788516098</v>
      </c>
      <c r="E6879" s="3">
        <f>IF(Dashboard!$I$3,C6879*Dashboard!$E$11*Dashboard!$E$10*SQRT(Dashboard!$D$12/365),0)</f>
        <v>701569.40179666597</v>
      </c>
      <c r="F6879" s="3">
        <f>D6879+IF(Dashboard!$I$3,E6879,0)</f>
        <v>617117.53100814985</v>
      </c>
      <c r="G6879" s="3">
        <f>IF(Dashboard!$I$4, ('Lookups and Calculations'!$F$9) / (1 - 'Lookups and Calculations'!$F$10), 'Lookups and Calculations'!$F$9)</f>
        <v>1951878.888340465</v>
      </c>
      <c r="H6879" s="12">
        <f t="shared" si="214"/>
        <v>0</v>
      </c>
      <c r="I6879" s="12">
        <f t="shared" si="215"/>
        <v>0</v>
      </c>
      <c r="J6879" s="13">
        <f>(1 - Dashboard!$I$9) * H6879 * Dashboard!$I$8 * 'Lookups and Calculations'!$F$12</f>
        <v>0</v>
      </c>
      <c r="K6879" s="12">
        <f>(1 - Dashboard!$I$11) * I6879 * Dashboard!$I$10 * 'Lookups and Calculations'!$F$12</f>
        <v>0</v>
      </c>
      <c r="L6879" s="12">
        <f>(H6879 - I6879) * Dashboard!$I$13 * (Dashboard!$D$12 / 365) * 'Lookups and Calculations'!$F$12</f>
        <v>0</v>
      </c>
      <c r="M6879" s="3">
        <f>(G6879*2) * Dashboard!$I$13 * (Dashboard!$D$12 / 365) * 'Lookups and Calculations'!$F$12</f>
        <v>1602.0878730267946</v>
      </c>
      <c r="N6879" s="12">
        <f>H6879 * Dashboard!$I$14 * Dashboard!$I$15 * (Dashboard!$D$12 / 365) * 'Lookups and Calculations'!$F$12</f>
        <v>0</v>
      </c>
    </row>
    <row r="6880" spans="1:14" x14ac:dyDescent="0.35">
      <c r="A6880" s="2">
        <v>6879</v>
      </c>
      <c r="B6880" s="11">
        <v>1.4482645687631626</v>
      </c>
      <c r="C6880" s="11">
        <v>1.0142565962037613</v>
      </c>
      <c r="D6880" s="3">
        <f>B6880*Dashboard!$D$11*Dashboard!$D$10*SQRT(Dashboard!$D$12/365)</f>
        <v>359577.68560876872</v>
      </c>
      <c r="E6880" s="3">
        <f>IF(Dashboard!$I$3,C6880*Dashboard!$E$11*Dashboard!$E$10*SQRT(Dashboard!$D$12/365),0)</f>
        <v>503642.83894321619</v>
      </c>
      <c r="F6880" s="3">
        <f>D6880+IF(Dashboard!$I$3,E6880,0)</f>
        <v>863220.52455198485</v>
      </c>
      <c r="G6880" s="3">
        <f>IF(Dashboard!$I$4, ('Lookups and Calculations'!$F$9) / (1 - 'Lookups and Calculations'!$F$10), 'Lookups and Calculations'!$F$9)</f>
        <v>1951878.888340465</v>
      </c>
      <c r="H6880" s="12">
        <f t="shared" si="214"/>
        <v>0</v>
      </c>
      <c r="I6880" s="12">
        <f t="shared" si="215"/>
        <v>0</v>
      </c>
      <c r="J6880" s="13">
        <f>(1 - Dashboard!$I$9) * H6880 * Dashboard!$I$8 * 'Lookups and Calculations'!$F$12</f>
        <v>0</v>
      </c>
      <c r="K6880" s="12">
        <f>(1 - Dashboard!$I$11) * I6880 * Dashboard!$I$10 * 'Lookups and Calculations'!$F$12</f>
        <v>0</v>
      </c>
      <c r="L6880" s="12">
        <f>(H6880 - I6880) * Dashboard!$I$13 * (Dashboard!$D$12 / 365) * 'Lookups and Calculations'!$F$12</f>
        <v>0</v>
      </c>
      <c r="M6880" s="3">
        <f>(G6880*2) * Dashboard!$I$13 * (Dashboard!$D$12 / 365) * 'Lookups and Calculations'!$F$12</f>
        <v>1602.0878730267946</v>
      </c>
      <c r="N6880" s="12">
        <f>H6880 * Dashboard!$I$14 * Dashboard!$I$15 * (Dashboard!$D$12 / 365) * 'Lookups and Calculations'!$F$12</f>
        <v>0</v>
      </c>
    </row>
    <row r="6881" spans="1:14" x14ac:dyDescent="0.35">
      <c r="A6881" s="2">
        <v>6880</v>
      </c>
      <c r="B6881" s="11">
        <v>-6.1915269911894596E-2</v>
      </c>
      <c r="C6881" s="11">
        <v>1.0923979967886728</v>
      </c>
      <c r="D6881" s="3">
        <f>B6881*Dashboard!$D$11*Dashboard!$D$10*SQRT(Dashboard!$D$12/365)</f>
        <v>-15372.432592046694</v>
      </c>
      <c r="E6881" s="3">
        <f>IF(Dashboard!$I$3,C6881*Dashboard!$E$11*Dashboard!$E$10*SQRT(Dashboard!$D$12/365),0)</f>
        <v>542445.00890384172</v>
      </c>
      <c r="F6881" s="3">
        <f>D6881+IF(Dashboard!$I$3,E6881,0)</f>
        <v>527072.57631179504</v>
      </c>
      <c r="G6881" s="3">
        <f>IF(Dashboard!$I$4, ('Lookups and Calculations'!$F$9) / (1 - 'Lookups and Calculations'!$F$10), 'Lookups and Calculations'!$F$9)</f>
        <v>1951878.888340465</v>
      </c>
      <c r="H6881" s="12">
        <f t="shared" si="214"/>
        <v>0</v>
      </c>
      <c r="I6881" s="12">
        <f t="shared" si="215"/>
        <v>0</v>
      </c>
      <c r="J6881" s="13">
        <f>(1 - Dashboard!$I$9) * H6881 * Dashboard!$I$8 * 'Lookups and Calculations'!$F$12</f>
        <v>0</v>
      </c>
      <c r="K6881" s="12">
        <f>(1 - Dashboard!$I$11) * I6881 * Dashboard!$I$10 * 'Lookups and Calculations'!$F$12</f>
        <v>0</v>
      </c>
      <c r="L6881" s="12">
        <f>(H6881 - I6881) * Dashboard!$I$13 * (Dashboard!$D$12 / 365) * 'Lookups and Calculations'!$F$12</f>
        <v>0</v>
      </c>
      <c r="M6881" s="3">
        <f>(G6881*2) * Dashboard!$I$13 * (Dashboard!$D$12 / 365) * 'Lookups and Calculations'!$F$12</f>
        <v>1602.0878730267946</v>
      </c>
      <c r="N6881" s="12">
        <f>H6881 * Dashboard!$I$14 * Dashboard!$I$15 * (Dashboard!$D$12 / 365) * 'Lookups and Calculations'!$F$12</f>
        <v>0</v>
      </c>
    </row>
    <row r="6882" spans="1:14" x14ac:dyDescent="0.35">
      <c r="A6882" s="2">
        <v>6881</v>
      </c>
      <c r="B6882" s="11">
        <v>0.12851318140277454</v>
      </c>
      <c r="C6882" s="11">
        <v>1.1343725975117043</v>
      </c>
      <c r="D6882" s="3">
        <f>B6882*Dashboard!$D$11*Dashboard!$D$10*SQRT(Dashboard!$D$12/365)</f>
        <v>31907.479707588162</v>
      </c>
      <c r="E6882" s="3">
        <f>IF(Dashboard!$I$3,C6882*Dashboard!$E$11*Dashboard!$E$10*SQRT(Dashboard!$D$12/365),0)</f>
        <v>563288.06494191021</v>
      </c>
      <c r="F6882" s="3">
        <f>D6882+IF(Dashboard!$I$3,E6882,0)</f>
        <v>595195.54464949842</v>
      </c>
      <c r="G6882" s="3">
        <f>IF(Dashboard!$I$4, ('Lookups and Calculations'!$F$9) / (1 - 'Lookups and Calculations'!$F$10), 'Lookups and Calculations'!$F$9)</f>
        <v>1951878.888340465</v>
      </c>
      <c r="H6882" s="12">
        <f t="shared" si="214"/>
        <v>0</v>
      </c>
      <c r="I6882" s="12">
        <f t="shared" si="215"/>
        <v>0</v>
      </c>
      <c r="J6882" s="13">
        <f>(1 - Dashboard!$I$9) * H6882 * Dashboard!$I$8 * 'Lookups and Calculations'!$F$12</f>
        <v>0</v>
      </c>
      <c r="K6882" s="12">
        <f>(1 - Dashboard!$I$11) * I6882 * Dashboard!$I$10 * 'Lookups and Calculations'!$F$12</f>
        <v>0</v>
      </c>
      <c r="L6882" s="12">
        <f>(H6882 - I6882) * Dashboard!$I$13 * (Dashboard!$D$12 / 365) * 'Lookups and Calculations'!$F$12</f>
        <v>0</v>
      </c>
      <c r="M6882" s="3">
        <f>(G6882*2) * Dashboard!$I$13 * (Dashboard!$D$12 / 365) * 'Lookups and Calculations'!$F$12</f>
        <v>1602.0878730267946</v>
      </c>
      <c r="N6882" s="12">
        <f>H6882 * Dashboard!$I$14 * Dashboard!$I$15 * (Dashboard!$D$12 / 365) * 'Lookups and Calculations'!$F$12</f>
        <v>0</v>
      </c>
    </row>
    <row r="6883" spans="1:14" x14ac:dyDescent="0.35">
      <c r="A6883" s="2">
        <v>6882</v>
      </c>
      <c r="B6883" s="11">
        <v>1.5526625101471805</v>
      </c>
      <c r="C6883" s="11">
        <v>-1.3794762160812235</v>
      </c>
      <c r="D6883" s="3">
        <f>B6883*Dashboard!$D$11*Dashboard!$D$10*SQRT(Dashboard!$D$12/365)</f>
        <v>385497.79092298209</v>
      </c>
      <c r="E6883" s="3">
        <f>IF(Dashboard!$I$3,C6883*Dashboard!$E$11*Dashboard!$E$10*SQRT(Dashboard!$D$12/365),0)</f>
        <v>-684997.58376943984</v>
      </c>
      <c r="F6883" s="3">
        <f>D6883+IF(Dashboard!$I$3,E6883,0)</f>
        <v>-299499.79284645774</v>
      </c>
      <c r="G6883" s="3">
        <f>IF(Dashboard!$I$4, ('Lookups and Calculations'!$F$9) / (1 - 'Lookups and Calculations'!$F$10), 'Lookups and Calculations'!$F$9)</f>
        <v>1951878.888340465</v>
      </c>
      <c r="H6883" s="12">
        <f t="shared" si="214"/>
        <v>0</v>
      </c>
      <c r="I6883" s="12">
        <f t="shared" si="215"/>
        <v>0</v>
      </c>
      <c r="J6883" s="13">
        <f>(1 - Dashboard!$I$9) * H6883 * Dashboard!$I$8 * 'Lookups and Calculations'!$F$12</f>
        <v>0</v>
      </c>
      <c r="K6883" s="12">
        <f>(1 - Dashboard!$I$11) * I6883 * Dashboard!$I$10 * 'Lookups and Calculations'!$F$12</f>
        <v>0</v>
      </c>
      <c r="L6883" s="12">
        <f>(H6883 - I6883) * Dashboard!$I$13 * (Dashboard!$D$12 / 365) * 'Lookups and Calculations'!$F$12</f>
        <v>0</v>
      </c>
      <c r="M6883" s="3">
        <f>(G6883*2) * Dashboard!$I$13 * (Dashboard!$D$12 / 365) * 'Lookups and Calculations'!$F$12</f>
        <v>1602.0878730267946</v>
      </c>
      <c r="N6883" s="12">
        <f>H6883 * Dashboard!$I$14 * Dashboard!$I$15 * (Dashboard!$D$12 / 365) * 'Lookups and Calculations'!$F$12</f>
        <v>0</v>
      </c>
    </row>
    <row r="6884" spans="1:14" x14ac:dyDescent="0.35">
      <c r="A6884" s="2">
        <v>6883</v>
      </c>
      <c r="B6884" s="11">
        <v>-0.54169754504753853</v>
      </c>
      <c r="C6884" s="11">
        <v>0.44971995851172608</v>
      </c>
      <c r="D6884" s="3">
        <f>B6884*Dashboard!$D$11*Dashboard!$D$10*SQRT(Dashboard!$D$12/365)</f>
        <v>-134493.62343683682</v>
      </c>
      <c r="E6884" s="3">
        <f>IF(Dashboard!$I$3,C6884*Dashboard!$E$11*Dashboard!$E$10*SQRT(Dashboard!$D$12/365),0)</f>
        <v>223314.5315317903</v>
      </c>
      <c r="F6884" s="3">
        <f>D6884+IF(Dashboard!$I$3,E6884,0)</f>
        <v>88820.908094953484</v>
      </c>
      <c r="G6884" s="3">
        <f>IF(Dashboard!$I$4, ('Lookups and Calculations'!$F$9) / (1 - 'Lookups and Calculations'!$F$10), 'Lookups and Calculations'!$F$9)</f>
        <v>1951878.888340465</v>
      </c>
      <c r="H6884" s="12">
        <f t="shared" si="214"/>
        <v>0</v>
      </c>
      <c r="I6884" s="12">
        <f t="shared" si="215"/>
        <v>0</v>
      </c>
      <c r="J6884" s="13">
        <f>(1 - Dashboard!$I$9) * H6884 * Dashboard!$I$8 * 'Lookups and Calculations'!$F$12</f>
        <v>0</v>
      </c>
      <c r="K6884" s="12">
        <f>(1 - Dashboard!$I$11) * I6884 * Dashboard!$I$10 * 'Lookups and Calculations'!$F$12</f>
        <v>0</v>
      </c>
      <c r="L6884" s="12">
        <f>(H6884 - I6884) * Dashboard!$I$13 * (Dashboard!$D$12 / 365) * 'Lookups and Calculations'!$F$12</f>
        <v>0</v>
      </c>
      <c r="M6884" s="3">
        <f>(G6884*2) * Dashboard!$I$13 * (Dashboard!$D$12 / 365) * 'Lookups and Calculations'!$F$12</f>
        <v>1602.0878730267946</v>
      </c>
      <c r="N6884" s="12">
        <f>H6884 * Dashboard!$I$14 * Dashboard!$I$15 * (Dashboard!$D$12 / 365) * 'Lookups and Calculations'!$F$12</f>
        <v>0</v>
      </c>
    </row>
    <row r="6885" spans="1:14" x14ac:dyDescent="0.35">
      <c r="A6885" s="2">
        <v>6884</v>
      </c>
      <c r="B6885" s="11">
        <v>0.50325218021351215</v>
      </c>
      <c r="C6885" s="11">
        <v>0.25323577678291093</v>
      </c>
      <c r="D6885" s="3">
        <f>B6885*Dashboard!$D$11*Dashboard!$D$10*SQRT(Dashboard!$D$12/365)</f>
        <v>124948.34033900482</v>
      </c>
      <c r="E6885" s="3">
        <f>IF(Dashboard!$I$3,C6885*Dashboard!$E$11*Dashboard!$E$10*SQRT(Dashboard!$D$12/365),0)</f>
        <v>125747.65204219913</v>
      </c>
      <c r="F6885" s="3">
        <f>D6885+IF(Dashboard!$I$3,E6885,0)</f>
        <v>250695.99238120395</v>
      </c>
      <c r="G6885" s="3">
        <f>IF(Dashboard!$I$4, ('Lookups and Calculations'!$F$9) / (1 - 'Lookups and Calculations'!$F$10), 'Lookups and Calculations'!$F$9)</f>
        <v>1951878.888340465</v>
      </c>
      <c r="H6885" s="12">
        <f t="shared" si="214"/>
        <v>0</v>
      </c>
      <c r="I6885" s="12">
        <f t="shared" si="215"/>
        <v>0</v>
      </c>
      <c r="J6885" s="13">
        <f>(1 - Dashboard!$I$9) * H6885 * Dashboard!$I$8 * 'Lookups and Calculations'!$F$12</f>
        <v>0</v>
      </c>
      <c r="K6885" s="12">
        <f>(1 - Dashboard!$I$11) * I6885 * Dashboard!$I$10 * 'Lookups and Calculations'!$F$12</f>
        <v>0</v>
      </c>
      <c r="L6885" s="12">
        <f>(H6885 - I6885) * Dashboard!$I$13 * (Dashboard!$D$12 / 365) * 'Lookups and Calculations'!$F$12</f>
        <v>0</v>
      </c>
      <c r="M6885" s="3">
        <f>(G6885*2) * Dashboard!$I$13 * (Dashboard!$D$12 / 365) * 'Lookups and Calculations'!$F$12</f>
        <v>1602.0878730267946</v>
      </c>
      <c r="N6885" s="12">
        <f>H6885 * Dashboard!$I$14 * Dashboard!$I$15 * (Dashboard!$D$12 / 365) * 'Lookups and Calculations'!$F$12</f>
        <v>0</v>
      </c>
    </row>
    <row r="6886" spans="1:14" x14ac:dyDescent="0.35">
      <c r="A6886" s="2">
        <v>6885</v>
      </c>
      <c r="B6886" s="11">
        <v>0.44486080374010628</v>
      </c>
      <c r="C6886" s="11">
        <v>-2.2527174208082048</v>
      </c>
      <c r="D6886" s="3">
        <f>B6886*Dashboard!$D$11*Dashboard!$D$10*SQRT(Dashboard!$D$12/365)</f>
        <v>110450.82623510828</v>
      </c>
      <c r="E6886" s="3">
        <f>IF(Dashboard!$I$3,C6886*Dashboard!$E$11*Dashboard!$E$10*SQRT(Dashboard!$D$12/365),0)</f>
        <v>-1118617.3216908053</v>
      </c>
      <c r="F6886" s="3">
        <f>D6886+IF(Dashboard!$I$3,E6886,0)</f>
        <v>-1008166.4954556969</v>
      </c>
      <c r="G6886" s="3">
        <f>IF(Dashboard!$I$4, ('Lookups and Calculations'!$F$9) / (1 - 'Lookups and Calculations'!$F$10), 'Lookups and Calculations'!$F$9)</f>
        <v>1951878.888340465</v>
      </c>
      <c r="H6886" s="12">
        <f t="shared" si="214"/>
        <v>0</v>
      </c>
      <c r="I6886" s="12">
        <f t="shared" si="215"/>
        <v>0</v>
      </c>
      <c r="J6886" s="13">
        <f>(1 - Dashboard!$I$9) * H6886 * Dashboard!$I$8 * 'Lookups and Calculations'!$F$12</f>
        <v>0</v>
      </c>
      <c r="K6886" s="12">
        <f>(1 - Dashboard!$I$11) * I6886 * Dashboard!$I$10 * 'Lookups and Calculations'!$F$12</f>
        <v>0</v>
      </c>
      <c r="L6886" s="12">
        <f>(H6886 - I6886) * Dashboard!$I$13 * (Dashboard!$D$12 / 365) * 'Lookups and Calculations'!$F$12</f>
        <v>0</v>
      </c>
      <c r="M6886" s="3">
        <f>(G6886*2) * Dashboard!$I$13 * (Dashboard!$D$12 / 365) * 'Lookups and Calculations'!$F$12</f>
        <v>1602.0878730267946</v>
      </c>
      <c r="N6886" s="12">
        <f>H6886 * Dashboard!$I$14 * Dashboard!$I$15 * (Dashboard!$D$12 / 365) * 'Lookups and Calculations'!$F$12</f>
        <v>0</v>
      </c>
    </row>
    <row r="6887" spans="1:14" x14ac:dyDescent="0.35">
      <c r="A6887" s="2">
        <v>6886</v>
      </c>
      <c r="B6887" s="11">
        <v>2.7704290529348002E-2</v>
      </c>
      <c r="C6887" s="11">
        <v>1.2369004101638543</v>
      </c>
      <c r="D6887" s="3">
        <f>B6887*Dashboard!$D$11*Dashboard!$D$10*SQRT(Dashboard!$D$12/365)</f>
        <v>6878.470194491767</v>
      </c>
      <c r="E6887" s="3">
        <f>IF(Dashboard!$I$3,C6887*Dashboard!$E$11*Dashboard!$E$10*SQRT(Dashboard!$D$12/365),0)</f>
        <v>614199.63783977402</v>
      </c>
      <c r="F6887" s="3">
        <f>D6887+IF(Dashboard!$I$3,E6887,0)</f>
        <v>621078.10803426581</v>
      </c>
      <c r="G6887" s="3">
        <f>IF(Dashboard!$I$4, ('Lookups and Calculations'!$F$9) / (1 - 'Lookups and Calculations'!$F$10), 'Lookups and Calculations'!$F$9)</f>
        <v>1951878.888340465</v>
      </c>
      <c r="H6887" s="12">
        <f t="shared" si="214"/>
        <v>0</v>
      </c>
      <c r="I6887" s="12">
        <f t="shared" si="215"/>
        <v>0</v>
      </c>
      <c r="J6887" s="13">
        <f>(1 - Dashboard!$I$9) * H6887 * Dashboard!$I$8 * 'Lookups and Calculations'!$F$12</f>
        <v>0</v>
      </c>
      <c r="K6887" s="12">
        <f>(1 - Dashboard!$I$11) * I6887 * Dashboard!$I$10 * 'Lookups and Calculations'!$F$12</f>
        <v>0</v>
      </c>
      <c r="L6887" s="12">
        <f>(H6887 - I6887) * Dashboard!$I$13 * (Dashboard!$D$12 / 365) * 'Lookups and Calculations'!$F$12</f>
        <v>0</v>
      </c>
      <c r="M6887" s="3">
        <f>(G6887*2) * Dashboard!$I$13 * (Dashboard!$D$12 / 365) * 'Lookups and Calculations'!$F$12</f>
        <v>1602.0878730267946</v>
      </c>
      <c r="N6887" s="12">
        <f>H6887 * Dashboard!$I$14 * Dashboard!$I$15 * (Dashboard!$D$12 / 365) * 'Lookups and Calculations'!$F$12</f>
        <v>0</v>
      </c>
    </row>
    <row r="6888" spans="1:14" x14ac:dyDescent="0.35">
      <c r="A6888" s="2">
        <v>6887</v>
      </c>
      <c r="B6888" s="11">
        <v>0.85564718906496795</v>
      </c>
      <c r="C6888" s="11">
        <v>1.0011691410409458</v>
      </c>
      <c r="D6888" s="3">
        <f>B6888*Dashboard!$D$11*Dashboard!$D$10*SQRT(Dashboard!$D$12/365)</f>
        <v>212441.59567086934</v>
      </c>
      <c r="E6888" s="3">
        <f>IF(Dashboard!$I$3,C6888*Dashboard!$E$11*Dashboard!$E$10*SQRT(Dashboard!$D$12/365),0)</f>
        <v>497144.08596747689</v>
      </c>
      <c r="F6888" s="3">
        <f>D6888+IF(Dashboard!$I$3,E6888,0)</f>
        <v>709585.68163834629</v>
      </c>
      <c r="G6888" s="3">
        <f>IF(Dashboard!$I$4, ('Lookups and Calculations'!$F$9) / (1 - 'Lookups and Calculations'!$F$10), 'Lookups and Calculations'!$F$9)</f>
        <v>1951878.888340465</v>
      </c>
      <c r="H6888" s="12">
        <f t="shared" si="214"/>
        <v>0</v>
      </c>
      <c r="I6888" s="12">
        <f t="shared" si="215"/>
        <v>0</v>
      </c>
      <c r="J6888" s="13">
        <f>(1 - Dashboard!$I$9) * H6888 * Dashboard!$I$8 * 'Lookups and Calculations'!$F$12</f>
        <v>0</v>
      </c>
      <c r="K6888" s="12">
        <f>(1 - Dashboard!$I$11) * I6888 * Dashboard!$I$10 * 'Lookups and Calculations'!$F$12</f>
        <v>0</v>
      </c>
      <c r="L6888" s="12">
        <f>(H6888 - I6888) * Dashboard!$I$13 * (Dashboard!$D$12 / 365) * 'Lookups and Calculations'!$F$12</f>
        <v>0</v>
      </c>
      <c r="M6888" s="3">
        <f>(G6888*2) * Dashboard!$I$13 * (Dashboard!$D$12 / 365) * 'Lookups and Calculations'!$F$12</f>
        <v>1602.0878730267946</v>
      </c>
      <c r="N6888" s="12">
        <f>H6888 * Dashboard!$I$14 * Dashboard!$I$15 * (Dashboard!$D$12 / 365) * 'Lookups and Calculations'!$F$12</f>
        <v>0</v>
      </c>
    </row>
    <row r="6889" spans="1:14" x14ac:dyDescent="0.35">
      <c r="A6889" s="2">
        <v>6888</v>
      </c>
      <c r="B6889" s="11">
        <v>0.24066802036763771</v>
      </c>
      <c r="C6889" s="11">
        <v>-0.94519246977464466</v>
      </c>
      <c r="D6889" s="3">
        <f>B6889*Dashboard!$D$11*Dashboard!$D$10*SQRT(Dashboard!$D$12/365)</f>
        <v>59753.481256359475</v>
      </c>
      <c r="E6889" s="3">
        <f>IF(Dashboard!$I$3,C6889*Dashboard!$E$11*Dashboard!$E$10*SQRT(Dashboard!$D$12/365),0)</f>
        <v>-469348.11230886698</v>
      </c>
      <c r="F6889" s="3">
        <f>D6889+IF(Dashboard!$I$3,E6889,0)</f>
        <v>-409594.6310525075</v>
      </c>
      <c r="G6889" s="3">
        <f>IF(Dashboard!$I$4, ('Lookups and Calculations'!$F$9) / (1 - 'Lookups and Calculations'!$F$10), 'Lookups and Calculations'!$F$9)</f>
        <v>1951878.888340465</v>
      </c>
      <c r="H6889" s="12">
        <f t="shared" si="214"/>
        <v>0</v>
      </c>
      <c r="I6889" s="12">
        <f t="shared" si="215"/>
        <v>0</v>
      </c>
      <c r="J6889" s="13">
        <f>(1 - Dashboard!$I$9) * H6889 * Dashboard!$I$8 * 'Lookups and Calculations'!$F$12</f>
        <v>0</v>
      </c>
      <c r="K6889" s="12">
        <f>(1 - Dashboard!$I$11) * I6889 * Dashboard!$I$10 * 'Lookups and Calculations'!$F$12</f>
        <v>0</v>
      </c>
      <c r="L6889" s="12">
        <f>(H6889 - I6889) * Dashboard!$I$13 * (Dashboard!$D$12 / 365) * 'Lookups and Calculations'!$F$12</f>
        <v>0</v>
      </c>
      <c r="M6889" s="3">
        <f>(G6889*2) * Dashboard!$I$13 * (Dashboard!$D$12 / 365) * 'Lookups and Calculations'!$F$12</f>
        <v>1602.0878730267946</v>
      </c>
      <c r="N6889" s="12">
        <f>H6889 * Dashboard!$I$14 * Dashboard!$I$15 * (Dashboard!$D$12 / 365) * 'Lookups and Calculations'!$F$12</f>
        <v>0</v>
      </c>
    </row>
    <row r="6890" spans="1:14" x14ac:dyDescent="0.35">
      <c r="A6890" s="2">
        <v>6889</v>
      </c>
      <c r="B6890" s="11">
        <v>0.29358999568062827</v>
      </c>
      <c r="C6890" s="11">
        <v>0.52204700711516516</v>
      </c>
      <c r="D6890" s="3">
        <f>B6890*Dashboard!$D$11*Dashboard!$D$10*SQRT(Dashboard!$D$12/365)</f>
        <v>72893.04277800952</v>
      </c>
      <c r="E6890" s="3">
        <f>IF(Dashboard!$I$3,C6890*Dashboard!$E$11*Dashboard!$E$10*SQRT(Dashboard!$D$12/365),0)</f>
        <v>259229.50632945177</v>
      </c>
      <c r="F6890" s="3">
        <f>D6890+IF(Dashboard!$I$3,E6890,0)</f>
        <v>332122.54910746129</v>
      </c>
      <c r="G6890" s="3">
        <f>IF(Dashboard!$I$4, ('Lookups and Calculations'!$F$9) / (1 - 'Lookups and Calculations'!$F$10), 'Lookups and Calculations'!$F$9)</f>
        <v>1951878.888340465</v>
      </c>
      <c r="H6890" s="12">
        <f t="shared" si="214"/>
        <v>0</v>
      </c>
      <c r="I6890" s="12">
        <f t="shared" si="215"/>
        <v>0</v>
      </c>
      <c r="J6890" s="13">
        <f>(1 - Dashboard!$I$9) * H6890 * Dashboard!$I$8 * 'Lookups and Calculations'!$F$12</f>
        <v>0</v>
      </c>
      <c r="K6890" s="12">
        <f>(1 - Dashboard!$I$11) * I6890 * Dashboard!$I$10 * 'Lookups and Calculations'!$F$12</f>
        <v>0</v>
      </c>
      <c r="L6890" s="12">
        <f>(H6890 - I6890) * Dashboard!$I$13 * (Dashboard!$D$12 / 365) * 'Lookups and Calculations'!$F$12</f>
        <v>0</v>
      </c>
      <c r="M6890" s="3">
        <f>(G6890*2) * Dashboard!$I$13 * (Dashboard!$D$12 / 365) * 'Lookups and Calculations'!$F$12</f>
        <v>1602.0878730267946</v>
      </c>
      <c r="N6890" s="12">
        <f>H6890 * Dashboard!$I$14 * Dashboard!$I$15 * (Dashboard!$D$12 / 365) * 'Lookups and Calculations'!$F$12</f>
        <v>0</v>
      </c>
    </row>
    <row r="6891" spans="1:14" x14ac:dyDescent="0.35">
      <c r="A6891" s="2">
        <v>6890</v>
      </c>
      <c r="B6891" s="11">
        <v>-0.26443170734408922</v>
      </c>
      <c r="C6891" s="11">
        <v>1.2845070574770032</v>
      </c>
      <c r="D6891" s="3">
        <f>B6891*Dashboard!$D$11*Dashboard!$D$10*SQRT(Dashboard!$D$12/365)</f>
        <v>-65653.571439343883</v>
      </c>
      <c r="E6891" s="3">
        <f>IF(Dashboard!$I$3,C6891*Dashboard!$E$11*Dashboard!$E$10*SQRT(Dashboard!$D$12/365),0)</f>
        <v>637839.36283156089</v>
      </c>
      <c r="F6891" s="3">
        <f>D6891+IF(Dashboard!$I$3,E6891,0)</f>
        <v>572185.79139221704</v>
      </c>
      <c r="G6891" s="3">
        <f>IF(Dashboard!$I$4, ('Lookups and Calculations'!$F$9) / (1 - 'Lookups and Calculations'!$F$10), 'Lookups and Calculations'!$F$9)</f>
        <v>1951878.888340465</v>
      </c>
      <c r="H6891" s="12">
        <f t="shared" si="214"/>
        <v>0</v>
      </c>
      <c r="I6891" s="12">
        <f t="shared" si="215"/>
        <v>0</v>
      </c>
      <c r="J6891" s="13">
        <f>(1 - Dashboard!$I$9) * H6891 * Dashboard!$I$8 * 'Lookups and Calculations'!$F$12</f>
        <v>0</v>
      </c>
      <c r="K6891" s="12">
        <f>(1 - Dashboard!$I$11) * I6891 * Dashboard!$I$10 * 'Lookups and Calculations'!$F$12</f>
        <v>0</v>
      </c>
      <c r="L6891" s="12">
        <f>(H6891 - I6891) * Dashboard!$I$13 * (Dashboard!$D$12 / 365) * 'Lookups and Calculations'!$F$12</f>
        <v>0</v>
      </c>
      <c r="M6891" s="3">
        <f>(G6891*2) * Dashboard!$I$13 * (Dashboard!$D$12 / 365) * 'Lookups and Calculations'!$F$12</f>
        <v>1602.0878730267946</v>
      </c>
      <c r="N6891" s="12">
        <f>H6891 * Dashboard!$I$14 * Dashboard!$I$15 * (Dashboard!$D$12 / 365) * 'Lookups and Calculations'!$F$12</f>
        <v>0</v>
      </c>
    </row>
    <row r="6892" spans="1:14" x14ac:dyDescent="0.35">
      <c r="A6892" s="2">
        <v>6891</v>
      </c>
      <c r="B6892" s="11">
        <v>-0.55230016615376343</v>
      </c>
      <c r="C6892" s="11">
        <v>-0.39721931515201242</v>
      </c>
      <c r="D6892" s="3">
        <f>B6892*Dashboard!$D$11*Dashboard!$D$10*SQRT(Dashboard!$D$12/365)</f>
        <v>-137126.06093547624</v>
      </c>
      <c r="E6892" s="3">
        <f>IF(Dashboard!$I$3,C6892*Dashboard!$E$11*Dashboard!$E$10*SQRT(Dashboard!$D$12/365),0)</f>
        <v>-197244.62657184317</v>
      </c>
      <c r="F6892" s="3">
        <f>D6892+IF(Dashboard!$I$3,E6892,0)</f>
        <v>-334370.68750731938</v>
      </c>
      <c r="G6892" s="3">
        <f>IF(Dashboard!$I$4, ('Lookups and Calculations'!$F$9) / (1 - 'Lookups and Calculations'!$F$10), 'Lookups and Calculations'!$F$9)</f>
        <v>1951878.888340465</v>
      </c>
      <c r="H6892" s="12">
        <f t="shared" si="214"/>
        <v>0</v>
      </c>
      <c r="I6892" s="12">
        <f t="shared" si="215"/>
        <v>0</v>
      </c>
      <c r="J6892" s="13">
        <f>(1 - Dashboard!$I$9) * H6892 * Dashboard!$I$8 * 'Lookups and Calculations'!$F$12</f>
        <v>0</v>
      </c>
      <c r="K6892" s="12">
        <f>(1 - Dashboard!$I$11) * I6892 * Dashboard!$I$10 * 'Lookups and Calculations'!$F$12</f>
        <v>0</v>
      </c>
      <c r="L6892" s="12">
        <f>(H6892 - I6892) * Dashboard!$I$13 * (Dashboard!$D$12 / 365) * 'Lookups and Calculations'!$F$12</f>
        <v>0</v>
      </c>
      <c r="M6892" s="3">
        <f>(G6892*2) * Dashboard!$I$13 * (Dashboard!$D$12 / 365) * 'Lookups and Calculations'!$F$12</f>
        <v>1602.0878730267946</v>
      </c>
      <c r="N6892" s="12">
        <f>H6892 * Dashboard!$I$14 * Dashboard!$I$15 * (Dashboard!$D$12 / 365) * 'Lookups and Calculations'!$F$12</f>
        <v>0</v>
      </c>
    </row>
    <row r="6893" spans="1:14" x14ac:dyDescent="0.35">
      <c r="A6893" s="2">
        <v>6892</v>
      </c>
      <c r="B6893" s="11">
        <v>0.50445993126002919</v>
      </c>
      <c r="C6893" s="11">
        <v>0.12283001353790796</v>
      </c>
      <c r="D6893" s="3">
        <f>B6893*Dashboard!$D$11*Dashboard!$D$10*SQRT(Dashboard!$D$12/365)</f>
        <v>125248.20290242377</v>
      </c>
      <c r="E6893" s="3">
        <f>IF(Dashboard!$I$3,C6893*Dashboard!$E$11*Dashboard!$E$10*SQRT(Dashboard!$D$12/365),0)</f>
        <v>60992.905500648725</v>
      </c>
      <c r="F6893" s="3">
        <f>D6893+IF(Dashboard!$I$3,E6893,0)</f>
        <v>186241.10840307249</v>
      </c>
      <c r="G6893" s="3">
        <f>IF(Dashboard!$I$4, ('Lookups and Calculations'!$F$9) / (1 - 'Lookups and Calculations'!$F$10), 'Lookups and Calculations'!$F$9)</f>
        <v>1951878.888340465</v>
      </c>
      <c r="H6893" s="12">
        <f t="shared" si="214"/>
        <v>0</v>
      </c>
      <c r="I6893" s="12">
        <f t="shared" si="215"/>
        <v>0</v>
      </c>
      <c r="J6893" s="13">
        <f>(1 - Dashboard!$I$9) * H6893 * Dashboard!$I$8 * 'Lookups and Calculations'!$F$12</f>
        <v>0</v>
      </c>
      <c r="K6893" s="12">
        <f>(1 - Dashboard!$I$11) * I6893 * Dashboard!$I$10 * 'Lookups and Calculations'!$F$12</f>
        <v>0</v>
      </c>
      <c r="L6893" s="12">
        <f>(H6893 - I6893) * Dashboard!$I$13 * (Dashboard!$D$12 / 365) * 'Lookups and Calculations'!$F$12</f>
        <v>0</v>
      </c>
      <c r="M6893" s="3">
        <f>(G6893*2) * Dashboard!$I$13 * (Dashboard!$D$12 / 365) * 'Lookups and Calculations'!$F$12</f>
        <v>1602.0878730267946</v>
      </c>
      <c r="N6893" s="12">
        <f>H6893 * Dashboard!$I$14 * Dashboard!$I$15 * (Dashboard!$D$12 / 365) * 'Lookups and Calculations'!$F$12</f>
        <v>0</v>
      </c>
    </row>
    <row r="6894" spans="1:14" x14ac:dyDescent="0.35">
      <c r="A6894" s="2">
        <v>6893</v>
      </c>
      <c r="B6894" s="11">
        <v>1.9504276511707106</v>
      </c>
      <c r="C6894" s="11">
        <v>0.40144442530847302</v>
      </c>
      <c r="D6894" s="3">
        <f>B6894*Dashboard!$D$11*Dashboard!$D$10*SQRT(Dashboard!$D$12/365)</f>
        <v>484255.62282052956</v>
      </c>
      <c r="E6894" s="3">
        <f>IF(Dashboard!$I$3,C6894*Dashboard!$E$11*Dashboard!$E$10*SQRT(Dashboard!$D$12/365),0)</f>
        <v>199342.66219913148</v>
      </c>
      <c r="F6894" s="3">
        <f>D6894+IF(Dashboard!$I$3,E6894,0)</f>
        <v>683598.28501966107</v>
      </c>
      <c r="G6894" s="3">
        <f>IF(Dashboard!$I$4, ('Lookups and Calculations'!$F$9) / (1 - 'Lookups and Calculations'!$F$10), 'Lookups and Calculations'!$F$9)</f>
        <v>1951878.888340465</v>
      </c>
      <c r="H6894" s="12">
        <f t="shared" si="214"/>
        <v>0</v>
      </c>
      <c r="I6894" s="12">
        <f t="shared" si="215"/>
        <v>0</v>
      </c>
      <c r="J6894" s="13">
        <f>(1 - Dashboard!$I$9) * H6894 * Dashboard!$I$8 * 'Lookups and Calculations'!$F$12</f>
        <v>0</v>
      </c>
      <c r="K6894" s="12">
        <f>(1 - Dashboard!$I$11) * I6894 * Dashboard!$I$10 * 'Lookups and Calculations'!$F$12</f>
        <v>0</v>
      </c>
      <c r="L6894" s="12">
        <f>(H6894 - I6894) * Dashboard!$I$13 * (Dashboard!$D$12 / 365) * 'Lookups and Calculations'!$F$12</f>
        <v>0</v>
      </c>
      <c r="M6894" s="3">
        <f>(G6894*2) * Dashboard!$I$13 * (Dashboard!$D$12 / 365) * 'Lookups and Calculations'!$F$12</f>
        <v>1602.0878730267946</v>
      </c>
      <c r="N6894" s="12">
        <f>H6894 * Dashboard!$I$14 * Dashboard!$I$15 * (Dashboard!$D$12 / 365) * 'Lookups and Calculations'!$F$12</f>
        <v>0</v>
      </c>
    </row>
    <row r="6895" spans="1:14" x14ac:dyDescent="0.35">
      <c r="A6895" s="2">
        <v>6894</v>
      </c>
      <c r="B6895" s="11">
        <v>1.4348314967972369</v>
      </c>
      <c r="C6895" s="11">
        <v>0.30000665785324748</v>
      </c>
      <c r="D6895" s="3">
        <f>B6895*Dashboard!$D$11*Dashboard!$D$10*SQRT(Dashboard!$D$12/365)</f>
        <v>356242.49877046287</v>
      </c>
      <c r="E6895" s="3">
        <f>IF(Dashboard!$I$3,C6895*Dashboard!$E$11*Dashboard!$E$10*SQRT(Dashboard!$D$12/365),0)</f>
        <v>148972.36599555807</v>
      </c>
      <c r="F6895" s="3">
        <f>D6895+IF(Dashboard!$I$3,E6895,0)</f>
        <v>505214.86476602091</v>
      </c>
      <c r="G6895" s="3">
        <f>IF(Dashboard!$I$4, ('Lookups and Calculations'!$F$9) / (1 - 'Lookups and Calculations'!$F$10), 'Lookups and Calculations'!$F$9)</f>
        <v>1951878.888340465</v>
      </c>
      <c r="H6895" s="12">
        <f t="shared" si="214"/>
        <v>0</v>
      </c>
      <c r="I6895" s="12">
        <f t="shared" si="215"/>
        <v>0</v>
      </c>
      <c r="J6895" s="13">
        <f>(1 - Dashboard!$I$9) * H6895 * Dashboard!$I$8 * 'Lookups and Calculations'!$F$12</f>
        <v>0</v>
      </c>
      <c r="K6895" s="12">
        <f>(1 - Dashboard!$I$11) * I6895 * Dashboard!$I$10 * 'Lookups and Calculations'!$F$12</f>
        <v>0</v>
      </c>
      <c r="L6895" s="12">
        <f>(H6895 - I6895) * Dashboard!$I$13 * (Dashboard!$D$12 / 365) * 'Lookups and Calculations'!$F$12</f>
        <v>0</v>
      </c>
      <c r="M6895" s="3">
        <f>(G6895*2) * Dashboard!$I$13 * (Dashboard!$D$12 / 365) * 'Lookups and Calculations'!$F$12</f>
        <v>1602.0878730267946</v>
      </c>
      <c r="N6895" s="12">
        <f>H6895 * Dashboard!$I$14 * Dashboard!$I$15 * (Dashboard!$D$12 / 365) * 'Lookups and Calculations'!$F$12</f>
        <v>0</v>
      </c>
    </row>
    <row r="6896" spans="1:14" x14ac:dyDescent="0.35">
      <c r="A6896" s="2">
        <v>6895</v>
      </c>
      <c r="B6896" s="11">
        <v>0.60832675946690429</v>
      </c>
      <c r="C6896" s="11">
        <v>0.70687209368853632</v>
      </c>
      <c r="D6896" s="3">
        <f>B6896*Dashboard!$D$11*Dashboard!$D$10*SQRT(Dashboard!$D$12/365)</f>
        <v>151036.44249876187</v>
      </c>
      <c r="E6896" s="3">
        <f>IF(Dashboard!$I$3,C6896*Dashboard!$E$11*Dashboard!$E$10*SQRT(Dashboard!$D$12/365),0)</f>
        <v>351006.90433519043</v>
      </c>
      <c r="F6896" s="3">
        <f>D6896+IF(Dashboard!$I$3,E6896,0)</f>
        <v>502043.3468339523</v>
      </c>
      <c r="G6896" s="3">
        <f>IF(Dashboard!$I$4, ('Lookups and Calculations'!$F$9) / (1 - 'Lookups and Calculations'!$F$10), 'Lookups and Calculations'!$F$9)</f>
        <v>1951878.888340465</v>
      </c>
      <c r="H6896" s="12">
        <f t="shared" si="214"/>
        <v>0</v>
      </c>
      <c r="I6896" s="12">
        <f t="shared" si="215"/>
        <v>0</v>
      </c>
      <c r="J6896" s="13">
        <f>(1 - Dashboard!$I$9) * H6896 * Dashboard!$I$8 * 'Lookups and Calculations'!$F$12</f>
        <v>0</v>
      </c>
      <c r="K6896" s="12">
        <f>(1 - Dashboard!$I$11) * I6896 * Dashboard!$I$10 * 'Lookups and Calculations'!$F$12</f>
        <v>0</v>
      </c>
      <c r="L6896" s="12">
        <f>(H6896 - I6896) * Dashboard!$I$13 * (Dashboard!$D$12 / 365) * 'Lookups and Calculations'!$F$12</f>
        <v>0</v>
      </c>
      <c r="M6896" s="3">
        <f>(G6896*2) * Dashboard!$I$13 * (Dashboard!$D$12 / 365) * 'Lookups and Calculations'!$F$12</f>
        <v>1602.0878730267946</v>
      </c>
      <c r="N6896" s="12">
        <f>H6896 * Dashboard!$I$14 * Dashboard!$I$15 * (Dashboard!$D$12 / 365) * 'Lookups and Calculations'!$F$12</f>
        <v>0</v>
      </c>
    </row>
    <row r="6897" spans="1:14" x14ac:dyDescent="0.35">
      <c r="A6897" s="2">
        <v>6896</v>
      </c>
      <c r="B6897" s="11">
        <v>0.7137099903366696</v>
      </c>
      <c r="C6897" s="11">
        <v>1.2937075716976978</v>
      </c>
      <c r="D6897" s="3">
        <f>B6897*Dashboard!$D$11*Dashboard!$D$10*SQRT(Dashboard!$D$12/365)</f>
        <v>177201.17722709005</v>
      </c>
      <c r="E6897" s="3">
        <f>IF(Dashboard!$I$3,C6897*Dashboard!$E$11*Dashboard!$E$10*SQRT(Dashboard!$D$12/365),0)</f>
        <v>642408.00267989095</v>
      </c>
      <c r="F6897" s="3">
        <f>D6897+IF(Dashboard!$I$3,E6897,0)</f>
        <v>819609.17990698107</v>
      </c>
      <c r="G6897" s="3">
        <f>IF(Dashboard!$I$4, ('Lookups and Calculations'!$F$9) / (1 - 'Lookups and Calculations'!$F$10), 'Lookups and Calculations'!$F$9)</f>
        <v>1951878.888340465</v>
      </c>
      <c r="H6897" s="12">
        <f t="shared" si="214"/>
        <v>0</v>
      </c>
      <c r="I6897" s="12">
        <f t="shared" si="215"/>
        <v>0</v>
      </c>
      <c r="J6897" s="13">
        <f>(1 - Dashboard!$I$9) * H6897 * Dashboard!$I$8 * 'Lookups and Calculations'!$F$12</f>
        <v>0</v>
      </c>
      <c r="K6897" s="12">
        <f>(1 - Dashboard!$I$11) * I6897 * Dashboard!$I$10 * 'Lookups and Calculations'!$F$12</f>
        <v>0</v>
      </c>
      <c r="L6897" s="12">
        <f>(H6897 - I6897) * Dashboard!$I$13 * (Dashboard!$D$12 / 365) * 'Lookups and Calculations'!$F$12</f>
        <v>0</v>
      </c>
      <c r="M6897" s="3">
        <f>(G6897*2) * Dashboard!$I$13 * (Dashboard!$D$12 / 365) * 'Lookups and Calculations'!$F$12</f>
        <v>1602.0878730267946</v>
      </c>
      <c r="N6897" s="12">
        <f>H6897 * Dashboard!$I$14 * Dashboard!$I$15 * (Dashboard!$D$12 / 365) * 'Lookups and Calculations'!$F$12</f>
        <v>0</v>
      </c>
    </row>
    <row r="6898" spans="1:14" x14ac:dyDescent="0.35">
      <c r="A6898" s="2">
        <v>6897</v>
      </c>
      <c r="B6898" s="11">
        <v>0.61771703630112562</v>
      </c>
      <c r="C6898" s="11">
        <v>-0.16689839142369153</v>
      </c>
      <c r="D6898" s="3">
        <f>B6898*Dashboard!$D$11*Dashboard!$D$10*SQRT(Dashboard!$D$12/365)</f>
        <v>153367.87701984425</v>
      </c>
      <c r="E6898" s="3">
        <f>IF(Dashboard!$I$3,C6898*Dashboard!$E$11*Dashboard!$E$10*SQRT(Dashboard!$D$12/365),0)</f>
        <v>-82875.654924306029</v>
      </c>
      <c r="F6898" s="3">
        <f>D6898+IF(Dashboard!$I$3,E6898,0)</f>
        <v>70492.222095538222</v>
      </c>
      <c r="G6898" s="3">
        <f>IF(Dashboard!$I$4, ('Lookups and Calculations'!$F$9) / (1 - 'Lookups and Calculations'!$F$10), 'Lookups and Calculations'!$F$9)</f>
        <v>1951878.888340465</v>
      </c>
      <c r="H6898" s="12">
        <f t="shared" si="214"/>
        <v>0</v>
      </c>
      <c r="I6898" s="12">
        <f t="shared" si="215"/>
        <v>0</v>
      </c>
      <c r="J6898" s="13">
        <f>(1 - Dashboard!$I$9) * H6898 * Dashboard!$I$8 * 'Lookups and Calculations'!$F$12</f>
        <v>0</v>
      </c>
      <c r="K6898" s="12">
        <f>(1 - Dashboard!$I$11) * I6898 * Dashboard!$I$10 * 'Lookups and Calculations'!$F$12</f>
        <v>0</v>
      </c>
      <c r="L6898" s="12">
        <f>(H6898 - I6898) * Dashboard!$I$13 * (Dashboard!$D$12 / 365) * 'Lookups and Calculations'!$F$12</f>
        <v>0</v>
      </c>
      <c r="M6898" s="3">
        <f>(G6898*2) * Dashboard!$I$13 * (Dashboard!$D$12 / 365) * 'Lookups and Calculations'!$F$12</f>
        <v>1602.0878730267946</v>
      </c>
      <c r="N6898" s="12">
        <f>H6898 * Dashboard!$I$14 * Dashboard!$I$15 * (Dashboard!$D$12 / 365) * 'Lookups and Calculations'!$F$12</f>
        <v>0</v>
      </c>
    </row>
    <row r="6899" spans="1:14" x14ac:dyDescent="0.35">
      <c r="A6899" s="2">
        <v>6898</v>
      </c>
      <c r="B6899" s="11">
        <v>1.5810684165146542</v>
      </c>
      <c r="C6899" s="11">
        <v>-2.5393753626768887</v>
      </c>
      <c r="D6899" s="3">
        <f>B6899*Dashboard!$D$11*Dashboard!$D$10*SQRT(Dashboard!$D$12/365)</f>
        <v>392550.45953722473</v>
      </c>
      <c r="E6899" s="3">
        <f>IF(Dashboard!$I$3,C6899*Dashboard!$E$11*Dashboard!$E$10*SQRT(Dashboard!$D$12/365),0)</f>
        <v>-1260961.2021139003</v>
      </c>
      <c r="F6899" s="3">
        <f>D6899+IF(Dashboard!$I$3,E6899,0)</f>
        <v>-868410.74257667561</v>
      </c>
      <c r="G6899" s="3">
        <f>IF(Dashboard!$I$4, ('Lookups and Calculations'!$F$9) / (1 - 'Lookups and Calculations'!$F$10), 'Lookups and Calculations'!$F$9)</f>
        <v>1951878.888340465</v>
      </c>
      <c r="H6899" s="12">
        <f t="shared" si="214"/>
        <v>0</v>
      </c>
      <c r="I6899" s="12">
        <f t="shared" si="215"/>
        <v>0</v>
      </c>
      <c r="J6899" s="13">
        <f>(1 - Dashboard!$I$9) * H6899 * Dashboard!$I$8 * 'Lookups and Calculations'!$F$12</f>
        <v>0</v>
      </c>
      <c r="K6899" s="12">
        <f>(1 - Dashboard!$I$11) * I6899 * Dashboard!$I$10 * 'Lookups and Calculations'!$F$12</f>
        <v>0</v>
      </c>
      <c r="L6899" s="12">
        <f>(H6899 - I6899) * Dashboard!$I$13 * (Dashboard!$D$12 / 365) * 'Lookups and Calculations'!$F$12</f>
        <v>0</v>
      </c>
      <c r="M6899" s="3">
        <f>(G6899*2) * Dashboard!$I$13 * (Dashboard!$D$12 / 365) * 'Lookups and Calculations'!$F$12</f>
        <v>1602.0878730267946</v>
      </c>
      <c r="N6899" s="12">
        <f>H6899 * Dashboard!$I$14 * Dashboard!$I$15 * (Dashboard!$D$12 / 365) * 'Lookups and Calculations'!$F$12</f>
        <v>0</v>
      </c>
    </row>
    <row r="6900" spans="1:14" x14ac:dyDescent="0.35">
      <c r="A6900" s="2">
        <v>6899</v>
      </c>
      <c r="B6900" s="11">
        <v>0.62512636183675718</v>
      </c>
      <c r="C6900" s="11">
        <v>0.63775050589776472</v>
      </c>
      <c r="D6900" s="3">
        <f>B6900*Dashboard!$D$11*Dashboard!$D$10*SQRT(Dashboard!$D$12/365)</f>
        <v>155207.47745300244</v>
      </c>
      <c r="E6900" s="3">
        <f>IF(Dashboard!$I$3,C6900*Dashboard!$E$11*Dashboard!$E$10*SQRT(Dashboard!$D$12/365),0)</f>
        <v>316683.64448407758</v>
      </c>
      <c r="F6900" s="3">
        <f>D6900+IF(Dashboard!$I$3,E6900,0)</f>
        <v>471891.12193708005</v>
      </c>
      <c r="G6900" s="3">
        <f>IF(Dashboard!$I$4, ('Lookups and Calculations'!$F$9) / (1 - 'Lookups and Calculations'!$F$10), 'Lookups and Calculations'!$F$9)</f>
        <v>1951878.888340465</v>
      </c>
      <c r="H6900" s="12">
        <f t="shared" si="214"/>
        <v>0</v>
      </c>
      <c r="I6900" s="12">
        <f t="shared" si="215"/>
        <v>0</v>
      </c>
      <c r="J6900" s="13">
        <f>(1 - Dashboard!$I$9) * H6900 * Dashboard!$I$8 * 'Lookups and Calculations'!$F$12</f>
        <v>0</v>
      </c>
      <c r="K6900" s="12">
        <f>(1 - Dashboard!$I$11) * I6900 * Dashboard!$I$10 * 'Lookups and Calculations'!$F$12</f>
        <v>0</v>
      </c>
      <c r="L6900" s="12">
        <f>(H6900 - I6900) * Dashboard!$I$13 * (Dashboard!$D$12 / 365) * 'Lookups and Calculations'!$F$12</f>
        <v>0</v>
      </c>
      <c r="M6900" s="3">
        <f>(G6900*2) * Dashboard!$I$13 * (Dashboard!$D$12 / 365) * 'Lookups and Calculations'!$F$12</f>
        <v>1602.0878730267946</v>
      </c>
      <c r="N6900" s="12">
        <f>H6900 * Dashboard!$I$14 * Dashboard!$I$15 * (Dashboard!$D$12 / 365) * 'Lookups and Calculations'!$F$12</f>
        <v>0</v>
      </c>
    </row>
    <row r="6901" spans="1:14" x14ac:dyDescent="0.35">
      <c r="A6901" s="2">
        <v>6900</v>
      </c>
      <c r="B6901" s="11">
        <v>-0.40049707074961455</v>
      </c>
      <c r="C6901" s="11">
        <v>-1.2400336198271071</v>
      </c>
      <c r="D6901" s="3">
        <f>B6901*Dashboard!$D$11*Dashboard!$D$10*SQRT(Dashboard!$D$12/365)</f>
        <v>-99436.120236114046</v>
      </c>
      <c r="E6901" s="3">
        <f>IF(Dashboard!$I$3,C6901*Dashboard!$E$11*Dashboard!$E$10*SQRT(Dashboard!$D$12/365),0)</f>
        <v>-615755.47550029436</v>
      </c>
      <c r="F6901" s="3">
        <f>D6901+IF(Dashboard!$I$3,E6901,0)</f>
        <v>-715191.59573640837</v>
      </c>
      <c r="G6901" s="3">
        <f>IF(Dashboard!$I$4, ('Lookups and Calculations'!$F$9) / (1 - 'Lookups and Calculations'!$F$10), 'Lookups and Calculations'!$F$9)</f>
        <v>1951878.888340465</v>
      </c>
      <c r="H6901" s="12">
        <f t="shared" si="214"/>
        <v>0</v>
      </c>
      <c r="I6901" s="12">
        <f t="shared" si="215"/>
        <v>0</v>
      </c>
      <c r="J6901" s="13">
        <f>(1 - Dashboard!$I$9) * H6901 * Dashboard!$I$8 * 'Lookups and Calculations'!$F$12</f>
        <v>0</v>
      </c>
      <c r="K6901" s="12">
        <f>(1 - Dashboard!$I$11) * I6901 * Dashboard!$I$10 * 'Lookups and Calculations'!$F$12</f>
        <v>0</v>
      </c>
      <c r="L6901" s="12">
        <f>(H6901 - I6901) * Dashboard!$I$13 * (Dashboard!$D$12 / 365) * 'Lookups and Calculations'!$F$12</f>
        <v>0</v>
      </c>
      <c r="M6901" s="3">
        <f>(G6901*2) * Dashboard!$I$13 * (Dashboard!$D$12 / 365) * 'Lookups and Calculations'!$F$12</f>
        <v>1602.0878730267946</v>
      </c>
      <c r="N6901" s="12">
        <f>H6901 * Dashboard!$I$14 * Dashboard!$I$15 * (Dashboard!$D$12 / 365) * 'Lookups and Calculations'!$F$12</f>
        <v>0</v>
      </c>
    </row>
    <row r="6902" spans="1:14" x14ac:dyDescent="0.35">
      <c r="A6902" s="2">
        <v>6901</v>
      </c>
      <c r="B6902" s="11">
        <v>0.70805509807537625</v>
      </c>
      <c r="C6902" s="11">
        <v>1.3524866026086102</v>
      </c>
      <c r="D6902" s="3">
        <f>B6902*Dashboard!$D$11*Dashboard!$D$10*SQRT(Dashboard!$D$12/365)</f>
        <v>175797.17058663256</v>
      </c>
      <c r="E6902" s="3">
        <f>IF(Dashboard!$I$3,C6902*Dashboard!$E$11*Dashboard!$E$10*SQRT(Dashboard!$D$12/365),0)</f>
        <v>671595.52594481793</v>
      </c>
      <c r="F6902" s="3">
        <f>D6902+IF(Dashboard!$I$3,E6902,0)</f>
        <v>847392.69653145049</v>
      </c>
      <c r="G6902" s="3">
        <f>IF(Dashboard!$I$4, ('Lookups and Calculations'!$F$9) / (1 - 'Lookups and Calculations'!$F$10), 'Lookups and Calculations'!$F$9)</f>
        <v>1951878.888340465</v>
      </c>
      <c r="H6902" s="12">
        <f t="shared" si="214"/>
        <v>0</v>
      </c>
      <c r="I6902" s="12">
        <f t="shared" si="215"/>
        <v>0</v>
      </c>
      <c r="J6902" s="13">
        <f>(1 - Dashboard!$I$9) * H6902 * Dashboard!$I$8 * 'Lookups and Calculations'!$F$12</f>
        <v>0</v>
      </c>
      <c r="K6902" s="12">
        <f>(1 - Dashboard!$I$11) * I6902 * Dashboard!$I$10 * 'Lookups and Calculations'!$F$12</f>
        <v>0</v>
      </c>
      <c r="L6902" s="12">
        <f>(H6902 - I6902) * Dashboard!$I$13 * (Dashboard!$D$12 / 365) * 'Lookups and Calculations'!$F$12</f>
        <v>0</v>
      </c>
      <c r="M6902" s="3">
        <f>(G6902*2) * Dashboard!$I$13 * (Dashboard!$D$12 / 365) * 'Lookups and Calculations'!$F$12</f>
        <v>1602.0878730267946</v>
      </c>
      <c r="N6902" s="12">
        <f>H6902 * Dashboard!$I$14 * Dashboard!$I$15 * (Dashboard!$D$12 / 365) * 'Lookups and Calculations'!$F$12</f>
        <v>0</v>
      </c>
    </row>
    <row r="6903" spans="1:14" x14ac:dyDescent="0.35">
      <c r="A6903" s="2">
        <v>6902</v>
      </c>
      <c r="B6903" s="11">
        <v>-0.48525105639597771</v>
      </c>
      <c r="C6903" s="11">
        <v>2.0137896767265318</v>
      </c>
      <c r="D6903" s="3">
        <f>B6903*Dashboard!$D$11*Dashboard!$D$10*SQRT(Dashboard!$D$12/365)</f>
        <v>-120478.98951714925</v>
      </c>
      <c r="E6903" s="3">
        <f>IF(Dashboard!$I$3,C6903*Dashboard!$E$11*Dashboard!$E$10*SQRT(Dashboard!$D$12/365),0)</f>
        <v>999974.51691932196</v>
      </c>
      <c r="F6903" s="3">
        <f>D6903+IF(Dashboard!$I$3,E6903,0)</f>
        <v>879495.52740217268</v>
      </c>
      <c r="G6903" s="3">
        <f>IF(Dashboard!$I$4, ('Lookups and Calculations'!$F$9) / (1 - 'Lookups and Calculations'!$F$10), 'Lookups and Calculations'!$F$9)</f>
        <v>1951878.888340465</v>
      </c>
      <c r="H6903" s="12">
        <f t="shared" si="214"/>
        <v>0</v>
      </c>
      <c r="I6903" s="12">
        <f t="shared" si="215"/>
        <v>0</v>
      </c>
      <c r="J6903" s="13">
        <f>(1 - Dashboard!$I$9) * H6903 * Dashboard!$I$8 * 'Lookups and Calculations'!$F$12</f>
        <v>0</v>
      </c>
      <c r="K6903" s="12">
        <f>(1 - Dashboard!$I$11) * I6903 * Dashboard!$I$10 * 'Lookups and Calculations'!$F$12</f>
        <v>0</v>
      </c>
      <c r="L6903" s="12">
        <f>(H6903 - I6903) * Dashboard!$I$13 * (Dashboard!$D$12 / 365) * 'Lookups and Calculations'!$F$12</f>
        <v>0</v>
      </c>
      <c r="M6903" s="3">
        <f>(G6903*2) * Dashboard!$I$13 * (Dashboard!$D$12 / 365) * 'Lookups and Calculations'!$F$12</f>
        <v>1602.0878730267946</v>
      </c>
      <c r="N6903" s="12">
        <f>H6903 * Dashboard!$I$14 * Dashboard!$I$15 * (Dashboard!$D$12 / 365) * 'Lookups and Calculations'!$F$12</f>
        <v>0</v>
      </c>
    </row>
    <row r="6904" spans="1:14" x14ac:dyDescent="0.35">
      <c r="A6904" s="2">
        <v>6903</v>
      </c>
      <c r="B6904" s="11">
        <v>-1.5273018206092241</v>
      </c>
      <c r="C6904" s="11">
        <v>2.6509942895282065E-2</v>
      </c>
      <c r="D6904" s="3">
        <f>B6904*Dashboard!$D$11*Dashboard!$D$10*SQRT(Dashboard!$D$12/365)</f>
        <v>-379201.19412279339</v>
      </c>
      <c r="E6904" s="3">
        <f>IF(Dashboard!$I$3,C6904*Dashboard!$E$11*Dashboard!$E$10*SQRT(Dashboard!$D$12/365),0)</f>
        <v>13163.870907988769</v>
      </c>
      <c r="F6904" s="3">
        <f>D6904+IF(Dashboard!$I$3,E6904,0)</f>
        <v>-366037.32321480464</v>
      </c>
      <c r="G6904" s="3">
        <f>IF(Dashboard!$I$4, ('Lookups and Calculations'!$F$9) / (1 - 'Lookups and Calculations'!$F$10), 'Lookups and Calculations'!$F$9)</f>
        <v>1951878.888340465</v>
      </c>
      <c r="H6904" s="12">
        <f t="shared" si="214"/>
        <v>0</v>
      </c>
      <c r="I6904" s="12">
        <f t="shared" si="215"/>
        <v>0</v>
      </c>
      <c r="J6904" s="13">
        <f>(1 - Dashboard!$I$9) * H6904 * Dashboard!$I$8 * 'Lookups and Calculations'!$F$12</f>
        <v>0</v>
      </c>
      <c r="K6904" s="12">
        <f>(1 - Dashboard!$I$11) * I6904 * Dashboard!$I$10 * 'Lookups and Calculations'!$F$12</f>
        <v>0</v>
      </c>
      <c r="L6904" s="12">
        <f>(H6904 - I6904) * Dashboard!$I$13 * (Dashboard!$D$12 / 365) * 'Lookups and Calculations'!$F$12</f>
        <v>0</v>
      </c>
      <c r="M6904" s="3">
        <f>(G6904*2) * Dashboard!$I$13 * (Dashboard!$D$12 / 365) * 'Lookups and Calculations'!$F$12</f>
        <v>1602.0878730267946</v>
      </c>
      <c r="N6904" s="12">
        <f>H6904 * Dashboard!$I$14 * Dashboard!$I$15 * (Dashboard!$D$12 / 365) * 'Lookups and Calculations'!$F$12</f>
        <v>0</v>
      </c>
    </row>
    <row r="6905" spans="1:14" x14ac:dyDescent="0.35">
      <c r="A6905" s="2">
        <v>6904</v>
      </c>
      <c r="B6905" s="11">
        <v>-0.68568700301687302</v>
      </c>
      <c r="C6905" s="11">
        <v>-0.69481207413286539</v>
      </c>
      <c r="D6905" s="3">
        <f>B6905*Dashboard!$D$11*Dashboard!$D$10*SQRT(Dashboard!$D$12/365)</f>
        <v>-170243.58043046211</v>
      </c>
      <c r="E6905" s="3">
        <f>IF(Dashboard!$I$3,C6905*Dashboard!$E$11*Dashboard!$E$10*SQRT(Dashboard!$D$12/365),0)</f>
        <v>-345018.33841463068</v>
      </c>
      <c r="F6905" s="3">
        <f>D6905+IF(Dashboard!$I$3,E6905,0)</f>
        <v>-515261.91884509276</v>
      </c>
      <c r="G6905" s="3">
        <f>IF(Dashboard!$I$4, ('Lookups and Calculations'!$F$9) / (1 - 'Lookups and Calculations'!$F$10), 'Lookups and Calculations'!$F$9)</f>
        <v>1951878.888340465</v>
      </c>
      <c r="H6905" s="12">
        <f t="shared" si="214"/>
        <v>0</v>
      </c>
      <c r="I6905" s="12">
        <f t="shared" si="215"/>
        <v>0</v>
      </c>
      <c r="J6905" s="13">
        <f>(1 - Dashboard!$I$9) * H6905 * Dashboard!$I$8 * 'Lookups and Calculations'!$F$12</f>
        <v>0</v>
      </c>
      <c r="K6905" s="12">
        <f>(1 - Dashboard!$I$11) * I6905 * Dashboard!$I$10 * 'Lookups and Calculations'!$F$12</f>
        <v>0</v>
      </c>
      <c r="L6905" s="12">
        <f>(H6905 - I6905) * Dashboard!$I$13 * (Dashboard!$D$12 / 365) * 'Lookups and Calculations'!$F$12</f>
        <v>0</v>
      </c>
      <c r="M6905" s="3">
        <f>(G6905*2) * Dashboard!$I$13 * (Dashboard!$D$12 / 365) * 'Lookups and Calculations'!$F$12</f>
        <v>1602.0878730267946</v>
      </c>
      <c r="N6905" s="12">
        <f>H6905 * Dashboard!$I$14 * Dashboard!$I$15 * (Dashboard!$D$12 / 365) * 'Lookups and Calculations'!$F$12</f>
        <v>0</v>
      </c>
    </row>
    <row r="6906" spans="1:14" x14ac:dyDescent="0.35">
      <c r="A6906" s="2">
        <v>6905</v>
      </c>
      <c r="B6906" s="11">
        <v>-0.45272377592076701</v>
      </c>
      <c r="C6906" s="11">
        <v>0.83438691854386948</v>
      </c>
      <c r="D6906" s="3">
        <f>B6906*Dashboard!$D$11*Dashboard!$D$10*SQRT(Dashboard!$D$12/365)</f>
        <v>-112403.0588586977</v>
      </c>
      <c r="E6906" s="3">
        <f>IF(Dashboard!$I$3,C6906*Dashboard!$E$11*Dashboard!$E$10*SQRT(Dashboard!$D$12/365),0)</f>
        <v>414326.11629581451</v>
      </c>
      <c r="F6906" s="3">
        <f>D6906+IF(Dashboard!$I$3,E6906,0)</f>
        <v>301923.0574371168</v>
      </c>
      <c r="G6906" s="3">
        <f>IF(Dashboard!$I$4, ('Lookups and Calculations'!$F$9) / (1 - 'Lookups and Calculations'!$F$10), 'Lookups and Calculations'!$F$9)</f>
        <v>1951878.888340465</v>
      </c>
      <c r="H6906" s="12">
        <f t="shared" si="214"/>
        <v>0</v>
      </c>
      <c r="I6906" s="12">
        <f t="shared" si="215"/>
        <v>0</v>
      </c>
      <c r="J6906" s="13">
        <f>(1 - Dashboard!$I$9) * H6906 * Dashboard!$I$8 * 'Lookups and Calculations'!$F$12</f>
        <v>0</v>
      </c>
      <c r="K6906" s="12">
        <f>(1 - Dashboard!$I$11) * I6906 * Dashboard!$I$10 * 'Lookups and Calculations'!$F$12</f>
        <v>0</v>
      </c>
      <c r="L6906" s="12">
        <f>(H6906 - I6906) * Dashboard!$I$13 * (Dashboard!$D$12 / 365) * 'Lookups and Calculations'!$F$12</f>
        <v>0</v>
      </c>
      <c r="M6906" s="3">
        <f>(G6906*2) * Dashboard!$I$13 * (Dashboard!$D$12 / 365) * 'Lookups and Calculations'!$F$12</f>
        <v>1602.0878730267946</v>
      </c>
      <c r="N6906" s="12">
        <f>H6906 * Dashboard!$I$14 * Dashboard!$I$15 * (Dashboard!$D$12 / 365) * 'Lookups and Calculations'!$F$12</f>
        <v>0</v>
      </c>
    </row>
    <row r="6907" spans="1:14" x14ac:dyDescent="0.35">
      <c r="A6907" s="2">
        <v>6906</v>
      </c>
      <c r="B6907" s="11">
        <v>-0.21774258014162592</v>
      </c>
      <c r="C6907" s="11">
        <v>1.2981652497615221</v>
      </c>
      <c r="D6907" s="3">
        <f>B6907*Dashboard!$D$11*Dashboard!$D$10*SQRT(Dashboard!$D$12/365)</f>
        <v>-54061.512457404788</v>
      </c>
      <c r="E6907" s="3">
        <f>IF(Dashboard!$I$3,C6907*Dashboard!$E$11*Dashboard!$E$10*SQRT(Dashboard!$D$12/365),0)</f>
        <v>644621.52304895979</v>
      </c>
      <c r="F6907" s="3">
        <f>D6907+IF(Dashboard!$I$3,E6907,0)</f>
        <v>590560.01059155504</v>
      </c>
      <c r="G6907" s="3">
        <f>IF(Dashboard!$I$4, ('Lookups and Calculations'!$F$9) / (1 - 'Lookups and Calculations'!$F$10), 'Lookups and Calculations'!$F$9)</f>
        <v>1951878.888340465</v>
      </c>
      <c r="H6907" s="12">
        <f t="shared" si="214"/>
        <v>0</v>
      </c>
      <c r="I6907" s="12">
        <f t="shared" si="215"/>
        <v>0</v>
      </c>
      <c r="J6907" s="13">
        <f>(1 - Dashboard!$I$9) * H6907 * Dashboard!$I$8 * 'Lookups and Calculations'!$F$12</f>
        <v>0</v>
      </c>
      <c r="K6907" s="12">
        <f>(1 - Dashboard!$I$11) * I6907 * Dashboard!$I$10 * 'Lookups and Calculations'!$F$12</f>
        <v>0</v>
      </c>
      <c r="L6907" s="12">
        <f>(H6907 - I6907) * Dashboard!$I$13 * (Dashboard!$D$12 / 365) * 'Lookups and Calculations'!$F$12</f>
        <v>0</v>
      </c>
      <c r="M6907" s="3">
        <f>(G6907*2) * Dashboard!$I$13 * (Dashboard!$D$12 / 365) * 'Lookups and Calculations'!$F$12</f>
        <v>1602.0878730267946</v>
      </c>
      <c r="N6907" s="12">
        <f>H6907 * Dashboard!$I$14 * Dashboard!$I$15 * (Dashboard!$D$12 / 365) * 'Lookups and Calculations'!$F$12</f>
        <v>0</v>
      </c>
    </row>
    <row r="6908" spans="1:14" x14ac:dyDescent="0.35">
      <c r="A6908" s="2">
        <v>6907</v>
      </c>
      <c r="B6908" s="11">
        <v>-1.208911496547393</v>
      </c>
      <c r="C6908" s="11">
        <v>-0.28861685762325928</v>
      </c>
      <c r="D6908" s="3">
        <f>B6908*Dashboard!$D$11*Dashboard!$D$10*SQRT(Dashboard!$D$12/365)</f>
        <v>-300150.68200251705</v>
      </c>
      <c r="E6908" s="3">
        <f>IF(Dashboard!$I$3,C6908*Dashboard!$E$11*Dashboard!$E$10*SQRT(Dashboard!$D$12/365),0)</f>
        <v>-143316.60655135236</v>
      </c>
      <c r="F6908" s="3">
        <f>D6908+IF(Dashboard!$I$3,E6908,0)</f>
        <v>-443467.28855386941</v>
      </c>
      <c r="G6908" s="3">
        <f>IF(Dashboard!$I$4, ('Lookups and Calculations'!$F$9) / (1 - 'Lookups and Calculations'!$F$10), 'Lookups and Calculations'!$F$9)</f>
        <v>1951878.888340465</v>
      </c>
      <c r="H6908" s="12">
        <f t="shared" si="214"/>
        <v>0</v>
      </c>
      <c r="I6908" s="12">
        <f t="shared" si="215"/>
        <v>0</v>
      </c>
      <c r="J6908" s="13">
        <f>(1 - Dashboard!$I$9) * H6908 * Dashboard!$I$8 * 'Lookups and Calculations'!$F$12</f>
        <v>0</v>
      </c>
      <c r="K6908" s="12">
        <f>(1 - Dashboard!$I$11) * I6908 * Dashboard!$I$10 * 'Lookups and Calculations'!$F$12</f>
        <v>0</v>
      </c>
      <c r="L6908" s="12">
        <f>(H6908 - I6908) * Dashboard!$I$13 * (Dashboard!$D$12 / 365) * 'Lookups and Calculations'!$F$12</f>
        <v>0</v>
      </c>
      <c r="M6908" s="3">
        <f>(G6908*2) * Dashboard!$I$13 * (Dashboard!$D$12 / 365) * 'Lookups and Calculations'!$F$12</f>
        <v>1602.0878730267946</v>
      </c>
      <c r="N6908" s="12">
        <f>H6908 * Dashboard!$I$14 * Dashboard!$I$15 * (Dashboard!$D$12 / 365) * 'Lookups and Calculations'!$F$12</f>
        <v>0</v>
      </c>
    </row>
    <row r="6909" spans="1:14" x14ac:dyDescent="0.35">
      <c r="A6909" s="2">
        <v>6908</v>
      </c>
      <c r="B6909" s="11">
        <v>-1.7365791843870888</v>
      </c>
      <c r="C6909" s="11">
        <v>-1.327508660532299</v>
      </c>
      <c r="D6909" s="3">
        <f>B6909*Dashboard!$D$11*Dashboard!$D$10*SQRT(Dashboard!$D$12/365)</f>
        <v>-431160.94770691561</v>
      </c>
      <c r="E6909" s="3">
        <f>IF(Dashboard!$I$3,C6909*Dashboard!$E$11*Dashboard!$E$10*SQRT(Dashboard!$D$12/365),0)</f>
        <v>-659192.3907763036</v>
      </c>
      <c r="F6909" s="3">
        <f>D6909+IF(Dashboard!$I$3,E6909,0)</f>
        <v>-1090353.3384832193</v>
      </c>
      <c r="G6909" s="3">
        <f>IF(Dashboard!$I$4, ('Lookups and Calculations'!$F$9) / (1 - 'Lookups and Calculations'!$F$10), 'Lookups and Calculations'!$F$9)</f>
        <v>1951878.888340465</v>
      </c>
      <c r="H6909" s="12">
        <f t="shared" si="214"/>
        <v>0</v>
      </c>
      <c r="I6909" s="12">
        <f t="shared" si="215"/>
        <v>0</v>
      </c>
      <c r="J6909" s="13">
        <f>(1 - Dashboard!$I$9) * H6909 * Dashboard!$I$8 * 'Lookups and Calculations'!$F$12</f>
        <v>0</v>
      </c>
      <c r="K6909" s="12">
        <f>(1 - Dashboard!$I$11) * I6909 * Dashboard!$I$10 * 'Lookups and Calculations'!$F$12</f>
        <v>0</v>
      </c>
      <c r="L6909" s="12">
        <f>(H6909 - I6909) * Dashboard!$I$13 * (Dashboard!$D$12 / 365) * 'Lookups and Calculations'!$F$12</f>
        <v>0</v>
      </c>
      <c r="M6909" s="3">
        <f>(G6909*2) * Dashboard!$I$13 * (Dashboard!$D$12 / 365) * 'Lookups and Calculations'!$F$12</f>
        <v>1602.0878730267946</v>
      </c>
      <c r="N6909" s="12">
        <f>H6909 * Dashboard!$I$14 * Dashboard!$I$15 * (Dashboard!$D$12 / 365) * 'Lookups and Calculations'!$F$12</f>
        <v>0</v>
      </c>
    </row>
    <row r="6910" spans="1:14" x14ac:dyDescent="0.35">
      <c r="A6910" s="2">
        <v>6909</v>
      </c>
      <c r="B6910" s="11">
        <v>0.20417663372828668</v>
      </c>
      <c r="C6910" s="11">
        <v>-1.137787543679164</v>
      </c>
      <c r="D6910" s="3">
        <f>B6910*Dashboard!$D$11*Dashboard!$D$10*SQRT(Dashboard!$D$12/365)</f>
        <v>50693.335316561672</v>
      </c>
      <c r="E6910" s="3">
        <f>IF(Dashboard!$I$3,C6910*Dashboard!$E$11*Dashboard!$E$10*SQRT(Dashboard!$D$12/365),0)</f>
        <v>-564983.80267638003</v>
      </c>
      <c r="F6910" s="3">
        <f>D6910+IF(Dashboard!$I$3,E6910,0)</f>
        <v>-514290.46735981834</v>
      </c>
      <c r="G6910" s="3">
        <f>IF(Dashboard!$I$4, ('Lookups and Calculations'!$F$9) / (1 - 'Lookups and Calculations'!$F$10), 'Lookups and Calculations'!$F$9)</f>
        <v>1951878.888340465</v>
      </c>
      <c r="H6910" s="12">
        <f t="shared" si="214"/>
        <v>0</v>
      </c>
      <c r="I6910" s="12">
        <f t="shared" si="215"/>
        <v>0</v>
      </c>
      <c r="J6910" s="13">
        <f>(1 - Dashboard!$I$9) * H6910 * Dashboard!$I$8 * 'Lookups and Calculations'!$F$12</f>
        <v>0</v>
      </c>
      <c r="K6910" s="12">
        <f>(1 - Dashboard!$I$11) * I6910 * Dashboard!$I$10 * 'Lookups and Calculations'!$F$12</f>
        <v>0</v>
      </c>
      <c r="L6910" s="12">
        <f>(H6910 - I6910) * Dashboard!$I$13 * (Dashboard!$D$12 / 365) * 'Lookups and Calculations'!$F$12</f>
        <v>0</v>
      </c>
      <c r="M6910" s="3">
        <f>(G6910*2) * Dashboard!$I$13 * (Dashboard!$D$12 / 365) * 'Lookups and Calculations'!$F$12</f>
        <v>1602.0878730267946</v>
      </c>
      <c r="N6910" s="12">
        <f>H6910 * Dashboard!$I$14 * Dashboard!$I$15 * (Dashboard!$D$12 / 365) * 'Lookups and Calculations'!$F$12</f>
        <v>0</v>
      </c>
    </row>
    <row r="6911" spans="1:14" x14ac:dyDescent="0.35">
      <c r="A6911" s="2">
        <v>6910</v>
      </c>
      <c r="B6911" s="11">
        <v>0.34867231105304702</v>
      </c>
      <c r="C6911" s="11">
        <v>-1.2755636412590157</v>
      </c>
      <c r="D6911" s="3">
        <f>B6911*Dashboard!$D$11*Dashboard!$D$10*SQRT(Dashboard!$D$12/365)</f>
        <v>86568.977346029467</v>
      </c>
      <c r="E6911" s="3">
        <f>IF(Dashboard!$I$3,C6911*Dashboard!$E$11*Dashboard!$E$10*SQRT(Dashboard!$D$12/365),0)</f>
        <v>-633398.38847582391</v>
      </c>
      <c r="F6911" s="3">
        <f>D6911+IF(Dashboard!$I$3,E6911,0)</f>
        <v>-546829.41112979443</v>
      </c>
      <c r="G6911" s="3">
        <f>IF(Dashboard!$I$4, ('Lookups and Calculations'!$F$9) / (1 - 'Lookups and Calculations'!$F$10), 'Lookups and Calculations'!$F$9)</f>
        <v>1951878.888340465</v>
      </c>
      <c r="H6911" s="12">
        <f t="shared" si="214"/>
        <v>0</v>
      </c>
      <c r="I6911" s="12">
        <f t="shared" si="215"/>
        <v>0</v>
      </c>
      <c r="J6911" s="13">
        <f>(1 - Dashboard!$I$9) * H6911 * Dashboard!$I$8 * 'Lookups and Calculations'!$F$12</f>
        <v>0</v>
      </c>
      <c r="K6911" s="12">
        <f>(1 - Dashboard!$I$11) * I6911 * Dashboard!$I$10 * 'Lookups and Calculations'!$F$12</f>
        <v>0</v>
      </c>
      <c r="L6911" s="12">
        <f>(H6911 - I6911) * Dashboard!$I$13 * (Dashboard!$D$12 / 365) * 'Lookups and Calculations'!$F$12</f>
        <v>0</v>
      </c>
      <c r="M6911" s="3">
        <f>(G6911*2) * Dashboard!$I$13 * (Dashboard!$D$12 / 365) * 'Lookups and Calculations'!$F$12</f>
        <v>1602.0878730267946</v>
      </c>
      <c r="N6911" s="12">
        <f>H6911 * Dashboard!$I$14 * Dashboard!$I$15 * (Dashboard!$D$12 / 365) * 'Lookups and Calculations'!$F$12</f>
        <v>0</v>
      </c>
    </row>
    <row r="6912" spans="1:14" x14ac:dyDescent="0.35">
      <c r="A6912" s="2">
        <v>6911</v>
      </c>
      <c r="B6912" s="11">
        <v>-0.19762330348251661</v>
      </c>
      <c r="C6912" s="11">
        <v>-0.66515157411473802</v>
      </c>
      <c r="D6912" s="3">
        <f>B6912*Dashboard!$D$11*Dashboard!$D$10*SQRT(Dashboard!$D$12/365)</f>
        <v>-49066.262906155076</v>
      </c>
      <c r="E6912" s="3">
        <f>IF(Dashboard!$I$3,C6912*Dashboard!$E$11*Dashboard!$E$10*SQRT(Dashboard!$D$12/365),0)</f>
        <v>-330290.01573029492</v>
      </c>
      <c r="F6912" s="3">
        <f>D6912+IF(Dashboard!$I$3,E6912,0)</f>
        <v>-379356.27863645001</v>
      </c>
      <c r="G6912" s="3">
        <f>IF(Dashboard!$I$4, ('Lookups and Calculations'!$F$9) / (1 - 'Lookups and Calculations'!$F$10), 'Lookups and Calculations'!$F$9)</f>
        <v>1951878.888340465</v>
      </c>
      <c r="H6912" s="12">
        <f t="shared" si="214"/>
        <v>0</v>
      </c>
      <c r="I6912" s="12">
        <f t="shared" si="215"/>
        <v>0</v>
      </c>
      <c r="J6912" s="13">
        <f>(1 - Dashboard!$I$9) * H6912 * Dashboard!$I$8 * 'Lookups and Calculations'!$F$12</f>
        <v>0</v>
      </c>
      <c r="K6912" s="12">
        <f>(1 - Dashboard!$I$11) * I6912 * Dashboard!$I$10 * 'Lookups and Calculations'!$F$12</f>
        <v>0</v>
      </c>
      <c r="L6912" s="12">
        <f>(H6912 - I6912) * Dashboard!$I$13 * (Dashboard!$D$12 / 365) * 'Lookups and Calculations'!$F$12</f>
        <v>0</v>
      </c>
      <c r="M6912" s="3">
        <f>(G6912*2) * Dashboard!$I$13 * (Dashboard!$D$12 / 365) * 'Lookups and Calculations'!$F$12</f>
        <v>1602.0878730267946</v>
      </c>
      <c r="N6912" s="12">
        <f>H6912 * Dashboard!$I$14 * Dashboard!$I$15 * (Dashboard!$D$12 / 365) * 'Lookups and Calculations'!$F$12</f>
        <v>0</v>
      </c>
    </row>
    <row r="6913" spans="1:14" x14ac:dyDescent="0.35">
      <c r="A6913" s="2">
        <v>6912</v>
      </c>
      <c r="B6913" s="11">
        <v>0.16899721629014888</v>
      </c>
      <c r="C6913" s="11">
        <v>0.35337371519995514</v>
      </c>
      <c r="D6913" s="3">
        <f>B6913*Dashboard!$D$11*Dashboard!$D$10*SQRT(Dashboard!$D$12/365)</f>
        <v>41958.927407740572</v>
      </c>
      <c r="E6913" s="3">
        <f>IF(Dashboard!$I$3,C6913*Dashboard!$E$11*Dashboard!$E$10*SQRT(Dashboard!$D$12/365),0)</f>
        <v>175472.5005460674</v>
      </c>
      <c r="F6913" s="3">
        <f>D6913+IF(Dashboard!$I$3,E6913,0)</f>
        <v>217431.42795380799</v>
      </c>
      <c r="G6913" s="3">
        <f>IF(Dashboard!$I$4, ('Lookups and Calculations'!$F$9) / (1 - 'Lookups and Calculations'!$F$10), 'Lookups and Calculations'!$F$9)</f>
        <v>1951878.888340465</v>
      </c>
      <c r="H6913" s="12">
        <f t="shared" si="214"/>
        <v>0</v>
      </c>
      <c r="I6913" s="12">
        <f t="shared" si="215"/>
        <v>0</v>
      </c>
      <c r="J6913" s="13">
        <f>(1 - Dashboard!$I$9) * H6913 * Dashboard!$I$8 * 'Lookups and Calculations'!$F$12</f>
        <v>0</v>
      </c>
      <c r="K6913" s="12">
        <f>(1 - Dashboard!$I$11) * I6913 * Dashboard!$I$10 * 'Lookups and Calculations'!$F$12</f>
        <v>0</v>
      </c>
      <c r="L6913" s="12">
        <f>(H6913 - I6913) * Dashboard!$I$13 * (Dashboard!$D$12 / 365) * 'Lookups and Calculations'!$F$12</f>
        <v>0</v>
      </c>
      <c r="M6913" s="3">
        <f>(G6913*2) * Dashboard!$I$13 * (Dashboard!$D$12 / 365) * 'Lookups and Calculations'!$F$12</f>
        <v>1602.0878730267946</v>
      </c>
      <c r="N6913" s="12">
        <f>H6913 * Dashboard!$I$14 * Dashboard!$I$15 * (Dashboard!$D$12 / 365) * 'Lookups and Calculations'!$F$12</f>
        <v>0</v>
      </c>
    </row>
    <row r="6914" spans="1:14" x14ac:dyDescent="0.35">
      <c r="A6914" s="2">
        <v>6913</v>
      </c>
      <c r="B6914" s="11">
        <v>-1.4573496469239087</v>
      </c>
      <c r="C6914" s="11">
        <v>0.72107388498961678</v>
      </c>
      <c r="D6914" s="3">
        <f>B6914*Dashboard!$D$11*Dashboard!$D$10*SQRT(Dashboard!$D$12/365)</f>
        <v>-361833.34486404259</v>
      </c>
      <c r="E6914" s="3">
        <f>IF(Dashboard!$I$3,C6914*Dashboard!$E$11*Dashboard!$E$10*SQRT(Dashboard!$D$12/365),0)</f>
        <v>358058.99600087613</v>
      </c>
      <c r="F6914" s="3">
        <f>D6914+IF(Dashboard!$I$3,E6914,0)</f>
        <v>-3774.3488631664659</v>
      </c>
      <c r="G6914" s="3">
        <f>IF(Dashboard!$I$4, ('Lookups and Calculations'!$F$9) / (1 - 'Lookups and Calculations'!$F$10), 'Lookups and Calculations'!$F$9)</f>
        <v>1951878.888340465</v>
      </c>
      <c r="H6914" s="12">
        <f t="shared" si="214"/>
        <v>0</v>
      </c>
      <c r="I6914" s="12">
        <f t="shared" si="215"/>
        <v>0</v>
      </c>
      <c r="J6914" s="13">
        <f>(1 - Dashboard!$I$9) * H6914 * Dashboard!$I$8 * 'Lookups and Calculations'!$F$12</f>
        <v>0</v>
      </c>
      <c r="K6914" s="12">
        <f>(1 - Dashboard!$I$11) * I6914 * Dashboard!$I$10 * 'Lookups and Calculations'!$F$12</f>
        <v>0</v>
      </c>
      <c r="L6914" s="12">
        <f>(H6914 - I6914) * Dashboard!$I$13 * (Dashboard!$D$12 / 365) * 'Lookups and Calculations'!$F$12</f>
        <v>0</v>
      </c>
      <c r="M6914" s="3">
        <f>(G6914*2) * Dashboard!$I$13 * (Dashboard!$D$12 / 365) * 'Lookups and Calculations'!$F$12</f>
        <v>1602.0878730267946</v>
      </c>
      <c r="N6914" s="12">
        <f>H6914 * Dashboard!$I$14 * Dashboard!$I$15 * (Dashboard!$D$12 / 365) * 'Lookups and Calculations'!$F$12</f>
        <v>0</v>
      </c>
    </row>
    <row r="6915" spans="1:14" x14ac:dyDescent="0.35">
      <c r="A6915" s="2">
        <v>6914</v>
      </c>
      <c r="B6915" s="11">
        <v>1.2264909574433498</v>
      </c>
      <c r="C6915" s="11">
        <v>-0.39500248638279467</v>
      </c>
      <c r="D6915" s="3">
        <f>B6915*Dashboard!$D$11*Dashboard!$D$10*SQRT(Dashboard!$D$12/365)</f>
        <v>304515.34160930174</v>
      </c>
      <c r="E6915" s="3">
        <f>IF(Dashboard!$I$3,C6915*Dashboard!$E$11*Dashboard!$E$10*SQRT(Dashboard!$D$12/365),0)</f>
        <v>-196143.83024578655</v>
      </c>
      <c r="F6915" s="3">
        <f>D6915+IF(Dashboard!$I$3,E6915,0)</f>
        <v>108371.51136351519</v>
      </c>
      <c r="G6915" s="3">
        <f>IF(Dashboard!$I$4, ('Lookups and Calculations'!$F$9) / (1 - 'Lookups and Calculations'!$F$10), 'Lookups and Calculations'!$F$9)</f>
        <v>1951878.888340465</v>
      </c>
      <c r="H6915" s="12">
        <f t="shared" ref="H6915:H6978" si="216">MAX(0,F6915-G6915)</f>
        <v>0</v>
      </c>
      <c r="I6915" s="12">
        <f t="shared" ref="I6915:I6978" si="217">MAX(0,-F6915-G6915)</f>
        <v>0</v>
      </c>
      <c r="J6915" s="13">
        <f>(1 - Dashboard!$I$9) * H6915 * Dashboard!$I$8 * 'Lookups and Calculations'!$F$12</f>
        <v>0</v>
      </c>
      <c r="K6915" s="12">
        <f>(1 - Dashboard!$I$11) * I6915 * Dashboard!$I$10 * 'Lookups and Calculations'!$F$12</f>
        <v>0</v>
      </c>
      <c r="L6915" s="12">
        <f>(H6915 - I6915) * Dashboard!$I$13 * (Dashboard!$D$12 / 365) * 'Lookups and Calculations'!$F$12</f>
        <v>0</v>
      </c>
      <c r="M6915" s="3">
        <f>(G6915*2) * Dashboard!$I$13 * (Dashboard!$D$12 / 365) * 'Lookups and Calculations'!$F$12</f>
        <v>1602.0878730267946</v>
      </c>
      <c r="N6915" s="12">
        <f>H6915 * Dashboard!$I$14 * Dashboard!$I$15 * (Dashboard!$D$12 / 365) * 'Lookups and Calculations'!$F$12</f>
        <v>0</v>
      </c>
    </row>
    <row r="6916" spans="1:14" x14ac:dyDescent="0.35">
      <c r="A6916" s="2">
        <v>6915</v>
      </c>
      <c r="B6916" s="11">
        <v>-0.96796841262747824</v>
      </c>
      <c r="C6916" s="11">
        <v>-1.4358313765529305</v>
      </c>
      <c r="D6916" s="3">
        <f>B6916*Dashboard!$D$11*Dashboard!$D$10*SQRT(Dashboard!$D$12/365)</f>
        <v>-240328.90748147632</v>
      </c>
      <c r="E6916" s="3">
        <f>IF(Dashboard!$I$3,C6916*Dashboard!$E$11*Dashboard!$E$10*SQRT(Dashboard!$D$12/365),0)</f>
        <v>-712981.50136514951</v>
      </c>
      <c r="F6916" s="3">
        <f>D6916+IF(Dashboard!$I$3,E6916,0)</f>
        <v>-953310.40884662583</v>
      </c>
      <c r="G6916" s="3">
        <f>IF(Dashboard!$I$4, ('Lookups and Calculations'!$F$9) / (1 - 'Lookups and Calculations'!$F$10), 'Lookups and Calculations'!$F$9)</f>
        <v>1951878.888340465</v>
      </c>
      <c r="H6916" s="12">
        <f t="shared" si="216"/>
        <v>0</v>
      </c>
      <c r="I6916" s="12">
        <f t="shared" si="217"/>
        <v>0</v>
      </c>
      <c r="J6916" s="13">
        <f>(1 - Dashboard!$I$9) * H6916 * Dashboard!$I$8 * 'Lookups and Calculations'!$F$12</f>
        <v>0</v>
      </c>
      <c r="K6916" s="12">
        <f>(1 - Dashboard!$I$11) * I6916 * Dashboard!$I$10 * 'Lookups and Calculations'!$F$12</f>
        <v>0</v>
      </c>
      <c r="L6916" s="12">
        <f>(H6916 - I6916) * Dashboard!$I$13 * (Dashboard!$D$12 / 365) * 'Lookups and Calculations'!$F$12</f>
        <v>0</v>
      </c>
      <c r="M6916" s="3">
        <f>(G6916*2) * Dashboard!$I$13 * (Dashboard!$D$12 / 365) * 'Lookups and Calculations'!$F$12</f>
        <v>1602.0878730267946</v>
      </c>
      <c r="N6916" s="12">
        <f>H6916 * Dashboard!$I$14 * Dashboard!$I$15 * (Dashboard!$D$12 / 365) * 'Lookups and Calculations'!$F$12</f>
        <v>0</v>
      </c>
    </row>
    <row r="6917" spans="1:14" x14ac:dyDescent="0.35">
      <c r="A6917" s="2">
        <v>6916</v>
      </c>
      <c r="B6917" s="11">
        <v>-0.18129326153947406</v>
      </c>
      <c r="C6917" s="11">
        <v>0.17472381526681963</v>
      </c>
      <c r="D6917" s="3">
        <f>B6917*Dashboard!$D$11*Dashboard!$D$10*SQRT(Dashboard!$D$12/365)</f>
        <v>-45011.811244199373</v>
      </c>
      <c r="E6917" s="3">
        <f>IF(Dashboard!$I$3,C6917*Dashboard!$E$11*Dashboard!$E$10*SQRT(Dashboard!$D$12/365),0)</f>
        <v>86761.475036335352</v>
      </c>
      <c r="F6917" s="3">
        <f>D6917+IF(Dashboard!$I$3,E6917,0)</f>
        <v>41749.66379213598</v>
      </c>
      <c r="G6917" s="3">
        <f>IF(Dashboard!$I$4, ('Lookups and Calculations'!$F$9) / (1 - 'Lookups and Calculations'!$F$10), 'Lookups and Calculations'!$F$9)</f>
        <v>1951878.888340465</v>
      </c>
      <c r="H6917" s="12">
        <f t="shared" si="216"/>
        <v>0</v>
      </c>
      <c r="I6917" s="12">
        <f t="shared" si="217"/>
        <v>0</v>
      </c>
      <c r="J6917" s="13">
        <f>(1 - Dashboard!$I$9) * H6917 * Dashboard!$I$8 * 'Lookups and Calculations'!$F$12</f>
        <v>0</v>
      </c>
      <c r="K6917" s="12">
        <f>(1 - Dashboard!$I$11) * I6917 * Dashboard!$I$10 * 'Lookups and Calculations'!$F$12</f>
        <v>0</v>
      </c>
      <c r="L6917" s="12">
        <f>(H6917 - I6917) * Dashboard!$I$13 * (Dashboard!$D$12 / 365) * 'Lookups and Calculations'!$F$12</f>
        <v>0</v>
      </c>
      <c r="M6917" s="3">
        <f>(G6917*2) * Dashboard!$I$13 * (Dashboard!$D$12 / 365) * 'Lookups and Calculations'!$F$12</f>
        <v>1602.0878730267946</v>
      </c>
      <c r="N6917" s="12">
        <f>H6917 * Dashboard!$I$14 * Dashboard!$I$15 * (Dashboard!$D$12 / 365) * 'Lookups and Calculations'!$F$12</f>
        <v>0</v>
      </c>
    </row>
    <row r="6918" spans="1:14" x14ac:dyDescent="0.35">
      <c r="A6918" s="2">
        <v>6917</v>
      </c>
      <c r="B6918" s="11">
        <v>-0.71837832620794095</v>
      </c>
      <c r="C6918" s="11">
        <v>1.2858548624688919</v>
      </c>
      <c r="D6918" s="3">
        <f>B6918*Dashboard!$D$11*Dashboard!$D$10*SQRT(Dashboard!$D$12/365)</f>
        <v>-178360.23990420141</v>
      </c>
      <c r="E6918" s="3">
        <f>IF(Dashboard!$I$3,C6918*Dashboard!$E$11*Dashboard!$E$10*SQRT(Dashboard!$D$12/365),0)</f>
        <v>638508.63364034588</v>
      </c>
      <c r="F6918" s="3">
        <f>D6918+IF(Dashboard!$I$3,E6918,0)</f>
        <v>460148.39373614447</v>
      </c>
      <c r="G6918" s="3">
        <f>IF(Dashboard!$I$4, ('Lookups and Calculations'!$F$9) / (1 - 'Lookups and Calculations'!$F$10), 'Lookups and Calculations'!$F$9)</f>
        <v>1951878.888340465</v>
      </c>
      <c r="H6918" s="12">
        <f t="shared" si="216"/>
        <v>0</v>
      </c>
      <c r="I6918" s="12">
        <f t="shared" si="217"/>
        <v>0</v>
      </c>
      <c r="J6918" s="13">
        <f>(1 - Dashboard!$I$9) * H6918 * Dashboard!$I$8 * 'Lookups and Calculations'!$F$12</f>
        <v>0</v>
      </c>
      <c r="K6918" s="12">
        <f>(1 - Dashboard!$I$11) * I6918 * Dashboard!$I$10 * 'Lookups and Calculations'!$F$12</f>
        <v>0</v>
      </c>
      <c r="L6918" s="12">
        <f>(H6918 - I6918) * Dashboard!$I$13 * (Dashboard!$D$12 / 365) * 'Lookups and Calculations'!$F$12</f>
        <v>0</v>
      </c>
      <c r="M6918" s="3">
        <f>(G6918*2) * Dashboard!$I$13 * (Dashboard!$D$12 / 365) * 'Lookups and Calculations'!$F$12</f>
        <v>1602.0878730267946</v>
      </c>
      <c r="N6918" s="12">
        <f>H6918 * Dashboard!$I$14 * Dashboard!$I$15 * (Dashboard!$D$12 / 365) * 'Lookups and Calculations'!$F$12</f>
        <v>0</v>
      </c>
    </row>
    <row r="6919" spans="1:14" x14ac:dyDescent="0.35">
      <c r="A6919" s="2">
        <v>6918</v>
      </c>
      <c r="B6919" s="11">
        <v>-1.2866205682098308</v>
      </c>
      <c r="C6919" s="11">
        <v>-0.34238028404851362</v>
      </c>
      <c r="D6919" s="3">
        <f>B6919*Dashboard!$D$11*Dashboard!$D$10*SQRT(Dashboard!$D$12/365)</f>
        <v>-319444.42759421415</v>
      </c>
      <c r="E6919" s="3">
        <f>IF(Dashboard!$I$3,C6919*Dashboard!$E$11*Dashboard!$E$10*SQRT(Dashboard!$D$12/365),0)</f>
        <v>-170013.56353194074</v>
      </c>
      <c r="F6919" s="3">
        <f>D6919+IF(Dashboard!$I$3,E6919,0)</f>
        <v>-489457.9911261549</v>
      </c>
      <c r="G6919" s="3">
        <f>IF(Dashboard!$I$4, ('Lookups and Calculations'!$F$9) / (1 - 'Lookups and Calculations'!$F$10), 'Lookups and Calculations'!$F$9)</f>
        <v>1951878.888340465</v>
      </c>
      <c r="H6919" s="12">
        <f t="shared" si="216"/>
        <v>0</v>
      </c>
      <c r="I6919" s="12">
        <f t="shared" si="217"/>
        <v>0</v>
      </c>
      <c r="J6919" s="13">
        <f>(1 - Dashboard!$I$9) * H6919 * Dashboard!$I$8 * 'Lookups and Calculations'!$F$12</f>
        <v>0</v>
      </c>
      <c r="K6919" s="12">
        <f>(1 - Dashboard!$I$11) * I6919 * Dashboard!$I$10 * 'Lookups and Calculations'!$F$12</f>
        <v>0</v>
      </c>
      <c r="L6919" s="12">
        <f>(H6919 - I6919) * Dashboard!$I$13 * (Dashboard!$D$12 / 365) * 'Lookups and Calculations'!$F$12</f>
        <v>0</v>
      </c>
      <c r="M6919" s="3">
        <f>(G6919*2) * Dashboard!$I$13 * (Dashboard!$D$12 / 365) * 'Lookups and Calculations'!$F$12</f>
        <v>1602.0878730267946</v>
      </c>
      <c r="N6919" s="12">
        <f>H6919 * Dashboard!$I$14 * Dashboard!$I$15 * (Dashboard!$D$12 / 365) * 'Lookups and Calculations'!$F$12</f>
        <v>0</v>
      </c>
    </row>
    <row r="6920" spans="1:14" x14ac:dyDescent="0.35">
      <c r="A6920" s="2">
        <v>6919</v>
      </c>
      <c r="B6920" s="11">
        <v>0.43102965920069131</v>
      </c>
      <c r="C6920" s="11">
        <v>-0.25972099983922081</v>
      </c>
      <c r="D6920" s="3">
        <f>B6920*Dashboard!$D$11*Dashboard!$D$10*SQRT(Dashboard!$D$12/365)</f>
        <v>107016.80523502917</v>
      </c>
      <c r="E6920" s="3">
        <f>IF(Dashboard!$I$3,C6920*Dashboard!$E$11*Dashboard!$E$10*SQRT(Dashboard!$D$12/365),0)</f>
        <v>-128967.97731638029</v>
      </c>
      <c r="F6920" s="3">
        <f>D6920+IF(Dashboard!$I$3,E6920,0)</f>
        <v>-21951.17208135112</v>
      </c>
      <c r="G6920" s="3">
        <f>IF(Dashboard!$I$4, ('Lookups and Calculations'!$F$9) / (1 - 'Lookups and Calculations'!$F$10), 'Lookups and Calculations'!$F$9)</f>
        <v>1951878.888340465</v>
      </c>
      <c r="H6920" s="12">
        <f t="shared" si="216"/>
        <v>0</v>
      </c>
      <c r="I6920" s="12">
        <f t="shared" si="217"/>
        <v>0</v>
      </c>
      <c r="J6920" s="13">
        <f>(1 - Dashboard!$I$9) * H6920 * Dashboard!$I$8 * 'Lookups and Calculations'!$F$12</f>
        <v>0</v>
      </c>
      <c r="K6920" s="12">
        <f>(1 - Dashboard!$I$11) * I6920 * Dashboard!$I$10 * 'Lookups and Calculations'!$F$12</f>
        <v>0</v>
      </c>
      <c r="L6920" s="12">
        <f>(H6920 - I6920) * Dashboard!$I$13 * (Dashboard!$D$12 / 365) * 'Lookups and Calculations'!$F$12</f>
        <v>0</v>
      </c>
      <c r="M6920" s="3">
        <f>(G6920*2) * Dashboard!$I$13 * (Dashboard!$D$12 / 365) * 'Lookups and Calculations'!$F$12</f>
        <v>1602.0878730267946</v>
      </c>
      <c r="N6920" s="12">
        <f>H6920 * Dashboard!$I$14 * Dashboard!$I$15 * (Dashboard!$D$12 / 365) * 'Lookups and Calculations'!$F$12</f>
        <v>0</v>
      </c>
    </row>
    <row r="6921" spans="1:14" x14ac:dyDescent="0.35">
      <c r="A6921" s="2">
        <v>6920</v>
      </c>
      <c r="B6921" s="11">
        <v>-1.5632012523412068E-2</v>
      </c>
      <c r="C6921" s="11">
        <v>0.76227137261890276</v>
      </c>
      <c r="D6921" s="3">
        <f>B6921*Dashboard!$D$11*Dashboard!$D$10*SQRT(Dashboard!$D$12/365)</f>
        <v>-3881.1436845245366</v>
      </c>
      <c r="E6921" s="3">
        <f>IF(Dashboard!$I$3,C6921*Dashboard!$E$11*Dashboard!$E$10*SQRT(Dashboard!$D$12/365),0)</f>
        <v>378516.16601544834</v>
      </c>
      <c r="F6921" s="3">
        <f>D6921+IF(Dashboard!$I$3,E6921,0)</f>
        <v>374635.02233092382</v>
      </c>
      <c r="G6921" s="3">
        <f>IF(Dashboard!$I$4, ('Lookups and Calculations'!$F$9) / (1 - 'Lookups and Calculations'!$F$10), 'Lookups and Calculations'!$F$9)</f>
        <v>1951878.888340465</v>
      </c>
      <c r="H6921" s="12">
        <f t="shared" si="216"/>
        <v>0</v>
      </c>
      <c r="I6921" s="12">
        <f t="shared" si="217"/>
        <v>0</v>
      </c>
      <c r="J6921" s="13">
        <f>(1 - Dashboard!$I$9) * H6921 * Dashboard!$I$8 * 'Lookups and Calculations'!$F$12</f>
        <v>0</v>
      </c>
      <c r="K6921" s="12">
        <f>(1 - Dashboard!$I$11) * I6921 * Dashboard!$I$10 * 'Lookups and Calculations'!$F$12</f>
        <v>0</v>
      </c>
      <c r="L6921" s="12">
        <f>(H6921 - I6921) * Dashboard!$I$13 * (Dashboard!$D$12 / 365) * 'Lookups and Calculations'!$F$12</f>
        <v>0</v>
      </c>
      <c r="M6921" s="3">
        <f>(G6921*2) * Dashboard!$I$13 * (Dashboard!$D$12 / 365) * 'Lookups and Calculations'!$F$12</f>
        <v>1602.0878730267946</v>
      </c>
      <c r="N6921" s="12">
        <f>H6921 * Dashboard!$I$14 * Dashboard!$I$15 * (Dashboard!$D$12 / 365) * 'Lookups and Calculations'!$F$12</f>
        <v>0</v>
      </c>
    </row>
    <row r="6922" spans="1:14" x14ac:dyDescent="0.35">
      <c r="A6922" s="2">
        <v>6921</v>
      </c>
      <c r="B6922" s="11">
        <v>1.2747925346480917</v>
      </c>
      <c r="C6922" s="11">
        <v>0.14129017034446686</v>
      </c>
      <c r="D6922" s="3">
        <f>B6922*Dashboard!$D$11*Dashboard!$D$10*SQRT(Dashboard!$D$12/365)</f>
        <v>316507.74252632965</v>
      </c>
      <c r="E6922" s="3">
        <f>IF(Dashboard!$I$3,C6922*Dashboard!$E$11*Dashboard!$E$10*SQRT(Dashboard!$D$12/365),0)</f>
        <v>70159.546187227461</v>
      </c>
      <c r="F6922" s="3">
        <f>D6922+IF(Dashboard!$I$3,E6922,0)</f>
        <v>386667.28871355712</v>
      </c>
      <c r="G6922" s="3">
        <f>IF(Dashboard!$I$4, ('Lookups and Calculations'!$F$9) / (1 - 'Lookups and Calculations'!$F$10), 'Lookups and Calculations'!$F$9)</f>
        <v>1951878.888340465</v>
      </c>
      <c r="H6922" s="12">
        <f t="shared" si="216"/>
        <v>0</v>
      </c>
      <c r="I6922" s="12">
        <f t="shared" si="217"/>
        <v>0</v>
      </c>
      <c r="J6922" s="13">
        <f>(1 - Dashboard!$I$9) * H6922 * Dashboard!$I$8 * 'Lookups and Calculations'!$F$12</f>
        <v>0</v>
      </c>
      <c r="K6922" s="12">
        <f>(1 - Dashboard!$I$11) * I6922 * Dashboard!$I$10 * 'Lookups and Calculations'!$F$12</f>
        <v>0</v>
      </c>
      <c r="L6922" s="12">
        <f>(H6922 - I6922) * Dashboard!$I$13 * (Dashboard!$D$12 / 365) * 'Lookups and Calculations'!$F$12</f>
        <v>0</v>
      </c>
      <c r="M6922" s="3">
        <f>(G6922*2) * Dashboard!$I$13 * (Dashboard!$D$12 / 365) * 'Lookups and Calculations'!$F$12</f>
        <v>1602.0878730267946</v>
      </c>
      <c r="N6922" s="12">
        <f>H6922 * Dashboard!$I$14 * Dashboard!$I$15 * (Dashboard!$D$12 / 365) * 'Lookups and Calculations'!$F$12</f>
        <v>0</v>
      </c>
    </row>
    <row r="6923" spans="1:14" x14ac:dyDescent="0.35">
      <c r="A6923" s="2">
        <v>6922</v>
      </c>
      <c r="B6923" s="11">
        <v>0.53488283310241469</v>
      </c>
      <c r="C6923" s="11">
        <v>-0.41228247932619455</v>
      </c>
      <c r="D6923" s="3">
        <f>B6923*Dashboard!$D$11*Dashboard!$D$10*SQRT(Dashboard!$D$12/365)</f>
        <v>132801.6547163628</v>
      </c>
      <c r="E6923" s="3">
        <f>IF(Dashboard!$I$3,C6923*Dashboard!$E$11*Dashboard!$E$10*SQRT(Dashboard!$D$12/365),0)</f>
        <v>-204724.44459476558</v>
      </c>
      <c r="F6923" s="3">
        <f>D6923+IF(Dashboard!$I$3,E6923,0)</f>
        <v>-71922.789878402778</v>
      </c>
      <c r="G6923" s="3">
        <f>IF(Dashboard!$I$4, ('Lookups and Calculations'!$F$9) / (1 - 'Lookups and Calculations'!$F$10), 'Lookups and Calculations'!$F$9)</f>
        <v>1951878.888340465</v>
      </c>
      <c r="H6923" s="12">
        <f t="shared" si="216"/>
        <v>0</v>
      </c>
      <c r="I6923" s="12">
        <f t="shared" si="217"/>
        <v>0</v>
      </c>
      <c r="J6923" s="13">
        <f>(1 - Dashboard!$I$9) * H6923 * Dashboard!$I$8 * 'Lookups and Calculations'!$F$12</f>
        <v>0</v>
      </c>
      <c r="K6923" s="12">
        <f>(1 - Dashboard!$I$11) * I6923 * Dashboard!$I$10 * 'Lookups and Calculations'!$F$12</f>
        <v>0</v>
      </c>
      <c r="L6923" s="12">
        <f>(H6923 - I6923) * Dashboard!$I$13 * (Dashboard!$D$12 / 365) * 'Lookups and Calculations'!$F$12</f>
        <v>0</v>
      </c>
      <c r="M6923" s="3">
        <f>(G6923*2) * Dashboard!$I$13 * (Dashboard!$D$12 / 365) * 'Lookups and Calculations'!$F$12</f>
        <v>1602.0878730267946</v>
      </c>
      <c r="N6923" s="12">
        <f>H6923 * Dashboard!$I$14 * Dashboard!$I$15 * (Dashboard!$D$12 / 365) * 'Lookups and Calculations'!$F$12</f>
        <v>0</v>
      </c>
    </row>
    <row r="6924" spans="1:14" x14ac:dyDescent="0.35">
      <c r="A6924" s="2">
        <v>6923</v>
      </c>
      <c r="B6924" s="11">
        <v>1.1844480787255036</v>
      </c>
      <c r="C6924" s="11">
        <v>0.99693431044449043</v>
      </c>
      <c r="D6924" s="3">
        <f>B6924*Dashboard!$D$11*Dashboard!$D$10*SQRT(Dashboard!$D$12/365)</f>
        <v>294076.86140909634</v>
      </c>
      <c r="E6924" s="3">
        <f>IF(Dashboard!$I$3,C6924*Dashboard!$E$11*Dashboard!$E$10*SQRT(Dashboard!$D$12/365),0)</f>
        <v>495041.22352416092</v>
      </c>
      <c r="F6924" s="3">
        <f>D6924+IF(Dashboard!$I$3,E6924,0)</f>
        <v>789118.0849332572</v>
      </c>
      <c r="G6924" s="3">
        <f>IF(Dashboard!$I$4, ('Lookups and Calculations'!$F$9) / (1 - 'Lookups and Calculations'!$F$10), 'Lookups and Calculations'!$F$9)</f>
        <v>1951878.888340465</v>
      </c>
      <c r="H6924" s="12">
        <f t="shared" si="216"/>
        <v>0</v>
      </c>
      <c r="I6924" s="12">
        <f t="shared" si="217"/>
        <v>0</v>
      </c>
      <c r="J6924" s="13">
        <f>(1 - Dashboard!$I$9) * H6924 * Dashboard!$I$8 * 'Lookups and Calculations'!$F$12</f>
        <v>0</v>
      </c>
      <c r="K6924" s="12">
        <f>(1 - Dashboard!$I$11) * I6924 * Dashboard!$I$10 * 'Lookups and Calculations'!$F$12</f>
        <v>0</v>
      </c>
      <c r="L6924" s="12">
        <f>(H6924 - I6924) * Dashboard!$I$13 * (Dashboard!$D$12 / 365) * 'Lookups and Calculations'!$F$12</f>
        <v>0</v>
      </c>
      <c r="M6924" s="3">
        <f>(G6924*2) * Dashboard!$I$13 * (Dashboard!$D$12 / 365) * 'Lookups and Calculations'!$F$12</f>
        <v>1602.0878730267946</v>
      </c>
      <c r="N6924" s="12">
        <f>H6924 * Dashboard!$I$14 * Dashboard!$I$15 * (Dashboard!$D$12 / 365) * 'Lookups and Calculations'!$F$12</f>
        <v>0</v>
      </c>
    </row>
    <row r="6925" spans="1:14" x14ac:dyDescent="0.35">
      <c r="A6925" s="2">
        <v>6924</v>
      </c>
      <c r="B6925" s="11">
        <v>-0.25479595931681537</v>
      </c>
      <c r="C6925" s="11">
        <v>1.0600190497801016</v>
      </c>
      <c r="D6925" s="3">
        <f>B6925*Dashboard!$D$11*Dashboard!$D$10*SQRT(Dashboard!$D$12/365)</f>
        <v>-63261.190896805732</v>
      </c>
      <c r="E6925" s="3">
        <f>IF(Dashboard!$I$3,C6925*Dashboard!$E$11*Dashboard!$E$10*SQRT(Dashboard!$D$12/365),0)</f>
        <v>526366.8045772193</v>
      </c>
      <c r="F6925" s="3">
        <f>D6925+IF(Dashboard!$I$3,E6925,0)</f>
        <v>463105.61368041357</v>
      </c>
      <c r="G6925" s="3">
        <f>IF(Dashboard!$I$4, ('Lookups and Calculations'!$F$9) / (1 - 'Lookups and Calculations'!$F$10), 'Lookups and Calculations'!$F$9)</f>
        <v>1951878.888340465</v>
      </c>
      <c r="H6925" s="12">
        <f t="shared" si="216"/>
        <v>0</v>
      </c>
      <c r="I6925" s="12">
        <f t="shared" si="217"/>
        <v>0</v>
      </c>
      <c r="J6925" s="13">
        <f>(1 - Dashboard!$I$9) * H6925 * Dashboard!$I$8 * 'Lookups and Calculations'!$F$12</f>
        <v>0</v>
      </c>
      <c r="K6925" s="12">
        <f>(1 - Dashboard!$I$11) * I6925 * Dashboard!$I$10 * 'Lookups and Calculations'!$F$12</f>
        <v>0</v>
      </c>
      <c r="L6925" s="12">
        <f>(H6925 - I6925) * Dashboard!$I$13 * (Dashboard!$D$12 / 365) * 'Lookups and Calculations'!$F$12</f>
        <v>0</v>
      </c>
      <c r="M6925" s="3">
        <f>(G6925*2) * Dashboard!$I$13 * (Dashboard!$D$12 / 365) * 'Lookups and Calculations'!$F$12</f>
        <v>1602.0878730267946</v>
      </c>
      <c r="N6925" s="12">
        <f>H6925 * Dashboard!$I$14 * Dashboard!$I$15 * (Dashboard!$D$12 / 365) * 'Lookups and Calculations'!$F$12</f>
        <v>0</v>
      </c>
    </row>
    <row r="6926" spans="1:14" x14ac:dyDescent="0.35">
      <c r="A6926" s="2">
        <v>6925</v>
      </c>
      <c r="B6926" s="11">
        <v>0.76355916692049031</v>
      </c>
      <c r="C6926" s="11">
        <v>-1.4118843438571937</v>
      </c>
      <c r="D6926" s="3">
        <f>B6926*Dashboard!$D$11*Dashboard!$D$10*SQRT(Dashboard!$D$12/365)</f>
        <v>189577.81885191484</v>
      </c>
      <c r="E6926" s="3">
        <f>IF(Dashboard!$I$3,C6926*Dashboard!$E$11*Dashboard!$E$10*SQRT(Dashboard!$D$12/365),0)</f>
        <v>-701090.27820102242</v>
      </c>
      <c r="F6926" s="3">
        <f>D6926+IF(Dashboard!$I$3,E6926,0)</f>
        <v>-511512.45934910758</v>
      </c>
      <c r="G6926" s="3">
        <f>IF(Dashboard!$I$4, ('Lookups and Calculations'!$F$9) / (1 - 'Lookups and Calculations'!$F$10), 'Lookups and Calculations'!$F$9)</f>
        <v>1951878.888340465</v>
      </c>
      <c r="H6926" s="12">
        <f t="shared" si="216"/>
        <v>0</v>
      </c>
      <c r="I6926" s="12">
        <f t="shared" si="217"/>
        <v>0</v>
      </c>
      <c r="J6926" s="13">
        <f>(1 - Dashboard!$I$9) * H6926 * Dashboard!$I$8 * 'Lookups and Calculations'!$F$12</f>
        <v>0</v>
      </c>
      <c r="K6926" s="12">
        <f>(1 - Dashboard!$I$11) * I6926 * Dashboard!$I$10 * 'Lookups and Calculations'!$F$12</f>
        <v>0</v>
      </c>
      <c r="L6926" s="12">
        <f>(H6926 - I6926) * Dashboard!$I$13 * (Dashboard!$D$12 / 365) * 'Lookups and Calculations'!$F$12</f>
        <v>0</v>
      </c>
      <c r="M6926" s="3">
        <f>(G6926*2) * Dashboard!$I$13 * (Dashboard!$D$12 / 365) * 'Lookups and Calculations'!$F$12</f>
        <v>1602.0878730267946</v>
      </c>
      <c r="N6926" s="12">
        <f>H6926 * Dashboard!$I$14 * Dashboard!$I$15 * (Dashboard!$D$12 / 365) * 'Lookups and Calculations'!$F$12</f>
        <v>0</v>
      </c>
    </row>
    <row r="6927" spans="1:14" x14ac:dyDescent="0.35">
      <c r="A6927" s="2">
        <v>6926</v>
      </c>
      <c r="B6927" s="11">
        <v>-0.99806779814411428</v>
      </c>
      <c r="C6927" s="11">
        <v>-0.24863179626160606</v>
      </c>
      <c r="D6927" s="3">
        <f>B6927*Dashboard!$D$11*Dashboard!$D$10*SQRT(Dashboard!$D$12/365)</f>
        <v>-247802.03609054053</v>
      </c>
      <c r="E6927" s="3">
        <f>IF(Dashboard!$I$3,C6927*Dashboard!$E$11*Dashboard!$E$10*SQRT(Dashboard!$D$12/365),0)</f>
        <v>-123461.48320793365</v>
      </c>
      <c r="F6927" s="3">
        <f>D6927+IF(Dashboard!$I$3,E6927,0)</f>
        <v>-371263.51929847419</v>
      </c>
      <c r="G6927" s="3">
        <f>IF(Dashboard!$I$4, ('Lookups and Calculations'!$F$9) / (1 - 'Lookups and Calculations'!$F$10), 'Lookups and Calculations'!$F$9)</f>
        <v>1951878.888340465</v>
      </c>
      <c r="H6927" s="12">
        <f t="shared" si="216"/>
        <v>0</v>
      </c>
      <c r="I6927" s="12">
        <f t="shared" si="217"/>
        <v>0</v>
      </c>
      <c r="J6927" s="13">
        <f>(1 - Dashboard!$I$9) * H6927 * Dashboard!$I$8 * 'Lookups and Calculations'!$F$12</f>
        <v>0</v>
      </c>
      <c r="K6927" s="12">
        <f>(1 - Dashboard!$I$11) * I6927 * Dashboard!$I$10 * 'Lookups and Calculations'!$F$12</f>
        <v>0</v>
      </c>
      <c r="L6927" s="12">
        <f>(H6927 - I6927) * Dashboard!$I$13 * (Dashboard!$D$12 / 365) * 'Lookups and Calculations'!$F$12</f>
        <v>0</v>
      </c>
      <c r="M6927" s="3">
        <f>(G6927*2) * Dashboard!$I$13 * (Dashboard!$D$12 / 365) * 'Lookups and Calculations'!$F$12</f>
        <v>1602.0878730267946</v>
      </c>
      <c r="N6927" s="12">
        <f>H6927 * Dashboard!$I$14 * Dashboard!$I$15 * (Dashboard!$D$12 / 365) * 'Lookups and Calculations'!$F$12</f>
        <v>0</v>
      </c>
    </row>
    <row r="6928" spans="1:14" x14ac:dyDescent="0.35">
      <c r="A6928" s="2">
        <v>6927</v>
      </c>
      <c r="B6928" s="11">
        <v>1.3528256368594032</v>
      </c>
      <c r="C6928" s="11">
        <v>0.26480228623403229</v>
      </c>
      <c r="D6928" s="3">
        <f>B6928*Dashboard!$D$11*Dashboard!$D$10*SQRT(Dashboard!$D$12/365)</f>
        <v>335881.93899512722</v>
      </c>
      <c r="E6928" s="3">
        <f>IF(Dashboard!$I$3,C6928*Dashboard!$E$11*Dashboard!$E$10*SQRT(Dashboard!$D$12/365),0)</f>
        <v>131491.15884159293</v>
      </c>
      <c r="F6928" s="3">
        <f>D6928+IF(Dashboard!$I$3,E6928,0)</f>
        <v>467373.09783672018</v>
      </c>
      <c r="G6928" s="3">
        <f>IF(Dashboard!$I$4, ('Lookups and Calculations'!$F$9) / (1 - 'Lookups and Calculations'!$F$10), 'Lookups and Calculations'!$F$9)</f>
        <v>1951878.888340465</v>
      </c>
      <c r="H6928" s="12">
        <f t="shared" si="216"/>
        <v>0</v>
      </c>
      <c r="I6928" s="12">
        <f t="shared" si="217"/>
        <v>0</v>
      </c>
      <c r="J6928" s="13">
        <f>(1 - Dashboard!$I$9) * H6928 * Dashboard!$I$8 * 'Lookups and Calculations'!$F$12</f>
        <v>0</v>
      </c>
      <c r="K6928" s="12">
        <f>(1 - Dashboard!$I$11) * I6928 * Dashboard!$I$10 * 'Lookups and Calculations'!$F$12</f>
        <v>0</v>
      </c>
      <c r="L6928" s="12">
        <f>(H6928 - I6928) * Dashboard!$I$13 * (Dashboard!$D$12 / 365) * 'Lookups and Calculations'!$F$12</f>
        <v>0</v>
      </c>
      <c r="M6928" s="3">
        <f>(G6928*2) * Dashboard!$I$13 * (Dashboard!$D$12 / 365) * 'Lookups and Calculations'!$F$12</f>
        <v>1602.0878730267946</v>
      </c>
      <c r="N6928" s="12">
        <f>H6928 * Dashboard!$I$14 * Dashboard!$I$15 * (Dashboard!$D$12 / 365) * 'Lookups and Calculations'!$F$12</f>
        <v>0</v>
      </c>
    </row>
    <row r="6929" spans="1:14" x14ac:dyDescent="0.35">
      <c r="A6929" s="2">
        <v>6928</v>
      </c>
      <c r="B6929" s="11">
        <v>-1.6851823421121985</v>
      </c>
      <c r="C6929" s="11">
        <v>0.25815961803495063</v>
      </c>
      <c r="D6929" s="3">
        <f>B6929*Dashboard!$D$11*Dashboard!$D$10*SQRT(Dashboard!$D$12/365)</f>
        <v>-418400.0489102357</v>
      </c>
      <c r="E6929" s="3">
        <f>IF(Dashboard!$I$3,C6929*Dashboard!$E$11*Dashboard!$E$10*SQRT(Dashboard!$D$12/365),0)</f>
        <v>128192.65205103793</v>
      </c>
      <c r="F6929" s="3">
        <f>D6929+IF(Dashboard!$I$3,E6929,0)</f>
        <v>-290207.39685919776</v>
      </c>
      <c r="G6929" s="3">
        <f>IF(Dashboard!$I$4, ('Lookups and Calculations'!$F$9) / (1 - 'Lookups and Calculations'!$F$10), 'Lookups and Calculations'!$F$9)</f>
        <v>1951878.888340465</v>
      </c>
      <c r="H6929" s="12">
        <f t="shared" si="216"/>
        <v>0</v>
      </c>
      <c r="I6929" s="12">
        <f t="shared" si="217"/>
        <v>0</v>
      </c>
      <c r="J6929" s="13">
        <f>(1 - Dashboard!$I$9) * H6929 * Dashboard!$I$8 * 'Lookups and Calculations'!$F$12</f>
        <v>0</v>
      </c>
      <c r="K6929" s="12">
        <f>(1 - Dashboard!$I$11) * I6929 * Dashboard!$I$10 * 'Lookups and Calculations'!$F$12</f>
        <v>0</v>
      </c>
      <c r="L6929" s="12">
        <f>(H6929 - I6929) * Dashboard!$I$13 * (Dashboard!$D$12 / 365) * 'Lookups and Calculations'!$F$12</f>
        <v>0</v>
      </c>
      <c r="M6929" s="3">
        <f>(G6929*2) * Dashboard!$I$13 * (Dashboard!$D$12 / 365) * 'Lookups and Calculations'!$F$12</f>
        <v>1602.0878730267946</v>
      </c>
      <c r="N6929" s="12">
        <f>H6929 * Dashboard!$I$14 * Dashboard!$I$15 * (Dashboard!$D$12 / 365) * 'Lookups and Calculations'!$F$12</f>
        <v>0</v>
      </c>
    </row>
    <row r="6930" spans="1:14" x14ac:dyDescent="0.35">
      <c r="A6930" s="2">
        <v>6929</v>
      </c>
      <c r="B6930" s="11">
        <v>2.0548079186197459</v>
      </c>
      <c r="C6930" s="11">
        <v>0.3730913482112751</v>
      </c>
      <c r="D6930" s="3">
        <f>B6930*Dashboard!$D$11*Dashboard!$D$10*SQRT(Dashboard!$D$12/365)</f>
        <v>510171.34001894307</v>
      </c>
      <c r="E6930" s="3">
        <f>IF(Dashboard!$I$3,C6930*Dashboard!$E$11*Dashboard!$E$10*SQRT(Dashboard!$D$12/365),0)</f>
        <v>185263.5580597487</v>
      </c>
      <c r="F6930" s="3">
        <f>D6930+IF(Dashboard!$I$3,E6930,0)</f>
        <v>695434.8980786918</v>
      </c>
      <c r="G6930" s="3">
        <f>IF(Dashboard!$I$4, ('Lookups and Calculations'!$F$9) / (1 - 'Lookups and Calculations'!$F$10), 'Lookups and Calculations'!$F$9)</f>
        <v>1951878.888340465</v>
      </c>
      <c r="H6930" s="12">
        <f t="shared" si="216"/>
        <v>0</v>
      </c>
      <c r="I6930" s="12">
        <f t="shared" si="217"/>
        <v>0</v>
      </c>
      <c r="J6930" s="13">
        <f>(1 - Dashboard!$I$9) * H6930 * Dashboard!$I$8 * 'Lookups and Calculations'!$F$12</f>
        <v>0</v>
      </c>
      <c r="K6930" s="12">
        <f>(1 - Dashboard!$I$11) * I6930 * Dashboard!$I$10 * 'Lookups and Calculations'!$F$12</f>
        <v>0</v>
      </c>
      <c r="L6930" s="12">
        <f>(H6930 - I6930) * Dashboard!$I$13 * (Dashboard!$D$12 / 365) * 'Lookups and Calculations'!$F$12</f>
        <v>0</v>
      </c>
      <c r="M6930" s="3">
        <f>(G6930*2) * Dashboard!$I$13 * (Dashboard!$D$12 / 365) * 'Lookups and Calculations'!$F$12</f>
        <v>1602.0878730267946</v>
      </c>
      <c r="N6930" s="12">
        <f>H6930 * Dashboard!$I$14 * Dashboard!$I$15 * (Dashboard!$D$12 / 365) * 'Lookups and Calculations'!$F$12</f>
        <v>0</v>
      </c>
    </row>
    <row r="6931" spans="1:14" x14ac:dyDescent="0.35">
      <c r="A6931" s="2">
        <v>6930</v>
      </c>
      <c r="B6931" s="11">
        <v>-0.15916170479891151</v>
      </c>
      <c r="C6931" s="11">
        <v>-1.0905840485065499</v>
      </c>
      <c r="D6931" s="3">
        <f>B6931*Dashboard!$D$11*Dashboard!$D$10*SQRT(Dashboard!$D$12/365)</f>
        <v>-39516.94923947128</v>
      </c>
      <c r="E6931" s="3">
        <f>IF(Dashboard!$I$3,C6931*Dashboard!$E$11*Dashboard!$E$10*SQRT(Dashboard!$D$12/365),0)</f>
        <v>-541544.26833589864</v>
      </c>
      <c r="F6931" s="3">
        <f>D6931+IF(Dashboard!$I$3,E6931,0)</f>
        <v>-581061.21757536987</v>
      </c>
      <c r="G6931" s="3">
        <f>IF(Dashboard!$I$4, ('Lookups and Calculations'!$F$9) / (1 - 'Lookups and Calculations'!$F$10), 'Lookups and Calculations'!$F$9)</f>
        <v>1951878.888340465</v>
      </c>
      <c r="H6931" s="12">
        <f t="shared" si="216"/>
        <v>0</v>
      </c>
      <c r="I6931" s="12">
        <f t="shared" si="217"/>
        <v>0</v>
      </c>
      <c r="J6931" s="13">
        <f>(1 - Dashboard!$I$9) * H6931 * Dashboard!$I$8 * 'Lookups and Calculations'!$F$12</f>
        <v>0</v>
      </c>
      <c r="K6931" s="12">
        <f>(1 - Dashboard!$I$11) * I6931 * Dashboard!$I$10 * 'Lookups and Calculations'!$F$12</f>
        <v>0</v>
      </c>
      <c r="L6931" s="12">
        <f>(H6931 - I6931) * Dashboard!$I$13 * (Dashboard!$D$12 / 365) * 'Lookups and Calculations'!$F$12</f>
        <v>0</v>
      </c>
      <c r="M6931" s="3">
        <f>(G6931*2) * Dashboard!$I$13 * (Dashboard!$D$12 / 365) * 'Lookups and Calculations'!$F$12</f>
        <v>1602.0878730267946</v>
      </c>
      <c r="N6931" s="12">
        <f>H6931 * Dashboard!$I$14 * Dashboard!$I$15 * (Dashboard!$D$12 / 365) * 'Lookups and Calculations'!$F$12</f>
        <v>0</v>
      </c>
    </row>
    <row r="6932" spans="1:14" x14ac:dyDescent="0.35">
      <c r="A6932" s="2">
        <v>6931</v>
      </c>
      <c r="B6932" s="11">
        <v>-5.8007471885303825E-3</v>
      </c>
      <c r="C6932" s="11">
        <v>1.8360309277825695</v>
      </c>
      <c r="D6932" s="3">
        <f>B6932*Dashboard!$D$11*Dashboard!$D$10*SQRT(Dashboard!$D$12/365)</f>
        <v>-1440.2197594564122</v>
      </c>
      <c r="E6932" s="3">
        <f>IF(Dashboard!$I$3,C6932*Dashboard!$E$11*Dashboard!$E$10*SQRT(Dashboard!$D$12/365),0)</f>
        <v>911706.004493354</v>
      </c>
      <c r="F6932" s="3">
        <f>D6932+IF(Dashboard!$I$3,E6932,0)</f>
        <v>910265.78473389754</v>
      </c>
      <c r="G6932" s="3">
        <f>IF(Dashboard!$I$4, ('Lookups and Calculations'!$F$9) / (1 - 'Lookups and Calculations'!$F$10), 'Lookups and Calculations'!$F$9)</f>
        <v>1951878.888340465</v>
      </c>
      <c r="H6932" s="12">
        <f t="shared" si="216"/>
        <v>0</v>
      </c>
      <c r="I6932" s="12">
        <f t="shared" si="217"/>
        <v>0</v>
      </c>
      <c r="J6932" s="13">
        <f>(1 - Dashboard!$I$9) * H6932 * Dashboard!$I$8 * 'Lookups and Calculations'!$F$12</f>
        <v>0</v>
      </c>
      <c r="K6932" s="12">
        <f>(1 - Dashboard!$I$11) * I6932 * Dashboard!$I$10 * 'Lookups and Calculations'!$F$12</f>
        <v>0</v>
      </c>
      <c r="L6932" s="12">
        <f>(H6932 - I6932) * Dashboard!$I$13 * (Dashboard!$D$12 / 365) * 'Lookups and Calculations'!$F$12</f>
        <v>0</v>
      </c>
      <c r="M6932" s="3">
        <f>(G6932*2) * Dashboard!$I$13 * (Dashboard!$D$12 / 365) * 'Lookups and Calculations'!$F$12</f>
        <v>1602.0878730267946</v>
      </c>
      <c r="N6932" s="12">
        <f>H6932 * Dashboard!$I$14 * Dashboard!$I$15 * (Dashboard!$D$12 / 365) * 'Lookups and Calculations'!$F$12</f>
        <v>0</v>
      </c>
    </row>
    <row r="6933" spans="1:14" x14ac:dyDescent="0.35">
      <c r="A6933" s="2">
        <v>6932</v>
      </c>
      <c r="B6933" s="11">
        <v>-1.2822530826693395</v>
      </c>
      <c r="C6933" s="11">
        <v>4.2167889141010252E-2</v>
      </c>
      <c r="D6933" s="3">
        <f>B6933*Dashboard!$D$11*Dashboard!$D$10*SQRT(Dashboard!$D$12/365)</f>
        <v>-318360.06056870526</v>
      </c>
      <c r="E6933" s="3">
        <f>IF(Dashboard!$I$3,C6933*Dashboard!$E$11*Dashboard!$E$10*SQRT(Dashboard!$D$12/365),0)</f>
        <v>20939.036017819162</v>
      </c>
      <c r="F6933" s="3">
        <f>D6933+IF(Dashboard!$I$3,E6933,0)</f>
        <v>-297421.02455088613</v>
      </c>
      <c r="G6933" s="3">
        <f>IF(Dashboard!$I$4, ('Lookups and Calculations'!$F$9) / (1 - 'Lookups and Calculations'!$F$10), 'Lookups and Calculations'!$F$9)</f>
        <v>1951878.888340465</v>
      </c>
      <c r="H6933" s="12">
        <f t="shared" si="216"/>
        <v>0</v>
      </c>
      <c r="I6933" s="12">
        <f t="shared" si="217"/>
        <v>0</v>
      </c>
      <c r="J6933" s="13">
        <f>(1 - Dashboard!$I$9) * H6933 * Dashboard!$I$8 * 'Lookups and Calculations'!$F$12</f>
        <v>0</v>
      </c>
      <c r="K6933" s="12">
        <f>(1 - Dashboard!$I$11) * I6933 * Dashboard!$I$10 * 'Lookups and Calculations'!$F$12</f>
        <v>0</v>
      </c>
      <c r="L6933" s="12">
        <f>(H6933 - I6933) * Dashboard!$I$13 * (Dashboard!$D$12 / 365) * 'Lookups and Calculations'!$F$12</f>
        <v>0</v>
      </c>
      <c r="M6933" s="3">
        <f>(G6933*2) * Dashboard!$I$13 * (Dashboard!$D$12 / 365) * 'Lookups and Calculations'!$F$12</f>
        <v>1602.0878730267946</v>
      </c>
      <c r="N6933" s="12">
        <f>H6933 * Dashboard!$I$14 * Dashboard!$I$15 * (Dashboard!$D$12 / 365) * 'Lookups and Calculations'!$F$12</f>
        <v>0</v>
      </c>
    </row>
    <row r="6934" spans="1:14" x14ac:dyDescent="0.35">
      <c r="A6934" s="2">
        <v>6933</v>
      </c>
      <c r="B6934" s="11">
        <v>1.3015931120985156E-2</v>
      </c>
      <c r="C6934" s="11">
        <v>0.70623005895156055</v>
      </c>
      <c r="D6934" s="3">
        <f>B6934*Dashboard!$D$11*Dashboard!$D$10*SQRT(Dashboard!$D$12/365)</f>
        <v>3231.6183724110406</v>
      </c>
      <c r="E6934" s="3">
        <f>IF(Dashboard!$I$3,C6934*Dashboard!$E$11*Dashboard!$E$10*SQRT(Dashboard!$D$12/365),0)</f>
        <v>350688.09329778538</v>
      </c>
      <c r="F6934" s="3">
        <f>D6934+IF(Dashboard!$I$3,E6934,0)</f>
        <v>353919.71167019644</v>
      </c>
      <c r="G6934" s="3">
        <f>IF(Dashboard!$I$4, ('Lookups and Calculations'!$F$9) / (1 - 'Lookups and Calculations'!$F$10), 'Lookups and Calculations'!$F$9)</f>
        <v>1951878.888340465</v>
      </c>
      <c r="H6934" s="12">
        <f t="shared" si="216"/>
        <v>0</v>
      </c>
      <c r="I6934" s="12">
        <f t="shared" si="217"/>
        <v>0</v>
      </c>
      <c r="J6934" s="13">
        <f>(1 - Dashboard!$I$9) * H6934 * Dashboard!$I$8 * 'Lookups and Calculations'!$F$12</f>
        <v>0</v>
      </c>
      <c r="K6934" s="12">
        <f>(1 - Dashboard!$I$11) * I6934 * Dashboard!$I$10 * 'Lookups and Calculations'!$F$12</f>
        <v>0</v>
      </c>
      <c r="L6934" s="12">
        <f>(H6934 - I6934) * Dashboard!$I$13 * (Dashboard!$D$12 / 365) * 'Lookups and Calculations'!$F$12</f>
        <v>0</v>
      </c>
      <c r="M6934" s="3">
        <f>(G6934*2) * Dashboard!$I$13 * (Dashboard!$D$12 / 365) * 'Lookups and Calculations'!$F$12</f>
        <v>1602.0878730267946</v>
      </c>
      <c r="N6934" s="12">
        <f>H6934 * Dashboard!$I$14 * Dashboard!$I$15 * (Dashboard!$D$12 / 365) * 'Lookups and Calculations'!$F$12</f>
        <v>0</v>
      </c>
    </row>
    <row r="6935" spans="1:14" x14ac:dyDescent="0.35">
      <c r="A6935" s="2">
        <v>6934</v>
      </c>
      <c r="B6935" s="11">
        <v>5.8672333961146288E-2</v>
      </c>
      <c r="C6935" s="11">
        <v>-1.3573659107137117</v>
      </c>
      <c r="D6935" s="3">
        <f>B6935*Dashboard!$D$11*Dashboard!$D$10*SQRT(Dashboard!$D$12/365)</f>
        <v>14567.270725286809</v>
      </c>
      <c r="E6935" s="3">
        <f>IF(Dashboard!$I$3,C6935*Dashboard!$E$11*Dashboard!$E$10*SQRT(Dashboard!$D$12/365),0)</f>
        <v>-674018.41241687036</v>
      </c>
      <c r="F6935" s="3">
        <f>D6935+IF(Dashboard!$I$3,E6935,0)</f>
        <v>-659451.14169158356</v>
      </c>
      <c r="G6935" s="3">
        <f>IF(Dashboard!$I$4, ('Lookups and Calculations'!$F$9) / (1 - 'Lookups and Calculations'!$F$10), 'Lookups and Calculations'!$F$9)</f>
        <v>1951878.888340465</v>
      </c>
      <c r="H6935" s="12">
        <f t="shared" si="216"/>
        <v>0</v>
      </c>
      <c r="I6935" s="12">
        <f t="shared" si="217"/>
        <v>0</v>
      </c>
      <c r="J6935" s="13">
        <f>(1 - Dashboard!$I$9) * H6935 * Dashboard!$I$8 * 'Lookups and Calculations'!$F$12</f>
        <v>0</v>
      </c>
      <c r="K6935" s="12">
        <f>(1 - Dashboard!$I$11) * I6935 * Dashboard!$I$10 * 'Lookups and Calculations'!$F$12</f>
        <v>0</v>
      </c>
      <c r="L6935" s="12">
        <f>(H6935 - I6935) * Dashboard!$I$13 * (Dashboard!$D$12 / 365) * 'Lookups and Calculations'!$F$12</f>
        <v>0</v>
      </c>
      <c r="M6935" s="3">
        <f>(G6935*2) * Dashboard!$I$13 * (Dashboard!$D$12 / 365) * 'Lookups and Calculations'!$F$12</f>
        <v>1602.0878730267946</v>
      </c>
      <c r="N6935" s="12">
        <f>H6935 * Dashboard!$I$14 * Dashboard!$I$15 * (Dashboard!$D$12 / 365) * 'Lookups and Calculations'!$F$12</f>
        <v>0</v>
      </c>
    </row>
    <row r="6936" spans="1:14" x14ac:dyDescent="0.35">
      <c r="A6936" s="2">
        <v>6935</v>
      </c>
      <c r="B6936" s="11">
        <v>5.129392895188363E-2</v>
      </c>
      <c r="C6936" s="11">
        <v>0.78499541820591001</v>
      </c>
      <c r="D6936" s="3">
        <f>B6936*Dashboard!$D$11*Dashboard!$D$10*SQRT(Dashboard!$D$12/365)</f>
        <v>12735.347295039113</v>
      </c>
      <c r="E6936" s="3">
        <f>IF(Dashboard!$I$3,C6936*Dashboard!$E$11*Dashboard!$E$10*SQRT(Dashboard!$D$12/365),0)</f>
        <v>389800.09837985376</v>
      </c>
      <c r="F6936" s="3">
        <f>D6936+IF(Dashboard!$I$3,E6936,0)</f>
        <v>402535.44567489286</v>
      </c>
      <c r="G6936" s="3">
        <f>IF(Dashboard!$I$4, ('Lookups and Calculations'!$F$9) / (1 - 'Lookups and Calculations'!$F$10), 'Lookups and Calculations'!$F$9)</f>
        <v>1951878.888340465</v>
      </c>
      <c r="H6936" s="12">
        <f t="shared" si="216"/>
        <v>0</v>
      </c>
      <c r="I6936" s="12">
        <f t="shared" si="217"/>
        <v>0</v>
      </c>
      <c r="J6936" s="13">
        <f>(1 - Dashboard!$I$9) * H6936 * Dashboard!$I$8 * 'Lookups and Calculations'!$F$12</f>
        <v>0</v>
      </c>
      <c r="K6936" s="12">
        <f>(1 - Dashboard!$I$11) * I6936 * Dashboard!$I$10 * 'Lookups and Calculations'!$F$12</f>
        <v>0</v>
      </c>
      <c r="L6936" s="12">
        <f>(H6936 - I6936) * Dashboard!$I$13 * (Dashboard!$D$12 / 365) * 'Lookups and Calculations'!$F$12</f>
        <v>0</v>
      </c>
      <c r="M6936" s="3">
        <f>(G6936*2) * Dashboard!$I$13 * (Dashboard!$D$12 / 365) * 'Lookups and Calculations'!$F$12</f>
        <v>1602.0878730267946</v>
      </c>
      <c r="N6936" s="12">
        <f>H6936 * Dashboard!$I$14 * Dashboard!$I$15 * (Dashboard!$D$12 / 365) * 'Lookups and Calculations'!$F$12</f>
        <v>0</v>
      </c>
    </row>
    <row r="6937" spans="1:14" x14ac:dyDescent="0.35">
      <c r="A6937" s="2">
        <v>6936</v>
      </c>
      <c r="B6937" s="11">
        <v>-1.6870458759460312E-2</v>
      </c>
      <c r="C6937" s="11">
        <v>-0.51314883417153989</v>
      </c>
      <c r="D6937" s="3">
        <f>B6937*Dashboard!$D$11*Dashboard!$D$10*SQRT(Dashboard!$D$12/365)</f>
        <v>-4188.6273038258259</v>
      </c>
      <c r="E6937" s="3">
        <f>IF(Dashboard!$I$3,C6937*Dashboard!$E$11*Dashboard!$E$10*SQRT(Dashboard!$D$12/365),0)</f>
        <v>-254810.99813388384</v>
      </c>
      <c r="F6937" s="3">
        <f>D6937+IF(Dashboard!$I$3,E6937,0)</f>
        <v>-258999.62543770968</v>
      </c>
      <c r="G6937" s="3">
        <f>IF(Dashboard!$I$4, ('Lookups and Calculations'!$F$9) / (1 - 'Lookups and Calculations'!$F$10), 'Lookups and Calculations'!$F$9)</f>
        <v>1951878.888340465</v>
      </c>
      <c r="H6937" s="12">
        <f t="shared" si="216"/>
        <v>0</v>
      </c>
      <c r="I6937" s="12">
        <f t="shared" si="217"/>
        <v>0</v>
      </c>
      <c r="J6937" s="13">
        <f>(1 - Dashboard!$I$9) * H6937 * Dashboard!$I$8 * 'Lookups and Calculations'!$F$12</f>
        <v>0</v>
      </c>
      <c r="K6937" s="12">
        <f>(1 - Dashboard!$I$11) * I6937 * Dashboard!$I$10 * 'Lookups and Calculations'!$F$12</f>
        <v>0</v>
      </c>
      <c r="L6937" s="12">
        <f>(H6937 - I6937) * Dashboard!$I$13 * (Dashboard!$D$12 / 365) * 'Lookups and Calculations'!$F$12</f>
        <v>0</v>
      </c>
      <c r="M6937" s="3">
        <f>(G6937*2) * Dashboard!$I$13 * (Dashboard!$D$12 / 365) * 'Lookups and Calculations'!$F$12</f>
        <v>1602.0878730267946</v>
      </c>
      <c r="N6937" s="12">
        <f>H6937 * Dashboard!$I$14 * Dashboard!$I$15 * (Dashboard!$D$12 / 365) * 'Lookups and Calculations'!$F$12</f>
        <v>0</v>
      </c>
    </row>
    <row r="6938" spans="1:14" x14ac:dyDescent="0.35">
      <c r="A6938" s="2">
        <v>6937</v>
      </c>
      <c r="B6938" s="11">
        <v>0.64958203110860135</v>
      </c>
      <c r="C6938" s="11">
        <v>0.69051435356502155</v>
      </c>
      <c r="D6938" s="3">
        <f>B6938*Dashboard!$D$11*Dashboard!$D$10*SQRT(Dashboard!$D$12/365)</f>
        <v>161279.37422272953</v>
      </c>
      <c r="E6938" s="3">
        <f>IF(Dashboard!$I$3,C6938*Dashboard!$E$11*Dashboard!$E$10*SQRT(Dashboard!$D$12/365),0)</f>
        <v>342884.24710492161</v>
      </c>
      <c r="F6938" s="3">
        <f>D6938+IF(Dashboard!$I$3,E6938,0)</f>
        <v>504163.62132765114</v>
      </c>
      <c r="G6938" s="3">
        <f>IF(Dashboard!$I$4, ('Lookups and Calculations'!$F$9) / (1 - 'Lookups and Calculations'!$F$10), 'Lookups and Calculations'!$F$9)</f>
        <v>1951878.888340465</v>
      </c>
      <c r="H6938" s="12">
        <f t="shared" si="216"/>
        <v>0</v>
      </c>
      <c r="I6938" s="12">
        <f t="shared" si="217"/>
        <v>0</v>
      </c>
      <c r="J6938" s="13">
        <f>(1 - Dashboard!$I$9) * H6938 * Dashboard!$I$8 * 'Lookups and Calculations'!$F$12</f>
        <v>0</v>
      </c>
      <c r="K6938" s="12">
        <f>(1 - Dashboard!$I$11) * I6938 * Dashboard!$I$10 * 'Lookups and Calculations'!$F$12</f>
        <v>0</v>
      </c>
      <c r="L6938" s="12">
        <f>(H6938 - I6938) * Dashboard!$I$13 * (Dashboard!$D$12 / 365) * 'Lookups and Calculations'!$F$12</f>
        <v>0</v>
      </c>
      <c r="M6938" s="3">
        <f>(G6938*2) * Dashboard!$I$13 * (Dashboard!$D$12 / 365) * 'Lookups and Calculations'!$F$12</f>
        <v>1602.0878730267946</v>
      </c>
      <c r="N6938" s="12">
        <f>H6938 * Dashboard!$I$14 * Dashboard!$I$15 * (Dashboard!$D$12 / 365) * 'Lookups and Calculations'!$F$12</f>
        <v>0</v>
      </c>
    </row>
    <row r="6939" spans="1:14" x14ac:dyDescent="0.35">
      <c r="A6939" s="2">
        <v>6938</v>
      </c>
      <c r="B6939" s="11">
        <v>1.4147752133819038</v>
      </c>
      <c r="C6939" s="11">
        <v>-0.69568800209437598</v>
      </c>
      <c r="D6939" s="3">
        <f>B6939*Dashboard!$D$11*Dashboard!$D$10*SQRT(Dashboard!$D$12/365)</f>
        <v>351262.88929306058</v>
      </c>
      <c r="E6939" s="3">
        <f>IF(Dashboard!$I$3,C6939*Dashboard!$E$11*Dashboard!$E$10*SQRT(Dashboard!$D$12/365),0)</f>
        <v>-345453.29229799326</v>
      </c>
      <c r="F6939" s="3">
        <f>D6939+IF(Dashboard!$I$3,E6939,0)</f>
        <v>5809.596995067317</v>
      </c>
      <c r="G6939" s="3">
        <f>IF(Dashboard!$I$4, ('Lookups and Calculations'!$F$9) / (1 - 'Lookups and Calculations'!$F$10), 'Lookups and Calculations'!$F$9)</f>
        <v>1951878.888340465</v>
      </c>
      <c r="H6939" s="12">
        <f t="shared" si="216"/>
        <v>0</v>
      </c>
      <c r="I6939" s="12">
        <f t="shared" si="217"/>
        <v>0</v>
      </c>
      <c r="J6939" s="13">
        <f>(1 - Dashboard!$I$9) * H6939 * Dashboard!$I$8 * 'Lookups and Calculations'!$F$12</f>
        <v>0</v>
      </c>
      <c r="K6939" s="12">
        <f>(1 - Dashboard!$I$11) * I6939 * Dashboard!$I$10 * 'Lookups and Calculations'!$F$12</f>
        <v>0</v>
      </c>
      <c r="L6939" s="12">
        <f>(H6939 - I6939) * Dashboard!$I$13 * (Dashboard!$D$12 / 365) * 'Lookups and Calculations'!$F$12</f>
        <v>0</v>
      </c>
      <c r="M6939" s="3">
        <f>(G6939*2) * Dashboard!$I$13 * (Dashboard!$D$12 / 365) * 'Lookups and Calculations'!$F$12</f>
        <v>1602.0878730267946</v>
      </c>
      <c r="N6939" s="12">
        <f>H6939 * Dashboard!$I$14 * Dashboard!$I$15 * (Dashboard!$D$12 / 365) * 'Lookups and Calculations'!$F$12</f>
        <v>0</v>
      </c>
    </row>
    <row r="6940" spans="1:14" x14ac:dyDescent="0.35">
      <c r="A6940" s="2">
        <v>6939</v>
      </c>
      <c r="B6940" s="11">
        <v>5.5709559876255758E-3</v>
      </c>
      <c r="C6940" s="11">
        <v>2.3024957646880067</v>
      </c>
      <c r="D6940" s="3">
        <f>B6940*Dashboard!$D$11*Dashboard!$D$10*SQRT(Dashboard!$D$12/365)</f>
        <v>1383.1667941510641</v>
      </c>
      <c r="E6940" s="3">
        <f>IF(Dashboard!$I$3,C6940*Dashboard!$E$11*Dashboard!$E$10*SQRT(Dashboard!$D$12/365),0)</f>
        <v>1143335.4320026841</v>
      </c>
      <c r="F6940" s="3">
        <f>D6940+IF(Dashboard!$I$3,E6940,0)</f>
        <v>1144718.5987968352</v>
      </c>
      <c r="G6940" s="3">
        <f>IF(Dashboard!$I$4, ('Lookups and Calculations'!$F$9) / (1 - 'Lookups and Calculations'!$F$10), 'Lookups and Calculations'!$F$9)</f>
        <v>1951878.888340465</v>
      </c>
      <c r="H6940" s="12">
        <f t="shared" si="216"/>
        <v>0</v>
      </c>
      <c r="I6940" s="12">
        <f t="shared" si="217"/>
        <v>0</v>
      </c>
      <c r="J6940" s="13">
        <f>(1 - Dashboard!$I$9) * H6940 * Dashboard!$I$8 * 'Lookups and Calculations'!$F$12</f>
        <v>0</v>
      </c>
      <c r="K6940" s="12">
        <f>(1 - Dashboard!$I$11) * I6940 * Dashboard!$I$10 * 'Lookups and Calculations'!$F$12</f>
        <v>0</v>
      </c>
      <c r="L6940" s="12">
        <f>(H6940 - I6940) * Dashboard!$I$13 * (Dashboard!$D$12 / 365) * 'Lookups and Calculations'!$F$12</f>
        <v>0</v>
      </c>
      <c r="M6940" s="3">
        <f>(G6940*2) * Dashboard!$I$13 * (Dashboard!$D$12 / 365) * 'Lookups and Calculations'!$F$12</f>
        <v>1602.0878730267946</v>
      </c>
      <c r="N6940" s="12">
        <f>H6940 * Dashboard!$I$14 * Dashboard!$I$15 * (Dashboard!$D$12 / 365) * 'Lookups and Calculations'!$F$12</f>
        <v>0</v>
      </c>
    </row>
    <row r="6941" spans="1:14" x14ac:dyDescent="0.35">
      <c r="A6941" s="2">
        <v>6940</v>
      </c>
      <c r="B6941" s="11">
        <v>1.4318716658955424</v>
      </c>
      <c r="C6941" s="11">
        <v>-0.33207971961779886</v>
      </c>
      <c r="D6941" s="3">
        <f>B6941*Dashboard!$D$11*Dashboard!$D$10*SQRT(Dashboard!$D$12/365)</f>
        <v>355507.62672540999</v>
      </c>
      <c r="E6941" s="3">
        <f>IF(Dashboard!$I$3,C6941*Dashboard!$E$11*Dashboard!$E$10*SQRT(Dashboard!$D$12/365),0)</f>
        <v>-164898.67886466818</v>
      </c>
      <c r="F6941" s="3">
        <f>D6941+IF(Dashboard!$I$3,E6941,0)</f>
        <v>190608.94786074181</v>
      </c>
      <c r="G6941" s="3">
        <f>IF(Dashboard!$I$4, ('Lookups and Calculations'!$F$9) / (1 - 'Lookups and Calculations'!$F$10), 'Lookups and Calculations'!$F$9)</f>
        <v>1951878.888340465</v>
      </c>
      <c r="H6941" s="12">
        <f t="shared" si="216"/>
        <v>0</v>
      </c>
      <c r="I6941" s="12">
        <f t="shared" si="217"/>
        <v>0</v>
      </c>
      <c r="J6941" s="13">
        <f>(1 - Dashboard!$I$9) * H6941 * Dashboard!$I$8 * 'Lookups and Calculations'!$F$12</f>
        <v>0</v>
      </c>
      <c r="K6941" s="12">
        <f>(1 - Dashboard!$I$11) * I6941 * Dashboard!$I$10 * 'Lookups and Calculations'!$F$12</f>
        <v>0</v>
      </c>
      <c r="L6941" s="12">
        <f>(H6941 - I6941) * Dashboard!$I$13 * (Dashboard!$D$12 / 365) * 'Lookups and Calculations'!$F$12</f>
        <v>0</v>
      </c>
      <c r="M6941" s="3">
        <f>(G6941*2) * Dashboard!$I$13 * (Dashboard!$D$12 / 365) * 'Lookups and Calculations'!$F$12</f>
        <v>1602.0878730267946</v>
      </c>
      <c r="N6941" s="12">
        <f>H6941 * Dashboard!$I$14 * Dashboard!$I$15 * (Dashboard!$D$12 / 365) * 'Lookups and Calculations'!$F$12</f>
        <v>0</v>
      </c>
    </row>
    <row r="6942" spans="1:14" x14ac:dyDescent="0.35">
      <c r="A6942" s="2">
        <v>6941</v>
      </c>
      <c r="B6942" s="11">
        <v>1.8854528120362766</v>
      </c>
      <c r="C6942" s="11">
        <v>-0.549399254820088</v>
      </c>
      <c r="D6942" s="3">
        <f>B6942*Dashboard!$D$11*Dashboard!$D$10*SQRT(Dashboard!$D$12/365)</f>
        <v>468123.5549769348</v>
      </c>
      <c r="E6942" s="3">
        <f>IF(Dashboard!$I$3,C6942*Dashboard!$E$11*Dashboard!$E$10*SQRT(Dashboard!$D$12/365),0)</f>
        <v>-272811.6350897146</v>
      </c>
      <c r="F6942" s="3">
        <f>D6942+IF(Dashboard!$I$3,E6942,0)</f>
        <v>195311.9198872202</v>
      </c>
      <c r="G6942" s="3">
        <f>IF(Dashboard!$I$4, ('Lookups and Calculations'!$F$9) / (1 - 'Lookups and Calculations'!$F$10), 'Lookups and Calculations'!$F$9)</f>
        <v>1951878.888340465</v>
      </c>
      <c r="H6942" s="12">
        <f t="shared" si="216"/>
        <v>0</v>
      </c>
      <c r="I6942" s="12">
        <f t="shared" si="217"/>
        <v>0</v>
      </c>
      <c r="J6942" s="13">
        <f>(1 - Dashboard!$I$9) * H6942 * Dashboard!$I$8 * 'Lookups and Calculations'!$F$12</f>
        <v>0</v>
      </c>
      <c r="K6942" s="12">
        <f>(1 - Dashboard!$I$11) * I6942 * Dashboard!$I$10 * 'Lookups and Calculations'!$F$12</f>
        <v>0</v>
      </c>
      <c r="L6942" s="12">
        <f>(H6942 - I6942) * Dashboard!$I$13 * (Dashboard!$D$12 / 365) * 'Lookups and Calculations'!$F$12</f>
        <v>0</v>
      </c>
      <c r="M6942" s="3">
        <f>(G6942*2) * Dashboard!$I$13 * (Dashboard!$D$12 / 365) * 'Lookups and Calculations'!$F$12</f>
        <v>1602.0878730267946</v>
      </c>
      <c r="N6942" s="12">
        <f>H6942 * Dashboard!$I$14 * Dashboard!$I$15 * (Dashboard!$D$12 / 365) * 'Lookups and Calculations'!$F$12</f>
        <v>0</v>
      </c>
    </row>
    <row r="6943" spans="1:14" x14ac:dyDescent="0.35">
      <c r="A6943" s="2">
        <v>6942</v>
      </c>
      <c r="B6943" s="11">
        <v>-1.0409250543532442</v>
      </c>
      <c r="C6943" s="11">
        <v>0.12937025135147723</v>
      </c>
      <c r="D6943" s="3">
        <f>B6943*Dashboard!$D$11*Dashboard!$D$10*SQRT(Dashboard!$D$12/365)</f>
        <v>-258442.71137294546</v>
      </c>
      <c r="E6943" s="3">
        <f>IF(Dashboard!$I$3,C6943*Dashboard!$E$11*Dashboard!$E$10*SQRT(Dashboard!$D$12/365),0)</f>
        <v>64240.549097070616</v>
      </c>
      <c r="F6943" s="3">
        <f>D6943+IF(Dashboard!$I$3,E6943,0)</f>
        <v>-194202.16227587484</v>
      </c>
      <c r="G6943" s="3">
        <f>IF(Dashboard!$I$4, ('Lookups and Calculations'!$F$9) / (1 - 'Lookups and Calculations'!$F$10), 'Lookups and Calculations'!$F$9)</f>
        <v>1951878.888340465</v>
      </c>
      <c r="H6943" s="12">
        <f t="shared" si="216"/>
        <v>0</v>
      </c>
      <c r="I6943" s="12">
        <f t="shared" si="217"/>
        <v>0</v>
      </c>
      <c r="J6943" s="13">
        <f>(1 - Dashboard!$I$9) * H6943 * Dashboard!$I$8 * 'Lookups and Calculations'!$F$12</f>
        <v>0</v>
      </c>
      <c r="K6943" s="12">
        <f>(1 - Dashboard!$I$11) * I6943 * Dashboard!$I$10 * 'Lookups and Calculations'!$F$12</f>
        <v>0</v>
      </c>
      <c r="L6943" s="12">
        <f>(H6943 - I6943) * Dashboard!$I$13 * (Dashboard!$D$12 / 365) * 'Lookups and Calculations'!$F$12</f>
        <v>0</v>
      </c>
      <c r="M6943" s="3">
        <f>(G6943*2) * Dashboard!$I$13 * (Dashboard!$D$12 / 365) * 'Lookups and Calculations'!$F$12</f>
        <v>1602.0878730267946</v>
      </c>
      <c r="N6943" s="12">
        <f>H6943 * Dashboard!$I$14 * Dashboard!$I$15 * (Dashboard!$D$12 / 365) * 'Lookups and Calculations'!$F$12</f>
        <v>0</v>
      </c>
    </row>
    <row r="6944" spans="1:14" x14ac:dyDescent="0.35">
      <c r="A6944" s="2">
        <v>6943</v>
      </c>
      <c r="B6944" s="11">
        <v>-1.2503388305335499</v>
      </c>
      <c r="C6944" s="11">
        <v>-1.3061308756700467</v>
      </c>
      <c r="D6944" s="3">
        <f>B6944*Dashboard!$D$11*Dashboard!$D$10*SQRT(Dashboard!$D$12/365)</f>
        <v>-310436.33366932924</v>
      </c>
      <c r="E6944" s="3">
        <f>IF(Dashboard!$I$3,C6944*Dashboard!$E$11*Dashboard!$E$10*SQRT(Dashboard!$D$12/365),0)</f>
        <v>-648576.96239393891</v>
      </c>
      <c r="F6944" s="3">
        <f>D6944+IF(Dashboard!$I$3,E6944,0)</f>
        <v>-959013.29606326809</v>
      </c>
      <c r="G6944" s="3">
        <f>IF(Dashboard!$I$4, ('Lookups and Calculations'!$F$9) / (1 - 'Lookups and Calculations'!$F$10), 'Lookups and Calculations'!$F$9)</f>
        <v>1951878.888340465</v>
      </c>
      <c r="H6944" s="12">
        <f t="shared" si="216"/>
        <v>0</v>
      </c>
      <c r="I6944" s="12">
        <f t="shared" si="217"/>
        <v>0</v>
      </c>
      <c r="J6944" s="13">
        <f>(1 - Dashboard!$I$9) * H6944 * Dashboard!$I$8 * 'Lookups and Calculations'!$F$12</f>
        <v>0</v>
      </c>
      <c r="K6944" s="12">
        <f>(1 - Dashboard!$I$11) * I6944 * Dashboard!$I$10 * 'Lookups and Calculations'!$F$12</f>
        <v>0</v>
      </c>
      <c r="L6944" s="12">
        <f>(H6944 - I6944) * Dashboard!$I$13 * (Dashboard!$D$12 / 365) * 'Lookups and Calculations'!$F$12</f>
        <v>0</v>
      </c>
      <c r="M6944" s="3">
        <f>(G6944*2) * Dashboard!$I$13 * (Dashboard!$D$12 / 365) * 'Lookups and Calculations'!$F$12</f>
        <v>1602.0878730267946</v>
      </c>
      <c r="N6944" s="12">
        <f>H6944 * Dashboard!$I$14 * Dashboard!$I$15 * (Dashboard!$D$12 / 365) * 'Lookups and Calculations'!$F$12</f>
        <v>0</v>
      </c>
    </row>
    <row r="6945" spans="1:14" x14ac:dyDescent="0.35">
      <c r="A6945" s="2">
        <v>6944</v>
      </c>
      <c r="B6945" s="11">
        <v>-0.37138585995717954</v>
      </c>
      <c r="C6945" s="11">
        <v>-0.45472478032485592</v>
      </c>
      <c r="D6945" s="3">
        <f>B6945*Dashboard!$D$11*Dashboard!$D$10*SQRT(Dashboard!$D$12/365)</f>
        <v>-92208.337393264839</v>
      </c>
      <c r="E6945" s="3">
        <f>IF(Dashboard!$I$3,C6945*Dashboard!$E$11*Dashboard!$E$10*SQRT(Dashboard!$D$12/365),0)</f>
        <v>-225799.74353416139</v>
      </c>
      <c r="F6945" s="3">
        <f>D6945+IF(Dashboard!$I$3,E6945,0)</f>
        <v>-318008.08092742623</v>
      </c>
      <c r="G6945" s="3">
        <f>IF(Dashboard!$I$4, ('Lookups and Calculations'!$F$9) / (1 - 'Lookups and Calculations'!$F$10), 'Lookups and Calculations'!$F$9)</f>
        <v>1951878.888340465</v>
      </c>
      <c r="H6945" s="12">
        <f t="shared" si="216"/>
        <v>0</v>
      </c>
      <c r="I6945" s="12">
        <f t="shared" si="217"/>
        <v>0</v>
      </c>
      <c r="J6945" s="13">
        <f>(1 - Dashboard!$I$9) * H6945 * Dashboard!$I$8 * 'Lookups and Calculations'!$F$12</f>
        <v>0</v>
      </c>
      <c r="K6945" s="12">
        <f>(1 - Dashboard!$I$11) * I6945 * Dashboard!$I$10 * 'Lookups and Calculations'!$F$12</f>
        <v>0</v>
      </c>
      <c r="L6945" s="12">
        <f>(H6945 - I6945) * Dashboard!$I$13 * (Dashboard!$D$12 / 365) * 'Lookups and Calculations'!$F$12</f>
        <v>0</v>
      </c>
      <c r="M6945" s="3">
        <f>(G6945*2) * Dashboard!$I$13 * (Dashboard!$D$12 / 365) * 'Lookups and Calculations'!$F$12</f>
        <v>1602.0878730267946</v>
      </c>
      <c r="N6945" s="12">
        <f>H6945 * Dashboard!$I$14 * Dashboard!$I$15 * (Dashboard!$D$12 / 365) * 'Lookups and Calculations'!$F$12</f>
        <v>0</v>
      </c>
    </row>
    <row r="6946" spans="1:14" x14ac:dyDescent="0.35">
      <c r="A6946" s="2">
        <v>6945</v>
      </c>
      <c r="B6946" s="11">
        <v>1.0825364462207514</v>
      </c>
      <c r="C6946" s="11">
        <v>1.0698225244160879</v>
      </c>
      <c r="D6946" s="3">
        <f>B6946*Dashboard!$D$11*Dashboard!$D$10*SQRT(Dashboard!$D$12/365)</f>
        <v>268774.06125569233</v>
      </c>
      <c r="E6946" s="3">
        <f>IF(Dashboard!$I$3,C6946*Dashboard!$E$11*Dashboard!$E$10*SQRT(Dashboard!$D$12/365),0)</f>
        <v>531234.85257972311</v>
      </c>
      <c r="F6946" s="3">
        <f>D6946+IF(Dashboard!$I$3,E6946,0)</f>
        <v>800008.91383541538</v>
      </c>
      <c r="G6946" s="3">
        <f>IF(Dashboard!$I$4, ('Lookups and Calculations'!$F$9) / (1 - 'Lookups and Calculations'!$F$10), 'Lookups and Calculations'!$F$9)</f>
        <v>1951878.888340465</v>
      </c>
      <c r="H6946" s="12">
        <f t="shared" si="216"/>
        <v>0</v>
      </c>
      <c r="I6946" s="12">
        <f t="shared" si="217"/>
        <v>0</v>
      </c>
      <c r="J6946" s="13">
        <f>(1 - Dashboard!$I$9) * H6946 * Dashboard!$I$8 * 'Lookups and Calculations'!$F$12</f>
        <v>0</v>
      </c>
      <c r="K6946" s="12">
        <f>(1 - Dashboard!$I$11) * I6946 * Dashboard!$I$10 * 'Lookups and Calculations'!$F$12</f>
        <v>0</v>
      </c>
      <c r="L6946" s="12">
        <f>(H6946 - I6946) * Dashboard!$I$13 * (Dashboard!$D$12 / 365) * 'Lookups and Calculations'!$F$12</f>
        <v>0</v>
      </c>
      <c r="M6946" s="3">
        <f>(G6946*2) * Dashboard!$I$13 * (Dashboard!$D$12 / 365) * 'Lookups and Calculations'!$F$12</f>
        <v>1602.0878730267946</v>
      </c>
      <c r="N6946" s="12">
        <f>H6946 * Dashboard!$I$14 * Dashboard!$I$15 * (Dashboard!$D$12 / 365) * 'Lookups and Calculations'!$F$12</f>
        <v>0</v>
      </c>
    </row>
    <row r="6947" spans="1:14" x14ac:dyDescent="0.35">
      <c r="A6947" s="2">
        <v>6946</v>
      </c>
      <c r="B6947" s="11">
        <v>-0.70742250411572949</v>
      </c>
      <c r="C6947" s="11">
        <v>-0.22568071722770675</v>
      </c>
      <c r="D6947" s="3">
        <f>B6947*Dashboard!$D$11*Dashboard!$D$10*SQRT(Dashboard!$D$12/365)</f>
        <v>-175640.10904080316</v>
      </c>
      <c r="E6947" s="3">
        <f>IF(Dashboard!$I$3,C6947*Dashboard!$E$11*Dashboard!$E$10*SQRT(Dashboard!$D$12/365),0)</f>
        <v>-112064.81431299359</v>
      </c>
      <c r="F6947" s="3">
        <f>D6947+IF(Dashboard!$I$3,E6947,0)</f>
        <v>-287704.92335379677</v>
      </c>
      <c r="G6947" s="3">
        <f>IF(Dashboard!$I$4, ('Lookups and Calculations'!$F$9) / (1 - 'Lookups and Calculations'!$F$10), 'Lookups and Calculations'!$F$9)</f>
        <v>1951878.888340465</v>
      </c>
      <c r="H6947" s="12">
        <f t="shared" si="216"/>
        <v>0</v>
      </c>
      <c r="I6947" s="12">
        <f t="shared" si="217"/>
        <v>0</v>
      </c>
      <c r="J6947" s="13">
        <f>(1 - Dashboard!$I$9) * H6947 * Dashboard!$I$8 * 'Lookups and Calculations'!$F$12</f>
        <v>0</v>
      </c>
      <c r="K6947" s="12">
        <f>(1 - Dashboard!$I$11) * I6947 * Dashboard!$I$10 * 'Lookups and Calculations'!$F$12</f>
        <v>0</v>
      </c>
      <c r="L6947" s="12">
        <f>(H6947 - I6947) * Dashboard!$I$13 * (Dashboard!$D$12 / 365) * 'Lookups and Calculations'!$F$12</f>
        <v>0</v>
      </c>
      <c r="M6947" s="3">
        <f>(G6947*2) * Dashboard!$I$13 * (Dashboard!$D$12 / 365) * 'Lookups and Calculations'!$F$12</f>
        <v>1602.0878730267946</v>
      </c>
      <c r="N6947" s="12">
        <f>H6947 * Dashboard!$I$14 * Dashboard!$I$15 * (Dashboard!$D$12 / 365) * 'Lookups and Calculations'!$F$12</f>
        <v>0</v>
      </c>
    </row>
    <row r="6948" spans="1:14" x14ac:dyDescent="0.35">
      <c r="A6948" s="2">
        <v>6947</v>
      </c>
      <c r="B6948" s="11">
        <v>0.34186370430290497</v>
      </c>
      <c r="C6948" s="11">
        <v>0.50530256963731857</v>
      </c>
      <c r="D6948" s="3">
        <f>B6948*Dashboard!$D$11*Dashboard!$D$10*SQRT(Dashboard!$D$12/365)</f>
        <v>84878.524434150851</v>
      </c>
      <c r="E6948" s="3">
        <f>IF(Dashboard!$I$3,C6948*Dashboard!$E$11*Dashboard!$E$10*SQRT(Dashboard!$D$12/365),0)</f>
        <v>250914.82929465178</v>
      </c>
      <c r="F6948" s="3">
        <f>D6948+IF(Dashboard!$I$3,E6948,0)</f>
        <v>335793.35372880264</v>
      </c>
      <c r="G6948" s="3">
        <f>IF(Dashboard!$I$4, ('Lookups and Calculations'!$F$9) / (1 - 'Lookups and Calculations'!$F$10), 'Lookups and Calculations'!$F$9)</f>
        <v>1951878.888340465</v>
      </c>
      <c r="H6948" s="12">
        <f t="shared" si="216"/>
        <v>0</v>
      </c>
      <c r="I6948" s="12">
        <f t="shared" si="217"/>
        <v>0</v>
      </c>
      <c r="J6948" s="13">
        <f>(1 - Dashboard!$I$9) * H6948 * Dashboard!$I$8 * 'Lookups and Calculations'!$F$12</f>
        <v>0</v>
      </c>
      <c r="K6948" s="12">
        <f>(1 - Dashboard!$I$11) * I6948 * Dashboard!$I$10 * 'Lookups and Calculations'!$F$12</f>
        <v>0</v>
      </c>
      <c r="L6948" s="12">
        <f>(H6948 - I6948) * Dashboard!$I$13 * (Dashboard!$D$12 / 365) * 'Lookups and Calculations'!$F$12</f>
        <v>0</v>
      </c>
      <c r="M6948" s="3">
        <f>(G6948*2) * Dashboard!$I$13 * (Dashboard!$D$12 / 365) * 'Lookups and Calculations'!$F$12</f>
        <v>1602.0878730267946</v>
      </c>
      <c r="N6948" s="12">
        <f>H6948 * Dashboard!$I$14 * Dashboard!$I$15 * (Dashboard!$D$12 / 365) * 'Lookups and Calculations'!$F$12</f>
        <v>0</v>
      </c>
    </row>
    <row r="6949" spans="1:14" x14ac:dyDescent="0.35">
      <c r="A6949" s="2">
        <v>6948</v>
      </c>
      <c r="B6949" s="11">
        <v>4.0292287271119588E-2</v>
      </c>
      <c r="C6949" s="11">
        <v>-4.7319810930754692E-2</v>
      </c>
      <c r="D6949" s="3">
        <f>B6949*Dashboard!$D$11*Dashboard!$D$10*SQRT(Dashboard!$D$12/365)</f>
        <v>10003.840263251041</v>
      </c>
      <c r="E6949" s="3">
        <f>IF(Dashboard!$I$3,C6949*Dashboard!$E$11*Dashboard!$E$10*SQRT(Dashboard!$D$12/365),0)</f>
        <v>-23497.292504305973</v>
      </c>
      <c r="F6949" s="3">
        <f>D6949+IF(Dashboard!$I$3,E6949,0)</f>
        <v>-13493.452241054933</v>
      </c>
      <c r="G6949" s="3">
        <f>IF(Dashboard!$I$4, ('Lookups and Calculations'!$F$9) / (1 - 'Lookups and Calculations'!$F$10), 'Lookups and Calculations'!$F$9)</f>
        <v>1951878.888340465</v>
      </c>
      <c r="H6949" s="12">
        <f t="shared" si="216"/>
        <v>0</v>
      </c>
      <c r="I6949" s="12">
        <f t="shared" si="217"/>
        <v>0</v>
      </c>
      <c r="J6949" s="13">
        <f>(1 - Dashboard!$I$9) * H6949 * Dashboard!$I$8 * 'Lookups and Calculations'!$F$12</f>
        <v>0</v>
      </c>
      <c r="K6949" s="12">
        <f>(1 - Dashboard!$I$11) * I6949 * Dashboard!$I$10 * 'Lookups and Calculations'!$F$12</f>
        <v>0</v>
      </c>
      <c r="L6949" s="12">
        <f>(H6949 - I6949) * Dashboard!$I$13 * (Dashboard!$D$12 / 365) * 'Lookups and Calculations'!$F$12</f>
        <v>0</v>
      </c>
      <c r="M6949" s="3">
        <f>(G6949*2) * Dashboard!$I$13 * (Dashboard!$D$12 / 365) * 'Lookups and Calculations'!$F$12</f>
        <v>1602.0878730267946</v>
      </c>
      <c r="N6949" s="12">
        <f>H6949 * Dashboard!$I$14 * Dashboard!$I$15 * (Dashboard!$D$12 / 365) * 'Lookups and Calculations'!$F$12</f>
        <v>0</v>
      </c>
    </row>
    <row r="6950" spans="1:14" x14ac:dyDescent="0.35">
      <c r="A6950" s="2">
        <v>6949</v>
      </c>
      <c r="B6950" s="11">
        <v>1.9363207322218376</v>
      </c>
      <c r="C6950" s="11">
        <v>-0.61035568796182227</v>
      </c>
      <c r="D6950" s="3">
        <f>B6950*Dashboard!$D$11*Dashboard!$D$10*SQRT(Dashboard!$D$12/365)</f>
        <v>480753.13206289249</v>
      </c>
      <c r="E6950" s="3">
        <f>IF(Dashboard!$I$3,C6950*Dashboard!$E$11*Dashboard!$E$10*SQRT(Dashboard!$D$12/365),0)</f>
        <v>-303080.37689949211</v>
      </c>
      <c r="F6950" s="3">
        <f>D6950+IF(Dashboard!$I$3,E6950,0)</f>
        <v>177672.75516340038</v>
      </c>
      <c r="G6950" s="3">
        <f>IF(Dashboard!$I$4, ('Lookups and Calculations'!$F$9) / (1 - 'Lookups and Calculations'!$F$10), 'Lookups and Calculations'!$F$9)</f>
        <v>1951878.888340465</v>
      </c>
      <c r="H6950" s="12">
        <f t="shared" si="216"/>
        <v>0</v>
      </c>
      <c r="I6950" s="12">
        <f t="shared" si="217"/>
        <v>0</v>
      </c>
      <c r="J6950" s="13">
        <f>(1 - Dashboard!$I$9) * H6950 * Dashboard!$I$8 * 'Lookups and Calculations'!$F$12</f>
        <v>0</v>
      </c>
      <c r="K6950" s="12">
        <f>(1 - Dashboard!$I$11) * I6950 * Dashboard!$I$10 * 'Lookups and Calculations'!$F$12</f>
        <v>0</v>
      </c>
      <c r="L6950" s="12">
        <f>(H6950 - I6950) * Dashboard!$I$13 * (Dashboard!$D$12 / 365) * 'Lookups and Calculations'!$F$12</f>
        <v>0</v>
      </c>
      <c r="M6950" s="3">
        <f>(G6950*2) * Dashboard!$I$13 * (Dashboard!$D$12 / 365) * 'Lookups and Calculations'!$F$12</f>
        <v>1602.0878730267946</v>
      </c>
      <c r="N6950" s="12">
        <f>H6950 * Dashboard!$I$14 * Dashboard!$I$15 * (Dashboard!$D$12 / 365) * 'Lookups and Calculations'!$F$12</f>
        <v>0</v>
      </c>
    </row>
    <row r="6951" spans="1:14" x14ac:dyDescent="0.35">
      <c r="A6951" s="2">
        <v>6950</v>
      </c>
      <c r="B6951" s="11">
        <v>-0.69719739523547164</v>
      </c>
      <c r="C6951" s="11">
        <v>-0.94185060804612419</v>
      </c>
      <c r="D6951" s="3">
        <f>B6951*Dashboard!$D$11*Dashboard!$D$10*SQRT(Dashboard!$D$12/365)</f>
        <v>-173101.40094453262</v>
      </c>
      <c r="E6951" s="3">
        <f>IF(Dashboard!$I$3,C6951*Dashboard!$E$11*Dashboard!$E$10*SQRT(Dashboard!$D$12/365),0)</f>
        <v>-467688.66564161592</v>
      </c>
      <c r="F6951" s="3">
        <f>D6951+IF(Dashboard!$I$3,E6951,0)</f>
        <v>-640790.06658614858</v>
      </c>
      <c r="G6951" s="3">
        <f>IF(Dashboard!$I$4, ('Lookups and Calculations'!$F$9) / (1 - 'Lookups and Calculations'!$F$10), 'Lookups and Calculations'!$F$9)</f>
        <v>1951878.888340465</v>
      </c>
      <c r="H6951" s="12">
        <f t="shared" si="216"/>
        <v>0</v>
      </c>
      <c r="I6951" s="12">
        <f t="shared" si="217"/>
        <v>0</v>
      </c>
      <c r="J6951" s="13">
        <f>(1 - Dashboard!$I$9) * H6951 * Dashboard!$I$8 * 'Lookups and Calculations'!$F$12</f>
        <v>0</v>
      </c>
      <c r="K6951" s="12">
        <f>(1 - Dashboard!$I$11) * I6951 * Dashboard!$I$10 * 'Lookups and Calculations'!$F$12</f>
        <v>0</v>
      </c>
      <c r="L6951" s="12">
        <f>(H6951 - I6951) * Dashboard!$I$13 * (Dashboard!$D$12 / 365) * 'Lookups and Calculations'!$F$12</f>
        <v>0</v>
      </c>
      <c r="M6951" s="3">
        <f>(G6951*2) * Dashboard!$I$13 * (Dashboard!$D$12 / 365) * 'Lookups and Calculations'!$F$12</f>
        <v>1602.0878730267946</v>
      </c>
      <c r="N6951" s="12">
        <f>H6951 * Dashboard!$I$14 * Dashboard!$I$15 * (Dashboard!$D$12 / 365) * 'Lookups and Calculations'!$F$12</f>
        <v>0</v>
      </c>
    </row>
    <row r="6952" spans="1:14" x14ac:dyDescent="0.35">
      <c r="A6952" s="2">
        <v>6951</v>
      </c>
      <c r="B6952" s="11">
        <v>7.6844153413509572E-2</v>
      </c>
      <c r="C6952" s="11">
        <v>1.6499344363707611</v>
      </c>
      <c r="D6952" s="3">
        <f>B6952*Dashboard!$D$11*Dashboard!$D$10*SQRT(Dashboard!$D$12/365)</f>
        <v>19079.002160905282</v>
      </c>
      <c r="E6952" s="3">
        <f>IF(Dashboard!$I$3,C6952*Dashboard!$E$11*Dashboard!$E$10*SQRT(Dashboard!$D$12/365),0)</f>
        <v>819297.27320896264</v>
      </c>
      <c r="F6952" s="3">
        <f>D6952+IF(Dashboard!$I$3,E6952,0)</f>
        <v>838376.27536986792</v>
      </c>
      <c r="G6952" s="3">
        <f>IF(Dashboard!$I$4, ('Lookups and Calculations'!$F$9) / (1 - 'Lookups and Calculations'!$F$10), 'Lookups and Calculations'!$F$9)</f>
        <v>1951878.888340465</v>
      </c>
      <c r="H6952" s="12">
        <f t="shared" si="216"/>
        <v>0</v>
      </c>
      <c r="I6952" s="12">
        <f t="shared" si="217"/>
        <v>0</v>
      </c>
      <c r="J6952" s="13">
        <f>(1 - Dashboard!$I$9) * H6952 * Dashboard!$I$8 * 'Lookups and Calculations'!$F$12</f>
        <v>0</v>
      </c>
      <c r="K6952" s="12">
        <f>(1 - Dashboard!$I$11) * I6952 * Dashboard!$I$10 * 'Lookups and Calculations'!$F$12</f>
        <v>0</v>
      </c>
      <c r="L6952" s="12">
        <f>(H6952 - I6952) * Dashboard!$I$13 * (Dashboard!$D$12 / 365) * 'Lookups and Calculations'!$F$12</f>
        <v>0</v>
      </c>
      <c r="M6952" s="3">
        <f>(G6952*2) * Dashboard!$I$13 * (Dashboard!$D$12 / 365) * 'Lookups and Calculations'!$F$12</f>
        <v>1602.0878730267946</v>
      </c>
      <c r="N6952" s="12">
        <f>H6952 * Dashboard!$I$14 * Dashboard!$I$15 * (Dashboard!$D$12 / 365) * 'Lookups and Calculations'!$F$12</f>
        <v>0</v>
      </c>
    </row>
    <row r="6953" spans="1:14" x14ac:dyDescent="0.35">
      <c r="A6953" s="2">
        <v>6952</v>
      </c>
      <c r="B6953" s="11">
        <v>-0.2501821552779907</v>
      </c>
      <c r="C6953" s="11">
        <v>-0.37063569788838541</v>
      </c>
      <c r="D6953" s="3">
        <f>B6953*Dashboard!$D$11*Dashboard!$D$10*SQRT(Dashboard!$D$12/365)</f>
        <v>-62115.667479389129</v>
      </c>
      <c r="E6953" s="3">
        <f>IF(Dashboard!$I$3,C6953*Dashboard!$E$11*Dashboard!$E$10*SQRT(Dashboard!$D$12/365),0)</f>
        <v>-184044.1716592056</v>
      </c>
      <c r="F6953" s="3">
        <f>D6953+IF(Dashboard!$I$3,E6953,0)</f>
        <v>-246159.83913859475</v>
      </c>
      <c r="G6953" s="3">
        <f>IF(Dashboard!$I$4, ('Lookups and Calculations'!$F$9) / (1 - 'Lookups and Calculations'!$F$10), 'Lookups and Calculations'!$F$9)</f>
        <v>1951878.888340465</v>
      </c>
      <c r="H6953" s="12">
        <f t="shared" si="216"/>
        <v>0</v>
      </c>
      <c r="I6953" s="12">
        <f t="shared" si="217"/>
        <v>0</v>
      </c>
      <c r="J6953" s="13">
        <f>(1 - Dashboard!$I$9) * H6953 * Dashboard!$I$8 * 'Lookups and Calculations'!$F$12</f>
        <v>0</v>
      </c>
      <c r="K6953" s="12">
        <f>(1 - Dashboard!$I$11) * I6953 * Dashboard!$I$10 * 'Lookups and Calculations'!$F$12</f>
        <v>0</v>
      </c>
      <c r="L6953" s="12">
        <f>(H6953 - I6953) * Dashboard!$I$13 * (Dashboard!$D$12 / 365) * 'Lookups and Calculations'!$F$12</f>
        <v>0</v>
      </c>
      <c r="M6953" s="3">
        <f>(G6953*2) * Dashboard!$I$13 * (Dashboard!$D$12 / 365) * 'Lookups and Calculations'!$F$12</f>
        <v>1602.0878730267946</v>
      </c>
      <c r="N6953" s="12">
        <f>H6953 * Dashboard!$I$14 * Dashboard!$I$15 * (Dashboard!$D$12 / 365) * 'Lookups and Calculations'!$F$12</f>
        <v>0</v>
      </c>
    </row>
    <row r="6954" spans="1:14" x14ac:dyDescent="0.35">
      <c r="A6954" s="2">
        <v>6953</v>
      </c>
      <c r="B6954" s="11">
        <v>-0.63948267789295821</v>
      </c>
      <c r="C6954" s="11">
        <v>-0.93120642004493559</v>
      </c>
      <c r="D6954" s="3">
        <f>B6954*Dashboard!$D$11*Dashboard!$D$10*SQRT(Dashboard!$D$12/365)</f>
        <v>-158771.88896502706</v>
      </c>
      <c r="E6954" s="3">
        <f>IF(Dashboard!$I$3,C6954*Dashboard!$E$11*Dashboard!$E$10*SQRT(Dashboard!$D$12/365),0)</f>
        <v>-462403.15004011133</v>
      </c>
      <c r="F6954" s="3">
        <f>D6954+IF(Dashboard!$I$3,E6954,0)</f>
        <v>-621175.03900513845</v>
      </c>
      <c r="G6954" s="3">
        <f>IF(Dashboard!$I$4, ('Lookups and Calculations'!$F$9) / (1 - 'Lookups and Calculations'!$F$10), 'Lookups and Calculations'!$F$9)</f>
        <v>1951878.888340465</v>
      </c>
      <c r="H6954" s="12">
        <f t="shared" si="216"/>
        <v>0</v>
      </c>
      <c r="I6954" s="12">
        <f t="shared" si="217"/>
        <v>0</v>
      </c>
      <c r="J6954" s="13">
        <f>(1 - Dashboard!$I$9) * H6954 * Dashboard!$I$8 * 'Lookups and Calculations'!$F$12</f>
        <v>0</v>
      </c>
      <c r="K6954" s="12">
        <f>(1 - Dashboard!$I$11) * I6954 * Dashboard!$I$10 * 'Lookups and Calculations'!$F$12</f>
        <v>0</v>
      </c>
      <c r="L6954" s="12">
        <f>(H6954 - I6954) * Dashboard!$I$13 * (Dashboard!$D$12 / 365) * 'Lookups and Calculations'!$F$12</f>
        <v>0</v>
      </c>
      <c r="M6954" s="3">
        <f>(G6954*2) * Dashboard!$I$13 * (Dashboard!$D$12 / 365) * 'Lookups and Calculations'!$F$12</f>
        <v>1602.0878730267946</v>
      </c>
      <c r="N6954" s="12">
        <f>H6954 * Dashboard!$I$14 * Dashboard!$I$15 * (Dashboard!$D$12 / 365) * 'Lookups and Calculations'!$F$12</f>
        <v>0</v>
      </c>
    </row>
    <row r="6955" spans="1:14" x14ac:dyDescent="0.35">
      <c r="A6955" s="2">
        <v>6954</v>
      </c>
      <c r="B6955" s="11">
        <v>0.5931497827905039</v>
      </c>
      <c r="C6955" s="11">
        <v>0.36882924997799327</v>
      </c>
      <c r="D6955" s="3">
        <f>B6955*Dashboard!$D$11*Dashboard!$D$10*SQRT(Dashboard!$D$12/365)</f>
        <v>147268.27591819095</v>
      </c>
      <c r="E6955" s="3">
        <f>IF(Dashboard!$I$3,C6955*Dashboard!$E$11*Dashboard!$E$10*SQRT(Dashboard!$D$12/365),0)</f>
        <v>183147.1555023492</v>
      </c>
      <c r="F6955" s="3">
        <f>D6955+IF(Dashboard!$I$3,E6955,0)</f>
        <v>330415.43142054015</v>
      </c>
      <c r="G6955" s="3">
        <f>IF(Dashboard!$I$4, ('Lookups and Calculations'!$F$9) / (1 - 'Lookups and Calculations'!$F$10), 'Lookups and Calculations'!$F$9)</f>
        <v>1951878.888340465</v>
      </c>
      <c r="H6955" s="12">
        <f t="shared" si="216"/>
        <v>0</v>
      </c>
      <c r="I6955" s="12">
        <f t="shared" si="217"/>
        <v>0</v>
      </c>
      <c r="J6955" s="13">
        <f>(1 - Dashboard!$I$9) * H6955 * Dashboard!$I$8 * 'Lookups and Calculations'!$F$12</f>
        <v>0</v>
      </c>
      <c r="K6955" s="12">
        <f>(1 - Dashboard!$I$11) * I6955 * Dashboard!$I$10 * 'Lookups and Calculations'!$F$12</f>
        <v>0</v>
      </c>
      <c r="L6955" s="12">
        <f>(H6955 - I6955) * Dashboard!$I$13 * (Dashboard!$D$12 / 365) * 'Lookups and Calculations'!$F$12</f>
        <v>0</v>
      </c>
      <c r="M6955" s="3">
        <f>(G6955*2) * Dashboard!$I$13 * (Dashboard!$D$12 / 365) * 'Lookups and Calculations'!$F$12</f>
        <v>1602.0878730267946</v>
      </c>
      <c r="N6955" s="12">
        <f>H6955 * Dashboard!$I$14 * Dashboard!$I$15 * (Dashboard!$D$12 / 365) * 'Lookups and Calculations'!$F$12</f>
        <v>0</v>
      </c>
    </row>
    <row r="6956" spans="1:14" x14ac:dyDescent="0.35">
      <c r="A6956" s="2">
        <v>6955</v>
      </c>
      <c r="B6956" s="11">
        <v>1.1780891492576893</v>
      </c>
      <c r="C6956" s="11">
        <v>-1.2059361968841051</v>
      </c>
      <c r="D6956" s="3">
        <f>B6956*Dashboard!$D$11*Dashboard!$D$10*SQRT(Dashboard!$D$12/365)</f>
        <v>292498.05516726529</v>
      </c>
      <c r="E6956" s="3">
        <f>IF(Dashboard!$I$3,C6956*Dashboard!$E$11*Dashboard!$E$10*SQRT(Dashboard!$D$12/365),0)</f>
        <v>-598823.93869201804</v>
      </c>
      <c r="F6956" s="3">
        <f>D6956+IF(Dashboard!$I$3,E6956,0)</f>
        <v>-306325.88352475275</v>
      </c>
      <c r="G6956" s="3">
        <f>IF(Dashboard!$I$4, ('Lookups and Calculations'!$F$9) / (1 - 'Lookups and Calculations'!$F$10), 'Lookups and Calculations'!$F$9)</f>
        <v>1951878.888340465</v>
      </c>
      <c r="H6956" s="12">
        <f t="shared" si="216"/>
        <v>0</v>
      </c>
      <c r="I6956" s="12">
        <f t="shared" si="217"/>
        <v>0</v>
      </c>
      <c r="J6956" s="13">
        <f>(1 - Dashboard!$I$9) * H6956 * Dashboard!$I$8 * 'Lookups and Calculations'!$F$12</f>
        <v>0</v>
      </c>
      <c r="K6956" s="12">
        <f>(1 - Dashboard!$I$11) * I6956 * Dashboard!$I$10 * 'Lookups and Calculations'!$F$12</f>
        <v>0</v>
      </c>
      <c r="L6956" s="12">
        <f>(H6956 - I6956) * Dashboard!$I$13 * (Dashboard!$D$12 / 365) * 'Lookups and Calculations'!$F$12</f>
        <v>0</v>
      </c>
      <c r="M6956" s="3">
        <f>(G6956*2) * Dashboard!$I$13 * (Dashboard!$D$12 / 365) * 'Lookups and Calculations'!$F$12</f>
        <v>1602.0878730267946</v>
      </c>
      <c r="N6956" s="12">
        <f>H6956 * Dashboard!$I$14 * Dashboard!$I$15 * (Dashboard!$D$12 / 365) * 'Lookups and Calculations'!$F$12</f>
        <v>0</v>
      </c>
    </row>
    <row r="6957" spans="1:14" x14ac:dyDescent="0.35">
      <c r="A6957" s="2">
        <v>6956</v>
      </c>
      <c r="B6957" s="11">
        <v>0.74177731023312177</v>
      </c>
      <c r="C6957" s="11">
        <v>-0.96661713395126736</v>
      </c>
      <c r="D6957" s="3">
        <f>B6957*Dashboard!$D$11*Dashboard!$D$10*SQRT(Dashboard!$D$12/365)</f>
        <v>184169.78099416711</v>
      </c>
      <c r="E6957" s="3">
        <f>IF(Dashboard!$I$3,C6957*Dashboard!$E$11*Dashboard!$E$10*SQRT(Dashboard!$D$12/365),0)</f>
        <v>-479986.81924920774</v>
      </c>
      <c r="F6957" s="3">
        <f>D6957+IF(Dashboard!$I$3,E6957,0)</f>
        <v>-295817.03825504065</v>
      </c>
      <c r="G6957" s="3">
        <f>IF(Dashboard!$I$4, ('Lookups and Calculations'!$F$9) / (1 - 'Lookups and Calculations'!$F$10), 'Lookups and Calculations'!$F$9)</f>
        <v>1951878.888340465</v>
      </c>
      <c r="H6957" s="12">
        <f t="shared" si="216"/>
        <v>0</v>
      </c>
      <c r="I6957" s="12">
        <f t="shared" si="217"/>
        <v>0</v>
      </c>
      <c r="J6957" s="13">
        <f>(1 - Dashboard!$I$9) * H6957 * Dashboard!$I$8 * 'Lookups and Calculations'!$F$12</f>
        <v>0</v>
      </c>
      <c r="K6957" s="12">
        <f>(1 - Dashboard!$I$11) * I6957 * Dashboard!$I$10 * 'Lookups and Calculations'!$F$12</f>
        <v>0</v>
      </c>
      <c r="L6957" s="12">
        <f>(H6957 - I6957) * Dashboard!$I$13 * (Dashboard!$D$12 / 365) * 'Lookups and Calculations'!$F$12</f>
        <v>0</v>
      </c>
      <c r="M6957" s="3">
        <f>(G6957*2) * Dashboard!$I$13 * (Dashboard!$D$12 / 365) * 'Lookups and Calculations'!$F$12</f>
        <v>1602.0878730267946</v>
      </c>
      <c r="N6957" s="12">
        <f>H6957 * Dashboard!$I$14 * Dashboard!$I$15 * (Dashboard!$D$12 / 365) * 'Lookups and Calculations'!$F$12</f>
        <v>0</v>
      </c>
    </row>
    <row r="6958" spans="1:14" x14ac:dyDescent="0.35">
      <c r="A6958" s="2">
        <v>6957</v>
      </c>
      <c r="B6958" s="11">
        <v>0.16565090107336719</v>
      </c>
      <c r="C6958" s="11">
        <v>0.11550054144071711</v>
      </c>
      <c r="D6958" s="3">
        <f>B6958*Dashboard!$D$11*Dashboard!$D$10*SQRT(Dashboard!$D$12/365)</f>
        <v>41128.098354182097</v>
      </c>
      <c r="E6958" s="3">
        <f>IF(Dashboard!$I$3,C6958*Dashboard!$E$11*Dashboard!$E$10*SQRT(Dashboard!$D$12/365),0)</f>
        <v>57353.356939859586</v>
      </c>
      <c r="F6958" s="3">
        <f>D6958+IF(Dashboard!$I$3,E6958,0)</f>
        <v>98481.455294041691</v>
      </c>
      <c r="G6958" s="3">
        <f>IF(Dashboard!$I$4, ('Lookups and Calculations'!$F$9) / (1 - 'Lookups and Calculations'!$F$10), 'Lookups and Calculations'!$F$9)</f>
        <v>1951878.888340465</v>
      </c>
      <c r="H6958" s="12">
        <f t="shared" si="216"/>
        <v>0</v>
      </c>
      <c r="I6958" s="12">
        <f t="shared" si="217"/>
        <v>0</v>
      </c>
      <c r="J6958" s="13">
        <f>(1 - Dashboard!$I$9) * H6958 * Dashboard!$I$8 * 'Lookups and Calculations'!$F$12</f>
        <v>0</v>
      </c>
      <c r="K6958" s="12">
        <f>(1 - Dashboard!$I$11) * I6958 * Dashboard!$I$10 * 'Lookups and Calculations'!$F$12</f>
        <v>0</v>
      </c>
      <c r="L6958" s="12">
        <f>(H6958 - I6958) * Dashboard!$I$13 * (Dashboard!$D$12 / 365) * 'Lookups and Calculations'!$F$12</f>
        <v>0</v>
      </c>
      <c r="M6958" s="3">
        <f>(G6958*2) * Dashboard!$I$13 * (Dashboard!$D$12 / 365) * 'Lookups and Calculations'!$F$12</f>
        <v>1602.0878730267946</v>
      </c>
      <c r="N6958" s="12">
        <f>H6958 * Dashboard!$I$14 * Dashboard!$I$15 * (Dashboard!$D$12 / 365) * 'Lookups and Calculations'!$F$12</f>
        <v>0</v>
      </c>
    </row>
    <row r="6959" spans="1:14" x14ac:dyDescent="0.35">
      <c r="A6959" s="2">
        <v>6958</v>
      </c>
      <c r="B6959" s="11">
        <v>-0.63695184199804633</v>
      </c>
      <c r="C6959" s="11">
        <v>0.20506533925691256</v>
      </c>
      <c r="D6959" s="3">
        <f>B6959*Dashboard!$D$11*Dashboard!$D$10*SQRT(Dashboard!$D$12/365)</f>
        <v>-158143.52855811248</v>
      </c>
      <c r="E6959" s="3">
        <f>IF(Dashboard!$I$3,C6959*Dashboard!$E$11*Dashboard!$E$10*SQRT(Dashboard!$D$12/365),0)</f>
        <v>101827.96939035789</v>
      </c>
      <c r="F6959" s="3">
        <f>D6959+IF(Dashboard!$I$3,E6959,0)</f>
        <v>-56315.559167754589</v>
      </c>
      <c r="G6959" s="3">
        <f>IF(Dashboard!$I$4, ('Lookups and Calculations'!$F$9) / (1 - 'Lookups and Calculations'!$F$10), 'Lookups and Calculations'!$F$9)</f>
        <v>1951878.888340465</v>
      </c>
      <c r="H6959" s="12">
        <f t="shared" si="216"/>
        <v>0</v>
      </c>
      <c r="I6959" s="12">
        <f t="shared" si="217"/>
        <v>0</v>
      </c>
      <c r="J6959" s="13">
        <f>(1 - Dashboard!$I$9) * H6959 * Dashboard!$I$8 * 'Lookups and Calculations'!$F$12</f>
        <v>0</v>
      </c>
      <c r="K6959" s="12">
        <f>(1 - Dashboard!$I$11) * I6959 * Dashboard!$I$10 * 'Lookups and Calculations'!$F$12</f>
        <v>0</v>
      </c>
      <c r="L6959" s="12">
        <f>(H6959 - I6959) * Dashboard!$I$13 * (Dashboard!$D$12 / 365) * 'Lookups and Calculations'!$F$12</f>
        <v>0</v>
      </c>
      <c r="M6959" s="3">
        <f>(G6959*2) * Dashboard!$I$13 * (Dashboard!$D$12 / 365) * 'Lookups and Calculations'!$F$12</f>
        <v>1602.0878730267946</v>
      </c>
      <c r="N6959" s="12">
        <f>H6959 * Dashboard!$I$14 * Dashboard!$I$15 * (Dashboard!$D$12 / 365) * 'Lookups and Calculations'!$F$12</f>
        <v>0</v>
      </c>
    </row>
    <row r="6960" spans="1:14" x14ac:dyDescent="0.35">
      <c r="A6960" s="2">
        <v>6959</v>
      </c>
      <c r="B6960" s="11">
        <v>1.3337104170480936</v>
      </c>
      <c r="C6960" s="11">
        <v>-2.3984852103399232</v>
      </c>
      <c r="D6960" s="3">
        <f>B6960*Dashboard!$D$11*Dashboard!$D$10*SQRT(Dashboard!$D$12/365)</f>
        <v>331135.97845179663</v>
      </c>
      <c r="E6960" s="3">
        <f>IF(Dashboard!$I$3,C6960*Dashboard!$E$11*Dashboard!$E$10*SQRT(Dashboard!$D$12/365),0)</f>
        <v>-1191000.2902818059</v>
      </c>
      <c r="F6960" s="3">
        <f>D6960+IF(Dashboard!$I$3,E6960,0)</f>
        <v>-859864.31183000933</v>
      </c>
      <c r="G6960" s="3">
        <f>IF(Dashboard!$I$4, ('Lookups and Calculations'!$F$9) / (1 - 'Lookups and Calculations'!$F$10), 'Lookups and Calculations'!$F$9)</f>
        <v>1951878.888340465</v>
      </c>
      <c r="H6960" s="12">
        <f t="shared" si="216"/>
        <v>0</v>
      </c>
      <c r="I6960" s="12">
        <f t="shared" si="217"/>
        <v>0</v>
      </c>
      <c r="J6960" s="13">
        <f>(1 - Dashboard!$I$9) * H6960 * Dashboard!$I$8 * 'Lookups and Calculations'!$F$12</f>
        <v>0</v>
      </c>
      <c r="K6960" s="12">
        <f>(1 - Dashboard!$I$11) * I6960 * Dashboard!$I$10 * 'Lookups and Calculations'!$F$12</f>
        <v>0</v>
      </c>
      <c r="L6960" s="12">
        <f>(H6960 - I6960) * Dashboard!$I$13 * (Dashboard!$D$12 / 365) * 'Lookups and Calculations'!$F$12</f>
        <v>0</v>
      </c>
      <c r="M6960" s="3">
        <f>(G6960*2) * Dashboard!$I$13 * (Dashboard!$D$12 / 365) * 'Lookups and Calculations'!$F$12</f>
        <v>1602.0878730267946</v>
      </c>
      <c r="N6960" s="12">
        <f>H6960 * Dashboard!$I$14 * Dashboard!$I$15 * (Dashboard!$D$12 / 365) * 'Lookups and Calculations'!$F$12</f>
        <v>0</v>
      </c>
    </row>
    <row r="6961" spans="1:14" x14ac:dyDescent="0.35">
      <c r="A6961" s="2">
        <v>6960</v>
      </c>
      <c r="B6961" s="11">
        <v>0.38787498084062894</v>
      </c>
      <c r="C6961" s="11">
        <v>-0.41866000376825852</v>
      </c>
      <c r="D6961" s="3">
        <f>B6961*Dashboard!$D$11*Dashboard!$D$10*SQRT(Dashboard!$D$12/365)</f>
        <v>96302.285455570527</v>
      </c>
      <c r="E6961" s="3">
        <f>IF(Dashboard!$I$3,C6961*Dashboard!$E$11*Dashboard!$E$10*SQRT(Dashboard!$D$12/365),0)</f>
        <v>-207891.2906645402</v>
      </c>
      <c r="F6961" s="3">
        <f>D6961+IF(Dashboard!$I$3,E6961,0)</f>
        <v>-111589.00520896967</v>
      </c>
      <c r="G6961" s="3">
        <f>IF(Dashboard!$I$4, ('Lookups and Calculations'!$F$9) / (1 - 'Lookups and Calculations'!$F$10), 'Lookups and Calculations'!$F$9)</f>
        <v>1951878.888340465</v>
      </c>
      <c r="H6961" s="12">
        <f t="shared" si="216"/>
        <v>0</v>
      </c>
      <c r="I6961" s="12">
        <f t="shared" si="217"/>
        <v>0</v>
      </c>
      <c r="J6961" s="13">
        <f>(1 - Dashboard!$I$9) * H6961 * Dashboard!$I$8 * 'Lookups and Calculations'!$F$12</f>
        <v>0</v>
      </c>
      <c r="K6961" s="12">
        <f>(1 - Dashboard!$I$11) * I6961 * Dashboard!$I$10 * 'Lookups and Calculations'!$F$12</f>
        <v>0</v>
      </c>
      <c r="L6961" s="12">
        <f>(H6961 - I6961) * Dashboard!$I$13 * (Dashboard!$D$12 / 365) * 'Lookups and Calculations'!$F$12</f>
        <v>0</v>
      </c>
      <c r="M6961" s="3">
        <f>(G6961*2) * Dashboard!$I$13 * (Dashboard!$D$12 / 365) * 'Lookups and Calculations'!$F$12</f>
        <v>1602.0878730267946</v>
      </c>
      <c r="N6961" s="12">
        <f>H6961 * Dashboard!$I$14 * Dashboard!$I$15 * (Dashboard!$D$12 / 365) * 'Lookups and Calculations'!$F$12</f>
        <v>0</v>
      </c>
    </row>
    <row r="6962" spans="1:14" x14ac:dyDescent="0.35">
      <c r="A6962" s="2">
        <v>6961</v>
      </c>
      <c r="B6962" s="11">
        <v>-1.1745622769603827</v>
      </c>
      <c r="C6962" s="11">
        <v>-0.90629503876571049</v>
      </c>
      <c r="D6962" s="3">
        <f>B6962*Dashboard!$D$11*Dashboard!$D$10*SQRT(Dashboard!$D$12/365)</f>
        <v>-291622.39708278544</v>
      </c>
      <c r="E6962" s="3">
        <f>IF(Dashboard!$I$3,C6962*Dashboard!$E$11*Dashboard!$E$10*SQRT(Dashboard!$D$12/365),0)</f>
        <v>-450033.06653616799</v>
      </c>
      <c r="F6962" s="3">
        <f>D6962+IF(Dashboard!$I$3,E6962,0)</f>
        <v>-741655.46361895348</v>
      </c>
      <c r="G6962" s="3">
        <f>IF(Dashboard!$I$4, ('Lookups and Calculations'!$F$9) / (1 - 'Lookups and Calculations'!$F$10), 'Lookups and Calculations'!$F$9)</f>
        <v>1951878.888340465</v>
      </c>
      <c r="H6962" s="12">
        <f t="shared" si="216"/>
        <v>0</v>
      </c>
      <c r="I6962" s="12">
        <f t="shared" si="217"/>
        <v>0</v>
      </c>
      <c r="J6962" s="13">
        <f>(1 - Dashboard!$I$9) * H6962 * Dashboard!$I$8 * 'Lookups and Calculations'!$F$12</f>
        <v>0</v>
      </c>
      <c r="K6962" s="12">
        <f>(1 - Dashboard!$I$11) * I6962 * Dashboard!$I$10 * 'Lookups and Calculations'!$F$12</f>
        <v>0</v>
      </c>
      <c r="L6962" s="12">
        <f>(H6962 - I6962) * Dashboard!$I$13 * (Dashboard!$D$12 / 365) * 'Lookups and Calculations'!$F$12</f>
        <v>0</v>
      </c>
      <c r="M6962" s="3">
        <f>(G6962*2) * Dashboard!$I$13 * (Dashboard!$D$12 / 365) * 'Lookups and Calculations'!$F$12</f>
        <v>1602.0878730267946</v>
      </c>
      <c r="N6962" s="12">
        <f>H6962 * Dashboard!$I$14 * Dashboard!$I$15 * (Dashboard!$D$12 / 365) * 'Lookups and Calculations'!$F$12</f>
        <v>0</v>
      </c>
    </row>
    <row r="6963" spans="1:14" x14ac:dyDescent="0.35">
      <c r="A6963" s="2">
        <v>6962</v>
      </c>
      <c r="B6963" s="11">
        <v>1.6942039683657824</v>
      </c>
      <c r="C6963" s="11">
        <v>-0.8536075608769732</v>
      </c>
      <c r="D6963" s="3">
        <f>B6963*Dashboard!$D$11*Dashboard!$D$10*SQRT(Dashboard!$D$12/365)</f>
        <v>420639.95421390649</v>
      </c>
      <c r="E6963" s="3">
        <f>IF(Dashboard!$I$3,C6963*Dashboard!$E$11*Dashboard!$E$10*SQRT(Dashboard!$D$12/365),0)</f>
        <v>-423870.38636237243</v>
      </c>
      <c r="F6963" s="3">
        <f>D6963+IF(Dashboard!$I$3,E6963,0)</f>
        <v>-3230.4321484659449</v>
      </c>
      <c r="G6963" s="3">
        <f>IF(Dashboard!$I$4, ('Lookups and Calculations'!$F$9) / (1 - 'Lookups and Calculations'!$F$10), 'Lookups and Calculations'!$F$9)</f>
        <v>1951878.888340465</v>
      </c>
      <c r="H6963" s="12">
        <f t="shared" si="216"/>
        <v>0</v>
      </c>
      <c r="I6963" s="12">
        <f t="shared" si="217"/>
        <v>0</v>
      </c>
      <c r="J6963" s="13">
        <f>(1 - Dashboard!$I$9) * H6963 * Dashboard!$I$8 * 'Lookups and Calculations'!$F$12</f>
        <v>0</v>
      </c>
      <c r="K6963" s="12">
        <f>(1 - Dashboard!$I$11) * I6963 * Dashboard!$I$10 * 'Lookups and Calculations'!$F$12</f>
        <v>0</v>
      </c>
      <c r="L6963" s="12">
        <f>(H6963 - I6963) * Dashboard!$I$13 * (Dashboard!$D$12 / 365) * 'Lookups and Calculations'!$F$12</f>
        <v>0</v>
      </c>
      <c r="M6963" s="3">
        <f>(G6963*2) * Dashboard!$I$13 * (Dashboard!$D$12 / 365) * 'Lookups and Calculations'!$F$12</f>
        <v>1602.0878730267946</v>
      </c>
      <c r="N6963" s="12">
        <f>H6963 * Dashboard!$I$14 * Dashboard!$I$15 * (Dashboard!$D$12 / 365) * 'Lookups and Calculations'!$F$12</f>
        <v>0</v>
      </c>
    </row>
    <row r="6964" spans="1:14" x14ac:dyDescent="0.35">
      <c r="A6964" s="2">
        <v>6963</v>
      </c>
      <c r="B6964" s="11">
        <v>-4.7537741453786829E-2</v>
      </c>
      <c r="C6964" s="11">
        <v>9.1079479766317722E-2</v>
      </c>
      <c r="D6964" s="3">
        <f>B6964*Dashboard!$D$11*Dashboard!$D$10*SQRT(Dashboard!$D$12/365)</f>
        <v>-11802.754427403261</v>
      </c>
      <c r="E6964" s="3">
        <f>IF(Dashboard!$I$3,C6964*Dashboard!$E$11*Dashboard!$E$10*SQRT(Dashboard!$D$12/365),0)</f>
        <v>45226.748271266864</v>
      </c>
      <c r="F6964" s="3">
        <f>D6964+IF(Dashboard!$I$3,E6964,0)</f>
        <v>33423.993843863602</v>
      </c>
      <c r="G6964" s="3">
        <f>IF(Dashboard!$I$4, ('Lookups and Calculations'!$F$9) / (1 - 'Lookups and Calculations'!$F$10), 'Lookups and Calculations'!$F$9)</f>
        <v>1951878.888340465</v>
      </c>
      <c r="H6964" s="12">
        <f t="shared" si="216"/>
        <v>0</v>
      </c>
      <c r="I6964" s="12">
        <f t="shared" si="217"/>
        <v>0</v>
      </c>
      <c r="J6964" s="13">
        <f>(1 - Dashboard!$I$9) * H6964 * Dashboard!$I$8 * 'Lookups and Calculations'!$F$12</f>
        <v>0</v>
      </c>
      <c r="K6964" s="12">
        <f>(1 - Dashboard!$I$11) * I6964 * Dashboard!$I$10 * 'Lookups and Calculations'!$F$12</f>
        <v>0</v>
      </c>
      <c r="L6964" s="12">
        <f>(H6964 - I6964) * Dashboard!$I$13 * (Dashboard!$D$12 / 365) * 'Lookups and Calculations'!$F$12</f>
        <v>0</v>
      </c>
      <c r="M6964" s="3">
        <f>(G6964*2) * Dashboard!$I$13 * (Dashboard!$D$12 / 365) * 'Lookups and Calculations'!$F$12</f>
        <v>1602.0878730267946</v>
      </c>
      <c r="N6964" s="12">
        <f>H6964 * Dashboard!$I$14 * Dashboard!$I$15 * (Dashboard!$D$12 / 365) * 'Lookups and Calculations'!$F$12</f>
        <v>0</v>
      </c>
    </row>
    <row r="6965" spans="1:14" x14ac:dyDescent="0.35">
      <c r="A6965" s="2">
        <v>6964</v>
      </c>
      <c r="B6965" s="11">
        <v>0.96567955194130894</v>
      </c>
      <c r="C6965" s="11">
        <v>2.4857725601549512</v>
      </c>
      <c r="D6965" s="3">
        <f>B6965*Dashboard!$D$11*Dashboard!$D$10*SQRT(Dashboard!$D$12/365)</f>
        <v>239760.62510685707</v>
      </c>
      <c r="E6965" s="3">
        <f>IF(Dashboard!$I$3,C6965*Dashboard!$E$11*Dashboard!$E$10*SQRT(Dashboard!$D$12/365),0)</f>
        <v>1234344.0051062529</v>
      </c>
      <c r="F6965" s="3">
        <f>D6965+IF(Dashboard!$I$3,E6965,0)</f>
        <v>1474104.63021311</v>
      </c>
      <c r="G6965" s="3">
        <f>IF(Dashboard!$I$4, ('Lookups and Calculations'!$F$9) / (1 - 'Lookups and Calculations'!$F$10), 'Lookups and Calculations'!$F$9)</f>
        <v>1951878.888340465</v>
      </c>
      <c r="H6965" s="12">
        <f t="shared" si="216"/>
        <v>0</v>
      </c>
      <c r="I6965" s="12">
        <f t="shared" si="217"/>
        <v>0</v>
      </c>
      <c r="J6965" s="13">
        <f>(1 - Dashboard!$I$9) * H6965 * Dashboard!$I$8 * 'Lookups and Calculations'!$F$12</f>
        <v>0</v>
      </c>
      <c r="K6965" s="12">
        <f>(1 - Dashboard!$I$11) * I6965 * Dashboard!$I$10 * 'Lookups and Calculations'!$F$12</f>
        <v>0</v>
      </c>
      <c r="L6965" s="12">
        <f>(H6965 - I6965) * Dashboard!$I$13 * (Dashboard!$D$12 / 365) * 'Lookups and Calculations'!$F$12</f>
        <v>0</v>
      </c>
      <c r="M6965" s="3">
        <f>(G6965*2) * Dashboard!$I$13 * (Dashboard!$D$12 / 365) * 'Lookups and Calculations'!$F$12</f>
        <v>1602.0878730267946</v>
      </c>
      <c r="N6965" s="12">
        <f>H6965 * Dashboard!$I$14 * Dashboard!$I$15 * (Dashboard!$D$12 / 365) * 'Lookups and Calculations'!$F$12</f>
        <v>0</v>
      </c>
    </row>
    <row r="6966" spans="1:14" x14ac:dyDescent="0.35">
      <c r="A6966" s="2">
        <v>6965</v>
      </c>
      <c r="B6966" s="11">
        <v>-1.6676561658147224</v>
      </c>
      <c r="C6966" s="11">
        <v>-0.79086946878875419</v>
      </c>
      <c r="D6966" s="3">
        <f>B6966*Dashboard!$D$11*Dashboard!$D$10*SQRT(Dashboard!$D$12/365)</f>
        <v>-414048.61889769335</v>
      </c>
      <c r="E6966" s="3">
        <f>IF(Dashboard!$I$3,C6966*Dashboard!$E$11*Dashboard!$E$10*SQRT(Dashboard!$D$12/365),0)</f>
        <v>-392716.93769123976</v>
      </c>
      <c r="F6966" s="3">
        <f>D6966+IF(Dashboard!$I$3,E6966,0)</f>
        <v>-806765.5565889331</v>
      </c>
      <c r="G6966" s="3">
        <f>IF(Dashboard!$I$4, ('Lookups and Calculations'!$F$9) / (1 - 'Lookups and Calculations'!$F$10), 'Lookups and Calculations'!$F$9)</f>
        <v>1951878.888340465</v>
      </c>
      <c r="H6966" s="12">
        <f t="shared" si="216"/>
        <v>0</v>
      </c>
      <c r="I6966" s="12">
        <f t="shared" si="217"/>
        <v>0</v>
      </c>
      <c r="J6966" s="13">
        <f>(1 - Dashboard!$I$9) * H6966 * Dashboard!$I$8 * 'Lookups and Calculations'!$F$12</f>
        <v>0</v>
      </c>
      <c r="K6966" s="12">
        <f>(1 - Dashboard!$I$11) * I6966 * Dashboard!$I$10 * 'Lookups and Calculations'!$F$12</f>
        <v>0</v>
      </c>
      <c r="L6966" s="12">
        <f>(H6966 - I6966) * Dashboard!$I$13 * (Dashboard!$D$12 / 365) * 'Lookups and Calculations'!$F$12</f>
        <v>0</v>
      </c>
      <c r="M6966" s="3">
        <f>(G6966*2) * Dashboard!$I$13 * (Dashboard!$D$12 / 365) * 'Lookups and Calculations'!$F$12</f>
        <v>1602.0878730267946</v>
      </c>
      <c r="N6966" s="12">
        <f>H6966 * Dashboard!$I$14 * Dashboard!$I$15 * (Dashboard!$D$12 / 365) * 'Lookups and Calculations'!$F$12</f>
        <v>0</v>
      </c>
    </row>
    <row r="6967" spans="1:14" x14ac:dyDescent="0.35">
      <c r="A6967" s="2">
        <v>6966</v>
      </c>
      <c r="B6967" s="11">
        <v>1.3639085949062564</v>
      </c>
      <c r="C6967" s="11">
        <v>0.39801001075822506</v>
      </c>
      <c r="D6967" s="3">
        <f>B6967*Dashboard!$D$11*Dashboard!$D$10*SQRT(Dashboard!$D$12/365)</f>
        <v>338633.63539793977</v>
      </c>
      <c r="E6967" s="3">
        <f>IF(Dashboard!$I$3,C6967*Dashboard!$E$11*Dashboard!$E$10*SQRT(Dashboard!$D$12/365),0)</f>
        <v>197637.25717571934</v>
      </c>
      <c r="F6967" s="3">
        <f>D6967+IF(Dashboard!$I$3,E6967,0)</f>
        <v>536270.89257365908</v>
      </c>
      <c r="G6967" s="3">
        <f>IF(Dashboard!$I$4, ('Lookups and Calculations'!$F$9) / (1 - 'Lookups and Calculations'!$F$10), 'Lookups and Calculations'!$F$9)</f>
        <v>1951878.888340465</v>
      </c>
      <c r="H6967" s="12">
        <f t="shared" si="216"/>
        <v>0</v>
      </c>
      <c r="I6967" s="12">
        <f t="shared" si="217"/>
        <v>0</v>
      </c>
      <c r="J6967" s="13">
        <f>(1 - Dashboard!$I$9) * H6967 * Dashboard!$I$8 * 'Lookups and Calculations'!$F$12</f>
        <v>0</v>
      </c>
      <c r="K6967" s="12">
        <f>(1 - Dashboard!$I$11) * I6967 * Dashboard!$I$10 * 'Lookups and Calculations'!$F$12</f>
        <v>0</v>
      </c>
      <c r="L6967" s="12">
        <f>(H6967 - I6967) * Dashboard!$I$13 * (Dashboard!$D$12 / 365) * 'Lookups and Calculations'!$F$12</f>
        <v>0</v>
      </c>
      <c r="M6967" s="3">
        <f>(G6967*2) * Dashboard!$I$13 * (Dashboard!$D$12 / 365) * 'Lookups and Calculations'!$F$12</f>
        <v>1602.0878730267946</v>
      </c>
      <c r="N6967" s="12">
        <f>H6967 * Dashboard!$I$14 * Dashboard!$I$15 * (Dashboard!$D$12 / 365) * 'Lookups and Calculations'!$F$12</f>
        <v>0</v>
      </c>
    </row>
    <row r="6968" spans="1:14" x14ac:dyDescent="0.35">
      <c r="A6968" s="2">
        <v>6967</v>
      </c>
      <c r="B6968" s="11">
        <v>0.26252662208379612</v>
      </c>
      <c r="C6968" s="11">
        <v>-0.91903222284308539</v>
      </c>
      <c r="D6968" s="3">
        <f>B6968*Dashboard!$D$11*Dashboard!$D$10*SQRT(Dashboard!$D$12/365)</f>
        <v>65180.573505431435</v>
      </c>
      <c r="E6968" s="3">
        <f>IF(Dashboard!$I$3,C6968*Dashboard!$E$11*Dashboard!$E$10*SQRT(Dashboard!$D$12/365),0)</f>
        <v>-456357.88766415667</v>
      </c>
      <c r="F6968" s="3">
        <f>D6968+IF(Dashboard!$I$3,E6968,0)</f>
        <v>-391177.31415872526</v>
      </c>
      <c r="G6968" s="3">
        <f>IF(Dashboard!$I$4, ('Lookups and Calculations'!$F$9) / (1 - 'Lookups and Calculations'!$F$10), 'Lookups and Calculations'!$F$9)</f>
        <v>1951878.888340465</v>
      </c>
      <c r="H6968" s="12">
        <f t="shared" si="216"/>
        <v>0</v>
      </c>
      <c r="I6968" s="12">
        <f t="shared" si="217"/>
        <v>0</v>
      </c>
      <c r="J6968" s="13">
        <f>(1 - Dashboard!$I$9) * H6968 * Dashboard!$I$8 * 'Lookups and Calculations'!$F$12</f>
        <v>0</v>
      </c>
      <c r="K6968" s="12">
        <f>(1 - Dashboard!$I$11) * I6968 * Dashboard!$I$10 * 'Lookups and Calculations'!$F$12</f>
        <v>0</v>
      </c>
      <c r="L6968" s="12">
        <f>(H6968 - I6968) * Dashboard!$I$13 * (Dashboard!$D$12 / 365) * 'Lookups and Calculations'!$F$12</f>
        <v>0</v>
      </c>
      <c r="M6968" s="3">
        <f>(G6968*2) * Dashboard!$I$13 * (Dashboard!$D$12 / 365) * 'Lookups and Calculations'!$F$12</f>
        <v>1602.0878730267946</v>
      </c>
      <c r="N6968" s="12">
        <f>H6968 * Dashboard!$I$14 * Dashboard!$I$15 * (Dashboard!$D$12 / 365) * 'Lookups and Calculations'!$F$12</f>
        <v>0</v>
      </c>
    </row>
    <row r="6969" spans="1:14" x14ac:dyDescent="0.35">
      <c r="A6969" s="2">
        <v>6968</v>
      </c>
      <c r="B6969" s="11">
        <v>-0.32161082708025412</v>
      </c>
      <c r="C6969" s="11">
        <v>-9.3146757143368036E-2</v>
      </c>
      <c r="D6969" s="3">
        <f>B6969*Dashboard!$D$11*Dashboard!$D$10*SQRT(Dashboard!$D$12/365)</f>
        <v>-79850.104298968858</v>
      </c>
      <c r="E6969" s="3">
        <f>IF(Dashboard!$I$3,C6969*Dashboard!$E$11*Dashboard!$E$10*SQRT(Dashboard!$D$12/365),0)</f>
        <v>-46253.282829639647</v>
      </c>
      <c r="F6969" s="3">
        <f>D6969+IF(Dashboard!$I$3,E6969,0)</f>
        <v>-126103.38712860851</v>
      </c>
      <c r="G6969" s="3">
        <f>IF(Dashboard!$I$4, ('Lookups and Calculations'!$F$9) / (1 - 'Lookups and Calculations'!$F$10), 'Lookups and Calculations'!$F$9)</f>
        <v>1951878.888340465</v>
      </c>
      <c r="H6969" s="12">
        <f t="shared" si="216"/>
        <v>0</v>
      </c>
      <c r="I6969" s="12">
        <f t="shared" si="217"/>
        <v>0</v>
      </c>
      <c r="J6969" s="13">
        <f>(1 - Dashboard!$I$9) * H6969 * Dashboard!$I$8 * 'Lookups and Calculations'!$F$12</f>
        <v>0</v>
      </c>
      <c r="K6969" s="12">
        <f>(1 - Dashboard!$I$11) * I6969 * Dashboard!$I$10 * 'Lookups and Calculations'!$F$12</f>
        <v>0</v>
      </c>
      <c r="L6969" s="12">
        <f>(H6969 - I6969) * Dashboard!$I$13 * (Dashboard!$D$12 / 365) * 'Lookups and Calculations'!$F$12</f>
        <v>0</v>
      </c>
      <c r="M6969" s="3">
        <f>(G6969*2) * Dashboard!$I$13 * (Dashboard!$D$12 / 365) * 'Lookups and Calculations'!$F$12</f>
        <v>1602.0878730267946</v>
      </c>
      <c r="N6969" s="12">
        <f>H6969 * Dashboard!$I$14 * Dashboard!$I$15 * (Dashboard!$D$12 / 365) * 'Lookups and Calculations'!$F$12</f>
        <v>0</v>
      </c>
    </row>
    <row r="6970" spans="1:14" x14ac:dyDescent="0.35">
      <c r="A6970" s="2">
        <v>6969</v>
      </c>
      <c r="B6970" s="11">
        <v>1.0928287000832344</v>
      </c>
      <c r="C6970" s="11">
        <v>0.25297444371029931</v>
      </c>
      <c r="D6970" s="3">
        <f>B6970*Dashboard!$D$11*Dashboard!$D$10*SQRT(Dashboard!$D$12/365)</f>
        <v>271329.44022676675</v>
      </c>
      <c r="E6970" s="3">
        <f>IF(Dashboard!$I$3,C6970*Dashboard!$E$11*Dashboard!$E$10*SQRT(Dashboard!$D$12/365),0)</f>
        <v>125617.88356833119</v>
      </c>
      <c r="F6970" s="3">
        <f>D6970+IF(Dashboard!$I$3,E6970,0)</f>
        <v>396947.32379509794</v>
      </c>
      <c r="G6970" s="3">
        <f>IF(Dashboard!$I$4, ('Lookups and Calculations'!$F$9) / (1 - 'Lookups and Calculations'!$F$10), 'Lookups and Calculations'!$F$9)</f>
        <v>1951878.888340465</v>
      </c>
      <c r="H6970" s="12">
        <f t="shared" si="216"/>
        <v>0</v>
      </c>
      <c r="I6970" s="12">
        <f t="shared" si="217"/>
        <v>0</v>
      </c>
      <c r="J6970" s="13">
        <f>(1 - Dashboard!$I$9) * H6970 * Dashboard!$I$8 * 'Lookups and Calculations'!$F$12</f>
        <v>0</v>
      </c>
      <c r="K6970" s="12">
        <f>(1 - Dashboard!$I$11) * I6970 * Dashboard!$I$10 * 'Lookups and Calculations'!$F$12</f>
        <v>0</v>
      </c>
      <c r="L6970" s="12">
        <f>(H6970 - I6970) * Dashboard!$I$13 * (Dashboard!$D$12 / 365) * 'Lookups and Calculations'!$F$12</f>
        <v>0</v>
      </c>
      <c r="M6970" s="3">
        <f>(G6970*2) * Dashboard!$I$13 * (Dashboard!$D$12 / 365) * 'Lookups and Calculations'!$F$12</f>
        <v>1602.0878730267946</v>
      </c>
      <c r="N6970" s="12">
        <f>H6970 * Dashboard!$I$14 * Dashboard!$I$15 * (Dashboard!$D$12 / 365) * 'Lookups and Calculations'!$F$12</f>
        <v>0</v>
      </c>
    </row>
    <row r="6971" spans="1:14" x14ac:dyDescent="0.35">
      <c r="A6971" s="2">
        <v>6970</v>
      </c>
      <c r="B6971" s="11">
        <v>0.72562223261229575</v>
      </c>
      <c r="C6971" s="11">
        <v>0.1840103483171209</v>
      </c>
      <c r="D6971" s="3">
        <f>B6971*Dashboard!$D$11*Dashboard!$D$10*SQRT(Dashboard!$D$12/365)</f>
        <v>180158.76978321993</v>
      </c>
      <c r="E6971" s="3">
        <f>IF(Dashboard!$I$3,C6971*Dashboard!$E$11*Dashboard!$E$10*SQRT(Dashboard!$D$12/365),0)</f>
        <v>91372.828698613259</v>
      </c>
      <c r="F6971" s="3">
        <f>D6971+IF(Dashboard!$I$3,E6971,0)</f>
        <v>271531.59848183318</v>
      </c>
      <c r="G6971" s="3">
        <f>IF(Dashboard!$I$4, ('Lookups and Calculations'!$F$9) / (1 - 'Lookups and Calculations'!$F$10), 'Lookups and Calculations'!$F$9)</f>
        <v>1951878.888340465</v>
      </c>
      <c r="H6971" s="12">
        <f t="shared" si="216"/>
        <v>0</v>
      </c>
      <c r="I6971" s="12">
        <f t="shared" si="217"/>
        <v>0</v>
      </c>
      <c r="J6971" s="13">
        <f>(1 - Dashboard!$I$9) * H6971 * Dashboard!$I$8 * 'Lookups and Calculations'!$F$12</f>
        <v>0</v>
      </c>
      <c r="K6971" s="12">
        <f>(1 - Dashboard!$I$11) * I6971 * Dashboard!$I$10 * 'Lookups and Calculations'!$F$12</f>
        <v>0</v>
      </c>
      <c r="L6971" s="12">
        <f>(H6971 - I6971) * Dashboard!$I$13 * (Dashboard!$D$12 / 365) * 'Lookups and Calculations'!$F$12</f>
        <v>0</v>
      </c>
      <c r="M6971" s="3">
        <f>(G6971*2) * Dashboard!$I$13 * (Dashboard!$D$12 / 365) * 'Lookups and Calculations'!$F$12</f>
        <v>1602.0878730267946</v>
      </c>
      <c r="N6971" s="12">
        <f>H6971 * Dashboard!$I$14 * Dashboard!$I$15 * (Dashboard!$D$12 / 365) * 'Lookups and Calculations'!$F$12</f>
        <v>0</v>
      </c>
    </row>
    <row r="6972" spans="1:14" x14ac:dyDescent="0.35">
      <c r="A6972" s="2">
        <v>6971</v>
      </c>
      <c r="B6972" s="11">
        <v>1.4277847960489198</v>
      </c>
      <c r="C6972" s="11">
        <v>-1.1090088139801533E-2</v>
      </c>
      <c r="D6972" s="3">
        <f>B6972*Dashboard!$D$11*Dashboard!$D$10*SQRT(Dashboard!$D$12/365)</f>
        <v>354492.93146010512</v>
      </c>
      <c r="E6972" s="3">
        <f>IF(Dashboard!$I$3,C6972*Dashboard!$E$11*Dashboard!$E$10*SQRT(Dashboard!$D$12/365),0)</f>
        <v>-5506.9333497714179</v>
      </c>
      <c r="F6972" s="3">
        <f>D6972+IF(Dashboard!$I$3,E6972,0)</f>
        <v>348985.99811033369</v>
      </c>
      <c r="G6972" s="3">
        <f>IF(Dashboard!$I$4, ('Lookups and Calculations'!$F$9) / (1 - 'Lookups and Calculations'!$F$10), 'Lookups and Calculations'!$F$9)</f>
        <v>1951878.888340465</v>
      </c>
      <c r="H6972" s="12">
        <f t="shared" si="216"/>
        <v>0</v>
      </c>
      <c r="I6972" s="12">
        <f t="shared" si="217"/>
        <v>0</v>
      </c>
      <c r="J6972" s="13">
        <f>(1 - Dashboard!$I$9) * H6972 * Dashboard!$I$8 * 'Lookups and Calculations'!$F$12</f>
        <v>0</v>
      </c>
      <c r="K6972" s="12">
        <f>(1 - Dashboard!$I$11) * I6972 * Dashboard!$I$10 * 'Lookups and Calculations'!$F$12</f>
        <v>0</v>
      </c>
      <c r="L6972" s="12">
        <f>(H6972 - I6972) * Dashboard!$I$13 * (Dashboard!$D$12 / 365) * 'Lookups and Calculations'!$F$12</f>
        <v>0</v>
      </c>
      <c r="M6972" s="3">
        <f>(G6972*2) * Dashboard!$I$13 * (Dashboard!$D$12 / 365) * 'Lookups and Calculations'!$F$12</f>
        <v>1602.0878730267946</v>
      </c>
      <c r="N6972" s="12">
        <f>H6972 * Dashboard!$I$14 * Dashboard!$I$15 * (Dashboard!$D$12 / 365) * 'Lookups and Calculations'!$F$12</f>
        <v>0</v>
      </c>
    </row>
    <row r="6973" spans="1:14" x14ac:dyDescent="0.35">
      <c r="A6973" s="2">
        <v>6972</v>
      </c>
      <c r="B6973" s="11">
        <v>-1.3010085045409634</v>
      </c>
      <c r="C6973" s="11">
        <v>0.76391696784725516</v>
      </c>
      <c r="D6973" s="3">
        <f>B6973*Dashboard!$D$11*Dashboard!$D$10*SQRT(Dashboard!$D$12/365)</f>
        <v>-323016.68984395853</v>
      </c>
      <c r="E6973" s="3">
        <f>IF(Dashboard!$I$3,C6973*Dashboard!$E$11*Dashboard!$E$10*SQRT(Dashboard!$D$12/365),0)</f>
        <v>379333.30859619251</v>
      </c>
      <c r="F6973" s="3">
        <f>D6973+IF(Dashboard!$I$3,E6973,0)</f>
        <v>56316.618752233975</v>
      </c>
      <c r="G6973" s="3">
        <f>IF(Dashboard!$I$4, ('Lookups and Calculations'!$F$9) / (1 - 'Lookups and Calculations'!$F$10), 'Lookups and Calculations'!$F$9)</f>
        <v>1951878.888340465</v>
      </c>
      <c r="H6973" s="12">
        <f t="shared" si="216"/>
        <v>0</v>
      </c>
      <c r="I6973" s="12">
        <f t="shared" si="217"/>
        <v>0</v>
      </c>
      <c r="J6973" s="13">
        <f>(1 - Dashboard!$I$9) * H6973 * Dashboard!$I$8 * 'Lookups and Calculations'!$F$12</f>
        <v>0</v>
      </c>
      <c r="K6973" s="12">
        <f>(1 - Dashboard!$I$11) * I6973 * Dashboard!$I$10 * 'Lookups and Calculations'!$F$12</f>
        <v>0</v>
      </c>
      <c r="L6973" s="12">
        <f>(H6973 - I6973) * Dashboard!$I$13 * (Dashboard!$D$12 / 365) * 'Lookups and Calculations'!$F$12</f>
        <v>0</v>
      </c>
      <c r="M6973" s="3">
        <f>(G6973*2) * Dashboard!$I$13 * (Dashboard!$D$12 / 365) * 'Lookups and Calculations'!$F$12</f>
        <v>1602.0878730267946</v>
      </c>
      <c r="N6973" s="12">
        <f>H6973 * Dashboard!$I$14 * Dashboard!$I$15 * (Dashboard!$D$12 / 365) * 'Lookups and Calculations'!$F$12</f>
        <v>0</v>
      </c>
    </row>
    <row r="6974" spans="1:14" x14ac:dyDescent="0.35">
      <c r="A6974" s="2">
        <v>6973</v>
      </c>
      <c r="B6974" s="11">
        <v>1.8821263396005012</v>
      </c>
      <c r="C6974" s="11">
        <v>0.3161935386149734</v>
      </c>
      <c r="D6974" s="3">
        <f>B6974*Dashboard!$D$11*Dashboard!$D$10*SQRT(Dashboard!$D$12/365)</f>
        <v>467297.65252409852</v>
      </c>
      <c r="E6974" s="3">
        <f>IF(Dashboard!$I$3,C6974*Dashboard!$E$11*Dashboard!$E$10*SQRT(Dashboard!$D$12/365),0)</f>
        <v>157010.18069746334</v>
      </c>
      <c r="F6974" s="3">
        <f>D6974+IF(Dashboard!$I$3,E6974,0)</f>
        <v>624307.83322156186</v>
      </c>
      <c r="G6974" s="3">
        <f>IF(Dashboard!$I$4, ('Lookups and Calculations'!$F$9) / (1 - 'Lookups and Calculations'!$F$10), 'Lookups and Calculations'!$F$9)</f>
        <v>1951878.888340465</v>
      </c>
      <c r="H6974" s="12">
        <f t="shared" si="216"/>
        <v>0</v>
      </c>
      <c r="I6974" s="12">
        <f t="shared" si="217"/>
        <v>0</v>
      </c>
      <c r="J6974" s="13">
        <f>(1 - Dashboard!$I$9) * H6974 * Dashboard!$I$8 * 'Lookups and Calculations'!$F$12</f>
        <v>0</v>
      </c>
      <c r="K6974" s="12">
        <f>(1 - Dashboard!$I$11) * I6974 * Dashboard!$I$10 * 'Lookups and Calculations'!$F$12</f>
        <v>0</v>
      </c>
      <c r="L6974" s="12">
        <f>(H6974 - I6974) * Dashboard!$I$13 * (Dashboard!$D$12 / 365) * 'Lookups and Calculations'!$F$12</f>
        <v>0</v>
      </c>
      <c r="M6974" s="3">
        <f>(G6974*2) * Dashboard!$I$13 * (Dashboard!$D$12 / 365) * 'Lookups and Calculations'!$F$12</f>
        <v>1602.0878730267946</v>
      </c>
      <c r="N6974" s="12">
        <f>H6974 * Dashboard!$I$14 * Dashboard!$I$15 * (Dashboard!$D$12 / 365) * 'Lookups and Calculations'!$F$12</f>
        <v>0</v>
      </c>
    </row>
    <row r="6975" spans="1:14" x14ac:dyDescent="0.35">
      <c r="A6975" s="2">
        <v>6974</v>
      </c>
      <c r="B6975" s="11">
        <v>-1.0163050927647768</v>
      </c>
      <c r="C6975" s="11">
        <v>5.6148433601165053E-2</v>
      </c>
      <c r="D6975" s="3">
        <f>B6975*Dashboard!$D$11*Dashboard!$D$10*SQRT(Dashboard!$D$12/365)</f>
        <v>-252330.0238166115</v>
      </c>
      <c r="E6975" s="3">
        <f>IF(Dashboard!$I$3,C6975*Dashboard!$E$11*Dashboard!$E$10*SQRT(Dashboard!$D$12/365),0)</f>
        <v>27881.264570473955</v>
      </c>
      <c r="F6975" s="3">
        <f>D6975+IF(Dashboard!$I$3,E6975,0)</f>
        <v>-224448.75924613755</v>
      </c>
      <c r="G6975" s="3">
        <f>IF(Dashboard!$I$4, ('Lookups and Calculations'!$F$9) / (1 - 'Lookups and Calculations'!$F$10), 'Lookups and Calculations'!$F$9)</f>
        <v>1951878.888340465</v>
      </c>
      <c r="H6975" s="12">
        <f t="shared" si="216"/>
        <v>0</v>
      </c>
      <c r="I6975" s="12">
        <f t="shared" si="217"/>
        <v>0</v>
      </c>
      <c r="J6975" s="13">
        <f>(1 - Dashboard!$I$9) * H6975 * Dashboard!$I$8 * 'Lookups and Calculations'!$F$12</f>
        <v>0</v>
      </c>
      <c r="K6975" s="12">
        <f>(1 - Dashboard!$I$11) * I6975 * Dashboard!$I$10 * 'Lookups and Calculations'!$F$12</f>
        <v>0</v>
      </c>
      <c r="L6975" s="12">
        <f>(H6975 - I6975) * Dashboard!$I$13 * (Dashboard!$D$12 / 365) * 'Lookups and Calculations'!$F$12</f>
        <v>0</v>
      </c>
      <c r="M6975" s="3">
        <f>(G6975*2) * Dashboard!$I$13 * (Dashboard!$D$12 / 365) * 'Lookups and Calculations'!$F$12</f>
        <v>1602.0878730267946</v>
      </c>
      <c r="N6975" s="12">
        <f>H6975 * Dashboard!$I$14 * Dashboard!$I$15 * (Dashboard!$D$12 / 365) * 'Lookups and Calculations'!$F$12</f>
        <v>0</v>
      </c>
    </row>
    <row r="6976" spans="1:14" x14ac:dyDescent="0.35">
      <c r="A6976" s="2">
        <v>6975</v>
      </c>
      <c r="B6976" s="11">
        <v>-0.74550759261686406</v>
      </c>
      <c r="C6976" s="11">
        <v>0.31363691922651665</v>
      </c>
      <c r="D6976" s="3">
        <f>B6976*Dashboard!$D$11*Dashboard!$D$10*SQRT(Dashboard!$D$12/365)</f>
        <v>-185095.94209424756</v>
      </c>
      <c r="E6976" s="3">
        <f>IF(Dashboard!$I$3,C6976*Dashboard!$E$11*Dashboard!$E$10*SQRT(Dashboard!$D$12/365),0)</f>
        <v>155740.65674098226</v>
      </c>
      <c r="F6976" s="3">
        <f>D6976+IF(Dashboard!$I$3,E6976,0)</f>
        <v>-29355.285353265295</v>
      </c>
      <c r="G6976" s="3">
        <f>IF(Dashboard!$I$4, ('Lookups and Calculations'!$F$9) / (1 - 'Lookups and Calculations'!$F$10), 'Lookups and Calculations'!$F$9)</f>
        <v>1951878.888340465</v>
      </c>
      <c r="H6976" s="12">
        <f t="shared" si="216"/>
        <v>0</v>
      </c>
      <c r="I6976" s="12">
        <f t="shared" si="217"/>
        <v>0</v>
      </c>
      <c r="J6976" s="13">
        <f>(1 - Dashboard!$I$9) * H6976 * Dashboard!$I$8 * 'Lookups and Calculations'!$F$12</f>
        <v>0</v>
      </c>
      <c r="K6976" s="12">
        <f>(1 - Dashboard!$I$11) * I6976 * Dashboard!$I$10 * 'Lookups and Calculations'!$F$12</f>
        <v>0</v>
      </c>
      <c r="L6976" s="12">
        <f>(H6976 - I6976) * Dashboard!$I$13 * (Dashboard!$D$12 / 365) * 'Lookups and Calculations'!$F$12</f>
        <v>0</v>
      </c>
      <c r="M6976" s="3">
        <f>(G6976*2) * Dashboard!$I$13 * (Dashboard!$D$12 / 365) * 'Lookups and Calculations'!$F$12</f>
        <v>1602.0878730267946</v>
      </c>
      <c r="N6976" s="12">
        <f>H6976 * Dashboard!$I$14 * Dashboard!$I$15 * (Dashboard!$D$12 / 365) * 'Lookups and Calculations'!$F$12</f>
        <v>0</v>
      </c>
    </row>
    <row r="6977" spans="1:14" x14ac:dyDescent="0.35">
      <c r="A6977" s="2">
        <v>6976</v>
      </c>
      <c r="B6977" s="11">
        <v>-1.3436015511552624</v>
      </c>
      <c r="C6977" s="11">
        <v>-0.9449421412370218</v>
      </c>
      <c r="D6977" s="3">
        <f>B6977*Dashboard!$D$11*Dashboard!$D$10*SQRT(Dashboard!$D$12/365)</f>
        <v>-333591.76670141122</v>
      </c>
      <c r="E6977" s="3">
        <f>IF(Dashboard!$I$3,C6977*Dashboard!$E$11*Dashboard!$E$10*SQRT(Dashboard!$D$12/365),0)</f>
        <v>-469223.80828577379</v>
      </c>
      <c r="F6977" s="3">
        <f>D6977+IF(Dashboard!$I$3,E6977,0)</f>
        <v>-802815.57498718495</v>
      </c>
      <c r="G6977" s="3">
        <f>IF(Dashboard!$I$4, ('Lookups and Calculations'!$F$9) / (1 - 'Lookups and Calculations'!$F$10), 'Lookups and Calculations'!$F$9)</f>
        <v>1951878.888340465</v>
      </c>
      <c r="H6977" s="12">
        <f t="shared" si="216"/>
        <v>0</v>
      </c>
      <c r="I6977" s="12">
        <f t="shared" si="217"/>
        <v>0</v>
      </c>
      <c r="J6977" s="13">
        <f>(1 - Dashboard!$I$9) * H6977 * Dashboard!$I$8 * 'Lookups and Calculations'!$F$12</f>
        <v>0</v>
      </c>
      <c r="K6977" s="12">
        <f>(1 - Dashboard!$I$11) * I6977 * Dashboard!$I$10 * 'Lookups and Calculations'!$F$12</f>
        <v>0</v>
      </c>
      <c r="L6977" s="12">
        <f>(H6977 - I6977) * Dashboard!$I$13 * (Dashboard!$D$12 / 365) * 'Lookups and Calculations'!$F$12</f>
        <v>0</v>
      </c>
      <c r="M6977" s="3">
        <f>(G6977*2) * Dashboard!$I$13 * (Dashboard!$D$12 / 365) * 'Lookups and Calculations'!$F$12</f>
        <v>1602.0878730267946</v>
      </c>
      <c r="N6977" s="12">
        <f>H6977 * Dashboard!$I$14 * Dashboard!$I$15 * (Dashboard!$D$12 / 365) * 'Lookups and Calculations'!$F$12</f>
        <v>0</v>
      </c>
    </row>
    <row r="6978" spans="1:14" x14ac:dyDescent="0.35">
      <c r="A6978" s="2">
        <v>6977</v>
      </c>
      <c r="B6978" s="11">
        <v>-0.97380216774107009</v>
      </c>
      <c r="C6978" s="11">
        <v>-0.25094545650495892</v>
      </c>
      <c r="D6978" s="3">
        <f>B6978*Dashboard!$D$11*Dashboard!$D$10*SQRT(Dashboard!$D$12/365)</f>
        <v>-241777.32250687812</v>
      </c>
      <c r="E6978" s="3">
        <f>IF(Dashboard!$I$3,C6978*Dashboard!$E$11*Dashboard!$E$10*SQRT(Dashboard!$D$12/365),0)</f>
        <v>-124610.36251290803</v>
      </c>
      <c r="F6978" s="3">
        <f>D6978+IF(Dashboard!$I$3,E6978,0)</f>
        <v>-366387.68501978612</v>
      </c>
      <c r="G6978" s="3">
        <f>IF(Dashboard!$I$4, ('Lookups and Calculations'!$F$9) / (1 - 'Lookups and Calculations'!$F$10), 'Lookups and Calculations'!$F$9)</f>
        <v>1951878.888340465</v>
      </c>
      <c r="H6978" s="12">
        <f t="shared" si="216"/>
        <v>0</v>
      </c>
      <c r="I6978" s="12">
        <f t="shared" si="217"/>
        <v>0</v>
      </c>
      <c r="J6978" s="13">
        <f>(1 - Dashboard!$I$9) * H6978 * Dashboard!$I$8 * 'Lookups and Calculations'!$F$12</f>
        <v>0</v>
      </c>
      <c r="K6978" s="12">
        <f>(1 - Dashboard!$I$11) * I6978 * Dashboard!$I$10 * 'Lookups and Calculations'!$F$12</f>
        <v>0</v>
      </c>
      <c r="L6978" s="12">
        <f>(H6978 - I6978) * Dashboard!$I$13 * (Dashboard!$D$12 / 365) * 'Lookups and Calculations'!$F$12</f>
        <v>0</v>
      </c>
      <c r="M6978" s="3">
        <f>(G6978*2) * Dashboard!$I$13 * (Dashboard!$D$12 / 365) * 'Lookups and Calculations'!$F$12</f>
        <v>1602.0878730267946</v>
      </c>
      <c r="N6978" s="12">
        <f>H6978 * Dashboard!$I$14 * Dashboard!$I$15 * (Dashboard!$D$12 / 365) * 'Lookups and Calculations'!$F$12</f>
        <v>0</v>
      </c>
    </row>
    <row r="6979" spans="1:14" x14ac:dyDescent="0.35">
      <c r="A6979" s="2">
        <v>6978</v>
      </c>
      <c r="B6979" s="11">
        <v>-0.71040985578483318</v>
      </c>
      <c r="C6979" s="11">
        <v>6.719569187018877E-2</v>
      </c>
      <c r="D6979" s="3">
        <f>B6979*Dashboard!$D$11*Dashboard!$D$10*SQRT(Dashboard!$D$12/365)</f>
        <v>-176381.81399060605</v>
      </c>
      <c r="E6979" s="3">
        <f>IF(Dashboard!$I$3,C6979*Dashboard!$E$11*Dashboard!$E$10*SQRT(Dashboard!$D$12/365),0)</f>
        <v>33366.930168287094</v>
      </c>
      <c r="F6979" s="3">
        <f>D6979+IF(Dashboard!$I$3,E6979,0)</f>
        <v>-143014.88382231895</v>
      </c>
      <c r="G6979" s="3">
        <f>IF(Dashboard!$I$4, ('Lookups and Calculations'!$F$9) / (1 - 'Lookups and Calculations'!$F$10), 'Lookups and Calculations'!$F$9)</f>
        <v>1951878.888340465</v>
      </c>
      <c r="H6979" s="12">
        <f t="shared" ref="H6979:H7042" si="218">MAX(0,F6979-G6979)</f>
        <v>0</v>
      </c>
      <c r="I6979" s="12">
        <f t="shared" ref="I6979:I7042" si="219">MAX(0,-F6979-G6979)</f>
        <v>0</v>
      </c>
      <c r="J6979" s="13">
        <f>(1 - Dashboard!$I$9) * H6979 * Dashboard!$I$8 * 'Lookups and Calculations'!$F$12</f>
        <v>0</v>
      </c>
      <c r="K6979" s="12">
        <f>(1 - Dashboard!$I$11) * I6979 * Dashboard!$I$10 * 'Lookups and Calculations'!$F$12</f>
        <v>0</v>
      </c>
      <c r="L6979" s="12">
        <f>(H6979 - I6979) * Dashboard!$I$13 * (Dashboard!$D$12 / 365) * 'Lookups and Calculations'!$F$12</f>
        <v>0</v>
      </c>
      <c r="M6979" s="3">
        <f>(G6979*2) * Dashboard!$I$13 * (Dashboard!$D$12 / 365) * 'Lookups and Calculations'!$F$12</f>
        <v>1602.0878730267946</v>
      </c>
      <c r="N6979" s="12">
        <f>H6979 * Dashboard!$I$14 * Dashboard!$I$15 * (Dashboard!$D$12 / 365) * 'Lookups and Calculations'!$F$12</f>
        <v>0</v>
      </c>
    </row>
    <row r="6980" spans="1:14" x14ac:dyDescent="0.35">
      <c r="A6980" s="2">
        <v>6979</v>
      </c>
      <c r="B6980" s="11">
        <v>1.6049084607895989</v>
      </c>
      <c r="C6980" s="11">
        <v>0.76192899981753559</v>
      </c>
      <c r="D6980" s="3">
        <f>B6980*Dashboard!$D$11*Dashboard!$D$10*SQRT(Dashboard!$D$12/365)</f>
        <v>398469.50784517039</v>
      </c>
      <c r="E6980" s="3">
        <f>IF(Dashboard!$I$3,C6980*Dashboard!$E$11*Dashboard!$E$10*SQRT(Dashboard!$D$12/365),0)</f>
        <v>378346.15616754297</v>
      </c>
      <c r="F6980" s="3">
        <f>D6980+IF(Dashboard!$I$3,E6980,0)</f>
        <v>776815.66401271336</v>
      </c>
      <c r="G6980" s="3">
        <f>IF(Dashboard!$I$4, ('Lookups and Calculations'!$F$9) / (1 - 'Lookups and Calculations'!$F$10), 'Lookups and Calculations'!$F$9)</f>
        <v>1951878.888340465</v>
      </c>
      <c r="H6980" s="12">
        <f t="shared" si="218"/>
        <v>0</v>
      </c>
      <c r="I6980" s="12">
        <f t="shared" si="219"/>
        <v>0</v>
      </c>
      <c r="J6980" s="13">
        <f>(1 - Dashboard!$I$9) * H6980 * Dashboard!$I$8 * 'Lookups and Calculations'!$F$12</f>
        <v>0</v>
      </c>
      <c r="K6980" s="12">
        <f>(1 - Dashboard!$I$11) * I6980 * Dashboard!$I$10 * 'Lookups and Calculations'!$F$12</f>
        <v>0</v>
      </c>
      <c r="L6980" s="12">
        <f>(H6980 - I6980) * Dashboard!$I$13 * (Dashboard!$D$12 / 365) * 'Lookups and Calculations'!$F$12</f>
        <v>0</v>
      </c>
      <c r="M6980" s="3">
        <f>(G6980*2) * Dashboard!$I$13 * (Dashboard!$D$12 / 365) * 'Lookups and Calculations'!$F$12</f>
        <v>1602.0878730267946</v>
      </c>
      <c r="N6980" s="12">
        <f>H6980 * Dashboard!$I$14 * Dashboard!$I$15 * (Dashboard!$D$12 / 365) * 'Lookups and Calculations'!$F$12</f>
        <v>0</v>
      </c>
    </row>
    <row r="6981" spans="1:14" x14ac:dyDescent="0.35">
      <c r="A6981" s="2">
        <v>6980</v>
      </c>
      <c r="B6981" s="11">
        <v>-0.81823935924670066</v>
      </c>
      <c r="C6981" s="11">
        <v>0.21544416022387586</v>
      </c>
      <c r="D6981" s="3">
        <f>B6981*Dashboard!$D$11*Dashboard!$D$10*SQRT(Dashboard!$D$12/365)</f>
        <v>-203153.91359963935</v>
      </c>
      <c r="E6981" s="3">
        <f>IF(Dashboard!$I$3,C6981*Dashboard!$E$11*Dashboard!$E$10*SQRT(Dashboard!$D$12/365),0)</f>
        <v>106981.71339976304</v>
      </c>
      <c r="F6981" s="3">
        <f>D6981+IF(Dashboard!$I$3,E6981,0)</f>
        <v>-96172.200199876301</v>
      </c>
      <c r="G6981" s="3">
        <f>IF(Dashboard!$I$4, ('Lookups and Calculations'!$F$9) / (1 - 'Lookups and Calculations'!$F$10), 'Lookups and Calculations'!$F$9)</f>
        <v>1951878.888340465</v>
      </c>
      <c r="H6981" s="12">
        <f t="shared" si="218"/>
        <v>0</v>
      </c>
      <c r="I6981" s="12">
        <f t="shared" si="219"/>
        <v>0</v>
      </c>
      <c r="J6981" s="13">
        <f>(1 - Dashboard!$I$9) * H6981 * Dashboard!$I$8 * 'Lookups and Calculations'!$F$12</f>
        <v>0</v>
      </c>
      <c r="K6981" s="12">
        <f>(1 - Dashboard!$I$11) * I6981 * Dashboard!$I$10 * 'Lookups and Calculations'!$F$12</f>
        <v>0</v>
      </c>
      <c r="L6981" s="12">
        <f>(H6981 - I6981) * Dashboard!$I$13 * (Dashboard!$D$12 / 365) * 'Lookups and Calculations'!$F$12</f>
        <v>0</v>
      </c>
      <c r="M6981" s="3">
        <f>(G6981*2) * Dashboard!$I$13 * (Dashboard!$D$12 / 365) * 'Lookups and Calculations'!$F$12</f>
        <v>1602.0878730267946</v>
      </c>
      <c r="N6981" s="12">
        <f>H6981 * Dashboard!$I$14 * Dashboard!$I$15 * (Dashboard!$D$12 / 365) * 'Lookups and Calculations'!$F$12</f>
        <v>0</v>
      </c>
    </row>
    <row r="6982" spans="1:14" x14ac:dyDescent="0.35">
      <c r="A6982" s="2">
        <v>6981</v>
      </c>
      <c r="B6982" s="11">
        <v>-1.1087866849637651</v>
      </c>
      <c r="C6982" s="11">
        <v>-0.32571925577201938</v>
      </c>
      <c r="D6982" s="3">
        <f>B6982*Dashboard!$D$11*Dashboard!$D$10*SQRT(Dashboard!$D$12/365)</f>
        <v>-275291.51690397318</v>
      </c>
      <c r="E6982" s="3">
        <f>IF(Dashboard!$I$3,C6982*Dashboard!$E$11*Dashboard!$E$10*SQRT(Dashboard!$D$12/365),0)</f>
        <v>-161740.30446486245</v>
      </c>
      <c r="F6982" s="3">
        <f>D6982+IF(Dashboard!$I$3,E6982,0)</f>
        <v>-437031.82136883563</v>
      </c>
      <c r="G6982" s="3">
        <f>IF(Dashboard!$I$4, ('Lookups and Calculations'!$F$9) / (1 - 'Lookups and Calculations'!$F$10), 'Lookups and Calculations'!$F$9)</f>
        <v>1951878.888340465</v>
      </c>
      <c r="H6982" s="12">
        <f t="shared" si="218"/>
        <v>0</v>
      </c>
      <c r="I6982" s="12">
        <f t="shared" si="219"/>
        <v>0</v>
      </c>
      <c r="J6982" s="13">
        <f>(1 - Dashboard!$I$9) * H6982 * Dashboard!$I$8 * 'Lookups and Calculations'!$F$12</f>
        <v>0</v>
      </c>
      <c r="K6982" s="12">
        <f>(1 - Dashboard!$I$11) * I6982 * Dashboard!$I$10 * 'Lookups and Calculations'!$F$12</f>
        <v>0</v>
      </c>
      <c r="L6982" s="12">
        <f>(H6982 - I6982) * Dashboard!$I$13 * (Dashboard!$D$12 / 365) * 'Lookups and Calculations'!$F$12</f>
        <v>0</v>
      </c>
      <c r="M6982" s="3">
        <f>(G6982*2) * Dashboard!$I$13 * (Dashboard!$D$12 / 365) * 'Lookups and Calculations'!$F$12</f>
        <v>1602.0878730267946</v>
      </c>
      <c r="N6982" s="12">
        <f>H6982 * Dashboard!$I$14 * Dashboard!$I$15 * (Dashboard!$D$12 / 365) * 'Lookups and Calculations'!$F$12</f>
        <v>0</v>
      </c>
    </row>
    <row r="6983" spans="1:14" x14ac:dyDescent="0.35">
      <c r="A6983" s="2">
        <v>6982</v>
      </c>
      <c r="B6983" s="11">
        <v>-0.86970783102352434</v>
      </c>
      <c r="C6983" s="11">
        <v>0.15920059188279634</v>
      </c>
      <c r="D6983" s="3">
        <f>B6983*Dashboard!$D$11*Dashboard!$D$10*SQRT(Dashboard!$D$12/365)</f>
        <v>-215932.59669559859</v>
      </c>
      <c r="E6983" s="3">
        <f>IF(Dashboard!$I$3,C6983*Dashboard!$E$11*Dashboard!$E$10*SQRT(Dashboard!$D$12/365),0)</f>
        <v>79053.208386710758</v>
      </c>
      <c r="F6983" s="3">
        <f>D6983+IF(Dashboard!$I$3,E6983,0)</f>
        <v>-136879.38830888784</v>
      </c>
      <c r="G6983" s="3">
        <f>IF(Dashboard!$I$4, ('Lookups and Calculations'!$F$9) / (1 - 'Lookups and Calculations'!$F$10), 'Lookups and Calculations'!$F$9)</f>
        <v>1951878.888340465</v>
      </c>
      <c r="H6983" s="12">
        <f t="shared" si="218"/>
        <v>0</v>
      </c>
      <c r="I6983" s="12">
        <f t="shared" si="219"/>
        <v>0</v>
      </c>
      <c r="J6983" s="13">
        <f>(1 - Dashboard!$I$9) * H6983 * Dashboard!$I$8 * 'Lookups and Calculations'!$F$12</f>
        <v>0</v>
      </c>
      <c r="K6983" s="12">
        <f>(1 - Dashboard!$I$11) * I6983 * Dashboard!$I$10 * 'Lookups and Calculations'!$F$12</f>
        <v>0</v>
      </c>
      <c r="L6983" s="12">
        <f>(H6983 - I6983) * Dashboard!$I$13 * (Dashboard!$D$12 / 365) * 'Lookups and Calculations'!$F$12</f>
        <v>0</v>
      </c>
      <c r="M6983" s="3">
        <f>(G6983*2) * Dashboard!$I$13 * (Dashboard!$D$12 / 365) * 'Lookups and Calculations'!$F$12</f>
        <v>1602.0878730267946</v>
      </c>
      <c r="N6983" s="12">
        <f>H6983 * Dashboard!$I$14 * Dashboard!$I$15 * (Dashboard!$D$12 / 365) * 'Lookups and Calculations'!$F$12</f>
        <v>0</v>
      </c>
    </row>
    <row r="6984" spans="1:14" x14ac:dyDescent="0.35">
      <c r="A6984" s="2">
        <v>6983</v>
      </c>
      <c r="B6984" s="11">
        <v>0.37307164668684506</v>
      </c>
      <c r="C6984" s="11">
        <v>0.67629863243494037</v>
      </c>
      <c r="D6984" s="3">
        <f>B6984*Dashboard!$D$11*Dashboard!$D$10*SQRT(Dashboard!$D$12/365)</f>
        <v>92626.887500584518</v>
      </c>
      <c r="E6984" s="3">
        <f>IF(Dashboard!$I$3,C6984*Dashboard!$E$11*Dashboard!$E$10*SQRT(Dashboard!$D$12/365),0)</f>
        <v>335825.23839413107</v>
      </c>
      <c r="F6984" s="3">
        <f>D6984+IF(Dashboard!$I$3,E6984,0)</f>
        <v>428452.1258947156</v>
      </c>
      <c r="G6984" s="3">
        <f>IF(Dashboard!$I$4, ('Lookups and Calculations'!$F$9) / (1 - 'Lookups and Calculations'!$F$10), 'Lookups and Calculations'!$F$9)</f>
        <v>1951878.888340465</v>
      </c>
      <c r="H6984" s="12">
        <f t="shared" si="218"/>
        <v>0</v>
      </c>
      <c r="I6984" s="12">
        <f t="shared" si="219"/>
        <v>0</v>
      </c>
      <c r="J6984" s="13">
        <f>(1 - Dashboard!$I$9) * H6984 * Dashboard!$I$8 * 'Lookups and Calculations'!$F$12</f>
        <v>0</v>
      </c>
      <c r="K6984" s="12">
        <f>(1 - Dashboard!$I$11) * I6984 * Dashboard!$I$10 * 'Lookups and Calculations'!$F$12</f>
        <v>0</v>
      </c>
      <c r="L6984" s="12">
        <f>(H6984 - I6984) * Dashboard!$I$13 * (Dashboard!$D$12 / 365) * 'Lookups and Calculations'!$F$12</f>
        <v>0</v>
      </c>
      <c r="M6984" s="3">
        <f>(G6984*2) * Dashboard!$I$13 * (Dashboard!$D$12 / 365) * 'Lookups and Calculations'!$F$12</f>
        <v>1602.0878730267946</v>
      </c>
      <c r="N6984" s="12">
        <f>H6984 * Dashboard!$I$14 * Dashboard!$I$15 * (Dashboard!$D$12 / 365) * 'Lookups and Calculations'!$F$12</f>
        <v>0</v>
      </c>
    </row>
    <row r="6985" spans="1:14" x14ac:dyDescent="0.35">
      <c r="A6985" s="2">
        <v>6984</v>
      </c>
      <c r="B6985" s="11">
        <v>0.16994057321727882</v>
      </c>
      <c r="C6985" s="11">
        <v>-1.0048243002751442</v>
      </c>
      <c r="D6985" s="3">
        <f>B6985*Dashboard!$D$11*Dashboard!$D$10*SQRT(Dashboard!$D$12/365)</f>
        <v>42193.14573212454</v>
      </c>
      <c r="E6985" s="3">
        <f>IF(Dashboard!$I$3,C6985*Dashboard!$E$11*Dashboard!$E$10*SQRT(Dashboard!$D$12/365),0)</f>
        <v>-498959.10475107806</v>
      </c>
      <c r="F6985" s="3">
        <f>D6985+IF(Dashboard!$I$3,E6985,0)</f>
        <v>-456765.95901895349</v>
      </c>
      <c r="G6985" s="3">
        <f>IF(Dashboard!$I$4, ('Lookups and Calculations'!$F$9) / (1 - 'Lookups and Calculations'!$F$10), 'Lookups and Calculations'!$F$9)</f>
        <v>1951878.888340465</v>
      </c>
      <c r="H6985" s="12">
        <f t="shared" si="218"/>
        <v>0</v>
      </c>
      <c r="I6985" s="12">
        <f t="shared" si="219"/>
        <v>0</v>
      </c>
      <c r="J6985" s="13">
        <f>(1 - Dashboard!$I$9) * H6985 * Dashboard!$I$8 * 'Lookups and Calculations'!$F$12</f>
        <v>0</v>
      </c>
      <c r="K6985" s="12">
        <f>(1 - Dashboard!$I$11) * I6985 * Dashboard!$I$10 * 'Lookups and Calculations'!$F$12</f>
        <v>0</v>
      </c>
      <c r="L6985" s="12">
        <f>(H6985 - I6985) * Dashboard!$I$13 * (Dashboard!$D$12 / 365) * 'Lookups and Calculations'!$F$12</f>
        <v>0</v>
      </c>
      <c r="M6985" s="3">
        <f>(G6985*2) * Dashboard!$I$13 * (Dashboard!$D$12 / 365) * 'Lookups and Calculations'!$F$12</f>
        <v>1602.0878730267946</v>
      </c>
      <c r="N6985" s="12">
        <f>H6985 * Dashboard!$I$14 * Dashboard!$I$15 * (Dashboard!$D$12 / 365) * 'Lookups and Calculations'!$F$12</f>
        <v>0</v>
      </c>
    </row>
    <row r="6986" spans="1:14" x14ac:dyDescent="0.35">
      <c r="A6986" s="2">
        <v>6985</v>
      </c>
      <c r="B6986" s="11">
        <v>1.6726499193320703</v>
      </c>
      <c r="C6986" s="11">
        <v>0.87151125126270834</v>
      </c>
      <c r="D6986" s="3">
        <f>B6986*Dashboard!$D$11*Dashboard!$D$10*SQRT(Dashboard!$D$12/365)</f>
        <v>415288.47684284911</v>
      </c>
      <c r="E6986" s="3">
        <f>IF(Dashboard!$I$3,C6986*Dashboard!$E$11*Dashboard!$E$10*SQRT(Dashboard!$D$12/365),0)</f>
        <v>432760.70611694123</v>
      </c>
      <c r="F6986" s="3">
        <f>D6986+IF(Dashboard!$I$3,E6986,0)</f>
        <v>848049.18295979034</v>
      </c>
      <c r="G6986" s="3">
        <f>IF(Dashboard!$I$4, ('Lookups and Calculations'!$F$9) / (1 - 'Lookups and Calculations'!$F$10), 'Lookups and Calculations'!$F$9)</f>
        <v>1951878.888340465</v>
      </c>
      <c r="H6986" s="12">
        <f t="shared" si="218"/>
        <v>0</v>
      </c>
      <c r="I6986" s="12">
        <f t="shared" si="219"/>
        <v>0</v>
      </c>
      <c r="J6986" s="13">
        <f>(1 - Dashboard!$I$9) * H6986 * Dashboard!$I$8 * 'Lookups and Calculations'!$F$12</f>
        <v>0</v>
      </c>
      <c r="K6986" s="12">
        <f>(1 - Dashboard!$I$11) * I6986 * Dashboard!$I$10 * 'Lookups and Calculations'!$F$12</f>
        <v>0</v>
      </c>
      <c r="L6986" s="12">
        <f>(H6986 - I6986) * Dashboard!$I$13 * (Dashboard!$D$12 / 365) * 'Lookups and Calculations'!$F$12</f>
        <v>0</v>
      </c>
      <c r="M6986" s="3">
        <f>(G6986*2) * Dashboard!$I$13 * (Dashboard!$D$12 / 365) * 'Lookups and Calculations'!$F$12</f>
        <v>1602.0878730267946</v>
      </c>
      <c r="N6986" s="12">
        <f>H6986 * Dashboard!$I$14 * Dashboard!$I$15 * (Dashboard!$D$12 / 365) * 'Lookups and Calculations'!$F$12</f>
        <v>0</v>
      </c>
    </row>
    <row r="6987" spans="1:14" x14ac:dyDescent="0.35">
      <c r="A6987" s="2">
        <v>6986</v>
      </c>
      <c r="B6987" s="11">
        <v>0.53941167346301033</v>
      </c>
      <c r="C6987" s="11">
        <v>-1.5387176815634385</v>
      </c>
      <c r="D6987" s="3">
        <f>B6987*Dashboard!$D$11*Dashboard!$D$10*SQRT(Dashboard!$D$12/365)</f>
        <v>133926.0832016535</v>
      </c>
      <c r="E6987" s="3">
        <f>IF(Dashboard!$I$3,C6987*Dashboard!$E$11*Dashboard!$E$10*SQRT(Dashboard!$D$12/365),0)</f>
        <v>-764071.08849509095</v>
      </c>
      <c r="F6987" s="3">
        <f>D6987+IF(Dashboard!$I$3,E6987,0)</f>
        <v>-630145.00529343751</v>
      </c>
      <c r="G6987" s="3">
        <f>IF(Dashboard!$I$4, ('Lookups and Calculations'!$F$9) / (1 - 'Lookups and Calculations'!$F$10), 'Lookups and Calculations'!$F$9)</f>
        <v>1951878.888340465</v>
      </c>
      <c r="H6987" s="12">
        <f t="shared" si="218"/>
        <v>0</v>
      </c>
      <c r="I6987" s="12">
        <f t="shared" si="219"/>
        <v>0</v>
      </c>
      <c r="J6987" s="13">
        <f>(1 - Dashboard!$I$9) * H6987 * Dashboard!$I$8 * 'Lookups and Calculations'!$F$12</f>
        <v>0</v>
      </c>
      <c r="K6987" s="12">
        <f>(1 - Dashboard!$I$11) * I6987 * Dashboard!$I$10 * 'Lookups and Calculations'!$F$12</f>
        <v>0</v>
      </c>
      <c r="L6987" s="12">
        <f>(H6987 - I6987) * Dashboard!$I$13 * (Dashboard!$D$12 / 365) * 'Lookups and Calculations'!$F$12</f>
        <v>0</v>
      </c>
      <c r="M6987" s="3">
        <f>(G6987*2) * Dashboard!$I$13 * (Dashboard!$D$12 / 365) * 'Lookups and Calculations'!$F$12</f>
        <v>1602.0878730267946</v>
      </c>
      <c r="N6987" s="12">
        <f>H6987 * Dashboard!$I$14 * Dashboard!$I$15 * (Dashboard!$D$12 / 365) * 'Lookups and Calculations'!$F$12</f>
        <v>0</v>
      </c>
    </row>
    <row r="6988" spans="1:14" x14ac:dyDescent="0.35">
      <c r="A6988" s="2">
        <v>6987</v>
      </c>
      <c r="B6988" s="11">
        <v>9.1829793872957935E-2</v>
      </c>
      <c r="C6988" s="11">
        <v>-0.21326380149264937</v>
      </c>
      <c r="D6988" s="3">
        <f>B6988*Dashboard!$D$11*Dashboard!$D$10*SQRT(Dashboard!$D$12/365)</f>
        <v>22799.663447520488</v>
      </c>
      <c r="E6988" s="3">
        <f>IF(Dashboard!$I$3,C6988*Dashboard!$E$11*Dashboard!$E$10*SQRT(Dashboard!$D$12/365),0)</f>
        <v>-105899.02676462587</v>
      </c>
      <c r="F6988" s="3">
        <f>D6988+IF(Dashboard!$I$3,E6988,0)</f>
        <v>-83099.363317105381</v>
      </c>
      <c r="G6988" s="3">
        <f>IF(Dashboard!$I$4, ('Lookups and Calculations'!$F$9) / (1 - 'Lookups and Calculations'!$F$10), 'Lookups and Calculations'!$F$9)</f>
        <v>1951878.888340465</v>
      </c>
      <c r="H6988" s="12">
        <f t="shared" si="218"/>
        <v>0</v>
      </c>
      <c r="I6988" s="12">
        <f t="shared" si="219"/>
        <v>0</v>
      </c>
      <c r="J6988" s="13">
        <f>(1 - Dashboard!$I$9) * H6988 * Dashboard!$I$8 * 'Lookups and Calculations'!$F$12</f>
        <v>0</v>
      </c>
      <c r="K6988" s="12">
        <f>(1 - Dashboard!$I$11) * I6988 * Dashboard!$I$10 * 'Lookups and Calculations'!$F$12</f>
        <v>0</v>
      </c>
      <c r="L6988" s="12">
        <f>(H6988 - I6988) * Dashboard!$I$13 * (Dashboard!$D$12 / 365) * 'Lookups and Calculations'!$F$12</f>
        <v>0</v>
      </c>
      <c r="M6988" s="3">
        <f>(G6988*2) * Dashboard!$I$13 * (Dashboard!$D$12 / 365) * 'Lookups and Calculations'!$F$12</f>
        <v>1602.0878730267946</v>
      </c>
      <c r="N6988" s="12">
        <f>H6988 * Dashboard!$I$14 * Dashboard!$I$15 * (Dashboard!$D$12 / 365) * 'Lookups and Calculations'!$F$12</f>
        <v>0</v>
      </c>
    </row>
    <row r="6989" spans="1:14" x14ac:dyDescent="0.35">
      <c r="A6989" s="2">
        <v>6988</v>
      </c>
      <c r="B6989" s="11">
        <v>-1.5771853248569796</v>
      </c>
      <c r="C6989" s="11">
        <v>0.62247814515747901</v>
      </c>
      <c r="D6989" s="3">
        <f>B6989*Dashboard!$D$11*Dashboard!$D$10*SQRT(Dashboard!$D$12/365)</f>
        <v>-391586.35868066247</v>
      </c>
      <c r="E6989" s="3">
        <f>IF(Dashboard!$I$3,C6989*Dashboard!$E$11*Dashboard!$E$10*SQRT(Dashboard!$D$12/365),0)</f>
        <v>309099.94707516552</v>
      </c>
      <c r="F6989" s="3">
        <f>D6989+IF(Dashboard!$I$3,E6989,0)</f>
        <v>-82486.411605496949</v>
      </c>
      <c r="G6989" s="3">
        <f>IF(Dashboard!$I$4, ('Lookups and Calculations'!$F$9) / (1 - 'Lookups and Calculations'!$F$10), 'Lookups and Calculations'!$F$9)</f>
        <v>1951878.888340465</v>
      </c>
      <c r="H6989" s="12">
        <f t="shared" si="218"/>
        <v>0</v>
      </c>
      <c r="I6989" s="12">
        <f t="shared" si="219"/>
        <v>0</v>
      </c>
      <c r="J6989" s="13">
        <f>(1 - Dashboard!$I$9) * H6989 * Dashboard!$I$8 * 'Lookups and Calculations'!$F$12</f>
        <v>0</v>
      </c>
      <c r="K6989" s="12">
        <f>(1 - Dashboard!$I$11) * I6989 * Dashboard!$I$10 * 'Lookups and Calculations'!$F$12</f>
        <v>0</v>
      </c>
      <c r="L6989" s="12">
        <f>(H6989 - I6989) * Dashboard!$I$13 * (Dashboard!$D$12 / 365) * 'Lookups and Calculations'!$F$12</f>
        <v>0</v>
      </c>
      <c r="M6989" s="3">
        <f>(G6989*2) * Dashboard!$I$13 * (Dashboard!$D$12 / 365) * 'Lookups and Calculations'!$F$12</f>
        <v>1602.0878730267946</v>
      </c>
      <c r="N6989" s="12">
        <f>H6989 * Dashboard!$I$14 * Dashboard!$I$15 * (Dashboard!$D$12 / 365) * 'Lookups and Calculations'!$F$12</f>
        <v>0</v>
      </c>
    </row>
    <row r="6990" spans="1:14" x14ac:dyDescent="0.35">
      <c r="A6990" s="2">
        <v>6989</v>
      </c>
      <c r="B6990" s="11">
        <v>0.22622007315318723</v>
      </c>
      <c r="C6990" s="11">
        <v>-0.5046426846132418</v>
      </c>
      <c r="D6990" s="3">
        <f>B6990*Dashboard!$D$11*Dashboard!$D$10*SQRT(Dashboard!$D$12/365)</f>
        <v>56166.319398490865</v>
      </c>
      <c r="E6990" s="3">
        <f>IF(Dashboard!$I$3,C6990*Dashboard!$E$11*Dashboard!$E$10*SQRT(Dashboard!$D$12/365),0)</f>
        <v>-250587.15445561591</v>
      </c>
      <c r="F6990" s="3">
        <f>D6990+IF(Dashboard!$I$3,E6990,0)</f>
        <v>-194420.83505712505</v>
      </c>
      <c r="G6990" s="3">
        <f>IF(Dashboard!$I$4, ('Lookups and Calculations'!$F$9) / (1 - 'Lookups and Calculations'!$F$10), 'Lookups and Calculations'!$F$9)</f>
        <v>1951878.888340465</v>
      </c>
      <c r="H6990" s="12">
        <f t="shared" si="218"/>
        <v>0</v>
      </c>
      <c r="I6990" s="12">
        <f t="shared" si="219"/>
        <v>0</v>
      </c>
      <c r="J6990" s="13">
        <f>(1 - Dashboard!$I$9) * H6990 * Dashboard!$I$8 * 'Lookups and Calculations'!$F$12</f>
        <v>0</v>
      </c>
      <c r="K6990" s="12">
        <f>(1 - Dashboard!$I$11) * I6990 * Dashboard!$I$10 * 'Lookups and Calculations'!$F$12</f>
        <v>0</v>
      </c>
      <c r="L6990" s="12">
        <f>(H6990 - I6990) * Dashboard!$I$13 * (Dashboard!$D$12 / 365) * 'Lookups and Calculations'!$F$12</f>
        <v>0</v>
      </c>
      <c r="M6990" s="3">
        <f>(G6990*2) * Dashboard!$I$13 * (Dashboard!$D$12 / 365) * 'Lookups and Calculations'!$F$12</f>
        <v>1602.0878730267946</v>
      </c>
      <c r="N6990" s="12">
        <f>H6990 * Dashboard!$I$14 * Dashboard!$I$15 * (Dashboard!$D$12 / 365) * 'Lookups and Calculations'!$F$12</f>
        <v>0</v>
      </c>
    </row>
    <row r="6991" spans="1:14" x14ac:dyDescent="0.35">
      <c r="A6991" s="2">
        <v>6990</v>
      </c>
      <c r="B6991" s="11">
        <v>-4.2131251972378721E-2</v>
      </c>
      <c r="C6991" s="11">
        <v>-0.23742401398736027</v>
      </c>
      <c r="D6991" s="3">
        <f>B6991*Dashboard!$D$11*Dashboard!$D$10*SQRT(Dashboard!$D$12/365)</f>
        <v>-10460.421667959226</v>
      </c>
      <c r="E6991" s="3">
        <f>IF(Dashboard!$I$3,C6991*Dashboard!$E$11*Dashboard!$E$10*SQRT(Dashboard!$D$12/365),0)</f>
        <v>-117896.10724293019</v>
      </c>
      <c r="F6991" s="3">
        <f>D6991+IF(Dashboard!$I$3,E6991,0)</f>
        <v>-128356.52891088941</v>
      </c>
      <c r="G6991" s="3">
        <f>IF(Dashboard!$I$4, ('Lookups and Calculations'!$F$9) / (1 - 'Lookups and Calculations'!$F$10), 'Lookups and Calculations'!$F$9)</f>
        <v>1951878.888340465</v>
      </c>
      <c r="H6991" s="12">
        <f t="shared" si="218"/>
        <v>0</v>
      </c>
      <c r="I6991" s="12">
        <f t="shared" si="219"/>
        <v>0</v>
      </c>
      <c r="J6991" s="13">
        <f>(1 - Dashboard!$I$9) * H6991 * Dashboard!$I$8 * 'Lookups and Calculations'!$F$12</f>
        <v>0</v>
      </c>
      <c r="K6991" s="12">
        <f>(1 - Dashboard!$I$11) * I6991 * Dashboard!$I$10 * 'Lookups and Calculations'!$F$12</f>
        <v>0</v>
      </c>
      <c r="L6991" s="12">
        <f>(H6991 - I6991) * Dashboard!$I$13 * (Dashboard!$D$12 / 365) * 'Lookups and Calculations'!$F$12</f>
        <v>0</v>
      </c>
      <c r="M6991" s="3">
        <f>(G6991*2) * Dashboard!$I$13 * (Dashboard!$D$12 / 365) * 'Lookups and Calculations'!$F$12</f>
        <v>1602.0878730267946</v>
      </c>
      <c r="N6991" s="12">
        <f>H6991 * Dashboard!$I$14 * Dashboard!$I$15 * (Dashboard!$D$12 / 365) * 'Lookups and Calculations'!$F$12</f>
        <v>0</v>
      </c>
    </row>
    <row r="6992" spans="1:14" x14ac:dyDescent="0.35">
      <c r="A6992" s="2">
        <v>6991</v>
      </c>
      <c r="B6992" s="11">
        <v>1.8696452765091804</v>
      </c>
      <c r="C6992" s="11">
        <v>-0.76675283559348062</v>
      </c>
      <c r="D6992" s="3">
        <f>B6992*Dashboard!$D$11*Dashboard!$D$10*SQRT(Dashboard!$D$12/365)</f>
        <v>464198.8321309801</v>
      </c>
      <c r="E6992" s="3">
        <f>IF(Dashboard!$I$3,C6992*Dashboard!$E$11*Dashboard!$E$10*SQRT(Dashboard!$D$12/365),0)</f>
        <v>-380741.49710383674</v>
      </c>
      <c r="F6992" s="3">
        <f>D6992+IF(Dashboard!$I$3,E6992,0)</f>
        <v>83457.335027143359</v>
      </c>
      <c r="G6992" s="3">
        <f>IF(Dashboard!$I$4, ('Lookups and Calculations'!$F$9) / (1 - 'Lookups and Calculations'!$F$10), 'Lookups and Calculations'!$F$9)</f>
        <v>1951878.888340465</v>
      </c>
      <c r="H6992" s="12">
        <f t="shared" si="218"/>
        <v>0</v>
      </c>
      <c r="I6992" s="12">
        <f t="shared" si="219"/>
        <v>0</v>
      </c>
      <c r="J6992" s="13">
        <f>(1 - Dashboard!$I$9) * H6992 * Dashboard!$I$8 * 'Lookups and Calculations'!$F$12</f>
        <v>0</v>
      </c>
      <c r="K6992" s="12">
        <f>(1 - Dashboard!$I$11) * I6992 * Dashboard!$I$10 * 'Lookups and Calculations'!$F$12</f>
        <v>0</v>
      </c>
      <c r="L6992" s="12">
        <f>(H6992 - I6992) * Dashboard!$I$13 * (Dashboard!$D$12 / 365) * 'Lookups and Calculations'!$F$12</f>
        <v>0</v>
      </c>
      <c r="M6992" s="3">
        <f>(G6992*2) * Dashboard!$I$13 * (Dashboard!$D$12 / 365) * 'Lookups and Calculations'!$F$12</f>
        <v>1602.0878730267946</v>
      </c>
      <c r="N6992" s="12">
        <f>H6992 * Dashboard!$I$14 * Dashboard!$I$15 * (Dashboard!$D$12 / 365) * 'Lookups and Calculations'!$F$12</f>
        <v>0</v>
      </c>
    </row>
    <row r="6993" spans="1:14" x14ac:dyDescent="0.35">
      <c r="A6993" s="2">
        <v>6992</v>
      </c>
      <c r="B6993" s="11">
        <v>0.94317308172093939</v>
      </c>
      <c r="C6993" s="11">
        <v>-0.35915571032470878</v>
      </c>
      <c r="D6993" s="3">
        <f>B6993*Dashboard!$D$11*Dashboard!$D$10*SQRT(Dashboard!$D$12/365)</f>
        <v>234172.67892104754</v>
      </c>
      <c r="E6993" s="3">
        <f>IF(Dashboard!$I$3,C6993*Dashboard!$E$11*Dashboard!$E$10*SQRT(Dashboard!$D$12/365),0)</f>
        <v>-178343.62847393719</v>
      </c>
      <c r="F6993" s="3">
        <f>D6993+IF(Dashboard!$I$3,E6993,0)</f>
        <v>55829.050447110349</v>
      </c>
      <c r="G6993" s="3">
        <f>IF(Dashboard!$I$4, ('Lookups and Calculations'!$F$9) / (1 - 'Lookups and Calculations'!$F$10), 'Lookups and Calculations'!$F$9)</f>
        <v>1951878.888340465</v>
      </c>
      <c r="H6993" s="12">
        <f t="shared" si="218"/>
        <v>0</v>
      </c>
      <c r="I6993" s="12">
        <f t="shared" si="219"/>
        <v>0</v>
      </c>
      <c r="J6993" s="13">
        <f>(1 - Dashboard!$I$9) * H6993 * Dashboard!$I$8 * 'Lookups and Calculations'!$F$12</f>
        <v>0</v>
      </c>
      <c r="K6993" s="12">
        <f>(1 - Dashboard!$I$11) * I6993 * Dashboard!$I$10 * 'Lookups and Calculations'!$F$12</f>
        <v>0</v>
      </c>
      <c r="L6993" s="12">
        <f>(H6993 - I6993) * Dashboard!$I$13 * (Dashboard!$D$12 / 365) * 'Lookups and Calculations'!$F$12</f>
        <v>0</v>
      </c>
      <c r="M6993" s="3">
        <f>(G6993*2) * Dashboard!$I$13 * (Dashboard!$D$12 / 365) * 'Lookups and Calculations'!$F$12</f>
        <v>1602.0878730267946</v>
      </c>
      <c r="N6993" s="12">
        <f>H6993 * Dashboard!$I$14 * Dashboard!$I$15 * (Dashboard!$D$12 / 365) * 'Lookups and Calculations'!$F$12</f>
        <v>0</v>
      </c>
    </row>
    <row r="6994" spans="1:14" x14ac:dyDescent="0.35">
      <c r="A6994" s="2">
        <v>6993</v>
      </c>
      <c r="B6994" s="11">
        <v>-0.24889700558672256</v>
      </c>
      <c r="C6994" s="11">
        <v>-0.5402414883559139</v>
      </c>
      <c r="D6994" s="3">
        <f>B6994*Dashboard!$D$11*Dashboard!$D$10*SQRT(Dashboard!$D$12/365)</f>
        <v>-61796.58824372042</v>
      </c>
      <c r="E6994" s="3">
        <f>IF(Dashboard!$I$3,C6994*Dashboard!$E$11*Dashboard!$E$10*SQRT(Dashboard!$D$12/365),0)</f>
        <v>-268264.22221839719</v>
      </c>
      <c r="F6994" s="3">
        <f>D6994+IF(Dashboard!$I$3,E6994,0)</f>
        <v>-330060.8104621176</v>
      </c>
      <c r="G6994" s="3">
        <f>IF(Dashboard!$I$4, ('Lookups and Calculations'!$F$9) / (1 - 'Lookups and Calculations'!$F$10), 'Lookups and Calculations'!$F$9)</f>
        <v>1951878.888340465</v>
      </c>
      <c r="H6994" s="12">
        <f t="shared" si="218"/>
        <v>0</v>
      </c>
      <c r="I6994" s="12">
        <f t="shared" si="219"/>
        <v>0</v>
      </c>
      <c r="J6994" s="13">
        <f>(1 - Dashboard!$I$9) * H6994 * Dashboard!$I$8 * 'Lookups and Calculations'!$F$12</f>
        <v>0</v>
      </c>
      <c r="K6994" s="12">
        <f>(1 - Dashboard!$I$11) * I6994 * Dashboard!$I$10 * 'Lookups and Calculations'!$F$12</f>
        <v>0</v>
      </c>
      <c r="L6994" s="12">
        <f>(H6994 - I6994) * Dashboard!$I$13 * (Dashboard!$D$12 / 365) * 'Lookups and Calculations'!$F$12</f>
        <v>0</v>
      </c>
      <c r="M6994" s="3">
        <f>(G6994*2) * Dashboard!$I$13 * (Dashboard!$D$12 / 365) * 'Lookups and Calculations'!$F$12</f>
        <v>1602.0878730267946</v>
      </c>
      <c r="N6994" s="12">
        <f>H6994 * Dashboard!$I$14 * Dashboard!$I$15 * (Dashboard!$D$12 / 365) * 'Lookups and Calculations'!$F$12</f>
        <v>0</v>
      </c>
    </row>
    <row r="6995" spans="1:14" x14ac:dyDescent="0.35">
      <c r="A6995" s="2">
        <v>6994</v>
      </c>
      <c r="B6995" s="11">
        <v>0.66638286593637996</v>
      </c>
      <c r="C6995" s="11">
        <v>-0.17038850846300055</v>
      </c>
      <c r="D6995" s="3">
        <f>B6995*Dashboard!$D$11*Dashboard!$D$10*SQRT(Dashboard!$D$12/365)</f>
        <v>165450.71517380109</v>
      </c>
      <c r="E6995" s="3">
        <f>IF(Dashboard!$I$3,C6995*Dashboard!$E$11*Dashboard!$E$10*SQRT(Dashboard!$D$12/365),0)</f>
        <v>-84608.719772492201</v>
      </c>
      <c r="F6995" s="3">
        <f>D6995+IF(Dashboard!$I$3,E6995,0)</f>
        <v>80841.995401308886</v>
      </c>
      <c r="G6995" s="3">
        <f>IF(Dashboard!$I$4, ('Lookups and Calculations'!$F$9) / (1 - 'Lookups and Calculations'!$F$10), 'Lookups and Calculations'!$F$9)</f>
        <v>1951878.888340465</v>
      </c>
      <c r="H6995" s="12">
        <f t="shared" si="218"/>
        <v>0</v>
      </c>
      <c r="I6995" s="12">
        <f t="shared" si="219"/>
        <v>0</v>
      </c>
      <c r="J6995" s="13">
        <f>(1 - Dashboard!$I$9) * H6995 * Dashboard!$I$8 * 'Lookups and Calculations'!$F$12</f>
        <v>0</v>
      </c>
      <c r="K6995" s="12">
        <f>(1 - Dashboard!$I$11) * I6995 * Dashboard!$I$10 * 'Lookups and Calculations'!$F$12</f>
        <v>0</v>
      </c>
      <c r="L6995" s="12">
        <f>(H6995 - I6995) * Dashboard!$I$13 * (Dashboard!$D$12 / 365) * 'Lookups and Calculations'!$F$12</f>
        <v>0</v>
      </c>
      <c r="M6995" s="3">
        <f>(G6995*2) * Dashboard!$I$13 * (Dashboard!$D$12 / 365) * 'Lookups and Calculations'!$F$12</f>
        <v>1602.0878730267946</v>
      </c>
      <c r="N6995" s="12">
        <f>H6995 * Dashboard!$I$14 * Dashboard!$I$15 * (Dashboard!$D$12 / 365) * 'Lookups and Calculations'!$F$12</f>
        <v>0</v>
      </c>
    </row>
    <row r="6996" spans="1:14" x14ac:dyDescent="0.35">
      <c r="A6996" s="2">
        <v>6995</v>
      </c>
      <c r="B6996" s="11">
        <v>1.5072395254080073</v>
      </c>
      <c r="C6996" s="11">
        <v>0.51455335456540119</v>
      </c>
      <c r="D6996" s="3">
        <f>B6996*Dashboard!$D$11*Dashboard!$D$10*SQRT(Dashboard!$D$12/365)</f>
        <v>374220.09202857153</v>
      </c>
      <c r="E6996" s="3">
        <f>IF(Dashboard!$I$3,C6996*Dashboard!$E$11*Dashboard!$E$10*SQRT(Dashboard!$D$12/365),0)</f>
        <v>255508.43174305692</v>
      </c>
      <c r="F6996" s="3">
        <f>D6996+IF(Dashboard!$I$3,E6996,0)</f>
        <v>629728.5237716285</v>
      </c>
      <c r="G6996" s="3">
        <f>IF(Dashboard!$I$4, ('Lookups and Calculations'!$F$9) / (1 - 'Lookups and Calculations'!$F$10), 'Lookups and Calculations'!$F$9)</f>
        <v>1951878.888340465</v>
      </c>
      <c r="H6996" s="12">
        <f t="shared" si="218"/>
        <v>0</v>
      </c>
      <c r="I6996" s="12">
        <f t="shared" si="219"/>
        <v>0</v>
      </c>
      <c r="J6996" s="13">
        <f>(1 - Dashboard!$I$9) * H6996 * Dashboard!$I$8 * 'Lookups and Calculations'!$F$12</f>
        <v>0</v>
      </c>
      <c r="K6996" s="12">
        <f>(1 - Dashboard!$I$11) * I6996 * Dashboard!$I$10 * 'Lookups and Calculations'!$F$12</f>
        <v>0</v>
      </c>
      <c r="L6996" s="12">
        <f>(H6996 - I6996) * Dashboard!$I$13 * (Dashboard!$D$12 / 365) * 'Lookups and Calculations'!$F$12</f>
        <v>0</v>
      </c>
      <c r="M6996" s="3">
        <f>(G6996*2) * Dashboard!$I$13 * (Dashboard!$D$12 / 365) * 'Lookups and Calculations'!$F$12</f>
        <v>1602.0878730267946</v>
      </c>
      <c r="N6996" s="12">
        <f>H6996 * Dashboard!$I$14 * Dashboard!$I$15 * (Dashboard!$D$12 / 365) * 'Lookups and Calculations'!$F$12</f>
        <v>0</v>
      </c>
    </row>
    <row r="6997" spans="1:14" x14ac:dyDescent="0.35">
      <c r="A6997" s="2">
        <v>6996</v>
      </c>
      <c r="B6997" s="11">
        <v>0.8184770093486613</v>
      </c>
      <c r="C6997" s="11">
        <v>0.79825310582046627</v>
      </c>
      <c r="D6997" s="3">
        <f>B6997*Dashboard!$D$11*Dashboard!$D$10*SQRT(Dashboard!$D$12/365)</f>
        <v>203212.9177867822</v>
      </c>
      <c r="E6997" s="3">
        <f>IF(Dashboard!$I$3,C6997*Dashboard!$E$11*Dashboard!$E$10*SQRT(Dashboard!$D$12/365),0)</f>
        <v>396383.38258328824</v>
      </c>
      <c r="F6997" s="3">
        <f>D6997+IF(Dashboard!$I$3,E6997,0)</f>
        <v>599596.30037007038</v>
      </c>
      <c r="G6997" s="3">
        <f>IF(Dashboard!$I$4, ('Lookups and Calculations'!$F$9) / (1 - 'Lookups and Calculations'!$F$10), 'Lookups and Calculations'!$F$9)</f>
        <v>1951878.888340465</v>
      </c>
      <c r="H6997" s="12">
        <f t="shared" si="218"/>
        <v>0</v>
      </c>
      <c r="I6997" s="12">
        <f t="shared" si="219"/>
        <v>0</v>
      </c>
      <c r="J6997" s="13">
        <f>(1 - Dashboard!$I$9) * H6997 * Dashboard!$I$8 * 'Lookups and Calculations'!$F$12</f>
        <v>0</v>
      </c>
      <c r="K6997" s="12">
        <f>(1 - Dashboard!$I$11) * I6997 * Dashboard!$I$10 * 'Lookups and Calculations'!$F$12</f>
        <v>0</v>
      </c>
      <c r="L6997" s="12">
        <f>(H6997 - I6997) * Dashboard!$I$13 * (Dashboard!$D$12 / 365) * 'Lookups and Calculations'!$F$12</f>
        <v>0</v>
      </c>
      <c r="M6997" s="3">
        <f>(G6997*2) * Dashboard!$I$13 * (Dashboard!$D$12 / 365) * 'Lookups and Calculations'!$F$12</f>
        <v>1602.0878730267946</v>
      </c>
      <c r="N6997" s="12">
        <f>H6997 * Dashboard!$I$14 * Dashboard!$I$15 * (Dashboard!$D$12 / 365) * 'Lookups and Calculations'!$F$12</f>
        <v>0</v>
      </c>
    </row>
    <row r="6998" spans="1:14" x14ac:dyDescent="0.35">
      <c r="A6998" s="2">
        <v>6997</v>
      </c>
      <c r="B6998" s="11">
        <v>0.35323297494468892</v>
      </c>
      <c r="C6998" s="11">
        <v>6.3932514977265195E-2</v>
      </c>
      <c r="D6998" s="3">
        <f>B6998*Dashboard!$D$11*Dashboard!$D$10*SQRT(Dashboard!$D$12/365)</f>
        <v>87701.307033827179</v>
      </c>
      <c r="E6998" s="3">
        <f>IF(Dashboard!$I$3,C6998*Dashboard!$E$11*Dashboard!$E$10*SQRT(Dashboard!$D$12/365),0)</f>
        <v>31746.555521006256</v>
      </c>
      <c r="F6998" s="3">
        <f>D6998+IF(Dashboard!$I$3,E6998,0)</f>
        <v>119447.86255483344</v>
      </c>
      <c r="G6998" s="3">
        <f>IF(Dashboard!$I$4, ('Lookups and Calculations'!$F$9) / (1 - 'Lookups and Calculations'!$F$10), 'Lookups and Calculations'!$F$9)</f>
        <v>1951878.888340465</v>
      </c>
      <c r="H6998" s="12">
        <f t="shared" si="218"/>
        <v>0</v>
      </c>
      <c r="I6998" s="12">
        <f t="shared" si="219"/>
        <v>0</v>
      </c>
      <c r="J6998" s="13">
        <f>(1 - Dashboard!$I$9) * H6998 * Dashboard!$I$8 * 'Lookups and Calculations'!$F$12</f>
        <v>0</v>
      </c>
      <c r="K6998" s="12">
        <f>(1 - Dashboard!$I$11) * I6998 * Dashboard!$I$10 * 'Lookups and Calculations'!$F$12</f>
        <v>0</v>
      </c>
      <c r="L6998" s="12">
        <f>(H6998 - I6998) * Dashboard!$I$13 * (Dashboard!$D$12 / 365) * 'Lookups and Calculations'!$F$12</f>
        <v>0</v>
      </c>
      <c r="M6998" s="3">
        <f>(G6998*2) * Dashboard!$I$13 * (Dashboard!$D$12 / 365) * 'Lookups and Calculations'!$F$12</f>
        <v>1602.0878730267946</v>
      </c>
      <c r="N6998" s="12">
        <f>H6998 * Dashboard!$I$14 * Dashboard!$I$15 * (Dashboard!$D$12 / 365) * 'Lookups and Calculations'!$F$12</f>
        <v>0</v>
      </c>
    </row>
    <row r="6999" spans="1:14" x14ac:dyDescent="0.35">
      <c r="A6999" s="2">
        <v>6998</v>
      </c>
      <c r="B6999" s="11">
        <v>0.62701187646261725</v>
      </c>
      <c r="C6999" s="11">
        <v>1.4761822907554532</v>
      </c>
      <c r="D6999" s="3">
        <f>B6999*Dashboard!$D$11*Dashboard!$D$10*SQRT(Dashboard!$D$12/365)</f>
        <v>155675.61635522475</v>
      </c>
      <c r="E6999" s="3">
        <f>IF(Dashboard!$I$3,C6999*Dashboard!$E$11*Dashboard!$E$10*SQRT(Dashboard!$D$12/365),0)</f>
        <v>733018.29388784757</v>
      </c>
      <c r="F6999" s="3">
        <f>D6999+IF(Dashboard!$I$3,E6999,0)</f>
        <v>888693.91024307231</v>
      </c>
      <c r="G6999" s="3">
        <f>IF(Dashboard!$I$4, ('Lookups and Calculations'!$F$9) / (1 - 'Lookups and Calculations'!$F$10), 'Lookups and Calculations'!$F$9)</f>
        <v>1951878.888340465</v>
      </c>
      <c r="H6999" s="12">
        <f t="shared" si="218"/>
        <v>0</v>
      </c>
      <c r="I6999" s="12">
        <f t="shared" si="219"/>
        <v>0</v>
      </c>
      <c r="J6999" s="13">
        <f>(1 - Dashboard!$I$9) * H6999 * Dashboard!$I$8 * 'Lookups and Calculations'!$F$12</f>
        <v>0</v>
      </c>
      <c r="K6999" s="12">
        <f>(1 - Dashboard!$I$11) * I6999 * Dashboard!$I$10 * 'Lookups and Calculations'!$F$12</f>
        <v>0</v>
      </c>
      <c r="L6999" s="12">
        <f>(H6999 - I6999) * Dashboard!$I$13 * (Dashboard!$D$12 / 365) * 'Lookups and Calculations'!$F$12</f>
        <v>0</v>
      </c>
      <c r="M6999" s="3">
        <f>(G6999*2) * Dashboard!$I$13 * (Dashboard!$D$12 / 365) * 'Lookups and Calculations'!$F$12</f>
        <v>1602.0878730267946</v>
      </c>
      <c r="N6999" s="12">
        <f>H6999 * Dashboard!$I$14 * Dashboard!$I$15 * (Dashboard!$D$12 / 365) * 'Lookups and Calculations'!$F$12</f>
        <v>0</v>
      </c>
    </row>
    <row r="7000" spans="1:14" x14ac:dyDescent="0.35">
      <c r="A7000" s="2">
        <v>6999</v>
      </c>
      <c r="B7000" s="11">
        <v>0.15758160927898091</v>
      </c>
      <c r="C7000" s="11">
        <v>1.6106974413307311</v>
      </c>
      <c r="D7000" s="3">
        <f>B7000*Dashboard!$D$11*Dashboard!$D$10*SQRT(Dashboard!$D$12/365)</f>
        <v>39124.640332416639</v>
      </c>
      <c r="E7000" s="3">
        <f>IF(Dashboard!$I$3,C7000*Dashboard!$E$11*Dashboard!$E$10*SQRT(Dashboard!$D$12/365),0)</f>
        <v>799813.61232124816</v>
      </c>
      <c r="F7000" s="3">
        <f>D7000+IF(Dashboard!$I$3,E7000,0)</f>
        <v>838938.25265366479</v>
      </c>
      <c r="G7000" s="3">
        <f>IF(Dashboard!$I$4, ('Lookups and Calculations'!$F$9) / (1 - 'Lookups and Calculations'!$F$10), 'Lookups and Calculations'!$F$9)</f>
        <v>1951878.888340465</v>
      </c>
      <c r="H7000" s="12">
        <f t="shared" si="218"/>
        <v>0</v>
      </c>
      <c r="I7000" s="12">
        <f t="shared" si="219"/>
        <v>0</v>
      </c>
      <c r="J7000" s="13">
        <f>(1 - Dashboard!$I$9) * H7000 * Dashboard!$I$8 * 'Lookups and Calculations'!$F$12</f>
        <v>0</v>
      </c>
      <c r="K7000" s="12">
        <f>(1 - Dashboard!$I$11) * I7000 * Dashboard!$I$10 * 'Lookups and Calculations'!$F$12</f>
        <v>0</v>
      </c>
      <c r="L7000" s="12">
        <f>(H7000 - I7000) * Dashboard!$I$13 * (Dashboard!$D$12 / 365) * 'Lookups and Calculations'!$F$12</f>
        <v>0</v>
      </c>
      <c r="M7000" s="3">
        <f>(G7000*2) * Dashboard!$I$13 * (Dashboard!$D$12 / 365) * 'Lookups and Calculations'!$F$12</f>
        <v>1602.0878730267946</v>
      </c>
      <c r="N7000" s="12">
        <f>H7000 * Dashboard!$I$14 * Dashboard!$I$15 * (Dashboard!$D$12 / 365) * 'Lookups and Calculations'!$F$12</f>
        <v>0</v>
      </c>
    </row>
    <row r="7001" spans="1:14" x14ac:dyDescent="0.35">
      <c r="A7001" s="2">
        <v>7000</v>
      </c>
      <c r="B7001" s="11">
        <v>-1.0881401393807562</v>
      </c>
      <c r="C7001" s="11">
        <v>1.8881363751749745</v>
      </c>
      <c r="D7001" s="3">
        <f>B7001*Dashboard!$D$11*Dashboard!$D$10*SQRT(Dashboard!$D$12/365)</f>
        <v>-270165.3560928345</v>
      </c>
      <c r="E7001" s="3">
        <f>IF(Dashboard!$I$3,C7001*Dashboard!$E$11*Dashboard!$E$10*SQRT(Dashboard!$D$12/365),0)</f>
        <v>937579.66954748333</v>
      </c>
      <c r="F7001" s="3">
        <f>D7001+IF(Dashboard!$I$3,E7001,0)</f>
        <v>667414.31345464883</v>
      </c>
      <c r="G7001" s="3">
        <f>IF(Dashboard!$I$4, ('Lookups and Calculations'!$F$9) / (1 - 'Lookups and Calculations'!$F$10), 'Lookups and Calculations'!$F$9)</f>
        <v>1951878.888340465</v>
      </c>
      <c r="H7001" s="12">
        <f t="shared" si="218"/>
        <v>0</v>
      </c>
      <c r="I7001" s="12">
        <f t="shared" si="219"/>
        <v>0</v>
      </c>
      <c r="J7001" s="13">
        <f>(1 - Dashboard!$I$9) * H7001 * Dashboard!$I$8 * 'Lookups and Calculations'!$F$12</f>
        <v>0</v>
      </c>
      <c r="K7001" s="12">
        <f>(1 - Dashboard!$I$11) * I7001 * Dashboard!$I$10 * 'Lookups and Calculations'!$F$12</f>
        <v>0</v>
      </c>
      <c r="L7001" s="12">
        <f>(H7001 - I7001) * Dashboard!$I$13 * (Dashboard!$D$12 / 365) * 'Lookups and Calculations'!$F$12</f>
        <v>0</v>
      </c>
      <c r="M7001" s="3">
        <f>(G7001*2) * Dashboard!$I$13 * (Dashboard!$D$12 / 365) * 'Lookups and Calculations'!$F$12</f>
        <v>1602.0878730267946</v>
      </c>
      <c r="N7001" s="12">
        <f>H7001 * Dashboard!$I$14 * Dashboard!$I$15 * (Dashboard!$D$12 / 365) * 'Lookups and Calculations'!$F$12</f>
        <v>0</v>
      </c>
    </row>
    <row r="7002" spans="1:14" x14ac:dyDescent="0.35">
      <c r="A7002" s="2">
        <v>7001</v>
      </c>
      <c r="B7002" s="11">
        <v>1.5350454352587677</v>
      </c>
      <c r="C7002" s="11">
        <v>0.20789044208244881</v>
      </c>
      <c r="D7002" s="3">
        <f>B7002*Dashboard!$D$11*Dashboard!$D$10*SQRT(Dashboard!$D$12/365)</f>
        <v>381123.79244770232</v>
      </c>
      <c r="E7002" s="3">
        <f>IF(Dashboard!$I$3,C7002*Dashboard!$E$11*Dashboard!$E$10*SQRT(Dashboard!$D$12/365),0)</f>
        <v>103230.81243095049</v>
      </c>
      <c r="F7002" s="3">
        <f>D7002+IF(Dashboard!$I$3,E7002,0)</f>
        <v>484354.60487865284</v>
      </c>
      <c r="G7002" s="3">
        <f>IF(Dashboard!$I$4, ('Lookups and Calculations'!$F$9) / (1 - 'Lookups and Calculations'!$F$10), 'Lookups and Calculations'!$F$9)</f>
        <v>1951878.888340465</v>
      </c>
      <c r="H7002" s="12">
        <f t="shared" si="218"/>
        <v>0</v>
      </c>
      <c r="I7002" s="12">
        <f t="shared" si="219"/>
        <v>0</v>
      </c>
      <c r="J7002" s="13">
        <f>(1 - Dashboard!$I$9) * H7002 * Dashboard!$I$8 * 'Lookups and Calculations'!$F$12</f>
        <v>0</v>
      </c>
      <c r="K7002" s="12">
        <f>(1 - Dashboard!$I$11) * I7002 * Dashboard!$I$10 * 'Lookups and Calculations'!$F$12</f>
        <v>0</v>
      </c>
      <c r="L7002" s="12">
        <f>(H7002 - I7002) * Dashboard!$I$13 * (Dashboard!$D$12 / 365) * 'Lookups and Calculations'!$F$12</f>
        <v>0</v>
      </c>
      <c r="M7002" s="3">
        <f>(G7002*2) * Dashboard!$I$13 * (Dashboard!$D$12 / 365) * 'Lookups and Calculations'!$F$12</f>
        <v>1602.0878730267946</v>
      </c>
      <c r="N7002" s="12">
        <f>H7002 * Dashboard!$I$14 * Dashboard!$I$15 * (Dashboard!$D$12 / 365) * 'Lookups and Calculations'!$F$12</f>
        <v>0</v>
      </c>
    </row>
    <row r="7003" spans="1:14" x14ac:dyDescent="0.35">
      <c r="A7003" s="2">
        <v>7002</v>
      </c>
      <c r="B7003" s="11">
        <v>-0.85090565540868135</v>
      </c>
      <c r="C7003" s="11">
        <v>-1.0716423349629673</v>
      </c>
      <c r="D7003" s="3">
        <f>B7003*Dashboard!$D$11*Dashboard!$D$10*SQRT(Dashboard!$D$12/365)</f>
        <v>-211264.35931838461</v>
      </c>
      <c r="E7003" s="3">
        <f>IF(Dashboard!$I$3,C7003*Dashboard!$E$11*Dashboard!$E$10*SQRT(Dashboard!$D$12/365),0)</f>
        <v>-532138.50413456582</v>
      </c>
      <c r="F7003" s="3">
        <f>D7003+IF(Dashboard!$I$3,E7003,0)</f>
        <v>-743402.86345295049</v>
      </c>
      <c r="G7003" s="3">
        <f>IF(Dashboard!$I$4, ('Lookups and Calculations'!$F$9) / (1 - 'Lookups and Calculations'!$F$10), 'Lookups and Calculations'!$F$9)</f>
        <v>1951878.888340465</v>
      </c>
      <c r="H7003" s="12">
        <f t="shared" si="218"/>
        <v>0</v>
      </c>
      <c r="I7003" s="12">
        <f t="shared" si="219"/>
        <v>0</v>
      </c>
      <c r="J7003" s="13">
        <f>(1 - Dashboard!$I$9) * H7003 * Dashboard!$I$8 * 'Lookups and Calculations'!$F$12</f>
        <v>0</v>
      </c>
      <c r="K7003" s="12">
        <f>(1 - Dashboard!$I$11) * I7003 * Dashboard!$I$10 * 'Lookups and Calculations'!$F$12</f>
        <v>0</v>
      </c>
      <c r="L7003" s="12">
        <f>(H7003 - I7003) * Dashboard!$I$13 * (Dashboard!$D$12 / 365) * 'Lookups and Calculations'!$F$12</f>
        <v>0</v>
      </c>
      <c r="M7003" s="3">
        <f>(G7003*2) * Dashboard!$I$13 * (Dashboard!$D$12 / 365) * 'Lookups and Calculations'!$F$12</f>
        <v>1602.0878730267946</v>
      </c>
      <c r="N7003" s="12">
        <f>H7003 * Dashboard!$I$14 * Dashboard!$I$15 * (Dashboard!$D$12 / 365) * 'Lookups and Calculations'!$F$12</f>
        <v>0</v>
      </c>
    </row>
    <row r="7004" spans="1:14" x14ac:dyDescent="0.35">
      <c r="A7004" s="2">
        <v>7003</v>
      </c>
      <c r="B7004" s="11">
        <v>0.32299444055950932</v>
      </c>
      <c r="C7004" s="11">
        <v>-1.014695504878071</v>
      </c>
      <c r="D7004" s="3">
        <f>B7004*Dashboard!$D$11*Dashboard!$D$10*SQRT(Dashboard!$D$12/365)</f>
        <v>80193.630297863216</v>
      </c>
      <c r="E7004" s="3">
        <f>IF(Dashboard!$I$3,C7004*Dashboard!$E$11*Dashboard!$E$10*SQRT(Dashboard!$D$12/365),0)</f>
        <v>-503860.78498526657</v>
      </c>
      <c r="F7004" s="3">
        <f>D7004+IF(Dashboard!$I$3,E7004,0)</f>
        <v>-423667.15468740335</v>
      </c>
      <c r="G7004" s="3">
        <f>IF(Dashboard!$I$4, ('Lookups and Calculations'!$F$9) / (1 - 'Lookups and Calculations'!$F$10), 'Lookups and Calculations'!$F$9)</f>
        <v>1951878.888340465</v>
      </c>
      <c r="H7004" s="12">
        <f t="shared" si="218"/>
        <v>0</v>
      </c>
      <c r="I7004" s="12">
        <f t="shared" si="219"/>
        <v>0</v>
      </c>
      <c r="J7004" s="13">
        <f>(1 - Dashboard!$I$9) * H7004 * Dashboard!$I$8 * 'Lookups and Calculations'!$F$12</f>
        <v>0</v>
      </c>
      <c r="K7004" s="12">
        <f>(1 - Dashboard!$I$11) * I7004 * Dashboard!$I$10 * 'Lookups and Calculations'!$F$12</f>
        <v>0</v>
      </c>
      <c r="L7004" s="12">
        <f>(H7004 - I7004) * Dashboard!$I$13 * (Dashboard!$D$12 / 365) * 'Lookups and Calculations'!$F$12</f>
        <v>0</v>
      </c>
      <c r="M7004" s="3">
        <f>(G7004*2) * Dashboard!$I$13 * (Dashboard!$D$12 / 365) * 'Lookups and Calculations'!$F$12</f>
        <v>1602.0878730267946</v>
      </c>
      <c r="N7004" s="12">
        <f>H7004 * Dashboard!$I$14 * Dashboard!$I$15 * (Dashboard!$D$12 / 365) * 'Lookups and Calculations'!$F$12</f>
        <v>0</v>
      </c>
    </row>
    <row r="7005" spans="1:14" x14ac:dyDescent="0.35">
      <c r="A7005" s="2">
        <v>7004</v>
      </c>
      <c r="B7005" s="11">
        <v>0.87563179436676541</v>
      </c>
      <c r="C7005" s="11">
        <v>0.16378946075193582</v>
      </c>
      <c r="D7005" s="3">
        <f>B7005*Dashboard!$D$11*Dashboard!$D$10*SQRT(Dashboard!$D$12/365)</f>
        <v>217403.40877961781</v>
      </c>
      <c r="E7005" s="3">
        <f>IF(Dashboard!$I$3,C7005*Dashboard!$E$11*Dashboard!$E$10*SQRT(Dashboard!$D$12/365),0)</f>
        <v>81331.873325585111</v>
      </c>
      <c r="F7005" s="3">
        <f>D7005+IF(Dashboard!$I$3,E7005,0)</f>
        <v>298735.2821052029</v>
      </c>
      <c r="G7005" s="3">
        <f>IF(Dashboard!$I$4, ('Lookups and Calculations'!$F$9) / (1 - 'Lookups and Calculations'!$F$10), 'Lookups and Calculations'!$F$9)</f>
        <v>1951878.888340465</v>
      </c>
      <c r="H7005" s="12">
        <f t="shared" si="218"/>
        <v>0</v>
      </c>
      <c r="I7005" s="12">
        <f t="shared" si="219"/>
        <v>0</v>
      </c>
      <c r="J7005" s="13">
        <f>(1 - Dashboard!$I$9) * H7005 * Dashboard!$I$8 * 'Lookups and Calculations'!$F$12</f>
        <v>0</v>
      </c>
      <c r="K7005" s="12">
        <f>(1 - Dashboard!$I$11) * I7005 * Dashboard!$I$10 * 'Lookups and Calculations'!$F$12</f>
        <v>0</v>
      </c>
      <c r="L7005" s="12">
        <f>(H7005 - I7005) * Dashboard!$I$13 * (Dashboard!$D$12 / 365) * 'Lookups and Calculations'!$F$12</f>
        <v>0</v>
      </c>
      <c r="M7005" s="3">
        <f>(G7005*2) * Dashboard!$I$13 * (Dashboard!$D$12 / 365) * 'Lookups and Calculations'!$F$12</f>
        <v>1602.0878730267946</v>
      </c>
      <c r="N7005" s="12">
        <f>H7005 * Dashboard!$I$14 * Dashboard!$I$15 * (Dashboard!$D$12 / 365) * 'Lookups and Calculations'!$F$12</f>
        <v>0</v>
      </c>
    </row>
    <row r="7006" spans="1:14" x14ac:dyDescent="0.35">
      <c r="A7006" s="2">
        <v>7005</v>
      </c>
      <c r="B7006" s="11">
        <v>0.95502338116302421</v>
      </c>
      <c r="C7006" s="11">
        <v>-0.31673074735954881</v>
      </c>
      <c r="D7006" s="3">
        <f>B7006*Dashboard!$D$11*Dashboard!$D$10*SQRT(Dashboard!$D$12/365)</f>
        <v>237114.89220103878</v>
      </c>
      <c r="E7006" s="3">
        <f>IF(Dashboard!$I$3,C7006*Dashboard!$E$11*Dashboard!$E$10*SQRT(Dashboard!$D$12/365),0)</f>
        <v>-157276.93896971489</v>
      </c>
      <c r="F7006" s="3">
        <f>D7006+IF(Dashboard!$I$3,E7006,0)</f>
        <v>79837.953231323889</v>
      </c>
      <c r="G7006" s="3">
        <f>IF(Dashboard!$I$4, ('Lookups and Calculations'!$F$9) / (1 - 'Lookups and Calculations'!$F$10), 'Lookups and Calculations'!$F$9)</f>
        <v>1951878.888340465</v>
      </c>
      <c r="H7006" s="12">
        <f t="shared" si="218"/>
        <v>0</v>
      </c>
      <c r="I7006" s="12">
        <f t="shared" si="219"/>
        <v>0</v>
      </c>
      <c r="J7006" s="13">
        <f>(1 - Dashboard!$I$9) * H7006 * Dashboard!$I$8 * 'Lookups and Calculations'!$F$12</f>
        <v>0</v>
      </c>
      <c r="K7006" s="12">
        <f>(1 - Dashboard!$I$11) * I7006 * Dashboard!$I$10 * 'Lookups and Calculations'!$F$12</f>
        <v>0</v>
      </c>
      <c r="L7006" s="12">
        <f>(H7006 - I7006) * Dashboard!$I$13 * (Dashboard!$D$12 / 365) * 'Lookups and Calculations'!$F$12</f>
        <v>0</v>
      </c>
      <c r="M7006" s="3">
        <f>(G7006*2) * Dashboard!$I$13 * (Dashboard!$D$12 / 365) * 'Lookups and Calculations'!$F$12</f>
        <v>1602.0878730267946</v>
      </c>
      <c r="N7006" s="12">
        <f>H7006 * Dashboard!$I$14 * Dashboard!$I$15 * (Dashboard!$D$12 / 365) * 'Lookups and Calculations'!$F$12</f>
        <v>0</v>
      </c>
    </row>
    <row r="7007" spans="1:14" x14ac:dyDescent="0.35">
      <c r="A7007" s="2">
        <v>7006</v>
      </c>
      <c r="B7007" s="11">
        <v>1.3028851943920559</v>
      </c>
      <c r="C7007" s="11">
        <v>-0.63162309729454402</v>
      </c>
      <c r="D7007" s="3">
        <f>B7007*Dashboard!$D$11*Dashboard!$D$10*SQRT(Dashboard!$D$12/365)</f>
        <v>323482.6377155119</v>
      </c>
      <c r="E7007" s="3">
        <f>IF(Dashboard!$I$3,C7007*Dashboard!$E$11*Dashboard!$E$10*SQRT(Dashboard!$D$12/365),0)</f>
        <v>-313640.99681893858</v>
      </c>
      <c r="F7007" s="3">
        <f>D7007+IF(Dashboard!$I$3,E7007,0)</f>
        <v>9841.6408965733135</v>
      </c>
      <c r="G7007" s="3">
        <f>IF(Dashboard!$I$4, ('Lookups and Calculations'!$F$9) / (1 - 'Lookups and Calculations'!$F$10), 'Lookups and Calculations'!$F$9)</f>
        <v>1951878.888340465</v>
      </c>
      <c r="H7007" s="12">
        <f t="shared" si="218"/>
        <v>0</v>
      </c>
      <c r="I7007" s="12">
        <f t="shared" si="219"/>
        <v>0</v>
      </c>
      <c r="J7007" s="13">
        <f>(1 - Dashboard!$I$9) * H7007 * Dashboard!$I$8 * 'Lookups and Calculations'!$F$12</f>
        <v>0</v>
      </c>
      <c r="K7007" s="12">
        <f>(1 - Dashboard!$I$11) * I7007 * Dashboard!$I$10 * 'Lookups and Calculations'!$F$12</f>
        <v>0</v>
      </c>
      <c r="L7007" s="12">
        <f>(H7007 - I7007) * Dashboard!$I$13 * (Dashboard!$D$12 / 365) * 'Lookups and Calculations'!$F$12</f>
        <v>0</v>
      </c>
      <c r="M7007" s="3">
        <f>(G7007*2) * Dashboard!$I$13 * (Dashboard!$D$12 / 365) * 'Lookups and Calculations'!$F$12</f>
        <v>1602.0878730267946</v>
      </c>
      <c r="N7007" s="12">
        <f>H7007 * Dashboard!$I$14 * Dashboard!$I$15 * (Dashboard!$D$12 / 365) * 'Lookups and Calculations'!$F$12</f>
        <v>0</v>
      </c>
    </row>
    <row r="7008" spans="1:14" x14ac:dyDescent="0.35">
      <c r="A7008" s="2">
        <v>7007</v>
      </c>
      <c r="B7008" s="11">
        <v>-1.7641473669260195</v>
      </c>
      <c r="C7008" s="11">
        <v>-1.3720787030188135</v>
      </c>
      <c r="D7008" s="3">
        <f>B7008*Dashboard!$D$11*Dashboard!$D$10*SQRT(Dashboard!$D$12/365)</f>
        <v>-438005.62476910086</v>
      </c>
      <c r="E7008" s="3">
        <f>IF(Dashboard!$I$3,C7008*Dashboard!$E$11*Dashboard!$E$10*SQRT(Dashboard!$D$12/365),0)</f>
        <v>-681324.24854656192</v>
      </c>
      <c r="F7008" s="3">
        <f>D7008+IF(Dashboard!$I$3,E7008,0)</f>
        <v>-1119329.8733156628</v>
      </c>
      <c r="G7008" s="3">
        <f>IF(Dashboard!$I$4, ('Lookups and Calculations'!$F$9) / (1 - 'Lookups and Calculations'!$F$10), 'Lookups and Calculations'!$F$9)</f>
        <v>1951878.888340465</v>
      </c>
      <c r="H7008" s="12">
        <f t="shared" si="218"/>
        <v>0</v>
      </c>
      <c r="I7008" s="12">
        <f t="shared" si="219"/>
        <v>0</v>
      </c>
      <c r="J7008" s="13">
        <f>(1 - Dashboard!$I$9) * H7008 * Dashboard!$I$8 * 'Lookups and Calculations'!$F$12</f>
        <v>0</v>
      </c>
      <c r="K7008" s="12">
        <f>(1 - Dashboard!$I$11) * I7008 * Dashboard!$I$10 * 'Lookups and Calculations'!$F$12</f>
        <v>0</v>
      </c>
      <c r="L7008" s="12">
        <f>(H7008 - I7008) * Dashboard!$I$13 * (Dashboard!$D$12 / 365) * 'Lookups and Calculations'!$F$12</f>
        <v>0</v>
      </c>
      <c r="M7008" s="3">
        <f>(G7008*2) * Dashboard!$I$13 * (Dashboard!$D$12 / 365) * 'Lookups and Calculations'!$F$12</f>
        <v>1602.0878730267946</v>
      </c>
      <c r="N7008" s="12">
        <f>H7008 * Dashboard!$I$14 * Dashboard!$I$15 * (Dashboard!$D$12 / 365) * 'Lookups and Calculations'!$F$12</f>
        <v>0</v>
      </c>
    </row>
    <row r="7009" spans="1:14" x14ac:dyDescent="0.35">
      <c r="A7009" s="2">
        <v>7008</v>
      </c>
      <c r="B7009" s="11">
        <v>-2.0498148240003506</v>
      </c>
      <c r="C7009" s="11">
        <v>-0.17340231561802835</v>
      </c>
      <c r="D7009" s="3">
        <f>B7009*Dashboard!$D$11*Dashboard!$D$10*SQRT(Dashboard!$D$12/365)</f>
        <v>-508931.64566613507</v>
      </c>
      <c r="E7009" s="3">
        <f>IF(Dashboard!$I$3,C7009*Dashboard!$E$11*Dashboard!$E$10*SQRT(Dashboard!$D$12/365),0)</f>
        <v>-86105.266501659964</v>
      </c>
      <c r="F7009" s="3">
        <f>D7009+IF(Dashboard!$I$3,E7009,0)</f>
        <v>-595036.912167795</v>
      </c>
      <c r="G7009" s="3">
        <f>IF(Dashboard!$I$4, ('Lookups and Calculations'!$F$9) / (1 - 'Lookups and Calculations'!$F$10), 'Lookups and Calculations'!$F$9)</f>
        <v>1951878.888340465</v>
      </c>
      <c r="H7009" s="12">
        <f t="shared" si="218"/>
        <v>0</v>
      </c>
      <c r="I7009" s="12">
        <f t="shared" si="219"/>
        <v>0</v>
      </c>
      <c r="J7009" s="13">
        <f>(1 - Dashboard!$I$9) * H7009 * Dashboard!$I$8 * 'Lookups and Calculations'!$F$12</f>
        <v>0</v>
      </c>
      <c r="K7009" s="12">
        <f>(1 - Dashboard!$I$11) * I7009 * Dashboard!$I$10 * 'Lookups and Calculations'!$F$12</f>
        <v>0</v>
      </c>
      <c r="L7009" s="12">
        <f>(H7009 - I7009) * Dashboard!$I$13 * (Dashboard!$D$12 / 365) * 'Lookups and Calculations'!$F$12</f>
        <v>0</v>
      </c>
      <c r="M7009" s="3">
        <f>(G7009*2) * Dashboard!$I$13 * (Dashboard!$D$12 / 365) * 'Lookups and Calculations'!$F$12</f>
        <v>1602.0878730267946</v>
      </c>
      <c r="N7009" s="12">
        <f>H7009 * Dashboard!$I$14 * Dashboard!$I$15 * (Dashboard!$D$12 / 365) * 'Lookups and Calculations'!$F$12</f>
        <v>0</v>
      </c>
    </row>
    <row r="7010" spans="1:14" x14ac:dyDescent="0.35">
      <c r="A7010" s="2">
        <v>7009</v>
      </c>
      <c r="B7010" s="11">
        <v>-0.7183736848702007</v>
      </c>
      <c r="C7010" s="11">
        <v>0.37024813454823474</v>
      </c>
      <c r="D7010" s="3">
        <f>B7010*Dashboard!$D$11*Dashboard!$D$10*SQRT(Dashboard!$D$12/365)</f>
        <v>-178359.08754466797</v>
      </c>
      <c r="E7010" s="3">
        <f>IF(Dashboard!$I$3,C7010*Dashboard!$E$11*Dashboard!$E$10*SQRT(Dashboard!$D$12/365),0)</f>
        <v>183851.72183769653</v>
      </c>
      <c r="F7010" s="3">
        <f>D7010+IF(Dashboard!$I$3,E7010,0)</f>
        <v>5492.6342930285609</v>
      </c>
      <c r="G7010" s="3">
        <f>IF(Dashboard!$I$4, ('Lookups and Calculations'!$F$9) / (1 - 'Lookups and Calculations'!$F$10), 'Lookups and Calculations'!$F$9)</f>
        <v>1951878.888340465</v>
      </c>
      <c r="H7010" s="12">
        <f t="shared" si="218"/>
        <v>0</v>
      </c>
      <c r="I7010" s="12">
        <f t="shared" si="219"/>
        <v>0</v>
      </c>
      <c r="J7010" s="13">
        <f>(1 - Dashboard!$I$9) * H7010 * Dashboard!$I$8 * 'Lookups and Calculations'!$F$12</f>
        <v>0</v>
      </c>
      <c r="K7010" s="12">
        <f>(1 - Dashboard!$I$11) * I7010 * Dashboard!$I$10 * 'Lookups and Calculations'!$F$12</f>
        <v>0</v>
      </c>
      <c r="L7010" s="12">
        <f>(H7010 - I7010) * Dashboard!$I$13 * (Dashboard!$D$12 / 365) * 'Lookups and Calculations'!$F$12</f>
        <v>0</v>
      </c>
      <c r="M7010" s="3">
        <f>(G7010*2) * Dashboard!$I$13 * (Dashboard!$D$12 / 365) * 'Lookups and Calculations'!$F$12</f>
        <v>1602.0878730267946</v>
      </c>
      <c r="N7010" s="12">
        <f>H7010 * Dashboard!$I$14 * Dashboard!$I$15 * (Dashboard!$D$12 / 365) * 'Lookups and Calculations'!$F$12</f>
        <v>0</v>
      </c>
    </row>
    <row r="7011" spans="1:14" x14ac:dyDescent="0.35">
      <c r="A7011" s="2">
        <v>7010</v>
      </c>
      <c r="B7011" s="11">
        <v>-1.0929307741771948</v>
      </c>
      <c r="C7011" s="11">
        <v>1.5946703973226073</v>
      </c>
      <c r="D7011" s="3">
        <f>B7011*Dashboard!$D$11*Dashboard!$D$10*SQRT(Dashboard!$D$12/365)</f>
        <v>-271354.78336313734</v>
      </c>
      <c r="E7011" s="3">
        <f>IF(Dashboard!$I$3,C7011*Dashboard!$E$11*Dashboard!$E$10*SQRT(Dashboard!$D$12/365),0)</f>
        <v>791855.16672244051</v>
      </c>
      <c r="F7011" s="3">
        <f>D7011+IF(Dashboard!$I$3,E7011,0)</f>
        <v>520500.38335930317</v>
      </c>
      <c r="G7011" s="3">
        <f>IF(Dashboard!$I$4, ('Lookups and Calculations'!$F$9) / (1 - 'Lookups and Calculations'!$F$10), 'Lookups and Calculations'!$F$9)</f>
        <v>1951878.888340465</v>
      </c>
      <c r="H7011" s="12">
        <f t="shared" si="218"/>
        <v>0</v>
      </c>
      <c r="I7011" s="12">
        <f t="shared" si="219"/>
        <v>0</v>
      </c>
      <c r="J7011" s="13">
        <f>(1 - Dashboard!$I$9) * H7011 * Dashboard!$I$8 * 'Lookups and Calculations'!$F$12</f>
        <v>0</v>
      </c>
      <c r="K7011" s="12">
        <f>(1 - Dashboard!$I$11) * I7011 * Dashboard!$I$10 * 'Lookups and Calculations'!$F$12</f>
        <v>0</v>
      </c>
      <c r="L7011" s="12">
        <f>(H7011 - I7011) * Dashboard!$I$13 * (Dashboard!$D$12 / 365) * 'Lookups and Calculations'!$F$12</f>
        <v>0</v>
      </c>
      <c r="M7011" s="3">
        <f>(G7011*2) * Dashboard!$I$13 * (Dashboard!$D$12 / 365) * 'Lookups and Calculations'!$F$12</f>
        <v>1602.0878730267946</v>
      </c>
      <c r="N7011" s="12">
        <f>H7011 * Dashboard!$I$14 * Dashboard!$I$15 * (Dashboard!$D$12 / 365) * 'Lookups and Calculations'!$F$12</f>
        <v>0</v>
      </c>
    </row>
    <row r="7012" spans="1:14" x14ac:dyDescent="0.35">
      <c r="A7012" s="2">
        <v>7011</v>
      </c>
      <c r="B7012" s="11">
        <v>-0.37874304144979709</v>
      </c>
      <c r="C7012" s="11">
        <v>0.1926695167388045</v>
      </c>
      <c r="D7012" s="3">
        <f>B7012*Dashboard!$D$11*Dashboard!$D$10*SQRT(Dashboard!$D$12/365)</f>
        <v>-94034.991411306823</v>
      </c>
      <c r="E7012" s="3">
        <f>IF(Dashboard!$I$3,C7012*Dashboard!$E$11*Dashboard!$E$10*SQRT(Dashboard!$D$12/365),0)</f>
        <v>95672.65596432428</v>
      </c>
      <c r="F7012" s="3">
        <f>D7012+IF(Dashboard!$I$3,E7012,0)</f>
        <v>1637.6645530174574</v>
      </c>
      <c r="G7012" s="3">
        <f>IF(Dashboard!$I$4, ('Lookups and Calculations'!$F$9) / (1 - 'Lookups and Calculations'!$F$10), 'Lookups and Calculations'!$F$9)</f>
        <v>1951878.888340465</v>
      </c>
      <c r="H7012" s="12">
        <f t="shared" si="218"/>
        <v>0</v>
      </c>
      <c r="I7012" s="12">
        <f t="shared" si="219"/>
        <v>0</v>
      </c>
      <c r="J7012" s="13">
        <f>(1 - Dashboard!$I$9) * H7012 * Dashboard!$I$8 * 'Lookups and Calculations'!$F$12</f>
        <v>0</v>
      </c>
      <c r="K7012" s="12">
        <f>(1 - Dashboard!$I$11) * I7012 * Dashboard!$I$10 * 'Lookups and Calculations'!$F$12</f>
        <v>0</v>
      </c>
      <c r="L7012" s="12">
        <f>(H7012 - I7012) * Dashboard!$I$13 * (Dashboard!$D$12 / 365) * 'Lookups and Calculations'!$F$12</f>
        <v>0</v>
      </c>
      <c r="M7012" s="3">
        <f>(G7012*2) * Dashboard!$I$13 * (Dashboard!$D$12 / 365) * 'Lookups and Calculations'!$F$12</f>
        <v>1602.0878730267946</v>
      </c>
      <c r="N7012" s="12">
        <f>H7012 * Dashboard!$I$14 * Dashboard!$I$15 * (Dashboard!$D$12 / 365) * 'Lookups and Calculations'!$F$12</f>
        <v>0</v>
      </c>
    </row>
    <row r="7013" spans="1:14" x14ac:dyDescent="0.35">
      <c r="A7013" s="2">
        <v>7012</v>
      </c>
      <c r="B7013" s="11">
        <v>0.67351340618344857</v>
      </c>
      <c r="C7013" s="11">
        <v>-1.1177700892315026</v>
      </c>
      <c r="D7013" s="3">
        <f>B7013*Dashboard!$D$11*Dashboard!$D$10*SQRT(Dashboard!$D$12/365)</f>
        <v>167221.09830301817</v>
      </c>
      <c r="E7013" s="3">
        <f>IF(Dashboard!$I$3,C7013*Dashboard!$E$11*Dashboard!$E$10*SQRT(Dashboard!$D$12/365),0)</f>
        <v>-555043.86477095145</v>
      </c>
      <c r="F7013" s="3">
        <f>D7013+IF(Dashboard!$I$3,E7013,0)</f>
        <v>-387822.76646793331</v>
      </c>
      <c r="G7013" s="3">
        <f>IF(Dashboard!$I$4, ('Lookups and Calculations'!$F$9) / (1 - 'Lookups and Calculations'!$F$10), 'Lookups and Calculations'!$F$9)</f>
        <v>1951878.888340465</v>
      </c>
      <c r="H7013" s="12">
        <f t="shared" si="218"/>
        <v>0</v>
      </c>
      <c r="I7013" s="12">
        <f t="shared" si="219"/>
        <v>0</v>
      </c>
      <c r="J7013" s="13">
        <f>(1 - Dashboard!$I$9) * H7013 * Dashboard!$I$8 * 'Lookups and Calculations'!$F$12</f>
        <v>0</v>
      </c>
      <c r="K7013" s="12">
        <f>(1 - Dashboard!$I$11) * I7013 * Dashboard!$I$10 * 'Lookups and Calculations'!$F$12</f>
        <v>0</v>
      </c>
      <c r="L7013" s="12">
        <f>(H7013 - I7013) * Dashboard!$I$13 * (Dashboard!$D$12 / 365) * 'Lookups and Calculations'!$F$12</f>
        <v>0</v>
      </c>
      <c r="M7013" s="3">
        <f>(G7013*2) * Dashboard!$I$13 * (Dashboard!$D$12 / 365) * 'Lookups and Calculations'!$F$12</f>
        <v>1602.0878730267946</v>
      </c>
      <c r="N7013" s="12">
        <f>H7013 * Dashboard!$I$14 * Dashboard!$I$15 * (Dashboard!$D$12 / 365) * 'Lookups and Calculations'!$F$12</f>
        <v>0</v>
      </c>
    </row>
    <row r="7014" spans="1:14" x14ac:dyDescent="0.35">
      <c r="A7014" s="2">
        <v>7013</v>
      </c>
      <c r="B7014" s="11">
        <v>1.8355515241720672</v>
      </c>
      <c r="C7014" s="11">
        <v>-0.11236001471457814</v>
      </c>
      <c r="D7014" s="3">
        <f>B7014*Dashboard!$D$11*Dashboard!$D$10*SQRT(Dashboard!$D$12/365)</f>
        <v>455733.9750713564</v>
      </c>
      <c r="E7014" s="3">
        <f>IF(Dashboard!$I$3,C7014*Dashboard!$E$11*Dashboard!$E$10*SQRT(Dashboard!$D$12/365),0)</f>
        <v>-55793.885892740152</v>
      </c>
      <c r="F7014" s="3">
        <f>D7014+IF(Dashboard!$I$3,E7014,0)</f>
        <v>399940.08917861624</v>
      </c>
      <c r="G7014" s="3">
        <f>IF(Dashboard!$I$4, ('Lookups and Calculations'!$F$9) / (1 - 'Lookups and Calculations'!$F$10), 'Lookups and Calculations'!$F$9)</f>
        <v>1951878.888340465</v>
      </c>
      <c r="H7014" s="12">
        <f t="shared" si="218"/>
        <v>0</v>
      </c>
      <c r="I7014" s="12">
        <f t="shared" si="219"/>
        <v>0</v>
      </c>
      <c r="J7014" s="13">
        <f>(1 - Dashboard!$I$9) * H7014 * Dashboard!$I$8 * 'Lookups and Calculations'!$F$12</f>
        <v>0</v>
      </c>
      <c r="K7014" s="12">
        <f>(1 - Dashboard!$I$11) * I7014 * Dashboard!$I$10 * 'Lookups and Calculations'!$F$12</f>
        <v>0</v>
      </c>
      <c r="L7014" s="12">
        <f>(H7014 - I7014) * Dashboard!$I$13 * (Dashboard!$D$12 / 365) * 'Lookups and Calculations'!$F$12</f>
        <v>0</v>
      </c>
      <c r="M7014" s="3">
        <f>(G7014*2) * Dashboard!$I$13 * (Dashboard!$D$12 / 365) * 'Lookups and Calculations'!$F$12</f>
        <v>1602.0878730267946</v>
      </c>
      <c r="N7014" s="12">
        <f>H7014 * Dashboard!$I$14 * Dashboard!$I$15 * (Dashboard!$D$12 / 365) * 'Lookups and Calculations'!$F$12</f>
        <v>0</v>
      </c>
    </row>
    <row r="7015" spans="1:14" x14ac:dyDescent="0.35">
      <c r="A7015" s="2">
        <v>7014</v>
      </c>
      <c r="B7015" s="11">
        <v>-0.85136065747157252</v>
      </c>
      <c r="C7015" s="11">
        <v>0.7938630186146709</v>
      </c>
      <c r="D7015" s="3">
        <f>B7015*Dashboard!$D$11*Dashboard!$D$10*SQRT(Dashboard!$D$12/365)</f>
        <v>-211377.32803435708</v>
      </c>
      <c r="E7015" s="3">
        <f>IF(Dashboard!$I$3,C7015*Dashboard!$E$11*Dashboard!$E$10*SQRT(Dashboard!$D$12/365),0)</f>
        <v>394203.4253694918</v>
      </c>
      <c r="F7015" s="3">
        <f>D7015+IF(Dashboard!$I$3,E7015,0)</f>
        <v>182826.09733513472</v>
      </c>
      <c r="G7015" s="3">
        <f>IF(Dashboard!$I$4, ('Lookups and Calculations'!$F$9) / (1 - 'Lookups and Calculations'!$F$10), 'Lookups and Calculations'!$F$9)</f>
        <v>1951878.888340465</v>
      </c>
      <c r="H7015" s="12">
        <f t="shared" si="218"/>
        <v>0</v>
      </c>
      <c r="I7015" s="12">
        <f t="shared" si="219"/>
        <v>0</v>
      </c>
      <c r="J7015" s="13">
        <f>(1 - Dashboard!$I$9) * H7015 * Dashboard!$I$8 * 'Lookups and Calculations'!$F$12</f>
        <v>0</v>
      </c>
      <c r="K7015" s="12">
        <f>(1 - Dashboard!$I$11) * I7015 * Dashboard!$I$10 * 'Lookups and Calculations'!$F$12</f>
        <v>0</v>
      </c>
      <c r="L7015" s="12">
        <f>(H7015 - I7015) * Dashboard!$I$13 * (Dashboard!$D$12 / 365) * 'Lookups and Calculations'!$F$12</f>
        <v>0</v>
      </c>
      <c r="M7015" s="3">
        <f>(G7015*2) * Dashboard!$I$13 * (Dashboard!$D$12 / 365) * 'Lookups and Calculations'!$F$12</f>
        <v>1602.0878730267946</v>
      </c>
      <c r="N7015" s="12">
        <f>H7015 * Dashboard!$I$14 * Dashboard!$I$15 * (Dashboard!$D$12 / 365) * 'Lookups and Calculations'!$F$12</f>
        <v>0</v>
      </c>
    </row>
    <row r="7016" spans="1:14" x14ac:dyDescent="0.35">
      <c r="A7016" s="2">
        <v>7015</v>
      </c>
      <c r="B7016" s="11">
        <v>-0.63948047825726673</v>
      </c>
      <c r="C7016" s="11">
        <v>-1.6676015529610464</v>
      </c>
      <c r="D7016" s="3">
        <f>B7016*Dashboard!$D$11*Dashboard!$D$10*SQRT(Dashboard!$D$12/365)</f>
        <v>-158771.34283559173</v>
      </c>
      <c r="E7016" s="3">
        <f>IF(Dashboard!$I$3,C7016*Dashboard!$E$11*Dashboard!$E$10*SQRT(Dashboard!$D$12/365),0)</f>
        <v>-828070.11904380936</v>
      </c>
      <c r="F7016" s="3">
        <f>D7016+IF(Dashboard!$I$3,E7016,0)</f>
        <v>-986841.46187940112</v>
      </c>
      <c r="G7016" s="3">
        <f>IF(Dashboard!$I$4, ('Lookups and Calculations'!$F$9) / (1 - 'Lookups and Calculations'!$F$10), 'Lookups and Calculations'!$F$9)</f>
        <v>1951878.888340465</v>
      </c>
      <c r="H7016" s="12">
        <f t="shared" si="218"/>
        <v>0</v>
      </c>
      <c r="I7016" s="12">
        <f t="shared" si="219"/>
        <v>0</v>
      </c>
      <c r="J7016" s="13">
        <f>(1 - Dashboard!$I$9) * H7016 * Dashboard!$I$8 * 'Lookups and Calculations'!$F$12</f>
        <v>0</v>
      </c>
      <c r="K7016" s="12">
        <f>(1 - Dashboard!$I$11) * I7016 * Dashboard!$I$10 * 'Lookups and Calculations'!$F$12</f>
        <v>0</v>
      </c>
      <c r="L7016" s="12">
        <f>(H7016 - I7016) * Dashboard!$I$13 * (Dashboard!$D$12 / 365) * 'Lookups and Calculations'!$F$12</f>
        <v>0</v>
      </c>
      <c r="M7016" s="3">
        <f>(G7016*2) * Dashboard!$I$13 * (Dashboard!$D$12 / 365) * 'Lookups and Calculations'!$F$12</f>
        <v>1602.0878730267946</v>
      </c>
      <c r="N7016" s="12">
        <f>H7016 * Dashboard!$I$14 * Dashboard!$I$15 * (Dashboard!$D$12 / 365) * 'Lookups and Calculations'!$F$12</f>
        <v>0</v>
      </c>
    </row>
    <row r="7017" spans="1:14" x14ac:dyDescent="0.35">
      <c r="A7017" s="2">
        <v>7016</v>
      </c>
      <c r="B7017" s="11">
        <v>-0.69825474453813052</v>
      </c>
      <c r="C7017" s="11">
        <v>-0.16833510719312655</v>
      </c>
      <c r="D7017" s="3">
        <f>B7017*Dashboard!$D$11*Dashboard!$D$10*SQRT(Dashboard!$D$12/365)</f>
        <v>-173363.92149728967</v>
      </c>
      <c r="E7017" s="3">
        <f>IF(Dashboard!$I$3,C7017*Dashboard!$E$11*Dashboard!$E$10*SQRT(Dashboard!$D$12/365),0)</f>
        <v>-83589.075582925434</v>
      </c>
      <c r="F7017" s="3">
        <f>D7017+IF(Dashboard!$I$3,E7017,0)</f>
        <v>-256952.99708021511</v>
      </c>
      <c r="G7017" s="3">
        <f>IF(Dashboard!$I$4, ('Lookups and Calculations'!$F$9) / (1 - 'Lookups and Calculations'!$F$10), 'Lookups and Calculations'!$F$9)</f>
        <v>1951878.888340465</v>
      </c>
      <c r="H7017" s="12">
        <f t="shared" si="218"/>
        <v>0</v>
      </c>
      <c r="I7017" s="12">
        <f t="shared" si="219"/>
        <v>0</v>
      </c>
      <c r="J7017" s="13">
        <f>(1 - Dashboard!$I$9) * H7017 * Dashboard!$I$8 * 'Lookups and Calculations'!$F$12</f>
        <v>0</v>
      </c>
      <c r="K7017" s="12">
        <f>(1 - Dashboard!$I$11) * I7017 * Dashboard!$I$10 * 'Lookups and Calculations'!$F$12</f>
        <v>0</v>
      </c>
      <c r="L7017" s="12">
        <f>(H7017 - I7017) * Dashboard!$I$13 * (Dashboard!$D$12 / 365) * 'Lookups and Calculations'!$F$12</f>
        <v>0</v>
      </c>
      <c r="M7017" s="3">
        <f>(G7017*2) * Dashboard!$I$13 * (Dashboard!$D$12 / 365) * 'Lookups and Calculations'!$F$12</f>
        <v>1602.0878730267946</v>
      </c>
      <c r="N7017" s="12">
        <f>H7017 * Dashboard!$I$14 * Dashboard!$I$15 * (Dashboard!$D$12 / 365) * 'Lookups and Calculations'!$F$12</f>
        <v>0</v>
      </c>
    </row>
    <row r="7018" spans="1:14" x14ac:dyDescent="0.35">
      <c r="A7018" s="2">
        <v>7017</v>
      </c>
      <c r="B7018" s="11">
        <v>-0.76059052801146854</v>
      </c>
      <c r="C7018" s="11">
        <v>0.53405092279135691</v>
      </c>
      <c r="D7018" s="3">
        <f>B7018*Dashboard!$D$11*Dashboard!$D$10*SQRT(Dashboard!$D$12/365)</f>
        <v>-188840.75993924271</v>
      </c>
      <c r="E7018" s="3">
        <f>IF(Dashboard!$I$3,C7018*Dashboard!$E$11*Dashboard!$E$10*SQRT(Dashboard!$D$12/365),0)</f>
        <v>265190.21310939331</v>
      </c>
      <c r="F7018" s="3">
        <f>D7018+IF(Dashboard!$I$3,E7018,0)</f>
        <v>76349.453170150606</v>
      </c>
      <c r="G7018" s="3">
        <f>IF(Dashboard!$I$4, ('Lookups and Calculations'!$F$9) / (1 - 'Lookups and Calculations'!$F$10), 'Lookups and Calculations'!$F$9)</f>
        <v>1951878.888340465</v>
      </c>
      <c r="H7018" s="12">
        <f t="shared" si="218"/>
        <v>0</v>
      </c>
      <c r="I7018" s="12">
        <f t="shared" si="219"/>
        <v>0</v>
      </c>
      <c r="J7018" s="13">
        <f>(1 - Dashboard!$I$9) * H7018 * Dashboard!$I$8 * 'Lookups and Calculations'!$F$12</f>
        <v>0</v>
      </c>
      <c r="K7018" s="12">
        <f>(1 - Dashboard!$I$11) * I7018 * Dashboard!$I$10 * 'Lookups and Calculations'!$F$12</f>
        <v>0</v>
      </c>
      <c r="L7018" s="12">
        <f>(H7018 - I7018) * Dashboard!$I$13 * (Dashboard!$D$12 / 365) * 'Lookups and Calculations'!$F$12</f>
        <v>0</v>
      </c>
      <c r="M7018" s="3">
        <f>(G7018*2) * Dashboard!$I$13 * (Dashboard!$D$12 / 365) * 'Lookups and Calculations'!$F$12</f>
        <v>1602.0878730267946</v>
      </c>
      <c r="N7018" s="12">
        <f>H7018 * Dashboard!$I$14 * Dashboard!$I$15 * (Dashboard!$D$12 / 365) * 'Lookups and Calculations'!$F$12</f>
        <v>0</v>
      </c>
    </row>
    <row r="7019" spans="1:14" x14ac:dyDescent="0.35">
      <c r="A7019" s="2">
        <v>7018</v>
      </c>
      <c r="B7019" s="11">
        <v>1.2750356764653819</v>
      </c>
      <c r="C7019" s="11">
        <v>1.0121153447616524</v>
      </c>
      <c r="D7019" s="3">
        <f>B7019*Dashboard!$D$11*Dashboard!$D$10*SQRT(Dashboard!$D$12/365)</f>
        <v>316568.11020625604</v>
      </c>
      <c r="E7019" s="3">
        <f>IF(Dashboard!$I$3,C7019*Dashboard!$E$11*Dashboard!$E$10*SQRT(Dashboard!$D$12/365),0)</f>
        <v>502579.57156173565</v>
      </c>
      <c r="F7019" s="3">
        <f>D7019+IF(Dashboard!$I$3,E7019,0)</f>
        <v>819147.68176799174</v>
      </c>
      <c r="G7019" s="3">
        <f>IF(Dashboard!$I$4, ('Lookups and Calculations'!$F$9) / (1 - 'Lookups and Calculations'!$F$10), 'Lookups and Calculations'!$F$9)</f>
        <v>1951878.888340465</v>
      </c>
      <c r="H7019" s="12">
        <f t="shared" si="218"/>
        <v>0</v>
      </c>
      <c r="I7019" s="12">
        <f t="shared" si="219"/>
        <v>0</v>
      </c>
      <c r="J7019" s="13">
        <f>(1 - Dashboard!$I$9) * H7019 * Dashboard!$I$8 * 'Lookups and Calculations'!$F$12</f>
        <v>0</v>
      </c>
      <c r="K7019" s="12">
        <f>(1 - Dashboard!$I$11) * I7019 * Dashboard!$I$10 * 'Lookups and Calculations'!$F$12</f>
        <v>0</v>
      </c>
      <c r="L7019" s="12">
        <f>(H7019 - I7019) * Dashboard!$I$13 * (Dashboard!$D$12 / 365) * 'Lookups and Calculations'!$F$12</f>
        <v>0</v>
      </c>
      <c r="M7019" s="3">
        <f>(G7019*2) * Dashboard!$I$13 * (Dashboard!$D$12 / 365) * 'Lookups and Calculations'!$F$12</f>
        <v>1602.0878730267946</v>
      </c>
      <c r="N7019" s="12">
        <f>H7019 * Dashboard!$I$14 * Dashboard!$I$15 * (Dashboard!$D$12 / 365) * 'Lookups and Calculations'!$F$12</f>
        <v>0</v>
      </c>
    </row>
    <row r="7020" spans="1:14" x14ac:dyDescent="0.35">
      <c r="A7020" s="2">
        <v>7019</v>
      </c>
      <c r="B7020" s="11">
        <v>-1.2828413945082067</v>
      </c>
      <c r="C7020" s="11">
        <v>2.6136126284680552</v>
      </c>
      <c r="D7020" s="3">
        <f>B7020*Dashboard!$D$11*Dashboard!$D$10*SQRT(Dashboard!$D$12/365)</f>
        <v>-318506.12767135957</v>
      </c>
      <c r="E7020" s="3">
        <f>IF(Dashboard!$I$3,C7020*Dashboard!$E$11*Dashboard!$E$10*SQRT(Dashboard!$D$12/365),0)</f>
        <v>1297824.7211074054</v>
      </c>
      <c r="F7020" s="3">
        <f>D7020+IF(Dashboard!$I$3,E7020,0)</f>
        <v>979318.5934360458</v>
      </c>
      <c r="G7020" s="3">
        <f>IF(Dashboard!$I$4, ('Lookups and Calculations'!$F$9) / (1 - 'Lookups and Calculations'!$F$10), 'Lookups and Calculations'!$F$9)</f>
        <v>1951878.888340465</v>
      </c>
      <c r="H7020" s="12">
        <f t="shared" si="218"/>
        <v>0</v>
      </c>
      <c r="I7020" s="12">
        <f t="shared" si="219"/>
        <v>0</v>
      </c>
      <c r="J7020" s="13">
        <f>(1 - Dashboard!$I$9) * H7020 * Dashboard!$I$8 * 'Lookups and Calculations'!$F$12</f>
        <v>0</v>
      </c>
      <c r="K7020" s="12">
        <f>(1 - Dashboard!$I$11) * I7020 * Dashboard!$I$10 * 'Lookups and Calculations'!$F$12</f>
        <v>0</v>
      </c>
      <c r="L7020" s="12">
        <f>(H7020 - I7020) * Dashboard!$I$13 * (Dashboard!$D$12 / 365) * 'Lookups and Calculations'!$F$12</f>
        <v>0</v>
      </c>
      <c r="M7020" s="3">
        <f>(G7020*2) * Dashboard!$I$13 * (Dashboard!$D$12 / 365) * 'Lookups and Calculations'!$F$12</f>
        <v>1602.0878730267946</v>
      </c>
      <c r="N7020" s="12">
        <f>H7020 * Dashboard!$I$14 * Dashboard!$I$15 * (Dashboard!$D$12 / 365) * 'Lookups and Calculations'!$F$12</f>
        <v>0</v>
      </c>
    </row>
    <row r="7021" spans="1:14" x14ac:dyDescent="0.35">
      <c r="A7021" s="2">
        <v>7020</v>
      </c>
      <c r="B7021" s="11">
        <v>2.2318580310421911E-2</v>
      </c>
      <c r="C7021" s="11">
        <v>0.85739818660506573</v>
      </c>
      <c r="D7021" s="3">
        <f>B7021*Dashboard!$D$11*Dashboard!$D$10*SQRT(Dashboard!$D$12/365)</f>
        <v>5541.2965470450126</v>
      </c>
      <c r="E7021" s="3">
        <f>IF(Dashboard!$I$3,C7021*Dashboard!$E$11*Dashboard!$E$10*SQRT(Dashboard!$D$12/365),0)</f>
        <v>425752.67286680662</v>
      </c>
      <c r="F7021" s="3">
        <f>D7021+IF(Dashboard!$I$3,E7021,0)</f>
        <v>431293.96941385162</v>
      </c>
      <c r="G7021" s="3">
        <f>IF(Dashboard!$I$4, ('Lookups and Calculations'!$F$9) / (1 - 'Lookups and Calculations'!$F$10), 'Lookups and Calculations'!$F$9)</f>
        <v>1951878.888340465</v>
      </c>
      <c r="H7021" s="12">
        <f t="shared" si="218"/>
        <v>0</v>
      </c>
      <c r="I7021" s="12">
        <f t="shared" si="219"/>
        <v>0</v>
      </c>
      <c r="J7021" s="13">
        <f>(1 - Dashboard!$I$9) * H7021 * Dashboard!$I$8 * 'Lookups and Calculations'!$F$12</f>
        <v>0</v>
      </c>
      <c r="K7021" s="12">
        <f>(1 - Dashboard!$I$11) * I7021 * Dashboard!$I$10 * 'Lookups and Calculations'!$F$12</f>
        <v>0</v>
      </c>
      <c r="L7021" s="12">
        <f>(H7021 - I7021) * Dashboard!$I$13 * (Dashboard!$D$12 / 365) * 'Lookups and Calculations'!$F$12</f>
        <v>0</v>
      </c>
      <c r="M7021" s="3">
        <f>(G7021*2) * Dashboard!$I$13 * (Dashboard!$D$12 / 365) * 'Lookups and Calculations'!$F$12</f>
        <v>1602.0878730267946</v>
      </c>
      <c r="N7021" s="12">
        <f>H7021 * Dashboard!$I$14 * Dashboard!$I$15 * (Dashboard!$D$12 / 365) * 'Lookups and Calculations'!$F$12</f>
        <v>0</v>
      </c>
    </row>
    <row r="7022" spans="1:14" x14ac:dyDescent="0.35">
      <c r="A7022" s="2">
        <v>7021</v>
      </c>
      <c r="B7022" s="11">
        <v>-1.2899319278596884</v>
      </c>
      <c r="C7022" s="11">
        <v>0.2839596072909768</v>
      </c>
      <c r="D7022" s="3">
        <f>B7022*Dashboard!$D$11*Dashboard!$D$10*SQRT(Dashboard!$D$12/365)</f>
        <v>-320266.57781786483</v>
      </c>
      <c r="E7022" s="3">
        <f>IF(Dashboard!$I$3,C7022*Dashboard!$E$11*Dashboard!$E$10*SQRT(Dashboard!$D$12/365),0)</f>
        <v>141003.98587153701</v>
      </c>
      <c r="F7022" s="3">
        <f>D7022+IF(Dashboard!$I$3,E7022,0)</f>
        <v>-179262.59194632783</v>
      </c>
      <c r="G7022" s="3">
        <f>IF(Dashboard!$I$4, ('Lookups and Calculations'!$F$9) / (1 - 'Lookups and Calculations'!$F$10), 'Lookups and Calculations'!$F$9)</f>
        <v>1951878.888340465</v>
      </c>
      <c r="H7022" s="12">
        <f t="shared" si="218"/>
        <v>0</v>
      </c>
      <c r="I7022" s="12">
        <f t="shared" si="219"/>
        <v>0</v>
      </c>
      <c r="J7022" s="13">
        <f>(1 - Dashboard!$I$9) * H7022 * Dashboard!$I$8 * 'Lookups and Calculations'!$F$12</f>
        <v>0</v>
      </c>
      <c r="K7022" s="12">
        <f>(1 - Dashboard!$I$11) * I7022 * Dashboard!$I$10 * 'Lookups and Calculations'!$F$12</f>
        <v>0</v>
      </c>
      <c r="L7022" s="12">
        <f>(H7022 - I7022) * Dashboard!$I$13 * (Dashboard!$D$12 / 365) * 'Lookups and Calculations'!$F$12</f>
        <v>0</v>
      </c>
      <c r="M7022" s="3">
        <f>(G7022*2) * Dashboard!$I$13 * (Dashboard!$D$12 / 365) * 'Lookups and Calculations'!$F$12</f>
        <v>1602.0878730267946</v>
      </c>
      <c r="N7022" s="12">
        <f>H7022 * Dashboard!$I$14 * Dashboard!$I$15 * (Dashboard!$D$12 / 365) * 'Lookups and Calculations'!$F$12</f>
        <v>0</v>
      </c>
    </row>
    <row r="7023" spans="1:14" x14ac:dyDescent="0.35">
      <c r="A7023" s="2">
        <v>7022</v>
      </c>
      <c r="B7023" s="11">
        <v>-1.4575665843503698</v>
      </c>
      <c r="C7023" s="11">
        <v>-1.1426295655843546</v>
      </c>
      <c r="D7023" s="3">
        <f>B7023*Dashboard!$D$11*Dashboard!$D$10*SQRT(Dashboard!$D$12/365)</f>
        <v>-361887.20647152176</v>
      </c>
      <c r="E7023" s="3">
        <f>IF(Dashboard!$I$3,C7023*Dashboard!$E$11*Dashboard!$E$10*SQRT(Dashboard!$D$12/365),0)</f>
        <v>-567388.17418126645</v>
      </c>
      <c r="F7023" s="3">
        <f>D7023+IF(Dashboard!$I$3,E7023,0)</f>
        <v>-929275.38065278821</v>
      </c>
      <c r="G7023" s="3">
        <f>IF(Dashboard!$I$4, ('Lookups and Calculations'!$F$9) / (1 - 'Lookups and Calculations'!$F$10), 'Lookups and Calculations'!$F$9)</f>
        <v>1951878.888340465</v>
      </c>
      <c r="H7023" s="12">
        <f t="shared" si="218"/>
        <v>0</v>
      </c>
      <c r="I7023" s="12">
        <f t="shared" si="219"/>
        <v>0</v>
      </c>
      <c r="J7023" s="13">
        <f>(1 - Dashboard!$I$9) * H7023 * Dashboard!$I$8 * 'Lookups and Calculations'!$F$12</f>
        <v>0</v>
      </c>
      <c r="K7023" s="12">
        <f>(1 - Dashboard!$I$11) * I7023 * Dashboard!$I$10 * 'Lookups and Calculations'!$F$12</f>
        <v>0</v>
      </c>
      <c r="L7023" s="12">
        <f>(H7023 - I7023) * Dashboard!$I$13 * (Dashboard!$D$12 / 365) * 'Lookups and Calculations'!$F$12</f>
        <v>0</v>
      </c>
      <c r="M7023" s="3">
        <f>(G7023*2) * Dashboard!$I$13 * (Dashboard!$D$12 / 365) * 'Lookups and Calculations'!$F$12</f>
        <v>1602.0878730267946</v>
      </c>
      <c r="N7023" s="12">
        <f>H7023 * Dashboard!$I$14 * Dashboard!$I$15 * (Dashboard!$D$12 / 365) * 'Lookups and Calculations'!$F$12</f>
        <v>0</v>
      </c>
    </row>
    <row r="7024" spans="1:14" x14ac:dyDescent="0.35">
      <c r="A7024" s="2">
        <v>7023</v>
      </c>
      <c r="B7024" s="11">
        <v>-0.40403671930564161</v>
      </c>
      <c r="C7024" s="11">
        <v>-1.3618242895049799E-2</v>
      </c>
      <c r="D7024" s="3">
        <f>B7024*Dashboard!$D$11*Dashboard!$D$10*SQRT(Dashboard!$D$12/365)</f>
        <v>-100314.95043267932</v>
      </c>
      <c r="E7024" s="3">
        <f>IF(Dashboard!$I$3,C7024*Dashboard!$E$11*Dashboard!$E$10*SQRT(Dashboard!$D$12/365),0)</f>
        <v>-6762.3228074163444</v>
      </c>
      <c r="F7024" s="3">
        <f>D7024+IF(Dashboard!$I$3,E7024,0)</f>
        <v>-107077.27324009567</v>
      </c>
      <c r="G7024" s="3">
        <f>IF(Dashboard!$I$4, ('Lookups and Calculations'!$F$9) / (1 - 'Lookups and Calculations'!$F$10), 'Lookups and Calculations'!$F$9)</f>
        <v>1951878.888340465</v>
      </c>
      <c r="H7024" s="12">
        <f t="shared" si="218"/>
        <v>0</v>
      </c>
      <c r="I7024" s="12">
        <f t="shared" si="219"/>
        <v>0</v>
      </c>
      <c r="J7024" s="13">
        <f>(1 - Dashboard!$I$9) * H7024 * Dashboard!$I$8 * 'Lookups and Calculations'!$F$12</f>
        <v>0</v>
      </c>
      <c r="K7024" s="12">
        <f>(1 - Dashboard!$I$11) * I7024 * Dashboard!$I$10 * 'Lookups and Calculations'!$F$12</f>
        <v>0</v>
      </c>
      <c r="L7024" s="12">
        <f>(H7024 - I7024) * Dashboard!$I$13 * (Dashboard!$D$12 / 365) * 'Lookups and Calculations'!$F$12</f>
        <v>0</v>
      </c>
      <c r="M7024" s="3">
        <f>(G7024*2) * Dashboard!$I$13 * (Dashboard!$D$12 / 365) * 'Lookups and Calculations'!$F$12</f>
        <v>1602.0878730267946</v>
      </c>
      <c r="N7024" s="12">
        <f>H7024 * Dashboard!$I$14 * Dashboard!$I$15 * (Dashboard!$D$12 / 365) * 'Lookups and Calculations'!$F$12</f>
        <v>0</v>
      </c>
    </row>
    <row r="7025" spans="1:14" x14ac:dyDescent="0.35">
      <c r="A7025" s="2">
        <v>7024</v>
      </c>
      <c r="B7025" s="11">
        <v>0.93362361349814871</v>
      </c>
      <c r="C7025" s="11">
        <v>1.3909460380425092</v>
      </c>
      <c r="D7025" s="3">
        <f>B7025*Dashboard!$D$11*Dashboard!$D$10*SQRT(Dashboard!$D$12/365)</f>
        <v>231801.7200807867</v>
      </c>
      <c r="E7025" s="3">
        <f>IF(Dashboard!$I$3,C7025*Dashboard!$E$11*Dashboard!$E$10*SQRT(Dashboard!$D$12/365),0)</f>
        <v>690693.07908726844</v>
      </c>
      <c r="F7025" s="3">
        <f>D7025+IF(Dashboard!$I$3,E7025,0)</f>
        <v>922494.79916805518</v>
      </c>
      <c r="G7025" s="3">
        <f>IF(Dashboard!$I$4, ('Lookups and Calculations'!$F$9) / (1 - 'Lookups and Calculations'!$F$10), 'Lookups and Calculations'!$F$9)</f>
        <v>1951878.888340465</v>
      </c>
      <c r="H7025" s="12">
        <f t="shared" si="218"/>
        <v>0</v>
      </c>
      <c r="I7025" s="12">
        <f t="shared" si="219"/>
        <v>0</v>
      </c>
      <c r="J7025" s="13">
        <f>(1 - Dashboard!$I$9) * H7025 * Dashboard!$I$8 * 'Lookups and Calculations'!$F$12</f>
        <v>0</v>
      </c>
      <c r="K7025" s="12">
        <f>(1 - Dashboard!$I$11) * I7025 * Dashboard!$I$10 * 'Lookups and Calculations'!$F$12</f>
        <v>0</v>
      </c>
      <c r="L7025" s="12">
        <f>(H7025 - I7025) * Dashboard!$I$13 * (Dashboard!$D$12 / 365) * 'Lookups and Calculations'!$F$12</f>
        <v>0</v>
      </c>
      <c r="M7025" s="3">
        <f>(G7025*2) * Dashboard!$I$13 * (Dashboard!$D$12 / 365) * 'Lookups and Calculations'!$F$12</f>
        <v>1602.0878730267946</v>
      </c>
      <c r="N7025" s="12">
        <f>H7025 * Dashboard!$I$14 * Dashboard!$I$15 * (Dashboard!$D$12 / 365) * 'Lookups and Calculations'!$F$12</f>
        <v>0</v>
      </c>
    </row>
    <row r="7026" spans="1:14" x14ac:dyDescent="0.35">
      <c r="A7026" s="2">
        <v>7025</v>
      </c>
      <c r="B7026" s="11">
        <v>-1.4398347912751401</v>
      </c>
      <c r="C7026" s="11">
        <v>-0.73281393215405066</v>
      </c>
      <c r="D7026" s="3">
        <f>B7026*Dashboard!$D$11*Dashboard!$D$10*SQRT(Dashboard!$D$12/365)</f>
        <v>-357484.72556216019</v>
      </c>
      <c r="E7026" s="3">
        <f>IF(Dashboard!$I$3,C7026*Dashboard!$E$11*Dashboard!$E$10*SQRT(Dashboard!$D$12/365),0)</f>
        <v>-363888.67530032911</v>
      </c>
      <c r="F7026" s="3">
        <f>D7026+IF(Dashboard!$I$3,E7026,0)</f>
        <v>-721373.40086248936</v>
      </c>
      <c r="G7026" s="3">
        <f>IF(Dashboard!$I$4, ('Lookups and Calculations'!$F$9) / (1 - 'Lookups and Calculations'!$F$10), 'Lookups and Calculations'!$F$9)</f>
        <v>1951878.888340465</v>
      </c>
      <c r="H7026" s="12">
        <f t="shared" si="218"/>
        <v>0</v>
      </c>
      <c r="I7026" s="12">
        <f t="shared" si="219"/>
        <v>0</v>
      </c>
      <c r="J7026" s="13">
        <f>(1 - Dashboard!$I$9) * H7026 * Dashboard!$I$8 * 'Lookups and Calculations'!$F$12</f>
        <v>0</v>
      </c>
      <c r="K7026" s="12">
        <f>(1 - Dashboard!$I$11) * I7026 * Dashboard!$I$10 * 'Lookups and Calculations'!$F$12</f>
        <v>0</v>
      </c>
      <c r="L7026" s="12">
        <f>(H7026 - I7026) * Dashboard!$I$13 * (Dashboard!$D$12 / 365) * 'Lookups and Calculations'!$F$12</f>
        <v>0</v>
      </c>
      <c r="M7026" s="3">
        <f>(G7026*2) * Dashboard!$I$13 * (Dashboard!$D$12 / 365) * 'Lookups and Calculations'!$F$12</f>
        <v>1602.0878730267946</v>
      </c>
      <c r="N7026" s="12">
        <f>H7026 * Dashboard!$I$14 * Dashboard!$I$15 * (Dashboard!$D$12 / 365) * 'Lookups and Calculations'!$F$12</f>
        <v>0</v>
      </c>
    </row>
    <row r="7027" spans="1:14" x14ac:dyDescent="0.35">
      <c r="A7027" s="2">
        <v>7026</v>
      </c>
      <c r="B7027" s="11">
        <v>-1.5191615649035983</v>
      </c>
      <c r="C7027" s="11">
        <v>-1.3117562967971987</v>
      </c>
      <c r="D7027" s="3">
        <f>B7027*Dashboard!$D$11*Dashboard!$D$10*SQRT(Dashboard!$D$12/365)</f>
        <v>-377180.11705578188</v>
      </c>
      <c r="E7027" s="3">
        <f>IF(Dashboard!$I$3,C7027*Dashboard!$E$11*Dashboard!$E$10*SQRT(Dashboard!$D$12/365),0)</f>
        <v>-651370.34138435835</v>
      </c>
      <c r="F7027" s="3">
        <f>D7027+IF(Dashboard!$I$3,E7027,0)</f>
        <v>-1028550.4584401402</v>
      </c>
      <c r="G7027" s="3">
        <f>IF(Dashboard!$I$4, ('Lookups and Calculations'!$F$9) / (1 - 'Lookups and Calculations'!$F$10), 'Lookups and Calculations'!$F$9)</f>
        <v>1951878.888340465</v>
      </c>
      <c r="H7027" s="12">
        <f t="shared" si="218"/>
        <v>0</v>
      </c>
      <c r="I7027" s="12">
        <f t="shared" si="219"/>
        <v>0</v>
      </c>
      <c r="J7027" s="13">
        <f>(1 - Dashboard!$I$9) * H7027 * Dashboard!$I$8 * 'Lookups and Calculations'!$F$12</f>
        <v>0</v>
      </c>
      <c r="K7027" s="12">
        <f>(1 - Dashboard!$I$11) * I7027 * Dashboard!$I$10 * 'Lookups and Calculations'!$F$12</f>
        <v>0</v>
      </c>
      <c r="L7027" s="12">
        <f>(H7027 - I7027) * Dashboard!$I$13 * (Dashboard!$D$12 / 365) * 'Lookups and Calculations'!$F$12</f>
        <v>0</v>
      </c>
      <c r="M7027" s="3">
        <f>(G7027*2) * Dashboard!$I$13 * (Dashboard!$D$12 / 365) * 'Lookups and Calculations'!$F$12</f>
        <v>1602.0878730267946</v>
      </c>
      <c r="N7027" s="12">
        <f>H7027 * Dashboard!$I$14 * Dashboard!$I$15 * (Dashboard!$D$12 / 365) * 'Lookups and Calculations'!$F$12</f>
        <v>0</v>
      </c>
    </row>
    <row r="7028" spans="1:14" x14ac:dyDescent="0.35">
      <c r="A7028" s="2">
        <v>7027</v>
      </c>
      <c r="B7028" s="11">
        <v>-1.2429943125032374</v>
      </c>
      <c r="C7028" s="11">
        <v>0.51771049798480018</v>
      </c>
      <c r="D7028" s="3">
        <f>B7028*Dashboard!$D$11*Dashboard!$D$10*SQRT(Dashboard!$D$12/365)</f>
        <v>-308612.82375807938</v>
      </c>
      <c r="E7028" s="3">
        <f>IF(Dashboard!$I$3,C7028*Dashboard!$E$11*Dashboard!$E$10*SQRT(Dashboard!$D$12/365),0)</f>
        <v>257076.15403409099</v>
      </c>
      <c r="F7028" s="3">
        <f>D7028+IF(Dashboard!$I$3,E7028,0)</f>
        <v>-51536.669723988394</v>
      </c>
      <c r="G7028" s="3">
        <f>IF(Dashboard!$I$4, ('Lookups and Calculations'!$F$9) / (1 - 'Lookups and Calculations'!$F$10), 'Lookups and Calculations'!$F$9)</f>
        <v>1951878.888340465</v>
      </c>
      <c r="H7028" s="12">
        <f t="shared" si="218"/>
        <v>0</v>
      </c>
      <c r="I7028" s="12">
        <f t="shared" si="219"/>
        <v>0</v>
      </c>
      <c r="J7028" s="13">
        <f>(1 - Dashboard!$I$9) * H7028 * Dashboard!$I$8 * 'Lookups and Calculations'!$F$12</f>
        <v>0</v>
      </c>
      <c r="K7028" s="12">
        <f>(1 - Dashboard!$I$11) * I7028 * Dashboard!$I$10 * 'Lookups and Calculations'!$F$12</f>
        <v>0</v>
      </c>
      <c r="L7028" s="12">
        <f>(H7028 - I7028) * Dashboard!$I$13 * (Dashboard!$D$12 / 365) * 'Lookups and Calculations'!$F$12</f>
        <v>0</v>
      </c>
      <c r="M7028" s="3">
        <f>(G7028*2) * Dashboard!$I$13 * (Dashboard!$D$12 / 365) * 'Lookups and Calculations'!$F$12</f>
        <v>1602.0878730267946</v>
      </c>
      <c r="N7028" s="12">
        <f>H7028 * Dashboard!$I$14 * Dashboard!$I$15 * (Dashboard!$D$12 / 365) * 'Lookups and Calculations'!$F$12</f>
        <v>0</v>
      </c>
    </row>
    <row r="7029" spans="1:14" x14ac:dyDescent="0.35">
      <c r="A7029" s="2">
        <v>7028</v>
      </c>
      <c r="B7029" s="11">
        <v>-0.73373059111694983</v>
      </c>
      <c r="C7029" s="11">
        <v>-1.0402033617706141</v>
      </c>
      <c r="D7029" s="3">
        <f>B7029*Dashboard!$D$11*Dashboard!$D$10*SQRT(Dashboard!$D$12/365)</f>
        <v>-182171.92735682518</v>
      </c>
      <c r="E7029" s="3">
        <f>IF(Dashboard!$I$3,C7029*Dashboard!$E$11*Dashboard!$E$10*SQRT(Dashboard!$D$12/365),0)</f>
        <v>-516527.05652720365</v>
      </c>
      <c r="F7029" s="3">
        <f>D7029+IF(Dashboard!$I$3,E7029,0)</f>
        <v>-698698.98388402886</v>
      </c>
      <c r="G7029" s="3">
        <f>IF(Dashboard!$I$4, ('Lookups and Calculations'!$F$9) / (1 - 'Lookups and Calculations'!$F$10), 'Lookups and Calculations'!$F$9)</f>
        <v>1951878.888340465</v>
      </c>
      <c r="H7029" s="12">
        <f t="shared" si="218"/>
        <v>0</v>
      </c>
      <c r="I7029" s="12">
        <f t="shared" si="219"/>
        <v>0</v>
      </c>
      <c r="J7029" s="13">
        <f>(1 - Dashboard!$I$9) * H7029 * Dashboard!$I$8 * 'Lookups and Calculations'!$F$12</f>
        <v>0</v>
      </c>
      <c r="K7029" s="12">
        <f>(1 - Dashboard!$I$11) * I7029 * Dashboard!$I$10 * 'Lookups and Calculations'!$F$12</f>
        <v>0</v>
      </c>
      <c r="L7029" s="12">
        <f>(H7029 - I7029) * Dashboard!$I$13 * (Dashboard!$D$12 / 365) * 'Lookups and Calculations'!$F$12</f>
        <v>0</v>
      </c>
      <c r="M7029" s="3">
        <f>(G7029*2) * Dashboard!$I$13 * (Dashboard!$D$12 / 365) * 'Lookups and Calculations'!$F$12</f>
        <v>1602.0878730267946</v>
      </c>
      <c r="N7029" s="12">
        <f>H7029 * Dashboard!$I$14 * Dashboard!$I$15 * (Dashboard!$D$12 / 365) * 'Lookups and Calculations'!$F$12</f>
        <v>0</v>
      </c>
    </row>
    <row r="7030" spans="1:14" x14ac:dyDescent="0.35">
      <c r="A7030" s="2">
        <v>7029</v>
      </c>
      <c r="B7030" s="11">
        <v>6.5835924913729374E-2</v>
      </c>
      <c r="C7030" s="11">
        <v>1.5796917955572822</v>
      </c>
      <c r="D7030" s="3">
        <f>B7030*Dashboard!$D$11*Dashboard!$D$10*SQRT(Dashboard!$D$12/365)</f>
        <v>16345.859742055731</v>
      </c>
      <c r="E7030" s="3">
        <f>IF(Dashboard!$I$3,C7030*Dashboard!$E$11*Dashboard!$E$10*SQRT(Dashboard!$D$12/365),0)</f>
        <v>784417.33930803288</v>
      </c>
      <c r="F7030" s="3">
        <f>D7030+IF(Dashboard!$I$3,E7030,0)</f>
        <v>800763.19905008865</v>
      </c>
      <c r="G7030" s="3">
        <f>IF(Dashboard!$I$4, ('Lookups and Calculations'!$F$9) / (1 - 'Lookups and Calculations'!$F$10), 'Lookups and Calculations'!$F$9)</f>
        <v>1951878.888340465</v>
      </c>
      <c r="H7030" s="12">
        <f t="shared" si="218"/>
        <v>0</v>
      </c>
      <c r="I7030" s="12">
        <f t="shared" si="219"/>
        <v>0</v>
      </c>
      <c r="J7030" s="13">
        <f>(1 - Dashboard!$I$9) * H7030 * Dashboard!$I$8 * 'Lookups and Calculations'!$F$12</f>
        <v>0</v>
      </c>
      <c r="K7030" s="12">
        <f>(1 - Dashboard!$I$11) * I7030 * Dashboard!$I$10 * 'Lookups and Calculations'!$F$12</f>
        <v>0</v>
      </c>
      <c r="L7030" s="12">
        <f>(H7030 - I7030) * Dashboard!$I$13 * (Dashboard!$D$12 / 365) * 'Lookups and Calculations'!$F$12</f>
        <v>0</v>
      </c>
      <c r="M7030" s="3">
        <f>(G7030*2) * Dashboard!$I$13 * (Dashboard!$D$12 / 365) * 'Lookups and Calculations'!$F$12</f>
        <v>1602.0878730267946</v>
      </c>
      <c r="N7030" s="12">
        <f>H7030 * Dashboard!$I$14 * Dashboard!$I$15 * (Dashboard!$D$12 / 365) * 'Lookups and Calculations'!$F$12</f>
        <v>0</v>
      </c>
    </row>
    <row r="7031" spans="1:14" x14ac:dyDescent="0.35">
      <c r="A7031" s="2">
        <v>7030</v>
      </c>
      <c r="B7031" s="11">
        <v>-0.71822014267023027</v>
      </c>
      <c r="C7031" s="11">
        <v>-0.98048148026958704</v>
      </c>
      <c r="D7031" s="3">
        <f>B7031*Dashboard!$D$11*Dashboard!$D$10*SQRT(Dashboard!$D$12/365)</f>
        <v>-178320.96581601459</v>
      </c>
      <c r="E7031" s="3">
        <f>IF(Dashboard!$I$3,C7031*Dashboard!$E$11*Dashboard!$E$10*SQRT(Dashboard!$D$12/365),0)</f>
        <v>-486871.34804200608</v>
      </c>
      <c r="F7031" s="3">
        <f>D7031+IF(Dashboard!$I$3,E7031,0)</f>
        <v>-665192.3138580207</v>
      </c>
      <c r="G7031" s="3">
        <f>IF(Dashboard!$I$4, ('Lookups and Calculations'!$F$9) / (1 - 'Lookups and Calculations'!$F$10), 'Lookups and Calculations'!$F$9)</f>
        <v>1951878.888340465</v>
      </c>
      <c r="H7031" s="12">
        <f t="shared" si="218"/>
        <v>0</v>
      </c>
      <c r="I7031" s="12">
        <f t="shared" si="219"/>
        <v>0</v>
      </c>
      <c r="J7031" s="13">
        <f>(1 - Dashboard!$I$9) * H7031 * Dashboard!$I$8 * 'Lookups and Calculations'!$F$12</f>
        <v>0</v>
      </c>
      <c r="K7031" s="12">
        <f>(1 - Dashboard!$I$11) * I7031 * Dashboard!$I$10 * 'Lookups and Calculations'!$F$12</f>
        <v>0</v>
      </c>
      <c r="L7031" s="12">
        <f>(H7031 - I7031) * Dashboard!$I$13 * (Dashboard!$D$12 / 365) * 'Lookups and Calculations'!$F$12</f>
        <v>0</v>
      </c>
      <c r="M7031" s="3">
        <f>(G7031*2) * Dashboard!$I$13 * (Dashboard!$D$12 / 365) * 'Lookups and Calculations'!$F$12</f>
        <v>1602.0878730267946</v>
      </c>
      <c r="N7031" s="12">
        <f>H7031 * Dashboard!$I$14 * Dashboard!$I$15 * (Dashboard!$D$12 / 365) * 'Lookups and Calculations'!$F$12</f>
        <v>0</v>
      </c>
    </row>
    <row r="7032" spans="1:14" x14ac:dyDescent="0.35">
      <c r="A7032" s="2">
        <v>7031</v>
      </c>
      <c r="B7032" s="11">
        <v>0.37897772663892193</v>
      </c>
      <c r="C7032" s="11">
        <v>-0.4239935195083791</v>
      </c>
      <c r="D7032" s="3">
        <f>B7032*Dashboard!$D$11*Dashboard!$D$10*SQRT(Dashboard!$D$12/365)</f>
        <v>94093.259464653078</v>
      </c>
      <c r="E7032" s="3">
        <f>IF(Dashboard!$I$3,C7032*Dashboard!$E$11*Dashboard!$E$10*SQRT(Dashboard!$D$12/365),0)</f>
        <v>-210539.72008462652</v>
      </c>
      <c r="F7032" s="3">
        <f>D7032+IF(Dashboard!$I$3,E7032,0)</f>
        <v>-116446.46061997344</v>
      </c>
      <c r="G7032" s="3">
        <f>IF(Dashboard!$I$4, ('Lookups and Calculations'!$F$9) / (1 - 'Lookups and Calculations'!$F$10), 'Lookups and Calculations'!$F$9)</f>
        <v>1951878.888340465</v>
      </c>
      <c r="H7032" s="12">
        <f t="shared" si="218"/>
        <v>0</v>
      </c>
      <c r="I7032" s="12">
        <f t="shared" si="219"/>
        <v>0</v>
      </c>
      <c r="J7032" s="13">
        <f>(1 - Dashboard!$I$9) * H7032 * Dashboard!$I$8 * 'Lookups and Calculations'!$F$12</f>
        <v>0</v>
      </c>
      <c r="K7032" s="12">
        <f>(1 - Dashboard!$I$11) * I7032 * Dashboard!$I$10 * 'Lookups and Calculations'!$F$12</f>
        <v>0</v>
      </c>
      <c r="L7032" s="12">
        <f>(H7032 - I7032) * Dashboard!$I$13 * (Dashboard!$D$12 / 365) * 'Lookups and Calculations'!$F$12</f>
        <v>0</v>
      </c>
      <c r="M7032" s="3">
        <f>(G7032*2) * Dashboard!$I$13 * (Dashboard!$D$12 / 365) * 'Lookups and Calculations'!$F$12</f>
        <v>1602.0878730267946</v>
      </c>
      <c r="N7032" s="12">
        <f>H7032 * Dashboard!$I$14 * Dashboard!$I$15 * (Dashboard!$D$12 / 365) * 'Lookups and Calculations'!$F$12</f>
        <v>0</v>
      </c>
    </row>
    <row r="7033" spans="1:14" x14ac:dyDescent="0.35">
      <c r="A7033" s="2">
        <v>7032</v>
      </c>
      <c r="B7033" s="11">
        <v>-1.793474549335262</v>
      </c>
      <c r="C7033" s="11">
        <v>-1.4274043988218446</v>
      </c>
      <c r="D7033" s="3">
        <f>B7033*Dashboard!$D$11*Dashboard!$D$10*SQRT(Dashboard!$D$12/365)</f>
        <v>-445287.02942650224</v>
      </c>
      <c r="E7033" s="3">
        <f>IF(Dashboard!$I$3,C7033*Dashboard!$E$11*Dashboard!$E$10*SQRT(Dashboard!$D$12/365),0)</f>
        <v>-708796.97152912896</v>
      </c>
      <c r="F7033" s="3">
        <f>D7033+IF(Dashboard!$I$3,E7033,0)</f>
        <v>-1154084.0009556313</v>
      </c>
      <c r="G7033" s="3">
        <f>IF(Dashboard!$I$4, ('Lookups and Calculations'!$F$9) / (1 - 'Lookups and Calculations'!$F$10), 'Lookups and Calculations'!$F$9)</f>
        <v>1951878.888340465</v>
      </c>
      <c r="H7033" s="12">
        <f t="shared" si="218"/>
        <v>0</v>
      </c>
      <c r="I7033" s="12">
        <f t="shared" si="219"/>
        <v>0</v>
      </c>
      <c r="J7033" s="13">
        <f>(1 - Dashboard!$I$9) * H7033 * Dashboard!$I$8 * 'Lookups and Calculations'!$F$12</f>
        <v>0</v>
      </c>
      <c r="K7033" s="12">
        <f>(1 - Dashboard!$I$11) * I7033 * Dashboard!$I$10 * 'Lookups and Calculations'!$F$12</f>
        <v>0</v>
      </c>
      <c r="L7033" s="12">
        <f>(H7033 - I7033) * Dashboard!$I$13 * (Dashboard!$D$12 / 365) * 'Lookups and Calculations'!$F$12</f>
        <v>0</v>
      </c>
      <c r="M7033" s="3">
        <f>(G7033*2) * Dashboard!$I$13 * (Dashboard!$D$12 / 365) * 'Lookups and Calculations'!$F$12</f>
        <v>1602.0878730267946</v>
      </c>
      <c r="N7033" s="12">
        <f>H7033 * Dashboard!$I$14 * Dashboard!$I$15 * (Dashboard!$D$12 / 365) * 'Lookups and Calculations'!$F$12</f>
        <v>0</v>
      </c>
    </row>
    <row r="7034" spans="1:14" x14ac:dyDescent="0.35">
      <c r="A7034" s="2">
        <v>7033</v>
      </c>
      <c r="B7034" s="11">
        <v>-0.78385225620830734</v>
      </c>
      <c r="C7034" s="11">
        <v>1.6698429632663609</v>
      </c>
      <c r="D7034" s="3">
        <f>B7034*Dashboard!$D$11*Dashboard!$D$10*SQRT(Dashboard!$D$12/365)</f>
        <v>-194616.22290967414</v>
      </c>
      <c r="E7034" s="3">
        <f>IF(Dashboard!$I$3,C7034*Dashboard!$E$11*Dashboard!$E$10*SQRT(Dashboard!$D$12/365),0)</f>
        <v>829183.12166428089</v>
      </c>
      <c r="F7034" s="3">
        <f>D7034+IF(Dashboard!$I$3,E7034,0)</f>
        <v>634566.89875460672</v>
      </c>
      <c r="G7034" s="3">
        <f>IF(Dashboard!$I$4, ('Lookups and Calculations'!$F$9) / (1 - 'Lookups and Calculations'!$F$10), 'Lookups and Calculations'!$F$9)</f>
        <v>1951878.888340465</v>
      </c>
      <c r="H7034" s="12">
        <f t="shared" si="218"/>
        <v>0</v>
      </c>
      <c r="I7034" s="12">
        <f t="shared" si="219"/>
        <v>0</v>
      </c>
      <c r="J7034" s="13">
        <f>(1 - Dashboard!$I$9) * H7034 * Dashboard!$I$8 * 'Lookups and Calculations'!$F$12</f>
        <v>0</v>
      </c>
      <c r="K7034" s="12">
        <f>(1 - Dashboard!$I$11) * I7034 * Dashboard!$I$10 * 'Lookups and Calculations'!$F$12</f>
        <v>0</v>
      </c>
      <c r="L7034" s="12">
        <f>(H7034 - I7034) * Dashboard!$I$13 * (Dashboard!$D$12 / 365) * 'Lookups and Calculations'!$F$12</f>
        <v>0</v>
      </c>
      <c r="M7034" s="3">
        <f>(G7034*2) * Dashboard!$I$13 * (Dashboard!$D$12 / 365) * 'Lookups and Calculations'!$F$12</f>
        <v>1602.0878730267946</v>
      </c>
      <c r="N7034" s="12">
        <f>H7034 * Dashboard!$I$14 * Dashboard!$I$15 * (Dashboard!$D$12 / 365) * 'Lookups and Calculations'!$F$12</f>
        <v>0</v>
      </c>
    </row>
    <row r="7035" spans="1:14" x14ac:dyDescent="0.35">
      <c r="A7035" s="2">
        <v>7034</v>
      </c>
      <c r="B7035" s="11">
        <v>-8.5904871518566531E-2</v>
      </c>
      <c r="C7035" s="11">
        <v>-0.84111701666921879</v>
      </c>
      <c r="D7035" s="3">
        <f>B7035*Dashboard!$D$11*Dashboard!$D$10*SQRT(Dashboard!$D$12/365)</f>
        <v>-21328.613258518653</v>
      </c>
      <c r="E7035" s="3">
        <f>IF(Dashboard!$I$3,C7035*Dashboard!$E$11*Dashboard!$E$10*SQRT(Dashboard!$D$12/365),0)</f>
        <v>-417668.03759946098</v>
      </c>
      <c r="F7035" s="3">
        <f>D7035+IF(Dashboard!$I$3,E7035,0)</f>
        <v>-438996.65085797961</v>
      </c>
      <c r="G7035" s="3">
        <f>IF(Dashboard!$I$4, ('Lookups and Calculations'!$F$9) / (1 - 'Lookups and Calculations'!$F$10), 'Lookups and Calculations'!$F$9)</f>
        <v>1951878.888340465</v>
      </c>
      <c r="H7035" s="12">
        <f t="shared" si="218"/>
        <v>0</v>
      </c>
      <c r="I7035" s="12">
        <f t="shared" si="219"/>
        <v>0</v>
      </c>
      <c r="J7035" s="13">
        <f>(1 - Dashboard!$I$9) * H7035 * Dashboard!$I$8 * 'Lookups and Calculations'!$F$12</f>
        <v>0</v>
      </c>
      <c r="K7035" s="12">
        <f>(1 - Dashboard!$I$11) * I7035 * Dashboard!$I$10 * 'Lookups and Calculations'!$F$12</f>
        <v>0</v>
      </c>
      <c r="L7035" s="12">
        <f>(H7035 - I7035) * Dashboard!$I$13 * (Dashboard!$D$12 / 365) * 'Lookups and Calculations'!$F$12</f>
        <v>0</v>
      </c>
      <c r="M7035" s="3">
        <f>(G7035*2) * Dashboard!$I$13 * (Dashboard!$D$12 / 365) * 'Lookups and Calculations'!$F$12</f>
        <v>1602.0878730267946</v>
      </c>
      <c r="N7035" s="12">
        <f>H7035 * Dashboard!$I$14 * Dashboard!$I$15 * (Dashboard!$D$12 / 365) * 'Lookups and Calculations'!$F$12</f>
        <v>0</v>
      </c>
    </row>
    <row r="7036" spans="1:14" x14ac:dyDescent="0.35">
      <c r="A7036" s="2">
        <v>7035</v>
      </c>
      <c r="B7036" s="11">
        <v>1.0902751244582263</v>
      </c>
      <c r="C7036" s="11">
        <v>-0.77898075950988854</v>
      </c>
      <c r="D7036" s="3">
        <f>B7036*Dashboard!$D$11*Dashboard!$D$10*SQRT(Dashboard!$D$12/365)</f>
        <v>270695.43395949231</v>
      </c>
      <c r="E7036" s="3">
        <f>IF(Dashboard!$I$3,C7036*Dashboard!$E$11*Dashboard!$E$10*SQRT(Dashboard!$D$12/365),0)</f>
        <v>-386813.43820699723</v>
      </c>
      <c r="F7036" s="3">
        <f>D7036+IF(Dashboard!$I$3,E7036,0)</f>
        <v>-116118.00424750493</v>
      </c>
      <c r="G7036" s="3">
        <f>IF(Dashboard!$I$4, ('Lookups and Calculations'!$F$9) / (1 - 'Lookups and Calculations'!$F$10), 'Lookups and Calculations'!$F$9)</f>
        <v>1951878.888340465</v>
      </c>
      <c r="H7036" s="12">
        <f t="shared" si="218"/>
        <v>0</v>
      </c>
      <c r="I7036" s="12">
        <f t="shared" si="219"/>
        <v>0</v>
      </c>
      <c r="J7036" s="13">
        <f>(1 - Dashboard!$I$9) * H7036 * Dashboard!$I$8 * 'Lookups and Calculations'!$F$12</f>
        <v>0</v>
      </c>
      <c r="K7036" s="12">
        <f>(1 - Dashboard!$I$11) * I7036 * Dashboard!$I$10 * 'Lookups and Calculations'!$F$12</f>
        <v>0</v>
      </c>
      <c r="L7036" s="12">
        <f>(H7036 - I7036) * Dashboard!$I$13 * (Dashboard!$D$12 / 365) * 'Lookups and Calculations'!$F$12</f>
        <v>0</v>
      </c>
      <c r="M7036" s="3">
        <f>(G7036*2) * Dashboard!$I$13 * (Dashboard!$D$12 / 365) * 'Lookups and Calculations'!$F$12</f>
        <v>1602.0878730267946</v>
      </c>
      <c r="N7036" s="12">
        <f>H7036 * Dashboard!$I$14 * Dashboard!$I$15 * (Dashboard!$D$12 / 365) * 'Lookups and Calculations'!$F$12</f>
        <v>0</v>
      </c>
    </row>
    <row r="7037" spans="1:14" x14ac:dyDescent="0.35">
      <c r="A7037" s="2">
        <v>7036</v>
      </c>
      <c r="B7037" s="11">
        <v>-0.48967752084178684</v>
      </c>
      <c r="C7037" s="11">
        <v>2.1070709809047989</v>
      </c>
      <c r="D7037" s="3">
        <f>B7037*Dashboard!$D$11*Dashboard!$D$10*SQRT(Dashboard!$D$12/365)</f>
        <v>-121577.99992946147</v>
      </c>
      <c r="E7037" s="3">
        <f>IF(Dashboard!$I$3,C7037*Dashboard!$E$11*Dashboard!$E$10*SQRT(Dashboard!$D$12/365),0)</f>
        <v>1046294.6108999875</v>
      </c>
      <c r="F7037" s="3">
        <f>D7037+IF(Dashboard!$I$3,E7037,0)</f>
        <v>924716.610970526</v>
      </c>
      <c r="G7037" s="3">
        <f>IF(Dashboard!$I$4, ('Lookups and Calculations'!$F$9) / (1 - 'Lookups and Calculations'!$F$10), 'Lookups and Calculations'!$F$9)</f>
        <v>1951878.888340465</v>
      </c>
      <c r="H7037" s="12">
        <f t="shared" si="218"/>
        <v>0</v>
      </c>
      <c r="I7037" s="12">
        <f t="shared" si="219"/>
        <v>0</v>
      </c>
      <c r="J7037" s="13">
        <f>(1 - Dashboard!$I$9) * H7037 * Dashboard!$I$8 * 'Lookups and Calculations'!$F$12</f>
        <v>0</v>
      </c>
      <c r="K7037" s="12">
        <f>(1 - Dashboard!$I$11) * I7037 * Dashboard!$I$10 * 'Lookups and Calculations'!$F$12</f>
        <v>0</v>
      </c>
      <c r="L7037" s="12">
        <f>(H7037 - I7037) * Dashboard!$I$13 * (Dashboard!$D$12 / 365) * 'Lookups and Calculations'!$F$12</f>
        <v>0</v>
      </c>
      <c r="M7037" s="3">
        <f>(G7037*2) * Dashboard!$I$13 * (Dashboard!$D$12 / 365) * 'Lookups and Calculations'!$F$12</f>
        <v>1602.0878730267946</v>
      </c>
      <c r="N7037" s="12">
        <f>H7037 * Dashboard!$I$14 * Dashboard!$I$15 * (Dashboard!$D$12 / 365) * 'Lookups and Calculations'!$F$12</f>
        <v>0</v>
      </c>
    </row>
    <row r="7038" spans="1:14" x14ac:dyDescent="0.35">
      <c r="A7038" s="2">
        <v>7037</v>
      </c>
      <c r="B7038" s="11">
        <v>0.84410674769417637</v>
      </c>
      <c r="C7038" s="11">
        <v>0.82855204878033784</v>
      </c>
      <c r="D7038" s="3">
        <f>B7038*Dashboard!$D$11*Dashboard!$D$10*SQRT(Dashboard!$D$12/365)</f>
        <v>209576.3145002081</v>
      </c>
      <c r="E7038" s="3">
        <f>IF(Dashboard!$I$3,C7038*Dashboard!$E$11*Dashboard!$E$10*SQRT(Dashboard!$D$12/365),0)</f>
        <v>411428.73275049846</v>
      </c>
      <c r="F7038" s="3">
        <f>D7038+IF(Dashboard!$I$3,E7038,0)</f>
        <v>621005.04725070659</v>
      </c>
      <c r="G7038" s="3">
        <f>IF(Dashboard!$I$4, ('Lookups and Calculations'!$F$9) / (1 - 'Lookups and Calculations'!$F$10), 'Lookups and Calculations'!$F$9)</f>
        <v>1951878.888340465</v>
      </c>
      <c r="H7038" s="12">
        <f t="shared" si="218"/>
        <v>0</v>
      </c>
      <c r="I7038" s="12">
        <f t="shared" si="219"/>
        <v>0</v>
      </c>
      <c r="J7038" s="13">
        <f>(1 - Dashboard!$I$9) * H7038 * Dashboard!$I$8 * 'Lookups and Calculations'!$F$12</f>
        <v>0</v>
      </c>
      <c r="K7038" s="12">
        <f>(1 - Dashboard!$I$11) * I7038 * Dashboard!$I$10 * 'Lookups and Calculations'!$F$12</f>
        <v>0</v>
      </c>
      <c r="L7038" s="12">
        <f>(H7038 - I7038) * Dashboard!$I$13 * (Dashboard!$D$12 / 365) * 'Lookups and Calculations'!$F$12</f>
        <v>0</v>
      </c>
      <c r="M7038" s="3">
        <f>(G7038*2) * Dashboard!$I$13 * (Dashboard!$D$12 / 365) * 'Lookups and Calculations'!$F$12</f>
        <v>1602.0878730267946</v>
      </c>
      <c r="N7038" s="12">
        <f>H7038 * Dashboard!$I$14 * Dashboard!$I$15 * (Dashboard!$D$12 / 365) * 'Lookups and Calculations'!$F$12</f>
        <v>0</v>
      </c>
    </row>
    <row r="7039" spans="1:14" x14ac:dyDescent="0.35">
      <c r="A7039" s="2">
        <v>7038</v>
      </c>
      <c r="B7039" s="11">
        <v>0.37402741772264175</v>
      </c>
      <c r="C7039" s="11">
        <v>-1.9472433596033556</v>
      </c>
      <c r="D7039" s="3">
        <f>B7039*Dashboard!$D$11*Dashboard!$D$10*SQRT(Dashboard!$D$12/365)</f>
        <v>92864.188021798793</v>
      </c>
      <c r="E7039" s="3">
        <f>IF(Dashboard!$I$3,C7039*Dashboard!$E$11*Dashboard!$E$10*SQRT(Dashboard!$D$12/365),0)</f>
        <v>-966930.04256975732</v>
      </c>
      <c r="F7039" s="3">
        <f>D7039+IF(Dashboard!$I$3,E7039,0)</f>
        <v>-874065.85454795859</v>
      </c>
      <c r="G7039" s="3">
        <f>IF(Dashboard!$I$4, ('Lookups and Calculations'!$F$9) / (1 - 'Lookups and Calculations'!$F$10), 'Lookups and Calculations'!$F$9)</f>
        <v>1951878.888340465</v>
      </c>
      <c r="H7039" s="12">
        <f t="shared" si="218"/>
        <v>0</v>
      </c>
      <c r="I7039" s="12">
        <f t="shared" si="219"/>
        <v>0</v>
      </c>
      <c r="J7039" s="13">
        <f>(1 - Dashboard!$I$9) * H7039 * Dashboard!$I$8 * 'Lookups and Calculations'!$F$12</f>
        <v>0</v>
      </c>
      <c r="K7039" s="12">
        <f>(1 - Dashboard!$I$11) * I7039 * Dashboard!$I$10 * 'Lookups and Calculations'!$F$12</f>
        <v>0</v>
      </c>
      <c r="L7039" s="12">
        <f>(H7039 - I7039) * Dashboard!$I$13 * (Dashboard!$D$12 / 365) * 'Lookups and Calculations'!$F$12</f>
        <v>0</v>
      </c>
      <c r="M7039" s="3">
        <f>(G7039*2) * Dashboard!$I$13 * (Dashboard!$D$12 / 365) * 'Lookups and Calculations'!$F$12</f>
        <v>1602.0878730267946</v>
      </c>
      <c r="N7039" s="12">
        <f>H7039 * Dashboard!$I$14 * Dashboard!$I$15 * (Dashboard!$D$12 / 365) * 'Lookups and Calculations'!$F$12</f>
        <v>0</v>
      </c>
    </row>
    <row r="7040" spans="1:14" x14ac:dyDescent="0.35">
      <c r="A7040" s="2">
        <v>7039</v>
      </c>
      <c r="B7040" s="11">
        <v>0.80019564086644868</v>
      </c>
      <c r="C7040" s="11">
        <v>0.61737913346512574</v>
      </c>
      <c r="D7040" s="3">
        <f>B7040*Dashboard!$D$11*Dashboard!$D$10*SQRT(Dashboard!$D$12/365)</f>
        <v>198673.98732450555</v>
      </c>
      <c r="E7040" s="3">
        <f>IF(Dashboard!$I$3,C7040*Dashboard!$E$11*Dashboard!$E$10*SQRT(Dashboard!$D$12/365),0)</f>
        <v>306567.96381357918</v>
      </c>
      <c r="F7040" s="3">
        <f>D7040+IF(Dashboard!$I$3,E7040,0)</f>
        <v>505241.95113808475</v>
      </c>
      <c r="G7040" s="3">
        <f>IF(Dashboard!$I$4, ('Lookups and Calculations'!$F$9) / (1 - 'Lookups and Calculations'!$F$10), 'Lookups and Calculations'!$F$9)</f>
        <v>1951878.888340465</v>
      </c>
      <c r="H7040" s="12">
        <f t="shared" si="218"/>
        <v>0</v>
      </c>
      <c r="I7040" s="12">
        <f t="shared" si="219"/>
        <v>0</v>
      </c>
      <c r="J7040" s="13">
        <f>(1 - Dashboard!$I$9) * H7040 * Dashboard!$I$8 * 'Lookups and Calculations'!$F$12</f>
        <v>0</v>
      </c>
      <c r="K7040" s="12">
        <f>(1 - Dashboard!$I$11) * I7040 * Dashboard!$I$10 * 'Lookups and Calculations'!$F$12</f>
        <v>0</v>
      </c>
      <c r="L7040" s="12">
        <f>(H7040 - I7040) * Dashboard!$I$13 * (Dashboard!$D$12 / 365) * 'Lookups and Calculations'!$F$12</f>
        <v>0</v>
      </c>
      <c r="M7040" s="3">
        <f>(G7040*2) * Dashboard!$I$13 * (Dashboard!$D$12 / 365) * 'Lookups and Calculations'!$F$12</f>
        <v>1602.0878730267946</v>
      </c>
      <c r="N7040" s="12">
        <f>H7040 * Dashboard!$I$14 * Dashboard!$I$15 * (Dashboard!$D$12 / 365) * 'Lookups and Calculations'!$F$12</f>
        <v>0</v>
      </c>
    </row>
    <row r="7041" spans="1:14" x14ac:dyDescent="0.35">
      <c r="A7041" s="2">
        <v>7040</v>
      </c>
      <c r="B7041" s="11">
        <v>-0.26077520536491711</v>
      </c>
      <c r="C7041" s="11">
        <v>-0.38228818197846692</v>
      </c>
      <c r="D7041" s="3">
        <f>B7041*Dashboard!$D$11*Dashboard!$D$10*SQRT(Dashboard!$D$12/365)</f>
        <v>-64745.728668449163</v>
      </c>
      <c r="E7041" s="3">
        <f>IF(Dashboard!$I$3,C7041*Dashboard!$E$11*Dashboard!$E$10*SQRT(Dashboard!$D$12/365),0)</f>
        <v>-189830.37032908373</v>
      </c>
      <c r="F7041" s="3">
        <f>D7041+IF(Dashboard!$I$3,E7041,0)</f>
        <v>-254576.09899753288</v>
      </c>
      <c r="G7041" s="3">
        <f>IF(Dashboard!$I$4, ('Lookups and Calculations'!$F$9) / (1 - 'Lookups and Calculations'!$F$10), 'Lookups and Calculations'!$F$9)</f>
        <v>1951878.888340465</v>
      </c>
      <c r="H7041" s="12">
        <f t="shared" si="218"/>
        <v>0</v>
      </c>
      <c r="I7041" s="12">
        <f t="shared" si="219"/>
        <v>0</v>
      </c>
      <c r="J7041" s="13">
        <f>(1 - Dashboard!$I$9) * H7041 * Dashboard!$I$8 * 'Lookups and Calculations'!$F$12</f>
        <v>0</v>
      </c>
      <c r="K7041" s="12">
        <f>(1 - Dashboard!$I$11) * I7041 * Dashboard!$I$10 * 'Lookups and Calculations'!$F$12</f>
        <v>0</v>
      </c>
      <c r="L7041" s="12">
        <f>(H7041 - I7041) * Dashboard!$I$13 * (Dashboard!$D$12 / 365) * 'Lookups and Calculations'!$F$12</f>
        <v>0</v>
      </c>
      <c r="M7041" s="3">
        <f>(G7041*2) * Dashboard!$I$13 * (Dashboard!$D$12 / 365) * 'Lookups and Calculations'!$F$12</f>
        <v>1602.0878730267946</v>
      </c>
      <c r="N7041" s="12">
        <f>H7041 * Dashboard!$I$14 * Dashboard!$I$15 * (Dashboard!$D$12 / 365) * 'Lookups and Calculations'!$F$12</f>
        <v>0</v>
      </c>
    </row>
    <row r="7042" spans="1:14" x14ac:dyDescent="0.35">
      <c r="A7042" s="2">
        <v>7041</v>
      </c>
      <c r="B7042" s="11">
        <v>-0.45640028023756241</v>
      </c>
      <c r="C7042" s="11">
        <v>0.98655491065531753</v>
      </c>
      <c r="D7042" s="3">
        <f>B7042*Dashboard!$D$11*Dashboard!$D$10*SQRT(Dashboard!$D$12/365)</f>
        <v>-113315.86784531326</v>
      </c>
      <c r="E7042" s="3">
        <f>IF(Dashboard!$I$3,C7042*Dashboard!$E$11*Dashboard!$E$10*SQRT(Dashboard!$D$12/365),0)</f>
        <v>489887.19209275424</v>
      </c>
      <c r="F7042" s="3">
        <f>D7042+IF(Dashboard!$I$3,E7042,0)</f>
        <v>376571.32424744096</v>
      </c>
      <c r="G7042" s="3">
        <f>IF(Dashboard!$I$4, ('Lookups and Calculations'!$F$9) / (1 - 'Lookups and Calculations'!$F$10), 'Lookups and Calculations'!$F$9)</f>
        <v>1951878.888340465</v>
      </c>
      <c r="H7042" s="12">
        <f t="shared" si="218"/>
        <v>0</v>
      </c>
      <c r="I7042" s="12">
        <f t="shared" si="219"/>
        <v>0</v>
      </c>
      <c r="J7042" s="13">
        <f>(1 - Dashboard!$I$9) * H7042 * Dashboard!$I$8 * 'Lookups and Calculations'!$F$12</f>
        <v>0</v>
      </c>
      <c r="K7042" s="12">
        <f>(1 - Dashboard!$I$11) * I7042 * Dashboard!$I$10 * 'Lookups and Calculations'!$F$12</f>
        <v>0</v>
      </c>
      <c r="L7042" s="12">
        <f>(H7042 - I7042) * Dashboard!$I$13 * (Dashboard!$D$12 / 365) * 'Lookups and Calculations'!$F$12</f>
        <v>0</v>
      </c>
      <c r="M7042" s="3">
        <f>(G7042*2) * Dashboard!$I$13 * (Dashboard!$D$12 / 365) * 'Lookups and Calculations'!$F$12</f>
        <v>1602.0878730267946</v>
      </c>
      <c r="N7042" s="12">
        <f>H7042 * Dashboard!$I$14 * Dashboard!$I$15 * (Dashboard!$D$12 / 365) * 'Lookups and Calculations'!$F$12</f>
        <v>0</v>
      </c>
    </row>
    <row r="7043" spans="1:14" x14ac:dyDescent="0.35">
      <c r="A7043" s="2">
        <v>7042</v>
      </c>
      <c r="B7043" s="11">
        <v>-0.89604917076176838</v>
      </c>
      <c r="C7043" s="11">
        <v>1.3669838025992986</v>
      </c>
      <c r="D7043" s="3">
        <f>B7043*Dashboard!$D$11*Dashboard!$D$10*SQRT(Dashboard!$D$12/365)</f>
        <v>-222472.67105991245</v>
      </c>
      <c r="E7043" s="3">
        <f>IF(Dashboard!$I$3,C7043*Dashboard!$E$11*Dashboard!$E$10*SQRT(Dashboard!$D$12/365),0)</f>
        <v>678794.30679314188</v>
      </c>
      <c r="F7043" s="3">
        <f>D7043+IF(Dashboard!$I$3,E7043,0)</f>
        <v>456321.63573322946</v>
      </c>
      <c r="G7043" s="3">
        <f>IF(Dashboard!$I$4, ('Lookups and Calculations'!$F$9) / (1 - 'Lookups and Calculations'!$F$10), 'Lookups and Calculations'!$F$9)</f>
        <v>1951878.888340465</v>
      </c>
      <c r="H7043" s="12">
        <f t="shared" ref="H7043:H7106" si="220">MAX(0,F7043-G7043)</f>
        <v>0</v>
      </c>
      <c r="I7043" s="12">
        <f t="shared" ref="I7043:I7106" si="221">MAX(0,-F7043-G7043)</f>
        <v>0</v>
      </c>
      <c r="J7043" s="13">
        <f>(1 - Dashboard!$I$9) * H7043 * Dashboard!$I$8 * 'Lookups and Calculations'!$F$12</f>
        <v>0</v>
      </c>
      <c r="K7043" s="12">
        <f>(1 - Dashboard!$I$11) * I7043 * Dashboard!$I$10 * 'Lookups and Calculations'!$F$12</f>
        <v>0</v>
      </c>
      <c r="L7043" s="12">
        <f>(H7043 - I7043) * Dashboard!$I$13 * (Dashboard!$D$12 / 365) * 'Lookups and Calculations'!$F$12</f>
        <v>0</v>
      </c>
      <c r="M7043" s="3">
        <f>(G7043*2) * Dashboard!$I$13 * (Dashboard!$D$12 / 365) * 'Lookups and Calculations'!$F$12</f>
        <v>1602.0878730267946</v>
      </c>
      <c r="N7043" s="12">
        <f>H7043 * Dashboard!$I$14 * Dashboard!$I$15 * (Dashboard!$D$12 / 365) * 'Lookups and Calculations'!$F$12</f>
        <v>0</v>
      </c>
    </row>
    <row r="7044" spans="1:14" x14ac:dyDescent="0.35">
      <c r="A7044" s="2">
        <v>7043</v>
      </c>
      <c r="B7044" s="11">
        <v>-1.2598473024292578</v>
      </c>
      <c r="C7044" s="11">
        <v>-0.40795405102206345</v>
      </c>
      <c r="D7044" s="3">
        <f>B7044*Dashboard!$D$11*Dashboard!$D$10*SQRT(Dashboard!$D$12/365)</f>
        <v>-312797.11386907863</v>
      </c>
      <c r="E7044" s="3">
        <f>IF(Dashboard!$I$3,C7044*Dashboard!$E$11*Dashboard!$E$10*SQRT(Dashboard!$D$12/365),0)</f>
        <v>-202575.10494303037</v>
      </c>
      <c r="F7044" s="3">
        <f>D7044+IF(Dashboard!$I$3,E7044,0)</f>
        <v>-515372.21881210897</v>
      </c>
      <c r="G7044" s="3">
        <f>IF(Dashboard!$I$4, ('Lookups and Calculations'!$F$9) / (1 - 'Lookups and Calculations'!$F$10), 'Lookups and Calculations'!$F$9)</f>
        <v>1951878.888340465</v>
      </c>
      <c r="H7044" s="12">
        <f t="shared" si="220"/>
        <v>0</v>
      </c>
      <c r="I7044" s="12">
        <f t="shared" si="221"/>
        <v>0</v>
      </c>
      <c r="J7044" s="13">
        <f>(1 - Dashboard!$I$9) * H7044 * Dashboard!$I$8 * 'Lookups and Calculations'!$F$12</f>
        <v>0</v>
      </c>
      <c r="K7044" s="12">
        <f>(1 - Dashboard!$I$11) * I7044 * Dashboard!$I$10 * 'Lookups and Calculations'!$F$12</f>
        <v>0</v>
      </c>
      <c r="L7044" s="12">
        <f>(H7044 - I7044) * Dashboard!$I$13 * (Dashboard!$D$12 / 365) * 'Lookups and Calculations'!$F$12</f>
        <v>0</v>
      </c>
      <c r="M7044" s="3">
        <f>(G7044*2) * Dashboard!$I$13 * (Dashboard!$D$12 / 365) * 'Lookups and Calculations'!$F$12</f>
        <v>1602.0878730267946</v>
      </c>
      <c r="N7044" s="12">
        <f>H7044 * Dashboard!$I$14 * Dashboard!$I$15 * (Dashboard!$D$12 / 365) * 'Lookups and Calculations'!$F$12</f>
        <v>0</v>
      </c>
    </row>
    <row r="7045" spans="1:14" x14ac:dyDescent="0.35">
      <c r="A7045" s="2">
        <v>7044</v>
      </c>
      <c r="B7045" s="11">
        <v>-0.26551058768823693</v>
      </c>
      <c r="C7045" s="11">
        <v>-0.3298450216607533</v>
      </c>
      <c r="D7045" s="3">
        <f>B7045*Dashboard!$D$11*Dashboard!$D$10*SQRT(Dashboard!$D$12/365)</f>
        <v>-65921.437757118081</v>
      </c>
      <c r="E7045" s="3">
        <f>IF(Dashboard!$I$3,C7045*Dashboard!$E$11*Dashboard!$E$10*SQRT(Dashboard!$D$12/365),0)</f>
        <v>-163789.00935156902</v>
      </c>
      <c r="F7045" s="3">
        <f>D7045+IF(Dashboard!$I$3,E7045,0)</f>
        <v>-229710.44710868711</v>
      </c>
      <c r="G7045" s="3">
        <f>IF(Dashboard!$I$4, ('Lookups and Calculations'!$F$9) / (1 - 'Lookups and Calculations'!$F$10), 'Lookups and Calculations'!$F$9)</f>
        <v>1951878.888340465</v>
      </c>
      <c r="H7045" s="12">
        <f t="shared" si="220"/>
        <v>0</v>
      </c>
      <c r="I7045" s="12">
        <f t="shared" si="221"/>
        <v>0</v>
      </c>
      <c r="J7045" s="13">
        <f>(1 - Dashboard!$I$9) * H7045 * Dashboard!$I$8 * 'Lookups and Calculations'!$F$12</f>
        <v>0</v>
      </c>
      <c r="K7045" s="12">
        <f>(1 - Dashboard!$I$11) * I7045 * Dashboard!$I$10 * 'Lookups and Calculations'!$F$12</f>
        <v>0</v>
      </c>
      <c r="L7045" s="12">
        <f>(H7045 - I7045) * Dashboard!$I$13 * (Dashboard!$D$12 / 365) * 'Lookups and Calculations'!$F$12</f>
        <v>0</v>
      </c>
      <c r="M7045" s="3">
        <f>(G7045*2) * Dashboard!$I$13 * (Dashboard!$D$12 / 365) * 'Lookups and Calculations'!$F$12</f>
        <v>1602.0878730267946</v>
      </c>
      <c r="N7045" s="12">
        <f>H7045 * Dashboard!$I$14 * Dashboard!$I$15 * (Dashboard!$D$12 / 365) * 'Lookups and Calculations'!$F$12</f>
        <v>0</v>
      </c>
    </row>
    <row r="7046" spans="1:14" x14ac:dyDescent="0.35">
      <c r="A7046" s="2">
        <v>7045</v>
      </c>
      <c r="B7046" s="11">
        <v>0.59078107752082154</v>
      </c>
      <c r="C7046" s="11">
        <v>0.73774366455646523</v>
      </c>
      <c r="D7046" s="3">
        <f>B7046*Dashboard!$D$11*Dashboard!$D$10*SQRT(Dashboard!$D$12/365)</f>
        <v>146680.16958932517</v>
      </c>
      <c r="E7046" s="3">
        <f>IF(Dashboard!$I$3,C7046*Dashboard!$E$11*Dashboard!$E$10*SQRT(Dashboard!$D$12/365),0)</f>
        <v>366336.60063961241</v>
      </c>
      <c r="F7046" s="3">
        <f>D7046+IF(Dashboard!$I$3,E7046,0)</f>
        <v>513016.77022893762</v>
      </c>
      <c r="G7046" s="3">
        <f>IF(Dashboard!$I$4, ('Lookups and Calculations'!$F$9) / (1 - 'Lookups and Calculations'!$F$10), 'Lookups and Calculations'!$F$9)</f>
        <v>1951878.888340465</v>
      </c>
      <c r="H7046" s="12">
        <f t="shared" si="220"/>
        <v>0</v>
      </c>
      <c r="I7046" s="12">
        <f t="shared" si="221"/>
        <v>0</v>
      </c>
      <c r="J7046" s="13">
        <f>(1 - Dashboard!$I$9) * H7046 * Dashboard!$I$8 * 'Lookups and Calculations'!$F$12</f>
        <v>0</v>
      </c>
      <c r="K7046" s="12">
        <f>(1 - Dashboard!$I$11) * I7046 * Dashboard!$I$10 * 'Lookups and Calculations'!$F$12</f>
        <v>0</v>
      </c>
      <c r="L7046" s="12">
        <f>(H7046 - I7046) * Dashboard!$I$13 * (Dashboard!$D$12 / 365) * 'Lookups and Calculations'!$F$12</f>
        <v>0</v>
      </c>
      <c r="M7046" s="3">
        <f>(G7046*2) * Dashboard!$I$13 * (Dashboard!$D$12 / 365) * 'Lookups and Calculations'!$F$12</f>
        <v>1602.0878730267946</v>
      </c>
      <c r="N7046" s="12">
        <f>H7046 * Dashboard!$I$14 * Dashboard!$I$15 * (Dashboard!$D$12 / 365) * 'Lookups and Calculations'!$F$12</f>
        <v>0</v>
      </c>
    </row>
    <row r="7047" spans="1:14" x14ac:dyDescent="0.35">
      <c r="A7047" s="2">
        <v>7046</v>
      </c>
      <c r="B7047" s="11">
        <v>2.0062032273813112E-2</v>
      </c>
      <c r="C7047" s="11">
        <v>-1.3255883085674971</v>
      </c>
      <c r="D7047" s="3">
        <f>B7047*Dashboard!$D$11*Dashboard!$D$10*SQRT(Dashboard!$D$12/365)</f>
        <v>4981.0368141415456</v>
      </c>
      <c r="E7047" s="3">
        <f>IF(Dashboard!$I$3,C7047*Dashboard!$E$11*Dashboard!$E$10*SQRT(Dashboard!$D$12/365),0)</f>
        <v>-658238.81401974801</v>
      </c>
      <c r="F7047" s="3">
        <f>D7047+IF(Dashboard!$I$3,E7047,0)</f>
        <v>-653257.77720560646</v>
      </c>
      <c r="G7047" s="3">
        <f>IF(Dashboard!$I$4, ('Lookups and Calculations'!$F$9) / (1 - 'Lookups and Calculations'!$F$10), 'Lookups and Calculations'!$F$9)</f>
        <v>1951878.888340465</v>
      </c>
      <c r="H7047" s="12">
        <f t="shared" si="220"/>
        <v>0</v>
      </c>
      <c r="I7047" s="12">
        <f t="shared" si="221"/>
        <v>0</v>
      </c>
      <c r="J7047" s="13">
        <f>(1 - Dashboard!$I$9) * H7047 * Dashboard!$I$8 * 'Lookups and Calculations'!$F$12</f>
        <v>0</v>
      </c>
      <c r="K7047" s="12">
        <f>(1 - Dashboard!$I$11) * I7047 * Dashboard!$I$10 * 'Lookups and Calculations'!$F$12</f>
        <v>0</v>
      </c>
      <c r="L7047" s="12">
        <f>(H7047 - I7047) * Dashboard!$I$13 * (Dashboard!$D$12 / 365) * 'Lookups and Calculations'!$F$12</f>
        <v>0</v>
      </c>
      <c r="M7047" s="3">
        <f>(G7047*2) * Dashboard!$I$13 * (Dashboard!$D$12 / 365) * 'Lookups and Calculations'!$F$12</f>
        <v>1602.0878730267946</v>
      </c>
      <c r="N7047" s="12">
        <f>H7047 * Dashboard!$I$14 * Dashboard!$I$15 * (Dashboard!$D$12 / 365) * 'Lookups and Calculations'!$F$12</f>
        <v>0</v>
      </c>
    </row>
    <row r="7048" spans="1:14" x14ac:dyDescent="0.35">
      <c r="A7048" s="2">
        <v>7047</v>
      </c>
      <c r="B7048" s="11">
        <v>0.32665222852043335</v>
      </c>
      <c r="C7048" s="11">
        <v>-1.3292018484433346</v>
      </c>
      <c r="D7048" s="3">
        <f>B7048*Dashboard!$D$11*Dashboard!$D$10*SQRT(Dashboard!$D$12/365)</f>
        <v>81101.792354579098</v>
      </c>
      <c r="E7048" s="3">
        <f>IF(Dashboard!$I$3,C7048*Dashboard!$E$11*Dashboard!$E$10*SQRT(Dashboard!$D$12/365),0)</f>
        <v>-660033.16614771355</v>
      </c>
      <c r="F7048" s="3">
        <f>D7048+IF(Dashboard!$I$3,E7048,0)</f>
        <v>-578931.37379313447</v>
      </c>
      <c r="G7048" s="3">
        <f>IF(Dashboard!$I$4, ('Lookups and Calculations'!$F$9) / (1 - 'Lookups and Calculations'!$F$10), 'Lookups and Calculations'!$F$9)</f>
        <v>1951878.888340465</v>
      </c>
      <c r="H7048" s="12">
        <f t="shared" si="220"/>
        <v>0</v>
      </c>
      <c r="I7048" s="12">
        <f t="shared" si="221"/>
        <v>0</v>
      </c>
      <c r="J7048" s="13">
        <f>(1 - Dashboard!$I$9) * H7048 * Dashboard!$I$8 * 'Lookups and Calculations'!$F$12</f>
        <v>0</v>
      </c>
      <c r="K7048" s="12">
        <f>(1 - Dashboard!$I$11) * I7048 * Dashboard!$I$10 * 'Lookups and Calculations'!$F$12</f>
        <v>0</v>
      </c>
      <c r="L7048" s="12">
        <f>(H7048 - I7048) * Dashboard!$I$13 * (Dashboard!$D$12 / 365) * 'Lookups and Calculations'!$F$12</f>
        <v>0</v>
      </c>
      <c r="M7048" s="3">
        <f>(G7048*2) * Dashboard!$I$13 * (Dashboard!$D$12 / 365) * 'Lookups and Calculations'!$F$12</f>
        <v>1602.0878730267946</v>
      </c>
      <c r="N7048" s="12">
        <f>H7048 * Dashboard!$I$14 * Dashboard!$I$15 * (Dashboard!$D$12 / 365) * 'Lookups and Calculations'!$F$12</f>
        <v>0</v>
      </c>
    </row>
    <row r="7049" spans="1:14" x14ac:dyDescent="0.35">
      <c r="A7049" s="2">
        <v>7048</v>
      </c>
      <c r="B7049" s="11">
        <v>0.45747563492424959</v>
      </c>
      <c r="C7049" s="11">
        <v>-0.17011019341094397</v>
      </c>
      <c r="D7049" s="3">
        <f>B7049*Dashboard!$D$11*Dashboard!$D$10*SQRT(Dashboard!$D$12/365)</f>
        <v>113582.8588066248</v>
      </c>
      <c r="E7049" s="3">
        <f>IF(Dashboard!$I$3,C7049*Dashboard!$E$11*Dashboard!$E$10*SQRT(Dashboard!$D$12/365),0)</f>
        <v>-84470.518666910983</v>
      </c>
      <c r="F7049" s="3">
        <f>D7049+IF(Dashboard!$I$3,E7049,0)</f>
        <v>29112.340139713822</v>
      </c>
      <c r="G7049" s="3">
        <f>IF(Dashboard!$I$4, ('Lookups and Calculations'!$F$9) / (1 - 'Lookups and Calculations'!$F$10), 'Lookups and Calculations'!$F$9)</f>
        <v>1951878.888340465</v>
      </c>
      <c r="H7049" s="12">
        <f t="shared" si="220"/>
        <v>0</v>
      </c>
      <c r="I7049" s="12">
        <f t="shared" si="221"/>
        <v>0</v>
      </c>
      <c r="J7049" s="13">
        <f>(1 - Dashboard!$I$9) * H7049 * Dashboard!$I$8 * 'Lookups and Calculations'!$F$12</f>
        <v>0</v>
      </c>
      <c r="K7049" s="12">
        <f>(1 - Dashboard!$I$11) * I7049 * Dashboard!$I$10 * 'Lookups and Calculations'!$F$12</f>
        <v>0</v>
      </c>
      <c r="L7049" s="12">
        <f>(H7049 - I7049) * Dashboard!$I$13 * (Dashboard!$D$12 / 365) * 'Lookups and Calculations'!$F$12</f>
        <v>0</v>
      </c>
      <c r="M7049" s="3">
        <f>(G7049*2) * Dashboard!$I$13 * (Dashboard!$D$12 / 365) * 'Lookups and Calculations'!$F$12</f>
        <v>1602.0878730267946</v>
      </c>
      <c r="N7049" s="12">
        <f>H7049 * Dashboard!$I$14 * Dashboard!$I$15 * (Dashboard!$D$12 / 365) * 'Lookups and Calculations'!$F$12</f>
        <v>0</v>
      </c>
    </row>
    <row r="7050" spans="1:14" x14ac:dyDescent="0.35">
      <c r="A7050" s="2">
        <v>7049</v>
      </c>
      <c r="B7050" s="11">
        <v>-0.45876529867369625</v>
      </c>
      <c r="C7050" s="11">
        <v>-1.2205588778224081</v>
      </c>
      <c r="D7050" s="3">
        <f>B7050*Dashboard!$D$11*Dashboard!$D$10*SQRT(Dashboard!$D$12/365)</f>
        <v>-113903.05880063253</v>
      </c>
      <c r="E7050" s="3">
        <f>IF(Dashboard!$I$3,C7050*Dashboard!$E$11*Dashboard!$E$10*SQRT(Dashboard!$D$12/365),0)</f>
        <v>-606085.02880303387</v>
      </c>
      <c r="F7050" s="3">
        <f>D7050+IF(Dashboard!$I$3,E7050,0)</f>
        <v>-719988.08760366635</v>
      </c>
      <c r="G7050" s="3">
        <f>IF(Dashboard!$I$4, ('Lookups and Calculations'!$F$9) / (1 - 'Lookups and Calculations'!$F$10), 'Lookups and Calculations'!$F$9)</f>
        <v>1951878.888340465</v>
      </c>
      <c r="H7050" s="12">
        <f t="shared" si="220"/>
        <v>0</v>
      </c>
      <c r="I7050" s="12">
        <f t="shared" si="221"/>
        <v>0</v>
      </c>
      <c r="J7050" s="13">
        <f>(1 - Dashboard!$I$9) * H7050 * Dashboard!$I$8 * 'Lookups and Calculations'!$F$12</f>
        <v>0</v>
      </c>
      <c r="K7050" s="12">
        <f>(1 - Dashboard!$I$11) * I7050 * Dashboard!$I$10 * 'Lookups and Calculations'!$F$12</f>
        <v>0</v>
      </c>
      <c r="L7050" s="12">
        <f>(H7050 - I7050) * Dashboard!$I$13 * (Dashboard!$D$12 / 365) * 'Lookups and Calculations'!$F$12</f>
        <v>0</v>
      </c>
      <c r="M7050" s="3">
        <f>(G7050*2) * Dashboard!$I$13 * (Dashboard!$D$12 / 365) * 'Lookups and Calculations'!$F$12</f>
        <v>1602.0878730267946</v>
      </c>
      <c r="N7050" s="12">
        <f>H7050 * Dashboard!$I$14 * Dashboard!$I$15 * (Dashboard!$D$12 / 365) * 'Lookups and Calculations'!$F$12</f>
        <v>0</v>
      </c>
    </row>
    <row r="7051" spans="1:14" x14ac:dyDescent="0.35">
      <c r="A7051" s="2">
        <v>7050</v>
      </c>
      <c r="B7051" s="11">
        <v>0.13683366097784827</v>
      </c>
      <c r="C7051" s="11">
        <v>-0.70360856089661228</v>
      </c>
      <c r="D7051" s="3">
        <f>B7051*Dashboard!$D$11*Dashboard!$D$10*SQRT(Dashboard!$D$12/365)</f>
        <v>33973.303075286181</v>
      </c>
      <c r="E7051" s="3">
        <f>IF(Dashboard!$I$3,C7051*Dashboard!$E$11*Dashboard!$E$10*SQRT(Dashboard!$D$12/365),0)</f>
        <v>-349386.35296144453</v>
      </c>
      <c r="F7051" s="3">
        <f>D7051+IF(Dashboard!$I$3,E7051,0)</f>
        <v>-315413.04988615832</v>
      </c>
      <c r="G7051" s="3">
        <f>IF(Dashboard!$I$4, ('Lookups and Calculations'!$F$9) / (1 - 'Lookups and Calculations'!$F$10), 'Lookups and Calculations'!$F$9)</f>
        <v>1951878.888340465</v>
      </c>
      <c r="H7051" s="12">
        <f t="shared" si="220"/>
        <v>0</v>
      </c>
      <c r="I7051" s="12">
        <f t="shared" si="221"/>
        <v>0</v>
      </c>
      <c r="J7051" s="13">
        <f>(1 - Dashboard!$I$9) * H7051 * Dashboard!$I$8 * 'Lookups and Calculations'!$F$12</f>
        <v>0</v>
      </c>
      <c r="K7051" s="12">
        <f>(1 - Dashboard!$I$11) * I7051 * Dashboard!$I$10 * 'Lookups and Calculations'!$F$12</f>
        <v>0</v>
      </c>
      <c r="L7051" s="12">
        <f>(H7051 - I7051) * Dashboard!$I$13 * (Dashboard!$D$12 / 365) * 'Lookups and Calculations'!$F$12</f>
        <v>0</v>
      </c>
      <c r="M7051" s="3">
        <f>(G7051*2) * Dashboard!$I$13 * (Dashboard!$D$12 / 365) * 'Lookups and Calculations'!$F$12</f>
        <v>1602.0878730267946</v>
      </c>
      <c r="N7051" s="12">
        <f>H7051 * Dashboard!$I$14 * Dashboard!$I$15 * (Dashboard!$D$12 / 365) * 'Lookups and Calculations'!$F$12</f>
        <v>0</v>
      </c>
    </row>
    <row r="7052" spans="1:14" x14ac:dyDescent="0.35">
      <c r="A7052" s="2">
        <v>7051</v>
      </c>
      <c r="B7052" s="11">
        <v>0.91609264303016114</v>
      </c>
      <c r="C7052" s="11">
        <v>-1.2601886707067749</v>
      </c>
      <c r="D7052" s="3">
        <f>B7052*Dashboard!$D$11*Dashboard!$D$10*SQRT(Dashboard!$D$12/365)</f>
        <v>227449.09976312052</v>
      </c>
      <c r="E7052" s="3">
        <f>IF(Dashboard!$I$3,C7052*Dashboard!$E$11*Dashboard!$E$10*SQRT(Dashboard!$D$12/365),0)</f>
        <v>-625763.73877615039</v>
      </c>
      <c r="F7052" s="3">
        <f>D7052+IF(Dashboard!$I$3,E7052,0)</f>
        <v>-398314.63901302987</v>
      </c>
      <c r="G7052" s="3">
        <f>IF(Dashboard!$I$4, ('Lookups and Calculations'!$F$9) / (1 - 'Lookups and Calculations'!$F$10), 'Lookups and Calculations'!$F$9)</f>
        <v>1951878.888340465</v>
      </c>
      <c r="H7052" s="12">
        <f t="shared" si="220"/>
        <v>0</v>
      </c>
      <c r="I7052" s="12">
        <f t="shared" si="221"/>
        <v>0</v>
      </c>
      <c r="J7052" s="13">
        <f>(1 - Dashboard!$I$9) * H7052 * Dashboard!$I$8 * 'Lookups and Calculations'!$F$12</f>
        <v>0</v>
      </c>
      <c r="K7052" s="12">
        <f>(1 - Dashboard!$I$11) * I7052 * Dashboard!$I$10 * 'Lookups and Calculations'!$F$12</f>
        <v>0</v>
      </c>
      <c r="L7052" s="12">
        <f>(H7052 - I7052) * Dashboard!$I$13 * (Dashboard!$D$12 / 365) * 'Lookups and Calculations'!$F$12</f>
        <v>0</v>
      </c>
      <c r="M7052" s="3">
        <f>(G7052*2) * Dashboard!$I$13 * (Dashboard!$D$12 / 365) * 'Lookups and Calculations'!$F$12</f>
        <v>1602.0878730267946</v>
      </c>
      <c r="N7052" s="12">
        <f>H7052 * Dashboard!$I$14 * Dashboard!$I$15 * (Dashboard!$D$12 / 365) * 'Lookups and Calculations'!$F$12</f>
        <v>0</v>
      </c>
    </row>
    <row r="7053" spans="1:14" x14ac:dyDescent="0.35">
      <c r="A7053" s="2">
        <v>7052</v>
      </c>
      <c r="B7053" s="11">
        <v>-0.31740332962666479</v>
      </c>
      <c r="C7053" s="11">
        <v>0.33310293069951924</v>
      </c>
      <c r="D7053" s="3">
        <f>B7053*Dashboard!$D$11*Dashboard!$D$10*SQRT(Dashboard!$D$12/365)</f>
        <v>-78805.459398307867</v>
      </c>
      <c r="E7053" s="3">
        <f>IF(Dashboard!$I$3,C7053*Dashboard!$E$11*Dashboard!$E$10*SQRT(Dashboard!$D$12/365),0)</f>
        <v>165406.76817457716</v>
      </c>
      <c r="F7053" s="3">
        <f>D7053+IF(Dashboard!$I$3,E7053,0)</f>
        <v>86601.308776269289</v>
      </c>
      <c r="G7053" s="3">
        <f>IF(Dashboard!$I$4, ('Lookups and Calculations'!$F$9) / (1 - 'Lookups and Calculations'!$F$10), 'Lookups and Calculations'!$F$9)</f>
        <v>1951878.888340465</v>
      </c>
      <c r="H7053" s="12">
        <f t="shared" si="220"/>
        <v>0</v>
      </c>
      <c r="I7053" s="12">
        <f t="shared" si="221"/>
        <v>0</v>
      </c>
      <c r="J7053" s="13">
        <f>(1 - Dashboard!$I$9) * H7053 * Dashboard!$I$8 * 'Lookups and Calculations'!$F$12</f>
        <v>0</v>
      </c>
      <c r="K7053" s="12">
        <f>(1 - Dashboard!$I$11) * I7053 * Dashboard!$I$10 * 'Lookups and Calculations'!$F$12</f>
        <v>0</v>
      </c>
      <c r="L7053" s="12">
        <f>(H7053 - I7053) * Dashboard!$I$13 * (Dashboard!$D$12 / 365) * 'Lookups and Calculations'!$F$12</f>
        <v>0</v>
      </c>
      <c r="M7053" s="3">
        <f>(G7053*2) * Dashboard!$I$13 * (Dashboard!$D$12 / 365) * 'Lookups and Calculations'!$F$12</f>
        <v>1602.0878730267946</v>
      </c>
      <c r="N7053" s="12">
        <f>H7053 * Dashboard!$I$14 * Dashboard!$I$15 * (Dashboard!$D$12 / 365) * 'Lookups and Calculations'!$F$12</f>
        <v>0</v>
      </c>
    </row>
    <row r="7054" spans="1:14" x14ac:dyDescent="0.35">
      <c r="A7054" s="2">
        <v>7053</v>
      </c>
      <c r="B7054" s="11">
        <v>-0.40444981822998854</v>
      </c>
      <c r="C7054" s="11">
        <v>0.55513566402726111</v>
      </c>
      <c r="D7054" s="3">
        <f>B7054*Dashboard!$D$11*Dashboard!$D$10*SQRT(Dashboard!$D$12/365)</f>
        <v>-100417.51536338875</v>
      </c>
      <c r="E7054" s="3">
        <f>IF(Dashboard!$I$3,C7054*Dashboard!$E$11*Dashboard!$E$10*SQRT(Dashboard!$D$12/365),0)</f>
        <v>275660.12671328825</v>
      </c>
      <c r="F7054" s="3">
        <f>D7054+IF(Dashboard!$I$3,E7054,0)</f>
        <v>175242.6113498995</v>
      </c>
      <c r="G7054" s="3">
        <f>IF(Dashboard!$I$4, ('Lookups and Calculations'!$F$9) / (1 - 'Lookups and Calculations'!$F$10), 'Lookups and Calculations'!$F$9)</f>
        <v>1951878.888340465</v>
      </c>
      <c r="H7054" s="12">
        <f t="shared" si="220"/>
        <v>0</v>
      </c>
      <c r="I7054" s="12">
        <f t="shared" si="221"/>
        <v>0</v>
      </c>
      <c r="J7054" s="13">
        <f>(1 - Dashboard!$I$9) * H7054 * Dashboard!$I$8 * 'Lookups and Calculations'!$F$12</f>
        <v>0</v>
      </c>
      <c r="K7054" s="12">
        <f>(1 - Dashboard!$I$11) * I7054 * Dashboard!$I$10 * 'Lookups and Calculations'!$F$12</f>
        <v>0</v>
      </c>
      <c r="L7054" s="12">
        <f>(H7054 - I7054) * Dashboard!$I$13 * (Dashboard!$D$12 / 365) * 'Lookups and Calculations'!$F$12</f>
        <v>0</v>
      </c>
      <c r="M7054" s="3">
        <f>(G7054*2) * Dashboard!$I$13 * (Dashboard!$D$12 / 365) * 'Lookups and Calculations'!$F$12</f>
        <v>1602.0878730267946</v>
      </c>
      <c r="N7054" s="12">
        <f>H7054 * Dashboard!$I$14 * Dashboard!$I$15 * (Dashboard!$D$12 / 365) * 'Lookups and Calculations'!$F$12</f>
        <v>0</v>
      </c>
    </row>
    <row r="7055" spans="1:14" x14ac:dyDescent="0.35">
      <c r="A7055" s="2">
        <v>7054</v>
      </c>
      <c r="B7055" s="11">
        <v>-0.58305815800798466</v>
      </c>
      <c r="C7055" s="11">
        <v>2.4341359520659034</v>
      </c>
      <c r="D7055" s="3">
        <f>B7055*Dashboard!$D$11*Dashboard!$D$10*SQRT(Dashboard!$D$12/365)</f>
        <v>-144762.70948951741</v>
      </c>
      <c r="E7055" s="3">
        <f>IF(Dashboard!$I$3,C7055*Dashboard!$E$11*Dashboard!$E$10*SQRT(Dashboard!$D$12/365),0)</f>
        <v>1208703.1485530837</v>
      </c>
      <c r="F7055" s="3">
        <f>D7055+IF(Dashboard!$I$3,E7055,0)</f>
        <v>1063940.4390635663</v>
      </c>
      <c r="G7055" s="3">
        <f>IF(Dashboard!$I$4, ('Lookups and Calculations'!$F$9) / (1 - 'Lookups and Calculations'!$F$10), 'Lookups and Calculations'!$F$9)</f>
        <v>1951878.888340465</v>
      </c>
      <c r="H7055" s="12">
        <f t="shared" si="220"/>
        <v>0</v>
      </c>
      <c r="I7055" s="12">
        <f t="shared" si="221"/>
        <v>0</v>
      </c>
      <c r="J7055" s="13">
        <f>(1 - Dashboard!$I$9) * H7055 * Dashboard!$I$8 * 'Lookups and Calculations'!$F$12</f>
        <v>0</v>
      </c>
      <c r="K7055" s="12">
        <f>(1 - Dashboard!$I$11) * I7055 * Dashboard!$I$10 * 'Lookups and Calculations'!$F$12</f>
        <v>0</v>
      </c>
      <c r="L7055" s="12">
        <f>(H7055 - I7055) * Dashboard!$I$13 * (Dashboard!$D$12 / 365) * 'Lookups and Calculations'!$F$12</f>
        <v>0</v>
      </c>
      <c r="M7055" s="3">
        <f>(G7055*2) * Dashboard!$I$13 * (Dashboard!$D$12 / 365) * 'Lookups and Calculations'!$F$12</f>
        <v>1602.0878730267946</v>
      </c>
      <c r="N7055" s="12">
        <f>H7055 * Dashboard!$I$14 * Dashboard!$I$15 * (Dashboard!$D$12 / 365) * 'Lookups and Calculations'!$F$12</f>
        <v>0</v>
      </c>
    </row>
    <row r="7056" spans="1:14" x14ac:dyDescent="0.35">
      <c r="A7056" s="2">
        <v>7055</v>
      </c>
      <c r="B7056" s="11">
        <v>-0.58156807270092359</v>
      </c>
      <c r="C7056" s="11">
        <v>-1.4249168371676053</v>
      </c>
      <c r="D7056" s="3">
        <f>B7056*Dashboard!$D$11*Dashboard!$D$10*SQRT(Dashboard!$D$12/365)</f>
        <v>-144392.74847712432</v>
      </c>
      <c r="E7056" s="3">
        <f>IF(Dashboard!$I$3,C7056*Dashboard!$E$11*Dashboard!$E$10*SQRT(Dashboard!$D$12/365),0)</f>
        <v>-707561.73912514304</v>
      </c>
      <c r="F7056" s="3">
        <f>D7056+IF(Dashboard!$I$3,E7056,0)</f>
        <v>-851954.48760226741</v>
      </c>
      <c r="G7056" s="3">
        <f>IF(Dashboard!$I$4, ('Lookups and Calculations'!$F$9) / (1 - 'Lookups and Calculations'!$F$10), 'Lookups and Calculations'!$F$9)</f>
        <v>1951878.888340465</v>
      </c>
      <c r="H7056" s="12">
        <f t="shared" si="220"/>
        <v>0</v>
      </c>
      <c r="I7056" s="12">
        <f t="shared" si="221"/>
        <v>0</v>
      </c>
      <c r="J7056" s="13">
        <f>(1 - Dashboard!$I$9) * H7056 * Dashboard!$I$8 * 'Lookups and Calculations'!$F$12</f>
        <v>0</v>
      </c>
      <c r="K7056" s="12">
        <f>(1 - Dashboard!$I$11) * I7056 * Dashboard!$I$10 * 'Lookups and Calculations'!$F$12</f>
        <v>0</v>
      </c>
      <c r="L7056" s="12">
        <f>(H7056 - I7056) * Dashboard!$I$13 * (Dashboard!$D$12 / 365) * 'Lookups and Calculations'!$F$12</f>
        <v>0</v>
      </c>
      <c r="M7056" s="3">
        <f>(G7056*2) * Dashboard!$I$13 * (Dashboard!$D$12 / 365) * 'Lookups and Calculations'!$F$12</f>
        <v>1602.0878730267946</v>
      </c>
      <c r="N7056" s="12">
        <f>H7056 * Dashboard!$I$14 * Dashboard!$I$15 * (Dashboard!$D$12 / 365) * 'Lookups and Calculations'!$F$12</f>
        <v>0</v>
      </c>
    </row>
    <row r="7057" spans="1:14" x14ac:dyDescent="0.35">
      <c r="A7057" s="2">
        <v>7056</v>
      </c>
      <c r="B7057" s="11">
        <v>1.2458331517333072</v>
      </c>
      <c r="C7057" s="11">
        <v>-0.63672584428857804</v>
      </c>
      <c r="D7057" s="3">
        <f>B7057*Dashboard!$D$11*Dashboard!$D$10*SQRT(Dashboard!$D$12/365)</f>
        <v>309317.65577715973</v>
      </c>
      <c r="E7057" s="3">
        <f>IF(Dashboard!$I$3,C7057*Dashboard!$E$11*Dashboard!$E$10*SQRT(Dashboard!$D$12/365),0)</f>
        <v>-316174.83489512495</v>
      </c>
      <c r="F7057" s="3">
        <f>D7057+IF(Dashboard!$I$3,E7057,0)</f>
        <v>-6857.1791179652209</v>
      </c>
      <c r="G7057" s="3">
        <f>IF(Dashboard!$I$4, ('Lookups and Calculations'!$F$9) / (1 - 'Lookups and Calculations'!$F$10), 'Lookups and Calculations'!$F$9)</f>
        <v>1951878.888340465</v>
      </c>
      <c r="H7057" s="12">
        <f t="shared" si="220"/>
        <v>0</v>
      </c>
      <c r="I7057" s="12">
        <f t="shared" si="221"/>
        <v>0</v>
      </c>
      <c r="J7057" s="13">
        <f>(1 - Dashboard!$I$9) * H7057 * Dashboard!$I$8 * 'Lookups and Calculations'!$F$12</f>
        <v>0</v>
      </c>
      <c r="K7057" s="12">
        <f>(1 - Dashboard!$I$11) * I7057 * Dashboard!$I$10 * 'Lookups and Calculations'!$F$12</f>
        <v>0</v>
      </c>
      <c r="L7057" s="12">
        <f>(H7057 - I7057) * Dashboard!$I$13 * (Dashboard!$D$12 / 365) * 'Lookups and Calculations'!$F$12</f>
        <v>0</v>
      </c>
      <c r="M7057" s="3">
        <f>(G7057*2) * Dashboard!$I$13 * (Dashboard!$D$12 / 365) * 'Lookups and Calculations'!$F$12</f>
        <v>1602.0878730267946</v>
      </c>
      <c r="N7057" s="12">
        <f>H7057 * Dashboard!$I$14 * Dashboard!$I$15 * (Dashboard!$D$12 / 365) * 'Lookups and Calculations'!$F$12</f>
        <v>0</v>
      </c>
    </row>
    <row r="7058" spans="1:14" x14ac:dyDescent="0.35">
      <c r="A7058" s="2">
        <v>7057</v>
      </c>
      <c r="B7058" s="11">
        <v>-0.27985211780586178</v>
      </c>
      <c r="C7058" s="11">
        <v>-0.69237164775111182</v>
      </c>
      <c r="D7058" s="3">
        <f>B7058*Dashboard!$D$11*Dashboard!$D$10*SQRT(Dashboard!$D$12/365)</f>
        <v>-69482.178190192426</v>
      </c>
      <c r="E7058" s="3">
        <f>IF(Dashboard!$I$3,C7058*Dashboard!$E$11*Dashboard!$E$10*SQRT(Dashboard!$D$12/365),0)</f>
        <v>-343806.51166808675</v>
      </c>
      <c r="F7058" s="3">
        <f>D7058+IF(Dashboard!$I$3,E7058,0)</f>
        <v>-413288.68985827919</v>
      </c>
      <c r="G7058" s="3">
        <f>IF(Dashboard!$I$4, ('Lookups and Calculations'!$F$9) / (1 - 'Lookups and Calculations'!$F$10), 'Lookups and Calculations'!$F$9)</f>
        <v>1951878.888340465</v>
      </c>
      <c r="H7058" s="12">
        <f t="shared" si="220"/>
        <v>0</v>
      </c>
      <c r="I7058" s="12">
        <f t="shared" si="221"/>
        <v>0</v>
      </c>
      <c r="J7058" s="13">
        <f>(1 - Dashboard!$I$9) * H7058 * Dashboard!$I$8 * 'Lookups and Calculations'!$F$12</f>
        <v>0</v>
      </c>
      <c r="K7058" s="12">
        <f>(1 - Dashboard!$I$11) * I7058 * Dashboard!$I$10 * 'Lookups and Calculations'!$F$12</f>
        <v>0</v>
      </c>
      <c r="L7058" s="12">
        <f>(H7058 - I7058) * Dashboard!$I$13 * (Dashboard!$D$12 / 365) * 'Lookups and Calculations'!$F$12</f>
        <v>0</v>
      </c>
      <c r="M7058" s="3">
        <f>(G7058*2) * Dashboard!$I$13 * (Dashboard!$D$12 / 365) * 'Lookups and Calculations'!$F$12</f>
        <v>1602.0878730267946</v>
      </c>
      <c r="N7058" s="12">
        <f>H7058 * Dashboard!$I$14 * Dashboard!$I$15 * (Dashboard!$D$12 / 365) * 'Lookups and Calculations'!$F$12</f>
        <v>0</v>
      </c>
    </row>
    <row r="7059" spans="1:14" x14ac:dyDescent="0.35">
      <c r="A7059" s="2">
        <v>7058</v>
      </c>
      <c r="B7059" s="11">
        <v>-1.0122088557397559</v>
      </c>
      <c r="C7059" s="11">
        <v>-0.16617940547260227</v>
      </c>
      <c r="D7059" s="3">
        <f>B7059*Dashboard!$D$11*Dashboard!$D$10*SQRT(Dashboard!$D$12/365)</f>
        <v>-251313.00285170603</v>
      </c>
      <c r="E7059" s="3">
        <f>IF(Dashboard!$I$3,C7059*Dashboard!$E$11*Dashboard!$E$10*SQRT(Dashboard!$D$12/365),0)</f>
        <v>-82518.632720139736</v>
      </c>
      <c r="F7059" s="3">
        <f>D7059+IF(Dashboard!$I$3,E7059,0)</f>
        <v>-333831.63557184575</v>
      </c>
      <c r="G7059" s="3">
        <f>IF(Dashboard!$I$4, ('Lookups and Calculations'!$F$9) / (1 - 'Lookups and Calculations'!$F$10), 'Lookups and Calculations'!$F$9)</f>
        <v>1951878.888340465</v>
      </c>
      <c r="H7059" s="12">
        <f t="shared" si="220"/>
        <v>0</v>
      </c>
      <c r="I7059" s="12">
        <f t="shared" si="221"/>
        <v>0</v>
      </c>
      <c r="J7059" s="13">
        <f>(1 - Dashboard!$I$9) * H7059 * Dashboard!$I$8 * 'Lookups and Calculations'!$F$12</f>
        <v>0</v>
      </c>
      <c r="K7059" s="12">
        <f>(1 - Dashboard!$I$11) * I7059 * Dashboard!$I$10 * 'Lookups and Calculations'!$F$12</f>
        <v>0</v>
      </c>
      <c r="L7059" s="12">
        <f>(H7059 - I7059) * Dashboard!$I$13 * (Dashboard!$D$12 / 365) * 'Lookups and Calculations'!$F$12</f>
        <v>0</v>
      </c>
      <c r="M7059" s="3">
        <f>(G7059*2) * Dashboard!$I$13 * (Dashboard!$D$12 / 365) * 'Lookups and Calculations'!$F$12</f>
        <v>1602.0878730267946</v>
      </c>
      <c r="N7059" s="12">
        <f>H7059 * Dashboard!$I$14 * Dashboard!$I$15 * (Dashboard!$D$12 / 365) * 'Lookups and Calculations'!$F$12</f>
        <v>0</v>
      </c>
    </row>
    <row r="7060" spans="1:14" x14ac:dyDescent="0.35">
      <c r="A7060" s="2">
        <v>7059</v>
      </c>
      <c r="B7060" s="11">
        <v>-0.67615497465586449</v>
      </c>
      <c r="C7060" s="11">
        <v>0.80500853845320564</v>
      </c>
      <c r="D7060" s="3">
        <f>B7060*Dashboard!$D$11*Dashboard!$D$10*SQRT(Dashboard!$D$12/365)</f>
        <v>-167876.95158989349</v>
      </c>
      <c r="E7060" s="3">
        <f>IF(Dashboard!$I$3,C7060*Dashboard!$E$11*Dashboard!$E$10*SQRT(Dashboard!$D$12/365),0)</f>
        <v>399737.88407943532</v>
      </c>
      <c r="F7060" s="3">
        <f>D7060+IF(Dashboard!$I$3,E7060,0)</f>
        <v>231860.93248954182</v>
      </c>
      <c r="G7060" s="3">
        <f>IF(Dashboard!$I$4, ('Lookups and Calculations'!$F$9) / (1 - 'Lookups and Calculations'!$F$10), 'Lookups and Calculations'!$F$9)</f>
        <v>1951878.888340465</v>
      </c>
      <c r="H7060" s="12">
        <f t="shared" si="220"/>
        <v>0</v>
      </c>
      <c r="I7060" s="12">
        <f t="shared" si="221"/>
        <v>0</v>
      </c>
      <c r="J7060" s="13">
        <f>(1 - Dashboard!$I$9) * H7060 * Dashboard!$I$8 * 'Lookups and Calculations'!$F$12</f>
        <v>0</v>
      </c>
      <c r="K7060" s="12">
        <f>(1 - Dashboard!$I$11) * I7060 * Dashboard!$I$10 * 'Lookups and Calculations'!$F$12</f>
        <v>0</v>
      </c>
      <c r="L7060" s="12">
        <f>(H7060 - I7060) * Dashboard!$I$13 * (Dashboard!$D$12 / 365) * 'Lookups and Calculations'!$F$12</f>
        <v>0</v>
      </c>
      <c r="M7060" s="3">
        <f>(G7060*2) * Dashboard!$I$13 * (Dashboard!$D$12 / 365) * 'Lookups and Calculations'!$F$12</f>
        <v>1602.0878730267946</v>
      </c>
      <c r="N7060" s="12">
        <f>H7060 * Dashboard!$I$14 * Dashboard!$I$15 * (Dashboard!$D$12 / 365) * 'Lookups and Calculations'!$F$12</f>
        <v>0</v>
      </c>
    </row>
    <row r="7061" spans="1:14" x14ac:dyDescent="0.35">
      <c r="A7061" s="2">
        <v>7060</v>
      </c>
      <c r="B7061" s="11">
        <v>-0.26061568816342717</v>
      </c>
      <c r="C7061" s="11">
        <v>-0.44547003462073692</v>
      </c>
      <c r="D7061" s="3">
        <f>B7061*Dashboard!$D$11*Dashboard!$D$10*SQRT(Dashboard!$D$12/365)</f>
        <v>-64706.123455863228</v>
      </c>
      <c r="E7061" s="3">
        <f>IF(Dashboard!$I$3,C7061*Dashboard!$E$11*Dashboard!$E$10*SQRT(Dashboard!$D$12/365),0)</f>
        <v>-221204.17430881358</v>
      </c>
      <c r="F7061" s="3">
        <f>D7061+IF(Dashboard!$I$3,E7061,0)</f>
        <v>-285910.2977646768</v>
      </c>
      <c r="G7061" s="3">
        <f>IF(Dashboard!$I$4, ('Lookups and Calculations'!$F$9) / (1 - 'Lookups and Calculations'!$F$10), 'Lookups and Calculations'!$F$9)</f>
        <v>1951878.888340465</v>
      </c>
      <c r="H7061" s="12">
        <f t="shared" si="220"/>
        <v>0</v>
      </c>
      <c r="I7061" s="12">
        <f t="shared" si="221"/>
        <v>0</v>
      </c>
      <c r="J7061" s="13">
        <f>(1 - Dashboard!$I$9) * H7061 * Dashboard!$I$8 * 'Lookups and Calculations'!$F$12</f>
        <v>0</v>
      </c>
      <c r="K7061" s="12">
        <f>(1 - Dashboard!$I$11) * I7061 * Dashboard!$I$10 * 'Lookups and Calculations'!$F$12</f>
        <v>0</v>
      </c>
      <c r="L7061" s="12">
        <f>(H7061 - I7061) * Dashboard!$I$13 * (Dashboard!$D$12 / 365) * 'Lookups and Calculations'!$F$12</f>
        <v>0</v>
      </c>
      <c r="M7061" s="3">
        <f>(G7061*2) * Dashboard!$I$13 * (Dashboard!$D$12 / 365) * 'Lookups and Calculations'!$F$12</f>
        <v>1602.0878730267946</v>
      </c>
      <c r="N7061" s="12">
        <f>H7061 * Dashboard!$I$14 * Dashboard!$I$15 * (Dashboard!$D$12 / 365) * 'Lookups and Calculations'!$F$12</f>
        <v>0</v>
      </c>
    </row>
    <row r="7062" spans="1:14" x14ac:dyDescent="0.35">
      <c r="A7062" s="2">
        <v>7061</v>
      </c>
      <c r="B7062" s="11">
        <v>1.7780235030740574</v>
      </c>
      <c r="C7062" s="11">
        <v>0.57330183398442425</v>
      </c>
      <c r="D7062" s="3">
        <f>B7062*Dashboard!$D$11*Dashboard!$D$10*SQRT(Dashboard!$D$12/365)</f>
        <v>441450.8163652501</v>
      </c>
      <c r="E7062" s="3">
        <f>IF(Dashboard!$I$3,C7062*Dashboard!$E$11*Dashboard!$E$10*SQRT(Dashboard!$D$12/365),0)</f>
        <v>284680.78425122803</v>
      </c>
      <c r="F7062" s="3">
        <f>D7062+IF(Dashboard!$I$3,E7062,0)</f>
        <v>726131.60061647813</v>
      </c>
      <c r="G7062" s="3">
        <f>IF(Dashboard!$I$4, ('Lookups and Calculations'!$F$9) / (1 - 'Lookups and Calculations'!$F$10), 'Lookups and Calculations'!$F$9)</f>
        <v>1951878.888340465</v>
      </c>
      <c r="H7062" s="12">
        <f t="shared" si="220"/>
        <v>0</v>
      </c>
      <c r="I7062" s="12">
        <f t="shared" si="221"/>
        <v>0</v>
      </c>
      <c r="J7062" s="13">
        <f>(1 - Dashboard!$I$9) * H7062 * Dashboard!$I$8 * 'Lookups and Calculations'!$F$12</f>
        <v>0</v>
      </c>
      <c r="K7062" s="12">
        <f>(1 - Dashboard!$I$11) * I7062 * Dashboard!$I$10 * 'Lookups and Calculations'!$F$12</f>
        <v>0</v>
      </c>
      <c r="L7062" s="12">
        <f>(H7062 - I7062) * Dashboard!$I$13 * (Dashboard!$D$12 / 365) * 'Lookups and Calculations'!$F$12</f>
        <v>0</v>
      </c>
      <c r="M7062" s="3">
        <f>(G7062*2) * Dashboard!$I$13 * (Dashboard!$D$12 / 365) * 'Lookups and Calculations'!$F$12</f>
        <v>1602.0878730267946</v>
      </c>
      <c r="N7062" s="12">
        <f>H7062 * Dashboard!$I$14 * Dashboard!$I$15 * (Dashboard!$D$12 / 365) * 'Lookups and Calculations'!$F$12</f>
        <v>0</v>
      </c>
    </row>
    <row r="7063" spans="1:14" x14ac:dyDescent="0.35">
      <c r="A7063" s="2">
        <v>7062</v>
      </c>
      <c r="B7063" s="11">
        <v>0.43608190588941931</v>
      </c>
      <c r="C7063" s="11">
        <v>0.26580109632623455</v>
      </c>
      <c r="D7063" s="3">
        <f>B7063*Dashboard!$D$11*Dashboard!$D$10*SQRT(Dashboard!$D$12/365)</f>
        <v>108271.18596810811</v>
      </c>
      <c r="E7063" s="3">
        <f>IF(Dashboard!$I$3,C7063*Dashboard!$E$11*Dashboard!$E$10*SQRT(Dashboard!$D$12/365),0)</f>
        <v>131987.13150993417</v>
      </c>
      <c r="F7063" s="3">
        <f>D7063+IF(Dashboard!$I$3,E7063,0)</f>
        <v>240258.31747804227</v>
      </c>
      <c r="G7063" s="3">
        <f>IF(Dashboard!$I$4, ('Lookups and Calculations'!$F$9) / (1 - 'Lookups and Calculations'!$F$10), 'Lookups and Calculations'!$F$9)</f>
        <v>1951878.888340465</v>
      </c>
      <c r="H7063" s="12">
        <f t="shared" si="220"/>
        <v>0</v>
      </c>
      <c r="I7063" s="12">
        <f t="shared" si="221"/>
        <v>0</v>
      </c>
      <c r="J7063" s="13">
        <f>(1 - Dashboard!$I$9) * H7063 * Dashboard!$I$8 * 'Lookups and Calculations'!$F$12</f>
        <v>0</v>
      </c>
      <c r="K7063" s="12">
        <f>(1 - Dashboard!$I$11) * I7063 * Dashboard!$I$10 * 'Lookups and Calculations'!$F$12</f>
        <v>0</v>
      </c>
      <c r="L7063" s="12">
        <f>(H7063 - I7063) * Dashboard!$I$13 * (Dashboard!$D$12 / 365) * 'Lookups and Calculations'!$F$12</f>
        <v>0</v>
      </c>
      <c r="M7063" s="3">
        <f>(G7063*2) * Dashboard!$I$13 * (Dashboard!$D$12 / 365) * 'Lookups and Calculations'!$F$12</f>
        <v>1602.0878730267946</v>
      </c>
      <c r="N7063" s="12">
        <f>H7063 * Dashboard!$I$14 * Dashboard!$I$15 * (Dashboard!$D$12 / 365) * 'Lookups and Calculations'!$F$12</f>
        <v>0</v>
      </c>
    </row>
    <row r="7064" spans="1:14" x14ac:dyDescent="0.35">
      <c r="A7064" s="2">
        <v>7063</v>
      </c>
      <c r="B7064" s="11">
        <v>-1.2336568121447176</v>
      </c>
      <c r="C7064" s="11">
        <v>0.24627079974960756</v>
      </c>
      <c r="D7064" s="3">
        <f>B7064*Dashboard!$D$11*Dashboard!$D$10*SQRT(Dashboard!$D$12/365)</f>
        <v>-306294.49267361808</v>
      </c>
      <c r="E7064" s="3">
        <f>IF(Dashboard!$I$3,C7064*Dashboard!$E$11*Dashboard!$E$10*SQRT(Dashboard!$D$12/365),0)</f>
        <v>122289.09843815387</v>
      </c>
      <c r="F7064" s="3">
        <f>D7064+IF(Dashboard!$I$3,E7064,0)</f>
        <v>-184005.39423546422</v>
      </c>
      <c r="G7064" s="3">
        <f>IF(Dashboard!$I$4, ('Lookups and Calculations'!$F$9) / (1 - 'Lookups and Calculations'!$F$10), 'Lookups and Calculations'!$F$9)</f>
        <v>1951878.888340465</v>
      </c>
      <c r="H7064" s="12">
        <f t="shared" si="220"/>
        <v>0</v>
      </c>
      <c r="I7064" s="12">
        <f t="shared" si="221"/>
        <v>0</v>
      </c>
      <c r="J7064" s="13">
        <f>(1 - Dashboard!$I$9) * H7064 * Dashboard!$I$8 * 'Lookups and Calculations'!$F$12</f>
        <v>0</v>
      </c>
      <c r="K7064" s="12">
        <f>(1 - Dashboard!$I$11) * I7064 * Dashboard!$I$10 * 'Lookups and Calculations'!$F$12</f>
        <v>0</v>
      </c>
      <c r="L7064" s="12">
        <f>(H7064 - I7064) * Dashboard!$I$13 * (Dashboard!$D$12 / 365) * 'Lookups and Calculations'!$F$12</f>
        <v>0</v>
      </c>
      <c r="M7064" s="3">
        <f>(G7064*2) * Dashboard!$I$13 * (Dashboard!$D$12 / 365) * 'Lookups and Calculations'!$F$12</f>
        <v>1602.0878730267946</v>
      </c>
      <c r="N7064" s="12">
        <f>H7064 * Dashboard!$I$14 * Dashboard!$I$15 * (Dashboard!$D$12 / 365) * 'Lookups and Calculations'!$F$12</f>
        <v>0</v>
      </c>
    </row>
    <row r="7065" spans="1:14" x14ac:dyDescent="0.35">
      <c r="A7065" s="2">
        <v>7064</v>
      </c>
      <c r="B7065" s="11">
        <v>-0.47212294994853887</v>
      </c>
      <c r="C7065" s="11">
        <v>-1.8577818685707537</v>
      </c>
      <c r="D7065" s="3">
        <f>B7065*Dashboard!$D$11*Dashboard!$D$10*SQRT(Dashboard!$D$12/365)</f>
        <v>-117219.52005651953</v>
      </c>
      <c r="E7065" s="3">
        <f>IF(Dashboard!$I$3,C7065*Dashboard!$E$11*Dashboard!$E$10*SQRT(Dashboard!$D$12/365),0)</f>
        <v>-922506.72850071965</v>
      </c>
      <c r="F7065" s="3">
        <f>D7065+IF(Dashboard!$I$3,E7065,0)</f>
        <v>-1039726.2485572392</v>
      </c>
      <c r="G7065" s="3">
        <f>IF(Dashboard!$I$4, ('Lookups and Calculations'!$F$9) / (1 - 'Lookups and Calculations'!$F$10), 'Lookups and Calculations'!$F$9)</f>
        <v>1951878.888340465</v>
      </c>
      <c r="H7065" s="12">
        <f t="shared" si="220"/>
        <v>0</v>
      </c>
      <c r="I7065" s="12">
        <f t="shared" si="221"/>
        <v>0</v>
      </c>
      <c r="J7065" s="13">
        <f>(1 - Dashboard!$I$9) * H7065 * Dashboard!$I$8 * 'Lookups and Calculations'!$F$12</f>
        <v>0</v>
      </c>
      <c r="K7065" s="12">
        <f>(1 - Dashboard!$I$11) * I7065 * Dashboard!$I$10 * 'Lookups and Calculations'!$F$12</f>
        <v>0</v>
      </c>
      <c r="L7065" s="12">
        <f>(H7065 - I7065) * Dashboard!$I$13 * (Dashboard!$D$12 / 365) * 'Lookups and Calculations'!$F$12</f>
        <v>0</v>
      </c>
      <c r="M7065" s="3">
        <f>(G7065*2) * Dashboard!$I$13 * (Dashboard!$D$12 / 365) * 'Lookups and Calculations'!$F$12</f>
        <v>1602.0878730267946</v>
      </c>
      <c r="N7065" s="12">
        <f>H7065 * Dashboard!$I$14 * Dashboard!$I$15 * (Dashboard!$D$12 / 365) * 'Lookups and Calculations'!$F$12</f>
        <v>0</v>
      </c>
    </row>
    <row r="7066" spans="1:14" x14ac:dyDescent="0.35">
      <c r="A7066" s="2">
        <v>7065</v>
      </c>
      <c r="B7066" s="11">
        <v>1.6411292281160803</v>
      </c>
      <c r="C7066" s="11">
        <v>1.755371768176035</v>
      </c>
      <c r="D7066" s="3">
        <f>B7066*Dashboard!$D$11*Dashboard!$D$10*SQRT(Dashboard!$D$12/365)</f>
        <v>407462.46394389804</v>
      </c>
      <c r="E7066" s="3">
        <f>IF(Dashboard!$I$3,C7066*Dashboard!$E$11*Dashboard!$E$10*SQRT(Dashboard!$D$12/365),0)</f>
        <v>871653.60721730243</v>
      </c>
      <c r="F7066" s="3">
        <f>D7066+IF(Dashboard!$I$3,E7066,0)</f>
        <v>1279116.0711612005</v>
      </c>
      <c r="G7066" s="3">
        <f>IF(Dashboard!$I$4, ('Lookups and Calculations'!$F$9) / (1 - 'Lookups and Calculations'!$F$10), 'Lookups and Calculations'!$F$9)</f>
        <v>1951878.888340465</v>
      </c>
      <c r="H7066" s="12">
        <f t="shared" si="220"/>
        <v>0</v>
      </c>
      <c r="I7066" s="12">
        <f t="shared" si="221"/>
        <v>0</v>
      </c>
      <c r="J7066" s="13">
        <f>(1 - Dashboard!$I$9) * H7066 * Dashboard!$I$8 * 'Lookups and Calculations'!$F$12</f>
        <v>0</v>
      </c>
      <c r="K7066" s="12">
        <f>(1 - Dashboard!$I$11) * I7066 * Dashboard!$I$10 * 'Lookups and Calculations'!$F$12</f>
        <v>0</v>
      </c>
      <c r="L7066" s="12">
        <f>(H7066 - I7066) * Dashboard!$I$13 * (Dashboard!$D$12 / 365) * 'Lookups and Calculations'!$F$12</f>
        <v>0</v>
      </c>
      <c r="M7066" s="3">
        <f>(G7066*2) * Dashboard!$I$13 * (Dashboard!$D$12 / 365) * 'Lookups and Calculations'!$F$12</f>
        <v>1602.0878730267946</v>
      </c>
      <c r="N7066" s="12">
        <f>H7066 * Dashboard!$I$14 * Dashboard!$I$15 * (Dashboard!$D$12 / 365) * 'Lookups and Calculations'!$F$12</f>
        <v>0</v>
      </c>
    </row>
    <row r="7067" spans="1:14" x14ac:dyDescent="0.35">
      <c r="A7067" s="2">
        <v>7066</v>
      </c>
      <c r="B7067" s="11">
        <v>0.9193556853465128</v>
      </c>
      <c r="C7067" s="11">
        <v>2.8201366902192331</v>
      </c>
      <c r="D7067" s="3">
        <f>B7067*Dashboard!$D$11*Dashboard!$D$10*SQRT(Dashboard!$D$12/365)</f>
        <v>228259.2536738519</v>
      </c>
      <c r="E7067" s="3">
        <f>IF(Dashboard!$I$3,C7067*Dashboard!$E$11*Dashboard!$E$10*SQRT(Dashboard!$D$12/365),0)</f>
        <v>1400377.0388934177</v>
      </c>
      <c r="F7067" s="3">
        <f>D7067+IF(Dashboard!$I$3,E7067,0)</f>
        <v>1628636.2925672696</v>
      </c>
      <c r="G7067" s="3">
        <f>IF(Dashboard!$I$4, ('Lookups and Calculations'!$F$9) / (1 - 'Lookups and Calculations'!$F$10), 'Lookups and Calculations'!$F$9)</f>
        <v>1951878.888340465</v>
      </c>
      <c r="H7067" s="12">
        <f t="shared" si="220"/>
        <v>0</v>
      </c>
      <c r="I7067" s="12">
        <f t="shared" si="221"/>
        <v>0</v>
      </c>
      <c r="J7067" s="13">
        <f>(1 - Dashboard!$I$9) * H7067 * Dashboard!$I$8 * 'Lookups and Calculations'!$F$12</f>
        <v>0</v>
      </c>
      <c r="K7067" s="12">
        <f>(1 - Dashboard!$I$11) * I7067 * Dashboard!$I$10 * 'Lookups and Calculations'!$F$12</f>
        <v>0</v>
      </c>
      <c r="L7067" s="12">
        <f>(H7067 - I7067) * Dashboard!$I$13 * (Dashboard!$D$12 / 365) * 'Lookups and Calculations'!$F$12</f>
        <v>0</v>
      </c>
      <c r="M7067" s="3">
        <f>(G7067*2) * Dashboard!$I$13 * (Dashboard!$D$12 / 365) * 'Lookups and Calculations'!$F$12</f>
        <v>1602.0878730267946</v>
      </c>
      <c r="N7067" s="12">
        <f>H7067 * Dashboard!$I$14 * Dashboard!$I$15 * (Dashboard!$D$12 / 365) * 'Lookups and Calculations'!$F$12</f>
        <v>0</v>
      </c>
    </row>
    <row r="7068" spans="1:14" x14ac:dyDescent="0.35">
      <c r="A7068" s="2">
        <v>7067</v>
      </c>
      <c r="B7068" s="11">
        <v>1.1749084075932492</v>
      </c>
      <c r="C7068" s="11">
        <v>1.5077119141063877</v>
      </c>
      <c r="D7068" s="3">
        <f>B7068*Dashboard!$D$11*Dashboard!$D$10*SQRT(Dashboard!$D$12/365)</f>
        <v>291708.33500778122</v>
      </c>
      <c r="E7068" s="3">
        <f>IF(Dashboard!$I$3,C7068*Dashboard!$E$11*Dashboard!$E$10*SQRT(Dashboard!$D$12/365),0)</f>
        <v>748674.75505823642</v>
      </c>
      <c r="F7068" s="3">
        <f>D7068+IF(Dashboard!$I$3,E7068,0)</f>
        <v>1040383.0900660176</v>
      </c>
      <c r="G7068" s="3">
        <f>IF(Dashboard!$I$4, ('Lookups and Calculations'!$F$9) / (1 - 'Lookups and Calculations'!$F$10), 'Lookups and Calculations'!$F$9)</f>
        <v>1951878.888340465</v>
      </c>
      <c r="H7068" s="12">
        <f t="shared" si="220"/>
        <v>0</v>
      </c>
      <c r="I7068" s="12">
        <f t="shared" si="221"/>
        <v>0</v>
      </c>
      <c r="J7068" s="13">
        <f>(1 - Dashboard!$I$9) * H7068 * Dashboard!$I$8 * 'Lookups and Calculations'!$F$12</f>
        <v>0</v>
      </c>
      <c r="K7068" s="12">
        <f>(1 - Dashboard!$I$11) * I7068 * Dashboard!$I$10 * 'Lookups and Calculations'!$F$12</f>
        <v>0</v>
      </c>
      <c r="L7068" s="12">
        <f>(H7068 - I7068) * Dashboard!$I$13 * (Dashboard!$D$12 / 365) * 'Lookups and Calculations'!$F$12</f>
        <v>0</v>
      </c>
      <c r="M7068" s="3">
        <f>(G7068*2) * Dashboard!$I$13 * (Dashboard!$D$12 / 365) * 'Lookups and Calculations'!$F$12</f>
        <v>1602.0878730267946</v>
      </c>
      <c r="N7068" s="12">
        <f>H7068 * Dashboard!$I$14 * Dashboard!$I$15 * (Dashboard!$D$12 / 365) * 'Lookups and Calculations'!$F$12</f>
        <v>0</v>
      </c>
    </row>
    <row r="7069" spans="1:14" x14ac:dyDescent="0.35">
      <c r="A7069" s="2">
        <v>7068</v>
      </c>
      <c r="B7069" s="11">
        <v>1.0581930970295794</v>
      </c>
      <c r="C7069" s="11">
        <v>-0.58367400583129292</v>
      </c>
      <c r="D7069" s="3">
        <f>B7069*Dashboard!$D$11*Dashboard!$D$10*SQRT(Dashboard!$D$12/365)</f>
        <v>262730.05151401705</v>
      </c>
      <c r="E7069" s="3">
        <f>IF(Dashboard!$I$3,C7069*Dashboard!$E$11*Dashboard!$E$10*SQRT(Dashboard!$D$12/365),0)</f>
        <v>-289831.22655006655</v>
      </c>
      <c r="F7069" s="3">
        <f>D7069+IF(Dashboard!$I$3,E7069,0)</f>
        <v>-27101.175036049506</v>
      </c>
      <c r="G7069" s="3">
        <f>IF(Dashboard!$I$4, ('Lookups and Calculations'!$F$9) / (1 - 'Lookups and Calculations'!$F$10), 'Lookups and Calculations'!$F$9)</f>
        <v>1951878.888340465</v>
      </c>
      <c r="H7069" s="12">
        <f t="shared" si="220"/>
        <v>0</v>
      </c>
      <c r="I7069" s="12">
        <f t="shared" si="221"/>
        <v>0</v>
      </c>
      <c r="J7069" s="13">
        <f>(1 - Dashboard!$I$9) * H7069 * Dashboard!$I$8 * 'Lookups and Calculations'!$F$12</f>
        <v>0</v>
      </c>
      <c r="K7069" s="12">
        <f>(1 - Dashboard!$I$11) * I7069 * Dashboard!$I$10 * 'Lookups and Calculations'!$F$12</f>
        <v>0</v>
      </c>
      <c r="L7069" s="12">
        <f>(H7069 - I7069) * Dashboard!$I$13 * (Dashboard!$D$12 / 365) * 'Lookups and Calculations'!$F$12</f>
        <v>0</v>
      </c>
      <c r="M7069" s="3">
        <f>(G7069*2) * Dashboard!$I$13 * (Dashboard!$D$12 / 365) * 'Lookups and Calculations'!$F$12</f>
        <v>1602.0878730267946</v>
      </c>
      <c r="N7069" s="12">
        <f>H7069 * Dashboard!$I$14 * Dashboard!$I$15 * (Dashboard!$D$12 / 365) * 'Lookups and Calculations'!$F$12</f>
        <v>0</v>
      </c>
    </row>
    <row r="7070" spans="1:14" x14ac:dyDescent="0.35">
      <c r="A7070" s="2">
        <v>7069</v>
      </c>
      <c r="B7070" s="11">
        <v>-1.1192125250722997</v>
      </c>
      <c r="C7070" s="11">
        <v>-1.0990945045574345</v>
      </c>
      <c r="D7070" s="3">
        <f>B7070*Dashboard!$D$11*Dashboard!$D$10*SQRT(Dashboard!$D$12/365)</f>
        <v>-277880.0629042082</v>
      </c>
      <c r="E7070" s="3">
        <f>IF(Dashboard!$I$3,C7070*Dashboard!$E$11*Dashboard!$E$10*SQRT(Dashboard!$D$12/365),0)</f>
        <v>-545770.250461341</v>
      </c>
      <c r="F7070" s="3">
        <f>D7070+IF(Dashboard!$I$3,E7070,0)</f>
        <v>-823650.3133655492</v>
      </c>
      <c r="G7070" s="3">
        <f>IF(Dashboard!$I$4, ('Lookups and Calculations'!$F$9) / (1 - 'Lookups and Calculations'!$F$10), 'Lookups and Calculations'!$F$9)</f>
        <v>1951878.888340465</v>
      </c>
      <c r="H7070" s="12">
        <f t="shared" si="220"/>
        <v>0</v>
      </c>
      <c r="I7070" s="12">
        <f t="shared" si="221"/>
        <v>0</v>
      </c>
      <c r="J7070" s="13">
        <f>(1 - Dashboard!$I$9) * H7070 * Dashboard!$I$8 * 'Lookups and Calculations'!$F$12</f>
        <v>0</v>
      </c>
      <c r="K7070" s="12">
        <f>(1 - Dashboard!$I$11) * I7070 * Dashboard!$I$10 * 'Lookups and Calculations'!$F$12</f>
        <v>0</v>
      </c>
      <c r="L7070" s="12">
        <f>(H7070 - I7070) * Dashboard!$I$13 * (Dashboard!$D$12 / 365) * 'Lookups and Calculations'!$F$12</f>
        <v>0</v>
      </c>
      <c r="M7070" s="3">
        <f>(G7070*2) * Dashboard!$I$13 * (Dashboard!$D$12 / 365) * 'Lookups and Calculations'!$F$12</f>
        <v>1602.0878730267946</v>
      </c>
      <c r="N7070" s="12">
        <f>H7070 * Dashboard!$I$14 * Dashboard!$I$15 * (Dashboard!$D$12 / 365) * 'Lookups and Calculations'!$F$12</f>
        <v>0</v>
      </c>
    </row>
    <row r="7071" spans="1:14" x14ac:dyDescent="0.35">
      <c r="A7071" s="2">
        <v>7070</v>
      </c>
      <c r="B7071" s="11">
        <v>0.33473399992416125</v>
      </c>
      <c r="C7071" s="11">
        <v>-1.5700926162471973</v>
      </c>
      <c r="D7071" s="3">
        <f>B7071*Dashboard!$D$11*Dashboard!$D$10*SQRT(Dashboard!$D$12/365)</f>
        <v>83108.348835798126</v>
      </c>
      <c r="E7071" s="3">
        <f>IF(Dashboard!$I$3,C7071*Dashboard!$E$11*Dashboard!$E$10*SQRT(Dashboard!$D$12/365),0)</f>
        <v>-779650.73691436707</v>
      </c>
      <c r="F7071" s="3">
        <f>D7071+IF(Dashboard!$I$3,E7071,0)</f>
        <v>-696542.38807856897</v>
      </c>
      <c r="G7071" s="3">
        <f>IF(Dashboard!$I$4, ('Lookups and Calculations'!$F$9) / (1 - 'Lookups and Calculations'!$F$10), 'Lookups and Calculations'!$F$9)</f>
        <v>1951878.888340465</v>
      </c>
      <c r="H7071" s="12">
        <f t="shared" si="220"/>
        <v>0</v>
      </c>
      <c r="I7071" s="12">
        <f t="shared" si="221"/>
        <v>0</v>
      </c>
      <c r="J7071" s="13">
        <f>(1 - Dashboard!$I$9) * H7071 * Dashboard!$I$8 * 'Lookups and Calculations'!$F$12</f>
        <v>0</v>
      </c>
      <c r="K7071" s="12">
        <f>(1 - Dashboard!$I$11) * I7071 * Dashboard!$I$10 * 'Lookups and Calculations'!$F$12</f>
        <v>0</v>
      </c>
      <c r="L7071" s="12">
        <f>(H7071 - I7071) * Dashboard!$I$13 * (Dashboard!$D$12 / 365) * 'Lookups and Calculations'!$F$12</f>
        <v>0</v>
      </c>
      <c r="M7071" s="3">
        <f>(G7071*2) * Dashboard!$I$13 * (Dashboard!$D$12 / 365) * 'Lookups and Calculations'!$F$12</f>
        <v>1602.0878730267946</v>
      </c>
      <c r="N7071" s="12">
        <f>H7071 * Dashboard!$I$14 * Dashboard!$I$15 * (Dashboard!$D$12 / 365) * 'Lookups and Calculations'!$F$12</f>
        <v>0</v>
      </c>
    </row>
    <row r="7072" spans="1:14" x14ac:dyDescent="0.35">
      <c r="A7072" s="2">
        <v>7071</v>
      </c>
      <c r="B7072" s="11">
        <v>0.60083640120668957</v>
      </c>
      <c r="C7072" s="11">
        <v>0.88739239279826554</v>
      </c>
      <c r="D7072" s="3">
        <f>B7072*Dashboard!$D$11*Dashboard!$D$10*SQRT(Dashboard!$D$12/365)</f>
        <v>149176.72311759336</v>
      </c>
      <c r="E7072" s="3">
        <f>IF(Dashboard!$I$3,C7072*Dashboard!$E$11*Dashboard!$E$10*SQRT(Dashboard!$D$12/365),0)</f>
        <v>440646.70186847408</v>
      </c>
      <c r="F7072" s="3">
        <f>D7072+IF(Dashboard!$I$3,E7072,0)</f>
        <v>589823.42498606746</v>
      </c>
      <c r="G7072" s="3">
        <f>IF(Dashboard!$I$4, ('Lookups and Calculations'!$F$9) / (1 - 'Lookups and Calculations'!$F$10), 'Lookups and Calculations'!$F$9)</f>
        <v>1951878.888340465</v>
      </c>
      <c r="H7072" s="12">
        <f t="shared" si="220"/>
        <v>0</v>
      </c>
      <c r="I7072" s="12">
        <f t="shared" si="221"/>
        <v>0</v>
      </c>
      <c r="J7072" s="13">
        <f>(1 - Dashboard!$I$9) * H7072 * Dashboard!$I$8 * 'Lookups and Calculations'!$F$12</f>
        <v>0</v>
      </c>
      <c r="K7072" s="12">
        <f>(1 - Dashboard!$I$11) * I7072 * Dashboard!$I$10 * 'Lookups and Calculations'!$F$12</f>
        <v>0</v>
      </c>
      <c r="L7072" s="12">
        <f>(H7072 - I7072) * Dashboard!$I$13 * (Dashboard!$D$12 / 365) * 'Lookups and Calculations'!$F$12</f>
        <v>0</v>
      </c>
      <c r="M7072" s="3">
        <f>(G7072*2) * Dashboard!$I$13 * (Dashboard!$D$12 / 365) * 'Lookups and Calculations'!$F$12</f>
        <v>1602.0878730267946</v>
      </c>
      <c r="N7072" s="12">
        <f>H7072 * Dashboard!$I$14 * Dashboard!$I$15 * (Dashboard!$D$12 / 365) * 'Lookups and Calculations'!$F$12</f>
        <v>0</v>
      </c>
    </row>
    <row r="7073" spans="1:14" x14ac:dyDescent="0.35">
      <c r="A7073" s="2">
        <v>7072</v>
      </c>
      <c r="B7073" s="11">
        <v>-7.4355705480834949E-2</v>
      </c>
      <c r="C7073" s="11">
        <v>-0.90696433227090401</v>
      </c>
      <c r="D7073" s="3">
        <f>B7073*Dashboard!$D$11*Dashboard!$D$10*SQRT(Dashboard!$D$12/365)</f>
        <v>-18461.165912136708</v>
      </c>
      <c r="E7073" s="3">
        <f>IF(Dashboard!$I$3,C7073*Dashboard!$E$11*Dashboard!$E$10*SQRT(Dashboard!$D$12/365),0)</f>
        <v>-450365.41328382894</v>
      </c>
      <c r="F7073" s="3">
        <f>D7073+IF(Dashboard!$I$3,E7073,0)</f>
        <v>-468826.57919596566</v>
      </c>
      <c r="G7073" s="3">
        <f>IF(Dashboard!$I$4, ('Lookups and Calculations'!$F$9) / (1 - 'Lookups and Calculations'!$F$10), 'Lookups and Calculations'!$F$9)</f>
        <v>1951878.888340465</v>
      </c>
      <c r="H7073" s="12">
        <f t="shared" si="220"/>
        <v>0</v>
      </c>
      <c r="I7073" s="12">
        <f t="shared" si="221"/>
        <v>0</v>
      </c>
      <c r="J7073" s="13">
        <f>(1 - Dashboard!$I$9) * H7073 * Dashboard!$I$8 * 'Lookups and Calculations'!$F$12</f>
        <v>0</v>
      </c>
      <c r="K7073" s="12">
        <f>(1 - Dashboard!$I$11) * I7073 * Dashboard!$I$10 * 'Lookups and Calculations'!$F$12</f>
        <v>0</v>
      </c>
      <c r="L7073" s="12">
        <f>(H7073 - I7073) * Dashboard!$I$13 * (Dashboard!$D$12 / 365) * 'Lookups and Calculations'!$F$12</f>
        <v>0</v>
      </c>
      <c r="M7073" s="3">
        <f>(G7073*2) * Dashboard!$I$13 * (Dashboard!$D$12 / 365) * 'Lookups and Calculations'!$F$12</f>
        <v>1602.0878730267946</v>
      </c>
      <c r="N7073" s="12">
        <f>H7073 * Dashboard!$I$14 * Dashboard!$I$15 * (Dashboard!$D$12 / 365) * 'Lookups and Calculations'!$F$12</f>
        <v>0</v>
      </c>
    </row>
    <row r="7074" spans="1:14" x14ac:dyDescent="0.35">
      <c r="A7074" s="2">
        <v>7073</v>
      </c>
      <c r="B7074" s="11">
        <v>0.46334170810489805</v>
      </c>
      <c r="C7074" s="11">
        <v>-0.7324950346997412</v>
      </c>
      <c r="D7074" s="3">
        <f>B7074*Dashboard!$D$11*Dashboard!$D$10*SQRT(Dashboard!$D$12/365)</f>
        <v>115039.29781880794</v>
      </c>
      <c r="E7074" s="3">
        <f>IF(Dashboard!$I$3,C7074*Dashboard!$E$11*Dashboard!$E$10*SQRT(Dashboard!$D$12/365),0)</f>
        <v>-363730.32245370105</v>
      </c>
      <c r="F7074" s="3">
        <f>D7074+IF(Dashboard!$I$3,E7074,0)</f>
        <v>-248691.02463489311</v>
      </c>
      <c r="G7074" s="3">
        <f>IF(Dashboard!$I$4, ('Lookups and Calculations'!$F$9) / (1 - 'Lookups and Calculations'!$F$10), 'Lookups and Calculations'!$F$9)</f>
        <v>1951878.888340465</v>
      </c>
      <c r="H7074" s="12">
        <f t="shared" si="220"/>
        <v>0</v>
      </c>
      <c r="I7074" s="12">
        <f t="shared" si="221"/>
        <v>0</v>
      </c>
      <c r="J7074" s="13">
        <f>(1 - Dashboard!$I$9) * H7074 * Dashboard!$I$8 * 'Lookups and Calculations'!$F$12</f>
        <v>0</v>
      </c>
      <c r="K7074" s="12">
        <f>(1 - Dashboard!$I$11) * I7074 * Dashboard!$I$10 * 'Lookups and Calculations'!$F$12</f>
        <v>0</v>
      </c>
      <c r="L7074" s="12">
        <f>(H7074 - I7074) * Dashboard!$I$13 * (Dashboard!$D$12 / 365) * 'Lookups and Calculations'!$F$12</f>
        <v>0</v>
      </c>
      <c r="M7074" s="3">
        <f>(G7074*2) * Dashboard!$I$13 * (Dashboard!$D$12 / 365) * 'Lookups and Calculations'!$F$12</f>
        <v>1602.0878730267946</v>
      </c>
      <c r="N7074" s="12">
        <f>H7074 * Dashboard!$I$14 * Dashboard!$I$15 * (Dashboard!$D$12 / 365) * 'Lookups and Calculations'!$F$12</f>
        <v>0</v>
      </c>
    </row>
    <row r="7075" spans="1:14" x14ac:dyDescent="0.35">
      <c r="A7075" s="2">
        <v>7074</v>
      </c>
      <c r="B7075" s="11">
        <v>0.33829211458717662</v>
      </c>
      <c r="C7075" s="11">
        <v>0.48319233268167805</v>
      </c>
      <c r="D7075" s="3">
        <f>B7075*Dashboard!$D$11*Dashboard!$D$10*SQRT(Dashboard!$D$12/365)</f>
        <v>83991.763830028314</v>
      </c>
      <c r="E7075" s="3">
        <f>IF(Dashboard!$I$3,C7075*Dashboard!$E$11*Dashboard!$E$10*SQRT(Dashboard!$D$12/365),0)</f>
        <v>239935.69191292272</v>
      </c>
      <c r="F7075" s="3">
        <f>D7075+IF(Dashboard!$I$3,E7075,0)</f>
        <v>323927.45574295102</v>
      </c>
      <c r="G7075" s="3">
        <f>IF(Dashboard!$I$4, ('Lookups and Calculations'!$F$9) / (1 - 'Lookups and Calculations'!$F$10), 'Lookups and Calculations'!$F$9)</f>
        <v>1951878.888340465</v>
      </c>
      <c r="H7075" s="12">
        <f t="shared" si="220"/>
        <v>0</v>
      </c>
      <c r="I7075" s="12">
        <f t="shared" si="221"/>
        <v>0</v>
      </c>
      <c r="J7075" s="13">
        <f>(1 - Dashboard!$I$9) * H7075 * Dashboard!$I$8 * 'Lookups and Calculations'!$F$12</f>
        <v>0</v>
      </c>
      <c r="K7075" s="12">
        <f>(1 - Dashboard!$I$11) * I7075 * Dashboard!$I$10 * 'Lookups and Calculations'!$F$12</f>
        <v>0</v>
      </c>
      <c r="L7075" s="12">
        <f>(H7075 - I7075) * Dashboard!$I$13 * (Dashboard!$D$12 / 365) * 'Lookups and Calculations'!$F$12</f>
        <v>0</v>
      </c>
      <c r="M7075" s="3">
        <f>(G7075*2) * Dashboard!$I$13 * (Dashboard!$D$12 / 365) * 'Lookups and Calculations'!$F$12</f>
        <v>1602.0878730267946</v>
      </c>
      <c r="N7075" s="12">
        <f>H7075 * Dashboard!$I$14 * Dashboard!$I$15 * (Dashboard!$D$12 / 365) * 'Lookups and Calculations'!$F$12</f>
        <v>0</v>
      </c>
    </row>
    <row r="7076" spans="1:14" x14ac:dyDescent="0.35">
      <c r="A7076" s="2">
        <v>7075</v>
      </c>
      <c r="B7076" s="11">
        <v>-0.12563186119569475</v>
      </c>
      <c r="C7076" s="11">
        <v>-0.46005987802911857</v>
      </c>
      <c r="D7076" s="3">
        <f>B7076*Dashboard!$D$11*Dashboard!$D$10*SQRT(Dashboard!$D$12/365)</f>
        <v>-31192.100436489687</v>
      </c>
      <c r="E7076" s="3">
        <f>IF(Dashboard!$I$3,C7076*Dashboard!$E$11*Dashboard!$E$10*SQRT(Dashboard!$D$12/365),0)</f>
        <v>-228448.95849995143</v>
      </c>
      <c r="F7076" s="3">
        <f>D7076+IF(Dashboard!$I$3,E7076,0)</f>
        <v>-259641.05893644111</v>
      </c>
      <c r="G7076" s="3">
        <f>IF(Dashboard!$I$4, ('Lookups and Calculations'!$F$9) / (1 - 'Lookups and Calculations'!$F$10), 'Lookups and Calculations'!$F$9)</f>
        <v>1951878.888340465</v>
      </c>
      <c r="H7076" s="12">
        <f t="shared" si="220"/>
        <v>0</v>
      </c>
      <c r="I7076" s="12">
        <f t="shared" si="221"/>
        <v>0</v>
      </c>
      <c r="J7076" s="13">
        <f>(1 - Dashboard!$I$9) * H7076 * Dashboard!$I$8 * 'Lookups and Calculations'!$F$12</f>
        <v>0</v>
      </c>
      <c r="K7076" s="12">
        <f>(1 - Dashboard!$I$11) * I7076 * Dashboard!$I$10 * 'Lookups and Calculations'!$F$12</f>
        <v>0</v>
      </c>
      <c r="L7076" s="12">
        <f>(H7076 - I7076) * Dashboard!$I$13 * (Dashboard!$D$12 / 365) * 'Lookups and Calculations'!$F$12</f>
        <v>0</v>
      </c>
      <c r="M7076" s="3">
        <f>(G7076*2) * Dashboard!$I$13 * (Dashboard!$D$12 / 365) * 'Lookups and Calculations'!$F$12</f>
        <v>1602.0878730267946</v>
      </c>
      <c r="N7076" s="12">
        <f>H7076 * Dashboard!$I$14 * Dashboard!$I$15 * (Dashboard!$D$12 / 365) * 'Lookups and Calculations'!$F$12</f>
        <v>0</v>
      </c>
    </row>
    <row r="7077" spans="1:14" x14ac:dyDescent="0.35">
      <c r="A7077" s="2">
        <v>7076</v>
      </c>
      <c r="B7077" s="11">
        <v>-0.27029780081192051</v>
      </c>
      <c r="C7077" s="11">
        <v>0.13088606246647308</v>
      </c>
      <c r="D7077" s="3">
        <f>B7077*Dashboard!$D$11*Dashboard!$D$10*SQRT(Dashboard!$D$12/365)</f>
        <v>-67110.015488464604</v>
      </c>
      <c r="E7077" s="3">
        <f>IF(Dashboard!$I$3,C7077*Dashboard!$E$11*Dashboard!$E$10*SQRT(Dashboard!$D$12/365),0)</f>
        <v>64993.245619938301</v>
      </c>
      <c r="F7077" s="3">
        <f>D7077+IF(Dashboard!$I$3,E7077,0)</f>
        <v>-2116.7698685263022</v>
      </c>
      <c r="G7077" s="3">
        <f>IF(Dashboard!$I$4, ('Lookups and Calculations'!$F$9) / (1 - 'Lookups and Calculations'!$F$10), 'Lookups and Calculations'!$F$9)</f>
        <v>1951878.888340465</v>
      </c>
      <c r="H7077" s="12">
        <f t="shared" si="220"/>
        <v>0</v>
      </c>
      <c r="I7077" s="12">
        <f t="shared" si="221"/>
        <v>0</v>
      </c>
      <c r="J7077" s="13">
        <f>(1 - Dashboard!$I$9) * H7077 * Dashboard!$I$8 * 'Lookups and Calculations'!$F$12</f>
        <v>0</v>
      </c>
      <c r="K7077" s="12">
        <f>(1 - Dashboard!$I$11) * I7077 * Dashboard!$I$10 * 'Lookups and Calculations'!$F$12</f>
        <v>0</v>
      </c>
      <c r="L7077" s="12">
        <f>(H7077 - I7077) * Dashboard!$I$13 * (Dashboard!$D$12 / 365) * 'Lookups and Calculations'!$F$12</f>
        <v>0</v>
      </c>
      <c r="M7077" s="3">
        <f>(G7077*2) * Dashboard!$I$13 * (Dashboard!$D$12 / 365) * 'Lookups and Calculations'!$F$12</f>
        <v>1602.0878730267946</v>
      </c>
      <c r="N7077" s="12">
        <f>H7077 * Dashboard!$I$14 * Dashboard!$I$15 * (Dashboard!$D$12 / 365) * 'Lookups and Calculations'!$F$12</f>
        <v>0</v>
      </c>
    </row>
    <row r="7078" spans="1:14" x14ac:dyDescent="0.35">
      <c r="A7078" s="2">
        <v>7077</v>
      </c>
      <c r="B7078" s="11">
        <v>0.38909334912162707</v>
      </c>
      <c r="C7078" s="11">
        <v>0.16494433159266803</v>
      </c>
      <c r="D7078" s="3">
        <f>B7078*Dashboard!$D$11*Dashboard!$D$10*SQRT(Dashboard!$D$12/365)</f>
        <v>96604.784084722676</v>
      </c>
      <c r="E7078" s="3">
        <f>IF(Dashboard!$I$3,C7078*Dashboard!$E$11*Dashboard!$E$10*SQRT(Dashboard!$D$12/365),0)</f>
        <v>81905.340070604201</v>
      </c>
      <c r="F7078" s="3">
        <f>D7078+IF(Dashboard!$I$3,E7078,0)</f>
        <v>178510.12415532686</v>
      </c>
      <c r="G7078" s="3">
        <f>IF(Dashboard!$I$4, ('Lookups and Calculations'!$F$9) / (1 - 'Lookups and Calculations'!$F$10), 'Lookups and Calculations'!$F$9)</f>
        <v>1951878.888340465</v>
      </c>
      <c r="H7078" s="12">
        <f t="shared" si="220"/>
        <v>0</v>
      </c>
      <c r="I7078" s="12">
        <f t="shared" si="221"/>
        <v>0</v>
      </c>
      <c r="J7078" s="13">
        <f>(1 - Dashboard!$I$9) * H7078 * Dashboard!$I$8 * 'Lookups and Calculations'!$F$12</f>
        <v>0</v>
      </c>
      <c r="K7078" s="12">
        <f>(1 - Dashboard!$I$11) * I7078 * Dashboard!$I$10 * 'Lookups and Calculations'!$F$12</f>
        <v>0</v>
      </c>
      <c r="L7078" s="12">
        <f>(H7078 - I7078) * Dashboard!$I$13 * (Dashboard!$D$12 / 365) * 'Lookups and Calculations'!$F$12</f>
        <v>0</v>
      </c>
      <c r="M7078" s="3">
        <f>(G7078*2) * Dashboard!$I$13 * (Dashboard!$D$12 / 365) * 'Lookups and Calculations'!$F$12</f>
        <v>1602.0878730267946</v>
      </c>
      <c r="N7078" s="12">
        <f>H7078 * Dashboard!$I$14 * Dashboard!$I$15 * (Dashboard!$D$12 / 365) * 'Lookups and Calculations'!$F$12</f>
        <v>0</v>
      </c>
    </row>
    <row r="7079" spans="1:14" x14ac:dyDescent="0.35">
      <c r="A7079" s="2">
        <v>7078</v>
      </c>
      <c r="B7079" s="11">
        <v>-0.32025991164665235</v>
      </c>
      <c r="C7079" s="11">
        <v>0.61772444962038731</v>
      </c>
      <c r="D7079" s="3">
        <f>B7079*Dashboard!$D$11*Dashboard!$D$10*SQRT(Dashboard!$D$12/365)</f>
        <v>-79514.696628613063</v>
      </c>
      <c r="E7079" s="3">
        <f>IF(Dashboard!$I$3,C7079*Dashboard!$E$11*Dashboard!$E$10*SQRT(Dashboard!$D$12/365),0)</f>
        <v>306739.43522369361</v>
      </c>
      <c r="F7079" s="3">
        <f>D7079+IF(Dashboard!$I$3,E7079,0)</f>
        <v>227224.73859508056</v>
      </c>
      <c r="G7079" s="3">
        <f>IF(Dashboard!$I$4, ('Lookups and Calculations'!$F$9) / (1 - 'Lookups and Calculations'!$F$10), 'Lookups and Calculations'!$F$9)</f>
        <v>1951878.888340465</v>
      </c>
      <c r="H7079" s="12">
        <f t="shared" si="220"/>
        <v>0</v>
      </c>
      <c r="I7079" s="12">
        <f t="shared" si="221"/>
        <v>0</v>
      </c>
      <c r="J7079" s="13">
        <f>(1 - Dashboard!$I$9) * H7079 * Dashboard!$I$8 * 'Lookups and Calculations'!$F$12</f>
        <v>0</v>
      </c>
      <c r="K7079" s="12">
        <f>(1 - Dashboard!$I$11) * I7079 * Dashboard!$I$10 * 'Lookups and Calculations'!$F$12</f>
        <v>0</v>
      </c>
      <c r="L7079" s="12">
        <f>(H7079 - I7079) * Dashboard!$I$13 * (Dashboard!$D$12 / 365) * 'Lookups and Calculations'!$F$12</f>
        <v>0</v>
      </c>
      <c r="M7079" s="3">
        <f>(G7079*2) * Dashboard!$I$13 * (Dashboard!$D$12 / 365) * 'Lookups and Calculations'!$F$12</f>
        <v>1602.0878730267946</v>
      </c>
      <c r="N7079" s="12">
        <f>H7079 * Dashboard!$I$14 * Dashboard!$I$15 * (Dashboard!$D$12 / 365) * 'Lookups and Calculations'!$F$12</f>
        <v>0</v>
      </c>
    </row>
    <row r="7080" spans="1:14" x14ac:dyDescent="0.35">
      <c r="A7080" s="2">
        <v>7079</v>
      </c>
      <c r="B7080" s="11">
        <v>2.6347810941335914</v>
      </c>
      <c r="C7080" s="11">
        <v>-1.1116037811880499</v>
      </c>
      <c r="D7080" s="3">
        <f>B7080*Dashboard!$D$11*Dashboard!$D$10*SQRT(Dashboard!$D$12/365)</f>
        <v>654168.10460494505</v>
      </c>
      <c r="E7080" s="3">
        <f>IF(Dashboard!$I$3,C7080*Dashboard!$E$11*Dashboard!$E$10*SQRT(Dashboard!$D$12/365),0)</f>
        <v>-551981.90106233303</v>
      </c>
      <c r="F7080" s="3">
        <f>D7080+IF(Dashboard!$I$3,E7080,0)</f>
        <v>102186.20354261203</v>
      </c>
      <c r="G7080" s="3">
        <f>IF(Dashboard!$I$4, ('Lookups and Calculations'!$F$9) / (1 - 'Lookups and Calculations'!$F$10), 'Lookups and Calculations'!$F$9)</f>
        <v>1951878.888340465</v>
      </c>
      <c r="H7080" s="12">
        <f t="shared" si="220"/>
        <v>0</v>
      </c>
      <c r="I7080" s="12">
        <f t="shared" si="221"/>
        <v>0</v>
      </c>
      <c r="J7080" s="13">
        <f>(1 - Dashboard!$I$9) * H7080 * Dashboard!$I$8 * 'Lookups and Calculations'!$F$12</f>
        <v>0</v>
      </c>
      <c r="K7080" s="12">
        <f>(1 - Dashboard!$I$11) * I7080 * Dashboard!$I$10 * 'Lookups and Calculations'!$F$12</f>
        <v>0</v>
      </c>
      <c r="L7080" s="12">
        <f>(H7080 - I7080) * Dashboard!$I$13 * (Dashboard!$D$12 / 365) * 'Lookups and Calculations'!$F$12</f>
        <v>0</v>
      </c>
      <c r="M7080" s="3">
        <f>(G7080*2) * Dashboard!$I$13 * (Dashboard!$D$12 / 365) * 'Lookups and Calculations'!$F$12</f>
        <v>1602.0878730267946</v>
      </c>
      <c r="N7080" s="12">
        <f>H7080 * Dashboard!$I$14 * Dashboard!$I$15 * (Dashboard!$D$12 / 365) * 'Lookups and Calculations'!$F$12</f>
        <v>0</v>
      </c>
    </row>
    <row r="7081" spans="1:14" x14ac:dyDescent="0.35">
      <c r="A7081" s="2">
        <v>7080</v>
      </c>
      <c r="B7081" s="11">
        <v>-1.1802474627998607</v>
      </c>
      <c r="C7081" s="11">
        <v>-0.23940323344386452</v>
      </c>
      <c r="D7081" s="3">
        <f>B7081*Dashboard!$D$11*Dashboard!$D$10*SQRT(Dashboard!$D$12/365)</f>
        <v>-293033.92506635067</v>
      </c>
      <c r="E7081" s="3">
        <f>IF(Dashboard!$I$3,C7081*Dashboard!$E$11*Dashboard!$E$10*SQRT(Dashboard!$D$12/365),0)</f>
        <v>-118878.91544915379</v>
      </c>
      <c r="F7081" s="3">
        <f>D7081+IF(Dashboard!$I$3,E7081,0)</f>
        <v>-411912.84051550447</v>
      </c>
      <c r="G7081" s="3">
        <f>IF(Dashboard!$I$4, ('Lookups and Calculations'!$F$9) / (1 - 'Lookups and Calculations'!$F$10), 'Lookups and Calculations'!$F$9)</f>
        <v>1951878.888340465</v>
      </c>
      <c r="H7081" s="12">
        <f t="shared" si="220"/>
        <v>0</v>
      </c>
      <c r="I7081" s="12">
        <f t="shared" si="221"/>
        <v>0</v>
      </c>
      <c r="J7081" s="13">
        <f>(1 - Dashboard!$I$9) * H7081 * Dashboard!$I$8 * 'Lookups and Calculations'!$F$12</f>
        <v>0</v>
      </c>
      <c r="K7081" s="12">
        <f>(1 - Dashboard!$I$11) * I7081 * Dashboard!$I$10 * 'Lookups and Calculations'!$F$12</f>
        <v>0</v>
      </c>
      <c r="L7081" s="12">
        <f>(H7081 - I7081) * Dashboard!$I$13 * (Dashboard!$D$12 / 365) * 'Lookups and Calculations'!$F$12</f>
        <v>0</v>
      </c>
      <c r="M7081" s="3">
        <f>(G7081*2) * Dashboard!$I$13 * (Dashboard!$D$12 / 365) * 'Lookups and Calculations'!$F$12</f>
        <v>1602.0878730267946</v>
      </c>
      <c r="N7081" s="12">
        <f>H7081 * Dashboard!$I$14 * Dashboard!$I$15 * (Dashboard!$D$12 / 365) * 'Lookups and Calculations'!$F$12</f>
        <v>0</v>
      </c>
    </row>
    <row r="7082" spans="1:14" x14ac:dyDescent="0.35">
      <c r="A7082" s="2">
        <v>7081</v>
      </c>
      <c r="B7082" s="11">
        <v>5.1472325329883035E-3</v>
      </c>
      <c r="C7082" s="11">
        <v>-0.57809038765888365</v>
      </c>
      <c r="D7082" s="3">
        <f>B7082*Dashboard!$D$11*Dashboard!$D$10*SQRT(Dashboard!$D$12/365)</f>
        <v>1277.9639862920405</v>
      </c>
      <c r="E7082" s="3">
        <f>IF(Dashboard!$I$3,C7082*Dashboard!$E$11*Dashboard!$E$10*SQRT(Dashboard!$D$12/365),0)</f>
        <v>-287058.60538255068</v>
      </c>
      <c r="F7082" s="3">
        <f>D7082+IF(Dashboard!$I$3,E7082,0)</f>
        <v>-285780.64139625867</v>
      </c>
      <c r="G7082" s="3">
        <f>IF(Dashboard!$I$4, ('Lookups and Calculations'!$F$9) / (1 - 'Lookups and Calculations'!$F$10), 'Lookups and Calculations'!$F$9)</f>
        <v>1951878.888340465</v>
      </c>
      <c r="H7082" s="12">
        <f t="shared" si="220"/>
        <v>0</v>
      </c>
      <c r="I7082" s="12">
        <f t="shared" si="221"/>
        <v>0</v>
      </c>
      <c r="J7082" s="13">
        <f>(1 - Dashboard!$I$9) * H7082 * Dashboard!$I$8 * 'Lookups and Calculations'!$F$12</f>
        <v>0</v>
      </c>
      <c r="K7082" s="12">
        <f>(1 - Dashboard!$I$11) * I7082 * Dashboard!$I$10 * 'Lookups and Calculations'!$F$12</f>
        <v>0</v>
      </c>
      <c r="L7082" s="12">
        <f>(H7082 - I7082) * Dashboard!$I$13 * (Dashboard!$D$12 / 365) * 'Lookups and Calculations'!$F$12</f>
        <v>0</v>
      </c>
      <c r="M7082" s="3">
        <f>(G7082*2) * Dashboard!$I$13 * (Dashboard!$D$12 / 365) * 'Lookups and Calculations'!$F$12</f>
        <v>1602.0878730267946</v>
      </c>
      <c r="N7082" s="12">
        <f>H7082 * Dashboard!$I$14 * Dashboard!$I$15 * (Dashboard!$D$12 / 365) * 'Lookups and Calculations'!$F$12</f>
        <v>0</v>
      </c>
    </row>
    <row r="7083" spans="1:14" x14ac:dyDescent="0.35">
      <c r="A7083" s="2">
        <v>7082</v>
      </c>
      <c r="B7083" s="11">
        <v>1.4179690092712596</v>
      </c>
      <c r="C7083" s="11">
        <v>4.2007307912228968E-3</v>
      </c>
      <c r="D7083" s="3">
        <f>B7083*Dashboard!$D$11*Dashboard!$D$10*SQRT(Dashboard!$D$12/365)</f>
        <v>352055.850578568</v>
      </c>
      <c r="E7083" s="3">
        <f>IF(Dashboard!$I$3,C7083*Dashboard!$E$11*Dashboard!$E$10*SQRT(Dashboard!$D$12/365),0)</f>
        <v>2085.9297235496124</v>
      </c>
      <c r="F7083" s="3">
        <f>D7083+IF(Dashboard!$I$3,E7083,0)</f>
        <v>354141.78030211764</v>
      </c>
      <c r="G7083" s="3">
        <f>IF(Dashboard!$I$4, ('Lookups and Calculations'!$F$9) / (1 - 'Lookups and Calculations'!$F$10), 'Lookups and Calculations'!$F$9)</f>
        <v>1951878.888340465</v>
      </c>
      <c r="H7083" s="12">
        <f t="shared" si="220"/>
        <v>0</v>
      </c>
      <c r="I7083" s="12">
        <f t="shared" si="221"/>
        <v>0</v>
      </c>
      <c r="J7083" s="13">
        <f>(1 - Dashboard!$I$9) * H7083 * Dashboard!$I$8 * 'Lookups and Calculations'!$F$12</f>
        <v>0</v>
      </c>
      <c r="K7083" s="12">
        <f>(1 - Dashboard!$I$11) * I7083 * Dashboard!$I$10 * 'Lookups and Calculations'!$F$12</f>
        <v>0</v>
      </c>
      <c r="L7083" s="12">
        <f>(H7083 - I7083) * Dashboard!$I$13 * (Dashboard!$D$12 / 365) * 'Lookups and Calculations'!$F$12</f>
        <v>0</v>
      </c>
      <c r="M7083" s="3">
        <f>(G7083*2) * Dashboard!$I$13 * (Dashboard!$D$12 / 365) * 'Lookups and Calculations'!$F$12</f>
        <v>1602.0878730267946</v>
      </c>
      <c r="N7083" s="12">
        <f>H7083 * Dashboard!$I$14 * Dashboard!$I$15 * (Dashboard!$D$12 / 365) * 'Lookups and Calculations'!$F$12</f>
        <v>0</v>
      </c>
    </row>
    <row r="7084" spans="1:14" x14ac:dyDescent="0.35">
      <c r="A7084" s="2">
        <v>7083</v>
      </c>
      <c r="B7084" s="11">
        <v>1.6242093513958282</v>
      </c>
      <c r="C7084" s="11">
        <v>2.3416695804372334</v>
      </c>
      <c r="D7084" s="3">
        <f>B7084*Dashboard!$D$11*Dashboard!$D$10*SQRT(Dashboard!$D$12/365)</f>
        <v>403261.56706146599</v>
      </c>
      <c r="E7084" s="3">
        <f>IF(Dashboard!$I$3,C7084*Dashboard!$E$11*Dashboard!$E$10*SQRT(Dashboard!$D$12/365),0)</f>
        <v>1162787.7203585345</v>
      </c>
      <c r="F7084" s="3">
        <f>D7084+IF(Dashboard!$I$3,E7084,0)</f>
        <v>1566049.2874200004</v>
      </c>
      <c r="G7084" s="3">
        <f>IF(Dashboard!$I$4, ('Lookups and Calculations'!$F$9) / (1 - 'Lookups and Calculations'!$F$10), 'Lookups and Calculations'!$F$9)</f>
        <v>1951878.888340465</v>
      </c>
      <c r="H7084" s="12">
        <f t="shared" si="220"/>
        <v>0</v>
      </c>
      <c r="I7084" s="12">
        <f t="shared" si="221"/>
        <v>0</v>
      </c>
      <c r="J7084" s="13">
        <f>(1 - Dashboard!$I$9) * H7084 * Dashboard!$I$8 * 'Lookups and Calculations'!$F$12</f>
        <v>0</v>
      </c>
      <c r="K7084" s="12">
        <f>(1 - Dashboard!$I$11) * I7084 * Dashboard!$I$10 * 'Lookups and Calculations'!$F$12</f>
        <v>0</v>
      </c>
      <c r="L7084" s="12">
        <f>(H7084 - I7084) * Dashboard!$I$13 * (Dashboard!$D$12 / 365) * 'Lookups and Calculations'!$F$12</f>
        <v>0</v>
      </c>
      <c r="M7084" s="3">
        <f>(G7084*2) * Dashboard!$I$13 * (Dashboard!$D$12 / 365) * 'Lookups and Calculations'!$F$12</f>
        <v>1602.0878730267946</v>
      </c>
      <c r="N7084" s="12">
        <f>H7084 * Dashboard!$I$14 * Dashboard!$I$15 * (Dashboard!$D$12 / 365) * 'Lookups and Calculations'!$F$12</f>
        <v>0</v>
      </c>
    </row>
    <row r="7085" spans="1:14" x14ac:dyDescent="0.35">
      <c r="A7085" s="2">
        <v>7084</v>
      </c>
      <c r="B7085" s="11">
        <v>1.3229473563546756</v>
      </c>
      <c r="C7085" s="11">
        <v>-9.6809963082566772E-2</v>
      </c>
      <c r="D7085" s="3">
        <f>B7085*Dashboard!$D$11*Dashboard!$D$10*SQRT(Dashboard!$D$12/365)</f>
        <v>328463.70672901941</v>
      </c>
      <c r="E7085" s="3">
        <f>IF(Dashboard!$I$3,C7085*Dashboard!$E$11*Dashboard!$E$10*SQRT(Dashboard!$D$12/365),0)</f>
        <v>-48072.297313506067</v>
      </c>
      <c r="F7085" s="3">
        <f>D7085+IF(Dashboard!$I$3,E7085,0)</f>
        <v>280391.40941551334</v>
      </c>
      <c r="G7085" s="3">
        <f>IF(Dashboard!$I$4, ('Lookups and Calculations'!$F$9) / (1 - 'Lookups and Calculations'!$F$10), 'Lookups and Calculations'!$F$9)</f>
        <v>1951878.888340465</v>
      </c>
      <c r="H7085" s="12">
        <f t="shared" si="220"/>
        <v>0</v>
      </c>
      <c r="I7085" s="12">
        <f t="shared" si="221"/>
        <v>0</v>
      </c>
      <c r="J7085" s="13">
        <f>(1 - Dashboard!$I$9) * H7085 * Dashboard!$I$8 * 'Lookups and Calculations'!$F$12</f>
        <v>0</v>
      </c>
      <c r="K7085" s="12">
        <f>(1 - Dashboard!$I$11) * I7085 * Dashboard!$I$10 * 'Lookups and Calculations'!$F$12</f>
        <v>0</v>
      </c>
      <c r="L7085" s="12">
        <f>(H7085 - I7085) * Dashboard!$I$13 * (Dashboard!$D$12 / 365) * 'Lookups and Calculations'!$F$12</f>
        <v>0</v>
      </c>
      <c r="M7085" s="3">
        <f>(G7085*2) * Dashboard!$I$13 * (Dashboard!$D$12 / 365) * 'Lookups and Calculations'!$F$12</f>
        <v>1602.0878730267946</v>
      </c>
      <c r="N7085" s="12">
        <f>H7085 * Dashboard!$I$14 * Dashboard!$I$15 * (Dashboard!$D$12 / 365) * 'Lookups and Calculations'!$F$12</f>
        <v>0</v>
      </c>
    </row>
    <row r="7086" spans="1:14" x14ac:dyDescent="0.35">
      <c r="A7086" s="2">
        <v>7085</v>
      </c>
      <c r="B7086" s="11">
        <v>0.18324316816134592</v>
      </c>
      <c r="C7086" s="11">
        <v>1.0509712812845928</v>
      </c>
      <c r="D7086" s="3">
        <f>B7086*Dashboard!$D$11*Dashboard!$D$10*SQRT(Dashboard!$D$12/365)</f>
        <v>45495.937504945148</v>
      </c>
      <c r="E7086" s="3">
        <f>IF(Dashboard!$I$3,C7086*Dashboard!$E$11*Dashboard!$E$10*SQRT(Dashboard!$D$12/365),0)</f>
        <v>521874.01268586284</v>
      </c>
      <c r="F7086" s="3">
        <f>D7086+IF(Dashboard!$I$3,E7086,0)</f>
        <v>567369.95019080793</v>
      </c>
      <c r="G7086" s="3">
        <f>IF(Dashboard!$I$4, ('Lookups and Calculations'!$F$9) / (1 - 'Lookups and Calculations'!$F$10), 'Lookups and Calculations'!$F$9)</f>
        <v>1951878.888340465</v>
      </c>
      <c r="H7086" s="12">
        <f t="shared" si="220"/>
        <v>0</v>
      </c>
      <c r="I7086" s="12">
        <f t="shared" si="221"/>
        <v>0</v>
      </c>
      <c r="J7086" s="13">
        <f>(1 - Dashboard!$I$9) * H7086 * Dashboard!$I$8 * 'Lookups and Calculations'!$F$12</f>
        <v>0</v>
      </c>
      <c r="K7086" s="12">
        <f>(1 - Dashboard!$I$11) * I7086 * Dashboard!$I$10 * 'Lookups and Calculations'!$F$12</f>
        <v>0</v>
      </c>
      <c r="L7086" s="12">
        <f>(H7086 - I7086) * Dashboard!$I$13 * (Dashboard!$D$12 / 365) * 'Lookups and Calculations'!$F$12</f>
        <v>0</v>
      </c>
      <c r="M7086" s="3">
        <f>(G7086*2) * Dashboard!$I$13 * (Dashboard!$D$12 / 365) * 'Lookups and Calculations'!$F$12</f>
        <v>1602.0878730267946</v>
      </c>
      <c r="N7086" s="12">
        <f>H7086 * Dashboard!$I$14 * Dashboard!$I$15 * (Dashboard!$D$12 / 365) * 'Lookups and Calculations'!$F$12</f>
        <v>0</v>
      </c>
    </row>
    <row r="7087" spans="1:14" x14ac:dyDescent="0.35">
      <c r="A7087" s="2">
        <v>7086</v>
      </c>
      <c r="B7087" s="11">
        <v>-0.37041086597024725</v>
      </c>
      <c r="C7087" s="11">
        <v>-0.66200436266444007</v>
      </c>
      <c r="D7087" s="3">
        <f>B7087*Dashboard!$D$11*Dashboard!$D$10*SQRT(Dashboard!$D$12/365)</f>
        <v>-91966.264163783708</v>
      </c>
      <c r="E7087" s="3">
        <f>IF(Dashboard!$I$3,C7087*Dashboard!$E$11*Dashboard!$E$10*SQRT(Dashboard!$D$12/365),0)</f>
        <v>-328727.22529292892</v>
      </c>
      <c r="F7087" s="3">
        <f>D7087+IF(Dashboard!$I$3,E7087,0)</f>
        <v>-420693.48945671262</v>
      </c>
      <c r="G7087" s="3">
        <f>IF(Dashboard!$I$4, ('Lookups and Calculations'!$F$9) / (1 - 'Lookups and Calculations'!$F$10), 'Lookups and Calculations'!$F$9)</f>
        <v>1951878.888340465</v>
      </c>
      <c r="H7087" s="12">
        <f t="shared" si="220"/>
        <v>0</v>
      </c>
      <c r="I7087" s="12">
        <f t="shared" si="221"/>
        <v>0</v>
      </c>
      <c r="J7087" s="13">
        <f>(1 - Dashboard!$I$9) * H7087 * Dashboard!$I$8 * 'Lookups and Calculations'!$F$12</f>
        <v>0</v>
      </c>
      <c r="K7087" s="12">
        <f>(1 - Dashboard!$I$11) * I7087 * Dashboard!$I$10 * 'Lookups and Calculations'!$F$12</f>
        <v>0</v>
      </c>
      <c r="L7087" s="12">
        <f>(H7087 - I7087) * Dashboard!$I$13 * (Dashboard!$D$12 / 365) * 'Lookups and Calculations'!$F$12</f>
        <v>0</v>
      </c>
      <c r="M7087" s="3">
        <f>(G7087*2) * Dashboard!$I$13 * (Dashboard!$D$12 / 365) * 'Lookups and Calculations'!$F$12</f>
        <v>1602.0878730267946</v>
      </c>
      <c r="N7087" s="12">
        <f>H7087 * Dashboard!$I$14 * Dashboard!$I$15 * (Dashboard!$D$12 / 365) * 'Lookups and Calculations'!$F$12</f>
        <v>0</v>
      </c>
    </row>
    <row r="7088" spans="1:14" x14ac:dyDescent="0.35">
      <c r="A7088" s="2">
        <v>7087</v>
      </c>
      <c r="B7088" s="11">
        <v>-1.8628546788268732</v>
      </c>
      <c r="C7088" s="11">
        <v>-0.7749510938982731</v>
      </c>
      <c r="D7088" s="3">
        <f>B7088*Dashboard!$D$11*Dashboard!$D$10*SQRT(Dashboard!$D$12/365)</f>
        <v>-462512.85054227785</v>
      </c>
      <c r="E7088" s="3">
        <f>IF(Dashboard!$I$3,C7088*Dashboard!$E$11*Dashboard!$E$10*SQRT(Dashboard!$D$12/365),0)</f>
        <v>-384812.45321343449</v>
      </c>
      <c r="F7088" s="3">
        <f>D7088+IF(Dashboard!$I$3,E7088,0)</f>
        <v>-847325.30375571235</v>
      </c>
      <c r="G7088" s="3">
        <f>IF(Dashboard!$I$4, ('Lookups and Calculations'!$F$9) / (1 - 'Lookups and Calculations'!$F$10), 'Lookups and Calculations'!$F$9)</f>
        <v>1951878.888340465</v>
      </c>
      <c r="H7088" s="12">
        <f t="shared" si="220"/>
        <v>0</v>
      </c>
      <c r="I7088" s="12">
        <f t="shared" si="221"/>
        <v>0</v>
      </c>
      <c r="J7088" s="13">
        <f>(1 - Dashboard!$I$9) * H7088 * Dashboard!$I$8 * 'Lookups and Calculations'!$F$12</f>
        <v>0</v>
      </c>
      <c r="K7088" s="12">
        <f>(1 - Dashboard!$I$11) * I7088 * Dashboard!$I$10 * 'Lookups and Calculations'!$F$12</f>
        <v>0</v>
      </c>
      <c r="L7088" s="12">
        <f>(H7088 - I7088) * Dashboard!$I$13 * (Dashboard!$D$12 / 365) * 'Lookups and Calculations'!$F$12</f>
        <v>0</v>
      </c>
      <c r="M7088" s="3">
        <f>(G7088*2) * Dashboard!$I$13 * (Dashboard!$D$12 / 365) * 'Lookups and Calculations'!$F$12</f>
        <v>1602.0878730267946</v>
      </c>
      <c r="N7088" s="12">
        <f>H7088 * Dashboard!$I$14 * Dashboard!$I$15 * (Dashboard!$D$12 / 365) * 'Lookups and Calculations'!$F$12</f>
        <v>0</v>
      </c>
    </row>
    <row r="7089" spans="1:14" x14ac:dyDescent="0.35">
      <c r="A7089" s="2">
        <v>7088</v>
      </c>
      <c r="B7089" s="11">
        <v>-0.57184809132464265</v>
      </c>
      <c r="C7089" s="11">
        <v>0.36530236705752089</v>
      </c>
      <c r="D7089" s="3">
        <f>B7089*Dashboard!$D$11*Dashboard!$D$10*SQRT(Dashboard!$D$12/365)</f>
        <v>-141979.45432988968</v>
      </c>
      <c r="E7089" s="3">
        <f>IF(Dashboard!$I$3,C7089*Dashboard!$E$11*Dashboard!$E$10*SQRT(Dashboard!$D$12/365),0)</f>
        <v>181395.83405831279</v>
      </c>
      <c r="F7089" s="3">
        <f>D7089+IF(Dashboard!$I$3,E7089,0)</f>
        <v>39416.379728423111</v>
      </c>
      <c r="G7089" s="3">
        <f>IF(Dashboard!$I$4, ('Lookups and Calculations'!$F$9) / (1 - 'Lookups and Calculations'!$F$10), 'Lookups and Calculations'!$F$9)</f>
        <v>1951878.888340465</v>
      </c>
      <c r="H7089" s="12">
        <f t="shared" si="220"/>
        <v>0</v>
      </c>
      <c r="I7089" s="12">
        <f t="shared" si="221"/>
        <v>0</v>
      </c>
      <c r="J7089" s="13">
        <f>(1 - Dashboard!$I$9) * H7089 * Dashboard!$I$8 * 'Lookups and Calculations'!$F$12</f>
        <v>0</v>
      </c>
      <c r="K7089" s="12">
        <f>(1 - Dashboard!$I$11) * I7089 * Dashboard!$I$10 * 'Lookups and Calculations'!$F$12</f>
        <v>0</v>
      </c>
      <c r="L7089" s="12">
        <f>(H7089 - I7089) * Dashboard!$I$13 * (Dashboard!$D$12 / 365) * 'Lookups and Calculations'!$F$12</f>
        <v>0</v>
      </c>
      <c r="M7089" s="3">
        <f>(G7089*2) * Dashboard!$I$13 * (Dashboard!$D$12 / 365) * 'Lookups and Calculations'!$F$12</f>
        <v>1602.0878730267946</v>
      </c>
      <c r="N7089" s="12">
        <f>H7089 * Dashboard!$I$14 * Dashboard!$I$15 * (Dashboard!$D$12 / 365) * 'Lookups and Calculations'!$F$12</f>
        <v>0</v>
      </c>
    </row>
    <row r="7090" spans="1:14" x14ac:dyDescent="0.35">
      <c r="A7090" s="2">
        <v>7089</v>
      </c>
      <c r="B7090" s="11">
        <v>0.24361489426340291</v>
      </c>
      <c r="C7090" s="11">
        <v>0.20717477649489424</v>
      </c>
      <c r="D7090" s="3">
        <f>B7090*Dashboard!$D$11*Dashboard!$D$10*SQRT(Dashboard!$D$12/365)</f>
        <v>60485.136313090639</v>
      </c>
      <c r="E7090" s="3">
        <f>IF(Dashboard!$I$3,C7090*Dashboard!$E$11*Dashboard!$E$10*SQRT(Dashboard!$D$12/365),0)</f>
        <v>102875.43899823236</v>
      </c>
      <c r="F7090" s="3">
        <f>D7090+IF(Dashboard!$I$3,E7090,0)</f>
        <v>163360.57531132299</v>
      </c>
      <c r="G7090" s="3">
        <f>IF(Dashboard!$I$4, ('Lookups and Calculations'!$F$9) / (1 - 'Lookups and Calculations'!$F$10), 'Lookups and Calculations'!$F$9)</f>
        <v>1951878.888340465</v>
      </c>
      <c r="H7090" s="12">
        <f t="shared" si="220"/>
        <v>0</v>
      </c>
      <c r="I7090" s="12">
        <f t="shared" si="221"/>
        <v>0</v>
      </c>
      <c r="J7090" s="13">
        <f>(1 - Dashboard!$I$9) * H7090 * Dashboard!$I$8 * 'Lookups and Calculations'!$F$12</f>
        <v>0</v>
      </c>
      <c r="K7090" s="12">
        <f>(1 - Dashboard!$I$11) * I7090 * Dashboard!$I$10 * 'Lookups and Calculations'!$F$12</f>
        <v>0</v>
      </c>
      <c r="L7090" s="12">
        <f>(H7090 - I7090) * Dashboard!$I$13 * (Dashboard!$D$12 / 365) * 'Lookups and Calculations'!$F$12</f>
        <v>0</v>
      </c>
      <c r="M7090" s="3">
        <f>(G7090*2) * Dashboard!$I$13 * (Dashboard!$D$12 / 365) * 'Lookups and Calculations'!$F$12</f>
        <v>1602.0878730267946</v>
      </c>
      <c r="N7090" s="12">
        <f>H7090 * Dashboard!$I$14 * Dashboard!$I$15 * (Dashboard!$D$12 / 365) * 'Lookups and Calculations'!$F$12</f>
        <v>0</v>
      </c>
    </row>
    <row r="7091" spans="1:14" x14ac:dyDescent="0.35">
      <c r="A7091" s="2">
        <v>7090</v>
      </c>
      <c r="B7091" s="11">
        <v>-0.60830878212469475</v>
      </c>
      <c r="C7091" s="11">
        <v>0.52432110838493096</v>
      </c>
      <c r="D7091" s="3">
        <f>B7091*Dashboard!$D$11*Dashboard!$D$10*SQRT(Dashboard!$D$12/365)</f>
        <v>-151031.97905247967</v>
      </c>
      <c r="E7091" s="3">
        <f>IF(Dashboard!$I$3,C7091*Dashboard!$E$11*Dashboard!$E$10*SQRT(Dashboard!$D$12/365),0)</f>
        <v>260358.74209073358</v>
      </c>
      <c r="F7091" s="3">
        <f>D7091+IF(Dashboard!$I$3,E7091,0)</f>
        <v>109326.76303825391</v>
      </c>
      <c r="G7091" s="3">
        <f>IF(Dashboard!$I$4, ('Lookups and Calculations'!$F$9) / (1 - 'Lookups and Calculations'!$F$10), 'Lookups and Calculations'!$F$9)</f>
        <v>1951878.888340465</v>
      </c>
      <c r="H7091" s="12">
        <f t="shared" si="220"/>
        <v>0</v>
      </c>
      <c r="I7091" s="12">
        <f t="shared" si="221"/>
        <v>0</v>
      </c>
      <c r="J7091" s="13">
        <f>(1 - Dashboard!$I$9) * H7091 * Dashboard!$I$8 * 'Lookups and Calculations'!$F$12</f>
        <v>0</v>
      </c>
      <c r="K7091" s="12">
        <f>(1 - Dashboard!$I$11) * I7091 * Dashboard!$I$10 * 'Lookups and Calculations'!$F$12</f>
        <v>0</v>
      </c>
      <c r="L7091" s="12">
        <f>(H7091 - I7091) * Dashboard!$I$13 * (Dashboard!$D$12 / 365) * 'Lookups and Calculations'!$F$12</f>
        <v>0</v>
      </c>
      <c r="M7091" s="3">
        <f>(G7091*2) * Dashboard!$I$13 * (Dashboard!$D$12 / 365) * 'Lookups and Calculations'!$F$12</f>
        <v>1602.0878730267946</v>
      </c>
      <c r="N7091" s="12">
        <f>H7091 * Dashboard!$I$14 * Dashboard!$I$15 * (Dashboard!$D$12 / 365) * 'Lookups and Calculations'!$F$12</f>
        <v>0</v>
      </c>
    </row>
    <row r="7092" spans="1:14" x14ac:dyDescent="0.35">
      <c r="A7092" s="2">
        <v>7091</v>
      </c>
      <c r="B7092" s="11">
        <v>0.28384092210760015</v>
      </c>
      <c r="C7092" s="11">
        <v>-0.7643286899137709</v>
      </c>
      <c r="D7092" s="3">
        <f>B7092*Dashboard!$D$11*Dashboard!$D$10*SQRT(Dashboard!$D$12/365)</f>
        <v>70472.525568772777</v>
      </c>
      <c r="E7092" s="3">
        <f>IF(Dashboard!$I$3,C7092*Dashboard!$E$11*Dashboard!$E$10*SQRT(Dashboard!$D$12/365),0)</f>
        <v>-379537.7547602221</v>
      </c>
      <c r="F7092" s="3">
        <f>D7092+IF(Dashboard!$I$3,E7092,0)</f>
        <v>-309065.22919144935</v>
      </c>
      <c r="G7092" s="3">
        <f>IF(Dashboard!$I$4, ('Lookups and Calculations'!$F$9) / (1 - 'Lookups and Calculations'!$F$10), 'Lookups and Calculations'!$F$9)</f>
        <v>1951878.888340465</v>
      </c>
      <c r="H7092" s="12">
        <f t="shared" si="220"/>
        <v>0</v>
      </c>
      <c r="I7092" s="12">
        <f t="shared" si="221"/>
        <v>0</v>
      </c>
      <c r="J7092" s="13">
        <f>(1 - Dashboard!$I$9) * H7092 * Dashboard!$I$8 * 'Lookups and Calculations'!$F$12</f>
        <v>0</v>
      </c>
      <c r="K7092" s="12">
        <f>(1 - Dashboard!$I$11) * I7092 * Dashboard!$I$10 * 'Lookups and Calculations'!$F$12</f>
        <v>0</v>
      </c>
      <c r="L7092" s="12">
        <f>(H7092 - I7092) * Dashboard!$I$13 * (Dashboard!$D$12 / 365) * 'Lookups and Calculations'!$F$12</f>
        <v>0</v>
      </c>
      <c r="M7092" s="3">
        <f>(G7092*2) * Dashboard!$I$13 * (Dashboard!$D$12 / 365) * 'Lookups and Calculations'!$F$12</f>
        <v>1602.0878730267946</v>
      </c>
      <c r="N7092" s="12">
        <f>H7092 * Dashboard!$I$14 * Dashboard!$I$15 * (Dashboard!$D$12 / 365) * 'Lookups and Calculations'!$F$12</f>
        <v>0</v>
      </c>
    </row>
    <row r="7093" spans="1:14" x14ac:dyDescent="0.35">
      <c r="A7093" s="2">
        <v>7092</v>
      </c>
      <c r="B7093" s="11">
        <v>0.10136962901596315</v>
      </c>
      <c r="C7093" s="11">
        <v>0.18717989889328041</v>
      </c>
      <c r="D7093" s="3">
        <f>B7093*Dashboard!$D$11*Dashboard!$D$10*SQRT(Dashboard!$D$12/365)</f>
        <v>25168.230569714568</v>
      </c>
      <c r="E7093" s="3">
        <f>IF(Dashboard!$I$3,C7093*Dashboard!$E$11*Dashboard!$E$10*SQRT(Dashboard!$D$12/365),0)</f>
        <v>92946.711931244834</v>
      </c>
      <c r="F7093" s="3">
        <f>D7093+IF(Dashboard!$I$3,E7093,0)</f>
        <v>118114.9425009594</v>
      </c>
      <c r="G7093" s="3">
        <f>IF(Dashboard!$I$4, ('Lookups and Calculations'!$F$9) / (1 - 'Lookups and Calculations'!$F$10), 'Lookups and Calculations'!$F$9)</f>
        <v>1951878.888340465</v>
      </c>
      <c r="H7093" s="12">
        <f t="shared" si="220"/>
        <v>0</v>
      </c>
      <c r="I7093" s="12">
        <f t="shared" si="221"/>
        <v>0</v>
      </c>
      <c r="J7093" s="13">
        <f>(1 - Dashboard!$I$9) * H7093 * Dashboard!$I$8 * 'Lookups and Calculations'!$F$12</f>
        <v>0</v>
      </c>
      <c r="K7093" s="12">
        <f>(1 - Dashboard!$I$11) * I7093 * Dashboard!$I$10 * 'Lookups and Calculations'!$F$12</f>
        <v>0</v>
      </c>
      <c r="L7093" s="12">
        <f>(H7093 - I7093) * Dashboard!$I$13 * (Dashboard!$D$12 / 365) * 'Lookups and Calculations'!$F$12</f>
        <v>0</v>
      </c>
      <c r="M7093" s="3">
        <f>(G7093*2) * Dashboard!$I$13 * (Dashboard!$D$12 / 365) * 'Lookups and Calculations'!$F$12</f>
        <v>1602.0878730267946</v>
      </c>
      <c r="N7093" s="12">
        <f>H7093 * Dashboard!$I$14 * Dashboard!$I$15 * (Dashboard!$D$12 / 365) * 'Lookups and Calculations'!$F$12</f>
        <v>0</v>
      </c>
    </row>
    <row r="7094" spans="1:14" x14ac:dyDescent="0.35">
      <c r="A7094" s="2">
        <v>7093</v>
      </c>
      <c r="B7094" s="11">
        <v>-0.85525211689117231</v>
      </c>
      <c r="C7094" s="11">
        <v>-1.2982908694524293</v>
      </c>
      <c r="D7094" s="3">
        <f>B7094*Dashboard!$D$11*Dashboard!$D$10*SQRT(Dashboard!$D$12/365)</f>
        <v>-212343.50645363249</v>
      </c>
      <c r="E7094" s="3">
        <f>IF(Dashboard!$I$3,C7094*Dashboard!$E$11*Dashboard!$E$10*SQRT(Dashboard!$D$12/365),0)</f>
        <v>-644683.90120651131</v>
      </c>
      <c r="F7094" s="3">
        <f>D7094+IF(Dashboard!$I$3,E7094,0)</f>
        <v>-857027.4076601438</v>
      </c>
      <c r="G7094" s="3">
        <f>IF(Dashboard!$I$4, ('Lookups and Calculations'!$F$9) / (1 - 'Lookups and Calculations'!$F$10), 'Lookups and Calculations'!$F$9)</f>
        <v>1951878.888340465</v>
      </c>
      <c r="H7094" s="12">
        <f t="shared" si="220"/>
        <v>0</v>
      </c>
      <c r="I7094" s="12">
        <f t="shared" si="221"/>
        <v>0</v>
      </c>
      <c r="J7094" s="13">
        <f>(1 - Dashboard!$I$9) * H7094 * Dashboard!$I$8 * 'Lookups and Calculations'!$F$12</f>
        <v>0</v>
      </c>
      <c r="K7094" s="12">
        <f>(1 - Dashboard!$I$11) * I7094 * Dashboard!$I$10 * 'Lookups and Calculations'!$F$12</f>
        <v>0</v>
      </c>
      <c r="L7094" s="12">
        <f>(H7094 - I7094) * Dashboard!$I$13 * (Dashboard!$D$12 / 365) * 'Lookups and Calculations'!$F$12</f>
        <v>0</v>
      </c>
      <c r="M7094" s="3">
        <f>(G7094*2) * Dashboard!$I$13 * (Dashboard!$D$12 / 365) * 'Lookups and Calculations'!$F$12</f>
        <v>1602.0878730267946</v>
      </c>
      <c r="N7094" s="12">
        <f>H7094 * Dashboard!$I$14 * Dashboard!$I$15 * (Dashboard!$D$12 / 365) * 'Lookups and Calculations'!$F$12</f>
        <v>0</v>
      </c>
    </row>
    <row r="7095" spans="1:14" x14ac:dyDescent="0.35">
      <c r="A7095" s="2">
        <v>7094</v>
      </c>
      <c r="B7095" s="11">
        <v>-0.57816614155083645</v>
      </c>
      <c r="C7095" s="11">
        <v>1.0505873924189118E-2</v>
      </c>
      <c r="D7095" s="3">
        <f>B7095*Dashboard!$D$11*Dashboard!$D$10*SQRT(Dashboard!$D$12/365)</f>
        <v>-143548.11100139475</v>
      </c>
      <c r="E7095" s="3">
        <f>IF(Dashboard!$I$3,C7095*Dashboard!$E$11*Dashboard!$E$10*SQRT(Dashboard!$D$12/365),0)</f>
        <v>5216.8338747437883</v>
      </c>
      <c r="F7095" s="3">
        <f>D7095+IF(Dashboard!$I$3,E7095,0)</f>
        <v>-138331.27712665097</v>
      </c>
      <c r="G7095" s="3">
        <f>IF(Dashboard!$I$4, ('Lookups and Calculations'!$F$9) / (1 - 'Lookups and Calculations'!$F$10), 'Lookups and Calculations'!$F$9)</f>
        <v>1951878.888340465</v>
      </c>
      <c r="H7095" s="12">
        <f t="shared" si="220"/>
        <v>0</v>
      </c>
      <c r="I7095" s="12">
        <f t="shared" si="221"/>
        <v>0</v>
      </c>
      <c r="J7095" s="13">
        <f>(1 - Dashboard!$I$9) * H7095 * Dashboard!$I$8 * 'Lookups and Calculations'!$F$12</f>
        <v>0</v>
      </c>
      <c r="K7095" s="12">
        <f>(1 - Dashboard!$I$11) * I7095 * Dashboard!$I$10 * 'Lookups and Calculations'!$F$12</f>
        <v>0</v>
      </c>
      <c r="L7095" s="12">
        <f>(H7095 - I7095) * Dashboard!$I$13 * (Dashboard!$D$12 / 365) * 'Lookups and Calculations'!$F$12</f>
        <v>0</v>
      </c>
      <c r="M7095" s="3">
        <f>(G7095*2) * Dashboard!$I$13 * (Dashboard!$D$12 / 365) * 'Lookups and Calculations'!$F$12</f>
        <v>1602.0878730267946</v>
      </c>
      <c r="N7095" s="12">
        <f>H7095 * Dashboard!$I$14 * Dashboard!$I$15 * (Dashboard!$D$12 / 365) * 'Lookups and Calculations'!$F$12</f>
        <v>0</v>
      </c>
    </row>
    <row r="7096" spans="1:14" x14ac:dyDescent="0.35">
      <c r="A7096" s="2">
        <v>7095</v>
      </c>
      <c r="B7096" s="11">
        <v>-0.85722752078251374</v>
      </c>
      <c r="C7096" s="11">
        <v>2.0708251477204471</v>
      </c>
      <c r="D7096" s="3">
        <f>B7096*Dashboard!$D$11*Dashboard!$D$10*SQRT(Dashboard!$D$12/365)</f>
        <v>-212833.96322148512</v>
      </c>
      <c r="E7096" s="3">
        <f>IF(Dashboard!$I$3,C7096*Dashboard!$E$11*Dashboard!$E$10*SQRT(Dashboard!$D$12/365),0)</f>
        <v>1028296.2519115865</v>
      </c>
      <c r="F7096" s="3">
        <f>D7096+IF(Dashboard!$I$3,E7096,0)</f>
        <v>815462.28869010136</v>
      </c>
      <c r="G7096" s="3">
        <f>IF(Dashboard!$I$4, ('Lookups and Calculations'!$F$9) / (1 - 'Lookups and Calculations'!$F$10), 'Lookups and Calculations'!$F$9)</f>
        <v>1951878.888340465</v>
      </c>
      <c r="H7096" s="12">
        <f t="shared" si="220"/>
        <v>0</v>
      </c>
      <c r="I7096" s="12">
        <f t="shared" si="221"/>
        <v>0</v>
      </c>
      <c r="J7096" s="13">
        <f>(1 - Dashboard!$I$9) * H7096 * Dashboard!$I$8 * 'Lookups and Calculations'!$F$12</f>
        <v>0</v>
      </c>
      <c r="K7096" s="12">
        <f>(1 - Dashboard!$I$11) * I7096 * Dashboard!$I$10 * 'Lookups and Calculations'!$F$12</f>
        <v>0</v>
      </c>
      <c r="L7096" s="12">
        <f>(H7096 - I7096) * Dashboard!$I$13 * (Dashboard!$D$12 / 365) * 'Lookups and Calculations'!$F$12</f>
        <v>0</v>
      </c>
      <c r="M7096" s="3">
        <f>(G7096*2) * Dashboard!$I$13 * (Dashboard!$D$12 / 365) * 'Lookups and Calculations'!$F$12</f>
        <v>1602.0878730267946</v>
      </c>
      <c r="N7096" s="12">
        <f>H7096 * Dashboard!$I$14 * Dashboard!$I$15 * (Dashboard!$D$12 / 365) * 'Lookups and Calculations'!$F$12</f>
        <v>0</v>
      </c>
    </row>
    <row r="7097" spans="1:14" x14ac:dyDescent="0.35">
      <c r="A7097" s="2">
        <v>7096</v>
      </c>
      <c r="B7097" s="11">
        <v>-0.72515146775524264</v>
      </c>
      <c r="C7097" s="11">
        <v>-1.3715542148004849</v>
      </c>
      <c r="D7097" s="3">
        <f>B7097*Dashboard!$D$11*Dashboard!$D$10*SQRT(Dashboard!$D$12/365)</f>
        <v>-180041.88745286668</v>
      </c>
      <c r="E7097" s="3">
        <f>IF(Dashboard!$I$3,C7097*Dashboard!$E$11*Dashboard!$E$10*SQRT(Dashboard!$D$12/365),0)</f>
        <v>-681063.80682376702</v>
      </c>
      <c r="F7097" s="3">
        <f>D7097+IF(Dashboard!$I$3,E7097,0)</f>
        <v>-861105.69427663367</v>
      </c>
      <c r="G7097" s="3">
        <f>IF(Dashboard!$I$4, ('Lookups and Calculations'!$F$9) / (1 - 'Lookups and Calculations'!$F$10), 'Lookups and Calculations'!$F$9)</f>
        <v>1951878.888340465</v>
      </c>
      <c r="H7097" s="12">
        <f t="shared" si="220"/>
        <v>0</v>
      </c>
      <c r="I7097" s="12">
        <f t="shared" si="221"/>
        <v>0</v>
      </c>
      <c r="J7097" s="13">
        <f>(1 - Dashboard!$I$9) * H7097 * Dashboard!$I$8 * 'Lookups and Calculations'!$F$12</f>
        <v>0</v>
      </c>
      <c r="K7097" s="12">
        <f>(1 - Dashboard!$I$11) * I7097 * Dashboard!$I$10 * 'Lookups and Calculations'!$F$12</f>
        <v>0</v>
      </c>
      <c r="L7097" s="12">
        <f>(H7097 - I7097) * Dashboard!$I$13 * (Dashboard!$D$12 / 365) * 'Lookups and Calculations'!$F$12</f>
        <v>0</v>
      </c>
      <c r="M7097" s="3">
        <f>(G7097*2) * Dashboard!$I$13 * (Dashboard!$D$12 / 365) * 'Lookups and Calculations'!$F$12</f>
        <v>1602.0878730267946</v>
      </c>
      <c r="N7097" s="12">
        <f>H7097 * Dashboard!$I$14 * Dashboard!$I$15 * (Dashboard!$D$12 / 365) * 'Lookups and Calculations'!$F$12</f>
        <v>0</v>
      </c>
    </row>
    <row r="7098" spans="1:14" x14ac:dyDescent="0.35">
      <c r="A7098" s="2">
        <v>7097</v>
      </c>
      <c r="B7098" s="11">
        <v>-0.28775389406750423</v>
      </c>
      <c r="C7098" s="11">
        <v>1.0624081992758145</v>
      </c>
      <c r="D7098" s="3">
        <f>B7098*Dashboard!$D$11*Dashboard!$D$10*SQRT(Dashboard!$D$12/365)</f>
        <v>-71444.045159558547</v>
      </c>
      <c r="E7098" s="3">
        <f>IF(Dashboard!$I$3,C7098*Dashboard!$E$11*Dashboard!$E$10*SQRT(Dashboard!$D$12/365),0)</f>
        <v>527553.16909206135</v>
      </c>
      <c r="F7098" s="3">
        <f>D7098+IF(Dashboard!$I$3,E7098,0)</f>
        <v>456109.12393250281</v>
      </c>
      <c r="G7098" s="3">
        <f>IF(Dashboard!$I$4, ('Lookups and Calculations'!$F$9) / (1 - 'Lookups and Calculations'!$F$10), 'Lookups and Calculations'!$F$9)</f>
        <v>1951878.888340465</v>
      </c>
      <c r="H7098" s="12">
        <f t="shared" si="220"/>
        <v>0</v>
      </c>
      <c r="I7098" s="12">
        <f t="shared" si="221"/>
        <v>0</v>
      </c>
      <c r="J7098" s="13">
        <f>(1 - Dashboard!$I$9) * H7098 * Dashboard!$I$8 * 'Lookups and Calculations'!$F$12</f>
        <v>0</v>
      </c>
      <c r="K7098" s="12">
        <f>(1 - Dashboard!$I$11) * I7098 * Dashboard!$I$10 * 'Lookups and Calculations'!$F$12</f>
        <v>0</v>
      </c>
      <c r="L7098" s="12">
        <f>(H7098 - I7098) * Dashboard!$I$13 * (Dashboard!$D$12 / 365) * 'Lookups and Calculations'!$F$12</f>
        <v>0</v>
      </c>
      <c r="M7098" s="3">
        <f>(G7098*2) * Dashboard!$I$13 * (Dashboard!$D$12 / 365) * 'Lookups and Calculations'!$F$12</f>
        <v>1602.0878730267946</v>
      </c>
      <c r="N7098" s="12">
        <f>H7098 * Dashboard!$I$14 * Dashboard!$I$15 * (Dashboard!$D$12 / 365) * 'Lookups and Calculations'!$F$12</f>
        <v>0</v>
      </c>
    </row>
    <row r="7099" spans="1:14" x14ac:dyDescent="0.35">
      <c r="A7099" s="2">
        <v>7098</v>
      </c>
      <c r="B7099" s="11">
        <v>3.3177507921808846E-2</v>
      </c>
      <c r="C7099" s="11">
        <v>0.78685389887986379</v>
      </c>
      <c r="D7099" s="3">
        <f>B7099*Dashboard!$D$11*Dashboard!$D$10*SQRT(Dashboard!$D$12/365)</f>
        <v>8237.370277572214</v>
      </c>
      <c r="E7099" s="3">
        <f>IF(Dashboard!$I$3,C7099*Dashboard!$E$11*Dashboard!$E$10*SQRT(Dashboard!$D$12/365),0)</f>
        <v>390722.95210962452</v>
      </c>
      <c r="F7099" s="3">
        <f>D7099+IF(Dashboard!$I$3,E7099,0)</f>
        <v>398960.32238719671</v>
      </c>
      <c r="G7099" s="3">
        <f>IF(Dashboard!$I$4, ('Lookups and Calculations'!$F$9) / (1 - 'Lookups and Calculations'!$F$10), 'Lookups and Calculations'!$F$9)</f>
        <v>1951878.888340465</v>
      </c>
      <c r="H7099" s="12">
        <f t="shared" si="220"/>
        <v>0</v>
      </c>
      <c r="I7099" s="12">
        <f t="shared" si="221"/>
        <v>0</v>
      </c>
      <c r="J7099" s="13">
        <f>(1 - Dashboard!$I$9) * H7099 * Dashboard!$I$8 * 'Lookups and Calculations'!$F$12</f>
        <v>0</v>
      </c>
      <c r="K7099" s="12">
        <f>(1 - Dashboard!$I$11) * I7099 * Dashboard!$I$10 * 'Lookups and Calculations'!$F$12</f>
        <v>0</v>
      </c>
      <c r="L7099" s="12">
        <f>(H7099 - I7099) * Dashboard!$I$13 * (Dashboard!$D$12 / 365) * 'Lookups and Calculations'!$F$12</f>
        <v>0</v>
      </c>
      <c r="M7099" s="3">
        <f>(G7099*2) * Dashboard!$I$13 * (Dashboard!$D$12 / 365) * 'Lookups and Calculations'!$F$12</f>
        <v>1602.0878730267946</v>
      </c>
      <c r="N7099" s="12">
        <f>H7099 * Dashboard!$I$14 * Dashboard!$I$15 * (Dashboard!$D$12 / 365) * 'Lookups and Calculations'!$F$12</f>
        <v>0</v>
      </c>
    </row>
    <row r="7100" spans="1:14" x14ac:dyDescent="0.35">
      <c r="A7100" s="2">
        <v>7099</v>
      </c>
      <c r="B7100" s="11">
        <v>1.4757253839933859</v>
      </c>
      <c r="C7100" s="11">
        <v>0.1350061983237211</v>
      </c>
      <c r="D7100" s="3">
        <f>B7100*Dashboard!$D$11*Dashboard!$D$10*SQRT(Dashboard!$D$12/365)</f>
        <v>366395.70532587508</v>
      </c>
      <c r="E7100" s="3">
        <f>IF(Dashboard!$I$3,C7100*Dashboard!$E$11*Dashboard!$E$10*SQRT(Dashboard!$D$12/365),0)</f>
        <v>67039.154838318427</v>
      </c>
      <c r="F7100" s="3">
        <f>D7100+IF(Dashboard!$I$3,E7100,0)</f>
        <v>433434.86016419349</v>
      </c>
      <c r="G7100" s="3">
        <f>IF(Dashboard!$I$4, ('Lookups and Calculations'!$F$9) / (1 - 'Lookups and Calculations'!$F$10), 'Lookups and Calculations'!$F$9)</f>
        <v>1951878.888340465</v>
      </c>
      <c r="H7100" s="12">
        <f t="shared" si="220"/>
        <v>0</v>
      </c>
      <c r="I7100" s="12">
        <f t="shared" si="221"/>
        <v>0</v>
      </c>
      <c r="J7100" s="13">
        <f>(1 - Dashboard!$I$9) * H7100 * Dashboard!$I$8 * 'Lookups and Calculations'!$F$12</f>
        <v>0</v>
      </c>
      <c r="K7100" s="12">
        <f>(1 - Dashboard!$I$11) * I7100 * Dashboard!$I$10 * 'Lookups and Calculations'!$F$12</f>
        <v>0</v>
      </c>
      <c r="L7100" s="12">
        <f>(H7100 - I7100) * Dashboard!$I$13 * (Dashboard!$D$12 / 365) * 'Lookups and Calculations'!$F$12</f>
        <v>0</v>
      </c>
      <c r="M7100" s="3">
        <f>(G7100*2) * Dashboard!$I$13 * (Dashboard!$D$12 / 365) * 'Lookups and Calculations'!$F$12</f>
        <v>1602.0878730267946</v>
      </c>
      <c r="N7100" s="12">
        <f>H7100 * Dashboard!$I$14 * Dashboard!$I$15 * (Dashboard!$D$12 / 365) * 'Lookups and Calculations'!$F$12</f>
        <v>0</v>
      </c>
    </row>
    <row r="7101" spans="1:14" x14ac:dyDescent="0.35">
      <c r="A7101" s="2">
        <v>7100</v>
      </c>
      <c r="B7101" s="11">
        <v>0.48987999261583104</v>
      </c>
      <c r="C7101" s="11">
        <v>0.54428752601453845</v>
      </c>
      <c r="D7101" s="3">
        <f>B7101*Dashboard!$D$11*Dashboard!$D$10*SQRT(Dashboard!$D$12/365)</f>
        <v>121628.26997920388</v>
      </c>
      <c r="E7101" s="3">
        <f>IF(Dashboard!$I$3,C7101*Dashboard!$E$11*Dashboard!$E$10*SQRT(Dashboard!$D$12/365),0)</f>
        <v>270273.33697346796</v>
      </c>
      <c r="F7101" s="3">
        <f>D7101+IF(Dashboard!$I$3,E7101,0)</f>
        <v>391901.60695267183</v>
      </c>
      <c r="G7101" s="3">
        <f>IF(Dashboard!$I$4, ('Lookups and Calculations'!$F$9) / (1 - 'Lookups and Calculations'!$F$10), 'Lookups and Calculations'!$F$9)</f>
        <v>1951878.888340465</v>
      </c>
      <c r="H7101" s="12">
        <f t="shared" si="220"/>
        <v>0</v>
      </c>
      <c r="I7101" s="12">
        <f t="shared" si="221"/>
        <v>0</v>
      </c>
      <c r="J7101" s="13">
        <f>(1 - Dashboard!$I$9) * H7101 * Dashboard!$I$8 * 'Lookups and Calculations'!$F$12</f>
        <v>0</v>
      </c>
      <c r="K7101" s="12">
        <f>(1 - Dashboard!$I$11) * I7101 * Dashboard!$I$10 * 'Lookups and Calculations'!$F$12</f>
        <v>0</v>
      </c>
      <c r="L7101" s="12">
        <f>(H7101 - I7101) * Dashboard!$I$13 * (Dashboard!$D$12 / 365) * 'Lookups and Calculations'!$F$12</f>
        <v>0</v>
      </c>
      <c r="M7101" s="3">
        <f>(G7101*2) * Dashboard!$I$13 * (Dashboard!$D$12 / 365) * 'Lookups and Calculations'!$F$12</f>
        <v>1602.0878730267946</v>
      </c>
      <c r="N7101" s="12">
        <f>H7101 * Dashboard!$I$14 * Dashboard!$I$15 * (Dashboard!$D$12 / 365) * 'Lookups and Calculations'!$F$12</f>
        <v>0</v>
      </c>
    </row>
    <row r="7102" spans="1:14" x14ac:dyDescent="0.35">
      <c r="A7102" s="2">
        <v>7101</v>
      </c>
      <c r="B7102" s="11">
        <v>-1.4559304427821926</v>
      </c>
      <c r="C7102" s="11">
        <v>0.37011373250750296</v>
      </c>
      <c r="D7102" s="3">
        <f>B7102*Dashboard!$D$11*Dashboard!$D$10*SQRT(Dashboard!$D$12/365)</f>
        <v>-361480.98235259869</v>
      </c>
      <c r="E7102" s="3">
        <f>IF(Dashboard!$I$3,C7102*Dashboard!$E$11*Dashboard!$E$10*SQRT(Dashboard!$D$12/365),0)</f>
        <v>183784.98268548667</v>
      </c>
      <c r="F7102" s="3">
        <f>D7102+IF(Dashboard!$I$3,E7102,0)</f>
        <v>-177695.99966711202</v>
      </c>
      <c r="G7102" s="3">
        <f>IF(Dashboard!$I$4, ('Lookups and Calculations'!$F$9) / (1 - 'Lookups and Calculations'!$F$10), 'Lookups and Calculations'!$F$9)</f>
        <v>1951878.888340465</v>
      </c>
      <c r="H7102" s="12">
        <f t="shared" si="220"/>
        <v>0</v>
      </c>
      <c r="I7102" s="12">
        <f t="shared" si="221"/>
        <v>0</v>
      </c>
      <c r="J7102" s="13">
        <f>(1 - Dashboard!$I$9) * H7102 * Dashboard!$I$8 * 'Lookups and Calculations'!$F$12</f>
        <v>0</v>
      </c>
      <c r="K7102" s="12">
        <f>(1 - Dashboard!$I$11) * I7102 * Dashboard!$I$10 * 'Lookups and Calculations'!$F$12</f>
        <v>0</v>
      </c>
      <c r="L7102" s="12">
        <f>(H7102 - I7102) * Dashboard!$I$13 * (Dashboard!$D$12 / 365) * 'Lookups and Calculations'!$F$12</f>
        <v>0</v>
      </c>
      <c r="M7102" s="3">
        <f>(G7102*2) * Dashboard!$I$13 * (Dashboard!$D$12 / 365) * 'Lookups and Calculations'!$F$12</f>
        <v>1602.0878730267946</v>
      </c>
      <c r="N7102" s="12">
        <f>H7102 * Dashboard!$I$14 * Dashboard!$I$15 * (Dashboard!$D$12 / 365) * 'Lookups and Calculations'!$F$12</f>
        <v>0</v>
      </c>
    </row>
    <row r="7103" spans="1:14" x14ac:dyDescent="0.35">
      <c r="A7103" s="2">
        <v>7102</v>
      </c>
      <c r="B7103" s="11">
        <v>-1.2290300482276666</v>
      </c>
      <c r="C7103" s="11">
        <v>0.28231392589602089</v>
      </c>
      <c r="D7103" s="3">
        <f>B7103*Dashboard!$D$11*Dashboard!$D$10*SQRT(Dashboard!$D$12/365)</f>
        <v>-305145.75155474071</v>
      </c>
      <c r="E7103" s="3">
        <f>IF(Dashboard!$I$3,C7103*Dashboard!$E$11*Dashboard!$E$10*SQRT(Dashboard!$D$12/365),0)</f>
        <v>140186.80050359966</v>
      </c>
      <c r="F7103" s="3">
        <f>D7103+IF(Dashboard!$I$3,E7103,0)</f>
        <v>-164958.95105114105</v>
      </c>
      <c r="G7103" s="3">
        <f>IF(Dashboard!$I$4, ('Lookups and Calculations'!$F$9) / (1 - 'Lookups and Calculations'!$F$10), 'Lookups and Calculations'!$F$9)</f>
        <v>1951878.888340465</v>
      </c>
      <c r="H7103" s="12">
        <f t="shared" si="220"/>
        <v>0</v>
      </c>
      <c r="I7103" s="12">
        <f t="shared" si="221"/>
        <v>0</v>
      </c>
      <c r="J7103" s="13">
        <f>(1 - Dashboard!$I$9) * H7103 * Dashboard!$I$8 * 'Lookups and Calculations'!$F$12</f>
        <v>0</v>
      </c>
      <c r="K7103" s="12">
        <f>(1 - Dashboard!$I$11) * I7103 * Dashboard!$I$10 * 'Lookups and Calculations'!$F$12</f>
        <v>0</v>
      </c>
      <c r="L7103" s="12">
        <f>(H7103 - I7103) * Dashboard!$I$13 * (Dashboard!$D$12 / 365) * 'Lookups and Calculations'!$F$12</f>
        <v>0</v>
      </c>
      <c r="M7103" s="3">
        <f>(G7103*2) * Dashboard!$I$13 * (Dashboard!$D$12 / 365) * 'Lookups and Calculations'!$F$12</f>
        <v>1602.0878730267946</v>
      </c>
      <c r="N7103" s="12">
        <f>H7103 * Dashboard!$I$14 * Dashboard!$I$15 * (Dashboard!$D$12 / 365) * 'Lookups and Calculations'!$F$12</f>
        <v>0</v>
      </c>
    </row>
    <row r="7104" spans="1:14" x14ac:dyDescent="0.35">
      <c r="A7104" s="2">
        <v>7103</v>
      </c>
      <c r="B7104" s="11">
        <v>-1.2684069329777501</v>
      </c>
      <c r="C7104" s="11">
        <v>0.19727793124449736</v>
      </c>
      <c r="D7104" s="3">
        <f>B7104*Dashboard!$D$11*Dashboard!$D$10*SQRT(Dashboard!$D$12/365)</f>
        <v>-314922.31406293652</v>
      </c>
      <c r="E7104" s="3">
        <f>IF(Dashboard!$I$3,C7104*Dashboard!$E$11*Dashboard!$E$10*SQRT(Dashboard!$D$12/365),0)</f>
        <v>97961.026553543445</v>
      </c>
      <c r="F7104" s="3">
        <f>D7104+IF(Dashboard!$I$3,E7104,0)</f>
        <v>-216961.28750939306</v>
      </c>
      <c r="G7104" s="3">
        <f>IF(Dashboard!$I$4, ('Lookups and Calculations'!$F$9) / (1 - 'Lookups and Calculations'!$F$10), 'Lookups and Calculations'!$F$9)</f>
        <v>1951878.888340465</v>
      </c>
      <c r="H7104" s="12">
        <f t="shared" si="220"/>
        <v>0</v>
      </c>
      <c r="I7104" s="12">
        <f t="shared" si="221"/>
        <v>0</v>
      </c>
      <c r="J7104" s="13">
        <f>(1 - Dashboard!$I$9) * H7104 * Dashboard!$I$8 * 'Lookups and Calculations'!$F$12</f>
        <v>0</v>
      </c>
      <c r="K7104" s="12">
        <f>(1 - Dashboard!$I$11) * I7104 * Dashboard!$I$10 * 'Lookups and Calculations'!$F$12</f>
        <v>0</v>
      </c>
      <c r="L7104" s="12">
        <f>(H7104 - I7104) * Dashboard!$I$13 * (Dashboard!$D$12 / 365) * 'Lookups and Calculations'!$F$12</f>
        <v>0</v>
      </c>
      <c r="M7104" s="3">
        <f>(G7104*2) * Dashboard!$I$13 * (Dashboard!$D$12 / 365) * 'Lookups and Calculations'!$F$12</f>
        <v>1602.0878730267946</v>
      </c>
      <c r="N7104" s="12">
        <f>H7104 * Dashboard!$I$14 * Dashboard!$I$15 * (Dashboard!$D$12 / 365) * 'Lookups and Calculations'!$F$12</f>
        <v>0</v>
      </c>
    </row>
    <row r="7105" spans="1:14" x14ac:dyDescent="0.35">
      <c r="A7105" s="2">
        <v>7104</v>
      </c>
      <c r="B7105" s="11">
        <v>-2.536106729146444E-2</v>
      </c>
      <c r="C7105" s="11">
        <v>-0.93678468692063932</v>
      </c>
      <c r="D7105" s="3">
        <f>B7105*Dashboard!$D$11*Dashboard!$D$10*SQRT(Dashboard!$D$12/365)</f>
        <v>-6296.6905894970623</v>
      </c>
      <c r="E7105" s="3">
        <f>IF(Dashboard!$I$3,C7105*Dashboard!$E$11*Dashboard!$E$10*SQRT(Dashboard!$D$12/365),0)</f>
        <v>-465173.11394882802</v>
      </c>
      <c r="F7105" s="3">
        <f>D7105+IF(Dashboard!$I$3,E7105,0)</f>
        <v>-471469.80453832506</v>
      </c>
      <c r="G7105" s="3">
        <f>IF(Dashboard!$I$4, ('Lookups and Calculations'!$F$9) / (1 - 'Lookups and Calculations'!$F$10), 'Lookups and Calculations'!$F$9)</f>
        <v>1951878.888340465</v>
      </c>
      <c r="H7105" s="12">
        <f t="shared" si="220"/>
        <v>0</v>
      </c>
      <c r="I7105" s="12">
        <f t="shared" si="221"/>
        <v>0</v>
      </c>
      <c r="J7105" s="13">
        <f>(1 - Dashboard!$I$9) * H7105 * Dashboard!$I$8 * 'Lookups and Calculations'!$F$12</f>
        <v>0</v>
      </c>
      <c r="K7105" s="12">
        <f>(1 - Dashboard!$I$11) * I7105 * Dashboard!$I$10 * 'Lookups and Calculations'!$F$12</f>
        <v>0</v>
      </c>
      <c r="L7105" s="12">
        <f>(H7105 - I7105) * Dashboard!$I$13 * (Dashboard!$D$12 / 365) * 'Lookups and Calculations'!$F$12</f>
        <v>0</v>
      </c>
      <c r="M7105" s="3">
        <f>(G7105*2) * Dashboard!$I$13 * (Dashboard!$D$12 / 365) * 'Lookups and Calculations'!$F$12</f>
        <v>1602.0878730267946</v>
      </c>
      <c r="N7105" s="12">
        <f>H7105 * Dashboard!$I$14 * Dashboard!$I$15 * (Dashboard!$D$12 / 365) * 'Lookups and Calculations'!$F$12</f>
        <v>0</v>
      </c>
    </row>
    <row r="7106" spans="1:14" x14ac:dyDescent="0.35">
      <c r="A7106" s="2">
        <v>7105</v>
      </c>
      <c r="B7106" s="11">
        <v>0.12422396479770531</v>
      </c>
      <c r="C7106" s="11">
        <v>-1.4325570856353353</v>
      </c>
      <c r="D7106" s="3">
        <f>B7106*Dashboard!$D$11*Dashboard!$D$10*SQRT(Dashboard!$D$12/365)</f>
        <v>30842.545431634255</v>
      </c>
      <c r="E7106" s="3">
        <f>IF(Dashboard!$I$3,C7106*Dashboard!$E$11*Dashboard!$E$10*SQRT(Dashboard!$D$12/365),0)</f>
        <v>-711355.60789851018</v>
      </c>
      <c r="F7106" s="3">
        <f>D7106+IF(Dashboard!$I$3,E7106,0)</f>
        <v>-680513.06246687588</v>
      </c>
      <c r="G7106" s="3">
        <f>IF(Dashboard!$I$4, ('Lookups and Calculations'!$F$9) / (1 - 'Lookups and Calculations'!$F$10), 'Lookups and Calculations'!$F$9)</f>
        <v>1951878.888340465</v>
      </c>
      <c r="H7106" s="12">
        <f t="shared" si="220"/>
        <v>0</v>
      </c>
      <c r="I7106" s="12">
        <f t="shared" si="221"/>
        <v>0</v>
      </c>
      <c r="J7106" s="13">
        <f>(1 - Dashboard!$I$9) * H7106 * Dashboard!$I$8 * 'Lookups and Calculations'!$F$12</f>
        <v>0</v>
      </c>
      <c r="K7106" s="12">
        <f>(1 - Dashboard!$I$11) * I7106 * Dashboard!$I$10 * 'Lookups and Calculations'!$F$12</f>
        <v>0</v>
      </c>
      <c r="L7106" s="12">
        <f>(H7106 - I7106) * Dashboard!$I$13 * (Dashboard!$D$12 / 365) * 'Lookups and Calculations'!$F$12</f>
        <v>0</v>
      </c>
      <c r="M7106" s="3">
        <f>(G7106*2) * Dashboard!$I$13 * (Dashboard!$D$12 / 365) * 'Lookups and Calculations'!$F$12</f>
        <v>1602.0878730267946</v>
      </c>
      <c r="N7106" s="12">
        <f>H7106 * Dashboard!$I$14 * Dashboard!$I$15 * (Dashboard!$D$12 / 365) * 'Lookups and Calculations'!$F$12</f>
        <v>0</v>
      </c>
    </row>
    <row r="7107" spans="1:14" x14ac:dyDescent="0.35">
      <c r="A7107" s="2">
        <v>7106</v>
      </c>
      <c r="B7107" s="11">
        <v>0.61026767189100461</v>
      </c>
      <c r="C7107" s="11">
        <v>2.1593334851868127E-2</v>
      </c>
      <c r="D7107" s="3">
        <f>B7107*Dashboard!$D$11*Dashboard!$D$10*SQRT(Dashboard!$D$12/365)</f>
        <v>151518.33566419594</v>
      </c>
      <c r="E7107" s="3">
        <f>IF(Dashboard!$I$3,C7107*Dashboard!$E$11*Dashboard!$E$10*SQRT(Dashboard!$D$12/365),0)</f>
        <v>10722.462646781281</v>
      </c>
      <c r="F7107" s="3">
        <f>D7107+IF(Dashboard!$I$3,E7107,0)</f>
        <v>162240.79831097723</v>
      </c>
      <c r="G7107" s="3">
        <f>IF(Dashboard!$I$4, ('Lookups and Calculations'!$F$9) / (1 - 'Lookups and Calculations'!$F$10), 'Lookups and Calculations'!$F$9)</f>
        <v>1951878.888340465</v>
      </c>
      <c r="H7107" s="12">
        <f t="shared" ref="H7107:H7170" si="222">MAX(0,F7107-G7107)</f>
        <v>0</v>
      </c>
      <c r="I7107" s="12">
        <f t="shared" ref="I7107:I7170" si="223">MAX(0,-F7107-G7107)</f>
        <v>0</v>
      </c>
      <c r="J7107" s="13">
        <f>(1 - Dashboard!$I$9) * H7107 * Dashboard!$I$8 * 'Lookups and Calculations'!$F$12</f>
        <v>0</v>
      </c>
      <c r="K7107" s="12">
        <f>(1 - Dashboard!$I$11) * I7107 * Dashboard!$I$10 * 'Lookups and Calculations'!$F$12</f>
        <v>0</v>
      </c>
      <c r="L7107" s="12">
        <f>(H7107 - I7107) * Dashboard!$I$13 * (Dashboard!$D$12 / 365) * 'Lookups and Calculations'!$F$12</f>
        <v>0</v>
      </c>
      <c r="M7107" s="3">
        <f>(G7107*2) * Dashboard!$I$13 * (Dashboard!$D$12 / 365) * 'Lookups and Calculations'!$F$12</f>
        <v>1602.0878730267946</v>
      </c>
      <c r="N7107" s="12">
        <f>H7107 * Dashboard!$I$14 * Dashboard!$I$15 * (Dashboard!$D$12 / 365) * 'Lookups and Calculations'!$F$12</f>
        <v>0</v>
      </c>
    </row>
    <row r="7108" spans="1:14" x14ac:dyDescent="0.35">
      <c r="A7108" s="2">
        <v>7107</v>
      </c>
      <c r="B7108" s="11">
        <v>0.3608325282217445</v>
      </c>
      <c r="C7108" s="11">
        <v>0.73766129021967342</v>
      </c>
      <c r="D7108" s="3">
        <f>B7108*Dashboard!$D$11*Dashboard!$D$10*SQRT(Dashboard!$D$12/365)</f>
        <v>89588.137546678758</v>
      </c>
      <c r="E7108" s="3">
        <f>IF(Dashboard!$I$3,C7108*Dashboard!$E$11*Dashboard!$E$10*SQRT(Dashboard!$D$12/365),0)</f>
        <v>366295.69654789323</v>
      </c>
      <c r="F7108" s="3">
        <f>D7108+IF(Dashboard!$I$3,E7108,0)</f>
        <v>455883.834094572</v>
      </c>
      <c r="G7108" s="3">
        <f>IF(Dashboard!$I$4, ('Lookups and Calculations'!$F$9) / (1 - 'Lookups and Calculations'!$F$10), 'Lookups and Calculations'!$F$9)</f>
        <v>1951878.888340465</v>
      </c>
      <c r="H7108" s="12">
        <f t="shared" si="222"/>
        <v>0</v>
      </c>
      <c r="I7108" s="12">
        <f t="shared" si="223"/>
        <v>0</v>
      </c>
      <c r="J7108" s="13">
        <f>(1 - Dashboard!$I$9) * H7108 * Dashboard!$I$8 * 'Lookups and Calculations'!$F$12</f>
        <v>0</v>
      </c>
      <c r="K7108" s="12">
        <f>(1 - Dashboard!$I$11) * I7108 * Dashboard!$I$10 * 'Lookups and Calculations'!$F$12</f>
        <v>0</v>
      </c>
      <c r="L7108" s="12">
        <f>(H7108 - I7108) * Dashboard!$I$13 * (Dashboard!$D$12 / 365) * 'Lookups and Calculations'!$F$12</f>
        <v>0</v>
      </c>
      <c r="M7108" s="3">
        <f>(G7108*2) * Dashboard!$I$13 * (Dashboard!$D$12 / 365) * 'Lookups and Calculations'!$F$12</f>
        <v>1602.0878730267946</v>
      </c>
      <c r="N7108" s="12">
        <f>H7108 * Dashboard!$I$14 * Dashboard!$I$15 * (Dashboard!$D$12 / 365) * 'Lookups and Calculations'!$F$12</f>
        <v>0</v>
      </c>
    </row>
    <row r="7109" spans="1:14" x14ac:dyDescent="0.35">
      <c r="A7109" s="2">
        <v>7108</v>
      </c>
      <c r="B7109" s="11">
        <v>2.5217967325694026</v>
      </c>
      <c r="C7109" s="11">
        <v>1.444913005782791</v>
      </c>
      <c r="D7109" s="3">
        <f>B7109*Dashboard!$D$11*Dashboard!$D$10*SQRT(Dashboard!$D$12/365)</f>
        <v>626116.14771979454</v>
      </c>
      <c r="E7109" s="3">
        <f>IF(Dashboard!$I$3,C7109*Dashboard!$E$11*Dashboard!$E$10*SQRT(Dashboard!$D$12/365),0)</f>
        <v>717491.10726239113</v>
      </c>
      <c r="F7109" s="3">
        <f>D7109+IF(Dashboard!$I$3,E7109,0)</f>
        <v>1343607.2549821856</v>
      </c>
      <c r="G7109" s="3">
        <f>IF(Dashboard!$I$4, ('Lookups and Calculations'!$F$9) / (1 - 'Lookups and Calculations'!$F$10), 'Lookups and Calculations'!$F$9)</f>
        <v>1951878.888340465</v>
      </c>
      <c r="H7109" s="12">
        <f t="shared" si="222"/>
        <v>0</v>
      </c>
      <c r="I7109" s="12">
        <f t="shared" si="223"/>
        <v>0</v>
      </c>
      <c r="J7109" s="13">
        <f>(1 - Dashboard!$I$9) * H7109 * Dashboard!$I$8 * 'Lookups and Calculations'!$F$12</f>
        <v>0</v>
      </c>
      <c r="K7109" s="12">
        <f>(1 - Dashboard!$I$11) * I7109 * Dashboard!$I$10 * 'Lookups and Calculations'!$F$12</f>
        <v>0</v>
      </c>
      <c r="L7109" s="12">
        <f>(H7109 - I7109) * Dashboard!$I$13 * (Dashboard!$D$12 / 365) * 'Lookups and Calculations'!$F$12</f>
        <v>0</v>
      </c>
      <c r="M7109" s="3">
        <f>(G7109*2) * Dashboard!$I$13 * (Dashboard!$D$12 / 365) * 'Lookups and Calculations'!$F$12</f>
        <v>1602.0878730267946</v>
      </c>
      <c r="N7109" s="12">
        <f>H7109 * Dashboard!$I$14 * Dashboard!$I$15 * (Dashboard!$D$12 / 365) * 'Lookups and Calculations'!$F$12</f>
        <v>0</v>
      </c>
    </row>
    <row r="7110" spans="1:14" x14ac:dyDescent="0.35">
      <c r="A7110" s="2">
        <v>7109</v>
      </c>
      <c r="B7110" s="11">
        <v>-2.7501909949146364</v>
      </c>
      <c r="C7110" s="11">
        <v>-1.3237524873936275</v>
      </c>
      <c r="D7110" s="3">
        <f>B7110*Dashboard!$D$11*Dashboard!$D$10*SQRT(Dashboard!$D$12/365)</f>
        <v>-682822.27865176741</v>
      </c>
      <c r="E7110" s="3">
        <f>IF(Dashboard!$I$3,C7110*Dashboard!$E$11*Dashboard!$E$10*SQRT(Dashboard!$D$12/365),0)</f>
        <v>-657327.21217139892</v>
      </c>
      <c r="F7110" s="3">
        <f>D7110+IF(Dashboard!$I$3,E7110,0)</f>
        <v>-1340149.4908231664</v>
      </c>
      <c r="G7110" s="3">
        <f>IF(Dashboard!$I$4, ('Lookups and Calculations'!$F$9) / (1 - 'Lookups and Calculations'!$F$10), 'Lookups and Calculations'!$F$9)</f>
        <v>1951878.888340465</v>
      </c>
      <c r="H7110" s="12">
        <f t="shared" si="222"/>
        <v>0</v>
      </c>
      <c r="I7110" s="12">
        <f t="shared" si="223"/>
        <v>0</v>
      </c>
      <c r="J7110" s="13">
        <f>(1 - Dashboard!$I$9) * H7110 * Dashboard!$I$8 * 'Lookups and Calculations'!$F$12</f>
        <v>0</v>
      </c>
      <c r="K7110" s="12">
        <f>(1 - Dashboard!$I$11) * I7110 * Dashboard!$I$10 * 'Lookups and Calculations'!$F$12</f>
        <v>0</v>
      </c>
      <c r="L7110" s="12">
        <f>(H7110 - I7110) * Dashboard!$I$13 * (Dashboard!$D$12 / 365) * 'Lookups and Calculations'!$F$12</f>
        <v>0</v>
      </c>
      <c r="M7110" s="3">
        <f>(G7110*2) * Dashboard!$I$13 * (Dashboard!$D$12 / 365) * 'Lookups and Calculations'!$F$12</f>
        <v>1602.0878730267946</v>
      </c>
      <c r="N7110" s="12">
        <f>H7110 * Dashboard!$I$14 * Dashboard!$I$15 * (Dashboard!$D$12 / 365) * 'Lookups and Calculations'!$F$12</f>
        <v>0</v>
      </c>
    </row>
    <row r="7111" spans="1:14" x14ac:dyDescent="0.35">
      <c r="A7111" s="2">
        <v>7110</v>
      </c>
      <c r="B7111" s="11">
        <v>-1.680476552569492</v>
      </c>
      <c r="C7111" s="11">
        <v>1.6824869126570774</v>
      </c>
      <c r="D7111" s="3">
        <f>B7111*Dashboard!$D$11*Dashboard!$D$10*SQRT(Dashboard!$D$12/365)</f>
        <v>-417231.68716941553</v>
      </c>
      <c r="E7111" s="3">
        <f>IF(Dashboard!$I$3,C7111*Dashboard!$E$11*Dashboard!$E$10*SQRT(Dashboard!$D$12/365),0)</f>
        <v>835461.64584684907</v>
      </c>
      <c r="F7111" s="3">
        <f>D7111+IF(Dashboard!$I$3,E7111,0)</f>
        <v>418229.95867743355</v>
      </c>
      <c r="G7111" s="3">
        <f>IF(Dashboard!$I$4, ('Lookups and Calculations'!$F$9) / (1 - 'Lookups and Calculations'!$F$10), 'Lookups and Calculations'!$F$9)</f>
        <v>1951878.888340465</v>
      </c>
      <c r="H7111" s="12">
        <f t="shared" si="222"/>
        <v>0</v>
      </c>
      <c r="I7111" s="12">
        <f t="shared" si="223"/>
        <v>0</v>
      </c>
      <c r="J7111" s="13">
        <f>(1 - Dashboard!$I$9) * H7111 * Dashboard!$I$8 * 'Lookups and Calculations'!$F$12</f>
        <v>0</v>
      </c>
      <c r="K7111" s="12">
        <f>(1 - Dashboard!$I$11) * I7111 * Dashboard!$I$10 * 'Lookups and Calculations'!$F$12</f>
        <v>0</v>
      </c>
      <c r="L7111" s="12">
        <f>(H7111 - I7111) * Dashboard!$I$13 * (Dashboard!$D$12 / 365) * 'Lookups and Calculations'!$F$12</f>
        <v>0</v>
      </c>
      <c r="M7111" s="3">
        <f>(G7111*2) * Dashboard!$I$13 * (Dashboard!$D$12 / 365) * 'Lookups and Calculations'!$F$12</f>
        <v>1602.0878730267946</v>
      </c>
      <c r="N7111" s="12">
        <f>H7111 * Dashboard!$I$14 * Dashboard!$I$15 * (Dashboard!$D$12 / 365) * 'Lookups and Calculations'!$F$12</f>
        <v>0</v>
      </c>
    </row>
    <row r="7112" spans="1:14" x14ac:dyDescent="0.35">
      <c r="A7112" s="2">
        <v>7111</v>
      </c>
      <c r="B7112" s="11">
        <v>0.29112692093418574</v>
      </c>
      <c r="C7112" s="11">
        <v>-0.19808784880581151</v>
      </c>
      <c r="D7112" s="3">
        <f>B7112*Dashboard!$D$11*Dashboard!$D$10*SQRT(Dashboard!$D$12/365)</f>
        <v>72281.506228742437</v>
      </c>
      <c r="E7112" s="3">
        <f>IF(Dashboard!$I$3,C7112*Dashboard!$E$11*Dashboard!$E$10*SQRT(Dashboard!$D$12/365),0)</f>
        <v>-98363.202079359093</v>
      </c>
      <c r="F7112" s="3">
        <f>D7112+IF(Dashboard!$I$3,E7112,0)</f>
        <v>-26081.695850616656</v>
      </c>
      <c r="G7112" s="3">
        <f>IF(Dashboard!$I$4, ('Lookups and Calculations'!$F$9) / (1 - 'Lookups and Calculations'!$F$10), 'Lookups and Calculations'!$F$9)</f>
        <v>1951878.888340465</v>
      </c>
      <c r="H7112" s="12">
        <f t="shared" si="222"/>
        <v>0</v>
      </c>
      <c r="I7112" s="12">
        <f t="shared" si="223"/>
        <v>0</v>
      </c>
      <c r="J7112" s="13">
        <f>(1 - Dashboard!$I$9) * H7112 * Dashboard!$I$8 * 'Lookups and Calculations'!$F$12</f>
        <v>0</v>
      </c>
      <c r="K7112" s="12">
        <f>(1 - Dashboard!$I$11) * I7112 * Dashboard!$I$10 * 'Lookups and Calculations'!$F$12</f>
        <v>0</v>
      </c>
      <c r="L7112" s="12">
        <f>(H7112 - I7112) * Dashboard!$I$13 * (Dashboard!$D$12 / 365) * 'Lookups and Calculations'!$F$12</f>
        <v>0</v>
      </c>
      <c r="M7112" s="3">
        <f>(G7112*2) * Dashboard!$I$13 * (Dashboard!$D$12 / 365) * 'Lookups and Calculations'!$F$12</f>
        <v>1602.0878730267946</v>
      </c>
      <c r="N7112" s="12">
        <f>H7112 * Dashboard!$I$14 * Dashboard!$I$15 * (Dashboard!$D$12 / 365) * 'Lookups and Calculations'!$F$12</f>
        <v>0</v>
      </c>
    </row>
    <row r="7113" spans="1:14" x14ac:dyDescent="0.35">
      <c r="A7113" s="2">
        <v>7112</v>
      </c>
      <c r="B7113" s="11">
        <v>0.91672063517516011</v>
      </c>
      <c r="C7113" s="11">
        <v>0.25843396519187167</v>
      </c>
      <c r="D7113" s="3">
        <f>B7113*Dashboard!$D$11*Dashboard!$D$10*SQRT(Dashboard!$D$12/365)</f>
        <v>227605.01876227962</v>
      </c>
      <c r="E7113" s="3">
        <f>IF(Dashboard!$I$3,C7113*Dashboard!$E$11*Dashboard!$E$10*SQRT(Dashboard!$D$12/365),0)</f>
        <v>128328.88284459144</v>
      </c>
      <c r="F7113" s="3">
        <f>D7113+IF(Dashboard!$I$3,E7113,0)</f>
        <v>355933.90160687105</v>
      </c>
      <c r="G7113" s="3">
        <f>IF(Dashboard!$I$4, ('Lookups and Calculations'!$F$9) / (1 - 'Lookups and Calculations'!$F$10), 'Lookups and Calculations'!$F$9)</f>
        <v>1951878.888340465</v>
      </c>
      <c r="H7113" s="12">
        <f t="shared" si="222"/>
        <v>0</v>
      </c>
      <c r="I7113" s="12">
        <f t="shared" si="223"/>
        <v>0</v>
      </c>
      <c r="J7113" s="13">
        <f>(1 - Dashboard!$I$9) * H7113 * Dashboard!$I$8 * 'Lookups and Calculations'!$F$12</f>
        <v>0</v>
      </c>
      <c r="K7113" s="12">
        <f>(1 - Dashboard!$I$11) * I7113 * Dashboard!$I$10 * 'Lookups and Calculations'!$F$12</f>
        <v>0</v>
      </c>
      <c r="L7113" s="12">
        <f>(H7113 - I7113) * Dashboard!$I$13 * (Dashboard!$D$12 / 365) * 'Lookups and Calculations'!$F$12</f>
        <v>0</v>
      </c>
      <c r="M7113" s="3">
        <f>(G7113*2) * Dashboard!$I$13 * (Dashboard!$D$12 / 365) * 'Lookups and Calculations'!$F$12</f>
        <v>1602.0878730267946</v>
      </c>
      <c r="N7113" s="12">
        <f>H7113 * Dashboard!$I$14 * Dashboard!$I$15 * (Dashboard!$D$12 / 365) * 'Lookups and Calculations'!$F$12</f>
        <v>0</v>
      </c>
    </row>
    <row r="7114" spans="1:14" x14ac:dyDescent="0.35">
      <c r="A7114" s="2">
        <v>7113</v>
      </c>
      <c r="B7114" s="11">
        <v>-2.3260821833076579</v>
      </c>
      <c r="C7114" s="11">
        <v>-8.8418908180699141E-2</v>
      </c>
      <c r="D7114" s="3">
        <f>B7114*Dashboard!$D$11*Dashboard!$D$10*SQRT(Dashboard!$D$12/365)</f>
        <v>-577523.79368354112</v>
      </c>
      <c r="E7114" s="3">
        <f>IF(Dashboard!$I$3,C7114*Dashboard!$E$11*Dashboard!$E$10*SQRT(Dashboard!$D$12/365),0)</f>
        <v>-43905.605444483219</v>
      </c>
      <c r="F7114" s="3">
        <f>D7114+IF(Dashboard!$I$3,E7114,0)</f>
        <v>-621429.39912802435</v>
      </c>
      <c r="G7114" s="3">
        <f>IF(Dashboard!$I$4, ('Lookups and Calculations'!$F$9) / (1 - 'Lookups and Calculations'!$F$10), 'Lookups and Calculations'!$F$9)</f>
        <v>1951878.888340465</v>
      </c>
      <c r="H7114" s="12">
        <f t="shared" si="222"/>
        <v>0</v>
      </c>
      <c r="I7114" s="12">
        <f t="shared" si="223"/>
        <v>0</v>
      </c>
      <c r="J7114" s="13">
        <f>(1 - Dashboard!$I$9) * H7114 * Dashboard!$I$8 * 'Lookups and Calculations'!$F$12</f>
        <v>0</v>
      </c>
      <c r="K7114" s="12">
        <f>(1 - Dashboard!$I$11) * I7114 * Dashboard!$I$10 * 'Lookups and Calculations'!$F$12</f>
        <v>0</v>
      </c>
      <c r="L7114" s="12">
        <f>(H7114 - I7114) * Dashboard!$I$13 * (Dashboard!$D$12 / 365) * 'Lookups and Calculations'!$F$12</f>
        <v>0</v>
      </c>
      <c r="M7114" s="3">
        <f>(G7114*2) * Dashboard!$I$13 * (Dashboard!$D$12 / 365) * 'Lookups and Calculations'!$F$12</f>
        <v>1602.0878730267946</v>
      </c>
      <c r="N7114" s="12">
        <f>H7114 * Dashboard!$I$14 * Dashboard!$I$15 * (Dashboard!$D$12 / 365) * 'Lookups and Calculations'!$F$12</f>
        <v>0</v>
      </c>
    </row>
    <row r="7115" spans="1:14" x14ac:dyDescent="0.35">
      <c r="A7115" s="2">
        <v>7114</v>
      </c>
      <c r="B7115" s="11">
        <v>-0.67041892228847455</v>
      </c>
      <c r="C7115" s="11">
        <v>1.1589965857414335</v>
      </c>
      <c r="D7115" s="3">
        <f>B7115*Dashboard!$D$11*Dashboard!$D$10*SQRT(Dashboard!$D$12/365)</f>
        <v>-166452.79437491845</v>
      </c>
      <c r="E7115" s="3">
        <f>IF(Dashboard!$I$3,C7115*Dashboard!$E$11*Dashboard!$E$10*SQRT(Dashboard!$D$12/365),0)</f>
        <v>575515.43953778979</v>
      </c>
      <c r="F7115" s="3">
        <f>D7115+IF(Dashboard!$I$3,E7115,0)</f>
        <v>409062.64516287134</v>
      </c>
      <c r="G7115" s="3">
        <f>IF(Dashboard!$I$4, ('Lookups and Calculations'!$F$9) / (1 - 'Lookups and Calculations'!$F$10), 'Lookups and Calculations'!$F$9)</f>
        <v>1951878.888340465</v>
      </c>
      <c r="H7115" s="12">
        <f t="shared" si="222"/>
        <v>0</v>
      </c>
      <c r="I7115" s="12">
        <f t="shared" si="223"/>
        <v>0</v>
      </c>
      <c r="J7115" s="13">
        <f>(1 - Dashboard!$I$9) * H7115 * Dashboard!$I$8 * 'Lookups and Calculations'!$F$12</f>
        <v>0</v>
      </c>
      <c r="K7115" s="12">
        <f>(1 - Dashboard!$I$11) * I7115 * Dashboard!$I$10 * 'Lookups and Calculations'!$F$12</f>
        <v>0</v>
      </c>
      <c r="L7115" s="12">
        <f>(H7115 - I7115) * Dashboard!$I$13 * (Dashboard!$D$12 / 365) * 'Lookups and Calculations'!$F$12</f>
        <v>0</v>
      </c>
      <c r="M7115" s="3">
        <f>(G7115*2) * Dashboard!$I$13 * (Dashboard!$D$12 / 365) * 'Lookups and Calculations'!$F$12</f>
        <v>1602.0878730267946</v>
      </c>
      <c r="N7115" s="12">
        <f>H7115 * Dashboard!$I$14 * Dashboard!$I$15 * (Dashboard!$D$12 / 365) * 'Lookups and Calculations'!$F$12</f>
        <v>0</v>
      </c>
    </row>
    <row r="7116" spans="1:14" x14ac:dyDescent="0.35">
      <c r="A7116" s="2">
        <v>7115</v>
      </c>
      <c r="B7116" s="11">
        <v>0.62101334865491475</v>
      </c>
      <c r="C7116" s="11">
        <v>1.31248635011906</v>
      </c>
      <c r="D7116" s="3">
        <f>B7116*Dashboard!$D$11*Dashboard!$D$10*SQRT(Dashboard!$D$12/365)</f>
        <v>154186.29127424484</v>
      </c>
      <c r="E7116" s="3">
        <f>IF(Dashboard!$I$3,C7116*Dashboard!$E$11*Dashboard!$E$10*SQRT(Dashboard!$D$12/365),0)</f>
        <v>651732.859241258</v>
      </c>
      <c r="F7116" s="3">
        <f>D7116+IF(Dashboard!$I$3,E7116,0)</f>
        <v>805919.15051550278</v>
      </c>
      <c r="G7116" s="3">
        <f>IF(Dashboard!$I$4, ('Lookups and Calculations'!$F$9) / (1 - 'Lookups and Calculations'!$F$10), 'Lookups and Calculations'!$F$9)</f>
        <v>1951878.888340465</v>
      </c>
      <c r="H7116" s="12">
        <f t="shared" si="222"/>
        <v>0</v>
      </c>
      <c r="I7116" s="12">
        <f t="shared" si="223"/>
        <v>0</v>
      </c>
      <c r="J7116" s="13">
        <f>(1 - Dashboard!$I$9) * H7116 * Dashboard!$I$8 * 'Lookups and Calculations'!$F$12</f>
        <v>0</v>
      </c>
      <c r="K7116" s="12">
        <f>(1 - Dashboard!$I$11) * I7116 * Dashboard!$I$10 * 'Lookups and Calculations'!$F$12</f>
        <v>0</v>
      </c>
      <c r="L7116" s="12">
        <f>(H7116 - I7116) * Dashboard!$I$13 * (Dashboard!$D$12 / 365) * 'Lookups and Calculations'!$F$12</f>
        <v>0</v>
      </c>
      <c r="M7116" s="3">
        <f>(G7116*2) * Dashboard!$I$13 * (Dashboard!$D$12 / 365) * 'Lookups and Calculations'!$F$12</f>
        <v>1602.0878730267946</v>
      </c>
      <c r="N7116" s="12">
        <f>H7116 * Dashboard!$I$14 * Dashboard!$I$15 * (Dashboard!$D$12 / 365) * 'Lookups and Calculations'!$F$12</f>
        <v>0</v>
      </c>
    </row>
    <row r="7117" spans="1:14" x14ac:dyDescent="0.35">
      <c r="A7117" s="2">
        <v>7116</v>
      </c>
      <c r="B7117" s="11">
        <v>-0.37530348657264362</v>
      </c>
      <c r="C7117" s="11">
        <v>0.11881343515834526</v>
      </c>
      <c r="D7117" s="3">
        <f>B7117*Dashboard!$D$11*Dashboard!$D$10*SQRT(Dashboard!$D$12/365)</f>
        <v>-93181.01265015587</v>
      </c>
      <c r="E7117" s="3">
        <f>IF(Dashboard!$I$3,C7117*Dashboard!$E$11*Dashboard!$E$10*SQRT(Dashboard!$D$12/365),0)</f>
        <v>58998.419149273293</v>
      </c>
      <c r="F7117" s="3">
        <f>D7117+IF(Dashboard!$I$3,E7117,0)</f>
        <v>-34182.593500882576</v>
      </c>
      <c r="G7117" s="3">
        <f>IF(Dashboard!$I$4, ('Lookups and Calculations'!$F$9) / (1 - 'Lookups and Calculations'!$F$10), 'Lookups and Calculations'!$F$9)</f>
        <v>1951878.888340465</v>
      </c>
      <c r="H7117" s="12">
        <f t="shared" si="222"/>
        <v>0</v>
      </c>
      <c r="I7117" s="12">
        <f t="shared" si="223"/>
        <v>0</v>
      </c>
      <c r="J7117" s="13">
        <f>(1 - Dashboard!$I$9) * H7117 * Dashboard!$I$8 * 'Lookups and Calculations'!$F$12</f>
        <v>0</v>
      </c>
      <c r="K7117" s="12">
        <f>(1 - Dashboard!$I$11) * I7117 * Dashboard!$I$10 * 'Lookups and Calculations'!$F$12</f>
        <v>0</v>
      </c>
      <c r="L7117" s="12">
        <f>(H7117 - I7117) * Dashboard!$I$13 * (Dashboard!$D$12 / 365) * 'Lookups and Calculations'!$F$12</f>
        <v>0</v>
      </c>
      <c r="M7117" s="3">
        <f>(G7117*2) * Dashboard!$I$13 * (Dashboard!$D$12 / 365) * 'Lookups and Calculations'!$F$12</f>
        <v>1602.0878730267946</v>
      </c>
      <c r="N7117" s="12">
        <f>H7117 * Dashboard!$I$14 * Dashboard!$I$15 * (Dashboard!$D$12 / 365) * 'Lookups and Calculations'!$F$12</f>
        <v>0</v>
      </c>
    </row>
    <row r="7118" spans="1:14" x14ac:dyDescent="0.35">
      <c r="A7118" s="2">
        <v>7117</v>
      </c>
      <c r="B7118" s="11">
        <v>-1.7767662694324604</v>
      </c>
      <c r="C7118" s="11">
        <v>-0.55316718437279855</v>
      </c>
      <c r="D7118" s="3">
        <f>B7118*Dashboard!$D$11*Dashboard!$D$10*SQRT(Dashboard!$D$12/365)</f>
        <v>-441138.66817570967</v>
      </c>
      <c r="E7118" s="3">
        <f>IF(Dashboard!$I$3,C7118*Dashboard!$E$11*Dashboard!$E$10*SQRT(Dashboard!$D$12/365),0)</f>
        <v>-274682.65150111192</v>
      </c>
      <c r="F7118" s="3">
        <f>D7118+IF(Dashboard!$I$3,E7118,0)</f>
        <v>-715821.31967682159</v>
      </c>
      <c r="G7118" s="3">
        <f>IF(Dashboard!$I$4, ('Lookups and Calculations'!$F$9) / (1 - 'Lookups and Calculations'!$F$10), 'Lookups and Calculations'!$F$9)</f>
        <v>1951878.888340465</v>
      </c>
      <c r="H7118" s="12">
        <f t="shared" si="222"/>
        <v>0</v>
      </c>
      <c r="I7118" s="12">
        <f t="shared" si="223"/>
        <v>0</v>
      </c>
      <c r="J7118" s="13">
        <f>(1 - Dashboard!$I$9) * H7118 * Dashboard!$I$8 * 'Lookups and Calculations'!$F$12</f>
        <v>0</v>
      </c>
      <c r="K7118" s="12">
        <f>(1 - Dashboard!$I$11) * I7118 * Dashboard!$I$10 * 'Lookups and Calculations'!$F$12</f>
        <v>0</v>
      </c>
      <c r="L7118" s="12">
        <f>(H7118 - I7118) * Dashboard!$I$13 * (Dashboard!$D$12 / 365) * 'Lookups and Calculations'!$F$12</f>
        <v>0</v>
      </c>
      <c r="M7118" s="3">
        <f>(G7118*2) * Dashboard!$I$13 * (Dashboard!$D$12 / 365) * 'Lookups and Calculations'!$F$12</f>
        <v>1602.0878730267946</v>
      </c>
      <c r="N7118" s="12">
        <f>H7118 * Dashboard!$I$14 * Dashboard!$I$15 * (Dashboard!$D$12 / 365) * 'Lookups and Calculations'!$F$12</f>
        <v>0</v>
      </c>
    </row>
    <row r="7119" spans="1:14" x14ac:dyDescent="0.35">
      <c r="A7119" s="2">
        <v>7118</v>
      </c>
      <c r="B7119" s="11">
        <v>0.12392675706562008</v>
      </c>
      <c r="C7119" s="11">
        <v>-0.99060219853629361</v>
      </c>
      <c r="D7119" s="3">
        <f>B7119*Dashboard!$D$11*Dashboard!$D$10*SQRT(Dashboard!$D$12/365)</f>
        <v>30768.754170870681</v>
      </c>
      <c r="E7119" s="3">
        <f>IF(Dashboard!$I$3,C7119*Dashboard!$E$11*Dashboard!$E$10*SQRT(Dashboard!$D$12/365),0)</f>
        <v>-491896.92766265321</v>
      </c>
      <c r="F7119" s="3">
        <f>D7119+IF(Dashboard!$I$3,E7119,0)</f>
        <v>-461128.17349178251</v>
      </c>
      <c r="G7119" s="3">
        <f>IF(Dashboard!$I$4, ('Lookups and Calculations'!$F$9) / (1 - 'Lookups and Calculations'!$F$10), 'Lookups and Calculations'!$F$9)</f>
        <v>1951878.888340465</v>
      </c>
      <c r="H7119" s="12">
        <f t="shared" si="222"/>
        <v>0</v>
      </c>
      <c r="I7119" s="12">
        <f t="shared" si="223"/>
        <v>0</v>
      </c>
      <c r="J7119" s="13">
        <f>(1 - Dashboard!$I$9) * H7119 * Dashboard!$I$8 * 'Lookups and Calculations'!$F$12</f>
        <v>0</v>
      </c>
      <c r="K7119" s="12">
        <f>(1 - Dashboard!$I$11) * I7119 * Dashboard!$I$10 * 'Lookups and Calculations'!$F$12</f>
        <v>0</v>
      </c>
      <c r="L7119" s="12">
        <f>(H7119 - I7119) * Dashboard!$I$13 * (Dashboard!$D$12 / 365) * 'Lookups and Calculations'!$F$12</f>
        <v>0</v>
      </c>
      <c r="M7119" s="3">
        <f>(G7119*2) * Dashboard!$I$13 * (Dashboard!$D$12 / 365) * 'Lookups and Calculations'!$F$12</f>
        <v>1602.0878730267946</v>
      </c>
      <c r="N7119" s="12">
        <f>H7119 * Dashboard!$I$14 * Dashboard!$I$15 * (Dashboard!$D$12 / 365) * 'Lookups and Calculations'!$F$12</f>
        <v>0</v>
      </c>
    </row>
    <row r="7120" spans="1:14" x14ac:dyDescent="0.35">
      <c r="A7120" s="2">
        <v>7119</v>
      </c>
      <c r="B7120" s="11">
        <v>1.01745064612292</v>
      </c>
      <c r="C7120" s="11">
        <v>-0.95081853715113429</v>
      </c>
      <c r="D7120" s="3">
        <f>B7120*Dashboard!$D$11*Dashboard!$D$10*SQRT(Dashboard!$D$12/365)</f>
        <v>252614.44382808375</v>
      </c>
      <c r="E7120" s="3">
        <f>IF(Dashboard!$I$3,C7120*Dashboard!$E$11*Dashboard!$E$10*SQRT(Dashboard!$D$12/365),0)</f>
        <v>-472141.81220314093</v>
      </c>
      <c r="F7120" s="3">
        <f>D7120+IF(Dashboard!$I$3,E7120,0)</f>
        <v>-219527.36837505718</v>
      </c>
      <c r="G7120" s="3">
        <f>IF(Dashboard!$I$4, ('Lookups and Calculations'!$F$9) / (1 - 'Lookups and Calculations'!$F$10), 'Lookups and Calculations'!$F$9)</f>
        <v>1951878.888340465</v>
      </c>
      <c r="H7120" s="12">
        <f t="shared" si="222"/>
        <v>0</v>
      </c>
      <c r="I7120" s="12">
        <f t="shared" si="223"/>
        <v>0</v>
      </c>
      <c r="J7120" s="13">
        <f>(1 - Dashboard!$I$9) * H7120 * Dashboard!$I$8 * 'Lookups and Calculations'!$F$12</f>
        <v>0</v>
      </c>
      <c r="K7120" s="12">
        <f>(1 - Dashboard!$I$11) * I7120 * Dashboard!$I$10 * 'Lookups and Calculations'!$F$12</f>
        <v>0</v>
      </c>
      <c r="L7120" s="12">
        <f>(H7120 - I7120) * Dashboard!$I$13 * (Dashboard!$D$12 / 365) * 'Lookups and Calculations'!$F$12</f>
        <v>0</v>
      </c>
      <c r="M7120" s="3">
        <f>(G7120*2) * Dashboard!$I$13 * (Dashboard!$D$12 / 365) * 'Lookups and Calculations'!$F$12</f>
        <v>1602.0878730267946</v>
      </c>
      <c r="N7120" s="12">
        <f>H7120 * Dashboard!$I$14 * Dashboard!$I$15 * (Dashboard!$D$12 / 365) * 'Lookups and Calculations'!$F$12</f>
        <v>0</v>
      </c>
    </row>
    <row r="7121" spans="1:14" x14ac:dyDescent="0.35">
      <c r="A7121" s="2">
        <v>7120</v>
      </c>
      <c r="B7121" s="11">
        <v>-0.68990557818935383</v>
      </c>
      <c r="C7121" s="11">
        <v>-0.49841613673015922</v>
      </c>
      <c r="D7121" s="3">
        <f>B7121*Dashboard!$D$11*Dashboard!$D$10*SQRT(Dashboard!$D$12/365)</f>
        <v>-171290.97572673918</v>
      </c>
      <c r="E7121" s="3">
        <f>IF(Dashboard!$I$3,C7121*Dashboard!$E$11*Dashboard!$E$10*SQRT(Dashboard!$D$12/365),0)</f>
        <v>-247495.27783939365</v>
      </c>
      <c r="F7121" s="3">
        <f>D7121+IF(Dashboard!$I$3,E7121,0)</f>
        <v>-418786.25356613286</v>
      </c>
      <c r="G7121" s="3">
        <f>IF(Dashboard!$I$4, ('Lookups and Calculations'!$F$9) / (1 - 'Lookups and Calculations'!$F$10), 'Lookups and Calculations'!$F$9)</f>
        <v>1951878.888340465</v>
      </c>
      <c r="H7121" s="12">
        <f t="shared" si="222"/>
        <v>0</v>
      </c>
      <c r="I7121" s="12">
        <f t="shared" si="223"/>
        <v>0</v>
      </c>
      <c r="J7121" s="13">
        <f>(1 - Dashboard!$I$9) * H7121 * Dashboard!$I$8 * 'Lookups and Calculations'!$F$12</f>
        <v>0</v>
      </c>
      <c r="K7121" s="12">
        <f>(1 - Dashboard!$I$11) * I7121 * Dashboard!$I$10 * 'Lookups and Calculations'!$F$12</f>
        <v>0</v>
      </c>
      <c r="L7121" s="12">
        <f>(H7121 - I7121) * Dashboard!$I$13 * (Dashboard!$D$12 / 365) * 'Lookups and Calculations'!$F$12</f>
        <v>0</v>
      </c>
      <c r="M7121" s="3">
        <f>(G7121*2) * Dashboard!$I$13 * (Dashboard!$D$12 / 365) * 'Lookups and Calculations'!$F$12</f>
        <v>1602.0878730267946</v>
      </c>
      <c r="N7121" s="12">
        <f>H7121 * Dashboard!$I$14 * Dashboard!$I$15 * (Dashboard!$D$12 / 365) * 'Lookups and Calculations'!$F$12</f>
        <v>0</v>
      </c>
    </row>
    <row r="7122" spans="1:14" x14ac:dyDescent="0.35">
      <c r="A7122" s="2">
        <v>7121</v>
      </c>
      <c r="B7122" s="11">
        <v>1.5917271596804894</v>
      </c>
      <c r="C7122" s="11">
        <v>-1.260876447555934E-2</v>
      </c>
      <c r="D7122" s="3">
        <f>B7122*Dashboard!$D$11*Dashboard!$D$10*SQRT(Dashboard!$D$12/365)</f>
        <v>395196.83111996838</v>
      </c>
      <c r="E7122" s="3">
        <f>IF(Dashboard!$I$3,C7122*Dashboard!$E$11*Dashboard!$E$10*SQRT(Dashboard!$D$12/365),0)</f>
        <v>-6261.0526367839548</v>
      </c>
      <c r="F7122" s="3">
        <f>D7122+IF(Dashboard!$I$3,E7122,0)</f>
        <v>388935.7784831844</v>
      </c>
      <c r="G7122" s="3">
        <f>IF(Dashboard!$I$4, ('Lookups and Calculations'!$F$9) / (1 - 'Lookups and Calculations'!$F$10), 'Lookups and Calculations'!$F$9)</f>
        <v>1951878.888340465</v>
      </c>
      <c r="H7122" s="12">
        <f t="shared" si="222"/>
        <v>0</v>
      </c>
      <c r="I7122" s="12">
        <f t="shared" si="223"/>
        <v>0</v>
      </c>
      <c r="J7122" s="13">
        <f>(1 - Dashboard!$I$9) * H7122 * Dashboard!$I$8 * 'Lookups and Calculations'!$F$12</f>
        <v>0</v>
      </c>
      <c r="K7122" s="12">
        <f>(1 - Dashboard!$I$11) * I7122 * Dashboard!$I$10 * 'Lookups and Calculations'!$F$12</f>
        <v>0</v>
      </c>
      <c r="L7122" s="12">
        <f>(H7122 - I7122) * Dashboard!$I$13 * (Dashboard!$D$12 / 365) * 'Lookups and Calculations'!$F$12</f>
        <v>0</v>
      </c>
      <c r="M7122" s="3">
        <f>(G7122*2) * Dashboard!$I$13 * (Dashboard!$D$12 / 365) * 'Lookups and Calculations'!$F$12</f>
        <v>1602.0878730267946</v>
      </c>
      <c r="N7122" s="12">
        <f>H7122 * Dashboard!$I$14 * Dashboard!$I$15 * (Dashboard!$D$12 / 365) * 'Lookups and Calculations'!$F$12</f>
        <v>0</v>
      </c>
    </row>
    <row r="7123" spans="1:14" x14ac:dyDescent="0.35">
      <c r="A7123" s="2">
        <v>7122</v>
      </c>
      <c r="B7123" s="11">
        <v>0.41704610769442269</v>
      </c>
      <c r="C7123" s="11">
        <v>-1.0682906531614245</v>
      </c>
      <c r="D7123" s="3">
        <f>B7123*Dashboard!$D$11*Dashboard!$D$10*SQRT(Dashboard!$D$12/365)</f>
        <v>103544.94436398044</v>
      </c>
      <c r="E7123" s="3">
        <f>IF(Dashboard!$I$3,C7123*Dashboard!$E$11*Dashboard!$E$10*SQRT(Dashboard!$D$12/365),0)</f>
        <v>-530474.18117715884</v>
      </c>
      <c r="F7123" s="3">
        <f>D7123+IF(Dashboard!$I$3,E7123,0)</f>
        <v>-426929.2368131784</v>
      </c>
      <c r="G7123" s="3">
        <f>IF(Dashboard!$I$4, ('Lookups and Calculations'!$F$9) / (1 - 'Lookups and Calculations'!$F$10), 'Lookups and Calculations'!$F$9)</f>
        <v>1951878.888340465</v>
      </c>
      <c r="H7123" s="12">
        <f t="shared" si="222"/>
        <v>0</v>
      </c>
      <c r="I7123" s="12">
        <f t="shared" si="223"/>
        <v>0</v>
      </c>
      <c r="J7123" s="13">
        <f>(1 - Dashboard!$I$9) * H7123 * Dashboard!$I$8 * 'Lookups and Calculations'!$F$12</f>
        <v>0</v>
      </c>
      <c r="K7123" s="12">
        <f>(1 - Dashboard!$I$11) * I7123 * Dashboard!$I$10 * 'Lookups and Calculations'!$F$12</f>
        <v>0</v>
      </c>
      <c r="L7123" s="12">
        <f>(H7123 - I7123) * Dashboard!$I$13 * (Dashboard!$D$12 / 365) * 'Lookups and Calculations'!$F$12</f>
        <v>0</v>
      </c>
      <c r="M7123" s="3">
        <f>(G7123*2) * Dashboard!$I$13 * (Dashboard!$D$12 / 365) * 'Lookups and Calculations'!$F$12</f>
        <v>1602.0878730267946</v>
      </c>
      <c r="N7123" s="12">
        <f>H7123 * Dashboard!$I$14 * Dashboard!$I$15 * (Dashboard!$D$12 / 365) * 'Lookups and Calculations'!$F$12</f>
        <v>0</v>
      </c>
    </row>
    <row r="7124" spans="1:14" x14ac:dyDescent="0.35">
      <c r="A7124" s="2">
        <v>7123</v>
      </c>
      <c r="B7124" s="11">
        <v>-0.14153630141829321</v>
      </c>
      <c r="C7124" s="11">
        <v>-0.68745164483669907</v>
      </c>
      <c r="D7124" s="3">
        <f>B7124*Dashboard!$D$11*Dashboard!$D$10*SQRT(Dashboard!$D$12/365)</f>
        <v>-35140.882951433741</v>
      </c>
      <c r="E7124" s="3">
        <f>IF(Dashboard!$I$3,C7124*Dashboard!$E$11*Dashboard!$E$10*SQRT(Dashboard!$D$12/365),0)</f>
        <v>-341363.41763774148</v>
      </c>
      <c r="F7124" s="3">
        <f>D7124+IF(Dashboard!$I$3,E7124,0)</f>
        <v>-376504.3005891752</v>
      </c>
      <c r="G7124" s="3">
        <f>IF(Dashboard!$I$4, ('Lookups and Calculations'!$F$9) / (1 - 'Lookups and Calculations'!$F$10), 'Lookups and Calculations'!$F$9)</f>
        <v>1951878.888340465</v>
      </c>
      <c r="H7124" s="12">
        <f t="shared" si="222"/>
        <v>0</v>
      </c>
      <c r="I7124" s="12">
        <f t="shared" si="223"/>
        <v>0</v>
      </c>
      <c r="J7124" s="13">
        <f>(1 - Dashboard!$I$9) * H7124 * Dashboard!$I$8 * 'Lookups and Calculations'!$F$12</f>
        <v>0</v>
      </c>
      <c r="K7124" s="12">
        <f>(1 - Dashboard!$I$11) * I7124 * Dashboard!$I$10 * 'Lookups and Calculations'!$F$12</f>
        <v>0</v>
      </c>
      <c r="L7124" s="12">
        <f>(H7124 - I7124) * Dashboard!$I$13 * (Dashboard!$D$12 / 365) * 'Lookups and Calculations'!$F$12</f>
        <v>0</v>
      </c>
      <c r="M7124" s="3">
        <f>(G7124*2) * Dashboard!$I$13 * (Dashboard!$D$12 / 365) * 'Lookups and Calculations'!$F$12</f>
        <v>1602.0878730267946</v>
      </c>
      <c r="N7124" s="12">
        <f>H7124 * Dashboard!$I$14 * Dashboard!$I$15 * (Dashboard!$D$12 / 365) * 'Lookups and Calculations'!$F$12</f>
        <v>0</v>
      </c>
    </row>
    <row r="7125" spans="1:14" x14ac:dyDescent="0.35">
      <c r="A7125" s="2">
        <v>7124</v>
      </c>
      <c r="B7125" s="11">
        <v>1.347482596389973</v>
      </c>
      <c r="C7125" s="11">
        <v>-1.0899246311540365</v>
      </c>
      <c r="D7125" s="3">
        <f>B7125*Dashboard!$D$11*Dashboard!$D$10*SQRT(Dashboard!$D$12/365)</f>
        <v>334555.35946846486</v>
      </c>
      <c r="E7125" s="3">
        <f>IF(Dashboard!$I$3,C7125*Dashboard!$E$11*Dashboard!$E$10*SQRT(Dashboard!$D$12/365),0)</f>
        <v>-541216.82572550676</v>
      </c>
      <c r="F7125" s="3">
        <f>D7125+IF(Dashboard!$I$3,E7125,0)</f>
        <v>-206661.4662570419</v>
      </c>
      <c r="G7125" s="3">
        <f>IF(Dashboard!$I$4, ('Lookups and Calculations'!$F$9) / (1 - 'Lookups and Calculations'!$F$10), 'Lookups and Calculations'!$F$9)</f>
        <v>1951878.888340465</v>
      </c>
      <c r="H7125" s="12">
        <f t="shared" si="222"/>
        <v>0</v>
      </c>
      <c r="I7125" s="12">
        <f t="shared" si="223"/>
        <v>0</v>
      </c>
      <c r="J7125" s="13">
        <f>(1 - Dashboard!$I$9) * H7125 * Dashboard!$I$8 * 'Lookups and Calculations'!$F$12</f>
        <v>0</v>
      </c>
      <c r="K7125" s="12">
        <f>(1 - Dashboard!$I$11) * I7125 * Dashboard!$I$10 * 'Lookups and Calculations'!$F$12</f>
        <v>0</v>
      </c>
      <c r="L7125" s="12">
        <f>(H7125 - I7125) * Dashboard!$I$13 * (Dashboard!$D$12 / 365) * 'Lookups and Calculations'!$F$12</f>
        <v>0</v>
      </c>
      <c r="M7125" s="3">
        <f>(G7125*2) * Dashboard!$I$13 * (Dashboard!$D$12 / 365) * 'Lookups and Calculations'!$F$12</f>
        <v>1602.0878730267946</v>
      </c>
      <c r="N7125" s="12">
        <f>H7125 * Dashboard!$I$14 * Dashboard!$I$15 * (Dashboard!$D$12 / 365) * 'Lookups and Calculations'!$F$12</f>
        <v>0</v>
      </c>
    </row>
    <row r="7126" spans="1:14" x14ac:dyDescent="0.35">
      <c r="A7126" s="2">
        <v>7125</v>
      </c>
      <c r="B7126" s="11">
        <v>-5.5266313462158496E-2</v>
      </c>
      <c r="C7126" s="11">
        <v>-0.42929882157665772</v>
      </c>
      <c r="D7126" s="3">
        <f>B7126*Dashboard!$D$11*Dashboard!$D$10*SQRT(Dashboard!$D$12/365)</f>
        <v>-13721.617938788006</v>
      </c>
      <c r="E7126" s="3">
        <f>IF(Dashboard!$I$3,C7126*Dashboard!$E$11*Dashboard!$E$10*SQRT(Dashboard!$D$12/365),0)</f>
        <v>-213174.13962413953</v>
      </c>
      <c r="F7126" s="3">
        <f>D7126+IF(Dashboard!$I$3,E7126,0)</f>
        <v>-226895.75756292752</v>
      </c>
      <c r="G7126" s="3">
        <f>IF(Dashboard!$I$4, ('Lookups and Calculations'!$F$9) / (1 - 'Lookups and Calculations'!$F$10), 'Lookups and Calculations'!$F$9)</f>
        <v>1951878.888340465</v>
      </c>
      <c r="H7126" s="12">
        <f t="shared" si="222"/>
        <v>0</v>
      </c>
      <c r="I7126" s="12">
        <f t="shared" si="223"/>
        <v>0</v>
      </c>
      <c r="J7126" s="13">
        <f>(1 - Dashboard!$I$9) * H7126 * Dashboard!$I$8 * 'Lookups and Calculations'!$F$12</f>
        <v>0</v>
      </c>
      <c r="K7126" s="12">
        <f>(1 - Dashboard!$I$11) * I7126 * Dashboard!$I$10 * 'Lookups and Calculations'!$F$12</f>
        <v>0</v>
      </c>
      <c r="L7126" s="12">
        <f>(H7126 - I7126) * Dashboard!$I$13 * (Dashboard!$D$12 / 365) * 'Lookups and Calculations'!$F$12</f>
        <v>0</v>
      </c>
      <c r="M7126" s="3">
        <f>(G7126*2) * Dashboard!$I$13 * (Dashboard!$D$12 / 365) * 'Lookups and Calculations'!$F$12</f>
        <v>1602.0878730267946</v>
      </c>
      <c r="N7126" s="12">
        <f>H7126 * Dashboard!$I$14 * Dashboard!$I$15 * (Dashboard!$D$12 / 365) * 'Lookups and Calculations'!$F$12</f>
        <v>0</v>
      </c>
    </row>
    <row r="7127" spans="1:14" x14ac:dyDescent="0.35">
      <c r="A7127" s="2">
        <v>7126</v>
      </c>
      <c r="B7127" s="11">
        <v>-0.45319359956965549</v>
      </c>
      <c r="C7127" s="11">
        <v>-1.2181350282848658</v>
      </c>
      <c r="D7127" s="3">
        <f>B7127*Dashboard!$D$11*Dashboard!$D$10*SQRT(Dashboard!$D$12/365)</f>
        <v>-112519.70750422514</v>
      </c>
      <c r="E7127" s="3">
        <f>IF(Dashboard!$I$3,C7127*Dashboard!$E$11*Dashboard!$E$10*SQRT(Dashboard!$D$12/365),0)</f>
        <v>-604881.43351282016</v>
      </c>
      <c r="F7127" s="3">
        <f>D7127+IF(Dashboard!$I$3,E7127,0)</f>
        <v>-717401.14101704536</v>
      </c>
      <c r="G7127" s="3">
        <f>IF(Dashboard!$I$4, ('Lookups and Calculations'!$F$9) / (1 - 'Lookups and Calculations'!$F$10), 'Lookups and Calculations'!$F$9)</f>
        <v>1951878.888340465</v>
      </c>
      <c r="H7127" s="12">
        <f t="shared" si="222"/>
        <v>0</v>
      </c>
      <c r="I7127" s="12">
        <f t="shared" si="223"/>
        <v>0</v>
      </c>
      <c r="J7127" s="13">
        <f>(1 - Dashboard!$I$9) * H7127 * Dashboard!$I$8 * 'Lookups and Calculations'!$F$12</f>
        <v>0</v>
      </c>
      <c r="K7127" s="12">
        <f>(1 - Dashboard!$I$11) * I7127 * Dashboard!$I$10 * 'Lookups and Calculations'!$F$12</f>
        <v>0</v>
      </c>
      <c r="L7127" s="12">
        <f>(H7127 - I7127) * Dashboard!$I$13 * (Dashboard!$D$12 / 365) * 'Lookups and Calculations'!$F$12</f>
        <v>0</v>
      </c>
      <c r="M7127" s="3">
        <f>(G7127*2) * Dashboard!$I$13 * (Dashboard!$D$12 / 365) * 'Lookups and Calculations'!$F$12</f>
        <v>1602.0878730267946</v>
      </c>
      <c r="N7127" s="12">
        <f>H7127 * Dashboard!$I$14 * Dashboard!$I$15 * (Dashboard!$D$12 / 365) * 'Lookups and Calculations'!$F$12</f>
        <v>0</v>
      </c>
    </row>
    <row r="7128" spans="1:14" x14ac:dyDescent="0.35">
      <c r="A7128" s="2">
        <v>7127</v>
      </c>
      <c r="B7128" s="11">
        <v>-1.0001030857268876</v>
      </c>
      <c r="C7128" s="11">
        <v>0.63238238556761017</v>
      </c>
      <c r="D7128" s="3">
        <f>B7128*Dashboard!$D$11*Dashboard!$D$10*SQRT(Dashboard!$D$12/365)</f>
        <v>-248307.36088709129</v>
      </c>
      <c r="E7128" s="3">
        <f>IF(Dashboard!$I$3,C7128*Dashboard!$E$11*Dashboard!$E$10*SQRT(Dashboard!$D$12/365),0)</f>
        <v>314018.03168650036</v>
      </c>
      <c r="F7128" s="3">
        <f>D7128+IF(Dashboard!$I$3,E7128,0)</f>
        <v>65710.670799409068</v>
      </c>
      <c r="G7128" s="3">
        <f>IF(Dashboard!$I$4, ('Lookups and Calculations'!$F$9) / (1 - 'Lookups and Calculations'!$F$10), 'Lookups and Calculations'!$F$9)</f>
        <v>1951878.888340465</v>
      </c>
      <c r="H7128" s="12">
        <f t="shared" si="222"/>
        <v>0</v>
      </c>
      <c r="I7128" s="12">
        <f t="shared" si="223"/>
        <v>0</v>
      </c>
      <c r="J7128" s="13">
        <f>(1 - Dashboard!$I$9) * H7128 * Dashboard!$I$8 * 'Lookups and Calculations'!$F$12</f>
        <v>0</v>
      </c>
      <c r="K7128" s="12">
        <f>(1 - Dashboard!$I$11) * I7128 * Dashboard!$I$10 * 'Lookups and Calculations'!$F$12</f>
        <v>0</v>
      </c>
      <c r="L7128" s="12">
        <f>(H7128 - I7128) * Dashboard!$I$13 * (Dashboard!$D$12 / 365) * 'Lookups and Calculations'!$F$12</f>
        <v>0</v>
      </c>
      <c r="M7128" s="3">
        <f>(G7128*2) * Dashboard!$I$13 * (Dashboard!$D$12 / 365) * 'Lookups and Calculations'!$F$12</f>
        <v>1602.0878730267946</v>
      </c>
      <c r="N7128" s="12">
        <f>H7128 * Dashboard!$I$14 * Dashboard!$I$15 * (Dashboard!$D$12 / 365) * 'Lookups and Calculations'!$F$12</f>
        <v>0</v>
      </c>
    </row>
    <row r="7129" spans="1:14" x14ac:dyDescent="0.35">
      <c r="A7129" s="2">
        <v>7128</v>
      </c>
      <c r="B7129" s="11">
        <v>-1.8286149045542563</v>
      </c>
      <c r="C7129" s="11">
        <v>-3.2002398001364979E-2</v>
      </c>
      <c r="D7129" s="3">
        <f>B7129*Dashboard!$D$11*Dashboard!$D$10*SQRT(Dashboard!$D$12/365)</f>
        <v>-454011.73889854783</v>
      </c>
      <c r="E7129" s="3">
        <f>IF(Dashboard!$I$3,C7129*Dashboard!$E$11*Dashboard!$E$10*SQRT(Dashboard!$D$12/365),0)</f>
        <v>-15891.223821195785</v>
      </c>
      <c r="F7129" s="3">
        <f>D7129+IF(Dashboard!$I$3,E7129,0)</f>
        <v>-469902.96271974361</v>
      </c>
      <c r="G7129" s="3">
        <f>IF(Dashboard!$I$4, ('Lookups and Calculations'!$F$9) / (1 - 'Lookups and Calculations'!$F$10), 'Lookups and Calculations'!$F$9)</f>
        <v>1951878.888340465</v>
      </c>
      <c r="H7129" s="12">
        <f t="shared" si="222"/>
        <v>0</v>
      </c>
      <c r="I7129" s="12">
        <f t="shared" si="223"/>
        <v>0</v>
      </c>
      <c r="J7129" s="13">
        <f>(1 - Dashboard!$I$9) * H7129 * Dashboard!$I$8 * 'Lookups and Calculations'!$F$12</f>
        <v>0</v>
      </c>
      <c r="K7129" s="12">
        <f>(1 - Dashboard!$I$11) * I7129 * Dashboard!$I$10 * 'Lookups and Calculations'!$F$12</f>
        <v>0</v>
      </c>
      <c r="L7129" s="12">
        <f>(H7129 - I7129) * Dashboard!$I$13 * (Dashboard!$D$12 / 365) * 'Lookups and Calculations'!$F$12</f>
        <v>0</v>
      </c>
      <c r="M7129" s="3">
        <f>(G7129*2) * Dashboard!$I$13 * (Dashboard!$D$12 / 365) * 'Lookups and Calculations'!$F$12</f>
        <v>1602.0878730267946</v>
      </c>
      <c r="N7129" s="12">
        <f>H7129 * Dashboard!$I$14 * Dashboard!$I$15 * (Dashboard!$D$12 / 365) * 'Lookups and Calculations'!$F$12</f>
        <v>0</v>
      </c>
    </row>
    <row r="7130" spans="1:14" x14ac:dyDescent="0.35">
      <c r="A7130" s="2">
        <v>7129</v>
      </c>
      <c r="B7130" s="11">
        <v>0.76552998636647274</v>
      </c>
      <c r="C7130" s="11">
        <v>1.2225109556903737</v>
      </c>
      <c r="D7130" s="3">
        <f>B7130*Dashboard!$D$11*Dashboard!$D$10*SQRT(Dashboard!$D$12/365)</f>
        <v>190067.13738557498</v>
      </c>
      <c r="E7130" s="3">
        <f>IF(Dashboard!$I$3,C7130*Dashboard!$E$11*Dashboard!$E$10*SQRT(Dashboard!$D$12/365),0)</f>
        <v>607054.35948615719</v>
      </c>
      <c r="F7130" s="3">
        <f>D7130+IF(Dashboard!$I$3,E7130,0)</f>
        <v>797121.49687173218</v>
      </c>
      <c r="G7130" s="3">
        <f>IF(Dashboard!$I$4, ('Lookups and Calculations'!$F$9) / (1 - 'Lookups and Calculations'!$F$10), 'Lookups and Calculations'!$F$9)</f>
        <v>1951878.888340465</v>
      </c>
      <c r="H7130" s="12">
        <f t="shared" si="222"/>
        <v>0</v>
      </c>
      <c r="I7130" s="12">
        <f t="shared" si="223"/>
        <v>0</v>
      </c>
      <c r="J7130" s="13">
        <f>(1 - Dashboard!$I$9) * H7130 * Dashboard!$I$8 * 'Lookups and Calculations'!$F$12</f>
        <v>0</v>
      </c>
      <c r="K7130" s="12">
        <f>(1 - Dashboard!$I$11) * I7130 * Dashboard!$I$10 * 'Lookups and Calculations'!$F$12</f>
        <v>0</v>
      </c>
      <c r="L7130" s="12">
        <f>(H7130 - I7130) * Dashboard!$I$13 * (Dashboard!$D$12 / 365) * 'Lookups and Calculations'!$F$12</f>
        <v>0</v>
      </c>
      <c r="M7130" s="3">
        <f>(G7130*2) * Dashboard!$I$13 * (Dashboard!$D$12 / 365) * 'Lookups and Calculations'!$F$12</f>
        <v>1602.0878730267946</v>
      </c>
      <c r="N7130" s="12">
        <f>H7130 * Dashboard!$I$14 * Dashboard!$I$15 * (Dashboard!$D$12 / 365) * 'Lookups and Calculations'!$F$12</f>
        <v>0</v>
      </c>
    </row>
    <row r="7131" spans="1:14" x14ac:dyDescent="0.35">
      <c r="A7131" s="2">
        <v>7130</v>
      </c>
      <c r="B7131" s="11">
        <v>0.81455271964463805</v>
      </c>
      <c r="C7131" s="11">
        <v>0.87896758814342013</v>
      </c>
      <c r="D7131" s="3">
        <f>B7131*Dashboard!$D$11*Dashboard!$D$10*SQRT(Dashboard!$D$12/365)</f>
        <v>202238.58820649283</v>
      </c>
      <c r="E7131" s="3">
        <f>IF(Dashboard!$I$3,C7131*Dashboard!$E$11*Dashboard!$E$10*SQRT(Dashboard!$D$12/365),0)</f>
        <v>436463.25110286922</v>
      </c>
      <c r="F7131" s="3">
        <f>D7131+IF(Dashboard!$I$3,E7131,0)</f>
        <v>638701.839309362</v>
      </c>
      <c r="G7131" s="3">
        <f>IF(Dashboard!$I$4, ('Lookups and Calculations'!$F$9) / (1 - 'Lookups and Calculations'!$F$10), 'Lookups and Calculations'!$F$9)</f>
        <v>1951878.888340465</v>
      </c>
      <c r="H7131" s="12">
        <f t="shared" si="222"/>
        <v>0</v>
      </c>
      <c r="I7131" s="12">
        <f t="shared" si="223"/>
        <v>0</v>
      </c>
      <c r="J7131" s="13">
        <f>(1 - Dashboard!$I$9) * H7131 * Dashboard!$I$8 * 'Lookups and Calculations'!$F$12</f>
        <v>0</v>
      </c>
      <c r="K7131" s="12">
        <f>(1 - Dashboard!$I$11) * I7131 * Dashboard!$I$10 * 'Lookups and Calculations'!$F$12</f>
        <v>0</v>
      </c>
      <c r="L7131" s="12">
        <f>(H7131 - I7131) * Dashboard!$I$13 * (Dashboard!$D$12 / 365) * 'Lookups and Calculations'!$F$12</f>
        <v>0</v>
      </c>
      <c r="M7131" s="3">
        <f>(G7131*2) * Dashboard!$I$13 * (Dashboard!$D$12 / 365) * 'Lookups and Calculations'!$F$12</f>
        <v>1602.0878730267946</v>
      </c>
      <c r="N7131" s="12">
        <f>H7131 * Dashboard!$I$14 * Dashboard!$I$15 * (Dashboard!$D$12 / 365) * 'Lookups and Calculations'!$F$12</f>
        <v>0</v>
      </c>
    </row>
    <row r="7132" spans="1:14" x14ac:dyDescent="0.35">
      <c r="A7132" s="2">
        <v>7131</v>
      </c>
      <c r="B7132" s="11">
        <v>-0.63650207455202512</v>
      </c>
      <c r="C7132" s="11">
        <v>-0.44952226176688809</v>
      </c>
      <c r="D7132" s="3">
        <f>B7132*Dashboard!$D$11*Dashboard!$D$10*SQRT(Dashboard!$D$12/365)</f>
        <v>-158031.8595020638</v>
      </c>
      <c r="E7132" s="3">
        <f>IF(Dashboard!$I$3,C7132*Dashboard!$E$11*Dashboard!$E$10*SQRT(Dashboard!$D$12/365),0)</f>
        <v>-223216.36253767903</v>
      </c>
      <c r="F7132" s="3">
        <f>D7132+IF(Dashboard!$I$3,E7132,0)</f>
        <v>-381248.22203974286</v>
      </c>
      <c r="G7132" s="3">
        <f>IF(Dashboard!$I$4, ('Lookups and Calculations'!$F$9) / (1 - 'Lookups and Calculations'!$F$10), 'Lookups and Calculations'!$F$9)</f>
        <v>1951878.888340465</v>
      </c>
      <c r="H7132" s="12">
        <f t="shared" si="222"/>
        <v>0</v>
      </c>
      <c r="I7132" s="12">
        <f t="shared" si="223"/>
        <v>0</v>
      </c>
      <c r="J7132" s="13">
        <f>(1 - Dashboard!$I$9) * H7132 * Dashboard!$I$8 * 'Lookups and Calculations'!$F$12</f>
        <v>0</v>
      </c>
      <c r="K7132" s="12">
        <f>(1 - Dashboard!$I$11) * I7132 * Dashboard!$I$10 * 'Lookups and Calculations'!$F$12</f>
        <v>0</v>
      </c>
      <c r="L7132" s="12">
        <f>(H7132 - I7132) * Dashboard!$I$13 * (Dashboard!$D$12 / 365) * 'Lookups and Calculations'!$F$12</f>
        <v>0</v>
      </c>
      <c r="M7132" s="3">
        <f>(G7132*2) * Dashboard!$I$13 * (Dashboard!$D$12 / 365) * 'Lookups and Calculations'!$F$12</f>
        <v>1602.0878730267946</v>
      </c>
      <c r="N7132" s="12">
        <f>H7132 * Dashboard!$I$14 * Dashboard!$I$15 * (Dashboard!$D$12 / 365) * 'Lookups and Calculations'!$F$12</f>
        <v>0</v>
      </c>
    </row>
    <row r="7133" spans="1:14" x14ac:dyDescent="0.35">
      <c r="A7133" s="2">
        <v>7132</v>
      </c>
      <c r="B7133" s="11">
        <v>-1.5480597995874565</v>
      </c>
      <c r="C7133" s="11">
        <v>3.4897727090610536E-2</v>
      </c>
      <c r="D7133" s="3">
        <f>B7133*Dashboard!$D$11*Dashboard!$D$10*SQRT(Dashboard!$D$12/365)</f>
        <v>-384355.02181415417</v>
      </c>
      <c r="E7133" s="3">
        <f>IF(Dashboard!$I$3,C7133*Dashboard!$E$11*Dashboard!$E$10*SQRT(Dashboard!$D$12/365),0)</f>
        <v>17328.938663416597</v>
      </c>
      <c r="F7133" s="3">
        <f>D7133+IF(Dashboard!$I$3,E7133,0)</f>
        <v>-367026.08315073757</v>
      </c>
      <c r="G7133" s="3">
        <f>IF(Dashboard!$I$4, ('Lookups and Calculations'!$F$9) / (1 - 'Lookups and Calculations'!$F$10), 'Lookups and Calculations'!$F$9)</f>
        <v>1951878.888340465</v>
      </c>
      <c r="H7133" s="12">
        <f t="shared" si="222"/>
        <v>0</v>
      </c>
      <c r="I7133" s="12">
        <f t="shared" si="223"/>
        <v>0</v>
      </c>
      <c r="J7133" s="13">
        <f>(1 - Dashboard!$I$9) * H7133 * Dashboard!$I$8 * 'Lookups and Calculations'!$F$12</f>
        <v>0</v>
      </c>
      <c r="K7133" s="12">
        <f>(1 - Dashboard!$I$11) * I7133 * Dashboard!$I$10 * 'Lookups and Calculations'!$F$12</f>
        <v>0</v>
      </c>
      <c r="L7133" s="12">
        <f>(H7133 - I7133) * Dashboard!$I$13 * (Dashboard!$D$12 / 365) * 'Lookups and Calculations'!$F$12</f>
        <v>0</v>
      </c>
      <c r="M7133" s="3">
        <f>(G7133*2) * Dashboard!$I$13 * (Dashboard!$D$12 / 365) * 'Lookups and Calculations'!$F$12</f>
        <v>1602.0878730267946</v>
      </c>
      <c r="N7133" s="12">
        <f>H7133 * Dashboard!$I$14 * Dashboard!$I$15 * (Dashboard!$D$12 / 365) * 'Lookups and Calculations'!$F$12</f>
        <v>0</v>
      </c>
    </row>
    <row r="7134" spans="1:14" x14ac:dyDescent="0.35">
      <c r="A7134" s="2">
        <v>7133</v>
      </c>
      <c r="B7134" s="11">
        <v>1.1466588101712476</v>
      </c>
      <c r="C7134" s="11">
        <v>0.18091827696043214</v>
      </c>
      <c r="D7134" s="3">
        <f>B7134*Dashboard!$D$11*Dashboard!$D$10*SQRT(Dashboard!$D$12/365)</f>
        <v>284694.47505465278</v>
      </c>
      <c r="E7134" s="3">
        <f>IF(Dashboard!$I$3,C7134*Dashboard!$E$11*Dashboard!$E$10*SQRT(Dashboard!$D$12/365),0)</f>
        <v>89837.418820948646</v>
      </c>
      <c r="F7134" s="3">
        <f>D7134+IF(Dashboard!$I$3,E7134,0)</f>
        <v>374531.89387560141</v>
      </c>
      <c r="G7134" s="3">
        <f>IF(Dashboard!$I$4, ('Lookups and Calculations'!$F$9) / (1 - 'Lookups and Calculations'!$F$10), 'Lookups and Calculations'!$F$9)</f>
        <v>1951878.888340465</v>
      </c>
      <c r="H7134" s="12">
        <f t="shared" si="222"/>
        <v>0</v>
      </c>
      <c r="I7134" s="12">
        <f t="shared" si="223"/>
        <v>0</v>
      </c>
      <c r="J7134" s="13">
        <f>(1 - Dashboard!$I$9) * H7134 * Dashboard!$I$8 * 'Lookups and Calculations'!$F$12</f>
        <v>0</v>
      </c>
      <c r="K7134" s="12">
        <f>(1 - Dashboard!$I$11) * I7134 * Dashboard!$I$10 * 'Lookups and Calculations'!$F$12</f>
        <v>0</v>
      </c>
      <c r="L7134" s="12">
        <f>(H7134 - I7134) * Dashboard!$I$13 * (Dashboard!$D$12 / 365) * 'Lookups and Calculations'!$F$12</f>
        <v>0</v>
      </c>
      <c r="M7134" s="3">
        <f>(G7134*2) * Dashboard!$I$13 * (Dashboard!$D$12 / 365) * 'Lookups and Calculations'!$F$12</f>
        <v>1602.0878730267946</v>
      </c>
      <c r="N7134" s="12">
        <f>H7134 * Dashboard!$I$14 * Dashboard!$I$15 * (Dashboard!$D$12 / 365) * 'Lookups and Calculations'!$F$12</f>
        <v>0</v>
      </c>
    </row>
    <row r="7135" spans="1:14" x14ac:dyDescent="0.35">
      <c r="A7135" s="2">
        <v>7134</v>
      </c>
      <c r="B7135" s="11">
        <v>-0.43677441343735218</v>
      </c>
      <c r="C7135" s="11">
        <v>1.5110192049492477</v>
      </c>
      <c r="D7135" s="3">
        <f>B7135*Dashboard!$D$11*Dashboard!$D$10*SQRT(Dashboard!$D$12/365)</f>
        <v>-108443.12296547937</v>
      </c>
      <c r="E7135" s="3">
        <f>IF(Dashboard!$I$3,C7135*Dashboard!$E$11*Dashboard!$E$10*SQRT(Dashboard!$D$12/365),0)</f>
        <v>750317.03508435935</v>
      </c>
      <c r="F7135" s="3">
        <f>D7135+IF(Dashboard!$I$3,E7135,0)</f>
        <v>641873.91211887996</v>
      </c>
      <c r="G7135" s="3">
        <f>IF(Dashboard!$I$4, ('Lookups and Calculations'!$F$9) / (1 - 'Lookups and Calculations'!$F$10), 'Lookups and Calculations'!$F$9)</f>
        <v>1951878.888340465</v>
      </c>
      <c r="H7135" s="12">
        <f t="shared" si="222"/>
        <v>0</v>
      </c>
      <c r="I7135" s="12">
        <f t="shared" si="223"/>
        <v>0</v>
      </c>
      <c r="J7135" s="13">
        <f>(1 - Dashboard!$I$9) * H7135 * Dashboard!$I$8 * 'Lookups and Calculations'!$F$12</f>
        <v>0</v>
      </c>
      <c r="K7135" s="12">
        <f>(1 - Dashboard!$I$11) * I7135 * Dashboard!$I$10 * 'Lookups and Calculations'!$F$12</f>
        <v>0</v>
      </c>
      <c r="L7135" s="12">
        <f>(H7135 - I7135) * Dashboard!$I$13 * (Dashboard!$D$12 / 365) * 'Lookups and Calculations'!$F$12</f>
        <v>0</v>
      </c>
      <c r="M7135" s="3">
        <f>(G7135*2) * Dashboard!$I$13 * (Dashboard!$D$12 / 365) * 'Lookups and Calculations'!$F$12</f>
        <v>1602.0878730267946</v>
      </c>
      <c r="N7135" s="12">
        <f>H7135 * Dashboard!$I$14 * Dashboard!$I$15 * (Dashboard!$D$12 / 365) * 'Lookups and Calculations'!$F$12</f>
        <v>0</v>
      </c>
    </row>
    <row r="7136" spans="1:14" x14ac:dyDescent="0.35">
      <c r="A7136" s="2">
        <v>7135</v>
      </c>
      <c r="B7136" s="11">
        <v>-0.96567383612955349</v>
      </c>
      <c r="C7136" s="11">
        <v>-0.5876187749376498</v>
      </c>
      <c r="D7136" s="3">
        <f>B7136*Dashboard!$D$11*Dashboard!$D$10*SQRT(Dashboard!$D$12/365)</f>
        <v>-239759.20597501696</v>
      </c>
      <c r="E7136" s="3">
        <f>IF(Dashboard!$I$3,C7136*Dashboard!$E$11*Dashboard!$E$10*SQRT(Dashboard!$D$12/365),0)</f>
        <v>-291790.05503502517</v>
      </c>
      <c r="F7136" s="3">
        <f>D7136+IF(Dashboard!$I$3,E7136,0)</f>
        <v>-531549.26101004216</v>
      </c>
      <c r="G7136" s="3">
        <f>IF(Dashboard!$I$4, ('Lookups and Calculations'!$F$9) / (1 - 'Lookups and Calculations'!$F$10), 'Lookups and Calculations'!$F$9)</f>
        <v>1951878.888340465</v>
      </c>
      <c r="H7136" s="12">
        <f t="shared" si="222"/>
        <v>0</v>
      </c>
      <c r="I7136" s="12">
        <f t="shared" si="223"/>
        <v>0</v>
      </c>
      <c r="J7136" s="13">
        <f>(1 - Dashboard!$I$9) * H7136 * Dashboard!$I$8 * 'Lookups and Calculations'!$F$12</f>
        <v>0</v>
      </c>
      <c r="K7136" s="12">
        <f>(1 - Dashboard!$I$11) * I7136 * Dashboard!$I$10 * 'Lookups and Calculations'!$F$12</f>
        <v>0</v>
      </c>
      <c r="L7136" s="12">
        <f>(H7136 - I7136) * Dashboard!$I$13 * (Dashboard!$D$12 / 365) * 'Lookups and Calculations'!$F$12</f>
        <v>0</v>
      </c>
      <c r="M7136" s="3">
        <f>(G7136*2) * Dashboard!$I$13 * (Dashboard!$D$12 / 365) * 'Lookups and Calculations'!$F$12</f>
        <v>1602.0878730267946</v>
      </c>
      <c r="N7136" s="12">
        <f>H7136 * Dashboard!$I$14 * Dashboard!$I$15 * (Dashboard!$D$12 / 365) * 'Lookups and Calculations'!$F$12</f>
        <v>0</v>
      </c>
    </row>
    <row r="7137" spans="1:14" x14ac:dyDescent="0.35">
      <c r="A7137" s="2">
        <v>7136</v>
      </c>
      <c r="B7137" s="11">
        <v>0.5408437302578355</v>
      </c>
      <c r="C7137" s="11">
        <v>0.19624119397627476</v>
      </c>
      <c r="D7137" s="3">
        <f>B7137*Dashboard!$D$11*Dashboard!$D$10*SQRT(Dashboard!$D$12/365)</f>
        <v>134281.63679251663</v>
      </c>
      <c r="E7137" s="3">
        <f>IF(Dashboard!$I$3,C7137*Dashboard!$E$11*Dashboard!$E$10*SQRT(Dashboard!$D$12/365),0)</f>
        <v>97446.220632674725</v>
      </c>
      <c r="F7137" s="3">
        <f>D7137+IF(Dashboard!$I$3,E7137,0)</f>
        <v>231727.85742519135</v>
      </c>
      <c r="G7137" s="3">
        <f>IF(Dashboard!$I$4, ('Lookups and Calculations'!$F$9) / (1 - 'Lookups and Calculations'!$F$10), 'Lookups and Calculations'!$F$9)</f>
        <v>1951878.888340465</v>
      </c>
      <c r="H7137" s="12">
        <f t="shared" si="222"/>
        <v>0</v>
      </c>
      <c r="I7137" s="12">
        <f t="shared" si="223"/>
        <v>0</v>
      </c>
      <c r="J7137" s="13">
        <f>(1 - Dashboard!$I$9) * H7137 * Dashboard!$I$8 * 'Lookups and Calculations'!$F$12</f>
        <v>0</v>
      </c>
      <c r="K7137" s="12">
        <f>(1 - Dashboard!$I$11) * I7137 * Dashboard!$I$10 * 'Lookups and Calculations'!$F$12</f>
        <v>0</v>
      </c>
      <c r="L7137" s="12">
        <f>(H7137 - I7137) * Dashboard!$I$13 * (Dashboard!$D$12 / 365) * 'Lookups and Calculations'!$F$12</f>
        <v>0</v>
      </c>
      <c r="M7137" s="3">
        <f>(G7137*2) * Dashboard!$I$13 * (Dashboard!$D$12 / 365) * 'Lookups and Calculations'!$F$12</f>
        <v>1602.0878730267946</v>
      </c>
      <c r="N7137" s="12">
        <f>H7137 * Dashboard!$I$14 * Dashboard!$I$15 * (Dashboard!$D$12 / 365) * 'Lookups and Calculations'!$F$12</f>
        <v>0</v>
      </c>
    </row>
    <row r="7138" spans="1:14" x14ac:dyDescent="0.35">
      <c r="A7138" s="2">
        <v>7137</v>
      </c>
      <c r="B7138" s="11">
        <v>-0.88891886995341185</v>
      </c>
      <c r="C7138" s="11">
        <v>0.30612832691951447</v>
      </c>
      <c r="D7138" s="3">
        <f>B7138*Dashboard!$D$11*Dashboard!$D$10*SQRT(Dashboard!$D$12/365)</f>
        <v>-220702.34737896183</v>
      </c>
      <c r="E7138" s="3">
        <f>IF(Dashboard!$I$3,C7138*Dashboard!$E$11*Dashboard!$E$10*SQRT(Dashboard!$D$12/365),0)</f>
        <v>152012.16361594858</v>
      </c>
      <c r="F7138" s="3">
        <f>D7138+IF(Dashboard!$I$3,E7138,0)</f>
        <v>-68690.18376301325</v>
      </c>
      <c r="G7138" s="3">
        <f>IF(Dashboard!$I$4, ('Lookups and Calculations'!$F$9) / (1 - 'Lookups and Calculations'!$F$10), 'Lookups and Calculations'!$F$9)</f>
        <v>1951878.888340465</v>
      </c>
      <c r="H7138" s="12">
        <f t="shared" si="222"/>
        <v>0</v>
      </c>
      <c r="I7138" s="12">
        <f t="shared" si="223"/>
        <v>0</v>
      </c>
      <c r="J7138" s="13">
        <f>(1 - Dashboard!$I$9) * H7138 * Dashboard!$I$8 * 'Lookups and Calculations'!$F$12</f>
        <v>0</v>
      </c>
      <c r="K7138" s="12">
        <f>(1 - Dashboard!$I$11) * I7138 * Dashboard!$I$10 * 'Lookups and Calculations'!$F$12</f>
        <v>0</v>
      </c>
      <c r="L7138" s="12">
        <f>(H7138 - I7138) * Dashboard!$I$13 * (Dashboard!$D$12 / 365) * 'Lookups and Calculations'!$F$12</f>
        <v>0</v>
      </c>
      <c r="M7138" s="3">
        <f>(G7138*2) * Dashboard!$I$13 * (Dashboard!$D$12 / 365) * 'Lookups and Calculations'!$F$12</f>
        <v>1602.0878730267946</v>
      </c>
      <c r="N7138" s="12">
        <f>H7138 * Dashboard!$I$14 * Dashboard!$I$15 * (Dashboard!$D$12 / 365) * 'Lookups and Calculations'!$F$12</f>
        <v>0</v>
      </c>
    </row>
    <row r="7139" spans="1:14" x14ac:dyDescent="0.35">
      <c r="A7139" s="2">
        <v>7138</v>
      </c>
      <c r="B7139" s="11">
        <v>0.59866271381700076</v>
      </c>
      <c r="C7139" s="11">
        <v>0.34104474560826686</v>
      </c>
      <c r="D7139" s="3">
        <f>B7139*Dashboard!$D$11*Dashboard!$D$10*SQRT(Dashboard!$D$12/365)</f>
        <v>148637.03617248722</v>
      </c>
      <c r="E7139" s="3">
        <f>IF(Dashboard!$I$3,C7139*Dashboard!$E$11*Dashboard!$E$10*SQRT(Dashboard!$D$12/365),0)</f>
        <v>169350.38384537894</v>
      </c>
      <c r="F7139" s="3">
        <f>D7139+IF(Dashboard!$I$3,E7139,0)</f>
        <v>317987.42001786618</v>
      </c>
      <c r="G7139" s="3">
        <f>IF(Dashboard!$I$4, ('Lookups and Calculations'!$F$9) / (1 - 'Lookups and Calculations'!$F$10), 'Lookups and Calculations'!$F$9)</f>
        <v>1951878.888340465</v>
      </c>
      <c r="H7139" s="12">
        <f t="shared" si="222"/>
        <v>0</v>
      </c>
      <c r="I7139" s="12">
        <f t="shared" si="223"/>
        <v>0</v>
      </c>
      <c r="J7139" s="13">
        <f>(1 - Dashboard!$I$9) * H7139 * Dashboard!$I$8 * 'Lookups and Calculations'!$F$12</f>
        <v>0</v>
      </c>
      <c r="K7139" s="12">
        <f>(1 - Dashboard!$I$11) * I7139 * Dashboard!$I$10 * 'Lookups and Calculations'!$F$12</f>
        <v>0</v>
      </c>
      <c r="L7139" s="12">
        <f>(H7139 - I7139) * Dashboard!$I$13 * (Dashboard!$D$12 / 365) * 'Lookups and Calculations'!$F$12</f>
        <v>0</v>
      </c>
      <c r="M7139" s="3">
        <f>(G7139*2) * Dashboard!$I$13 * (Dashboard!$D$12 / 365) * 'Lookups and Calculations'!$F$12</f>
        <v>1602.0878730267946</v>
      </c>
      <c r="N7139" s="12">
        <f>H7139 * Dashboard!$I$14 * Dashboard!$I$15 * (Dashboard!$D$12 / 365) * 'Lookups and Calculations'!$F$12</f>
        <v>0</v>
      </c>
    </row>
    <row r="7140" spans="1:14" x14ac:dyDescent="0.35">
      <c r="A7140" s="2">
        <v>7139</v>
      </c>
      <c r="B7140" s="11">
        <v>1.4501399179438577</v>
      </c>
      <c r="C7140" s="11">
        <v>1.4936266947296157</v>
      </c>
      <c r="D7140" s="3">
        <f>B7140*Dashboard!$D$11*Dashboard!$D$10*SQRT(Dashboard!$D$12/365)</f>
        <v>360043.30061630736</v>
      </c>
      <c r="E7140" s="3">
        <f>IF(Dashboard!$I$3,C7140*Dashboard!$E$11*Dashboard!$E$10*SQRT(Dashboard!$D$12/365),0)</f>
        <v>741680.54875915288</v>
      </c>
      <c r="F7140" s="3">
        <f>D7140+IF(Dashboard!$I$3,E7140,0)</f>
        <v>1101723.8493754603</v>
      </c>
      <c r="G7140" s="3">
        <f>IF(Dashboard!$I$4, ('Lookups and Calculations'!$F$9) / (1 - 'Lookups and Calculations'!$F$10), 'Lookups and Calculations'!$F$9)</f>
        <v>1951878.888340465</v>
      </c>
      <c r="H7140" s="12">
        <f t="shared" si="222"/>
        <v>0</v>
      </c>
      <c r="I7140" s="12">
        <f t="shared" si="223"/>
        <v>0</v>
      </c>
      <c r="J7140" s="13">
        <f>(1 - Dashboard!$I$9) * H7140 * Dashboard!$I$8 * 'Lookups and Calculations'!$F$12</f>
        <v>0</v>
      </c>
      <c r="K7140" s="12">
        <f>(1 - Dashboard!$I$11) * I7140 * Dashboard!$I$10 * 'Lookups and Calculations'!$F$12</f>
        <v>0</v>
      </c>
      <c r="L7140" s="12">
        <f>(H7140 - I7140) * Dashboard!$I$13 * (Dashboard!$D$12 / 365) * 'Lookups and Calculations'!$F$12</f>
        <v>0</v>
      </c>
      <c r="M7140" s="3">
        <f>(G7140*2) * Dashboard!$I$13 * (Dashboard!$D$12 / 365) * 'Lookups and Calculations'!$F$12</f>
        <v>1602.0878730267946</v>
      </c>
      <c r="N7140" s="12">
        <f>H7140 * Dashboard!$I$14 * Dashboard!$I$15 * (Dashboard!$D$12 / 365) * 'Lookups and Calculations'!$F$12</f>
        <v>0</v>
      </c>
    </row>
    <row r="7141" spans="1:14" x14ac:dyDescent="0.35">
      <c r="A7141" s="2">
        <v>7140</v>
      </c>
      <c r="B7141" s="11">
        <v>-0.13223864275540256</v>
      </c>
      <c r="C7141" s="11">
        <v>0.64900742026535696</v>
      </c>
      <c r="D7141" s="3">
        <f>B7141*Dashboard!$D$11*Dashboard!$D$10*SQRT(Dashboard!$D$12/365)</f>
        <v>-32832.443833546808</v>
      </c>
      <c r="E7141" s="3">
        <f>IF(Dashboard!$I$3,C7141*Dashboard!$E$11*Dashboard!$E$10*SQRT(Dashboard!$D$12/365),0)</f>
        <v>322273.41765494476</v>
      </c>
      <c r="F7141" s="3">
        <f>D7141+IF(Dashboard!$I$3,E7141,0)</f>
        <v>289440.97382139793</v>
      </c>
      <c r="G7141" s="3">
        <f>IF(Dashboard!$I$4, ('Lookups and Calculations'!$F$9) / (1 - 'Lookups and Calculations'!$F$10), 'Lookups and Calculations'!$F$9)</f>
        <v>1951878.888340465</v>
      </c>
      <c r="H7141" s="12">
        <f t="shared" si="222"/>
        <v>0</v>
      </c>
      <c r="I7141" s="12">
        <f t="shared" si="223"/>
        <v>0</v>
      </c>
      <c r="J7141" s="13">
        <f>(1 - Dashboard!$I$9) * H7141 * Dashboard!$I$8 * 'Lookups and Calculations'!$F$12</f>
        <v>0</v>
      </c>
      <c r="K7141" s="12">
        <f>(1 - Dashboard!$I$11) * I7141 * Dashboard!$I$10 * 'Lookups and Calculations'!$F$12</f>
        <v>0</v>
      </c>
      <c r="L7141" s="12">
        <f>(H7141 - I7141) * Dashboard!$I$13 * (Dashboard!$D$12 / 365) * 'Lookups and Calculations'!$F$12</f>
        <v>0</v>
      </c>
      <c r="M7141" s="3">
        <f>(G7141*2) * Dashboard!$I$13 * (Dashboard!$D$12 / 365) * 'Lookups and Calculations'!$F$12</f>
        <v>1602.0878730267946</v>
      </c>
      <c r="N7141" s="12">
        <f>H7141 * Dashboard!$I$14 * Dashboard!$I$15 * (Dashboard!$D$12 / 365) * 'Lookups and Calculations'!$F$12</f>
        <v>0</v>
      </c>
    </row>
    <row r="7142" spans="1:14" x14ac:dyDescent="0.35">
      <c r="A7142" s="2">
        <v>7141</v>
      </c>
      <c r="B7142" s="11">
        <v>-1.9202817072544469</v>
      </c>
      <c r="C7142" s="11">
        <v>0.25729499541069473</v>
      </c>
      <c r="D7142" s="3">
        <f>B7142*Dashboard!$D$11*Dashboard!$D$10*SQRT(Dashboard!$D$12/365)</f>
        <v>-476770.93460975657</v>
      </c>
      <c r="E7142" s="3">
        <f>IF(Dashboard!$I$3,C7142*Dashboard!$E$11*Dashboard!$E$10*SQRT(Dashboard!$D$12/365),0)</f>
        <v>127763.31198588612</v>
      </c>
      <c r="F7142" s="3">
        <f>D7142+IF(Dashboard!$I$3,E7142,0)</f>
        <v>-349007.62262387044</v>
      </c>
      <c r="G7142" s="3">
        <f>IF(Dashboard!$I$4, ('Lookups and Calculations'!$F$9) / (1 - 'Lookups and Calculations'!$F$10), 'Lookups and Calculations'!$F$9)</f>
        <v>1951878.888340465</v>
      </c>
      <c r="H7142" s="12">
        <f t="shared" si="222"/>
        <v>0</v>
      </c>
      <c r="I7142" s="12">
        <f t="shared" si="223"/>
        <v>0</v>
      </c>
      <c r="J7142" s="13">
        <f>(1 - Dashboard!$I$9) * H7142 * Dashboard!$I$8 * 'Lookups and Calculations'!$F$12</f>
        <v>0</v>
      </c>
      <c r="K7142" s="12">
        <f>(1 - Dashboard!$I$11) * I7142 * Dashboard!$I$10 * 'Lookups and Calculations'!$F$12</f>
        <v>0</v>
      </c>
      <c r="L7142" s="12">
        <f>(H7142 - I7142) * Dashboard!$I$13 * (Dashboard!$D$12 / 365) * 'Lookups and Calculations'!$F$12</f>
        <v>0</v>
      </c>
      <c r="M7142" s="3">
        <f>(G7142*2) * Dashboard!$I$13 * (Dashboard!$D$12 / 365) * 'Lookups and Calculations'!$F$12</f>
        <v>1602.0878730267946</v>
      </c>
      <c r="N7142" s="12">
        <f>H7142 * Dashboard!$I$14 * Dashboard!$I$15 * (Dashboard!$D$12 / 365) * 'Lookups and Calculations'!$F$12</f>
        <v>0</v>
      </c>
    </row>
    <row r="7143" spans="1:14" x14ac:dyDescent="0.35">
      <c r="A7143" s="2">
        <v>7142</v>
      </c>
      <c r="B7143" s="11">
        <v>0.75256073587453487</v>
      </c>
      <c r="C7143" s="11">
        <v>-2.3692604691024477</v>
      </c>
      <c r="D7143" s="3">
        <f>B7143*Dashboard!$D$11*Dashboard!$D$10*SQRT(Dashboard!$D$12/365)</f>
        <v>186847.10896220888</v>
      </c>
      <c r="E7143" s="3">
        <f>IF(Dashboard!$I$3,C7143*Dashboard!$E$11*Dashboard!$E$10*SQRT(Dashboard!$D$12/365),0)</f>
        <v>-1176488.3495171964</v>
      </c>
      <c r="F7143" s="3">
        <f>D7143+IF(Dashboard!$I$3,E7143,0)</f>
        <v>-989641.24055498757</v>
      </c>
      <c r="G7143" s="3">
        <f>IF(Dashboard!$I$4, ('Lookups and Calculations'!$F$9) / (1 - 'Lookups and Calculations'!$F$10), 'Lookups and Calculations'!$F$9)</f>
        <v>1951878.888340465</v>
      </c>
      <c r="H7143" s="12">
        <f t="shared" si="222"/>
        <v>0</v>
      </c>
      <c r="I7143" s="12">
        <f t="shared" si="223"/>
        <v>0</v>
      </c>
      <c r="J7143" s="13">
        <f>(1 - Dashboard!$I$9) * H7143 * Dashboard!$I$8 * 'Lookups and Calculations'!$F$12</f>
        <v>0</v>
      </c>
      <c r="K7143" s="12">
        <f>(1 - Dashboard!$I$11) * I7143 * Dashboard!$I$10 * 'Lookups and Calculations'!$F$12</f>
        <v>0</v>
      </c>
      <c r="L7143" s="12">
        <f>(H7143 - I7143) * Dashboard!$I$13 * (Dashboard!$D$12 / 365) * 'Lookups and Calculations'!$F$12</f>
        <v>0</v>
      </c>
      <c r="M7143" s="3">
        <f>(G7143*2) * Dashboard!$I$13 * (Dashboard!$D$12 / 365) * 'Lookups and Calculations'!$F$12</f>
        <v>1602.0878730267946</v>
      </c>
      <c r="N7143" s="12">
        <f>H7143 * Dashboard!$I$14 * Dashboard!$I$15 * (Dashboard!$D$12 / 365) * 'Lookups and Calculations'!$F$12</f>
        <v>0</v>
      </c>
    </row>
    <row r="7144" spans="1:14" x14ac:dyDescent="0.35">
      <c r="A7144" s="2">
        <v>7143</v>
      </c>
      <c r="B7144" s="11">
        <v>0.62566267277518828</v>
      </c>
      <c r="C7144" s="11">
        <v>-0.81725145569146374</v>
      </c>
      <c r="D7144" s="3">
        <f>B7144*Dashboard!$D$11*Dashboard!$D$10*SQRT(Dashboard!$D$12/365)</f>
        <v>155340.63368023266</v>
      </c>
      <c r="E7144" s="3">
        <f>IF(Dashboard!$I$3,C7144*Dashboard!$E$11*Dashboard!$E$10*SQRT(Dashboard!$D$12/365),0)</f>
        <v>-405817.27031946759</v>
      </c>
      <c r="F7144" s="3">
        <f>D7144+IF(Dashboard!$I$3,E7144,0)</f>
        <v>-250476.63663923493</v>
      </c>
      <c r="G7144" s="3">
        <f>IF(Dashboard!$I$4, ('Lookups and Calculations'!$F$9) / (1 - 'Lookups and Calculations'!$F$10), 'Lookups and Calculations'!$F$9)</f>
        <v>1951878.888340465</v>
      </c>
      <c r="H7144" s="12">
        <f t="shared" si="222"/>
        <v>0</v>
      </c>
      <c r="I7144" s="12">
        <f t="shared" si="223"/>
        <v>0</v>
      </c>
      <c r="J7144" s="13">
        <f>(1 - Dashboard!$I$9) * H7144 * Dashboard!$I$8 * 'Lookups and Calculations'!$F$12</f>
        <v>0</v>
      </c>
      <c r="K7144" s="12">
        <f>(1 - Dashboard!$I$11) * I7144 * Dashboard!$I$10 * 'Lookups and Calculations'!$F$12</f>
        <v>0</v>
      </c>
      <c r="L7144" s="12">
        <f>(H7144 - I7144) * Dashboard!$I$13 * (Dashboard!$D$12 / 365) * 'Lookups and Calculations'!$F$12</f>
        <v>0</v>
      </c>
      <c r="M7144" s="3">
        <f>(G7144*2) * Dashboard!$I$13 * (Dashboard!$D$12 / 365) * 'Lookups and Calculations'!$F$12</f>
        <v>1602.0878730267946</v>
      </c>
      <c r="N7144" s="12">
        <f>H7144 * Dashboard!$I$14 * Dashboard!$I$15 * (Dashboard!$D$12 / 365) * 'Lookups and Calculations'!$F$12</f>
        <v>0</v>
      </c>
    </row>
    <row r="7145" spans="1:14" x14ac:dyDescent="0.35">
      <c r="A7145" s="2">
        <v>7144</v>
      </c>
      <c r="B7145" s="11">
        <v>-1.8727840022938416</v>
      </c>
      <c r="C7145" s="11">
        <v>-0.60628022224922096</v>
      </c>
      <c r="D7145" s="3">
        <f>B7145*Dashboard!$D$11*Dashboard!$D$10*SQRT(Dashboard!$D$12/365)</f>
        <v>-464978.1205136081</v>
      </c>
      <c r="E7145" s="3">
        <f>IF(Dashboard!$I$3,C7145*Dashboard!$E$11*Dashboard!$E$10*SQRT(Dashboard!$D$12/365),0)</f>
        <v>-301056.6492459646</v>
      </c>
      <c r="F7145" s="3">
        <f>D7145+IF(Dashboard!$I$3,E7145,0)</f>
        <v>-766034.76975957269</v>
      </c>
      <c r="G7145" s="3">
        <f>IF(Dashboard!$I$4, ('Lookups and Calculations'!$F$9) / (1 - 'Lookups and Calculations'!$F$10), 'Lookups and Calculations'!$F$9)</f>
        <v>1951878.888340465</v>
      </c>
      <c r="H7145" s="12">
        <f t="shared" si="222"/>
        <v>0</v>
      </c>
      <c r="I7145" s="12">
        <f t="shared" si="223"/>
        <v>0</v>
      </c>
      <c r="J7145" s="13">
        <f>(1 - Dashboard!$I$9) * H7145 * Dashboard!$I$8 * 'Lookups and Calculations'!$F$12</f>
        <v>0</v>
      </c>
      <c r="K7145" s="12">
        <f>(1 - Dashboard!$I$11) * I7145 * Dashboard!$I$10 * 'Lookups and Calculations'!$F$12</f>
        <v>0</v>
      </c>
      <c r="L7145" s="12">
        <f>(H7145 - I7145) * Dashboard!$I$13 * (Dashboard!$D$12 / 365) * 'Lookups and Calculations'!$F$12</f>
        <v>0</v>
      </c>
      <c r="M7145" s="3">
        <f>(G7145*2) * Dashboard!$I$13 * (Dashboard!$D$12 / 365) * 'Lookups and Calculations'!$F$12</f>
        <v>1602.0878730267946</v>
      </c>
      <c r="N7145" s="12">
        <f>H7145 * Dashboard!$I$14 * Dashboard!$I$15 * (Dashboard!$D$12 / 365) * 'Lookups and Calculations'!$F$12</f>
        <v>0</v>
      </c>
    </row>
    <row r="7146" spans="1:14" x14ac:dyDescent="0.35">
      <c r="A7146" s="2">
        <v>7145</v>
      </c>
      <c r="B7146" s="11">
        <v>-1.2984737833684801</v>
      </c>
      <c r="C7146" s="11">
        <v>1.3446911178102223</v>
      </c>
      <c r="D7146" s="3">
        <f>B7146*Dashboard!$D$11*Dashboard!$D$10*SQRT(Dashboard!$D$12/365)</f>
        <v>-322387.36479346489</v>
      </c>
      <c r="E7146" s="3">
        <f>IF(Dashboard!$I$3,C7146*Dashboard!$E$11*Dashboard!$E$10*SQRT(Dashboard!$D$12/365),0)</f>
        <v>667724.57247062435</v>
      </c>
      <c r="F7146" s="3">
        <f>D7146+IF(Dashboard!$I$3,E7146,0)</f>
        <v>345337.20767715946</v>
      </c>
      <c r="G7146" s="3">
        <f>IF(Dashboard!$I$4, ('Lookups and Calculations'!$F$9) / (1 - 'Lookups and Calculations'!$F$10), 'Lookups and Calculations'!$F$9)</f>
        <v>1951878.888340465</v>
      </c>
      <c r="H7146" s="12">
        <f t="shared" si="222"/>
        <v>0</v>
      </c>
      <c r="I7146" s="12">
        <f t="shared" si="223"/>
        <v>0</v>
      </c>
      <c r="J7146" s="13">
        <f>(1 - Dashboard!$I$9) * H7146 * Dashboard!$I$8 * 'Lookups and Calculations'!$F$12</f>
        <v>0</v>
      </c>
      <c r="K7146" s="12">
        <f>(1 - Dashboard!$I$11) * I7146 * Dashboard!$I$10 * 'Lookups and Calculations'!$F$12</f>
        <v>0</v>
      </c>
      <c r="L7146" s="12">
        <f>(H7146 - I7146) * Dashboard!$I$13 * (Dashboard!$D$12 / 365) * 'Lookups and Calculations'!$F$12</f>
        <v>0</v>
      </c>
      <c r="M7146" s="3">
        <f>(G7146*2) * Dashboard!$I$13 * (Dashboard!$D$12 / 365) * 'Lookups and Calculations'!$F$12</f>
        <v>1602.0878730267946</v>
      </c>
      <c r="N7146" s="12">
        <f>H7146 * Dashboard!$I$14 * Dashboard!$I$15 * (Dashboard!$D$12 / 365) * 'Lookups and Calculations'!$F$12</f>
        <v>0</v>
      </c>
    </row>
    <row r="7147" spans="1:14" x14ac:dyDescent="0.35">
      <c r="A7147" s="2">
        <v>7146</v>
      </c>
      <c r="B7147" s="11">
        <v>0.81549240345918794</v>
      </c>
      <c r="C7147" s="11">
        <v>0.29531767334189368</v>
      </c>
      <c r="D7147" s="3">
        <f>B7147*Dashboard!$D$11*Dashboard!$D$10*SQRT(Dashboard!$D$12/365)</f>
        <v>202471.89456399658</v>
      </c>
      <c r="E7147" s="3">
        <f>IF(Dashboard!$I$3,C7147*Dashboard!$E$11*Dashboard!$E$10*SQRT(Dashboard!$D$12/365),0)</f>
        <v>146643.98727966106</v>
      </c>
      <c r="F7147" s="3">
        <f>D7147+IF(Dashboard!$I$3,E7147,0)</f>
        <v>349115.88184365764</v>
      </c>
      <c r="G7147" s="3">
        <f>IF(Dashboard!$I$4, ('Lookups and Calculations'!$F$9) / (1 - 'Lookups and Calculations'!$F$10), 'Lookups and Calculations'!$F$9)</f>
        <v>1951878.888340465</v>
      </c>
      <c r="H7147" s="12">
        <f t="shared" si="222"/>
        <v>0</v>
      </c>
      <c r="I7147" s="12">
        <f t="shared" si="223"/>
        <v>0</v>
      </c>
      <c r="J7147" s="13">
        <f>(1 - Dashboard!$I$9) * H7147 * Dashboard!$I$8 * 'Lookups and Calculations'!$F$12</f>
        <v>0</v>
      </c>
      <c r="K7147" s="12">
        <f>(1 - Dashboard!$I$11) * I7147 * Dashboard!$I$10 * 'Lookups and Calculations'!$F$12</f>
        <v>0</v>
      </c>
      <c r="L7147" s="12">
        <f>(H7147 - I7147) * Dashboard!$I$13 * (Dashboard!$D$12 / 365) * 'Lookups and Calculations'!$F$12</f>
        <v>0</v>
      </c>
      <c r="M7147" s="3">
        <f>(G7147*2) * Dashboard!$I$13 * (Dashboard!$D$12 / 365) * 'Lookups and Calculations'!$F$12</f>
        <v>1602.0878730267946</v>
      </c>
      <c r="N7147" s="12">
        <f>H7147 * Dashboard!$I$14 * Dashboard!$I$15 * (Dashboard!$D$12 / 365) * 'Lookups and Calculations'!$F$12</f>
        <v>0</v>
      </c>
    </row>
    <row r="7148" spans="1:14" x14ac:dyDescent="0.35">
      <c r="A7148" s="2">
        <v>7147</v>
      </c>
      <c r="B7148" s="11">
        <v>-0.18962553007191232</v>
      </c>
      <c r="C7148" s="11">
        <v>-1.2897826023323091</v>
      </c>
      <c r="D7148" s="3">
        <f>B7148*Dashboard!$D$11*Dashboard!$D$10*SQRT(Dashboard!$D$12/365)</f>
        <v>-47080.561595058018</v>
      </c>
      <c r="E7148" s="3">
        <f>IF(Dashboard!$I$3,C7148*Dashboard!$E$11*Dashboard!$E$10*SQRT(Dashboard!$D$12/365),0)</f>
        <v>-640459.00602426322</v>
      </c>
      <c r="F7148" s="3">
        <f>D7148+IF(Dashboard!$I$3,E7148,0)</f>
        <v>-687539.56761932129</v>
      </c>
      <c r="G7148" s="3">
        <f>IF(Dashboard!$I$4, ('Lookups and Calculations'!$F$9) / (1 - 'Lookups and Calculations'!$F$10), 'Lookups and Calculations'!$F$9)</f>
        <v>1951878.888340465</v>
      </c>
      <c r="H7148" s="12">
        <f t="shared" si="222"/>
        <v>0</v>
      </c>
      <c r="I7148" s="12">
        <f t="shared" si="223"/>
        <v>0</v>
      </c>
      <c r="J7148" s="13">
        <f>(1 - Dashboard!$I$9) * H7148 * Dashboard!$I$8 * 'Lookups and Calculations'!$F$12</f>
        <v>0</v>
      </c>
      <c r="K7148" s="12">
        <f>(1 - Dashboard!$I$11) * I7148 * Dashboard!$I$10 * 'Lookups and Calculations'!$F$12</f>
        <v>0</v>
      </c>
      <c r="L7148" s="12">
        <f>(H7148 - I7148) * Dashboard!$I$13 * (Dashboard!$D$12 / 365) * 'Lookups and Calculations'!$F$12</f>
        <v>0</v>
      </c>
      <c r="M7148" s="3">
        <f>(G7148*2) * Dashboard!$I$13 * (Dashboard!$D$12 / 365) * 'Lookups and Calculations'!$F$12</f>
        <v>1602.0878730267946</v>
      </c>
      <c r="N7148" s="12">
        <f>H7148 * Dashboard!$I$14 * Dashboard!$I$15 * (Dashboard!$D$12 / 365) * 'Lookups and Calculations'!$F$12</f>
        <v>0</v>
      </c>
    </row>
    <row r="7149" spans="1:14" x14ac:dyDescent="0.35">
      <c r="A7149" s="2">
        <v>7148</v>
      </c>
      <c r="B7149" s="11">
        <v>1.8171154152260482</v>
      </c>
      <c r="C7149" s="11">
        <v>-1.0892537896388603</v>
      </c>
      <c r="D7149" s="3">
        <f>B7149*Dashboard!$D$11*Dashboard!$D$10*SQRT(Dashboard!$D$12/365)</f>
        <v>451156.62537336431</v>
      </c>
      <c r="E7149" s="3">
        <f>IF(Dashboard!$I$3,C7149*Dashboard!$E$11*Dashboard!$E$10*SQRT(Dashboard!$D$12/365),0)</f>
        <v>-540883.71029253956</v>
      </c>
      <c r="F7149" s="3">
        <f>D7149+IF(Dashboard!$I$3,E7149,0)</f>
        <v>-89727.08491917525</v>
      </c>
      <c r="G7149" s="3">
        <f>IF(Dashboard!$I$4, ('Lookups and Calculations'!$F$9) / (1 - 'Lookups and Calculations'!$F$10), 'Lookups and Calculations'!$F$9)</f>
        <v>1951878.888340465</v>
      </c>
      <c r="H7149" s="12">
        <f t="shared" si="222"/>
        <v>0</v>
      </c>
      <c r="I7149" s="12">
        <f t="shared" si="223"/>
        <v>0</v>
      </c>
      <c r="J7149" s="13">
        <f>(1 - Dashboard!$I$9) * H7149 * Dashboard!$I$8 * 'Lookups and Calculations'!$F$12</f>
        <v>0</v>
      </c>
      <c r="K7149" s="12">
        <f>(1 - Dashboard!$I$11) * I7149 * Dashboard!$I$10 * 'Lookups and Calculations'!$F$12</f>
        <v>0</v>
      </c>
      <c r="L7149" s="12">
        <f>(H7149 - I7149) * Dashboard!$I$13 * (Dashboard!$D$12 / 365) * 'Lookups and Calculations'!$F$12</f>
        <v>0</v>
      </c>
      <c r="M7149" s="3">
        <f>(G7149*2) * Dashboard!$I$13 * (Dashboard!$D$12 / 365) * 'Lookups and Calculations'!$F$12</f>
        <v>1602.0878730267946</v>
      </c>
      <c r="N7149" s="12">
        <f>H7149 * Dashboard!$I$14 * Dashboard!$I$15 * (Dashboard!$D$12 / 365) * 'Lookups and Calculations'!$F$12</f>
        <v>0</v>
      </c>
    </row>
    <row r="7150" spans="1:14" x14ac:dyDescent="0.35">
      <c r="A7150" s="2">
        <v>7149</v>
      </c>
      <c r="B7150" s="11">
        <v>2.2655941594083506</v>
      </c>
      <c r="C7150" s="11">
        <v>-0.61060626266964357</v>
      </c>
      <c r="D7150" s="3">
        <f>B7150*Dashboard!$D$11*Dashboard!$D$10*SQRT(Dashboard!$D$12/365)</f>
        <v>562505.72025284485</v>
      </c>
      <c r="E7150" s="3">
        <f>IF(Dashboard!$I$3,C7150*Dashboard!$E$11*Dashboard!$E$10*SQRT(Dashboard!$D$12/365),0)</f>
        <v>-303204.80316172878</v>
      </c>
      <c r="F7150" s="3">
        <f>D7150+IF(Dashboard!$I$3,E7150,0)</f>
        <v>259300.91709111608</v>
      </c>
      <c r="G7150" s="3">
        <f>IF(Dashboard!$I$4, ('Lookups and Calculations'!$F$9) / (1 - 'Lookups and Calculations'!$F$10), 'Lookups and Calculations'!$F$9)</f>
        <v>1951878.888340465</v>
      </c>
      <c r="H7150" s="12">
        <f t="shared" si="222"/>
        <v>0</v>
      </c>
      <c r="I7150" s="12">
        <f t="shared" si="223"/>
        <v>0</v>
      </c>
      <c r="J7150" s="13">
        <f>(1 - Dashboard!$I$9) * H7150 * Dashboard!$I$8 * 'Lookups and Calculations'!$F$12</f>
        <v>0</v>
      </c>
      <c r="K7150" s="12">
        <f>(1 - Dashboard!$I$11) * I7150 * Dashboard!$I$10 * 'Lookups and Calculations'!$F$12</f>
        <v>0</v>
      </c>
      <c r="L7150" s="12">
        <f>(H7150 - I7150) * Dashboard!$I$13 * (Dashboard!$D$12 / 365) * 'Lookups and Calculations'!$F$12</f>
        <v>0</v>
      </c>
      <c r="M7150" s="3">
        <f>(G7150*2) * Dashboard!$I$13 * (Dashboard!$D$12 / 365) * 'Lookups and Calculations'!$F$12</f>
        <v>1602.0878730267946</v>
      </c>
      <c r="N7150" s="12">
        <f>H7150 * Dashboard!$I$14 * Dashboard!$I$15 * (Dashboard!$D$12 / 365) * 'Lookups and Calculations'!$F$12</f>
        <v>0</v>
      </c>
    </row>
    <row r="7151" spans="1:14" x14ac:dyDescent="0.35">
      <c r="A7151" s="2">
        <v>7150</v>
      </c>
      <c r="B7151" s="11">
        <v>-1.2198936012330628</v>
      </c>
      <c r="C7151" s="11">
        <v>1.7916248905198831</v>
      </c>
      <c r="D7151" s="3">
        <f>B7151*Dashboard!$D$11*Dashboard!$D$10*SQRT(Dashboard!$D$12/365)</f>
        <v>-302877.33835464949</v>
      </c>
      <c r="E7151" s="3">
        <f>IF(Dashboard!$I$3,C7151*Dashboard!$E$11*Dashboard!$E$10*SQRT(Dashboard!$D$12/365),0)</f>
        <v>889655.58573649684</v>
      </c>
      <c r="F7151" s="3">
        <f>D7151+IF(Dashboard!$I$3,E7151,0)</f>
        <v>586778.24738184735</v>
      </c>
      <c r="G7151" s="3">
        <f>IF(Dashboard!$I$4, ('Lookups and Calculations'!$F$9) / (1 - 'Lookups and Calculations'!$F$10), 'Lookups and Calculations'!$F$9)</f>
        <v>1951878.888340465</v>
      </c>
      <c r="H7151" s="12">
        <f t="shared" si="222"/>
        <v>0</v>
      </c>
      <c r="I7151" s="12">
        <f t="shared" si="223"/>
        <v>0</v>
      </c>
      <c r="J7151" s="13">
        <f>(1 - Dashboard!$I$9) * H7151 * Dashboard!$I$8 * 'Lookups and Calculations'!$F$12</f>
        <v>0</v>
      </c>
      <c r="K7151" s="12">
        <f>(1 - Dashboard!$I$11) * I7151 * Dashboard!$I$10 * 'Lookups and Calculations'!$F$12</f>
        <v>0</v>
      </c>
      <c r="L7151" s="12">
        <f>(H7151 - I7151) * Dashboard!$I$13 * (Dashboard!$D$12 / 365) * 'Lookups and Calculations'!$F$12</f>
        <v>0</v>
      </c>
      <c r="M7151" s="3">
        <f>(G7151*2) * Dashboard!$I$13 * (Dashboard!$D$12 / 365) * 'Lookups and Calculations'!$F$12</f>
        <v>1602.0878730267946</v>
      </c>
      <c r="N7151" s="12">
        <f>H7151 * Dashboard!$I$14 * Dashboard!$I$15 * (Dashboard!$D$12 / 365) * 'Lookups and Calculations'!$F$12</f>
        <v>0</v>
      </c>
    </row>
    <row r="7152" spans="1:14" x14ac:dyDescent="0.35">
      <c r="A7152" s="2">
        <v>7151</v>
      </c>
      <c r="B7152" s="11">
        <v>1.9316089667134009</v>
      </c>
      <c r="C7152" s="11">
        <v>-0.90745720999537338</v>
      </c>
      <c r="D7152" s="3">
        <f>B7152*Dashboard!$D$11*Dashboard!$D$10*SQRT(Dashboard!$D$12/365)</f>
        <v>479583.2865987437</v>
      </c>
      <c r="E7152" s="3">
        <f>IF(Dashboard!$I$3,C7152*Dashboard!$E$11*Dashboard!$E$10*SQRT(Dashboard!$D$12/365),0)</f>
        <v>-450610.15838810802</v>
      </c>
      <c r="F7152" s="3">
        <f>D7152+IF(Dashboard!$I$3,E7152,0)</f>
        <v>28973.128210635681</v>
      </c>
      <c r="G7152" s="3">
        <f>IF(Dashboard!$I$4, ('Lookups and Calculations'!$F$9) / (1 - 'Lookups and Calculations'!$F$10), 'Lookups and Calculations'!$F$9)</f>
        <v>1951878.888340465</v>
      </c>
      <c r="H7152" s="12">
        <f t="shared" si="222"/>
        <v>0</v>
      </c>
      <c r="I7152" s="12">
        <f t="shared" si="223"/>
        <v>0</v>
      </c>
      <c r="J7152" s="13">
        <f>(1 - Dashboard!$I$9) * H7152 * Dashboard!$I$8 * 'Lookups and Calculations'!$F$12</f>
        <v>0</v>
      </c>
      <c r="K7152" s="12">
        <f>(1 - Dashboard!$I$11) * I7152 * Dashboard!$I$10 * 'Lookups and Calculations'!$F$12</f>
        <v>0</v>
      </c>
      <c r="L7152" s="12">
        <f>(H7152 - I7152) * Dashboard!$I$13 * (Dashboard!$D$12 / 365) * 'Lookups and Calculations'!$F$12</f>
        <v>0</v>
      </c>
      <c r="M7152" s="3">
        <f>(G7152*2) * Dashboard!$I$13 * (Dashboard!$D$12 / 365) * 'Lookups and Calculations'!$F$12</f>
        <v>1602.0878730267946</v>
      </c>
      <c r="N7152" s="12">
        <f>H7152 * Dashboard!$I$14 * Dashboard!$I$15 * (Dashboard!$D$12 / 365) * 'Lookups and Calculations'!$F$12</f>
        <v>0</v>
      </c>
    </row>
    <row r="7153" spans="1:14" x14ac:dyDescent="0.35">
      <c r="A7153" s="2">
        <v>7152</v>
      </c>
      <c r="B7153" s="11">
        <v>-1.9136853895052135</v>
      </c>
      <c r="C7153" s="11">
        <v>2.9498352897837199E-2</v>
      </c>
      <c r="D7153" s="3">
        <f>B7153*Dashboard!$D$11*Dashboard!$D$10*SQRT(Dashboard!$D$12/365)</f>
        <v>-475133.18918604922</v>
      </c>
      <c r="E7153" s="3">
        <f>IF(Dashboard!$I$3,C7153*Dashboard!$E$11*Dashboard!$E$10*SQRT(Dashboard!$D$12/365),0)</f>
        <v>14647.806337392474</v>
      </c>
      <c r="F7153" s="3">
        <f>D7153+IF(Dashboard!$I$3,E7153,0)</f>
        <v>-460485.38284865674</v>
      </c>
      <c r="G7153" s="3">
        <f>IF(Dashboard!$I$4, ('Lookups and Calculations'!$F$9) / (1 - 'Lookups and Calculations'!$F$10), 'Lookups and Calculations'!$F$9)</f>
        <v>1951878.888340465</v>
      </c>
      <c r="H7153" s="12">
        <f t="shared" si="222"/>
        <v>0</v>
      </c>
      <c r="I7153" s="12">
        <f t="shared" si="223"/>
        <v>0</v>
      </c>
      <c r="J7153" s="13">
        <f>(1 - Dashboard!$I$9) * H7153 * Dashboard!$I$8 * 'Lookups and Calculations'!$F$12</f>
        <v>0</v>
      </c>
      <c r="K7153" s="12">
        <f>(1 - Dashboard!$I$11) * I7153 * Dashboard!$I$10 * 'Lookups and Calculations'!$F$12</f>
        <v>0</v>
      </c>
      <c r="L7153" s="12">
        <f>(H7153 - I7153) * Dashboard!$I$13 * (Dashboard!$D$12 / 365) * 'Lookups and Calculations'!$F$12</f>
        <v>0</v>
      </c>
      <c r="M7153" s="3">
        <f>(G7153*2) * Dashboard!$I$13 * (Dashboard!$D$12 / 365) * 'Lookups and Calculations'!$F$12</f>
        <v>1602.0878730267946</v>
      </c>
      <c r="N7153" s="12">
        <f>H7153 * Dashboard!$I$14 * Dashboard!$I$15 * (Dashboard!$D$12 / 365) * 'Lookups and Calculations'!$F$12</f>
        <v>0</v>
      </c>
    </row>
    <row r="7154" spans="1:14" x14ac:dyDescent="0.35">
      <c r="A7154" s="2">
        <v>7153</v>
      </c>
      <c r="B7154" s="11">
        <v>0.47868908894612772</v>
      </c>
      <c r="C7154" s="11">
        <v>-0.72876757924115043</v>
      </c>
      <c r="D7154" s="3">
        <f>B7154*Dashboard!$D$11*Dashboard!$D$10*SQRT(Dashboard!$D$12/365)</f>
        <v>118849.7726464554</v>
      </c>
      <c r="E7154" s="3">
        <f>IF(Dashboard!$I$3,C7154*Dashboard!$E$11*Dashboard!$E$10*SQRT(Dashboard!$D$12/365),0)</f>
        <v>-361879.40400148137</v>
      </c>
      <c r="F7154" s="3">
        <f>D7154+IF(Dashboard!$I$3,E7154,0)</f>
        <v>-243029.63135502598</v>
      </c>
      <c r="G7154" s="3">
        <f>IF(Dashboard!$I$4, ('Lookups and Calculations'!$F$9) / (1 - 'Lookups and Calculations'!$F$10), 'Lookups and Calculations'!$F$9)</f>
        <v>1951878.888340465</v>
      </c>
      <c r="H7154" s="12">
        <f t="shared" si="222"/>
        <v>0</v>
      </c>
      <c r="I7154" s="12">
        <f t="shared" si="223"/>
        <v>0</v>
      </c>
      <c r="J7154" s="13">
        <f>(1 - Dashboard!$I$9) * H7154 * Dashboard!$I$8 * 'Lookups and Calculations'!$F$12</f>
        <v>0</v>
      </c>
      <c r="K7154" s="12">
        <f>(1 - Dashboard!$I$11) * I7154 * Dashboard!$I$10 * 'Lookups and Calculations'!$F$12</f>
        <v>0</v>
      </c>
      <c r="L7154" s="12">
        <f>(H7154 - I7154) * Dashboard!$I$13 * (Dashboard!$D$12 / 365) * 'Lookups and Calculations'!$F$12</f>
        <v>0</v>
      </c>
      <c r="M7154" s="3">
        <f>(G7154*2) * Dashboard!$I$13 * (Dashboard!$D$12 / 365) * 'Lookups and Calculations'!$F$12</f>
        <v>1602.0878730267946</v>
      </c>
      <c r="N7154" s="12">
        <f>H7154 * Dashboard!$I$14 * Dashboard!$I$15 * (Dashboard!$D$12 / 365) * 'Lookups and Calculations'!$F$12</f>
        <v>0</v>
      </c>
    </row>
    <row r="7155" spans="1:14" x14ac:dyDescent="0.35">
      <c r="A7155" s="2">
        <v>7154</v>
      </c>
      <c r="B7155" s="11">
        <v>0.19238079057801089</v>
      </c>
      <c r="C7155" s="11">
        <v>-2.2515663510341666</v>
      </c>
      <c r="D7155" s="3">
        <f>B7155*Dashboard!$D$11*Dashboard!$D$10*SQRT(Dashboard!$D$12/365)</f>
        <v>47764.642540902227</v>
      </c>
      <c r="E7155" s="3">
        <f>IF(Dashboard!$I$3,C7155*Dashboard!$E$11*Dashboard!$E$10*SQRT(Dashboard!$D$12/365),0)</f>
        <v>-1118045.7424168936</v>
      </c>
      <c r="F7155" s="3">
        <f>D7155+IF(Dashboard!$I$3,E7155,0)</f>
        <v>-1070281.0998759915</v>
      </c>
      <c r="G7155" s="3">
        <f>IF(Dashboard!$I$4, ('Lookups and Calculations'!$F$9) / (1 - 'Lookups and Calculations'!$F$10), 'Lookups and Calculations'!$F$9)</f>
        <v>1951878.888340465</v>
      </c>
      <c r="H7155" s="12">
        <f t="shared" si="222"/>
        <v>0</v>
      </c>
      <c r="I7155" s="12">
        <f t="shared" si="223"/>
        <v>0</v>
      </c>
      <c r="J7155" s="13">
        <f>(1 - Dashboard!$I$9) * H7155 * Dashboard!$I$8 * 'Lookups and Calculations'!$F$12</f>
        <v>0</v>
      </c>
      <c r="K7155" s="12">
        <f>(1 - Dashboard!$I$11) * I7155 * Dashboard!$I$10 * 'Lookups and Calculations'!$F$12</f>
        <v>0</v>
      </c>
      <c r="L7155" s="12">
        <f>(H7155 - I7155) * Dashboard!$I$13 * (Dashboard!$D$12 / 365) * 'Lookups and Calculations'!$F$12</f>
        <v>0</v>
      </c>
      <c r="M7155" s="3">
        <f>(G7155*2) * Dashboard!$I$13 * (Dashboard!$D$12 / 365) * 'Lookups and Calculations'!$F$12</f>
        <v>1602.0878730267946</v>
      </c>
      <c r="N7155" s="12">
        <f>H7155 * Dashboard!$I$14 * Dashboard!$I$15 * (Dashboard!$D$12 / 365) * 'Lookups and Calculations'!$F$12</f>
        <v>0</v>
      </c>
    </row>
    <row r="7156" spans="1:14" x14ac:dyDescent="0.35">
      <c r="A7156" s="2">
        <v>7155</v>
      </c>
      <c r="B7156" s="11">
        <v>2.607447189676817</v>
      </c>
      <c r="C7156" s="11">
        <v>-1.225025646994597</v>
      </c>
      <c r="D7156" s="3">
        <f>B7156*Dashboard!$D$11*Dashboard!$D$10*SQRT(Dashboard!$D$12/365)</f>
        <v>647381.59451886872</v>
      </c>
      <c r="E7156" s="3">
        <f>IF(Dashboard!$I$3,C7156*Dashboard!$E$11*Dashboard!$E$10*SQRT(Dashboard!$D$12/365),0)</f>
        <v>-608303.0634849926</v>
      </c>
      <c r="F7156" s="3">
        <f>D7156+IF(Dashboard!$I$3,E7156,0)</f>
        <v>39078.531033876119</v>
      </c>
      <c r="G7156" s="3">
        <f>IF(Dashboard!$I$4, ('Lookups and Calculations'!$F$9) / (1 - 'Lookups and Calculations'!$F$10), 'Lookups and Calculations'!$F$9)</f>
        <v>1951878.888340465</v>
      </c>
      <c r="H7156" s="12">
        <f t="shared" si="222"/>
        <v>0</v>
      </c>
      <c r="I7156" s="12">
        <f t="shared" si="223"/>
        <v>0</v>
      </c>
      <c r="J7156" s="13">
        <f>(1 - Dashboard!$I$9) * H7156 * Dashboard!$I$8 * 'Lookups and Calculations'!$F$12</f>
        <v>0</v>
      </c>
      <c r="K7156" s="12">
        <f>(1 - Dashboard!$I$11) * I7156 * Dashboard!$I$10 * 'Lookups and Calculations'!$F$12</f>
        <v>0</v>
      </c>
      <c r="L7156" s="12">
        <f>(H7156 - I7156) * Dashboard!$I$13 * (Dashboard!$D$12 / 365) * 'Lookups and Calculations'!$F$12</f>
        <v>0</v>
      </c>
      <c r="M7156" s="3">
        <f>(G7156*2) * Dashboard!$I$13 * (Dashboard!$D$12 / 365) * 'Lookups and Calculations'!$F$12</f>
        <v>1602.0878730267946</v>
      </c>
      <c r="N7156" s="12">
        <f>H7156 * Dashboard!$I$14 * Dashboard!$I$15 * (Dashboard!$D$12 / 365) * 'Lookups and Calculations'!$F$12</f>
        <v>0</v>
      </c>
    </row>
    <row r="7157" spans="1:14" x14ac:dyDescent="0.35">
      <c r="A7157" s="2">
        <v>7156</v>
      </c>
      <c r="B7157" s="11">
        <v>0.70418986805085515</v>
      </c>
      <c r="C7157" s="11">
        <v>-0.6161767059126515</v>
      </c>
      <c r="D7157" s="3">
        <f>B7157*Dashboard!$D$11*Dashboard!$D$10*SQRT(Dashboard!$D$12/365)</f>
        <v>174837.50444790366</v>
      </c>
      <c r="E7157" s="3">
        <f>IF(Dashboard!$I$3,C7157*Dashboard!$E$11*Dashboard!$E$10*SQRT(Dashboard!$D$12/365),0)</f>
        <v>-305970.88213975198</v>
      </c>
      <c r="F7157" s="3">
        <f>D7157+IF(Dashboard!$I$3,E7157,0)</f>
        <v>-131133.37769184832</v>
      </c>
      <c r="G7157" s="3">
        <f>IF(Dashboard!$I$4, ('Lookups and Calculations'!$F$9) / (1 - 'Lookups and Calculations'!$F$10), 'Lookups and Calculations'!$F$9)</f>
        <v>1951878.888340465</v>
      </c>
      <c r="H7157" s="12">
        <f t="shared" si="222"/>
        <v>0</v>
      </c>
      <c r="I7157" s="12">
        <f t="shared" si="223"/>
        <v>0</v>
      </c>
      <c r="J7157" s="13">
        <f>(1 - Dashboard!$I$9) * H7157 * Dashboard!$I$8 * 'Lookups and Calculations'!$F$12</f>
        <v>0</v>
      </c>
      <c r="K7157" s="12">
        <f>(1 - Dashboard!$I$11) * I7157 * Dashboard!$I$10 * 'Lookups and Calculations'!$F$12</f>
        <v>0</v>
      </c>
      <c r="L7157" s="12">
        <f>(H7157 - I7157) * Dashboard!$I$13 * (Dashboard!$D$12 / 365) * 'Lookups and Calculations'!$F$12</f>
        <v>0</v>
      </c>
      <c r="M7157" s="3">
        <f>(G7157*2) * Dashboard!$I$13 * (Dashboard!$D$12 / 365) * 'Lookups and Calculations'!$F$12</f>
        <v>1602.0878730267946</v>
      </c>
      <c r="N7157" s="12">
        <f>H7157 * Dashboard!$I$14 * Dashboard!$I$15 * (Dashboard!$D$12 / 365) * 'Lookups and Calculations'!$F$12</f>
        <v>0</v>
      </c>
    </row>
    <row r="7158" spans="1:14" x14ac:dyDescent="0.35">
      <c r="A7158" s="2">
        <v>7157</v>
      </c>
      <c r="B7158" s="11">
        <v>-1.5754867539976825</v>
      </c>
      <c r="C7158" s="11">
        <v>0.45948596408155468</v>
      </c>
      <c r="D7158" s="3">
        <f>B7158*Dashboard!$D$11*Dashboard!$D$10*SQRT(Dashboard!$D$12/365)</f>
        <v>-391164.63450705371</v>
      </c>
      <c r="E7158" s="3">
        <f>IF(Dashboard!$I$3,C7158*Dashboard!$E$11*Dashboard!$E$10*SQRT(Dashboard!$D$12/365),0)</f>
        <v>228163.97376241846</v>
      </c>
      <c r="F7158" s="3">
        <f>D7158+IF(Dashboard!$I$3,E7158,0)</f>
        <v>-163000.66074463524</v>
      </c>
      <c r="G7158" s="3">
        <f>IF(Dashboard!$I$4, ('Lookups and Calculations'!$F$9) / (1 - 'Lookups and Calculations'!$F$10), 'Lookups and Calculations'!$F$9)</f>
        <v>1951878.888340465</v>
      </c>
      <c r="H7158" s="12">
        <f t="shared" si="222"/>
        <v>0</v>
      </c>
      <c r="I7158" s="12">
        <f t="shared" si="223"/>
        <v>0</v>
      </c>
      <c r="J7158" s="13">
        <f>(1 - Dashboard!$I$9) * H7158 * Dashboard!$I$8 * 'Lookups and Calculations'!$F$12</f>
        <v>0</v>
      </c>
      <c r="K7158" s="12">
        <f>(1 - Dashboard!$I$11) * I7158 * Dashboard!$I$10 * 'Lookups and Calculations'!$F$12</f>
        <v>0</v>
      </c>
      <c r="L7158" s="12">
        <f>(H7158 - I7158) * Dashboard!$I$13 * (Dashboard!$D$12 / 365) * 'Lookups and Calculations'!$F$12</f>
        <v>0</v>
      </c>
      <c r="M7158" s="3">
        <f>(G7158*2) * Dashboard!$I$13 * (Dashboard!$D$12 / 365) * 'Lookups and Calculations'!$F$12</f>
        <v>1602.0878730267946</v>
      </c>
      <c r="N7158" s="12">
        <f>H7158 * Dashboard!$I$14 * Dashboard!$I$15 * (Dashboard!$D$12 / 365) * 'Lookups and Calculations'!$F$12</f>
        <v>0</v>
      </c>
    </row>
    <row r="7159" spans="1:14" x14ac:dyDescent="0.35">
      <c r="A7159" s="2">
        <v>7158</v>
      </c>
      <c r="B7159" s="11">
        <v>-1.6497462268831358</v>
      </c>
      <c r="C7159" s="11">
        <v>0.45929635333516655</v>
      </c>
      <c r="D7159" s="3">
        <f>B7159*Dashboard!$D$11*Dashboard!$D$10*SQRT(Dashboard!$D$12/365)</f>
        <v>-409601.90762040636</v>
      </c>
      <c r="E7159" s="3">
        <f>IF(Dashboard!$I$3,C7159*Dashboard!$E$11*Dashboard!$E$10*SQRT(Dashboard!$D$12/365),0)</f>
        <v>228069.81998026662</v>
      </c>
      <c r="F7159" s="3">
        <f>D7159+IF(Dashboard!$I$3,E7159,0)</f>
        <v>-181532.08764013974</v>
      </c>
      <c r="G7159" s="3">
        <f>IF(Dashboard!$I$4, ('Lookups and Calculations'!$F$9) / (1 - 'Lookups and Calculations'!$F$10), 'Lookups and Calculations'!$F$9)</f>
        <v>1951878.888340465</v>
      </c>
      <c r="H7159" s="12">
        <f t="shared" si="222"/>
        <v>0</v>
      </c>
      <c r="I7159" s="12">
        <f t="shared" si="223"/>
        <v>0</v>
      </c>
      <c r="J7159" s="13">
        <f>(1 - Dashboard!$I$9) * H7159 * Dashboard!$I$8 * 'Lookups and Calculations'!$F$12</f>
        <v>0</v>
      </c>
      <c r="K7159" s="12">
        <f>(1 - Dashboard!$I$11) * I7159 * Dashboard!$I$10 * 'Lookups and Calculations'!$F$12</f>
        <v>0</v>
      </c>
      <c r="L7159" s="12">
        <f>(H7159 - I7159) * Dashboard!$I$13 * (Dashboard!$D$12 / 365) * 'Lookups and Calculations'!$F$12</f>
        <v>0</v>
      </c>
      <c r="M7159" s="3">
        <f>(G7159*2) * Dashboard!$I$13 * (Dashboard!$D$12 / 365) * 'Lookups and Calculations'!$F$12</f>
        <v>1602.0878730267946</v>
      </c>
      <c r="N7159" s="12">
        <f>H7159 * Dashboard!$I$14 * Dashboard!$I$15 * (Dashboard!$D$12 / 365) * 'Lookups and Calculations'!$F$12</f>
        <v>0</v>
      </c>
    </row>
    <row r="7160" spans="1:14" x14ac:dyDescent="0.35">
      <c r="A7160" s="2">
        <v>7159</v>
      </c>
      <c r="B7160" s="11">
        <v>-0.68213243112716249</v>
      </c>
      <c r="C7160" s="11">
        <v>-1.2049005868377751</v>
      </c>
      <c r="D7160" s="3">
        <f>B7160*Dashboard!$D$11*Dashboard!$D$10*SQRT(Dashboard!$D$12/365)</f>
        <v>-169361.04504224667</v>
      </c>
      <c r="E7160" s="3">
        <f>IF(Dashboard!$I$3,C7160*Dashboard!$E$11*Dashboard!$E$10*SQRT(Dashboard!$D$12/365),0)</f>
        <v>-598309.69250843499</v>
      </c>
      <c r="F7160" s="3">
        <f>D7160+IF(Dashboard!$I$3,E7160,0)</f>
        <v>-767670.73755068169</v>
      </c>
      <c r="G7160" s="3">
        <f>IF(Dashboard!$I$4, ('Lookups and Calculations'!$F$9) / (1 - 'Lookups and Calculations'!$F$10), 'Lookups and Calculations'!$F$9)</f>
        <v>1951878.888340465</v>
      </c>
      <c r="H7160" s="12">
        <f t="shared" si="222"/>
        <v>0</v>
      </c>
      <c r="I7160" s="12">
        <f t="shared" si="223"/>
        <v>0</v>
      </c>
      <c r="J7160" s="13">
        <f>(1 - Dashboard!$I$9) * H7160 * Dashboard!$I$8 * 'Lookups and Calculations'!$F$12</f>
        <v>0</v>
      </c>
      <c r="K7160" s="12">
        <f>(1 - Dashboard!$I$11) * I7160 * Dashboard!$I$10 * 'Lookups and Calculations'!$F$12</f>
        <v>0</v>
      </c>
      <c r="L7160" s="12">
        <f>(H7160 - I7160) * Dashboard!$I$13 * (Dashboard!$D$12 / 365) * 'Lookups and Calculations'!$F$12</f>
        <v>0</v>
      </c>
      <c r="M7160" s="3">
        <f>(G7160*2) * Dashboard!$I$13 * (Dashboard!$D$12 / 365) * 'Lookups and Calculations'!$F$12</f>
        <v>1602.0878730267946</v>
      </c>
      <c r="N7160" s="12">
        <f>H7160 * Dashboard!$I$14 * Dashboard!$I$15 * (Dashboard!$D$12 / 365) * 'Lookups and Calculations'!$F$12</f>
        <v>0</v>
      </c>
    </row>
    <row r="7161" spans="1:14" x14ac:dyDescent="0.35">
      <c r="A7161" s="2">
        <v>7160</v>
      </c>
      <c r="B7161" s="11">
        <v>1.8393321223214418</v>
      </c>
      <c r="C7161" s="11">
        <v>-3.0079503902302573E-2</v>
      </c>
      <c r="D7161" s="3">
        <f>B7161*Dashboard!$D$11*Dashboard!$D$10*SQRT(Dashboard!$D$12/365)</f>
        <v>456672.62865861482</v>
      </c>
      <c r="E7161" s="3">
        <f>IF(Dashboard!$I$3,C7161*Dashboard!$E$11*Dashboard!$E$10*SQRT(Dashboard!$D$12/365),0)</f>
        <v>-14936.384733470109</v>
      </c>
      <c r="F7161" s="3">
        <f>D7161+IF(Dashboard!$I$3,E7161,0)</f>
        <v>441736.24392514472</v>
      </c>
      <c r="G7161" s="3">
        <f>IF(Dashboard!$I$4, ('Lookups and Calculations'!$F$9) / (1 - 'Lookups and Calculations'!$F$10), 'Lookups and Calculations'!$F$9)</f>
        <v>1951878.888340465</v>
      </c>
      <c r="H7161" s="12">
        <f t="shared" si="222"/>
        <v>0</v>
      </c>
      <c r="I7161" s="12">
        <f t="shared" si="223"/>
        <v>0</v>
      </c>
      <c r="J7161" s="13">
        <f>(1 - Dashboard!$I$9) * H7161 * Dashboard!$I$8 * 'Lookups and Calculations'!$F$12</f>
        <v>0</v>
      </c>
      <c r="K7161" s="12">
        <f>(1 - Dashboard!$I$11) * I7161 * Dashboard!$I$10 * 'Lookups and Calculations'!$F$12</f>
        <v>0</v>
      </c>
      <c r="L7161" s="12">
        <f>(H7161 - I7161) * Dashboard!$I$13 * (Dashboard!$D$12 / 365) * 'Lookups and Calculations'!$F$12</f>
        <v>0</v>
      </c>
      <c r="M7161" s="3">
        <f>(G7161*2) * Dashboard!$I$13 * (Dashboard!$D$12 / 365) * 'Lookups and Calculations'!$F$12</f>
        <v>1602.0878730267946</v>
      </c>
      <c r="N7161" s="12">
        <f>H7161 * Dashboard!$I$14 * Dashboard!$I$15 * (Dashboard!$D$12 / 365) * 'Lookups and Calculations'!$F$12</f>
        <v>0</v>
      </c>
    </row>
    <row r="7162" spans="1:14" x14ac:dyDescent="0.35">
      <c r="A7162" s="2">
        <v>7161</v>
      </c>
      <c r="B7162" s="11">
        <v>-0.32291983054541906</v>
      </c>
      <c r="C7162" s="11">
        <v>-0.49526636320987738</v>
      </c>
      <c r="D7162" s="3">
        <f>B7162*Dashboard!$D$11*Dashboard!$D$10*SQRT(Dashboard!$D$12/365)</f>
        <v>-80175.105991760283</v>
      </c>
      <c r="E7162" s="3">
        <f>IF(Dashboard!$I$3,C7162*Dashboard!$E$11*Dashboard!$E$10*SQRT(Dashboard!$D$12/365),0)</f>
        <v>-245931.21517150421</v>
      </c>
      <c r="F7162" s="3">
        <f>D7162+IF(Dashboard!$I$3,E7162,0)</f>
        <v>-326106.32116326451</v>
      </c>
      <c r="G7162" s="3">
        <f>IF(Dashboard!$I$4, ('Lookups and Calculations'!$F$9) / (1 - 'Lookups and Calculations'!$F$10), 'Lookups and Calculations'!$F$9)</f>
        <v>1951878.888340465</v>
      </c>
      <c r="H7162" s="12">
        <f t="shared" si="222"/>
        <v>0</v>
      </c>
      <c r="I7162" s="12">
        <f t="shared" si="223"/>
        <v>0</v>
      </c>
      <c r="J7162" s="13">
        <f>(1 - Dashboard!$I$9) * H7162 * Dashboard!$I$8 * 'Lookups and Calculations'!$F$12</f>
        <v>0</v>
      </c>
      <c r="K7162" s="12">
        <f>(1 - Dashboard!$I$11) * I7162 * Dashboard!$I$10 * 'Lookups and Calculations'!$F$12</f>
        <v>0</v>
      </c>
      <c r="L7162" s="12">
        <f>(H7162 - I7162) * Dashboard!$I$13 * (Dashboard!$D$12 / 365) * 'Lookups and Calculations'!$F$12</f>
        <v>0</v>
      </c>
      <c r="M7162" s="3">
        <f>(G7162*2) * Dashboard!$I$13 * (Dashboard!$D$12 / 365) * 'Lookups and Calculations'!$F$12</f>
        <v>1602.0878730267946</v>
      </c>
      <c r="N7162" s="12">
        <f>H7162 * Dashboard!$I$14 * Dashboard!$I$15 * (Dashboard!$D$12 / 365) * 'Lookups and Calculations'!$F$12</f>
        <v>0</v>
      </c>
    </row>
    <row r="7163" spans="1:14" x14ac:dyDescent="0.35">
      <c r="A7163" s="2">
        <v>7162</v>
      </c>
      <c r="B7163" s="11">
        <v>1.330676108604206</v>
      </c>
      <c r="C7163" s="11">
        <v>-0.45231048657997153</v>
      </c>
      <c r="D7163" s="3">
        <f>B7163*Dashboard!$D$11*Dashboard!$D$10*SQRT(Dashboard!$D$12/365)</f>
        <v>330382.61499099754</v>
      </c>
      <c r="E7163" s="3">
        <f>IF(Dashboard!$I$3,C7163*Dashboard!$E$11*Dashboard!$E$10*SQRT(Dashboard!$D$12/365),0)</f>
        <v>-224600.89330211206</v>
      </c>
      <c r="F7163" s="3">
        <f>D7163+IF(Dashboard!$I$3,E7163,0)</f>
        <v>105781.72168888547</v>
      </c>
      <c r="G7163" s="3">
        <f>IF(Dashboard!$I$4, ('Lookups and Calculations'!$F$9) / (1 - 'Lookups and Calculations'!$F$10), 'Lookups and Calculations'!$F$9)</f>
        <v>1951878.888340465</v>
      </c>
      <c r="H7163" s="12">
        <f t="shared" si="222"/>
        <v>0</v>
      </c>
      <c r="I7163" s="12">
        <f t="shared" si="223"/>
        <v>0</v>
      </c>
      <c r="J7163" s="13">
        <f>(1 - Dashboard!$I$9) * H7163 * Dashboard!$I$8 * 'Lookups and Calculations'!$F$12</f>
        <v>0</v>
      </c>
      <c r="K7163" s="12">
        <f>(1 - Dashboard!$I$11) * I7163 * Dashboard!$I$10 * 'Lookups and Calculations'!$F$12</f>
        <v>0</v>
      </c>
      <c r="L7163" s="12">
        <f>(H7163 - I7163) * Dashboard!$I$13 * (Dashboard!$D$12 / 365) * 'Lookups and Calculations'!$F$12</f>
        <v>0</v>
      </c>
      <c r="M7163" s="3">
        <f>(G7163*2) * Dashboard!$I$13 * (Dashboard!$D$12 / 365) * 'Lookups and Calculations'!$F$12</f>
        <v>1602.0878730267946</v>
      </c>
      <c r="N7163" s="12">
        <f>H7163 * Dashboard!$I$14 * Dashboard!$I$15 * (Dashboard!$D$12 / 365) * 'Lookups and Calculations'!$F$12</f>
        <v>0</v>
      </c>
    </row>
    <row r="7164" spans="1:14" x14ac:dyDescent="0.35">
      <c r="A7164" s="2">
        <v>7163</v>
      </c>
      <c r="B7164" s="11">
        <v>-1.1422040518694254</v>
      </c>
      <c r="C7164" s="11">
        <v>6.7146858244738717E-3</v>
      </c>
      <c r="D7164" s="3">
        <f>B7164*Dashboard!$D$11*Dashboard!$D$10*SQRT(Dashboard!$D$12/365)</f>
        <v>-283588.43979378633</v>
      </c>
      <c r="E7164" s="3">
        <f>IF(Dashboard!$I$3,C7164*Dashboard!$E$11*Dashboard!$E$10*SQRT(Dashboard!$D$12/365),0)</f>
        <v>3334.2681170696537</v>
      </c>
      <c r="F7164" s="3">
        <f>D7164+IF(Dashboard!$I$3,E7164,0)</f>
        <v>-280254.17167671665</v>
      </c>
      <c r="G7164" s="3">
        <f>IF(Dashboard!$I$4, ('Lookups and Calculations'!$F$9) / (1 - 'Lookups and Calculations'!$F$10), 'Lookups and Calculations'!$F$9)</f>
        <v>1951878.888340465</v>
      </c>
      <c r="H7164" s="12">
        <f t="shared" si="222"/>
        <v>0</v>
      </c>
      <c r="I7164" s="12">
        <f t="shared" si="223"/>
        <v>0</v>
      </c>
      <c r="J7164" s="13">
        <f>(1 - Dashboard!$I$9) * H7164 * Dashboard!$I$8 * 'Lookups and Calculations'!$F$12</f>
        <v>0</v>
      </c>
      <c r="K7164" s="12">
        <f>(1 - Dashboard!$I$11) * I7164 * Dashboard!$I$10 * 'Lookups and Calculations'!$F$12</f>
        <v>0</v>
      </c>
      <c r="L7164" s="12">
        <f>(H7164 - I7164) * Dashboard!$I$13 * (Dashboard!$D$12 / 365) * 'Lookups and Calculations'!$F$12</f>
        <v>0</v>
      </c>
      <c r="M7164" s="3">
        <f>(G7164*2) * Dashboard!$I$13 * (Dashboard!$D$12 / 365) * 'Lookups and Calculations'!$F$12</f>
        <v>1602.0878730267946</v>
      </c>
      <c r="N7164" s="12">
        <f>H7164 * Dashboard!$I$14 * Dashboard!$I$15 * (Dashboard!$D$12 / 365) * 'Lookups and Calculations'!$F$12</f>
        <v>0</v>
      </c>
    </row>
    <row r="7165" spans="1:14" x14ac:dyDescent="0.35">
      <c r="A7165" s="2">
        <v>7164</v>
      </c>
      <c r="B7165" s="11">
        <v>-0.7595681792208544</v>
      </c>
      <c r="C7165" s="11">
        <v>1.6530861502449323</v>
      </c>
      <c r="D7165" s="3">
        <f>B7165*Dashboard!$D$11*Dashboard!$D$10*SQRT(Dashboard!$D$12/365)</f>
        <v>-188586.92937544733</v>
      </c>
      <c r="E7165" s="3">
        <f>IF(Dashboard!$I$3,C7165*Dashboard!$E$11*Dashboard!$E$10*SQRT(Dashboard!$D$12/365),0)</f>
        <v>820862.29938583483</v>
      </c>
      <c r="F7165" s="3">
        <f>D7165+IF(Dashboard!$I$3,E7165,0)</f>
        <v>632275.3700103875</v>
      </c>
      <c r="G7165" s="3">
        <f>IF(Dashboard!$I$4, ('Lookups and Calculations'!$F$9) / (1 - 'Lookups and Calculations'!$F$10), 'Lookups and Calculations'!$F$9)</f>
        <v>1951878.888340465</v>
      </c>
      <c r="H7165" s="12">
        <f t="shared" si="222"/>
        <v>0</v>
      </c>
      <c r="I7165" s="12">
        <f t="shared" si="223"/>
        <v>0</v>
      </c>
      <c r="J7165" s="13">
        <f>(1 - Dashboard!$I$9) * H7165 * Dashboard!$I$8 * 'Lookups and Calculations'!$F$12</f>
        <v>0</v>
      </c>
      <c r="K7165" s="12">
        <f>(1 - Dashboard!$I$11) * I7165 * Dashboard!$I$10 * 'Lookups and Calculations'!$F$12</f>
        <v>0</v>
      </c>
      <c r="L7165" s="12">
        <f>(H7165 - I7165) * Dashboard!$I$13 * (Dashboard!$D$12 / 365) * 'Lookups and Calculations'!$F$12</f>
        <v>0</v>
      </c>
      <c r="M7165" s="3">
        <f>(G7165*2) * Dashboard!$I$13 * (Dashboard!$D$12 / 365) * 'Lookups and Calculations'!$F$12</f>
        <v>1602.0878730267946</v>
      </c>
      <c r="N7165" s="12">
        <f>H7165 * Dashboard!$I$14 * Dashboard!$I$15 * (Dashboard!$D$12 / 365) * 'Lookups and Calculations'!$F$12</f>
        <v>0</v>
      </c>
    </row>
    <row r="7166" spans="1:14" x14ac:dyDescent="0.35">
      <c r="A7166" s="2">
        <v>7165</v>
      </c>
      <c r="B7166" s="11">
        <v>0.79304081310636321</v>
      </c>
      <c r="C7166" s="11">
        <v>-0.96145203763943154</v>
      </c>
      <c r="D7166" s="3">
        <f>B7166*Dashboard!$D$11*Dashboard!$D$10*SQRT(Dashboard!$D$12/365)</f>
        <v>196897.57404865083</v>
      </c>
      <c r="E7166" s="3">
        <f>IF(Dashboard!$I$3,C7166*Dashboard!$E$11*Dashboard!$E$10*SQRT(Dashboard!$D$12/365),0)</f>
        <v>-477422.0207754834</v>
      </c>
      <c r="F7166" s="3">
        <f>D7166+IF(Dashboard!$I$3,E7166,0)</f>
        <v>-280524.44672683254</v>
      </c>
      <c r="G7166" s="3">
        <f>IF(Dashboard!$I$4, ('Lookups and Calculations'!$F$9) / (1 - 'Lookups and Calculations'!$F$10), 'Lookups and Calculations'!$F$9)</f>
        <v>1951878.888340465</v>
      </c>
      <c r="H7166" s="12">
        <f t="shared" si="222"/>
        <v>0</v>
      </c>
      <c r="I7166" s="12">
        <f t="shared" si="223"/>
        <v>0</v>
      </c>
      <c r="J7166" s="13">
        <f>(1 - Dashboard!$I$9) * H7166 * Dashboard!$I$8 * 'Lookups and Calculations'!$F$12</f>
        <v>0</v>
      </c>
      <c r="K7166" s="12">
        <f>(1 - Dashboard!$I$11) * I7166 * Dashboard!$I$10 * 'Lookups and Calculations'!$F$12</f>
        <v>0</v>
      </c>
      <c r="L7166" s="12">
        <f>(H7166 - I7166) * Dashboard!$I$13 * (Dashboard!$D$12 / 365) * 'Lookups and Calculations'!$F$12</f>
        <v>0</v>
      </c>
      <c r="M7166" s="3">
        <f>(G7166*2) * Dashboard!$I$13 * (Dashboard!$D$12 / 365) * 'Lookups and Calculations'!$F$12</f>
        <v>1602.0878730267946</v>
      </c>
      <c r="N7166" s="12">
        <f>H7166 * Dashboard!$I$14 * Dashboard!$I$15 * (Dashboard!$D$12 / 365) * 'Lookups and Calculations'!$F$12</f>
        <v>0</v>
      </c>
    </row>
    <row r="7167" spans="1:14" x14ac:dyDescent="0.35">
      <c r="A7167" s="2">
        <v>7166</v>
      </c>
      <c r="B7167" s="11">
        <v>0.11533133568006793</v>
      </c>
      <c r="C7167" s="11">
        <v>-0.58707800693010503</v>
      </c>
      <c r="D7167" s="3">
        <f>B7167*Dashboard!$D$11*Dashboard!$D$10*SQRT(Dashboard!$D$12/365)</f>
        <v>28634.667764760179</v>
      </c>
      <c r="E7167" s="3">
        <f>IF(Dashboard!$I$3,C7167*Dashboard!$E$11*Dashboard!$E$10*SQRT(Dashboard!$D$12/365),0)</f>
        <v>-291521.52936257806</v>
      </c>
      <c r="F7167" s="3">
        <f>D7167+IF(Dashboard!$I$3,E7167,0)</f>
        <v>-262886.86159781786</v>
      </c>
      <c r="G7167" s="3">
        <f>IF(Dashboard!$I$4, ('Lookups and Calculations'!$F$9) / (1 - 'Lookups and Calculations'!$F$10), 'Lookups and Calculations'!$F$9)</f>
        <v>1951878.888340465</v>
      </c>
      <c r="H7167" s="12">
        <f t="shared" si="222"/>
        <v>0</v>
      </c>
      <c r="I7167" s="12">
        <f t="shared" si="223"/>
        <v>0</v>
      </c>
      <c r="J7167" s="13">
        <f>(1 - Dashboard!$I$9) * H7167 * Dashboard!$I$8 * 'Lookups and Calculations'!$F$12</f>
        <v>0</v>
      </c>
      <c r="K7167" s="12">
        <f>(1 - Dashboard!$I$11) * I7167 * Dashboard!$I$10 * 'Lookups and Calculations'!$F$12</f>
        <v>0</v>
      </c>
      <c r="L7167" s="12">
        <f>(H7167 - I7167) * Dashboard!$I$13 * (Dashboard!$D$12 / 365) * 'Lookups and Calculations'!$F$12</f>
        <v>0</v>
      </c>
      <c r="M7167" s="3">
        <f>(G7167*2) * Dashboard!$I$13 * (Dashboard!$D$12 / 365) * 'Lookups and Calculations'!$F$12</f>
        <v>1602.0878730267946</v>
      </c>
      <c r="N7167" s="12">
        <f>H7167 * Dashboard!$I$14 * Dashboard!$I$15 * (Dashboard!$D$12 / 365) * 'Lookups and Calculations'!$F$12</f>
        <v>0</v>
      </c>
    </row>
    <row r="7168" spans="1:14" x14ac:dyDescent="0.35">
      <c r="A7168" s="2">
        <v>7167</v>
      </c>
      <c r="B7168" s="11">
        <v>-0.95275288899933497</v>
      </c>
      <c r="C7168" s="11">
        <v>-0.98153885075726421</v>
      </c>
      <c r="D7168" s="3">
        <f>B7168*Dashboard!$D$11*Dashboard!$D$10*SQRT(Dashboard!$D$12/365)</f>
        <v>-236551.17039563035</v>
      </c>
      <c r="E7168" s="3">
        <f>IF(Dashboard!$I$3,C7168*Dashboard!$E$11*Dashboard!$E$10*SQRT(Dashboard!$D$12/365),0)</f>
        <v>-487396.39966722758</v>
      </c>
      <c r="F7168" s="3">
        <f>D7168+IF(Dashboard!$I$3,E7168,0)</f>
        <v>-723947.57006285794</v>
      </c>
      <c r="G7168" s="3">
        <f>IF(Dashboard!$I$4, ('Lookups and Calculations'!$F$9) / (1 - 'Lookups and Calculations'!$F$10), 'Lookups and Calculations'!$F$9)</f>
        <v>1951878.888340465</v>
      </c>
      <c r="H7168" s="12">
        <f t="shared" si="222"/>
        <v>0</v>
      </c>
      <c r="I7168" s="12">
        <f t="shared" si="223"/>
        <v>0</v>
      </c>
      <c r="J7168" s="13">
        <f>(1 - Dashboard!$I$9) * H7168 * Dashboard!$I$8 * 'Lookups and Calculations'!$F$12</f>
        <v>0</v>
      </c>
      <c r="K7168" s="12">
        <f>(1 - Dashboard!$I$11) * I7168 * Dashboard!$I$10 * 'Lookups and Calculations'!$F$12</f>
        <v>0</v>
      </c>
      <c r="L7168" s="12">
        <f>(H7168 - I7168) * Dashboard!$I$13 * (Dashboard!$D$12 / 365) * 'Lookups and Calculations'!$F$12</f>
        <v>0</v>
      </c>
      <c r="M7168" s="3">
        <f>(G7168*2) * Dashboard!$I$13 * (Dashboard!$D$12 / 365) * 'Lookups and Calculations'!$F$12</f>
        <v>1602.0878730267946</v>
      </c>
      <c r="N7168" s="12">
        <f>H7168 * Dashboard!$I$14 * Dashboard!$I$15 * (Dashboard!$D$12 / 365) * 'Lookups and Calculations'!$F$12</f>
        <v>0</v>
      </c>
    </row>
    <row r="7169" spans="1:14" x14ac:dyDescent="0.35">
      <c r="A7169" s="2">
        <v>7168</v>
      </c>
      <c r="B7169" s="11">
        <v>-0.33771155854831825</v>
      </c>
      <c r="C7169" s="11">
        <v>0.36455116772415419</v>
      </c>
      <c r="D7169" s="3">
        <f>B7169*Dashboard!$D$11*Dashboard!$D$10*SQRT(Dashboard!$D$12/365)</f>
        <v>-83847.622351101454</v>
      </c>
      <c r="E7169" s="3">
        <f>IF(Dashboard!$I$3,C7169*Dashboard!$E$11*Dashboard!$E$10*SQRT(Dashboard!$D$12/365),0)</f>
        <v>181022.8158632277</v>
      </c>
      <c r="F7169" s="3">
        <f>D7169+IF(Dashboard!$I$3,E7169,0)</f>
        <v>97175.19351212625</v>
      </c>
      <c r="G7169" s="3">
        <f>IF(Dashboard!$I$4, ('Lookups and Calculations'!$F$9) / (1 - 'Lookups and Calculations'!$F$10), 'Lookups and Calculations'!$F$9)</f>
        <v>1951878.888340465</v>
      </c>
      <c r="H7169" s="12">
        <f t="shared" si="222"/>
        <v>0</v>
      </c>
      <c r="I7169" s="12">
        <f t="shared" si="223"/>
        <v>0</v>
      </c>
      <c r="J7169" s="13">
        <f>(1 - Dashboard!$I$9) * H7169 * Dashboard!$I$8 * 'Lookups and Calculations'!$F$12</f>
        <v>0</v>
      </c>
      <c r="K7169" s="12">
        <f>(1 - Dashboard!$I$11) * I7169 * Dashboard!$I$10 * 'Lookups and Calculations'!$F$12</f>
        <v>0</v>
      </c>
      <c r="L7169" s="12">
        <f>(H7169 - I7169) * Dashboard!$I$13 * (Dashboard!$D$12 / 365) * 'Lookups and Calculations'!$F$12</f>
        <v>0</v>
      </c>
      <c r="M7169" s="3">
        <f>(G7169*2) * Dashboard!$I$13 * (Dashboard!$D$12 / 365) * 'Lookups and Calculations'!$F$12</f>
        <v>1602.0878730267946</v>
      </c>
      <c r="N7169" s="12">
        <f>H7169 * Dashboard!$I$14 * Dashboard!$I$15 * (Dashboard!$D$12 / 365) * 'Lookups and Calculations'!$F$12</f>
        <v>0</v>
      </c>
    </row>
    <row r="7170" spans="1:14" x14ac:dyDescent="0.35">
      <c r="A7170" s="2">
        <v>7169</v>
      </c>
      <c r="B7170" s="11">
        <v>0.99947310712172288</v>
      </c>
      <c r="C7170" s="11">
        <v>-1.2019257672999648</v>
      </c>
      <c r="D7170" s="3">
        <f>B7170*Dashboard!$D$11*Dashboard!$D$10*SQRT(Dashboard!$D$12/365)</f>
        <v>248150.94868609292</v>
      </c>
      <c r="E7170" s="3">
        <f>IF(Dashboard!$I$3,C7170*Dashboard!$E$11*Dashboard!$E$10*SQRT(Dashboard!$D$12/365),0)</f>
        <v>-596832.50560822221</v>
      </c>
      <c r="F7170" s="3">
        <f>D7170+IF(Dashboard!$I$3,E7170,0)</f>
        <v>-348681.5569221293</v>
      </c>
      <c r="G7170" s="3">
        <f>IF(Dashboard!$I$4, ('Lookups and Calculations'!$F$9) / (1 - 'Lookups and Calculations'!$F$10), 'Lookups and Calculations'!$F$9)</f>
        <v>1951878.888340465</v>
      </c>
      <c r="H7170" s="12">
        <f t="shared" si="222"/>
        <v>0</v>
      </c>
      <c r="I7170" s="12">
        <f t="shared" si="223"/>
        <v>0</v>
      </c>
      <c r="J7170" s="13">
        <f>(1 - Dashboard!$I$9) * H7170 * Dashboard!$I$8 * 'Lookups and Calculations'!$F$12</f>
        <v>0</v>
      </c>
      <c r="K7170" s="12">
        <f>(1 - Dashboard!$I$11) * I7170 * Dashboard!$I$10 * 'Lookups and Calculations'!$F$12</f>
        <v>0</v>
      </c>
      <c r="L7170" s="12">
        <f>(H7170 - I7170) * Dashboard!$I$13 * (Dashboard!$D$12 / 365) * 'Lookups and Calculations'!$F$12</f>
        <v>0</v>
      </c>
      <c r="M7170" s="3">
        <f>(G7170*2) * Dashboard!$I$13 * (Dashboard!$D$12 / 365) * 'Lookups and Calculations'!$F$12</f>
        <v>1602.0878730267946</v>
      </c>
      <c r="N7170" s="12">
        <f>H7170 * Dashboard!$I$14 * Dashboard!$I$15 * (Dashboard!$D$12 / 365) * 'Lookups and Calculations'!$F$12</f>
        <v>0</v>
      </c>
    </row>
    <row r="7171" spans="1:14" x14ac:dyDescent="0.35">
      <c r="A7171" s="2">
        <v>7170</v>
      </c>
      <c r="B7171" s="11">
        <v>1.1304586348915608</v>
      </c>
      <c r="C7171" s="11">
        <v>-0.49564034604041241</v>
      </c>
      <c r="D7171" s="3">
        <f>B7171*Dashboard!$D$11*Dashboard!$D$10*SQRT(Dashboard!$D$12/365)</f>
        <v>280672.266917295</v>
      </c>
      <c r="E7171" s="3">
        <f>IF(Dashboard!$I$3,C7171*Dashboard!$E$11*Dashboard!$E$10*SQRT(Dashboard!$D$12/365),0)</f>
        <v>-246116.92140717639</v>
      </c>
      <c r="F7171" s="3">
        <f>D7171+IF(Dashboard!$I$3,E7171,0)</f>
        <v>34555.345510118612</v>
      </c>
      <c r="G7171" s="3">
        <f>IF(Dashboard!$I$4, ('Lookups and Calculations'!$F$9) / (1 - 'Lookups and Calculations'!$F$10), 'Lookups and Calculations'!$F$9)</f>
        <v>1951878.888340465</v>
      </c>
      <c r="H7171" s="12">
        <f t="shared" ref="H7171:H7234" si="224">MAX(0,F7171-G7171)</f>
        <v>0</v>
      </c>
      <c r="I7171" s="12">
        <f t="shared" ref="I7171:I7234" si="225">MAX(0,-F7171-G7171)</f>
        <v>0</v>
      </c>
      <c r="J7171" s="13">
        <f>(1 - Dashboard!$I$9) * H7171 * Dashboard!$I$8 * 'Lookups and Calculations'!$F$12</f>
        <v>0</v>
      </c>
      <c r="K7171" s="12">
        <f>(1 - Dashboard!$I$11) * I7171 * Dashboard!$I$10 * 'Lookups and Calculations'!$F$12</f>
        <v>0</v>
      </c>
      <c r="L7171" s="12">
        <f>(H7171 - I7171) * Dashboard!$I$13 * (Dashboard!$D$12 / 365) * 'Lookups and Calculations'!$F$12</f>
        <v>0</v>
      </c>
      <c r="M7171" s="3">
        <f>(G7171*2) * Dashboard!$I$13 * (Dashboard!$D$12 / 365) * 'Lookups and Calculations'!$F$12</f>
        <v>1602.0878730267946</v>
      </c>
      <c r="N7171" s="12">
        <f>H7171 * Dashboard!$I$14 * Dashboard!$I$15 * (Dashboard!$D$12 / 365) * 'Lookups and Calculations'!$F$12</f>
        <v>0</v>
      </c>
    </row>
    <row r="7172" spans="1:14" x14ac:dyDescent="0.35">
      <c r="A7172" s="2">
        <v>7171</v>
      </c>
      <c r="B7172" s="11">
        <v>0.14291002461899707</v>
      </c>
      <c r="C7172" s="11">
        <v>-1.5472022260951788</v>
      </c>
      <c r="D7172" s="3">
        <f>B7172*Dashboard!$D$11*Dashboard!$D$10*SQRT(Dashboard!$D$12/365)</f>
        <v>35481.953374497411</v>
      </c>
      <c r="E7172" s="3">
        <f>IF(Dashboard!$I$3,C7172*Dashboard!$E$11*Dashboard!$E$10*SQRT(Dashboard!$D$12/365),0)</f>
        <v>-768284.20390503749</v>
      </c>
      <c r="F7172" s="3">
        <f>D7172+IF(Dashboard!$I$3,E7172,0)</f>
        <v>-732802.25053054013</v>
      </c>
      <c r="G7172" s="3">
        <f>IF(Dashboard!$I$4, ('Lookups and Calculations'!$F$9) / (1 - 'Lookups and Calculations'!$F$10), 'Lookups and Calculations'!$F$9)</f>
        <v>1951878.888340465</v>
      </c>
      <c r="H7172" s="12">
        <f t="shared" si="224"/>
        <v>0</v>
      </c>
      <c r="I7172" s="12">
        <f t="shared" si="225"/>
        <v>0</v>
      </c>
      <c r="J7172" s="13">
        <f>(1 - Dashboard!$I$9) * H7172 * Dashboard!$I$8 * 'Lookups and Calculations'!$F$12</f>
        <v>0</v>
      </c>
      <c r="K7172" s="12">
        <f>(1 - Dashboard!$I$11) * I7172 * Dashboard!$I$10 * 'Lookups and Calculations'!$F$12</f>
        <v>0</v>
      </c>
      <c r="L7172" s="12">
        <f>(H7172 - I7172) * Dashboard!$I$13 * (Dashboard!$D$12 / 365) * 'Lookups and Calculations'!$F$12</f>
        <v>0</v>
      </c>
      <c r="M7172" s="3">
        <f>(G7172*2) * Dashboard!$I$13 * (Dashboard!$D$12 / 365) * 'Lookups and Calculations'!$F$12</f>
        <v>1602.0878730267946</v>
      </c>
      <c r="N7172" s="12">
        <f>H7172 * Dashboard!$I$14 * Dashboard!$I$15 * (Dashboard!$D$12 / 365) * 'Lookups and Calculations'!$F$12</f>
        <v>0</v>
      </c>
    </row>
    <row r="7173" spans="1:14" x14ac:dyDescent="0.35">
      <c r="A7173" s="2">
        <v>7172</v>
      </c>
      <c r="B7173" s="11">
        <v>-2.7294028332123013</v>
      </c>
      <c r="C7173" s="11">
        <v>-0.67357620138053287</v>
      </c>
      <c r="D7173" s="3">
        <f>B7173*Dashboard!$D$11*Dashboard!$D$10*SQRT(Dashboard!$D$12/365)</f>
        <v>-677660.95714034617</v>
      </c>
      <c r="E7173" s="3">
        <f>IF(Dashboard!$I$3,C7173*Dashboard!$E$11*Dashboard!$E$10*SQRT(Dashboard!$D$12/365),0)</f>
        <v>-334473.37841096608</v>
      </c>
      <c r="F7173" s="3">
        <f>D7173+IF(Dashboard!$I$3,E7173,0)</f>
        <v>-1012134.3355513122</v>
      </c>
      <c r="G7173" s="3">
        <f>IF(Dashboard!$I$4, ('Lookups and Calculations'!$F$9) / (1 - 'Lookups and Calculations'!$F$10), 'Lookups and Calculations'!$F$9)</f>
        <v>1951878.888340465</v>
      </c>
      <c r="H7173" s="12">
        <f t="shared" si="224"/>
        <v>0</v>
      </c>
      <c r="I7173" s="12">
        <f t="shared" si="225"/>
        <v>0</v>
      </c>
      <c r="J7173" s="13">
        <f>(1 - Dashboard!$I$9) * H7173 * Dashboard!$I$8 * 'Lookups and Calculations'!$F$12</f>
        <v>0</v>
      </c>
      <c r="K7173" s="12">
        <f>(1 - Dashboard!$I$11) * I7173 * Dashboard!$I$10 * 'Lookups and Calculations'!$F$12</f>
        <v>0</v>
      </c>
      <c r="L7173" s="12">
        <f>(H7173 - I7173) * Dashboard!$I$13 * (Dashboard!$D$12 / 365) * 'Lookups and Calculations'!$F$12</f>
        <v>0</v>
      </c>
      <c r="M7173" s="3">
        <f>(G7173*2) * Dashboard!$I$13 * (Dashboard!$D$12 / 365) * 'Lookups and Calculations'!$F$12</f>
        <v>1602.0878730267946</v>
      </c>
      <c r="N7173" s="12">
        <f>H7173 * Dashboard!$I$14 * Dashboard!$I$15 * (Dashboard!$D$12 / 365) * 'Lookups and Calculations'!$F$12</f>
        <v>0</v>
      </c>
    </row>
    <row r="7174" spans="1:14" x14ac:dyDescent="0.35">
      <c r="A7174" s="2">
        <v>7173</v>
      </c>
      <c r="B7174" s="11">
        <v>1.9547864824837049</v>
      </c>
      <c r="C7174" s="11">
        <v>-0.40782350802450118</v>
      </c>
      <c r="D7174" s="3">
        <f>B7174*Dashboard!$D$11*Dashboard!$D$10*SQRT(Dashboard!$D$12/365)</f>
        <v>485337.84115914704</v>
      </c>
      <c r="E7174" s="3">
        <f>IF(Dashboard!$I$3,C7174*Dashboard!$E$11*Dashboard!$E$10*SQRT(Dashboard!$D$12/365),0)</f>
        <v>-202510.28205093136</v>
      </c>
      <c r="F7174" s="3">
        <f>D7174+IF(Dashboard!$I$3,E7174,0)</f>
        <v>282827.55910821568</v>
      </c>
      <c r="G7174" s="3">
        <f>IF(Dashboard!$I$4, ('Lookups and Calculations'!$F$9) / (1 - 'Lookups and Calculations'!$F$10), 'Lookups and Calculations'!$F$9)</f>
        <v>1951878.888340465</v>
      </c>
      <c r="H7174" s="12">
        <f t="shared" si="224"/>
        <v>0</v>
      </c>
      <c r="I7174" s="12">
        <f t="shared" si="225"/>
        <v>0</v>
      </c>
      <c r="J7174" s="13">
        <f>(1 - Dashboard!$I$9) * H7174 * Dashboard!$I$8 * 'Lookups and Calculations'!$F$12</f>
        <v>0</v>
      </c>
      <c r="K7174" s="12">
        <f>(1 - Dashboard!$I$11) * I7174 * Dashboard!$I$10 * 'Lookups and Calculations'!$F$12</f>
        <v>0</v>
      </c>
      <c r="L7174" s="12">
        <f>(H7174 - I7174) * Dashboard!$I$13 * (Dashboard!$D$12 / 365) * 'Lookups and Calculations'!$F$12</f>
        <v>0</v>
      </c>
      <c r="M7174" s="3">
        <f>(G7174*2) * Dashboard!$I$13 * (Dashboard!$D$12 / 365) * 'Lookups and Calculations'!$F$12</f>
        <v>1602.0878730267946</v>
      </c>
      <c r="N7174" s="12">
        <f>H7174 * Dashboard!$I$14 * Dashboard!$I$15 * (Dashboard!$D$12 / 365) * 'Lookups and Calculations'!$F$12</f>
        <v>0</v>
      </c>
    </row>
    <row r="7175" spans="1:14" x14ac:dyDescent="0.35">
      <c r="A7175" s="2">
        <v>7174</v>
      </c>
      <c r="B7175" s="11">
        <v>0.86878571688034056</v>
      </c>
      <c r="C7175" s="11">
        <v>-1.0490883056702474</v>
      </c>
      <c r="D7175" s="3">
        <f>B7175*Dashboard!$D$11*Dashboard!$D$10*SQRT(Dashboard!$D$12/365)</f>
        <v>215703.65256713986</v>
      </c>
      <c r="E7175" s="3">
        <f>IF(Dashboard!$I$3,C7175*Dashboard!$E$11*Dashboard!$E$10*SQRT(Dashboard!$D$12/365),0)</f>
        <v>-520938.99566194665</v>
      </c>
      <c r="F7175" s="3">
        <f>D7175+IF(Dashboard!$I$3,E7175,0)</f>
        <v>-305235.34309480677</v>
      </c>
      <c r="G7175" s="3">
        <f>IF(Dashboard!$I$4, ('Lookups and Calculations'!$F$9) / (1 - 'Lookups and Calculations'!$F$10), 'Lookups and Calculations'!$F$9)</f>
        <v>1951878.888340465</v>
      </c>
      <c r="H7175" s="12">
        <f t="shared" si="224"/>
        <v>0</v>
      </c>
      <c r="I7175" s="12">
        <f t="shared" si="225"/>
        <v>0</v>
      </c>
      <c r="J7175" s="13">
        <f>(1 - Dashboard!$I$9) * H7175 * Dashboard!$I$8 * 'Lookups and Calculations'!$F$12</f>
        <v>0</v>
      </c>
      <c r="K7175" s="12">
        <f>(1 - Dashboard!$I$11) * I7175 * Dashboard!$I$10 * 'Lookups and Calculations'!$F$12</f>
        <v>0</v>
      </c>
      <c r="L7175" s="12">
        <f>(H7175 - I7175) * Dashboard!$I$13 * (Dashboard!$D$12 / 365) * 'Lookups and Calculations'!$F$12</f>
        <v>0</v>
      </c>
      <c r="M7175" s="3">
        <f>(G7175*2) * Dashboard!$I$13 * (Dashboard!$D$12 / 365) * 'Lookups and Calculations'!$F$12</f>
        <v>1602.0878730267946</v>
      </c>
      <c r="N7175" s="12">
        <f>H7175 * Dashboard!$I$14 * Dashboard!$I$15 * (Dashboard!$D$12 / 365) * 'Lookups and Calculations'!$F$12</f>
        <v>0</v>
      </c>
    </row>
    <row r="7176" spans="1:14" x14ac:dyDescent="0.35">
      <c r="A7176" s="2">
        <v>7175</v>
      </c>
      <c r="B7176" s="11">
        <v>0.26609627112465928</v>
      </c>
      <c r="C7176" s="11">
        <v>0.64139478245199633</v>
      </c>
      <c r="D7176" s="3">
        <f>B7176*Dashboard!$D$11*Dashboard!$D$10*SQRT(Dashboard!$D$12/365)</f>
        <v>66066.852275370082</v>
      </c>
      <c r="E7176" s="3">
        <f>IF(Dashboard!$I$3,C7176*Dashboard!$E$11*Dashboard!$E$10*SQRT(Dashboard!$D$12/365),0)</f>
        <v>318493.25932566414</v>
      </c>
      <c r="F7176" s="3">
        <f>D7176+IF(Dashboard!$I$3,E7176,0)</f>
        <v>384560.11160103424</v>
      </c>
      <c r="G7176" s="3">
        <f>IF(Dashboard!$I$4, ('Lookups and Calculations'!$F$9) / (1 - 'Lookups and Calculations'!$F$10), 'Lookups and Calculations'!$F$9)</f>
        <v>1951878.888340465</v>
      </c>
      <c r="H7176" s="12">
        <f t="shared" si="224"/>
        <v>0</v>
      </c>
      <c r="I7176" s="12">
        <f t="shared" si="225"/>
        <v>0</v>
      </c>
      <c r="J7176" s="13">
        <f>(1 - Dashboard!$I$9) * H7176 * Dashboard!$I$8 * 'Lookups and Calculations'!$F$12</f>
        <v>0</v>
      </c>
      <c r="K7176" s="12">
        <f>(1 - Dashboard!$I$11) * I7176 * Dashboard!$I$10 * 'Lookups and Calculations'!$F$12</f>
        <v>0</v>
      </c>
      <c r="L7176" s="12">
        <f>(H7176 - I7176) * Dashboard!$I$13 * (Dashboard!$D$12 / 365) * 'Lookups and Calculations'!$F$12</f>
        <v>0</v>
      </c>
      <c r="M7176" s="3">
        <f>(G7176*2) * Dashboard!$I$13 * (Dashboard!$D$12 / 365) * 'Lookups and Calculations'!$F$12</f>
        <v>1602.0878730267946</v>
      </c>
      <c r="N7176" s="12">
        <f>H7176 * Dashboard!$I$14 * Dashboard!$I$15 * (Dashboard!$D$12 / 365) * 'Lookups and Calculations'!$F$12</f>
        <v>0</v>
      </c>
    </row>
    <row r="7177" spans="1:14" x14ac:dyDescent="0.35">
      <c r="A7177" s="2">
        <v>7176</v>
      </c>
      <c r="B7177" s="11">
        <v>3.3089729099457501</v>
      </c>
      <c r="C7177" s="11">
        <v>0.42888764806385021</v>
      </c>
      <c r="D7177" s="3">
        <f>B7177*Dashboard!$D$11*Dashboard!$D$10*SQRT(Dashboard!$D$12/365)</f>
        <v>821557.63964904472</v>
      </c>
      <c r="E7177" s="3">
        <f>IF(Dashboard!$I$3,C7177*Dashboard!$E$11*Dashboard!$E$10*SQRT(Dashboard!$D$12/365),0)</f>
        <v>212969.96585187747</v>
      </c>
      <c r="F7177" s="3">
        <f>D7177+IF(Dashboard!$I$3,E7177,0)</f>
        <v>1034527.6055009222</v>
      </c>
      <c r="G7177" s="3">
        <f>IF(Dashboard!$I$4, ('Lookups and Calculations'!$F$9) / (1 - 'Lookups and Calculations'!$F$10), 'Lookups and Calculations'!$F$9)</f>
        <v>1951878.888340465</v>
      </c>
      <c r="H7177" s="12">
        <f t="shared" si="224"/>
        <v>0</v>
      </c>
      <c r="I7177" s="12">
        <f t="shared" si="225"/>
        <v>0</v>
      </c>
      <c r="J7177" s="13">
        <f>(1 - Dashboard!$I$9) * H7177 * Dashboard!$I$8 * 'Lookups and Calculations'!$F$12</f>
        <v>0</v>
      </c>
      <c r="K7177" s="12">
        <f>(1 - Dashboard!$I$11) * I7177 * Dashboard!$I$10 * 'Lookups and Calculations'!$F$12</f>
        <v>0</v>
      </c>
      <c r="L7177" s="12">
        <f>(H7177 - I7177) * Dashboard!$I$13 * (Dashboard!$D$12 / 365) * 'Lookups and Calculations'!$F$12</f>
        <v>0</v>
      </c>
      <c r="M7177" s="3">
        <f>(G7177*2) * Dashboard!$I$13 * (Dashboard!$D$12 / 365) * 'Lookups and Calculations'!$F$12</f>
        <v>1602.0878730267946</v>
      </c>
      <c r="N7177" s="12">
        <f>H7177 * Dashboard!$I$14 * Dashboard!$I$15 * (Dashboard!$D$12 / 365) * 'Lookups and Calculations'!$F$12</f>
        <v>0</v>
      </c>
    </row>
    <row r="7178" spans="1:14" x14ac:dyDescent="0.35">
      <c r="A7178" s="2">
        <v>7177</v>
      </c>
      <c r="B7178" s="11">
        <v>-2.2197150433342157</v>
      </c>
      <c r="C7178" s="11">
        <v>1.1226101163809274</v>
      </c>
      <c r="D7178" s="3">
        <f>B7178*Dashboard!$D$11*Dashboard!$D$10*SQRT(Dashboard!$D$12/365)</f>
        <v>-551114.77226479724</v>
      </c>
      <c r="E7178" s="3">
        <f>IF(Dashboard!$I$3,C7178*Dashboard!$E$11*Dashboard!$E$10*SQRT(Dashboard!$D$12/365),0)</f>
        <v>557447.24575286708</v>
      </c>
      <c r="F7178" s="3">
        <f>D7178+IF(Dashboard!$I$3,E7178,0)</f>
        <v>6332.4734880698379</v>
      </c>
      <c r="G7178" s="3">
        <f>IF(Dashboard!$I$4, ('Lookups and Calculations'!$F$9) / (1 - 'Lookups and Calculations'!$F$10), 'Lookups and Calculations'!$F$9)</f>
        <v>1951878.888340465</v>
      </c>
      <c r="H7178" s="12">
        <f t="shared" si="224"/>
        <v>0</v>
      </c>
      <c r="I7178" s="12">
        <f t="shared" si="225"/>
        <v>0</v>
      </c>
      <c r="J7178" s="13">
        <f>(1 - Dashboard!$I$9) * H7178 * Dashboard!$I$8 * 'Lookups and Calculations'!$F$12</f>
        <v>0</v>
      </c>
      <c r="K7178" s="12">
        <f>(1 - Dashboard!$I$11) * I7178 * Dashboard!$I$10 * 'Lookups and Calculations'!$F$12</f>
        <v>0</v>
      </c>
      <c r="L7178" s="12">
        <f>(H7178 - I7178) * Dashboard!$I$13 * (Dashboard!$D$12 / 365) * 'Lookups and Calculations'!$F$12</f>
        <v>0</v>
      </c>
      <c r="M7178" s="3">
        <f>(G7178*2) * Dashboard!$I$13 * (Dashboard!$D$12 / 365) * 'Lookups and Calculations'!$F$12</f>
        <v>1602.0878730267946</v>
      </c>
      <c r="N7178" s="12">
        <f>H7178 * Dashboard!$I$14 * Dashboard!$I$15 * (Dashboard!$D$12 / 365) * 'Lookups and Calculations'!$F$12</f>
        <v>0</v>
      </c>
    </row>
    <row r="7179" spans="1:14" x14ac:dyDescent="0.35">
      <c r="A7179" s="2">
        <v>7178</v>
      </c>
      <c r="B7179" s="11">
        <v>0.82681192001448034</v>
      </c>
      <c r="C7179" s="11">
        <v>1.8769187397603986</v>
      </c>
      <c r="D7179" s="3">
        <f>B7179*Dashboard!$D$11*Dashboard!$D$10*SQRT(Dashboard!$D$12/365)</f>
        <v>205282.32413118417</v>
      </c>
      <c r="E7179" s="3">
        <f>IF(Dashboard!$I$3,C7179*Dashboard!$E$11*Dashboard!$E$10*SQRT(Dashboard!$D$12/365),0)</f>
        <v>932009.40087230469</v>
      </c>
      <c r="F7179" s="3">
        <f>D7179+IF(Dashboard!$I$3,E7179,0)</f>
        <v>1137291.7250034888</v>
      </c>
      <c r="G7179" s="3">
        <f>IF(Dashboard!$I$4, ('Lookups and Calculations'!$F$9) / (1 - 'Lookups and Calculations'!$F$10), 'Lookups and Calculations'!$F$9)</f>
        <v>1951878.888340465</v>
      </c>
      <c r="H7179" s="12">
        <f t="shared" si="224"/>
        <v>0</v>
      </c>
      <c r="I7179" s="12">
        <f t="shared" si="225"/>
        <v>0</v>
      </c>
      <c r="J7179" s="13">
        <f>(1 - Dashboard!$I$9) * H7179 * Dashboard!$I$8 * 'Lookups and Calculations'!$F$12</f>
        <v>0</v>
      </c>
      <c r="K7179" s="12">
        <f>(1 - Dashboard!$I$11) * I7179 * Dashboard!$I$10 * 'Lookups and Calculations'!$F$12</f>
        <v>0</v>
      </c>
      <c r="L7179" s="12">
        <f>(H7179 - I7179) * Dashboard!$I$13 * (Dashboard!$D$12 / 365) * 'Lookups and Calculations'!$F$12</f>
        <v>0</v>
      </c>
      <c r="M7179" s="3">
        <f>(G7179*2) * Dashboard!$I$13 * (Dashboard!$D$12 / 365) * 'Lookups and Calculations'!$F$12</f>
        <v>1602.0878730267946</v>
      </c>
      <c r="N7179" s="12">
        <f>H7179 * Dashboard!$I$14 * Dashboard!$I$15 * (Dashboard!$D$12 / 365) * 'Lookups and Calculations'!$F$12</f>
        <v>0</v>
      </c>
    </row>
    <row r="7180" spans="1:14" x14ac:dyDescent="0.35">
      <c r="A7180" s="2">
        <v>7179</v>
      </c>
      <c r="B7180" s="11">
        <v>-0.60038583553772218</v>
      </c>
      <c r="C7180" s="11">
        <v>0.91583968385423831</v>
      </c>
      <c r="D7180" s="3">
        <f>B7180*Dashboard!$D$11*Dashboard!$D$10*SQRT(Dashboard!$D$12/365)</f>
        <v>-149064.8558773415</v>
      </c>
      <c r="E7180" s="3">
        <f>IF(Dashboard!$I$3,C7180*Dashboard!$E$11*Dashboard!$E$10*SQRT(Dashboard!$D$12/365),0)</f>
        <v>454772.58922409918</v>
      </c>
      <c r="F7180" s="3">
        <f>D7180+IF(Dashboard!$I$3,E7180,0)</f>
        <v>305707.73334675771</v>
      </c>
      <c r="G7180" s="3">
        <f>IF(Dashboard!$I$4, ('Lookups and Calculations'!$F$9) / (1 - 'Lookups and Calculations'!$F$10), 'Lookups and Calculations'!$F$9)</f>
        <v>1951878.888340465</v>
      </c>
      <c r="H7180" s="12">
        <f t="shared" si="224"/>
        <v>0</v>
      </c>
      <c r="I7180" s="12">
        <f t="shared" si="225"/>
        <v>0</v>
      </c>
      <c r="J7180" s="13">
        <f>(1 - Dashboard!$I$9) * H7180 * Dashboard!$I$8 * 'Lookups and Calculations'!$F$12</f>
        <v>0</v>
      </c>
      <c r="K7180" s="12">
        <f>(1 - Dashboard!$I$11) * I7180 * Dashboard!$I$10 * 'Lookups and Calculations'!$F$12</f>
        <v>0</v>
      </c>
      <c r="L7180" s="12">
        <f>(H7180 - I7180) * Dashboard!$I$13 * (Dashboard!$D$12 / 365) * 'Lookups and Calculations'!$F$12</f>
        <v>0</v>
      </c>
      <c r="M7180" s="3">
        <f>(G7180*2) * Dashboard!$I$13 * (Dashboard!$D$12 / 365) * 'Lookups and Calculations'!$F$12</f>
        <v>1602.0878730267946</v>
      </c>
      <c r="N7180" s="12">
        <f>H7180 * Dashboard!$I$14 * Dashboard!$I$15 * (Dashboard!$D$12 / 365) * 'Lookups and Calculations'!$F$12</f>
        <v>0</v>
      </c>
    </row>
    <row r="7181" spans="1:14" x14ac:dyDescent="0.35">
      <c r="A7181" s="2">
        <v>7180</v>
      </c>
      <c r="B7181" s="11">
        <v>2.4145297980554621</v>
      </c>
      <c r="C7181" s="11">
        <v>-4.1029022805668169E-2</v>
      </c>
      <c r="D7181" s="3">
        <f>B7181*Dashboard!$D$11*Dashboard!$D$10*SQRT(Dashboard!$D$12/365)</f>
        <v>599483.72372297605</v>
      </c>
      <c r="E7181" s="3">
        <f>IF(Dashboard!$I$3,C7181*Dashboard!$E$11*Dashboard!$E$10*SQRT(Dashboard!$D$12/365),0)</f>
        <v>-20373.516526543099</v>
      </c>
      <c r="F7181" s="3">
        <f>D7181+IF(Dashboard!$I$3,E7181,0)</f>
        <v>579110.20719643298</v>
      </c>
      <c r="G7181" s="3">
        <f>IF(Dashboard!$I$4, ('Lookups and Calculations'!$F$9) / (1 - 'Lookups and Calculations'!$F$10), 'Lookups and Calculations'!$F$9)</f>
        <v>1951878.888340465</v>
      </c>
      <c r="H7181" s="12">
        <f t="shared" si="224"/>
        <v>0</v>
      </c>
      <c r="I7181" s="12">
        <f t="shared" si="225"/>
        <v>0</v>
      </c>
      <c r="J7181" s="13">
        <f>(1 - Dashboard!$I$9) * H7181 * Dashboard!$I$8 * 'Lookups and Calculations'!$F$12</f>
        <v>0</v>
      </c>
      <c r="K7181" s="12">
        <f>(1 - Dashboard!$I$11) * I7181 * Dashboard!$I$10 * 'Lookups and Calculations'!$F$12</f>
        <v>0</v>
      </c>
      <c r="L7181" s="12">
        <f>(H7181 - I7181) * Dashboard!$I$13 * (Dashboard!$D$12 / 365) * 'Lookups and Calculations'!$F$12</f>
        <v>0</v>
      </c>
      <c r="M7181" s="3">
        <f>(G7181*2) * Dashboard!$I$13 * (Dashboard!$D$12 / 365) * 'Lookups and Calculations'!$F$12</f>
        <v>1602.0878730267946</v>
      </c>
      <c r="N7181" s="12">
        <f>H7181 * Dashboard!$I$14 * Dashboard!$I$15 * (Dashboard!$D$12 / 365) * 'Lookups and Calculations'!$F$12</f>
        <v>0</v>
      </c>
    </row>
    <row r="7182" spans="1:14" x14ac:dyDescent="0.35">
      <c r="A7182" s="2">
        <v>7181</v>
      </c>
      <c r="B7182" s="11">
        <v>0.45118521487701529</v>
      </c>
      <c r="C7182" s="11">
        <v>-1.6919146882963314</v>
      </c>
      <c r="D7182" s="3">
        <f>B7182*Dashboard!$D$11*Dashboard!$D$10*SQRT(Dashboard!$D$12/365)</f>
        <v>112021.06220476277</v>
      </c>
      <c r="E7182" s="3">
        <f>IF(Dashboard!$I$3,C7182*Dashboard!$E$11*Dashboard!$E$10*SQRT(Dashboard!$D$12/365),0)</f>
        <v>-840143.13542813028</v>
      </c>
      <c r="F7182" s="3">
        <f>D7182+IF(Dashboard!$I$3,E7182,0)</f>
        <v>-728122.07322336757</v>
      </c>
      <c r="G7182" s="3">
        <f>IF(Dashboard!$I$4, ('Lookups and Calculations'!$F$9) / (1 - 'Lookups and Calculations'!$F$10), 'Lookups and Calculations'!$F$9)</f>
        <v>1951878.888340465</v>
      </c>
      <c r="H7182" s="12">
        <f t="shared" si="224"/>
        <v>0</v>
      </c>
      <c r="I7182" s="12">
        <f t="shared" si="225"/>
        <v>0</v>
      </c>
      <c r="J7182" s="13">
        <f>(1 - Dashboard!$I$9) * H7182 * Dashboard!$I$8 * 'Lookups and Calculations'!$F$12</f>
        <v>0</v>
      </c>
      <c r="K7182" s="12">
        <f>(1 - Dashboard!$I$11) * I7182 * Dashboard!$I$10 * 'Lookups and Calculations'!$F$12</f>
        <v>0</v>
      </c>
      <c r="L7182" s="12">
        <f>(H7182 - I7182) * Dashboard!$I$13 * (Dashboard!$D$12 / 365) * 'Lookups and Calculations'!$F$12</f>
        <v>0</v>
      </c>
      <c r="M7182" s="3">
        <f>(G7182*2) * Dashboard!$I$13 * (Dashboard!$D$12 / 365) * 'Lookups and Calculations'!$F$12</f>
        <v>1602.0878730267946</v>
      </c>
      <c r="N7182" s="12">
        <f>H7182 * Dashboard!$I$14 * Dashboard!$I$15 * (Dashboard!$D$12 / 365) * 'Lookups and Calculations'!$F$12</f>
        <v>0</v>
      </c>
    </row>
    <row r="7183" spans="1:14" x14ac:dyDescent="0.35">
      <c r="A7183" s="2">
        <v>7182</v>
      </c>
      <c r="B7183" s="11">
        <v>-0.54942792305973565</v>
      </c>
      <c r="C7183" s="11">
        <v>1.3492696033659253</v>
      </c>
      <c r="D7183" s="3">
        <f>B7183*Dashboard!$D$11*Dashboard!$D$10*SQRT(Dashboard!$D$12/365)</f>
        <v>-136412.93534604178</v>
      </c>
      <c r="E7183" s="3">
        <f>IF(Dashboard!$I$3,C7183*Dashboard!$E$11*Dashboard!$E$10*SQRT(Dashboard!$D$12/365),0)</f>
        <v>669998.08143469272</v>
      </c>
      <c r="F7183" s="3">
        <f>D7183+IF(Dashboard!$I$3,E7183,0)</f>
        <v>533585.14608865092</v>
      </c>
      <c r="G7183" s="3">
        <f>IF(Dashboard!$I$4, ('Lookups and Calculations'!$F$9) / (1 - 'Lookups and Calculations'!$F$10), 'Lookups and Calculations'!$F$9)</f>
        <v>1951878.888340465</v>
      </c>
      <c r="H7183" s="12">
        <f t="shared" si="224"/>
        <v>0</v>
      </c>
      <c r="I7183" s="12">
        <f t="shared" si="225"/>
        <v>0</v>
      </c>
      <c r="J7183" s="13">
        <f>(1 - Dashboard!$I$9) * H7183 * Dashboard!$I$8 * 'Lookups and Calculations'!$F$12</f>
        <v>0</v>
      </c>
      <c r="K7183" s="12">
        <f>(1 - Dashboard!$I$11) * I7183 * Dashboard!$I$10 * 'Lookups and Calculations'!$F$12</f>
        <v>0</v>
      </c>
      <c r="L7183" s="12">
        <f>(H7183 - I7183) * Dashboard!$I$13 * (Dashboard!$D$12 / 365) * 'Lookups and Calculations'!$F$12</f>
        <v>0</v>
      </c>
      <c r="M7183" s="3">
        <f>(G7183*2) * Dashboard!$I$13 * (Dashboard!$D$12 / 365) * 'Lookups and Calculations'!$F$12</f>
        <v>1602.0878730267946</v>
      </c>
      <c r="N7183" s="12">
        <f>H7183 * Dashboard!$I$14 * Dashboard!$I$15 * (Dashboard!$D$12 / 365) * 'Lookups and Calculations'!$F$12</f>
        <v>0</v>
      </c>
    </row>
    <row r="7184" spans="1:14" x14ac:dyDescent="0.35">
      <c r="A7184" s="2">
        <v>7183</v>
      </c>
      <c r="B7184" s="11">
        <v>0.42488110117314326</v>
      </c>
      <c r="C7184" s="11">
        <v>7.2370243202946015E-3</v>
      </c>
      <c r="D7184" s="3">
        <f>B7184*Dashboard!$D$11*Dashboard!$D$10*SQRT(Dashboard!$D$12/365)</f>
        <v>105490.23038602553</v>
      </c>
      <c r="E7184" s="3">
        <f>IF(Dashboard!$I$3,C7184*Dashboard!$E$11*Dashboard!$E$10*SQRT(Dashboard!$D$12/365),0)</f>
        <v>3593.642366060617</v>
      </c>
      <c r="F7184" s="3">
        <f>D7184+IF(Dashboard!$I$3,E7184,0)</f>
        <v>109083.87275208616</v>
      </c>
      <c r="G7184" s="3">
        <f>IF(Dashboard!$I$4, ('Lookups and Calculations'!$F$9) / (1 - 'Lookups and Calculations'!$F$10), 'Lookups and Calculations'!$F$9)</f>
        <v>1951878.888340465</v>
      </c>
      <c r="H7184" s="12">
        <f t="shared" si="224"/>
        <v>0</v>
      </c>
      <c r="I7184" s="12">
        <f t="shared" si="225"/>
        <v>0</v>
      </c>
      <c r="J7184" s="13">
        <f>(1 - Dashboard!$I$9) * H7184 * Dashboard!$I$8 * 'Lookups and Calculations'!$F$12</f>
        <v>0</v>
      </c>
      <c r="K7184" s="12">
        <f>(1 - Dashboard!$I$11) * I7184 * Dashboard!$I$10 * 'Lookups and Calculations'!$F$12</f>
        <v>0</v>
      </c>
      <c r="L7184" s="12">
        <f>(H7184 - I7184) * Dashboard!$I$13 * (Dashboard!$D$12 / 365) * 'Lookups and Calculations'!$F$12</f>
        <v>0</v>
      </c>
      <c r="M7184" s="3">
        <f>(G7184*2) * Dashboard!$I$13 * (Dashboard!$D$12 / 365) * 'Lookups and Calculations'!$F$12</f>
        <v>1602.0878730267946</v>
      </c>
      <c r="N7184" s="12">
        <f>H7184 * Dashboard!$I$14 * Dashboard!$I$15 * (Dashboard!$D$12 / 365) * 'Lookups and Calculations'!$F$12</f>
        <v>0</v>
      </c>
    </row>
    <row r="7185" spans="1:14" x14ac:dyDescent="0.35">
      <c r="A7185" s="2">
        <v>7184</v>
      </c>
      <c r="B7185" s="11">
        <v>1.184147427577289</v>
      </c>
      <c r="C7185" s="11">
        <v>1.4295236766442212E-3</v>
      </c>
      <c r="D7185" s="3">
        <f>B7185*Dashboard!$D$11*Dashboard!$D$10*SQRT(Dashboard!$D$12/365)</f>
        <v>294002.21521089313</v>
      </c>
      <c r="E7185" s="3">
        <f>IF(Dashboard!$I$3,C7185*Dashboard!$E$11*Dashboard!$E$10*SQRT(Dashboard!$D$12/365),0)</f>
        <v>709.84932761235871</v>
      </c>
      <c r="F7185" s="3">
        <f>D7185+IF(Dashboard!$I$3,E7185,0)</f>
        <v>294712.06453850551</v>
      </c>
      <c r="G7185" s="3">
        <f>IF(Dashboard!$I$4, ('Lookups and Calculations'!$F$9) / (1 - 'Lookups and Calculations'!$F$10), 'Lookups and Calculations'!$F$9)</f>
        <v>1951878.888340465</v>
      </c>
      <c r="H7185" s="12">
        <f t="shared" si="224"/>
        <v>0</v>
      </c>
      <c r="I7185" s="12">
        <f t="shared" si="225"/>
        <v>0</v>
      </c>
      <c r="J7185" s="13">
        <f>(1 - Dashboard!$I$9) * H7185 * Dashboard!$I$8 * 'Lookups and Calculations'!$F$12</f>
        <v>0</v>
      </c>
      <c r="K7185" s="12">
        <f>(1 - Dashboard!$I$11) * I7185 * Dashboard!$I$10 * 'Lookups and Calculations'!$F$12</f>
        <v>0</v>
      </c>
      <c r="L7185" s="12">
        <f>(H7185 - I7185) * Dashboard!$I$13 * (Dashboard!$D$12 / 365) * 'Lookups and Calculations'!$F$12</f>
        <v>0</v>
      </c>
      <c r="M7185" s="3">
        <f>(G7185*2) * Dashboard!$I$13 * (Dashboard!$D$12 / 365) * 'Lookups and Calculations'!$F$12</f>
        <v>1602.0878730267946</v>
      </c>
      <c r="N7185" s="12">
        <f>H7185 * Dashboard!$I$14 * Dashboard!$I$15 * (Dashboard!$D$12 / 365) * 'Lookups and Calculations'!$F$12</f>
        <v>0</v>
      </c>
    </row>
    <row r="7186" spans="1:14" x14ac:dyDescent="0.35">
      <c r="A7186" s="2">
        <v>7185</v>
      </c>
      <c r="B7186" s="11">
        <v>-1.5128038535092412</v>
      </c>
      <c r="C7186" s="11">
        <v>-1.6811262740416708</v>
      </c>
      <c r="D7186" s="3">
        <f>B7186*Dashboard!$D$11*Dashboard!$D$10*SQRT(Dashboard!$D$12/365)</f>
        <v>-375601.61323938059</v>
      </c>
      <c r="E7186" s="3">
        <f>IF(Dashboard!$I$3,C7186*Dashboard!$E$11*Dashboard!$E$10*SQRT(Dashboard!$D$12/365),0)</f>
        <v>-834786.00232862704</v>
      </c>
      <c r="F7186" s="3">
        <f>D7186+IF(Dashboard!$I$3,E7186,0)</f>
        <v>-1210387.6155680076</v>
      </c>
      <c r="G7186" s="3">
        <f>IF(Dashboard!$I$4, ('Lookups and Calculations'!$F$9) / (1 - 'Lookups and Calculations'!$F$10), 'Lookups and Calculations'!$F$9)</f>
        <v>1951878.888340465</v>
      </c>
      <c r="H7186" s="12">
        <f t="shared" si="224"/>
        <v>0</v>
      </c>
      <c r="I7186" s="12">
        <f t="shared" si="225"/>
        <v>0</v>
      </c>
      <c r="J7186" s="13">
        <f>(1 - Dashboard!$I$9) * H7186 * Dashboard!$I$8 * 'Lookups and Calculations'!$F$12</f>
        <v>0</v>
      </c>
      <c r="K7186" s="12">
        <f>(1 - Dashboard!$I$11) * I7186 * Dashboard!$I$10 * 'Lookups and Calculations'!$F$12</f>
        <v>0</v>
      </c>
      <c r="L7186" s="12">
        <f>(H7186 - I7186) * Dashboard!$I$13 * (Dashboard!$D$12 / 365) * 'Lookups and Calculations'!$F$12</f>
        <v>0</v>
      </c>
      <c r="M7186" s="3">
        <f>(G7186*2) * Dashboard!$I$13 * (Dashboard!$D$12 / 365) * 'Lookups and Calculations'!$F$12</f>
        <v>1602.0878730267946</v>
      </c>
      <c r="N7186" s="12">
        <f>H7186 * Dashboard!$I$14 * Dashboard!$I$15 * (Dashboard!$D$12 / 365) * 'Lookups and Calculations'!$F$12</f>
        <v>0</v>
      </c>
    </row>
    <row r="7187" spans="1:14" x14ac:dyDescent="0.35">
      <c r="A7187" s="2">
        <v>7186</v>
      </c>
      <c r="B7187" s="11">
        <v>-0.62711335826377002</v>
      </c>
      <c r="C7187" s="11">
        <v>0.14694628358518977</v>
      </c>
      <c r="D7187" s="3">
        <f>B7187*Dashboard!$D$11*Dashboard!$D$10*SQRT(Dashboard!$D$12/365)</f>
        <v>-155700.81243609075</v>
      </c>
      <c r="E7187" s="3">
        <f>IF(Dashboard!$I$3,C7187*Dashboard!$E$11*Dashboard!$E$10*SQRT(Dashboard!$D$12/365),0)</f>
        <v>72968.165762001925</v>
      </c>
      <c r="F7187" s="3">
        <f>D7187+IF(Dashboard!$I$3,E7187,0)</f>
        <v>-82732.646674088828</v>
      </c>
      <c r="G7187" s="3">
        <f>IF(Dashboard!$I$4, ('Lookups and Calculations'!$F$9) / (1 - 'Lookups and Calculations'!$F$10), 'Lookups and Calculations'!$F$9)</f>
        <v>1951878.888340465</v>
      </c>
      <c r="H7187" s="12">
        <f t="shared" si="224"/>
        <v>0</v>
      </c>
      <c r="I7187" s="12">
        <f t="shared" si="225"/>
        <v>0</v>
      </c>
      <c r="J7187" s="13">
        <f>(1 - Dashboard!$I$9) * H7187 * Dashboard!$I$8 * 'Lookups and Calculations'!$F$12</f>
        <v>0</v>
      </c>
      <c r="K7187" s="12">
        <f>(1 - Dashboard!$I$11) * I7187 * Dashboard!$I$10 * 'Lookups and Calculations'!$F$12</f>
        <v>0</v>
      </c>
      <c r="L7187" s="12">
        <f>(H7187 - I7187) * Dashboard!$I$13 * (Dashboard!$D$12 / 365) * 'Lookups and Calculations'!$F$12</f>
        <v>0</v>
      </c>
      <c r="M7187" s="3">
        <f>(G7187*2) * Dashboard!$I$13 * (Dashboard!$D$12 / 365) * 'Lookups and Calculations'!$F$12</f>
        <v>1602.0878730267946</v>
      </c>
      <c r="N7187" s="12">
        <f>H7187 * Dashboard!$I$14 * Dashboard!$I$15 * (Dashboard!$D$12 / 365) * 'Lookups and Calculations'!$F$12</f>
        <v>0</v>
      </c>
    </row>
    <row r="7188" spans="1:14" x14ac:dyDescent="0.35">
      <c r="A7188" s="2">
        <v>7187</v>
      </c>
      <c r="B7188" s="11">
        <v>4.2328046571915821E-2</v>
      </c>
      <c r="C7188" s="11">
        <v>-1.5102737870458003</v>
      </c>
      <c r="D7188" s="3">
        <f>B7188*Dashboard!$D$11*Dashboard!$D$10*SQRT(Dashboard!$D$12/365)</f>
        <v>10509.282178785843</v>
      </c>
      <c r="E7188" s="3">
        <f>IF(Dashboard!$I$3,C7188*Dashboard!$E$11*Dashboard!$E$10*SQRT(Dashboard!$D$12/365),0)</f>
        <v>-749946.8877365418</v>
      </c>
      <c r="F7188" s="3">
        <f>D7188+IF(Dashboard!$I$3,E7188,0)</f>
        <v>-739437.60555775592</v>
      </c>
      <c r="G7188" s="3">
        <f>IF(Dashboard!$I$4, ('Lookups and Calculations'!$F$9) / (1 - 'Lookups and Calculations'!$F$10), 'Lookups and Calculations'!$F$9)</f>
        <v>1951878.888340465</v>
      </c>
      <c r="H7188" s="12">
        <f t="shared" si="224"/>
        <v>0</v>
      </c>
      <c r="I7188" s="12">
        <f t="shared" si="225"/>
        <v>0</v>
      </c>
      <c r="J7188" s="13">
        <f>(1 - Dashboard!$I$9) * H7188 * Dashboard!$I$8 * 'Lookups and Calculations'!$F$12</f>
        <v>0</v>
      </c>
      <c r="K7188" s="12">
        <f>(1 - Dashboard!$I$11) * I7188 * Dashboard!$I$10 * 'Lookups and Calculations'!$F$12</f>
        <v>0</v>
      </c>
      <c r="L7188" s="12">
        <f>(H7188 - I7188) * Dashboard!$I$13 * (Dashboard!$D$12 / 365) * 'Lookups and Calculations'!$F$12</f>
        <v>0</v>
      </c>
      <c r="M7188" s="3">
        <f>(G7188*2) * Dashboard!$I$13 * (Dashboard!$D$12 / 365) * 'Lookups and Calculations'!$F$12</f>
        <v>1602.0878730267946</v>
      </c>
      <c r="N7188" s="12">
        <f>H7188 * Dashboard!$I$14 * Dashboard!$I$15 * (Dashboard!$D$12 / 365) * 'Lookups and Calculations'!$F$12</f>
        <v>0</v>
      </c>
    </row>
    <row r="7189" spans="1:14" x14ac:dyDescent="0.35">
      <c r="A7189" s="2">
        <v>7188</v>
      </c>
      <c r="B7189" s="11">
        <v>-0.42577212573767603</v>
      </c>
      <c r="C7189" s="11">
        <v>-0.78138671744626897</v>
      </c>
      <c r="D7189" s="3">
        <f>B7189*Dashboard!$D$11*Dashboard!$D$10*SQRT(Dashboard!$D$12/365)</f>
        <v>-105711.45553897455</v>
      </c>
      <c r="E7189" s="3">
        <f>IF(Dashboard!$I$3,C7189*Dashboard!$E$11*Dashboard!$E$10*SQRT(Dashboard!$D$12/365),0)</f>
        <v>-388008.14918052417</v>
      </c>
      <c r="F7189" s="3">
        <f>D7189+IF(Dashboard!$I$3,E7189,0)</f>
        <v>-493719.60471949872</v>
      </c>
      <c r="G7189" s="3">
        <f>IF(Dashboard!$I$4, ('Lookups and Calculations'!$F$9) / (1 - 'Lookups and Calculations'!$F$10), 'Lookups and Calculations'!$F$9)</f>
        <v>1951878.888340465</v>
      </c>
      <c r="H7189" s="12">
        <f t="shared" si="224"/>
        <v>0</v>
      </c>
      <c r="I7189" s="12">
        <f t="shared" si="225"/>
        <v>0</v>
      </c>
      <c r="J7189" s="13">
        <f>(1 - Dashboard!$I$9) * H7189 * Dashboard!$I$8 * 'Lookups and Calculations'!$F$12</f>
        <v>0</v>
      </c>
      <c r="K7189" s="12">
        <f>(1 - Dashboard!$I$11) * I7189 * Dashboard!$I$10 * 'Lookups and Calculations'!$F$12</f>
        <v>0</v>
      </c>
      <c r="L7189" s="12">
        <f>(H7189 - I7189) * Dashboard!$I$13 * (Dashboard!$D$12 / 365) * 'Lookups and Calculations'!$F$12</f>
        <v>0</v>
      </c>
      <c r="M7189" s="3">
        <f>(G7189*2) * Dashboard!$I$13 * (Dashboard!$D$12 / 365) * 'Lookups and Calculations'!$F$12</f>
        <v>1602.0878730267946</v>
      </c>
      <c r="N7189" s="12">
        <f>H7189 * Dashboard!$I$14 * Dashboard!$I$15 * (Dashboard!$D$12 / 365) * 'Lookups and Calculations'!$F$12</f>
        <v>0</v>
      </c>
    </row>
    <row r="7190" spans="1:14" x14ac:dyDescent="0.35">
      <c r="A7190" s="2">
        <v>7189</v>
      </c>
      <c r="B7190" s="11">
        <v>-0.89635144138098577</v>
      </c>
      <c r="C7190" s="11">
        <v>-0.31414041875944076</v>
      </c>
      <c r="D7190" s="3">
        <f>B7190*Dashboard!$D$11*Dashboard!$D$10*SQRT(Dashboard!$D$12/365)</f>
        <v>-222547.7193432372</v>
      </c>
      <c r="E7190" s="3">
        <f>IF(Dashboard!$I$3,C7190*Dashboard!$E$11*Dashboard!$E$10*SQRT(Dashboard!$D$12/365),0)</f>
        <v>-155990.67624799616</v>
      </c>
      <c r="F7190" s="3">
        <f>D7190+IF(Dashboard!$I$3,E7190,0)</f>
        <v>-378538.39559123339</v>
      </c>
      <c r="G7190" s="3">
        <f>IF(Dashboard!$I$4, ('Lookups and Calculations'!$F$9) / (1 - 'Lookups and Calculations'!$F$10), 'Lookups and Calculations'!$F$9)</f>
        <v>1951878.888340465</v>
      </c>
      <c r="H7190" s="12">
        <f t="shared" si="224"/>
        <v>0</v>
      </c>
      <c r="I7190" s="12">
        <f t="shared" si="225"/>
        <v>0</v>
      </c>
      <c r="J7190" s="13">
        <f>(1 - Dashboard!$I$9) * H7190 * Dashboard!$I$8 * 'Lookups and Calculations'!$F$12</f>
        <v>0</v>
      </c>
      <c r="K7190" s="12">
        <f>(1 - Dashboard!$I$11) * I7190 * Dashboard!$I$10 * 'Lookups and Calculations'!$F$12</f>
        <v>0</v>
      </c>
      <c r="L7190" s="12">
        <f>(H7190 - I7190) * Dashboard!$I$13 * (Dashboard!$D$12 / 365) * 'Lookups and Calculations'!$F$12</f>
        <v>0</v>
      </c>
      <c r="M7190" s="3">
        <f>(G7190*2) * Dashboard!$I$13 * (Dashboard!$D$12 / 365) * 'Lookups and Calculations'!$F$12</f>
        <v>1602.0878730267946</v>
      </c>
      <c r="N7190" s="12">
        <f>H7190 * Dashboard!$I$14 * Dashboard!$I$15 * (Dashboard!$D$12 / 365) * 'Lookups and Calculations'!$F$12</f>
        <v>0</v>
      </c>
    </row>
    <row r="7191" spans="1:14" x14ac:dyDescent="0.35">
      <c r="A7191" s="2">
        <v>7190</v>
      </c>
      <c r="B7191" s="11">
        <v>0.53725495797285305</v>
      </c>
      <c r="C7191" s="11">
        <v>-0.1246505237491861</v>
      </c>
      <c r="D7191" s="3">
        <f>B7191*Dashboard!$D$11*Dashboard!$D$10*SQRT(Dashboard!$D$12/365)</f>
        <v>133390.61006974528</v>
      </c>
      <c r="E7191" s="3">
        <f>IF(Dashboard!$I$3,C7191*Dashboard!$E$11*Dashboard!$E$10*SQRT(Dashboard!$D$12/365),0)</f>
        <v>-61896.904483317448</v>
      </c>
      <c r="F7191" s="3">
        <f>D7191+IF(Dashboard!$I$3,E7191,0)</f>
        <v>71493.705586427823</v>
      </c>
      <c r="G7191" s="3">
        <f>IF(Dashboard!$I$4, ('Lookups and Calculations'!$F$9) / (1 - 'Lookups and Calculations'!$F$10), 'Lookups and Calculations'!$F$9)</f>
        <v>1951878.888340465</v>
      </c>
      <c r="H7191" s="12">
        <f t="shared" si="224"/>
        <v>0</v>
      </c>
      <c r="I7191" s="12">
        <f t="shared" si="225"/>
        <v>0</v>
      </c>
      <c r="J7191" s="13">
        <f>(1 - Dashboard!$I$9) * H7191 * Dashboard!$I$8 * 'Lookups and Calculations'!$F$12</f>
        <v>0</v>
      </c>
      <c r="K7191" s="12">
        <f>(1 - Dashboard!$I$11) * I7191 * Dashboard!$I$10 * 'Lookups and Calculations'!$F$12</f>
        <v>0</v>
      </c>
      <c r="L7191" s="12">
        <f>(H7191 - I7191) * Dashboard!$I$13 * (Dashboard!$D$12 / 365) * 'Lookups and Calculations'!$F$12</f>
        <v>0</v>
      </c>
      <c r="M7191" s="3">
        <f>(G7191*2) * Dashboard!$I$13 * (Dashboard!$D$12 / 365) * 'Lookups and Calculations'!$F$12</f>
        <v>1602.0878730267946</v>
      </c>
      <c r="N7191" s="12">
        <f>H7191 * Dashboard!$I$14 * Dashboard!$I$15 * (Dashboard!$D$12 / 365) * 'Lookups and Calculations'!$F$12</f>
        <v>0</v>
      </c>
    </row>
    <row r="7192" spans="1:14" x14ac:dyDescent="0.35">
      <c r="A7192" s="2">
        <v>7191</v>
      </c>
      <c r="B7192" s="11">
        <v>0.5607073329215243</v>
      </c>
      <c r="C7192" s="11">
        <v>-0.34810539847179678</v>
      </c>
      <c r="D7192" s="3">
        <f>B7192*Dashboard!$D$11*Dashboard!$D$10*SQRT(Dashboard!$D$12/365)</f>
        <v>139213.40715251456</v>
      </c>
      <c r="E7192" s="3">
        <f>IF(Dashboard!$I$3,C7192*Dashboard!$E$11*Dashboard!$E$10*SQRT(Dashboard!$D$12/365),0)</f>
        <v>-172856.44657771967</v>
      </c>
      <c r="F7192" s="3">
        <f>D7192+IF(Dashboard!$I$3,E7192,0)</f>
        <v>-33643.039425205119</v>
      </c>
      <c r="G7192" s="3">
        <f>IF(Dashboard!$I$4, ('Lookups and Calculations'!$F$9) / (1 - 'Lookups and Calculations'!$F$10), 'Lookups and Calculations'!$F$9)</f>
        <v>1951878.888340465</v>
      </c>
      <c r="H7192" s="12">
        <f t="shared" si="224"/>
        <v>0</v>
      </c>
      <c r="I7192" s="12">
        <f t="shared" si="225"/>
        <v>0</v>
      </c>
      <c r="J7192" s="13">
        <f>(1 - Dashboard!$I$9) * H7192 * Dashboard!$I$8 * 'Lookups and Calculations'!$F$12</f>
        <v>0</v>
      </c>
      <c r="K7192" s="12">
        <f>(1 - Dashboard!$I$11) * I7192 * Dashboard!$I$10 * 'Lookups and Calculations'!$F$12</f>
        <v>0</v>
      </c>
      <c r="L7192" s="12">
        <f>(H7192 - I7192) * Dashboard!$I$13 * (Dashboard!$D$12 / 365) * 'Lookups and Calculations'!$F$12</f>
        <v>0</v>
      </c>
      <c r="M7192" s="3">
        <f>(G7192*2) * Dashboard!$I$13 * (Dashboard!$D$12 / 365) * 'Lookups and Calculations'!$F$12</f>
        <v>1602.0878730267946</v>
      </c>
      <c r="N7192" s="12">
        <f>H7192 * Dashboard!$I$14 * Dashboard!$I$15 * (Dashboard!$D$12 / 365) * 'Lookups and Calculations'!$F$12</f>
        <v>0</v>
      </c>
    </row>
    <row r="7193" spans="1:14" x14ac:dyDescent="0.35">
      <c r="A7193" s="2">
        <v>7192</v>
      </c>
      <c r="B7193" s="11">
        <v>-0.57042702468823159</v>
      </c>
      <c r="C7193" s="11">
        <v>-0.41956565843485627</v>
      </c>
      <c r="D7193" s="3">
        <f>B7193*Dashboard!$D$11*Dashboard!$D$10*SQRT(Dashboard!$D$12/365)</f>
        <v>-141626.62939497264</v>
      </c>
      <c r="E7193" s="3">
        <f>IF(Dashboard!$I$3,C7193*Dashboard!$E$11*Dashboard!$E$10*SQRT(Dashboard!$D$12/365),0)</f>
        <v>-208341.00574561011</v>
      </c>
      <c r="F7193" s="3">
        <f>D7193+IF(Dashboard!$I$3,E7193,0)</f>
        <v>-349967.63514058274</v>
      </c>
      <c r="G7193" s="3">
        <f>IF(Dashboard!$I$4, ('Lookups and Calculations'!$F$9) / (1 - 'Lookups and Calculations'!$F$10), 'Lookups and Calculations'!$F$9)</f>
        <v>1951878.888340465</v>
      </c>
      <c r="H7193" s="12">
        <f t="shared" si="224"/>
        <v>0</v>
      </c>
      <c r="I7193" s="12">
        <f t="shared" si="225"/>
        <v>0</v>
      </c>
      <c r="J7193" s="13">
        <f>(1 - Dashboard!$I$9) * H7193 * Dashboard!$I$8 * 'Lookups and Calculations'!$F$12</f>
        <v>0</v>
      </c>
      <c r="K7193" s="12">
        <f>(1 - Dashboard!$I$11) * I7193 * Dashboard!$I$10 * 'Lookups and Calculations'!$F$12</f>
        <v>0</v>
      </c>
      <c r="L7193" s="12">
        <f>(H7193 - I7193) * Dashboard!$I$13 * (Dashboard!$D$12 / 365) * 'Lookups and Calculations'!$F$12</f>
        <v>0</v>
      </c>
      <c r="M7193" s="3">
        <f>(G7193*2) * Dashboard!$I$13 * (Dashboard!$D$12 / 365) * 'Lookups and Calculations'!$F$12</f>
        <v>1602.0878730267946</v>
      </c>
      <c r="N7193" s="12">
        <f>H7193 * Dashboard!$I$14 * Dashboard!$I$15 * (Dashboard!$D$12 / 365) * 'Lookups and Calculations'!$F$12</f>
        <v>0</v>
      </c>
    </row>
    <row r="7194" spans="1:14" x14ac:dyDescent="0.35">
      <c r="A7194" s="2">
        <v>7193</v>
      </c>
      <c r="B7194" s="11">
        <v>-0.194644762619436</v>
      </c>
      <c r="C7194" s="11">
        <v>-0.3348618374973415</v>
      </c>
      <c r="D7194" s="3">
        <f>B7194*Dashboard!$D$11*Dashboard!$D$10*SQRT(Dashboard!$D$12/365)</f>
        <v>-48326.745518836593</v>
      </c>
      <c r="E7194" s="3">
        <f>IF(Dashboard!$I$3,C7194*Dashboard!$E$11*Dashboard!$E$10*SQRT(Dashboard!$D$12/365),0)</f>
        <v>-166280.17714860543</v>
      </c>
      <c r="F7194" s="3">
        <f>D7194+IF(Dashboard!$I$3,E7194,0)</f>
        <v>-214606.92266744204</v>
      </c>
      <c r="G7194" s="3">
        <f>IF(Dashboard!$I$4, ('Lookups and Calculations'!$F$9) / (1 - 'Lookups and Calculations'!$F$10), 'Lookups and Calculations'!$F$9)</f>
        <v>1951878.888340465</v>
      </c>
      <c r="H7194" s="12">
        <f t="shared" si="224"/>
        <v>0</v>
      </c>
      <c r="I7194" s="12">
        <f t="shared" si="225"/>
        <v>0</v>
      </c>
      <c r="J7194" s="13">
        <f>(1 - Dashboard!$I$9) * H7194 * Dashboard!$I$8 * 'Lookups and Calculations'!$F$12</f>
        <v>0</v>
      </c>
      <c r="K7194" s="12">
        <f>(1 - Dashboard!$I$11) * I7194 * Dashboard!$I$10 * 'Lookups and Calculations'!$F$12</f>
        <v>0</v>
      </c>
      <c r="L7194" s="12">
        <f>(H7194 - I7194) * Dashboard!$I$13 * (Dashboard!$D$12 / 365) * 'Lookups and Calculations'!$F$12</f>
        <v>0</v>
      </c>
      <c r="M7194" s="3">
        <f>(G7194*2) * Dashboard!$I$13 * (Dashboard!$D$12 / 365) * 'Lookups and Calculations'!$F$12</f>
        <v>1602.0878730267946</v>
      </c>
      <c r="N7194" s="12">
        <f>H7194 * Dashboard!$I$14 * Dashboard!$I$15 * (Dashboard!$D$12 / 365) * 'Lookups and Calculations'!$F$12</f>
        <v>0</v>
      </c>
    </row>
    <row r="7195" spans="1:14" x14ac:dyDescent="0.35">
      <c r="A7195" s="2">
        <v>7194</v>
      </c>
      <c r="B7195" s="11">
        <v>-1.2197351468767812</v>
      </c>
      <c r="C7195" s="11">
        <v>0.20192561044490229</v>
      </c>
      <c r="D7195" s="3">
        <f>B7195*Dashboard!$D$11*Dashboard!$D$10*SQRT(Dashboard!$D$12/365)</f>
        <v>-302837.99702714948</v>
      </c>
      <c r="E7195" s="3">
        <f>IF(Dashboard!$I$3,C7195*Dashboard!$E$11*Dashboard!$E$10*SQRT(Dashboard!$D$12/365),0)</f>
        <v>100268.89455829737</v>
      </c>
      <c r="F7195" s="3">
        <f>D7195+IF(Dashboard!$I$3,E7195,0)</f>
        <v>-202569.10246885213</v>
      </c>
      <c r="G7195" s="3">
        <f>IF(Dashboard!$I$4, ('Lookups and Calculations'!$F$9) / (1 - 'Lookups and Calculations'!$F$10), 'Lookups and Calculations'!$F$9)</f>
        <v>1951878.888340465</v>
      </c>
      <c r="H7195" s="12">
        <f t="shared" si="224"/>
        <v>0</v>
      </c>
      <c r="I7195" s="12">
        <f t="shared" si="225"/>
        <v>0</v>
      </c>
      <c r="J7195" s="13">
        <f>(1 - Dashboard!$I$9) * H7195 * Dashboard!$I$8 * 'Lookups and Calculations'!$F$12</f>
        <v>0</v>
      </c>
      <c r="K7195" s="12">
        <f>(1 - Dashboard!$I$11) * I7195 * Dashboard!$I$10 * 'Lookups and Calculations'!$F$12</f>
        <v>0</v>
      </c>
      <c r="L7195" s="12">
        <f>(H7195 - I7195) * Dashboard!$I$13 * (Dashboard!$D$12 / 365) * 'Lookups and Calculations'!$F$12</f>
        <v>0</v>
      </c>
      <c r="M7195" s="3">
        <f>(G7195*2) * Dashboard!$I$13 * (Dashboard!$D$12 / 365) * 'Lookups and Calculations'!$F$12</f>
        <v>1602.0878730267946</v>
      </c>
      <c r="N7195" s="12">
        <f>H7195 * Dashboard!$I$14 * Dashboard!$I$15 * (Dashboard!$D$12 / 365) * 'Lookups and Calculations'!$F$12</f>
        <v>0</v>
      </c>
    </row>
    <row r="7196" spans="1:14" x14ac:dyDescent="0.35">
      <c r="A7196" s="2">
        <v>7195</v>
      </c>
      <c r="B7196" s="11">
        <v>0.74999506009598194</v>
      </c>
      <c r="C7196" s="11">
        <v>-0.43398314576290642</v>
      </c>
      <c r="D7196" s="3">
        <f>B7196*Dashboard!$D$11*Dashboard!$D$10*SQRT(Dashboard!$D$12/365)</f>
        <v>186210.09844743641</v>
      </c>
      <c r="E7196" s="3">
        <f>IF(Dashboard!$I$3,C7196*Dashboard!$E$11*Dashboard!$E$10*SQRT(Dashboard!$D$12/365),0)</f>
        <v>-215500.20419253671</v>
      </c>
      <c r="F7196" s="3">
        <f>D7196+IF(Dashboard!$I$3,E7196,0)</f>
        <v>-29290.1057451003</v>
      </c>
      <c r="G7196" s="3">
        <f>IF(Dashboard!$I$4, ('Lookups and Calculations'!$F$9) / (1 - 'Lookups and Calculations'!$F$10), 'Lookups and Calculations'!$F$9)</f>
        <v>1951878.888340465</v>
      </c>
      <c r="H7196" s="12">
        <f t="shared" si="224"/>
        <v>0</v>
      </c>
      <c r="I7196" s="12">
        <f t="shared" si="225"/>
        <v>0</v>
      </c>
      <c r="J7196" s="13">
        <f>(1 - Dashboard!$I$9) * H7196 * Dashboard!$I$8 * 'Lookups and Calculations'!$F$12</f>
        <v>0</v>
      </c>
      <c r="K7196" s="12">
        <f>(1 - Dashboard!$I$11) * I7196 * Dashboard!$I$10 * 'Lookups and Calculations'!$F$12</f>
        <v>0</v>
      </c>
      <c r="L7196" s="12">
        <f>(H7196 - I7196) * Dashboard!$I$13 * (Dashboard!$D$12 / 365) * 'Lookups and Calculations'!$F$12</f>
        <v>0</v>
      </c>
      <c r="M7196" s="3">
        <f>(G7196*2) * Dashboard!$I$13 * (Dashboard!$D$12 / 365) * 'Lookups and Calculations'!$F$12</f>
        <v>1602.0878730267946</v>
      </c>
      <c r="N7196" s="12">
        <f>H7196 * Dashboard!$I$14 * Dashboard!$I$15 * (Dashboard!$D$12 / 365) * 'Lookups and Calculations'!$F$12</f>
        <v>0</v>
      </c>
    </row>
    <row r="7197" spans="1:14" x14ac:dyDescent="0.35">
      <c r="A7197" s="2">
        <v>7196</v>
      </c>
      <c r="B7197" s="11">
        <v>-0.18466000619647963</v>
      </c>
      <c r="C7197" s="11">
        <v>-0.6199354965008691</v>
      </c>
      <c r="D7197" s="3">
        <f>B7197*Dashboard!$D$11*Dashboard!$D$10*SQRT(Dashboard!$D$12/365)</f>
        <v>-45847.712555266888</v>
      </c>
      <c r="E7197" s="3">
        <f>IF(Dashboard!$I$3,C7197*Dashboard!$E$11*Dashboard!$E$10*SQRT(Dashboard!$D$12/365),0)</f>
        <v>-307837.36047465116</v>
      </c>
      <c r="F7197" s="3">
        <f>D7197+IF(Dashboard!$I$3,E7197,0)</f>
        <v>-353685.07302991801</v>
      </c>
      <c r="G7197" s="3">
        <f>IF(Dashboard!$I$4, ('Lookups and Calculations'!$F$9) / (1 - 'Lookups and Calculations'!$F$10), 'Lookups and Calculations'!$F$9)</f>
        <v>1951878.888340465</v>
      </c>
      <c r="H7197" s="12">
        <f t="shared" si="224"/>
        <v>0</v>
      </c>
      <c r="I7197" s="12">
        <f t="shared" si="225"/>
        <v>0</v>
      </c>
      <c r="J7197" s="13">
        <f>(1 - Dashboard!$I$9) * H7197 * Dashboard!$I$8 * 'Lookups and Calculations'!$F$12</f>
        <v>0</v>
      </c>
      <c r="K7197" s="12">
        <f>(1 - Dashboard!$I$11) * I7197 * Dashboard!$I$10 * 'Lookups and Calculations'!$F$12</f>
        <v>0</v>
      </c>
      <c r="L7197" s="12">
        <f>(H7197 - I7197) * Dashboard!$I$13 * (Dashboard!$D$12 / 365) * 'Lookups and Calculations'!$F$12</f>
        <v>0</v>
      </c>
      <c r="M7197" s="3">
        <f>(G7197*2) * Dashboard!$I$13 * (Dashboard!$D$12 / 365) * 'Lookups and Calculations'!$F$12</f>
        <v>1602.0878730267946</v>
      </c>
      <c r="N7197" s="12">
        <f>H7197 * Dashboard!$I$14 * Dashboard!$I$15 * (Dashboard!$D$12 / 365) * 'Lookups and Calculations'!$F$12</f>
        <v>0</v>
      </c>
    </row>
    <row r="7198" spans="1:14" x14ac:dyDescent="0.35">
      <c r="A7198" s="2">
        <v>7197</v>
      </c>
      <c r="B7198" s="11">
        <v>-1.5687006967357837</v>
      </c>
      <c r="C7198" s="11">
        <v>0.47746955967479993</v>
      </c>
      <c r="D7198" s="3">
        <f>B7198*Dashboard!$D$11*Dashboard!$D$10*SQRT(Dashboard!$D$12/365)</f>
        <v>-389479.78022195154</v>
      </c>
      <c r="E7198" s="3">
        <f>IF(Dashboard!$I$3,C7198*Dashboard!$E$11*Dashboard!$E$10*SQRT(Dashboard!$D$12/365),0)</f>
        <v>237093.97152914648</v>
      </c>
      <c r="F7198" s="3">
        <f>D7198+IF(Dashboard!$I$3,E7198,0)</f>
        <v>-152385.80869280506</v>
      </c>
      <c r="G7198" s="3">
        <f>IF(Dashboard!$I$4, ('Lookups and Calculations'!$F$9) / (1 - 'Lookups and Calculations'!$F$10), 'Lookups and Calculations'!$F$9)</f>
        <v>1951878.888340465</v>
      </c>
      <c r="H7198" s="12">
        <f t="shared" si="224"/>
        <v>0</v>
      </c>
      <c r="I7198" s="12">
        <f t="shared" si="225"/>
        <v>0</v>
      </c>
      <c r="J7198" s="13">
        <f>(1 - Dashboard!$I$9) * H7198 * Dashboard!$I$8 * 'Lookups and Calculations'!$F$12</f>
        <v>0</v>
      </c>
      <c r="K7198" s="12">
        <f>(1 - Dashboard!$I$11) * I7198 * Dashboard!$I$10 * 'Lookups and Calculations'!$F$12</f>
        <v>0</v>
      </c>
      <c r="L7198" s="12">
        <f>(H7198 - I7198) * Dashboard!$I$13 * (Dashboard!$D$12 / 365) * 'Lookups and Calculations'!$F$12</f>
        <v>0</v>
      </c>
      <c r="M7198" s="3">
        <f>(G7198*2) * Dashboard!$I$13 * (Dashboard!$D$12 / 365) * 'Lookups and Calculations'!$F$12</f>
        <v>1602.0878730267946</v>
      </c>
      <c r="N7198" s="12">
        <f>H7198 * Dashboard!$I$14 * Dashboard!$I$15 * (Dashboard!$D$12 / 365) * 'Lookups and Calculations'!$F$12</f>
        <v>0</v>
      </c>
    </row>
    <row r="7199" spans="1:14" x14ac:dyDescent="0.35">
      <c r="A7199" s="2">
        <v>7198</v>
      </c>
      <c r="B7199" s="11">
        <v>-2.6654662551804553</v>
      </c>
      <c r="C7199" s="11">
        <v>1.2429176473957615</v>
      </c>
      <c r="D7199" s="3">
        <f>B7199*Dashboard!$D$11*Dashboard!$D$10*SQRT(Dashboard!$D$12/365)</f>
        <v>-661786.67059747409</v>
      </c>
      <c r="E7199" s="3">
        <f>IF(Dashboard!$I$3,C7199*Dashboard!$E$11*Dashboard!$E$10*SQRT(Dashboard!$D$12/365),0)</f>
        <v>617187.57841952029</v>
      </c>
      <c r="F7199" s="3">
        <f>D7199+IF(Dashboard!$I$3,E7199,0)</f>
        <v>-44599.092177953804</v>
      </c>
      <c r="G7199" s="3">
        <f>IF(Dashboard!$I$4, ('Lookups and Calculations'!$F$9) / (1 - 'Lookups and Calculations'!$F$10), 'Lookups and Calculations'!$F$9)</f>
        <v>1951878.888340465</v>
      </c>
      <c r="H7199" s="12">
        <f t="shared" si="224"/>
        <v>0</v>
      </c>
      <c r="I7199" s="12">
        <f t="shared" si="225"/>
        <v>0</v>
      </c>
      <c r="J7199" s="13">
        <f>(1 - Dashboard!$I$9) * H7199 * Dashboard!$I$8 * 'Lookups and Calculations'!$F$12</f>
        <v>0</v>
      </c>
      <c r="K7199" s="12">
        <f>(1 - Dashboard!$I$11) * I7199 * Dashboard!$I$10 * 'Lookups and Calculations'!$F$12</f>
        <v>0</v>
      </c>
      <c r="L7199" s="12">
        <f>(H7199 - I7199) * Dashboard!$I$13 * (Dashboard!$D$12 / 365) * 'Lookups and Calculations'!$F$12</f>
        <v>0</v>
      </c>
      <c r="M7199" s="3">
        <f>(G7199*2) * Dashboard!$I$13 * (Dashboard!$D$12 / 365) * 'Lookups and Calculations'!$F$12</f>
        <v>1602.0878730267946</v>
      </c>
      <c r="N7199" s="12">
        <f>H7199 * Dashboard!$I$14 * Dashboard!$I$15 * (Dashboard!$D$12 / 365) * 'Lookups and Calculations'!$F$12</f>
        <v>0</v>
      </c>
    </row>
    <row r="7200" spans="1:14" x14ac:dyDescent="0.35">
      <c r="A7200" s="2">
        <v>7199</v>
      </c>
      <c r="B7200" s="11">
        <v>-0.3528828244595017</v>
      </c>
      <c r="C7200" s="11">
        <v>-4.3871805143980737E-2</v>
      </c>
      <c r="D7200" s="3">
        <f>B7200*Dashboard!$D$11*Dashboard!$D$10*SQRT(Dashboard!$D$12/365)</f>
        <v>-87614.371052795803</v>
      </c>
      <c r="E7200" s="3">
        <f>IF(Dashboard!$I$3,C7200*Dashboard!$E$11*Dashboard!$E$10*SQRT(Dashboard!$D$12/365),0)</f>
        <v>-21785.13856846447</v>
      </c>
      <c r="F7200" s="3">
        <f>D7200+IF(Dashboard!$I$3,E7200,0)</f>
        <v>-109399.50962126028</v>
      </c>
      <c r="G7200" s="3">
        <f>IF(Dashboard!$I$4, ('Lookups and Calculations'!$F$9) / (1 - 'Lookups and Calculations'!$F$10), 'Lookups and Calculations'!$F$9)</f>
        <v>1951878.888340465</v>
      </c>
      <c r="H7200" s="12">
        <f t="shared" si="224"/>
        <v>0</v>
      </c>
      <c r="I7200" s="12">
        <f t="shared" si="225"/>
        <v>0</v>
      </c>
      <c r="J7200" s="13">
        <f>(1 - Dashboard!$I$9) * H7200 * Dashboard!$I$8 * 'Lookups and Calculations'!$F$12</f>
        <v>0</v>
      </c>
      <c r="K7200" s="12">
        <f>(1 - Dashboard!$I$11) * I7200 * Dashboard!$I$10 * 'Lookups and Calculations'!$F$12</f>
        <v>0</v>
      </c>
      <c r="L7200" s="12">
        <f>(H7200 - I7200) * Dashboard!$I$13 * (Dashboard!$D$12 / 365) * 'Lookups and Calculations'!$F$12</f>
        <v>0</v>
      </c>
      <c r="M7200" s="3">
        <f>(G7200*2) * Dashboard!$I$13 * (Dashboard!$D$12 / 365) * 'Lookups and Calculations'!$F$12</f>
        <v>1602.0878730267946</v>
      </c>
      <c r="N7200" s="12">
        <f>H7200 * Dashboard!$I$14 * Dashboard!$I$15 * (Dashboard!$D$12 / 365) * 'Lookups and Calculations'!$F$12</f>
        <v>0</v>
      </c>
    </row>
    <row r="7201" spans="1:14" x14ac:dyDescent="0.35">
      <c r="A7201" s="2">
        <v>7200</v>
      </c>
      <c r="B7201" s="11">
        <v>0.60129210118898024</v>
      </c>
      <c r="C7201" s="11">
        <v>0.29996227352961319</v>
      </c>
      <c r="D7201" s="3">
        <f>B7201*Dashboard!$D$11*Dashboard!$D$10*SQRT(Dashboard!$D$12/365)</f>
        <v>149289.86511422726</v>
      </c>
      <c r="E7201" s="3">
        <f>IF(Dashboard!$I$3,C7201*Dashboard!$E$11*Dashboard!$E$10*SQRT(Dashboard!$D$12/365),0)</f>
        <v>148950.32635899726</v>
      </c>
      <c r="F7201" s="3">
        <f>D7201+IF(Dashboard!$I$3,E7201,0)</f>
        <v>298240.19147322455</v>
      </c>
      <c r="G7201" s="3">
        <f>IF(Dashboard!$I$4, ('Lookups and Calculations'!$F$9) / (1 - 'Lookups and Calculations'!$F$10), 'Lookups and Calculations'!$F$9)</f>
        <v>1951878.888340465</v>
      </c>
      <c r="H7201" s="12">
        <f t="shared" si="224"/>
        <v>0</v>
      </c>
      <c r="I7201" s="12">
        <f t="shared" si="225"/>
        <v>0</v>
      </c>
      <c r="J7201" s="13">
        <f>(1 - Dashboard!$I$9) * H7201 * Dashboard!$I$8 * 'Lookups and Calculations'!$F$12</f>
        <v>0</v>
      </c>
      <c r="K7201" s="12">
        <f>(1 - Dashboard!$I$11) * I7201 * Dashboard!$I$10 * 'Lookups and Calculations'!$F$12</f>
        <v>0</v>
      </c>
      <c r="L7201" s="12">
        <f>(H7201 - I7201) * Dashboard!$I$13 * (Dashboard!$D$12 / 365) * 'Lookups and Calculations'!$F$12</f>
        <v>0</v>
      </c>
      <c r="M7201" s="3">
        <f>(G7201*2) * Dashboard!$I$13 * (Dashboard!$D$12 / 365) * 'Lookups and Calculations'!$F$12</f>
        <v>1602.0878730267946</v>
      </c>
      <c r="N7201" s="12">
        <f>H7201 * Dashboard!$I$14 * Dashboard!$I$15 * (Dashboard!$D$12 / 365) * 'Lookups and Calculations'!$F$12</f>
        <v>0</v>
      </c>
    </row>
    <row r="7202" spans="1:14" x14ac:dyDescent="0.35">
      <c r="A7202" s="2">
        <v>7201</v>
      </c>
      <c r="B7202" s="11">
        <v>0.71279167318951875</v>
      </c>
      <c r="C7202" s="11">
        <v>0.87547068519125482</v>
      </c>
      <c r="D7202" s="3">
        <f>B7202*Dashboard!$D$11*Dashboard!$D$10*SQRT(Dashboard!$D$12/365)</f>
        <v>176973.17582351406</v>
      </c>
      <c r="E7202" s="3">
        <f>IF(Dashboard!$I$3,C7202*Dashboard!$E$11*Dashboard!$E$10*SQRT(Dashboard!$D$12/365),0)</f>
        <v>434726.81661781948</v>
      </c>
      <c r="F7202" s="3">
        <f>D7202+IF(Dashboard!$I$3,E7202,0)</f>
        <v>611699.9924413336</v>
      </c>
      <c r="G7202" s="3">
        <f>IF(Dashboard!$I$4, ('Lookups and Calculations'!$F$9) / (1 - 'Lookups and Calculations'!$F$10), 'Lookups and Calculations'!$F$9)</f>
        <v>1951878.888340465</v>
      </c>
      <c r="H7202" s="12">
        <f t="shared" si="224"/>
        <v>0</v>
      </c>
      <c r="I7202" s="12">
        <f t="shared" si="225"/>
        <v>0</v>
      </c>
      <c r="J7202" s="13">
        <f>(1 - Dashboard!$I$9) * H7202 * Dashboard!$I$8 * 'Lookups and Calculations'!$F$12</f>
        <v>0</v>
      </c>
      <c r="K7202" s="12">
        <f>(1 - Dashboard!$I$11) * I7202 * Dashboard!$I$10 * 'Lookups and Calculations'!$F$12</f>
        <v>0</v>
      </c>
      <c r="L7202" s="12">
        <f>(H7202 - I7202) * Dashboard!$I$13 * (Dashboard!$D$12 / 365) * 'Lookups and Calculations'!$F$12</f>
        <v>0</v>
      </c>
      <c r="M7202" s="3">
        <f>(G7202*2) * Dashboard!$I$13 * (Dashboard!$D$12 / 365) * 'Lookups and Calculations'!$F$12</f>
        <v>1602.0878730267946</v>
      </c>
      <c r="N7202" s="12">
        <f>H7202 * Dashboard!$I$14 * Dashboard!$I$15 * (Dashboard!$D$12 / 365) * 'Lookups and Calculations'!$F$12</f>
        <v>0</v>
      </c>
    </row>
    <row r="7203" spans="1:14" x14ac:dyDescent="0.35">
      <c r="A7203" s="2">
        <v>7202</v>
      </c>
      <c r="B7203" s="11">
        <v>-0.21257315374276622</v>
      </c>
      <c r="C7203" s="11">
        <v>0.80102337372395338</v>
      </c>
      <c r="D7203" s="3">
        <f>B7203*Dashboard!$D$11*Dashboard!$D$10*SQRT(Dashboard!$D$12/365)</f>
        <v>-52778.03813888695</v>
      </c>
      <c r="E7203" s="3">
        <f>IF(Dashboard!$I$3,C7203*Dashboard!$E$11*Dashboard!$E$10*SQRT(Dashboard!$D$12/365),0)</f>
        <v>397758.99660124752</v>
      </c>
      <c r="F7203" s="3">
        <f>D7203+IF(Dashboard!$I$3,E7203,0)</f>
        <v>344980.95846236055</v>
      </c>
      <c r="G7203" s="3">
        <f>IF(Dashboard!$I$4, ('Lookups and Calculations'!$F$9) / (1 - 'Lookups and Calculations'!$F$10), 'Lookups and Calculations'!$F$9)</f>
        <v>1951878.888340465</v>
      </c>
      <c r="H7203" s="12">
        <f t="shared" si="224"/>
        <v>0</v>
      </c>
      <c r="I7203" s="12">
        <f t="shared" si="225"/>
        <v>0</v>
      </c>
      <c r="J7203" s="13">
        <f>(1 - Dashboard!$I$9) * H7203 * Dashboard!$I$8 * 'Lookups and Calculations'!$F$12</f>
        <v>0</v>
      </c>
      <c r="K7203" s="12">
        <f>(1 - Dashboard!$I$11) * I7203 * Dashboard!$I$10 * 'Lookups and Calculations'!$F$12</f>
        <v>0</v>
      </c>
      <c r="L7203" s="12">
        <f>(H7203 - I7203) * Dashboard!$I$13 * (Dashboard!$D$12 / 365) * 'Lookups and Calculations'!$F$12</f>
        <v>0</v>
      </c>
      <c r="M7203" s="3">
        <f>(G7203*2) * Dashboard!$I$13 * (Dashboard!$D$12 / 365) * 'Lookups and Calculations'!$F$12</f>
        <v>1602.0878730267946</v>
      </c>
      <c r="N7203" s="12">
        <f>H7203 * Dashboard!$I$14 * Dashboard!$I$15 * (Dashboard!$D$12 / 365) * 'Lookups and Calculations'!$F$12</f>
        <v>0</v>
      </c>
    </row>
    <row r="7204" spans="1:14" x14ac:dyDescent="0.35">
      <c r="A7204" s="2">
        <v>7203</v>
      </c>
      <c r="B7204" s="11">
        <v>0.77854149824226571</v>
      </c>
      <c r="C7204" s="11">
        <v>-0.23972581375475699</v>
      </c>
      <c r="D7204" s="3">
        <f>B7204*Dashboard!$D$11*Dashboard!$D$10*SQRT(Dashboard!$D$12/365)</f>
        <v>193297.65853998275</v>
      </c>
      <c r="E7204" s="3">
        <f>IF(Dashboard!$I$3,C7204*Dashboard!$E$11*Dashboard!$E$10*SQRT(Dashboard!$D$12/365),0)</f>
        <v>-119039.09706805884</v>
      </c>
      <c r="F7204" s="3">
        <f>D7204+IF(Dashboard!$I$3,E7204,0)</f>
        <v>74258.561471923909</v>
      </c>
      <c r="G7204" s="3">
        <f>IF(Dashboard!$I$4, ('Lookups and Calculations'!$F$9) / (1 - 'Lookups and Calculations'!$F$10), 'Lookups and Calculations'!$F$9)</f>
        <v>1951878.888340465</v>
      </c>
      <c r="H7204" s="12">
        <f t="shared" si="224"/>
        <v>0</v>
      </c>
      <c r="I7204" s="12">
        <f t="shared" si="225"/>
        <v>0</v>
      </c>
      <c r="J7204" s="13">
        <f>(1 - Dashboard!$I$9) * H7204 * Dashboard!$I$8 * 'Lookups and Calculations'!$F$12</f>
        <v>0</v>
      </c>
      <c r="K7204" s="12">
        <f>(1 - Dashboard!$I$11) * I7204 * Dashboard!$I$10 * 'Lookups and Calculations'!$F$12</f>
        <v>0</v>
      </c>
      <c r="L7204" s="12">
        <f>(H7204 - I7204) * Dashboard!$I$13 * (Dashboard!$D$12 / 365) * 'Lookups and Calculations'!$F$12</f>
        <v>0</v>
      </c>
      <c r="M7204" s="3">
        <f>(G7204*2) * Dashboard!$I$13 * (Dashboard!$D$12 / 365) * 'Lookups and Calculations'!$F$12</f>
        <v>1602.0878730267946</v>
      </c>
      <c r="N7204" s="12">
        <f>H7204 * Dashboard!$I$14 * Dashboard!$I$15 * (Dashboard!$D$12 / 365) * 'Lookups and Calculations'!$F$12</f>
        <v>0</v>
      </c>
    </row>
    <row r="7205" spans="1:14" x14ac:dyDescent="0.35">
      <c r="A7205" s="2">
        <v>7204</v>
      </c>
      <c r="B7205" s="11">
        <v>1.3499638367513571</v>
      </c>
      <c r="C7205" s="11">
        <v>0.52765441230097876</v>
      </c>
      <c r="D7205" s="3">
        <f>B7205*Dashboard!$D$11*Dashboard!$D$10*SQRT(Dashboard!$D$12/365)</f>
        <v>335171.40620870062</v>
      </c>
      <c r="E7205" s="3">
        <f>IF(Dashboard!$I$3,C7205*Dashboard!$E$11*Dashboard!$E$10*SQRT(Dashboard!$D$12/365),0)</f>
        <v>262013.93926038707</v>
      </c>
      <c r="F7205" s="3">
        <f>D7205+IF(Dashboard!$I$3,E7205,0)</f>
        <v>597185.34546908771</v>
      </c>
      <c r="G7205" s="3">
        <f>IF(Dashboard!$I$4, ('Lookups and Calculations'!$F$9) / (1 - 'Lookups and Calculations'!$F$10), 'Lookups and Calculations'!$F$9)</f>
        <v>1951878.888340465</v>
      </c>
      <c r="H7205" s="12">
        <f t="shared" si="224"/>
        <v>0</v>
      </c>
      <c r="I7205" s="12">
        <f t="shared" si="225"/>
        <v>0</v>
      </c>
      <c r="J7205" s="13">
        <f>(1 - Dashboard!$I$9) * H7205 * Dashboard!$I$8 * 'Lookups and Calculations'!$F$12</f>
        <v>0</v>
      </c>
      <c r="K7205" s="12">
        <f>(1 - Dashboard!$I$11) * I7205 * Dashboard!$I$10 * 'Lookups and Calculations'!$F$12</f>
        <v>0</v>
      </c>
      <c r="L7205" s="12">
        <f>(H7205 - I7205) * Dashboard!$I$13 * (Dashboard!$D$12 / 365) * 'Lookups and Calculations'!$F$12</f>
        <v>0</v>
      </c>
      <c r="M7205" s="3">
        <f>(G7205*2) * Dashboard!$I$13 * (Dashboard!$D$12 / 365) * 'Lookups and Calculations'!$F$12</f>
        <v>1602.0878730267946</v>
      </c>
      <c r="N7205" s="12">
        <f>H7205 * Dashboard!$I$14 * Dashboard!$I$15 * (Dashboard!$D$12 / 365) * 'Lookups and Calculations'!$F$12</f>
        <v>0</v>
      </c>
    </row>
    <row r="7206" spans="1:14" x14ac:dyDescent="0.35">
      <c r="A7206" s="2">
        <v>7205</v>
      </c>
      <c r="B7206" s="11">
        <v>-1.3115730098904994</v>
      </c>
      <c r="C7206" s="11">
        <v>0.15940244544053198</v>
      </c>
      <c r="D7206" s="3">
        <f>B7206*Dashboard!$D$11*Dashboard!$D$10*SQRT(Dashboard!$D$12/365)</f>
        <v>-325639.66389519273</v>
      </c>
      <c r="E7206" s="3">
        <f>IF(Dashboard!$I$3,C7206*Dashboard!$E$11*Dashboard!$E$10*SQRT(Dashboard!$D$12/365),0)</f>
        <v>79153.441502521164</v>
      </c>
      <c r="F7206" s="3">
        <f>D7206+IF(Dashboard!$I$3,E7206,0)</f>
        <v>-246486.22239267157</v>
      </c>
      <c r="G7206" s="3">
        <f>IF(Dashboard!$I$4, ('Lookups and Calculations'!$F$9) / (1 - 'Lookups and Calculations'!$F$10), 'Lookups and Calculations'!$F$9)</f>
        <v>1951878.888340465</v>
      </c>
      <c r="H7206" s="12">
        <f t="shared" si="224"/>
        <v>0</v>
      </c>
      <c r="I7206" s="12">
        <f t="shared" si="225"/>
        <v>0</v>
      </c>
      <c r="J7206" s="13">
        <f>(1 - Dashboard!$I$9) * H7206 * Dashboard!$I$8 * 'Lookups and Calculations'!$F$12</f>
        <v>0</v>
      </c>
      <c r="K7206" s="12">
        <f>(1 - Dashboard!$I$11) * I7206 * Dashboard!$I$10 * 'Lookups and Calculations'!$F$12</f>
        <v>0</v>
      </c>
      <c r="L7206" s="12">
        <f>(H7206 - I7206) * Dashboard!$I$13 * (Dashboard!$D$12 / 365) * 'Lookups and Calculations'!$F$12</f>
        <v>0</v>
      </c>
      <c r="M7206" s="3">
        <f>(G7206*2) * Dashboard!$I$13 * (Dashboard!$D$12 / 365) * 'Lookups and Calculations'!$F$12</f>
        <v>1602.0878730267946</v>
      </c>
      <c r="N7206" s="12">
        <f>H7206 * Dashboard!$I$14 * Dashboard!$I$15 * (Dashboard!$D$12 / 365) * 'Lookups and Calculations'!$F$12</f>
        <v>0</v>
      </c>
    </row>
    <row r="7207" spans="1:14" x14ac:dyDescent="0.35">
      <c r="A7207" s="2">
        <v>7206</v>
      </c>
      <c r="B7207" s="11">
        <v>-0.26226992003529942</v>
      </c>
      <c r="C7207" s="11">
        <v>0.30084444477179684</v>
      </c>
      <c r="D7207" s="3">
        <f>B7207*Dashboard!$D$11*Dashboard!$D$10*SQRT(Dashboard!$D$12/365)</f>
        <v>-65116.839067345791</v>
      </c>
      <c r="E7207" s="3">
        <f>IF(Dashboard!$I$3,C7207*Dashboard!$E$11*Dashboard!$E$10*SQRT(Dashboard!$D$12/365),0)</f>
        <v>149388.38042786936</v>
      </c>
      <c r="F7207" s="3">
        <f>D7207+IF(Dashboard!$I$3,E7207,0)</f>
        <v>84271.541360523566</v>
      </c>
      <c r="G7207" s="3">
        <f>IF(Dashboard!$I$4, ('Lookups and Calculations'!$F$9) / (1 - 'Lookups and Calculations'!$F$10), 'Lookups and Calculations'!$F$9)</f>
        <v>1951878.888340465</v>
      </c>
      <c r="H7207" s="12">
        <f t="shared" si="224"/>
        <v>0</v>
      </c>
      <c r="I7207" s="12">
        <f t="shared" si="225"/>
        <v>0</v>
      </c>
      <c r="J7207" s="13">
        <f>(1 - Dashboard!$I$9) * H7207 * Dashboard!$I$8 * 'Lookups and Calculations'!$F$12</f>
        <v>0</v>
      </c>
      <c r="K7207" s="12">
        <f>(1 - Dashboard!$I$11) * I7207 * Dashboard!$I$10 * 'Lookups and Calculations'!$F$12</f>
        <v>0</v>
      </c>
      <c r="L7207" s="12">
        <f>(H7207 - I7207) * Dashboard!$I$13 * (Dashboard!$D$12 / 365) * 'Lookups and Calculations'!$F$12</f>
        <v>0</v>
      </c>
      <c r="M7207" s="3">
        <f>(G7207*2) * Dashboard!$I$13 * (Dashboard!$D$12 / 365) * 'Lookups and Calculations'!$F$12</f>
        <v>1602.0878730267946</v>
      </c>
      <c r="N7207" s="12">
        <f>H7207 * Dashboard!$I$14 * Dashboard!$I$15 * (Dashboard!$D$12 / 365) * 'Lookups and Calculations'!$F$12</f>
        <v>0</v>
      </c>
    </row>
    <row r="7208" spans="1:14" x14ac:dyDescent="0.35">
      <c r="A7208" s="2">
        <v>7207</v>
      </c>
      <c r="B7208" s="11">
        <v>-5.8739982255686642E-2</v>
      </c>
      <c r="C7208" s="11">
        <v>-0.61610770270615867</v>
      </c>
      <c r="D7208" s="3">
        <f>B7208*Dashboard!$D$11*Dashboard!$D$10*SQRT(Dashboard!$D$12/365)</f>
        <v>-14584.066563361459</v>
      </c>
      <c r="E7208" s="3">
        <f>IF(Dashboard!$I$3,C7208*Dashboard!$E$11*Dashboard!$E$10*SQRT(Dashboard!$D$12/365),0)</f>
        <v>-305936.6176637364</v>
      </c>
      <c r="F7208" s="3">
        <f>D7208+IF(Dashboard!$I$3,E7208,0)</f>
        <v>-320520.68422709784</v>
      </c>
      <c r="G7208" s="3">
        <f>IF(Dashboard!$I$4, ('Lookups and Calculations'!$F$9) / (1 - 'Lookups and Calculations'!$F$10), 'Lookups and Calculations'!$F$9)</f>
        <v>1951878.888340465</v>
      </c>
      <c r="H7208" s="12">
        <f t="shared" si="224"/>
        <v>0</v>
      </c>
      <c r="I7208" s="12">
        <f t="shared" si="225"/>
        <v>0</v>
      </c>
      <c r="J7208" s="13">
        <f>(1 - Dashboard!$I$9) * H7208 * Dashboard!$I$8 * 'Lookups and Calculations'!$F$12</f>
        <v>0</v>
      </c>
      <c r="K7208" s="12">
        <f>(1 - Dashboard!$I$11) * I7208 * Dashboard!$I$10 * 'Lookups and Calculations'!$F$12</f>
        <v>0</v>
      </c>
      <c r="L7208" s="12">
        <f>(H7208 - I7208) * Dashboard!$I$13 * (Dashboard!$D$12 / 365) * 'Lookups and Calculations'!$F$12</f>
        <v>0</v>
      </c>
      <c r="M7208" s="3">
        <f>(G7208*2) * Dashboard!$I$13 * (Dashboard!$D$12 / 365) * 'Lookups and Calculations'!$F$12</f>
        <v>1602.0878730267946</v>
      </c>
      <c r="N7208" s="12">
        <f>H7208 * Dashboard!$I$14 * Dashboard!$I$15 * (Dashboard!$D$12 / 365) * 'Lookups and Calculations'!$F$12</f>
        <v>0</v>
      </c>
    </row>
    <row r="7209" spans="1:14" x14ac:dyDescent="0.35">
      <c r="A7209" s="2">
        <v>7208</v>
      </c>
      <c r="B7209" s="11">
        <v>2.0009955365421477</v>
      </c>
      <c r="C7209" s="11">
        <v>-1.8321642310316171</v>
      </c>
      <c r="D7209" s="3">
        <f>B7209*Dashboard!$D$11*Dashboard!$D$10*SQRT(Dashboard!$D$12/365)</f>
        <v>496810.70673280087</v>
      </c>
      <c r="E7209" s="3">
        <f>IF(Dashboard!$I$3,C7209*Dashboard!$E$11*Dashboard!$E$10*SQRT(Dashboard!$D$12/365),0)</f>
        <v>-909785.94389303739</v>
      </c>
      <c r="F7209" s="3">
        <f>D7209+IF(Dashboard!$I$3,E7209,0)</f>
        <v>-412975.23716023652</v>
      </c>
      <c r="G7209" s="3">
        <f>IF(Dashboard!$I$4, ('Lookups and Calculations'!$F$9) / (1 - 'Lookups and Calculations'!$F$10), 'Lookups and Calculations'!$F$9)</f>
        <v>1951878.888340465</v>
      </c>
      <c r="H7209" s="12">
        <f t="shared" si="224"/>
        <v>0</v>
      </c>
      <c r="I7209" s="12">
        <f t="shared" si="225"/>
        <v>0</v>
      </c>
      <c r="J7209" s="13">
        <f>(1 - Dashboard!$I$9) * H7209 * Dashboard!$I$8 * 'Lookups and Calculations'!$F$12</f>
        <v>0</v>
      </c>
      <c r="K7209" s="12">
        <f>(1 - Dashboard!$I$11) * I7209 * Dashboard!$I$10 * 'Lookups and Calculations'!$F$12</f>
        <v>0</v>
      </c>
      <c r="L7209" s="12">
        <f>(H7209 - I7209) * Dashboard!$I$13 * (Dashboard!$D$12 / 365) * 'Lookups and Calculations'!$F$12</f>
        <v>0</v>
      </c>
      <c r="M7209" s="3">
        <f>(G7209*2) * Dashboard!$I$13 * (Dashboard!$D$12 / 365) * 'Lookups and Calculations'!$F$12</f>
        <v>1602.0878730267946</v>
      </c>
      <c r="N7209" s="12">
        <f>H7209 * Dashboard!$I$14 * Dashboard!$I$15 * (Dashboard!$D$12 / 365) * 'Lookups and Calculations'!$F$12</f>
        <v>0</v>
      </c>
    </row>
    <row r="7210" spans="1:14" x14ac:dyDescent="0.35">
      <c r="A7210" s="2">
        <v>7209</v>
      </c>
      <c r="B7210" s="11">
        <v>-2.3876868938783882</v>
      </c>
      <c r="C7210" s="11">
        <v>0.22871478218306343</v>
      </c>
      <c r="D7210" s="3">
        <f>B7210*Dashboard!$D$11*Dashboard!$D$10*SQRT(Dashboard!$D$12/365)</f>
        <v>-592819.12005373533</v>
      </c>
      <c r="E7210" s="3">
        <f>IF(Dashboard!$I$3,C7210*Dashboard!$E$11*Dashboard!$E$10*SQRT(Dashboard!$D$12/365),0)</f>
        <v>113571.42032706675</v>
      </c>
      <c r="F7210" s="3">
        <f>D7210+IF(Dashboard!$I$3,E7210,0)</f>
        <v>-479247.69972666859</v>
      </c>
      <c r="G7210" s="3">
        <f>IF(Dashboard!$I$4, ('Lookups and Calculations'!$F$9) / (1 - 'Lookups and Calculations'!$F$10), 'Lookups and Calculations'!$F$9)</f>
        <v>1951878.888340465</v>
      </c>
      <c r="H7210" s="12">
        <f t="shared" si="224"/>
        <v>0</v>
      </c>
      <c r="I7210" s="12">
        <f t="shared" si="225"/>
        <v>0</v>
      </c>
      <c r="J7210" s="13">
        <f>(1 - Dashboard!$I$9) * H7210 * Dashboard!$I$8 * 'Lookups and Calculations'!$F$12</f>
        <v>0</v>
      </c>
      <c r="K7210" s="12">
        <f>(1 - Dashboard!$I$11) * I7210 * Dashboard!$I$10 * 'Lookups and Calculations'!$F$12</f>
        <v>0</v>
      </c>
      <c r="L7210" s="12">
        <f>(H7210 - I7210) * Dashboard!$I$13 * (Dashboard!$D$12 / 365) * 'Lookups and Calculations'!$F$12</f>
        <v>0</v>
      </c>
      <c r="M7210" s="3">
        <f>(G7210*2) * Dashboard!$I$13 * (Dashboard!$D$12 / 365) * 'Lookups and Calculations'!$F$12</f>
        <v>1602.0878730267946</v>
      </c>
      <c r="N7210" s="12">
        <f>H7210 * Dashboard!$I$14 * Dashboard!$I$15 * (Dashboard!$D$12 / 365) * 'Lookups and Calculations'!$F$12</f>
        <v>0</v>
      </c>
    </row>
    <row r="7211" spans="1:14" x14ac:dyDescent="0.35">
      <c r="A7211" s="2">
        <v>7210</v>
      </c>
      <c r="B7211" s="11">
        <v>2.749025866303503E-2</v>
      </c>
      <c r="C7211" s="11">
        <v>-0.88675953483991776</v>
      </c>
      <c r="D7211" s="3">
        <f>B7211*Dashboard!$D$11*Dashboard!$D$10*SQRT(Dashboard!$D$12/365)</f>
        <v>6825.3299846190139</v>
      </c>
      <c r="E7211" s="3">
        <f>IF(Dashboard!$I$3,C7211*Dashboard!$E$11*Dashboard!$E$10*SQRT(Dashboard!$D$12/365),0)</f>
        <v>-440332.44768468756</v>
      </c>
      <c r="F7211" s="3">
        <f>D7211+IF(Dashboard!$I$3,E7211,0)</f>
        <v>-433507.11770006857</v>
      </c>
      <c r="G7211" s="3">
        <f>IF(Dashboard!$I$4, ('Lookups and Calculations'!$F$9) / (1 - 'Lookups and Calculations'!$F$10), 'Lookups and Calculations'!$F$9)</f>
        <v>1951878.888340465</v>
      </c>
      <c r="H7211" s="12">
        <f t="shared" si="224"/>
        <v>0</v>
      </c>
      <c r="I7211" s="12">
        <f t="shared" si="225"/>
        <v>0</v>
      </c>
      <c r="J7211" s="13">
        <f>(1 - Dashboard!$I$9) * H7211 * Dashboard!$I$8 * 'Lookups and Calculations'!$F$12</f>
        <v>0</v>
      </c>
      <c r="K7211" s="12">
        <f>(1 - Dashboard!$I$11) * I7211 * Dashboard!$I$10 * 'Lookups and Calculations'!$F$12</f>
        <v>0</v>
      </c>
      <c r="L7211" s="12">
        <f>(H7211 - I7211) * Dashboard!$I$13 * (Dashboard!$D$12 / 365) * 'Lookups and Calculations'!$F$12</f>
        <v>0</v>
      </c>
      <c r="M7211" s="3">
        <f>(G7211*2) * Dashboard!$I$13 * (Dashboard!$D$12 / 365) * 'Lookups and Calculations'!$F$12</f>
        <v>1602.0878730267946</v>
      </c>
      <c r="N7211" s="12">
        <f>H7211 * Dashboard!$I$14 * Dashboard!$I$15 * (Dashboard!$D$12 / 365) * 'Lookups and Calculations'!$F$12</f>
        <v>0</v>
      </c>
    </row>
    <row r="7212" spans="1:14" x14ac:dyDescent="0.35">
      <c r="A7212" s="2">
        <v>7211</v>
      </c>
      <c r="B7212" s="11">
        <v>7.6965231536610668E-2</v>
      </c>
      <c r="C7212" s="11">
        <v>-0.46768131835896276</v>
      </c>
      <c r="D7212" s="3">
        <f>B7212*Dashboard!$D$11*Dashboard!$D$10*SQRT(Dashboard!$D$12/365)</f>
        <v>19109.063651203098</v>
      </c>
      <c r="E7212" s="3">
        <f>IF(Dashboard!$I$3,C7212*Dashboard!$E$11*Dashboard!$E$10*SQRT(Dashboard!$D$12/365),0)</f>
        <v>-232233.48783791781</v>
      </c>
      <c r="F7212" s="3">
        <f>D7212+IF(Dashboard!$I$3,E7212,0)</f>
        <v>-213124.42418671472</v>
      </c>
      <c r="G7212" s="3">
        <f>IF(Dashboard!$I$4, ('Lookups and Calculations'!$F$9) / (1 - 'Lookups and Calculations'!$F$10), 'Lookups and Calculations'!$F$9)</f>
        <v>1951878.888340465</v>
      </c>
      <c r="H7212" s="12">
        <f t="shared" si="224"/>
        <v>0</v>
      </c>
      <c r="I7212" s="12">
        <f t="shared" si="225"/>
        <v>0</v>
      </c>
      <c r="J7212" s="13">
        <f>(1 - Dashboard!$I$9) * H7212 * Dashboard!$I$8 * 'Lookups and Calculations'!$F$12</f>
        <v>0</v>
      </c>
      <c r="K7212" s="12">
        <f>(1 - Dashboard!$I$11) * I7212 * Dashboard!$I$10 * 'Lookups and Calculations'!$F$12</f>
        <v>0</v>
      </c>
      <c r="L7212" s="12">
        <f>(H7212 - I7212) * Dashboard!$I$13 * (Dashboard!$D$12 / 365) * 'Lookups and Calculations'!$F$12</f>
        <v>0</v>
      </c>
      <c r="M7212" s="3">
        <f>(G7212*2) * Dashboard!$I$13 * (Dashboard!$D$12 / 365) * 'Lookups and Calculations'!$F$12</f>
        <v>1602.0878730267946</v>
      </c>
      <c r="N7212" s="12">
        <f>H7212 * Dashboard!$I$14 * Dashboard!$I$15 * (Dashboard!$D$12 / 365) * 'Lookups and Calculations'!$F$12</f>
        <v>0</v>
      </c>
    </row>
    <row r="7213" spans="1:14" x14ac:dyDescent="0.35">
      <c r="A7213" s="2">
        <v>7212</v>
      </c>
      <c r="B7213" s="11">
        <v>0.47858554956262905</v>
      </c>
      <c r="C7213" s="11">
        <v>0.97063345005963364</v>
      </c>
      <c r="D7213" s="3">
        <f>B7213*Dashboard!$D$11*Dashboard!$D$10*SQRT(Dashboard!$D$12/365)</f>
        <v>118824.06570540965</v>
      </c>
      <c r="E7213" s="3">
        <f>IF(Dashboard!$I$3,C7213*Dashboard!$E$11*Dashboard!$E$10*SQRT(Dashboard!$D$12/365),0)</f>
        <v>481981.17536627117</v>
      </c>
      <c r="F7213" s="3">
        <f>D7213+IF(Dashboard!$I$3,E7213,0)</f>
        <v>600805.24107168079</v>
      </c>
      <c r="G7213" s="3">
        <f>IF(Dashboard!$I$4, ('Lookups and Calculations'!$F$9) / (1 - 'Lookups and Calculations'!$F$10), 'Lookups and Calculations'!$F$9)</f>
        <v>1951878.888340465</v>
      </c>
      <c r="H7213" s="12">
        <f t="shared" si="224"/>
        <v>0</v>
      </c>
      <c r="I7213" s="12">
        <f t="shared" si="225"/>
        <v>0</v>
      </c>
      <c r="J7213" s="13">
        <f>(1 - Dashboard!$I$9) * H7213 * Dashboard!$I$8 * 'Lookups and Calculations'!$F$12</f>
        <v>0</v>
      </c>
      <c r="K7213" s="12">
        <f>(1 - Dashboard!$I$11) * I7213 * Dashboard!$I$10 * 'Lookups and Calculations'!$F$12</f>
        <v>0</v>
      </c>
      <c r="L7213" s="12">
        <f>(H7213 - I7213) * Dashboard!$I$13 * (Dashboard!$D$12 / 365) * 'Lookups and Calculations'!$F$12</f>
        <v>0</v>
      </c>
      <c r="M7213" s="3">
        <f>(G7213*2) * Dashboard!$I$13 * (Dashboard!$D$12 / 365) * 'Lookups and Calculations'!$F$12</f>
        <v>1602.0878730267946</v>
      </c>
      <c r="N7213" s="12">
        <f>H7213 * Dashboard!$I$14 * Dashboard!$I$15 * (Dashboard!$D$12 / 365) * 'Lookups and Calculations'!$F$12</f>
        <v>0</v>
      </c>
    </row>
    <row r="7214" spans="1:14" x14ac:dyDescent="0.35">
      <c r="A7214" s="2">
        <v>7213</v>
      </c>
      <c r="B7214" s="11">
        <v>-0.39822106666726531</v>
      </c>
      <c r="C7214" s="11">
        <v>1.0979068450367584</v>
      </c>
      <c r="D7214" s="3">
        <f>B7214*Dashboard!$D$11*Dashboard!$D$10*SQRT(Dashboard!$D$12/365)</f>
        <v>-98871.029921803478</v>
      </c>
      <c r="E7214" s="3">
        <f>IF(Dashboard!$I$3,C7214*Dashboard!$E$11*Dashboard!$E$10*SQRT(Dashboard!$D$12/365),0)</f>
        <v>545180.50205356127</v>
      </c>
      <c r="F7214" s="3">
        <f>D7214+IF(Dashboard!$I$3,E7214,0)</f>
        <v>446309.47213175776</v>
      </c>
      <c r="G7214" s="3">
        <f>IF(Dashboard!$I$4, ('Lookups and Calculations'!$F$9) / (1 - 'Lookups and Calculations'!$F$10), 'Lookups and Calculations'!$F$9)</f>
        <v>1951878.888340465</v>
      </c>
      <c r="H7214" s="12">
        <f t="shared" si="224"/>
        <v>0</v>
      </c>
      <c r="I7214" s="12">
        <f t="shared" si="225"/>
        <v>0</v>
      </c>
      <c r="J7214" s="13">
        <f>(1 - Dashboard!$I$9) * H7214 * Dashboard!$I$8 * 'Lookups and Calculations'!$F$12</f>
        <v>0</v>
      </c>
      <c r="K7214" s="12">
        <f>(1 - Dashboard!$I$11) * I7214 * Dashboard!$I$10 * 'Lookups and Calculations'!$F$12</f>
        <v>0</v>
      </c>
      <c r="L7214" s="12">
        <f>(H7214 - I7214) * Dashboard!$I$13 * (Dashboard!$D$12 / 365) * 'Lookups and Calculations'!$F$12</f>
        <v>0</v>
      </c>
      <c r="M7214" s="3">
        <f>(G7214*2) * Dashboard!$I$13 * (Dashboard!$D$12 / 365) * 'Lookups and Calculations'!$F$12</f>
        <v>1602.0878730267946</v>
      </c>
      <c r="N7214" s="12">
        <f>H7214 * Dashboard!$I$14 * Dashboard!$I$15 * (Dashboard!$D$12 / 365) * 'Lookups and Calculations'!$F$12</f>
        <v>0</v>
      </c>
    </row>
    <row r="7215" spans="1:14" x14ac:dyDescent="0.35">
      <c r="A7215" s="2">
        <v>7214</v>
      </c>
      <c r="B7215" s="11">
        <v>-0.41349150533208018</v>
      </c>
      <c r="C7215" s="11">
        <v>-0.65929254657531</v>
      </c>
      <c r="D7215" s="3">
        <f>B7215*Dashboard!$D$11*Dashboard!$D$10*SQRT(Dashboard!$D$12/365)</f>
        <v>-102662.4014099661</v>
      </c>
      <c r="E7215" s="3">
        <f>IF(Dashboard!$I$3,C7215*Dashboard!$E$11*Dashboard!$E$10*SQRT(Dashboard!$D$12/365),0)</f>
        <v>-327380.63631442655</v>
      </c>
      <c r="F7215" s="3">
        <f>D7215+IF(Dashboard!$I$3,E7215,0)</f>
        <v>-430043.03772439266</v>
      </c>
      <c r="G7215" s="3">
        <f>IF(Dashboard!$I$4, ('Lookups and Calculations'!$F$9) / (1 - 'Lookups and Calculations'!$F$10), 'Lookups and Calculations'!$F$9)</f>
        <v>1951878.888340465</v>
      </c>
      <c r="H7215" s="12">
        <f t="shared" si="224"/>
        <v>0</v>
      </c>
      <c r="I7215" s="12">
        <f t="shared" si="225"/>
        <v>0</v>
      </c>
      <c r="J7215" s="13">
        <f>(1 - Dashboard!$I$9) * H7215 * Dashboard!$I$8 * 'Lookups and Calculations'!$F$12</f>
        <v>0</v>
      </c>
      <c r="K7215" s="12">
        <f>(1 - Dashboard!$I$11) * I7215 * Dashboard!$I$10 * 'Lookups and Calculations'!$F$12</f>
        <v>0</v>
      </c>
      <c r="L7215" s="12">
        <f>(H7215 - I7215) * Dashboard!$I$13 * (Dashboard!$D$12 / 365) * 'Lookups and Calculations'!$F$12</f>
        <v>0</v>
      </c>
      <c r="M7215" s="3">
        <f>(G7215*2) * Dashboard!$I$13 * (Dashboard!$D$12 / 365) * 'Lookups and Calculations'!$F$12</f>
        <v>1602.0878730267946</v>
      </c>
      <c r="N7215" s="12">
        <f>H7215 * Dashboard!$I$14 * Dashboard!$I$15 * (Dashboard!$D$12 / 365) * 'Lookups and Calculations'!$F$12</f>
        <v>0</v>
      </c>
    </row>
    <row r="7216" spans="1:14" x14ac:dyDescent="0.35">
      <c r="A7216" s="2">
        <v>7215</v>
      </c>
      <c r="B7216" s="11">
        <v>-0.95710510182248021</v>
      </c>
      <c r="C7216" s="11">
        <v>-0.29692459754758388</v>
      </c>
      <c r="D7216" s="3">
        <f>B7216*Dashboard!$D$11*Dashboard!$D$10*SQRT(Dashboard!$D$12/365)</f>
        <v>-237631.74548389608</v>
      </c>
      <c r="E7216" s="3">
        <f>IF(Dashboard!$I$3,C7216*Dashboard!$E$11*Dashboard!$E$10*SQRT(Dashboard!$D$12/365),0)</f>
        <v>-147441.9272407612</v>
      </c>
      <c r="F7216" s="3">
        <f>D7216+IF(Dashboard!$I$3,E7216,0)</f>
        <v>-385073.67272465728</v>
      </c>
      <c r="G7216" s="3">
        <f>IF(Dashboard!$I$4, ('Lookups and Calculations'!$F$9) / (1 - 'Lookups and Calculations'!$F$10), 'Lookups and Calculations'!$F$9)</f>
        <v>1951878.888340465</v>
      </c>
      <c r="H7216" s="12">
        <f t="shared" si="224"/>
        <v>0</v>
      </c>
      <c r="I7216" s="12">
        <f t="shared" si="225"/>
        <v>0</v>
      </c>
      <c r="J7216" s="13">
        <f>(1 - Dashboard!$I$9) * H7216 * Dashboard!$I$8 * 'Lookups and Calculations'!$F$12</f>
        <v>0</v>
      </c>
      <c r="K7216" s="12">
        <f>(1 - Dashboard!$I$11) * I7216 * Dashboard!$I$10 * 'Lookups and Calculations'!$F$12</f>
        <v>0</v>
      </c>
      <c r="L7216" s="12">
        <f>(H7216 - I7216) * Dashboard!$I$13 * (Dashboard!$D$12 / 365) * 'Lookups and Calculations'!$F$12</f>
        <v>0</v>
      </c>
      <c r="M7216" s="3">
        <f>(G7216*2) * Dashboard!$I$13 * (Dashboard!$D$12 / 365) * 'Lookups and Calculations'!$F$12</f>
        <v>1602.0878730267946</v>
      </c>
      <c r="N7216" s="12">
        <f>H7216 * Dashboard!$I$14 * Dashboard!$I$15 * (Dashboard!$D$12 / 365) * 'Lookups and Calculations'!$F$12</f>
        <v>0</v>
      </c>
    </row>
    <row r="7217" spans="1:14" x14ac:dyDescent="0.35">
      <c r="A7217" s="2">
        <v>7216</v>
      </c>
      <c r="B7217" s="11">
        <v>-1.5795570549529454</v>
      </c>
      <c r="C7217" s="11">
        <v>6.3980123573875697E-2</v>
      </c>
      <c r="D7217" s="3">
        <f>B7217*Dashboard!$D$11*Dashboard!$D$10*SQRT(Dashboard!$D$12/365)</f>
        <v>-392175.21601874148</v>
      </c>
      <c r="E7217" s="3">
        <f>IF(Dashboard!$I$3,C7217*Dashboard!$E$11*Dashboard!$E$10*SQRT(Dashboard!$D$12/365),0)</f>
        <v>31770.196213948024</v>
      </c>
      <c r="F7217" s="3">
        <f>D7217+IF(Dashboard!$I$3,E7217,0)</f>
        <v>-360405.01980479347</v>
      </c>
      <c r="G7217" s="3">
        <f>IF(Dashboard!$I$4, ('Lookups and Calculations'!$F$9) / (1 - 'Lookups and Calculations'!$F$10), 'Lookups and Calculations'!$F$9)</f>
        <v>1951878.888340465</v>
      </c>
      <c r="H7217" s="12">
        <f t="shared" si="224"/>
        <v>0</v>
      </c>
      <c r="I7217" s="12">
        <f t="shared" si="225"/>
        <v>0</v>
      </c>
      <c r="J7217" s="13">
        <f>(1 - Dashboard!$I$9) * H7217 * Dashboard!$I$8 * 'Lookups and Calculations'!$F$12</f>
        <v>0</v>
      </c>
      <c r="K7217" s="12">
        <f>(1 - Dashboard!$I$11) * I7217 * Dashboard!$I$10 * 'Lookups and Calculations'!$F$12</f>
        <v>0</v>
      </c>
      <c r="L7217" s="12">
        <f>(H7217 - I7217) * Dashboard!$I$13 * (Dashboard!$D$12 / 365) * 'Lookups and Calculations'!$F$12</f>
        <v>0</v>
      </c>
      <c r="M7217" s="3">
        <f>(G7217*2) * Dashboard!$I$13 * (Dashboard!$D$12 / 365) * 'Lookups and Calculations'!$F$12</f>
        <v>1602.0878730267946</v>
      </c>
      <c r="N7217" s="12">
        <f>H7217 * Dashboard!$I$14 * Dashboard!$I$15 * (Dashboard!$D$12 / 365) * 'Lookups and Calculations'!$F$12</f>
        <v>0</v>
      </c>
    </row>
    <row r="7218" spans="1:14" x14ac:dyDescent="0.35">
      <c r="A7218" s="2">
        <v>7217</v>
      </c>
      <c r="B7218" s="11">
        <v>-0.41789767355475871</v>
      </c>
      <c r="C7218" s="11">
        <v>-0.89699130186865139</v>
      </c>
      <c r="D7218" s="3">
        <f>B7218*Dashboard!$D$11*Dashboard!$D$10*SQRT(Dashboard!$D$12/365)</f>
        <v>-103756.3726401445</v>
      </c>
      <c r="E7218" s="3">
        <f>IF(Dashboard!$I$3,C7218*Dashboard!$E$11*Dashboard!$E$10*SQRT(Dashboard!$D$12/365),0)</f>
        <v>-445413.17007096013</v>
      </c>
      <c r="F7218" s="3">
        <f>D7218+IF(Dashboard!$I$3,E7218,0)</f>
        <v>-549169.54271110462</v>
      </c>
      <c r="G7218" s="3">
        <f>IF(Dashboard!$I$4, ('Lookups and Calculations'!$F$9) / (1 - 'Lookups and Calculations'!$F$10), 'Lookups and Calculations'!$F$9)</f>
        <v>1951878.888340465</v>
      </c>
      <c r="H7218" s="12">
        <f t="shared" si="224"/>
        <v>0</v>
      </c>
      <c r="I7218" s="12">
        <f t="shared" si="225"/>
        <v>0</v>
      </c>
      <c r="J7218" s="13">
        <f>(1 - Dashboard!$I$9) * H7218 * Dashboard!$I$8 * 'Lookups and Calculations'!$F$12</f>
        <v>0</v>
      </c>
      <c r="K7218" s="12">
        <f>(1 - Dashboard!$I$11) * I7218 * Dashboard!$I$10 * 'Lookups and Calculations'!$F$12</f>
        <v>0</v>
      </c>
      <c r="L7218" s="12">
        <f>(H7218 - I7218) * Dashboard!$I$13 * (Dashboard!$D$12 / 365) * 'Lookups and Calculations'!$F$12</f>
        <v>0</v>
      </c>
      <c r="M7218" s="3">
        <f>(G7218*2) * Dashboard!$I$13 * (Dashboard!$D$12 / 365) * 'Lookups and Calculations'!$F$12</f>
        <v>1602.0878730267946</v>
      </c>
      <c r="N7218" s="12">
        <f>H7218 * Dashboard!$I$14 * Dashboard!$I$15 * (Dashboard!$D$12 / 365) * 'Lookups and Calculations'!$F$12</f>
        <v>0</v>
      </c>
    </row>
    <row r="7219" spans="1:14" x14ac:dyDescent="0.35">
      <c r="A7219" s="2">
        <v>7218</v>
      </c>
      <c r="B7219" s="11">
        <v>2.0280213014889918</v>
      </c>
      <c r="C7219" s="11">
        <v>-1.8604838823275565</v>
      </c>
      <c r="D7219" s="3">
        <f>B7219*Dashboard!$D$11*Dashboard!$D$10*SQRT(Dashboard!$D$12/365)</f>
        <v>503520.71139699838</v>
      </c>
      <c r="E7219" s="3">
        <f>IF(Dashboard!$I$3,C7219*Dashboard!$E$11*Dashboard!$E$10*SQRT(Dashboard!$D$12/365),0)</f>
        <v>-923848.44999844849</v>
      </c>
      <c r="F7219" s="3">
        <f>D7219+IF(Dashboard!$I$3,E7219,0)</f>
        <v>-420327.73860145011</v>
      </c>
      <c r="G7219" s="3">
        <f>IF(Dashboard!$I$4, ('Lookups and Calculations'!$F$9) / (1 - 'Lookups and Calculations'!$F$10), 'Lookups and Calculations'!$F$9)</f>
        <v>1951878.888340465</v>
      </c>
      <c r="H7219" s="12">
        <f t="shared" si="224"/>
        <v>0</v>
      </c>
      <c r="I7219" s="12">
        <f t="shared" si="225"/>
        <v>0</v>
      </c>
      <c r="J7219" s="13">
        <f>(1 - Dashboard!$I$9) * H7219 * Dashboard!$I$8 * 'Lookups and Calculations'!$F$12</f>
        <v>0</v>
      </c>
      <c r="K7219" s="12">
        <f>(1 - Dashboard!$I$11) * I7219 * Dashboard!$I$10 * 'Lookups and Calculations'!$F$12</f>
        <v>0</v>
      </c>
      <c r="L7219" s="12">
        <f>(H7219 - I7219) * Dashboard!$I$13 * (Dashboard!$D$12 / 365) * 'Lookups and Calculations'!$F$12</f>
        <v>0</v>
      </c>
      <c r="M7219" s="3">
        <f>(G7219*2) * Dashboard!$I$13 * (Dashboard!$D$12 / 365) * 'Lookups and Calculations'!$F$12</f>
        <v>1602.0878730267946</v>
      </c>
      <c r="N7219" s="12">
        <f>H7219 * Dashboard!$I$14 * Dashboard!$I$15 * (Dashboard!$D$12 / 365) * 'Lookups and Calculations'!$F$12</f>
        <v>0</v>
      </c>
    </row>
    <row r="7220" spans="1:14" x14ac:dyDescent="0.35">
      <c r="A7220" s="2">
        <v>7219</v>
      </c>
      <c r="B7220" s="11">
        <v>-0.64936765682358333</v>
      </c>
      <c r="C7220" s="11">
        <v>-0.35442256998721028</v>
      </c>
      <c r="D7220" s="3">
        <f>B7220*Dashboard!$D$11*Dashboard!$D$10*SQRT(Dashboard!$D$12/365)</f>
        <v>-161226.14899653578</v>
      </c>
      <c r="E7220" s="3">
        <f>IF(Dashboard!$I$3,C7220*Dashboard!$E$11*Dashboard!$E$10*SQRT(Dashboard!$D$12/365),0)</f>
        <v>-175993.32358500006</v>
      </c>
      <c r="F7220" s="3">
        <f>D7220+IF(Dashboard!$I$3,E7220,0)</f>
        <v>-337219.47258153581</v>
      </c>
      <c r="G7220" s="3">
        <f>IF(Dashboard!$I$4, ('Lookups and Calculations'!$F$9) / (1 - 'Lookups and Calculations'!$F$10), 'Lookups and Calculations'!$F$9)</f>
        <v>1951878.888340465</v>
      </c>
      <c r="H7220" s="12">
        <f t="shared" si="224"/>
        <v>0</v>
      </c>
      <c r="I7220" s="12">
        <f t="shared" si="225"/>
        <v>0</v>
      </c>
      <c r="J7220" s="13">
        <f>(1 - Dashboard!$I$9) * H7220 * Dashboard!$I$8 * 'Lookups and Calculations'!$F$12</f>
        <v>0</v>
      </c>
      <c r="K7220" s="12">
        <f>(1 - Dashboard!$I$11) * I7220 * Dashboard!$I$10 * 'Lookups and Calculations'!$F$12</f>
        <v>0</v>
      </c>
      <c r="L7220" s="12">
        <f>(H7220 - I7220) * Dashboard!$I$13 * (Dashboard!$D$12 / 365) * 'Lookups and Calculations'!$F$12</f>
        <v>0</v>
      </c>
      <c r="M7220" s="3">
        <f>(G7220*2) * Dashboard!$I$13 * (Dashboard!$D$12 / 365) * 'Lookups and Calculations'!$F$12</f>
        <v>1602.0878730267946</v>
      </c>
      <c r="N7220" s="12">
        <f>H7220 * Dashboard!$I$14 * Dashboard!$I$15 * (Dashboard!$D$12 / 365) * 'Lookups and Calculations'!$F$12</f>
        <v>0</v>
      </c>
    </row>
    <row r="7221" spans="1:14" x14ac:dyDescent="0.35">
      <c r="A7221" s="2">
        <v>7220</v>
      </c>
      <c r="B7221" s="11">
        <v>1.2184328316504143</v>
      </c>
      <c r="C7221" s="11">
        <v>-0.72877732170848597</v>
      </c>
      <c r="D7221" s="3">
        <f>B7221*Dashboard!$D$11*Dashboard!$D$10*SQRT(Dashboard!$D$12/365)</f>
        <v>302514.65590210218</v>
      </c>
      <c r="E7221" s="3">
        <f>IF(Dashboard!$I$3,C7221*Dashboard!$E$11*Dashboard!$E$10*SQRT(Dashboard!$D$12/365),0)</f>
        <v>-361884.24175548315</v>
      </c>
      <c r="F7221" s="3">
        <f>D7221+IF(Dashboard!$I$3,E7221,0)</f>
        <v>-59369.585853380966</v>
      </c>
      <c r="G7221" s="3">
        <f>IF(Dashboard!$I$4, ('Lookups and Calculations'!$F$9) / (1 - 'Lookups and Calculations'!$F$10), 'Lookups and Calculations'!$F$9)</f>
        <v>1951878.888340465</v>
      </c>
      <c r="H7221" s="12">
        <f t="shared" si="224"/>
        <v>0</v>
      </c>
      <c r="I7221" s="12">
        <f t="shared" si="225"/>
        <v>0</v>
      </c>
      <c r="J7221" s="13">
        <f>(1 - Dashboard!$I$9) * H7221 * Dashboard!$I$8 * 'Lookups and Calculations'!$F$12</f>
        <v>0</v>
      </c>
      <c r="K7221" s="12">
        <f>(1 - Dashboard!$I$11) * I7221 * Dashboard!$I$10 * 'Lookups and Calculations'!$F$12</f>
        <v>0</v>
      </c>
      <c r="L7221" s="12">
        <f>(H7221 - I7221) * Dashboard!$I$13 * (Dashboard!$D$12 / 365) * 'Lookups and Calculations'!$F$12</f>
        <v>0</v>
      </c>
      <c r="M7221" s="3">
        <f>(G7221*2) * Dashboard!$I$13 * (Dashboard!$D$12 / 365) * 'Lookups and Calculations'!$F$12</f>
        <v>1602.0878730267946</v>
      </c>
      <c r="N7221" s="12">
        <f>H7221 * Dashboard!$I$14 * Dashboard!$I$15 * (Dashboard!$D$12 / 365) * 'Lookups and Calculations'!$F$12</f>
        <v>0</v>
      </c>
    </row>
    <row r="7222" spans="1:14" x14ac:dyDescent="0.35">
      <c r="A7222" s="2">
        <v>7221</v>
      </c>
      <c r="B7222" s="11">
        <v>-1.224697603251018</v>
      </c>
      <c r="C7222" s="11">
        <v>0.47554949892497067</v>
      </c>
      <c r="D7222" s="3">
        <f>B7222*Dashboard!$D$11*Dashboard!$D$10*SQRT(Dashboard!$D$12/365)</f>
        <v>-304070.08446232468</v>
      </c>
      <c r="E7222" s="3">
        <f>IF(Dashboard!$I$3,C7222*Dashboard!$E$11*Dashboard!$E$10*SQRT(Dashboard!$D$12/365),0)</f>
        <v>236140.53937932671</v>
      </c>
      <c r="F7222" s="3">
        <f>D7222+IF(Dashboard!$I$3,E7222,0)</f>
        <v>-67929.545082997967</v>
      </c>
      <c r="G7222" s="3">
        <f>IF(Dashboard!$I$4, ('Lookups and Calculations'!$F$9) / (1 - 'Lookups and Calculations'!$F$10), 'Lookups and Calculations'!$F$9)</f>
        <v>1951878.888340465</v>
      </c>
      <c r="H7222" s="12">
        <f t="shared" si="224"/>
        <v>0</v>
      </c>
      <c r="I7222" s="12">
        <f t="shared" si="225"/>
        <v>0</v>
      </c>
      <c r="J7222" s="13">
        <f>(1 - Dashboard!$I$9) * H7222 * Dashboard!$I$8 * 'Lookups and Calculations'!$F$12</f>
        <v>0</v>
      </c>
      <c r="K7222" s="12">
        <f>(1 - Dashboard!$I$11) * I7222 * Dashboard!$I$10 * 'Lookups and Calculations'!$F$12</f>
        <v>0</v>
      </c>
      <c r="L7222" s="12">
        <f>(H7222 - I7222) * Dashboard!$I$13 * (Dashboard!$D$12 / 365) * 'Lookups and Calculations'!$F$12</f>
        <v>0</v>
      </c>
      <c r="M7222" s="3">
        <f>(G7222*2) * Dashboard!$I$13 * (Dashboard!$D$12 / 365) * 'Lookups and Calculations'!$F$12</f>
        <v>1602.0878730267946</v>
      </c>
      <c r="N7222" s="12">
        <f>H7222 * Dashboard!$I$14 * Dashboard!$I$15 * (Dashboard!$D$12 / 365) * 'Lookups and Calculations'!$F$12</f>
        <v>0</v>
      </c>
    </row>
    <row r="7223" spans="1:14" x14ac:dyDescent="0.35">
      <c r="A7223" s="2">
        <v>7222</v>
      </c>
      <c r="B7223" s="11">
        <v>0.10062298063944462</v>
      </c>
      <c r="C7223" s="11">
        <v>0.47279063984733555</v>
      </c>
      <c r="D7223" s="3">
        <f>B7223*Dashboard!$D$11*Dashboard!$D$10*SQRT(Dashboard!$D$12/365)</f>
        <v>24982.851391777931</v>
      </c>
      <c r="E7223" s="3">
        <f>IF(Dashboard!$I$3,C7223*Dashboard!$E$11*Dashboard!$E$10*SQRT(Dashboard!$D$12/365),0)</f>
        <v>234770.59056824175</v>
      </c>
      <c r="F7223" s="3">
        <f>D7223+IF(Dashboard!$I$3,E7223,0)</f>
        <v>259753.44196001967</v>
      </c>
      <c r="G7223" s="3">
        <f>IF(Dashboard!$I$4, ('Lookups and Calculations'!$F$9) / (1 - 'Lookups and Calculations'!$F$10), 'Lookups and Calculations'!$F$9)</f>
        <v>1951878.888340465</v>
      </c>
      <c r="H7223" s="12">
        <f t="shared" si="224"/>
        <v>0</v>
      </c>
      <c r="I7223" s="12">
        <f t="shared" si="225"/>
        <v>0</v>
      </c>
      <c r="J7223" s="13">
        <f>(1 - Dashboard!$I$9) * H7223 * Dashboard!$I$8 * 'Lookups and Calculations'!$F$12</f>
        <v>0</v>
      </c>
      <c r="K7223" s="12">
        <f>(1 - Dashboard!$I$11) * I7223 * Dashboard!$I$10 * 'Lookups and Calculations'!$F$12</f>
        <v>0</v>
      </c>
      <c r="L7223" s="12">
        <f>(H7223 - I7223) * Dashboard!$I$13 * (Dashboard!$D$12 / 365) * 'Lookups and Calculations'!$F$12</f>
        <v>0</v>
      </c>
      <c r="M7223" s="3">
        <f>(G7223*2) * Dashboard!$I$13 * (Dashboard!$D$12 / 365) * 'Lookups and Calculations'!$F$12</f>
        <v>1602.0878730267946</v>
      </c>
      <c r="N7223" s="12">
        <f>H7223 * Dashboard!$I$14 * Dashboard!$I$15 * (Dashboard!$D$12 / 365) * 'Lookups and Calculations'!$F$12</f>
        <v>0</v>
      </c>
    </row>
    <row r="7224" spans="1:14" x14ac:dyDescent="0.35">
      <c r="A7224" s="2">
        <v>7223</v>
      </c>
      <c r="B7224" s="11">
        <v>0.85383534930829608</v>
      </c>
      <c r="C7224" s="11">
        <v>0.63017667739835348</v>
      </c>
      <c r="D7224" s="3">
        <f>B7224*Dashboard!$D$11*Dashboard!$D$10*SQRT(Dashboard!$D$12/365)</f>
        <v>211991.74889532165</v>
      </c>
      <c r="E7224" s="3">
        <f>IF(Dashboard!$I$3,C7224*Dashboard!$E$11*Dashboard!$E$10*SQRT(Dashboard!$D$12/365),0)</f>
        <v>312922.75744485122</v>
      </c>
      <c r="F7224" s="3">
        <f>D7224+IF(Dashboard!$I$3,E7224,0)</f>
        <v>524914.50634017284</v>
      </c>
      <c r="G7224" s="3">
        <f>IF(Dashboard!$I$4, ('Lookups and Calculations'!$F$9) / (1 - 'Lookups and Calculations'!$F$10), 'Lookups and Calculations'!$F$9)</f>
        <v>1951878.888340465</v>
      </c>
      <c r="H7224" s="12">
        <f t="shared" si="224"/>
        <v>0</v>
      </c>
      <c r="I7224" s="12">
        <f t="shared" si="225"/>
        <v>0</v>
      </c>
      <c r="J7224" s="13">
        <f>(1 - Dashboard!$I$9) * H7224 * Dashboard!$I$8 * 'Lookups and Calculations'!$F$12</f>
        <v>0</v>
      </c>
      <c r="K7224" s="12">
        <f>(1 - Dashboard!$I$11) * I7224 * Dashboard!$I$10 * 'Lookups and Calculations'!$F$12</f>
        <v>0</v>
      </c>
      <c r="L7224" s="12">
        <f>(H7224 - I7224) * Dashboard!$I$13 * (Dashboard!$D$12 / 365) * 'Lookups and Calculations'!$F$12</f>
        <v>0</v>
      </c>
      <c r="M7224" s="3">
        <f>(G7224*2) * Dashboard!$I$13 * (Dashboard!$D$12 / 365) * 'Lookups and Calculations'!$F$12</f>
        <v>1602.0878730267946</v>
      </c>
      <c r="N7224" s="12">
        <f>H7224 * Dashboard!$I$14 * Dashboard!$I$15 * (Dashboard!$D$12 / 365) * 'Lookups and Calculations'!$F$12</f>
        <v>0</v>
      </c>
    </row>
    <row r="7225" spans="1:14" x14ac:dyDescent="0.35">
      <c r="A7225" s="2">
        <v>7224</v>
      </c>
      <c r="B7225" s="11">
        <v>-0.72212002907744177</v>
      </c>
      <c r="C7225" s="11">
        <v>-0.56677429262866963</v>
      </c>
      <c r="D7225" s="3">
        <f>B7225*Dashboard!$D$11*Dashboard!$D$10*SQRT(Dashboard!$D$12/365)</f>
        <v>-179289.2365026612</v>
      </c>
      <c r="E7225" s="3">
        <f>IF(Dashboard!$I$3,C7225*Dashboard!$E$11*Dashboard!$E$10*SQRT(Dashboard!$D$12/365),0)</f>
        <v>-281439.44525275717</v>
      </c>
      <c r="F7225" s="3">
        <f>D7225+IF(Dashboard!$I$3,E7225,0)</f>
        <v>-460728.68175541837</v>
      </c>
      <c r="G7225" s="3">
        <f>IF(Dashboard!$I$4, ('Lookups and Calculations'!$F$9) / (1 - 'Lookups and Calculations'!$F$10), 'Lookups and Calculations'!$F$9)</f>
        <v>1951878.888340465</v>
      </c>
      <c r="H7225" s="12">
        <f t="shared" si="224"/>
        <v>0</v>
      </c>
      <c r="I7225" s="12">
        <f t="shared" si="225"/>
        <v>0</v>
      </c>
      <c r="J7225" s="13">
        <f>(1 - Dashboard!$I$9) * H7225 * Dashboard!$I$8 * 'Lookups and Calculations'!$F$12</f>
        <v>0</v>
      </c>
      <c r="K7225" s="12">
        <f>(1 - Dashboard!$I$11) * I7225 * Dashboard!$I$10 * 'Lookups and Calculations'!$F$12</f>
        <v>0</v>
      </c>
      <c r="L7225" s="12">
        <f>(H7225 - I7225) * Dashboard!$I$13 * (Dashboard!$D$12 / 365) * 'Lookups and Calculations'!$F$12</f>
        <v>0</v>
      </c>
      <c r="M7225" s="3">
        <f>(G7225*2) * Dashboard!$I$13 * (Dashboard!$D$12 / 365) * 'Lookups and Calculations'!$F$12</f>
        <v>1602.0878730267946</v>
      </c>
      <c r="N7225" s="12">
        <f>H7225 * Dashboard!$I$14 * Dashboard!$I$15 * (Dashboard!$D$12 / 365) * 'Lookups and Calculations'!$F$12</f>
        <v>0</v>
      </c>
    </row>
    <row r="7226" spans="1:14" x14ac:dyDescent="0.35">
      <c r="A7226" s="2">
        <v>7225</v>
      </c>
      <c r="B7226" s="11">
        <v>-0.92919259795797848</v>
      </c>
      <c r="C7226" s="11">
        <v>-0.48111166812475575</v>
      </c>
      <c r="D7226" s="3">
        <f>B7226*Dashboard!$D$11*Dashboard!$D$10*SQRT(Dashboard!$D$12/365)</f>
        <v>-230701.57971472669</v>
      </c>
      <c r="E7226" s="3">
        <f>IF(Dashboard!$I$3,C7226*Dashboard!$E$11*Dashboard!$E$10*SQRT(Dashboard!$D$12/365),0)</f>
        <v>-238902.50976921362</v>
      </c>
      <c r="F7226" s="3">
        <f>D7226+IF(Dashboard!$I$3,E7226,0)</f>
        <v>-469604.08948394028</v>
      </c>
      <c r="G7226" s="3">
        <f>IF(Dashboard!$I$4, ('Lookups and Calculations'!$F$9) / (1 - 'Lookups and Calculations'!$F$10), 'Lookups and Calculations'!$F$9)</f>
        <v>1951878.888340465</v>
      </c>
      <c r="H7226" s="12">
        <f t="shared" si="224"/>
        <v>0</v>
      </c>
      <c r="I7226" s="12">
        <f t="shared" si="225"/>
        <v>0</v>
      </c>
      <c r="J7226" s="13">
        <f>(1 - Dashboard!$I$9) * H7226 * Dashboard!$I$8 * 'Lookups and Calculations'!$F$12</f>
        <v>0</v>
      </c>
      <c r="K7226" s="12">
        <f>(1 - Dashboard!$I$11) * I7226 * Dashboard!$I$10 * 'Lookups and Calculations'!$F$12</f>
        <v>0</v>
      </c>
      <c r="L7226" s="12">
        <f>(H7226 - I7226) * Dashboard!$I$13 * (Dashboard!$D$12 / 365) * 'Lookups and Calculations'!$F$12</f>
        <v>0</v>
      </c>
      <c r="M7226" s="3">
        <f>(G7226*2) * Dashboard!$I$13 * (Dashboard!$D$12 / 365) * 'Lookups and Calculations'!$F$12</f>
        <v>1602.0878730267946</v>
      </c>
      <c r="N7226" s="12">
        <f>H7226 * Dashboard!$I$14 * Dashboard!$I$15 * (Dashboard!$D$12 / 365) * 'Lookups and Calculations'!$F$12</f>
        <v>0</v>
      </c>
    </row>
    <row r="7227" spans="1:14" x14ac:dyDescent="0.35">
      <c r="A7227" s="2">
        <v>7226</v>
      </c>
      <c r="B7227" s="11">
        <v>0.38836535226705127</v>
      </c>
      <c r="C7227" s="11">
        <v>0.92979070884183179</v>
      </c>
      <c r="D7227" s="3">
        <f>B7227*Dashboard!$D$11*Dashboard!$D$10*SQRT(Dashboard!$D$12/365)</f>
        <v>96424.035739603365</v>
      </c>
      <c r="E7227" s="3">
        <f>IF(Dashboard!$I$3,C7227*Dashboard!$E$11*Dashboard!$E$10*SQRT(Dashboard!$D$12/365),0)</f>
        <v>461700.15948316193</v>
      </c>
      <c r="F7227" s="3">
        <f>D7227+IF(Dashboard!$I$3,E7227,0)</f>
        <v>558124.19522276532</v>
      </c>
      <c r="G7227" s="3">
        <f>IF(Dashboard!$I$4, ('Lookups and Calculations'!$F$9) / (1 - 'Lookups and Calculations'!$F$10), 'Lookups and Calculations'!$F$9)</f>
        <v>1951878.888340465</v>
      </c>
      <c r="H7227" s="12">
        <f t="shared" si="224"/>
        <v>0</v>
      </c>
      <c r="I7227" s="12">
        <f t="shared" si="225"/>
        <v>0</v>
      </c>
      <c r="J7227" s="13">
        <f>(1 - Dashboard!$I$9) * H7227 * Dashboard!$I$8 * 'Lookups and Calculations'!$F$12</f>
        <v>0</v>
      </c>
      <c r="K7227" s="12">
        <f>(1 - Dashboard!$I$11) * I7227 * Dashboard!$I$10 * 'Lookups and Calculations'!$F$12</f>
        <v>0</v>
      </c>
      <c r="L7227" s="12">
        <f>(H7227 - I7227) * Dashboard!$I$13 * (Dashboard!$D$12 / 365) * 'Lookups and Calculations'!$F$12</f>
        <v>0</v>
      </c>
      <c r="M7227" s="3">
        <f>(G7227*2) * Dashboard!$I$13 * (Dashboard!$D$12 / 365) * 'Lookups and Calculations'!$F$12</f>
        <v>1602.0878730267946</v>
      </c>
      <c r="N7227" s="12">
        <f>H7227 * Dashboard!$I$14 * Dashboard!$I$15 * (Dashboard!$D$12 / 365) * 'Lookups and Calculations'!$F$12</f>
        <v>0</v>
      </c>
    </row>
    <row r="7228" spans="1:14" x14ac:dyDescent="0.35">
      <c r="A7228" s="2">
        <v>7227</v>
      </c>
      <c r="B7228" s="11">
        <v>-0.11989218792404155</v>
      </c>
      <c r="C7228" s="11">
        <v>-1.5145575808799845</v>
      </c>
      <c r="D7228" s="3">
        <f>B7228*Dashboard!$D$11*Dashboard!$D$10*SQRT(Dashboard!$D$12/365)</f>
        <v>-29767.044217007548</v>
      </c>
      <c r="E7228" s="3">
        <f>IF(Dashboard!$I$3,C7228*Dashboard!$E$11*Dashboard!$E$10*SQRT(Dashboard!$D$12/365),0)</f>
        <v>-752074.0635381795</v>
      </c>
      <c r="F7228" s="3">
        <f>D7228+IF(Dashboard!$I$3,E7228,0)</f>
        <v>-781841.10775518708</v>
      </c>
      <c r="G7228" s="3">
        <f>IF(Dashboard!$I$4, ('Lookups and Calculations'!$F$9) / (1 - 'Lookups and Calculations'!$F$10), 'Lookups and Calculations'!$F$9)</f>
        <v>1951878.888340465</v>
      </c>
      <c r="H7228" s="12">
        <f t="shared" si="224"/>
        <v>0</v>
      </c>
      <c r="I7228" s="12">
        <f t="shared" si="225"/>
        <v>0</v>
      </c>
      <c r="J7228" s="13">
        <f>(1 - Dashboard!$I$9) * H7228 * Dashboard!$I$8 * 'Lookups and Calculations'!$F$12</f>
        <v>0</v>
      </c>
      <c r="K7228" s="12">
        <f>(1 - Dashboard!$I$11) * I7228 * Dashboard!$I$10 * 'Lookups and Calculations'!$F$12</f>
        <v>0</v>
      </c>
      <c r="L7228" s="12">
        <f>(H7228 - I7228) * Dashboard!$I$13 * (Dashboard!$D$12 / 365) * 'Lookups and Calculations'!$F$12</f>
        <v>0</v>
      </c>
      <c r="M7228" s="3">
        <f>(G7228*2) * Dashboard!$I$13 * (Dashboard!$D$12 / 365) * 'Lookups and Calculations'!$F$12</f>
        <v>1602.0878730267946</v>
      </c>
      <c r="N7228" s="12">
        <f>H7228 * Dashboard!$I$14 * Dashboard!$I$15 * (Dashboard!$D$12 / 365) * 'Lookups and Calculations'!$F$12</f>
        <v>0</v>
      </c>
    </row>
    <row r="7229" spans="1:14" x14ac:dyDescent="0.35">
      <c r="A7229" s="2">
        <v>7228</v>
      </c>
      <c r="B7229" s="11">
        <v>1.4035825755743958</v>
      </c>
      <c r="C7229" s="11">
        <v>0.5661077521760054</v>
      </c>
      <c r="D7229" s="3">
        <f>B7229*Dashboard!$D$11*Dashboard!$D$10*SQRT(Dashboard!$D$12/365)</f>
        <v>348483.96140551445</v>
      </c>
      <c r="E7229" s="3">
        <f>IF(Dashboard!$I$3,C7229*Dashboard!$E$11*Dashboard!$E$10*SQRT(Dashboard!$D$12/365),0)</f>
        <v>281108.46557058726</v>
      </c>
      <c r="F7229" s="3">
        <f>D7229+IF(Dashboard!$I$3,E7229,0)</f>
        <v>629592.42697610171</v>
      </c>
      <c r="G7229" s="3">
        <f>IF(Dashboard!$I$4, ('Lookups and Calculations'!$F$9) / (1 - 'Lookups and Calculations'!$F$10), 'Lookups and Calculations'!$F$9)</f>
        <v>1951878.888340465</v>
      </c>
      <c r="H7229" s="12">
        <f t="shared" si="224"/>
        <v>0</v>
      </c>
      <c r="I7229" s="12">
        <f t="shared" si="225"/>
        <v>0</v>
      </c>
      <c r="J7229" s="13">
        <f>(1 - Dashboard!$I$9) * H7229 * Dashboard!$I$8 * 'Lookups and Calculations'!$F$12</f>
        <v>0</v>
      </c>
      <c r="K7229" s="12">
        <f>(1 - Dashboard!$I$11) * I7229 * Dashboard!$I$10 * 'Lookups and Calculations'!$F$12</f>
        <v>0</v>
      </c>
      <c r="L7229" s="12">
        <f>(H7229 - I7229) * Dashboard!$I$13 * (Dashboard!$D$12 / 365) * 'Lookups and Calculations'!$F$12</f>
        <v>0</v>
      </c>
      <c r="M7229" s="3">
        <f>(G7229*2) * Dashboard!$I$13 * (Dashboard!$D$12 / 365) * 'Lookups and Calculations'!$F$12</f>
        <v>1602.0878730267946</v>
      </c>
      <c r="N7229" s="12">
        <f>H7229 * Dashboard!$I$14 * Dashboard!$I$15 * (Dashboard!$D$12 / 365) * 'Lookups and Calculations'!$F$12</f>
        <v>0</v>
      </c>
    </row>
    <row r="7230" spans="1:14" x14ac:dyDescent="0.35">
      <c r="A7230" s="2">
        <v>7229</v>
      </c>
      <c r="B7230" s="11">
        <v>1.5627668754035047</v>
      </c>
      <c r="C7230" s="11">
        <v>-0.33780504094146607</v>
      </c>
      <c r="D7230" s="3">
        <f>B7230*Dashboard!$D$11*Dashboard!$D$10*SQRT(Dashboard!$D$12/365)</f>
        <v>388006.52057899901</v>
      </c>
      <c r="E7230" s="3">
        <f>IF(Dashboard!$I$3,C7230*Dashboard!$E$11*Dashboard!$E$10*SQRT(Dashboard!$D$12/365),0)</f>
        <v>-167741.66464963282</v>
      </c>
      <c r="F7230" s="3">
        <f>D7230+IF(Dashboard!$I$3,E7230,0)</f>
        <v>220264.8559293662</v>
      </c>
      <c r="G7230" s="3">
        <f>IF(Dashboard!$I$4, ('Lookups and Calculations'!$F$9) / (1 - 'Lookups and Calculations'!$F$10), 'Lookups and Calculations'!$F$9)</f>
        <v>1951878.888340465</v>
      </c>
      <c r="H7230" s="12">
        <f t="shared" si="224"/>
        <v>0</v>
      </c>
      <c r="I7230" s="12">
        <f t="shared" si="225"/>
        <v>0</v>
      </c>
      <c r="J7230" s="13">
        <f>(1 - Dashboard!$I$9) * H7230 * Dashboard!$I$8 * 'Lookups and Calculations'!$F$12</f>
        <v>0</v>
      </c>
      <c r="K7230" s="12">
        <f>(1 - Dashboard!$I$11) * I7230 * Dashboard!$I$10 * 'Lookups and Calculations'!$F$12</f>
        <v>0</v>
      </c>
      <c r="L7230" s="12">
        <f>(H7230 - I7230) * Dashboard!$I$13 * (Dashboard!$D$12 / 365) * 'Lookups and Calculations'!$F$12</f>
        <v>0</v>
      </c>
      <c r="M7230" s="3">
        <f>(G7230*2) * Dashboard!$I$13 * (Dashboard!$D$12 / 365) * 'Lookups and Calculations'!$F$12</f>
        <v>1602.0878730267946</v>
      </c>
      <c r="N7230" s="12">
        <f>H7230 * Dashboard!$I$14 * Dashboard!$I$15 * (Dashboard!$D$12 / 365) * 'Lookups and Calculations'!$F$12</f>
        <v>0</v>
      </c>
    </row>
    <row r="7231" spans="1:14" x14ac:dyDescent="0.35">
      <c r="A7231" s="2">
        <v>7230</v>
      </c>
      <c r="B7231" s="11">
        <v>1.6948017058674523</v>
      </c>
      <c r="C7231" s="11">
        <v>-1.9105071741000066</v>
      </c>
      <c r="D7231" s="3">
        <f>B7231*Dashboard!$D$11*Dashboard!$D$10*SQRT(Dashboard!$D$12/365)</f>
        <v>420788.36153677257</v>
      </c>
      <c r="E7231" s="3">
        <f>IF(Dashboard!$I$3,C7231*Dashboard!$E$11*Dashboard!$E$10*SQRT(Dashboard!$D$12/365),0)</f>
        <v>-948688.19250134111</v>
      </c>
      <c r="F7231" s="3">
        <f>D7231+IF(Dashboard!$I$3,E7231,0)</f>
        <v>-527899.83096456854</v>
      </c>
      <c r="G7231" s="3">
        <f>IF(Dashboard!$I$4, ('Lookups and Calculations'!$F$9) / (1 - 'Lookups and Calculations'!$F$10), 'Lookups and Calculations'!$F$9)</f>
        <v>1951878.888340465</v>
      </c>
      <c r="H7231" s="12">
        <f t="shared" si="224"/>
        <v>0</v>
      </c>
      <c r="I7231" s="12">
        <f t="shared" si="225"/>
        <v>0</v>
      </c>
      <c r="J7231" s="13">
        <f>(1 - Dashboard!$I$9) * H7231 * Dashboard!$I$8 * 'Lookups and Calculations'!$F$12</f>
        <v>0</v>
      </c>
      <c r="K7231" s="12">
        <f>(1 - Dashboard!$I$11) * I7231 * Dashboard!$I$10 * 'Lookups and Calculations'!$F$12</f>
        <v>0</v>
      </c>
      <c r="L7231" s="12">
        <f>(H7231 - I7231) * Dashboard!$I$13 * (Dashboard!$D$12 / 365) * 'Lookups and Calculations'!$F$12</f>
        <v>0</v>
      </c>
      <c r="M7231" s="3">
        <f>(G7231*2) * Dashboard!$I$13 * (Dashboard!$D$12 / 365) * 'Lookups and Calculations'!$F$12</f>
        <v>1602.0878730267946</v>
      </c>
      <c r="N7231" s="12">
        <f>H7231 * Dashboard!$I$14 * Dashboard!$I$15 * (Dashboard!$D$12 / 365) * 'Lookups and Calculations'!$F$12</f>
        <v>0</v>
      </c>
    </row>
    <row r="7232" spans="1:14" x14ac:dyDescent="0.35">
      <c r="A7232" s="2">
        <v>7231</v>
      </c>
      <c r="B7232" s="11">
        <v>2.422606957270407</v>
      </c>
      <c r="C7232" s="11">
        <v>-3.4063243021372119E-2</v>
      </c>
      <c r="D7232" s="3">
        <f>B7232*Dashboard!$D$11*Dashboard!$D$10*SQRT(Dashboard!$D$12/365)</f>
        <v>601489.13508181612</v>
      </c>
      <c r="E7232" s="3">
        <f>IF(Dashboard!$I$3,C7232*Dashboard!$E$11*Dashboard!$E$10*SQRT(Dashboard!$D$12/365),0)</f>
        <v>-16914.56430562865</v>
      </c>
      <c r="F7232" s="3">
        <f>D7232+IF(Dashboard!$I$3,E7232,0)</f>
        <v>584574.57077618747</v>
      </c>
      <c r="G7232" s="3">
        <f>IF(Dashboard!$I$4, ('Lookups and Calculations'!$F$9) / (1 - 'Lookups and Calculations'!$F$10), 'Lookups and Calculations'!$F$9)</f>
        <v>1951878.888340465</v>
      </c>
      <c r="H7232" s="12">
        <f t="shared" si="224"/>
        <v>0</v>
      </c>
      <c r="I7232" s="12">
        <f t="shared" si="225"/>
        <v>0</v>
      </c>
      <c r="J7232" s="13">
        <f>(1 - Dashboard!$I$9) * H7232 * Dashboard!$I$8 * 'Lookups and Calculations'!$F$12</f>
        <v>0</v>
      </c>
      <c r="K7232" s="12">
        <f>(1 - Dashboard!$I$11) * I7232 * Dashboard!$I$10 * 'Lookups and Calculations'!$F$12</f>
        <v>0</v>
      </c>
      <c r="L7232" s="12">
        <f>(H7232 - I7232) * Dashboard!$I$13 * (Dashboard!$D$12 / 365) * 'Lookups and Calculations'!$F$12</f>
        <v>0</v>
      </c>
      <c r="M7232" s="3">
        <f>(G7232*2) * Dashboard!$I$13 * (Dashboard!$D$12 / 365) * 'Lookups and Calculations'!$F$12</f>
        <v>1602.0878730267946</v>
      </c>
      <c r="N7232" s="12">
        <f>H7232 * Dashboard!$I$14 * Dashboard!$I$15 * (Dashboard!$D$12 / 365) * 'Lookups and Calculations'!$F$12</f>
        <v>0</v>
      </c>
    </row>
    <row r="7233" spans="1:14" x14ac:dyDescent="0.35">
      <c r="A7233" s="2">
        <v>7232</v>
      </c>
      <c r="B7233" s="11">
        <v>-1.8683976659419583</v>
      </c>
      <c r="C7233" s="11">
        <v>0.68919626319137672</v>
      </c>
      <c r="D7233" s="3">
        <f>B7233*Dashboard!$D$11*Dashboard!$D$10*SQRT(Dashboard!$D$12/365)</f>
        <v>-463889.07317534537</v>
      </c>
      <c r="E7233" s="3">
        <f>IF(Dashboard!$I$3,C7233*Dashboard!$E$11*Dashboard!$E$10*SQRT(Dashboard!$D$12/365),0)</f>
        <v>342229.73149195849</v>
      </c>
      <c r="F7233" s="3">
        <f>D7233+IF(Dashboard!$I$3,E7233,0)</f>
        <v>-121659.34168338688</v>
      </c>
      <c r="G7233" s="3">
        <f>IF(Dashboard!$I$4, ('Lookups and Calculations'!$F$9) / (1 - 'Lookups and Calculations'!$F$10), 'Lookups and Calculations'!$F$9)</f>
        <v>1951878.888340465</v>
      </c>
      <c r="H7233" s="12">
        <f t="shared" si="224"/>
        <v>0</v>
      </c>
      <c r="I7233" s="12">
        <f t="shared" si="225"/>
        <v>0</v>
      </c>
      <c r="J7233" s="13">
        <f>(1 - Dashboard!$I$9) * H7233 * Dashboard!$I$8 * 'Lookups and Calculations'!$F$12</f>
        <v>0</v>
      </c>
      <c r="K7233" s="12">
        <f>(1 - Dashboard!$I$11) * I7233 * Dashboard!$I$10 * 'Lookups and Calculations'!$F$12</f>
        <v>0</v>
      </c>
      <c r="L7233" s="12">
        <f>(H7233 - I7233) * Dashboard!$I$13 * (Dashboard!$D$12 / 365) * 'Lookups and Calculations'!$F$12</f>
        <v>0</v>
      </c>
      <c r="M7233" s="3">
        <f>(G7233*2) * Dashboard!$I$13 * (Dashboard!$D$12 / 365) * 'Lookups and Calculations'!$F$12</f>
        <v>1602.0878730267946</v>
      </c>
      <c r="N7233" s="12">
        <f>H7233 * Dashboard!$I$14 * Dashboard!$I$15 * (Dashboard!$D$12 / 365) * 'Lookups and Calculations'!$F$12</f>
        <v>0</v>
      </c>
    </row>
    <row r="7234" spans="1:14" x14ac:dyDescent="0.35">
      <c r="A7234" s="2">
        <v>7233</v>
      </c>
      <c r="B7234" s="11">
        <v>-0.84373173919792255</v>
      </c>
      <c r="C7234" s="11">
        <v>1.6868230963923367</v>
      </c>
      <c r="D7234" s="3">
        <f>B7234*Dashboard!$D$11*Dashboard!$D$10*SQRT(Dashboard!$D$12/365)</f>
        <v>-209483.20672827537</v>
      </c>
      <c r="E7234" s="3">
        <f>IF(Dashboard!$I$3,C7234*Dashboard!$E$11*Dashboard!$E$10*SQRT(Dashboard!$D$12/365),0)</f>
        <v>837614.83656286669</v>
      </c>
      <c r="F7234" s="3">
        <f>D7234+IF(Dashboard!$I$3,E7234,0)</f>
        <v>628131.62983459129</v>
      </c>
      <c r="G7234" s="3">
        <f>IF(Dashboard!$I$4, ('Lookups and Calculations'!$F$9) / (1 - 'Lookups and Calculations'!$F$10), 'Lookups and Calculations'!$F$9)</f>
        <v>1951878.888340465</v>
      </c>
      <c r="H7234" s="12">
        <f t="shared" si="224"/>
        <v>0</v>
      </c>
      <c r="I7234" s="12">
        <f t="shared" si="225"/>
        <v>0</v>
      </c>
      <c r="J7234" s="13">
        <f>(1 - Dashboard!$I$9) * H7234 * Dashboard!$I$8 * 'Lookups and Calculations'!$F$12</f>
        <v>0</v>
      </c>
      <c r="K7234" s="12">
        <f>(1 - Dashboard!$I$11) * I7234 * Dashboard!$I$10 * 'Lookups and Calculations'!$F$12</f>
        <v>0</v>
      </c>
      <c r="L7234" s="12">
        <f>(H7234 - I7234) * Dashboard!$I$13 * (Dashboard!$D$12 / 365) * 'Lookups and Calculations'!$F$12</f>
        <v>0</v>
      </c>
      <c r="M7234" s="3">
        <f>(G7234*2) * Dashboard!$I$13 * (Dashboard!$D$12 / 365) * 'Lookups and Calculations'!$F$12</f>
        <v>1602.0878730267946</v>
      </c>
      <c r="N7234" s="12">
        <f>H7234 * Dashboard!$I$14 * Dashboard!$I$15 * (Dashboard!$D$12 / 365) * 'Lookups and Calculations'!$F$12</f>
        <v>0</v>
      </c>
    </row>
    <row r="7235" spans="1:14" x14ac:dyDescent="0.35">
      <c r="A7235" s="2">
        <v>7234</v>
      </c>
      <c r="B7235" s="11">
        <v>0.2798807066083483</v>
      </c>
      <c r="C7235" s="11">
        <v>-0.47171361998789813</v>
      </c>
      <c r="D7235" s="3">
        <f>B7235*Dashboard!$D$11*Dashboard!$D$10*SQRT(Dashboard!$D$12/365)</f>
        <v>69489.276268578222</v>
      </c>
      <c r="E7235" s="3">
        <f>IF(Dashboard!$I$3,C7235*Dashboard!$E$11*Dashboard!$E$10*SQRT(Dashboard!$D$12/365),0)</f>
        <v>-234235.78178155451</v>
      </c>
      <c r="F7235" s="3">
        <f>D7235+IF(Dashboard!$I$3,E7235,0)</f>
        <v>-164746.50551297629</v>
      </c>
      <c r="G7235" s="3">
        <f>IF(Dashboard!$I$4, ('Lookups and Calculations'!$F$9) / (1 - 'Lookups and Calculations'!$F$10), 'Lookups and Calculations'!$F$9)</f>
        <v>1951878.888340465</v>
      </c>
      <c r="H7235" s="12">
        <f t="shared" ref="H7235:H7298" si="226">MAX(0,F7235-G7235)</f>
        <v>0</v>
      </c>
      <c r="I7235" s="12">
        <f t="shared" ref="I7235:I7298" si="227">MAX(0,-F7235-G7235)</f>
        <v>0</v>
      </c>
      <c r="J7235" s="13">
        <f>(1 - Dashboard!$I$9) * H7235 * Dashboard!$I$8 * 'Lookups and Calculations'!$F$12</f>
        <v>0</v>
      </c>
      <c r="K7235" s="12">
        <f>(1 - Dashboard!$I$11) * I7235 * Dashboard!$I$10 * 'Lookups and Calculations'!$F$12</f>
        <v>0</v>
      </c>
      <c r="L7235" s="12">
        <f>(H7235 - I7235) * Dashboard!$I$13 * (Dashboard!$D$12 / 365) * 'Lookups and Calculations'!$F$12</f>
        <v>0</v>
      </c>
      <c r="M7235" s="3">
        <f>(G7235*2) * Dashboard!$I$13 * (Dashboard!$D$12 / 365) * 'Lookups and Calculations'!$F$12</f>
        <v>1602.0878730267946</v>
      </c>
      <c r="N7235" s="12">
        <f>H7235 * Dashboard!$I$14 * Dashboard!$I$15 * (Dashboard!$D$12 / 365) * 'Lookups and Calculations'!$F$12</f>
        <v>0</v>
      </c>
    </row>
    <row r="7236" spans="1:14" x14ac:dyDescent="0.35">
      <c r="A7236" s="2">
        <v>7235</v>
      </c>
      <c r="B7236" s="11">
        <v>1.043567927625056</v>
      </c>
      <c r="C7236" s="11">
        <v>-0.78763236211538168</v>
      </c>
      <c r="D7236" s="3">
        <f>B7236*Dashboard!$D$11*Dashboard!$D$10*SQRT(Dashboard!$D$12/365)</f>
        <v>259098.88861771979</v>
      </c>
      <c r="E7236" s="3">
        <f>IF(Dashboard!$I$3,C7236*Dashboard!$E$11*Dashboard!$E$10*SQRT(Dashboard!$D$12/365),0)</f>
        <v>-391109.50856428954</v>
      </c>
      <c r="F7236" s="3">
        <f>D7236+IF(Dashboard!$I$3,E7236,0)</f>
        <v>-132010.61994656976</v>
      </c>
      <c r="G7236" s="3">
        <f>IF(Dashboard!$I$4, ('Lookups and Calculations'!$F$9) / (1 - 'Lookups and Calculations'!$F$10), 'Lookups and Calculations'!$F$9)</f>
        <v>1951878.888340465</v>
      </c>
      <c r="H7236" s="12">
        <f t="shared" si="226"/>
        <v>0</v>
      </c>
      <c r="I7236" s="12">
        <f t="shared" si="227"/>
        <v>0</v>
      </c>
      <c r="J7236" s="13">
        <f>(1 - Dashboard!$I$9) * H7236 * Dashboard!$I$8 * 'Lookups and Calculations'!$F$12</f>
        <v>0</v>
      </c>
      <c r="K7236" s="12">
        <f>(1 - Dashboard!$I$11) * I7236 * Dashboard!$I$10 * 'Lookups and Calculations'!$F$12</f>
        <v>0</v>
      </c>
      <c r="L7236" s="12">
        <f>(H7236 - I7236) * Dashboard!$I$13 * (Dashboard!$D$12 / 365) * 'Lookups and Calculations'!$F$12</f>
        <v>0</v>
      </c>
      <c r="M7236" s="3">
        <f>(G7236*2) * Dashboard!$I$13 * (Dashboard!$D$12 / 365) * 'Lookups and Calculations'!$F$12</f>
        <v>1602.0878730267946</v>
      </c>
      <c r="N7236" s="12">
        <f>H7236 * Dashboard!$I$14 * Dashboard!$I$15 * (Dashboard!$D$12 / 365) * 'Lookups and Calculations'!$F$12</f>
        <v>0</v>
      </c>
    </row>
    <row r="7237" spans="1:14" x14ac:dyDescent="0.35">
      <c r="A7237" s="2">
        <v>7236</v>
      </c>
      <c r="B7237" s="11">
        <v>-0.19591327800165062</v>
      </c>
      <c r="C7237" s="11">
        <v>-0.40061120054637489</v>
      </c>
      <c r="D7237" s="3">
        <f>B7237*Dashboard!$D$11*Dashboard!$D$10*SQRT(Dashboard!$D$12/365)</f>
        <v>-48641.694758867634</v>
      </c>
      <c r="E7237" s="3">
        <f>IF(Dashboard!$I$3,C7237*Dashboard!$E$11*Dashboard!$E$10*SQRT(Dashboard!$D$12/365),0)</f>
        <v>-198928.91316734644</v>
      </c>
      <c r="F7237" s="3">
        <f>D7237+IF(Dashboard!$I$3,E7237,0)</f>
        <v>-247570.60792621408</v>
      </c>
      <c r="G7237" s="3">
        <f>IF(Dashboard!$I$4, ('Lookups and Calculations'!$F$9) / (1 - 'Lookups and Calculations'!$F$10), 'Lookups and Calculations'!$F$9)</f>
        <v>1951878.888340465</v>
      </c>
      <c r="H7237" s="12">
        <f t="shared" si="226"/>
        <v>0</v>
      </c>
      <c r="I7237" s="12">
        <f t="shared" si="227"/>
        <v>0</v>
      </c>
      <c r="J7237" s="13">
        <f>(1 - Dashboard!$I$9) * H7237 * Dashboard!$I$8 * 'Lookups and Calculations'!$F$12</f>
        <v>0</v>
      </c>
      <c r="K7237" s="12">
        <f>(1 - Dashboard!$I$11) * I7237 * Dashboard!$I$10 * 'Lookups and Calculations'!$F$12</f>
        <v>0</v>
      </c>
      <c r="L7237" s="12">
        <f>(H7237 - I7237) * Dashboard!$I$13 * (Dashboard!$D$12 / 365) * 'Lookups and Calculations'!$F$12</f>
        <v>0</v>
      </c>
      <c r="M7237" s="3">
        <f>(G7237*2) * Dashboard!$I$13 * (Dashboard!$D$12 / 365) * 'Lookups and Calculations'!$F$12</f>
        <v>1602.0878730267946</v>
      </c>
      <c r="N7237" s="12">
        <f>H7237 * Dashboard!$I$14 * Dashboard!$I$15 * (Dashboard!$D$12 / 365) * 'Lookups and Calculations'!$F$12</f>
        <v>0</v>
      </c>
    </row>
    <row r="7238" spans="1:14" x14ac:dyDescent="0.35">
      <c r="A7238" s="2">
        <v>7237</v>
      </c>
      <c r="B7238" s="11">
        <v>0.35263764946804377</v>
      </c>
      <c r="C7238" s="11">
        <v>4.1099901311417247E-2</v>
      </c>
      <c r="D7238" s="3">
        <f>B7238*Dashboard!$D$11*Dashboard!$D$10*SQRT(Dashboard!$D$12/365)</f>
        <v>87553.498572795201</v>
      </c>
      <c r="E7238" s="3">
        <f>IF(Dashboard!$I$3,C7238*Dashboard!$E$11*Dashboard!$E$10*SQRT(Dashboard!$D$12/365),0)</f>
        <v>20408.712207783061</v>
      </c>
      <c r="F7238" s="3">
        <f>D7238+IF(Dashboard!$I$3,E7238,0)</f>
        <v>107962.21078057826</v>
      </c>
      <c r="G7238" s="3">
        <f>IF(Dashboard!$I$4, ('Lookups and Calculations'!$F$9) / (1 - 'Lookups and Calculations'!$F$10), 'Lookups and Calculations'!$F$9)</f>
        <v>1951878.888340465</v>
      </c>
      <c r="H7238" s="12">
        <f t="shared" si="226"/>
        <v>0</v>
      </c>
      <c r="I7238" s="12">
        <f t="shared" si="227"/>
        <v>0</v>
      </c>
      <c r="J7238" s="13">
        <f>(1 - Dashboard!$I$9) * H7238 * Dashboard!$I$8 * 'Lookups and Calculations'!$F$12</f>
        <v>0</v>
      </c>
      <c r="K7238" s="12">
        <f>(1 - Dashboard!$I$11) * I7238 * Dashboard!$I$10 * 'Lookups and Calculations'!$F$12</f>
        <v>0</v>
      </c>
      <c r="L7238" s="12">
        <f>(H7238 - I7238) * Dashboard!$I$13 * (Dashboard!$D$12 / 365) * 'Lookups and Calculations'!$F$12</f>
        <v>0</v>
      </c>
      <c r="M7238" s="3">
        <f>(G7238*2) * Dashboard!$I$13 * (Dashboard!$D$12 / 365) * 'Lookups and Calculations'!$F$12</f>
        <v>1602.0878730267946</v>
      </c>
      <c r="N7238" s="12">
        <f>H7238 * Dashboard!$I$14 * Dashboard!$I$15 * (Dashboard!$D$12 / 365) * 'Lookups and Calculations'!$F$12</f>
        <v>0</v>
      </c>
    </row>
    <row r="7239" spans="1:14" x14ac:dyDescent="0.35">
      <c r="A7239" s="2">
        <v>7238</v>
      </c>
      <c r="B7239" s="11">
        <v>0.81079949182008115</v>
      </c>
      <c r="C7239" s="11">
        <v>0.4465665059470309</v>
      </c>
      <c r="D7239" s="3">
        <f>B7239*Dashboard!$D$11*Dashboard!$D$10*SQRT(Dashboard!$D$12/365)</f>
        <v>201306.73017183199</v>
      </c>
      <c r="E7239" s="3">
        <f>IF(Dashboard!$I$3,C7239*Dashboard!$E$11*Dashboard!$E$10*SQRT(Dashboard!$D$12/365),0)</f>
        <v>221748.64198460829</v>
      </c>
      <c r="F7239" s="3">
        <f>D7239+IF(Dashboard!$I$3,E7239,0)</f>
        <v>423055.37215644028</v>
      </c>
      <c r="G7239" s="3">
        <f>IF(Dashboard!$I$4, ('Lookups and Calculations'!$F$9) / (1 - 'Lookups and Calculations'!$F$10), 'Lookups and Calculations'!$F$9)</f>
        <v>1951878.888340465</v>
      </c>
      <c r="H7239" s="12">
        <f t="shared" si="226"/>
        <v>0</v>
      </c>
      <c r="I7239" s="12">
        <f t="shared" si="227"/>
        <v>0</v>
      </c>
      <c r="J7239" s="13">
        <f>(1 - Dashboard!$I$9) * H7239 * Dashboard!$I$8 * 'Lookups and Calculations'!$F$12</f>
        <v>0</v>
      </c>
      <c r="K7239" s="12">
        <f>(1 - Dashboard!$I$11) * I7239 * Dashboard!$I$10 * 'Lookups and Calculations'!$F$12</f>
        <v>0</v>
      </c>
      <c r="L7239" s="12">
        <f>(H7239 - I7239) * Dashboard!$I$13 * (Dashboard!$D$12 / 365) * 'Lookups and Calculations'!$F$12</f>
        <v>0</v>
      </c>
      <c r="M7239" s="3">
        <f>(G7239*2) * Dashboard!$I$13 * (Dashboard!$D$12 / 365) * 'Lookups and Calculations'!$F$12</f>
        <v>1602.0878730267946</v>
      </c>
      <c r="N7239" s="12">
        <f>H7239 * Dashboard!$I$14 * Dashboard!$I$15 * (Dashboard!$D$12 / 365) * 'Lookups and Calculations'!$F$12</f>
        <v>0</v>
      </c>
    </row>
    <row r="7240" spans="1:14" x14ac:dyDescent="0.35">
      <c r="A7240" s="2">
        <v>7239</v>
      </c>
      <c r="B7240" s="11">
        <v>0.25132430921456878</v>
      </c>
      <c r="C7240" s="11">
        <v>-1.6898653168708808</v>
      </c>
      <c r="D7240" s="3">
        <f>B7240*Dashboard!$D$11*Dashboard!$D$10*SQRT(Dashboard!$D$12/365)</f>
        <v>62399.243476469841</v>
      </c>
      <c r="E7240" s="3">
        <f>IF(Dashboard!$I$3,C7240*Dashboard!$E$11*Dashboard!$E$10*SQRT(Dashboard!$D$12/365),0)</f>
        <v>-839125.49231234845</v>
      </c>
      <c r="F7240" s="3">
        <f>D7240+IF(Dashboard!$I$3,E7240,0)</f>
        <v>-776726.24883587856</v>
      </c>
      <c r="G7240" s="3">
        <f>IF(Dashboard!$I$4, ('Lookups and Calculations'!$F$9) / (1 - 'Lookups and Calculations'!$F$10), 'Lookups and Calculations'!$F$9)</f>
        <v>1951878.888340465</v>
      </c>
      <c r="H7240" s="12">
        <f t="shared" si="226"/>
        <v>0</v>
      </c>
      <c r="I7240" s="12">
        <f t="shared" si="227"/>
        <v>0</v>
      </c>
      <c r="J7240" s="13">
        <f>(1 - Dashboard!$I$9) * H7240 * Dashboard!$I$8 * 'Lookups and Calculations'!$F$12</f>
        <v>0</v>
      </c>
      <c r="K7240" s="12">
        <f>(1 - Dashboard!$I$11) * I7240 * Dashboard!$I$10 * 'Lookups and Calculations'!$F$12</f>
        <v>0</v>
      </c>
      <c r="L7240" s="12">
        <f>(H7240 - I7240) * Dashboard!$I$13 * (Dashboard!$D$12 / 365) * 'Lookups and Calculations'!$F$12</f>
        <v>0</v>
      </c>
      <c r="M7240" s="3">
        <f>(G7240*2) * Dashboard!$I$13 * (Dashboard!$D$12 / 365) * 'Lookups and Calculations'!$F$12</f>
        <v>1602.0878730267946</v>
      </c>
      <c r="N7240" s="12">
        <f>H7240 * Dashboard!$I$14 * Dashboard!$I$15 * (Dashboard!$D$12 / 365) * 'Lookups and Calculations'!$F$12</f>
        <v>0</v>
      </c>
    </row>
    <row r="7241" spans="1:14" x14ac:dyDescent="0.35">
      <c r="A7241" s="2">
        <v>7240</v>
      </c>
      <c r="B7241" s="11">
        <v>-0.79308419217776327</v>
      </c>
      <c r="C7241" s="11">
        <v>0.31748519304506229</v>
      </c>
      <c r="D7241" s="3">
        <f>B7241*Dashboard!$D$11*Dashboard!$D$10*SQRT(Dashboard!$D$12/365)</f>
        <v>-196908.34428113067</v>
      </c>
      <c r="E7241" s="3">
        <f>IF(Dashboard!$I$3,C7241*Dashboard!$E$11*Dashboard!$E$10*SQRT(Dashboard!$D$12/365),0)</f>
        <v>157651.56918489185</v>
      </c>
      <c r="F7241" s="3">
        <f>D7241+IF(Dashboard!$I$3,E7241,0)</f>
        <v>-39256.775096238824</v>
      </c>
      <c r="G7241" s="3">
        <f>IF(Dashboard!$I$4, ('Lookups and Calculations'!$F$9) / (1 - 'Lookups and Calculations'!$F$10), 'Lookups and Calculations'!$F$9)</f>
        <v>1951878.888340465</v>
      </c>
      <c r="H7241" s="12">
        <f t="shared" si="226"/>
        <v>0</v>
      </c>
      <c r="I7241" s="12">
        <f t="shared" si="227"/>
        <v>0</v>
      </c>
      <c r="J7241" s="13">
        <f>(1 - Dashboard!$I$9) * H7241 * Dashboard!$I$8 * 'Lookups and Calculations'!$F$12</f>
        <v>0</v>
      </c>
      <c r="K7241" s="12">
        <f>(1 - Dashboard!$I$11) * I7241 * Dashboard!$I$10 * 'Lookups and Calculations'!$F$12</f>
        <v>0</v>
      </c>
      <c r="L7241" s="12">
        <f>(H7241 - I7241) * Dashboard!$I$13 * (Dashboard!$D$12 / 365) * 'Lookups and Calculations'!$F$12</f>
        <v>0</v>
      </c>
      <c r="M7241" s="3">
        <f>(G7241*2) * Dashboard!$I$13 * (Dashboard!$D$12 / 365) * 'Lookups and Calculations'!$F$12</f>
        <v>1602.0878730267946</v>
      </c>
      <c r="N7241" s="12">
        <f>H7241 * Dashboard!$I$14 * Dashboard!$I$15 * (Dashboard!$D$12 / 365) * 'Lookups and Calculations'!$F$12</f>
        <v>0</v>
      </c>
    </row>
    <row r="7242" spans="1:14" x14ac:dyDescent="0.35">
      <c r="A7242" s="2">
        <v>7241</v>
      </c>
      <c r="B7242" s="11">
        <v>-0.43209197472877231</v>
      </c>
      <c r="C7242" s="11">
        <v>-0.45541246066718633</v>
      </c>
      <c r="D7242" s="3">
        <f>B7242*Dashboard!$D$11*Dashboard!$D$10*SQRT(Dashboard!$D$12/365)</f>
        <v>-107280.55881100726</v>
      </c>
      <c r="E7242" s="3">
        <f>IF(Dashboard!$I$3,C7242*Dashboard!$E$11*Dashboard!$E$10*SQRT(Dashboard!$D$12/365),0)</f>
        <v>-226141.22051463465</v>
      </c>
      <c r="F7242" s="3">
        <f>D7242+IF(Dashboard!$I$3,E7242,0)</f>
        <v>-333421.77932564192</v>
      </c>
      <c r="G7242" s="3">
        <f>IF(Dashboard!$I$4, ('Lookups and Calculations'!$F$9) / (1 - 'Lookups and Calculations'!$F$10), 'Lookups and Calculations'!$F$9)</f>
        <v>1951878.888340465</v>
      </c>
      <c r="H7242" s="12">
        <f t="shared" si="226"/>
        <v>0</v>
      </c>
      <c r="I7242" s="12">
        <f t="shared" si="227"/>
        <v>0</v>
      </c>
      <c r="J7242" s="13">
        <f>(1 - Dashboard!$I$9) * H7242 * Dashboard!$I$8 * 'Lookups and Calculations'!$F$12</f>
        <v>0</v>
      </c>
      <c r="K7242" s="12">
        <f>(1 - Dashboard!$I$11) * I7242 * Dashboard!$I$10 * 'Lookups and Calculations'!$F$12</f>
        <v>0</v>
      </c>
      <c r="L7242" s="12">
        <f>(H7242 - I7242) * Dashboard!$I$13 * (Dashboard!$D$12 / 365) * 'Lookups and Calculations'!$F$12</f>
        <v>0</v>
      </c>
      <c r="M7242" s="3">
        <f>(G7242*2) * Dashboard!$I$13 * (Dashboard!$D$12 / 365) * 'Lookups and Calculations'!$F$12</f>
        <v>1602.0878730267946</v>
      </c>
      <c r="N7242" s="12">
        <f>H7242 * Dashboard!$I$14 * Dashboard!$I$15 * (Dashboard!$D$12 / 365) * 'Lookups and Calculations'!$F$12</f>
        <v>0</v>
      </c>
    </row>
    <row r="7243" spans="1:14" x14ac:dyDescent="0.35">
      <c r="A7243" s="2">
        <v>7242</v>
      </c>
      <c r="B7243" s="11">
        <v>-0.88522669184176883</v>
      </c>
      <c r="C7243" s="11">
        <v>4.9477977262912608E-2</v>
      </c>
      <c r="D7243" s="3">
        <f>B7243*Dashboard!$D$11*Dashboard!$D$10*SQRT(Dashboard!$D$12/365)</f>
        <v>-219785.64687487247</v>
      </c>
      <c r="E7243" s="3">
        <f>IF(Dashboard!$I$3,C7243*Dashboard!$E$11*Dashboard!$E$10*SQRT(Dashboard!$D$12/365),0)</f>
        <v>24568.959203352329</v>
      </c>
      <c r="F7243" s="3">
        <f>D7243+IF(Dashboard!$I$3,E7243,0)</f>
        <v>-195216.68767152014</v>
      </c>
      <c r="G7243" s="3">
        <f>IF(Dashboard!$I$4, ('Lookups and Calculations'!$F$9) / (1 - 'Lookups and Calculations'!$F$10), 'Lookups and Calculations'!$F$9)</f>
        <v>1951878.888340465</v>
      </c>
      <c r="H7243" s="12">
        <f t="shared" si="226"/>
        <v>0</v>
      </c>
      <c r="I7243" s="12">
        <f t="shared" si="227"/>
        <v>0</v>
      </c>
      <c r="J7243" s="13">
        <f>(1 - Dashboard!$I$9) * H7243 * Dashboard!$I$8 * 'Lookups and Calculations'!$F$12</f>
        <v>0</v>
      </c>
      <c r="K7243" s="12">
        <f>(1 - Dashboard!$I$11) * I7243 * Dashboard!$I$10 * 'Lookups and Calculations'!$F$12</f>
        <v>0</v>
      </c>
      <c r="L7243" s="12">
        <f>(H7243 - I7243) * Dashboard!$I$13 * (Dashboard!$D$12 / 365) * 'Lookups and Calculations'!$F$12</f>
        <v>0</v>
      </c>
      <c r="M7243" s="3">
        <f>(G7243*2) * Dashboard!$I$13 * (Dashboard!$D$12 / 365) * 'Lookups and Calculations'!$F$12</f>
        <v>1602.0878730267946</v>
      </c>
      <c r="N7243" s="12">
        <f>H7243 * Dashboard!$I$14 * Dashboard!$I$15 * (Dashboard!$D$12 / 365) * 'Lookups and Calculations'!$F$12</f>
        <v>0</v>
      </c>
    </row>
    <row r="7244" spans="1:14" x14ac:dyDescent="0.35">
      <c r="A7244" s="2">
        <v>7243</v>
      </c>
      <c r="B7244" s="11">
        <v>-0.13969422265455333</v>
      </c>
      <c r="C7244" s="11">
        <v>1.0287793264877347</v>
      </c>
      <c r="D7244" s="3">
        <f>B7244*Dashboard!$D$11*Dashboard!$D$10*SQRT(Dashboard!$D$12/365)</f>
        <v>-34683.528381791599</v>
      </c>
      <c r="E7244" s="3">
        <f>IF(Dashboard!$I$3,C7244*Dashboard!$E$11*Dashboard!$E$10*SQRT(Dashboard!$D$12/365),0)</f>
        <v>510854.29720417649</v>
      </c>
      <c r="F7244" s="3">
        <f>D7244+IF(Dashboard!$I$3,E7244,0)</f>
        <v>476170.76882238488</v>
      </c>
      <c r="G7244" s="3">
        <f>IF(Dashboard!$I$4, ('Lookups and Calculations'!$F$9) / (1 - 'Lookups and Calculations'!$F$10), 'Lookups and Calculations'!$F$9)</f>
        <v>1951878.888340465</v>
      </c>
      <c r="H7244" s="12">
        <f t="shared" si="226"/>
        <v>0</v>
      </c>
      <c r="I7244" s="12">
        <f t="shared" si="227"/>
        <v>0</v>
      </c>
      <c r="J7244" s="13">
        <f>(1 - Dashboard!$I$9) * H7244 * Dashboard!$I$8 * 'Lookups and Calculations'!$F$12</f>
        <v>0</v>
      </c>
      <c r="K7244" s="12">
        <f>(1 - Dashboard!$I$11) * I7244 * Dashboard!$I$10 * 'Lookups and Calculations'!$F$12</f>
        <v>0</v>
      </c>
      <c r="L7244" s="12">
        <f>(H7244 - I7244) * Dashboard!$I$13 * (Dashboard!$D$12 / 365) * 'Lookups and Calculations'!$F$12</f>
        <v>0</v>
      </c>
      <c r="M7244" s="3">
        <f>(G7244*2) * Dashboard!$I$13 * (Dashboard!$D$12 / 365) * 'Lookups and Calculations'!$F$12</f>
        <v>1602.0878730267946</v>
      </c>
      <c r="N7244" s="12">
        <f>H7244 * Dashboard!$I$14 * Dashboard!$I$15 * (Dashboard!$D$12 / 365) * 'Lookups and Calculations'!$F$12</f>
        <v>0</v>
      </c>
    </row>
    <row r="7245" spans="1:14" x14ac:dyDescent="0.35">
      <c r="A7245" s="2">
        <v>7244</v>
      </c>
      <c r="B7245" s="11">
        <v>-0.55138955657651767</v>
      </c>
      <c r="C7245" s="11">
        <v>-0.15219748018228205</v>
      </c>
      <c r="D7245" s="3">
        <f>B7245*Dashboard!$D$11*Dashboard!$D$10*SQRT(Dashboard!$D$12/365)</f>
        <v>-136899.97318097236</v>
      </c>
      <c r="E7245" s="3">
        <f>IF(Dashboard!$I$3,C7245*Dashboard!$E$11*Dashboard!$E$10*SQRT(Dashboard!$D$12/365),0)</f>
        <v>-75575.718497579292</v>
      </c>
      <c r="F7245" s="3">
        <f>D7245+IF(Dashboard!$I$3,E7245,0)</f>
        <v>-212475.69167855167</v>
      </c>
      <c r="G7245" s="3">
        <f>IF(Dashboard!$I$4, ('Lookups and Calculations'!$F$9) / (1 - 'Lookups and Calculations'!$F$10), 'Lookups and Calculations'!$F$9)</f>
        <v>1951878.888340465</v>
      </c>
      <c r="H7245" s="12">
        <f t="shared" si="226"/>
        <v>0</v>
      </c>
      <c r="I7245" s="12">
        <f t="shared" si="227"/>
        <v>0</v>
      </c>
      <c r="J7245" s="13">
        <f>(1 - Dashboard!$I$9) * H7245 * Dashboard!$I$8 * 'Lookups and Calculations'!$F$12</f>
        <v>0</v>
      </c>
      <c r="K7245" s="12">
        <f>(1 - Dashboard!$I$11) * I7245 * Dashboard!$I$10 * 'Lookups and Calculations'!$F$12</f>
        <v>0</v>
      </c>
      <c r="L7245" s="12">
        <f>(H7245 - I7245) * Dashboard!$I$13 * (Dashboard!$D$12 / 365) * 'Lookups and Calculations'!$F$12</f>
        <v>0</v>
      </c>
      <c r="M7245" s="3">
        <f>(G7245*2) * Dashboard!$I$13 * (Dashboard!$D$12 / 365) * 'Lookups and Calculations'!$F$12</f>
        <v>1602.0878730267946</v>
      </c>
      <c r="N7245" s="12">
        <f>H7245 * Dashboard!$I$14 * Dashboard!$I$15 * (Dashboard!$D$12 / 365) * 'Lookups and Calculations'!$F$12</f>
        <v>0</v>
      </c>
    </row>
    <row r="7246" spans="1:14" x14ac:dyDescent="0.35">
      <c r="A7246" s="2">
        <v>7245</v>
      </c>
      <c r="B7246" s="11">
        <v>-0.66900283949252159</v>
      </c>
      <c r="C7246" s="11">
        <v>1.9839451637383709</v>
      </c>
      <c r="D7246" s="3">
        <f>B7246*Dashboard!$D$11*Dashboard!$D$10*SQRT(Dashboard!$D$12/365)</f>
        <v>-166101.2068367147</v>
      </c>
      <c r="E7246" s="3">
        <f>IF(Dashboard!$I$3,C7246*Dashboard!$E$11*Dashboard!$E$10*SQRT(Dashboard!$D$12/365),0)</f>
        <v>985154.82010443893</v>
      </c>
      <c r="F7246" s="3">
        <f>D7246+IF(Dashboard!$I$3,E7246,0)</f>
        <v>819053.61326772417</v>
      </c>
      <c r="G7246" s="3">
        <f>IF(Dashboard!$I$4, ('Lookups and Calculations'!$F$9) / (1 - 'Lookups and Calculations'!$F$10), 'Lookups and Calculations'!$F$9)</f>
        <v>1951878.888340465</v>
      </c>
      <c r="H7246" s="12">
        <f t="shared" si="226"/>
        <v>0</v>
      </c>
      <c r="I7246" s="12">
        <f t="shared" si="227"/>
        <v>0</v>
      </c>
      <c r="J7246" s="13">
        <f>(1 - Dashboard!$I$9) * H7246 * Dashboard!$I$8 * 'Lookups and Calculations'!$F$12</f>
        <v>0</v>
      </c>
      <c r="K7246" s="12">
        <f>(1 - Dashboard!$I$11) * I7246 * Dashboard!$I$10 * 'Lookups and Calculations'!$F$12</f>
        <v>0</v>
      </c>
      <c r="L7246" s="12">
        <f>(H7246 - I7246) * Dashboard!$I$13 * (Dashboard!$D$12 / 365) * 'Lookups and Calculations'!$F$12</f>
        <v>0</v>
      </c>
      <c r="M7246" s="3">
        <f>(G7246*2) * Dashboard!$I$13 * (Dashboard!$D$12 / 365) * 'Lookups and Calculations'!$F$12</f>
        <v>1602.0878730267946</v>
      </c>
      <c r="N7246" s="12">
        <f>H7246 * Dashboard!$I$14 * Dashboard!$I$15 * (Dashboard!$D$12 / 365) * 'Lookups and Calculations'!$F$12</f>
        <v>0</v>
      </c>
    </row>
    <row r="7247" spans="1:14" x14ac:dyDescent="0.35">
      <c r="A7247" s="2">
        <v>7246</v>
      </c>
      <c r="B7247" s="11">
        <v>1.5177463444527294E-2</v>
      </c>
      <c r="C7247" s="11">
        <v>-0.69400054730456506</v>
      </c>
      <c r="D7247" s="3">
        <f>B7247*Dashboard!$D$11*Dashboard!$D$10*SQRT(Dashboard!$D$12/365)</f>
        <v>3768.2874362213902</v>
      </c>
      <c r="E7247" s="3">
        <f>IF(Dashboard!$I$3,C7247*Dashboard!$E$11*Dashboard!$E$10*SQRT(Dashboard!$D$12/365),0)</f>
        <v>-344615.36378551455</v>
      </c>
      <c r="F7247" s="3">
        <f>D7247+IF(Dashboard!$I$3,E7247,0)</f>
        <v>-340847.07634929317</v>
      </c>
      <c r="G7247" s="3">
        <f>IF(Dashboard!$I$4, ('Lookups and Calculations'!$F$9) / (1 - 'Lookups and Calculations'!$F$10), 'Lookups and Calculations'!$F$9)</f>
        <v>1951878.888340465</v>
      </c>
      <c r="H7247" s="12">
        <f t="shared" si="226"/>
        <v>0</v>
      </c>
      <c r="I7247" s="12">
        <f t="shared" si="227"/>
        <v>0</v>
      </c>
      <c r="J7247" s="13">
        <f>(1 - Dashboard!$I$9) * H7247 * Dashboard!$I$8 * 'Lookups and Calculations'!$F$12</f>
        <v>0</v>
      </c>
      <c r="K7247" s="12">
        <f>(1 - Dashboard!$I$11) * I7247 * Dashboard!$I$10 * 'Lookups and Calculations'!$F$12</f>
        <v>0</v>
      </c>
      <c r="L7247" s="12">
        <f>(H7247 - I7247) * Dashboard!$I$13 * (Dashboard!$D$12 / 365) * 'Lookups and Calculations'!$F$12</f>
        <v>0</v>
      </c>
      <c r="M7247" s="3">
        <f>(G7247*2) * Dashboard!$I$13 * (Dashboard!$D$12 / 365) * 'Lookups and Calculations'!$F$12</f>
        <v>1602.0878730267946</v>
      </c>
      <c r="N7247" s="12">
        <f>H7247 * Dashboard!$I$14 * Dashboard!$I$15 * (Dashboard!$D$12 / 365) * 'Lookups and Calculations'!$F$12</f>
        <v>0</v>
      </c>
    </row>
    <row r="7248" spans="1:14" x14ac:dyDescent="0.35">
      <c r="A7248" s="2">
        <v>7247</v>
      </c>
      <c r="B7248" s="11">
        <v>0.63551113750640564</v>
      </c>
      <c r="C7248" s="11">
        <v>-1.4523132736493303</v>
      </c>
      <c r="D7248" s="3">
        <f>B7248*Dashboard!$D$11*Dashboard!$D$10*SQRT(Dashboard!$D$12/365)</f>
        <v>157785.82790180712</v>
      </c>
      <c r="E7248" s="3">
        <f>IF(Dashboard!$I$3,C7248*Dashboard!$E$11*Dashboard!$E$10*SQRT(Dashboard!$D$12/365),0)</f>
        <v>-721165.81042054074</v>
      </c>
      <c r="F7248" s="3">
        <f>D7248+IF(Dashboard!$I$3,E7248,0)</f>
        <v>-563379.9825187336</v>
      </c>
      <c r="G7248" s="3">
        <f>IF(Dashboard!$I$4, ('Lookups and Calculations'!$F$9) / (1 - 'Lookups and Calculations'!$F$10), 'Lookups and Calculations'!$F$9)</f>
        <v>1951878.888340465</v>
      </c>
      <c r="H7248" s="12">
        <f t="shared" si="226"/>
        <v>0</v>
      </c>
      <c r="I7248" s="12">
        <f t="shared" si="227"/>
        <v>0</v>
      </c>
      <c r="J7248" s="13">
        <f>(1 - Dashboard!$I$9) * H7248 * Dashboard!$I$8 * 'Lookups and Calculations'!$F$12</f>
        <v>0</v>
      </c>
      <c r="K7248" s="12">
        <f>(1 - Dashboard!$I$11) * I7248 * Dashboard!$I$10 * 'Lookups and Calculations'!$F$12</f>
        <v>0</v>
      </c>
      <c r="L7248" s="12">
        <f>(H7248 - I7248) * Dashboard!$I$13 * (Dashboard!$D$12 / 365) * 'Lookups and Calculations'!$F$12</f>
        <v>0</v>
      </c>
      <c r="M7248" s="3">
        <f>(G7248*2) * Dashboard!$I$13 * (Dashboard!$D$12 / 365) * 'Lookups and Calculations'!$F$12</f>
        <v>1602.0878730267946</v>
      </c>
      <c r="N7248" s="12">
        <f>H7248 * Dashboard!$I$14 * Dashboard!$I$15 * (Dashboard!$D$12 / 365) * 'Lookups and Calculations'!$F$12</f>
        <v>0</v>
      </c>
    </row>
    <row r="7249" spans="1:14" x14ac:dyDescent="0.35">
      <c r="A7249" s="2">
        <v>7248</v>
      </c>
      <c r="B7249" s="11">
        <v>0.85482057663524469</v>
      </c>
      <c r="C7249" s="11">
        <v>0.98048437964922552</v>
      </c>
      <c r="D7249" s="3">
        <f>B7249*Dashboard!$D$11*Dashboard!$D$10*SQRT(Dashboard!$D$12/365)</f>
        <v>212236.36287654005</v>
      </c>
      <c r="E7249" s="3">
        <f>IF(Dashboard!$I$3,C7249*Dashboard!$E$11*Dashboard!$E$10*SQRT(Dashboard!$D$12/365),0)</f>
        <v>486872.7877682033</v>
      </c>
      <c r="F7249" s="3">
        <f>D7249+IF(Dashboard!$I$3,E7249,0)</f>
        <v>699109.15064474335</v>
      </c>
      <c r="G7249" s="3">
        <f>IF(Dashboard!$I$4, ('Lookups and Calculations'!$F$9) / (1 - 'Lookups and Calculations'!$F$10), 'Lookups and Calculations'!$F$9)</f>
        <v>1951878.888340465</v>
      </c>
      <c r="H7249" s="12">
        <f t="shared" si="226"/>
        <v>0</v>
      </c>
      <c r="I7249" s="12">
        <f t="shared" si="227"/>
        <v>0</v>
      </c>
      <c r="J7249" s="13">
        <f>(1 - Dashboard!$I$9) * H7249 * Dashboard!$I$8 * 'Lookups and Calculations'!$F$12</f>
        <v>0</v>
      </c>
      <c r="K7249" s="12">
        <f>(1 - Dashboard!$I$11) * I7249 * Dashboard!$I$10 * 'Lookups and Calculations'!$F$12</f>
        <v>0</v>
      </c>
      <c r="L7249" s="12">
        <f>(H7249 - I7249) * Dashboard!$I$13 * (Dashboard!$D$12 / 365) * 'Lookups and Calculations'!$F$12</f>
        <v>0</v>
      </c>
      <c r="M7249" s="3">
        <f>(G7249*2) * Dashboard!$I$13 * (Dashboard!$D$12 / 365) * 'Lookups and Calculations'!$F$12</f>
        <v>1602.0878730267946</v>
      </c>
      <c r="N7249" s="12">
        <f>H7249 * Dashboard!$I$14 * Dashboard!$I$15 * (Dashboard!$D$12 / 365) * 'Lookups and Calculations'!$F$12</f>
        <v>0</v>
      </c>
    </row>
    <row r="7250" spans="1:14" x14ac:dyDescent="0.35">
      <c r="A7250" s="2">
        <v>7249</v>
      </c>
      <c r="B7250" s="11">
        <v>0.68224744666968029</v>
      </c>
      <c r="C7250" s="11">
        <v>1.2733308946563282</v>
      </c>
      <c r="D7250" s="3">
        <f>B7250*Dashboard!$D$11*Dashboard!$D$10*SQRT(Dashboard!$D$12/365)</f>
        <v>169389.60130432723</v>
      </c>
      <c r="E7250" s="3">
        <f>IF(Dashboard!$I$3,C7250*Dashboard!$E$11*Dashboard!$E$10*SQRT(Dashboard!$D$12/365),0)</f>
        <v>632289.68793413916</v>
      </c>
      <c r="F7250" s="3">
        <f>D7250+IF(Dashboard!$I$3,E7250,0)</f>
        <v>801679.28923846642</v>
      </c>
      <c r="G7250" s="3">
        <f>IF(Dashboard!$I$4, ('Lookups and Calculations'!$F$9) / (1 - 'Lookups and Calculations'!$F$10), 'Lookups and Calculations'!$F$9)</f>
        <v>1951878.888340465</v>
      </c>
      <c r="H7250" s="12">
        <f t="shared" si="226"/>
        <v>0</v>
      </c>
      <c r="I7250" s="12">
        <f t="shared" si="227"/>
        <v>0</v>
      </c>
      <c r="J7250" s="13">
        <f>(1 - Dashboard!$I$9) * H7250 * Dashboard!$I$8 * 'Lookups and Calculations'!$F$12</f>
        <v>0</v>
      </c>
      <c r="K7250" s="12">
        <f>(1 - Dashboard!$I$11) * I7250 * Dashboard!$I$10 * 'Lookups and Calculations'!$F$12</f>
        <v>0</v>
      </c>
      <c r="L7250" s="12">
        <f>(H7250 - I7250) * Dashboard!$I$13 * (Dashboard!$D$12 / 365) * 'Lookups and Calculations'!$F$12</f>
        <v>0</v>
      </c>
      <c r="M7250" s="3">
        <f>(G7250*2) * Dashboard!$I$13 * (Dashboard!$D$12 / 365) * 'Lookups and Calculations'!$F$12</f>
        <v>1602.0878730267946</v>
      </c>
      <c r="N7250" s="12">
        <f>H7250 * Dashboard!$I$14 * Dashboard!$I$15 * (Dashboard!$D$12 / 365) * 'Lookups and Calculations'!$F$12</f>
        <v>0</v>
      </c>
    </row>
    <row r="7251" spans="1:14" x14ac:dyDescent="0.35">
      <c r="A7251" s="2">
        <v>7250</v>
      </c>
      <c r="B7251" s="11">
        <v>1.8325269230453591</v>
      </c>
      <c r="C7251" s="11">
        <v>0.4709509506323124</v>
      </c>
      <c r="D7251" s="3">
        <f>B7251*Dashboard!$D$11*Dashboard!$D$10*SQRT(Dashboard!$D$12/365)</f>
        <v>454983.02176041523</v>
      </c>
      <c r="E7251" s="3">
        <f>IF(Dashboard!$I$3,C7251*Dashboard!$E$11*Dashboard!$E$10*SQRT(Dashboard!$D$12/365),0)</f>
        <v>233857.06799171091</v>
      </c>
      <c r="F7251" s="3">
        <f>D7251+IF(Dashboard!$I$3,E7251,0)</f>
        <v>688840.08975212614</v>
      </c>
      <c r="G7251" s="3">
        <f>IF(Dashboard!$I$4, ('Lookups and Calculations'!$F$9) / (1 - 'Lookups and Calculations'!$F$10), 'Lookups and Calculations'!$F$9)</f>
        <v>1951878.888340465</v>
      </c>
      <c r="H7251" s="12">
        <f t="shared" si="226"/>
        <v>0</v>
      </c>
      <c r="I7251" s="12">
        <f t="shared" si="227"/>
        <v>0</v>
      </c>
      <c r="J7251" s="13">
        <f>(1 - Dashboard!$I$9) * H7251 * Dashboard!$I$8 * 'Lookups and Calculations'!$F$12</f>
        <v>0</v>
      </c>
      <c r="K7251" s="12">
        <f>(1 - Dashboard!$I$11) * I7251 * Dashboard!$I$10 * 'Lookups and Calculations'!$F$12</f>
        <v>0</v>
      </c>
      <c r="L7251" s="12">
        <f>(H7251 - I7251) * Dashboard!$I$13 * (Dashboard!$D$12 / 365) * 'Lookups and Calculations'!$F$12</f>
        <v>0</v>
      </c>
      <c r="M7251" s="3">
        <f>(G7251*2) * Dashboard!$I$13 * (Dashboard!$D$12 / 365) * 'Lookups and Calculations'!$F$12</f>
        <v>1602.0878730267946</v>
      </c>
      <c r="N7251" s="12">
        <f>H7251 * Dashboard!$I$14 * Dashboard!$I$15 * (Dashboard!$D$12 / 365) * 'Lookups and Calculations'!$F$12</f>
        <v>0</v>
      </c>
    </row>
    <row r="7252" spans="1:14" x14ac:dyDescent="0.35">
      <c r="A7252" s="2">
        <v>7251</v>
      </c>
      <c r="B7252" s="11">
        <v>-7.7919810355693772E-2</v>
      </c>
      <c r="C7252" s="11">
        <v>-0.67967306812971995</v>
      </c>
      <c r="D7252" s="3">
        <f>B7252*Dashboard!$D$11*Dashboard!$D$10*SQRT(Dashboard!$D$12/365)</f>
        <v>-19346.068166745579</v>
      </c>
      <c r="E7252" s="3">
        <f>IF(Dashboard!$I$3,C7252*Dashboard!$E$11*Dashboard!$E$10*SQRT(Dashboard!$D$12/365),0)</f>
        <v>-337500.86010515684</v>
      </c>
      <c r="F7252" s="3">
        <f>D7252+IF(Dashboard!$I$3,E7252,0)</f>
        <v>-356846.92827190243</v>
      </c>
      <c r="G7252" s="3">
        <f>IF(Dashboard!$I$4, ('Lookups and Calculations'!$F$9) / (1 - 'Lookups and Calculations'!$F$10), 'Lookups and Calculations'!$F$9)</f>
        <v>1951878.888340465</v>
      </c>
      <c r="H7252" s="12">
        <f t="shared" si="226"/>
        <v>0</v>
      </c>
      <c r="I7252" s="12">
        <f t="shared" si="227"/>
        <v>0</v>
      </c>
      <c r="J7252" s="13">
        <f>(1 - Dashboard!$I$9) * H7252 * Dashboard!$I$8 * 'Lookups and Calculations'!$F$12</f>
        <v>0</v>
      </c>
      <c r="K7252" s="12">
        <f>(1 - Dashboard!$I$11) * I7252 * Dashboard!$I$10 * 'Lookups and Calculations'!$F$12</f>
        <v>0</v>
      </c>
      <c r="L7252" s="12">
        <f>(H7252 - I7252) * Dashboard!$I$13 * (Dashboard!$D$12 / 365) * 'Lookups and Calculations'!$F$12</f>
        <v>0</v>
      </c>
      <c r="M7252" s="3">
        <f>(G7252*2) * Dashboard!$I$13 * (Dashboard!$D$12 / 365) * 'Lookups and Calculations'!$F$12</f>
        <v>1602.0878730267946</v>
      </c>
      <c r="N7252" s="12">
        <f>H7252 * Dashboard!$I$14 * Dashboard!$I$15 * (Dashboard!$D$12 / 365) * 'Lookups and Calculations'!$F$12</f>
        <v>0</v>
      </c>
    </row>
    <row r="7253" spans="1:14" x14ac:dyDescent="0.35">
      <c r="A7253" s="2">
        <v>7252</v>
      </c>
      <c r="B7253" s="11">
        <v>0.43809855055737879</v>
      </c>
      <c r="C7253" s="11">
        <v>0.16679203788394364</v>
      </c>
      <c r="D7253" s="3">
        <f>B7253*Dashboard!$D$11*Dashboard!$D$10*SQRT(Dashboard!$D$12/365)</f>
        <v>108771.88206883466</v>
      </c>
      <c r="E7253" s="3">
        <f>IF(Dashboard!$I$3,C7253*Dashboard!$E$11*Dashboard!$E$10*SQRT(Dashboard!$D$12/365),0)</f>
        <v>82822.843634844598</v>
      </c>
      <c r="F7253" s="3">
        <f>D7253+IF(Dashboard!$I$3,E7253,0)</f>
        <v>191594.72570367926</v>
      </c>
      <c r="G7253" s="3">
        <f>IF(Dashboard!$I$4, ('Lookups and Calculations'!$F$9) / (1 - 'Lookups and Calculations'!$F$10), 'Lookups and Calculations'!$F$9)</f>
        <v>1951878.888340465</v>
      </c>
      <c r="H7253" s="12">
        <f t="shared" si="226"/>
        <v>0</v>
      </c>
      <c r="I7253" s="12">
        <f t="shared" si="227"/>
        <v>0</v>
      </c>
      <c r="J7253" s="13">
        <f>(1 - Dashboard!$I$9) * H7253 * Dashboard!$I$8 * 'Lookups and Calculations'!$F$12</f>
        <v>0</v>
      </c>
      <c r="K7253" s="12">
        <f>(1 - Dashboard!$I$11) * I7253 * Dashboard!$I$10 * 'Lookups and Calculations'!$F$12</f>
        <v>0</v>
      </c>
      <c r="L7253" s="12">
        <f>(H7253 - I7253) * Dashboard!$I$13 * (Dashboard!$D$12 / 365) * 'Lookups and Calculations'!$F$12</f>
        <v>0</v>
      </c>
      <c r="M7253" s="3">
        <f>(G7253*2) * Dashboard!$I$13 * (Dashboard!$D$12 / 365) * 'Lookups and Calculations'!$F$12</f>
        <v>1602.0878730267946</v>
      </c>
      <c r="N7253" s="12">
        <f>H7253 * Dashboard!$I$14 * Dashboard!$I$15 * (Dashboard!$D$12 / 365) * 'Lookups and Calculations'!$F$12</f>
        <v>0</v>
      </c>
    </row>
    <row r="7254" spans="1:14" x14ac:dyDescent="0.35">
      <c r="A7254" s="2">
        <v>7253</v>
      </c>
      <c r="B7254" s="11">
        <v>-1.3818544804611554</v>
      </c>
      <c r="C7254" s="11">
        <v>1.0166614944766235</v>
      </c>
      <c r="D7254" s="3">
        <f>B7254*Dashboard!$D$11*Dashboard!$D$10*SQRT(Dashboard!$D$12/365)</f>
        <v>-343089.27156636538</v>
      </c>
      <c r="E7254" s="3">
        <f>IF(Dashboard!$I$3,C7254*Dashboard!$E$11*Dashboard!$E$10*SQRT(Dashboard!$D$12/365),0)</f>
        <v>504837.02372648247</v>
      </c>
      <c r="F7254" s="3">
        <f>D7254+IF(Dashboard!$I$3,E7254,0)</f>
        <v>161747.75216011709</v>
      </c>
      <c r="G7254" s="3">
        <f>IF(Dashboard!$I$4, ('Lookups and Calculations'!$F$9) / (1 - 'Lookups and Calculations'!$F$10), 'Lookups and Calculations'!$F$9)</f>
        <v>1951878.888340465</v>
      </c>
      <c r="H7254" s="12">
        <f t="shared" si="226"/>
        <v>0</v>
      </c>
      <c r="I7254" s="12">
        <f t="shared" si="227"/>
        <v>0</v>
      </c>
      <c r="J7254" s="13">
        <f>(1 - Dashboard!$I$9) * H7254 * Dashboard!$I$8 * 'Lookups and Calculations'!$F$12</f>
        <v>0</v>
      </c>
      <c r="K7254" s="12">
        <f>(1 - Dashboard!$I$11) * I7254 * Dashboard!$I$10 * 'Lookups and Calculations'!$F$12</f>
        <v>0</v>
      </c>
      <c r="L7254" s="12">
        <f>(H7254 - I7254) * Dashboard!$I$13 * (Dashboard!$D$12 / 365) * 'Lookups and Calculations'!$F$12</f>
        <v>0</v>
      </c>
      <c r="M7254" s="3">
        <f>(G7254*2) * Dashboard!$I$13 * (Dashboard!$D$12 / 365) * 'Lookups and Calculations'!$F$12</f>
        <v>1602.0878730267946</v>
      </c>
      <c r="N7254" s="12">
        <f>H7254 * Dashboard!$I$14 * Dashboard!$I$15 * (Dashboard!$D$12 / 365) * 'Lookups and Calculations'!$F$12</f>
        <v>0</v>
      </c>
    </row>
    <row r="7255" spans="1:14" x14ac:dyDescent="0.35">
      <c r="A7255" s="2">
        <v>7254</v>
      </c>
      <c r="B7255" s="11">
        <v>0.8645608504423008</v>
      </c>
      <c r="C7255" s="11">
        <v>0.30875262608702408</v>
      </c>
      <c r="D7255" s="3">
        <f>B7255*Dashboard!$D$11*Dashboard!$D$10*SQRT(Dashboard!$D$12/365)</f>
        <v>214654.69526433581</v>
      </c>
      <c r="E7255" s="3">
        <f>IF(Dashboard!$I$3,C7255*Dashboard!$E$11*Dashboard!$E$10*SQRT(Dashboard!$D$12/365),0)</f>
        <v>153315.29488263972</v>
      </c>
      <c r="F7255" s="3">
        <f>D7255+IF(Dashboard!$I$3,E7255,0)</f>
        <v>367969.9901469755</v>
      </c>
      <c r="G7255" s="3">
        <f>IF(Dashboard!$I$4, ('Lookups and Calculations'!$F$9) / (1 - 'Lookups and Calculations'!$F$10), 'Lookups and Calculations'!$F$9)</f>
        <v>1951878.888340465</v>
      </c>
      <c r="H7255" s="12">
        <f t="shared" si="226"/>
        <v>0</v>
      </c>
      <c r="I7255" s="12">
        <f t="shared" si="227"/>
        <v>0</v>
      </c>
      <c r="J7255" s="13">
        <f>(1 - Dashboard!$I$9) * H7255 * Dashboard!$I$8 * 'Lookups and Calculations'!$F$12</f>
        <v>0</v>
      </c>
      <c r="K7255" s="12">
        <f>(1 - Dashboard!$I$11) * I7255 * Dashboard!$I$10 * 'Lookups and Calculations'!$F$12</f>
        <v>0</v>
      </c>
      <c r="L7255" s="12">
        <f>(H7255 - I7255) * Dashboard!$I$13 * (Dashboard!$D$12 / 365) * 'Lookups and Calculations'!$F$12</f>
        <v>0</v>
      </c>
      <c r="M7255" s="3">
        <f>(G7255*2) * Dashboard!$I$13 * (Dashboard!$D$12 / 365) * 'Lookups and Calculations'!$F$12</f>
        <v>1602.0878730267946</v>
      </c>
      <c r="N7255" s="12">
        <f>H7255 * Dashboard!$I$14 * Dashboard!$I$15 * (Dashboard!$D$12 / 365) * 'Lookups and Calculations'!$F$12</f>
        <v>0</v>
      </c>
    </row>
    <row r="7256" spans="1:14" x14ac:dyDescent="0.35">
      <c r="A7256" s="2">
        <v>7255</v>
      </c>
      <c r="B7256" s="11">
        <v>0.73976556322076958</v>
      </c>
      <c r="C7256" s="11">
        <v>-5.113041315703503E-2</v>
      </c>
      <c r="D7256" s="3">
        <f>B7256*Dashboard!$D$11*Dashboard!$D$10*SQRT(Dashboard!$D$12/365)</f>
        <v>183670.30089202686</v>
      </c>
      <c r="E7256" s="3">
        <f>IF(Dashboard!$I$3,C7256*Dashboard!$E$11*Dashboard!$E$10*SQRT(Dashboard!$D$12/365),0)</f>
        <v>-25389.49860926051</v>
      </c>
      <c r="F7256" s="3">
        <f>D7256+IF(Dashboard!$I$3,E7256,0)</f>
        <v>158280.80228276635</v>
      </c>
      <c r="G7256" s="3">
        <f>IF(Dashboard!$I$4, ('Lookups and Calculations'!$F$9) / (1 - 'Lookups and Calculations'!$F$10), 'Lookups and Calculations'!$F$9)</f>
        <v>1951878.888340465</v>
      </c>
      <c r="H7256" s="12">
        <f t="shared" si="226"/>
        <v>0</v>
      </c>
      <c r="I7256" s="12">
        <f t="shared" si="227"/>
        <v>0</v>
      </c>
      <c r="J7256" s="13">
        <f>(1 - Dashboard!$I$9) * H7256 * Dashboard!$I$8 * 'Lookups and Calculations'!$F$12</f>
        <v>0</v>
      </c>
      <c r="K7256" s="12">
        <f>(1 - Dashboard!$I$11) * I7256 * Dashboard!$I$10 * 'Lookups and Calculations'!$F$12</f>
        <v>0</v>
      </c>
      <c r="L7256" s="12">
        <f>(H7256 - I7256) * Dashboard!$I$13 * (Dashboard!$D$12 / 365) * 'Lookups and Calculations'!$F$12</f>
        <v>0</v>
      </c>
      <c r="M7256" s="3">
        <f>(G7256*2) * Dashboard!$I$13 * (Dashboard!$D$12 / 365) * 'Lookups and Calculations'!$F$12</f>
        <v>1602.0878730267946</v>
      </c>
      <c r="N7256" s="12">
        <f>H7256 * Dashboard!$I$14 * Dashboard!$I$15 * (Dashboard!$D$12 / 365) * 'Lookups and Calculations'!$F$12</f>
        <v>0</v>
      </c>
    </row>
    <row r="7257" spans="1:14" x14ac:dyDescent="0.35">
      <c r="A7257" s="2">
        <v>7256</v>
      </c>
      <c r="B7257" s="11">
        <v>-1.4771650847018598</v>
      </c>
      <c r="C7257" s="11">
        <v>0.2072660606899821</v>
      </c>
      <c r="D7257" s="3">
        <f>B7257*Dashboard!$D$11*Dashboard!$D$10*SQRT(Dashboard!$D$12/365)</f>
        <v>-366753.1567611224</v>
      </c>
      <c r="E7257" s="3">
        <f>IF(Dashboard!$I$3,C7257*Dashboard!$E$11*Dashboard!$E$10*SQRT(Dashboard!$D$12/365),0)</f>
        <v>102920.76740066698</v>
      </c>
      <c r="F7257" s="3">
        <f>D7257+IF(Dashboard!$I$3,E7257,0)</f>
        <v>-263832.38936045545</v>
      </c>
      <c r="G7257" s="3">
        <f>IF(Dashboard!$I$4, ('Lookups and Calculations'!$F$9) / (1 - 'Lookups and Calculations'!$F$10), 'Lookups and Calculations'!$F$9)</f>
        <v>1951878.888340465</v>
      </c>
      <c r="H7257" s="12">
        <f t="shared" si="226"/>
        <v>0</v>
      </c>
      <c r="I7257" s="12">
        <f t="shared" si="227"/>
        <v>0</v>
      </c>
      <c r="J7257" s="13">
        <f>(1 - Dashboard!$I$9) * H7257 * Dashboard!$I$8 * 'Lookups and Calculations'!$F$12</f>
        <v>0</v>
      </c>
      <c r="K7257" s="12">
        <f>(1 - Dashboard!$I$11) * I7257 * Dashboard!$I$10 * 'Lookups and Calculations'!$F$12</f>
        <v>0</v>
      </c>
      <c r="L7257" s="12">
        <f>(H7257 - I7257) * Dashboard!$I$13 * (Dashboard!$D$12 / 365) * 'Lookups and Calculations'!$F$12</f>
        <v>0</v>
      </c>
      <c r="M7257" s="3">
        <f>(G7257*2) * Dashboard!$I$13 * (Dashboard!$D$12 / 365) * 'Lookups and Calculations'!$F$12</f>
        <v>1602.0878730267946</v>
      </c>
      <c r="N7257" s="12">
        <f>H7257 * Dashboard!$I$14 * Dashboard!$I$15 * (Dashboard!$D$12 / 365) * 'Lookups and Calculations'!$F$12</f>
        <v>0</v>
      </c>
    </row>
    <row r="7258" spans="1:14" x14ac:dyDescent="0.35">
      <c r="A7258" s="2">
        <v>7257</v>
      </c>
      <c r="B7258" s="11">
        <v>1.1955060674084301</v>
      </c>
      <c r="C7258" s="11">
        <v>-0.25524278770236375</v>
      </c>
      <c r="D7258" s="3">
        <f>B7258*Dashboard!$D$11*Dashboard!$D$10*SQRT(Dashboard!$D$12/365)</f>
        <v>296822.35837412288</v>
      </c>
      <c r="E7258" s="3">
        <f>IF(Dashboard!$I$3,C7258*Dashboard!$E$11*Dashboard!$E$10*SQRT(Dashboard!$D$12/365),0)</f>
        <v>-126744.26047545619</v>
      </c>
      <c r="F7258" s="3">
        <f>D7258+IF(Dashboard!$I$3,E7258,0)</f>
        <v>170078.09789866669</v>
      </c>
      <c r="G7258" s="3">
        <f>IF(Dashboard!$I$4, ('Lookups and Calculations'!$F$9) / (1 - 'Lookups and Calculations'!$F$10), 'Lookups and Calculations'!$F$9)</f>
        <v>1951878.888340465</v>
      </c>
      <c r="H7258" s="12">
        <f t="shared" si="226"/>
        <v>0</v>
      </c>
      <c r="I7258" s="12">
        <f t="shared" si="227"/>
        <v>0</v>
      </c>
      <c r="J7258" s="13">
        <f>(1 - Dashboard!$I$9) * H7258 * Dashboard!$I$8 * 'Lookups and Calculations'!$F$12</f>
        <v>0</v>
      </c>
      <c r="K7258" s="12">
        <f>(1 - Dashboard!$I$11) * I7258 * Dashboard!$I$10 * 'Lookups and Calculations'!$F$12</f>
        <v>0</v>
      </c>
      <c r="L7258" s="12">
        <f>(H7258 - I7258) * Dashboard!$I$13 * (Dashboard!$D$12 / 365) * 'Lookups and Calculations'!$F$12</f>
        <v>0</v>
      </c>
      <c r="M7258" s="3">
        <f>(G7258*2) * Dashboard!$I$13 * (Dashboard!$D$12 / 365) * 'Lookups and Calculations'!$F$12</f>
        <v>1602.0878730267946</v>
      </c>
      <c r="N7258" s="12">
        <f>H7258 * Dashboard!$I$14 * Dashboard!$I$15 * (Dashboard!$D$12 / 365) * 'Lookups and Calculations'!$F$12</f>
        <v>0</v>
      </c>
    </row>
    <row r="7259" spans="1:14" x14ac:dyDescent="0.35">
      <c r="A7259" s="2">
        <v>7258</v>
      </c>
      <c r="B7259" s="11">
        <v>0.76507223850942585</v>
      </c>
      <c r="C7259" s="11">
        <v>-0.50503879291422915</v>
      </c>
      <c r="D7259" s="3">
        <f>B7259*Dashboard!$D$11*Dashboard!$D$10*SQRT(Dashboard!$D$12/365)</f>
        <v>189953.48693897884</v>
      </c>
      <c r="E7259" s="3">
        <f>IF(Dashboard!$I$3,C7259*Dashboard!$E$11*Dashboard!$E$10*SQRT(Dashboard!$D$12/365),0)</f>
        <v>-250783.84739306875</v>
      </c>
      <c r="F7259" s="3">
        <f>D7259+IF(Dashboard!$I$3,E7259,0)</f>
        <v>-60830.36045408991</v>
      </c>
      <c r="G7259" s="3">
        <f>IF(Dashboard!$I$4, ('Lookups and Calculations'!$F$9) / (1 - 'Lookups and Calculations'!$F$10), 'Lookups and Calculations'!$F$9)</f>
        <v>1951878.888340465</v>
      </c>
      <c r="H7259" s="12">
        <f t="shared" si="226"/>
        <v>0</v>
      </c>
      <c r="I7259" s="12">
        <f t="shared" si="227"/>
        <v>0</v>
      </c>
      <c r="J7259" s="13">
        <f>(1 - Dashboard!$I$9) * H7259 * Dashboard!$I$8 * 'Lookups and Calculations'!$F$12</f>
        <v>0</v>
      </c>
      <c r="K7259" s="12">
        <f>(1 - Dashboard!$I$11) * I7259 * Dashboard!$I$10 * 'Lookups and Calculations'!$F$12</f>
        <v>0</v>
      </c>
      <c r="L7259" s="12">
        <f>(H7259 - I7259) * Dashboard!$I$13 * (Dashboard!$D$12 / 365) * 'Lookups and Calculations'!$F$12</f>
        <v>0</v>
      </c>
      <c r="M7259" s="3">
        <f>(G7259*2) * Dashboard!$I$13 * (Dashboard!$D$12 / 365) * 'Lookups and Calculations'!$F$12</f>
        <v>1602.0878730267946</v>
      </c>
      <c r="N7259" s="12">
        <f>H7259 * Dashboard!$I$14 * Dashboard!$I$15 * (Dashboard!$D$12 / 365) * 'Lookups and Calculations'!$F$12</f>
        <v>0</v>
      </c>
    </row>
    <row r="7260" spans="1:14" x14ac:dyDescent="0.35">
      <c r="A7260" s="2">
        <v>7259</v>
      </c>
      <c r="B7260" s="11">
        <v>-0.21874600375042305</v>
      </c>
      <c r="C7260" s="11">
        <v>1.6551647063050805</v>
      </c>
      <c r="D7260" s="3">
        <f>B7260*Dashboard!$D$11*Dashboard!$D$10*SQRT(Dashboard!$D$12/365)</f>
        <v>-54310.644243625735</v>
      </c>
      <c r="E7260" s="3">
        <f>IF(Dashboard!$I$3,C7260*Dashboard!$E$11*Dashboard!$E$10*SQRT(Dashboard!$D$12/365),0)</f>
        <v>821894.43452693627</v>
      </c>
      <c r="F7260" s="3">
        <f>D7260+IF(Dashboard!$I$3,E7260,0)</f>
        <v>767583.79028331058</v>
      </c>
      <c r="G7260" s="3">
        <f>IF(Dashboard!$I$4, ('Lookups and Calculations'!$F$9) / (1 - 'Lookups and Calculations'!$F$10), 'Lookups and Calculations'!$F$9)</f>
        <v>1951878.888340465</v>
      </c>
      <c r="H7260" s="12">
        <f t="shared" si="226"/>
        <v>0</v>
      </c>
      <c r="I7260" s="12">
        <f t="shared" si="227"/>
        <v>0</v>
      </c>
      <c r="J7260" s="13">
        <f>(1 - Dashboard!$I$9) * H7260 * Dashboard!$I$8 * 'Lookups and Calculations'!$F$12</f>
        <v>0</v>
      </c>
      <c r="K7260" s="12">
        <f>(1 - Dashboard!$I$11) * I7260 * Dashboard!$I$10 * 'Lookups and Calculations'!$F$12</f>
        <v>0</v>
      </c>
      <c r="L7260" s="12">
        <f>(H7260 - I7260) * Dashboard!$I$13 * (Dashboard!$D$12 / 365) * 'Lookups and Calculations'!$F$12</f>
        <v>0</v>
      </c>
      <c r="M7260" s="3">
        <f>(G7260*2) * Dashboard!$I$13 * (Dashboard!$D$12 / 365) * 'Lookups and Calculations'!$F$12</f>
        <v>1602.0878730267946</v>
      </c>
      <c r="N7260" s="12">
        <f>H7260 * Dashboard!$I$14 * Dashboard!$I$15 * (Dashboard!$D$12 / 365) * 'Lookups and Calculations'!$F$12</f>
        <v>0</v>
      </c>
    </row>
    <row r="7261" spans="1:14" x14ac:dyDescent="0.35">
      <c r="A7261" s="2">
        <v>7260</v>
      </c>
      <c r="B7261" s="11">
        <v>1.6731185239704438</v>
      </c>
      <c r="C7261" s="11">
        <v>0.10273197272071848</v>
      </c>
      <c r="D7261" s="3">
        <f>B7261*Dashboard!$D$11*Dashboard!$D$10*SQRT(Dashboard!$D$12/365)</f>
        <v>415404.8228302924</v>
      </c>
      <c r="E7261" s="3">
        <f>IF(Dashboard!$I$3,C7261*Dashboard!$E$11*Dashboard!$E$10*SQRT(Dashboard!$D$12/365),0)</f>
        <v>51012.951342842673</v>
      </c>
      <c r="F7261" s="3">
        <f>D7261+IF(Dashboard!$I$3,E7261,0)</f>
        <v>466417.77417313505</v>
      </c>
      <c r="G7261" s="3">
        <f>IF(Dashboard!$I$4, ('Lookups and Calculations'!$F$9) / (1 - 'Lookups and Calculations'!$F$10), 'Lookups and Calculations'!$F$9)</f>
        <v>1951878.888340465</v>
      </c>
      <c r="H7261" s="12">
        <f t="shared" si="226"/>
        <v>0</v>
      </c>
      <c r="I7261" s="12">
        <f t="shared" si="227"/>
        <v>0</v>
      </c>
      <c r="J7261" s="13">
        <f>(1 - Dashboard!$I$9) * H7261 * Dashboard!$I$8 * 'Lookups and Calculations'!$F$12</f>
        <v>0</v>
      </c>
      <c r="K7261" s="12">
        <f>(1 - Dashboard!$I$11) * I7261 * Dashboard!$I$10 * 'Lookups and Calculations'!$F$12</f>
        <v>0</v>
      </c>
      <c r="L7261" s="12">
        <f>(H7261 - I7261) * Dashboard!$I$13 * (Dashboard!$D$12 / 365) * 'Lookups and Calculations'!$F$12</f>
        <v>0</v>
      </c>
      <c r="M7261" s="3">
        <f>(G7261*2) * Dashboard!$I$13 * (Dashboard!$D$12 / 365) * 'Lookups and Calculations'!$F$12</f>
        <v>1602.0878730267946</v>
      </c>
      <c r="N7261" s="12">
        <f>H7261 * Dashboard!$I$14 * Dashboard!$I$15 * (Dashboard!$D$12 / 365) * 'Lookups and Calculations'!$F$12</f>
        <v>0</v>
      </c>
    </row>
    <row r="7262" spans="1:14" x14ac:dyDescent="0.35">
      <c r="A7262" s="2">
        <v>7261</v>
      </c>
      <c r="B7262" s="11">
        <v>0.47859124577073869</v>
      </c>
      <c r="C7262" s="11">
        <v>-7.2833467210754121E-2</v>
      </c>
      <c r="D7262" s="3">
        <f>B7262*Dashboard!$D$11*Dashboard!$D$10*SQRT(Dashboard!$D$12/365)</f>
        <v>118825.47997002192</v>
      </c>
      <c r="E7262" s="3">
        <f>IF(Dashboard!$I$3,C7262*Dashboard!$E$11*Dashboard!$E$10*SQRT(Dashboard!$D$12/365),0)</f>
        <v>-36166.443810568555</v>
      </c>
      <c r="F7262" s="3">
        <f>D7262+IF(Dashboard!$I$3,E7262,0)</f>
        <v>82659.036159453361</v>
      </c>
      <c r="G7262" s="3">
        <f>IF(Dashboard!$I$4, ('Lookups and Calculations'!$F$9) / (1 - 'Lookups and Calculations'!$F$10), 'Lookups and Calculations'!$F$9)</f>
        <v>1951878.888340465</v>
      </c>
      <c r="H7262" s="12">
        <f t="shared" si="226"/>
        <v>0</v>
      </c>
      <c r="I7262" s="12">
        <f t="shared" si="227"/>
        <v>0</v>
      </c>
      <c r="J7262" s="13">
        <f>(1 - Dashboard!$I$9) * H7262 * Dashboard!$I$8 * 'Lookups and Calculations'!$F$12</f>
        <v>0</v>
      </c>
      <c r="K7262" s="12">
        <f>(1 - Dashboard!$I$11) * I7262 * Dashboard!$I$10 * 'Lookups and Calculations'!$F$12</f>
        <v>0</v>
      </c>
      <c r="L7262" s="12">
        <f>(H7262 - I7262) * Dashboard!$I$13 * (Dashboard!$D$12 / 365) * 'Lookups and Calculations'!$F$12</f>
        <v>0</v>
      </c>
      <c r="M7262" s="3">
        <f>(G7262*2) * Dashboard!$I$13 * (Dashboard!$D$12 / 365) * 'Lookups and Calculations'!$F$12</f>
        <v>1602.0878730267946</v>
      </c>
      <c r="N7262" s="12">
        <f>H7262 * Dashboard!$I$14 * Dashboard!$I$15 * (Dashboard!$D$12 / 365) * 'Lookups and Calculations'!$F$12</f>
        <v>0</v>
      </c>
    </row>
    <row r="7263" spans="1:14" x14ac:dyDescent="0.35">
      <c r="A7263" s="2">
        <v>7262</v>
      </c>
      <c r="B7263" s="11">
        <v>0.38318024121114136</v>
      </c>
      <c r="C7263" s="11">
        <v>1.5025686762289576</v>
      </c>
      <c r="D7263" s="3">
        <f>B7263*Dashboard!$D$11*Dashboard!$D$10*SQRT(Dashboard!$D$12/365)</f>
        <v>95136.667206724887</v>
      </c>
      <c r="E7263" s="3">
        <f>IF(Dashboard!$I$3,C7263*Dashboard!$E$11*Dashboard!$E$10*SQRT(Dashboard!$D$12/365),0)</f>
        <v>746120.81068593019</v>
      </c>
      <c r="F7263" s="3">
        <f>D7263+IF(Dashboard!$I$3,E7263,0)</f>
        <v>841257.47789265506</v>
      </c>
      <c r="G7263" s="3">
        <f>IF(Dashboard!$I$4, ('Lookups and Calculations'!$F$9) / (1 - 'Lookups and Calculations'!$F$10), 'Lookups and Calculations'!$F$9)</f>
        <v>1951878.888340465</v>
      </c>
      <c r="H7263" s="12">
        <f t="shared" si="226"/>
        <v>0</v>
      </c>
      <c r="I7263" s="12">
        <f t="shared" si="227"/>
        <v>0</v>
      </c>
      <c r="J7263" s="13">
        <f>(1 - Dashboard!$I$9) * H7263 * Dashboard!$I$8 * 'Lookups and Calculations'!$F$12</f>
        <v>0</v>
      </c>
      <c r="K7263" s="12">
        <f>(1 - Dashboard!$I$11) * I7263 * Dashboard!$I$10 * 'Lookups and Calculations'!$F$12</f>
        <v>0</v>
      </c>
      <c r="L7263" s="12">
        <f>(H7263 - I7263) * Dashboard!$I$13 * (Dashboard!$D$12 / 365) * 'Lookups and Calculations'!$F$12</f>
        <v>0</v>
      </c>
      <c r="M7263" s="3">
        <f>(G7263*2) * Dashboard!$I$13 * (Dashboard!$D$12 / 365) * 'Lookups and Calculations'!$F$12</f>
        <v>1602.0878730267946</v>
      </c>
      <c r="N7263" s="12">
        <f>H7263 * Dashboard!$I$14 * Dashboard!$I$15 * (Dashboard!$D$12 / 365) * 'Lookups and Calculations'!$F$12</f>
        <v>0</v>
      </c>
    </row>
    <row r="7264" spans="1:14" x14ac:dyDescent="0.35">
      <c r="A7264" s="2">
        <v>7263</v>
      </c>
      <c r="B7264" s="11">
        <v>-0.49307773855406195</v>
      </c>
      <c r="C7264" s="11">
        <v>-0.18938960164531415</v>
      </c>
      <c r="D7264" s="3">
        <f>B7264*Dashboard!$D$11*Dashboard!$D$10*SQRT(Dashboard!$D$12/365)</f>
        <v>-122422.21198982415</v>
      </c>
      <c r="E7264" s="3">
        <f>IF(Dashboard!$I$3,C7264*Dashboard!$E$11*Dashboard!$E$10*SQRT(Dashboard!$D$12/365),0)</f>
        <v>-94043.969737031235</v>
      </c>
      <c r="F7264" s="3">
        <f>D7264+IF(Dashboard!$I$3,E7264,0)</f>
        <v>-216466.1817268554</v>
      </c>
      <c r="G7264" s="3">
        <f>IF(Dashboard!$I$4, ('Lookups and Calculations'!$F$9) / (1 - 'Lookups and Calculations'!$F$10), 'Lookups and Calculations'!$F$9)</f>
        <v>1951878.888340465</v>
      </c>
      <c r="H7264" s="12">
        <f t="shared" si="226"/>
        <v>0</v>
      </c>
      <c r="I7264" s="12">
        <f t="shared" si="227"/>
        <v>0</v>
      </c>
      <c r="J7264" s="13">
        <f>(1 - Dashboard!$I$9) * H7264 * Dashboard!$I$8 * 'Lookups and Calculations'!$F$12</f>
        <v>0</v>
      </c>
      <c r="K7264" s="12">
        <f>(1 - Dashboard!$I$11) * I7264 * Dashboard!$I$10 * 'Lookups and Calculations'!$F$12</f>
        <v>0</v>
      </c>
      <c r="L7264" s="12">
        <f>(H7264 - I7264) * Dashboard!$I$13 * (Dashboard!$D$12 / 365) * 'Lookups and Calculations'!$F$12</f>
        <v>0</v>
      </c>
      <c r="M7264" s="3">
        <f>(G7264*2) * Dashboard!$I$13 * (Dashboard!$D$12 / 365) * 'Lookups and Calculations'!$F$12</f>
        <v>1602.0878730267946</v>
      </c>
      <c r="N7264" s="12">
        <f>H7264 * Dashboard!$I$14 * Dashboard!$I$15 * (Dashboard!$D$12 / 365) * 'Lookups and Calculations'!$F$12</f>
        <v>0</v>
      </c>
    </row>
    <row r="7265" spans="1:14" x14ac:dyDescent="0.35">
      <c r="A7265" s="2">
        <v>7264</v>
      </c>
      <c r="B7265" s="11">
        <v>7.9841772117997215E-2</v>
      </c>
      <c r="C7265" s="11">
        <v>-0.51712053226410082</v>
      </c>
      <c r="D7265" s="3">
        <f>B7265*Dashboard!$D$11*Dashboard!$D$10*SQRT(Dashboard!$D$12/365)</f>
        <v>19823.256228390852</v>
      </c>
      <c r="E7265" s="3">
        <f>IF(Dashboard!$I$3,C7265*Dashboard!$E$11*Dashboard!$E$10*SQRT(Dashboard!$D$12/365),0)</f>
        <v>-256783.19857137642</v>
      </c>
      <c r="F7265" s="3">
        <f>D7265+IF(Dashboard!$I$3,E7265,0)</f>
        <v>-236959.94234298557</v>
      </c>
      <c r="G7265" s="3">
        <f>IF(Dashboard!$I$4, ('Lookups and Calculations'!$F$9) / (1 - 'Lookups and Calculations'!$F$10), 'Lookups and Calculations'!$F$9)</f>
        <v>1951878.888340465</v>
      </c>
      <c r="H7265" s="12">
        <f t="shared" si="226"/>
        <v>0</v>
      </c>
      <c r="I7265" s="12">
        <f t="shared" si="227"/>
        <v>0</v>
      </c>
      <c r="J7265" s="13">
        <f>(1 - Dashboard!$I$9) * H7265 * Dashboard!$I$8 * 'Lookups and Calculations'!$F$12</f>
        <v>0</v>
      </c>
      <c r="K7265" s="12">
        <f>(1 - Dashboard!$I$11) * I7265 * Dashboard!$I$10 * 'Lookups and Calculations'!$F$12</f>
        <v>0</v>
      </c>
      <c r="L7265" s="12">
        <f>(H7265 - I7265) * Dashboard!$I$13 * (Dashboard!$D$12 / 365) * 'Lookups and Calculations'!$F$12</f>
        <v>0</v>
      </c>
      <c r="M7265" s="3">
        <f>(G7265*2) * Dashboard!$I$13 * (Dashboard!$D$12 / 365) * 'Lookups and Calculations'!$F$12</f>
        <v>1602.0878730267946</v>
      </c>
      <c r="N7265" s="12">
        <f>H7265 * Dashboard!$I$14 * Dashboard!$I$15 * (Dashboard!$D$12 / 365) * 'Lookups and Calculations'!$F$12</f>
        <v>0</v>
      </c>
    </row>
    <row r="7266" spans="1:14" x14ac:dyDescent="0.35">
      <c r="A7266" s="2">
        <v>7265</v>
      </c>
      <c r="B7266" s="11">
        <v>-0.24453505137591247</v>
      </c>
      <c r="C7266" s="11">
        <v>0.83882723173505791</v>
      </c>
      <c r="D7266" s="3">
        <f>B7266*Dashboard!$D$11*Dashboard!$D$10*SQRT(Dashboard!$D$12/365)</f>
        <v>-60713.594546516309</v>
      </c>
      <c r="E7266" s="3">
        <f>IF(Dashboard!$I$3,C7266*Dashboard!$E$11*Dashboard!$E$10*SQRT(Dashboard!$D$12/365),0)</f>
        <v>416531.01390237425</v>
      </c>
      <c r="F7266" s="3">
        <f>D7266+IF(Dashboard!$I$3,E7266,0)</f>
        <v>355817.41935585794</v>
      </c>
      <c r="G7266" s="3">
        <f>IF(Dashboard!$I$4, ('Lookups and Calculations'!$F$9) / (1 - 'Lookups and Calculations'!$F$10), 'Lookups and Calculations'!$F$9)</f>
        <v>1951878.888340465</v>
      </c>
      <c r="H7266" s="12">
        <f t="shared" si="226"/>
        <v>0</v>
      </c>
      <c r="I7266" s="12">
        <f t="shared" si="227"/>
        <v>0</v>
      </c>
      <c r="J7266" s="13">
        <f>(1 - Dashboard!$I$9) * H7266 * Dashboard!$I$8 * 'Lookups and Calculations'!$F$12</f>
        <v>0</v>
      </c>
      <c r="K7266" s="12">
        <f>(1 - Dashboard!$I$11) * I7266 * Dashboard!$I$10 * 'Lookups and Calculations'!$F$12</f>
        <v>0</v>
      </c>
      <c r="L7266" s="12">
        <f>(H7266 - I7266) * Dashboard!$I$13 * (Dashboard!$D$12 / 365) * 'Lookups and Calculations'!$F$12</f>
        <v>0</v>
      </c>
      <c r="M7266" s="3">
        <f>(G7266*2) * Dashboard!$I$13 * (Dashboard!$D$12 / 365) * 'Lookups and Calculations'!$F$12</f>
        <v>1602.0878730267946</v>
      </c>
      <c r="N7266" s="12">
        <f>H7266 * Dashboard!$I$14 * Dashboard!$I$15 * (Dashboard!$D$12 / 365) * 'Lookups and Calculations'!$F$12</f>
        <v>0</v>
      </c>
    </row>
    <row r="7267" spans="1:14" x14ac:dyDescent="0.35">
      <c r="A7267" s="2">
        <v>7266</v>
      </c>
      <c r="B7267" s="11">
        <v>0.53598365384697277</v>
      </c>
      <c r="C7267" s="11">
        <v>-1.0345135025258847</v>
      </c>
      <c r="D7267" s="3">
        <f>B7267*Dashboard!$D$11*Dashboard!$D$10*SQRT(Dashboard!$D$12/365)</f>
        <v>133074.96843551035</v>
      </c>
      <c r="E7267" s="3">
        <f>IF(Dashboard!$I$3,C7267*Dashboard!$E$11*Dashboard!$E$10*SQRT(Dashboard!$D$12/365),0)</f>
        <v>-513701.67991744977</v>
      </c>
      <c r="F7267" s="3">
        <f>D7267+IF(Dashboard!$I$3,E7267,0)</f>
        <v>-380626.71148193942</v>
      </c>
      <c r="G7267" s="3">
        <f>IF(Dashboard!$I$4, ('Lookups and Calculations'!$F$9) / (1 - 'Lookups and Calculations'!$F$10), 'Lookups and Calculations'!$F$9)</f>
        <v>1951878.888340465</v>
      </c>
      <c r="H7267" s="12">
        <f t="shared" si="226"/>
        <v>0</v>
      </c>
      <c r="I7267" s="12">
        <f t="shared" si="227"/>
        <v>0</v>
      </c>
      <c r="J7267" s="13">
        <f>(1 - Dashboard!$I$9) * H7267 * Dashboard!$I$8 * 'Lookups and Calculations'!$F$12</f>
        <v>0</v>
      </c>
      <c r="K7267" s="12">
        <f>(1 - Dashboard!$I$11) * I7267 * Dashboard!$I$10 * 'Lookups and Calculations'!$F$12</f>
        <v>0</v>
      </c>
      <c r="L7267" s="12">
        <f>(H7267 - I7267) * Dashboard!$I$13 * (Dashboard!$D$12 / 365) * 'Lookups and Calculations'!$F$12</f>
        <v>0</v>
      </c>
      <c r="M7267" s="3">
        <f>(G7267*2) * Dashboard!$I$13 * (Dashboard!$D$12 / 365) * 'Lookups and Calculations'!$F$12</f>
        <v>1602.0878730267946</v>
      </c>
      <c r="N7267" s="12">
        <f>H7267 * Dashboard!$I$14 * Dashboard!$I$15 * (Dashboard!$D$12 / 365) * 'Lookups and Calculations'!$F$12</f>
        <v>0</v>
      </c>
    </row>
    <row r="7268" spans="1:14" x14ac:dyDescent="0.35">
      <c r="A7268" s="2">
        <v>7267</v>
      </c>
      <c r="B7268" s="11">
        <v>-2.140278070404944</v>
      </c>
      <c r="C7268" s="11">
        <v>0.64785515497685187</v>
      </c>
      <c r="D7268" s="3">
        <f>B7268*Dashboard!$D$11*Dashboard!$D$10*SQRT(Dashboard!$D$12/365)</f>
        <v>-531392.02029409353</v>
      </c>
      <c r="E7268" s="3">
        <f>IF(Dashboard!$I$3,C7268*Dashboard!$E$11*Dashboard!$E$10*SQRT(Dashboard!$D$12/365),0)</f>
        <v>321701.24473214534</v>
      </c>
      <c r="F7268" s="3">
        <f>D7268+IF(Dashboard!$I$3,E7268,0)</f>
        <v>-209690.77556194819</v>
      </c>
      <c r="G7268" s="3">
        <f>IF(Dashboard!$I$4, ('Lookups and Calculations'!$F$9) / (1 - 'Lookups and Calculations'!$F$10), 'Lookups and Calculations'!$F$9)</f>
        <v>1951878.888340465</v>
      </c>
      <c r="H7268" s="12">
        <f t="shared" si="226"/>
        <v>0</v>
      </c>
      <c r="I7268" s="12">
        <f t="shared" si="227"/>
        <v>0</v>
      </c>
      <c r="J7268" s="13">
        <f>(1 - Dashboard!$I$9) * H7268 * Dashboard!$I$8 * 'Lookups and Calculations'!$F$12</f>
        <v>0</v>
      </c>
      <c r="K7268" s="12">
        <f>(1 - Dashboard!$I$11) * I7268 * Dashboard!$I$10 * 'Lookups and Calculations'!$F$12</f>
        <v>0</v>
      </c>
      <c r="L7268" s="12">
        <f>(H7268 - I7268) * Dashboard!$I$13 * (Dashboard!$D$12 / 365) * 'Lookups and Calculations'!$F$12</f>
        <v>0</v>
      </c>
      <c r="M7268" s="3">
        <f>(G7268*2) * Dashboard!$I$13 * (Dashboard!$D$12 / 365) * 'Lookups and Calculations'!$F$12</f>
        <v>1602.0878730267946</v>
      </c>
      <c r="N7268" s="12">
        <f>H7268 * Dashboard!$I$14 * Dashboard!$I$15 * (Dashboard!$D$12 / 365) * 'Lookups and Calculations'!$F$12</f>
        <v>0</v>
      </c>
    </row>
    <row r="7269" spans="1:14" x14ac:dyDescent="0.35">
      <c r="A7269" s="2">
        <v>7268</v>
      </c>
      <c r="B7269" s="11">
        <v>0.7916955747540968</v>
      </c>
      <c r="C7269" s="11">
        <v>-0.17647900590234636</v>
      </c>
      <c r="D7269" s="3">
        <f>B7269*Dashboard!$D$11*Dashboard!$D$10*SQRT(Dashboard!$D$12/365)</f>
        <v>196563.57589407798</v>
      </c>
      <c r="E7269" s="3">
        <f>IF(Dashboard!$I$3,C7269*Dashboard!$E$11*Dashboard!$E$10*SQRT(Dashboard!$D$12/365),0)</f>
        <v>-87633.038699684344</v>
      </c>
      <c r="F7269" s="3">
        <f>D7269+IF(Dashboard!$I$3,E7269,0)</f>
        <v>108930.53719439363</v>
      </c>
      <c r="G7269" s="3">
        <f>IF(Dashboard!$I$4, ('Lookups and Calculations'!$F$9) / (1 - 'Lookups and Calculations'!$F$10), 'Lookups and Calculations'!$F$9)</f>
        <v>1951878.888340465</v>
      </c>
      <c r="H7269" s="12">
        <f t="shared" si="226"/>
        <v>0</v>
      </c>
      <c r="I7269" s="12">
        <f t="shared" si="227"/>
        <v>0</v>
      </c>
      <c r="J7269" s="13">
        <f>(1 - Dashboard!$I$9) * H7269 * Dashboard!$I$8 * 'Lookups and Calculations'!$F$12</f>
        <v>0</v>
      </c>
      <c r="K7269" s="12">
        <f>(1 - Dashboard!$I$11) * I7269 * Dashboard!$I$10 * 'Lookups and Calculations'!$F$12</f>
        <v>0</v>
      </c>
      <c r="L7269" s="12">
        <f>(H7269 - I7269) * Dashboard!$I$13 * (Dashboard!$D$12 / 365) * 'Lookups and Calculations'!$F$12</f>
        <v>0</v>
      </c>
      <c r="M7269" s="3">
        <f>(G7269*2) * Dashboard!$I$13 * (Dashboard!$D$12 / 365) * 'Lookups and Calculations'!$F$12</f>
        <v>1602.0878730267946</v>
      </c>
      <c r="N7269" s="12">
        <f>H7269 * Dashboard!$I$14 * Dashboard!$I$15 * (Dashboard!$D$12 / 365) * 'Lookups and Calculations'!$F$12</f>
        <v>0</v>
      </c>
    </row>
    <row r="7270" spans="1:14" x14ac:dyDescent="0.35">
      <c r="A7270" s="2">
        <v>7269</v>
      </c>
      <c r="B7270" s="11">
        <v>1.0522576929900775</v>
      </c>
      <c r="C7270" s="11">
        <v>-0.12337528051406463</v>
      </c>
      <c r="D7270" s="3">
        <f>B7270*Dashboard!$D$11*Dashboard!$D$10*SQRT(Dashboard!$D$12/365)</f>
        <v>261256.39891371923</v>
      </c>
      <c r="E7270" s="3">
        <f>IF(Dashboard!$I$3,C7270*Dashboard!$E$11*Dashboard!$E$10*SQRT(Dashboard!$D$12/365),0)</f>
        <v>-61263.665196845322</v>
      </c>
      <c r="F7270" s="3">
        <f>D7270+IF(Dashboard!$I$3,E7270,0)</f>
        <v>199992.73371687392</v>
      </c>
      <c r="G7270" s="3">
        <f>IF(Dashboard!$I$4, ('Lookups and Calculations'!$F$9) / (1 - 'Lookups and Calculations'!$F$10), 'Lookups and Calculations'!$F$9)</f>
        <v>1951878.888340465</v>
      </c>
      <c r="H7270" s="12">
        <f t="shared" si="226"/>
        <v>0</v>
      </c>
      <c r="I7270" s="12">
        <f t="shared" si="227"/>
        <v>0</v>
      </c>
      <c r="J7270" s="13">
        <f>(1 - Dashboard!$I$9) * H7270 * Dashboard!$I$8 * 'Lookups and Calculations'!$F$12</f>
        <v>0</v>
      </c>
      <c r="K7270" s="12">
        <f>(1 - Dashboard!$I$11) * I7270 * Dashboard!$I$10 * 'Lookups and Calculations'!$F$12</f>
        <v>0</v>
      </c>
      <c r="L7270" s="12">
        <f>(H7270 - I7270) * Dashboard!$I$13 * (Dashboard!$D$12 / 365) * 'Lookups and Calculations'!$F$12</f>
        <v>0</v>
      </c>
      <c r="M7270" s="3">
        <f>(G7270*2) * Dashboard!$I$13 * (Dashboard!$D$12 / 365) * 'Lookups and Calculations'!$F$12</f>
        <v>1602.0878730267946</v>
      </c>
      <c r="N7270" s="12">
        <f>H7270 * Dashboard!$I$14 * Dashboard!$I$15 * (Dashboard!$D$12 / 365) * 'Lookups and Calculations'!$F$12</f>
        <v>0</v>
      </c>
    </row>
    <row r="7271" spans="1:14" x14ac:dyDescent="0.35">
      <c r="A7271" s="2">
        <v>7270</v>
      </c>
      <c r="B7271" s="11">
        <v>-0.70107995126869915</v>
      </c>
      <c r="C7271" s="11">
        <v>0.14992038711412117</v>
      </c>
      <c r="D7271" s="3">
        <f>B7271*Dashboard!$D$11*Dashboard!$D$10*SQRT(Dashboard!$D$12/365)</f>
        <v>-174065.36881531094</v>
      </c>
      <c r="E7271" s="3">
        <f>IF(Dashboard!$I$3,C7271*Dashboard!$E$11*Dashboard!$E$10*SQRT(Dashboard!$D$12/365),0)</f>
        <v>74444.997118315951</v>
      </c>
      <c r="F7271" s="3">
        <f>D7271+IF(Dashboard!$I$3,E7271,0)</f>
        <v>-99620.371696994989</v>
      </c>
      <c r="G7271" s="3">
        <f>IF(Dashboard!$I$4, ('Lookups and Calculations'!$F$9) / (1 - 'Lookups and Calculations'!$F$10), 'Lookups and Calculations'!$F$9)</f>
        <v>1951878.888340465</v>
      </c>
      <c r="H7271" s="12">
        <f t="shared" si="226"/>
        <v>0</v>
      </c>
      <c r="I7271" s="12">
        <f t="shared" si="227"/>
        <v>0</v>
      </c>
      <c r="J7271" s="13">
        <f>(1 - Dashboard!$I$9) * H7271 * Dashboard!$I$8 * 'Lookups and Calculations'!$F$12</f>
        <v>0</v>
      </c>
      <c r="K7271" s="12">
        <f>(1 - Dashboard!$I$11) * I7271 * Dashboard!$I$10 * 'Lookups and Calculations'!$F$12</f>
        <v>0</v>
      </c>
      <c r="L7271" s="12">
        <f>(H7271 - I7271) * Dashboard!$I$13 * (Dashboard!$D$12 / 365) * 'Lookups and Calculations'!$F$12</f>
        <v>0</v>
      </c>
      <c r="M7271" s="3">
        <f>(G7271*2) * Dashboard!$I$13 * (Dashboard!$D$12 / 365) * 'Lookups and Calculations'!$F$12</f>
        <v>1602.0878730267946</v>
      </c>
      <c r="N7271" s="12">
        <f>H7271 * Dashboard!$I$14 * Dashboard!$I$15 * (Dashboard!$D$12 / 365) * 'Lookups and Calculations'!$F$12</f>
        <v>0</v>
      </c>
    </row>
    <row r="7272" spans="1:14" x14ac:dyDescent="0.35">
      <c r="A7272" s="2">
        <v>7271</v>
      </c>
      <c r="B7272" s="11">
        <v>-0.76265839741910713</v>
      </c>
      <c r="C7272" s="11">
        <v>-0.46990256041572809</v>
      </c>
      <c r="D7272" s="3">
        <f>B7272*Dashboard!$D$11*Dashboard!$D$10*SQRT(Dashboard!$D$12/365)</f>
        <v>-189354.17420882941</v>
      </c>
      <c r="E7272" s="3">
        <f>IF(Dashboard!$I$3,C7272*Dashboard!$E$11*Dashboard!$E$10*SQRT(Dashboard!$D$12/365),0)</f>
        <v>-233336.47564163193</v>
      </c>
      <c r="F7272" s="3">
        <f>D7272+IF(Dashboard!$I$3,E7272,0)</f>
        <v>-422690.64985046134</v>
      </c>
      <c r="G7272" s="3">
        <f>IF(Dashboard!$I$4, ('Lookups and Calculations'!$F$9) / (1 - 'Lookups and Calculations'!$F$10), 'Lookups and Calculations'!$F$9)</f>
        <v>1951878.888340465</v>
      </c>
      <c r="H7272" s="12">
        <f t="shared" si="226"/>
        <v>0</v>
      </c>
      <c r="I7272" s="12">
        <f t="shared" si="227"/>
        <v>0</v>
      </c>
      <c r="J7272" s="13">
        <f>(1 - Dashboard!$I$9) * H7272 * Dashboard!$I$8 * 'Lookups and Calculations'!$F$12</f>
        <v>0</v>
      </c>
      <c r="K7272" s="12">
        <f>(1 - Dashboard!$I$11) * I7272 * Dashboard!$I$10 * 'Lookups and Calculations'!$F$12</f>
        <v>0</v>
      </c>
      <c r="L7272" s="12">
        <f>(H7272 - I7272) * Dashboard!$I$13 * (Dashboard!$D$12 / 365) * 'Lookups and Calculations'!$F$12</f>
        <v>0</v>
      </c>
      <c r="M7272" s="3">
        <f>(G7272*2) * Dashboard!$I$13 * (Dashboard!$D$12 / 365) * 'Lookups and Calculations'!$F$12</f>
        <v>1602.0878730267946</v>
      </c>
      <c r="N7272" s="12">
        <f>H7272 * Dashboard!$I$14 * Dashboard!$I$15 * (Dashboard!$D$12 / 365) * 'Lookups and Calculations'!$F$12</f>
        <v>0</v>
      </c>
    </row>
    <row r="7273" spans="1:14" x14ac:dyDescent="0.35">
      <c r="A7273" s="2">
        <v>7272</v>
      </c>
      <c r="B7273" s="11">
        <v>1.7416399868140664</v>
      </c>
      <c r="C7273" s="11">
        <v>0.49384977518160139</v>
      </c>
      <c r="D7273" s="3">
        <f>B7273*Dashboard!$D$11*Dashboard!$D$10*SQRT(Dashboard!$D$12/365)</f>
        <v>432417.45267380157</v>
      </c>
      <c r="E7273" s="3">
        <f>IF(Dashboard!$I$3,C7273*Dashboard!$E$11*Dashboard!$E$10*SQRT(Dashboard!$D$12/365),0)</f>
        <v>245227.78921514933</v>
      </c>
      <c r="F7273" s="3">
        <f>D7273+IF(Dashboard!$I$3,E7273,0)</f>
        <v>677645.24188895093</v>
      </c>
      <c r="G7273" s="3">
        <f>IF(Dashboard!$I$4, ('Lookups and Calculations'!$F$9) / (1 - 'Lookups and Calculations'!$F$10), 'Lookups and Calculations'!$F$9)</f>
        <v>1951878.888340465</v>
      </c>
      <c r="H7273" s="12">
        <f t="shared" si="226"/>
        <v>0</v>
      </c>
      <c r="I7273" s="12">
        <f t="shared" si="227"/>
        <v>0</v>
      </c>
      <c r="J7273" s="13">
        <f>(1 - Dashboard!$I$9) * H7273 * Dashboard!$I$8 * 'Lookups and Calculations'!$F$12</f>
        <v>0</v>
      </c>
      <c r="K7273" s="12">
        <f>(1 - Dashboard!$I$11) * I7273 * Dashboard!$I$10 * 'Lookups and Calculations'!$F$12</f>
        <v>0</v>
      </c>
      <c r="L7273" s="12">
        <f>(H7273 - I7273) * Dashboard!$I$13 * (Dashboard!$D$12 / 365) * 'Lookups and Calculations'!$F$12</f>
        <v>0</v>
      </c>
      <c r="M7273" s="3">
        <f>(G7273*2) * Dashboard!$I$13 * (Dashboard!$D$12 / 365) * 'Lookups and Calculations'!$F$12</f>
        <v>1602.0878730267946</v>
      </c>
      <c r="N7273" s="12">
        <f>H7273 * Dashboard!$I$14 * Dashboard!$I$15 * (Dashboard!$D$12 / 365) * 'Lookups and Calculations'!$F$12</f>
        <v>0</v>
      </c>
    </row>
    <row r="7274" spans="1:14" x14ac:dyDescent="0.35">
      <c r="A7274" s="2">
        <v>7273</v>
      </c>
      <c r="B7274" s="11">
        <v>-0.7182592034375207</v>
      </c>
      <c r="C7274" s="11">
        <v>-0.46475586846740308</v>
      </c>
      <c r="D7274" s="3">
        <f>B7274*Dashboard!$D$11*Dashboard!$D$10*SQRT(Dashboard!$D$12/365)</f>
        <v>-178330.66389232146</v>
      </c>
      <c r="E7274" s="3">
        <f>IF(Dashboard!$I$3,C7274*Dashboard!$E$11*Dashboard!$E$10*SQRT(Dashboard!$D$12/365),0)</f>
        <v>-230780.81610367823</v>
      </c>
      <c r="F7274" s="3">
        <f>D7274+IF(Dashboard!$I$3,E7274,0)</f>
        <v>-409111.47999599972</v>
      </c>
      <c r="G7274" s="3">
        <f>IF(Dashboard!$I$4, ('Lookups and Calculations'!$F$9) / (1 - 'Lookups and Calculations'!$F$10), 'Lookups and Calculations'!$F$9)</f>
        <v>1951878.888340465</v>
      </c>
      <c r="H7274" s="12">
        <f t="shared" si="226"/>
        <v>0</v>
      </c>
      <c r="I7274" s="12">
        <f t="shared" si="227"/>
        <v>0</v>
      </c>
      <c r="J7274" s="13">
        <f>(1 - Dashboard!$I$9) * H7274 * Dashboard!$I$8 * 'Lookups and Calculations'!$F$12</f>
        <v>0</v>
      </c>
      <c r="K7274" s="12">
        <f>(1 - Dashboard!$I$11) * I7274 * Dashboard!$I$10 * 'Lookups and Calculations'!$F$12</f>
        <v>0</v>
      </c>
      <c r="L7274" s="12">
        <f>(H7274 - I7274) * Dashboard!$I$13 * (Dashboard!$D$12 / 365) * 'Lookups and Calculations'!$F$12</f>
        <v>0</v>
      </c>
      <c r="M7274" s="3">
        <f>(G7274*2) * Dashboard!$I$13 * (Dashboard!$D$12 / 365) * 'Lookups and Calculations'!$F$12</f>
        <v>1602.0878730267946</v>
      </c>
      <c r="N7274" s="12">
        <f>H7274 * Dashboard!$I$14 * Dashboard!$I$15 * (Dashboard!$D$12 / 365) * 'Lookups and Calculations'!$F$12</f>
        <v>0</v>
      </c>
    </row>
    <row r="7275" spans="1:14" x14ac:dyDescent="0.35">
      <c r="A7275" s="2">
        <v>7274</v>
      </c>
      <c r="B7275" s="11">
        <v>-1.4256631702685336</v>
      </c>
      <c r="C7275" s="11">
        <v>-0.78538056445299265</v>
      </c>
      <c r="D7275" s="3">
        <f>B7275*Dashboard!$D$11*Dashboard!$D$10*SQRT(Dashboard!$D$12/365)</f>
        <v>-353966.17046332761</v>
      </c>
      <c r="E7275" s="3">
        <f>IF(Dashboard!$I$3,C7275*Dashboard!$E$11*Dashboard!$E$10*SQRT(Dashboard!$D$12/365),0)</f>
        <v>-389991.34796108893</v>
      </c>
      <c r="F7275" s="3">
        <f>D7275+IF(Dashboard!$I$3,E7275,0)</f>
        <v>-743957.51842441654</v>
      </c>
      <c r="G7275" s="3">
        <f>IF(Dashboard!$I$4, ('Lookups and Calculations'!$F$9) / (1 - 'Lookups and Calculations'!$F$10), 'Lookups and Calculations'!$F$9)</f>
        <v>1951878.888340465</v>
      </c>
      <c r="H7275" s="12">
        <f t="shared" si="226"/>
        <v>0</v>
      </c>
      <c r="I7275" s="12">
        <f t="shared" si="227"/>
        <v>0</v>
      </c>
      <c r="J7275" s="13">
        <f>(1 - Dashboard!$I$9) * H7275 * Dashboard!$I$8 * 'Lookups and Calculations'!$F$12</f>
        <v>0</v>
      </c>
      <c r="K7275" s="12">
        <f>(1 - Dashboard!$I$11) * I7275 * Dashboard!$I$10 * 'Lookups and Calculations'!$F$12</f>
        <v>0</v>
      </c>
      <c r="L7275" s="12">
        <f>(H7275 - I7275) * Dashboard!$I$13 * (Dashboard!$D$12 / 365) * 'Lookups and Calculations'!$F$12</f>
        <v>0</v>
      </c>
      <c r="M7275" s="3">
        <f>(G7275*2) * Dashboard!$I$13 * (Dashboard!$D$12 / 365) * 'Lookups and Calculations'!$F$12</f>
        <v>1602.0878730267946</v>
      </c>
      <c r="N7275" s="12">
        <f>H7275 * Dashboard!$I$14 * Dashboard!$I$15 * (Dashboard!$D$12 / 365) * 'Lookups and Calculations'!$F$12</f>
        <v>0</v>
      </c>
    </row>
    <row r="7276" spans="1:14" x14ac:dyDescent="0.35">
      <c r="A7276" s="2">
        <v>7275</v>
      </c>
      <c r="B7276" s="11">
        <v>-0.62662128633993197</v>
      </c>
      <c r="C7276" s="11">
        <v>0.39812418899451713</v>
      </c>
      <c r="D7276" s="3">
        <f>B7276*Dashboard!$D$11*Dashboard!$D$10*SQRT(Dashboard!$D$12/365)</f>
        <v>-155578.63994955548</v>
      </c>
      <c r="E7276" s="3">
        <f>IF(Dashboard!$I$3,C7276*Dashboard!$E$11*Dashboard!$E$10*SQRT(Dashboard!$D$12/365),0)</f>
        <v>197693.95392414267</v>
      </c>
      <c r="F7276" s="3">
        <f>D7276+IF(Dashboard!$I$3,E7276,0)</f>
        <v>42115.313974587189</v>
      </c>
      <c r="G7276" s="3">
        <f>IF(Dashboard!$I$4, ('Lookups and Calculations'!$F$9) / (1 - 'Lookups and Calculations'!$F$10), 'Lookups and Calculations'!$F$9)</f>
        <v>1951878.888340465</v>
      </c>
      <c r="H7276" s="12">
        <f t="shared" si="226"/>
        <v>0</v>
      </c>
      <c r="I7276" s="12">
        <f t="shared" si="227"/>
        <v>0</v>
      </c>
      <c r="J7276" s="13">
        <f>(1 - Dashboard!$I$9) * H7276 * Dashboard!$I$8 * 'Lookups and Calculations'!$F$12</f>
        <v>0</v>
      </c>
      <c r="K7276" s="12">
        <f>(1 - Dashboard!$I$11) * I7276 * Dashboard!$I$10 * 'Lookups and Calculations'!$F$12</f>
        <v>0</v>
      </c>
      <c r="L7276" s="12">
        <f>(H7276 - I7276) * Dashboard!$I$13 * (Dashboard!$D$12 / 365) * 'Lookups and Calculations'!$F$12</f>
        <v>0</v>
      </c>
      <c r="M7276" s="3">
        <f>(G7276*2) * Dashboard!$I$13 * (Dashboard!$D$12 / 365) * 'Lookups and Calculations'!$F$12</f>
        <v>1602.0878730267946</v>
      </c>
      <c r="N7276" s="12">
        <f>H7276 * Dashboard!$I$14 * Dashboard!$I$15 * (Dashboard!$D$12 / 365) * 'Lookups and Calculations'!$F$12</f>
        <v>0</v>
      </c>
    </row>
    <row r="7277" spans="1:14" x14ac:dyDescent="0.35">
      <c r="A7277" s="2">
        <v>7276</v>
      </c>
      <c r="B7277" s="11">
        <v>-1.5339378554470349</v>
      </c>
      <c r="C7277" s="11">
        <v>0.12510405923898921</v>
      </c>
      <c r="D7277" s="3">
        <f>B7277*Dashboard!$D$11*Dashboard!$D$10*SQRT(Dashboard!$D$12/365)</f>
        <v>-380848.80057541613</v>
      </c>
      <c r="E7277" s="3">
        <f>IF(Dashboard!$I$3,C7277*Dashboard!$E$11*Dashboard!$E$10*SQRT(Dashboard!$D$12/365),0)</f>
        <v>62122.113668548169</v>
      </c>
      <c r="F7277" s="3">
        <f>D7277+IF(Dashboard!$I$3,E7277,0)</f>
        <v>-318726.68690686795</v>
      </c>
      <c r="G7277" s="3">
        <f>IF(Dashboard!$I$4, ('Lookups and Calculations'!$F$9) / (1 - 'Lookups and Calculations'!$F$10), 'Lookups and Calculations'!$F$9)</f>
        <v>1951878.888340465</v>
      </c>
      <c r="H7277" s="12">
        <f t="shared" si="226"/>
        <v>0</v>
      </c>
      <c r="I7277" s="12">
        <f t="shared" si="227"/>
        <v>0</v>
      </c>
      <c r="J7277" s="13">
        <f>(1 - Dashboard!$I$9) * H7277 * Dashboard!$I$8 * 'Lookups and Calculations'!$F$12</f>
        <v>0</v>
      </c>
      <c r="K7277" s="12">
        <f>(1 - Dashboard!$I$11) * I7277 * Dashboard!$I$10 * 'Lookups and Calculations'!$F$12</f>
        <v>0</v>
      </c>
      <c r="L7277" s="12">
        <f>(H7277 - I7277) * Dashboard!$I$13 * (Dashboard!$D$12 / 365) * 'Lookups and Calculations'!$F$12</f>
        <v>0</v>
      </c>
      <c r="M7277" s="3">
        <f>(G7277*2) * Dashboard!$I$13 * (Dashboard!$D$12 / 365) * 'Lookups and Calculations'!$F$12</f>
        <v>1602.0878730267946</v>
      </c>
      <c r="N7277" s="12">
        <f>H7277 * Dashboard!$I$14 * Dashboard!$I$15 * (Dashboard!$D$12 / 365) * 'Lookups and Calculations'!$F$12</f>
        <v>0</v>
      </c>
    </row>
    <row r="7278" spans="1:14" x14ac:dyDescent="0.35">
      <c r="A7278" s="2">
        <v>7277</v>
      </c>
      <c r="B7278" s="11">
        <v>0.36812935932590507</v>
      </c>
      <c r="C7278" s="11">
        <v>0.33929419800816796</v>
      </c>
      <c r="D7278" s="3">
        <f>B7278*Dashboard!$D$11*Dashboard!$D$10*SQRT(Dashboard!$D$12/365)</f>
        <v>91399.807663660817</v>
      </c>
      <c r="E7278" s="3">
        <f>IF(Dashboard!$I$3,C7278*Dashboard!$E$11*Dashboard!$E$10*SQRT(Dashboard!$D$12/365),0)</f>
        <v>168481.1257441066</v>
      </c>
      <c r="F7278" s="3">
        <f>D7278+IF(Dashboard!$I$3,E7278,0)</f>
        <v>259880.93340776741</v>
      </c>
      <c r="G7278" s="3">
        <f>IF(Dashboard!$I$4, ('Lookups and Calculations'!$F$9) / (1 - 'Lookups and Calculations'!$F$10), 'Lookups and Calculations'!$F$9)</f>
        <v>1951878.888340465</v>
      </c>
      <c r="H7278" s="12">
        <f t="shared" si="226"/>
        <v>0</v>
      </c>
      <c r="I7278" s="12">
        <f t="shared" si="227"/>
        <v>0</v>
      </c>
      <c r="J7278" s="13">
        <f>(1 - Dashboard!$I$9) * H7278 * Dashboard!$I$8 * 'Lookups and Calculations'!$F$12</f>
        <v>0</v>
      </c>
      <c r="K7278" s="12">
        <f>(1 - Dashboard!$I$11) * I7278 * Dashboard!$I$10 * 'Lookups and Calculations'!$F$12</f>
        <v>0</v>
      </c>
      <c r="L7278" s="12">
        <f>(H7278 - I7278) * Dashboard!$I$13 * (Dashboard!$D$12 / 365) * 'Lookups and Calculations'!$F$12</f>
        <v>0</v>
      </c>
      <c r="M7278" s="3">
        <f>(G7278*2) * Dashboard!$I$13 * (Dashboard!$D$12 / 365) * 'Lookups and Calculations'!$F$12</f>
        <v>1602.0878730267946</v>
      </c>
      <c r="N7278" s="12">
        <f>H7278 * Dashboard!$I$14 * Dashboard!$I$15 * (Dashboard!$D$12 / 365) * 'Lookups and Calculations'!$F$12</f>
        <v>0</v>
      </c>
    </row>
    <row r="7279" spans="1:14" x14ac:dyDescent="0.35">
      <c r="A7279" s="2">
        <v>7278</v>
      </c>
      <c r="B7279" s="11">
        <v>-1.7431903081489104</v>
      </c>
      <c r="C7279" s="11">
        <v>-1.1342935622866837</v>
      </c>
      <c r="D7279" s="3">
        <f>B7279*Dashboard!$D$11*Dashboard!$D$10*SQRT(Dashboard!$D$12/365)</f>
        <v>-432802.36919358443</v>
      </c>
      <c r="E7279" s="3">
        <f>IF(Dashboard!$I$3,C7279*Dashboard!$E$11*Dashboard!$E$10*SQRT(Dashboard!$D$12/365),0)</f>
        <v>-563248.81893132976</v>
      </c>
      <c r="F7279" s="3">
        <f>D7279+IF(Dashboard!$I$3,E7279,0)</f>
        <v>-996051.18812491419</v>
      </c>
      <c r="G7279" s="3">
        <f>IF(Dashboard!$I$4, ('Lookups and Calculations'!$F$9) / (1 - 'Lookups and Calculations'!$F$10), 'Lookups and Calculations'!$F$9)</f>
        <v>1951878.888340465</v>
      </c>
      <c r="H7279" s="12">
        <f t="shared" si="226"/>
        <v>0</v>
      </c>
      <c r="I7279" s="12">
        <f t="shared" si="227"/>
        <v>0</v>
      </c>
      <c r="J7279" s="13">
        <f>(1 - Dashboard!$I$9) * H7279 * Dashboard!$I$8 * 'Lookups and Calculations'!$F$12</f>
        <v>0</v>
      </c>
      <c r="K7279" s="12">
        <f>(1 - Dashboard!$I$11) * I7279 * Dashboard!$I$10 * 'Lookups and Calculations'!$F$12</f>
        <v>0</v>
      </c>
      <c r="L7279" s="12">
        <f>(H7279 - I7279) * Dashboard!$I$13 * (Dashboard!$D$12 / 365) * 'Lookups and Calculations'!$F$12</f>
        <v>0</v>
      </c>
      <c r="M7279" s="3">
        <f>(G7279*2) * Dashboard!$I$13 * (Dashboard!$D$12 / 365) * 'Lookups and Calculations'!$F$12</f>
        <v>1602.0878730267946</v>
      </c>
      <c r="N7279" s="12">
        <f>H7279 * Dashboard!$I$14 * Dashboard!$I$15 * (Dashboard!$D$12 / 365) * 'Lookups and Calculations'!$F$12</f>
        <v>0</v>
      </c>
    </row>
    <row r="7280" spans="1:14" x14ac:dyDescent="0.35">
      <c r="A7280" s="2">
        <v>7279</v>
      </c>
      <c r="B7280" s="11">
        <v>0.3031818315484725</v>
      </c>
      <c r="C7280" s="11">
        <v>0.92579136651357075</v>
      </c>
      <c r="D7280" s="3">
        <f>B7280*Dashboard!$D$11*Dashboard!$D$10*SQRT(Dashboard!$D$12/365)</f>
        <v>75274.520732030098</v>
      </c>
      <c r="E7280" s="3">
        <f>IF(Dashboard!$I$3,C7280*Dashboard!$E$11*Dashboard!$E$10*SQRT(Dashboard!$D$12/365),0)</f>
        <v>459714.23192631861</v>
      </c>
      <c r="F7280" s="3">
        <f>D7280+IF(Dashboard!$I$3,E7280,0)</f>
        <v>534988.75265834876</v>
      </c>
      <c r="G7280" s="3">
        <f>IF(Dashboard!$I$4, ('Lookups and Calculations'!$F$9) / (1 - 'Lookups and Calculations'!$F$10), 'Lookups and Calculations'!$F$9)</f>
        <v>1951878.888340465</v>
      </c>
      <c r="H7280" s="12">
        <f t="shared" si="226"/>
        <v>0</v>
      </c>
      <c r="I7280" s="12">
        <f t="shared" si="227"/>
        <v>0</v>
      </c>
      <c r="J7280" s="13">
        <f>(1 - Dashboard!$I$9) * H7280 * Dashboard!$I$8 * 'Lookups and Calculations'!$F$12</f>
        <v>0</v>
      </c>
      <c r="K7280" s="12">
        <f>(1 - Dashboard!$I$11) * I7280 * Dashboard!$I$10 * 'Lookups and Calculations'!$F$12</f>
        <v>0</v>
      </c>
      <c r="L7280" s="12">
        <f>(H7280 - I7280) * Dashboard!$I$13 * (Dashboard!$D$12 / 365) * 'Lookups and Calculations'!$F$12</f>
        <v>0</v>
      </c>
      <c r="M7280" s="3">
        <f>(G7280*2) * Dashboard!$I$13 * (Dashboard!$D$12 / 365) * 'Lookups and Calculations'!$F$12</f>
        <v>1602.0878730267946</v>
      </c>
      <c r="N7280" s="12">
        <f>H7280 * Dashboard!$I$14 * Dashboard!$I$15 * (Dashboard!$D$12 / 365) * 'Lookups and Calculations'!$F$12</f>
        <v>0</v>
      </c>
    </row>
    <row r="7281" spans="1:14" x14ac:dyDescent="0.35">
      <c r="A7281" s="2">
        <v>7280</v>
      </c>
      <c r="B7281" s="11">
        <v>-0.3277921616605276</v>
      </c>
      <c r="C7281" s="11">
        <v>0.47829188080791191</v>
      </c>
      <c r="D7281" s="3">
        <f>B7281*Dashboard!$D$11*Dashboard!$D$10*SQRT(Dashboard!$D$12/365)</f>
        <v>-81384.816968385596</v>
      </c>
      <c r="E7281" s="3">
        <f>IF(Dashboard!$I$3,C7281*Dashboard!$E$11*Dashboard!$E$10*SQRT(Dashboard!$D$12/365),0)</f>
        <v>237502.3062163979</v>
      </c>
      <c r="F7281" s="3">
        <f>D7281+IF(Dashboard!$I$3,E7281,0)</f>
        <v>156117.48924801231</v>
      </c>
      <c r="G7281" s="3">
        <f>IF(Dashboard!$I$4, ('Lookups and Calculations'!$F$9) / (1 - 'Lookups and Calculations'!$F$10), 'Lookups and Calculations'!$F$9)</f>
        <v>1951878.888340465</v>
      </c>
      <c r="H7281" s="12">
        <f t="shared" si="226"/>
        <v>0</v>
      </c>
      <c r="I7281" s="12">
        <f t="shared" si="227"/>
        <v>0</v>
      </c>
      <c r="J7281" s="13">
        <f>(1 - Dashboard!$I$9) * H7281 * Dashboard!$I$8 * 'Lookups and Calculations'!$F$12</f>
        <v>0</v>
      </c>
      <c r="K7281" s="12">
        <f>(1 - Dashboard!$I$11) * I7281 * Dashboard!$I$10 * 'Lookups and Calculations'!$F$12</f>
        <v>0</v>
      </c>
      <c r="L7281" s="12">
        <f>(H7281 - I7281) * Dashboard!$I$13 * (Dashboard!$D$12 / 365) * 'Lookups and Calculations'!$F$12</f>
        <v>0</v>
      </c>
      <c r="M7281" s="3">
        <f>(G7281*2) * Dashboard!$I$13 * (Dashboard!$D$12 / 365) * 'Lookups and Calculations'!$F$12</f>
        <v>1602.0878730267946</v>
      </c>
      <c r="N7281" s="12">
        <f>H7281 * Dashboard!$I$14 * Dashboard!$I$15 * (Dashboard!$D$12 / 365) * 'Lookups and Calculations'!$F$12</f>
        <v>0</v>
      </c>
    </row>
    <row r="7282" spans="1:14" x14ac:dyDescent="0.35">
      <c r="A7282" s="2">
        <v>7281</v>
      </c>
      <c r="B7282" s="11">
        <v>0.14718778246365441</v>
      </c>
      <c r="C7282" s="11">
        <v>-0.15748101334332457</v>
      </c>
      <c r="D7282" s="3">
        <f>B7282*Dashboard!$D$11*Dashboard!$D$10*SQRT(Dashboard!$D$12/365)</f>
        <v>36544.042649173418</v>
      </c>
      <c r="E7282" s="3">
        <f>IF(Dashboard!$I$3,C7282*Dashboard!$E$11*Dashboard!$E$10*SQRT(Dashboard!$D$12/365),0)</f>
        <v>-78199.328391602103</v>
      </c>
      <c r="F7282" s="3">
        <f>D7282+IF(Dashboard!$I$3,E7282,0)</f>
        <v>-41655.285742428685</v>
      </c>
      <c r="G7282" s="3">
        <f>IF(Dashboard!$I$4, ('Lookups and Calculations'!$F$9) / (1 - 'Lookups and Calculations'!$F$10), 'Lookups and Calculations'!$F$9)</f>
        <v>1951878.888340465</v>
      </c>
      <c r="H7282" s="12">
        <f t="shared" si="226"/>
        <v>0</v>
      </c>
      <c r="I7282" s="12">
        <f t="shared" si="227"/>
        <v>0</v>
      </c>
      <c r="J7282" s="13">
        <f>(1 - Dashboard!$I$9) * H7282 * Dashboard!$I$8 * 'Lookups and Calculations'!$F$12</f>
        <v>0</v>
      </c>
      <c r="K7282" s="12">
        <f>(1 - Dashboard!$I$11) * I7282 * Dashboard!$I$10 * 'Lookups and Calculations'!$F$12</f>
        <v>0</v>
      </c>
      <c r="L7282" s="12">
        <f>(H7282 - I7282) * Dashboard!$I$13 * (Dashboard!$D$12 / 365) * 'Lookups and Calculations'!$F$12</f>
        <v>0</v>
      </c>
      <c r="M7282" s="3">
        <f>(G7282*2) * Dashboard!$I$13 * (Dashboard!$D$12 / 365) * 'Lookups and Calculations'!$F$12</f>
        <v>1602.0878730267946</v>
      </c>
      <c r="N7282" s="12">
        <f>H7282 * Dashboard!$I$14 * Dashboard!$I$15 * (Dashboard!$D$12 / 365) * 'Lookups and Calculations'!$F$12</f>
        <v>0</v>
      </c>
    </row>
    <row r="7283" spans="1:14" x14ac:dyDescent="0.35">
      <c r="A7283" s="2">
        <v>7282</v>
      </c>
      <c r="B7283" s="11">
        <v>-5.311498718755954E-2</v>
      </c>
      <c r="C7283" s="11">
        <v>0.6988384505071884</v>
      </c>
      <c r="D7283" s="3">
        <f>B7283*Dashboard!$D$11*Dashboard!$D$10*SQRT(Dashboard!$D$12/365)</f>
        <v>-13187.48285083908</v>
      </c>
      <c r="E7283" s="3">
        <f>IF(Dashboard!$I$3,C7283*Dashboard!$E$11*Dashboard!$E$10*SQRT(Dashboard!$D$12/365),0)</f>
        <v>347017.69009290216</v>
      </c>
      <c r="F7283" s="3">
        <f>D7283+IF(Dashboard!$I$3,E7283,0)</f>
        <v>333830.20724206307</v>
      </c>
      <c r="G7283" s="3">
        <f>IF(Dashboard!$I$4, ('Lookups and Calculations'!$F$9) / (1 - 'Lookups and Calculations'!$F$10), 'Lookups and Calculations'!$F$9)</f>
        <v>1951878.888340465</v>
      </c>
      <c r="H7283" s="12">
        <f t="shared" si="226"/>
        <v>0</v>
      </c>
      <c r="I7283" s="12">
        <f t="shared" si="227"/>
        <v>0</v>
      </c>
      <c r="J7283" s="13">
        <f>(1 - Dashboard!$I$9) * H7283 * Dashboard!$I$8 * 'Lookups and Calculations'!$F$12</f>
        <v>0</v>
      </c>
      <c r="K7283" s="12">
        <f>(1 - Dashboard!$I$11) * I7283 * Dashboard!$I$10 * 'Lookups and Calculations'!$F$12</f>
        <v>0</v>
      </c>
      <c r="L7283" s="12">
        <f>(H7283 - I7283) * Dashboard!$I$13 * (Dashboard!$D$12 / 365) * 'Lookups and Calculations'!$F$12</f>
        <v>0</v>
      </c>
      <c r="M7283" s="3">
        <f>(G7283*2) * Dashboard!$I$13 * (Dashboard!$D$12 / 365) * 'Lookups and Calculations'!$F$12</f>
        <v>1602.0878730267946</v>
      </c>
      <c r="N7283" s="12">
        <f>H7283 * Dashboard!$I$14 * Dashboard!$I$15 * (Dashboard!$D$12 / 365) * 'Lookups and Calculations'!$F$12</f>
        <v>0</v>
      </c>
    </row>
    <row r="7284" spans="1:14" x14ac:dyDescent="0.35">
      <c r="A7284" s="2">
        <v>7283</v>
      </c>
      <c r="B7284" s="11">
        <v>-0.25446538536136426</v>
      </c>
      <c r="C7284" s="11">
        <v>1.9777349752748667</v>
      </c>
      <c r="D7284" s="3">
        <f>B7284*Dashboard!$D$11*Dashboard!$D$10*SQRT(Dashboard!$D$12/365)</f>
        <v>-63179.115411160761</v>
      </c>
      <c r="E7284" s="3">
        <f>IF(Dashboard!$I$3,C7284*Dashboard!$E$11*Dashboard!$E$10*SQRT(Dashboard!$D$12/365),0)</f>
        <v>982071.06697940303</v>
      </c>
      <c r="F7284" s="3">
        <f>D7284+IF(Dashboard!$I$3,E7284,0)</f>
        <v>918891.95156824228</v>
      </c>
      <c r="G7284" s="3">
        <f>IF(Dashboard!$I$4, ('Lookups and Calculations'!$F$9) / (1 - 'Lookups and Calculations'!$F$10), 'Lookups and Calculations'!$F$9)</f>
        <v>1951878.888340465</v>
      </c>
      <c r="H7284" s="12">
        <f t="shared" si="226"/>
        <v>0</v>
      </c>
      <c r="I7284" s="12">
        <f t="shared" si="227"/>
        <v>0</v>
      </c>
      <c r="J7284" s="13">
        <f>(1 - Dashboard!$I$9) * H7284 * Dashboard!$I$8 * 'Lookups and Calculations'!$F$12</f>
        <v>0</v>
      </c>
      <c r="K7284" s="12">
        <f>(1 - Dashboard!$I$11) * I7284 * Dashboard!$I$10 * 'Lookups and Calculations'!$F$12</f>
        <v>0</v>
      </c>
      <c r="L7284" s="12">
        <f>(H7284 - I7284) * Dashboard!$I$13 * (Dashboard!$D$12 / 365) * 'Lookups and Calculations'!$F$12</f>
        <v>0</v>
      </c>
      <c r="M7284" s="3">
        <f>(G7284*2) * Dashboard!$I$13 * (Dashboard!$D$12 / 365) * 'Lookups and Calculations'!$F$12</f>
        <v>1602.0878730267946</v>
      </c>
      <c r="N7284" s="12">
        <f>H7284 * Dashboard!$I$14 * Dashboard!$I$15 * (Dashboard!$D$12 / 365) * 'Lookups and Calculations'!$F$12</f>
        <v>0</v>
      </c>
    </row>
    <row r="7285" spans="1:14" x14ac:dyDescent="0.35">
      <c r="A7285" s="2">
        <v>7284</v>
      </c>
      <c r="B7285" s="11">
        <v>1.4592655615776216</v>
      </c>
      <c r="C7285" s="11">
        <v>-8.3366189967141957E-2</v>
      </c>
      <c r="D7285" s="3">
        <f>B7285*Dashboard!$D$11*Dashboard!$D$10*SQRT(Dashboard!$D$12/365)</f>
        <v>362309.03153888427</v>
      </c>
      <c r="E7285" s="3">
        <f>IF(Dashboard!$I$3,C7285*Dashboard!$E$11*Dashboard!$E$10*SQRT(Dashboard!$D$12/365),0)</f>
        <v>-41396.609836290198</v>
      </c>
      <c r="F7285" s="3">
        <f>D7285+IF(Dashboard!$I$3,E7285,0)</f>
        <v>320912.42170259409</v>
      </c>
      <c r="G7285" s="3">
        <f>IF(Dashboard!$I$4, ('Lookups and Calculations'!$F$9) / (1 - 'Lookups and Calculations'!$F$10), 'Lookups and Calculations'!$F$9)</f>
        <v>1951878.888340465</v>
      </c>
      <c r="H7285" s="12">
        <f t="shared" si="226"/>
        <v>0</v>
      </c>
      <c r="I7285" s="12">
        <f t="shared" si="227"/>
        <v>0</v>
      </c>
      <c r="J7285" s="13">
        <f>(1 - Dashboard!$I$9) * H7285 * Dashboard!$I$8 * 'Lookups and Calculations'!$F$12</f>
        <v>0</v>
      </c>
      <c r="K7285" s="12">
        <f>(1 - Dashboard!$I$11) * I7285 * Dashboard!$I$10 * 'Lookups and Calculations'!$F$12</f>
        <v>0</v>
      </c>
      <c r="L7285" s="12">
        <f>(H7285 - I7285) * Dashboard!$I$13 * (Dashboard!$D$12 / 365) * 'Lookups and Calculations'!$F$12</f>
        <v>0</v>
      </c>
      <c r="M7285" s="3">
        <f>(G7285*2) * Dashboard!$I$13 * (Dashboard!$D$12 / 365) * 'Lookups and Calculations'!$F$12</f>
        <v>1602.0878730267946</v>
      </c>
      <c r="N7285" s="12">
        <f>H7285 * Dashboard!$I$14 * Dashboard!$I$15 * (Dashboard!$D$12 / 365) * 'Lookups and Calculations'!$F$12</f>
        <v>0</v>
      </c>
    </row>
    <row r="7286" spans="1:14" x14ac:dyDescent="0.35">
      <c r="A7286" s="2">
        <v>7285</v>
      </c>
      <c r="B7286" s="11">
        <v>-0.37313667828488817</v>
      </c>
      <c r="C7286" s="11">
        <v>-1.2038255628204431</v>
      </c>
      <c r="D7286" s="3">
        <f>B7286*Dashboard!$D$11*Dashboard!$D$10*SQRT(Dashboard!$D$12/365)</f>
        <v>-92643.03366063023</v>
      </c>
      <c r="E7286" s="3">
        <f>IF(Dashboard!$I$3,C7286*Dashboard!$E$11*Dashboard!$E$10*SQRT(Dashboard!$D$12/365),0)</f>
        <v>-597775.87478415517</v>
      </c>
      <c r="F7286" s="3">
        <f>D7286+IF(Dashboard!$I$3,E7286,0)</f>
        <v>-690418.9084447854</v>
      </c>
      <c r="G7286" s="3">
        <f>IF(Dashboard!$I$4, ('Lookups and Calculations'!$F$9) / (1 - 'Lookups and Calculations'!$F$10), 'Lookups and Calculations'!$F$9)</f>
        <v>1951878.888340465</v>
      </c>
      <c r="H7286" s="12">
        <f t="shared" si="226"/>
        <v>0</v>
      </c>
      <c r="I7286" s="12">
        <f t="shared" si="227"/>
        <v>0</v>
      </c>
      <c r="J7286" s="13">
        <f>(1 - Dashboard!$I$9) * H7286 * Dashboard!$I$8 * 'Lookups and Calculations'!$F$12</f>
        <v>0</v>
      </c>
      <c r="K7286" s="12">
        <f>(1 - Dashboard!$I$11) * I7286 * Dashboard!$I$10 * 'Lookups and Calculations'!$F$12</f>
        <v>0</v>
      </c>
      <c r="L7286" s="12">
        <f>(H7286 - I7286) * Dashboard!$I$13 * (Dashboard!$D$12 / 365) * 'Lookups and Calculations'!$F$12</f>
        <v>0</v>
      </c>
      <c r="M7286" s="3">
        <f>(G7286*2) * Dashboard!$I$13 * (Dashboard!$D$12 / 365) * 'Lookups and Calculations'!$F$12</f>
        <v>1602.0878730267946</v>
      </c>
      <c r="N7286" s="12">
        <f>H7286 * Dashboard!$I$14 * Dashboard!$I$15 * (Dashboard!$D$12 / 365) * 'Lookups and Calculations'!$F$12</f>
        <v>0</v>
      </c>
    </row>
    <row r="7287" spans="1:14" x14ac:dyDescent="0.35">
      <c r="A7287" s="2">
        <v>7286</v>
      </c>
      <c r="B7287" s="11">
        <v>0.68493988210817047</v>
      </c>
      <c r="C7287" s="11">
        <v>4.6839384509734752E-2</v>
      </c>
      <c r="D7287" s="3">
        <f>B7287*Dashboard!$D$11*Dashboard!$D$10*SQRT(Dashboard!$D$12/365)</f>
        <v>170058.08393140006</v>
      </c>
      <c r="E7287" s="3">
        <f>IF(Dashboard!$I$3,C7287*Dashboard!$E$11*Dashboard!$E$10*SQRT(Dashboard!$D$12/365),0)</f>
        <v>23258.730263260215</v>
      </c>
      <c r="F7287" s="3">
        <f>D7287+IF(Dashboard!$I$3,E7287,0)</f>
        <v>193316.81419466028</v>
      </c>
      <c r="G7287" s="3">
        <f>IF(Dashboard!$I$4, ('Lookups and Calculations'!$F$9) / (1 - 'Lookups and Calculations'!$F$10), 'Lookups and Calculations'!$F$9)</f>
        <v>1951878.888340465</v>
      </c>
      <c r="H7287" s="12">
        <f t="shared" si="226"/>
        <v>0</v>
      </c>
      <c r="I7287" s="12">
        <f t="shared" si="227"/>
        <v>0</v>
      </c>
      <c r="J7287" s="13">
        <f>(1 - Dashboard!$I$9) * H7287 * Dashboard!$I$8 * 'Lookups and Calculations'!$F$12</f>
        <v>0</v>
      </c>
      <c r="K7287" s="12">
        <f>(1 - Dashboard!$I$11) * I7287 * Dashboard!$I$10 * 'Lookups and Calculations'!$F$12</f>
        <v>0</v>
      </c>
      <c r="L7287" s="12">
        <f>(H7287 - I7287) * Dashboard!$I$13 * (Dashboard!$D$12 / 365) * 'Lookups and Calculations'!$F$12</f>
        <v>0</v>
      </c>
      <c r="M7287" s="3">
        <f>(G7287*2) * Dashboard!$I$13 * (Dashboard!$D$12 / 365) * 'Lookups and Calculations'!$F$12</f>
        <v>1602.0878730267946</v>
      </c>
      <c r="N7287" s="12">
        <f>H7287 * Dashboard!$I$14 * Dashboard!$I$15 * (Dashboard!$D$12 / 365) * 'Lookups and Calculations'!$F$12</f>
        <v>0</v>
      </c>
    </row>
    <row r="7288" spans="1:14" x14ac:dyDescent="0.35">
      <c r="A7288" s="2">
        <v>7287</v>
      </c>
      <c r="B7288" s="11">
        <v>1.0945013272296353</v>
      </c>
      <c r="C7288" s="11">
        <v>1.0176650218478143</v>
      </c>
      <c r="D7288" s="3">
        <f>B7288*Dashboard!$D$11*Dashboard!$D$10*SQRT(Dashboard!$D$12/365)</f>
        <v>271744.72304950602</v>
      </c>
      <c r="E7288" s="3">
        <f>IF(Dashboard!$I$3,C7288*Dashboard!$E$11*Dashboard!$E$10*SQRT(Dashboard!$D$12/365),0)</f>
        <v>505335.33882354514</v>
      </c>
      <c r="F7288" s="3">
        <f>D7288+IF(Dashboard!$I$3,E7288,0)</f>
        <v>777080.06187305111</v>
      </c>
      <c r="G7288" s="3">
        <f>IF(Dashboard!$I$4, ('Lookups and Calculations'!$F$9) / (1 - 'Lookups and Calculations'!$F$10), 'Lookups and Calculations'!$F$9)</f>
        <v>1951878.888340465</v>
      </c>
      <c r="H7288" s="12">
        <f t="shared" si="226"/>
        <v>0</v>
      </c>
      <c r="I7288" s="12">
        <f t="shared" si="227"/>
        <v>0</v>
      </c>
      <c r="J7288" s="13">
        <f>(1 - Dashboard!$I$9) * H7288 * Dashboard!$I$8 * 'Lookups and Calculations'!$F$12</f>
        <v>0</v>
      </c>
      <c r="K7288" s="12">
        <f>(1 - Dashboard!$I$11) * I7288 * Dashboard!$I$10 * 'Lookups and Calculations'!$F$12</f>
        <v>0</v>
      </c>
      <c r="L7288" s="12">
        <f>(H7288 - I7288) * Dashboard!$I$13 * (Dashboard!$D$12 / 365) * 'Lookups and Calculations'!$F$12</f>
        <v>0</v>
      </c>
      <c r="M7288" s="3">
        <f>(G7288*2) * Dashboard!$I$13 * (Dashboard!$D$12 / 365) * 'Lookups and Calculations'!$F$12</f>
        <v>1602.0878730267946</v>
      </c>
      <c r="N7288" s="12">
        <f>H7288 * Dashboard!$I$14 * Dashboard!$I$15 * (Dashboard!$D$12 / 365) * 'Lookups and Calculations'!$F$12</f>
        <v>0</v>
      </c>
    </row>
    <row r="7289" spans="1:14" x14ac:dyDescent="0.35">
      <c r="A7289" s="2">
        <v>7288</v>
      </c>
      <c r="B7289" s="11">
        <v>-1.7706421916263837</v>
      </c>
      <c r="C7289" s="11">
        <v>-5.6687752955274721E-2</v>
      </c>
      <c r="D7289" s="3">
        <f>B7289*Dashboard!$D$11*Dashboard!$D$10*SQRT(Dashboard!$D$12/365)</f>
        <v>-439618.17131933925</v>
      </c>
      <c r="E7289" s="3">
        <f>IF(Dashboard!$I$3,C7289*Dashboard!$E$11*Dashboard!$E$10*SQRT(Dashboard!$D$12/365),0)</f>
        <v>-28149.070894452987</v>
      </c>
      <c r="F7289" s="3">
        <f>D7289+IF(Dashboard!$I$3,E7289,0)</f>
        <v>-467767.24221379223</v>
      </c>
      <c r="G7289" s="3">
        <f>IF(Dashboard!$I$4, ('Lookups and Calculations'!$F$9) / (1 - 'Lookups and Calculations'!$F$10), 'Lookups and Calculations'!$F$9)</f>
        <v>1951878.888340465</v>
      </c>
      <c r="H7289" s="12">
        <f t="shared" si="226"/>
        <v>0</v>
      </c>
      <c r="I7289" s="12">
        <f t="shared" si="227"/>
        <v>0</v>
      </c>
      <c r="J7289" s="13">
        <f>(1 - Dashboard!$I$9) * H7289 * Dashboard!$I$8 * 'Lookups and Calculations'!$F$12</f>
        <v>0</v>
      </c>
      <c r="K7289" s="12">
        <f>(1 - Dashboard!$I$11) * I7289 * Dashboard!$I$10 * 'Lookups and Calculations'!$F$12</f>
        <v>0</v>
      </c>
      <c r="L7289" s="12">
        <f>(H7289 - I7289) * Dashboard!$I$13 * (Dashboard!$D$12 / 365) * 'Lookups and Calculations'!$F$12</f>
        <v>0</v>
      </c>
      <c r="M7289" s="3">
        <f>(G7289*2) * Dashboard!$I$13 * (Dashboard!$D$12 / 365) * 'Lookups and Calculations'!$F$12</f>
        <v>1602.0878730267946</v>
      </c>
      <c r="N7289" s="12">
        <f>H7289 * Dashboard!$I$14 * Dashboard!$I$15 * (Dashboard!$D$12 / 365) * 'Lookups and Calculations'!$F$12</f>
        <v>0</v>
      </c>
    </row>
    <row r="7290" spans="1:14" x14ac:dyDescent="0.35">
      <c r="A7290" s="2">
        <v>7289</v>
      </c>
      <c r="B7290" s="11">
        <v>0.82677448921767327</v>
      </c>
      <c r="C7290" s="11">
        <v>1.1311895011511939</v>
      </c>
      <c r="D7290" s="3">
        <f>B7290*Dashboard!$D$11*Dashboard!$D$10*SQRT(Dashboard!$D$12/365)</f>
        <v>205273.03074682842</v>
      </c>
      <c r="E7290" s="3">
        <f>IF(Dashboard!$I$3,C7290*Dashboard!$E$11*Dashboard!$E$10*SQRT(Dashboard!$D$12/365),0)</f>
        <v>561707.45536674198</v>
      </c>
      <c r="F7290" s="3">
        <f>D7290+IF(Dashboard!$I$3,E7290,0)</f>
        <v>766980.4861135704</v>
      </c>
      <c r="G7290" s="3">
        <f>IF(Dashboard!$I$4, ('Lookups and Calculations'!$F$9) / (1 - 'Lookups and Calculations'!$F$10), 'Lookups and Calculations'!$F$9)</f>
        <v>1951878.888340465</v>
      </c>
      <c r="H7290" s="12">
        <f t="shared" si="226"/>
        <v>0</v>
      </c>
      <c r="I7290" s="12">
        <f t="shared" si="227"/>
        <v>0</v>
      </c>
      <c r="J7290" s="13">
        <f>(1 - Dashboard!$I$9) * H7290 * Dashboard!$I$8 * 'Lookups and Calculations'!$F$12</f>
        <v>0</v>
      </c>
      <c r="K7290" s="12">
        <f>(1 - Dashboard!$I$11) * I7290 * Dashboard!$I$10 * 'Lookups and Calculations'!$F$12</f>
        <v>0</v>
      </c>
      <c r="L7290" s="12">
        <f>(H7290 - I7290) * Dashboard!$I$13 * (Dashboard!$D$12 / 365) * 'Lookups and Calculations'!$F$12</f>
        <v>0</v>
      </c>
      <c r="M7290" s="3">
        <f>(G7290*2) * Dashboard!$I$13 * (Dashboard!$D$12 / 365) * 'Lookups and Calculations'!$F$12</f>
        <v>1602.0878730267946</v>
      </c>
      <c r="N7290" s="12">
        <f>H7290 * Dashboard!$I$14 * Dashboard!$I$15 * (Dashboard!$D$12 / 365) * 'Lookups and Calculations'!$F$12</f>
        <v>0</v>
      </c>
    </row>
    <row r="7291" spans="1:14" x14ac:dyDescent="0.35">
      <c r="A7291" s="2">
        <v>7290</v>
      </c>
      <c r="B7291" s="11">
        <v>0.64815724176535638</v>
      </c>
      <c r="C7291" s="11">
        <v>-0.58572807874189536</v>
      </c>
      <c r="D7291" s="3">
        <f>B7291*Dashboard!$D$11*Dashboard!$D$10*SQRT(Dashboard!$D$12/365)</f>
        <v>160925.62500758329</v>
      </c>
      <c r="E7291" s="3">
        <f>IF(Dashboard!$I$3,C7291*Dashboard!$E$11*Dashboard!$E$10*SQRT(Dashboard!$D$12/365),0)</f>
        <v>-290851.20425192645</v>
      </c>
      <c r="F7291" s="3">
        <f>D7291+IF(Dashboard!$I$3,E7291,0)</f>
        <v>-129925.57924434316</v>
      </c>
      <c r="G7291" s="3">
        <f>IF(Dashboard!$I$4, ('Lookups and Calculations'!$F$9) / (1 - 'Lookups and Calculations'!$F$10), 'Lookups and Calculations'!$F$9)</f>
        <v>1951878.888340465</v>
      </c>
      <c r="H7291" s="12">
        <f t="shared" si="226"/>
        <v>0</v>
      </c>
      <c r="I7291" s="12">
        <f t="shared" si="227"/>
        <v>0</v>
      </c>
      <c r="J7291" s="13">
        <f>(1 - Dashboard!$I$9) * H7291 * Dashboard!$I$8 * 'Lookups and Calculations'!$F$12</f>
        <v>0</v>
      </c>
      <c r="K7291" s="12">
        <f>(1 - Dashboard!$I$11) * I7291 * Dashboard!$I$10 * 'Lookups and Calculations'!$F$12</f>
        <v>0</v>
      </c>
      <c r="L7291" s="12">
        <f>(H7291 - I7291) * Dashboard!$I$13 * (Dashboard!$D$12 / 365) * 'Lookups and Calculations'!$F$12</f>
        <v>0</v>
      </c>
      <c r="M7291" s="3">
        <f>(G7291*2) * Dashboard!$I$13 * (Dashboard!$D$12 / 365) * 'Lookups and Calculations'!$F$12</f>
        <v>1602.0878730267946</v>
      </c>
      <c r="N7291" s="12">
        <f>H7291 * Dashboard!$I$14 * Dashboard!$I$15 * (Dashboard!$D$12 / 365) * 'Lookups and Calculations'!$F$12</f>
        <v>0</v>
      </c>
    </row>
    <row r="7292" spans="1:14" x14ac:dyDescent="0.35">
      <c r="A7292" s="2">
        <v>7291</v>
      </c>
      <c r="B7292" s="11">
        <v>1.321245240074991</v>
      </c>
      <c r="C7292" s="11">
        <v>-0.70473693900533685</v>
      </c>
      <c r="D7292" s="3">
        <f>B7292*Dashboard!$D$11*Dashboard!$D$10*SQRT(Dashboard!$D$12/365)</f>
        <v>328041.10229217354</v>
      </c>
      <c r="E7292" s="3">
        <f>IF(Dashboard!$I$3,C7292*Dashboard!$E$11*Dashboard!$E$10*SQRT(Dashboard!$D$12/365),0)</f>
        <v>-349946.66438185476</v>
      </c>
      <c r="F7292" s="3">
        <f>D7292+IF(Dashboard!$I$3,E7292,0)</f>
        <v>-21905.562089681218</v>
      </c>
      <c r="G7292" s="3">
        <f>IF(Dashboard!$I$4, ('Lookups and Calculations'!$F$9) / (1 - 'Lookups and Calculations'!$F$10), 'Lookups and Calculations'!$F$9)</f>
        <v>1951878.888340465</v>
      </c>
      <c r="H7292" s="12">
        <f t="shared" si="226"/>
        <v>0</v>
      </c>
      <c r="I7292" s="12">
        <f t="shared" si="227"/>
        <v>0</v>
      </c>
      <c r="J7292" s="13">
        <f>(1 - Dashboard!$I$9) * H7292 * Dashboard!$I$8 * 'Lookups and Calculations'!$F$12</f>
        <v>0</v>
      </c>
      <c r="K7292" s="12">
        <f>(1 - Dashboard!$I$11) * I7292 * Dashboard!$I$10 * 'Lookups and Calculations'!$F$12</f>
        <v>0</v>
      </c>
      <c r="L7292" s="12">
        <f>(H7292 - I7292) * Dashboard!$I$13 * (Dashboard!$D$12 / 365) * 'Lookups and Calculations'!$F$12</f>
        <v>0</v>
      </c>
      <c r="M7292" s="3">
        <f>(G7292*2) * Dashboard!$I$13 * (Dashboard!$D$12 / 365) * 'Lookups and Calculations'!$F$12</f>
        <v>1602.0878730267946</v>
      </c>
      <c r="N7292" s="12">
        <f>H7292 * Dashboard!$I$14 * Dashboard!$I$15 * (Dashboard!$D$12 / 365) * 'Lookups and Calculations'!$F$12</f>
        <v>0</v>
      </c>
    </row>
    <row r="7293" spans="1:14" x14ac:dyDescent="0.35">
      <c r="A7293" s="2">
        <v>7292</v>
      </c>
      <c r="B7293" s="11">
        <v>0.75860877925643433</v>
      </c>
      <c r="C7293" s="11">
        <v>2.7903422017285022</v>
      </c>
      <c r="D7293" s="3">
        <f>B7293*Dashboard!$D$11*Dashboard!$D$10*SQRT(Dashboard!$D$12/365)</f>
        <v>188348.72785742363</v>
      </c>
      <c r="E7293" s="3">
        <f>IF(Dashboard!$I$3,C7293*Dashboard!$E$11*Dashboard!$E$10*SQRT(Dashboard!$D$12/365),0)</f>
        <v>1385582.1824197229</v>
      </c>
      <c r="F7293" s="3">
        <f>D7293+IF(Dashboard!$I$3,E7293,0)</f>
        <v>1573930.9102771466</v>
      </c>
      <c r="G7293" s="3">
        <f>IF(Dashboard!$I$4, ('Lookups and Calculations'!$F$9) / (1 - 'Lookups and Calculations'!$F$10), 'Lookups and Calculations'!$F$9)</f>
        <v>1951878.888340465</v>
      </c>
      <c r="H7293" s="12">
        <f t="shared" si="226"/>
        <v>0</v>
      </c>
      <c r="I7293" s="12">
        <f t="shared" si="227"/>
        <v>0</v>
      </c>
      <c r="J7293" s="13">
        <f>(1 - Dashboard!$I$9) * H7293 * Dashboard!$I$8 * 'Lookups and Calculations'!$F$12</f>
        <v>0</v>
      </c>
      <c r="K7293" s="12">
        <f>(1 - Dashboard!$I$11) * I7293 * Dashboard!$I$10 * 'Lookups and Calculations'!$F$12</f>
        <v>0</v>
      </c>
      <c r="L7293" s="12">
        <f>(H7293 - I7293) * Dashboard!$I$13 * (Dashboard!$D$12 / 365) * 'Lookups and Calculations'!$F$12</f>
        <v>0</v>
      </c>
      <c r="M7293" s="3">
        <f>(G7293*2) * Dashboard!$I$13 * (Dashboard!$D$12 / 365) * 'Lookups and Calculations'!$F$12</f>
        <v>1602.0878730267946</v>
      </c>
      <c r="N7293" s="12">
        <f>H7293 * Dashboard!$I$14 * Dashboard!$I$15 * (Dashboard!$D$12 / 365) * 'Lookups and Calculations'!$F$12</f>
        <v>0</v>
      </c>
    </row>
    <row r="7294" spans="1:14" x14ac:dyDescent="0.35">
      <c r="A7294" s="2">
        <v>7293</v>
      </c>
      <c r="B7294" s="11">
        <v>9.3321273976570848E-2</v>
      </c>
      <c r="C7294" s="11">
        <v>-0.69627313918723188</v>
      </c>
      <c r="D7294" s="3">
        <f>B7294*Dashboard!$D$11*Dashboard!$D$10*SQRT(Dashboard!$D$12/365)</f>
        <v>23169.970762465487</v>
      </c>
      <c r="E7294" s="3">
        <f>IF(Dashboard!$I$3,C7294*Dashboard!$E$11*Dashboard!$E$10*SQRT(Dashboard!$D$12/365),0)</f>
        <v>-345743.85004020558</v>
      </c>
      <c r="F7294" s="3">
        <f>D7294+IF(Dashboard!$I$3,E7294,0)</f>
        <v>-322573.87927774008</v>
      </c>
      <c r="G7294" s="3">
        <f>IF(Dashboard!$I$4, ('Lookups and Calculations'!$F$9) / (1 - 'Lookups and Calculations'!$F$10), 'Lookups and Calculations'!$F$9)</f>
        <v>1951878.888340465</v>
      </c>
      <c r="H7294" s="12">
        <f t="shared" si="226"/>
        <v>0</v>
      </c>
      <c r="I7294" s="12">
        <f t="shared" si="227"/>
        <v>0</v>
      </c>
      <c r="J7294" s="13">
        <f>(1 - Dashboard!$I$9) * H7294 * Dashboard!$I$8 * 'Lookups and Calculations'!$F$12</f>
        <v>0</v>
      </c>
      <c r="K7294" s="12">
        <f>(1 - Dashboard!$I$11) * I7294 * Dashboard!$I$10 * 'Lookups and Calculations'!$F$12</f>
        <v>0</v>
      </c>
      <c r="L7294" s="12">
        <f>(H7294 - I7294) * Dashboard!$I$13 * (Dashboard!$D$12 / 365) * 'Lookups and Calculations'!$F$12</f>
        <v>0</v>
      </c>
      <c r="M7294" s="3">
        <f>(G7294*2) * Dashboard!$I$13 * (Dashboard!$D$12 / 365) * 'Lookups and Calculations'!$F$12</f>
        <v>1602.0878730267946</v>
      </c>
      <c r="N7294" s="12">
        <f>H7294 * Dashboard!$I$14 * Dashboard!$I$15 * (Dashboard!$D$12 / 365) * 'Lookups and Calculations'!$F$12</f>
        <v>0</v>
      </c>
    </row>
    <row r="7295" spans="1:14" x14ac:dyDescent="0.35">
      <c r="A7295" s="2">
        <v>7294</v>
      </c>
      <c r="B7295" s="11">
        <v>-0.42166587741451178</v>
      </c>
      <c r="C7295" s="11">
        <v>1.0781811319490424</v>
      </c>
      <c r="D7295" s="3">
        <f>B7295*Dashboard!$D$11*Dashboard!$D$10*SQRT(Dashboard!$D$12/365)</f>
        <v>-104691.94895128024</v>
      </c>
      <c r="E7295" s="3">
        <f>IF(Dashboard!$I$3,C7295*Dashboard!$E$11*Dashboard!$E$10*SQRT(Dashboard!$D$12/365),0)</f>
        <v>535385.4322685966</v>
      </c>
      <c r="F7295" s="3">
        <f>D7295+IF(Dashboard!$I$3,E7295,0)</f>
        <v>430693.48331731639</v>
      </c>
      <c r="G7295" s="3">
        <f>IF(Dashboard!$I$4, ('Lookups and Calculations'!$F$9) / (1 - 'Lookups and Calculations'!$F$10), 'Lookups and Calculations'!$F$9)</f>
        <v>1951878.888340465</v>
      </c>
      <c r="H7295" s="12">
        <f t="shared" si="226"/>
        <v>0</v>
      </c>
      <c r="I7295" s="12">
        <f t="shared" si="227"/>
        <v>0</v>
      </c>
      <c r="J7295" s="13">
        <f>(1 - Dashboard!$I$9) * H7295 * Dashboard!$I$8 * 'Lookups and Calculations'!$F$12</f>
        <v>0</v>
      </c>
      <c r="K7295" s="12">
        <f>(1 - Dashboard!$I$11) * I7295 * Dashboard!$I$10 * 'Lookups and Calculations'!$F$12</f>
        <v>0</v>
      </c>
      <c r="L7295" s="12">
        <f>(H7295 - I7295) * Dashboard!$I$13 * (Dashboard!$D$12 / 365) * 'Lookups and Calculations'!$F$12</f>
        <v>0</v>
      </c>
      <c r="M7295" s="3">
        <f>(G7295*2) * Dashboard!$I$13 * (Dashboard!$D$12 / 365) * 'Lookups and Calculations'!$F$12</f>
        <v>1602.0878730267946</v>
      </c>
      <c r="N7295" s="12">
        <f>H7295 * Dashboard!$I$14 * Dashboard!$I$15 * (Dashboard!$D$12 / 365) * 'Lookups and Calculations'!$F$12</f>
        <v>0</v>
      </c>
    </row>
    <row r="7296" spans="1:14" x14ac:dyDescent="0.35">
      <c r="A7296" s="2">
        <v>7295</v>
      </c>
      <c r="B7296" s="11">
        <v>0.17163820901056281</v>
      </c>
      <c r="C7296" s="11">
        <v>0.12046961640157061</v>
      </c>
      <c r="D7296" s="3">
        <f>B7296*Dashboard!$D$11*Dashboard!$D$10*SQRT(Dashboard!$D$12/365)</f>
        <v>42614.637745891741</v>
      </c>
      <c r="E7296" s="3">
        <f>IF(Dashboard!$I$3,C7296*Dashboard!$E$11*Dashboard!$E$10*SQRT(Dashboard!$D$12/365),0)</f>
        <v>59820.818358964949</v>
      </c>
      <c r="F7296" s="3">
        <f>D7296+IF(Dashboard!$I$3,E7296,0)</f>
        <v>102435.45610485668</v>
      </c>
      <c r="G7296" s="3">
        <f>IF(Dashboard!$I$4, ('Lookups and Calculations'!$F$9) / (1 - 'Lookups and Calculations'!$F$10), 'Lookups and Calculations'!$F$9)</f>
        <v>1951878.888340465</v>
      </c>
      <c r="H7296" s="12">
        <f t="shared" si="226"/>
        <v>0</v>
      </c>
      <c r="I7296" s="12">
        <f t="shared" si="227"/>
        <v>0</v>
      </c>
      <c r="J7296" s="13">
        <f>(1 - Dashboard!$I$9) * H7296 * Dashboard!$I$8 * 'Lookups and Calculations'!$F$12</f>
        <v>0</v>
      </c>
      <c r="K7296" s="12">
        <f>(1 - Dashboard!$I$11) * I7296 * Dashboard!$I$10 * 'Lookups and Calculations'!$F$12</f>
        <v>0</v>
      </c>
      <c r="L7296" s="12">
        <f>(H7296 - I7296) * Dashboard!$I$13 * (Dashboard!$D$12 / 365) * 'Lookups and Calculations'!$F$12</f>
        <v>0</v>
      </c>
      <c r="M7296" s="3">
        <f>(G7296*2) * Dashboard!$I$13 * (Dashboard!$D$12 / 365) * 'Lookups and Calculations'!$F$12</f>
        <v>1602.0878730267946</v>
      </c>
      <c r="N7296" s="12">
        <f>H7296 * Dashboard!$I$14 * Dashboard!$I$15 * (Dashboard!$D$12 / 365) * 'Lookups and Calculations'!$F$12</f>
        <v>0</v>
      </c>
    </row>
    <row r="7297" spans="1:14" x14ac:dyDescent="0.35">
      <c r="A7297" s="2">
        <v>7296</v>
      </c>
      <c r="B7297" s="11">
        <v>-5.2481217701953103E-2</v>
      </c>
      <c r="C7297" s="11">
        <v>2.8967433532901044E-2</v>
      </c>
      <c r="D7297" s="3">
        <f>B7297*Dashboard!$D$11*Dashboard!$D$10*SQRT(Dashboard!$D$12/365)</f>
        <v>-13030.129443347767</v>
      </c>
      <c r="E7297" s="3">
        <f>IF(Dashboard!$I$3,C7297*Dashboard!$E$11*Dashboard!$E$10*SQRT(Dashboard!$D$12/365),0)</f>
        <v>14384.17114171596</v>
      </c>
      <c r="F7297" s="3">
        <f>D7297+IF(Dashboard!$I$3,E7297,0)</f>
        <v>1354.0416983681935</v>
      </c>
      <c r="G7297" s="3">
        <f>IF(Dashboard!$I$4, ('Lookups and Calculations'!$F$9) / (1 - 'Lookups and Calculations'!$F$10), 'Lookups and Calculations'!$F$9)</f>
        <v>1951878.888340465</v>
      </c>
      <c r="H7297" s="12">
        <f t="shared" si="226"/>
        <v>0</v>
      </c>
      <c r="I7297" s="12">
        <f t="shared" si="227"/>
        <v>0</v>
      </c>
      <c r="J7297" s="13">
        <f>(1 - Dashboard!$I$9) * H7297 * Dashboard!$I$8 * 'Lookups and Calculations'!$F$12</f>
        <v>0</v>
      </c>
      <c r="K7297" s="12">
        <f>(1 - Dashboard!$I$11) * I7297 * Dashboard!$I$10 * 'Lookups and Calculations'!$F$12</f>
        <v>0</v>
      </c>
      <c r="L7297" s="12">
        <f>(H7297 - I7297) * Dashboard!$I$13 * (Dashboard!$D$12 / 365) * 'Lookups and Calculations'!$F$12</f>
        <v>0</v>
      </c>
      <c r="M7297" s="3">
        <f>(G7297*2) * Dashboard!$I$13 * (Dashboard!$D$12 / 365) * 'Lookups and Calculations'!$F$12</f>
        <v>1602.0878730267946</v>
      </c>
      <c r="N7297" s="12">
        <f>H7297 * Dashboard!$I$14 * Dashboard!$I$15 * (Dashboard!$D$12 / 365) * 'Lookups and Calculations'!$F$12</f>
        <v>0</v>
      </c>
    </row>
    <row r="7298" spans="1:14" x14ac:dyDescent="0.35">
      <c r="A7298" s="2">
        <v>7297</v>
      </c>
      <c r="B7298" s="11">
        <v>0.31602532622350349</v>
      </c>
      <c r="C7298" s="11">
        <v>0.23900134983101656</v>
      </c>
      <c r="D7298" s="3">
        <f>B7298*Dashboard!$D$11*Dashboard!$D$10*SQRT(Dashboard!$D$12/365)</f>
        <v>78463.32627901675</v>
      </c>
      <c r="E7298" s="3">
        <f>IF(Dashboard!$I$3,C7298*Dashboard!$E$11*Dashboard!$E$10*SQRT(Dashboard!$D$12/365),0)</f>
        <v>118679.35470243833</v>
      </c>
      <c r="F7298" s="3">
        <f>D7298+IF(Dashboard!$I$3,E7298,0)</f>
        <v>197142.68098145508</v>
      </c>
      <c r="G7298" s="3">
        <f>IF(Dashboard!$I$4, ('Lookups and Calculations'!$F$9) / (1 - 'Lookups and Calculations'!$F$10), 'Lookups and Calculations'!$F$9)</f>
        <v>1951878.888340465</v>
      </c>
      <c r="H7298" s="12">
        <f t="shared" si="226"/>
        <v>0</v>
      </c>
      <c r="I7298" s="12">
        <f t="shared" si="227"/>
        <v>0</v>
      </c>
      <c r="J7298" s="13">
        <f>(1 - Dashboard!$I$9) * H7298 * Dashboard!$I$8 * 'Lookups and Calculations'!$F$12</f>
        <v>0</v>
      </c>
      <c r="K7298" s="12">
        <f>(1 - Dashboard!$I$11) * I7298 * Dashboard!$I$10 * 'Lookups and Calculations'!$F$12</f>
        <v>0</v>
      </c>
      <c r="L7298" s="12">
        <f>(H7298 - I7298) * Dashboard!$I$13 * (Dashboard!$D$12 / 365) * 'Lookups and Calculations'!$F$12</f>
        <v>0</v>
      </c>
      <c r="M7298" s="3">
        <f>(G7298*2) * Dashboard!$I$13 * (Dashboard!$D$12 / 365) * 'Lookups and Calculations'!$F$12</f>
        <v>1602.0878730267946</v>
      </c>
      <c r="N7298" s="12">
        <f>H7298 * Dashboard!$I$14 * Dashboard!$I$15 * (Dashboard!$D$12 / 365) * 'Lookups and Calculations'!$F$12</f>
        <v>0</v>
      </c>
    </row>
    <row r="7299" spans="1:14" x14ac:dyDescent="0.35">
      <c r="A7299" s="2">
        <v>7298</v>
      </c>
      <c r="B7299" s="11">
        <v>1.6185573379826383</v>
      </c>
      <c r="C7299" s="11">
        <v>8.5551123627568143E-2</v>
      </c>
      <c r="D7299" s="3">
        <f>B7299*Dashboard!$D$11*Dashboard!$D$10*SQRT(Dashboard!$D$12/365)</f>
        <v>401858.27518650133</v>
      </c>
      <c r="E7299" s="3">
        <f>IF(Dashboard!$I$3,C7299*Dashboard!$E$11*Dashboard!$E$10*SQRT(Dashboard!$D$12/365),0)</f>
        <v>42481.568214434737</v>
      </c>
      <c r="F7299" s="3">
        <f>D7299+IF(Dashboard!$I$3,E7299,0)</f>
        <v>444339.84340093605</v>
      </c>
      <c r="G7299" s="3">
        <f>IF(Dashboard!$I$4, ('Lookups and Calculations'!$F$9) / (1 - 'Lookups and Calculations'!$F$10), 'Lookups and Calculations'!$F$9)</f>
        <v>1951878.888340465</v>
      </c>
      <c r="H7299" s="12">
        <f t="shared" ref="H7299:H7362" si="228">MAX(0,F7299-G7299)</f>
        <v>0</v>
      </c>
      <c r="I7299" s="12">
        <f t="shared" ref="I7299:I7362" si="229">MAX(0,-F7299-G7299)</f>
        <v>0</v>
      </c>
      <c r="J7299" s="13">
        <f>(1 - Dashboard!$I$9) * H7299 * Dashboard!$I$8 * 'Lookups and Calculations'!$F$12</f>
        <v>0</v>
      </c>
      <c r="K7299" s="12">
        <f>(1 - Dashboard!$I$11) * I7299 * Dashboard!$I$10 * 'Lookups and Calculations'!$F$12</f>
        <v>0</v>
      </c>
      <c r="L7299" s="12">
        <f>(H7299 - I7299) * Dashboard!$I$13 * (Dashboard!$D$12 / 365) * 'Lookups and Calculations'!$F$12</f>
        <v>0</v>
      </c>
      <c r="M7299" s="3">
        <f>(G7299*2) * Dashboard!$I$13 * (Dashboard!$D$12 / 365) * 'Lookups and Calculations'!$F$12</f>
        <v>1602.0878730267946</v>
      </c>
      <c r="N7299" s="12">
        <f>H7299 * Dashboard!$I$14 * Dashboard!$I$15 * (Dashboard!$D$12 / 365) * 'Lookups and Calculations'!$F$12</f>
        <v>0</v>
      </c>
    </row>
    <row r="7300" spans="1:14" x14ac:dyDescent="0.35">
      <c r="A7300" s="2">
        <v>7299</v>
      </c>
      <c r="B7300" s="11">
        <v>6.3715283878605852E-2</v>
      </c>
      <c r="C7300" s="11">
        <v>-0.7280686402475357</v>
      </c>
      <c r="D7300" s="3">
        <f>B7300*Dashboard!$D$11*Dashboard!$D$10*SQRT(Dashboard!$D$12/365)</f>
        <v>15819.343239571717</v>
      </c>
      <c r="E7300" s="3">
        <f>IF(Dashboard!$I$3,C7300*Dashboard!$E$11*Dashboard!$E$10*SQRT(Dashboard!$D$12/365),0)</f>
        <v>-361532.33638534776</v>
      </c>
      <c r="F7300" s="3">
        <f>D7300+IF(Dashboard!$I$3,E7300,0)</f>
        <v>-345712.99314577604</v>
      </c>
      <c r="G7300" s="3">
        <f>IF(Dashboard!$I$4, ('Lookups and Calculations'!$F$9) / (1 - 'Lookups and Calculations'!$F$10), 'Lookups and Calculations'!$F$9)</f>
        <v>1951878.888340465</v>
      </c>
      <c r="H7300" s="12">
        <f t="shared" si="228"/>
        <v>0</v>
      </c>
      <c r="I7300" s="12">
        <f t="shared" si="229"/>
        <v>0</v>
      </c>
      <c r="J7300" s="13">
        <f>(1 - Dashboard!$I$9) * H7300 * Dashboard!$I$8 * 'Lookups and Calculations'!$F$12</f>
        <v>0</v>
      </c>
      <c r="K7300" s="12">
        <f>(1 - Dashboard!$I$11) * I7300 * Dashboard!$I$10 * 'Lookups and Calculations'!$F$12</f>
        <v>0</v>
      </c>
      <c r="L7300" s="12">
        <f>(H7300 - I7300) * Dashboard!$I$13 * (Dashboard!$D$12 / 365) * 'Lookups and Calculations'!$F$12</f>
        <v>0</v>
      </c>
      <c r="M7300" s="3">
        <f>(G7300*2) * Dashboard!$I$13 * (Dashboard!$D$12 / 365) * 'Lookups and Calculations'!$F$12</f>
        <v>1602.0878730267946</v>
      </c>
      <c r="N7300" s="12">
        <f>H7300 * Dashboard!$I$14 * Dashboard!$I$15 * (Dashboard!$D$12 / 365) * 'Lookups and Calculations'!$F$12</f>
        <v>0</v>
      </c>
    </row>
    <row r="7301" spans="1:14" x14ac:dyDescent="0.35">
      <c r="A7301" s="2">
        <v>7300</v>
      </c>
      <c r="B7301" s="11">
        <v>-0.66926935086529693</v>
      </c>
      <c r="C7301" s="11">
        <v>-0.813564453724685</v>
      </c>
      <c r="D7301" s="3">
        <f>B7301*Dashboard!$D$11*Dashboard!$D$10*SQRT(Dashboard!$D$12/365)</f>
        <v>-166167.37675116121</v>
      </c>
      <c r="E7301" s="3">
        <f>IF(Dashboard!$I$3,C7301*Dashboard!$E$11*Dashboard!$E$10*SQRT(Dashboard!$D$12/365),0)</f>
        <v>-403986.43959607079</v>
      </c>
      <c r="F7301" s="3">
        <f>D7301+IF(Dashboard!$I$3,E7301,0)</f>
        <v>-570153.81634723197</v>
      </c>
      <c r="G7301" s="3">
        <f>IF(Dashboard!$I$4, ('Lookups and Calculations'!$F$9) / (1 - 'Lookups and Calculations'!$F$10), 'Lookups and Calculations'!$F$9)</f>
        <v>1951878.888340465</v>
      </c>
      <c r="H7301" s="12">
        <f t="shared" si="228"/>
        <v>0</v>
      </c>
      <c r="I7301" s="12">
        <f t="shared" si="229"/>
        <v>0</v>
      </c>
      <c r="J7301" s="13">
        <f>(1 - Dashboard!$I$9) * H7301 * Dashboard!$I$8 * 'Lookups and Calculations'!$F$12</f>
        <v>0</v>
      </c>
      <c r="K7301" s="12">
        <f>(1 - Dashboard!$I$11) * I7301 * Dashboard!$I$10 * 'Lookups and Calculations'!$F$12</f>
        <v>0</v>
      </c>
      <c r="L7301" s="12">
        <f>(H7301 - I7301) * Dashboard!$I$13 * (Dashboard!$D$12 / 365) * 'Lookups and Calculations'!$F$12</f>
        <v>0</v>
      </c>
      <c r="M7301" s="3">
        <f>(G7301*2) * Dashboard!$I$13 * (Dashboard!$D$12 / 365) * 'Lookups and Calculations'!$F$12</f>
        <v>1602.0878730267946</v>
      </c>
      <c r="N7301" s="12">
        <f>H7301 * Dashboard!$I$14 * Dashboard!$I$15 * (Dashboard!$D$12 / 365) * 'Lookups and Calculations'!$F$12</f>
        <v>0</v>
      </c>
    </row>
    <row r="7302" spans="1:14" x14ac:dyDescent="0.35">
      <c r="A7302" s="2">
        <v>7301</v>
      </c>
      <c r="B7302" s="11">
        <v>2.4252122395818705</v>
      </c>
      <c r="C7302" s="11">
        <v>0.29725313250007723</v>
      </c>
      <c r="D7302" s="3">
        <f>B7302*Dashboard!$D$11*Dashboard!$D$10*SQRT(Dashboard!$D$12/365)</f>
        <v>602135.97917654784</v>
      </c>
      <c r="E7302" s="3">
        <f>IF(Dashboard!$I$3,C7302*Dashboard!$E$11*Dashboard!$E$10*SQRT(Dashboard!$D$12/365),0)</f>
        <v>147605.06571753832</v>
      </c>
      <c r="F7302" s="3">
        <f>D7302+IF(Dashboard!$I$3,E7302,0)</f>
        <v>749741.0448940862</v>
      </c>
      <c r="G7302" s="3">
        <f>IF(Dashboard!$I$4, ('Lookups and Calculations'!$F$9) / (1 - 'Lookups and Calculations'!$F$10), 'Lookups and Calculations'!$F$9)</f>
        <v>1951878.888340465</v>
      </c>
      <c r="H7302" s="12">
        <f t="shared" si="228"/>
        <v>0</v>
      </c>
      <c r="I7302" s="12">
        <f t="shared" si="229"/>
        <v>0</v>
      </c>
      <c r="J7302" s="13">
        <f>(1 - Dashboard!$I$9) * H7302 * Dashboard!$I$8 * 'Lookups and Calculations'!$F$12</f>
        <v>0</v>
      </c>
      <c r="K7302" s="12">
        <f>(1 - Dashboard!$I$11) * I7302 * Dashboard!$I$10 * 'Lookups and Calculations'!$F$12</f>
        <v>0</v>
      </c>
      <c r="L7302" s="12">
        <f>(H7302 - I7302) * Dashboard!$I$13 * (Dashboard!$D$12 / 365) * 'Lookups and Calculations'!$F$12</f>
        <v>0</v>
      </c>
      <c r="M7302" s="3">
        <f>(G7302*2) * Dashboard!$I$13 * (Dashboard!$D$12 / 365) * 'Lookups and Calculations'!$F$12</f>
        <v>1602.0878730267946</v>
      </c>
      <c r="N7302" s="12">
        <f>H7302 * Dashboard!$I$14 * Dashboard!$I$15 * (Dashboard!$D$12 / 365) * 'Lookups and Calculations'!$F$12</f>
        <v>0</v>
      </c>
    </row>
    <row r="7303" spans="1:14" x14ac:dyDescent="0.35">
      <c r="A7303" s="2">
        <v>7302</v>
      </c>
      <c r="B7303" s="11">
        <v>2.8279436042388872</v>
      </c>
      <c r="C7303" s="11">
        <v>7.4702843549611264E-2</v>
      </c>
      <c r="D7303" s="3">
        <f>B7303*Dashboard!$D$11*Dashboard!$D$10*SQRT(Dashboard!$D$12/365)</f>
        <v>702126.83385105222</v>
      </c>
      <c r="E7303" s="3">
        <f>IF(Dashboard!$I$3,C7303*Dashboard!$E$11*Dashboard!$E$10*SQRT(Dashboard!$D$12/365),0)</f>
        <v>37094.707930199824</v>
      </c>
      <c r="F7303" s="3">
        <f>D7303+IF(Dashboard!$I$3,E7303,0)</f>
        <v>739221.54178125202</v>
      </c>
      <c r="G7303" s="3">
        <f>IF(Dashboard!$I$4, ('Lookups and Calculations'!$F$9) / (1 - 'Lookups and Calculations'!$F$10), 'Lookups and Calculations'!$F$9)</f>
        <v>1951878.888340465</v>
      </c>
      <c r="H7303" s="12">
        <f t="shared" si="228"/>
        <v>0</v>
      </c>
      <c r="I7303" s="12">
        <f t="shared" si="229"/>
        <v>0</v>
      </c>
      <c r="J7303" s="13">
        <f>(1 - Dashboard!$I$9) * H7303 * Dashboard!$I$8 * 'Lookups and Calculations'!$F$12</f>
        <v>0</v>
      </c>
      <c r="K7303" s="12">
        <f>(1 - Dashboard!$I$11) * I7303 * Dashboard!$I$10 * 'Lookups and Calculations'!$F$12</f>
        <v>0</v>
      </c>
      <c r="L7303" s="12">
        <f>(H7303 - I7303) * Dashboard!$I$13 * (Dashboard!$D$12 / 365) * 'Lookups and Calculations'!$F$12</f>
        <v>0</v>
      </c>
      <c r="M7303" s="3">
        <f>(G7303*2) * Dashboard!$I$13 * (Dashboard!$D$12 / 365) * 'Lookups and Calculations'!$F$12</f>
        <v>1602.0878730267946</v>
      </c>
      <c r="N7303" s="12">
        <f>H7303 * Dashboard!$I$14 * Dashboard!$I$15 * (Dashboard!$D$12 / 365) * 'Lookups and Calculations'!$F$12</f>
        <v>0</v>
      </c>
    </row>
    <row r="7304" spans="1:14" x14ac:dyDescent="0.35">
      <c r="A7304" s="2">
        <v>7303</v>
      </c>
      <c r="B7304" s="11">
        <v>0.24668864167980536</v>
      </c>
      <c r="C7304" s="11">
        <v>-0.4125502320190586</v>
      </c>
      <c r="D7304" s="3">
        <f>B7304*Dashboard!$D$11*Dashboard!$D$10*SQRT(Dashboard!$D$12/365)</f>
        <v>61248.291751657933</v>
      </c>
      <c r="E7304" s="3">
        <f>IF(Dashboard!$I$3,C7304*Dashboard!$E$11*Dashboard!$E$10*SQRT(Dashboard!$D$12/365),0)</f>
        <v>-204857.40081794764</v>
      </c>
      <c r="F7304" s="3">
        <f>D7304+IF(Dashboard!$I$3,E7304,0)</f>
        <v>-143609.1090662897</v>
      </c>
      <c r="G7304" s="3">
        <f>IF(Dashboard!$I$4, ('Lookups and Calculations'!$F$9) / (1 - 'Lookups and Calculations'!$F$10), 'Lookups and Calculations'!$F$9)</f>
        <v>1951878.888340465</v>
      </c>
      <c r="H7304" s="12">
        <f t="shared" si="228"/>
        <v>0</v>
      </c>
      <c r="I7304" s="12">
        <f t="shared" si="229"/>
        <v>0</v>
      </c>
      <c r="J7304" s="13">
        <f>(1 - Dashboard!$I$9) * H7304 * Dashboard!$I$8 * 'Lookups and Calculations'!$F$12</f>
        <v>0</v>
      </c>
      <c r="K7304" s="12">
        <f>(1 - Dashboard!$I$11) * I7304 * Dashboard!$I$10 * 'Lookups and Calculations'!$F$12</f>
        <v>0</v>
      </c>
      <c r="L7304" s="12">
        <f>(H7304 - I7304) * Dashboard!$I$13 * (Dashboard!$D$12 / 365) * 'Lookups and Calculations'!$F$12</f>
        <v>0</v>
      </c>
      <c r="M7304" s="3">
        <f>(G7304*2) * Dashboard!$I$13 * (Dashboard!$D$12 / 365) * 'Lookups and Calculations'!$F$12</f>
        <v>1602.0878730267946</v>
      </c>
      <c r="N7304" s="12">
        <f>H7304 * Dashboard!$I$14 * Dashboard!$I$15 * (Dashboard!$D$12 / 365) * 'Lookups and Calculations'!$F$12</f>
        <v>0</v>
      </c>
    </row>
    <row r="7305" spans="1:14" x14ac:dyDescent="0.35">
      <c r="A7305" s="2">
        <v>7304</v>
      </c>
      <c r="B7305" s="11">
        <v>-9.1989435443366296E-2</v>
      </c>
      <c r="C7305" s="11">
        <v>-5.6031712921628042E-2</v>
      </c>
      <c r="D7305" s="3">
        <f>B7305*Dashboard!$D$11*Dashboard!$D$10*SQRT(Dashboard!$D$12/365)</f>
        <v>-22839.299538641197</v>
      </c>
      <c r="E7305" s="3">
        <f>IF(Dashboard!$I$3,C7305*Dashboard!$E$11*Dashboard!$E$10*SQRT(Dashboard!$D$12/365),0)</f>
        <v>-27823.30533745006</v>
      </c>
      <c r="F7305" s="3">
        <f>D7305+IF(Dashboard!$I$3,E7305,0)</f>
        <v>-50662.604876091253</v>
      </c>
      <c r="G7305" s="3">
        <f>IF(Dashboard!$I$4, ('Lookups and Calculations'!$F$9) / (1 - 'Lookups and Calculations'!$F$10), 'Lookups and Calculations'!$F$9)</f>
        <v>1951878.888340465</v>
      </c>
      <c r="H7305" s="12">
        <f t="shared" si="228"/>
        <v>0</v>
      </c>
      <c r="I7305" s="12">
        <f t="shared" si="229"/>
        <v>0</v>
      </c>
      <c r="J7305" s="13">
        <f>(1 - Dashboard!$I$9) * H7305 * Dashboard!$I$8 * 'Lookups and Calculations'!$F$12</f>
        <v>0</v>
      </c>
      <c r="K7305" s="12">
        <f>(1 - Dashboard!$I$11) * I7305 * Dashboard!$I$10 * 'Lookups and Calculations'!$F$12</f>
        <v>0</v>
      </c>
      <c r="L7305" s="12">
        <f>(H7305 - I7305) * Dashboard!$I$13 * (Dashboard!$D$12 / 365) * 'Lookups and Calculations'!$F$12</f>
        <v>0</v>
      </c>
      <c r="M7305" s="3">
        <f>(G7305*2) * Dashboard!$I$13 * (Dashboard!$D$12 / 365) * 'Lookups and Calculations'!$F$12</f>
        <v>1602.0878730267946</v>
      </c>
      <c r="N7305" s="12">
        <f>H7305 * Dashboard!$I$14 * Dashboard!$I$15 * (Dashboard!$D$12 / 365) * 'Lookups and Calculations'!$F$12</f>
        <v>0</v>
      </c>
    </row>
    <row r="7306" spans="1:14" x14ac:dyDescent="0.35">
      <c r="A7306" s="2">
        <v>7305</v>
      </c>
      <c r="B7306" s="11">
        <v>1.8643221179723191</v>
      </c>
      <c r="C7306" s="11">
        <v>0.95572870109786157</v>
      </c>
      <c r="D7306" s="3">
        <f>B7306*Dashboard!$D$11*Dashboard!$D$10*SQRT(Dashboard!$D$12/365)</f>
        <v>462877.18892565893</v>
      </c>
      <c r="E7306" s="3">
        <f>IF(Dashboard!$I$3,C7306*Dashboard!$E$11*Dashboard!$E$10*SQRT(Dashboard!$D$12/365),0)</f>
        <v>474580.02056092955</v>
      </c>
      <c r="F7306" s="3">
        <f>D7306+IF(Dashboard!$I$3,E7306,0)</f>
        <v>937457.20948658849</v>
      </c>
      <c r="G7306" s="3">
        <f>IF(Dashboard!$I$4, ('Lookups and Calculations'!$F$9) / (1 - 'Lookups and Calculations'!$F$10), 'Lookups and Calculations'!$F$9)</f>
        <v>1951878.888340465</v>
      </c>
      <c r="H7306" s="12">
        <f t="shared" si="228"/>
        <v>0</v>
      </c>
      <c r="I7306" s="12">
        <f t="shared" si="229"/>
        <v>0</v>
      </c>
      <c r="J7306" s="13">
        <f>(1 - Dashboard!$I$9) * H7306 * Dashboard!$I$8 * 'Lookups and Calculations'!$F$12</f>
        <v>0</v>
      </c>
      <c r="K7306" s="12">
        <f>(1 - Dashboard!$I$11) * I7306 * Dashboard!$I$10 * 'Lookups and Calculations'!$F$12</f>
        <v>0</v>
      </c>
      <c r="L7306" s="12">
        <f>(H7306 - I7306) * Dashboard!$I$13 * (Dashboard!$D$12 / 365) * 'Lookups and Calculations'!$F$12</f>
        <v>0</v>
      </c>
      <c r="M7306" s="3">
        <f>(G7306*2) * Dashboard!$I$13 * (Dashboard!$D$12 / 365) * 'Lookups and Calculations'!$F$12</f>
        <v>1602.0878730267946</v>
      </c>
      <c r="N7306" s="12">
        <f>H7306 * Dashboard!$I$14 * Dashboard!$I$15 * (Dashboard!$D$12 / 365) * 'Lookups and Calculations'!$F$12</f>
        <v>0</v>
      </c>
    </row>
    <row r="7307" spans="1:14" x14ac:dyDescent="0.35">
      <c r="A7307" s="2">
        <v>7306</v>
      </c>
      <c r="B7307" s="11">
        <v>-0.18181879924160443</v>
      </c>
      <c r="C7307" s="11">
        <v>6.712141884594329E-2</v>
      </c>
      <c r="D7307" s="3">
        <f>B7307*Dashboard!$D$11*Dashboard!$D$10*SQRT(Dashboard!$D$12/365)</f>
        <v>-45142.292673289077</v>
      </c>
      <c r="E7307" s="3">
        <f>IF(Dashboard!$I$3,C7307*Dashboard!$E$11*Dashboard!$E$10*SQRT(Dashboard!$D$12/365),0)</f>
        <v>33330.048892949177</v>
      </c>
      <c r="F7307" s="3">
        <f>D7307+IF(Dashboard!$I$3,E7307,0)</f>
        <v>-11812.243780339901</v>
      </c>
      <c r="G7307" s="3">
        <f>IF(Dashboard!$I$4, ('Lookups and Calculations'!$F$9) / (1 - 'Lookups and Calculations'!$F$10), 'Lookups and Calculations'!$F$9)</f>
        <v>1951878.888340465</v>
      </c>
      <c r="H7307" s="12">
        <f t="shared" si="228"/>
        <v>0</v>
      </c>
      <c r="I7307" s="12">
        <f t="shared" si="229"/>
        <v>0</v>
      </c>
      <c r="J7307" s="13">
        <f>(1 - Dashboard!$I$9) * H7307 * Dashboard!$I$8 * 'Lookups and Calculations'!$F$12</f>
        <v>0</v>
      </c>
      <c r="K7307" s="12">
        <f>(1 - Dashboard!$I$11) * I7307 * Dashboard!$I$10 * 'Lookups and Calculations'!$F$12</f>
        <v>0</v>
      </c>
      <c r="L7307" s="12">
        <f>(H7307 - I7307) * Dashboard!$I$13 * (Dashboard!$D$12 / 365) * 'Lookups and Calculations'!$F$12</f>
        <v>0</v>
      </c>
      <c r="M7307" s="3">
        <f>(G7307*2) * Dashboard!$I$13 * (Dashboard!$D$12 / 365) * 'Lookups and Calculations'!$F$12</f>
        <v>1602.0878730267946</v>
      </c>
      <c r="N7307" s="12">
        <f>H7307 * Dashboard!$I$14 * Dashboard!$I$15 * (Dashboard!$D$12 / 365) * 'Lookups and Calculations'!$F$12</f>
        <v>0</v>
      </c>
    </row>
    <row r="7308" spans="1:14" x14ac:dyDescent="0.35">
      <c r="A7308" s="2">
        <v>7307</v>
      </c>
      <c r="B7308" s="11">
        <v>-0.69450341948114802</v>
      </c>
      <c r="C7308" s="11">
        <v>2.3106303563095594</v>
      </c>
      <c r="D7308" s="3">
        <f>B7308*Dashboard!$D$11*Dashboard!$D$10*SQRT(Dashboard!$D$12/365)</f>
        <v>-172432.53588512357</v>
      </c>
      <c r="E7308" s="3">
        <f>IF(Dashboard!$I$3,C7308*Dashboard!$E$11*Dashboard!$E$10*SQRT(Dashboard!$D$12/365),0)</f>
        <v>1147374.7735591074</v>
      </c>
      <c r="F7308" s="3">
        <f>D7308+IF(Dashboard!$I$3,E7308,0)</f>
        <v>974942.23767398391</v>
      </c>
      <c r="G7308" s="3">
        <f>IF(Dashboard!$I$4, ('Lookups and Calculations'!$F$9) / (1 - 'Lookups and Calculations'!$F$10), 'Lookups and Calculations'!$F$9)</f>
        <v>1951878.888340465</v>
      </c>
      <c r="H7308" s="12">
        <f t="shared" si="228"/>
        <v>0</v>
      </c>
      <c r="I7308" s="12">
        <f t="shared" si="229"/>
        <v>0</v>
      </c>
      <c r="J7308" s="13">
        <f>(1 - Dashboard!$I$9) * H7308 * Dashboard!$I$8 * 'Lookups and Calculations'!$F$12</f>
        <v>0</v>
      </c>
      <c r="K7308" s="12">
        <f>(1 - Dashboard!$I$11) * I7308 * Dashboard!$I$10 * 'Lookups and Calculations'!$F$12</f>
        <v>0</v>
      </c>
      <c r="L7308" s="12">
        <f>(H7308 - I7308) * Dashboard!$I$13 * (Dashboard!$D$12 / 365) * 'Lookups and Calculations'!$F$12</f>
        <v>0</v>
      </c>
      <c r="M7308" s="3">
        <f>(G7308*2) * Dashboard!$I$13 * (Dashboard!$D$12 / 365) * 'Lookups and Calculations'!$F$12</f>
        <v>1602.0878730267946</v>
      </c>
      <c r="N7308" s="12">
        <f>H7308 * Dashboard!$I$14 * Dashboard!$I$15 * (Dashboard!$D$12 / 365) * 'Lookups and Calculations'!$F$12</f>
        <v>0</v>
      </c>
    </row>
    <row r="7309" spans="1:14" x14ac:dyDescent="0.35">
      <c r="A7309" s="2">
        <v>7308</v>
      </c>
      <c r="B7309" s="11">
        <v>-0.67637694588640718</v>
      </c>
      <c r="C7309" s="11">
        <v>-0.21489125363929551</v>
      </c>
      <c r="D7309" s="3">
        <f>B7309*Dashboard!$D$11*Dashboard!$D$10*SQRT(Dashboard!$D$12/365)</f>
        <v>-167932.06299914274</v>
      </c>
      <c r="E7309" s="3">
        <f>IF(Dashboard!$I$3,C7309*Dashboard!$E$11*Dashboard!$E$10*SQRT(Dashboard!$D$12/365),0)</f>
        <v>-106707.1601526156</v>
      </c>
      <c r="F7309" s="3">
        <f>D7309+IF(Dashboard!$I$3,E7309,0)</f>
        <v>-274639.22315175831</v>
      </c>
      <c r="G7309" s="3">
        <f>IF(Dashboard!$I$4, ('Lookups and Calculations'!$F$9) / (1 - 'Lookups and Calculations'!$F$10), 'Lookups and Calculations'!$F$9)</f>
        <v>1951878.888340465</v>
      </c>
      <c r="H7309" s="12">
        <f t="shared" si="228"/>
        <v>0</v>
      </c>
      <c r="I7309" s="12">
        <f t="shared" si="229"/>
        <v>0</v>
      </c>
      <c r="J7309" s="13">
        <f>(1 - Dashboard!$I$9) * H7309 * Dashboard!$I$8 * 'Lookups and Calculations'!$F$12</f>
        <v>0</v>
      </c>
      <c r="K7309" s="12">
        <f>(1 - Dashboard!$I$11) * I7309 * Dashboard!$I$10 * 'Lookups and Calculations'!$F$12</f>
        <v>0</v>
      </c>
      <c r="L7309" s="12">
        <f>(H7309 - I7309) * Dashboard!$I$13 * (Dashboard!$D$12 / 365) * 'Lookups and Calculations'!$F$12</f>
        <v>0</v>
      </c>
      <c r="M7309" s="3">
        <f>(G7309*2) * Dashboard!$I$13 * (Dashboard!$D$12 / 365) * 'Lookups and Calculations'!$F$12</f>
        <v>1602.0878730267946</v>
      </c>
      <c r="N7309" s="12">
        <f>H7309 * Dashboard!$I$14 * Dashboard!$I$15 * (Dashboard!$D$12 / 365) * 'Lookups and Calculations'!$F$12</f>
        <v>0</v>
      </c>
    </row>
    <row r="7310" spans="1:14" x14ac:dyDescent="0.35">
      <c r="A7310" s="2">
        <v>7309</v>
      </c>
      <c r="B7310" s="11">
        <v>0.74157627588855868</v>
      </c>
      <c r="C7310" s="11">
        <v>-1.3839415516225273</v>
      </c>
      <c r="D7310" s="3">
        <f>B7310*Dashboard!$D$11*Dashboard!$D$10*SQRT(Dashboard!$D$12/365)</f>
        <v>184119.86783195561</v>
      </c>
      <c r="E7310" s="3">
        <f>IF(Dashboard!$I$3,C7310*Dashboard!$E$11*Dashboard!$E$10*SQRT(Dashboard!$D$12/365),0)</f>
        <v>-687214.90656258096</v>
      </c>
      <c r="F7310" s="3">
        <f>D7310+IF(Dashboard!$I$3,E7310,0)</f>
        <v>-503095.03873062535</v>
      </c>
      <c r="G7310" s="3">
        <f>IF(Dashboard!$I$4, ('Lookups and Calculations'!$F$9) / (1 - 'Lookups and Calculations'!$F$10), 'Lookups and Calculations'!$F$9)</f>
        <v>1951878.888340465</v>
      </c>
      <c r="H7310" s="12">
        <f t="shared" si="228"/>
        <v>0</v>
      </c>
      <c r="I7310" s="12">
        <f t="shared" si="229"/>
        <v>0</v>
      </c>
      <c r="J7310" s="13">
        <f>(1 - Dashboard!$I$9) * H7310 * Dashboard!$I$8 * 'Lookups and Calculations'!$F$12</f>
        <v>0</v>
      </c>
      <c r="K7310" s="12">
        <f>(1 - Dashboard!$I$11) * I7310 * Dashboard!$I$10 * 'Lookups and Calculations'!$F$12</f>
        <v>0</v>
      </c>
      <c r="L7310" s="12">
        <f>(H7310 - I7310) * Dashboard!$I$13 * (Dashboard!$D$12 / 365) * 'Lookups and Calculations'!$F$12</f>
        <v>0</v>
      </c>
      <c r="M7310" s="3">
        <f>(G7310*2) * Dashboard!$I$13 * (Dashboard!$D$12 / 365) * 'Lookups and Calculations'!$F$12</f>
        <v>1602.0878730267946</v>
      </c>
      <c r="N7310" s="12">
        <f>H7310 * Dashboard!$I$14 * Dashboard!$I$15 * (Dashboard!$D$12 / 365) * 'Lookups and Calculations'!$F$12</f>
        <v>0</v>
      </c>
    </row>
    <row r="7311" spans="1:14" x14ac:dyDescent="0.35">
      <c r="A7311" s="2">
        <v>7310</v>
      </c>
      <c r="B7311" s="11">
        <v>-0.86539963395062247</v>
      </c>
      <c r="C7311" s="11">
        <v>-1.0013107099868006</v>
      </c>
      <c r="D7311" s="3">
        <f>B7311*Dashboard!$D$11*Dashboard!$D$10*SQRT(Dashboard!$D$12/365)</f>
        <v>-214862.94991556066</v>
      </c>
      <c r="E7311" s="3">
        <f>IF(Dashboard!$I$3,C7311*Dashboard!$E$11*Dashboard!$E$10*SQRT(Dashboard!$D$12/365),0)</f>
        <v>-497214.38394341653</v>
      </c>
      <c r="F7311" s="3">
        <f>D7311+IF(Dashboard!$I$3,E7311,0)</f>
        <v>-712077.33385897719</v>
      </c>
      <c r="G7311" s="3">
        <f>IF(Dashboard!$I$4, ('Lookups and Calculations'!$F$9) / (1 - 'Lookups and Calculations'!$F$10), 'Lookups and Calculations'!$F$9)</f>
        <v>1951878.888340465</v>
      </c>
      <c r="H7311" s="12">
        <f t="shared" si="228"/>
        <v>0</v>
      </c>
      <c r="I7311" s="12">
        <f t="shared" si="229"/>
        <v>0</v>
      </c>
      <c r="J7311" s="13">
        <f>(1 - Dashboard!$I$9) * H7311 * Dashboard!$I$8 * 'Lookups and Calculations'!$F$12</f>
        <v>0</v>
      </c>
      <c r="K7311" s="12">
        <f>(1 - Dashboard!$I$11) * I7311 * Dashboard!$I$10 * 'Lookups and Calculations'!$F$12</f>
        <v>0</v>
      </c>
      <c r="L7311" s="12">
        <f>(H7311 - I7311) * Dashboard!$I$13 * (Dashboard!$D$12 / 365) * 'Lookups and Calculations'!$F$12</f>
        <v>0</v>
      </c>
      <c r="M7311" s="3">
        <f>(G7311*2) * Dashboard!$I$13 * (Dashboard!$D$12 / 365) * 'Lookups and Calculations'!$F$12</f>
        <v>1602.0878730267946</v>
      </c>
      <c r="N7311" s="12">
        <f>H7311 * Dashboard!$I$14 * Dashboard!$I$15 * (Dashboard!$D$12 / 365) * 'Lookups and Calculations'!$F$12</f>
        <v>0</v>
      </c>
    </row>
    <row r="7312" spans="1:14" x14ac:dyDescent="0.35">
      <c r="A7312" s="2">
        <v>7311</v>
      </c>
      <c r="B7312" s="11">
        <v>-1.519862082807288</v>
      </c>
      <c r="C7312" s="11">
        <v>1.184076648535912</v>
      </c>
      <c r="D7312" s="3">
        <f>B7312*Dashboard!$D$11*Dashboard!$D$10*SQRT(Dashboard!$D$12/365)</f>
        <v>-377354.04287843138</v>
      </c>
      <c r="E7312" s="3">
        <f>IF(Dashboard!$I$3,C7312*Dashboard!$E$11*Dashboard!$E$10*SQRT(Dashboard!$D$12/365),0)</f>
        <v>587969.28413092636</v>
      </c>
      <c r="F7312" s="3">
        <f>D7312+IF(Dashboard!$I$3,E7312,0)</f>
        <v>210615.24125249498</v>
      </c>
      <c r="G7312" s="3">
        <f>IF(Dashboard!$I$4, ('Lookups and Calculations'!$F$9) / (1 - 'Lookups and Calculations'!$F$10), 'Lookups and Calculations'!$F$9)</f>
        <v>1951878.888340465</v>
      </c>
      <c r="H7312" s="12">
        <f t="shared" si="228"/>
        <v>0</v>
      </c>
      <c r="I7312" s="12">
        <f t="shared" si="229"/>
        <v>0</v>
      </c>
      <c r="J7312" s="13">
        <f>(1 - Dashboard!$I$9) * H7312 * Dashboard!$I$8 * 'Lookups and Calculations'!$F$12</f>
        <v>0</v>
      </c>
      <c r="K7312" s="12">
        <f>(1 - Dashboard!$I$11) * I7312 * Dashboard!$I$10 * 'Lookups and Calculations'!$F$12</f>
        <v>0</v>
      </c>
      <c r="L7312" s="12">
        <f>(H7312 - I7312) * Dashboard!$I$13 * (Dashboard!$D$12 / 365) * 'Lookups and Calculations'!$F$12</f>
        <v>0</v>
      </c>
      <c r="M7312" s="3">
        <f>(G7312*2) * Dashboard!$I$13 * (Dashboard!$D$12 / 365) * 'Lookups and Calculations'!$F$12</f>
        <v>1602.0878730267946</v>
      </c>
      <c r="N7312" s="12">
        <f>H7312 * Dashboard!$I$14 * Dashboard!$I$15 * (Dashboard!$D$12 / 365) * 'Lookups and Calculations'!$F$12</f>
        <v>0</v>
      </c>
    </row>
    <row r="7313" spans="1:14" x14ac:dyDescent="0.35">
      <c r="A7313" s="2">
        <v>7312</v>
      </c>
      <c r="B7313" s="11">
        <v>-2.301449466910598</v>
      </c>
      <c r="C7313" s="11">
        <v>-0.47578472579028436</v>
      </c>
      <c r="D7313" s="3">
        <f>B7313*Dashboard!$D$11*Dashboard!$D$10*SQRT(Dashboard!$D$12/365)</f>
        <v>-571407.93934079737</v>
      </c>
      <c r="E7313" s="3">
        <f>IF(Dashboard!$I$3,C7313*Dashboard!$E$11*Dashboard!$E$10*SQRT(Dashboard!$D$12/365),0)</f>
        <v>-236257.34446266139</v>
      </c>
      <c r="F7313" s="3">
        <f>D7313+IF(Dashboard!$I$3,E7313,0)</f>
        <v>-807665.28380345879</v>
      </c>
      <c r="G7313" s="3">
        <f>IF(Dashboard!$I$4, ('Lookups and Calculations'!$F$9) / (1 - 'Lookups and Calculations'!$F$10), 'Lookups and Calculations'!$F$9)</f>
        <v>1951878.888340465</v>
      </c>
      <c r="H7313" s="12">
        <f t="shared" si="228"/>
        <v>0</v>
      </c>
      <c r="I7313" s="12">
        <f t="shared" si="229"/>
        <v>0</v>
      </c>
      <c r="J7313" s="13">
        <f>(1 - Dashboard!$I$9) * H7313 * Dashboard!$I$8 * 'Lookups and Calculations'!$F$12</f>
        <v>0</v>
      </c>
      <c r="K7313" s="12">
        <f>(1 - Dashboard!$I$11) * I7313 * Dashboard!$I$10 * 'Lookups and Calculations'!$F$12</f>
        <v>0</v>
      </c>
      <c r="L7313" s="12">
        <f>(H7313 - I7313) * Dashboard!$I$13 * (Dashboard!$D$12 / 365) * 'Lookups and Calculations'!$F$12</f>
        <v>0</v>
      </c>
      <c r="M7313" s="3">
        <f>(G7313*2) * Dashboard!$I$13 * (Dashboard!$D$12 / 365) * 'Lookups and Calculations'!$F$12</f>
        <v>1602.0878730267946</v>
      </c>
      <c r="N7313" s="12">
        <f>H7313 * Dashboard!$I$14 * Dashboard!$I$15 * (Dashboard!$D$12 / 365) * 'Lookups and Calculations'!$F$12</f>
        <v>0</v>
      </c>
    </row>
    <row r="7314" spans="1:14" x14ac:dyDescent="0.35">
      <c r="A7314" s="2">
        <v>7313</v>
      </c>
      <c r="B7314" s="11">
        <v>-2.5029005515400788</v>
      </c>
      <c r="C7314" s="11">
        <v>-1.6303724021497852</v>
      </c>
      <c r="D7314" s="3">
        <f>B7314*Dashboard!$D$11*Dashboard!$D$10*SQRT(Dashboard!$D$12/365)</f>
        <v>-621424.57051220513</v>
      </c>
      <c r="E7314" s="3">
        <f>IF(Dashboard!$I$3,C7314*Dashboard!$E$11*Dashboard!$E$10*SQRT(Dashboard!$D$12/365),0)</f>
        <v>-809583.48038037017</v>
      </c>
      <c r="F7314" s="3">
        <f>D7314+IF(Dashboard!$I$3,E7314,0)</f>
        <v>-1431008.0508925752</v>
      </c>
      <c r="G7314" s="3">
        <f>IF(Dashboard!$I$4, ('Lookups and Calculations'!$F$9) / (1 - 'Lookups and Calculations'!$F$10), 'Lookups and Calculations'!$F$9)</f>
        <v>1951878.888340465</v>
      </c>
      <c r="H7314" s="12">
        <f t="shared" si="228"/>
        <v>0</v>
      </c>
      <c r="I7314" s="12">
        <f t="shared" si="229"/>
        <v>0</v>
      </c>
      <c r="J7314" s="13">
        <f>(1 - Dashboard!$I$9) * H7314 * Dashboard!$I$8 * 'Lookups and Calculations'!$F$12</f>
        <v>0</v>
      </c>
      <c r="K7314" s="12">
        <f>(1 - Dashboard!$I$11) * I7314 * Dashboard!$I$10 * 'Lookups and Calculations'!$F$12</f>
        <v>0</v>
      </c>
      <c r="L7314" s="12">
        <f>(H7314 - I7314) * Dashboard!$I$13 * (Dashboard!$D$12 / 365) * 'Lookups and Calculations'!$F$12</f>
        <v>0</v>
      </c>
      <c r="M7314" s="3">
        <f>(G7314*2) * Dashboard!$I$13 * (Dashboard!$D$12 / 365) * 'Lookups and Calculations'!$F$12</f>
        <v>1602.0878730267946</v>
      </c>
      <c r="N7314" s="12">
        <f>H7314 * Dashboard!$I$14 * Dashboard!$I$15 * (Dashboard!$D$12 / 365) * 'Lookups and Calculations'!$F$12</f>
        <v>0</v>
      </c>
    </row>
    <row r="7315" spans="1:14" x14ac:dyDescent="0.35">
      <c r="A7315" s="2">
        <v>7314</v>
      </c>
      <c r="B7315" s="11">
        <v>0.72407720183525082</v>
      </c>
      <c r="C7315" s="11">
        <v>2.7432715394631803E-2</v>
      </c>
      <c r="D7315" s="3">
        <f>B7315*Dashboard!$D$11*Dashboard!$D$10*SQRT(Dashboard!$D$12/365)</f>
        <v>179775.16681247365</v>
      </c>
      <c r="E7315" s="3">
        <f>IF(Dashboard!$I$3,C7315*Dashboard!$E$11*Dashboard!$E$10*SQRT(Dashboard!$D$12/365),0)</f>
        <v>13622.086080570069</v>
      </c>
      <c r="F7315" s="3">
        <f>D7315+IF(Dashboard!$I$3,E7315,0)</f>
        <v>193397.25289304371</v>
      </c>
      <c r="G7315" s="3">
        <f>IF(Dashboard!$I$4, ('Lookups and Calculations'!$F$9) / (1 - 'Lookups and Calculations'!$F$10), 'Lookups and Calculations'!$F$9)</f>
        <v>1951878.888340465</v>
      </c>
      <c r="H7315" s="12">
        <f t="shared" si="228"/>
        <v>0</v>
      </c>
      <c r="I7315" s="12">
        <f t="shared" si="229"/>
        <v>0</v>
      </c>
      <c r="J7315" s="13">
        <f>(1 - Dashboard!$I$9) * H7315 * Dashboard!$I$8 * 'Lookups and Calculations'!$F$12</f>
        <v>0</v>
      </c>
      <c r="K7315" s="12">
        <f>(1 - Dashboard!$I$11) * I7315 * Dashboard!$I$10 * 'Lookups and Calculations'!$F$12</f>
        <v>0</v>
      </c>
      <c r="L7315" s="12">
        <f>(H7315 - I7315) * Dashboard!$I$13 * (Dashboard!$D$12 / 365) * 'Lookups and Calculations'!$F$12</f>
        <v>0</v>
      </c>
      <c r="M7315" s="3">
        <f>(G7315*2) * Dashboard!$I$13 * (Dashboard!$D$12 / 365) * 'Lookups and Calculations'!$F$12</f>
        <v>1602.0878730267946</v>
      </c>
      <c r="N7315" s="12">
        <f>H7315 * Dashboard!$I$14 * Dashboard!$I$15 * (Dashboard!$D$12 / 365) * 'Lookups and Calculations'!$F$12</f>
        <v>0</v>
      </c>
    </row>
    <row r="7316" spans="1:14" x14ac:dyDescent="0.35">
      <c r="A7316" s="2">
        <v>7315</v>
      </c>
      <c r="B7316" s="11">
        <v>-0.52464015141462705</v>
      </c>
      <c r="C7316" s="11">
        <v>0.82215604346960125</v>
      </c>
      <c r="D7316" s="3">
        <f>B7316*Dashboard!$D$11*Dashboard!$D$10*SQRT(Dashboard!$D$12/365)</f>
        <v>-130258.58361239498</v>
      </c>
      <c r="E7316" s="3">
        <f>IF(Dashboard!$I$3,C7316*Dashboard!$E$11*Dashboard!$E$10*SQRT(Dashboard!$D$12/365),0)</f>
        <v>408252.70975527988</v>
      </c>
      <c r="F7316" s="3">
        <f>D7316+IF(Dashboard!$I$3,E7316,0)</f>
        <v>277994.1261428849</v>
      </c>
      <c r="G7316" s="3">
        <f>IF(Dashboard!$I$4, ('Lookups and Calculations'!$F$9) / (1 - 'Lookups and Calculations'!$F$10), 'Lookups and Calculations'!$F$9)</f>
        <v>1951878.888340465</v>
      </c>
      <c r="H7316" s="12">
        <f t="shared" si="228"/>
        <v>0</v>
      </c>
      <c r="I7316" s="12">
        <f t="shared" si="229"/>
        <v>0</v>
      </c>
      <c r="J7316" s="13">
        <f>(1 - Dashboard!$I$9) * H7316 * Dashboard!$I$8 * 'Lookups and Calculations'!$F$12</f>
        <v>0</v>
      </c>
      <c r="K7316" s="12">
        <f>(1 - Dashboard!$I$11) * I7316 * Dashboard!$I$10 * 'Lookups and Calculations'!$F$12</f>
        <v>0</v>
      </c>
      <c r="L7316" s="12">
        <f>(H7316 - I7316) * Dashboard!$I$13 * (Dashboard!$D$12 / 365) * 'Lookups and Calculations'!$F$12</f>
        <v>0</v>
      </c>
      <c r="M7316" s="3">
        <f>(G7316*2) * Dashboard!$I$13 * (Dashboard!$D$12 / 365) * 'Lookups and Calculations'!$F$12</f>
        <v>1602.0878730267946</v>
      </c>
      <c r="N7316" s="12">
        <f>H7316 * Dashboard!$I$14 * Dashboard!$I$15 * (Dashboard!$D$12 / 365) * 'Lookups and Calculations'!$F$12</f>
        <v>0</v>
      </c>
    </row>
    <row r="7317" spans="1:14" x14ac:dyDescent="0.35">
      <c r="A7317" s="2">
        <v>7316</v>
      </c>
      <c r="B7317" s="11">
        <v>1.3639252587459372</v>
      </c>
      <c r="C7317" s="11">
        <v>-0.89756022619879605</v>
      </c>
      <c r="D7317" s="3">
        <f>B7317*Dashboard!$D$11*Dashboard!$D$10*SQRT(Dashboard!$D$12/365)</f>
        <v>338637.77272549376</v>
      </c>
      <c r="E7317" s="3">
        <f>IF(Dashboard!$I$3,C7317*Dashboard!$E$11*Dashboard!$E$10*SQRT(Dashboard!$D$12/365),0)</f>
        <v>-445695.67714643828</v>
      </c>
      <c r="F7317" s="3">
        <f>D7317+IF(Dashboard!$I$3,E7317,0)</f>
        <v>-107057.90442094451</v>
      </c>
      <c r="G7317" s="3">
        <f>IF(Dashboard!$I$4, ('Lookups and Calculations'!$F$9) / (1 - 'Lookups and Calculations'!$F$10), 'Lookups and Calculations'!$F$9)</f>
        <v>1951878.888340465</v>
      </c>
      <c r="H7317" s="12">
        <f t="shared" si="228"/>
        <v>0</v>
      </c>
      <c r="I7317" s="12">
        <f t="shared" si="229"/>
        <v>0</v>
      </c>
      <c r="J7317" s="13">
        <f>(1 - Dashboard!$I$9) * H7317 * Dashboard!$I$8 * 'Lookups and Calculations'!$F$12</f>
        <v>0</v>
      </c>
      <c r="K7317" s="12">
        <f>(1 - Dashboard!$I$11) * I7317 * Dashboard!$I$10 * 'Lookups and Calculations'!$F$12</f>
        <v>0</v>
      </c>
      <c r="L7317" s="12">
        <f>(H7317 - I7317) * Dashboard!$I$13 * (Dashboard!$D$12 / 365) * 'Lookups and Calculations'!$F$12</f>
        <v>0</v>
      </c>
      <c r="M7317" s="3">
        <f>(G7317*2) * Dashboard!$I$13 * (Dashboard!$D$12 / 365) * 'Lookups and Calculations'!$F$12</f>
        <v>1602.0878730267946</v>
      </c>
      <c r="N7317" s="12">
        <f>H7317 * Dashboard!$I$14 * Dashboard!$I$15 * (Dashboard!$D$12 / 365) * 'Lookups and Calculations'!$F$12</f>
        <v>0</v>
      </c>
    </row>
    <row r="7318" spans="1:14" x14ac:dyDescent="0.35">
      <c r="A7318" s="2">
        <v>7317</v>
      </c>
      <c r="B7318" s="11">
        <v>-0.94085302953613981</v>
      </c>
      <c r="C7318" s="11">
        <v>0.64260433236990067</v>
      </c>
      <c r="D7318" s="3">
        <f>B7318*Dashboard!$D$11*Dashboard!$D$10*SQRT(Dashboard!$D$12/365)</f>
        <v>-233596.65226604609</v>
      </c>
      <c r="E7318" s="3">
        <f>IF(Dashboard!$I$3,C7318*Dashboard!$E$11*Dashboard!$E$10*SQRT(Dashboard!$D$12/365),0)</f>
        <v>319093.87770643382</v>
      </c>
      <c r="F7318" s="3">
        <f>D7318+IF(Dashboard!$I$3,E7318,0)</f>
        <v>85497.22544038773</v>
      </c>
      <c r="G7318" s="3">
        <f>IF(Dashboard!$I$4, ('Lookups and Calculations'!$F$9) / (1 - 'Lookups and Calculations'!$F$10), 'Lookups and Calculations'!$F$9)</f>
        <v>1951878.888340465</v>
      </c>
      <c r="H7318" s="12">
        <f t="shared" si="228"/>
        <v>0</v>
      </c>
      <c r="I7318" s="12">
        <f t="shared" si="229"/>
        <v>0</v>
      </c>
      <c r="J7318" s="13">
        <f>(1 - Dashboard!$I$9) * H7318 * Dashboard!$I$8 * 'Lookups and Calculations'!$F$12</f>
        <v>0</v>
      </c>
      <c r="K7318" s="12">
        <f>(1 - Dashboard!$I$11) * I7318 * Dashboard!$I$10 * 'Lookups and Calculations'!$F$12</f>
        <v>0</v>
      </c>
      <c r="L7318" s="12">
        <f>(H7318 - I7318) * Dashboard!$I$13 * (Dashboard!$D$12 / 365) * 'Lookups and Calculations'!$F$12</f>
        <v>0</v>
      </c>
      <c r="M7318" s="3">
        <f>(G7318*2) * Dashboard!$I$13 * (Dashboard!$D$12 / 365) * 'Lookups and Calculations'!$F$12</f>
        <v>1602.0878730267946</v>
      </c>
      <c r="N7318" s="12">
        <f>H7318 * Dashboard!$I$14 * Dashboard!$I$15 * (Dashboard!$D$12 / 365) * 'Lookups and Calculations'!$F$12</f>
        <v>0</v>
      </c>
    </row>
    <row r="7319" spans="1:14" x14ac:dyDescent="0.35">
      <c r="A7319" s="2">
        <v>7318</v>
      </c>
      <c r="B7319" s="11">
        <v>0.33429664400153009</v>
      </c>
      <c r="C7319" s="11">
        <v>0.31632327715856934</v>
      </c>
      <c r="D7319" s="3">
        <f>B7319*Dashboard!$D$11*Dashboard!$D$10*SQRT(Dashboard!$D$12/365)</f>
        <v>82999.761334702722</v>
      </c>
      <c r="E7319" s="3">
        <f>IF(Dashboard!$I$3,C7319*Dashboard!$E$11*Dashboard!$E$10*SQRT(Dashboard!$D$12/365),0)</f>
        <v>157074.60412705856</v>
      </c>
      <c r="F7319" s="3">
        <f>D7319+IF(Dashboard!$I$3,E7319,0)</f>
        <v>240074.36546176128</v>
      </c>
      <c r="G7319" s="3">
        <f>IF(Dashboard!$I$4, ('Lookups and Calculations'!$F$9) / (1 - 'Lookups and Calculations'!$F$10), 'Lookups and Calculations'!$F$9)</f>
        <v>1951878.888340465</v>
      </c>
      <c r="H7319" s="12">
        <f t="shared" si="228"/>
        <v>0</v>
      </c>
      <c r="I7319" s="12">
        <f t="shared" si="229"/>
        <v>0</v>
      </c>
      <c r="J7319" s="13">
        <f>(1 - Dashboard!$I$9) * H7319 * Dashboard!$I$8 * 'Lookups and Calculations'!$F$12</f>
        <v>0</v>
      </c>
      <c r="K7319" s="12">
        <f>(1 - Dashboard!$I$11) * I7319 * Dashboard!$I$10 * 'Lookups and Calculations'!$F$12</f>
        <v>0</v>
      </c>
      <c r="L7319" s="12">
        <f>(H7319 - I7319) * Dashboard!$I$13 * (Dashboard!$D$12 / 365) * 'Lookups and Calculations'!$F$12</f>
        <v>0</v>
      </c>
      <c r="M7319" s="3">
        <f>(G7319*2) * Dashboard!$I$13 * (Dashboard!$D$12 / 365) * 'Lookups and Calculations'!$F$12</f>
        <v>1602.0878730267946</v>
      </c>
      <c r="N7319" s="12">
        <f>H7319 * Dashboard!$I$14 * Dashboard!$I$15 * (Dashboard!$D$12 / 365) * 'Lookups and Calculations'!$F$12</f>
        <v>0</v>
      </c>
    </row>
    <row r="7320" spans="1:14" x14ac:dyDescent="0.35">
      <c r="A7320" s="2">
        <v>7319</v>
      </c>
      <c r="B7320" s="11">
        <v>-0.43450047261455138</v>
      </c>
      <c r="C7320" s="11">
        <v>-1.3811115241211227</v>
      </c>
      <c r="D7320" s="3">
        <f>B7320*Dashboard!$D$11*Dashboard!$D$10*SQRT(Dashboard!$D$12/365)</f>
        <v>-107878.54492089439</v>
      </c>
      <c r="E7320" s="3">
        <f>IF(Dashboard!$I$3,C7320*Dashboard!$E$11*Dashboard!$E$10*SQRT(Dashboard!$D$12/365),0)</f>
        <v>-685809.61810753949</v>
      </c>
      <c r="F7320" s="3">
        <f>D7320+IF(Dashboard!$I$3,E7320,0)</f>
        <v>-793688.16302843392</v>
      </c>
      <c r="G7320" s="3">
        <f>IF(Dashboard!$I$4, ('Lookups and Calculations'!$F$9) / (1 - 'Lookups and Calculations'!$F$10), 'Lookups and Calculations'!$F$9)</f>
        <v>1951878.888340465</v>
      </c>
      <c r="H7320" s="12">
        <f t="shared" si="228"/>
        <v>0</v>
      </c>
      <c r="I7320" s="12">
        <f t="shared" si="229"/>
        <v>0</v>
      </c>
      <c r="J7320" s="13">
        <f>(1 - Dashboard!$I$9) * H7320 * Dashboard!$I$8 * 'Lookups and Calculations'!$F$12</f>
        <v>0</v>
      </c>
      <c r="K7320" s="12">
        <f>(1 - Dashboard!$I$11) * I7320 * Dashboard!$I$10 * 'Lookups and Calculations'!$F$12</f>
        <v>0</v>
      </c>
      <c r="L7320" s="12">
        <f>(H7320 - I7320) * Dashboard!$I$13 * (Dashboard!$D$12 / 365) * 'Lookups and Calculations'!$F$12</f>
        <v>0</v>
      </c>
      <c r="M7320" s="3">
        <f>(G7320*2) * Dashboard!$I$13 * (Dashboard!$D$12 / 365) * 'Lookups and Calculations'!$F$12</f>
        <v>1602.0878730267946</v>
      </c>
      <c r="N7320" s="12">
        <f>H7320 * Dashboard!$I$14 * Dashboard!$I$15 * (Dashboard!$D$12 / 365) * 'Lookups and Calculations'!$F$12</f>
        <v>0</v>
      </c>
    </row>
    <row r="7321" spans="1:14" x14ac:dyDescent="0.35">
      <c r="A7321" s="2">
        <v>7320</v>
      </c>
      <c r="B7321" s="11">
        <v>-0.2777722731550043</v>
      </c>
      <c r="C7321" s="11">
        <v>-0.76771661433935934</v>
      </c>
      <c r="D7321" s="3">
        <f>B7321*Dashboard!$D$11*Dashboard!$D$10*SQRT(Dashboard!$D$12/365)</f>
        <v>-68965.790686064094</v>
      </c>
      <c r="E7321" s="3">
        <f>IF(Dashboard!$I$3,C7321*Dashboard!$E$11*Dashboard!$E$10*SQRT(Dashboard!$D$12/365),0)</f>
        <v>-381220.07448307617</v>
      </c>
      <c r="F7321" s="3">
        <f>D7321+IF(Dashboard!$I$3,E7321,0)</f>
        <v>-450185.86516914028</v>
      </c>
      <c r="G7321" s="3">
        <f>IF(Dashboard!$I$4, ('Lookups and Calculations'!$F$9) / (1 - 'Lookups and Calculations'!$F$10), 'Lookups and Calculations'!$F$9)</f>
        <v>1951878.888340465</v>
      </c>
      <c r="H7321" s="12">
        <f t="shared" si="228"/>
        <v>0</v>
      </c>
      <c r="I7321" s="12">
        <f t="shared" si="229"/>
        <v>0</v>
      </c>
      <c r="J7321" s="13">
        <f>(1 - Dashboard!$I$9) * H7321 * Dashboard!$I$8 * 'Lookups and Calculations'!$F$12</f>
        <v>0</v>
      </c>
      <c r="K7321" s="12">
        <f>(1 - Dashboard!$I$11) * I7321 * Dashboard!$I$10 * 'Lookups and Calculations'!$F$12</f>
        <v>0</v>
      </c>
      <c r="L7321" s="12">
        <f>(H7321 - I7321) * Dashboard!$I$13 * (Dashboard!$D$12 / 365) * 'Lookups and Calculations'!$F$12</f>
        <v>0</v>
      </c>
      <c r="M7321" s="3">
        <f>(G7321*2) * Dashboard!$I$13 * (Dashboard!$D$12 / 365) * 'Lookups and Calculations'!$F$12</f>
        <v>1602.0878730267946</v>
      </c>
      <c r="N7321" s="12">
        <f>H7321 * Dashboard!$I$14 * Dashboard!$I$15 * (Dashboard!$D$12 / 365) * 'Lookups and Calculations'!$F$12</f>
        <v>0</v>
      </c>
    </row>
    <row r="7322" spans="1:14" x14ac:dyDescent="0.35">
      <c r="A7322" s="2">
        <v>7321</v>
      </c>
      <c r="B7322" s="11">
        <v>-0.98757117700352404</v>
      </c>
      <c r="C7322" s="11">
        <v>2.0631788356681864</v>
      </c>
      <c r="D7322" s="3">
        <f>B7322*Dashboard!$D$11*Dashboard!$D$10*SQRT(Dashboard!$D$12/365)</f>
        <v>-245195.91645062636</v>
      </c>
      <c r="E7322" s="3">
        <f>IF(Dashboard!$I$3,C7322*Dashboard!$E$11*Dashboard!$E$10*SQRT(Dashboard!$D$12/365),0)</f>
        <v>1024499.3721832611</v>
      </c>
      <c r="F7322" s="3">
        <f>D7322+IF(Dashboard!$I$3,E7322,0)</f>
        <v>779303.45573263476</v>
      </c>
      <c r="G7322" s="3">
        <f>IF(Dashboard!$I$4, ('Lookups and Calculations'!$F$9) / (1 - 'Lookups and Calculations'!$F$10), 'Lookups and Calculations'!$F$9)</f>
        <v>1951878.888340465</v>
      </c>
      <c r="H7322" s="12">
        <f t="shared" si="228"/>
        <v>0</v>
      </c>
      <c r="I7322" s="12">
        <f t="shared" si="229"/>
        <v>0</v>
      </c>
      <c r="J7322" s="13">
        <f>(1 - Dashboard!$I$9) * H7322 * Dashboard!$I$8 * 'Lookups and Calculations'!$F$12</f>
        <v>0</v>
      </c>
      <c r="K7322" s="12">
        <f>(1 - Dashboard!$I$11) * I7322 * Dashboard!$I$10 * 'Lookups and Calculations'!$F$12</f>
        <v>0</v>
      </c>
      <c r="L7322" s="12">
        <f>(H7322 - I7322) * Dashboard!$I$13 * (Dashboard!$D$12 / 365) * 'Lookups and Calculations'!$F$12</f>
        <v>0</v>
      </c>
      <c r="M7322" s="3">
        <f>(G7322*2) * Dashboard!$I$13 * (Dashboard!$D$12 / 365) * 'Lookups and Calculations'!$F$12</f>
        <v>1602.0878730267946</v>
      </c>
      <c r="N7322" s="12">
        <f>H7322 * Dashboard!$I$14 * Dashboard!$I$15 * (Dashboard!$D$12 / 365) * 'Lookups and Calculations'!$F$12</f>
        <v>0</v>
      </c>
    </row>
    <row r="7323" spans="1:14" x14ac:dyDescent="0.35">
      <c r="A7323" s="2">
        <v>7322</v>
      </c>
      <c r="B7323" s="11">
        <v>0.81388671294770176</v>
      </c>
      <c r="C7323" s="11">
        <v>2.3475085228808124</v>
      </c>
      <c r="D7323" s="3">
        <f>B7323*Dashboard!$D$11*Dashboard!$D$10*SQRT(Dashboard!$D$12/365)</f>
        <v>202073.23088722292</v>
      </c>
      <c r="E7323" s="3">
        <f>IF(Dashboard!$I$3,C7323*Dashboard!$E$11*Dashboard!$E$10*SQRT(Dashboard!$D$12/365),0)</f>
        <v>1165687.1262482442</v>
      </c>
      <c r="F7323" s="3">
        <f>D7323+IF(Dashboard!$I$3,E7323,0)</f>
        <v>1367760.3571354672</v>
      </c>
      <c r="G7323" s="3">
        <f>IF(Dashboard!$I$4, ('Lookups and Calculations'!$F$9) / (1 - 'Lookups and Calculations'!$F$10), 'Lookups and Calculations'!$F$9)</f>
        <v>1951878.888340465</v>
      </c>
      <c r="H7323" s="12">
        <f t="shared" si="228"/>
        <v>0</v>
      </c>
      <c r="I7323" s="12">
        <f t="shared" si="229"/>
        <v>0</v>
      </c>
      <c r="J7323" s="13">
        <f>(1 - Dashboard!$I$9) * H7323 * Dashboard!$I$8 * 'Lookups and Calculations'!$F$12</f>
        <v>0</v>
      </c>
      <c r="K7323" s="12">
        <f>(1 - Dashboard!$I$11) * I7323 * Dashboard!$I$10 * 'Lookups and Calculations'!$F$12</f>
        <v>0</v>
      </c>
      <c r="L7323" s="12">
        <f>(H7323 - I7323) * Dashboard!$I$13 * (Dashboard!$D$12 / 365) * 'Lookups and Calculations'!$F$12</f>
        <v>0</v>
      </c>
      <c r="M7323" s="3">
        <f>(G7323*2) * Dashboard!$I$13 * (Dashboard!$D$12 / 365) * 'Lookups and Calculations'!$F$12</f>
        <v>1602.0878730267946</v>
      </c>
      <c r="N7323" s="12">
        <f>H7323 * Dashboard!$I$14 * Dashboard!$I$15 * (Dashboard!$D$12 / 365) * 'Lookups and Calculations'!$F$12</f>
        <v>0</v>
      </c>
    </row>
    <row r="7324" spans="1:14" x14ac:dyDescent="0.35">
      <c r="A7324" s="2">
        <v>7323</v>
      </c>
      <c r="B7324" s="11">
        <v>-0.90632094661476126</v>
      </c>
      <c r="C7324" s="11">
        <v>-0.90308716530085864</v>
      </c>
      <c r="D7324" s="3">
        <f>B7324*Dashboard!$D$11*Dashboard!$D$10*SQRT(Dashboard!$D$12/365)</f>
        <v>-225022.96571461466</v>
      </c>
      <c r="E7324" s="3">
        <f>IF(Dashboard!$I$3,C7324*Dashboard!$E$11*Dashboard!$E$10*SQRT(Dashboard!$D$12/365),0)</f>
        <v>-448440.15355452651</v>
      </c>
      <c r="F7324" s="3">
        <f>D7324+IF(Dashboard!$I$3,E7324,0)</f>
        <v>-673463.11926914123</v>
      </c>
      <c r="G7324" s="3">
        <f>IF(Dashboard!$I$4, ('Lookups and Calculations'!$F$9) / (1 - 'Lookups and Calculations'!$F$10), 'Lookups and Calculations'!$F$9)</f>
        <v>1951878.888340465</v>
      </c>
      <c r="H7324" s="12">
        <f t="shared" si="228"/>
        <v>0</v>
      </c>
      <c r="I7324" s="12">
        <f t="shared" si="229"/>
        <v>0</v>
      </c>
      <c r="J7324" s="13">
        <f>(1 - Dashboard!$I$9) * H7324 * Dashboard!$I$8 * 'Lookups and Calculations'!$F$12</f>
        <v>0</v>
      </c>
      <c r="K7324" s="12">
        <f>(1 - Dashboard!$I$11) * I7324 * Dashboard!$I$10 * 'Lookups and Calculations'!$F$12</f>
        <v>0</v>
      </c>
      <c r="L7324" s="12">
        <f>(H7324 - I7324) * Dashboard!$I$13 * (Dashboard!$D$12 / 365) * 'Lookups and Calculations'!$F$12</f>
        <v>0</v>
      </c>
      <c r="M7324" s="3">
        <f>(G7324*2) * Dashboard!$I$13 * (Dashboard!$D$12 / 365) * 'Lookups and Calculations'!$F$12</f>
        <v>1602.0878730267946</v>
      </c>
      <c r="N7324" s="12">
        <f>H7324 * Dashboard!$I$14 * Dashboard!$I$15 * (Dashboard!$D$12 / 365) * 'Lookups and Calculations'!$F$12</f>
        <v>0</v>
      </c>
    </row>
    <row r="7325" spans="1:14" x14ac:dyDescent="0.35">
      <c r="A7325" s="2">
        <v>7324</v>
      </c>
      <c r="B7325" s="11">
        <v>0.35606598751092577</v>
      </c>
      <c r="C7325" s="11">
        <v>-0.42970416881705248</v>
      </c>
      <c r="D7325" s="3">
        <f>B7325*Dashboard!$D$11*Dashboard!$D$10*SQRT(Dashboard!$D$12/365)</f>
        <v>88404.692398517815</v>
      </c>
      <c r="E7325" s="3">
        <f>IF(Dashboard!$I$3,C7325*Dashboard!$E$11*Dashboard!$E$10*SQRT(Dashboard!$D$12/365),0)</f>
        <v>-213375.42028198717</v>
      </c>
      <c r="F7325" s="3">
        <f>D7325+IF(Dashboard!$I$3,E7325,0)</f>
        <v>-124970.72788346936</v>
      </c>
      <c r="G7325" s="3">
        <f>IF(Dashboard!$I$4, ('Lookups and Calculations'!$F$9) / (1 - 'Lookups and Calculations'!$F$10), 'Lookups and Calculations'!$F$9)</f>
        <v>1951878.888340465</v>
      </c>
      <c r="H7325" s="12">
        <f t="shared" si="228"/>
        <v>0</v>
      </c>
      <c r="I7325" s="12">
        <f t="shared" si="229"/>
        <v>0</v>
      </c>
      <c r="J7325" s="13">
        <f>(1 - Dashboard!$I$9) * H7325 * Dashboard!$I$8 * 'Lookups and Calculations'!$F$12</f>
        <v>0</v>
      </c>
      <c r="K7325" s="12">
        <f>(1 - Dashboard!$I$11) * I7325 * Dashboard!$I$10 * 'Lookups and Calculations'!$F$12</f>
        <v>0</v>
      </c>
      <c r="L7325" s="12">
        <f>(H7325 - I7325) * Dashboard!$I$13 * (Dashboard!$D$12 / 365) * 'Lookups and Calculations'!$F$12</f>
        <v>0</v>
      </c>
      <c r="M7325" s="3">
        <f>(G7325*2) * Dashboard!$I$13 * (Dashboard!$D$12 / 365) * 'Lookups and Calculations'!$F$12</f>
        <v>1602.0878730267946</v>
      </c>
      <c r="N7325" s="12">
        <f>H7325 * Dashboard!$I$14 * Dashboard!$I$15 * (Dashboard!$D$12 / 365) * 'Lookups and Calculations'!$F$12</f>
        <v>0</v>
      </c>
    </row>
    <row r="7326" spans="1:14" x14ac:dyDescent="0.35">
      <c r="A7326" s="2">
        <v>7325</v>
      </c>
      <c r="B7326" s="11">
        <v>0.67706598261170836</v>
      </c>
      <c r="C7326" s="11">
        <v>1.5080863407511809</v>
      </c>
      <c r="D7326" s="3">
        <f>B7326*Dashboard!$D$11*Dashboard!$D$10*SQRT(Dashboard!$D$12/365)</f>
        <v>168103.13825453949</v>
      </c>
      <c r="E7326" s="3">
        <f>IF(Dashboard!$I$3,C7326*Dashboard!$E$11*Dashboard!$E$10*SQRT(Dashboard!$D$12/365),0)</f>
        <v>748860.68167588476</v>
      </c>
      <c r="F7326" s="3">
        <f>D7326+IF(Dashboard!$I$3,E7326,0)</f>
        <v>916963.81993042422</v>
      </c>
      <c r="G7326" s="3">
        <f>IF(Dashboard!$I$4, ('Lookups and Calculations'!$F$9) / (1 - 'Lookups and Calculations'!$F$10), 'Lookups and Calculations'!$F$9)</f>
        <v>1951878.888340465</v>
      </c>
      <c r="H7326" s="12">
        <f t="shared" si="228"/>
        <v>0</v>
      </c>
      <c r="I7326" s="12">
        <f t="shared" si="229"/>
        <v>0</v>
      </c>
      <c r="J7326" s="13">
        <f>(1 - Dashboard!$I$9) * H7326 * Dashboard!$I$8 * 'Lookups and Calculations'!$F$12</f>
        <v>0</v>
      </c>
      <c r="K7326" s="12">
        <f>(1 - Dashboard!$I$11) * I7326 * Dashboard!$I$10 * 'Lookups and Calculations'!$F$12</f>
        <v>0</v>
      </c>
      <c r="L7326" s="12">
        <f>(H7326 - I7326) * Dashboard!$I$13 * (Dashboard!$D$12 / 365) * 'Lookups and Calculations'!$F$12</f>
        <v>0</v>
      </c>
      <c r="M7326" s="3">
        <f>(G7326*2) * Dashboard!$I$13 * (Dashboard!$D$12 / 365) * 'Lookups and Calculations'!$F$12</f>
        <v>1602.0878730267946</v>
      </c>
      <c r="N7326" s="12">
        <f>H7326 * Dashboard!$I$14 * Dashboard!$I$15 * (Dashboard!$D$12 / 365) * 'Lookups and Calculations'!$F$12</f>
        <v>0</v>
      </c>
    </row>
    <row r="7327" spans="1:14" x14ac:dyDescent="0.35">
      <c r="A7327" s="2">
        <v>7326</v>
      </c>
      <c r="B7327" s="11">
        <v>-0.62122425805780901</v>
      </c>
      <c r="C7327" s="11">
        <v>-1.5890014292244925</v>
      </c>
      <c r="D7327" s="3">
        <f>B7327*Dashboard!$D$11*Dashboard!$D$10*SQRT(Dashboard!$D$12/365)</f>
        <v>-154238.65623338392</v>
      </c>
      <c r="E7327" s="3">
        <f>IF(Dashboard!$I$3,C7327*Dashboard!$E$11*Dashboard!$E$10*SQRT(Dashboard!$D$12/365),0)</f>
        <v>-789040.16389426123</v>
      </c>
      <c r="F7327" s="3">
        <f>D7327+IF(Dashboard!$I$3,E7327,0)</f>
        <v>-943278.82012764516</v>
      </c>
      <c r="G7327" s="3">
        <f>IF(Dashboard!$I$4, ('Lookups and Calculations'!$F$9) / (1 - 'Lookups and Calculations'!$F$10), 'Lookups and Calculations'!$F$9)</f>
        <v>1951878.888340465</v>
      </c>
      <c r="H7327" s="12">
        <f t="shared" si="228"/>
        <v>0</v>
      </c>
      <c r="I7327" s="12">
        <f t="shared" si="229"/>
        <v>0</v>
      </c>
      <c r="J7327" s="13">
        <f>(1 - Dashboard!$I$9) * H7327 * Dashboard!$I$8 * 'Lookups and Calculations'!$F$12</f>
        <v>0</v>
      </c>
      <c r="K7327" s="12">
        <f>(1 - Dashboard!$I$11) * I7327 * Dashboard!$I$10 * 'Lookups and Calculations'!$F$12</f>
        <v>0</v>
      </c>
      <c r="L7327" s="12">
        <f>(H7327 - I7327) * Dashboard!$I$13 * (Dashboard!$D$12 / 365) * 'Lookups and Calculations'!$F$12</f>
        <v>0</v>
      </c>
      <c r="M7327" s="3">
        <f>(G7327*2) * Dashboard!$I$13 * (Dashboard!$D$12 / 365) * 'Lookups and Calculations'!$F$12</f>
        <v>1602.0878730267946</v>
      </c>
      <c r="N7327" s="12">
        <f>H7327 * Dashboard!$I$14 * Dashboard!$I$15 * (Dashboard!$D$12 / 365) * 'Lookups and Calculations'!$F$12</f>
        <v>0</v>
      </c>
    </row>
    <row r="7328" spans="1:14" x14ac:dyDescent="0.35">
      <c r="A7328" s="2">
        <v>7327</v>
      </c>
      <c r="B7328" s="11">
        <v>-2.2036135747880183</v>
      </c>
      <c r="C7328" s="11">
        <v>-1.2504619201272313</v>
      </c>
      <c r="D7328" s="3">
        <f>B7328*Dashboard!$D$11*Dashboard!$D$10*SQRT(Dashboard!$D$12/365)</f>
        <v>-547117.07120960345</v>
      </c>
      <c r="E7328" s="3">
        <f>IF(Dashboard!$I$3,C7328*Dashboard!$E$11*Dashboard!$E$10*SQRT(Dashboard!$D$12/365),0)</f>
        <v>-620933.78914219234</v>
      </c>
      <c r="F7328" s="3">
        <f>D7328+IF(Dashboard!$I$3,E7328,0)</f>
        <v>-1168050.8603517958</v>
      </c>
      <c r="G7328" s="3">
        <f>IF(Dashboard!$I$4, ('Lookups and Calculations'!$F$9) / (1 - 'Lookups and Calculations'!$F$10), 'Lookups and Calculations'!$F$9)</f>
        <v>1951878.888340465</v>
      </c>
      <c r="H7328" s="12">
        <f t="shared" si="228"/>
        <v>0</v>
      </c>
      <c r="I7328" s="12">
        <f t="shared" si="229"/>
        <v>0</v>
      </c>
      <c r="J7328" s="13">
        <f>(1 - Dashboard!$I$9) * H7328 * Dashboard!$I$8 * 'Lookups and Calculations'!$F$12</f>
        <v>0</v>
      </c>
      <c r="K7328" s="12">
        <f>(1 - Dashboard!$I$11) * I7328 * Dashboard!$I$10 * 'Lookups and Calculations'!$F$12</f>
        <v>0</v>
      </c>
      <c r="L7328" s="12">
        <f>(H7328 - I7328) * Dashboard!$I$13 * (Dashboard!$D$12 / 365) * 'Lookups and Calculations'!$F$12</f>
        <v>0</v>
      </c>
      <c r="M7328" s="3">
        <f>(G7328*2) * Dashboard!$I$13 * (Dashboard!$D$12 / 365) * 'Lookups and Calculations'!$F$12</f>
        <v>1602.0878730267946</v>
      </c>
      <c r="N7328" s="12">
        <f>H7328 * Dashboard!$I$14 * Dashboard!$I$15 * (Dashboard!$D$12 / 365) * 'Lookups and Calculations'!$F$12</f>
        <v>0</v>
      </c>
    </row>
    <row r="7329" spans="1:14" x14ac:dyDescent="0.35">
      <c r="A7329" s="2">
        <v>7328</v>
      </c>
      <c r="B7329" s="11">
        <v>-1.1620091514992101</v>
      </c>
      <c r="C7329" s="11">
        <v>0.33637576252415785</v>
      </c>
      <c r="D7329" s="3">
        <f>B7329*Dashboard!$D$11*Dashboard!$D$10*SQRT(Dashboard!$D$12/365)</f>
        <v>-288505.68491717626</v>
      </c>
      <c r="E7329" s="3">
        <f>IF(Dashboard!$I$3,C7329*Dashboard!$E$11*Dashboard!$E$10*SQRT(Dashboard!$D$12/365),0)</f>
        <v>167031.93710886285</v>
      </c>
      <c r="F7329" s="3">
        <f>D7329+IF(Dashboard!$I$3,E7329,0)</f>
        <v>-121473.7478083134</v>
      </c>
      <c r="G7329" s="3">
        <f>IF(Dashboard!$I$4, ('Lookups and Calculations'!$F$9) / (1 - 'Lookups and Calculations'!$F$10), 'Lookups and Calculations'!$F$9)</f>
        <v>1951878.888340465</v>
      </c>
      <c r="H7329" s="12">
        <f t="shared" si="228"/>
        <v>0</v>
      </c>
      <c r="I7329" s="12">
        <f t="shared" si="229"/>
        <v>0</v>
      </c>
      <c r="J7329" s="13">
        <f>(1 - Dashboard!$I$9) * H7329 * Dashboard!$I$8 * 'Lookups and Calculations'!$F$12</f>
        <v>0</v>
      </c>
      <c r="K7329" s="12">
        <f>(1 - Dashboard!$I$11) * I7329 * Dashboard!$I$10 * 'Lookups and Calculations'!$F$12</f>
        <v>0</v>
      </c>
      <c r="L7329" s="12">
        <f>(H7329 - I7329) * Dashboard!$I$13 * (Dashboard!$D$12 / 365) * 'Lookups and Calculations'!$F$12</f>
        <v>0</v>
      </c>
      <c r="M7329" s="3">
        <f>(G7329*2) * Dashboard!$I$13 * (Dashboard!$D$12 / 365) * 'Lookups and Calculations'!$F$12</f>
        <v>1602.0878730267946</v>
      </c>
      <c r="N7329" s="12">
        <f>H7329 * Dashboard!$I$14 * Dashboard!$I$15 * (Dashboard!$D$12 / 365) * 'Lookups and Calculations'!$F$12</f>
        <v>0</v>
      </c>
    </row>
    <row r="7330" spans="1:14" x14ac:dyDescent="0.35">
      <c r="A7330" s="2">
        <v>7329</v>
      </c>
      <c r="B7330" s="11">
        <v>-1.2201181306822884</v>
      </c>
      <c r="C7330" s="11">
        <v>0.22722063858982253</v>
      </c>
      <c r="D7330" s="3">
        <f>B7330*Dashboard!$D$11*Dashboard!$D$10*SQRT(Dashboard!$D$12/365)</f>
        <v>-302933.08492295258</v>
      </c>
      <c r="E7330" s="3">
        <f>IF(Dashboard!$I$3,C7330*Dashboard!$E$11*Dashboard!$E$10*SQRT(Dashboard!$D$12/365),0)</f>
        <v>112829.48310535654</v>
      </c>
      <c r="F7330" s="3">
        <f>D7330+IF(Dashboard!$I$3,E7330,0)</f>
        <v>-190103.60181759603</v>
      </c>
      <c r="G7330" s="3">
        <f>IF(Dashboard!$I$4, ('Lookups and Calculations'!$F$9) / (1 - 'Lookups and Calculations'!$F$10), 'Lookups and Calculations'!$F$9)</f>
        <v>1951878.888340465</v>
      </c>
      <c r="H7330" s="12">
        <f t="shared" si="228"/>
        <v>0</v>
      </c>
      <c r="I7330" s="12">
        <f t="shared" si="229"/>
        <v>0</v>
      </c>
      <c r="J7330" s="13">
        <f>(1 - Dashboard!$I$9) * H7330 * Dashboard!$I$8 * 'Lookups and Calculations'!$F$12</f>
        <v>0</v>
      </c>
      <c r="K7330" s="12">
        <f>(1 - Dashboard!$I$11) * I7330 * Dashboard!$I$10 * 'Lookups and Calculations'!$F$12</f>
        <v>0</v>
      </c>
      <c r="L7330" s="12">
        <f>(H7330 - I7330) * Dashboard!$I$13 * (Dashboard!$D$12 / 365) * 'Lookups and Calculations'!$F$12</f>
        <v>0</v>
      </c>
      <c r="M7330" s="3">
        <f>(G7330*2) * Dashboard!$I$13 * (Dashboard!$D$12 / 365) * 'Lookups and Calculations'!$F$12</f>
        <v>1602.0878730267946</v>
      </c>
      <c r="N7330" s="12">
        <f>H7330 * Dashboard!$I$14 * Dashboard!$I$15 * (Dashboard!$D$12 / 365) * 'Lookups and Calculations'!$F$12</f>
        <v>0</v>
      </c>
    </row>
    <row r="7331" spans="1:14" x14ac:dyDescent="0.35">
      <c r="A7331" s="2">
        <v>7330</v>
      </c>
      <c r="B7331" s="11">
        <v>0.22717571788263899</v>
      </c>
      <c r="C7331" s="11">
        <v>0.58131666636406576</v>
      </c>
      <c r="D7331" s="3">
        <f>B7331*Dashboard!$D$11*Dashboard!$D$10*SQRT(Dashboard!$D$12/365)</f>
        <v>56403.588560142685</v>
      </c>
      <c r="E7331" s="3">
        <f>IF(Dashboard!$I$3,C7331*Dashboard!$E$11*Dashboard!$E$10*SQRT(Dashboard!$D$12/365),0)</f>
        <v>288660.65773535933</v>
      </c>
      <c r="F7331" s="3">
        <f>D7331+IF(Dashboard!$I$3,E7331,0)</f>
        <v>345064.246295502</v>
      </c>
      <c r="G7331" s="3">
        <f>IF(Dashboard!$I$4, ('Lookups and Calculations'!$F$9) / (1 - 'Lookups and Calculations'!$F$10), 'Lookups and Calculations'!$F$9)</f>
        <v>1951878.888340465</v>
      </c>
      <c r="H7331" s="12">
        <f t="shared" si="228"/>
        <v>0</v>
      </c>
      <c r="I7331" s="12">
        <f t="shared" si="229"/>
        <v>0</v>
      </c>
      <c r="J7331" s="13">
        <f>(1 - Dashboard!$I$9) * H7331 * Dashboard!$I$8 * 'Lookups and Calculations'!$F$12</f>
        <v>0</v>
      </c>
      <c r="K7331" s="12">
        <f>(1 - Dashboard!$I$11) * I7331 * Dashboard!$I$10 * 'Lookups and Calculations'!$F$12</f>
        <v>0</v>
      </c>
      <c r="L7331" s="12">
        <f>(H7331 - I7331) * Dashboard!$I$13 * (Dashboard!$D$12 / 365) * 'Lookups and Calculations'!$F$12</f>
        <v>0</v>
      </c>
      <c r="M7331" s="3">
        <f>(G7331*2) * Dashboard!$I$13 * (Dashboard!$D$12 / 365) * 'Lookups and Calculations'!$F$12</f>
        <v>1602.0878730267946</v>
      </c>
      <c r="N7331" s="12">
        <f>H7331 * Dashboard!$I$14 * Dashboard!$I$15 * (Dashboard!$D$12 / 365) * 'Lookups and Calculations'!$F$12</f>
        <v>0</v>
      </c>
    </row>
    <row r="7332" spans="1:14" x14ac:dyDescent="0.35">
      <c r="A7332" s="2">
        <v>7331</v>
      </c>
      <c r="B7332" s="11">
        <v>0.33016797229981065</v>
      </c>
      <c r="C7332" s="11">
        <v>1.5626387094092122</v>
      </c>
      <c r="D7332" s="3">
        <f>B7332*Dashboard!$D$11*Dashboard!$D$10*SQRT(Dashboard!$D$12/365)</f>
        <v>81974.687430968028</v>
      </c>
      <c r="E7332" s="3">
        <f>IF(Dashboard!$I$3,C7332*Dashboard!$E$11*Dashboard!$E$10*SQRT(Dashboard!$D$12/365),0)</f>
        <v>775949.39859904116</v>
      </c>
      <c r="F7332" s="3">
        <f>D7332+IF(Dashboard!$I$3,E7332,0)</f>
        <v>857924.0860300092</v>
      </c>
      <c r="G7332" s="3">
        <f>IF(Dashboard!$I$4, ('Lookups and Calculations'!$F$9) / (1 - 'Lookups and Calculations'!$F$10), 'Lookups and Calculations'!$F$9)</f>
        <v>1951878.888340465</v>
      </c>
      <c r="H7332" s="12">
        <f t="shared" si="228"/>
        <v>0</v>
      </c>
      <c r="I7332" s="12">
        <f t="shared" si="229"/>
        <v>0</v>
      </c>
      <c r="J7332" s="13">
        <f>(1 - Dashboard!$I$9) * H7332 * Dashboard!$I$8 * 'Lookups and Calculations'!$F$12</f>
        <v>0</v>
      </c>
      <c r="K7332" s="12">
        <f>(1 - Dashboard!$I$11) * I7332 * Dashboard!$I$10 * 'Lookups and Calculations'!$F$12</f>
        <v>0</v>
      </c>
      <c r="L7332" s="12">
        <f>(H7332 - I7332) * Dashboard!$I$13 * (Dashboard!$D$12 / 365) * 'Lookups and Calculations'!$F$12</f>
        <v>0</v>
      </c>
      <c r="M7332" s="3">
        <f>(G7332*2) * Dashboard!$I$13 * (Dashboard!$D$12 / 365) * 'Lookups and Calculations'!$F$12</f>
        <v>1602.0878730267946</v>
      </c>
      <c r="N7332" s="12">
        <f>H7332 * Dashboard!$I$14 * Dashboard!$I$15 * (Dashboard!$D$12 / 365) * 'Lookups and Calculations'!$F$12</f>
        <v>0</v>
      </c>
    </row>
    <row r="7333" spans="1:14" x14ac:dyDescent="0.35">
      <c r="A7333" s="2">
        <v>7332</v>
      </c>
      <c r="B7333" s="11">
        <v>-1.474809833879267</v>
      </c>
      <c r="C7333" s="11">
        <v>1.4633815694723669</v>
      </c>
      <c r="D7333" s="3">
        <f>B7333*Dashboard!$D$11*Dashboard!$D$10*SQRT(Dashboard!$D$12/365)</f>
        <v>-366168.39092614839</v>
      </c>
      <c r="E7333" s="3">
        <f>IF(Dashboard!$I$3,C7333*Dashboard!$E$11*Dashboard!$E$10*SQRT(Dashboard!$D$12/365),0)</f>
        <v>726661.9225005036</v>
      </c>
      <c r="F7333" s="3">
        <f>D7333+IF(Dashboard!$I$3,E7333,0)</f>
        <v>360493.53157435521</v>
      </c>
      <c r="G7333" s="3">
        <f>IF(Dashboard!$I$4, ('Lookups and Calculations'!$F$9) / (1 - 'Lookups and Calculations'!$F$10), 'Lookups and Calculations'!$F$9)</f>
        <v>1951878.888340465</v>
      </c>
      <c r="H7333" s="12">
        <f t="shared" si="228"/>
        <v>0</v>
      </c>
      <c r="I7333" s="12">
        <f t="shared" si="229"/>
        <v>0</v>
      </c>
      <c r="J7333" s="13">
        <f>(1 - Dashboard!$I$9) * H7333 * Dashboard!$I$8 * 'Lookups and Calculations'!$F$12</f>
        <v>0</v>
      </c>
      <c r="K7333" s="12">
        <f>(1 - Dashboard!$I$11) * I7333 * Dashboard!$I$10 * 'Lookups and Calculations'!$F$12</f>
        <v>0</v>
      </c>
      <c r="L7333" s="12">
        <f>(H7333 - I7333) * Dashboard!$I$13 * (Dashboard!$D$12 / 365) * 'Lookups and Calculations'!$F$12</f>
        <v>0</v>
      </c>
      <c r="M7333" s="3">
        <f>(G7333*2) * Dashboard!$I$13 * (Dashboard!$D$12 / 365) * 'Lookups and Calculations'!$F$12</f>
        <v>1602.0878730267946</v>
      </c>
      <c r="N7333" s="12">
        <f>H7333 * Dashboard!$I$14 * Dashboard!$I$15 * (Dashboard!$D$12 / 365) * 'Lookups and Calculations'!$F$12</f>
        <v>0</v>
      </c>
    </row>
    <row r="7334" spans="1:14" x14ac:dyDescent="0.35">
      <c r="A7334" s="2">
        <v>7333</v>
      </c>
      <c r="B7334" s="11">
        <v>-0.51323694920017715</v>
      </c>
      <c r="C7334" s="11">
        <v>-0.63024519487273878</v>
      </c>
      <c r="D7334" s="3">
        <f>B7334*Dashboard!$D$11*Dashboard!$D$10*SQRT(Dashboard!$D$12/365)</f>
        <v>-127427.37642191429</v>
      </c>
      <c r="E7334" s="3">
        <f>IF(Dashboard!$I$3,C7334*Dashboard!$E$11*Dashboard!$E$10*SQRT(Dashboard!$D$12/365),0)</f>
        <v>-312956.78072401526</v>
      </c>
      <c r="F7334" s="3">
        <f>D7334+IF(Dashboard!$I$3,E7334,0)</f>
        <v>-440384.15714592952</v>
      </c>
      <c r="G7334" s="3">
        <f>IF(Dashboard!$I$4, ('Lookups and Calculations'!$F$9) / (1 - 'Lookups and Calculations'!$F$10), 'Lookups and Calculations'!$F$9)</f>
        <v>1951878.888340465</v>
      </c>
      <c r="H7334" s="12">
        <f t="shared" si="228"/>
        <v>0</v>
      </c>
      <c r="I7334" s="12">
        <f t="shared" si="229"/>
        <v>0</v>
      </c>
      <c r="J7334" s="13">
        <f>(1 - Dashboard!$I$9) * H7334 * Dashboard!$I$8 * 'Lookups and Calculations'!$F$12</f>
        <v>0</v>
      </c>
      <c r="K7334" s="12">
        <f>(1 - Dashboard!$I$11) * I7334 * Dashboard!$I$10 * 'Lookups and Calculations'!$F$12</f>
        <v>0</v>
      </c>
      <c r="L7334" s="12">
        <f>(H7334 - I7334) * Dashboard!$I$13 * (Dashboard!$D$12 / 365) * 'Lookups and Calculations'!$F$12</f>
        <v>0</v>
      </c>
      <c r="M7334" s="3">
        <f>(G7334*2) * Dashboard!$I$13 * (Dashboard!$D$12 / 365) * 'Lookups and Calculations'!$F$12</f>
        <v>1602.0878730267946</v>
      </c>
      <c r="N7334" s="12">
        <f>H7334 * Dashboard!$I$14 * Dashboard!$I$15 * (Dashboard!$D$12 / 365) * 'Lookups and Calculations'!$F$12</f>
        <v>0</v>
      </c>
    </row>
    <row r="7335" spans="1:14" x14ac:dyDescent="0.35">
      <c r="A7335" s="2">
        <v>7334</v>
      </c>
      <c r="B7335" s="11">
        <v>-0.49768597927843494</v>
      </c>
      <c r="C7335" s="11">
        <v>0.96596990905515878</v>
      </c>
      <c r="D7335" s="3">
        <f>B7335*Dashboard!$D$11*Dashboard!$D$10*SQRT(Dashboard!$D$12/365)</f>
        <v>-123566.35413770065</v>
      </c>
      <c r="E7335" s="3">
        <f>IF(Dashboard!$I$3,C7335*Dashboard!$E$11*Dashboard!$E$10*SQRT(Dashboard!$D$12/365),0)</f>
        <v>479665.43096804596</v>
      </c>
      <c r="F7335" s="3">
        <f>D7335+IF(Dashboard!$I$3,E7335,0)</f>
        <v>356099.07683034532</v>
      </c>
      <c r="G7335" s="3">
        <f>IF(Dashboard!$I$4, ('Lookups and Calculations'!$F$9) / (1 - 'Lookups and Calculations'!$F$10), 'Lookups and Calculations'!$F$9)</f>
        <v>1951878.888340465</v>
      </c>
      <c r="H7335" s="12">
        <f t="shared" si="228"/>
        <v>0</v>
      </c>
      <c r="I7335" s="12">
        <f t="shared" si="229"/>
        <v>0</v>
      </c>
      <c r="J7335" s="13">
        <f>(1 - Dashboard!$I$9) * H7335 * Dashboard!$I$8 * 'Lookups and Calculations'!$F$12</f>
        <v>0</v>
      </c>
      <c r="K7335" s="12">
        <f>(1 - Dashboard!$I$11) * I7335 * Dashboard!$I$10 * 'Lookups and Calculations'!$F$12</f>
        <v>0</v>
      </c>
      <c r="L7335" s="12">
        <f>(H7335 - I7335) * Dashboard!$I$13 * (Dashboard!$D$12 / 365) * 'Lookups and Calculations'!$F$12</f>
        <v>0</v>
      </c>
      <c r="M7335" s="3">
        <f>(G7335*2) * Dashboard!$I$13 * (Dashboard!$D$12 / 365) * 'Lookups and Calculations'!$F$12</f>
        <v>1602.0878730267946</v>
      </c>
      <c r="N7335" s="12">
        <f>H7335 * Dashboard!$I$14 * Dashboard!$I$15 * (Dashboard!$D$12 / 365) * 'Lookups and Calculations'!$F$12</f>
        <v>0</v>
      </c>
    </row>
    <row r="7336" spans="1:14" x14ac:dyDescent="0.35">
      <c r="A7336" s="2">
        <v>7335</v>
      </c>
      <c r="B7336" s="11">
        <v>1.9267369719485854</v>
      </c>
      <c r="C7336" s="11">
        <v>-0.36436116479403857</v>
      </c>
      <c r="D7336" s="3">
        <f>B7336*Dashboard!$D$11*Dashboard!$D$10*SQRT(Dashboard!$D$12/365)</f>
        <v>478373.65913176344</v>
      </c>
      <c r="E7336" s="3">
        <f>IF(Dashboard!$I$3,C7336*Dashboard!$E$11*Dashboard!$E$10*SQRT(Dashboard!$D$12/365),0)</f>
        <v>-180928.46733693848</v>
      </c>
      <c r="F7336" s="3">
        <f>D7336+IF(Dashboard!$I$3,E7336,0)</f>
        <v>297445.19179482496</v>
      </c>
      <c r="G7336" s="3">
        <f>IF(Dashboard!$I$4, ('Lookups and Calculations'!$F$9) / (1 - 'Lookups and Calculations'!$F$10), 'Lookups and Calculations'!$F$9)</f>
        <v>1951878.888340465</v>
      </c>
      <c r="H7336" s="12">
        <f t="shared" si="228"/>
        <v>0</v>
      </c>
      <c r="I7336" s="12">
        <f t="shared" si="229"/>
        <v>0</v>
      </c>
      <c r="J7336" s="13">
        <f>(1 - Dashboard!$I$9) * H7336 * Dashboard!$I$8 * 'Lookups and Calculations'!$F$12</f>
        <v>0</v>
      </c>
      <c r="K7336" s="12">
        <f>(1 - Dashboard!$I$11) * I7336 * Dashboard!$I$10 * 'Lookups and Calculations'!$F$12</f>
        <v>0</v>
      </c>
      <c r="L7336" s="12">
        <f>(H7336 - I7336) * Dashboard!$I$13 * (Dashboard!$D$12 / 365) * 'Lookups and Calculations'!$F$12</f>
        <v>0</v>
      </c>
      <c r="M7336" s="3">
        <f>(G7336*2) * Dashboard!$I$13 * (Dashboard!$D$12 / 365) * 'Lookups and Calculations'!$F$12</f>
        <v>1602.0878730267946</v>
      </c>
      <c r="N7336" s="12">
        <f>H7336 * Dashboard!$I$14 * Dashboard!$I$15 * (Dashboard!$D$12 / 365) * 'Lookups and Calculations'!$F$12</f>
        <v>0</v>
      </c>
    </row>
    <row r="7337" spans="1:14" x14ac:dyDescent="0.35">
      <c r="A7337" s="2">
        <v>7336</v>
      </c>
      <c r="B7337" s="11">
        <v>1.9823726472182004</v>
      </c>
      <c r="C7337" s="11">
        <v>-0.70741118295622929</v>
      </c>
      <c r="D7337" s="3">
        <f>B7337*Dashboard!$D$11*Dashboard!$D$10*SQRT(Dashboard!$D$12/365)</f>
        <v>492186.98287261405</v>
      </c>
      <c r="E7337" s="3">
        <f>IF(Dashboard!$I$3,C7337*Dashboard!$E$11*Dashboard!$E$10*SQRT(Dashboard!$D$12/365),0)</f>
        <v>-351274.59640664543</v>
      </c>
      <c r="F7337" s="3">
        <f>D7337+IF(Dashboard!$I$3,E7337,0)</f>
        <v>140912.38646596862</v>
      </c>
      <c r="G7337" s="3">
        <f>IF(Dashboard!$I$4, ('Lookups and Calculations'!$F$9) / (1 - 'Lookups and Calculations'!$F$10), 'Lookups and Calculations'!$F$9)</f>
        <v>1951878.888340465</v>
      </c>
      <c r="H7337" s="12">
        <f t="shared" si="228"/>
        <v>0</v>
      </c>
      <c r="I7337" s="12">
        <f t="shared" si="229"/>
        <v>0</v>
      </c>
      <c r="J7337" s="13">
        <f>(1 - Dashboard!$I$9) * H7337 * Dashboard!$I$8 * 'Lookups and Calculations'!$F$12</f>
        <v>0</v>
      </c>
      <c r="K7337" s="12">
        <f>(1 - Dashboard!$I$11) * I7337 * Dashboard!$I$10 * 'Lookups and Calculations'!$F$12</f>
        <v>0</v>
      </c>
      <c r="L7337" s="12">
        <f>(H7337 - I7337) * Dashboard!$I$13 * (Dashboard!$D$12 / 365) * 'Lookups and Calculations'!$F$12</f>
        <v>0</v>
      </c>
      <c r="M7337" s="3">
        <f>(G7337*2) * Dashboard!$I$13 * (Dashboard!$D$12 / 365) * 'Lookups and Calculations'!$F$12</f>
        <v>1602.0878730267946</v>
      </c>
      <c r="N7337" s="12">
        <f>H7337 * Dashboard!$I$14 * Dashboard!$I$15 * (Dashboard!$D$12 / 365) * 'Lookups and Calculations'!$F$12</f>
        <v>0</v>
      </c>
    </row>
    <row r="7338" spans="1:14" x14ac:dyDescent="0.35">
      <c r="A7338" s="2">
        <v>7337</v>
      </c>
      <c r="B7338" s="11">
        <v>0.77397204996455571</v>
      </c>
      <c r="C7338" s="11">
        <v>-1.2678103251387707</v>
      </c>
      <c r="D7338" s="3">
        <f>B7338*Dashboard!$D$11*Dashboard!$D$10*SQRT(Dashboard!$D$12/365)</f>
        <v>192163.14784929372</v>
      </c>
      <c r="E7338" s="3">
        <f>IF(Dashboard!$I$3,C7338*Dashboard!$E$11*Dashboard!$E$10*SQRT(Dashboard!$D$12/365),0)</f>
        <v>-629548.37442943756</v>
      </c>
      <c r="F7338" s="3">
        <f>D7338+IF(Dashboard!$I$3,E7338,0)</f>
        <v>-437385.22658014385</v>
      </c>
      <c r="G7338" s="3">
        <f>IF(Dashboard!$I$4, ('Lookups and Calculations'!$F$9) / (1 - 'Lookups and Calculations'!$F$10), 'Lookups and Calculations'!$F$9)</f>
        <v>1951878.888340465</v>
      </c>
      <c r="H7338" s="12">
        <f t="shared" si="228"/>
        <v>0</v>
      </c>
      <c r="I7338" s="12">
        <f t="shared" si="229"/>
        <v>0</v>
      </c>
      <c r="J7338" s="13">
        <f>(1 - Dashboard!$I$9) * H7338 * Dashboard!$I$8 * 'Lookups and Calculations'!$F$12</f>
        <v>0</v>
      </c>
      <c r="K7338" s="12">
        <f>(1 - Dashboard!$I$11) * I7338 * Dashboard!$I$10 * 'Lookups and Calculations'!$F$12</f>
        <v>0</v>
      </c>
      <c r="L7338" s="12">
        <f>(H7338 - I7338) * Dashboard!$I$13 * (Dashboard!$D$12 / 365) * 'Lookups and Calculations'!$F$12</f>
        <v>0</v>
      </c>
      <c r="M7338" s="3">
        <f>(G7338*2) * Dashboard!$I$13 * (Dashboard!$D$12 / 365) * 'Lookups and Calculations'!$F$12</f>
        <v>1602.0878730267946</v>
      </c>
      <c r="N7338" s="12">
        <f>H7338 * Dashboard!$I$14 * Dashboard!$I$15 * (Dashboard!$D$12 / 365) * 'Lookups and Calculations'!$F$12</f>
        <v>0</v>
      </c>
    </row>
    <row r="7339" spans="1:14" x14ac:dyDescent="0.35">
      <c r="A7339" s="2">
        <v>7338</v>
      </c>
      <c r="B7339" s="11">
        <v>-2.3423582384846549E-2</v>
      </c>
      <c r="C7339" s="11">
        <v>0.52917373828893099</v>
      </c>
      <c r="D7339" s="3">
        <f>B7339*Dashboard!$D$11*Dashboard!$D$10*SQRT(Dashboard!$D$12/365)</f>
        <v>-5815.6484141585097</v>
      </c>
      <c r="E7339" s="3">
        <f>IF(Dashboard!$I$3,C7339*Dashboard!$E$11*Dashboard!$E$10*SQRT(Dashboard!$D$12/365),0)</f>
        <v>262768.38114098861</v>
      </c>
      <c r="F7339" s="3">
        <f>D7339+IF(Dashboard!$I$3,E7339,0)</f>
        <v>256952.73272683012</v>
      </c>
      <c r="G7339" s="3">
        <f>IF(Dashboard!$I$4, ('Lookups and Calculations'!$F$9) / (1 - 'Lookups and Calculations'!$F$10), 'Lookups and Calculations'!$F$9)</f>
        <v>1951878.888340465</v>
      </c>
      <c r="H7339" s="12">
        <f t="shared" si="228"/>
        <v>0</v>
      </c>
      <c r="I7339" s="12">
        <f t="shared" si="229"/>
        <v>0</v>
      </c>
      <c r="J7339" s="13">
        <f>(1 - Dashboard!$I$9) * H7339 * Dashboard!$I$8 * 'Lookups and Calculations'!$F$12</f>
        <v>0</v>
      </c>
      <c r="K7339" s="12">
        <f>(1 - Dashboard!$I$11) * I7339 * Dashboard!$I$10 * 'Lookups and Calculations'!$F$12</f>
        <v>0</v>
      </c>
      <c r="L7339" s="12">
        <f>(H7339 - I7339) * Dashboard!$I$13 * (Dashboard!$D$12 / 365) * 'Lookups and Calculations'!$F$12</f>
        <v>0</v>
      </c>
      <c r="M7339" s="3">
        <f>(G7339*2) * Dashboard!$I$13 * (Dashboard!$D$12 / 365) * 'Lookups and Calculations'!$F$12</f>
        <v>1602.0878730267946</v>
      </c>
      <c r="N7339" s="12">
        <f>H7339 * Dashboard!$I$14 * Dashboard!$I$15 * (Dashboard!$D$12 / 365) * 'Lookups and Calculations'!$F$12</f>
        <v>0</v>
      </c>
    </row>
    <row r="7340" spans="1:14" x14ac:dyDescent="0.35">
      <c r="A7340" s="2">
        <v>7339</v>
      </c>
      <c r="B7340" s="11">
        <v>0.32957479189805566</v>
      </c>
      <c r="C7340" s="11">
        <v>-1.2661127800302094</v>
      </c>
      <c r="D7340" s="3">
        <f>B7340*Dashboard!$D$11*Dashboard!$D$10*SQRT(Dashboard!$D$12/365)</f>
        <v>81827.41155291925</v>
      </c>
      <c r="E7340" s="3">
        <f>IF(Dashboard!$I$3,C7340*Dashboard!$E$11*Dashboard!$E$10*SQRT(Dashboard!$D$12/365),0)</f>
        <v>-628705.43543262954</v>
      </c>
      <c r="F7340" s="3">
        <f>D7340+IF(Dashboard!$I$3,E7340,0)</f>
        <v>-546878.02387971035</v>
      </c>
      <c r="G7340" s="3">
        <f>IF(Dashboard!$I$4, ('Lookups and Calculations'!$F$9) / (1 - 'Lookups and Calculations'!$F$10), 'Lookups and Calculations'!$F$9)</f>
        <v>1951878.888340465</v>
      </c>
      <c r="H7340" s="12">
        <f t="shared" si="228"/>
        <v>0</v>
      </c>
      <c r="I7340" s="12">
        <f t="shared" si="229"/>
        <v>0</v>
      </c>
      <c r="J7340" s="13">
        <f>(1 - Dashboard!$I$9) * H7340 * Dashboard!$I$8 * 'Lookups and Calculations'!$F$12</f>
        <v>0</v>
      </c>
      <c r="K7340" s="12">
        <f>(1 - Dashboard!$I$11) * I7340 * Dashboard!$I$10 * 'Lookups and Calculations'!$F$12</f>
        <v>0</v>
      </c>
      <c r="L7340" s="12">
        <f>(H7340 - I7340) * Dashboard!$I$13 * (Dashboard!$D$12 / 365) * 'Lookups and Calculations'!$F$12</f>
        <v>0</v>
      </c>
      <c r="M7340" s="3">
        <f>(G7340*2) * Dashboard!$I$13 * (Dashboard!$D$12 / 365) * 'Lookups and Calculations'!$F$12</f>
        <v>1602.0878730267946</v>
      </c>
      <c r="N7340" s="12">
        <f>H7340 * Dashboard!$I$14 * Dashboard!$I$15 * (Dashboard!$D$12 / 365) * 'Lookups and Calculations'!$F$12</f>
        <v>0</v>
      </c>
    </row>
    <row r="7341" spans="1:14" x14ac:dyDescent="0.35">
      <c r="A7341" s="2">
        <v>7340</v>
      </c>
      <c r="B7341" s="11">
        <v>-1.2740776897778745</v>
      </c>
      <c r="C7341" s="11">
        <v>-0.56818257354239221</v>
      </c>
      <c r="D7341" s="3">
        <f>B7341*Dashboard!$D$11*Dashboard!$D$10*SQRT(Dashboard!$D$12/365)</f>
        <v>-316330.25957912096</v>
      </c>
      <c r="E7341" s="3">
        <f>IF(Dashboard!$I$3,C7341*Dashboard!$E$11*Dashboard!$E$10*SQRT(Dashboard!$D$12/365),0)</f>
        <v>-282138.74619895912</v>
      </c>
      <c r="F7341" s="3">
        <f>D7341+IF(Dashboard!$I$3,E7341,0)</f>
        <v>-598469.00577808009</v>
      </c>
      <c r="G7341" s="3">
        <f>IF(Dashboard!$I$4, ('Lookups and Calculations'!$F$9) / (1 - 'Lookups and Calculations'!$F$10), 'Lookups and Calculations'!$F$9)</f>
        <v>1951878.888340465</v>
      </c>
      <c r="H7341" s="12">
        <f t="shared" si="228"/>
        <v>0</v>
      </c>
      <c r="I7341" s="12">
        <f t="shared" si="229"/>
        <v>0</v>
      </c>
      <c r="J7341" s="13">
        <f>(1 - Dashboard!$I$9) * H7341 * Dashboard!$I$8 * 'Lookups and Calculations'!$F$12</f>
        <v>0</v>
      </c>
      <c r="K7341" s="12">
        <f>(1 - Dashboard!$I$11) * I7341 * Dashboard!$I$10 * 'Lookups and Calculations'!$F$12</f>
        <v>0</v>
      </c>
      <c r="L7341" s="12">
        <f>(H7341 - I7341) * Dashboard!$I$13 * (Dashboard!$D$12 / 365) * 'Lookups and Calculations'!$F$12</f>
        <v>0</v>
      </c>
      <c r="M7341" s="3">
        <f>(G7341*2) * Dashboard!$I$13 * (Dashboard!$D$12 / 365) * 'Lookups and Calculations'!$F$12</f>
        <v>1602.0878730267946</v>
      </c>
      <c r="N7341" s="12">
        <f>H7341 * Dashboard!$I$14 * Dashboard!$I$15 * (Dashboard!$D$12 / 365) * 'Lookups and Calculations'!$F$12</f>
        <v>0</v>
      </c>
    </row>
    <row r="7342" spans="1:14" x14ac:dyDescent="0.35">
      <c r="A7342" s="2">
        <v>7341</v>
      </c>
      <c r="B7342" s="11">
        <v>1.1921350422166674</v>
      </c>
      <c r="C7342" s="11">
        <v>0.19554213238468296</v>
      </c>
      <c r="D7342" s="3">
        <f>B7342*Dashboard!$D$11*Dashboard!$D$10*SQRT(Dashboard!$D$12/365)</f>
        <v>295985.39428432396</v>
      </c>
      <c r="E7342" s="3">
        <f>IF(Dashboard!$I$3,C7342*Dashboard!$E$11*Dashboard!$E$10*SQRT(Dashboard!$D$12/365),0)</f>
        <v>97099.092138856446</v>
      </c>
      <c r="F7342" s="3">
        <f>D7342+IF(Dashboard!$I$3,E7342,0)</f>
        <v>393084.48642318044</v>
      </c>
      <c r="G7342" s="3">
        <f>IF(Dashboard!$I$4, ('Lookups and Calculations'!$F$9) / (1 - 'Lookups and Calculations'!$F$10), 'Lookups and Calculations'!$F$9)</f>
        <v>1951878.888340465</v>
      </c>
      <c r="H7342" s="12">
        <f t="shared" si="228"/>
        <v>0</v>
      </c>
      <c r="I7342" s="12">
        <f t="shared" si="229"/>
        <v>0</v>
      </c>
      <c r="J7342" s="13">
        <f>(1 - Dashboard!$I$9) * H7342 * Dashboard!$I$8 * 'Lookups and Calculations'!$F$12</f>
        <v>0</v>
      </c>
      <c r="K7342" s="12">
        <f>(1 - Dashboard!$I$11) * I7342 * Dashboard!$I$10 * 'Lookups and Calculations'!$F$12</f>
        <v>0</v>
      </c>
      <c r="L7342" s="12">
        <f>(H7342 - I7342) * Dashboard!$I$13 * (Dashboard!$D$12 / 365) * 'Lookups and Calculations'!$F$12</f>
        <v>0</v>
      </c>
      <c r="M7342" s="3">
        <f>(G7342*2) * Dashboard!$I$13 * (Dashboard!$D$12 / 365) * 'Lookups and Calculations'!$F$12</f>
        <v>1602.0878730267946</v>
      </c>
      <c r="N7342" s="12">
        <f>H7342 * Dashboard!$I$14 * Dashboard!$I$15 * (Dashboard!$D$12 / 365) * 'Lookups and Calculations'!$F$12</f>
        <v>0</v>
      </c>
    </row>
    <row r="7343" spans="1:14" x14ac:dyDescent="0.35">
      <c r="A7343" s="2">
        <v>7342</v>
      </c>
      <c r="B7343" s="11">
        <v>-0.79147525426736365</v>
      </c>
      <c r="C7343" s="11">
        <v>0.21174936908292841</v>
      </c>
      <c r="D7343" s="3">
        <f>B7343*Dashboard!$D$11*Dashboard!$D$10*SQRT(Dashboard!$D$12/365)</f>
        <v>-196508.87433441798</v>
      </c>
      <c r="E7343" s="3">
        <f>IF(Dashboard!$I$3,C7343*Dashboard!$E$11*Dashboard!$E$10*SQRT(Dashboard!$D$12/365),0)</f>
        <v>105147.01485652065</v>
      </c>
      <c r="F7343" s="3">
        <f>D7343+IF(Dashboard!$I$3,E7343,0)</f>
        <v>-91361.859477897335</v>
      </c>
      <c r="G7343" s="3">
        <f>IF(Dashboard!$I$4, ('Lookups and Calculations'!$F$9) / (1 - 'Lookups and Calculations'!$F$10), 'Lookups and Calculations'!$F$9)</f>
        <v>1951878.888340465</v>
      </c>
      <c r="H7343" s="12">
        <f t="shared" si="228"/>
        <v>0</v>
      </c>
      <c r="I7343" s="12">
        <f t="shared" si="229"/>
        <v>0</v>
      </c>
      <c r="J7343" s="13">
        <f>(1 - Dashboard!$I$9) * H7343 * Dashboard!$I$8 * 'Lookups and Calculations'!$F$12</f>
        <v>0</v>
      </c>
      <c r="K7343" s="12">
        <f>(1 - Dashboard!$I$11) * I7343 * Dashboard!$I$10 * 'Lookups and Calculations'!$F$12</f>
        <v>0</v>
      </c>
      <c r="L7343" s="12">
        <f>(H7343 - I7343) * Dashboard!$I$13 * (Dashboard!$D$12 / 365) * 'Lookups and Calculations'!$F$12</f>
        <v>0</v>
      </c>
      <c r="M7343" s="3">
        <f>(G7343*2) * Dashboard!$I$13 * (Dashboard!$D$12 / 365) * 'Lookups and Calculations'!$F$12</f>
        <v>1602.0878730267946</v>
      </c>
      <c r="N7343" s="12">
        <f>H7343 * Dashboard!$I$14 * Dashboard!$I$15 * (Dashboard!$D$12 / 365) * 'Lookups and Calculations'!$F$12</f>
        <v>0</v>
      </c>
    </row>
    <row r="7344" spans="1:14" x14ac:dyDescent="0.35">
      <c r="A7344" s="2">
        <v>7343</v>
      </c>
      <c r="B7344" s="11">
        <v>-0.45961066456588029</v>
      </c>
      <c r="C7344" s="11">
        <v>1.1650736157699561E-3</v>
      </c>
      <c r="D7344" s="3">
        <f>B7344*Dashboard!$D$11*Dashboard!$D$10*SQRT(Dashboard!$D$12/365)</f>
        <v>-114112.94773775108</v>
      </c>
      <c r="E7344" s="3">
        <f>IF(Dashboard!$I$3,C7344*Dashboard!$E$11*Dashboard!$E$10*SQRT(Dashboard!$D$12/365),0)</f>
        <v>578.53307103988107</v>
      </c>
      <c r="F7344" s="3">
        <f>D7344+IF(Dashboard!$I$3,E7344,0)</f>
        <v>-113534.41466671119</v>
      </c>
      <c r="G7344" s="3">
        <f>IF(Dashboard!$I$4, ('Lookups and Calculations'!$F$9) / (1 - 'Lookups and Calculations'!$F$10), 'Lookups and Calculations'!$F$9)</f>
        <v>1951878.888340465</v>
      </c>
      <c r="H7344" s="12">
        <f t="shared" si="228"/>
        <v>0</v>
      </c>
      <c r="I7344" s="12">
        <f t="shared" si="229"/>
        <v>0</v>
      </c>
      <c r="J7344" s="13">
        <f>(1 - Dashboard!$I$9) * H7344 * Dashboard!$I$8 * 'Lookups and Calculations'!$F$12</f>
        <v>0</v>
      </c>
      <c r="K7344" s="12">
        <f>(1 - Dashboard!$I$11) * I7344 * Dashboard!$I$10 * 'Lookups and Calculations'!$F$12</f>
        <v>0</v>
      </c>
      <c r="L7344" s="12">
        <f>(H7344 - I7344) * Dashboard!$I$13 * (Dashboard!$D$12 / 365) * 'Lookups and Calculations'!$F$12</f>
        <v>0</v>
      </c>
      <c r="M7344" s="3">
        <f>(G7344*2) * Dashboard!$I$13 * (Dashboard!$D$12 / 365) * 'Lookups and Calculations'!$F$12</f>
        <v>1602.0878730267946</v>
      </c>
      <c r="N7344" s="12">
        <f>H7344 * Dashboard!$I$14 * Dashboard!$I$15 * (Dashboard!$D$12 / 365) * 'Lookups and Calculations'!$F$12</f>
        <v>0</v>
      </c>
    </row>
    <row r="7345" spans="1:14" x14ac:dyDescent="0.35">
      <c r="A7345" s="2">
        <v>7344</v>
      </c>
      <c r="B7345" s="11">
        <v>1.8975285675054507</v>
      </c>
      <c r="C7345" s="11">
        <v>2.2138892958456764</v>
      </c>
      <c r="D7345" s="3">
        <f>B7345*Dashboard!$D$11*Dashboard!$D$10*SQRT(Dashboard!$D$12/365)</f>
        <v>471121.74487761804</v>
      </c>
      <c r="E7345" s="3">
        <f>IF(Dashboard!$I$3,C7345*Dashboard!$E$11*Dashboard!$E$10*SQRT(Dashboard!$D$12/365),0)</f>
        <v>1099336.6907733791</v>
      </c>
      <c r="F7345" s="3">
        <f>D7345+IF(Dashboard!$I$3,E7345,0)</f>
        <v>1570458.4356509971</v>
      </c>
      <c r="G7345" s="3">
        <f>IF(Dashboard!$I$4, ('Lookups and Calculations'!$F$9) / (1 - 'Lookups and Calculations'!$F$10), 'Lookups and Calculations'!$F$9)</f>
        <v>1951878.888340465</v>
      </c>
      <c r="H7345" s="12">
        <f t="shared" si="228"/>
        <v>0</v>
      </c>
      <c r="I7345" s="12">
        <f t="shared" si="229"/>
        <v>0</v>
      </c>
      <c r="J7345" s="13">
        <f>(1 - Dashboard!$I$9) * H7345 * Dashboard!$I$8 * 'Lookups and Calculations'!$F$12</f>
        <v>0</v>
      </c>
      <c r="K7345" s="12">
        <f>(1 - Dashboard!$I$11) * I7345 * Dashboard!$I$10 * 'Lookups and Calculations'!$F$12</f>
        <v>0</v>
      </c>
      <c r="L7345" s="12">
        <f>(H7345 - I7345) * Dashboard!$I$13 * (Dashboard!$D$12 / 365) * 'Lookups and Calculations'!$F$12</f>
        <v>0</v>
      </c>
      <c r="M7345" s="3">
        <f>(G7345*2) * Dashboard!$I$13 * (Dashboard!$D$12 / 365) * 'Lookups and Calculations'!$F$12</f>
        <v>1602.0878730267946</v>
      </c>
      <c r="N7345" s="12">
        <f>H7345 * Dashboard!$I$14 * Dashboard!$I$15 * (Dashboard!$D$12 / 365) * 'Lookups and Calculations'!$F$12</f>
        <v>0</v>
      </c>
    </row>
    <row r="7346" spans="1:14" x14ac:dyDescent="0.35">
      <c r="A7346" s="2">
        <v>7345</v>
      </c>
      <c r="B7346" s="11">
        <v>-0.39773849440299258</v>
      </c>
      <c r="C7346" s="11">
        <v>2.356873621079707</v>
      </c>
      <c r="D7346" s="3">
        <f>B7346*Dashboard!$D$11*Dashboard!$D$10*SQRT(Dashboard!$D$12/365)</f>
        <v>-98751.216027526971</v>
      </c>
      <c r="E7346" s="3">
        <f>IF(Dashboard!$I$3,C7346*Dashboard!$E$11*Dashboard!$E$10*SQRT(Dashboard!$D$12/365),0)</f>
        <v>1170337.492498291</v>
      </c>
      <c r="F7346" s="3">
        <f>D7346+IF(Dashboard!$I$3,E7346,0)</f>
        <v>1071586.2764707641</v>
      </c>
      <c r="G7346" s="3">
        <f>IF(Dashboard!$I$4, ('Lookups and Calculations'!$F$9) / (1 - 'Lookups and Calculations'!$F$10), 'Lookups and Calculations'!$F$9)</f>
        <v>1951878.888340465</v>
      </c>
      <c r="H7346" s="12">
        <f t="shared" si="228"/>
        <v>0</v>
      </c>
      <c r="I7346" s="12">
        <f t="shared" si="229"/>
        <v>0</v>
      </c>
      <c r="J7346" s="13">
        <f>(1 - Dashboard!$I$9) * H7346 * Dashboard!$I$8 * 'Lookups and Calculations'!$F$12</f>
        <v>0</v>
      </c>
      <c r="K7346" s="12">
        <f>(1 - Dashboard!$I$11) * I7346 * Dashboard!$I$10 * 'Lookups and Calculations'!$F$12</f>
        <v>0</v>
      </c>
      <c r="L7346" s="12">
        <f>(H7346 - I7346) * Dashboard!$I$13 * (Dashboard!$D$12 / 365) * 'Lookups and Calculations'!$F$12</f>
        <v>0</v>
      </c>
      <c r="M7346" s="3">
        <f>(G7346*2) * Dashboard!$I$13 * (Dashboard!$D$12 / 365) * 'Lookups and Calculations'!$F$12</f>
        <v>1602.0878730267946</v>
      </c>
      <c r="N7346" s="12">
        <f>H7346 * Dashboard!$I$14 * Dashboard!$I$15 * (Dashboard!$D$12 / 365) * 'Lookups and Calculations'!$F$12</f>
        <v>0</v>
      </c>
    </row>
    <row r="7347" spans="1:14" x14ac:dyDescent="0.35">
      <c r="A7347" s="2">
        <v>7346</v>
      </c>
      <c r="B7347" s="11">
        <v>-1.4284890139141773</v>
      </c>
      <c r="C7347" s="11">
        <v>-0.87432844808674615</v>
      </c>
      <c r="D7347" s="3">
        <f>B7347*Dashboard!$D$11*Dashboard!$D$10*SQRT(Dashboard!$D$12/365)</f>
        <v>-354667.77591574891</v>
      </c>
      <c r="E7347" s="3">
        <f>IF(Dashboard!$I$3,C7347*Dashboard!$E$11*Dashboard!$E$10*SQRT(Dashboard!$D$12/365),0)</f>
        <v>-434159.62332549656</v>
      </c>
      <c r="F7347" s="3">
        <f>D7347+IF(Dashboard!$I$3,E7347,0)</f>
        <v>-788827.39924124547</v>
      </c>
      <c r="G7347" s="3">
        <f>IF(Dashboard!$I$4, ('Lookups and Calculations'!$F$9) / (1 - 'Lookups and Calculations'!$F$10), 'Lookups and Calculations'!$F$9)</f>
        <v>1951878.888340465</v>
      </c>
      <c r="H7347" s="12">
        <f t="shared" si="228"/>
        <v>0</v>
      </c>
      <c r="I7347" s="12">
        <f t="shared" si="229"/>
        <v>0</v>
      </c>
      <c r="J7347" s="13">
        <f>(1 - Dashboard!$I$9) * H7347 * Dashboard!$I$8 * 'Lookups and Calculations'!$F$12</f>
        <v>0</v>
      </c>
      <c r="K7347" s="12">
        <f>(1 - Dashboard!$I$11) * I7347 * Dashboard!$I$10 * 'Lookups and Calculations'!$F$12</f>
        <v>0</v>
      </c>
      <c r="L7347" s="12">
        <f>(H7347 - I7347) * Dashboard!$I$13 * (Dashboard!$D$12 / 365) * 'Lookups and Calculations'!$F$12</f>
        <v>0</v>
      </c>
      <c r="M7347" s="3">
        <f>(G7347*2) * Dashboard!$I$13 * (Dashboard!$D$12 / 365) * 'Lookups and Calculations'!$F$12</f>
        <v>1602.0878730267946</v>
      </c>
      <c r="N7347" s="12">
        <f>H7347 * Dashboard!$I$14 * Dashboard!$I$15 * (Dashboard!$D$12 / 365) * 'Lookups and Calculations'!$F$12</f>
        <v>0</v>
      </c>
    </row>
    <row r="7348" spans="1:14" x14ac:dyDescent="0.35">
      <c r="A7348" s="2">
        <v>7347</v>
      </c>
      <c r="B7348" s="11">
        <v>-0.20191417416565163</v>
      </c>
      <c r="C7348" s="11">
        <v>1.6829904126904374</v>
      </c>
      <c r="D7348" s="3">
        <f>B7348*Dashboard!$D$11*Dashboard!$D$10*SQRT(Dashboard!$D$12/365)</f>
        <v>-50131.607859533222</v>
      </c>
      <c r="E7348" s="3">
        <f>IF(Dashboard!$I$3,C7348*Dashboard!$E$11*Dashboard!$E$10*SQRT(Dashboard!$D$12/365),0)</f>
        <v>835711.6656023612</v>
      </c>
      <c r="F7348" s="3">
        <f>D7348+IF(Dashboard!$I$3,E7348,0)</f>
        <v>785580.05774282804</v>
      </c>
      <c r="G7348" s="3">
        <f>IF(Dashboard!$I$4, ('Lookups and Calculations'!$F$9) / (1 - 'Lookups and Calculations'!$F$10), 'Lookups and Calculations'!$F$9)</f>
        <v>1951878.888340465</v>
      </c>
      <c r="H7348" s="12">
        <f t="shared" si="228"/>
        <v>0</v>
      </c>
      <c r="I7348" s="12">
        <f t="shared" si="229"/>
        <v>0</v>
      </c>
      <c r="J7348" s="13">
        <f>(1 - Dashboard!$I$9) * H7348 * Dashboard!$I$8 * 'Lookups and Calculations'!$F$12</f>
        <v>0</v>
      </c>
      <c r="K7348" s="12">
        <f>(1 - Dashboard!$I$11) * I7348 * Dashboard!$I$10 * 'Lookups and Calculations'!$F$12</f>
        <v>0</v>
      </c>
      <c r="L7348" s="12">
        <f>(H7348 - I7348) * Dashboard!$I$13 * (Dashboard!$D$12 / 365) * 'Lookups and Calculations'!$F$12</f>
        <v>0</v>
      </c>
      <c r="M7348" s="3">
        <f>(G7348*2) * Dashboard!$I$13 * (Dashboard!$D$12 / 365) * 'Lookups and Calculations'!$F$12</f>
        <v>1602.0878730267946</v>
      </c>
      <c r="N7348" s="12">
        <f>H7348 * Dashboard!$I$14 * Dashboard!$I$15 * (Dashboard!$D$12 / 365) * 'Lookups and Calculations'!$F$12</f>
        <v>0</v>
      </c>
    </row>
    <row r="7349" spans="1:14" x14ac:dyDescent="0.35">
      <c r="A7349" s="2">
        <v>7348</v>
      </c>
      <c r="B7349" s="11">
        <v>1.1610734635387601</v>
      </c>
      <c r="C7349" s="11">
        <v>1.8811270125634059</v>
      </c>
      <c r="D7349" s="3">
        <f>B7349*Dashboard!$D$11*Dashboard!$D$10*SQRT(Dashboard!$D$12/365)</f>
        <v>288273.37065738736</v>
      </c>
      <c r="E7349" s="3">
        <f>IF(Dashboard!$I$3,C7349*Dashboard!$E$11*Dashboard!$E$10*SQRT(Dashboard!$D$12/365),0)</f>
        <v>934099.07568387338</v>
      </c>
      <c r="F7349" s="3">
        <f>D7349+IF(Dashboard!$I$3,E7349,0)</f>
        <v>1222372.4463412608</v>
      </c>
      <c r="G7349" s="3">
        <f>IF(Dashboard!$I$4, ('Lookups and Calculations'!$F$9) / (1 - 'Lookups and Calculations'!$F$10), 'Lookups and Calculations'!$F$9)</f>
        <v>1951878.888340465</v>
      </c>
      <c r="H7349" s="12">
        <f t="shared" si="228"/>
        <v>0</v>
      </c>
      <c r="I7349" s="12">
        <f t="shared" si="229"/>
        <v>0</v>
      </c>
      <c r="J7349" s="13">
        <f>(1 - Dashboard!$I$9) * H7349 * Dashboard!$I$8 * 'Lookups and Calculations'!$F$12</f>
        <v>0</v>
      </c>
      <c r="K7349" s="12">
        <f>(1 - Dashboard!$I$11) * I7349 * Dashboard!$I$10 * 'Lookups and Calculations'!$F$12</f>
        <v>0</v>
      </c>
      <c r="L7349" s="12">
        <f>(H7349 - I7349) * Dashboard!$I$13 * (Dashboard!$D$12 / 365) * 'Lookups and Calculations'!$F$12</f>
        <v>0</v>
      </c>
      <c r="M7349" s="3">
        <f>(G7349*2) * Dashboard!$I$13 * (Dashboard!$D$12 / 365) * 'Lookups and Calculations'!$F$12</f>
        <v>1602.0878730267946</v>
      </c>
      <c r="N7349" s="12">
        <f>H7349 * Dashboard!$I$14 * Dashboard!$I$15 * (Dashboard!$D$12 / 365) * 'Lookups and Calculations'!$F$12</f>
        <v>0</v>
      </c>
    </row>
    <row r="7350" spans="1:14" x14ac:dyDescent="0.35">
      <c r="A7350" s="2">
        <v>7349</v>
      </c>
      <c r="B7350" s="11">
        <v>0.80679737005791474</v>
      </c>
      <c r="C7350" s="11">
        <v>1.9053997737240842</v>
      </c>
      <c r="D7350" s="3">
        <f>B7350*Dashboard!$D$11*Dashboard!$D$10*SQRT(Dashboard!$D$12/365)</f>
        <v>200313.07631065021</v>
      </c>
      <c r="E7350" s="3">
        <f>IF(Dashboard!$I$3,C7350*Dashboard!$E$11*Dashboard!$E$10*SQRT(Dashboard!$D$12/365),0)</f>
        <v>946152.04372540303</v>
      </c>
      <c r="F7350" s="3">
        <f>D7350+IF(Dashboard!$I$3,E7350,0)</f>
        <v>1146465.1200360532</v>
      </c>
      <c r="G7350" s="3">
        <f>IF(Dashboard!$I$4, ('Lookups and Calculations'!$F$9) / (1 - 'Lookups and Calculations'!$F$10), 'Lookups and Calculations'!$F$9)</f>
        <v>1951878.888340465</v>
      </c>
      <c r="H7350" s="12">
        <f t="shared" si="228"/>
        <v>0</v>
      </c>
      <c r="I7350" s="12">
        <f t="shared" si="229"/>
        <v>0</v>
      </c>
      <c r="J7350" s="13">
        <f>(1 - Dashboard!$I$9) * H7350 * Dashboard!$I$8 * 'Lookups and Calculations'!$F$12</f>
        <v>0</v>
      </c>
      <c r="K7350" s="12">
        <f>(1 - Dashboard!$I$11) * I7350 * Dashboard!$I$10 * 'Lookups and Calculations'!$F$12</f>
        <v>0</v>
      </c>
      <c r="L7350" s="12">
        <f>(H7350 - I7350) * Dashboard!$I$13 * (Dashboard!$D$12 / 365) * 'Lookups and Calculations'!$F$12</f>
        <v>0</v>
      </c>
      <c r="M7350" s="3">
        <f>(G7350*2) * Dashboard!$I$13 * (Dashboard!$D$12 / 365) * 'Lookups and Calculations'!$F$12</f>
        <v>1602.0878730267946</v>
      </c>
      <c r="N7350" s="12">
        <f>H7350 * Dashboard!$I$14 * Dashboard!$I$15 * (Dashboard!$D$12 / 365) * 'Lookups and Calculations'!$F$12</f>
        <v>0</v>
      </c>
    </row>
    <row r="7351" spans="1:14" x14ac:dyDescent="0.35">
      <c r="A7351" s="2">
        <v>7350</v>
      </c>
      <c r="B7351" s="11">
        <v>0.49358193374445103</v>
      </c>
      <c r="C7351" s="11">
        <v>-0.88688173864996245</v>
      </c>
      <c r="D7351" s="3">
        <f>B7351*Dashboard!$D$11*Dashboard!$D$10*SQRT(Dashboard!$D$12/365)</f>
        <v>122547.39446239543</v>
      </c>
      <c r="E7351" s="3">
        <f>IF(Dashboard!$I$3,C7351*Dashboard!$E$11*Dashboard!$E$10*SQRT(Dashboard!$D$12/365),0)</f>
        <v>-440393.12964036915</v>
      </c>
      <c r="F7351" s="3">
        <f>D7351+IF(Dashboard!$I$3,E7351,0)</f>
        <v>-317845.73517797375</v>
      </c>
      <c r="G7351" s="3">
        <f>IF(Dashboard!$I$4, ('Lookups and Calculations'!$F$9) / (1 - 'Lookups and Calculations'!$F$10), 'Lookups and Calculations'!$F$9)</f>
        <v>1951878.888340465</v>
      </c>
      <c r="H7351" s="12">
        <f t="shared" si="228"/>
        <v>0</v>
      </c>
      <c r="I7351" s="12">
        <f t="shared" si="229"/>
        <v>0</v>
      </c>
      <c r="J7351" s="13">
        <f>(1 - Dashboard!$I$9) * H7351 * Dashboard!$I$8 * 'Lookups and Calculations'!$F$12</f>
        <v>0</v>
      </c>
      <c r="K7351" s="12">
        <f>(1 - Dashboard!$I$11) * I7351 * Dashboard!$I$10 * 'Lookups and Calculations'!$F$12</f>
        <v>0</v>
      </c>
      <c r="L7351" s="12">
        <f>(H7351 - I7351) * Dashboard!$I$13 * (Dashboard!$D$12 / 365) * 'Lookups and Calculations'!$F$12</f>
        <v>0</v>
      </c>
      <c r="M7351" s="3">
        <f>(G7351*2) * Dashboard!$I$13 * (Dashboard!$D$12 / 365) * 'Lookups and Calculations'!$F$12</f>
        <v>1602.0878730267946</v>
      </c>
      <c r="N7351" s="12">
        <f>H7351 * Dashboard!$I$14 * Dashboard!$I$15 * (Dashboard!$D$12 / 365) * 'Lookups and Calculations'!$F$12</f>
        <v>0</v>
      </c>
    </row>
    <row r="7352" spans="1:14" x14ac:dyDescent="0.35">
      <c r="A7352" s="2">
        <v>7351</v>
      </c>
      <c r="B7352" s="11">
        <v>-0.18460559911170785</v>
      </c>
      <c r="C7352" s="11">
        <v>-0.14150989209441148</v>
      </c>
      <c r="D7352" s="3">
        <f>B7352*Dashboard!$D$11*Dashboard!$D$10*SQRT(Dashboard!$D$12/365)</f>
        <v>-45834.204268145244</v>
      </c>
      <c r="E7352" s="3">
        <f>IF(Dashboard!$I$3,C7352*Dashboard!$E$11*Dashboard!$E$10*SQRT(Dashboard!$D$12/365),0)</f>
        <v>-70268.651995692373</v>
      </c>
      <c r="F7352" s="3">
        <f>D7352+IF(Dashboard!$I$3,E7352,0)</f>
        <v>-116102.85626383762</v>
      </c>
      <c r="G7352" s="3">
        <f>IF(Dashboard!$I$4, ('Lookups and Calculations'!$F$9) / (1 - 'Lookups and Calculations'!$F$10), 'Lookups and Calculations'!$F$9)</f>
        <v>1951878.888340465</v>
      </c>
      <c r="H7352" s="12">
        <f t="shared" si="228"/>
        <v>0</v>
      </c>
      <c r="I7352" s="12">
        <f t="shared" si="229"/>
        <v>0</v>
      </c>
      <c r="J7352" s="13">
        <f>(1 - Dashboard!$I$9) * H7352 * Dashboard!$I$8 * 'Lookups and Calculations'!$F$12</f>
        <v>0</v>
      </c>
      <c r="K7352" s="12">
        <f>(1 - Dashboard!$I$11) * I7352 * Dashboard!$I$10 * 'Lookups and Calculations'!$F$12</f>
        <v>0</v>
      </c>
      <c r="L7352" s="12">
        <f>(H7352 - I7352) * Dashboard!$I$13 * (Dashboard!$D$12 / 365) * 'Lookups and Calculations'!$F$12</f>
        <v>0</v>
      </c>
      <c r="M7352" s="3">
        <f>(G7352*2) * Dashboard!$I$13 * (Dashboard!$D$12 / 365) * 'Lookups and Calculations'!$F$12</f>
        <v>1602.0878730267946</v>
      </c>
      <c r="N7352" s="12">
        <f>H7352 * Dashboard!$I$14 * Dashboard!$I$15 * (Dashboard!$D$12 / 365) * 'Lookups and Calculations'!$F$12</f>
        <v>0</v>
      </c>
    </row>
    <row r="7353" spans="1:14" x14ac:dyDescent="0.35">
      <c r="A7353" s="2">
        <v>7352</v>
      </c>
      <c r="B7353" s="11">
        <v>-0.31424856853954003</v>
      </c>
      <c r="C7353" s="11">
        <v>-1.5229036133733616</v>
      </c>
      <c r="D7353" s="3">
        <f>B7353*Dashboard!$D$11*Dashboard!$D$10*SQRT(Dashboard!$D$12/365)</f>
        <v>-78022.189742456438</v>
      </c>
      <c r="E7353" s="3">
        <f>IF(Dashboard!$I$3,C7353*Dashboard!$E$11*Dashboard!$E$10*SQRT(Dashboard!$D$12/365),0)</f>
        <v>-756218.39892097085</v>
      </c>
      <c r="F7353" s="3">
        <f>D7353+IF(Dashboard!$I$3,E7353,0)</f>
        <v>-834240.58866342728</v>
      </c>
      <c r="G7353" s="3">
        <f>IF(Dashboard!$I$4, ('Lookups and Calculations'!$F$9) / (1 - 'Lookups and Calculations'!$F$10), 'Lookups and Calculations'!$F$9)</f>
        <v>1951878.888340465</v>
      </c>
      <c r="H7353" s="12">
        <f t="shared" si="228"/>
        <v>0</v>
      </c>
      <c r="I7353" s="12">
        <f t="shared" si="229"/>
        <v>0</v>
      </c>
      <c r="J7353" s="13">
        <f>(1 - Dashboard!$I$9) * H7353 * Dashboard!$I$8 * 'Lookups and Calculations'!$F$12</f>
        <v>0</v>
      </c>
      <c r="K7353" s="12">
        <f>(1 - Dashboard!$I$11) * I7353 * Dashboard!$I$10 * 'Lookups and Calculations'!$F$12</f>
        <v>0</v>
      </c>
      <c r="L7353" s="12">
        <f>(H7353 - I7353) * Dashboard!$I$13 * (Dashboard!$D$12 / 365) * 'Lookups and Calculations'!$F$12</f>
        <v>0</v>
      </c>
      <c r="M7353" s="3">
        <f>(G7353*2) * Dashboard!$I$13 * (Dashboard!$D$12 / 365) * 'Lookups and Calculations'!$F$12</f>
        <v>1602.0878730267946</v>
      </c>
      <c r="N7353" s="12">
        <f>H7353 * Dashboard!$I$14 * Dashboard!$I$15 * (Dashboard!$D$12 / 365) * 'Lookups and Calculations'!$F$12</f>
        <v>0</v>
      </c>
    </row>
    <row r="7354" spans="1:14" x14ac:dyDescent="0.35">
      <c r="A7354" s="2">
        <v>7353</v>
      </c>
      <c r="B7354" s="11">
        <v>-0.73343454984192069</v>
      </c>
      <c r="C7354" s="11">
        <v>2.0062900079545267</v>
      </c>
      <c r="D7354" s="3">
        <f>B7354*Dashboard!$D$11*Dashboard!$D$10*SQRT(Dashboard!$D$12/365)</f>
        <v>-182098.42570608016</v>
      </c>
      <c r="E7354" s="3">
        <f>IF(Dashboard!$I$3,C7354*Dashboard!$E$11*Dashboard!$E$10*SQRT(Dashboard!$D$12/365),0)</f>
        <v>996250.4548963547</v>
      </c>
      <c r="F7354" s="3">
        <f>D7354+IF(Dashboard!$I$3,E7354,0)</f>
        <v>814152.02919027454</v>
      </c>
      <c r="G7354" s="3">
        <f>IF(Dashboard!$I$4, ('Lookups and Calculations'!$F$9) / (1 - 'Lookups and Calculations'!$F$10), 'Lookups and Calculations'!$F$9)</f>
        <v>1951878.888340465</v>
      </c>
      <c r="H7354" s="12">
        <f t="shared" si="228"/>
        <v>0</v>
      </c>
      <c r="I7354" s="12">
        <f t="shared" si="229"/>
        <v>0</v>
      </c>
      <c r="J7354" s="13">
        <f>(1 - Dashboard!$I$9) * H7354 * Dashboard!$I$8 * 'Lookups and Calculations'!$F$12</f>
        <v>0</v>
      </c>
      <c r="K7354" s="12">
        <f>(1 - Dashboard!$I$11) * I7354 * Dashboard!$I$10 * 'Lookups and Calculations'!$F$12</f>
        <v>0</v>
      </c>
      <c r="L7354" s="12">
        <f>(H7354 - I7354) * Dashboard!$I$13 * (Dashboard!$D$12 / 365) * 'Lookups and Calculations'!$F$12</f>
        <v>0</v>
      </c>
      <c r="M7354" s="3">
        <f>(G7354*2) * Dashboard!$I$13 * (Dashboard!$D$12 / 365) * 'Lookups and Calculations'!$F$12</f>
        <v>1602.0878730267946</v>
      </c>
      <c r="N7354" s="12">
        <f>H7354 * Dashboard!$I$14 * Dashboard!$I$15 * (Dashboard!$D$12 / 365) * 'Lookups and Calculations'!$F$12</f>
        <v>0</v>
      </c>
    </row>
    <row r="7355" spans="1:14" x14ac:dyDescent="0.35">
      <c r="A7355" s="2">
        <v>7354</v>
      </c>
      <c r="B7355" s="11">
        <v>-0.91671563163707559</v>
      </c>
      <c r="C7355" s="11">
        <v>0.49962163874955673</v>
      </c>
      <c r="D7355" s="3">
        <f>B7355*Dashboard!$D$11*Dashboard!$D$10*SQRT(Dashboard!$D$12/365)</f>
        <v>-227603.77647500488</v>
      </c>
      <c r="E7355" s="3">
        <f>IF(Dashboard!$I$3,C7355*Dashboard!$E$11*Dashboard!$E$10*SQRT(Dashboard!$D$12/365),0)</f>
        <v>248093.88618137891</v>
      </c>
      <c r="F7355" s="3">
        <f>D7355+IF(Dashboard!$I$3,E7355,0)</f>
        <v>20490.109706374031</v>
      </c>
      <c r="G7355" s="3">
        <f>IF(Dashboard!$I$4, ('Lookups and Calculations'!$F$9) / (1 - 'Lookups and Calculations'!$F$10), 'Lookups and Calculations'!$F$9)</f>
        <v>1951878.888340465</v>
      </c>
      <c r="H7355" s="12">
        <f t="shared" si="228"/>
        <v>0</v>
      </c>
      <c r="I7355" s="12">
        <f t="shared" si="229"/>
        <v>0</v>
      </c>
      <c r="J7355" s="13">
        <f>(1 - Dashboard!$I$9) * H7355 * Dashboard!$I$8 * 'Lookups and Calculations'!$F$12</f>
        <v>0</v>
      </c>
      <c r="K7355" s="12">
        <f>(1 - Dashboard!$I$11) * I7355 * Dashboard!$I$10 * 'Lookups and Calculations'!$F$12</f>
        <v>0</v>
      </c>
      <c r="L7355" s="12">
        <f>(H7355 - I7355) * Dashboard!$I$13 * (Dashboard!$D$12 / 365) * 'Lookups and Calculations'!$F$12</f>
        <v>0</v>
      </c>
      <c r="M7355" s="3">
        <f>(G7355*2) * Dashboard!$I$13 * (Dashboard!$D$12 / 365) * 'Lookups and Calculations'!$F$12</f>
        <v>1602.0878730267946</v>
      </c>
      <c r="N7355" s="12">
        <f>H7355 * Dashboard!$I$14 * Dashboard!$I$15 * (Dashboard!$D$12 / 365) * 'Lookups and Calculations'!$F$12</f>
        <v>0</v>
      </c>
    </row>
    <row r="7356" spans="1:14" x14ac:dyDescent="0.35">
      <c r="A7356" s="2">
        <v>7355</v>
      </c>
      <c r="B7356" s="11">
        <v>-2.4561492435001251E-2</v>
      </c>
      <c r="C7356" s="11">
        <v>-1.8909880720155055</v>
      </c>
      <c r="D7356" s="3">
        <f>B7356*Dashboard!$D$11*Dashboard!$D$10*SQRT(Dashboard!$D$12/365)</f>
        <v>-6098.170731620864</v>
      </c>
      <c r="E7356" s="3">
        <f>IF(Dashboard!$I$3,C7356*Dashboard!$E$11*Dashboard!$E$10*SQRT(Dashboard!$D$12/365),0)</f>
        <v>-938995.71820612263</v>
      </c>
      <c r="F7356" s="3">
        <f>D7356+IF(Dashboard!$I$3,E7356,0)</f>
        <v>-945093.8889377435</v>
      </c>
      <c r="G7356" s="3">
        <f>IF(Dashboard!$I$4, ('Lookups and Calculations'!$F$9) / (1 - 'Lookups and Calculations'!$F$10), 'Lookups and Calculations'!$F$9)</f>
        <v>1951878.888340465</v>
      </c>
      <c r="H7356" s="12">
        <f t="shared" si="228"/>
        <v>0</v>
      </c>
      <c r="I7356" s="12">
        <f t="shared" si="229"/>
        <v>0</v>
      </c>
      <c r="J7356" s="13">
        <f>(1 - Dashboard!$I$9) * H7356 * Dashboard!$I$8 * 'Lookups and Calculations'!$F$12</f>
        <v>0</v>
      </c>
      <c r="K7356" s="12">
        <f>(1 - Dashboard!$I$11) * I7356 * Dashboard!$I$10 * 'Lookups and Calculations'!$F$12</f>
        <v>0</v>
      </c>
      <c r="L7356" s="12">
        <f>(H7356 - I7356) * Dashboard!$I$13 * (Dashboard!$D$12 / 365) * 'Lookups and Calculations'!$F$12</f>
        <v>0</v>
      </c>
      <c r="M7356" s="3">
        <f>(G7356*2) * Dashboard!$I$13 * (Dashboard!$D$12 / 365) * 'Lookups and Calculations'!$F$12</f>
        <v>1602.0878730267946</v>
      </c>
      <c r="N7356" s="12">
        <f>H7356 * Dashboard!$I$14 * Dashboard!$I$15 * (Dashboard!$D$12 / 365) * 'Lookups and Calculations'!$F$12</f>
        <v>0</v>
      </c>
    </row>
    <row r="7357" spans="1:14" x14ac:dyDescent="0.35">
      <c r="A7357" s="2">
        <v>7356</v>
      </c>
      <c r="B7357" s="11">
        <v>0.81439700822997729</v>
      </c>
      <c r="C7357" s="11">
        <v>0.8413579447012598</v>
      </c>
      <c r="D7357" s="3">
        <f>B7357*Dashboard!$D$11*Dashboard!$D$10*SQRT(Dashboard!$D$12/365)</f>
        <v>202199.9279013841</v>
      </c>
      <c r="E7357" s="3">
        <f>IF(Dashboard!$I$3,C7357*Dashboard!$E$11*Dashboard!$E$10*SQRT(Dashboard!$D$12/365),0)</f>
        <v>417787.67367428885</v>
      </c>
      <c r="F7357" s="3">
        <f>D7357+IF(Dashboard!$I$3,E7357,0)</f>
        <v>619987.60157567298</v>
      </c>
      <c r="G7357" s="3">
        <f>IF(Dashboard!$I$4, ('Lookups and Calculations'!$F$9) / (1 - 'Lookups and Calculations'!$F$10), 'Lookups and Calculations'!$F$9)</f>
        <v>1951878.888340465</v>
      </c>
      <c r="H7357" s="12">
        <f t="shared" si="228"/>
        <v>0</v>
      </c>
      <c r="I7357" s="12">
        <f t="shared" si="229"/>
        <v>0</v>
      </c>
      <c r="J7357" s="13">
        <f>(1 - Dashboard!$I$9) * H7357 * Dashboard!$I$8 * 'Lookups and Calculations'!$F$12</f>
        <v>0</v>
      </c>
      <c r="K7357" s="12">
        <f>(1 - Dashboard!$I$11) * I7357 * Dashboard!$I$10 * 'Lookups and Calculations'!$F$12</f>
        <v>0</v>
      </c>
      <c r="L7357" s="12">
        <f>(H7357 - I7357) * Dashboard!$I$13 * (Dashboard!$D$12 / 365) * 'Lookups and Calculations'!$F$12</f>
        <v>0</v>
      </c>
      <c r="M7357" s="3">
        <f>(G7357*2) * Dashboard!$I$13 * (Dashboard!$D$12 / 365) * 'Lookups and Calculations'!$F$12</f>
        <v>1602.0878730267946</v>
      </c>
      <c r="N7357" s="12">
        <f>H7357 * Dashboard!$I$14 * Dashboard!$I$15 * (Dashboard!$D$12 / 365) * 'Lookups and Calculations'!$F$12</f>
        <v>0</v>
      </c>
    </row>
    <row r="7358" spans="1:14" x14ac:dyDescent="0.35">
      <c r="A7358" s="2">
        <v>7357</v>
      </c>
      <c r="B7358" s="11">
        <v>0.18863777364048628</v>
      </c>
      <c r="C7358" s="11">
        <v>0.82137617897857818</v>
      </c>
      <c r="D7358" s="3">
        <f>B7358*Dashboard!$D$11*Dashboard!$D$10*SQRT(Dashboard!$D$12/365)</f>
        <v>46835.319683312089</v>
      </c>
      <c r="E7358" s="3">
        <f>IF(Dashboard!$I$3,C7358*Dashboard!$E$11*Dashboard!$E$10*SQRT(Dashboard!$D$12/365),0)</f>
        <v>407865.45748823031</v>
      </c>
      <c r="F7358" s="3">
        <f>D7358+IF(Dashboard!$I$3,E7358,0)</f>
        <v>454700.7771715424</v>
      </c>
      <c r="G7358" s="3">
        <f>IF(Dashboard!$I$4, ('Lookups and Calculations'!$F$9) / (1 - 'Lookups and Calculations'!$F$10), 'Lookups and Calculations'!$F$9)</f>
        <v>1951878.888340465</v>
      </c>
      <c r="H7358" s="12">
        <f t="shared" si="228"/>
        <v>0</v>
      </c>
      <c r="I7358" s="12">
        <f t="shared" si="229"/>
        <v>0</v>
      </c>
      <c r="J7358" s="13">
        <f>(1 - Dashboard!$I$9) * H7358 * Dashboard!$I$8 * 'Lookups and Calculations'!$F$12</f>
        <v>0</v>
      </c>
      <c r="K7358" s="12">
        <f>(1 - Dashboard!$I$11) * I7358 * Dashboard!$I$10 * 'Lookups and Calculations'!$F$12</f>
        <v>0</v>
      </c>
      <c r="L7358" s="12">
        <f>(H7358 - I7358) * Dashboard!$I$13 * (Dashboard!$D$12 / 365) * 'Lookups and Calculations'!$F$12</f>
        <v>0</v>
      </c>
      <c r="M7358" s="3">
        <f>(G7358*2) * Dashboard!$I$13 * (Dashboard!$D$12 / 365) * 'Lookups and Calculations'!$F$12</f>
        <v>1602.0878730267946</v>
      </c>
      <c r="N7358" s="12">
        <f>H7358 * Dashboard!$I$14 * Dashboard!$I$15 * (Dashboard!$D$12 / 365) * 'Lookups and Calculations'!$F$12</f>
        <v>0</v>
      </c>
    </row>
    <row r="7359" spans="1:14" x14ac:dyDescent="0.35">
      <c r="A7359" s="2">
        <v>7358</v>
      </c>
      <c r="B7359" s="11">
        <v>0.49863488048583909</v>
      </c>
      <c r="C7359" s="11">
        <v>0.7489102458015352</v>
      </c>
      <c r="D7359" s="3">
        <f>B7359*Dashboard!$D$11*Dashboard!$D$10*SQRT(Dashboard!$D$12/365)</f>
        <v>123801.94900578551</v>
      </c>
      <c r="E7359" s="3">
        <f>IF(Dashboard!$I$3,C7359*Dashboard!$E$11*Dashboard!$E$10*SQRT(Dashboard!$D$12/365),0)</f>
        <v>371881.51767599845</v>
      </c>
      <c r="F7359" s="3">
        <f>D7359+IF(Dashboard!$I$3,E7359,0)</f>
        <v>495683.46668178396</v>
      </c>
      <c r="G7359" s="3">
        <f>IF(Dashboard!$I$4, ('Lookups and Calculations'!$F$9) / (1 - 'Lookups and Calculations'!$F$10), 'Lookups and Calculations'!$F$9)</f>
        <v>1951878.888340465</v>
      </c>
      <c r="H7359" s="12">
        <f t="shared" si="228"/>
        <v>0</v>
      </c>
      <c r="I7359" s="12">
        <f t="shared" si="229"/>
        <v>0</v>
      </c>
      <c r="J7359" s="13">
        <f>(1 - Dashboard!$I$9) * H7359 * Dashboard!$I$8 * 'Lookups and Calculations'!$F$12</f>
        <v>0</v>
      </c>
      <c r="K7359" s="12">
        <f>(1 - Dashboard!$I$11) * I7359 * Dashboard!$I$10 * 'Lookups and Calculations'!$F$12</f>
        <v>0</v>
      </c>
      <c r="L7359" s="12">
        <f>(H7359 - I7359) * Dashboard!$I$13 * (Dashboard!$D$12 / 365) * 'Lookups and Calculations'!$F$12</f>
        <v>0</v>
      </c>
      <c r="M7359" s="3">
        <f>(G7359*2) * Dashboard!$I$13 * (Dashboard!$D$12 / 365) * 'Lookups and Calculations'!$F$12</f>
        <v>1602.0878730267946</v>
      </c>
      <c r="N7359" s="12">
        <f>H7359 * Dashboard!$I$14 * Dashboard!$I$15 * (Dashboard!$D$12 / 365) * 'Lookups and Calculations'!$F$12</f>
        <v>0</v>
      </c>
    </row>
    <row r="7360" spans="1:14" x14ac:dyDescent="0.35">
      <c r="A7360" s="2">
        <v>7359</v>
      </c>
      <c r="B7360" s="11">
        <v>1.2696148848480593</v>
      </c>
      <c r="C7360" s="11">
        <v>-0.39138390570399095</v>
      </c>
      <c r="D7360" s="3">
        <f>B7360*Dashboard!$D$11*Dashboard!$D$10*SQRT(Dashboard!$D$12/365)</f>
        <v>315222.22648724134</v>
      </c>
      <c r="E7360" s="3">
        <f>IF(Dashboard!$I$3,C7360*Dashboard!$E$11*Dashboard!$E$10*SQRT(Dashboard!$D$12/365),0)</f>
        <v>-194346.97503889009</v>
      </c>
      <c r="F7360" s="3">
        <f>D7360+IF(Dashboard!$I$3,E7360,0)</f>
        <v>120875.25144835125</v>
      </c>
      <c r="G7360" s="3">
        <f>IF(Dashboard!$I$4, ('Lookups and Calculations'!$F$9) / (1 - 'Lookups and Calculations'!$F$10), 'Lookups and Calculations'!$F$9)</f>
        <v>1951878.888340465</v>
      </c>
      <c r="H7360" s="12">
        <f t="shared" si="228"/>
        <v>0</v>
      </c>
      <c r="I7360" s="12">
        <f t="shared" si="229"/>
        <v>0</v>
      </c>
      <c r="J7360" s="13">
        <f>(1 - Dashboard!$I$9) * H7360 * Dashboard!$I$8 * 'Lookups and Calculations'!$F$12</f>
        <v>0</v>
      </c>
      <c r="K7360" s="12">
        <f>(1 - Dashboard!$I$11) * I7360 * Dashboard!$I$10 * 'Lookups and Calculations'!$F$12</f>
        <v>0</v>
      </c>
      <c r="L7360" s="12">
        <f>(H7360 - I7360) * Dashboard!$I$13 * (Dashboard!$D$12 / 365) * 'Lookups and Calculations'!$F$12</f>
        <v>0</v>
      </c>
      <c r="M7360" s="3">
        <f>(G7360*2) * Dashboard!$I$13 * (Dashboard!$D$12 / 365) * 'Lookups and Calculations'!$F$12</f>
        <v>1602.0878730267946</v>
      </c>
      <c r="N7360" s="12">
        <f>H7360 * Dashboard!$I$14 * Dashboard!$I$15 * (Dashboard!$D$12 / 365) * 'Lookups and Calculations'!$F$12</f>
        <v>0</v>
      </c>
    </row>
    <row r="7361" spans="1:14" x14ac:dyDescent="0.35">
      <c r="A7361" s="2">
        <v>7360</v>
      </c>
      <c r="B7361" s="11">
        <v>0.56055103325965694</v>
      </c>
      <c r="C7361" s="11">
        <v>1.359403193031228</v>
      </c>
      <c r="D7361" s="3">
        <f>B7361*Dashboard!$D$11*Dashboard!$D$10*SQRT(Dashboard!$D$12/365)</f>
        <v>139174.60079635016</v>
      </c>
      <c r="E7361" s="3">
        <f>IF(Dashboard!$I$3,C7361*Dashboard!$E$11*Dashboard!$E$10*SQRT(Dashboard!$D$12/365),0)</f>
        <v>675030.05252250354</v>
      </c>
      <c r="F7361" s="3">
        <f>D7361+IF(Dashboard!$I$3,E7361,0)</f>
        <v>814204.6533188537</v>
      </c>
      <c r="G7361" s="3">
        <f>IF(Dashboard!$I$4, ('Lookups and Calculations'!$F$9) / (1 - 'Lookups and Calculations'!$F$10), 'Lookups and Calculations'!$F$9)</f>
        <v>1951878.888340465</v>
      </c>
      <c r="H7361" s="12">
        <f t="shared" si="228"/>
        <v>0</v>
      </c>
      <c r="I7361" s="12">
        <f t="shared" si="229"/>
        <v>0</v>
      </c>
      <c r="J7361" s="13">
        <f>(1 - Dashboard!$I$9) * H7361 * Dashboard!$I$8 * 'Lookups and Calculations'!$F$12</f>
        <v>0</v>
      </c>
      <c r="K7361" s="12">
        <f>(1 - Dashboard!$I$11) * I7361 * Dashboard!$I$10 * 'Lookups and Calculations'!$F$12</f>
        <v>0</v>
      </c>
      <c r="L7361" s="12">
        <f>(H7361 - I7361) * Dashboard!$I$13 * (Dashboard!$D$12 / 365) * 'Lookups and Calculations'!$F$12</f>
        <v>0</v>
      </c>
      <c r="M7361" s="3">
        <f>(G7361*2) * Dashboard!$I$13 * (Dashboard!$D$12 / 365) * 'Lookups and Calculations'!$F$12</f>
        <v>1602.0878730267946</v>
      </c>
      <c r="N7361" s="12">
        <f>H7361 * Dashboard!$I$14 * Dashboard!$I$15 * (Dashboard!$D$12 / 365) * 'Lookups and Calculations'!$F$12</f>
        <v>0</v>
      </c>
    </row>
    <row r="7362" spans="1:14" x14ac:dyDescent="0.35">
      <c r="A7362" s="2">
        <v>7361</v>
      </c>
      <c r="B7362" s="11">
        <v>-1.2002903332579589</v>
      </c>
      <c r="C7362" s="11">
        <v>-1.8055362975247404</v>
      </c>
      <c r="D7362" s="3">
        <f>B7362*Dashboard!$D$11*Dashboard!$D$10*SQRT(Dashboard!$D$12/365)</f>
        <v>-298010.20435103559</v>
      </c>
      <c r="E7362" s="3">
        <f>IF(Dashboard!$I$3,C7362*Dashboard!$E$11*Dashboard!$E$10*SQRT(Dashboard!$D$12/365),0)</f>
        <v>-896563.48315007542</v>
      </c>
      <c r="F7362" s="3">
        <f>D7362+IF(Dashboard!$I$3,E7362,0)</f>
        <v>-1194573.6875011111</v>
      </c>
      <c r="G7362" s="3">
        <f>IF(Dashboard!$I$4, ('Lookups and Calculations'!$F$9) / (1 - 'Lookups and Calculations'!$F$10), 'Lookups and Calculations'!$F$9)</f>
        <v>1951878.888340465</v>
      </c>
      <c r="H7362" s="12">
        <f t="shared" si="228"/>
        <v>0</v>
      </c>
      <c r="I7362" s="12">
        <f t="shared" si="229"/>
        <v>0</v>
      </c>
      <c r="J7362" s="13">
        <f>(1 - Dashboard!$I$9) * H7362 * Dashboard!$I$8 * 'Lookups and Calculations'!$F$12</f>
        <v>0</v>
      </c>
      <c r="K7362" s="12">
        <f>(1 - Dashboard!$I$11) * I7362 * Dashboard!$I$10 * 'Lookups and Calculations'!$F$12</f>
        <v>0</v>
      </c>
      <c r="L7362" s="12">
        <f>(H7362 - I7362) * Dashboard!$I$13 * (Dashboard!$D$12 / 365) * 'Lookups and Calculations'!$F$12</f>
        <v>0</v>
      </c>
      <c r="M7362" s="3">
        <f>(G7362*2) * Dashboard!$I$13 * (Dashboard!$D$12 / 365) * 'Lookups and Calculations'!$F$12</f>
        <v>1602.0878730267946</v>
      </c>
      <c r="N7362" s="12">
        <f>H7362 * Dashboard!$I$14 * Dashboard!$I$15 * (Dashboard!$D$12 / 365) * 'Lookups and Calculations'!$F$12</f>
        <v>0</v>
      </c>
    </row>
    <row r="7363" spans="1:14" x14ac:dyDescent="0.35">
      <c r="A7363" s="2">
        <v>7362</v>
      </c>
      <c r="B7363" s="11">
        <v>1.1845294356153986</v>
      </c>
      <c r="C7363" s="11">
        <v>1.712985422835533</v>
      </c>
      <c r="D7363" s="3">
        <f>B7363*Dashboard!$D$11*Dashboard!$D$10*SQRT(Dashboard!$D$12/365)</f>
        <v>294097.06084144296</v>
      </c>
      <c r="E7363" s="3">
        <f>IF(Dashboard!$I$3,C7363*Dashboard!$E$11*Dashboard!$E$10*SQRT(Dashboard!$D$12/365),0)</f>
        <v>850606.09381722263</v>
      </c>
      <c r="F7363" s="3">
        <f>D7363+IF(Dashboard!$I$3,E7363,0)</f>
        <v>1144703.1546586656</v>
      </c>
      <c r="G7363" s="3">
        <f>IF(Dashboard!$I$4, ('Lookups and Calculations'!$F$9) / (1 - 'Lookups and Calculations'!$F$10), 'Lookups and Calculations'!$F$9)</f>
        <v>1951878.888340465</v>
      </c>
      <c r="H7363" s="12">
        <f t="shared" ref="H7363:H7426" si="230">MAX(0,F7363-G7363)</f>
        <v>0</v>
      </c>
      <c r="I7363" s="12">
        <f t="shared" ref="I7363:I7426" si="231">MAX(0,-F7363-G7363)</f>
        <v>0</v>
      </c>
      <c r="J7363" s="13">
        <f>(1 - Dashboard!$I$9) * H7363 * Dashboard!$I$8 * 'Lookups and Calculations'!$F$12</f>
        <v>0</v>
      </c>
      <c r="K7363" s="12">
        <f>(1 - Dashboard!$I$11) * I7363 * Dashboard!$I$10 * 'Lookups and Calculations'!$F$12</f>
        <v>0</v>
      </c>
      <c r="L7363" s="12">
        <f>(H7363 - I7363) * Dashboard!$I$13 * (Dashboard!$D$12 / 365) * 'Lookups and Calculations'!$F$12</f>
        <v>0</v>
      </c>
      <c r="M7363" s="3">
        <f>(G7363*2) * Dashboard!$I$13 * (Dashboard!$D$12 / 365) * 'Lookups and Calculations'!$F$12</f>
        <v>1602.0878730267946</v>
      </c>
      <c r="N7363" s="12">
        <f>H7363 * Dashboard!$I$14 * Dashboard!$I$15 * (Dashboard!$D$12 / 365) * 'Lookups and Calculations'!$F$12</f>
        <v>0</v>
      </c>
    </row>
    <row r="7364" spans="1:14" x14ac:dyDescent="0.35">
      <c r="A7364" s="2">
        <v>7363</v>
      </c>
      <c r="B7364" s="11">
        <v>0.1969124747341256</v>
      </c>
      <c r="C7364" s="11">
        <v>-1.2034716401974155</v>
      </c>
      <c r="D7364" s="3">
        <f>B7364*Dashboard!$D$11*Dashboard!$D$10*SQRT(Dashboard!$D$12/365)</f>
        <v>48889.777088768198</v>
      </c>
      <c r="E7364" s="3">
        <f>IF(Dashboard!$I$3,C7364*Dashboard!$E$11*Dashboard!$E$10*SQRT(Dashboard!$D$12/365),0)</f>
        <v>-597600.12971599877</v>
      </c>
      <c r="F7364" s="3">
        <f>D7364+IF(Dashboard!$I$3,E7364,0)</f>
        <v>-548710.35262723058</v>
      </c>
      <c r="G7364" s="3">
        <f>IF(Dashboard!$I$4, ('Lookups and Calculations'!$F$9) / (1 - 'Lookups and Calculations'!$F$10), 'Lookups and Calculations'!$F$9)</f>
        <v>1951878.888340465</v>
      </c>
      <c r="H7364" s="12">
        <f t="shared" si="230"/>
        <v>0</v>
      </c>
      <c r="I7364" s="12">
        <f t="shared" si="231"/>
        <v>0</v>
      </c>
      <c r="J7364" s="13">
        <f>(1 - Dashboard!$I$9) * H7364 * Dashboard!$I$8 * 'Lookups and Calculations'!$F$12</f>
        <v>0</v>
      </c>
      <c r="K7364" s="12">
        <f>(1 - Dashboard!$I$11) * I7364 * Dashboard!$I$10 * 'Lookups and Calculations'!$F$12</f>
        <v>0</v>
      </c>
      <c r="L7364" s="12">
        <f>(H7364 - I7364) * Dashboard!$I$13 * (Dashboard!$D$12 / 365) * 'Lookups and Calculations'!$F$12</f>
        <v>0</v>
      </c>
      <c r="M7364" s="3">
        <f>(G7364*2) * Dashboard!$I$13 * (Dashboard!$D$12 / 365) * 'Lookups and Calculations'!$F$12</f>
        <v>1602.0878730267946</v>
      </c>
      <c r="N7364" s="12">
        <f>H7364 * Dashboard!$I$14 * Dashboard!$I$15 * (Dashboard!$D$12 / 365) * 'Lookups and Calculations'!$F$12</f>
        <v>0</v>
      </c>
    </row>
    <row r="7365" spans="1:14" x14ac:dyDescent="0.35">
      <c r="A7365" s="2">
        <v>7364</v>
      </c>
      <c r="B7365" s="11">
        <v>-2.2208290845018176E-2</v>
      </c>
      <c r="C7365" s="11">
        <v>0.99887575740232415</v>
      </c>
      <c r="D7365" s="3">
        <f>B7365*Dashboard!$D$11*Dashboard!$D$10*SQRT(Dashboard!$D$12/365)</f>
        <v>-5513.9136837393298</v>
      </c>
      <c r="E7365" s="3">
        <f>IF(Dashboard!$I$3,C7365*Dashboard!$E$11*Dashboard!$E$10*SQRT(Dashboard!$D$12/365),0)</f>
        <v>496005.27528498834</v>
      </c>
      <c r="F7365" s="3">
        <f>D7365+IF(Dashboard!$I$3,E7365,0)</f>
        <v>490491.36160124902</v>
      </c>
      <c r="G7365" s="3">
        <f>IF(Dashboard!$I$4, ('Lookups and Calculations'!$F$9) / (1 - 'Lookups and Calculations'!$F$10), 'Lookups and Calculations'!$F$9)</f>
        <v>1951878.888340465</v>
      </c>
      <c r="H7365" s="12">
        <f t="shared" si="230"/>
        <v>0</v>
      </c>
      <c r="I7365" s="12">
        <f t="shared" si="231"/>
        <v>0</v>
      </c>
      <c r="J7365" s="13">
        <f>(1 - Dashboard!$I$9) * H7365 * Dashboard!$I$8 * 'Lookups and Calculations'!$F$12</f>
        <v>0</v>
      </c>
      <c r="K7365" s="12">
        <f>(1 - Dashboard!$I$11) * I7365 * Dashboard!$I$10 * 'Lookups and Calculations'!$F$12</f>
        <v>0</v>
      </c>
      <c r="L7365" s="12">
        <f>(H7365 - I7365) * Dashboard!$I$13 * (Dashboard!$D$12 / 365) * 'Lookups and Calculations'!$F$12</f>
        <v>0</v>
      </c>
      <c r="M7365" s="3">
        <f>(G7365*2) * Dashboard!$I$13 * (Dashboard!$D$12 / 365) * 'Lookups and Calculations'!$F$12</f>
        <v>1602.0878730267946</v>
      </c>
      <c r="N7365" s="12">
        <f>H7365 * Dashboard!$I$14 * Dashboard!$I$15 * (Dashboard!$D$12 / 365) * 'Lookups and Calculations'!$F$12</f>
        <v>0</v>
      </c>
    </row>
    <row r="7366" spans="1:14" x14ac:dyDescent="0.35">
      <c r="A7366" s="2">
        <v>7365</v>
      </c>
      <c r="B7366" s="11">
        <v>-1.7709216624240298</v>
      </c>
      <c r="C7366" s="11">
        <v>0.36680059075094101</v>
      </c>
      <c r="D7366" s="3">
        <f>B7366*Dashboard!$D$11*Dashboard!$D$10*SQRT(Dashboard!$D$12/365)</f>
        <v>-439687.55882268655</v>
      </c>
      <c r="E7366" s="3">
        <f>IF(Dashboard!$I$3,C7366*Dashboard!$E$11*Dashboard!$E$10*SQRT(Dashboard!$D$12/365),0)</f>
        <v>182139.79730898366</v>
      </c>
      <c r="F7366" s="3">
        <f>D7366+IF(Dashboard!$I$3,E7366,0)</f>
        <v>-257547.76151370289</v>
      </c>
      <c r="G7366" s="3">
        <f>IF(Dashboard!$I$4, ('Lookups and Calculations'!$F$9) / (1 - 'Lookups and Calculations'!$F$10), 'Lookups and Calculations'!$F$9)</f>
        <v>1951878.888340465</v>
      </c>
      <c r="H7366" s="12">
        <f t="shared" si="230"/>
        <v>0</v>
      </c>
      <c r="I7366" s="12">
        <f t="shared" si="231"/>
        <v>0</v>
      </c>
      <c r="J7366" s="13">
        <f>(1 - Dashboard!$I$9) * H7366 * Dashboard!$I$8 * 'Lookups and Calculations'!$F$12</f>
        <v>0</v>
      </c>
      <c r="K7366" s="12">
        <f>(1 - Dashboard!$I$11) * I7366 * Dashboard!$I$10 * 'Lookups and Calculations'!$F$12</f>
        <v>0</v>
      </c>
      <c r="L7366" s="12">
        <f>(H7366 - I7366) * Dashboard!$I$13 * (Dashboard!$D$12 / 365) * 'Lookups and Calculations'!$F$12</f>
        <v>0</v>
      </c>
      <c r="M7366" s="3">
        <f>(G7366*2) * Dashboard!$I$13 * (Dashboard!$D$12 / 365) * 'Lookups and Calculations'!$F$12</f>
        <v>1602.0878730267946</v>
      </c>
      <c r="N7366" s="12">
        <f>H7366 * Dashboard!$I$14 * Dashboard!$I$15 * (Dashboard!$D$12 / 365) * 'Lookups and Calculations'!$F$12</f>
        <v>0</v>
      </c>
    </row>
    <row r="7367" spans="1:14" x14ac:dyDescent="0.35">
      <c r="A7367" s="2">
        <v>7366</v>
      </c>
      <c r="B7367" s="11">
        <v>-0.18475180039432779</v>
      </c>
      <c r="C7367" s="11">
        <v>0.58038991174102805</v>
      </c>
      <c r="D7367" s="3">
        <f>B7367*Dashboard!$D$11*Dashboard!$D$10*SQRT(Dashboard!$D$12/365)</f>
        <v>-45870.503380870483</v>
      </c>
      <c r="E7367" s="3">
        <f>IF(Dashboard!$I$3,C7367*Dashboard!$E$11*Dashboard!$E$10*SQRT(Dashboard!$D$12/365),0)</f>
        <v>288200.46518537006</v>
      </c>
      <c r="F7367" s="3">
        <f>D7367+IF(Dashboard!$I$3,E7367,0)</f>
        <v>242329.96180449959</v>
      </c>
      <c r="G7367" s="3">
        <f>IF(Dashboard!$I$4, ('Lookups and Calculations'!$F$9) / (1 - 'Lookups and Calculations'!$F$10), 'Lookups and Calculations'!$F$9)</f>
        <v>1951878.888340465</v>
      </c>
      <c r="H7367" s="12">
        <f t="shared" si="230"/>
        <v>0</v>
      </c>
      <c r="I7367" s="12">
        <f t="shared" si="231"/>
        <v>0</v>
      </c>
      <c r="J7367" s="13">
        <f>(1 - Dashboard!$I$9) * H7367 * Dashboard!$I$8 * 'Lookups and Calculations'!$F$12</f>
        <v>0</v>
      </c>
      <c r="K7367" s="12">
        <f>(1 - Dashboard!$I$11) * I7367 * Dashboard!$I$10 * 'Lookups and Calculations'!$F$12</f>
        <v>0</v>
      </c>
      <c r="L7367" s="12">
        <f>(H7367 - I7367) * Dashboard!$I$13 * (Dashboard!$D$12 / 365) * 'Lookups and Calculations'!$F$12</f>
        <v>0</v>
      </c>
      <c r="M7367" s="3">
        <f>(G7367*2) * Dashboard!$I$13 * (Dashboard!$D$12 / 365) * 'Lookups and Calculations'!$F$12</f>
        <v>1602.0878730267946</v>
      </c>
      <c r="N7367" s="12">
        <f>H7367 * Dashboard!$I$14 * Dashboard!$I$15 * (Dashboard!$D$12 / 365) * 'Lookups and Calculations'!$F$12</f>
        <v>0</v>
      </c>
    </row>
    <row r="7368" spans="1:14" x14ac:dyDescent="0.35">
      <c r="A7368" s="2">
        <v>7367</v>
      </c>
      <c r="B7368" s="11">
        <v>0.25215337780413127</v>
      </c>
      <c r="C7368" s="11">
        <v>0.31255485249584986</v>
      </c>
      <c r="D7368" s="3">
        <f>B7368*Dashboard!$D$11*Dashboard!$D$10*SQRT(Dashboard!$D$12/365)</f>
        <v>62605.086090503006</v>
      </c>
      <c r="E7368" s="3">
        <f>IF(Dashboard!$I$3,C7368*Dashboard!$E$11*Dashboard!$E$10*SQRT(Dashboard!$D$12/365),0)</f>
        <v>155203.34186208592</v>
      </c>
      <c r="F7368" s="3">
        <f>D7368+IF(Dashboard!$I$3,E7368,0)</f>
        <v>217808.42795258891</v>
      </c>
      <c r="G7368" s="3">
        <f>IF(Dashboard!$I$4, ('Lookups and Calculations'!$F$9) / (1 - 'Lookups and Calculations'!$F$10), 'Lookups and Calculations'!$F$9)</f>
        <v>1951878.888340465</v>
      </c>
      <c r="H7368" s="12">
        <f t="shared" si="230"/>
        <v>0</v>
      </c>
      <c r="I7368" s="12">
        <f t="shared" si="231"/>
        <v>0</v>
      </c>
      <c r="J7368" s="13">
        <f>(1 - Dashboard!$I$9) * H7368 * Dashboard!$I$8 * 'Lookups and Calculations'!$F$12</f>
        <v>0</v>
      </c>
      <c r="K7368" s="12">
        <f>(1 - Dashboard!$I$11) * I7368 * Dashboard!$I$10 * 'Lookups and Calculations'!$F$12</f>
        <v>0</v>
      </c>
      <c r="L7368" s="12">
        <f>(H7368 - I7368) * Dashboard!$I$13 * (Dashboard!$D$12 / 365) * 'Lookups and Calculations'!$F$12</f>
        <v>0</v>
      </c>
      <c r="M7368" s="3">
        <f>(G7368*2) * Dashboard!$I$13 * (Dashboard!$D$12 / 365) * 'Lookups and Calculations'!$F$12</f>
        <v>1602.0878730267946</v>
      </c>
      <c r="N7368" s="12">
        <f>H7368 * Dashboard!$I$14 * Dashboard!$I$15 * (Dashboard!$D$12 / 365) * 'Lookups and Calculations'!$F$12</f>
        <v>0</v>
      </c>
    </row>
    <row r="7369" spans="1:14" x14ac:dyDescent="0.35">
      <c r="A7369" s="2">
        <v>7368</v>
      </c>
      <c r="B7369" s="11">
        <v>0.66820396384465686</v>
      </c>
      <c r="C7369" s="11">
        <v>-0.75446332380215964</v>
      </c>
      <c r="D7369" s="3">
        <f>B7369*Dashboard!$D$11*Dashboard!$D$10*SQRT(Dashboard!$D$12/365)</f>
        <v>165902.86057958455</v>
      </c>
      <c r="E7369" s="3">
        <f>IF(Dashboard!$I$3,C7369*Dashboard!$E$11*Dashboard!$E$10*SQRT(Dashboard!$D$12/365),0)</f>
        <v>-374638.97370790952</v>
      </c>
      <c r="F7369" s="3">
        <f>D7369+IF(Dashboard!$I$3,E7369,0)</f>
        <v>-208736.11312832497</v>
      </c>
      <c r="G7369" s="3">
        <f>IF(Dashboard!$I$4, ('Lookups and Calculations'!$F$9) / (1 - 'Lookups and Calculations'!$F$10), 'Lookups and Calculations'!$F$9)</f>
        <v>1951878.888340465</v>
      </c>
      <c r="H7369" s="12">
        <f t="shared" si="230"/>
        <v>0</v>
      </c>
      <c r="I7369" s="12">
        <f t="shared" si="231"/>
        <v>0</v>
      </c>
      <c r="J7369" s="13">
        <f>(1 - Dashboard!$I$9) * H7369 * Dashboard!$I$8 * 'Lookups and Calculations'!$F$12</f>
        <v>0</v>
      </c>
      <c r="K7369" s="12">
        <f>(1 - Dashboard!$I$11) * I7369 * Dashboard!$I$10 * 'Lookups and Calculations'!$F$12</f>
        <v>0</v>
      </c>
      <c r="L7369" s="12">
        <f>(H7369 - I7369) * Dashboard!$I$13 * (Dashboard!$D$12 / 365) * 'Lookups and Calculations'!$F$12</f>
        <v>0</v>
      </c>
      <c r="M7369" s="3">
        <f>(G7369*2) * Dashboard!$I$13 * (Dashboard!$D$12 / 365) * 'Lookups and Calculations'!$F$12</f>
        <v>1602.0878730267946</v>
      </c>
      <c r="N7369" s="12">
        <f>H7369 * Dashboard!$I$14 * Dashboard!$I$15 * (Dashboard!$D$12 / 365) * 'Lookups and Calculations'!$F$12</f>
        <v>0</v>
      </c>
    </row>
    <row r="7370" spans="1:14" x14ac:dyDescent="0.35">
      <c r="A7370" s="2">
        <v>7369</v>
      </c>
      <c r="B7370" s="11">
        <v>1.4138190715984773</v>
      </c>
      <c r="C7370" s="11">
        <v>-0.2867139813935175</v>
      </c>
      <c r="D7370" s="3">
        <f>B7370*Dashboard!$D$11*Dashboard!$D$10*SQRT(Dashboard!$D$12/365)</f>
        <v>351025.49672196974</v>
      </c>
      <c r="E7370" s="3">
        <f>IF(Dashboard!$I$3,C7370*Dashboard!$E$11*Dashboard!$E$10*SQRT(Dashboard!$D$12/365),0)</f>
        <v>-142371.70760754292</v>
      </c>
      <c r="F7370" s="3">
        <f>D7370+IF(Dashboard!$I$3,E7370,0)</f>
        <v>208653.78911442682</v>
      </c>
      <c r="G7370" s="3">
        <f>IF(Dashboard!$I$4, ('Lookups and Calculations'!$F$9) / (1 - 'Lookups and Calculations'!$F$10), 'Lookups and Calculations'!$F$9)</f>
        <v>1951878.888340465</v>
      </c>
      <c r="H7370" s="12">
        <f t="shared" si="230"/>
        <v>0</v>
      </c>
      <c r="I7370" s="12">
        <f t="shared" si="231"/>
        <v>0</v>
      </c>
      <c r="J7370" s="13">
        <f>(1 - Dashboard!$I$9) * H7370 * Dashboard!$I$8 * 'Lookups and Calculations'!$F$12</f>
        <v>0</v>
      </c>
      <c r="K7370" s="12">
        <f>(1 - Dashboard!$I$11) * I7370 * Dashboard!$I$10 * 'Lookups and Calculations'!$F$12</f>
        <v>0</v>
      </c>
      <c r="L7370" s="12">
        <f>(H7370 - I7370) * Dashboard!$I$13 * (Dashboard!$D$12 / 365) * 'Lookups and Calculations'!$F$12</f>
        <v>0</v>
      </c>
      <c r="M7370" s="3">
        <f>(G7370*2) * Dashboard!$I$13 * (Dashboard!$D$12 / 365) * 'Lookups and Calculations'!$F$12</f>
        <v>1602.0878730267946</v>
      </c>
      <c r="N7370" s="12">
        <f>H7370 * Dashboard!$I$14 * Dashboard!$I$15 * (Dashboard!$D$12 / 365) * 'Lookups and Calculations'!$F$12</f>
        <v>0</v>
      </c>
    </row>
    <row r="7371" spans="1:14" x14ac:dyDescent="0.35">
      <c r="A7371" s="2">
        <v>7370</v>
      </c>
      <c r="B7371" s="11">
        <v>3.8521339712986033E-2</v>
      </c>
      <c r="C7371" s="11">
        <v>2.3580908283190505</v>
      </c>
      <c r="D7371" s="3">
        <f>B7371*Dashboard!$D$11*Dashboard!$D$10*SQRT(Dashboard!$D$12/365)</f>
        <v>9564.1462749958464</v>
      </c>
      <c r="E7371" s="3">
        <f>IF(Dashboard!$I$3,C7371*Dashboard!$E$11*Dashboard!$E$10*SQRT(Dashboard!$D$12/365),0)</f>
        <v>1170941.9132256489</v>
      </c>
      <c r="F7371" s="3">
        <f>D7371+IF(Dashboard!$I$3,E7371,0)</f>
        <v>1180506.0595006447</v>
      </c>
      <c r="G7371" s="3">
        <f>IF(Dashboard!$I$4, ('Lookups and Calculations'!$F$9) / (1 - 'Lookups and Calculations'!$F$10), 'Lookups and Calculations'!$F$9)</f>
        <v>1951878.888340465</v>
      </c>
      <c r="H7371" s="12">
        <f t="shared" si="230"/>
        <v>0</v>
      </c>
      <c r="I7371" s="12">
        <f t="shared" si="231"/>
        <v>0</v>
      </c>
      <c r="J7371" s="13">
        <f>(1 - Dashboard!$I$9) * H7371 * Dashboard!$I$8 * 'Lookups and Calculations'!$F$12</f>
        <v>0</v>
      </c>
      <c r="K7371" s="12">
        <f>(1 - Dashboard!$I$11) * I7371 * Dashboard!$I$10 * 'Lookups and Calculations'!$F$12</f>
        <v>0</v>
      </c>
      <c r="L7371" s="12">
        <f>(H7371 - I7371) * Dashboard!$I$13 * (Dashboard!$D$12 / 365) * 'Lookups and Calculations'!$F$12</f>
        <v>0</v>
      </c>
      <c r="M7371" s="3">
        <f>(G7371*2) * Dashboard!$I$13 * (Dashboard!$D$12 / 365) * 'Lookups and Calculations'!$F$12</f>
        <v>1602.0878730267946</v>
      </c>
      <c r="N7371" s="12">
        <f>H7371 * Dashboard!$I$14 * Dashboard!$I$15 * (Dashboard!$D$12 / 365) * 'Lookups and Calculations'!$F$12</f>
        <v>0</v>
      </c>
    </row>
    <row r="7372" spans="1:14" x14ac:dyDescent="0.35">
      <c r="A7372" s="2">
        <v>7371</v>
      </c>
      <c r="B7372" s="11">
        <v>0.44494987674190467</v>
      </c>
      <c r="C7372" s="11">
        <v>-0.69279322981514457</v>
      </c>
      <c r="D7372" s="3">
        <f>B7372*Dashboard!$D$11*Dashboard!$D$10*SQRT(Dashboard!$D$12/365)</f>
        <v>110472.94143734944</v>
      </c>
      <c r="E7372" s="3">
        <f>IF(Dashboard!$I$3,C7372*Dashboard!$E$11*Dashboard!$E$10*SQRT(Dashboard!$D$12/365),0)</f>
        <v>-344015.85394732031</v>
      </c>
      <c r="F7372" s="3">
        <f>D7372+IF(Dashboard!$I$3,E7372,0)</f>
        <v>-233542.91250997089</v>
      </c>
      <c r="G7372" s="3">
        <f>IF(Dashboard!$I$4, ('Lookups and Calculations'!$F$9) / (1 - 'Lookups and Calculations'!$F$10), 'Lookups and Calculations'!$F$9)</f>
        <v>1951878.888340465</v>
      </c>
      <c r="H7372" s="12">
        <f t="shared" si="230"/>
        <v>0</v>
      </c>
      <c r="I7372" s="12">
        <f t="shared" si="231"/>
        <v>0</v>
      </c>
      <c r="J7372" s="13">
        <f>(1 - Dashboard!$I$9) * H7372 * Dashboard!$I$8 * 'Lookups and Calculations'!$F$12</f>
        <v>0</v>
      </c>
      <c r="K7372" s="12">
        <f>(1 - Dashboard!$I$11) * I7372 * Dashboard!$I$10 * 'Lookups and Calculations'!$F$12</f>
        <v>0</v>
      </c>
      <c r="L7372" s="12">
        <f>(H7372 - I7372) * Dashboard!$I$13 * (Dashboard!$D$12 / 365) * 'Lookups and Calculations'!$F$12</f>
        <v>0</v>
      </c>
      <c r="M7372" s="3">
        <f>(G7372*2) * Dashboard!$I$13 * (Dashboard!$D$12 / 365) * 'Lookups and Calculations'!$F$12</f>
        <v>1602.0878730267946</v>
      </c>
      <c r="N7372" s="12">
        <f>H7372 * Dashboard!$I$14 * Dashboard!$I$15 * (Dashboard!$D$12 / 365) * 'Lookups and Calculations'!$F$12</f>
        <v>0</v>
      </c>
    </row>
    <row r="7373" spans="1:14" x14ac:dyDescent="0.35">
      <c r="A7373" s="2">
        <v>7372</v>
      </c>
      <c r="B7373" s="11">
        <v>1.1182705588783348</v>
      </c>
      <c r="C7373" s="11">
        <v>-0.22788515070978263</v>
      </c>
      <c r="D7373" s="3">
        <f>B7373*Dashboard!$D$11*Dashboard!$D$10*SQRT(Dashboard!$D$12/365)</f>
        <v>277646.18987351126</v>
      </c>
      <c r="E7373" s="3">
        <f>IF(Dashboard!$I$3,C7373*Dashboard!$E$11*Dashboard!$E$10*SQRT(Dashboard!$D$12/365),0)</f>
        <v>-113159.45559147252</v>
      </c>
      <c r="F7373" s="3">
        <f>D7373+IF(Dashboard!$I$3,E7373,0)</f>
        <v>164486.73428203876</v>
      </c>
      <c r="G7373" s="3">
        <f>IF(Dashboard!$I$4, ('Lookups and Calculations'!$F$9) / (1 - 'Lookups and Calculations'!$F$10), 'Lookups and Calculations'!$F$9)</f>
        <v>1951878.888340465</v>
      </c>
      <c r="H7373" s="12">
        <f t="shared" si="230"/>
        <v>0</v>
      </c>
      <c r="I7373" s="12">
        <f t="shared" si="231"/>
        <v>0</v>
      </c>
      <c r="J7373" s="13">
        <f>(1 - Dashboard!$I$9) * H7373 * Dashboard!$I$8 * 'Lookups and Calculations'!$F$12</f>
        <v>0</v>
      </c>
      <c r="K7373" s="12">
        <f>(1 - Dashboard!$I$11) * I7373 * Dashboard!$I$10 * 'Lookups and Calculations'!$F$12</f>
        <v>0</v>
      </c>
      <c r="L7373" s="12">
        <f>(H7373 - I7373) * Dashboard!$I$13 * (Dashboard!$D$12 / 365) * 'Lookups and Calculations'!$F$12</f>
        <v>0</v>
      </c>
      <c r="M7373" s="3">
        <f>(G7373*2) * Dashboard!$I$13 * (Dashboard!$D$12 / 365) * 'Lookups and Calculations'!$F$12</f>
        <v>1602.0878730267946</v>
      </c>
      <c r="N7373" s="12">
        <f>H7373 * Dashboard!$I$14 * Dashboard!$I$15 * (Dashboard!$D$12 / 365) * 'Lookups and Calculations'!$F$12</f>
        <v>0</v>
      </c>
    </row>
    <row r="7374" spans="1:14" x14ac:dyDescent="0.35">
      <c r="A7374" s="2">
        <v>7373</v>
      </c>
      <c r="B7374" s="11">
        <v>-0.73452204492127293</v>
      </c>
      <c r="C7374" s="11">
        <v>-0.34302831608934198</v>
      </c>
      <c r="D7374" s="3">
        <f>B7374*Dashboard!$D$11*Dashboard!$D$10*SQRT(Dashboard!$D$12/365)</f>
        <v>-182368.43090552953</v>
      </c>
      <c r="E7374" s="3">
        <f>IF(Dashboard!$I$3,C7374*Dashboard!$E$11*Dashboard!$E$10*SQRT(Dashboard!$D$12/365),0)</f>
        <v>-170335.35261173631</v>
      </c>
      <c r="F7374" s="3">
        <f>D7374+IF(Dashboard!$I$3,E7374,0)</f>
        <v>-352703.78351726581</v>
      </c>
      <c r="G7374" s="3">
        <f>IF(Dashboard!$I$4, ('Lookups and Calculations'!$F$9) / (1 - 'Lookups and Calculations'!$F$10), 'Lookups and Calculations'!$F$9)</f>
        <v>1951878.888340465</v>
      </c>
      <c r="H7374" s="12">
        <f t="shared" si="230"/>
        <v>0</v>
      </c>
      <c r="I7374" s="12">
        <f t="shared" si="231"/>
        <v>0</v>
      </c>
      <c r="J7374" s="13">
        <f>(1 - Dashboard!$I$9) * H7374 * Dashboard!$I$8 * 'Lookups and Calculations'!$F$12</f>
        <v>0</v>
      </c>
      <c r="K7374" s="12">
        <f>(1 - Dashboard!$I$11) * I7374 * Dashboard!$I$10 * 'Lookups and Calculations'!$F$12</f>
        <v>0</v>
      </c>
      <c r="L7374" s="12">
        <f>(H7374 - I7374) * Dashboard!$I$13 * (Dashboard!$D$12 / 365) * 'Lookups and Calculations'!$F$12</f>
        <v>0</v>
      </c>
      <c r="M7374" s="3">
        <f>(G7374*2) * Dashboard!$I$13 * (Dashboard!$D$12 / 365) * 'Lookups and Calculations'!$F$12</f>
        <v>1602.0878730267946</v>
      </c>
      <c r="N7374" s="12">
        <f>H7374 * Dashboard!$I$14 * Dashboard!$I$15 * (Dashboard!$D$12 / 365) * 'Lookups and Calculations'!$F$12</f>
        <v>0</v>
      </c>
    </row>
    <row r="7375" spans="1:14" x14ac:dyDescent="0.35">
      <c r="A7375" s="2">
        <v>7374</v>
      </c>
      <c r="B7375" s="11">
        <v>-0.37610065840678947</v>
      </c>
      <c r="C7375" s="11">
        <v>0.39849392921792748</v>
      </c>
      <c r="D7375" s="3">
        <f>B7375*Dashboard!$D$11*Dashboard!$D$10*SQRT(Dashboard!$D$12/365)</f>
        <v>-93378.935881405996</v>
      </c>
      <c r="E7375" s="3">
        <f>IF(Dashboard!$I$3,C7375*Dashboard!$E$11*Dashboard!$E$10*SQRT(Dashboard!$D$12/365),0)</f>
        <v>197877.55343583119</v>
      </c>
      <c r="F7375" s="3">
        <f>D7375+IF(Dashboard!$I$3,E7375,0)</f>
        <v>104498.61755442519</v>
      </c>
      <c r="G7375" s="3">
        <f>IF(Dashboard!$I$4, ('Lookups and Calculations'!$F$9) / (1 - 'Lookups and Calculations'!$F$10), 'Lookups and Calculations'!$F$9)</f>
        <v>1951878.888340465</v>
      </c>
      <c r="H7375" s="12">
        <f t="shared" si="230"/>
        <v>0</v>
      </c>
      <c r="I7375" s="12">
        <f t="shared" si="231"/>
        <v>0</v>
      </c>
      <c r="J7375" s="13">
        <f>(1 - Dashboard!$I$9) * H7375 * Dashboard!$I$8 * 'Lookups and Calculations'!$F$12</f>
        <v>0</v>
      </c>
      <c r="K7375" s="12">
        <f>(1 - Dashboard!$I$11) * I7375 * Dashboard!$I$10 * 'Lookups and Calculations'!$F$12</f>
        <v>0</v>
      </c>
      <c r="L7375" s="12">
        <f>(H7375 - I7375) * Dashboard!$I$13 * (Dashboard!$D$12 / 365) * 'Lookups and Calculations'!$F$12</f>
        <v>0</v>
      </c>
      <c r="M7375" s="3">
        <f>(G7375*2) * Dashboard!$I$13 * (Dashboard!$D$12 / 365) * 'Lookups and Calculations'!$F$12</f>
        <v>1602.0878730267946</v>
      </c>
      <c r="N7375" s="12">
        <f>H7375 * Dashboard!$I$14 * Dashboard!$I$15 * (Dashboard!$D$12 / 365) * 'Lookups and Calculations'!$F$12</f>
        <v>0</v>
      </c>
    </row>
    <row r="7376" spans="1:14" x14ac:dyDescent="0.35">
      <c r="A7376" s="2">
        <v>7375</v>
      </c>
      <c r="B7376" s="11">
        <v>0.37185459723574366</v>
      </c>
      <c r="C7376" s="11">
        <v>1.466113149137946</v>
      </c>
      <c r="D7376" s="3">
        <f>B7376*Dashboard!$D$11*Dashboard!$D$10*SQRT(Dashboard!$D$12/365)</f>
        <v>92324.716312848977</v>
      </c>
      <c r="E7376" s="3">
        <f>IF(Dashboard!$I$3,C7376*Dashboard!$E$11*Dashboard!$E$10*SQRT(Dashboard!$D$12/365),0)</f>
        <v>728018.32535035559</v>
      </c>
      <c r="F7376" s="3">
        <f>D7376+IF(Dashboard!$I$3,E7376,0)</f>
        <v>820343.04166320455</v>
      </c>
      <c r="G7376" s="3">
        <f>IF(Dashboard!$I$4, ('Lookups and Calculations'!$F$9) / (1 - 'Lookups and Calculations'!$F$10), 'Lookups and Calculations'!$F$9)</f>
        <v>1951878.888340465</v>
      </c>
      <c r="H7376" s="12">
        <f t="shared" si="230"/>
        <v>0</v>
      </c>
      <c r="I7376" s="12">
        <f t="shared" si="231"/>
        <v>0</v>
      </c>
      <c r="J7376" s="13">
        <f>(1 - Dashboard!$I$9) * H7376 * Dashboard!$I$8 * 'Lookups and Calculations'!$F$12</f>
        <v>0</v>
      </c>
      <c r="K7376" s="12">
        <f>(1 - Dashboard!$I$11) * I7376 * Dashboard!$I$10 * 'Lookups and Calculations'!$F$12</f>
        <v>0</v>
      </c>
      <c r="L7376" s="12">
        <f>(H7376 - I7376) * Dashboard!$I$13 * (Dashboard!$D$12 / 365) * 'Lookups and Calculations'!$F$12</f>
        <v>0</v>
      </c>
      <c r="M7376" s="3">
        <f>(G7376*2) * Dashboard!$I$13 * (Dashboard!$D$12 / 365) * 'Lookups and Calculations'!$F$12</f>
        <v>1602.0878730267946</v>
      </c>
      <c r="N7376" s="12">
        <f>H7376 * Dashboard!$I$14 * Dashboard!$I$15 * (Dashboard!$D$12 / 365) * 'Lookups and Calculations'!$F$12</f>
        <v>0</v>
      </c>
    </row>
    <row r="7377" spans="1:14" x14ac:dyDescent="0.35">
      <c r="A7377" s="2">
        <v>7376</v>
      </c>
      <c r="B7377" s="11">
        <v>7.1382639484994913E-3</v>
      </c>
      <c r="C7377" s="11">
        <v>1.5733624427514001</v>
      </c>
      <c r="D7377" s="3">
        <f>B7377*Dashboard!$D$11*Dashboard!$D$10*SQRT(Dashboard!$D$12/365)</f>
        <v>1772.3007834528505</v>
      </c>
      <c r="E7377" s="3">
        <f>IF(Dashboard!$I$3,C7377*Dashboard!$E$11*Dashboard!$E$10*SQRT(Dashboard!$D$12/365),0)</f>
        <v>781274.41351611901</v>
      </c>
      <c r="F7377" s="3">
        <f>D7377+IF(Dashboard!$I$3,E7377,0)</f>
        <v>783046.71429957182</v>
      </c>
      <c r="G7377" s="3">
        <f>IF(Dashboard!$I$4, ('Lookups and Calculations'!$F$9) / (1 - 'Lookups and Calculations'!$F$10), 'Lookups and Calculations'!$F$9)</f>
        <v>1951878.888340465</v>
      </c>
      <c r="H7377" s="12">
        <f t="shared" si="230"/>
        <v>0</v>
      </c>
      <c r="I7377" s="12">
        <f t="shared" si="231"/>
        <v>0</v>
      </c>
      <c r="J7377" s="13">
        <f>(1 - Dashboard!$I$9) * H7377 * Dashboard!$I$8 * 'Lookups and Calculations'!$F$12</f>
        <v>0</v>
      </c>
      <c r="K7377" s="12">
        <f>(1 - Dashboard!$I$11) * I7377 * Dashboard!$I$10 * 'Lookups and Calculations'!$F$12</f>
        <v>0</v>
      </c>
      <c r="L7377" s="12">
        <f>(H7377 - I7377) * Dashboard!$I$13 * (Dashboard!$D$12 / 365) * 'Lookups and Calculations'!$F$12</f>
        <v>0</v>
      </c>
      <c r="M7377" s="3">
        <f>(G7377*2) * Dashboard!$I$13 * (Dashboard!$D$12 / 365) * 'Lookups and Calculations'!$F$12</f>
        <v>1602.0878730267946</v>
      </c>
      <c r="N7377" s="12">
        <f>H7377 * Dashboard!$I$14 * Dashboard!$I$15 * (Dashboard!$D$12 / 365) * 'Lookups and Calculations'!$F$12</f>
        <v>0</v>
      </c>
    </row>
    <row r="7378" spans="1:14" x14ac:dyDescent="0.35">
      <c r="A7378" s="2">
        <v>7377</v>
      </c>
      <c r="B7378" s="11">
        <v>0.93950997704996997</v>
      </c>
      <c r="C7378" s="11">
        <v>1.3171177977143213E-2</v>
      </c>
      <c r="D7378" s="3">
        <f>B7378*Dashboard!$D$11*Dashboard!$D$10*SQRT(Dashboard!$D$12/365)</f>
        <v>233263.19682216921</v>
      </c>
      <c r="E7378" s="3">
        <f>IF(Dashboard!$I$3,C7378*Dashboard!$E$11*Dashboard!$E$10*SQRT(Dashboard!$D$12/365),0)</f>
        <v>6540.3266722281287</v>
      </c>
      <c r="F7378" s="3">
        <f>D7378+IF(Dashboard!$I$3,E7378,0)</f>
        <v>239803.52349439735</v>
      </c>
      <c r="G7378" s="3">
        <f>IF(Dashboard!$I$4, ('Lookups and Calculations'!$F$9) / (1 - 'Lookups and Calculations'!$F$10), 'Lookups and Calculations'!$F$9)</f>
        <v>1951878.888340465</v>
      </c>
      <c r="H7378" s="12">
        <f t="shared" si="230"/>
        <v>0</v>
      </c>
      <c r="I7378" s="12">
        <f t="shared" si="231"/>
        <v>0</v>
      </c>
      <c r="J7378" s="13">
        <f>(1 - Dashboard!$I$9) * H7378 * Dashboard!$I$8 * 'Lookups and Calculations'!$F$12</f>
        <v>0</v>
      </c>
      <c r="K7378" s="12">
        <f>(1 - Dashboard!$I$11) * I7378 * Dashboard!$I$10 * 'Lookups and Calculations'!$F$12</f>
        <v>0</v>
      </c>
      <c r="L7378" s="12">
        <f>(H7378 - I7378) * Dashboard!$I$13 * (Dashboard!$D$12 / 365) * 'Lookups and Calculations'!$F$12</f>
        <v>0</v>
      </c>
      <c r="M7378" s="3">
        <f>(G7378*2) * Dashboard!$I$13 * (Dashboard!$D$12 / 365) * 'Lookups and Calculations'!$F$12</f>
        <v>1602.0878730267946</v>
      </c>
      <c r="N7378" s="12">
        <f>H7378 * Dashboard!$I$14 * Dashboard!$I$15 * (Dashboard!$D$12 / 365) * 'Lookups and Calculations'!$F$12</f>
        <v>0</v>
      </c>
    </row>
    <row r="7379" spans="1:14" x14ac:dyDescent="0.35">
      <c r="A7379" s="2">
        <v>7378</v>
      </c>
      <c r="B7379" s="11">
        <v>0.41813115722334815</v>
      </c>
      <c r="C7379" s="11">
        <v>-1.6670269192048395</v>
      </c>
      <c r="D7379" s="3">
        <f>B7379*Dashboard!$D$11*Dashboard!$D$10*SQRT(Dashboard!$D$12/365)</f>
        <v>103814.34237784964</v>
      </c>
      <c r="E7379" s="3">
        <f>IF(Dashboard!$I$3,C7379*Dashboard!$E$11*Dashboard!$E$10*SQRT(Dashboard!$D$12/365),0)</f>
        <v>-827784.77687555342</v>
      </c>
      <c r="F7379" s="3">
        <f>D7379+IF(Dashboard!$I$3,E7379,0)</f>
        <v>-723970.4344977038</v>
      </c>
      <c r="G7379" s="3">
        <f>IF(Dashboard!$I$4, ('Lookups and Calculations'!$F$9) / (1 - 'Lookups and Calculations'!$F$10), 'Lookups and Calculations'!$F$9)</f>
        <v>1951878.888340465</v>
      </c>
      <c r="H7379" s="12">
        <f t="shared" si="230"/>
        <v>0</v>
      </c>
      <c r="I7379" s="12">
        <f t="shared" si="231"/>
        <v>0</v>
      </c>
      <c r="J7379" s="13">
        <f>(1 - Dashboard!$I$9) * H7379 * Dashboard!$I$8 * 'Lookups and Calculations'!$F$12</f>
        <v>0</v>
      </c>
      <c r="K7379" s="12">
        <f>(1 - Dashboard!$I$11) * I7379 * Dashboard!$I$10 * 'Lookups and Calculations'!$F$12</f>
        <v>0</v>
      </c>
      <c r="L7379" s="12">
        <f>(H7379 - I7379) * Dashboard!$I$13 * (Dashboard!$D$12 / 365) * 'Lookups and Calculations'!$F$12</f>
        <v>0</v>
      </c>
      <c r="M7379" s="3">
        <f>(G7379*2) * Dashboard!$I$13 * (Dashboard!$D$12 / 365) * 'Lookups and Calculations'!$F$12</f>
        <v>1602.0878730267946</v>
      </c>
      <c r="N7379" s="12">
        <f>H7379 * Dashboard!$I$14 * Dashboard!$I$15 * (Dashboard!$D$12 / 365) * 'Lookups and Calculations'!$F$12</f>
        <v>0</v>
      </c>
    </row>
    <row r="7380" spans="1:14" x14ac:dyDescent="0.35">
      <c r="A7380" s="2">
        <v>7379</v>
      </c>
      <c r="B7380" s="11">
        <v>-2.3341590055689783</v>
      </c>
      <c r="C7380" s="11">
        <v>0.53575891920117402</v>
      </c>
      <c r="D7380" s="3">
        <f>B7380*Dashboard!$D$11*Dashboard!$D$10*SQRT(Dashboard!$D$12/365)</f>
        <v>-579529.12138294021</v>
      </c>
      <c r="E7380" s="3">
        <f>IF(Dashboard!$I$3,C7380*Dashboard!$E$11*Dashboard!$E$10*SQRT(Dashboard!$D$12/365),0)</f>
        <v>266038.34184127912</v>
      </c>
      <c r="F7380" s="3">
        <f>D7380+IF(Dashboard!$I$3,E7380,0)</f>
        <v>-313490.77954166109</v>
      </c>
      <c r="G7380" s="3">
        <f>IF(Dashboard!$I$4, ('Lookups and Calculations'!$F$9) / (1 - 'Lookups and Calculations'!$F$10), 'Lookups and Calculations'!$F$9)</f>
        <v>1951878.888340465</v>
      </c>
      <c r="H7380" s="12">
        <f t="shared" si="230"/>
        <v>0</v>
      </c>
      <c r="I7380" s="12">
        <f t="shared" si="231"/>
        <v>0</v>
      </c>
      <c r="J7380" s="13">
        <f>(1 - Dashboard!$I$9) * H7380 * Dashboard!$I$8 * 'Lookups and Calculations'!$F$12</f>
        <v>0</v>
      </c>
      <c r="K7380" s="12">
        <f>(1 - Dashboard!$I$11) * I7380 * Dashboard!$I$10 * 'Lookups and Calculations'!$F$12</f>
        <v>0</v>
      </c>
      <c r="L7380" s="12">
        <f>(H7380 - I7380) * Dashboard!$I$13 * (Dashboard!$D$12 / 365) * 'Lookups and Calculations'!$F$12</f>
        <v>0</v>
      </c>
      <c r="M7380" s="3">
        <f>(G7380*2) * Dashboard!$I$13 * (Dashboard!$D$12 / 365) * 'Lookups and Calculations'!$F$12</f>
        <v>1602.0878730267946</v>
      </c>
      <c r="N7380" s="12">
        <f>H7380 * Dashboard!$I$14 * Dashboard!$I$15 * (Dashboard!$D$12 / 365) * 'Lookups and Calculations'!$F$12</f>
        <v>0</v>
      </c>
    </row>
    <row r="7381" spans="1:14" x14ac:dyDescent="0.35">
      <c r="A7381" s="2">
        <v>7380</v>
      </c>
      <c r="B7381" s="11">
        <v>-1.4891602904491361</v>
      </c>
      <c r="C7381" s="11">
        <v>-1.4558420554090525</v>
      </c>
      <c r="D7381" s="3">
        <f>B7381*Dashboard!$D$11*Dashboard!$D$10*SQRT(Dashboard!$D$12/365)</f>
        <v>-369731.34763455531</v>
      </c>
      <c r="E7381" s="3">
        <f>IF(Dashboard!$I$3,C7381*Dashboard!$E$11*Dashboard!$E$10*SQRT(Dashboard!$D$12/365),0)</f>
        <v>-722918.07475890417</v>
      </c>
      <c r="F7381" s="3">
        <f>D7381+IF(Dashboard!$I$3,E7381,0)</f>
        <v>-1092649.4223934594</v>
      </c>
      <c r="G7381" s="3">
        <f>IF(Dashboard!$I$4, ('Lookups and Calculations'!$F$9) / (1 - 'Lookups and Calculations'!$F$10), 'Lookups and Calculations'!$F$9)</f>
        <v>1951878.888340465</v>
      </c>
      <c r="H7381" s="12">
        <f t="shared" si="230"/>
        <v>0</v>
      </c>
      <c r="I7381" s="12">
        <f t="shared" si="231"/>
        <v>0</v>
      </c>
      <c r="J7381" s="13">
        <f>(1 - Dashboard!$I$9) * H7381 * Dashboard!$I$8 * 'Lookups and Calculations'!$F$12</f>
        <v>0</v>
      </c>
      <c r="K7381" s="12">
        <f>(1 - Dashboard!$I$11) * I7381 * Dashboard!$I$10 * 'Lookups and Calculations'!$F$12</f>
        <v>0</v>
      </c>
      <c r="L7381" s="12">
        <f>(H7381 - I7381) * Dashboard!$I$13 * (Dashboard!$D$12 / 365) * 'Lookups and Calculations'!$F$12</f>
        <v>0</v>
      </c>
      <c r="M7381" s="3">
        <f>(G7381*2) * Dashboard!$I$13 * (Dashboard!$D$12 / 365) * 'Lookups and Calculations'!$F$12</f>
        <v>1602.0878730267946</v>
      </c>
      <c r="N7381" s="12">
        <f>H7381 * Dashboard!$I$14 * Dashboard!$I$15 * (Dashboard!$D$12 / 365) * 'Lookups and Calculations'!$F$12</f>
        <v>0</v>
      </c>
    </row>
    <row r="7382" spans="1:14" x14ac:dyDescent="0.35">
      <c r="A7382" s="2">
        <v>7381</v>
      </c>
      <c r="B7382" s="11">
        <v>-0.11385028646782103</v>
      </c>
      <c r="C7382" s="11">
        <v>-1.5551294306226202</v>
      </c>
      <c r="D7382" s="3">
        <f>B7382*Dashboard!$D$11*Dashboard!$D$10*SQRT(Dashboard!$D$12/365)</f>
        <v>-28266.950249950551</v>
      </c>
      <c r="E7382" s="3">
        <f>IF(Dashboard!$I$3,C7382*Dashboard!$E$11*Dashboard!$E$10*SQRT(Dashboard!$D$12/365),0)</f>
        <v>-772220.56459327706</v>
      </c>
      <c r="F7382" s="3">
        <f>D7382+IF(Dashboard!$I$3,E7382,0)</f>
        <v>-800487.51484322757</v>
      </c>
      <c r="G7382" s="3">
        <f>IF(Dashboard!$I$4, ('Lookups and Calculations'!$F$9) / (1 - 'Lookups and Calculations'!$F$10), 'Lookups and Calculations'!$F$9)</f>
        <v>1951878.888340465</v>
      </c>
      <c r="H7382" s="12">
        <f t="shared" si="230"/>
        <v>0</v>
      </c>
      <c r="I7382" s="12">
        <f t="shared" si="231"/>
        <v>0</v>
      </c>
      <c r="J7382" s="13">
        <f>(1 - Dashboard!$I$9) * H7382 * Dashboard!$I$8 * 'Lookups and Calculations'!$F$12</f>
        <v>0</v>
      </c>
      <c r="K7382" s="12">
        <f>(1 - Dashboard!$I$11) * I7382 * Dashboard!$I$10 * 'Lookups and Calculations'!$F$12</f>
        <v>0</v>
      </c>
      <c r="L7382" s="12">
        <f>(H7382 - I7382) * Dashboard!$I$13 * (Dashboard!$D$12 / 365) * 'Lookups and Calculations'!$F$12</f>
        <v>0</v>
      </c>
      <c r="M7382" s="3">
        <f>(G7382*2) * Dashboard!$I$13 * (Dashboard!$D$12 / 365) * 'Lookups and Calculations'!$F$12</f>
        <v>1602.0878730267946</v>
      </c>
      <c r="N7382" s="12">
        <f>H7382 * Dashboard!$I$14 * Dashboard!$I$15 * (Dashboard!$D$12 / 365) * 'Lookups and Calculations'!$F$12</f>
        <v>0</v>
      </c>
    </row>
    <row r="7383" spans="1:14" x14ac:dyDescent="0.35">
      <c r="A7383" s="2">
        <v>7382</v>
      </c>
      <c r="B7383" s="11">
        <v>-0.92247488846498782</v>
      </c>
      <c r="C7383" s="11">
        <v>-0.10288036866648868</v>
      </c>
      <c r="D7383" s="3">
        <f>B7383*Dashboard!$D$11*Dashboard!$D$10*SQRT(Dashboard!$D$12/365)</f>
        <v>-229033.69493443097</v>
      </c>
      <c r="E7383" s="3">
        <f>IF(Dashboard!$I$3,C7383*Dashboard!$E$11*Dashboard!$E$10*SQRT(Dashboard!$D$12/365),0)</f>
        <v>-51086.639357981156</v>
      </c>
      <c r="F7383" s="3">
        <f>D7383+IF(Dashboard!$I$3,E7383,0)</f>
        <v>-280120.33429241215</v>
      </c>
      <c r="G7383" s="3">
        <f>IF(Dashboard!$I$4, ('Lookups and Calculations'!$F$9) / (1 - 'Lookups and Calculations'!$F$10), 'Lookups and Calculations'!$F$9)</f>
        <v>1951878.888340465</v>
      </c>
      <c r="H7383" s="12">
        <f t="shared" si="230"/>
        <v>0</v>
      </c>
      <c r="I7383" s="12">
        <f t="shared" si="231"/>
        <v>0</v>
      </c>
      <c r="J7383" s="13">
        <f>(1 - Dashboard!$I$9) * H7383 * Dashboard!$I$8 * 'Lookups and Calculations'!$F$12</f>
        <v>0</v>
      </c>
      <c r="K7383" s="12">
        <f>(1 - Dashboard!$I$11) * I7383 * Dashboard!$I$10 * 'Lookups and Calculations'!$F$12</f>
        <v>0</v>
      </c>
      <c r="L7383" s="12">
        <f>(H7383 - I7383) * Dashboard!$I$13 * (Dashboard!$D$12 / 365) * 'Lookups and Calculations'!$F$12</f>
        <v>0</v>
      </c>
      <c r="M7383" s="3">
        <f>(G7383*2) * Dashboard!$I$13 * (Dashboard!$D$12 / 365) * 'Lookups and Calculations'!$F$12</f>
        <v>1602.0878730267946</v>
      </c>
      <c r="N7383" s="12">
        <f>H7383 * Dashboard!$I$14 * Dashboard!$I$15 * (Dashboard!$D$12 / 365) * 'Lookups and Calculations'!$F$12</f>
        <v>0</v>
      </c>
    </row>
    <row r="7384" spans="1:14" x14ac:dyDescent="0.35">
      <c r="A7384" s="2">
        <v>7383</v>
      </c>
      <c r="B7384" s="11">
        <v>-0.25968746659687353</v>
      </c>
      <c r="C7384" s="11">
        <v>-0.93104508315295254</v>
      </c>
      <c r="D7384" s="3">
        <f>B7384*Dashboard!$D$11*Dashboard!$D$10*SQRT(Dashboard!$D$12/365)</f>
        <v>-64475.662965540978</v>
      </c>
      <c r="E7384" s="3">
        <f>IF(Dashboard!$I$3,C7384*Dashboard!$E$11*Dashboard!$E$10*SQRT(Dashboard!$D$12/365),0)</f>
        <v>-462323.03602299892</v>
      </c>
      <c r="F7384" s="3">
        <f>D7384+IF(Dashboard!$I$3,E7384,0)</f>
        <v>-526798.69898853987</v>
      </c>
      <c r="G7384" s="3">
        <f>IF(Dashboard!$I$4, ('Lookups and Calculations'!$F$9) / (1 - 'Lookups and Calculations'!$F$10), 'Lookups and Calculations'!$F$9)</f>
        <v>1951878.888340465</v>
      </c>
      <c r="H7384" s="12">
        <f t="shared" si="230"/>
        <v>0</v>
      </c>
      <c r="I7384" s="12">
        <f t="shared" si="231"/>
        <v>0</v>
      </c>
      <c r="J7384" s="13">
        <f>(1 - Dashboard!$I$9) * H7384 * Dashboard!$I$8 * 'Lookups and Calculations'!$F$12</f>
        <v>0</v>
      </c>
      <c r="K7384" s="12">
        <f>(1 - Dashboard!$I$11) * I7384 * Dashboard!$I$10 * 'Lookups and Calculations'!$F$12</f>
        <v>0</v>
      </c>
      <c r="L7384" s="12">
        <f>(H7384 - I7384) * Dashboard!$I$13 * (Dashboard!$D$12 / 365) * 'Lookups and Calculations'!$F$12</f>
        <v>0</v>
      </c>
      <c r="M7384" s="3">
        <f>(G7384*2) * Dashboard!$I$13 * (Dashboard!$D$12 / 365) * 'Lookups and Calculations'!$F$12</f>
        <v>1602.0878730267946</v>
      </c>
      <c r="N7384" s="12">
        <f>H7384 * Dashboard!$I$14 * Dashboard!$I$15 * (Dashboard!$D$12 / 365) * 'Lookups and Calculations'!$F$12</f>
        <v>0</v>
      </c>
    </row>
    <row r="7385" spans="1:14" x14ac:dyDescent="0.35">
      <c r="A7385" s="2">
        <v>7384</v>
      </c>
      <c r="B7385" s="11">
        <v>-0.68545719520180559</v>
      </c>
      <c r="C7385" s="11">
        <v>-0.65856412725812852</v>
      </c>
      <c r="D7385" s="3">
        <f>B7385*Dashboard!$D$11*Dashboard!$D$10*SQRT(Dashboard!$D$12/365)</f>
        <v>-170186.52334016314</v>
      </c>
      <c r="E7385" s="3">
        <f>IF(Dashboard!$I$3,C7385*Dashboard!$E$11*Dashboard!$E$10*SQRT(Dashboard!$D$12/365),0)</f>
        <v>-327018.92984466383</v>
      </c>
      <c r="F7385" s="3">
        <f>D7385+IF(Dashboard!$I$3,E7385,0)</f>
        <v>-497205.453184827</v>
      </c>
      <c r="G7385" s="3">
        <f>IF(Dashboard!$I$4, ('Lookups and Calculations'!$F$9) / (1 - 'Lookups and Calculations'!$F$10), 'Lookups and Calculations'!$F$9)</f>
        <v>1951878.888340465</v>
      </c>
      <c r="H7385" s="12">
        <f t="shared" si="230"/>
        <v>0</v>
      </c>
      <c r="I7385" s="12">
        <f t="shared" si="231"/>
        <v>0</v>
      </c>
      <c r="J7385" s="13">
        <f>(1 - Dashboard!$I$9) * H7385 * Dashboard!$I$8 * 'Lookups and Calculations'!$F$12</f>
        <v>0</v>
      </c>
      <c r="K7385" s="12">
        <f>(1 - Dashboard!$I$11) * I7385 * Dashboard!$I$10 * 'Lookups and Calculations'!$F$12</f>
        <v>0</v>
      </c>
      <c r="L7385" s="12">
        <f>(H7385 - I7385) * Dashboard!$I$13 * (Dashboard!$D$12 / 365) * 'Lookups and Calculations'!$F$12</f>
        <v>0</v>
      </c>
      <c r="M7385" s="3">
        <f>(G7385*2) * Dashboard!$I$13 * (Dashboard!$D$12 / 365) * 'Lookups and Calculations'!$F$12</f>
        <v>1602.0878730267946</v>
      </c>
      <c r="N7385" s="12">
        <f>H7385 * Dashboard!$I$14 * Dashboard!$I$15 * (Dashboard!$D$12 / 365) * 'Lookups and Calculations'!$F$12</f>
        <v>0</v>
      </c>
    </row>
    <row r="7386" spans="1:14" x14ac:dyDescent="0.35">
      <c r="A7386" s="2">
        <v>7385</v>
      </c>
      <c r="B7386" s="11">
        <v>-0.65661689404147527</v>
      </c>
      <c r="C7386" s="11">
        <v>-1.2137698194350899</v>
      </c>
      <c r="D7386" s="3">
        <f>B7386*Dashboard!$D$11*Dashboard!$D$10*SQRT(Dashboard!$D$12/365)</f>
        <v>-163026.00241935661</v>
      </c>
      <c r="E7386" s="3">
        <f>IF(Dashboard!$I$3,C7386*Dashboard!$E$11*Dashboard!$E$10*SQRT(Dashboard!$D$12/365),0)</f>
        <v>-602713.82998338796</v>
      </c>
      <c r="F7386" s="3">
        <f>D7386+IF(Dashboard!$I$3,E7386,0)</f>
        <v>-765739.83240274456</v>
      </c>
      <c r="G7386" s="3">
        <f>IF(Dashboard!$I$4, ('Lookups and Calculations'!$F$9) / (1 - 'Lookups and Calculations'!$F$10), 'Lookups and Calculations'!$F$9)</f>
        <v>1951878.888340465</v>
      </c>
      <c r="H7386" s="12">
        <f t="shared" si="230"/>
        <v>0</v>
      </c>
      <c r="I7386" s="12">
        <f t="shared" si="231"/>
        <v>0</v>
      </c>
      <c r="J7386" s="13">
        <f>(1 - Dashboard!$I$9) * H7386 * Dashboard!$I$8 * 'Lookups and Calculations'!$F$12</f>
        <v>0</v>
      </c>
      <c r="K7386" s="12">
        <f>(1 - Dashboard!$I$11) * I7386 * Dashboard!$I$10 * 'Lookups and Calculations'!$F$12</f>
        <v>0</v>
      </c>
      <c r="L7386" s="12">
        <f>(H7386 - I7386) * Dashboard!$I$13 * (Dashboard!$D$12 / 365) * 'Lookups and Calculations'!$F$12</f>
        <v>0</v>
      </c>
      <c r="M7386" s="3">
        <f>(G7386*2) * Dashboard!$I$13 * (Dashboard!$D$12 / 365) * 'Lookups and Calculations'!$F$12</f>
        <v>1602.0878730267946</v>
      </c>
      <c r="N7386" s="12">
        <f>H7386 * Dashboard!$I$14 * Dashboard!$I$15 * (Dashboard!$D$12 / 365) * 'Lookups and Calculations'!$F$12</f>
        <v>0</v>
      </c>
    </row>
    <row r="7387" spans="1:14" x14ac:dyDescent="0.35">
      <c r="A7387" s="2">
        <v>7386</v>
      </c>
      <c r="B7387" s="11">
        <v>-1.0191719863053736</v>
      </c>
      <c r="C7387" s="11">
        <v>0.33547344774653753</v>
      </c>
      <c r="D7387" s="3">
        <f>B7387*Dashboard!$D$11*Dashboard!$D$10*SQRT(Dashboard!$D$12/365)</f>
        <v>-253041.82120946975</v>
      </c>
      <c r="E7387" s="3">
        <f>IF(Dashboard!$I$3,C7387*Dashboard!$E$11*Dashboard!$E$10*SQRT(Dashboard!$D$12/365),0)</f>
        <v>166583.88049486399</v>
      </c>
      <c r="F7387" s="3">
        <f>D7387+IF(Dashboard!$I$3,E7387,0)</f>
        <v>-86457.940714605764</v>
      </c>
      <c r="G7387" s="3">
        <f>IF(Dashboard!$I$4, ('Lookups and Calculations'!$F$9) / (1 - 'Lookups and Calculations'!$F$10), 'Lookups and Calculations'!$F$9)</f>
        <v>1951878.888340465</v>
      </c>
      <c r="H7387" s="12">
        <f t="shared" si="230"/>
        <v>0</v>
      </c>
      <c r="I7387" s="12">
        <f t="shared" si="231"/>
        <v>0</v>
      </c>
      <c r="J7387" s="13">
        <f>(1 - Dashboard!$I$9) * H7387 * Dashboard!$I$8 * 'Lookups and Calculations'!$F$12</f>
        <v>0</v>
      </c>
      <c r="K7387" s="12">
        <f>(1 - Dashboard!$I$11) * I7387 * Dashboard!$I$10 * 'Lookups and Calculations'!$F$12</f>
        <v>0</v>
      </c>
      <c r="L7387" s="12">
        <f>(H7387 - I7387) * Dashboard!$I$13 * (Dashboard!$D$12 / 365) * 'Lookups and Calculations'!$F$12</f>
        <v>0</v>
      </c>
      <c r="M7387" s="3">
        <f>(G7387*2) * Dashboard!$I$13 * (Dashboard!$D$12 / 365) * 'Lookups and Calculations'!$F$12</f>
        <v>1602.0878730267946</v>
      </c>
      <c r="N7387" s="12">
        <f>H7387 * Dashboard!$I$14 * Dashboard!$I$15 * (Dashboard!$D$12 / 365) * 'Lookups and Calculations'!$F$12</f>
        <v>0</v>
      </c>
    </row>
    <row r="7388" spans="1:14" x14ac:dyDescent="0.35">
      <c r="A7388" s="2">
        <v>7387</v>
      </c>
      <c r="B7388" s="11">
        <v>-1.4034033569829556</v>
      </c>
      <c r="C7388" s="11">
        <v>-1.9001543821830258</v>
      </c>
      <c r="D7388" s="3">
        <f>B7388*Dashboard!$D$11*Dashboard!$D$10*SQRT(Dashboard!$D$12/365)</f>
        <v>-348439.46469702752</v>
      </c>
      <c r="E7388" s="3">
        <f>IF(Dashboard!$I$3,C7388*Dashboard!$E$11*Dashboard!$E$10*SQRT(Dashboard!$D$12/365),0)</f>
        <v>-943547.37356896</v>
      </c>
      <c r="F7388" s="3">
        <f>D7388+IF(Dashboard!$I$3,E7388,0)</f>
        <v>-1291986.8382659876</v>
      </c>
      <c r="G7388" s="3">
        <f>IF(Dashboard!$I$4, ('Lookups and Calculations'!$F$9) / (1 - 'Lookups and Calculations'!$F$10), 'Lookups and Calculations'!$F$9)</f>
        <v>1951878.888340465</v>
      </c>
      <c r="H7388" s="12">
        <f t="shared" si="230"/>
        <v>0</v>
      </c>
      <c r="I7388" s="12">
        <f t="shared" si="231"/>
        <v>0</v>
      </c>
      <c r="J7388" s="13">
        <f>(1 - Dashboard!$I$9) * H7388 * Dashboard!$I$8 * 'Lookups and Calculations'!$F$12</f>
        <v>0</v>
      </c>
      <c r="K7388" s="12">
        <f>(1 - Dashboard!$I$11) * I7388 * Dashboard!$I$10 * 'Lookups and Calculations'!$F$12</f>
        <v>0</v>
      </c>
      <c r="L7388" s="12">
        <f>(H7388 - I7388) * Dashboard!$I$13 * (Dashboard!$D$12 / 365) * 'Lookups and Calculations'!$F$12</f>
        <v>0</v>
      </c>
      <c r="M7388" s="3">
        <f>(G7388*2) * Dashboard!$I$13 * (Dashboard!$D$12 / 365) * 'Lookups and Calculations'!$F$12</f>
        <v>1602.0878730267946</v>
      </c>
      <c r="N7388" s="12">
        <f>H7388 * Dashboard!$I$14 * Dashboard!$I$15 * (Dashboard!$D$12 / 365) * 'Lookups and Calculations'!$F$12</f>
        <v>0</v>
      </c>
    </row>
    <row r="7389" spans="1:14" x14ac:dyDescent="0.35">
      <c r="A7389" s="2">
        <v>7388</v>
      </c>
      <c r="B7389" s="11">
        <v>-3.631126311393737E-2</v>
      </c>
      <c r="C7389" s="11">
        <v>0.37462402657947741</v>
      </c>
      <c r="D7389" s="3">
        <f>B7389*Dashboard!$D$11*Dashboard!$D$10*SQRT(Dashboard!$D$12/365)</f>
        <v>-9015.4245527053572</v>
      </c>
      <c r="E7389" s="3">
        <f>IF(Dashboard!$I$3,C7389*Dashboard!$E$11*Dashboard!$E$10*SQRT(Dashboard!$D$12/365),0)</f>
        <v>186024.63024546331</v>
      </c>
      <c r="F7389" s="3">
        <f>D7389+IF(Dashboard!$I$3,E7389,0)</f>
        <v>177009.20569275797</v>
      </c>
      <c r="G7389" s="3">
        <f>IF(Dashboard!$I$4, ('Lookups and Calculations'!$F$9) / (1 - 'Lookups and Calculations'!$F$10), 'Lookups and Calculations'!$F$9)</f>
        <v>1951878.888340465</v>
      </c>
      <c r="H7389" s="12">
        <f t="shared" si="230"/>
        <v>0</v>
      </c>
      <c r="I7389" s="12">
        <f t="shared" si="231"/>
        <v>0</v>
      </c>
      <c r="J7389" s="13">
        <f>(1 - Dashboard!$I$9) * H7389 * Dashboard!$I$8 * 'Lookups and Calculations'!$F$12</f>
        <v>0</v>
      </c>
      <c r="K7389" s="12">
        <f>(1 - Dashboard!$I$11) * I7389 * Dashboard!$I$10 * 'Lookups and Calculations'!$F$12</f>
        <v>0</v>
      </c>
      <c r="L7389" s="12">
        <f>(H7389 - I7389) * Dashboard!$I$13 * (Dashboard!$D$12 / 365) * 'Lookups and Calculations'!$F$12</f>
        <v>0</v>
      </c>
      <c r="M7389" s="3">
        <f>(G7389*2) * Dashboard!$I$13 * (Dashboard!$D$12 / 365) * 'Lookups and Calculations'!$F$12</f>
        <v>1602.0878730267946</v>
      </c>
      <c r="N7389" s="12">
        <f>H7389 * Dashboard!$I$14 * Dashboard!$I$15 * (Dashboard!$D$12 / 365) * 'Lookups and Calculations'!$F$12</f>
        <v>0</v>
      </c>
    </row>
    <row r="7390" spans="1:14" x14ac:dyDescent="0.35">
      <c r="A7390" s="2">
        <v>7389</v>
      </c>
      <c r="B7390" s="11">
        <v>-0.6459468678213115</v>
      </c>
      <c r="C7390" s="11">
        <v>-1.4517936142924668</v>
      </c>
      <c r="D7390" s="3">
        <f>B7390*Dashboard!$D$11*Dashboard!$D$10*SQRT(Dashboard!$D$12/365)</f>
        <v>-160376.82945995184</v>
      </c>
      <c r="E7390" s="3">
        <f>IF(Dashboard!$I$3,C7390*Dashboard!$E$11*Dashboard!$E$10*SQRT(Dashboard!$D$12/365),0)</f>
        <v>-720907.76653425617</v>
      </c>
      <c r="F7390" s="3">
        <f>D7390+IF(Dashboard!$I$3,E7390,0)</f>
        <v>-881284.59599420801</v>
      </c>
      <c r="G7390" s="3">
        <f>IF(Dashboard!$I$4, ('Lookups and Calculations'!$F$9) / (1 - 'Lookups and Calculations'!$F$10), 'Lookups and Calculations'!$F$9)</f>
        <v>1951878.888340465</v>
      </c>
      <c r="H7390" s="12">
        <f t="shared" si="230"/>
        <v>0</v>
      </c>
      <c r="I7390" s="12">
        <f t="shared" si="231"/>
        <v>0</v>
      </c>
      <c r="J7390" s="13">
        <f>(1 - Dashboard!$I$9) * H7390 * Dashboard!$I$8 * 'Lookups and Calculations'!$F$12</f>
        <v>0</v>
      </c>
      <c r="K7390" s="12">
        <f>(1 - Dashboard!$I$11) * I7390 * Dashboard!$I$10 * 'Lookups and Calculations'!$F$12</f>
        <v>0</v>
      </c>
      <c r="L7390" s="12">
        <f>(H7390 - I7390) * Dashboard!$I$13 * (Dashboard!$D$12 / 365) * 'Lookups and Calculations'!$F$12</f>
        <v>0</v>
      </c>
      <c r="M7390" s="3">
        <f>(G7390*2) * Dashboard!$I$13 * (Dashboard!$D$12 / 365) * 'Lookups and Calculations'!$F$12</f>
        <v>1602.0878730267946</v>
      </c>
      <c r="N7390" s="12">
        <f>H7390 * Dashboard!$I$14 * Dashboard!$I$15 * (Dashboard!$D$12 / 365) * 'Lookups and Calculations'!$F$12</f>
        <v>0</v>
      </c>
    </row>
    <row r="7391" spans="1:14" x14ac:dyDescent="0.35">
      <c r="A7391" s="2">
        <v>7390</v>
      </c>
      <c r="B7391" s="11">
        <v>1.0709382154424381</v>
      </c>
      <c r="C7391" s="11">
        <v>-0.64159997993712548</v>
      </c>
      <c r="D7391" s="3">
        <f>B7391*Dashboard!$D$11*Dashboard!$D$10*SQRT(Dashboard!$D$12/365)</f>
        <v>265894.43202884193</v>
      </c>
      <c r="E7391" s="3">
        <f>IF(Dashboard!$I$3,C7391*Dashboard!$E$11*Dashboard!$E$10*SQRT(Dashboard!$D$12/365),0)</f>
        <v>-318595.15291387576</v>
      </c>
      <c r="F7391" s="3">
        <f>D7391+IF(Dashboard!$I$3,E7391,0)</f>
        <v>-52700.720885033836</v>
      </c>
      <c r="G7391" s="3">
        <f>IF(Dashboard!$I$4, ('Lookups and Calculations'!$F$9) / (1 - 'Lookups and Calculations'!$F$10), 'Lookups and Calculations'!$F$9)</f>
        <v>1951878.888340465</v>
      </c>
      <c r="H7391" s="12">
        <f t="shared" si="230"/>
        <v>0</v>
      </c>
      <c r="I7391" s="12">
        <f t="shared" si="231"/>
        <v>0</v>
      </c>
      <c r="J7391" s="13">
        <f>(1 - Dashboard!$I$9) * H7391 * Dashboard!$I$8 * 'Lookups and Calculations'!$F$12</f>
        <v>0</v>
      </c>
      <c r="K7391" s="12">
        <f>(1 - Dashboard!$I$11) * I7391 * Dashboard!$I$10 * 'Lookups and Calculations'!$F$12</f>
        <v>0</v>
      </c>
      <c r="L7391" s="12">
        <f>(H7391 - I7391) * Dashboard!$I$13 * (Dashboard!$D$12 / 365) * 'Lookups and Calculations'!$F$12</f>
        <v>0</v>
      </c>
      <c r="M7391" s="3">
        <f>(G7391*2) * Dashboard!$I$13 * (Dashboard!$D$12 / 365) * 'Lookups and Calculations'!$F$12</f>
        <v>1602.0878730267946</v>
      </c>
      <c r="N7391" s="12">
        <f>H7391 * Dashboard!$I$14 * Dashboard!$I$15 * (Dashboard!$D$12 / 365) * 'Lookups and Calculations'!$F$12</f>
        <v>0</v>
      </c>
    </row>
    <row r="7392" spans="1:14" x14ac:dyDescent="0.35">
      <c r="A7392" s="2">
        <v>7391</v>
      </c>
      <c r="B7392" s="11">
        <v>-7.406595618240322E-2</v>
      </c>
      <c r="C7392" s="11">
        <v>6.1497181818492383E-2</v>
      </c>
      <c r="D7392" s="3">
        <f>B7392*Dashboard!$D$11*Dashboard!$D$10*SQRT(Dashboard!$D$12/365)</f>
        <v>-18389.226444456559</v>
      </c>
      <c r="E7392" s="3">
        <f>IF(Dashboard!$I$3,C7392*Dashboard!$E$11*Dashboard!$E$10*SQRT(Dashboard!$D$12/365),0)</f>
        <v>30537.257883260867</v>
      </c>
      <c r="F7392" s="3">
        <f>D7392+IF(Dashboard!$I$3,E7392,0)</f>
        <v>12148.031438804308</v>
      </c>
      <c r="G7392" s="3">
        <f>IF(Dashboard!$I$4, ('Lookups and Calculations'!$F$9) / (1 - 'Lookups and Calculations'!$F$10), 'Lookups and Calculations'!$F$9)</f>
        <v>1951878.888340465</v>
      </c>
      <c r="H7392" s="12">
        <f t="shared" si="230"/>
        <v>0</v>
      </c>
      <c r="I7392" s="12">
        <f t="shared" si="231"/>
        <v>0</v>
      </c>
      <c r="J7392" s="13">
        <f>(1 - Dashboard!$I$9) * H7392 * Dashboard!$I$8 * 'Lookups and Calculations'!$F$12</f>
        <v>0</v>
      </c>
      <c r="K7392" s="12">
        <f>(1 - Dashboard!$I$11) * I7392 * Dashboard!$I$10 * 'Lookups and Calculations'!$F$12</f>
        <v>0</v>
      </c>
      <c r="L7392" s="12">
        <f>(H7392 - I7392) * Dashboard!$I$13 * (Dashboard!$D$12 / 365) * 'Lookups and Calculations'!$F$12</f>
        <v>0</v>
      </c>
      <c r="M7392" s="3">
        <f>(G7392*2) * Dashboard!$I$13 * (Dashboard!$D$12 / 365) * 'Lookups and Calculations'!$F$12</f>
        <v>1602.0878730267946</v>
      </c>
      <c r="N7392" s="12">
        <f>H7392 * Dashboard!$I$14 * Dashboard!$I$15 * (Dashboard!$D$12 / 365) * 'Lookups and Calculations'!$F$12</f>
        <v>0</v>
      </c>
    </row>
    <row r="7393" spans="1:14" x14ac:dyDescent="0.35">
      <c r="A7393" s="2">
        <v>7392</v>
      </c>
      <c r="B7393" s="11">
        <v>-3.5856187859187477E-3</v>
      </c>
      <c r="C7393" s="11">
        <v>0.26736964293663079</v>
      </c>
      <c r="D7393" s="3">
        <f>B7393*Dashboard!$D$11*Dashboard!$D$10*SQRT(Dashboard!$D$12/365)</f>
        <v>-890.24376645288851</v>
      </c>
      <c r="E7393" s="3">
        <f>IF(Dashboard!$I$3,C7393*Dashboard!$E$11*Dashboard!$E$10*SQRT(Dashboard!$D$12/365),0)</f>
        <v>132766.01455672091</v>
      </c>
      <c r="F7393" s="3">
        <f>D7393+IF(Dashboard!$I$3,E7393,0)</f>
        <v>131875.77079026803</v>
      </c>
      <c r="G7393" s="3">
        <f>IF(Dashboard!$I$4, ('Lookups and Calculations'!$F$9) / (1 - 'Lookups and Calculations'!$F$10), 'Lookups and Calculations'!$F$9)</f>
        <v>1951878.888340465</v>
      </c>
      <c r="H7393" s="12">
        <f t="shared" si="230"/>
        <v>0</v>
      </c>
      <c r="I7393" s="12">
        <f t="shared" si="231"/>
        <v>0</v>
      </c>
      <c r="J7393" s="13">
        <f>(1 - Dashboard!$I$9) * H7393 * Dashboard!$I$8 * 'Lookups and Calculations'!$F$12</f>
        <v>0</v>
      </c>
      <c r="K7393" s="12">
        <f>(1 - Dashboard!$I$11) * I7393 * Dashboard!$I$10 * 'Lookups and Calculations'!$F$12</f>
        <v>0</v>
      </c>
      <c r="L7393" s="12">
        <f>(H7393 - I7393) * Dashboard!$I$13 * (Dashboard!$D$12 / 365) * 'Lookups and Calculations'!$F$12</f>
        <v>0</v>
      </c>
      <c r="M7393" s="3">
        <f>(G7393*2) * Dashboard!$I$13 * (Dashboard!$D$12 / 365) * 'Lookups and Calculations'!$F$12</f>
        <v>1602.0878730267946</v>
      </c>
      <c r="N7393" s="12">
        <f>H7393 * Dashboard!$I$14 * Dashboard!$I$15 * (Dashboard!$D$12 / 365) * 'Lookups and Calculations'!$F$12</f>
        <v>0</v>
      </c>
    </row>
    <row r="7394" spans="1:14" x14ac:dyDescent="0.35">
      <c r="A7394" s="2">
        <v>7393</v>
      </c>
      <c r="B7394" s="11">
        <v>1.2025157545185776</v>
      </c>
      <c r="C7394" s="11">
        <v>-0.91037570312009219</v>
      </c>
      <c r="D7394" s="3">
        <f>B7394*Dashboard!$D$11*Dashboard!$D$10*SQRT(Dashboard!$D$12/365)</f>
        <v>298562.73587300826</v>
      </c>
      <c r="E7394" s="3">
        <f>IF(Dashboard!$I$3,C7394*Dashboard!$E$11*Dashboard!$E$10*SQRT(Dashboard!$D$12/365),0)</f>
        <v>-452059.3756456257</v>
      </c>
      <c r="F7394" s="3">
        <f>D7394+IF(Dashboard!$I$3,E7394,0)</f>
        <v>-153496.63977261743</v>
      </c>
      <c r="G7394" s="3">
        <f>IF(Dashboard!$I$4, ('Lookups and Calculations'!$F$9) / (1 - 'Lookups and Calculations'!$F$10), 'Lookups and Calculations'!$F$9)</f>
        <v>1951878.888340465</v>
      </c>
      <c r="H7394" s="12">
        <f t="shared" si="230"/>
        <v>0</v>
      </c>
      <c r="I7394" s="12">
        <f t="shared" si="231"/>
        <v>0</v>
      </c>
      <c r="J7394" s="13">
        <f>(1 - Dashboard!$I$9) * H7394 * Dashboard!$I$8 * 'Lookups and Calculations'!$F$12</f>
        <v>0</v>
      </c>
      <c r="K7394" s="12">
        <f>(1 - Dashboard!$I$11) * I7394 * Dashboard!$I$10 * 'Lookups and Calculations'!$F$12</f>
        <v>0</v>
      </c>
      <c r="L7394" s="12">
        <f>(H7394 - I7394) * Dashboard!$I$13 * (Dashboard!$D$12 / 365) * 'Lookups and Calculations'!$F$12</f>
        <v>0</v>
      </c>
      <c r="M7394" s="3">
        <f>(G7394*2) * Dashboard!$I$13 * (Dashboard!$D$12 / 365) * 'Lookups and Calculations'!$F$12</f>
        <v>1602.0878730267946</v>
      </c>
      <c r="N7394" s="12">
        <f>H7394 * Dashboard!$I$14 * Dashboard!$I$15 * (Dashboard!$D$12 / 365) * 'Lookups and Calculations'!$F$12</f>
        <v>0</v>
      </c>
    </row>
    <row r="7395" spans="1:14" x14ac:dyDescent="0.35">
      <c r="A7395" s="2">
        <v>7394</v>
      </c>
      <c r="B7395" s="11">
        <v>-1.451257644082534</v>
      </c>
      <c r="C7395" s="11">
        <v>-1.1139395392364243E-2</v>
      </c>
      <c r="D7395" s="3">
        <f>B7395*Dashboard!$D$11*Dashboard!$D$10*SQRT(Dashboard!$D$12/365)</f>
        <v>-360320.81163657142</v>
      </c>
      <c r="E7395" s="3">
        <f>IF(Dashboard!$I$3,C7395*Dashboard!$E$11*Dashboard!$E$10*SQRT(Dashboard!$D$12/365),0)</f>
        <v>-5531.4175333144394</v>
      </c>
      <c r="F7395" s="3">
        <f>D7395+IF(Dashboard!$I$3,E7395,0)</f>
        <v>-365852.22916988586</v>
      </c>
      <c r="G7395" s="3">
        <f>IF(Dashboard!$I$4, ('Lookups and Calculations'!$F$9) / (1 - 'Lookups and Calculations'!$F$10), 'Lookups and Calculations'!$F$9)</f>
        <v>1951878.888340465</v>
      </c>
      <c r="H7395" s="12">
        <f t="shared" si="230"/>
        <v>0</v>
      </c>
      <c r="I7395" s="12">
        <f t="shared" si="231"/>
        <v>0</v>
      </c>
      <c r="J7395" s="13">
        <f>(1 - Dashboard!$I$9) * H7395 * Dashboard!$I$8 * 'Lookups and Calculations'!$F$12</f>
        <v>0</v>
      </c>
      <c r="K7395" s="12">
        <f>(1 - Dashboard!$I$11) * I7395 * Dashboard!$I$10 * 'Lookups and Calculations'!$F$12</f>
        <v>0</v>
      </c>
      <c r="L7395" s="12">
        <f>(H7395 - I7395) * Dashboard!$I$13 * (Dashboard!$D$12 / 365) * 'Lookups and Calculations'!$F$12</f>
        <v>0</v>
      </c>
      <c r="M7395" s="3">
        <f>(G7395*2) * Dashboard!$I$13 * (Dashboard!$D$12 / 365) * 'Lookups and Calculations'!$F$12</f>
        <v>1602.0878730267946</v>
      </c>
      <c r="N7395" s="12">
        <f>H7395 * Dashboard!$I$14 * Dashboard!$I$15 * (Dashboard!$D$12 / 365) * 'Lookups and Calculations'!$F$12</f>
        <v>0</v>
      </c>
    </row>
    <row r="7396" spans="1:14" x14ac:dyDescent="0.35">
      <c r="A7396" s="2">
        <v>7395</v>
      </c>
      <c r="B7396" s="11">
        <v>0.30933607450669665</v>
      </c>
      <c r="C7396" s="11">
        <v>-2.6798306284032214</v>
      </c>
      <c r="D7396" s="3">
        <f>B7396*Dashboard!$D$11*Dashboard!$D$10*SQRT(Dashboard!$D$12/365)</f>
        <v>76802.507045664897</v>
      </c>
      <c r="E7396" s="3">
        <f>IF(Dashboard!$I$3,C7396*Dashboard!$E$11*Dashboard!$E$10*SQRT(Dashboard!$D$12/365),0)</f>
        <v>-1330706.165114094</v>
      </c>
      <c r="F7396" s="3">
        <f>D7396+IF(Dashboard!$I$3,E7396,0)</f>
        <v>-1253903.6580684292</v>
      </c>
      <c r="G7396" s="3">
        <f>IF(Dashboard!$I$4, ('Lookups and Calculations'!$F$9) / (1 - 'Lookups and Calculations'!$F$10), 'Lookups and Calculations'!$F$9)</f>
        <v>1951878.888340465</v>
      </c>
      <c r="H7396" s="12">
        <f t="shared" si="230"/>
        <v>0</v>
      </c>
      <c r="I7396" s="12">
        <f t="shared" si="231"/>
        <v>0</v>
      </c>
      <c r="J7396" s="13">
        <f>(1 - Dashboard!$I$9) * H7396 * Dashboard!$I$8 * 'Lookups and Calculations'!$F$12</f>
        <v>0</v>
      </c>
      <c r="K7396" s="12">
        <f>(1 - Dashboard!$I$11) * I7396 * Dashboard!$I$10 * 'Lookups and Calculations'!$F$12</f>
        <v>0</v>
      </c>
      <c r="L7396" s="12">
        <f>(H7396 - I7396) * Dashboard!$I$13 * (Dashboard!$D$12 / 365) * 'Lookups and Calculations'!$F$12</f>
        <v>0</v>
      </c>
      <c r="M7396" s="3">
        <f>(G7396*2) * Dashboard!$I$13 * (Dashboard!$D$12 / 365) * 'Lookups and Calculations'!$F$12</f>
        <v>1602.0878730267946</v>
      </c>
      <c r="N7396" s="12">
        <f>H7396 * Dashboard!$I$14 * Dashboard!$I$15 * (Dashboard!$D$12 / 365) * 'Lookups and Calculations'!$F$12</f>
        <v>0</v>
      </c>
    </row>
    <row r="7397" spans="1:14" x14ac:dyDescent="0.35">
      <c r="A7397" s="2">
        <v>7396</v>
      </c>
      <c r="B7397" s="11">
        <v>0.72146747745422668</v>
      </c>
      <c r="C7397" s="11">
        <v>-0.85523897883466538</v>
      </c>
      <c r="D7397" s="3">
        <f>B7397*Dashboard!$D$11*Dashboard!$D$10*SQRT(Dashboard!$D$12/365)</f>
        <v>179127.21983286427</v>
      </c>
      <c r="E7397" s="3">
        <f>IF(Dashboard!$I$3,C7397*Dashboard!$E$11*Dashboard!$E$10*SQRT(Dashboard!$D$12/365),0)</f>
        <v>-424680.48902750702</v>
      </c>
      <c r="F7397" s="3">
        <f>D7397+IF(Dashboard!$I$3,E7397,0)</f>
        <v>-245553.26919464275</v>
      </c>
      <c r="G7397" s="3">
        <f>IF(Dashboard!$I$4, ('Lookups and Calculations'!$F$9) / (1 - 'Lookups and Calculations'!$F$10), 'Lookups and Calculations'!$F$9)</f>
        <v>1951878.888340465</v>
      </c>
      <c r="H7397" s="12">
        <f t="shared" si="230"/>
        <v>0</v>
      </c>
      <c r="I7397" s="12">
        <f t="shared" si="231"/>
        <v>0</v>
      </c>
      <c r="J7397" s="13">
        <f>(1 - Dashboard!$I$9) * H7397 * Dashboard!$I$8 * 'Lookups and Calculations'!$F$12</f>
        <v>0</v>
      </c>
      <c r="K7397" s="12">
        <f>(1 - Dashboard!$I$11) * I7397 * Dashboard!$I$10 * 'Lookups and Calculations'!$F$12</f>
        <v>0</v>
      </c>
      <c r="L7397" s="12">
        <f>(H7397 - I7397) * Dashboard!$I$13 * (Dashboard!$D$12 / 365) * 'Lookups and Calculations'!$F$12</f>
        <v>0</v>
      </c>
      <c r="M7397" s="3">
        <f>(G7397*2) * Dashboard!$I$13 * (Dashboard!$D$12 / 365) * 'Lookups and Calculations'!$F$12</f>
        <v>1602.0878730267946</v>
      </c>
      <c r="N7397" s="12">
        <f>H7397 * Dashboard!$I$14 * Dashboard!$I$15 * (Dashboard!$D$12 / 365) * 'Lookups and Calculations'!$F$12</f>
        <v>0</v>
      </c>
    </row>
    <row r="7398" spans="1:14" x14ac:dyDescent="0.35">
      <c r="A7398" s="2">
        <v>7397</v>
      </c>
      <c r="B7398" s="11">
        <v>-0.13695672457357913</v>
      </c>
      <c r="C7398" s="11">
        <v>-2.7054633655093521</v>
      </c>
      <c r="D7398" s="3">
        <f>B7398*Dashboard!$D$11*Dashboard!$D$10*SQRT(Dashboard!$D$12/365)</f>
        <v>-34003.857522236009</v>
      </c>
      <c r="E7398" s="3">
        <f>IF(Dashboard!$I$3,C7398*Dashboard!$E$11*Dashboard!$E$10*SQRT(Dashboard!$D$12/365),0)</f>
        <v>-1343434.4476161124</v>
      </c>
      <c r="F7398" s="3">
        <f>D7398+IF(Dashboard!$I$3,E7398,0)</f>
        <v>-1377438.3051383484</v>
      </c>
      <c r="G7398" s="3">
        <f>IF(Dashboard!$I$4, ('Lookups and Calculations'!$F$9) / (1 - 'Lookups and Calculations'!$F$10), 'Lookups and Calculations'!$F$9)</f>
        <v>1951878.888340465</v>
      </c>
      <c r="H7398" s="12">
        <f t="shared" si="230"/>
        <v>0</v>
      </c>
      <c r="I7398" s="12">
        <f t="shared" si="231"/>
        <v>0</v>
      </c>
      <c r="J7398" s="13">
        <f>(1 - Dashboard!$I$9) * H7398 * Dashboard!$I$8 * 'Lookups and Calculations'!$F$12</f>
        <v>0</v>
      </c>
      <c r="K7398" s="12">
        <f>(1 - Dashboard!$I$11) * I7398 * Dashboard!$I$10 * 'Lookups and Calculations'!$F$12</f>
        <v>0</v>
      </c>
      <c r="L7398" s="12">
        <f>(H7398 - I7398) * Dashboard!$I$13 * (Dashboard!$D$12 / 365) * 'Lookups and Calculations'!$F$12</f>
        <v>0</v>
      </c>
      <c r="M7398" s="3">
        <f>(G7398*2) * Dashboard!$I$13 * (Dashboard!$D$12 / 365) * 'Lookups and Calculations'!$F$12</f>
        <v>1602.0878730267946</v>
      </c>
      <c r="N7398" s="12">
        <f>H7398 * Dashboard!$I$14 * Dashboard!$I$15 * (Dashboard!$D$12 / 365) * 'Lookups and Calculations'!$F$12</f>
        <v>0</v>
      </c>
    </row>
    <row r="7399" spans="1:14" x14ac:dyDescent="0.35">
      <c r="A7399" s="2">
        <v>7398</v>
      </c>
      <c r="B7399" s="11">
        <v>0.25266145298487147</v>
      </c>
      <c r="C7399" s="11">
        <v>-0.15506325495639703</v>
      </c>
      <c r="D7399" s="3">
        <f>B7399*Dashboard!$D$11*Dashboard!$D$10*SQRT(Dashboard!$D$12/365)</f>
        <v>62731.231893932985</v>
      </c>
      <c r="E7399" s="3">
        <f>IF(Dashboard!$I$3,C7399*Dashboard!$E$11*Dashboard!$E$10*SQRT(Dashboard!$D$12/365),0)</f>
        <v>-76998.757744658695</v>
      </c>
      <c r="F7399" s="3">
        <f>D7399+IF(Dashboard!$I$3,E7399,0)</f>
        <v>-14267.525850725709</v>
      </c>
      <c r="G7399" s="3">
        <f>IF(Dashboard!$I$4, ('Lookups and Calculations'!$F$9) / (1 - 'Lookups and Calculations'!$F$10), 'Lookups and Calculations'!$F$9)</f>
        <v>1951878.888340465</v>
      </c>
      <c r="H7399" s="12">
        <f t="shared" si="230"/>
        <v>0</v>
      </c>
      <c r="I7399" s="12">
        <f t="shared" si="231"/>
        <v>0</v>
      </c>
      <c r="J7399" s="13">
        <f>(1 - Dashboard!$I$9) * H7399 * Dashboard!$I$8 * 'Lookups and Calculations'!$F$12</f>
        <v>0</v>
      </c>
      <c r="K7399" s="12">
        <f>(1 - Dashboard!$I$11) * I7399 * Dashboard!$I$10 * 'Lookups and Calculations'!$F$12</f>
        <v>0</v>
      </c>
      <c r="L7399" s="12">
        <f>(H7399 - I7399) * Dashboard!$I$13 * (Dashboard!$D$12 / 365) * 'Lookups and Calculations'!$F$12</f>
        <v>0</v>
      </c>
      <c r="M7399" s="3">
        <f>(G7399*2) * Dashboard!$I$13 * (Dashboard!$D$12 / 365) * 'Lookups and Calculations'!$F$12</f>
        <v>1602.0878730267946</v>
      </c>
      <c r="N7399" s="12">
        <f>H7399 * Dashboard!$I$14 * Dashboard!$I$15 * (Dashboard!$D$12 / 365) * 'Lookups and Calculations'!$F$12</f>
        <v>0</v>
      </c>
    </row>
    <row r="7400" spans="1:14" x14ac:dyDescent="0.35">
      <c r="A7400" s="2">
        <v>7399</v>
      </c>
      <c r="B7400" s="11">
        <v>0.60394609210206873</v>
      </c>
      <c r="C7400" s="11">
        <v>-0.29327164207030576</v>
      </c>
      <c r="D7400" s="3">
        <f>B7400*Dashboard!$D$11*Dashboard!$D$10*SQRT(Dashboard!$D$12/365)</f>
        <v>149948.80266661805</v>
      </c>
      <c r="E7400" s="3">
        <f>IF(Dashboard!$I$3,C7400*Dashboard!$E$11*Dashboard!$E$10*SQRT(Dashboard!$D$12/365),0)</f>
        <v>-145628.00276248259</v>
      </c>
      <c r="F7400" s="3">
        <f>D7400+IF(Dashboard!$I$3,E7400,0)</f>
        <v>4320.7999041354633</v>
      </c>
      <c r="G7400" s="3">
        <f>IF(Dashboard!$I$4, ('Lookups and Calculations'!$F$9) / (1 - 'Lookups and Calculations'!$F$10), 'Lookups and Calculations'!$F$9)</f>
        <v>1951878.888340465</v>
      </c>
      <c r="H7400" s="12">
        <f t="shared" si="230"/>
        <v>0</v>
      </c>
      <c r="I7400" s="12">
        <f t="shared" si="231"/>
        <v>0</v>
      </c>
      <c r="J7400" s="13">
        <f>(1 - Dashboard!$I$9) * H7400 * Dashboard!$I$8 * 'Lookups and Calculations'!$F$12</f>
        <v>0</v>
      </c>
      <c r="K7400" s="12">
        <f>(1 - Dashboard!$I$11) * I7400 * Dashboard!$I$10 * 'Lookups and Calculations'!$F$12</f>
        <v>0</v>
      </c>
      <c r="L7400" s="12">
        <f>(H7400 - I7400) * Dashboard!$I$13 * (Dashboard!$D$12 / 365) * 'Lookups and Calculations'!$F$12</f>
        <v>0</v>
      </c>
      <c r="M7400" s="3">
        <f>(G7400*2) * Dashboard!$I$13 * (Dashboard!$D$12 / 365) * 'Lookups and Calculations'!$F$12</f>
        <v>1602.0878730267946</v>
      </c>
      <c r="N7400" s="12">
        <f>H7400 * Dashboard!$I$14 * Dashboard!$I$15 * (Dashboard!$D$12 / 365) * 'Lookups and Calculations'!$F$12</f>
        <v>0</v>
      </c>
    </row>
    <row r="7401" spans="1:14" x14ac:dyDescent="0.35">
      <c r="A7401" s="2">
        <v>7400</v>
      </c>
      <c r="B7401" s="11">
        <v>-1.9032428633438834</v>
      </c>
      <c r="C7401" s="11">
        <v>0.48045591397213649</v>
      </c>
      <c r="D7401" s="3">
        <f>B7401*Dashboard!$D$11*Dashboard!$D$10*SQRT(Dashboard!$D$12/365)</f>
        <v>-472540.50034314889</v>
      </c>
      <c r="E7401" s="3">
        <f>IF(Dashboard!$I$3,C7401*Dashboard!$E$11*Dashboard!$E$10*SQRT(Dashboard!$D$12/365),0)</f>
        <v>238576.88617030371</v>
      </c>
      <c r="F7401" s="3">
        <f>D7401+IF(Dashboard!$I$3,E7401,0)</f>
        <v>-233963.61417284518</v>
      </c>
      <c r="G7401" s="3">
        <f>IF(Dashboard!$I$4, ('Lookups and Calculations'!$F$9) / (1 - 'Lookups and Calculations'!$F$10), 'Lookups and Calculations'!$F$9)</f>
        <v>1951878.888340465</v>
      </c>
      <c r="H7401" s="12">
        <f t="shared" si="230"/>
        <v>0</v>
      </c>
      <c r="I7401" s="12">
        <f t="shared" si="231"/>
        <v>0</v>
      </c>
      <c r="J7401" s="13">
        <f>(1 - Dashboard!$I$9) * H7401 * Dashboard!$I$8 * 'Lookups and Calculations'!$F$12</f>
        <v>0</v>
      </c>
      <c r="K7401" s="12">
        <f>(1 - Dashboard!$I$11) * I7401 * Dashboard!$I$10 * 'Lookups and Calculations'!$F$12</f>
        <v>0</v>
      </c>
      <c r="L7401" s="12">
        <f>(H7401 - I7401) * Dashboard!$I$13 * (Dashboard!$D$12 / 365) * 'Lookups and Calculations'!$F$12</f>
        <v>0</v>
      </c>
      <c r="M7401" s="3">
        <f>(G7401*2) * Dashboard!$I$13 * (Dashboard!$D$12 / 365) * 'Lookups and Calculations'!$F$12</f>
        <v>1602.0878730267946</v>
      </c>
      <c r="N7401" s="12">
        <f>H7401 * Dashboard!$I$14 * Dashboard!$I$15 * (Dashboard!$D$12 / 365) * 'Lookups and Calculations'!$F$12</f>
        <v>0</v>
      </c>
    </row>
    <row r="7402" spans="1:14" x14ac:dyDescent="0.35">
      <c r="A7402" s="2">
        <v>7401</v>
      </c>
      <c r="B7402" s="11">
        <v>0.3615616599933264</v>
      </c>
      <c r="C7402" s="11">
        <v>1.5109059820469208</v>
      </c>
      <c r="D7402" s="3">
        <f>B7402*Dashboard!$D$11*Dashboard!$D$10*SQRT(Dashboard!$D$12/365)</f>
        <v>89769.167670997223</v>
      </c>
      <c r="E7402" s="3">
        <f>IF(Dashboard!$I$3,C7402*Dashboard!$E$11*Dashboard!$E$10*SQRT(Dashboard!$D$12/365),0)</f>
        <v>750260.81271994521</v>
      </c>
      <c r="F7402" s="3">
        <f>D7402+IF(Dashboard!$I$3,E7402,0)</f>
        <v>840029.98039094242</v>
      </c>
      <c r="G7402" s="3">
        <f>IF(Dashboard!$I$4, ('Lookups and Calculations'!$F$9) / (1 - 'Lookups and Calculations'!$F$10), 'Lookups and Calculations'!$F$9)</f>
        <v>1951878.888340465</v>
      </c>
      <c r="H7402" s="12">
        <f t="shared" si="230"/>
        <v>0</v>
      </c>
      <c r="I7402" s="12">
        <f t="shared" si="231"/>
        <v>0</v>
      </c>
      <c r="J7402" s="13">
        <f>(1 - Dashboard!$I$9) * H7402 * Dashboard!$I$8 * 'Lookups and Calculations'!$F$12</f>
        <v>0</v>
      </c>
      <c r="K7402" s="12">
        <f>(1 - Dashboard!$I$11) * I7402 * Dashboard!$I$10 * 'Lookups and Calculations'!$F$12</f>
        <v>0</v>
      </c>
      <c r="L7402" s="12">
        <f>(H7402 - I7402) * Dashboard!$I$13 * (Dashboard!$D$12 / 365) * 'Lookups and Calculations'!$F$12</f>
        <v>0</v>
      </c>
      <c r="M7402" s="3">
        <f>(G7402*2) * Dashboard!$I$13 * (Dashboard!$D$12 / 365) * 'Lookups and Calculations'!$F$12</f>
        <v>1602.0878730267946</v>
      </c>
      <c r="N7402" s="12">
        <f>H7402 * Dashboard!$I$14 * Dashboard!$I$15 * (Dashboard!$D$12 / 365) * 'Lookups and Calculations'!$F$12</f>
        <v>0</v>
      </c>
    </row>
    <row r="7403" spans="1:14" x14ac:dyDescent="0.35">
      <c r="A7403" s="2">
        <v>7402</v>
      </c>
      <c r="B7403" s="11">
        <v>0.68075219410477794</v>
      </c>
      <c r="C7403" s="11">
        <v>0.36979151483889766</v>
      </c>
      <c r="D7403" s="3">
        <f>B7403*Dashboard!$D$11*Dashboard!$D$10*SQRT(Dashboard!$D$12/365)</f>
        <v>169018.35735602892</v>
      </c>
      <c r="E7403" s="3">
        <f>IF(Dashboard!$I$3,C7403*Dashboard!$E$11*Dashboard!$E$10*SQRT(Dashboard!$D$12/365),0)</f>
        <v>183624.981141517</v>
      </c>
      <c r="F7403" s="3">
        <f>D7403+IF(Dashboard!$I$3,E7403,0)</f>
        <v>352643.33849754592</v>
      </c>
      <c r="G7403" s="3">
        <f>IF(Dashboard!$I$4, ('Lookups and Calculations'!$F$9) / (1 - 'Lookups and Calculations'!$F$10), 'Lookups and Calculations'!$F$9)</f>
        <v>1951878.888340465</v>
      </c>
      <c r="H7403" s="12">
        <f t="shared" si="230"/>
        <v>0</v>
      </c>
      <c r="I7403" s="12">
        <f t="shared" si="231"/>
        <v>0</v>
      </c>
      <c r="J7403" s="13">
        <f>(1 - Dashboard!$I$9) * H7403 * Dashboard!$I$8 * 'Lookups and Calculations'!$F$12</f>
        <v>0</v>
      </c>
      <c r="K7403" s="12">
        <f>(1 - Dashboard!$I$11) * I7403 * Dashboard!$I$10 * 'Lookups and Calculations'!$F$12</f>
        <v>0</v>
      </c>
      <c r="L7403" s="12">
        <f>(H7403 - I7403) * Dashboard!$I$13 * (Dashboard!$D$12 / 365) * 'Lookups and Calculations'!$F$12</f>
        <v>0</v>
      </c>
      <c r="M7403" s="3">
        <f>(G7403*2) * Dashboard!$I$13 * (Dashboard!$D$12 / 365) * 'Lookups and Calculations'!$F$12</f>
        <v>1602.0878730267946</v>
      </c>
      <c r="N7403" s="12">
        <f>H7403 * Dashboard!$I$14 * Dashboard!$I$15 * (Dashboard!$D$12 / 365) * 'Lookups and Calculations'!$F$12</f>
        <v>0</v>
      </c>
    </row>
    <row r="7404" spans="1:14" x14ac:dyDescent="0.35">
      <c r="A7404" s="2">
        <v>7403</v>
      </c>
      <c r="B7404" s="11">
        <v>0.3100307709066234</v>
      </c>
      <c r="C7404" s="11">
        <v>0.4234685501808329</v>
      </c>
      <c r="D7404" s="3">
        <f>B7404*Dashboard!$D$11*Dashboard!$D$10*SQRT(Dashboard!$D$12/365)</f>
        <v>76974.987495075955</v>
      </c>
      <c r="E7404" s="3">
        <f>IF(Dashboard!$I$3,C7404*Dashboard!$E$11*Dashboard!$E$10*SQRT(Dashboard!$D$12/365),0)</f>
        <v>210279.0394605388</v>
      </c>
      <c r="F7404" s="3">
        <f>D7404+IF(Dashboard!$I$3,E7404,0)</f>
        <v>287254.02695561474</v>
      </c>
      <c r="G7404" s="3">
        <f>IF(Dashboard!$I$4, ('Lookups and Calculations'!$F$9) / (1 - 'Lookups and Calculations'!$F$10), 'Lookups and Calculations'!$F$9)</f>
        <v>1951878.888340465</v>
      </c>
      <c r="H7404" s="12">
        <f t="shared" si="230"/>
        <v>0</v>
      </c>
      <c r="I7404" s="12">
        <f t="shared" si="231"/>
        <v>0</v>
      </c>
      <c r="J7404" s="13">
        <f>(1 - Dashboard!$I$9) * H7404 * Dashboard!$I$8 * 'Lookups and Calculations'!$F$12</f>
        <v>0</v>
      </c>
      <c r="K7404" s="12">
        <f>(1 - Dashboard!$I$11) * I7404 * Dashboard!$I$10 * 'Lookups and Calculations'!$F$12</f>
        <v>0</v>
      </c>
      <c r="L7404" s="12">
        <f>(H7404 - I7404) * Dashboard!$I$13 * (Dashboard!$D$12 / 365) * 'Lookups and Calculations'!$F$12</f>
        <v>0</v>
      </c>
      <c r="M7404" s="3">
        <f>(G7404*2) * Dashboard!$I$13 * (Dashboard!$D$12 / 365) * 'Lookups and Calculations'!$F$12</f>
        <v>1602.0878730267946</v>
      </c>
      <c r="N7404" s="12">
        <f>H7404 * Dashboard!$I$14 * Dashboard!$I$15 * (Dashboard!$D$12 / 365) * 'Lookups and Calculations'!$F$12</f>
        <v>0</v>
      </c>
    </row>
    <row r="7405" spans="1:14" x14ac:dyDescent="0.35">
      <c r="A7405" s="2">
        <v>7404</v>
      </c>
      <c r="B7405" s="11">
        <v>0.84258483868472411</v>
      </c>
      <c r="C7405" s="11">
        <v>-1.7546121255834535</v>
      </c>
      <c r="D7405" s="3">
        <f>B7405*Dashboard!$D$11*Dashboard!$D$10*SQRT(Dashboard!$D$12/365)</f>
        <v>209198.45224276616</v>
      </c>
      <c r="E7405" s="3">
        <f>IF(Dashboard!$I$3,C7405*Dashboard!$E$11*Dashboard!$E$10*SQRT(Dashboard!$D$12/365),0)</f>
        <v>-871276.39640759013</v>
      </c>
      <c r="F7405" s="3">
        <f>D7405+IF(Dashboard!$I$3,E7405,0)</f>
        <v>-662077.94416482397</v>
      </c>
      <c r="G7405" s="3">
        <f>IF(Dashboard!$I$4, ('Lookups and Calculations'!$F$9) / (1 - 'Lookups and Calculations'!$F$10), 'Lookups and Calculations'!$F$9)</f>
        <v>1951878.888340465</v>
      </c>
      <c r="H7405" s="12">
        <f t="shared" si="230"/>
        <v>0</v>
      </c>
      <c r="I7405" s="12">
        <f t="shared" si="231"/>
        <v>0</v>
      </c>
      <c r="J7405" s="13">
        <f>(1 - Dashboard!$I$9) * H7405 * Dashboard!$I$8 * 'Lookups and Calculations'!$F$12</f>
        <v>0</v>
      </c>
      <c r="K7405" s="12">
        <f>(1 - Dashboard!$I$11) * I7405 * Dashboard!$I$10 * 'Lookups and Calculations'!$F$12</f>
        <v>0</v>
      </c>
      <c r="L7405" s="12">
        <f>(H7405 - I7405) * Dashboard!$I$13 * (Dashboard!$D$12 / 365) * 'Lookups and Calculations'!$F$12</f>
        <v>0</v>
      </c>
      <c r="M7405" s="3">
        <f>(G7405*2) * Dashboard!$I$13 * (Dashboard!$D$12 / 365) * 'Lookups and Calculations'!$F$12</f>
        <v>1602.0878730267946</v>
      </c>
      <c r="N7405" s="12">
        <f>H7405 * Dashboard!$I$14 * Dashboard!$I$15 * (Dashboard!$D$12 / 365) * 'Lookups and Calculations'!$F$12</f>
        <v>0</v>
      </c>
    </row>
    <row r="7406" spans="1:14" x14ac:dyDescent="0.35">
      <c r="A7406" s="2">
        <v>7405</v>
      </c>
      <c r="B7406" s="11">
        <v>-1.5173724216333284</v>
      </c>
      <c r="C7406" s="11">
        <v>0.51867628538323607</v>
      </c>
      <c r="D7406" s="3">
        <f>B7406*Dashboard!$D$11*Dashboard!$D$10*SQRT(Dashboard!$D$12/365)</f>
        <v>-376735.9054039733</v>
      </c>
      <c r="E7406" s="3">
        <f>IF(Dashboard!$I$3,C7406*Dashboard!$E$11*Dashboard!$E$10*SQRT(Dashboard!$D$12/365),0)</f>
        <v>257555.72883694107</v>
      </c>
      <c r="F7406" s="3">
        <f>D7406+IF(Dashboard!$I$3,E7406,0)</f>
        <v>-119180.17656703223</v>
      </c>
      <c r="G7406" s="3">
        <f>IF(Dashboard!$I$4, ('Lookups and Calculations'!$F$9) / (1 - 'Lookups and Calculations'!$F$10), 'Lookups and Calculations'!$F$9)</f>
        <v>1951878.888340465</v>
      </c>
      <c r="H7406" s="12">
        <f t="shared" si="230"/>
        <v>0</v>
      </c>
      <c r="I7406" s="12">
        <f t="shared" si="231"/>
        <v>0</v>
      </c>
      <c r="J7406" s="13">
        <f>(1 - Dashboard!$I$9) * H7406 * Dashboard!$I$8 * 'Lookups and Calculations'!$F$12</f>
        <v>0</v>
      </c>
      <c r="K7406" s="12">
        <f>(1 - Dashboard!$I$11) * I7406 * Dashboard!$I$10 * 'Lookups and Calculations'!$F$12</f>
        <v>0</v>
      </c>
      <c r="L7406" s="12">
        <f>(H7406 - I7406) * Dashboard!$I$13 * (Dashboard!$D$12 / 365) * 'Lookups and Calculations'!$F$12</f>
        <v>0</v>
      </c>
      <c r="M7406" s="3">
        <f>(G7406*2) * Dashboard!$I$13 * (Dashboard!$D$12 / 365) * 'Lookups and Calculations'!$F$12</f>
        <v>1602.0878730267946</v>
      </c>
      <c r="N7406" s="12">
        <f>H7406 * Dashboard!$I$14 * Dashboard!$I$15 * (Dashboard!$D$12 / 365) * 'Lookups and Calculations'!$F$12</f>
        <v>0</v>
      </c>
    </row>
    <row r="7407" spans="1:14" x14ac:dyDescent="0.35">
      <c r="A7407" s="2">
        <v>7406</v>
      </c>
      <c r="B7407" s="11">
        <v>1.0833469433096703</v>
      </c>
      <c r="C7407" s="11">
        <v>0.30914126657093999</v>
      </c>
      <c r="D7407" s="3">
        <f>B7407*Dashboard!$D$11*Dashboard!$D$10*SQRT(Dashboard!$D$12/365)</f>
        <v>268975.29290473764</v>
      </c>
      <c r="E7407" s="3">
        <f>IF(Dashboard!$I$3,C7407*Dashboard!$E$11*Dashboard!$E$10*SQRT(Dashboard!$D$12/365),0)</f>
        <v>153508.27957446259</v>
      </c>
      <c r="F7407" s="3">
        <f>D7407+IF(Dashboard!$I$3,E7407,0)</f>
        <v>422483.5724792002</v>
      </c>
      <c r="G7407" s="3">
        <f>IF(Dashboard!$I$4, ('Lookups and Calculations'!$F$9) / (1 - 'Lookups and Calculations'!$F$10), 'Lookups and Calculations'!$F$9)</f>
        <v>1951878.888340465</v>
      </c>
      <c r="H7407" s="12">
        <f t="shared" si="230"/>
        <v>0</v>
      </c>
      <c r="I7407" s="12">
        <f t="shared" si="231"/>
        <v>0</v>
      </c>
      <c r="J7407" s="13">
        <f>(1 - Dashboard!$I$9) * H7407 * Dashboard!$I$8 * 'Lookups and Calculations'!$F$12</f>
        <v>0</v>
      </c>
      <c r="K7407" s="12">
        <f>(1 - Dashboard!$I$11) * I7407 * Dashboard!$I$10 * 'Lookups and Calculations'!$F$12</f>
        <v>0</v>
      </c>
      <c r="L7407" s="12">
        <f>(H7407 - I7407) * Dashboard!$I$13 * (Dashboard!$D$12 / 365) * 'Lookups and Calculations'!$F$12</f>
        <v>0</v>
      </c>
      <c r="M7407" s="3">
        <f>(G7407*2) * Dashboard!$I$13 * (Dashboard!$D$12 / 365) * 'Lookups and Calculations'!$F$12</f>
        <v>1602.0878730267946</v>
      </c>
      <c r="N7407" s="12">
        <f>H7407 * Dashboard!$I$14 * Dashboard!$I$15 * (Dashboard!$D$12 / 365) * 'Lookups and Calculations'!$F$12</f>
        <v>0</v>
      </c>
    </row>
    <row r="7408" spans="1:14" x14ac:dyDescent="0.35">
      <c r="A7408" s="2">
        <v>7407</v>
      </c>
      <c r="B7408" s="11">
        <v>-0.58112649949147022</v>
      </c>
      <c r="C7408" s="11">
        <v>-0.2108861614897129</v>
      </c>
      <c r="D7408" s="3">
        <f>B7408*Dashboard!$D$11*Dashboard!$D$10*SQRT(Dashboard!$D$12/365)</f>
        <v>-144283.11390060652</v>
      </c>
      <c r="E7408" s="3">
        <f>IF(Dashboard!$I$3,C7408*Dashboard!$E$11*Dashboard!$E$10*SQRT(Dashboard!$D$12/365),0)</f>
        <v>-104718.37744418179</v>
      </c>
      <c r="F7408" s="3">
        <f>D7408+IF(Dashboard!$I$3,E7408,0)</f>
        <v>-249001.49134478832</v>
      </c>
      <c r="G7408" s="3">
        <f>IF(Dashboard!$I$4, ('Lookups and Calculations'!$F$9) / (1 - 'Lookups and Calculations'!$F$10), 'Lookups and Calculations'!$F$9)</f>
        <v>1951878.888340465</v>
      </c>
      <c r="H7408" s="12">
        <f t="shared" si="230"/>
        <v>0</v>
      </c>
      <c r="I7408" s="12">
        <f t="shared" si="231"/>
        <v>0</v>
      </c>
      <c r="J7408" s="13">
        <f>(1 - Dashboard!$I$9) * H7408 * Dashboard!$I$8 * 'Lookups and Calculations'!$F$12</f>
        <v>0</v>
      </c>
      <c r="K7408" s="12">
        <f>(1 - Dashboard!$I$11) * I7408 * Dashboard!$I$10 * 'Lookups and Calculations'!$F$12</f>
        <v>0</v>
      </c>
      <c r="L7408" s="12">
        <f>(H7408 - I7408) * Dashboard!$I$13 * (Dashboard!$D$12 / 365) * 'Lookups and Calculations'!$F$12</f>
        <v>0</v>
      </c>
      <c r="M7408" s="3">
        <f>(G7408*2) * Dashboard!$I$13 * (Dashboard!$D$12 / 365) * 'Lookups and Calculations'!$F$12</f>
        <v>1602.0878730267946</v>
      </c>
      <c r="N7408" s="12">
        <f>H7408 * Dashboard!$I$14 * Dashboard!$I$15 * (Dashboard!$D$12 / 365) * 'Lookups and Calculations'!$F$12</f>
        <v>0</v>
      </c>
    </row>
    <row r="7409" spans="1:14" x14ac:dyDescent="0.35">
      <c r="A7409" s="2">
        <v>7408</v>
      </c>
      <c r="B7409" s="11">
        <v>1.0619183839090722</v>
      </c>
      <c r="C7409" s="11">
        <v>-0.16641269531599209</v>
      </c>
      <c r="D7409" s="3">
        <f>B7409*Dashboard!$D$11*Dashboard!$D$10*SQRT(Dashboard!$D$12/365)</f>
        <v>263654.97232147743</v>
      </c>
      <c r="E7409" s="3">
        <f>IF(Dashboard!$I$3,C7409*Dashboard!$E$11*Dashboard!$E$10*SQRT(Dashboard!$D$12/365),0)</f>
        <v>-82634.475949024054</v>
      </c>
      <c r="F7409" s="3">
        <f>D7409+IF(Dashboard!$I$3,E7409,0)</f>
        <v>181020.49637245337</v>
      </c>
      <c r="G7409" s="3">
        <f>IF(Dashboard!$I$4, ('Lookups and Calculations'!$F$9) / (1 - 'Lookups and Calculations'!$F$10), 'Lookups and Calculations'!$F$9)</f>
        <v>1951878.888340465</v>
      </c>
      <c r="H7409" s="12">
        <f t="shared" si="230"/>
        <v>0</v>
      </c>
      <c r="I7409" s="12">
        <f t="shared" si="231"/>
        <v>0</v>
      </c>
      <c r="J7409" s="13">
        <f>(1 - Dashboard!$I$9) * H7409 * Dashboard!$I$8 * 'Lookups and Calculations'!$F$12</f>
        <v>0</v>
      </c>
      <c r="K7409" s="12">
        <f>(1 - Dashboard!$I$11) * I7409 * Dashboard!$I$10 * 'Lookups and Calculations'!$F$12</f>
        <v>0</v>
      </c>
      <c r="L7409" s="12">
        <f>(H7409 - I7409) * Dashboard!$I$13 * (Dashboard!$D$12 / 365) * 'Lookups and Calculations'!$F$12</f>
        <v>0</v>
      </c>
      <c r="M7409" s="3">
        <f>(G7409*2) * Dashboard!$I$13 * (Dashboard!$D$12 / 365) * 'Lookups and Calculations'!$F$12</f>
        <v>1602.0878730267946</v>
      </c>
      <c r="N7409" s="12">
        <f>H7409 * Dashboard!$I$14 * Dashboard!$I$15 * (Dashboard!$D$12 / 365) * 'Lookups and Calculations'!$F$12</f>
        <v>0</v>
      </c>
    </row>
    <row r="7410" spans="1:14" x14ac:dyDescent="0.35">
      <c r="A7410" s="2">
        <v>7409</v>
      </c>
      <c r="B7410" s="11">
        <v>0.52072582942119372</v>
      </c>
      <c r="C7410" s="11">
        <v>1.0148815251501826</v>
      </c>
      <c r="D7410" s="3">
        <f>B7410*Dashboard!$D$11*Dashboard!$D$10*SQRT(Dashboard!$D$12/365)</f>
        <v>129286.72883289964</v>
      </c>
      <c r="E7410" s="3">
        <f>IF(Dashboard!$I$3,C7410*Dashboard!$E$11*Dashboard!$E$10*SQRT(Dashboard!$D$12/365),0)</f>
        <v>503953.15586882603</v>
      </c>
      <c r="F7410" s="3">
        <f>D7410+IF(Dashboard!$I$3,E7410,0)</f>
        <v>633239.88470172568</v>
      </c>
      <c r="G7410" s="3">
        <f>IF(Dashboard!$I$4, ('Lookups and Calculations'!$F$9) / (1 - 'Lookups and Calculations'!$F$10), 'Lookups and Calculations'!$F$9)</f>
        <v>1951878.888340465</v>
      </c>
      <c r="H7410" s="12">
        <f t="shared" si="230"/>
        <v>0</v>
      </c>
      <c r="I7410" s="12">
        <f t="shared" si="231"/>
        <v>0</v>
      </c>
      <c r="J7410" s="13">
        <f>(1 - Dashboard!$I$9) * H7410 * Dashboard!$I$8 * 'Lookups and Calculations'!$F$12</f>
        <v>0</v>
      </c>
      <c r="K7410" s="12">
        <f>(1 - Dashboard!$I$11) * I7410 * Dashboard!$I$10 * 'Lookups and Calculations'!$F$12</f>
        <v>0</v>
      </c>
      <c r="L7410" s="12">
        <f>(H7410 - I7410) * Dashboard!$I$13 * (Dashboard!$D$12 / 365) * 'Lookups and Calculations'!$F$12</f>
        <v>0</v>
      </c>
      <c r="M7410" s="3">
        <f>(G7410*2) * Dashboard!$I$13 * (Dashboard!$D$12 / 365) * 'Lookups and Calculations'!$F$12</f>
        <v>1602.0878730267946</v>
      </c>
      <c r="N7410" s="12">
        <f>H7410 * Dashboard!$I$14 * Dashboard!$I$15 * (Dashboard!$D$12 / 365) * 'Lookups and Calculations'!$F$12</f>
        <v>0</v>
      </c>
    </row>
    <row r="7411" spans="1:14" x14ac:dyDescent="0.35">
      <c r="A7411" s="2">
        <v>7410</v>
      </c>
      <c r="B7411" s="11">
        <v>0.74540738425478725</v>
      </c>
      <c r="C7411" s="11">
        <v>-0.43633413583114444</v>
      </c>
      <c r="D7411" s="3">
        <f>B7411*Dashboard!$D$11*Dashboard!$D$10*SQRT(Dashboard!$D$12/365)</f>
        <v>185071.062185085</v>
      </c>
      <c r="E7411" s="3">
        <f>IF(Dashboard!$I$3,C7411*Dashboard!$E$11*Dashboard!$E$10*SQRT(Dashboard!$D$12/365),0)</f>
        <v>-216667.62012724837</v>
      </c>
      <c r="F7411" s="3">
        <f>D7411+IF(Dashboard!$I$3,E7411,0)</f>
        <v>-31596.557942163374</v>
      </c>
      <c r="G7411" s="3">
        <f>IF(Dashboard!$I$4, ('Lookups and Calculations'!$F$9) / (1 - 'Lookups and Calculations'!$F$10), 'Lookups and Calculations'!$F$9)</f>
        <v>1951878.888340465</v>
      </c>
      <c r="H7411" s="12">
        <f t="shared" si="230"/>
        <v>0</v>
      </c>
      <c r="I7411" s="12">
        <f t="shared" si="231"/>
        <v>0</v>
      </c>
      <c r="J7411" s="13">
        <f>(1 - Dashboard!$I$9) * H7411 * Dashboard!$I$8 * 'Lookups and Calculations'!$F$12</f>
        <v>0</v>
      </c>
      <c r="K7411" s="12">
        <f>(1 - Dashboard!$I$11) * I7411 * Dashboard!$I$10 * 'Lookups and Calculations'!$F$12</f>
        <v>0</v>
      </c>
      <c r="L7411" s="12">
        <f>(H7411 - I7411) * Dashboard!$I$13 * (Dashboard!$D$12 / 365) * 'Lookups and Calculations'!$F$12</f>
        <v>0</v>
      </c>
      <c r="M7411" s="3">
        <f>(G7411*2) * Dashboard!$I$13 * (Dashboard!$D$12 / 365) * 'Lookups and Calculations'!$F$12</f>
        <v>1602.0878730267946</v>
      </c>
      <c r="N7411" s="12">
        <f>H7411 * Dashboard!$I$14 * Dashboard!$I$15 * (Dashboard!$D$12 / 365) * 'Lookups and Calculations'!$F$12</f>
        <v>0</v>
      </c>
    </row>
    <row r="7412" spans="1:14" x14ac:dyDescent="0.35">
      <c r="A7412" s="2">
        <v>7411</v>
      </c>
      <c r="B7412" s="11">
        <v>-0.46959541755051182</v>
      </c>
      <c r="C7412" s="11">
        <v>-0.53917339289051569</v>
      </c>
      <c r="D7412" s="3">
        <f>B7412*Dashboard!$D$11*Dashboard!$D$10*SQRT(Dashboard!$D$12/365)</f>
        <v>-116591.9798476474</v>
      </c>
      <c r="E7412" s="3">
        <f>IF(Dashboard!$I$3,C7412*Dashboard!$E$11*Dashboard!$E$10*SQRT(Dashboard!$D$12/365),0)</f>
        <v>-267733.8449603453</v>
      </c>
      <c r="F7412" s="3">
        <f>D7412+IF(Dashboard!$I$3,E7412,0)</f>
        <v>-384325.82480799267</v>
      </c>
      <c r="G7412" s="3">
        <f>IF(Dashboard!$I$4, ('Lookups and Calculations'!$F$9) / (1 - 'Lookups and Calculations'!$F$10), 'Lookups and Calculations'!$F$9)</f>
        <v>1951878.888340465</v>
      </c>
      <c r="H7412" s="12">
        <f t="shared" si="230"/>
        <v>0</v>
      </c>
      <c r="I7412" s="12">
        <f t="shared" si="231"/>
        <v>0</v>
      </c>
      <c r="J7412" s="13">
        <f>(1 - Dashboard!$I$9) * H7412 * Dashboard!$I$8 * 'Lookups and Calculations'!$F$12</f>
        <v>0</v>
      </c>
      <c r="K7412" s="12">
        <f>(1 - Dashboard!$I$11) * I7412 * Dashboard!$I$10 * 'Lookups and Calculations'!$F$12</f>
        <v>0</v>
      </c>
      <c r="L7412" s="12">
        <f>(H7412 - I7412) * Dashboard!$I$13 * (Dashboard!$D$12 / 365) * 'Lookups and Calculations'!$F$12</f>
        <v>0</v>
      </c>
      <c r="M7412" s="3">
        <f>(G7412*2) * Dashboard!$I$13 * (Dashboard!$D$12 / 365) * 'Lookups and Calculations'!$F$12</f>
        <v>1602.0878730267946</v>
      </c>
      <c r="N7412" s="12">
        <f>H7412 * Dashboard!$I$14 * Dashboard!$I$15 * (Dashboard!$D$12 / 365) * 'Lookups and Calculations'!$F$12</f>
        <v>0</v>
      </c>
    </row>
    <row r="7413" spans="1:14" x14ac:dyDescent="0.35">
      <c r="A7413" s="2">
        <v>7412</v>
      </c>
      <c r="B7413" s="11">
        <v>0.63348109826061472</v>
      </c>
      <c r="C7413" s="11">
        <v>0.65199072168253769</v>
      </c>
      <c r="D7413" s="3">
        <f>B7413*Dashboard!$D$11*Dashboard!$D$10*SQRT(Dashboard!$D$12/365)</f>
        <v>157281.806171634</v>
      </c>
      <c r="E7413" s="3">
        <f>IF(Dashboard!$I$3,C7413*Dashboard!$E$11*Dashboard!$E$10*SQRT(Dashboard!$D$12/365),0)</f>
        <v>323754.81634714542</v>
      </c>
      <c r="F7413" s="3">
        <f>D7413+IF(Dashboard!$I$3,E7413,0)</f>
        <v>481036.62251877942</v>
      </c>
      <c r="G7413" s="3">
        <f>IF(Dashboard!$I$4, ('Lookups and Calculations'!$F$9) / (1 - 'Lookups and Calculations'!$F$10), 'Lookups and Calculations'!$F$9)</f>
        <v>1951878.888340465</v>
      </c>
      <c r="H7413" s="12">
        <f t="shared" si="230"/>
        <v>0</v>
      </c>
      <c r="I7413" s="12">
        <f t="shared" si="231"/>
        <v>0</v>
      </c>
      <c r="J7413" s="13">
        <f>(1 - Dashboard!$I$9) * H7413 * Dashboard!$I$8 * 'Lookups and Calculations'!$F$12</f>
        <v>0</v>
      </c>
      <c r="K7413" s="12">
        <f>(1 - Dashboard!$I$11) * I7413 * Dashboard!$I$10 * 'Lookups and Calculations'!$F$12</f>
        <v>0</v>
      </c>
      <c r="L7413" s="12">
        <f>(H7413 - I7413) * Dashboard!$I$13 * (Dashboard!$D$12 / 365) * 'Lookups and Calculations'!$F$12</f>
        <v>0</v>
      </c>
      <c r="M7413" s="3">
        <f>(G7413*2) * Dashboard!$I$13 * (Dashboard!$D$12 / 365) * 'Lookups and Calculations'!$F$12</f>
        <v>1602.0878730267946</v>
      </c>
      <c r="N7413" s="12">
        <f>H7413 * Dashboard!$I$14 * Dashboard!$I$15 * (Dashboard!$D$12 / 365) * 'Lookups and Calculations'!$F$12</f>
        <v>0</v>
      </c>
    </row>
    <row r="7414" spans="1:14" x14ac:dyDescent="0.35">
      <c r="A7414" s="2">
        <v>7413</v>
      </c>
      <c r="B7414" s="11">
        <v>-0.20931888609924096</v>
      </c>
      <c r="C7414" s="11">
        <v>-0.65969551789700454</v>
      </c>
      <c r="D7414" s="3">
        <f>B7414*Dashboard!$D$11*Dashboard!$D$10*SQRT(Dashboard!$D$12/365)</f>
        <v>-51970.062819426043</v>
      </c>
      <c r="E7414" s="3">
        <f>IF(Dashboard!$I$3,C7414*Dashboard!$E$11*Dashboard!$E$10*SQRT(Dashboard!$D$12/365),0)</f>
        <v>-327580.73717768985</v>
      </c>
      <c r="F7414" s="3">
        <f>D7414+IF(Dashboard!$I$3,E7414,0)</f>
        <v>-379550.79999711592</v>
      </c>
      <c r="G7414" s="3">
        <f>IF(Dashboard!$I$4, ('Lookups and Calculations'!$F$9) / (1 - 'Lookups and Calculations'!$F$10), 'Lookups and Calculations'!$F$9)</f>
        <v>1951878.888340465</v>
      </c>
      <c r="H7414" s="12">
        <f t="shared" si="230"/>
        <v>0</v>
      </c>
      <c r="I7414" s="12">
        <f t="shared" si="231"/>
        <v>0</v>
      </c>
      <c r="J7414" s="13">
        <f>(1 - Dashboard!$I$9) * H7414 * Dashboard!$I$8 * 'Lookups and Calculations'!$F$12</f>
        <v>0</v>
      </c>
      <c r="K7414" s="12">
        <f>(1 - Dashboard!$I$11) * I7414 * Dashboard!$I$10 * 'Lookups and Calculations'!$F$12</f>
        <v>0</v>
      </c>
      <c r="L7414" s="12">
        <f>(H7414 - I7414) * Dashboard!$I$13 * (Dashboard!$D$12 / 365) * 'Lookups and Calculations'!$F$12</f>
        <v>0</v>
      </c>
      <c r="M7414" s="3">
        <f>(G7414*2) * Dashboard!$I$13 * (Dashboard!$D$12 / 365) * 'Lookups and Calculations'!$F$12</f>
        <v>1602.0878730267946</v>
      </c>
      <c r="N7414" s="12">
        <f>H7414 * Dashboard!$I$14 * Dashboard!$I$15 * (Dashboard!$D$12 / 365) * 'Lookups and Calculations'!$F$12</f>
        <v>0</v>
      </c>
    </row>
    <row r="7415" spans="1:14" x14ac:dyDescent="0.35">
      <c r="A7415" s="2">
        <v>7414</v>
      </c>
      <c r="B7415" s="11">
        <v>-0.39141374628074393</v>
      </c>
      <c r="C7415" s="11">
        <v>0.49158731560367386</v>
      </c>
      <c r="D7415" s="3">
        <f>B7415*Dashboard!$D$11*Dashboard!$D$10*SQRT(Dashboard!$D$12/365)</f>
        <v>-97180.896390557056</v>
      </c>
      <c r="E7415" s="3">
        <f>IF(Dashboard!$I$3,C7415*Dashboard!$E$11*Dashboard!$E$10*SQRT(Dashboard!$D$12/365),0)</f>
        <v>244104.33429349874</v>
      </c>
      <c r="F7415" s="3">
        <f>D7415+IF(Dashboard!$I$3,E7415,0)</f>
        <v>146923.43790294169</v>
      </c>
      <c r="G7415" s="3">
        <f>IF(Dashboard!$I$4, ('Lookups and Calculations'!$F$9) / (1 - 'Lookups and Calculations'!$F$10), 'Lookups and Calculations'!$F$9)</f>
        <v>1951878.888340465</v>
      </c>
      <c r="H7415" s="12">
        <f t="shared" si="230"/>
        <v>0</v>
      </c>
      <c r="I7415" s="12">
        <f t="shared" si="231"/>
        <v>0</v>
      </c>
      <c r="J7415" s="13">
        <f>(1 - Dashboard!$I$9) * H7415 * Dashboard!$I$8 * 'Lookups and Calculations'!$F$12</f>
        <v>0</v>
      </c>
      <c r="K7415" s="12">
        <f>(1 - Dashboard!$I$11) * I7415 * Dashboard!$I$10 * 'Lookups and Calculations'!$F$12</f>
        <v>0</v>
      </c>
      <c r="L7415" s="12">
        <f>(H7415 - I7415) * Dashboard!$I$13 * (Dashboard!$D$12 / 365) * 'Lookups and Calculations'!$F$12</f>
        <v>0</v>
      </c>
      <c r="M7415" s="3">
        <f>(G7415*2) * Dashboard!$I$13 * (Dashboard!$D$12 / 365) * 'Lookups and Calculations'!$F$12</f>
        <v>1602.0878730267946</v>
      </c>
      <c r="N7415" s="12">
        <f>H7415 * Dashboard!$I$14 * Dashboard!$I$15 * (Dashboard!$D$12 / 365) * 'Lookups and Calculations'!$F$12</f>
        <v>0</v>
      </c>
    </row>
    <row r="7416" spans="1:14" x14ac:dyDescent="0.35">
      <c r="A7416" s="2">
        <v>7415</v>
      </c>
      <c r="B7416" s="11">
        <v>-1.4257616224628109E-2</v>
      </c>
      <c r="C7416" s="11">
        <v>7.5689621951819233E-2</v>
      </c>
      <c r="D7416" s="3">
        <f>B7416*Dashboard!$D$11*Dashboard!$D$10*SQRT(Dashboard!$D$12/365)</f>
        <v>-3539.9061434804648</v>
      </c>
      <c r="E7416" s="3">
        <f>IF(Dashboard!$I$3,C7416*Dashboard!$E$11*Dashboard!$E$10*SQRT(Dashboard!$D$12/365),0)</f>
        <v>37584.706100047595</v>
      </c>
      <c r="F7416" s="3">
        <f>D7416+IF(Dashboard!$I$3,E7416,0)</f>
        <v>34044.799956567127</v>
      </c>
      <c r="G7416" s="3">
        <f>IF(Dashboard!$I$4, ('Lookups and Calculations'!$F$9) / (1 - 'Lookups and Calculations'!$F$10), 'Lookups and Calculations'!$F$9)</f>
        <v>1951878.888340465</v>
      </c>
      <c r="H7416" s="12">
        <f t="shared" si="230"/>
        <v>0</v>
      </c>
      <c r="I7416" s="12">
        <f t="shared" si="231"/>
        <v>0</v>
      </c>
      <c r="J7416" s="13">
        <f>(1 - Dashboard!$I$9) * H7416 * Dashboard!$I$8 * 'Lookups and Calculations'!$F$12</f>
        <v>0</v>
      </c>
      <c r="K7416" s="12">
        <f>(1 - Dashboard!$I$11) * I7416 * Dashboard!$I$10 * 'Lookups and Calculations'!$F$12</f>
        <v>0</v>
      </c>
      <c r="L7416" s="12">
        <f>(H7416 - I7416) * Dashboard!$I$13 * (Dashboard!$D$12 / 365) * 'Lookups and Calculations'!$F$12</f>
        <v>0</v>
      </c>
      <c r="M7416" s="3">
        <f>(G7416*2) * Dashboard!$I$13 * (Dashboard!$D$12 / 365) * 'Lookups and Calculations'!$F$12</f>
        <v>1602.0878730267946</v>
      </c>
      <c r="N7416" s="12">
        <f>H7416 * Dashboard!$I$14 * Dashboard!$I$15 * (Dashboard!$D$12 / 365) * 'Lookups and Calculations'!$F$12</f>
        <v>0</v>
      </c>
    </row>
    <row r="7417" spans="1:14" x14ac:dyDescent="0.35">
      <c r="A7417" s="2">
        <v>7416</v>
      </c>
      <c r="B7417" s="11">
        <v>-0.67392846607416934</v>
      </c>
      <c r="C7417" s="11">
        <v>-1.6962728838600598</v>
      </c>
      <c r="D7417" s="3">
        <f>B7417*Dashboard!$D$11*Dashboard!$D$10*SQRT(Dashboard!$D$12/365)</f>
        <v>-167324.15010592309</v>
      </c>
      <c r="E7417" s="3">
        <f>IF(Dashboard!$I$3,C7417*Dashboard!$E$11*Dashboard!$E$10*SQRT(Dashboard!$D$12/365),0)</f>
        <v>-842307.25641546375</v>
      </c>
      <c r="F7417" s="3">
        <f>D7417+IF(Dashboard!$I$3,E7417,0)</f>
        <v>-1009631.4065213868</v>
      </c>
      <c r="G7417" s="3">
        <f>IF(Dashboard!$I$4, ('Lookups and Calculations'!$F$9) / (1 - 'Lookups and Calculations'!$F$10), 'Lookups and Calculations'!$F$9)</f>
        <v>1951878.888340465</v>
      </c>
      <c r="H7417" s="12">
        <f t="shared" si="230"/>
        <v>0</v>
      </c>
      <c r="I7417" s="12">
        <f t="shared" si="231"/>
        <v>0</v>
      </c>
      <c r="J7417" s="13">
        <f>(1 - Dashboard!$I$9) * H7417 * Dashboard!$I$8 * 'Lookups and Calculations'!$F$12</f>
        <v>0</v>
      </c>
      <c r="K7417" s="12">
        <f>(1 - Dashboard!$I$11) * I7417 * Dashboard!$I$10 * 'Lookups and Calculations'!$F$12</f>
        <v>0</v>
      </c>
      <c r="L7417" s="12">
        <f>(H7417 - I7417) * Dashboard!$I$13 * (Dashboard!$D$12 / 365) * 'Lookups and Calculations'!$F$12</f>
        <v>0</v>
      </c>
      <c r="M7417" s="3">
        <f>(G7417*2) * Dashboard!$I$13 * (Dashboard!$D$12 / 365) * 'Lookups and Calculations'!$F$12</f>
        <v>1602.0878730267946</v>
      </c>
      <c r="N7417" s="12">
        <f>H7417 * Dashboard!$I$14 * Dashboard!$I$15 * (Dashboard!$D$12 / 365) * 'Lookups and Calculations'!$F$12</f>
        <v>0</v>
      </c>
    </row>
    <row r="7418" spans="1:14" x14ac:dyDescent="0.35">
      <c r="A7418" s="2">
        <v>7417</v>
      </c>
      <c r="B7418" s="11">
        <v>-4.041250808716354E-2</v>
      </c>
      <c r="C7418" s="11">
        <v>0.34497549800455024</v>
      </c>
      <c r="D7418" s="3">
        <f>B7418*Dashboard!$D$11*Dashboard!$D$10*SQRT(Dashboard!$D$12/365)</f>
        <v>-10033.688899838209</v>
      </c>
      <c r="E7418" s="3">
        <f>IF(Dashboard!$I$3,C7418*Dashboard!$E$11*Dashboard!$E$10*SQRT(Dashboard!$D$12/365),0)</f>
        <v>171302.25214326012</v>
      </c>
      <c r="F7418" s="3">
        <f>D7418+IF(Dashboard!$I$3,E7418,0)</f>
        <v>161268.5632434219</v>
      </c>
      <c r="G7418" s="3">
        <f>IF(Dashboard!$I$4, ('Lookups and Calculations'!$F$9) / (1 - 'Lookups and Calculations'!$F$10), 'Lookups and Calculations'!$F$9)</f>
        <v>1951878.888340465</v>
      </c>
      <c r="H7418" s="12">
        <f t="shared" si="230"/>
        <v>0</v>
      </c>
      <c r="I7418" s="12">
        <f t="shared" si="231"/>
        <v>0</v>
      </c>
      <c r="J7418" s="13">
        <f>(1 - Dashboard!$I$9) * H7418 * Dashboard!$I$8 * 'Lookups and Calculations'!$F$12</f>
        <v>0</v>
      </c>
      <c r="K7418" s="12">
        <f>(1 - Dashboard!$I$11) * I7418 * Dashboard!$I$10 * 'Lookups and Calculations'!$F$12</f>
        <v>0</v>
      </c>
      <c r="L7418" s="12">
        <f>(H7418 - I7418) * Dashboard!$I$13 * (Dashboard!$D$12 / 365) * 'Lookups and Calculations'!$F$12</f>
        <v>0</v>
      </c>
      <c r="M7418" s="3">
        <f>(G7418*2) * Dashboard!$I$13 * (Dashboard!$D$12 / 365) * 'Lookups and Calculations'!$F$12</f>
        <v>1602.0878730267946</v>
      </c>
      <c r="N7418" s="12">
        <f>H7418 * Dashboard!$I$14 * Dashboard!$I$15 * (Dashboard!$D$12 / 365) * 'Lookups and Calculations'!$F$12</f>
        <v>0</v>
      </c>
    </row>
    <row r="7419" spans="1:14" x14ac:dyDescent="0.35">
      <c r="A7419" s="2">
        <v>7418</v>
      </c>
      <c r="B7419" s="11">
        <v>1.8169752670178583</v>
      </c>
      <c r="C7419" s="11">
        <v>-1.54925180126097</v>
      </c>
      <c r="D7419" s="3">
        <f>B7419*Dashboard!$D$11*Dashboard!$D$10*SQRT(Dashboard!$D$12/365)</f>
        <v>451121.82912865176</v>
      </c>
      <c r="E7419" s="3">
        <f>IF(Dashboard!$I$3,C7419*Dashboard!$E$11*Dashboard!$E$10*SQRT(Dashboard!$D$12/365),0)</f>
        <v>-769301.94819084264</v>
      </c>
      <c r="F7419" s="3">
        <f>D7419+IF(Dashboard!$I$3,E7419,0)</f>
        <v>-318180.11906219088</v>
      </c>
      <c r="G7419" s="3">
        <f>IF(Dashboard!$I$4, ('Lookups and Calculations'!$F$9) / (1 - 'Lookups and Calculations'!$F$10), 'Lookups and Calculations'!$F$9)</f>
        <v>1951878.888340465</v>
      </c>
      <c r="H7419" s="12">
        <f t="shared" si="230"/>
        <v>0</v>
      </c>
      <c r="I7419" s="12">
        <f t="shared" si="231"/>
        <v>0</v>
      </c>
      <c r="J7419" s="13">
        <f>(1 - Dashboard!$I$9) * H7419 * Dashboard!$I$8 * 'Lookups and Calculations'!$F$12</f>
        <v>0</v>
      </c>
      <c r="K7419" s="12">
        <f>(1 - Dashboard!$I$11) * I7419 * Dashboard!$I$10 * 'Lookups and Calculations'!$F$12</f>
        <v>0</v>
      </c>
      <c r="L7419" s="12">
        <f>(H7419 - I7419) * Dashboard!$I$13 * (Dashboard!$D$12 / 365) * 'Lookups and Calculations'!$F$12</f>
        <v>0</v>
      </c>
      <c r="M7419" s="3">
        <f>(G7419*2) * Dashboard!$I$13 * (Dashboard!$D$12 / 365) * 'Lookups and Calculations'!$F$12</f>
        <v>1602.0878730267946</v>
      </c>
      <c r="N7419" s="12">
        <f>H7419 * Dashboard!$I$14 * Dashboard!$I$15 * (Dashboard!$D$12 / 365) * 'Lookups and Calculations'!$F$12</f>
        <v>0</v>
      </c>
    </row>
    <row r="7420" spans="1:14" x14ac:dyDescent="0.35">
      <c r="A7420" s="2">
        <v>7419</v>
      </c>
      <c r="B7420" s="11">
        <v>-0.83265102056648022</v>
      </c>
      <c r="C7420" s="11">
        <v>-0.1727595745047045</v>
      </c>
      <c r="D7420" s="3">
        <f>B7420*Dashboard!$D$11*Dashboard!$D$10*SQRT(Dashboard!$D$12/365)</f>
        <v>-206732.06633147714</v>
      </c>
      <c r="E7420" s="3">
        <f>IF(Dashboard!$I$3,C7420*Dashboard!$E$11*Dashboard!$E$10*SQRT(Dashboard!$D$12/365),0)</f>
        <v>-85786.104703519784</v>
      </c>
      <c r="F7420" s="3">
        <f>D7420+IF(Dashboard!$I$3,E7420,0)</f>
        <v>-292518.17103499692</v>
      </c>
      <c r="G7420" s="3">
        <f>IF(Dashboard!$I$4, ('Lookups and Calculations'!$F$9) / (1 - 'Lookups and Calculations'!$F$10), 'Lookups and Calculations'!$F$9)</f>
        <v>1951878.888340465</v>
      </c>
      <c r="H7420" s="12">
        <f t="shared" si="230"/>
        <v>0</v>
      </c>
      <c r="I7420" s="12">
        <f t="shared" si="231"/>
        <v>0</v>
      </c>
      <c r="J7420" s="13">
        <f>(1 - Dashboard!$I$9) * H7420 * Dashboard!$I$8 * 'Lookups and Calculations'!$F$12</f>
        <v>0</v>
      </c>
      <c r="K7420" s="12">
        <f>(1 - Dashboard!$I$11) * I7420 * Dashboard!$I$10 * 'Lookups and Calculations'!$F$12</f>
        <v>0</v>
      </c>
      <c r="L7420" s="12">
        <f>(H7420 - I7420) * Dashboard!$I$13 * (Dashboard!$D$12 / 365) * 'Lookups and Calculations'!$F$12</f>
        <v>0</v>
      </c>
      <c r="M7420" s="3">
        <f>(G7420*2) * Dashboard!$I$13 * (Dashboard!$D$12 / 365) * 'Lookups and Calculations'!$F$12</f>
        <v>1602.0878730267946</v>
      </c>
      <c r="N7420" s="12">
        <f>H7420 * Dashboard!$I$14 * Dashboard!$I$15 * (Dashboard!$D$12 / 365) * 'Lookups and Calculations'!$F$12</f>
        <v>0</v>
      </c>
    </row>
    <row r="7421" spans="1:14" x14ac:dyDescent="0.35">
      <c r="A7421" s="2">
        <v>7420</v>
      </c>
      <c r="B7421" s="11">
        <v>1.8631868338361688</v>
      </c>
      <c r="C7421" s="11">
        <v>-1.1649657429214992</v>
      </c>
      <c r="D7421" s="3">
        <f>B7421*Dashboard!$D$11*Dashboard!$D$10*SQRT(Dashboard!$D$12/365)</f>
        <v>462595.31857476447</v>
      </c>
      <c r="E7421" s="3">
        <f>IF(Dashboard!$I$3,C7421*Dashboard!$E$11*Dashboard!$E$10*SQRT(Dashboard!$D$12/365),0)</f>
        <v>-578479.50531711918</v>
      </c>
      <c r="F7421" s="3">
        <f>D7421+IF(Dashboard!$I$3,E7421,0)</f>
        <v>-115884.18674235471</v>
      </c>
      <c r="G7421" s="3">
        <f>IF(Dashboard!$I$4, ('Lookups and Calculations'!$F$9) / (1 - 'Lookups and Calculations'!$F$10), 'Lookups and Calculations'!$F$9)</f>
        <v>1951878.888340465</v>
      </c>
      <c r="H7421" s="12">
        <f t="shared" si="230"/>
        <v>0</v>
      </c>
      <c r="I7421" s="12">
        <f t="shared" si="231"/>
        <v>0</v>
      </c>
      <c r="J7421" s="13">
        <f>(1 - Dashboard!$I$9) * H7421 * Dashboard!$I$8 * 'Lookups and Calculations'!$F$12</f>
        <v>0</v>
      </c>
      <c r="K7421" s="12">
        <f>(1 - Dashboard!$I$11) * I7421 * Dashboard!$I$10 * 'Lookups and Calculations'!$F$12</f>
        <v>0</v>
      </c>
      <c r="L7421" s="12">
        <f>(H7421 - I7421) * Dashboard!$I$13 * (Dashboard!$D$12 / 365) * 'Lookups and Calculations'!$F$12</f>
        <v>0</v>
      </c>
      <c r="M7421" s="3">
        <f>(G7421*2) * Dashboard!$I$13 * (Dashboard!$D$12 / 365) * 'Lookups and Calculations'!$F$12</f>
        <v>1602.0878730267946</v>
      </c>
      <c r="N7421" s="12">
        <f>H7421 * Dashboard!$I$14 * Dashboard!$I$15 * (Dashboard!$D$12 / 365) * 'Lookups and Calculations'!$F$12</f>
        <v>0</v>
      </c>
    </row>
    <row r="7422" spans="1:14" x14ac:dyDescent="0.35">
      <c r="A7422" s="2">
        <v>7421</v>
      </c>
      <c r="B7422" s="11">
        <v>-1.6085837892034562</v>
      </c>
      <c r="C7422" s="11">
        <v>-2.0291731941072149</v>
      </c>
      <c r="D7422" s="3">
        <f>B7422*Dashboard!$D$11*Dashboard!$D$10*SQRT(Dashboard!$D$12/365)</f>
        <v>-399382.0248765272</v>
      </c>
      <c r="E7422" s="3">
        <f>IF(Dashboard!$I$3,C7422*Dashboard!$E$11*Dashboard!$E$10*SQRT(Dashboard!$D$12/365),0)</f>
        <v>-1007613.4106623242</v>
      </c>
      <c r="F7422" s="3">
        <f>D7422+IF(Dashboard!$I$3,E7422,0)</f>
        <v>-1406995.4355388514</v>
      </c>
      <c r="G7422" s="3">
        <f>IF(Dashboard!$I$4, ('Lookups and Calculations'!$F$9) / (1 - 'Lookups and Calculations'!$F$10), 'Lookups and Calculations'!$F$9)</f>
        <v>1951878.888340465</v>
      </c>
      <c r="H7422" s="12">
        <f t="shared" si="230"/>
        <v>0</v>
      </c>
      <c r="I7422" s="12">
        <f t="shared" si="231"/>
        <v>0</v>
      </c>
      <c r="J7422" s="13">
        <f>(1 - Dashboard!$I$9) * H7422 * Dashboard!$I$8 * 'Lookups and Calculations'!$F$12</f>
        <v>0</v>
      </c>
      <c r="K7422" s="12">
        <f>(1 - Dashboard!$I$11) * I7422 * Dashboard!$I$10 * 'Lookups and Calculations'!$F$12</f>
        <v>0</v>
      </c>
      <c r="L7422" s="12">
        <f>(H7422 - I7422) * Dashboard!$I$13 * (Dashboard!$D$12 / 365) * 'Lookups and Calculations'!$F$12</f>
        <v>0</v>
      </c>
      <c r="M7422" s="3">
        <f>(G7422*2) * Dashboard!$I$13 * (Dashboard!$D$12 / 365) * 'Lookups and Calculations'!$F$12</f>
        <v>1602.0878730267946</v>
      </c>
      <c r="N7422" s="12">
        <f>H7422 * Dashboard!$I$14 * Dashboard!$I$15 * (Dashboard!$D$12 / 365) * 'Lookups and Calculations'!$F$12</f>
        <v>0</v>
      </c>
    </row>
    <row r="7423" spans="1:14" x14ac:dyDescent="0.35">
      <c r="A7423" s="2">
        <v>7422</v>
      </c>
      <c r="B7423" s="11">
        <v>-2.0972626614066923</v>
      </c>
      <c r="C7423" s="11">
        <v>0.73423228738695767</v>
      </c>
      <c r="D7423" s="3">
        <f>B7423*Dashboard!$D$11*Dashboard!$D$10*SQRT(Dashboard!$D$12/365)</f>
        <v>-520712.07855781575</v>
      </c>
      <c r="E7423" s="3">
        <f>IF(Dashboard!$I$3,C7423*Dashboard!$E$11*Dashboard!$E$10*SQRT(Dashboard!$D$12/365),0)</f>
        <v>364592.97878605942</v>
      </c>
      <c r="F7423" s="3">
        <f>D7423+IF(Dashboard!$I$3,E7423,0)</f>
        <v>-156119.09977175633</v>
      </c>
      <c r="G7423" s="3">
        <f>IF(Dashboard!$I$4, ('Lookups and Calculations'!$F$9) / (1 - 'Lookups and Calculations'!$F$10), 'Lookups and Calculations'!$F$9)</f>
        <v>1951878.888340465</v>
      </c>
      <c r="H7423" s="12">
        <f t="shared" si="230"/>
        <v>0</v>
      </c>
      <c r="I7423" s="12">
        <f t="shared" si="231"/>
        <v>0</v>
      </c>
      <c r="J7423" s="13">
        <f>(1 - Dashboard!$I$9) * H7423 * Dashboard!$I$8 * 'Lookups and Calculations'!$F$12</f>
        <v>0</v>
      </c>
      <c r="K7423" s="12">
        <f>(1 - Dashboard!$I$11) * I7423 * Dashboard!$I$10 * 'Lookups and Calculations'!$F$12</f>
        <v>0</v>
      </c>
      <c r="L7423" s="12">
        <f>(H7423 - I7423) * Dashboard!$I$13 * (Dashboard!$D$12 / 365) * 'Lookups and Calculations'!$F$12</f>
        <v>0</v>
      </c>
      <c r="M7423" s="3">
        <f>(G7423*2) * Dashboard!$I$13 * (Dashboard!$D$12 / 365) * 'Lookups and Calculations'!$F$12</f>
        <v>1602.0878730267946</v>
      </c>
      <c r="N7423" s="12">
        <f>H7423 * Dashboard!$I$14 * Dashboard!$I$15 * (Dashboard!$D$12 / 365) * 'Lookups and Calculations'!$F$12</f>
        <v>0</v>
      </c>
    </row>
    <row r="7424" spans="1:14" x14ac:dyDescent="0.35">
      <c r="A7424" s="2">
        <v>7423</v>
      </c>
      <c r="B7424" s="11">
        <v>2.0867667666856993</v>
      </c>
      <c r="C7424" s="11">
        <v>1.2047511603790551</v>
      </c>
      <c r="D7424" s="3">
        <f>B7424*Dashboard!$D$11*Dashboard!$D$10*SQRT(Dashboard!$D$12/365)</f>
        <v>518106.13927464257</v>
      </c>
      <c r="E7424" s="3">
        <f>IF(Dashboard!$I$3,C7424*Dashboard!$E$11*Dashboard!$E$10*SQRT(Dashboard!$D$12/365),0)</f>
        <v>598235.49277814513</v>
      </c>
      <c r="F7424" s="3">
        <f>D7424+IF(Dashboard!$I$3,E7424,0)</f>
        <v>1116341.6320527876</v>
      </c>
      <c r="G7424" s="3">
        <f>IF(Dashboard!$I$4, ('Lookups and Calculations'!$F$9) / (1 - 'Lookups and Calculations'!$F$10), 'Lookups and Calculations'!$F$9)</f>
        <v>1951878.888340465</v>
      </c>
      <c r="H7424" s="12">
        <f t="shared" si="230"/>
        <v>0</v>
      </c>
      <c r="I7424" s="12">
        <f t="shared" si="231"/>
        <v>0</v>
      </c>
      <c r="J7424" s="13">
        <f>(1 - Dashboard!$I$9) * H7424 * Dashboard!$I$8 * 'Lookups and Calculations'!$F$12</f>
        <v>0</v>
      </c>
      <c r="K7424" s="12">
        <f>(1 - Dashboard!$I$11) * I7424 * Dashboard!$I$10 * 'Lookups and Calculations'!$F$12</f>
        <v>0</v>
      </c>
      <c r="L7424" s="12">
        <f>(H7424 - I7424) * Dashboard!$I$13 * (Dashboard!$D$12 / 365) * 'Lookups and Calculations'!$F$12</f>
        <v>0</v>
      </c>
      <c r="M7424" s="3">
        <f>(G7424*2) * Dashboard!$I$13 * (Dashboard!$D$12 / 365) * 'Lookups and Calculations'!$F$12</f>
        <v>1602.0878730267946</v>
      </c>
      <c r="N7424" s="12">
        <f>H7424 * Dashboard!$I$14 * Dashboard!$I$15 * (Dashboard!$D$12 / 365) * 'Lookups and Calculations'!$F$12</f>
        <v>0</v>
      </c>
    </row>
    <row r="7425" spans="1:14" x14ac:dyDescent="0.35">
      <c r="A7425" s="2">
        <v>7424</v>
      </c>
      <c r="B7425" s="11">
        <v>0.61577952603434449</v>
      </c>
      <c r="C7425" s="11">
        <v>1.738716423264365</v>
      </c>
      <c r="D7425" s="3">
        <f>B7425*Dashboard!$D$11*Dashboard!$D$10*SQRT(Dashboard!$D$12/365)</f>
        <v>152886.8285480396</v>
      </c>
      <c r="E7425" s="3">
        <f>IF(Dashboard!$I$3,C7425*Dashboard!$E$11*Dashboard!$E$10*SQRT(Dashboard!$D$12/365),0)</f>
        <v>863383.17030194146</v>
      </c>
      <c r="F7425" s="3">
        <f>D7425+IF(Dashboard!$I$3,E7425,0)</f>
        <v>1016269.998849981</v>
      </c>
      <c r="G7425" s="3">
        <f>IF(Dashboard!$I$4, ('Lookups and Calculations'!$F$9) / (1 - 'Lookups and Calculations'!$F$10), 'Lookups and Calculations'!$F$9)</f>
        <v>1951878.888340465</v>
      </c>
      <c r="H7425" s="12">
        <f t="shared" si="230"/>
        <v>0</v>
      </c>
      <c r="I7425" s="12">
        <f t="shared" si="231"/>
        <v>0</v>
      </c>
      <c r="J7425" s="13">
        <f>(1 - Dashboard!$I$9) * H7425 * Dashboard!$I$8 * 'Lookups and Calculations'!$F$12</f>
        <v>0</v>
      </c>
      <c r="K7425" s="12">
        <f>(1 - Dashboard!$I$11) * I7425 * Dashboard!$I$10 * 'Lookups and Calculations'!$F$12</f>
        <v>0</v>
      </c>
      <c r="L7425" s="12">
        <f>(H7425 - I7425) * Dashboard!$I$13 * (Dashboard!$D$12 / 365) * 'Lookups and Calculations'!$F$12</f>
        <v>0</v>
      </c>
      <c r="M7425" s="3">
        <f>(G7425*2) * Dashboard!$I$13 * (Dashboard!$D$12 / 365) * 'Lookups and Calculations'!$F$12</f>
        <v>1602.0878730267946</v>
      </c>
      <c r="N7425" s="12">
        <f>H7425 * Dashboard!$I$14 * Dashboard!$I$15 * (Dashboard!$D$12 / 365) * 'Lookups and Calculations'!$F$12</f>
        <v>0</v>
      </c>
    </row>
    <row r="7426" spans="1:14" x14ac:dyDescent="0.35">
      <c r="A7426" s="2">
        <v>7425</v>
      </c>
      <c r="B7426" s="11">
        <v>0.44661784398484983</v>
      </c>
      <c r="C7426" s="11">
        <v>-0.59080865118609704</v>
      </c>
      <c r="D7426" s="3">
        <f>B7426*Dashboard!$D$11*Dashboard!$D$10*SQRT(Dashboard!$D$12/365)</f>
        <v>110887.06729102659</v>
      </c>
      <c r="E7426" s="3">
        <f>IF(Dashboard!$I$3,C7426*Dashboard!$E$11*Dashboard!$E$10*SQRT(Dashboard!$D$12/365),0)</f>
        <v>-293374.03125530179</v>
      </c>
      <c r="F7426" s="3">
        <f>D7426+IF(Dashboard!$I$3,E7426,0)</f>
        <v>-182486.9639642752</v>
      </c>
      <c r="G7426" s="3">
        <f>IF(Dashboard!$I$4, ('Lookups and Calculations'!$F$9) / (1 - 'Lookups and Calculations'!$F$10), 'Lookups and Calculations'!$F$9)</f>
        <v>1951878.888340465</v>
      </c>
      <c r="H7426" s="12">
        <f t="shared" si="230"/>
        <v>0</v>
      </c>
      <c r="I7426" s="12">
        <f t="shared" si="231"/>
        <v>0</v>
      </c>
      <c r="J7426" s="13">
        <f>(1 - Dashboard!$I$9) * H7426 * Dashboard!$I$8 * 'Lookups and Calculations'!$F$12</f>
        <v>0</v>
      </c>
      <c r="K7426" s="12">
        <f>(1 - Dashboard!$I$11) * I7426 * Dashboard!$I$10 * 'Lookups and Calculations'!$F$12</f>
        <v>0</v>
      </c>
      <c r="L7426" s="12">
        <f>(H7426 - I7426) * Dashboard!$I$13 * (Dashboard!$D$12 / 365) * 'Lookups and Calculations'!$F$12</f>
        <v>0</v>
      </c>
      <c r="M7426" s="3">
        <f>(G7426*2) * Dashboard!$I$13 * (Dashboard!$D$12 / 365) * 'Lookups and Calculations'!$F$12</f>
        <v>1602.0878730267946</v>
      </c>
      <c r="N7426" s="12">
        <f>H7426 * Dashboard!$I$14 * Dashboard!$I$15 * (Dashboard!$D$12 / 365) * 'Lookups and Calculations'!$F$12</f>
        <v>0</v>
      </c>
    </row>
    <row r="7427" spans="1:14" x14ac:dyDescent="0.35">
      <c r="A7427" s="2">
        <v>7426</v>
      </c>
      <c r="B7427" s="11">
        <v>-0.21669257096764952</v>
      </c>
      <c r="C7427" s="11">
        <v>0.21785166389554986</v>
      </c>
      <c r="D7427" s="3">
        <f>B7427*Dashboard!$D$11*Dashboard!$D$10*SQRT(Dashboard!$D$12/365)</f>
        <v>-53800.814324763975</v>
      </c>
      <c r="E7427" s="3">
        <f>IF(Dashboard!$I$3,C7427*Dashboard!$E$11*Dashboard!$E$10*SQRT(Dashboard!$D$12/365),0)</f>
        <v>108177.19192906858</v>
      </c>
      <c r="F7427" s="3">
        <f>D7427+IF(Dashboard!$I$3,E7427,0)</f>
        <v>54376.377604304602</v>
      </c>
      <c r="G7427" s="3">
        <f>IF(Dashboard!$I$4, ('Lookups and Calculations'!$F$9) / (1 - 'Lookups and Calculations'!$F$10), 'Lookups and Calculations'!$F$9)</f>
        <v>1951878.888340465</v>
      </c>
      <c r="H7427" s="12">
        <f t="shared" ref="H7427:H7490" si="232">MAX(0,F7427-G7427)</f>
        <v>0</v>
      </c>
      <c r="I7427" s="12">
        <f t="shared" ref="I7427:I7490" si="233">MAX(0,-F7427-G7427)</f>
        <v>0</v>
      </c>
      <c r="J7427" s="13">
        <f>(1 - Dashboard!$I$9) * H7427 * Dashboard!$I$8 * 'Lookups and Calculations'!$F$12</f>
        <v>0</v>
      </c>
      <c r="K7427" s="12">
        <f>(1 - Dashboard!$I$11) * I7427 * Dashboard!$I$10 * 'Lookups and Calculations'!$F$12</f>
        <v>0</v>
      </c>
      <c r="L7427" s="12">
        <f>(H7427 - I7427) * Dashboard!$I$13 * (Dashboard!$D$12 / 365) * 'Lookups and Calculations'!$F$12</f>
        <v>0</v>
      </c>
      <c r="M7427" s="3">
        <f>(G7427*2) * Dashboard!$I$13 * (Dashboard!$D$12 / 365) * 'Lookups and Calculations'!$F$12</f>
        <v>1602.0878730267946</v>
      </c>
      <c r="N7427" s="12">
        <f>H7427 * Dashboard!$I$14 * Dashboard!$I$15 * (Dashboard!$D$12 / 365) * 'Lookups and Calculations'!$F$12</f>
        <v>0</v>
      </c>
    </row>
    <row r="7428" spans="1:14" x14ac:dyDescent="0.35">
      <c r="A7428" s="2">
        <v>7427</v>
      </c>
      <c r="B7428" s="11">
        <v>-2.3412873120824171</v>
      </c>
      <c r="C7428" s="11">
        <v>1.0748958717189383</v>
      </c>
      <c r="D7428" s="3">
        <f>B7428*Dashboard!$D$11*Dashboard!$D$10*SQRT(Dashboard!$D$12/365)</f>
        <v>-581298.94991682551</v>
      </c>
      <c r="E7428" s="3">
        <f>IF(Dashboard!$I$3,C7428*Dashboard!$E$11*Dashboard!$E$10*SQRT(Dashboard!$D$12/365),0)</f>
        <v>533754.09184138128</v>
      </c>
      <c r="F7428" s="3">
        <f>D7428+IF(Dashboard!$I$3,E7428,0)</f>
        <v>-47544.858075444237</v>
      </c>
      <c r="G7428" s="3">
        <f>IF(Dashboard!$I$4, ('Lookups and Calculations'!$F$9) / (1 - 'Lookups and Calculations'!$F$10), 'Lookups and Calculations'!$F$9)</f>
        <v>1951878.888340465</v>
      </c>
      <c r="H7428" s="12">
        <f t="shared" si="232"/>
        <v>0</v>
      </c>
      <c r="I7428" s="12">
        <f t="shared" si="233"/>
        <v>0</v>
      </c>
      <c r="J7428" s="13">
        <f>(1 - Dashboard!$I$9) * H7428 * Dashboard!$I$8 * 'Lookups and Calculations'!$F$12</f>
        <v>0</v>
      </c>
      <c r="K7428" s="12">
        <f>(1 - Dashboard!$I$11) * I7428 * Dashboard!$I$10 * 'Lookups and Calculations'!$F$12</f>
        <v>0</v>
      </c>
      <c r="L7428" s="12">
        <f>(H7428 - I7428) * Dashboard!$I$13 * (Dashboard!$D$12 / 365) * 'Lookups and Calculations'!$F$12</f>
        <v>0</v>
      </c>
      <c r="M7428" s="3">
        <f>(G7428*2) * Dashboard!$I$13 * (Dashboard!$D$12 / 365) * 'Lookups and Calculations'!$F$12</f>
        <v>1602.0878730267946</v>
      </c>
      <c r="N7428" s="12">
        <f>H7428 * Dashboard!$I$14 * Dashboard!$I$15 * (Dashboard!$D$12 / 365) * 'Lookups and Calculations'!$F$12</f>
        <v>0</v>
      </c>
    </row>
    <row r="7429" spans="1:14" x14ac:dyDescent="0.35">
      <c r="A7429" s="2">
        <v>7428</v>
      </c>
      <c r="B7429" s="11">
        <v>-1.0768384734671088</v>
      </c>
      <c r="C7429" s="11">
        <v>-0.69435719770930515</v>
      </c>
      <c r="D7429" s="3">
        <f>B7429*Dashboard!$D$11*Dashboard!$D$10*SQRT(Dashboard!$D$12/365)</f>
        <v>-267359.3585144892</v>
      </c>
      <c r="E7429" s="3">
        <f>IF(Dashboard!$I$3,C7429*Dashboard!$E$11*Dashboard!$E$10*SQRT(Dashboard!$D$12/365),0)</f>
        <v>-344792.46337059577</v>
      </c>
      <c r="F7429" s="3">
        <f>D7429+IF(Dashboard!$I$3,E7429,0)</f>
        <v>-612151.82188508497</v>
      </c>
      <c r="G7429" s="3">
        <f>IF(Dashboard!$I$4, ('Lookups and Calculations'!$F$9) / (1 - 'Lookups and Calculations'!$F$10), 'Lookups and Calculations'!$F$9)</f>
        <v>1951878.888340465</v>
      </c>
      <c r="H7429" s="12">
        <f t="shared" si="232"/>
        <v>0</v>
      </c>
      <c r="I7429" s="12">
        <f t="shared" si="233"/>
        <v>0</v>
      </c>
      <c r="J7429" s="13">
        <f>(1 - Dashboard!$I$9) * H7429 * Dashboard!$I$8 * 'Lookups and Calculations'!$F$12</f>
        <v>0</v>
      </c>
      <c r="K7429" s="12">
        <f>(1 - Dashboard!$I$11) * I7429 * Dashboard!$I$10 * 'Lookups and Calculations'!$F$12</f>
        <v>0</v>
      </c>
      <c r="L7429" s="12">
        <f>(H7429 - I7429) * Dashboard!$I$13 * (Dashboard!$D$12 / 365) * 'Lookups and Calculations'!$F$12</f>
        <v>0</v>
      </c>
      <c r="M7429" s="3">
        <f>(G7429*2) * Dashboard!$I$13 * (Dashboard!$D$12 / 365) * 'Lookups and Calculations'!$F$12</f>
        <v>1602.0878730267946</v>
      </c>
      <c r="N7429" s="12">
        <f>H7429 * Dashboard!$I$14 * Dashboard!$I$15 * (Dashboard!$D$12 / 365) * 'Lookups and Calculations'!$F$12</f>
        <v>0</v>
      </c>
    </row>
    <row r="7430" spans="1:14" x14ac:dyDescent="0.35">
      <c r="A7430" s="2">
        <v>7429</v>
      </c>
      <c r="B7430" s="11">
        <v>0.7575163044578318</v>
      </c>
      <c r="C7430" s="11">
        <v>0.24081336093460026</v>
      </c>
      <c r="D7430" s="3">
        <f>B7430*Dashboard!$D$11*Dashboard!$D$10*SQRT(Dashboard!$D$12/365)</f>
        <v>188077.48628448174</v>
      </c>
      <c r="E7430" s="3">
        <f>IF(Dashboard!$I$3,C7430*Dashboard!$E$11*Dashboard!$E$10*SQRT(Dashboard!$D$12/365),0)</f>
        <v>119579.13333816157</v>
      </c>
      <c r="F7430" s="3">
        <f>D7430+IF(Dashboard!$I$3,E7430,0)</f>
        <v>307656.61962264334</v>
      </c>
      <c r="G7430" s="3">
        <f>IF(Dashboard!$I$4, ('Lookups and Calculations'!$F$9) / (1 - 'Lookups and Calculations'!$F$10), 'Lookups and Calculations'!$F$9)</f>
        <v>1951878.888340465</v>
      </c>
      <c r="H7430" s="12">
        <f t="shared" si="232"/>
        <v>0</v>
      </c>
      <c r="I7430" s="12">
        <f t="shared" si="233"/>
        <v>0</v>
      </c>
      <c r="J7430" s="13">
        <f>(1 - Dashboard!$I$9) * H7430 * Dashboard!$I$8 * 'Lookups and Calculations'!$F$12</f>
        <v>0</v>
      </c>
      <c r="K7430" s="12">
        <f>(1 - Dashboard!$I$11) * I7430 * Dashboard!$I$10 * 'Lookups and Calculations'!$F$12</f>
        <v>0</v>
      </c>
      <c r="L7430" s="12">
        <f>(H7430 - I7430) * Dashboard!$I$13 * (Dashboard!$D$12 / 365) * 'Lookups and Calculations'!$F$12</f>
        <v>0</v>
      </c>
      <c r="M7430" s="3">
        <f>(G7430*2) * Dashboard!$I$13 * (Dashboard!$D$12 / 365) * 'Lookups and Calculations'!$F$12</f>
        <v>1602.0878730267946</v>
      </c>
      <c r="N7430" s="12">
        <f>H7430 * Dashboard!$I$14 * Dashboard!$I$15 * (Dashboard!$D$12 / 365) * 'Lookups and Calculations'!$F$12</f>
        <v>0</v>
      </c>
    </row>
    <row r="7431" spans="1:14" x14ac:dyDescent="0.35">
      <c r="A7431" s="2">
        <v>7430</v>
      </c>
      <c r="B7431" s="11">
        <v>-1.4157635832500297</v>
      </c>
      <c r="C7431" s="11">
        <v>-0.70435739451246338</v>
      </c>
      <c r="D7431" s="3">
        <f>B7431*Dashboard!$D$11*Dashboard!$D$10*SQRT(Dashboard!$D$12/365)</f>
        <v>-351508.283509954</v>
      </c>
      <c r="E7431" s="3">
        <f>IF(Dashboard!$I$3,C7431*Dashboard!$E$11*Dashboard!$E$10*SQRT(Dashboard!$D$12/365),0)</f>
        <v>-349758.19642748154</v>
      </c>
      <c r="F7431" s="3">
        <f>D7431+IF(Dashboard!$I$3,E7431,0)</f>
        <v>-701266.47993743559</v>
      </c>
      <c r="G7431" s="3">
        <f>IF(Dashboard!$I$4, ('Lookups and Calculations'!$F$9) / (1 - 'Lookups and Calculations'!$F$10), 'Lookups and Calculations'!$F$9)</f>
        <v>1951878.888340465</v>
      </c>
      <c r="H7431" s="12">
        <f t="shared" si="232"/>
        <v>0</v>
      </c>
      <c r="I7431" s="12">
        <f t="shared" si="233"/>
        <v>0</v>
      </c>
      <c r="J7431" s="13">
        <f>(1 - Dashboard!$I$9) * H7431 * Dashboard!$I$8 * 'Lookups and Calculations'!$F$12</f>
        <v>0</v>
      </c>
      <c r="K7431" s="12">
        <f>(1 - Dashboard!$I$11) * I7431 * Dashboard!$I$10 * 'Lookups and Calculations'!$F$12</f>
        <v>0</v>
      </c>
      <c r="L7431" s="12">
        <f>(H7431 - I7431) * Dashboard!$I$13 * (Dashboard!$D$12 / 365) * 'Lookups and Calculations'!$F$12</f>
        <v>0</v>
      </c>
      <c r="M7431" s="3">
        <f>(G7431*2) * Dashboard!$I$13 * (Dashboard!$D$12 / 365) * 'Lookups and Calculations'!$F$12</f>
        <v>1602.0878730267946</v>
      </c>
      <c r="N7431" s="12">
        <f>H7431 * Dashboard!$I$14 * Dashboard!$I$15 * (Dashboard!$D$12 / 365) * 'Lookups and Calculations'!$F$12</f>
        <v>0</v>
      </c>
    </row>
    <row r="7432" spans="1:14" x14ac:dyDescent="0.35">
      <c r="A7432" s="2">
        <v>7431</v>
      </c>
      <c r="B7432" s="11">
        <v>0.26776095308558778</v>
      </c>
      <c r="C7432" s="11">
        <v>1.24641674502983</v>
      </c>
      <c r="D7432" s="3">
        <f>B7432*Dashboard!$D$11*Dashboard!$D$10*SQRT(Dashboard!$D$12/365)</f>
        <v>66480.162453424447</v>
      </c>
      <c r="E7432" s="3">
        <f>IF(Dashboard!$I$3,C7432*Dashboard!$E$11*Dashboard!$E$10*SQRT(Dashboard!$D$12/365),0)</f>
        <v>618925.10270357016</v>
      </c>
      <c r="F7432" s="3">
        <f>D7432+IF(Dashboard!$I$3,E7432,0)</f>
        <v>685405.26515699457</v>
      </c>
      <c r="G7432" s="3">
        <f>IF(Dashboard!$I$4, ('Lookups and Calculations'!$F$9) / (1 - 'Lookups and Calculations'!$F$10), 'Lookups and Calculations'!$F$9)</f>
        <v>1951878.888340465</v>
      </c>
      <c r="H7432" s="12">
        <f t="shared" si="232"/>
        <v>0</v>
      </c>
      <c r="I7432" s="12">
        <f t="shared" si="233"/>
        <v>0</v>
      </c>
      <c r="J7432" s="13">
        <f>(1 - Dashboard!$I$9) * H7432 * Dashboard!$I$8 * 'Lookups and Calculations'!$F$12</f>
        <v>0</v>
      </c>
      <c r="K7432" s="12">
        <f>(1 - Dashboard!$I$11) * I7432 * Dashboard!$I$10 * 'Lookups and Calculations'!$F$12</f>
        <v>0</v>
      </c>
      <c r="L7432" s="12">
        <f>(H7432 - I7432) * Dashboard!$I$13 * (Dashboard!$D$12 / 365) * 'Lookups and Calculations'!$F$12</f>
        <v>0</v>
      </c>
      <c r="M7432" s="3">
        <f>(G7432*2) * Dashboard!$I$13 * (Dashboard!$D$12 / 365) * 'Lookups and Calculations'!$F$12</f>
        <v>1602.0878730267946</v>
      </c>
      <c r="N7432" s="12">
        <f>H7432 * Dashboard!$I$14 * Dashboard!$I$15 * (Dashboard!$D$12 / 365) * 'Lookups and Calculations'!$F$12</f>
        <v>0</v>
      </c>
    </row>
    <row r="7433" spans="1:14" x14ac:dyDescent="0.35">
      <c r="A7433" s="2">
        <v>7432</v>
      </c>
      <c r="B7433" s="11">
        <v>-1.4923811431531118</v>
      </c>
      <c r="C7433" s="11">
        <v>1.1143899726496427</v>
      </c>
      <c r="D7433" s="3">
        <f>B7433*Dashboard!$D$11*Dashboard!$D$10*SQRT(Dashboard!$D$12/365)</f>
        <v>-370531.02663379459</v>
      </c>
      <c r="E7433" s="3">
        <f>IF(Dashboard!$I$3,C7433*Dashboard!$E$11*Dashboard!$E$10*SQRT(Dashboard!$D$12/365),0)</f>
        <v>553365.42213856569</v>
      </c>
      <c r="F7433" s="3">
        <f>D7433+IF(Dashboard!$I$3,E7433,0)</f>
        <v>182834.39550477109</v>
      </c>
      <c r="G7433" s="3">
        <f>IF(Dashboard!$I$4, ('Lookups and Calculations'!$F$9) / (1 - 'Lookups and Calculations'!$F$10), 'Lookups and Calculations'!$F$9)</f>
        <v>1951878.888340465</v>
      </c>
      <c r="H7433" s="12">
        <f t="shared" si="232"/>
        <v>0</v>
      </c>
      <c r="I7433" s="12">
        <f t="shared" si="233"/>
        <v>0</v>
      </c>
      <c r="J7433" s="13">
        <f>(1 - Dashboard!$I$9) * H7433 * Dashboard!$I$8 * 'Lookups and Calculations'!$F$12</f>
        <v>0</v>
      </c>
      <c r="K7433" s="12">
        <f>(1 - Dashboard!$I$11) * I7433 * Dashboard!$I$10 * 'Lookups and Calculations'!$F$12</f>
        <v>0</v>
      </c>
      <c r="L7433" s="12">
        <f>(H7433 - I7433) * Dashboard!$I$13 * (Dashboard!$D$12 / 365) * 'Lookups and Calculations'!$F$12</f>
        <v>0</v>
      </c>
      <c r="M7433" s="3">
        <f>(G7433*2) * Dashboard!$I$13 * (Dashboard!$D$12 / 365) * 'Lookups and Calculations'!$F$12</f>
        <v>1602.0878730267946</v>
      </c>
      <c r="N7433" s="12">
        <f>H7433 * Dashboard!$I$14 * Dashboard!$I$15 * (Dashboard!$D$12 / 365) * 'Lookups and Calculations'!$F$12</f>
        <v>0</v>
      </c>
    </row>
    <row r="7434" spans="1:14" x14ac:dyDescent="0.35">
      <c r="A7434" s="2">
        <v>7433</v>
      </c>
      <c r="B7434" s="11">
        <v>-0.87741932979867243</v>
      </c>
      <c r="C7434" s="11">
        <v>2.5567497586710242</v>
      </c>
      <c r="D7434" s="3">
        <f>B7434*Dashboard!$D$11*Dashboard!$D$10*SQRT(Dashboard!$D$12/365)</f>
        <v>-217847.22123447736</v>
      </c>
      <c r="E7434" s="3">
        <f>IF(Dashboard!$I$3,C7434*Dashboard!$E$11*Dashboard!$E$10*SQRT(Dashboard!$D$12/365),0)</f>
        <v>1269588.6935752938</v>
      </c>
      <c r="F7434" s="3">
        <f>D7434+IF(Dashboard!$I$3,E7434,0)</f>
        <v>1051741.4723408164</v>
      </c>
      <c r="G7434" s="3">
        <f>IF(Dashboard!$I$4, ('Lookups and Calculations'!$F$9) / (1 - 'Lookups and Calculations'!$F$10), 'Lookups and Calculations'!$F$9)</f>
        <v>1951878.888340465</v>
      </c>
      <c r="H7434" s="12">
        <f t="shared" si="232"/>
        <v>0</v>
      </c>
      <c r="I7434" s="12">
        <f t="shared" si="233"/>
        <v>0</v>
      </c>
      <c r="J7434" s="13">
        <f>(1 - Dashboard!$I$9) * H7434 * Dashboard!$I$8 * 'Lookups and Calculations'!$F$12</f>
        <v>0</v>
      </c>
      <c r="K7434" s="12">
        <f>(1 - Dashboard!$I$11) * I7434 * Dashboard!$I$10 * 'Lookups and Calculations'!$F$12</f>
        <v>0</v>
      </c>
      <c r="L7434" s="12">
        <f>(H7434 - I7434) * Dashboard!$I$13 * (Dashboard!$D$12 / 365) * 'Lookups and Calculations'!$F$12</f>
        <v>0</v>
      </c>
      <c r="M7434" s="3">
        <f>(G7434*2) * Dashboard!$I$13 * (Dashboard!$D$12 / 365) * 'Lookups and Calculations'!$F$12</f>
        <v>1602.0878730267946</v>
      </c>
      <c r="N7434" s="12">
        <f>H7434 * Dashboard!$I$14 * Dashboard!$I$15 * (Dashboard!$D$12 / 365) * 'Lookups and Calculations'!$F$12</f>
        <v>0</v>
      </c>
    </row>
    <row r="7435" spans="1:14" x14ac:dyDescent="0.35">
      <c r="A7435" s="2">
        <v>7434</v>
      </c>
      <c r="B7435" s="11">
        <v>-0.12434321232037815</v>
      </c>
      <c r="C7435" s="11">
        <v>1.3525768473670388</v>
      </c>
      <c r="D7435" s="3">
        <f>B7435*Dashboard!$D$11*Dashboard!$D$10*SQRT(Dashboard!$D$12/365)</f>
        <v>-30872.152417223839</v>
      </c>
      <c r="E7435" s="3">
        <f>IF(Dashboard!$I$3,C7435*Dashboard!$E$11*Dashboard!$E$10*SQRT(Dashboard!$D$12/365),0)</f>
        <v>671640.33820091258</v>
      </c>
      <c r="F7435" s="3">
        <f>D7435+IF(Dashboard!$I$3,E7435,0)</f>
        <v>640768.18578368879</v>
      </c>
      <c r="G7435" s="3">
        <f>IF(Dashboard!$I$4, ('Lookups and Calculations'!$F$9) / (1 - 'Lookups and Calculations'!$F$10), 'Lookups and Calculations'!$F$9)</f>
        <v>1951878.888340465</v>
      </c>
      <c r="H7435" s="12">
        <f t="shared" si="232"/>
        <v>0</v>
      </c>
      <c r="I7435" s="12">
        <f t="shared" si="233"/>
        <v>0</v>
      </c>
      <c r="J7435" s="13">
        <f>(1 - Dashboard!$I$9) * H7435 * Dashboard!$I$8 * 'Lookups and Calculations'!$F$12</f>
        <v>0</v>
      </c>
      <c r="K7435" s="12">
        <f>(1 - Dashboard!$I$11) * I7435 * Dashboard!$I$10 * 'Lookups and Calculations'!$F$12</f>
        <v>0</v>
      </c>
      <c r="L7435" s="12">
        <f>(H7435 - I7435) * Dashboard!$I$13 * (Dashboard!$D$12 / 365) * 'Lookups and Calculations'!$F$12</f>
        <v>0</v>
      </c>
      <c r="M7435" s="3">
        <f>(G7435*2) * Dashboard!$I$13 * (Dashboard!$D$12 / 365) * 'Lookups and Calculations'!$F$12</f>
        <v>1602.0878730267946</v>
      </c>
      <c r="N7435" s="12">
        <f>H7435 * Dashboard!$I$14 * Dashboard!$I$15 * (Dashboard!$D$12 / 365) * 'Lookups and Calculations'!$F$12</f>
        <v>0</v>
      </c>
    </row>
    <row r="7436" spans="1:14" x14ac:dyDescent="0.35">
      <c r="A7436" s="2">
        <v>7435</v>
      </c>
      <c r="B7436" s="11">
        <v>0.6093899296812163</v>
      </c>
      <c r="C7436" s="11">
        <v>0.28491981342171846</v>
      </c>
      <c r="D7436" s="3">
        <f>B7436*Dashboard!$D$11*Dashboard!$D$10*SQRT(Dashboard!$D$12/365)</f>
        <v>151300.40827774725</v>
      </c>
      <c r="E7436" s="3">
        <f>IF(Dashboard!$I$3,C7436*Dashboard!$E$11*Dashboard!$E$10*SQRT(Dashboard!$D$12/365),0)</f>
        <v>141480.78922038132</v>
      </c>
      <c r="F7436" s="3">
        <f>D7436+IF(Dashboard!$I$3,E7436,0)</f>
        <v>292781.19749812857</v>
      </c>
      <c r="G7436" s="3">
        <f>IF(Dashboard!$I$4, ('Lookups and Calculations'!$F$9) / (1 - 'Lookups and Calculations'!$F$10), 'Lookups and Calculations'!$F$9)</f>
        <v>1951878.888340465</v>
      </c>
      <c r="H7436" s="12">
        <f t="shared" si="232"/>
        <v>0</v>
      </c>
      <c r="I7436" s="12">
        <f t="shared" si="233"/>
        <v>0</v>
      </c>
      <c r="J7436" s="13">
        <f>(1 - Dashboard!$I$9) * H7436 * Dashboard!$I$8 * 'Lookups and Calculations'!$F$12</f>
        <v>0</v>
      </c>
      <c r="K7436" s="12">
        <f>(1 - Dashboard!$I$11) * I7436 * Dashboard!$I$10 * 'Lookups and Calculations'!$F$12</f>
        <v>0</v>
      </c>
      <c r="L7436" s="12">
        <f>(H7436 - I7436) * Dashboard!$I$13 * (Dashboard!$D$12 / 365) * 'Lookups and Calculations'!$F$12</f>
        <v>0</v>
      </c>
      <c r="M7436" s="3">
        <f>(G7436*2) * Dashboard!$I$13 * (Dashboard!$D$12 / 365) * 'Lookups and Calculations'!$F$12</f>
        <v>1602.0878730267946</v>
      </c>
      <c r="N7436" s="12">
        <f>H7436 * Dashboard!$I$14 * Dashboard!$I$15 * (Dashboard!$D$12 / 365) * 'Lookups and Calculations'!$F$12</f>
        <v>0</v>
      </c>
    </row>
    <row r="7437" spans="1:14" x14ac:dyDescent="0.35">
      <c r="A7437" s="2">
        <v>7436</v>
      </c>
      <c r="B7437" s="11">
        <v>-1.0480659227306135</v>
      </c>
      <c r="C7437" s="11">
        <v>-0.19080107058385543</v>
      </c>
      <c r="D7437" s="3">
        <f>B7437*Dashboard!$D$11*Dashboard!$D$10*SQRT(Dashboard!$D$12/365)</f>
        <v>-260215.65878859902</v>
      </c>
      <c r="E7437" s="3">
        <f>IF(Dashboard!$I$3,C7437*Dashboard!$E$11*Dashboard!$E$10*SQRT(Dashboard!$D$12/365),0)</f>
        <v>-94744.853740100894</v>
      </c>
      <c r="F7437" s="3">
        <f>D7437+IF(Dashboard!$I$3,E7437,0)</f>
        <v>-354960.51252869994</v>
      </c>
      <c r="G7437" s="3">
        <f>IF(Dashboard!$I$4, ('Lookups and Calculations'!$F$9) / (1 - 'Lookups and Calculations'!$F$10), 'Lookups and Calculations'!$F$9)</f>
        <v>1951878.888340465</v>
      </c>
      <c r="H7437" s="12">
        <f t="shared" si="232"/>
        <v>0</v>
      </c>
      <c r="I7437" s="12">
        <f t="shared" si="233"/>
        <v>0</v>
      </c>
      <c r="J7437" s="13">
        <f>(1 - Dashboard!$I$9) * H7437 * Dashboard!$I$8 * 'Lookups and Calculations'!$F$12</f>
        <v>0</v>
      </c>
      <c r="K7437" s="12">
        <f>(1 - Dashboard!$I$11) * I7437 * Dashboard!$I$10 * 'Lookups and Calculations'!$F$12</f>
        <v>0</v>
      </c>
      <c r="L7437" s="12">
        <f>(H7437 - I7437) * Dashboard!$I$13 * (Dashboard!$D$12 / 365) * 'Lookups and Calculations'!$F$12</f>
        <v>0</v>
      </c>
      <c r="M7437" s="3">
        <f>(G7437*2) * Dashboard!$I$13 * (Dashboard!$D$12 / 365) * 'Lookups and Calculations'!$F$12</f>
        <v>1602.0878730267946</v>
      </c>
      <c r="N7437" s="12">
        <f>H7437 * Dashboard!$I$14 * Dashboard!$I$15 * (Dashboard!$D$12 / 365) * 'Lookups and Calculations'!$F$12</f>
        <v>0</v>
      </c>
    </row>
    <row r="7438" spans="1:14" x14ac:dyDescent="0.35">
      <c r="A7438" s="2">
        <v>7437</v>
      </c>
      <c r="B7438" s="11">
        <v>0.34036438092164351</v>
      </c>
      <c r="C7438" s="11">
        <v>0.93137515826812856</v>
      </c>
      <c r="D7438" s="3">
        <f>B7438*Dashboard!$D$11*Dashboard!$D$10*SQRT(Dashboard!$D$12/365)</f>
        <v>84506.26977637547</v>
      </c>
      <c r="E7438" s="3">
        <f>IF(Dashboard!$I$3,C7438*Dashboard!$E$11*Dashboard!$E$10*SQRT(Dashboard!$D$12/365),0)</f>
        <v>462486.93928839936</v>
      </c>
      <c r="F7438" s="3">
        <f>D7438+IF(Dashboard!$I$3,E7438,0)</f>
        <v>546993.2090647748</v>
      </c>
      <c r="G7438" s="3">
        <f>IF(Dashboard!$I$4, ('Lookups and Calculations'!$F$9) / (1 - 'Lookups and Calculations'!$F$10), 'Lookups and Calculations'!$F$9)</f>
        <v>1951878.888340465</v>
      </c>
      <c r="H7438" s="12">
        <f t="shared" si="232"/>
        <v>0</v>
      </c>
      <c r="I7438" s="12">
        <f t="shared" si="233"/>
        <v>0</v>
      </c>
      <c r="J7438" s="13">
        <f>(1 - Dashboard!$I$9) * H7438 * Dashboard!$I$8 * 'Lookups and Calculations'!$F$12</f>
        <v>0</v>
      </c>
      <c r="K7438" s="12">
        <f>(1 - Dashboard!$I$11) * I7438 * Dashboard!$I$10 * 'Lookups and Calculations'!$F$12</f>
        <v>0</v>
      </c>
      <c r="L7438" s="12">
        <f>(H7438 - I7438) * Dashboard!$I$13 * (Dashboard!$D$12 / 365) * 'Lookups and Calculations'!$F$12</f>
        <v>0</v>
      </c>
      <c r="M7438" s="3">
        <f>(G7438*2) * Dashboard!$I$13 * (Dashboard!$D$12 / 365) * 'Lookups and Calculations'!$F$12</f>
        <v>1602.0878730267946</v>
      </c>
      <c r="N7438" s="12">
        <f>H7438 * Dashboard!$I$14 * Dashboard!$I$15 * (Dashboard!$D$12 / 365) * 'Lookups and Calculations'!$F$12</f>
        <v>0</v>
      </c>
    </row>
    <row r="7439" spans="1:14" x14ac:dyDescent="0.35">
      <c r="A7439" s="2">
        <v>7438</v>
      </c>
      <c r="B7439" s="11">
        <v>2.1997751466602238</v>
      </c>
      <c r="C7439" s="11">
        <v>0.62321022793618319</v>
      </c>
      <c r="D7439" s="3">
        <f>B7439*Dashboard!$D$11*Dashboard!$D$10*SQRT(Dashboard!$D$12/365)</f>
        <v>546164.0594931416</v>
      </c>
      <c r="E7439" s="3">
        <f>IF(Dashboard!$I$3,C7439*Dashboard!$E$11*Dashboard!$E$10*SQRT(Dashboard!$D$12/365),0)</f>
        <v>309463.47268632549</v>
      </c>
      <c r="F7439" s="3">
        <f>D7439+IF(Dashboard!$I$3,E7439,0)</f>
        <v>855627.53217946715</v>
      </c>
      <c r="G7439" s="3">
        <f>IF(Dashboard!$I$4, ('Lookups and Calculations'!$F$9) / (1 - 'Lookups and Calculations'!$F$10), 'Lookups and Calculations'!$F$9)</f>
        <v>1951878.888340465</v>
      </c>
      <c r="H7439" s="12">
        <f t="shared" si="232"/>
        <v>0</v>
      </c>
      <c r="I7439" s="12">
        <f t="shared" si="233"/>
        <v>0</v>
      </c>
      <c r="J7439" s="13">
        <f>(1 - Dashboard!$I$9) * H7439 * Dashboard!$I$8 * 'Lookups and Calculations'!$F$12</f>
        <v>0</v>
      </c>
      <c r="K7439" s="12">
        <f>(1 - Dashboard!$I$11) * I7439 * Dashboard!$I$10 * 'Lookups and Calculations'!$F$12</f>
        <v>0</v>
      </c>
      <c r="L7439" s="12">
        <f>(H7439 - I7439) * Dashboard!$I$13 * (Dashboard!$D$12 / 365) * 'Lookups and Calculations'!$F$12</f>
        <v>0</v>
      </c>
      <c r="M7439" s="3">
        <f>(G7439*2) * Dashboard!$I$13 * (Dashboard!$D$12 / 365) * 'Lookups and Calculations'!$F$12</f>
        <v>1602.0878730267946</v>
      </c>
      <c r="N7439" s="12">
        <f>H7439 * Dashboard!$I$14 * Dashboard!$I$15 * (Dashboard!$D$12 / 365) * 'Lookups and Calculations'!$F$12</f>
        <v>0</v>
      </c>
    </row>
    <row r="7440" spans="1:14" x14ac:dyDescent="0.35">
      <c r="A7440" s="2">
        <v>7439</v>
      </c>
      <c r="B7440" s="11">
        <v>-5.10764068684295E-2</v>
      </c>
      <c r="C7440" s="11">
        <v>-0.79311590895273298</v>
      </c>
      <c r="D7440" s="3">
        <f>B7440*Dashboard!$D$11*Dashboard!$D$10*SQRT(Dashboard!$D$12/365)</f>
        <v>-12681.340527888804</v>
      </c>
      <c r="E7440" s="3">
        <f>IF(Dashboard!$I$3,C7440*Dashboard!$E$11*Dashboard!$E$10*SQRT(Dashboard!$D$12/365),0)</f>
        <v>-393832.43795610085</v>
      </c>
      <c r="F7440" s="3">
        <f>D7440+IF(Dashboard!$I$3,E7440,0)</f>
        <v>-406513.77848398965</v>
      </c>
      <c r="G7440" s="3">
        <f>IF(Dashboard!$I$4, ('Lookups and Calculations'!$F$9) / (1 - 'Lookups and Calculations'!$F$10), 'Lookups and Calculations'!$F$9)</f>
        <v>1951878.888340465</v>
      </c>
      <c r="H7440" s="12">
        <f t="shared" si="232"/>
        <v>0</v>
      </c>
      <c r="I7440" s="12">
        <f t="shared" si="233"/>
        <v>0</v>
      </c>
      <c r="J7440" s="13">
        <f>(1 - Dashboard!$I$9) * H7440 * Dashboard!$I$8 * 'Lookups and Calculations'!$F$12</f>
        <v>0</v>
      </c>
      <c r="K7440" s="12">
        <f>(1 - Dashboard!$I$11) * I7440 * Dashboard!$I$10 * 'Lookups and Calculations'!$F$12</f>
        <v>0</v>
      </c>
      <c r="L7440" s="12">
        <f>(H7440 - I7440) * Dashboard!$I$13 * (Dashboard!$D$12 / 365) * 'Lookups and Calculations'!$F$12</f>
        <v>0</v>
      </c>
      <c r="M7440" s="3">
        <f>(G7440*2) * Dashboard!$I$13 * (Dashboard!$D$12 / 365) * 'Lookups and Calculations'!$F$12</f>
        <v>1602.0878730267946</v>
      </c>
      <c r="N7440" s="12">
        <f>H7440 * Dashboard!$I$14 * Dashboard!$I$15 * (Dashboard!$D$12 / 365) * 'Lookups and Calculations'!$F$12</f>
        <v>0</v>
      </c>
    </row>
    <row r="7441" spans="1:14" x14ac:dyDescent="0.35">
      <c r="A7441" s="2">
        <v>7440</v>
      </c>
      <c r="B7441" s="11">
        <v>-0.58234074480949649</v>
      </c>
      <c r="C7441" s="11">
        <v>0.55859948861082642</v>
      </c>
      <c r="D7441" s="3">
        <f>B7441*Dashboard!$D$11*Dashboard!$D$10*SQRT(Dashboard!$D$12/365)</f>
        <v>-144584.58887322844</v>
      </c>
      <c r="E7441" s="3">
        <f>IF(Dashboard!$I$3,C7441*Dashboard!$E$11*Dashboard!$E$10*SQRT(Dashboard!$D$12/365),0)</f>
        <v>277380.13568675477</v>
      </c>
      <c r="F7441" s="3">
        <f>D7441+IF(Dashboard!$I$3,E7441,0)</f>
        <v>132795.54681352634</v>
      </c>
      <c r="G7441" s="3">
        <f>IF(Dashboard!$I$4, ('Lookups and Calculations'!$F$9) / (1 - 'Lookups and Calculations'!$F$10), 'Lookups and Calculations'!$F$9)</f>
        <v>1951878.888340465</v>
      </c>
      <c r="H7441" s="12">
        <f t="shared" si="232"/>
        <v>0</v>
      </c>
      <c r="I7441" s="12">
        <f t="shared" si="233"/>
        <v>0</v>
      </c>
      <c r="J7441" s="13">
        <f>(1 - Dashboard!$I$9) * H7441 * Dashboard!$I$8 * 'Lookups and Calculations'!$F$12</f>
        <v>0</v>
      </c>
      <c r="K7441" s="12">
        <f>(1 - Dashboard!$I$11) * I7441 * Dashboard!$I$10 * 'Lookups and Calculations'!$F$12</f>
        <v>0</v>
      </c>
      <c r="L7441" s="12">
        <f>(H7441 - I7441) * Dashboard!$I$13 * (Dashboard!$D$12 / 365) * 'Lookups and Calculations'!$F$12</f>
        <v>0</v>
      </c>
      <c r="M7441" s="3">
        <f>(G7441*2) * Dashboard!$I$13 * (Dashboard!$D$12 / 365) * 'Lookups and Calculations'!$F$12</f>
        <v>1602.0878730267946</v>
      </c>
      <c r="N7441" s="12">
        <f>H7441 * Dashboard!$I$14 * Dashboard!$I$15 * (Dashboard!$D$12 / 365) * 'Lookups and Calculations'!$F$12</f>
        <v>0</v>
      </c>
    </row>
    <row r="7442" spans="1:14" x14ac:dyDescent="0.35">
      <c r="A7442" s="2">
        <v>7441</v>
      </c>
      <c r="B7442" s="11">
        <v>-0.79681834281254671</v>
      </c>
      <c r="C7442" s="11">
        <v>-0.64402806127228429</v>
      </c>
      <c r="D7442" s="3">
        <f>B7442*Dashboard!$D$11*Dashboard!$D$10*SQRT(Dashboard!$D$12/365)</f>
        <v>-197835.46579741317</v>
      </c>
      <c r="E7442" s="3">
        <f>IF(Dashboard!$I$3,C7442*Dashboard!$E$11*Dashboard!$E$10*SQRT(Dashboard!$D$12/365),0)</f>
        <v>-319800.84956046549</v>
      </c>
      <c r="F7442" s="3">
        <f>D7442+IF(Dashboard!$I$3,E7442,0)</f>
        <v>-517636.31535787869</v>
      </c>
      <c r="G7442" s="3">
        <f>IF(Dashboard!$I$4, ('Lookups and Calculations'!$F$9) / (1 - 'Lookups and Calculations'!$F$10), 'Lookups and Calculations'!$F$9)</f>
        <v>1951878.888340465</v>
      </c>
      <c r="H7442" s="12">
        <f t="shared" si="232"/>
        <v>0</v>
      </c>
      <c r="I7442" s="12">
        <f t="shared" si="233"/>
        <v>0</v>
      </c>
      <c r="J7442" s="13">
        <f>(1 - Dashboard!$I$9) * H7442 * Dashboard!$I$8 * 'Lookups and Calculations'!$F$12</f>
        <v>0</v>
      </c>
      <c r="K7442" s="12">
        <f>(1 - Dashboard!$I$11) * I7442 * Dashboard!$I$10 * 'Lookups and Calculations'!$F$12</f>
        <v>0</v>
      </c>
      <c r="L7442" s="12">
        <f>(H7442 - I7442) * Dashboard!$I$13 * (Dashboard!$D$12 / 365) * 'Lookups and Calculations'!$F$12</f>
        <v>0</v>
      </c>
      <c r="M7442" s="3">
        <f>(G7442*2) * Dashboard!$I$13 * (Dashboard!$D$12 / 365) * 'Lookups and Calculations'!$F$12</f>
        <v>1602.0878730267946</v>
      </c>
      <c r="N7442" s="12">
        <f>H7442 * Dashboard!$I$14 * Dashboard!$I$15 * (Dashboard!$D$12 / 365) * 'Lookups and Calculations'!$F$12</f>
        <v>0</v>
      </c>
    </row>
    <row r="7443" spans="1:14" x14ac:dyDescent="0.35">
      <c r="A7443" s="2">
        <v>7442</v>
      </c>
      <c r="B7443" s="11">
        <v>0.40242454165191632</v>
      </c>
      <c r="C7443" s="11">
        <v>-0.54872351007515607</v>
      </c>
      <c r="D7443" s="3">
        <f>B7443*Dashboard!$D$11*Dashboard!$D$10*SQRT(Dashboard!$D$12/365)</f>
        <v>99914.676116770454</v>
      </c>
      <c r="E7443" s="3">
        <f>IF(Dashboard!$I$3,C7443*Dashboard!$E$11*Dashboard!$E$10*SQRT(Dashboard!$D$12/365),0)</f>
        <v>-272476.08489165601</v>
      </c>
      <c r="F7443" s="3">
        <f>D7443+IF(Dashboard!$I$3,E7443,0)</f>
        <v>-172561.40877488555</v>
      </c>
      <c r="G7443" s="3">
        <f>IF(Dashboard!$I$4, ('Lookups and Calculations'!$F$9) / (1 - 'Lookups and Calculations'!$F$10), 'Lookups and Calculations'!$F$9)</f>
        <v>1951878.888340465</v>
      </c>
      <c r="H7443" s="12">
        <f t="shared" si="232"/>
        <v>0</v>
      </c>
      <c r="I7443" s="12">
        <f t="shared" si="233"/>
        <v>0</v>
      </c>
      <c r="J7443" s="13">
        <f>(1 - Dashboard!$I$9) * H7443 * Dashboard!$I$8 * 'Lookups and Calculations'!$F$12</f>
        <v>0</v>
      </c>
      <c r="K7443" s="12">
        <f>(1 - Dashboard!$I$11) * I7443 * Dashboard!$I$10 * 'Lookups and Calculations'!$F$12</f>
        <v>0</v>
      </c>
      <c r="L7443" s="12">
        <f>(H7443 - I7443) * Dashboard!$I$13 * (Dashboard!$D$12 / 365) * 'Lookups and Calculations'!$F$12</f>
        <v>0</v>
      </c>
      <c r="M7443" s="3">
        <f>(G7443*2) * Dashboard!$I$13 * (Dashboard!$D$12 / 365) * 'Lookups and Calculations'!$F$12</f>
        <v>1602.0878730267946</v>
      </c>
      <c r="N7443" s="12">
        <f>H7443 * Dashboard!$I$14 * Dashboard!$I$15 * (Dashboard!$D$12 / 365) * 'Lookups and Calculations'!$F$12</f>
        <v>0</v>
      </c>
    </row>
    <row r="7444" spans="1:14" x14ac:dyDescent="0.35">
      <c r="A7444" s="2">
        <v>7443</v>
      </c>
      <c r="B7444" s="11">
        <v>0.24966545644116586</v>
      </c>
      <c r="C7444" s="11">
        <v>1.9890130519809792</v>
      </c>
      <c r="D7444" s="3">
        <f>B7444*Dashboard!$D$11*Dashboard!$D$10*SQRT(Dashboard!$D$12/365)</f>
        <v>61987.380579392062</v>
      </c>
      <c r="E7444" s="3">
        <f>IF(Dashboard!$I$3,C7444*Dashboard!$E$11*Dashboard!$E$10*SQRT(Dashboard!$D$12/365),0)</f>
        <v>987671.34859585564</v>
      </c>
      <c r="F7444" s="3">
        <f>D7444+IF(Dashboard!$I$3,E7444,0)</f>
        <v>1049658.7291752477</v>
      </c>
      <c r="G7444" s="3">
        <f>IF(Dashboard!$I$4, ('Lookups and Calculations'!$F$9) / (1 - 'Lookups and Calculations'!$F$10), 'Lookups and Calculations'!$F$9)</f>
        <v>1951878.888340465</v>
      </c>
      <c r="H7444" s="12">
        <f t="shared" si="232"/>
        <v>0</v>
      </c>
      <c r="I7444" s="12">
        <f t="shared" si="233"/>
        <v>0</v>
      </c>
      <c r="J7444" s="13">
        <f>(1 - Dashboard!$I$9) * H7444 * Dashboard!$I$8 * 'Lookups and Calculations'!$F$12</f>
        <v>0</v>
      </c>
      <c r="K7444" s="12">
        <f>(1 - Dashboard!$I$11) * I7444 * Dashboard!$I$10 * 'Lookups and Calculations'!$F$12</f>
        <v>0</v>
      </c>
      <c r="L7444" s="12">
        <f>(H7444 - I7444) * Dashboard!$I$13 * (Dashboard!$D$12 / 365) * 'Lookups and Calculations'!$F$12</f>
        <v>0</v>
      </c>
      <c r="M7444" s="3">
        <f>(G7444*2) * Dashboard!$I$13 * (Dashboard!$D$12 / 365) * 'Lookups and Calculations'!$F$12</f>
        <v>1602.0878730267946</v>
      </c>
      <c r="N7444" s="12">
        <f>H7444 * Dashboard!$I$14 * Dashboard!$I$15 * (Dashboard!$D$12 / 365) * 'Lookups and Calculations'!$F$12</f>
        <v>0</v>
      </c>
    </row>
    <row r="7445" spans="1:14" x14ac:dyDescent="0.35">
      <c r="A7445" s="2">
        <v>7444</v>
      </c>
      <c r="B7445" s="11">
        <v>-1.1128009680479027</v>
      </c>
      <c r="C7445" s="11">
        <v>-0.73799905682066957</v>
      </c>
      <c r="D7445" s="3">
        <f>B7445*Dashboard!$D$11*Dashboard!$D$10*SQRT(Dashboard!$D$12/365)</f>
        <v>-276288.19019965793</v>
      </c>
      <c r="E7445" s="3">
        <f>IF(Dashboard!$I$3,C7445*Dashboard!$E$11*Dashboard!$E$10*SQRT(Dashboard!$D$12/365),0)</f>
        <v>-366463.41912466777</v>
      </c>
      <c r="F7445" s="3">
        <f>D7445+IF(Dashboard!$I$3,E7445,0)</f>
        <v>-642751.60932432569</v>
      </c>
      <c r="G7445" s="3">
        <f>IF(Dashboard!$I$4, ('Lookups and Calculations'!$F$9) / (1 - 'Lookups and Calculations'!$F$10), 'Lookups and Calculations'!$F$9)</f>
        <v>1951878.888340465</v>
      </c>
      <c r="H7445" s="12">
        <f t="shared" si="232"/>
        <v>0</v>
      </c>
      <c r="I7445" s="12">
        <f t="shared" si="233"/>
        <v>0</v>
      </c>
      <c r="J7445" s="13">
        <f>(1 - Dashboard!$I$9) * H7445 * Dashboard!$I$8 * 'Lookups and Calculations'!$F$12</f>
        <v>0</v>
      </c>
      <c r="K7445" s="12">
        <f>(1 - Dashboard!$I$11) * I7445 * Dashboard!$I$10 * 'Lookups and Calculations'!$F$12</f>
        <v>0</v>
      </c>
      <c r="L7445" s="12">
        <f>(H7445 - I7445) * Dashboard!$I$13 * (Dashboard!$D$12 / 365) * 'Lookups and Calculations'!$F$12</f>
        <v>0</v>
      </c>
      <c r="M7445" s="3">
        <f>(G7445*2) * Dashboard!$I$13 * (Dashboard!$D$12 / 365) * 'Lookups and Calculations'!$F$12</f>
        <v>1602.0878730267946</v>
      </c>
      <c r="N7445" s="12">
        <f>H7445 * Dashboard!$I$14 * Dashboard!$I$15 * (Dashboard!$D$12 / 365) * 'Lookups and Calculations'!$F$12</f>
        <v>0</v>
      </c>
    </row>
    <row r="7446" spans="1:14" x14ac:dyDescent="0.35">
      <c r="A7446" s="2">
        <v>7445</v>
      </c>
      <c r="B7446" s="11">
        <v>1.4564989807523785</v>
      </c>
      <c r="C7446" s="11">
        <v>0.86302061094032756</v>
      </c>
      <c r="D7446" s="3">
        <f>B7446*Dashboard!$D$11*Dashboard!$D$10*SQRT(Dashboard!$D$12/365)</f>
        <v>361622.13996420457</v>
      </c>
      <c r="E7446" s="3">
        <f>IF(Dashboard!$I$3,C7446*Dashboard!$E$11*Dashboard!$E$10*SQRT(Dashboard!$D$12/365),0)</f>
        <v>428544.56375965703</v>
      </c>
      <c r="F7446" s="3">
        <f>D7446+IF(Dashboard!$I$3,E7446,0)</f>
        <v>790166.7037238616</v>
      </c>
      <c r="G7446" s="3">
        <f>IF(Dashboard!$I$4, ('Lookups and Calculations'!$F$9) / (1 - 'Lookups and Calculations'!$F$10), 'Lookups and Calculations'!$F$9)</f>
        <v>1951878.888340465</v>
      </c>
      <c r="H7446" s="12">
        <f t="shared" si="232"/>
        <v>0</v>
      </c>
      <c r="I7446" s="12">
        <f t="shared" si="233"/>
        <v>0</v>
      </c>
      <c r="J7446" s="13">
        <f>(1 - Dashboard!$I$9) * H7446 * Dashboard!$I$8 * 'Lookups and Calculations'!$F$12</f>
        <v>0</v>
      </c>
      <c r="K7446" s="12">
        <f>(1 - Dashboard!$I$11) * I7446 * Dashboard!$I$10 * 'Lookups and Calculations'!$F$12</f>
        <v>0</v>
      </c>
      <c r="L7446" s="12">
        <f>(H7446 - I7446) * Dashboard!$I$13 * (Dashboard!$D$12 / 365) * 'Lookups and Calculations'!$F$12</f>
        <v>0</v>
      </c>
      <c r="M7446" s="3">
        <f>(G7446*2) * Dashboard!$I$13 * (Dashboard!$D$12 / 365) * 'Lookups and Calculations'!$F$12</f>
        <v>1602.0878730267946</v>
      </c>
      <c r="N7446" s="12">
        <f>H7446 * Dashboard!$I$14 * Dashboard!$I$15 * (Dashboard!$D$12 / 365) * 'Lookups and Calculations'!$F$12</f>
        <v>0</v>
      </c>
    </row>
    <row r="7447" spans="1:14" x14ac:dyDescent="0.35">
      <c r="A7447" s="2">
        <v>7446</v>
      </c>
      <c r="B7447" s="11">
        <v>-0.13067795973062121</v>
      </c>
      <c r="C7447" s="11">
        <v>-1.1456609147282741</v>
      </c>
      <c r="D7447" s="3">
        <f>B7447*Dashboard!$D$11*Dashboard!$D$10*SQRT(Dashboard!$D$12/365)</f>
        <v>-32444.954695081567</v>
      </c>
      <c r="E7447" s="3">
        <f>IF(Dashboard!$I$3,C7447*Dashboard!$E$11*Dashboard!$E$10*SQRT(Dashboard!$D$12/365),0)</f>
        <v>-568893.43162241706</v>
      </c>
      <c r="F7447" s="3">
        <f>D7447+IF(Dashboard!$I$3,E7447,0)</f>
        <v>-601338.38631749863</v>
      </c>
      <c r="G7447" s="3">
        <f>IF(Dashboard!$I$4, ('Lookups and Calculations'!$F$9) / (1 - 'Lookups and Calculations'!$F$10), 'Lookups and Calculations'!$F$9)</f>
        <v>1951878.888340465</v>
      </c>
      <c r="H7447" s="12">
        <f t="shared" si="232"/>
        <v>0</v>
      </c>
      <c r="I7447" s="12">
        <f t="shared" si="233"/>
        <v>0</v>
      </c>
      <c r="J7447" s="13">
        <f>(1 - Dashboard!$I$9) * H7447 * Dashboard!$I$8 * 'Lookups and Calculations'!$F$12</f>
        <v>0</v>
      </c>
      <c r="K7447" s="12">
        <f>(1 - Dashboard!$I$11) * I7447 * Dashboard!$I$10 * 'Lookups and Calculations'!$F$12</f>
        <v>0</v>
      </c>
      <c r="L7447" s="12">
        <f>(H7447 - I7447) * Dashboard!$I$13 * (Dashboard!$D$12 / 365) * 'Lookups and Calculations'!$F$12</f>
        <v>0</v>
      </c>
      <c r="M7447" s="3">
        <f>(G7447*2) * Dashboard!$I$13 * (Dashboard!$D$12 / 365) * 'Lookups and Calculations'!$F$12</f>
        <v>1602.0878730267946</v>
      </c>
      <c r="N7447" s="12">
        <f>H7447 * Dashboard!$I$14 * Dashboard!$I$15 * (Dashboard!$D$12 / 365) * 'Lookups and Calculations'!$F$12</f>
        <v>0</v>
      </c>
    </row>
    <row r="7448" spans="1:14" x14ac:dyDescent="0.35">
      <c r="A7448" s="2">
        <v>7447</v>
      </c>
      <c r="B7448" s="11">
        <v>1.8390840190647293</v>
      </c>
      <c r="C7448" s="11">
        <v>0.69505364304368811</v>
      </c>
      <c r="D7448" s="3">
        <f>B7448*Dashboard!$D$11*Dashboard!$D$10*SQRT(Dashboard!$D$12/365)</f>
        <v>456611.0291437438</v>
      </c>
      <c r="E7448" s="3">
        <f>IF(Dashboard!$I$3,C7448*Dashboard!$E$11*Dashboard!$E$10*SQRT(Dashboard!$D$12/365),0)</f>
        <v>345138.2927264907</v>
      </c>
      <c r="F7448" s="3">
        <f>D7448+IF(Dashboard!$I$3,E7448,0)</f>
        <v>801749.32187023456</v>
      </c>
      <c r="G7448" s="3">
        <f>IF(Dashboard!$I$4, ('Lookups and Calculations'!$F$9) / (1 - 'Lookups and Calculations'!$F$10), 'Lookups and Calculations'!$F$9)</f>
        <v>1951878.888340465</v>
      </c>
      <c r="H7448" s="12">
        <f t="shared" si="232"/>
        <v>0</v>
      </c>
      <c r="I7448" s="12">
        <f t="shared" si="233"/>
        <v>0</v>
      </c>
      <c r="J7448" s="13">
        <f>(1 - Dashboard!$I$9) * H7448 * Dashboard!$I$8 * 'Lookups and Calculations'!$F$12</f>
        <v>0</v>
      </c>
      <c r="K7448" s="12">
        <f>(1 - Dashboard!$I$11) * I7448 * Dashboard!$I$10 * 'Lookups and Calculations'!$F$12</f>
        <v>0</v>
      </c>
      <c r="L7448" s="12">
        <f>(H7448 - I7448) * Dashboard!$I$13 * (Dashboard!$D$12 / 365) * 'Lookups and Calculations'!$F$12</f>
        <v>0</v>
      </c>
      <c r="M7448" s="3">
        <f>(G7448*2) * Dashboard!$I$13 * (Dashboard!$D$12 / 365) * 'Lookups and Calculations'!$F$12</f>
        <v>1602.0878730267946</v>
      </c>
      <c r="N7448" s="12">
        <f>H7448 * Dashboard!$I$14 * Dashboard!$I$15 * (Dashboard!$D$12 / 365) * 'Lookups and Calculations'!$F$12</f>
        <v>0</v>
      </c>
    </row>
    <row r="7449" spans="1:14" x14ac:dyDescent="0.35">
      <c r="A7449" s="2">
        <v>7448</v>
      </c>
      <c r="B7449" s="11">
        <v>0.35209935641940904</v>
      </c>
      <c r="C7449" s="11">
        <v>0.47716918317281204</v>
      </c>
      <c r="D7449" s="3">
        <f>B7449*Dashboard!$D$11*Dashboard!$D$10*SQRT(Dashboard!$D$12/365)</f>
        <v>87419.850223742062</v>
      </c>
      <c r="E7449" s="3">
        <f>IF(Dashboard!$I$3,C7449*Dashboard!$E$11*Dashboard!$E$10*SQRT(Dashboard!$D$12/365),0)</f>
        <v>236944.81551204072</v>
      </c>
      <c r="F7449" s="3">
        <f>D7449+IF(Dashboard!$I$3,E7449,0)</f>
        <v>324364.66573578276</v>
      </c>
      <c r="G7449" s="3">
        <f>IF(Dashboard!$I$4, ('Lookups and Calculations'!$F$9) / (1 - 'Lookups and Calculations'!$F$10), 'Lookups and Calculations'!$F$9)</f>
        <v>1951878.888340465</v>
      </c>
      <c r="H7449" s="12">
        <f t="shared" si="232"/>
        <v>0</v>
      </c>
      <c r="I7449" s="12">
        <f t="shared" si="233"/>
        <v>0</v>
      </c>
      <c r="J7449" s="13">
        <f>(1 - Dashboard!$I$9) * H7449 * Dashboard!$I$8 * 'Lookups and Calculations'!$F$12</f>
        <v>0</v>
      </c>
      <c r="K7449" s="12">
        <f>(1 - Dashboard!$I$11) * I7449 * Dashboard!$I$10 * 'Lookups and Calculations'!$F$12</f>
        <v>0</v>
      </c>
      <c r="L7449" s="12">
        <f>(H7449 - I7449) * Dashboard!$I$13 * (Dashboard!$D$12 / 365) * 'Lookups and Calculations'!$F$12</f>
        <v>0</v>
      </c>
      <c r="M7449" s="3">
        <f>(G7449*2) * Dashboard!$I$13 * (Dashboard!$D$12 / 365) * 'Lookups and Calculations'!$F$12</f>
        <v>1602.0878730267946</v>
      </c>
      <c r="N7449" s="12">
        <f>H7449 * Dashboard!$I$14 * Dashboard!$I$15 * (Dashboard!$D$12 / 365) * 'Lookups and Calculations'!$F$12</f>
        <v>0</v>
      </c>
    </row>
    <row r="7450" spans="1:14" x14ac:dyDescent="0.35">
      <c r="A7450" s="2">
        <v>7449</v>
      </c>
      <c r="B7450" s="11">
        <v>-0.96948279878702703</v>
      </c>
      <c r="C7450" s="11">
        <v>0.82447345727761334</v>
      </c>
      <c r="D7450" s="3">
        <f>B7450*Dashboard!$D$11*Dashboard!$D$10*SQRT(Dashboard!$D$12/365)</f>
        <v>-240704.90195245444</v>
      </c>
      <c r="E7450" s="3">
        <f>IF(Dashboard!$I$3,C7450*Dashboard!$E$11*Dashboard!$E$10*SQRT(Dashboard!$D$12/365),0)</f>
        <v>409403.45294358343</v>
      </c>
      <c r="F7450" s="3">
        <f>D7450+IF(Dashboard!$I$3,E7450,0)</f>
        <v>168698.55099112898</v>
      </c>
      <c r="G7450" s="3">
        <f>IF(Dashboard!$I$4, ('Lookups and Calculations'!$F$9) / (1 - 'Lookups and Calculations'!$F$10), 'Lookups and Calculations'!$F$9)</f>
        <v>1951878.888340465</v>
      </c>
      <c r="H7450" s="12">
        <f t="shared" si="232"/>
        <v>0</v>
      </c>
      <c r="I7450" s="12">
        <f t="shared" si="233"/>
        <v>0</v>
      </c>
      <c r="J7450" s="13">
        <f>(1 - Dashboard!$I$9) * H7450 * Dashboard!$I$8 * 'Lookups and Calculations'!$F$12</f>
        <v>0</v>
      </c>
      <c r="K7450" s="12">
        <f>(1 - Dashboard!$I$11) * I7450 * Dashboard!$I$10 * 'Lookups and Calculations'!$F$12</f>
        <v>0</v>
      </c>
      <c r="L7450" s="12">
        <f>(H7450 - I7450) * Dashboard!$I$13 * (Dashboard!$D$12 / 365) * 'Lookups and Calculations'!$F$12</f>
        <v>0</v>
      </c>
      <c r="M7450" s="3">
        <f>(G7450*2) * Dashboard!$I$13 * (Dashboard!$D$12 / 365) * 'Lookups and Calculations'!$F$12</f>
        <v>1602.0878730267946</v>
      </c>
      <c r="N7450" s="12">
        <f>H7450 * Dashboard!$I$14 * Dashboard!$I$15 * (Dashboard!$D$12 / 365) * 'Lookups and Calculations'!$F$12</f>
        <v>0</v>
      </c>
    </row>
    <row r="7451" spans="1:14" x14ac:dyDescent="0.35">
      <c r="A7451" s="2">
        <v>7450</v>
      </c>
      <c r="B7451" s="11">
        <v>1.0967858900798206</v>
      </c>
      <c r="C7451" s="11">
        <v>-0.74144115516358478</v>
      </c>
      <c r="D7451" s="3">
        <f>B7451*Dashboard!$D$11*Dashboard!$D$10*SQRT(Dashboard!$D$12/365)</f>
        <v>272311.93834981468</v>
      </c>
      <c r="E7451" s="3">
        <f>IF(Dashboard!$I$3,C7451*Dashboard!$E$11*Dashboard!$E$10*SQRT(Dashboard!$D$12/365),0)</f>
        <v>-368172.63963931485</v>
      </c>
      <c r="F7451" s="3">
        <f>D7451+IF(Dashboard!$I$3,E7451,0)</f>
        <v>-95860.701289500168</v>
      </c>
      <c r="G7451" s="3">
        <f>IF(Dashboard!$I$4, ('Lookups and Calculations'!$F$9) / (1 - 'Lookups and Calculations'!$F$10), 'Lookups and Calculations'!$F$9)</f>
        <v>1951878.888340465</v>
      </c>
      <c r="H7451" s="12">
        <f t="shared" si="232"/>
        <v>0</v>
      </c>
      <c r="I7451" s="12">
        <f t="shared" si="233"/>
        <v>0</v>
      </c>
      <c r="J7451" s="13">
        <f>(1 - Dashboard!$I$9) * H7451 * Dashboard!$I$8 * 'Lookups and Calculations'!$F$12</f>
        <v>0</v>
      </c>
      <c r="K7451" s="12">
        <f>(1 - Dashboard!$I$11) * I7451 * Dashboard!$I$10 * 'Lookups and Calculations'!$F$12</f>
        <v>0</v>
      </c>
      <c r="L7451" s="12">
        <f>(H7451 - I7451) * Dashboard!$I$13 * (Dashboard!$D$12 / 365) * 'Lookups and Calculations'!$F$12</f>
        <v>0</v>
      </c>
      <c r="M7451" s="3">
        <f>(G7451*2) * Dashboard!$I$13 * (Dashboard!$D$12 / 365) * 'Lookups and Calculations'!$F$12</f>
        <v>1602.0878730267946</v>
      </c>
      <c r="N7451" s="12">
        <f>H7451 * Dashboard!$I$14 * Dashboard!$I$15 * (Dashboard!$D$12 / 365) * 'Lookups and Calculations'!$F$12</f>
        <v>0</v>
      </c>
    </row>
    <row r="7452" spans="1:14" x14ac:dyDescent="0.35">
      <c r="A7452" s="2">
        <v>7451</v>
      </c>
      <c r="B7452" s="11">
        <v>-1.242533784766725</v>
      </c>
      <c r="C7452" s="11">
        <v>-3.1452603545026443E-2</v>
      </c>
      <c r="D7452" s="3">
        <f>B7452*Dashboard!$D$11*Dashboard!$D$10*SQRT(Dashboard!$D$12/365)</f>
        <v>-308498.48311809869</v>
      </c>
      <c r="E7452" s="3">
        <f>IF(Dashboard!$I$3,C7452*Dashboard!$E$11*Dashboard!$E$10*SQRT(Dashboard!$D$12/365),0)</f>
        <v>-15618.21594344376</v>
      </c>
      <c r="F7452" s="3">
        <f>D7452+IF(Dashboard!$I$3,E7452,0)</f>
        <v>-324116.69906154246</v>
      </c>
      <c r="G7452" s="3">
        <f>IF(Dashboard!$I$4, ('Lookups and Calculations'!$F$9) / (1 - 'Lookups and Calculations'!$F$10), 'Lookups and Calculations'!$F$9)</f>
        <v>1951878.888340465</v>
      </c>
      <c r="H7452" s="12">
        <f t="shared" si="232"/>
        <v>0</v>
      </c>
      <c r="I7452" s="12">
        <f t="shared" si="233"/>
        <v>0</v>
      </c>
      <c r="J7452" s="13">
        <f>(1 - Dashboard!$I$9) * H7452 * Dashboard!$I$8 * 'Lookups and Calculations'!$F$12</f>
        <v>0</v>
      </c>
      <c r="K7452" s="12">
        <f>(1 - Dashboard!$I$11) * I7452 * Dashboard!$I$10 * 'Lookups and Calculations'!$F$12</f>
        <v>0</v>
      </c>
      <c r="L7452" s="12">
        <f>(H7452 - I7452) * Dashboard!$I$13 * (Dashboard!$D$12 / 365) * 'Lookups and Calculations'!$F$12</f>
        <v>0</v>
      </c>
      <c r="M7452" s="3">
        <f>(G7452*2) * Dashboard!$I$13 * (Dashboard!$D$12 / 365) * 'Lookups and Calculations'!$F$12</f>
        <v>1602.0878730267946</v>
      </c>
      <c r="N7452" s="12">
        <f>H7452 * Dashboard!$I$14 * Dashboard!$I$15 * (Dashboard!$D$12 / 365) * 'Lookups and Calculations'!$F$12</f>
        <v>0</v>
      </c>
    </row>
    <row r="7453" spans="1:14" x14ac:dyDescent="0.35">
      <c r="A7453" s="2">
        <v>7452</v>
      </c>
      <c r="B7453" s="11">
        <v>-1.9838774255636973E-2</v>
      </c>
      <c r="C7453" s="11">
        <v>-5.5460690415969516E-2</v>
      </c>
      <c r="D7453" s="3">
        <f>B7453*Dashboard!$D$11*Dashboard!$D$10*SQRT(Dashboard!$D$12/365)</f>
        <v>-4925.605918985465</v>
      </c>
      <c r="E7453" s="3">
        <f>IF(Dashboard!$I$3,C7453*Dashboard!$E$11*Dashboard!$E$10*SQRT(Dashboard!$D$12/365),0)</f>
        <v>-27539.756384525575</v>
      </c>
      <c r="F7453" s="3">
        <f>D7453+IF(Dashboard!$I$3,E7453,0)</f>
        <v>-32465.362303511039</v>
      </c>
      <c r="G7453" s="3">
        <f>IF(Dashboard!$I$4, ('Lookups and Calculations'!$F$9) / (1 - 'Lookups and Calculations'!$F$10), 'Lookups and Calculations'!$F$9)</f>
        <v>1951878.888340465</v>
      </c>
      <c r="H7453" s="12">
        <f t="shared" si="232"/>
        <v>0</v>
      </c>
      <c r="I7453" s="12">
        <f t="shared" si="233"/>
        <v>0</v>
      </c>
      <c r="J7453" s="13">
        <f>(1 - Dashboard!$I$9) * H7453 * Dashboard!$I$8 * 'Lookups and Calculations'!$F$12</f>
        <v>0</v>
      </c>
      <c r="K7453" s="12">
        <f>(1 - Dashboard!$I$11) * I7453 * Dashboard!$I$10 * 'Lookups and Calculations'!$F$12</f>
        <v>0</v>
      </c>
      <c r="L7453" s="12">
        <f>(H7453 - I7453) * Dashboard!$I$13 * (Dashboard!$D$12 / 365) * 'Lookups and Calculations'!$F$12</f>
        <v>0</v>
      </c>
      <c r="M7453" s="3">
        <f>(G7453*2) * Dashboard!$I$13 * (Dashboard!$D$12 / 365) * 'Lookups and Calculations'!$F$12</f>
        <v>1602.0878730267946</v>
      </c>
      <c r="N7453" s="12">
        <f>H7453 * Dashboard!$I$14 * Dashboard!$I$15 * (Dashboard!$D$12 / 365) * 'Lookups and Calculations'!$F$12</f>
        <v>0</v>
      </c>
    </row>
    <row r="7454" spans="1:14" x14ac:dyDescent="0.35">
      <c r="A7454" s="2">
        <v>7453</v>
      </c>
      <c r="B7454" s="11">
        <v>-0.81023674590448758</v>
      </c>
      <c r="C7454" s="11">
        <v>1.2165195473894388</v>
      </c>
      <c r="D7454" s="3">
        <f>B7454*Dashboard!$D$11*Dashboard!$D$10*SQRT(Dashboard!$D$12/365)</f>
        <v>-201167.01062177232</v>
      </c>
      <c r="E7454" s="3">
        <f>IF(Dashboard!$I$3,C7454*Dashboard!$E$11*Dashboard!$E$10*SQRT(Dashboard!$D$12/365),0)</f>
        <v>604079.2446116322</v>
      </c>
      <c r="F7454" s="3">
        <f>D7454+IF(Dashboard!$I$3,E7454,0)</f>
        <v>402912.23398985987</v>
      </c>
      <c r="G7454" s="3">
        <f>IF(Dashboard!$I$4, ('Lookups and Calculations'!$F$9) / (1 - 'Lookups and Calculations'!$F$10), 'Lookups and Calculations'!$F$9)</f>
        <v>1951878.888340465</v>
      </c>
      <c r="H7454" s="12">
        <f t="shared" si="232"/>
        <v>0</v>
      </c>
      <c r="I7454" s="12">
        <f t="shared" si="233"/>
        <v>0</v>
      </c>
      <c r="J7454" s="13">
        <f>(1 - Dashboard!$I$9) * H7454 * Dashboard!$I$8 * 'Lookups and Calculations'!$F$12</f>
        <v>0</v>
      </c>
      <c r="K7454" s="12">
        <f>(1 - Dashboard!$I$11) * I7454 * Dashboard!$I$10 * 'Lookups and Calculations'!$F$12</f>
        <v>0</v>
      </c>
      <c r="L7454" s="12">
        <f>(H7454 - I7454) * Dashboard!$I$13 * (Dashboard!$D$12 / 365) * 'Lookups and Calculations'!$F$12</f>
        <v>0</v>
      </c>
      <c r="M7454" s="3">
        <f>(G7454*2) * Dashboard!$I$13 * (Dashboard!$D$12 / 365) * 'Lookups and Calculations'!$F$12</f>
        <v>1602.0878730267946</v>
      </c>
      <c r="N7454" s="12">
        <f>H7454 * Dashboard!$I$14 * Dashboard!$I$15 * (Dashboard!$D$12 / 365) * 'Lookups and Calculations'!$F$12</f>
        <v>0</v>
      </c>
    </row>
    <row r="7455" spans="1:14" x14ac:dyDescent="0.35">
      <c r="A7455" s="2">
        <v>7454</v>
      </c>
      <c r="B7455" s="11">
        <v>-0.19874017369938268</v>
      </c>
      <c r="C7455" s="11">
        <v>0.11842404079325682</v>
      </c>
      <c r="D7455" s="3">
        <f>B7455*Dashboard!$D$11*Dashboard!$D$10*SQRT(Dashboard!$D$12/365)</f>
        <v>-49343.561416639968</v>
      </c>
      <c r="E7455" s="3">
        <f>IF(Dashboard!$I$3,C7455*Dashboard!$E$11*Dashboard!$E$10*SQRT(Dashboard!$D$12/365),0)</f>
        <v>58805.060107551828</v>
      </c>
      <c r="F7455" s="3">
        <f>D7455+IF(Dashboard!$I$3,E7455,0)</f>
        <v>9461.4986909118597</v>
      </c>
      <c r="G7455" s="3">
        <f>IF(Dashboard!$I$4, ('Lookups and Calculations'!$F$9) / (1 - 'Lookups and Calculations'!$F$10), 'Lookups and Calculations'!$F$9)</f>
        <v>1951878.888340465</v>
      </c>
      <c r="H7455" s="12">
        <f t="shared" si="232"/>
        <v>0</v>
      </c>
      <c r="I7455" s="12">
        <f t="shared" si="233"/>
        <v>0</v>
      </c>
      <c r="J7455" s="13">
        <f>(1 - Dashboard!$I$9) * H7455 * Dashboard!$I$8 * 'Lookups and Calculations'!$F$12</f>
        <v>0</v>
      </c>
      <c r="K7455" s="12">
        <f>(1 - Dashboard!$I$11) * I7455 * Dashboard!$I$10 * 'Lookups and Calculations'!$F$12</f>
        <v>0</v>
      </c>
      <c r="L7455" s="12">
        <f>(H7455 - I7455) * Dashboard!$I$13 * (Dashboard!$D$12 / 365) * 'Lookups and Calculations'!$F$12</f>
        <v>0</v>
      </c>
      <c r="M7455" s="3">
        <f>(G7455*2) * Dashboard!$I$13 * (Dashboard!$D$12 / 365) * 'Lookups and Calculations'!$F$12</f>
        <v>1602.0878730267946</v>
      </c>
      <c r="N7455" s="12">
        <f>H7455 * Dashboard!$I$14 * Dashboard!$I$15 * (Dashboard!$D$12 / 365) * 'Lookups and Calculations'!$F$12</f>
        <v>0</v>
      </c>
    </row>
    <row r="7456" spans="1:14" x14ac:dyDescent="0.35">
      <c r="A7456" s="2">
        <v>7455</v>
      </c>
      <c r="B7456" s="11">
        <v>0.47074446931928332</v>
      </c>
      <c r="C7456" s="11">
        <v>0.47260519570561804</v>
      </c>
      <c r="D7456" s="3">
        <f>B7456*Dashboard!$D$11*Dashboard!$D$10*SQRT(Dashboard!$D$12/365)</f>
        <v>116877.26845069068</v>
      </c>
      <c r="E7456" s="3">
        <f>IF(Dashboard!$I$3,C7456*Dashboard!$E$11*Dashboard!$E$10*SQRT(Dashboard!$D$12/365),0)</f>
        <v>234678.50577002644</v>
      </c>
      <c r="F7456" s="3">
        <f>D7456+IF(Dashboard!$I$3,E7456,0)</f>
        <v>351555.77422071714</v>
      </c>
      <c r="G7456" s="3">
        <f>IF(Dashboard!$I$4, ('Lookups and Calculations'!$F$9) / (1 - 'Lookups and Calculations'!$F$10), 'Lookups and Calculations'!$F$9)</f>
        <v>1951878.888340465</v>
      </c>
      <c r="H7456" s="12">
        <f t="shared" si="232"/>
        <v>0</v>
      </c>
      <c r="I7456" s="12">
        <f t="shared" si="233"/>
        <v>0</v>
      </c>
      <c r="J7456" s="13">
        <f>(1 - Dashboard!$I$9) * H7456 * Dashboard!$I$8 * 'Lookups and Calculations'!$F$12</f>
        <v>0</v>
      </c>
      <c r="K7456" s="12">
        <f>(1 - Dashboard!$I$11) * I7456 * Dashboard!$I$10 * 'Lookups and Calculations'!$F$12</f>
        <v>0</v>
      </c>
      <c r="L7456" s="12">
        <f>(H7456 - I7456) * Dashboard!$I$13 * (Dashboard!$D$12 / 365) * 'Lookups and Calculations'!$F$12</f>
        <v>0</v>
      </c>
      <c r="M7456" s="3">
        <f>(G7456*2) * Dashboard!$I$13 * (Dashboard!$D$12 / 365) * 'Lookups and Calculations'!$F$12</f>
        <v>1602.0878730267946</v>
      </c>
      <c r="N7456" s="12">
        <f>H7456 * Dashboard!$I$14 * Dashboard!$I$15 * (Dashboard!$D$12 / 365) * 'Lookups and Calculations'!$F$12</f>
        <v>0</v>
      </c>
    </row>
    <row r="7457" spans="1:14" x14ac:dyDescent="0.35">
      <c r="A7457" s="2">
        <v>7456</v>
      </c>
      <c r="B7457" s="11">
        <v>0.41158850949867998</v>
      </c>
      <c r="C7457" s="11">
        <v>-0.75995600384363526</v>
      </c>
      <c r="D7457" s="3">
        <f>B7457*Dashboard!$D$11*Dashboard!$D$10*SQRT(Dashboard!$D$12/365)</f>
        <v>102189.92224265375</v>
      </c>
      <c r="E7457" s="3">
        <f>IF(Dashboard!$I$3,C7457*Dashboard!$E$11*Dashboard!$E$10*SQRT(Dashboard!$D$12/365),0)</f>
        <v>-377366.43831582984</v>
      </c>
      <c r="F7457" s="3">
        <f>D7457+IF(Dashboard!$I$3,E7457,0)</f>
        <v>-275176.51607317611</v>
      </c>
      <c r="G7457" s="3">
        <f>IF(Dashboard!$I$4, ('Lookups and Calculations'!$F$9) / (1 - 'Lookups and Calculations'!$F$10), 'Lookups and Calculations'!$F$9)</f>
        <v>1951878.888340465</v>
      </c>
      <c r="H7457" s="12">
        <f t="shared" si="232"/>
        <v>0</v>
      </c>
      <c r="I7457" s="12">
        <f t="shared" si="233"/>
        <v>0</v>
      </c>
      <c r="J7457" s="13">
        <f>(1 - Dashboard!$I$9) * H7457 * Dashboard!$I$8 * 'Lookups and Calculations'!$F$12</f>
        <v>0</v>
      </c>
      <c r="K7457" s="12">
        <f>(1 - Dashboard!$I$11) * I7457 * Dashboard!$I$10 * 'Lookups and Calculations'!$F$12</f>
        <v>0</v>
      </c>
      <c r="L7457" s="12">
        <f>(H7457 - I7457) * Dashboard!$I$13 * (Dashboard!$D$12 / 365) * 'Lookups and Calculations'!$F$12</f>
        <v>0</v>
      </c>
      <c r="M7457" s="3">
        <f>(G7457*2) * Dashboard!$I$13 * (Dashboard!$D$12 / 365) * 'Lookups and Calculations'!$F$12</f>
        <v>1602.0878730267946</v>
      </c>
      <c r="N7457" s="12">
        <f>H7457 * Dashboard!$I$14 * Dashboard!$I$15 * (Dashboard!$D$12 / 365) * 'Lookups and Calculations'!$F$12</f>
        <v>0</v>
      </c>
    </row>
    <row r="7458" spans="1:14" x14ac:dyDescent="0.35">
      <c r="A7458" s="2">
        <v>7457</v>
      </c>
      <c r="B7458" s="11">
        <v>0.60085716094340691</v>
      </c>
      <c r="C7458" s="11">
        <v>0.18537297194956912</v>
      </c>
      <c r="D7458" s="3">
        <f>B7458*Dashboard!$D$11*Dashboard!$D$10*SQRT(Dashboard!$D$12/365)</f>
        <v>149181.87738169928</v>
      </c>
      <c r="E7458" s="3">
        <f>IF(Dashboard!$I$3,C7458*Dashboard!$E$11*Dashboard!$E$10*SQRT(Dashboard!$D$12/365),0)</f>
        <v>92049.457903910996</v>
      </c>
      <c r="F7458" s="3">
        <f>D7458+IF(Dashboard!$I$3,E7458,0)</f>
        <v>241231.33528561029</v>
      </c>
      <c r="G7458" s="3">
        <f>IF(Dashboard!$I$4, ('Lookups and Calculations'!$F$9) / (1 - 'Lookups and Calculations'!$F$10), 'Lookups and Calculations'!$F$9)</f>
        <v>1951878.888340465</v>
      </c>
      <c r="H7458" s="12">
        <f t="shared" si="232"/>
        <v>0</v>
      </c>
      <c r="I7458" s="12">
        <f t="shared" si="233"/>
        <v>0</v>
      </c>
      <c r="J7458" s="13">
        <f>(1 - Dashboard!$I$9) * H7458 * Dashboard!$I$8 * 'Lookups and Calculations'!$F$12</f>
        <v>0</v>
      </c>
      <c r="K7458" s="12">
        <f>(1 - Dashboard!$I$11) * I7458 * Dashboard!$I$10 * 'Lookups and Calculations'!$F$12</f>
        <v>0</v>
      </c>
      <c r="L7458" s="12">
        <f>(H7458 - I7458) * Dashboard!$I$13 * (Dashboard!$D$12 / 365) * 'Lookups and Calculations'!$F$12</f>
        <v>0</v>
      </c>
      <c r="M7458" s="3">
        <f>(G7458*2) * Dashboard!$I$13 * (Dashboard!$D$12 / 365) * 'Lookups and Calculations'!$F$12</f>
        <v>1602.0878730267946</v>
      </c>
      <c r="N7458" s="12">
        <f>H7458 * Dashboard!$I$14 * Dashboard!$I$15 * (Dashboard!$D$12 / 365) * 'Lookups and Calculations'!$F$12</f>
        <v>0</v>
      </c>
    </row>
    <row r="7459" spans="1:14" x14ac:dyDescent="0.35">
      <c r="A7459" s="2">
        <v>7458</v>
      </c>
      <c r="B7459" s="11">
        <v>-1.0172892056853757</v>
      </c>
      <c r="C7459" s="11">
        <v>-5.352449499591462E-2</v>
      </c>
      <c r="D7459" s="3">
        <f>B7459*Dashboard!$D$11*Dashboard!$D$10*SQRT(Dashboard!$D$12/365)</f>
        <v>-252574.36111105274</v>
      </c>
      <c r="E7459" s="3">
        <f>IF(Dashboard!$I$3,C7459*Dashboard!$E$11*Dashboard!$E$10*SQRT(Dashboard!$D$12/365),0)</f>
        <v>-26578.312345852151</v>
      </c>
      <c r="F7459" s="3">
        <f>D7459+IF(Dashboard!$I$3,E7459,0)</f>
        <v>-279152.67345690489</v>
      </c>
      <c r="G7459" s="3">
        <f>IF(Dashboard!$I$4, ('Lookups and Calculations'!$F$9) / (1 - 'Lookups and Calculations'!$F$10), 'Lookups and Calculations'!$F$9)</f>
        <v>1951878.888340465</v>
      </c>
      <c r="H7459" s="12">
        <f t="shared" si="232"/>
        <v>0</v>
      </c>
      <c r="I7459" s="12">
        <f t="shared" si="233"/>
        <v>0</v>
      </c>
      <c r="J7459" s="13">
        <f>(1 - Dashboard!$I$9) * H7459 * Dashboard!$I$8 * 'Lookups and Calculations'!$F$12</f>
        <v>0</v>
      </c>
      <c r="K7459" s="12">
        <f>(1 - Dashboard!$I$11) * I7459 * Dashboard!$I$10 * 'Lookups and Calculations'!$F$12</f>
        <v>0</v>
      </c>
      <c r="L7459" s="12">
        <f>(H7459 - I7459) * Dashboard!$I$13 * (Dashboard!$D$12 / 365) * 'Lookups and Calculations'!$F$12</f>
        <v>0</v>
      </c>
      <c r="M7459" s="3">
        <f>(G7459*2) * Dashboard!$I$13 * (Dashboard!$D$12 / 365) * 'Lookups and Calculations'!$F$12</f>
        <v>1602.0878730267946</v>
      </c>
      <c r="N7459" s="12">
        <f>H7459 * Dashboard!$I$14 * Dashboard!$I$15 * (Dashboard!$D$12 / 365) * 'Lookups and Calculations'!$F$12</f>
        <v>0</v>
      </c>
    </row>
    <row r="7460" spans="1:14" x14ac:dyDescent="0.35">
      <c r="A7460" s="2">
        <v>7459</v>
      </c>
      <c r="B7460" s="11">
        <v>2.4312641912164419</v>
      </c>
      <c r="C7460" s="11">
        <v>1.4736790804148532</v>
      </c>
      <c r="D7460" s="3">
        <f>B7460*Dashboard!$D$11*Dashboard!$D$10*SQRT(Dashboard!$D$12/365)</f>
        <v>603638.56841964019</v>
      </c>
      <c r="E7460" s="3">
        <f>IF(Dashboard!$I$3,C7460*Dashboard!$E$11*Dashboard!$E$10*SQRT(Dashboard!$D$12/365),0)</f>
        <v>731775.29091687314</v>
      </c>
      <c r="F7460" s="3">
        <f>D7460+IF(Dashboard!$I$3,E7460,0)</f>
        <v>1335413.8593365133</v>
      </c>
      <c r="G7460" s="3">
        <f>IF(Dashboard!$I$4, ('Lookups and Calculations'!$F$9) / (1 - 'Lookups and Calculations'!$F$10), 'Lookups and Calculations'!$F$9)</f>
        <v>1951878.888340465</v>
      </c>
      <c r="H7460" s="12">
        <f t="shared" si="232"/>
        <v>0</v>
      </c>
      <c r="I7460" s="12">
        <f t="shared" si="233"/>
        <v>0</v>
      </c>
      <c r="J7460" s="13">
        <f>(1 - Dashboard!$I$9) * H7460 * Dashboard!$I$8 * 'Lookups and Calculations'!$F$12</f>
        <v>0</v>
      </c>
      <c r="K7460" s="12">
        <f>(1 - Dashboard!$I$11) * I7460 * Dashboard!$I$10 * 'Lookups and Calculations'!$F$12</f>
        <v>0</v>
      </c>
      <c r="L7460" s="12">
        <f>(H7460 - I7460) * Dashboard!$I$13 * (Dashboard!$D$12 / 365) * 'Lookups and Calculations'!$F$12</f>
        <v>0</v>
      </c>
      <c r="M7460" s="3">
        <f>(G7460*2) * Dashboard!$I$13 * (Dashboard!$D$12 / 365) * 'Lookups and Calculations'!$F$12</f>
        <v>1602.0878730267946</v>
      </c>
      <c r="N7460" s="12">
        <f>H7460 * Dashboard!$I$14 * Dashboard!$I$15 * (Dashboard!$D$12 / 365) * 'Lookups and Calculations'!$F$12</f>
        <v>0</v>
      </c>
    </row>
    <row r="7461" spans="1:14" x14ac:dyDescent="0.35">
      <c r="A7461" s="2">
        <v>7460</v>
      </c>
      <c r="B7461" s="11">
        <v>1.1235710022011345</v>
      </c>
      <c r="C7461" s="11">
        <v>-0.72693916805909242</v>
      </c>
      <c r="D7461" s="3">
        <f>B7461*Dashboard!$D$11*Dashboard!$D$10*SQRT(Dashboard!$D$12/365)</f>
        <v>278962.19330535689</v>
      </c>
      <c r="E7461" s="3">
        <f>IF(Dashboard!$I$3,C7461*Dashboard!$E$11*Dashboard!$E$10*SQRT(Dashboard!$D$12/365),0)</f>
        <v>-360971.48168484669</v>
      </c>
      <c r="F7461" s="3">
        <f>D7461+IF(Dashboard!$I$3,E7461,0)</f>
        <v>-82009.288379489793</v>
      </c>
      <c r="G7461" s="3">
        <f>IF(Dashboard!$I$4, ('Lookups and Calculations'!$F$9) / (1 - 'Lookups and Calculations'!$F$10), 'Lookups and Calculations'!$F$9)</f>
        <v>1951878.888340465</v>
      </c>
      <c r="H7461" s="12">
        <f t="shared" si="232"/>
        <v>0</v>
      </c>
      <c r="I7461" s="12">
        <f t="shared" si="233"/>
        <v>0</v>
      </c>
      <c r="J7461" s="13">
        <f>(1 - Dashboard!$I$9) * H7461 * Dashboard!$I$8 * 'Lookups and Calculations'!$F$12</f>
        <v>0</v>
      </c>
      <c r="K7461" s="12">
        <f>(1 - Dashboard!$I$11) * I7461 * Dashboard!$I$10 * 'Lookups and Calculations'!$F$12</f>
        <v>0</v>
      </c>
      <c r="L7461" s="12">
        <f>(H7461 - I7461) * Dashboard!$I$13 * (Dashboard!$D$12 / 365) * 'Lookups and Calculations'!$F$12</f>
        <v>0</v>
      </c>
      <c r="M7461" s="3">
        <f>(G7461*2) * Dashboard!$I$13 * (Dashboard!$D$12 / 365) * 'Lookups and Calculations'!$F$12</f>
        <v>1602.0878730267946</v>
      </c>
      <c r="N7461" s="12">
        <f>H7461 * Dashboard!$I$14 * Dashboard!$I$15 * (Dashboard!$D$12 / 365) * 'Lookups and Calculations'!$F$12</f>
        <v>0</v>
      </c>
    </row>
    <row r="7462" spans="1:14" x14ac:dyDescent="0.35">
      <c r="A7462" s="2">
        <v>7461</v>
      </c>
      <c r="B7462" s="11">
        <v>-0.58706966418589968</v>
      </c>
      <c r="C7462" s="11">
        <v>0.43532045474399234</v>
      </c>
      <c r="D7462" s="3">
        <f>B7462*Dashboard!$D$11*Dashboard!$D$10*SQRT(Dashboard!$D$12/365)</f>
        <v>-145758.69333001957</v>
      </c>
      <c r="E7462" s="3">
        <f>IF(Dashboard!$I$3,C7462*Dashboard!$E$11*Dashboard!$E$10*SQRT(Dashboard!$D$12/365),0)</f>
        <v>216164.26306511319</v>
      </c>
      <c r="F7462" s="3">
        <f>D7462+IF(Dashboard!$I$3,E7462,0)</f>
        <v>70405.569735093624</v>
      </c>
      <c r="G7462" s="3">
        <f>IF(Dashboard!$I$4, ('Lookups and Calculations'!$F$9) / (1 - 'Lookups and Calculations'!$F$10), 'Lookups and Calculations'!$F$9)</f>
        <v>1951878.888340465</v>
      </c>
      <c r="H7462" s="12">
        <f t="shared" si="232"/>
        <v>0</v>
      </c>
      <c r="I7462" s="12">
        <f t="shared" si="233"/>
        <v>0</v>
      </c>
      <c r="J7462" s="13">
        <f>(1 - Dashboard!$I$9) * H7462 * Dashboard!$I$8 * 'Lookups and Calculations'!$F$12</f>
        <v>0</v>
      </c>
      <c r="K7462" s="12">
        <f>(1 - Dashboard!$I$11) * I7462 * Dashboard!$I$10 * 'Lookups and Calculations'!$F$12</f>
        <v>0</v>
      </c>
      <c r="L7462" s="12">
        <f>(H7462 - I7462) * Dashboard!$I$13 * (Dashboard!$D$12 / 365) * 'Lookups and Calculations'!$F$12</f>
        <v>0</v>
      </c>
      <c r="M7462" s="3">
        <f>(G7462*2) * Dashboard!$I$13 * (Dashboard!$D$12 / 365) * 'Lookups and Calculations'!$F$12</f>
        <v>1602.0878730267946</v>
      </c>
      <c r="N7462" s="12">
        <f>H7462 * Dashboard!$I$14 * Dashboard!$I$15 * (Dashboard!$D$12 / 365) * 'Lookups and Calculations'!$F$12</f>
        <v>0</v>
      </c>
    </row>
    <row r="7463" spans="1:14" x14ac:dyDescent="0.35">
      <c r="A7463" s="2">
        <v>7462</v>
      </c>
      <c r="B7463" s="11">
        <v>-1.2119084350915506</v>
      </c>
      <c r="C7463" s="11">
        <v>-0.31644516713026816</v>
      </c>
      <c r="D7463" s="3">
        <f>B7463*Dashboard!$D$11*Dashboard!$D$10*SQRT(Dashboard!$D$12/365)</f>
        <v>-300894.76719859435</v>
      </c>
      <c r="E7463" s="3">
        <f>IF(Dashboard!$I$3,C7463*Dashboard!$E$11*Dashboard!$E$10*SQRT(Dashboard!$D$12/365),0)</f>
        <v>-157135.13024206224</v>
      </c>
      <c r="F7463" s="3">
        <f>D7463+IF(Dashboard!$I$3,E7463,0)</f>
        <v>-458029.89744065655</v>
      </c>
      <c r="G7463" s="3">
        <f>IF(Dashboard!$I$4, ('Lookups and Calculations'!$F$9) / (1 - 'Lookups and Calculations'!$F$10), 'Lookups and Calculations'!$F$9)</f>
        <v>1951878.888340465</v>
      </c>
      <c r="H7463" s="12">
        <f t="shared" si="232"/>
        <v>0</v>
      </c>
      <c r="I7463" s="12">
        <f t="shared" si="233"/>
        <v>0</v>
      </c>
      <c r="J7463" s="13">
        <f>(1 - Dashboard!$I$9) * H7463 * Dashboard!$I$8 * 'Lookups and Calculations'!$F$12</f>
        <v>0</v>
      </c>
      <c r="K7463" s="12">
        <f>(1 - Dashboard!$I$11) * I7463 * Dashboard!$I$10 * 'Lookups and Calculations'!$F$12</f>
        <v>0</v>
      </c>
      <c r="L7463" s="12">
        <f>(H7463 - I7463) * Dashboard!$I$13 * (Dashboard!$D$12 / 365) * 'Lookups and Calculations'!$F$12</f>
        <v>0</v>
      </c>
      <c r="M7463" s="3">
        <f>(G7463*2) * Dashboard!$I$13 * (Dashboard!$D$12 / 365) * 'Lookups and Calculations'!$F$12</f>
        <v>1602.0878730267946</v>
      </c>
      <c r="N7463" s="12">
        <f>H7463 * Dashboard!$I$14 * Dashboard!$I$15 * (Dashboard!$D$12 / 365) * 'Lookups and Calculations'!$F$12</f>
        <v>0</v>
      </c>
    </row>
    <row r="7464" spans="1:14" x14ac:dyDescent="0.35">
      <c r="A7464" s="2">
        <v>7463</v>
      </c>
      <c r="B7464" s="11">
        <v>-3.7525571558259523E-2</v>
      </c>
      <c r="C7464" s="11">
        <v>-0.25386063969186556</v>
      </c>
      <c r="D7464" s="3">
        <f>B7464*Dashboard!$D$11*Dashboard!$D$10*SQRT(Dashboard!$D$12/365)</f>
        <v>-9316.9151984355358</v>
      </c>
      <c r="E7464" s="3">
        <f>IF(Dashboard!$I$3,C7464*Dashboard!$E$11*Dashboard!$E$10*SQRT(Dashboard!$D$12/365),0)</f>
        <v>-126057.93617601118</v>
      </c>
      <c r="F7464" s="3">
        <f>D7464+IF(Dashboard!$I$3,E7464,0)</f>
        <v>-135374.85137444671</v>
      </c>
      <c r="G7464" s="3">
        <f>IF(Dashboard!$I$4, ('Lookups and Calculations'!$F$9) / (1 - 'Lookups and Calculations'!$F$10), 'Lookups and Calculations'!$F$9)</f>
        <v>1951878.888340465</v>
      </c>
      <c r="H7464" s="12">
        <f t="shared" si="232"/>
        <v>0</v>
      </c>
      <c r="I7464" s="12">
        <f t="shared" si="233"/>
        <v>0</v>
      </c>
      <c r="J7464" s="13">
        <f>(1 - Dashboard!$I$9) * H7464 * Dashboard!$I$8 * 'Lookups and Calculations'!$F$12</f>
        <v>0</v>
      </c>
      <c r="K7464" s="12">
        <f>(1 - Dashboard!$I$11) * I7464 * Dashboard!$I$10 * 'Lookups and Calculations'!$F$12</f>
        <v>0</v>
      </c>
      <c r="L7464" s="12">
        <f>(H7464 - I7464) * Dashboard!$I$13 * (Dashboard!$D$12 / 365) * 'Lookups and Calculations'!$F$12</f>
        <v>0</v>
      </c>
      <c r="M7464" s="3">
        <f>(G7464*2) * Dashboard!$I$13 * (Dashboard!$D$12 / 365) * 'Lookups and Calculations'!$F$12</f>
        <v>1602.0878730267946</v>
      </c>
      <c r="N7464" s="12">
        <f>H7464 * Dashboard!$I$14 * Dashboard!$I$15 * (Dashboard!$D$12 / 365) * 'Lookups and Calculations'!$F$12</f>
        <v>0</v>
      </c>
    </row>
    <row r="7465" spans="1:14" x14ac:dyDescent="0.35">
      <c r="A7465" s="2">
        <v>7464</v>
      </c>
      <c r="B7465" s="11">
        <v>-1.1958175296856646</v>
      </c>
      <c r="C7465" s="11">
        <v>-1.9778553912367443</v>
      </c>
      <c r="D7465" s="3">
        <f>B7465*Dashboard!$D$11*Dashboard!$D$10*SQRT(Dashboard!$D$12/365)</f>
        <v>-296899.68877853785</v>
      </c>
      <c r="E7465" s="3">
        <f>IF(Dashboard!$I$3,C7465*Dashboard!$E$11*Dashboard!$E$10*SQRT(Dashboard!$D$12/365),0)</f>
        <v>-982130.861154882</v>
      </c>
      <c r="F7465" s="3">
        <f>D7465+IF(Dashboard!$I$3,E7465,0)</f>
        <v>-1279030.5499334198</v>
      </c>
      <c r="G7465" s="3">
        <f>IF(Dashboard!$I$4, ('Lookups and Calculations'!$F$9) / (1 - 'Lookups and Calculations'!$F$10), 'Lookups and Calculations'!$F$9)</f>
        <v>1951878.888340465</v>
      </c>
      <c r="H7465" s="12">
        <f t="shared" si="232"/>
        <v>0</v>
      </c>
      <c r="I7465" s="12">
        <f t="shared" si="233"/>
        <v>0</v>
      </c>
      <c r="J7465" s="13">
        <f>(1 - Dashboard!$I$9) * H7465 * Dashboard!$I$8 * 'Lookups and Calculations'!$F$12</f>
        <v>0</v>
      </c>
      <c r="K7465" s="12">
        <f>(1 - Dashboard!$I$11) * I7465 * Dashboard!$I$10 * 'Lookups and Calculations'!$F$12</f>
        <v>0</v>
      </c>
      <c r="L7465" s="12">
        <f>(H7465 - I7465) * Dashboard!$I$13 * (Dashboard!$D$12 / 365) * 'Lookups and Calculations'!$F$12</f>
        <v>0</v>
      </c>
      <c r="M7465" s="3">
        <f>(G7465*2) * Dashboard!$I$13 * (Dashboard!$D$12 / 365) * 'Lookups and Calculations'!$F$12</f>
        <v>1602.0878730267946</v>
      </c>
      <c r="N7465" s="12">
        <f>H7465 * Dashboard!$I$14 * Dashboard!$I$15 * (Dashboard!$D$12 / 365) * 'Lookups and Calculations'!$F$12</f>
        <v>0</v>
      </c>
    </row>
    <row r="7466" spans="1:14" x14ac:dyDescent="0.35">
      <c r="A7466" s="2">
        <v>7465</v>
      </c>
      <c r="B7466" s="11">
        <v>0.90852782516073149</v>
      </c>
      <c r="C7466" s="11">
        <v>0.90601482229597563</v>
      </c>
      <c r="D7466" s="3">
        <f>B7466*Dashboard!$D$11*Dashboard!$D$10*SQRT(Dashboard!$D$12/365)</f>
        <v>225570.89341863722</v>
      </c>
      <c r="E7466" s="3">
        <f>IF(Dashboard!$I$3,C7466*Dashboard!$E$11*Dashboard!$E$10*SQRT(Dashboard!$D$12/365),0)</f>
        <v>449893.92125590646</v>
      </c>
      <c r="F7466" s="3">
        <f>D7466+IF(Dashboard!$I$3,E7466,0)</f>
        <v>675464.81467454368</v>
      </c>
      <c r="G7466" s="3">
        <f>IF(Dashboard!$I$4, ('Lookups and Calculations'!$F$9) / (1 - 'Lookups and Calculations'!$F$10), 'Lookups and Calculations'!$F$9)</f>
        <v>1951878.888340465</v>
      </c>
      <c r="H7466" s="12">
        <f t="shared" si="232"/>
        <v>0</v>
      </c>
      <c r="I7466" s="12">
        <f t="shared" si="233"/>
        <v>0</v>
      </c>
      <c r="J7466" s="13">
        <f>(1 - Dashboard!$I$9) * H7466 * Dashboard!$I$8 * 'Lookups and Calculations'!$F$12</f>
        <v>0</v>
      </c>
      <c r="K7466" s="12">
        <f>(1 - Dashboard!$I$11) * I7466 * Dashboard!$I$10 * 'Lookups and Calculations'!$F$12</f>
        <v>0</v>
      </c>
      <c r="L7466" s="12">
        <f>(H7466 - I7466) * Dashboard!$I$13 * (Dashboard!$D$12 / 365) * 'Lookups and Calculations'!$F$12</f>
        <v>0</v>
      </c>
      <c r="M7466" s="3">
        <f>(G7466*2) * Dashboard!$I$13 * (Dashboard!$D$12 / 365) * 'Lookups and Calculations'!$F$12</f>
        <v>1602.0878730267946</v>
      </c>
      <c r="N7466" s="12">
        <f>H7466 * Dashboard!$I$14 * Dashboard!$I$15 * (Dashboard!$D$12 / 365) * 'Lookups and Calculations'!$F$12</f>
        <v>0</v>
      </c>
    </row>
    <row r="7467" spans="1:14" x14ac:dyDescent="0.35">
      <c r="A7467" s="2">
        <v>7466</v>
      </c>
      <c r="B7467" s="11">
        <v>1.0846955886004563</v>
      </c>
      <c r="C7467" s="11">
        <v>-1.7078091714896724</v>
      </c>
      <c r="D7467" s="3">
        <f>B7467*Dashboard!$D$11*Dashboard!$D$10*SQRT(Dashboard!$D$12/365)</f>
        <v>269310.13694002473</v>
      </c>
      <c r="E7467" s="3">
        <f>IF(Dashboard!$I$3,C7467*Dashboard!$E$11*Dashboard!$E$10*SQRT(Dashboard!$D$12/365),0)</f>
        <v>-848035.75616039068</v>
      </c>
      <c r="F7467" s="3">
        <f>D7467+IF(Dashboard!$I$3,E7467,0)</f>
        <v>-578725.619220366</v>
      </c>
      <c r="G7467" s="3">
        <f>IF(Dashboard!$I$4, ('Lookups and Calculations'!$F$9) / (1 - 'Lookups and Calculations'!$F$10), 'Lookups and Calculations'!$F$9)</f>
        <v>1951878.888340465</v>
      </c>
      <c r="H7467" s="12">
        <f t="shared" si="232"/>
        <v>0</v>
      </c>
      <c r="I7467" s="12">
        <f t="shared" si="233"/>
        <v>0</v>
      </c>
      <c r="J7467" s="13">
        <f>(1 - Dashboard!$I$9) * H7467 * Dashboard!$I$8 * 'Lookups and Calculations'!$F$12</f>
        <v>0</v>
      </c>
      <c r="K7467" s="12">
        <f>(1 - Dashboard!$I$11) * I7467 * Dashboard!$I$10 * 'Lookups and Calculations'!$F$12</f>
        <v>0</v>
      </c>
      <c r="L7467" s="12">
        <f>(H7467 - I7467) * Dashboard!$I$13 * (Dashboard!$D$12 / 365) * 'Lookups and Calculations'!$F$12</f>
        <v>0</v>
      </c>
      <c r="M7467" s="3">
        <f>(G7467*2) * Dashboard!$I$13 * (Dashboard!$D$12 / 365) * 'Lookups and Calculations'!$F$12</f>
        <v>1602.0878730267946</v>
      </c>
      <c r="N7467" s="12">
        <f>H7467 * Dashboard!$I$14 * Dashboard!$I$15 * (Dashboard!$D$12 / 365) * 'Lookups and Calculations'!$F$12</f>
        <v>0</v>
      </c>
    </row>
    <row r="7468" spans="1:14" x14ac:dyDescent="0.35">
      <c r="A7468" s="2">
        <v>7467</v>
      </c>
      <c r="B7468" s="11">
        <v>-0.6959523692736419</v>
      </c>
      <c r="C7468" s="11">
        <v>-0.41631035973220293</v>
      </c>
      <c r="D7468" s="3">
        <f>B7468*Dashboard!$D$11*Dashboard!$D$10*SQRT(Dashboard!$D$12/365)</f>
        <v>-172792.28369929071</v>
      </c>
      <c r="E7468" s="3">
        <f>IF(Dashboard!$I$3,C7468*Dashboard!$E$11*Dashboard!$E$10*SQRT(Dashboard!$D$12/365),0)</f>
        <v>-206724.54312032476</v>
      </c>
      <c r="F7468" s="3">
        <f>D7468+IF(Dashboard!$I$3,E7468,0)</f>
        <v>-379516.82681961544</v>
      </c>
      <c r="G7468" s="3">
        <f>IF(Dashboard!$I$4, ('Lookups and Calculations'!$F$9) / (1 - 'Lookups and Calculations'!$F$10), 'Lookups and Calculations'!$F$9)</f>
        <v>1951878.888340465</v>
      </c>
      <c r="H7468" s="12">
        <f t="shared" si="232"/>
        <v>0</v>
      </c>
      <c r="I7468" s="12">
        <f t="shared" si="233"/>
        <v>0</v>
      </c>
      <c r="J7468" s="13">
        <f>(1 - Dashboard!$I$9) * H7468 * Dashboard!$I$8 * 'Lookups and Calculations'!$F$12</f>
        <v>0</v>
      </c>
      <c r="K7468" s="12">
        <f>(1 - Dashboard!$I$11) * I7468 * Dashboard!$I$10 * 'Lookups and Calculations'!$F$12</f>
        <v>0</v>
      </c>
      <c r="L7468" s="12">
        <f>(H7468 - I7468) * Dashboard!$I$13 * (Dashboard!$D$12 / 365) * 'Lookups and Calculations'!$F$12</f>
        <v>0</v>
      </c>
      <c r="M7468" s="3">
        <f>(G7468*2) * Dashboard!$I$13 * (Dashboard!$D$12 / 365) * 'Lookups and Calculations'!$F$12</f>
        <v>1602.0878730267946</v>
      </c>
      <c r="N7468" s="12">
        <f>H7468 * Dashboard!$I$14 * Dashboard!$I$15 * (Dashboard!$D$12 / 365) * 'Lookups and Calculations'!$F$12</f>
        <v>0</v>
      </c>
    </row>
    <row r="7469" spans="1:14" x14ac:dyDescent="0.35">
      <c r="A7469" s="2">
        <v>7468</v>
      </c>
      <c r="B7469" s="11">
        <v>-0.99701903813046777</v>
      </c>
      <c r="C7469" s="11">
        <v>0.89236532379466538</v>
      </c>
      <c r="D7469" s="3">
        <f>B7469*Dashboard!$D$11*Dashboard!$D$10*SQRT(Dashboard!$D$12/365)</f>
        <v>-247541.64810163318</v>
      </c>
      <c r="E7469" s="3">
        <f>IF(Dashboard!$I$3,C7469*Dashboard!$E$11*Dashboard!$E$10*SQRT(Dashboard!$D$12/365),0)</f>
        <v>443116.0780542143</v>
      </c>
      <c r="F7469" s="3">
        <f>D7469+IF(Dashboard!$I$3,E7469,0)</f>
        <v>195574.42995258112</v>
      </c>
      <c r="G7469" s="3">
        <f>IF(Dashboard!$I$4, ('Lookups and Calculations'!$F$9) / (1 - 'Lookups and Calculations'!$F$10), 'Lookups and Calculations'!$F$9)</f>
        <v>1951878.888340465</v>
      </c>
      <c r="H7469" s="12">
        <f t="shared" si="232"/>
        <v>0</v>
      </c>
      <c r="I7469" s="12">
        <f t="shared" si="233"/>
        <v>0</v>
      </c>
      <c r="J7469" s="13">
        <f>(1 - Dashboard!$I$9) * H7469 * Dashboard!$I$8 * 'Lookups and Calculations'!$F$12</f>
        <v>0</v>
      </c>
      <c r="K7469" s="12">
        <f>(1 - Dashboard!$I$11) * I7469 * Dashboard!$I$10 * 'Lookups and Calculations'!$F$12</f>
        <v>0</v>
      </c>
      <c r="L7469" s="12">
        <f>(H7469 - I7469) * Dashboard!$I$13 * (Dashboard!$D$12 / 365) * 'Lookups and Calculations'!$F$12</f>
        <v>0</v>
      </c>
      <c r="M7469" s="3">
        <f>(G7469*2) * Dashboard!$I$13 * (Dashboard!$D$12 / 365) * 'Lookups and Calculations'!$F$12</f>
        <v>1602.0878730267946</v>
      </c>
      <c r="N7469" s="12">
        <f>H7469 * Dashboard!$I$14 * Dashboard!$I$15 * (Dashboard!$D$12 / 365) * 'Lookups and Calculations'!$F$12</f>
        <v>0</v>
      </c>
    </row>
    <row r="7470" spans="1:14" x14ac:dyDescent="0.35">
      <c r="A7470" s="2">
        <v>7469</v>
      </c>
      <c r="B7470" s="11">
        <v>-0.88832461221179593</v>
      </c>
      <c r="C7470" s="11">
        <v>2.5289035652867038</v>
      </c>
      <c r="D7470" s="3">
        <f>B7470*Dashboard!$D$11*Dashboard!$D$10*SQRT(Dashboard!$D$12/365)</f>
        <v>-220554.80401706917</v>
      </c>
      <c r="E7470" s="3">
        <f>IF(Dashboard!$I$3,C7470*Dashboard!$E$11*Dashboard!$E$10*SQRT(Dashboard!$D$12/365),0)</f>
        <v>1255761.2894032793</v>
      </c>
      <c r="F7470" s="3">
        <f>D7470+IF(Dashboard!$I$3,E7470,0)</f>
        <v>1035206.4853862101</v>
      </c>
      <c r="G7470" s="3">
        <f>IF(Dashboard!$I$4, ('Lookups and Calculations'!$F$9) / (1 - 'Lookups and Calculations'!$F$10), 'Lookups and Calculations'!$F$9)</f>
        <v>1951878.888340465</v>
      </c>
      <c r="H7470" s="12">
        <f t="shared" si="232"/>
        <v>0</v>
      </c>
      <c r="I7470" s="12">
        <f t="shared" si="233"/>
        <v>0</v>
      </c>
      <c r="J7470" s="13">
        <f>(1 - Dashboard!$I$9) * H7470 * Dashboard!$I$8 * 'Lookups and Calculations'!$F$12</f>
        <v>0</v>
      </c>
      <c r="K7470" s="12">
        <f>(1 - Dashboard!$I$11) * I7470 * Dashboard!$I$10 * 'Lookups and Calculations'!$F$12</f>
        <v>0</v>
      </c>
      <c r="L7470" s="12">
        <f>(H7470 - I7470) * Dashboard!$I$13 * (Dashboard!$D$12 / 365) * 'Lookups and Calculations'!$F$12</f>
        <v>0</v>
      </c>
      <c r="M7470" s="3">
        <f>(G7470*2) * Dashboard!$I$13 * (Dashboard!$D$12 / 365) * 'Lookups and Calculations'!$F$12</f>
        <v>1602.0878730267946</v>
      </c>
      <c r="N7470" s="12">
        <f>H7470 * Dashboard!$I$14 * Dashboard!$I$15 * (Dashboard!$D$12 / 365) * 'Lookups and Calculations'!$F$12</f>
        <v>0</v>
      </c>
    </row>
    <row r="7471" spans="1:14" x14ac:dyDescent="0.35">
      <c r="A7471" s="2">
        <v>7470</v>
      </c>
      <c r="B7471" s="11">
        <v>2.046948685712251</v>
      </c>
      <c r="C7471" s="11">
        <v>-0.70319067199629548</v>
      </c>
      <c r="D7471" s="3">
        <f>B7471*Dashboard!$D$11*Dashboard!$D$10*SQRT(Dashboard!$D$12/365)</f>
        <v>508220.03578870097</v>
      </c>
      <c r="E7471" s="3">
        <f>IF(Dashboard!$I$3,C7471*Dashboard!$E$11*Dashboard!$E$10*SQRT(Dashboard!$D$12/365),0)</f>
        <v>-349178.8445726342</v>
      </c>
      <c r="F7471" s="3">
        <f>D7471+IF(Dashboard!$I$3,E7471,0)</f>
        <v>159041.19121606677</v>
      </c>
      <c r="G7471" s="3">
        <f>IF(Dashboard!$I$4, ('Lookups and Calculations'!$F$9) / (1 - 'Lookups and Calculations'!$F$10), 'Lookups and Calculations'!$F$9)</f>
        <v>1951878.888340465</v>
      </c>
      <c r="H7471" s="12">
        <f t="shared" si="232"/>
        <v>0</v>
      </c>
      <c r="I7471" s="12">
        <f t="shared" si="233"/>
        <v>0</v>
      </c>
      <c r="J7471" s="13">
        <f>(1 - Dashboard!$I$9) * H7471 * Dashboard!$I$8 * 'Lookups and Calculations'!$F$12</f>
        <v>0</v>
      </c>
      <c r="K7471" s="12">
        <f>(1 - Dashboard!$I$11) * I7471 * Dashboard!$I$10 * 'Lookups and Calculations'!$F$12</f>
        <v>0</v>
      </c>
      <c r="L7471" s="12">
        <f>(H7471 - I7471) * Dashboard!$I$13 * (Dashboard!$D$12 / 365) * 'Lookups and Calculations'!$F$12</f>
        <v>0</v>
      </c>
      <c r="M7471" s="3">
        <f>(G7471*2) * Dashboard!$I$13 * (Dashboard!$D$12 / 365) * 'Lookups and Calculations'!$F$12</f>
        <v>1602.0878730267946</v>
      </c>
      <c r="N7471" s="12">
        <f>H7471 * Dashboard!$I$14 * Dashboard!$I$15 * (Dashboard!$D$12 / 365) * 'Lookups and Calculations'!$F$12</f>
        <v>0</v>
      </c>
    </row>
    <row r="7472" spans="1:14" x14ac:dyDescent="0.35">
      <c r="A7472" s="2">
        <v>7471</v>
      </c>
      <c r="B7472" s="11">
        <v>-1.964420883773834E-2</v>
      </c>
      <c r="C7472" s="11">
        <v>0.17839230973463918</v>
      </c>
      <c r="D7472" s="3">
        <f>B7472*Dashboard!$D$11*Dashboard!$D$10*SQRT(Dashboard!$D$12/365)</f>
        <v>-4877.2988733140783</v>
      </c>
      <c r="E7472" s="3">
        <f>IF(Dashboard!$I$3,C7472*Dashboard!$E$11*Dashboard!$E$10*SQRT(Dashboard!$D$12/365),0)</f>
        <v>88583.115610658948</v>
      </c>
      <c r="F7472" s="3">
        <f>D7472+IF(Dashboard!$I$3,E7472,0)</f>
        <v>83705.816737344867</v>
      </c>
      <c r="G7472" s="3">
        <f>IF(Dashboard!$I$4, ('Lookups and Calculations'!$F$9) / (1 - 'Lookups and Calculations'!$F$10), 'Lookups and Calculations'!$F$9)</f>
        <v>1951878.888340465</v>
      </c>
      <c r="H7472" s="12">
        <f t="shared" si="232"/>
        <v>0</v>
      </c>
      <c r="I7472" s="12">
        <f t="shared" si="233"/>
        <v>0</v>
      </c>
      <c r="J7472" s="13">
        <f>(1 - Dashboard!$I$9) * H7472 * Dashboard!$I$8 * 'Lookups and Calculations'!$F$12</f>
        <v>0</v>
      </c>
      <c r="K7472" s="12">
        <f>(1 - Dashboard!$I$11) * I7472 * Dashboard!$I$10 * 'Lookups and Calculations'!$F$12</f>
        <v>0</v>
      </c>
      <c r="L7472" s="12">
        <f>(H7472 - I7472) * Dashboard!$I$13 * (Dashboard!$D$12 / 365) * 'Lookups and Calculations'!$F$12</f>
        <v>0</v>
      </c>
      <c r="M7472" s="3">
        <f>(G7472*2) * Dashboard!$I$13 * (Dashboard!$D$12 / 365) * 'Lookups and Calculations'!$F$12</f>
        <v>1602.0878730267946</v>
      </c>
      <c r="N7472" s="12">
        <f>H7472 * Dashboard!$I$14 * Dashboard!$I$15 * (Dashboard!$D$12 / 365) * 'Lookups and Calculations'!$F$12</f>
        <v>0</v>
      </c>
    </row>
    <row r="7473" spans="1:14" x14ac:dyDescent="0.35">
      <c r="A7473" s="2">
        <v>7472</v>
      </c>
      <c r="B7473" s="11">
        <v>-1.9470792424053542</v>
      </c>
      <c r="C7473" s="11">
        <v>-1.9467620977814584</v>
      </c>
      <c r="D7473" s="3">
        <f>B7473*Dashboard!$D$11*Dashboard!$D$10*SQRT(Dashboard!$D$12/365)</f>
        <v>-483424.27397703251</v>
      </c>
      <c r="E7473" s="3">
        <f>IF(Dashboard!$I$3,C7473*Dashboard!$E$11*Dashboard!$E$10*SQRT(Dashboard!$D$12/365),0)</f>
        <v>-966691.06549910037</v>
      </c>
      <c r="F7473" s="3">
        <f>D7473+IF(Dashboard!$I$3,E7473,0)</f>
        <v>-1450115.3394761328</v>
      </c>
      <c r="G7473" s="3">
        <f>IF(Dashboard!$I$4, ('Lookups and Calculations'!$F$9) / (1 - 'Lookups and Calculations'!$F$10), 'Lookups and Calculations'!$F$9)</f>
        <v>1951878.888340465</v>
      </c>
      <c r="H7473" s="12">
        <f t="shared" si="232"/>
        <v>0</v>
      </c>
      <c r="I7473" s="12">
        <f t="shared" si="233"/>
        <v>0</v>
      </c>
      <c r="J7473" s="13">
        <f>(1 - Dashboard!$I$9) * H7473 * Dashboard!$I$8 * 'Lookups and Calculations'!$F$12</f>
        <v>0</v>
      </c>
      <c r="K7473" s="12">
        <f>(1 - Dashboard!$I$11) * I7473 * Dashboard!$I$10 * 'Lookups and Calculations'!$F$12</f>
        <v>0</v>
      </c>
      <c r="L7473" s="12">
        <f>(H7473 - I7473) * Dashboard!$I$13 * (Dashboard!$D$12 / 365) * 'Lookups and Calculations'!$F$12</f>
        <v>0</v>
      </c>
      <c r="M7473" s="3">
        <f>(G7473*2) * Dashboard!$I$13 * (Dashboard!$D$12 / 365) * 'Lookups and Calculations'!$F$12</f>
        <v>1602.0878730267946</v>
      </c>
      <c r="N7473" s="12">
        <f>H7473 * Dashboard!$I$14 * Dashboard!$I$15 * (Dashboard!$D$12 / 365) * 'Lookups and Calculations'!$F$12</f>
        <v>0</v>
      </c>
    </row>
    <row r="7474" spans="1:14" x14ac:dyDescent="0.35">
      <c r="A7474" s="2">
        <v>7473</v>
      </c>
      <c r="B7474" s="11">
        <v>0.30137833143463499</v>
      </c>
      <c r="C7474" s="11">
        <v>3.5884937870676805</v>
      </c>
      <c r="D7474" s="3">
        <f>B7474*Dashboard!$D$11*Dashboard!$D$10*SQRT(Dashboard!$D$12/365)</f>
        <v>74826.744537738006</v>
      </c>
      <c r="E7474" s="3">
        <f>IF(Dashboard!$I$3,C7474*Dashboard!$E$11*Dashboard!$E$10*SQRT(Dashboard!$D$12/365),0)</f>
        <v>1781915.1536341347</v>
      </c>
      <c r="F7474" s="3">
        <f>D7474+IF(Dashboard!$I$3,E7474,0)</f>
        <v>1856741.8981718726</v>
      </c>
      <c r="G7474" s="3">
        <f>IF(Dashboard!$I$4, ('Lookups and Calculations'!$F$9) / (1 - 'Lookups and Calculations'!$F$10), 'Lookups and Calculations'!$F$9)</f>
        <v>1951878.888340465</v>
      </c>
      <c r="H7474" s="12">
        <f t="shared" si="232"/>
        <v>0</v>
      </c>
      <c r="I7474" s="12">
        <f t="shared" si="233"/>
        <v>0</v>
      </c>
      <c r="J7474" s="13">
        <f>(1 - Dashboard!$I$9) * H7474 * Dashboard!$I$8 * 'Lookups and Calculations'!$F$12</f>
        <v>0</v>
      </c>
      <c r="K7474" s="12">
        <f>(1 - Dashboard!$I$11) * I7474 * Dashboard!$I$10 * 'Lookups and Calculations'!$F$12</f>
        <v>0</v>
      </c>
      <c r="L7474" s="12">
        <f>(H7474 - I7474) * Dashboard!$I$13 * (Dashboard!$D$12 / 365) * 'Lookups and Calculations'!$F$12</f>
        <v>0</v>
      </c>
      <c r="M7474" s="3">
        <f>(G7474*2) * Dashboard!$I$13 * (Dashboard!$D$12 / 365) * 'Lookups and Calculations'!$F$12</f>
        <v>1602.0878730267946</v>
      </c>
      <c r="N7474" s="12">
        <f>H7474 * Dashboard!$I$14 * Dashboard!$I$15 * (Dashboard!$D$12 / 365) * 'Lookups and Calculations'!$F$12</f>
        <v>0</v>
      </c>
    </row>
    <row r="7475" spans="1:14" x14ac:dyDescent="0.35">
      <c r="A7475" s="2">
        <v>7474</v>
      </c>
      <c r="B7475" s="11">
        <v>0.1637986976384552</v>
      </c>
      <c r="C7475" s="11">
        <v>-0.92049963128559398</v>
      </c>
      <c r="D7475" s="3">
        <f>B7475*Dashboard!$D$11*Dashboard!$D$10*SQRT(Dashboard!$D$12/365)</f>
        <v>40668.230013295288</v>
      </c>
      <c r="E7475" s="3">
        <f>IF(Dashboard!$I$3,C7475*Dashboard!$E$11*Dashboard!$E$10*SQRT(Dashboard!$D$12/365),0)</f>
        <v>-457086.54918495967</v>
      </c>
      <c r="F7475" s="3">
        <f>D7475+IF(Dashboard!$I$3,E7475,0)</f>
        <v>-416418.31917166436</v>
      </c>
      <c r="G7475" s="3">
        <f>IF(Dashboard!$I$4, ('Lookups and Calculations'!$F$9) / (1 - 'Lookups and Calculations'!$F$10), 'Lookups and Calculations'!$F$9)</f>
        <v>1951878.888340465</v>
      </c>
      <c r="H7475" s="12">
        <f t="shared" si="232"/>
        <v>0</v>
      </c>
      <c r="I7475" s="12">
        <f t="shared" si="233"/>
        <v>0</v>
      </c>
      <c r="J7475" s="13">
        <f>(1 - Dashboard!$I$9) * H7475 * Dashboard!$I$8 * 'Lookups and Calculations'!$F$12</f>
        <v>0</v>
      </c>
      <c r="K7475" s="12">
        <f>(1 - Dashboard!$I$11) * I7475 * Dashboard!$I$10 * 'Lookups and Calculations'!$F$12</f>
        <v>0</v>
      </c>
      <c r="L7475" s="12">
        <f>(H7475 - I7475) * Dashboard!$I$13 * (Dashboard!$D$12 / 365) * 'Lookups and Calculations'!$F$12</f>
        <v>0</v>
      </c>
      <c r="M7475" s="3">
        <f>(G7475*2) * Dashboard!$I$13 * (Dashboard!$D$12 / 365) * 'Lookups and Calculations'!$F$12</f>
        <v>1602.0878730267946</v>
      </c>
      <c r="N7475" s="12">
        <f>H7475 * Dashboard!$I$14 * Dashboard!$I$15 * (Dashboard!$D$12 / 365) * 'Lookups and Calculations'!$F$12</f>
        <v>0</v>
      </c>
    </row>
    <row r="7476" spans="1:14" x14ac:dyDescent="0.35">
      <c r="A7476" s="2">
        <v>7475</v>
      </c>
      <c r="B7476" s="11">
        <v>-1.2955897058350687</v>
      </c>
      <c r="C7476" s="11">
        <v>3.1696708036015684</v>
      </c>
      <c r="D7476" s="3">
        <f>B7476*Dashboard!$D$11*Dashboard!$D$10*SQRT(Dashboard!$D$12/365)</f>
        <v>-321671.30092851375</v>
      </c>
      <c r="E7476" s="3">
        <f>IF(Dashboard!$I$3,C7476*Dashboard!$E$11*Dashboard!$E$10*SQRT(Dashboard!$D$12/365),0)</f>
        <v>1573942.9331949947</v>
      </c>
      <c r="F7476" s="3">
        <f>D7476+IF(Dashboard!$I$3,E7476,0)</f>
        <v>1252271.6322664809</v>
      </c>
      <c r="G7476" s="3">
        <f>IF(Dashboard!$I$4, ('Lookups and Calculations'!$F$9) / (1 - 'Lookups and Calculations'!$F$10), 'Lookups and Calculations'!$F$9)</f>
        <v>1951878.888340465</v>
      </c>
      <c r="H7476" s="12">
        <f t="shared" si="232"/>
        <v>0</v>
      </c>
      <c r="I7476" s="12">
        <f t="shared" si="233"/>
        <v>0</v>
      </c>
      <c r="J7476" s="13">
        <f>(1 - Dashboard!$I$9) * H7476 * Dashboard!$I$8 * 'Lookups and Calculations'!$F$12</f>
        <v>0</v>
      </c>
      <c r="K7476" s="12">
        <f>(1 - Dashboard!$I$11) * I7476 * Dashboard!$I$10 * 'Lookups and Calculations'!$F$12</f>
        <v>0</v>
      </c>
      <c r="L7476" s="12">
        <f>(H7476 - I7476) * Dashboard!$I$13 * (Dashboard!$D$12 / 365) * 'Lookups and Calculations'!$F$12</f>
        <v>0</v>
      </c>
      <c r="M7476" s="3">
        <f>(G7476*2) * Dashboard!$I$13 * (Dashboard!$D$12 / 365) * 'Lookups and Calculations'!$F$12</f>
        <v>1602.0878730267946</v>
      </c>
      <c r="N7476" s="12">
        <f>H7476 * Dashboard!$I$14 * Dashboard!$I$15 * (Dashboard!$D$12 / 365) * 'Lookups and Calculations'!$F$12</f>
        <v>0</v>
      </c>
    </row>
    <row r="7477" spans="1:14" x14ac:dyDescent="0.35">
      <c r="A7477" s="2">
        <v>7476</v>
      </c>
      <c r="B7477" s="11">
        <v>1.6400957979866151E-2</v>
      </c>
      <c r="C7477" s="11">
        <v>0.78953878139581934</v>
      </c>
      <c r="D7477" s="3">
        <f>B7477*Dashboard!$D$11*Dashboard!$D$10*SQRT(Dashboard!$D$12/365)</f>
        <v>4072.0588208571671</v>
      </c>
      <c r="E7477" s="3">
        <f>IF(Dashboard!$I$3,C7477*Dashboard!$E$11*Dashboard!$E$10*SQRT(Dashboard!$D$12/365),0)</f>
        <v>392056.1668578707</v>
      </c>
      <c r="F7477" s="3">
        <f>D7477+IF(Dashboard!$I$3,E7477,0)</f>
        <v>396128.22567872785</v>
      </c>
      <c r="G7477" s="3">
        <f>IF(Dashboard!$I$4, ('Lookups and Calculations'!$F$9) / (1 - 'Lookups and Calculations'!$F$10), 'Lookups and Calculations'!$F$9)</f>
        <v>1951878.888340465</v>
      </c>
      <c r="H7477" s="12">
        <f t="shared" si="232"/>
        <v>0</v>
      </c>
      <c r="I7477" s="12">
        <f t="shared" si="233"/>
        <v>0</v>
      </c>
      <c r="J7477" s="13">
        <f>(1 - Dashboard!$I$9) * H7477 * Dashboard!$I$8 * 'Lookups and Calculations'!$F$12</f>
        <v>0</v>
      </c>
      <c r="K7477" s="12">
        <f>(1 - Dashboard!$I$11) * I7477 * Dashboard!$I$10 * 'Lookups and Calculations'!$F$12</f>
        <v>0</v>
      </c>
      <c r="L7477" s="12">
        <f>(H7477 - I7477) * Dashboard!$I$13 * (Dashboard!$D$12 / 365) * 'Lookups and Calculations'!$F$12</f>
        <v>0</v>
      </c>
      <c r="M7477" s="3">
        <f>(G7477*2) * Dashboard!$I$13 * (Dashboard!$D$12 / 365) * 'Lookups and Calculations'!$F$12</f>
        <v>1602.0878730267946</v>
      </c>
      <c r="N7477" s="12">
        <f>H7477 * Dashboard!$I$14 * Dashboard!$I$15 * (Dashboard!$D$12 / 365) * 'Lookups and Calculations'!$F$12</f>
        <v>0</v>
      </c>
    </row>
    <row r="7478" spans="1:14" x14ac:dyDescent="0.35">
      <c r="A7478" s="2">
        <v>7477</v>
      </c>
      <c r="B7478" s="11">
        <v>-0.7208621160705676</v>
      </c>
      <c r="C7478" s="11">
        <v>1.7940142882184285</v>
      </c>
      <c r="D7478" s="3">
        <f>B7478*Dashboard!$D$11*Dashboard!$D$10*SQRT(Dashboard!$D$12/365)</f>
        <v>-178976.91963910963</v>
      </c>
      <c r="E7478" s="3">
        <f>IF(Dashboard!$I$3,C7478*Dashboard!$E$11*Dashboard!$E$10*SQRT(Dashboard!$D$12/365),0)</f>
        <v>890842.07349981426</v>
      </c>
      <c r="F7478" s="3">
        <f>D7478+IF(Dashboard!$I$3,E7478,0)</f>
        <v>711865.15386070462</v>
      </c>
      <c r="G7478" s="3">
        <f>IF(Dashboard!$I$4, ('Lookups and Calculations'!$F$9) / (1 - 'Lookups and Calculations'!$F$10), 'Lookups and Calculations'!$F$9)</f>
        <v>1951878.888340465</v>
      </c>
      <c r="H7478" s="12">
        <f t="shared" si="232"/>
        <v>0</v>
      </c>
      <c r="I7478" s="12">
        <f t="shared" si="233"/>
        <v>0</v>
      </c>
      <c r="J7478" s="13">
        <f>(1 - Dashboard!$I$9) * H7478 * Dashboard!$I$8 * 'Lookups and Calculations'!$F$12</f>
        <v>0</v>
      </c>
      <c r="K7478" s="12">
        <f>(1 - Dashboard!$I$11) * I7478 * Dashboard!$I$10 * 'Lookups and Calculations'!$F$12</f>
        <v>0</v>
      </c>
      <c r="L7478" s="12">
        <f>(H7478 - I7478) * Dashboard!$I$13 * (Dashboard!$D$12 / 365) * 'Lookups and Calculations'!$F$12</f>
        <v>0</v>
      </c>
      <c r="M7478" s="3">
        <f>(G7478*2) * Dashboard!$I$13 * (Dashboard!$D$12 / 365) * 'Lookups and Calculations'!$F$12</f>
        <v>1602.0878730267946</v>
      </c>
      <c r="N7478" s="12">
        <f>H7478 * Dashboard!$I$14 * Dashboard!$I$15 * (Dashboard!$D$12 / 365) * 'Lookups and Calculations'!$F$12</f>
        <v>0</v>
      </c>
    </row>
    <row r="7479" spans="1:14" x14ac:dyDescent="0.35">
      <c r="A7479" s="2">
        <v>7478</v>
      </c>
      <c r="B7479" s="11">
        <v>0.60963567893652693</v>
      </c>
      <c r="C7479" s="11">
        <v>-2.0247046461721911</v>
      </c>
      <c r="D7479" s="3">
        <f>B7479*Dashboard!$D$11*Dashboard!$D$10*SQRT(Dashboard!$D$12/365)</f>
        <v>151361.42333699169</v>
      </c>
      <c r="E7479" s="3">
        <f>IF(Dashboard!$I$3,C7479*Dashboard!$E$11*Dashboard!$E$10*SQRT(Dashboard!$D$12/365),0)</f>
        <v>-1005394.4927116076</v>
      </c>
      <c r="F7479" s="3">
        <f>D7479+IF(Dashboard!$I$3,E7479,0)</f>
        <v>-854033.06937461591</v>
      </c>
      <c r="G7479" s="3">
        <f>IF(Dashboard!$I$4, ('Lookups and Calculations'!$F$9) / (1 - 'Lookups and Calculations'!$F$10), 'Lookups and Calculations'!$F$9)</f>
        <v>1951878.888340465</v>
      </c>
      <c r="H7479" s="12">
        <f t="shared" si="232"/>
        <v>0</v>
      </c>
      <c r="I7479" s="12">
        <f t="shared" si="233"/>
        <v>0</v>
      </c>
      <c r="J7479" s="13">
        <f>(1 - Dashboard!$I$9) * H7479 * Dashboard!$I$8 * 'Lookups and Calculations'!$F$12</f>
        <v>0</v>
      </c>
      <c r="K7479" s="12">
        <f>(1 - Dashboard!$I$11) * I7479 * Dashboard!$I$10 * 'Lookups and Calculations'!$F$12</f>
        <v>0</v>
      </c>
      <c r="L7479" s="12">
        <f>(H7479 - I7479) * Dashboard!$I$13 * (Dashboard!$D$12 / 365) * 'Lookups and Calculations'!$F$12</f>
        <v>0</v>
      </c>
      <c r="M7479" s="3">
        <f>(G7479*2) * Dashboard!$I$13 * (Dashboard!$D$12 / 365) * 'Lookups and Calculations'!$F$12</f>
        <v>1602.0878730267946</v>
      </c>
      <c r="N7479" s="12">
        <f>H7479 * Dashboard!$I$14 * Dashboard!$I$15 * (Dashboard!$D$12 / 365) * 'Lookups and Calculations'!$F$12</f>
        <v>0</v>
      </c>
    </row>
    <row r="7480" spans="1:14" x14ac:dyDescent="0.35">
      <c r="A7480" s="2">
        <v>7479</v>
      </c>
      <c r="B7480" s="11">
        <v>-1.5081231428385746</v>
      </c>
      <c r="C7480" s="11">
        <v>-1.2542165980839646</v>
      </c>
      <c r="D7480" s="3">
        <f>B7480*Dashboard!$D$11*Dashboard!$D$10*SQRT(Dashboard!$D$12/365)</f>
        <v>-374439.47812521434</v>
      </c>
      <c r="E7480" s="3">
        <f>IF(Dashboard!$I$3,C7480*Dashboard!$E$11*Dashboard!$E$10*SQRT(Dashboard!$D$12/365),0)</f>
        <v>-622798.22529427102</v>
      </c>
      <c r="F7480" s="3">
        <f>D7480+IF(Dashboard!$I$3,E7480,0)</f>
        <v>-997237.70341948536</v>
      </c>
      <c r="G7480" s="3">
        <f>IF(Dashboard!$I$4, ('Lookups and Calculations'!$F$9) / (1 - 'Lookups and Calculations'!$F$10), 'Lookups and Calculations'!$F$9)</f>
        <v>1951878.888340465</v>
      </c>
      <c r="H7480" s="12">
        <f t="shared" si="232"/>
        <v>0</v>
      </c>
      <c r="I7480" s="12">
        <f t="shared" si="233"/>
        <v>0</v>
      </c>
      <c r="J7480" s="13">
        <f>(1 - Dashboard!$I$9) * H7480 * Dashboard!$I$8 * 'Lookups and Calculations'!$F$12</f>
        <v>0</v>
      </c>
      <c r="K7480" s="12">
        <f>(1 - Dashboard!$I$11) * I7480 * Dashboard!$I$10 * 'Lookups and Calculations'!$F$12</f>
        <v>0</v>
      </c>
      <c r="L7480" s="12">
        <f>(H7480 - I7480) * Dashboard!$I$13 * (Dashboard!$D$12 / 365) * 'Lookups and Calculations'!$F$12</f>
        <v>0</v>
      </c>
      <c r="M7480" s="3">
        <f>(G7480*2) * Dashboard!$I$13 * (Dashboard!$D$12 / 365) * 'Lookups and Calculations'!$F$12</f>
        <v>1602.0878730267946</v>
      </c>
      <c r="N7480" s="12">
        <f>H7480 * Dashboard!$I$14 * Dashboard!$I$15 * (Dashboard!$D$12 / 365) * 'Lookups and Calculations'!$F$12</f>
        <v>0</v>
      </c>
    </row>
    <row r="7481" spans="1:14" x14ac:dyDescent="0.35">
      <c r="A7481" s="2">
        <v>7480</v>
      </c>
      <c r="B7481" s="11">
        <v>0.40931818695540911</v>
      </c>
      <c r="C7481" s="11">
        <v>-0.20068088800690753</v>
      </c>
      <c r="D7481" s="3">
        <f>B7481*Dashboard!$D$11*Dashboard!$D$10*SQRT(Dashboard!$D$12/365)</f>
        <v>101626.24255090246</v>
      </c>
      <c r="E7481" s="3">
        <f>IF(Dashboard!$I$3,C7481*Dashboard!$E$11*Dashboard!$E$10*SQRT(Dashboard!$D$12/365),0)</f>
        <v>-99650.810786681395</v>
      </c>
      <c r="F7481" s="3">
        <f>D7481+IF(Dashboard!$I$3,E7481,0)</f>
        <v>1975.4317642210663</v>
      </c>
      <c r="G7481" s="3">
        <f>IF(Dashboard!$I$4, ('Lookups and Calculations'!$F$9) / (1 - 'Lookups and Calculations'!$F$10), 'Lookups and Calculations'!$F$9)</f>
        <v>1951878.888340465</v>
      </c>
      <c r="H7481" s="12">
        <f t="shared" si="232"/>
        <v>0</v>
      </c>
      <c r="I7481" s="12">
        <f t="shared" si="233"/>
        <v>0</v>
      </c>
      <c r="J7481" s="13">
        <f>(1 - Dashboard!$I$9) * H7481 * Dashboard!$I$8 * 'Lookups and Calculations'!$F$12</f>
        <v>0</v>
      </c>
      <c r="K7481" s="12">
        <f>(1 - Dashboard!$I$11) * I7481 * Dashboard!$I$10 * 'Lookups and Calculations'!$F$12</f>
        <v>0</v>
      </c>
      <c r="L7481" s="12">
        <f>(H7481 - I7481) * Dashboard!$I$13 * (Dashboard!$D$12 / 365) * 'Lookups and Calculations'!$F$12</f>
        <v>0</v>
      </c>
      <c r="M7481" s="3">
        <f>(G7481*2) * Dashboard!$I$13 * (Dashboard!$D$12 / 365) * 'Lookups and Calculations'!$F$12</f>
        <v>1602.0878730267946</v>
      </c>
      <c r="N7481" s="12">
        <f>H7481 * Dashboard!$I$14 * Dashboard!$I$15 * (Dashboard!$D$12 / 365) * 'Lookups and Calculations'!$F$12</f>
        <v>0</v>
      </c>
    </row>
    <row r="7482" spans="1:14" x14ac:dyDescent="0.35">
      <c r="A7482" s="2">
        <v>7481</v>
      </c>
      <c r="B7482" s="11">
        <v>0.13204029947059101</v>
      </c>
      <c r="C7482" s="11">
        <v>1.007201886614727</v>
      </c>
      <c r="D7482" s="3">
        <f>B7482*Dashboard!$D$11*Dashboard!$D$10*SQRT(Dashboard!$D$12/365)</f>
        <v>32783.198812404371</v>
      </c>
      <c r="E7482" s="3">
        <f>IF(Dashboard!$I$3,C7482*Dashboard!$E$11*Dashboard!$E$10*SQRT(Dashboard!$D$12/365),0)</f>
        <v>500139.72742425755</v>
      </c>
      <c r="F7482" s="3">
        <f>D7482+IF(Dashboard!$I$3,E7482,0)</f>
        <v>532922.92623666197</v>
      </c>
      <c r="G7482" s="3">
        <f>IF(Dashboard!$I$4, ('Lookups and Calculations'!$F$9) / (1 - 'Lookups and Calculations'!$F$10), 'Lookups and Calculations'!$F$9)</f>
        <v>1951878.888340465</v>
      </c>
      <c r="H7482" s="12">
        <f t="shared" si="232"/>
        <v>0</v>
      </c>
      <c r="I7482" s="12">
        <f t="shared" si="233"/>
        <v>0</v>
      </c>
      <c r="J7482" s="13">
        <f>(1 - Dashboard!$I$9) * H7482 * Dashboard!$I$8 * 'Lookups and Calculations'!$F$12</f>
        <v>0</v>
      </c>
      <c r="K7482" s="12">
        <f>(1 - Dashboard!$I$11) * I7482 * Dashboard!$I$10 * 'Lookups and Calculations'!$F$12</f>
        <v>0</v>
      </c>
      <c r="L7482" s="12">
        <f>(H7482 - I7482) * Dashboard!$I$13 * (Dashboard!$D$12 / 365) * 'Lookups and Calculations'!$F$12</f>
        <v>0</v>
      </c>
      <c r="M7482" s="3">
        <f>(G7482*2) * Dashboard!$I$13 * (Dashboard!$D$12 / 365) * 'Lookups and Calculations'!$F$12</f>
        <v>1602.0878730267946</v>
      </c>
      <c r="N7482" s="12">
        <f>H7482 * Dashboard!$I$14 * Dashboard!$I$15 * (Dashboard!$D$12 / 365) * 'Lookups and Calculations'!$F$12</f>
        <v>0</v>
      </c>
    </row>
    <row r="7483" spans="1:14" x14ac:dyDescent="0.35">
      <c r="A7483" s="2">
        <v>7482</v>
      </c>
      <c r="B7483" s="11">
        <v>-1.2884797132676324</v>
      </c>
      <c r="C7483" s="11">
        <v>-0.28708606598308939</v>
      </c>
      <c r="D7483" s="3">
        <f>B7483*Dashboard!$D$11*Dashboard!$D$10*SQRT(Dashboard!$D$12/365)</f>
        <v>-319906.01941349491</v>
      </c>
      <c r="E7483" s="3">
        <f>IF(Dashboard!$I$3,C7483*Dashboard!$E$11*Dashboard!$E$10*SQRT(Dashboard!$D$12/365),0)</f>
        <v>-142556.47124597567</v>
      </c>
      <c r="F7483" s="3">
        <f>D7483+IF(Dashboard!$I$3,E7483,0)</f>
        <v>-462462.49065947055</v>
      </c>
      <c r="G7483" s="3">
        <f>IF(Dashboard!$I$4, ('Lookups and Calculations'!$F$9) / (1 - 'Lookups and Calculations'!$F$10), 'Lookups and Calculations'!$F$9)</f>
        <v>1951878.888340465</v>
      </c>
      <c r="H7483" s="12">
        <f t="shared" si="232"/>
        <v>0</v>
      </c>
      <c r="I7483" s="12">
        <f t="shared" si="233"/>
        <v>0</v>
      </c>
      <c r="J7483" s="13">
        <f>(1 - Dashboard!$I$9) * H7483 * Dashboard!$I$8 * 'Lookups and Calculations'!$F$12</f>
        <v>0</v>
      </c>
      <c r="K7483" s="12">
        <f>(1 - Dashboard!$I$11) * I7483 * Dashboard!$I$10 * 'Lookups and Calculations'!$F$12</f>
        <v>0</v>
      </c>
      <c r="L7483" s="12">
        <f>(H7483 - I7483) * Dashboard!$I$13 * (Dashboard!$D$12 / 365) * 'Lookups and Calculations'!$F$12</f>
        <v>0</v>
      </c>
      <c r="M7483" s="3">
        <f>(G7483*2) * Dashboard!$I$13 * (Dashboard!$D$12 / 365) * 'Lookups and Calculations'!$F$12</f>
        <v>1602.0878730267946</v>
      </c>
      <c r="N7483" s="12">
        <f>H7483 * Dashboard!$I$14 * Dashboard!$I$15 * (Dashboard!$D$12 / 365) * 'Lookups and Calculations'!$F$12</f>
        <v>0</v>
      </c>
    </row>
    <row r="7484" spans="1:14" x14ac:dyDescent="0.35">
      <c r="A7484" s="2">
        <v>7483</v>
      </c>
      <c r="B7484" s="11">
        <v>-1.7087842768333621</v>
      </c>
      <c r="C7484" s="11">
        <v>-0.13372834350811152</v>
      </c>
      <c r="D7484" s="3">
        <f>B7484*Dashboard!$D$11*Dashboard!$D$10*SQRT(Dashboard!$D$12/365)</f>
        <v>-424259.97895752877</v>
      </c>
      <c r="E7484" s="3">
        <f>IF(Dashboard!$I$3,C7484*Dashboard!$E$11*Dashboard!$E$10*SQRT(Dashboard!$D$12/365),0)</f>
        <v>-66404.618736212011</v>
      </c>
      <c r="F7484" s="3">
        <f>D7484+IF(Dashboard!$I$3,E7484,0)</f>
        <v>-490664.5976937408</v>
      </c>
      <c r="G7484" s="3">
        <f>IF(Dashboard!$I$4, ('Lookups and Calculations'!$F$9) / (1 - 'Lookups and Calculations'!$F$10), 'Lookups and Calculations'!$F$9)</f>
        <v>1951878.888340465</v>
      </c>
      <c r="H7484" s="12">
        <f t="shared" si="232"/>
        <v>0</v>
      </c>
      <c r="I7484" s="12">
        <f t="shared" si="233"/>
        <v>0</v>
      </c>
      <c r="J7484" s="13">
        <f>(1 - Dashboard!$I$9) * H7484 * Dashboard!$I$8 * 'Lookups and Calculations'!$F$12</f>
        <v>0</v>
      </c>
      <c r="K7484" s="12">
        <f>(1 - Dashboard!$I$11) * I7484 * Dashboard!$I$10 * 'Lookups and Calculations'!$F$12</f>
        <v>0</v>
      </c>
      <c r="L7484" s="12">
        <f>(H7484 - I7484) * Dashboard!$I$13 * (Dashboard!$D$12 / 365) * 'Lookups and Calculations'!$F$12</f>
        <v>0</v>
      </c>
      <c r="M7484" s="3">
        <f>(G7484*2) * Dashboard!$I$13 * (Dashboard!$D$12 / 365) * 'Lookups and Calculations'!$F$12</f>
        <v>1602.0878730267946</v>
      </c>
      <c r="N7484" s="12">
        <f>H7484 * Dashboard!$I$14 * Dashboard!$I$15 * (Dashboard!$D$12 / 365) * 'Lookups and Calculations'!$F$12</f>
        <v>0</v>
      </c>
    </row>
    <row r="7485" spans="1:14" x14ac:dyDescent="0.35">
      <c r="A7485" s="2">
        <v>7484</v>
      </c>
      <c r="B7485" s="11">
        <v>-0.50884898212629537</v>
      </c>
      <c r="C7485" s="11">
        <v>1.7945567930795832</v>
      </c>
      <c r="D7485" s="3">
        <f>B7485*Dashboard!$D$11*Dashboard!$D$10*SQRT(Dashboard!$D$12/365)</f>
        <v>-126337.92420511293</v>
      </c>
      <c r="E7485" s="3">
        <f>IF(Dashboard!$I$3,C7485*Dashboard!$E$11*Dashboard!$E$10*SQRT(Dashboard!$D$12/365),0)</f>
        <v>891111.46163042658</v>
      </c>
      <c r="F7485" s="3">
        <f>D7485+IF(Dashboard!$I$3,E7485,0)</f>
        <v>764773.53742531361</v>
      </c>
      <c r="G7485" s="3">
        <f>IF(Dashboard!$I$4, ('Lookups and Calculations'!$F$9) / (1 - 'Lookups and Calculations'!$F$10), 'Lookups and Calculations'!$F$9)</f>
        <v>1951878.888340465</v>
      </c>
      <c r="H7485" s="12">
        <f t="shared" si="232"/>
        <v>0</v>
      </c>
      <c r="I7485" s="12">
        <f t="shared" si="233"/>
        <v>0</v>
      </c>
      <c r="J7485" s="13">
        <f>(1 - Dashboard!$I$9) * H7485 * Dashboard!$I$8 * 'Lookups and Calculations'!$F$12</f>
        <v>0</v>
      </c>
      <c r="K7485" s="12">
        <f>(1 - Dashboard!$I$11) * I7485 * Dashboard!$I$10 * 'Lookups and Calculations'!$F$12</f>
        <v>0</v>
      </c>
      <c r="L7485" s="12">
        <f>(H7485 - I7485) * Dashboard!$I$13 * (Dashboard!$D$12 / 365) * 'Lookups and Calculations'!$F$12</f>
        <v>0</v>
      </c>
      <c r="M7485" s="3">
        <f>(G7485*2) * Dashboard!$I$13 * (Dashboard!$D$12 / 365) * 'Lookups and Calculations'!$F$12</f>
        <v>1602.0878730267946</v>
      </c>
      <c r="N7485" s="12">
        <f>H7485 * Dashboard!$I$14 * Dashboard!$I$15 * (Dashboard!$D$12 / 365) * 'Lookups and Calculations'!$F$12</f>
        <v>0</v>
      </c>
    </row>
    <row r="7486" spans="1:14" x14ac:dyDescent="0.35">
      <c r="A7486" s="2">
        <v>7485</v>
      </c>
      <c r="B7486" s="11">
        <v>1.9481584035971038</v>
      </c>
      <c r="C7486" s="11">
        <v>1.43206868120397</v>
      </c>
      <c r="D7486" s="3">
        <f>B7486*Dashboard!$D$11*Dashboard!$D$10*SQRT(Dashboard!$D$12/365)</f>
        <v>483692.21002414549</v>
      </c>
      <c r="E7486" s="3">
        <f>IF(Dashboard!$I$3,C7486*Dashboard!$E$11*Dashboard!$E$10*SQRT(Dashboard!$D$12/365),0)</f>
        <v>711113.08406845969</v>
      </c>
      <c r="F7486" s="3">
        <f>D7486+IF(Dashboard!$I$3,E7486,0)</f>
        <v>1194805.2940926051</v>
      </c>
      <c r="G7486" s="3">
        <f>IF(Dashboard!$I$4, ('Lookups and Calculations'!$F$9) / (1 - 'Lookups and Calculations'!$F$10), 'Lookups and Calculations'!$F$9)</f>
        <v>1951878.888340465</v>
      </c>
      <c r="H7486" s="12">
        <f t="shared" si="232"/>
        <v>0</v>
      </c>
      <c r="I7486" s="12">
        <f t="shared" si="233"/>
        <v>0</v>
      </c>
      <c r="J7486" s="13">
        <f>(1 - Dashboard!$I$9) * H7486 * Dashboard!$I$8 * 'Lookups and Calculations'!$F$12</f>
        <v>0</v>
      </c>
      <c r="K7486" s="12">
        <f>(1 - Dashboard!$I$11) * I7486 * Dashboard!$I$10 * 'Lookups and Calculations'!$F$12</f>
        <v>0</v>
      </c>
      <c r="L7486" s="12">
        <f>(H7486 - I7486) * Dashboard!$I$13 * (Dashboard!$D$12 / 365) * 'Lookups and Calculations'!$F$12</f>
        <v>0</v>
      </c>
      <c r="M7486" s="3">
        <f>(G7486*2) * Dashboard!$I$13 * (Dashboard!$D$12 / 365) * 'Lookups and Calculations'!$F$12</f>
        <v>1602.0878730267946</v>
      </c>
      <c r="N7486" s="12">
        <f>H7486 * Dashboard!$I$14 * Dashboard!$I$15 * (Dashboard!$D$12 / 365) * 'Lookups and Calculations'!$F$12</f>
        <v>0</v>
      </c>
    </row>
    <row r="7487" spans="1:14" x14ac:dyDescent="0.35">
      <c r="A7487" s="2">
        <v>7486</v>
      </c>
      <c r="B7487" s="11">
        <v>-0.47429467502567452</v>
      </c>
      <c r="C7487" s="11">
        <v>1.0201853747157978</v>
      </c>
      <c r="D7487" s="3">
        <f>B7487*Dashboard!$D$11*Dashboard!$D$10*SQRT(Dashboard!$D$12/365)</f>
        <v>-117758.71979519841</v>
      </c>
      <c r="E7487" s="3">
        <f>IF(Dashboard!$I$3,C7487*Dashboard!$E$11*Dashboard!$E$10*SQRT(Dashboard!$D$12/365),0)</f>
        <v>506586.85414848459</v>
      </c>
      <c r="F7487" s="3">
        <f>D7487+IF(Dashboard!$I$3,E7487,0)</f>
        <v>388828.13435328618</v>
      </c>
      <c r="G7487" s="3">
        <f>IF(Dashboard!$I$4, ('Lookups and Calculations'!$F$9) / (1 - 'Lookups and Calculations'!$F$10), 'Lookups and Calculations'!$F$9)</f>
        <v>1951878.888340465</v>
      </c>
      <c r="H7487" s="12">
        <f t="shared" si="232"/>
        <v>0</v>
      </c>
      <c r="I7487" s="12">
        <f t="shared" si="233"/>
        <v>0</v>
      </c>
      <c r="J7487" s="13">
        <f>(1 - Dashboard!$I$9) * H7487 * Dashboard!$I$8 * 'Lookups and Calculations'!$F$12</f>
        <v>0</v>
      </c>
      <c r="K7487" s="12">
        <f>(1 - Dashboard!$I$11) * I7487 * Dashboard!$I$10 * 'Lookups and Calculations'!$F$12</f>
        <v>0</v>
      </c>
      <c r="L7487" s="12">
        <f>(H7487 - I7487) * Dashboard!$I$13 * (Dashboard!$D$12 / 365) * 'Lookups and Calculations'!$F$12</f>
        <v>0</v>
      </c>
      <c r="M7487" s="3">
        <f>(G7487*2) * Dashboard!$I$13 * (Dashboard!$D$12 / 365) * 'Lookups and Calculations'!$F$12</f>
        <v>1602.0878730267946</v>
      </c>
      <c r="N7487" s="12">
        <f>H7487 * Dashboard!$I$14 * Dashboard!$I$15 * (Dashboard!$D$12 / 365) * 'Lookups and Calculations'!$F$12</f>
        <v>0</v>
      </c>
    </row>
    <row r="7488" spans="1:14" x14ac:dyDescent="0.35">
      <c r="A7488" s="2">
        <v>7487</v>
      </c>
      <c r="B7488" s="11">
        <v>0.9119707783094938</v>
      </c>
      <c r="C7488" s="11">
        <v>-0.98535392267446353</v>
      </c>
      <c r="D7488" s="3">
        <f>B7488*Dashboard!$D$11*Dashboard!$D$10*SQRT(Dashboard!$D$12/365)</f>
        <v>226425.71590866652</v>
      </c>
      <c r="E7488" s="3">
        <f>IF(Dashboard!$I$3,C7488*Dashboard!$E$11*Dashboard!$E$10*SQRT(Dashboard!$D$12/365),0)</f>
        <v>-489290.82525769703</v>
      </c>
      <c r="F7488" s="3">
        <f>D7488+IF(Dashboard!$I$3,E7488,0)</f>
        <v>-262865.10934903054</v>
      </c>
      <c r="G7488" s="3">
        <f>IF(Dashboard!$I$4, ('Lookups and Calculations'!$F$9) / (1 - 'Lookups and Calculations'!$F$10), 'Lookups and Calculations'!$F$9)</f>
        <v>1951878.888340465</v>
      </c>
      <c r="H7488" s="12">
        <f t="shared" si="232"/>
        <v>0</v>
      </c>
      <c r="I7488" s="12">
        <f t="shared" si="233"/>
        <v>0</v>
      </c>
      <c r="J7488" s="13">
        <f>(1 - Dashboard!$I$9) * H7488 * Dashboard!$I$8 * 'Lookups and Calculations'!$F$12</f>
        <v>0</v>
      </c>
      <c r="K7488" s="12">
        <f>(1 - Dashboard!$I$11) * I7488 * Dashboard!$I$10 * 'Lookups and Calculations'!$F$12</f>
        <v>0</v>
      </c>
      <c r="L7488" s="12">
        <f>(H7488 - I7488) * Dashboard!$I$13 * (Dashboard!$D$12 / 365) * 'Lookups and Calculations'!$F$12</f>
        <v>0</v>
      </c>
      <c r="M7488" s="3">
        <f>(G7488*2) * Dashboard!$I$13 * (Dashboard!$D$12 / 365) * 'Lookups and Calculations'!$F$12</f>
        <v>1602.0878730267946</v>
      </c>
      <c r="N7488" s="12">
        <f>H7488 * Dashboard!$I$14 * Dashboard!$I$15 * (Dashboard!$D$12 / 365) * 'Lookups and Calculations'!$F$12</f>
        <v>0</v>
      </c>
    </row>
    <row r="7489" spans="1:14" x14ac:dyDescent="0.35">
      <c r="A7489" s="2">
        <v>7488</v>
      </c>
      <c r="B7489" s="11">
        <v>8.7009522078559234E-2</v>
      </c>
      <c r="C7489" s="11">
        <v>0.383852260062992</v>
      </c>
      <c r="D7489" s="3">
        <f>B7489*Dashboard!$D$11*Dashboard!$D$10*SQRT(Dashboard!$D$12/365)</f>
        <v>21602.877851008012</v>
      </c>
      <c r="E7489" s="3">
        <f>IF(Dashboard!$I$3,C7489*Dashboard!$E$11*Dashboard!$E$10*SQRT(Dashboard!$D$12/365),0)</f>
        <v>190607.03446887585</v>
      </c>
      <c r="F7489" s="3">
        <f>D7489+IF(Dashboard!$I$3,E7489,0)</f>
        <v>212209.91231988385</v>
      </c>
      <c r="G7489" s="3">
        <f>IF(Dashboard!$I$4, ('Lookups and Calculations'!$F$9) / (1 - 'Lookups and Calculations'!$F$10), 'Lookups and Calculations'!$F$9)</f>
        <v>1951878.888340465</v>
      </c>
      <c r="H7489" s="12">
        <f t="shared" si="232"/>
        <v>0</v>
      </c>
      <c r="I7489" s="12">
        <f t="shared" si="233"/>
        <v>0</v>
      </c>
      <c r="J7489" s="13">
        <f>(1 - Dashboard!$I$9) * H7489 * Dashboard!$I$8 * 'Lookups and Calculations'!$F$12</f>
        <v>0</v>
      </c>
      <c r="K7489" s="12">
        <f>(1 - Dashboard!$I$11) * I7489 * Dashboard!$I$10 * 'Lookups and Calculations'!$F$12</f>
        <v>0</v>
      </c>
      <c r="L7489" s="12">
        <f>(H7489 - I7489) * Dashboard!$I$13 * (Dashboard!$D$12 / 365) * 'Lookups and Calculations'!$F$12</f>
        <v>0</v>
      </c>
      <c r="M7489" s="3">
        <f>(G7489*2) * Dashboard!$I$13 * (Dashboard!$D$12 / 365) * 'Lookups and Calculations'!$F$12</f>
        <v>1602.0878730267946</v>
      </c>
      <c r="N7489" s="12">
        <f>H7489 * Dashboard!$I$14 * Dashboard!$I$15 * (Dashboard!$D$12 / 365) * 'Lookups and Calculations'!$F$12</f>
        <v>0</v>
      </c>
    </row>
    <row r="7490" spans="1:14" x14ac:dyDescent="0.35">
      <c r="A7490" s="2">
        <v>7489</v>
      </c>
      <c r="B7490" s="11">
        <v>-0.53524004592181273</v>
      </c>
      <c r="C7490" s="11">
        <v>-0.46788200229758009</v>
      </c>
      <c r="D7490" s="3">
        <f>B7490*Dashboard!$D$11*Dashboard!$D$10*SQRT(Dashboard!$D$12/365)</f>
        <v>-132890.3441462082</v>
      </c>
      <c r="E7490" s="3">
        <f>IF(Dashboard!$I$3,C7490*Dashboard!$E$11*Dashboard!$E$10*SQRT(Dashboard!$D$12/365),0)</f>
        <v>-232333.1401635264</v>
      </c>
      <c r="F7490" s="3">
        <f>D7490+IF(Dashboard!$I$3,E7490,0)</f>
        <v>-365223.4843097346</v>
      </c>
      <c r="G7490" s="3">
        <f>IF(Dashboard!$I$4, ('Lookups and Calculations'!$F$9) / (1 - 'Lookups and Calculations'!$F$10), 'Lookups and Calculations'!$F$9)</f>
        <v>1951878.888340465</v>
      </c>
      <c r="H7490" s="12">
        <f t="shared" si="232"/>
        <v>0</v>
      </c>
      <c r="I7490" s="12">
        <f t="shared" si="233"/>
        <v>0</v>
      </c>
      <c r="J7490" s="13">
        <f>(1 - Dashboard!$I$9) * H7490 * Dashboard!$I$8 * 'Lookups and Calculations'!$F$12</f>
        <v>0</v>
      </c>
      <c r="K7490" s="12">
        <f>(1 - Dashboard!$I$11) * I7490 * Dashboard!$I$10 * 'Lookups and Calculations'!$F$12</f>
        <v>0</v>
      </c>
      <c r="L7490" s="12">
        <f>(H7490 - I7490) * Dashboard!$I$13 * (Dashboard!$D$12 / 365) * 'Lookups and Calculations'!$F$12</f>
        <v>0</v>
      </c>
      <c r="M7490" s="3">
        <f>(G7490*2) * Dashboard!$I$13 * (Dashboard!$D$12 / 365) * 'Lookups and Calculations'!$F$12</f>
        <v>1602.0878730267946</v>
      </c>
      <c r="N7490" s="12">
        <f>H7490 * Dashboard!$I$14 * Dashboard!$I$15 * (Dashboard!$D$12 / 365) * 'Lookups and Calculations'!$F$12</f>
        <v>0</v>
      </c>
    </row>
    <row r="7491" spans="1:14" x14ac:dyDescent="0.35">
      <c r="A7491" s="2">
        <v>7490</v>
      </c>
      <c r="B7491" s="11">
        <v>0.11103565519755315</v>
      </c>
      <c r="C7491" s="11">
        <v>-0.19462268439852823</v>
      </c>
      <c r="D7491" s="3">
        <f>B7491*Dashboard!$D$11*Dashboard!$D$10*SQRT(Dashboard!$D$12/365)</f>
        <v>27568.128625895137</v>
      </c>
      <c r="E7491" s="3">
        <f>IF(Dashboard!$I$3,C7491*Dashboard!$E$11*Dashboard!$E$10*SQRT(Dashboard!$D$12/365),0)</f>
        <v>-96642.527798293318</v>
      </c>
      <c r="F7491" s="3">
        <f>D7491+IF(Dashboard!$I$3,E7491,0)</f>
        <v>-69074.399172398174</v>
      </c>
      <c r="G7491" s="3">
        <f>IF(Dashboard!$I$4, ('Lookups and Calculations'!$F$9) / (1 - 'Lookups and Calculations'!$F$10), 'Lookups and Calculations'!$F$9)</f>
        <v>1951878.888340465</v>
      </c>
      <c r="H7491" s="12">
        <f t="shared" ref="H7491:H7554" si="234">MAX(0,F7491-G7491)</f>
        <v>0</v>
      </c>
      <c r="I7491" s="12">
        <f t="shared" ref="I7491:I7554" si="235">MAX(0,-F7491-G7491)</f>
        <v>0</v>
      </c>
      <c r="J7491" s="13">
        <f>(1 - Dashboard!$I$9) * H7491 * Dashboard!$I$8 * 'Lookups and Calculations'!$F$12</f>
        <v>0</v>
      </c>
      <c r="K7491" s="12">
        <f>(1 - Dashboard!$I$11) * I7491 * Dashboard!$I$10 * 'Lookups and Calculations'!$F$12</f>
        <v>0</v>
      </c>
      <c r="L7491" s="12">
        <f>(H7491 - I7491) * Dashboard!$I$13 * (Dashboard!$D$12 / 365) * 'Lookups and Calculations'!$F$12</f>
        <v>0</v>
      </c>
      <c r="M7491" s="3">
        <f>(G7491*2) * Dashboard!$I$13 * (Dashboard!$D$12 / 365) * 'Lookups and Calculations'!$F$12</f>
        <v>1602.0878730267946</v>
      </c>
      <c r="N7491" s="12">
        <f>H7491 * Dashboard!$I$14 * Dashboard!$I$15 * (Dashboard!$D$12 / 365) * 'Lookups and Calculations'!$F$12</f>
        <v>0</v>
      </c>
    </row>
    <row r="7492" spans="1:14" x14ac:dyDescent="0.35">
      <c r="A7492" s="2">
        <v>7491</v>
      </c>
      <c r="B7492" s="11">
        <v>0.91563813120905102</v>
      </c>
      <c r="C7492" s="11">
        <v>-8.4164126878993079E-2</v>
      </c>
      <c r="D7492" s="3">
        <f>B7492*Dashboard!$D$11*Dashboard!$D$10*SQRT(Dashboard!$D$12/365)</f>
        <v>227336.25276524344</v>
      </c>
      <c r="E7492" s="3">
        <f>IF(Dashboard!$I$3,C7492*Dashboard!$E$11*Dashboard!$E$10*SQRT(Dashboard!$D$12/365),0)</f>
        <v>-41792.836208478904</v>
      </c>
      <c r="F7492" s="3">
        <f>D7492+IF(Dashboard!$I$3,E7492,0)</f>
        <v>185543.41655676454</v>
      </c>
      <c r="G7492" s="3">
        <f>IF(Dashboard!$I$4, ('Lookups and Calculations'!$F$9) / (1 - 'Lookups and Calculations'!$F$10), 'Lookups and Calculations'!$F$9)</f>
        <v>1951878.888340465</v>
      </c>
      <c r="H7492" s="12">
        <f t="shared" si="234"/>
        <v>0</v>
      </c>
      <c r="I7492" s="12">
        <f t="shared" si="235"/>
        <v>0</v>
      </c>
      <c r="J7492" s="13">
        <f>(1 - Dashboard!$I$9) * H7492 * Dashboard!$I$8 * 'Lookups and Calculations'!$F$12</f>
        <v>0</v>
      </c>
      <c r="K7492" s="12">
        <f>(1 - Dashboard!$I$11) * I7492 * Dashboard!$I$10 * 'Lookups and Calculations'!$F$12</f>
        <v>0</v>
      </c>
      <c r="L7492" s="12">
        <f>(H7492 - I7492) * Dashboard!$I$13 * (Dashboard!$D$12 / 365) * 'Lookups and Calculations'!$F$12</f>
        <v>0</v>
      </c>
      <c r="M7492" s="3">
        <f>(G7492*2) * Dashboard!$I$13 * (Dashboard!$D$12 / 365) * 'Lookups and Calculations'!$F$12</f>
        <v>1602.0878730267946</v>
      </c>
      <c r="N7492" s="12">
        <f>H7492 * Dashboard!$I$14 * Dashboard!$I$15 * (Dashboard!$D$12 / 365) * 'Lookups and Calculations'!$F$12</f>
        <v>0</v>
      </c>
    </row>
    <row r="7493" spans="1:14" x14ac:dyDescent="0.35">
      <c r="A7493" s="2">
        <v>7492</v>
      </c>
      <c r="B7493" s="11">
        <v>-0.83959489263536646</v>
      </c>
      <c r="C7493" s="11">
        <v>-0.21235019354066617</v>
      </c>
      <c r="D7493" s="3">
        <f>B7493*Dashboard!$D$11*Dashboard!$D$10*SQRT(Dashboard!$D$12/365)</f>
        <v>-208456.10315565064</v>
      </c>
      <c r="E7493" s="3">
        <f>IF(Dashboard!$I$3,C7493*Dashboard!$E$11*Dashboard!$E$10*SQRT(Dashboard!$D$12/365),0)</f>
        <v>-105445.3623720647</v>
      </c>
      <c r="F7493" s="3">
        <f>D7493+IF(Dashboard!$I$3,E7493,0)</f>
        <v>-313901.46552771534</v>
      </c>
      <c r="G7493" s="3">
        <f>IF(Dashboard!$I$4, ('Lookups and Calculations'!$F$9) / (1 - 'Lookups and Calculations'!$F$10), 'Lookups and Calculations'!$F$9)</f>
        <v>1951878.888340465</v>
      </c>
      <c r="H7493" s="12">
        <f t="shared" si="234"/>
        <v>0</v>
      </c>
      <c r="I7493" s="12">
        <f t="shared" si="235"/>
        <v>0</v>
      </c>
      <c r="J7493" s="13">
        <f>(1 - Dashboard!$I$9) * H7493 * Dashboard!$I$8 * 'Lookups and Calculations'!$F$12</f>
        <v>0</v>
      </c>
      <c r="K7493" s="12">
        <f>(1 - Dashboard!$I$11) * I7493 * Dashboard!$I$10 * 'Lookups and Calculations'!$F$12</f>
        <v>0</v>
      </c>
      <c r="L7493" s="12">
        <f>(H7493 - I7493) * Dashboard!$I$13 * (Dashboard!$D$12 / 365) * 'Lookups and Calculations'!$F$12</f>
        <v>0</v>
      </c>
      <c r="M7493" s="3">
        <f>(G7493*2) * Dashboard!$I$13 * (Dashboard!$D$12 / 365) * 'Lookups and Calculations'!$F$12</f>
        <v>1602.0878730267946</v>
      </c>
      <c r="N7493" s="12">
        <f>H7493 * Dashboard!$I$14 * Dashboard!$I$15 * (Dashboard!$D$12 / 365) * 'Lookups and Calculations'!$F$12</f>
        <v>0</v>
      </c>
    </row>
    <row r="7494" spans="1:14" x14ac:dyDescent="0.35">
      <c r="A7494" s="2">
        <v>7493</v>
      </c>
      <c r="B7494" s="11">
        <v>-0.82608201811788473</v>
      </c>
      <c r="C7494" s="11">
        <v>-6.7817743040456249E-2</v>
      </c>
      <c r="D7494" s="3">
        <f>B7494*Dashboard!$D$11*Dashboard!$D$10*SQRT(Dashboard!$D$12/365)</f>
        <v>-205101.10279886681</v>
      </c>
      <c r="E7494" s="3">
        <f>IF(Dashboard!$I$3,C7494*Dashboard!$E$11*Dashboard!$E$10*SQRT(Dashboard!$D$12/365),0)</f>
        <v>-33675.81809520231</v>
      </c>
      <c r="F7494" s="3">
        <f>D7494+IF(Dashboard!$I$3,E7494,0)</f>
        <v>-238776.92089406913</v>
      </c>
      <c r="G7494" s="3">
        <f>IF(Dashboard!$I$4, ('Lookups and Calculations'!$F$9) / (1 - 'Lookups and Calculations'!$F$10), 'Lookups and Calculations'!$F$9)</f>
        <v>1951878.888340465</v>
      </c>
      <c r="H7494" s="12">
        <f t="shared" si="234"/>
        <v>0</v>
      </c>
      <c r="I7494" s="12">
        <f t="shared" si="235"/>
        <v>0</v>
      </c>
      <c r="J7494" s="13">
        <f>(1 - Dashboard!$I$9) * H7494 * Dashboard!$I$8 * 'Lookups and Calculations'!$F$12</f>
        <v>0</v>
      </c>
      <c r="K7494" s="12">
        <f>(1 - Dashboard!$I$11) * I7494 * Dashboard!$I$10 * 'Lookups and Calculations'!$F$12</f>
        <v>0</v>
      </c>
      <c r="L7494" s="12">
        <f>(H7494 - I7494) * Dashboard!$I$13 * (Dashboard!$D$12 / 365) * 'Lookups and Calculations'!$F$12</f>
        <v>0</v>
      </c>
      <c r="M7494" s="3">
        <f>(G7494*2) * Dashboard!$I$13 * (Dashboard!$D$12 / 365) * 'Lookups and Calculations'!$F$12</f>
        <v>1602.0878730267946</v>
      </c>
      <c r="N7494" s="12">
        <f>H7494 * Dashboard!$I$14 * Dashboard!$I$15 * (Dashboard!$D$12 / 365) * 'Lookups and Calculations'!$F$12</f>
        <v>0</v>
      </c>
    </row>
    <row r="7495" spans="1:14" x14ac:dyDescent="0.35">
      <c r="A7495" s="2">
        <v>7494</v>
      </c>
      <c r="B7495" s="11">
        <v>1.672520421602627</v>
      </c>
      <c r="C7495" s="11">
        <v>-1.3161173149156637</v>
      </c>
      <c r="D7495" s="3">
        <f>B7495*Dashboard!$D$11*Dashboard!$D$10*SQRT(Dashboard!$D$12/365)</f>
        <v>415256.32491781475</v>
      </c>
      <c r="E7495" s="3">
        <f>IF(Dashboard!$I$3,C7495*Dashboard!$E$11*Dashboard!$E$10*SQRT(Dashboard!$D$12/365),0)</f>
        <v>-653535.86394944426</v>
      </c>
      <c r="F7495" s="3">
        <f>D7495+IF(Dashboard!$I$3,E7495,0)</f>
        <v>-238279.53903162951</v>
      </c>
      <c r="G7495" s="3">
        <f>IF(Dashboard!$I$4, ('Lookups and Calculations'!$F$9) / (1 - 'Lookups and Calculations'!$F$10), 'Lookups and Calculations'!$F$9)</f>
        <v>1951878.888340465</v>
      </c>
      <c r="H7495" s="12">
        <f t="shared" si="234"/>
        <v>0</v>
      </c>
      <c r="I7495" s="12">
        <f t="shared" si="235"/>
        <v>0</v>
      </c>
      <c r="J7495" s="13">
        <f>(1 - Dashboard!$I$9) * H7495 * Dashboard!$I$8 * 'Lookups and Calculations'!$F$12</f>
        <v>0</v>
      </c>
      <c r="K7495" s="12">
        <f>(1 - Dashboard!$I$11) * I7495 * Dashboard!$I$10 * 'Lookups and Calculations'!$F$12</f>
        <v>0</v>
      </c>
      <c r="L7495" s="12">
        <f>(H7495 - I7495) * Dashboard!$I$13 * (Dashboard!$D$12 / 365) * 'Lookups and Calculations'!$F$12</f>
        <v>0</v>
      </c>
      <c r="M7495" s="3">
        <f>(G7495*2) * Dashboard!$I$13 * (Dashboard!$D$12 / 365) * 'Lookups and Calculations'!$F$12</f>
        <v>1602.0878730267946</v>
      </c>
      <c r="N7495" s="12">
        <f>H7495 * Dashboard!$I$14 * Dashboard!$I$15 * (Dashboard!$D$12 / 365) * 'Lookups and Calculations'!$F$12</f>
        <v>0</v>
      </c>
    </row>
    <row r="7496" spans="1:14" x14ac:dyDescent="0.35">
      <c r="A7496" s="2">
        <v>7495</v>
      </c>
      <c r="B7496" s="11">
        <v>0.29364178359827903</v>
      </c>
      <c r="C7496" s="11">
        <v>-1.0237391266246663</v>
      </c>
      <c r="D7496" s="3">
        <f>B7496*Dashboard!$D$11*Dashboard!$D$10*SQRT(Dashboard!$D$12/365)</f>
        <v>72905.900773691392</v>
      </c>
      <c r="E7496" s="3">
        <f>IF(Dashboard!$I$3,C7496*Dashboard!$E$11*Dashboard!$E$10*SQRT(Dashboard!$D$12/365),0)</f>
        <v>-508351.51775233145</v>
      </c>
      <c r="F7496" s="3">
        <f>D7496+IF(Dashboard!$I$3,E7496,0)</f>
        <v>-435445.61697864009</v>
      </c>
      <c r="G7496" s="3">
        <f>IF(Dashboard!$I$4, ('Lookups and Calculations'!$F$9) / (1 - 'Lookups and Calculations'!$F$10), 'Lookups and Calculations'!$F$9)</f>
        <v>1951878.888340465</v>
      </c>
      <c r="H7496" s="12">
        <f t="shared" si="234"/>
        <v>0</v>
      </c>
      <c r="I7496" s="12">
        <f t="shared" si="235"/>
        <v>0</v>
      </c>
      <c r="J7496" s="13">
        <f>(1 - Dashboard!$I$9) * H7496 * Dashboard!$I$8 * 'Lookups and Calculations'!$F$12</f>
        <v>0</v>
      </c>
      <c r="K7496" s="12">
        <f>(1 - Dashboard!$I$11) * I7496 * Dashboard!$I$10 * 'Lookups and Calculations'!$F$12</f>
        <v>0</v>
      </c>
      <c r="L7496" s="12">
        <f>(H7496 - I7496) * Dashboard!$I$13 * (Dashboard!$D$12 / 365) * 'Lookups and Calculations'!$F$12</f>
        <v>0</v>
      </c>
      <c r="M7496" s="3">
        <f>(G7496*2) * Dashboard!$I$13 * (Dashboard!$D$12 / 365) * 'Lookups and Calculations'!$F$12</f>
        <v>1602.0878730267946</v>
      </c>
      <c r="N7496" s="12">
        <f>H7496 * Dashboard!$I$14 * Dashboard!$I$15 * (Dashboard!$D$12 / 365) * 'Lookups and Calculations'!$F$12</f>
        <v>0</v>
      </c>
    </row>
    <row r="7497" spans="1:14" x14ac:dyDescent="0.35">
      <c r="A7497" s="2">
        <v>7496</v>
      </c>
      <c r="B7497" s="11">
        <v>-0.19484484130706678</v>
      </c>
      <c r="C7497" s="11">
        <v>-0.24266155323644567</v>
      </c>
      <c r="D7497" s="3">
        <f>B7497*Dashboard!$D$11*Dashboard!$D$10*SQRT(Dashboard!$D$12/365)</f>
        <v>-48376.42140885671</v>
      </c>
      <c r="E7497" s="3">
        <f>IF(Dashboard!$I$3,C7497*Dashboard!$E$11*Dashboard!$E$10*SQRT(Dashboard!$D$12/365),0)</f>
        <v>-120496.87823752766</v>
      </c>
      <c r="F7497" s="3">
        <f>D7497+IF(Dashboard!$I$3,E7497,0)</f>
        <v>-168873.29964638437</v>
      </c>
      <c r="G7497" s="3">
        <f>IF(Dashboard!$I$4, ('Lookups and Calculations'!$F$9) / (1 - 'Lookups and Calculations'!$F$10), 'Lookups and Calculations'!$F$9)</f>
        <v>1951878.888340465</v>
      </c>
      <c r="H7497" s="12">
        <f t="shared" si="234"/>
        <v>0</v>
      </c>
      <c r="I7497" s="12">
        <f t="shared" si="235"/>
        <v>0</v>
      </c>
      <c r="J7497" s="13">
        <f>(1 - Dashboard!$I$9) * H7497 * Dashboard!$I$8 * 'Lookups and Calculations'!$F$12</f>
        <v>0</v>
      </c>
      <c r="K7497" s="12">
        <f>(1 - Dashboard!$I$11) * I7497 * Dashboard!$I$10 * 'Lookups and Calculations'!$F$12</f>
        <v>0</v>
      </c>
      <c r="L7497" s="12">
        <f>(H7497 - I7497) * Dashboard!$I$13 * (Dashboard!$D$12 / 365) * 'Lookups and Calculations'!$F$12</f>
        <v>0</v>
      </c>
      <c r="M7497" s="3">
        <f>(G7497*2) * Dashboard!$I$13 * (Dashboard!$D$12 / 365) * 'Lookups and Calculations'!$F$12</f>
        <v>1602.0878730267946</v>
      </c>
      <c r="N7497" s="12">
        <f>H7497 * Dashboard!$I$14 * Dashboard!$I$15 * (Dashboard!$D$12 / 365) * 'Lookups and Calculations'!$F$12</f>
        <v>0</v>
      </c>
    </row>
    <row r="7498" spans="1:14" x14ac:dyDescent="0.35">
      <c r="A7498" s="2">
        <v>7497</v>
      </c>
      <c r="B7498" s="11">
        <v>0.75665825266944275</v>
      </c>
      <c r="C7498" s="11">
        <v>0.39356819050535508</v>
      </c>
      <c r="D7498" s="3">
        <f>B7498*Dashboard!$D$11*Dashboard!$D$10*SQRT(Dashboard!$D$12/365)</f>
        <v>187864.44767064275</v>
      </c>
      <c r="E7498" s="3">
        <f>IF(Dashboard!$I$3,C7498*Dashboard!$E$11*Dashboard!$E$10*SQRT(Dashboard!$D$12/365),0)</f>
        <v>195431.61121728623</v>
      </c>
      <c r="F7498" s="3">
        <f>D7498+IF(Dashboard!$I$3,E7498,0)</f>
        <v>383296.05888792896</v>
      </c>
      <c r="G7498" s="3">
        <f>IF(Dashboard!$I$4, ('Lookups and Calculations'!$F$9) / (1 - 'Lookups and Calculations'!$F$10), 'Lookups and Calculations'!$F$9)</f>
        <v>1951878.888340465</v>
      </c>
      <c r="H7498" s="12">
        <f t="shared" si="234"/>
        <v>0</v>
      </c>
      <c r="I7498" s="12">
        <f t="shared" si="235"/>
        <v>0</v>
      </c>
      <c r="J7498" s="13">
        <f>(1 - Dashboard!$I$9) * H7498 * Dashboard!$I$8 * 'Lookups and Calculations'!$F$12</f>
        <v>0</v>
      </c>
      <c r="K7498" s="12">
        <f>(1 - Dashboard!$I$11) * I7498 * Dashboard!$I$10 * 'Lookups and Calculations'!$F$12</f>
        <v>0</v>
      </c>
      <c r="L7498" s="12">
        <f>(H7498 - I7498) * Dashboard!$I$13 * (Dashboard!$D$12 / 365) * 'Lookups and Calculations'!$F$12</f>
        <v>0</v>
      </c>
      <c r="M7498" s="3">
        <f>(G7498*2) * Dashboard!$I$13 * (Dashboard!$D$12 / 365) * 'Lookups and Calculations'!$F$12</f>
        <v>1602.0878730267946</v>
      </c>
      <c r="N7498" s="12">
        <f>H7498 * Dashboard!$I$14 * Dashboard!$I$15 * (Dashboard!$D$12 / 365) * 'Lookups and Calculations'!$F$12</f>
        <v>0</v>
      </c>
    </row>
    <row r="7499" spans="1:14" x14ac:dyDescent="0.35">
      <c r="A7499" s="2">
        <v>7498</v>
      </c>
      <c r="B7499" s="11">
        <v>-0.72790525515215343</v>
      </c>
      <c r="C7499" s="11">
        <v>-0.55331169880783226</v>
      </c>
      <c r="D7499" s="3">
        <f>B7499*Dashboard!$D$11*Dashboard!$D$10*SQRT(Dashboard!$D$12/365)</f>
        <v>-180725.60265255938</v>
      </c>
      <c r="E7499" s="3">
        <f>IF(Dashboard!$I$3,C7499*Dashboard!$E$11*Dashboard!$E$10*SQRT(Dashboard!$D$12/365),0)</f>
        <v>-274754.41209956509</v>
      </c>
      <c r="F7499" s="3">
        <f>D7499+IF(Dashboard!$I$3,E7499,0)</f>
        <v>-455480.01475212444</v>
      </c>
      <c r="G7499" s="3">
        <f>IF(Dashboard!$I$4, ('Lookups and Calculations'!$F$9) / (1 - 'Lookups and Calculations'!$F$10), 'Lookups and Calculations'!$F$9)</f>
        <v>1951878.888340465</v>
      </c>
      <c r="H7499" s="12">
        <f t="shared" si="234"/>
        <v>0</v>
      </c>
      <c r="I7499" s="12">
        <f t="shared" si="235"/>
        <v>0</v>
      </c>
      <c r="J7499" s="13">
        <f>(1 - Dashboard!$I$9) * H7499 * Dashboard!$I$8 * 'Lookups and Calculations'!$F$12</f>
        <v>0</v>
      </c>
      <c r="K7499" s="12">
        <f>(1 - Dashboard!$I$11) * I7499 * Dashboard!$I$10 * 'Lookups and Calculations'!$F$12</f>
        <v>0</v>
      </c>
      <c r="L7499" s="12">
        <f>(H7499 - I7499) * Dashboard!$I$13 * (Dashboard!$D$12 / 365) * 'Lookups and Calculations'!$F$12</f>
        <v>0</v>
      </c>
      <c r="M7499" s="3">
        <f>(G7499*2) * Dashboard!$I$13 * (Dashboard!$D$12 / 365) * 'Lookups and Calculations'!$F$12</f>
        <v>1602.0878730267946</v>
      </c>
      <c r="N7499" s="12">
        <f>H7499 * Dashboard!$I$14 * Dashboard!$I$15 * (Dashboard!$D$12 / 365) * 'Lookups and Calculations'!$F$12</f>
        <v>0</v>
      </c>
    </row>
    <row r="7500" spans="1:14" x14ac:dyDescent="0.35">
      <c r="A7500" s="2">
        <v>7499</v>
      </c>
      <c r="B7500" s="11">
        <v>-0.21516785161491919</v>
      </c>
      <c r="C7500" s="11">
        <v>-1.3203684661738018</v>
      </c>
      <c r="D7500" s="3">
        <f>B7500*Dashboard!$D$11*Dashboard!$D$10*SQRT(Dashboard!$D$12/365)</f>
        <v>-53422.254310328295</v>
      </c>
      <c r="E7500" s="3">
        <f>IF(Dashboard!$I$3,C7500*Dashboard!$E$11*Dashboard!$E$10*SQRT(Dashboard!$D$12/365),0)</f>
        <v>-655646.83063818899</v>
      </c>
      <c r="F7500" s="3">
        <f>D7500+IF(Dashboard!$I$3,E7500,0)</f>
        <v>-709069.08494851727</v>
      </c>
      <c r="G7500" s="3">
        <f>IF(Dashboard!$I$4, ('Lookups and Calculations'!$F$9) / (1 - 'Lookups and Calculations'!$F$10), 'Lookups and Calculations'!$F$9)</f>
        <v>1951878.888340465</v>
      </c>
      <c r="H7500" s="12">
        <f t="shared" si="234"/>
        <v>0</v>
      </c>
      <c r="I7500" s="12">
        <f t="shared" si="235"/>
        <v>0</v>
      </c>
      <c r="J7500" s="13">
        <f>(1 - Dashboard!$I$9) * H7500 * Dashboard!$I$8 * 'Lookups and Calculations'!$F$12</f>
        <v>0</v>
      </c>
      <c r="K7500" s="12">
        <f>(1 - Dashboard!$I$11) * I7500 * Dashboard!$I$10 * 'Lookups and Calculations'!$F$12</f>
        <v>0</v>
      </c>
      <c r="L7500" s="12">
        <f>(H7500 - I7500) * Dashboard!$I$13 * (Dashboard!$D$12 / 365) * 'Lookups and Calculations'!$F$12</f>
        <v>0</v>
      </c>
      <c r="M7500" s="3">
        <f>(G7500*2) * Dashboard!$I$13 * (Dashboard!$D$12 / 365) * 'Lookups and Calculations'!$F$12</f>
        <v>1602.0878730267946</v>
      </c>
      <c r="N7500" s="12">
        <f>H7500 * Dashboard!$I$14 * Dashboard!$I$15 * (Dashboard!$D$12 / 365) * 'Lookups and Calculations'!$F$12</f>
        <v>0</v>
      </c>
    </row>
    <row r="7501" spans="1:14" x14ac:dyDescent="0.35">
      <c r="A7501" s="2">
        <v>7500</v>
      </c>
      <c r="B7501" s="11">
        <v>-1.362689375222484</v>
      </c>
      <c r="C7501" s="11">
        <v>-0.10460421150945</v>
      </c>
      <c r="D7501" s="3">
        <f>B7501*Dashboard!$D$11*Dashboard!$D$10*SQRT(Dashboard!$D$12/365)</f>
        <v>-338330.92538100283</v>
      </c>
      <c r="E7501" s="3">
        <f>IF(Dashboard!$I$3,C7501*Dashboard!$E$11*Dashboard!$E$10*SQRT(Dashboard!$D$12/365),0)</f>
        <v>-51942.636850697054</v>
      </c>
      <c r="F7501" s="3">
        <f>D7501+IF(Dashboard!$I$3,E7501,0)</f>
        <v>-390273.56223169988</v>
      </c>
      <c r="G7501" s="3">
        <f>IF(Dashboard!$I$4, ('Lookups and Calculations'!$F$9) / (1 - 'Lookups and Calculations'!$F$10), 'Lookups and Calculations'!$F$9)</f>
        <v>1951878.888340465</v>
      </c>
      <c r="H7501" s="12">
        <f t="shared" si="234"/>
        <v>0</v>
      </c>
      <c r="I7501" s="12">
        <f t="shared" si="235"/>
        <v>0</v>
      </c>
      <c r="J7501" s="13">
        <f>(1 - Dashboard!$I$9) * H7501 * Dashboard!$I$8 * 'Lookups and Calculations'!$F$12</f>
        <v>0</v>
      </c>
      <c r="K7501" s="12">
        <f>(1 - Dashboard!$I$11) * I7501 * Dashboard!$I$10 * 'Lookups and Calculations'!$F$12</f>
        <v>0</v>
      </c>
      <c r="L7501" s="12">
        <f>(H7501 - I7501) * Dashboard!$I$13 * (Dashboard!$D$12 / 365) * 'Lookups and Calculations'!$F$12</f>
        <v>0</v>
      </c>
      <c r="M7501" s="3">
        <f>(G7501*2) * Dashboard!$I$13 * (Dashboard!$D$12 / 365) * 'Lookups and Calculations'!$F$12</f>
        <v>1602.0878730267946</v>
      </c>
      <c r="N7501" s="12">
        <f>H7501 * Dashboard!$I$14 * Dashboard!$I$15 * (Dashboard!$D$12 / 365) * 'Lookups and Calculations'!$F$12</f>
        <v>0</v>
      </c>
    </row>
    <row r="7502" spans="1:14" x14ac:dyDescent="0.35">
      <c r="A7502" s="2">
        <v>7501</v>
      </c>
      <c r="B7502" s="11">
        <v>1.9864587607530093</v>
      </c>
      <c r="C7502" s="11">
        <v>-0.10463395637007072</v>
      </c>
      <c r="D7502" s="3">
        <f>B7502*Dashboard!$D$11*Dashboard!$D$10*SQRT(Dashboard!$D$12/365)</f>
        <v>493201.49035948585</v>
      </c>
      <c r="E7502" s="3">
        <f>IF(Dashboard!$I$3,C7502*Dashboard!$E$11*Dashboard!$E$10*SQRT(Dashboard!$D$12/365),0)</f>
        <v>-51957.407063780272</v>
      </c>
      <c r="F7502" s="3">
        <f>D7502+IF(Dashboard!$I$3,E7502,0)</f>
        <v>441244.08329570555</v>
      </c>
      <c r="G7502" s="3">
        <f>IF(Dashboard!$I$4, ('Lookups and Calculations'!$F$9) / (1 - 'Lookups and Calculations'!$F$10), 'Lookups and Calculations'!$F$9)</f>
        <v>1951878.888340465</v>
      </c>
      <c r="H7502" s="12">
        <f t="shared" si="234"/>
        <v>0</v>
      </c>
      <c r="I7502" s="12">
        <f t="shared" si="235"/>
        <v>0</v>
      </c>
      <c r="J7502" s="13">
        <f>(1 - Dashboard!$I$9) * H7502 * Dashboard!$I$8 * 'Lookups and Calculations'!$F$12</f>
        <v>0</v>
      </c>
      <c r="K7502" s="12">
        <f>(1 - Dashboard!$I$11) * I7502 * Dashboard!$I$10 * 'Lookups and Calculations'!$F$12</f>
        <v>0</v>
      </c>
      <c r="L7502" s="12">
        <f>(H7502 - I7502) * Dashboard!$I$13 * (Dashboard!$D$12 / 365) * 'Lookups and Calculations'!$F$12</f>
        <v>0</v>
      </c>
      <c r="M7502" s="3">
        <f>(G7502*2) * Dashboard!$I$13 * (Dashboard!$D$12 / 365) * 'Lookups and Calculations'!$F$12</f>
        <v>1602.0878730267946</v>
      </c>
      <c r="N7502" s="12">
        <f>H7502 * Dashboard!$I$14 * Dashboard!$I$15 * (Dashboard!$D$12 / 365) * 'Lookups and Calculations'!$F$12</f>
        <v>0</v>
      </c>
    </row>
    <row r="7503" spans="1:14" x14ac:dyDescent="0.35">
      <c r="A7503" s="2">
        <v>7502</v>
      </c>
      <c r="B7503" s="11">
        <v>-1.3321079117814738</v>
      </c>
      <c r="C7503" s="11">
        <v>-0.26886201370817991</v>
      </c>
      <c r="D7503" s="3">
        <f>B7503*Dashboard!$D$11*Dashboard!$D$10*SQRT(Dashboard!$D$12/365)</f>
        <v>-330738.10561324545</v>
      </c>
      <c r="E7503" s="3">
        <f>IF(Dashboard!$I$3,C7503*Dashboard!$E$11*Dashboard!$E$10*SQRT(Dashboard!$D$12/365),0)</f>
        <v>-133507.07145982818</v>
      </c>
      <c r="F7503" s="3">
        <f>D7503+IF(Dashboard!$I$3,E7503,0)</f>
        <v>-464245.17707307363</v>
      </c>
      <c r="G7503" s="3">
        <f>IF(Dashboard!$I$4, ('Lookups and Calculations'!$F$9) / (1 - 'Lookups and Calculations'!$F$10), 'Lookups and Calculations'!$F$9)</f>
        <v>1951878.888340465</v>
      </c>
      <c r="H7503" s="12">
        <f t="shared" si="234"/>
        <v>0</v>
      </c>
      <c r="I7503" s="12">
        <f t="shared" si="235"/>
        <v>0</v>
      </c>
      <c r="J7503" s="13">
        <f>(1 - Dashboard!$I$9) * H7503 * Dashboard!$I$8 * 'Lookups and Calculations'!$F$12</f>
        <v>0</v>
      </c>
      <c r="K7503" s="12">
        <f>(1 - Dashboard!$I$11) * I7503 * Dashboard!$I$10 * 'Lookups and Calculations'!$F$12</f>
        <v>0</v>
      </c>
      <c r="L7503" s="12">
        <f>(H7503 - I7503) * Dashboard!$I$13 * (Dashboard!$D$12 / 365) * 'Lookups and Calculations'!$F$12</f>
        <v>0</v>
      </c>
      <c r="M7503" s="3">
        <f>(G7503*2) * Dashboard!$I$13 * (Dashboard!$D$12 / 365) * 'Lookups and Calculations'!$F$12</f>
        <v>1602.0878730267946</v>
      </c>
      <c r="N7503" s="12">
        <f>H7503 * Dashboard!$I$14 * Dashboard!$I$15 * (Dashboard!$D$12 / 365) * 'Lookups and Calculations'!$F$12</f>
        <v>0</v>
      </c>
    </row>
    <row r="7504" spans="1:14" x14ac:dyDescent="0.35">
      <c r="A7504" s="2">
        <v>7503</v>
      </c>
      <c r="B7504" s="11">
        <v>0.17172069289398517</v>
      </c>
      <c r="C7504" s="11">
        <v>0.63504441722568605</v>
      </c>
      <c r="D7504" s="3">
        <f>B7504*Dashboard!$D$11*Dashboard!$D$10*SQRT(Dashboard!$D$12/365)</f>
        <v>42635.11699018228</v>
      </c>
      <c r="E7504" s="3">
        <f>IF(Dashboard!$I$3,C7504*Dashboard!$E$11*Dashboard!$E$10*SQRT(Dashboard!$D$12/365),0)</f>
        <v>315339.89953202213</v>
      </c>
      <c r="F7504" s="3">
        <f>D7504+IF(Dashboard!$I$3,E7504,0)</f>
        <v>357975.01652220439</v>
      </c>
      <c r="G7504" s="3">
        <f>IF(Dashboard!$I$4, ('Lookups and Calculations'!$F$9) / (1 - 'Lookups and Calculations'!$F$10), 'Lookups and Calculations'!$F$9)</f>
        <v>1951878.888340465</v>
      </c>
      <c r="H7504" s="12">
        <f t="shared" si="234"/>
        <v>0</v>
      </c>
      <c r="I7504" s="12">
        <f t="shared" si="235"/>
        <v>0</v>
      </c>
      <c r="J7504" s="13">
        <f>(1 - Dashboard!$I$9) * H7504 * Dashboard!$I$8 * 'Lookups and Calculations'!$F$12</f>
        <v>0</v>
      </c>
      <c r="K7504" s="12">
        <f>(1 - Dashboard!$I$11) * I7504 * Dashboard!$I$10 * 'Lookups and Calculations'!$F$12</f>
        <v>0</v>
      </c>
      <c r="L7504" s="12">
        <f>(H7504 - I7504) * Dashboard!$I$13 * (Dashboard!$D$12 / 365) * 'Lookups and Calculations'!$F$12</f>
        <v>0</v>
      </c>
      <c r="M7504" s="3">
        <f>(G7504*2) * Dashboard!$I$13 * (Dashboard!$D$12 / 365) * 'Lookups and Calculations'!$F$12</f>
        <v>1602.0878730267946</v>
      </c>
      <c r="N7504" s="12">
        <f>H7504 * Dashboard!$I$14 * Dashboard!$I$15 * (Dashboard!$D$12 / 365) * 'Lookups and Calculations'!$F$12</f>
        <v>0</v>
      </c>
    </row>
    <row r="7505" spans="1:14" x14ac:dyDescent="0.35">
      <c r="A7505" s="2">
        <v>7504</v>
      </c>
      <c r="B7505" s="11">
        <v>-0.40525319174946517</v>
      </c>
      <c r="C7505" s="11">
        <v>0.32104965728945517</v>
      </c>
      <c r="D7505" s="3">
        <f>B7505*Dashboard!$D$11*Dashboard!$D$10*SQRT(Dashboard!$D$12/365)</f>
        <v>-100616.97836002859</v>
      </c>
      <c r="E7505" s="3">
        <f>IF(Dashboard!$I$3,C7505*Dashboard!$E$11*Dashboard!$E$10*SQRT(Dashboard!$D$12/365),0)</f>
        <v>159421.55214391518</v>
      </c>
      <c r="F7505" s="3">
        <f>D7505+IF(Dashboard!$I$3,E7505,0)</f>
        <v>58804.57378388659</v>
      </c>
      <c r="G7505" s="3">
        <f>IF(Dashboard!$I$4, ('Lookups and Calculations'!$F$9) / (1 - 'Lookups and Calculations'!$F$10), 'Lookups and Calculations'!$F$9)</f>
        <v>1951878.888340465</v>
      </c>
      <c r="H7505" s="12">
        <f t="shared" si="234"/>
        <v>0</v>
      </c>
      <c r="I7505" s="12">
        <f t="shared" si="235"/>
        <v>0</v>
      </c>
      <c r="J7505" s="13">
        <f>(1 - Dashboard!$I$9) * H7505 * Dashboard!$I$8 * 'Lookups and Calculations'!$F$12</f>
        <v>0</v>
      </c>
      <c r="K7505" s="12">
        <f>(1 - Dashboard!$I$11) * I7505 * Dashboard!$I$10 * 'Lookups and Calculations'!$F$12</f>
        <v>0</v>
      </c>
      <c r="L7505" s="12">
        <f>(H7505 - I7505) * Dashboard!$I$13 * (Dashboard!$D$12 / 365) * 'Lookups and Calculations'!$F$12</f>
        <v>0</v>
      </c>
      <c r="M7505" s="3">
        <f>(G7505*2) * Dashboard!$I$13 * (Dashboard!$D$12 / 365) * 'Lookups and Calculations'!$F$12</f>
        <v>1602.0878730267946</v>
      </c>
      <c r="N7505" s="12">
        <f>H7505 * Dashboard!$I$14 * Dashboard!$I$15 * (Dashboard!$D$12 / 365) * 'Lookups and Calculations'!$F$12</f>
        <v>0</v>
      </c>
    </row>
    <row r="7506" spans="1:14" x14ac:dyDescent="0.35">
      <c r="A7506" s="2">
        <v>7505</v>
      </c>
      <c r="B7506" s="11">
        <v>-0.97130874929752242</v>
      </c>
      <c r="C7506" s="11">
        <v>-0.48149012065532659</v>
      </c>
      <c r="D7506" s="3">
        <f>B7506*Dashboard!$D$11*Dashboard!$D$10*SQRT(Dashboard!$D$12/365)</f>
        <v>-241158.25217088917</v>
      </c>
      <c r="E7506" s="3">
        <f>IF(Dashboard!$I$3,C7506*Dashboard!$E$11*Dashboard!$E$10*SQRT(Dashboard!$D$12/365),0)</f>
        <v>-239090.43549492778</v>
      </c>
      <c r="F7506" s="3">
        <f>D7506+IF(Dashboard!$I$3,E7506,0)</f>
        <v>-480248.68766581698</v>
      </c>
      <c r="G7506" s="3">
        <f>IF(Dashboard!$I$4, ('Lookups and Calculations'!$F$9) / (1 - 'Lookups and Calculations'!$F$10), 'Lookups and Calculations'!$F$9)</f>
        <v>1951878.888340465</v>
      </c>
      <c r="H7506" s="12">
        <f t="shared" si="234"/>
        <v>0</v>
      </c>
      <c r="I7506" s="12">
        <f t="shared" si="235"/>
        <v>0</v>
      </c>
      <c r="J7506" s="13">
        <f>(1 - Dashboard!$I$9) * H7506 * Dashboard!$I$8 * 'Lookups and Calculations'!$F$12</f>
        <v>0</v>
      </c>
      <c r="K7506" s="12">
        <f>(1 - Dashboard!$I$11) * I7506 * Dashboard!$I$10 * 'Lookups and Calculations'!$F$12</f>
        <v>0</v>
      </c>
      <c r="L7506" s="12">
        <f>(H7506 - I7506) * Dashboard!$I$13 * (Dashboard!$D$12 / 365) * 'Lookups and Calculations'!$F$12</f>
        <v>0</v>
      </c>
      <c r="M7506" s="3">
        <f>(G7506*2) * Dashboard!$I$13 * (Dashboard!$D$12 / 365) * 'Lookups and Calculations'!$F$12</f>
        <v>1602.0878730267946</v>
      </c>
      <c r="N7506" s="12">
        <f>H7506 * Dashboard!$I$14 * Dashboard!$I$15 * (Dashboard!$D$12 / 365) * 'Lookups and Calculations'!$F$12</f>
        <v>0</v>
      </c>
    </row>
    <row r="7507" spans="1:14" x14ac:dyDescent="0.35">
      <c r="A7507" s="2">
        <v>7506</v>
      </c>
      <c r="B7507" s="11">
        <v>0.66886829359770306</v>
      </c>
      <c r="C7507" s="11">
        <v>-0.69837314457366162</v>
      </c>
      <c r="D7507" s="3">
        <f>B7507*Dashboard!$D$11*Dashboard!$D$10*SQRT(Dashboard!$D$12/365)</f>
        <v>166067.80154426297</v>
      </c>
      <c r="E7507" s="3">
        <f>IF(Dashboard!$I$3,C7507*Dashboard!$E$11*Dashboard!$E$10*SQRT(Dashboard!$D$12/365),0)</f>
        <v>-346786.63613454916</v>
      </c>
      <c r="F7507" s="3">
        <f>D7507+IF(Dashboard!$I$3,E7507,0)</f>
        <v>-180718.83459028619</v>
      </c>
      <c r="G7507" s="3">
        <f>IF(Dashboard!$I$4, ('Lookups and Calculations'!$F$9) / (1 - 'Lookups and Calculations'!$F$10), 'Lookups and Calculations'!$F$9)</f>
        <v>1951878.888340465</v>
      </c>
      <c r="H7507" s="12">
        <f t="shared" si="234"/>
        <v>0</v>
      </c>
      <c r="I7507" s="12">
        <f t="shared" si="235"/>
        <v>0</v>
      </c>
      <c r="J7507" s="13">
        <f>(1 - Dashboard!$I$9) * H7507 * Dashboard!$I$8 * 'Lookups and Calculations'!$F$12</f>
        <v>0</v>
      </c>
      <c r="K7507" s="12">
        <f>(1 - Dashboard!$I$11) * I7507 * Dashboard!$I$10 * 'Lookups and Calculations'!$F$12</f>
        <v>0</v>
      </c>
      <c r="L7507" s="12">
        <f>(H7507 - I7507) * Dashboard!$I$13 * (Dashboard!$D$12 / 365) * 'Lookups and Calculations'!$F$12</f>
        <v>0</v>
      </c>
      <c r="M7507" s="3">
        <f>(G7507*2) * Dashboard!$I$13 * (Dashboard!$D$12 / 365) * 'Lookups and Calculations'!$F$12</f>
        <v>1602.0878730267946</v>
      </c>
      <c r="N7507" s="12">
        <f>H7507 * Dashboard!$I$14 * Dashboard!$I$15 * (Dashboard!$D$12 / 365) * 'Lookups and Calculations'!$F$12</f>
        <v>0</v>
      </c>
    </row>
    <row r="7508" spans="1:14" x14ac:dyDescent="0.35">
      <c r="A7508" s="2">
        <v>7507</v>
      </c>
      <c r="B7508" s="11">
        <v>-1.5041880483785359</v>
      </c>
      <c r="C7508" s="11">
        <v>0.2862171001858384</v>
      </c>
      <c r="D7508" s="3">
        <f>B7508*Dashboard!$D$11*Dashboard!$D$10*SQRT(Dashboard!$D$12/365)</f>
        <v>-373462.46592101397</v>
      </c>
      <c r="E7508" s="3">
        <f>IF(Dashboard!$I$3,C7508*Dashboard!$E$11*Dashboard!$E$10*SQRT(Dashboard!$D$12/365),0)</f>
        <v>142124.97451949626</v>
      </c>
      <c r="F7508" s="3">
        <f>D7508+IF(Dashboard!$I$3,E7508,0)</f>
        <v>-231337.49140151771</v>
      </c>
      <c r="G7508" s="3">
        <f>IF(Dashboard!$I$4, ('Lookups and Calculations'!$F$9) / (1 - 'Lookups and Calculations'!$F$10), 'Lookups and Calculations'!$F$9)</f>
        <v>1951878.888340465</v>
      </c>
      <c r="H7508" s="12">
        <f t="shared" si="234"/>
        <v>0</v>
      </c>
      <c r="I7508" s="12">
        <f t="shared" si="235"/>
        <v>0</v>
      </c>
      <c r="J7508" s="13">
        <f>(1 - Dashboard!$I$9) * H7508 * Dashboard!$I$8 * 'Lookups and Calculations'!$F$12</f>
        <v>0</v>
      </c>
      <c r="K7508" s="12">
        <f>(1 - Dashboard!$I$11) * I7508 * Dashboard!$I$10 * 'Lookups and Calculations'!$F$12</f>
        <v>0</v>
      </c>
      <c r="L7508" s="12">
        <f>(H7508 - I7508) * Dashboard!$I$13 * (Dashboard!$D$12 / 365) * 'Lookups and Calculations'!$F$12</f>
        <v>0</v>
      </c>
      <c r="M7508" s="3">
        <f>(G7508*2) * Dashboard!$I$13 * (Dashboard!$D$12 / 365) * 'Lookups and Calculations'!$F$12</f>
        <v>1602.0878730267946</v>
      </c>
      <c r="N7508" s="12">
        <f>H7508 * Dashboard!$I$14 * Dashboard!$I$15 * (Dashboard!$D$12 / 365) * 'Lookups and Calculations'!$F$12</f>
        <v>0</v>
      </c>
    </row>
    <row r="7509" spans="1:14" x14ac:dyDescent="0.35">
      <c r="A7509" s="2">
        <v>7508</v>
      </c>
      <c r="B7509" s="11">
        <v>-1.2387038984548924</v>
      </c>
      <c r="C7509" s="11">
        <v>0.40518199004060546</v>
      </c>
      <c r="D7509" s="3">
        <f>B7509*Dashboard!$D$11*Dashboard!$D$10*SQRT(Dashboard!$D$12/365)</f>
        <v>-307547.59217879357</v>
      </c>
      <c r="E7509" s="3">
        <f>IF(Dashboard!$I$3,C7509*Dashboard!$E$11*Dashboard!$E$10*SQRT(Dashboard!$D$12/365),0)</f>
        <v>201198.60054793867</v>
      </c>
      <c r="F7509" s="3">
        <f>D7509+IF(Dashboard!$I$3,E7509,0)</f>
        <v>-106348.9916308549</v>
      </c>
      <c r="G7509" s="3">
        <f>IF(Dashboard!$I$4, ('Lookups and Calculations'!$F$9) / (1 - 'Lookups and Calculations'!$F$10), 'Lookups and Calculations'!$F$9)</f>
        <v>1951878.888340465</v>
      </c>
      <c r="H7509" s="12">
        <f t="shared" si="234"/>
        <v>0</v>
      </c>
      <c r="I7509" s="12">
        <f t="shared" si="235"/>
        <v>0</v>
      </c>
      <c r="J7509" s="13">
        <f>(1 - Dashboard!$I$9) * H7509 * Dashboard!$I$8 * 'Lookups and Calculations'!$F$12</f>
        <v>0</v>
      </c>
      <c r="K7509" s="12">
        <f>(1 - Dashboard!$I$11) * I7509 * Dashboard!$I$10 * 'Lookups and Calculations'!$F$12</f>
        <v>0</v>
      </c>
      <c r="L7509" s="12">
        <f>(H7509 - I7509) * Dashboard!$I$13 * (Dashboard!$D$12 / 365) * 'Lookups and Calculations'!$F$12</f>
        <v>0</v>
      </c>
      <c r="M7509" s="3">
        <f>(G7509*2) * Dashboard!$I$13 * (Dashboard!$D$12 / 365) * 'Lookups and Calculations'!$F$12</f>
        <v>1602.0878730267946</v>
      </c>
      <c r="N7509" s="12">
        <f>H7509 * Dashboard!$I$14 * Dashboard!$I$15 * (Dashboard!$D$12 / 365) * 'Lookups and Calculations'!$F$12</f>
        <v>0</v>
      </c>
    </row>
    <row r="7510" spans="1:14" x14ac:dyDescent="0.35">
      <c r="A7510" s="2">
        <v>7509</v>
      </c>
      <c r="B7510" s="11">
        <v>0.23133644269922557</v>
      </c>
      <c r="C7510" s="11">
        <v>2.0083603158598504</v>
      </c>
      <c r="D7510" s="3">
        <f>B7510*Dashboard!$D$11*Dashboard!$D$10*SQRT(Dashboard!$D$12/365)</f>
        <v>57436.620667860996</v>
      </c>
      <c r="E7510" s="3">
        <f>IF(Dashboard!$I$3,C7510*Dashboard!$E$11*Dashboard!$E$10*SQRT(Dashboard!$D$12/365),0)</f>
        <v>997278.4943045543</v>
      </c>
      <c r="F7510" s="3">
        <f>D7510+IF(Dashboard!$I$3,E7510,0)</f>
        <v>1054715.1149724154</v>
      </c>
      <c r="G7510" s="3">
        <f>IF(Dashboard!$I$4, ('Lookups and Calculations'!$F$9) / (1 - 'Lookups and Calculations'!$F$10), 'Lookups and Calculations'!$F$9)</f>
        <v>1951878.888340465</v>
      </c>
      <c r="H7510" s="12">
        <f t="shared" si="234"/>
        <v>0</v>
      </c>
      <c r="I7510" s="12">
        <f t="shared" si="235"/>
        <v>0</v>
      </c>
      <c r="J7510" s="13">
        <f>(1 - Dashboard!$I$9) * H7510 * Dashboard!$I$8 * 'Lookups and Calculations'!$F$12</f>
        <v>0</v>
      </c>
      <c r="K7510" s="12">
        <f>(1 - Dashboard!$I$11) * I7510 * Dashboard!$I$10 * 'Lookups and Calculations'!$F$12</f>
        <v>0</v>
      </c>
      <c r="L7510" s="12">
        <f>(H7510 - I7510) * Dashboard!$I$13 * (Dashboard!$D$12 / 365) * 'Lookups and Calculations'!$F$12</f>
        <v>0</v>
      </c>
      <c r="M7510" s="3">
        <f>(G7510*2) * Dashboard!$I$13 * (Dashboard!$D$12 / 365) * 'Lookups and Calculations'!$F$12</f>
        <v>1602.0878730267946</v>
      </c>
      <c r="N7510" s="12">
        <f>H7510 * Dashboard!$I$14 * Dashboard!$I$15 * (Dashboard!$D$12 / 365) * 'Lookups and Calculations'!$F$12</f>
        <v>0</v>
      </c>
    </row>
    <row r="7511" spans="1:14" x14ac:dyDescent="0.35">
      <c r="A7511" s="2">
        <v>7510</v>
      </c>
      <c r="B7511" s="11">
        <v>-0.14958541746174867</v>
      </c>
      <c r="C7511" s="11">
        <v>0.31847526479958332</v>
      </c>
      <c r="D7511" s="3">
        <f>B7511*Dashboard!$D$11*Dashboard!$D$10*SQRT(Dashboard!$D$12/365)</f>
        <v>-37139.331702116004</v>
      </c>
      <c r="E7511" s="3">
        <f>IF(Dashboard!$I$3,C7511*Dashboard!$E$11*Dashboard!$E$10*SQRT(Dashboard!$D$12/365),0)</f>
        <v>158143.20271340015</v>
      </c>
      <c r="F7511" s="3">
        <f>D7511+IF(Dashboard!$I$3,E7511,0)</f>
        <v>121003.87101128415</v>
      </c>
      <c r="G7511" s="3">
        <f>IF(Dashboard!$I$4, ('Lookups and Calculations'!$F$9) / (1 - 'Lookups and Calculations'!$F$10), 'Lookups and Calculations'!$F$9)</f>
        <v>1951878.888340465</v>
      </c>
      <c r="H7511" s="12">
        <f t="shared" si="234"/>
        <v>0</v>
      </c>
      <c r="I7511" s="12">
        <f t="shared" si="235"/>
        <v>0</v>
      </c>
      <c r="J7511" s="13">
        <f>(1 - Dashboard!$I$9) * H7511 * Dashboard!$I$8 * 'Lookups and Calculations'!$F$12</f>
        <v>0</v>
      </c>
      <c r="K7511" s="12">
        <f>(1 - Dashboard!$I$11) * I7511 * Dashboard!$I$10 * 'Lookups and Calculations'!$F$12</f>
        <v>0</v>
      </c>
      <c r="L7511" s="12">
        <f>(H7511 - I7511) * Dashboard!$I$13 * (Dashboard!$D$12 / 365) * 'Lookups and Calculations'!$F$12</f>
        <v>0</v>
      </c>
      <c r="M7511" s="3">
        <f>(G7511*2) * Dashboard!$I$13 * (Dashboard!$D$12 / 365) * 'Lookups and Calculations'!$F$12</f>
        <v>1602.0878730267946</v>
      </c>
      <c r="N7511" s="12">
        <f>H7511 * Dashboard!$I$14 * Dashboard!$I$15 * (Dashboard!$D$12 / 365) * 'Lookups and Calculations'!$F$12</f>
        <v>0</v>
      </c>
    </row>
    <row r="7512" spans="1:14" x14ac:dyDescent="0.35">
      <c r="A7512" s="2">
        <v>7511</v>
      </c>
      <c r="B7512" s="11">
        <v>-1.7454763803548632</v>
      </c>
      <c r="C7512" s="11">
        <v>0.9359263420266194</v>
      </c>
      <c r="D7512" s="3">
        <f>B7512*Dashboard!$D$11*Dashboard!$D$10*SQRT(Dashboard!$D$12/365)</f>
        <v>-433369.95923940936</v>
      </c>
      <c r="E7512" s="3">
        <f>IF(Dashboard!$I$3,C7512*Dashboard!$E$11*Dashboard!$E$10*SQRT(Dashboard!$D$12/365),0)</f>
        <v>464746.89117558254</v>
      </c>
      <c r="F7512" s="3">
        <f>D7512+IF(Dashboard!$I$3,E7512,0)</f>
        <v>31376.931936173176</v>
      </c>
      <c r="G7512" s="3">
        <f>IF(Dashboard!$I$4, ('Lookups and Calculations'!$F$9) / (1 - 'Lookups and Calculations'!$F$10), 'Lookups and Calculations'!$F$9)</f>
        <v>1951878.888340465</v>
      </c>
      <c r="H7512" s="12">
        <f t="shared" si="234"/>
        <v>0</v>
      </c>
      <c r="I7512" s="12">
        <f t="shared" si="235"/>
        <v>0</v>
      </c>
      <c r="J7512" s="13">
        <f>(1 - Dashboard!$I$9) * H7512 * Dashboard!$I$8 * 'Lookups and Calculations'!$F$12</f>
        <v>0</v>
      </c>
      <c r="K7512" s="12">
        <f>(1 - Dashboard!$I$11) * I7512 * Dashboard!$I$10 * 'Lookups and Calculations'!$F$12</f>
        <v>0</v>
      </c>
      <c r="L7512" s="12">
        <f>(H7512 - I7512) * Dashboard!$I$13 * (Dashboard!$D$12 / 365) * 'Lookups and Calculations'!$F$12</f>
        <v>0</v>
      </c>
      <c r="M7512" s="3">
        <f>(G7512*2) * Dashboard!$I$13 * (Dashboard!$D$12 / 365) * 'Lookups and Calculations'!$F$12</f>
        <v>1602.0878730267946</v>
      </c>
      <c r="N7512" s="12">
        <f>H7512 * Dashboard!$I$14 * Dashboard!$I$15 * (Dashboard!$D$12 / 365) * 'Lookups and Calculations'!$F$12</f>
        <v>0</v>
      </c>
    </row>
    <row r="7513" spans="1:14" x14ac:dyDescent="0.35">
      <c r="A7513" s="2">
        <v>7512</v>
      </c>
      <c r="B7513" s="11">
        <v>0.16077519205483495</v>
      </c>
      <c r="C7513" s="11">
        <v>1.554609323849037E-2</v>
      </c>
      <c r="D7513" s="3">
        <f>B7513*Dashboard!$D$11*Dashboard!$D$10*SQRT(Dashboard!$D$12/365)</f>
        <v>39917.548705727408</v>
      </c>
      <c r="E7513" s="3">
        <f>IF(Dashboard!$I$3,C7513*Dashboard!$E$11*Dashboard!$E$10*SQRT(Dashboard!$D$12/365),0)</f>
        <v>7719.6229853616533</v>
      </c>
      <c r="F7513" s="3">
        <f>D7513+IF(Dashboard!$I$3,E7513,0)</f>
        <v>47637.171691089061</v>
      </c>
      <c r="G7513" s="3">
        <f>IF(Dashboard!$I$4, ('Lookups and Calculations'!$F$9) / (1 - 'Lookups and Calculations'!$F$10), 'Lookups and Calculations'!$F$9)</f>
        <v>1951878.888340465</v>
      </c>
      <c r="H7513" s="12">
        <f t="shared" si="234"/>
        <v>0</v>
      </c>
      <c r="I7513" s="12">
        <f t="shared" si="235"/>
        <v>0</v>
      </c>
      <c r="J7513" s="13">
        <f>(1 - Dashboard!$I$9) * H7513 * Dashboard!$I$8 * 'Lookups and Calculations'!$F$12</f>
        <v>0</v>
      </c>
      <c r="K7513" s="12">
        <f>(1 - Dashboard!$I$11) * I7513 * Dashboard!$I$10 * 'Lookups and Calculations'!$F$12</f>
        <v>0</v>
      </c>
      <c r="L7513" s="12">
        <f>(H7513 - I7513) * Dashboard!$I$13 * (Dashboard!$D$12 / 365) * 'Lookups and Calculations'!$F$12</f>
        <v>0</v>
      </c>
      <c r="M7513" s="3">
        <f>(G7513*2) * Dashboard!$I$13 * (Dashboard!$D$12 / 365) * 'Lookups and Calculations'!$F$12</f>
        <v>1602.0878730267946</v>
      </c>
      <c r="N7513" s="12">
        <f>H7513 * Dashboard!$I$14 * Dashboard!$I$15 * (Dashboard!$D$12 / 365) * 'Lookups and Calculations'!$F$12</f>
        <v>0</v>
      </c>
    </row>
    <row r="7514" spans="1:14" x14ac:dyDescent="0.35">
      <c r="A7514" s="2">
        <v>7513</v>
      </c>
      <c r="B7514" s="11">
        <v>1.2426249638553331</v>
      </c>
      <c r="C7514" s="11">
        <v>-1.9003615962906053</v>
      </c>
      <c r="D7514" s="3">
        <f>B7514*Dashboard!$D$11*Dashboard!$D$10*SQRT(Dashboard!$D$12/365)</f>
        <v>308521.12122329348</v>
      </c>
      <c r="E7514" s="3">
        <f>IF(Dashboard!$I$3,C7514*Dashboard!$E$11*Dashboard!$E$10*SQRT(Dashboard!$D$12/365),0)</f>
        <v>-943650.26853834058</v>
      </c>
      <c r="F7514" s="3">
        <f>D7514+IF(Dashboard!$I$3,E7514,0)</f>
        <v>-635129.1473150471</v>
      </c>
      <c r="G7514" s="3">
        <f>IF(Dashboard!$I$4, ('Lookups and Calculations'!$F$9) / (1 - 'Lookups and Calculations'!$F$10), 'Lookups and Calculations'!$F$9)</f>
        <v>1951878.888340465</v>
      </c>
      <c r="H7514" s="12">
        <f t="shared" si="234"/>
        <v>0</v>
      </c>
      <c r="I7514" s="12">
        <f t="shared" si="235"/>
        <v>0</v>
      </c>
      <c r="J7514" s="13">
        <f>(1 - Dashboard!$I$9) * H7514 * Dashboard!$I$8 * 'Lookups and Calculations'!$F$12</f>
        <v>0</v>
      </c>
      <c r="K7514" s="12">
        <f>(1 - Dashboard!$I$11) * I7514 * Dashboard!$I$10 * 'Lookups and Calculations'!$F$12</f>
        <v>0</v>
      </c>
      <c r="L7514" s="12">
        <f>(H7514 - I7514) * Dashboard!$I$13 * (Dashboard!$D$12 / 365) * 'Lookups and Calculations'!$F$12</f>
        <v>0</v>
      </c>
      <c r="M7514" s="3">
        <f>(G7514*2) * Dashboard!$I$13 * (Dashboard!$D$12 / 365) * 'Lookups and Calculations'!$F$12</f>
        <v>1602.0878730267946</v>
      </c>
      <c r="N7514" s="12">
        <f>H7514 * Dashboard!$I$14 * Dashboard!$I$15 * (Dashboard!$D$12 / 365) * 'Lookups and Calculations'!$F$12</f>
        <v>0</v>
      </c>
    </row>
    <row r="7515" spans="1:14" x14ac:dyDescent="0.35">
      <c r="A7515" s="2">
        <v>7514</v>
      </c>
      <c r="B7515" s="11">
        <v>1.4108839924554972</v>
      </c>
      <c r="C7515" s="11">
        <v>0.78608527288459351</v>
      </c>
      <c r="D7515" s="3">
        <f>B7515*Dashboard!$D$11*Dashboard!$D$10*SQRT(Dashboard!$D$12/365)</f>
        <v>350296.77008729649</v>
      </c>
      <c r="E7515" s="3">
        <f>IF(Dashboard!$I$3,C7515*Dashboard!$E$11*Dashboard!$E$10*SQRT(Dashboard!$D$12/365),0)</f>
        <v>390341.28046973335</v>
      </c>
      <c r="F7515" s="3">
        <f>D7515+IF(Dashboard!$I$3,E7515,0)</f>
        <v>740638.0505570299</v>
      </c>
      <c r="G7515" s="3">
        <f>IF(Dashboard!$I$4, ('Lookups and Calculations'!$F$9) / (1 - 'Lookups and Calculations'!$F$10), 'Lookups and Calculations'!$F$9)</f>
        <v>1951878.888340465</v>
      </c>
      <c r="H7515" s="12">
        <f t="shared" si="234"/>
        <v>0</v>
      </c>
      <c r="I7515" s="12">
        <f t="shared" si="235"/>
        <v>0</v>
      </c>
      <c r="J7515" s="13">
        <f>(1 - Dashboard!$I$9) * H7515 * Dashboard!$I$8 * 'Lookups and Calculations'!$F$12</f>
        <v>0</v>
      </c>
      <c r="K7515" s="12">
        <f>(1 - Dashboard!$I$11) * I7515 * Dashboard!$I$10 * 'Lookups and Calculations'!$F$12</f>
        <v>0</v>
      </c>
      <c r="L7515" s="12">
        <f>(H7515 - I7515) * Dashboard!$I$13 * (Dashboard!$D$12 / 365) * 'Lookups and Calculations'!$F$12</f>
        <v>0</v>
      </c>
      <c r="M7515" s="3">
        <f>(G7515*2) * Dashboard!$I$13 * (Dashboard!$D$12 / 365) * 'Lookups and Calculations'!$F$12</f>
        <v>1602.0878730267946</v>
      </c>
      <c r="N7515" s="12">
        <f>H7515 * Dashboard!$I$14 * Dashboard!$I$15 * (Dashboard!$D$12 / 365) * 'Lookups and Calculations'!$F$12</f>
        <v>0</v>
      </c>
    </row>
    <row r="7516" spans="1:14" x14ac:dyDescent="0.35">
      <c r="A7516" s="2">
        <v>7515</v>
      </c>
      <c r="B7516" s="11">
        <v>-0.63505081472739744</v>
      </c>
      <c r="C7516" s="11">
        <v>0.14965960189498093</v>
      </c>
      <c r="D7516" s="3">
        <f>B7516*Dashboard!$D$11*Dashboard!$D$10*SQRT(Dashboard!$D$12/365)</f>
        <v>-157671.53814903766</v>
      </c>
      <c r="E7516" s="3">
        <f>IF(Dashboard!$I$3,C7516*Dashboard!$E$11*Dashboard!$E$10*SQRT(Dashboard!$D$12/365),0)</f>
        <v>74315.500688503394</v>
      </c>
      <c r="F7516" s="3">
        <f>D7516+IF(Dashboard!$I$3,E7516,0)</f>
        <v>-83356.037460534266</v>
      </c>
      <c r="G7516" s="3">
        <f>IF(Dashboard!$I$4, ('Lookups and Calculations'!$F$9) / (1 - 'Lookups and Calculations'!$F$10), 'Lookups and Calculations'!$F$9)</f>
        <v>1951878.888340465</v>
      </c>
      <c r="H7516" s="12">
        <f t="shared" si="234"/>
        <v>0</v>
      </c>
      <c r="I7516" s="12">
        <f t="shared" si="235"/>
        <v>0</v>
      </c>
      <c r="J7516" s="13">
        <f>(1 - Dashboard!$I$9) * H7516 * Dashboard!$I$8 * 'Lookups and Calculations'!$F$12</f>
        <v>0</v>
      </c>
      <c r="K7516" s="12">
        <f>(1 - Dashboard!$I$11) * I7516 * Dashboard!$I$10 * 'Lookups and Calculations'!$F$12</f>
        <v>0</v>
      </c>
      <c r="L7516" s="12">
        <f>(H7516 - I7516) * Dashboard!$I$13 * (Dashboard!$D$12 / 365) * 'Lookups and Calculations'!$F$12</f>
        <v>0</v>
      </c>
      <c r="M7516" s="3">
        <f>(G7516*2) * Dashboard!$I$13 * (Dashboard!$D$12 / 365) * 'Lookups and Calculations'!$F$12</f>
        <v>1602.0878730267946</v>
      </c>
      <c r="N7516" s="12">
        <f>H7516 * Dashboard!$I$14 * Dashboard!$I$15 * (Dashboard!$D$12 / 365) * 'Lookups and Calculations'!$F$12</f>
        <v>0</v>
      </c>
    </row>
    <row r="7517" spans="1:14" x14ac:dyDescent="0.35">
      <c r="A7517" s="2">
        <v>7516</v>
      </c>
      <c r="B7517" s="11">
        <v>0.40922071183653708</v>
      </c>
      <c r="C7517" s="11">
        <v>0.95129527294634508</v>
      </c>
      <c r="D7517" s="3">
        <f>B7517*Dashboard!$D$11*Dashboard!$D$10*SQRT(Dashboard!$D$12/365)</f>
        <v>101602.04125619125</v>
      </c>
      <c r="E7517" s="3">
        <f>IF(Dashboard!$I$3,C7517*Dashboard!$E$11*Dashboard!$E$10*SQRT(Dashboard!$D$12/365),0)</f>
        <v>472378.54181399528</v>
      </c>
      <c r="F7517" s="3">
        <f>D7517+IF(Dashboard!$I$3,E7517,0)</f>
        <v>573980.58307018655</v>
      </c>
      <c r="G7517" s="3">
        <f>IF(Dashboard!$I$4, ('Lookups and Calculations'!$F$9) / (1 - 'Lookups and Calculations'!$F$10), 'Lookups and Calculations'!$F$9)</f>
        <v>1951878.888340465</v>
      </c>
      <c r="H7517" s="12">
        <f t="shared" si="234"/>
        <v>0</v>
      </c>
      <c r="I7517" s="12">
        <f t="shared" si="235"/>
        <v>0</v>
      </c>
      <c r="J7517" s="13">
        <f>(1 - Dashboard!$I$9) * H7517 * Dashboard!$I$8 * 'Lookups and Calculations'!$F$12</f>
        <v>0</v>
      </c>
      <c r="K7517" s="12">
        <f>(1 - Dashboard!$I$11) * I7517 * Dashboard!$I$10 * 'Lookups and Calculations'!$F$12</f>
        <v>0</v>
      </c>
      <c r="L7517" s="12">
        <f>(H7517 - I7517) * Dashboard!$I$13 * (Dashboard!$D$12 / 365) * 'Lookups and Calculations'!$F$12</f>
        <v>0</v>
      </c>
      <c r="M7517" s="3">
        <f>(G7517*2) * Dashboard!$I$13 * (Dashboard!$D$12 / 365) * 'Lookups and Calculations'!$F$12</f>
        <v>1602.0878730267946</v>
      </c>
      <c r="N7517" s="12">
        <f>H7517 * Dashboard!$I$14 * Dashboard!$I$15 * (Dashboard!$D$12 / 365) * 'Lookups and Calculations'!$F$12</f>
        <v>0</v>
      </c>
    </row>
    <row r="7518" spans="1:14" x14ac:dyDescent="0.35">
      <c r="A7518" s="2">
        <v>7517</v>
      </c>
      <c r="B7518" s="11">
        <v>0.25348555578304743</v>
      </c>
      <c r="C7518" s="11">
        <v>-0.30885824392396233</v>
      </c>
      <c r="D7518" s="3">
        <f>B7518*Dashboard!$D$11*Dashboard!$D$10*SQRT(Dashboard!$D$12/365)</f>
        <v>62935.841592508223</v>
      </c>
      <c r="E7518" s="3">
        <f>IF(Dashboard!$I$3,C7518*Dashboard!$E$11*Dashboard!$E$10*SQRT(Dashboard!$D$12/365),0)</f>
        <v>-153367.74084891463</v>
      </c>
      <c r="F7518" s="3">
        <f>D7518+IF(Dashboard!$I$3,E7518,0)</f>
        <v>-90431.89925640641</v>
      </c>
      <c r="G7518" s="3">
        <f>IF(Dashboard!$I$4, ('Lookups and Calculations'!$F$9) / (1 - 'Lookups and Calculations'!$F$10), 'Lookups and Calculations'!$F$9)</f>
        <v>1951878.888340465</v>
      </c>
      <c r="H7518" s="12">
        <f t="shared" si="234"/>
        <v>0</v>
      </c>
      <c r="I7518" s="12">
        <f t="shared" si="235"/>
        <v>0</v>
      </c>
      <c r="J7518" s="13">
        <f>(1 - Dashboard!$I$9) * H7518 * Dashboard!$I$8 * 'Lookups and Calculations'!$F$12</f>
        <v>0</v>
      </c>
      <c r="K7518" s="12">
        <f>(1 - Dashboard!$I$11) * I7518 * Dashboard!$I$10 * 'Lookups and Calculations'!$F$12</f>
        <v>0</v>
      </c>
      <c r="L7518" s="12">
        <f>(H7518 - I7518) * Dashboard!$I$13 * (Dashboard!$D$12 / 365) * 'Lookups and Calculations'!$F$12</f>
        <v>0</v>
      </c>
      <c r="M7518" s="3">
        <f>(G7518*2) * Dashboard!$I$13 * (Dashboard!$D$12 / 365) * 'Lookups and Calculations'!$F$12</f>
        <v>1602.0878730267946</v>
      </c>
      <c r="N7518" s="12">
        <f>H7518 * Dashboard!$I$14 * Dashboard!$I$15 * (Dashboard!$D$12 / 365) * 'Lookups and Calculations'!$F$12</f>
        <v>0</v>
      </c>
    </row>
    <row r="7519" spans="1:14" x14ac:dyDescent="0.35">
      <c r="A7519" s="2">
        <v>7518</v>
      </c>
      <c r="B7519" s="11">
        <v>1.7193080482994847</v>
      </c>
      <c r="C7519" s="11">
        <v>1.3769302875999589</v>
      </c>
      <c r="D7519" s="3">
        <f>B7519*Dashboard!$D$11*Dashboard!$D$10*SQRT(Dashboard!$D$12/365)</f>
        <v>426872.83952822938</v>
      </c>
      <c r="E7519" s="3">
        <f>IF(Dashboard!$I$3,C7519*Dashboard!$E$11*Dashboard!$E$10*SQRT(Dashboard!$D$12/365),0)</f>
        <v>683733.36852760683</v>
      </c>
      <c r="F7519" s="3">
        <f>D7519+IF(Dashboard!$I$3,E7519,0)</f>
        <v>1110606.2080558361</v>
      </c>
      <c r="G7519" s="3">
        <f>IF(Dashboard!$I$4, ('Lookups and Calculations'!$F$9) / (1 - 'Lookups and Calculations'!$F$10), 'Lookups and Calculations'!$F$9)</f>
        <v>1951878.888340465</v>
      </c>
      <c r="H7519" s="12">
        <f t="shared" si="234"/>
        <v>0</v>
      </c>
      <c r="I7519" s="12">
        <f t="shared" si="235"/>
        <v>0</v>
      </c>
      <c r="J7519" s="13">
        <f>(1 - Dashboard!$I$9) * H7519 * Dashboard!$I$8 * 'Lookups and Calculations'!$F$12</f>
        <v>0</v>
      </c>
      <c r="K7519" s="12">
        <f>(1 - Dashboard!$I$11) * I7519 * Dashboard!$I$10 * 'Lookups and Calculations'!$F$12</f>
        <v>0</v>
      </c>
      <c r="L7519" s="12">
        <f>(H7519 - I7519) * Dashboard!$I$13 * (Dashboard!$D$12 / 365) * 'Lookups and Calculations'!$F$12</f>
        <v>0</v>
      </c>
      <c r="M7519" s="3">
        <f>(G7519*2) * Dashboard!$I$13 * (Dashboard!$D$12 / 365) * 'Lookups and Calculations'!$F$12</f>
        <v>1602.0878730267946</v>
      </c>
      <c r="N7519" s="12">
        <f>H7519 * Dashboard!$I$14 * Dashboard!$I$15 * (Dashboard!$D$12 / 365) * 'Lookups and Calculations'!$F$12</f>
        <v>0</v>
      </c>
    </row>
    <row r="7520" spans="1:14" x14ac:dyDescent="0.35">
      <c r="A7520" s="2">
        <v>7519</v>
      </c>
      <c r="B7520" s="11">
        <v>0.37347916136488862</v>
      </c>
      <c r="C7520" s="11">
        <v>0.19490925185893576</v>
      </c>
      <c r="D7520" s="3">
        <f>B7520*Dashboard!$D$11*Dashboard!$D$10*SQRT(Dashboard!$D$12/365)</f>
        <v>92728.065964756737</v>
      </c>
      <c r="E7520" s="3">
        <f>IF(Dashboard!$I$3,C7520*Dashboard!$E$11*Dashboard!$E$10*SQRT(Dashboard!$D$12/365),0)</f>
        <v>96784.826748922365</v>
      </c>
      <c r="F7520" s="3">
        <f>D7520+IF(Dashboard!$I$3,E7520,0)</f>
        <v>189512.89271367912</v>
      </c>
      <c r="G7520" s="3">
        <f>IF(Dashboard!$I$4, ('Lookups and Calculations'!$F$9) / (1 - 'Lookups and Calculations'!$F$10), 'Lookups and Calculations'!$F$9)</f>
        <v>1951878.888340465</v>
      </c>
      <c r="H7520" s="12">
        <f t="shared" si="234"/>
        <v>0</v>
      </c>
      <c r="I7520" s="12">
        <f t="shared" si="235"/>
        <v>0</v>
      </c>
      <c r="J7520" s="13">
        <f>(1 - Dashboard!$I$9) * H7520 * Dashboard!$I$8 * 'Lookups and Calculations'!$F$12</f>
        <v>0</v>
      </c>
      <c r="K7520" s="12">
        <f>(1 - Dashboard!$I$11) * I7520 * Dashboard!$I$10 * 'Lookups and Calculations'!$F$12</f>
        <v>0</v>
      </c>
      <c r="L7520" s="12">
        <f>(H7520 - I7520) * Dashboard!$I$13 * (Dashboard!$D$12 / 365) * 'Lookups and Calculations'!$F$12</f>
        <v>0</v>
      </c>
      <c r="M7520" s="3">
        <f>(G7520*2) * Dashboard!$I$13 * (Dashboard!$D$12 / 365) * 'Lookups and Calculations'!$F$12</f>
        <v>1602.0878730267946</v>
      </c>
      <c r="N7520" s="12">
        <f>H7520 * Dashboard!$I$14 * Dashboard!$I$15 * (Dashboard!$D$12 / 365) * 'Lookups and Calculations'!$F$12</f>
        <v>0</v>
      </c>
    </row>
    <row r="7521" spans="1:14" x14ac:dyDescent="0.35">
      <c r="A7521" s="2">
        <v>7520</v>
      </c>
      <c r="B7521" s="11">
        <v>0.26876736763526393</v>
      </c>
      <c r="C7521" s="11">
        <v>-3.4085667038688559E-2</v>
      </c>
      <c r="D7521" s="3">
        <f>B7521*Dashboard!$D$11*Dashboard!$D$10*SQRT(Dashboard!$D$12/365)</f>
        <v>66730.036835730571</v>
      </c>
      <c r="E7521" s="3">
        <f>IF(Dashboard!$I$3,C7521*Dashboard!$E$11*Dashboard!$E$10*SQRT(Dashboard!$D$12/365),0)</f>
        <v>-16925.699254894975</v>
      </c>
      <c r="F7521" s="3">
        <f>D7521+IF(Dashboard!$I$3,E7521,0)</f>
        <v>49804.337580835592</v>
      </c>
      <c r="G7521" s="3">
        <f>IF(Dashboard!$I$4, ('Lookups and Calculations'!$F$9) / (1 - 'Lookups and Calculations'!$F$10), 'Lookups and Calculations'!$F$9)</f>
        <v>1951878.888340465</v>
      </c>
      <c r="H7521" s="12">
        <f t="shared" si="234"/>
        <v>0</v>
      </c>
      <c r="I7521" s="12">
        <f t="shared" si="235"/>
        <v>0</v>
      </c>
      <c r="J7521" s="13">
        <f>(1 - Dashboard!$I$9) * H7521 * Dashboard!$I$8 * 'Lookups and Calculations'!$F$12</f>
        <v>0</v>
      </c>
      <c r="K7521" s="12">
        <f>(1 - Dashboard!$I$11) * I7521 * Dashboard!$I$10 * 'Lookups and Calculations'!$F$12</f>
        <v>0</v>
      </c>
      <c r="L7521" s="12">
        <f>(H7521 - I7521) * Dashboard!$I$13 * (Dashboard!$D$12 / 365) * 'Lookups and Calculations'!$F$12</f>
        <v>0</v>
      </c>
      <c r="M7521" s="3">
        <f>(G7521*2) * Dashboard!$I$13 * (Dashboard!$D$12 / 365) * 'Lookups and Calculations'!$F$12</f>
        <v>1602.0878730267946</v>
      </c>
      <c r="N7521" s="12">
        <f>H7521 * Dashboard!$I$14 * Dashboard!$I$15 * (Dashboard!$D$12 / 365) * 'Lookups and Calculations'!$F$12</f>
        <v>0</v>
      </c>
    </row>
    <row r="7522" spans="1:14" x14ac:dyDescent="0.35">
      <c r="A7522" s="2">
        <v>7521</v>
      </c>
      <c r="B7522" s="11">
        <v>0.33995025421695479</v>
      </c>
      <c r="C7522" s="11">
        <v>0.72747517203390666</v>
      </c>
      <c r="D7522" s="3">
        <f>B7522*Dashboard!$D$11*Dashboard!$D$10*SQRT(Dashboard!$D$12/365)</f>
        <v>84403.449666547123</v>
      </c>
      <c r="E7522" s="3">
        <f>IF(Dashboard!$I$3,C7522*Dashboard!$E$11*Dashboard!$E$10*SQRT(Dashboard!$D$12/365),0)</f>
        <v>361237.64171236905</v>
      </c>
      <c r="F7522" s="3">
        <f>D7522+IF(Dashboard!$I$3,E7522,0)</f>
        <v>445641.09137891617</v>
      </c>
      <c r="G7522" s="3">
        <f>IF(Dashboard!$I$4, ('Lookups and Calculations'!$F$9) / (1 - 'Lookups and Calculations'!$F$10), 'Lookups and Calculations'!$F$9)</f>
        <v>1951878.888340465</v>
      </c>
      <c r="H7522" s="12">
        <f t="shared" si="234"/>
        <v>0</v>
      </c>
      <c r="I7522" s="12">
        <f t="shared" si="235"/>
        <v>0</v>
      </c>
      <c r="J7522" s="13">
        <f>(1 - Dashboard!$I$9) * H7522 * Dashboard!$I$8 * 'Lookups and Calculations'!$F$12</f>
        <v>0</v>
      </c>
      <c r="K7522" s="12">
        <f>(1 - Dashboard!$I$11) * I7522 * Dashboard!$I$10 * 'Lookups and Calculations'!$F$12</f>
        <v>0</v>
      </c>
      <c r="L7522" s="12">
        <f>(H7522 - I7522) * Dashboard!$I$13 * (Dashboard!$D$12 / 365) * 'Lookups and Calculations'!$F$12</f>
        <v>0</v>
      </c>
      <c r="M7522" s="3">
        <f>(G7522*2) * Dashboard!$I$13 * (Dashboard!$D$12 / 365) * 'Lookups and Calculations'!$F$12</f>
        <v>1602.0878730267946</v>
      </c>
      <c r="N7522" s="12">
        <f>H7522 * Dashboard!$I$14 * Dashboard!$I$15 * (Dashboard!$D$12 / 365) * 'Lookups and Calculations'!$F$12</f>
        <v>0</v>
      </c>
    </row>
    <row r="7523" spans="1:14" x14ac:dyDescent="0.35">
      <c r="A7523" s="2">
        <v>7522</v>
      </c>
      <c r="B7523" s="11">
        <v>0.96736041682071972</v>
      </c>
      <c r="C7523" s="11">
        <v>0.43657209545072823</v>
      </c>
      <c r="D7523" s="3">
        <f>B7523*Dashboard!$D$11*Dashboard!$D$10*SQRT(Dashboard!$D$12/365)</f>
        <v>240177.95320850064</v>
      </c>
      <c r="E7523" s="3">
        <f>IF(Dashboard!$I$3,C7523*Dashboard!$E$11*Dashboard!$E$10*SQRT(Dashboard!$D$12/365),0)</f>
        <v>216785.78219669862</v>
      </c>
      <c r="F7523" s="3">
        <f>D7523+IF(Dashboard!$I$3,E7523,0)</f>
        <v>456963.73540519923</v>
      </c>
      <c r="G7523" s="3">
        <f>IF(Dashboard!$I$4, ('Lookups and Calculations'!$F$9) / (1 - 'Lookups and Calculations'!$F$10), 'Lookups and Calculations'!$F$9)</f>
        <v>1951878.888340465</v>
      </c>
      <c r="H7523" s="12">
        <f t="shared" si="234"/>
        <v>0</v>
      </c>
      <c r="I7523" s="12">
        <f t="shared" si="235"/>
        <v>0</v>
      </c>
      <c r="J7523" s="13">
        <f>(1 - Dashboard!$I$9) * H7523 * Dashboard!$I$8 * 'Lookups and Calculations'!$F$12</f>
        <v>0</v>
      </c>
      <c r="K7523" s="12">
        <f>(1 - Dashboard!$I$11) * I7523 * Dashboard!$I$10 * 'Lookups and Calculations'!$F$12</f>
        <v>0</v>
      </c>
      <c r="L7523" s="12">
        <f>(H7523 - I7523) * Dashboard!$I$13 * (Dashboard!$D$12 / 365) * 'Lookups and Calculations'!$F$12</f>
        <v>0</v>
      </c>
      <c r="M7523" s="3">
        <f>(G7523*2) * Dashboard!$I$13 * (Dashboard!$D$12 / 365) * 'Lookups and Calculations'!$F$12</f>
        <v>1602.0878730267946</v>
      </c>
      <c r="N7523" s="12">
        <f>H7523 * Dashboard!$I$14 * Dashboard!$I$15 * (Dashboard!$D$12 / 365) * 'Lookups and Calculations'!$F$12</f>
        <v>0</v>
      </c>
    </row>
    <row r="7524" spans="1:14" x14ac:dyDescent="0.35">
      <c r="A7524" s="2">
        <v>7523</v>
      </c>
      <c r="B7524" s="11">
        <v>0.65074039019712149</v>
      </c>
      <c r="C7524" s="11">
        <v>0.57996313562224833</v>
      </c>
      <c r="D7524" s="3">
        <f>B7524*Dashboard!$D$11*Dashboard!$D$10*SQRT(Dashboard!$D$12/365)</f>
        <v>161566.97366356209</v>
      </c>
      <c r="E7524" s="3">
        <f>IF(Dashboard!$I$3,C7524*Dashboard!$E$11*Dashboard!$E$10*SQRT(Dashboard!$D$12/365),0)</f>
        <v>287988.54372795991</v>
      </c>
      <c r="F7524" s="3">
        <f>D7524+IF(Dashboard!$I$3,E7524,0)</f>
        <v>449555.51739152201</v>
      </c>
      <c r="G7524" s="3">
        <f>IF(Dashboard!$I$4, ('Lookups and Calculations'!$F$9) / (1 - 'Lookups and Calculations'!$F$10), 'Lookups and Calculations'!$F$9)</f>
        <v>1951878.888340465</v>
      </c>
      <c r="H7524" s="12">
        <f t="shared" si="234"/>
        <v>0</v>
      </c>
      <c r="I7524" s="12">
        <f t="shared" si="235"/>
        <v>0</v>
      </c>
      <c r="J7524" s="13">
        <f>(1 - Dashboard!$I$9) * H7524 * Dashboard!$I$8 * 'Lookups and Calculations'!$F$12</f>
        <v>0</v>
      </c>
      <c r="K7524" s="12">
        <f>(1 - Dashboard!$I$11) * I7524 * Dashboard!$I$10 * 'Lookups and Calculations'!$F$12</f>
        <v>0</v>
      </c>
      <c r="L7524" s="12">
        <f>(H7524 - I7524) * Dashboard!$I$13 * (Dashboard!$D$12 / 365) * 'Lookups and Calculations'!$F$12</f>
        <v>0</v>
      </c>
      <c r="M7524" s="3">
        <f>(G7524*2) * Dashboard!$I$13 * (Dashboard!$D$12 / 365) * 'Lookups and Calculations'!$F$12</f>
        <v>1602.0878730267946</v>
      </c>
      <c r="N7524" s="12">
        <f>H7524 * Dashboard!$I$14 * Dashboard!$I$15 * (Dashboard!$D$12 / 365) * 'Lookups and Calculations'!$F$12</f>
        <v>0</v>
      </c>
    </row>
    <row r="7525" spans="1:14" x14ac:dyDescent="0.35">
      <c r="A7525" s="2">
        <v>7524</v>
      </c>
      <c r="B7525" s="11">
        <v>-0.29427952593343054</v>
      </c>
      <c r="C7525" s="11">
        <v>-1.7439369646755003</v>
      </c>
      <c r="D7525" s="3">
        <f>B7525*Dashboard!$D$11*Dashboard!$D$10*SQRT(Dashboard!$D$12/365)</f>
        <v>-73064.240567286106</v>
      </c>
      <c r="E7525" s="3">
        <f>IF(Dashboard!$I$3,C7525*Dashboard!$E$11*Dashboard!$E$10*SQRT(Dashboard!$D$12/365),0)</f>
        <v>-865975.50079007028</v>
      </c>
      <c r="F7525" s="3">
        <f>D7525+IF(Dashboard!$I$3,E7525,0)</f>
        <v>-939039.74135735643</v>
      </c>
      <c r="G7525" s="3">
        <f>IF(Dashboard!$I$4, ('Lookups and Calculations'!$F$9) / (1 - 'Lookups and Calculations'!$F$10), 'Lookups and Calculations'!$F$9)</f>
        <v>1951878.888340465</v>
      </c>
      <c r="H7525" s="12">
        <f t="shared" si="234"/>
        <v>0</v>
      </c>
      <c r="I7525" s="12">
        <f t="shared" si="235"/>
        <v>0</v>
      </c>
      <c r="J7525" s="13">
        <f>(1 - Dashboard!$I$9) * H7525 * Dashboard!$I$8 * 'Lookups and Calculations'!$F$12</f>
        <v>0</v>
      </c>
      <c r="K7525" s="12">
        <f>(1 - Dashboard!$I$11) * I7525 * Dashboard!$I$10 * 'Lookups and Calculations'!$F$12</f>
        <v>0</v>
      </c>
      <c r="L7525" s="12">
        <f>(H7525 - I7525) * Dashboard!$I$13 * (Dashboard!$D$12 / 365) * 'Lookups and Calculations'!$F$12</f>
        <v>0</v>
      </c>
      <c r="M7525" s="3">
        <f>(G7525*2) * Dashboard!$I$13 * (Dashboard!$D$12 / 365) * 'Lookups and Calculations'!$F$12</f>
        <v>1602.0878730267946</v>
      </c>
      <c r="N7525" s="12">
        <f>H7525 * Dashboard!$I$14 * Dashboard!$I$15 * (Dashboard!$D$12 / 365) * 'Lookups and Calculations'!$F$12</f>
        <v>0</v>
      </c>
    </row>
    <row r="7526" spans="1:14" x14ac:dyDescent="0.35">
      <c r="A7526" s="2">
        <v>7525</v>
      </c>
      <c r="B7526" s="11">
        <v>0.85249635606833152</v>
      </c>
      <c r="C7526" s="11">
        <v>-0.64630491807560275</v>
      </c>
      <c r="D7526" s="3">
        <f>B7526*Dashboard!$D$11*Dashboard!$D$10*SQRT(Dashboard!$D$12/365)</f>
        <v>211659.30128826364</v>
      </c>
      <c r="E7526" s="3">
        <f>IF(Dashboard!$I$3,C7526*Dashboard!$E$11*Dashboard!$E$10*SQRT(Dashboard!$D$12/365),0)</f>
        <v>-320931.4536192239</v>
      </c>
      <c r="F7526" s="3">
        <f>D7526+IF(Dashboard!$I$3,E7526,0)</f>
        <v>-109272.15233096026</v>
      </c>
      <c r="G7526" s="3">
        <f>IF(Dashboard!$I$4, ('Lookups and Calculations'!$F$9) / (1 - 'Lookups and Calculations'!$F$10), 'Lookups and Calculations'!$F$9)</f>
        <v>1951878.888340465</v>
      </c>
      <c r="H7526" s="12">
        <f t="shared" si="234"/>
        <v>0</v>
      </c>
      <c r="I7526" s="12">
        <f t="shared" si="235"/>
        <v>0</v>
      </c>
      <c r="J7526" s="13">
        <f>(1 - Dashboard!$I$9) * H7526 * Dashboard!$I$8 * 'Lookups and Calculations'!$F$12</f>
        <v>0</v>
      </c>
      <c r="K7526" s="12">
        <f>(1 - Dashboard!$I$11) * I7526 * Dashboard!$I$10 * 'Lookups and Calculations'!$F$12</f>
        <v>0</v>
      </c>
      <c r="L7526" s="12">
        <f>(H7526 - I7526) * Dashboard!$I$13 * (Dashboard!$D$12 / 365) * 'Lookups and Calculations'!$F$12</f>
        <v>0</v>
      </c>
      <c r="M7526" s="3">
        <f>(G7526*2) * Dashboard!$I$13 * (Dashboard!$D$12 / 365) * 'Lookups and Calculations'!$F$12</f>
        <v>1602.0878730267946</v>
      </c>
      <c r="N7526" s="12">
        <f>H7526 * Dashboard!$I$14 * Dashboard!$I$15 * (Dashboard!$D$12 / 365) * 'Lookups and Calculations'!$F$12</f>
        <v>0</v>
      </c>
    </row>
    <row r="7527" spans="1:14" x14ac:dyDescent="0.35">
      <c r="A7527" s="2">
        <v>7526</v>
      </c>
      <c r="B7527" s="11">
        <v>1.0298875482245862</v>
      </c>
      <c r="C7527" s="11">
        <v>0.37268933763413126</v>
      </c>
      <c r="D7527" s="3">
        <f>B7527*Dashboard!$D$11*Dashboard!$D$10*SQRT(Dashboard!$D$12/365)</f>
        <v>255702.29985267684</v>
      </c>
      <c r="E7527" s="3">
        <f>IF(Dashboard!$I$3,C7527*Dashboard!$E$11*Dashboard!$E$10*SQRT(Dashboard!$D$12/365),0)</f>
        <v>185063.93426719389</v>
      </c>
      <c r="F7527" s="3">
        <f>D7527+IF(Dashboard!$I$3,E7527,0)</f>
        <v>440766.2341198707</v>
      </c>
      <c r="G7527" s="3">
        <f>IF(Dashboard!$I$4, ('Lookups and Calculations'!$F$9) / (1 - 'Lookups and Calculations'!$F$10), 'Lookups and Calculations'!$F$9)</f>
        <v>1951878.888340465</v>
      </c>
      <c r="H7527" s="12">
        <f t="shared" si="234"/>
        <v>0</v>
      </c>
      <c r="I7527" s="12">
        <f t="shared" si="235"/>
        <v>0</v>
      </c>
      <c r="J7527" s="13">
        <f>(1 - Dashboard!$I$9) * H7527 * Dashboard!$I$8 * 'Lookups and Calculations'!$F$12</f>
        <v>0</v>
      </c>
      <c r="K7527" s="12">
        <f>(1 - Dashboard!$I$11) * I7527 * Dashboard!$I$10 * 'Lookups and Calculations'!$F$12</f>
        <v>0</v>
      </c>
      <c r="L7527" s="12">
        <f>(H7527 - I7527) * Dashboard!$I$13 * (Dashboard!$D$12 / 365) * 'Lookups and Calculations'!$F$12</f>
        <v>0</v>
      </c>
      <c r="M7527" s="3">
        <f>(G7527*2) * Dashboard!$I$13 * (Dashboard!$D$12 / 365) * 'Lookups and Calculations'!$F$12</f>
        <v>1602.0878730267946</v>
      </c>
      <c r="N7527" s="12">
        <f>H7527 * Dashboard!$I$14 * Dashboard!$I$15 * (Dashboard!$D$12 / 365) * 'Lookups and Calculations'!$F$12</f>
        <v>0</v>
      </c>
    </row>
    <row r="7528" spans="1:14" x14ac:dyDescent="0.35">
      <c r="A7528" s="2">
        <v>7527</v>
      </c>
      <c r="B7528" s="11">
        <v>-0.68423959090789066</v>
      </c>
      <c r="C7528" s="11">
        <v>-0.24500259755378731</v>
      </c>
      <c r="D7528" s="3">
        <f>B7528*Dashboard!$D$11*Dashboard!$D$10*SQRT(Dashboard!$D$12/365)</f>
        <v>-169884.21439507368</v>
      </c>
      <c r="E7528" s="3">
        <f>IF(Dashboard!$I$3,C7528*Dashboard!$E$11*Dashboard!$E$10*SQRT(Dashboard!$D$12/365),0)</f>
        <v>-121659.3554750343</v>
      </c>
      <c r="F7528" s="3">
        <f>D7528+IF(Dashboard!$I$3,E7528,0)</f>
        <v>-291543.56987010798</v>
      </c>
      <c r="G7528" s="3">
        <f>IF(Dashboard!$I$4, ('Lookups and Calculations'!$F$9) / (1 - 'Lookups and Calculations'!$F$10), 'Lookups and Calculations'!$F$9)</f>
        <v>1951878.888340465</v>
      </c>
      <c r="H7528" s="12">
        <f t="shared" si="234"/>
        <v>0</v>
      </c>
      <c r="I7528" s="12">
        <f t="shared" si="235"/>
        <v>0</v>
      </c>
      <c r="J7528" s="13">
        <f>(1 - Dashboard!$I$9) * H7528 * Dashboard!$I$8 * 'Lookups and Calculations'!$F$12</f>
        <v>0</v>
      </c>
      <c r="K7528" s="12">
        <f>(1 - Dashboard!$I$11) * I7528 * Dashboard!$I$10 * 'Lookups and Calculations'!$F$12</f>
        <v>0</v>
      </c>
      <c r="L7528" s="12">
        <f>(H7528 - I7528) * Dashboard!$I$13 * (Dashboard!$D$12 / 365) * 'Lookups and Calculations'!$F$12</f>
        <v>0</v>
      </c>
      <c r="M7528" s="3">
        <f>(G7528*2) * Dashboard!$I$13 * (Dashboard!$D$12 / 365) * 'Lookups and Calculations'!$F$12</f>
        <v>1602.0878730267946</v>
      </c>
      <c r="N7528" s="12">
        <f>H7528 * Dashboard!$I$14 * Dashboard!$I$15 * (Dashboard!$D$12 / 365) * 'Lookups and Calculations'!$F$12</f>
        <v>0</v>
      </c>
    </row>
    <row r="7529" spans="1:14" x14ac:dyDescent="0.35">
      <c r="A7529" s="2">
        <v>7528</v>
      </c>
      <c r="B7529" s="11">
        <v>-0.71139550325036427</v>
      </c>
      <c r="C7529" s="11">
        <v>-0.64974679858815887</v>
      </c>
      <c r="D7529" s="3">
        <f>B7529*Dashboard!$D$11*Dashboard!$D$10*SQRT(Dashboard!$D$12/365)</f>
        <v>-176626.53228457391</v>
      </c>
      <c r="E7529" s="3">
        <f>IF(Dashboard!$I$3,C7529*Dashboard!$E$11*Dashboard!$E$10*SQRT(Dashboard!$D$12/365),0)</f>
        <v>-322640.56596725818</v>
      </c>
      <c r="F7529" s="3">
        <f>D7529+IF(Dashboard!$I$3,E7529,0)</f>
        <v>-499267.09825183207</v>
      </c>
      <c r="G7529" s="3">
        <f>IF(Dashboard!$I$4, ('Lookups and Calculations'!$F$9) / (1 - 'Lookups and Calculations'!$F$10), 'Lookups and Calculations'!$F$9)</f>
        <v>1951878.888340465</v>
      </c>
      <c r="H7529" s="12">
        <f t="shared" si="234"/>
        <v>0</v>
      </c>
      <c r="I7529" s="12">
        <f t="shared" si="235"/>
        <v>0</v>
      </c>
      <c r="J7529" s="13">
        <f>(1 - Dashboard!$I$9) * H7529 * Dashboard!$I$8 * 'Lookups and Calculations'!$F$12</f>
        <v>0</v>
      </c>
      <c r="K7529" s="12">
        <f>(1 - Dashboard!$I$11) * I7529 * Dashboard!$I$10 * 'Lookups and Calculations'!$F$12</f>
        <v>0</v>
      </c>
      <c r="L7529" s="12">
        <f>(H7529 - I7529) * Dashboard!$I$13 * (Dashboard!$D$12 / 365) * 'Lookups and Calculations'!$F$12</f>
        <v>0</v>
      </c>
      <c r="M7529" s="3">
        <f>(G7529*2) * Dashboard!$I$13 * (Dashboard!$D$12 / 365) * 'Lookups and Calculations'!$F$12</f>
        <v>1602.0878730267946</v>
      </c>
      <c r="N7529" s="12">
        <f>H7529 * Dashboard!$I$14 * Dashboard!$I$15 * (Dashboard!$D$12 / 365) * 'Lookups and Calculations'!$F$12</f>
        <v>0</v>
      </c>
    </row>
    <row r="7530" spans="1:14" x14ac:dyDescent="0.35">
      <c r="A7530" s="2">
        <v>7529</v>
      </c>
      <c r="B7530" s="11">
        <v>-0.49118828969110134</v>
      </c>
      <c r="C7530" s="11">
        <v>0.67845837454811542</v>
      </c>
      <c r="D7530" s="3">
        <f>B7530*Dashboard!$D$11*Dashboard!$D$10*SQRT(Dashboard!$D$12/365)</f>
        <v>-121953.09628826437</v>
      </c>
      <c r="E7530" s="3">
        <f>IF(Dashboard!$I$3,C7530*Dashboard!$E$11*Dashboard!$E$10*SQRT(Dashboard!$D$12/365),0)</f>
        <v>336897.6875685667</v>
      </c>
      <c r="F7530" s="3">
        <f>D7530+IF(Dashboard!$I$3,E7530,0)</f>
        <v>214944.59128030232</v>
      </c>
      <c r="G7530" s="3">
        <f>IF(Dashboard!$I$4, ('Lookups and Calculations'!$F$9) / (1 - 'Lookups and Calculations'!$F$10), 'Lookups and Calculations'!$F$9)</f>
        <v>1951878.888340465</v>
      </c>
      <c r="H7530" s="12">
        <f t="shared" si="234"/>
        <v>0</v>
      </c>
      <c r="I7530" s="12">
        <f t="shared" si="235"/>
        <v>0</v>
      </c>
      <c r="J7530" s="13">
        <f>(1 - Dashboard!$I$9) * H7530 * Dashboard!$I$8 * 'Lookups and Calculations'!$F$12</f>
        <v>0</v>
      </c>
      <c r="K7530" s="12">
        <f>(1 - Dashboard!$I$11) * I7530 * Dashboard!$I$10 * 'Lookups and Calculations'!$F$12</f>
        <v>0</v>
      </c>
      <c r="L7530" s="12">
        <f>(H7530 - I7530) * Dashboard!$I$13 * (Dashboard!$D$12 / 365) * 'Lookups and Calculations'!$F$12</f>
        <v>0</v>
      </c>
      <c r="M7530" s="3">
        <f>(G7530*2) * Dashboard!$I$13 * (Dashboard!$D$12 / 365) * 'Lookups and Calculations'!$F$12</f>
        <v>1602.0878730267946</v>
      </c>
      <c r="N7530" s="12">
        <f>H7530 * Dashboard!$I$14 * Dashboard!$I$15 * (Dashboard!$D$12 / 365) * 'Lookups and Calculations'!$F$12</f>
        <v>0</v>
      </c>
    </row>
    <row r="7531" spans="1:14" x14ac:dyDescent="0.35">
      <c r="A7531" s="2">
        <v>7530</v>
      </c>
      <c r="B7531" s="11">
        <v>0.90630923168593314</v>
      </c>
      <c r="C7531" s="11">
        <v>1.2842452740475978</v>
      </c>
      <c r="D7531" s="3">
        <f>B7531*Dashboard!$D$11*Dashboard!$D$10*SQRT(Dashboard!$D$12/365)</f>
        <v>225020.05711138982</v>
      </c>
      <c r="E7531" s="3">
        <f>IF(Dashboard!$I$3,C7531*Dashboard!$E$11*Dashboard!$E$10*SQRT(Dashboard!$D$12/365),0)</f>
        <v>637709.37072693231</v>
      </c>
      <c r="F7531" s="3">
        <f>D7531+IF(Dashboard!$I$3,E7531,0)</f>
        <v>862729.42783832212</v>
      </c>
      <c r="G7531" s="3">
        <f>IF(Dashboard!$I$4, ('Lookups and Calculations'!$F$9) / (1 - 'Lookups and Calculations'!$F$10), 'Lookups and Calculations'!$F$9)</f>
        <v>1951878.888340465</v>
      </c>
      <c r="H7531" s="12">
        <f t="shared" si="234"/>
        <v>0</v>
      </c>
      <c r="I7531" s="12">
        <f t="shared" si="235"/>
        <v>0</v>
      </c>
      <c r="J7531" s="13">
        <f>(1 - Dashboard!$I$9) * H7531 * Dashboard!$I$8 * 'Lookups and Calculations'!$F$12</f>
        <v>0</v>
      </c>
      <c r="K7531" s="12">
        <f>(1 - Dashboard!$I$11) * I7531 * Dashboard!$I$10 * 'Lookups and Calculations'!$F$12</f>
        <v>0</v>
      </c>
      <c r="L7531" s="12">
        <f>(H7531 - I7531) * Dashboard!$I$13 * (Dashboard!$D$12 / 365) * 'Lookups and Calculations'!$F$12</f>
        <v>0</v>
      </c>
      <c r="M7531" s="3">
        <f>(G7531*2) * Dashboard!$I$13 * (Dashboard!$D$12 / 365) * 'Lookups and Calculations'!$F$12</f>
        <v>1602.0878730267946</v>
      </c>
      <c r="N7531" s="12">
        <f>H7531 * Dashboard!$I$14 * Dashboard!$I$15 * (Dashboard!$D$12 / 365) * 'Lookups and Calculations'!$F$12</f>
        <v>0</v>
      </c>
    </row>
    <row r="7532" spans="1:14" x14ac:dyDescent="0.35">
      <c r="A7532" s="2">
        <v>7531</v>
      </c>
      <c r="B7532" s="11">
        <v>-1.5958656289656512E-2</v>
      </c>
      <c r="C7532" s="11">
        <v>-1.1433778006728963</v>
      </c>
      <c r="D7532" s="3">
        <f>B7532*Dashboard!$D$11*Dashboard!$D$10*SQRT(Dashboard!$D$12/365)</f>
        <v>-3962.2433758502834</v>
      </c>
      <c r="E7532" s="3">
        <f>IF(Dashboard!$I$3,C7532*Dashboard!$E$11*Dashboard!$E$10*SQRT(Dashboard!$D$12/365),0)</f>
        <v>-567759.72044046817</v>
      </c>
      <c r="F7532" s="3">
        <f>D7532+IF(Dashboard!$I$3,E7532,0)</f>
        <v>-571721.96381631843</v>
      </c>
      <c r="G7532" s="3">
        <f>IF(Dashboard!$I$4, ('Lookups and Calculations'!$F$9) / (1 - 'Lookups and Calculations'!$F$10), 'Lookups and Calculations'!$F$9)</f>
        <v>1951878.888340465</v>
      </c>
      <c r="H7532" s="12">
        <f t="shared" si="234"/>
        <v>0</v>
      </c>
      <c r="I7532" s="12">
        <f t="shared" si="235"/>
        <v>0</v>
      </c>
      <c r="J7532" s="13">
        <f>(1 - Dashboard!$I$9) * H7532 * Dashboard!$I$8 * 'Lookups and Calculations'!$F$12</f>
        <v>0</v>
      </c>
      <c r="K7532" s="12">
        <f>(1 - Dashboard!$I$11) * I7532 * Dashboard!$I$10 * 'Lookups and Calculations'!$F$12</f>
        <v>0</v>
      </c>
      <c r="L7532" s="12">
        <f>(H7532 - I7532) * Dashboard!$I$13 * (Dashboard!$D$12 / 365) * 'Lookups and Calculations'!$F$12</f>
        <v>0</v>
      </c>
      <c r="M7532" s="3">
        <f>(G7532*2) * Dashboard!$I$13 * (Dashboard!$D$12 / 365) * 'Lookups and Calculations'!$F$12</f>
        <v>1602.0878730267946</v>
      </c>
      <c r="N7532" s="12">
        <f>H7532 * Dashboard!$I$14 * Dashboard!$I$15 * (Dashboard!$D$12 / 365) * 'Lookups and Calculations'!$F$12</f>
        <v>0</v>
      </c>
    </row>
    <row r="7533" spans="1:14" x14ac:dyDescent="0.35">
      <c r="A7533" s="2">
        <v>7532</v>
      </c>
      <c r="B7533" s="11">
        <v>-0.92055326547586969</v>
      </c>
      <c r="C7533" s="11">
        <v>0.27325464330877192</v>
      </c>
      <c r="D7533" s="3">
        <f>B7533*Dashboard!$D$11*Dashboard!$D$10*SQRT(Dashboard!$D$12/365)</f>
        <v>-228556.59098399058</v>
      </c>
      <c r="E7533" s="3">
        <f>IF(Dashboard!$I$3,C7533*Dashboard!$E$11*Dashboard!$E$10*SQRT(Dashboard!$D$12/365),0)</f>
        <v>135688.29113416758</v>
      </c>
      <c r="F7533" s="3">
        <f>D7533+IF(Dashboard!$I$3,E7533,0)</f>
        <v>-92868.299849823001</v>
      </c>
      <c r="G7533" s="3">
        <f>IF(Dashboard!$I$4, ('Lookups and Calculations'!$F$9) / (1 - 'Lookups and Calculations'!$F$10), 'Lookups and Calculations'!$F$9)</f>
        <v>1951878.888340465</v>
      </c>
      <c r="H7533" s="12">
        <f t="shared" si="234"/>
        <v>0</v>
      </c>
      <c r="I7533" s="12">
        <f t="shared" si="235"/>
        <v>0</v>
      </c>
      <c r="J7533" s="13">
        <f>(1 - Dashboard!$I$9) * H7533 * Dashboard!$I$8 * 'Lookups and Calculations'!$F$12</f>
        <v>0</v>
      </c>
      <c r="K7533" s="12">
        <f>(1 - Dashboard!$I$11) * I7533 * Dashboard!$I$10 * 'Lookups and Calculations'!$F$12</f>
        <v>0</v>
      </c>
      <c r="L7533" s="12">
        <f>(H7533 - I7533) * Dashboard!$I$13 * (Dashboard!$D$12 / 365) * 'Lookups and Calculations'!$F$12</f>
        <v>0</v>
      </c>
      <c r="M7533" s="3">
        <f>(G7533*2) * Dashboard!$I$13 * (Dashboard!$D$12 / 365) * 'Lookups and Calculations'!$F$12</f>
        <v>1602.0878730267946</v>
      </c>
      <c r="N7533" s="12">
        <f>H7533 * Dashboard!$I$14 * Dashboard!$I$15 * (Dashboard!$D$12 / 365) * 'Lookups and Calculations'!$F$12</f>
        <v>0</v>
      </c>
    </row>
    <row r="7534" spans="1:14" x14ac:dyDescent="0.35">
      <c r="A7534" s="2">
        <v>7533</v>
      </c>
      <c r="B7534" s="11">
        <v>-0.67076202065998791</v>
      </c>
      <c r="C7534" s="11">
        <v>-8.4492193120894191E-2</v>
      </c>
      <c r="D7534" s="3">
        <f>B7534*Dashboard!$D$11*Dashboard!$D$10*SQRT(Dashboard!$D$12/365)</f>
        <v>-166537.97944470876</v>
      </c>
      <c r="E7534" s="3">
        <f>IF(Dashboard!$I$3,C7534*Dashboard!$E$11*Dashboard!$E$10*SQRT(Dashboard!$D$12/365),0)</f>
        <v>-41955.741940668311</v>
      </c>
      <c r="F7534" s="3">
        <f>D7534+IF(Dashboard!$I$3,E7534,0)</f>
        <v>-208493.72138537708</v>
      </c>
      <c r="G7534" s="3">
        <f>IF(Dashboard!$I$4, ('Lookups and Calculations'!$F$9) / (1 - 'Lookups and Calculations'!$F$10), 'Lookups and Calculations'!$F$9)</f>
        <v>1951878.888340465</v>
      </c>
      <c r="H7534" s="12">
        <f t="shared" si="234"/>
        <v>0</v>
      </c>
      <c r="I7534" s="12">
        <f t="shared" si="235"/>
        <v>0</v>
      </c>
      <c r="J7534" s="13">
        <f>(1 - Dashboard!$I$9) * H7534 * Dashboard!$I$8 * 'Lookups and Calculations'!$F$12</f>
        <v>0</v>
      </c>
      <c r="K7534" s="12">
        <f>(1 - Dashboard!$I$11) * I7534 * Dashboard!$I$10 * 'Lookups and Calculations'!$F$12</f>
        <v>0</v>
      </c>
      <c r="L7534" s="12">
        <f>(H7534 - I7534) * Dashboard!$I$13 * (Dashboard!$D$12 / 365) * 'Lookups and Calculations'!$F$12</f>
        <v>0</v>
      </c>
      <c r="M7534" s="3">
        <f>(G7534*2) * Dashboard!$I$13 * (Dashboard!$D$12 / 365) * 'Lookups and Calculations'!$F$12</f>
        <v>1602.0878730267946</v>
      </c>
      <c r="N7534" s="12">
        <f>H7534 * Dashboard!$I$14 * Dashboard!$I$15 * (Dashboard!$D$12 / 365) * 'Lookups and Calculations'!$F$12</f>
        <v>0</v>
      </c>
    </row>
    <row r="7535" spans="1:14" x14ac:dyDescent="0.35">
      <c r="A7535" s="2">
        <v>7534</v>
      </c>
      <c r="B7535" s="11">
        <v>0.17973668732677667</v>
      </c>
      <c r="C7535" s="11">
        <v>-0.14444329271485623</v>
      </c>
      <c r="D7535" s="3">
        <f>B7535*Dashboard!$D$11*Dashboard!$D$10*SQRT(Dashboard!$D$12/365)</f>
        <v>44625.34224885689</v>
      </c>
      <c r="E7535" s="3">
        <f>IF(Dashboard!$I$3,C7535*Dashboard!$E$11*Dashboard!$E$10*SQRT(Dashboard!$D$12/365),0)</f>
        <v>-71725.271771958316</v>
      </c>
      <c r="F7535" s="3">
        <f>D7535+IF(Dashboard!$I$3,E7535,0)</f>
        <v>-27099.929523101426</v>
      </c>
      <c r="G7535" s="3">
        <f>IF(Dashboard!$I$4, ('Lookups and Calculations'!$F$9) / (1 - 'Lookups and Calculations'!$F$10), 'Lookups and Calculations'!$F$9)</f>
        <v>1951878.888340465</v>
      </c>
      <c r="H7535" s="12">
        <f t="shared" si="234"/>
        <v>0</v>
      </c>
      <c r="I7535" s="12">
        <f t="shared" si="235"/>
        <v>0</v>
      </c>
      <c r="J7535" s="13">
        <f>(1 - Dashboard!$I$9) * H7535 * Dashboard!$I$8 * 'Lookups and Calculations'!$F$12</f>
        <v>0</v>
      </c>
      <c r="K7535" s="12">
        <f>(1 - Dashboard!$I$11) * I7535 * Dashboard!$I$10 * 'Lookups and Calculations'!$F$12</f>
        <v>0</v>
      </c>
      <c r="L7535" s="12">
        <f>(H7535 - I7535) * Dashboard!$I$13 * (Dashboard!$D$12 / 365) * 'Lookups and Calculations'!$F$12</f>
        <v>0</v>
      </c>
      <c r="M7535" s="3">
        <f>(G7535*2) * Dashboard!$I$13 * (Dashboard!$D$12 / 365) * 'Lookups and Calculations'!$F$12</f>
        <v>1602.0878730267946</v>
      </c>
      <c r="N7535" s="12">
        <f>H7535 * Dashboard!$I$14 * Dashboard!$I$15 * (Dashboard!$D$12 / 365) * 'Lookups and Calculations'!$F$12</f>
        <v>0</v>
      </c>
    </row>
    <row r="7536" spans="1:14" x14ac:dyDescent="0.35">
      <c r="A7536" s="2">
        <v>7535</v>
      </c>
      <c r="B7536" s="11">
        <v>1.7241082343218468</v>
      </c>
      <c r="C7536" s="11">
        <v>1.7913111391405285</v>
      </c>
      <c r="D7536" s="3">
        <f>B7536*Dashboard!$D$11*Dashboard!$D$10*SQRT(Dashboard!$D$12/365)</f>
        <v>428064.63819377753</v>
      </c>
      <c r="E7536" s="3">
        <f>IF(Dashboard!$I$3,C7536*Dashboard!$E$11*Dashboard!$E$10*SQRT(Dashboard!$D$12/365),0)</f>
        <v>889499.78824303031</v>
      </c>
      <c r="F7536" s="3">
        <f>D7536+IF(Dashboard!$I$3,E7536,0)</f>
        <v>1317564.426436808</v>
      </c>
      <c r="G7536" s="3">
        <f>IF(Dashboard!$I$4, ('Lookups and Calculations'!$F$9) / (1 - 'Lookups and Calculations'!$F$10), 'Lookups and Calculations'!$F$9)</f>
        <v>1951878.888340465</v>
      </c>
      <c r="H7536" s="12">
        <f t="shared" si="234"/>
        <v>0</v>
      </c>
      <c r="I7536" s="12">
        <f t="shared" si="235"/>
        <v>0</v>
      </c>
      <c r="J7536" s="13">
        <f>(1 - Dashboard!$I$9) * H7536 * Dashboard!$I$8 * 'Lookups and Calculations'!$F$12</f>
        <v>0</v>
      </c>
      <c r="K7536" s="12">
        <f>(1 - Dashboard!$I$11) * I7536 * Dashboard!$I$10 * 'Lookups and Calculations'!$F$12</f>
        <v>0</v>
      </c>
      <c r="L7536" s="12">
        <f>(H7536 - I7536) * Dashboard!$I$13 * (Dashboard!$D$12 / 365) * 'Lookups and Calculations'!$F$12</f>
        <v>0</v>
      </c>
      <c r="M7536" s="3">
        <f>(G7536*2) * Dashboard!$I$13 * (Dashboard!$D$12 / 365) * 'Lookups and Calculations'!$F$12</f>
        <v>1602.0878730267946</v>
      </c>
      <c r="N7536" s="12">
        <f>H7536 * Dashboard!$I$14 * Dashboard!$I$15 * (Dashboard!$D$12 / 365) * 'Lookups and Calculations'!$F$12</f>
        <v>0</v>
      </c>
    </row>
    <row r="7537" spans="1:14" x14ac:dyDescent="0.35">
      <c r="A7537" s="2">
        <v>7536</v>
      </c>
      <c r="B7537" s="11">
        <v>-4.8101050737925803E-2</v>
      </c>
      <c r="C7537" s="11">
        <v>0.71332744566531103</v>
      </c>
      <c r="D7537" s="3">
        <f>B7537*Dashboard!$D$11*Dashboard!$D$10*SQRT(Dashboard!$D$12/365)</f>
        <v>-11942.613851600599</v>
      </c>
      <c r="E7537" s="3">
        <f>IF(Dashboard!$I$3,C7537*Dashboard!$E$11*Dashboard!$E$10*SQRT(Dashboard!$D$12/365),0)</f>
        <v>354212.39672057825</v>
      </c>
      <c r="F7537" s="3">
        <f>D7537+IF(Dashboard!$I$3,E7537,0)</f>
        <v>342269.78286897764</v>
      </c>
      <c r="G7537" s="3">
        <f>IF(Dashboard!$I$4, ('Lookups and Calculations'!$F$9) / (1 - 'Lookups and Calculations'!$F$10), 'Lookups and Calculations'!$F$9)</f>
        <v>1951878.888340465</v>
      </c>
      <c r="H7537" s="12">
        <f t="shared" si="234"/>
        <v>0</v>
      </c>
      <c r="I7537" s="12">
        <f t="shared" si="235"/>
        <v>0</v>
      </c>
      <c r="J7537" s="13">
        <f>(1 - Dashboard!$I$9) * H7537 * Dashboard!$I$8 * 'Lookups and Calculations'!$F$12</f>
        <v>0</v>
      </c>
      <c r="K7537" s="12">
        <f>(1 - Dashboard!$I$11) * I7537 * Dashboard!$I$10 * 'Lookups and Calculations'!$F$12</f>
        <v>0</v>
      </c>
      <c r="L7537" s="12">
        <f>(H7537 - I7537) * Dashboard!$I$13 * (Dashboard!$D$12 / 365) * 'Lookups and Calculations'!$F$12</f>
        <v>0</v>
      </c>
      <c r="M7537" s="3">
        <f>(G7537*2) * Dashboard!$I$13 * (Dashboard!$D$12 / 365) * 'Lookups and Calculations'!$F$12</f>
        <v>1602.0878730267946</v>
      </c>
      <c r="N7537" s="12">
        <f>H7537 * Dashboard!$I$14 * Dashboard!$I$15 * (Dashboard!$D$12 / 365) * 'Lookups and Calculations'!$F$12</f>
        <v>0</v>
      </c>
    </row>
    <row r="7538" spans="1:14" x14ac:dyDescent="0.35">
      <c r="A7538" s="2">
        <v>7537</v>
      </c>
      <c r="B7538" s="11">
        <v>-1.2559937198687217</v>
      </c>
      <c r="C7538" s="11">
        <v>-0.11170209520479912</v>
      </c>
      <c r="D7538" s="3">
        <f>B7538*Dashboard!$D$11*Dashboard!$D$10*SQRT(Dashboard!$D$12/365)</f>
        <v>-311840.33958328411</v>
      </c>
      <c r="E7538" s="3">
        <f>IF(Dashboard!$I$3,C7538*Dashboard!$E$11*Dashboard!$E$10*SQRT(Dashboard!$D$12/365),0)</f>
        <v>-55467.187056428447</v>
      </c>
      <c r="F7538" s="3">
        <f>D7538+IF(Dashboard!$I$3,E7538,0)</f>
        <v>-367307.52663971257</v>
      </c>
      <c r="G7538" s="3">
        <f>IF(Dashboard!$I$4, ('Lookups and Calculations'!$F$9) / (1 - 'Lookups and Calculations'!$F$10), 'Lookups and Calculations'!$F$9)</f>
        <v>1951878.888340465</v>
      </c>
      <c r="H7538" s="12">
        <f t="shared" si="234"/>
        <v>0</v>
      </c>
      <c r="I7538" s="12">
        <f t="shared" si="235"/>
        <v>0</v>
      </c>
      <c r="J7538" s="13">
        <f>(1 - Dashboard!$I$9) * H7538 * Dashboard!$I$8 * 'Lookups and Calculations'!$F$12</f>
        <v>0</v>
      </c>
      <c r="K7538" s="12">
        <f>(1 - Dashboard!$I$11) * I7538 * Dashboard!$I$10 * 'Lookups and Calculations'!$F$12</f>
        <v>0</v>
      </c>
      <c r="L7538" s="12">
        <f>(H7538 - I7538) * Dashboard!$I$13 * (Dashboard!$D$12 / 365) * 'Lookups and Calculations'!$F$12</f>
        <v>0</v>
      </c>
      <c r="M7538" s="3">
        <f>(G7538*2) * Dashboard!$I$13 * (Dashboard!$D$12 / 365) * 'Lookups and Calculations'!$F$12</f>
        <v>1602.0878730267946</v>
      </c>
      <c r="N7538" s="12">
        <f>H7538 * Dashboard!$I$14 * Dashboard!$I$15 * (Dashboard!$D$12 / 365) * 'Lookups and Calculations'!$F$12</f>
        <v>0</v>
      </c>
    </row>
    <row r="7539" spans="1:14" x14ac:dyDescent="0.35">
      <c r="A7539" s="2">
        <v>7538</v>
      </c>
      <c r="B7539" s="11">
        <v>-0.11107263658726621</v>
      </c>
      <c r="C7539" s="11">
        <v>0.62205094874478561</v>
      </c>
      <c r="D7539" s="3">
        <f>B7539*Dashboard!$D$11*Dashboard!$D$10*SQRT(Dashboard!$D$12/365)</f>
        <v>-27577.3104306637</v>
      </c>
      <c r="E7539" s="3">
        <f>IF(Dashboard!$I$3,C7539*Dashboard!$E$11*Dashboard!$E$10*SQRT(Dashboard!$D$12/365),0)</f>
        <v>308887.8169151246</v>
      </c>
      <c r="F7539" s="3">
        <f>D7539+IF(Dashboard!$I$3,E7539,0)</f>
        <v>281310.5064844609</v>
      </c>
      <c r="G7539" s="3">
        <f>IF(Dashboard!$I$4, ('Lookups and Calculations'!$F$9) / (1 - 'Lookups and Calculations'!$F$10), 'Lookups and Calculations'!$F$9)</f>
        <v>1951878.888340465</v>
      </c>
      <c r="H7539" s="12">
        <f t="shared" si="234"/>
        <v>0</v>
      </c>
      <c r="I7539" s="12">
        <f t="shared" si="235"/>
        <v>0</v>
      </c>
      <c r="J7539" s="13">
        <f>(1 - Dashboard!$I$9) * H7539 * Dashboard!$I$8 * 'Lookups and Calculations'!$F$12</f>
        <v>0</v>
      </c>
      <c r="K7539" s="12">
        <f>(1 - Dashboard!$I$11) * I7539 * Dashboard!$I$10 * 'Lookups and Calculations'!$F$12</f>
        <v>0</v>
      </c>
      <c r="L7539" s="12">
        <f>(H7539 - I7539) * Dashboard!$I$13 * (Dashboard!$D$12 / 365) * 'Lookups and Calculations'!$F$12</f>
        <v>0</v>
      </c>
      <c r="M7539" s="3">
        <f>(G7539*2) * Dashboard!$I$13 * (Dashboard!$D$12 / 365) * 'Lookups and Calculations'!$F$12</f>
        <v>1602.0878730267946</v>
      </c>
      <c r="N7539" s="12">
        <f>H7539 * Dashboard!$I$14 * Dashboard!$I$15 * (Dashboard!$D$12 / 365) * 'Lookups and Calculations'!$F$12</f>
        <v>0</v>
      </c>
    </row>
    <row r="7540" spans="1:14" x14ac:dyDescent="0.35">
      <c r="A7540" s="2">
        <v>7539</v>
      </c>
      <c r="B7540" s="11">
        <v>0.68935825889248858</v>
      </c>
      <c r="C7540" s="11">
        <v>-1.4995035528264187</v>
      </c>
      <c r="D7540" s="3">
        <f>B7540*Dashboard!$D$11*Dashboard!$D$10*SQRT(Dashboard!$D$12/365)</f>
        <v>171155.08632482978</v>
      </c>
      <c r="E7540" s="3">
        <f>IF(Dashboard!$I$3,C7540*Dashboard!$E$11*Dashboard!$E$10*SQRT(Dashboard!$D$12/365),0)</f>
        <v>-744598.78217958973</v>
      </c>
      <c r="F7540" s="3">
        <f>D7540+IF(Dashboard!$I$3,E7540,0)</f>
        <v>-573443.69585476001</v>
      </c>
      <c r="G7540" s="3">
        <f>IF(Dashboard!$I$4, ('Lookups and Calculations'!$F$9) / (1 - 'Lookups and Calculations'!$F$10), 'Lookups and Calculations'!$F$9)</f>
        <v>1951878.888340465</v>
      </c>
      <c r="H7540" s="12">
        <f t="shared" si="234"/>
        <v>0</v>
      </c>
      <c r="I7540" s="12">
        <f t="shared" si="235"/>
        <v>0</v>
      </c>
      <c r="J7540" s="13">
        <f>(1 - Dashboard!$I$9) * H7540 * Dashboard!$I$8 * 'Lookups and Calculations'!$F$12</f>
        <v>0</v>
      </c>
      <c r="K7540" s="12">
        <f>(1 - Dashboard!$I$11) * I7540 * Dashboard!$I$10 * 'Lookups and Calculations'!$F$12</f>
        <v>0</v>
      </c>
      <c r="L7540" s="12">
        <f>(H7540 - I7540) * Dashboard!$I$13 * (Dashboard!$D$12 / 365) * 'Lookups and Calculations'!$F$12</f>
        <v>0</v>
      </c>
      <c r="M7540" s="3">
        <f>(G7540*2) * Dashboard!$I$13 * (Dashboard!$D$12 / 365) * 'Lookups and Calculations'!$F$12</f>
        <v>1602.0878730267946</v>
      </c>
      <c r="N7540" s="12">
        <f>H7540 * Dashboard!$I$14 * Dashboard!$I$15 * (Dashboard!$D$12 / 365) * 'Lookups and Calculations'!$F$12</f>
        <v>0</v>
      </c>
    </row>
    <row r="7541" spans="1:14" x14ac:dyDescent="0.35">
      <c r="A7541" s="2">
        <v>7540</v>
      </c>
      <c r="B7541" s="11">
        <v>-0.89104880250753571</v>
      </c>
      <c r="C7541" s="11">
        <v>-1.2991999670998353</v>
      </c>
      <c r="D7541" s="3">
        <f>B7541*Dashboard!$D$11*Dashboard!$D$10*SQRT(Dashboard!$D$12/365)</f>
        <v>-221231.17079619749</v>
      </c>
      <c r="E7541" s="3">
        <f>IF(Dashboard!$I$3,C7541*Dashboard!$E$11*Dashboard!$E$10*SQRT(Dashboard!$D$12/365),0)</f>
        <v>-645135.32594629587</v>
      </c>
      <c r="F7541" s="3">
        <f>D7541+IF(Dashboard!$I$3,E7541,0)</f>
        <v>-866366.49674249336</v>
      </c>
      <c r="G7541" s="3">
        <f>IF(Dashboard!$I$4, ('Lookups and Calculations'!$F$9) / (1 - 'Lookups and Calculations'!$F$10), 'Lookups and Calculations'!$F$9)</f>
        <v>1951878.888340465</v>
      </c>
      <c r="H7541" s="12">
        <f t="shared" si="234"/>
        <v>0</v>
      </c>
      <c r="I7541" s="12">
        <f t="shared" si="235"/>
        <v>0</v>
      </c>
      <c r="J7541" s="13">
        <f>(1 - Dashboard!$I$9) * H7541 * Dashboard!$I$8 * 'Lookups and Calculations'!$F$12</f>
        <v>0</v>
      </c>
      <c r="K7541" s="12">
        <f>(1 - Dashboard!$I$11) * I7541 * Dashboard!$I$10 * 'Lookups and Calculations'!$F$12</f>
        <v>0</v>
      </c>
      <c r="L7541" s="12">
        <f>(H7541 - I7541) * Dashboard!$I$13 * (Dashboard!$D$12 / 365) * 'Lookups and Calculations'!$F$12</f>
        <v>0</v>
      </c>
      <c r="M7541" s="3">
        <f>(G7541*2) * Dashboard!$I$13 * (Dashboard!$D$12 / 365) * 'Lookups and Calculations'!$F$12</f>
        <v>1602.0878730267946</v>
      </c>
      <c r="N7541" s="12">
        <f>H7541 * Dashboard!$I$14 * Dashboard!$I$15 * (Dashboard!$D$12 / 365) * 'Lookups and Calculations'!$F$12</f>
        <v>0</v>
      </c>
    </row>
    <row r="7542" spans="1:14" x14ac:dyDescent="0.35">
      <c r="A7542" s="2">
        <v>7541</v>
      </c>
      <c r="B7542" s="11">
        <v>-0.68935181661280054</v>
      </c>
      <c r="C7542" s="11">
        <v>-1.2916121915136842</v>
      </c>
      <c r="D7542" s="3">
        <f>B7542*Dashboard!$D$11*Dashboard!$D$10*SQRT(Dashboard!$D$12/365)</f>
        <v>-171153.48682424802</v>
      </c>
      <c r="E7542" s="3">
        <f>IF(Dashboard!$I$3,C7542*Dashboard!$E$11*Dashboard!$E$10*SQRT(Dashboard!$D$12/365),0)</f>
        <v>-641367.51329240075</v>
      </c>
      <c r="F7542" s="3">
        <f>D7542+IF(Dashboard!$I$3,E7542,0)</f>
        <v>-812521.00011664873</v>
      </c>
      <c r="G7542" s="3">
        <f>IF(Dashboard!$I$4, ('Lookups and Calculations'!$F$9) / (1 - 'Lookups and Calculations'!$F$10), 'Lookups and Calculations'!$F$9)</f>
        <v>1951878.888340465</v>
      </c>
      <c r="H7542" s="12">
        <f t="shared" si="234"/>
        <v>0</v>
      </c>
      <c r="I7542" s="12">
        <f t="shared" si="235"/>
        <v>0</v>
      </c>
      <c r="J7542" s="13">
        <f>(1 - Dashboard!$I$9) * H7542 * Dashboard!$I$8 * 'Lookups and Calculations'!$F$12</f>
        <v>0</v>
      </c>
      <c r="K7542" s="12">
        <f>(1 - Dashboard!$I$11) * I7542 * Dashboard!$I$10 * 'Lookups and Calculations'!$F$12</f>
        <v>0</v>
      </c>
      <c r="L7542" s="12">
        <f>(H7542 - I7542) * Dashboard!$I$13 * (Dashboard!$D$12 / 365) * 'Lookups and Calculations'!$F$12</f>
        <v>0</v>
      </c>
      <c r="M7542" s="3">
        <f>(G7542*2) * Dashboard!$I$13 * (Dashboard!$D$12 / 365) * 'Lookups and Calculations'!$F$12</f>
        <v>1602.0878730267946</v>
      </c>
      <c r="N7542" s="12">
        <f>H7542 * Dashboard!$I$14 * Dashboard!$I$15 * (Dashboard!$D$12 / 365) * 'Lookups and Calculations'!$F$12</f>
        <v>0</v>
      </c>
    </row>
    <row r="7543" spans="1:14" x14ac:dyDescent="0.35">
      <c r="A7543" s="2">
        <v>7542</v>
      </c>
      <c r="B7543" s="11">
        <v>0.96531856508797942</v>
      </c>
      <c r="C7543" s="11">
        <v>-0.89111213624341612</v>
      </c>
      <c r="D7543" s="3">
        <f>B7543*Dashboard!$D$11*Dashboard!$D$10*SQRT(Dashboard!$D$12/365)</f>
        <v>239670.99865319996</v>
      </c>
      <c r="E7543" s="3">
        <f>IF(Dashboard!$I$3,C7543*Dashboard!$E$11*Dashboard!$E$10*SQRT(Dashboard!$D$12/365),0)</f>
        <v>-442493.79081605206</v>
      </c>
      <c r="F7543" s="3">
        <f>D7543+IF(Dashboard!$I$3,E7543,0)</f>
        <v>-202822.7921628521</v>
      </c>
      <c r="G7543" s="3">
        <f>IF(Dashboard!$I$4, ('Lookups and Calculations'!$F$9) / (1 - 'Lookups and Calculations'!$F$10), 'Lookups and Calculations'!$F$9)</f>
        <v>1951878.888340465</v>
      </c>
      <c r="H7543" s="12">
        <f t="shared" si="234"/>
        <v>0</v>
      </c>
      <c r="I7543" s="12">
        <f t="shared" si="235"/>
        <v>0</v>
      </c>
      <c r="J7543" s="13">
        <f>(1 - Dashboard!$I$9) * H7543 * Dashboard!$I$8 * 'Lookups and Calculations'!$F$12</f>
        <v>0</v>
      </c>
      <c r="K7543" s="12">
        <f>(1 - Dashboard!$I$11) * I7543 * Dashboard!$I$10 * 'Lookups and Calculations'!$F$12</f>
        <v>0</v>
      </c>
      <c r="L7543" s="12">
        <f>(H7543 - I7543) * Dashboard!$I$13 * (Dashboard!$D$12 / 365) * 'Lookups and Calculations'!$F$12</f>
        <v>0</v>
      </c>
      <c r="M7543" s="3">
        <f>(G7543*2) * Dashboard!$I$13 * (Dashboard!$D$12 / 365) * 'Lookups and Calculations'!$F$12</f>
        <v>1602.0878730267946</v>
      </c>
      <c r="N7543" s="12">
        <f>H7543 * Dashboard!$I$14 * Dashboard!$I$15 * (Dashboard!$D$12 / 365) * 'Lookups and Calculations'!$F$12</f>
        <v>0</v>
      </c>
    </row>
    <row r="7544" spans="1:14" x14ac:dyDescent="0.35">
      <c r="A7544" s="2">
        <v>7543</v>
      </c>
      <c r="B7544" s="11">
        <v>-1.0753142181298951</v>
      </c>
      <c r="C7544" s="11">
        <v>-0.96258643075922301</v>
      </c>
      <c r="D7544" s="3">
        <f>B7544*Dashboard!$D$11*Dashboard!$D$10*SQRT(Dashboard!$D$12/365)</f>
        <v>-266980.91370664566</v>
      </c>
      <c r="E7544" s="3">
        <f>IF(Dashboard!$I$3,C7544*Dashboard!$E$11*Dashboard!$E$10*SQRT(Dashboard!$D$12/365),0)</f>
        <v>-477985.31903104112</v>
      </c>
      <c r="F7544" s="3">
        <f>D7544+IF(Dashboard!$I$3,E7544,0)</f>
        <v>-744966.23273768672</v>
      </c>
      <c r="G7544" s="3">
        <f>IF(Dashboard!$I$4, ('Lookups and Calculations'!$F$9) / (1 - 'Lookups and Calculations'!$F$10), 'Lookups and Calculations'!$F$9)</f>
        <v>1951878.888340465</v>
      </c>
      <c r="H7544" s="12">
        <f t="shared" si="234"/>
        <v>0</v>
      </c>
      <c r="I7544" s="12">
        <f t="shared" si="235"/>
        <v>0</v>
      </c>
      <c r="J7544" s="13">
        <f>(1 - Dashboard!$I$9) * H7544 * Dashboard!$I$8 * 'Lookups and Calculations'!$F$12</f>
        <v>0</v>
      </c>
      <c r="K7544" s="12">
        <f>(1 - Dashboard!$I$11) * I7544 * Dashboard!$I$10 * 'Lookups and Calculations'!$F$12</f>
        <v>0</v>
      </c>
      <c r="L7544" s="12">
        <f>(H7544 - I7544) * Dashboard!$I$13 * (Dashboard!$D$12 / 365) * 'Lookups and Calculations'!$F$12</f>
        <v>0</v>
      </c>
      <c r="M7544" s="3">
        <f>(G7544*2) * Dashboard!$I$13 * (Dashboard!$D$12 / 365) * 'Lookups and Calculations'!$F$12</f>
        <v>1602.0878730267946</v>
      </c>
      <c r="N7544" s="12">
        <f>H7544 * Dashboard!$I$14 * Dashboard!$I$15 * (Dashboard!$D$12 / 365) * 'Lookups and Calculations'!$F$12</f>
        <v>0</v>
      </c>
    </row>
    <row r="7545" spans="1:14" x14ac:dyDescent="0.35">
      <c r="A7545" s="2">
        <v>7544</v>
      </c>
      <c r="B7545" s="11">
        <v>0.26026854476528116</v>
      </c>
      <c r="C7545" s="11">
        <v>-0.8758262516277926</v>
      </c>
      <c r="D7545" s="3">
        <f>B7545*Dashboard!$D$11*Dashboard!$D$10*SQRT(Dashboard!$D$12/365)</f>
        <v>64619.934079714702</v>
      </c>
      <c r="E7545" s="3">
        <f>IF(Dashboard!$I$3,C7545*Dashboard!$E$11*Dashboard!$E$10*SQRT(Dashboard!$D$12/365),0)</f>
        <v>-434903.37794382026</v>
      </c>
      <c r="F7545" s="3">
        <f>D7545+IF(Dashboard!$I$3,E7545,0)</f>
        <v>-370283.44386410556</v>
      </c>
      <c r="G7545" s="3">
        <f>IF(Dashboard!$I$4, ('Lookups and Calculations'!$F$9) / (1 - 'Lookups and Calculations'!$F$10), 'Lookups and Calculations'!$F$9)</f>
        <v>1951878.888340465</v>
      </c>
      <c r="H7545" s="12">
        <f t="shared" si="234"/>
        <v>0</v>
      </c>
      <c r="I7545" s="12">
        <f t="shared" si="235"/>
        <v>0</v>
      </c>
      <c r="J7545" s="13">
        <f>(1 - Dashboard!$I$9) * H7545 * Dashboard!$I$8 * 'Lookups and Calculations'!$F$12</f>
        <v>0</v>
      </c>
      <c r="K7545" s="12">
        <f>(1 - Dashboard!$I$11) * I7545 * Dashboard!$I$10 * 'Lookups and Calculations'!$F$12</f>
        <v>0</v>
      </c>
      <c r="L7545" s="12">
        <f>(H7545 - I7545) * Dashboard!$I$13 * (Dashboard!$D$12 / 365) * 'Lookups and Calculations'!$F$12</f>
        <v>0</v>
      </c>
      <c r="M7545" s="3">
        <f>(G7545*2) * Dashboard!$I$13 * (Dashboard!$D$12 / 365) * 'Lookups and Calculations'!$F$12</f>
        <v>1602.0878730267946</v>
      </c>
      <c r="N7545" s="12">
        <f>H7545 * Dashboard!$I$14 * Dashboard!$I$15 * (Dashboard!$D$12 / 365) * 'Lookups and Calculations'!$F$12</f>
        <v>0</v>
      </c>
    </row>
    <row r="7546" spans="1:14" x14ac:dyDescent="0.35">
      <c r="A7546" s="2">
        <v>7545</v>
      </c>
      <c r="B7546" s="11">
        <v>-0.15712871321744185</v>
      </c>
      <c r="C7546" s="11">
        <v>0.25852696340493425</v>
      </c>
      <c r="D7546" s="3">
        <f>B7546*Dashboard!$D$11*Dashboard!$D$10*SQRT(Dashboard!$D$12/365)</f>
        <v>-39012.194498180274</v>
      </c>
      <c r="E7546" s="3">
        <f>IF(Dashboard!$I$3,C7546*Dashboard!$E$11*Dashboard!$E$10*SQRT(Dashboard!$D$12/365),0)</f>
        <v>128375.06236584749</v>
      </c>
      <c r="F7546" s="3">
        <f>D7546+IF(Dashboard!$I$3,E7546,0)</f>
        <v>89362.867867667228</v>
      </c>
      <c r="G7546" s="3">
        <f>IF(Dashboard!$I$4, ('Lookups and Calculations'!$F$9) / (1 - 'Lookups and Calculations'!$F$10), 'Lookups and Calculations'!$F$9)</f>
        <v>1951878.888340465</v>
      </c>
      <c r="H7546" s="12">
        <f t="shared" si="234"/>
        <v>0</v>
      </c>
      <c r="I7546" s="12">
        <f t="shared" si="235"/>
        <v>0</v>
      </c>
      <c r="J7546" s="13">
        <f>(1 - Dashboard!$I$9) * H7546 * Dashboard!$I$8 * 'Lookups and Calculations'!$F$12</f>
        <v>0</v>
      </c>
      <c r="K7546" s="12">
        <f>(1 - Dashboard!$I$11) * I7546 * Dashboard!$I$10 * 'Lookups and Calculations'!$F$12</f>
        <v>0</v>
      </c>
      <c r="L7546" s="12">
        <f>(H7546 - I7546) * Dashboard!$I$13 * (Dashboard!$D$12 / 365) * 'Lookups and Calculations'!$F$12</f>
        <v>0</v>
      </c>
      <c r="M7546" s="3">
        <f>(G7546*2) * Dashboard!$I$13 * (Dashboard!$D$12 / 365) * 'Lookups and Calculations'!$F$12</f>
        <v>1602.0878730267946</v>
      </c>
      <c r="N7546" s="12">
        <f>H7546 * Dashboard!$I$14 * Dashboard!$I$15 * (Dashboard!$D$12 / 365) * 'Lookups and Calculations'!$F$12</f>
        <v>0</v>
      </c>
    </row>
    <row r="7547" spans="1:14" x14ac:dyDescent="0.35">
      <c r="A7547" s="2">
        <v>7546</v>
      </c>
      <c r="B7547" s="11">
        <v>0.20149882638787733</v>
      </c>
      <c r="C7547" s="11">
        <v>0.44106511277808796</v>
      </c>
      <c r="D7547" s="3">
        <f>B7547*Dashboard!$D$11*Dashboard!$D$10*SQRT(Dashboard!$D$12/365)</f>
        <v>50028.484579522039</v>
      </c>
      <c r="E7547" s="3">
        <f>IF(Dashboard!$I$3,C7547*Dashboard!$E$11*Dashboard!$E$10*SQRT(Dashboard!$D$12/365),0)</f>
        <v>219016.85075532791</v>
      </c>
      <c r="F7547" s="3">
        <f>D7547+IF(Dashboard!$I$3,E7547,0)</f>
        <v>269045.33533484995</v>
      </c>
      <c r="G7547" s="3">
        <f>IF(Dashboard!$I$4, ('Lookups and Calculations'!$F$9) / (1 - 'Lookups and Calculations'!$F$10), 'Lookups and Calculations'!$F$9)</f>
        <v>1951878.888340465</v>
      </c>
      <c r="H7547" s="12">
        <f t="shared" si="234"/>
        <v>0</v>
      </c>
      <c r="I7547" s="12">
        <f t="shared" si="235"/>
        <v>0</v>
      </c>
      <c r="J7547" s="13">
        <f>(1 - Dashboard!$I$9) * H7547 * Dashboard!$I$8 * 'Lookups and Calculations'!$F$12</f>
        <v>0</v>
      </c>
      <c r="K7547" s="12">
        <f>(1 - Dashboard!$I$11) * I7547 * Dashboard!$I$10 * 'Lookups and Calculations'!$F$12</f>
        <v>0</v>
      </c>
      <c r="L7547" s="12">
        <f>(H7547 - I7547) * Dashboard!$I$13 * (Dashboard!$D$12 / 365) * 'Lookups and Calculations'!$F$12</f>
        <v>0</v>
      </c>
      <c r="M7547" s="3">
        <f>(G7547*2) * Dashboard!$I$13 * (Dashboard!$D$12 / 365) * 'Lookups and Calculations'!$F$12</f>
        <v>1602.0878730267946</v>
      </c>
      <c r="N7547" s="12">
        <f>H7547 * Dashboard!$I$14 * Dashboard!$I$15 * (Dashboard!$D$12 / 365) * 'Lookups and Calculations'!$F$12</f>
        <v>0</v>
      </c>
    </row>
    <row r="7548" spans="1:14" x14ac:dyDescent="0.35">
      <c r="A7548" s="2">
        <v>7547</v>
      </c>
      <c r="B7548" s="11">
        <v>-2.2007636937805635</v>
      </c>
      <c r="C7548" s="11">
        <v>-1.4361598209147277</v>
      </c>
      <c r="D7548" s="3">
        <f>B7548*Dashboard!$D$11*Dashboard!$D$10*SQRT(Dashboard!$D$12/365)</f>
        <v>-546409.4977185278</v>
      </c>
      <c r="E7548" s="3">
        <f>IF(Dashboard!$I$3,C7548*Dashboard!$E$11*Dashboard!$E$10*SQRT(Dashboard!$D$12/365),0)</f>
        <v>-713144.59485789051</v>
      </c>
      <c r="F7548" s="3">
        <f>D7548+IF(Dashboard!$I$3,E7548,0)</f>
        <v>-1259554.0925764183</v>
      </c>
      <c r="G7548" s="3">
        <f>IF(Dashboard!$I$4, ('Lookups and Calculations'!$F$9) / (1 - 'Lookups and Calculations'!$F$10), 'Lookups and Calculations'!$F$9)</f>
        <v>1951878.888340465</v>
      </c>
      <c r="H7548" s="12">
        <f t="shared" si="234"/>
        <v>0</v>
      </c>
      <c r="I7548" s="12">
        <f t="shared" si="235"/>
        <v>0</v>
      </c>
      <c r="J7548" s="13">
        <f>(1 - Dashboard!$I$9) * H7548 * Dashboard!$I$8 * 'Lookups and Calculations'!$F$12</f>
        <v>0</v>
      </c>
      <c r="K7548" s="12">
        <f>(1 - Dashboard!$I$11) * I7548 * Dashboard!$I$10 * 'Lookups and Calculations'!$F$12</f>
        <v>0</v>
      </c>
      <c r="L7548" s="12">
        <f>(H7548 - I7548) * Dashboard!$I$13 * (Dashboard!$D$12 / 365) * 'Lookups and Calculations'!$F$12</f>
        <v>0</v>
      </c>
      <c r="M7548" s="3">
        <f>(G7548*2) * Dashboard!$I$13 * (Dashboard!$D$12 / 365) * 'Lookups and Calculations'!$F$12</f>
        <v>1602.0878730267946</v>
      </c>
      <c r="N7548" s="12">
        <f>H7548 * Dashboard!$I$14 * Dashboard!$I$15 * (Dashboard!$D$12 / 365) * 'Lookups and Calculations'!$F$12</f>
        <v>0</v>
      </c>
    </row>
    <row r="7549" spans="1:14" x14ac:dyDescent="0.35">
      <c r="A7549" s="2">
        <v>7548</v>
      </c>
      <c r="B7549" s="11">
        <v>0.84962186826120623</v>
      </c>
      <c r="C7549" s="11">
        <v>-0.45434441150164812</v>
      </c>
      <c r="D7549" s="3">
        <f>B7549*Dashboard!$D$11*Dashboard!$D$10*SQRT(Dashboard!$D$12/365)</f>
        <v>210945.61837749585</v>
      </c>
      <c r="E7549" s="3">
        <f>IF(Dashboard!$I$3,C7549*Dashboard!$E$11*Dashboard!$E$10*SQRT(Dashboard!$D$12/365),0)</f>
        <v>-225610.86624740486</v>
      </c>
      <c r="F7549" s="3">
        <f>D7549+IF(Dashboard!$I$3,E7549,0)</f>
        <v>-14665.247869909013</v>
      </c>
      <c r="G7549" s="3">
        <f>IF(Dashboard!$I$4, ('Lookups and Calculations'!$F$9) / (1 - 'Lookups and Calculations'!$F$10), 'Lookups and Calculations'!$F$9)</f>
        <v>1951878.888340465</v>
      </c>
      <c r="H7549" s="12">
        <f t="shared" si="234"/>
        <v>0</v>
      </c>
      <c r="I7549" s="12">
        <f t="shared" si="235"/>
        <v>0</v>
      </c>
      <c r="J7549" s="13">
        <f>(1 - Dashboard!$I$9) * H7549 * Dashboard!$I$8 * 'Lookups and Calculations'!$F$12</f>
        <v>0</v>
      </c>
      <c r="K7549" s="12">
        <f>(1 - Dashboard!$I$11) * I7549 * Dashboard!$I$10 * 'Lookups and Calculations'!$F$12</f>
        <v>0</v>
      </c>
      <c r="L7549" s="12">
        <f>(H7549 - I7549) * Dashboard!$I$13 * (Dashboard!$D$12 / 365) * 'Lookups and Calculations'!$F$12</f>
        <v>0</v>
      </c>
      <c r="M7549" s="3">
        <f>(G7549*2) * Dashboard!$I$13 * (Dashboard!$D$12 / 365) * 'Lookups and Calculations'!$F$12</f>
        <v>1602.0878730267946</v>
      </c>
      <c r="N7549" s="12">
        <f>H7549 * Dashboard!$I$14 * Dashboard!$I$15 * (Dashboard!$D$12 / 365) * 'Lookups and Calculations'!$F$12</f>
        <v>0</v>
      </c>
    </row>
    <row r="7550" spans="1:14" x14ac:dyDescent="0.35">
      <c r="A7550" s="2">
        <v>7549</v>
      </c>
      <c r="B7550" s="11">
        <v>-0.42297555792842551</v>
      </c>
      <c r="C7550" s="11">
        <v>6.1080821949778359E-3</v>
      </c>
      <c r="D7550" s="3">
        <f>B7550*Dashboard!$D$11*Dashboard!$D$10*SQRT(Dashboard!$D$12/365)</f>
        <v>-105017.11874293108</v>
      </c>
      <c r="E7550" s="3">
        <f>IF(Dashboard!$I$3,C7550*Dashboard!$E$11*Dashboard!$E$10*SQRT(Dashboard!$D$12/365),0)</f>
        <v>3033.0508755785609</v>
      </c>
      <c r="F7550" s="3">
        <f>D7550+IF(Dashboard!$I$3,E7550,0)</f>
        <v>-101984.06786735253</v>
      </c>
      <c r="G7550" s="3">
        <f>IF(Dashboard!$I$4, ('Lookups and Calculations'!$F$9) / (1 - 'Lookups and Calculations'!$F$10), 'Lookups and Calculations'!$F$9)</f>
        <v>1951878.888340465</v>
      </c>
      <c r="H7550" s="12">
        <f t="shared" si="234"/>
        <v>0</v>
      </c>
      <c r="I7550" s="12">
        <f t="shared" si="235"/>
        <v>0</v>
      </c>
      <c r="J7550" s="13">
        <f>(1 - Dashboard!$I$9) * H7550 * Dashboard!$I$8 * 'Lookups and Calculations'!$F$12</f>
        <v>0</v>
      </c>
      <c r="K7550" s="12">
        <f>(1 - Dashboard!$I$11) * I7550 * Dashboard!$I$10 * 'Lookups and Calculations'!$F$12</f>
        <v>0</v>
      </c>
      <c r="L7550" s="12">
        <f>(H7550 - I7550) * Dashboard!$I$13 * (Dashboard!$D$12 / 365) * 'Lookups and Calculations'!$F$12</f>
        <v>0</v>
      </c>
      <c r="M7550" s="3">
        <f>(G7550*2) * Dashboard!$I$13 * (Dashboard!$D$12 / 365) * 'Lookups and Calculations'!$F$12</f>
        <v>1602.0878730267946</v>
      </c>
      <c r="N7550" s="12">
        <f>H7550 * Dashboard!$I$14 * Dashboard!$I$15 * (Dashboard!$D$12 / 365) * 'Lookups and Calculations'!$F$12</f>
        <v>0</v>
      </c>
    </row>
    <row r="7551" spans="1:14" x14ac:dyDescent="0.35">
      <c r="A7551" s="2">
        <v>7550</v>
      </c>
      <c r="B7551" s="11">
        <v>0.22744432907580367</v>
      </c>
      <c r="C7551" s="11">
        <v>-2.5244310529926852</v>
      </c>
      <c r="D7551" s="3">
        <f>B7551*Dashboard!$D$11*Dashboard!$D$10*SQRT(Dashboard!$D$12/365)</f>
        <v>56470.279821704964</v>
      </c>
      <c r="E7551" s="3">
        <f>IF(Dashboard!$I$3,C7551*Dashboard!$E$11*Dashboard!$E$10*SQRT(Dashboard!$D$12/365),0)</f>
        <v>-1253540.4028964539</v>
      </c>
      <c r="F7551" s="3">
        <f>D7551+IF(Dashboard!$I$3,E7551,0)</f>
        <v>-1197070.1230747488</v>
      </c>
      <c r="G7551" s="3">
        <f>IF(Dashboard!$I$4, ('Lookups and Calculations'!$F$9) / (1 - 'Lookups and Calculations'!$F$10), 'Lookups and Calculations'!$F$9)</f>
        <v>1951878.888340465</v>
      </c>
      <c r="H7551" s="12">
        <f t="shared" si="234"/>
        <v>0</v>
      </c>
      <c r="I7551" s="12">
        <f t="shared" si="235"/>
        <v>0</v>
      </c>
      <c r="J7551" s="13">
        <f>(1 - Dashboard!$I$9) * H7551 * Dashboard!$I$8 * 'Lookups and Calculations'!$F$12</f>
        <v>0</v>
      </c>
      <c r="K7551" s="12">
        <f>(1 - Dashboard!$I$11) * I7551 * Dashboard!$I$10 * 'Lookups and Calculations'!$F$12</f>
        <v>0</v>
      </c>
      <c r="L7551" s="12">
        <f>(H7551 - I7551) * Dashboard!$I$13 * (Dashboard!$D$12 / 365) * 'Lookups and Calculations'!$F$12</f>
        <v>0</v>
      </c>
      <c r="M7551" s="3">
        <f>(G7551*2) * Dashboard!$I$13 * (Dashboard!$D$12 / 365) * 'Lookups and Calculations'!$F$12</f>
        <v>1602.0878730267946</v>
      </c>
      <c r="N7551" s="12">
        <f>H7551 * Dashboard!$I$14 * Dashboard!$I$15 * (Dashboard!$D$12 / 365) * 'Lookups and Calculations'!$F$12</f>
        <v>0</v>
      </c>
    </row>
    <row r="7552" spans="1:14" x14ac:dyDescent="0.35">
      <c r="A7552" s="2">
        <v>7551</v>
      </c>
      <c r="B7552" s="11">
        <v>-0.22606158550654146</v>
      </c>
      <c r="C7552" s="11">
        <v>-0.9273161949720593</v>
      </c>
      <c r="D7552" s="3">
        <f>B7552*Dashboard!$D$11*Dashboard!$D$10*SQRT(Dashboard!$D$12/365)</f>
        <v>-56126.96980560042</v>
      </c>
      <c r="E7552" s="3">
        <f>IF(Dashboard!$I$3,C7552*Dashboard!$E$11*Dashboard!$E$10*SQRT(Dashboard!$D$12/365),0)</f>
        <v>-460471.40613313072</v>
      </c>
      <c r="F7552" s="3">
        <f>D7552+IF(Dashboard!$I$3,E7552,0)</f>
        <v>-516598.37593873113</v>
      </c>
      <c r="G7552" s="3">
        <f>IF(Dashboard!$I$4, ('Lookups and Calculations'!$F$9) / (1 - 'Lookups and Calculations'!$F$10), 'Lookups and Calculations'!$F$9)</f>
        <v>1951878.888340465</v>
      </c>
      <c r="H7552" s="12">
        <f t="shared" si="234"/>
        <v>0</v>
      </c>
      <c r="I7552" s="12">
        <f t="shared" si="235"/>
        <v>0</v>
      </c>
      <c r="J7552" s="13">
        <f>(1 - Dashboard!$I$9) * H7552 * Dashboard!$I$8 * 'Lookups and Calculations'!$F$12</f>
        <v>0</v>
      </c>
      <c r="K7552" s="12">
        <f>(1 - Dashboard!$I$11) * I7552 * Dashboard!$I$10 * 'Lookups and Calculations'!$F$12</f>
        <v>0</v>
      </c>
      <c r="L7552" s="12">
        <f>(H7552 - I7552) * Dashboard!$I$13 * (Dashboard!$D$12 / 365) * 'Lookups and Calculations'!$F$12</f>
        <v>0</v>
      </c>
      <c r="M7552" s="3">
        <f>(G7552*2) * Dashboard!$I$13 * (Dashboard!$D$12 / 365) * 'Lookups and Calculations'!$F$12</f>
        <v>1602.0878730267946</v>
      </c>
      <c r="N7552" s="12">
        <f>H7552 * Dashboard!$I$14 * Dashboard!$I$15 * (Dashboard!$D$12 / 365) * 'Lookups and Calculations'!$F$12</f>
        <v>0</v>
      </c>
    </row>
    <row r="7553" spans="1:14" x14ac:dyDescent="0.35">
      <c r="A7553" s="2">
        <v>7552</v>
      </c>
      <c r="B7553" s="11">
        <v>-1.1576065003471643</v>
      </c>
      <c r="C7553" s="11">
        <v>2.1567038405989676</v>
      </c>
      <c r="D7553" s="3">
        <f>B7553*Dashboard!$D$11*Dashboard!$D$10*SQRT(Dashboard!$D$12/365)</f>
        <v>-287412.58691150765</v>
      </c>
      <c r="E7553" s="3">
        <f>IF(Dashboard!$I$3,C7553*Dashboard!$E$11*Dashboard!$E$10*SQRT(Dashboard!$D$12/365),0)</f>
        <v>1070940.479070629</v>
      </c>
      <c r="F7553" s="3">
        <f>D7553+IF(Dashboard!$I$3,E7553,0)</f>
        <v>783527.89215912134</v>
      </c>
      <c r="G7553" s="3">
        <f>IF(Dashboard!$I$4, ('Lookups and Calculations'!$F$9) / (1 - 'Lookups and Calculations'!$F$10), 'Lookups and Calculations'!$F$9)</f>
        <v>1951878.888340465</v>
      </c>
      <c r="H7553" s="12">
        <f t="shared" si="234"/>
        <v>0</v>
      </c>
      <c r="I7553" s="12">
        <f t="shared" si="235"/>
        <v>0</v>
      </c>
      <c r="J7553" s="13">
        <f>(1 - Dashboard!$I$9) * H7553 * Dashboard!$I$8 * 'Lookups and Calculations'!$F$12</f>
        <v>0</v>
      </c>
      <c r="K7553" s="12">
        <f>(1 - Dashboard!$I$11) * I7553 * Dashboard!$I$10 * 'Lookups and Calculations'!$F$12</f>
        <v>0</v>
      </c>
      <c r="L7553" s="12">
        <f>(H7553 - I7553) * Dashboard!$I$13 * (Dashboard!$D$12 / 365) * 'Lookups and Calculations'!$F$12</f>
        <v>0</v>
      </c>
      <c r="M7553" s="3">
        <f>(G7553*2) * Dashboard!$I$13 * (Dashboard!$D$12 / 365) * 'Lookups and Calculations'!$F$12</f>
        <v>1602.0878730267946</v>
      </c>
      <c r="N7553" s="12">
        <f>H7553 * Dashboard!$I$14 * Dashboard!$I$15 * (Dashboard!$D$12 / 365) * 'Lookups and Calculations'!$F$12</f>
        <v>0</v>
      </c>
    </row>
    <row r="7554" spans="1:14" x14ac:dyDescent="0.35">
      <c r="A7554" s="2">
        <v>7553</v>
      </c>
      <c r="B7554" s="11">
        <v>2.2105251914107695</v>
      </c>
      <c r="C7554" s="11">
        <v>-0.980880222349231</v>
      </c>
      <c r="D7554" s="3">
        <f>B7554*Dashboard!$D$11*Dashboard!$D$10*SQRT(Dashboard!$D$12/365)</f>
        <v>548833.09959462879</v>
      </c>
      <c r="E7554" s="3">
        <f>IF(Dashboard!$I$3,C7554*Dashboard!$E$11*Dashboard!$E$10*SQRT(Dashboard!$D$12/365),0)</f>
        <v>-487069.34881789424</v>
      </c>
      <c r="F7554" s="3">
        <f>D7554+IF(Dashboard!$I$3,E7554,0)</f>
        <v>61763.750776734552</v>
      </c>
      <c r="G7554" s="3">
        <f>IF(Dashboard!$I$4, ('Lookups and Calculations'!$F$9) / (1 - 'Lookups and Calculations'!$F$10), 'Lookups and Calculations'!$F$9)</f>
        <v>1951878.888340465</v>
      </c>
      <c r="H7554" s="12">
        <f t="shared" si="234"/>
        <v>0</v>
      </c>
      <c r="I7554" s="12">
        <f t="shared" si="235"/>
        <v>0</v>
      </c>
      <c r="J7554" s="13">
        <f>(1 - Dashboard!$I$9) * H7554 * Dashboard!$I$8 * 'Lookups and Calculations'!$F$12</f>
        <v>0</v>
      </c>
      <c r="K7554" s="12">
        <f>(1 - Dashboard!$I$11) * I7554 * Dashboard!$I$10 * 'Lookups and Calculations'!$F$12</f>
        <v>0</v>
      </c>
      <c r="L7554" s="12">
        <f>(H7554 - I7554) * Dashboard!$I$13 * (Dashboard!$D$12 / 365) * 'Lookups and Calculations'!$F$12</f>
        <v>0</v>
      </c>
      <c r="M7554" s="3">
        <f>(G7554*2) * Dashboard!$I$13 * (Dashboard!$D$12 / 365) * 'Lookups and Calculations'!$F$12</f>
        <v>1602.0878730267946</v>
      </c>
      <c r="N7554" s="12">
        <f>H7554 * Dashboard!$I$14 * Dashboard!$I$15 * (Dashboard!$D$12 / 365) * 'Lookups and Calculations'!$F$12</f>
        <v>0</v>
      </c>
    </row>
    <row r="7555" spans="1:14" x14ac:dyDescent="0.35">
      <c r="A7555" s="2">
        <v>7554</v>
      </c>
      <c r="B7555" s="11">
        <v>-0.6072448734315119</v>
      </c>
      <c r="C7555" s="11">
        <v>-8.4091257820141069E-2</v>
      </c>
      <c r="D7555" s="3">
        <f>B7555*Dashboard!$D$11*Dashboard!$D$10*SQRT(Dashboard!$D$12/365)</f>
        <v>-150767.82992265566</v>
      </c>
      <c r="E7555" s="3">
        <f>IF(Dashboard!$I$3,C7555*Dashboard!$E$11*Dashboard!$E$10*SQRT(Dashboard!$D$12/365),0)</f>
        <v>-41756.652091157208</v>
      </c>
      <c r="F7555" s="3">
        <f>D7555+IF(Dashboard!$I$3,E7555,0)</f>
        <v>-192524.48201381287</v>
      </c>
      <c r="G7555" s="3">
        <f>IF(Dashboard!$I$4, ('Lookups and Calculations'!$F$9) / (1 - 'Lookups and Calculations'!$F$10), 'Lookups and Calculations'!$F$9)</f>
        <v>1951878.888340465</v>
      </c>
      <c r="H7555" s="12">
        <f t="shared" ref="H7555:H7618" si="236">MAX(0,F7555-G7555)</f>
        <v>0</v>
      </c>
      <c r="I7555" s="12">
        <f t="shared" ref="I7555:I7618" si="237">MAX(0,-F7555-G7555)</f>
        <v>0</v>
      </c>
      <c r="J7555" s="13">
        <f>(1 - Dashboard!$I$9) * H7555 * Dashboard!$I$8 * 'Lookups and Calculations'!$F$12</f>
        <v>0</v>
      </c>
      <c r="K7555" s="12">
        <f>(1 - Dashboard!$I$11) * I7555 * Dashboard!$I$10 * 'Lookups and Calculations'!$F$12</f>
        <v>0</v>
      </c>
      <c r="L7555" s="12">
        <f>(H7555 - I7555) * Dashboard!$I$13 * (Dashboard!$D$12 / 365) * 'Lookups and Calculations'!$F$12</f>
        <v>0</v>
      </c>
      <c r="M7555" s="3">
        <f>(G7555*2) * Dashboard!$I$13 * (Dashboard!$D$12 / 365) * 'Lookups and Calculations'!$F$12</f>
        <v>1602.0878730267946</v>
      </c>
      <c r="N7555" s="12">
        <f>H7555 * Dashboard!$I$14 * Dashboard!$I$15 * (Dashboard!$D$12 / 365) * 'Lookups and Calculations'!$F$12</f>
        <v>0</v>
      </c>
    </row>
    <row r="7556" spans="1:14" x14ac:dyDescent="0.35">
      <c r="A7556" s="2">
        <v>7555</v>
      </c>
      <c r="B7556" s="11">
        <v>-2.3478587816795486</v>
      </c>
      <c r="C7556" s="11">
        <v>1.5334530331714205</v>
      </c>
      <c r="D7556" s="3">
        <f>B7556*Dashboard!$D$11*Dashboard!$D$10*SQRT(Dashboard!$D$12/365)</f>
        <v>-582930.52599743276</v>
      </c>
      <c r="E7556" s="3">
        <f>IF(Dashboard!$I$3,C7556*Dashboard!$E$11*Dashboard!$E$10*SQRT(Dashboard!$D$12/365),0)</f>
        <v>761456.85608869803</v>
      </c>
      <c r="F7556" s="3">
        <f>D7556+IF(Dashboard!$I$3,E7556,0)</f>
        <v>178526.33009126526</v>
      </c>
      <c r="G7556" s="3">
        <f>IF(Dashboard!$I$4, ('Lookups and Calculations'!$F$9) / (1 - 'Lookups and Calculations'!$F$10), 'Lookups and Calculations'!$F$9)</f>
        <v>1951878.888340465</v>
      </c>
      <c r="H7556" s="12">
        <f t="shared" si="236"/>
        <v>0</v>
      </c>
      <c r="I7556" s="12">
        <f t="shared" si="237"/>
        <v>0</v>
      </c>
      <c r="J7556" s="13">
        <f>(1 - Dashboard!$I$9) * H7556 * Dashboard!$I$8 * 'Lookups and Calculations'!$F$12</f>
        <v>0</v>
      </c>
      <c r="K7556" s="12">
        <f>(1 - Dashboard!$I$11) * I7556 * Dashboard!$I$10 * 'Lookups and Calculations'!$F$12</f>
        <v>0</v>
      </c>
      <c r="L7556" s="12">
        <f>(H7556 - I7556) * Dashboard!$I$13 * (Dashboard!$D$12 / 365) * 'Lookups and Calculations'!$F$12</f>
        <v>0</v>
      </c>
      <c r="M7556" s="3">
        <f>(G7556*2) * Dashboard!$I$13 * (Dashboard!$D$12 / 365) * 'Lookups and Calculations'!$F$12</f>
        <v>1602.0878730267946</v>
      </c>
      <c r="N7556" s="12">
        <f>H7556 * Dashboard!$I$14 * Dashboard!$I$15 * (Dashboard!$D$12 / 365) * 'Lookups and Calculations'!$F$12</f>
        <v>0</v>
      </c>
    </row>
    <row r="7557" spans="1:14" x14ac:dyDescent="0.35">
      <c r="A7557" s="2">
        <v>7556</v>
      </c>
      <c r="B7557" s="11">
        <v>0.441337328028864</v>
      </c>
      <c r="C7557" s="11">
        <v>-0.36478493728524641</v>
      </c>
      <c r="D7557" s="3">
        <f>B7557*Dashboard!$D$11*Dashboard!$D$10*SQRT(Dashboard!$D$12/365)</f>
        <v>109576.01146101682</v>
      </c>
      <c r="E7557" s="3">
        <f>IF(Dashboard!$I$3,C7557*Dashboard!$E$11*Dashboard!$E$10*SQRT(Dashboard!$D$12/365),0)</f>
        <v>-181138.89730242925</v>
      </c>
      <c r="F7557" s="3">
        <f>D7557+IF(Dashboard!$I$3,E7557,0)</f>
        <v>-71562.885841412426</v>
      </c>
      <c r="G7557" s="3">
        <f>IF(Dashboard!$I$4, ('Lookups and Calculations'!$F$9) / (1 - 'Lookups and Calculations'!$F$10), 'Lookups and Calculations'!$F$9)</f>
        <v>1951878.888340465</v>
      </c>
      <c r="H7557" s="12">
        <f t="shared" si="236"/>
        <v>0</v>
      </c>
      <c r="I7557" s="12">
        <f t="shared" si="237"/>
        <v>0</v>
      </c>
      <c r="J7557" s="13">
        <f>(1 - Dashboard!$I$9) * H7557 * Dashboard!$I$8 * 'Lookups and Calculations'!$F$12</f>
        <v>0</v>
      </c>
      <c r="K7557" s="12">
        <f>(1 - Dashboard!$I$11) * I7557 * Dashboard!$I$10 * 'Lookups and Calculations'!$F$12</f>
        <v>0</v>
      </c>
      <c r="L7557" s="12">
        <f>(H7557 - I7557) * Dashboard!$I$13 * (Dashboard!$D$12 / 365) * 'Lookups and Calculations'!$F$12</f>
        <v>0</v>
      </c>
      <c r="M7557" s="3">
        <f>(G7557*2) * Dashboard!$I$13 * (Dashboard!$D$12 / 365) * 'Lookups and Calculations'!$F$12</f>
        <v>1602.0878730267946</v>
      </c>
      <c r="N7557" s="12">
        <f>H7557 * Dashboard!$I$14 * Dashboard!$I$15 * (Dashboard!$D$12 / 365) * 'Lookups and Calculations'!$F$12</f>
        <v>0</v>
      </c>
    </row>
    <row r="7558" spans="1:14" x14ac:dyDescent="0.35">
      <c r="A7558" s="2">
        <v>7557</v>
      </c>
      <c r="B7558" s="11">
        <v>-0.45505699419901224</v>
      </c>
      <c r="C7558" s="11">
        <v>-0.5930858307450525</v>
      </c>
      <c r="D7558" s="3">
        <f>B7558*Dashboard!$D$11*Dashboard!$D$10*SQRT(Dashboard!$D$12/365)</f>
        <v>-112982.35441463884</v>
      </c>
      <c r="E7558" s="3">
        <f>IF(Dashboard!$I$3,C7558*Dashboard!$E$11*Dashboard!$E$10*SQRT(Dashboard!$D$12/365),0)</f>
        <v>-294504.79558273969</v>
      </c>
      <c r="F7558" s="3">
        <f>D7558+IF(Dashboard!$I$3,E7558,0)</f>
        <v>-407487.14999737852</v>
      </c>
      <c r="G7558" s="3">
        <f>IF(Dashboard!$I$4, ('Lookups and Calculations'!$F$9) / (1 - 'Lookups and Calculations'!$F$10), 'Lookups and Calculations'!$F$9)</f>
        <v>1951878.888340465</v>
      </c>
      <c r="H7558" s="12">
        <f t="shared" si="236"/>
        <v>0</v>
      </c>
      <c r="I7558" s="12">
        <f t="shared" si="237"/>
        <v>0</v>
      </c>
      <c r="J7558" s="13">
        <f>(1 - Dashboard!$I$9) * H7558 * Dashboard!$I$8 * 'Lookups and Calculations'!$F$12</f>
        <v>0</v>
      </c>
      <c r="K7558" s="12">
        <f>(1 - Dashboard!$I$11) * I7558 * Dashboard!$I$10 * 'Lookups and Calculations'!$F$12</f>
        <v>0</v>
      </c>
      <c r="L7558" s="12">
        <f>(H7558 - I7558) * Dashboard!$I$13 * (Dashboard!$D$12 / 365) * 'Lookups and Calculations'!$F$12</f>
        <v>0</v>
      </c>
      <c r="M7558" s="3">
        <f>(G7558*2) * Dashboard!$I$13 * (Dashboard!$D$12 / 365) * 'Lookups and Calculations'!$F$12</f>
        <v>1602.0878730267946</v>
      </c>
      <c r="N7558" s="12">
        <f>H7558 * Dashboard!$I$14 * Dashboard!$I$15 * (Dashboard!$D$12 / 365) * 'Lookups and Calculations'!$F$12</f>
        <v>0</v>
      </c>
    </row>
    <row r="7559" spans="1:14" x14ac:dyDescent="0.35">
      <c r="A7559" s="2">
        <v>7558</v>
      </c>
      <c r="B7559" s="11">
        <v>-1.6466778655337428</v>
      </c>
      <c r="C7559" s="11">
        <v>-0.5841467133411935</v>
      </c>
      <c r="D7559" s="3">
        <f>B7559*Dashboard!$D$11*Dashboard!$D$10*SQRT(Dashboard!$D$12/365)</f>
        <v>-408840.08944407111</v>
      </c>
      <c r="E7559" s="3">
        <f>IF(Dashboard!$I$3,C7559*Dashboard!$E$11*Dashboard!$E$10*SQRT(Dashboard!$D$12/365),0)</f>
        <v>-290065.95586133469</v>
      </c>
      <c r="F7559" s="3">
        <f>D7559+IF(Dashboard!$I$3,E7559,0)</f>
        <v>-698906.04530540574</v>
      </c>
      <c r="G7559" s="3">
        <f>IF(Dashboard!$I$4, ('Lookups and Calculations'!$F$9) / (1 - 'Lookups and Calculations'!$F$10), 'Lookups and Calculations'!$F$9)</f>
        <v>1951878.888340465</v>
      </c>
      <c r="H7559" s="12">
        <f t="shared" si="236"/>
        <v>0</v>
      </c>
      <c r="I7559" s="12">
        <f t="shared" si="237"/>
        <v>0</v>
      </c>
      <c r="J7559" s="13">
        <f>(1 - Dashboard!$I$9) * H7559 * Dashboard!$I$8 * 'Lookups and Calculations'!$F$12</f>
        <v>0</v>
      </c>
      <c r="K7559" s="12">
        <f>(1 - Dashboard!$I$11) * I7559 * Dashboard!$I$10 * 'Lookups and Calculations'!$F$12</f>
        <v>0</v>
      </c>
      <c r="L7559" s="12">
        <f>(H7559 - I7559) * Dashboard!$I$13 * (Dashboard!$D$12 / 365) * 'Lookups and Calculations'!$F$12</f>
        <v>0</v>
      </c>
      <c r="M7559" s="3">
        <f>(G7559*2) * Dashboard!$I$13 * (Dashboard!$D$12 / 365) * 'Lookups and Calculations'!$F$12</f>
        <v>1602.0878730267946</v>
      </c>
      <c r="N7559" s="12">
        <f>H7559 * Dashboard!$I$14 * Dashboard!$I$15 * (Dashboard!$D$12 / 365) * 'Lookups and Calculations'!$F$12</f>
        <v>0</v>
      </c>
    </row>
    <row r="7560" spans="1:14" x14ac:dyDescent="0.35">
      <c r="A7560" s="2">
        <v>7559</v>
      </c>
      <c r="B7560" s="11">
        <v>0.33004301613818682</v>
      </c>
      <c r="C7560" s="11">
        <v>-0.25193545294163522</v>
      </c>
      <c r="D7560" s="3">
        <f>B7560*Dashboard!$D$11*Dashboard!$D$10*SQRT(Dashboard!$D$12/365)</f>
        <v>81943.663094414922</v>
      </c>
      <c r="E7560" s="3">
        <f>IF(Dashboard!$I$3,C7560*Dashboard!$E$11*Dashboard!$E$10*SQRT(Dashboard!$D$12/365),0)</f>
        <v>-125101.95864132125</v>
      </c>
      <c r="F7560" s="3">
        <f>D7560+IF(Dashboard!$I$3,E7560,0)</f>
        <v>-43158.295546906331</v>
      </c>
      <c r="G7560" s="3">
        <f>IF(Dashboard!$I$4, ('Lookups and Calculations'!$F$9) / (1 - 'Lookups and Calculations'!$F$10), 'Lookups and Calculations'!$F$9)</f>
        <v>1951878.888340465</v>
      </c>
      <c r="H7560" s="12">
        <f t="shared" si="236"/>
        <v>0</v>
      </c>
      <c r="I7560" s="12">
        <f t="shared" si="237"/>
        <v>0</v>
      </c>
      <c r="J7560" s="13">
        <f>(1 - Dashboard!$I$9) * H7560 * Dashboard!$I$8 * 'Lookups and Calculations'!$F$12</f>
        <v>0</v>
      </c>
      <c r="K7560" s="12">
        <f>(1 - Dashboard!$I$11) * I7560 * Dashboard!$I$10 * 'Lookups and Calculations'!$F$12</f>
        <v>0</v>
      </c>
      <c r="L7560" s="12">
        <f>(H7560 - I7560) * Dashboard!$I$13 * (Dashboard!$D$12 / 365) * 'Lookups and Calculations'!$F$12</f>
        <v>0</v>
      </c>
      <c r="M7560" s="3">
        <f>(G7560*2) * Dashboard!$I$13 * (Dashboard!$D$12 / 365) * 'Lookups and Calculations'!$F$12</f>
        <v>1602.0878730267946</v>
      </c>
      <c r="N7560" s="12">
        <f>H7560 * Dashboard!$I$14 * Dashboard!$I$15 * (Dashboard!$D$12 / 365) * 'Lookups and Calculations'!$F$12</f>
        <v>0</v>
      </c>
    </row>
    <row r="7561" spans="1:14" x14ac:dyDescent="0.35">
      <c r="A7561" s="2">
        <v>7560</v>
      </c>
      <c r="B7561" s="11">
        <v>0.88852591513642654</v>
      </c>
      <c r="C7561" s="11">
        <v>0.97554419592983588</v>
      </c>
      <c r="D7561" s="3">
        <f>B7561*Dashboard!$D$11*Dashboard!$D$10*SQRT(Dashboard!$D$12/365)</f>
        <v>220604.78386281434</v>
      </c>
      <c r="E7561" s="3">
        <f>IF(Dashboard!$I$3,C7561*Dashboard!$E$11*Dashboard!$E$10*SQRT(Dashboard!$D$12/365),0)</f>
        <v>484419.67268603668</v>
      </c>
      <c r="F7561" s="3">
        <f>D7561+IF(Dashboard!$I$3,E7561,0)</f>
        <v>705024.45654885098</v>
      </c>
      <c r="G7561" s="3">
        <f>IF(Dashboard!$I$4, ('Lookups and Calculations'!$F$9) / (1 - 'Lookups and Calculations'!$F$10), 'Lookups and Calculations'!$F$9)</f>
        <v>1951878.888340465</v>
      </c>
      <c r="H7561" s="12">
        <f t="shared" si="236"/>
        <v>0</v>
      </c>
      <c r="I7561" s="12">
        <f t="shared" si="237"/>
        <v>0</v>
      </c>
      <c r="J7561" s="13">
        <f>(1 - Dashboard!$I$9) * H7561 * Dashboard!$I$8 * 'Lookups and Calculations'!$F$12</f>
        <v>0</v>
      </c>
      <c r="K7561" s="12">
        <f>(1 - Dashboard!$I$11) * I7561 * Dashboard!$I$10 * 'Lookups and Calculations'!$F$12</f>
        <v>0</v>
      </c>
      <c r="L7561" s="12">
        <f>(H7561 - I7561) * Dashboard!$I$13 * (Dashboard!$D$12 / 365) * 'Lookups and Calculations'!$F$12</f>
        <v>0</v>
      </c>
      <c r="M7561" s="3">
        <f>(G7561*2) * Dashboard!$I$13 * (Dashboard!$D$12 / 365) * 'Lookups and Calculations'!$F$12</f>
        <v>1602.0878730267946</v>
      </c>
      <c r="N7561" s="12">
        <f>H7561 * Dashboard!$I$14 * Dashboard!$I$15 * (Dashboard!$D$12 / 365) * 'Lookups and Calculations'!$F$12</f>
        <v>0</v>
      </c>
    </row>
    <row r="7562" spans="1:14" x14ac:dyDescent="0.35">
      <c r="A7562" s="2">
        <v>7561</v>
      </c>
      <c r="B7562" s="11">
        <v>0.45938783596781241</v>
      </c>
      <c r="C7562" s="11">
        <v>-0.3526801004293128</v>
      </c>
      <c r="D7562" s="3">
        <f>B7562*Dashboard!$D$11*Dashboard!$D$10*SQRT(Dashboard!$D$12/365)</f>
        <v>114057.62345977806</v>
      </c>
      <c r="E7562" s="3">
        <f>IF(Dashboard!$I$3,C7562*Dashboard!$E$11*Dashboard!$E$10*SQRT(Dashboard!$D$12/365),0)</f>
        <v>-175128.07674490428</v>
      </c>
      <c r="F7562" s="3">
        <f>D7562+IF(Dashboard!$I$3,E7562,0)</f>
        <v>-61070.453285126219</v>
      </c>
      <c r="G7562" s="3">
        <f>IF(Dashboard!$I$4, ('Lookups and Calculations'!$F$9) / (1 - 'Lookups and Calculations'!$F$10), 'Lookups and Calculations'!$F$9)</f>
        <v>1951878.888340465</v>
      </c>
      <c r="H7562" s="12">
        <f t="shared" si="236"/>
        <v>0</v>
      </c>
      <c r="I7562" s="12">
        <f t="shared" si="237"/>
        <v>0</v>
      </c>
      <c r="J7562" s="13">
        <f>(1 - Dashboard!$I$9) * H7562 * Dashboard!$I$8 * 'Lookups and Calculations'!$F$12</f>
        <v>0</v>
      </c>
      <c r="K7562" s="12">
        <f>(1 - Dashboard!$I$11) * I7562 * Dashboard!$I$10 * 'Lookups and Calculations'!$F$12</f>
        <v>0</v>
      </c>
      <c r="L7562" s="12">
        <f>(H7562 - I7562) * Dashboard!$I$13 * (Dashboard!$D$12 / 365) * 'Lookups and Calculations'!$F$12</f>
        <v>0</v>
      </c>
      <c r="M7562" s="3">
        <f>(G7562*2) * Dashboard!$I$13 * (Dashboard!$D$12 / 365) * 'Lookups and Calculations'!$F$12</f>
        <v>1602.0878730267946</v>
      </c>
      <c r="N7562" s="12">
        <f>H7562 * Dashboard!$I$14 * Dashboard!$I$15 * (Dashboard!$D$12 / 365) * 'Lookups and Calculations'!$F$12</f>
        <v>0</v>
      </c>
    </row>
    <row r="7563" spans="1:14" x14ac:dyDescent="0.35">
      <c r="A7563" s="2">
        <v>7562</v>
      </c>
      <c r="B7563" s="11">
        <v>1.0975801553146249</v>
      </c>
      <c r="C7563" s="11">
        <v>-1.1494915809609314</v>
      </c>
      <c r="D7563" s="3">
        <f>B7563*Dashboard!$D$11*Dashboard!$D$10*SQRT(Dashboard!$D$12/365)</f>
        <v>272509.13992544555</v>
      </c>
      <c r="E7563" s="3">
        <f>IF(Dashboard!$I$3,C7563*Dashboard!$E$11*Dashboard!$E$10*SQRT(Dashboard!$D$12/365),0)</f>
        <v>-570795.60078126739</v>
      </c>
      <c r="F7563" s="3">
        <f>D7563+IF(Dashboard!$I$3,E7563,0)</f>
        <v>-298286.46085582185</v>
      </c>
      <c r="G7563" s="3">
        <f>IF(Dashboard!$I$4, ('Lookups and Calculations'!$F$9) / (1 - 'Lookups and Calculations'!$F$10), 'Lookups and Calculations'!$F$9)</f>
        <v>1951878.888340465</v>
      </c>
      <c r="H7563" s="12">
        <f t="shared" si="236"/>
        <v>0</v>
      </c>
      <c r="I7563" s="12">
        <f t="shared" si="237"/>
        <v>0</v>
      </c>
      <c r="J7563" s="13">
        <f>(1 - Dashboard!$I$9) * H7563 * Dashboard!$I$8 * 'Lookups and Calculations'!$F$12</f>
        <v>0</v>
      </c>
      <c r="K7563" s="12">
        <f>(1 - Dashboard!$I$11) * I7563 * Dashboard!$I$10 * 'Lookups and Calculations'!$F$12</f>
        <v>0</v>
      </c>
      <c r="L7563" s="12">
        <f>(H7563 - I7563) * Dashboard!$I$13 * (Dashboard!$D$12 / 365) * 'Lookups and Calculations'!$F$12</f>
        <v>0</v>
      </c>
      <c r="M7563" s="3">
        <f>(G7563*2) * Dashboard!$I$13 * (Dashboard!$D$12 / 365) * 'Lookups and Calculations'!$F$12</f>
        <v>1602.0878730267946</v>
      </c>
      <c r="N7563" s="12">
        <f>H7563 * Dashboard!$I$14 * Dashboard!$I$15 * (Dashboard!$D$12 / 365) * 'Lookups and Calculations'!$F$12</f>
        <v>0</v>
      </c>
    </row>
    <row r="7564" spans="1:14" x14ac:dyDescent="0.35">
      <c r="A7564" s="2">
        <v>7563</v>
      </c>
      <c r="B7564" s="11">
        <v>0.6118325076419987</v>
      </c>
      <c r="C7564" s="11">
        <v>0.48975416128980254</v>
      </c>
      <c r="D7564" s="3">
        <f>B7564*Dashboard!$D$11*Dashboard!$D$10*SQRT(Dashboard!$D$12/365)</f>
        <v>151906.85584886142</v>
      </c>
      <c r="E7564" s="3">
        <f>IF(Dashboard!$I$3,C7564*Dashboard!$E$11*Dashboard!$E$10*SQRT(Dashboard!$D$12/365),0)</f>
        <v>243194.05671057271</v>
      </c>
      <c r="F7564" s="3">
        <f>D7564+IF(Dashboard!$I$3,E7564,0)</f>
        <v>395100.91255943413</v>
      </c>
      <c r="G7564" s="3">
        <f>IF(Dashboard!$I$4, ('Lookups and Calculations'!$F$9) / (1 - 'Lookups and Calculations'!$F$10), 'Lookups and Calculations'!$F$9)</f>
        <v>1951878.888340465</v>
      </c>
      <c r="H7564" s="12">
        <f t="shared" si="236"/>
        <v>0</v>
      </c>
      <c r="I7564" s="12">
        <f t="shared" si="237"/>
        <v>0</v>
      </c>
      <c r="J7564" s="13">
        <f>(1 - Dashboard!$I$9) * H7564 * Dashboard!$I$8 * 'Lookups and Calculations'!$F$12</f>
        <v>0</v>
      </c>
      <c r="K7564" s="12">
        <f>(1 - Dashboard!$I$11) * I7564 * Dashboard!$I$10 * 'Lookups and Calculations'!$F$12</f>
        <v>0</v>
      </c>
      <c r="L7564" s="12">
        <f>(H7564 - I7564) * Dashboard!$I$13 * (Dashboard!$D$12 / 365) * 'Lookups and Calculations'!$F$12</f>
        <v>0</v>
      </c>
      <c r="M7564" s="3">
        <f>(G7564*2) * Dashboard!$I$13 * (Dashboard!$D$12 / 365) * 'Lookups and Calculations'!$F$12</f>
        <v>1602.0878730267946</v>
      </c>
      <c r="N7564" s="12">
        <f>H7564 * Dashboard!$I$14 * Dashboard!$I$15 * (Dashboard!$D$12 / 365) * 'Lookups and Calculations'!$F$12</f>
        <v>0</v>
      </c>
    </row>
    <row r="7565" spans="1:14" x14ac:dyDescent="0.35">
      <c r="A7565" s="2">
        <v>7564</v>
      </c>
      <c r="B7565" s="11">
        <v>0.48407184790763103</v>
      </c>
      <c r="C7565" s="11">
        <v>2.9784144007037851E-2</v>
      </c>
      <c r="D7565" s="3">
        <f>B7565*Dashboard!$D$11*Dashboard!$D$10*SQRT(Dashboard!$D$12/365)</f>
        <v>120186.21355049558</v>
      </c>
      <c r="E7565" s="3">
        <f>IF(Dashboard!$I$3,C7565*Dashboard!$E$11*Dashboard!$E$10*SQRT(Dashboard!$D$12/365),0)</f>
        <v>14789.719780323274</v>
      </c>
      <c r="F7565" s="3">
        <f>D7565+IF(Dashboard!$I$3,E7565,0)</f>
        <v>134975.93333081887</v>
      </c>
      <c r="G7565" s="3">
        <f>IF(Dashboard!$I$4, ('Lookups and Calculations'!$F$9) / (1 - 'Lookups and Calculations'!$F$10), 'Lookups and Calculations'!$F$9)</f>
        <v>1951878.888340465</v>
      </c>
      <c r="H7565" s="12">
        <f t="shared" si="236"/>
        <v>0</v>
      </c>
      <c r="I7565" s="12">
        <f t="shared" si="237"/>
        <v>0</v>
      </c>
      <c r="J7565" s="13">
        <f>(1 - Dashboard!$I$9) * H7565 * Dashboard!$I$8 * 'Lookups and Calculations'!$F$12</f>
        <v>0</v>
      </c>
      <c r="K7565" s="12">
        <f>(1 - Dashboard!$I$11) * I7565 * Dashboard!$I$10 * 'Lookups and Calculations'!$F$12</f>
        <v>0</v>
      </c>
      <c r="L7565" s="12">
        <f>(H7565 - I7565) * Dashboard!$I$13 * (Dashboard!$D$12 / 365) * 'Lookups and Calculations'!$F$12</f>
        <v>0</v>
      </c>
      <c r="M7565" s="3">
        <f>(G7565*2) * Dashboard!$I$13 * (Dashboard!$D$12 / 365) * 'Lookups and Calculations'!$F$12</f>
        <v>1602.0878730267946</v>
      </c>
      <c r="N7565" s="12">
        <f>H7565 * Dashboard!$I$14 * Dashboard!$I$15 * (Dashboard!$D$12 / 365) * 'Lookups and Calculations'!$F$12</f>
        <v>0</v>
      </c>
    </row>
    <row r="7566" spans="1:14" x14ac:dyDescent="0.35">
      <c r="A7566" s="2">
        <v>7565</v>
      </c>
      <c r="B7566" s="11">
        <v>-0.63960439589072116</v>
      </c>
      <c r="C7566" s="11">
        <v>-0.6180314993507765</v>
      </c>
      <c r="D7566" s="3">
        <f>B7566*Dashboard!$D$11*Dashboard!$D$10*SQRT(Dashboard!$D$12/365)</f>
        <v>-158802.10932453629</v>
      </c>
      <c r="E7566" s="3">
        <f>IF(Dashboard!$I$3,C7566*Dashboard!$E$11*Dashboard!$E$10*SQRT(Dashboard!$D$12/365),0)</f>
        <v>-306891.90492267197</v>
      </c>
      <c r="F7566" s="3">
        <f>D7566+IF(Dashboard!$I$3,E7566,0)</f>
        <v>-465694.01424720825</v>
      </c>
      <c r="G7566" s="3">
        <f>IF(Dashboard!$I$4, ('Lookups and Calculations'!$F$9) / (1 - 'Lookups and Calculations'!$F$10), 'Lookups and Calculations'!$F$9)</f>
        <v>1951878.888340465</v>
      </c>
      <c r="H7566" s="12">
        <f t="shared" si="236"/>
        <v>0</v>
      </c>
      <c r="I7566" s="12">
        <f t="shared" si="237"/>
        <v>0</v>
      </c>
      <c r="J7566" s="13">
        <f>(1 - Dashboard!$I$9) * H7566 * Dashboard!$I$8 * 'Lookups and Calculations'!$F$12</f>
        <v>0</v>
      </c>
      <c r="K7566" s="12">
        <f>(1 - Dashboard!$I$11) * I7566 * Dashboard!$I$10 * 'Lookups and Calculations'!$F$12</f>
        <v>0</v>
      </c>
      <c r="L7566" s="12">
        <f>(H7566 - I7566) * Dashboard!$I$13 * (Dashboard!$D$12 / 365) * 'Lookups and Calculations'!$F$12</f>
        <v>0</v>
      </c>
      <c r="M7566" s="3">
        <f>(G7566*2) * Dashboard!$I$13 * (Dashboard!$D$12 / 365) * 'Lookups and Calculations'!$F$12</f>
        <v>1602.0878730267946</v>
      </c>
      <c r="N7566" s="12">
        <f>H7566 * Dashboard!$I$14 * Dashboard!$I$15 * (Dashboard!$D$12 / 365) * 'Lookups and Calculations'!$F$12</f>
        <v>0</v>
      </c>
    </row>
    <row r="7567" spans="1:14" x14ac:dyDescent="0.35">
      <c r="A7567" s="2">
        <v>7566</v>
      </c>
      <c r="B7567" s="11">
        <v>0.43823603911008319</v>
      </c>
      <c r="C7567" s="11">
        <v>0.34949279440890524</v>
      </c>
      <c r="D7567" s="3">
        <f>B7567*Dashboard!$D$11*Dashboard!$D$10*SQRT(Dashboard!$D$12/365)</f>
        <v>108806.01796958473</v>
      </c>
      <c r="E7567" s="3">
        <f>IF(Dashboard!$I$3,C7567*Dashboard!$E$11*Dashboard!$E$10*SQRT(Dashboard!$D$12/365),0)</f>
        <v>173545.37680614402</v>
      </c>
      <c r="F7567" s="3">
        <f>D7567+IF(Dashboard!$I$3,E7567,0)</f>
        <v>282351.39477572875</v>
      </c>
      <c r="G7567" s="3">
        <f>IF(Dashboard!$I$4, ('Lookups and Calculations'!$F$9) / (1 - 'Lookups and Calculations'!$F$10), 'Lookups and Calculations'!$F$9)</f>
        <v>1951878.888340465</v>
      </c>
      <c r="H7567" s="12">
        <f t="shared" si="236"/>
        <v>0</v>
      </c>
      <c r="I7567" s="12">
        <f t="shared" si="237"/>
        <v>0</v>
      </c>
      <c r="J7567" s="13">
        <f>(1 - Dashboard!$I$9) * H7567 * Dashboard!$I$8 * 'Lookups and Calculations'!$F$12</f>
        <v>0</v>
      </c>
      <c r="K7567" s="12">
        <f>(1 - Dashboard!$I$11) * I7567 * Dashboard!$I$10 * 'Lookups and Calculations'!$F$12</f>
        <v>0</v>
      </c>
      <c r="L7567" s="12">
        <f>(H7567 - I7567) * Dashboard!$I$13 * (Dashboard!$D$12 / 365) * 'Lookups and Calculations'!$F$12</f>
        <v>0</v>
      </c>
      <c r="M7567" s="3">
        <f>(G7567*2) * Dashboard!$I$13 * (Dashboard!$D$12 / 365) * 'Lookups and Calculations'!$F$12</f>
        <v>1602.0878730267946</v>
      </c>
      <c r="N7567" s="12">
        <f>H7567 * Dashboard!$I$14 * Dashboard!$I$15 * (Dashboard!$D$12 / 365) * 'Lookups and Calculations'!$F$12</f>
        <v>0</v>
      </c>
    </row>
    <row r="7568" spans="1:14" x14ac:dyDescent="0.35">
      <c r="A7568" s="2">
        <v>7567</v>
      </c>
      <c r="B7568" s="11">
        <v>1.3445630893530378</v>
      </c>
      <c r="C7568" s="11">
        <v>-2.4398136338718702E-3</v>
      </c>
      <c r="D7568" s="3">
        <f>B7568*Dashboard!$D$11*Dashboard!$D$10*SQRT(Dashboard!$D$12/365)</f>
        <v>333830.4991037898</v>
      </c>
      <c r="E7568" s="3">
        <f>IF(Dashboard!$I$3,C7568*Dashboard!$E$11*Dashboard!$E$10*SQRT(Dashboard!$D$12/365),0)</f>
        <v>-1211.522478290821</v>
      </c>
      <c r="F7568" s="3">
        <f>D7568+IF(Dashboard!$I$3,E7568,0)</f>
        <v>332618.97662549897</v>
      </c>
      <c r="G7568" s="3">
        <f>IF(Dashboard!$I$4, ('Lookups and Calculations'!$F$9) / (1 - 'Lookups and Calculations'!$F$10), 'Lookups and Calculations'!$F$9)</f>
        <v>1951878.888340465</v>
      </c>
      <c r="H7568" s="12">
        <f t="shared" si="236"/>
        <v>0</v>
      </c>
      <c r="I7568" s="12">
        <f t="shared" si="237"/>
        <v>0</v>
      </c>
      <c r="J7568" s="13">
        <f>(1 - Dashboard!$I$9) * H7568 * Dashboard!$I$8 * 'Lookups and Calculations'!$F$12</f>
        <v>0</v>
      </c>
      <c r="K7568" s="12">
        <f>(1 - Dashboard!$I$11) * I7568 * Dashboard!$I$10 * 'Lookups and Calculations'!$F$12</f>
        <v>0</v>
      </c>
      <c r="L7568" s="12">
        <f>(H7568 - I7568) * Dashboard!$I$13 * (Dashboard!$D$12 / 365) * 'Lookups and Calculations'!$F$12</f>
        <v>0</v>
      </c>
      <c r="M7568" s="3">
        <f>(G7568*2) * Dashboard!$I$13 * (Dashboard!$D$12 / 365) * 'Lookups and Calculations'!$F$12</f>
        <v>1602.0878730267946</v>
      </c>
      <c r="N7568" s="12">
        <f>H7568 * Dashboard!$I$14 * Dashboard!$I$15 * (Dashboard!$D$12 / 365) * 'Lookups and Calculations'!$F$12</f>
        <v>0</v>
      </c>
    </row>
    <row r="7569" spans="1:14" x14ac:dyDescent="0.35">
      <c r="A7569" s="2">
        <v>7568</v>
      </c>
      <c r="B7569" s="11">
        <v>0.49664152212092411</v>
      </c>
      <c r="C7569" s="11">
        <v>0.48053372155908891</v>
      </c>
      <c r="D7569" s="3">
        <f>B7569*Dashboard!$D$11*Dashboard!$D$10*SQRT(Dashboard!$D$12/365)</f>
        <v>123307.03446951597</v>
      </c>
      <c r="E7569" s="3">
        <f>IF(Dashboard!$I$3,C7569*Dashboard!$E$11*Dashboard!$E$10*SQRT(Dashboard!$D$12/365),0)</f>
        <v>238615.52258058757</v>
      </c>
      <c r="F7569" s="3">
        <f>D7569+IF(Dashboard!$I$3,E7569,0)</f>
        <v>361922.55705010355</v>
      </c>
      <c r="G7569" s="3">
        <f>IF(Dashboard!$I$4, ('Lookups and Calculations'!$F$9) / (1 - 'Lookups and Calculations'!$F$10), 'Lookups and Calculations'!$F$9)</f>
        <v>1951878.888340465</v>
      </c>
      <c r="H7569" s="12">
        <f t="shared" si="236"/>
        <v>0</v>
      </c>
      <c r="I7569" s="12">
        <f t="shared" si="237"/>
        <v>0</v>
      </c>
      <c r="J7569" s="13">
        <f>(1 - Dashboard!$I$9) * H7569 * Dashboard!$I$8 * 'Lookups and Calculations'!$F$12</f>
        <v>0</v>
      </c>
      <c r="K7569" s="12">
        <f>(1 - Dashboard!$I$11) * I7569 * Dashboard!$I$10 * 'Lookups and Calculations'!$F$12</f>
        <v>0</v>
      </c>
      <c r="L7569" s="12">
        <f>(H7569 - I7569) * Dashboard!$I$13 * (Dashboard!$D$12 / 365) * 'Lookups and Calculations'!$F$12</f>
        <v>0</v>
      </c>
      <c r="M7569" s="3">
        <f>(G7569*2) * Dashboard!$I$13 * (Dashboard!$D$12 / 365) * 'Lookups and Calculations'!$F$12</f>
        <v>1602.0878730267946</v>
      </c>
      <c r="N7569" s="12">
        <f>H7569 * Dashboard!$I$14 * Dashboard!$I$15 * (Dashboard!$D$12 / 365) * 'Lookups and Calculations'!$F$12</f>
        <v>0</v>
      </c>
    </row>
    <row r="7570" spans="1:14" x14ac:dyDescent="0.35">
      <c r="A7570" s="2">
        <v>7569</v>
      </c>
      <c r="B7570" s="11">
        <v>0.48179028120158202</v>
      </c>
      <c r="C7570" s="11">
        <v>0.44314848339976987</v>
      </c>
      <c r="D7570" s="3">
        <f>B7570*Dashboard!$D$11*Dashboard!$D$10*SQRT(Dashboard!$D$12/365)</f>
        <v>119619.742138146</v>
      </c>
      <c r="E7570" s="3">
        <f>IF(Dashboard!$I$3,C7570*Dashboard!$E$11*Dashboard!$E$10*SQRT(Dashboard!$D$12/365),0)</f>
        <v>220051.37663211496</v>
      </c>
      <c r="F7570" s="3">
        <f>D7570+IF(Dashboard!$I$3,E7570,0)</f>
        <v>339671.11877026095</v>
      </c>
      <c r="G7570" s="3">
        <f>IF(Dashboard!$I$4, ('Lookups and Calculations'!$F$9) / (1 - 'Lookups and Calculations'!$F$10), 'Lookups and Calculations'!$F$9)</f>
        <v>1951878.888340465</v>
      </c>
      <c r="H7570" s="12">
        <f t="shared" si="236"/>
        <v>0</v>
      </c>
      <c r="I7570" s="12">
        <f t="shared" si="237"/>
        <v>0</v>
      </c>
      <c r="J7570" s="13">
        <f>(1 - Dashboard!$I$9) * H7570 * Dashboard!$I$8 * 'Lookups and Calculations'!$F$12</f>
        <v>0</v>
      </c>
      <c r="K7570" s="12">
        <f>(1 - Dashboard!$I$11) * I7570 * Dashboard!$I$10 * 'Lookups and Calculations'!$F$12</f>
        <v>0</v>
      </c>
      <c r="L7570" s="12">
        <f>(H7570 - I7570) * Dashboard!$I$13 * (Dashboard!$D$12 / 365) * 'Lookups and Calculations'!$F$12</f>
        <v>0</v>
      </c>
      <c r="M7570" s="3">
        <f>(G7570*2) * Dashboard!$I$13 * (Dashboard!$D$12 / 365) * 'Lookups and Calculations'!$F$12</f>
        <v>1602.0878730267946</v>
      </c>
      <c r="N7570" s="12">
        <f>H7570 * Dashboard!$I$14 * Dashboard!$I$15 * (Dashboard!$D$12 / 365) * 'Lookups and Calculations'!$F$12</f>
        <v>0</v>
      </c>
    </row>
    <row r="7571" spans="1:14" x14ac:dyDescent="0.35">
      <c r="A7571" s="2">
        <v>7570</v>
      </c>
      <c r="B7571" s="11">
        <v>1.5362589500250807</v>
      </c>
      <c r="C7571" s="11">
        <v>1.2837056234985087</v>
      </c>
      <c r="D7571" s="3">
        <f>B7571*Dashboard!$D$11*Dashboard!$D$10*SQRT(Dashboard!$D$12/365)</f>
        <v>381425.08603765431</v>
      </c>
      <c r="E7571" s="3">
        <f>IF(Dashboard!$I$3,C7571*Dashboard!$E$11*Dashboard!$E$10*SQRT(Dashboard!$D$12/365),0)</f>
        <v>637441.39994360402</v>
      </c>
      <c r="F7571" s="3">
        <f>D7571+IF(Dashboard!$I$3,E7571,0)</f>
        <v>1018866.4859812583</v>
      </c>
      <c r="G7571" s="3">
        <f>IF(Dashboard!$I$4, ('Lookups and Calculations'!$F$9) / (1 - 'Lookups and Calculations'!$F$10), 'Lookups and Calculations'!$F$9)</f>
        <v>1951878.888340465</v>
      </c>
      <c r="H7571" s="12">
        <f t="shared" si="236"/>
        <v>0</v>
      </c>
      <c r="I7571" s="12">
        <f t="shared" si="237"/>
        <v>0</v>
      </c>
      <c r="J7571" s="13">
        <f>(1 - Dashboard!$I$9) * H7571 * Dashboard!$I$8 * 'Lookups and Calculations'!$F$12</f>
        <v>0</v>
      </c>
      <c r="K7571" s="12">
        <f>(1 - Dashboard!$I$11) * I7571 * Dashboard!$I$10 * 'Lookups and Calculations'!$F$12</f>
        <v>0</v>
      </c>
      <c r="L7571" s="12">
        <f>(H7571 - I7571) * Dashboard!$I$13 * (Dashboard!$D$12 / 365) * 'Lookups and Calculations'!$F$12</f>
        <v>0</v>
      </c>
      <c r="M7571" s="3">
        <f>(G7571*2) * Dashboard!$I$13 * (Dashboard!$D$12 / 365) * 'Lookups and Calculations'!$F$12</f>
        <v>1602.0878730267946</v>
      </c>
      <c r="N7571" s="12">
        <f>H7571 * Dashboard!$I$14 * Dashboard!$I$15 * (Dashboard!$D$12 / 365) * 'Lookups and Calculations'!$F$12</f>
        <v>0</v>
      </c>
    </row>
    <row r="7572" spans="1:14" x14ac:dyDescent="0.35">
      <c r="A7572" s="2">
        <v>7571</v>
      </c>
      <c r="B7572" s="11">
        <v>-0.22018833306480692</v>
      </c>
      <c r="C7572" s="11">
        <v>0.28432486543555829</v>
      </c>
      <c r="D7572" s="3">
        <f>B7572*Dashboard!$D$11*Dashboard!$D$10*SQRT(Dashboard!$D$12/365)</f>
        <v>-54668.748313792094</v>
      </c>
      <c r="E7572" s="3">
        <f>IF(Dashboard!$I$3,C7572*Dashboard!$E$11*Dashboard!$E$10*SQRT(Dashboard!$D$12/365),0)</f>
        <v>141185.35974632637</v>
      </c>
      <c r="F7572" s="3">
        <f>D7572+IF(Dashboard!$I$3,E7572,0)</f>
        <v>86516.611432534279</v>
      </c>
      <c r="G7572" s="3">
        <f>IF(Dashboard!$I$4, ('Lookups and Calculations'!$F$9) / (1 - 'Lookups and Calculations'!$F$10), 'Lookups and Calculations'!$F$9)</f>
        <v>1951878.888340465</v>
      </c>
      <c r="H7572" s="12">
        <f t="shared" si="236"/>
        <v>0</v>
      </c>
      <c r="I7572" s="12">
        <f t="shared" si="237"/>
        <v>0</v>
      </c>
      <c r="J7572" s="13">
        <f>(1 - Dashboard!$I$9) * H7572 * Dashboard!$I$8 * 'Lookups and Calculations'!$F$12</f>
        <v>0</v>
      </c>
      <c r="K7572" s="12">
        <f>(1 - Dashboard!$I$11) * I7572 * Dashboard!$I$10 * 'Lookups and Calculations'!$F$12</f>
        <v>0</v>
      </c>
      <c r="L7572" s="12">
        <f>(H7572 - I7572) * Dashboard!$I$13 * (Dashboard!$D$12 / 365) * 'Lookups and Calculations'!$F$12</f>
        <v>0</v>
      </c>
      <c r="M7572" s="3">
        <f>(G7572*2) * Dashboard!$I$13 * (Dashboard!$D$12 / 365) * 'Lookups and Calculations'!$F$12</f>
        <v>1602.0878730267946</v>
      </c>
      <c r="N7572" s="12">
        <f>H7572 * Dashboard!$I$14 * Dashboard!$I$15 * (Dashboard!$D$12 / 365) * 'Lookups and Calculations'!$F$12</f>
        <v>0</v>
      </c>
    </row>
    <row r="7573" spans="1:14" x14ac:dyDescent="0.35">
      <c r="A7573" s="2">
        <v>7572</v>
      </c>
      <c r="B7573" s="11">
        <v>2.4428678759291902</v>
      </c>
      <c r="C7573" s="11">
        <v>-0.37473172843952129</v>
      </c>
      <c r="D7573" s="3">
        <f>B7573*Dashboard!$D$11*Dashboard!$D$10*SQRT(Dashboard!$D$12/365)</f>
        <v>606519.55175896687</v>
      </c>
      <c r="E7573" s="3">
        <f>IF(Dashboard!$I$3,C7573*Dashboard!$E$11*Dashboard!$E$10*SQRT(Dashboard!$D$12/365),0)</f>
        <v>-186078.11106161473</v>
      </c>
      <c r="F7573" s="3">
        <f>D7573+IF(Dashboard!$I$3,E7573,0)</f>
        <v>420441.44069735217</v>
      </c>
      <c r="G7573" s="3">
        <f>IF(Dashboard!$I$4, ('Lookups and Calculations'!$F$9) / (1 - 'Lookups and Calculations'!$F$10), 'Lookups and Calculations'!$F$9)</f>
        <v>1951878.888340465</v>
      </c>
      <c r="H7573" s="12">
        <f t="shared" si="236"/>
        <v>0</v>
      </c>
      <c r="I7573" s="12">
        <f t="shared" si="237"/>
        <v>0</v>
      </c>
      <c r="J7573" s="13">
        <f>(1 - Dashboard!$I$9) * H7573 * Dashboard!$I$8 * 'Lookups and Calculations'!$F$12</f>
        <v>0</v>
      </c>
      <c r="K7573" s="12">
        <f>(1 - Dashboard!$I$11) * I7573 * Dashboard!$I$10 * 'Lookups and Calculations'!$F$12</f>
        <v>0</v>
      </c>
      <c r="L7573" s="12">
        <f>(H7573 - I7573) * Dashboard!$I$13 * (Dashboard!$D$12 / 365) * 'Lookups and Calculations'!$F$12</f>
        <v>0</v>
      </c>
      <c r="M7573" s="3">
        <f>(G7573*2) * Dashboard!$I$13 * (Dashboard!$D$12 / 365) * 'Lookups and Calculations'!$F$12</f>
        <v>1602.0878730267946</v>
      </c>
      <c r="N7573" s="12">
        <f>H7573 * Dashboard!$I$14 * Dashboard!$I$15 * (Dashboard!$D$12 / 365) * 'Lookups and Calculations'!$F$12</f>
        <v>0</v>
      </c>
    </row>
    <row r="7574" spans="1:14" x14ac:dyDescent="0.35">
      <c r="A7574" s="2">
        <v>7573</v>
      </c>
      <c r="B7574" s="11">
        <v>-0.13329465229557655</v>
      </c>
      <c r="C7574" s="11">
        <v>0.18972912286974294</v>
      </c>
      <c r="D7574" s="3">
        <f>B7574*Dashboard!$D$11*Dashboard!$D$10*SQRT(Dashboard!$D$12/365)</f>
        <v>-33094.631747707288</v>
      </c>
      <c r="E7574" s="3">
        <f>IF(Dashboard!$I$3,C7574*Dashboard!$E$11*Dashboard!$E$10*SQRT(Dashboard!$D$12/365),0)</f>
        <v>94212.563595816886</v>
      </c>
      <c r="F7574" s="3">
        <f>D7574+IF(Dashboard!$I$3,E7574,0)</f>
        <v>61117.931848109598</v>
      </c>
      <c r="G7574" s="3">
        <f>IF(Dashboard!$I$4, ('Lookups and Calculations'!$F$9) / (1 - 'Lookups and Calculations'!$F$10), 'Lookups and Calculations'!$F$9)</f>
        <v>1951878.888340465</v>
      </c>
      <c r="H7574" s="12">
        <f t="shared" si="236"/>
        <v>0</v>
      </c>
      <c r="I7574" s="12">
        <f t="shared" si="237"/>
        <v>0</v>
      </c>
      <c r="J7574" s="13">
        <f>(1 - Dashboard!$I$9) * H7574 * Dashboard!$I$8 * 'Lookups and Calculations'!$F$12</f>
        <v>0</v>
      </c>
      <c r="K7574" s="12">
        <f>(1 - Dashboard!$I$11) * I7574 * Dashboard!$I$10 * 'Lookups and Calculations'!$F$12</f>
        <v>0</v>
      </c>
      <c r="L7574" s="12">
        <f>(H7574 - I7574) * Dashboard!$I$13 * (Dashboard!$D$12 / 365) * 'Lookups and Calculations'!$F$12</f>
        <v>0</v>
      </c>
      <c r="M7574" s="3">
        <f>(G7574*2) * Dashboard!$I$13 * (Dashboard!$D$12 / 365) * 'Lookups and Calculations'!$F$12</f>
        <v>1602.0878730267946</v>
      </c>
      <c r="N7574" s="12">
        <f>H7574 * Dashboard!$I$14 * Dashboard!$I$15 * (Dashboard!$D$12 / 365) * 'Lookups and Calculations'!$F$12</f>
        <v>0</v>
      </c>
    </row>
    <row r="7575" spans="1:14" x14ac:dyDescent="0.35">
      <c r="A7575" s="2">
        <v>7574</v>
      </c>
      <c r="B7575" s="11">
        <v>-1.0121510025706293</v>
      </c>
      <c r="C7575" s="11">
        <v>1.705389040193495</v>
      </c>
      <c r="D7575" s="3">
        <f>B7575*Dashboard!$D$11*Dashboard!$D$10*SQRT(Dashboard!$D$12/365)</f>
        <v>-251298.63896467298</v>
      </c>
      <c r="E7575" s="3">
        <f>IF(Dashboard!$I$3,C7575*Dashboard!$E$11*Dashboard!$E$10*SQRT(Dashboard!$D$12/365),0)</f>
        <v>846834.00721324608</v>
      </c>
      <c r="F7575" s="3">
        <f>D7575+IF(Dashboard!$I$3,E7575,0)</f>
        <v>595535.36824857304</v>
      </c>
      <c r="G7575" s="3">
        <f>IF(Dashboard!$I$4, ('Lookups and Calculations'!$F$9) / (1 - 'Lookups and Calculations'!$F$10), 'Lookups and Calculations'!$F$9)</f>
        <v>1951878.888340465</v>
      </c>
      <c r="H7575" s="12">
        <f t="shared" si="236"/>
        <v>0</v>
      </c>
      <c r="I7575" s="12">
        <f t="shared" si="237"/>
        <v>0</v>
      </c>
      <c r="J7575" s="13">
        <f>(1 - Dashboard!$I$9) * H7575 * Dashboard!$I$8 * 'Lookups and Calculations'!$F$12</f>
        <v>0</v>
      </c>
      <c r="K7575" s="12">
        <f>(1 - Dashboard!$I$11) * I7575 * Dashboard!$I$10 * 'Lookups and Calculations'!$F$12</f>
        <v>0</v>
      </c>
      <c r="L7575" s="12">
        <f>(H7575 - I7575) * Dashboard!$I$13 * (Dashboard!$D$12 / 365) * 'Lookups and Calculations'!$F$12</f>
        <v>0</v>
      </c>
      <c r="M7575" s="3">
        <f>(G7575*2) * Dashboard!$I$13 * (Dashboard!$D$12 / 365) * 'Lookups and Calculations'!$F$12</f>
        <v>1602.0878730267946</v>
      </c>
      <c r="N7575" s="12">
        <f>H7575 * Dashboard!$I$14 * Dashboard!$I$15 * (Dashboard!$D$12 / 365) * 'Lookups and Calculations'!$F$12</f>
        <v>0</v>
      </c>
    </row>
    <row r="7576" spans="1:14" x14ac:dyDescent="0.35">
      <c r="A7576" s="2">
        <v>7575</v>
      </c>
      <c r="B7576" s="11">
        <v>0.29960206345841978</v>
      </c>
      <c r="C7576" s="11">
        <v>-0.29897128156542557</v>
      </c>
      <c r="D7576" s="3">
        <f>B7576*Dashboard!$D$11*Dashboard!$D$10*SQRT(Dashboard!$D$12/365)</f>
        <v>74385.729586682559</v>
      </c>
      <c r="E7576" s="3">
        <f>IF(Dashboard!$I$3,C7576*Dashboard!$E$11*Dashboard!$E$10*SQRT(Dashboard!$D$12/365),0)</f>
        <v>-148458.23588792566</v>
      </c>
      <c r="F7576" s="3">
        <f>D7576+IF(Dashboard!$I$3,E7576,0)</f>
        <v>-74072.506301243106</v>
      </c>
      <c r="G7576" s="3">
        <f>IF(Dashboard!$I$4, ('Lookups and Calculations'!$F$9) / (1 - 'Lookups and Calculations'!$F$10), 'Lookups and Calculations'!$F$9)</f>
        <v>1951878.888340465</v>
      </c>
      <c r="H7576" s="12">
        <f t="shared" si="236"/>
        <v>0</v>
      </c>
      <c r="I7576" s="12">
        <f t="shared" si="237"/>
        <v>0</v>
      </c>
      <c r="J7576" s="13">
        <f>(1 - Dashboard!$I$9) * H7576 * Dashboard!$I$8 * 'Lookups and Calculations'!$F$12</f>
        <v>0</v>
      </c>
      <c r="K7576" s="12">
        <f>(1 - Dashboard!$I$11) * I7576 * Dashboard!$I$10 * 'Lookups and Calculations'!$F$12</f>
        <v>0</v>
      </c>
      <c r="L7576" s="12">
        <f>(H7576 - I7576) * Dashboard!$I$13 * (Dashboard!$D$12 / 365) * 'Lookups and Calculations'!$F$12</f>
        <v>0</v>
      </c>
      <c r="M7576" s="3">
        <f>(G7576*2) * Dashboard!$I$13 * (Dashboard!$D$12 / 365) * 'Lookups and Calculations'!$F$12</f>
        <v>1602.0878730267946</v>
      </c>
      <c r="N7576" s="12">
        <f>H7576 * Dashboard!$I$14 * Dashboard!$I$15 * (Dashboard!$D$12 / 365) * 'Lookups and Calculations'!$F$12</f>
        <v>0</v>
      </c>
    </row>
    <row r="7577" spans="1:14" x14ac:dyDescent="0.35">
      <c r="A7577" s="2">
        <v>7576</v>
      </c>
      <c r="B7577" s="11">
        <v>-1.9554047049593264</v>
      </c>
      <c r="C7577" s="11">
        <v>0.59343679524392479</v>
      </c>
      <c r="D7577" s="3">
        <f>B7577*Dashboard!$D$11*Dashboard!$D$10*SQRT(Dashboard!$D$12/365)</f>
        <v>-485491.33452753432</v>
      </c>
      <c r="E7577" s="3">
        <f>IF(Dashboard!$I$3,C7577*Dashboard!$E$11*Dashboard!$E$10*SQRT(Dashboard!$D$12/365),0)</f>
        <v>294679.07175431395</v>
      </c>
      <c r="F7577" s="3">
        <f>D7577+IF(Dashboard!$I$3,E7577,0)</f>
        <v>-190812.26277322037</v>
      </c>
      <c r="G7577" s="3">
        <f>IF(Dashboard!$I$4, ('Lookups and Calculations'!$F$9) / (1 - 'Lookups and Calculations'!$F$10), 'Lookups and Calculations'!$F$9)</f>
        <v>1951878.888340465</v>
      </c>
      <c r="H7577" s="12">
        <f t="shared" si="236"/>
        <v>0</v>
      </c>
      <c r="I7577" s="12">
        <f t="shared" si="237"/>
        <v>0</v>
      </c>
      <c r="J7577" s="13">
        <f>(1 - Dashboard!$I$9) * H7577 * Dashboard!$I$8 * 'Lookups and Calculations'!$F$12</f>
        <v>0</v>
      </c>
      <c r="K7577" s="12">
        <f>(1 - Dashboard!$I$11) * I7577 * Dashboard!$I$10 * 'Lookups and Calculations'!$F$12</f>
        <v>0</v>
      </c>
      <c r="L7577" s="12">
        <f>(H7577 - I7577) * Dashboard!$I$13 * (Dashboard!$D$12 / 365) * 'Lookups and Calculations'!$F$12</f>
        <v>0</v>
      </c>
      <c r="M7577" s="3">
        <f>(G7577*2) * Dashboard!$I$13 * (Dashboard!$D$12 / 365) * 'Lookups and Calculations'!$F$12</f>
        <v>1602.0878730267946</v>
      </c>
      <c r="N7577" s="12">
        <f>H7577 * Dashboard!$I$14 * Dashboard!$I$15 * (Dashboard!$D$12 / 365) * 'Lookups and Calculations'!$F$12</f>
        <v>0</v>
      </c>
    </row>
    <row r="7578" spans="1:14" x14ac:dyDescent="0.35">
      <c r="A7578" s="2">
        <v>7577</v>
      </c>
      <c r="B7578" s="11">
        <v>-0.16048884406086911</v>
      </c>
      <c r="C7578" s="11">
        <v>0.88901402468773838</v>
      </c>
      <c r="D7578" s="3">
        <f>B7578*Dashboard!$D$11*Dashboard!$D$10*SQRT(Dashboard!$D$12/365)</f>
        <v>-39846.45371992873</v>
      </c>
      <c r="E7578" s="3">
        <f>IF(Dashboard!$I$3,C7578*Dashboard!$E$11*Dashboard!$E$10*SQRT(Dashboard!$D$12/365),0)</f>
        <v>441451.94512899796</v>
      </c>
      <c r="F7578" s="3">
        <f>D7578+IF(Dashboard!$I$3,E7578,0)</f>
        <v>401605.49140906922</v>
      </c>
      <c r="G7578" s="3">
        <f>IF(Dashboard!$I$4, ('Lookups and Calculations'!$F$9) / (1 - 'Lookups and Calculations'!$F$10), 'Lookups and Calculations'!$F$9)</f>
        <v>1951878.888340465</v>
      </c>
      <c r="H7578" s="12">
        <f t="shared" si="236"/>
        <v>0</v>
      </c>
      <c r="I7578" s="12">
        <f t="shared" si="237"/>
        <v>0</v>
      </c>
      <c r="J7578" s="13">
        <f>(1 - Dashboard!$I$9) * H7578 * Dashboard!$I$8 * 'Lookups and Calculations'!$F$12</f>
        <v>0</v>
      </c>
      <c r="K7578" s="12">
        <f>(1 - Dashboard!$I$11) * I7578 * Dashboard!$I$10 * 'Lookups and Calculations'!$F$12</f>
        <v>0</v>
      </c>
      <c r="L7578" s="12">
        <f>(H7578 - I7578) * Dashboard!$I$13 * (Dashboard!$D$12 / 365) * 'Lookups and Calculations'!$F$12</f>
        <v>0</v>
      </c>
      <c r="M7578" s="3">
        <f>(G7578*2) * Dashboard!$I$13 * (Dashboard!$D$12 / 365) * 'Lookups and Calculations'!$F$12</f>
        <v>1602.0878730267946</v>
      </c>
      <c r="N7578" s="12">
        <f>H7578 * Dashboard!$I$14 * Dashboard!$I$15 * (Dashboard!$D$12 / 365) * 'Lookups and Calculations'!$F$12</f>
        <v>0</v>
      </c>
    </row>
    <row r="7579" spans="1:14" x14ac:dyDescent="0.35">
      <c r="A7579" s="2">
        <v>7578</v>
      </c>
      <c r="B7579" s="11">
        <v>-0.45169342733823264</v>
      </c>
      <c r="C7579" s="11">
        <v>-0.53593794583618681</v>
      </c>
      <c r="D7579" s="3">
        <f>B7579*Dashboard!$D$11*Dashboard!$D$10*SQRT(Dashboard!$D$12/365)</f>
        <v>-112147.24209243213</v>
      </c>
      <c r="E7579" s="3">
        <f>IF(Dashboard!$I$3,C7579*Dashboard!$E$11*Dashboard!$E$10*SQRT(Dashboard!$D$12/365),0)</f>
        <v>-266127.23993969109</v>
      </c>
      <c r="F7579" s="3">
        <f>D7579+IF(Dashboard!$I$3,E7579,0)</f>
        <v>-378274.48203212325</v>
      </c>
      <c r="G7579" s="3">
        <f>IF(Dashboard!$I$4, ('Lookups and Calculations'!$F$9) / (1 - 'Lookups and Calculations'!$F$10), 'Lookups and Calculations'!$F$9)</f>
        <v>1951878.888340465</v>
      </c>
      <c r="H7579" s="12">
        <f t="shared" si="236"/>
        <v>0</v>
      </c>
      <c r="I7579" s="12">
        <f t="shared" si="237"/>
        <v>0</v>
      </c>
      <c r="J7579" s="13">
        <f>(1 - Dashboard!$I$9) * H7579 * Dashboard!$I$8 * 'Lookups and Calculations'!$F$12</f>
        <v>0</v>
      </c>
      <c r="K7579" s="12">
        <f>(1 - Dashboard!$I$11) * I7579 * Dashboard!$I$10 * 'Lookups and Calculations'!$F$12</f>
        <v>0</v>
      </c>
      <c r="L7579" s="12">
        <f>(H7579 - I7579) * Dashboard!$I$13 * (Dashboard!$D$12 / 365) * 'Lookups and Calculations'!$F$12</f>
        <v>0</v>
      </c>
      <c r="M7579" s="3">
        <f>(G7579*2) * Dashboard!$I$13 * (Dashboard!$D$12 / 365) * 'Lookups and Calculations'!$F$12</f>
        <v>1602.0878730267946</v>
      </c>
      <c r="N7579" s="12">
        <f>H7579 * Dashboard!$I$14 * Dashboard!$I$15 * (Dashboard!$D$12 / 365) * 'Lookups and Calculations'!$F$12</f>
        <v>0</v>
      </c>
    </row>
    <row r="7580" spans="1:14" x14ac:dyDescent="0.35">
      <c r="A7580" s="2">
        <v>7579</v>
      </c>
      <c r="B7580" s="11">
        <v>0.11879643263300224</v>
      </c>
      <c r="C7580" s="11">
        <v>-0.69096498558588615</v>
      </c>
      <c r="D7580" s="3">
        <f>B7580*Dashboard!$D$11*Dashboard!$D$10*SQRT(Dashboard!$D$12/365)</f>
        <v>29494.98815760815</v>
      </c>
      <c r="E7580" s="3">
        <f>IF(Dashboard!$I$3,C7580*Dashboard!$E$11*Dashboard!$E$10*SQRT(Dashboard!$D$12/365),0)</f>
        <v>-343108.01453335781</v>
      </c>
      <c r="F7580" s="3">
        <f>D7580+IF(Dashboard!$I$3,E7580,0)</f>
        <v>-313613.02637574967</v>
      </c>
      <c r="G7580" s="3">
        <f>IF(Dashboard!$I$4, ('Lookups and Calculations'!$F$9) / (1 - 'Lookups and Calculations'!$F$10), 'Lookups and Calculations'!$F$9)</f>
        <v>1951878.888340465</v>
      </c>
      <c r="H7580" s="12">
        <f t="shared" si="236"/>
        <v>0</v>
      </c>
      <c r="I7580" s="12">
        <f t="shared" si="237"/>
        <v>0</v>
      </c>
      <c r="J7580" s="13">
        <f>(1 - Dashboard!$I$9) * H7580 * Dashboard!$I$8 * 'Lookups and Calculations'!$F$12</f>
        <v>0</v>
      </c>
      <c r="K7580" s="12">
        <f>(1 - Dashboard!$I$11) * I7580 * Dashboard!$I$10 * 'Lookups and Calculations'!$F$12</f>
        <v>0</v>
      </c>
      <c r="L7580" s="12">
        <f>(H7580 - I7580) * Dashboard!$I$13 * (Dashboard!$D$12 / 365) * 'Lookups and Calculations'!$F$12</f>
        <v>0</v>
      </c>
      <c r="M7580" s="3">
        <f>(G7580*2) * Dashboard!$I$13 * (Dashboard!$D$12 / 365) * 'Lookups and Calculations'!$F$12</f>
        <v>1602.0878730267946</v>
      </c>
      <c r="N7580" s="12">
        <f>H7580 * Dashboard!$I$14 * Dashboard!$I$15 * (Dashboard!$D$12 / 365) * 'Lookups and Calculations'!$F$12</f>
        <v>0</v>
      </c>
    </row>
    <row r="7581" spans="1:14" x14ac:dyDescent="0.35">
      <c r="A7581" s="2">
        <v>7580</v>
      </c>
      <c r="B7581" s="11">
        <v>2.1887518840476816</v>
      </c>
      <c r="C7581" s="11">
        <v>0.52494998799048209</v>
      </c>
      <c r="D7581" s="3">
        <f>B7581*Dashboard!$D$11*Dashboard!$D$10*SQRT(Dashboard!$D$12/365)</f>
        <v>543427.18437821651</v>
      </c>
      <c r="E7581" s="3">
        <f>IF(Dashboard!$I$3,C7581*Dashboard!$E$11*Dashboard!$E$10*SQRT(Dashboard!$D$12/365),0)</f>
        <v>260671.02076959918</v>
      </c>
      <c r="F7581" s="3">
        <f>D7581+IF(Dashboard!$I$3,E7581,0)</f>
        <v>804098.20514781564</v>
      </c>
      <c r="G7581" s="3">
        <f>IF(Dashboard!$I$4, ('Lookups and Calculations'!$F$9) / (1 - 'Lookups and Calculations'!$F$10), 'Lookups and Calculations'!$F$9)</f>
        <v>1951878.888340465</v>
      </c>
      <c r="H7581" s="12">
        <f t="shared" si="236"/>
        <v>0</v>
      </c>
      <c r="I7581" s="12">
        <f t="shared" si="237"/>
        <v>0</v>
      </c>
      <c r="J7581" s="13">
        <f>(1 - Dashboard!$I$9) * H7581 * Dashboard!$I$8 * 'Lookups and Calculations'!$F$12</f>
        <v>0</v>
      </c>
      <c r="K7581" s="12">
        <f>(1 - Dashboard!$I$11) * I7581 * Dashboard!$I$10 * 'Lookups and Calculations'!$F$12</f>
        <v>0</v>
      </c>
      <c r="L7581" s="12">
        <f>(H7581 - I7581) * Dashboard!$I$13 * (Dashboard!$D$12 / 365) * 'Lookups and Calculations'!$F$12</f>
        <v>0</v>
      </c>
      <c r="M7581" s="3">
        <f>(G7581*2) * Dashboard!$I$13 * (Dashboard!$D$12 / 365) * 'Lookups and Calculations'!$F$12</f>
        <v>1602.0878730267946</v>
      </c>
      <c r="N7581" s="12">
        <f>H7581 * Dashboard!$I$14 * Dashboard!$I$15 * (Dashboard!$D$12 / 365) * 'Lookups and Calculations'!$F$12</f>
        <v>0</v>
      </c>
    </row>
    <row r="7582" spans="1:14" x14ac:dyDescent="0.35">
      <c r="A7582" s="2">
        <v>7581</v>
      </c>
      <c r="B7582" s="11">
        <v>-0.1697301842740003</v>
      </c>
      <c r="C7582" s="11">
        <v>0.1133012730505652</v>
      </c>
      <c r="D7582" s="3">
        <f>B7582*Dashboard!$D$11*Dashboard!$D$10*SQRT(Dashboard!$D$12/365)</f>
        <v>-42140.909993618297</v>
      </c>
      <c r="E7582" s="3">
        <f>IF(Dashboard!$I$3,C7582*Dashboard!$E$11*Dashboard!$E$10*SQRT(Dashboard!$D$12/365),0)</f>
        <v>56261.28045767553</v>
      </c>
      <c r="F7582" s="3">
        <f>D7582+IF(Dashboard!$I$3,E7582,0)</f>
        <v>14120.370464057232</v>
      </c>
      <c r="G7582" s="3">
        <f>IF(Dashboard!$I$4, ('Lookups and Calculations'!$F$9) / (1 - 'Lookups and Calculations'!$F$10), 'Lookups and Calculations'!$F$9)</f>
        <v>1951878.888340465</v>
      </c>
      <c r="H7582" s="12">
        <f t="shared" si="236"/>
        <v>0</v>
      </c>
      <c r="I7582" s="12">
        <f t="shared" si="237"/>
        <v>0</v>
      </c>
      <c r="J7582" s="13">
        <f>(1 - Dashboard!$I$9) * H7582 * Dashboard!$I$8 * 'Lookups and Calculations'!$F$12</f>
        <v>0</v>
      </c>
      <c r="K7582" s="12">
        <f>(1 - Dashboard!$I$11) * I7582 * Dashboard!$I$10 * 'Lookups and Calculations'!$F$12</f>
        <v>0</v>
      </c>
      <c r="L7582" s="12">
        <f>(H7582 - I7582) * Dashboard!$I$13 * (Dashboard!$D$12 / 365) * 'Lookups and Calculations'!$F$12</f>
        <v>0</v>
      </c>
      <c r="M7582" s="3">
        <f>(G7582*2) * Dashboard!$I$13 * (Dashboard!$D$12 / 365) * 'Lookups and Calculations'!$F$12</f>
        <v>1602.0878730267946</v>
      </c>
      <c r="N7582" s="12">
        <f>H7582 * Dashboard!$I$14 * Dashboard!$I$15 * (Dashboard!$D$12 / 365) * 'Lookups and Calculations'!$F$12</f>
        <v>0</v>
      </c>
    </row>
    <row r="7583" spans="1:14" x14ac:dyDescent="0.35">
      <c r="A7583" s="2">
        <v>7582</v>
      </c>
      <c r="B7583" s="11">
        <v>-8.566853854635631E-2</v>
      </c>
      <c r="C7583" s="11">
        <v>-0.34150083822591581</v>
      </c>
      <c r="D7583" s="3">
        <f>B7583*Dashboard!$D$11*Dashboard!$D$10*SQRT(Dashboard!$D$12/365)</f>
        <v>-21269.936090677027</v>
      </c>
      <c r="E7583" s="3">
        <f>IF(Dashboard!$I$3,C7583*Dashboard!$E$11*Dashboard!$E$10*SQRT(Dashboard!$D$12/365),0)</f>
        <v>-169576.86280704755</v>
      </c>
      <c r="F7583" s="3">
        <f>D7583+IF(Dashboard!$I$3,E7583,0)</f>
        <v>-190846.79889772457</v>
      </c>
      <c r="G7583" s="3">
        <f>IF(Dashboard!$I$4, ('Lookups and Calculations'!$F$9) / (1 - 'Lookups and Calculations'!$F$10), 'Lookups and Calculations'!$F$9)</f>
        <v>1951878.888340465</v>
      </c>
      <c r="H7583" s="12">
        <f t="shared" si="236"/>
        <v>0</v>
      </c>
      <c r="I7583" s="12">
        <f t="shared" si="237"/>
        <v>0</v>
      </c>
      <c r="J7583" s="13">
        <f>(1 - Dashboard!$I$9) * H7583 * Dashboard!$I$8 * 'Lookups and Calculations'!$F$12</f>
        <v>0</v>
      </c>
      <c r="K7583" s="12">
        <f>(1 - Dashboard!$I$11) * I7583 * Dashboard!$I$10 * 'Lookups and Calculations'!$F$12</f>
        <v>0</v>
      </c>
      <c r="L7583" s="12">
        <f>(H7583 - I7583) * Dashboard!$I$13 * (Dashboard!$D$12 / 365) * 'Lookups and Calculations'!$F$12</f>
        <v>0</v>
      </c>
      <c r="M7583" s="3">
        <f>(G7583*2) * Dashboard!$I$13 * (Dashboard!$D$12 / 365) * 'Lookups and Calculations'!$F$12</f>
        <v>1602.0878730267946</v>
      </c>
      <c r="N7583" s="12">
        <f>H7583 * Dashboard!$I$14 * Dashboard!$I$15 * (Dashboard!$D$12 / 365) * 'Lookups and Calculations'!$F$12</f>
        <v>0</v>
      </c>
    </row>
    <row r="7584" spans="1:14" x14ac:dyDescent="0.35">
      <c r="A7584" s="2">
        <v>7583</v>
      </c>
      <c r="B7584" s="11">
        <v>-0.34771794293481895</v>
      </c>
      <c r="C7584" s="11">
        <v>-0.80273245037737573</v>
      </c>
      <c r="D7584" s="3">
        <f>B7584*Dashboard!$D$11*Dashboard!$D$10*SQRT(Dashboard!$D$12/365)</f>
        <v>-86332.025143667488</v>
      </c>
      <c r="E7584" s="3">
        <f>IF(Dashboard!$I$3,C7584*Dashboard!$E$11*Dashboard!$E$10*SQRT(Dashboard!$D$12/365),0)</f>
        <v>-398607.66174271458</v>
      </c>
      <c r="F7584" s="3">
        <f>D7584+IF(Dashboard!$I$3,E7584,0)</f>
        <v>-484939.68688638206</v>
      </c>
      <c r="G7584" s="3">
        <f>IF(Dashboard!$I$4, ('Lookups and Calculations'!$F$9) / (1 - 'Lookups and Calculations'!$F$10), 'Lookups and Calculations'!$F$9)</f>
        <v>1951878.888340465</v>
      </c>
      <c r="H7584" s="12">
        <f t="shared" si="236"/>
        <v>0</v>
      </c>
      <c r="I7584" s="12">
        <f t="shared" si="237"/>
        <v>0</v>
      </c>
      <c r="J7584" s="13">
        <f>(1 - Dashboard!$I$9) * H7584 * Dashboard!$I$8 * 'Lookups and Calculations'!$F$12</f>
        <v>0</v>
      </c>
      <c r="K7584" s="12">
        <f>(1 - Dashboard!$I$11) * I7584 * Dashboard!$I$10 * 'Lookups and Calculations'!$F$12</f>
        <v>0</v>
      </c>
      <c r="L7584" s="12">
        <f>(H7584 - I7584) * Dashboard!$I$13 * (Dashboard!$D$12 / 365) * 'Lookups and Calculations'!$F$12</f>
        <v>0</v>
      </c>
      <c r="M7584" s="3">
        <f>(G7584*2) * Dashboard!$I$13 * (Dashboard!$D$12 / 365) * 'Lookups and Calculations'!$F$12</f>
        <v>1602.0878730267946</v>
      </c>
      <c r="N7584" s="12">
        <f>H7584 * Dashboard!$I$14 * Dashboard!$I$15 * (Dashboard!$D$12 / 365) * 'Lookups and Calculations'!$F$12</f>
        <v>0</v>
      </c>
    </row>
    <row r="7585" spans="1:14" x14ac:dyDescent="0.35">
      <c r="A7585" s="2">
        <v>7584</v>
      </c>
      <c r="B7585" s="11">
        <v>-0.41965686282524911</v>
      </c>
      <c r="C7585" s="11">
        <v>-0.26968930131515467</v>
      </c>
      <c r="D7585" s="3">
        <f>B7585*Dashboard!$D$11*Dashboard!$D$10*SQRT(Dashboard!$D$12/365)</f>
        <v>-104193.14725997171</v>
      </c>
      <c r="E7585" s="3">
        <f>IF(Dashboard!$I$3,C7585*Dashboard!$E$11*Dashboard!$E$10*SQRT(Dashboard!$D$12/365),0)</f>
        <v>-133917.87231688821</v>
      </c>
      <c r="F7585" s="3">
        <f>D7585+IF(Dashboard!$I$3,E7585,0)</f>
        <v>-238111.01957685992</v>
      </c>
      <c r="G7585" s="3">
        <f>IF(Dashboard!$I$4, ('Lookups and Calculations'!$F$9) / (1 - 'Lookups and Calculations'!$F$10), 'Lookups and Calculations'!$F$9)</f>
        <v>1951878.888340465</v>
      </c>
      <c r="H7585" s="12">
        <f t="shared" si="236"/>
        <v>0</v>
      </c>
      <c r="I7585" s="12">
        <f t="shared" si="237"/>
        <v>0</v>
      </c>
      <c r="J7585" s="13">
        <f>(1 - Dashboard!$I$9) * H7585 * Dashboard!$I$8 * 'Lookups and Calculations'!$F$12</f>
        <v>0</v>
      </c>
      <c r="K7585" s="12">
        <f>(1 - Dashboard!$I$11) * I7585 * Dashboard!$I$10 * 'Lookups and Calculations'!$F$12</f>
        <v>0</v>
      </c>
      <c r="L7585" s="12">
        <f>(H7585 - I7585) * Dashboard!$I$13 * (Dashboard!$D$12 / 365) * 'Lookups and Calculations'!$F$12</f>
        <v>0</v>
      </c>
      <c r="M7585" s="3">
        <f>(G7585*2) * Dashboard!$I$13 * (Dashboard!$D$12 / 365) * 'Lookups and Calculations'!$F$12</f>
        <v>1602.0878730267946</v>
      </c>
      <c r="N7585" s="12">
        <f>H7585 * Dashboard!$I$14 * Dashboard!$I$15 * (Dashboard!$D$12 / 365) * 'Lookups and Calculations'!$F$12</f>
        <v>0</v>
      </c>
    </row>
    <row r="7586" spans="1:14" x14ac:dyDescent="0.35">
      <c r="A7586" s="2">
        <v>7585</v>
      </c>
      <c r="B7586" s="11">
        <v>0.27015585513997492</v>
      </c>
      <c r="C7586" s="11">
        <v>0.70731486082575901</v>
      </c>
      <c r="D7586" s="3">
        <f>B7586*Dashboard!$D$11*Dashboard!$D$10*SQRT(Dashboard!$D$12/365)</f>
        <v>67074.772966275457</v>
      </c>
      <c r="E7586" s="3">
        <f>IF(Dashboard!$I$3,C7586*Dashboard!$E$11*Dashboard!$E$10*SQRT(Dashboard!$D$12/365),0)</f>
        <v>351226.76634921751</v>
      </c>
      <c r="F7586" s="3">
        <f>D7586+IF(Dashboard!$I$3,E7586,0)</f>
        <v>418301.53931549296</v>
      </c>
      <c r="G7586" s="3">
        <f>IF(Dashboard!$I$4, ('Lookups and Calculations'!$F$9) / (1 - 'Lookups and Calculations'!$F$10), 'Lookups and Calculations'!$F$9)</f>
        <v>1951878.888340465</v>
      </c>
      <c r="H7586" s="12">
        <f t="shared" si="236"/>
        <v>0</v>
      </c>
      <c r="I7586" s="12">
        <f t="shared" si="237"/>
        <v>0</v>
      </c>
      <c r="J7586" s="13">
        <f>(1 - Dashboard!$I$9) * H7586 * Dashboard!$I$8 * 'Lookups and Calculations'!$F$12</f>
        <v>0</v>
      </c>
      <c r="K7586" s="12">
        <f>(1 - Dashboard!$I$11) * I7586 * Dashboard!$I$10 * 'Lookups and Calculations'!$F$12</f>
        <v>0</v>
      </c>
      <c r="L7586" s="12">
        <f>(H7586 - I7586) * Dashboard!$I$13 * (Dashboard!$D$12 / 365) * 'Lookups and Calculations'!$F$12</f>
        <v>0</v>
      </c>
      <c r="M7586" s="3">
        <f>(G7586*2) * Dashboard!$I$13 * (Dashboard!$D$12 / 365) * 'Lookups and Calculations'!$F$12</f>
        <v>1602.0878730267946</v>
      </c>
      <c r="N7586" s="12">
        <f>H7586 * Dashboard!$I$14 * Dashboard!$I$15 * (Dashboard!$D$12 / 365) * 'Lookups and Calculations'!$F$12</f>
        <v>0</v>
      </c>
    </row>
    <row r="7587" spans="1:14" x14ac:dyDescent="0.35">
      <c r="A7587" s="2">
        <v>7586</v>
      </c>
      <c r="B7587" s="11">
        <v>-1.2276753894383508</v>
      </c>
      <c r="C7587" s="11">
        <v>-1.5066317326612433</v>
      </c>
      <c r="D7587" s="3">
        <f>B7587*Dashboard!$D$11*Dashboard!$D$10*SQRT(Dashboard!$D$12/365)</f>
        <v>-304809.41447741532</v>
      </c>
      <c r="E7587" s="3">
        <f>IF(Dashboard!$I$3,C7587*Dashboard!$E$11*Dashboard!$E$10*SQRT(Dashboard!$D$12/365),0)</f>
        <v>-748138.37634338008</v>
      </c>
      <c r="F7587" s="3">
        <f>D7587+IF(Dashboard!$I$3,E7587,0)</f>
        <v>-1052947.7908207953</v>
      </c>
      <c r="G7587" s="3">
        <f>IF(Dashboard!$I$4, ('Lookups and Calculations'!$F$9) / (1 - 'Lookups and Calculations'!$F$10), 'Lookups and Calculations'!$F$9)</f>
        <v>1951878.888340465</v>
      </c>
      <c r="H7587" s="12">
        <f t="shared" si="236"/>
        <v>0</v>
      </c>
      <c r="I7587" s="12">
        <f t="shared" si="237"/>
        <v>0</v>
      </c>
      <c r="J7587" s="13">
        <f>(1 - Dashboard!$I$9) * H7587 * Dashboard!$I$8 * 'Lookups and Calculations'!$F$12</f>
        <v>0</v>
      </c>
      <c r="K7587" s="12">
        <f>(1 - Dashboard!$I$11) * I7587 * Dashboard!$I$10 * 'Lookups and Calculations'!$F$12</f>
        <v>0</v>
      </c>
      <c r="L7587" s="12">
        <f>(H7587 - I7587) * Dashboard!$I$13 * (Dashboard!$D$12 / 365) * 'Lookups and Calculations'!$F$12</f>
        <v>0</v>
      </c>
      <c r="M7587" s="3">
        <f>(G7587*2) * Dashboard!$I$13 * (Dashboard!$D$12 / 365) * 'Lookups and Calculations'!$F$12</f>
        <v>1602.0878730267946</v>
      </c>
      <c r="N7587" s="12">
        <f>H7587 * Dashboard!$I$14 * Dashboard!$I$15 * (Dashboard!$D$12 / 365) * 'Lookups and Calculations'!$F$12</f>
        <v>0</v>
      </c>
    </row>
    <row r="7588" spans="1:14" x14ac:dyDescent="0.35">
      <c r="A7588" s="2">
        <v>7587</v>
      </c>
      <c r="B7588" s="11">
        <v>1.1321546263140183</v>
      </c>
      <c r="C7588" s="11">
        <v>-0.32755048930946523</v>
      </c>
      <c r="D7588" s="3">
        <f>B7588*Dashboard!$D$11*Dashboard!$D$10*SQRT(Dashboard!$D$12/365)</f>
        <v>281093.35066376848</v>
      </c>
      <c r="E7588" s="3">
        <f>IF(Dashboard!$I$3,C7588*Dashboard!$E$11*Dashboard!$E$10*SQRT(Dashboard!$D$12/365),0)</f>
        <v>-162649.62826026024</v>
      </c>
      <c r="F7588" s="3">
        <f>D7588+IF(Dashboard!$I$3,E7588,0)</f>
        <v>118443.72240350823</v>
      </c>
      <c r="G7588" s="3">
        <f>IF(Dashboard!$I$4, ('Lookups and Calculations'!$F$9) / (1 - 'Lookups and Calculations'!$F$10), 'Lookups and Calculations'!$F$9)</f>
        <v>1951878.888340465</v>
      </c>
      <c r="H7588" s="12">
        <f t="shared" si="236"/>
        <v>0</v>
      </c>
      <c r="I7588" s="12">
        <f t="shared" si="237"/>
        <v>0</v>
      </c>
      <c r="J7588" s="13">
        <f>(1 - Dashboard!$I$9) * H7588 * Dashboard!$I$8 * 'Lookups and Calculations'!$F$12</f>
        <v>0</v>
      </c>
      <c r="K7588" s="12">
        <f>(1 - Dashboard!$I$11) * I7588 * Dashboard!$I$10 * 'Lookups and Calculations'!$F$12</f>
        <v>0</v>
      </c>
      <c r="L7588" s="12">
        <f>(H7588 - I7588) * Dashboard!$I$13 * (Dashboard!$D$12 / 365) * 'Lookups and Calculations'!$F$12</f>
        <v>0</v>
      </c>
      <c r="M7588" s="3">
        <f>(G7588*2) * Dashboard!$I$13 * (Dashboard!$D$12 / 365) * 'Lookups and Calculations'!$F$12</f>
        <v>1602.0878730267946</v>
      </c>
      <c r="N7588" s="12">
        <f>H7588 * Dashboard!$I$14 * Dashboard!$I$15 * (Dashboard!$D$12 / 365) * 'Lookups and Calculations'!$F$12</f>
        <v>0</v>
      </c>
    </row>
    <row r="7589" spans="1:14" x14ac:dyDescent="0.35">
      <c r="A7589" s="2">
        <v>7588</v>
      </c>
      <c r="B7589" s="11">
        <v>-0.49784088510169183</v>
      </c>
      <c r="C7589" s="11">
        <v>0.29779378600867978</v>
      </c>
      <c r="D7589" s="3">
        <f>B7589*Dashboard!$D$11*Dashboard!$D$10*SQRT(Dashboard!$D$12/365)</f>
        <v>-123604.81442915251</v>
      </c>
      <c r="E7589" s="3">
        <f>IF(Dashboard!$I$3,C7589*Dashboard!$E$11*Dashboard!$E$10*SQRT(Dashboard!$D$12/365),0)</f>
        <v>147873.53453398609</v>
      </c>
      <c r="F7589" s="3">
        <f>D7589+IF(Dashboard!$I$3,E7589,0)</f>
        <v>24268.720104833585</v>
      </c>
      <c r="G7589" s="3">
        <f>IF(Dashboard!$I$4, ('Lookups and Calculations'!$F$9) / (1 - 'Lookups and Calculations'!$F$10), 'Lookups and Calculations'!$F$9)</f>
        <v>1951878.888340465</v>
      </c>
      <c r="H7589" s="12">
        <f t="shared" si="236"/>
        <v>0</v>
      </c>
      <c r="I7589" s="12">
        <f t="shared" si="237"/>
        <v>0</v>
      </c>
      <c r="J7589" s="13">
        <f>(1 - Dashboard!$I$9) * H7589 * Dashboard!$I$8 * 'Lookups and Calculations'!$F$12</f>
        <v>0</v>
      </c>
      <c r="K7589" s="12">
        <f>(1 - Dashboard!$I$11) * I7589 * Dashboard!$I$10 * 'Lookups and Calculations'!$F$12</f>
        <v>0</v>
      </c>
      <c r="L7589" s="12">
        <f>(H7589 - I7589) * Dashboard!$I$13 * (Dashboard!$D$12 / 365) * 'Lookups and Calculations'!$F$12</f>
        <v>0</v>
      </c>
      <c r="M7589" s="3">
        <f>(G7589*2) * Dashboard!$I$13 * (Dashboard!$D$12 / 365) * 'Lookups and Calculations'!$F$12</f>
        <v>1602.0878730267946</v>
      </c>
      <c r="N7589" s="12">
        <f>H7589 * Dashboard!$I$14 * Dashboard!$I$15 * (Dashboard!$D$12 / 365) * 'Lookups and Calculations'!$F$12</f>
        <v>0</v>
      </c>
    </row>
    <row r="7590" spans="1:14" x14ac:dyDescent="0.35">
      <c r="A7590" s="2">
        <v>7589</v>
      </c>
      <c r="B7590" s="11">
        <v>-2.0772525249250222</v>
      </c>
      <c r="C7590" s="11">
        <v>0.75717695714345834</v>
      </c>
      <c r="D7590" s="3">
        <f>B7590*Dashboard!$D$11*Dashboard!$D$10*SQRT(Dashboard!$D$12/365)</f>
        <v>-515743.92652262561</v>
      </c>
      <c r="E7590" s="3">
        <f>IF(Dashboard!$I$3,C7590*Dashboard!$E$11*Dashboard!$E$10*SQRT(Dashboard!$D$12/365),0)</f>
        <v>375986.46506756934</v>
      </c>
      <c r="F7590" s="3">
        <f>D7590+IF(Dashboard!$I$3,E7590,0)</f>
        <v>-139757.46145505627</v>
      </c>
      <c r="G7590" s="3">
        <f>IF(Dashboard!$I$4, ('Lookups and Calculations'!$F$9) / (1 - 'Lookups and Calculations'!$F$10), 'Lookups and Calculations'!$F$9)</f>
        <v>1951878.888340465</v>
      </c>
      <c r="H7590" s="12">
        <f t="shared" si="236"/>
        <v>0</v>
      </c>
      <c r="I7590" s="12">
        <f t="shared" si="237"/>
        <v>0</v>
      </c>
      <c r="J7590" s="13">
        <f>(1 - Dashboard!$I$9) * H7590 * Dashboard!$I$8 * 'Lookups and Calculations'!$F$12</f>
        <v>0</v>
      </c>
      <c r="K7590" s="12">
        <f>(1 - Dashboard!$I$11) * I7590 * Dashboard!$I$10 * 'Lookups and Calculations'!$F$12</f>
        <v>0</v>
      </c>
      <c r="L7590" s="12">
        <f>(H7590 - I7590) * Dashboard!$I$13 * (Dashboard!$D$12 / 365) * 'Lookups and Calculations'!$F$12</f>
        <v>0</v>
      </c>
      <c r="M7590" s="3">
        <f>(G7590*2) * Dashboard!$I$13 * (Dashboard!$D$12 / 365) * 'Lookups and Calculations'!$F$12</f>
        <v>1602.0878730267946</v>
      </c>
      <c r="N7590" s="12">
        <f>H7590 * Dashboard!$I$14 * Dashboard!$I$15 * (Dashboard!$D$12 / 365) * 'Lookups and Calculations'!$F$12</f>
        <v>0</v>
      </c>
    </row>
    <row r="7591" spans="1:14" x14ac:dyDescent="0.35">
      <c r="A7591" s="2">
        <v>7590</v>
      </c>
      <c r="B7591" s="11">
        <v>0.86623641765486137</v>
      </c>
      <c r="C7591" s="11">
        <v>-0.68453322663113303</v>
      </c>
      <c r="D7591" s="3">
        <f>B7591*Dashboard!$D$11*Dashboard!$D$10*SQRT(Dashboard!$D$12/365)</f>
        <v>215070.708051895</v>
      </c>
      <c r="E7591" s="3">
        <f>IF(Dashboard!$I$3,C7591*Dashboard!$E$11*Dashboard!$E$10*SQRT(Dashboard!$D$12/365),0)</f>
        <v>-339914.23758234305</v>
      </c>
      <c r="F7591" s="3">
        <f>D7591+IF(Dashboard!$I$3,E7591,0)</f>
        <v>-124843.52953044805</v>
      </c>
      <c r="G7591" s="3">
        <f>IF(Dashboard!$I$4, ('Lookups and Calculations'!$F$9) / (1 - 'Lookups and Calculations'!$F$10), 'Lookups and Calculations'!$F$9)</f>
        <v>1951878.888340465</v>
      </c>
      <c r="H7591" s="12">
        <f t="shared" si="236"/>
        <v>0</v>
      </c>
      <c r="I7591" s="12">
        <f t="shared" si="237"/>
        <v>0</v>
      </c>
      <c r="J7591" s="13">
        <f>(1 - Dashboard!$I$9) * H7591 * Dashboard!$I$8 * 'Lookups and Calculations'!$F$12</f>
        <v>0</v>
      </c>
      <c r="K7591" s="12">
        <f>(1 - Dashboard!$I$11) * I7591 * Dashboard!$I$10 * 'Lookups and Calculations'!$F$12</f>
        <v>0</v>
      </c>
      <c r="L7591" s="12">
        <f>(H7591 - I7591) * Dashboard!$I$13 * (Dashboard!$D$12 / 365) * 'Lookups and Calculations'!$F$12</f>
        <v>0</v>
      </c>
      <c r="M7591" s="3">
        <f>(G7591*2) * Dashboard!$I$13 * (Dashboard!$D$12 / 365) * 'Lookups and Calculations'!$F$12</f>
        <v>1602.0878730267946</v>
      </c>
      <c r="N7591" s="12">
        <f>H7591 * Dashboard!$I$14 * Dashboard!$I$15 * (Dashboard!$D$12 / 365) * 'Lookups and Calculations'!$F$12</f>
        <v>0</v>
      </c>
    </row>
    <row r="7592" spans="1:14" x14ac:dyDescent="0.35">
      <c r="A7592" s="2">
        <v>7591</v>
      </c>
      <c r="B7592" s="11">
        <v>-2.2353509058660417</v>
      </c>
      <c r="C7592" s="11">
        <v>-0.26648187523180672</v>
      </c>
      <c r="D7592" s="3">
        <f>B7592*Dashboard!$D$11*Dashboard!$D$10*SQRT(Dashboard!$D$12/365)</f>
        <v>-554996.871836212</v>
      </c>
      <c r="E7592" s="3">
        <f>IF(Dashboard!$I$3,C7592*Dashboard!$E$11*Dashboard!$E$10*SQRT(Dashboard!$D$12/365),0)</f>
        <v>-132325.18148858685</v>
      </c>
      <c r="F7592" s="3">
        <f>D7592+IF(Dashboard!$I$3,E7592,0)</f>
        <v>-687322.05332479882</v>
      </c>
      <c r="G7592" s="3">
        <f>IF(Dashboard!$I$4, ('Lookups and Calculations'!$F$9) / (1 - 'Lookups and Calculations'!$F$10), 'Lookups and Calculations'!$F$9)</f>
        <v>1951878.888340465</v>
      </c>
      <c r="H7592" s="12">
        <f t="shared" si="236"/>
        <v>0</v>
      </c>
      <c r="I7592" s="12">
        <f t="shared" si="237"/>
        <v>0</v>
      </c>
      <c r="J7592" s="13">
        <f>(1 - Dashboard!$I$9) * H7592 * Dashboard!$I$8 * 'Lookups and Calculations'!$F$12</f>
        <v>0</v>
      </c>
      <c r="K7592" s="12">
        <f>(1 - Dashboard!$I$11) * I7592 * Dashboard!$I$10 * 'Lookups and Calculations'!$F$12</f>
        <v>0</v>
      </c>
      <c r="L7592" s="12">
        <f>(H7592 - I7592) * Dashboard!$I$13 * (Dashboard!$D$12 / 365) * 'Lookups and Calculations'!$F$12</f>
        <v>0</v>
      </c>
      <c r="M7592" s="3">
        <f>(G7592*2) * Dashboard!$I$13 * (Dashboard!$D$12 / 365) * 'Lookups and Calculations'!$F$12</f>
        <v>1602.0878730267946</v>
      </c>
      <c r="N7592" s="12">
        <f>H7592 * Dashboard!$I$14 * Dashboard!$I$15 * (Dashboard!$D$12 / 365) * 'Lookups and Calculations'!$F$12</f>
        <v>0</v>
      </c>
    </row>
    <row r="7593" spans="1:14" x14ac:dyDescent="0.35">
      <c r="A7593" s="2">
        <v>7592</v>
      </c>
      <c r="B7593" s="11">
        <v>-0.26342490625909359</v>
      </c>
      <c r="C7593" s="11">
        <v>-0.28867635878269554</v>
      </c>
      <c r="D7593" s="3">
        <f>B7593*Dashboard!$D$11*Dashboard!$D$10*SQRT(Dashboard!$D$12/365)</f>
        <v>-65403.601087365787</v>
      </c>
      <c r="E7593" s="3">
        <f>IF(Dashboard!$I$3,C7593*Dashboard!$E$11*Dashboard!$E$10*SQRT(Dashboard!$D$12/365),0)</f>
        <v>-143346.15265730926</v>
      </c>
      <c r="F7593" s="3">
        <f>D7593+IF(Dashboard!$I$3,E7593,0)</f>
        <v>-208749.75374467505</v>
      </c>
      <c r="G7593" s="3">
        <f>IF(Dashboard!$I$4, ('Lookups and Calculations'!$F$9) / (1 - 'Lookups and Calculations'!$F$10), 'Lookups and Calculations'!$F$9)</f>
        <v>1951878.888340465</v>
      </c>
      <c r="H7593" s="12">
        <f t="shared" si="236"/>
        <v>0</v>
      </c>
      <c r="I7593" s="12">
        <f t="shared" si="237"/>
        <v>0</v>
      </c>
      <c r="J7593" s="13">
        <f>(1 - Dashboard!$I$9) * H7593 * Dashboard!$I$8 * 'Lookups and Calculations'!$F$12</f>
        <v>0</v>
      </c>
      <c r="K7593" s="12">
        <f>(1 - Dashboard!$I$11) * I7593 * Dashboard!$I$10 * 'Lookups and Calculations'!$F$12</f>
        <v>0</v>
      </c>
      <c r="L7593" s="12">
        <f>(H7593 - I7593) * Dashboard!$I$13 * (Dashboard!$D$12 / 365) * 'Lookups and Calculations'!$F$12</f>
        <v>0</v>
      </c>
      <c r="M7593" s="3">
        <f>(G7593*2) * Dashboard!$I$13 * (Dashboard!$D$12 / 365) * 'Lookups and Calculations'!$F$12</f>
        <v>1602.0878730267946</v>
      </c>
      <c r="N7593" s="12">
        <f>H7593 * Dashboard!$I$14 * Dashboard!$I$15 * (Dashboard!$D$12 / 365) * 'Lookups and Calculations'!$F$12</f>
        <v>0</v>
      </c>
    </row>
    <row r="7594" spans="1:14" x14ac:dyDescent="0.35">
      <c r="A7594" s="2">
        <v>7593</v>
      </c>
      <c r="B7594" s="11">
        <v>-1.1675248452633049</v>
      </c>
      <c r="C7594" s="11">
        <v>0.63034068692655909</v>
      </c>
      <c r="D7594" s="3">
        <f>B7594*Dashboard!$D$11*Dashboard!$D$10*SQRT(Dashboard!$D$12/365)</f>
        <v>-289875.13110884384</v>
      </c>
      <c r="E7594" s="3">
        <f>IF(Dashboard!$I$3,C7594*Dashboard!$E$11*Dashboard!$E$10*SQRT(Dashboard!$D$12/365),0)</f>
        <v>313004.19859564921</v>
      </c>
      <c r="F7594" s="3">
        <f>D7594+IF(Dashboard!$I$3,E7594,0)</f>
        <v>23129.067486805376</v>
      </c>
      <c r="G7594" s="3">
        <f>IF(Dashboard!$I$4, ('Lookups and Calculations'!$F$9) / (1 - 'Lookups and Calculations'!$F$10), 'Lookups and Calculations'!$F$9)</f>
        <v>1951878.888340465</v>
      </c>
      <c r="H7594" s="12">
        <f t="shared" si="236"/>
        <v>0</v>
      </c>
      <c r="I7594" s="12">
        <f t="shared" si="237"/>
        <v>0</v>
      </c>
      <c r="J7594" s="13">
        <f>(1 - Dashboard!$I$9) * H7594 * Dashboard!$I$8 * 'Lookups and Calculations'!$F$12</f>
        <v>0</v>
      </c>
      <c r="K7594" s="12">
        <f>(1 - Dashboard!$I$11) * I7594 * Dashboard!$I$10 * 'Lookups and Calculations'!$F$12</f>
        <v>0</v>
      </c>
      <c r="L7594" s="12">
        <f>(H7594 - I7594) * Dashboard!$I$13 * (Dashboard!$D$12 / 365) * 'Lookups and Calculations'!$F$12</f>
        <v>0</v>
      </c>
      <c r="M7594" s="3">
        <f>(G7594*2) * Dashboard!$I$13 * (Dashboard!$D$12 / 365) * 'Lookups and Calculations'!$F$12</f>
        <v>1602.0878730267946</v>
      </c>
      <c r="N7594" s="12">
        <f>H7594 * Dashboard!$I$14 * Dashboard!$I$15 * (Dashboard!$D$12 / 365) * 'Lookups and Calculations'!$F$12</f>
        <v>0</v>
      </c>
    </row>
    <row r="7595" spans="1:14" x14ac:dyDescent="0.35">
      <c r="A7595" s="2">
        <v>7594</v>
      </c>
      <c r="B7595" s="11">
        <v>0.31050705039762494</v>
      </c>
      <c r="C7595" s="11">
        <v>-0.79214103383643852</v>
      </c>
      <c r="D7595" s="3">
        <f>B7595*Dashboard!$D$11*Dashboard!$D$10*SQRT(Dashboard!$D$12/365)</f>
        <v>77093.239008487988</v>
      </c>
      <c r="E7595" s="3">
        <f>IF(Dashboard!$I$3,C7595*Dashboard!$E$11*Dashboard!$E$10*SQRT(Dashboard!$D$12/365),0)</f>
        <v>-393348.35052396252</v>
      </c>
      <c r="F7595" s="3">
        <f>D7595+IF(Dashboard!$I$3,E7595,0)</f>
        <v>-316255.11151547451</v>
      </c>
      <c r="G7595" s="3">
        <f>IF(Dashboard!$I$4, ('Lookups and Calculations'!$F$9) / (1 - 'Lookups and Calculations'!$F$10), 'Lookups and Calculations'!$F$9)</f>
        <v>1951878.888340465</v>
      </c>
      <c r="H7595" s="12">
        <f t="shared" si="236"/>
        <v>0</v>
      </c>
      <c r="I7595" s="12">
        <f t="shared" si="237"/>
        <v>0</v>
      </c>
      <c r="J7595" s="13">
        <f>(1 - Dashboard!$I$9) * H7595 * Dashboard!$I$8 * 'Lookups and Calculations'!$F$12</f>
        <v>0</v>
      </c>
      <c r="K7595" s="12">
        <f>(1 - Dashboard!$I$11) * I7595 * Dashboard!$I$10 * 'Lookups and Calculations'!$F$12</f>
        <v>0</v>
      </c>
      <c r="L7595" s="12">
        <f>(H7595 - I7595) * Dashboard!$I$13 * (Dashboard!$D$12 / 365) * 'Lookups and Calculations'!$F$12</f>
        <v>0</v>
      </c>
      <c r="M7595" s="3">
        <f>(G7595*2) * Dashboard!$I$13 * (Dashboard!$D$12 / 365) * 'Lookups and Calculations'!$F$12</f>
        <v>1602.0878730267946</v>
      </c>
      <c r="N7595" s="12">
        <f>H7595 * Dashboard!$I$14 * Dashboard!$I$15 * (Dashboard!$D$12 / 365) * 'Lookups and Calculations'!$F$12</f>
        <v>0</v>
      </c>
    </row>
    <row r="7596" spans="1:14" x14ac:dyDescent="0.35">
      <c r="A7596" s="2">
        <v>7595</v>
      </c>
      <c r="B7596" s="11">
        <v>-0.32406530828359692</v>
      </c>
      <c r="C7596" s="11">
        <v>-1.9177468512985554</v>
      </c>
      <c r="D7596" s="3">
        <f>B7596*Dashboard!$D$11*Dashboard!$D$10*SQRT(Dashboard!$D$12/365)</f>
        <v>-80459.507228173956</v>
      </c>
      <c r="E7596" s="3">
        <f>IF(Dashboard!$I$3,C7596*Dashboard!$E$11*Dashboard!$E$10*SQRT(Dashboard!$D$12/365),0)</f>
        <v>-952283.15219000052</v>
      </c>
      <c r="F7596" s="3">
        <f>D7596+IF(Dashboard!$I$3,E7596,0)</f>
        <v>-1032742.6594181745</v>
      </c>
      <c r="G7596" s="3">
        <f>IF(Dashboard!$I$4, ('Lookups and Calculations'!$F$9) / (1 - 'Lookups and Calculations'!$F$10), 'Lookups and Calculations'!$F$9)</f>
        <v>1951878.888340465</v>
      </c>
      <c r="H7596" s="12">
        <f t="shared" si="236"/>
        <v>0</v>
      </c>
      <c r="I7596" s="12">
        <f t="shared" si="237"/>
        <v>0</v>
      </c>
      <c r="J7596" s="13">
        <f>(1 - Dashboard!$I$9) * H7596 * Dashboard!$I$8 * 'Lookups and Calculations'!$F$12</f>
        <v>0</v>
      </c>
      <c r="K7596" s="12">
        <f>(1 - Dashboard!$I$11) * I7596 * Dashboard!$I$10 * 'Lookups and Calculations'!$F$12</f>
        <v>0</v>
      </c>
      <c r="L7596" s="12">
        <f>(H7596 - I7596) * Dashboard!$I$13 * (Dashboard!$D$12 / 365) * 'Lookups and Calculations'!$F$12</f>
        <v>0</v>
      </c>
      <c r="M7596" s="3">
        <f>(G7596*2) * Dashboard!$I$13 * (Dashboard!$D$12 / 365) * 'Lookups and Calculations'!$F$12</f>
        <v>1602.0878730267946</v>
      </c>
      <c r="N7596" s="12">
        <f>H7596 * Dashboard!$I$14 * Dashboard!$I$15 * (Dashboard!$D$12 / 365) * 'Lookups and Calculations'!$F$12</f>
        <v>0</v>
      </c>
    </row>
    <row r="7597" spans="1:14" x14ac:dyDescent="0.35">
      <c r="A7597" s="2">
        <v>7596</v>
      </c>
      <c r="B7597" s="11">
        <v>1.0716542737712202</v>
      </c>
      <c r="C7597" s="11">
        <v>-0.19940660458320325</v>
      </c>
      <c r="D7597" s="3">
        <f>B7597*Dashboard!$D$11*Dashboard!$D$10*SQRT(Dashboard!$D$12/365)</f>
        <v>266072.21625568677</v>
      </c>
      <c r="E7597" s="3">
        <f>IF(Dashboard!$I$3,C7597*Dashboard!$E$11*Dashboard!$E$10*SQRT(Dashboard!$D$12/365),0)</f>
        <v>-99018.04810755777</v>
      </c>
      <c r="F7597" s="3">
        <f>D7597+IF(Dashboard!$I$3,E7597,0)</f>
        <v>167054.16814812901</v>
      </c>
      <c r="G7597" s="3">
        <f>IF(Dashboard!$I$4, ('Lookups and Calculations'!$F$9) / (1 - 'Lookups and Calculations'!$F$10), 'Lookups and Calculations'!$F$9)</f>
        <v>1951878.888340465</v>
      </c>
      <c r="H7597" s="12">
        <f t="shared" si="236"/>
        <v>0</v>
      </c>
      <c r="I7597" s="12">
        <f t="shared" si="237"/>
        <v>0</v>
      </c>
      <c r="J7597" s="13">
        <f>(1 - Dashboard!$I$9) * H7597 * Dashboard!$I$8 * 'Lookups and Calculations'!$F$12</f>
        <v>0</v>
      </c>
      <c r="K7597" s="12">
        <f>(1 - Dashboard!$I$11) * I7597 * Dashboard!$I$10 * 'Lookups and Calculations'!$F$12</f>
        <v>0</v>
      </c>
      <c r="L7597" s="12">
        <f>(H7597 - I7597) * Dashboard!$I$13 * (Dashboard!$D$12 / 365) * 'Lookups and Calculations'!$F$12</f>
        <v>0</v>
      </c>
      <c r="M7597" s="3">
        <f>(G7597*2) * Dashboard!$I$13 * (Dashboard!$D$12 / 365) * 'Lookups and Calculations'!$F$12</f>
        <v>1602.0878730267946</v>
      </c>
      <c r="N7597" s="12">
        <f>H7597 * Dashboard!$I$14 * Dashboard!$I$15 * (Dashboard!$D$12 / 365) * 'Lookups and Calculations'!$F$12</f>
        <v>0</v>
      </c>
    </row>
    <row r="7598" spans="1:14" x14ac:dyDescent="0.35">
      <c r="A7598" s="2">
        <v>7597</v>
      </c>
      <c r="B7598" s="11">
        <v>-0.65387766111432444</v>
      </c>
      <c r="C7598" s="11">
        <v>-1.2046597888572586</v>
      </c>
      <c r="D7598" s="3">
        <f>B7598*Dashboard!$D$11*Dashboard!$D$10*SQRT(Dashboard!$D$12/365)</f>
        <v>-162345.90082912755</v>
      </c>
      <c r="E7598" s="3">
        <f>IF(Dashboard!$I$3,C7598*Dashboard!$E$11*Dashboard!$E$10*SQRT(Dashboard!$D$12/365),0)</f>
        <v>-598190.12101245148</v>
      </c>
      <c r="F7598" s="3">
        <f>D7598+IF(Dashboard!$I$3,E7598,0)</f>
        <v>-760536.021841579</v>
      </c>
      <c r="G7598" s="3">
        <f>IF(Dashboard!$I$4, ('Lookups and Calculations'!$F$9) / (1 - 'Lookups and Calculations'!$F$10), 'Lookups and Calculations'!$F$9)</f>
        <v>1951878.888340465</v>
      </c>
      <c r="H7598" s="12">
        <f t="shared" si="236"/>
        <v>0</v>
      </c>
      <c r="I7598" s="12">
        <f t="shared" si="237"/>
        <v>0</v>
      </c>
      <c r="J7598" s="13">
        <f>(1 - Dashboard!$I$9) * H7598 * Dashboard!$I$8 * 'Lookups and Calculations'!$F$12</f>
        <v>0</v>
      </c>
      <c r="K7598" s="12">
        <f>(1 - Dashboard!$I$11) * I7598 * Dashboard!$I$10 * 'Lookups and Calculations'!$F$12</f>
        <v>0</v>
      </c>
      <c r="L7598" s="12">
        <f>(H7598 - I7598) * Dashboard!$I$13 * (Dashboard!$D$12 / 365) * 'Lookups and Calculations'!$F$12</f>
        <v>0</v>
      </c>
      <c r="M7598" s="3">
        <f>(G7598*2) * Dashboard!$I$13 * (Dashboard!$D$12 / 365) * 'Lookups and Calculations'!$F$12</f>
        <v>1602.0878730267946</v>
      </c>
      <c r="N7598" s="12">
        <f>H7598 * Dashboard!$I$14 * Dashboard!$I$15 * (Dashboard!$D$12 / 365) * 'Lookups and Calculations'!$F$12</f>
        <v>0</v>
      </c>
    </row>
    <row r="7599" spans="1:14" x14ac:dyDescent="0.35">
      <c r="A7599" s="2">
        <v>7598</v>
      </c>
      <c r="B7599" s="11">
        <v>0.3467981632485776</v>
      </c>
      <c r="C7599" s="11">
        <v>-0.75137594800367835</v>
      </c>
      <c r="D7599" s="3">
        <f>B7599*Dashboard!$D$11*Dashboard!$D$10*SQRT(Dashboard!$D$12/365)</f>
        <v>86103.660618302427</v>
      </c>
      <c r="E7599" s="3">
        <f>IF(Dashboard!$I$3,C7599*Dashboard!$E$11*Dashboard!$E$10*SQRT(Dashboard!$D$12/365),0)</f>
        <v>-373105.89547321852</v>
      </c>
      <c r="F7599" s="3">
        <f>D7599+IF(Dashboard!$I$3,E7599,0)</f>
        <v>-287002.23485491611</v>
      </c>
      <c r="G7599" s="3">
        <f>IF(Dashboard!$I$4, ('Lookups and Calculations'!$F$9) / (1 - 'Lookups and Calculations'!$F$10), 'Lookups and Calculations'!$F$9)</f>
        <v>1951878.888340465</v>
      </c>
      <c r="H7599" s="12">
        <f t="shared" si="236"/>
        <v>0</v>
      </c>
      <c r="I7599" s="12">
        <f t="shared" si="237"/>
        <v>0</v>
      </c>
      <c r="J7599" s="13">
        <f>(1 - Dashboard!$I$9) * H7599 * Dashboard!$I$8 * 'Lookups and Calculations'!$F$12</f>
        <v>0</v>
      </c>
      <c r="K7599" s="12">
        <f>(1 - Dashboard!$I$11) * I7599 * Dashboard!$I$10 * 'Lookups and Calculations'!$F$12</f>
        <v>0</v>
      </c>
      <c r="L7599" s="12">
        <f>(H7599 - I7599) * Dashboard!$I$13 * (Dashboard!$D$12 / 365) * 'Lookups and Calculations'!$F$12</f>
        <v>0</v>
      </c>
      <c r="M7599" s="3">
        <f>(G7599*2) * Dashboard!$I$13 * (Dashboard!$D$12 / 365) * 'Lookups and Calculations'!$F$12</f>
        <v>1602.0878730267946</v>
      </c>
      <c r="N7599" s="12">
        <f>H7599 * Dashboard!$I$14 * Dashboard!$I$15 * (Dashboard!$D$12 / 365) * 'Lookups and Calculations'!$F$12</f>
        <v>0</v>
      </c>
    </row>
    <row r="7600" spans="1:14" x14ac:dyDescent="0.35">
      <c r="A7600" s="2">
        <v>7599</v>
      </c>
      <c r="B7600" s="11">
        <v>0.45947749599884485</v>
      </c>
      <c r="C7600" s="11">
        <v>0.23847929700246551</v>
      </c>
      <c r="D7600" s="3">
        <f>B7600*Dashboard!$D$11*Dashboard!$D$10*SQRT(Dashboard!$D$12/365)</f>
        <v>114079.88441067449</v>
      </c>
      <c r="E7600" s="3">
        <f>IF(Dashboard!$I$3,C7600*Dashboard!$E$11*Dashboard!$E$10*SQRT(Dashboard!$D$12/365),0)</f>
        <v>118420.12230539609</v>
      </c>
      <c r="F7600" s="3">
        <f>D7600+IF(Dashboard!$I$3,E7600,0)</f>
        <v>232500.00671607058</v>
      </c>
      <c r="G7600" s="3">
        <f>IF(Dashboard!$I$4, ('Lookups and Calculations'!$F$9) / (1 - 'Lookups and Calculations'!$F$10), 'Lookups and Calculations'!$F$9)</f>
        <v>1951878.888340465</v>
      </c>
      <c r="H7600" s="12">
        <f t="shared" si="236"/>
        <v>0</v>
      </c>
      <c r="I7600" s="12">
        <f t="shared" si="237"/>
        <v>0</v>
      </c>
      <c r="J7600" s="13">
        <f>(1 - Dashboard!$I$9) * H7600 * Dashboard!$I$8 * 'Lookups and Calculations'!$F$12</f>
        <v>0</v>
      </c>
      <c r="K7600" s="12">
        <f>(1 - Dashboard!$I$11) * I7600 * Dashboard!$I$10 * 'Lookups and Calculations'!$F$12</f>
        <v>0</v>
      </c>
      <c r="L7600" s="12">
        <f>(H7600 - I7600) * Dashboard!$I$13 * (Dashboard!$D$12 / 365) * 'Lookups and Calculations'!$F$12</f>
        <v>0</v>
      </c>
      <c r="M7600" s="3">
        <f>(G7600*2) * Dashboard!$I$13 * (Dashboard!$D$12 / 365) * 'Lookups and Calculations'!$F$12</f>
        <v>1602.0878730267946</v>
      </c>
      <c r="N7600" s="12">
        <f>H7600 * Dashboard!$I$14 * Dashboard!$I$15 * (Dashboard!$D$12 / 365) * 'Lookups and Calculations'!$F$12</f>
        <v>0</v>
      </c>
    </row>
    <row r="7601" spans="1:14" x14ac:dyDescent="0.35">
      <c r="A7601" s="2">
        <v>7600</v>
      </c>
      <c r="B7601" s="11">
        <v>-0.76872145999461228</v>
      </c>
      <c r="C7601" s="11">
        <v>0.3667747027472904</v>
      </c>
      <c r="D7601" s="3">
        <f>B7601*Dashboard!$D$11*Dashboard!$D$10*SQRT(Dashboard!$D$12/365)</f>
        <v>-190859.52209596522</v>
      </c>
      <c r="E7601" s="3">
        <f>IF(Dashboard!$I$3,C7601*Dashboard!$E$11*Dashboard!$E$10*SQRT(Dashboard!$D$12/365),0)</f>
        <v>182126.94227042439</v>
      </c>
      <c r="F7601" s="3">
        <f>D7601+IF(Dashboard!$I$3,E7601,0)</f>
        <v>-8732.5798255408299</v>
      </c>
      <c r="G7601" s="3">
        <f>IF(Dashboard!$I$4, ('Lookups and Calculations'!$F$9) / (1 - 'Lookups and Calculations'!$F$10), 'Lookups and Calculations'!$F$9)</f>
        <v>1951878.888340465</v>
      </c>
      <c r="H7601" s="12">
        <f t="shared" si="236"/>
        <v>0</v>
      </c>
      <c r="I7601" s="12">
        <f t="shared" si="237"/>
        <v>0</v>
      </c>
      <c r="J7601" s="13">
        <f>(1 - Dashboard!$I$9) * H7601 * Dashboard!$I$8 * 'Lookups and Calculations'!$F$12</f>
        <v>0</v>
      </c>
      <c r="K7601" s="12">
        <f>(1 - Dashboard!$I$11) * I7601 * Dashboard!$I$10 * 'Lookups and Calculations'!$F$12</f>
        <v>0</v>
      </c>
      <c r="L7601" s="12">
        <f>(H7601 - I7601) * Dashboard!$I$13 * (Dashboard!$D$12 / 365) * 'Lookups and Calculations'!$F$12</f>
        <v>0</v>
      </c>
      <c r="M7601" s="3">
        <f>(G7601*2) * Dashboard!$I$13 * (Dashboard!$D$12 / 365) * 'Lookups and Calculations'!$F$12</f>
        <v>1602.0878730267946</v>
      </c>
      <c r="N7601" s="12">
        <f>H7601 * Dashboard!$I$14 * Dashboard!$I$15 * (Dashboard!$D$12 / 365) * 'Lookups and Calculations'!$F$12</f>
        <v>0</v>
      </c>
    </row>
    <row r="7602" spans="1:14" x14ac:dyDescent="0.35">
      <c r="A7602" s="2">
        <v>7601</v>
      </c>
      <c r="B7602" s="11">
        <v>-1.0065002119567159</v>
      </c>
      <c r="C7602" s="11">
        <v>-0.7994762201983755</v>
      </c>
      <c r="D7602" s="3">
        <f>B7602*Dashboard!$D$11*Dashboard!$D$10*SQRT(Dashboard!$D$12/365)</f>
        <v>-249895.65068847284</v>
      </c>
      <c r="E7602" s="3">
        <f>IF(Dashboard!$I$3,C7602*Dashboard!$E$11*Dashboard!$E$10*SQRT(Dashboard!$D$12/365),0)</f>
        <v>-396990.73658024345</v>
      </c>
      <c r="F7602" s="3">
        <f>D7602+IF(Dashboard!$I$3,E7602,0)</f>
        <v>-646886.38726871624</v>
      </c>
      <c r="G7602" s="3">
        <f>IF(Dashboard!$I$4, ('Lookups and Calculations'!$F$9) / (1 - 'Lookups and Calculations'!$F$10), 'Lookups and Calculations'!$F$9)</f>
        <v>1951878.888340465</v>
      </c>
      <c r="H7602" s="12">
        <f t="shared" si="236"/>
        <v>0</v>
      </c>
      <c r="I7602" s="12">
        <f t="shared" si="237"/>
        <v>0</v>
      </c>
      <c r="J7602" s="13">
        <f>(1 - Dashboard!$I$9) * H7602 * Dashboard!$I$8 * 'Lookups and Calculations'!$F$12</f>
        <v>0</v>
      </c>
      <c r="K7602" s="12">
        <f>(1 - Dashboard!$I$11) * I7602 * Dashboard!$I$10 * 'Lookups and Calculations'!$F$12</f>
        <v>0</v>
      </c>
      <c r="L7602" s="12">
        <f>(H7602 - I7602) * Dashboard!$I$13 * (Dashboard!$D$12 / 365) * 'Lookups and Calculations'!$F$12</f>
        <v>0</v>
      </c>
      <c r="M7602" s="3">
        <f>(G7602*2) * Dashboard!$I$13 * (Dashboard!$D$12 / 365) * 'Lookups and Calculations'!$F$12</f>
        <v>1602.0878730267946</v>
      </c>
      <c r="N7602" s="12">
        <f>H7602 * Dashboard!$I$14 * Dashboard!$I$15 * (Dashboard!$D$12 / 365) * 'Lookups and Calculations'!$F$12</f>
        <v>0</v>
      </c>
    </row>
    <row r="7603" spans="1:14" x14ac:dyDescent="0.35">
      <c r="A7603" s="2">
        <v>7602</v>
      </c>
      <c r="B7603" s="11">
        <v>-0.14043081586422751</v>
      </c>
      <c r="C7603" s="11">
        <v>2.5406089850536997</v>
      </c>
      <c r="D7603" s="3">
        <f>B7603*Dashboard!$D$11*Dashboard!$D$10*SQRT(Dashboard!$D$12/365)</f>
        <v>-34866.411045140856</v>
      </c>
      <c r="E7603" s="3">
        <f>IF(Dashboard!$I$3,C7603*Dashboard!$E$11*Dashboard!$E$10*SQRT(Dashboard!$D$12/365),0)</f>
        <v>1261573.7739999166</v>
      </c>
      <c r="F7603" s="3">
        <f>D7603+IF(Dashboard!$I$3,E7603,0)</f>
        <v>1226707.3629547758</v>
      </c>
      <c r="G7603" s="3">
        <f>IF(Dashboard!$I$4, ('Lookups and Calculations'!$F$9) / (1 - 'Lookups and Calculations'!$F$10), 'Lookups and Calculations'!$F$9)</f>
        <v>1951878.888340465</v>
      </c>
      <c r="H7603" s="12">
        <f t="shared" si="236"/>
        <v>0</v>
      </c>
      <c r="I7603" s="12">
        <f t="shared" si="237"/>
        <v>0</v>
      </c>
      <c r="J7603" s="13">
        <f>(1 - Dashboard!$I$9) * H7603 * Dashboard!$I$8 * 'Lookups and Calculations'!$F$12</f>
        <v>0</v>
      </c>
      <c r="K7603" s="12">
        <f>(1 - Dashboard!$I$11) * I7603 * Dashboard!$I$10 * 'Lookups and Calculations'!$F$12</f>
        <v>0</v>
      </c>
      <c r="L7603" s="12">
        <f>(H7603 - I7603) * Dashboard!$I$13 * (Dashboard!$D$12 / 365) * 'Lookups and Calculations'!$F$12</f>
        <v>0</v>
      </c>
      <c r="M7603" s="3">
        <f>(G7603*2) * Dashboard!$I$13 * (Dashboard!$D$12 / 365) * 'Lookups and Calculations'!$F$12</f>
        <v>1602.0878730267946</v>
      </c>
      <c r="N7603" s="12">
        <f>H7603 * Dashboard!$I$14 * Dashboard!$I$15 * (Dashboard!$D$12 / 365) * 'Lookups and Calculations'!$F$12</f>
        <v>0</v>
      </c>
    </row>
    <row r="7604" spans="1:14" x14ac:dyDescent="0.35">
      <c r="A7604" s="2">
        <v>7603</v>
      </c>
      <c r="B7604" s="11">
        <v>-0.55119510658247395</v>
      </c>
      <c r="C7604" s="11">
        <v>-5.54630350326477E-3</v>
      </c>
      <c r="D7604" s="3">
        <f>B7604*Dashboard!$D$11*Dashboard!$D$10*SQRT(Dashboard!$D$12/365)</f>
        <v>-136851.69479293958</v>
      </c>
      <c r="E7604" s="3">
        <f>IF(Dashboard!$I$3,C7604*Dashboard!$E$11*Dashboard!$E$10*SQRT(Dashboard!$D$12/365),0)</f>
        <v>-2754.0920635667198</v>
      </c>
      <c r="F7604" s="3">
        <f>D7604+IF(Dashboard!$I$3,E7604,0)</f>
        <v>-139605.78685650631</v>
      </c>
      <c r="G7604" s="3">
        <f>IF(Dashboard!$I$4, ('Lookups and Calculations'!$F$9) / (1 - 'Lookups and Calculations'!$F$10), 'Lookups and Calculations'!$F$9)</f>
        <v>1951878.888340465</v>
      </c>
      <c r="H7604" s="12">
        <f t="shared" si="236"/>
        <v>0</v>
      </c>
      <c r="I7604" s="12">
        <f t="shared" si="237"/>
        <v>0</v>
      </c>
      <c r="J7604" s="13">
        <f>(1 - Dashboard!$I$9) * H7604 * Dashboard!$I$8 * 'Lookups and Calculations'!$F$12</f>
        <v>0</v>
      </c>
      <c r="K7604" s="12">
        <f>(1 - Dashboard!$I$11) * I7604 * Dashboard!$I$10 * 'Lookups and Calculations'!$F$12</f>
        <v>0</v>
      </c>
      <c r="L7604" s="12">
        <f>(H7604 - I7604) * Dashboard!$I$13 * (Dashboard!$D$12 / 365) * 'Lookups and Calculations'!$F$12</f>
        <v>0</v>
      </c>
      <c r="M7604" s="3">
        <f>(G7604*2) * Dashboard!$I$13 * (Dashboard!$D$12 / 365) * 'Lookups and Calculations'!$F$12</f>
        <v>1602.0878730267946</v>
      </c>
      <c r="N7604" s="12">
        <f>H7604 * Dashboard!$I$14 * Dashboard!$I$15 * (Dashboard!$D$12 / 365) * 'Lookups and Calculations'!$F$12</f>
        <v>0</v>
      </c>
    </row>
    <row r="7605" spans="1:14" x14ac:dyDescent="0.35">
      <c r="A7605" s="2">
        <v>7604</v>
      </c>
      <c r="B7605" s="11">
        <v>0.76048119488330523</v>
      </c>
      <c r="C7605" s="11">
        <v>0.46296465544927384</v>
      </c>
      <c r="D7605" s="3">
        <f>B7605*Dashboard!$D$11*Dashboard!$D$10*SQRT(Dashboard!$D$12/365)</f>
        <v>188813.61451703653</v>
      </c>
      <c r="E7605" s="3">
        <f>IF(Dashboard!$I$3,C7605*Dashboard!$E$11*Dashboard!$E$10*SQRT(Dashboard!$D$12/365),0)</f>
        <v>229891.36503875128</v>
      </c>
      <c r="F7605" s="3">
        <f>D7605+IF(Dashboard!$I$3,E7605,0)</f>
        <v>418704.97955578781</v>
      </c>
      <c r="G7605" s="3">
        <f>IF(Dashboard!$I$4, ('Lookups and Calculations'!$F$9) / (1 - 'Lookups and Calculations'!$F$10), 'Lookups and Calculations'!$F$9)</f>
        <v>1951878.888340465</v>
      </c>
      <c r="H7605" s="12">
        <f t="shared" si="236"/>
        <v>0</v>
      </c>
      <c r="I7605" s="12">
        <f t="shared" si="237"/>
        <v>0</v>
      </c>
      <c r="J7605" s="13">
        <f>(1 - Dashboard!$I$9) * H7605 * Dashboard!$I$8 * 'Lookups and Calculations'!$F$12</f>
        <v>0</v>
      </c>
      <c r="K7605" s="12">
        <f>(1 - Dashboard!$I$11) * I7605 * Dashboard!$I$10 * 'Lookups and Calculations'!$F$12</f>
        <v>0</v>
      </c>
      <c r="L7605" s="12">
        <f>(H7605 - I7605) * Dashboard!$I$13 * (Dashboard!$D$12 / 365) * 'Lookups and Calculations'!$F$12</f>
        <v>0</v>
      </c>
      <c r="M7605" s="3">
        <f>(G7605*2) * Dashboard!$I$13 * (Dashboard!$D$12 / 365) * 'Lookups and Calculations'!$F$12</f>
        <v>1602.0878730267946</v>
      </c>
      <c r="N7605" s="12">
        <f>H7605 * Dashboard!$I$14 * Dashboard!$I$15 * (Dashboard!$D$12 / 365) * 'Lookups and Calculations'!$F$12</f>
        <v>0</v>
      </c>
    </row>
    <row r="7606" spans="1:14" x14ac:dyDescent="0.35">
      <c r="A7606" s="2">
        <v>7605</v>
      </c>
      <c r="B7606" s="11">
        <v>-0.13448137084294007</v>
      </c>
      <c r="C7606" s="11">
        <v>0.40885830094935349</v>
      </c>
      <c r="D7606" s="3">
        <f>B7606*Dashboard!$D$11*Dashboard!$D$10*SQRT(Dashboard!$D$12/365)</f>
        <v>-33389.272325080798</v>
      </c>
      <c r="E7606" s="3">
        <f>IF(Dashboard!$I$3,C7606*Dashboard!$E$11*Dashboard!$E$10*SQRT(Dashboard!$D$12/365),0)</f>
        <v>203024.12248178644</v>
      </c>
      <c r="F7606" s="3">
        <f>D7606+IF(Dashboard!$I$3,E7606,0)</f>
        <v>169634.85015670565</v>
      </c>
      <c r="G7606" s="3">
        <f>IF(Dashboard!$I$4, ('Lookups and Calculations'!$F$9) / (1 - 'Lookups and Calculations'!$F$10), 'Lookups and Calculations'!$F$9)</f>
        <v>1951878.888340465</v>
      </c>
      <c r="H7606" s="12">
        <f t="shared" si="236"/>
        <v>0</v>
      </c>
      <c r="I7606" s="12">
        <f t="shared" si="237"/>
        <v>0</v>
      </c>
      <c r="J7606" s="13">
        <f>(1 - Dashboard!$I$9) * H7606 * Dashboard!$I$8 * 'Lookups and Calculations'!$F$12</f>
        <v>0</v>
      </c>
      <c r="K7606" s="12">
        <f>(1 - Dashboard!$I$11) * I7606 * Dashboard!$I$10 * 'Lookups and Calculations'!$F$12</f>
        <v>0</v>
      </c>
      <c r="L7606" s="12">
        <f>(H7606 - I7606) * Dashboard!$I$13 * (Dashboard!$D$12 / 365) * 'Lookups and Calculations'!$F$12</f>
        <v>0</v>
      </c>
      <c r="M7606" s="3">
        <f>(G7606*2) * Dashboard!$I$13 * (Dashboard!$D$12 / 365) * 'Lookups and Calculations'!$F$12</f>
        <v>1602.0878730267946</v>
      </c>
      <c r="N7606" s="12">
        <f>H7606 * Dashboard!$I$14 * Dashboard!$I$15 * (Dashboard!$D$12 / 365) * 'Lookups and Calculations'!$F$12</f>
        <v>0</v>
      </c>
    </row>
    <row r="7607" spans="1:14" x14ac:dyDescent="0.35">
      <c r="A7607" s="2">
        <v>7606</v>
      </c>
      <c r="B7607" s="11">
        <v>0.41061497636719019</v>
      </c>
      <c r="C7607" s="11">
        <v>-0.9022900152022244</v>
      </c>
      <c r="D7607" s="3">
        <f>B7607*Dashboard!$D$11*Dashboard!$D$10*SQRT(Dashboard!$D$12/365)</f>
        <v>101948.21171694262</v>
      </c>
      <c r="E7607" s="3">
        <f>IF(Dashboard!$I$3,C7607*Dashboard!$E$11*Dashboard!$E$10*SQRT(Dashboard!$D$12/365),0)</f>
        <v>-448044.31788508868</v>
      </c>
      <c r="F7607" s="3">
        <f>D7607+IF(Dashboard!$I$3,E7607,0)</f>
        <v>-346096.10616814607</v>
      </c>
      <c r="G7607" s="3">
        <f>IF(Dashboard!$I$4, ('Lookups and Calculations'!$F$9) / (1 - 'Lookups and Calculations'!$F$10), 'Lookups and Calculations'!$F$9)</f>
        <v>1951878.888340465</v>
      </c>
      <c r="H7607" s="12">
        <f t="shared" si="236"/>
        <v>0</v>
      </c>
      <c r="I7607" s="12">
        <f t="shared" si="237"/>
        <v>0</v>
      </c>
      <c r="J7607" s="13">
        <f>(1 - Dashboard!$I$9) * H7607 * Dashboard!$I$8 * 'Lookups and Calculations'!$F$12</f>
        <v>0</v>
      </c>
      <c r="K7607" s="12">
        <f>(1 - Dashboard!$I$11) * I7607 * Dashboard!$I$10 * 'Lookups and Calculations'!$F$12</f>
        <v>0</v>
      </c>
      <c r="L7607" s="12">
        <f>(H7607 - I7607) * Dashboard!$I$13 * (Dashboard!$D$12 / 365) * 'Lookups and Calculations'!$F$12</f>
        <v>0</v>
      </c>
      <c r="M7607" s="3">
        <f>(G7607*2) * Dashboard!$I$13 * (Dashboard!$D$12 / 365) * 'Lookups and Calculations'!$F$12</f>
        <v>1602.0878730267946</v>
      </c>
      <c r="N7607" s="12">
        <f>H7607 * Dashboard!$I$14 * Dashboard!$I$15 * (Dashboard!$D$12 / 365) * 'Lookups and Calculations'!$F$12</f>
        <v>0</v>
      </c>
    </row>
    <row r="7608" spans="1:14" x14ac:dyDescent="0.35">
      <c r="A7608" s="2">
        <v>7607</v>
      </c>
      <c r="B7608" s="11">
        <v>0.58396721794988748</v>
      </c>
      <c r="C7608" s="11">
        <v>0.58033227134525067</v>
      </c>
      <c r="D7608" s="3">
        <f>B7608*Dashboard!$D$11*Dashboard!$D$10*SQRT(Dashboard!$D$12/365)</f>
        <v>144988.41249782077</v>
      </c>
      <c r="E7608" s="3">
        <f>IF(Dashboard!$I$3,C7608*Dashboard!$E$11*Dashboard!$E$10*SQRT(Dashboard!$D$12/365),0)</f>
        <v>288171.84306679002</v>
      </c>
      <c r="F7608" s="3">
        <f>D7608+IF(Dashboard!$I$3,E7608,0)</f>
        <v>433160.25556461082</v>
      </c>
      <c r="G7608" s="3">
        <f>IF(Dashboard!$I$4, ('Lookups and Calculations'!$F$9) / (1 - 'Lookups and Calculations'!$F$10), 'Lookups and Calculations'!$F$9)</f>
        <v>1951878.888340465</v>
      </c>
      <c r="H7608" s="12">
        <f t="shared" si="236"/>
        <v>0</v>
      </c>
      <c r="I7608" s="12">
        <f t="shared" si="237"/>
        <v>0</v>
      </c>
      <c r="J7608" s="13">
        <f>(1 - Dashboard!$I$9) * H7608 * Dashboard!$I$8 * 'Lookups and Calculations'!$F$12</f>
        <v>0</v>
      </c>
      <c r="K7608" s="12">
        <f>(1 - Dashboard!$I$11) * I7608 * Dashboard!$I$10 * 'Lookups and Calculations'!$F$12</f>
        <v>0</v>
      </c>
      <c r="L7608" s="12">
        <f>(H7608 - I7608) * Dashboard!$I$13 * (Dashboard!$D$12 / 365) * 'Lookups and Calculations'!$F$12</f>
        <v>0</v>
      </c>
      <c r="M7608" s="3">
        <f>(G7608*2) * Dashboard!$I$13 * (Dashboard!$D$12 / 365) * 'Lookups and Calculations'!$F$12</f>
        <v>1602.0878730267946</v>
      </c>
      <c r="N7608" s="12">
        <f>H7608 * Dashboard!$I$14 * Dashboard!$I$15 * (Dashboard!$D$12 / 365) * 'Lookups and Calculations'!$F$12</f>
        <v>0</v>
      </c>
    </row>
    <row r="7609" spans="1:14" x14ac:dyDescent="0.35">
      <c r="A7609" s="2">
        <v>7608</v>
      </c>
      <c r="B7609" s="11">
        <v>-1.3940404111795601</v>
      </c>
      <c r="C7609" s="11">
        <v>-0.37136809180967678</v>
      </c>
      <c r="D7609" s="3">
        <f>B7609*Dashboard!$D$11*Dashboard!$D$10*SQRT(Dashboard!$D$12/365)</f>
        <v>-346114.81597256107</v>
      </c>
      <c r="E7609" s="3">
        <f>IF(Dashboard!$I$3,C7609*Dashboard!$E$11*Dashboard!$E$10*SQRT(Dashboard!$D$12/365),0)</f>
        <v>-184407.851772428</v>
      </c>
      <c r="F7609" s="3">
        <f>D7609+IF(Dashboard!$I$3,E7609,0)</f>
        <v>-530522.66774498904</v>
      </c>
      <c r="G7609" s="3">
        <f>IF(Dashboard!$I$4, ('Lookups and Calculations'!$F$9) / (1 - 'Lookups and Calculations'!$F$10), 'Lookups and Calculations'!$F$9)</f>
        <v>1951878.888340465</v>
      </c>
      <c r="H7609" s="12">
        <f t="shared" si="236"/>
        <v>0</v>
      </c>
      <c r="I7609" s="12">
        <f t="shared" si="237"/>
        <v>0</v>
      </c>
      <c r="J7609" s="13">
        <f>(1 - Dashboard!$I$9) * H7609 * Dashboard!$I$8 * 'Lookups and Calculations'!$F$12</f>
        <v>0</v>
      </c>
      <c r="K7609" s="12">
        <f>(1 - Dashboard!$I$11) * I7609 * Dashboard!$I$10 * 'Lookups and Calculations'!$F$12</f>
        <v>0</v>
      </c>
      <c r="L7609" s="12">
        <f>(H7609 - I7609) * Dashboard!$I$13 * (Dashboard!$D$12 / 365) * 'Lookups and Calculations'!$F$12</f>
        <v>0</v>
      </c>
      <c r="M7609" s="3">
        <f>(G7609*2) * Dashboard!$I$13 * (Dashboard!$D$12 / 365) * 'Lookups and Calculations'!$F$12</f>
        <v>1602.0878730267946</v>
      </c>
      <c r="N7609" s="12">
        <f>H7609 * Dashboard!$I$14 * Dashboard!$I$15 * (Dashboard!$D$12 / 365) * 'Lookups and Calculations'!$F$12</f>
        <v>0</v>
      </c>
    </row>
    <row r="7610" spans="1:14" x14ac:dyDescent="0.35">
      <c r="A7610" s="2">
        <v>7609</v>
      </c>
      <c r="B7610" s="11">
        <v>-1.0847063512773847</v>
      </c>
      <c r="C7610" s="11">
        <v>1.3512972961730476</v>
      </c>
      <c r="D7610" s="3">
        <f>B7610*Dashboard!$D$11*Dashboard!$D$10*SQRT(Dashboard!$D$12/365)</f>
        <v>-269312.80911646568</v>
      </c>
      <c r="E7610" s="3">
        <f>IF(Dashboard!$I$3,C7610*Dashboard!$E$11*Dashboard!$E$10*SQRT(Dashboard!$D$12/365),0)</f>
        <v>671004.9597391634</v>
      </c>
      <c r="F7610" s="3">
        <f>D7610+IF(Dashboard!$I$3,E7610,0)</f>
        <v>401692.15062269772</v>
      </c>
      <c r="G7610" s="3">
        <f>IF(Dashboard!$I$4, ('Lookups and Calculations'!$F$9) / (1 - 'Lookups and Calculations'!$F$10), 'Lookups and Calculations'!$F$9)</f>
        <v>1951878.888340465</v>
      </c>
      <c r="H7610" s="12">
        <f t="shared" si="236"/>
        <v>0</v>
      </c>
      <c r="I7610" s="12">
        <f t="shared" si="237"/>
        <v>0</v>
      </c>
      <c r="J7610" s="13">
        <f>(1 - Dashboard!$I$9) * H7610 * Dashboard!$I$8 * 'Lookups and Calculations'!$F$12</f>
        <v>0</v>
      </c>
      <c r="K7610" s="12">
        <f>(1 - Dashboard!$I$11) * I7610 * Dashboard!$I$10 * 'Lookups and Calculations'!$F$12</f>
        <v>0</v>
      </c>
      <c r="L7610" s="12">
        <f>(H7610 - I7610) * Dashboard!$I$13 * (Dashboard!$D$12 / 365) * 'Lookups and Calculations'!$F$12</f>
        <v>0</v>
      </c>
      <c r="M7610" s="3">
        <f>(G7610*2) * Dashboard!$I$13 * (Dashboard!$D$12 / 365) * 'Lookups and Calculations'!$F$12</f>
        <v>1602.0878730267946</v>
      </c>
      <c r="N7610" s="12">
        <f>H7610 * Dashboard!$I$14 * Dashboard!$I$15 * (Dashboard!$D$12 / 365) * 'Lookups and Calculations'!$F$12</f>
        <v>0</v>
      </c>
    </row>
    <row r="7611" spans="1:14" x14ac:dyDescent="0.35">
      <c r="A7611" s="2">
        <v>7610</v>
      </c>
      <c r="B7611" s="11">
        <v>-0.23125541735922034</v>
      </c>
      <c r="C7611" s="11">
        <v>1.345959310022544</v>
      </c>
      <c r="D7611" s="3">
        <f>B7611*Dashboard!$D$11*Dashboard!$D$10*SQRT(Dashboard!$D$12/365)</f>
        <v>-57416.503553306698</v>
      </c>
      <c r="E7611" s="3">
        <f>IF(Dashboard!$I$3,C7611*Dashboard!$E$11*Dashboard!$E$10*SQRT(Dashboard!$D$12/365),0)</f>
        <v>668354.31047630252</v>
      </c>
      <c r="F7611" s="3">
        <f>D7611+IF(Dashboard!$I$3,E7611,0)</f>
        <v>610937.80692299583</v>
      </c>
      <c r="G7611" s="3">
        <f>IF(Dashboard!$I$4, ('Lookups and Calculations'!$F$9) / (1 - 'Lookups and Calculations'!$F$10), 'Lookups and Calculations'!$F$9)</f>
        <v>1951878.888340465</v>
      </c>
      <c r="H7611" s="12">
        <f t="shared" si="236"/>
        <v>0</v>
      </c>
      <c r="I7611" s="12">
        <f t="shared" si="237"/>
        <v>0</v>
      </c>
      <c r="J7611" s="13">
        <f>(1 - Dashboard!$I$9) * H7611 * Dashboard!$I$8 * 'Lookups and Calculations'!$F$12</f>
        <v>0</v>
      </c>
      <c r="K7611" s="12">
        <f>(1 - Dashboard!$I$11) * I7611 * Dashboard!$I$10 * 'Lookups and Calculations'!$F$12</f>
        <v>0</v>
      </c>
      <c r="L7611" s="12">
        <f>(H7611 - I7611) * Dashboard!$I$13 * (Dashboard!$D$12 / 365) * 'Lookups and Calculations'!$F$12</f>
        <v>0</v>
      </c>
      <c r="M7611" s="3">
        <f>(G7611*2) * Dashboard!$I$13 * (Dashboard!$D$12 / 365) * 'Lookups and Calculations'!$F$12</f>
        <v>1602.0878730267946</v>
      </c>
      <c r="N7611" s="12">
        <f>H7611 * Dashboard!$I$14 * Dashboard!$I$15 * (Dashboard!$D$12 / 365) * 'Lookups and Calculations'!$F$12</f>
        <v>0</v>
      </c>
    </row>
    <row r="7612" spans="1:14" x14ac:dyDescent="0.35">
      <c r="A7612" s="2">
        <v>7611</v>
      </c>
      <c r="B7612" s="11">
        <v>-1.2111782468178582</v>
      </c>
      <c r="C7612" s="11">
        <v>-0.47489916496222251</v>
      </c>
      <c r="D7612" s="3">
        <f>B7612*Dashboard!$D$11*Dashboard!$D$10*SQRT(Dashboard!$D$12/365)</f>
        <v>-300713.47476406547</v>
      </c>
      <c r="E7612" s="3">
        <f>IF(Dashboard!$I$3,C7612*Dashboard!$E$11*Dashboard!$E$10*SQRT(Dashboard!$D$12/365),0)</f>
        <v>-235817.60724904959</v>
      </c>
      <c r="F7612" s="3">
        <f>D7612+IF(Dashboard!$I$3,E7612,0)</f>
        <v>-536531.08201311505</v>
      </c>
      <c r="G7612" s="3">
        <f>IF(Dashboard!$I$4, ('Lookups and Calculations'!$F$9) / (1 - 'Lookups and Calculations'!$F$10), 'Lookups and Calculations'!$F$9)</f>
        <v>1951878.888340465</v>
      </c>
      <c r="H7612" s="12">
        <f t="shared" si="236"/>
        <v>0</v>
      </c>
      <c r="I7612" s="12">
        <f t="shared" si="237"/>
        <v>0</v>
      </c>
      <c r="J7612" s="13">
        <f>(1 - Dashboard!$I$9) * H7612 * Dashboard!$I$8 * 'Lookups and Calculations'!$F$12</f>
        <v>0</v>
      </c>
      <c r="K7612" s="12">
        <f>(1 - Dashboard!$I$11) * I7612 * Dashboard!$I$10 * 'Lookups and Calculations'!$F$12</f>
        <v>0</v>
      </c>
      <c r="L7612" s="12">
        <f>(H7612 - I7612) * Dashboard!$I$13 * (Dashboard!$D$12 / 365) * 'Lookups and Calculations'!$F$12</f>
        <v>0</v>
      </c>
      <c r="M7612" s="3">
        <f>(G7612*2) * Dashboard!$I$13 * (Dashboard!$D$12 / 365) * 'Lookups and Calculations'!$F$12</f>
        <v>1602.0878730267946</v>
      </c>
      <c r="N7612" s="12">
        <f>H7612 * Dashboard!$I$14 * Dashboard!$I$15 * (Dashboard!$D$12 / 365) * 'Lookups and Calculations'!$F$12</f>
        <v>0</v>
      </c>
    </row>
    <row r="7613" spans="1:14" x14ac:dyDescent="0.35">
      <c r="A7613" s="2">
        <v>7612</v>
      </c>
      <c r="B7613" s="11">
        <v>-0.10246988216662554</v>
      </c>
      <c r="C7613" s="11">
        <v>-0.82222517480528723</v>
      </c>
      <c r="D7613" s="3">
        <f>B7613*Dashboard!$D$11*Dashboard!$D$10*SQRT(Dashboard!$D$12/365)</f>
        <v>-25441.40336564702</v>
      </c>
      <c r="E7613" s="3">
        <f>IF(Dashboard!$I$3,C7613*Dashboard!$E$11*Dashboard!$E$10*SQRT(Dashboard!$D$12/365),0)</f>
        <v>-408287.03785558027</v>
      </c>
      <c r="F7613" s="3">
        <f>D7613+IF(Dashboard!$I$3,E7613,0)</f>
        <v>-433728.44122122729</v>
      </c>
      <c r="G7613" s="3">
        <f>IF(Dashboard!$I$4, ('Lookups and Calculations'!$F$9) / (1 - 'Lookups and Calculations'!$F$10), 'Lookups and Calculations'!$F$9)</f>
        <v>1951878.888340465</v>
      </c>
      <c r="H7613" s="12">
        <f t="shared" si="236"/>
        <v>0</v>
      </c>
      <c r="I7613" s="12">
        <f t="shared" si="237"/>
        <v>0</v>
      </c>
      <c r="J7613" s="13">
        <f>(1 - Dashboard!$I$9) * H7613 * Dashboard!$I$8 * 'Lookups and Calculations'!$F$12</f>
        <v>0</v>
      </c>
      <c r="K7613" s="12">
        <f>(1 - Dashboard!$I$11) * I7613 * Dashboard!$I$10 * 'Lookups and Calculations'!$F$12</f>
        <v>0</v>
      </c>
      <c r="L7613" s="12">
        <f>(H7613 - I7613) * Dashboard!$I$13 * (Dashboard!$D$12 / 365) * 'Lookups and Calculations'!$F$12</f>
        <v>0</v>
      </c>
      <c r="M7613" s="3">
        <f>(G7613*2) * Dashboard!$I$13 * (Dashboard!$D$12 / 365) * 'Lookups and Calculations'!$F$12</f>
        <v>1602.0878730267946</v>
      </c>
      <c r="N7613" s="12">
        <f>H7613 * Dashboard!$I$14 * Dashboard!$I$15 * (Dashboard!$D$12 / 365) * 'Lookups and Calculations'!$F$12</f>
        <v>0</v>
      </c>
    </row>
    <row r="7614" spans="1:14" x14ac:dyDescent="0.35">
      <c r="A7614" s="2">
        <v>7613</v>
      </c>
      <c r="B7614" s="11">
        <v>-1.0829408001787335</v>
      </c>
      <c r="C7614" s="11">
        <v>0.69578049652698071</v>
      </c>
      <c r="D7614" s="3">
        <f>B7614*Dashboard!$D$11*Dashboard!$D$10*SQRT(Dashboard!$D$12/365)</f>
        <v>-268874.45497070404</v>
      </c>
      <c r="E7614" s="3">
        <f>IF(Dashboard!$I$3,C7614*Dashboard!$E$11*Dashboard!$E$10*SQRT(Dashboard!$D$12/365),0)</f>
        <v>345499.22166024521</v>
      </c>
      <c r="F7614" s="3">
        <f>D7614+IF(Dashboard!$I$3,E7614,0)</f>
        <v>76624.766689541168</v>
      </c>
      <c r="G7614" s="3">
        <f>IF(Dashboard!$I$4, ('Lookups and Calculations'!$F$9) / (1 - 'Lookups and Calculations'!$F$10), 'Lookups and Calculations'!$F$9)</f>
        <v>1951878.888340465</v>
      </c>
      <c r="H7614" s="12">
        <f t="shared" si="236"/>
        <v>0</v>
      </c>
      <c r="I7614" s="12">
        <f t="shared" si="237"/>
        <v>0</v>
      </c>
      <c r="J7614" s="13">
        <f>(1 - Dashboard!$I$9) * H7614 * Dashboard!$I$8 * 'Lookups and Calculations'!$F$12</f>
        <v>0</v>
      </c>
      <c r="K7614" s="12">
        <f>(1 - Dashboard!$I$11) * I7614 * Dashboard!$I$10 * 'Lookups and Calculations'!$F$12</f>
        <v>0</v>
      </c>
      <c r="L7614" s="12">
        <f>(H7614 - I7614) * Dashboard!$I$13 * (Dashboard!$D$12 / 365) * 'Lookups and Calculations'!$F$12</f>
        <v>0</v>
      </c>
      <c r="M7614" s="3">
        <f>(G7614*2) * Dashboard!$I$13 * (Dashboard!$D$12 / 365) * 'Lookups and Calculations'!$F$12</f>
        <v>1602.0878730267946</v>
      </c>
      <c r="N7614" s="12">
        <f>H7614 * Dashboard!$I$14 * Dashboard!$I$15 * (Dashboard!$D$12 / 365) * 'Lookups and Calculations'!$F$12</f>
        <v>0</v>
      </c>
    </row>
    <row r="7615" spans="1:14" x14ac:dyDescent="0.35">
      <c r="A7615" s="2">
        <v>7614</v>
      </c>
      <c r="B7615" s="11">
        <v>0.97384441614831663</v>
      </c>
      <c r="C7615" s="11">
        <v>-0.68256746362912812</v>
      </c>
      <c r="D7615" s="3">
        <f>B7615*Dashboard!$D$11*Dashboard!$D$10*SQRT(Dashboard!$D$12/365)</f>
        <v>241787.81201606453</v>
      </c>
      <c r="E7615" s="3">
        <f>IF(Dashboard!$I$3,C7615*Dashboard!$E$11*Dashboard!$E$10*SQRT(Dashboard!$D$12/365),0)</f>
        <v>-338938.11136070947</v>
      </c>
      <c r="F7615" s="3">
        <f>D7615+IF(Dashboard!$I$3,E7615,0)</f>
        <v>-97150.29934464494</v>
      </c>
      <c r="G7615" s="3">
        <f>IF(Dashboard!$I$4, ('Lookups and Calculations'!$F$9) / (1 - 'Lookups and Calculations'!$F$10), 'Lookups and Calculations'!$F$9)</f>
        <v>1951878.888340465</v>
      </c>
      <c r="H7615" s="12">
        <f t="shared" si="236"/>
        <v>0</v>
      </c>
      <c r="I7615" s="12">
        <f t="shared" si="237"/>
        <v>0</v>
      </c>
      <c r="J7615" s="13">
        <f>(1 - Dashboard!$I$9) * H7615 * Dashboard!$I$8 * 'Lookups and Calculations'!$F$12</f>
        <v>0</v>
      </c>
      <c r="K7615" s="12">
        <f>(1 - Dashboard!$I$11) * I7615 * Dashboard!$I$10 * 'Lookups and Calculations'!$F$12</f>
        <v>0</v>
      </c>
      <c r="L7615" s="12">
        <f>(H7615 - I7615) * Dashboard!$I$13 * (Dashboard!$D$12 / 365) * 'Lookups and Calculations'!$F$12</f>
        <v>0</v>
      </c>
      <c r="M7615" s="3">
        <f>(G7615*2) * Dashboard!$I$13 * (Dashboard!$D$12 / 365) * 'Lookups and Calculations'!$F$12</f>
        <v>1602.0878730267946</v>
      </c>
      <c r="N7615" s="12">
        <f>H7615 * Dashboard!$I$14 * Dashboard!$I$15 * (Dashboard!$D$12 / 365) * 'Lookups and Calculations'!$F$12</f>
        <v>0</v>
      </c>
    </row>
    <row r="7616" spans="1:14" x14ac:dyDescent="0.35">
      <c r="A7616" s="2">
        <v>7615</v>
      </c>
      <c r="B7616" s="11">
        <v>0.69333976064054681</v>
      </c>
      <c r="C7616" s="11">
        <v>1.4744406812387878</v>
      </c>
      <c r="D7616" s="3">
        <f>B7616*Dashboard!$D$11*Dashboard!$D$10*SQRT(Dashboard!$D$12/365)</f>
        <v>172143.62061248184</v>
      </c>
      <c r="E7616" s="3">
        <f>IF(Dashboard!$I$3,C7616*Dashboard!$E$11*Dashboard!$E$10*SQRT(Dashboard!$D$12/365),0)</f>
        <v>732153.4741128647</v>
      </c>
      <c r="F7616" s="3">
        <f>D7616+IF(Dashboard!$I$3,E7616,0)</f>
        <v>904297.09472534654</v>
      </c>
      <c r="G7616" s="3">
        <f>IF(Dashboard!$I$4, ('Lookups and Calculations'!$F$9) / (1 - 'Lookups and Calculations'!$F$10), 'Lookups and Calculations'!$F$9)</f>
        <v>1951878.888340465</v>
      </c>
      <c r="H7616" s="12">
        <f t="shared" si="236"/>
        <v>0</v>
      </c>
      <c r="I7616" s="12">
        <f t="shared" si="237"/>
        <v>0</v>
      </c>
      <c r="J7616" s="13">
        <f>(1 - Dashboard!$I$9) * H7616 * Dashboard!$I$8 * 'Lookups and Calculations'!$F$12</f>
        <v>0</v>
      </c>
      <c r="K7616" s="12">
        <f>(1 - Dashboard!$I$11) * I7616 * Dashboard!$I$10 * 'Lookups and Calculations'!$F$12</f>
        <v>0</v>
      </c>
      <c r="L7616" s="12">
        <f>(H7616 - I7616) * Dashboard!$I$13 * (Dashboard!$D$12 / 365) * 'Lookups and Calculations'!$F$12</f>
        <v>0</v>
      </c>
      <c r="M7616" s="3">
        <f>(G7616*2) * Dashboard!$I$13 * (Dashboard!$D$12 / 365) * 'Lookups and Calculations'!$F$12</f>
        <v>1602.0878730267946</v>
      </c>
      <c r="N7616" s="12">
        <f>H7616 * Dashboard!$I$14 * Dashboard!$I$15 * (Dashboard!$D$12 / 365) * 'Lookups and Calculations'!$F$12</f>
        <v>0</v>
      </c>
    </row>
    <row r="7617" spans="1:14" x14ac:dyDescent="0.35">
      <c r="A7617" s="2">
        <v>7616</v>
      </c>
      <c r="B7617" s="11">
        <v>-6.234333250368926E-3</v>
      </c>
      <c r="C7617" s="11">
        <v>1.7997061882903911</v>
      </c>
      <c r="D7617" s="3">
        <f>B7617*Dashboard!$D$11*Dashboard!$D$10*SQRT(Dashboard!$D$12/365)</f>
        <v>-1547.8712728544592</v>
      </c>
      <c r="E7617" s="3">
        <f>IF(Dashboard!$I$3,C7617*Dashboard!$E$11*Dashboard!$E$10*SQRT(Dashboard!$D$12/365),0)</f>
        <v>893668.46350994974</v>
      </c>
      <c r="F7617" s="3">
        <f>D7617+IF(Dashboard!$I$3,E7617,0)</f>
        <v>892120.59223709523</v>
      </c>
      <c r="G7617" s="3">
        <f>IF(Dashboard!$I$4, ('Lookups and Calculations'!$F$9) / (1 - 'Lookups and Calculations'!$F$10), 'Lookups and Calculations'!$F$9)</f>
        <v>1951878.888340465</v>
      </c>
      <c r="H7617" s="12">
        <f t="shared" si="236"/>
        <v>0</v>
      </c>
      <c r="I7617" s="12">
        <f t="shared" si="237"/>
        <v>0</v>
      </c>
      <c r="J7617" s="13">
        <f>(1 - Dashboard!$I$9) * H7617 * Dashboard!$I$8 * 'Lookups and Calculations'!$F$12</f>
        <v>0</v>
      </c>
      <c r="K7617" s="12">
        <f>(1 - Dashboard!$I$11) * I7617 * Dashboard!$I$10 * 'Lookups and Calculations'!$F$12</f>
        <v>0</v>
      </c>
      <c r="L7617" s="12">
        <f>(H7617 - I7617) * Dashboard!$I$13 * (Dashboard!$D$12 / 365) * 'Lookups and Calculations'!$F$12</f>
        <v>0</v>
      </c>
      <c r="M7617" s="3">
        <f>(G7617*2) * Dashboard!$I$13 * (Dashboard!$D$12 / 365) * 'Lookups and Calculations'!$F$12</f>
        <v>1602.0878730267946</v>
      </c>
      <c r="N7617" s="12">
        <f>H7617 * Dashboard!$I$14 * Dashboard!$I$15 * (Dashboard!$D$12 / 365) * 'Lookups and Calculations'!$F$12</f>
        <v>0</v>
      </c>
    </row>
    <row r="7618" spans="1:14" x14ac:dyDescent="0.35">
      <c r="A7618" s="2">
        <v>7617</v>
      </c>
      <c r="B7618" s="11">
        <v>0.65291846144493504</v>
      </c>
      <c r="C7618" s="11">
        <v>0.86871533521320499</v>
      </c>
      <c r="D7618" s="3">
        <f>B7618*Dashboard!$D$11*Dashboard!$D$10*SQRT(Dashboard!$D$12/365)</f>
        <v>162107.74904070792</v>
      </c>
      <c r="E7618" s="3">
        <f>IF(Dashboard!$I$3,C7618*Dashboard!$E$11*Dashboard!$E$10*SQRT(Dashboard!$D$12/365),0)</f>
        <v>431372.35616497707</v>
      </c>
      <c r="F7618" s="3">
        <f>D7618+IF(Dashboard!$I$3,E7618,0)</f>
        <v>593480.10520568502</v>
      </c>
      <c r="G7618" s="3">
        <f>IF(Dashboard!$I$4, ('Lookups and Calculations'!$F$9) / (1 - 'Lookups and Calculations'!$F$10), 'Lookups and Calculations'!$F$9)</f>
        <v>1951878.888340465</v>
      </c>
      <c r="H7618" s="12">
        <f t="shared" si="236"/>
        <v>0</v>
      </c>
      <c r="I7618" s="12">
        <f t="shared" si="237"/>
        <v>0</v>
      </c>
      <c r="J7618" s="13">
        <f>(1 - Dashboard!$I$9) * H7618 * Dashboard!$I$8 * 'Lookups and Calculations'!$F$12</f>
        <v>0</v>
      </c>
      <c r="K7618" s="12">
        <f>(1 - Dashboard!$I$11) * I7618 * Dashboard!$I$10 * 'Lookups and Calculations'!$F$12</f>
        <v>0</v>
      </c>
      <c r="L7618" s="12">
        <f>(H7618 - I7618) * Dashboard!$I$13 * (Dashboard!$D$12 / 365) * 'Lookups and Calculations'!$F$12</f>
        <v>0</v>
      </c>
      <c r="M7618" s="3">
        <f>(G7618*2) * Dashboard!$I$13 * (Dashboard!$D$12 / 365) * 'Lookups and Calculations'!$F$12</f>
        <v>1602.0878730267946</v>
      </c>
      <c r="N7618" s="12">
        <f>H7618 * Dashboard!$I$14 * Dashboard!$I$15 * (Dashboard!$D$12 / 365) * 'Lookups and Calculations'!$F$12</f>
        <v>0</v>
      </c>
    </row>
    <row r="7619" spans="1:14" x14ac:dyDescent="0.35">
      <c r="A7619" s="2">
        <v>7618</v>
      </c>
      <c r="B7619" s="11">
        <v>0.24594786034819907</v>
      </c>
      <c r="C7619" s="11">
        <v>0.57445773626406338</v>
      </c>
      <c r="D7619" s="3">
        <f>B7619*Dashboard!$D$11*Dashboard!$D$10*SQRT(Dashboard!$D$12/365)</f>
        <v>61064.369253996709</v>
      </c>
      <c r="E7619" s="3">
        <f>IF(Dashboard!$I$3,C7619*Dashboard!$E$11*Dashboard!$E$10*SQRT(Dashboard!$D$12/365),0)</f>
        <v>285254.76317119499</v>
      </c>
      <c r="F7619" s="3">
        <f>D7619+IF(Dashboard!$I$3,E7619,0)</f>
        <v>346319.1324251917</v>
      </c>
      <c r="G7619" s="3">
        <f>IF(Dashboard!$I$4, ('Lookups and Calculations'!$F$9) / (1 - 'Lookups and Calculations'!$F$10), 'Lookups and Calculations'!$F$9)</f>
        <v>1951878.888340465</v>
      </c>
      <c r="H7619" s="12">
        <f t="shared" ref="H7619:H7682" si="238">MAX(0,F7619-G7619)</f>
        <v>0</v>
      </c>
      <c r="I7619" s="12">
        <f t="shared" ref="I7619:I7682" si="239">MAX(0,-F7619-G7619)</f>
        <v>0</v>
      </c>
      <c r="J7619" s="13">
        <f>(1 - Dashboard!$I$9) * H7619 * Dashboard!$I$8 * 'Lookups and Calculations'!$F$12</f>
        <v>0</v>
      </c>
      <c r="K7619" s="12">
        <f>(1 - Dashboard!$I$11) * I7619 * Dashboard!$I$10 * 'Lookups and Calculations'!$F$12</f>
        <v>0</v>
      </c>
      <c r="L7619" s="12">
        <f>(H7619 - I7619) * Dashboard!$I$13 * (Dashboard!$D$12 / 365) * 'Lookups and Calculations'!$F$12</f>
        <v>0</v>
      </c>
      <c r="M7619" s="3">
        <f>(G7619*2) * Dashboard!$I$13 * (Dashboard!$D$12 / 365) * 'Lookups and Calculations'!$F$12</f>
        <v>1602.0878730267946</v>
      </c>
      <c r="N7619" s="12">
        <f>H7619 * Dashboard!$I$14 * Dashboard!$I$15 * (Dashboard!$D$12 / 365) * 'Lookups and Calculations'!$F$12</f>
        <v>0</v>
      </c>
    </row>
    <row r="7620" spans="1:14" x14ac:dyDescent="0.35">
      <c r="A7620" s="2">
        <v>7619</v>
      </c>
      <c r="B7620" s="11">
        <v>0.19605461588294934</v>
      </c>
      <c r="C7620" s="11">
        <v>-0.60781825631024933</v>
      </c>
      <c r="D7620" s="3">
        <f>B7620*Dashboard!$D$11*Dashboard!$D$10*SQRT(Dashboard!$D$12/365)</f>
        <v>48676.786377721255</v>
      </c>
      <c r="E7620" s="3">
        <f>IF(Dashboard!$I$3,C7620*Dashboard!$E$11*Dashboard!$E$10*SQRT(Dashboard!$D$12/365),0)</f>
        <v>-301820.38087343145</v>
      </c>
      <c r="F7620" s="3">
        <f>D7620+IF(Dashboard!$I$3,E7620,0)</f>
        <v>-253143.59449571019</v>
      </c>
      <c r="G7620" s="3">
        <f>IF(Dashboard!$I$4, ('Lookups and Calculations'!$F$9) / (1 - 'Lookups and Calculations'!$F$10), 'Lookups and Calculations'!$F$9)</f>
        <v>1951878.888340465</v>
      </c>
      <c r="H7620" s="12">
        <f t="shared" si="238"/>
        <v>0</v>
      </c>
      <c r="I7620" s="12">
        <f t="shared" si="239"/>
        <v>0</v>
      </c>
      <c r="J7620" s="13">
        <f>(1 - Dashboard!$I$9) * H7620 * Dashboard!$I$8 * 'Lookups and Calculations'!$F$12</f>
        <v>0</v>
      </c>
      <c r="K7620" s="12">
        <f>(1 - Dashboard!$I$11) * I7620 * Dashboard!$I$10 * 'Lookups and Calculations'!$F$12</f>
        <v>0</v>
      </c>
      <c r="L7620" s="12">
        <f>(H7620 - I7620) * Dashboard!$I$13 * (Dashboard!$D$12 / 365) * 'Lookups and Calculations'!$F$12</f>
        <v>0</v>
      </c>
      <c r="M7620" s="3">
        <f>(G7620*2) * Dashboard!$I$13 * (Dashboard!$D$12 / 365) * 'Lookups and Calculations'!$F$12</f>
        <v>1602.0878730267946</v>
      </c>
      <c r="N7620" s="12">
        <f>H7620 * Dashboard!$I$14 * Dashboard!$I$15 * (Dashboard!$D$12 / 365) * 'Lookups and Calculations'!$F$12</f>
        <v>0</v>
      </c>
    </row>
    <row r="7621" spans="1:14" x14ac:dyDescent="0.35">
      <c r="A7621" s="2">
        <v>7620</v>
      </c>
      <c r="B7621" s="11">
        <v>0.12722707546684126</v>
      </c>
      <c r="C7621" s="11">
        <v>-1.4841370715833317</v>
      </c>
      <c r="D7621" s="3">
        <f>B7621*Dashboard!$D$11*Dashboard!$D$10*SQRT(Dashboard!$D$12/365)</f>
        <v>31588.163053804707</v>
      </c>
      <c r="E7621" s="3">
        <f>IF(Dashboard!$I$3,C7621*Dashboard!$E$11*Dashboard!$E$10*SQRT(Dashboard!$D$12/365),0)</f>
        <v>-736968.34796126373</v>
      </c>
      <c r="F7621" s="3">
        <f>D7621+IF(Dashboard!$I$3,E7621,0)</f>
        <v>-705380.18490745907</v>
      </c>
      <c r="G7621" s="3">
        <f>IF(Dashboard!$I$4, ('Lookups and Calculations'!$F$9) / (1 - 'Lookups and Calculations'!$F$10), 'Lookups and Calculations'!$F$9)</f>
        <v>1951878.888340465</v>
      </c>
      <c r="H7621" s="12">
        <f t="shared" si="238"/>
        <v>0</v>
      </c>
      <c r="I7621" s="12">
        <f t="shared" si="239"/>
        <v>0</v>
      </c>
      <c r="J7621" s="13">
        <f>(1 - Dashboard!$I$9) * H7621 * Dashboard!$I$8 * 'Lookups and Calculations'!$F$12</f>
        <v>0</v>
      </c>
      <c r="K7621" s="12">
        <f>(1 - Dashboard!$I$11) * I7621 * Dashboard!$I$10 * 'Lookups and Calculations'!$F$12</f>
        <v>0</v>
      </c>
      <c r="L7621" s="12">
        <f>(H7621 - I7621) * Dashboard!$I$13 * (Dashboard!$D$12 / 365) * 'Lookups and Calculations'!$F$12</f>
        <v>0</v>
      </c>
      <c r="M7621" s="3">
        <f>(G7621*2) * Dashboard!$I$13 * (Dashboard!$D$12 / 365) * 'Lookups and Calculations'!$F$12</f>
        <v>1602.0878730267946</v>
      </c>
      <c r="N7621" s="12">
        <f>H7621 * Dashboard!$I$14 * Dashboard!$I$15 * (Dashboard!$D$12 / 365) * 'Lookups and Calculations'!$F$12</f>
        <v>0</v>
      </c>
    </row>
    <row r="7622" spans="1:14" x14ac:dyDescent="0.35">
      <c r="A7622" s="2">
        <v>7621</v>
      </c>
      <c r="B7622" s="11">
        <v>-1.0980299640414917</v>
      </c>
      <c r="C7622" s="11">
        <v>-2.5157124531025161</v>
      </c>
      <c r="D7622" s="3">
        <f>B7622*Dashboard!$D$11*Dashboard!$D$10*SQRT(Dashboard!$D$12/365)</f>
        <v>-272620.81923077547</v>
      </c>
      <c r="E7622" s="3">
        <f>IF(Dashboard!$I$3,C7622*Dashboard!$E$11*Dashboard!$E$10*SQRT(Dashboard!$D$12/365),0)</f>
        <v>-1249211.0641307705</v>
      </c>
      <c r="F7622" s="3">
        <f>D7622+IF(Dashboard!$I$3,E7622,0)</f>
        <v>-1521831.8833615459</v>
      </c>
      <c r="G7622" s="3">
        <f>IF(Dashboard!$I$4, ('Lookups and Calculations'!$F$9) / (1 - 'Lookups and Calculations'!$F$10), 'Lookups and Calculations'!$F$9)</f>
        <v>1951878.888340465</v>
      </c>
      <c r="H7622" s="12">
        <f t="shared" si="238"/>
        <v>0</v>
      </c>
      <c r="I7622" s="12">
        <f t="shared" si="239"/>
        <v>0</v>
      </c>
      <c r="J7622" s="13">
        <f>(1 - Dashboard!$I$9) * H7622 * Dashboard!$I$8 * 'Lookups and Calculations'!$F$12</f>
        <v>0</v>
      </c>
      <c r="K7622" s="12">
        <f>(1 - Dashboard!$I$11) * I7622 * Dashboard!$I$10 * 'Lookups and Calculations'!$F$12</f>
        <v>0</v>
      </c>
      <c r="L7622" s="12">
        <f>(H7622 - I7622) * Dashboard!$I$13 * (Dashboard!$D$12 / 365) * 'Lookups and Calculations'!$F$12</f>
        <v>0</v>
      </c>
      <c r="M7622" s="3">
        <f>(G7622*2) * Dashboard!$I$13 * (Dashboard!$D$12 / 365) * 'Lookups and Calculations'!$F$12</f>
        <v>1602.0878730267946</v>
      </c>
      <c r="N7622" s="12">
        <f>H7622 * Dashboard!$I$14 * Dashboard!$I$15 * (Dashboard!$D$12 / 365) * 'Lookups and Calculations'!$F$12</f>
        <v>0</v>
      </c>
    </row>
    <row r="7623" spans="1:14" x14ac:dyDescent="0.35">
      <c r="A7623" s="2">
        <v>7622</v>
      </c>
      <c r="B7623" s="11">
        <v>-0.33320069085592147</v>
      </c>
      <c r="C7623" s="11">
        <v>0.83125612842308771</v>
      </c>
      <c r="D7623" s="3">
        <f>B7623*Dashboard!$D$11*Dashboard!$D$10*SQRT(Dashboard!$D$12/365)</f>
        <v>-82727.656151621341</v>
      </c>
      <c r="E7623" s="3">
        <f>IF(Dashboard!$I$3,C7623*Dashboard!$E$11*Dashboard!$E$10*SQRT(Dashboard!$D$12/365),0)</f>
        <v>412771.48009185219</v>
      </c>
      <c r="F7623" s="3">
        <f>D7623+IF(Dashboard!$I$3,E7623,0)</f>
        <v>330043.82394023088</v>
      </c>
      <c r="G7623" s="3">
        <f>IF(Dashboard!$I$4, ('Lookups and Calculations'!$F$9) / (1 - 'Lookups and Calculations'!$F$10), 'Lookups and Calculations'!$F$9)</f>
        <v>1951878.888340465</v>
      </c>
      <c r="H7623" s="12">
        <f t="shared" si="238"/>
        <v>0</v>
      </c>
      <c r="I7623" s="12">
        <f t="shared" si="239"/>
        <v>0</v>
      </c>
      <c r="J7623" s="13">
        <f>(1 - Dashboard!$I$9) * H7623 * Dashboard!$I$8 * 'Lookups and Calculations'!$F$12</f>
        <v>0</v>
      </c>
      <c r="K7623" s="12">
        <f>(1 - Dashboard!$I$11) * I7623 * Dashboard!$I$10 * 'Lookups and Calculations'!$F$12</f>
        <v>0</v>
      </c>
      <c r="L7623" s="12">
        <f>(H7623 - I7623) * Dashboard!$I$13 * (Dashboard!$D$12 / 365) * 'Lookups and Calculations'!$F$12</f>
        <v>0</v>
      </c>
      <c r="M7623" s="3">
        <f>(G7623*2) * Dashboard!$I$13 * (Dashboard!$D$12 / 365) * 'Lookups and Calculations'!$F$12</f>
        <v>1602.0878730267946</v>
      </c>
      <c r="N7623" s="12">
        <f>H7623 * Dashboard!$I$14 * Dashboard!$I$15 * (Dashboard!$D$12 / 365) * 'Lookups and Calculations'!$F$12</f>
        <v>0</v>
      </c>
    </row>
    <row r="7624" spans="1:14" x14ac:dyDescent="0.35">
      <c r="A7624" s="2">
        <v>7623</v>
      </c>
      <c r="B7624" s="11">
        <v>0.37738060964291337</v>
      </c>
      <c r="C7624" s="11">
        <v>0.34883378494970174</v>
      </c>
      <c r="D7624" s="3">
        <f>B7624*Dashboard!$D$11*Dashboard!$D$10*SQRT(Dashboard!$D$12/365)</f>
        <v>93696.724435447992</v>
      </c>
      <c r="E7624" s="3">
        <f>IF(Dashboard!$I$3,C7624*Dashboard!$E$11*Dashboard!$E$10*SQRT(Dashboard!$D$12/365),0)</f>
        <v>173218.13674069513</v>
      </c>
      <c r="F7624" s="3">
        <f>D7624+IF(Dashboard!$I$3,E7624,0)</f>
        <v>266914.86117614311</v>
      </c>
      <c r="G7624" s="3">
        <f>IF(Dashboard!$I$4, ('Lookups and Calculations'!$F$9) / (1 - 'Lookups and Calculations'!$F$10), 'Lookups and Calculations'!$F$9)</f>
        <v>1951878.888340465</v>
      </c>
      <c r="H7624" s="12">
        <f t="shared" si="238"/>
        <v>0</v>
      </c>
      <c r="I7624" s="12">
        <f t="shared" si="239"/>
        <v>0</v>
      </c>
      <c r="J7624" s="13">
        <f>(1 - Dashboard!$I$9) * H7624 * Dashboard!$I$8 * 'Lookups and Calculations'!$F$12</f>
        <v>0</v>
      </c>
      <c r="K7624" s="12">
        <f>(1 - Dashboard!$I$11) * I7624 * Dashboard!$I$10 * 'Lookups and Calculations'!$F$12</f>
        <v>0</v>
      </c>
      <c r="L7624" s="12">
        <f>(H7624 - I7624) * Dashboard!$I$13 * (Dashboard!$D$12 / 365) * 'Lookups and Calculations'!$F$12</f>
        <v>0</v>
      </c>
      <c r="M7624" s="3">
        <f>(G7624*2) * Dashboard!$I$13 * (Dashboard!$D$12 / 365) * 'Lookups and Calculations'!$F$12</f>
        <v>1602.0878730267946</v>
      </c>
      <c r="N7624" s="12">
        <f>H7624 * Dashboard!$I$14 * Dashboard!$I$15 * (Dashboard!$D$12 / 365) * 'Lookups and Calculations'!$F$12</f>
        <v>0</v>
      </c>
    </row>
    <row r="7625" spans="1:14" x14ac:dyDescent="0.35">
      <c r="A7625" s="2">
        <v>7624</v>
      </c>
      <c r="B7625" s="11">
        <v>-0.71229480718790783</v>
      </c>
      <c r="C7625" s="11">
        <v>-0.98991815154676766</v>
      </c>
      <c r="D7625" s="3">
        <f>B7625*Dashboard!$D$11*Dashboard!$D$10*SQRT(Dashboard!$D$12/365)</f>
        <v>-176849.81305488024</v>
      </c>
      <c r="E7625" s="3">
        <f>IF(Dashboard!$I$3,C7625*Dashboard!$E$11*Dashboard!$E$10*SQRT(Dashboard!$D$12/365),0)</f>
        <v>-491557.25487268576</v>
      </c>
      <c r="F7625" s="3">
        <f>D7625+IF(Dashboard!$I$3,E7625,0)</f>
        <v>-668407.06792756601</v>
      </c>
      <c r="G7625" s="3">
        <f>IF(Dashboard!$I$4, ('Lookups and Calculations'!$F$9) / (1 - 'Lookups and Calculations'!$F$10), 'Lookups and Calculations'!$F$9)</f>
        <v>1951878.888340465</v>
      </c>
      <c r="H7625" s="12">
        <f t="shared" si="238"/>
        <v>0</v>
      </c>
      <c r="I7625" s="12">
        <f t="shared" si="239"/>
        <v>0</v>
      </c>
      <c r="J7625" s="13">
        <f>(1 - Dashboard!$I$9) * H7625 * Dashboard!$I$8 * 'Lookups and Calculations'!$F$12</f>
        <v>0</v>
      </c>
      <c r="K7625" s="12">
        <f>(1 - Dashboard!$I$11) * I7625 * Dashboard!$I$10 * 'Lookups and Calculations'!$F$12</f>
        <v>0</v>
      </c>
      <c r="L7625" s="12">
        <f>(H7625 - I7625) * Dashboard!$I$13 * (Dashboard!$D$12 / 365) * 'Lookups and Calculations'!$F$12</f>
        <v>0</v>
      </c>
      <c r="M7625" s="3">
        <f>(G7625*2) * Dashboard!$I$13 * (Dashboard!$D$12 / 365) * 'Lookups and Calculations'!$F$12</f>
        <v>1602.0878730267946</v>
      </c>
      <c r="N7625" s="12">
        <f>H7625 * Dashboard!$I$14 * Dashboard!$I$15 * (Dashboard!$D$12 / 365) * 'Lookups and Calculations'!$F$12</f>
        <v>0</v>
      </c>
    </row>
    <row r="7626" spans="1:14" x14ac:dyDescent="0.35">
      <c r="A7626" s="2">
        <v>7625</v>
      </c>
      <c r="B7626" s="11">
        <v>1.2539938753045552</v>
      </c>
      <c r="C7626" s="11">
        <v>-1.1647531475574839</v>
      </c>
      <c r="D7626" s="3">
        <f>B7626*Dashboard!$D$11*Dashboard!$D$10*SQRT(Dashboard!$D$12/365)</f>
        <v>311343.81464200601</v>
      </c>
      <c r="E7626" s="3">
        <f>IF(Dashboard!$I$3,C7626*Dashboard!$E$11*Dashboard!$E$10*SQRT(Dashboard!$D$12/365),0)</f>
        <v>-578373.93821202987</v>
      </c>
      <c r="F7626" s="3">
        <f>D7626+IF(Dashboard!$I$3,E7626,0)</f>
        <v>-267030.12357002386</v>
      </c>
      <c r="G7626" s="3">
        <f>IF(Dashboard!$I$4, ('Lookups and Calculations'!$F$9) / (1 - 'Lookups and Calculations'!$F$10), 'Lookups and Calculations'!$F$9)</f>
        <v>1951878.888340465</v>
      </c>
      <c r="H7626" s="12">
        <f t="shared" si="238"/>
        <v>0</v>
      </c>
      <c r="I7626" s="12">
        <f t="shared" si="239"/>
        <v>0</v>
      </c>
      <c r="J7626" s="13">
        <f>(1 - Dashboard!$I$9) * H7626 * Dashboard!$I$8 * 'Lookups and Calculations'!$F$12</f>
        <v>0</v>
      </c>
      <c r="K7626" s="12">
        <f>(1 - Dashboard!$I$11) * I7626 * Dashboard!$I$10 * 'Lookups and Calculations'!$F$12</f>
        <v>0</v>
      </c>
      <c r="L7626" s="12">
        <f>(H7626 - I7626) * Dashboard!$I$13 * (Dashboard!$D$12 / 365) * 'Lookups and Calculations'!$F$12</f>
        <v>0</v>
      </c>
      <c r="M7626" s="3">
        <f>(G7626*2) * Dashboard!$I$13 * (Dashboard!$D$12 / 365) * 'Lookups and Calculations'!$F$12</f>
        <v>1602.0878730267946</v>
      </c>
      <c r="N7626" s="12">
        <f>H7626 * Dashboard!$I$14 * Dashboard!$I$15 * (Dashboard!$D$12 / 365) * 'Lookups and Calculations'!$F$12</f>
        <v>0</v>
      </c>
    </row>
    <row r="7627" spans="1:14" x14ac:dyDescent="0.35">
      <c r="A7627" s="2">
        <v>7626</v>
      </c>
      <c r="B7627" s="11">
        <v>-0.40719443364889035</v>
      </c>
      <c r="C7627" s="11">
        <v>-0.20865293849241678</v>
      </c>
      <c r="D7627" s="3">
        <f>B7627*Dashboard!$D$11*Dashboard!$D$10*SQRT(Dashboard!$D$12/365)</f>
        <v>-101098.95332817835</v>
      </c>
      <c r="E7627" s="3">
        <f>IF(Dashboard!$I$3,C7627*Dashboard!$E$11*Dashboard!$E$10*SQRT(Dashboard!$D$12/365),0)</f>
        <v>-103609.44034230709</v>
      </c>
      <c r="F7627" s="3">
        <f>D7627+IF(Dashboard!$I$3,E7627,0)</f>
        <v>-204708.39367048544</v>
      </c>
      <c r="G7627" s="3">
        <f>IF(Dashboard!$I$4, ('Lookups and Calculations'!$F$9) / (1 - 'Lookups and Calculations'!$F$10), 'Lookups and Calculations'!$F$9)</f>
        <v>1951878.888340465</v>
      </c>
      <c r="H7627" s="12">
        <f t="shared" si="238"/>
        <v>0</v>
      </c>
      <c r="I7627" s="12">
        <f t="shared" si="239"/>
        <v>0</v>
      </c>
      <c r="J7627" s="13">
        <f>(1 - Dashboard!$I$9) * H7627 * Dashboard!$I$8 * 'Lookups and Calculations'!$F$12</f>
        <v>0</v>
      </c>
      <c r="K7627" s="12">
        <f>(1 - Dashboard!$I$11) * I7627 * Dashboard!$I$10 * 'Lookups and Calculations'!$F$12</f>
        <v>0</v>
      </c>
      <c r="L7627" s="12">
        <f>(H7627 - I7627) * Dashboard!$I$13 * (Dashboard!$D$12 / 365) * 'Lookups and Calculations'!$F$12</f>
        <v>0</v>
      </c>
      <c r="M7627" s="3">
        <f>(G7627*2) * Dashboard!$I$13 * (Dashboard!$D$12 / 365) * 'Lookups and Calculations'!$F$12</f>
        <v>1602.0878730267946</v>
      </c>
      <c r="N7627" s="12">
        <f>H7627 * Dashboard!$I$14 * Dashboard!$I$15 * (Dashboard!$D$12 / 365) * 'Lookups and Calculations'!$F$12</f>
        <v>0</v>
      </c>
    </row>
    <row r="7628" spans="1:14" x14ac:dyDescent="0.35">
      <c r="A7628" s="2">
        <v>7627</v>
      </c>
      <c r="B7628" s="11">
        <v>0.44943052718882009</v>
      </c>
      <c r="C7628" s="11">
        <v>-0.26470758787907578</v>
      </c>
      <c r="D7628" s="3">
        <f>B7628*Dashboard!$D$11*Dashboard!$D$10*SQRT(Dashboard!$D$12/365)</f>
        <v>111585.40524574026</v>
      </c>
      <c r="E7628" s="3">
        <f>IF(Dashboard!$I$3,C7628*Dashboard!$E$11*Dashboard!$E$10*SQRT(Dashboard!$D$12/365),0)</f>
        <v>-131444.13509187114</v>
      </c>
      <c r="F7628" s="3">
        <f>D7628+IF(Dashboard!$I$3,E7628,0)</f>
        <v>-19858.729846130882</v>
      </c>
      <c r="G7628" s="3">
        <f>IF(Dashboard!$I$4, ('Lookups and Calculations'!$F$9) / (1 - 'Lookups and Calculations'!$F$10), 'Lookups and Calculations'!$F$9)</f>
        <v>1951878.888340465</v>
      </c>
      <c r="H7628" s="12">
        <f t="shared" si="238"/>
        <v>0</v>
      </c>
      <c r="I7628" s="12">
        <f t="shared" si="239"/>
        <v>0</v>
      </c>
      <c r="J7628" s="13">
        <f>(1 - Dashboard!$I$9) * H7628 * Dashboard!$I$8 * 'Lookups and Calculations'!$F$12</f>
        <v>0</v>
      </c>
      <c r="K7628" s="12">
        <f>(1 - Dashboard!$I$11) * I7628 * Dashboard!$I$10 * 'Lookups and Calculations'!$F$12</f>
        <v>0</v>
      </c>
      <c r="L7628" s="12">
        <f>(H7628 - I7628) * Dashboard!$I$13 * (Dashboard!$D$12 / 365) * 'Lookups and Calculations'!$F$12</f>
        <v>0</v>
      </c>
      <c r="M7628" s="3">
        <f>(G7628*2) * Dashboard!$I$13 * (Dashboard!$D$12 / 365) * 'Lookups and Calculations'!$F$12</f>
        <v>1602.0878730267946</v>
      </c>
      <c r="N7628" s="12">
        <f>H7628 * Dashboard!$I$14 * Dashboard!$I$15 * (Dashboard!$D$12 / 365) * 'Lookups and Calculations'!$F$12</f>
        <v>0</v>
      </c>
    </row>
    <row r="7629" spans="1:14" x14ac:dyDescent="0.35">
      <c r="A7629" s="2">
        <v>7628</v>
      </c>
      <c r="B7629" s="11">
        <v>1.6011771536725548</v>
      </c>
      <c r="C7629" s="11">
        <v>0.21456590127482325</v>
      </c>
      <c r="D7629" s="3">
        <f>B7629*Dashboard!$D$11*Dashboard!$D$10*SQRT(Dashboard!$D$12/365)</f>
        <v>397543.09232249542</v>
      </c>
      <c r="E7629" s="3">
        <f>IF(Dashboard!$I$3,C7629*Dashboard!$E$11*Dashboard!$E$10*SQRT(Dashboard!$D$12/365),0)</f>
        <v>106545.60203299084</v>
      </c>
      <c r="F7629" s="3">
        <f>D7629+IF(Dashboard!$I$3,E7629,0)</f>
        <v>504088.69435548625</v>
      </c>
      <c r="G7629" s="3">
        <f>IF(Dashboard!$I$4, ('Lookups and Calculations'!$F$9) / (1 - 'Lookups and Calculations'!$F$10), 'Lookups and Calculations'!$F$9)</f>
        <v>1951878.888340465</v>
      </c>
      <c r="H7629" s="12">
        <f t="shared" si="238"/>
        <v>0</v>
      </c>
      <c r="I7629" s="12">
        <f t="shared" si="239"/>
        <v>0</v>
      </c>
      <c r="J7629" s="13">
        <f>(1 - Dashboard!$I$9) * H7629 * Dashboard!$I$8 * 'Lookups and Calculations'!$F$12</f>
        <v>0</v>
      </c>
      <c r="K7629" s="12">
        <f>(1 - Dashboard!$I$11) * I7629 * Dashboard!$I$10 * 'Lookups and Calculations'!$F$12</f>
        <v>0</v>
      </c>
      <c r="L7629" s="12">
        <f>(H7629 - I7629) * Dashboard!$I$13 * (Dashboard!$D$12 / 365) * 'Lookups and Calculations'!$F$12</f>
        <v>0</v>
      </c>
      <c r="M7629" s="3">
        <f>(G7629*2) * Dashboard!$I$13 * (Dashboard!$D$12 / 365) * 'Lookups and Calculations'!$F$12</f>
        <v>1602.0878730267946</v>
      </c>
      <c r="N7629" s="12">
        <f>H7629 * Dashboard!$I$14 * Dashboard!$I$15 * (Dashboard!$D$12 / 365) * 'Lookups and Calculations'!$F$12</f>
        <v>0</v>
      </c>
    </row>
    <row r="7630" spans="1:14" x14ac:dyDescent="0.35">
      <c r="A7630" s="2">
        <v>7629</v>
      </c>
      <c r="B7630" s="11">
        <v>-3.1771148321116903E-2</v>
      </c>
      <c r="C7630" s="11">
        <v>-0.66194670086741481</v>
      </c>
      <c r="D7630" s="3">
        <f>B7630*Dashboard!$D$11*Dashboard!$D$10*SQRT(Dashboard!$D$12/365)</f>
        <v>-7888.1968314646747</v>
      </c>
      <c r="E7630" s="3">
        <f>IF(Dashboard!$I$3,C7630*Dashboard!$E$11*Dashboard!$E$10*SQRT(Dashboard!$D$12/365),0)</f>
        <v>-328698.59254726965</v>
      </c>
      <c r="F7630" s="3">
        <f>D7630+IF(Dashboard!$I$3,E7630,0)</f>
        <v>-336586.78937873431</v>
      </c>
      <c r="G7630" s="3">
        <f>IF(Dashboard!$I$4, ('Lookups and Calculations'!$F$9) / (1 - 'Lookups and Calculations'!$F$10), 'Lookups and Calculations'!$F$9)</f>
        <v>1951878.888340465</v>
      </c>
      <c r="H7630" s="12">
        <f t="shared" si="238"/>
        <v>0</v>
      </c>
      <c r="I7630" s="12">
        <f t="shared" si="239"/>
        <v>0</v>
      </c>
      <c r="J7630" s="13">
        <f>(1 - Dashboard!$I$9) * H7630 * Dashboard!$I$8 * 'Lookups and Calculations'!$F$12</f>
        <v>0</v>
      </c>
      <c r="K7630" s="12">
        <f>(1 - Dashboard!$I$11) * I7630 * Dashboard!$I$10 * 'Lookups and Calculations'!$F$12</f>
        <v>0</v>
      </c>
      <c r="L7630" s="12">
        <f>(H7630 - I7630) * Dashboard!$I$13 * (Dashboard!$D$12 / 365) * 'Lookups and Calculations'!$F$12</f>
        <v>0</v>
      </c>
      <c r="M7630" s="3">
        <f>(G7630*2) * Dashboard!$I$13 * (Dashboard!$D$12 / 365) * 'Lookups and Calculations'!$F$12</f>
        <v>1602.0878730267946</v>
      </c>
      <c r="N7630" s="12">
        <f>H7630 * Dashboard!$I$14 * Dashboard!$I$15 * (Dashboard!$D$12 / 365) * 'Lookups and Calculations'!$F$12</f>
        <v>0</v>
      </c>
    </row>
    <row r="7631" spans="1:14" x14ac:dyDescent="0.35">
      <c r="A7631" s="2">
        <v>7630</v>
      </c>
      <c r="B7631" s="11">
        <v>0.58292676326389248</v>
      </c>
      <c r="C7631" s="11">
        <v>-9.7174432869385374E-2</v>
      </c>
      <c r="D7631" s="3">
        <f>B7631*Dashboard!$D$11*Dashboard!$D$10*SQRT(Dashboard!$D$12/365)</f>
        <v>144730.08657033477</v>
      </c>
      <c r="E7631" s="3">
        <f>IF(Dashboard!$I$3,C7631*Dashboard!$E$11*Dashboard!$E$10*SQRT(Dashboard!$D$12/365),0)</f>
        <v>-48253.279718579302</v>
      </c>
      <c r="F7631" s="3">
        <f>D7631+IF(Dashboard!$I$3,E7631,0)</f>
        <v>96476.806851755464</v>
      </c>
      <c r="G7631" s="3">
        <f>IF(Dashboard!$I$4, ('Lookups and Calculations'!$F$9) / (1 - 'Lookups and Calculations'!$F$10), 'Lookups and Calculations'!$F$9)</f>
        <v>1951878.888340465</v>
      </c>
      <c r="H7631" s="12">
        <f t="shared" si="238"/>
        <v>0</v>
      </c>
      <c r="I7631" s="12">
        <f t="shared" si="239"/>
        <v>0</v>
      </c>
      <c r="J7631" s="13">
        <f>(1 - Dashboard!$I$9) * H7631 * Dashboard!$I$8 * 'Lookups and Calculations'!$F$12</f>
        <v>0</v>
      </c>
      <c r="K7631" s="12">
        <f>(1 - Dashboard!$I$11) * I7631 * Dashboard!$I$10 * 'Lookups and Calculations'!$F$12</f>
        <v>0</v>
      </c>
      <c r="L7631" s="12">
        <f>(H7631 - I7631) * Dashboard!$I$13 * (Dashboard!$D$12 / 365) * 'Lookups and Calculations'!$F$12</f>
        <v>0</v>
      </c>
      <c r="M7631" s="3">
        <f>(G7631*2) * Dashboard!$I$13 * (Dashboard!$D$12 / 365) * 'Lookups and Calculations'!$F$12</f>
        <v>1602.0878730267946</v>
      </c>
      <c r="N7631" s="12">
        <f>H7631 * Dashboard!$I$14 * Dashboard!$I$15 * (Dashboard!$D$12 / 365) * 'Lookups and Calculations'!$F$12</f>
        <v>0</v>
      </c>
    </row>
    <row r="7632" spans="1:14" x14ac:dyDescent="0.35">
      <c r="A7632" s="2">
        <v>7631</v>
      </c>
      <c r="B7632" s="11">
        <v>1.7468173612246469E-2</v>
      </c>
      <c r="C7632" s="11">
        <v>-2.4206895213466375E-3</v>
      </c>
      <c r="D7632" s="3">
        <f>B7632*Dashboard!$D$11*Dashboard!$D$10*SQRT(Dashboard!$D$12/365)</f>
        <v>4337.0290033871024</v>
      </c>
      <c r="E7632" s="3">
        <f>IF(Dashboard!$I$3,C7632*Dashboard!$E$11*Dashboard!$E$10*SQRT(Dashboard!$D$12/365),0)</f>
        <v>-1202.0261414067149</v>
      </c>
      <c r="F7632" s="3">
        <f>D7632+IF(Dashboard!$I$3,E7632,0)</f>
        <v>3135.0028619803875</v>
      </c>
      <c r="G7632" s="3">
        <f>IF(Dashboard!$I$4, ('Lookups and Calculations'!$F$9) / (1 - 'Lookups and Calculations'!$F$10), 'Lookups and Calculations'!$F$9)</f>
        <v>1951878.888340465</v>
      </c>
      <c r="H7632" s="12">
        <f t="shared" si="238"/>
        <v>0</v>
      </c>
      <c r="I7632" s="12">
        <f t="shared" si="239"/>
        <v>0</v>
      </c>
      <c r="J7632" s="13">
        <f>(1 - Dashboard!$I$9) * H7632 * Dashboard!$I$8 * 'Lookups and Calculations'!$F$12</f>
        <v>0</v>
      </c>
      <c r="K7632" s="12">
        <f>(1 - Dashboard!$I$11) * I7632 * Dashboard!$I$10 * 'Lookups and Calculations'!$F$12</f>
        <v>0</v>
      </c>
      <c r="L7632" s="12">
        <f>(H7632 - I7632) * Dashboard!$I$13 * (Dashboard!$D$12 / 365) * 'Lookups and Calculations'!$F$12</f>
        <v>0</v>
      </c>
      <c r="M7632" s="3">
        <f>(G7632*2) * Dashboard!$I$13 * (Dashboard!$D$12 / 365) * 'Lookups and Calculations'!$F$12</f>
        <v>1602.0878730267946</v>
      </c>
      <c r="N7632" s="12">
        <f>H7632 * Dashboard!$I$14 * Dashboard!$I$15 * (Dashboard!$D$12 / 365) * 'Lookups and Calculations'!$F$12</f>
        <v>0</v>
      </c>
    </row>
    <row r="7633" spans="1:14" x14ac:dyDescent="0.35">
      <c r="A7633" s="2">
        <v>7632</v>
      </c>
      <c r="B7633" s="11">
        <v>-0.45913481535000805</v>
      </c>
      <c r="C7633" s="11">
        <v>1.2147522392685488</v>
      </c>
      <c r="D7633" s="3">
        <f>B7633*Dashboard!$D$11*Dashboard!$D$10*SQRT(Dashboard!$D$12/365)</f>
        <v>-113994.80305380824</v>
      </c>
      <c r="E7633" s="3">
        <f>IF(Dashboard!$I$3,C7633*Dashboard!$E$11*Dashboard!$E$10*SQRT(Dashboard!$D$12/365),0)</f>
        <v>603201.66384693829</v>
      </c>
      <c r="F7633" s="3">
        <f>D7633+IF(Dashboard!$I$3,E7633,0)</f>
        <v>489206.86079313006</v>
      </c>
      <c r="G7633" s="3">
        <f>IF(Dashboard!$I$4, ('Lookups and Calculations'!$F$9) / (1 - 'Lookups and Calculations'!$F$10), 'Lookups and Calculations'!$F$9)</f>
        <v>1951878.888340465</v>
      </c>
      <c r="H7633" s="12">
        <f t="shared" si="238"/>
        <v>0</v>
      </c>
      <c r="I7633" s="12">
        <f t="shared" si="239"/>
        <v>0</v>
      </c>
      <c r="J7633" s="13">
        <f>(1 - Dashboard!$I$9) * H7633 * Dashboard!$I$8 * 'Lookups and Calculations'!$F$12</f>
        <v>0</v>
      </c>
      <c r="K7633" s="12">
        <f>(1 - Dashboard!$I$11) * I7633 * Dashboard!$I$10 * 'Lookups and Calculations'!$F$12</f>
        <v>0</v>
      </c>
      <c r="L7633" s="12">
        <f>(H7633 - I7633) * Dashboard!$I$13 * (Dashboard!$D$12 / 365) * 'Lookups and Calculations'!$F$12</f>
        <v>0</v>
      </c>
      <c r="M7633" s="3">
        <f>(G7633*2) * Dashboard!$I$13 * (Dashboard!$D$12 / 365) * 'Lookups and Calculations'!$F$12</f>
        <v>1602.0878730267946</v>
      </c>
      <c r="N7633" s="12">
        <f>H7633 * Dashboard!$I$14 * Dashboard!$I$15 * (Dashboard!$D$12 / 365) * 'Lookups and Calculations'!$F$12</f>
        <v>0</v>
      </c>
    </row>
    <row r="7634" spans="1:14" x14ac:dyDescent="0.35">
      <c r="A7634" s="2">
        <v>7633</v>
      </c>
      <c r="B7634" s="11">
        <v>0.74133239969697784</v>
      </c>
      <c r="C7634" s="11">
        <v>-0.44533507564983488</v>
      </c>
      <c r="D7634" s="3">
        <f>B7634*Dashboard!$D$11*Dashboard!$D$10*SQRT(Dashboard!$D$12/365)</f>
        <v>184059.31782028294</v>
      </c>
      <c r="E7634" s="3">
        <f>IF(Dashboard!$I$3,C7634*Dashboard!$E$11*Dashboard!$E$10*SQRT(Dashboard!$D$12/365),0)</f>
        <v>-221137.15860539064</v>
      </c>
      <c r="F7634" s="3">
        <f>D7634+IF(Dashboard!$I$3,E7634,0)</f>
        <v>-37077.840785107692</v>
      </c>
      <c r="G7634" s="3">
        <f>IF(Dashboard!$I$4, ('Lookups and Calculations'!$F$9) / (1 - 'Lookups and Calculations'!$F$10), 'Lookups and Calculations'!$F$9)</f>
        <v>1951878.888340465</v>
      </c>
      <c r="H7634" s="12">
        <f t="shared" si="238"/>
        <v>0</v>
      </c>
      <c r="I7634" s="12">
        <f t="shared" si="239"/>
        <v>0</v>
      </c>
      <c r="J7634" s="13">
        <f>(1 - Dashboard!$I$9) * H7634 * Dashboard!$I$8 * 'Lookups and Calculations'!$F$12</f>
        <v>0</v>
      </c>
      <c r="K7634" s="12">
        <f>(1 - Dashboard!$I$11) * I7634 * Dashboard!$I$10 * 'Lookups and Calculations'!$F$12</f>
        <v>0</v>
      </c>
      <c r="L7634" s="12">
        <f>(H7634 - I7634) * Dashboard!$I$13 * (Dashboard!$D$12 / 365) * 'Lookups and Calculations'!$F$12</f>
        <v>0</v>
      </c>
      <c r="M7634" s="3">
        <f>(G7634*2) * Dashboard!$I$13 * (Dashboard!$D$12 / 365) * 'Lookups and Calculations'!$F$12</f>
        <v>1602.0878730267946</v>
      </c>
      <c r="N7634" s="12">
        <f>H7634 * Dashboard!$I$14 * Dashboard!$I$15 * (Dashboard!$D$12 / 365) * 'Lookups and Calculations'!$F$12</f>
        <v>0</v>
      </c>
    </row>
    <row r="7635" spans="1:14" x14ac:dyDescent="0.35">
      <c r="A7635" s="2">
        <v>7634</v>
      </c>
      <c r="B7635" s="11">
        <v>-0.75551133931925618</v>
      </c>
      <c r="C7635" s="11">
        <v>-0.62704661233789227</v>
      </c>
      <c r="D7635" s="3">
        <f>B7635*Dashboard!$D$11*Dashboard!$D$10*SQRT(Dashboard!$D$12/365)</f>
        <v>-187579.68999794344</v>
      </c>
      <c r="E7635" s="3">
        <f>IF(Dashboard!$I$3,C7635*Dashboard!$E$11*Dashboard!$E$10*SQRT(Dashboard!$D$12/365),0)</f>
        <v>-311368.48127940355</v>
      </c>
      <c r="F7635" s="3">
        <f>D7635+IF(Dashboard!$I$3,E7635,0)</f>
        <v>-498948.17127734702</v>
      </c>
      <c r="G7635" s="3">
        <f>IF(Dashboard!$I$4, ('Lookups and Calculations'!$F$9) / (1 - 'Lookups and Calculations'!$F$10), 'Lookups and Calculations'!$F$9)</f>
        <v>1951878.888340465</v>
      </c>
      <c r="H7635" s="12">
        <f t="shared" si="238"/>
        <v>0</v>
      </c>
      <c r="I7635" s="12">
        <f t="shared" si="239"/>
        <v>0</v>
      </c>
      <c r="J7635" s="13">
        <f>(1 - Dashboard!$I$9) * H7635 * Dashboard!$I$8 * 'Lookups and Calculations'!$F$12</f>
        <v>0</v>
      </c>
      <c r="K7635" s="12">
        <f>(1 - Dashboard!$I$11) * I7635 * Dashboard!$I$10 * 'Lookups and Calculations'!$F$12</f>
        <v>0</v>
      </c>
      <c r="L7635" s="12">
        <f>(H7635 - I7635) * Dashboard!$I$13 * (Dashboard!$D$12 / 365) * 'Lookups and Calculations'!$F$12</f>
        <v>0</v>
      </c>
      <c r="M7635" s="3">
        <f>(G7635*2) * Dashboard!$I$13 * (Dashboard!$D$12 / 365) * 'Lookups and Calculations'!$F$12</f>
        <v>1602.0878730267946</v>
      </c>
      <c r="N7635" s="12">
        <f>H7635 * Dashboard!$I$14 * Dashboard!$I$15 * (Dashboard!$D$12 / 365) * 'Lookups and Calculations'!$F$12</f>
        <v>0</v>
      </c>
    </row>
    <row r="7636" spans="1:14" x14ac:dyDescent="0.35">
      <c r="A7636" s="2">
        <v>7635</v>
      </c>
      <c r="B7636" s="11">
        <v>0.35408992919477172</v>
      </c>
      <c r="C7636" s="11">
        <v>1.9510716993792439</v>
      </c>
      <c r="D7636" s="3">
        <f>B7636*Dashboard!$D$11*Dashboard!$D$10*SQRT(Dashboard!$D$12/365)</f>
        <v>87914.073148916577</v>
      </c>
      <c r="E7636" s="3">
        <f>IF(Dashboard!$I$3,C7636*Dashboard!$E$11*Dashboard!$E$10*SQRT(Dashboard!$D$12/365),0)</f>
        <v>968831.05649501469</v>
      </c>
      <c r="F7636" s="3">
        <f>D7636+IF(Dashboard!$I$3,E7636,0)</f>
        <v>1056745.1296439313</v>
      </c>
      <c r="G7636" s="3">
        <f>IF(Dashboard!$I$4, ('Lookups and Calculations'!$F$9) / (1 - 'Lookups and Calculations'!$F$10), 'Lookups and Calculations'!$F$9)</f>
        <v>1951878.888340465</v>
      </c>
      <c r="H7636" s="12">
        <f t="shared" si="238"/>
        <v>0</v>
      </c>
      <c r="I7636" s="12">
        <f t="shared" si="239"/>
        <v>0</v>
      </c>
      <c r="J7636" s="13">
        <f>(1 - Dashboard!$I$9) * H7636 * Dashboard!$I$8 * 'Lookups and Calculations'!$F$12</f>
        <v>0</v>
      </c>
      <c r="K7636" s="12">
        <f>(1 - Dashboard!$I$11) * I7636 * Dashboard!$I$10 * 'Lookups and Calculations'!$F$12</f>
        <v>0</v>
      </c>
      <c r="L7636" s="12">
        <f>(H7636 - I7636) * Dashboard!$I$13 * (Dashboard!$D$12 / 365) * 'Lookups and Calculations'!$F$12</f>
        <v>0</v>
      </c>
      <c r="M7636" s="3">
        <f>(G7636*2) * Dashboard!$I$13 * (Dashboard!$D$12 / 365) * 'Lookups and Calculations'!$F$12</f>
        <v>1602.0878730267946</v>
      </c>
      <c r="N7636" s="12">
        <f>H7636 * Dashboard!$I$14 * Dashboard!$I$15 * (Dashboard!$D$12 / 365) * 'Lookups and Calculations'!$F$12</f>
        <v>0</v>
      </c>
    </row>
    <row r="7637" spans="1:14" x14ac:dyDescent="0.35">
      <c r="A7637" s="2">
        <v>7636</v>
      </c>
      <c r="B7637" s="11">
        <v>0.79900965121628753</v>
      </c>
      <c r="C7637" s="11">
        <v>-0.46752231804764455</v>
      </c>
      <c r="D7637" s="3">
        <f>B7637*Dashboard!$D$11*Dashboard!$D$10*SQRT(Dashboard!$D$12/365)</f>
        <v>198379.52771901709</v>
      </c>
      <c r="E7637" s="3">
        <f>IF(Dashboard!$I$3,C7637*Dashboard!$E$11*Dashboard!$E$10*SQRT(Dashboard!$D$12/365),0)</f>
        <v>-232154.53408155587</v>
      </c>
      <c r="F7637" s="3">
        <f>D7637+IF(Dashboard!$I$3,E7637,0)</f>
        <v>-33775.006362538785</v>
      </c>
      <c r="G7637" s="3">
        <f>IF(Dashboard!$I$4, ('Lookups and Calculations'!$F$9) / (1 - 'Lookups and Calculations'!$F$10), 'Lookups and Calculations'!$F$9)</f>
        <v>1951878.888340465</v>
      </c>
      <c r="H7637" s="12">
        <f t="shared" si="238"/>
        <v>0</v>
      </c>
      <c r="I7637" s="12">
        <f t="shared" si="239"/>
        <v>0</v>
      </c>
      <c r="J7637" s="13">
        <f>(1 - Dashboard!$I$9) * H7637 * Dashboard!$I$8 * 'Lookups and Calculations'!$F$12</f>
        <v>0</v>
      </c>
      <c r="K7637" s="12">
        <f>(1 - Dashboard!$I$11) * I7637 * Dashboard!$I$10 * 'Lookups and Calculations'!$F$12</f>
        <v>0</v>
      </c>
      <c r="L7637" s="12">
        <f>(H7637 - I7637) * Dashboard!$I$13 * (Dashboard!$D$12 / 365) * 'Lookups and Calculations'!$F$12</f>
        <v>0</v>
      </c>
      <c r="M7637" s="3">
        <f>(G7637*2) * Dashboard!$I$13 * (Dashboard!$D$12 / 365) * 'Lookups and Calculations'!$F$12</f>
        <v>1602.0878730267946</v>
      </c>
      <c r="N7637" s="12">
        <f>H7637 * Dashboard!$I$14 * Dashboard!$I$15 * (Dashboard!$D$12 / 365) * 'Lookups and Calculations'!$F$12</f>
        <v>0</v>
      </c>
    </row>
    <row r="7638" spans="1:14" x14ac:dyDescent="0.35">
      <c r="A7638" s="2">
        <v>7637</v>
      </c>
      <c r="B7638" s="11">
        <v>-1.5307761212094494E-2</v>
      </c>
      <c r="C7638" s="11">
        <v>0.24962769318108308</v>
      </c>
      <c r="D7638" s="3">
        <f>B7638*Dashboard!$D$11*Dashboard!$D$10*SQRT(Dashboard!$D$12/365)</f>
        <v>-3800.6379961344978</v>
      </c>
      <c r="E7638" s="3">
        <f>IF(Dashboard!$I$3,C7638*Dashboard!$E$11*Dashboard!$E$10*SQRT(Dashboard!$D$12/365),0)</f>
        <v>123956.00930093373</v>
      </c>
      <c r="F7638" s="3">
        <f>D7638+IF(Dashboard!$I$3,E7638,0)</f>
        <v>120155.37130479924</v>
      </c>
      <c r="G7638" s="3">
        <f>IF(Dashboard!$I$4, ('Lookups and Calculations'!$F$9) / (1 - 'Lookups and Calculations'!$F$10), 'Lookups and Calculations'!$F$9)</f>
        <v>1951878.888340465</v>
      </c>
      <c r="H7638" s="12">
        <f t="shared" si="238"/>
        <v>0</v>
      </c>
      <c r="I7638" s="12">
        <f t="shared" si="239"/>
        <v>0</v>
      </c>
      <c r="J7638" s="13">
        <f>(1 - Dashboard!$I$9) * H7638 * Dashboard!$I$8 * 'Lookups and Calculations'!$F$12</f>
        <v>0</v>
      </c>
      <c r="K7638" s="12">
        <f>(1 - Dashboard!$I$11) * I7638 * Dashboard!$I$10 * 'Lookups and Calculations'!$F$12</f>
        <v>0</v>
      </c>
      <c r="L7638" s="12">
        <f>(H7638 - I7638) * Dashboard!$I$13 * (Dashboard!$D$12 / 365) * 'Lookups and Calculations'!$F$12</f>
        <v>0</v>
      </c>
      <c r="M7638" s="3">
        <f>(G7638*2) * Dashboard!$I$13 * (Dashboard!$D$12 / 365) * 'Lookups and Calculations'!$F$12</f>
        <v>1602.0878730267946</v>
      </c>
      <c r="N7638" s="12">
        <f>H7638 * Dashboard!$I$14 * Dashboard!$I$15 * (Dashboard!$D$12 / 365) * 'Lookups and Calculations'!$F$12</f>
        <v>0</v>
      </c>
    </row>
    <row r="7639" spans="1:14" x14ac:dyDescent="0.35">
      <c r="A7639" s="2">
        <v>7638</v>
      </c>
      <c r="B7639" s="11">
        <v>0.23675418639909152</v>
      </c>
      <c r="C7639" s="11">
        <v>-1.1801434335419707</v>
      </c>
      <c r="D7639" s="3">
        <f>B7639*Dashboard!$D$11*Dashboard!$D$10*SQRT(Dashboard!$D$12/365)</f>
        <v>58781.747644545241</v>
      </c>
      <c r="E7639" s="3">
        <f>IF(Dashboard!$I$3,C7639*Dashboard!$E$11*Dashboard!$E$10*SQRT(Dashboard!$D$12/365),0)</f>
        <v>-586016.1929968514</v>
      </c>
      <c r="F7639" s="3">
        <f>D7639+IF(Dashboard!$I$3,E7639,0)</f>
        <v>-527234.44535230612</v>
      </c>
      <c r="G7639" s="3">
        <f>IF(Dashboard!$I$4, ('Lookups and Calculations'!$F$9) / (1 - 'Lookups and Calculations'!$F$10), 'Lookups and Calculations'!$F$9)</f>
        <v>1951878.888340465</v>
      </c>
      <c r="H7639" s="12">
        <f t="shared" si="238"/>
        <v>0</v>
      </c>
      <c r="I7639" s="12">
        <f t="shared" si="239"/>
        <v>0</v>
      </c>
      <c r="J7639" s="13">
        <f>(1 - Dashboard!$I$9) * H7639 * Dashboard!$I$8 * 'Lookups and Calculations'!$F$12</f>
        <v>0</v>
      </c>
      <c r="K7639" s="12">
        <f>(1 - Dashboard!$I$11) * I7639 * Dashboard!$I$10 * 'Lookups and Calculations'!$F$12</f>
        <v>0</v>
      </c>
      <c r="L7639" s="12">
        <f>(H7639 - I7639) * Dashboard!$I$13 * (Dashboard!$D$12 / 365) * 'Lookups and Calculations'!$F$12</f>
        <v>0</v>
      </c>
      <c r="M7639" s="3">
        <f>(G7639*2) * Dashboard!$I$13 * (Dashboard!$D$12 / 365) * 'Lookups and Calculations'!$F$12</f>
        <v>1602.0878730267946</v>
      </c>
      <c r="N7639" s="12">
        <f>H7639 * Dashboard!$I$14 * Dashboard!$I$15 * (Dashboard!$D$12 / 365) * 'Lookups and Calculations'!$F$12</f>
        <v>0</v>
      </c>
    </row>
    <row r="7640" spans="1:14" x14ac:dyDescent="0.35">
      <c r="A7640" s="2">
        <v>7639</v>
      </c>
      <c r="B7640" s="11">
        <v>0.5214534856539067</v>
      </c>
      <c r="C7640" s="11">
        <v>-0.18172629489301242</v>
      </c>
      <c r="D7640" s="3">
        <f>B7640*Dashboard!$D$11*Dashboard!$D$10*SQRT(Dashboard!$D$12/365)</f>
        <v>129467.39260782106</v>
      </c>
      <c r="E7640" s="3">
        <f>IF(Dashboard!$I$3,C7640*Dashboard!$E$11*Dashboard!$E$10*SQRT(Dashboard!$D$12/365),0)</f>
        <v>-90238.65106040852</v>
      </c>
      <c r="F7640" s="3">
        <f>D7640+IF(Dashboard!$I$3,E7640,0)</f>
        <v>39228.741547412545</v>
      </c>
      <c r="G7640" s="3">
        <f>IF(Dashboard!$I$4, ('Lookups and Calculations'!$F$9) / (1 - 'Lookups and Calculations'!$F$10), 'Lookups and Calculations'!$F$9)</f>
        <v>1951878.888340465</v>
      </c>
      <c r="H7640" s="12">
        <f t="shared" si="238"/>
        <v>0</v>
      </c>
      <c r="I7640" s="12">
        <f t="shared" si="239"/>
        <v>0</v>
      </c>
      <c r="J7640" s="13">
        <f>(1 - Dashboard!$I$9) * H7640 * Dashboard!$I$8 * 'Lookups and Calculations'!$F$12</f>
        <v>0</v>
      </c>
      <c r="K7640" s="12">
        <f>(1 - Dashboard!$I$11) * I7640 * Dashboard!$I$10 * 'Lookups and Calculations'!$F$12</f>
        <v>0</v>
      </c>
      <c r="L7640" s="12">
        <f>(H7640 - I7640) * Dashboard!$I$13 * (Dashboard!$D$12 / 365) * 'Lookups and Calculations'!$F$12</f>
        <v>0</v>
      </c>
      <c r="M7640" s="3">
        <f>(G7640*2) * Dashboard!$I$13 * (Dashboard!$D$12 / 365) * 'Lookups and Calculations'!$F$12</f>
        <v>1602.0878730267946</v>
      </c>
      <c r="N7640" s="12">
        <f>H7640 * Dashboard!$I$14 * Dashboard!$I$15 * (Dashboard!$D$12 / 365) * 'Lookups and Calculations'!$F$12</f>
        <v>0</v>
      </c>
    </row>
    <row r="7641" spans="1:14" x14ac:dyDescent="0.35">
      <c r="A7641" s="2">
        <v>7640</v>
      </c>
      <c r="B7641" s="11">
        <v>-2.017401725372812</v>
      </c>
      <c r="C7641" s="11">
        <v>-0.42493882436625025</v>
      </c>
      <c r="D7641" s="3">
        <f>B7641*Dashboard!$D$11*Dashboard!$D$10*SQRT(Dashboard!$D$12/365)</f>
        <v>-500884.0642785349</v>
      </c>
      <c r="E7641" s="3">
        <f>IF(Dashboard!$I$3,C7641*Dashboard!$E$11*Dashboard!$E$10*SQRT(Dashboard!$D$12/365),0)</f>
        <v>-211009.12400476565</v>
      </c>
      <c r="F7641" s="3">
        <f>D7641+IF(Dashboard!$I$3,E7641,0)</f>
        <v>-711893.18828330049</v>
      </c>
      <c r="G7641" s="3">
        <f>IF(Dashboard!$I$4, ('Lookups and Calculations'!$F$9) / (1 - 'Lookups and Calculations'!$F$10), 'Lookups and Calculations'!$F$9)</f>
        <v>1951878.888340465</v>
      </c>
      <c r="H7641" s="12">
        <f t="shared" si="238"/>
        <v>0</v>
      </c>
      <c r="I7641" s="12">
        <f t="shared" si="239"/>
        <v>0</v>
      </c>
      <c r="J7641" s="13">
        <f>(1 - Dashboard!$I$9) * H7641 * Dashboard!$I$8 * 'Lookups and Calculations'!$F$12</f>
        <v>0</v>
      </c>
      <c r="K7641" s="12">
        <f>(1 - Dashboard!$I$11) * I7641 * Dashboard!$I$10 * 'Lookups and Calculations'!$F$12</f>
        <v>0</v>
      </c>
      <c r="L7641" s="12">
        <f>(H7641 - I7641) * Dashboard!$I$13 * (Dashboard!$D$12 / 365) * 'Lookups and Calculations'!$F$12</f>
        <v>0</v>
      </c>
      <c r="M7641" s="3">
        <f>(G7641*2) * Dashboard!$I$13 * (Dashboard!$D$12 / 365) * 'Lookups and Calculations'!$F$12</f>
        <v>1602.0878730267946</v>
      </c>
      <c r="N7641" s="12">
        <f>H7641 * Dashboard!$I$14 * Dashboard!$I$15 * (Dashboard!$D$12 / 365) * 'Lookups and Calculations'!$F$12</f>
        <v>0</v>
      </c>
    </row>
    <row r="7642" spans="1:14" x14ac:dyDescent="0.35">
      <c r="A7642" s="2">
        <v>7641</v>
      </c>
      <c r="B7642" s="11">
        <v>0.82708406411968804</v>
      </c>
      <c r="C7642" s="11">
        <v>-1.0446479014351016</v>
      </c>
      <c r="D7642" s="3">
        <f>B7642*Dashboard!$D$11*Dashboard!$D$10*SQRT(Dashboard!$D$12/365)</f>
        <v>205349.89255038969</v>
      </c>
      <c r="E7642" s="3">
        <f>IF(Dashboard!$I$3,C7642*Dashboard!$E$11*Dashboard!$E$10*SQRT(Dashboard!$D$12/365),0)</f>
        <v>-518734.05284627771</v>
      </c>
      <c r="F7642" s="3">
        <f>D7642+IF(Dashboard!$I$3,E7642,0)</f>
        <v>-313384.16029588802</v>
      </c>
      <c r="G7642" s="3">
        <f>IF(Dashboard!$I$4, ('Lookups and Calculations'!$F$9) / (1 - 'Lookups and Calculations'!$F$10), 'Lookups and Calculations'!$F$9)</f>
        <v>1951878.888340465</v>
      </c>
      <c r="H7642" s="12">
        <f t="shared" si="238"/>
        <v>0</v>
      </c>
      <c r="I7642" s="12">
        <f t="shared" si="239"/>
        <v>0</v>
      </c>
      <c r="J7642" s="13">
        <f>(1 - Dashboard!$I$9) * H7642 * Dashboard!$I$8 * 'Lookups and Calculations'!$F$12</f>
        <v>0</v>
      </c>
      <c r="K7642" s="12">
        <f>(1 - Dashboard!$I$11) * I7642 * Dashboard!$I$10 * 'Lookups and Calculations'!$F$12</f>
        <v>0</v>
      </c>
      <c r="L7642" s="12">
        <f>(H7642 - I7642) * Dashboard!$I$13 * (Dashboard!$D$12 / 365) * 'Lookups and Calculations'!$F$12</f>
        <v>0</v>
      </c>
      <c r="M7642" s="3">
        <f>(G7642*2) * Dashboard!$I$13 * (Dashboard!$D$12 / 365) * 'Lookups and Calculations'!$F$12</f>
        <v>1602.0878730267946</v>
      </c>
      <c r="N7642" s="12">
        <f>H7642 * Dashboard!$I$14 * Dashboard!$I$15 * (Dashboard!$D$12 / 365) * 'Lookups and Calculations'!$F$12</f>
        <v>0</v>
      </c>
    </row>
    <row r="7643" spans="1:14" x14ac:dyDescent="0.35">
      <c r="A7643" s="2">
        <v>7642</v>
      </c>
      <c r="B7643" s="11">
        <v>-1.4166987228453551</v>
      </c>
      <c r="C7643" s="11">
        <v>0.72228854822873112</v>
      </c>
      <c r="D7643" s="3">
        <f>B7643*Dashboard!$D$11*Dashboard!$D$10*SQRT(Dashboard!$D$12/365)</f>
        <v>-351740.46162068093</v>
      </c>
      <c r="E7643" s="3">
        <f>IF(Dashboard!$I$3,C7643*Dashboard!$E$11*Dashboard!$E$10*SQRT(Dashboard!$D$12/365),0)</f>
        <v>358662.15347049199</v>
      </c>
      <c r="F7643" s="3">
        <f>D7643+IF(Dashboard!$I$3,E7643,0)</f>
        <v>6921.6918498110608</v>
      </c>
      <c r="G7643" s="3">
        <f>IF(Dashboard!$I$4, ('Lookups and Calculations'!$F$9) / (1 - 'Lookups and Calculations'!$F$10), 'Lookups and Calculations'!$F$9)</f>
        <v>1951878.888340465</v>
      </c>
      <c r="H7643" s="12">
        <f t="shared" si="238"/>
        <v>0</v>
      </c>
      <c r="I7643" s="12">
        <f t="shared" si="239"/>
        <v>0</v>
      </c>
      <c r="J7643" s="13">
        <f>(1 - Dashboard!$I$9) * H7643 * Dashboard!$I$8 * 'Lookups and Calculations'!$F$12</f>
        <v>0</v>
      </c>
      <c r="K7643" s="12">
        <f>(1 - Dashboard!$I$11) * I7643 * Dashboard!$I$10 * 'Lookups and Calculations'!$F$12</f>
        <v>0</v>
      </c>
      <c r="L7643" s="12">
        <f>(H7643 - I7643) * Dashboard!$I$13 * (Dashboard!$D$12 / 365) * 'Lookups and Calculations'!$F$12</f>
        <v>0</v>
      </c>
      <c r="M7643" s="3">
        <f>(G7643*2) * Dashboard!$I$13 * (Dashboard!$D$12 / 365) * 'Lookups and Calculations'!$F$12</f>
        <v>1602.0878730267946</v>
      </c>
      <c r="N7643" s="12">
        <f>H7643 * Dashboard!$I$14 * Dashboard!$I$15 * (Dashboard!$D$12 / 365) * 'Lookups and Calculations'!$F$12</f>
        <v>0</v>
      </c>
    </row>
    <row r="7644" spans="1:14" x14ac:dyDescent="0.35">
      <c r="A7644" s="2">
        <v>7643</v>
      </c>
      <c r="B7644" s="11">
        <v>1.7597155719512254</v>
      </c>
      <c r="C7644" s="11">
        <v>0.10896629088420126</v>
      </c>
      <c r="D7644" s="3">
        <f>B7644*Dashboard!$D$11*Dashboard!$D$10*SQRT(Dashboard!$D$12/365)</f>
        <v>436905.2908836354</v>
      </c>
      <c r="E7644" s="3">
        <f>IF(Dashboard!$I$3,C7644*Dashboard!$E$11*Dashboard!$E$10*SQRT(Dashboard!$D$12/365),0)</f>
        <v>54108.686396954094</v>
      </c>
      <c r="F7644" s="3">
        <f>D7644+IF(Dashboard!$I$3,E7644,0)</f>
        <v>491013.97728058952</v>
      </c>
      <c r="G7644" s="3">
        <f>IF(Dashboard!$I$4, ('Lookups and Calculations'!$F$9) / (1 - 'Lookups and Calculations'!$F$10), 'Lookups and Calculations'!$F$9)</f>
        <v>1951878.888340465</v>
      </c>
      <c r="H7644" s="12">
        <f t="shared" si="238"/>
        <v>0</v>
      </c>
      <c r="I7644" s="12">
        <f t="shared" si="239"/>
        <v>0</v>
      </c>
      <c r="J7644" s="13">
        <f>(1 - Dashboard!$I$9) * H7644 * Dashboard!$I$8 * 'Lookups and Calculations'!$F$12</f>
        <v>0</v>
      </c>
      <c r="K7644" s="12">
        <f>(1 - Dashboard!$I$11) * I7644 * Dashboard!$I$10 * 'Lookups and Calculations'!$F$12</f>
        <v>0</v>
      </c>
      <c r="L7644" s="12">
        <f>(H7644 - I7644) * Dashboard!$I$13 * (Dashboard!$D$12 / 365) * 'Lookups and Calculations'!$F$12</f>
        <v>0</v>
      </c>
      <c r="M7644" s="3">
        <f>(G7644*2) * Dashboard!$I$13 * (Dashboard!$D$12 / 365) * 'Lookups and Calculations'!$F$12</f>
        <v>1602.0878730267946</v>
      </c>
      <c r="N7644" s="12">
        <f>H7644 * Dashboard!$I$14 * Dashboard!$I$15 * (Dashboard!$D$12 / 365) * 'Lookups and Calculations'!$F$12</f>
        <v>0</v>
      </c>
    </row>
    <row r="7645" spans="1:14" x14ac:dyDescent="0.35">
      <c r="A7645" s="2">
        <v>7644</v>
      </c>
      <c r="B7645" s="11">
        <v>-6.8408521272366962E-2</v>
      </c>
      <c r="C7645" s="11">
        <v>-1.3368209476442985</v>
      </c>
      <c r="D7645" s="3">
        <f>B7645*Dashboard!$D$11*Dashboard!$D$10*SQRT(Dashboard!$D$12/365)</f>
        <v>-16984.588510677375</v>
      </c>
      <c r="E7645" s="3">
        <f>IF(Dashboard!$I$3,C7645*Dashboard!$E$11*Dashboard!$E$10*SQRT(Dashboard!$D$12/365),0)</f>
        <v>-663816.5329664516</v>
      </c>
      <c r="F7645" s="3">
        <f>D7645+IF(Dashboard!$I$3,E7645,0)</f>
        <v>-680801.12147712894</v>
      </c>
      <c r="G7645" s="3">
        <f>IF(Dashboard!$I$4, ('Lookups and Calculations'!$F$9) / (1 - 'Lookups and Calculations'!$F$10), 'Lookups and Calculations'!$F$9)</f>
        <v>1951878.888340465</v>
      </c>
      <c r="H7645" s="12">
        <f t="shared" si="238"/>
        <v>0</v>
      </c>
      <c r="I7645" s="12">
        <f t="shared" si="239"/>
        <v>0</v>
      </c>
      <c r="J7645" s="13">
        <f>(1 - Dashboard!$I$9) * H7645 * Dashboard!$I$8 * 'Lookups and Calculations'!$F$12</f>
        <v>0</v>
      </c>
      <c r="K7645" s="12">
        <f>(1 - Dashboard!$I$11) * I7645 * Dashboard!$I$10 * 'Lookups and Calculations'!$F$12</f>
        <v>0</v>
      </c>
      <c r="L7645" s="12">
        <f>(H7645 - I7645) * Dashboard!$I$13 * (Dashboard!$D$12 / 365) * 'Lookups and Calculations'!$F$12</f>
        <v>0</v>
      </c>
      <c r="M7645" s="3">
        <f>(G7645*2) * Dashboard!$I$13 * (Dashboard!$D$12 / 365) * 'Lookups and Calculations'!$F$12</f>
        <v>1602.0878730267946</v>
      </c>
      <c r="N7645" s="12">
        <f>H7645 * Dashboard!$I$14 * Dashboard!$I$15 * (Dashboard!$D$12 / 365) * 'Lookups and Calculations'!$F$12</f>
        <v>0</v>
      </c>
    </row>
    <row r="7646" spans="1:14" x14ac:dyDescent="0.35">
      <c r="A7646" s="2">
        <v>7645</v>
      </c>
      <c r="B7646" s="11">
        <v>0.54340670721216933</v>
      </c>
      <c r="C7646" s="11">
        <v>-0.28642879531155224</v>
      </c>
      <c r="D7646" s="3">
        <f>B7646*Dashboard!$D$11*Dashboard!$D$10*SQRT(Dashboard!$D$12/365)</f>
        <v>134917.97723844423</v>
      </c>
      <c r="E7646" s="3">
        <f>IF(Dashboard!$I$3,C7646*Dashboard!$E$11*Dashboard!$E$10*SQRT(Dashboard!$D$12/365),0)</f>
        <v>-142230.09459907378</v>
      </c>
      <c r="F7646" s="3">
        <f>D7646+IF(Dashboard!$I$3,E7646,0)</f>
        <v>-7312.1173606295488</v>
      </c>
      <c r="G7646" s="3">
        <f>IF(Dashboard!$I$4, ('Lookups and Calculations'!$F$9) / (1 - 'Lookups and Calculations'!$F$10), 'Lookups and Calculations'!$F$9)</f>
        <v>1951878.888340465</v>
      </c>
      <c r="H7646" s="12">
        <f t="shared" si="238"/>
        <v>0</v>
      </c>
      <c r="I7646" s="12">
        <f t="shared" si="239"/>
        <v>0</v>
      </c>
      <c r="J7646" s="13">
        <f>(1 - Dashboard!$I$9) * H7646 * Dashboard!$I$8 * 'Lookups and Calculations'!$F$12</f>
        <v>0</v>
      </c>
      <c r="K7646" s="12">
        <f>(1 - Dashboard!$I$11) * I7646 * Dashboard!$I$10 * 'Lookups and Calculations'!$F$12</f>
        <v>0</v>
      </c>
      <c r="L7646" s="12">
        <f>(H7646 - I7646) * Dashboard!$I$13 * (Dashboard!$D$12 / 365) * 'Lookups and Calculations'!$F$12</f>
        <v>0</v>
      </c>
      <c r="M7646" s="3">
        <f>(G7646*2) * Dashboard!$I$13 * (Dashboard!$D$12 / 365) * 'Lookups and Calculations'!$F$12</f>
        <v>1602.0878730267946</v>
      </c>
      <c r="N7646" s="12">
        <f>H7646 * Dashboard!$I$14 * Dashboard!$I$15 * (Dashboard!$D$12 / 365) * 'Lookups and Calculations'!$F$12</f>
        <v>0</v>
      </c>
    </row>
    <row r="7647" spans="1:14" x14ac:dyDescent="0.35">
      <c r="A7647" s="2">
        <v>7646</v>
      </c>
      <c r="B7647" s="11">
        <v>1.6179685330949287</v>
      </c>
      <c r="C7647" s="11">
        <v>1.2760140568536582</v>
      </c>
      <c r="D7647" s="3">
        <f>B7647*Dashboard!$D$11*Dashboard!$D$10*SQRT(Dashboard!$D$12/365)</f>
        <v>401712.08566880942</v>
      </c>
      <c r="E7647" s="3">
        <f>IF(Dashboard!$I$3,C7647*Dashboard!$E$11*Dashboard!$E$10*SQRT(Dashboard!$D$12/365),0)</f>
        <v>633622.04843489057</v>
      </c>
      <c r="F7647" s="3">
        <f>D7647+IF(Dashboard!$I$3,E7647,0)</f>
        <v>1035334.1341037001</v>
      </c>
      <c r="G7647" s="3">
        <f>IF(Dashboard!$I$4, ('Lookups and Calculations'!$F$9) / (1 - 'Lookups and Calculations'!$F$10), 'Lookups and Calculations'!$F$9)</f>
        <v>1951878.888340465</v>
      </c>
      <c r="H7647" s="12">
        <f t="shared" si="238"/>
        <v>0</v>
      </c>
      <c r="I7647" s="12">
        <f t="shared" si="239"/>
        <v>0</v>
      </c>
      <c r="J7647" s="13">
        <f>(1 - Dashboard!$I$9) * H7647 * Dashboard!$I$8 * 'Lookups and Calculations'!$F$12</f>
        <v>0</v>
      </c>
      <c r="K7647" s="12">
        <f>(1 - Dashboard!$I$11) * I7647 * Dashboard!$I$10 * 'Lookups and Calculations'!$F$12</f>
        <v>0</v>
      </c>
      <c r="L7647" s="12">
        <f>(H7647 - I7647) * Dashboard!$I$13 * (Dashboard!$D$12 / 365) * 'Lookups and Calculations'!$F$12</f>
        <v>0</v>
      </c>
      <c r="M7647" s="3">
        <f>(G7647*2) * Dashboard!$I$13 * (Dashboard!$D$12 / 365) * 'Lookups and Calculations'!$F$12</f>
        <v>1602.0878730267946</v>
      </c>
      <c r="N7647" s="12">
        <f>H7647 * Dashboard!$I$14 * Dashboard!$I$15 * (Dashboard!$D$12 / 365) * 'Lookups and Calculations'!$F$12</f>
        <v>0</v>
      </c>
    </row>
    <row r="7648" spans="1:14" x14ac:dyDescent="0.35">
      <c r="A7648" s="2">
        <v>7647</v>
      </c>
      <c r="B7648" s="11">
        <v>0.97958379375527793</v>
      </c>
      <c r="C7648" s="11">
        <v>0.20993971654910026</v>
      </c>
      <c r="D7648" s="3">
        <f>B7648*Dashboard!$D$11*Dashboard!$D$10*SQRT(Dashboard!$D$12/365)</f>
        <v>243212.79482739468</v>
      </c>
      <c r="E7648" s="3">
        <f>IF(Dashboard!$I$3,C7648*Dashboard!$E$11*Dashboard!$E$10*SQRT(Dashboard!$D$12/365),0)</f>
        <v>104248.40740052843</v>
      </c>
      <c r="F7648" s="3">
        <f>D7648+IF(Dashboard!$I$3,E7648,0)</f>
        <v>347461.20222792309</v>
      </c>
      <c r="G7648" s="3">
        <f>IF(Dashboard!$I$4, ('Lookups and Calculations'!$F$9) / (1 - 'Lookups and Calculations'!$F$10), 'Lookups and Calculations'!$F$9)</f>
        <v>1951878.888340465</v>
      </c>
      <c r="H7648" s="12">
        <f t="shared" si="238"/>
        <v>0</v>
      </c>
      <c r="I7648" s="12">
        <f t="shared" si="239"/>
        <v>0</v>
      </c>
      <c r="J7648" s="13">
        <f>(1 - Dashboard!$I$9) * H7648 * Dashboard!$I$8 * 'Lookups and Calculations'!$F$12</f>
        <v>0</v>
      </c>
      <c r="K7648" s="12">
        <f>(1 - Dashboard!$I$11) * I7648 * Dashboard!$I$10 * 'Lookups and Calculations'!$F$12</f>
        <v>0</v>
      </c>
      <c r="L7648" s="12">
        <f>(H7648 - I7648) * Dashboard!$I$13 * (Dashboard!$D$12 / 365) * 'Lookups and Calculations'!$F$12</f>
        <v>0</v>
      </c>
      <c r="M7648" s="3">
        <f>(G7648*2) * Dashboard!$I$13 * (Dashboard!$D$12 / 365) * 'Lookups and Calculations'!$F$12</f>
        <v>1602.0878730267946</v>
      </c>
      <c r="N7648" s="12">
        <f>H7648 * Dashboard!$I$14 * Dashboard!$I$15 * (Dashboard!$D$12 / 365) * 'Lookups and Calculations'!$F$12</f>
        <v>0</v>
      </c>
    </row>
    <row r="7649" spans="1:14" x14ac:dyDescent="0.35">
      <c r="A7649" s="2">
        <v>7648</v>
      </c>
      <c r="B7649" s="11">
        <v>1.0535117559545946</v>
      </c>
      <c r="C7649" s="11">
        <v>1.602940668150252</v>
      </c>
      <c r="D7649" s="3">
        <f>B7649*Dashboard!$D$11*Dashboard!$D$10*SQRT(Dashboard!$D$12/365)</f>
        <v>261567.75988195298</v>
      </c>
      <c r="E7649" s="3">
        <f>IF(Dashboard!$I$3,C7649*Dashboard!$E$11*Dashboard!$E$10*SQRT(Dashboard!$D$12/365),0)</f>
        <v>795961.88162481785</v>
      </c>
      <c r="F7649" s="3">
        <f>D7649+IF(Dashboard!$I$3,E7649,0)</f>
        <v>1057529.6415067709</v>
      </c>
      <c r="G7649" s="3">
        <f>IF(Dashboard!$I$4, ('Lookups and Calculations'!$F$9) / (1 - 'Lookups and Calculations'!$F$10), 'Lookups and Calculations'!$F$9)</f>
        <v>1951878.888340465</v>
      </c>
      <c r="H7649" s="12">
        <f t="shared" si="238"/>
        <v>0</v>
      </c>
      <c r="I7649" s="12">
        <f t="shared" si="239"/>
        <v>0</v>
      </c>
      <c r="J7649" s="13">
        <f>(1 - Dashboard!$I$9) * H7649 * Dashboard!$I$8 * 'Lookups and Calculations'!$F$12</f>
        <v>0</v>
      </c>
      <c r="K7649" s="12">
        <f>(1 - Dashboard!$I$11) * I7649 * Dashboard!$I$10 * 'Lookups and Calculations'!$F$12</f>
        <v>0</v>
      </c>
      <c r="L7649" s="12">
        <f>(H7649 - I7649) * Dashboard!$I$13 * (Dashboard!$D$12 / 365) * 'Lookups and Calculations'!$F$12</f>
        <v>0</v>
      </c>
      <c r="M7649" s="3">
        <f>(G7649*2) * Dashboard!$I$13 * (Dashboard!$D$12 / 365) * 'Lookups and Calculations'!$F$12</f>
        <v>1602.0878730267946</v>
      </c>
      <c r="N7649" s="12">
        <f>H7649 * Dashboard!$I$14 * Dashboard!$I$15 * (Dashboard!$D$12 / 365) * 'Lookups and Calculations'!$F$12</f>
        <v>0</v>
      </c>
    </row>
    <row r="7650" spans="1:14" x14ac:dyDescent="0.35">
      <c r="A7650" s="2">
        <v>7649</v>
      </c>
      <c r="B7650" s="11">
        <v>0.37538492439733212</v>
      </c>
      <c r="C7650" s="11">
        <v>0.13799515643647245</v>
      </c>
      <c r="D7650" s="3">
        <f>B7650*Dashboard!$D$11*Dashboard!$D$10*SQRT(Dashboard!$D$12/365)</f>
        <v>93201.232177136029</v>
      </c>
      <c r="E7650" s="3">
        <f>IF(Dashboard!$I$3,C7650*Dashboard!$E$11*Dashboard!$E$10*SQRT(Dashboard!$D$12/365),0)</f>
        <v>68523.362439257733</v>
      </c>
      <c r="F7650" s="3">
        <f>D7650+IF(Dashboard!$I$3,E7650,0)</f>
        <v>161724.59461639376</v>
      </c>
      <c r="G7650" s="3">
        <f>IF(Dashboard!$I$4, ('Lookups and Calculations'!$F$9) / (1 - 'Lookups and Calculations'!$F$10), 'Lookups and Calculations'!$F$9)</f>
        <v>1951878.888340465</v>
      </c>
      <c r="H7650" s="12">
        <f t="shared" si="238"/>
        <v>0</v>
      </c>
      <c r="I7650" s="12">
        <f t="shared" si="239"/>
        <v>0</v>
      </c>
      <c r="J7650" s="13">
        <f>(1 - Dashboard!$I$9) * H7650 * Dashboard!$I$8 * 'Lookups and Calculations'!$F$12</f>
        <v>0</v>
      </c>
      <c r="K7650" s="12">
        <f>(1 - Dashboard!$I$11) * I7650 * Dashboard!$I$10 * 'Lookups and Calculations'!$F$12</f>
        <v>0</v>
      </c>
      <c r="L7650" s="12">
        <f>(H7650 - I7650) * Dashboard!$I$13 * (Dashboard!$D$12 / 365) * 'Lookups and Calculations'!$F$12</f>
        <v>0</v>
      </c>
      <c r="M7650" s="3">
        <f>(G7650*2) * Dashboard!$I$13 * (Dashboard!$D$12 / 365) * 'Lookups and Calculations'!$F$12</f>
        <v>1602.0878730267946</v>
      </c>
      <c r="N7650" s="12">
        <f>H7650 * Dashboard!$I$14 * Dashboard!$I$15 * (Dashboard!$D$12 / 365) * 'Lookups and Calculations'!$F$12</f>
        <v>0</v>
      </c>
    </row>
    <row r="7651" spans="1:14" x14ac:dyDescent="0.35">
      <c r="A7651" s="2">
        <v>7650</v>
      </c>
      <c r="B7651" s="11">
        <v>2.1420940807922504</v>
      </c>
      <c r="C7651" s="11">
        <v>0.44031961118195417</v>
      </c>
      <c r="D7651" s="3">
        <f>B7651*Dashboard!$D$11*Dashboard!$D$10*SQRT(Dashboard!$D$12/365)</f>
        <v>531842.90256118285</v>
      </c>
      <c r="E7651" s="3">
        <f>IF(Dashboard!$I$3,C7651*Dashboard!$E$11*Dashboard!$E$10*SQRT(Dashboard!$D$12/365),0)</f>
        <v>218646.66184877424</v>
      </c>
      <c r="F7651" s="3">
        <f>D7651+IF(Dashboard!$I$3,E7651,0)</f>
        <v>750489.56440995703</v>
      </c>
      <c r="G7651" s="3">
        <f>IF(Dashboard!$I$4, ('Lookups and Calculations'!$F$9) / (1 - 'Lookups and Calculations'!$F$10), 'Lookups and Calculations'!$F$9)</f>
        <v>1951878.888340465</v>
      </c>
      <c r="H7651" s="12">
        <f t="shared" si="238"/>
        <v>0</v>
      </c>
      <c r="I7651" s="12">
        <f t="shared" si="239"/>
        <v>0</v>
      </c>
      <c r="J7651" s="13">
        <f>(1 - Dashboard!$I$9) * H7651 * Dashboard!$I$8 * 'Lookups and Calculations'!$F$12</f>
        <v>0</v>
      </c>
      <c r="K7651" s="12">
        <f>(1 - Dashboard!$I$11) * I7651 * Dashboard!$I$10 * 'Lookups and Calculations'!$F$12</f>
        <v>0</v>
      </c>
      <c r="L7651" s="12">
        <f>(H7651 - I7651) * Dashboard!$I$13 * (Dashboard!$D$12 / 365) * 'Lookups and Calculations'!$F$12</f>
        <v>0</v>
      </c>
      <c r="M7651" s="3">
        <f>(G7651*2) * Dashboard!$I$13 * (Dashboard!$D$12 / 365) * 'Lookups and Calculations'!$F$12</f>
        <v>1602.0878730267946</v>
      </c>
      <c r="N7651" s="12">
        <f>H7651 * Dashboard!$I$14 * Dashboard!$I$15 * (Dashboard!$D$12 / 365) * 'Lookups and Calculations'!$F$12</f>
        <v>0</v>
      </c>
    </row>
    <row r="7652" spans="1:14" x14ac:dyDescent="0.35">
      <c r="A7652" s="2">
        <v>7651</v>
      </c>
      <c r="B7652" s="11">
        <v>-0.30825576699878893</v>
      </c>
      <c r="C7652" s="11">
        <v>1.2133529730638435</v>
      </c>
      <c r="D7652" s="3">
        <f>B7652*Dashboard!$D$11*Dashboard!$D$10*SQRT(Dashboard!$D$12/365)</f>
        <v>-76534.286389151152</v>
      </c>
      <c r="E7652" s="3">
        <f>IF(Dashboard!$I$3,C7652*Dashboard!$E$11*Dashboard!$E$10*SQRT(Dashboard!$D$12/365),0)</f>
        <v>602506.83927649644</v>
      </c>
      <c r="F7652" s="3">
        <f>D7652+IF(Dashboard!$I$3,E7652,0)</f>
        <v>525972.55288734531</v>
      </c>
      <c r="G7652" s="3">
        <f>IF(Dashboard!$I$4, ('Lookups and Calculations'!$F$9) / (1 - 'Lookups and Calculations'!$F$10), 'Lookups and Calculations'!$F$9)</f>
        <v>1951878.888340465</v>
      </c>
      <c r="H7652" s="12">
        <f t="shared" si="238"/>
        <v>0</v>
      </c>
      <c r="I7652" s="12">
        <f t="shared" si="239"/>
        <v>0</v>
      </c>
      <c r="J7652" s="13">
        <f>(1 - Dashboard!$I$9) * H7652 * Dashboard!$I$8 * 'Lookups and Calculations'!$F$12</f>
        <v>0</v>
      </c>
      <c r="K7652" s="12">
        <f>(1 - Dashboard!$I$11) * I7652 * Dashboard!$I$10 * 'Lookups and Calculations'!$F$12</f>
        <v>0</v>
      </c>
      <c r="L7652" s="12">
        <f>(H7652 - I7652) * Dashboard!$I$13 * (Dashboard!$D$12 / 365) * 'Lookups and Calculations'!$F$12</f>
        <v>0</v>
      </c>
      <c r="M7652" s="3">
        <f>(G7652*2) * Dashboard!$I$13 * (Dashboard!$D$12 / 365) * 'Lookups and Calculations'!$F$12</f>
        <v>1602.0878730267946</v>
      </c>
      <c r="N7652" s="12">
        <f>H7652 * Dashboard!$I$14 * Dashboard!$I$15 * (Dashboard!$D$12 / 365) * 'Lookups and Calculations'!$F$12</f>
        <v>0</v>
      </c>
    </row>
    <row r="7653" spans="1:14" x14ac:dyDescent="0.35">
      <c r="A7653" s="2">
        <v>7652</v>
      </c>
      <c r="B7653" s="11">
        <v>0.37046047140243343</v>
      </c>
      <c r="C7653" s="11">
        <v>1.7876735145658313</v>
      </c>
      <c r="D7653" s="3">
        <f>B7653*Dashboard!$D$11*Dashboard!$D$10*SQRT(Dashboard!$D$12/365)</f>
        <v>91978.580288118916</v>
      </c>
      <c r="E7653" s="3">
        <f>IF(Dashboard!$I$3,C7653*Dashboard!$E$11*Dashboard!$E$10*SQRT(Dashboard!$D$12/365),0)</f>
        <v>887693.47653190384</v>
      </c>
      <c r="F7653" s="3">
        <f>D7653+IF(Dashboard!$I$3,E7653,0)</f>
        <v>979672.05682002276</v>
      </c>
      <c r="G7653" s="3">
        <f>IF(Dashboard!$I$4, ('Lookups and Calculations'!$F$9) / (1 - 'Lookups and Calculations'!$F$10), 'Lookups and Calculations'!$F$9)</f>
        <v>1951878.888340465</v>
      </c>
      <c r="H7653" s="12">
        <f t="shared" si="238"/>
        <v>0</v>
      </c>
      <c r="I7653" s="12">
        <f t="shared" si="239"/>
        <v>0</v>
      </c>
      <c r="J7653" s="13">
        <f>(1 - Dashboard!$I$9) * H7653 * Dashboard!$I$8 * 'Lookups and Calculations'!$F$12</f>
        <v>0</v>
      </c>
      <c r="K7653" s="12">
        <f>(1 - Dashboard!$I$11) * I7653 * Dashboard!$I$10 * 'Lookups and Calculations'!$F$12</f>
        <v>0</v>
      </c>
      <c r="L7653" s="12">
        <f>(H7653 - I7653) * Dashboard!$I$13 * (Dashboard!$D$12 / 365) * 'Lookups and Calculations'!$F$12</f>
        <v>0</v>
      </c>
      <c r="M7653" s="3">
        <f>(G7653*2) * Dashboard!$I$13 * (Dashboard!$D$12 / 365) * 'Lookups and Calculations'!$F$12</f>
        <v>1602.0878730267946</v>
      </c>
      <c r="N7653" s="12">
        <f>H7653 * Dashboard!$I$14 * Dashboard!$I$15 * (Dashboard!$D$12 / 365) * 'Lookups and Calculations'!$F$12</f>
        <v>0</v>
      </c>
    </row>
    <row r="7654" spans="1:14" x14ac:dyDescent="0.35">
      <c r="A7654" s="2">
        <v>7653</v>
      </c>
      <c r="B7654" s="11">
        <v>1.4477309065813051</v>
      </c>
      <c r="C7654" s="11">
        <v>-0.77965683973614941</v>
      </c>
      <c r="D7654" s="3">
        <f>B7654*Dashboard!$D$11*Dashboard!$D$10*SQRT(Dashboard!$D$12/365)</f>
        <v>359445.18701949978</v>
      </c>
      <c r="E7654" s="3">
        <f>IF(Dashboard!$I$3,C7654*Dashboard!$E$11*Dashboard!$E$10*SQRT(Dashboard!$D$12/365),0)</f>
        <v>-387149.15499284997</v>
      </c>
      <c r="F7654" s="3">
        <f>D7654+IF(Dashboard!$I$3,E7654,0)</f>
        <v>-27703.967973350198</v>
      </c>
      <c r="G7654" s="3">
        <f>IF(Dashboard!$I$4, ('Lookups and Calculations'!$F$9) / (1 - 'Lookups and Calculations'!$F$10), 'Lookups and Calculations'!$F$9)</f>
        <v>1951878.888340465</v>
      </c>
      <c r="H7654" s="12">
        <f t="shared" si="238"/>
        <v>0</v>
      </c>
      <c r="I7654" s="12">
        <f t="shared" si="239"/>
        <v>0</v>
      </c>
      <c r="J7654" s="13">
        <f>(1 - Dashboard!$I$9) * H7654 * Dashboard!$I$8 * 'Lookups and Calculations'!$F$12</f>
        <v>0</v>
      </c>
      <c r="K7654" s="12">
        <f>(1 - Dashboard!$I$11) * I7654 * Dashboard!$I$10 * 'Lookups and Calculations'!$F$12</f>
        <v>0</v>
      </c>
      <c r="L7654" s="12">
        <f>(H7654 - I7654) * Dashboard!$I$13 * (Dashboard!$D$12 / 365) * 'Lookups and Calculations'!$F$12</f>
        <v>0</v>
      </c>
      <c r="M7654" s="3">
        <f>(G7654*2) * Dashboard!$I$13 * (Dashboard!$D$12 / 365) * 'Lookups and Calculations'!$F$12</f>
        <v>1602.0878730267946</v>
      </c>
      <c r="N7654" s="12">
        <f>H7654 * Dashboard!$I$14 * Dashboard!$I$15 * (Dashboard!$D$12 / 365) * 'Lookups and Calculations'!$F$12</f>
        <v>0</v>
      </c>
    </row>
    <row r="7655" spans="1:14" x14ac:dyDescent="0.35">
      <c r="A7655" s="2">
        <v>7654</v>
      </c>
      <c r="B7655" s="11">
        <v>2.251628545738285</v>
      </c>
      <c r="C7655" s="11">
        <v>-0.91399551200304541</v>
      </c>
      <c r="D7655" s="3">
        <f>B7655*Dashboard!$D$11*Dashboard!$D$10*SQRT(Dashboard!$D$12/365)</f>
        <v>559038.31301945716</v>
      </c>
      <c r="E7655" s="3">
        <f>IF(Dashboard!$I$3,C7655*Dashboard!$E$11*Dashboard!$E$10*SQRT(Dashboard!$D$12/365),0)</f>
        <v>-453856.84073391405</v>
      </c>
      <c r="F7655" s="3">
        <f>D7655+IF(Dashboard!$I$3,E7655,0)</f>
        <v>105181.4722855431</v>
      </c>
      <c r="G7655" s="3">
        <f>IF(Dashboard!$I$4, ('Lookups and Calculations'!$F$9) / (1 - 'Lookups and Calculations'!$F$10), 'Lookups and Calculations'!$F$9)</f>
        <v>1951878.888340465</v>
      </c>
      <c r="H7655" s="12">
        <f t="shared" si="238"/>
        <v>0</v>
      </c>
      <c r="I7655" s="12">
        <f t="shared" si="239"/>
        <v>0</v>
      </c>
      <c r="J7655" s="13">
        <f>(1 - Dashboard!$I$9) * H7655 * Dashboard!$I$8 * 'Lookups and Calculations'!$F$12</f>
        <v>0</v>
      </c>
      <c r="K7655" s="12">
        <f>(1 - Dashboard!$I$11) * I7655 * Dashboard!$I$10 * 'Lookups and Calculations'!$F$12</f>
        <v>0</v>
      </c>
      <c r="L7655" s="12">
        <f>(H7655 - I7655) * Dashboard!$I$13 * (Dashboard!$D$12 / 365) * 'Lookups and Calculations'!$F$12</f>
        <v>0</v>
      </c>
      <c r="M7655" s="3">
        <f>(G7655*2) * Dashboard!$I$13 * (Dashboard!$D$12 / 365) * 'Lookups and Calculations'!$F$12</f>
        <v>1602.0878730267946</v>
      </c>
      <c r="N7655" s="12">
        <f>H7655 * Dashboard!$I$14 * Dashboard!$I$15 * (Dashboard!$D$12 / 365) * 'Lookups and Calculations'!$F$12</f>
        <v>0</v>
      </c>
    </row>
    <row r="7656" spans="1:14" x14ac:dyDescent="0.35">
      <c r="A7656" s="2">
        <v>7655</v>
      </c>
      <c r="B7656" s="11">
        <v>0.78028567123801262</v>
      </c>
      <c r="C7656" s="11">
        <v>-0.31884465718543431</v>
      </c>
      <c r="D7656" s="3">
        <f>B7656*Dashboard!$D$11*Dashboard!$D$10*SQRT(Dashboard!$D$12/365)</f>
        <v>193730.70489258916</v>
      </c>
      <c r="E7656" s="3">
        <f>IF(Dashboard!$I$3,C7656*Dashboard!$E$11*Dashboard!$E$10*SQRT(Dashboard!$D$12/365),0)</f>
        <v>-158326.62950164126</v>
      </c>
      <c r="F7656" s="3">
        <f>D7656+IF(Dashboard!$I$3,E7656,0)</f>
        <v>35404.075390947895</v>
      </c>
      <c r="G7656" s="3">
        <f>IF(Dashboard!$I$4, ('Lookups and Calculations'!$F$9) / (1 - 'Lookups and Calculations'!$F$10), 'Lookups and Calculations'!$F$9)</f>
        <v>1951878.888340465</v>
      </c>
      <c r="H7656" s="12">
        <f t="shared" si="238"/>
        <v>0</v>
      </c>
      <c r="I7656" s="12">
        <f t="shared" si="239"/>
        <v>0</v>
      </c>
      <c r="J7656" s="13">
        <f>(1 - Dashboard!$I$9) * H7656 * Dashboard!$I$8 * 'Lookups and Calculations'!$F$12</f>
        <v>0</v>
      </c>
      <c r="K7656" s="12">
        <f>(1 - Dashboard!$I$11) * I7656 * Dashboard!$I$10 * 'Lookups and Calculations'!$F$12</f>
        <v>0</v>
      </c>
      <c r="L7656" s="12">
        <f>(H7656 - I7656) * Dashboard!$I$13 * (Dashboard!$D$12 / 365) * 'Lookups and Calculations'!$F$12</f>
        <v>0</v>
      </c>
      <c r="M7656" s="3">
        <f>(G7656*2) * Dashboard!$I$13 * (Dashboard!$D$12 / 365) * 'Lookups and Calculations'!$F$12</f>
        <v>1602.0878730267946</v>
      </c>
      <c r="N7656" s="12">
        <f>H7656 * Dashboard!$I$14 * Dashboard!$I$15 * (Dashboard!$D$12 / 365) * 'Lookups and Calculations'!$F$12</f>
        <v>0</v>
      </c>
    </row>
    <row r="7657" spans="1:14" x14ac:dyDescent="0.35">
      <c r="A7657" s="2">
        <v>7656</v>
      </c>
      <c r="B7657" s="11">
        <v>0.22486989096273105</v>
      </c>
      <c r="C7657" s="11">
        <v>-0.22900526705245999</v>
      </c>
      <c r="D7657" s="3">
        <f>B7657*Dashboard!$D$11*Dashboard!$D$10*SQRT(Dashboard!$D$12/365)</f>
        <v>55831.093779038587</v>
      </c>
      <c r="E7657" s="3">
        <f>IF(Dashboard!$I$3,C7657*Dashboard!$E$11*Dashboard!$E$10*SQRT(Dashboard!$D$12/365),0)</f>
        <v>-113715.66452014424</v>
      </c>
      <c r="F7657" s="3">
        <f>D7657+IF(Dashboard!$I$3,E7657,0)</f>
        <v>-57884.570741105657</v>
      </c>
      <c r="G7657" s="3">
        <f>IF(Dashboard!$I$4, ('Lookups and Calculations'!$F$9) / (1 - 'Lookups and Calculations'!$F$10), 'Lookups and Calculations'!$F$9)</f>
        <v>1951878.888340465</v>
      </c>
      <c r="H7657" s="12">
        <f t="shared" si="238"/>
        <v>0</v>
      </c>
      <c r="I7657" s="12">
        <f t="shared" si="239"/>
        <v>0</v>
      </c>
      <c r="J7657" s="13">
        <f>(1 - Dashboard!$I$9) * H7657 * Dashboard!$I$8 * 'Lookups and Calculations'!$F$12</f>
        <v>0</v>
      </c>
      <c r="K7657" s="12">
        <f>(1 - Dashboard!$I$11) * I7657 * Dashboard!$I$10 * 'Lookups and Calculations'!$F$12</f>
        <v>0</v>
      </c>
      <c r="L7657" s="12">
        <f>(H7657 - I7657) * Dashboard!$I$13 * (Dashboard!$D$12 / 365) * 'Lookups and Calculations'!$F$12</f>
        <v>0</v>
      </c>
      <c r="M7657" s="3">
        <f>(G7657*2) * Dashboard!$I$13 * (Dashboard!$D$12 / 365) * 'Lookups and Calculations'!$F$12</f>
        <v>1602.0878730267946</v>
      </c>
      <c r="N7657" s="12">
        <f>H7657 * Dashboard!$I$14 * Dashboard!$I$15 * (Dashboard!$D$12 / 365) * 'Lookups and Calculations'!$F$12</f>
        <v>0</v>
      </c>
    </row>
    <row r="7658" spans="1:14" x14ac:dyDescent="0.35">
      <c r="A7658" s="2">
        <v>7657</v>
      </c>
      <c r="B7658" s="11">
        <v>-0.68156163501874667</v>
      </c>
      <c r="C7658" s="11">
        <v>0.74230954686075579</v>
      </c>
      <c r="D7658" s="3">
        <f>B7658*Dashboard!$D$11*Dashboard!$D$10*SQRT(Dashboard!$D$12/365)</f>
        <v>-169219.32677609177</v>
      </c>
      <c r="E7658" s="3">
        <f>IF(Dashboard!$I$3,C7658*Dashboard!$E$11*Dashboard!$E$10*SQRT(Dashboard!$D$12/365),0)</f>
        <v>368603.85128863016</v>
      </c>
      <c r="F7658" s="3">
        <f>D7658+IF(Dashboard!$I$3,E7658,0)</f>
        <v>199384.5245125384</v>
      </c>
      <c r="G7658" s="3">
        <f>IF(Dashboard!$I$4, ('Lookups and Calculations'!$F$9) / (1 - 'Lookups and Calculations'!$F$10), 'Lookups and Calculations'!$F$9)</f>
        <v>1951878.888340465</v>
      </c>
      <c r="H7658" s="12">
        <f t="shared" si="238"/>
        <v>0</v>
      </c>
      <c r="I7658" s="12">
        <f t="shared" si="239"/>
        <v>0</v>
      </c>
      <c r="J7658" s="13">
        <f>(1 - Dashboard!$I$9) * H7658 * Dashboard!$I$8 * 'Lookups and Calculations'!$F$12</f>
        <v>0</v>
      </c>
      <c r="K7658" s="12">
        <f>(1 - Dashboard!$I$11) * I7658 * Dashboard!$I$10 * 'Lookups and Calculations'!$F$12</f>
        <v>0</v>
      </c>
      <c r="L7658" s="12">
        <f>(H7658 - I7658) * Dashboard!$I$13 * (Dashboard!$D$12 / 365) * 'Lookups and Calculations'!$F$12</f>
        <v>0</v>
      </c>
      <c r="M7658" s="3">
        <f>(G7658*2) * Dashboard!$I$13 * (Dashboard!$D$12 / 365) * 'Lookups and Calculations'!$F$12</f>
        <v>1602.0878730267946</v>
      </c>
      <c r="N7658" s="12">
        <f>H7658 * Dashboard!$I$14 * Dashboard!$I$15 * (Dashboard!$D$12 / 365) * 'Lookups and Calculations'!$F$12</f>
        <v>0</v>
      </c>
    </row>
    <row r="7659" spans="1:14" x14ac:dyDescent="0.35">
      <c r="A7659" s="2">
        <v>7658</v>
      </c>
      <c r="B7659" s="11">
        <v>-0.60115928021423271</v>
      </c>
      <c r="C7659" s="11">
        <v>2.1658263488876122</v>
      </c>
      <c r="D7659" s="3">
        <f>B7659*Dashboard!$D$11*Dashboard!$D$10*SQRT(Dashboard!$D$12/365)</f>
        <v>-149256.88808797798</v>
      </c>
      <c r="E7659" s="3">
        <f>IF(Dashboard!$I$3,C7659*Dashboard!$E$11*Dashboard!$E$10*SQRT(Dashboard!$D$12/365),0)</f>
        <v>1075470.3840177327</v>
      </c>
      <c r="F7659" s="3">
        <f>D7659+IF(Dashboard!$I$3,E7659,0)</f>
        <v>926213.49592975469</v>
      </c>
      <c r="G7659" s="3">
        <f>IF(Dashboard!$I$4, ('Lookups and Calculations'!$F$9) / (1 - 'Lookups and Calculations'!$F$10), 'Lookups and Calculations'!$F$9)</f>
        <v>1951878.888340465</v>
      </c>
      <c r="H7659" s="12">
        <f t="shared" si="238"/>
        <v>0</v>
      </c>
      <c r="I7659" s="12">
        <f t="shared" si="239"/>
        <v>0</v>
      </c>
      <c r="J7659" s="13">
        <f>(1 - Dashboard!$I$9) * H7659 * Dashboard!$I$8 * 'Lookups and Calculations'!$F$12</f>
        <v>0</v>
      </c>
      <c r="K7659" s="12">
        <f>(1 - Dashboard!$I$11) * I7659 * Dashboard!$I$10 * 'Lookups and Calculations'!$F$12</f>
        <v>0</v>
      </c>
      <c r="L7659" s="12">
        <f>(H7659 - I7659) * Dashboard!$I$13 * (Dashboard!$D$12 / 365) * 'Lookups and Calculations'!$F$12</f>
        <v>0</v>
      </c>
      <c r="M7659" s="3">
        <f>(G7659*2) * Dashboard!$I$13 * (Dashboard!$D$12 / 365) * 'Lookups and Calculations'!$F$12</f>
        <v>1602.0878730267946</v>
      </c>
      <c r="N7659" s="12">
        <f>H7659 * Dashboard!$I$14 * Dashboard!$I$15 * (Dashboard!$D$12 / 365) * 'Lookups and Calculations'!$F$12</f>
        <v>0</v>
      </c>
    </row>
    <row r="7660" spans="1:14" x14ac:dyDescent="0.35">
      <c r="A7660" s="2">
        <v>7659</v>
      </c>
      <c r="B7660" s="11">
        <v>1.180811301726437</v>
      </c>
      <c r="C7660" s="11">
        <v>-1.7281185610234326</v>
      </c>
      <c r="D7660" s="3">
        <f>B7660*Dashboard!$D$11*Dashboard!$D$10*SQRT(Dashboard!$D$12/365)</f>
        <v>293173.91599110799</v>
      </c>
      <c r="E7660" s="3">
        <f>IF(Dashboard!$I$3,C7660*Dashboard!$E$11*Dashboard!$E$10*SQRT(Dashboard!$D$12/365),0)</f>
        <v>-858120.65838362614</v>
      </c>
      <c r="F7660" s="3">
        <f>D7660+IF(Dashboard!$I$3,E7660,0)</f>
        <v>-564946.74239251809</v>
      </c>
      <c r="G7660" s="3">
        <f>IF(Dashboard!$I$4, ('Lookups and Calculations'!$F$9) / (1 - 'Lookups and Calculations'!$F$10), 'Lookups and Calculations'!$F$9)</f>
        <v>1951878.888340465</v>
      </c>
      <c r="H7660" s="12">
        <f t="shared" si="238"/>
        <v>0</v>
      </c>
      <c r="I7660" s="12">
        <f t="shared" si="239"/>
        <v>0</v>
      </c>
      <c r="J7660" s="13">
        <f>(1 - Dashboard!$I$9) * H7660 * Dashboard!$I$8 * 'Lookups and Calculations'!$F$12</f>
        <v>0</v>
      </c>
      <c r="K7660" s="12">
        <f>(1 - Dashboard!$I$11) * I7660 * Dashboard!$I$10 * 'Lookups and Calculations'!$F$12</f>
        <v>0</v>
      </c>
      <c r="L7660" s="12">
        <f>(H7660 - I7660) * Dashboard!$I$13 * (Dashboard!$D$12 / 365) * 'Lookups and Calculations'!$F$12</f>
        <v>0</v>
      </c>
      <c r="M7660" s="3">
        <f>(G7660*2) * Dashboard!$I$13 * (Dashboard!$D$12 / 365) * 'Lookups and Calculations'!$F$12</f>
        <v>1602.0878730267946</v>
      </c>
      <c r="N7660" s="12">
        <f>H7660 * Dashboard!$I$14 * Dashboard!$I$15 * (Dashboard!$D$12 / 365) * 'Lookups and Calculations'!$F$12</f>
        <v>0</v>
      </c>
    </row>
    <row r="7661" spans="1:14" x14ac:dyDescent="0.35">
      <c r="A7661" s="2">
        <v>7660</v>
      </c>
      <c r="B7661" s="11">
        <v>-0.85008452210307273</v>
      </c>
      <c r="C7661" s="11">
        <v>-0.66256472677119516</v>
      </c>
      <c r="D7661" s="3">
        <f>B7661*Dashboard!$D$11*Dashboard!$D$10*SQRT(Dashboard!$D$12/365)</f>
        <v>-211060.48689066982</v>
      </c>
      <c r="E7661" s="3">
        <f>IF(Dashboard!$I$3,C7661*Dashboard!$E$11*Dashboard!$E$10*SQRT(Dashboard!$D$12/365),0)</f>
        <v>-329005.48167363612</v>
      </c>
      <c r="F7661" s="3">
        <f>D7661+IF(Dashboard!$I$3,E7661,0)</f>
        <v>-540065.96856430592</v>
      </c>
      <c r="G7661" s="3">
        <f>IF(Dashboard!$I$4, ('Lookups and Calculations'!$F$9) / (1 - 'Lookups and Calculations'!$F$10), 'Lookups and Calculations'!$F$9)</f>
        <v>1951878.888340465</v>
      </c>
      <c r="H7661" s="12">
        <f t="shared" si="238"/>
        <v>0</v>
      </c>
      <c r="I7661" s="12">
        <f t="shared" si="239"/>
        <v>0</v>
      </c>
      <c r="J7661" s="13">
        <f>(1 - Dashboard!$I$9) * H7661 * Dashboard!$I$8 * 'Lookups and Calculations'!$F$12</f>
        <v>0</v>
      </c>
      <c r="K7661" s="12">
        <f>(1 - Dashboard!$I$11) * I7661 * Dashboard!$I$10 * 'Lookups and Calculations'!$F$12</f>
        <v>0</v>
      </c>
      <c r="L7661" s="12">
        <f>(H7661 - I7661) * Dashboard!$I$13 * (Dashboard!$D$12 / 365) * 'Lookups and Calculations'!$F$12</f>
        <v>0</v>
      </c>
      <c r="M7661" s="3">
        <f>(G7661*2) * Dashboard!$I$13 * (Dashboard!$D$12 / 365) * 'Lookups and Calculations'!$F$12</f>
        <v>1602.0878730267946</v>
      </c>
      <c r="N7661" s="12">
        <f>H7661 * Dashboard!$I$14 * Dashboard!$I$15 * (Dashboard!$D$12 / 365) * 'Lookups and Calculations'!$F$12</f>
        <v>0</v>
      </c>
    </row>
    <row r="7662" spans="1:14" x14ac:dyDescent="0.35">
      <c r="A7662" s="2">
        <v>7661</v>
      </c>
      <c r="B7662" s="11">
        <v>-0.82949987314927176</v>
      </c>
      <c r="C7662" s="11">
        <v>1.5364286725388556</v>
      </c>
      <c r="D7662" s="3">
        <f>B7662*Dashboard!$D$11*Dashboard!$D$10*SQRT(Dashboard!$D$12/365)</f>
        <v>-205949.69388397635</v>
      </c>
      <c r="E7662" s="3">
        <f>IF(Dashboard!$I$3,C7662*Dashboard!$E$11*Dashboard!$E$10*SQRT(Dashboard!$D$12/365),0)</f>
        <v>762934.45008640573</v>
      </c>
      <c r="F7662" s="3">
        <f>D7662+IF(Dashboard!$I$3,E7662,0)</f>
        <v>556984.75620242942</v>
      </c>
      <c r="G7662" s="3">
        <f>IF(Dashboard!$I$4, ('Lookups and Calculations'!$F$9) / (1 - 'Lookups and Calculations'!$F$10), 'Lookups and Calculations'!$F$9)</f>
        <v>1951878.888340465</v>
      </c>
      <c r="H7662" s="12">
        <f t="shared" si="238"/>
        <v>0</v>
      </c>
      <c r="I7662" s="12">
        <f t="shared" si="239"/>
        <v>0</v>
      </c>
      <c r="J7662" s="13">
        <f>(1 - Dashboard!$I$9) * H7662 * Dashboard!$I$8 * 'Lookups and Calculations'!$F$12</f>
        <v>0</v>
      </c>
      <c r="K7662" s="12">
        <f>(1 - Dashboard!$I$11) * I7662 * Dashboard!$I$10 * 'Lookups and Calculations'!$F$12</f>
        <v>0</v>
      </c>
      <c r="L7662" s="12">
        <f>(H7662 - I7662) * Dashboard!$I$13 * (Dashboard!$D$12 / 365) * 'Lookups and Calculations'!$F$12</f>
        <v>0</v>
      </c>
      <c r="M7662" s="3">
        <f>(G7662*2) * Dashboard!$I$13 * (Dashboard!$D$12 / 365) * 'Lookups and Calculations'!$F$12</f>
        <v>1602.0878730267946</v>
      </c>
      <c r="N7662" s="12">
        <f>H7662 * Dashboard!$I$14 * Dashboard!$I$15 * (Dashboard!$D$12 / 365) * 'Lookups and Calculations'!$F$12</f>
        <v>0</v>
      </c>
    </row>
    <row r="7663" spans="1:14" x14ac:dyDescent="0.35">
      <c r="A7663" s="2">
        <v>7662</v>
      </c>
      <c r="B7663" s="11">
        <v>-0.94396824472416507</v>
      </c>
      <c r="C7663" s="11">
        <v>0.23239006403842691</v>
      </c>
      <c r="D7663" s="3">
        <f>B7663*Dashboard!$D$11*Dashboard!$D$10*SQRT(Dashboard!$D$12/365)</f>
        <v>-234370.10339620803</v>
      </c>
      <c r="E7663" s="3">
        <f>IF(Dashboard!$I$3,C7663*Dashboard!$E$11*Dashboard!$E$10*SQRT(Dashboard!$D$12/365),0)</f>
        <v>115396.4312705301</v>
      </c>
      <c r="F7663" s="3">
        <f>D7663+IF(Dashboard!$I$3,E7663,0)</f>
        <v>-118973.67212567793</v>
      </c>
      <c r="G7663" s="3">
        <f>IF(Dashboard!$I$4, ('Lookups and Calculations'!$F$9) / (1 - 'Lookups and Calculations'!$F$10), 'Lookups and Calculations'!$F$9)</f>
        <v>1951878.888340465</v>
      </c>
      <c r="H7663" s="12">
        <f t="shared" si="238"/>
        <v>0</v>
      </c>
      <c r="I7663" s="12">
        <f t="shared" si="239"/>
        <v>0</v>
      </c>
      <c r="J7663" s="13">
        <f>(1 - Dashboard!$I$9) * H7663 * Dashboard!$I$8 * 'Lookups and Calculations'!$F$12</f>
        <v>0</v>
      </c>
      <c r="K7663" s="12">
        <f>(1 - Dashboard!$I$11) * I7663 * Dashboard!$I$10 * 'Lookups and Calculations'!$F$12</f>
        <v>0</v>
      </c>
      <c r="L7663" s="12">
        <f>(H7663 - I7663) * Dashboard!$I$13 * (Dashboard!$D$12 / 365) * 'Lookups and Calculations'!$F$12</f>
        <v>0</v>
      </c>
      <c r="M7663" s="3">
        <f>(G7663*2) * Dashboard!$I$13 * (Dashboard!$D$12 / 365) * 'Lookups and Calculations'!$F$12</f>
        <v>1602.0878730267946</v>
      </c>
      <c r="N7663" s="12">
        <f>H7663 * Dashboard!$I$14 * Dashboard!$I$15 * (Dashboard!$D$12 / 365) * 'Lookups and Calculations'!$F$12</f>
        <v>0</v>
      </c>
    </row>
    <row r="7664" spans="1:14" x14ac:dyDescent="0.35">
      <c r="A7664" s="2">
        <v>7663</v>
      </c>
      <c r="B7664" s="11">
        <v>0.386290126917674</v>
      </c>
      <c r="C7664" s="11">
        <v>-9.1887858721999935E-2</v>
      </c>
      <c r="D7664" s="3">
        <f>B7664*Dashboard!$D$11*Dashboard!$D$10*SQRT(Dashboard!$D$12/365)</f>
        <v>95908.795123806922</v>
      </c>
      <c r="E7664" s="3">
        <f>IF(Dashboard!$I$3,C7664*Dashboard!$E$11*Dashboard!$E$10*SQRT(Dashboard!$D$12/365),0)</f>
        <v>-45628.15978163376</v>
      </c>
      <c r="F7664" s="3">
        <f>D7664+IF(Dashboard!$I$3,E7664,0)</f>
        <v>50280.635342173162</v>
      </c>
      <c r="G7664" s="3">
        <f>IF(Dashboard!$I$4, ('Lookups and Calculations'!$F$9) / (1 - 'Lookups and Calculations'!$F$10), 'Lookups and Calculations'!$F$9)</f>
        <v>1951878.888340465</v>
      </c>
      <c r="H7664" s="12">
        <f t="shared" si="238"/>
        <v>0</v>
      </c>
      <c r="I7664" s="12">
        <f t="shared" si="239"/>
        <v>0</v>
      </c>
      <c r="J7664" s="13">
        <f>(1 - Dashboard!$I$9) * H7664 * Dashboard!$I$8 * 'Lookups and Calculations'!$F$12</f>
        <v>0</v>
      </c>
      <c r="K7664" s="12">
        <f>(1 - Dashboard!$I$11) * I7664 * Dashboard!$I$10 * 'Lookups and Calculations'!$F$12</f>
        <v>0</v>
      </c>
      <c r="L7664" s="12">
        <f>(H7664 - I7664) * Dashboard!$I$13 * (Dashboard!$D$12 / 365) * 'Lookups and Calculations'!$F$12</f>
        <v>0</v>
      </c>
      <c r="M7664" s="3">
        <f>(G7664*2) * Dashboard!$I$13 * (Dashboard!$D$12 / 365) * 'Lookups and Calculations'!$F$12</f>
        <v>1602.0878730267946</v>
      </c>
      <c r="N7664" s="12">
        <f>H7664 * Dashboard!$I$14 * Dashboard!$I$15 * (Dashboard!$D$12 / 365) * 'Lookups and Calculations'!$F$12</f>
        <v>0</v>
      </c>
    </row>
    <row r="7665" spans="1:14" x14ac:dyDescent="0.35">
      <c r="A7665" s="2">
        <v>7664</v>
      </c>
      <c r="B7665" s="11">
        <v>-0.68587148022617139</v>
      </c>
      <c r="C7665" s="11">
        <v>0.43595621207541774</v>
      </c>
      <c r="D7665" s="3">
        <f>B7665*Dashboard!$D$11*Dashboard!$D$10*SQRT(Dashboard!$D$12/365)</f>
        <v>-170289.38275788061</v>
      </c>
      <c r="E7665" s="3">
        <f>IF(Dashboard!$I$3,C7665*Dashboard!$E$11*Dashboard!$E$10*SQRT(Dashboard!$D$12/365),0)</f>
        <v>216479.9569718391</v>
      </c>
      <c r="F7665" s="3">
        <f>D7665+IF(Dashboard!$I$3,E7665,0)</f>
        <v>46190.574213958491</v>
      </c>
      <c r="G7665" s="3">
        <f>IF(Dashboard!$I$4, ('Lookups and Calculations'!$F$9) / (1 - 'Lookups and Calculations'!$F$10), 'Lookups and Calculations'!$F$9)</f>
        <v>1951878.888340465</v>
      </c>
      <c r="H7665" s="12">
        <f t="shared" si="238"/>
        <v>0</v>
      </c>
      <c r="I7665" s="12">
        <f t="shared" si="239"/>
        <v>0</v>
      </c>
      <c r="J7665" s="13">
        <f>(1 - Dashboard!$I$9) * H7665 * Dashboard!$I$8 * 'Lookups and Calculations'!$F$12</f>
        <v>0</v>
      </c>
      <c r="K7665" s="12">
        <f>(1 - Dashboard!$I$11) * I7665 * Dashboard!$I$10 * 'Lookups and Calculations'!$F$12</f>
        <v>0</v>
      </c>
      <c r="L7665" s="12">
        <f>(H7665 - I7665) * Dashboard!$I$13 * (Dashboard!$D$12 / 365) * 'Lookups and Calculations'!$F$12</f>
        <v>0</v>
      </c>
      <c r="M7665" s="3">
        <f>(G7665*2) * Dashboard!$I$13 * (Dashboard!$D$12 / 365) * 'Lookups and Calculations'!$F$12</f>
        <v>1602.0878730267946</v>
      </c>
      <c r="N7665" s="12">
        <f>H7665 * Dashboard!$I$14 * Dashboard!$I$15 * (Dashboard!$D$12 / 365) * 'Lookups and Calculations'!$F$12</f>
        <v>0</v>
      </c>
    </row>
    <row r="7666" spans="1:14" x14ac:dyDescent="0.35">
      <c r="A7666" s="2">
        <v>7665</v>
      </c>
      <c r="B7666" s="11">
        <v>0.75882754226788374</v>
      </c>
      <c r="C7666" s="11">
        <v>-0.61503509799981948</v>
      </c>
      <c r="D7666" s="3">
        <f>B7666*Dashboard!$D$11*Dashboard!$D$10*SQRT(Dashboard!$D$12/365)</f>
        <v>188403.04272436883</v>
      </c>
      <c r="E7666" s="3">
        <f>IF(Dashboard!$I$3,C7666*Dashboard!$E$11*Dashboard!$E$10*SQRT(Dashboard!$D$12/365),0)</f>
        <v>-305404.00128107105</v>
      </c>
      <c r="F7666" s="3">
        <f>D7666+IF(Dashboard!$I$3,E7666,0)</f>
        <v>-117000.95855670221</v>
      </c>
      <c r="G7666" s="3">
        <f>IF(Dashboard!$I$4, ('Lookups and Calculations'!$F$9) / (1 - 'Lookups and Calculations'!$F$10), 'Lookups and Calculations'!$F$9)</f>
        <v>1951878.888340465</v>
      </c>
      <c r="H7666" s="12">
        <f t="shared" si="238"/>
        <v>0</v>
      </c>
      <c r="I7666" s="12">
        <f t="shared" si="239"/>
        <v>0</v>
      </c>
      <c r="J7666" s="13">
        <f>(1 - Dashboard!$I$9) * H7666 * Dashboard!$I$8 * 'Lookups and Calculations'!$F$12</f>
        <v>0</v>
      </c>
      <c r="K7666" s="12">
        <f>(1 - Dashboard!$I$11) * I7666 * Dashboard!$I$10 * 'Lookups and Calculations'!$F$12</f>
        <v>0</v>
      </c>
      <c r="L7666" s="12">
        <f>(H7666 - I7666) * Dashboard!$I$13 * (Dashboard!$D$12 / 365) * 'Lookups and Calculations'!$F$12</f>
        <v>0</v>
      </c>
      <c r="M7666" s="3">
        <f>(G7666*2) * Dashboard!$I$13 * (Dashboard!$D$12 / 365) * 'Lookups and Calculations'!$F$12</f>
        <v>1602.0878730267946</v>
      </c>
      <c r="N7666" s="12">
        <f>H7666 * Dashboard!$I$14 * Dashboard!$I$15 * (Dashboard!$D$12 / 365) * 'Lookups and Calculations'!$F$12</f>
        <v>0</v>
      </c>
    </row>
    <row r="7667" spans="1:14" x14ac:dyDescent="0.35">
      <c r="A7667" s="2">
        <v>7666</v>
      </c>
      <c r="B7667" s="11">
        <v>7.5763790619129856E-2</v>
      </c>
      <c r="C7667" s="11">
        <v>1.7856184796789045</v>
      </c>
      <c r="D7667" s="3">
        <f>B7667*Dashboard!$D$11*Dashboard!$D$10*SQRT(Dashboard!$D$12/365)</f>
        <v>18810.767777768611</v>
      </c>
      <c r="E7667" s="3">
        <f>IF(Dashboard!$I$3,C7667*Dashboard!$E$11*Dashboard!$E$10*SQRT(Dashboard!$D$12/365),0)</f>
        <v>886673.02114768152</v>
      </c>
      <c r="F7667" s="3">
        <f>D7667+IF(Dashboard!$I$3,E7667,0)</f>
        <v>905483.78892545018</v>
      </c>
      <c r="G7667" s="3">
        <f>IF(Dashboard!$I$4, ('Lookups and Calculations'!$F$9) / (1 - 'Lookups and Calculations'!$F$10), 'Lookups and Calculations'!$F$9)</f>
        <v>1951878.888340465</v>
      </c>
      <c r="H7667" s="12">
        <f t="shared" si="238"/>
        <v>0</v>
      </c>
      <c r="I7667" s="12">
        <f t="shared" si="239"/>
        <v>0</v>
      </c>
      <c r="J7667" s="13">
        <f>(1 - Dashboard!$I$9) * H7667 * Dashboard!$I$8 * 'Lookups and Calculations'!$F$12</f>
        <v>0</v>
      </c>
      <c r="K7667" s="12">
        <f>(1 - Dashboard!$I$11) * I7667 * Dashboard!$I$10 * 'Lookups and Calculations'!$F$12</f>
        <v>0</v>
      </c>
      <c r="L7667" s="12">
        <f>(H7667 - I7667) * Dashboard!$I$13 * (Dashboard!$D$12 / 365) * 'Lookups and Calculations'!$F$12</f>
        <v>0</v>
      </c>
      <c r="M7667" s="3">
        <f>(G7667*2) * Dashboard!$I$13 * (Dashboard!$D$12 / 365) * 'Lookups and Calculations'!$F$12</f>
        <v>1602.0878730267946</v>
      </c>
      <c r="N7667" s="12">
        <f>H7667 * Dashboard!$I$14 * Dashboard!$I$15 * (Dashboard!$D$12 / 365) * 'Lookups and Calculations'!$F$12</f>
        <v>0</v>
      </c>
    </row>
    <row r="7668" spans="1:14" x14ac:dyDescent="0.35">
      <c r="A7668" s="2">
        <v>7667</v>
      </c>
      <c r="B7668" s="11">
        <v>0.5408807391699374</v>
      </c>
      <c r="C7668" s="11">
        <v>-0.54759666803340556</v>
      </c>
      <c r="D7668" s="3">
        <f>B7668*Dashboard!$D$11*Dashboard!$D$10*SQRT(Dashboard!$D$12/365)</f>
        <v>134290.82543059246</v>
      </c>
      <c r="E7668" s="3">
        <f>IF(Dashboard!$I$3,C7668*Dashboard!$E$11*Dashboard!$E$10*SQRT(Dashboard!$D$12/365),0)</f>
        <v>-271916.53622608952</v>
      </c>
      <c r="F7668" s="3">
        <f>D7668+IF(Dashboard!$I$3,E7668,0)</f>
        <v>-137625.71079549706</v>
      </c>
      <c r="G7668" s="3">
        <f>IF(Dashboard!$I$4, ('Lookups and Calculations'!$F$9) / (1 - 'Lookups and Calculations'!$F$10), 'Lookups and Calculations'!$F$9)</f>
        <v>1951878.888340465</v>
      </c>
      <c r="H7668" s="12">
        <f t="shared" si="238"/>
        <v>0</v>
      </c>
      <c r="I7668" s="12">
        <f t="shared" si="239"/>
        <v>0</v>
      </c>
      <c r="J7668" s="13">
        <f>(1 - Dashboard!$I$9) * H7668 * Dashboard!$I$8 * 'Lookups and Calculations'!$F$12</f>
        <v>0</v>
      </c>
      <c r="K7668" s="12">
        <f>(1 - Dashboard!$I$11) * I7668 * Dashboard!$I$10 * 'Lookups and Calculations'!$F$12</f>
        <v>0</v>
      </c>
      <c r="L7668" s="12">
        <f>(H7668 - I7668) * Dashboard!$I$13 * (Dashboard!$D$12 / 365) * 'Lookups and Calculations'!$F$12</f>
        <v>0</v>
      </c>
      <c r="M7668" s="3">
        <f>(G7668*2) * Dashboard!$I$13 * (Dashboard!$D$12 / 365) * 'Lookups and Calculations'!$F$12</f>
        <v>1602.0878730267946</v>
      </c>
      <c r="N7668" s="12">
        <f>H7668 * Dashboard!$I$14 * Dashboard!$I$15 * (Dashboard!$D$12 / 365) * 'Lookups and Calculations'!$F$12</f>
        <v>0</v>
      </c>
    </row>
    <row r="7669" spans="1:14" x14ac:dyDescent="0.35">
      <c r="A7669" s="2">
        <v>7668</v>
      </c>
      <c r="B7669" s="11">
        <v>-0.59256023324343365</v>
      </c>
      <c r="C7669" s="11">
        <v>7.3268803078918768E-2</v>
      </c>
      <c r="D7669" s="3">
        <f>B7669*Dashboard!$D$11*Dashboard!$D$10*SQRT(Dashboard!$D$12/365)</f>
        <v>-147121.90151515751</v>
      </c>
      <c r="E7669" s="3">
        <f>IF(Dashboard!$I$3,C7669*Dashboard!$E$11*Dashboard!$E$10*SQRT(Dashboard!$D$12/365),0)</f>
        <v>36382.615727376287</v>
      </c>
      <c r="F7669" s="3">
        <f>D7669+IF(Dashboard!$I$3,E7669,0)</f>
        <v>-110739.28578778123</v>
      </c>
      <c r="G7669" s="3">
        <f>IF(Dashboard!$I$4, ('Lookups and Calculations'!$F$9) / (1 - 'Lookups and Calculations'!$F$10), 'Lookups and Calculations'!$F$9)</f>
        <v>1951878.888340465</v>
      </c>
      <c r="H7669" s="12">
        <f t="shared" si="238"/>
        <v>0</v>
      </c>
      <c r="I7669" s="12">
        <f t="shared" si="239"/>
        <v>0</v>
      </c>
      <c r="J7669" s="13">
        <f>(1 - Dashboard!$I$9) * H7669 * Dashboard!$I$8 * 'Lookups and Calculations'!$F$12</f>
        <v>0</v>
      </c>
      <c r="K7669" s="12">
        <f>(1 - Dashboard!$I$11) * I7669 * Dashboard!$I$10 * 'Lookups and Calculations'!$F$12</f>
        <v>0</v>
      </c>
      <c r="L7669" s="12">
        <f>(H7669 - I7669) * Dashboard!$I$13 * (Dashboard!$D$12 / 365) * 'Lookups and Calculations'!$F$12</f>
        <v>0</v>
      </c>
      <c r="M7669" s="3">
        <f>(G7669*2) * Dashboard!$I$13 * (Dashboard!$D$12 / 365) * 'Lookups and Calculations'!$F$12</f>
        <v>1602.0878730267946</v>
      </c>
      <c r="N7669" s="12">
        <f>H7669 * Dashboard!$I$14 * Dashboard!$I$15 * (Dashboard!$D$12 / 365) * 'Lookups and Calculations'!$F$12</f>
        <v>0</v>
      </c>
    </row>
    <row r="7670" spans="1:14" x14ac:dyDescent="0.35">
      <c r="A7670" s="2">
        <v>7669</v>
      </c>
      <c r="B7670" s="11">
        <v>0.9908772653095469</v>
      </c>
      <c r="C7670" s="11">
        <v>0.37156562898137918</v>
      </c>
      <c r="D7670" s="3">
        <f>B7670*Dashboard!$D$11*Dashboard!$D$10*SQRT(Dashboard!$D$12/365)</f>
        <v>246016.75789571757</v>
      </c>
      <c r="E7670" s="3">
        <f>IF(Dashboard!$I$3,C7670*Dashboard!$E$11*Dashboard!$E$10*SQRT(Dashboard!$D$12/365),0)</f>
        <v>184505.94152833929</v>
      </c>
      <c r="F7670" s="3">
        <f>D7670+IF(Dashboard!$I$3,E7670,0)</f>
        <v>430522.69942405686</v>
      </c>
      <c r="G7670" s="3">
        <f>IF(Dashboard!$I$4, ('Lookups and Calculations'!$F$9) / (1 - 'Lookups and Calculations'!$F$10), 'Lookups and Calculations'!$F$9)</f>
        <v>1951878.888340465</v>
      </c>
      <c r="H7670" s="12">
        <f t="shared" si="238"/>
        <v>0</v>
      </c>
      <c r="I7670" s="12">
        <f t="shared" si="239"/>
        <v>0</v>
      </c>
      <c r="J7670" s="13">
        <f>(1 - Dashboard!$I$9) * H7670 * Dashboard!$I$8 * 'Lookups and Calculations'!$F$12</f>
        <v>0</v>
      </c>
      <c r="K7670" s="12">
        <f>(1 - Dashboard!$I$11) * I7670 * Dashboard!$I$10 * 'Lookups and Calculations'!$F$12</f>
        <v>0</v>
      </c>
      <c r="L7670" s="12">
        <f>(H7670 - I7670) * Dashboard!$I$13 * (Dashboard!$D$12 / 365) * 'Lookups and Calculations'!$F$12</f>
        <v>0</v>
      </c>
      <c r="M7670" s="3">
        <f>(G7670*2) * Dashboard!$I$13 * (Dashboard!$D$12 / 365) * 'Lookups and Calculations'!$F$12</f>
        <v>1602.0878730267946</v>
      </c>
      <c r="N7670" s="12">
        <f>H7670 * Dashboard!$I$14 * Dashboard!$I$15 * (Dashboard!$D$12 / 365) * 'Lookups and Calculations'!$F$12</f>
        <v>0</v>
      </c>
    </row>
    <row r="7671" spans="1:14" x14ac:dyDescent="0.35">
      <c r="A7671" s="2">
        <v>7670</v>
      </c>
      <c r="B7671" s="11">
        <v>-0.81165780021240985</v>
      </c>
      <c r="C7671" s="11">
        <v>-2.2414159903070274</v>
      </c>
      <c r="D7671" s="3">
        <f>B7671*Dashboard!$D$11*Dashboard!$D$10*SQRT(Dashboard!$D$12/365)</f>
        <v>-201519.83249575039</v>
      </c>
      <c r="E7671" s="3">
        <f>IF(Dashboard!$I$3,C7671*Dashboard!$E$11*Dashboard!$E$10*SQRT(Dashboard!$D$12/365),0)</f>
        <v>-1113005.4434313625</v>
      </c>
      <c r="F7671" s="3">
        <f>D7671+IF(Dashboard!$I$3,E7671,0)</f>
        <v>-1314525.2759271129</v>
      </c>
      <c r="G7671" s="3">
        <f>IF(Dashboard!$I$4, ('Lookups and Calculations'!$F$9) / (1 - 'Lookups and Calculations'!$F$10), 'Lookups and Calculations'!$F$9)</f>
        <v>1951878.888340465</v>
      </c>
      <c r="H7671" s="12">
        <f t="shared" si="238"/>
        <v>0</v>
      </c>
      <c r="I7671" s="12">
        <f t="shared" si="239"/>
        <v>0</v>
      </c>
      <c r="J7671" s="13">
        <f>(1 - Dashboard!$I$9) * H7671 * Dashboard!$I$8 * 'Lookups and Calculations'!$F$12</f>
        <v>0</v>
      </c>
      <c r="K7671" s="12">
        <f>(1 - Dashboard!$I$11) * I7671 * Dashboard!$I$10 * 'Lookups and Calculations'!$F$12</f>
        <v>0</v>
      </c>
      <c r="L7671" s="12">
        <f>(H7671 - I7671) * Dashboard!$I$13 * (Dashboard!$D$12 / 365) * 'Lookups and Calculations'!$F$12</f>
        <v>0</v>
      </c>
      <c r="M7671" s="3">
        <f>(G7671*2) * Dashboard!$I$13 * (Dashboard!$D$12 / 365) * 'Lookups and Calculations'!$F$12</f>
        <v>1602.0878730267946</v>
      </c>
      <c r="N7671" s="12">
        <f>H7671 * Dashboard!$I$14 * Dashboard!$I$15 * (Dashboard!$D$12 / 365) * 'Lookups and Calculations'!$F$12</f>
        <v>0</v>
      </c>
    </row>
    <row r="7672" spans="1:14" x14ac:dyDescent="0.35">
      <c r="A7672" s="2">
        <v>7671</v>
      </c>
      <c r="B7672" s="11">
        <v>0.85435863461756945</v>
      </c>
      <c r="C7672" s="11">
        <v>0.70216904506606437</v>
      </c>
      <c r="D7672" s="3">
        <f>B7672*Dashboard!$D$11*Dashboard!$D$10*SQRT(Dashboard!$D$12/365)</f>
        <v>212121.67109633383</v>
      </c>
      <c r="E7672" s="3">
        <f>IF(Dashboard!$I$3,C7672*Dashboard!$E$11*Dashboard!$E$10*SQRT(Dashboard!$D$12/365),0)</f>
        <v>348671.54189458583</v>
      </c>
      <c r="F7672" s="3">
        <f>D7672+IF(Dashboard!$I$3,E7672,0)</f>
        <v>560793.21299091959</v>
      </c>
      <c r="G7672" s="3">
        <f>IF(Dashboard!$I$4, ('Lookups and Calculations'!$F$9) / (1 - 'Lookups and Calculations'!$F$10), 'Lookups and Calculations'!$F$9)</f>
        <v>1951878.888340465</v>
      </c>
      <c r="H7672" s="12">
        <f t="shared" si="238"/>
        <v>0</v>
      </c>
      <c r="I7672" s="12">
        <f t="shared" si="239"/>
        <v>0</v>
      </c>
      <c r="J7672" s="13">
        <f>(1 - Dashboard!$I$9) * H7672 * Dashboard!$I$8 * 'Lookups and Calculations'!$F$12</f>
        <v>0</v>
      </c>
      <c r="K7672" s="12">
        <f>(1 - Dashboard!$I$11) * I7672 * Dashboard!$I$10 * 'Lookups and Calculations'!$F$12</f>
        <v>0</v>
      </c>
      <c r="L7672" s="12">
        <f>(H7672 - I7672) * Dashboard!$I$13 * (Dashboard!$D$12 / 365) * 'Lookups and Calculations'!$F$12</f>
        <v>0</v>
      </c>
      <c r="M7672" s="3">
        <f>(G7672*2) * Dashboard!$I$13 * (Dashboard!$D$12 / 365) * 'Lookups and Calculations'!$F$12</f>
        <v>1602.0878730267946</v>
      </c>
      <c r="N7672" s="12">
        <f>H7672 * Dashboard!$I$14 * Dashboard!$I$15 * (Dashboard!$D$12 / 365) * 'Lookups and Calculations'!$F$12</f>
        <v>0</v>
      </c>
    </row>
    <row r="7673" spans="1:14" x14ac:dyDescent="0.35">
      <c r="A7673" s="2">
        <v>7672</v>
      </c>
      <c r="B7673" s="11">
        <v>-1.3059194898822593</v>
      </c>
      <c r="C7673" s="11">
        <v>1.3679260641179862</v>
      </c>
      <c r="D7673" s="3">
        <f>B7673*Dashboard!$D$11*Dashboard!$D$10*SQRT(Dashboard!$D$12/365)</f>
        <v>-324235.99796014745</v>
      </c>
      <c r="E7673" s="3">
        <f>IF(Dashboard!$I$3,C7673*Dashboard!$E$11*Dashboard!$E$10*SQRT(Dashboard!$D$12/365),0)</f>
        <v>679262.19950202352</v>
      </c>
      <c r="F7673" s="3">
        <f>D7673+IF(Dashboard!$I$3,E7673,0)</f>
        <v>355026.20154187607</v>
      </c>
      <c r="G7673" s="3">
        <f>IF(Dashboard!$I$4, ('Lookups and Calculations'!$F$9) / (1 - 'Lookups and Calculations'!$F$10), 'Lookups and Calculations'!$F$9)</f>
        <v>1951878.888340465</v>
      </c>
      <c r="H7673" s="12">
        <f t="shared" si="238"/>
        <v>0</v>
      </c>
      <c r="I7673" s="12">
        <f t="shared" si="239"/>
        <v>0</v>
      </c>
      <c r="J7673" s="13">
        <f>(1 - Dashboard!$I$9) * H7673 * Dashboard!$I$8 * 'Lookups and Calculations'!$F$12</f>
        <v>0</v>
      </c>
      <c r="K7673" s="12">
        <f>(1 - Dashboard!$I$11) * I7673 * Dashboard!$I$10 * 'Lookups and Calculations'!$F$12</f>
        <v>0</v>
      </c>
      <c r="L7673" s="12">
        <f>(H7673 - I7673) * Dashboard!$I$13 * (Dashboard!$D$12 / 365) * 'Lookups and Calculations'!$F$12</f>
        <v>0</v>
      </c>
      <c r="M7673" s="3">
        <f>(G7673*2) * Dashboard!$I$13 * (Dashboard!$D$12 / 365) * 'Lookups and Calculations'!$F$12</f>
        <v>1602.0878730267946</v>
      </c>
      <c r="N7673" s="12">
        <f>H7673 * Dashboard!$I$14 * Dashboard!$I$15 * (Dashboard!$D$12 / 365) * 'Lookups and Calculations'!$F$12</f>
        <v>0</v>
      </c>
    </row>
    <row r="7674" spans="1:14" x14ac:dyDescent="0.35">
      <c r="A7674" s="2">
        <v>7673</v>
      </c>
      <c r="B7674" s="11">
        <v>0.40397998033510546</v>
      </c>
      <c r="C7674" s="11">
        <v>0.74604920242240613</v>
      </c>
      <c r="D7674" s="3">
        <f>B7674*Dashboard!$D$11*Dashboard!$D$10*SQRT(Dashboard!$D$12/365)</f>
        <v>100300.86318084062</v>
      </c>
      <c r="E7674" s="3">
        <f>IF(Dashboard!$I$3,C7674*Dashboard!$E$11*Dashboard!$E$10*SQRT(Dashboard!$D$12/365),0)</f>
        <v>370460.82786713005</v>
      </c>
      <c r="F7674" s="3">
        <f>D7674+IF(Dashboard!$I$3,E7674,0)</f>
        <v>470761.69104797067</v>
      </c>
      <c r="G7674" s="3">
        <f>IF(Dashboard!$I$4, ('Lookups and Calculations'!$F$9) / (1 - 'Lookups and Calculations'!$F$10), 'Lookups and Calculations'!$F$9)</f>
        <v>1951878.888340465</v>
      </c>
      <c r="H7674" s="12">
        <f t="shared" si="238"/>
        <v>0</v>
      </c>
      <c r="I7674" s="12">
        <f t="shared" si="239"/>
        <v>0</v>
      </c>
      <c r="J7674" s="13">
        <f>(1 - Dashboard!$I$9) * H7674 * Dashboard!$I$8 * 'Lookups and Calculations'!$F$12</f>
        <v>0</v>
      </c>
      <c r="K7674" s="12">
        <f>(1 - Dashboard!$I$11) * I7674 * Dashboard!$I$10 * 'Lookups and Calculations'!$F$12</f>
        <v>0</v>
      </c>
      <c r="L7674" s="12">
        <f>(H7674 - I7674) * Dashboard!$I$13 * (Dashboard!$D$12 / 365) * 'Lookups and Calculations'!$F$12</f>
        <v>0</v>
      </c>
      <c r="M7674" s="3">
        <f>(G7674*2) * Dashboard!$I$13 * (Dashboard!$D$12 / 365) * 'Lookups and Calculations'!$F$12</f>
        <v>1602.0878730267946</v>
      </c>
      <c r="N7674" s="12">
        <f>H7674 * Dashboard!$I$14 * Dashboard!$I$15 * (Dashboard!$D$12 / 365) * 'Lookups and Calculations'!$F$12</f>
        <v>0</v>
      </c>
    </row>
    <row r="7675" spans="1:14" x14ac:dyDescent="0.35">
      <c r="A7675" s="2">
        <v>7674</v>
      </c>
      <c r="B7675" s="11">
        <v>0.2145140732735524</v>
      </c>
      <c r="C7675" s="11">
        <v>-1.2356274396488451</v>
      </c>
      <c r="D7675" s="3">
        <f>B7675*Dashboard!$D$11*Dashboard!$D$10*SQRT(Dashboard!$D$12/365)</f>
        <v>53259.933068781545</v>
      </c>
      <c r="E7675" s="3">
        <f>IF(Dashboard!$I$3,C7675*Dashboard!$E$11*Dashboard!$E$10*SQRT(Dashboard!$D$12/365),0)</f>
        <v>-613567.52710323082</v>
      </c>
      <c r="F7675" s="3">
        <f>D7675+IF(Dashboard!$I$3,E7675,0)</f>
        <v>-560307.59403444931</v>
      </c>
      <c r="G7675" s="3">
        <f>IF(Dashboard!$I$4, ('Lookups and Calculations'!$F$9) / (1 - 'Lookups and Calculations'!$F$10), 'Lookups and Calculations'!$F$9)</f>
        <v>1951878.888340465</v>
      </c>
      <c r="H7675" s="12">
        <f t="shared" si="238"/>
        <v>0</v>
      </c>
      <c r="I7675" s="12">
        <f t="shared" si="239"/>
        <v>0</v>
      </c>
      <c r="J7675" s="13">
        <f>(1 - Dashboard!$I$9) * H7675 * Dashboard!$I$8 * 'Lookups and Calculations'!$F$12</f>
        <v>0</v>
      </c>
      <c r="K7675" s="12">
        <f>(1 - Dashboard!$I$11) * I7675 * Dashboard!$I$10 * 'Lookups and Calculations'!$F$12</f>
        <v>0</v>
      </c>
      <c r="L7675" s="12">
        <f>(H7675 - I7675) * Dashboard!$I$13 * (Dashboard!$D$12 / 365) * 'Lookups and Calculations'!$F$12</f>
        <v>0</v>
      </c>
      <c r="M7675" s="3">
        <f>(G7675*2) * Dashboard!$I$13 * (Dashboard!$D$12 / 365) * 'Lookups and Calculations'!$F$12</f>
        <v>1602.0878730267946</v>
      </c>
      <c r="N7675" s="12">
        <f>H7675 * Dashboard!$I$14 * Dashboard!$I$15 * (Dashboard!$D$12 / 365) * 'Lookups and Calculations'!$F$12</f>
        <v>0</v>
      </c>
    </row>
    <row r="7676" spans="1:14" x14ac:dyDescent="0.35">
      <c r="A7676" s="2">
        <v>7675</v>
      </c>
      <c r="B7676" s="11">
        <v>-0.41012543047690481</v>
      </c>
      <c r="C7676" s="11">
        <v>-0.94369931492381798</v>
      </c>
      <c r="D7676" s="3">
        <f>B7676*Dashboard!$D$11*Dashboard!$D$10*SQRT(Dashboard!$D$12/365)</f>
        <v>-101826.66639848023</v>
      </c>
      <c r="E7676" s="3">
        <f>IF(Dashboard!$I$3,C7676*Dashboard!$E$11*Dashboard!$E$10*SQRT(Dashboard!$D$12/365),0)</f>
        <v>-468606.66606058337</v>
      </c>
      <c r="F7676" s="3">
        <f>D7676+IF(Dashboard!$I$3,E7676,0)</f>
        <v>-570433.33245906362</v>
      </c>
      <c r="G7676" s="3">
        <f>IF(Dashboard!$I$4, ('Lookups and Calculations'!$F$9) / (1 - 'Lookups and Calculations'!$F$10), 'Lookups and Calculations'!$F$9)</f>
        <v>1951878.888340465</v>
      </c>
      <c r="H7676" s="12">
        <f t="shared" si="238"/>
        <v>0</v>
      </c>
      <c r="I7676" s="12">
        <f t="shared" si="239"/>
        <v>0</v>
      </c>
      <c r="J7676" s="13">
        <f>(1 - Dashboard!$I$9) * H7676 * Dashboard!$I$8 * 'Lookups and Calculations'!$F$12</f>
        <v>0</v>
      </c>
      <c r="K7676" s="12">
        <f>(1 - Dashboard!$I$11) * I7676 * Dashboard!$I$10 * 'Lookups and Calculations'!$F$12</f>
        <v>0</v>
      </c>
      <c r="L7676" s="12">
        <f>(H7676 - I7676) * Dashboard!$I$13 * (Dashboard!$D$12 / 365) * 'Lookups and Calculations'!$F$12</f>
        <v>0</v>
      </c>
      <c r="M7676" s="3">
        <f>(G7676*2) * Dashboard!$I$13 * (Dashboard!$D$12 / 365) * 'Lookups and Calculations'!$F$12</f>
        <v>1602.0878730267946</v>
      </c>
      <c r="N7676" s="12">
        <f>H7676 * Dashboard!$I$14 * Dashboard!$I$15 * (Dashboard!$D$12 / 365) * 'Lookups and Calculations'!$F$12</f>
        <v>0</v>
      </c>
    </row>
    <row r="7677" spans="1:14" x14ac:dyDescent="0.35">
      <c r="A7677" s="2">
        <v>7676</v>
      </c>
      <c r="B7677" s="11">
        <v>-0.59384575218242719</v>
      </c>
      <c r="C7677" s="11">
        <v>0.26810181500164598</v>
      </c>
      <c r="D7677" s="3">
        <f>B7677*Dashboard!$D$11*Dashboard!$D$10*SQRT(Dashboard!$D$12/365)</f>
        <v>-147441.07242830377</v>
      </c>
      <c r="E7677" s="3">
        <f>IF(Dashboard!$I$3,C7677*Dashboard!$E$11*Dashboard!$E$10*SQRT(Dashboard!$D$12/365),0)</f>
        <v>133129.58450420693</v>
      </c>
      <c r="F7677" s="3">
        <f>D7677+IF(Dashboard!$I$3,E7677,0)</f>
        <v>-14311.487924096844</v>
      </c>
      <c r="G7677" s="3">
        <f>IF(Dashboard!$I$4, ('Lookups and Calculations'!$F$9) / (1 - 'Lookups and Calculations'!$F$10), 'Lookups and Calculations'!$F$9)</f>
        <v>1951878.888340465</v>
      </c>
      <c r="H7677" s="12">
        <f t="shared" si="238"/>
        <v>0</v>
      </c>
      <c r="I7677" s="12">
        <f t="shared" si="239"/>
        <v>0</v>
      </c>
      <c r="J7677" s="13">
        <f>(1 - Dashboard!$I$9) * H7677 * Dashboard!$I$8 * 'Lookups and Calculations'!$F$12</f>
        <v>0</v>
      </c>
      <c r="K7677" s="12">
        <f>(1 - Dashboard!$I$11) * I7677 * Dashboard!$I$10 * 'Lookups and Calculations'!$F$12</f>
        <v>0</v>
      </c>
      <c r="L7677" s="12">
        <f>(H7677 - I7677) * Dashboard!$I$13 * (Dashboard!$D$12 / 365) * 'Lookups and Calculations'!$F$12</f>
        <v>0</v>
      </c>
      <c r="M7677" s="3">
        <f>(G7677*2) * Dashboard!$I$13 * (Dashboard!$D$12 / 365) * 'Lookups and Calculations'!$F$12</f>
        <v>1602.0878730267946</v>
      </c>
      <c r="N7677" s="12">
        <f>H7677 * Dashboard!$I$14 * Dashboard!$I$15 * (Dashboard!$D$12 / 365) * 'Lookups and Calculations'!$F$12</f>
        <v>0</v>
      </c>
    </row>
    <row r="7678" spans="1:14" x14ac:dyDescent="0.35">
      <c r="A7678" s="2">
        <v>7677</v>
      </c>
      <c r="B7678" s="11">
        <v>-0.29477101862348409</v>
      </c>
      <c r="C7678" s="11">
        <v>0.48673854726560406</v>
      </c>
      <c r="D7678" s="3">
        <f>B7678*Dashboard!$D$11*Dashboard!$D$10*SQRT(Dashboard!$D$12/365)</f>
        <v>-73186.269240634108</v>
      </c>
      <c r="E7678" s="3">
        <f>IF(Dashboard!$I$3,C7678*Dashboard!$E$11*Dashboard!$E$10*SQRT(Dashboard!$D$12/365),0)</f>
        <v>241696.61275606559</v>
      </c>
      <c r="F7678" s="3">
        <f>D7678+IF(Dashboard!$I$3,E7678,0)</f>
        <v>168510.34351543148</v>
      </c>
      <c r="G7678" s="3">
        <f>IF(Dashboard!$I$4, ('Lookups and Calculations'!$F$9) / (1 - 'Lookups and Calculations'!$F$10), 'Lookups and Calculations'!$F$9)</f>
        <v>1951878.888340465</v>
      </c>
      <c r="H7678" s="12">
        <f t="shared" si="238"/>
        <v>0</v>
      </c>
      <c r="I7678" s="12">
        <f t="shared" si="239"/>
        <v>0</v>
      </c>
      <c r="J7678" s="13">
        <f>(1 - Dashboard!$I$9) * H7678 * Dashboard!$I$8 * 'Lookups and Calculations'!$F$12</f>
        <v>0</v>
      </c>
      <c r="K7678" s="12">
        <f>(1 - Dashboard!$I$11) * I7678 * Dashboard!$I$10 * 'Lookups and Calculations'!$F$12</f>
        <v>0</v>
      </c>
      <c r="L7678" s="12">
        <f>(H7678 - I7678) * Dashboard!$I$13 * (Dashboard!$D$12 / 365) * 'Lookups and Calculations'!$F$12</f>
        <v>0</v>
      </c>
      <c r="M7678" s="3">
        <f>(G7678*2) * Dashboard!$I$13 * (Dashboard!$D$12 / 365) * 'Lookups and Calculations'!$F$12</f>
        <v>1602.0878730267946</v>
      </c>
      <c r="N7678" s="12">
        <f>H7678 * Dashboard!$I$14 * Dashboard!$I$15 * (Dashboard!$D$12 / 365) * 'Lookups and Calculations'!$F$12</f>
        <v>0</v>
      </c>
    </row>
    <row r="7679" spans="1:14" x14ac:dyDescent="0.35">
      <c r="A7679" s="2">
        <v>7678</v>
      </c>
      <c r="B7679" s="11">
        <v>-1.620508162888104</v>
      </c>
      <c r="C7679" s="11">
        <v>0.17921909019750151</v>
      </c>
      <c r="D7679" s="3">
        <f>B7679*Dashboard!$D$11*Dashboard!$D$10*SQRT(Dashboard!$D$12/365)</f>
        <v>-402342.62944031996</v>
      </c>
      <c r="E7679" s="3">
        <f>IF(Dashboard!$I$3,C7679*Dashboard!$E$11*Dashboard!$E$10*SQRT(Dashboard!$D$12/365),0)</f>
        <v>88993.664638446702</v>
      </c>
      <c r="F7679" s="3">
        <f>D7679+IF(Dashboard!$I$3,E7679,0)</f>
        <v>-313348.96480187326</v>
      </c>
      <c r="G7679" s="3">
        <f>IF(Dashboard!$I$4, ('Lookups and Calculations'!$F$9) / (1 - 'Lookups and Calculations'!$F$10), 'Lookups and Calculations'!$F$9)</f>
        <v>1951878.888340465</v>
      </c>
      <c r="H7679" s="12">
        <f t="shared" si="238"/>
        <v>0</v>
      </c>
      <c r="I7679" s="12">
        <f t="shared" si="239"/>
        <v>0</v>
      </c>
      <c r="J7679" s="13">
        <f>(1 - Dashboard!$I$9) * H7679 * Dashboard!$I$8 * 'Lookups and Calculations'!$F$12</f>
        <v>0</v>
      </c>
      <c r="K7679" s="12">
        <f>(1 - Dashboard!$I$11) * I7679 * Dashboard!$I$10 * 'Lookups and Calculations'!$F$12</f>
        <v>0</v>
      </c>
      <c r="L7679" s="12">
        <f>(H7679 - I7679) * Dashboard!$I$13 * (Dashboard!$D$12 / 365) * 'Lookups and Calculations'!$F$12</f>
        <v>0</v>
      </c>
      <c r="M7679" s="3">
        <f>(G7679*2) * Dashboard!$I$13 * (Dashboard!$D$12 / 365) * 'Lookups and Calculations'!$F$12</f>
        <v>1602.0878730267946</v>
      </c>
      <c r="N7679" s="12">
        <f>H7679 * Dashboard!$I$14 * Dashboard!$I$15 * (Dashboard!$D$12 / 365) * 'Lookups and Calculations'!$F$12</f>
        <v>0</v>
      </c>
    </row>
    <row r="7680" spans="1:14" x14ac:dyDescent="0.35">
      <c r="A7680" s="2">
        <v>7679</v>
      </c>
      <c r="B7680" s="11">
        <v>1.0591450315068889</v>
      </c>
      <c r="C7680" s="11">
        <v>-0.19924109348392119</v>
      </c>
      <c r="D7680" s="3">
        <f>B7680*Dashboard!$D$11*Dashboard!$D$10*SQRT(Dashboard!$D$12/365)</f>
        <v>262966.39948771254</v>
      </c>
      <c r="E7680" s="3">
        <f>IF(Dashboard!$I$3,C7680*Dashboard!$E$11*Dashboard!$E$10*SQRT(Dashboard!$D$12/365),0)</f>
        <v>-98935.861331320833</v>
      </c>
      <c r="F7680" s="3">
        <f>D7680+IF(Dashboard!$I$3,E7680,0)</f>
        <v>164030.5381563917</v>
      </c>
      <c r="G7680" s="3">
        <f>IF(Dashboard!$I$4, ('Lookups and Calculations'!$F$9) / (1 - 'Lookups and Calculations'!$F$10), 'Lookups and Calculations'!$F$9)</f>
        <v>1951878.888340465</v>
      </c>
      <c r="H7680" s="12">
        <f t="shared" si="238"/>
        <v>0</v>
      </c>
      <c r="I7680" s="12">
        <f t="shared" si="239"/>
        <v>0</v>
      </c>
      <c r="J7680" s="13">
        <f>(1 - Dashboard!$I$9) * H7680 * Dashboard!$I$8 * 'Lookups and Calculations'!$F$12</f>
        <v>0</v>
      </c>
      <c r="K7680" s="12">
        <f>(1 - Dashboard!$I$11) * I7680 * Dashboard!$I$10 * 'Lookups and Calculations'!$F$12</f>
        <v>0</v>
      </c>
      <c r="L7680" s="12">
        <f>(H7680 - I7680) * Dashboard!$I$13 * (Dashboard!$D$12 / 365) * 'Lookups and Calculations'!$F$12</f>
        <v>0</v>
      </c>
      <c r="M7680" s="3">
        <f>(G7680*2) * Dashboard!$I$13 * (Dashboard!$D$12 / 365) * 'Lookups and Calculations'!$F$12</f>
        <v>1602.0878730267946</v>
      </c>
      <c r="N7680" s="12">
        <f>H7680 * Dashboard!$I$14 * Dashboard!$I$15 * (Dashboard!$D$12 / 365) * 'Lookups and Calculations'!$F$12</f>
        <v>0</v>
      </c>
    </row>
    <row r="7681" spans="1:14" x14ac:dyDescent="0.35">
      <c r="A7681" s="2">
        <v>7680</v>
      </c>
      <c r="B7681" s="11">
        <v>0.40339094451608853</v>
      </c>
      <c r="C7681" s="11">
        <v>0.22275930850306608</v>
      </c>
      <c r="D7681" s="3">
        <f>B7681*Dashboard!$D$11*Dashboard!$D$10*SQRT(Dashboard!$D$12/365)</f>
        <v>100154.61632711579</v>
      </c>
      <c r="E7681" s="3">
        <f>IF(Dashboard!$I$3,C7681*Dashboard!$E$11*Dashboard!$E$10*SQRT(Dashboard!$D$12/365),0)</f>
        <v>110614.1492748774</v>
      </c>
      <c r="F7681" s="3">
        <f>D7681+IF(Dashboard!$I$3,E7681,0)</f>
        <v>210768.76560199319</v>
      </c>
      <c r="G7681" s="3">
        <f>IF(Dashboard!$I$4, ('Lookups and Calculations'!$F$9) / (1 - 'Lookups and Calculations'!$F$10), 'Lookups and Calculations'!$F$9)</f>
        <v>1951878.888340465</v>
      </c>
      <c r="H7681" s="12">
        <f t="shared" si="238"/>
        <v>0</v>
      </c>
      <c r="I7681" s="12">
        <f t="shared" si="239"/>
        <v>0</v>
      </c>
      <c r="J7681" s="13">
        <f>(1 - Dashboard!$I$9) * H7681 * Dashboard!$I$8 * 'Lookups and Calculations'!$F$12</f>
        <v>0</v>
      </c>
      <c r="K7681" s="12">
        <f>(1 - Dashboard!$I$11) * I7681 * Dashboard!$I$10 * 'Lookups and Calculations'!$F$12</f>
        <v>0</v>
      </c>
      <c r="L7681" s="12">
        <f>(H7681 - I7681) * Dashboard!$I$13 * (Dashboard!$D$12 / 365) * 'Lookups and Calculations'!$F$12</f>
        <v>0</v>
      </c>
      <c r="M7681" s="3">
        <f>(G7681*2) * Dashboard!$I$13 * (Dashboard!$D$12 / 365) * 'Lookups and Calculations'!$F$12</f>
        <v>1602.0878730267946</v>
      </c>
      <c r="N7681" s="12">
        <f>H7681 * Dashboard!$I$14 * Dashboard!$I$15 * (Dashboard!$D$12 / 365) * 'Lookups and Calculations'!$F$12</f>
        <v>0</v>
      </c>
    </row>
    <row r="7682" spans="1:14" x14ac:dyDescent="0.35">
      <c r="A7682" s="2">
        <v>7681</v>
      </c>
      <c r="B7682" s="11">
        <v>0.16653434289753249</v>
      </c>
      <c r="C7682" s="11">
        <v>-0.66679202824599026</v>
      </c>
      <c r="D7682" s="3">
        <f>B7682*Dashboard!$D$11*Dashboard!$D$10*SQRT(Dashboard!$D$12/365)</f>
        <v>41347.440850957144</v>
      </c>
      <c r="E7682" s="3">
        <f>IF(Dashboard!$I$3,C7682*Dashboard!$E$11*Dashboard!$E$10*SQRT(Dashboard!$D$12/365),0)</f>
        <v>-331104.60542969883</v>
      </c>
      <c r="F7682" s="3">
        <f>D7682+IF(Dashboard!$I$3,E7682,0)</f>
        <v>-289757.16457874171</v>
      </c>
      <c r="G7682" s="3">
        <f>IF(Dashboard!$I$4, ('Lookups and Calculations'!$F$9) / (1 - 'Lookups and Calculations'!$F$10), 'Lookups and Calculations'!$F$9)</f>
        <v>1951878.888340465</v>
      </c>
      <c r="H7682" s="12">
        <f t="shared" si="238"/>
        <v>0</v>
      </c>
      <c r="I7682" s="12">
        <f t="shared" si="239"/>
        <v>0</v>
      </c>
      <c r="J7682" s="13">
        <f>(1 - Dashboard!$I$9) * H7682 * Dashboard!$I$8 * 'Lookups and Calculations'!$F$12</f>
        <v>0</v>
      </c>
      <c r="K7682" s="12">
        <f>(1 - Dashboard!$I$11) * I7682 * Dashboard!$I$10 * 'Lookups and Calculations'!$F$12</f>
        <v>0</v>
      </c>
      <c r="L7682" s="12">
        <f>(H7682 - I7682) * Dashboard!$I$13 * (Dashboard!$D$12 / 365) * 'Lookups and Calculations'!$F$12</f>
        <v>0</v>
      </c>
      <c r="M7682" s="3">
        <f>(G7682*2) * Dashboard!$I$13 * (Dashboard!$D$12 / 365) * 'Lookups and Calculations'!$F$12</f>
        <v>1602.0878730267946</v>
      </c>
      <c r="N7682" s="12">
        <f>H7682 * Dashboard!$I$14 * Dashboard!$I$15 * (Dashboard!$D$12 / 365) * 'Lookups and Calculations'!$F$12</f>
        <v>0</v>
      </c>
    </row>
    <row r="7683" spans="1:14" x14ac:dyDescent="0.35">
      <c r="A7683" s="2">
        <v>7682</v>
      </c>
      <c r="B7683" s="11">
        <v>5.037807852516487E-2</v>
      </c>
      <c r="C7683" s="11">
        <v>-0.93505017982395167</v>
      </c>
      <c r="D7683" s="3">
        <f>B7683*Dashboard!$D$11*Dashboard!$D$10*SQRT(Dashboard!$D$12/365)</f>
        <v>12507.958333169683</v>
      </c>
      <c r="E7683" s="3">
        <f>IF(Dashboard!$I$3,C7683*Dashboard!$E$11*Dashboard!$E$10*SQRT(Dashboard!$D$12/365),0)</f>
        <v>-464311.82097660331</v>
      </c>
      <c r="F7683" s="3">
        <f>D7683+IF(Dashboard!$I$3,E7683,0)</f>
        <v>-451803.86264343362</v>
      </c>
      <c r="G7683" s="3">
        <f>IF(Dashboard!$I$4, ('Lookups and Calculations'!$F$9) / (1 - 'Lookups and Calculations'!$F$10), 'Lookups and Calculations'!$F$9)</f>
        <v>1951878.888340465</v>
      </c>
      <c r="H7683" s="12">
        <f t="shared" ref="H7683:H7746" si="240">MAX(0,F7683-G7683)</f>
        <v>0</v>
      </c>
      <c r="I7683" s="12">
        <f t="shared" ref="I7683:I7746" si="241">MAX(0,-F7683-G7683)</f>
        <v>0</v>
      </c>
      <c r="J7683" s="13">
        <f>(1 - Dashboard!$I$9) * H7683 * Dashboard!$I$8 * 'Lookups and Calculations'!$F$12</f>
        <v>0</v>
      </c>
      <c r="K7683" s="12">
        <f>(1 - Dashboard!$I$11) * I7683 * Dashboard!$I$10 * 'Lookups and Calculations'!$F$12</f>
        <v>0</v>
      </c>
      <c r="L7683" s="12">
        <f>(H7683 - I7683) * Dashboard!$I$13 * (Dashboard!$D$12 / 365) * 'Lookups and Calculations'!$F$12</f>
        <v>0</v>
      </c>
      <c r="M7683" s="3">
        <f>(G7683*2) * Dashboard!$I$13 * (Dashboard!$D$12 / 365) * 'Lookups and Calculations'!$F$12</f>
        <v>1602.0878730267946</v>
      </c>
      <c r="N7683" s="12">
        <f>H7683 * Dashboard!$I$14 * Dashboard!$I$15 * (Dashboard!$D$12 / 365) * 'Lookups and Calculations'!$F$12</f>
        <v>0</v>
      </c>
    </row>
    <row r="7684" spans="1:14" x14ac:dyDescent="0.35">
      <c r="A7684" s="2">
        <v>7683</v>
      </c>
      <c r="B7684" s="11">
        <v>6.2450582184678576E-2</v>
      </c>
      <c r="C7684" s="11">
        <v>-7.7352898917733601E-2</v>
      </c>
      <c r="D7684" s="3">
        <f>B7684*Dashboard!$D$11*Dashboard!$D$10*SQRT(Dashboard!$D$12/365)</f>
        <v>15505.340868805835</v>
      </c>
      <c r="E7684" s="3">
        <f>IF(Dashboard!$I$3,C7684*Dashboard!$E$11*Dashboard!$E$10*SQRT(Dashboard!$D$12/365),0)</f>
        <v>-38410.628786868037</v>
      </c>
      <c r="F7684" s="3">
        <f>D7684+IF(Dashboard!$I$3,E7684,0)</f>
        <v>-22905.287918062204</v>
      </c>
      <c r="G7684" s="3">
        <f>IF(Dashboard!$I$4, ('Lookups and Calculations'!$F$9) / (1 - 'Lookups and Calculations'!$F$10), 'Lookups and Calculations'!$F$9)</f>
        <v>1951878.888340465</v>
      </c>
      <c r="H7684" s="12">
        <f t="shared" si="240"/>
        <v>0</v>
      </c>
      <c r="I7684" s="12">
        <f t="shared" si="241"/>
        <v>0</v>
      </c>
      <c r="J7684" s="13">
        <f>(1 - Dashboard!$I$9) * H7684 * Dashboard!$I$8 * 'Lookups and Calculations'!$F$12</f>
        <v>0</v>
      </c>
      <c r="K7684" s="12">
        <f>(1 - Dashboard!$I$11) * I7684 * Dashboard!$I$10 * 'Lookups and Calculations'!$F$12</f>
        <v>0</v>
      </c>
      <c r="L7684" s="12">
        <f>(H7684 - I7684) * Dashboard!$I$13 * (Dashboard!$D$12 / 365) * 'Lookups and Calculations'!$F$12</f>
        <v>0</v>
      </c>
      <c r="M7684" s="3">
        <f>(G7684*2) * Dashboard!$I$13 * (Dashboard!$D$12 / 365) * 'Lookups and Calculations'!$F$12</f>
        <v>1602.0878730267946</v>
      </c>
      <c r="N7684" s="12">
        <f>H7684 * Dashboard!$I$14 * Dashboard!$I$15 * (Dashboard!$D$12 / 365) * 'Lookups and Calculations'!$F$12</f>
        <v>0</v>
      </c>
    </row>
    <row r="7685" spans="1:14" x14ac:dyDescent="0.35">
      <c r="A7685" s="2">
        <v>7684</v>
      </c>
      <c r="B7685" s="11">
        <v>0.99808107439902616</v>
      </c>
      <c r="C7685" s="11">
        <v>0.12482217758715357</v>
      </c>
      <c r="D7685" s="3">
        <f>B7685*Dashboard!$D$11*Dashboard!$D$10*SQRT(Dashboard!$D$12/365)</f>
        <v>247805.33234256363</v>
      </c>
      <c r="E7685" s="3">
        <f>IF(Dashboard!$I$3,C7685*Dashboard!$E$11*Dashboard!$E$10*SQRT(Dashboard!$D$12/365),0)</f>
        <v>61982.141519579294</v>
      </c>
      <c r="F7685" s="3">
        <f>D7685+IF(Dashboard!$I$3,E7685,0)</f>
        <v>309787.47386214294</v>
      </c>
      <c r="G7685" s="3">
        <f>IF(Dashboard!$I$4, ('Lookups and Calculations'!$F$9) / (1 - 'Lookups and Calculations'!$F$10), 'Lookups and Calculations'!$F$9)</f>
        <v>1951878.888340465</v>
      </c>
      <c r="H7685" s="12">
        <f t="shared" si="240"/>
        <v>0</v>
      </c>
      <c r="I7685" s="12">
        <f t="shared" si="241"/>
        <v>0</v>
      </c>
      <c r="J7685" s="13">
        <f>(1 - Dashboard!$I$9) * H7685 * Dashboard!$I$8 * 'Lookups and Calculations'!$F$12</f>
        <v>0</v>
      </c>
      <c r="K7685" s="12">
        <f>(1 - Dashboard!$I$11) * I7685 * Dashboard!$I$10 * 'Lookups and Calculations'!$F$12</f>
        <v>0</v>
      </c>
      <c r="L7685" s="12">
        <f>(H7685 - I7685) * Dashboard!$I$13 * (Dashboard!$D$12 / 365) * 'Lookups and Calculations'!$F$12</f>
        <v>0</v>
      </c>
      <c r="M7685" s="3">
        <f>(G7685*2) * Dashboard!$I$13 * (Dashboard!$D$12 / 365) * 'Lookups and Calculations'!$F$12</f>
        <v>1602.0878730267946</v>
      </c>
      <c r="N7685" s="12">
        <f>H7685 * Dashboard!$I$14 * Dashboard!$I$15 * (Dashboard!$D$12 / 365) * 'Lookups and Calculations'!$F$12</f>
        <v>0</v>
      </c>
    </row>
    <row r="7686" spans="1:14" x14ac:dyDescent="0.35">
      <c r="A7686" s="2">
        <v>7685</v>
      </c>
      <c r="B7686" s="11">
        <v>0.35595678910775852</v>
      </c>
      <c r="C7686" s="11">
        <v>0.41546326578377679</v>
      </c>
      <c r="D7686" s="3">
        <f>B7686*Dashboard!$D$11*Dashboard!$D$10*SQRT(Dashboard!$D$12/365)</f>
        <v>88377.58042607164</v>
      </c>
      <c r="E7686" s="3">
        <f>IF(Dashboard!$I$3,C7686*Dashboard!$E$11*Dashboard!$E$10*SQRT(Dashboard!$D$12/365),0)</f>
        <v>206303.90715637465</v>
      </c>
      <c r="F7686" s="3">
        <f>D7686+IF(Dashboard!$I$3,E7686,0)</f>
        <v>294681.48758244631</v>
      </c>
      <c r="G7686" s="3">
        <f>IF(Dashboard!$I$4, ('Lookups and Calculations'!$F$9) / (1 - 'Lookups and Calculations'!$F$10), 'Lookups and Calculations'!$F$9)</f>
        <v>1951878.888340465</v>
      </c>
      <c r="H7686" s="12">
        <f t="shared" si="240"/>
        <v>0</v>
      </c>
      <c r="I7686" s="12">
        <f t="shared" si="241"/>
        <v>0</v>
      </c>
      <c r="J7686" s="13">
        <f>(1 - Dashboard!$I$9) * H7686 * Dashboard!$I$8 * 'Lookups and Calculations'!$F$12</f>
        <v>0</v>
      </c>
      <c r="K7686" s="12">
        <f>(1 - Dashboard!$I$11) * I7686 * Dashboard!$I$10 * 'Lookups and Calculations'!$F$12</f>
        <v>0</v>
      </c>
      <c r="L7686" s="12">
        <f>(H7686 - I7686) * Dashboard!$I$13 * (Dashboard!$D$12 / 365) * 'Lookups and Calculations'!$F$12</f>
        <v>0</v>
      </c>
      <c r="M7686" s="3">
        <f>(G7686*2) * Dashboard!$I$13 * (Dashboard!$D$12 / 365) * 'Lookups and Calculations'!$F$12</f>
        <v>1602.0878730267946</v>
      </c>
      <c r="N7686" s="12">
        <f>H7686 * Dashboard!$I$14 * Dashboard!$I$15 * (Dashboard!$D$12 / 365) * 'Lookups and Calculations'!$F$12</f>
        <v>0</v>
      </c>
    </row>
    <row r="7687" spans="1:14" x14ac:dyDescent="0.35">
      <c r="A7687" s="2">
        <v>7686</v>
      </c>
      <c r="B7687" s="11">
        <v>1.3520910726863435</v>
      </c>
      <c r="C7687" s="11">
        <v>0.3762688774328678</v>
      </c>
      <c r="D7687" s="3">
        <f>B7687*Dashboard!$D$11*Dashboard!$D$10*SQRT(Dashboard!$D$12/365)</f>
        <v>335699.56010457303</v>
      </c>
      <c r="E7687" s="3">
        <f>IF(Dashboard!$I$3,C7687*Dashboard!$E$11*Dashboard!$E$10*SQRT(Dashboard!$D$12/365),0)</f>
        <v>186841.40319674643</v>
      </c>
      <c r="F7687" s="3">
        <f>D7687+IF(Dashboard!$I$3,E7687,0)</f>
        <v>522540.96330131945</v>
      </c>
      <c r="G7687" s="3">
        <f>IF(Dashboard!$I$4, ('Lookups and Calculations'!$F$9) / (1 - 'Lookups and Calculations'!$F$10), 'Lookups and Calculations'!$F$9)</f>
        <v>1951878.888340465</v>
      </c>
      <c r="H7687" s="12">
        <f t="shared" si="240"/>
        <v>0</v>
      </c>
      <c r="I7687" s="12">
        <f t="shared" si="241"/>
        <v>0</v>
      </c>
      <c r="J7687" s="13">
        <f>(1 - Dashboard!$I$9) * H7687 * Dashboard!$I$8 * 'Lookups and Calculations'!$F$12</f>
        <v>0</v>
      </c>
      <c r="K7687" s="12">
        <f>(1 - Dashboard!$I$11) * I7687 * Dashboard!$I$10 * 'Lookups and Calculations'!$F$12</f>
        <v>0</v>
      </c>
      <c r="L7687" s="12">
        <f>(H7687 - I7687) * Dashboard!$I$13 * (Dashboard!$D$12 / 365) * 'Lookups and Calculations'!$F$12</f>
        <v>0</v>
      </c>
      <c r="M7687" s="3">
        <f>(G7687*2) * Dashboard!$I$13 * (Dashboard!$D$12 / 365) * 'Lookups and Calculations'!$F$12</f>
        <v>1602.0878730267946</v>
      </c>
      <c r="N7687" s="12">
        <f>H7687 * Dashboard!$I$14 * Dashboard!$I$15 * (Dashboard!$D$12 / 365) * 'Lookups and Calculations'!$F$12</f>
        <v>0</v>
      </c>
    </row>
    <row r="7688" spans="1:14" x14ac:dyDescent="0.35">
      <c r="A7688" s="2">
        <v>7687</v>
      </c>
      <c r="B7688" s="11">
        <v>0.43632411183158076</v>
      </c>
      <c r="C7688" s="11">
        <v>1.0826661101800181</v>
      </c>
      <c r="D7688" s="3">
        <f>B7688*Dashboard!$D$11*Dashboard!$D$10*SQRT(Dashboard!$D$12/365)</f>
        <v>108331.32128730431</v>
      </c>
      <c r="E7688" s="3">
        <f>IF(Dashboard!$I$3,C7688*Dashboard!$E$11*Dashboard!$E$10*SQRT(Dashboard!$D$12/365),0)</f>
        <v>537612.50890512182</v>
      </c>
      <c r="F7688" s="3">
        <f>D7688+IF(Dashboard!$I$3,E7688,0)</f>
        <v>645943.8301924261</v>
      </c>
      <c r="G7688" s="3">
        <f>IF(Dashboard!$I$4, ('Lookups and Calculations'!$F$9) / (1 - 'Lookups and Calculations'!$F$10), 'Lookups and Calculations'!$F$9)</f>
        <v>1951878.888340465</v>
      </c>
      <c r="H7688" s="12">
        <f t="shared" si="240"/>
        <v>0</v>
      </c>
      <c r="I7688" s="12">
        <f t="shared" si="241"/>
        <v>0</v>
      </c>
      <c r="J7688" s="13">
        <f>(1 - Dashboard!$I$9) * H7688 * Dashboard!$I$8 * 'Lookups and Calculations'!$F$12</f>
        <v>0</v>
      </c>
      <c r="K7688" s="12">
        <f>(1 - Dashboard!$I$11) * I7688 * Dashboard!$I$10 * 'Lookups and Calculations'!$F$12</f>
        <v>0</v>
      </c>
      <c r="L7688" s="12">
        <f>(H7688 - I7688) * Dashboard!$I$13 * (Dashboard!$D$12 / 365) * 'Lookups and Calculations'!$F$12</f>
        <v>0</v>
      </c>
      <c r="M7688" s="3">
        <f>(G7688*2) * Dashboard!$I$13 * (Dashboard!$D$12 / 365) * 'Lookups and Calculations'!$F$12</f>
        <v>1602.0878730267946</v>
      </c>
      <c r="N7688" s="12">
        <f>H7688 * Dashboard!$I$14 * Dashboard!$I$15 * (Dashboard!$D$12 / 365) * 'Lookups and Calculations'!$F$12</f>
        <v>0</v>
      </c>
    </row>
    <row r="7689" spans="1:14" x14ac:dyDescent="0.35">
      <c r="A7689" s="2">
        <v>7688</v>
      </c>
      <c r="B7689" s="11">
        <v>0.52028478357300734</v>
      </c>
      <c r="C7689" s="11">
        <v>-0.30183067803868602</v>
      </c>
      <c r="D7689" s="3">
        <f>B7689*Dashboard!$D$11*Dashboard!$D$10*SQRT(Dashboard!$D$12/365)</f>
        <v>129177.22519056883</v>
      </c>
      <c r="E7689" s="3">
        <f>IF(Dashboard!$I$3,C7689*Dashboard!$E$11*Dashboard!$E$10*SQRT(Dashboard!$D$12/365),0)</f>
        <v>-149878.10790339721</v>
      </c>
      <c r="F7689" s="3">
        <f>D7689+IF(Dashboard!$I$3,E7689,0)</f>
        <v>-20700.882712828374</v>
      </c>
      <c r="G7689" s="3">
        <f>IF(Dashboard!$I$4, ('Lookups and Calculations'!$F$9) / (1 - 'Lookups and Calculations'!$F$10), 'Lookups and Calculations'!$F$9)</f>
        <v>1951878.888340465</v>
      </c>
      <c r="H7689" s="12">
        <f t="shared" si="240"/>
        <v>0</v>
      </c>
      <c r="I7689" s="12">
        <f t="shared" si="241"/>
        <v>0</v>
      </c>
      <c r="J7689" s="13">
        <f>(1 - Dashboard!$I$9) * H7689 * Dashboard!$I$8 * 'Lookups and Calculations'!$F$12</f>
        <v>0</v>
      </c>
      <c r="K7689" s="12">
        <f>(1 - Dashboard!$I$11) * I7689 * Dashboard!$I$10 * 'Lookups and Calculations'!$F$12</f>
        <v>0</v>
      </c>
      <c r="L7689" s="12">
        <f>(H7689 - I7689) * Dashboard!$I$13 * (Dashboard!$D$12 / 365) * 'Lookups and Calculations'!$F$12</f>
        <v>0</v>
      </c>
      <c r="M7689" s="3">
        <f>(G7689*2) * Dashboard!$I$13 * (Dashboard!$D$12 / 365) * 'Lookups and Calculations'!$F$12</f>
        <v>1602.0878730267946</v>
      </c>
      <c r="N7689" s="12">
        <f>H7689 * Dashboard!$I$14 * Dashboard!$I$15 * (Dashboard!$D$12 / 365) * 'Lookups and Calculations'!$F$12</f>
        <v>0</v>
      </c>
    </row>
    <row r="7690" spans="1:14" x14ac:dyDescent="0.35">
      <c r="A7690" s="2">
        <v>7689</v>
      </c>
      <c r="B7690" s="11">
        <v>-0.17754576795810997</v>
      </c>
      <c r="C7690" s="11">
        <v>1.4964826660403698</v>
      </c>
      <c r="D7690" s="3">
        <f>B7690*Dashboard!$D$11*Dashboard!$D$10*SQRT(Dashboard!$D$12/365)</f>
        <v>-44081.376917568428</v>
      </c>
      <c r="E7690" s="3">
        <f>IF(Dashboard!$I$3,C7690*Dashboard!$E$11*Dashboard!$E$10*SQRT(Dashboard!$D$12/365),0)</f>
        <v>743098.71996382857</v>
      </c>
      <c r="F7690" s="3">
        <f>D7690+IF(Dashboard!$I$3,E7690,0)</f>
        <v>699017.34304626018</v>
      </c>
      <c r="G7690" s="3">
        <f>IF(Dashboard!$I$4, ('Lookups and Calculations'!$F$9) / (1 - 'Lookups and Calculations'!$F$10), 'Lookups and Calculations'!$F$9)</f>
        <v>1951878.888340465</v>
      </c>
      <c r="H7690" s="12">
        <f t="shared" si="240"/>
        <v>0</v>
      </c>
      <c r="I7690" s="12">
        <f t="shared" si="241"/>
        <v>0</v>
      </c>
      <c r="J7690" s="13">
        <f>(1 - Dashboard!$I$9) * H7690 * Dashboard!$I$8 * 'Lookups and Calculations'!$F$12</f>
        <v>0</v>
      </c>
      <c r="K7690" s="12">
        <f>(1 - Dashboard!$I$11) * I7690 * Dashboard!$I$10 * 'Lookups and Calculations'!$F$12</f>
        <v>0</v>
      </c>
      <c r="L7690" s="12">
        <f>(H7690 - I7690) * Dashboard!$I$13 * (Dashboard!$D$12 / 365) * 'Lookups and Calculations'!$F$12</f>
        <v>0</v>
      </c>
      <c r="M7690" s="3">
        <f>(G7690*2) * Dashboard!$I$13 * (Dashboard!$D$12 / 365) * 'Lookups and Calculations'!$F$12</f>
        <v>1602.0878730267946</v>
      </c>
      <c r="N7690" s="12">
        <f>H7690 * Dashboard!$I$14 * Dashboard!$I$15 * (Dashboard!$D$12 / 365) * 'Lookups and Calculations'!$F$12</f>
        <v>0</v>
      </c>
    </row>
    <row r="7691" spans="1:14" x14ac:dyDescent="0.35">
      <c r="A7691" s="2">
        <v>7690</v>
      </c>
      <c r="B7691" s="11">
        <v>0.4336133225247546</v>
      </c>
      <c r="C7691" s="11">
        <v>-0.96779346980044556</v>
      </c>
      <c r="D7691" s="3">
        <f>B7691*Dashboard!$D$11*Dashboard!$D$10*SQRT(Dashboard!$D$12/365)</f>
        <v>107658.2817293774</v>
      </c>
      <c r="E7691" s="3">
        <f>IF(Dashboard!$I$3,C7691*Dashboard!$E$11*Dashboard!$E$10*SQRT(Dashboard!$D$12/365),0)</f>
        <v>-480570.94473466004</v>
      </c>
      <c r="F7691" s="3">
        <f>D7691+IF(Dashboard!$I$3,E7691,0)</f>
        <v>-372912.66300528264</v>
      </c>
      <c r="G7691" s="3">
        <f>IF(Dashboard!$I$4, ('Lookups and Calculations'!$F$9) / (1 - 'Lookups and Calculations'!$F$10), 'Lookups and Calculations'!$F$9)</f>
        <v>1951878.888340465</v>
      </c>
      <c r="H7691" s="12">
        <f t="shared" si="240"/>
        <v>0</v>
      </c>
      <c r="I7691" s="12">
        <f t="shared" si="241"/>
        <v>0</v>
      </c>
      <c r="J7691" s="13">
        <f>(1 - Dashboard!$I$9) * H7691 * Dashboard!$I$8 * 'Lookups and Calculations'!$F$12</f>
        <v>0</v>
      </c>
      <c r="K7691" s="12">
        <f>(1 - Dashboard!$I$11) * I7691 * Dashboard!$I$10 * 'Lookups and Calculations'!$F$12</f>
        <v>0</v>
      </c>
      <c r="L7691" s="12">
        <f>(H7691 - I7691) * Dashboard!$I$13 * (Dashboard!$D$12 / 365) * 'Lookups and Calculations'!$F$12</f>
        <v>0</v>
      </c>
      <c r="M7691" s="3">
        <f>(G7691*2) * Dashboard!$I$13 * (Dashboard!$D$12 / 365) * 'Lookups and Calculations'!$F$12</f>
        <v>1602.0878730267946</v>
      </c>
      <c r="N7691" s="12">
        <f>H7691 * Dashboard!$I$14 * Dashboard!$I$15 * (Dashboard!$D$12 / 365) * 'Lookups and Calculations'!$F$12</f>
        <v>0</v>
      </c>
    </row>
    <row r="7692" spans="1:14" x14ac:dyDescent="0.35">
      <c r="A7692" s="2">
        <v>7691</v>
      </c>
      <c r="B7692" s="11">
        <v>-0.68678400287581798</v>
      </c>
      <c r="C7692" s="11">
        <v>-0.78348930071473333</v>
      </c>
      <c r="D7692" s="3">
        <f>B7692*Dashboard!$D$11*Dashboard!$D$10*SQRT(Dashboard!$D$12/365)</f>
        <v>-170515.94549337975</v>
      </c>
      <c r="E7692" s="3">
        <f>IF(Dashboard!$I$3,C7692*Dashboard!$E$11*Dashboard!$E$10*SQRT(Dashboard!$D$12/365),0)</f>
        <v>-389052.21535707888</v>
      </c>
      <c r="F7692" s="3">
        <f>D7692+IF(Dashboard!$I$3,E7692,0)</f>
        <v>-559568.16085045866</v>
      </c>
      <c r="G7692" s="3">
        <f>IF(Dashboard!$I$4, ('Lookups and Calculations'!$F$9) / (1 - 'Lookups and Calculations'!$F$10), 'Lookups and Calculations'!$F$9)</f>
        <v>1951878.888340465</v>
      </c>
      <c r="H7692" s="12">
        <f t="shared" si="240"/>
        <v>0</v>
      </c>
      <c r="I7692" s="12">
        <f t="shared" si="241"/>
        <v>0</v>
      </c>
      <c r="J7692" s="13">
        <f>(1 - Dashboard!$I$9) * H7692 * Dashboard!$I$8 * 'Lookups and Calculations'!$F$12</f>
        <v>0</v>
      </c>
      <c r="K7692" s="12">
        <f>(1 - Dashboard!$I$11) * I7692 * Dashboard!$I$10 * 'Lookups and Calculations'!$F$12</f>
        <v>0</v>
      </c>
      <c r="L7692" s="12">
        <f>(H7692 - I7692) * Dashboard!$I$13 * (Dashboard!$D$12 / 365) * 'Lookups and Calculations'!$F$12</f>
        <v>0</v>
      </c>
      <c r="M7692" s="3">
        <f>(G7692*2) * Dashboard!$I$13 * (Dashboard!$D$12 / 365) * 'Lookups and Calculations'!$F$12</f>
        <v>1602.0878730267946</v>
      </c>
      <c r="N7692" s="12">
        <f>H7692 * Dashboard!$I$14 * Dashboard!$I$15 * (Dashboard!$D$12 / 365) * 'Lookups and Calculations'!$F$12</f>
        <v>0</v>
      </c>
    </row>
    <row r="7693" spans="1:14" x14ac:dyDescent="0.35">
      <c r="A7693" s="2">
        <v>7692</v>
      </c>
      <c r="B7693" s="11">
        <v>1.1029980888340609</v>
      </c>
      <c r="C7693" s="11">
        <v>0.46084493747771843</v>
      </c>
      <c r="D7693" s="3">
        <f>B7693*Dashboard!$D$11*Dashboard!$D$10*SQRT(Dashboard!$D$12/365)</f>
        <v>273854.31403086794</v>
      </c>
      <c r="E7693" s="3">
        <f>IF(Dashboard!$I$3,C7693*Dashboard!$E$11*Dashboard!$E$10*SQRT(Dashboard!$D$12/365),0)</f>
        <v>228838.79039348994</v>
      </c>
      <c r="F7693" s="3">
        <f>D7693+IF(Dashboard!$I$3,E7693,0)</f>
        <v>502693.10442435788</v>
      </c>
      <c r="G7693" s="3">
        <f>IF(Dashboard!$I$4, ('Lookups and Calculations'!$F$9) / (1 - 'Lookups and Calculations'!$F$10), 'Lookups and Calculations'!$F$9)</f>
        <v>1951878.888340465</v>
      </c>
      <c r="H7693" s="12">
        <f t="shared" si="240"/>
        <v>0</v>
      </c>
      <c r="I7693" s="12">
        <f t="shared" si="241"/>
        <v>0</v>
      </c>
      <c r="J7693" s="13">
        <f>(1 - Dashboard!$I$9) * H7693 * Dashboard!$I$8 * 'Lookups and Calculations'!$F$12</f>
        <v>0</v>
      </c>
      <c r="K7693" s="12">
        <f>(1 - Dashboard!$I$11) * I7693 * Dashboard!$I$10 * 'Lookups and Calculations'!$F$12</f>
        <v>0</v>
      </c>
      <c r="L7693" s="12">
        <f>(H7693 - I7693) * Dashboard!$I$13 * (Dashboard!$D$12 / 365) * 'Lookups and Calculations'!$F$12</f>
        <v>0</v>
      </c>
      <c r="M7693" s="3">
        <f>(G7693*2) * Dashboard!$I$13 * (Dashboard!$D$12 / 365) * 'Lookups and Calculations'!$F$12</f>
        <v>1602.0878730267946</v>
      </c>
      <c r="N7693" s="12">
        <f>H7693 * Dashboard!$I$14 * Dashboard!$I$15 * (Dashboard!$D$12 / 365) * 'Lookups and Calculations'!$F$12</f>
        <v>0</v>
      </c>
    </row>
    <row r="7694" spans="1:14" x14ac:dyDescent="0.35">
      <c r="A7694" s="2">
        <v>7693</v>
      </c>
      <c r="B7694" s="11">
        <v>0.39843683104351679</v>
      </c>
      <c r="C7694" s="11">
        <v>-0.21339524851397459</v>
      </c>
      <c r="D7694" s="3">
        <f>B7694*Dashboard!$D$11*Dashboard!$D$10*SQRT(Dashboard!$D$12/365)</f>
        <v>98924.600282304367</v>
      </c>
      <c r="E7694" s="3">
        <f>IF(Dashboard!$I$3,C7694*Dashboard!$E$11*Dashboard!$E$10*SQRT(Dashboard!$D$12/365),0)</f>
        <v>-105964.29856195865</v>
      </c>
      <c r="F7694" s="3">
        <f>D7694+IF(Dashboard!$I$3,E7694,0)</f>
        <v>-7039.698279654287</v>
      </c>
      <c r="G7694" s="3">
        <f>IF(Dashboard!$I$4, ('Lookups and Calculations'!$F$9) / (1 - 'Lookups and Calculations'!$F$10), 'Lookups and Calculations'!$F$9)</f>
        <v>1951878.888340465</v>
      </c>
      <c r="H7694" s="12">
        <f t="shared" si="240"/>
        <v>0</v>
      </c>
      <c r="I7694" s="12">
        <f t="shared" si="241"/>
        <v>0</v>
      </c>
      <c r="J7694" s="13">
        <f>(1 - Dashboard!$I$9) * H7694 * Dashboard!$I$8 * 'Lookups and Calculations'!$F$12</f>
        <v>0</v>
      </c>
      <c r="K7694" s="12">
        <f>(1 - Dashboard!$I$11) * I7694 * Dashboard!$I$10 * 'Lookups and Calculations'!$F$12</f>
        <v>0</v>
      </c>
      <c r="L7694" s="12">
        <f>(H7694 - I7694) * Dashboard!$I$13 * (Dashboard!$D$12 / 365) * 'Lookups and Calculations'!$F$12</f>
        <v>0</v>
      </c>
      <c r="M7694" s="3">
        <f>(G7694*2) * Dashboard!$I$13 * (Dashboard!$D$12 / 365) * 'Lookups and Calculations'!$F$12</f>
        <v>1602.0878730267946</v>
      </c>
      <c r="N7694" s="12">
        <f>H7694 * Dashboard!$I$14 * Dashboard!$I$15 * (Dashboard!$D$12 / 365) * 'Lookups and Calculations'!$F$12</f>
        <v>0</v>
      </c>
    </row>
    <row r="7695" spans="1:14" x14ac:dyDescent="0.35">
      <c r="A7695" s="2">
        <v>7694</v>
      </c>
      <c r="B7695" s="11">
        <v>-0.69565888470848536</v>
      </c>
      <c r="C7695" s="11">
        <v>1.1168876226106517</v>
      </c>
      <c r="D7695" s="3">
        <f>B7695*Dashboard!$D$11*Dashboard!$D$10*SQRT(Dashboard!$D$12/365)</f>
        <v>-172719.41683298949</v>
      </c>
      <c r="E7695" s="3">
        <f>IF(Dashboard!$I$3,C7695*Dashboard!$E$11*Dashboard!$E$10*SQRT(Dashboard!$D$12/365),0)</f>
        <v>554605.66402780474</v>
      </c>
      <c r="F7695" s="3">
        <f>D7695+IF(Dashboard!$I$3,E7695,0)</f>
        <v>381886.24719481525</v>
      </c>
      <c r="G7695" s="3">
        <f>IF(Dashboard!$I$4, ('Lookups and Calculations'!$F$9) / (1 - 'Lookups and Calculations'!$F$10), 'Lookups and Calculations'!$F$9)</f>
        <v>1951878.888340465</v>
      </c>
      <c r="H7695" s="12">
        <f t="shared" si="240"/>
        <v>0</v>
      </c>
      <c r="I7695" s="12">
        <f t="shared" si="241"/>
        <v>0</v>
      </c>
      <c r="J7695" s="13">
        <f>(1 - Dashboard!$I$9) * H7695 * Dashboard!$I$8 * 'Lookups and Calculations'!$F$12</f>
        <v>0</v>
      </c>
      <c r="K7695" s="12">
        <f>(1 - Dashboard!$I$11) * I7695 * Dashboard!$I$10 * 'Lookups and Calculations'!$F$12</f>
        <v>0</v>
      </c>
      <c r="L7695" s="12">
        <f>(H7695 - I7695) * Dashboard!$I$13 * (Dashboard!$D$12 / 365) * 'Lookups and Calculations'!$F$12</f>
        <v>0</v>
      </c>
      <c r="M7695" s="3">
        <f>(G7695*2) * Dashboard!$I$13 * (Dashboard!$D$12 / 365) * 'Lookups and Calculations'!$F$12</f>
        <v>1602.0878730267946</v>
      </c>
      <c r="N7695" s="12">
        <f>H7695 * Dashboard!$I$14 * Dashboard!$I$15 * (Dashboard!$D$12 / 365) * 'Lookups and Calculations'!$F$12</f>
        <v>0</v>
      </c>
    </row>
    <row r="7696" spans="1:14" x14ac:dyDescent="0.35">
      <c r="A7696" s="2">
        <v>7695</v>
      </c>
      <c r="B7696" s="11">
        <v>-0.36588267549323927</v>
      </c>
      <c r="C7696" s="11">
        <v>0.6351146083805661</v>
      </c>
      <c r="D7696" s="3">
        <f>B7696*Dashboard!$D$11*Dashboard!$D$10*SQRT(Dashboard!$D$12/365)</f>
        <v>-90841.997032738233</v>
      </c>
      <c r="E7696" s="3">
        <f>IF(Dashboard!$I$3,C7696*Dashboard!$E$11*Dashboard!$E$10*SQRT(Dashboard!$D$12/365),0)</f>
        <v>315374.75389988604</v>
      </c>
      <c r="F7696" s="3">
        <f>D7696+IF(Dashboard!$I$3,E7696,0)</f>
        <v>224532.75686714781</v>
      </c>
      <c r="G7696" s="3">
        <f>IF(Dashboard!$I$4, ('Lookups and Calculations'!$F$9) / (1 - 'Lookups and Calculations'!$F$10), 'Lookups and Calculations'!$F$9)</f>
        <v>1951878.888340465</v>
      </c>
      <c r="H7696" s="12">
        <f t="shared" si="240"/>
        <v>0</v>
      </c>
      <c r="I7696" s="12">
        <f t="shared" si="241"/>
        <v>0</v>
      </c>
      <c r="J7696" s="13">
        <f>(1 - Dashboard!$I$9) * H7696 * Dashboard!$I$8 * 'Lookups and Calculations'!$F$12</f>
        <v>0</v>
      </c>
      <c r="K7696" s="12">
        <f>(1 - Dashboard!$I$11) * I7696 * Dashboard!$I$10 * 'Lookups and Calculations'!$F$12</f>
        <v>0</v>
      </c>
      <c r="L7696" s="12">
        <f>(H7696 - I7696) * Dashboard!$I$13 * (Dashboard!$D$12 / 365) * 'Lookups and Calculations'!$F$12</f>
        <v>0</v>
      </c>
      <c r="M7696" s="3">
        <f>(G7696*2) * Dashboard!$I$13 * (Dashboard!$D$12 / 365) * 'Lookups and Calculations'!$F$12</f>
        <v>1602.0878730267946</v>
      </c>
      <c r="N7696" s="12">
        <f>H7696 * Dashboard!$I$14 * Dashboard!$I$15 * (Dashboard!$D$12 / 365) * 'Lookups and Calculations'!$F$12</f>
        <v>0</v>
      </c>
    </row>
    <row r="7697" spans="1:14" x14ac:dyDescent="0.35">
      <c r="A7697" s="2">
        <v>7696</v>
      </c>
      <c r="B7697" s="11">
        <v>-0.7030427947700415</v>
      </c>
      <c r="C7697" s="11">
        <v>-0.7208704467162933</v>
      </c>
      <c r="D7697" s="3">
        <f>B7697*Dashboard!$D$11*Dashboard!$D$10*SQRT(Dashboard!$D$12/365)</f>
        <v>-174552.70706734571</v>
      </c>
      <c r="E7697" s="3">
        <f>IF(Dashboard!$I$3,C7697*Dashboard!$E$11*Dashboard!$E$10*SQRT(Dashboard!$D$12/365),0)</f>
        <v>-357957.97597309435</v>
      </c>
      <c r="F7697" s="3">
        <f>D7697+IF(Dashboard!$I$3,E7697,0)</f>
        <v>-532510.68304044008</v>
      </c>
      <c r="G7697" s="3">
        <f>IF(Dashboard!$I$4, ('Lookups and Calculations'!$F$9) / (1 - 'Lookups and Calculations'!$F$10), 'Lookups and Calculations'!$F$9)</f>
        <v>1951878.888340465</v>
      </c>
      <c r="H7697" s="12">
        <f t="shared" si="240"/>
        <v>0</v>
      </c>
      <c r="I7697" s="12">
        <f t="shared" si="241"/>
        <v>0</v>
      </c>
      <c r="J7697" s="13">
        <f>(1 - Dashboard!$I$9) * H7697 * Dashboard!$I$8 * 'Lookups and Calculations'!$F$12</f>
        <v>0</v>
      </c>
      <c r="K7697" s="12">
        <f>(1 - Dashboard!$I$11) * I7697 * Dashboard!$I$10 * 'Lookups and Calculations'!$F$12</f>
        <v>0</v>
      </c>
      <c r="L7697" s="12">
        <f>(H7697 - I7697) * Dashboard!$I$13 * (Dashboard!$D$12 / 365) * 'Lookups and Calculations'!$F$12</f>
        <v>0</v>
      </c>
      <c r="M7697" s="3">
        <f>(G7697*2) * Dashboard!$I$13 * (Dashboard!$D$12 / 365) * 'Lookups and Calculations'!$F$12</f>
        <v>1602.0878730267946</v>
      </c>
      <c r="N7697" s="12">
        <f>H7697 * Dashboard!$I$14 * Dashboard!$I$15 * (Dashboard!$D$12 / 365) * 'Lookups and Calculations'!$F$12</f>
        <v>0</v>
      </c>
    </row>
    <row r="7698" spans="1:14" x14ac:dyDescent="0.35">
      <c r="A7698" s="2">
        <v>7697</v>
      </c>
      <c r="B7698" s="11">
        <v>-0.19450102748949347</v>
      </c>
      <c r="C7698" s="11">
        <v>-0.56602603058368761</v>
      </c>
      <c r="D7698" s="3">
        <f>B7698*Dashboard!$D$11*Dashboard!$D$10*SQRT(Dashboard!$D$12/365)</f>
        <v>-48291.058706854747</v>
      </c>
      <c r="E7698" s="3">
        <f>IF(Dashboard!$I$3,C7698*Dashboard!$E$11*Dashboard!$E$10*SQRT(Dashboard!$D$12/365),0)</f>
        <v>-281067.8856079703</v>
      </c>
      <c r="F7698" s="3">
        <f>D7698+IF(Dashboard!$I$3,E7698,0)</f>
        <v>-329358.94431482506</v>
      </c>
      <c r="G7698" s="3">
        <f>IF(Dashboard!$I$4, ('Lookups and Calculations'!$F$9) / (1 - 'Lookups and Calculations'!$F$10), 'Lookups and Calculations'!$F$9)</f>
        <v>1951878.888340465</v>
      </c>
      <c r="H7698" s="12">
        <f t="shared" si="240"/>
        <v>0</v>
      </c>
      <c r="I7698" s="12">
        <f t="shared" si="241"/>
        <v>0</v>
      </c>
      <c r="J7698" s="13">
        <f>(1 - Dashboard!$I$9) * H7698 * Dashboard!$I$8 * 'Lookups and Calculations'!$F$12</f>
        <v>0</v>
      </c>
      <c r="K7698" s="12">
        <f>(1 - Dashboard!$I$11) * I7698 * Dashboard!$I$10 * 'Lookups and Calculations'!$F$12</f>
        <v>0</v>
      </c>
      <c r="L7698" s="12">
        <f>(H7698 - I7698) * Dashboard!$I$13 * (Dashboard!$D$12 / 365) * 'Lookups and Calculations'!$F$12</f>
        <v>0</v>
      </c>
      <c r="M7698" s="3">
        <f>(G7698*2) * Dashboard!$I$13 * (Dashboard!$D$12 / 365) * 'Lookups and Calculations'!$F$12</f>
        <v>1602.0878730267946</v>
      </c>
      <c r="N7698" s="12">
        <f>H7698 * Dashboard!$I$14 * Dashboard!$I$15 * (Dashboard!$D$12 / 365) * 'Lookups and Calculations'!$F$12</f>
        <v>0</v>
      </c>
    </row>
    <row r="7699" spans="1:14" x14ac:dyDescent="0.35">
      <c r="A7699" s="2">
        <v>7698</v>
      </c>
      <c r="B7699" s="11">
        <v>0.27889141829540715</v>
      </c>
      <c r="C7699" s="11">
        <v>-0.41989133450047705</v>
      </c>
      <c r="D7699" s="3">
        <f>B7699*Dashboard!$D$11*Dashboard!$D$10*SQRT(Dashboard!$D$12/365)</f>
        <v>69243.654018583547</v>
      </c>
      <c r="E7699" s="3">
        <f>IF(Dashboard!$I$3,C7699*Dashboard!$E$11*Dashboard!$E$10*SQRT(Dashboard!$D$12/365),0)</f>
        <v>-208502.72460342085</v>
      </c>
      <c r="F7699" s="3">
        <f>D7699+IF(Dashboard!$I$3,E7699,0)</f>
        <v>-139259.07058483729</v>
      </c>
      <c r="G7699" s="3">
        <f>IF(Dashboard!$I$4, ('Lookups and Calculations'!$F$9) / (1 - 'Lookups and Calculations'!$F$10), 'Lookups and Calculations'!$F$9)</f>
        <v>1951878.888340465</v>
      </c>
      <c r="H7699" s="12">
        <f t="shared" si="240"/>
        <v>0</v>
      </c>
      <c r="I7699" s="12">
        <f t="shared" si="241"/>
        <v>0</v>
      </c>
      <c r="J7699" s="13">
        <f>(1 - Dashboard!$I$9) * H7699 * Dashboard!$I$8 * 'Lookups and Calculations'!$F$12</f>
        <v>0</v>
      </c>
      <c r="K7699" s="12">
        <f>(1 - Dashboard!$I$11) * I7699 * Dashboard!$I$10 * 'Lookups and Calculations'!$F$12</f>
        <v>0</v>
      </c>
      <c r="L7699" s="12">
        <f>(H7699 - I7699) * Dashboard!$I$13 * (Dashboard!$D$12 / 365) * 'Lookups and Calculations'!$F$12</f>
        <v>0</v>
      </c>
      <c r="M7699" s="3">
        <f>(G7699*2) * Dashboard!$I$13 * (Dashboard!$D$12 / 365) * 'Lookups and Calculations'!$F$12</f>
        <v>1602.0878730267946</v>
      </c>
      <c r="N7699" s="12">
        <f>H7699 * Dashboard!$I$14 * Dashboard!$I$15 * (Dashboard!$D$12 / 365) * 'Lookups and Calculations'!$F$12</f>
        <v>0</v>
      </c>
    </row>
    <row r="7700" spans="1:14" x14ac:dyDescent="0.35">
      <c r="A7700" s="2">
        <v>7699</v>
      </c>
      <c r="B7700" s="11">
        <v>0.65191662283491347</v>
      </c>
      <c r="C7700" s="11">
        <v>0.52530223753901706</v>
      </c>
      <c r="D7700" s="3">
        <f>B7700*Dashboard!$D$11*Dashboard!$D$10*SQRT(Dashboard!$D$12/365)</f>
        <v>161859.01078078299</v>
      </c>
      <c r="E7700" s="3">
        <f>IF(Dashboard!$I$3,C7700*Dashboard!$E$11*Dashboard!$E$10*SQRT(Dashboard!$D$12/365),0)</f>
        <v>260845.93504997421</v>
      </c>
      <c r="F7700" s="3">
        <f>D7700+IF(Dashboard!$I$3,E7700,0)</f>
        <v>422704.94583075721</v>
      </c>
      <c r="G7700" s="3">
        <f>IF(Dashboard!$I$4, ('Lookups and Calculations'!$F$9) / (1 - 'Lookups and Calculations'!$F$10), 'Lookups and Calculations'!$F$9)</f>
        <v>1951878.888340465</v>
      </c>
      <c r="H7700" s="12">
        <f t="shared" si="240"/>
        <v>0</v>
      </c>
      <c r="I7700" s="12">
        <f t="shared" si="241"/>
        <v>0</v>
      </c>
      <c r="J7700" s="13">
        <f>(1 - Dashboard!$I$9) * H7700 * Dashboard!$I$8 * 'Lookups and Calculations'!$F$12</f>
        <v>0</v>
      </c>
      <c r="K7700" s="12">
        <f>(1 - Dashboard!$I$11) * I7700 * Dashboard!$I$10 * 'Lookups and Calculations'!$F$12</f>
        <v>0</v>
      </c>
      <c r="L7700" s="12">
        <f>(H7700 - I7700) * Dashboard!$I$13 * (Dashboard!$D$12 / 365) * 'Lookups and Calculations'!$F$12</f>
        <v>0</v>
      </c>
      <c r="M7700" s="3">
        <f>(G7700*2) * Dashboard!$I$13 * (Dashboard!$D$12 / 365) * 'Lookups and Calculations'!$F$12</f>
        <v>1602.0878730267946</v>
      </c>
      <c r="N7700" s="12">
        <f>H7700 * Dashboard!$I$14 * Dashboard!$I$15 * (Dashboard!$D$12 / 365) * 'Lookups and Calculations'!$F$12</f>
        <v>0</v>
      </c>
    </row>
    <row r="7701" spans="1:14" x14ac:dyDescent="0.35">
      <c r="A7701" s="2">
        <v>7700</v>
      </c>
      <c r="B7701" s="11">
        <v>-1.7153774835239825E-2</v>
      </c>
      <c r="C7701" s="11">
        <v>0.14014549390820816</v>
      </c>
      <c r="D7701" s="3">
        <f>B7701*Dashboard!$D$11*Dashboard!$D$10*SQRT(Dashboard!$D$12/365)</f>
        <v>-4258.9695196210778</v>
      </c>
      <c r="E7701" s="3">
        <f>IF(Dashboard!$I$3,C7701*Dashboard!$E$11*Dashboard!$E$10*SQRT(Dashboard!$D$12/365),0)</f>
        <v>69591.141611712213</v>
      </c>
      <c r="F7701" s="3">
        <f>D7701+IF(Dashboard!$I$3,E7701,0)</f>
        <v>65332.172092091132</v>
      </c>
      <c r="G7701" s="3">
        <f>IF(Dashboard!$I$4, ('Lookups and Calculations'!$F$9) / (1 - 'Lookups and Calculations'!$F$10), 'Lookups and Calculations'!$F$9)</f>
        <v>1951878.888340465</v>
      </c>
      <c r="H7701" s="12">
        <f t="shared" si="240"/>
        <v>0</v>
      </c>
      <c r="I7701" s="12">
        <f t="shared" si="241"/>
        <v>0</v>
      </c>
      <c r="J7701" s="13">
        <f>(1 - Dashboard!$I$9) * H7701 * Dashboard!$I$8 * 'Lookups and Calculations'!$F$12</f>
        <v>0</v>
      </c>
      <c r="K7701" s="12">
        <f>(1 - Dashboard!$I$11) * I7701 * Dashboard!$I$10 * 'Lookups and Calculations'!$F$12</f>
        <v>0</v>
      </c>
      <c r="L7701" s="12">
        <f>(H7701 - I7701) * Dashboard!$I$13 * (Dashboard!$D$12 / 365) * 'Lookups and Calculations'!$F$12</f>
        <v>0</v>
      </c>
      <c r="M7701" s="3">
        <f>(G7701*2) * Dashboard!$I$13 * (Dashboard!$D$12 / 365) * 'Lookups and Calculations'!$F$12</f>
        <v>1602.0878730267946</v>
      </c>
      <c r="N7701" s="12">
        <f>H7701 * Dashboard!$I$14 * Dashboard!$I$15 * (Dashboard!$D$12 / 365) * 'Lookups and Calculations'!$F$12</f>
        <v>0</v>
      </c>
    </row>
    <row r="7702" spans="1:14" x14ac:dyDescent="0.35">
      <c r="A7702" s="2">
        <v>7701</v>
      </c>
      <c r="B7702" s="11">
        <v>0.61951892973058842</v>
      </c>
      <c r="C7702" s="11">
        <v>-1.6679112917290082</v>
      </c>
      <c r="D7702" s="3">
        <f>B7702*Dashboard!$D$11*Dashboard!$D$10*SQRT(Dashboard!$D$12/365)</f>
        <v>153815.25430370145</v>
      </c>
      <c r="E7702" s="3">
        <f>IF(Dashboard!$I$3,C7702*Dashboard!$E$11*Dashboard!$E$10*SQRT(Dashboard!$D$12/365),0)</f>
        <v>-828223.92402078561</v>
      </c>
      <c r="F7702" s="3">
        <f>D7702+IF(Dashboard!$I$3,E7702,0)</f>
        <v>-674408.66971708415</v>
      </c>
      <c r="G7702" s="3">
        <f>IF(Dashboard!$I$4, ('Lookups and Calculations'!$F$9) / (1 - 'Lookups and Calculations'!$F$10), 'Lookups and Calculations'!$F$9)</f>
        <v>1951878.888340465</v>
      </c>
      <c r="H7702" s="12">
        <f t="shared" si="240"/>
        <v>0</v>
      </c>
      <c r="I7702" s="12">
        <f t="shared" si="241"/>
        <v>0</v>
      </c>
      <c r="J7702" s="13">
        <f>(1 - Dashboard!$I$9) * H7702 * Dashboard!$I$8 * 'Lookups and Calculations'!$F$12</f>
        <v>0</v>
      </c>
      <c r="K7702" s="12">
        <f>(1 - Dashboard!$I$11) * I7702 * Dashboard!$I$10 * 'Lookups and Calculations'!$F$12</f>
        <v>0</v>
      </c>
      <c r="L7702" s="12">
        <f>(H7702 - I7702) * Dashboard!$I$13 * (Dashboard!$D$12 / 365) * 'Lookups and Calculations'!$F$12</f>
        <v>0</v>
      </c>
      <c r="M7702" s="3">
        <f>(G7702*2) * Dashboard!$I$13 * (Dashboard!$D$12 / 365) * 'Lookups and Calculations'!$F$12</f>
        <v>1602.0878730267946</v>
      </c>
      <c r="N7702" s="12">
        <f>H7702 * Dashboard!$I$14 * Dashboard!$I$15 * (Dashboard!$D$12 / 365) * 'Lookups and Calculations'!$F$12</f>
        <v>0</v>
      </c>
    </row>
    <row r="7703" spans="1:14" x14ac:dyDescent="0.35">
      <c r="A7703" s="2">
        <v>7702</v>
      </c>
      <c r="B7703" s="11">
        <v>0.68737198089231399</v>
      </c>
      <c r="C7703" s="11">
        <v>-1.205343467046865</v>
      </c>
      <c r="D7703" s="3">
        <f>B7703*Dashboard!$D$11*Dashboard!$D$10*SQRT(Dashboard!$D$12/365)</f>
        <v>170661.92971402602</v>
      </c>
      <c r="E7703" s="3">
        <f>IF(Dashboard!$I$3,C7703*Dashboard!$E$11*Dashboard!$E$10*SQRT(Dashboard!$D$12/365),0)</f>
        <v>-598529.6106698279</v>
      </c>
      <c r="F7703" s="3">
        <f>D7703+IF(Dashboard!$I$3,E7703,0)</f>
        <v>-427867.68095580186</v>
      </c>
      <c r="G7703" s="3">
        <f>IF(Dashboard!$I$4, ('Lookups and Calculations'!$F$9) / (1 - 'Lookups and Calculations'!$F$10), 'Lookups and Calculations'!$F$9)</f>
        <v>1951878.888340465</v>
      </c>
      <c r="H7703" s="12">
        <f t="shared" si="240"/>
        <v>0</v>
      </c>
      <c r="I7703" s="12">
        <f t="shared" si="241"/>
        <v>0</v>
      </c>
      <c r="J7703" s="13">
        <f>(1 - Dashboard!$I$9) * H7703 * Dashboard!$I$8 * 'Lookups and Calculations'!$F$12</f>
        <v>0</v>
      </c>
      <c r="K7703" s="12">
        <f>(1 - Dashboard!$I$11) * I7703 * Dashboard!$I$10 * 'Lookups and Calculations'!$F$12</f>
        <v>0</v>
      </c>
      <c r="L7703" s="12">
        <f>(H7703 - I7703) * Dashboard!$I$13 * (Dashboard!$D$12 / 365) * 'Lookups and Calculations'!$F$12</f>
        <v>0</v>
      </c>
      <c r="M7703" s="3">
        <f>(G7703*2) * Dashboard!$I$13 * (Dashboard!$D$12 / 365) * 'Lookups and Calculations'!$F$12</f>
        <v>1602.0878730267946</v>
      </c>
      <c r="N7703" s="12">
        <f>H7703 * Dashboard!$I$14 * Dashboard!$I$15 * (Dashboard!$D$12 / 365) * 'Lookups and Calculations'!$F$12</f>
        <v>0</v>
      </c>
    </row>
    <row r="7704" spans="1:14" x14ac:dyDescent="0.35">
      <c r="A7704" s="2">
        <v>7703</v>
      </c>
      <c r="B7704" s="11">
        <v>-0.57071712407376973</v>
      </c>
      <c r="C7704" s="11">
        <v>1.7695364142125263</v>
      </c>
      <c r="D7704" s="3">
        <f>B7704*Dashboard!$D$11*Dashboard!$D$10*SQRT(Dashboard!$D$12/365)</f>
        <v>-141698.65578289801</v>
      </c>
      <c r="E7704" s="3">
        <f>IF(Dashboard!$I$3,C7704*Dashboard!$E$11*Dashboard!$E$10*SQRT(Dashboard!$D$12/365),0)</f>
        <v>878687.25389916345</v>
      </c>
      <c r="F7704" s="3">
        <f>D7704+IF(Dashboard!$I$3,E7704,0)</f>
        <v>736988.59811626538</v>
      </c>
      <c r="G7704" s="3">
        <f>IF(Dashboard!$I$4, ('Lookups and Calculations'!$F$9) / (1 - 'Lookups and Calculations'!$F$10), 'Lookups and Calculations'!$F$9)</f>
        <v>1951878.888340465</v>
      </c>
      <c r="H7704" s="12">
        <f t="shared" si="240"/>
        <v>0</v>
      </c>
      <c r="I7704" s="12">
        <f t="shared" si="241"/>
        <v>0</v>
      </c>
      <c r="J7704" s="13">
        <f>(1 - Dashboard!$I$9) * H7704 * Dashboard!$I$8 * 'Lookups and Calculations'!$F$12</f>
        <v>0</v>
      </c>
      <c r="K7704" s="12">
        <f>(1 - Dashboard!$I$11) * I7704 * Dashboard!$I$10 * 'Lookups and Calculations'!$F$12</f>
        <v>0</v>
      </c>
      <c r="L7704" s="12">
        <f>(H7704 - I7704) * Dashboard!$I$13 * (Dashboard!$D$12 / 365) * 'Lookups and Calculations'!$F$12</f>
        <v>0</v>
      </c>
      <c r="M7704" s="3">
        <f>(G7704*2) * Dashboard!$I$13 * (Dashboard!$D$12 / 365) * 'Lookups and Calculations'!$F$12</f>
        <v>1602.0878730267946</v>
      </c>
      <c r="N7704" s="12">
        <f>H7704 * Dashboard!$I$14 * Dashboard!$I$15 * (Dashboard!$D$12 / 365) * 'Lookups and Calculations'!$F$12</f>
        <v>0</v>
      </c>
    </row>
    <row r="7705" spans="1:14" x14ac:dyDescent="0.35">
      <c r="A7705" s="2">
        <v>7704</v>
      </c>
      <c r="B7705" s="11">
        <v>0.13461585340702234</v>
      </c>
      <c r="C7705" s="11">
        <v>-0.40740042760424422</v>
      </c>
      <c r="D7705" s="3">
        <f>B7705*Dashboard!$D$11*Dashboard!$D$10*SQRT(Dashboard!$D$12/365)</f>
        <v>33422.661893665441</v>
      </c>
      <c r="E7705" s="3">
        <f>IF(Dashboard!$I$3,C7705*Dashboard!$E$11*Dashboard!$E$10*SQRT(Dashboard!$D$12/365),0)</f>
        <v>-202300.19574263715</v>
      </c>
      <c r="F7705" s="3">
        <f>D7705+IF(Dashboard!$I$3,E7705,0)</f>
        <v>-168877.53384897171</v>
      </c>
      <c r="G7705" s="3">
        <f>IF(Dashboard!$I$4, ('Lookups and Calculations'!$F$9) / (1 - 'Lookups and Calculations'!$F$10), 'Lookups and Calculations'!$F$9)</f>
        <v>1951878.888340465</v>
      </c>
      <c r="H7705" s="12">
        <f t="shared" si="240"/>
        <v>0</v>
      </c>
      <c r="I7705" s="12">
        <f t="shared" si="241"/>
        <v>0</v>
      </c>
      <c r="J7705" s="13">
        <f>(1 - Dashboard!$I$9) * H7705 * Dashboard!$I$8 * 'Lookups and Calculations'!$F$12</f>
        <v>0</v>
      </c>
      <c r="K7705" s="12">
        <f>(1 - Dashboard!$I$11) * I7705 * Dashboard!$I$10 * 'Lookups and Calculations'!$F$12</f>
        <v>0</v>
      </c>
      <c r="L7705" s="12">
        <f>(H7705 - I7705) * Dashboard!$I$13 * (Dashboard!$D$12 / 365) * 'Lookups and Calculations'!$F$12</f>
        <v>0</v>
      </c>
      <c r="M7705" s="3">
        <f>(G7705*2) * Dashboard!$I$13 * (Dashboard!$D$12 / 365) * 'Lookups and Calculations'!$F$12</f>
        <v>1602.0878730267946</v>
      </c>
      <c r="N7705" s="12">
        <f>H7705 * Dashboard!$I$14 * Dashboard!$I$15 * (Dashboard!$D$12 / 365) * 'Lookups and Calculations'!$F$12</f>
        <v>0</v>
      </c>
    </row>
    <row r="7706" spans="1:14" x14ac:dyDescent="0.35">
      <c r="A7706" s="2">
        <v>7705</v>
      </c>
      <c r="B7706" s="11">
        <v>1.9105507334685128</v>
      </c>
      <c r="C7706" s="11">
        <v>-1.8254741653682955</v>
      </c>
      <c r="D7706" s="3">
        <f>B7706*Dashboard!$D$11*Dashboard!$D$10*SQRT(Dashboard!$D$12/365)</f>
        <v>474354.91124763427</v>
      </c>
      <c r="E7706" s="3">
        <f>IF(Dashboard!$I$3,C7706*Dashboard!$E$11*Dashboard!$E$10*SQRT(Dashboard!$D$12/365),0)</f>
        <v>-906463.9012501766</v>
      </c>
      <c r="F7706" s="3">
        <f>D7706+IF(Dashboard!$I$3,E7706,0)</f>
        <v>-432108.99000254233</v>
      </c>
      <c r="G7706" s="3">
        <f>IF(Dashboard!$I$4, ('Lookups and Calculations'!$F$9) / (1 - 'Lookups and Calculations'!$F$10), 'Lookups and Calculations'!$F$9)</f>
        <v>1951878.888340465</v>
      </c>
      <c r="H7706" s="12">
        <f t="shared" si="240"/>
        <v>0</v>
      </c>
      <c r="I7706" s="12">
        <f t="shared" si="241"/>
        <v>0</v>
      </c>
      <c r="J7706" s="13">
        <f>(1 - Dashboard!$I$9) * H7706 * Dashboard!$I$8 * 'Lookups and Calculations'!$F$12</f>
        <v>0</v>
      </c>
      <c r="K7706" s="12">
        <f>(1 - Dashboard!$I$11) * I7706 * Dashboard!$I$10 * 'Lookups and Calculations'!$F$12</f>
        <v>0</v>
      </c>
      <c r="L7706" s="12">
        <f>(H7706 - I7706) * Dashboard!$I$13 * (Dashboard!$D$12 / 365) * 'Lookups and Calculations'!$F$12</f>
        <v>0</v>
      </c>
      <c r="M7706" s="3">
        <f>(G7706*2) * Dashboard!$I$13 * (Dashboard!$D$12 / 365) * 'Lookups and Calculations'!$F$12</f>
        <v>1602.0878730267946</v>
      </c>
      <c r="N7706" s="12">
        <f>H7706 * Dashboard!$I$14 * Dashboard!$I$15 * (Dashboard!$D$12 / 365) * 'Lookups and Calculations'!$F$12</f>
        <v>0</v>
      </c>
    </row>
    <row r="7707" spans="1:14" x14ac:dyDescent="0.35">
      <c r="A7707" s="2">
        <v>7706</v>
      </c>
      <c r="B7707" s="11">
        <v>-0.92116419742881206</v>
      </c>
      <c r="C7707" s="11">
        <v>-0.87453516668034936</v>
      </c>
      <c r="D7707" s="3">
        <f>B7707*Dashboard!$D$11*Dashboard!$D$10*SQRT(Dashboard!$D$12/365)</f>
        <v>-228708.27424852774</v>
      </c>
      <c r="E7707" s="3">
        <f>IF(Dashboard!$I$3,C7707*Dashboard!$E$11*Dashboard!$E$10*SQRT(Dashboard!$D$12/365),0)</f>
        <v>-434262.27224070631</v>
      </c>
      <c r="F7707" s="3">
        <f>D7707+IF(Dashboard!$I$3,E7707,0)</f>
        <v>-662970.54648923408</v>
      </c>
      <c r="G7707" s="3">
        <f>IF(Dashboard!$I$4, ('Lookups and Calculations'!$F$9) / (1 - 'Lookups and Calculations'!$F$10), 'Lookups and Calculations'!$F$9)</f>
        <v>1951878.888340465</v>
      </c>
      <c r="H7707" s="12">
        <f t="shared" si="240"/>
        <v>0</v>
      </c>
      <c r="I7707" s="12">
        <f t="shared" si="241"/>
        <v>0</v>
      </c>
      <c r="J7707" s="13">
        <f>(1 - Dashboard!$I$9) * H7707 * Dashboard!$I$8 * 'Lookups and Calculations'!$F$12</f>
        <v>0</v>
      </c>
      <c r="K7707" s="12">
        <f>(1 - Dashboard!$I$11) * I7707 * Dashboard!$I$10 * 'Lookups and Calculations'!$F$12</f>
        <v>0</v>
      </c>
      <c r="L7707" s="12">
        <f>(H7707 - I7707) * Dashboard!$I$13 * (Dashboard!$D$12 / 365) * 'Lookups and Calculations'!$F$12</f>
        <v>0</v>
      </c>
      <c r="M7707" s="3">
        <f>(G7707*2) * Dashboard!$I$13 * (Dashboard!$D$12 / 365) * 'Lookups and Calculations'!$F$12</f>
        <v>1602.0878730267946</v>
      </c>
      <c r="N7707" s="12">
        <f>H7707 * Dashboard!$I$14 * Dashboard!$I$15 * (Dashboard!$D$12 / 365) * 'Lookups and Calculations'!$F$12</f>
        <v>0</v>
      </c>
    </row>
    <row r="7708" spans="1:14" x14ac:dyDescent="0.35">
      <c r="A7708" s="2">
        <v>7707</v>
      </c>
      <c r="B7708" s="11">
        <v>7.9423936241028881E-3</v>
      </c>
      <c r="C7708" s="11">
        <v>-0.11238707825677138</v>
      </c>
      <c r="D7708" s="3">
        <f>B7708*Dashboard!$D$11*Dashboard!$D$10*SQRT(Dashboard!$D$12/365)</f>
        <v>1971.9515198716358</v>
      </c>
      <c r="E7708" s="3">
        <f>IF(Dashboard!$I$3,C7708*Dashboard!$E$11*Dashboard!$E$10*SQRT(Dashboard!$D$12/365),0)</f>
        <v>-55807.324660871484</v>
      </c>
      <c r="F7708" s="3">
        <f>D7708+IF(Dashboard!$I$3,E7708,0)</f>
        <v>-53835.373140999851</v>
      </c>
      <c r="G7708" s="3">
        <f>IF(Dashboard!$I$4, ('Lookups and Calculations'!$F$9) / (1 - 'Lookups and Calculations'!$F$10), 'Lookups and Calculations'!$F$9)</f>
        <v>1951878.888340465</v>
      </c>
      <c r="H7708" s="12">
        <f t="shared" si="240"/>
        <v>0</v>
      </c>
      <c r="I7708" s="12">
        <f t="shared" si="241"/>
        <v>0</v>
      </c>
      <c r="J7708" s="13">
        <f>(1 - Dashboard!$I$9) * H7708 * Dashboard!$I$8 * 'Lookups and Calculations'!$F$12</f>
        <v>0</v>
      </c>
      <c r="K7708" s="12">
        <f>(1 - Dashboard!$I$11) * I7708 * Dashboard!$I$10 * 'Lookups and Calculations'!$F$12</f>
        <v>0</v>
      </c>
      <c r="L7708" s="12">
        <f>(H7708 - I7708) * Dashboard!$I$13 * (Dashboard!$D$12 / 365) * 'Lookups and Calculations'!$F$12</f>
        <v>0</v>
      </c>
      <c r="M7708" s="3">
        <f>(G7708*2) * Dashboard!$I$13 * (Dashboard!$D$12 / 365) * 'Lookups and Calculations'!$F$12</f>
        <v>1602.0878730267946</v>
      </c>
      <c r="N7708" s="12">
        <f>H7708 * Dashboard!$I$14 * Dashboard!$I$15 * (Dashboard!$D$12 / 365) * 'Lookups and Calculations'!$F$12</f>
        <v>0</v>
      </c>
    </row>
    <row r="7709" spans="1:14" x14ac:dyDescent="0.35">
      <c r="A7709" s="2">
        <v>7708</v>
      </c>
      <c r="B7709" s="11">
        <v>-1.1753661595625795</v>
      </c>
      <c r="C7709" s="11">
        <v>-3.2289082302045289</v>
      </c>
      <c r="D7709" s="3">
        <f>B7709*Dashboard!$D$11*Dashboard!$D$10*SQRT(Dashboard!$D$12/365)</f>
        <v>-291821.98647538235</v>
      </c>
      <c r="E7709" s="3">
        <f>IF(Dashboard!$I$3,C7709*Dashboard!$E$11*Dashboard!$E$10*SQRT(Dashboard!$D$12/365),0)</f>
        <v>-1603358.0790443509</v>
      </c>
      <c r="F7709" s="3">
        <f>D7709+IF(Dashboard!$I$3,E7709,0)</f>
        <v>-1895180.0655197334</v>
      </c>
      <c r="G7709" s="3">
        <f>IF(Dashboard!$I$4, ('Lookups and Calculations'!$F$9) / (1 - 'Lookups and Calculations'!$F$10), 'Lookups and Calculations'!$F$9)</f>
        <v>1951878.888340465</v>
      </c>
      <c r="H7709" s="12">
        <f t="shared" si="240"/>
        <v>0</v>
      </c>
      <c r="I7709" s="12">
        <f t="shared" si="241"/>
        <v>0</v>
      </c>
      <c r="J7709" s="13">
        <f>(1 - Dashboard!$I$9) * H7709 * Dashboard!$I$8 * 'Lookups and Calculations'!$F$12</f>
        <v>0</v>
      </c>
      <c r="K7709" s="12">
        <f>(1 - Dashboard!$I$11) * I7709 * Dashboard!$I$10 * 'Lookups and Calculations'!$F$12</f>
        <v>0</v>
      </c>
      <c r="L7709" s="12">
        <f>(H7709 - I7709) * Dashboard!$I$13 * (Dashboard!$D$12 / 365) * 'Lookups and Calculations'!$F$12</f>
        <v>0</v>
      </c>
      <c r="M7709" s="3">
        <f>(G7709*2) * Dashboard!$I$13 * (Dashboard!$D$12 / 365) * 'Lookups and Calculations'!$F$12</f>
        <v>1602.0878730267946</v>
      </c>
      <c r="N7709" s="12">
        <f>H7709 * Dashboard!$I$14 * Dashboard!$I$15 * (Dashboard!$D$12 / 365) * 'Lookups and Calculations'!$F$12</f>
        <v>0</v>
      </c>
    </row>
    <row r="7710" spans="1:14" x14ac:dyDescent="0.35">
      <c r="A7710" s="2">
        <v>7709</v>
      </c>
      <c r="B7710" s="11">
        <v>-0.19691948198957812</v>
      </c>
      <c r="C7710" s="11">
        <v>1.3119223171910437</v>
      </c>
      <c r="D7710" s="3">
        <f>B7710*Dashboard!$D$11*Dashboard!$D$10*SQRT(Dashboard!$D$12/365)</f>
        <v>-48891.516862530836</v>
      </c>
      <c r="E7710" s="3">
        <f>IF(Dashboard!$I$3,C7710*Dashboard!$E$11*Dashboard!$E$10*SQRT(Dashboard!$D$12/365),0)</f>
        <v>651452.78105770284</v>
      </c>
      <c r="F7710" s="3">
        <f>D7710+IF(Dashboard!$I$3,E7710,0)</f>
        <v>602561.264195172</v>
      </c>
      <c r="G7710" s="3">
        <f>IF(Dashboard!$I$4, ('Lookups and Calculations'!$F$9) / (1 - 'Lookups and Calculations'!$F$10), 'Lookups and Calculations'!$F$9)</f>
        <v>1951878.888340465</v>
      </c>
      <c r="H7710" s="12">
        <f t="shared" si="240"/>
        <v>0</v>
      </c>
      <c r="I7710" s="12">
        <f t="shared" si="241"/>
        <v>0</v>
      </c>
      <c r="J7710" s="13">
        <f>(1 - Dashboard!$I$9) * H7710 * Dashboard!$I$8 * 'Lookups and Calculations'!$F$12</f>
        <v>0</v>
      </c>
      <c r="K7710" s="12">
        <f>(1 - Dashboard!$I$11) * I7710 * Dashboard!$I$10 * 'Lookups and Calculations'!$F$12</f>
        <v>0</v>
      </c>
      <c r="L7710" s="12">
        <f>(H7710 - I7710) * Dashboard!$I$13 * (Dashboard!$D$12 / 365) * 'Lookups and Calculations'!$F$12</f>
        <v>0</v>
      </c>
      <c r="M7710" s="3">
        <f>(G7710*2) * Dashboard!$I$13 * (Dashboard!$D$12 / 365) * 'Lookups and Calculations'!$F$12</f>
        <v>1602.0878730267946</v>
      </c>
      <c r="N7710" s="12">
        <f>H7710 * Dashboard!$I$14 * Dashboard!$I$15 * (Dashboard!$D$12 / 365) * 'Lookups and Calculations'!$F$12</f>
        <v>0</v>
      </c>
    </row>
    <row r="7711" spans="1:14" x14ac:dyDescent="0.35">
      <c r="A7711" s="2">
        <v>7710</v>
      </c>
      <c r="B7711" s="11">
        <v>-0.25044422973164077</v>
      </c>
      <c r="C7711" s="11">
        <v>3.4391233360791161E-2</v>
      </c>
      <c r="D7711" s="3">
        <f>B7711*Dashboard!$D$11*Dashboard!$D$10*SQRT(Dashboard!$D$12/365)</f>
        <v>-62180.735787717036</v>
      </c>
      <c r="E7711" s="3">
        <f>IF(Dashboard!$I$3,C7711*Dashboard!$E$11*Dashboard!$E$10*SQRT(Dashboard!$D$12/365),0)</f>
        <v>17077.432347413385</v>
      </c>
      <c r="F7711" s="3">
        <f>D7711+IF(Dashboard!$I$3,E7711,0)</f>
        <v>-45103.303440303651</v>
      </c>
      <c r="G7711" s="3">
        <f>IF(Dashboard!$I$4, ('Lookups and Calculations'!$F$9) / (1 - 'Lookups and Calculations'!$F$10), 'Lookups and Calculations'!$F$9)</f>
        <v>1951878.888340465</v>
      </c>
      <c r="H7711" s="12">
        <f t="shared" si="240"/>
        <v>0</v>
      </c>
      <c r="I7711" s="12">
        <f t="shared" si="241"/>
        <v>0</v>
      </c>
      <c r="J7711" s="13">
        <f>(1 - Dashboard!$I$9) * H7711 * Dashboard!$I$8 * 'Lookups and Calculations'!$F$12</f>
        <v>0</v>
      </c>
      <c r="K7711" s="12">
        <f>(1 - Dashboard!$I$11) * I7711 * Dashboard!$I$10 * 'Lookups and Calculations'!$F$12</f>
        <v>0</v>
      </c>
      <c r="L7711" s="12">
        <f>(H7711 - I7711) * Dashboard!$I$13 * (Dashboard!$D$12 / 365) * 'Lookups and Calculations'!$F$12</f>
        <v>0</v>
      </c>
      <c r="M7711" s="3">
        <f>(G7711*2) * Dashboard!$I$13 * (Dashboard!$D$12 / 365) * 'Lookups and Calculations'!$F$12</f>
        <v>1602.0878730267946</v>
      </c>
      <c r="N7711" s="12">
        <f>H7711 * Dashboard!$I$14 * Dashboard!$I$15 * (Dashboard!$D$12 / 365) * 'Lookups and Calculations'!$F$12</f>
        <v>0</v>
      </c>
    </row>
    <row r="7712" spans="1:14" x14ac:dyDescent="0.35">
      <c r="A7712" s="2">
        <v>7711</v>
      </c>
      <c r="B7712" s="11">
        <v>-1.5334002620930955</v>
      </c>
      <c r="C7712" s="11">
        <v>0.50580102371528612</v>
      </c>
      <c r="D7712" s="3">
        <f>B7712*Dashboard!$D$11*Dashboard!$D$10*SQRT(Dashboard!$D$12/365)</f>
        <v>-380715.32594779803</v>
      </c>
      <c r="E7712" s="3">
        <f>IF(Dashboard!$I$3,C7712*Dashboard!$E$11*Dashboard!$E$10*SQRT(Dashboard!$D$12/365),0)</f>
        <v>251162.34341272604</v>
      </c>
      <c r="F7712" s="3">
        <f>D7712+IF(Dashboard!$I$3,E7712,0)</f>
        <v>-129552.98253507199</v>
      </c>
      <c r="G7712" s="3">
        <f>IF(Dashboard!$I$4, ('Lookups and Calculations'!$F$9) / (1 - 'Lookups and Calculations'!$F$10), 'Lookups and Calculations'!$F$9)</f>
        <v>1951878.888340465</v>
      </c>
      <c r="H7712" s="12">
        <f t="shared" si="240"/>
        <v>0</v>
      </c>
      <c r="I7712" s="12">
        <f t="shared" si="241"/>
        <v>0</v>
      </c>
      <c r="J7712" s="13">
        <f>(1 - Dashboard!$I$9) * H7712 * Dashboard!$I$8 * 'Lookups and Calculations'!$F$12</f>
        <v>0</v>
      </c>
      <c r="K7712" s="12">
        <f>(1 - Dashboard!$I$11) * I7712 * Dashboard!$I$10 * 'Lookups and Calculations'!$F$12</f>
        <v>0</v>
      </c>
      <c r="L7712" s="12">
        <f>(H7712 - I7712) * Dashboard!$I$13 * (Dashboard!$D$12 / 365) * 'Lookups and Calculations'!$F$12</f>
        <v>0</v>
      </c>
      <c r="M7712" s="3">
        <f>(G7712*2) * Dashboard!$I$13 * (Dashboard!$D$12 / 365) * 'Lookups and Calculations'!$F$12</f>
        <v>1602.0878730267946</v>
      </c>
      <c r="N7712" s="12">
        <f>H7712 * Dashboard!$I$14 * Dashboard!$I$15 * (Dashboard!$D$12 / 365) * 'Lookups and Calculations'!$F$12</f>
        <v>0</v>
      </c>
    </row>
    <row r="7713" spans="1:14" x14ac:dyDescent="0.35">
      <c r="A7713" s="2">
        <v>7712</v>
      </c>
      <c r="B7713" s="11">
        <v>-1.012365475283614</v>
      </c>
      <c r="C7713" s="11">
        <v>-1.0718938781510285</v>
      </c>
      <c r="D7713" s="3">
        <f>B7713*Dashboard!$D$11*Dashboard!$D$10*SQRT(Dashboard!$D$12/365)</f>
        <v>-251351.8886287362</v>
      </c>
      <c r="E7713" s="3">
        <f>IF(Dashboard!$I$3,C7713*Dashboard!$E$11*Dashboard!$E$10*SQRT(Dashboard!$D$12/365),0)</f>
        <v>-532263.41130877216</v>
      </c>
      <c r="F7713" s="3">
        <f>D7713+IF(Dashboard!$I$3,E7713,0)</f>
        <v>-783615.2999375083</v>
      </c>
      <c r="G7713" s="3">
        <f>IF(Dashboard!$I$4, ('Lookups and Calculations'!$F$9) / (1 - 'Lookups and Calculations'!$F$10), 'Lookups and Calculations'!$F$9)</f>
        <v>1951878.888340465</v>
      </c>
      <c r="H7713" s="12">
        <f t="shared" si="240"/>
        <v>0</v>
      </c>
      <c r="I7713" s="12">
        <f t="shared" si="241"/>
        <v>0</v>
      </c>
      <c r="J7713" s="13">
        <f>(1 - Dashboard!$I$9) * H7713 * Dashboard!$I$8 * 'Lookups and Calculations'!$F$12</f>
        <v>0</v>
      </c>
      <c r="K7713" s="12">
        <f>(1 - Dashboard!$I$11) * I7713 * Dashboard!$I$10 * 'Lookups and Calculations'!$F$12</f>
        <v>0</v>
      </c>
      <c r="L7713" s="12">
        <f>(H7713 - I7713) * Dashboard!$I$13 * (Dashboard!$D$12 / 365) * 'Lookups and Calculations'!$F$12</f>
        <v>0</v>
      </c>
      <c r="M7713" s="3">
        <f>(G7713*2) * Dashboard!$I$13 * (Dashboard!$D$12 / 365) * 'Lookups and Calculations'!$F$12</f>
        <v>1602.0878730267946</v>
      </c>
      <c r="N7713" s="12">
        <f>H7713 * Dashboard!$I$14 * Dashboard!$I$15 * (Dashboard!$D$12 / 365) * 'Lookups and Calculations'!$F$12</f>
        <v>0</v>
      </c>
    </row>
    <row r="7714" spans="1:14" x14ac:dyDescent="0.35">
      <c r="A7714" s="2">
        <v>7713</v>
      </c>
      <c r="B7714" s="11">
        <v>0.68254313460538674</v>
      </c>
      <c r="C7714" s="11">
        <v>-1.0354799154306455</v>
      </c>
      <c r="D7714" s="3">
        <f>B7714*Dashboard!$D$11*Dashboard!$D$10*SQRT(Dashboard!$D$12/365)</f>
        <v>169463.01522736103</v>
      </c>
      <c r="E7714" s="3">
        <f>IF(Dashboard!$I$3,C7714*Dashboard!$E$11*Dashboard!$E$10*SQRT(Dashboard!$D$12/365),0)</f>
        <v>-514181.56532393058</v>
      </c>
      <c r="F7714" s="3">
        <f>D7714+IF(Dashboard!$I$3,E7714,0)</f>
        <v>-344718.55009656958</v>
      </c>
      <c r="G7714" s="3">
        <f>IF(Dashboard!$I$4, ('Lookups and Calculations'!$F$9) / (1 - 'Lookups and Calculations'!$F$10), 'Lookups and Calculations'!$F$9)</f>
        <v>1951878.888340465</v>
      </c>
      <c r="H7714" s="12">
        <f t="shared" si="240"/>
        <v>0</v>
      </c>
      <c r="I7714" s="12">
        <f t="shared" si="241"/>
        <v>0</v>
      </c>
      <c r="J7714" s="13">
        <f>(1 - Dashboard!$I$9) * H7714 * Dashboard!$I$8 * 'Lookups and Calculations'!$F$12</f>
        <v>0</v>
      </c>
      <c r="K7714" s="12">
        <f>(1 - Dashboard!$I$11) * I7714 * Dashboard!$I$10 * 'Lookups and Calculations'!$F$12</f>
        <v>0</v>
      </c>
      <c r="L7714" s="12">
        <f>(H7714 - I7714) * Dashboard!$I$13 * (Dashboard!$D$12 / 365) * 'Lookups and Calculations'!$F$12</f>
        <v>0</v>
      </c>
      <c r="M7714" s="3">
        <f>(G7714*2) * Dashboard!$I$13 * (Dashboard!$D$12 / 365) * 'Lookups and Calculations'!$F$12</f>
        <v>1602.0878730267946</v>
      </c>
      <c r="N7714" s="12">
        <f>H7714 * Dashboard!$I$14 * Dashboard!$I$15 * (Dashboard!$D$12 / 365) * 'Lookups and Calculations'!$F$12</f>
        <v>0</v>
      </c>
    </row>
    <row r="7715" spans="1:14" x14ac:dyDescent="0.35">
      <c r="A7715" s="2">
        <v>7714</v>
      </c>
      <c r="B7715" s="11">
        <v>-0.11130835893607538</v>
      </c>
      <c r="C7715" s="11">
        <v>-4.670776272410132E-2</v>
      </c>
      <c r="D7715" s="3">
        <f>B7715*Dashboard!$D$11*Dashboard!$D$10*SQRT(Dashboard!$D$12/365)</f>
        <v>-27635.835991848598</v>
      </c>
      <c r="E7715" s="3">
        <f>IF(Dashboard!$I$3,C7715*Dashboard!$E$11*Dashboard!$E$10*SQRT(Dashboard!$D$12/365),0)</f>
        <v>-23193.37168434506</v>
      </c>
      <c r="F7715" s="3">
        <f>D7715+IF(Dashboard!$I$3,E7715,0)</f>
        <v>-50829.207676193662</v>
      </c>
      <c r="G7715" s="3">
        <f>IF(Dashboard!$I$4, ('Lookups and Calculations'!$F$9) / (1 - 'Lookups and Calculations'!$F$10), 'Lookups and Calculations'!$F$9)</f>
        <v>1951878.888340465</v>
      </c>
      <c r="H7715" s="12">
        <f t="shared" si="240"/>
        <v>0</v>
      </c>
      <c r="I7715" s="12">
        <f t="shared" si="241"/>
        <v>0</v>
      </c>
      <c r="J7715" s="13">
        <f>(1 - Dashboard!$I$9) * H7715 * Dashboard!$I$8 * 'Lookups and Calculations'!$F$12</f>
        <v>0</v>
      </c>
      <c r="K7715" s="12">
        <f>(1 - Dashboard!$I$11) * I7715 * Dashboard!$I$10 * 'Lookups and Calculations'!$F$12</f>
        <v>0</v>
      </c>
      <c r="L7715" s="12">
        <f>(H7715 - I7715) * Dashboard!$I$13 * (Dashboard!$D$12 / 365) * 'Lookups and Calculations'!$F$12</f>
        <v>0</v>
      </c>
      <c r="M7715" s="3">
        <f>(G7715*2) * Dashboard!$I$13 * (Dashboard!$D$12 / 365) * 'Lookups and Calculations'!$F$12</f>
        <v>1602.0878730267946</v>
      </c>
      <c r="N7715" s="12">
        <f>H7715 * Dashboard!$I$14 * Dashboard!$I$15 * (Dashboard!$D$12 / 365) * 'Lookups and Calculations'!$F$12</f>
        <v>0</v>
      </c>
    </row>
    <row r="7716" spans="1:14" x14ac:dyDescent="0.35">
      <c r="A7716" s="2">
        <v>7715</v>
      </c>
      <c r="B7716" s="11">
        <v>-0.62624024397666789</v>
      </c>
      <c r="C7716" s="11">
        <v>-0.6229442742258362</v>
      </c>
      <c r="D7716" s="3">
        <f>B7716*Dashboard!$D$11*Dashboard!$D$10*SQRT(Dashboard!$D$12/365)</f>
        <v>-155484.03407846219</v>
      </c>
      <c r="E7716" s="3">
        <f>IF(Dashboard!$I$3,C7716*Dashboard!$E$11*Dashboard!$E$10*SQRT(Dashboard!$D$12/365),0)</f>
        <v>-309331.40977225819</v>
      </c>
      <c r="F7716" s="3">
        <f>D7716+IF(Dashboard!$I$3,E7716,0)</f>
        <v>-464815.44385072042</v>
      </c>
      <c r="G7716" s="3">
        <f>IF(Dashboard!$I$4, ('Lookups and Calculations'!$F$9) / (1 - 'Lookups and Calculations'!$F$10), 'Lookups and Calculations'!$F$9)</f>
        <v>1951878.888340465</v>
      </c>
      <c r="H7716" s="12">
        <f t="shared" si="240"/>
        <v>0</v>
      </c>
      <c r="I7716" s="12">
        <f t="shared" si="241"/>
        <v>0</v>
      </c>
      <c r="J7716" s="13">
        <f>(1 - Dashboard!$I$9) * H7716 * Dashboard!$I$8 * 'Lookups and Calculations'!$F$12</f>
        <v>0</v>
      </c>
      <c r="K7716" s="12">
        <f>(1 - Dashboard!$I$11) * I7716 * Dashboard!$I$10 * 'Lookups and Calculations'!$F$12</f>
        <v>0</v>
      </c>
      <c r="L7716" s="12">
        <f>(H7716 - I7716) * Dashboard!$I$13 * (Dashboard!$D$12 / 365) * 'Lookups and Calculations'!$F$12</f>
        <v>0</v>
      </c>
      <c r="M7716" s="3">
        <f>(G7716*2) * Dashboard!$I$13 * (Dashboard!$D$12 / 365) * 'Lookups and Calculations'!$F$12</f>
        <v>1602.0878730267946</v>
      </c>
      <c r="N7716" s="12">
        <f>H7716 * Dashboard!$I$14 * Dashboard!$I$15 * (Dashboard!$D$12 / 365) * 'Lookups and Calculations'!$F$12</f>
        <v>0</v>
      </c>
    </row>
    <row r="7717" spans="1:14" x14ac:dyDescent="0.35">
      <c r="A7717" s="2">
        <v>7716</v>
      </c>
      <c r="B7717" s="11">
        <v>-0.27979152273065577</v>
      </c>
      <c r="C7717" s="11">
        <v>-1.4143278510264898</v>
      </c>
      <c r="D7717" s="3">
        <f>B7717*Dashboard!$D$11*Dashboard!$D$10*SQRT(Dashboard!$D$12/365)</f>
        <v>-69467.133537874193</v>
      </c>
      <c r="E7717" s="3">
        <f>IF(Dashboard!$I$3,C7717*Dashboard!$E$11*Dashboard!$E$10*SQRT(Dashboard!$D$12/365),0)</f>
        <v>-702303.63475431327</v>
      </c>
      <c r="F7717" s="3">
        <f>D7717+IF(Dashboard!$I$3,E7717,0)</f>
        <v>-771770.76829218748</v>
      </c>
      <c r="G7717" s="3">
        <f>IF(Dashboard!$I$4, ('Lookups and Calculations'!$F$9) / (1 - 'Lookups and Calculations'!$F$10), 'Lookups and Calculations'!$F$9)</f>
        <v>1951878.888340465</v>
      </c>
      <c r="H7717" s="12">
        <f t="shared" si="240"/>
        <v>0</v>
      </c>
      <c r="I7717" s="12">
        <f t="shared" si="241"/>
        <v>0</v>
      </c>
      <c r="J7717" s="13">
        <f>(1 - Dashboard!$I$9) * H7717 * Dashboard!$I$8 * 'Lookups and Calculations'!$F$12</f>
        <v>0</v>
      </c>
      <c r="K7717" s="12">
        <f>(1 - Dashboard!$I$11) * I7717 * Dashboard!$I$10 * 'Lookups and Calculations'!$F$12</f>
        <v>0</v>
      </c>
      <c r="L7717" s="12">
        <f>(H7717 - I7717) * Dashboard!$I$13 * (Dashboard!$D$12 / 365) * 'Lookups and Calculations'!$F$12</f>
        <v>0</v>
      </c>
      <c r="M7717" s="3">
        <f>(G7717*2) * Dashboard!$I$13 * (Dashboard!$D$12 / 365) * 'Lookups and Calculations'!$F$12</f>
        <v>1602.0878730267946</v>
      </c>
      <c r="N7717" s="12">
        <f>H7717 * Dashboard!$I$14 * Dashboard!$I$15 * (Dashboard!$D$12 / 365) * 'Lookups and Calculations'!$F$12</f>
        <v>0</v>
      </c>
    </row>
    <row r="7718" spans="1:14" x14ac:dyDescent="0.35">
      <c r="A7718" s="2">
        <v>7717</v>
      </c>
      <c r="B7718" s="11">
        <v>6.2266753700887641E-2</v>
      </c>
      <c r="C7718" s="11">
        <v>0.21687229769169472</v>
      </c>
      <c r="D7718" s="3">
        <f>B7718*Dashboard!$D$11*Dashboard!$D$10*SQRT(Dashboard!$D$12/365)</f>
        <v>15459.69960810237</v>
      </c>
      <c r="E7718" s="3">
        <f>IF(Dashboard!$I$3,C7718*Dashboard!$E$11*Dashboard!$E$10*SQRT(Dashboard!$D$12/365),0)</f>
        <v>107690.87438662337</v>
      </c>
      <c r="F7718" s="3">
        <f>D7718+IF(Dashboard!$I$3,E7718,0)</f>
        <v>123150.57399472574</v>
      </c>
      <c r="G7718" s="3">
        <f>IF(Dashboard!$I$4, ('Lookups and Calculations'!$F$9) / (1 - 'Lookups and Calculations'!$F$10), 'Lookups and Calculations'!$F$9)</f>
        <v>1951878.888340465</v>
      </c>
      <c r="H7718" s="12">
        <f t="shared" si="240"/>
        <v>0</v>
      </c>
      <c r="I7718" s="12">
        <f t="shared" si="241"/>
        <v>0</v>
      </c>
      <c r="J7718" s="13">
        <f>(1 - Dashboard!$I$9) * H7718 * Dashboard!$I$8 * 'Lookups and Calculations'!$F$12</f>
        <v>0</v>
      </c>
      <c r="K7718" s="12">
        <f>(1 - Dashboard!$I$11) * I7718 * Dashboard!$I$10 * 'Lookups and Calculations'!$F$12</f>
        <v>0</v>
      </c>
      <c r="L7718" s="12">
        <f>(H7718 - I7718) * Dashboard!$I$13 * (Dashboard!$D$12 / 365) * 'Lookups and Calculations'!$F$12</f>
        <v>0</v>
      </c>
      <c r="M7718" s="3">
        <f>(G7718*2) * Dashboard!$I$13 * (Dashboard!$D$12 / 365) * 'Lookups and Calculations'!$F$12</f>
        <v>1602.0878730267946</v>
      </c>
      <c r="N7718" s="12">
        <f>H7718 * Dashboard!$I$14 * Dashboard!$I$15 * (Dashboard!$D$12 / 365) * 'Lookups and Calculations'!$F$12</f>
        <v>0</v>
      </c>
    </row>
    <row r="7719" spans="1:14" x14ac:dyDescent="0.35">
      <c r="A7719" s="2">
        <v>7718</v>
      </c>
      <c r="B7719" s="11">
        <v>-0.27543570623449637</v>
      </c>
      <c r="C7719" s="11">
        <v>-0.13594799589007855</v>
      </c>
      <c r="D7719" s="3">
        <f>B7719*Dashboard!$D$11*Dashboard!$D$10*SQRT(Dashboard!$D$12/365)</f>
        <v>-68385.663723306352</v>
      </c>
      <c r="E7719" s="3">
        <f>IF(Dashboard!$I$3,C7719*Dashboard!$E$11*Dashboard!$E$10*SQRT(Dashboard!$D$12/365),0)</f>
        <v>-67506.817165391723</v>
      </c>
      <c r="F7719" s="3">
        <f>D7719+IF(Dashboard!$I$3,E7719,0)</f>
        <v>-135892.48088869808</v>
      </c>
      <c r="G7719" s="3">
        <f>IF(Dashboard!$I$4, ('Lookups and Calculations'!$F$9) / (1 - 'Lookups and Calculations'!$F$10), 'Lookups and Calculations'!$F$9)</f>
        <v>1951878.888340465</v>
      </c>
      <c r="H7719" s="12">
        <f t="shared" si="240"/>
        <v>0</v>
      </c>
      <c r="I7719" s="12">
        <f t="shared" si="241"/>
        <v>0</v>
      </c>
      <c r="J7719" s="13">
        <f>(1 - Dashboard!$I$9) * H7719 * Dashboard!$I$8 * 'Lookups and Calculations'!$F$12</f>
        <v>0</v>
      </c>
      <c r="K7719" s="12">
        <f>(1 - Dashboard!$I$11) * I7719 * Dashboard!$I$10 * 'Lookups and Calculations'!$F$12</f>
        <v>0</v>
      </c>
      <c r="L7719" s="12">
        <f>(H7719 - I7719) * Dashboard!$I$13 * (Dashboard!$D$12 / 365) * 'Lookups and Calculations'!$F$12</f>
        <v>0</v>
      </c>
      <c r="M7719" s="3">
        <f>(G7719*2) * Dashboard!$I$13 * (Dashboard!$D$12 / 365) * 'Lookups and Calculations'!$F$12</f>
        <v>1602.0878730267946</v>
      </c>
      <c r="N7719" s="12">
        <f>H7719 * Dashboard!$I$14 * Dashboard!$I$15 * (Dashboard!$D$12 / 365) * 'Lookups and Calculations'!$F$12</f>
        <v>0</v>
      </c>
    </row>
    <row r="7720" spans="1:14" x14ac:dyDescent="0.35">
      <c r="A7720" s="2">
        <v>7719</v>
      </c>
      <c r="B7720" s="11">
        <v>0.14080080086381397</v>
      </c>
      <c r="C7720" s="11">
        <v>-0.40376843649323779</v>
      </c>
      <c r="D7720" s="3">
        <f>B7720*Dashboard!$D$11*Dashboard!$D$10*SQRT(Dashboard!$D$12/365)</f>
        <v>34958.271574446546</v>
      </c>
      <c r="E7720" s="3">
        <f>IF(Dashboard!$I$3,C7720*Dashboard!$E$11*Dashboard!$E$10*SQRT(Dashboard!$D$12/365),0)</f>
        <v>-200496.68140414491</v>
      </c>
      <c r="F7720" s="3">
        <f>D7720+IF(Dashboard!$I$3,E7720,0)</f>
        <v>-165538.40982969836</v>
      </c>
      <c r="G7720" s="3">
        <f>IF(Dashboard!$I$4, ('Lookups and Calculations'!$F$9) / (1 - 'Lookups and Calculations'!$F$10), 'Lookups and Calculations'!$F$9)</f>
        <v>1951878.888340465</v>
      </c>
      <c r="H7720" s="12">
        <f t="shared" si="240"/>
        <v>0</v>
      </c>
      <c r="I7720" s="12">
        <f t="shared" si="241"/>
        <v>0</v>
      </c>
      <c r="J7720" s="13">
        <f>(1 - Dashboard!$I$9) * H7720 * Dashboard!$I$8 * 'Lookups and Calculations'!$F$12</f>
        <v>0</v>
      </c>
      <c r="K7720" s="12">
        <f>(1 - Dashboard!$I$11) * I7720 * Dashboard!$I$10 * 'Lookups and Calculations'!$F$12</f>
        <v>0</v>
      </c>
      <c r="L7720" s="12">
        <f>(H7720 - I7720) * Dashboard!$I$13 * (Dashboard!$D$12 / 365) * 'Lookups and Calculations'!$F$12</f>
        <v>0</v>
      </c>
      <c r="M7720" s="3">
        <f>(G7720*2) * Dashboard!$I$13 * (Dashboard!$D$12 / 365) * 'Lookups and Calculations'!$F$12</f>
        <v>1602.0878730267946</v>
      </c>
      <c r="N7720" s="12">
        <f>H7720 * Dashboard!$I$14 * Dashboard!$I$15 * (Dashboard!$D$12 / 365) * 'Lookups and Calculations'!$F$12</f>
        <v>0</v>
      </c>
    </row>
    <row r="7721" spans="1:14" x14ac:dyDescent="0.35">
      <c r="A7721" s="2">
        <v>7720</v>
      </c>
      <c r="B7721" s="11">
        <v>0.90385634144960503</v>
      </c>
      <c r="C7721" s="11">
        <v>-0.44826343132100666</v>
      </c>
      <c r="D7721" s="3">
        <f>B7721*Dashboard!$D$11*Dashboard!$D$10*SQRT(Dashboard!$D$12/365)</f>
        <v>224411.0491902857</v>
      </c>
      <c r="E7721" s="3">
        <f>IF(Dashboard!$I$3,C7721*Dashboard!$E$11*Dashboard!$E$10*SQRT(Dashboard!$D$12/365),0)</f>
        <v>-222591.27324382094</v>
      </c>
      <c r="F7721" s="3">
        <f>D7721+IF(Dashboard!$I$3,E7721,0)</f>
        <v>1819.7759464647679</v>
      </c>
      <c r="G7721" s="3">
        <f>IF(Dashboard!$I$4, ('Lookups and Calculations'!$F$9) / (1 - 'Lookups and Calculations'!$F$10), 'Lookups and Calculations'!$F$9)</f>
        <v>1951878.888340465</v>
      </c>
      <c r="H7721" s="12">
        <f t="shared" si="240"/>
        <v>0</v>
      </c>
      <c r="I7721" s="12">
        <f t="shared" si="241"/>
        <v>0</v>
      </c>
      <c r="J7721" s="13">
        <f>(1 - Dashboard!$I$9) * H7721 * Dashboard!$I$8 * 'Lookups and Calculations'!$F$12</f>
        <v>0</v>
      </c>
      <c r="K7721" s="12">
        <f>(1 - Dashboard!$I$11) * I7721 * Dashboard!$I$10 * 'Lookups and Calculations'!$F$12</f>
        <v>0</v>
      </c>
      <c r="L7721" s="12">
        <f>(H7721 - I7721) * Dashboard!$I$13 * (Dashboard!$D$12 / 365) * 'Lookups and Calculations'!$F$12</f>
        <v>0</v>
      </c>
      <c r="M7721" s="3">
        <f>(G7721*2) * Dashboard!$I$13 * (Dashboard!$D$12 / 365) * 'Lookups and Calculations'!$F$12</f>
        <v>1602.0878730267946</v>
      </c>
      <c r="N7721" s="12">
        <f>H7721 * Dashboard!$I$14 * Dashboard!$I$15 * (Dashboard!$D$12 / 365) * 'Lookups and Calculations'!$F$12</f>
        <v>0</v>
      </c>
    </row>
    <row r="7722" spans="1:14" x14ac:dyDescent="0.35">
      <c r="A7722" s="2">
        <v>7721</v>
      </c>
      <c r="B7722" s="11">
        <v>0.49705024636569528</v>
      </c>
      <c r="C7722" s="11">
        <v>1.0674572471701536</v>
      </c>
      <c r="D7722" s="3">
        <f>B7722*Dashboard!$D$11*Dashboard!$D$10*SQRT(Dashboard!$D$12/365)</f>
        <v>123408.51324705213</v>
      </c>
      <c r="E7722" s="3">
        <f>IF(Dashboard!$I$3,C7722*Dashboard!$E$11*Dashboard!$E$10*SQRT(Dashboard!$D$12/365),0)</f>
        <v>530060.3421535755</v>
      </c>
      <c r="F7722" s="3">
        <f>D7722+IF(Dashboard!$I$3,E7722,0)</f>
        <v>653468.8554006276</v>
      </c>
      <c r="G7722" s="3">
        <f>IF(Dashboard!$I$4, ('Lookups and Calculations'!$F$9) / (1 - 'Lookups and Calculations'!$F$10), 'Lookups and Calculations'!$F$9)</f>
        <v>1951878.888340465</v>
      </c>
      <c r="H7722" s="12">
        <f t="shared" si="240"/>
        <v>0</v>
      </c>
      <c r="I7722" s="12">
        <f t="shared" si="241"/>
        <v>0</v>
      </c>
      <c r="J7722" s="13">
        <f>(1 - Dashboard!$I$9) * H7722 * Dashboard!$I$8 * 'Lookups and Calculations'!$F$12</f>
        <v>0</v>
      </c>
      <c r="K7722" s="12">
        <f>(1 - Dashboard!$I$11) * I7722 * Dashboard!$I$10 * 'Lookups and Calculations'!$F$12</f>
        <v>0</v>
      </c>
      <c r="L7722" s="12">
        <f>(H7722 - I7722) * Dashboard!$I$13 * (Dashboard!$D$12 / 365) * 'Lookups and Calculations'!$F$12</f>
        <v>0</v>
      </c>
      <c r="M7722" s="3">
        <f>(G7722*2) * Dashboard!$I$13 * (Dashboard!$D$12 / 365) * 'Lookups and Calculations'!$F$12</f>
        <v>1602.0878730267946</v>
      </c>
      <c r="N7722" s="12">
        <f>H7722 * Dashboard!$I$14 * Dashboard!$I$15 * (Dashboard!$D$12 / 365) * 'Lookups and Calculations'!$F$12</f>
        <v>0</v>
      </c>
    </row>
    <row r="7723" spans="1:14" x14ac:dyDescent="0.35">
      <c r="A7723" s="2">
        <v>7722</v>
      </c>
      <c r="B7723" s="11">
        <v>0.75034940361934599</v>
      </c>
      <c r="C7723" s="11">
        <v>-0.79754404104485743</v>
      </c>
      <c r="D7723" s="3">
        <f>B7723*Dashboard!$D$11*Dashboard!$D$10*SQRT(Dashboard!$D$12/365)</f>
        <v>186298.07548339368</v>
      </c>
      <c r="E7723" s="3">
        <f>IF(Dashboard!$I$3,C7723*Dashboard!$E$11*Dashboard!$E$10*SQRT(Dashboard!$D$12/365),0)</f>
        <v>-396031.28687307163</v>
      </c>
      <c r="F7723" s="3">
        <f>D7723+IF(Dashboard!$I$3,E7723,0)</f>
        <v>-209733.21138967795</v>
      </c>
      <c r="G7723" s="3">
        <f>IF(Dashboard!$I$4, ('Lookups and Calculations'!$F$9) / (1 - 'Lookups and Calculations'!$F$10), 'Lookups and Calculations'!$F$9)</f>
        <v>1951878.888340465</v>
      </c>
      <c r="H7723" s="12">
        <f t="shared" si="240"/>
        <v>0</v>
      </c>
      <c r="I7723" s="12">
        <f t="shared" si="241"/>
        <v>0</v>
      </c>
      <c r="J7723" s="13">
        <f>(1 - Dashboard!$I$9) * H7723 * Dashboard!$I$8 * 'Lookups and Calculations'!$F$12</f>
        <v>0</v>
      </c>
      <c r="K7723" s="12">
        <f>(1 - Dashboard!$I$11) * I7723 * Dashboard!$I$10 * 'Lookups and Calculations'!$F$12</f>
        <v>0</v>
      </c>
      <c r="L7723" s="12">
        <f>(H7723 - I7723) * Dashboard!$I$13 * (Dashboard!$D$12 / 365) * 'Lookups and Calculations'!$F$12</f>
        <v>0</v>
      </c>
      <c r="M7723" s="3">
        <f>(G7723*2) * Dashboard!$I$13 * (Dashboard!$D$12 / 365) * 'Lookups and Calculations'!$F$12</f>
        <v>1602.0878730267946</v>
      </c>
      <c r="N7723" s="12">
        <f>H7723 * Dashboard!$I$14 * Dashboard!$I$15 * (Dashboard!$D$12 / 365) * 'Lookups and Calculations'!$F$12</f>
        <v>0</v>
      </c>
    </row>
    <row r="7724" spans="1:14" x14ac:dyDescent="0.35">
      <c r="A7724" s="2">
        <v>7723</v>
      </c>
      <c r="B7724" s="11">
        <v>-2.0905488786838684</v>
      </c>
      <c r="C7724" s="11">
        <v>-0.95544378046271894</v>
      </c>
      <c r="D7724" s="3">
        <f>B7724*Dashboard!$D$11*Dashboard!$D$10*SQRT(Dashboard!$D$12/365)</f>
        <v>-519045.16872295405</v>
      </c>
      <c r="E7724" s="3">
        <f>IF(Dashboard!$I$3,C7724*Dashboard!$E$11*Dashboard!$E$10*SQRT(Dashboard!$D$12/365),0)</f>
        <v>-474438.53936367261</v>
      </c>
      <c r="F7724" s="3">
        <f>D7724+IF(Dashboard!$I$3,E7724,0)</f>
        <v>-993483.7080866266</v>
      </c>
      <c r="G7724" s="3">
        <f>IF(Dashboard!$I$4, ('Lookups and Calculations'!$F$9) / (1 - 'Lookups and Calculations'!$F$10), 'Lookups and Calculations'!$F$9)</f>
        <v>1951878.888340465</v>
      </c>
      <c r="H7724" s="12">
        <f t="shared" si="240"/>
        <v>0</v>
      </c>
      <c r="I7724" s="12">
        <f t="shared" si="241"/>
        <v>0</v>
      </c>
      <c r="J7724" s="13">
        <f>(1 - Dashboard!$I$9) * H7724 * Dashboard!$I$8 * 'Lookups and Calculations'!$F$12</f>
        <v>0</v>
      </c>
      <c r="K7724" s="12">
        <f>(1 - Dashboard!$I$11) * I7724 * Dashboard!$I$10 * 'Lookups and Calculations'!$F$12</f>
        <v>0</v>
      </c>
      <c r="L7724" s="12">
        <f>(H7724 - I7724) * Dashboard!$I$13 * (Dashboard!$D$12 / 365) * 'Lookups and Calculations'!$F$12</f>
        <v>0</v>
      </c>
      <c r="M7724" s="3">
        <f>(G7724*2) * Dashboard!$I$13 * (Dashboard!$D$12 / 365) * 'Lookups and Calculations'!$F$12</f>
        <v>1602.0878730267946</v>
      </c>
      <c r="N7724" s="12">
        <f>H7724 * Dashboard!$I$14 * Dashboard!$I$15 * (Dashboard!$D$12 / 365) * 'Lookups and Calculations'!$F$12</f>
        <v>0</v>
      </c>
    </row>
    <row r="7725" spans="1:14" x14ac:dyDescent="0.35">
      <c r="A7725" s="2">
        <v>7724</v>
      </c>
      <c r="B7725" s="11">
        <v>-0.85104557124422209</v>
      </c>
      <c r="C7725" s="11">
        <v>-1.2471662635094269</v>
      </c>
      <c r="D7725" s="3">
        <f>B7725*Dashboard!$D$11*Dashboard!$D$10*SQRT(Dashboard!$D$12/365)</f>
        <v>-211299.09786920523</v>
      </c>
      <c r="E7725" s="3">
        <f>IF(Dashboard!$I$3,C7725*Dashboard!$E$11*Dashboard!$E$10*SQRT(Dashboard!$D$12/365),0)</f>
        <v>-619297.28624796856</v>
      </c>
      <c r="F7725" s="3">
        <f>D7725+IF(Dashboard!$I$3,E7725,0)</f>
        <v>-830596.38411717373</v>
      </c>
      <c r="G7725" s="3">
        <f>IF(Dashboard!$I$4, ('Lookups and Calculations'!$F$9) / (1 - 'Lookups and Calculations'!$F$10), 'Lookups and Calculations'!$F$9)</f>
        <v>1951878.888340465</v>
      </c>
      <c r="H7725" s="12">
        <f t="shared" si="240"/>
        <v>0</v>
      </c>
      <c r="I7725" s="12">
        <f t="shared" si="241"/>
        <v>0</v>
      </c>
      <c r="J7725" s="13">
        <f>(1 - Dashboard!$I$9) * H7725 * Dashboard!$I$8 * 'Lookups and Calculations'!$F$12</f>
        <v>0</v>
      </c>
      <c r="K7725" s="12">
        <f>(1 - Dashboard!$I$11) * I7725 * Dashboard!$I$10 * 'Lookups and Calculations'!$F$12</f>
        <v>0</v>
      </c>
      <c r="L7725" s="12">
        <f>(H7725 - I7725) * Dashboard!$I$13 * (Dashboard!$D$12 / 365) * 'Lookups and Calculations'!$F$12</f>
        <v>0</v>
      </c>
      <c r="M7725" s="3">
        <f>(G7725*2) * Dashboard!$I$13 * (Dashboard!$D$12 / 365) * 'Lookups and Calculations'!$F$12</f>
        <v>1602.0878730267946</v>
      </c>
      <c r="N7725" s="12">
        <f>H7725 * Dashboard!$I$14 * Dashboard!$I$15 * (Dashboard!$D$12 / 365) * 'Lookups and Calculations'!$F$12</f>
        <v>0</v>
      </c>
    </row>
    <row r="7726" spans="1:14" x14ac:dyDescent="0.35">
      <c r="A7726" s="2">
        <v>7725</v>
      </c>
      <c r="B7726" s="11">
        <v>-1.3307688212928046</v>
      </c>
      <c r="C7726" s="11">
        <v>1.5315289248142518</v>
      </c>
      <c r="D7726" s="3">
        <f>B7726*Dashboard!$D$11*Dashboard!$D$10*SQRT(Dashboard!$D$12/365)</f>
        <v>-330405.63386110723</v>
      </c>
      <c r="E7726" s="3">
        <f>IF(Dashboard!$I$3,C7726*Dashboard!$E$11*Dashboard!$E$10*SQRT(Dashboard!$D$12/365),0)</f>
        <v>760501.41404467681</v>
      </c>
      <c r="F7726" s="3">
        <f>D7726+IF(Dashboard!$I$3,E7726,0)</f>
        <v>430095.78018356959</v>
      </c>
      <c r="G7726" s="3">
        <f>IF(Dashboard!$I$4, ('Lookups and Calculations'!$F$9) / (1 - 'Lookups and Calculations'!$F$10), 'Lookups and Calculations'!$F$9)</f>
        <v>1951878.888340465</v>
      </c>
      <c r="H7726" s="12">
        <f t="shared" si="240"/>
        <v>0</v>
      </c>
      <c r="I7726" s="12">
        <f t="shared" si="241"/>
        <v>0</v>
      </c>
      <c r="J7726" s="13">
        <f>(1 - Dashboard!$I$9) * H7726 * Dashboard!$I$8 * 'Lookups and Calculations'!$F$12</f>
        <v>0</v>
      </c>
      <c r="K7726" s="12">
        <f>(1 - Dashboard!$I$11) * I7726 * Dashboard!$I$10 * 'Lookups and Calculations'!$F$12</f>
        <v>0</v>
      </c>
      <c r="L7726" s="12">
        <f>(H7726 - I7726) * Dashboard!$I$13 * (Dashboard!$D$12 / 365) * 'Lookups and Calculations'!$F$12</f>
        <v>0</v>
      </c>
      <c r="M7726" s="3">
        <f>(G7726*2) * Dashboard!$I$13 * (Dashboard!$D$12 / 365) * 'Lookups and Calculations'!$F$12</f>
        <v>1602.0878730267946</v>
      </c>
      <c r="N7726" s="12">
        <f>H7726 * Dashboard!$I$14 * Dashboard!$I$15 * (Dashboard!$D$12 / 365) * 'Lookups and Calculations'!$F$12</f>
        <v>0</v>
      </c>
    </row>
    <row r="7727" spans="1:14" x14ac:dyDescent="0.35">
      <c r="A7727" s="2">
        <v>7726</v>
      </c>
      <c r="B7727" s="11">
        <v>-0.90696140181814733</v>
      </c>
      <c r="C7727" s="11">
        <v>9.93831454576386E-2</v>
      </c>
      <c r="D7727" s="3">
        <f>B7727*Dashboard!$D$11*Dashboard!$D$10*SQRT(Dashboard!$D$12/365)</f>
        <v>-225181.97906392711</v>
      </c>
      <c r="E7727" s="3">
        <f>IF(Dashboard!$I$3,C7727*Dashboard!$E$11*Dashboard!$E$10*SQRT(Dashboard!$D$12/365),0)</f>
        <v>49350.045845140441</v>
      </c>
      <c r="F7727" s="3">
        <f>D7727+IF(Dashboard!$I$3,E7727,0)</f>
        <v>-175831.93321878667</v>
      </c>
      <c r="G7727" s="3">
        <f>IF(Dashboard!$I$4, ('Lookups and Calculations'!$F$9) / (1 - 'Lookups and Calculations'!$F$10), 'Lookups and Calculations'!$F$9)</f>
        <v>1951878.888340465</v>
      </c>
      <c r="H7727" s="12">
        <f t="shared" si="240"/>
        <v>0</v>
      </c>
      <c r="I7727" s="12">
        <f t="shared" si="241"/>
        <v>0</v>
      </c>
      <c r="J7727" s="13">
        <f>(1 - Dashboard!$I$9) * H7727 * Dashboard!$I$8 * 'Lookups and Calculations'!$F$12</f>
        <v>0</v>
      </c>
      <c r="K7727" s="12">
        <f>(1 - Dashboard!$I$11) * I7727 * Dashboard!$I$10 * 'Lookups and Calculations'!$F$12</f>
        <v>0</v>
      </c>
      <c r="L7727" s="12">
        <f>(H7727 - I7727) * Dashboard!$I$13 * (Dashboard!$D$12 / 365) * 'Lookups and Calculations'!$F$12</f>
        <v>0</v>
      </c>
      <c r="M7727" s="3">
        <f>(G7727*2) * Dashboard!$I$13 * (Dashboard!$D$12 / 365) * 'Lookups and Calculations'!$F$12</f>
        <v>1602.0878730267946</v>
      </c>
      <c r="N7727" s="12">
        <f>H7727 * Dashboard!$I$14 * Dashboard!$I$15 * (Dashboard!$D$12 / 365) * 'Lookups and Calculations'!$F$12</f>
        <v>0</v>
      </c>
    </row>
    <row r="7728" spans="1:14" x14ac:dyDescent="0.35">
      <c r="A7728" s="2">
        <v>7727</v>
      </c>
      <c r="B7728" s="11">
        <v>1.1629252922832518</v>
      </c>
      <c r="C7728" s="11">
        <v>0.17847003343419929</v>
      </c>
      <c r="D7728" s="3">
        <f>B7728*Dashboard!$D$11*Dashboard!$D$10*SQRT(Dashboard!$D$12/365)</f>
        <v>288733.14596947469</v>
      </c>
      <c r="E7728" s="3">
        <f>IF(Dashboard!$I$3,C7728*Dashboard!$E$11*Dashboard!$E$10*SQRT(Dashboard!$D$12/365),0)</f>
        <v>88621.710365522886</v>
      </c>
      <c r="F7728" s="3">
        <f>D7728+IF(Dashboard!$I$3,E7728,0)</f>
        <v>377354.85633499757</v>
      </c>
      <c r="G7728" s="3">
        <f>IF(Dashboard!$I$4, ('Lookups and Calculations'!$F$9) / (1 - 'Lookups and Calculations'!$F$10), 'Lookups and Calculations'!$F$9)</f>
        <v>1951878.888340465</v>
      </c>
      <c r="H7728" s="12">
        <f t="shared" si="240"/>
        <v>0</v>
      </c>
      <c r="I7728" s="12">
        <f t="shared" si="241"/>
        <v>0</v>
      </c>
      <c r="J7728" s="13">
        <f>(1 - Dashboard!$I$9) * H7728 * Dashboard!$I$8 * 'Lookups and Calculations'!$F$12</f>
        <v>0</v>
      </c>
      <c r="K7728" s="12">
        <f>(1 - Dashboard!$I$11) * I7728 * Dashboard!$I$10 * 'Lookups and Calculations'!$F$12</f>
        <v>0</v>
      </c>
      <c r="L7728" s="12">
        <f>(H7728 - I7728) * Dashboard!$I$13 * (Dashboard!$D$12 / 365) * 'Lookups and Calculations'!$F$12</f>
        <v>0</v>
      </c>
      <c r="M7728" s="3">
        <f>(G7728*2) * Dashboard!$I$13 * (Dashboard!$D$12 / 365) * 'Lookups and Calculations'!$F$12</f>
        <v>1602.0878730267946</v>
      </c>
      <c r="N7728" s="12">
        <f>H7728 * Dashboard!$I$14 * Dashboard!$I$15 * (Dashboard!$D$12 / 365) * 'Lookups and Calculations'!$F$12</f>
        <v>0</v>
      </c>
    </row>
    <row r="7729" spans="1:14" x14ac:dyDescent="0.35">
      <c r="A7729" s="2">
        <v>7728</v>
      </c>
      <c r="B7729" s="11">
        <v>0.14316753332638565</v>
      </c>
      <c r="C7729" s="11">
        <v>0.98854170366166172</v>
      </c>
      <c r="D7729" s="3">
        <f>B7729*Dashboard!$D$11*Dashboard!$D$10*SQRT(Dashboard!$D$12/365)</f>
        <v>35545.888091277753</v>
      </c>
      <c r="E7729" s="3">
        <f>IF(Dashboard!$I$3,C7729*Dashboard!$E$11*Dashboard!$E$10*SQRT(Dashboard!$D$12/365),0)</f>
        <v>490873.76104764495</v>
      </c>
      <c r="F7729" s="3">
        <f>D7729+IF(Dashboard!$I$3,E7729,0)</f>
        <v>526419.64913892269</v>
      </c>
      <c r="G7729" s="3">
        <f>IF(Dashboard!$I$4, ('Lookups and Calculations'!$F$9) / (1 - 'Lookups and Calculations'!$F$10), 'Lookups and Calculations'!$F$9)</f>
        <v>1951878.888340465</v>
      </c>
      <c r="H7729" s="12">
        <f t="shared" si="240"/>
        <v>0</v>
      </c>
      <c r="I7729" s="12">
        <f t="shared" si="241"/>
        <v>0</v>
      </c>
      <c r="J7729" s="13">
        <f>(1 - Dashboard!$I$9) * H7729 * Dashboard!$I$8 * 'Lookups and Calculations'!$F$12</f>
        <v>0</v>
      </c>
      <c r="K7729" s="12">
        <f>(1 - Dashboard!$I$11) * I7729 * Dashboard!$I$10 * 'Lookups and Calculations'!$F$12</f>
        <v>0</v>
      </c>
      <c r="L7729" s="12">
        <f>(H7729 - I7729) * Dashboard!$I$13 * (Dashboard!$D$12 / 365) * 'Lookups and Calculations'!$F$12</f>
        <v>0</v>
      </c>
      <c r="M7729" s="3">
        <f>(G7729*2) * Dashboard!$I$13 * (Dashboard!$D$12 / 365) * 'Lookups and Calculations'!$F$12</f>
        <v>1602.0878730267946</v>
      </c>
      <c r="N7729" s="12">
        <f>H7729 * Dashboard!$I$14 * Dashboard!$I$15 * (Dashboard!$D$12 / 365) * 'Lookups and Calculations'!$F$12</f>
        <v>0</v>
      </c>
    </row>
    <row r="7730" spans="1:14" x14ac:dyDescent="0.35">
      <c r="A7730" s="2">
        <v>7729</v>
      </c>
      <c r="B7730" s="11">
        <v>1.7667269668945507</v>
      </c>
      <c r="C7730" s="11">
        <v>0.32472561518492526</v>
      </c>
      <c r="D7730" s="3">
        <f>B7730*Dashboard!$D$11*Dashboard!$D$10*SQRT(Dashboard!$D$12/365)</f>
        <v>438646.09240635927</v>
      </c>
      <c r="E7730" s="3">
        <f>IF(Dashboard!$I$3,C7730*Dashboard!$E$11*Dashboard!$E$10*SQRT(Dashboard!$D$12/365),0)</f>
        <v>161246.89878424242</v>
      </c>
      <c r="F7730" s="3">
        <f>D7730+IF(Dashboard!$I$3,E7730,0)</f>
        <v>599892.99119060172</v>
      </c>
      <c r="G7730" s="3">
        <f>IF(Dashboard!$I$4, ('Lookups and Calculations'!$F$9) / (1 - 'Lookups and Calculations'!$F$10), 'Lookups and Calculations'!$F$9)</f>
        <v>1951878.888340465</v>
      </c>
      <c r="H7730" s="12">
        <f t="shared" si="240"/>
        <v>0</v>
      </c>
      <c r="I7730" s="12">
        <f t="shared" si="241"/>
        <v>0</v>
      </c>
      <c r="J7730" s="13">
        <f>(1 - Dashboard!$I$9) * H7730 * Dashboard!$I$8 * 'Lookups and Calculations'!$F$12</f>
        <v>0</v>
      </c>
      <c r="K7730" s="12">
        <f>(1 - Dashboard!$I$11) * I7730 * Dashboard!$I$10 * 'Lookups and Calculations'!$F$12</f>
        <v>0</v>
      </c>
      <c r="L7730" s="12">
        <f>(H7730 - I7730) * Dashboard!$I$13 * (Dashboard!$D$12 / 365) * 'Lookups and Calculations'!$F$12</f>
        <v>0</v>
      </c>
      <c r="M7730" s="3">
        <f>(G7730*2) * Dashboard!$I$13 * (Dashboard!$D$12 / 365) * 'Lookups and Calculations'!$F$12</f>
        <v>1602.0878730267946</v>
      </c>
      <c r="N7730" s="12">
        <f>H7730 * Dashboard!$I$14 * Dashboard!$I$15 * (Dashboard!$D$12 / 365) * 'Lookups and Calculations'!$F$12</f>
        <v>0</v>
      </c>
    </row>
    <row r="7731" spans="1:14" x14ac:dyDescent="0.35">
      <c r="A7731" s="2">
        <v>7730</v>
      </c>
      <c r="B7731" s="11">
        <v>0.56478331085270428</v>
      </c>
      <c r="C7731" s="11">
        <v>0.35419380563504516</v>
      </c>
      <c r="D7731" s="3">
        <f>B7731*Dashboard!$D$11*Dashboard!$D$10*SQRT(Dashboard!$D$12/365)</f>
        <v>140225.39815381193</v>
      </c>
      <c r="E7731" s="3">
        <f>IF(Dashboard!$I$3,C7731*Dashboard!$E$11*Dashboard!$E$10*SQRT(Dashboard!$D$12/365),0)</f>
        <v>175879.72755002754</v>
      </c>
      <c r="F7731" s="3">
        <f>D7731+IF(Dashboard!$I$3,E7731,0)</f>
        <v>316105.12570383947</v>
      </c>
      <c r="G7731" s="3">
        <f>IF(Dashboard!$I$4, ('Lookups and Calculations'!$F$9) / (1 - 'Lookups and Calculations'!$F$10), 'Lookups and Calculations'!$F$9)</f>
        <v>1951878.888340465</v>
      </c>
      <c r="H7731" s="12">
        <f t="shared" si="240"/>
        <v>0</v>
      </c>
      <c r="I7731" s="12">
        <f t="shared" si="241"/>
        <v>0</v>
      </c>
      <c r="J7731" s="13">
        <f>(1 - Dashboard!$I$9) * H7731 * Dashboard!$I$8 * 'Lookups and Calculations'!$F$12</f>
        <v>0</v>
      </c>
      <c r="K7731" s="12">
        <f>(1 - Dashboard!$I$11) * I7731 * Dashboard!$I$10 * 'Lookups and Calculations'!$F$12</f>
        <v>0</v>
      </c>
      <c r="L7731" s="12">
        <f>(H7731 - I7731) * Dashboard!$I$13 * (Dashboard!$D$12 / 365) * 'Lookups and Calculations'!$F$12</f>
        <v>0</v>
      </c>
      <c r="M7731" s="3">
        <f>(G7731*2) * Dashboard!$I$13 * (Dashboard!$D$12 / 365) * 'Lookups and Calculations'!$F$12</f>
        <v>1602.0878730267946</v>
      </c>
      <c r="N7731" s="12">
        <f>H7731 * Dashboard!$I$14 * Dashboard!$I$15 * (Dashboard!$D$12 / 365) * 'Lookups and Calculations'!$F$12</f>
        <v>0</v>
      </c>
    </row>
    <row r="7732" spans="1:14" x14ac:dyDescent="0.35">
      <c r="A7732" s="2">
        <v>7731</v>
      </c>
      <c r="B7732" s="11">
        <v>3.3304654698069389</v>
      </c>
      <c r="C7732" s="11">
        <v>-0.12701876966318335</v>
      </c>
      <c r="D7732" s="3">
        <f>B7732*Dashboard!$D$11*Dashboard!$D$10*SQRT(Dashboard!$D$12/365)</f>
        <v>826893.85037972231</v>
      </c>
      <c r="E7732" s="3">
        <f>IF(Dashboard!$I$3,C7732*Dashboard!$E$11*Dashboard!$E$10*SQRT(Dashboard!$D$12/365),0)</f>
        <v>-63072.889041767012</v>
      </c>
      <c r="F7732" s="3">
        <f>D7732+IF(Dashboard!$I$3,E7732,0)</f>
        <v>763820.96133795532</v>
      </c>
      <c r="G7732" s="3">
        <f>IF(Dashboard!$I$4, ('Lookups and Calculations'!$F$9) / (1 - 'Lookups and Calculations'!$F$10), 'Lookups and Calculations'!$F$9)</f>
        <v>1951878.888340465</v>
      </c>
      <c r="H7732" s="12">
        <f t="shared" si="240"/>
        <v>0</v>
      </c>
      <c r="I7732" s="12">
        <f t="shared" si="241"/>
        <v>0</v>
      </c>
      <c r="J7732" s="13">
        <f>(1 - Dashboard!$I$9) * H7732 * Dashboard!$I$8 * 'Lookups and Calculations'!$F$12</f>
        <v>0</v>
      </c>
      <c r="K7732" s="12">
        <f>(1 - Dashboard!$I$11) * I7732 * Dashboard!$I$10 * 'Lookups and Calculations'!$F$12</f>
        <v>0</v>
      </c>
      <c r="L7732" s="12">
        <f>(H7732 - I7732) * Dashboard!$I$13 * (Dashboard!$D$12 / 365) * 'Lookups and Calculations'!$F$12</f>
        <v>0</v>
      </c>
      <c r="M7732" s="3">
        <f>(G7732*2) * Dashboard!$I$13 * (Dashboard!$D$12 / 365) * 'Lookups and Calculations'!$F$12</f>
        <v>1602.0878730267946</v>
      </c>
      <c r="N7732" s="12">
        <f>H7732 * Dashboard!$I$14 * Dashboard!$I$15 * (Dashboard!$D$12 / 365) * 'Lookups and Calculations'!$F$12</f>
        <v>0</v>
      </c>
    </row>
    <row r="7733" spans="1:14" x14ac:dyDescent="0.35">
      <c r="A7733" s="2">
        <v>7732</v>
      </c>
      <c r="B7733" s="11">
        <v>0.48768991534156558</v>
      </c>
      <c r="C7733" s="11">
        <v>0.38433221880758017</v>
      </c>
      <c r="D7733" s="3">
        <f>B7733*Dashboard!$D$11*Dashboard!$D$10*SQRT(Dashboard!$D$12/365)</f>
        <v>121084.51372460098</v>
      </c>
      <c r="E7733" s="3">
        <f>IF(Dashboard!$I$3,C7733*Dashboard!$E$11*Dashboard!$E$10*SQRT(Dashboard!$D$12/365),0)</f>
        <v>190845.36447886025</v>
      </c>
      <c r="F7733" s="3">
        <f>D7733+IF(Dashboard!$I$3,E7733,0)</f>
        <v>311929.87820346124</v>
      </c>
      <c r="G7733" s="3">
        <f>IF(Dashboard!$I$4, ('Lookups and Calculations'!$F$9) / (1 - 'Lookups and Calculations'!$F$10), 'Lookups and Calculations'!$F$9)</f>
        <v>1951878.888340465</v>
      </c>
      <c r="H7733" s="12">
        <f t="shared" si="240"/>
        <v>0</v>
      </c>
      <c r="I7733" s="12">
        <f t="shared" si="241"/>
        <v>0</v>
      </c>
      <c r="J7733" s="13">
        <f>(1 - Dashboard!$I$9) * H7733 * Dashboard!$I$8 * 'Lookups and Calculations'!$F$12</f>
        <v>0</v>
      </c>
      <c r="K7733" s="12">
        <f>(1 - Dashboard!$I$11) * I7733 * Dashboard!$I$10 * 'Lookups and Calculations'!$F$12</f>
        <v>0</v>
      </c>
      <c r="L7733" s="12">
        <f>(H7733 - I7733) * Dashboard!$I$13 * (Dashboard!$D$12 / 365) * 'Lookups and Calculations'!$F$12</f>
        <v>0</v>
      </c>
      <c r="M7733" s="3">
        <f>(G7733*2) * Dashboard!$I$13 * (Dashboard!$D$12 / 365) * 'Lookups and Calculations'!$F$12</f>
        <v>1602.0878730267946</v>
      </c>
      <c r="N7733" s="12">
        <f>H7733 * Dashboard!$I$14 * Dashboard!$I$15 * (Dashboard!$D$12 / 365) * 'Lookups and Calculations'!$F$12</f>
        <v>0</v>
      </c>
    </row>
    <row r="7734" spans="1:14" x14ac:dyDescent="0.35">
      <c r="A7734" s="2">
        <v>7733</v>
      </c>
      <c r="B7734" s="11">
        <v>-0.1938420898554474</v>
      </c>
      <c r="C7734" s="11">
        <v>-1.5814569956483848</v>
      </c>
      <c r="D7734" s="3">
        <f>B7734*Dashboard!$D$11*Dashboard!$D$10*SQRT(Dashboard!$D$12/365)</f>
        <v>-48127.456507007271</v>
      </c>
      <c r="E7734" s="3">
        <f>IF(Dashboard!$I$3,C7734*Dashboard!$E$11*Dashboard!$E$10*SQRT(Dashboard!$D$12/365),0)</f>
        <v>-785293.87330200756</v>
      </c>
      <c r="F7734" s="3">
        <f>D7734+IF(Dashboard!$I$3,E7734,0)</f>
        <v>-833421.3298090148</v>
      </c>
      <c r="G7734" s="3">
        <f>IF(Dashboard!$I$4, ('Lookups and Calculations'!$F$9) / (1 - 'Lookups and Calculations'!$F$10), 'Lookups and Calculations'!$F$9)</f>
        <v>1951878.888340465</v>
      </c>
      <c r="H7734" s="12">
        <f t="shared" si="240"/>
        <v>0</v>
      </c>
      <c r="I7734" s="12">
        <f t="shared" si="241"/>
        <v>0</v>
      </c>
      <c r="J7734" s="13">
        <f>(1 - Dashboard!$I$9) * H7734 * Dashboard!$I$8 * 'Lookups and Calculations'!$F$12</f>
        <v>0</v>
      </c>
      <c r="K7734" s="12">
        <f>(1 - Dashboard!$I$11) * I7734 * Dashboard!$I$10 * 'Lookups and Calculations'!$F$12</f>
        <v>0</v>
      </c>
      <c r="L7734" s="12">
        <f>(H7734 - I7734) * Dashboard!$I$13 * (Dashboard!$D$12 / 365) * 'Lookups and Calculations'!$F$12</f>
        <v>0</v>
      </c>
      <c r="M7734" s="3">
        <f>(G7734*2) * Dashboard!$I$13 * (Dashboard!$D$12 / 365) * 'Lookups and Calculations'!$F$12</f>
        <v>1602.0878730267946</v>
      </c>
      <c r="N7734" s="12">
        <f>H7734 * Dashboard!$I$14 * Dashboard!$I$15 * (Dashboard!$D$12 / 365) * 'Lookups and Calculations'!$F$12</f>
        <v>0</v>
      </c>
    </row>
    <row r="7735" spans="1:14" x14ac:dyDescent="0.35">
      <c r="A7735" s="2">
        <v>7734</v>
      </c>
      <c r="B7735" s="11">
        <v>-4.9346189185093058E-2</v>
      </c>
      <c r="C7735" s="11">
        <v>0.44981749097193563</v>
      </c>
      <c r="D7735" s="3">
        <f>B7735*Dashboard!$D$11*Dashboard!$D$10*SQRT(Dashboard!$D$12/365)</f>
        <v>-12251.75902490085</v>
      </c>
      <c r="E7735" s="3">
        <f>IF(Dashboard!$I$3,C7735*Dashboard!$E$11*Dashboard!$E$10*SQRT(Dashboard!$D$12/365),0)</f>
        <v>223362.96259482988</v>
      </c>
      <c r="F7735" s="3">
        <f>D7735+IF(Dashboard!$I$3,E7735,0)</f>
        <v>211111.20356992903</v>
      </c>
      <c r="G7735" s="3">
        <f>IF(Dashboard!$I$4, ('Lookups and Calculations'!$F$9) / (1 - 'Lookups and Calculations'!$F$10), 'Lookups and Calculations'!$F$9)</f>
        <v>1951878.888340465</v>
      </c>
      <c r="H7735" s="12">
        <f t="shared" si="240"/>
        <v>0</v>
      </c>
      <c r="I7735" s="12">
        <f t="shared" si="241"/>
        <v>0</v>
      </c>
      <c r="J7735" s="13">
        <f>(1 - Dashboard!$I$9) * H7735 * Dashboard!$I$8 * 'Lookups and Calculations'!$F$12</f>
        <v>0</v>
      </c>
      <c r="K7735" s="12">
        <f>(1 - Dashboard!$I$11) * I7735 * Dashboard!$I$10 * 'Lookups and Calculations'!$F$12</f>
        <v>0</v>
      </c>
      <c r="L7735" s="12">
        <f>(H7735 - I7735) * Dashboard!$I$13 * (Dashboard!$D$12 / 365) * 'Lookups and Calculations'!$F$12</f>
        <v>0</v>
      </c>
      <c r="M7735" s="3">
        <f>(G7735*2) * Dashboard!$I$13 * (Dashboard!$D$12 / 365) * 'Lookups and Calculations'!$F$12</f>
        <v>1602.0878730267946</v>
      </c>
      <c r="N7735" s="12">
        <f>H7735 * Dashboard!$I$14 * Dashboard!$I$15 * (Dashboard!$D$12 / 365) * 'Lookups and Calculations'!$F$12</f>
        <v>0</v>
      </c>
    </row>
    <row r="7736" spans="1:14" x14ac:dyDescent="0.35">
      <c r="A7736" s="2">
        <v>7735</v>
      </c>
      <c r="B7736" s="11">
        <v>-0.27770053301642356</v>
      </c>
      <c r="C7736" s="11">
        <v>-0.56348367464933824</v>
      </c>
      <c r="D7736" s="3">
        <f>B7736*Dashboard!$D$11*Dashboard!$D$10*SQRT(Dashboard!$D$12/365)</f>
        <v>-68947.978917722532</v>
      </c>
      <c r="E7736" s="3">
        <f>IF(Dashboard!$I$3,C7736*Dashboard!$E$11*Dashboard!$E$10*SQRT(Dashboard!$D$12/365),0)</f>
        <v>-279805.44436265592</v>
      </c>
      <c r="F7736" s="3">
        <f>D7736+IF(Dashboard!$I$3,E7736,0)</f>
        <v>-348753.42328037845</v>
      </c>
      <c r="G7736" s="3">
        <f>IF(Dashboard!$I$4, ('Lookups and Calculations'!$F$9) / (1 - 'Lookups and Calculations'!$F$10), 'Lookups and Calculations'!$F$9)</f>
        <v>1951878.888340465</v>
      </c>
      <c r="H7736" s="12">
        <f t="shared" si="240"/>
        <v>0</v>
      </c>
      <c r="I7736" s="12">
        <f t="shared" si="241"/>
        <v>0</v>
      </c>
      <c r="J7736" s="13">
        <f>(1 - Dashboard!$I$9) * H7736 * Dashboard!$I$8 * 'Lookups and Calculations'!$F$12</f>
        <v>0</v>
      </c>
      <c r="K7736" s="12">
        <f>(1 - Dashboard!$I$11) * I7736 * Dashboard!$I$10 * 'Lookups and Calculations'!$F$12</f>
        <v>0</v>
      </c>
      <c r="L7736" s="12">
        <f>(H7736 - I7736) * Dashboard!$I$13 * (Dashboard!$D$12 / 365) * 'Lookups and Calculations'!$F$12</f>
        <v>0</v>
      </c>
      <c r="M7736" s="3">
        <f>(G7736*2) * Dashboard!$I$13 * (Dashboard!$D$12 / 365) * 'Lookups and Calculations'!$F$12</f>
        <v>1602.0878730267946</v>
      </c>
      <c r="N7736" s="12">
        <f>H7736 * Dashboard!$I$14 * Dashboard!$I$15 * (Dashboard!$D$12 / 365) * 'Lookups and Calculations'!$F$12</f>
        <v>0</v>
      </c>
    </row>
    <row r="7737" spans="1:14" x14ac:dyDescent="0.35">
      <c r="A7737" s="2">
        <v>7736</v>
      </c>
      <c r="B7737" s="11">
        <v>0.37208035027241776</v>
      </c>
      <c r="C7737" s="11">
        <v>1.1170537856051908</v>
      </c>
      <c r="D7737" s="3">
        <f>B7737*Dashboard!$D$11*Dashboard!$D$10*SQRT(Dashboard!$D$12/365)</f>
        <v>92380.76667560538</v>
      </c>
      <c r="E7737" s="3">
        <f>IF(Dashboard!$I$3,C7737*Dashboard!$E$11*Dashboard!$E$10*SQRT(Dashboard!$D$12/365),0)</f>
        <v>554688.17451145372</v>
      </c>
      <c r="F7737" s="3">
        <f>D7737+IF(Dashboard!$I$3,E7737,0)</f>
        <v>647068.94118705904</v>
      </c>
      <c r="G7737" s="3">
        <f>IF(Dashboard!$I$4, ('Lookups and Calculations'!$F$9) / (1 - 'Lookups and Calculations'!$F$10), 'Lookups and Calculations'!$F$9)</f>
        <v>1951878.888340465</v>
      </c>
      <c r="H7737" s="12">
        <f t="shared" si="240"/>
        <v>0</v>
      </c>
      <c r="I7737" s="12">
        <f t="shared" si="241"/>
        <v>0</v>
      </c>
      <c r="J7737" s="13">
        <f>(1 - Dashboard!$I$9) * H7737 * Dashboard!$I$8 * 'Lookups and Calculations'!$F$12</f>
        <v>0</v>
      </c>
      <c r="K7737" s="12">
        <f>(1 - Dashboard!$I$11) * I7737 * Dashboard!$I$10 * 'Lookups and Calculations'!$F$12</f>
        <v>0</v>
      </c>
      <c r="L7737" s="12">
        <f>(H7737 - I7737) * Dashboard!$I$13 * (Dashboard!$D$12 / 365) * 'Lookups and Calculations'!$F$12</f>
        <v>0</v>
      </c>
      <c r="M7737" s="3">
        <f>(G7737*2) * Dashboard!$I$13 * (Dashboard!$D$12 / 365) * 'Lookups and Calculations'!$F$12</f>
        <v>1602.0878730267946</v>
      </c>
      <c r="N7737" s="12">
        <f>H7737 * Dashboard!$I$14 * Dashboard!$I$15 * (Dashboard!$D$12 / 365) * 'Lookups and Calculations'!$F$12</f>
        <v>0</v>
      </c>
    </row>
    <row r="7738" spans="1:14" x14ac:dyDescent="0.35">
      <c r="A7738" s="2">
        <v>7737</v>
      </c>
      <c r="B7738" s="11">
        <v>2.3719577136055356</v>
      </c>
      <c r="C7738" s="11">
        <v>-0.90231919649977099</v>
      </c>
      <c r="D7738" s="3">
        <f>B7738*Dashboard!$D$11*Dashboard!$D$10*SQRT(Dashboard!$D$12/365)</f>
        <v>588913.8513887251</v>
      </c>
      <c r="E7738" s="3">
        <f>IF(Dashboard!$I$3,C7738*Dashboard!$E$11*Dashboard!$E$10*SQRT(Dashboard!$D$12/365),0)</f>
        <v>-448058.80825330067</v>
      </c>
      <c r="F7738" s="3">
        <f>D7738+IF(Dashboard!$I$3,E7738,0)</f>
        <v>140855.04313542444</v>
      </c>
      <c r="G7738" s="3">
        <f>IF(Dashboard!$I$4, ('Lookups and Calculations'!$F$9) / (1 - 'Lookups and Calculations'!$F$10), 'Lookups and Calculations'!$F$9)</f>
        <v>1951878.888340465</v>
      </c>
      <c r="H7738" s="12">
        <f t="shared" si="240"/>
        <v>0</v>
      </c>
      <c r="I7738" s="12">
        <f t="shared" si="241"/>
        <v>0</v>
      </c>
      <c r="J7738" s="13">
        <f>(1 - Dashboard!$I$9) * H7738 * Dashboard!$I$8 * 'Lookups and Calculations'!$F$12</f>
        <v>0</v>
      </c>
      <c r="K7738" s="12">
        <f>(1 - Dashboard!$I$11) * I7738 * Dashboard!$I$10 * 'Lookups and Calculations'!$F$12</f>
        <v>0</v>
      </c>
      <c r="L7738" s="12">
        <f>(H7738 - I7738) * Dashboard!$I$13 * (Dashboard!$D$12 / 365) * 'Lookups and Calculations'!$F$12</f>
        <v>0</v>
      </c>
      <c r="M7738" s="3">
        <f>(G7738*2) * Dashboard!$I$13 * (Dashboard!$D$12 / 365) * 'Lookups and Calculations'!$F$12</f>
        <v>1602.0878730267946</v>
      </c>
      <c r="N7738" s="12">
        <f>H7738 * Dashboard!$I$14 * Dashboard!$I$15 * (Dashboard!$D$12 / 365) * 'Lookups and Calculations'!$F$12</f>
        <v>0</v>
      </c>
    </row>
    <row r="7739" spans="1:14" x14ac:dyDescent="0.35">
      <c r="A7739" s="2">
        <v>7738</v>
      </c>
      <c r="B7739" s="11">
        <v>-1.2321214141511574</v>
      </c>
      <c r="C7739" s="11">
        <v>-0.63477940070640204</v>
      </c>
      <c r="D7739" s="3">
        <f>B7739*Dashboard!$D$11*Dashboard!$D$10*SQRT(Dashboard!$D$12/365)</f>
        <v>-305913.28134737245</v>
      </c>
      <c r="E7739" s="3">
        <f>IF(Dashboard!$I$3,C7739*Dashboard!$E$11*Dashboard!$E$10*SQRT(Dashboard!$D$12/365),0)</f>
        <v>-315208.30199286027</v>
      </c>
      <c r="F7739" s="3">
        <f>D7739+IF(Dashboard!$I$3,E7739,0)</f>
        <v>-621121.58334023273</v>
      </c>
      <c r="G7739" s="3">
        <f>IF(Dashboard!$I$4, ('Lookups and Calculations'!$F$9) / (1 - 'Lookups and Calculations'!$F$10), 'Lookups and Calculations'!$F$9)</f>
        <v>1951878.888340465</v>
      </c>
      <c r="H7739" s="12">
        <f t="shared" si="240"/>
        <v>0</v>
      </c>
      <c r="I7739" s="12">
        <f t="shared" si="241"/>
        <v>0</v>
      </c>
      <c r="J7739" s="13">
        <f>(1 - Dashboard!$I$9) * H7739 * Dashboard!$I$8 * 'Lookups and Calculations'!$F$12</f>
        <v>0</v>
      </c>
      <c r="K7739" s="12">
        <f>(1 - Dashboard!$I$11) * I7739 * Dashboard!$I$10 * 'Lookups and Calculations'!$F$12</f>
        <v>0</v>
      </c>
      <c r="L7739" s="12">
        <f>(H7739 - I7739) * Dashboard!$I$13 * (Dashboard!$D$12 / 365) * 'Lookups and Calculations'!$F$12</f>
        <v>0</v>
      </c>
      <c r="M7739" s="3">
        <f>(G7739*2) * Dashboard!$I$13 * (Dashboard!$D$12 / 365) * 'Lookups and Calculations'!$F$12</f>
        <v>1602.0878730267946</v>
      </c>
      <c r="N7739" s="12">
        <f>H7739 * Dashboard!$I$14 * Dashboard!$I$15 * (Dashboard!$D$12 / 365) * 'Lookups and Calculations'!$F$12</f>
        <v>0</v>
      </c>
    </row>
    <row r="7740" spans="1:14" x14ac:dyDescent="0.35">
      <c r="A7740" s="2">
        <v>7739</v>
      </c>
      <c r="B7740" s="11">
        <v>0.51781590457378868</v>
      </c>
      <c r="C7740" s="11">
        <v>0.36160169444405177</v>
      </c>
      <c r="D7740" s="3">
        <f>B7740*Dashboard!$D$11*Dashboard!$D$10*SQRT(Dashboard!$D$12/365)</f>
        <v>128564.2475511688</v>
      </c>
      <c r="E7740" s="3">
        <f>IF(Dashboard!$I$3,C7740*Dashboard!$E$11*Dashboard!$E$10*SQRT(Dashboard!$D$12/365),0)</f>
        <v>179558.21499029486</v>
      </c>
      <c r="F7740" s="3">
        <f>D7740+IF(Dashboard!$I$3,E7740,0)</f>
        <v>308122.46254146367</v>
      </c>
      <c r="G7740" s="3">
        <f>IF(Dashboard!$I$4, ('Lookups and Calculations'!$F$9) / (1 - 'Lookups and Calculations'!$F$10), 'Lookups and Calculations'!$F$9)</f>
        <v>1951878.888340465</v>
      </c>
      <c r="H7740" s="12">
        <f t="shared" si="240"/>
        <v>0</v>
      </c>
      <c r="I7740" s="12">
        <f t="shared" si="241"/>
        <v>0</v>
      </c>
      <c r="J7740" s="13">
        <f>(1 - Dashboard!$I$9) * H7740 * Dashboard!$I$8 * 'Lookups and Calculations'!$F$12</f>
        <v>0</v>
      </c>
      <c r="K7740" s="12">
        <f>(1 - Dashboard!$I$11) * I7740 * Dashboard!$I$10 * 'Lookups and Calculations'!$F$12</f>
        <v>0</v>
      </c>
      <c r="L7740" s="12">
        <f>(H7740 - I7740) * Dashboard!$I$13 * (Dashboard!$D$12 / 365) * 'Lookups and Calculations'!$F$12</f>
        <v>0</v>
      </c>
      <c r="M7740" s="3">
        <f>(G7740*2) * Dashboard!$I$13 * (Dashboard!$D$12 / 365) * 'Lookups and Calculations'!$F$12</f>
        <v>1602.0878730267946</v>
      </c>
      <c r="N7740" s="12">
        <f>H7740 * Dashboard!$I$14 * Dashboard!$I$15 * (Dashboard!$D$12 / 365) * 'Lookups and Calculations'!$F$12</f>
        <v>0</v>
      </c>
    </row>
    <row r="7741" spans="1:14" x14ac:dyDescent="0.35">
      <c r="A7741" s="2">
        <v>7740</v>
      </c>
      <c r="B7741" s="11">
        <v>-0.66326733627289558</v>
      </c>
      <c r="C7741" s="11">
        <v>6.3801666938983287E-2</v>
      </c>
      <c r="D7741" s="3">
        <f>B7741*Dashboard!$D$11*Dashboard!$D$10*SQRT(Dashboard!$D$12/365)</f>
        <v>-164677.18596511657</v>
      </c>
      <c r="E7741" s="3">
        <f>IF(Dashboard!$I$3,C7741*Dashboard!$E$11*Dashboard!$E$10*SQRT(Dashboard!$D$12/365),0)</f>
        <v>31681.581156809752</v>
      </c>
      <c r="F7741" s="3">
        <f>D7741+IF(Dashboard!$I$3,E7741,0)</f>
        <v>-132995.60480830682</v>
      </c>
      <c r="G7741" s="3">
        <f>IF(Dashboard!$I$4, ('Lookups and Calculations'!$F$9) / (1 - 'Lookups and Calculations'!$F$10), 'Lookups and Calculations'!$F$9)</f>
        <v>1951878.888340465</v>
      </c>
      <c r="H7741" s="12">
        <f t="shared" si="240"/>
        <v>0</v>
      </c>
      <c r="I7741" s="12">
        <f t="shared" si="241"/>
        <v>0</v>
      </c>
      <c r="J7741" s="13">
        <f>(1 - Dashboard!$I$9) * H7741 * Dashboard!$I$8 * 'Lookups and Calculations'!$F$12</f>
        <v>0</v>
      </c>
      <c r="K7741" s="12">
        <f>(1 - Dashboard!$I$11) * I7741 * Dashboard!$I$10 * 'Lookups and Calculations'!$F$12</f>
        <v>0</v>
      </c>
      <c r="L7741" s="12">
        <f>(H7741 - I7741) * Dashboard!$I$13 * (Dashboard!$D$12 / 365) * 'Lookups and Calculations'!$F$12</f>
        <v>0</v>
      </c>
      <c r="M7741" s="3">
        <f>(G7741*2) * Dashboard!$I$13 * (Dashboard!$D$12 / 365) * 'Lookups and Calculations'!$F$12</f>
        <v>1602.0878730267946</v>
      </c>
      <c r="N7741" s="12">
        <f>H7741 * Dashboard!$I$14 * Dashboard!$I$15 * (Dashboard!$D$12 / 365) * 'Lookups and Calculations'!$F$12</f>
        <v>0</v>
      </c>
    </row>
    <row r="7742" spans="1:14" x14ac:dyDescent="0.35">
      <c r="A7742" s="2">
        <v>7741</v>
      </c>
      <c r="B7742" s="11">
        <v>-1.4746174771769605</v>
      </c>
      <c r="C7742" s="11">
        <v>-0.54574453222906238</v>
      </c>
      <c r="D7742" s="3">
        <f>B7742*Dashboard!$D$11*Dashboard!$D$10*SQRT(Dashboard!$D$12/365)</f>
        <v>-366120.63226428616</v>
      </c>
      <c r="E7742" s="3">
        <f>IF(Dashboard!$I$3,C7742*Dashboard!$E$11*Dashboard!$E$10*SQRT(Dashboard!$D$12/365),0)</f>
        <v>-270996.83312719007</v>
      </c>
      <c r="F7742" s="3">
        <f>D7742+IF(Dashboard!$I$3,E7742,0)</f>
        <v>-637117.46539147617</v>
      </c>
      <c r="G7742" s="3">
        <f>IF(Dashboard!$I$4, ('Lookups and Calculations'!$F$9) / (1 - 'Lookups and Calculations'!$F$10), 'Lookups and Calculations'!$F$9)</f>
        <v>1951878.888340465</v>
      </c>
      <c r="H7742" s="12">
        <f t="shared" si="240"/>
        <v>0</v>
      </c>
      <c r="I7742" s="12">
        <f t="shared" si="241"/>
        <v>0</v>
      </c>
      <c r="J7742" s="13">
        <f>(1 - Dashboard!$I$9) * H7742 * Dashboard!$I$8 * 'Lookups and Calculations'!$F$12</f>
        <v>0</v>
      </c>
      <c r="K7742" s="12">
        <f>(1 - Dashboard!$I$11) * I7742 * Dashboard!$I$10 * 'Lookups and Calculations'!$F$12</f>
        <v>0</v>
      </c>
      <c r="L7742" s="12">
        <f>(H7742 - I7742) * Dashboard!$I$13 * (Dashboard!$D$12 / 365) * 'Lookups and Calculations'!$F$12</f>
        <v>0</v>
      </c>
      <c r="M7742" s="3">
        <f>(G7742*2) * Dashboard!$I$13 * (Dashboard!$D$12 / 365) * 'Lookups and Calculations'!$F$12</f>
        <v>1602.0878730267946</v>
      </c>
      <c r="N7742" s="12">
        <f>H7742 * Dashboard!$I$14 * Dashboard!$I$15 * (Dashboard!$D$12 / 365) * 'Lookups and Calculations'!$F$12</f>
        <v>0</v>
      </c>
    </row>
    <row r="7743" spans="1:14" x14ac:dyDescent="0.35">
      <c r="A7743" s="2">
        <v>7742</v>
      </c>
      <c r="B7743" s="11">
        <v>-0.69717605807245586</v>
      </c>
      <c r="C7743" s="11">
        <v>1.9922006349137946</v>
      </c>
      <c r="D7743" s="3">
        <f>B7743*Dashboard!$D$11*Dashboard!$D$10*SQRT(Dashboard!$D$12/365)</f>
        <v>-173096.10331600526</v>
      </c>
      <c r="E7743" s="3">
        <f>IF(Dashboard!$I$3,C7743*Dashboard!$E$11*Dashboard!$E$10*SQRT(Dashboard!$D$12/365),0)</f>
        <v>989254.18603921961</v>
      </c>
      <c r="F7743" s="3">
        <f>D7743+IF(Dashboard!$I$3,E7743,0)</f>
        <v>816158.08272321429</v>
      </c>
      <c r="G7743" s="3">
        <f>IF(Dashboard!$I$4, ('Lookups and Calculations'!$F$9) / (1 - 'Lookups and Calculations'!$F$10), 'Lookups and Calculations'!$F$9)</f>
        <v>1951878.888340465</v>
      </c>
      <c r="H7743" s="12">
        <f t="shared" si="240"/>
        <v>0</v>
      </c>
      <c r="I7743" s="12">
        <f t="shared" si="241"/>
        <v>0</v>
      </c>
      <c r="J7743" s="13">
        <f>(1 - Dashboard!$I$9) * H7743 * Dashboard!$I$8 * 'Lookups and Calculations'!$F$12</f>
        <v>0</v>
      </c>
      <c r="K7743" s="12">
        <f>(1 - Dashboard!$I$11) * I7743 * Dashboard!$I$10 * 'Lookups and Calculations'!$F$12</f>
        <v>0</v>
      </c>
      <c r="L7743" s="12">
        <f>(H7743 - I7743) * Dashboard!$I$13 * (Dashboard!$D$12 / 365) * 'Lookups and Calculations'!$F$12</f>
        <v>0</v>
      </c>
      <c r="M7743" s="3">
        <f>(G7743*2) * Dashboard!$I$13 * (Dashboard!$D$12 / 365) * 'Lookups and Calculations'!$F$12</f>
        <v>1602.0878730267946</v>
      </c>
      <c r="N7743" s="12">
        <f>H7743 * Dashboard!$I$14 * Dashboard!$I$15 * (Dashboard!$D$12 / 365) * 'Lookups and Calculations'!$F$12</f>
        <v>0</v>
      </c>
    </row>
    <row r="7744" spans="1:14" x14ac:dyDescent="0.35">
      <c r="A7744" s="2">
        <v>7743</v>
      </c>
      <c r="B7744" s="11">
        <v>0.54877683094880669</v>
      </c>
      <c r="C7744" s="11">
        <v>0.38677037574892381</v>
      </c>
      <c r="D7744" s="3">
        <f>B7744*Dashboard!$D$11*Dashboard!$D$10*SQRT(Dashboard!$D$12/365)</f>
        <v>136251.28104653358</v>
      </c>
      <c r="E7744" s="3">
        <f>IF(Dashboard!$I$3,C7744*Dashboard!$E$11*Dashboard!$E$10*SQRT(Dashboard!$D$12/365),0)</f>
        <v>192056.06430405591</v>
      </c>
      <c r="F7744" s="3">
        <f>D7744+IF(Dashboard!$I$3,E7744,0)</f>
        <v>328307.34535058949</v>
      </c>
      <c r="G7744" s="3">
        <f>IF(Dashboard!$I$4, ('Lookups and Calculations'!$F$9) / (1 - 'Lookups and Calculations'!$F$10), 'Lookups and Calculations'!$F$9)</f>
        <v>1951878.888340465</v>
      </c>
      <c r="H7744" s="12">
        <f t="shared" si="240"/>
        <v>0</v>
      </c>
      <c r="I7744" s="12">
        <f t="shared" si="241"/>
        <v>0</v>
      </c>
      <c r="J7744" s="13">
        <f>(1 - Dashboard!$I$9) * H7744 * Dashboard!$I$8 * 'Lookups and Calculations'!$F$12</f>
        <v>0</v>
      </c>
      <c r="K7744" s="12">
        <f>(1 - Dashboard!$I$11) * I7744 * Dashboard!$I$10 * 'Lookups and Calculations'!$F$12</f>
        <v>0</v>
      </c>
      <c r="L7744" s="12">
        <f>(H7744 - I7744) * Dashboard!$I$13 * (Dashboard!$D$12 / 365) * 'Lookups and Calculations'!$F$12</f>
        <v>0</v>
      </c>
      <c r="M7744" s="3">
        <f>(G7744*2) * Dashboard!$I$13 * (Dashboard!$D$12 / 365) * 'Lookups and Calculations'!$F$12</f>
        <v>1602.0878730267946</v>
      </c>
      <c r="N7744" s="12">
        <f>H7744 * Dashboard!$I$14 * Dashboard!$I$15 * (Dashboard!$D$12 / 365) * 'Lookups and Calculations'!$F$12</f>
        <v>0</v>
      </c>
    </row>
    <row r="7745" spans="1:14" x14ac:dyDescent="0.35">
      <c r="A7745" s="2">
        <v>7744</v>
      </c>
      <c r="B7745" s="11">
        <v>0.25589158990849836</v>
      </c>
      <c r="C7745" s="11">
        <v>1.0658838835100144</v>
      </c>
      <c r="D7745" s="3">
        <f>B7745*Dashboard!$D$11*Dashboard!$D$10*SQRT(Dashboard!$D$12/365)</f>
        <v>63533.215995628649</v>
      </c>
      <c r="E7745" s="3">
        <f>IF(Dashboard!$I$3,C7745*Dashboard!$E$11*Dashboard!$E$10*SQRT(Dashboard!$D$12/365),0)</f>
        <v>529279.06713554892</v>
      </c>
      <c r="F7745" s="3">
        <f>D7745+IF(Dashboard!$I$3,E7745,0)</f>
        <v>592812.28313117754</v>
      </c>
      <c r="G7745" s="3">
        <f>IF(Dashboard!$I$4, ('Lookups and Calculations'!$F$9) / (1 - 'Lookups and Calculations'!$F$10), 'Lookups and Calculations'!$F$9)</f>
        <v>1951878.888340465</v>
      </c>
      <c r="H7745" s="12">
        <f t="shared" si="240"/>
        <v>0</v>
      </c>
      <c r="I7745" s="12">
        <f t="shared" si="241"/>
        <v>0</v>
      </c>
      <c r="J7745" s="13">
        <f>(1 - Dashboard!$I$9) * H7745 * Dashboard!$I$8 * 'Lookups and Calculations'!$F$12</f>
        <v>0</v>
      </c>
      <c r="K7745" s="12">
        <f>(1 - Dashboard!$I$11) * I7745 * Dashboard!$I$10 * 'Lookups and Calculations'!$F$12</f>
        <v>0</v>
      </c>
      <c r="L7745" s="12">
        <f>(H7745 - I7745) * Dashboard!$I$13 * (Dashboard!$D$12 / 365) * 'Lookups and Calculations'!$F$12</f>
        <v>0</v>
      </c>
      <c r="M7745" s="3">
        <f>(G7745*2) * Dashboard!$I$13 * (Dashboard!$D$12 / 365) * 'Lookups and Calculations'!$F$12</f>
        <v>1602.0878730267946</v>
      </c>
      <c r="N7745" s="12">
        <f>H7745 * Dashboard!$I$14 * Dashboard!$I$15 * (Dashboard!$D$12 / 365) * 'Lookups and Calculations'!$F$12</f>
        <v>0</v>
      </c>
    </row>
    <row r="7746" spans="1:14" x14ac:dyDescent="0.35">
      <c r="A7746" s="2">
        <v>7745</v>
      </c>
      <c r="B7746" s="11">
        <v>-0.11159009133732731</v>
      </c>
      <c r="C7746" s="11">
        <v>-4.5428753777987602E-3</v>
      </c>
      <c r="D7746" s="3">
        <f>B7746*Dashboard!$D$11*Dashboard!$D$10*SQRT(Dashboard!$D$12/365)</f>
        <v>-27705.785010134448</v>
      </c>
      <c r="E7746" s="3">
        <f>IF(Dashboard!$I$3,C7746*Dashboard!$E$11*Dashboard!$E$10*SQRT(Dashboard!$D$12/365),0)</f>
        <v>-2255.8262483117765</v>
      </c>
      <c r="F7746" s="3">
        <f>D7746+IF(Dashboard!$I$3,E7746,0)</f>
        <v>-29961.611258446224</v>
      </c>
      <c r="G7746" s="3">
        <f>IF(Dashboard!$I$4, ('Lookups and Calculations'!$F$9) / (1 - 'Lookups and Calculations'!$F$10), 'Lookups and Calculations'!$F$9)</f>
        <v>1951878.888340465</v>
      </c>
      <c r="H7746" s="12">
        <f t="shared" si="240"/>
        <v>0</v>
      </c>
      <c r="I7746" s="12">
        <f t="shared" si="241"/>
        <v>0</v>
      </c>
      <c r="J7746" s="13">
        <f>(1 - Dashboard!$I$9) * H7746 * Dashboard!$I$8 * 'Lookups and Calculations'!$F$12</f>
        <v>0</v>
      </c>
      <c r="K7746" s="12">
        <f>(1 - Dashboard!$I$11) * I7746 * Dashboard!$I$10 * 'Lookups and Calculations'!$F$12</f>
        <v>0</v>
      </c>
      <c r="L7746" s="12">
        <f>(H7746 - I7746) * Dashboard!$I$13 * (Dashboard!$D$12 / 365) * 'Lookups and Calculations'!$F$12</f>
        <v>0</v>
      </c>
      <c r="M7746" s="3">
        <f>(G7746*2) * Dashboard!$I$13 * (Dashboard!$D$12 / 365) * 'Lookups and Calculations'!$F$12</f>
        <v>1602.0878730267946</v>
      </c>
      <c r="N7746" s="12">
        <f>H7746 * Dashboard!$I$14 * Dashboard!$I$15 * (Dashboard!$D$12 / 365) * 'Lookups and Calculations'!$F$12</f>
        <v>0</v>
      </c>
    </row>
    <row r="7747" spans="1:14" x14ac:dyDescent="0.35">
      <c r="A7747" s="2">
        <v>7746</v>
      </c>
      <c r="B7747" s="11">
        <v>-1.7426607918265757</v>
      </c>
      <c r="C7747" s="11">
        <v>0.99290853910107424</v>
      </c>
      <c r="D7747" s="3">
        <f>B7747*Dashboard!$D$11*Dashboard!$D$10*SQRT(Dashboard!$D$12/365)</f>
        <v>-432670.89994564181</v>
      </c>
      <c r="E7747" s="3">
        <f>IF(Dashboard!$I$3,C7747*Dashboard!$E$11*Dashboard!$E$10*SQRT(Dashboard!$D$12/365),0)</f>
        <v>493042.17228217417</v>
      </c>
      <c r="F7747" s="3">
        <f>D7747+IF(Dashboard!$I$3,E7747,0)</f>
        <v>60371.272336532362</v>
      </c>
      <c r="G7747" s="3">
        <f>IF(Dashboard!$I$4, ('Lookups and Calculations'!$F$9) / (1 - 'Lookups and Calculations'!$F$10), 'Lookups and Calculations'!$F$9)</f>
        <v>1951878.888340465</v>
      </c>
      <c r="H7747" s="12">
        <f t="shared" ref="H7747:H7810" si="242">MAX(0,F7747-G7747)</f>
        <v>0</v>
      </c>
      <c r="I7747" s="12">
        <f t="shared" ref="I7747:I7810" si="243">MAX(0,-F7747-G7747)</f>
        <v>0</v>
      </c>
      <c r="J7747" s="13">
        <f>(1 - Dashboard!$I$9) * H7747 * Dashboard!$I$8 * 'Lookups and Calculations'!$F$12</f>
        <v>0</v>
      </c>
      <c r="K7747" s="12">
        <f>(1 - Dashboard!$I$11) * I7747 * Dashboard!$I$10 * 'Lookups and Calculations'!$F$12</f>
        <v>0</v>
      </c>
      <c r="L7747" s="12">
        <f>(H7747 - I7747) * Dashboard!$I$13 * (Dashboard!$D$12 / 365) * 'Lookups and Calculations'!$F$12</f>
        <v>0</v>
      </c>
      <c r="M7747" s="3">
        <f>(G7747*2) * Dashboard!$I$13 * (Dashboard!$D$12 / 365) * 'Lookups and Calculations'!$F$12</f>
        <v>1602.0878730267946</v>
      </c>
      <c r="N7747" s="12">
        <f>H7747 * Dashboard!$I$14 * Dashboard!$I$15 * (Dashboard!$D$12 / 365) * 'Lookups and Calculations'!$F$12</f>
        <v>0</v>
      </c>
    </row>
    <row r="7748" spans="1:14" x14ac:dyDescent="0.35">
      <c r="A7748" s="2">
        <v>7747</v>
      </c>
      <c r="B7748" s="11">
        <v>1.0406713347086147</v>
      </c>
      <c r="C7748" s="11">
        <v>7.5194575471570241E-2</v>
      </c>
      <c r="D7748" s="3">
        <f>B7748*Dashboard!$D$11*Dashboard!$D$10*SQRT(Dashboard!$D$12/365)</f>
        <v>258379.71741136062</v>
      </c>
      <c r="E7748" s="3">
        <f>IF(Dashboard!$I$3,C7748*Dashboard!$E$11*Dashboard!$E$10*SQRT(Dashboard!$D$12/365),0)</f>
        <v>37338.884070736029</v>
      </c>
      <c r="F7748" s="3">
        <f>D7748+IF(Dashboard!$I$3,E7748,0)</f>
        <v>295718.60148209665</v>
      </c>
      <c r="G7748" s="3">
        <f>IF(Dashboard!$I$4, ('Lookups and Calculations'!$F$9) / (1 - 'Lookups and Calculations'!$F$10), 'Lookups and Calculations'!$F$9)</f>
        <v>1951878.888340465</v>
      </c>
      <c r="H7748" s="12">
        <f t="shared" si="242"/>
        <v>0</v>
      </c>
      <c r="I7748" s="12">
        <f t="shared" si="243"/>
        <v>0</v>
      </c>
      <c r="J7748" s="13">
        <f>(1 - Dashboard!$I$9) * H7748 * Dashboard!$I$8 * 'Lookups and Calculations'!$F$12</f>
        <v>0</v>
      </c>
      <c r="K7748" s="12">
        <f>(1 - Dashboard!$I$11) * I7748 * Dashboard!$I$10 * 'Lookups and Calculations'!$F$12</f>
        <v>0</v>
      </c>
      <c r="L7748" s="12">
        <f>(H7748 - I7748) * Dashboard!$I$13 * (Dashboard!$D$12 / 365) * 'Lookups and Calculations'!$F$12</f>
        <v>0</v>
      </c>
      <c r="M7748" s="3">
        <f>(G7748*2) * Dashboard!$I$13 * (Dashboard!$D$12 / 365) * 'Lookups and Calculations'!$F$12</f>
        <v>1602.0878730267946</v>
      </c>
      <c r="N7748" s="12">
        <f>H7748 * Dashboard!$I$14 * Dashboard!$I$15 * (Dashboard!$D$12 / 365) * 'Lookups and Calculations'!$F$12</f>
        <v>0</v>
      </c>
    </row>
    <row r="7749" spans="1:14" x14ac:dyDescent="0.35">
      <c r="A7749" s="2">
        <v>7748</v>
      </c>
      <c r="B7749" s="11">
        <v>0.10370064268380852</v>
      </c>
      <c r="C7749" s="11">
        <v>0.84155208479267973</v>
      </c>
      <c r="D7749" s="3">
        <f>B7749*Dashboard!$D$11*Dashboard!$D$10*SQRT(Dashboard!$D$12/365)</f>
        <v>25746.978761090999</v>
      </c>
      <c r="E7749" s="3">
        <f>IF(Dashboard!$I$3,C7749*Dashboard!$E$11*Dashboard!$E$10*SQRT(Dashboard!$D$12/365),0)</f>
        <v>417884.07656401262</v>
      </c>
      <c r="F7749" s="3">
        <f>D7749+IF(Dashboard!$I$3,E7749,0)</f>
        <v>443631.05532510363</v>
      </c>
      <c r="G7749" s="3">
        <f>IF(Dashboard!$I$4, ('Lookups and Calculations'!$F$9) / (1 - 'Lookups and Calculations'!$F$10), 'Lookups and Calculations'!$F$9)</f>
        <v>1951878.888340465</v>
      </c>
      <c r="H7749" s="12">
        <f t="shared" si="242"/>
        <v>0</v>
      </c>
      <c r="I7749" s="12">
        <f t="shared" si="243"/>
        <v>0</v>
      </c>
      <c r="J7749" s="13">
        <f>(1 - Dashboard!$I$9) * H7749 * Dashboard!$I$8 * 'Lookups and Calculations'!$F$12</f>
        <v>0</v>
      </c>
      <c r="K7749" s="12">
        <f>(1 - Dashboard!$I$11) * I7749 * Dashboard!$I$10 * 'Lookups and Calculations'!$F$12</f>
        <v>0</v>
      </c>
      <c r="L7749" s="12">
        <f>(H7749 - I7749) * Dashboard!$I$13 * (Dashboard!$D$12 / 365) * 'Lookups and Calculations'!$F$12</f>
        <v>0</v>
      </c>
      <c r="M7749" s="3">
        <f>(G7749*2) * Dashboard!$I$13 * (Dashboard!$D$12 / 365) * 'Lookups and Calculations'!$F$12</f>
        <v>1602.0878730267946</v>
      </c>
      <c r="N7749" s="12">
        <f>H7749 * Dashboard!$I$14 * Dashboard!$I$15 * (Dashboard!$D$12 / 365) * 'Lookups and Calculations'!$F$12</f>
        <v>0</v>
      </c>
    </row>
    <row r="7750" spans="1:14" x14ac:dyDescent="0.35">
      <c r="A7750" s="2">
        <v>7749</v>
      </c>
      <c r="B7750" s="11">
        <v>0.96783905232198175</v>
      </c>
      <c r="C7750" s="11">
        <v>-0.69975921053773249</v>
      </c>
      <c r="D7750" s="3">
        <f>B7750*Dashboard!$D$11*Dashboard!$D$10*SQRT(Dashboard!$D$12/365)</f>
        <v>240296.7896763022</v>
      </c>
      <c r="E7750" s="3">
        <f>IF(Dashboard!$I$3,C7750*Dashboard!$E$11*Dashboard!$E$10*SQRT(Dashboard!$D$12/365),0)</f>
        <v>-347474.90594686288</v>
      </c>
      <c r="F7750" s="3">
        <f>D7750+IF(Dashboard!$I$3,E7750,0)</f>
        <v>-107178.11627056068</v>
      </c>
      <c r="G7750" s="3">
        <f>IF(Dashboard!$I$4, ('Lookups and Calculations'!$F$9) / (1 - 'Lookups and Calculations'!$F$10), 'Lookups and Calculations'!$F$9)</f>
        <v>1951878.888340465</v>
      </c>
      <c r="H7750" s="12">
        <f t="shared" si="242"/>
        <v>0</v>
      </c>
      <c r="I7750" s="12">
        <f t="shared" si="243"/>
        <v>0</v>
      </c>
      <c r="J7750" s="13">
        <f>(1 - Dashboard!$I$9) * H7750 * Dashboard!$I$8 * 'Lookups and Calculations'!$F$12</f>
        <v>0</v>
      </c>
      <c r="K7750" s="12">
        <f>(1 - Dashboard!$I$11) * I7750 * Dashboard!$I$10 * 'Lookups and Calculations'!$F$12</f>
        <v>0</v>
      </c>
      <c r="L7750" s="12">
        <f>(H7750 - I7750) * Dashboard!$I$13 * (Dashboard!$D$12 / 365) * 'Lookups and Calculations'!$F$12</f>
        <v>0</v>
      </c>
      <c r="M7750" s="3">
        <f>(G7750*2) * Dashboard!$I$13 * (Dashboard!$D$12 / 365) * 'Lookups and Calculations'!$F$12</f>
        <v>1602.0878730267946</v>
      </c>
      <c r="N7750" s="12">
        <f>H7750 * Dashboard!$I$14 * Dashboard!$I$15 * (Dashboard!$D$12 / 365) * 'Lookups and Calculations'!$F$12</f>
        <v>0</v>
      </c>
    </row>
    <row r="7751" spans="1:14" x14ac:dyDescent="0.35">
      <c r="A7751" s="2">
        <v>7750</v>
      </c>
      <c r="B7751" s="11">
        <v>0.45882107076068024</v>
      </c>
      <c r="C7751" s="11">
        <v>0.94718881105801722</v>
      </c>
      <c r="D7751" s="3">
        <f>B7751*Dashboard!$D$11*Dashboard!$D$10*SQRT(Dashboard!$D$12/365)</f>
        <v>113916.90599291481</v>
      </c>
      <c r="E7751" s="3">
        <f>IF(Dashboard!$I$3,C7751*Dashboard!$E$11*Dashboard!$E$10*SQRT(Dashboard!$D$12/365),0)</f>
        <v>470339.42258993449</v>
      </c>
      <c r="F7751" s="3">
        <f>D7751+IF(Dashboard!$I$3,E7751,0)</f>
        <v>584256.32858284935</v>
      </c>
      <c r="G7751" s="3">
        <f>IF(Dashboard!$I$4, ('Lookups and Calculations'!$F$9) / (1 - 'Lookups and Calculations'!$F$10), 'Lookups and Calculations'!$F$9)</f>
        <v>1951878.888340465</v>
      </c>
      <c r="H7751" s="12">
        <f t="shared" si="242"/>
        <v>0</v>
      </c>
      <c r="I7751" s="12">
        <f t="shared" si="243"/>
        <v>0</v>
      </c>
      <c r="J7751" s="13">
        <f>(1 - Dashboard!$I$9) * H7751 * Dashboard!$I$8 * 'Lookups and Calculations'!$F$12</f>
        <v>0</v>
      </c>
      <c r="K7751" s="12">
        <f>(1 - Dashboard!$I$11) * I7751 * Dashboard!$I$10 * 'Lookups and Calculations'!$F$12</f>
        <v>0</v>
      </c>
      <c r="L7751" s="12">
        <f>(H7751 - I7751) * Dashboard!$I$13 * (Dashboard!$D$12 / 365) * 'Lookups and Calculations'!$F$12</f>
        <v>0</v>
      </c>
      <c r="M7751" s="3">
        <f>(G7751*2) * Dashboard!$I$13 * (Dashboard!$D$12 / 365) * 'Lookups and Calculations'!$F$12</f>
        <v>1602.0878730267946</v>
      </c>
      <c r="N7751" s="12">
        <f>H7751 * Dashboard!$I$14 * Dashboard!$I$15 * (Dashboard!$D$12 / 365) * 'Lookups and Calculations'!$F$12</f>
        <v>0</v>
      </c>
    </row>
    <row r="7752" spans="1:14" x14ac:dyDescent="0.35">
      <c r="A7752" s="2">
        <v>7751</v>
      </c>
      <c r="B7752" s="11">
        <v>0.5079336064931963</v>
      </c>
      <c r="C7752" s="11">
        <v>-1.4542994799122402</v>
      </c>
      <c r="D7752" s="3">
        <f>B7752*Dashboard!$D$11*Dashboard!$D$10*SQRT(Dashboard!$D$12/365)</f>
        <v>126110.65312584216</v>
      </c>
      <c r="E7752" s="3">
        <f>IF(Dashboard!$I$3,C7752*Dashboard!$E$11*Dashboard!$E$10*SQRT(Dashboard!$D$12/365),0)</f>
        <v>-722152.08802003879</v>
      </c>
      <c r="F7752" s="3">
        <f>D7752+IF(Dashboard!$I$3,E7752,0)</f>
        <v>-596041.43489419669</v>
      </c>
      <c r="G7752" s="3">
        <f>IF(Dashboard!$I$4, ('Lookups and Calculations'!$F$9) / (1 - 'Lookups and Calculations'!$F$10), 'Lookups and Calculations'!$F$9)</f>
        <v>1951878.888340465</v>
      </c>
      <c r="H7752" s="12">
        <f t="shared" si="242"/>
        <v>0</v>
      </c>
      <c r="I7752" s="12">
        <f t="shared" si="243"/>
        <v>0</v>
      </c>
      <c r="J7752" s="13">
        <f>(1 - Dashboard!$I$9) * H7752 * Dashboard!$I$8 * 'Lookups and Calculations'!$F$12</f>
        <v>0</v>
      </c>
      <c r="K7752" s="12">
        <f>(1 - Dashboard!$I$11) * I7752 * Dashboard!$I$10 * 'Lookups and Calculations'!$F$12</f>
        <v>0</v>
      </c>
      <c r="L7752" s="12">
        <f>(H7752 - I7752) * Dashboard!$I$13 * (Dashboard!$D$12 / 365) * 'Lookups and Calculations'!$F$12</f>
        <v>0</v>
      </c>
      <c r="M7752" s="3">
        <f>(G7752*2) * Dashboard!$I$13 * (Dashboard!$D$12 / 365) * 'Lookups and Calculations'!$F$12</f>
        <v>1602.0878730267946</v>
      </c>
      <c r="N7752" s="12">
        <f>H7752 * Dashboard!$I$14 * Dashboard!$I$15 * (Dashboard!$D$12 / 365) * 'Lookups and Calculations'!$F$12</f>
        <v>0</v>
      </c>
    </row>
    <row r="7753" spans="1:14" x14ac:dyDescent="0.35">
      <c r="A7753" s="2">
        <v>7752</v>
      </c>
      <c r="B7753" s="11">
        <v>-0.86270431157592198</v>
      </c>
      <c r="C7753" s="11">
        <v>-9.5119708127916047E-3</v>
      </c>
      <c r="D7753" s="3">
        <f>B7753*Dashboard!$D$11*Dashboard!$D$10*SQRT(Dashboard!$D$12/365)</f>
        <v>-214193.7505148655</v>
      </c>
      <c r="E7753" s="3">
        <f>IF(Dashboard!$I$3,C7753*Dashboard!$E$11*Dashboard!$E$10*SQRT(Dashboard!$D$12/365),0)</f>
        <v>-4723.2978341281105</v>
      </c>
      <c r="F7753" s="3">
        <f>D7753+IF(Dashboard!$I$3,E7753,0)</f>
        <v>-218917.04834899362</v>
      </c>
      <c r="G7753" s="3">
        <f>IF(Dashboard!$I$4, ('Lookups and Calculations'!$F$9) / (1 - 'Lookups and Calculations'!$F$10), 'Lookups and Calculations'!$F$9)</f>
        <v>1951878.888340465</v>
      </c>
      <c r="H7753" s="12">
        <f t="shared" si="242"/>
        <v>0</v>
      </c>
      <c r="I7753" s="12">
        <f t="shared" si="243"/>
        <v>0</v>
      </c>
      <c r="J7753" s="13">
        <f>(1 - Dashboard!$I$9) * H7753 * Dashboard!$I$8 * 'Lookups and Calculations'!$F$12</f>
        <v>0</v>
      </c>
      <c r="K7753" s="12">
        <f>(1 - Dashboard!$I$11) * I7753 * Dashboard!$I$10 * 'Lookups and Calculations'!$F$12</f>
        <v>0</v>
      </c>
      <c r="L7753" s="12">
        <f>(H7753 - I7753) * Dashboard!$I$13 * (Dashboard!$D$12 / 365) * 'Lookups and Calculations'!$F$12</f>
        <v>0</v>
      </c>
      <c r="M7753" s="3">
        <f>(G7753*2) * Dashboard!$I$13 * (Dashboard!$D$12 / 365) * 'Lookups and Calculations'!$F$12</f>
        <v>1602.0878730267946</v>
      </c>
      <c r="N7753" s="12">
        <f>H7753 * Dashboard!$I$14 * Dashboard!$I$15 * (Dashboard!$D$12 / 365) * 'Lookups and Calculations'!$F$12</f>
        <v>0</v>
      </c>
    </row>
    <row r="7754" spans="1:14" x14ac:dyDescent="0.35">
      <c r="A7754" s="2">
        <v>7753</v>
      </c>
      <c r="B7754" s="11">
        <v>-0.58162964720281751</v>
      </c>
      <c r="C7754" s="11">
        <v>0.82105968482741676</v>
      </c>
      <c r="D7754" s="3">
        <f>B7754*Dashboard!$D$11*Dashboard!$D$10*SQRT(Dashboard!$D$12/365)</f>
        <v>-144408.03630323088</v>
      </c>
      <c r="E7754" s="3">
        <f>IF(Dashboard!$I$3,C7754*Dashboard!$E$11*Dashboard!$E$10*SQRT(Dashboard!$D$12/365),0)</f>
        <v>407708.29803430469</v>
      </c>
      <c r="F7754" s="3">
        <f>D7754+IF(Dashboard!$I$3,E7754,0)</f>
        <v>263300.26173107384</v>
      </c>
      <c r="G7754" s="3">
        <f>IF(Dashboard!$I$4, ('Lookups and Calculations'!$F$9) / (1 - 'Lookups and Calculations'!$F$10), 'Lookups and Calculations'!$F$9)</f>
        <v>1951878.888340465</v>
      </c>
      <c r="H7754" s="12">
        <f t="shared" si="242"/>
        <v>0</v>
      </c>
      <c r="I7754" s="12">
        <f t="shared" si="243"/>
        <v>0</v>
      </c>
      <c r="J7754" s="13">
        <f>(1 - Dashboard!$I$9) * H7754 * Dashboard!$I$8 * 'Lookups and Calculations'!$F$12</f>
        <v>0</v>
      </c>
      <c r="K7754" s="12">
        <f>(1 - Dashboard!$I$11) * I7754 * Dashboard!$I$10 * 'Lookups and Calculations'!$F$12</f>
        <v>0</v>
      </c>
      <c r="L7754" s="12">
        <f>(H7754 - I7754) * Dashboard!$I$13 * (Dashboard!$D$12 / 365) * 'Lookups and Calculations'!$F$12</f>
        <v>0</v>
      </c>
      <c r="M7754" s="3">
        <f>(G7754*2) * Dashboard!$I$13 * (Dashboard!$D$12 / 365) * 'Lookups and Calculations'!$F$12</f>
        <v>1602.0878730267946</v>
      </c>
      <c r="N7754" s="12">
        <f>H7754 * Dashboard!$I$14 * Dashboard!$I$15 * (Dashboard!$D$12 / 365) * 'Lookups and Calculations'!$F$12</f>
        <v>0</v>
      </c>
    </row>
    <row r="7755" spans="1:14" x14ac:dyDescent="0.35">
      <c r="A7755" s="2">
        <v>7754</v>
      </c>
      <c r="B7755" s="11">
        <v>0.9992136456867321</v>
      </c>
      <c r="C7755" s="11">
        <v>-0.32439583775049663</v>
      </c>
      <c r="D7755" s="3">
        <f>B7755*Dashboard!$D$11*Dashboard!$D$10*SQRT(Dashboard!$D$12/365)</f>
        <v>248086.52914265389</v>
      </c>
      <c r="E7755" s="3">
        <f>IF(Dashboard!$I$3,C7755*Dashboard!$E$11*Dashboard!$E$10*SQRT(Dashboard!$D$12/365),0)</f>
        <v>-161083.14333624562</v>
      </c>
      <c r="F7755" s="3">
        <f>D7755+IF(Dashboard!$I$3,E7755,0)</f>
        <v>87003.385806408274</v>
      </c>
      <c r="G7755" s="3">
        <f>IF(Dashboard!$I$4, ('Lookups and Calculations'!$F$9) / (1 - 'Lookups and Calculations'!$F$10), 'Lookups and Calculations'!$F$9)</f>
        <v>1951878.888340465</v>
      </c>
      <c r="H7755" s="12">
        <f t="shared" si="242"/>
        <v>0</v>
      </c>
      <c r="I7755" s="12">
        <f t="shared" si="243"/>
        <v>0</v>
      </c>
      <c r="J7755" s="13">
        <f>(1 - Dashboard!$I$9) * H7755 * Dashboard!$I$8 * 'Lookups and Calculations'!$F$12</f>
        <v>0</v>
      </c>
      <c r="K7755" s="12">
        <f>(1 - Dashboard!$I$11) * I7755 * Dashboard!$I$10 * 'Lookups and Calculations'!$F$12</f>
        <v>0</v>
      </c>
      <c r="L7755" s="12">
        <f>(H7755 - I7755) * Dashboard!$I$13 * (Dashboard!$D$12 / 365) * 'Lookups and Calculations'!$F$12</f>
        <v>0</v>
      </c>
      <c r="M7755" s="3">
        <f>(G7755*2) * Dashboard!$I$13 * (Dashboard!$D$12 / 365) * 'Lookups and Calculations'!$F$12</f>
        <v>1602.0878730267946</v>
      </c>
      <c r="N7755" s="12">
        <f>H7755 * Dashboard!$I$14 * Dashboard!$I$15 * (Dashboard!$D$12 / 365) * 'Lookups and Calculations'!$F$12</f>
        <v>0</v>
      </c>
    </row>
    <row r="7756" spans="1:14" x14ac:dyDescent="0.35">
      <c r="A7756" s="2">
        <v>7755</v>
      </c>
      <c r="B7756" s="11">
        <v>-0.13151070613031843</v>
      </c>
      <c r="C7756" s="11">
        <v>-1.0321380806930227</v>
      </c>
      <c r="D7756" s="3">
        <f>B7756*Dashboard!$D$11*Dashboard!$D$10*SQRT(Dashboard!$D$12/365)</f>
        <v>-32651.710442312116</v>
      </c>
      <c r="E7756" s="3">
        <f>IF(Dashboard!$I$3,C7756*Dashboard!$E$11*Dashboard!$E$10*SQRT(Dashboard!$D$12/365),0)</f>
        <v>-512522.132059375</v>
      </c>
      <c r="F7756" s="3">
        <f>D7756+IF(Dashboard!$I$3,E7756,0)</f>
        <v>-545173.84250168712</v>
      </c>
      <c r="G7756" s="3">
        <f>IF(Dashboard!$I$4, ('Lookups and Calculations'!$F$9) / (1 - 'Lookups and Calculations'!$F$10), 'Lookups and Calculations'!$F$9)</f>
        <v>1951878.888340465</v>
      </c>
      <c r="H7756" s="12">
        <f t="shared" si="242"/>
        <v>0</v>
      </c>
      <c r="I7756" s="12">
        <f t="shared" si="243"/>
        <v>0</v>
      </c>
      <c r="J7756" s="13">
        <f>(1 - Dashboard!$I$9) * H7756 * Dashboard!$I$8 * 'Lookups and Calculations'!$F$12</f>
        <v>0</v>
      </c>
      <c r="K7756" s="12">
        <f>(1 - Dashboard!$I$11) * I7756 * Dashboard!$I$10 * 'Lookups and Calculations'!$F$12</f>
        <v>0</v>
      </c>
      <c r="L7756" s="12">
        <f>(H7756 - I7756) * Dashboard!$I$13 * (Dashboard!$D$12 / 365) * 'Lookups and Calculations'!$F$12</f>
        <v>0</v>
      </c>
      <c r="M7756" s="3">
        <f>(G7756*2) * Dashboard!$I$13 * (Dashboard!$D$12 / 365) * 'Lookups and Calculations'!$F$12</f>
        <v>1602.0878730267946</v>
      </c>
      <c r="N7756" s="12">
        <f>H7756 * Dashboard!$I$14 * Dashboard!$I$15 * (Dashboard!$D$12 / 365) * 'Lookups and Calculations'!$F$12</f>
        <v>0</v>
      </c>
    </row>
    <row r="7757" spans="1:14" x14ac:dyDescent="0.35">
      <c r="A7757" s="2">
        <v>7756</v>
      </c>
      <c r="B7757" s="11">
        <v>-0.13881771209544305</v>
      </c>
      <c r="C7757" s="11">
        <v>0.80529158633847164</v>
      </c>
      <c r="D7757" s="3">
        <f>B7757*Dashboard!$D$11*Dashboard!$D$10*SQRT(Dashboard!$D$12/365)</f>
        <v>-34465.906791749047</v>
      </c>
      <c r="E7757" s="3">
        <f>IF(Dashboard!$I$3,C7757*Dashboard!$E$11*Dashboard!$E$10*SQRT(Dashboard!$D$12/365),0)</f>
        <v>399878.43533739686</v>
      </c>
      <c r="F7757" s="3">
        <f>D7757+IF(Dashboard!$I$3,E7757,0)</f>
        <v>365412.5285456478</v>
      </c>
      <c r="G7757" s="3">
        <f>IF(Dashboard!$I$4, ('Lookups and Calculations'!$F$9) / (1 - 'Lookups and Calculations'!$F$10), 'Lookups and Calculations'!$F$9)</f>
        <v>1951878.888340465</v>
      </c>
      <c r="H7757" s="12">
        <f t="shared" si="242"/>
        <v>0</v>
      </c>
      <c r="I7757" s="12">
        <f t="shared" si="243"/>
        <v>0</v>
      </c>
      <c r="J7757" s="13">
        <f>(1 - Dashboard!$I$9) * H7757 * Dashboard!$I$8 * 'Lookups and Calculations'!$F$12</f>
        <v>0</v>
      </c>
      <c r="K7757" s="12">
        <f>(1 - Dashboard!$I$11) * I7757 * Dashboard!$I$10 * 'Lookups and Calculations'!$F$12</f>
        <v>0</v>
      </c>
      <c r="L7757" s="12">
        <f>(H7757 - I7757) * Dashboard!$I$13 * (Dashboard!$D$12 / 365) * 'Lookups and Calculations'!$F$12</f>
        <v>0</v>
      </c>
      <c r="M7757" s="3">
        <f>(G7757*2) * Dashboard!$I$13 * (Dashboard!$D$12 / 365) * 'Lookups and Calculations'!$F$12</f>
        <v>1602.0878730267946</v>
      </c>
      <c r="N7757" s="12">
        <f>H7757 * Dashboard!$I$14 * Dashboard!$I$15 * (Dashboard!$D$12 / 365) * 'Lookups and Calculations'!$F$12</f>
        <v>0</v>
      </c>
    </row>
    <row r="7758" spans="1:14" x14ac:dyDescent="0.35">
      <c r="A7758" s="2">
        <v>7757</v>
      </c>
      <c r="B7758" s="11">
        <v>0.71848469443917484</v>
      </c>
      <c r="C7758" s="11">
        <v>0.68331865607097175</v>
      </c>
      <c r="D7758" s="3">
        <f>B7758*Dashboard!$D$11*Dashboard!$D$10*SQRT(Dashboard!$D$12/365)</f>
        <v>178386.64919656026</v>
      </c>
      <c r="E7758" s="3">
        <f>IF(Dashboard!$I$3,C7758*Dashboard!$E$11*Dashboard!$E$10*SQRT(Dashboard!$D$12/365),0)</f>
        <v>339311.1261337155</v>
      </c>
      <c r="F7758" s="3">
        <f>D7758+IF(Dashboard!$I$3,E7758,0)</f>
        <v>517697.77533027576</v>
      </c>
      <c r="G7758" s="3">
        <f>IF(Dashboard!$I$4, ('Lookups and Calculations'!$F$9) / (1 - 'Lookups and Calculations'!$F$10), 'Lookups and Calculations'!$F$9)</f>
        <v>1951878.888340465</v>
      </c>
      <c r="H7758" s="12">
        <f t="shared" si="242"/>
        <v>0</v>
      </c>
      <c r="I7758" s="12">
        <f t="shared" si="243"/>
        <v>0</v>
      </c>
      <c r="J7758" s="13">
        <f>(1 - Dashboard!$I$9) * H7758 * Dashboard!$I$8 * 'Lookups and Calculations'!$F$12</f>
        <v>0</v>
      </c>
      <c r="K7758" s="12">
        <f>(1 - Dashboard!$I$11) * I7758 * Dashboard!$I$10 * 'Lookups and Calculations'!$F$12</f>
        <v>0</v>
      </c>
      <c r="L7758" s="12">
        <f>(H7758 - I7758) * Dashboard!$I$13 * (Dashboard!$D$12 / 365) * 'Lookups and Calculations'!$F$12</f>
        <v>0</v>
      </c>
      <c r="M7758" s="3">
        <f>(G7758*2) * Dashboard!$I$13 * (Dashboard!$D$12 / 365) * 'Lookups and Calculations'!$F$12</f>
        <v>1602.0878730267946</v>
      </c>
      <c r="N7758" s="12">
        <f>H7758 * Dashboard!$I$14 * Dashboard!$I$15 * (Dashboard!$D$12 / 365) * 'Lookups and Calculations'!$F$12</f>
        <v>0</v>
      </c>
    </row>
    <row r="7759" spans="1:14" x14ac:dyDescent="0.35">
      <c r="A7759" s="2">
        <v>7758</v>
      </c>
      <c r="B7759" s="11">
        <v>-0.70865263749233987</v>
      </c>
      <c r="C7759" s="11">
        <v>1.0655875569467754</v>
      </c>
      <c r="D7759" s="3">
        <f>B7759*Dashboard!$D$11*Dashboard!$D$10*SQRT(Dashboard!$D$12/365)</f>
        <v>-175945.52872867792</v>
      </c>
      <c r="E7759" s="3">
        <f>IF(Dashboard!$I$3,C7759*Dashboard!$E$11*Dashboard!$E$10*SQRT(Dashboard!$D$12/365),0)</f>
        <v>529131.92217033741</v>
      </c>
      <c r="F7759" s="3">
        <f>D7759+IF(Dashboard!$I$3,E7759,0)</f>
        <v>353186.39344165951</v>
      </c>
      <c r="G7759" s="3">
        <f>IF(Dashboard!$I$4, ('Lookups and Calculations'!$F$9) / (1 - 'Lookups and Calculations'!$F$10), 'Lookups and Calculations'!$F$9)</f>
        <v>1951878.888340465</v>
      </c>
      <c r="H7759" s="12">
        <f t="shared" si="242"/>
        <v>0</v>
      </c>
      <c r="I7759" s="12">
        <f t="shared" si="243"/>
        <v>0</v>
      </c>
      <c r="J7759" s="13">
        <f>(1 - Dashboard!$I$9) * H7759 * Dashboard!$I$8 * 'Lookups and Calculations'!$F$12</f>
        <v>0</v>
      </c>
      <c r="K7759" s="12">
        <f>(1 - Dashboard!$I$11) * I7759 * Dashboard!$I$10 * 'Lookups and Calculations'!$F$12</f>
        <v>0</v>
      </c>
      <c r="L7759" s="12">
        <f>(H7759 - I7759) * Dashboard!$I$13 * (Dashboard!$D$12 / 365) * 'Lookups and Calculations'!$F$12</f>
        <v>0</v>
      </c>
      <c r="M7759" s="3">
        <f>(G7759*2) * Dashboard!$I$13 * (Dashboard!$D$12 / 365) * 'Lookups and Calculations'!$F$12</f>
        <v>1602.0878730267946</v>
      </c>
      <c r="N7759" s="12">
        <f>H7759 * Dashboard!$I$14 * Dashboard!$I$15 * (Dashboard!$D$12 / 365) * 'Lookups and Calculations'!$F$12</f>
        <v>0</v>
      </c>
    </row>
    <row r="7760" spans="1:14" x14ac:dyDescent="0.35">
      <c r="A7760" s="2">
        <v>7759</v>
      </c>
      <c r="B7760" s="11">
        <v>-9.6931401543481926E-2</v>
      </c>
      <c r="C7760" s="11">
        <v>-0.79298495451907891</v>
      </c>
      <c r="D7760" s="3">
        <f>B7760*Dashboard!$D$11*Dashboard!$D$10*SQRT(Dashboard!$D$12/365)</f>
        <v>-24066.299612359886</v>
      </c>
      <c r="E7760" s="3">
        <f>IF(Dashboard!$I$3,C7760*Dashboard!$E$11*Dashboard!$E$10*SQRT(Dashboard!$D$12/365),0)</f>
        <v>-393767.41075984237</v>
      </c>
      <c r="F7760" s="3">
        <f>D7760+IF(Dashboard!$I$3,E7760,0)</f>
        <v>-417833.71037220227</v>
      </c>
      <c r="G7760" s="3">
        <f>IF(Dashboard!$I$4, ('Lookups and Calculations'!$F$9) / (1 - 'Lookups and Calculations'!$F$10), 'Lookups and Calculations'!$F$9)</f>
        <v>1951878.888340465</v>
      </c>
      <c r="H7760" s="12">
        <f t="shared" si="242"/>
        <v>0</v>
      </c>
      <c r="I7760" s="12">
        <f t="shared" si="243"/>
        <v>0</v>
      </c>
      <c r="J7760" s="13">
        <f>(1 - Dashboard!$I$9) * H7760 * Dashboard!$I$8 * 'Lookups and Calculations'!$F$12</f>
        <v>0</v>
      </c>
      <c r="K7760" s="12">
        <f>(1 - Dashboard!$I$11) * I7760 * Dashboard!$I$10 * 'Lookups and Calculations'!$F$12</f>
        <v>0</v>
      </c>
      <c r="L7760" s="12">
        <f>(H7760 - I7760) * Dashboard!$I$13 * (Dashboard!$D$12 / 365) * 'Lookups and Calculations'!$F$12</f>
        <v>0</v>
      </c>
      <c r="M7760" s="3">
        <f>(G7760*2) * Dashboard!$I$13 * (Dashboard!$D$12 / 365) * 'Lookups and Calculations'!$F$12</f>
        <v>1602.0878730267946</v>
      </c>
      <c r="N7760" s="12">
        <f>H7760 * Dashboard!$I$14 * Dashboard!$I$15 * (Dashboard!$D$12 / 365) * 'Lookups and Calculations'!$F$12</f>
        <v>0</v>
      </c>
    </row>
    <row r="7761" spans="1:14" x14ac:dyDescent="0.35">
      <c r="A7761" s="2">
        <v>7760</v>
      </c>
      <c r="B7761" s="11">
        <v>-0.14054005902492125</v>
      </c>
      <c r="C7761" s="11">
        <v>0.60602456128392168</v>
      </c>
      <c r="D7761" s="3">
        <f>B7761*Dashboard!$D$11*Dashboard!$D$10*SQRT(Dashboard!$D$12/365)</f>
        <v>-34893.534130064756</v>
      </c>
      <c r="E7761" s="3">
        <f>IF(Dashboard!$I$3,C7761*Dashboard!$E$11*Dashboard!$E$10*SQRT(Dashboard!$D$12/365),0)</f>
        <v>300929.69733374414</v>
      </c>
      <c r="F7761" s="3">
        <f>D7761+IF(Dashboard!$I$3,E7761,0)</f>
        <v>266036.16320367937</v>
      </c>
      <c r="G7761" s="3">
        <f>IF(Dashboard!$I$4, ('Lookups and Calculations'!$F$9) / (1 - 'Lookups and Calculations'!$F$10), 'Lookups and Calculations'!$F$9)</f>
        <v>1951878.888340465</v>
      </c>
      <c r="H7761" s="12">
        <f t="shared" si="242"/>
        <v>0</v>
      </c>
      <c r="I7761" s="12">
        <f t="shared" si="243"/>
        <v>0</v>
      </c>
      <c r="J7761" s="13">
        <f>(1 - Dashboard!$I$9) * H7761 * Dashboard!$I$8 * 'Lookups and Calculations'!$F$12</f>
        <v>0</v>
      </c>
      <c r="K7761" s="12">
        <f>(1 - Dashboard!$I$11) * I7761 * Dashboard!$I$10 * 'Lookups and Calculations'!$F$12</f>
        <v>0</v>
      </c>
      <c r="L7761" s="12">
        <f>(H7761 - I7761) * Dashboard!$I$13 * (Dashboard!$D$12 / 365) * 'Lookups and Calculations'!$F$12</f>
        <v>0</v>
      </c>
      <c r="M7761" s="3">
        <f>(G7761*2) * Dashboard!$I$13 * (Dashboard!$D$12 / 365) * 'Lookups and Calculations'!$F$12</f>
        <v>1602.0878730267946</v>
      </c>
      <c r="N7761" s="12">
        <f>H7761 * Dashboard!$I$14 * Dashboard!$I$15 * (Dashboard!$D$12 / 365) * 'Lookups and Calculations'!$F$12</f>
        <v>0</v>
      </c>
    </row>
    <row r="7762" spans="1:14" x14ac:dyDescent="0.35">
      <c r="A7762" s="2">
        <v>7761</v>
      </c>
      <c r="B7762" s="11">
        <v>0.36229928016558027</v>
      </c>
      <c r="C7762" s="11">
        <v>0.11081512298809759</v>
      </c>
      <c r="D7762" s="3">
        <f>B7762*Dashboard!$D$11*Dashboard!$D$10*SQRT(Dashboard!$D$12/365)</f>
        <v>89952.305310429991</v>
      </c>
      <c r="E7762" s="3">
        <f>IF(Dashboard!$I$3,C7762*Dashboard!$E$11*Dashboard!$E$10*SQRT(Dashboard!$D$12/365),0)</f>
        <v>55026.748998687122</v>
      </c>
      <c r="F7762" s="3">
        <f>D7762+IF(Dashboard!$I$3,E7762,0)</f>
        <v>144979.05430911711</v>
      </c>
      <c r="G7762" s="3">
        <f>IF(Dashboard!$I$4, ('Lookups and Calculations'!$F$9) / (1 - 'Lookups and Calculations'!$F$10), 'Lookups and Calculations'!$F$9)</f>
        <v>1951878.888340465</v>
      </c>
      <c r="H7762" s="12">
        <f t="shared" si="242"/>
        <v>0</v>
      </c>
      <c r="I7762" s="12">
        <f t="shared" si="243"/>
        <v>0</v>
      </c>
      <c r="J7762" s="13">
        <f>(1 - Dashboard!$I$9) * H7762 * Dashboard!$I$8 * 'Lookups and Calculations'!$F$12</f>
        <v>0</v>
      </c>
      <c r="K7762" s="12">
        <f>(1 - Dashboard!$I$11) * I7762 * Dashboard!$I$10 * 'Lookups and Calculations'!$F$12</f>
        <v>0</v>
      </c>
      <c r="L7762" s="12">
        <f>(H7762 - I7762) * Dashboard!$I$13 * (Dashboard!$D$12 / 365) * 'Lookups and Calculations'!$F$12</f>
        <v>0</v>
      </c>
      <c r="M7762" s="3">
        <f>(G7762*2) * Dashboard!$I$13 * (Dashboard!$D$12 / 365) * 'Lookups and Calculations'!$F$12</f>
        <v>1602.0878730267946</v>
      </c>
      <c r="N7762" s="12">
        <f>H7762 * Dashboard!$I$14 * Dashboard!$I$15 * (Dashboard!$D$12 / 365) * 'Lookups and Calculations'!$F$12</f>
        <v>0</v>
      </c>
    </row>
    <row r="7763" spans="1:14" x14ac:dyDescent="0.35">
      <c r="A7763" s="2">
        <v>7762</v>
      </c>
      <c r="B7763" s="11">
        <v>-1.3263796990618375</v>
      </c>
      <c r="C7763" s="11">
        <v>-1.1937813837799116</v>
      </c>
      <c r="D7763" s="3">
        <f>B7763*Dashboard!$D$11*Dashboard!$D$10*SQRT(Dashboard!$D$12/365)</f>
        <v>-329315.89483986399</v>
      </c>
      <c r="E7763" s="3">
        <f>IF(Dashboard!$I$3,C7763*Dashboard!$E$11*Dashboard!$E$10*SQRT(Dashboard!$D$12/365),0)</f>
        <v>-592788.30175208289</v>
      </c>
      <c r="F7763" s="3">
        <f>D7763+IF(Dashboard!$I$3,E7763,0)</f>
        <v>-922104.19659194688</v>
      </c>
      <c r="G7763" s="3">
        <f>IF(Dashboard!$I$4, ('Lookups and Calculations'!$F$9) / (1 - 'Lookups and Calculations'!$F$10), 'Lookups and Calculations'!$F$9)</f>
        <v>1951878.888340465</v>
      </c>
      <c r="H7763" s="12">
        <f t="shared" si="242"/>
        <v>0</v>
      </c>
      <c r="I7763" s="12">
        <f t="shared" si="243"/>
        <v>0</v>
      </c>
      <c r="J7763" s="13">
        <f>(1 - Dashboard!$I$9) * H7763 * Dashboard!$I$8 * 'Lookups and Calculations'!$F$12</f>
        <v>0</v>
      </c>
      <c r="K7763" s="12">
        <f>(1 - Dashboard!$I$11) * I7763 * Dashboard!$I$10 * 'Lookups and Calculations'!$F$12</f>
        <v>0</v>
      </c>
      <c r="L7763" s="12">
        <f>(H7763 - I7763) * Dashboard!$I$13 * (Dashboard!$D$12 / 365) * 'Lookups and Calculations'!$F$12</f>
        <v>0</v>
      </c>
      <c r="M7763" s="3">
        <f>(G7763*2) * Dashboard!$I$13 * (Dashboard!$D$12 / 365) * 'Lookups and Calculations'!$F$12</f>
        <v>1602.0878730267946</v>
      </c>
      <c r="N7763" s="12">
        <f>H7763 * Dashboard!$I$14 * Dashboard!$I$15 * (Dashboard!$D$12 / 365) * 'Lookups and Calculations'!$F$12</f>
        <v>0</v>
      </c>
    </row>
    <row r="7764" spans="1:14" x14ac:dyDescent="0.35">
      <c r="A7764" s="2">
        <v>7763</v>
      </c>
      <c r="B7764" s="11">
        <v>0.60102110037540069</v>
      </c>
      <c r="C7764" s="11">
        <v>0.80445337342391465</v>
      </c>
      <c r="D7764" s="3">
        <f>B7764*Dashboard!$D$11*Dashboard!$D$10*SQRT(Dashboard!$D$12/365)</f>
        <v>149222.58055348694</v>
      </c>
      <c r="E7764" s="3">
        <f>IF(Dashboard!$I$3,C7764*Dashboard!$E$11*Dashboard!$E$10*SQRT(Dashboard!$D$12/365),0)</f>
        <v>399462.20937100291</v>
      </c>
      <c r="F7764" s="3">
        <f>D7764+IF(Dashboard!$I$3,E7764,0)</f>
        <v>548684.7899244898</v>
      </c>
      <c r="G7764" s="3">
        <f>IF(Dashboard!$I$4, ('Lookups and Calculations'!$F$9) / (1 - 'Lookups and Calculations'!$F$10), 'Lookups and Calculations'!$F$9)</f>
        <v>1951878.888340465</v>
      </c>
      <c r="H7764" s="12">
        <f t="shared" si="242"/>
        <v>0</v>
      </c>
      <c r="I7764" s="12">
        <f t="shared" si="243"/>
        <v>0</v>
      </c>
      <c r="J7764" s="13">
        <f>(1 - Dashboard!$I$9) * H7764 * Dashboard!$I$8 * 'Lookups and Calculations'!$F$12</f>
        <v>0</v>
      </c>
      <c r="K7764" s="12">
        <f>(1 - Dashboard!$I$11) * I7764 * Dashboard!$I$10 * 'Lookups and Calculations'!$F$12</f>
        <v>0</v>
      </c>
      <c r="L7764" s="12">
        <f>(H7764 - I7764) * Dashboard!$I$13 * (Dashboard!$D$12 / 365) * 'Lookups and Calculations'!$F$12</f>
        <v>0</v>
      </c>
      <c r="M7764" s="3">
        <f>(G7764*2) * Dashboard!$I$13 * (Dashboard!$D$12 / 365) * 'Lookups and Calculations'!$F$12</f>
        <v>1602.0878730267946</v>
      </c>
      <c r="N7764" s="12">
        <f>H7764 * Dashboard!$I$14 * Dashboard!$I$15 * (Dashboard!$D$12 / 365) * 'Lookups and Calculations'!$F$12</f>
        <v>0</v>
      </c>
    </row>
    <row r="7765" spans="1:14" x14ac:dyDescent="0.35">
      <c r="A7765" s="2">
        <v>7764</v>
      </c>
      <c r="B7765" s="11">
        <v>-1.2339401848678702</v>
      </c>
      <c r="C7765" s="11">
        <v>-1.5470706969214092</v>
      </c>
      <c r="D7765" s="3">
        <f>B7765*Dashboard!$D$11*Dashboard!$D$10*SQRT(Dashboard!$D$12/365)</f>
        <v>-306364.84895392315</v>
      </c>
      <c r="E7765" s="3">
        <f>IF(Dashboard!$I$3,C7765*Dashboard!$E$11*Dashboard!$E$10*SQRT(Dashboard!$D$12/365),0)</f>
        <v>-768218.89131379663</v>
      </c>
      <c r="F7765" s="3">
        <f>D7765+IF(Dashboard!$I$3,E7765,0)</f>
        <v>-1074583.7402677198</v>
      </c>
      <c r="G7765" s="3">
        <f>IF(Dashboard!$I$4, ('Lookups and Calculations'!$F$9) / (1 - 'Lookups and Calculations'!$F$10), 'Lookups and Calculations'!$F$9)</f>
        <v>1951878.888340465</v>
      </c>
      <c r="H7765" s="12">
        <f t="shared" si="242"/>
        <v>0</v>
      </c>
      <c r="I7765" s="12">
        <f t="shared" si="243"/>
        <v>0</v>
      </c>
      <c r="J7765" s="13">
        <f>(1 - Dashboard!$I$9) * H7765 * Dashboard!$I$8 * 'Lookups and Calculations'!$F$12</f>
        <v>0</v>
      </c>
      <c r="K7765" s="12">
        <f>(1 - Dashboard!$I$11) * I7765 * Dashboard!$I$10 * 'Lookups and Calculations'!$F$12</f>
        <v>0</v>
      </c>
      <c r="L7765" s="12">
        <f>(H7765 - I7765) * Dashboard!$I$13 * (Dashboard!$D$12 / 365) * 'Lookups and Calculations'!$F$12</f>
        <v>0</v>
      </c>
      <c r="M7765" s="3">
        <f>(G7765*2) * Dashboard!$I$13 * (Dashboard!$D$12 / 365) * 'Lookups and Calculations'!$F$12</f>
        <v>1602.0878730267946</v>
      </c>
      <c r="N7765" s="12">
        <f>H7765 * Dashboard!$I$14 * Dashboard!$I$15 * (Dashboard!$D$12 / 365) * 'Lookups and Calculations'!$F$12</f>
        <v>0</v>
      </c>
    </row>
    <row r="7766" spans="1:14" x14ac:dyDescent="0.35">
      <c r="A7766" s="2">
        <v>7765</v>
      </c>
      <c r="B7766" s="11">
        <v>-0.98652258389965986</v>
      </c>
      <c r="C7766" s="11">
        <v>1.4224503886754361</v>
      </c>
      <c r="D7766" s="3">
        <f>B7766*Dashboard!$D$11*Dashboard!$D$10*SQRT(Dashboard!$D$12/365)</f>
        <v>-244935.56990237458</v>
      </c>
      <c r="E7766" s="3">
        <f>IF(Dashboard!$I$3,C7766*Dashboard!$E$11*Dashboard!$E$10*SQRT(Dashboard!$D$12/365),0)</f>
        <v>706336.9907475108</v>
      </c>
      <c r="F7766" s="3">
        <f>D7766+IF(Dashboard!$I$3,E7766,0)</f>
        <v>461401.42084513622</v>
      </c>
      <c r="G7766" s="3">
        <f>IF(Dashboard!$I$4, ('Lookups and Calculations'!$F$9) / (1 - 'Lookups and Calculations'!$F$10), 'Lookups and Calculations'!$F$9)</f>
        <v>1951878.888340465</v>
      </c>
      <c r="H7766" s="12">
        <f t="shared" si="242"/>
        <v>0</v>
      </c>
      <c r="I7766" s="12">
        <f t="shared" si="243"/>
        <v>0</v>
      </c>
      <c r="J7766" s="13">
        <f>(1 - Dashboard!$I$9) * H7766 * Dashboard!$I$8 * 'Lookups and Calculations'!$F$12</f>
        <v>0</v>
      </c>
      <c r="K7766" s="12">
        <f>(1 - Dashboard!$I$11) * I7766 * Dashboard!$I$10 * 'Lookups and Calculations'!$F$12</f>
        <v>0</v>
      </c>
      <c r="L7766" s="12">
        <f>(H7766 - I7766) * Dashboard!$I$13 * (Dashboard!$D$12 / 365) * 'Lookups and Calculations'!$F$12</f>
        <v>0</v>
      </c>
      <c r="M7766" s="3">
        <f>(G7766*2) * Dashboard!$I$13 * (Dashboard!$D$12 / 365) * 'Lookups and Calculations'!$F$12</f>
        <v>1602.0878730267946</v>
      </c>
      <c r="N7766" s="12">
        <f>H7766 * Dashboard!$I$14 * Dashboard!$I$15 * (Dashboard!$D$12 / 365) * 'Lookups and Calculations'!$F$12</f>
        <v>0</v>
      </c>
    </row>
    <row r="7767" spans="1:14" x14ac:dyDescent="0.35">
      <c r="A7767" s="2">
        <v>7766</v>
      </c>
      <c r="B7767" s="11">
        <v>0.35106883996416632</v>
      </c>
      <c r="C7767" s="11">
        <v>1.5643337906035473</v>
      </c>
      <c r="D7767" s="3">
        <f>B7767*Dashboard!$D$11*Dashboard!$D$10*SQRT(Dashboard!$D$12/365)</f>
        <v>87163.991777743897</v>
      </c>
      <c r="E7767" s="3">
        <f>IF(Dashboard!$I$3,C7767*Dashboard!$E$11*Dashboard!$E$10*SQRT(Dashboard!$D$12/365),0)</f>
        <v>776791.11410589563</v>
      </c>
      <c r="F7767" s="3">
        <f>D7767+IF(Dashboard!$I$3,E7767,0)</f>
        <v>863955.10588363954</v>
      </c>
      <c r="G7767" s="3">
        <f>IF(Dashboard!$I$4, ('Lookups and Calculations'!$F$9) / (1 - 'Lookups and Calculations'!$F$10), 'Lookups and Calculations'!$F$9)</f>
        <v>1951878.888340465</v>
      </c>
      <c r="H7767" s="12">
        <f t="shared" si="242"/>
        <v>0</v>
      </c>
      <c r="I7767" s="12">
        <f t="shared" si="243"/>
        <v>0</v>
      </c>
      <c r="J7767" s="13">
        <f>(1 - Dashboard!$I$9) * H7767 * Dashboard!$I$8 * 'Lookups and Calculations'!$F$12</f>
        <v>0</v>
      </c>
      <c r="K7767" s="12">
        <f>(1 - Dashboard!$I$11) * I7767 * Dashboard!$I$10 * 'Lookups and Calculations'!$F$12</f>
        <v>0</v>
      </c>
      <c r="L7767" s="12">
        <f>(H7767 - I7767) * Dashboard!$I$13 * (Dashboard!$D$12 / 365) * 'Lookups and Calculations'!$F$12</f>
        <v>0</v>
      </c>
      <c r="M7767" s="3">
        <f>(G7767*2) * Dashboard!$I$13 * (Dashboard!$D$12 / 365) * 'Lookups and Calculations'!$F$12</f>
        <v>1602.0878730267946</v>
      </c>
      <c r="N7767" s="12">
        <f>H7767 * Dashboard!$I$14 * Dashboard!$I$15 * (Dashboard!$D$12 / 365) * 'Lookups and Calculations'!$F$12</f>
        <v>0</v>
      </c>
    </row>
    <row r="7768" spans="1:14" x14ac:dyDescent="0.35">
      <c r="A7768" s="2">
        <v>7767</v>
      </c>
      <c r="B7768" s="11">
        <v>-0.3235929598180155</v>
      </c>
      <c r="C7768" s="11">
        <v>2.1339872050534918</v>
      </c>
      <c r="D7768" s="3">
        <f>B7768*Dashboard!$D$11*Dashboard!$D$10*SQRT(Dashboard!$D$12/365)</f>
        <v>-80342.231716697715</v>
      </c>
      <c r="E7768" s="3">
        <f>IF(Dashboard!$I$3,C7768*Dashboard!$E$11*Dashboard!$E$10*SQRT(Dashboard!$D$12/365),0)</f>
        <v>1059660.2262626272</v>
      </c>
      <c r="F7768" s="3">
        <f>D7768+IF(Dashboard!$I$3,E7768,0)</f>
        <v>979317.99454592948</v>
      </c>
      <c r="G7768" s="3">
        <f>IF(Dashboard!$I$4, ('Lookups and Calculations'!$F$9) / (1 - 'Lookups and Calculations'!$F$10), 'Lookups and Calculations'!$F$9)</f>
        <v>1951878.888340465</v>
      </c>
      <c r="H7768" s="12">
        <f t="shared" si="242"/>
        <v>0</v>
      </c>
      <c r="I7768" s="12">
        <f t="shared" si="243"/>
        <v>0</v>
      </c>
      <c r="J7768" s="13">
        <f>(1 - Dashboard!$I$9) * H7768 * Dashboard!$I$8 * 'Lookups and Calculations'!$F$12</f>
        <v>0</v>
      </c>
      <c r="K7768" s="12">
        <f>(1 - Dashboard!$I$11) * I7768 * Dashboard!$I$10 * 'Lookups and Calculations'!$F$12</f>
        <v>0</v>
      </c>
      <c r="L7768" s="12">
        <f>(H7768 - I7768) * Dashboard!$I$13 * (Dashboard!$D$12 / 365) * 'Lookups and Calculations'!$F$12</f>
        <v>0</v>
      </c>
      <c r="M7768" s="3">
        <f>(G7768*2) * Dashboard!$I$13 * (Dashboard!$D$12 / 365) * 'Lookups and Calculations'!$F$12</f>
        <v>1602.0878730267946</v>
      </c>
      <c r="N7768" s="12">
        <f>H7768 * Dashboard!$I$14 * Dashboard!$I$15 * (Dashboard!$D$12 / 365) * 'Lookups and Calculations'!$F$12</f>
        <v>0</v>
      </c>
    </row>
    <row r="7769" spans="1:14" x14ac:dyDescent="0.35">
      <c r="A7769" s="2">
        <v>7768</v>
      </c>
      <c r="B7769" s="11">
        <v>0.30656785997179009</v>
      </c>
      <c r="C7769" s="11">
        <v>0.65201585327671929</v>
      </c>
      <c r="D7769" s="3">
        <f>B7769*Dashboard!$D$11*Dashboard!$D$10*SQRT(Dashboard!$D$12/365)</f>
        <v>76115.209850663887</v>
      </c>
      <c r="E7769" s="3">
        <f>IF(Dashboard!$I$3,C7769*Dashboard!$E$11*Dashboard!$E$10*SQRT(Dashboard!$D$12/365),0)</f>
        <v>323767.29578034626</v>
      </c>
      <c r="F7769" s="3">
        <f>D7769+IF(Dashboard!$I$3,E7769,0)</f>
        <v>399882.50563101016</v>
      </c>
      <c r="G7769" s="3">
        <f>IF(Dashboard!$I$4, ('Lookups and Calculations'!$F$9) / (1 - 'Lookups and Calculations'!$F$10), 'Lookups and Calculations'!$F$9)</f>
        <v>1951878.888340465</v>
      </c>
      <c r="H7769" s="12">
        <f t="shared" si="242"/>
        <v>0</v>
      </c>
      <c r="I7769" s="12">
        <f t="shared" si="243"/>
        <v>0</v>
      </c>
      <c r="J7769" s="13">
        <f>(1 - Dashboard!$I$9) * H7769 * Dashboard!$I$8 * 'Lookups and Calculations'!$F$12</f>
        <v>0</v>
      </c>
      <c r="K7769" s="12">
        <f>(1 - Dashboard!$I$11) * I7769 * Dashboard!$I$10 * 'Lookups and Calculations'!$F$12</f>
        <v>0</v>
      </c>
      <c r="L7769" s="12">
        <f>(H7769 - I7769) * Dashboard!$I$13 * (Dashboard!$D$12 / 365) * 'Lookups and Calculations'!$F$12</f>
        <v>0</v>
      </c>
      <c r="M7769" s="3">
        <f>(G7769*2) * Dashboard!$I$13 * (Dashboard!$D$12 / 365) * 'Lookups and Calculations'!$F$12</f>
        <v>1602.0878730267946</v>
      </c>
      <c r="N7769" s="12">
        <f>H7769 * Dashboard!$I$14 * Dashboard!$I$15 * (Dashboard!$D$12 / 365) * 'Lookups and Calculations'!$F$12</f>
        <v>0</v>
      </c>
    </row>
    <row r="7770" spans="1:14" x14ac:dyDescent="0.35">
      <c r="A7770" s="2">
        <v>7769</v>
      </c>
      <c r="B7770" s="11">
        <v>1.8046928101790296</v>
      </c>
      <c r="C7770" s="11">
        <v>-7.3716737135325089E-2</v>
      </c>
      <c r="D7770" s="3">
        <f>B7770*Dashboard!$D$11*Dashboard!$D$10*SQRT(Dashboard!$D$12/365)</f>
        <v>448072.31904675602</v>
      </c>
      <c r="E7770" s="3">
        <f>IF(Dashboard!$I$3,C7770*Dashboard!$E$11*Dashboard!$E$10*SQRT(Dashboard!$D$12/365),0)</f>
        <v>-36605.043445048737</v>
      </c>
      <c r="F7770" s="3">
        <f>D7770+IF(Dashboard!$I$3,E7770,0)</f>
        <v>411467.27560170728</v>
      </c>
      <c r="G7770" s="3">
        <f>IF(Dashboard!$I$4, ('Lookups and Calculations'!$F$9) / (1 - 'Lookups and Calculations'!$F$10), 'Lookups and Calculations'!$F$9)</f>
        <v>1951878.888340465</v>
      </c>
      <c r="H7770" s="12">
        <f t="shared" si="242"/>
        <v>0</v>
      </c>
      <c r="I7770" s="12">
        <f t="shared" si="243"/>
        <v>0</v>
      </c>
      <c r="J7770" s="13">
        <f>(1 - Dashboard!$I$9) * H7770 * Dashboard!$I$8 * 'Lookups and Calculations'!$F$12</f>
        <v>0</v>
      </c>
      <c r="K7770" s="12">
        <f>(1 - Dashboard!$I$11) * I7770 * Dashboard!$I$10 * 'Lookups and Calculations'!$F$12</f>
        <v>0</v>
      </c>
      <c r="L7770" s="12">
        <f>(H7770 - I7770) * Dashboard!$I$13 * (Dashboard!$D$12 / 365) * 'Lookups and Calculations'!$F$12</f>
        <v>0</v>
      </c>
      <c r="M7770" s="3">
        <f>(G7770*2) * Dashboard!$I$13 * (Dashboard!$D$12 / 365) * 'Lookups and Calculations'!$F$12</f>
        <v>1602.0878730267946</v>
      </c>
      <c r="N7770" s="12">
        <f>H7770 * Dashboard!$I$14 * Dashboard!$I$15 * (Dashboard!$D$12 / 365) * 'Lookups and Calculations'!$F$12</f>
        <v>0</v>
      </c>
    </row>
    <row r="7771" spans="1:14" x14ac:dyDescent="0.35">
      <c r="A7771" s="2">
        <v>7770</v>
      </c>
      <c r="B7771" s="11">
        <v>0.32216312836263516</v>
      </c>
      <c r="C7771" s="11">
        <v>0.18635465100357881</v>
      </c>
      <c r="D7771" s="3">
        <f>B7771*Dashboard!$D$11*Dashboard!$D$10*SQRT(Dashboard!$D$12/365)</f>
        <v>79987.23063704322</v>
      </c>
      <c r="E7771" s="3">
        <f>IF(Dashboard!$I$3,C7771*Dashboard!$E$11*Dashboard!$E$10*SQRT(Dashboard!$D$12/365),0)</f>
        <v>92536.923923400609</v>
      </c>
      <c r="F7771" s="3">
        <f>D7771+IF(Dashboard!$I$3,E7771,0)</f>
        <v>172524.15456044383</v>
      </c>
      <c r="G7771" s="3">
        <f>IF(Dashboard!$I$4, ('Lookups and Calculations'!$F$9) / (1 - 'Lookups and Calculations'!$F$10), 'Lookups and Calculations'!$F$9)</f>
        <v>1951878.888340465</v>
      </c>
      <c r="H7771" s="12">
        <f t="shared" si="242"/>
        <v>0</v>
      </c>
      <c r="I7771" s="12">
        <f t="shared" si="243"/>
        <v>0</v>
      </c>
      <c r="J7771" s="13">
        <f>(1 - Dashboard!$I$9) * H7771 * Dashboard!$I$8 * 'Lookups and Calculations'!$F$12</f>
        <v>0</v>
      </c>
      <c r="K7771" s="12">
        <f>(1 - Dashboard!$I$11) * I7771 * Dashboard!$I$10 * 'Lookups and Calculations'!$F$12</f>
        <v>0</v>
      </c>
      <c r="L7771" s="12">
        <f>(H7771 - I7771) * Dashboard!$I$13 * (Dashboard!$D$12 / 365) * 'Lookups and Calculations'!$F$12</f>
        <v>0</v>
      </c>
      <c r="M7771" s="3">
        <f>(G7771*2) * Dashboard!$I$13 * (Dashboard!$D$12 / 365) * 'Lookups and Calculations'!$F$12</f>
        <v>1602.0878730267946</v>
      </c>
      <c r="N7771" s="12">
        <f>H7771 * Dashboard!$I$14 * Dashboard!$I$15 * (Dashboard!$D$12 / 365) * 'Lookups and Calculations'!$F$12</f>
        <v>0</v>
      </c>
    </row>
    <row r="7772" spans="1:14" x14ac:dyDescent="0.35">
      <c r="A7772" s="2">
        <v>7771</v>
      </c>
      <c r="B7772" s="11">
        <v>-0.93664219930859716</v>
      </c>
      <c r="C7772" s="11">
        <v>2.0623411070647131</v>
      </c>
      <c r="D7772" s="3">
        <f>B7772*Dashboard!$D$11*Dashboard!$D$10*SQRT(Dashboard!$D$12/365)</f>
        <v>-232551.17989838033</v>
      </c>
      <c r="E7772" s="3">
        <f>IF(Dashboard!$I$3,C7772*Dashboard!$E$11*Dashboard!$E$10*SQRT(Dashboard!$D$12/365),0)</f>
        <v>1024083.3867080898</v>
      </c>
      <c r="F7772" s="3">
        <f>D7772+IF(Dashboard!$I$3,E7772,0)</f>
        <v>791532.20680970955</v>
      </c>
      <c r="G7772" s="3">
        <f>IF(Dashboard!$I$4, ('Lookups and Calculations'!$F$9) / (1 - 'Lookups and Calculations'!$F$10), 'Lookups and Calculations'!$F$9)</f>
        <v>1951878.888340465</v>
      </c>
      <c r="H7772" s="12">
        <f t="shared" si="242"/>
        <v>0</v>
      </c>
      <c r="I7772" s="12">
        <f t="shared" si="243"/>
        <v>0</v>
      </c>
      <c r="J7772" s="13">
        <f>(1 - Dashboard!$I$9) * H7772 * Dashboard!$I$8 * 'Lookups and Calculations'!$F$12</f>
        <v>0</v>
      </c>
      <c r="K7772" s="12">
        <f>(1 - Dashboard!$I$11) * I7772 * Dashboard!$I$10 * 'Lookups and Calculations'!$F$12</f>
        <v>0</v>
      </c>
      <c r="L7772" s="12">
        <f>(H7772 - I7772) * Dashboard!$I$13 * (Dashboard!$D$12 / 365) * 'Lookups and Calculations'!$F$12</f>
        <v>0</v>
      </c>
      <c r="M7772" s="3">
        <f>(G7772*2) * Dashboard!$I$13 * (Dashboard!$D$12 / 365) * 'Lookups and Calculations'!$F$12</f>
        <v>1602.0878730267946</v>
      </c>
      <c r="N7772" s="12">
        <f>H7772 * Dashboard!$I$14 * Dashboard!$I$15 * (Dashboard!$D$12 / 365) * 'Lookups and Calculations'!$F$12</f>
        <v>0</v>
      </c>
    </row>
    <row r="7773" spans="1:14" x14ac:dyDescent="0.35">
      <c r="A7773" s="2">
        <v>7772</v>
      </c>
      <c r="B7773" s="11">
        <v>1.4557873040585612</v>
      </c>
      <c r="C7773" s="11">
        <v>-0.17603469485269366</v>
      </c>
      <c r="D7773" s="3">
        <f>B7773*Dashboard!$D$11*Dashboard!$D$10*SQRT(Dashboard!$D$12/365)</f>
        <v>361445.44361742929</v>
      </c>
      <c r="E7773" s="3">
        <f>IF(Dashboard!$I$3,C7773*Dashboard!$E$11*Dashboard!$E$10*SQRT(Dashboard!$D$12/365),0)</f>
        <v>-87412.410035046138</v>
      </c>
      <c r="F7773" s="3">
        <f>D7773+IF(Dashboard!$I$3,E7773,0)</f>
        <v>274033.03358238318</v>
      </c>
      <c r="G7773" s="3">
        <f>IF(Dashboard!$I$4, ('Lookups and Calculations'!$F$9) / (1 - 'Lookups and Calculations'!$F$10), 'Lookups and Calculations'!$F$9)</f>
        <v>1951878.888340465</v>
      </c>
      <c r="H7773" s="12">
        <f t="shared" si="242"/>
        <v>0</v>
      </c>
      <c r="I7773" s="12">
        <f t="shared" si="243"/>
        <v>0</v>
      </c>
      <c r="J7773" s="13">
        <f>(1 - Dashboard!$I$9) * H7773 * Dashboard!$I$8 * 'Lookups and Calculations'!$F$12</f>
        <v>0</v>
      </c>
      <c r="K7773" s="12">
        <f>(1 - Dashboard!$I$11) * I7773 * Dashboard!$I$10 * 'Lookups and Calculations'!$F$12</f>
        <v>0</v>
      </c>
      <c r="L7773" s="12">
        <f>(H7773 - I7773) * Dashboard!$I$13 * (Dashboard!$D$12 / 365) * 'Lookups and Calculations'!$F$12</f>
        <v>0</v>
      </c>
      <c r="M7773" s="3">
        <f>(G7773*2) * Dashboard!$I$13 * (Dashboard!$D$12 / 365) * 'Lookups and Calculations'!$F$12</f>
        <v>1602.0878730267946</v>
      </c>
      <c r="N7773" s="12">
        <f>H7773 * Dashboard!$I$14 * Dashboard!$I$15 * (Dashboard!$D$12 / 365) * 'Lookups and Calculations'!$F$12</f>
        <v>0</v>
      </c>
    </row>
    <row r="7774" spans="1:14" x14ac:dyDescent="0.35">
      <c r="A7774" s="2">
        <v>7773</v>
      </c>
      <c r="B7774" s="11">
        <v>0.19862436119831706</v>
      </c>
      <c r="C7774" s="11">
        <v>-1.2874999586665949</v>
      </c>
      <c r="D7774" s="3">
        <f>B7774*Dashboard!$D$11*Dashboard!$D$10*SQRT(Dashboard!$D$12/365)</f>
        <v>49314.807284283255</v>
      </c>
      <c r="E7774" s="3">
        <f>IF(Dashboard!$I$3,C7774*Dashboard!$E$11*Dashboard!$E$10*SQRT(Dashboard!$D$12/365),0)</f>
        <v>-639325.52842066763</v>
      </c>
      <c r="F7774" s="3">
        <f>D7774+IF(Dashboard!$I$3,E7774,0)</f>
        <v>-590010.72113638441</v>
      </c>
      <c r="G7774" s="3">
        <f>IF(Dashboard!$I$4, ('Lookups and Calculations'!$F$9) / (1 - 'Lookups and Calculations'!$F$10), 'Lookups and Calculations'!$F$9)</f>
        <v>1951878.888340465</v>
      </c>
      <c r="H7774" s="12">
        <f t="shared" si="242"/>
        <v>0</v>
      </c>
      <c r="I7774" s="12">
        <f t="shared" si="243"/>
        <v>0</v>
      </c>
      <c r="J7774" s="13">
        <f>(1 - Dashboard!$I$9) * H7774 * Dashboard!$I$8 * 'Lookups and Calculations'!$F$12</f>
        <v>0</v>
      </c>
      <c r="K7774" s="12">
        <f>(1 - Dashboard!$I$11) * I7774 * Dashboard!$I$10 * 'Lookups and Calculations'!$F$12</f>
        <v>0</v>
      </c>
      <c r="L7774" s="12">
        <f>(H7774 - I7774) * Dashboard!$I$13 * (Dashboard!$D$12 / 365) * 'Lookups and Calculations'!$F$12</f>
        <v>0</v>
      </c>
      <c r="M7774" s="3">
        <f>(G7774*2) * Dashboard!$I$13 * (Dashboard!$D$12 / 365) * 'Lookups and Calculations'!$F$12</f>
        <v>1602.0878730267946</v>
      </c>
      <c r="N7774" s="12">
        <f>H7774 * Dashboard!$I$14 * Dashboard!$I$15 * (Dashboard!$D$12 / 365) * 'Lookups and Calculations'!$F$12</f>
        <v>0</v>
      </c>
    </row>
    <row r="7775" spans="1:14" x14ac:dyDescent="0.35">
      <c r="A7775" s="2">
        <v>7774</v>
      </c>
      <c r="B7775" s="11">
        <v>0.94525155781695314</v>
      </c>
      <c r="C7775" s="11">
        <v>-0.80489079300203092</v>
      </c>
      <c r="D7775" s="3">
        <f>B7775*Dashboard!$D$11*Dashboard!$D$10*SQRT(Dashboard!$D$12/365)</f>
        <v>234688.7266379616</v>
      </c>
      <c r="E7775" s="3">
        <f>IF(Dashboard!$I$3,C7775*Dashboard!$E$11*Dashboard!$E$10*SQRT(Dashboard!$D$12/365),0)</f>
        <v>-399679.41598218627</v>
      </c>
      <c r="F7775" s="3">
        <f>D7775+IF(Dashboard!$I$3,E7775,0)</f>
        <v>-164990.68934422467</v>
      </c>
      <c r="G7775" s="3">
        <f>IF(Dashboard!$I$4, ('Lookups and Calculations'!$F$9) / (1 - 'Lookups and Calculations'!$F$10), 'Lookups and Calculations'!$F$9)</f>
        <v>1951878.888340465</v>
      </c>
      <c r="H7775" s="12">
        <f t="shared" si="242"/>
        <v>0</v>
      </c>
      <c r="I7775" s="12">
        <f t="shared" si="243"/>
        <v>0</v>
      </c>
      <c r="J7775" s="13">
        <f>(1 - Dashboard!$I$9) * H7775 * Dashboard!$I$8 * 'Lookups and Calculations'!$F$12</f>
        <v>0</v>
      </c>
      <c r="K7775" s="12">
        <f>(1 - Dashboard!$I$11) * I7775 * Dashboard!$I$10 * 'Lookups and Calculations'!$F$12</f>
        <v>0</v>
      </c>
      <c r="L7775" s="12">
        <f>(H7775 - I7775) * Dashboard!$I$13 * (Dashboard!$D$12 / 365) * 'Lookups and Calculations'!$F$12</f>
        <v>0</v>
      </c>
      <c r="M7775" s="3">
        <f>(G7775*2) * Dashboard!$I$13 * (Dashboard!$D$12 / 365) * 'Lookups and Calculations'!$F$12</f>
        <v>1602.0878730267946</v>
      </c>
      <c r="N7775" s="12">
        <f>H7775 * Dashboard!$I$14 * Dashboard!$I$15 * (Dashboard!$D$12 / 365) * 'Lookups and Calculations'!$F$12</f>
        <v>0</v>
      </c>
    </row>
    <row r="7776" spans="1:14" x14ac:dyDescent="0.35">
      <c r="A7776" s="2">
        <v>7775</v>
      </c>
      <c r="B7776" s="11">
        <v>-1.7198559119480619</v>
      </c>
      <c r="C7776" s="11">
        <v>0.10583224075196872</v>
      </c>
      <c r="D7776" s="3">
        <f>B7776*Dashboard!$D$11*Dashboard!$D$10*SQRT(Dashboard!$D$12/365)</f>
        <v>-427008.86408274341</v>
      </c>
      <c r="E7776" s="3">
        <f>IF(Dashboard!$I$3,C7776*Dashboard!$E$11*Dashboard!$E$10*SQRT(Dashboard!$D$12/365),0)</f>
        <v>52552.431390187681</v>
      </c>
      <c r="F7776" s="3">
        <f>D7776+IF(Dashboard!$I$3,E7776,0)</f>
        <v>-374456.43269255571</v>
      </c>
      <c r="G7776" s="3">
        <f>IF(Dashboard!$I$4, ('Lookups and Calculations'!$F$9) / (1 - 'Lookups and Calculations'!$F$10), 'Lookups and Calculations'!$F$9)</f>
        <v>1951878.888340465</v>
      </c>
      <c r="H7776" s="12">
        <f t="shared" si="242"/>
        <v>0</v>
      </c>
      <c r="I7776" s="12">
        <f t="shared" si="243"/>
        <v>0</v>
      </c>
      <c r="J7776" s="13">
        <f>(1 - Dashboard!$I$9) * H7776 * Dashboard!$I$8 * 'Lookups and Calculations'!$F$12</f>
        <v>0</v>
      </c>
      <c r="K7776" s="12">
        <f>(1 - Dashboard!$I$11) * I7776 * Dashboard!$I$10 * 'Lookups and Calculations'!$F$12</f>
        <v>0</v>
      </c>
      <c r="L7776" s="12">
        <f>(H7776 - I7776) * Dashboard!$I$13 * (Dashboard!$D$12 / 365) * 'Lookups and Calculations'!$F$12</f>
        <v>0</v>
      </c>
      <c r="M7776" s="3">
        <f>(G7776*2) * Dashboard!$I$13 * (Dashboard!$D$12 / 365) * 'Lookups and Calculations'!$F$12</f>
        <v>1602.0878730267946</v>
      </c>
      <c r="N7776" s="12">
        <f>H7776 * Dashboard!$I$14 * Dashboard!$I$15 * (Dashboard!$D$12 / 365) * 'Lookups and Calculations'!$F$12</f>
        <v>0</v>
      </c>
    </row>
    <row r="7777" spans="1:14" x14ac:dyDescent="0.35">
      <c r="A7777" s="2">
        <v>7776</v>
      </c>
      <c r="B7777" s="11">
        <v>-0.69805037974464679</v>
      </c>
      <c r="C7777" s="11">
        <v>2.1147138207705884</v>
      </c>
      <c r="D7777" s="3">
        <f>B7777*Dashboard!$D$11*Dashboard!$D$10*SQRT(Dashboard!$D$12/365)</f>
        <v>-173313.18144533664</v>
      </c>
      <c r="E7777" s="3">
        <f>IF(Dashboard!$I$3,C7777*Dashboard!$E$11*Dashboard!$E$10*SQRT(Dashboard!$D$12/365),0)</f>
        <v>1050089.766467131</v>
      </c>
      <c r="F7777" s="3">
        <f>D7777+IF(Dashboard!$I$3,E7777,0)</f>
        <v>876776.58502179431</v>
      </c>
      <c r="G7777" s="3">
        <f>IF(Dashboard!$I$4, ('Lookups and Calculations'!$F$9) / (1 - 'Lookups and Calculations'!$F$10), 'Lookups and Calculations'!$F$9)</f>
        <v>1951878.888340465</v>
      </c>
      <c r="H7777" s="12">
        <f t="shared" si="242"/>
        <v>0</v>
      </c>
      <c r="I7777" s="12">
        <f t="shared" si="243"/>
        <v>0</v>
      </c>
      <c r="J7777" s="13">
        <f>(1 - Dashboard!$I$9) * H7777 * Dashboard!$I$8 * 'Lookups and Calculations'!$F$12</f>
        <v>0</v>
      </c>
      <c r="K7777" s="12">
        <f>(1 - Dashboard!$I$11) * I7777 * Dashboard!$I$10 * 'Lookups and Calculations'!$F$12</f>
        <v>0</v>
      </c>
      <c r="L7777" s="12">
        <f>(H7777 - I7777) * Dashboard!$I$13 * (Dashboard!$D$12 / 365) * 'Lookups and Calculations'!$F$12</f>
        <v>0</v>
      </c>
      <c r="M7777" s="3">
        <f>(G7777*2) * Dashboard!$I$13 * (Dashboard!$D$12 / 365) * 'Lookups and Calculations'!$F$12</f>
        <v>1602.0878730267946</v>
      </c>
      <c r="N7777" s="12">
        <f>H7777 * Dashboard!$I$14 * Dashboard!$I$15 * (Dashboard!$D$12 / 365) * 'Lookups and Calculations'!$F$12</f>
        <v>0</v>
      </c>
    </row>
    <row r="7778" spans="1:14" x14ac:dyDescent="0.35">
      <c r="A7778" s="2">
        <v>7777</v>
      </c>
      <c r="B7778" s="11">
        <v>1.4409300705715034</v>
      </c>
      <c r="C7778" s="11">
        <v>0.11644033295439749</v>
      </c>
      <c r="D7778" s="3">
        <f>B7778*Dashboard!$D$11*Dashboard!$D$10*SQRT(Dashboard!$D$12/365)</f>
        <v>357756.66344076052</v>
      </c>
      <c r="E7778" s="3">
        <f>IF(Dashboard!$I$3,C7778*Dashboard!$E$11*Dashboard!$E$10*SQRT(Dashboard!$D$12/365),0)</f>
        <v>57820.023134327828</v>
      </c>
      <c r="F7778" s="3">
        <f>D7778+IF(Dashboard!$I$3,E7778,0)</f>
        <v>415576.68657508836</v>
      </c>
      <c r="G7778" s="3">
        <f>IF(Dashboard!$I$4, ('Lookups and Calculations'!$F$9) / (1 - 'Lookups and Calculations'!$F$10), 'Lookups and Calculations'!$F$9)</f>
        <v>1951878.888340465</v>
      </c>
      <c r="H7778" s="12">
        <f t="shared" si="242"/>
        <v>0</v>
      </c>
      <c r="I7778" s="12">
        <f t="shared" si="243"/>
        <v>0</v>
      </c>
      <c r="J7778" s="13">
        <f>(1 - Dashboard!$I$9) * H7778 * Dashboard!$I$8 * 'Lookups and Calculations'!$F$12</f>
        <v>0</v>
      </c>
      <c r="K7778" s="12">
        <f>(1 - Dashboard!$I$11) * I7778 * Dashboard!$I$10 * 'Lookups and Calculations'!$F$12</f>
        <v>0</v>
      </c>
      <c r="L7778" s="12">
        <f>(H7778 - I7778) * Dashboard!$I$13 * (Dashboard!$D$12 / 365) * 'Lookups and Calculations'!$F$12</f>
        <v>0</v>
      </c>
      <c r="M7778" s="3">
        <f>(G7778*2) * Dashboard!$I$13 * (Dashboard!$D$12 / 365) * 'Lookups and Calculations'!$F$12</f>
        <v>1602.0878730267946</v>
      </c>
      <c r="N7778" s="12">
        <f>H7778 * Dashboard!$I$14 * Dashboard!$I$15 * (Dashboard!$D$12 / 365) * 'Lookups and Calculations'!$F$12</f>
        <v>0</v>
      </c>
    </row>
    <row r="7779" spans="1:14" x14ac:dyDescent="0.35">
      <c r="A7779" s="2">
        <v>7778</v>
      </c>
      <c r="B7779" s="11">
        <v>6.3010763128907799E-2</v>
      </c>
      <c r="C7779" s="11">
        <v>-9.2691922442183626E-4</v>
      </c>
      <c r="D7779" s="3">
        <f>B7779*Dashboard!$D$11*Dashboard!$D$10*SQRT(Dashboard!$D$12/365)</f>
        <v>15644.423583243919</v>
      </c>
      <c r="E7779" s="3">
        <f>IF(Dashboard!$I$3,C7779*Dashboard!$E$11*Dashboard!$E$10*SQRT(Dashboard!$D$12/365),0)</f>
        <v>-460.27428503415092</v>
      </c>
      <c r="F7779" s="3">
        <f>D7779+IF(Dashboard!$I$3,E7779,0)</f>
        <v>15184.149298209768</v>
      </c>
      <c r="G7779" s="3">
        <f>IF(Dashboard!$I$4, ('Lookups and Calculations'!$F$9) / (1 - 'Lookups and Calculations'!$F$10), 'Lookups and Calculations'!$F$9)</f>
        <v>1951878.888340465</v>
      </c>
      <c r="H7779" s="12">
        <f t="shared" si="242"/>
        <v>0</v>
      </c>
      <c r="I7779" s="12">
        <f t="shared" si="243"/>
        <v>0</v>
      </c>
      <c r="J7779" s="13">
        <f>(1 - Dashboard!$I$9) * H7779 * Dashboard!$I$8 * 'Lookups and Calculations'!$F$12</f>
        <v>0</v>
      </c>
      <c r="K7779" s="12">
        <f>(1 - Dashboard!$I$11) * I7779 * Dashboard!$I$10 * 'Lookups and Calculations'!$F$12</f>
        <v>0</v>
      </c>
      <c r="L7779" s="12">
        <f>(H7779 - I7779) * Dashboard!$I$13 * (Dashboard!$D$12 / 365) * 'Lookups and Calculations'!$F$12</f>
        <v>0</v>
      </c>
      <c r="M7779" s="3">
        <f>(G7779*2) * Dashboard!$I$13 * (Dashboard!$D$12 / 365) * 'Lookups and Calculations'!$F$12</f>
        <v>1602.0878730267946</v>
      </c>
      <c r="N7779" s="12">
        <f>H7779 * Dashboard!$I$14 * Dashboard!$I$15 * (Dashboard!$D$12 / 365) * 'Lookups and Calculations'!$F$12</f>
        <v>0</v>
      </c>
    </row>
    <row r="7780" spans="1:14" x14ac:dyDescent="0.35">
      <c r="A7780" s="2">
        <v>7779</v>
      </c>
      <c r="B7780" s="11">
        <v>7.8084958172872962E-2</v>
      </c>
      <c r="C7780" s="11">
        <v>2.2811897372227868E-2</v>
      </c>
      <c r="D7780" s="3">
        <f>B7780*Dashboard!$D$11*Dashboard!$D$10*SQRT(Dashboard!$D$12/365)</f>
        <v>19387.071358541776</v>
      </c>
      <c r="E7780" s="3">
        <f>IF(Dashboard!$I$3,C7780*Dashboard!$E$11*Dashboard!$E$10*SQRT(Dashboard!$D$12/365),0)</f>
        <v>11327.556357269201</v>
      </c>
      <c r="F7780" s="3">
        <f>D7780+IF(Dashboard!$I$3,E7780,0)</f>
        <v>30714.627715810977</v>
      </c>
      <c r="G7780" s="3">
        <f>IF(Dashboard!$I$4, ('Lookups and Calculations'!$F$9) / (1 - 'Lookups and Calculations'!$F$10), 'Lookups and Calculations'!$F$9)</f>
        <v>1951878.888340465</v>
      </c>
      <c r="H7780" s="12">
        <f t="shared" si="242"/>
        <v>0</v>
      </c>
      <c r="I7780" s="12">
        <f t="shared" si="243"/>
        <v>0</v>
      </c>
      <c r="J7780" s="13">
        <f>(1 - Dashboard!$I$9) * H7780 * Dashboard!$I$8 * 'Lookups and Calculations'!$F$12</f>
        <v>0</v>
      </c>
      <c r="K7780" s="12">
        <f>(1 - Dashboard!$I$11) * I7780 * Dashboard!$I$10 * 'Lookups and Calculations'!$F$12</f>
        <v>0</v>
      </c>
      <c r="L7780" s="12">
        <f>(H7780 - I7780) * Dashboard!$I$13 * (Dashboard!$D$12 / 365) * 'Lookups and Calculations'!$F$12</f>
        <v>0</v>
      </c>
      <c r="M7780" s="3">
        <f>(G7780*2) * Dashboard!$I$13 * (Dashboard!$D$12 / 365) * 'Lookups and Calculations'!$F$12</f>
        <v>1602.0878730267946</v>
      </c>
      <c r="N7780" s="12">
        <f>H7780 * Dashboard!$I$14 * Dashboard!$I$15 * (Dashboard!$D$12 / 365) * 'Lookups and Calculations'!$F$12</f>
        <v>0</v>
      </c>
    </row>
    <row r="7781" spans="1:14" x14ac:dyDescent="0.35">
      <c r="A7781" s="2">
        <v>7780</v>
      </c>
      <c r="B7781" s="11">
        <v>0.11382923355502131</v>
      </c>
      <c r="C7781" s="11">
        <v>1.7954786178065429</v>
      </c>
      <c r="D7781" s="3">
        <f>B7781*Dashboard!$D$11*Dashboard!$D$10*SQRT(Dashboard!$D$12/365)</f>
        <v>28261.723195568968</v>
      </c>
      <c r="E7781" s="3">
        <f>IF(Dashboard!$I$3,C7781*Dashboard!$E$11*Dashboard!$E$10*SQRT(Dashboard!$D$12/365),0)</f>
        <v>891569.20617380121</v>
      </c>
      <c r="F7781" s="3">
        <f>D7781+IF(Dashboard!$I$3,E7781,0)</f>
        <v>919830.92936937022</v>
      </c>
      <c r="G7781" s="3">
        <f>IF(Dashboard!$I$4, ('Lookups and Calculations'!$F$9) / (1 - 'Lookups and Calculations'!$F$10), 'Lookups and Calculations'!$F$9)</f>
        <v>1951878.888340465</v>
      </c>
      <c r="H7781" s="12">
        <f t="shared" si="242"/>
        <v>0</v>
      </c>
      <c r="I7781" s="12">
        <f t="shared" si="243"/>
        <v>0</v>
      </c>
      <c r="J7781" s="13">
        <f>(1 - Dashboard!$I$9) * H7781 * Dashboard!$I$8 * 'Lookups and Calculations'!$F$12</f>
        <v>0</v>
      </c>
      <c r="K7781" s="12">
        <f>(1 - Dashboard!$I$11) * I7781 * Dashboard!$I$10 * 'Lookups and Calculations'!$F$12</f>
        <v>0</v>
      </c>
      <c r="L7781" s="12">
        <f>(H7781 - I7781) * Dashboard!$I$13 * (Dashboard!$D$12 / 365) * 'Lookups and Calculations'!$F$12</f>
        <v>0</v>
      </c>
      <c r="M7781" s="3">
        <f>(G7781*2) * Dashboard!$I$13 * (Dashboard!$D$12 / 365) * 'Lookups and Calculations'!$F$12</f>
        <v>1602.0878730267946</v>
      </c>
      <c r="N7781" s="12">
        <f>H7781 * Dashboard!$I$14 * Dashboard!$I$15 * (Dashboard!$D$12 / 365) * 'Lookups and Calculations'!$F$12</f>
        <v>0</v>
      </c>
    </row>
    <row r="7782" spans="1:14" x14ac:dyDescent="0.35">
      <c r="A7782" s="2">
        <v>7781</v>
      </c>
      <c r="B7782" s="11">
        <v>0.89610631461689971</v>
      </c>
      <c r="C7782" s="11">
        <v>1.1733733389009211</v>
      </c>
      <c r="D7782" s="3">
        <f>B7782*Dashboard!$D$11*Dashboard!$D$10*SQRT(Dashboard!$D$12/365)</f>
        <v>222486.85883721369</v>
      </c>
      <c r="E7782" s="3">
        <f>IF(Dashboard!$I$3,C7782*Dashboard!$E$11*Dashboard!$E$10*SQRT(Dashboard!$D$12/365),0)</f>
        <v>582654.4108820546</v>
      </c>
      <c r="F7782" s="3">
        <f>D7782+IF(Dashboard!$I$3,E7782,0)</f>
        <v>805141.26971926831</v>
      </c>
      <c r="G7782" s="3">
        <f>IF(Dashboard!$I$4, ('Lookups and Calculations'!$F$9) / (1 - 'Lookups and Calculations'!$F$10), 'Lookups and Calculations'!$F$9)</f>
        <v>1951878.888340465</v>
      </c>
      <c r="H7782" s="12">
        <f t="shared" si="242"/>
        <v>0</v>
      </c>
      <c r="I7782" s="12">
        <f t="shared" si="243"/>
        <v>0</v>
      </c>
      <c r="J7782" s="13">
        <f>(1 - Dashboard!$I$9) * H7782 * Dashboard!$I$8 * 'Lookups and Calculations'!$F$12</f>
        <v>0</v>
      </c>
      <c r="K7782" s="12">
        <f>(1 - Dashboard!$I$11) * I7782 * Dashboard!$I$10 * 'Lookups and Calculations'!$F$12</f>
        <v>0</v>
      </c>
      <c r="L7782" s="12">
        <f>(H7782 - I7782) * Dashboard!$I$13 * (Dashboard!$D$12 / 365) * 'Lookups and Calculations'!$F$12</f>
        <v>0</v>
      </c>
      <c r="M7782" s="3">
        <f>(G7782*2) * Dashboard!$I$13 * (Dashboard!$D$12 / 365) * 'Lookups and Calculations'!$F$12</f>
        <v>1602.0878730267946</v>
      </c>
      <c r="N7782" s="12">
        <f>H7782 * Dashboard!$I$14 * Dashboard!$I$15 * (Dashboard!$D$12 / 365) * 'Lookups and Calculations'!$F$12</f>
        <v>0</v>
      </c>
    </row>
    <row r="7783" spans="1:14" x14ac:dyDescent="0.35">
      <c r="A7783" s="2">
        <v>7782</v>
      </c>
      <c r="B7783" s="11">
        <v>-2.1012242522453861</v>
      </c>
      <c r="C7783" s="11">
        <v>-1.7110705988860118</v>
      </c>
      <c r="D7783" s="3">
        <f>B7783*Dashboard!$D$11*Dashboard!$D$10*SQRT(Dashboard!$D$12/365)</f>
        <v>-521695.66932971665</v>
      </c>
      <c r="E7783" s="3">
        <f>IF(Dashboard!$I$3,C7783*Dashboard!$E$11*Dashboard!$E$10*SQRT(Dashboard!$D$12/365),0)</f>
        <v>-849655.26207146631</v>
      </c>
      <c r="F7783" s="3">
        <f>D7783+IF(Dashboard!$I$3,E7783,0)</f>
        <v>-1371350.9314011829</v>
      </c>
      <c r="G7783" s="3">
        <f>IF(Dashboard!$I$4, ('Lookups and Calculations'!$F$9) / (1 - 'Lookups and Calculations'!$F$10), 'Lookups and Calculations'!$F$9)</f>
        <v>1951878.888340465</v>
      </c>
      <c r="H7783" s="12">
        <f t="shared" si="242"/>
        <v>0</v>
      </c>
      <c r="I7783" s="12">
        <f t="shared" si="243"/>
        <v>0</v>
      </c>
      <c r="J7783" s="13">
        <f>(1 - Dashboard!$I$9) * H7783 * Dashboard!$I$8 * 'Lookups and Calculations'!$F$12</f>
        <v>0</v>
      </c>
      <c r="K7783" s="12">
        <f>(1 - Dashboard!$I$11) * I7783 * Dashboard!$I$10 * 'Lookups and Calculations'!$F$12</f>
        <v>0</v>
      </c>
      <c r="L7783" s="12">
        <f>(H7783 - I7783) * Dashboard!$I$13 * (Dashboard!$D$12 / 365) * 'Lookups and Calculations'!$F$12</f>
        <v>0</v>
      </c>
      <c r="M7783" s="3">
        <f>(G7783*2) * Dashboard!$I$13 * (Dashboard!$D$12 / 365) * 'Lookups and Calculations'!$F$12</f>
        <v>1602.0878730267946</v>
      </c>
      <c r="N7783" s="12">
        <f>H7783 * Dashboard!$I$14 * Dashboard!$I$15 * (Dashboard!$D$12 / 365) * 'Lookups and Calculations'!$F$12</f>
        <v>0</v>
      </c>
    </row>
    <row r="7784" spans="1:14" x14ac:dyDescent="0.35">
      <c r="A7784" s="2">
        <v>7783</v>
      </c>
      <c r="B7784" s="11">
        <v>-0.43029560437194803</v>
      </c>
      <c r="C7784" s="11">
        <v>-0.52514239665997831</v>
      </c>
      <c r="D7784" s="3">
        <f>B7784*Dashboard!$D$11*Dashboard!$D$10*SQRT(Dashboard!$D$12/365)</f>
        <v>-106834.5528053817</v>
      </c>
      <c r="E7784" s="3">
        <f>IF(Dashboard!$I$3,C7784*Dashboard!$E$11*Dashboard!$E$10*SQRT(Dashboard!$D$12/365),0)</f>
        <v>-260766.56389833509</v>
      </c>
      <c r="F7784" s="3">
        <f>D7784+IF(Dashboard!$I$3,E7784,0)</f>
        <v>-367601.11670371681</v>
      </c>
      <c r="G7784" s="3">
        <f>IF(Dashboard!$I$4, ('Lookups and Calculations'!$F$9) / (1 - 'Lookups and Calculations'!$F$10), 'Lookups and Calculations'!$F$9)</f>
        <v>1951878.888340465</v>
      </c>
      <c r="H7784" s="12">
        <f t="shared" si="242"/>
        <v>0</v>
      </c>
      <c r="I7784" s="12">
        <f t="shared" si="243"/>
        <v>0</v>
      </c>
      <c r="J7784" s="13">
        <f>(1 - Dashboard!$I$9) * H7784 * Dashboard!$I$8 * 'Lookups and Calculations'!$F$12</f>
        <v>0</v>
      </c>
      <c r="K7784" s="12">
        <f>(1 - Dashboard!$I$11) * I7784 * Dashboard!$I$10 * 'Lookups and Calculations'!$F$12</f>
        <v>0</v>
      </c>
      <c r="L7784" s="12">
        <f>(H7784 - I7784) * Dashboard!$I$13 * (Dashboard!$D$12 / 365) * 'Lookups and Calculations'!$F$12</f>
        <v>0</v>
      </c>
      <c r="M7784" s="3">
        <f>(G7784*2) * Dashboard!$I$13 * (Dashboard!$D$12 / 365) * 'Lookups and Calculations'!$F$12</f>
        <v>1602.0878730267946</v>
      </c>
      <c r="N7784" s="12">
        <f>H7784 * Dashboard!$I$14 * Dashboard!$I$15 * (Dashboard!$D$12 / 365) * 'Lookups and Calculations'!$F$12</f>
        <v>0</v>
      </c>
    </row>
    <row r="7785" spans="1:14" x14ac:dyDescent="0.35">
      <c r="A7785" s="2">
        <v>7784</v>
      </c>
      <c r="B7785" s="11">
        <v>-1.4042318202732931</v>
      </c>
      <c r="C7785" s="11">
        <v>-1.0845435792082754</v>
      </c>
      <c r="D7785" s="3">
        <f>B7785*Dashboard!$D$11*Dashboard!$D$10*SQRT(Dashboard!$D$12/365)</f>
        <v>-348645.15702629986</v>
      </c>
      <c r="E7785" s="3">
        <f>IF(Dashboard!$I$3,C7785*Dashboard!$E$11*Dashboard!$E$10*SQRT(Dashboard!$D$12/365),0)</f>
        <v>-538544.79155919445</v>
      </c>
      <c r="F7785" s="3">
        <f>D7785+IF(Dashboard!$I$3,E7785,0)</f>
        <v>-887189.94858549431</v>
      </c>
      <c r="G7785" s="3">
        <f>IF(Dashboard!$I$4, ('Lookups and Calculations'!$F$9) / (1 - 'Lookups and Calculations'!$F$10), 'Lookups and Calculations'!$F$9)</f>
        <v>1951878.888340465</v>
      </c>
      <c r="H7785" s="12">
        <f t="shared" si="242"/>
        <v>0</v>
      </c>
      <c r="I7785" s="12">
        <f t="shared" si="243"/>
        <v>0</v>
      </c>
      <c r="J7785" s="13">
        <f>(1 - Dashboard!$I$9) * H7785 * Dashboard!$I$8 * 'Lookups and Calculations'!$F$12</f>
        <v>0</v>
      </c>
      <c r="K7785" s="12">
        <f>(1 - Dashboard!$I$11) * I7785 * Dashboard!$I$10 * 'Lookups and Calculations'!$F$12</f>
        <v>0</v>
      </c>
      <c r="L7785" s="12">
        <f>(H7785 - I7785) * Dashboard!$I$13 * (Dashboard!$D$12 / 365) * 'Lookups and Calculations'!$F$12</f>
        <v>0</v>
      </c>
      <c r="M7785" s="3">
        <f>(G7785*2) * Dashboard!$I$13 * (Dashboard!$D$12 / 365) * 'Lookups and Calculations'!$F$12</f>
        <v>1602.0878730267946</v>
      </c>
      <c r="N7785" s="12">
        <f>H7785 * Dashboard!$I$14 * Dashboard!$I$15 * (Dashboard!$D$12 / 365) * 'Lookups and Calculations'!$F$12</f>
        <v>0</v>
      </c>
    </row>
    <row r="7786" spans="1:14" x14ac:dyDescent="0.35">
      <c r="A7786" s="2">
        <v>7785</v>
      </c>
      <c r="B7786" s="11">
        <v>-0.12693849131335933</v>
      </c>
      <c r="C7786" s="11">
        <v>2.5101347462144696</v>
      </c>
      <c r="D7786" s="3">
        <f>B7786*Dashboard!$D$11*Dashboard!$D$10*SQRT(Dashboard!$D$12/365)</f>
        <v>-31516.512870371014</v>
      </c>
      <c r="E7786" s="3">
        <f>IF(Dashboard!$I$3,C7786*Dashboard!$E$11*Dashboard!$E$10*SQRT(Dashboard!$D$12/365),0)</f>
        <v>1246441.3782915033</v>
      </c>
      <c r="F7786" s="3">
        <f>D7786+IF(Dashboard!$I$3,E7786,0)</f>
        <v>1214924.8654211322</v>
      </c>
      <c r="G7786" s="3">
        <f>IF(Dashboard!$I$4, ('Lookups and Calculations'!$F$9) / (1 - 'Lookups and Calculations'!$F$10), 'Lookups and Calculations'!$F$9)</f>
        <v>1951878.888340465</v>
      </c>
      <c r="H7786" s="12">
        <f t="shared" si="242"/>
        <v>0</v>
      </c>
      <c r="I7786" s="12">
        <f t="shared" si="243"/>
        <v>0</v>
      </c>
      <c r="J7786" s="13">
        <f>(1 - Dashboard!$I$9) * H7786 * Dashboard!$I$8 * 'Lookups and Calculations'!$F$12</f>
        <v>0</v>
      </c>
      <c r="K7786" s="12">
        <f>(1 - Dashboard!$I$11) * I7786 * Dashboard!$I$10 * 'Lookups and Calculations'!$F$12</f>
        <v>0</v>
      </c>
      <c r="L7786" s="12">
        <f>(H7786 - I7786) * Dashboard!$I$13 * (Dashboard!$D$12 / 365) * 'Lookups and Calculations'!$F$12</f>
        <v>0</v>
      </c>
      <c r="M7786" s="3">
        <f>(G7786*2) * Dashboard!$I$13 * (Dashboard!$D$12 / 365) * 'Lookups and Calculations'!$F$12</f>
        <v>1602.0878730267946</v>
      </c>
      <c r="N7786" s="12">
        <f>H7786 * Dashboard!$I$14 * Dashboard!$I$15 * (Dashboard!$D$12 / 365) * 'Lookups and Calculations'!$F$12</f>
        <v>0</v>
      </c>
    </row>
    <row r="7787" spans="1:14" x14ac:dyDescent="0.35">
      <c r="A7787" s="2">
        <v>7786</v>
      </c>
      <c r="B7787" s="11">
        <v>-1.1712706461815774</v>
      </c>
      <c r="C7787" s="11">
        <v>1.2664758517452557</v>
      </c>
      <c r="D7787" s="3">
        <f>B7787*Dashboard!$D$11*Dashboard!$D$10*SQRT(Dashboard!$D$12/365)</f>
        <v>-290805.14517809224</v>
      </c>
      <c r="E7787" s="3">
        <f>IF(Dashboard!$I$3,C7787*Dashboard!$E$11*Dashboard!$E$10*SQRT(Dashboard!$D$12/365),0)</f>
        <v>628885.72360624385</v>
      </c>
      <c r="F7787" s="3">
        <f>D7787+IF(Dashboard!$I$3,E7787,0)</f>
        <v>338080.57842815161</v>
      </c>
      <c r="G7787" s="3">
        <f>IF(Dashboard!$I$4, ('Lookups and Calculations'!$F$9) / (1 - 'Lookups and Calculations'!$F$10), 'Lookups and Calculations'!$F$9)</f>
        <v>1951878.888340465</v>
      </c>
      <c r="H7787" s="12">
        <f t="shared" si="242"/>
        <v>0</v>
      </c>
      <c r="I7787" s="12">
        <f t="shared" si="243"/>
        <v>0</v>
      </c>
      <c r="J7787" s="13">
        <f>(1 - Dashboard!$I$9) * H7787 * Dashboard!$I$8 * 'Lookups and Calculations'!$F$12</f>
        <v>0</v>
      </c>
      <c r="K7787" s="12">
        <f>(1 - Dashboard!$I$11) * I7787 * Dashboard!$I$10 * 'Lookups and Calculations'!$F$12</f>
        <v>0</v>
      </c>
      <c r="L7787" s="12">
        <f>(H7787 - I7787) * Dashboard!$I$13 * (Dashboard!$D$12 / 365) * 'Lookups and Calculations'!$F$12</f>
        <v>0</v>
      </c>
      <c r="M7787" s="3">
        <f>(G7787*2) * Dashboard!$I$13 * (Dashboard!$D$12 / 365) * 'Lookups and Calculations'!$F$12</f>
        <v>1602.0878730267946</v>
      </c>
      <c r="N7787" s="12">
        <f>H7787 * Dashboard!$I$14 * Dashboard!$I$15 * (Dashboard!$D$12 / 365) * 'Lookups and Calculations'!$F$12</f>
        <v>0</v>
      </c>
    </row>
    <row r="7788" spans="1:14" x14ac:dyDescent="0.35">
      <c r="A7788" s="2">
        <v>7787</v>
      </c>
      <c r="B7788" s="11">
        <v>0.78684473614067796</v>
      </c>
      <c r="C7788" s="11">
        <v>-0.22587045757044702</v>
      </c>
      <c r="D7788" s="3">
        <f>B7788*Dashboard!$D$11*Dashboard!$D$10*SQRT(Dashboard!$D$12/365)</f>
        <v>195359.20111374042</v>
      </c>
      <c r="E7788" s="3">
        <f>IF(Dashboard!$I$3,C7788*Dashboard!$E$11*Dashboard!$E$10*SQRT(Dashboard!$D$12/365),0)</f>
        <v>-112159.03244796797</v>
      </c>
      <c r="F7788" s="3">
        <f>D7788+IF(Dashboard!$I$3,E7788,0)</f>
        <v>83200.168665772449</v>
      </c>
      <c r="G7788" s="3">
        <f>IF(Dashboard!$I$4, ('Lookups and Calculations'!$F$9) / (1 - 'Lookups and Calculations'!$F$10), 'Lookups and Calculations'!$F$9)</f>
        <v>1951878.888340465</v>
      </c>
      <c r="H7788" s="12">
        <f t="shared" si="242"/>
        <v>0</v>
      </c>
      <c r="I7788" s="12">
        <f t="shared" si="243"/>
        <v>0</v>
      </c>
      <c r="J7788" s="13">
        <f>(1 - Dashboard!$I$9) * H7788 * Dashboard!$I$8 * 'Lookups and Calculations'!$F$12</f>
        <v>0</v>
      </c>
      <c r="K7788" s="12">
        <f>(1 - Dashboard!$I$11) * I7788 * Dashboard!$I$10 * 'Lookups and Calculations'!$F$12</f>
        <v>0</v>
      </c>
      <c r="L7788" s="12">
        <f>(H7788 - I7788) * Dashboard!$I$13 * (Dashboard!$D$12 / 365) * 'Lookups and Calculations'!$F$12</f>
        <v>0</v>
      </c>
      <c r="M7788" s="3">
        <f>(G7788*2) * Dashboard!$I$13 * (Dashboard!$D$12 / 365) * 'Lookups and Calculations'!$F$12</f>
        <v>1602.0878730267946</v>
      </c>
      <c r="N7788" s="12">
        <f>H7788 * Dashboard!$I$14 * Dashboard!$I$15 * (Dashboard!$D$12 / 365) * 'Lookups and Calculations'!$F$12</f>
        <v>0</v>
      </c>
    </row>
    <row r="7789" spans="1:14" x14ac:dyDescent="0.35">
      <c r="A7789" s="2">
        <v>7788</v>
      </c>
      <c r="B7789" s="11">
        <v>1.0680953148854893</v>
      </c>
      <c r="C7789" s="11">
        <v>2.0152946331957602</v>
      </c>
      <c r="D7789" s="3">
        <f>B7789*Dashboard!$D$11*Dashboard!$D$10*SQRT(Dashboard!$D$12/365)</f>
        <v>265188.59165634937</v>
      </c>
      <c r="E7789" s="3">
        <f>IF(Dashboard!$I$3,C7789*Dashboard!$E$11*Dashboard!$E$10*SQRT(Dashboard!$D$12/365),0)</f>
        <v>1000721.8234209362</v>
      </c>
      <c r="F7789" s="3">
        <f>D7789+IF(Dashboard!$I$3,E7789,0)</f>
        <v>1265910.4150772856</v>
      </c>
      <c r="G7789" s="3">
        <f>IF(Dashboard!$I$4, ('Lookups and Calculations'!$F$9) / (1 - 'Lookups and Calculations'!$F$10), 'Lookups and Calculations'!$F$9)</f>
        <v>1951878.888340465</v>
      </c>
      <c r="H7789" s="12">
        <f t="shared" si="242"/>
        <v>0</v>
      </c>
      <c r="I7789" s="12">
        <f t="shared" si="243"/>
        <v>0</v>
      </c>
      <c r="J7789" s="13">
        <f>(1 - Dashboard!$I$9) * H7789 * Dashboard!$I$8 * 'Lookups and Calculations'!$F$12</f>
        <v>0</v>
      </c>
      <c r="K7789" s="12">
        <f>(1 - Dashboard!$I$11) * I7789 * Dashboard!$I$10 * 'Lookups and Calculations'!$F$12</f>
        <v>0</v>
      </c>
      <c r="L7789" s="12">
        <f>(H7789 - I7789) * Dashboard!$I$13 * (Dashboard!$D$12 / 365) * 'Lookups and Calculations'!$F$12</f>
        <v>0</v>
      </c>
      <c r="M7789" s="3">
        <f>(G7789*2) * Dashboard!$I$13 * (Dashboard!$D$12 / 365) * 'Lookups and Calculations'!$F$12</f>
        <v>1602.0878730267946</v>
      </c>
      <c r="N7789" s="12">
        <f>H7789 * Dashboard!$I$14 * Dashboard!$I$15 * (Dashboard!$D$12 / 365) * 'Lookups and Calculations'!$F$12</f>
        <v>0</v>
      </c>
    </row>
    <row r="7790" spans="1:14" x14ac:dyDescent="0.35">
      <c r="A7790" s="2">
        <v>7789</v>
      </c>
      <c r="B7790" s="11">
        <v>1.4136015410416267</v>
      </c>
      <c r="C7790" s="11">
        <v>-1.2140769729462091</v>
      </c>
      <c r="D7790" s="3">
        <f>B7790*Dashboard!$D$11*Dashboard!$D$10*SQRT(Dashboard!$D$12/365)</f>
        <v>350971.48785102973</v>
      </c>
      <c r="E7790" s="3">
        <f>IF(Dashboard!$I$3,C7790*Dashboard!$E$11*Dashboard!$E$10*SQRT(Dashboard!$D$12/365),0)</f>
        <v>-602866.35121609236</v>
      </c>
      <c r="F7790" s="3">
        <f>D7790+IF(Dashboard!$I$3,E7790,0)</f>
        <v>-251894.86336506263</v>
      </c>
      <c r="G7790" s="3">
        <f>IF(Dashboard!$I$4, ('Lookups and Calculations'!$F$9) / (1 - 'Lookups and Calculations'!$F$10), 'Lookups and Calculations'!$F$9)</f>
        <v>1951878.888340465</v>
      </c>
      <c r="H7790" s="12">
        <f t="shared" si="242"/>
        <v>0</v>
      </c>
      <c r="I7790" s="12">
        <f t="shared" si="243"/>
        <v>0</v>
      </c>
      <c r="J7790" s="13">
        <f>(1 - Dashboard!$I$9) * H7790 * Dashboard!$I$8 * 'Lookups and Calculations'!$F$12</f>
        <v>0</v>
      </c>
      <c r="K7790" s="12">
        <f>(1 - Dashboard!$I$11) * I7790 * Dashboard!$I$10 * 'Lookups and Calculations'!$F$12</f>
        <v>0</v>
      </c>
      <c r="L7790" s="12">
        <f>(H7790 - I7790) * Dashboard!$I$13 * (Dashboard!$D$12 / 365) * 'Lookups and Calculations'!$F$12</f>
        <v>0</v>
      </c>
      <c r="M7790" s="3">
        <f>(G7790*2) * Dashboard!$I$13 * (Dashboard!$D$12 / 365) * 'Lookups and Calculations'!$F$12</f>
        <v>1602.0878730267946</v>
      </c>
      <c r="N7790" s="12">
        <f>H7790 * Dashboard!$I$14 * Dashboard!$I$15 * (Dashboard!$D$12 / 365) * 'Lookups and Calculations'!$F$12</f>
        <v>0</v>
      </c>
    </row>
    <row r="7791" spans="1:14" x14ac:dyDescent="0.35">
      <c r="A7791" s="2">
        <v>7790</v>
      </c>
      <c r="B7791" s="11">
        <v>0.42474996195614156</v>
      </c>
      <c r="C7791" s="11">
        <v>-1.480914207779441</v>
      </c>
      <c r="D7791" s="3">
        <f>B7791*Dashboard!$D$11*Dashboard!$D$10*SQRT(Dashboard!$D$12/365)</f>
        <v>105457.67090956034</v>
      </c>
      <c r="E7791" s="3">
        <f>IF(Dashboard!$I$3,C7791*Dashboard!$E$11*Dashboard!$E$10*SQRT(Dashboard!$D$12/365),0)</f>
        <v>-735367.99132390565</v>
      </c>
      <c r="F7791" s="3">
        <f>D7791+IF(Dashboard!$I$3,E7791,0)</f>
        <v>-629910.32041434525</v>
      </c>
      <c r="G7791" s="3">
        <f>IF(Dashboard!$I$4, ('Lookups and Calculations'!$F$9) / (1 - 'Lookups and Calculations'!$F$10), 'Lookups and Calculations'!$F$9)</f>
        <v>1951878.888340465</v>
      </c>
      <c r="H7791" s="12">
        <f t="shared" si="242"/>
        <v>0</v>
      </c>
      <c r="I7791" s="12">
        <f t="shared" si="243"/>
        <v>0</v>
      </c>
      <c r="J7791" s="13">
        <f>(1 - Dashboard!$I$9) * H7791 * Dashboard!$I$8 * 'Lookups and Calculations'!$F$12</f>
        <v>0</v>
      </c>
      <c r="K7791" s="12">
        <f>(1 - Dashboard!$I$11) * I7791 * Dashboard!$I$10 * 'Lookups and Calculations'!$F$12</f>
        <v>0</v>
      </c>
      <c r="L7791" s="12">
        <f>(H7791 - I7791) * Dashboard!$I$13 * (Dashboard!$D$12 / 365) * 'Lookups and Calculations'!$F$12</f>
        <v>0</v>
      </c>
      <c r="M7791" s="3">
        <f>(G7791*2) * Dashboard!$I$13 * (Dashboard!$D$12 / 365) * 'Lookups and Calculations'!$F$12</f>
        <v>1602.0878730267946</v>
      </c>
      <c r="N7791" s="12">
        <f>H7791 * Dashboard!$I$14 * Dashboard!$I$15 * (Dashboard!$D$12 / 365) * 'Lookups and Calculations'!$F$12</f>
        <v>0</v>
      </c>
    </row>
    <row r="7792" spans="1:14" x14ac:dyDescent="0.35">
      <c r="A7792" s="2">
        <v>7791</v>
      </c>
      <c r="B7792" s="11">
        <v>-0.36196968764559484</v>
      </c>
      <c r="C7792" s="11">
        <v>1.3821281892105093</v>
      </c>
      <c r="D7792" s="3">
        <f>B7792*Dashboard!$D$11*Dashboard!$D$10*SQRT(Dashboard!$D$12/365)</f>
        <v>-89870.473497316227</v>
      </c>
      <c r="E7792" s="3">
        <f>IF(Dashboard!$I$3,C7792*Dashboard!$E$11*Dashboard!$E$10*SQRT(Dashboard!$D$12/365),0)</f>
        <v>686314.45691636729</v>
      </c>
      <c r="F7792" s="3">
        <f>D7792+IF(Dashboard!$I$3,E7792,0)</f>
        <v>596443.98341905104</v>
      </c>
      <c r="G7792" s="3">
        <f>IF(Dashboard!$I$4, ('Lookups and Calculations'!$F$9) / (1 - 'Lookups and Calculations'!$F$10), 'Lookups and Calculations'!$F$9)</f>
        <v>1951878.888340465</v>
      </c>
      <c r="H7792" s="12">
        <f t="shared" si="242"/>
        <v>0</v>
      </c>
      <c r="I7792" s="12">
        <f t="shared" si="243"/>
        <v>0</v>
      </c>
      <c r="J7792" s="13">
        <f>(1 - Dashboard!$I$9) * H7792 * Dashboard!$I$8 * 'Lookups and Calculations'!$F$12</f>
        <v>0</v>
      </c>
      <c r="K7792" s="12">
        <f>(1 - Dashboard!$I$11) * I7792 * Dashboard!$I$10 * 'Lookups and Calculations'!$F$12</f>
        <v>0</v>
      </c>
      <c r="L7792" s="12">
        <f>(H7792 - I7792) * Dashboard!$I$13 * (Dashboard!$D$12 / 365) * 'Lookups and Calculations'!$F$12</f>
        <v>0</v>
      </c>
      <c r="M7792" s="3">
        <f>(G7792*2) * Dashboard!$I$13 * (Dashboard!$D$12 / 365) * 'Lookups and Calculations'!$F$12</f>
        <v>1602.0878730267946</v>
      </c>
      <c r="N7792" s="12">
        <f>H7792 * Dashboard!$I$14 * Dashboard!$I$15 * (Dashboard!$D$12 / 365) * 'Lookups and Calculations'!$F$12</f>
        <v>0</v>
      </c>
    </row>
    <row r="7793" spans="1:14" x14ac:dyDescent="0.35">
      <c r="A7793" s="2">
        <v>7792</v>
      </c>
      <c r="B7793" s="11">
        <v>-1.0253403918719253</v>
      </c>
      <c r="C7793" s="11">
        <v>-1.0233208717801137</v>
      </c>
      <c r="D7793" s="3">
        <f>B7793*Dashboard!$D$11*Dashboard!$D$10*SQRT(Dashboard!$D$12/365)</f>
        <v>-254573.32384051947</v>
      </c>
      <c r="E7793" s="3">
        <f>IF(Dashboard!$I$3,C7793*Dashboard!$E$11*Dashboard!$E$10*SQRT(Dashboard!$D$12/365),0)</f>
        <v>-508143.82764895854</v>
      </c>
      <c r="F7793" s="3">
        <f>D7793+IF(Dashboard!$I$3,E7793,0)</f>
        <v>-762717.15148947807</v>
      </c>
      <c r="G7793" s="3">
        <f>IF(Dashboard!$I$4, ('Lookups and Calculations'!$F$9) / (1 - 'Lookups and Calculations'!$F$10), 'Lookups and Calculations'!$F$9)</f>
        <v>1951878.888340465</v>
      </c>
      <c r="H7793" s="12">
        <f t="shared" si="242"/>
        <v>0</v>
      </c>
      <c r="I7793" s="12">
        <f t="shared" si="243"/>
        <v>0</v>
      </c>
      <c r="J7793" s="13">
        <f>(1 - Dashboard!$I$9) * H7793 * Dashboard!$I$8 * 'Lookups and Calculations'!$F$12</f>
        <v>0</v>
      </c>
      <c r="K7793" s="12">
        <f>(1 - Dashboard!$I$11) * I7793 * Dashboard!$I$10 * 'Lookups and Calculations'!$F$12</f>
        <v>0</v>
      </c>
      <c r="L7793" s="12">
        <f>(H7793 - I7793) * Dashboard!$I$13 * (Dashboard!$D$12 / 365) * 'Lookups and Calculations'!$F$12</f>
        <v>0</v>
      </c>
      <c r="M7793" s="3">
        <f>(G7793*2) * Dashboard!$I$13 * (Dashboard!$D$12 / 365) * 'Lookups and Calculations'!$F$12</f>
        <v>1602.0878730267946</v>
      </c>
      <c r="N7793" s="12">
        <f>H7793 * Dashboard!$I$14 * Dashboard!$I$15 * (Dashboard!$D$12 / 365) * 'Lookups and Calculations'!$F$12</f>
        <v>0</v>
      </c>
    </row>
    <row r="7794" spans="1:14" x14ac:dyDescent="0.35">
      <c r="A7794" s="2">
        <v>7793</v>
      </c>
      <c r="B7794" s="11">
        <v>0.5624936891438056</v>
      </c>
      <c r="C7794" s="11">
        <v>-0.56473582118039289</v>
      </c>
      <c r="D7794" s="3">
        <f>B7794*Dashboard!$D$11*Dashboard!$D$10*SQRT(Dashboard!$D$12/365)</f>
        <v>139656.92683112499</v>
      </c>
      <c r="E7794" s="3">
        <f>IF(Dashboard!$I$3,C7794*Dashboard!$E$11*Dashboard!$E$10*SQRT(Dashboard!$D$12/365),0)</f>
        <v>-280427.21466815227</v>
      </c>
      <c r="F7794" s="3">
        <f>D7794+IF(Dashboard!$I$3,E7794,0)</f>
        <v>-140770.28783702728</v>
      </c>
      <c r="G7794" s="3">
        <f>IF(Dashboard!$I$4, ('Lookups and Calculations'!$F$9) / (1 - 'Lookups and Calculations'!$F$10), 'Lookups and Calculations'!$F$9)</f>
        <v>1951878.888340465</v>
      </c>
      <c r="H7794" s="12">
        <f t="shared" si="242"/>
        <v>0</v>
      </c>
      <c r="I7794" s="12">
        <f t="shared" si="243"/>
        <v>0</v>
      </c>
      <c r="J7794" s="13">
        <f>(1 - Dashboard!$I$9) * H7794 * Dashboard!$I$8 * 'Lookups and Calculations'!$F$12</f>
        <v>0</v>
      </c>
      <c r="K7794" s="12">
        <f>(1 - Dashboard!$I$11) * I7794 * Dashboard!$I$10 * 'Lookups and Calculations'!$F$12</f>
        <v>0</v>
      </c>
      <c r="L7794" s="12">
        <f>(H7794 - I7794) * Dashboard!$I$13 * (Dashboard!$D$12 / 365) * 'Lookups and Calculations'!$F$12</f>
        <v>0</v>
      </c>
      <c r="M7794" s="3">
        <f>(G7794*2) * Dashboard!$I$13 * (Dashboard!$D$12 / 365) * 'Lookups and Calculations'!$F$12</f>
        <v>1602.0878730267946</v>
      </c>
      <c r="N7794" s="12">
        <f>H7794 * Dashboard!$I$14 * Dashboard!$I$15 * (Dashboard!$D$12 / 365) * 'Lookups and Calculations'!$F$12</f>
        <v>0</v>
      </c>
    </row>
    <row r="7795" spans="1:14" x14ac:dyDescent="0.35">
      <c r="A7795" s="2">
        <v>7794</v>
      </c>
      <c r="B7795" s="11">
        <v>2.5926921936232037</v>
      </c>
      <c r="C7795" s="11">
        <v>-2.0351452334021469</v>
      </c>
      <c r="D7795" s="3">
        <f>B7795*Dashboard!$D$11*Dashboard!$D$10*SQRT(Dashboard!$D$12/365)</f>
        <v>643718.19803278614</v>
      </c>
      <c r="E7795" s="3">
        <f>IF(Dashboard!$I$3,C7795*Dashboard!$E$11*Dashboard!$E$10*SQRT(Dashboard!$D$12/365),0)</f>
        <v>-1010578.9075947944</v>
      </c>
      <c r="F7795" s="3">
        <f>D7795+IF(Dashboard!$I$3,E7795,0)</f>
        <v>-366860.70956200827</v>
      </c>
      <c r="G7795" s="3">
        <f>IF(Dashboard!$I$4, ('Lookups and Calculations'!$F$9) / (1 - 'Lookups and Calculations'!$F$10), 'Lookups and Calculations'!$F$9)</f>
        <v>1951878.888340465</v>
      </c>
      <c r="H7795" s="12">
        <f t="shared" si="242"/>
        <v>0</v>
      </c>
      <c r="I7795" s="12">
        <f t="shared" si="243"/>
        <v>0</v>
      </c>
      <c r="J7795" s="13">
        <f>(1 - Dashboard!$I$9) * H7795 * Dashboard!$I$8 * 'Lookups and Calculations'!$F$12</f>
        <v>0</v>
      </c>
      <c r="K7795" s="12">
        <f>(1 - Dashboard!$I$11) * I7795 * Dashboard!$I$10 * 'Lookups and Calculations'!$F$12</f>
        <v>0</v>
      </c>
      <c r="L7795" s="12">
        <f>(H7795 - I7795) * Dashboard!$I$13 * (Dashboard!$D$12 / 365) * 'Lookups and Calculations'!$F$12</f>
        <v>0</v>
      </c>
      <c r="M7795" s="3">
        <f>(G7795*2) * Dashboard!$I$13 * (Dashboard!$D$12 / 365) * 'Lookups and Calculations'!$F$12</f>
        <v>1602.0878730267946</v>
      </c>
      <c r="N7795" s="12">
        <f>H7795 * Dashboard!$I$14 * Dashboard!$I$15 * (Dashboard!$D$12 / 365) * 'Lookups and Calculations'!$F$12</f>
        <v>0</v>
      </c>
    </row>
    <row r="7796" spans="1:14" x14ac:dyDescent="0.35">
      <c r="A7796" s="2">
        <v>7795</v>
      </c>
      <c r="B7796" s="11">
        <v>-0.94498160141227228</v>
      </c>
      <c r="C7796" s="11">
        <v>1.8840715927379088</v>
      </c>
      <c r="D7796" s="3">
        <f>B7796*Dashboard!$D$11*Dashboard!$D$10*SQRT(Dashboard!$D$12/365)</f>
        <v>-234621.70138490768</v>
      </c>
      <c r="E7796" s="3">
        <f>IF(Dashboard!$I$3,C7796*Dashboard!$E$11*Dashboard!$E$10*SQRT(Dashboard!$D$12/365),0)</f>
        <v>935561.24681900162</v>
      </c>
      <c r="F7796" s="3">
        <f>D7796+IF(Dashboard!$I$3,E7796,0)</f>
        <v>700939.54543409392</v>
      </c>
      <c r="G7796" s="3">
        <f>IF(Dashboard!$I$4, ('Lookups and Calculations'!$F$9) / (1 - 'Lookups and Calculations'!$F$10), 'Lookups and Calculations'!$F$9)</f>
        <v>1951878.888340465</v>
      </c>
      <c r="H7796" s="12">
        <f t="shared" si="242"/>
        <v>0</v>
      </c>
      <c r="I7796" s="12">
        <f t="shared" si="243"/>
        <v>0</v>
      </c>
      <c r="J7796" s="13">
        <f>(1 - Dashboard!$I$9) * H7796 * Dashboard!$I$8 * 'Lookups and Calculations'!$F$12</f>
        <v>0</v>
      </c>
      <c r="K7796" s="12">
        <f>(1 - Dashboard!$I$11) * I7796 * Dashboard!$I$10 * 'Lookups and Calculations'!$F$12</f>
        <v>0</v>
      </c>
      <c r="L7796" s="12">
        <f>(H7796 - I7796) * Dashboard!$I$13 * (Dashboard!$D$12 / 365) * 'Lookups and Calculations'!$F$12</f>
        <v>0</v>
      </c>
      <c r="M7796" s="3">
        <f>(G7796*2) * Dashboard!$I$13 * (Dashboard!$D$12 / 365) * 'Lookups and Calculations'!$F$12</f>
        <v>1602.0878730267946</v>
      </c>
      <c r="N7796" s="12">
        <f>H7796 * Dashboard!$I$14 * Dashboard!$I$15 * (Dashboard!$D$12 / 365) * 'Lookups and Calculations'!$F$12</f>
        <v>0</v>
      </c>
    </row>
    <row r="7797" spans="1:14" x14ac:dyDescent="0.35">
      <c r="A7797" s="2">
        <v>7796</v>
      </c>
      <c r="B7797" s="11">
        <v>-2.4252461828915552</v>
      </c>
      <c r="C7797" s="11">
        <v>-1.7554038487711316</v>
      </c>
      <c r="D7797" s="3">
        <f>B7797*Dashboard!$D$11*Dashboard!$D$10*SQRT(Dashboard!$D$12/365)</f>
        <v>-602144.40668143996</v>
      </c>
      <c r="E7797" s="3">
        <f>IF(Dashboard!$I$3,C7797*Dashboard!$E$11*Dashboard!$E$10*SQRT(Dashboard!$D$12/365),0)</f>
        <v>-871669.53727094957</v>
      </c>
      <c r="F7797" s="3">
        <f>D7797+IF(Dashboard!$I$3,E7797,0)</f>
        <v>-1473813.9439523895</v>
      </c>
      <c r="G7797" s="3">
        <f>IF(Dashboard!$I$4, ('Lookups and Calculations'!$F$9) / (1 - 'Lookups and Calculations'!$F$10), 'Lookups and Calculations'!$F$9)</f>
        <v>1951878.888340465</v>
      </c>
      <c r="H7797" s="12">
        <f t="shared" si="242"/>
        <v>0</v>
      </c>
      <c r="I7797" s="12">
        <f t="shared" si="243"/>
        <v>0</v>
      </c>
      <c r="J7797" s="13">
        <f>(1 - Dashboard!$I$9) * H7797 * Dashboard!$I$8 * 'Lookups and Calculations'!$F$12</f>
        <v>0</v>
      </c>
      <c r="K7797" s="12">
        <f>(1 - Dashboard!$I$11) * I7797 * Dashboard!$I$10 * 'Lookups and Calculations'!$F$12</f>
        <v>0</v>
      </c>
      <c r="L7797" s="12">
        <f>(H7797 - I7797) * Dashboard!$I$13 * (Dashboard!$D$12 / 365) * 'Lookups and Calculations'!$F$12</f>
        <v>0</v>
      </c>
      <c r="M7797" s="3">
        <f>(G7797*2) * Dashboard!$I$13 * (Dashboard!$D$12 / 365) * 'Lookups and Calculations'!$F$12</f>
        <v>1602.0878730267946</v>
      </c>
      <c r="N7797" s="12">
        <f>H7797 * Dashboard!$I$14 * Dashboard!$I$15 * (Dashboard!$D$12 / 365) * 'Lookups and Calculations'!$F$12</f>
        <v>0</v>
      </c>
    </row>
    <row r="7798" spans="1:14" x14ac:dyDescent="0.35">
      <c r="A7798" s="2">
        <v>7797</v>
      </c>
      <c r="B7798" s="11">
        <v>-0.84670948065002571</v>
      </c>
      <c r="C7798" s="11">
        <v>1.2517141354081631</v>
      </c>
      <c r="D7798" s="3">
        <f>B7798*Dashboard!$D$11*Dashboard!$D$10*SQRT(Dashboard!$D$12/365)</f>
        <v>-210222.52563642416</v>
      </c>
      <c r="E7798" s="3">
        <f>IF(Dashboard!$I$3,C7798*Dashboard!$E$11*Dashboard!$E$10*SQRT(Dashboard!$D$12/365),0)</f>
        <v>621555.59358637058</v>
      </c>
      <c r="F7798" s="3">
        <f>D7798+IF(Dashboard!$I$3,E7798,0)</f>
        <v>411333.06794994639</v>
      </c>
      <c r="G7798" s="3">
        <f>IF(Dashboard!$I$4, ('Lookups and Calculations'!$F$9) / (1 - 'Lookups and Calculations'!$F$10), 'Lookups and Calculations'!$F$9)</f>
        <v>1951878.888340465</v>
      </c>
      <c r="H7798" s="12">
        <f t="shared" si="242"/>
        <v>0</v>
      </c>
      <c r="I7798" s="12">
        <f t="shared" si="243"/>
        <v>0</v>
      </c>
      <c r="J7798" s="13">
        <f>(1 - Dashboard!$I$9) * H7798 * Dashboard!$I$8 * 'Lookups and Calculations'!$F$12</f>
        <v>0</v>
      </c>
      <c r="K7798" s="12">
        <f>(1 - Dashboard!$I$11) * I7798 * Dashboard!$I$10 * 'Lookups and Calculations'!$F$12</f>
        <v>0</v>
      </c>
      <c r="L7798" s="12">
        <f>(H7798 - I7798) * Dashboard!$I$13 * (Dashboard!$D$12 / 365) * 'Lookups and Calculations'!$F$12</f>
        <v>0</v>
      </c>
      <c r="M7798" s="3">
        <f>(G7798*2) * Dashboard!$I$13 * (Dashboard!$D$12 / 365) * 'Lookups and Calculations'!$F$12</f>
        <v>1602.0878730267946</v>
      </c>
      <c r="N7798" s="12">
        <f>H7798 * Dashboard!$I$14 * Dashboard!$I$15 * (Dashboard!$D$12 / 365) * 'Lookups and Calculations'!$F$12</f>
        <v>0</v>
      </c>
    </row>
    <row r="7799" spans="1:14" x14ac:dyDescent="0.35">
      <c r="A7799" s="2">
        <v>7798</v>
      </c>
      <c r="B7799" s="11">
        <v>-6.3194899603269572E-2</v>
      </c>
      <c r="C7799" s="11">
        <v>-0.96732964475361471</v>
      </c>
      <c r="D7799" s="3">
        <f>B7799*Dashboard!$D$11*Dashboard!$D$10*SQRT(Dashboard!$D$12/365)</f>
        <v>-15690.141312390402</v>
      </c>
      <c r="E7799" s="3">
        <f>IF(Dashboard!$I$3,C7799*Dashboard!$E$11*Dashboard!$E$10*SQRT(Dashboard!$D$12/365),0)</f>
        <v>-480340.62613063696</v>
      </c>
      <c r="F7799" s="3">
        <f>D7799+IF(Dashboard!$I$3,E7799,0)</f>
        <v>-496030.76744302735</v>
      </c>
      <c r="G7799" s="3">
        <f>IF(Dashboard!$I$4, ('Lookups and Calculations'!$F$9) / (1 - 'Lookups and Calculations'!$F$10), 'Lookups and Calculations'!$F$9)</f>
        <v>1951878.888340465</v>
      </c>
      <c r="H7799" s="12">
        <f t="shared" si="242"/>
        <v>0</v>
      </c>
      <c r="I7799" s="12">
        <f t="shared" si="243"/>
        <v>0</v>
      </c>
      <c r="J7799" s="13">
        <f>(1 - Dashboard!$I$9) * H7799 * Dashboard!$I$8 * 'Lookups and Calculations'!$F$12</f>
        <v>0</v>
      </c>
      <c r="K7799" s="12">
        <f>(1 - Dashboard!$I$11) * I7799 * Dashboard!$I$10 * 'Lookups and Calculations'!$F$12</f>
        <v>0</v>
      </c>
      <c r="L7799" s="12">
        <f>(H7799 - I7799) * Dashboard!$I$13 * (Dashboard!$D$12 / 365) * 'Lookups and Calculations'!$F$12</f>
        <v>0</v>
      </c>
      <c r="M7799" s="3">
        <f>(G7799*2) * Dashboard!$I$13 * (Dashboard!$D$12 / 365) * 'Lookups and Calculations'!$F$12</f>
        <v>1602.0878730267946</v>
      </c>
      <c r="N7799" s="12">
        <f>H7799 * Dashboard!$I$14 * Dashboard!$I$15 * (Dashboard!$D$12 / 365) * 'Lookups and Calculations'!$F$12</f>
        <v>0</v>
      </c>
    </row>
    <row r="7800" spans="1:14" x14ac:dyDescent="0.35">
      <c r="A7800" s="2">
        <v>7799</v>
      </c>
      <c r="B7800" s="11">
        <v>-4.61341703821877E-2</v>
      </c>
      <c r="C7800" s="11">
        <v>-0.51672606963124779</v>
      </c>
      <c r="D7800" s="3">
        <f>B7800*Dashboard!$D$11*Dashboard!$D$10*SQRT(Dashboard!$D$12/365)</f>
        <v>-11454.27332222505</v>
      </c>
      <c r="E7800" s="3">
        <f>IF(Dashboard!$I$3,C7800*Dashboard!$E$11*Dashboard!$E$10*SQRT(Dashboard!$D$12/365),0)</f>
        <v>-256587.32281270676</v>
      </c>
      <c r="F7800" s="3">
        <f>D7800+IF(Dashboard!$I$3,E7800,0)</f>
        <v>-268041.59613493178</v>
      </c>
      <c r="G7800" s="3">
        <f>IF(Dashboard!$I$4, ('Lookups and Calculations'!$F$9) / (1 - 'Lookups and Calculations'!$F$10), 'Lookups and Calculations'!$F$9)</f>
        <v>1951878.888340465</v>
      </c>
      <c r="H7800" s="12">
        <f t="shared" si="242"/>
        <v>0</v>
      </c>
      <c r="I7800" s="12">
        <f t="shared" si="243"/>
        <v>0</v>
      </c>
      <c r="J7800" s="13">
        <f>(1 - Dashboard!$I$9) * H7800 * Dashboard!$I$8 * 'Lookups and Calculations'!$F$12</f>
        <v>0</v>
      </c>
      <c r="K7800" s="12">
        <f>(1 - Dashboard!$I$11) * I7800 * Dashboard!$I$10 * 'Lookups and Calculations'!$F$12</f>
        <v>0</v>
      </c>
      <c r="L7800" s="12">
        <f>(H7800 - I7800) * Dashboard!$I$13 * (Dashboard!$D$12 / 365) * 'Lookups and Calculations'!$F$12</f>
        <v>0</v>
      </c>
      <c r="M7800" s="3">
        <f>(G7800*2) * Dashboard!$I$13 * (Dashboard!$D$12 / 365) * 'Lookups and Calculations'!$F$12</f>
        <v>1602.0878730267946</v>
      </c>
      <c r="N7800" s="12">
        <f>H7800 * Dashboard!$I$14 * Dashboard!$I$15 * (Dashboard!$D$12 / 365) * 'Lookups and Calculations'!$F$12</f>
        <v>0</v>
      </c>
    </row>
    <row r="7801" spans="1:14" x14ac:dyDescent="0.35">
      <c r="A7801" s="2">
        <v>7800</v>
      </c>
      <c r="B7801" s="11">
        <v>0.61140198357156117</v>
      </c>
      <c r="C7801" s="11">
        <v>-0.7849974514072231</v>
      </c>
      <c r="D7801" s="3">
        <f>B7801*Dashboard!$D$11*Dashboard!$D$10*SQRT(Dashboard!$D$12/365)</f>
        <v>151799.96457209767</v>
      </c>
      <c r="E7801" s="3">
        <f>IF(Dashboard!$I$3,C7801*Dashboard!$E$11*Dashboard!$E$10*SQRT(Dashboard!$D$12/365),0)</f>
        <v>-389801.10799348145</v>
      </c>
      <c r="F7801" s="3">
        <f>D7801+IF(Dashboard!$I$3,E7801,0)</f>
        <v>-238001.14342138378</v>
      </c>
      <c r="G7801" s="3">
        <f>IF(Dashboard!$I$4, ('Lookups and Calculations'!$F$9) / (1 - 'Lookups and Calculations'!$F$10), 'Lookups and Calculations'!$F$9)</f>
        <v>1951878.888340465</v>
      </c>
      <c r="H7801" s="12">
        <f t="shared" si="242"/>
        <v>0</v>
      </c>
      <c r="I7801" s="12">
        <f t="shared" si="243"/>
        <v>0</v>
      </c>
      <c r="J7801" s="13">
        <f>(1 - Dashboard!$I$9) * H7801 * Dashboard!$I$8 * 'Lookups and Calculations'!$F$12</f>
        <v>0</v>
      </c>
      <c r="K7801" s="12">
        <f>(1 - Dashboard!$I$11) * I7801 * Dashboard!$I$10 * 'Lookups and Calculations'!$F$12</f>
        <v>0</v>
      </c>
      <c r="L7801" s="12">
        <f>(H7801 - I7801) * Dashboard!$I$13 * (Dashboard!$D$12 / 365) * 'Lookups and Calculations'!$F$12</f>
        <v>0</v>
      </c>
      <c r="M7801" s="3">
        <f>(G7801*2) * Dashboard!$I$13 * (Dashboard!$D$12 / 365) * 'Lookups and Calculations'!$F$12</f>
        <v>1602.0878730267946</v>
      </c>
      <c r="N7801" s="12">
        <f>H7801 * Dashboard!$I$14 * Dashboard!$I$15 * (Dashboard!$D$12 / 365) * 'Lookups and Calculations'!$F$12</f>
        <v>0</v>
      </c>
    </row>
    <row r="7802" spans="1:14" x14ac:dyDescent="0.35">
      <c r="A7802" s="2">
        <v>7801</v>
      </c>
      <c r="B7802" s="11">
        <v>-1.0721521254109272</v>
      </c>
      <c r="C7802" s="11">
        <v>-1.055985465167129</v>
      </c>
      <c r="D7802" s="3">
        <f>B7802*Dashboard!$D$11*Dashboard!$D$10*SQRT(Dashboard!$D$12/365)</f>
        <v>-266195.82374028832</v>
      </c>
      <c r="E7802" s="3">
        <f>IF(Dashboard!$I$3,C7802*Dashboard!$E$11*Dashboard!$E$10*SQRT(Dashboard!$D$12/365),0)</f>
        <v>-524363.87355049606</v>
      </c>
      <c r="F7802" s="3">
        <f>D7802+IF(Dashboard!$I$3,E7802,0)</f>
        <v>-790559.69729078445</v>
      </c>
      <c r="G7802" s="3">
        <f>IF(Dashboard!$I$4, ('Lookups and Calculations'!$F$9) / (1 - 'Lookups and Calculations'!$F$10), 'Lookups and Calculations'!$F$9)</f>
        <v>1951878.888340465</v>
      </c>
      <c r="H7802" s="12">
        <f t="shared" si="242"/>
        <v>0</v>
      </c>
      <c r="I7802" s="12">
        <f t="shared" si="243"/>
        <v>0</v>
      </c>
      <c r="J7802" s="13">
        <f>(1 - Dashboard!$I$9) * H7802 * Dashboard!$I$8 * 'Lookups and Calculations'!$F$12</f>
        <v>0</v>
      </c>
      <c r="K7802" s="12">
        <f>(1 - Dashboard!$I$11) * I7802 * Dashboard!$I$10 * 'Lookups and Calculations'!$F$12</f>
        <v>0</v>
      </c>
      <c r="L7802" s="12">
        <f>(H7802 - I7802) * Dashboard!$I$13 * (Dashboard!$D$12 / 365) * 'Lookups and Calculations'!$F$12</f>
        <v>0</v>
      </c>
      <c r="M7802" s="3">
        <f>(G7802*2) * Dashboard!$I$13 * (Dashboard!$D$12 / 365) * 'Lookups and Calculations'!$F$12</f>
        <v>1602.0878730267946</v>
      </c>
      <c r="N7802" s="12">
        <f>H7802 * Dashboard!$I$14 * Dashboard!$I$15 * (Dashboard!$D$12 / 365) * 'Lookups and Calculations'!$F$12</f>
        <v>0</v>
      </c>
    </row>
    <row r="7803" spans="1:14" x14ac:dyDescent="0.35">
      <c r="A7803" s="2">
        <v>7802</v>
      </c>
      <c r="B7803" s="11">
        <v>2.0670033320163226</v>
      </c>
      <c r="C7803" s="11">
        <v>-0.32047270332965749</v>
      </c>
      <c r="D7803" s="3">
        <f>B7803*Dashboard!$D$11*Dashboard!$D$10*SQRT(Dashboard!$D$12/365)</f>
        <v>513199.23880122718</v>
      </c>
      <c r="E7803" s="3">
        <f>IF(Dashboard!$I$3,C7803*Dashboard!$E$11*Dashboard!$E$10*SQRT(Dashboard!$D$12/365),0)</f>
        <v>-159135.05784716652</v>
      </c>
      <c r="F7803" s="3">
        <f>D7803+IF(Dashboard!$I$3,E7803,0)</f>
        <v>354064.18095406063</v>
      </c>
      <c r="G7803" s="3">
        <f>IF(Dashboard!$I$4, ('Lookups and Calculations'!$F$9) / (1 - 'Lookups and Calculations'!$F$10), 'Lookups and Calculations'!$F$9)</f>
        <v>1951878.888340465</v>
      </c>
      <c r="H7803" s="12">
        <f t="shared" si="242"/>
        <v>0</v>
      </c>
      <c r="I7803" s="12">
        <f t="shared" si="243"/>
        <v>0</v>
      </c>
      <c r="J7803" s="13">
        <f>(1 - Dashboard!$I$9) * H7803 * Dashboard!$I$8 * 'Lookups and Calculations'!$F$12</f>
        <v>0</v>
      </c>
      <c r="K7803" s="12">
        <f>(1 - Dashboard!$I$11) * I7803 * Dashboard!$I$10 * 'Lookups and Calculations'!$F$12</f>
        <v>0</v>
      </c>
      <c r="L7803" s="12">
        <f>(H7803 - I7803) * Dashboard!$I$13 * (Dashboard!$D$12 / 365) * 'Lookups and Calculations'!$F$12</f>
        <v>0</v>
      </c>
      <c r="M7803" s="3">
        <f>(G7803*2) * Dashboard!$I$13 * (Dashboard!$D$12 / 365) * 'Lookups and Calculations'!$F$12</f>
        <v>1602.0878730267946</v>
      </c>
      <c r="N7803" s="12">
        <f>H7803 * Dashboard!$I$14 * Dashboard!$I$15 * (Dashboard!$D$12 / 365) * 'Lookups and Calculations'!$F$12</f>
        <v>0</v>
      </c>
    </row>
    <row r="7804" spans="1:14" x14ac:dyDescent="0.35">
      <c r="A7804" s="2">
        <v>7803</v>
      </c>
      <c r="B7804" s="11">
        <v>-0.90224804037554451</v>
      </c>
      <c r="C7804" s="11">
        <v>0.59168697411993643</v>
      </c>
      <c r="D7804" s="3">
        <f>B7804*Dashboard!$D$11*Dashboard!$D$10*SQRT(Dashboard!$D$12/365)</f>
        <v>-224011.73735842432</v>
      </c>
      <c r="E7804" s="3">
        <f>IF(Dashboard!$I$3,C7804*Dashboard!$E$11*Dashboard!$E$10*SQRT(Dashboard!$D$12/365),0)</f>
        <v>293810.17439458577</v>
      </c>
      <c r="F7804" s="3">
        <f>D7804+IF(Dashboard!$I$3,E7804,0)</f>
        <v>69798.437036161456</v>
      </c>
      <c r="G7804" s="3">
        <f>IF(Dashboard!$I$4, ('Lookups and Calculations'!$F$9) / (1 - 'Lookups and Calculations'!$F$10), 'Lookups and Calculations'!$F$9)</f>
        <v>1951878.888340465</v>
      </c>
      <c r="H7804" s="12">
        <f t="shared" si="242"/>
        <v>0</v>
      </c>
      <c r="I7804" s="12">
        <f t="shared" si="243"/>
        <v>0</v>
      </c>
      <c r="J7804" s="13">
        <f>(1 - Dashboard!$I$9) * H7804 * Dashboard!$I$8 * 'Lookups and Calculations'!$F$12</f>
        <v>0</v>
      </c>
      <c r="K7804" s="12">
        <f>(1 - Dashboard!$I$11) * I7804 * Dashboard!$I$10 * 'Lookups and Calculations'!$F$12</f>
        <v>0</v>
      </c>
      <c r="L7804" s="12">
        <f>(H7804 - I7804) * Dashboard!$I$13 * (Dashboard!$D$12 / 365) * 'Lookups and Calculations'!$F$12</f>
        <v>0</v>
      </c>
      <c r="M7804" s="3">
        <f>(G7804*2) * Dashboard!$I$13 * (Dashboard!$D$12 / 365) * 'Lookups and Calculations'!$F$12</f>
        <v>1602.0878730267946</v>
      </c>
      <c r="N7804" s="12">
        <f>H7804 * Dashboard!$I$14 * Dashboard!$I$15 * (Dashboard!$D$12 / 365) * 'Lookups and Calculations'!$F$12</f>
        <v>0</v>
      </c>
    </row>
    <row r="7805" spans="1:14" x14ac:dyDescent="0.35">
      <c r="A7805" s="2">
        <v>7804</v>
      </c>
      <c r="B7805" s="11">
        <v>-0.27669290573768168</v>
      </c>
      <c r="C7805" s="11">
        <v>1.8082162331816827</v>
      </c>
      <c r="D7805" s="3">
        <f>B7805*Dashboard!$D$11*Dashboard!$D$10*SQRT(Dashboard!$D$12/365)</f>
        <v>-68697.80343690158</v>
      </c>
      <c r="E7805" s="3">
        <f>IF(Dashboard!$I$3,C7805*Dashboard!$E$11*Dashboard!$E$10*SQRT(Dashboard!$D$12/365),0)</f>
        <v>897894.24146853189</v>
      </c>
      <c r="F7805" s="3">
        <f>D7805+IF(Dashboard!$I$3,E7805,0)</f>
        <v>829196.43803163036</v>
      </c>
      <c r="G7805" s="3">
        <f>IF(Dashboard!$I$4, ('Lookups and Calculations'!$F$9) / (1 - 'Lookups and Calculations'!$F$10), 'Lookups and Calculations'!$F$9)</f>
        <v>1951878.888340465</v>
      </c>
      <c r="H7805" s="12">
        <f t="shared" si="242"/>
        <v>0</v>
      </c>
      <c r="I7805" s="12">
        <f t="shared" si="243"/>
        <v>0</v>
      </c>
      <c r="J7805" s="13">
        <f>(1 - Dashboard!$I$9) * H7805 * Dashboard!$I$8 * 'Lookups and Calculations'!$F$12</f>
        <v>0</v>
      </c>
      <c r="K7805" s="12">
        <f>(1 - Dashboard!$I$11) * I7805 * Dashboard!$I$10 * 'Lookups and Calculations'!$F$12</f>
        <v>0</v>
      </c>
      <c r="L7805" s="12">
        <f>(H7805 - I7805) * Dashboard!$I$13 * (Dashboard!$D$12 / 365) * 'Lookups and Calculations'!$F$12</f>
        <v>0</v>
      </c>
      <c r="M7805" s="3">
        <f>(G7805*2) * Dashboard!$I$13 * (Dashboard!$D$12 / 365) * 'Lookups and Calculations'!$F$12</f>
        <v>1602.0878730267946</v>
      </c>
      <c r="N7805" s="12">
        <f>H7805 * Dashboard!$I$14 * Dashboard!$I$15 * (Dashboard!$D$12 / 365) * 'Lookups and Calculations'!$F$12</f>
        <v>0</v>
      </c>
    </row>
    <row r="7806" spans="1:14" x14ac:dyDescent="0.35">
      <c r="A7806" s="2">
        <v>7805</v>
      </c>
      <c r="B7806" s="11">
        <v>-0.85009095508846189</v>
      </c>
      <c r="C7806" s="11">
        <v>0.18719115038887163</v>
      </c>
      <c r="D7806" s="3">
        <f>B7806*Dashboard!$D$11*Dashboard!$D$10*SQRT(Dashboard!$D$12/365)</f>
        <v>-211062.08408364665</v>
      </c>
      <c r="E7806" s="3">
        <f>IF(Dashboard!$I$3,C7806*Dashboard!$E$11*Dashboard!$E$10*SQRT(Dashboard!$D$12/365),0)</f>
        <v>92952.299013648953</v>
      </c>
      <c r="F7806" s="3">
        <f>D7806+IF(Dashboard!$I$3,E7806,0)</f>
        <v>-118109.7850699977</v>
      </c>
      <c r="G7806" s="3">
        <f>IF(Dashboard!$I$4, ('Lookups and Calculations'!$F$9) / (1 - 'Lookups and Calculations'!$F$10), 'Lookups and Calculations'!$F$9)</f>
        <v>1951878.888340465</v>
      </c>
      <c r="H7806" s="12">
        <f t="shared" si="242"/>
        <v>0</v>
      </c>
      <c r="I7806" s="12">
        <f t="shared" si="243"/>
        <v>0</v>
      </c>
      <c r="J7806" s="13">
        <f>(1 - Dashboard!$I$9) * H7806 * Dashboard!$I$8 * 'Lookups and Calculations'!$F$12</f>
        <v>0</v>
      </c>
      <c r="K7806" s="12">
        <f>(1 - Dashboard!$I$11) * I7806 * Dashboard!$I$10 * 'Lookups and Calculations'!$F$12</f>
        <v>0</v>
      </c>
      <c r="L7806" s="12">
        <f>(H7806 - I7806) * Dashboard!$I$13 * (Dashboard!$D$12 / 365) * 'Lookups and Calculations'!$F$12</f>
        <v>0</v>
      </c>
      <c r="M7806" s="3">
        <f>(G7806*2) * Dashboard!$I$13 * (Dashboard!$D$12 / 365) * 'Lookups and Calculations'!$F$12</f>
        <v>1602.0878730267946</v>
      </c>
      <c r="N7806" s="12">
        <f>H7806 * Dashboard!$I$14 * Dashboard!$I$15 * (Dashboard!$D$12 / 365) * 'Lookups and Calculations'!$F$12</f>
        <v>0</v>
      </c>
    </row>
    <row r="7807" spans="1:14" x14ac:dyDescent="0.35">
      <c r="A7807" s="2">
        <v>7806</v>
      </c>
      <c r="B7807" s="11">
        <v>-0.23839521506890649</v>
      </c>
      <c r="C7807" s="11">
        <v>-8.8939391915141761E-2</v>
      </c>
      <c r="D7807" s="3">
        <f>B7807*Dashboard!$D$11*Dashboard!$D$10*SQRT(Dashboard!$D$12/365)</f>
        <v>-59189.185141696486</v>
      </c>
      <c r="E7807" s="3">
        <f>IF(Dashboard!$I$3,C7807*Dashboard!$E$11*Dashboard!$E$10*SQRT(Dashboard!$D$12/365),0)</f>
        <v>-44164.058686611097</v>
      </c>
      <c r="F7807" s="3">
        <f>D7807+IF(Dashboard!$I$3,E7807,0)</f>
        <v>-103353.24382830758</v>
      </c>
      <c r="G7807" s="3">
        <f>IF(Dashboard!$I$4, ('Lookups and Calculations'!$F$9) / (1 - 'Lookups and Calculations'!$F$10), 'Lookups and Calculations'!$F$9)</f>
        <v>1951878.888340465</v>
      </c>
      <c r="H7807" s="12">
        <f t="shared" si="242"/>
        <v>0</v>
      </c>
      <c r="I7807" s="12">
        <f t="shared" si="243"/>
        <v>0</v>
      </c>
      <c r="J7807" s="13">
        <f>(1 - Dashboard!$I$9) * H7807 * Dashboard!$I$8 * 'Lookups and Calculations'!$F$12</f>
        <v>0</v>
      </c>
      <c r="K7807" s="12">
        <f>(1 - Dashboard!$I$11) * I7807 * Dashboard!$I$10 * 'Lookups and Calculations'!$F$12</f>
        <v>0</v>
      </c>
      <c r="L7807" s="12">
        <f>(H7807 - I7807) * Dashboard!$I$13 * (Dashboard!$D$12 / 365) * 'Lookups and Calculations'!$F$12</f>
        <v>0</v>
      </c>
      <c r="M7807" s="3">
        <f>(G7807*2) * Dashboard!$I$13 * (Dashboard!$D$12 / 365) * 'Lookups and Calculations'!$F$12</f>
        <v>1602.0878730267946</v>
      </c>
      <c r="N7807" s="12">
        <f>H7807 * Dashboard!$I$14 * Dashboard!$I$15 * (Dashboard!$D$12 / 365) * 'Lookups and Calculations'!$F$12</f>
        <v>0</v>
      </c>
    </row>
    <row r="7808" spans="1:14" x14ac:dyDescent="0.35">
      <c r="A7808" s="2">
        <v>7807</v>
      </c>
      <c r="B7808" s="11">
        <v>-0.48027901314893007</v>
      </c>
      <c r="C7808" s="11">
        <v>0.30106611847770348</v>
      </c>
      <c r="D7808" s="3">
        <f>B7808*Dashboard!$D$11*Dashboard!$D$10*SQRT(Dashboard!$D$12/365)</f>
        <v>-119244.52183625656</v>
      </c>
      <c r="E7808" s="3">
        <f>IF(Dashboard!$I$3,C7808*Dashboard!$E$11*Dashboard!$E$10*SQRT(Dashboard!$D$12/365),0)</f>
        <v>149498.45550648335</v>
      </c>
      <c r="F7808" s="3">
        <f>D7808+IF(Dashboard!$I$3,E7808,0)</f>
        <v>30253.93367022679</v>
      </c>
      <c r="G7808" s="3">
        <f>IF(Dashboard!$I$4, ('Lookups and Calculations'!$F$9) / (1 - 'Lookups and Calculations'!$F$10), 'Lookups and Calculations'!$F$9)</f>
        <v>1951878.888340465</v>
      </c>
      <c r="H7808" s="12">
        <f t="shared" si="242"/>
        <v>0</v>
      </c>
      <c r="I7808" s="12">
        <f t="shared" si="243"/>
        <v>0</v>
      </c>
      <c r="J7808" s="13">
        <f>(1 - Dashboard!$I$9) * H7808 * Dashboard!$I$8 * 'Lookups and Calculations'!$F$12</f>
        <v>0</v>
      </c>
      <c r="K7808" s="12">
        <f>(1 - Dashboard!$I$11) * I7808 * Dashboard!$I$10 * 'Lookups and Calculations'!$F$12</f>
        <v>0</v>
      </c>
      <c r="L7808" s="12">
        <f>(H7808 - I7808) * Dashboard!$I$13 * (Dashboard!$D$12 / 365) * 'Lookups and Calculations'!$F$12</f>
        <v>0</v>
      </c>
      <c r="M7808" s="3">
        <f>(G7808*2) * Dashboard!$I$13 * (Dashboard!$D$12 / 365) * 'Lookups and Calculations'!$F$12</f>
        <v>1602.0878730267946</v>
      </c>
      <c r="N7808" s="12">
        <f>H7808 * Dashboard!$I$14 * Dashboard!$I$15 * (Dashboard!$D$12 / 365) * 'Lookups and Calculations'!$F$12</f>
        <v>0</v>
      </c>
    </row>
    <row r="7809" spans="1:14" x14ac:dyDescent="0.35">
      <c r="A7809" s="2">
        <v>7808</v>
      </c>
      <c r="B7809" s="11">
        <v>-0.43866533301023397</v>
      </c>
      <c r="C7809" s="11">
        <v>0.73857200107255894</v>
      </c>
      <c r="D7809" s="3">
        <f>B7809*Dashboard!$D$11*Dashboard!$D$10*SQRT(Dashboard!$D$12/365)</f>
        <v>-108912.60381749649</v>
      </c>
      <c r="E7809" s="3">
        <f>IF(Dashboard!$I$3,C7809*Dashboard!$E$11*Dashboard!$E$10*SQRT(Dashboard!$D$12/365),0)</f>
        <v>366747.92234669055</v>
      </c>
      <c r="F7809" s="3">
        <f>D7809+IF(Dashboard!$I$3,E7809,0)</f>
        <v>257835.31852919405</v>
      </c>
      <c r="G7809" s="3">
        <f>IF(Dashboard!$I$4, ('Lookups and Calculations'!$F$9) / (1 - 'Lookups and Calculations'!$F$10), 'Lookups and Calculations'!$F$9)</f>
        <v>1951878.888340465</v>
      </c>
      <c r="H7809" s="12">
        <f t="shared" si="242"/>
        <v>0</v>
      </c>
      <c r="I7809" s="12">
        <f t="shared" si="243"/>
        <v>0</v>
      </c>
      <c r="J7809" s="13">
        <f>(1 - Dashboard!$I$9) * H7809 * Dashboard!$I$8 * 'Lookups and Calculations'!$F$12</f>
        <v>0</v>
      </c>
      <c r="K7809" s="12">
        <f>(1 - Dashboard!$I$11) * I7809 * Dashboard!$I$10 * 'Lookups and Calculations'!$F$12</f>
        <v>0</v>
      </c>
      <c r="L7809" s="12">
        <f>(H7809 - I7809) * Dashboard!$I$13 * (Dashboard!$D$12 / 365) * 'Lookups and Calculations'!$F$12</f>
        <v>0</v>
      </c>
      <c r="M7809" s="3">
        <f>(G7809*2) * Dashboard!$I$13 * (Dashboard!$D$12 / 365) * 'Lookups and Calculations'!$F$12</f>
        <v>1602.0878730267946</v>
      </c>
      <c r="N7809" s="12">
        <f>H7809 * Dashboard!$I$14 * Dashboard!$I$15 * (Dashboard!$D$12 / 365) * 'Lookups and Calculations'!$F$12</f>
        <v>0</v>
      </c>
    </row>
    <row r="7810" spans="1:14" x14ac:dyDescent="0.35">
      <c r="A7810" s="2">
        <v>7809</v>
      </c>
      <c r="B7810" s="11">
        <v>-0.22388624803611978</v>
      </c>
      <c r="C7810" s="11">
        <v>0.11229205551581971</v>
      </c>
      <c r="D7810" s="3">
        <f>B7810*Dashboard!$D$11*Dashboard!$D$10*SQRT(Dashboard!$D$12/365)</f>
        <v>-55586.873175534922</v>
      </c>
      <c r="E7810" s="3">
        <f>IF(Dashboard!$I$3,C7810*Dashboard!$E$11*Dashboard!$E$10*SQRT(Dashboard!$D$12/365),0)</f>
        <v>55760.139832893845</v>
      </c>
      <c r="F7810" s="3">
        <f>D7810+IF(Dashboard!$I$3,E7810,0)</f>
        <v>173.26665735892311</v>
      </c>
      <c r="G7810" s="3">
        <f>IF(Dashboard!$I$4, ('Lookups and Calculations'!$F$9) / (1 - 'Lookups and Calculations'!$F$10), 'Lookups and Calculations'!$F$9)</f>
        <v>1951878.888340465</v>
      </c>
      <c r="H7810" s="12">
        <f t="shared" si="242"/>
        <v>0</v>
      </c>
      <c r="I7810" s="12">
        <f t="shared" si="243"/>
        <v>0</v>
      </c>
      <c r="J7810" s="13">
        <f>(1 - Dashboard!$I$9) * H7810 * Dashboard!$I$8 * 'Lookups and Calculations'!$F$12</f>
        <v>0</v>
      </c>
      <c r="K7810" s="12">
        <f>(1 - Dashboard!$I$11) * I7810 * Dashboard!$I$10 * 'Lookups and Calculations'!$F$12</f>
        <v>0</v>
      </c>
      <c r="L7810" s="12">
        <f>(H7810 - I7810) * Dashboard!$I$13 * (Dashboard!$D$12 / 365) * 'Lookups and Calculations'!$F$12</f>
        <v>0</v>
      </c>
      <c r="M7810" s="3">
        <f>(G7810*2) * Dashboard!$I$13 * (Dashboard!$D$12 / 365) * 'Lookups and Calculations'!$F$12</f>
        <v>1602.0878730267946</v>
      </c>
      <c r="N7810" s="12">
        <f>H7810 * Dashboard!$I$14 * Dashboard!$I$15 * (Dashboard!$D$12 / 365) * 'Lookups and Calculations'!$F$12</f>
        <v>0</v>
      </c>
    </row>
    <row r="7811" spans="1:14" x14ac:dyDescent="0.35">
      <c r="A7811" s="2">
        <v>7810</v>
      </c>
      <c r="B7811" s="11">
        <v>-0.99874265138279816</v>
      </c>
      <c r="C7811" s="11">
        <v>0.55746612738730694</v>
      </c>
      <c r="D7811" s="3">
        <f>B7811*Dashboard!$D$11*Dashboard!$D$10*SQRT(Dashboard!$D$12/365)</f>
        <v>-247969.5898448237</v>
      </c>
      <c r="E7811" s="3">
        <f>IF(Dashboard!$I$3,C7811*Dashboard!$E$11*Dashboard!$E$10*SQRT(Dashboard!$D$12/365),0)</f>
        <v>276817.34983325581</v>
      </c>
      <c r="F7811" s="3">
        <f>D7811+IF(Dashboard!$I$3,E7811,0)</f>
        <v>28847.75998843211</v>
      </c>
      <c r="G7811" s="3">
        <f>IF(Dashboard!$I$4, ('Lookups and Calculations'!$F$9) / (1 - 'Lookups and Calculations'!$F$10), 'Lookups and Calculations'!$F$9)</f>
        <v>1951878.888340465</v>
      </c>
      <c r="H7811" s="12">
        <f t="shared" ref="H7811:H7874" si="244">MAX(0,F7811-G7811)</f>
        <v>0</v>
      </c>
      <c r="I7811" s="12">
        <f t="shared" ref="I7811:I7874" si="245">MAX(0,-F7811-G7811)</f>
        <v>0</v>
      </c>
      <c r="J7811" s="13">
        <f>(1 - Dashboard!$I$9) * H7811 * Dashboard!$I$8 * 'Lookups and Calculations'!$F$12</f>
        <v>0</v>
      </c>
      <c r="K7811" s="12">
        <f>(1 - Dashboard!$I$11) * I7811 * Dashboard!$I$10 * 'Lookups and Calculations'!$F$12</f>
        <v>0</v>
      </c>
      <c r="L7811" s="12">
        <f>(H7811 - I7811) * Dashboard!$I$13 * (Dashboard!$D$12 / 365) * 'Lookups and Calculations'!$F$12</f>
        <v>0</v>
      </c>
      <c r="M7811" s="3">
        <f>(G7811*2) * Dashboard!$I$13 * (Dashboard!$D$12 / 365) * 'Lookups and Calculations'!$F$12</f>
        <v>1602.0878730267946</v>
      </c>
      <c r="N7811" s="12">
        <f>H7811 * Dashboard!$I$14 * Dashboard!$I$15 * (Dashboard!$D$12 / 365) * 'Lookups and Calculations'!$F$12</f>
        <v>0</v>
      </c>
    </row>
    <row r="7812" spans="1:14" x14ac:dyDescent="0.35">
      <c r="A7812" s="2">
        <v>7811</v>
      </c>
      <c r="B7812" s="11">
        <v>0.14078510779740391</v>
      </c>
      <c r="C7812" s="11">
        <v>-0.11543556603778396</v>
      </c>
      <c r="D7812" s="3">
        <f>B7812*Dashboard!$D$11*Dashboard!$D$10*SQRT(Dashboard!$D$12/365)</f>
        <v>34954.375272195182</v>
      </c>
      <c r="E7812" s="3">
        <f>IF(Dashboard!$I$3,C7812*Dashboard!$E$11*Dashboard!$E$10*SQRT(Dashboard!$D$12/365),0)</f>
        <v>-57321.092524210515</v>
      </c>
      <c r="F7812" s="3">
        <f>D7812+IF(Dashboard!$I$3,E7812,0)</f>
        <v>-22366.717252015333</v>
      </c>
      <c r="G7812" s="3">
        <f>IF(Dashboard!$I$4, ('Lookups and Calculations'!$F$9) / (1 - 'Lookups and Calculations'!$F$10), 'Lookups and Calculations'!$F$9)</f>
        <v>1951878.888340465</v>
      </c>
      <c r="H7812" s="12">
        <f t="shared" si="244"/>
        <v>0</v>
      </c>
      <c r="I7812" s="12">
        <f t="shared" si="245"/>
        <v>0</v>
      </c>
      <c r="J7812" s="13">
        <f>(1 - Dashboard!$I$9) * H7812 * Dashboard!$I$8 * 'Lookups and Calculations'!$F$12</f>
        <v>0</v>
      </c>
      <c r="K7812" s="12">
        <f>(1 - Dashboard!$I$11) * I7812 * Dashboard!$I$10 * 'Lookups and Calculations'!$F$12</f>
        <v>0</v>
      </c>
      <c r="L7812" s="12">
        <f>(H7812 - I7812) * Dashboard!$I$13 * (Dashboard!$D$12 / 365) * 'Lookups and Calculations'!$F$12</f>
        <v>0</v>
      </c>
      <c r="M7812" s="3">
        <f>(G7812*2) * Dashboard!$I$13 * (Dashboard!$D$12 / 365) * 'Lookups and Calculations'!$F$12</f>
        <v>1602.0878730267946</v>
      </c>
      <c r="N7812" s="12">
        <f>H7812 * Dashboard!$I$14 * Dashboard!$I$15 * (Dashboard!$D$12 / 365) * 'Lookups and Calculations'!$F$12</f>
        <v>0</v>
      </c>
    </row>
    <row r="7813" spans="1:14" x14ac:dyDescent="0.35">
      <c r="A7813" s="2">
        <v>7812</v>
      </c>
      <c r="B7813" s="11">
        <v>0.39037227423488452</v>
      </c>
      <c r="C7813" s="11">
        <v>0.91469721119119629</v>
      </c>
      <c r="D7813" s="3">
        <f>B7813*Dashboard!$D$11*Dashboard!$D$10*SQRT(Dashboard!$D$12/365)</f>
        <v>96922.317871166655</v>
      </c>
      <c r="E7813" s="3">
        <f>IF(Dashboard!$I$3,C7813*Dashboard!$E$11*Dashboard!$E$10*SQRT(Dashboard!$D$12/365),0)</f>
        <v>454205.2789619987</v>
      </c>
      <c r="F7813" s="3">
        <f>D7813+IF(Dashboard!$I$3,E7813,0)</f>
        <v>551127.59683316539</v>
      </c>
      <c r="G7813" s="3">
        <f>IF(Dashboard!$I$4, ('Lookups and Calculations'!$F$9) / (1 - 'Lookups and Calculations'!$F$10), 'Lookups and Calculations'!$F$9)</f>
        <v>1951878.888340465</v>
      </c>
      <c r="H7813" s="12">
        <f t="shared" si="244"/>
        <v>0</v>
      </c>
      <c r="I7813" s="12">
        <f t="shared" si="245"/>
        <v>0</v>
      </c>
      <c r="J7813" s="13">
        <f>(1 - Dashboard!$I$9) * H7813 * Dashboard!$I$8 * 'Lookups and Calculations'!$F$12</f>
        <v>0</v>
      </c>
      <c r="K7813" s="12">
        <f>(1 - Dashboard!$I$11) * I7813 * Dashboard!$I$10 * 'Lookups and Calculations'!$F$12</f>
        <v>0</v>
      </c>
      <c r="L7813" s="12">
        <f>(H7813 - I7813) * Dashboard!$I$13 * (Dashboard!$D$12 / 365) * 'Lookups and Calculations'!$F$12</f>
        <v>0</v>
      </c>
      <c r="M7813" s="3">
        <f>(G7813*2) * Dashboard!$I$13 * (Dashboard!$D$12 / 365) * 'Lookups and Calculations'!$F$12</f>
        <v>1602.0878730267946</v>
      </c>
      <c r="N7813" s="12">
        <f>H7813 * Dashboard!$I$14 * Dashboard!$I$15 * (Dashboard!$D$12 / 365) * 'Lookups and Calculations'!$F$12</f>
        <v>0</v>
      </c>
    </row>
    <row r="7814" spans="1:14" x14ac:dyDescent="0.35">
      <c r="A7814" s="2">
        <v>7813</v>
      </c>
      <c r="B7814" s="11">
        <v>0.58051987492355439</v>
      </c>
      <c r="C7814" s="11">
        <v>0.67059382898824904</v>
      </c>
      <c r="D7814" s="3">
        <f>B7814*Dashboard!$D$11*Dashboard!$D$10*SQRT(Dashboard!$D$12/365)</f>
        <v>144132.5000812331</v>
      </c>
      <c r="E7814" s="3">
        <f>IF(Dashboard!$I$3,C7814*Dashboard!$E$11*Dashboard!$E$10*SQRT(Dashboard!$D$12/365),0)</f>
        <v>332992.44103865052</v>
      </c>
      <c r="F7814" s="3">
        <f>D7814+IF(Dashboard!$I$3,E7814,0)</f>
        <v>477124.94111988362</v>
      </c>
      <c r="G7814" s="3">
        <f>IF(Dashboard!$I$4, ('Lookups and Calculations'!$F$9) / (1 - 'Lookups and Calculations'!$F$10), 'Lookups and Calculations'!$F$9)</f>
        <v>1951878.888340465</v>
      </c>
      <c r="H7814" s="12">
        <f t="shared" si="244"/>
        <v>0</v>
      </c>
      <c r="I7814" s="12">
        <f t="shared" si="245"/>
        <v>0</v>
      </c>
      <c r="J7814" s="13">
        <f>(1 - Dashboard!$I$9) * H7814 * Dashboard!$I$8 * 'Lookups and Calculations'!$F$12</f>
        <v>0</v>
      </c>
      <c r="K7814" s="12">
        <f>(1 - Dashboard!$I$11) * I7814 * Dashboard!$I$10 * 'Lookups and Calculations'!$F$12</f>
        <v>0</v>
      </c>
      <c r="L7814" s="12">
        <f>(H7814 - I7814) * Dashboard!$I$13 * (Dashboard!$D$12 / 365) * 'Lookups and Calculations'!$F$12</f>
        <v>0</v>
      </c>
      <c r="M7814" s="3">
        <f>(G7814*2) * Dashboard!$I$13 * (Dashboard!$D$12 / 365) * 'Lookups and Calculations'!$F$12</f>
        <v>1602.0878730267946</v>
      </c>
      <c r="N7814" s="12">
        <f>H7814 * Dashboard!$I$14 * Dashboard!$I$15 * (Dashboard!$D$12 / 365) * 'Lookups and Calculations'!$F$12</f>
        <v>0</v>
      </c>
    </row>
    <row r="7815" spans="1:14" x14ac:dyDescent="0.35">
      <c r="A7815" s="2">
        <v>7814</v>
      </c>
      <c r="B7815" s="11">
        <v>0.42468455859304921</v>
      </c>
      <c r="C7815" s="11">
        <v>-0.40742705062179274</v>
      </c>
      <c r="D7815" s="3">
        <f>B7815*Dashboard!$D$11*Dashboard!$D$10*SQRT(Dashboard!$D$12/365)</f>
        <v>105441.43244703146</v>
      </c>
      <c r="E7815" s="3">
        <f>IF(Dashboard!$I$3,C7815*Dashboard!$E$11*Dashboard!$E$10*SQRT(Dashboard!$D$12/365),0)</f>
        <v>-202313.41576229449</v>
      </c>
      <c r="F7815" s="3">
        <f>D7815+IF(Dashboard!$I$3,E7815,0)</f>
        <v>-96871.983315263031</v>
      </c>
      <c r="G7815" s="3">
        <f>IF(Dashboard!$I$4, ('Lookups and Calculations'!$F$9) / (1 - 'Lookups and Calculations'!$F$10), 'Lookups and Calculations'!$F$9)</f>
        <v>1951878.888340465</v>
      </c>
      <c r="H7815" s="12">
        <f t="shared" si="244"/>
        <v>0</v>
      </c>
      <c r="I7815" s="12">
        <f t="shared" si="245"/>
        <v>0</v>
      </c>
      <c r="J7815" s="13">
        <f>(1 - Dashboard!$I$9) * H7815 * Dashboard!$I$8 * 'Lookups and Calculations'!$F$12</f>
        <v>0</v>
      </c>
      <c r="K7815" s="12">
        <f>(1 - Dashboard!$I$11) * I7815 * Dashboard!$I$10 * 'Lookups and Calculations'!$F$12</f>
        <v>0</v>
      </c>
      <c r="L7815" s="12">
        <f>(H7815 - I7815) * Dashboard!$I$13 * (Dashboard!$D$12 / 365) * 'Lookups and Calculations'!$F$12</f>
        <v>0</v>
      </c>
      <c r="M7815" s="3">
        <f>(G7815*2) * Dashboard!$I$13 * (Dashboard!$D$12 / 365) * 'Lookups and Calculations'!$F$12</f>
        <v>1602.0878730267946</v>
      </c>
      <c r="N7815" s="12">
        <f>H7815 * Dashboard!$I$14 * Dashboard!$I$15 * (Dashboard!$D$12 / 365) * 'Lookups and Calculations'!$F$12</f>
        <v>0</v>
      </c>
    </row>
    <row r="7816" spans="1:14" x14ac:dyDescent="0.35">
      <c r="A7816" s="2">
        <v>7815</v>
      </c>
      <c r="B7816" s="11">
        <v>0.59388995042450765</v>
      </c>
      <c r="C7816" s="11">
        <v>-0.60189243397329539</v>
      </c>
      <c r="D7816" s="3">
        <f>B7816*Dashboard!$D$11*Dashboard!$D$10*SQRT(Dashboard!$D$12/365)</f>
        <v>147452.04604592727</v>
      </c>
      <c r="E7816" s="3">
        <f>IF(Dashboard!$I$3,C7816*Dashboard!$E$11*Dashboard!$E$10*SQRT(Dashboard!$D$12/365),0)</f>
        <v>-298877.83359690674</v>
      </c>
      <c r="F7816" s="3">
        <f>D7816+IF(Dashboard!$I$3,E7816,0)</f>
        <v>-151425.78755097947</v>
      </c>
      <c r="G7816" s="3">
        <f>IF(Dashboard!$I$4, ('Lookups and Calculations'!$F$9) / (1 - 'Lookups and Calculations'!$F$10), 'Lookups and Calculations'!$F$9)</f>
        <v>1951878.888340465</v>
      </c>
      <c r="H7816" s="12">
        <f t="shared" si="244"/>
        <v>0</v>
      </c>
      <c r="I7816" s="12">
        <f t="shared" si="245"/>
        <v>0</v>
      </c>
      <c r="J7816" s="13">
        <f>(1 - Dashboard!$I$9) * H7816 * Dashboard!$I$8 * 'Lookups and Calculations'!$F$12</f>
        <v>0</v>
      </c>
      <c r="K7816" s="12">
        <f>(1 - Dashboard!$I$11) * I7816 * Dashboard!$I$10 * 'Lookups and Calculations'!$F$12</f>
        <v>0</v>
      </c>
      <c r="L7816" s="12">
        <f>(H7816 - I7816) * Dashboard!$I$13 * (Dashboard!$D$12 / 365) * 'Lookups and Calculations'!$F$12</f>
        <v>0</v>
      </c>
      <c r="M7816" s="3">
        <f>(G7816*2) * Dashboard!$I$13 * (Dashboard!$D$12 / 365) * 'Lookups and Calculations'!$F$12</f>
        <v>1602.0878730267946</v>
      </c>
      <c r="N7816" s="12">
        <f>H7816 * Dashboard!$I$14 * Dashboard!$I$15 * (Dashboard!$D$12 / 365) * 'Lookups and Calculations'!$F$12</f>
        <v>0</v>
      </c>
    </row>
    <row r="7817" spans="1:14" x14ac:dyDescent="0.35">
      <c r="A7817" s="2">
        <v>7816</v>
      </c>
      <c r="B7817" s="11">
        <v>0.59742708103113085</v>
      </c>
      <c r="C7817" s="11">
        <v>1.3915590381553837E-2</v>
      </c>
      <c r="D7817" s="3">
        <f>B7817*Dashboard!$D$11*Dashboard!$D$10*SQRT(Dashboard!$D$12/365)</f>
        <v>148330.25108156636</v>
      </c>
      <c r="E7817" s="3">
        <f>IF(Dashboard!$I$3,C7817*Dashboard!$E$11*Dashboard!$E$10*SQRT(Dashboard!$D$12/365),0)</f>
        <v>6909.9747258914567</v>
      </c>
      <c r="F7817" s="3">
        <f>D7817+IF(Dashboard!$I$3,E7817,0)</f>
        <v>155240.22580745781</v>
      </c>
      <c r="G7817" s="3">
        <f>IF(Dashboard!$I$4, ('Lookups and Calculations'!$F$9) / (1 - 'Lookups and Calculations'!$F$10), 'Lookups and Calculations'!$F$9)</f>
        <v>1951878.888340465</v>
      </c>
      <c r="H7817" s="12">
        <f t="shared" si="244"/>
        <v>0</v>
      </c>
      <c r="I7817" s="12">
        <f t="shared" si="245"/>
        <v>0</v>
      </c>
      <c r="J7817" s="13">
        <f>(1 - Dashboard!$I$9) * H7817 * Dashboard!$I$8 * 'Lookups and Calculations'!$F$12</f>
        <v>0</v>
      </c>
      <c r="K7817" s="12">
        <f>(1 - Dashboard!$I$11) * I7817 * Dashboard!$I$10 * 'Lookups and Calculations'!$F$12</f>
        <v>0</v>
      </c>
      <c r="L7817" s="12">
        <f>(H7817 - I7817) * Dashboard!$I$13 * (Dashboard!$D$12 / 365) * 'Lookups and Calculations'!$F$12</f>
        <v>0</v>
      </c>
      <c r="M7817" s="3">
        <f>(G7817*2) * Dashboard!$I$13 * (Dashboard!$D$12 / 365) * 'Lookups and Calculations'!$F$12</f>
        <v>1602.0878730267946</v>
      </c>
      <c r="N7817" s="12">
        <f>H7817 * Dashboard!$I$14 * Dashboard!$I$15 * (Dashboard!$D$12 / 365) * 'Lookups and Calculations'!$F$12</f>
        <v>0</v>
      </c>
    </row>
    <row r="7818" spans="1:14" x14ac:dyDescent="0.35">
      <c r="A7818" s="2">
        <v>7817</v>
      </c>
      <c r="B7818" s="11">
        <v>-0.13151854275741515</v>
      </c>
      <c r="C7818" s="11">
        <v>0.54299372504904631</v>
      </c>
      <c r="D7818" s="3">
        <f>B7818*Dashboard!$D$11*Dashboard!$D$10*SQRT(Dashboard!$D$12/365)</f>
        <v>-32653.656133931727</v>
      </c>
      <c r="E7818" s="3">
        <f>IF(Dashboard!$I$3,C7818*Dashboard!$E$11*Dashboard!$E$10*SQRT(Dashboard!$D$12/365),0)</f>
        <v>269630.88259483554</v>
      </c>
      <c r="F7818" s="3">
        <f>D7818+IF(Dashboard!$I$3,E7818,0)</f>
        <v>236977.22646090382</v>
      </c>
      <c r="G7818" s="3">
        <f>IF(Dashboard!$I$4, ('Lookups and Calculations'!$F$9) / (1 - 'Lookups and Calculations'!$F$10), 'Lookups and Calculations'!$F$9)</f>
        <v>1951878.888340465</v>
      </c>
      <c r="H7818" s="12">
        <f t="shared" si="244"/>
        <v>0</v>
      </c>
      <c r="I7818" s="12">
        <f t="shared" si="245"/>
        <v>0</v>
      </c>
      <c r="J7818" s="13">
        <f>(1 - Dashboard!$I$9) * H7818 * Dashboard!$I$8 * 'Lookups and Calculations'!$F$12</f>
        <v>0</v>
      </c>
      <c r="K7818" s="12">
        <f>(1 - Dashboard!$I$11) * I7818 * Dashboard!$I$10 * 'Lookups and Calculations'!$F$12</f>
        <v>0</v>
      </c>
      <c r="L7818" s="12">
        <f>(H7818 - I7818) * Dashboard!$I$13 * (Dashboard!$D$12 / 365) * 'Lookups and Calculations'!$F$12</f>
        <v>0</v>
      </c>
      <c r="M7818" s="3">
        <f>(G7818*2) * Dashboard!$I$13 * (Dashboard!$D$12 / 365) * 'Lookups and Calculations'!$F$12</f>
        <v>1602.0878730267946</v>
      </c>
      <c r="N7818" s="12">
        <f>H7818 * Dashboard!$I$14 * Dashboard!$I$15 * (Dashboard!$D$12 / 365) * 'Lookups and Calculations'!$F$12</f>
        <v>0</v>
      </c>
    </row>
    <row r="7819" spans="1:14" x14ac:dyDescent="0.35">
      <c r="A7819" s="2">
        <v>7818</v>
      </c>
      <c r="B7819" s="11">
        <v>1.0904825063347199</v>
      </c>
      <c r="C7819" s="11">
        <v>-1.7979071982627617</v>
      </c>
      <c r="D7819" s="3">
        <f>B7819*Dashboard!$D$11*Dashboard!$D$10*SQRT(Dashboard!$D$12/365)</f>
        <v>270746.92309814494</v>
      </c>
      <c r="E7819" s="3">
        <f>IF(Dashboard!$I$3,C7819*Dashboard!$E$11*Dashboard!$E$10*SQRT(Dashboard!$D$12/365),0)</f>
        <v>-892775.150665708</v>
      </c>
      <c r="F7819" s="3">
        <f>D7819+IF(Dashboard!$I$3,E7819,0)</f>
        <v>-622028.22756756307</v>
      </c>
      <c r="G7819" s="3">
        <f>IF(Dashboard!$I$4, ('Lookups and Calculations'!$F$9) / (1 - 'Lookups and Calculations'!$F$10), 'Lookups and Calculations'!$F$9)</f>
        <v>1951878.888340465</v>
      </c>
      <c r="H7819" s="12">
        <f t="shared" si="244"/>
        <v>0</v>
      </c>
      <c r="I7819" s="12">
        <f t="shared" si="245"/>
        <v>0</v>
      </c>
      <c r="J7819" s="13">
        <f>(1 - Dashboard!$I$9) * H7819 * Dashboard!$I$8 * 'Lookups and Calculations'!$F$12</f>
        <v>0</v>
      </c>
      <c r="K7819" s="12">
        <f>(1 - Dashboard!$I$11) * I7819 * Dashboard!$I$10 * 'Lookups and Calculations'!$F$12</f>
        <v>0</v>
      </c>
      <c r="L7819" s="12">
        <f>(H7819 - I7819) * Dashboard!$I$13 * (Dashboard!$D$12 / 365) * 'Lookups and Calculations'!$F$12</f>
        <v>0</v>
      </c>
      <c r="M7819" s="3">
        <f>(G7819*2) * Dashboard!$I$13 * (Dashboard!$D$12 / 365) * 'Lookups and Calculations'!$F$12</f>
        <v>1602.0878730267946</v>
      </c>
      <c r="N7819" s="12">
        <f>H7819 * Dashboard!$I$14 * Dashboard!$I$15 * (Dashboard!$D$12 / 365) * 'Lookups and Calculations'!$F$12</f>
        <v>0</v>
      </c>
    </row>
    <row r="7820" spans="1:14" x14ac:dyDescent="0.35">
      <c r="A7820" s="2">
        <v>7819</v>
      </c>
      <c r="B7820" s="11">
        <v>-0.58829204576576455</v>
      </c>
      <c r="C7820" s="11">
        <v>-0.84656516154924133</v>
      </c>
      <c r="D7820" s="3">
        <f>B7820*Dashboard!$D$11*Dashboard!$D$10*SQRT(Dashboard!$D$12/365)</f>
        <v>-146062.18838810411</v>
      </c>
      <c r="E7820" s="3">
        <f>IF(Dashboard!$I$3,C7820*Dashboard!$E$11*Dashboard!$E$10*SQRT(Dashboard!$D$12/365),0)</f>
        <v>-420373.38767026027</v>
      </c>
      <c r="F7820" s="3">
        <f>D7820+IF(Dashboard!$I$3,E7820,0)</f>
        <v>-566435.57605836436</v>
      </c>
      <c r="G7820" s="3">
        <f>IF(Dashboard!$I$4, ('Lookups and Calculations'!$F$9) / (1 - 'Lookups and Calculations'!$F$10), 'Lookups and Calculations'!$F$9)</f>
        <v>1951878.888340465</v>
      </c>
      <c r="H7820" s="12">
        <f t="shared" si="244"/>
        <v>0</v>
      </c>
      <c r="I7820" s="12">
        <f t="shared" si="245"/>
        <v>0</v>
      </c>
      <c r="J7820" s="13">
        <f>(1 - Dashboard!$I$9) * H7820 * Dashboard!$I$8 * 'Lookups and Calculations'!$F$12</f>
        <v>0</v>
      </c>
      <c r="K7820" s="12">
        <f>(1 - Dashboard!$I$11) * I7820 * Dashboard!$I$10 * 'Lookups and Calculations'!$F$12</f>
        <v>0</v>
      </c>
      <c r="L7820" s="12">
        <f>(H7820 - I7820) * Dashboard!$I$13 * (Dashboard!$D$12 / 365) * 'Lookups and Calculations'!$F$12</f>
        <v>0</v>
      </c>
      <c r="M7820" s="3">
        <f>(G7820*2) * Dashboard!$I$13 * (Dashboard!$D$12 / 365) * 'Lookups and Calculations'!$F$12</f>
        <v>1602.0878730267946</v>
      </c>
      <c r="N7820" s="12">
        <f>H7820 * Dashboard!$I$14 * Dashboard!$I$15 * (Dashboard!$D$12 / 365) * 'Lookups and Calculations'!$F$12</f>
        <v>0</v>
      </c>
    </row>
    <row r="7821" spans="1:14" x14ac:dyDescent="0.35">
      <c r="A7821" s="2">
        <v>7820</v>
      </c>
      <c r="B7821" s="11">
        <v>0.48106386320025557</v>
      </c>
      <c r="C7821" s="11">
        <v>1.414106915393412</v>
      </c>
      <c r="D7821" s="3">
        <f>B7821*Dashboard!$D$11*Dashboard!$D$10*SQRT(Dashboard!$D$12/365)</f>
        <v>119439.38579350064</v>
      </c>
      <c r="E7821" s="3">
        <f>IF(Dashboard!$I$3,C7821*Dashboard!$E$11*Dashboard!$E$10*SQRT(Dashboard!$D$12/365),0)</f>
        <v>702193.92617575102</v>
      </c>
      <c r="F7821" s="3">
        <f>D7821+IF(Dashboard!$I$3,E7821,0)</f>
        <v>821633.3119692516</v>
      </c>
      <c r="G7821" s="3">
        <f>IF(Dashboard!$I$4, ('Lookups and Calculations'!$F$9) / (1 - 'Lookups and Calculations'!$F$10), 'Lookups and Calculations'!$F$9)</f>
        <v>1951878.888340465</v>
      </c>
      <c r="H7821" s="12">
        <f t="shared" si="244"/>
        <v>0</v>
      </c>
      <c r="I7821" s="12">
        <f t="shared" si="245"/>
        <v>0</v>
      </c>
      <c r="J7821" s="13">
        <f>(1 - Dashboard!$I$9) * H7821 * Dashboard!$I$8 * 'Lookups and Calculations'!$F$12</f>
        <v>0</v>
      </c>
      <c r="K7821" s="12">
        <f>(1 - Dashboard!$I$11) * I7821 * Dashboard!$I$10 * 'Lookups and Calculations'!$F$12</f>
        <v>0</v>
      </c>
      <c r="L7821" s="12">
        <f>(H7821 - I7821) * Dashboard!$I$13 * (Dashboard!$D$12 / 365) * 'Lookups and Calculations'!$F$12</f>
        <v>0</v>
      </c>
      <c r="M7821" s="3">
        <f>(G7821*2) * Dashboard!$I$13 * (Dashboard!$D$12 / 365) * 'Lookups and Calculations'!$F$12</f>
        <v>1602.0878730267946</v>
      </c>
      <c r="N7821" s="12">
        <f>H7821 * Dashboard!$I$14 * Dashboard!$I$15 * (Dashboard!$D$12 / 365) * 'Lookups and Calculations'!$F$12</f>
        <v>0</v>
      </c>
    </row>
    <row r="7822" spans="1:14" x14ac:dyDescent="0.35">
      <c r="A7822" s="2">
        <v>7821</v>
      </c>
      <c r="B7822" s="11">
        <v>0.89311376857163216</v>
      </c>
      <c r="C7822" s="11">
        <v>-0.62536306498384187</v>
      </c>
      <c r="D7822" s="3">
        <f>B7822*Dashboard!$D$11*Dashboard!$D$10*SQRT(Dashboard!$D$12/365)</f>
        <v>221743.86421852055</v>
      </c>
      <c r="E7822" s="3">
        <f>IF(Dashboard!$I$3,C7822*Dashboard!$E$11*Dashboard!$E$10*SQRT(Dashboard!$D$12/365),0)</f>
        <v>-310532.49305703177</v>
      </c>
      <c r="F7822" s="3">
        <f>D7822+IF(Dashboard!$I$3,E7822,0)</f>
        <v>-88788.628838511213</v>
      </c>
      <c r="G7822" s="3">
        <f>IF(Dashboard!$I$4, ('Lookups and Calculations'!$F$9) / (1 - 'Lookups and Calculations'!$F$10), 'Lookups and Calculations'!$F$9)</f>
        <v>1951878.888340465</v>
      </c>
      <c r="H7822" s="12">
        <f t="shared" si="244"/>
        <v>0</v>
      </c>
      <c r="I7822" s="12">
        <f t="shared" si="245"/>
        <v>0</v>
      </c>
      <c r="J7822" s="13">
        <f>(1 - Dashboard!$I$9) * H7822 * Dashboard!$I$8 * 'Lookups and Calculations'!$F$12</f>
        <v>0</v>
      </c>
      <c r="K7822" s="12">
        <f>(1 - Dashboard!$I$11) * I7822 * Dashboard!$I$10 * 'Lookups and Calculations'!$F$12</f>
        <v>0</v>
      </c>
      <c r="L7822" s="12">
        <f>(H7822 - I7822) * Dashboard!$I$13 * (Dashboard!$D$12 / 365) * 'Lookups and Calculations'!$F$12</f>
        <v>0</v>
      </c>
      <c r="M7822" s="3">
        <f>(G7822*2) * Dashboard!$I$13 * (Dashboard!$D$12 / 365) * 'Lookups and Calculations'!$F$12</f>
        <v>1602.0878730267946</v>
      </c>
      <c r="N7822" s="12">
        <f>H7822 * Dashboard!$I$14 * Dashboard!$I$15 * (Dashboard!$D$12 / 365) * 'Lookups and Calculations'!$F$12</f>
        <v>0</v>
      </c>
    </row>
    <row r="7823" spans="1:14" x14ac:dyDescent="0.35">
      <c r="A7823" s="2">
        <v>7822</v>
      </c>
      <c r="B7823" s="11">
        <v>0.54718760030403146</v>
      </c>
      <c r="C7823" s="11">
        <v>-0.18288962393805924</v>
      </c>
      <c r="D7823" s="3">
        <f>B7823*Dashboard!$D$11*Dashboard!$D$10*SQRT(Dashboard!$D$12/365)</f>
        <v>135856.70405454459</v>
      </c>
      <c r="E7823" s="3">
        <f>IF(Dashboard!$I$3,C7823*Dashboard!$E$11*Dashboard!$E$10*SQRT(Dashboard!$D$12/365),0)</f>
        <v>-90816.317841246258</v>
      </c>
      <c r="F7823" s="3">
        <f>D7823+IF(Dashboard!$I$3,E7823,0)</f>
        <v>45040.386213298334</v>
      </c>
      <c r="G7823" s="3">
        <f>IF(Dashboard!$I$4, ('Lookups and Calculations'!$F$9) / (1 - 'Lookups and Calculations'!$F$10), 'Lookups and Calculations'!$F$9)</f>
        <v>1951878.888340465</v>
      </c>
      <c r="H7823" s="12">
        <f t="shared" si="244"/>
        <v>0</v>
      </c>
      <c r="I7823" s="12">
        <f t="shared" si="245"/>
        <v>0</v>
      </c>
      <c r="J7823" s="13">
        <f>(1 - Dashboard!$I$9) * H7823 * Dashboard!$I$8 * 'Lookups and Calculations'!$F$12</f>
        <v>0</v>
      </c>
      <c r="K7823" s="12">
        <f>(1 - Dashboard!$I$11) * I7823 * Dashboard!$I$10 * 'Lookups and Calculations'!$F$12</f>
        <v>0</v>
      </c>
      <c r="L7823" s="12">
        <f>(H7823 - I7823) * Dashboard!$I$13 * (Dashboard!$D$12 / 365) * 'Lookups and Calculations'!$F$12</f>
        <v>0</v>
      </c>
      <c r="M7823" s="3">
        <f>(G7823*2) * Dashboard!$I$13 * (Dashboard!$D$12 / 365) * 'Lookups and Calculations'!$F$12</f>
        <v>1602.0878730267946</v>
      </c>
      <c r="N7823" s="12">
        <f>H7823 * Dashboard!$I$14 * Dashboard!$I$15 * (Dashboard!$D$12 / 365) * 'Lookups and Calculations'!$F$12</f>
        <v>0</v>
      </c>
    </row>
    <row r="7824" spans="1:14" x14ac:dyDescent="0.35">
      <c r="A7824" s="2">
        <v>7823</v>
      </c>
      <c r="B7824" s="11">
        <v>0.91331217375726859</v>
      </c>
      <c r="C7824" s="11">
        <v>1.4665053949065048</v>
      </c>
      <c r="D7824" s="3">
        <f>B7824*Dashboard!$D$11*Dashboard!$D$10*SQRT(Dashboard!$D$12/365)</f>
        <v>226758.75994012336</v>
      </c>
      <c r="E7824" s="3">
        <f>IF(Dashboard!$I$3,C7824*Dashboard!$E$11*Dashboard!$E$10*SQRT(Dashboard!$D$12/365),0)</f>
        <v>728213.1002950588</v>
      </c>
      <c r="F7824" s="3">
        <f>D7824+IF(Dashboard!$I$3,E7824,0)</f>
        <v>954971.8602351821</v>
      </c>
      <c r="G7824" s="3">
        <f>IF(Dashboard!$I$4, ('Lookups and Calculations'!$F$9) / (1 - 'Lookups and Calculations'!$F$10), 'Lookups and Calculations'!$F$9)</f>
        <v>1951878.888340465</v>
      </c>
      <c r="H7824" s="12">
        <f t="shared" si="244"/>
        <v>0</v>
      </c>
      <c r="I7824" s="12">
        <f t="shared" si="245"/>
        <v>0</v>
      </c>
      <c r="J7824" s="13">
        <f>(1 - Dashboard!$I$9) * H7824 * Dashboard!$I$8 * 'Lookups and Calculations'!$F$12</f>
        <v>0</v>
      </c>
      <c r="K7824" s="12">
        <f>(1 - Dashboard!$I$11) * I7824 * Dashboard!$I$10 * 'Lookups and Calculations'!$F$12</f>
        <v>0</v>
      </c>
      <c r="L7824" s="12">
        <f>(H7824 - I7824) * Dashboard!$I$13 * (Dashboard!$D$12 / 365) * 'Lookups and Calculations'!$F$12</f>
        <v>0</v>
      </c>
      <c r="M7824" s="3">
        <f>(G7824*2) * Dashboard!$I$13 * (Dashboard!$D$12 / 365) * 'Lookups and Calculations'!$F$12</f>
        <v>1602.0878730267946</v>
      </c>
      <c r="N7824" s="12">
        <f>H7824 * Dashboard!$I$14 * Dashboard!$I$15 * (Dashboard!$D$12 / 365) * 'Lookups and Calculations'!$F$12</f>
        <v>0</v>
      </c>
    </row>
    <row r="7825" spans="1:14" x14ac:dyDescent="0.35">
      <c r="A7825" s="2">
        <v>7824</v>
      </c>
      <c r="B7825" s="11">
        <v>1.4937155885880007</v>
      </c>
      <c r="C7825" s="11">
        <v>-0.34635440629143516</v>
      </c>
      <c r="D7825" s="3">
        <f>B7825*Dashboard!$D$11*Dashboard!$D$10*SQRT(Dashboard!$D$12/365)</f>
        <v>370862.34510377439</v>
      </c>
      <c r="E7825" s="3">
        <f>IF(Dashboard!$I$3,C7825*Dashboard!$E$11*Dashboard!$E$10*SQRT(Dashboard!$D$12/365),0)</f>
        <v>-171986.96771410128</v>
      </c>
      <c r="F7825" s="3">
        <f>D7825+IF(Dashboard!$I$3,E7825,0)</f>
        <v>198875.37738967311</v>
      </c>
      <c r="G7825" s="3">
        <f>IF(Dashboard!$I$4, ('Lookups and Calculations'!$F$9) / (1 - 'Lookups and Calculations'!$F$10), 'Lookups and Calculations'!$F$9)</f>
        <v>1951878.888340465</v>
      </c>
      <c r="H7825" s="12">
        <f t="shared" si="244"/>
        <v>0</v>
      </c>
      <c r="I7825" s="12">
        <f t="shared" si="245"/>
        <v>0</v>
      </c>
      <c r="J7825" s="13">
        <f>(1 - Dashboard!$I$9) * H7825 * Dashboard!$I$8 * 'Lookups and Calculations'!$F$12</f>
        <v>0</v>
      </c>
      <c r="K7825" s="12">
        <f>(1 - Dashboard!$I$11) * I7825 * Dashboard!$I$10 * 'Lookups and Calculations'!$F$12</f>
        <v>0</v>
      </c>
      <c r="L7825" s="12">
        <f>(H7825 - I7825) * Dashboard!$I$13 * (Dashboard!$D$12 / 365) * 'Lookups and Calculations'!$F$12</f>
        <v>0</v>
      </c>
      <c r="M7825" s="3">
        <f>(G7825*2) * Dashboard!$I$13 * (Dashboard!$D$12 / 365) * 'Lookups and Calculations'!$F$12</f>
        <v>1602.0878730267946</v>
      </c>
      <c r="N7825" s="12">
        <f>H7825 * Dashboard!$I$14 * Dashboard!$I$15 * (Dashboard!$D$12 / 365) * 'Lookups and Calculations'!$F$12</f>
        <v>0</v>
      </c>
    </row>
    <row r="7826" spans="1:14" x14ac:dyDescent="0.35">
      <c r="A7826" s="2">
        <v>7825</v>
      </c>
      <c r="B7826" s="11">
        <v>-0.18558257838174361</v>
      </c>
      <c r="C7826" s="11">
        <v>-1.2628015456649599</v>
      </c>
      <c r="D7826" s="3">
        <f>B7826*Dashboard!$D$11*Dashboard!$D$10*SQRT(Dashboard!$D$12/365)</f>
        <v>-46076.770407222451</v>
      </c>
      <c r="E7826" s="3">
        <f>IF(Dashboard!$I$3,C7826*Dashboard!$E$11*Dashboard!$E$10*SQRT(Dashboard!$D$12/365),0)</f>
        <v>-627061.19719709572</v>
      </c>
      <c r="F7826" s="3">
        <f>D7826+IF(Dashboard!$I$3,E7826,0)</f>
        <v>-673137.96760431817</v>
      </c>
      <c r="G7826" s="3">
        <f>IF(Dashboard!$I$4, ('Lookups and Calculations'!$F$9) / (1 - 'Lookups and Calculations'!$F$10), 'Lookups and Calculations'!$F$9)</f>
        <v>1951878.888340465</v>
      </c>
      <c r="H7826" s="12">
        <f t="shared" si="244"/>
        <v>0</v>
      </c>
      <c r="I7826" s="12">
        <f t="shared" si="245"/>
        <v>0</v>
      </c>
      <c r="J7826" s="13">
        <f>(1 - Dashboard!$I$9) * H7826 * Dashboard!$I$8 * 'Lookups and Calculations'!$F$12</f>
        <v>0</v>
      </c>
      <c r="K7826" s="12">
        <f>(1 - Dashboard!$I$11) * I7826 * Dashboard!$I$10 * 'Lookups and Calculations'!$F$12</f>
        <v>0</v>
      </c>
      <c r="L7826" s="12">
        <f>(H7826 - I7826) * Dashboard!$I$13 * (Dashboard!$D$12 / 365) * 'Lookups and Calculations'!$F$12</f>
        <v>0</v>
      </c>
      <c r="M7826" s="3">
        <f>(G7826*2) * Dashboard!$I$13 * (Dashboard!$D$12 / 365) * 'Lookups and Calculations'!$F$12</f>
        <v>1602.0878730267946</v>
      </c>
      <c r="N7826" s="12">
        <f>H7826 * Dashboard!$I$14 * Dashboard!$I$15 * (Dashboard!$D$12 / 365) * 'Lookups and Calculations'!$F$12</f>
        <v>0</v>
      </c>
    </row>
    <row r="7827" spans="1:14" x14ac:dyDescent="0.35">
      <c r="A7827" s="2">
        <v>7826</v>
      </c>
      <c r="B7827" s="11">
        <v>0.44692193457307894</v>
      </c>
      <c r="C7827" s="11">
        <v>0.25933685307910659</v>
      </c>
      <c r="D7827" s="3">
        <f>B7827*Dashboard!$D$11*Dashboard!$D$10*SQRT(Dashboard!$D$12/365)</f>
        <v>110962.56743947271</v>
      </c>
      <c r="E7827" s="3">
        <f>IF(Dashboard!$I$3,C7827*Dashboard!$E$11*Dashboard!$E$10*SQRT(Dashboard!$D$12/365),0)</f>
        <v>128777.22404392547</v>
      </c>
      <c r="F7827" s="3">
        <f>D7827+IF(Dashboard!$I$3,E7827,0)</f>
        <v>239739.79148339818</v>
      </c>
      <c r="G7827" s="3">
        <f>IF(Dashboard!$I$4, ('Lookups and Calculations'!$F$9) / (1 - 'Lookups and Calculations'!$F$10), 'Lookups and Calculations'!$F$9)</f>
        <v>1951878.888340465</v>
      </c>
      <c r="H7827" s="12">
        <f t="shared" si="244"/>
        <v>0</v>
      </c>
      <c r="I7827" s="12">
        <f t="shared" si="245"/>
        <v>0</v>
      </c>
      <c r="J7827" s="13">
        <f>(1 - Dashboard!$I$9) * H7827 * Dashboard!$I$8 * 'Lookups and Calculations'!$F$12</f>
        <v>0</v>
      </c>
      <c r="K7827" s="12">
        <f>(1 - Dashboard!$I$11) * I7827 * Dashboard!$I$10 * 'Lookups and Calculations'!$F$12</f>
        <v>0</v>
      </c>
      <c r="L7827" s="12">
        <f>(H7827 - I7827) * Dashboard!$I$13 * (Dashboard!$D$12 / 365) * 'Lookups and Calculations'!$F$12</f>
        <v>0</v>
      </c>
      <c r="M7827" s="3">
        <f>(G7827*2) * Dashboard!$I$13 * (Dashboard!$D$12 / 365) * 'Lookups and Calculations'!$F$12</f>
        <v>1602.0878730267946</v>
      </c>
      <c r="N7827" s="12">
        <f>H7827 * Dashboard!$I$14 * Dashboard!$I$15 * (Dashboard!$D$12 / 365) * 'Lookups and Calculations'!$F$12</f>
        <v>0</v>
      </c>
    </row>
    <row r="7828" spans="1:14" x14ac:dyDescent="0.35">
      <c r="A7828" s="2">
        <v>7827</v>
      </c>
      <c r="B7828" s="11">
        <v>0.22319415071437573</v>
      </c>
      <c r="C7828" s="11">
        <v>-0.70041971459247898</v>
      </c>
      <c r="D7828" s="3">
        <f>B7828*Dashboard!$D$11*Dashboard!$D$10*SQRT(Dashboard!$D$12/365)</f>
        <v>55415.038029846532</v>
      </c>
      <c r="E7828" s="3">
        <f>IF(Dashboard!$I$3,C7828*Dashboard!$E$11*Dashboard!$E$10*SQRT(Dashboard!$D$12/365),0)</f>
        <v>-347802.88817395532</v>
      </c>
      <c r="F7828" s="3">
        <f>D7828+IF(Dashboard!$I$3,E7828,0)</f>
        <v>-292387.85014410876</v>
      </c>
      <c r="G7828" s="3">
        <f>IF(Dashboard!$I$4, ('Lookups and Calculations'!$F$9) / (1 - 'Lookups and Calculations'!$F$10), 'Lookups and Calculations'!$F$9)</f>
        <v>1951878.888340465</v>
      </c>
      <c r="H7828" s="12">
        <f t="shared" si="244"/>
        <v>0</v>
      </c>
      <c r="I7828" s="12">
        <f t="shared" si="245"/>
        <v>0</v>
      </c>
      <c r="J7828" s="13">
        <f>(1 - Dashboard!$I$9) * H7828 * Dashboard!$I$8 * 'Lookups and Calculations'!$F$12</f>
        <v>0</v>
      </c>
      <c r="K7828" s="12">
        <f>(1 - Dashboard!$I$11) * I7828 * Dashboard!$I$10 * 'Lookups and Calculations'!$F$12</f>
        <v>0</v>
      </c>
      <c r="L7828" s="12">
        <f>(H7828 - I7828) * Dashboard!$I$13 * (Dashboard!$D$12 / 365) * 'Lookups and Calculations'!$F$12</f>
        <v>0</v>
      </c>
      <c r="M7828" s="3">
        <f>(G7828*2) * Dashboard!$I$13 * (Dashboard!$D$12 / 365) * 'Lookups and Calculations'!$F$12</f>
        <v>1602.0878730267946</v>
      </c>
      <c r="N7828" s="12">
        <f>H7828 * Dashboard!$I$14 * Dashboard!$I$15 * (Dashboard!$D$12 / 365) * 'Lookups and Calculations'!$F$12</f>
        <v>0</v>
      </c>
    </row>
    <row r="7829" spans="1:14" x14ac:dyDescent="0.35">
      <c r="A7829" s="2">
        <v>7828</v>
      </c>
      <c r="B7829" s="11">
        <v>0.34306301917658838</v>
      </c>
      <c r="C7829" s="11">
        <v>0.97673560040961394</v>
      </c>
      <c r="D7829" s="3">
        <f>B7829*Dashboard!$D$11*Dashboard!$D$10*SQRT(Dashboard!$D$12/365)</f>
        <v>85176.292449675486</v>
      </c>
      <c r="E7829" s="3">
        <f>IF(Dashboard!$I$3,C7829*Dashboard!$E$11*Dashboard!$E$10*SQRT(Dashboard!$D$12/365),0)</f>
        <v>485011.28070393956</v>
      </c>
      <c r="F7829" s="3">
        <f>D7829+IF(Dashboard!$I$3,E7829,0)</f>
        <v>570187.573153615</v>
      </c>
      <c r="G7829" s="3">
        <f>IF(Dashboard!$I$4, ('Lookups and Calculations'!$F$9) / (1 - 'Lookups and Calculations'!$F$10), 'Lookups and Calculations'!$F$9)</f>
        <v>1951878.888340465</v>
      </c>
      <c r="H7829" s="12">
        <f t="shared" si="244"/>
        <v>0</v>
      </c>
      <c r="I7829" s="12">
        <f t="shared" si="245"/>
        <v>0</v>
      </c>
      <c r="J7829" s="13">
        <f>(1 - Dashboard!$I$9) * H7829 * Dashboard!$I$8 * 'Lookups and Calculations'!$F$12</f>
        <v>0</v>
      </c>
      <c r="K7829" s="12">
        <f>(1 - Dashboard!$I$11) * I7829 * Dashboard!$I$10 * 'Lookups and Calculations'!$F$12</f>
        <v>0</v>
      </c>
      <c r="L7829" s="12">
        <f>(H7829 - I7829) * Dashboard!$I$13 * (Dashboard!$D$12 / 365) * 'Lookups and Calculations'!$F$12</f>
        <v>0</v>
      </c>
      <c r="M7829" s="3">
        <f>(G7829*2) * Dashboard!$I$13 * (Dashboard!$D$12 / 365) * 'Lookups and Calculations'!$F$12</f>
        <v>1602.0878730267946</v>
      </c>
      <c r="N7829" s="12">
        <f>H7829 * Dashboard!$I$14 * Dashboard!$I$15 * (Dashboard!$D$12 / 365) * 'Lookups and Calculations'!$F$12</f>
        <v>0</v>
      </c>
    </row>
    <row r="7830" spans="1:14" x14ac:dyDescent="0.35">
      <c r="A7830" s="2">
        <v>7829</v>
      </c>
      <c r="B7830" s="11">
        <v>0.78260438190495674</v>
      </c>
      <c r="C7830" s="11">
        <v>-0.76136669549502733</v>
      </c>
      <c r="D7830" s="3">
        <f>B7830*Dashboard!$D$11*Dashboard!$D$10*SQRT(Dashboard!$D$12/365)</f>
        <v>194306.39847316759</v>
      </c>
      <c r="E7830" s="3">
        <f>IF(Dashboard!$I$3,C7830*Dashboard!$E$11*Dashboard!$E$10*SQRT(Dashboard!$D$12/365),0)</f>
        <v>-378066.9363464464</v>
      </c>
      <c r="F7830" s="3">
        <f>D7830+IF(Dashboard!$I$3,E7830,0)</f>
        <v>-183760.53787327881</v>
      </c>
      <c r="G7830" s="3">
        <f>IF(Dashboard!$I$4, ('Lookups and Calculations'!$F$9) / (1 - 'Lookups and Calculations'!$F$10), 'Lookups and Calculations'!$F$9)</f>
        <v>1951878.888340465</v>
      </c>
      <c r="H7830" s="12">
        <f t="shared" si="244"/>
        <v>0</v>
      </c>
      <c r="I7830" s="12">
        <f t="shared" si="245"/>
        <v>0</v>
      </c>
      <c r="J7830" s="13">
        <f>(1 - Dashboard!$I$9) * H7830 * Dashboard!$I$8 * 'Lookups and Calculations'!$F$12</f>
        <v>0</v>
      </c>
      <c r="K7830" s="12">
        <f>(1 - Dashboard!$I$11) * I7830 * Dashboard!$I$10 * 'Lookups and Calculations'!$F$12</f>
        <v>0</v>
      </c>
      <c r="L7830" s="12">
        <f>(H7830 - I7830) * Dashboard!$I$13 * (Dashboard!$D$12 / 365) * 'Lookups and Calculations'!$F$12</f>
        <v>0</v>
      </c>
      <c r="M7830" s="3">
        <f>(G7830*2) * Dashboard!$I$13 * (Dashboard!$D$12 / 365) * 'Lookups and Calculations'!$F$12</f>
        <v>1602.0878730267946</v>
      </c>
      <c r="N7830" s="12">
        <f>H7830 * Dashboard!$I$14 * Dashboard!$I$15 * (Dashboard!$D$12 / 365) * 'Lookups and Calculations'!$F$12</f>
        <v>0</v>
      </c>
    </row>
    <row r="7831" spans="1:14" x14ac:dyDescent="0.35">
      <c r="A7831" s="2">
        <v>7830</v>
      </c>
      <c r="B7831" s="11">
        <v>-0.69654523107007282</v>
      </c>
      <c r="C7831" s="11">
        <v>0.25401154736271148</v>
      </c>
      <c r="D7831" s="3">
        <f>B7831*Dashboard!$D$11*Dashboard!$D$10*SQRT(Dashboard!$D$12/365)</f>
        <v>-172939.48047344678</v>
      </c>
      <c r="E7831" s="3">
        <f>IF(Dashboard!$I$3,C7831*Dashboard!$E$11*Dashboard!$E$10*SQRT(Dashboard!$D$12/365),0)</f>
        <v>126132.8714222276</v>
      </c>
      <c r="F7831" s="3">
        <f>D7831+IF(Dashboard!$I$3,E7831,0)</f>
        <v>-46806.609051219173</v>
      </c>
      <c r="G7831" s="3">
        <f>IF(Dashboard!$I$4, ('Lookups and Calculations'!$F$9) / (1 - 'Lookups and Calculations'!$F$10), 'Lookups and Calculations'!$F$9)</f>
        <v>1951878.888340465</v>
      </c>
      <c r="H7831" s="12">
        <f t="shared" si="244"/>
        <v>0</v>
      </c>
      <c r="I7831" s="12">
        <f t="shared" si="245"/>
        <v>0</v>
      </c>
      <c r="J7831" s="13">
        <f>(1 - Dashboard!$I$9) * H7831 * Dashboard!$I$8 * 'Lookups and Calculations'!$F$12</f>
        <v>0</v>
      </c>
      <c r="K7831" s="12">
        <f>(1 - Dashboard!$I$11) * I7831 * Dashboard!$I$10 * 'Lookups and Calculations'!$F$12</f>
        <v>0</v>
      </c>
      <c r="L7831" s="12">
        <f>(H7831 - I7831) * Dashboard!$I$13 * (Dashboard!$D$12 / 365) * 'Lookups and Calculations'!$F$12</f>
        <v>0</v>
      </c>
      <c r="M7831" s="3">
        <f>(G7831*2) * Dashboard!$I$13 * (Dashboard!$D$12 / 365) * 'Lookups and Calculations'!$F$12</f>
        <v>1602.0878730267946</v>
      </c>
      <c r="N7831" s="12">
        <f>H7831 * Dashboard!$I$14 * Dashboard!$I$15 * (Dashboard!$D$12 / 365) * 'Lookups and Calculations'!$F$12</f>
        <v>0</v>
      </c>
    </row>
    <row r="7832" spans="1:14" x14ac:dyDescent="0.35">
      <c r="A7832" s="2">
        <v>7831</v>
      </c>
      <c r="B7832" s="11">
        <v>1.825759662866641</v>
      </c>
      <c r="C7832" s="11">
        <v>-1.5442392549999831E-2</v>
      </c>
      <c r="D7832" s="3">
        <f>B7832*Dashboard!$D$11*Dashboard!$D$10*SQRT(Dashboard!$D$12/365)</f>
        <v>453302.83444833179</v>
      </c>
      <c r="E7832" s="3">
        <f>IF(Dashboard!$I$3,C7832*Dashboard!$E$11*Dashboard!$E$10*SQRT(Dashboard!$D$12/365),0)</f>
        <v>-7668.1290050935186</v>
      </c>
      <c r="F7832" s="3">
        <f>D7832+IF(Dashboard!$I$3,E7832,0)</f>
        <v>445634.70544323826</v>
      </c>
      <c r="G7832" s="3">
        <f>IF(Dashboard!$I$4, ('Lookups and Calculations'!$F$9) / (1 - 'Lookups and Calculations'!$F$10), 'Lookups and Calculations'!$F$9)</f>
        <v>1951878.888340465</v>
      </c>
      <c r="H7832" s="12">
        <f t="shared" si="244"/>
        <v>0</v>
      </c>
      <c r="I7832" s="12">
        <f t="shared" si="245"/>
        <v>0</v>
      </c>
      <c r="J7832" s="13">
        <f>(1 - Dashboard!$I$9) * H7832 * Dashboard!$I$8 * 'Lookups and Calculations'!$F$12</f>
        <v>0</v>
      </c>
      <c r="K7832" s="12">
        <f>(1 - Dashboard!$I$11) * I7832 * Dashboard!$I$10 * 'Lookups and Calculations'!$F$12</f>
        <v>0</v>
      </c>
      <c r="L7832" s="12">
        <f>(H7832 - I7832) * Dashboard!$I$13 * (Dashboard!$D$12 / 365) * 'Lookups and Calculations'!$F$12</f>
        <v>0</v>
      </c>
      <c r="M7832" s="3">
        <f>(G7832*2) * Dashboard!$I$13 * (Dashboard!$D$12 / 365) * 'Lookups and Calculations'!$F$12</f>
        <v>1602.0878730267946</v>
      </c>
      <c r="N7832" s="12">
        <f>H7832 * Dashboard!$I$14 * Dashboard!$I$15 * (Dashboard!$D$12 / 365) * 'Lookups and Calculations'!$F$12</f>
        <v>0</v>
      </c>
    </row>
    <row r="7833" spans="1:14" x14ac:dyDescent="0.35">
      <c r="A7833" s="2">
        <v>7832</v>
      </c>
      <c r="B7833" s="11">
        <v>-0.76397277680689879</v>
      </c>
      <c r="C7833" s="11">
        <v>9.6109880877284254E-2</v>
      </c>
      <c r="D7833" s="3">
        <f>B7833*Dashboard!$D$11*Dashboard!$D$10*SQRT(Dashboard!$D$12/365)</f>
        <v>-189680.51064518758</v>
      </c>
      <c r="E7833" s="3">
        <f>IF(Dashboard!$I$3,C7833*Dashboard!$E$11*Dashboard!$E$10*SQRT(Dashboard!$D$12/365),0)</f>
        <v>47724.662020147538</v>
      </c>
      <c r="F7833" s="3">
        <f>D7833+IF(Dashboard!$I$3,E7833,0)</f>
        <v>-141955.84862504003</v>
      </c>
      <c r="G7833" s="3">
        <f>IF(Dashboard!$I$4, ('Lookups and Calculations'!$F$9) / (1 - 'Lookups and Calculations'!$F$10), 'Lookups and Calculations'!$F$9)</f>
        <v>1951878.888340465</v>
      </c>
      <c r="H7833" s="12">
        <f t="shared" si="244"/>
        <v>0</v>
      </c>
      <c r="I7833" s="12">
        <f t="shared" si="245"/>
        <v>0</v>
      </c>
      <c r="J7833" s="13">
        <f>(1 - Dashboard!$I$9) * H7833 * Dashboard!$I$8 * 'Lookups and Calculations'!$F$12</f>
        <v>0</v>
      </c>
      <c r="K7833" s="12">
        <f>(1 - Dashboard!$I$11) * I7833 * Dashboard!$I$10 * 'Lookups and Calculations'!$F$12</f>
        <v>0</v>
      </c>
      <c r="L7833" s="12">
        <f>(H7833 - I7833) * Dashboard!$I$13 * (Dashboard!$D$12 / 365) * 'Lookups and Calculations'!$F$12</f>
        <v>0</v>
      </c>
      <c r="M7833" s="3">
        <f>(G7833*2) * Dashboard!$I$13 * (Dashboard!$D$12 / 365) * 'Lookups and Calculations'!$F$12</f>
        <v>1602.0878730267946</v>
      </c>
      <c r="N7833" s="12">
        <f>H7833 * Dashboard!$I$14 * Dashboard!$I$15 * (Dashboard!$D$12 / 365) * 'Lookups and Calculations'!$F$12</f>
        <v>0</v>
      </c>
    </row>
    <row r="7834" spans="1:14" x14ac:dyDescent="0.35">
      <c r="A7834" s="2">
        <v>7833</v>
      </c>
      <c r="B7834" s="11">
        <v>0.74980743473740941</v>
      </c>
      <c r="C7834" s="11">
        <v>-0.10534185133897893</v>
      </c>
      <c r="D7834" s="3">
        <f>B7834*Dashboard!$D$11*Dashboard!$D$10*SQRT(Dashboard!$D$12/365)</f>
        <v>186163.5144919547</v>
      </c>
      <c r="E7834" s="3">
        <f>IF(Dashboard!$I$3,C7834*Dashboard!$E$11*Dashboard!$E$10*SQRT(Dashboard!$D$12/365),0)</f>
        <v>-52308.921890648526</v>
      </c>
      <c r="F7834" s="3">
        <f>D7834+IF(Dashboard!$I$3,E7834,0)</f>
        <v>133854.59260130618</v>
      </c>
      <c r="G7834" s="3">
        <f>IF(Dashboard!$I$4, ('Lookups and Calculations'!$F$9) / (1 - 'Lookups and Calculations'!$F$10), 'Lookups and Calculations'!$F$9)</f>
        <v>1951878.888340465</v>
      </c>
      <c r="H7834" s="12">
        <f t="shared" si="244"/>
        <v>0</v>
      </c>
      <c r="I7834" s="12">
        <f t="shared" si="245"/>
        <v>0</v>
      </c>
      <c r="J7834" s="13">
        <f>(1 - Dashboard!$I$9) * H7834 * Dashboard!$I$8 * 'Lookups and Calculations'!$F$12</f>
        <v>0</v>
      </c>
      <c r="K7834" s="12">
        <f>(1 - Dashboard!$I$11) * I7834 * Dashboard!$I$10 * 'Lookups and Calculations'!$F$12</f>
        <v>0</v>
      </c>
      <c r="L7834" s="12">
        <f>(H7834 - I7834) * Dashboard!$I$13 * (Dashboard!$D$12 / 365) * 'Lookups and Calculations'!$F$12</f>
        <v>0</v>
      </c>
      <c r="M7834" s="3">
        <f>(G7834*2) * Dashboard!$I$13 * (Dashboard!$D$12 / 365) * 'Lookups and Calculations'!$F$12</f>
        <v>1602.0878730267946</v>
      </c>
      <c r="N7834" s="12">
        <f>H7834 * Dashboard!$I$14 * Dashboard!$I$15 * (Dashboard!$D$12 / 365) * 'Lookups and Calculations'!$F$12</f>
        <v>0</v>
      </c>
    </row>
    <row r="7835" spans="1:14" x14ac:dyDescent="0.35">
      <c r="A7835" s="2">
        <v>7834</v>
      </c>
      <c r="B7835" s="11">
        <v>-0.19717631980994876</v>
      </c>
      <c r="C7835" s="11">
        <v>1.3654944924353323</v>
      </c>
      <c r="D7835" s="3">
        <f>B7835*Dashboard!$D$11*Dashboard!$D$10*SQRT(Dashboard!$D$12/365)</f>
        <v>-48955.285010297201</v>
      </c>
      <c r="E7835" s="3">
        <f>IF(Dashboard!$I$3,C7835*Dashboard!$E$11*Dashboard!$E$10*SQRT(Dashboard!$D$12/365),0)</f>
        <v>678054.76967614959</v>
      </c>
      <c r="F7835" s="3">
        <f>D7835+IF(Dashboard!$I$3,E7835,0)</f>
        <v>629099.48466585239</v>
      </c>
      <c r="G7835" s="3">
        <f>IF(Dashboard!$I$4, ('Lookups and Calculations'!$F$9) / (1 - 'Lookups and Calculations'!$F$10), 'Lookups and Calculations'!$F$9)</f>
        <v>1951878.888340465</v>
      </c>
      <c r="H7835" s="12">
        <f t="shared" si="244"/>
        <v>0</v>
      </c>
      <c r="I7835" s="12">
        <f t="shared" si="245"/>
        <v>0</v>
      </c>
      <c r="J7835" s="13">
        <f>(1 - Dashboard!$I$9) * H7835 * Dashboard!$I$8 * 'Lookups and Calculations'!$F$12</f>
        <v>0</v>
      </c>
      <c r="K7835" s="12">
        <f>(1 - Dashboard!$I$11) * I7835 * Dashboard!$I$10 * 'Lookups and Calculations'!$F$12</f>
        <v>0</v>
      </c>
      <c r="L7835" s="12">
        <f>(H7835 - I7835) * Dashboard!$I$13 * (Dashboard!$D$12 / 365) * 'Lookups and Calculations'!$F$12</f>
        <v>0</v>
      </c>
      <c r="M7835" s="3">
        <f>(G7835*2) * Dashboard!$I$13 * (Dashboard!$D$12 / 365) * 'Lookups and Calculations'!$F$12</f>
        <v>1602.0878730267946</v>
      </c>
      <c r="N7835" s="12">
        <f>H7835 * Dashboard!$I$14 * Dashboard!$I$15 * (Dashboard!$D$12 / 365) * 'Lookups and Calculations'!$F$12</f>
        <v>0</v>
      </c>
    </row>
    <row r="7836" spans="1:14" x14ac:dyDescent="0.35">
      <c r="A7836" s="2">
        <v>7835</v>
      </c>
      <c r="B7836" s="11">
        <v>1.9545240649172515</v>
      </c>
      <c r="C7836" s="11">
        <v>-1.1807666007950703</v>
      </c>
      <c r="D7836" s="3">
        <f>B7836*Dashboard!$D$11*Dashboard!$D$10*SQRT(Dashboard!$D$12/365)</f>
        <v>485272.68766216619</v>
      </c>
      <c r="E7836" s="3">
        <f>IF(Dashboard!$I$3,C7836*Dashboard!$E$11*Dashboard!$E$10*SQRT(Dashboard!$D$12/365),0)</f>
        <v>-586325.635129801</v>
      </c>
      <c r="F7836" s="3">
        <f>D7836+IF(Dashboard!$I$3,E7836,0)</f>
        <v>-101052.9474676348</v>
      </c>
      <c r="G7836" s="3">
        <f>IF(Dashboard!$I$4, ('Lookups and Calculations'!$F$9) / (1 - 'Lookups and Calculations'!$F$10), 'Lookups and Calculations'!$F$9)</f>
        <v>1951878.888340465</v>
      </c>
      <c r="H7836" s="12">
        <f t="shared" si="244"/>
        <v>0</v>
      </c>
      <c r="I7836" s="12">
        <f t="shared" si="245"/>
        <v>0</v>
      </c>
      <c r="J7836" s="13">
        <f>(1 - Dashboard!$I$9) * H7836 * Dashboard!$I$8 * 'Lookups and Calculations'!$F$12</f>
        <v>0</v>
      </c>
      <c r="K7836" s="12">
        <f>(1 - Dashboard!$I$11) * I7836 * Dashboard!$I$10 * 'Lookups and Calculations'!$F$12</f>
        <v>0</v>
      </c>
      <c r="L7836" s="12">
        <f>(H7836 - I7836) * Dashboard!$I$13 * (Dashboard!$D$12 / 365) * 'Lookups and Calculations'!$F$12</f>
        <v>0</v>
      </c>
      <c r="M7836" s="3">
        <f>(G7836*2) * Dashboard!$I$13 * (Dashboard!$D$12 / 365) * 'Lookups and Calculations'!$F$12</f>
        <v>1602.0878730267946</v>
      </c>
      <c r="N7836" s="12">
        <f>H7836 * Dashboard!$I$14 * Dashboard!$I$15 * (Dashboard!$D$12 / 365) * 'Lookups and Calculations'!$F$12</f>
        <v>0</v>
      </c>
    </row>
    <row r="7837" spans="1:14" x14ac:dyDescent="0.35">
      <c r="A7837" s="2">
        <v>7836</v>
      </c>
      <c r="B7837" s="11">
        <v>1.2523602901517699</v>
      </c>
      <c r="C7837" s="11">
        <v>-0.30764400311334439</v>
      </c>
      <c r="D7837" s="3">
        <f>B7837*Dashboard!$D$11*Dashboard!$D$10*SQRT(Dashboard!$D$12/365)</f>
        <v>310938.22523441241</v>
      </c>
      <c r="E7837" s="3">
        <f>IF(Dashboard!$I$3,C7837*Dashboard!$E$11*Dashboard!$E$10*SQRT(Dashboard!$D$12/365),0)</f>
        <v>-152764.79314188543</v>
      </c>
      <c r="F7837" s="3">
        <f>D7837+IF(Dashboard!$I$3,E7837,0)</f>
        <v>158173.43209252699</v>
      </c>
      <c r="G7837" s="3">
        <f>IF(Dashboard!$I$4, ('Lookups and Calculations'!$F$9) / (1 - 'Lookups and Calculations'!$F$10), 'Lookups and Calculations'!$F$9)</f>
        <v>1951878.888340465</v>
      </c>
      <c r="H7837" s="12">
        <f t="shared" si="244"/>
        <v>0</v>
      </c>
      <c r="I7837" s="12">
        <f t="shared" si="245"/>
        <v>0</v>
      </c>
      <c r="J7837" s="13">
        <f>(1 - Dashboard!$I$9) * H7837 * Dashboard!$I$8 * 'Lookups and Calculations'!$F$12</f>
        <v>0</v>
      </c>
      <c r="K7837" s="12">
        <f>(1 - Dashboard!$I$11) * I7837 * Dashboard!$I$10 * 'Lookups and Calculations'!$F$12</f>
        <v>0</v>
      </c>
      <c r="L7837" s="12">
        <f>(H7837 - I7837) * Dashboard!$I$13 * (Dashboard!$D$12 / 365) * 'Lookups and Calculations'!$F$12</f>
        <v>0</v>
      </c>
      <c r="M7837" s="3">
        <f>(G7837*2) * Dashboard!$I$13 * (Dashboard!$D$12 / 365) * 'Lookups and Calculations'!$F$12</f>
        <v>1602.0878730267946</v>
      </c>
      <c r="N7837" s="12">
        <f>H7837 * Dashboard!$I$14 * Dashboard!$I$15 * (Dashboard!$D$12 / 365) * 'Lookups and Calculations'!$F$12</f>
        <v>0</v>
      </c>
    </row>
    <row r="7838" spans="1:14" x14ac:dyDescent="0.35">
      <c r="A7838" s="2">
        <v>7837</v>
      </c>
      <c r="B7838" s="11">
        <v>-0.92722685827511842</v>
      </c>
      <c r="C7838" s="11">
        <v>1.858831786847341</v>
      </c>
      <c r="D7838" s="3">
        <f>B7838*Dashboard!$D$11*Dashboard!$D$10*SQRT(Dashboard!$D$12/365)</f>
        <v>-230213.52239362837</v>
      </c>
      <c r="E7838" s="3">
        <f>IF(Dashboard!$I$3,C7838*Dashboard!$E$11*Dashboard!$E$10*SQRT(Dashboard!$D$12/365),0)</f>
        <v>923028.07962967269</v>
      </c>
      <c r="F7838" s="3">
        <f>D7838+IF(Dashboard!$I$3,E7838,0)</f>
        <v>692814.55723604432</v>
      </c>
      <c r="G7838" s="3">
        <f>IF(Dashboard!$I$4, ('Lookups and Calculations'!$F$9) / (1 - 'Lookups and Calculations'!$F$10), 'Lookups and Calculations'!$F$9)</f>
        <v>1951878.888340465</v>
      </c>
      <c r="H7838" s="12">
        <f t="shared" si="244"/>
        <v>0</v>
      </c>
      <c r="I7838" s="12">
        <f t="shared" si="245"/>
        <v>0</v>
      </c>
      <c r="J7838" s="13">
        <f>(1 - Dashboard!$I$9) * H7838 * Dashboard!$I$8 * 'Lookups and Calculations'!$F$12</f>
        <v>0</v>
      </c>
      <c r="K7838" s="12">
        <f>(1 - Dashboard!$I$11) * I7838 * Dashboard!$I$10 * 'Lookups and Calculations'!$F$12</f>
        <v>0</v>
      </c>
      <c r="L7838" s="12">
        <f>(H7838 - I7838) * Dashboard!$I$13 * (Dashboard!$D$12 / 365) * 'Lookups and Calculations'!$F$12</f>
        <v>0</v>
      </c>
      <c r="M7838" s="3">
        <f>(G7838*2) * Dashboard!$I$13 * (Dashboard!$D$12 / 365) * 'Lookups and Calculations'!$F$12</f>
        <v>1602.0878730267946</v>
      </c>
      <c r="N7838" s="12">
        <f>H7838 * Dashboard!$I$14 * Dashboard!$I$15 * (Dashboard!$D$12 / 365) * 'Lookups and Calculations'!$F$12</f>
        <v>0</v>
      </c>
    </row>
    <row r="7839" spans="1:14" x14ac:dyDescent="0.35">
      <c r="A7839" s="2">
        <v>7838</v>
      </c>
      <c r="B7839" s="11">
        <v>-0.74875025936358219</v>
      </c>
      <c r="C7839" s="11">
        <v>2.2972077340058354</v>
      </c>
      <c r="D7839" s="3">
        <f>B7839*Dashboard!$D$11*Dashboard!$D$10*SQRT(Dashboard!$D$12/365)</f>
        <v>-185901.03712255528</v>
      </c>
      <c r="E7839" s="3">
        <f>IF(Dashboard!$I$3,C7839*Dashboard!$E$11*Dashboard!$E$10*SQRT(Dashboard!$D$12/365),0)</f>
        <v>1140709.588803679</v>
      </c>
      <c r="F7839" s="3">
        <f>D7839+IF(Dashboard!$I$3,E7839,0)</f>
        <v>954808.55168112367</v>
      </c>
      <c r="G7839" s="3">
        <f>IF(Dashboard!$I$4, ('Lookups and Calculations'!$F$9) / (1 - 'Lookups and Calculations'!$F$10), 'Lookups and Calculations'!$F$9)</f>
        <v>1951878.888340465</v>
      </c>
      <c r="H7839" s="12">
        <f t="shared" si="244"/>
        <v>0</v>
      </c>
      <c r="I7839" s="12">
        <f t="shared" si="245"/>
        <v>0</v>
      </c>
      <c r="J7839" s="13">
        <f>(1 - Dashboard!$I$9) * H7839 * Dashboard!$I$8 * 'Lookups and Calculations'!$F$12</f>
        <v>0</v>
      </c>
      <c r="K7839" s="12">
        <f>(1 - Dashboard!$I$11) * I7839 * Dashboard!$I$10 * 'Lookups and Calculations'!$F$12</f>
        <v>0</v>
      </c>
      <c r="L7839" s="12">
        <f>(H7839 - I7839) * Dashboard!$I$13 * (Dashboard!$D$12 / 365) * 'Lookups and Calculations'!$F$12</f>
        <v>0</v>
      </c>
      <c r="M7839" s="3">
        <f>(G7839*2) * Dashboard!$I$13 * (Dashboard!$D$12 / 365) * 'Lookups and Calculations'!$F$12</f>
        <v>1602.0878730267946</v>
      </c>
      <c r="N7839" s="12">
        <f>H7839 * Dashboard!$I$14 * Dashboard!$I$15 * (Dashboard!$D$12 / 365) * 'Lookups and Calculations'!$F$12</f>
        <v>0</v>
      </c>
    </row>
    <row r="7840" spans="1:14" x14ac:dyDescent="0.35">
      <c r="A7840" s="2">
        <v>7839</v>
      </c>
      <c r="B7840" s="11">
        <v>0.76135092409415095</v>
      </c>
      <c r="C7840" s="11">
        <v>-1.1308269658235108</v>
      </c>
      <c r="D7840" s="3">
        <f>B7840*Dashboard!$D$11*Dashboard!$D$10*SQRT(Dashboard!$D$12/365)</f>
        <v>189029.55242195213</v>
      </c>
      <c r="E7840" s="3">
        <f>IF(Dashboard!$I$3,C7840*Dashboard!$E$11*Dashboard!$E$10*SQRT(Dashboard!$D$12/365),0)</f>
        <v>-561527.43354353181</v>
      </c>
      <c r="F7840" s="3">
        <f>D7840+IF(Dashboard!$I$3,E7840,0)</f>
        <v>-372497.88112157967</v>
      </c>
      <c r="G7840" s="3">
        <f>IF(Dashboard!$I$4, ('Lookups and Calculations'!$F$9) / (1 - 'Lookups and Calculations'!$F$10), 'Lookups and Calculations'!$F$9)</f>
        <v>1951878.888340465</v>
      </c>
      <c r="H7840" s="12">
        <f t="shared" si="244"/>
        <v>0</v>
      </c>
      <c r="I7840" s="12">
        <f t="shared" si="245"/>
        <v>0</v>
      </c>
      <c r="J7840" s="13">
        <f>(1 - Dashboard!$I$9) * H7840 * Dashboard!$I$8 * 'Lookups and Calculations'!$F$12</f>
        <v>0</v>
      </c>
      <c r="K7840" s="12">
        <f>(1 - Dashboard!$I$11) * I7840 * Dashboard!$I$10 * 'Lookups and Calculations'!$F$12</f>
        <v>0</v>
      </c>
      <c r="L7840" s="12">
        <f>(H7840 - I7840) * Dashboard!$I$13 * (Dashboard!$D$12 / 365) * 'Lookups and Calculations'!$F$12</f>
        <v>0</v>
      </c>
      <c r="M7840" s="3">
        <f>(G7840*2) * Dashboard!$I$13 * (Dashboard!$D$12 / 365) * 'Lookups and Calculations'!$F$12</f>
        <v>1602.0878730267946</v>
      </c>
      <c r="N7840" s="12">
        <f>H7840 * Dashboard!$I$14 * Dashboard!$I$15 * (Dashboard!$D$12 / 365) * 'Lookups and Calculations'!$F$12</f>
        <v>0</v>
      </c>
    </row>
    <row r="7841" spans="1:14" x14ac:dyDescent="0.35">
      <c r="A7841" s="2">
        <v>7840</v>
      </c>
      <c r="B7841" s="11">
        <v>-1.202317506600328</v>
      </c>
      <c r="C7841" s="11">
        <v>-7.9812844605081618E-2</v>
      </c>
      <c r="D7841" s="3">
        <f>B7841*Dashboard!$D$11*Dashboard!$D$10*SQRT(Dashboard!$D$12/365)</f>
        <v>-298513.51452964434</v>
      </c>
      <c r="E7841" s="3">
        <f>IF(Dashboard!$I$3,C7841*Dashboard!$E$11*Dashboard!$E$10*SQRT(Dashboard!$D$12/365),0)</f>
        <v>-39632.148108762776</v>
      </c>
      <c r="F7841" s="3">
        <f>D7841+IF(Dashboard!$I$3,E7841,0)</f>
        <v>-338145.66263840708</v>
      </c>
      <c r="G7841" s="3">
        <f>IF(Dashboard!$I$4, ('Lookups and Calculations'!$F$9) / (1 - 'Lookups and Calculations'!$F$10), 'Lookups and Calculations'!$F$9)</f>
        <v>1951878.888340465</v>
      </c>
      <c r="H7841" s="12">
        <f t="shared" si="244"/>
        <v>0</v>
      </c>
      <c r="I7841" s="12">
        <f t="shared" si="245"/>
        <v>0</v>
      </c>
      <c r="J7841" s="13">
        <f>(1 - Dashboard!$I$9) * H7841 * Dashboard!$I$8 * 'Lookups and Calculations'!$F$12</f>
        <v>0</v>
      </c>
      <c r="K7841" s="12">
        <f>(1 - Dashboard!$I$11) * I7841 * Dashboard!$I$10 * 'Lookups and Calculations'!$F$12</f>
        <v>0</v>
      </c>
      <c r="L7841" s="12">
        <f>(H7841 - I7841) * Dashboard!$I$13 * (Dashboard!$D$12 / 365) * 'Lookups and Calculations'!$F$12</f>
        <v>0</v>
      </c>
      <c r="M7841" s="3">
        <f>(G7841*2) * Dashboard!$I$13 * (Dashboard!$D$12 / 365) * 'Lookups and Calculations'!$F$12</f>
        <v>1602.0878730267946</v>
      </c>
      <c r="N7841" s="12">
        <f>H7841 * Dashboard!$I$14 * Dashboard!$I$15 * (Dashboard!$D$12 / 365) * 'Lookups and Calculations'!$F$12</f>
        <v>0</v>
      </c>
    </row>
    <row r="7842" spans="1:14" x14ac:dyDescent="0.35">
      <c r="A7842" s="2">
        <v>7841</v>
      </c>
      <c r="B7842" s="11">
        <v>-0.97714131177104013</v>
      </c>
      <c r="C7842" s="11">
        <v>0.65341389272722639</v>
      </c>
      <c r="D7842" s="3">
        <f>B7842*Dashboard!$D$11*Dashboard!$D$10*SQRT(Dashboard!$D$12/365)</f>
        <v>-242606.37108550654</v>
      </c>
      <c r="E7842" s="3">
        <f>IF(Dashboard!$I$3,C7842*Dashboard!$E$11*Dashboard!$E$10*SQRT(Dashboard!$D$12/365),0)</f>
        <v>324461.5111893891</v>
      </c>
      <c r="F7842" s="3">
        <f>D7842+IF(Dashboard!$I$3,E7842,0)</f>
        <v>81855.140103882557</v>
      </c>
      <c r="G7842" s="3">
        <f>IF(Dashboard!$I$4, ('Lookups and Calculations'!$F$9) / (1 - 'Lookups and Calculations'!$F$10), 'Lookups and Calculations'!$F$9)</f>
        <v>1951878.888340465</v>
      </c>
      <c r="H7842" s="12">
        <f t="shared" si="244"/>
        <v>0</v>
      </c>
      <c r="I7842" s="12">
        <f t="shared" si="245"/>
        <v>0</v>
      </c>
      <c r="J7842" s="13">
        <f>(1 - Dashboard!$I$9) * H7842 * Dashboard!$I$8 * 'Lookups and Calculations'!$F$12</f>
        <v>0</v>
      </c>
      <c r="K7842" s="12">
        <f>(1 - Dashboard!$I$11) * I7842 * Dashboard!$I$10 * 'Lookups and Calculations'!$F$12</f>
        <v>0</v>
      </c>
      <c r="L7842" s="12">
        <f>(H7842 - I7842) * Dashboard!$I$13 * (Dashboard!$D$12 / 365) * 'Lookups and Calculations'!$F$12</f>
        <v>0</v>
      </c>
      <c r="M7842" s="3">
        <f>(G7842*2) * Dashboard!$I$13 * (Dashboard!$D$12 / 365) * 'Lookups and Calculations'!$F$12</f>
        <v>1602.0878730267946</v>
      </c>
      <c r="N7842" s="12">
        <f>H7842 * Dashboard!$I$14 * Dashboard!$I$15 * (Dashboard!$D$12 / 365) * 'Lookups and Calculations'!$F$12</f>
        <v>0</v>
      </c>
    </row>
    <row r="7843" spans="1:14" x14ac:dyDescent="0.35">
      <c r="A7843" s="2">
        <v>7842</v>
      </c>
      <c r="B7843" s="11">
        <v>-0.86977238489809316</v>
      </c>
      <c r="C7843" s="11">
        <v>0.59751620328225086</v>
      </c>
      <c r="D7843" s="3">
        <f>B7843*Dashboard!$D$11*Dashboard!$D$10*SQRT(Dashboard!$D$12/365)</f>
        <v>-215948.62424561617</v>
      </c>
      <c r="E7843" s="3">
        <f>IF(Dashboard!$I$3,C7843*Dashboard!$E$11*Dashboard!$E$10*SQRT(Dashboard!$D$12/365),0)</f>
        <v>296704.75702303223</v>
      </c>
      <c r="F7843" s="3">
        <f>D7843+IF(Dashboard!$I$3,E7843,0)</f>
        <v>80756.13277741606</v>
      </c>
      <c r="G7843" s="3">
        <f>IF(Dashboard!$I$4, ('Lookups and Calculations'!$F$9) / (1 - 'Lookups and Calculations'!$F$10), 'Lookups and Calculations'!$F$9)</f>
        <v>1951878.888340465</v>
      </c>
      <c r="H7843" s="12">
        <f t="shared" si="244"/>
        <v>0</v>
      </c>
      <c r="I7843" s="12">
        <f t="shared" si="245"/>
        <v>0</v>
      </c>
      <c r="J7843" s="13">
        <f>(1 - Dashboard!$I$9) * H7843 * Dashboard!$I$8 * 'Lookups and Calculations'!$F$12</f>
        <v>0</v>
      </c>
      <c r="K7843" s="12">
        <f>(1 - Dashboard!$I$11) * I7843 * Dashboard!$I$10 * 'Lookups and Calculations'!$F$12</f>
        <v>0</v>
      </c>
      <c r="L7843" s="12">
        <f>(H7843 - I7843) * Dashboard!$I$13 * (Dashboard!$D$12 / 365) * 'Lookups and Calculations'!$F$12</f>
        <v>0</v>
      </c>
      <c r="M7843" s="3">
        <f>(G7843*2) * Dashboard!$I$13 * (Dashboard!$D$12 / 365) * 'Lookups and Calculations'!$F$12</f>
        <v>1602.0878730267946</v>
      </c>
      <c r="N7843" s="12">
        <f>H7843 * Dashboard!$I$14 * Dashboard!$I$15 * (Dashboard!$D$12 / 365) * 'Lookups and Calculations'!$F$12</f>
        <v>0</v>
      </c>
    </row>
    <row r="7844" spans="1:14" x14ac:dyDescent="0.35">
      <c r="A7844" s="2">
        <v>7843</v>
      </c>
      <c r="B7844" s="11">
        <v>-0.93239160634081797</v>
      </c>
      <c r="C7844" s="11">
        <v>0.29190497741935817</v>
      </c>
      <c r="D7844" s="3">
        <f>B7844*Dashboard!$D$11*Dashboard!$D$10*SQRT(Dashboard!$D$12/365)</f>
        <v>-231495.83516732458</v>
      </c>
      <c r="E7844" s="3">
        <f>IF(Dashboard!$I$3,C7844*Dashboard!$E$11*Dashboard!$E$10*SQRT(Dashboard!$D$12/365),0)</f>
        <v>144949.36693476123</v>
      </c>
      <c r="F7844" s="3">
        <f>D7844+IF(Dashboard!$I$3,E7844,0)</f>
        <v>-86546.468232563348</v>
      </c>
      <c r="G7844" s="3">
        <f>IF(Dashboard!$I$4, ('Lookups and Calculations'!$F$9) / (1 - 'Lookups and Calculations'!$F$10), 'Lookups and Calculations'!$F$9)</f>
        <v>1951878.888340465</v>
      </c>
      <c r="H7844" s="12">
        <f t="shared" si="244"/>
        <v>0</v>
      </c>
      <c r="I7844" s="12">
        <f t="shared" si="245"/>
        <v>0</v>
      </c>
      <c r="J7844" s="13">
        <f>(1 - Dashboard!$I$9) * H7844 * Dashboard!$I$8 * 'Lookups and Calculations'!$F$12</f>
        <v>0</v>
      </c>
      <c r="K7844" s="12">
        <f>(1 - Dashboard!$I$11) * I7844 * Dashboard!$I$10 * 'Lookups and Calculations'!$F$12</f>
        <v>0</v>
      </c>
      <c r="L7844" s="12">
        <f>(H7844 - I7844) * Dashboard!$I$13 * (Dashboard!$D$12 / 365) * 'Lookups and Calculations'!$F$12</f>
        <v>0</v>
      </c>
      <c r="M7844" s="3">
        <f>(G7844*2) * Dashboard!$I$13 * (Dashboard!$D$12 / 365) * 'Lookups and Calculations'!$F$12</f>
        <v>1602.0878730267946</v>
      </c>
      <c r="N7844" s="12">
        <f>H7844 * Dashboard!$I$14 * Dashboard!$I$15 * (Dashboard!$D$12 / 365) * 'Lookups and Calculations'!$F$12</f>
        <v>0</v>
      </c>
    </row>
    <row r="7845" spans="1:14" x14ac:dyDescent="0.35">
      <c r="A7845" s="2">
        <v>7844</v>
      </c>
      <c r="B7845" s="11">
        <v>-1.2214155680405043</v>
      </c>
      <c r="C7845" s="11">
        <v>0.30107393516889469</v>
      </c>
      <c r="D7845" s="3">
        <f>B7845*Dashboard!$D$11*Dashboard!$D$10*SQRT(Dashboard!$D$12/365)</f>
        <v>-303255.21496227826</v>
      </c>
      <c r="E7845" s="3">
        <f>IF(Dashboard!$I$3,C7845*Dashboard!$E$11*Dashboard!$E$10*SQRT(Dashboard!$D$12/365),0)</f>
        <v>149502.33699027888</v>
      </c>
      <c r="F7845" s="3">
        <f>D7845+IF(Dashboard!$I$3,E7845,0)</f>
        <v>-153752.87797199938</v>
      </c>
      <c r="G7845" s="3">
        <f>IF(Dashboard!$I$4, ('Lookups and Calculations'!$F$9) / (1 - 'Lookups and Calculations'!$F$10), 'Lookups and Calculations'!$F$9)</f>
        <v>1951878.888340465</v>
      </c>
      <c r="H7845" s="12">
        <f t="shared" si="244"/>
        <v>0</v>
      </c>
      <c r="I7845" s="12">
        <f t="shared" si="245"/>
        <v>0</v>
      </c>
      <c r="J7845" s="13">
        <f>(1 - Dashboard!$I$9) * H7845 * Dashboard!$I$8 * 'Lookups and Calculations'!$F$12</f>
        <v>0</v>
      </c>
      <c r="K7845" s="12">
        <f>(1 - Dashboard!$I$11) * I7845 * Dashboard!$I$10 * 'Lookups and Calculations'!$F$12</f>
        <v>0</v>
      </c>
      <c r="L7845" s="12">
        <f>(H7845 - I7845) * Dashboard!$I$13 * (Dashboard!$D$12 / 365) * 'Lookups and Calculations'!$F$12</f>
        <v>0</v>
      </c>
      <c r="M7845" s="3">
        <f>(G7845*2) * Dashboard!$I$13 * (Dashboard!$D$12 / 365) * 'Lookups and Calculations'!$F$12</f>
        <v>1602.0878730267946</v>
      </c>
      <c r="N7845" s="12">
        <f>H7845 * Dashboard!$I$14 * Dashboard!$I$15 * (Dashboard!$D$12 / 365) * 'Lookups and Calculations'!$F$12</f>
        <v>0</v>
      </c>
    </row>
    <row r="7846" spans="1:14" x14ac:dyDescent="0.35">
      <c r="A7846" s="2">
        <v>7845</v>
      </c>
      <c r="B7846" s="11">
        <v>0.82877971990455124</v>
      </c>
      <c r="C7846" s="11">
        <v>-1.2856131094090915</v>
      </c>
      <c r="D7846" s="3">
        <f>B7846*Dashboard!$D$11*Dashboard!$D$10*SQRT(Dashboard!$D$12/365)</f>
        <v>205770.89296416831</v>
      </c>
      <c r="E7846" s="3">
        <f>IF(Dashboard!$I$3,C7846*Dashboard!$E$11*Dashboard!$E$10*SQRT(Dashboard!$D$12/365),0)</f>
        <v>-638388.58788681857</v>
      </c>
      <c r="F7846" s="3">
        <f>D7846+IF(Dashboard!$I$3,E7846,0)</f>
        <v>-432617.69492265023</v>
      </c>
      <c r="G7846" s="3">
        <f>IF(Dashboard!$I$4, ('Lookups and Calculations'!$F$9) / (1 - 'Lookups and Calculations'!$F$10), 'Lookups and Calculations'!$F$9)</f>
        <v>1951878.888340465</v>
      </c>
      <c r="H7846" s="12">
        <f t="shared" si="244"/>
        <v>0</v>
      </c>
      <c r="I7846" s="12">
        <f t="shared" si="245"/>
        <v>0</v>
      </c>
      <c r="J7846" s="13">
        <f>(1 - Dashboard!$I$9) * H7846 * Dashboard!$I$8 * 'Lookups and Calculations'!$F$12</f>
        <v>0</v>
      </c>
      <c r="K7846" s="12">
        <f>(1 - Dashboard!$I$11) * I7846 * Dashboard!$I$10 * 'Lookups and Calculations'!$F$12</f>
        <v>0</v>
      </c>
      <c r="L7846" s="12">
        <f>(H7846 - I7846) * Dashboard!$I$13 * (Dashboard!$D$12 / 365) * 'Lookups and Calculations'!$F$12</f>
        <v>0</v>
      </c>
      <c r="M7846" s="3">
        <f>(G7846*2) * Dashboard!$I$13 * (Dashboard!$D$12 / 365) * 'Lookups and Calculations'!$F$12</f>
        <v>1602.0878730267946</v>
      </c>
      <c r="N7846" s="12">
        <f>H7846 * Dashboard!$I$14 * Dashboard!$I$15 * (Dashboard!$D$12 / 365) * 'Lookups and Calculations'!$F$12</f>
        <v>0</v>
      </c>
    </row>
    <row r="7847" spans="1:14" x14ac:dyDescent="0.35">
      <c r="A7847" s="2">
        <v>7846</v>
      </c>
      <c r="B7847" s="11">
        <v>1.1113297367525037</v>
      </c>
      <c r="C7847" s="11">
        <v>1.9295410375340041</v>
      </c>
      <c r="D7847" s="3">
        <f>B7847*Dashboard!$D$11*Dashboard!$D$10*SQRT(Dashboard!$D$12/365)</f>
        <v>275922.91029458743</v>
      </c>
      <c r="E7847" s="3">
        <f>IF(Dashboard!$I$3,C7847*Dashboard!$E$11*Dashboard!$E$10*SQRT(Dashboard!$D$12/365),0)</f>
        <v>958139.71497783868</v>
      </c>
      <c r="F7847" s="3">
        <f>D7847+IF(Dashboard!$I$3,E7847,0)</f>
        <v>1234062.6252724261</v>
      </c>
      <c r="G7847" s="3">
        <f>IF(Dashboard!$I$4, ('Lookups and Calculations'!$F$9) / (1 - 'Lookups and Calculations'!$F$10), 'Lookups and Calculations'!$F$9)</f>
        <v>1951878.888340465</v>
      </c>
      <c r="H7847" s="12">
        <f t="shared" si="244"/>
        <v>0</v>
      </c>
      <c r="I7847" s="12">
        <f t="shared" si="245"/>
        <v>0</v>
      </c>
      <c r="J7847" s="13">
        <f>(1 - Dashboard!$I$9) * H7847 * Dashboard!$I$8 * 'Lookups and Calculations'!$F$12</f>
        <v>0</v>
      </c>
      <c r="K7847" s="12">
        <f>(1 - Dashboard!$I$11) * I7847 * Dashboard!$I$10 * 'Lookups and Calculations'!$F$12</f>
        <v>0</v>
      </c>
      <c r="L7847" s="12">
        <f>(H7847 - I7847) * Dashboard!$I$13 * (Dashboard!$D$12 / 365) * 'Lookups and Calculations'!$F$12</f>
        <v>0</v>
      </c>
      <c r="M7847" s="3">
        <f>(G7847*2) * Dashboard!$I$13 * (Dashboard!$D$12 / 365) * 'Lookups and Calculations'!$F$12</f>
        <v>1602.0878730267946</v>
      </c>
      <c r="N7847" s="12">
        <f>H7847 * Dashboard!$I$14 * Dashboard!$I$15 * (Dashboard!$D$12 / 365) * 'Lookups and Calculations'!$F$12</f>
        <v>0</v>
      </c>
    </row>
    <row r="7848" spans="1:14" x14ac:dyDescent="0.35">
      <c r="A7848" s="2">
        <v>7847</v>
      </c>
      <c r="B7848" s="11">
        <v>-1.2008714802702065</v>
      </c>
      <c r="C7848" s="11">
        <v>-0.69166472952663871</v>
      </c>
      <c r="D7848" s="3">
        <f>B7848*Dashboard!$D$11*Dashboard!$D$10*SQRT(Dashboard!$D$12/365)</f>
        <v>-298154.49255787954</v>
      </c>
      <c r="E7848" s="3">
        <f>IF(Dashboard!$I$3,C7848*Dashboard!$E$11*Dashboard!$E$10*SQRT(Dashboard!$D$12/365),0)</f>
        <v>-343455.48185688618</v>
      </c>
      <c r="F7848" s="3">
        <f>D7848+IF(Dashboard!$I$3,E7848,0)</f>
        <v>-641609.97441476572</v>
      </c>
      <c r="G7848" s="3">
        <f>IF(Dashboard!$I$4, ('Lookups and Calculations'!$F$9) / (1 - 'Lookups and Calculations'!$F$10), 'Lookups and Calculations'!$F$9)</f>
        <v>1951878.888340465</v>
      </c>
      <c r="H7848" s="12">
        <f t="shared" si="244"/>
        <v>0</v>
      </c>
      <c r="I7848" s="12">
        <f t="shared" si="245"/>
        <v>0</v>
      </c>
      <c r="J7848" s="13">
        <f>(1 - Dashboard!$I$9) * H7848 * Dashboard!$I$8 * 'Lookups and Calculations'!$F$12</f>
        <v>0</v>
      </c>
      <c r="K7848" s="12">
        <f>(1 - Dashboard!$I$11) * I7848 * Dashboard!$I$10 * 'Lookups and Calculations'!$F$12</f>
        <v>0</v>
      </c>
      <c r="L7848" s="12">
        <f>(H7848 - I7848) * Dashboard!$I$13 * (Dashboard!$D$12 / 365) * 'Lookups and Calculations'!$F$12</f>
        <v>0</v>
      </c>
      <c r="M7848" s="3">
        <f>(G7848*2) * Dashboard!$I$13 * (Dashboard!$D$12 / 365) * 'Lookups and Calculations'!$F$12</f>
        <v>1602.0878730267946</v>
      </c>
      <c r="N7848" s="12">
        <f>H7848 * Dashboard!$I$14 * Dashboard!$I$15 * (Dashboard!$D$12 / 365) * 'Lookups and Calculations'!$F$12</f>
        <v>0</v>
      </c>
    </row>
    <row r="7849" spans="1:14" x14ac:dyDescent="0.35">
      <c r="A7849" s="2">
        <v>7848</v>
      </c>
      <c r="B7849" s="11">
        <v>-0.30957556487059279</v>
      </c>
      <c r="C7849" s="11">
        <v>1.0180527720617181</v>
      </c>
      <c r="D7849" s="3">
        <f>B7849*Dashboard!$D$11*Dashboard!$D$10*SQRT(Dashboard!$D$12/365)</f>
        <v>-76861.968136292082</v>
      </c>
      <c r="E7849" s="3">
        <f>IF(Dashboard!$I$3,C7849*Dashboard!$E$11*Dashboard!$E$10*SQRT(Dashboard!$D$12/365),0)</f>
        <v>505527.88143974531</v>
      </c>
      <c r="F7849" s="3">
        <f>D7849+IF(Dashboard!$I$3,E7849,0)</f>
        <v>428665.91330345324</v>
      </c>
      <c r="G7849" s="3">
        <f>IF(Dashboard!$I$4, ('Lookups and Calculations'!$F$9) / (1 - 'Lookups and Calculations'!$F$10), 'Lookups and Calculations'!$F$9)</f>
        <v>1951878.888340465</v>
      </c>
      <c r="H7849" s="12">
        <f t="shared" si="244"/>
        <v>0</v>
      </c>
      <c r="I7849" s="12">
        <f t="shared" si="245"/>
        <v>0</v>
      </c>
      <c r="J7849" s="13">
        <f>(1 - Dashboard!$I$9) * H7849 * Dashboard!$I$8 * 'Lookups and Calculations'!$F$12</f>
        <v>0</v>
      </c>
      <c r="K7849" s="12">
        <f>(1 - Dashboard!$I$11) * I7849 * Dashboard!$I$10 * 'Lookups and Calculations'!$F$12</f>
        <v>0</v>
      </c>
      <c r="L7849" s="12">
        <f>(H7849 - I7849) * Dashboard!$I$13 * (Dashboard!$D$12 / 365) * 'Lookups and Calculations'!$F$12</f>
        <v>0</v>
      </c>
      <c r="M7849" s="3">
        <f>(G7849*2) * Dashboard!$I$13 * (Dashboard!$D$12 / 365) * 'Lookups and Calculations'!$F$12</f>
        <v>1602.0878730267946</v>
      </c>
      <c r="N7849" s="12">
        <f>H7849 * Dashboard!$I$14 * Dashboard!$I$15 * (Dashboard!$D$12 / 365) * 'Lookups and Calculations'!$F$12</f>
        <v>0</v>
      </c>
    </row>
    <row r="7850" spans="1:14" x14ac:dyDescent="0.35">
      <c r="A7850" s="2">
        <v>7849</v>
      </c>
      <c r="B7850" s="11">
        <v>6.263680797973134E-2</v>
      </c>
      <c r="C7850" s="11">
        <v>-0.90930170785966058</v>
      </c>
      <c r="D7850" s="3">
        <f>B7850*Dashboard!$D$11*Dashboard!$D$10*SQRT(Dashboard!$D$12/365)</f>
        <v>15551.577338184434</v>
      </c>
      <c r="E7850" s="3">
        <f>IF(Dashboard!$I$3,C7850*Dashboard!$E$11*Dashboard!$E$10*SQRT(Dashboard!$D$12/365),0)</f>
        <v>-451526.06876450713</v>
      </c>
      <c r="F7850" s="3">
        <f>D7850+IF(Dashboard!$I$3,E7850,0)</f>
        <v>-435974.49142632273</v>
      </c>
      <c r="G7850" s="3">
        <f>IF(Dashboard!$I$4, ('Lookups and Calculations'!$F$9) / (1 - 'Lookups and Calculations'!$F$10), 'Lookups and Calculations'!$F$9)</f>
        <v>1951878.888340465</v>
      </c>
      <c r="H7850" s="12">
        <f t="shared" si="244"/>
        <v>0</v>
      </c>
      <c r="I7850" s="12">
        <f t="shared" si="245"/>
        <v>0</v>
      </c>
      <c r="J7850" s="13">
        <f>(1 - Dashboard!$I$9) * H7850 * Dashboard!$I$8 * 'Lookups and Calculations'!$F$12</f>
        <v>0</v>
      </c>
      <c r="K7850" s="12">
        <f>(1 - Dashboard!$I$11) * I7850 * Dashboard!$I$10 * 'Lookups and Calculations'!$F$12</f>
        <v>0</v>
      </c>
      <c r="L7850" s="12">
        <f>(H7850 - I7850) * Dashboard!$I$13 * (Dashboard!$D$12 / 365) * 'Lookups and Calculations'!$F$12</f>
        <v>0</v>
      </c>
      <c r="M7850" s="3">
        <f>(G7850*2) * Dashboard!$I$13 * (Dashboard!$D$12 / 365) * 'Lookups and Calculations'!$F$12</f>
        <v>1602.0878730267946</v>
      </c>
      <c r="N7850" s="12">
        <f>H7850 * Dashboard!$I$14 * Dashboard!$I$15 * (Dashboard!$D$12 / 365) * 'Lookups and Calculations'!$F$12</f>
        <v>0</v>
      </c>
    </row>
    <row r="7851" spans="1:14" x14ac:dyDescent="0.35">
      <c r="A7851" s="2">
        <v>7850</v>
      </c>
      <c r="B7851" s="11">
        <v>-0.47984613063030762</v>
      </c>
      <c r="C7851" s="11">
        <v>-1.7609797816683264</v>
      </c>
      <c r="D7851" s="3">
        <f>B7851*Dashboard!$D$11*Dashboard!$D$10*SQRT(Dashboard!$D$12/365)</f>
        <v>-119137.0449998111</v>
      </c>
      <c r="E7851" s="3">
        <f>IF(Dashboard!$I$3,C7851*Dashboard!$E$11*Dashboard!$E$10*SQRT(Dashboard!$D$12/365),0)</f>
        <v>-874438.34221105149</v>
      </c>
      <c r="F7851" s="3">
        <f>D7851+IF(Dashboard!$I$3,E7851,0)</f>
        <v>-993575.38721086259</v>
      </c>
      <c r="G7851" s="3">
        <f>IF(Dashboard!$I$4, ('Lookups and Calculations'!$F$9) / (1 - 'Lookups and Calculations'!$F$10), 'Lookups and Calculations'!$F$9)</f>
        <v>1951878.888340465</v>
      </c>
      <c r="H7851" s="12">
        <f t="shared" si="244"/>
        <v>0</v>
      </c>
      <c r="I7851" s="12">
        <f t="shared" si="245"/>
        <v>0</v>
      </c>
      <c r="J7851" s="13">
        <f>(1 - Dashboard!$I$9) * H7851 * Dashboard!$I$8 * 'Lookups and Calculations'!$F$12</f>
        <v>0</v>
      </c>
      <c r="K7851" s="12">
        <f>(1 - Dashboard!$I$11) * I7851 * Dashboard!$I$10 * 'Lookups and Calculations'!$F$12</f>
        <v>0</v>
      </c>
      <c r="L7851" s="12">
        <f>(H7851 - I7851) * Dashboard!$I$13 * (Dashboard!$D$12 / 365) * 'Lookups and Calculations'!$F$12</f>
        <v>0</v>
      </c>
      <c r="M7851" s="3">
        <f>(G7851*2) * Dashboard!$I$13 * (Dashboard!$D$12 / 365) * 'Lookups and Calculations'!$F$12</f>
        <v>1602.0878730267946</v>
      </c>
      <c r="N7851" s="12">
        <f>H7851 * Dashboard!$I$14 * Dashboard!$I$15 * (Dashboard!$D$12 / 365) * 'Lookups and Calculations'!$F$12</f>
        <v>0</v>
      </c>
    </row>
    <row r="7852" spans="1:14" x14ac:dyDescent="0.35">
      <c r="A7852" s="2">
        <v>7851</v>
      </c>
      <c r="B7852" s="11">
        <v>-0.91823002228362627</v>
      </c>
      <c r="C7852" s="11">
        <v>0.72217568273146981</v>
      </c>
      <c r="D7852" s="3">
        <f>B7852*Dashboard!$D$11*Dashboard!$D$10*SQRT(Dashboard!$D$12/365)</f>
        <v>-227979.7720600238</v>
      </c>
      <c r="E7852" s="3">
        <f>IF(Dashboard!$I$3,C7852*Dashboard!$E$11*Dashboard!$E$10*SQRT(Dashboard!$D$12/365),0)</f>
        <v>358606.10858039994</v>
      </c>
      <c r="F7852" s="3">
        <f>D7852+IF(Dashboard!$I$3,E7852,0)</f>
        <v>130626.33652037615</v>
      </c>
      <c r="G7852" s="3">
        <f>IF(Dashboard!$I$4, ('Lookups and Calculations'!$F$9) / (1 - 'Lookups and Calculations'!$F$10), 'Lookups and Calculations'!$F$9)</f>
        <v>1951878.888340465</v>
      </c>
      <c r="H7852" s="12">
        <f t="shared" si="244"/>
        <v>0</v>
      </c>
      <c r="I7852" s="12">
        <f t="shared" si="245"/>
        <v>0</v>
      </c>
      <c r="J7852" s="13">
        <f>(1 - Dashboard!$I$9) * H7852 * Dashboard!$I$8 * 'Lookups and Calculations'!$F$12</f>
        <v>0</v>
      </c>
      <c r="K7852" s="12">
        <f>(1 - Dashboard!$I$11) * I7852 * Dashboard!$I$10 * 'Lookups and Calculations'!$F$12</f>
        <v>0</v>
      </c>
      <c r="L7852" s="12">
        <f>(H7852 - I7852) * Dashboard!$I$13 * (Dashboard!$D$12 / 365) * 'Lookups and Calculations'!$F$12</f>
        <v>0</v>
      </c>
      <c r="M7852" s="3">
        <f>(G7852*2) * Dashboard!$I$13 * (Dashboard!$D$12 / 365) * 'Lookups and Calculations'!$F$12</f>
        <v>1602.0878730267946</v>
      </c>
      <c r="N7852" s="12">
        <f>H7852 * Dashboard!$I$14 * Dashboard!$I$15 * (Dashboard!$D$12 / 365) * 'Lookups and Calculations'!$F$12</f>
        <v>0</v>
      </c>
    </row>
    <row r="7853" spans="1:14" x14ac:dyDescent="0.35">
      <c r="A7853" s="2">
        <v>7852</v>
      </c>
      <c r="B7853" s="11">
        <v>-0.92567784790202501</v>
      </c>
      <c r="C7853" s="11">
        <v>1.1239797561924907</v>
      </c>
      <c r="D7853" s="3">
        <f>B7853*Dashboard!$D$11*Dashboard!$D$10*SQRT(Dashboard!$D$12/365)</f>
        <v>-229828.93136174488</v>
      </c>
      <c r="E7853" s="3">
        <f>IF(Dashboard!$I$3,C7853*Dashboard!$E$11*Dashboard!$E$10*SQRT(Dashboard!$D$12/365),0)</f>
        <v>558127.35893685557</v>
      </c>
      <c r="F7853" s="3">
        <f>D7853+IF(Dashboard!$I$3,E7853,0)</f>
        <v>328298.42757511069</v>
      </c>
      <c r="G7853" s="3">
        <f>IF(Dashboard!$I$4, ('Lookups and Calculations'!$F$9) / (1 - 'Lookups and Calculations'!$F$10), 'Lookups and Calculations'!$F$9)</f>
        <v>1951878.888340465</v>
      </c>
      <c r="H7853" s="12">
        <f t="shared" si="244"/>
        <v>0</v>
      </c>
      <c r="I7853" s="12">
        <f t="shared" si="245"/>
        <v>0</v>
      </c>
      <c r="J7853" s="13">
        <f>(1 - Dashboard!$I$9) * H7853 * Dashboard!$I$8 * 'Lookups and Calculations'!$F$12</f>
        <v>0</v>
      </c>
      <c r="K7853" s="12">
        <f>(1 - Dashboard!$I$11) * I7853 * Dashboard!$I$10 * 'Lookups and Calculations'!$F$12</f>
        <v>0</v>
      </c>
      <c r="L7853" s="12">
        <f>(H7853 - I7853) * Dashboard!$I$13 * (Dashboard!$D$12 / 365) * 'Lookups and Calculations'!$F$12</f>
        <v>0</v>
      </c>
      <c r="M7853" s="3">
        <f>(G7853*2) * Dashboard!$I$13 * (Dashboard!$D$12 / 365) * 'Lookups and Calculations'!$F$12</f>
        <v>1602.0878730267946</v>
      </c>
      <c r="N7853" s="12">
        <f>H7853 * Dashboard!$I$14 * Dashboard!$I$15 * (Dashboard!$D$12 / 365) * 'Lookups and Calculations'!$F$12</f>
        <v>0</v>
      </c>
    </row>
    <row r="7854" spans="1:14" x14ac:dyDescent="0.35">
      <c r="A7854" s="2">
        <v>7853</v>
      </c>
      <c r="B7854" s="11">
        <v>0.50236549351737469</v>
      </c>
      <c r="C7854" s="11">
        <v>-9.2075708884134091E-2</v>
      </c>
      <c r="D7854" s="3">
        <f>B7854*Dashboard!$D$11*Dashboard!$D$10*SQRT(Dashboard!$D$12/365)</f>
        <v>124728.19219968418</v>
      </c>
      <c r="E7854" s="3">
        <f>IF(Dashboard!$I$3,C7854*Dashboard!$E$11*Dashboard!$E$10*SQRT(Dashboard!$D$12/365),0)</f>
        <v>-45721.439321848047</v>
      </c>
      <c r="F7854" s="3">
        <f>D7854+IF(Dashboard!$I$3,E7854,0)</f>
        <v>79006.752877836145</v>
      </c>
      <c r="G7854" s="3">
        <f>IF(Dashboard!$I$4, ('Lookups and Calculations'!$F$9) / (1 - 'Lookups and Calculations'!$F$10), 'Lookups and Calculations'!$F$9)</f>
        <v>1951878.888340465</v>
      </c>
      <c r="H7854" s="12">
        <f t="shared" si="244"/>
        <v>0</v>
      </c>
      <c r="I7854" s="12">
        <f t="shared" si="245"/>
        <v>0</v>
      </c>
      <c r="J7854" s="13">
        <f>(1 - Dashboard!$I$9) * H7854 * Dashboard!$I$8 * 'Lookups and Calculations'!$F$12</f>
        <v>0</v>
      </c>
      <c r="K7854" s="12">
        <f>(1 - Dashboard!$I$11) * I7854 * Dashboard!$I$10 * 'Lookups and Calculations'!$F$12</f>
        <v>0</v>
      </c>
      <c r="L7854" s="12">
        <f>(H7854 - I7854) * Dashboard!$I$13 * (Dashboard!$D$12 / 365) * 'Lookups and Calculations'!$F$12</f>
        <v>0</v>
      </c>
      <c r="M7854" s="3">
        <f>(G7854*2) * Dashboard!$I$13 * (Dashboard!$D$12 / 365) * 'Lookups and Calculations'!$F$12</f>
        <v>1602.0878730267946</v>
      </c>
      <c r="N7854" s="12">
        <f>H7854 * Dashboard!$I$14 * Dashboard!$I$15 * (Dashboard!$D$12 / 365) * 'Lookups and Calculations'!$F$12</f>
        <v>0</v>
      </c>
    </row>
    <row r="7855" spans="1:14" x14ac:dyDescent="0.35">
      <c r="A7855" s="2">
        <v>7854</v>
      </c>
      <c r="B7855" s="11">
        <v>0.30396753475000399</v>
      </c>
      <c r="C7855" s="11">
        <v>-0.91126561807349515</v>
      </c>
      <c r="D7855" s="3">
        <f>B7855*Dashboard!$D$11*Dashboard!$D$10*SQRT(Dashboard!$D$12/365)</f>
        <v>75469.59651091446</v>
      </c>
      <c r="E7855" s="3">
        <f>IF(Dashboard!$I$3,C7855*Dashboard!$E$11*Dashboard!$E$10*SQRT(Dashboard!$D$12/365),0)</f>
        <v>-452501.27495910058</v>
      </c>
      <c r="F7855" s="3">
        <f>D7855+IF(Dashboard!$I$3,E7855,0)</f>
        <v>-377031.67844818614</v>
      </c>
      <c r="G7855" s="3">
        <f>IF(Dashboard!$I$4, ('Lookups and Calculations'!$F$9) / (1 - 'Lookups and Calculations'!$F$10), 'Lookups and Calculations'!$F$9)</f>
        <v>1951878.888340465</v>
      </c>
      <c r="H7855" s="12">
        <f t="shared" si="244"/>
        <v>0</v>
      </c>
      <c r="I7855" s="12">
        <f t="shared" si="245"/>
        <v>0</v>
      </c>
      <c r="J7855" s="13">
        <f>(1 - Dashboard!$I$9) * H7855 * Dashboard!$I$8 * 'Lookups and Calculations'!$F$12</f>
        <v>0</v>
      </c>
      <c r="K7855" s="12">
        <f>(1 - Dashboard!$I$11) * I7855 * Dashboard!$I$10 * 'Lookups and Calculations'!$F$12</f>
        <v>0</v>
      </c>
      <c r="L7855" s="12">
        <f>(H7855 - I7855) * Dashboard!$I$13 * (Dashboard!$D$12 / 365) * 'Lookups and Calculations'!$F$12</f>
        <v>0</v>
      </c>
      <c r="M7855" s="3">
        <f>(G7855*2) * Dashboard!$I$13 * (Dashboard!$D$12 / 365) * 'Lookups and Calculations'!$F$12</f>
        <v>1602.0878730267946</v>
      </c>
      <c r="N7855" s="12">
        <f>H7855 * Dashboard!$I$14 * Dashboard!$I$15 * (Dashboard!$D$12 / 365) * 'Lookups and Calculations'!$F$12</f>
        <v>0</v>
      </c>
    </row>
    <row r="7856" spans="1:14" x14ac:dyDescent="0.35">
      <c r="A7856" s="2">
        <v>7855</v>
      </c>
      <c r="B7856" s="11">
        <v>-1.3182448996991432</v>
      </c>
      <c r="C7856" s="11">
        <v>1.3180661822405925E-3</v>
      </c>
      <c r="D7856" s="3">
        <f>B7856*Dashboard!$D$11*Dashboard!$D$10*SQRT(Dashboard!$D$12/365)</f>
        <v>-327296.17248331459</v>
      </c>
      <c r="E7856" s="3">
        <f>IF(Dashboard!$I$3,C7856*Dashboard!$E$11*Dashboard!$E$10*SQRT(Dashboard!$D$12/365),0)</f>
        <v>654.50360039397378</v>
      </c>
      <c r="F7856" s="3">
        <f>D7856+IF(Dashboard!$I$3,E7856,0)</f>
        <v>-326641.66888292064</v>
      </c>
      <c r="G7856" s="3">
        <f>IF(Dashboard!$I$4, ('Lookups and Calculations'!$F$9) / (1 - 'Lookups and Calculations'!$F$10), 'Lookups and Calculations'!$F$9)</f>
        <v>1951878.888340465</v>
      </c>
      <c r="H7856" s="12">
        <f t="shared" si="244"/>
        <v>0</v>
      </c>
      <c r="I7856" s="12">
        <f t="shared" si="245"/>
        <v>0</v>
      </c>
      <c r="J7856" s="13">
        <f>(1 - Dashboard!$I$9) * H7856 * Dashboard!$I$8 * 'Lookups and Calculations'!$F$12</f>
        <v>0</v>
      </c>
      <c r="K7856" s="12">
        <f>(1 - Dashboard!$I$11) * I7856 * Dashboard!$I$10 * 'Lookups and Calculations'!$F$12</f>
        <v>0</v>
      </c>
      <c r="L7856" s="12">
        <f>(H7856 - I7856) * Dashboard!$I$13 * (Dashboard!$D$12 / 365) * 'Lookups and Calculations'!$F$12</f>
        <v>0</v>
      </c>
      <c r="M7856" s="3">
        <f>(G7856*2) * Dashboard!$I$13 * (Dashboard!$D$12 / 365) * 'Lookups and Calculations'!$F$12</f>
        <v>1602.0878730267946</v>
      </c>
      <c r="N7856" s="12">
        <f>H7856 * Dashboard!$I$14 * Dashboard!$I$15 * (Dashboard!$D$12 / 365) * 'Lookups and Calculations'!$F$12</f>
        <v>0</v>
      </c>
    </row>
    <row r="7857" spans="1:14" x14ac:dyDescent="0.35">
      <c r="A7857" s="2">
        <v>7856</v>
      </c>
      <c r="B7857" s="11">
        <v>-1.8325093032936572</v>
      </c>
      <c r="C7857" s="11">
        <v>0.28487780280429104</v>
      </c>
      <c r="D7857" s="3">
        <f>B7857*Dashboard!$D$11*Dashboard!$D$10*SQRT(Dashboard!$D$12/365)</f>
        <v>-454978.64709733601</v>
      </c>
      <c r="E7857" s="3">
        <f>IF(Dashboard!$I$3,C7857*Dashboard!$E$11*Dashboard!$E$10*SQRT(Dashboard!$D$12/365),0)</f>
        <v>141459.92827976125</v>
      </c>
      <c r="F7857" s="3">
        <f>D7857+IF(Dashboard!$I$3,E7857,0)</f>
        <v>-313518.71881757479</v>
      </c>
      <c r="G7857" s="3">
        <f>IF(Dashboard!$I$4, ('Lookups and Calculations'!$F$9) / (1 - 'Lookups and Calculations'!$F$10), 'Lookups and Calculations'!$F$9)</f>
        <v>1951878.888340465</v>
      </c>
      <c r="H7857" s="12">
        <f t="shared" si="244"/>
        <v>0</v>
      </c>
      <c r="I7857" s="12">
        <f t="shared" si="245"/>
        <v>0</v>
      </c>
      <c r="J7857" s="13">
        <f>(1 - Dashboard!$I$9) * H7857 * Dashboard!$I$8 * 'Lookups and Calculations'!$F$12</f>
        <v>0</v>
      </c>
      <c r="K7857" s="12">
        <f>(1 - Dashboard!$I$11) * I7857 * Dashboard!$I$10 * 'Lookups and Calculations'!$F$12</f>
        <v>0</v>
      </c>
      <c r="L7857" s="12">
        <f>(H7857 - I7857) * Dashboard!$I$13 * (Dashboard!$D$12 / 365) * 'Lookups and Calculations'!$F$12</f>
        <v>0</v>
      </c>
      <c r="M7857" s="3">
        <f>(G7857*2) * Dashboard!$I$13 * (Dashboard!$D$12 / 365) * 'Lookups and Calculations'!$F$12</f>
        <v>1602.0878730267946</v>
      </c>
      <c r="N7857" s="12">
        <f>H7857 * Dashboard!$I$14 * Dashboard!$I$15 * (Dashboard!$D$12 / 365) * 'Lookups and Calculations'!$F$12</f>
        <v>0</v>
      </c>
    </row>
    <row r="7858" spans="1:14" x14ac:dyDescent="0.35">
      <c r="A7858" s="2">
        <v>7857</v>
      </c>
      <c r="B7858" s="11">
        <v>-1.8625396604505418</v>
      </c>
      <c r="C7858" s="11">
        <v>-0.68799143096505655</v>
      </c>
      <c r="D7858" s="3">
        <f>B7858*Dashboard!$D$11*Dashboard!$D$10*SQRT(Dashboard!$D$12/365)</f>
        <v>-462434.63722329697</v>
      </c>
      <c r="E7858" s="3">
        <f>IF(Dashboard!$I$3,C7858*Dashboard!$E$11*Dashboard!$E$10*SQRT(Dashboard!$D$12/365),0)</f>
        <v>-341631.4557447902</v>
      </c>
      <c r="F7858" s="3">
        <f>D7858+IF(Dashboard!$I$3,E7858,0)</f>
        <v>-804066.09296808718</v>
      </c>
      <c r="G7858" s="3">
        <f>IF(Dashboard!$I$4, ('Lookups and Calculations'!$F$9) / (1 - 'Lookups and Calculations'!$F$10), 'Lookups and Calculations'!$F$9)</f>
        <v>1951878.888340465</v>
      </c>
      <c r="H7858" s="12">
        <f t="shared" si="244"/>
        <v>0</v>
      </c>
      <c r="I7858" s="12">
        <f t="shared" si="245"/>
        <v>0</v>
      </c>
      <c r="J7858" s="13">
        <f>(1 - Dashboard!$I$9) * H7858 * Dashboard!$I$8 * 'Lookups and Calculations'!$F$12</f>
        <v>0</v>
      </c>
      <c r="K7858" s="12">
        <f>(1 - Dashboard!$I$11) * I7858 * Dashboard!$I$10 * 'Lookups and Calculations'!$F$12</f>
        <v>0</v>
      </c>
      <c r="L7858" s="12">
        <f>(H7858 - I7858) * Dashboard!$I$13 * (Dashboard!$D$12 / 365) * 'Lookups and Calculations'!$F$12</f>
        <v>0</v>
      </c>
      <c r="M7858" s="3">
        <f>(G7858*2) * Dashboard!$I$13 * (Dashboard!$D$12 / 365) * 'Lookups and Calculations'!$F$12</f>
        <v>1602.0878730267946</v>
      </c>
      <c r="N7858" s="12">
        <f>H7858 * Dashboard!$I$14 * Dashboard!$I$15 * (Dashboard!$D$12 / 365) * 'Lookups and Calculations'!$F$12</f>
        <v>0</v>
      </c>
    </row>
    <row r="7859" spans="1:14" x14ac:dyDescent="0.35">
      <c r="A7859" s="2">
        <v>7858</v>
      </c>
      <c r="B7859" s="11">
        <v>-0.3206336042359858</v>
      </c>
      <c r="C7859" s="11">
        <v>-1.2240624525212107</v>
      </c>
      <c r="D7859" s="3">
        <f>B7859*Dashboard!$D$11*Dashboard!$D$10*SQRT(Dashboard!$D$12/365)</f>
        <v>-79607.477684850906</v>
      </c>
      <c r="E7859" s="3">
        <f>IF(Dashboard!$I$3,C7859*Dashboard!$E$11*Dashboard!$E$10*SQRT(Dashboard!$D$12/365),0)</f>
        <v>-607824.77623416623</v>
      </c>
      <c r="F7859" s="3">
        <f>D7859+IF(Dashboard!$I$3,E7859,0)</f>
        <v>-687432.25391901715</v>
      </c>
      <c r="G7859" s="3">
        <f>IF(Dashboard!$I$4, ('Lookups and Calculations'!$F$9) / (1 - 'Lookups and Calculations'!$F$10), 'Lookups and Calculations'!$F$9)</f>
        <v>1951878.888340465</v>
      </c>
      <c r="H7859" s="12">
        <f t="shared" si="244"/>
        <v>0</v>
      </c>
      <c r="I7859" s="12">
        <f t="shared" si="245"/>
        <v>0</v>
      </c>
      <c r="J7859" s="13">
        <f>(1 - Dashboard!$I$9) * H7859 * Dashboard!$I$8 * 'Lookups and Calculations'!$F$12</f>
        <v>0</v>
      </c>
      <c r="K7859" s="12">
        <f>(1 - Dashboard!$I$11) * I7859 * Dashboard!$I$10 * 'Lookups and Calculations'!$F$12</f>
        <v>0</v>
      </c>
      <c r="L7859" s="12">
        <f>(H7859 - I7859) * Dashboard!$I$13 * (Dashboard!$D$12 / 365) * 'Lookups and Calculations'!$F$12</f>
        <v>0</v>
      </c>
      <c r="M7859" s="3">
        <f>(G7859*2) * Dashboard!$I$13 * (Dashboard!$D$12 / 365) * 'Lookups and Calculations'!$F$12</f>
        <v>1602.0878730267946</v>
      </c>
      <c r="N7859" s="12">
        <f>H7859 * Dashboard!$I$14 * Dashboard!$I$15 * (Dashboard!$D$12 / 365) * 'Lookups and Calculations'!$F$12</f>
        <v>0</v>
      </c>
    </row>
    <row r="7860" spans="1:14" x14ac:dyDescent="0.35">
      <c r="A7860" s="2">
        <v>7859</v>
      </c>
      <c r="B7860" s="11">
        <v>-0.75872672347295467</v>
      </c>
      <c r="C7860" s="11">
        <v>1.0548943926200454</v>
      </c>
      <c r="D7860" s="3">
        <f>B7860*Dashboard!$D$11*Dashboard!$D$10*SQRT(Dashboard!$D$12/365)</f>
        <v>-188378.01125585934</v>
      </c>
      <c r="E7860" s="3">
        <f>IF(Dashboard!$I$3,C7860*Dashboard!$E$11*Dashboard!$E$10*SQRT(Dashboard!$D$12/365),0)</f>
        <v>523822.08671158081</v>
      </c>
      <c r="F7860" s="3">
        <f>D7860+IF(Dashboard!$I$3,E7860,0)</f>
        <v>335444.07545572147</v>
      </c>
      <c r="G7860" s="3">
        <f>IF(Dashboard!$I$4, ('Lookups and Calculations'!$F$9) / (1 - 'Lookups and Calculations'!$F$10), 'Lookups and Calculations'!$F$9)</f>
        <v>1951878.888340465</v>
      </c>
      <c r="H7860" s="12">
        <f t="shared" si="244"/>
        <v>0</v>
      </c>
      <c r="I7860" s="12">
        <f t="shared" si="245"/>
        <v>0</v>
      </c>
      <c r="J7860" s="13">
        <f>(1 - Dashboard!$I$9) * H7860 * Dashboard!$I$8 * 'Lookups and Calculations'!$F$12</f>
        <v>0</v>
      </c>
      <c r="K7860" s="12">
        <f>(1 - Dashboard!$I$11) * I7860 * Dashboard!$I$10 * 'Lookups and Calculations'!$F$12</f>
        <v>0</v>
      </c>
      <c r="L7860" s="12">
        <f>(H7860 - I7860) * Dashboard!$I$13 * (Dashboard!$D$12 / 365) * 'Lookups and Calculations'!$F$12</f>
        <v>0</v>
      </c>
      <c r="M7860" s="3">
        <f>(G7860*2) * Dashboard!$I$13 * (Dashboard!$D$12 / 365) * 'Lookups and Calculations'!$F$12</f>
        <v>1602.0878730267946</v>
      </c>
      <c r="N7860" s="12">
        <f>H7860 * Dashboard!$I$14 * Dashboard!$I$15 * (Dashboard!$D$12 / 365) * 'Lookups and Calculations'!$F$12</f>
        <v>0</v>
      </c>
    </row>
    <row r="7861" spans="1:14" x14ac:dyDescent="0.35">
      <c r="A7861" s="2">
        <v>7860</v>
      </c>
      <c r="B7861" s="11">
        <v>-0.71165568784339117</v>
      </c>
      <c r="C7861" s="11">
        <v>0.52177821344909359</v>
      </c>
      <c r="D7861" s="3">
        <f>B7861*Dashboard!$D$11*Dashboard!$D$10*SQRT(Dashboard!$D$12/365)</f>
        <v>-176691.13137496775</v>
      </c>
      <c r="E7861" s="3">
        <f>IF(Dashboard!$I$3,C7861*Dashboard!$E$11*Dashboard!$E$10*SQRT(Dashboard!$D$12/365),0)</f>
        <v>259096.0331969359</v>
      </c>
      <c r="F7861" s="3">
        <f>D7861+IF(Dashboard!$I$3,E7861,0)</f>
        <v>82404.901821968146</v>
      </c>
      <c r="G7861" s="3">
        <f>IF(Dashboard!$I$4, ('Lookups and Calculations'!$F$9) / (1 - 'Lookups and Calculations'!$F$10), 'Lookups and Calculations'!$F$9)</f>
        <v>1951878.888340465</v>
      </c>
      <c r="H7861" s="12">
        <f t="shared" si="244"/>
        <v>0</v>
      </c>
      <c r="I7861" s="12">
        <f t="shared" si="245"/>
        <v>0</v>
      </c>
      <c r="J7861" s="13">
        <f>(1 - Dashboard!$I$9) * H7861 * Dashboard!$I$8 * 'Lookups and Calculations'!$F$12</f>
        <v>0</v>
      </c>
      <c r="K7861" s="12">
        <f>(1 - Dashboard!$I$11) * I7861 * Dashboard!$I$10 * 'Lookups and Calculations'!$F$12</f>
        <v>0</v>
      </c>
      <c r="L7861" s="12">
        <f>(H7861 - I7861) * Dashboard!$I$13 * (Dashboard!$D$12 / 365) * 'Lookups and Calculations'!$F$12</f>
        <v>0</v>
      </c>
      <c r="M7861" s="3">
        <f>(G7861*2) * Dashboard!$I$13 * (Dashboard!$D$12 / 365) * 'Lookups and Calculations'!$F$12</f>
        <v>1602.0878730267946</v>
      </c>
      <c r="N7861" s="12">
        <f>H7861 * Dashboard!$I$14 * Dashboard!$I$15 * (Dashboard!$D$12 / 365) * 'Lookups and Calculations'!$F$12</f>
        <v>0</v>
      </c>
    </row>
    <row r="7862" spans="1:14" x14ac:dyDescent="0.35">
      <c r="A7862" s="2">
        <v>7861</v>
      </c>
      <c r="B7862" s="11">
        <v>-0.97244921741572699</v>
      </c>
      <c r="C7862" s="11">
        <v>-1.0017987093925531</v>
      </c>
      <c r="D7862" s="3">
        <f>B7862*Dashboard!$D$11*Dashboard!$D$10*SQRT(Dashboard!$D$12/365)</f>
        <v>-241441.409610006</v>
      </c>
      <c r="E7862" s="3">
        <f>IF(Dashboard!$I$3,C7862*Dashboard!$E$11*Dashboard!$E$10*SQRT(Dashboard!$D$12/365),0)</f>
        <v>-497456.70665251761</v>
      </c>
      <c r="F7862" s="3">
        <f>D7862+IF(Dashboard!$I$3,E7862,0)</f>
        <v>-738898.11626252357</v>
      </c>
      <c r="G7862" s="3">
        <f>IF(Dashboard!$I$4, ('Lookups and Calculations'!$F$9) / (1 - 'Lookups and Calculations'!$F$10), 'Lookups and Calculations'!$F$9)</f>
        <v>1951878.888340465</v>
      </c>
      <c r="H7862" s="12">
        <f t="shared" si="244"/>
        <v>0</v>
      </c>
      <c r="I7862" s="12">
        <f t="shared" si="245"/>
        <v>0</v>
      </c>
      <c r="J7862" s="13">
        <f>(1 - Dashboard!$I$9) * H7862 * Dashboard!$I$8 * 'Lookups and Calculations'!$F$12</f>
        <v>0</v>
      </c>
      <c r="K7862" s="12">
        <f>(1 - Dashboard!$I$11) * I7862 * Dashboard!$I$10 * 'Lookups and Calculations'!$F$12</f>
        <v>0</v>
      </c>
      <c r="L7862" s="12">
        <f>(H7862 - I7862) * Dashboard!$I$13 * (Dashboard!$D$12 / 365) * 'Lookups and Calculations'!$F$12</f>
        <v>0</v>
      </c>
      <c r="M7862" s="3">
        <f>(G7862*2) * Dashboard!$I$13 * (Dashboard!$D$12 / 365) * 'Lookups and Calculations'!$F$12</f>
        <v>1602.0878730267946</v>
      </c>
      <c r="N7862" s="12">
        <f>H7862 * Dashboard!$I$14 * Dashboard!$I$15 * (Dashboard!$D$12 / 365) * 'Lookups and Calculations'!$F$12</f>
        <v>0</v>
      </c>
    </row>
    <row r="7863" spans="1:14" x14ac:dyDescent="0.35">
      <c r="A7863" s="2">
        <v>7862</v>
      </c>
      <c r="B7863" s="11">
        <v>-0.87074811326273061</v>
      </c>
      <c r="C7863" s="11">
        <v>-2.0476721013880442E-2</v>
      </c>
      <c r="D7863" s="3">
        <f>B7863*Dashboard!$D$11*Dashboard!$D$10*SQRT(Dashboard!$D$12/365)</f>
        <v>-216190.87980769121</v>
      </c>
      <c r="E7863" s="3">
        <f>IF(Dashboard!$I$3,C7863*Dashboard!$E$11*Dashboard!$E$10*SQRT(Dashboard!$D$12/365),0)</f>
        <v>-10167.992934213182</v>
      </c>
      <c r="F7863" s="3">
        <f>D7863+IF(Dashboard!$I$3,E7863,0)</f>
        <v>-226358.8727419044</v>
      </c>
      <c r="G7863" s="3">
        <f>IF(Dashboard!$I$4, ('Lookups and Calculations'!$F$9) / (1 - 'Lookups and Calculations'!$F$10), 'Lookups and Calculations'!$F$9)</f>
        <v>1951878.888340465</v>
      </c>
      <c r="H7863" s="12">
        <f t="shared" si="244"/>
        <v>0</v>
      </c>
      <c r="I7863" s="12">
        <f t="shared" si="245"/>
        <v>0</v>
      </c>
      <c r="J7863" s="13">
        <f>(1 - Dashboard!$I$9) * H7863 * Dashboard!$I$8 * 'Lookups and Calculations'!$F$12</f>
        <v>0</v>
      </c>
      <c r="K7863" s="12">
        <f>(1 - Dashboard!$I$11) * I7863 * Dashboard!$I$10 * 'Lookups and Calculations'!$F$12</f>
        <v>0</v>
      </c>
      <c r="L7863" s="12">
        <f>(H7863 - I7863) * Dashboard!$I$13 * (Dashboard!$D$12 / 365) * 'Lookups and Calculations'!$F$12</f>
        <v>0</v>
      </c>
      <c r="M7863" s="3">
        <f>(G7863*2) * Dashboard!$I$13 * (Dashboard!$D$12 / 365) * 'Lookups and Calculations'!$F$12</f>
        <v>1602.0878730267946</v>
      </c>
      <c r="N7863" s="12">
        <f>H7863 * Dashboard!$I$14 * Dashboard!$I$15 * (Dashboard!$D$12 / 365) * 'Lookups and Calculations'!$F$12</f>
        <v>0</v>
      </c>
    </row>
    <row r="7864" spans="1:14" x14ac:dyDescent="0.35">
      <c r="A7864" s="2">
        <v>7863</v>
      </c>
      <c r="B7864" s="11">
        <v>-1.4290952083771153</v>
      </c>
      <c r="C7864" s="11">
        <v>0.86717107206041777</v>
      </c>
      <c r="D7864" s="3">
        <f>B7864*Dashboard!$D$11*Dashboard!$D$10*SQRT(Dashboard!$D$12/365)</f>
        <v>-354818.28294789855</v>
      </c>
      <c r="E7864" s="3">
        <f>IF(Dashboard!$I$3,C7864*Dashboard!$E$11*Dashboard!$E$10*SQRT(Dashboard!$D$12/365),0)</f>
        <v>430605.5313976981</v>
      </c>
      <c r="F7864" s="3">
        <f>D7864+IF(Dashboard!$I$3,E7864,0)</f>
        <v>75787.248449799547</v>
      </c>
      <c r="G7864" s="3">
        <f>IF(Dashboard!$I$4, ('Lookups and Calculations'!$F$9) / (1 - 'Lookups and Calculations'!$F$10), 'Lookups and Calculations'!$F$9)</f>
        <v>1951878.888340465</v>
      </c>
      <c r="H7864" s="12">
        <f t="shared" si="244"/>
        <v>0</v>
      </c>
      <c r="I7864" s="12">
        <f t="shared" si="245"/>
        <v>0</v>
      </c>
      <c r="J7864" s="13">
        <f>(1 - Dashboard!$I$9) * H7864 * Dashboard!$I$8 * 'Lookups and Calculations'!$F$12</f>
        <v>0</v>
      </c>
      <c r="K7864" s="12">
        <f>(1 - Dashboard!$I$11) * I7864 * Dashboard!$I$10 * 'Lookups and Calculations'!$F$12</f>
        <v>0</v>
      </c>
      <c r="L7864" s="12">
        <f>(H7864 - I7864) * Dashboard!$I$13 * (Dashboard!$D$12 / 365) * 'Lookups and Calculations'!$F$12</f>
        <v>0</v>
      </c>
      <c r="M7864" s="3">
        <f>(G7864*2) * Dashboard!$I$13 * (Dashboard!$D$12 / 365) * 'Lookups and Calculations'!$F$12</f>
        <v>1602.0878730267946</v>
      </c>
      <c r="N7864" s="12">
        <f>H7864 * Dashboard!$I$14 * Dashboard!$I$15 * (Dashboard!$D$12 / 365) * 'Lookups and Calculations'!$F$12</f>
        <v>0</v>
      </c>
    </row>
    <row r="7865" spans="1:14" x14ac:dyDescent="0.35">
      <c r="A7865" s="2">
        <v>7864</v>
      </c>
      <c r="B7865" s="11">
        <v>-0.38764529227650335</v>
      </c>
      <c r="C7865" s="11">
        <v>1.7388790185878744</v>
      </c>
      <c r="D7865" s="3">
        <f>B7865*Dashboard!$D$11*Dashboard!$D$10*SQRT(Dashboard!$D$12/365)</f>
        <v>-96245.257973106069</v>
      </c>
      <c r="E7865" s="3">
        <f>IF(Dashboard!$I$3,C7865*Dashboard!$E$11*Dashboard!$E$10*SQRT(Dashboard!$D$12/365),0)</f>
        <v>863463.90921025886</v>
      </c>
      <c r="F7865" s="3">
        <f>D7865+IF(Dashboard!$I$3,E7865,0)</f>
        <v>767218.65123715275</v>
      </c>
      <c r="G7865" s="3">
        <f>IF(Dashboard!$I$4, ('Lookups and Calculations'!$F$9) / (1 - 'Lookups and Calculations'!$F$10), 'Lookups and Calculations'!$F$9)</f>
        <v>1951878.888340465</v>
      </c>
      <c r="H7865" s="12">
        <f t="shared" si="244"/>
        <v>0</v>
      </c>
      <c r="I7865" s="12">
        <f t="shared" si="245"/>
        <v>0</v>
      </c>
      <c r="J7865" s="13">
        <f>(1 - Dashboard!$I$9) * H7865 * Dashboard!$I$8 * 'Lookups and Calculations'!$F$12</f>
        <v>0</v>
      </c>
      <c r="K7865" s="12">
        <f>(1 - Dashboard!$I$11) * I7865 * Dashboard!$I$10 * 'Lookups and Calculations'!$F$12</f>
        <v>0</v>
      </c>
      <c r="L7865" s="12">
        <f>(H7865 - I7865) * Dashboard!$I$13 * (Dashboard!$D$12 / 365) * 'Lookups and Calculations'!$F$12</f>
        <v>0</v>
      </c>
      <c r="M7865" s="3">
        <f>(G7865*2) * Dashboard!$I$13 * (Dashboard!$D$12 / 365) * 'Lookups and Calculations'!$F$12</f>
        <v>1602.0878730267946</v>
      </c>
      <c r="N7865" s="12">
        <f>H7865 * Dashboard!$I$14 * Dashboard!$I$15 * (Dashboard!$D$12 / 365) * 'Lookups and Calculations'!$F$12</f>
        <v>0</v>
      </c>
    </row>
    <row r="7866" spans="1:14" x14ac:dyDescent="0.35">
      <c r="A7866" s="2">
        <v>7865</v>
      </c>
      <c r="B7866" s="11">
        <v>-1.232372323000051</v>
      </c>
      <c r="C7866" s="11">
        <v>0.40786182589512571</v>
      </c>
      <c r="D7866" s="3">
        <f>B7866*Dashboard!$D$11*Dashboard!$D$10*SQRT(Dashboard!$D$12/365)</f>
        <v>-305975.57743962645</v>
      </c>
      <c r="E7866" s="3">
        <f>IF(Dashboard!$I$3,C7866*Dashboard!$E$11*Dashboard!$E$10*SQRT(Dashboard!$D$12/365),0)</f>
        <v>202529.30930815189</v>
      </c>
      <c r="F7866" s="3">
        <f>D7866+IF(Dashboard!$I$3,E7866,0)</f>
        <v>-103446.26813147456</v>
      </c>
      <c r="G7866" s="3">
        <f>IF(Dashboard!$I$4, ('Lookups and Calculations'!$F$9) / (1 - 'Lookups and Calculations'!$F$10), 'Lookups and Calculations'!$F$9)</f>
        <v>1951878.888340465</v>
      </c>
      <c r="H7866" s="12">
        <f t="shared" si="244"/>
        <v>0</v>
      </c>
      <c r="I7866" s="12">
        <f t="shared" si="245"/>
        <v>0</v>
      </c>
      <c r="J7866" s="13">
        <f>(1 - Dashboard!$I$9) * H7866 * Dashboard!$I$8 * 'Lookups and Calculations'!$F$12</f>
        <v>0</v>
      </c>
      <c r="K7866" s="12">
        <f>(1 - Dashboard!$I$11) * I7866 * Dashboard!$I$10 * 'Lookups and Calculations'!$F$12</f>
        <v>0</v>
      </c>
      <c r="L7866" s="12">
        <f>(H7866 - I7866) * Dashboard!$I$13 * (Dashboard!$D$12 / 365) * 'Lookups and Calculations'!$F$12</f>
        <v>0</v>
      </c>
      <c r="M7866" s="3">
        <f>(G7866*2) * Dashboard!$I$13 * (Dashboard!$D$12 / 365) * 'Lookups and Calculations'!$F$12</f>
        <v>1602.0878730267946</v>
      </c>
      <c r="N7866" s="12">
        <f>H7866 * Dashboard!$I$14 * Dashboard!$I$15 * (Dashboard!$D$12 / 365) * 'Lookups and Calculations'!$F$12</f>
        <v>0</v>
      </c>
    </row>
    <row r="7867" spans="1:14" x14ac:dyDescent="0.35">
      <c r="A7867" s="2">
        <v>7866</v>
      </c>
      <c r="B7867" s="11">
        <v>-0.84172645473929331</v>
      </c>
      <c r="C7867" s="11">
        <v>-0.1437343576506219</v>
      </c>
      <c r="D7867" s="3">
        <f>B7867*Dashboard!$D$11*Dashboard!$D$10*SQRT(Dashboard!$D$12/365)</f>
        <v>-208985.33116039008</v>
      </c>
      <c r="E7867" s="3">
        <f>IF(Dashboard!$I$3,C7867*Dashboard!$E$11*Dashboard!$E$10*SQRT(Dashboard!$D$12/365),0)</f>
        <v>-71373.24047168011</v>
      </c>
      <c r="F7867" s="3">
        <f>D7867+IF(Dashboard!$I$3,E7867,0)</f>
        <v>-280358.57163207018</v>
      </c>
      <c r="G7867" s="3">
        <f>IF(Dashboard!$I$4, ('Lookups and Calculations'!$F$9) / (1 - 'Lookups and Calculations'!$F$10), 'Lookups and Calculations'!$F$9)</f>
        <v>1951878.888340465</v>
      </c>
      <c r="H7867" s="12">
        <f t="shared" si="244"/>
        <v>0</v>
      </c>
      <c r="I7867" s="12">
        <f t="shared" si="245"/>
        <v>0</v>
      </c>
      <c r="J7867" s="13">
        <f>(1 - Dashboard!$I$9) * H7867 * Dashboard!$I$8 * 'Lookups and Calculations'!$F$12</f>
        <v>0</v>
      </c>
      <c r="K7867" s="12">
        <f>(1 - Dashboard!$I$11) * I7867 * Dashboard!$I$10 * 'Lookups and Calculations'!$F$12</f>
        <v>0</v>
      </c>
      <c r="L7867" s="12">
        <f>(H7867 - I7867) * Dashboard!$I$13 * (Dashboard!$D$12 / 365) * 'Lookups and Calculations'!$F$12</f>
        <v>0</v>
      </c>
      <c r="M7867" s="3">
        <f>(G7867*2) * Dashboard!$I$13 * (Dashboard!$D$12 / 365) * 'Lookups and Calculations'!$F$12</f>
        <v>1602.0878730267946</v>
      </c>
      <c r="N7867" s="12">
        <f>H7867 * Dashboard!$I$14 * Dashboard!$I$15 * (Dashboard!$D$12 / 365) * 'Lookups and Calculations'!$F$12</f>
        <v>0</v>
      </c>
    </row>
    <row r="7868" spans="1:14" x14ac:dyDescent="0.35">
      <c r="A7868" s="2">
        <v>7867</v>
      </c>
      <c r="B7868" s="11">
        <v>0.83494169220693804</v>
      </c>
      <c r="C7868" s="11">
        <v>-0.20689513398349632</v>
      </c>
      <c r="D7868" s="3">
        <f>B7868*Dashboard!$D$11*Dashboard!$D$10*SQRT(Dashboard!$D$12/365)</f>
        <v>207300.79833302629</v>
      </c>
      <c r="E7868" s="3">
        <f>IF(Dashboard!$I$3,C7868*Dashboard!$E$11*Dashboard!$E$10*SQRT(Dashboard!$D$12/365),0)</f>
        <v>-102736.57872475048</v>
      </c>
      <c r="F7868" s="3">
        <f>D7868+IF(Dashboard!$I$3,E7868,0)</f>
        <v>104564.21960827582</v>
      </c>
      <c r="G7868" s="3">
        <f>IF(Dashboard!$I$4, ('Lookups and Calculations'!$F$9) / (1 - 'Lookups and Calculations'!$F$10), 'Lookups and Calculations'!$F$9)</f>
        <v>1951878.888340465</v>
      </c>
      <c r="H7868" s="12">
        <f t="shared" si="244"/>
        <v>0</v>
      </c>
      <c r="I7868" s="12">
        <f t="shared" si="245"/>
        <v>0</v>
      </c>
      <c r="J7868" s="13">
        <f>(1 - Dashboard!$I$9) * H7868 * Dashboard!$I$8 * 'Lookups and Calculations'!$F$12</f>
        <v>0</v>
      </c>
      <c r="K7868" s="12">
        <f>(1 - Dashboard!$I$11) * I7868 * Dashboard!$I$10 * 'Lookups and Calculations'!$F$12</f>
        <v>0</v>
      </c>
      <c r="L7868" s="12">
        <f>(H7868 - I7868) * Dashboard!$I$13 * (Dashboard!$D$12 / 365) * 'Lookups and Calculations'!$F$12</f>
        <v>0</v>
      </c>
      <c r="M7868" s="3">
        <f>(G7868*2) * Dashboard!$I$13 * (Dashboard!$D$12 / 365) * 'Lookups and Calculations'!$F$12</f>
        <v>1602.0878730267946</v>
      </c>
      <c r="N7868" s="12">
        <f>H7868 * Dashboard!$I$14 * Dashboard!$I$15 * (Dashboard!$D$12 / 365) * 'Lookups and Calculations'!$F$12</f>
        <v>0</v>
      </c>
    </row>
    <row r="7869" spans="1:14" x14ac:dyDescent="0.35">
      <c r="A7869" s="2">
        <v>7868</v>
      </c>
      <c r="B7869" s="11">
        <v>0.49186467375893261</v>
      </c>
      <c r="C7869" s="11">
        <v>1.4291711233330731</v>
      </c>
      <c r="D7869" s="3">
        <f>B7869*Dashboard!$D$11*Dashboard!$D$10*SQRT(Dashboard!$D$12/365)</f>
        <v>122121.03011951258</v>
      </c>
      <c r="E7869" s="3">
        <f>IF(Dashboard!$I$3,C7869*Dashboard!$E$11*Dashboard!$E$10*SQRT(Dashboard!$D$12/365),0)</f>
        <v>709674.26249454753</v>
      </c>
      <c r="F7869" s="3">
        <f>D7869+IF(Dashboard!$I$3,E7869,0)</f>
        <v>831795.2926140601</v>
      </c>
      <c r="G7869" s="3">
        <f>IF(Dashboard!$I$4, ('Lookups and Calculations'!$F$9) / (1 - 'Lookups and Calculations'!$F$10), 'Lookups and Calculations'!$F$9)</f>
        <v>1951878.888340465</v>
      </c>
      <c r="H7869" s="12">
        <f t="shared" si="244"/>
        <v>0</v>
      </c>
      <c r="I7869" s="12">
        <f t="shared" si="245"/>
        <v>0</v>
      </c>
      <c r="J7869" s="13">
        <f>(1 - Dashboard!$I$9) * H7869 * Dashboard!$I$8 * 'Lookups and Calculations'!$F$12</f>
        <v>0</v>
      </c>
      <c r="K7869" s="12">
        <f>(1 - Dashboard!$I$11) * I7869 * Dashboard!$I$10 * 'Lookups and Calculations'!$F$12</f>
        <v>0</v>
      </c>
      <c r="L7869" s="12">
        <f>(H7869 - I7869) * Dashboard!$I$13 * (Dashboard!$D$12 / 365) * 'Lookups and Calculations'!$F$12</f>
        <v>0</v>
      </c>
      <c r="M7869" s="3">
        <f>(G7869*2) * Dashboard!$I$13 * (Dashboard!$D$12 / 365) * 'Lookups and Calculations'!$F$12</f>
        <v>1602.0878730267946</v>
      </c>
      <c r="N7869" s="12">
        <f>H7869 * Dashboard!$I$14 * Dashboard!$I$15 * (Dashboard!$D$12 / 365) * 'Lookups and Calculations'!$F$12</f>
        <v>0</v>
      </c>
    </row>
    <row r="7870" spans="1:14" x14ac:dyDescent="0.35">
      <c r="A7870" s="2">
        <v>7869</v>
      </c>
      <c r="B7870" s="11">
        <v>0.72744422058647451</v>
      </c>
      <c r="C7870" s="11">
        <v>7.94174586522364E-2</v>
      </c>
      <c r="D7870" s="3">
        <f>B7870*Dashboard!$D$11*Dashboard!$D$10*SQRT(Dashboard!$D$12/365)</f>
        <v>180611.13617613786</v>
      </c>
      <c r="E7870" s="3">
        <f>IF(Dashboard!$I$3,C7870*Dashboard!$E$11*Dashboard!$E$10*SQRT(Dashboard!$D$12/365),0)</f>
        <v>39435.813863055555</v>
      </c>
      <c r="F7870" s="3">
        <f>D7870+IF(Dashboard!$I$3,E7870,0)</f>
        <v>220046.95003919341</v>
      </c>
      <c r="G7870" s="3">
        <f>IF(Dashboard!$I$4, ('Lookups and Calculations'!$F$9) / (1 - 'Lookups and Calculations'!$F$10), 'Lookups and Calculations'!$F$9)</f>
        <v>1951878.888340465</v>
      </c>
      <c r="H7870" s="12">
        <f t="shared" si="244"/>
        <v>0</v>
      </c>
      <c r="I7870" s="12">
        <f t="shared" si="245"/>
        <v>0</v>
      </c>
      <c r="J7870" s="13">
        <f>(1 - Dashboard!$I$9) * H7870 * Dashboard!$I$8 * 'Lookups and Calculations'!$F$12</f>
        <v>0</v>
      </c>
      <c r="K7870" s="12">
        <f>(1 - Dashboard!$I$11) * I7870 * Dashboard!$I$10 * 'Lookups and Calculations'!$F$12</f>
        <v>0</v>
      </c>
      <c r="L7870" s="12">
        <f>(H7870 - I7870) * Dashboard!$I$13 * (Dashboard!$D$12 / 365) * 'Lookups and Calculations'!$F$12</f>
        <v>0</v>
      </c>
      <c r="M7870" s="3">
        <f>(G7870*2) * Dashboard!$I$13 * (Dashboard!$D$12 / 365) * 'Lookups and Calculations'!$F$12</f>
        <v>1602.0878730267946</v>
      </c>
      <c r="N7870" s="12">
        <f>H7870 * Dashboard!$I$14 * Dashboard!$I$15 * (Dashboard!$D$12 / 365) * 'Lookups and Calculations'!$F$12</f>
        <v>0</v>
      </c>
    </row>
    <row r="7871" spans="1:14" x14ac:dyDescent="0.35">
      <c r="A7871" s="2">
        <v>7870</v>
      </c>
      <c r="B7871" s="11">
        <v>0.10392235843884008</v>
      </c>
      <c r="C7871" s="11">
        <v>-1.8205735709054582</v>
      </c>
      <c r="D7871" s="3">
        <f>B7871*Dashboard!$D$11*Dashboard!$D$10*SQRT(Dashboard!$D$12/365)</f>
        <v>25802.02674042901</v>
      </c>
      <c r="E7871" s="3">
        <f>IF(Dashboard!$I$3,C7871*Dashboard!$E$11*Dashboard!$E$10*SQRT(Dashboard!$D$12/365),0)</f>
        <v>-904030.44474911876</v>
      </c>
      <c r="F7871" s="3">
        <f>D7871+IF(Dashboard!$I$3,E7871,0)</f>
        <v>-878228.41800868977</v>
      </c>
      <c r="G7871" s="3">
        <f>IF(Dashboard!$I$4, ('Lookups and Calculations'!$F$9) / (1 - 'Lookups and Calculations'!$F$10), 'Lookups and Calculations'!$F$9)</f>
        <v>1951878.888340465</v>
      </c>
      <c r="H7871" s="12">
        <f t="shared" si="244"/>
        <v>0</v>
      </c>
      <c r="I7871" s="12">
        <f t="shared" si="245"/>
        <v>0</v>
      </c>
      <c r="J7871" s="13">
        <f>(1 - Dashboard!$I$9) * H7871 * Dashboard!$I$8 * 'Lookups and Calculations'!$F$12</f>
        <v>0</v>
      </c>
      <c r="K7871" s="12">
        <f>(1 - Dashboard!$I$11) * I7871 * Dashboard!$I$10 * 'Lookups and Calculations'!$F$12</f>
        <v>0</v>
      </c>
      <c r="L7871" s="12">
        <f>(H7871 - I7871) * Dashboard!$I$13 * (Dashboard!$D$12 / 365) * 'Lookups and Calculations'!$F$12</f>
        <v>0</v>
      </c>
      <c r="M7871" s="3">
        <f>(G7871*2) * Dashboard!$I$13 * (Dashboard!$D$12 / 365) * 'Lookups and Calculations'!$F$12</f>
        <v>1602.0878730267946</v>
      </c>
      <c r="N7871" s="12">
        <f>H7871 * Dashboard!$I$14 * Dashboard!$I$15 * (Dashboard!$D$12 / 365) * 'Lookups and Calculations'!$F$12</f>
        <v>0</v>
      </c>
    </row>
    <row r="7872" spans="1:14" x14ac:dyDescent="0.35">
      <c r="A7872" s="2">
        <v>7871</v>
      </c>
      <c r="B7872" s="11">
        <v>0.45797435173493334</v>
      </c>
      <c r="C7872" s="11">
        <v>-0.45548472102740223</v>
      </c>
      <c r="D7872" s="3">
        <f>B7872*Dashboard!$D$11*Dashboard!$D$10*SQRT(Dashboard!$D$12/365)</f>
        <v>113706.68109740486</v>
      </c>
      <c r="E7872" s="3">
        <f>IF(Dashboard!$I$3,C7872*Dashboard!$E$11*Dashboard!$E$10*SQRT(Dashboard!$D$12/365),0)</f>
        <v>-226177.10237441096</v>
      </c>
      <c r="F7872" s="3">
        <f>D7872+IF(Dashboard!$I$3,E7872,0)</f>
        <v>-112470.4212770061</v>
      </c>
      <c r="G7872" s="3">
        <f>IF(Dashboard!$I$4, ('Lookups and Calculations'!$F$9) / (1 - 'Lookups and Calculations'!$F$10), 'Lookups and Calculations'!$F$9)</f>
        <v>1951878.888340465</v>
      </c>
      <c r="H7872" s="12">
        <f t="shared" si="244"/>
        <v>0</v>
      </c>
      <c r="I7872" s="12">
        <f t="shared" si="245"/>
        <v>0</v>
      </c>
      <c r="J7872" s="13">
        <f>(1 - Dashboard!$I$9) * H7872 * Dashboard!$I$8 * 'Lookups and Calculations'!$F$12</f>
        <v>0</v>
      </c>
      <c r="K7872" s="12">
        <f>(1 - Dashboard!$I$11) * I7872 * Dashboard!$I$10 * 'Lookups and Calculations'!$F$12</f>
        <v>0</v>
      </c>
      <c r="L7872" s="12">
        <f>(H7872 - I7872) * Dashboard!$I$13 * (Dashboard!$D$12 / 365) * 'Lookups and Calculations'!$F$12</f>
        <v>0</v>
      </c>
      <c r="M7872" s="3">
        <f>(G7872*2) * Dashboard!$I$13 * (Dashboard!$D$12 / 365) * 'Lookups and Calculations'!$F$12</f>
        <v>1602.0878730267946</v>
      </c>
      <c r="N7872" s="12">
        <f>H7872 * Dashboard!$I$14 * Dashboard!$I$15 * (Dashboard!$D$12 / 365) * 'Lookups and Calculations'!$F$12</f>
        <v>0</v>
      </c>
    </row>
    <row r="7873" spans="1:14" x14ac:dyDescent="0.35">
      <c r="A7873" s="2">
        <v>7872</v>
      </c>
      <c r="B7873" s="11">
        <v>1.0155476357117625</v>
      </c>
      <c r="C7873" s="11">
        <v>-0.44654339596047676</v>
      </c>
      <c r="D7873" s="3">
        <f>B7873*Dashboard!$D$11*Dashboard!$D$10*SQRT(Dashboard!$D$12/365)</f>
        <v>252141.9610413801</v>
      </c>
      <c r="E7873" s="3">
        <f>IF(Dashboard!$I$3,C7873*Dashboard!$E$11*Dashboard!$E$10*SQRT(Dashboard!$D$12/365),0)</f>
        <v>-221737.16640803366</v>
      </c>
      <c r="F7873" s="3">
        <f>D7873+IF(Dashboard!$I$3,E7873,0)</f>
        <v>30404.794633346435</v>
      </c>
      <c r="G7873" s="3">
        <f>IF(Dashboard!$I$4, ('Lookups and Calculations'!$F$9) / (1 - 'Lookups and Calculations'!$F$10), 'Lookups and Calculations'!$F$9)</f>
        <v>1951878.888340465</v>
      </c>
      <c r="H7873" s="12">
        <f t="shared" si="244"/>
        <v>0</v>
      </c>
      <c r="I7873" s="12">
        <f t="shared" si="245"/>
        <v>0</v>
      </c>
      <c r="J7873" s="13">
        <f>(1 - Dashboard!$I$9) * H7873 * Dashboard!$I$8 * 'Lookups and Calculations'!$F$12</f>
        <v>0</v>
      </c>
      <c r="K7873" s="12">
        <f>(1 - Dashboard!$I$11) * I7873 * Dashboard!$I$10 * 'Lookups and Calculations'!$F$12</f>
        <v>0</v>
      </c>
      <c r="L7873" s="12">
        <f>(H7873 - I7873) * Dashboard!$I$13 * (Dashboard!$D$12 / 365) * 'Lookups and Calculations'!$F$12</f>
        <v>0</v>
      </c>
      <c r="M7873" s="3">
        <f>(G7873*2) * Dashboard!$I$13 * (Dashboard!$D$12 / 365) * 'Lookups and Calculations'!$F$12</f>
        <v>1602.0878730267946</v>
      </c>
      <c r="N7873" s="12">
        <f>H7873 * Dashboard!$I$14 * Dashboard!$I$15 * (Dashboard!$D$12 / 365) * 'Lookups and Calculations'!$F$12</f>
        <v>0</v>
      </c>
    </row>
    <row r="7874" spans="1:14" x14ac:dyDescent="0.35">
      <c r="A7874" s="2">
        <v>7873</v>
      </c>
      <c r="B7874" s="11">
        <v>-0.16701823079395017</v>
      </c>
      <c r="C7874" s="11">
        <v>-0.27410556649116996</v>
      </c>
      <c r="D7874" s="3">
        <f>B7874*Dashboard!$D$11*Dashboard!$D$10*SQRT(Dashboard!$D$12/365)</f>
        <v>-41467.58139270675</v>
      </c>
      <c r="E7874" s="3">
        <f>IF(Dashboard!$I$3,C7874*Dashboard!$E$11*Dashboard!$E$10*SQRT(Dashboard!$D$12/365),0)</f>
        <v>-136110.8285560681</v>
      </c>
      <c r="F7874" s="3">
        <f>D7874+IF(Dashboard!$I$3,E7874,0)</f>
        <v>-177578.40994877485</v>
      </c>
      <c r="G7874" s="3">
        <f>IF(Dashboard!$I$4, ('Lookups and Calculations'!$F$9) / (1 - 'Lookups and Calculations'!$F$10), 'Lookups and Calculations'!$F$9)</f>
        <v>1951878.888340465</v>
      </c>
      <c r="H7874" s="12">
        <f t="shared" si="244"/>
        <v>0</v>
      </c>
      <c r="I7874" s="12">
        <f t="shared" si="245"/>
        <v>0</v>
      </c>
      <c r="J7874" s="13">
        <f>(1 - Dashboard!$I$9) * H7874 * Dashboard!$I$8 * 'Lookups and Calculations'!$F$12</f>
        <v>0</v>
      </c>
      <c r="K7874" s="12">
        <f>(1 - Dashboard!$I$11) * I7874 * Dashboard!$I$10 * 'Lookups and Calculations'!$F$12</f>
        <v>0</v>
      </c>
      <c r="L7874" s="12">
        <f>(H7874 - I7874) * Dashboard!$I$13 * (Dashboard!$D$12 / 365) * 'Lookups and Calculations'!$F$12</f>
        <v>0</v>
      </c>
      <c r="M7874" s="3">
        <f>(G7874*2) * Dashboard!$I$13 * (Dashboard!$D$12 / 365) * 'Lookups and Calculations'!$F$12</f>
        <v>1602.0878730267946</v>
      </c>
      <c r="N7874" s="12">
        <f>H7874 * Dashboard!$I$14 * Dashboard!$I$15 * (Dashboard!$D$12 / 365) * 'Lookups and Calculations'!$F$12</f>
        <v>0</v>
      </c>
    </row>
    <row r="7875" spans="1:14" x14ac:dyDescent="0.35">
      <c r="A7875" s="2">
        <v>7874</v>
      </c>
      <c r="B7875" s="11">
        <v>1.1497626629448323</v>
      </c>
      <c r="C7875" s="11">
        <v>0.80711372809286785</v>
      </c>
      <c r="D7875" s="3">
        <f>B7875*Dashboard!$D$11*Dashboard!$D$10*SQRT(Dashboard!$D$12/365)</f>
        <v>285465.10510448483</v>
      </c>
      <c r="E7875" s="3">
        <f>IF(Dashboard!$I$3,C7875*Dashboard!$E$11*Dashboard!$E$10*SQRT(Dashboard!$D$12/365),0)</f>
        <v>400783.24448488076</v>
      </c>
      <c r="F7875" s="3">
        <f>D7875+IF(Dashboard!$I$3,E7875,0)</f>
        <v>686248.34958936553</v>
      </c>
      <c r="G7875" s="3">
        <f>IF(Dashboard!$I$4, ('Lookups and Calculations'!$F$9) / (1 - 'Lookups and Calculations'!$F$10), 'Lookups and Calculations'!$F$9)</f>
        <v>1951878.888340465</v>
      </c>
      <c r="H7875" s="12">
        <f t="shared" ref="H7875:H7938" si="246">MAX(0,F7875-G7875)</f>
        <v>0</v>
      </c>
      <c r="I7875" s="12">
        <f t="shared" ref="I7875:I7938" si="247">MAX(0,-F7875-G7875)</f>
        <v>0</v>
      </c>
      <c r="J7875" s="13">
        <f>(1 - Dashboard!$I$9) * H7875 * Dashboard!$I$8 * 'Lookups and Calculations'!$F$12</f>
        <v>0</v>
      </c>
      <c r="K7875" s="12">
        <f>(1 - Dashboard!$I$11) * I7875 * Dashboard!$I$10 * 'Lookups and Calculations'!$F$12</f>
        <v>0</v>
      </c>
      <c r="L7875" s="12">
        <f>(H7875 - I7875) * Dashboard!$I$13 * (Dashboard!$D$12 / 365) * 'Lookups and Calculations'!$F$12</f>
        <v>0</v>
      </c>
      <c r="M7875" s="3">
        <f>(G7875*2) * Dashboard!$I$13 * (Dashboard!$D$12 / 365) * 'Lookups and Calculations'!$F$12</f>
        <v>1602.0878730267946</v>
      </c>
      <c r="N7875" s="12">
        <f>H7875 * Dashboard!$I$14 * Dashboard!$I$15 * (Dashboard!$D$12 / 365) * 'Lookups and Calculations'!$F$12</f>
        <v>0</v>
      </c>
    </row>
    <row r="7876" spans="1:14" x14ac:dyDescent="0.35">
      <c r="A7876" s="2">
        <v>7875</v>
      </c>
      <c r="B7876" s="11">
        <v>0.35813965414508581</v>
      </c>
      <c r="C7876" s="11">
        <v>-0.70177069068584985</v>
      </c>
      <c r="D7876" s="3">
        <f>B7876*Dashboard!$D$11*Dashboard!$D$10*SQRT(Dashboard!$D$12/365)</f>
        <v>88919.546013746542</v>
      </c>
      <c r="E7876" s="3">
        <f>IF(Dashboard!$I$3,C7876*Dashboard!$E$11*Dashboard!$E$10*SQRT(Dashboard!$D$12/365),0)</f>
        <v>-348473.73363609618</v>
      </c>
      <c r="F7876" s="3">
        <f>D7876+IF(Dashboard!$I$3,E7876,0)</f>
        <v>-259554.18762234965</v>
      </c>
      <c r="G7876" s="3">
        <f>IF(Dashboard!$I$4, ('Lookups and Calculations'!$F$9) / (1 - 'Lookups and Calculations'!$F$10), 'Lookups and Calculations'!$F$9)</f>
        <v>1951878.888340465</v>
      </c>
      <c r="H7876" s="12">
        <f t="shared" si="246"/>
        <v>0</v>
      </c>
      <c r="I7876" s="12">
        <f t="shared" si="247"/>
        <v>0</v>
      </c>
      <c r="J7876" s="13">
        <f>(1 - Dashboard!$I$9) * H7876 * Dashboard!$I$8 * 'Lookups and Calculations'!$F$12</f>
        <v>0</v>
      </c>
      <c r="K7876" s="12">
        <f>(1 - Dashboard!$I$11) * I7876 * Dashboard!$I$10 * 'Lookups and Calculations'!$F$12</f>
        <v>0</v>
      </c>
      <c r="L7876" s="12">
        <f>(H7876 - I7876) * Dashboard!$I$13 * (Dashboard!$D$12 / 365) * 'Lookups and Calculations'!$F$12</f>
        <v>0</v>
      </c>
      <c r="M7876" s="3">
        <f>(G7876*2) * Dashboard!$I$13 * (Dashboard!$D$12 / 365) * 'Lookups and Calculations'!$F$12</f>
        <v>1602.0878730267946</v>
      </c>
      <c r="N7876" s="12">
        <f>H7876 * Dashboard!$I$14 * Dashboard!$I$15 * (Dashboard!$D$12 / 365) * 'Lookups and Calculations'!$F$12</f>
        <v>0</v>
      </c>
    </row>
    <row r="7877" spans="1:14" x14ac:dyDescent="0.35">
      <c r="A7877" s="2">
        <v>7876</v>
      </c>
      <c r="B7877" s="11">
        <v>-0.94394678381226704</v>
      </c>
      <c r="C7877" s="11">
        <v>0.27723456745343095</v>
      </c>
      <c r="D7877" s="3">
        <f>B7877*Dashboard!$D$11*Dashboard!$D$10*SQRT(Dashboard!$D$12/365)</f>
        <v>-234364.77504308958</v>
      </c>
      <c r="E7877" s="3">
        <f>IF(Dashboard!$I$3,C7877*Dashboard!$E$11*Dashboard!$E$10*SQRT(Dashboard!$D$12/365),0)</f>
        <v>137664.5763291539</v>
      </c>
      <c r="F7877" s="3">
        <f>D7877+IF(Dashboard!$I$3,E7877,0)</f>
        <v>-96700.198713935679</v>
      </c>
      <c r="G7877" s="3">
        <f>IF(Dashboard!$I$4, ('Lookups and Calculations'!$F$9) / (1 - 'Lookups and Calculations'!$F$10), 'Lookups and Calculations'!$F$9)</f>
        <v>1951878.888340465</v>
      </c>
      <c r="H7877" s="12">
        <f t="shared" si="246"/>
        <v>0</v>
      </c>
      <c r="I7877" s="12">
        <f t="shared" si="247"/>
        <v>0</v>
      </c>
      <c r="J7877" s="13">
        <f>(1 - Dashboard!$I$9) * H7877 * Dashboard!$I$8 * 'Lookups and Calculations'!$F$12</f>
        <v>0</v>
      </c>
      <c r="K7877" s="12">
        <f>(1 - Dashboard!$I$11) * I7877 * Dashboard!$I$10 * 'Lookups and Calculations'!$F$12</f>
        <v>0</v>
      </c>
      <c r="L7877" s="12">
        <f>(H7877 - I7877) * Dashboard!$I$13 * (Dashboard!$D$12 / 365) * 'Lookups and Calculations'!$F$12</f>
        <v>0</v>
      </c>
      <c r="M7877" s="3">
        <f>(G7877*2) * Dashboard!$I$13 * (Dashboard!$D$12 / 365) * 'Lookups and Calculations'!$F$12</f>
        <v>1602.0878730267946</v>
      </c>
      <c r="N7877" s="12">
        <f>H7877 * Dashboard!$I$14 * Dashboard!$I$15 * (Dashboard!$D$12 / 365) * 'Lookups and Calculations'!$F$12</f>
        <v>0</v>
      </c>
    </row>
    <row r="7878" spans="1:14" x14ac:dyDescent="0.35">
      <c r="A7878" s="2">
        <v>7877</v>
      </c>
      <c r="B7878" s="11">
        <v>-0.53476975292193007</v>
      </c>
      <c r="C7878" s="11">
        <v>-0.91056204146345632</v>
      </c>
      <c r="D7878" s="3">
        <f>B7878*Dashboard!$D$11*Dashboard!$D$10*SQRT(Dashboard!$D$12/365)</f>
        <v>-132773.57896938681</v>
      </c>
      <c r="E7878" s="3">
        <f>IF(Dashboard!$I$3,C7878*Dashboard!$E$11*Dashboard!$E$10*SQRT(Dashboard!$D$12/365),0)</f>
        <v>-452151.90447176999</v>
      </c>
      <c r="F7878" s="3">
        <f>D7878+IF(Dashboard!$I$3,E7878,0)</f>
        <v>-584925.4834411568</v>
      </c>
      <c r="G7878" s="3">
        <f>IF(Dashboard!$I$4, ('Lookups and Calculations'!$F$9) / (1 - 'Lookups and Calculations'!$F$10), 'Lookups and Calculations'!$F$9)</f>
        <v>1951878.888340465</v>
      </c>
      <c r="H7878" s="12">
        <f t="shared" si="246"/>
        <v>0</v>
      </c>
      <c r="I7878" s="12">
        <f t="shared" si="247"/>
        <v>0</v>
      </c>
      <c r="J7878" s="13">
        <f>(1 - Dashboard!$I$9) * H7878 * Dashboard!$I$8 * 'Lookups and Calculations'!$F$12</f>
        <v>0</v>
      </c>
      <c r="K7878" s="12">
        <f>(1 - Dashboard!$I$11) * I7878 * Dashboard!$I$10 * 'Lookups and Calculations'!$F$12</f>
        <v>0</v>
      </c>
      <c r="L7878" s="12">
        <f>(H7878 - I7878) * Dashboard!$I$13 * (Dashboard!$D$12 / 365) * 'Lookups and Calculations'!$F$12</f>
        <v>0</v>
      </c>
      <c r="M7878" s="3">
        <f>(G7878*2) * Dashboard!$I$13 * (Dashboard!$D$12 / 365) * 'Lookups and Calculations'!$F$12</f>
        <v>1602.0878730267946</v>
      </c>
      <c r="N7878" s="12">
        <f>H7878 * Dashboard!$I$14 * Dashboard!$I$15 * (Dashboard!$D$12 / 365) * 'Lookups and Calculations'!$F$12</f>
        <v>0</v>
      </c>
    </row>
    <row r="7879" spans="1:14" x14ac:dyDescent="0.35">
      <c r="A7879" s="2">
        <v>7878</v>
      </c>
      <c r="B7879" s="11">
        <v>1.1492373556321258</v>
      </c>
      <c r="C7879" s="11">
        <v>-0.88715807435925964</v>
      </c>
      <c r="D7879" s="3">
        <f>B7879*Dashboard!$D$11*Dashboard!$D$10*SQRT(Dashboard!$D$12/365)</f>
        <v>285334.68087688828</v>
      </c>
      <c r="E7879" s="3">
        <f>IF(Dashboard!$I$3,C7879*Dashboard!$E$11*Dashboard!$E$10*SQRT(Dashboard!$D$12/365),0)</f>
        <v>-440530.34787651646</v>
      </c>
      <c r="F7879" s="3">
        <f>D7879+IF(Dashboard!$I$3,E7879,0)</f>
        <v>-155195.66699962819</v>
      </c>
      <c r="G7879" s="3">
        <f>IF(Dashboard!$I$4, ('Lookups and Calculations'!$F$9) / (1 - 'Lookups and Calculations'!$F$10), 'Lookups and Calculations'!$F$9)</f>
        <v>1951878.888340465</v>
      </c>
      <c r="H7879" s="12">
        <f t="shared" si="246"/>
        <v>0</v>
      </c>
      <c r="I7879" s="12">
        <f t="shared" si="247"/>
        <v>0</v>
      </c>
      <c r="J7879" s="13">
        <f>(1 - Dashboard!$I$9) * H7879 * Dashboard!$I$8 * 'Lookups and Calculations'!$F$12</f>
        <v>0</v>
      </c>
      <c r="K7879" s="12">
        <f>(1 - Dashboard!$I$11) * I7879 * Dashboard!$I$10 * 'Lookups and Calculations'!$F$12</f>
        <v>0</v>
      </c>
      <c r="L7879" s="12">
        <f>(H7879 - I7879) * Dashboard!$I$13 * (Dashboard!$D$12 / 365) * 'Lookups and Calculations'!$F$12</f>
        <v>0</v>
      </c>
      <c r="M7879" s="3">
        <f>(G7879*2) * Dashboard!$I$13 * (Dashboard!$D$12 / 365) * 'Lookups and Calculations'!$F$12</f>
        <v>1602.0878730267946</v>
      </c>
      <c r="N7879" s="12">
        <f>H7879 * Dashboard!$I$14 * Dashboard!$I$15 * (Dashboard!$D$12 / 365) * 'Lookups and Calculations'!$F$12</f>
        <v>0</v>
      </c>
    </row>
    <row r="7880" spans="1:14" x14ac:dyDescent="0.35">
      <c r="A7880" s="2">
        <v>7879</v>
      </c>
      <c r="B7880" s="11">
        <v>0.69691013220376552</v>
      </c>
      <c r="C7880" s="11">
        <v>-9.3897364794784E-2</v>
      </c>
      <c r="D7880" s="3">
        <f>B7880*Dashboard!$D$11*Dashboard!$D$10*SQRT(Dashboard!$D$12/365)</f>
        <v>173030.0787715473</v>
      </c>
      <c r="E7880" s="3">
        <f>IF(Dashboard!$I$3,C7880*Dashboard!$E$11*Dashboard!$E$10*SQRT(Dashboard!$D$12/365),0)</f>
        <v>-46626.007217044753</v>
      </c>
      <c r="F7880" s="3">
        <f>D7880+IF(Dashboard!$I$3,E7880,0)</f>
        <v>126404.07155450255</v>
      </c>
      <c r="G7880" s="3">
        <f>IF(Dashboard!$I$4, ('Lookups and Calculations'!$F$9) / (1 - 'Lookups and Calculations'!$F$10), 'Lookups and Calculations'!$F$9)</f>
        <v>1951878.888340465</v>
      </c>
      <c r="H7880" s="12">
        <f t="shared" si="246"/>
        <v>0</v>
      </c>
      <c r="I7880" s="12">
        <f t="shared" si="247"/>
        <v>0</v>
      </c>
      <c r="J7880" s="13">
        <f>(1 - Dashboard!$I$9) * H7880 * Dashboard!$I$8 * 'Lookups and Calculations'!$F$12</f>
        <v>0</v>
      </c>
      <c r="K7880" s="12">
        <f>(1 - Dashboard!$I$11) * I7880 * Dashboard!$I$10 * 'Lookups and Calculations'!$F$12</f>
        <v>0</v>
      </c>
      <c r="L7880" s="12">
        <f>(H7880 - I7880) * Dashboard!$I$13 * (Dashboard!$D$12 / 365) * 'Lookups and Calculations'!$F$12</f>
        <v>0</v>
      </c>
      <c r="M7880" s="3">
        <f>(G7880*2) * Dashboard!$I$13 * (Dashboard!$D$12 / 365) * 'Lookups and Calculations'!$F$12</f>
        <v>1602.0878730267946</v>
      </c>
      <c r="N7880" s="12">
        <f>H7880 * Dashboard!$I$14 * Dashboard!$I$15 * (Dashboard!$D$12 / 365) * 'Lookups and Calculations'!$F$12</f>
        <v>0</v>
      </c>
    </row>
    <row r="7881" spans="1:14" x14ac:dyDescent="0.35">
      <c r="A7881" s="2">
        <v>7880</v>
      </c>
      <c r="B7881" s="11">
        <v>-0.55109597641367958</v>
      </c>
      <c r="C7881" s="11">
        <v>-0.22901508314044935</v>
      </c>
      <c r="D7881" s="3">
        <f>B7881*Dashboard!$D$11*Dashboard!$D$10*SQRT(Dashboard!$D$12/365)</f>
        <v>-136827.08257950988</v>
      </c>
      <c r="E7881" s="3">
        <f>IF(Dashboard!$I$3,C7881*Dashboard!$E$11*Dashboard!$E$10*SQRT(Dashboard!$D$12/365),0)</f>
        <v>-113720.53883147806</v>
      </c>
      <c r="F7881" s="3">
        <f>D7881+IF(Dashboard!$I$3,E7881,0)</f>
        <v>-250547.62141098792</v>
      </c>
      <c r="G7881" s="3">
        <f>IF(Dashboard!$I$4, ('Lookups and Calculations'!$F$9) / (1 - 'Lookups and Calculations'!$F$10), 'Lookups and Calculations'!$F$9)</f>
        <v>1951878.888340465</v>
      </c>
      <c r="H7881" s="12">
        <f t="shared" si="246"/>
        <v>0</v>
      </c>
      <c r="I7881" s="12">
        <f t="shared" si="247"/>
        <v>0</v>
      </c>
      <c r="J7881" s="13">
        <f>(1 - Dashboard!$I$9) * H7881 * Dashboard!$I$8 * 'Lookups and Calculations'!$F$12</f>
        <v>0</v>
      </c>
      <c r="K7881" s="12">
        <f>(1 - Dashboard!$I$11) * I7881 * Dashboard!$I$10 * 'Lookups and Calculations'!$F$12</f>
        <v>0</v>
      </c>
      <c r="L7881" s="12">
        <f>(H7881 - I7881) * Dashboard!$I$13 * (Dashboard!$D$12 / 365) * 'Lookups and Calculations'!$F$12</f>
        <v>0</v>
      </c>
      <c r="M7881" s="3">
        <f>(G7881*2) * Dashboard!$I$13 * (Dashboard!$D$12 / 365) * 'Lookups and Calculations'!$F$12</f>
        <v>1602.0878730267946</v>
      </c>
      <c r="N7881" s="12">
        <f>H7881 * Dashboard!$I$14 * Dashboard!$I$15 * (Dashboard!$D$12 / 365) * 'Lookups and Calculations'!$F$12</f>
        <v>0</v>
      </c>
    </row>
    <row r="7882" spans="1:14" x14ac:dyDescent="0.35">
      <c r="A7882" s="2">
        <v>7881</v>
      </c>
      <c r="B7882" s="11">
        <v>1.48602151275901</v>
      </c>
      <c r="C7882" s="11">
        <v>0.43840396399884513</v>
      </c>
      <c r="D7882" s="3">
        <f>B7882*Dashboard!$D$11*Dashboard!$D$10*SQRT(Dashboard!$D$12/365)</f>
        <v>368952.04636474664</v>
      </c>
      <c r="E7882" s="3">
        <f>IF(Dashboard!$I$3,C7882*Dashboard!$E$11*Dashboard!$E$10*SQRT(Dashboard!$D$12/365),0)</f>
        <v>217695.42131523887</v>
      </c>
      <c r="F7882" s="3">
        <f>D7882+IF(Dashboard!$I$3,E7882,0)</f>
        <v>586647.46767998557</v>
      </c>
      <c r="G7882" s="3">
        <f>IF(Dashboard!$I$4, ('Lookups and Calculations'!$F$9) / (1 - 'Lookups and Calculations'!$F$10), 'Lookups and Calculations'!$F$9)</f>
        <v>1951878.888340465</v>
      </c>
      <c r="H7882" s="12">
        <f t="shared" si="246"/>
        <v>0</v>
      </c>
      <c r="I7882" s="12">
        <f t="shared" si="247"/>
        <v>0</v>
      </c>
      <c r="J7882" s="13">
        <f>(1 - Dashboard!$I$9) * H7882 * Dashboard!$I$8 * 'Lookups and Calculations'!$F$12</f>
        <v>0</v>
      </c>
      <c r="K7882" s="12">
        <f>(1 - Dashboard!$I$11) * I7882 * Dashboard!$I$10 * 'Lookups and Calculations'!$F$12</f>
        <v>0</v>
      </c>
      <c r="L7882" s="12">
        <f>(H7882 - I7882) * Dashboard!$I$13 * (Dashboard!$D$12 / 365) * 'Lookups and Calculations'!$F$12</f>
        <v>0</v>
      </c>
      <c r="M7882" s="3">
        <f>(G7882*2) * Dashboard!$I$13 * (Dashboard!$D$12 / 365) * 'Lookups and Calculations'!$F$12</f>
        <v>1602.0878730267946</v>
      </c>
      <c r="N7882" s="12">
        <f>H7882 * Dashboard!$I$14 * Dashboard!$I$15 * (Dashboard!$D$12 / 365) * 'Lookups and Calculations'!$F$12</f>
        <v>0</v>
      </c>
    </row>
    <row r="7883" spans="1:14" x14ac:dyDescent="0.35">
      <c r="A7883" s="2">
        <v>7882</v>
      </c>
      <c r="B7883" s="11">
        <v>0.61584381959602719</v>
      </c>
      <c r="C7883" s="11">
        <v>-1.0093484329415898</v>
      </c>
      <c r="D7883" s="3">
        <f>B7883*Dashboard!$D$11*Dashboard!$D$10*SQRT(Dashboard!$D$12/365)</f>
        <v>152902.79146711394</v>
      </c>
      <c r="E7883" s="3">
        <f>IF(Dashboard!$I$3,C7883*Dashboard!$E$11*Dashboard!$E$10*SQRT(Dashboard!$D$12/365),0)</f>
        <v>-501205.62405241921</v>
      </c>
      <c r="F7883" s="3">
        <f>D7883+IF(Dashboard!$I$3,E7883,0)</f>
        <v>-348302.83258530527</v>
      </c>
      <c r="G7883" s="3">
        <f>IF(Dashboard!$I$4, ('Lookups and Calculations'!$F$9) / (1 - 'Lookups and Calculations'!$F$10), 'Lookups and Calculations'!$F$9)</f>
        <v>1951878.888340465</v>
      </c>
      <c r="H7883" s="12">
        <f t="shared" si="246"/>
        <v>0</v>
      </c>
      <c r="I7883" s="12">
        <f t="shared" si="247"/>
        <v>0</v>
      </c>
      <c r="J7883" s="13">
        <f>(1 - Dashboard!$I$9) * H7883 * Dashboard!$I$8 * 'Lookups and Calculations'!$F$12</f>
        <v>0</v>
      </c>
      <c r="K7883" s="12">
        <f>(1 - Dashboard!$I$11) * I7883 * Dashboard!$I$10 * 'Lookups and Calculations'!$F$12</f>
        <v>0</v>
      </c>
      <c r="L7883" s="12">
        <f>(H7883 - I7883) * Dashboard!$I$13 * (Dashboard!$D$12 / 365) * 'Lookups and Calculations'!$F$12</f>
        <v>0</v>
      </c>
      <c r="M7883" s="3">
        <f>(G7883*2) * Dashboard!$I$13 * (Dashboard!$D$12 / 365) * 'Lookups and Calculations'!$F$12</f>
        <v>1602.0878730267946</v>
      </c>
      <c r="N7883" s="12">
        <f>H7883 * Dashboard!$I$14 * Dashboard!$I$15 * (Dashboard!$D$12 / 365) * 'Lookups and Calculations'!$F$12</f>
        <v>0</v>
      </c>
    </row>
    <row r="7884" spans="1:14" x14ac:dyDescent="0.35">
      <c r="A7884" s="2">
        <v>7883</v>
      </c>
      <c r="B7884" s="11">
        <v>0.63583150509347952</v>
      </c>
      <c r="C7884" s="11">
        <v>-0.35975528882493341</v>
      </c>
      <c r="D7884" s="3">
        <f>B7884*Dashboard!$D$11*Dashboard!$D$10*SQRT(Dashboard!$D$12/365)</f>
        <v>157865.36933228103</v>
      </c>
      <c r="E7884" s="3">
        <f>IF(Dashboard!$I$3,C7884*Dashboard!$E$11*Dashboard!$E$10*SQRT(Dashboard!$D$12/365),0)</f>
        <v>-178641.35729241633</v>
      </c>
      <c r="F7884" s="3">
        <f>D7884+IF(Dashboard!$I$3,E7884,0)</f>
        <v>-20775.987960135302</v>
      </c>
      <c r="G7884" s="3">
        <f>IF(Dashboard!$I$4, ('Lookups and Calculations'!$F$9) / (1 - 'Lookups and Calculations'!$F$10), 'Lookups and Calculations'!$F$9)</f>
        <v>1951878.888340465</v>
      </c>
      <c r="H7884" s="12">
        <f t="shared" si="246"/>
        <v>0</v>
      </c>
      <c r="I7884" s="12">
        <f t="shared" si="247"/>
        <v>0</v>
      </c>
      <c r="J7884" s="13">
        <f>(1 - Dashboard!$I$9) * H7884 * Dashboard!$I$8 * 'Lookups and Calculations'!$F$12</f>
        <v>0</v>
      </c>
      <c r="K7884" s="12">
        <f>(1 - Dashboard!$I$11) * I7884 * Dashboard!$I$10 * 'Lookups and Calculations'!$F$12</f>
        <v>0</v>
      </c>
      <c r="L7884" s="12">
        <f>(H7884 - I7884) * Dashboard!$I$13 * (Dashboard!$D$12 / 365) * 'Lookups and Calculations'!$F$12</f>
        <v>0</v>
      </c>
      <c r="M7884" s="3">
        <f>(G7884*2) * Dashboard!$I$13 * (Dashboard!$D$12 / 365) * 'Lookups and Calculations'!$F$12</f>
        <v>1602.0878730267946</v>
      </c>
      <c r="N7884" s="12">
        <f>H7884 * Dashboard!$I$14 * Dashboard!$I$15 * (Dashboard!$D$12 / 365) * 'Lookups and Calculations'!$F$12</f>
        <v>0</v>
      </c>
    </row>
    <row r="7885" spans="1:14" x14ac:dyDescent="0.35">
      <c r="A7885" s="2">
        <v>7884</v>
      </c>
      <c r="B7885" s="11">
        <v>0.21441439389966474</v>
      </c>
      <c r="C7885" s="11">
        <v>-1.4572299717656767</v>
      </c>
      <c r="D7885" s="3">
        <f>B7885*Dashboard!$D$11*Dashboard!$D$10*SQRT(Dashboard!$D$12/365)</f>
        <v>53235.184497741058</v>
      </c>
      <c r="E7885" s="3">
        <f>IF(Dashboard!$I$3,C7885*Dashboard!$E$11*Dashboard!$E$10*SQRT(Dashboard!$D$12/365),0)</f>
        <v>-723607.26340868196</v>
      </c>
      <c r="F7885" s="3">
        <f>D7885+IF(Dashboard!$I$3,E7885,0)</f>
        <v>-670372.07891094091</v>
      </c>
      <c r="G7885" s="3">
        <f>IF(Dashboard!$I$4, ('Lookups and Calculations'!$F$9) / (1 - 'Lookups and Calculations'!$F$10), 'Lookups and Calculations'!$F$9)</f>
        <v>1951878.888340465</v>
      </c>
      <c r="H7885" s="12">
        <f t="shared" si="246"/>
        <v>0</v>
      </c>
      <c r="I7885" s="12">
        <f t="shared" si="247"/>
        <v>0</v>
      </c>
      <c r="J7885" s="13">
        <f>(1 - Dashboard!$I$9) * H7885 * Dashboard!$I$8 * 'Lookups and Calculations'!$F$12</f>
        <v>0</v>
      </c>
      <c r="K7885" s="12">
        <f>(1 - Dashboard!$I$11) * I7885 * Dashboard!$I$10 * 'Lookups and Calculations'!$F$12</f>
        <v>0</v>
      </c>
      <c r="L7885" s="12">
        <f>(H7885 - I7885) * Dashboard!$I$13 * (Dashboard!$D$12 / 365) * 'Lookups and Calculations'!$F$12</f>
        <v>0</v>
      </c>
      <c r="M7885" s="3">
        <f>(G7885*2) * Dashboard!$I$13 * (Dashboard!$D$12 / 365) * 'Lookups and Calculations'!$F$12</f>
        <v>1602.0878730267946</v>
      </c>
      <c r="N7885" s="12">
        <f>H7885 * Dashboard!$I$14 * Dashboard!$I$15 * (Dashboard!$D$12 / 365) * 'Lookups and Calculations'!$F$12</f>
        <v>0</v>
      </c>
    </row>
    <row r="7886" spans="1:14" x14ac:dyDescent="0.35">
      <c r="A7886" s="2">
        <v>7885</v>
      </c>
      <c r="B7886" s="11">
        <v>0.86266529501700806</v>
      </c>
      <c r="C7886" s="11">
        <v>1.6924175066897531</v>
      </c>
      <c r="D7886" s="3">
        <f>B7886*Dashboard!$D$11*Dashboard!$D$10*SQRT(Dashboard!$D$12/365)</f>
        <v>214184.06341469244</v>
      </c>
      <c r="E7886" s="3">
        <f>IF(Dashboard!$I$3,C7886*Dashboard!$E$11*Dashboard!$E$10*SQRT(Dashboard!$D$12/365),0)</f>
        <v>840392.8167061063</v>
      </c>
      <c r="F7886" s="3">
        <f>D7886+IF(Dashboard!$I$3,E7886,0)</f>
        <v>1054576.8801207987</v>
      </c>
      <c r="G7886" s="3">
        <f>IF(Dashboard!$I$4, ('Lookups and Calculations'!$F$9) / (1 - 'Lookups and Calculations'!$F$10), 'Lookups and Calculations'!$F$9)</f>
        <v>1951878.888340465</v>
      </c>
      <c r="H7886" s="12">
        <f t="shared" si="246"/>
        <v>0</v>
      </c>
      <c r="I7886" s="12">
        <f t="shared" si="247"/>
        <v>0</v>
      </c>
      <c r="J7886" s="13">
        <f>(1 - Dashboard!$I$9) * H7886 * Dashboard!$I$8 * 'Lookups and Calculations'!$F$12</f>
        <v>0</v>
      </c>
      <c r="K7886" s="12">
        <f>(1 - Dashboard!$I$11) * I7886 * Dashboard!$I$10 * 'Lookups and Calculations'!$F$12</f>
        <v>0</v>
      </c>
      <c r="L7886" s="12">
        <f>(H7886 - I7886) * Dashboard!$I$13 * (Dashboard!$D$12 / 365) * 'Lookups and Calculations'!$F$12</f>
        <v>0</v>
      </c>
      <c r="M7886" s="3">
        <f>(G7886*2) * Dashboard!$I$13 * (Dashboard!$D$12 / 365) * 'Lookups and Calculations'!$F$12</f>
        <v>1602.0878730267946</v>
      </c>
      <c r="N7886" s="12">
        <f>H7886 * Dashboard!$I$14 * Dashboard!$I$15 * (Dashboard!$D$12 / 365) * 'Lookups and Calculations'!$F$12</f>
        <v>0</v>
      </c>
    </row>
    <row r="7887" spans="1:14" x14ac:dyDescent="0.35">
      <c r="A7887" s="2">
        <v>7886</v>
      </c>
      <c r="B7887" s="11">
        <v>0.38298987537858259</v>
      </c>
      <c r="C7887" s="11">
        <v>0.20245872287596062</v>
      </c>
      <c r="D7887" s="3">
        <f>B7887*Dashboard!$D$11*Dashboard!$D$10*SQRT(Dashboard!$D$12/365)</f>
        <v>95089.402841520598</v>
      </c>
      <c r="E7887" s="3">
        <f>IF(Dashboard!$I$3,C7887*Dashboard!$E$11*Dashboard!$E$10*SQRT(Dashboard!$D$12/365),0)</f>
        <v>100533.61875063597</v>
      </c>
      <c r="F7887" s="3">
        <f>D7887+IF(Dashboard!$I$3,E7887,0)</f>
        <v>195623.02159215655</v>
      </c>
      <c r="G7887" s="3">
        <f>IF(Dashboard!$I$4, ('Lookups and Calculations'!$F$9) / (1 - 'Lookups and Calculations'!$F$10), 'Lookups and Calculations'!$F$9)</f>
        <v>1951878.888340465</v>
      </c>
      <c r="H7887" s="12">
        <f t="shared" si="246"/>
        <v>0</v>
      </c>
      <c r="I7887" s="12">
        <f t="shared" si="247"/>
        <v>0</v>
      </c>
      <c r="J7887" s="13">
        <f>(1 - Dashboard!$I$9) * H7887 * Dashboard!$I$8 * 'Lookups and Calculations'!$F$12</f>
        <v>0</v>
      </c>
      <c r="K7887" s="12">
        <f>(1 - Dashboard!$I$11) * I7887 * Dashboard!$I$10 * 'Lookups and Calculations'!$F$12</f>
        <v>0</v>
      </c>
      <c r="L7887" s="12">
        <f>(H7887 - I7887) * Dashboard!$I$13 * (Dashboard!$D$12 / 365) * 'Lookups and Calculations'!$F$12</f>
        <v>0</v>
      </c>
      <c r="M7887" s="3">
        <f>(G7887*2) * Dashboard!$I$13 * (Dashboard!$D$12 / 365) * 'Lookups and Calculations'!$F$12</f>
        <v>1602.0878730267946</v>
      </c>
      <c r="N7887" s="12">
        <f>H7887 * Dashboard!$I$14 * Dashboard!$I$15 * (Dashboard!$D$12 / 365) * 'Lookups and Calculations'!$F$12</f>
        <v>0</v>
      </c>
    </row>
    <row r="7888" spans="1:14" x14ac:dyDescent="0.35">
      <c r="A7888" s="2">
        <v>7887</v>
      </c>
      <c r="B7888" s="11">
        <v>-0.17271574695555666</v>
      </c>
      <c r="C7888" s="11">
        <v>1.1844236731872417</v>
      </c>
      <c r="D7888" s="3">
        <f>B7888*Dashboard!$D$11*Dashboard!$D$10*SQRT(Dashboard!$D$12/365)</f>
        <v>-42882.17077043256</v>
      </c>
      <c r="E7888" s="3">
        <f>IF(Dashboard!$I$3,C7888*Dashboard!$E$11*Dashboard!$E$10*SQRT(Dashboard!$D$12/365),0)</f>
        <v>588141.60391788476</v>
      </c>
      <c r="F7888" s="3">
        <f>D7888+IF(Dashboard!$I$3,E7888,0)</f>
        <v>545259.43314745219</v>
      </c>
      <c r="G7888" s="3">
        <f>IF(Dashboard!$I$4, ('Lookups and Calculations'!$F$9) / (1 - 'Lookups and Calculations'!$F$10), 'Lookups and Calculations'!$F$9)</f>
        <v>1951878.888340465</v>
      </c>
      <c r="H7888" s="12">
        <f t="shared" si="246"/>
        <v>0</v>
      </c>
      <c r="I7888" s="12">
        <f t="shared" si="247"/>
        <v>0</v>
      </c>
      <c r="J7888" s="13">
        <f>(1 - Dashboard!$I$9) * H7888 * Dashboard!$I$8 * 'Lookups and Calculations'!$F$12</f>
        <v>0</v>
      </c>
      <c r="K7888" s="12">
        <f>(1 - Dashboard!$I$11) * I7888 * Dashboard!$I$10 * 'Lookups and Calculations'!$F$12</f>
        <v>0</v>
      </c>
      <c r="L7888" s="12">
        <f>(H7888 - I7888) * Dashboard!$I$13 * (Dashboard!$D$12 / 365) * 'Lookups and Calculations'!$F$12</f>
        <v>0</v>
      </c>
      <c r="M7888" s="3">
        <f>(G7888*2) * Dashboard!$I$13 * (Dashboard!$D$12 / 365) * 'Lookups and Calculations'!$F$12</f>
        <v>1602.0878730267946</v>
      </c>
      <c r="N7888" s="12">
        <f>H7888 * Dashboard!$I$14 * Dashboard!$I$15 * (Dashboard!$D$12 / 365) * 'Lookups and Calculations'!$F$12</f>
        <v>0</v>
      </c>
    </row>
    <row r="7889" spans="1:14" x14ac:dyDescent="0.35">
      <c r="A7889" s="2">
        <v>7888</v>
      </c>
      <c r="B7889" s="11">
        <v>0.54112598516922872</v>
      </c>
      <c r="C7889" s="11">
        <v>-1.0543696440798538</v>
      </c>
      <c r="D7889" s="3">
        <f>B7889*Dashboard!$D$11*Dashboard!$D$10*SQRT(Dashboard!$D$12/365)</f>
        <v>134351.7155405434</v>
      </c>
      <c r="E7889" s="3">
        <f>IF(Dashboard!$I$3,C7889*Dashboard!$E$11*Dashboard!$E$10*SQRT(Dashboard!$D$12/365),0)</f>
        <v>-523561.51572244195</v>
      </c>
      <c r="F7889" s="3">
        <f>D7889+IF(Dashboard!$I$3,E7889,0)</f>
        <v>-389209.80018189852</v>
      </c>
      <c r="G7889" s="3">
        <f>IF(Dashboard!$I$4, ('Lookups and Calculations'!$F$9) / (1 - 'Lookups and Calculations'!$F$10), 'Lookups and Calculations'!$F$9)</f>
        <v>1951878.888340465</v>
      </c>
      <c r="H7889" s="12">
        <f t="shared" si="246"/>
        <v>0</v>
      </c>
      <c r="I7889" s="12">
        <f t="shared" si="247"/>
        <v>0</v>
      </c>
      <c r="J7889" s="13">
        <f>(1 - Dashboard!$I$9) * H7889 * Dashboard!$I$8 * 'Lookups and Calculations'!$F$12</f>
        <v>0</v>
      </c>
      <c r="K7889" s="12">
        <f>(1 - Dashboard!$I$11) * I7889 * Dashboard!$I$10 * 'Lookups and Calculations'!$F$12</f>
        <v>0</v>
      </c>
      <c r="L7889" s="12">
        <f>(H7889 - I7889) * Dashboard!$I$13 * (Dashboard!$D$12 / 365) * 'Lookups and Calculations'!$F$12</f>
        <v>0</v>
      </c>
      <c r="M7889" s="3">
        <f>(G7889*2) * Dashboard!$I$13 * (Dashboard!$D$12 / 365) * 'Lookups and Calculations'!$F$12</f>
        <v>1602.0878730267946</v>
      </c>
      <c r="N7889" s="12">
        <f>H7889 * Dashboard!$I$14 * Dashboard!$I$15 * (Dashboard!$D$12 / 365) * 'Lookups and Calculations'!$F$12</f>
        <v>0</v>
      </c>
    </row>
    <row r="7890" spans="1:14" x14ac:dyDescent="0.35">
      <c r="A7890" s="2">
        <v>7889</v>
      </c>
      <c r="B7890" s="11">
        <v>0.76459143550413</v>
      </c>
      <c r="C7890" s="11">
        <v>1.7906247725349405</v>
      </c>
      <c r="D7890" s="3">
        <f>B7890*Dashboard!$D$11*Dashboard!$D$10*SQRT(Dashboard!$D$12/365)</f>
        <v>189834.11231944666</v>
      </c>
      <c r="E7890" s="3">
        <f>IF(Dashboard!$I$3,C7890*Dashboard!$E$11*Dashboard!$E$10*SQRT(Dashboard!$D$12/365),0)</f>
        <v>889158.96361631551</v>
      </c>
      <c r="F7890" s="3">
        <f>D7890+IF(Dashboard!$I$3,E7890,0)</f>
        <v>1078993.0759357621</v>
      </c>
      <c r="G7890" s="3">
        <f>IF(Dashboard!$I$4, ('Lookups and Calculations'!$F$9) / (1 - 'Lookups and Calculations'!$F$10), 'Lookups and Calculations'!$F$9)</f>
        <v>1951878.888340465</v>
      </c>
      <c r="H7890" s="12">
        <f t="shared" si="246"/>
        <v>0</v>
      </c>
      <c r="I7890" s="12">
        <f t="shared" si="247"/>
        <v>0</v>
      </c>
      <c r="J7890" s="13">
        <f>(1 - Dashboard!$I$9) * H7890 * Dashboard!$I$8 * 'Lookups and Calculations'!$F$12</f>
        <v>0</v>
      </c>
      <c r="K7890" s="12">
        <f>(1 - Dashboard!$I$11) * I7890 * Dashboard!$I$10 * 'Lookups and Calculations'!$F$12</f>
        <v>0</v>
      </c>
      <c r="L7890" s="12">
        <f>(H7890 - I7890) * Dashboard!$I$13 * (Dashboard!$D$12 / 365) * 'Lookups and Calculations'!$F$12</f>
        <v>0</v>
      </c>
      <c r="M7890" s="3">
        <f>(G7890*2) * Dashboard!$I$13 * (Dashboard!$D$12 / 365) * 'Lookups and Calculations'!$F$12</f>
        <v>1602.0878730267946</v>
      </c>
      <c r="N7890" s="12">
        <f>H7890 * Dashboard!$I$14 * Dashboard!$I$15 * (Dashboard!$D$12 / 365) * 'Lookups and Calculations'!$F$12</f>
        <v>0</v>
      </c>
    </row>
    <row r="7891" spans="1:14" x14ac:dyDescent="0.35">
      <c r="A7891" s="2">
        <v>7890</v>
      </c>
      <c r="B7891" s="11">
        <v>-0.38432755390328538</v>
      </c>
      <c r="C7891" s="11">
        <v>0.82521121056637514</v>
      </c>
      <c r="D7891" s="3">
        <f>B7891*Dashboard!$D$11*Dashboard!$D$10*SQRT(Dashboard!$D$12/365)</f>
        <v>-95421.524028750879</v>
      </c>
      <c r="E7891" s="3">
        <f>IF(Dashboard!$I$3,C7891*Dashboard!$E$11*Dashboard!$E$10*SQRT(Dashboard!$D$12/365),0)</f>
        <v>409769.7943232524</v>
      </c>
      <c r="F7891" s="3">
        <f>D7891+IF(Dashboard!$I$3,E7891,0)</f>
        <v>314348.2702945015</v>
      </c>
      <c r="G7891" s="3">
        <f>IF(Dashboard!$I$4, ('Lookups and Calculations'!$F$9) / (1 - 'Lookups and Calculations'!$F$10), 'Lookups and Calculations'!$F$9)</f>
        <v>1951878.888340465</v>
      </c>
      <c r="H7891" s="12">
        <f t="shared" si="246"/>
        <v>0</v>
      </c>
      <c r="I7891" s="12">
        <f t="shared" si="247"/>
        <v>0</v>
      </c>
      <c r="J7891" s="13">
        <f>(1 - Dashboard!$I$9) * H7891 * Dashboard!$I$8 * 'Lookups and Calculations'!$F$12</f>
        <v>0</v>
      </c>
      <c r="K7891" s="12">
        <f>(1 - Dashboard!$I$11) * I7891 * Dashboard!$I$10 * 'Lookups and Calculations'!$F$12</f>
        <v>0</v>
      </c>
      <c r="L7891" s="12">
        <f>(H7891 - I7891) * Dashboard!$I$13 * (Dashboard!$D$12 / 365) * 'Lookups and Calculations'!$F$12</f>
        <v>0</v>
      </c>
      <c r="M7891" s="3">
        <f>(G7891*2) * Dashboard!$I$13 * (Dashboard!$D$12 / 365) * 'Lookups and Calculations'!$F$12</f>
        <v>1602.0878730267946</v>
      </c>
      <c r="N7891" s="12">
        <f>H7891 * Dashboard!$I$14 * Dashboard!$I$15 * (Dashboard!$D$12 / 365) * 'Lookups and Calculations'!$F$12</f>
        <v>0</v>
      </c>
    </row>
    <row r="7892" spans="1:14" x14ac:dyDescent="0.35">
      <c r="A7892" s="2">
        <v>7891</v>
      </c>
      <c r="B7892" s="11">
        <v>-0.44147435376420213</v>
      </c>
      <c r="C7892" s="11">
        <v>-1.5759898476904339</v>
      </c>
      <c r="D7892" s="3">
        <f>B7892*Dashboard!$D$11*Dashboard!$D$10*SQRT(Dashboard!$D$12/365)</f>
        <v>-109610.0324526536</v>
      </c>
      <c r="E7892" s="3">
        <f>IF(Dashboard!$I$3,C7892*Dashboard!$E$11*Dashboard!$E$10*SQRT(Dashboard!$D$12/365),0)</f>
        <v>-782579.08699569141</v>
      </c>
      <c r="F7892" s="3">
        <f>D7892+IF(Dashboard!$I$3,E7892,0)</f>
        <v>-892189.11944834504</v>
      </c>
      <c r="G7892" s="3">
        <f>IF(Dashboard!$I$4, ('Lookups and Calculations'!$F$9) / (1 - 'Lookups and Calculations'!$F$10), 'Lookups and Calculations'!$F$9)</f>
        <v>1951878.888340465</v>
      </c>
      <c r="H7892" s="12">
        <f t="shared" si="246"/>
        <v>0</v>
      </c>
      <c r="I7892" s="12">
        <f t="shared" si="247"/>
        <v>0</v>
      </c>
      <c r="J7892" s="13">
        <f>(1 - Dashboard!$I$9) * H7892 * Dashboard!$I$8 * 'Lookups and Calculations'!$F$12</f>
        <v>0</v>
      </c>
      <c r="K7892" s="12">
        <f>(1 - Dashboard!$I$11) * I7892 * Dashboard!$I$10 * 'Lookups and Calculations'!$F$12</f>
        <v>0</v>
      </c>
      <c r="L7892" s="12">
        <f>(H7892 - I7892) * Dashboard!$I$13 * (Dashboard!$D$12 / 365) * 'Lookups and Calculations'!$F$12</f>
        <v>0</v>
      </c>
      <c r="M7892" s="3">
        <f>(G7892*2) * Dashboard!$I$13 * (Dashboard!$D$12 / 365) * 'Lookups and Calculations'!$F$12</f>
        <v>1602.0878730267946</v>
      </c>
      <c r="N7892" s="12">
        <f>H7892 * Dashboard!$I$14 * Dashboard!$I$15 * (Dashboard!$D$12 / 365) * 'Lookups and Calculations'!$F$12</f>
        <v>0</v>
      </c>
    </row>
    <row r="7893" spans="1:14" x14ac:dyDescent="0.35">
      <c r="A7893" s="2">
        <v>7892</v>
      </c>
      <c r="B7893" s="11">
        <v>-1.4758461301694363</v>
      </c>
      <c r="C7893" s="11">
        <v>1.1745274333943629</v>
      </c>
      <c r="D7893" s="3">
        <f>B7893*Dashboard!$D$11*Dashboard!$D$10*SQRT(Dashboard!$D$12/365)</f>
        <v>-366425.68439977273</v>
      </c>
      <c r="E7893" s="3">
        <f>IF(Dashboard!$I$3,C7893*Dashboard!$E$11*Dashboard!$E$10*SQRT(Dashboard!$D$12/365),0)</f>
        <v>583227.49212132022</v>
      </c>
      <c r="F7893" s="3">
        <f>D7893+IF(Dashboard!$I$3,E7893,0)</f>
        <v>216801.80772154749</v>
      </c>
      <c r="G7893" s="3">
        <f>IF(Dashboard!$I$4, ('Lookups and Calculations'!$F$9) / (1 - 'Lookups and Calculations'!$F$10), 'Lookups and Calculations'!$F$9)</f>
        <v>1951878.888340465</v>
      </c>
      <c r="H7893" s="12">
        <f t="shared" si="246"/>
        <v>0</v>
      </c>
      <c r="I7893" s="12">
        <f t="shared" si="247"/>
        <v>0</v>
      </c>
      <c r="J7893" s="13">
        <f>(1 - Dashboard!$I$9) * H7893 * Dashboard!$I$8 * 'Lookups and Calculations'!$F$12</f>
        <v>0</v>
      </c>
      <c r="K7893" s="12">
        <f>(1 - Dashboard!$I$11) * I7893 * Dashboard!$I$10 * 'Lookups and Calculations'!$F$12</f>
        <v>0</v>
      </c>
      <c r="L7893" s="12">
        <f>(H7893 - I7893) * Dashboard!$I$13 * (Dashboard!$D$12 / 365) * 'Lookups and Calculations'!$F$12</f>
        <v>0</v>
      </c>
      <c r="M7893" s="3">
        <f>(G7893*2) * Dashboard!$I$13 * (Dashboard!$D$12 / 365) * 'Lookups and Calculations'!$F$12</f>
        <v>1602.0878730267946</v>
      </c>
      <c r="N7893" s="12">
        <f>H7893 * Dashboard!$I$14 * Dashboard!$I$15 * (Dashboard!$D$12 / 365) * 'Lookups and Calculations'!$F$12</f>
        <v>0</v>
      </c>
    </row>
    <row r="7894" spans="1:14" x14ac:dyDescent="0.35">
      <c r="A7894" s="2">
        <v>7893</v>
      </c>
      <c r="B7894" s="11">
        <v>0.24199611499959914</v>
      </c>
      <c r="C7894" s="11">
        <v>1.6416343343206601</v>
      </c>
      <c r="D7894" s="3">
        <f>B7894*Dashboard!$D$11*Dashboard!$D$10*SQRT(Dashboard!$D$12/365)</f>
        <v>60083.22293776922</v>
      </c>
      <c r="E7894" s="3">
        <f>IF(Dashboard!$I$3,C7894*Dashboard!$E$11*Dashboard!$E$10*SQRT(Dashboard!$D$12/365),0)</f>
        <v>815175.74520936399</v>
      </c>
      <c r="F7894" s="3">
        <f>D7894+IF(Dashboard!$I$3,E7894,0)</f>
        <v>875258.96814713324</v>
      </c>
      <c r="G7894" s="3">
        <f>IF(Dashboard!$I$4, ('Lookups and Calculations'!$F$9) / (1 - 'Lookups and Calculations'!$F$10), 'Lookups and Calculations'!$F$9)</f>
        <v>1951878.888340465</v>
      </c>
      <c r="H7894" s="12">
        <f t="shared" si="246"/>
        <v>0</v>
      </c>
      <c r="I7894" s="12">
        <f t="shared" si="247"/>
        <v>0</v>
      </c>
      <c r="J7894" s="13">
        <f>(1 - Dashboard!$I$9) * H7894 * Dashboard!$I$8 * 'Lookups and Calculations'!$F$12</f>
        <v>0</v>
      </c>
      <c r="K7894" s="12">
        <f>(1 - Dashboard!$I$11) * I7894 * Dashboard!$I$10 * 'Lookups and Calculations'!$F$12</f>
        <v>0</v>
      </c>
      <c r="L7894" s="12">
        <f>(H7894 - I7894) * Dashboard!$I$13 * (Dashboard!$D$12 / 365) * 'Lookups and Calculations'!$F$12</f>
        <v>0</v>
      </c>
      <c r="M7894" s="3">
        <f>(G7894*2) * Dashboard!$I$13 * (Dashboard!$D$12 / 365) * 'Lookups and Calculations'!$F$12</f>
        <v>1602.0878730267946</v>
      </c>
      <c r="N7894" s="12">
        <f>H7894 * Dashboard!$I$14 * Dashboard!$I$15 * (Dashboard!$D$12 / 365) * 'Lookups and Calculations'!$F$12</f>
        <v>0</v>
      </c>
    </row>
    <row r="7895" spans="1:14" x14ac:dyDescent="0.35">
      <c r="A7895" s="2">
        <v>7894</v>
      </c>
      <c r="B7895" s="11">
        <v>0.18022502491797815</v>
      </c>
      <c r="C7895" s="11">
        <v>-1.3320966642102394</v>
      </c>
      <c r="D7895" s="3">
        <f>B7895*Dashboard!$D$11*Dashboard!$D$10*SQRT(Dashboard!$D$12/365)</f>
        <v>44746.587568688163</v>
      </c>
      <c r="E7895" s="3">
        <f>IF(Dashboard!$I$3,C7895*Dashboard!$E$11*Dashboard!$E$10*SQRT(Dashboard!$D$12/365),0)</f>
        <v>-661470.62609277922</v>
      </c>
      <c r="F7895" s="3">
        <f>D7895+IF(Dashboard!$I$3,E7895,0)</f>
        <v>-616724.03852409101</v>
      </c>
      <c r="G7895" s="3">
        <f>IF(Dashboard!$I$4, ('Lookups and Calculations'!$F$9) / (1 - 'Lookups and Calculations'!$F$10), 'Lookups and Calculations'!$F$9)</f>
        <v>1951878.888340465</v>
      </c>
      <c r="H7895" s="12">
        <f t="shared" si="246"/>
        <v>0</v>
      </c>
      <c r="I7895" s="12">
        <f t="shared" si="247"/>
        <v>0</v>
      </c>
      <c r="J7895" s="13">
        <f>(1 - Dashboard!$I$9) * H7895 * Dashboard!$I$8 * 'Lookups and Calculations'!$F$12</f>
        <v>0</v>
      </c>
      <c r="K7895" s="12">
        <f>(1 - Dashboard!$I$11) * I7895 * Dashboard!$I$10 * 'Lookups and Calculations'!$F$12</f>
        <v>0</v>
      </c>
      <c r="L7895" s="12">
        <f>(H7895 - I7895) * Dashboard!$I$13 * (Dashboard!$D$12 / 365) * 'Lookups and Calculations'!$F$12</f>
        <v>0</v>
      </c>
      <c r="M7895" s="3">
        <f>(G7895*2) * Dashboard!$I$13 * (Dashboard!$D$12 / 365) * 'Lookups and Calculations'!$F$12</f>
        <v>1602.0878730267946</v>
      </c>
      <c r="N7895" s="12">
        <f>H7895 * Dashboard!$I$14 * Dashboard!$I$15 * (Dashboard!$D$12 / 365) * 'Lookups and Calculations'!$F$12</f>
        <v>0</v>
      </c>
    </row>
    <row r="7896" spans="1:14" x14ac:dyDescent="0.35">
      <c r="A7896" s="2">
        <v>7895</v>
      </c>
      <c r="B7896" s="11">
        <v>-1.5309031208446922</v>
      </c>
      <c r="C7896" s="11">
        <v>-1.9095633978301309E-2</v>
      </c>
      <c r="D7896" s="3">
        <f>B7896*Dashboard!$D$11*Dashboard!$D$10*SQRT(Dashboard!$D$12/365)</f>
        <v>-380095.33130724297</v>
      </c>
      <c r="E7896" s="3">
        <f>IF(Dashboard!$I$3,C7896*Dashboard!$E$11*Dashboard!$E$10*SQRT(Dashboard!$D$12/365),0)</f>
        <v>-9482.195476222576</v>
      </c>
      <c r="F7896" s="3">
        <f>D7896+IF(Dashboard!$I$3,E7896,0)</f>
        <v>-389577.52678346552</v>
      </c>
      <c r="G7896" s="3">
        <f>IF(Dashboard!$I$4, ('Lookups and Calculations'!$F$9) / (1 - 'Lookups and Calculations'!$F$10), 'Lookups and Calculations'!$F$9)</f>
        <v>1951878.888340465</v>
      </c>
      <c r="H7896" s="12">
        <f t="shared" si="246"/>
        <v>0</v>
      </c>
      <c r="I7896" s="12">
        <f t="shared" si="247"/>
        <v>0</v>
      </c>
      <c r="J7896" s="13">
        <f>(1 - Dashboard!$I$9) * H7896 * Dashboard!$I$8 * 'Lookups and Calculations'!$F$12</f>
        <v>0</v>
      </c>
      <c r="K7896" s="12">
        <f>(1 - Dashboard!$I$11) * I7896 * Dashboard!$I$10 * 'Lookups and Calculations'!$F$12</f>
        <v>0</v>
      </c>
      <c r="L7896" s="12">
        <f>(H7896 - I7896) * Dashboard!$I$13 * (Dashboard!$D$12 / 365) * 'Lookups and Calculations'!$F$12</f>
        <v>0</v>
      </c>
      <c r="M7896" s="3">
        <f>(G7896*2) * Dashboard!$I$13 * (Dashboard!$D$12 / 365) * 'Lookups and Calculations'!$F$12</f>
        <v>1602.0878730267946</v>
      </c>
      <c r="N7896" s="12">
        <f>H7896 * Dashboard!$I$14 * Dashboard!$I$15 * (Dashboard!$D$12 / 365) * 'Lookups and Calculations'!$F$12</f>
        <v>0</v>
      </c>
    </row>
    <row r="7897" spans="1:14" x14ac:dyDescent="0.35">
      <c r="A7897" s="2">
        <v>7896</v>
      </c>
      <c r="B7897" s="11">
        <v>-0.35945898973120499</v>
      </c>
      <c r="C7897" s="11">
        <v>0.60765975194039989</v>
      </c>
      <c r="D7897" s="3">
        <f>B7897*Dashboard!$D$11*Dashboard!$D$10*SQRT(Dashboard!$D$12/365)</f>
        <v>-89247.112983781015</v>
      </c>
      <c r="E7897" s="3">
        <f>IF(Dashboard!$I$3,C7897*Dashboard!$E$11*Dashboard!$E$10*SQRT(Dashboard!$D$12/365),0)</f>
        <v>301741.67338351748</v>
      </c>
      <c r="F7897" s="3">
        <f>D7897+IF(Dashboard!$I$3,E7897,0)</f>
        <v>212494.56039973645</v>
      </c>
      <c r="G7897" s="3">
        <f>IF(Dashboard!$I$4, ('Lookups and Calculations'!$F$9) / (1 - 'Lookups and Calculations'!$F$10), 'Lookups and Calculations'!$F$9)</f>
        <v>1951878.888340465</v>
      </c>
      <c r="H7897" s="12">
        <f t="shared" si="246"/>
        <v>0</v>
      </c>
      <c r="I7897" s="12">
        <f t="shared" si="247"/>
        <v>0</v>
      </c>
      <c r="J7897" s="13">
        <f>(1 - Dashboard!$I$9) * H7897 * Dashboard!$I$8 * 'Lookups and Calculations'!$F$12</f>
        <v>0</v>
      </c>
      <c r="K7897" s="12">
        <f>(1 - Dashboard!$I$11) * I7897 * Dashboard!$I$10 * 'Lookups and Calculations'!$F$12</f>
        <v>0</v>
      </c>
      <c r="L7897" s="12">
        <f>(H7897 - I7897) * Dashboard!$I$13 * (Dashboard!$D$12 / 365) * 'Lookups and Calculations'!$F$12</f>
        <v>0</v>
      </c>
      <c r="M7897" s="3">
        <f>(G7897*2) * Dashboard!$I$13 * (Dashboard!$D$12 / 365) * 'Lookups and Calculations'!$F$12</f>
        <v>1602.0878730267946</v>
      </c>
      <c r="N7897" s="12">
        <f>H7897 * Dashboard!$I$14 * Dashboard!$I$15 * (Dashboard!$D$12 / 365) * 'Lookups and Calculations'!$F$12</f>
        <v>0</v>
      </c>
    </row>
    <row r="7898" spans="1:14" x14ac:dyDescent="0.35">
      <c r="A7898" s="2">
        <v>7897</v>
      </c>
      <c r="B7898" s="11">
        <v>-0.25698042432484924</v>
      </c>
      <c r="C7898" s="11">
        <v>2.6753929586660048</v>
      </c>
      <c r="D7898" s="3">
        <f>B7898*Dashboard!$D$11*Dashboard!$D$10*SQRT(Dashboard!$D$12/365)</f>
        <v>-63803.553728034123</v>
      </c>
      <c r="E7898" s="3">
        <f>IF(Dashboard!$I$3,C7898*Dashboard!$E$11*Dashboard!$E$10*SQRT(Dashboard!$D$12/365),0)</f>
        <v>1328502.5801503782</v>
      </c>
      <c r="F7898" s="3">
        <f>D7898+IF(Dashboard!$I$3,E7898,0)</f>
        <v>1264699.0264223441</v>
      </c>
      <c r="G7898" s="3">
        <f>IF(Dashboard!$I$4, ('Lookups and Calculations'!$F$9) / (1 - 'Lookups and Calculations'!$F$10), 'Lookups and Calculations'!$F$9)</f>
        <v>1951878.888340465</v>
      </c>
      <c r="H7898" s="12">
        <f t="shared" si="246"/>
        <v>0</v>
      </c>
      <c r="I7898" s="12">
        <f t="shared" si="247"/>
        <v>0</v>
      </c>
      <c r="J7898" s="13">
        <f>(1 - Dashboard!$I$9) * H7898 * Dashboard!$I$8 * 'Lookups and Calculations'!$F$12</f>
        <v>0</v>
      </c>
      <c r="K7898" s="12">
        <f>(1 - Dashboard!$I$11) * I7898 * Dashboard!$I$10 * 'Lookups and Calculations'!$F$12</f>
        <v>0</v>
      </c>
      <c r="L7898" s="12">
        <f>(H7898 - I7898) * Dashboard!$I$13 * (Dashboard!$D$12 / 365) * 'Lookups and Calculations'!$F$12</f>
        <v>0</v>
      </c>
      <c r="M7898" s="3">
        <f>(G7898*2) * Dashboard!$I$13 * (Dashboard!$D$12 / 365) * 'Lookups and Calculations'!$F$12</f>
        <v>1602.0878730267946</v>
      </c>
      <c r="N7898" s="12">
        <f>H7898 * Dashboard!$I$14 * Dashboard!$I$15 * (Dashboard!$D$12 / 365) * 'Lookups and Calculations'!$F$12</f>
        <v>0</v>
      </c>
    </row>
    <row r="7899" spans="1:14" x14ac:dyDescent="0.35">
      <c r="A7899" s="2">
        <v>7898</v>
      </c>
      <c r="B7899" s="11">
        <v>0.16368482748839869</v>
      </c>
      <c r="C7899" s="11">
        <v>-0.8028978362628385</v>
      </c>
      <c r="D7899" s="3">
        <f>B7899*Dashboard!$D$11*Dashboard!$D$10*SQRT(Dashboard!$D$12/365)</f>
        <v>40639.95813127845</v>
      </c>
      <c r="E7899" s="3">
        <f>IF(Dashboard!$I$3,C7899*Dashboard!$E$11*Dashboard!$E$10*SQRT(Dashboard!$D$12/365),0)</f>
        <v>-398689.78634233505</v>
      </c>
      <c r="F7899" s="3">
        <f>D7899+IF(Dashboard!$I$3,E7899,0)</f>
        <v>-358049.82821105659</v>
      </c>
      <c r="G7899" s="3">
        <f>IF(Dashboard!$I$4, ('Lookups and Calculations'!$F$9) / (1 - 'Lookups and Calculations'!$F$10), 'Lookups and Calculations'!$F$9)</f>
        <v>1951878.888340465</v>
      </c>
      <c r="H7899" s="12">
        <f t="shared" si="246"/>
        <v>0</v>
      </c>
      <c r="I7899" s="12">
        <f t="shared" si="247"/>
        <v>0</v>
      </c>
      <c r="J7899" s="13">
        <f>(1 - Dashboard!$I$9) * H7899 * Dashboard!$I$8 * 'Lookups and Calculations'!$F$12</f>
        <v>0</v>
      </c>
      <c r="K7899" s="12">
        <f>(1 - Dashboard!$I$11) * I7899 * Dashboard!$I$10 * 'Lookups and Calculations'!$F$12</f>
        <v>0</v>
      </c>
      <c r="L7899" s="12">
        <f>(H7899 - I7899) * Dashboard!$I$13 * (Dashboard!$D$12 / 365) * 'Lookups and Calculations'!$F$12</f>
        <v>0</v>
      </c>
      <c r="M7899" s="3">
        <f>(G7899*2) * Dashboard!$I$13 * (Dashboard!$D$12 / 365) * 'Lookups and Calculations'!$F$12</f>
        <v>1602.0878730267946</v>
      </c>
      <c r="N7899" s="12">
        <f>H7899 * Dashboard!$I$14 * Dashboard!$I$15 * (Dashboard!$D$12 / 365) * 'Lookups and Calculations'!$F$12</f>
        <v>0</v>
      </c>
    </row>
    <row r="7900" spans="1:14" x14ac:dyDescent="0.35">
      <c r="A7900" s="2">
        <v>7899</v>
      </c>
      <c r="B7900" s="11">
        <v>1.3034866214056928</v>
      </c>
      <c r="C7900" s="11">
        <v>1.1290628609169393</v>
      </c>
      <c r="D7900" s="3">
        <f>B7900*Dashboard!$D$11*Dashboard!$D$10*SQRT(Dashboard!$D$12/365)</f>
        <v>323631.96107692702</v>
      </c>
      <c r="E7900" s="3">
        <f>IF(Dashboard!$I$3,C7900*Dashboard!$E$11*Dashboard!$E$10*SQRT(Dashboard!$D$12/365),0)</f>
        <v>560651.44337825722</v>
      </c>
      <c r="F7900" s="3">
        <f>D7900+IF(Dashboard!$I$3,E7900,0)</f>
        <v>884283.40445518424</v>
      </c>
      <c r="G7900" s="3">
        <f>IF(Dashboard!$I$4, ('Lookups and Calculations'!$F$9) / (1 - 'Lookups and Calculations'!$F$10), 'Lookups and Calculations'!$F$9)</f>
        <v>1951878.888340465</v>
      </c>
      <c r="H7900" s="12">
        <f t="shared" si="246"/>
        <v>0</v>
      </c>
      <c r="I7900" s="12">
        <f t="shared" si="247"/>
        <v>0</v>
      </c>
      <c r="J7900" s="13">
        <f>(1 - Dashboard!$I$9) * H7900 * Dashboard!$I$8 * 'Lookups and Calculations'!$F$12</f>
        <v>0</v>
      </c>
      <c r="K7900" s="12">
        <f>(1 - Dashboard!$I$11) * I7900 * Dashboard!$I$10 * 'Lookups and Calculations'!$F$12</f>
        <v>0</v>
      </c>
      <c r="L7900" s="12">
        <f>(H7900 - I7900) * Dashboard!$I$13 * (Dashboard!$D$12 / 365) * 'Lookups and Calculations'!$F$12</f>
        <v>0</v>
      </c>
      <c r="M7900" s="3">
        <f>(G7900*2) * Dashboard!$I$13 * (Dashboard!$D$12 / 365) * 'Lookups and Calculations'!$F$12</f>
        <v>1602.0878730267946</v>
      </c>
      <c r="N7900" s="12">
        <f>H7900 * Dashboard!$I$14 * Dashboard!$I$15 * (Dashboard!$D$12 / 365) * 'Lookups and Calculations'!$F$12</f>
        <v>0</v>
      </c>
    </row>
    <row r="7901" spans="1:14" x14ac:dyDescent="0.35">
      <c r="A7901" s="2">
        <v>7900</v>
      </c>
      <c r="B7901" s="11">
        <v>-2.0057145844939641</v>
      </c>
      <c r="C7901" s="11">
        <v>1.0268359486079457</v>
      </c>
      <c r="D7901" s="3">
        <f>B7901*Dashboard!$D$11*Dashboard!$D$10*SQRT(Dashboard!$D$12/365)</f>
        <v>-497982.36029485689</v>
      </c>
      <c r="E7901" s="3">
        <f>IF(Dashboard!$I$3,C7901*Dashboard!$E$11*Dashboard!$E$10*SQRT(Dashboard!$D$12/365),0)</f>
        <v>509889.28661792068</v>
      </c>
      <c r="F7901" s="3">
        <f>D7901+IF(Dashboard!$I$3,E7901,0)</f>
        <v>11906.926323063788</v>
      </c>
      <c r="G7901" s="3">
        <f>IF(Dashboard!$I$4, ('Lookups and Calculations'!$F$9) / (1 - 'Lookups and Calculations'!$F$10), 'Lookups and Calculations'!$F$9)</f>
        <v>1951878.888340465</v>
      </c>
      <c r="H7901" s="12">
        <f t="shared" si="246"/>
        <v>0</v>
      </c>
      <c r="I7901" s="12">
        <f t="shared" si="247"/>
        <v>0</v>
      </c>
      <c r="J7901" s="13">
        <f>(1 - Dashboard!$I$9) * H7901 * Dashboard!$I$8 * 'Lookups and Calculations'!$F$12</f>
        <v>0</v>
      </c>
      <c r="K7901" s="12">
        <f>(1 - Dashboard!$I$11) * I7901 * Dashboard!$I$10 * 'Lookups and Calculations'!$F$12</f>
        <v>0</v>
      </c>
      <c r="L7901" s="12">
        <f>(H7901 - I7901) * Dashboard!$I$13 * (Dashboard!$D$12 / 365) * 'Lookups and Calculations'!$F$12</f>
        <v>0</v>
      </c>
      <c r="M7901" s="3">
        <f>(G7901*2) * Dashboard!$I$13 * (Dashboard!$D$12 / 365) * 'Lookups and Calculations'!$F$12</f>
        <v>1602.0878730267946</v>
      </c>
      <c r="N7901" s="12">
        <f>H7901 * Dashboard!$I$14 * Dashboard!$I$15 * (Dashboard!$D$12 / 365) * 'Lookups and Calculations'!$F$12</f>
        <v>0</v>
      </c>
    </row>
    <row r="7902" spans="1:14" x14ac:dyDescent="0.35">
      <c r="A7902" s="2">
        <v>7901</v>
      </c>
      <c r="B7902" s="11">
        <v>-0.78409116854916727</v>
      </c>
      <c r="C7902" s="11">
        <v>3.4523686294805234E-2</v>
      </c>
      <c r="D7902" s="3">
        <f>B7902*Dashboard!$D$11*Dashboard!$D$10*SQRT(Dashboard!$D$12/365)</f>
        <v>-194675.54048772075</v>
      </c>
      <c r="E7902" s="3">
        <f>IF(Dashboard!$I$3,C7902*Dashboard!$E$11*Dashboard!$E$10*SQRT(Dashboard!$D$12/365),0)</f>
        <v>17143.203644305006</v>
      </c>
      <c r="F7902" s="3">
        <f>D7902+IF(Dashboard!$I$3,E7902,0)</f>
        <v>-177532.33684341575</v>
      </c>
      <c r="G7902" s="3">
        <f>IF(Dashboard!$I$4, ('Lookups and Calculations'!$F$9) / (1 - 'Lookups and Calculations'!$F$10), 'Lookups and Calculations'!$F$9)</f>
        <v>1951878.888340465</v>
      </c>
      <c r="H7902" s="12">
        <f t="shared" si="246"/>
        <v>0</v>
      </c>
      <c r="I7902" s="12">
        <f t="shared" si="247"/>
        <v>0</v>
      </c>
      <c r="J7902" s="13">
        <f>(1 - Dashboard!$I$9) * H7902 * Dashboard!$I$8 * 'Lookups and Calculations'!$F$12</f>
        <v>0</v>
      </c>
      <c r="K7902" s="12">
        <f>(1 - Dashboard!$I$11) * I7902 * Dashboard!$I$10 * 'Lookups and Calculations'!$F$12</f>
        <v>0</v>
      </c>
      <c r="L7902" s="12">
        <f>(H7902 - I7902) * Dashboard!$I$13 * (Dashboard!$D$12 / 365) * 'Lookups and Calculations'!$F$12</f>
        <v>0</v>
      </c>
      <c r="M7902" s="3">
        <f>(G7902*2) * Dashboard!$I$13 * (Dashboard!$D$12 / 365) * 'Lookups and Calculations'!$F$12</f>
        <v>1602.0878730267946</v>
      </c>
      <c r="N7902" s="12">
        <f>H7902 * Dashboard!$I$14 * Dashboard!$I$15 * (Dashboard!$D$12 / 365) * 'Lookups and Calculations'!$F$12</f>
        <v>0</v>
      </c>
    </row>
    <row r="7903" spans="1:14" x14ac:dyDescent="0.35">
      <c r="A7903" s="2">
        <v>7902</v>
      </c>
      <c r="B7903" s="11">
        <v>0.2505765067807833</v>
      </c>
      <c r="C7903" s="11">
        <v>1.0363603815510145</v>
      </c>
      <c r="D7903" s="3">
        <f>B7903*Dashboard!$D$11*Dashboard!$D$10*SQRT(Dashboard!$D$12/365)</f>
        <v>62213.577767156232</v>
      </c>
      <c r="E7903" s="3">
        <f>IF(Dashboard!$I$3,C7903*Dashboard!$E$11*Dashboard!$E$10*SQRT(Dashboard!$D$12/365),0)</f>
        <v>514618.7726914899</v>
      </c>
      <c r="F7903" s="3">
        <f>D7903+IF(Dashboard!$I$3,E7903,0)</f>
        <v>576832.35045864608</v>
      </c>
      <c r="G7903" s="3">
        <f>IF(Dashboard!$I$4, ('Lookups and Calculations'!$F$9) / (1 - 'Lookups and Calculations'!$F$10), 'Lookups and Calculations'!$F$9)</f>
        <v>1951878.888340465</v>
      </c>
      <c r="H7903" s="12">
        <f t="shared" si="246"/>
        <v>0</v>
      </c>
      <c r="I7903" s="12">
        <f t="shared" si="247"/>
        <v>0</v>
      </c>
      <c r="J7903" s="13">
        <f>(1 - Dashboard!$I$9) * H7903 * Dashboard!$I$8 * 'Lookups and Calculations'!$F$12</f>
        <v>0</v>
      </c>
      <c r="K7903" s="12">
        <f>(1 - Dashboard!$I$11) * I7903 * Dashboard!$I$10 * 'Lookups and Calculations'!$F$12</f>
        <v>0</v>
      </c>
      <c r="L7903" s="12">
        <f>(H7903 - I7903) * Dashboard!$I$13 * (Dashboard!$D$12 / 365) * 'Lookups and Calculations'!$F$12</f>
        <v>0</v>
      </c>
      <c r="M7903" s="3">
        <f>(G7903*2) * Dashboard!$I$13 * (Dashboard!$D$12 / 365) * 'Lookups and Calculations'!$F$12</f>
        <v>1602.0878730267946</v>
      </c>
      <c r="N7903" s="12">
        <f>H7903 * Dashboard!$I$14 * Dashboard!$I$15 * (Dashboard!$D$12 / 365) * 'Lookups and Calculations'!$F$12</f>
        <v>0</v>
      </c>
    </row>
    <row r="7904" spans="1:14" x14ac:dyDescent="0.35">
      <c r="A7904" s="2">
        <v>7903</v>
      </c>
      <c r="B7904" s="11">
        <v>-0.62883225581537683</v>
      </c>
      <c r="C7904" s="11">
        <v>-0.11488810743088043</v>
      </c>
      <c r="D7904" s="3">
        <f>B7904*Dashboard!$D$11*Dashboard!$D$10*SQRT(Dashboard!$D$12/365)</f>
        <v>-156127.58335677497</v>
      </c>
      <c r="E7904" s="3">
        <f>IF(Dashboard!$I$3,C7904*Dashboard!$E$11*Dashboard!$E$10*SQRT(Dashboard!$D$12/365),0)</f>
        <v>-57049.24454410687</v>
      </c>
      <c r="F7904" s="3">
        <f>D7904+IF(Dashboard!$I$3,E7904,0)</f>
        <v>-213176.82790088182</v>
      </c>
      <c r="G7904" s="3">
        <f>IF(Dashboard!$I$4, ('Lookups and Calculations'!$F$9) / (1 - 'Lookups and Calculations'!$F$10), 'Lookups and Calculations'!$F$9)</f>
        <v>1951878.888340465</v>
      </c>
      <c r="H7904" s="12">
        <f t="shared" si="246"/>
        <v>0</v>
      </c>
      <c r="I7904" s="12">
        <f t="shared" si="247"/>
        <v>0</v>
      </c>
      <c r="J7904" s="13">
        <f>(1 - Dashboard!$I$9) * H7904 * Dashboard!$I$8 * 'Lookups and Calculations'!$F$12</f>
        <v>0</v>
      </c>
      <c r="K7904" s="12">
        <f>(1 - Dashboard!$I$11) * I7904 * Dashboard!$I$10 * 'Lookups and Calculations'!$F$12</f>
        <v>0</v>
      </c>
      <c r="L7904" s="12">
        <f>(H7904 - I7904) * Dashboard!$I$13 * (Dashboard!$D$12 / 365) * 'Lookups and Calculations'!$F$12</f>
        <v>0</v>
      </c>
      <c r="M7904" s="3">
        <f>(G7904*2) * Dashboard!$I$13 * (Dashboard!$D$12 / 365) * 'Lookups and Calculations'!$F$12</f>
        <v>1602.0878730267946</v>
      </c>
      <c r="N7904" s="12">
        <f>H7904 * Dashboard!$I$14 * Dashboard!$I$15 * (Dashboard!$D$12 / 365) * 'Lookups and Calculations'!$F$12</f>
        <v>0</v>
      </c>
    </row>
    <row r="7905" spans="1:14" x14ac:dyDescent="0.35">
      <c r="A7905" s="2">
        <v>7904</v>
      </c>
      <c r="B7905" s="11">
        <v>0.74486701933577459</v>
      </c>
      <c r="C7905" s="11">
        <v>0.24854735210619672</v>
      </c>
      <c r="D7905" s="3">
        <f>B7905*Dashboard!$D$11*Dashboard!$D$10*SQRT(Dashboard!$D$12/365)</f>
        <v>184936.89942839427</v>
      </c>
      <c r="E7905" s="3">
        <f>IF(Dashboard!$I$3,C7905*Dashboard!$E$11*Dashboard!$E$10*SQRT(Dashboard!$D$12/365),0)</f>
        <v>123419.55131976874</v>
      </c>
      <c r="F7905" s="3">
        <f>D7905+IF(Dashboard!$I$3,E7905,0)</f>
        <v>308356.45074816304</v>
      </c>
      <c r="G7905" s="3">
        <f>IF(Dashboard!$I$4, ('Lookups and Calculations'!$F$9) / (1 - 'Lookups and Calculations'!$F$10), 'Lookups and Calculations'!$F$9)</f>
        <v>1951878.888340465</v>
      </c>
      <c r="H7905" s="12">
        <f t="shared" si="246"/>
        <v>0</v>
      </c>
      <c r="I7905" s="12">
        <f t="shared" si="247"/>
        <v>0</v>
      </c>
      <c r="J7905" s="13">
        <f>(1 - Dashboard!$I$9) * H7905 * Dashboard!$I$8 * 'Lookups and Calculations'!$F$12</f>
        <v>0</v>
      </c>
      <c r="K7905" s="12">
        <f>(1 - Dashboard!$I$11) * I7905 * Dashboard!$I$10 * 'Lookups and Calculations'!$F$12</f>
        <v>0</v>
      </c>
      <c r="L7905" s="12">
        <f>(H7905 - I7905) * Dashboard!$I$13 * (Dashboard!$D$12 / 365) * 'Lookups and Calculations'!$F$12</f>
        <v>0</v>
      </c>
      <c r="M7905" s="3">
        <f>(G7905*2) * Dashboard!$I$13 * (Dashboard!$D$12 / 365) * 'Lookups and Calculations'!$F$12</f>
        <v>1602.0878730267946</v>
      </c>
      <c r="N7905" s="12">
        <f>H7905 * Dashboard!$I$14 * Dashboard!$I$15 * (Dashboard!$D$12 / 365) * 'Lookups and Calculations'!$F$12</f>
        <v>0</v>
      </c>
    </row>
    <row r="7906" spans="1:14" x14ac:dyDescent="0.35">
      <c r="A7906" s="2">
        <v>7905</v>
      </c>
      <c r="B7906" s="11">
        <v>-7.6004729289262732E-2</v>
      </c>
      <c r="C7906" s="11">
        <v>0.6462570505197478</v>
      </c>
      <c r="D7906" s="3">
        <f>B7906*Dashboard!$D$11*Dashboard!$D$10*SQRT(Dashboard!$D$12/365)</f>
        <v>-18870.588456426813</v>
      </c>
      <c r="E7906" s="3">
        <f>IF(Dashboard!$I$3,C7906*Dashboard!$E$11*Dashboard!$E$10*SQRT(Dashboard!$D$12/365),0)</f>
        <v>320907.68433656474</v>
      </c>
      <c r="F7906" s="3">
        <f>D7906+IF(Dashboard!$I$3,E7906,0)</f>
        <v>302037.09588013793</v>
      </c>
      <c r="G7906" s="3">
        <f>IF(Dashboard!$I$4, ('Lookups and Calculations'!$F$9) / (1 - 'Lookups and Calculations'!$F$10), 'Lookups and Calculations'!$F$9)</f>
        <v>1951878.888340465</v>
      </c>
      <c r="H7906" s="12">
        <f t="shared" si="246"/>
        <v>0</v>
      </c>
      <c r="I7906" s="12">
        <f t="shared" si="247"/>
        <v>0</v>
      </c>
      <c r="J7906" s="13">
        <f>(1 - Dashboard!$I$9) * H7906 * Dashboard!$I$8 * 'Lookups and Calculations'!$F$12</f>
        <v>0</v>
      </c>
      <c r="K7906" s="12">
        <f>(1 - Dashboard!$I$11) * I7906 * Dashboard!$I$10 * 'Lookups and Calculations'!$F$12</f>
        <v>0</v>
      </c>
      <c r="L7906" s="12">
        <f>(H7906 - I7906) * Dashboard!$I$13 * (Dashboard!$D$12 / 365) * 'Lookups and Calculations'!$F$12</f>
        <v>0</v>
      </c>
      <c r="M7906" s="3">
        <f>(G7906*2) * Dashboard!$I$13 * (Dashboard!$D$12 / 365) * 'Lookups and Calculations'!$F$12</f>
        <v>1602.0878730267946</v>
      </c>
      <c r="N7906" s="12">
        <f>H7906 * Dashboard!$I$14 * Dashboard!$I$15 * (Dashboard!$D$12 / 365) * 'Lookups and Calculations'!$F$12</f>
        <v>0</v>
      </c>
    </row>
    <row r="7907" spans="1:14" x14ac:dyDescent="0.35">
      <c r="A7907" s="2">
        <v>7906</v>
      </c>
      <c r="B7907" s="11">
        <v>-0.10809536488279894</v>
      </c>
      <c r="C7907" s="11">
        <v>-1.0058733653081962</v>
      </c>
      <c r="D7907" s="3">
        <f>B7907*Dashboard!$D$11*Dashboard!$D$10*SQRT(Dashboard!$D$12/365)</f>
        <v>-26838.108152287805</v>
      </c>
      <c r="E7907" s="3">
        <f>IF(Dashboard!$I$3,C7907*Dashboard!$E$11*Dashboard!$E$10*SQRT(Dashboard!$D$12/365),0)</f>
        <v>-499480.0321904064</v>
      </c>
      <c r="F7907" s="3">
        <f>D7907+IF(Dashboard!$I$3,E7907,0)</f>
        <v>-526318.14034269424</v>
      </c>
      <c r="G7907" s="3">
        <f>IF(Dashboard!$I$4, ('Lookups and Calculations'!$F$9) / (1 - 'Lookups and Calculations'!$F$10), 'Lookups and Calculations'!$F$9)</f>
        <v>1951878.888340465</v>
      </c>
      <c r="H7907" s="12">
        <f t="shared" si="246"/>
        <v>0</v>
      </c>
      <c r="I7907" s="12">
        <f t="shared" si="247"/>
        <v>0</v>
      </c>
      <c r="J7907" s="13">
        <f>(1 - Dashboard!$I$9) * H7907 * Dashboard!$I$8 * 'Lookups and Calculations'!$F$12</f>
        <v>0</v>
      </c>
      <c r="K7907" s="12">
        <f>(1 - Dashboard!$I$11) * I7907 * Dashboard!$I$10 * 'Lookups and Calculations'!$F$12</f>
        <v>0</v>
      </c>
      <c r="L7907" s="12">
        <f>(H7907 - I7907) * Dashboard!$I$13 * (Dashboard!$D$12 / 365) * 'Lookups and Calculations'!$F$12</f>
        <v>0</v>
      </c>
      <c r="M7907" s="3">
        <f>(G7907*2) * Dashboard!$I$13 * (Dashboard!$D$12 / 365) * 'Lookups and Calculations'!$F$12</f>
        <v>1602.0878730267946</v>
      </c>
      <c r="N7907" s="12">
        <f>H7907 * Dashboard!$I$14 * Dashboard!$I$15 * (Dashboard!$D$12 / 365) * 'Lookups and Calculations'!$F$12</f>
        <v>0</v>
      </c>
    </row>
    <row r="7908" spans="1:14" x14ac:dyDescent="0.35">
      <c r="A7908" s="2">
        <v>7907</v>
      </c>
      <c r="B7908" s="11">
        <v>-0.84548279575507512</v>
      </c>
      <c r="C7908" s="11">
        <v>0.21168122342836593</v>
      </c>
      <c r="D7908" s="3">
        <f>B7908*Dashboard!$D$11*Dashboard!$D$10*SQRT(Dashboard!$D$12/365)</f>
        <v>-209917.962143668</v>
      </c>
      <c r="E7908" s="3">
        <f>IF(Dashboard!$I$3,C7908*Dashboard!$E$11*Dashboard!$E$10*SQRT(Dashboard!$D$12/365),0)</f>
        <v>105113.17620952151</v>
      </c>
      <c r="F7908" s="3">
        <f>D7908+IF(Dashboard!$I$3,E7908,0)</f>
        <v>-104804.78593414649</v>
      </c>
      <c r="G7908" s="3">
        <f>IF(Dashboard!$I$4, ('Lookups and Calculations'!$F$9) / (1 - 'Lookups and Calculations'!$F$10), 'Lookups and Calculations'!$F$9)</f>
        <v>1951878.888340465</v>
      </c>
      <c r="H7908" s="12">
        <f t="shared" si="246"/>
        <v>0</v>
      </c>
      <c r="I7908" s="12">
        <f t="shared" si="247"/>
        <v>0</v>
      </c>
      <c r="J7908" s="13">
        <f>(1 - Dashboard!$I$9) * H7908 * Dashboard!$I$8 * 'Lookups and Calculations'!$F$12</f>
        <v>0</v>
      </c>
      <c r="K7908" s="12">
        <f>(1 - Dashboard!$I$11) * I7908 * Dashboard!$I$10 * 'Lookups and Calculations'!$F$12</f>
        <v>0</v>
      </c>
      <c r="L7908" s="12">
        <f>(H7908 - I7908) * Dashboard!$I$13 * (Dashboard!$D$12 / 365) * 'Lookups and Calculations'!$F$12</f>
        <v>0</v>
      </c>
      <c r="M7908" s="3">
        <f>(G7908*2) * Dashboard!$I$13 * (Dashboard!$D$12 / 365) * 'Lookups and Calculations'!$F$12</f>
        <v>1602.0878730267946</v>
      </c>
      <c r="N7908" s="12">
        <f>H7908 * Dashboard!$I$14 * Dashboard!$I$15 * (Dashboard!$D$12 / 365) * 'Lookups and Calculations'!$F$12</f>
        <v>0</v>
      </c>
    </row>
    <row r="7909" spans="1:14" x14ac:dyDescent="0.35">
      <c r="A7909" s="2">
        <v>7908</v>
      </c>
      <c r="B7909" s="11">
        <v>-1.3609069542004351</v>
      </c>
      <c r="C7909" s="11">
        <v>-1.7228052769125619</v>
      </c>
      <c r="D7909" s="3">
        <f>B7909*Dashboard!$D$11*Dashboard!$D$10*SQRT(Dashboard!$D$12/365)</f>
        <v>-337888.38274085789</v>
      </c>
      <c r="E7909" s="3">
        <f>IF(Dashboard!$I$3,C7909*Dashboard!$E$11*Dashboard!$E$10*SQRT(Dashboard!$D$12/365),0)</f>
        <v>-855482.27525284165</v>
      </c>
      <c r="F7909" s="3">
        <f>D7909+IF(Dashboard!$I$3,E7909,0)</f>
        <v>-1193370.6579936994</v>
      </c>
      <c r="G7909" s="3">
        <f>IF(Dashboard!$I$4, ('Lookups and Calculations'!$F$9) / (1 - 'Lookups and Calculations'!$F$10), 'Lookups and Calculations'!$F$9)</f>
        <v>1951878.888340465</v>
      </c>
      <c r="H7909" s="12">
        <f t="shared" si="246"/>
        <v>0</v>
      </c>
      <c r="I7909" s="12">
        <f t="shared" si="247"/>
        <v>0</v>
      </c>
      <c r="J7909" s="13">
        <f>(1 - Dashboard!$I$9) * H7909 * Dashboard!$I$8 * 'Lookups and Calculations'!$F$12</f>
        <v>0</v>
      </c>
      <c r="K7909" s="12">
        <f>(1 - Dashboard!$I$11) * I7909 * Dashboard!$I$10 * 'Lookups and Calculations'!$F$12</f>
        <v>0</v>
      </c>
      <c r="L7909" s="12">
        <f>(H7909 - I7909) * Dashboard!$I$13 * (Dashboard!$D$12 / 365) * 'Lookups and Calculations'!$F$12</f>
        <v>0</v>
      </c>
      <c r="M7909" s="3">
        <f>(G7909*2) * Dashboard!$I$13 * (Dashboard!$D$12 / 365) * 'Lookups and Calculations'!$F$12</f>
        <v>1602.0878730267946</v>
      </c>
      <c r="N7909" s="12">
        <f>H7909 * Dashboard!$I$14 * Dashboard!$I$15 * (Dashboard!$D$12 / 365) * 'Lookups and Calculations'!$F$12</f>
        <v>0</v>
      </c>
    </row>
    <row r="7910" spans="1:14" x14ac:dyDescent="0.35">
      <c r="A7910" s="2">
        <v>7909</v>
      </c>
      <c r="B7910" s="11">
        <v>-7.7092005137065808E-2</v>
      </c>
      <c r="C7910" s="11">
        <v>-0.6913193688993915</v>
      </c>
      <c r="D7910" s="3">
        <f>B7910*Dashboard!$D$11*Dashboard!$D$10*SQRT(Dashboard!$D$12/365)</f>
        <v>-19140.539224679898</v>
      </c>
      <c r="E7910" s="3">
        <f>IF(Dashboard!$I$3,C7910*Dashboard!$E$11*Dashboard!$E$10*SQRT(Dashboard!$D$12/365),0)</f>
        <v>-343283.98836360552</v>
      </c>
      <c r="F7910" s="3">
        <f>D7910+IF(Dashboard!$I$3,E7910,0)</f>
        <v>-362424.52758828539</v>
      </c>
      <c r="G7910" s="3">
        <f>IF(Dashboard!$I$4, ('Lookups and Calculations'!$F$9) / (1 - 'Lookups and Calculations'!$F$10), 'Lookups and Calculations'!$F$9)</f>
        <v>1951878.888340465</v>
      </c>
      <c r="H7910" s="12">
        <f t="shared" si="246"/>
        <v>0</v>
      </c>
      <c r="I7910" s="12">
        <f t="shared" si="247"/>
        <v>0</v>
      </c>
      <c r="J7910" s="13">
        <f>(1 - Dashboard!$I$9) * H7910 * Dashboard!$I$8 * 'Lookups and Calculations'!$F$12</f>
        <v>0</v>
      </c>
      <c r="K7910" s="12">
        <f>(1 - Dashboard!$I$11) * I7910 * Dashboard!$I$10 * 'Lookups and Calculations'!$F$12</f>
        <v>0</v>
      </c>
      <c r="L7910" s="12">
        <f>(H7910 - I7910) * Dashboard!$I$13 * (Dashboard!$D$12 / 365) * 'Lookups and Calculations'!$F$12</f>
        <v>0</v>
      </c>
      <c r="M7910" s="3">
        <f>(G7910*2) * Dashboard!$I$13 * (Dashboard!$D$12 / 365) * 'Lookups and Calculations'!$F$12</f>
        <v>1602.0878730267946</v>
      </c>
      <c r="N7910" s="12">
        <f>H7910 * Dashboard!$I$14 * Dashboard!$I$15 * (Dashboard!$D$12 / 365) * 'Lookups and Calculations'!$F$12</f>
        <v>0</v>
      </c>
    </row>
    <row r="7911" spans="1:14" x14ac:dyDescent="0.35">
      <c r="A7911" s="2">
        <v>7910</v>
      </c>
      <c r="B7911" s="11">
        <v>1.5416376397387004</v>
      </c>
      <c r="C7911" s="11">
        <v>-0.72302104012040946</v>
      </c>
      <c r="D7911" s="3">
        <f>B7911*Dashboard!$D$11*Dashboard!$D$10*SQRT(Dashboard!$D$12/365)</f>
        <v>382760.51662164129</v>
      </c>
      <c r="E7911" s="3">
        <f>IF(Dashboard!$I$3,C7911*Dashboard!$E$11*Dashboard!$E$10*SQRT(Dashboard!$D$12/365),0)</f>
        <v>-359025.88223223592</v>
      </c>
      <c r="F7911" s="3">
        <f>D7911+IF(Dashboard!$I$3,E7911,0)</f>
        <v>23734.634389405372</v>
      </c>
      <c r="G7911" s="3">
        <f>IF(Dashboard!$I$4, ('Lookups and Calculations'!$F$9) / (1 - 'Lookups and Calculations'!$F$10), 'Lookups and Calculations'!$F$9)</f>
        <v>1951878.888340465</v>
      </c>
      <c r="H7911" s="12">
        <f t="shared" si="246"/>
        <v>0</v>
      </c>
      <c r="I7911" s="12">
        <f t="shared" si="247"/>
        <v>0</v>
      </c>
      <c r="J7911" s="13">
        <f>(1 - Dashboard!$I$9) * H7911 * Dashboard!$I$8 * 'Lookups and Calculations'!$F$12</f>
        <v>0</v>
      </c>
      <c r="K7911" s="12">
        <f>(1 - Dashboard!$I$11) * I7911 * Dashboard!$I$10 * 'Lookups and Calculations'!$F$12</f>
        <v>0</v>
      </c>
      <c r="L7911" s="12">
        <f>(H7911 - I7911) * Dashboard!$I$13 * (Dashboard!$D$12 / 365) * 'Lookups and Calculations'!$F$12</f>
        <v>0</v>
      </c>
      <c r="M7911" s="3">
        <f>(G7911*2) * Dashboard!$I$13 * (Dashboard!$D$12 / 365) * 'Lookups and Calculations'!$F$12</f>
        <v>1602.0878730267946</v>
      </c>
      <c r="N7911" s="12">
        <f>H7911 * Dashboard!$I$14 * Dashboard!$I$15 * (Dashboard!$D$12 / 365) * 'Lookups and Calculations'!$F$12</f>
        <v>0</v>
      </c>
    </row>
    <row r="7912" spans="1:14" x14ac:dyDescent="0.35">
      <c r="A7912" s="2">
        <v>7911</v>
      </c>
      <c r="B7912" s="11">
        <v>1.2827890065489658</v>
      </c>
      <c r="C7912" s="11">
        <v>-0.9242155562989427</v>
      </c>
      <c r="D7912" s="3">
        <f>B7912*Dashboard!$D$11*Dashboard!$D$10*SQRT(Dashboard!$D$12/365)</f>
        <v>318493.12069629168</v>
      </c>
      <c r="E7912" s="3">
        <f>IF(Dashboard!$I$3,C7912*Dashboard!$E$11*Dashboard!$E$10*SQRT(Dashboard!$D$12/365),0)</f>
        <v>-458931.74203855102</v>
      </c>
      <c r="F7912" s="3">
        <f>D7912+IF(Dashboard!$I$3,E7912,0)</f>
        <v>-140438.62134225934</v>
      </c>
      <c r="G7912" s="3">
        <f>IF(Dashboard!$I$4, ('Lookups and Calculations'!$F$9) / (1 - 'Lookups and Calculations'!$F$10), 'Lookups and Calculations'!$F$9)</f>
        <v>1951878.888340465</v>
      </c>
      <c r="H7912" s="12">
        <f t="shared" si="246"/>
        <v>0</v>
      </c>
      <c r="I7912" s="12">
        <f t="shared" si="247"/>
        <v>0</v>
      </c>
      <c r="J7912" s="13">
        <f>(1 - Dashboard!$I$9) * H7912 * Dashboard!$I$8 * 'Lookups and Calculations'!$F$12</f>
        <v>0</v>
      </c>
      <c r="K7912" s="12">
        <f>(1 - Dashboard!$I$11) * I7912 * Dashboard!$I$10 * 'Lookups and Calculations'!$F$12</f>
        <v>0</v>
      </c>
      <c r="L7912" s="12">
        <f>(H7912 - I7912) * Dashboard!$I$13 * (Dashboard!$D$12 / 365) * 'Lookups and Calculations'!$F$12</f>
        <v>0</v>
      </c>
      <c r="M7912" s="3">
        <f>(G7912*2) * Dashboard!$I$13 * (Dashboard!$D$12 / 365) * 'Lookups and Calculations'!$F$12</f>
        <v>1602.0878730267946</v>
      </c>
      <c r="N7912" s="12">
        <f>H7912 * Dashboard!$I$14 * Dashboard!$I$15 * (Dashboard!$D$12 / 365) * 'Lookups and Calculations'!$F$12</f>
        <v>0</v>
      </c>
    </row>
    <row r="7913" spans="1:14" x14ac:dyDescent="0.35">
      <c r="A7913" s="2">
        <v>7912</v>
      </c>
      <c r="B7913" s="11">
        <v>0.55898809003668326</v>
      </c>
      <c r="C7913" s="11">
        <v>-0.13370874621337978</v>
      </c>
      <c r="D7913" s="3">
        <f>B7913*Dashboard!$D$11*Dashboard!$D$10*SQRT(Dashboard!$D$12/365)</f>
        <v>138786.5504918849</v>
      </c>
      <c r="E7913" s="3">
        <f>IF(Dashboard!$I$3,C7913*Dashboard!$E$11*Dashboard!$E$10*SQRT(Dashboard!$D$12/365),0)</f>
        <v>-66394.887434299599</v>
      </c>
      <c r="F7913" s="3">
        <f>D7913+IF(Dashboard!$I$3,E7913,0)</f>
        <v>72391.663057585305</v>
      </c>
      <c r="G7913" s="3">
        <f>IF(Dashboard!$I$4, ('Lookups and Calculations'!$F$9) / (1 - 'Lookups and Calculations'!$F$10), 'Lookups and Calculations'!$F$9)</f>
        <v>1951878.888340465</v>
      </c>
      <c r="H7913" s="12">
        <f t="shared" si="246"/>
        <v>0</v>
      </c>
      <c r="I7913" s="12">
        <f t="shared" si="247"/>
        <v>0</v>
      </c>
      <c r="J7913" s="13">
        <f>(1 - Dashboard!$I$9) * H7913 * Dashboard!$I$8 * 'Lookups and Calculations'!$F$12</f>
        <v>0</v>
      </c>
      <c r="K7913" s="12">
        <f>(1 - Dashboard!$I$11) * I7913 * Dashboard!$I$10 * 'Lookups and Calculations'!$F$12</f>
        <v>0</v>
      </c>
      <c r="L7913" s="12">
        <f>(H7913 - I7913) * Dashboard!$I$13 * (Dashboard!$D$12 / 365) * 'Lookups and Calculations'!$F$12</f>
        <v>0</v>
      </c>
      <c r="M7913" s="3">
        <f>(G7913*2) * Dashboard!$I$13 * (Dashboard!$D$12 / 365) * 'Lookups and Calculations'!$F$12</f>
        <v>1602.0878730267946</v>
      </c>
      <c r="N7913" s="12">
        <f>H7913 * Dashboard!$I$14 * Dashboard!$I$15 * (Dashboard!$D$12 / 365) * 'Lookups and Calculations'!$F$12</f>
        <v>0</v>
      </c>
    </row>
    <row r="7914" spans="1:14" x14ac:dyDescent="0.35">
      <c r="A7914" s="2">
        <v>7913</v>
      </c>
      <c r="B7914" s="11">
        <v>1.3842300715472606</v>
      </c>
      <c r="C7914" s="11">
        <v>-0.20187712080226225</v>
      </c>
      <c r="D7914" s="3">
        <f>B7914*Dashboard!$D$11*Dashboard!$D$10*SQRT(Dashboard!$D$12/365)</f>
        <v>343679.08751789696</v>
      </c>
      <c r="E7914" s="3">
        <f>IF(Dashboard!$I$3,C7914*Dashboard!$E$11*Dashboard!$E$10*SQRT(Dashboard!$D$12/365),0)</f>
        <v>-100244.8163700263</v>
      </c>
      <c r="F7914" s="3">
        <f>D7914+IF(Dashboard!$I$3,E7914,0)</f>
        <v>243434.27114787066</v>
      </c>
      <c r="G7914" s="3">
        <f>IF(Dashboard!$I$4, ('Lookups and Calculations'!$F$9) / (1 - 'Lookups and Calculations'!$F$10), 'Lookups and Calculations'!$F$9)</f>
        <v>1951878.888340465</v>
      </c>
      <c r="H7914" s="12">
        <f t="shared" si="246"/>
        <v>0</v>
      </c>
      <c r="I7914" s="12">
        <f t="shared" si="247"/>
        <v>0</v>
      </c>
      <c r="J7914" s="13">
        <f>(1 - Dashboard!$I$9) * H7914 * Dashboard!$I$8 * 'Lookups and Calculations'!$F$12</f>
        <v>0</v>
      </c>
      <c r="K7914" s="12">
        <f>(1 - Dashboard!$I$11) * I7914 * Dashboard!$I$10 * 'Lookups and Calculations'!$F$12</f>
        <v>0</v>
      </c>
      <c r="L7914" s="12">
        <f>(H7914 - I7914) * Dashboard!$I$13 * (Dashboard!$D$12 / 365) * 'Lookups and Calculations'!$F$12</f>
        <v>0</v>
      </c>
      <c r="M7914" s="3">
        <f>(G7914*2) * Dashboard!$I$13 * (Dashboard!$D$12 / 365) * 'Lookups and Calculations'!$F$12</f>
        <v>1602.0878730267946</v>
      </c>
      <c r="N7914" s="12">
        <f>H7914 * Dashboard!$I$14 * Dashboard!$I$15 * (Dashboard!$D$12 / 365) * 'Lookups and Calculations'!$F$12</f>
        <v>0</v>
      </c>
    </row>
    <row r="7915" spans="1:14" x14ac:dyDescent="0.35">
      <c r="A7915" s="2">
        <v>7914</v>
      </c>
      <c r="B7915" s="11">
        <v>-0.36314561672326423</v>
      </c>
      <c r="C7915" s="11">
        <v>0.35296980148870299</v>
      </c>
      <c r="D7915" s="3">
        <f>B7915*Dashboard!$D$11*Dashboard!$D$10*SQRT(Dashboard!$D$12/365)</f>
        <v>-90162.435246093592</v>
      </c>
      <c r="E7915" s="3">
        <f>IF(Dashboard!$I$3,C7915*Dashboard!$E$11*Dashboard!$E$10*SQRT(Dashboard!$D$12/365),0)</f>
        <v>175271.9317265157</v>
      </c>
      <c r="F7915" s="3">
        <f>D7915+IF(Dashboard!$I$3,E7915,0)</f>
        <v>85109.496480422109</v>
      </c>
      <c r="G7915" s="3">
        <f>IF(Dashboard!$I$4, ('Lookups and Calculations'!$F$9) / (1 - 'Lookups and Calculations'!$F$10), 'Lookups and Calculations'!$F$9)</f>
        <v>1951878.888340465</v>
      </c>
      <c r="H7915" s="12">
        <f t="shared" si="246"/>
        <v>0</v>
      </c>
      <c r="I7915" s="12">
        <f t="shared" si="247"/>
        <v>0</v>
      </c>
      <c r="J7915" s="13">
        <f>(1 - Dashboard!$I$9) * H7915 * Dashboard!$I$8 * 'Lookups and Calculations'!$F$12</f>
        <v>0</v>
      </c>
      <c r="K7915" s="12">
        <f>(1 - Dashboard!$I$11) * I7915 * Dashboard!$I$10 * 'Lookups and Calculations'!$F$12</f>
        <v>0</v>
      </c>
      <c r="L7915" s="12">
        <f>(H7915 - I7915) * Dashboard!$I$13 * (Dashboard!$D$12 / 365) * 'Lookups and Calculations'!$F$12</f>
        <v>0</v>
      </c>
      <c r="M7915" s="3">
        <f>(G7915*2) * Dashboard!$I$13 * (Dashboard!$D$12 / 365) * 'Lookups and Calculations'!$F$12</f>
        <v>1602.0878730267946</v>
      </c>
      <c r="N7915" s="12">
        <f>H7915 * Dashboard!$I$14 * Dashboard!$I$15 * (Dashboard!$D$12 / 365) * 'Lookups and Calculations'!$F$12</f>
        <v>0</v>
      </c>
    </row>
    <row r="7916" spans="1:14" x14ac:dyDescent="0.35">
      <c r="A7916" s="2">
        <v>7915</v>
      </c>
      <c r="B7916" s="11">
        <v>-0.83063090574286491</v>
      </c>
      <c r="C7916" s="11">
        <v>-0.73082282391020348</v>
      </c>
      <c r="D7916" s="3">
        <f>B7916*Dashboard!$D$11*Dashboard!$D$10*SQRT(Dashboard!$D$12/365)</f>
        <v>-206230.50865437402</v>
      </c>
      <c r="E7916" s="3">
        <f>IF(Dashboard!$I$3,C7916*Dashboard!$E$11*Dashboard!$E$10*SQRT(Dashboard!$D$12/365),0)</f>
        <v>-362899.96355585754</v>
      </c>
      <c r="F7916" s="3">
        <f>D7916+IF(Dashboard!$I$3,E7916,0)</f>
        <v>-569130.47221023159</v>
      </c>
      <c r="G7916" s="3">
        <f>IF(Dashboard!$I$4, ('Lookups and Calculations'!$F$9) / (1 - 'Lookups and Calculations'!$F$10), 'Lookups and Calculations'!$F$9)</f>
        <v>1951878.888340465</v>
      </c>
      <c r="H7916" s="12">
        <f t="shared" si="246"/>
        <v>0</v>
      </c>
      <c r="I7916" s="12">
        <f t="shared" si="247"/>
        <v>0</v>
      </c>
      <c r="J7916" s="13">
        <f>(1 - Dashboard!$I$9) * H7916 * Dashboard!$I$8 * 'Lookups and Calculations'!$F$12</f>
        <v>0</v>
      </c>
      <c r="K7916" s="12">
        <f>(1 - Dashboard!$I$11) * I7916 * Dashboard!$I$10 * 'Lookups and Calculations'!$F$12</f>
        <v>0</v>
      </c>
      <c r="L7916" s="12">
        <f>(H7916 - I7916) * Dashboard!$I$13 * (Dashboard!$D$12 / 365) * 'Lookups and Calculations'!$F$12</f>
        <v>0</v>
      </c>
      <c r="M7916" s="3">
        <f>(G7916*2) * Dashboard!$I$13 * (Dashboard!$D$12 / 365) * 'Lookups and Calculations'!$F$12</f>
        <v>1602.0878730267946</v>
      </c>
      <c r="N7916" s="12">
        <f>H7916 * Dashboard!$I$14 * Dashboard!$I$15 * (Dashboard!$D$12 / 365) * 'Lookups and Calculations'!$F$12</f>
        <v>0</v>
      </c>
    </row>
    <row r="7917" spans="1:14" x14ac:dyDescent="0.35">
      <c r="A7917" s="2">
        <v>7916</v>
      </c>
      <c r="B7917" s="11">
        <v>-1.0047507883307958</v>
      </c>
      <c r="C7917" s="11">
        <v>0.7737021619700073</v>
      </c>
      <c r="D7917" s="3">
        <f>B7917*Dashboard!$D$11*Dashboard!$D$10*SQRT(Dashboard!$D$12/365)</f>
        <v>-249461.3007001314</v>
      </c>
      <c r="E7917" s="3">
        <f>IF(Dashboard!$I$3,C7917*Dashboard!$E$11*Dashboard!$E$10*SQRT(Dashboard!$D$12/365),0)</f>
        <v>384192.27916245669</v>
      </c>
      <c r="F7917" s="3">
        <f>D7917+IF(Dashboard!$I$3,E7917,0)</f>
        <v>134730.97846232529</v>
      </c>
      <c r="G7917" s="3">
        <f>IF(Dashboard!$I$4, ('Lookups and Calculations'!$F$9) / (1 - 'Lookups and Calculations'!$F$10), 'Lookups and Calculations'!$F$9)</f>
        <v>1951878.888340465</v>
      </c>
      <c r="H7917" s="12">
        <f t="shared" si="246"/>
        <v>0</v>
      </c>
      <c r="I7917" s="12">
        <f t="shared" si="247"/>
        <v>0</v>
      </c>
      <c r="J7917" s="13">
        <f>(1 - Dashboard!$I$9) * H7917 * Dashboard!$I$8 * 'Lookups and Calculations'!$F$12</f>
        <v>0</v>
      </c>
      <c r="K7917" s="12">
        <f>(1 - Dashboard!$I$11) * I7917 * Dashboard!$I$10 * 'Lookups and Calculations'!$F$12</f>
        <v>0</v>
      </c>
      <c r="L7917" s="12">
        <f>(H7917 - I7917) * Dashboard!$I$13 * (Dashboard!$D$12 / 365) * 'Lookups and Calculations'!$F$12</f>
        <v>0</v>
      </c>
      <c r="M7917" s="3">
        <f>(G7917*2) * Dashboard!$I$13 * (Dashboard!$D$12 / 365) * 'Lookups and Calculations'!$F$12</f>
        <v>1602.0878730267946</v>
      </c>
      <c r="N7917" s="12">
        <f>H7917 * Dashboard!$I$14 * Dashboard!$I$15 * (Dashboard!$D$12 / 365) * 'Lookups and Calculations'!$F$12</f>
        <v>0</v>
      </c>
    </row>
    <row r="7918" spans="1:14" x14ac:dyDescent="0.35">
      <c r="A7918" s="2">
        <v>7917</v>
      </c>
      <c r="B7918" s="11">
        <v>-0.24110913316553892</v>
      </c>
      <c r="C7918" s="11">
        <v>2.3286039544862858</v>
      </c>
      <c r="D7918" s="3">
        <f>B7918*Dashboard!$D$11*Dashboard!$D$10*SQRT(Dashboard!$D$12/365)</f>
        <v>-59863.001521083752</v>
      </c>
      <c r="E7918" s="3">
        <f>IF(Dashboard!$I$3,C7918*Dashboard!$E$11*Dashboard!$E$10*SQRT(Dashboard!$D$12/365),0)</f>
        <v>1156299.8069733663</v>
      </c>
      <c r="F7918" s="3">
        <f>D7918+IF(Dashboard!$I$3,E7918,0)</f>
        <v>1096436.8054522825</v>
      </c>
      <c r="G7918" s="3">
        <f>IF(Dashboard!$I$4, ('Lookups and Calculations'!$F$9) / (1 - 'Lookups and Calculations'!$F$10), 'Lookups and Calculations'!$F$9)</f>
        <v>1951878.888340465</v>
      </c>
      <c r="H7918" s="12">
        <f t="shared" si="246"/>
        <v>0</v>
      </c>
      <c r="I7918" s="12">
        <f t="shared" si="247"/>
        <v>0</v>
      </c>
      <c r="J7918" s="13">
        <f>(1 - Dashboard!$I$9) * H7918 * Dashboard!$I$8 * 'Lookups and Calculations'!$F$12</f>
        <v>0</v>
      </c>
      <c r="K7918" s="12">
        <f>(1 - Dashboard!$I$11) * I7918 * Dashboard!$I$10 * 'Lookups and Calculations'!$F$12</f>
        <v>0</v>
      </c>
      <c r="L7918" s="12">
        <f>(H7918 - I7918) * Dashboard!$I$13 * (Dashboard!$D$12 / 365) * 'Lookups and Calculations'!$F$12</f>
        <v>0</v>
      </c>
      <c r="M7918" s="3">
        <f>(G7918*2) * Dashboard!$I$13 * (Dashboard!$D$12 / 365) * 'Lookups and Calculations'!$F$12</f>
        <v>1602.0878730267946</v>
      </c>
      <c r="N7918" s="12">
        <f>H7918 * Dashboard!$I$14 * Dashboard!$I$15 * (Dashboard!$D$12 / 365) * 'Lookups and Calculations'!$F$12</f>
        <v>0</v>
      </c>
    </row>
    <row r="7919" spans="1:14" x14ac:dyDescent="0.35">
      <c r="A7919" s="2">
        <v>7918</v>
      </c>
      <c r="B7919" s="11">
        <v>-1.6745314035546348</v>
      </c>
      <c r="C7919" s="11">
        <v>1.149727651875897</v>
      </c>
      <c r="D7919" s="3">
        <f>B7919*Dashboard!$D$11*Dashboard!$D$10*SQRT(Dashboard!$D$12/365)</f>
        <v>-415755.61506942118</v>
      </c>
      <c r="E7919" s="3">
        <f>IF(Dashboard!$I$3,C7919*Dashboard!$E$11*Dashboard!$E$10*SQRT(Dashboard!$D$12/365),0)</f>
        <v>570912.82498887938</v>
      </c>
      <c r="F7919" s="3">
        <f>D7919+IF(Dashboard!$I$3,E7919,0)</f>
        <v>155157.2099194582</v>
      </c>
      <c r="G7919" s="3">
        <f>IF(Dashboard!$I$4, ('Lookups and Calculations'!$F$9) / (1 - 'Lookups and Calculations'!$F$10), 'Lookups and Calculations'!$F$9)</f>
        <v>1951878.888340465</v>
      </c>
      <c r="H7919" s="12">
        <f t="shared" si="246"/>
        <v>0</v>
      </c>
      <c r="I7919" s="12">
        <f t="shared" si="247"/>
        <v>0</v>
      </c>
      <c r="J7919" s="13">
        <f>(1 - Dashboard!$I$9) * H7919 * Dashboard!$I$8 * 'Lookups and Calculations'!$F$12</f>
        <v>0</v>
      </c>
      <c r="K7919" s="12">
        <f>(1 - Dashboard!$I$11) * I7919 * Dashboard!$I$10 * 'Lookups and Calculations'!$F$12</f>
        <v>0</v>
      </c>
      <c r="L7919" s="12">
        <f>(H7919 - I7919) * Dashboard!$I$13 * (Dashboard!$D$12 / 365) * 'Lookups and Calculations'!$F$12</f>
        <v>0</v>
      </c>
      <c r="M7919" s="3">
        <f>(G7919*2) * Dashboard!$I$13 * (Dashboard!$D$12 / 365) * 'Lookups and Calculations'!$F$12</f>
        <v>1602.0878730267946</v>
      </c>
      <c r="N7919" s="12">
        <f>H7919 * Dashboard!$I$14 * Dashboard!$I$15 * (Dashboard!$D$12 / 365) * 'Lookups and Calculations'!$F$12</f>
        <v>0</v>
      </c>
    </row>
    <row r="7920" spans="1:14" x14ac:dyDescent="0.35">
      <c r="A7920" s="2">
        <v>7919</v>
      </c>
      <c r="B7920" s="11">
        <v>-1.387526827154365</v>
      </c>
      <c r="C7920" s="11">
        <v>-0.45988582793824889</v>
      </c>
      <c r="D7920" s="3">
        <f>B7920*Dashboard!$D$11*Dashboard!$D$10*SQRT(Dashboard!$D$12/365)</f>
        <v>-344497.61182401376</v>
      </c>
      <c r="E7920" s="3">
        <f>IF(Dashboard!$I$3,C7920*Dashboard!$E$11*Dashboard!$E$10*SQRT(Dashboard!$D$12/365),0)</f>
        <v>-228362.53157188214</v>
      </c>
      <c r="F7920" s="3">
        <f>D7920+IF(Dashboard!$I$3,E7920,0)</f>
        <v>-572860.14339589584</v>
      </c>
      <c r="G7920" s="3">
        <f>IF(Dashboard!$I$4, ('Lookups and Calculations'!$F$9) / (1 - 'Lookups and Calculations'!$F$10), 'Lookups and Calculations'!$F$9)</f>
        <v>1951878.888340465</v>
      </c>
      <c r="H7920" s="12">
        <f t="shared" si="246"/>
        <v>0</v>
      </c>
      <c r="I7920" s="12">
        <f t="shared" si="247"/>
        <v>0</v>
      </c>
      <c r="J7920" s="13">
        <f>(1 - Dashboard!$I$9) * H7920 * Dashboard!$I$8 * 'Lookups and Calculations'!$F$12</f>
        <v>0</v>
      </c>
      <c r="K7920" s="12">
        <f>(1 - Dashboard!$I$11) * I7920 * Dashboard!$I$10 * 'Lookups and Calculations'!$F$12</f>
        <v>0</v>
      </c>
      <c r="L7920" s="12">
        <f>(H7920 - I7920) * Dashboard!$I$13 * (Dashboard!$D$12 / 365) * 'Lookups and Calculations'!$F$12</f>
        <v>0</v>
      </c>
      <c r="M7920" s="3">
        <f>(G7920*2) * Dashboard!$I$13 * (Dashboard!$D$12 / 365) * 'Lookups and Calculations'!$F$12</f>
        <v>1602.0878730267946</v>
      </c>
      <c r="N7920" s="12">
        <f>H7920 * Dashboard!$I$14 * Dashboard!$I$15 * (Dashboard!$D$12 / 365) * 'Lookups and Calculations'!$F$12</f>
        <v>0</v>
      </c>
    </row>
    <row r="7921" spans="1:14" x14ac:dyDescent="0.35">
      <c r="A7921" s="2">
        <v>7920</v>
      </c>
      <c r="B7921" s="11">
        <v>-0.84365709296599822</v>
      </c>
      <c r="C7921" s="11">
        <v>-0.78674557916661336</v>
      </c>
      <c r="D7921" s="3">
        <f>B7921*Dashboard!$D$11*Dashboard!$D$10*SQRT(Dashboard!$D$12/365)</f>
        <v>-209464.67342994461</v>
      </c>
      <c r="E7921" s="3">
        <f>IF(Dashboard!$I$3,C7921*Dashboard!$E$11*Dashboard!$E$10*SQRT(Dashboard!$D$12/365),0)</f>
        <v>-390669.1644901018</v>
      </c>
      <c r="F7921" s="3">
        <f>D7921+IF(Dashboard!$I$3,E7921,0)</f>
        <v>-600133.83792004641</v>
      </c>
      <c r="G7921" s="3">
        <f>IF(Dashboard!$I$4, ('Lookups and Calculations'!$F$9) / (1 - 'Lookups and Calculations'!$F$10), 'Lookups and Calculations'!$F$9)</f>
        <v>1951878.888340465</v>
      </c>
      <c r="H7921" s="12">
        <f t="shared" si="246"/>
        <v>0</v>
      </c>
      <c r="I7921" s="12">
        <f t="shared" si="247"/>
        <v>0</v>
      </c>
      <c r="J7921" s="13">
        <f>(1 - Dashboard!$I$9) * H7921 * Dashboard!$I$8 * 'Lookups and Calculations'!$F$12</f>
        <v>0</v>
      </c>
      <c r="K7921" s="12">
        <f>(1 - Dashboard!$I$11) * I7921 * Dashboard!$I$10 * 'Lookups and Calculations'!$F$12</f>
        <v>0</v>
      </c>
      <c r="L7921" s="12">
        <f>(H7921 - I7921) * Dashboard!$I$13 * (Dashboard!$D$12 / 365) * 'Lookups and Calculations'!$F$12</f>
        <v>0</v>
      </c>
      <c r="M7921" s="3">
        <f>(G7921*2) * Dashboard!$I$13 * (Dashboard!$D$12 / 365) * 'Lookups and Calculations'!$F$12</f>
        <v>1602.0878730267946</v>
      </c>
      <c r="N7921" s="12">
        <f>H7921 * Dashboard!$I$14 * Dashboard!$I$15 * (Dashboard!$D$12 / 365) * 'Lookups and Calculations'!$F$12</f>
        <v>0</v>
      </c>
    </row>
    <row r="7922" spans="1:14" x14ac:dyDescent="0.35">
      <c r="A7922" s="2">
        <v>7921</v>
      </c>
      <c r="B7922" s="11">
        <v>1.3775130697718641</v>
      </c>
      <c r="C7922" s="11">
        <v>1.532285305742938E-2</v>
      </c>
      <c r="D7922" s="3">
        <f>B7922*Dashboard!$D$11*Dashboard!$D$10*SQRT(Dashboard!$D$12/365)</f>
        <v>342011.37845097575</v>
      </c>
      <c r="E7922" s="3">
        <f>IF(Dashboard!$I$3,C7922*Dashboard!$E$11*Dashboard!$E$10*SQRT(Dashboard!$D$12/365),0)</f>
        <v>7608.7700523104122</v>
      </c>
      <c r="F7922" s="3">
        <f>D7922+IF(Dashboard!$I$3,E7922,0)</f>
        <v>349620.14850328618</v>
      </c>
      <c r="G7922" s="3">
        <f>IF(Dashboard!$I$4, ('Lookups and Calculations'!$F$9) / (1 - 'Lookups and Calculations'!$F$10), 'Lookups and Calculations'!$F$9)</f>
        <v>1951878.888340465</v>
      </c>
      <c r="H7922" s="12">
        <f t="shared" si="246"/>
        <v>0</v>
      </c>
      <c r="I7922" s="12">
        <f t="shared" si="247"/>
        <v>0</v>
      </c>
      <c r="J7922" s="13">
        <f>(1 - Dashboard!$I$9) * H7922 * Dashboard!$I$8 * 'Lookups and Calculations'!$F$12</f>
        <v>0</v>
      </c>
      <c r="K7922" s="12">
        <f>(1 - Dashboard!$I$11) * I7922 * Dashboard!$I$10 * 'Lookups and Calculations'!$F$12</f>
        <v>0</v>
      </c>
      <c r="L7922" s="12">
        <f>(H7922 - I7922) * Dashboard!$I$13 * (Dashboard!$D$12 / 365) * 'Lookups and Calculations'!$F$12</f>
        <v>0</v>
      </c>
      <c r="M7922" s="3">
        <f>(G7922*2) * Dashboard!$I$13 * (Dashboard!$D$12 / 365) * 'Lookups and Calculations'!$F$12</f>
        <v>1602.0878730267946</v>
      </c>
      <c r="N7922" s="12">
        <f>H7922 * Dashboard!$I$14 * Dashboard!$I$15 * (Dashboard!$D$12 / 365) * 'Lookups and Calculations'!$F$12</f>
        <v>0</v>
      </c>
    </row>
    <row r="7923" spans="1:14" x14ac:dyDescent="0.35">
      <c r="A7923" s="2">
        <v>7922</v>
      </c>
      <c r="B7923" s="11">
        <v>1.0403257879757528</v>
      </c>
      <c r="C7923" s="11">
        <v>1.3227563309016932</v>
      </c>
      <c r="D7923" s="3">
        <f>B7923*Dashboard!$D$11*Dashboard!$D$10*SQRT(Dashboard!$D$12/365)</f>
        <v>258293.92445808943</v>
      </c>
      <c r="E7923" s="3">
        <f>IF(Dashboard!$I$3,C7923*Dashboard!$E$11*Dashboard!$E$10*SQRT(Dashboard!$D$12/365),0)</f>
        <v>656832.55718418222</v>
      </c>
      <c r="F7923" s="3">
        <f>D7923+IF(Dashboard!$I$3,E7923,0)</f>
        <v>915126.48164227162</v>
      </c>
      <c r="G7923" s="3">
        <f>IF(Dashboard!$I$4, ('Lookups and Calculations'!$F$9) / (1 - 'Lookups and Calculations'!$F$10), 'Lookups and Calculations'!$F$9)</f>
        <v>1951878.888340465</v>
      </c>
      <c r="H7923" s="12">
        <f t="shared" si="246"/>
        <v>0</v>
      </c>
      <c r="I7923" s="12">
        <f t="shared" si="247"/>
        <v>0</v>
      </c>
      <c r="J7923" s="13">
        <f>(1 - Dashboard!$I$9) * H7923 * Dashboard!$I$8 * 'Lookups and Calculations'!$F$12</f>
        <v>0</v>
      </c>
      <c r="K7923" s="12">
        <f>(1 - Dashboard!$I$11) * I7923 * Dashboard!$I$10 * 'Lookups and Calculations'!$F$12</f>
        <v>0</v>
      </c>
      <c r="L7923" s="12">
        <f>(H7923 - I7923) * Dashboard!$I$13 * (Dashboard!$D$12 / 365) * 'Lookups and Calculations'!$F$12</f>
        <v>0</v>
      </c>
      <c r="M7923" s="3">
        <f>(G7923*2) * Dashboard!$I$13 * (Dashboard!$D$12 / 365) * 'Lookups and Calculations'!$F$12</f>
        <v>1602.0878730267946</v>
      </c>
      <c r="N7923" s="12">
        <f>H7923 * Dashboard!$I$14 * Dashboard!$I$15 * (Dashboard!$D$12 / 365) * 'Lookups and Calculations'!$F$12</f>
        <v>0</v>
      </c>
    </row>
    <row r="7924" spans="1:14" x14ac:dyDescent="0.35">
      <c r="A7924" s="2">
        <v>7923</v>
      </c>
      <c r="B7924" s="11">
        <v>-1.0169518707324272</v>
      </c>
      <c r="C7924" s="11">
        <v>-1.2725703712877863</v>
      </c>
      <c r="D7924" s="3">
        <f>B7924*Dashboard!$D$11*Dashboard!$D$10*SQRT(Dashboard!$D$12/365)</f>
        <v>-252490.60699300523</v>
      </c>
      <c r="E7924" s="3">
        <f>IF(Dashboard!$I$3,C7924*Dashboard!$E$11*Dashboard!$E$10*SQRT(Dashboard!$D$12/365),0)</f>
        <v>-631912.03976320429</v>
      </c>
      <c r="F7924" s="3">
        <f>D7924+IF(Dashboard!$I$3,E7924,0)</f>
        <v>-884402.64675620955</v>
      </c>
      <c r="G7924" s="3">
        <f>IF(Dashboard!$I$4, ('Lookups and Calculations'!$F$9) / (1 - 'Lookups and Calculations'!$F$10), 'Lookups and Calculations'!$F$9)</f>
        <v>1951878.888340465</v>
      </c>
      <c r="H7924" s="12">
        <f t="shared" si="246"/>
        <v>0</v>
      </c>
      <c r="I7924" s="12">
        <f t="shared" si="247"/>
        <v>0</v>
      </c>
      <c r="J7924" s="13">
        <f>(1 - Dashboard!$I$9) * H7924 * Dashboard!$I$8 * 'Lookups and Calculations'!$F$12</f>
        <v>0</v>
      </c>
      <c r="K7924" s="12">
        <f>(1 - Dashboard!$I$11) * I7924 * Dashboard!$I$10 * 'Lookups and Calculations'!$F$12</f>
        <v>0</v>
      </c>
      <c r="L7924" s="12">
        <f>(H7924 - I7924) * Dashboard!$I$13 * (Dashboard!$D$12 / 365) * 'Lookups and Calculations'!$F$12</f>
        <v>0</v>
      </c>
      <c r="M7924" s="3">
        <f>(G7924*2) * Dashboard!$I$13 * (Dashboard!$D$12 / 365) * 'Lookups and Calculations'!$F$12</f>
        <v>1602.0878730267946</v>
      </c>
      <c r="N7924" s="12">
        <f>H7924 * Dashboard!$I$14 * Dashboard!$I$15 * (Dashboard!$D$12 / 365) * 'Lookups and Calculations'!$F$12</f>
        <v>0</v>
      </c>
    </row>
    <row r="7925" spans="1:14" x14ac:dyDescent="0.35">
      <c r="A7925" s="2">
        <v>7924</v>
      </c>
      <c r="B7925" s="11">
        <v>-0.30762128938708688</v>
      </c>
      <c r="C7925" s="11">
        <v>0.32685537408431642</v>
      </c>
      <c r="D7925" s="3">
        <f>B7925*Dashboard!$D$11*Dashboard!$D$10*SQRT(Dashboard!$D$12/365)</f>
        <v>-76376.757166861877</v>
      </c>
      <c r="E7925" s="3">
        <f>IF(Dashboard!$I$3,C7925*Dashboard!$E$11*Dashboard!$E$10*SQRT(Dashboard!$D$12/365),0)</f>
        <v>162304.45938810604</v>
      </c>
      <c r="F7925" s="3">
        <f>D7925+IF(Dashboard!$I$3,E7925,0)</f>
        <v>85927.702221244166</v>
      </c>
      <c r="G7925" s="3">
        <f>IF(Dashboard!$I$4, ('Lookups and Calculations'!$F$9) / (1 - 'Lookups and Calculations'!$F$10), 'Lookups and Calculations'!$F$9)</f>
        <v>1951878.888340465</v>
      </c>
      <c r="H7925" s="12">
        <f t="shared" si="246"/>
        <v>0</v>
      </c>
      <c r="I7925" s="12">
        <f t="shared" si="247"/>
        <v>0</v>
      </c>
      <c r="J7925" s="13">
        <f>(1 - Dashboard!$I$9) * H7925 * Dashboard!$I$8 * 'Lookups and Calculations'!$F$12</f>
        <v>0</v>
      </c>
      <c r="K7925" s="12">
        <f>(1 - Dashboard!$I$11) * I7925 * Dashboard!$I$10 * 'Lookups and Calculations'!$F$12</f>
        <v>0</v>
      </c>
      <c r="L7925" s="12">
        <f>(H7925 - I7925) * Dashboard!$I$13 * (Dashboard!$D$12 / 365) * 'Lookups and Calculations'!$F$12</f>
        <v>0</v>
      </c>
      <c r="M7925" s="3">
        <f>(G7925*2) * Dashboard!$I$13 * (Dashboard!$D$12 / 365) * 'Lookups and Calculations'!$F$12</f>
        <v>1602.0878730267946</v>
      </c>
      <c r="N7925" s="12">
        <f>H7925 * Dashboard!$I$14 * Dashboard!$I$15 * (Dashboard!$D$12 / 365) * 'Lookups and Calculations'!$F$12</f>
        <v>0</v>
      </c>
    </row>
    <row r="7926" spans="1:14" x14ac:dyDescent="0.35">
      <c r="A7926" s="2">
        <v>7925</v>
      </c>
      <c r="B7926" s="11">
        <v>-0.45750284075692621</v>
      </c>
      <c r="C7926" s="11">
        <v>1.0260207336017813</v>
      </c>
      <c r="D7926" s="3">
        <f>B7926*Dashboard!$D$11*Dashboard!$D$10*SQRT(Dashboard!$D$12/365)</f>
        <v>-113589.61351882307</v>
      </c>
      <c r="E7926" s="3">
        <f>IF(Dashboard!$I$3,C7926*Dashboard!$E$11*Dashboard!$E$10*SQRT(Dashboard!$D$12/365),0)</f>
        <v>509484.48057417333</v>
      </c>
      <c r="F7926" s="3">
        <f>D7926+IF(Dashboard!$I$3,E7926,0)</f>
        <v>395894.86705535027</v>
      </c>
      <c r="G7926" s="3">
        <f>IF(Dashboard!$I$4, ('Lookups and Calculations'!$F$9) / (1 - 'Lookups and Calculations'!$F$10), 'Lookups and Calculations'!$F$9)</f>
        <v>1951878.888340465</v>
      </c>
      <c r="H7926" s="12">
        <f t="shared" si="246"/>
        <v>0</v>
      </c>
      <c r="I7926" s="12">
        <f t="shared" si="247"/>
        <v>0</v>
      </c>
      <c r="J7926" s="13">
        <f>(1 - Dashboard!$I$9) * H7926 * Dashboard!$I$8 * 'Lookups and Calculations'!$F$12</f>
        <v>0</v>
      </c>
      <c r="K7926" s="12">
        <f>(1 - Dashboard!$I$11) * I7926 * Dashboard!$I$10 * 'Lookups and Calculations'!$F$12</f>
        <v>0</v>
      </c>
      <c r="L7926" s="12">
        <f>(H7926 - I7926) * Dashboard!$I$13 * (Dashboard!$D$12 / 365) * 'Lookups and Calculations'!$F$12</f>
        <v>0</v>
      </c>
      <c r="M7926" s="3">
        <f>(G7926*2) * Dashboard!$I$13 * (Dashboard!$D$12 / 365) * 'Lookups and Calculations'!$F$12</f>
        <v>1602.0878730267946</v>
      </c>
      <c r="N7926" s="12">
        <f>H7926 * Dashboard!$I$14 * Dashboard!$I$15 * (Dashboard!$D$12 / 365) * 'Lookups and Calculations'!$F$12</f>
        <v>0</v>
      </c>
    </row>
    <row r="7927" spans="1:14" x14ac:dyDescent="0.35">
      <c r="A7927" s="2">
        <v>7926</v>
      </c>
      <c r="B7927" s="11">
        <v>0.33647141634411037</v>
      </c>
      <c r="C7927" s="11">
        <v>0.38263474513764351</v>
      </c>
      <c r="D7927" s="3">
        <f>B7927*Dashboard!$D$11*Dashboard!$D$10*SQRT(Dashboard!$D$12/365)</f>
        <v>83539.71765382943</v>
      </c>
      <c r="E7927" s="3">
        <f>IF(Dashboard!$I$3,C7927*Dashboard!$E$11*Dashboard!$E$10*SQRT(Dashboard!$D$12/365),0)</f>
        <v>190002.46095586804</v>
      </c>
      <c r="F7927" s="3">
        <f>D7927+IF(Dashboard!$I$3,E7927,0)</f>
        <v>273542.1786096975</v>
      </c>
      <c r="G7927" s="3">
        <f>IF(Dashboard!$I$4, ('Lookups and Calculations'!$F$9) / (1 - 'Lookups and Calculations'!$F$10), 'Lookups and Calculations'!$F$9)</f>
        <v>1951878.888340465</v>
      </c>
      <c r="H7927" s="12">
        <f t="shared" si="246"/>
        <v>0</v>
      </c>
      <c r="I7927" s="12">
        <f t="shared" si="247"/>
        <v>0</v>
      </c>
      <c r="J7927" s="13">
        <f>(1 - Dashboard!$I$9) * H7927 * Dashboard!$I$8 * 'Lookups and Calculations'!$F$12</f>
        <v>0</v>
      </c>
      <c r="K7927" s="12">
        <f>(1 - Dashboard!$I$11) * I7927 * Dashboard!$I$10 * 'Lookups and Calculations'!$F$12</f>
        <v>0</v>
      </c>
      <c r="L7927" s="12">
        <f>(H7927 - I7927) * Dashboard!$I$13 * (Dashboard!$D$12 / 365) * 'Lookups and Calculations'!$F$12</f>
        <v>0</v>
      </c>
      <c r="M7927" s="3">
        <f>(G7927*2) * Dashboard!$I$13 * (Dashboard!$D$12 / 365) * 'Lookups and Calculations'!$F$12</f>
        <v>1602.0878730267946</v>
      </c>
      <c r="N7927" s="12">
        <f>H7927 * Dashboard!$I$14 * Dashboard!$I$15 * (Dashboard!$D$12 / 365) * 'Lookups and Calculations'!$F$12</f>
        <v>0</v>
      </c>
    </row>
    <row r="7928" spans="1:14" x14ac:dyDescent="0.35">
      <c r="A7928" s="2">
        <v>7927</v>
      </c>
      <c r="B7928" s="11">
        <v>-0.93349794670946462</v>
      </c>
      <c r="C7928" s="11">
        <v>0.84076167308810068</v>
      </c>
      <c r="D7928" s="3">
        <f>B7928*Dashboard!$D$11*Dashboard!$D$10*SQRT(Dashboard!$D$12/365)</f>
        <v>-231770.51930849167</v>
      </c>
      <c r="E7928" s="3">
        <f>IF(Dashboard!$I$3,C7928*Dashboard!$E$11*Dashboard!$E$10*SQRT(Dashboard!$D$12/365),0)</f>
        <v>417491.58693533472</v>
      </c>
      <c r="F7928" s="3">
        <f>D7928+IF(Dashboard!$I$3,E7928,0)</f>
        <v>185721.06762684305</v>
      </c>
      <c r="G7928" s="3">
        <f>IF(Dashboard!$I$4, ('Lookups and Calculations'!$F$9) / (1 - 'Lookups and Calculations'!$F$10), 'Lookups and Calculations'!$F$9)</f>
        <v>1951878.888340465</v>
      </c>
      <c r="H7928" s="12">
        <f t="shared" si="246"/>
        <v>0</v>
      </c>
      <c r="I7928" s="12">
        <f t="shared" si="247"/>
        <v>0</v>
      </c>
      <c r="J7928" s="13">
        <f>(1 - Dashboard!$I$9) * H7928 * Dashboard!$I$8 * 'Lookups and Calculations'!$F$12</f>
        <v>0</v>
      </c>
      <c r="K7928" s="12">
        <f>(1 - Dashboard!$I$11) * I7928 * Dashboard!$I$10 * 'Lookups and Calculations'!$F$12</f>
        <v>0</v>
      </c>
      <c r="L7928" s="12">
        <f>(H7928 - I7928) * Dashboard!$I$13 * (Dashboard!$D$12 / 365) * 'Lookups and Calculations'!$F$12</f>
        <v>0</v>
      </c>
      <c r="M7928" s="3">
        <f>(G7928*2) * Dashboard!$I$13 * (Dashboard!$D$12 / 365) * 'Lookups and Calculations'!$F$12</f>
        <v>1602.0878730267946</v>
      </c>
      <c r="N7928" s="12">
        <f>H7928 * Dashboard!$I$14 * Dashboard!$I$15 * (Dashboard!$D$12 / 365) * 'Lookups and Calculations'!$F$12</f>
        <v>0</v>
      </c>
    </row>
    <row r="7929" spans="1:14" x14ac:dyDescent="0.35">
      <c r="A7929" s="2">
        <v>7928</v>
      </c>
      <c r="B7929" s="11">
        <v>9.7798694678465983E-3</v>
      </c>
      <c r="C7929" s="11">
        <v>-1.3032326513410715</v>
      </c>
      <c r="D7929" s="3">
        <f>B7929*Dashboard!$D$11*Dashboard!$D$10*SQRT(Dashboard!$D$12/365)</f>
        <v>2428.1632684057054</v>
      </c>
      <c r="E7929" s="3">
        <f>IF(Dashboard!$I$3,C7929*Dashboard!$E$11*Dashboard!$E$10*SQRT(Dashboard!$D$12/365),0)</f>
        <v>-647137.80988124851</v>
      </c>
      <c r="F7929" s="3">
        <f>D7929+IF(Dashboard!$I$3,E7929,0)</f>
        <v>-644709.6466128428</v>
      </c>
      <c r="G7929" s="3">
        <f>IF(Dashboard!$I$4, ('Lookups and Calculations'!$F$9) / (1 - 'Lookups and Calculations'!$F$10), 'Lookups and Calculations'!$F$9)</f>
        <v>1951878.888340465</v>
      </c>
      <c r="H7929" s="12">
        <f t="shared" si="246"/>
        <v>0</v>
      </c>
      <c r="I7929" s="12">
        <f t="shared" si="247"/>
        <v>0</v>
      </c>
      <c r="J7929" s="13">
        <f>(1 - Dashboard!$I$9) * H7929 * Dashboard!$I$8 * 'Lookups and Calculations'!$F$12</f>
        <v>0</v>
      </c>
      <c r="K7929" s="12">
        <f>(1 - Dashboard!$I$11) * I7929 * Dashboard!$I$10 * 'Lookups and Calculations'!$F$12</f>
        <v>0</v>
      </c>
      <c r="L7929" s="12">
        <f>(H7929 - I7929) * Dashboard!$I$13 * (Dashboard!$D$12 / 365) * 'Lookups and Calculations'!$F$12</f>
        <v>0</v>
      </c>
      <c r="M7929" s="3">
        <f>(G7929*2) * Dashboard!$I$13 * (Dashboard!$D$12 / 365) * 'Lookups and Calculations'!$F$12</f>
        <v>1602.0878730267946</v>
      </c>
      <c r="N7929" s="12">
        <f>H7929 * Dashboard!$I$14 * Dashboard!$I$15 * (Dashboard!$D$12 / 365) * 'Lookups and Calculations'!$F$12</f>
        <v>0</v>
      </c>
    </row>
    <row r="7930" spans="1:14" x14ac:dyDescent="0.35">
      <c r="A7930" s="2">
        <v>7929</v>
      </c>
      <c r="B7930" s="11">
        <v>1.2393412729302784</v>
      </c>
      <c r="C7930" s="11">
        <v>0.58855087576523579</v>
      </c>
      <c r="D7930" s="3">
        <f>B7930*Dashboard!$D$11*Dashboard!$D$10*SQRT(Dashboard!$D$12/365)</f>
        <v>307705.84063951584</v>
      </c>
      <c r="E7930" s="3">
        <f>IF(Dashboard!$I$3,C7930*Dashboard!$E$11*Dashboard!$E$10*SQRT(Dashboard!$D$12/365),0)</f>
        <v>292252.90231523389</v>
      </c>
      <c r="F7930" s="3">
        <f>D7930+IF(Dashboard!$I$3,E7930,0)</f>
        <v>599958.74295474973</v>
      </c>
      <c r="G7930" s="3">
        <f>IF(Dashboard!$I$4, ('Lookups and Calculations'!$F$9) / (1 - 'Lookups and Calculations'!$F$10), 'Lookups and Calculations'!$F$9)</f>
        <v>1951878.888340465</v>
      </c>
      <c r="H7930" s="12">
        <f t="shared" si="246"/>
        <v>0</v>
      </c>
      <c r="I7930" s="12">
        <f t="shared" si="247"/>
        <v>0</v>
      </c>
      <c r="J7930" s="13">
        <f>(1 - Dashboard!$I$9) * H7930 * Dashboard!$I$8 * 'Lookups and Calculations'!$F$12</f>
        <v>0</v>
      </c>
      <c r="K7930" s="12">
        <f>(1 - Dashboard!$I$11) * I7930 * Dashboard!$I$10 * 'Lookups and Calculations'!$F$12</f>
        <v>0</v>
      </c>
      <c r="L7930" s="12">
        <f>(H7930 - I7930) * Dashboard!$I$13 * (Dashboard!$D$12 / 365) * 'Lookups and Calculations'!$F$12</f>
        <v>0</v>
      </c>
      <c r="M7930" s="3">
        <f>(G7930*2) * Dashboard!$I$13 * (Dashboard!$D$12 / 365) * 'Lookups and Calculations'!$F$12</f>
        <v>1602.0878730267946</v>
      </c>
      <c r="N7930" s="12">
        <f>H7930 * Dashboard!$I$14 * Dashboard!$I$15 * (Dashboard!$D$12 / 365) * 'Lookups and Calculations'!$F$12</f>
        <v>0</v>
      </c>
    </row>
    <row r="7931" spans="1:14" x14ac:dyDescent="0.35">
      <c r="A7931" s="2">
        <v>7930</v>
      </c>
      <c r="B7931" s="11">
        <v>0.72888585747249623</v>
      </c>
      <c r="C7931" s="11">
        <v>-7.9200736066517577E-2</v>
      </c>
      <c r="D7931" s="3">
        <f>B7931*Dashboard!$D$11*Dashboard!$D$10*SQRT(Dashboard!$D$12/365)</f>
        <v>180969.06832896726</v>
      </c>
      <c r="E7931" s="3">
        <f>IF(Dashboard!$I$3,C7931*Dashboard!$E$11*Dashboard!$E$10*SQRT(Dashboard!$D$12/365),0)</f>
        <v>-39328.197330175135</v>
      </c>
      <c r="F7931" s="3">
        <f>D7931+IF(Dashboard!$I$3,E7931,0)</f>
        <v>141640.87099879212</v>
      </c>
      <c r="G7931" s="3">
        <f>IF(Dashboard!$I$4, ('Lookups and Calculations'!$F$9) / (1 - 'Lookups and Calculations'!$F$10), 'Lookups and Calculations'!$F$9)</f>
        <v>1951878.888340465</v>
      </c>
      <c r="H7931" s="12">
        <f t="shared" si="246"/>
        <v>0</v>
      </c>
      <c r="I7931" s="12">
        <f t="shared" si="247"/>
        <v>0</v>
      </c>
      <c r="J7931" s="13">
        <f>(1 - Dashboard!$I$9) * H7931 * Dashboard!$I$8 * 'Lookups and Calculations'!$F$12</f>
        <v>0</v>
      </c>
      <c r="K7931" s="12">
        <f>(1 - Dashboard!$I$11) * I7931 * Dashboard!$I$10 * 'Lookups and Calculations'!$F$12</f>
        <v>0</v>
      </c>
      <c r="L7931" s="12">
        <f>(H7931 - I7931) * Dashboard!$I$13 * (Dashboard!$D$12 / 365) * 'Lookups and Calculations'!$F$12</f>
        <v>0</v>
      </c>
      <c r="M7931" s="3">
        <f>(G7931*2) * Dashboard!$I$13 * (Dashboard!$D$12 / 365) * 'Lookups and Calculations'!$F$12</f>
        <v>1602.0878730267946</v>
      </c>
      <c r="N7931" s="12">
        <f>H7931 * Dashboard!$I$14 * Dashboard!$I$15 * (Dashboard!$D$12 / 365) * 'Lookups and Calculations'!$F$12</f>
        <v>0</v>
      </c>
    </row>
    <row r="7932" spans="1:14" x14ac:dyDescent="0.35">
      <c r="A7932" s="2">
        <v>7931</v>
      </c>
      <c r="B7932" s="11">
        <v>0.10470020661966582</v>
      </c>
      <c r="C7932" s="11">
        <v>0.60197051286522951</v>
      </c>
      <c r="D7932" s="3">
        <f>B7932*Dashboard!$D$11*Dashboard!$D$10*SQRT(Dashboard!$D$12/365)</f>
        <v>25995.152260896019</v>
      </c>
      <c r="E7932" s="3">
        <f>IF(Dashboard!$I$3,C7932*Dashboard!$E$11*Dashboard!$E$10*SQRT(Dashboard!$D$12/365),0)</f>
        <v>298916.60472735087</v>
      </c>
      <c r="F7932" s="3">
        <f>D7932+IF(Dashboard!$I$3,E7932,0)</f>
        <v>324911.75698824687</v>
      </c>
      <c r="G7932" s="3">
        <f>IF(Dashboard!$I$4, ('Lookups and Calculations'!$F$9) / (1 - 'Lookups and Calculations'!$F$10), 'Lookups and Calculations'!$F$9)</f>
        <v>1951878.888340465</v>
      </c>
      <c r="H7932" s="12">
        <f t="shared" si="246"/>
        <v>0</v>
      </c>
      <c r="I7932" s="12">
        <f t="shared" si="247"/>
        <v>0</v>
      </c>
      <c r="J7932" s="13">
        <f>(1 - Dashboard!$I$9) * H7932 * Dashboard!$I$8 * 'Lookups and Calculations'!$F$12</f>
        <v>0</v>
      </c>
      <c r="K7932" s="12">
        <f>(1 - Dashboard!$I$11) * I7932 * Dashboard!$I$10 * 'Lookups and Calculations'!$F$12</f>
        <v>0</v>
      </c>
      <c r="L7932" s="12">
        <f>(H7932 - I7932) * Dashboard!$I$13 * (Dashboard!$D$12 / 365) * 'Lookups and Calculations'!$F$12</f>
        <v>0</v>
      </c>
      <c r="M7932" s="3">
        <f>(G7932*2) * Dashboard!$I$13 * (Dashboard!$D$12 / 365) * 'Lookups and Calculations'!$F$12</f>
        <v>1602.0878730267946</v>
      </c>
      <c r="N7932" s="12">
        <f>H7932 * Dashboard!$I$14 * Dashboard!$I$15 * (Dashboard!$D$12 / 365) * 'Lookups and Calculations'!$F$12</f>
        <v>0</v>
      </c>
    </row>
    <row r="7933" spans="1:14" x14ac:dyDescent="0.35">
      <c r="A7933" s="2">
        <v>7932</v>
      </c>
      <c r="B7933" s="11">
        <v>-1.0522899210792171</v>
      </c>
      <c r="C7933" s="11">
        <v>-0.24852886092186838</v>
      </c>
      <c r="D7933" s="3">
        <f>B7933*Dashboard!$D$11*Dashboard!$D$10*SQRT(Dashboard!$D$12/365)</f>
        <v>-261264.40056062434</v>
      </c>
      <c r="E7933" s="3">
        <f>IF(Dashboard!$I$3,C7933*Dashboard!$E$11*Dashboard!$E$10*SQRT(Dashboard!$D$12/365),0)</f>
        <v>-123410.36927194633</v>
      </c>
      <c r="F7933" s="3">
        <f>D7933+IF(Dashboard!$I$3,E7933,0)</f>
        <v>-384674.76983257069</v>
      </c>
      <c r="G7933" s="3">
        <f>IF(Dashboard!$I$4, ('Lookups and Calculations'!$F$9) / (1 - 'Lookups and Calculations'!$F$10), 'Lookups and Calculations'!$F$9)</f>
        <v>1951878.888340465</v>
      </c>
      <c r="H7933" s="12">
        <f t="shared" si="246"/>
        <v>0</v>
      </c>
      <c r="I7933" s="12">
        <f t="shared" si="247"/>
        <v>0</v>
      </c>
      <c r="J7933" s="13">
        <f>(1 - Dashboard!$I$9) * H7933 * Dashboard!$I$8 * 'Lookups and Calculations'!$F$12</f>
        <v>0</v>
      </c>
      <c r="K7933" s="12">
        <f>(1 - Dashboard!$I$11) * I7933 * Dashboard!$I$10 * 'Lookups and Calculations'!$F$12</f>
        <v>0</v>
      </c>
      <c r="L7933" s="12">
        <f>(H7933 - I7933) * Dashboard!$I$13 * (Dashboard!$D$12 / 365) * 'Lookups and Calculations'!$F$12</f>
        <v>0</v>
      </c>
      <c r="M7933" s="3">
        <f>(G7933*2) * Dashboard!$I$13 * (Dashboard!$D$12 / 365) * 'Lookups and Calculations'!$F$12</f>
        <v>1602.0878730267946</v>
      </c>
      <c r="N7933" s="12">
        <f>H7933 * Dashboard!$I$14 * Dashboard!$I$15 * (Dashboard!$D$12 / 365) * 'Lookups and Calculations'!$F$12</f>
        <v>0</v>
      </c>
    </row>
    <row r="7934" spans="1:14" x14ac:dyDescent="0.35">
      <c r="A7934" s="2">
        <v>7933</v>
      </c>
      <c r="B7934" s="11">
        <v>0.76148109372977801</v>
      </c>
      <c r="C7934" s="11">
        <v>-0.97477456155863573</v>
      </c>
      <c r="D7934" s="3">
        <f>B7934*Dashboard!$D$11*Dashboard!$D$10*SQRT(Dashboard!$D$12/365)</f>
        <v>189061.87116904079</v>
      </c>
      <c r="E7934" s="3">
        <f>IF(Dashboard!$I$3,C7934*Dashboard!$E$11*Dashboard!$E$10*SQRT(Dashboard!$D$12/365),0)</f>
        <v>-484037.50032343098</v>
      </c>
      <c r="F7934" s="3">
        <f>D7934+IF(Dashboard!$I$3,E7934,0)</f>
        <v>-294975.62915439019</v>
      </c>
      <c r="G7934" s="3">
        <f>IF(Dashboard!$I$4, ('Lookups and Calculations'!$F$9) / (1 - 'Lookups and Calculations'!$F$10), 'Lookups and Calculations'!$F$9)</f>
        <v>1951878.888340465</v>
      </c>
      <c r="H7934" s="12">
        <f t="shared" si="246"/>
        <v>0</v>
      </c>
      <c r="I7934" s="12">
        <f t="shared" si="247"/>
        <v>0</v>
      </c>
      <c r="J7934" s="13">
        <f>(1 - Dashboard!$I$9) * H7934 * Dashboard!$I$8 * 'Lookups and Calculations'!$F$12</f>
        <v>0</v>
      </c>
      <c r="K7934" s="12">
        <f>(1 - Dashboard!$I$11) * I7934 * Dashboard!$I$10 * 'Lookups and Calculations'!$F$12</f>
        <v>0</v>
      </c>
      <c r="L7934" s="12">
        <f>(H7934 - I7934) * Dashboard!$I$13 * (Dashboard!$D$12 / 365) * 'Lookups and Calculations'!$F$12</f>
        <v>0</v>
      </c>
      <c r="M7934" s="3">
        <f>(G7934*2) * Dashboard!$I$13 * (Dashboard!$D$12 / 365) * 'Lookups and Calculations'!$F$12</f>
        <v>1602.0878730267946</v>
      </c>
      <c r="N7934" s="12">
        <f>H7934 * Dashboard!$I$14 * Dashboard!$I$15 * (Dashboard!$D$12 / 365) * 'Lookups and Calculations'!$F$12</f>
        <v>0</v>
      </c>
    </row>
    <row r="7935" spans="1:14" x14ac:dyDescent="0.35">
      <c r="A7935" s="2">
        <v>7934</v>
      </c>
      <c r="B7935" s="11">
        <v>0.38434331809624994</v>
      </c>
      <c r="C7935" s="11">
        <v>0.48493258014259832</v>
      </c>
      <c r="D7935" s="3">
        <f>B7935*Dashboard!$D$11*Dashboard!$D$10*SQRT(Dashboard!$D$12/365)</f>
        <v>95425.437990428836</v>
      </c>
      <c r="E7935" s="3">
        <f>IF(Dashboard!$I$3,C7935*Dashboard!$E$11*Dashboard!$E$10*SQRT(Dashboard!$D$12/365),0)</f>
        <v>240799.83534069249</v>
      </c>
      <c r="F7935" s="3">
        <f>D7935+IF(Dashboard!$I$3,E7935,0)</f>
        <v>336225.27333112131</v>
      </c>
      <c r="G7935" s="3">
        <f>IF(Dashboard!$I$4, ('Lookups and Calculations'!$F$9) / (1 - 'Lookups and Calculations'!$F$10), 'Lookups and Calculations'!$F$9)</f>
        <v>1951878.888340465</v>
      </c>
      <c r="H7935" s="12">
        <f t="shared" si="246"/>
        <v>0</v>
      </c>
      <c r="I7935" s="12">
        <f t="shared" si="247"/>
        <v>0</v>
      </c>
      <c r="J7935" s="13">
        <f>(1 - Dashboard!$I$9) * H7935 * Dashboard!$I$8 * 'Lookups and Calculations'!$F$12</f>
        <v>0</v>
      </c>
      <c r="K7935" s="12">
        <f>(1 - Dashboard!$I$11) * I7935 * Dashboard!$I$10 * 'Lookups and Calculations'!$F$12</f>
        <v>0</v>
      </c>
      <c r="L7935" s="12">
        <f>(H7935 - I7935) * Dashboard!$I$13 * (Dashboard!$D$12 / 365) * 'Lookups and Calculations'!$F$12</f>
        <v>0</v>
      </c>
      <c r="M7935" s="3">
        <f>(G7935*2) * Dashboard!$I$13 * (Dashboard!$D$12 / 365) * 'Lookups and Calculations'!$F$12</f>
        <v>1602.0878730267946</v>
      </c>
      <c r="N7935" s="12">
        <f>H7935 * Dashboard!$I$14 * Dashboard!$I$15 * (Dashboard!$D$12 / 365) * 'Lookups and Calculations'!$F$12</f>
        <v>0</v>
      </c>
    </row>
    <row r="7936" spans="1:14" x14ac:dyDescent="0.35">
      <c r="A7936" s="2">
        <v>7935</v>
      </c>
      <c r="B7936" s="11">
        <v>0.8113612487540437</v>
      </c>
      <c r="C7936" s="11">
        <v>0.73465060666843152</v>
      </c>
      <c r="D7936" s="3">
        <f>B7936*Dashboard!$D$11*Dashboard!$D$10*SQRT(Dashboard!$D$12/365)</f>
        <v>201446.20417578515</v>
      </c>
      <c r="E7936" s="3">
        <f>IF(Dashboard!$I$3,C7936*Dashboard!$E$11*Dashboard!$E$10*SQRT(Dashboard!$D$12/365),0)</f>
        <v>364800.70088645758</v>
      </c>
      <c r="F7936" s="3">
        <f>D7936+IF(Dashboard!$I$3,E7936,0)</f>
        <v>566246.90506224276</v>
      </c>
      <c r="G7936" s="3">
        <f>IF(Dashboard!$I$4, ('Lookups and Calculations'!$F$9) / (1 - 'Lookups and Calculations'!$F$10), 'Lookups and Calculations'!$F$9)</f>
        <v>1951878.888340465</v>
      </c>
      <c r="H7936" s="12">
        <f t="shared" si="246"/>
        <v>0</v>
      </c>
      <c r="I7936" s="12">
        <f t="shared" si="247"/>
        <v>0</v>
      </c>
      <c r="J7936" s="13">
        <f>(1 - Dashboard!$I$9) * H7936 * Dashboard!$I$8 * 'Lookups and Calculations'!$F$12</f>
        <v>0</v>
      </c>
      <c r="K7936" s="12">
        <f>(1 - Dashboard!$I$11) * I7936 * Dashboard!$I$10 * 'Lookups and Calculations'!$F$12</f>
        <v>0</v>
      </c>
      <c r="L7936" s="12">
        <f>(H7936 - I7936) * Dashboard!$I$13 * (Dashboard!$D$12 / 365) * 'Lookups and Calculations'!$F$12</f>
        <v>0</v>
      </c>
      <c r="M7936" s="3">
        <f>(G7936*2) * Dashboard!$I$13 * (Dashboard!$D$12 / 365) * 'Lookups and Calculations'!$F$12</f>
        <v>1602.0878730267946</v>
      </c>
      <c r="N7936" s="12">
        <f>H7936 * Dashboard!$I$14 * Dashboard!$I$15 * (Dashboard!$D$12 / 365) * 'Lookups and Calculations'!$F$12</f>
        <v>0</v>
      </c>
    </row>
    <row r="7937" spans="1:14" x14ac:dyDescent="0.35">
      <c r="A7937" s="2">
        <v>7936</v>
      </c>
      <c r="B7937" s="11">
        <v>-1.0587388112756215</v>
      </c>
      <c r="C7937" s="11">
        <v>7.4816111088841952E-2</v>
      </c>
      <c r="D7937" s="3">
        <f>B7937*Dashboard!$D$11*Dashboard!$D$10*SQRT(Dashboard!$D$12/365)</f>
        <v>-262865.54241107265</v>
      </c>
      <c r="E7937" s="3">
        <f>IF(Dashboard!$I$3,C7937*Dashboard!$E$11*Dashboard!$E$10*SQRT(Dashboard!$D$12/365),0)</f>
        <v>37150.952459672713</v>
      </c>
      <c r="F7937" s="3">
        <f>D7937+IF(Dashboard!$I$3,E7937,0)</f>
        <v>-225714.58995139995</v>
      </c>
      <c r="G7937" s="3">
        <f>IF(Dashboard!$I$4, ('Lookups and Calculations'!$F$9) / (1 - 'Lookups and Calculations'!$F$10), 'Lookups and Calculations'!$F$9)</f>
        <v>1951878.888340465</v>
      </c>
      <c r="H7937" s="12">
        <f t="shared" si="246"/>
        <v>0</v>
      </c>
      <c r="I7937" s="12">
        <f t="shared" si="247"/>
        <v>0</v>
      </c>
      <c r="J7937" s="13">
        <f>(1 - Dashboard!$I$9) * H7937 * Dashboard!$I$8 * 'Lookups and Calculations'!$F$12</f>
        <v>0</v>
      </c>
      <c r="K7937" s="12">
        <f>(1 - Dashboard!$I$11) * I7937 * Dashboard!$I$10 * 'Lookups and Calculations'!$F$12</f>
        <v>0</v>
      </c>
      <c r="L7937" s="12">
        <f>(H7937 - I7937) * Dashboard!$I$13 * (Dashboard!$D$12 / 365) * 'Lookups and Calculations'!$F$12</f>
        <v>0</v>
      </c>
      <c r="M7937" s="3">
        <f>(G7937*2) * Dashboard!$I$13 * (Dashboard!$D$12 / 365) * 'Lookups and Calculations'!$F$12</f>
        <v>1602.0878730267946</v>
      </c>
      <c r="N7937" s="12">
        <f>H7937 * Dashboard!$I$14 * Dashboard!$I$15 * (Dashboard!$D$12 / 365) * 'Lookups and Calculations'!$F$12</f>
        <v>0</v>
      </c>
    </row>
    <row r="7938" spans="1:14" x14ac:dyDescent="0.35">
      <c r="A7938" s="2">
        <v>7937</v>
      </c>
      <c r="B7938" s="11">
        <v>5.6024979059575722E-2</v>
      </c>
      <c r="C7938" s="11">
        <v>-1.7497507457593005</v>
      </c>
      <c r="D7938" s="3">
        <f>B7938*Dashboard!$D$11*Dashboard!$D$10*SQRT(Dashboard!$D$12/365)</f>
        <v>13909.980773558766</v>
      </c>
      <c r="E7938" s="3">
        <f>IF(Dashboard!$I$3,C7938*Dashboard!$E$11*Dashboard!$E$10*SQRT(Dashboard!$D$12/365),0)</f>
        <v>-868862.41246606922</v>
      </c>
      <c r="F7938" s="3">
        <f>D7938+IF(Dashboard!$I$3,E7938,0)</f>
        <v>-854952.43169251049</v>
      </c>
      <c r="G7938" s="3">
        <f>IF(Dashboard!$I$4, ('Lookups and Calculations'!$F$9) / (1 - 'Lookups and Calculations'!$F$10), 'Lookups and Calculations'!$F$9)</f>
        <v>1951878.888340465</v>
      </c>
      <c r="H7938" s="12">
        <f t="shared" si="246"/>
        <v>0</v>
      </c>
      <c r="I7938" s="12">
        <f t="shared" si="247"/>
        <v>0</v>
      </c>
      <c r="J7938" s="13">
        <f>(1 - Dashboard!$I$9) * H7938 * Dashboard!$I$8 * 'Lookups and Calculations'!$F$12</f>
        <v>0</v>
      </c>
      <c r="K7938" s="12">
        <f>(1 - Dashboard!$I$11) * I7938 * Dashboard!$I$10 * 'Lookups and Calculations'!$F$12</f>
        <v>0</v>
      </c>
      <c r="L7938" s="12">
        <f>(H7938 - I7938) * Dashboard!$I$13 * (Dashboard!$D$12 / 365) * 'Lookups and Calculations'!$F$12</f>
        <v>0</v>
      </c>
      <c r="M7938" s="3">
        <f>(G7938*2) * Dashboard!$I$13 * (Dashboard!$D$12 / 365) * 'Lookups and Calculations'!$F$12</f>
        <v>1602.0878730267946</v>
      </c>
      <c r="N7938" s="12">
        <f>H7938 * Dashboard!$I$14 * Dashboard!$I$15 * (Dashboard!$D$12 / 365) * 'Lookups and Calculations'!$F$12</f>
        <v>0</v>
      </c>
    </row>
    <row r="7939" spans="1:14" x14ac:dyDescent="0.35">
      <c r="A7939" s="2">
        <v>7938</v>
      </c>
      <c r="B7939" s="11">
        <v>-0.88360430921869815</v>
      </c>
      <c r="C7939" s="11">
        <v>-1.4322595016537951</v>
      </c>
      <c r="D7939" s="3">
        <f>B7939*Dashboard!$D$11*Dashboard!$D$10*SQRT(Dashboard!$D$12/365)</f>
        <v>-219382.83885114666</v>
      </c>
      <c r="E7939" s="3">
        <f>IF(Dashboard!$I$3,C7939*Dashboard!$E$11*Dashboard!$E$10*SQRT(Dashboard!$D$12/365),0)</f>
        <v>-711207.83854522428</v>
      </c>
      <c r="F7939" s="3">
        <f>D7939+IF(Dashboard!$I$3,E7939,0)</f>
        <v>-930590.67739637091</v>
      </c>
      <c r="G7939" s="3">
        <f>IF(Dashboard!$I$4, ('Lookups and Calculations'!$F$9) / (1 - 'Lookups and Calculations'!$F$10), 'Lookups and Calculations'!$F$9)</f>
        <v>1951878.888340465</v>
      </c>
      <c r="H7939" s="12">
        <f t="shared" ref="H7939:H8002" si="248">MAX(0,F7939-G7939)</f>
        <v>0</v>
      </c>
      <c r="I7939" s="12">
        <f t="shared" ref="I7939:I8002" si="249">MAX(0,-F7939-G7939)</f>
        <v>0</v>
      </c>
      <c r="J7939" s="13">
        <f>(1 - Dashboard!$I$9) * H7939 * Dashboard!$I$8 * 'Lookups and Calculations'!$F$12</f>
        <v>0</v>
      </c>
      <c r="K7939" s="12">
        <f>(1 - Dashboard!$I$11) * I7939 * Dashboard!$I$10 * 'Lookups and Calculations'!$F$12</f>
        <v>0</v>
      </c>
      <c r="L7939" s="12">
        <f>(H7939 - I7939) * Dashboard!$I$13 * (Dashboard!$D$12 / 365) * 'Lookups and Calculations'!$F$12</f>
        <v>0</v>
      </c>
      <c r="M7939" s="3">
        <f>(G7939*2) * Dashboard!$I$13 * (Dashboard!$D$12 / 365) * 'Lookups and Calculations'!$F$12</f>
        <v>1602.0878730267946</v>
      </c>
      <c r="N7939" s="12">
        <f>H7939 * Dashboard!$I$14 * Dashboard!$I$15 * (Dashboard!$D$12 / 365) * 'Lookups and Calculations'!$F$12</f>
        <v>0</v>
      </c>
    </row>
    <row r="7940" spans="1:14" x14ac:dyDescent="0.35">
      <c r="A7940" s="2">
        <v>7939</v>
      </c>
      <c r="B7940" s="11">
        <v>-1.2663869003916957</v>
      </c>
      <c r="C7940" s="11">
        <v>1.237522867357755</v>
      </c>
      <c r="D7940" s="3">
        <f>B7940*Dashboard!$D$11*Dashboard!$D$10*SQRT(Dashboard!$D$12/365)</f>
        <v>-314420.77680392028</v>
      </c>
      <c r="E7940" s="3">
        <f>IF(Dashboard!$I$3,C7940*Dashboard!$E$11*Dashboard!$E$10*SQRT(Dashboard!$D$12/365),0)</f>
        <v>614508.72738321905</v>
      </c>
      <c r="F7940" s="3">
        <f>D7940+IF(Dashboard!$I$3,E7940,0)</f>
        <v>300087.95057929878</v>
      </c>
      <c r="G7940" s="3">
        <f>IF(Dashboard!$I$4, ('Lookups and Calculations'!$F$9) / (1 - 'Lookups and Calculations'!$F$10), 'Lookups and Calculations'!$F$9)</f>
        <v>1951878.888340465</v>
      </c>
      <c r="H7940" s="12">
        <f t="shared" si="248"/>
        <v>0</v>
      </c>
      <c r="I7940" s="12">
        <f t="shared" si="249"/>
        <v>0</v>
      </c>
      <c r="J7940" s="13">
        <f>(1 - Dashboard!$I$9) * H7940 * Dashboard!$I$8 * 'Lookups and Calculations'!$F$12</f>
        <v>0</v>
      </c>
      <c r="K7940" s="12">
        <f>(1 - Dashboard!$I$11) * I7940 * Dashboard!$I$10 * 'Lookups and Calculations'!$F$12</f>
        <v>0</v>
      </c>
      <c r="L7940" s="12">
        <f>(H7940 - I7940) * Dashboard!$I$13 * (Dashboard!$D$12 / 365) * 'Lookups and Calculations'!$F$12</f>
        <v>0</v>
      </c>
      <c r="M7940" s="3">
        <f>(G7940*2) * Dashboard!$I$13 * (Dashboard!$D$12 / 365) * 'Lookups and Calculations'!$F$12</f>
        <v>1602.0878730267946</v>
      </c>
      <c r="N7940" s="12">
        <f>H7940 * Dashboard!$I$14 * Dashboard!$I$15 * (Dashboard!$D$12 / 365) * 'Lookups and Calculations'!$F$12</f>
        <v>0</v>
      </c>
    </row>
    <row r="7941" spans="1:14" x14ac:dyDescent="0.35">
      <c r="A7941" s="2">
        <v>7940</v>
      </c>
      <c r="B7941" s="11">
        <v>-1.2619480703405537</v>
      </c>
      <c r="C7941" s="11">
        <v>-0.96167454689290977</v>
      </c>
      <c r="D7941" s="3">
        <f>B7941*Dashboard!$D$11*Dashboard!$D$10*SQRT(Dashboard!$D$12/365)</f>
        <v>-313318.69623727124</v>
      </c>
      <c r="E7941" s="3">
        <f>IF(Dashboard!$I$3,C7941*Dashboard!$E$11*Dashboard!$E$10*SQRT(Dashboard!$D$12/365),0)</f>
        <v>-477532.5107565517</v>
      </c>
      <c r="F7941" s="3">
        <f>D7941+IF(Dashboard!$I$3,E7941,0)</f>
        <v>-790851.20699382294</v>
      </c>
      <c r="G7941" s="3">
        <f>IF(Dashboard!$I$4, ('Lookups and Calculations'!$F$9) / (1 - 'Lookups and Calculations'!$F$10), 'Lookups and Calculations'!$F$9)</f>
        <v>1951878.888340465</v>
      </c>
      <c r="H7941" s="12">
        <f t="shared" si="248"/>
        <v>0</v>
      </c>
      <c r="I7941" s="12">
        <f t="shared" si="249"/>
        <v>0</v>
      </c>
      <c r="J7941" s="13">
        <f>(1 - Dashboard!$I$9) * H7941 * Dashboard!$I$8 * 'Lookups and Calculations'!$F$12</f>
        <v>0</v>
      </c>
      <c r="K7941" s="12">
        <f>(1 - Dashboard!$I$11) * I7941 * Dashboard!$I$10 * 'Lookups and Calculations'!$F$12</f>
        <v>0</v>
      </c>
      <c r="L7941" s="12">
        <f>(H7941 - I7941) * Dashboard!$I$13 * (Dashboard!$D$12 / 365) * 'Lookups and Calculations'!$F$12</f>
        <v>0</v>
      </c>
      <c r="M7941" s="3">
        <f>(G7941*2) * Dashboard!$I$13 * (Dashboard!$D$12 / 365) * 'Lookups and Calculations'!$F$12</f>
        <v>1602.0878730267946</v>
      </c>
      <c r="N7941" s="12">
        <f>H7941 * Dashboard!$I$14 * Dashboard!$I$15 * (Dashboard!$D$12 / 365) * 'Lookups and Calculations'!$F$12</f>
        <v>0</v>
      </c>
    </row>
    <row r="7942" spans="1:14" x14ac:dyDescent="0.35">
      <c r="A7942" s="2">
        <v>7941</v>
      </c>
      <c r="B7942" s="11">
        <v>0.16365181765560693</v>
      </c>
      <c r="C7942" s="11">
        <v>9.9292757755695543E-2</v>
      </c>
      <c r="D7942" s="3">
        <f>B7942*Dashboard!$D$11*Dashboard!$D$10*SQRT(Dashboard!$D$12/365)</f>
        <v>40631.762391678378</v>
      </c>
      <c r="E7942" s="3">
        <f>IF(Dashboard!$I$3,C7942*Dashboard!$E$11*Dashboard!$E$10*SQRT(Dashboard!$D$12/365),0)</f>
        <v>49305.16260850925</v>
      </c>
      <c r="F7942" s="3">
        <f>D7942+IF(Dashboard!$I$3,E7942,0)</f>
        <v>89936.925000187621</v>
      </c>
      <c r="G7942" s="3">
        <f>IF(Dashboard!$I$4, ('Lookups and Calculations'!$F$9) / (1 - 'Lookups and Calculations'!$F$10), 'Lookups and Calculations'!$F$9)</f>
        <v>1951878.888340465</v>
      </c>
      <c r="H7942" s="12">
        <f t="shared" si="248"/>
        <v>0</v>
      </c>
      <c r="I7942" s="12">
        <f t="shared" si="249"/>
        <v>0</v>
      </c>
      <c r="J7942" s="13">
        <f>(1 - Dashboard!$I$9) * H7942 * Dashboard!$I$8 * 'Lookups and Calculations'!$F$12</f>
        <v>0</v>
      </c>
      <c r="K7942" s="12">
        <f>(1 - Dashboard!$I$11) * I7942 * Dashboard!$I$10 * 'Lookups and Calculations'!$F$12</f>
        <v>0</v>
      </c>
      <c r="L7942" s="12">
        <f>(H7942 - I7942) * Dashboard!$I$13 * (Dashboard!$D$12 / 365) * 'Lookups and Calculations'!$F$12</f>
        <v>0</v>
      </c>
      <c r="M7942" s="3">
        <f>(G7942*2) * Dashboard!$I$13 * (Dashboard!$D$12 / 365) * 'Lookups and Calculations'!$F$12</f>
        <v>1602.0878730267946</v>
      </c>
      <c r="N7942" s="12">
        <f>H7942 * Dashboard!$I$14 * Dashboard!$I$15 * (Dashboard!$D$12 / 365) * 'Lookups and Calculations'!$F$12</f>
        <v>0</v>
      </c>
    </row>
    <row r="7943" spans="1:14" x14ac:dyDescent="0.35">
      <c r="A7943" s="2">
        <v>7942</v>
      </c>
      <c r="B7943" s="11">
        <v>-0.50229091456727826</v>
      </c>
      <c r="C7943" s="11">
        <v>-0.34465235683097845</v>
      </c>
      <c r="D7943" s="3">
        <f>B7943*Dashboard!$D$11*Dashboard!$D$10*SQRT(Dashboard!$D$12/365)</f>
        <v>-124709.67560620452</v>
      </c>
      <c r="E7943" s="3">
        <f>IF(Dashboard!$I$3,C7943*Dashboard!$E$11*Dashboard!$E$10*SQRT(Dashboard!$D$12/365),0)</f>
        <v>-171141.79202040139</v>
      </c>
      <c r="F7943" s="3">
        <f>D7943+IF(Dashboard!$I$3,E7943,0)</f>
        <v>-295851.46762660588</v>
      </c>
      <c r="G7943" s="3">
        <f>IF(Dashboard!$I$4, ('Lookups and Calculations'!$F$9) / (1 - 'Lookups and Calculations'!$F$10), 'Lookups and Calculations'!$F$9)</f>
        <v>1951878.888340465</v>
      </c>
      <c r="H7943" s="12">
        <f t="shared" si="248"/>
        <v>0</v>
      </c>
      <c r="I7943" s="12">
        <f t="shared" si="249"/>
        <v>0</v>
      </c>
      <c r="J7943" s="13">
        <f>(1 - Dashboard!$I$9) * H7943 * Dashboard!$I$8 * 'Lookups and Calculations'!$F$12</f>
        <v>0</v>
      </c>
      <c r="K7943" s="12">
        <f>(1 - Dashboard!$I$11) * I7943 * Dashboard!$I$10 * 'Lookups and Calculations'!$F$12</f>
        <v>0</v>
      </c>
      <c r="L7943" s="12">
        <f>(H7943 - I7943) * Dashboard!$I$13 * (Dashboard!$D$12 / 365) * 'Lookups and Calculations'!$F$12</f>
        <v>0</v>
      </c>
      <c r="M7943" s="3">
        <f>(G7943*2) * Dashboard!$I$13 * (Dashboard!$D$12 / 365) * 'Lookups and Calculations'!$F$12</f>
        <v>1602.0878730267946</v>
      </c>
      <c r="N7943" s="12">
        <f>H7943 * Dashboard!$I$14 * Dashboard!$I$15 * (Dashboard!$D$12 / 365) * 'Lookups and Calculations'!$F$12</f>
        <v>0</v>
      </c>
    </row>
    <row r="7944" spans="1:14" x14ac:dyDescent="0.35">
      <c r="A7944" s="2">
        <v>7943</v>
      </c>
      <c r="B7944" s="11">
        <v>0.82157319207923518</v>
      </c>
      <c r="C7944" s="11">
        <v>0.35805538446727231</v>
      </c>
      <c r="D7944" s="3">
        <f>B7944*Dashboard!$D$11*Dashboard!$D$10*SQRT(Dashboard!$D$12/365)</f>
        <v>203981.64350478581</v>
      </c>
      <c r="E7944" s="3">
        <f>IF(Dashboard!$I$3,C7944*Dashboard!$E$11*Dashboard!$E$10*SQRT(Dashboard!$D$12/365),0)</f>
        <v>177797.24677853964</v>
      </c>
      <c r="F7944" s="3">
        <f>D7944+IF(Dashboard!$I$3,E7944,0)</f>
        <v>381778.89028332545</v>
      </c>
      <c r="G7944" s="3">
        <f>IF(Dashboard!$I$4, ('Lookups and Calculations'!$F$9) / (1 - 'Lookups and Calculations'!$F$10), 'Lookups and Calculations'!$F$9)</f>
        <v>1951878.888340465</v>
      </c>
      <c r="H7944" s="12">
        <f t="shared" si="248"/>
        <v>0</v>
      </c>
      <c r="I7944" s="12">
        <f t="shared" si="249"/>
        <v>0</v>
      </c>
      <c r="J7944" s="13">
        <f>(1 - Dashboard!$I$9) * H7944 * Dashboard!$I$8 * 'Lookups and Calculations'!$F$12</f>
        <v>0</v>
      </c>
      <c r="K7944" s="12">
        <f>(1 - Dashboard!$I$11) * I7944 * Dashboard!$I$10 * 'Lookups and Calculations'!$F$12</f>
        <v>0</v>
      </c>
      <c r="L7944" s="12">
        <f>(H7944 - I7944) * Dashboard!$I$13 * (Dashboard!$D$12 / 365) * 'Lookups and Calculations'!$F$12</f>
        <v>0</v>
      </c>
      <c r="M7944" s="3">
        <f>(G7944*2) * Dashboard!$I$13 * (Dashboard!$D$12 / 365) * 'Lookups and Calculations'!$F$12</f>
        <v>1602.0878730267946</v>
      </c>
      <c r="N7944" s="12">
        <f>H7944 * Dashboard!$I$14 * Dashboard!$I$15 * (Dashboard!$D$12 / 365) * 'Lookups and Calculations'!$F$12</f>
        <v>0</v>
      </c>
    </row>
    <row r="7945" spans="1:14" x14ac:dyDescent="0.35">
      <c r="A7945" s="2">
        <v>7944</v>
      </c>
      <c r="B7945" s="11">
        <v>1.236347409979444</v>
      </c>
      <c r="C7945" s="11">
        <v>-0.81394892765604132</v>
      </c>
      <c r="D7945" s="3">
        <f>B7945*Dashboard!$D$11*Dashboard!$D$10*SQRT(Dashboard!$D$12/365)</f>
        <v>306962.51905718213</v>
      </c>
      <c r="E7945" s="3">
        <f>IF(Dashboard!$I$3,C7945*Dashboard!$E$11*Dashboard!$E$10*SQRT(Dashboard!$D$12/365),0)</f>
        <v>-404177.35532983352</v>
      </c>
      <c r="F7945" s="3">
        <f>D7945+IF(Dashboard!$I$3,E7945,0)</f>
        <v>-97214.836272651388</v>
      </c>
      <c r="G7945" s="3">
        <f>IF(Dashboard!$I$4, ('Lookups and Calculations'!$F$9) / (1 - 'Lookups and Calculations'!$F$10), 'Lookups and Calculations'!$F$9)</f>
        <v>1951878.888340465</v>
      </c>
      <c r="H7945" s="12">
        <f t="shared" si="248"/>
        <v>0</v>
      </c>
      <c r="I7945" s="12">
        <f t="shared" si="249"/>
        <v>0</v>
      </c>
      <c r="J7945" s="13">
        <f>(1 - Dashboard!$I$9) * H7945 * Dashboard!$I$8 * 'Lookups and Calculations'!$F$12</f>
        <v>0</v>
      </c>
      <c r="K7945" s="12">
        <f>(1 - Dashboard!$I$11) * I7945 * Dashboard!$I$10 * 'Lookups and Calculations'!$F$12</f>
        <v>0</v>
      </c>
      <c r="L7945" s="12">
        <f>(H7945 - I7945) * Dashboard!$I$13 * (Dashboard!$D$12 / 365) * 'Lookups and Calculations'!$F$12</f>
        <v>0</v>
      </c>
      <c r="M7945" s="3">
        <f>(G7945*2) * Dashboard!$I$13 * (Dashboard!$D$12 / 365) * 'Lookups and Calculations'!$F$12</f>
        <v>1602.0878730267946</v>
      </c>
      <c r="N7945" s="12">
        <f>H7945 * Dashboard!$I$14 * Dashboard!$I$15 * (Dashboard!$D$12 / 365) * 'Lookups and Calculations'!$F$12</f>
        <v>0</v>
      </c>
    </row>
    <row r="7946" spans="1:14" x14ac:dyDescent="0.35">
      <c r="A7946" s="2">
        <v>7945</v>
      </c>
      <c r="B7946" s="11">
        <v>0.61720505695155714</v>
      </c>
      <c r="C7946" s="11">
        <v>0.47681997008234489</v>
      </c>
      <c r="D7946" s="3">
        <f>B7946*Dashboard!$D$11*Dashboard!$D$10*SQRT(Dashboard!$D$12/365)</f>
        <v>153240.76188248055</v>
      </c>
      <c r="E7946" s="3">
        <f>IF(Dashboard!$I$3,C7946*Dashboard!$E$11*Dashboard!$E$10*SQRT(Dashboard!$D$12/365),0)</f>
        <v>236771.40902601214</v>
      </c>
      <c r="F7946" s="3">
        <f>D7946+IF(Dashboard!$I$3,E7946,0)</f>
        <v>390012.1709084927</v>
      </c>
      <c r="G7946" s="3">
        <f>IF(Dashboard!$I$4, ('Lookups and Calculations'!$F$9) / (1 - 'Lookups and Calculations'!$F$10), 'Lookups and Calculations'!$F$9)</f>
        <v>1951878.888340465</v>
      </c>
      <c r="H7946" s="12">
        <f t="shared" si="248"/>
        <v>0</v>
      </c>
      <c r="I7946" s="12">
        <f t="shared" si="249"/>
        <v>0</v>
      </c>
      <c r="J7946" s="13">
        <f>(1 - Dashboard!$I$9) * H7946 * Dashboard!$I$8 * 'Lookups and Calculations'!$F$12</f>
        <v>0</v>
      </c>
      <c r="K7946" s="12">
        <f>(1 - Dashboard!$I$11) * I7946 * Dashboard!$I$10 * 'Lookups and Calculations'!$F$12</f>
        <v>0</v>
      </c>
      <c r="L7946" s="12">
        <f>(H7946 - I7946) * Dashboard!$I$13 * (Dashboard!$D$12 / 365) * 'Lookups and Calculations'!$F$12</f>
        <v>0</v>
      </c>
      <c r="M7946" s="3">
        <f>(G7946*2) * Dashboard!$I$13 * (Dashboard!$D$12 / 365) * 'Lookups and Calculations'!$F$12</f>
        <v>1602.0878730267946</v>
      </c>
      <c r="N7946" s="12">
        <f>H7946 * Dashboard!$I$14 * Dashboard!$I$15 * (Dashboard!$D$12 / 365) * 'Lookups and Calculations'!$F$12</f>
        <v>0</v>
      </c>
    </row>
    <row r="7947" spans="1:14" x14ac:dyDescent="0.35">
      <c r="A7947" s="2">
        <v>7946</v>
      </c>
      <c r="B7947" s="11">
        <v>-0.13221030768210276</v>
      </c>
      <c r="C7947" s="11">
        <v>0.62417281919061596</v>
      </c>
      <c r="D7947" s="3">
        <f>B7947*Dashboard!$D$11*Dashboard!$D$10*SQRT(Dashboard!$D$12/365)</f>
        <v>-32825.408751491734</v>
      </c>
      <c r="E7947" s="3">
        <f>IF(Dashboard!$I$3,C7947*Dashboard!$E$11*Dashboard!$E$10*SQRT(Dashboard!$D$12/365),0)</f>
        <v>309941.46040061692</v>
      </c>
      <c r="F7947" s="3">
        <f>D7947+IF(Dashboard!$I$3,E7947,0)</f>
        <v>277116.05164912518</v>
      </c>
      <c r="G7947" s="3">
        <f>IF(Dashboard!$I$4, ('Lookups and Calculations'!$F$9) / (1 - 'Lookups and Calculations'!$F$10), 'Lookups and Calculations'!$F$9)</f>
        <v>1951878.888340465</v>
      </c>
      <c r="H7947" s="12">
        <f t="shared" si="248"/>
        <v>0</v>
      </c>
      <c r="I7947" s="12">
        <f t="shared" si="249"/>
        <v>0</v>
      </c>
      <c r="J7947" s="13">
        <f>(1 - Dashboard!$I$9) * H7947 * Dashboard!$I$8 * 'Lookups and Calculations'!$F$12</f>
        <v>0</v>
      </c>
      <c r="K7947" s="12">
        <f>(1 - Dashboard!$I$11) * I7947 * Dashboard!$I$10 * 'Lookups and Calculations'!$F$12</f>
        <v>0</v>
      </c>
      <c r="L7947" s="12">
        <f>(H7947 - I7947) * Dashboard!$I$13 * (Dashboard!$D$12 / 365) * 'Lookups and Calculations'!$F$12</f>
        <v>0</v>
      </c>
      <c r="M7947" s="3">
        <f>(G7947*2) * Dashboard!$I$13 * (Dashboard!$D$12 / 365) * 'Lookups and Calculations'!$F$12</f>
        <v>1602.0878730267946</v>
      </c>
      <c r="N7947" s="12">
        <f>H7947 * Dashboard!$I$14 * Dashboard!$I$15 * (Dashboard!$D$12 / 365) * 'Lookups and Calculations'!$F$12</f>
        <v>0</v>
      </c>
    </row>
    <row r="7948" spans="1:14" x14ac:dyDescent="0.35">
      <c r="A7948" s="2">
        <v>7947</v>
      </c>
      <c r="B7948" s="11">
        <v>0.9378990631895272</v>
      </c>
      <c r="C7948" s="11">
        <v>0.34164940039068392</v>
      </c>
      <c r="D7948" s="3">
        <f>B7948*Dashboard!$D$11*Dashboard!$D$10*SQRT(Dashboard!$D$12/365)</f>
        <v>232863.23628308912</v>
      </c>
      <c r="E7948" s="3">
        <f>IF(Dashboard!$I$3,C7948*Dashboard!$E$11*Dashboard!$E$10*SQRT(Dashboard!$D$12/365),0)</f>
        <v>169650.63336047888</v>
      </c>
      <c r="F7948" s="3">
        <f>D7948+IF(Dashboard!$I$3,E7948,0)</f>
        <v>402513.869643568</v>
      </c>
      <c r="G7948" s="3">
        <f>IF(Dashboard!$I$4, ('Lookups and Calculations'!$F$9) / (1 - 'Lookups and Calculations'!$F$10), 'Lookups and Calculations'!$F$9)</f>
        <v>1951878.888340465</v>
      </c>
      <c r="H7948" s="12">
        <f t="shared" si="248"/>
        <v>0</v>
      </c>
      <c r="I7948" s="12">
        <f t="shared" si="249"/>
        <v>0</v>
      </c>
      <c r="J7948" s="13">
        <f>(1 - Dashboard!$I$9) * H7948 * Dashboard!$I$8 * 'Lookups and Calculations'!$F$12</f>
        <v>0</v>
      </c>
      <c r="K7948" s="12">
        <f>(1 - Dashboard!$I$11) * I7948 * Dashboard!$I$10 * 'Lookups and Calculations'!$F$12</f>
        <v>0</v>
      </c>
      <c r="L7948" s="12">
        <f>(H7948 - I7948) * Dashboard!$I$13 * (Dashboard!$D$12 / 365) * 'Lookups and Calculations'!$F$12</f>
        <v>0</v>
      </c>
      <c r="M7948" s="3">
        <f>(G7948*2) * Dashboard!$I$13 * (Dashboard!$D$12 / 365) * 'Lookups and Calculations'!$F$12</f>
        <v>1602.0878730267946</v>
      </c>
      <c r="N7948" s="12">
        <f>H7948 * Dashboard!$I$14 * Dashboard!$I$15 * (Dashboard!$D$12 / 365) * 'Lookups and Calculations'!$F$12</f>
        <v>0</v>
      </c>
    </row>
    <row r="7949" spans="1:14" x14ac:dyDescent="0.35">
      <c r="A7949" s="2">
        <v>7948</v>
      </c>
      <c r="B7949" s="11">
        <v>-1.0573853070307069</v>
      </c>
      <c r="C7949" s="11">
        <v>-0.69588822388414806</v>
      </c>
      <c r="D7949" s="3">
        <f>B7949*Dashboard!$D$11*Dashboard!$D$10*SQRT(Dashboard!$D$12/365)</f>
        <v>-262529.49198607076</v>
      </c>
      <c r="E7949" s="3">
        <f>IF(Dashboard!$I$3,C7949*Dashboard!$E$11*Dashboard!$E$10*SQRT(Dashboard!$D$12/365),0)</f>
        <v>-345552.71513733832</v>
      </c>
      <c r="F7949" s="3">
        <f>D7949+IF(Dashboard!$I$3,E7949,0)</f>
        <v>-608082.20712340903</v>
      </c>
      <c r="G7949" s="3">
        <f>IF(Dashboard!$I$4, ('Lookups and Calculations'!$F$9) / (1 - 'Lookups and Calculations'!$F$10), 'Lookups and Calculations'!$F$9)</f>
        <v>1951878.888340465</v>
      </c>
      <c r="H7949" s="12">
        <f t="shared" si="248"/>
        <v>0</v>
      </c>
      <c r="I7949" s="12">
        <f t="shared" si="249"/>
        <v>0</v>
      </c>
      <c r="J7949" s="13">
        <f>(1 - Dashboard!$I$9) * H7949 * Dashboard!$I$8 * 'Lookups and Calculations'!$F$12</f>
        <v>0</v>
      </c>
      <c r="K7949" s="12">
        <f>(1 - Dashboard!$I$11) * I7949 * Dashboard!$I$10 * 'Lookups and Calculations'!$F$12</f>
        <v>0</v>
      </c>
      <c r="L7949" s="12">
        <f>(H7949 - I7949) * Dashboard!$I$13 * (Dashboard!$D$12 / 365) * 'Lookups and Calculations'!$F$12</f>
        <v>0</v>
      </c>
      <c r="M7949" s="3">
        <f>(G7949*2) * Dashboard!$I$13 * (Dashboard!$D$12 / 365) * 'Lookups and Calculations'!$F$12</f>
        <v>1602.0878730267946</v>
      </c>
      <c r="N7949" s="12">
        <f>H7949 * Dashboard!$I$14 * Dashboard!$I$15 * (Dashboard!$D$12 / 365) * 'Lookups and Calculations'!$F$12</f>
        <v>0</v>
      </c>
    </row>
    <row r="7950" spans="1:14" x14ac:dyDescent="0.35">
      <c r="A7950" s="2">
        <v>7949</v>
      </c>
      <c r="B7950" s="11">
        <v>0.64021276131735838</v>
      </c>
      <c r="C7950" s="11">
        <v>0.91288487889525738</v>
      </c>
      <c r="D7950" s="3">
        <f>B7950*Dashboard!$D$11*Dashboard!$D$10*SQRT(Dashboard!$D$12/365)</f>
        <v>158953.15536738842</v>
      </c>
      <c r="E7950" s="3">
        <f>IF(Dashboard!$I$3,C7950*Dashboard!$E$11*Dashboard!$E$10*SQRT(Dashboard!$D$12/365),0)</f>
        <v>453305.34083386476</v>
      </c>
      <c r="F7950" s="3">
        <f>D7950+IF(Dashboard!$I$3,E7950,0)</f>
        <v>612258.49620125315</v>
      </c>
      <c r="G7950" s="3">
        <f>IF(Dashboard!$I$4, ('Lookups and Calculations'!$F$9) / (1 - 'Lookups and Calculations'!$F$10), 'Lookups and Calculations'!$F$9)</f>
        <v>1951878.888340465</v>
      </c>
      <c r="H7950" s="12">
        <f t="shared" si="248"/>
        <v>0</v>
      </c>
      <c r="I7950" s="12">
        <f t="shared" si="249"/>
        <v>0</v>
      </c>
      <c r="J7950" s="13">
        <f>(1 - Dashboard!$I$9) * H7950 * Dashboard!$I$8 * 'Lookups and Calculations'!$F$12</f>
        <v>0</v>
      </c>
      <c r="K7950" s="12">
        <f>(1 - Dashboard!$I$11) * I7950 * Dashboard!$I$10 * 'Lookups and Calculations'!$F$12</f>
        <v>0</v>
      </c>
      <c r="L7950" s="12">
        <f>(H7950 - I7950) * Dashboard!$I$13 * (Dashboard!$D$12 / 365) * 'Lookups and Calculations'!$F$12</f>
        <v>0</v>
      </c>
      <c r="M7950" s="3">
        <f>(G7950*2) * Dashboard!$I$13 * (Dashboard!$D$12 / 365) * 'Lookups and Calculations'!$F$12</f>
        <v>1602.0878730267946</v>
      </c>
      <c r="N7950" s="12">
        <f>H7950 * Dashboard!$I$14 * Dashboard!$I$15 * (Dashboard!$D$12 / 365) * 'Lookups and Calculations'!$F$12</f>
        <v>0</v>
      </c>
    </row>
    <row r="7951" spans="1:14" x14ac:dyDescent="0.35">
      <c r="A7951" s="2">
        <v>7950</v>
      </c>
      <c r="B7951" s="11">
        <v>-1.5296321294470541</v>
      </c>
      <c r="C7951" s="11">
        <v>-0.48164011161360898</v>
      </c>
      <c r="D7951" s="3">
        <f>B7951*Dashboard!$D$11*Dashboard!$D$10*SQRT(Dashboard!$D$12/365)</f>
        <v>-379779.76731772849</v>
      </c>
      <c r="E7951" s="3">
        <f>IF(Dashboard!$I$3,C7951*Dashboard!$E$11*Dashboard!$E$10*SQRT(Dashboard!$D$12/365),0)</f>
        <v>-239164.91553511476</v>
      </c>
      <c r="F7951" s="3">
        <f>D7951+IF(Dashboard!$I$3,E7951,0)</f>
        <v>-618944.68285284331</v>
      </c>
      <c r="G7951" s="3">
        <f>IF(Dashboard!$I$4, ('Lookups and Calculations'!$F$9) / (1 - 'Lookups and Calculations'!$F$10), 'Lookups and Calculations'!$F$9)</f>
        <v>1951878.888340465</v>
      </c>
      <c r="H7951" s="12">
        <f t="shared" si="248"/>
        <v>0</v>
      </c>
      <c r="I7951" s="12">
        <f t="shared" si="249"/>
        <v>0</v>
      </c>
      <c r="J7951" s="13">
        <f>(1 - Dashboard!$I$9) * H7951 * Dashboard!$I$8 * 'Lookups and Calculations'!$F$12</f>
        <v>0</v>
      </c>
      <c r="K7951" s="12">
        <f>(1 - Dashboard!$I$11) * I7951 * Dashboard!$I$10 * 'Lookups and Calculations'!$F$12</f>
        <v>0</v>
      </c>
      <c r="L7951" s="12">
        <f>(H7951 - I7951) * Dashboard!$I$13 * (Dashboard!$D$12 / 365) * 'Lookups and Calculations'!$F$12</f>
        <v>0</v>
      </c>
      <c r="M7951" s="3">
        <f>(G7951*2) * Dashboard!$I$13 * (Dashboard!$D$12 / 365) * 'Lookups and Calculations'!$F$12</f>
        <v>1602.0878730267946</v>
      </c>
      <c r="N7951" s="12">
        <f>H7951 * Dashboard!$I$14 * Dashboard!$I$15 * (Dashboard!$D$12 / 365) * 'Lookups and Calculations'!$F$12</f>
        <v>0</v>
      </c>
    </row>
    <row r="7952" spans="1:14" x14ac:dyDescent="0.35">
      <c r="A7952" s="2">
        <v>7951</v>
      </c>
      <c r="B7952" s="11">
        <v>-0.53212328293723676</v>
      </c>
      <c r="C7952" s="11">
        <v>-1.4517096137891177</v>
      </c>
      <c r="D7952" s="3">
        <f>B7952*Dashboard!$D$11*Dashboard!$D$10*SQRT(Dashboard!$D$12/365)</f>
        <v>-132116.50872638432</v>
      </c>
      <c r="E7952" s="3">
        <f>IF(Dashboard!$I$3,C7952*Dashboard!$E$11*Dashboard!$E$10*SQRT(Dashboard!$D$12/365),0)</f>
        <v>-720866.05494752596</v>
      </c>
      <c r="F7952" s="3">
        <f>D7952+IF(Dashboard!$I$3,E7952,0)</f>
        <v>-852982.56367391022</v>
      </c>
      <c r="G7952" s="3">
        <f>IF(Dashboard!$I$4, ('Lookups and Calculations'!$F$9) / (1 - 'Lookups and Calculations'!$F$10), 'Lookups and Calculations'!$F$9)</f>
        <v>1951878.888340465</v>
      </c>
      <c r="H7952" s="12">
        <f t="shared" si="248"/>
        <v>0</v>
      </c>
      <c r="I7952" s="12">
        <f t="shared" si="249"/>
        <v>0</v>
      </c>
      <c r="J7952" s="13">
        <f>(1 - Dashboard!$I$9) * H7952 * Dashboard!$I$8 * 'Lookups and Calculations'!$F$12</f>
        <v>0</v>
      </c>
      <c r="K7952" s="12">
        <f>(1 - Dashboard!$I$11) * I7952 * Dashboard!$I$10 * 'Lookups and Calculations'!$F$12</f>
        <v>0</v>
      </c>
      <c r="L7952" s="12">
        <f>(H7952 - I7952) * Dashboard!$I$13 * (Dashboard!$D$12 / 365) * 'Lookups and Calculations'!$F$12</f>
        <v>0</v>
      </c>
      <c r="M7952" s="3">
        <f>(G7952*2) * Dashboard!$I$13 * (Dashboard!$D$12 / 365) * 'Lookups and Calculations'!$F$12</f>
        <v>1602.0878730267946</v>
      </c>
      <c r="N7952" s="12">
        <f>H7952 * Dashboard!$I$14 * Dashboard!$I$15 * (Dashboard!$D$12 / 365) * 'Lookups and Calculations'!$F$12</f>
        <v>0</v>
      </c>
    </row>
    <row r="7953" spans="1:14" x14ac:dyDescent="0.35">
      <c r="A7953" s="2">
        <v>7952</v>
      </c>
      <c r="B7953" s="11">
        <v>0.72039955312953285</v>
      </c>
      <c r="C7953" s="11">
        <v>-1.4631967724936208</v>
      </c>
      <c r="D7953" s="3">
        <f>B7953*Dashboard!$D$11*Dashboard!$D$10*SQRT(Dashboard!$D$12/365)</f>
        <v>178862.07369495474</v>
      </c>
      <c r="E7953" s="3">
        <f>IF(Dashboard!$I$3,C7953*Dashboard!$E$11*Dashboard!$E$10*SQRT(Dashboard!$D$12/365),0)</f>
        <v>-726570.15905982</v>
      </c>
      <c r="F7953" s="3">
        <f>D7953+IF(Dashboard!$I$3,E7953,0)</f>
        <v>-547708.08536486526</v>
      </c>
      <c r="G7953" s="3">
        <f>IF(Dashboard!$I$4, ('Lookups and Calculations'!$F$9) / (1 - 'Lookups and Calculations'!$F$10), 'Lookups and Calculations'!$F$9)</f>
        <v>1951878.888340465</v>
      </c>
      <c r="H7953" s="12">
        <f t="shared" si="248"/>
        <v>0</v>
      </c>
      <c r="I7953" s="12">
        <f t="shared" si="249"/>
        <v>0</v>
      </c>
      <c r="J7953" s="13">
        <f>(1 - Dashboard!$I$9) * H7953 * Dashboard!$I$8 * 'Lookups and Calculations'!$F$12</f>
        <v>0</v>
      </c>
      <c r="K7953" s="12">
        <f>(1 - Dashboard!$I$11) * I7953 * Dashboard!$I$10 * 'Lookups and Calculations'!$F$12</f>
        <v>0</v>
      </c>
      <c r="L7953" s="12">
        <f>(H7953 - I7953) * Dashboard!$I$13 * (Dashboard!$D$12 / 365) * 'Lookups and Calculations'!$F$12</f>
        <v>0</v>
      </c>
      <c r="M7953" s="3">
        <f>(G7953*2) * Dashboard!$I$13 * (Dashboard!$D$12 / 365) * 'Lookups and Calculations'!$F$12</f>
        <v>1602.0878730267946</v>
      </c>
      <c r="N7953" s="12">
        <f>H7953 * Dashboard!$I$14 * Dashboard!$I$15 * (Dashboard!$D$12 / 365) * 'Lookups and Calculations'!$F$12</f>
        <v>0</v>
      </c>
    </row>
    <row r="7954" spans="1:14" x14ac:dyDescent="0.35">
      <c r="A7954" s="2">
        <v>7953</v>
      </c>
      <c r="B7954" s="11">
        <v>0.51151661389578074</v>
      </c>
      <c r="C7954" s="11">
        <v>-1.1547448362507262</v>
      </c>
      <c r="D7954" s="3">
        <f>B7954*Dashboard!$D$11*Dashboard!$D$10*SQRT(Dashboard!$D$12/365)</f>
        <v>127000.24853342758</v>
      </c>
      <c r="E7954" s="3">
        <f>IF(Dashboard!$I$3,C7954*Dashboard!$E$11*Dashboard!$E$10*SQRT(Dashboard!$D$12/365),0)</f>
        <v>-573404.17578856694</v>
      </c>
      <c r="F7954" s="3">
        <f>D7954+IF(Dashboard!$I$3,E7954,0)</f>
        <v>-446403.92725513934</v>
      </c>
      <c r="G7954" s="3">
        <f>IF(Dashboard!$I$4, ('Lookups and Calculations'!$F$9) / (1 - 'Lookups and Calculations'!$F$10), 'Lookups and Calculations'!$F$9)</f>
        <v>1951878.888340465</v>
      </c>
      <c r="H7954" s="12">
        <f t="shared" si="248"/>
        <v>0</v>
      </c>
      <c r="I7954" s="12">
        <f t="shared" si="249"/>
        <v>0</v>
      </c>
      <c r="J7954" s="13">
        <f>(1 - Dashboard!$I$9) * H7954 * Dashboard!$I$8 * 'Lookups and Calculations'!$F$12</f>
        <v>0</v>
      </c>
      <c r="K7954" s="12">
        <f>(1 - Dashboard!$I$11) * I7954 * Dashboard!$I$10 * 'Lookups and Calculations'!$F$12</f>
        <v>0</v>
      </c>
      <c r="L7954" s="12">
        <f>(H7954 - I7954) * Dashboard!$I$13 * (Dashboard!$D$12 / 365) * 'Lookups and Calculations'!$F$12</f>
        <v>0</v>
      </c>
      <c r="M7954" s="3">
        <f>(G7954*2) * Dashboard!$I$13 * (Dashboard!$D$12 / 365) * 'Lookups and Calculations'!$F$12</f>
        <v>1602.0878730267946</v>
      </c>
      <c r="N7954" s="12">
        <f>H7954 * Dashboard!$I$14 * Dashboard!$I$15 * (Dashboard!$D$12 / 365) * 'Lookups and Calculations'!$F$12</f>
        <v>0</v>
      </c>
    </row>
    <row r="7955" spans="1:14" x14ac:dyDescent="0.35">
      <c r="A7955" s="2">
        <v>7954</v>
      </c>
      <c r="B7955" s="11">
        <v>-1.1461930028040719</v>
      </c>
      <c r="C7955" s="11">
        <v>0.51140780228911742</v>
      </c>
      <c r="D7955" s="3">
        <f>B7955*Dashboard!$D$11*Dashboard!$D$10*SQRT(Dashboard!$D$12/365)</f>
        <v>-284578.82357864408</v>
      </c>
      <c r="E7955" s="3">
        <f>IF(Dashboard!$I$3,C7955*Dashboard!$E$11*Dashboard!$E$10*SQRT(Dashboard!$D$12/365),0)</f>
        <v>253946.46519100148</v>
      </c>
      <c r="F7955" s="3">
        <f>D7955+IF(Dashboard!$I$3,E7955,0)</f>
        <v>-30632.358387642598</v>
      </c>
      <c r="G7955" s="3">
        <f>IF(Dashboard!$I$4, ('Lookups and Calculations'!$F$9) / (1 - 'Lookups and Calculations'!$F$10), 'Lookups and Calculations'!$F$9)</f>
        <v>1951878.888340465</v>
      </c>
      <c r="H7955" s="12">
        <f t="shared" si="248"/>
        <v>0</v>
      </c>
      <c r="I7955" s="12">
        <f t="shared" si="249"/>
        <v>0</v>
      </c>
      <c r="J7955" s="13">
        <f>(1 - Dashboard!$I$9) * H7955 * Dashboard!$I$8 * 'Lookups and Calculations'!$F$12</f>
        <v>0</v>
      </c>
      <c r="K7955" s="12">
        <f>(1 - Dashboard!$I$11) * I7955 * Dashboard!$I$10 * 'Lookups and Calculations'!$F$12</f>
        <v>0</v>
      </c>
      <c r="L7955" s="12">
        <f>(H7955 - I7955) * Dashboard!$I$13 * (Dashboard!$D$12 / 365) * 'Lookups and Calculations'!$F$12</f>
        <v>0</v>
      </c>
      <c r="M7955" s="3">
        <f>(G7955*2) * Dashboard!$I$13 * (Dashboard!$D$12 / 365) * 'Lookups and Calculations'!$F$12</f>
        <v>1602.0878730267946</v>
      </c>
      <c r="N7955" s="12">
        <f>H7955 * Dashboard!$I$14 * Dashboard!$I$15 * (Dashboard!$D$12 / 365) * 'Lookups and Calculations'!$F$12</f>
        <v>0</v>
      </c>
    </row>
    <row r="7956" spans="1:14" x14ac:dyDescent="0.35">
      <c r="A7956" s="2">
        <v>7955</v>
      </c>
      <c r="B7956" s="11">
        <v>1.6397178414756335</v>
      </c>
      <c r="C7956" s="11">
        <v>-0.71768171849177198</v>
      </c>
      <c r="D7956" s="3">
        <f>B7956*Dashboard!$D$11*Dashboard!$D$10*SQRT(Dashboard!$D$12/365)</f>
        <v>407112.04237547948</v>
      </c>
      <c r="E7956" s="3">
        <f>IF(Dashboard!$I$3,C7956*Dashboard!$E$11*Dashboard!$E$10*SQRT(Dashboard!$D$12/365),0)</f>
        <v>-356374.56981963449</v>
      </c>
      <c r="F7956" s="3">
        <f>D7956+IF(Dashboard!$I$3,E7956,0)</f>
        <v>50737.472555844986</v>
      </c>
      <c r="G7956" s="3">
        <f>IF(Dashboard!$I$4, ('Lookups and Calculations'!$F$9) / (1 - 'Lookups and Calculations'!$F$10), 'Lookups and Calculations'!$F$9)</f>
        <v>1951878.888340465</v>
      </c>
      <c r="H7956" s="12">
        <f t="shared" si="248"/>
        <v>0</v>
      </c>
      <c r="I7956" s="12">
        <f t="shared" si="249"/>
        <v>0</v>
      </c>
      <c r="J7956" s="13">
        <f>(1 - Dashboard!$I$9) * H7956 * Dashboard!$I$8 * 'Lookups and Calculations'!$F$12</f>
        <v>0</v>
      </c>
      <c r="K7956" s="12">
        <f>(1 - Dashboard!$I$11) * I7956 * Dashboard!$I$10 * 'Lookups and Calculations'!$F$12</f>
        <v>0</v>
      </c>
      <c r="L7956" s="12">
        <f>(H7956 - I7956) * Dashboard!$I$13 * (Dashboard!$D$12 / 365) * 'Lookups and Calculations'!$F$12</f>
        <v>0</v>
      </c>
      <c r="M7956" s="3">
        <f>(G7956*2) * Dashboard!$I$13 * (Dashboard!$D$12 / 365) * 'Lookups and Calculations'!$F$12</f>
        <v>1602.0878730267946</v>
      </c>
      <c r="N7956" s="12">
        <f>H7956 * Dashboard!$I$14 * Dashboard!$I$15 * (Dashboard!$D$12 / 365) * 'Lookups and Calculations'!$F$12</f>
        <v>0</v>
      </c>
    </row>
    <row r="7957" spans="1:14" x14ac:dyDescent="0.35">
      <c r="A7957" s="2">
        <v>7956</v>
      </c>
      <c r="B7957" s="11">
        <v>-0.21235004072715097</v>
      </c>
      <c r="C7957" s="11">
        <v>-0.86435135813116704</v>
      </c>
      <c r="D7957" s="3">
        <f>B7957*Dashboard!$D$11*Dashboard!$D$10*SQRT(Dashboard!$D$12/365)</f>
        <v>-52722.643245222833</v>
      </c>
      <c r="E7957" s="3">
        <f>IF(Dashboard!$I$3,C7957*Dashboard!$E$11*Dashboard!$E$10*SQRT(Dashboard!$D$12/365),0)</f>
        <v>-429205.3642864849</v>
      </c>
      <c r="F7957" s="3">
        <f>D7957+IF(Dashboard!$I$3,E7957,0)</f>
        <v>-481928.00753170776</v>
      </c>
      <c r="G7957" s="3">
        <f>IF(Dashboard!$I$4, ('Lookups and Calculations'!$F$9) / (1 - 'Lookups and Calculations'!$F$10), 'Lookups and Calculations'!$F$9)</f>
        <v>1951878.888340465</v>
      </c>
      <c r="H7957" s="12">
        <f t="shared" si="248"/>
        <v>0</v>
      </c>
      <c r="I7957" s="12">
        <f t="shared" si="249"/>
        <v>0</v>
      </c>
      <c r="J7957" s="13">
        <f>(1 - Dashboard!$I$9) * H7957 * Dashboard!$I$8 * 'Lookups and Calculations'!$F$12</f>
        <v>0</v>
      </c>
      <c r="K7957" s="12">
        <f>(1 - Dashboard!$I$11) * I7957 * Dashboard!$I$10 * 'Lookups and Calculations'!$F$12</f>
        <v>0</v>
      </c>
      <c r="L7957" s="12">
        <f>(H7957 - I7957) * Dashboard!$I$13 * (Dashboard!$D$12 / 365) * 'Lookups and Calculations'!$F$12</f>
        <v>0</v>
      </c>
      <c r="M7957" s="3">
        <f>(G7957*2) * Dashboard!$I$13 * (Dashboard!$D$12 / 365) * 'Lookups and Calculations'!$F$12</f>
        <v>1602.0878730267946</v>
      </c>
      <c r="N7957" s="12">
        <f>H7957 * Dashboard!$I$14 * Dashboard!$I$15 * (Dashboard!$D$12 / 365) * 'Lookups and Calculations'!$F$12</f>
        <v>0</v>
      </c>
    </row>
    <row r="7958" spans="1:14" x14ac:dyDescent="0.35">
      <c r="A7958" s="2">
        <v>7957</v>
      </c>
      <c r="B7958" s="11">
        <v>0.25218977689561234</v>
      </c>
      <c r="C7958" s="11">
        <v>-1.2708196669396274</v>
      </c>
      <c r="D7958" s="3">
        <f>B7958*Dashboard!$D$11*Dashboard!$D$10*SQRT(Dashboard!$D$12/365)</f>
        <v>62614.12332123785</v>
      </c>
      <c r="E7958" s="3">
        <f>IF(Dashboard!$I$3,C7958*Dashboard!$E$11*Dashboard!$E$10*SQRT(Dashboard!$D$12/365),0)</f>
        <v>-631042.70382656134</v>
      </c>
      <c r="F7958" s="3">
        <f>D7958+IF(Dashboard!$I$3,E7958,0)</f>
        <v>-568428.58050532348</v>
      </c>
      <c r="G7958" s="3">
        <f>IF(Dashboard!$I$4, ('Lookups and Calculations'!$F$9) / (1 - 'Lookups and Calculations'!$F$10), 'Lookups and Calculations'!$F$9)</f>
        <v>1951878.888340465</v>
      </c>
      <c r="H7958" s="12">
        <f t="shared" si="248"/>
        <v>0</v>
      </c>
      <c r="I7958" s="12">
        <f t="shared" si="249"/>
        <v>0</v>
      </c>
      <c r="J7958" s="13">
        <f>(1 - Dashboard!$I$9) * H7958 * Dashboard!$I$8 * 'Lookups and Calculations'!$F$12</f>
        <v>0</v>
      </c>
      <c r="K7958" s="12">
        <f>(1 - Dashboard!$I$11) * I7958 * Dashboard!$I$10 * 'Lookups and Calculations'!$F$12</f>
        <v>0</v>
      </c>
      <c r="L7958" s="12">
        <f>(H7958 - I7958) * Dashboard!$I$13 * (Dashboard!$D$12 / 365) * 'Lookups and Calculations'!$F$12</f>
        <v>0</v>
      </c>
      <c r="M7958" s="3">
        <f>(G7958*2) * Dashboard!$I$13 * (Dashboard!$D$12 / 365) * 'Lookups and Calculations'!$F$12</f>
        <v>1602.0878730267946</v>
      </c>
      <c r="N7958" s="12">
        <f>H7958 * Dashboard!$I$14 * Dashboard!$I$15 * (Dashboard!$D$12 / 365) * 'Lookups and Calculations'!$F$12</f>
        <v>0</v>
      </c>
    </row>
    <row r="7959" spans="1:14" x14ac:dyDescent="0.35">
      <c r="A7959" s="2">
        <v>7958</v>
      </c>
      <c r="B7959" s="11">
        <v>0.31241287411696955</v>
      </c>
      <c r="C7959" s="11">
        <v>-0.21572002651085745</v>
      </c>
      <c r="D7959" s="3">
        <f>B7959*Dashboard!$D$11*Dashboard!$D$10*SQRT(Dashboard!$D$12/365)</f>
        <v>77566.420288318288</v>
      </c>
      <c r="E7959" s="3">
        <f>IF(Dashboard!$I$3,C7959*Dashboard!$E$11*Dashboard!$E$10*SQRT(Dashboard!$D$12/365),0)</f>
        <v>-107118.69853790675</v>
      </c>
      <c r="F7959" s="3">
        <f>D7959+IF(Dashboard!$I$3,E7959,0)</f>
        <v>-29552.27824958846</v>
      </c>
      <c r="G7959" s="3">
        <f>IF(Dashboard!$I$4, ('Lookups and Calculations'!$F$9) / (1 - 'Lookups and Calculations'!$F$10), 'Lookups and Calculations'!$F$9)</f>
        <v>1951878.888340465</v>
      </c>
      <c r="H7959" s="12">
        <f t="shared" si="248"/>
        <v>0</v>
      </c>
      <c r="I7959" s="12">
        <f t="shared" si="249"/>
        <v>0</v>
      </c>
      <c r="J7959" s="13">
        <f>(1 - Dashboard!$I$9) * H7959 * Dashboard!$I$8 * 'Lookups and Calculations'!$F$12</f>
        <v>0</v>
      </c>
      <c r="K7959" s="12">
        <f>(1 - Dashboard!$I$11) * I7959 * Dashboard!$I$10 * 'Lookups and Calculations'!$F$12</f>
        <v>0</v>
      </c>
      <c r="L7959" s="12">
        <f>(H7959 - I7959) * Dashboard!$I$13 * (Dashboard!$D$12 / 365) * 'Lookups and Calculations'!$F$12</f>
        <v>0</v>
      </c>
      <c r="M7959" s="3">
        <f>(G7959*2) * Dashboard!$I$13 * (Dashboard!$D$12 / 365) * 'Lookups and Calculations'!$F$12</f>
        <v>1602.0878730267946</v>
      </c>
      <c r="N7959" s="12">
        <f>H7959 * Dashboard!$I$14 * Dashboard!$I$15 * (Dashboard!$D$12 / 365) * 'Lookups and Calculations'!$F$12</f>
        <v>0</v>
      </c>
    </row>
    <row r="7960" spans="1:14" x14ac:dyDescent="0.35">
      <c r="A7960" s="2">
        <v>7959</v>
      </c>
      <c r="B7960" s="11">
        <v>0.42242565869748777</v>
      </c>
      <c r="C7960" s="11">
        <v>2.0376283528231527</v>
      </c>
      <c r="D7960" s="3">
        <f>B7960*Dashboard!$D$11*Dashboard!$D$10*SQRT(Dashboard!$D$12/365)</f>
        <v>104880.58879043248</v>
      </c>
      <c r="E7960" s="3">
        <f>IF(Dashboard!$I$3,C7960*Dashboard!$E$11*Dashboard!$E$10*SQRT(Dashboard!$D$12/365),0)</f>
        <v>1011811.9341477508</v>
      </c>
      <c r="F7960" s="3">
        <f>D7960+IF(Dashboard!$I$3,E7960,0)</f>
        <v>1116692.5229381833</v>
      </c>
      <c r="G7960" s="3">
        <f>IF(Dashboard!$I$4, ('Lookups and Calculations'!$F$9) / (1 - 'Lookups and Calculations'!$F$10), 'Lookups and Calculations'!$F$9)</f>
        <v>1951878.888340465</v>
      </c>
      <c r="H7960" s="12">
        <f t="shared" si="248"/>
        <v>0</v>
      </c>
      <c r="I7960" s="12">
        <f t="shared" si="249"/>
        <v>0</v>
      </c>
      <c r="J7960" s="13">
        <f>(1 - Dashboard!$I$9) * H7960 * Dashboard!$I$8 * 'Lookups and Calculations'!$F$12</f>
        <v>0</v>
      </c>
      <c r="K7960" s="12">
        <f>(1 - Dashboard!$I$11) * I7960 * Dashboard!$I$10 * 'Lookups and Calculations'!$F$12</f>
        <v>0</v>
      </c>
      <c r="L7960" s="12">
        <f>(H7960 - I7960) * Dashboard!$I$13 * (Dashboard!$D$12 / 365) * 'Lookups and Calculations'!$F$12</f>
        <v>0</v>
      </c>
      <c r="M7960" s="3">
        <f>(G7960*2) * Dashboard!$I$13 * (Dashboard!$D$12 / 365) * 'Lookups and Calculations'!$F$12</f>
        <v>1602.0878730267946</v>
      </c>
      <c r="N7960" s="12">
        <f>H7960 * Dashboard!$I$14 * Dashboard!$I$15 * (Dashboard!$D$12 / 365) * 'Lookups and Calculations'!$F$12</f>
        <v>0</v>
      </c>
    </row>
    <row r="7961" spans="1:14" x14ac:dyDescent="0.35">
      <c r="A7961" s="2">
        <v>7960</v>
      </c>
      <c r="B7961" s="11">
        <v>-1.8526500200930327</v>
      </c>
      <c r="C7961" s="11">
        <v>-0.48783110197008911</v>
      </c>
      <c r="D7961" s="3">
        <f>B7961*Dashboard!$D$11*Dashboard!$D$10*SQRT(Dashboard!$D$12/365)</f>
        <v>-459979.21984448668</v>
      </c>
      <c r="E7961" s="3">
        <f>IF(Dashboard!$I$3,C7961*Dashboard!$E$11*Dashboard!$E$10*SQRT(Dashboard!$D$12/365),0)</f>
        <v>-242239.1355802968</v>
      </c>
      <c r="F7961" s="3">
        <f>D7961+IF(Dashboard!$I$3,E7961,0)</f>
        <v>-702218.35542478343</v>
      </c>
      <c r="G7961" s="3">
        <f>IF(Dashboard!$I$4, ('Lookups and Calculations'!$F$9) / (1 - 'Lookups and Calculations'!$F$10), 'Lookups and Calculations'!$F$9)</f>
        <v>1951878.888340465</v>
      </c>
      <c r="H7961" s="12">
        <f t="shared" si="248"/>
        <v>0</v>
      </c>
      <c r="I7961" s="12">
        <f t="shared" si="249"/>
        <v>0</v>
      </c>
      <c r="J7961" s="13">
        <f>(1 - Dashboard!$I$9) * H7961 * Dashboard!$I$8 * 'Lookups and Calculations'!$F$12</f>
        <v>0</v>
      </c>
      <c r="K7961" s="12">
        <f>(1 - Dashboard!$I$11) * I7961 * Dashboard!$I$10 * 'Lookups and Calculations'!$F$12</f>
        <v>0</v>
      </c>
      <c r="L7961" s="12">
        <f>(H7961 - I7961) * Dashboard!$I$13 * (Dashboard!$D$12 / 365) * 'Lookups and Calculations'!$F$12</f>
        <v>0</v>
      </c>
      <c r="M7961" s="3">
        <f>(G7961*2) * Dashboard!$I$13 * (Dashboard!$D$12 / 365) * 'Lookups and Calculations'!$F$12</f>
        <v>1602.0878730267946</v>
      </c>
      <c r="N7961" s="12">
        <f>H7961 * Dashboard!$I$14 * Dashboard!$I$15 * (Dashboard!$D$12 / 365) * 'Lookups and Calculations'!$F$12</f>
        <v>0</v>
      </c>
    </row>
    <row r="7962" spans="1:14" x14ac:dyDescent="0.35">
      <c r="A7962" s="2">
        <v>7961</v>
      </c>
      <c r="B7962" s="11">
        <v>0.99563187821248278</v>
      </c>
      <c r="C7962" s="11">
        <v>-1.3705040758561833</v>
      </c>
      <c r="D7962" s="3">
        <f>B7962*Dashboard!$D$11*Dashboard!$D$10*SQRT(Dashboard!$D$12/365)</f>
        <v>247197.24158666588</v>
      </c>
      <c r="E7962" s="3">
        <f>IF(Dashboard!$I$3,C7962*Dashboard!$E$11*Dashboard!$E$10*SQRT(Dashboard!$D$12/365),0)</f>
        <v>-680542.34611927427</v>
      </c>
      <c r="F7962" s="3">
        <f>D7962+IF(Dashboard!$I$3,E7962,0)</f>
        <v>-433345.10453260841</v>
      </c>
      <c r="G7962" s="3">
        <f>IF(Dashboard!$I$4, ('Lookups and Calculations'!$F$9) / (1 - 'Lookups and Calculations'!$F$10), 'Lookups and Calculations'!$F$9)</f>
        <v>1951878.888340465</v>
      </c>
      <c r="H7962" s="12">
        <f t="shared" si="248"/>
        <v>0</v>
      </c>
      <c r="I7962" s="12">
        <f t="shared" si="249"/>
        <v>0</v>
      </c>
      <c r="J7962" s="13">
        <f>(1 - Dashboard!$I$9) * H7962 * Dashboard!$I$8 * 'Lookups and Calculations'!$F$12</f>
        <v>0</v>
      </c>
      <c r="K7962" s="12">
        <f>(1 - Dashboard!$I$11) * I7962 * Dashboard!$I$10 * 'Lookups and Calculations'!$F$12</f>
        <v>0</v>
      </c>
      <c r="L7962" s="12">
        <f>(H7962 - I7962) * Dashboard!$I$13 * (Dashboard!$D$12 / 365) * 'Lookups and Calculations'!$F$12</f>
        <v>0</v>
      </c>
      <c r="M7962" s="3">
        <f>(G7962*2) * Dashboard!$I$13 * (Dashboard!$D$12 / 365) * 'Lookups and Calculations'!$F$12</f>
        <v>1602.0878730267946</v>
      </c>
      <c r="N7962" s="12">
        <f>H7962 * Dashboard!$I$14 * Dashboard!$I$15 * (Dashboard!$D$12 / 365) * 'Lookups and Calculations'!$F$12</f>
        <v>0</v>
      </c>
    </row>
    <row r="7963" spans="1:14" x14ac:dyDescent="0.35">
      <c r="A7963" s="2">
        <v>7962</v>
      </c>
      <c r="B7963" s="11">
        <v>-1.5907563742914512</v>
      </c>
      <c r="C7963" s="11">
        <v>-8.7558287559471884E-2</v>
      </c>
      <c r="D7963" s="3">
        <f>B7963*Dashboard!$D$11*Dashboard!$D$10*SQRT(Dashboard!$D$12/365)</f>
        <v>-394955.80280860729</v>
      </c>
      <c r="E7963" s="3">
        <f>IF(Dashboard!$I$3,C7963*Dashboard!$E$11*Dashboard!$E$10*SQRT(Dashboard!$D$12/365),0)</f>
        <v>-43478.252628095033</v>
      </c>
      <c r="F7963" s="3">
        <f>D7963+IF(Dashboard!$I$3,E7963,0)</f>
        <v>-438434.05543670233</v>
      </c>
      <c r="G7963" s="3">
        <f>IF(Dashboard!$I$4, ('Lookups and Calculations'!$F$9) / (1 - 'Lookups and Calculations'!$F$10), 'Lookups and Calculations'!$F$9)</f>
        <v>1951878.888340465</v>
      </c>
      <c r="H7963" s="12">
        <f t="shared" si="248"/>
        <v>0</v>
      </c>
      <c r="I7963" s="12">
        <f t="shared" si="249"/>
        <v>0</v>
      </c>
      <c r="J7963" s="13">
        <f>(1 - Dashboard!$I$9) * H7963 * Dashboard!$I$8 * 'Lookups and Calculations'!$F$12</f>
        <v>0</v>
      </c>
      <c r="K7963" s="12">
        <f>(1 - Dashboard!$I$11) * I7963 * Dashboard!$I$10 * 'Lookups and Calculations'!$F$12</f>
        <v>0</v>
      </c>
      <c r="L7963" s="12">
        <f>(H7963 - I7963) * Dashboard!$I$13 * (Dashboard!$D$12 / 365) * 'Lookups and Calculations'!$F$12</f>
        <v>0</v>
      </c>
      <c r="M7963" s="3">
        <f>(G7963*2) * Dashboard!$I$13 * (Dashboard!$D$12 / 365) * 'Lookups and Calculations'!$F$12</f>
        <v>1602.0878730267946</v>
      </c>
      <c r="N7963" s="12">
        <f>H7963 * Dashboard!$I$14 * Dashboard!$I$15 * (Dashboard!$D$12 / 365) * 'Lookups and Calculations'!$F$12</f>
        <v>0</v>
      </c>
    </row>
    <row r="7964" spans="1:14" x14ac:dyDescent="0.35">
      <c r="A7964" s="2">
        <v>7963</v>
      </c>
      <c r="B7964" s="11">
        <v>1.7721745305257055</v>
      </c>
      <c r="C7964" s="11">
        <v>-0.72065076688607921</v>
      </c>
      <c r="D7964" s="3">
        <f>B7964*Dashboard!$D$11*Dashboard!$D$10*SQRT(Dashboard!$D$12/365)</f>
        <v>439998.62312826316</v>
      </c>
      <c r="E7964" s="3">
        <f>IF(Dashboard!$I$3,C7964*Dashboard!$E$11*Dashboard!$E$10*SQRT(Dashboard!$D$12/365),0)</f>
        <v>-357848.89098043891</v>
      </c>
      <c r="F7964" s="3">
        <f>D7964+IF(Dashboard!$I$3,E7964,0)</f>
        <v>82149.732147824252</v>
      </c>
      <c r="G7964" s="3">
        <f>IF(Dashboard!$I$4, ('Lookups and Calculations'!$F$9) / (1 - 'Lookups and Calculations'!$F$10), 'Lookups and Calculations'!$F$9)</f>
        <v>1951878.888340465</v>
      </c>
      <c r="H7964" s="12">
        <f t="shared" si="248"/>
        <v>0</v>
      </c>
      <c r="I7964" s="12">
        <f t="shared" si="249"/>
        <v>0</v>
      </c>
      <c r="J7964" s="13">
        <f>(1 - Dashboard!$I$9) * H7964 * Dashboard!$I$8 * 'Lookups and Calculations'!$F$12</f>
        <v>0</v>
      </c>
      <c r="K7964" s="12">
        <f>(1 - Dashboard!$I$11) * I7964 * Dashboard!$I$10 * 'Lookups and Calculations'!$F$12</f>
        <v>0</v>
      </c>
      <c r="L7964" s="12">
        <f>(H7964 - I7964) * Dashboard!$I$13 * (Dashboard!$D$12 / 365) * 'Lookups and Calculations'!$F$12</f>
        <v>0</v>
      </c>
      <c r="M7964" s="3">
        <f>(G7964*2) * Dashboard!$I$13 * (Dashboard!$D$12 / 365) * 'Lookups and Calculations'!$F$12</f>
        <v>1602.0878730267946</v>
      </c>
      <c r="N7964" s="12">
        <f>H7964 * Dashboard!$I$14 * Dashboard!$I$15 * (Dashboard!$D$12 / 365) * 'Lookups and Calculations'!$F$12</f>
        <v>0</v>
      </c>
    </row>
    <row r="7965" spans="1:14" x14ac:dyDescent="0.35">
      <c r="A7965" s="2">
        <v>7964</v>
      </c>
      <c r="B7965" s="11">
        <v>-0.49510709526216895</v>
      </c>
      <c r="C7965" s="11">
        <v>0.97757175832677856</v>
      </c>
      <c r="D7965" s="3">
        <f>B7965*Dashboard!$D$11*Dashboard!$D$10*SQRT(Dashboard!$D$12/365)</f>
        <v>-122926.06425833536</v>
      </c>
      <c r="E7965" s="3">
        <f>IF(Dashboard!$I$3,C7965*Dashboard!$E$11*Dashboard!$E$10*SQRT(Dashboard!$D$12/365),0)</f>
        <v>485426.48623356776</v>
      </c>
      <c r="F7965" s="3">
        <f>D7965+IF(Dashboard!$I$3,E7965,0)</f>
        <v>362500.42197523243</v>
      </c>
      <c r="G7965" s="3">
        <f>IF(Dashboard!$I$4, ('Lookups and Calculations'!$F$9) / (1 - 'Lookups and Calculations'!$F$10), 'Lookups and Calculations'!$F$9)</f>
        <v>1951878.888340465</v>
      </c>
      <c r="H7965" s="12">
        <f t="shared" si="248"/>
        <v>0</v>
      </c>
      <c r="I7965" s="12">
        <f t="shared" si="249"/>
        <v>0</v>
      </c>
      <c r="J7965" s="13">
        <f>(1 - Dashboard!$I$9) * H7965 * Dashboard!$I$8 * 'Lookups and Calculations'!$F$12</f>
        <v>0</v>
      </c>
      <c r="K7965" s="12">
        <f>(1 - Dashboard!$I$11) * I7965 * Dashboard!$I$10 * 'Lookups and Calculations'!$F$12</f>
        <v>0</v>
      </c>
      <c r="L7965" s="12">
        <f>(H7965 - I7965) * Dashboard!$I$13 * (Dashboard!$D$12 / 365) * 'Lookups and Calculations'!$F$12</f>
        <v>0</v>
      </c>
      <c r="M7965" s="3">
        <f>(G7965*2) * Dashboard!$I$13 * (Dashboard!$D$12 / 365) * 'Lookups and Calculations'!$F$12</f>
        <v>1602.0878730267946</v>
      </c>
      <c r="N7965" s="12">
        <f>H7965 * Dashboard!$I$14 * Dashboard!$I$15 * (Dashboard!$D$12 / 365) * 'Lookups and Calculations'!$F$12</f>
        <v>0</v>
      </c>
    </row>
    <row r="7966" spans="1:14" x14ac:dyDescent="0.35">
      <c r="A7966" s="2">
        <v>7965</v>
      </c>
      <c r="B7966" s="11">
        <v>0.51719072430620794</v>
      </c>
      <c r="C7966" s="11">
        <v>0.62753954322730121</v>
      </c>
      <c r="D7966" s="3">
        <f>B7966*Dashboard!$D$11*Dashboard!$D$10*SQRT(Dashboard!$D$12/365)</f>
        <v>128409.02668990246</v>
      </c>
      <c r="E7966" s="3">
        <f>IF(Dashboard!$I$3,C7966*Dashboard!$E$11*Dashboard!$E$10*SQRT(Dashboard!$D$12/365),0)</f>
        <v>311613.2527834528</v>
      </c>
      <c r="F7966" s="3">
        <f>D7966+IF(Dashboard!$I$3,E7966,0)</f>
        <v>440022.27947335527</v>
      </c>
      <c r="G7966" s="3">
        <f>IF(Dashboard!$I$4, ('Lookups and Calculations'!$F$9) / (1 - 'Lookups and Calculations'!$F$10), 'Lookups and Calculations'!$F$9)</f>
        <v>1951878.888340465</v>
      </c>
      <c r="H7966" s="12">
        <f t="shared" si="248"/>
        <v>0</v>
      </c>
      <c r="I7966" s="12">
        <f t="shared" si="249"/>
        <v>0</v>
      </c>
      <c r="J7966" s="13">
        <f>(1 - Dashboard!$I$9) * H7966 * Dashboard!$I$8 * 'Lookups and Calculations'!$F$12</f>
        <v>0</v>
      </c>
      <c r="K7966" s="12">
        <f>(1 - Dashboard!$I$11) * I7966 * Dashboard!$I$10 * 'Lookups and Calculations'!$F$12</f>
        <v>0</v>
      </c>
      <c r="L7966" s="12">
        <f>(H7966 - I7966) * Dashboard!$I$13 * (Dashboard!$D$12 / 365) * 'Lookups and Calculations'!$F$12</f>
        <v>0</v>
      </c>
      <c r="M7966" s="3">
        <f>(G7966*2) * Dashboard!$I$13 * (Dashboard!$D$12 / 365) * 'Lookups and Calculations'!$F$12</f>
        <v>1602.0878730267946</v>
      </c>
      <c r="N7966" s="12">
        <f>H7966 * Dashboard!$I$14 * Dashboard!$I$15 * (Dashboard!$D$12 / 365) * 'Lookups and Calculations'!$F$12</f>
        <v>0</v>
      </c>
    </row>
    <row r="7967" spans="1:14" x14ac:dyDescent="0.35">
      <c r="A7967" s="2">
        <v>7966</v>
      </c>
      <c r="B7967" s="11">
        <v>1.5849471647218714</v>
      </c>
      <c r="C7967" s="11">
        <v>0.81617741839277114</v>
      </c>
      <c r="D7967" s="3">
        <f>B7967*Dashboard!$D$11*Dashboard!$D$10*SQRT(Dashboard!$D$12/365)</f>
        <v>393513.48199423432</v>
      </c>
      <c r="E7967" s="3">
        <f>IF(Dashboard!$I$3,C7967*Dashboard!$E$11*Dashboard!$E$10*SQRT(Dashboard!$D$12/365),0)</f>
        <v>405283.94256368157</v>
      </c>
      <c r="F7967" s="3">
        <f>D7967+IF(Dashboard!$I$3,E7967,0)</f>
        <v>798797.42455791589</v>
      </c>
      <c r="G7967" s="3">
        <f>IF(Dashboard!$I$4, ('Lookups and Calculations'!$F$9) / (1 - 'Lookups and Calculations'!$F$10), 'Lookups and Calculations'!$F$9)</f>
        <v>1951878.888340465</v>
      </c>
      <c r="H7967" s="12">
        <f t="shared" si="248"/>
        <v>0</v>
      </c>
      <c r="I7967" s="12">
        <f t="shared" si="249"/>
        <v>0</v>
      </c>
      <c r="J7967" s="13">
        <f>(1 - Dashboard!$I$9) * H7967 * Dashboard!$I$8 * 'Lookups and Calculations'!$F$12</f>
        <v>0</v>
      </c>
      <c r="K7967" s="12">
        <f>(1 - Dashboard!$I$11) * I7967 * Dashboard!$I$10 * 'Lookups and Calculations'!$F$12</f>
        <v>0</v>
      </c>
      <c r="L7967" s="12">
        <f>(H7967 - I7967) * Dashboard!$I$13 * (Dashboard!$D$12 / 365) * 'Lookups and Calculations'!$F$12</f>
        <v>0</v>
      </c>
      <c r="M7967" s="3">
        <f>(G7967*2) * Dashboard!$I$13 * (Dashboard!$D$12 / 365) * 'Lookups and Calculations'!$F$12</f>
        <v>1602.0878730267946</v>
      </c>
      <c r="N7967" s="12">
        <f>H7967 * Dashboard!$I$14 * Dashboard!$I$15 * (Dashboard!$D$12 / 365) * 'Lookups and Calculations'!$F$12</f>
        <v>0</v>
      </c>
    </row>
    <row r="7968" spans="1:14" x14ac:dyDescent="0.35">
      <c r="A7968" s="2">
        <v>7967</v>
      </c>
      <c r="B7968" s="11">
        <v>1.6516614420480802E-2</v>
      </c>
      <c r="C7968" s="11">
        <v>4.451009583436967E-2</v>
      </c>
      <c r="D7968" s="3">
        <f>B7968*Dashboard!$D$11*Dashboard!$D$10*SQRT(Dashboard!$D$12/365)</f>
        <v>4100.774206249409</v>
      </c>
      <c r="E7968" s="3">
        <f>IF(Dashboard!$I$3,C7968*Dashboard!$E$11*Dashboard!$E$10*SQRT(Dashboard!$D$12/365),0)</f>
        <v>22102.090448868039</v>
      </c>
      <c r="F7968" s="3">
        <f>D7968+IF(Dashboard!$I$3,E7968,0)</f>
        <v>26202.864655117446</v>
      </c>
      <c r="G7968" s="3">
        <f>IF(Dashboard!$I$4, ('Lookups and Calculations'!$F$9) / (1 - 'Lookups and Calculations'!$F$10), 'Lookups and Calculations'!$F$9)</f>
        <v>1951878.888340465</v>
      </c>
      <c r="H7968" s="12">
        <f t="shared" si="248"/>
        <v>0</v>
      </c>
      <c r="I7968" s="12">
        <f t="shared" si="249"/>
        <v>0</v>
      </c>
      <c r="J7968" s="13">
        <f>(1 - Dashboard!$I$9) * H7968 * Dashboard!$I$8 * 'Lookups and Calculations'!$F$12</f>
        <v>0</v>
      </c>
      <c r="K7968" s="12">
        <f>(1 - Dashboard!$I$11) * I7968 * Dashboard!$I$10 * 'Lookups and Calculations'!$F$12</f>
        <v>0</v>
      </c>
      <c r="L7968" s="12">
        <f>(H7968 - I7968) * Dashboard!$I$13 * (Dashboard!$D$12 / 365) * 'Lookups and Calculations'!$F$12</f>
        <v>0</v>
      </c>
      <c r="M7968" s="3">
        <f>(G7968*2) * Dashboard!$I$13 * (Dashboard!$D$12 / 365) * 'Lookups and Calculations'!$F$12</f>
        <v>1602.0878730267946</v>
      </c>
      <c r="N7968" s="12">
        <f>H7968 * Dashboard!$I$14 * Dashboard!$I$15 * (Dashboard!$D$12 / 365) * 'Lookups and Calculations'!$F$12</f>
        <v>0</v>
      </c>
    </row>
    <row r="7969" spans="1:14" x14ac:dyDescent="0.35">
      <c r="A7969" s="2">
        <v>7968</v>
      </c>
      <c r="B7969" s="11">
        <v>-0.79198789593992458</v>
      </c>
      <c r="C7969" s="11">
        <v>-0.32490295996152829</v>
      </c>
      <c r="D7969" s="3">
        <f>B7969*Dashboard!$D$11*Dashboard!$D$10*SQRT(Dashboard!$D$12/365)</f>
        <v>-196636.15391450431</v>
      </c>
      <c r="E7969" s="3">
        <f>IF(Dashboard!$I$3,C7969*Dashboard!$E$11*Dashboard!$E$10*SQRT(Dashboard!$D$12/365),0)</f>
        <v>-161334.96173310012</v>
      </c>
      <c r="F7969" s="3">
        <f>D7969+IF(Dashboard!$I$3,E7969,0)</f>
        <v>-357971.11564760446</v>
      </c>
      <c r="G7969" s="3">
        <f>IF(Dashboard!$I$4, ('Lookups and Calculations'!$F$9) / (1 - 'Lookups and Calculations'!$F$10), 'Lookups and Calculations'!$F$9)</f>
        <v>1951878.888340465</v>
      </c>
      <c r="H7969" s="12">
        <f t="shared" si="248"/>
        <v>0</v>
      </c>
      <c r="I7969" s="12">
        <f t="shared" si="249"/>
        <v>0</v>
      </c>
      <c r="J7969" s="13">
        <f>(1 - Dashboard!$I$9) * H7969 * Dashboard!$I$8 * 'Lookups and Calculations'!$F$12</f>
        <v>0</v>
      </c>
      <c r="K7969" s="12">
        <f>(1 - Dashboard!$I$11) * I7969 * Dashboard!$I$10 * 'Lookups and Calculations'!$F$12</f>
        <v>0</v>
      </c>
      <c r="L7969" s="12">
        <f>(H7969 - I7969) * Dashboard!$I$13 * (Dashboard!$D$12 / 365) * 'Lookups and Calculations'!$F$12</f>
        <v>0</v>
      </c>
      <c r="M7969" s="3">
        <f>(G7969*2) * Dashboard!$I$13 * (Dashboard!$D$12 / 365) * 'Lookups and Calculations'!$F$12</f>
        <v>1602.0878730267946</v>
      </c>
      <c r="N7969" s="12">
        <f>H7969 * Dashboard!$I$14 * Dashboard!$I$15 * (Dashboard!$D$12 / 365) * 'Lookups and Calculations'!$F$12</f>
        <v>0</v>
      </c>
    </row>
    <row r="7970" spans="1:14" x14ac:dyDescent="0.35">
      <c r="A7970" s="2">
        <v>7969</v>
      </c>
      <c r="B7970" s="11">
        <v>1.0009395657721742</v>
      </c>
      <c r="C7970" s="11">
        <v>9.8955237421862213E-2</v>
      </c>
      <c r="D7970" s="3">
        <f>B7970*Dashboard!$D$11*Dashboard!$D$10*SQRT(Dashboard!$D$12/365)</f>
        <v>248515.04363044456</v>
      </c>
      <c r="E7970" s="3">
        <f>IF(Dashboard!$I$3,C7970*Dashboard!$E$11*Dashboard!$E$10*SQRT(Dashboard!$D$12/365),0)</f>
        <v>49137.562319027144</v>
      </c>
      <c r="F7970" s="3">
        <f>D7970+IF(Dashboard!$I$3,E7970,0)</f>
        <v>297652.6059494717</v>
      </c>
      <c r="G7970" s="3">
        <f>IF(Dashboard!$I$4, ('Lookups and Calculations'!$F$9) / (1 - 'Lookups and Calculations'!$F$10), 'Lookups and Calculations'!$F$9)</f>
        <v>1951878.888340465</v>
      </c>
      <c r="H7970" s="12">
        <f t="shared" si="248"/>
        <v>0</v>
      </c>
      <c r="I7970" s="12">
        <f t="shared" si="249"/>
        <v>0</v>
      </c>
      <c r="J7970" s="13">
        <f>(1 - Dashboard!$I$9) * H7970 * Dashboard!$I$8 * 'Lookups and Calculations'!$F$12</f>
        <v>0</v>
      </c>
      <c r="K7970" s="12">
        <f>(1 - Dashboard!$I$11) * I7970 * Dashboard!$I$10 * 'Lookups and Calculations'!$F$12</f>
        <v>0</v>
      </c>
      <c r="L7970" s="12">
        <f>(H7970 - I7970) * Dashboard!$I$13 * (Dashboard!$D$12 / 365) * 'Lookups and Calculations'!$F$12</f>
        <v>0</v>
      </c>
      <c r="M7970" s="3">
        <f>(G7970*2) * Dashboard!$I$13 * (Dashboard!$D$12 / 365) * 'Lookups and Calculations'!$F$12</f>
        <v>1602.0878730267946</v>
      </c>
      <c r="N7970" s="12">
        <f>H7970 * Dashboard!$I$14 * Dashboard!$I$15 * (Dashboard!$D$12 / 365) * 'Lookups and Calculations'!$F$12</f>
        <v>0</v>
      </c>
    </row>
    <row r="7971" spans="1:14" x14ac:dyDescent="0.35">
      <c r="A7971" s="2">
        <v>7970</v>
      </c>
      <c r="B7971" s="11">
        <v>-0.46947831118886985</v>
      </c>
      <c r="C7971" s="11">
        <v>0.82949966239202766</v>
      </c>
      <c r="D7971" s="3">
        <f>B7971*Dashboard!$D$11*Dashboard!$D$10*SQRT(Dashboard!$D$12/365)</f>
        <v>-116562.90447330108</v>
      </c>
      <c r="E7971" s="3">
        <f>IF(Dashboard!$I$3,C7971*Dashboard!$E$11*Dashboard!$E$10*SQRT(Dashboard!$D$12/365),0)</f>
        <v>411899.28311359097</v>
      </c>
      <c r="F7971" s="3">
        <f>D7971+IF(Dashboard!$I$3,E7971,0)</f>
        <v>295336.37864028988</v>
      </c>
      <c r="G7971" s="3">
        <f>IF(Dashboard!$I$4, ('Lookups and Calculations'!$F$9) / (1 - 'Lookups and Calculations'!$F$10), 'Lookups and Calculations'!$F$9)</f>
        <v>1951878.888340465</v>
      </c>
      <c r="H7971" s="12">
        <f t="shared" si="248"/>
        <v>0</v>
      </c>
      <c r="I7971" s="12">
        <f t="shared" si="249"/>
        <v>0</v>
      </c>
      <c r="J7971" s="13">
        <f>(1 - Dashboard!$I$9) * H7971 * Dashboard!$I$8 * 'Lookups and Calculations'!$F$12</f>
        <v>0</v>
      </c>
      <c r="K7971" s="12">
        <f>(1 - Dashboard!$I$11) * I7971 * Dashboard!$I$10 * 'Lookups and Calculations'!$F$12</f>
        <v>0</v>
      </c>
      <c r="L7971" s="12">
        <f>(H7971 - I7971) * Dashboard!$I$13 * (Dashboard!$D$12 / 365) * 'Lookups and Calculations'!$F$12</f>
        <v>0</v>
      </c>
      <c r="M7971" s="3">
        <f>(G7971*2) * Dashboard!$I$13 * (Dashboard!$D$12 / 365) * 'Lookups and Calculations'!$F$12</f>
        <v>1602.0878730267946</v>
      </c>
      <c r="N7971" s="12">
        <f>H7971 * Dashboard!$I$14 * Dashboard!$I$15 * (Dashboard!$D$12 / 365) * 'Lookups and Calculations'!$F$12</f>
        <v>0</v>
      </c>
    </row>
    <row r="7972" spans="1:14" x14ac:dyDescent="0.35">
      <c r="A7972" s="2">
        <v>7971</v>
      </c>
      <c r="B7972" s="11">
        <v>0.25640385388250747</v>
      </c>
      <c r="C7972" s="11">
        <v>-0.21186763315848156</v>
      </c>
      <c r="D7972" s="3">
        <f>B7972*Dashboard!$D$11*Dashboard!$D$10*SQRT(Dashboard!$D$12/365)</f>
        <v>63660.401800051295</v>
      </c>
      <c r="E7972" s="3">
        <f>IF(Dashboard!$I$3,C7972*Dashboard!$E$11*Dashboard!$E$10*SQRT(Dashboard!$D$12/365),0)</f>
        <v>-105205.74048372339</v>
      </c>
      <c r="F7972" s="3">
        <f>D7972+IF(Dashboard!$I$3,E7972,0)</f>
        <v>-41545.338683672097</v>
      </c>
      <c r="G7972" s="3">
        <f>IF(Dashboard!$I$4, ('Lookups and Calculations'!$F$9) / (1 - 'Lookups and Calculations'!$F$10), 'Lookups and Calculations'!$F$9)</f>
        <v>1951878.888340465</v>
      </c>
      <c r="H7972" s="12">
        <f t="shared" si="248"/>
        <v>0</v>
      </c>
      <c r="I7972" s="12">
        <f t="shared" si="249"/>
        <v>0</v>
      </c>
      <c r="J7972" s="13">
        <f>(1 - Dashboard!$I$9) * H7972 * Dashboard!$I$8 * 'Lookups and Calculations'!$F$12</f>
        <v>0</v>
      </c>
      <c r="K7972" s="12">
        <f>(1 - Dashboard!$I$11) * I7972 * Dashboard!$I$10 * 'Lookups and Calculations'!$F$12</f>
        <v>0</v>
      </c>
      <c r="L7972" s="12">
        <f>(H7972 - I7972) * Dashboard!$I$13 * (Dashboard!$D$12 / 365) * 'Lookups and Calculations'!$F$12</f>
        <v>0</v>
      </c>
      <c r="M7972" s="3">
        <f>(G7972*2) * Dashboard!$I$13 * (Dashboard!$D$12 / 365) * 'Lookups and Calculations'!$F$12</f>
        <v>1602.0878730267946</v>
      </c>
      <c r="N7972" s="12">
        <f>H7972 * Dashboard!$I$14 * Dashboard!$I$15 * (Dashboard!$D$12 / 365) * 'Lookups and Calculations'!$F$12</f>
        <v>0</v>
      </c>
    </row>
    <row r="7973" spans="1:14" x14ac:dyDescent="0.35">
      <c r="A7973" s="2">
        <v>7972</v>
      </c>
      <c r="B7973" s="11">
        <v>-6.8396540742206122E-2</v>
      </c>
      <c r="C7973" s="11">
        <v>-0.71879359518614949</v>
      </c>
      <c r="D7973" s="3">
        <f>B7973*Dashboard!$D$11*Dashboard!$D$10*SQRT(Dashboard!$D$12/365)</f>
        <v>-16981.613963484466</v>
      </c>
      <c r="E7973" s="3">
        <f>IF(Dashboard!$I$3,C7973*Dashboard!$E$11*Dashboard!$E$10*SQRT(Dashboard!$D$12/365),0)</f>
        <v>-356926.68723943434</v>
      </c>
      <c r="F7973" s="3">
        <f>D7973+IF(Dashboard!$I$3,E7973,0)</f>
        <v>-373908.30120291881</v>
      </c>
      <c r="G7973" s="3">
        <f>IF(Dashboard!$I$4, ('Lookups and Calculations'!$F$9) / (1 - 'Lookups and Calculations'!$F$10), 'Lookups and Calculations'!$F$9)</f>
        <v>1951878.888340465</v>
      </c>
      <c r="H7973" s="12">
        <f t="shared" si="248"/>
        <v>0</v>
      </c>
      <c r="I7973" s="12">
        <f t="shared" si="249"/>
        <v>0</v>
      </c>
      <c r="J7973" s="13">
        <f>(1 - Dashboard!$I$9) * H7973 * Dashboard!$I$8 * 'Lookups and Calculations'!$F$12</f>
        <v>0</v>
      </c>
      <c r="K7973" s="12">
        <f>(1 - Dashboard!$I$11) * I7973 * Dashboard!$I$10 * 'Lookups and Calculations'!$F$12</f>
        <v>0</v>
      </c>
      <c r="L7973" s="12">
        <f>(H7973 - I7973) * Dashboard!$I$13 * (Dashboard!$D$12 / 365) * 'Lookups and Calculations'!$F$12</f>
        <v>0</v>
      </c>
      <c r="M7973" s="3">
        <f>(G7973*2) * Dashboard!$I$13 * (Dashboard!$D$12 / 365) * 'Lookups and Calculations'!$F$12</f>
        <v>1602.0878730267946</v>
      </c>
      <c r="N7973" s="12">
        <f>H7973 * Dashboard!$I$14 * Dashboard!$I$15 * (Dashboard!$D$12 / 365) * 'Lookups and Calculations'!$F$12</f>
        <v>0</v>
      </c>
    </row>
    <row r="7974" spans="1:14" x14ac:dyDescent="0.35">
      <c r="A7974" s="2">
        <v>7973</v>
      </c>
      <c r="B7974" s="11">
        <v>0.96837378284313014</v>
      </c>
      <c r="C7974" s="11">
        <v>-0.4793156284800269</v>
      </c>
      <c r="D7974" s="3">
        <f>B7974*Dashboard!$D$11*Dashboard!$D$10*SQRT(Dashboard!$D$12/365)</f>
        <v>240429.55351473758</v>
      </c>
      <c r="E7974" s="3">
        <f>IF(Dashboard!$I$3,C7974*Dashboard!$E$11*Dashboard!$E$10*SQRT(Dashboard!$D$12/365),0)</f>
        <v>-238010.66197752912</v>
      </c>
      <c r="F7974" s="3">
        <f>D7974+IF(Dashboard!$I$3,E7974,0)</f>
        <v>2418.8915372084593</v>
      </c>
      <c r="G7974" s="3">
        <f>IF(Dashboard!$I$4, ('Lookups and Calculations'!$F$9) / (1 - 'Lookups and Calculations'!$F$10), 'Lookups and Calculations'!$F$9)</f>
        <v>1951878.888340465</v>
      </c>
      <c r="H7974" s="12">
        <f t="shared" si="248"/>
        <v>0</v>
      </c>
      <c r="I7974" s="12">
        <f t="shared" si="249"/>
        <v>0</v>
      </c>
      <c r="J7974" s="13">
        <f>(1 - Dashboard!$I$9) * H7974 * Dashboard!$I$8 * 'Lookups and Calculations'!$F$12</f>
        <v>0</v>
      </c>
      <c r="K7974" s="12">
        <f>(1 - Dashboard!$I$11) * I7974 * Dashboard!$I$10 * 'Lookups and Calculations'!$F$12</f>
        <v>0</v>
      </c>
      <c r="L7974" s="12">
        <f>(H7974 - I7974) * Dashboard!$I$13 * (Dashboard!$D$12 / 365) * 'Lookups and Calculations'!$F$12</f>
        <v>0</v>
      </c>
      <c r="M7974" s="3">
        <f>(G7974*2) * Dashboard!$I$13 * (Dashboard!$D$12 / 365) * 'Lookups and Calculations'!$F$12</f>
        <v>1602.0878730267946</v>
      </c>
      <c r="N7974" s="12">
        <f>H7974 * Dashboard!$I$14 * Dashboard!$I$15 * (Dashboard!$D$12 / 365) * 'Lookups and Calculations'!$F$12</f>
        <v>0</v>
      </c>
    </row>
    <row r="7975" spans="1:14" x14ac:dyDescent="0.35">
      <c r="A7975" s="2">
        <v>7974</v>
      </c>
      <c r="B7975" s="11">
        <v>-0.72995842654529608</v>
      </c>
      <c r="C7975" s="11">
        <v>0.94837250085508473</v>
      </c>
      <c r="D7975" s="3">
        <f>B7975*Dashboard!$D$11*Dashboard!$D$10*SQRT(Dashboard!$D$12/365)</f>
        <v>-181235.36767314182</v>
      </c>
      <c r="E7975" s="3">
        <f>IF(Dashboard!$I$3,C7975*Dashboard!$E$11*Dashboard!$E$10*SQRT(Dashboard!$D$12/365),0)</f>
        <v>470927.19977773336</v>
      </c>
      <c r="F7975" s="3">
        <f>D7975+IF(Dashboard!$I$3,E7975,0)</f>
        <v>289691.83210459154</v>
      </c>
      <c r="G7975" s="3">
        <f>IF(Dashboard!$I$4, ('Lookups and Calculations'!$F$9) / (1 - 'Lookups and Calculations'!$F$10), 'Lookups and Calculations'!$F$9)</f>
        <v>1951878.888340465</v>
      </c>
      <c r="H7975" s="12">
        <f t="shared" si="248"/>
        <v>0</v>
      </c>
      <c r="I7975" s="12">
        <f t="shared" si="249"/>
        <v>0</v>
      </c>
      <c r="J7975" s="13">
        <f>(1 - Dashboard!$I$9) * H7975 * Dashboard!$I$8 * 'Lookups and Calculations'!$F$12</f>
        <v>0</v>
      </c>
      <c r="K7975" s="12">
        <f>(1 - Dashboard!$I$11) * I7975 * Dashboard!$I$10 * 'Lookups and Calculations'!$F$12</f>
        <v>0</v>
      </c>
      <c r="L7975" s="12">
        <f>(H7975 - I7975) * Dashboard!$I$13 * (Dashboard!$D$12 / 365) * 'Lookups and Calculations'!$F$12</f>
        <v>0</v>
      </c>
      <c r="M7975" s="3">
        <f>(G7975*2) * Dashboard!$I$13 * (Dashboard!$D$12 / 365) * 'Lookups and Calculations'!$F$12</f>
        <v>1602.0878730267946</v>
      </c>
      <c r="N7975" s="12">
        <f>H7975 * Dashboard!$I$14 * Dashboard!$I$15 * (Dashboard!$D$12 / 365) * 'Lookups and Calculations'!$F$12</f>
        <v>0</v>
      </c>
    </row>
    <row r="7976" spans="1:14" x14ac:dyDescent="0.35">
      <c r="A7976" s="2">
        <v>7975</v>
      </c>
      <c r="B7976" s="11">
        <v>0.49426283013436334</v>
      </c>
      <c r="C7976" s="11">
        <v>-1.2868034787934679</v>
      </c>
      <c r="D7976" s="3">
        <f>B7976*Dashboard!$D$11*Dashboard!$D$10*SQRT(Dashboard!$D$12/365)</f>
        <v>122716.4486209413</v>
      </c>
      <c r="E7976" s="3">
        <f>IF(Dashboard!$I$3,C7976*Dashboard!$E$11*Dashboard!$E$10*SQRT(Dashboard!$D$12/365),0)</f>
        <v>-638979.68191409181</v>
      </c>
      <c r="F7976" s="3">
        <f>D7976+IF(Dashboard!$I$3,E7976,0)</f>
        <v>-516263.23329315049</v>
      </c>
      <c r="G7976" s="3">
        <f>IF(Dashboard!$I$4, ('Lookups and Calculations'!$F$9) / (1 - 'Lookups and Calculations'!$F$10), 'Lookups and Calculations'!$F$9)</f>
        <v>1951878.888340465</v>
      </c>
      <c r="H7976" s="12">
        <f t="shared" si="248"/>
        <v>0</v>
      </c>
      <c r="I7976" s="12">
        <f t="shared" si="249"/>
        <v>0</v>
      </c>
      <c r="J7976" s="13">
        <f>(1 - Dashboard!$I$9) * H7976 * Dashboard!$I$8 * 'Lookups and Calculations'!$F$12</f>
        <v>0</v>
      </c>
      <c r="K7976" s="12">
        <f>(1 - Dashboard!$I$11) * I7976 * Dashboard!$I$10 * 'Lookups and Calculations'!$F$12</f>
        <v>0</v>
      </c>
      <c r="L7976" s="12">
        <f>(H7976 - I7976) * Dashboard!$I$13 * (Dashboard!$D$12 / 365) * 'Lookups and Calculations'!$F$12</f>
        <v>0</v>
      </c>
      <c r="M7976" s="3">
        <f>(G7976*2) * Dashboard!$I$13 * (Dashboard!$D$12 / 365) * 'Lookups and Calculations'!$F$12</f>
        <v>1602.0878730267946</v>
      </c>
      <c r="N7976" s="12">
        <f>H7976 * Dashboard!$I$14 * Dashboard!$I$15 * (Dashboard!$D$12 / 365) * 'Lookups and Calculations'!$F$12</f>
        <v>0</v>
      </c>
    </row>
    <row r="7977" spans="1:14" x14ac:dyDescent="0.35">
      <c r="A7977" s="2">
        <v>7976</v>
      </c>
      <c r="B7977" s="11">
        <v>-1.4014181674105453</v>
      </c>
      <c r="C7977" s="11">
        <v>1.5760301951881439</v>
      </c>
      <c r="D7977" s="3">
        <f>B7977*Dashboard!$D$11*Dashboard!$D$10*SQRT(Dashboard!$D$12/365)</f>
        <v>-347946.5783229919</v>
      </c>
      <c r="E7977" s="3">
        <f>IF(Dashboard!$I$3,C7977*Dashboard!$E$11*Dashboard!$E$10*SQRT(Dashboard!$D$12/365),0)</f>
        <v>782599.12209170836</v>
      </c>
      <c r="F7977" s="3">
        <f>D7977+IF(Dashboard!$I$3,E7977,0)</f>
        <v>434652.54376871645</v>
      </c>
      <c r="G7977" s="3">
        <f>IF(Dashboard!$I$4, ('Lookups and Calculations'!$F$9) / (1 - 'Lookups and Calculations'!$F$10), 'Lookups and Calculations'!$F$9)</f>
        <v>1951878.888340465</v>
      </c>
      <c r="H7977" s="12">
        <f t="shared" si="248"/>
        <v>0</v>
      </c>
      <c r="I7977" s="12">
        <f t="shared" si="249"/>
        <v>0</v>
      </c>
      <c r="J7977" s="13">
        <f>(1 - Dashboard!$I$9) * H7977 * Dashboard!$I$8 * 'Lookups and Calculations'!$F$12</f>
        <v>0</v>
      </c>
      <c r="K7977" s="12">
        <f>(1 - Dashboard!$I$11) * I7977 * Dashboard!$I$10 * 'Lookups and Calculations'!$F$12</f>
        <v>0</v>
      </c>
      <c r="L7977" s="12">
        <f>(H7977 - I7977) * Dashboard!$I$13 * (Dashboard!$D$12 / 365) * 'Lookups and Calculations'!$F$12</f>
        <v>0</v>
      </c>
      <c r="M7977" s="3">
        <f>(G7977*2) * Dashboard!$I$13 * (Dashboard!$D$12 / 365) * 'Lookups and Calculations'!$F$12</f>
        <v>1602.0878730267946</v>
      </c>
      <c r="N7977" s="12">
        <f>H7977 * Dashboard!$I$14 * Dashboard!$I$15 * (Dashboard!$D$12 / 365) * 'Lookups and Calculations'!$F$12</f>
        <v>0</v>
      </c>
    </row>
    <row r="7978" spans="1:14" x14ac:dyDescent="0.35">
      <c r="A7978" s="2">
        <v>7977</v>
      </c>
      <c r="B7978" s="11">
        <v>0.31902465349209347</v>
      </c>
      <c r="C7978" s="11">
        <v>0.55104502213600592</v>
      </c>
      <c r="D7978" s="3">
        <f>B7978*Dashboard!$D$11*Dashboard!$D$10*SQRT(Dashboard!$D$12/365)</f>
        <v>79208.00455181596</v>
      </c>
      <c r="E7978" s="3">
        <f>IF(Dashboard!$I$3,C7978*Dashboard!$E$11*Dashboard!$E$10*SQRT(Dashboard!$D$12/365),0)</f>
        <v>273628.86312286841</v>
      </c>
      <c r="F7978" s="3">
        <f>D7978+IF(Dashboard!$I$3,E7978,0)</f>
        <v>352836.86767468438</v>
      </c>
      <c r="G7978" s="3">
        <f>IF(Dashboard!$I$4, ('Lookups and Calculations'!$F$9) / (1 - 'Lookups and Calculations'!$F$10), 'Lookups and Calculations'!$F$9)</f>
        <v>1951878.888340465</v>
      </c>
      <c r="H7978" s="12">
        <f t="shared" si="248"/>
        <v>0</v>
      </c>
      <c r="I7978" s="12">
        <f t="shared" si="249"/>
        <v>0</v>
      </c>
      <c r="J7978" s="13">
        <f>(1 - Dashboard!$I$9) * H7978 * Dashboard!$I$8 * 'Lookups and Calculations'!$F$12</f>
        <v>0</v>
      </c>
      <c r="K7978" s="12">
        <f>(1 - Dashboard!$I$11) * I7978 * Dashboard!$I$10 * 'Lookups and Calculations'!$F$12</f>
        <v>0</v>
      </c>
      <c r="L7978" s="12">
        <f>(H7978 - I7978) * Dashboard!$I$13 * (Dashboard!$D$12 / 365) * 'Lookups and Calculations'!$F$12</f>
        <v>0</v>
      </c>
      <c r="M7978" s="3">
        <f>(G7978*2) * Dashboard!$I$13 * (Dashboard!$D$12 / 365) * 'Lookups and Calculations'!$F$12</f>
        <v>1602.0878730267946</v>
      </c>
      <c r="N7978" s="12">
        <f>H7978 * Dashboard!$I$14 * Dashboard!$I$15 * (Dashboard!$D$12 / 365) * 'Lookups and Calculations'!$F$12</f>
        <v>0</v>
      </c>
    </row>
    <row r="7979" spans="1:14" x14ac:dyDescent="0.35">
      <c r="A7979" s="2">
        <v>7978</v>
      </c>
      <c r="B7979" s="11">
        <v>-0.67926824709577438</v>
      </c>
      <c r="C7979" s="11">
        <v>0.50664848039157728</v>
      </c>
      <c r="D7979" s="3">
        <f>B7979*Dashboard!$D$11*Dashboard!$D$10*SQRT(Dashboard!$D$12/365)</f>
        <v>-168649.92037112135</v>
      </c>
      <c r="E7979" s="3">
        <f>IF(Dashboard!$I$3,C7979*Dashboard!$E$11*Dashboard!$E$10*SQRT(Dashboard!$D$12/365),0)</f>
        <v>251583.15949410642</v>
      </c>
      <c r="F7979" s="3">
        <f>D7979+IF(Dashboard!$I$3,E7979,0)</f>
        <v>82933.239122985076</v>
      </c>
      <c r="G7979" s="3">
        <f>IF(Dashboard!$I$4, ('Lookups and Calculations'!$F$9) / (1 - 'Lookups and Calculations'!$F$10), 'Lookups and Calculations'!$F$9)</f>
        <v>1951878.888340465</v>
      </c>
      <c r="H7979" s="12">
        <f t="shared" si="248"/>
        <v>0</v>
      </c>
      <c r="I7979" s="12">
        <f t="shared" si="249"/>
        <v>0</v>
      </c>
      <c r="J7979" s="13">
        <f>(1 - Dashboard!$I$9) * H7979 * Dashboard!$I$8 * 'Lookups and Calculations'!$F$12</f>
        <v>0</v>
      </c>
      <c r="K7979" s="12">
        <f>(1 - Dashboard!$I$11) * I7979 * Dashboard!$I$10 * 'Lookups and Calculations'!$F$12</f>
        <v>0</v>
      </c>
      <c r="L7979" s="12">
        <f>(H7979 - I7979) * Dashboard!$I$13 * (Dashboard!$D$12 / 365) * 'Lookups and Calculations'!$F$12</f>
        <v>0</v>
      </c>
      <c r="M7979" s="3">
        <f>(G7979*2) * Dashboard!$I$13 * (Dashboard!$D$12 / 365) * 'Lookups and Calculations'!$F$12</f>
        <v>1602.0878730267946</v>
      </c>
      <c r="N7979" s="12">
        <f>H7979 * Dashboard!$I$14 * Dashboard!$I$15 * (Dashboard!$D$12 / 365) * 'Lookups and Calculations'!$F$12</f>
        <v>0</v>
      </c>
    </row>
    <row r="7980" spans="1:14" x14ac:dyDescent="0.35">
      <c r="A7980" s="2">
        <v>7979</v>
      </c>
      <c r="B7980" s="11">
        <v>1.0618107374758683</v>
      </c>
      <c r="C7980" s="11">
        <v>0.88998066746541316</v>
      </c>
      <c r="D7980" s="3">
        <f>B7980*Dashboard!$D$11*Dashboard!$D$10*SQRT(Dashboard!$D$12/365)</f>
        <v>263628.24567487545</v>
      </c>
      <c r="E7980" s="3">
        <f>IF(Dashboard!$I$3,C7980*Dashboard!$E$11*Dashboard!$E$10*SQRT(Dashboard!$D$12/365),0)</f>
        <v>441931.94468198507</v>
      </c>
      <c r="F7980" s="3">
        <f>D7980+IF(Dashboard!$I$3,E7980,0)</f>
        <v>705560.19035686052</v>
      </c>
      <c r="G7980" s="3">
        <f>IF(Dashboard!$I$4, ('Lookups and Calculations'!$F$9) / (1 - 'Lookups and Calculations'!$F$10), 'Lookups and Calculations'!$F$9)</f>
        <v>1951878.888340465</v>
      </c>
      <c r="H7980" s="12">
        <f t="shared" si="248"/>
        <v>0</v>
      </c>
      <c r="I7980" s="12">
        <f t="shared" si="249"/>
        <v>0</v>
      </c>
      <c r="J7980" s="13">
        <f>(1 - Dashboard!$I$9) * H7980 * Dashboard!$I$8 * 'Lookups and Calculations'!$F$12</f>
        <v>0</v>
      </c>
      <c r="K7980" s="12">
        <f>(1 - Dashboard!$I$11) * I7980 * Dashboard!$I$10 * 'Lookups and Calculations'!$F$12</f>
        <v>0</v>
      </c>
      <c r="L7980" s="12">
        <f>(H7980 - I7980) * Dashboard!$I$13 * (Dashboard!$D$12 / 365) * 'Lookups and Calculations'!$F$12</f>
        <v>0</v>
      </c>
      <c r="M7980" s="3">
        <f>(G7980*2) * Dashboard!$I$13 * (Dashboard!$D$12 / 365) * 'Lookups and Calculations'!$F$12</f>
        <v>1602.0878730267946</v>
      </c>
      <c r="N7980" s="12">
        <f>H7980 * Dashboard!$I$14 * Dashboard!$I$15 * (Dashboard!$D$12 / 365) * 'Lookups and Calculations'!$F$12</f>
        <v>0</v>
      </c>
    </row>
    <row r="7981" spans="1:14" x14ac:dyDescent="0.35">
      <c r="A7981" s="2">
        <v>7980</v>
      </c>
      <c r="B7981" s="11">
        <v>0.83402447532293722</v>
      </c>
      <c r="C7981" s="11">
        <v>0.55611861792267447</v>
      </c>
      <c r="D7981" s="3">
        <f>B7981*Dashboard!$D$11*Dashboard!$D$10*SQRT(Dashboard!$D$12/365)</f>
        <v>207073.07010472892</v>
      </c>
      <c r="E7981" s="3">
        <f>IF(Dashboard!$I$3,C7981*Dashboard!$E$11*Dashboard!$E$10*SQRT(Dashboard!$D$12/365),0)</f>
        <v>276148.22577252949</v>
      </c>
      <c r="F7981" s="3">
        <f>D7981+IF(Dashboard!$I$3,E7981,0)</f>
        <v>483221.29587725841</v>
      </c>
      <c r="G7981" s="3">
        <f>IF(Dashboard!$I$4, ('Lookups and Calculations'!$F$9) / (1 - 'Lookups and Calculations'!$F$10), 'Lookups and Calculations'!$F$9)</f>
        <v>1951878.888340465</v>
      </c>
      <c r="H7981" s="12">
        <f t="shared" si="248"/>
        <v>0</v>
      </c>
      <c r="I7981" s="12">
        <f t="shared" si="249"/>
        <v>0</v>
      </c>
      <c r="J7981" s="13">
        <f>(1 - Dashboard!$I$9) * H7981 * Dashboard!$I$8 * 'Lookups and Calculations'!$F$12</f>
        <v>0</v>
      </c>
      <c r="K7981" s="12">
        <f>(1 - Dashboard!$I$11) * I7981 * Dashboard!$I$10 * 'Lookups and Calculations'!$F$12</f>
        <v>0</v>
      </c>
      <c r="L7981" s="12">
        <f>(H7981 - I7981) * Dashboard!$I$13 * (Dashboard!$D$12 / 365) * 'Lookups and Calculations'!$F$12</f>
        <v>0</v>
      </c>
      <c r="M7981" s="3">
        <f>(G7981*2) * Dashboard!$I$13 * (Dashboard!$D$12 / 365) * 'Lookups and Calculations'!$F$12</f>
        <v>1602.0878730267946</v>
      </c>
      <c r="N7981" s="12">
        <f>H7981 * Dashboard!$I$14 * Dashboard!$I$15 * (Dashboard!$D$12 / 365) * 'Lookups and Calculations'!$F$12</f>
        <v>0</v>
      </c>
    </row>
    <row r="7982" spans="1:14" x14ac:dyDescent="0.35">
      <c r="A7982" s="2">
        <v>7981</v>
      </c>
      <c r="B7982" s="11">
        <v>-1.566789015541501</v>
      </c>
      <c r="C7982" s="11">
        <v>0.50318316382741735</v>
      </c>
      <c r="D7982" s="3">
        <f>B7982*Dashboard!$D$11*Dashboard!$D$10*SQRT(Dashboard!$D$12/365)</f>
        <v>-389005.14463789598</v>
      </c>
      <c r="E7982" s="3">
        <f>IF(Dashboard!$I$3,C7982*Dashboard!$E$11*Dashboard!$E$10*SQRT(Dashboard!$D$12/365),0)</f>
        <v>249862.40965748436</v>
      </c>
      <c r="F7982" s="3">
        <f>D7982+IF(Dashboard!$I$3,E7982,0)</f>
        <v>-139142.73498041162</v>
      </c>
      <c r="G7982" s="3">
        <f>IF(Dashboard!$I$4, ('Lookups and Calculations'!$F$9) / (1 - 'Lookups and Calculations'!$F$10), 'Lookups and Calculations'!$F$9)</f>
        <v>1951878.888340465</v>
      </c>
      <c r="H7982" s="12">
        <f t="shared" si="248"/>
        <v>0</v>
      </c>
      <c r="I7982" s="12">
        <f t="shared" si="249"/>
        <v>0</v>
      </c>
      <c r="J7982" s="13">
        <f>(1 - Dashboard!$I$9) * H7982 * Dashboard!$I$8 * 'Lookups and Calculations'!$F$12</f>
        <v>0</v>
      </c>
      <c r="K7982" s="12">
        <f>(1 - Dashboard!$I$11) * I7982 * Dashboard!$I$10 * 'Lookups and Calculations'!$F$12</f>
        <v>0</v>
      </c>
      <c r="L7982" s="12">
        <f>(H7982 - I7982) * Dashboard!$I$13 * (Dashboard!$D$12 / 365) * 'Lookups and Calculations'!$F$12</f>
        <v>0</v>
      </c>
      <c r="M7982" s="3">
        <f>(G7982*2) * Dashboard!$I$13 * (Dashboard!$D$12 / 365) * 'Lookups and Calculations'!$F$12</f>
        <v>1602.0878730267946</v>
      </c>
      <c r="N7982" s="12">
        <f>H7982 * Dashboard!$I$14 * Dashboard!$I$15 * (Dashboard!$D$12 / 365) * 'Lookups and Calculations'!$F$12</f>
        <v>0</v>
      </c>
    </row>
    <row r="7983" spans="1:14" x14ac:dyDescent="0.35">
      <c r="A7983" s="2">
        <v>7982</v>
      </c>
      <c r="B7983" s="11">
        <v>1.6188364415245651</v>
      </c>
      <c r="C7983" s="11">
        <v>-1.0334466189378877</v>
      </c>
      <c r="D7983" s="3">
        <f>B7983*Dashboard!$D$11*Dashboard!$D$10*SQRT(Dashboard!$D$12/365)</f>
        <v>401927.57150694984</v>
      </c>
      <c r="E7983" s="3">
        <f>IF(Dashboard!$I$3,C7983*Dashboard!$E$11*Dashboard!$E$10*SQRT(Dashboard!$D$12/365),0)</f>
        <v>-513171.90443352197</v>
      </c>
      <c r="F7983" s="3">
        <f>D7983+IF(Dashboard!$I$3,E7983,0)</f>
        <v>-111244.33292657213</v>
      </c>
      <c r="G7983" s="3">
        <f>IF(Dashboard!$I$4, ('Lookups and Calculations'!$F$9) / (1 - 'Lookups and Calculations'!$F$10), 'Lookups and Calculations'!$F$9)</f>
        <v>1951878.888340465</v>
      </c>
      <c r="H7983" s="12">
        <f t="shared" si="248"/>
        <v>0</v>
      </c>
      <c r="I7983" s="12">
        <f t="shared" si="249"/>
        <v>0</v>
      </c>
      <c r="J7983" s="13">
        <f>(1 - Dashboard!$I$9) * H7983 * Dashboard!$I$8 * 'Lookups and Calculations'!$F$12</f>
        <v>0</v>
      </c>
      <c r="K7983" s="12">
        <f>(1 - Dashboard!$I$11) * I7983 * Dashboard!$I$10 * 'Lookups and Calculations'!$F$12</f>
        <v>0</v>
      </c>
      <c r="L7983" s="12">
        <f>(H7983 - I7983) * Dashboard!$I$13 * (Dashboard!$D$12 / 365) * 'Lookups and Calculations'!$F$12</f>
        <v>0</v>
      </c>
      <c r="M7983" s="3">
        <f>(G7983*2) * Dashboard!$I$13 * (Dashboard!$D$12 / 365) * 'Lookups and Calculations'!$F$12</f>
        <v>1602.0878730267946</v>
      </c>
      <c r="N7983" s="12">
        <f>H7983 * Dashboard!$I$14 * Dashboard!$I$15 * (Dashboard!$D$12 / 365) * 'Lookups and Calculations'!$F$12</f>
        <v>0</v>
      </c>
    </row>
    <row r="7984" spans="1:14" x14ac:dyDescent="0.35">
      <c r="A7984" s="2">
        <v>7983</v>
      </c>
      <c r="B7984" s="11">
        <v>-0.45243842091568637</v>
      </c>
      <c r="C7984" s="11">
        <v>-0.29668477477943683</v>
      </c>
      <c r="D7984" s="3">
        <f>B7984*Dashboard!$D$11*Dashboard!$D$10*SQRT(Dashboard!$D$12/365)</f>
        <v>-112332.21041393364</v>
      </c>
      <c r="E7984" s="3">
        <f>IF(Dashboard!$I$3,C7984*Dashboard!$E$11*Dashboard!$E$10*SQRT(Dashboard!$D$12/365),0)</f>
        <v>-147322.83999967753</v>
      </c>
      <c r="F7984" s="3">
        <f>D7984+IF(Dashboard!$I$3,E7984,0)</f>
        <v>-259655.05041361117</v>
      </c>
      <c r="G7984" s="3">
        <f>IF(Dashboard!$I$4, ('Lookups and Calculations'!$F$9) / (1 - 'Lookups and Calculations'!$F$10), 'Lookups and Calculations'!$F$9)</f>
        <v>1951878.888340465</v>
      </c>
      <c r="H7984" s="12">
        <f t="shared" si="248"/>
        <v>0</v>
      </c>
      <c r="I7984" s="12">
        <f t="shared" si="249"/>
        <v>0</v>
      </c>
      <c r="J7984" s="13">
        <f>(1 - Dashboard!$I$9) * H7984 * Dashboard!$I$8 * 'Lookups and Calculations'!$F$12</f>
        <v>0</v>
      </c>
      <c r="K7984" s="12">
        <f>(1 - Dashboard!$I$11) * I7984 * Dashboard!$I$10 * 'Lookups and Calculations'!$F$12</f>
        <v>0</v>
      </c>
      <c r="L7984" s="12">
        <f>(H7984 - I7984) * Dashboard!$I$13 * (Dashboard!$D$12 / 365) * 'Lookups and Calculations'!$F$12</f>
        <v>0</v>
      </c>
      <c r="M7984" s="3">
        <f>(G7984*2) * Dashboard!$I$13 * (Dashboard!$D$12 / 365) * 'Lookups and Calculations'!$F$12</f>
        <v>1602.0878730267946</v>
      </c>
      <c r="N7984" s="12">
        <f>H7984 * Dashboard!$I$14 * Dashboard!$I$15 * (Dashboard!$D$12 / 365) * 'Lookups and Calculations'!$F$12</f>
        <v>0</v>
      </c>
    </row>
    <row r="7985" spans="1:14" x14ac:dyDescent="0.35">
      <c r="A7985" s="2">
        <v>7984</v>
      </c>
      <c r="B7985" s="11">
        <v>0.38688550060308302</v>
      </c>
      <c r="C7985" s="11">
        <v>1.7969843503527274</v>
      </c>
      <c r="D7985" s="3">
        <f>B7985*Dashboard!$D$11*Dashboard!$D$10*SQRT(Dashboard!$D$12/365)</f>
        <v>96056.61555419596</v>
      </c>
      <c r="E7985" s="3">
        <f>IF(Dashboard!$I$3,C7985*Dashboard!$E$11*Dashboard!$E$10*SQRT(Dashboard!$D$12/365),0)</f>
        <v>892316.89804693079</v>
      </c>
      <c r="F7985" s="3">
        <f>D7985+IF(Dashboard!$I$3,E7985,0)</f>
        <v>988373.51360112673</v>
      </c>
      <c r="G7985" s="3">
        <f>IF(Dashboard!$I$4, ('Lookups and Calculations'!$F$9) / (1 - 'Lookups and Calculations'!$F$10), 'Lookups and Calculations'!$F$9)</f>
        <v>1951878.888340465</v>
      </c>
      <c r="H7985" s="12">
        <f t="shared" si="248"/>
        <v>0</v>
      </c>
      <c r="I7985" s="12">
        <f t="shared" si="249"/>
        <v>0</v>
      </c>
      <c r="J7985" s="13">
        <f>(1 - Dashboard!$I$9) * H7985 * Dashboard!$I$8 * 'Lookups and Calculations'!$F$12</f>
        <v>0</v>
      </c>
      <c r="K7985" s="12">
        <f>(1 - Dashboard!$I$11) * I7985 * Dashboard!$I$10 * 'Lookups and Calculations'!$F$12</f>
        <v>0</v>
      </c>
      <c r="L7985" s="12">
        <f>(H7985 - I7985) * Dashboard!$I$13 * (Dashboard!$D$12 / 365) * 'Lookups and Calculations'!$F$12</f>
        <v>0</v>
      </c>
      <c r="M7985" s="3">
        <f>(G7985*2) * Dashboard!$I$13 * (Dashboard!$D$12 / 365) * 'Lookups and Calculations'!$F$12</f>
        <v>1602.0878730267946</v>
      </c>
      <c r="N7985" s="12">
        <f>H7985 * Dashboard!$I$14 * Dashboard!$I$15 * (Dashboard!$D$12 / 365) * 'Lookups and Calculations'!$F$12</f>
        <v>0</v>
      </c>
    </row>
    <row r="7986" spans="1:14" x14ac:dyDescent="0.35">
      <c r="A7986" s="2">
        <v>7985</v>
      </c>
      <c r="B7986" s="11">
        <v>-0.34036976368649086</v>
      </c>
      <c r="C7986" s="11">
        <v>-1.4963782989415275</v>
      </c>
      <c r="D7986" s="3">
        <f>B7986*Dashboard!$D$11*Dashboard!$D$10*SQRT(Dashboard!$D$12/365)</f>
        <v>-84507.606218740882</v>
      </c>
      <c r="E7986" s="3">
        <f>IF(Dashboard!$I$3,C7986*Dashboard!$E$11*Dashboard!$E$10*SQRT(Dashboard!$D$12/365),0)</f>
        <v>-743046.89506848156</v>
      </c>
      <c r="F7986" s="3">
        <f>D7986+IF(Dashboard!$I$3,E7986,0)</f>
        <v>-827554.50128722249</v>
      </c>
      <c r="G7986" s="3">
        <f>IF(Dashboard!$I$4, ('Lookups and Calculations'!$F$9) / (1 - 'Lookups and Calculations'!$F$10), 'Lookups and Calculations'!$F$9)</f>
        <v>1951878.888340465</v>
      </c>
      <c r="H7986" s="12">
        <f t="shared" si="248"/>
        <v>0</v>
      </c>
      <c r="I7986" s="12">
        <f t="shared" si="249"/>
        <v>0</v>
      </c>
      <c r="J7986" s="13">
        <f>(1 - Dashboard!$I$9) * H7986 * Dashboard!$I$8 * 'Lookups and Calculations'!$F$12</f>
        <v>0</v>
      </c>
      <c r="K7986" s="12">
        <f>(1 - Dashboard!$I$11) * I7986 * Dashboard!$I$10 * 'Lookups and Calculations'!$F$12</f>
        <v>0</v>
      </c>
      <c r="L7986" s="12">
        <f>(H7986 - I7986) * Dashboard!$I$13 * (Dashboard!$D$12 / 365) * 'Lookups and Calculations'!$F$12</f>
        <v>0</v>
      </c>
      <c r="M7986" s="3">
        <f>(G7986*2) * Dashboard!$I$13 * (Dashboard!$D$12 / 365) * 'Lookups and Calculations'!$F$12</f>
        <v>1602.0878730267946</v>
      </c>
      <c r="N7986" s="12">
        <f>H7986 * Dashboard!$I$14 * Dashboard!$I$15 * (Dashboard!$D$12 / 365) * 'Lookups and Calculations'!$F$12</f>
        <v>0</v>
      </c>
    </row>
    <row r="7987" spans="1:14" x14ac:dyDescent="0.35">
      <c r="A7987" s="2">
        <v>7986</v>
      </c>
      <c r="B7987" s="11">
        <v>-0.18854773787310747</v>
      </c>
      <c r="C7987" s="11">
        <v>-0.22587199023959348</v>
      </c>
      <c r="D7987" s="3">
        <f>B7987*Dashboard!$D$11*Dashboard!$D$10*SQRT(Dashboard!$D$12/365)</f>
        <v>-46812.965443931833</v>
      </c>
      <c r="E7987" s="3">
        <f>IF(Dashboard!$I$3,C7987*Dashboard!$E$11*Dashboard!$E$10*SQRT(Dashboard!$D$12/365),0)</f>
        <v>-112159.79351557451</v>
      </c>
      <c r="F7987" s="3">
        <f>D7987+IF(Dashboard!$I$3,E7987,0)</f>
        <v>-158972.75895950635</v>
      </c>
      <c r="G7987" s="3">
        <f>IF(Dashboard!$I$4, ('Lookups and Calculations'!$F$9) / (1 - 'Lookups and Calculations'!$F$10), 'Lookups and Calculations'!$F$9)</f>
        <v>1951878.888340465</v>
      </c>
      <c r="H7987" s="12">
        <f t="shared" si="248"/>
        <v>0</v>
      </c>
      <c r="I7987" s="12">
        <f t="shared" si="249"/>
        <v>0</v>
      </c>
      <c r="J7987" s="13">
        <f>(1 - Dashboard!$I$9) * H7987 * Dashboard!$I$8 * 'Lookups and Calculations'!$F$12</f>
        <v>0</v>
      </c>
      <c r="K7987" s="12">
        <f>(1 - Dashboard!$I$11) * I7987 * Dashboard!$I$10 * 'Lookups and Calculations'!$F$12</f>
        <v>0</v>
      </c>
      <c r="L7987" s="12">
        <f>(H7987 - I7987) * Dashboard!$I$13 * (Dashboard!$D$12 / 365) * 'Lookups and Calculations'!$F$12</f>
        <v>0</v>
      </c>
      <c r="M7987" s="3">
        <f>(G7987*2) * Dashboard!$I$13 * (Dashboard!$D$12 / 365) * 'Lookups and Calculations'!$F$12</f>
        <v>1602.0878730267946</v>
      </c>
      <c r="N7987" s="12">
        <f>H7987 * Dashboard!$I$14 * Dashboard!$I$15 * (Dashboard!$D$12 / 365) * 'Lookups and Calculations'!$F$12</f>
        <v>0</v>
      </c>
    </row>
    <row r="7988" spans="1:14" x14ac:dyDescent="0.35">
      <c r="A7988" s="2">
        <v>7987</v>
      </c>
      <c r="B7988" s="11">
        <v>1.800061702759318</v>
      </c>
      <c r="C7988" s="11">
        <v>0.5597898363149808</v>
      </c>
      <c r="D7988" s="3">
        <f>B7988*Dashboard!$D$11*Dashboard!$D$10*SQRT(Dashboard!$D$12/365)</f>
        <v>446922.49951536505</v>
      </c>
      <c r="E7988" s="3">
        <f>IF(Dashboard!$I$3,C7988*Dashboard!$E$11*Dashboard!$E$10*SQRT(Dashboard!$D$12/365),0)</f>
        <v>277971.21894842031</v>
      </c>
      <c r="F7988" s="3">
        <f>D7988+IF(Dashboard!$I$3,E7988,0)</f>
        <v>724893.71846378536</v>
      </c>
      <c r="G7988" s="3">
        <f>IF(Dashboard!$I$4, ('Lookups and Calculations'!$F$9) / (1 - 'Lookups and Calculations'!$F$10), 'Lookups and Calculations'!$F$9)</f>
        <v>1951878.888340465</v>
      </c>
      <c r="H7988" s="12">
        <f t="shared" si="248"/>
        <v>0</v>
      </c>
      <c r="I7988" s="12">
        <f t="shared" si="249"/>
        <v>0</v>
      </c>
      <c r="J7988" s="13">
        <f>(1 - Dashboard!$I$9) * H7988 * Dashboard!$I$8 * 'Lookups and Calculations'!$F$12</f>
        <v>0</v>
      </c>
      <c r="K7988" s="12">
        <f>(1 - Dashboard!$I$11) * I7988 * Dashboard!$I$10 * 'Lookups and Calculations'!$F$12</f>
        <v>0</v>
      </c>
      <c r="L7988" s="12">
        <f>(H7988 - I7988) * Dashboard!$I$13 * (Dashboard!$D$12 / 365) * 'Lookups and Calculations'!$F$12</f>
        <v>0</v>
      </c>
      <c r="M7988" s="3">
        <f>(G7988*2) * Dashboard!$I$13 * (Dashboard!$D$12 / 365) * 'Lookups and Calculations'!$F$12</f>
        <v>1602.0878730267946</v>
      </c>
      <c r="N7988" s="12">
        <f>H7988 * Dashboard!$I$14 * Dashboard!$I$15 * (Dashboard!$D$12 / 365) * 'Lookups and Calculations'!$F$12</f>
        <v>0</v>
      </c>
    </row>
    <row r="7989" spans="1:14" x14ac:dyDescent="0.35">
      <c r="A7989" s="2">
        <v>7988</v>
      </c>
      <c r="B7989" s="11">
        <v>-0.17589615825212199</v>
      </c>
      <c r="C7989" s="11">
        <v>0.94107331443351738</v>
      </c>
      <c r="D7989" s="3">
        <f>B7989*Dashboard!$D$11*Dashboard!$D$10*SQRT(Dashboard!$D$12/365)</f>
        <v>-43671.808905597041</v>
      </c>
      <c r="E7989" s="3">
        <f>IF(Dashboard!$I$3,C7989*Dashboard!$E$11*Dashboard!$E$10*SQRT(Dashboard!$D$12/365),0)</f>
        <v>467302.68997903605</v>
      </c>
      <c r="F7989" s="3">
        <f>D7989+IF(Dashboard!$I$3,E7989,0)</f>
        <v>423630.88107343903</v>
      </c>
      <c r="G7989" s="3">
        <f>IF(Dashboard!$I$4, ('Lookups and Calculations'!$F$9) / (1 - 'Lookups and Calculations'!$F$10), 'Lookups and Calculations'!$F$9)</f>
        <v>1951878.888340465</v>
      </c>
      <c r="H7989" s="12">
        <f t="shared" si="248"/>
        <v>0</v>
      </c>
      <c r="I7989" s="12">
        <f t="shared" si="249"/>
        <v>0</v>
      </c>
      <c r="J7989" s="13">
        <f>(1 - Dashboard!$I$9) * H7989 * Dashboard!$I$8 * 'Lookups and Calculations'!$F$12</f>
        <v>0</v>
      </c>
      <c r="K7989" s="12">
        <f>(1 - Dashboard!$I$11) * I7989 * Dashboard!$I$10 * 'Lookups and Calculations'!$F$12</f>
        <v>0</v>
      </c>
      <c r="L7989" s="12">
        <f>(H7989 - I7989) * Dashboard!$I$13 * (Dashboard!$D$12 / 365) * 'Lookups and Calculations'!$F$12</f>
        <v>0</v>
      </c>
      <c r="M7989" s="3">
        <f>(G7989*2) * Dashboard!$I$13 * (Dashboard!$D$12 / 365) * 'Lookups and Calculations'!$F$12</f>
        <v>1602.0878730267946</v>
      </c>
      <c r="N7989" s="12">
        <f>H7989 * Dashboard!$I$14 * Dashboard!$I$15 * (Dashboard!$D$12 / 365) * 'Lookups and Calculations'!$F$12</f>
        <v>0</v>
      </c>
    </row>
    <row r="7990" spans="1:14" x14ac:dyDescent="0.35">
      <c r="A7990" s="2">
        <v>7989</v>
      </c>
      <c r="B7990" s="11">
        <v>0.4490504061736848</v>
      </c>
      <c r="C7990" s="11">
        <v>1.7826583019828341</v>
      </c>
      <c r="D7990" s="3">
        <f>B7990*Dashboard!$D$11*Dashboard!$D$10*SQRT(Dashboard!$D$12/365)</f>
        <v>111491.02812858799</v>
      </c>
      <c r="E7990" s="3">
        <f>IF(Dashboard!$I$3,C7990*Dashboard!$E$11*Dashboard!$E$10*SQRT(Dashboard!$D$12/365),0)</f>
        <v>885203.10485213518</v>
      </c>
      <c r="F7990" s="3">
        <f>D7990+IF(Dashboard!$I$3,E7990,0)</f>
        <v>996694.13298072317</v>
      </c>
      <c r="G7990" s="3">
        <f>IF(Dashboard!$I$4, ('Lookups and Calculations'!$F$9) / (1 - 'Lookups and Calculations'!$F$10), 'Lookups and Calculations'!$F$9)</f>
        <v>1951878.888340465</v>
      </c>
      <c r="H7990" s="12">
        <f t="shared" si="248"/>
        <v>0</v>
      </c>
      <c r="I7990" s="12">
        <f t="shared" si="249"/>
        <v>0</v>
      </c>
      <c r="J7990" s="13">
        <f>(1 - Dashboard!$I$9) * H7990 * Dashboard!$I$8 * 'Lookups and Calculations'!$F$12</f>
        <v>0</v>
      </c>
      <c r="K7990" s="12">
        <f>(1 - Dashboard!$I$11) * I7990 * Dashboard!$I$10 * 'Lookups and Calculations'!$F$12</f>
        <v>0</v>
      </c>
      <c r="L7990" s="12">
        <f>(H7990 - I7990) * Dashboard!$I$13 * (Dashboard!$D$12 / 365) * 'Lookups and Calculations'!$F$12</f>
        <v>0</v>
      </c>
      <c r="M7990" s="3">
        <f>(G7990*2) * Dashboard!$I$13 * (Dashboard!$D$12 / 365) * 'Lookups and Calculations'!$F$12</f>
        <v>1602.0878730267946</v>
      </c>
      <c r="N7990" s="12">
        <f>H7990 * Dashboard!$I$14 * Dashboard!$I$15 * (Dashboard!$D$12 / 365) * 'Lookups and Calculations'!$F$12</f>
        <v>0</v>
      </c>
    </row>
    <row r="7991" spans="1:14" x14ac:dyDescent="0.35">
      <c r="A7991" s="2">
        <v>7990</v>
      </c>
      <c r="B7991" s="11">
        <v>0.82106366142618359</v>
      </c>
      <c r="C7991" s="11">
        <v>0.35367589307064268</v>
      </c>
      <c r="D7991" s="3">
        <f>B7991*Dashboard!$D$11*Dashboard!$D$10*SQRT(Dashboard!$D$12/365)</f>
        <v>203855.13633411913</v>
      </c>
      <c r="E7991" s="3">
        <f>IF(Dashboard!$I$3,C7991*Dashboard!$E$11*Dashboard!$E$10*SQRT(Dashboard!$D$12/365),0)</f>
        <v>175622.5510571792</v>
      </c>
      <c r="F7991" s="3">
        <f>D7991+IF(Dashboard!$I$3,E7991,0)</f>
        <v>379477.68739129836</v>
      </c>
      <c r="G7991" s="3">
        <f>IF(Dashboard!$I$4, ('Lookups and Calculations'!$F$9) / (1 - 'Lookups and Calculations'!$F$10), 'Lookups and Calculations'!$F$9)</f>
        <v>1951878.888340465</v>
      </c>
      <c r="H7991" s="12">
        <f t="shared" si="248"/>
        <v>0</v>
      </c>
      <c r="I7991" s="12">
        <f t="shared" si="249"/>
        <v>0</v>
      </c>
      <c r="J7991" s="13">
        <f>(1 - Dashboard!$I$9) * H7991 * Dashboard!$I$8 * 'Lookups and Calculations'!$F$12</f>
        <v>0</v>
      </c>
      <c r="K7991" s="12">
        <f>(1 - Dashboard!$I$11) * I7991 * Dashboard!$I$10 * 'Lookups and Calculations'!$F$12</f>
        <v>0</v>
      </c>
      <c r="L7991" s="12">
        <f>(H7991 - I7991) * Dashboard!$I$13 * (Dashboard!$D$12 / 365) * 'Lookups and Calculations'!$F$12</f>
        <v>0</v>
      </c>
      <c r="M7991" s="3">
        <f>(G7991*2) * Dashboard!$I$13 * (Dashboard!$D$12 / 365) * 'Lookups and Calculations'!$F$12</f>
        <v>1602.0878730267946</v>
      </c>
      <c r="N7991" s="12">
        <f>H7991 * Dashboard!$I$14 * Dashboard!$I$15 * (Dashboard!$D$12 / 365) * 'Lookups and Calculations'!$F$12</f>
        <v>0</v>
      </c>
    </row>
    <row r="7992" spans="1:14" x14ac:dyDescent="0.35">
      <c r="A7992" s="2">
        <v>7991</v>
      </c>
      <c r="B7992" s="11">
        <v>0.76539140359827318</v>
      </c>
      <c r="C7992" s="11">
        <v>-0.58069229019591784</v>
      </c>
      <c r="D7992" s="3">
        <f>B7992*Dashboard!$D$11*Dashboard!$D$10*SQRT(Dashboard!$D$12/365)</f>
        <v>190032.72981106874</v>
      </c>
      <c r="E7992" s="3">
        <f>IF(Dashboard!$I$3,C7992*Dashboard!$E$11*Dashboard!$E$10*SQRT(Dashboard!$D$12/365),0)</f>
        <v>-288350.61529928201</v>
      </c>
      <c r="F7992" s="3">
        <f>D7992+IF(Dashboard!$I$3,E7992,0)</f>
        <v>-98317.885488213273</v>
      </c>
      <c r="G7992" s="3">
        <f>IF(Dashboard!$I$4, ('Lookups and Calculations'!$F$9) / (1 - 'Lookups and Calculations'!$F$10), 'Lookups and Calculations'!$F$9)</f>
        <v>1951878.888340465</v>
      </c>
      <c r="H7992" s="12">
        <f t="shared" si="248"/>
        <v>0</v>
      </c>
      <c r="I7992" s="12">
        <f t="shared" si="249"/>
        <v>0</v>
      </c>
      <c r="J7992" s="13">
        <f>(1 - Dashboard!$I$9) * H7992 * Dashboard!$I$8 * 'Lookups and Calculations'!$F$12</f>
        <v>0</v>
      </c>
      <c r="K7992" s="12">
        <f>(1 - Dashboard!$I$11) * I7992 * Dashboard!$I$10 * 'Lookups and Calculations'!$F$12</f>
        <v>0</v>
      </c>
      <c r="L7992" s="12">
        <f>(H7992 - I7992) * Dashboard!$I$13 * (Dashboard!$D$12 / 365) * 'Lookups and Calculations'!$F$12</f>
        <v>0</v>
      </c>
      <c r="M7992" s="3">
        <f>(G7992*2) * Dashboard!$I$13 * (Dashboard!$D$12 / 365) * 'Lookups and Calculations'!$F$12</f>
        <v>1602.0878730267946</v>
      </c>
      <c r="N7992" s="12">
        <f>H7992 * Dashboard!$I$14 * Dashboard!$I$15 * (Dashboard!$D$12 / 365) * 'Lookups and Calculations'!$F$12</f>
        <v>0</v>
      </c>
    </row>
    <row r="7993" spans="1:14" x14ac:dyDescent="0.35">
      <c r="A7993" s="2">
        <v>7992</v>
      </c>
      <c r="B7993" s="11">
        <v>-0.8639049295772081</v>
      </c>
      <c r="C7993" s="11">
        <v>0.32670533820004838</v>
      </c>
      <c r="D7993" s="3">
        <f>B7993*Dashboard!$D$11*Dashboard!$D$10*SQRT(Dashboard!$D$12/365)</f>
        <v>-214491.84207321343</v>
      </c>
      <c r="E7993" s="3">
        <f>IF(Dashboard!$I$3,C7993*Dashboard!$E$11*Dashboard!$E$10*SQRT(Dashboard!$D$12/365),0)</f>
        <v>162229.9570393129</v>
      </c>
      <c r="F7993" s="3">
        <f>D7993+IF(Dashboard!$I$3,E7993,0)</f>
        <v>-52261.885033900529</v>
      </c>
      <c r="G7993" s="3">
        <f>IF(Dashboard!$I$4, ('Lookups and Calculations'!$F$9) / (1 - 'Lookups and Calculations'!$F$10), 'Lookups and Calculations'!$F$9)</f>
        <v>1951878.888340465</v>
      </c>
      <c r="H7993" s="12">
        <f t="shared" si="248"/>
        <v>0</v>
      </c>
      <c r="I7993" s="12">
        <f t="shared" si="249"/>
        <v>0</v>
      </c>
      <c r="J7993" s="13">
        <f>(1 - Dashboard!$I$9) * H7993 * Dashboard!$I$8 * 'Lookups and Calculations'!$F$12</f>
        <v>0</v>
      </c>
      <c r="K7993" s="12">
        <f>(1 - Dashboard!$I$11) * I7993 * Dashboard!$I$10 * 'Lookups and Calculations'!$F$12</f>
        <v>0</v>
      </c>
      <c r="L7993" s="12">
        <f>(H7993 - I7993) * Dashboard!$I$13 * (Dashboard!$D$12 / 365) * 'Lookups and Calculations'!$F$12</f>
        <v>0</v>
      </c>
      <c r="M7993" s="3">
        <f>(G7993*2) * Dashboard!$I$13 * (Dashboard!$D$12 / 365) * 'Lookups and Calculations'!$F$12</f>
        <v>1602.0878730267946</v>
      </c>
      <c r="N7993" s="12">
        <f>H7993 * Dashboard!$I$14 * Dashboard!$I$15 * (Dashboard!$D$12 / 365) * 'Lookups and Calculations'!$F$12</f>
        <v>0</v>
      </c>
    </row>
    <row r="7994" spans="1:14" x14ac:dyDescent="0.35">
      <c r="A7994" s="2">
        <v>7993</v>
      </c>
      <c r="B7994" s="11">
        <v>-1.934713188980285E-2</v>
      </c>
      <c r="C7994" s="11">
        <v>-0.422565326874908</v>
      </c>
      <c r="D7994" s="3">
        <f>B7994*Dashboard!$D$11*Dashboard!$D$10*SQRT(Dashboard!$D$12/365)</f>
        <v>-4803.540083870249</v>
      </c>
      <c r="E7994" s="3">
        <f>IF(Dashboard!$I$3,C7994*Dashboard!$E$11*Dashboard!$E$10*SQRT(Dashboard!$D$12/365),0)</f>
        <v>-209830.53170451499</v>
      </c>
      <c r="F7994" s="3">
        <f>D7994+IF(Dashboard!$I$3,E7994,0)</f>
        <v>-214634.07178838525</v>
      </c>
      <c r="G7994" s="3">
        <f>IF(Dashboard!$I$4, ('Lookups and Calculations'!$F$9) / (1 - 'Lookups and Calculations'!$F$10), 'Lookups and Calculations'!$F$9)</f>
        <v>1951878.888340465</v>
      </c>
      <c r="H7994" s="12">
        <f t="shared" si="248"/>
        <v>0</v>
      </c>
      <c r="I7994" s="12">
        <f t="shared" si="249"/>
        <v>0</v>
      </c>
      <c r="J7994" s="13">
        <f>(1 - Dashboard!$I$9) * H7994 * Dashboard!$I$8 * 'Lookups and Calculations'!$F$12</f>
        <v>0</v>
      </c>
      <c r="K7994" s="12">
        <f>(1 - Dashboard!$I$11) * I7994 * Dashboard!$I$10 * 'Lookups and Calculations'!$F$12</f>
        <v>0</v>
      </c>
      <c r="L7994" s="12">
        <f>(H7994 - I7994) * Dashboard!$I$13 * (Dashboard!$D$12 / 365) * 'Lookups and Calculations'!$F$12</f>
        <v>0</v>
      </c>
      <c r="M7994" s="3">
        <f>(G7994*2) * Dashboard!$I$13 * (Dashboard!$D$12 / 365) * 'Lookups and Calculations'!$F$12</f>
        <v>1602.0878730267946</v>
      </c>
      <c r="N7994" s="12">
        <f>H7994 * Dashboard!$I$14 * Dashboard!$I$15 * (Dashboard!$D$12 / 365) * 'Lookups and Calculations'!$F$12</f>
        <v>0</v>
      </c>
    </row>
    <row r="7995" spans="1:14" x14ac:dyDescent="0.35">
      <c r="A7995" s="2">
        <v>7994</v>
      </c>
      <c r="B7995" s="11">
        <v>0.47221748618292236</v>
      </c>
      <c r="C7995" s="11">
        <v>-0.12301126332636915</v>
      </c>
      <c r="D7995" s="3">
        <f>B7995*Dashboard!$D$11*Dashboard!$D$10*SQRT(Dashboard!$D$12/365)</f>
        <v>117242.99167979816</v>
      </c>
      <c r="E7995" s="3">
        <f>IF(Dashboard!$I$3,C7995*Dashboard!$E$11*Dashboard!$E$10*SQRT(Dashboard!$D$12/365),0)</f>
        <v>-61082.90753599177</v>
      </c>
      <c r="F7995" s="3">
        <f>D7995+IF(Dashboard!$I$3,E7995,0)</f>
        <v>56160.084143806387</v>
      </c>
      <c r="G7995" s="3">
        <f>IF(Dashboard!$I$4, ('Lookups and Calculations'!$F$9) / (1 - 'Lookups and Calculations'!$F$10), 'Lookups and Calculations'!$F$9)</f>
        <v>1951878.888340465</v>
      </c>
      <c r="H7995" s="12">
        <f t="shared" si="248"/>
        <v>0</v>
      </c>
      <c r="I7995" s="12">
        <f t="shared" si="249"/>
        <v>0</v>
      </c>
      <c r="J7995" s="13">
        <f>(1 - Dashboard!$I$9) * H7995 * Dashboard!$I$8 * 'Lookups and Calculations'!$F$12</f>
        <v>0</v>
      </c>
      <c r="K7995" s="12">
        <f>(1 - Dashboard!$I$11) * I7995 * Dashboard!$I$10 * 'Lookups and Calculations'!$F$12</f>
        <v>0</v>
      </c>
      <c r="L7995" s="12">
        <f>(H7995 - I7995) * Dashboard!$I$13 * (Dashboard!$D$12 / 365) * 'Lookups and Calculations'!$F$12</f>
        <v>0</v>
      </c>
      <c r="M7995" s="3">
        <f>(G7995*2) * Dashboard!$I$13 * (Dashboard!$D$12 / 365) * 'Lookups and Calculations'!$F$12</f>
        <v>1602.0878730267946</v>
      </c>
      <c r="N7995" s="12">
        <f>H7995 * Dashboard!$I$14 * Dashboard!$I$15 * (Dashboard!$D$12 / 365) * 'Lookups and Calculations'!$F$12</f>
        <v>0</v>
      </c>
    </row>
    <row r="7996" spans="1:14" x14ac:dyDescent="0.35">
      <c r="A7996" s="2">
        <v>7995</v>
      </c>
      <c r="B7996" s="11">
        <v>-0.21683665770805369</v>
      </c>
      <c r="C7996" s="11">
        <v>0.38003856521760843</v>
      </c>
      <c r="D7996" s="3">
        <f>B7996*Dashboard!$D$11*Dashboard!$D$10*SQRT(Dashboard!$D$12/365)</f>
        <v>-53836.588435212376</v>
      </c>
      <c r="E7996" s="3">
        <f>IF(Dashboard!$I$3,C7996*Dashboard!$E$11*Dashboard!$E$10*SQRT(Dashboard!$D$12/365),0)</f>
        <v>188713.29268205268</v>
      </c>
      <c r="F7996" s="3">
        <f>D7996+IF(Dashboard!$I$3,E7996,0)</f>
        <v>134876.70424684029</v>
      </c>
      <c r="G7996" s="3">
        <f>IF(Dashboard!$I$4, ('Lookups and Calculations'!$F$9) / (1 - 'Lookups and Calculations'!$F$10), 'Lookups and Calculations'!$F$9)</f>
        <v>1951878.888340465</v>
      </c>
      <c r="H7996" s="12">
        <f t="shared" si="248"/>
        <v>0</v>
      </c>
      <c r="I7996" s="12">
        <f t="shared" si="249"/>
        <v>0</v>
      </c>
      <c r="J7996" s="13">
        <f>(1 - Dashboard!$I$9) * H7996 * Dashboard!$I$8 * 'Lookups and Calculations'!$F$12</f>
        <v>0</v>
      </c>
      <c r="K7996" s="12">
        <f>(1 - Dashboard!$I$11) * I7996 * Dashboard!$I$10 * 'Lookups and Calculations'!$F$12</f>
        <v>0</v>
      </c>
      <c r="L7996" s="12">
        <f>(H7996 - I7996) * Dashboard!$I$13 * (Dashboard!$D$12 / 365) * 'Lookups and Calculations'!$F$12</f>
        <v>0</v>
      </c>
      <c r="M7996" s="3">
        <f>(G7996*2) * Dashboard!$I$13 * (Dashboard!$D$12 / 365) * 'Lookups and Calculations'!$F$12</f>
        <v>1602.0878730267946</v>
      </c>
      <c r="N7996" s="12">
        <f>H7996 * Dashboard!$I$14 * Dashboard!$I$15 * (Dashboard!$D$12 / 365) * 'Lookups and Calculations'!$F$12</f>
        <v>0</v>
      </c>
    </row>
    <row r="7997" spans="1:14" x14ac:dyDescent="0.35">
      <c r="A7997" s="2">
        <v>7996</v>
      </c>
      <c r="B7997" s="11">
        <v>0.71997664052645594</v>
      </c>
      <c r="C7997" s="11">
        <v>-0.25403561905979349</v>
      </c>
      <c r="D7997" s="3">
        <f>B7997*Dashboard!$D$11*Dashboard!$D$10*SQRT(Dashboard!$D$12/365)</f>
        <v>178757.07220675354</v>
      </c>
      <c r="E7997" s="3">
        <f>IF(Dashboard!$I$3,C7997*Dashboard!$E$11*Dashboard!$E$10*SQRT(Dashboard!$D$12/365),0)</f>
        <v>-126144.82454917984</v>
      </c>
      <c r="F7997" s="3">
        <f>D7997+IF(Dashboard!$I$3,E7997,0)</f>
        <v>52612.247657573695</v>
      </c>
      <c r="G7997" s="3">
        <f>IF(Dashboard!$I$4, ('Lookups and Calculations'!$F$9) / (1 - 'Lookups and Calculations'!$F$10), 'Lookups and Calculations'!$F$9)</f>
        <v>1951878.888340465</v>
      </c>
      <c r="H7997" s="12">
        <f t="shared" si="248"/>
        <v>0</v>
      </c>
      <c r="I7997" s="12">
        <f t="shared" si="249"/>
        <v>0</v>
      </c>
      <c r="J7997" s="13">
        <f>(1 - Dashboard!$I$9) * H7997 * Dashboard!$I$8 * 'Lookups and Calculations'!$F$12</f>
        <v>0</v>
      </c>
      <c r="K7997" s="12">
        <f>(1 - Dashboard!$I$11) * I7997 * Dashboard!$I$10 * 'Lookups and Calculations'!$F$12</f>
        <v>0</v>
      </c>
      <c r="L7997" s="12">
        <f>(H7997 - I7997) * Dashboard!$I$13 * (Dashboard!$D$12 / 365) * 'Lookups and Calculations'!$F$12</f>
        <v>0</v>
      </c>
      <c r="M7997" s="3">
        <f>(G7997*2) * Dashboard!$I$13 * (Dashboard!$D$12 / 365) * 'Lookups and Calculations'!$F$12</f>
        <v>1602.0878730267946</v>
      </c>
      <c r="N7997" s="12">
        <f>H7997 * Dashboard!$I$14 * Dashboard!$I$15 * (Dashboard!$D$12 / 365) * 'Lookups and Calculations'!$F$12</f>
        <v>0</v>
      </c>
    </row>
    <row r="7998" spans="1:14" x14ac:dyDescent="0.35">
      <c r="A7998" s="2">
        <v>7997</v>
      </c>
      <c r="B7998" s="11">
        <v>-0.74375147910184614</v>
      </c>
      <c r="C7998" s="11">
        <v>-6.5711798561804216E-2</v>
      </c>
      <c r="D7998" s="3">
        <f>B7998*Dashboard!$D$11*Dashboard!$D$10*SQRT(Dashboard!$D$12/365)</f>
        <v>-184659.93112842267</v>
      </c>
      <c r="E7998" s="3">
        <f>IF(Dashboard!$I$3,C7998*Dashboard!$E$11*Dashboard!$E$10*SQRT(Dashboard!$D$12/365),0)</f>
        <v>-32630.082864241071</v>
      </c>
      <c r="F7998" s="3">
        <f>D7998+IF(Dashboard!$I$3,E7998,0)</f>
        <v>-217290.01399266373</v>
      </c>
      <c r="G7998" s="3">
        <f>IF(Dashboard!$I$4, ('Lookups and Calculations'!$F$9) / (1 - 'Lookups and Calculations'!$F$10), 'Lookups and Calculations'!$F$9)</f>
        <v>1951878.888340465</v>
      </c>
      <c r="H7998" s="12">
        <f t="shared" si="248"/>
        <v>0</v>
      </c>
      <c r="I7998" s="12">
        <f t="shared" si="249"/>
        <v>0</v>
      </c>
      <c r="J7998" s="13">
        <f>(1 - Dashboard!$I$9) * H7998 * Dashboard!$I$8 * 'Lookups and Calculations'!$F$12</f>
        <v>0</v>
      </c>
      <c r="K7998" s="12">
        <f>(1 - Dashboard!$I$11) * I7998 * Dashboard!$I$10 * 'Lookups and Calculations'!$F$12</f>
        <v>0</v>
      </c>
      <c r="L7998" s="12">
        <f>(H7998 - I7998) * Dashboard!$I$13 * (Dashboard!$D$12 / 365) * 'Lookups and Calculations'!$F$12</f>
        <v>0</v>
      </c>
      <c r="M7998" s="3">
        <f>(G7998*2) * Dashboard!$I$13 * (Dashboard!$D$12 / 365) * 'Lookups and Calculations'!$F$12</f>
        <v>1602.0878730267946</v>
      </c>
      <c r="N7998" s="12">
        <f>H7998 * Dashboard!$I$14 * Dashboard!$I$15 * (Dashboard!$D$12 / 365) * 'Lookups and Calculations'!$F$12</f>
        <v>0</v>
      </c>
    </row>
    <row r="7999" spans="1:14" x14ac:dyDescent="0.35">
      <c r="A7999" s="2">
        <v>7998</v>
      </c>
      <c r="B7999" s="11">
        <v>0.61447036899909879</v>
      </c>
      <c r="C7999" s="11">
        <v>-0.20196708623923176</v>
      </c>
      <c r="D7999" s="3">
        <f>B7999*Dashboard!$D$11*Dashboard!$D$10*SQRT(Dashboard!$D$12/365)</f>
        <v>152561.78872659724</v>
      </c>
      <c r="E7999" s="3">
        <f>IF(Dashboard!$I$3,C7999*Dashboard!$E$11*Dashboard!$E$10*SQRT(Dashboard!$D$12/365),0)</f>
        <v>-100289.4899252703</v>
      </c>
      <c r="F7999" s="3">
        <f>D7999+IF(Dashboard!$I$3,E7999,0)</f>
        <v>52272.298801326935</v>
      </c>
      <c r="G7999" s="3">
        <f>IF(Dashboard!$I$4, ('Lookups and Calculations'!$F$9) / (1 - 'Lookups and Calculations'!$F$10), 'Lookups and Calculations'!$F$9)</f>
        <v>1951878.888340465</v>
      </c>
      <c r="H7999" s="12">
        <f t="shared" si="248"/>
        <v>0</v>
      </c>
      <c r="I7999" s="12">
        <f t="shared" si="249"/>
        <v>0</v>
      </c>
      <c r="J7999" s="13">
        <f>(1 - Dashboard!$I$9) * H7999 * Dashboard!$I$8 * 'Lookups and Calculations'!$F$12</f>
        <v>0</v>
      </c>
      <c r="K7999" s="12">
        <f>(1 - Dashboard!$I$11) * I7999 * Dashboard!$I$10 * 'Lookups and Calculations'!$F$12</f>
        <v>0</v>
      </c>
      <c r="L7999" s="12">
        <f>(H7999 - I7999) * Dashboard!$I$13 * (Dashboard!$D$12 / 365) * 'Lookups and Calculations'!$F$12</f>
        <v>0</v>
      </c>
      <c r="M7999" s="3">
        <f>(G7999*2) * Dashboard!$I$13 * (Dashboard!$D$12 / 365) * 'Lookups and Calculations'!$F$12</f>
        <v>1602.0878730267946</v>
      </c>
      <c r="N7999" s="12">
        <f>H7999 * Dashboard!$I$14 * Dashboard!$I$15 * (Dashboard!$D$12 / 365) * 'Lookups and Calculations'!$F$12</f>
        <v>0</v>
      </c>
    </row>
    <row r="8000" spans="1:14" x14ac:dyDescent="0.35">
      <c r="A8000" s="2">
        <v>7999</v>
      </c>
      <c r="B8000" s="11">
        <v>0.41310030772868567</v>
      </c>
      <c r="C8000" s="11">
        <v>1.6580732853992948</v>
      </c>
      <c r="D8000" s="3">
        <f>B8000*Dashboard!$D$11*Dashboard!$D$10*SQRT(Dashboard!$D$12/365)</f>
        <v>102565.27417791315</v>
      </c>
      <c r="E8000" s="3">
        <f>IF(Dashboard!$I$3,C8000*Dashboard!$E$11*Dashboard!$E$10*SQRT(Dashboard!$D$12/365),0)</f>
        <v>823338.72883843875</v>
      </c>
      <c r="F8000" s="3">
        <f>D8000+IF(Dashboard!$I$3,E8000,0)</f>
        <v>925904.00301635196</v>
      </c>
      <c r="G8000" s="3">
        <f>IF(Dashboard!$I$4, ('Lookups and Calculations'!$F$9) / (1 - 'Lookups and Calculations'!$F$10), 'Lookups and Calculations'!$F$9)</f>
        <v>1951878.888340465</v>
      </c>
      <c r="H8000" s="12">
        <f t="shared" si="248"/>
        <v>0</v>
      </c>
      <c r="I8000" s="12">
        <f t="shared" si="249"/>
        <v>0</v>
      </c>
      <c r="J8000" s="13">
        <f>(1 - Dashboard!$I$9) * H8000 * Dashboard!$I$8 * 'Lookups and Calculations'!$F$12</f>
        <v>0</v>
      </c>
      <c r="K8000" s="12">
        <f>(1 - Dashboard!$I$11) * I8000 * Dashboard!$I$10 * 'Lookups and Calculations'!$F$12</f>
        <v>0</v>
      </c>
      <c r="L8000" s="12">
        <f>(H8000 - I8000) * Dashboard!$I$13 * (Dashboard!$D$12 / 365) * 'Lookups and Calculations'!$F$12</f>
        <v>0</v>
      </c>
      <c r="M8000" s="3">
        <f>(G8000*2) * Dashboard!$I$13 * (Dashboard!$D$12 / 365) * 'Lookups and Calculations'!$F$12</f>
        <v>1602.0878730267946</v>
      </c>
      <c r="N8000" s="12">
        <f>H8000 * Dashboard!$I$14 * Dashboard!$I$15 * (Dashboard!$D$12 / 365) * 'Lookups and Calculations'!$F$12</f>
        <v>0</v>
      </c>
    </row>
    <row r="8001" spans="1:14" x14ac:dyDescent="0.35">
      <c r="A8001" s="2">
        <v>8000</v>
      </c>
      <c r="B8001" s="11">
        <v>-0.73951415809682841</v>
      </c>
      <c r="C8001" s="11">
        <v>-0.31450742089540651</v>
      </c>
      <c r="D8001" s="3">
        <f>B8001*Dashboard!$D$11*Dashboard!$D$10*SQRT(Dashboard!$D$12/365)</f>
        <v>-183607.88158372729</v>
      </c>
      <c r="E8001" s="3">
        <f>IF(Dashboard!$I$3,C8001*Dashboard!$E$11*Dashboard!$E$10*SQRT(Dashboard!$D$12/365),0)</f>
        <v>-156172.9161253091</v>
      </c>
      <c r="F8001" s="3">
        <f>D8001+IF(Dashboard!$I$3,E8001,0)</f>
        <v>-339780.79770903639</v>
      </c>
      <c r="G8001" s="3">
        <f>IF(Dashboard!$I$4, ('Lookups and Calculations'!$F$9) / (1 - 'Lookups and Calculations'!$F$10), 'Lookups and Calculations'!$F$9)</f>
        <v>1951878.888340465</v>
      </c>
      <c r="H8001" s="12">
        <f t="shared" si="248"/>
        <v>0</v>
      </c>
      <c r="I8001" s="12">
        <f t="shared" si="249"/>
        <v>0</v>
      </c>
      <c r="J8001" s="13">
        <f>(1 - Dashboard!$I$9) * H8001 * Dashboard!$I$8 * 'Lookups and Calculations'!$F$12</f>
        <v>0</v>
      </c>
      <c r="K8001" s="12">
        <f>(1 - Dashboard!$I$11) * I8001 * Dashboard!$I$10 * 'Lookups and Calculations'!$F$12</f>
        <v>0</v>
      </c>
      <c r="L8001" s="12">
        <f>(H8001 - I8001) * Dashboard!$I$13 * (Dashboard!$D$12 / 365) * 'Lookups and Calculations'!$F$12</f>
        <v>0</v>
      </c>
      <c r="M8001" s="3">
        <f>(G8001*2) * Dashboard!$I$13 * (Dashboard!$D$12 / 365) * 'Lookups and Calculations'!$F$12</f>
        <v>1602.0878730267946</v>
      </c>
      <c r="N8001" s="12">
        <f>H8001 * Dashboard!$I$14 * Dashboard!$I$15 * (Dashboard!$D$12 / 365) * 'Lookups and Calculations'!$F$12</f>
        <v>0</v>
      </c>
    </row>
    <row r="8002" spans="1:14" x14ac:dyDescent="0.35">
      <c r="A8002" s="2">
        <v>8001</v>
      </c>
      <c r="B8002" s="11">
        <v>0.46045868465887235</v>
      </c>
      <c r="C8002" s="11">
        <v>-2.7724767108059829E-2</v>
      </c>
      <c r="D8002" s="3">
        <f>B8002*Dashboard!$D$11*Dashboard!$D$10*SQRT(Dashboard!$D$12/365)</f>
        <v>114323.49566453508</v>
      </c>
      <c r="E8002" s="3">
        <f>IF(Dashboard!$I$3,C8002*Dashboard!$E$11*Dashboard!$E$10*SQRT(Dashboard!$D$12/365),0)</f>
        <v>-13767.108311255733</v>
      </c>
      <c r="F8002" s="3">
        <f>D8002+IF(Dashboard!$I$3,E8002,0)</f>
        <v>100556.38735327934</v>
      </c>
      <c r="G8002" s="3">
        <f>IF(Dashboard!$I$4, ('Lookups and Calculations'!$F$9) / (1 - 'Lookups and Calculations'!$F$10), 'Lookups and Calculations'!$F$9)</f>
        <v>1951878.888340465</v>
      </c>
      <c r="H8002" s="12">
        <f t="shared" si="248"/>
        <v>0</v>
      </c>
      <c r="I8002" s="12">
        <f t="shared" si="249"/>
        <v>0</v>
      </c>
      <c r="J8002" s="13">
        <f>(1 - Dashboard!$I$9) * H8002 * Dashboard!$I$8 * 'Lookups and Calculations'!$F$12</f>
        <v>0</v>
      </c>
      <c r="K8002" s="12">
        <f>(1 - Dashboard!$I$11) * I8002 * Dashboard!$I$10 * 'Lookups and Calculations'!$F$12</f>
        <v>0</v>
      </c>
      <c r="L8002" s="12">
        <f>(H8002 - I8002) * Dashboard!$I$13 * (Dashboard!$D$12 / 365) * 'Lookups and Calculations'!$F$12</f>
        <v>0</v>
      </c>
      <c r="M8002" s="3">
        <f>(G8002*2) * Dashboard!$I$13 * (Dashboard!$D$12 / 365) * 'Lookups and Calculations'!$F$12</f>
        <v>1602.0878730267946</v>
      </c>
      <c r="N8002" s="12">
        <f>H8002 * Dashboard!$I$14 * Dashboard!$I$15 * (Dashboard!$D$12 / 365) * 'Lookups and Calculations'!$F$12</f>
        <v>0</v>
      </c>
    </row>
    <row r="8003" spans="1:14" x14ac:dyDescent="0.35">
      <c r="A8003" s="2">
        <v>8002</v>
      </c>
      <c r="B8003" s="11">
        <v>-1.2833375537677569</v>
      </c>
      <c r="C8003" s="11">
        <v>0.17357764864822561</v>
      </c>
      <c r="D8003" s="3">
        <f>B8003*Dashboard!$D$11*Dashboard!$D$10*SQRT(Dashboard!$D$12/365)</f>
        <v>-318629.31496882613</v>
      </c>
      <c r="E8003" s="3">
        <f>IF(Dashboard!$I$3,C8003*Dashboard!$E$11*Dashboard!$E$10*SQRT(Dashboard!$D$12/365),0)</f>
        <v>86192.330490614622</v>
      </c>
      <c r="F8003" s="3">
        <f>D8003+IF(Dashboard!$I$3,E8003,0)</f>
        <v>-232436.9844782115</v>
      </c>
      <c r="G8003" s="3">
        <f>IF(Dashboard!$I$4, ('Lookups and Calculations'!$F$9) / (1 - 'Lookups and Calculations'!$F$10), 'Lookups and Calculations'!$F$9)</f>
        <v>1951878.888340465</v>
      </c>
      <c r="H8003" s="12">
        <f t="shared" ref="H8003:H8066" si="250">MAX(0,F8003-G8003)</f>
        <v>0</v>
      </c>
      <c r="I8003" s="12">
        <f t="shared" ref="I8003:I8066" si="251">MAX(0,-F8003-G8003)</f>
        <v>0</v>
      </c>
      <c r="J8003" s="13">
        <f>(1 - Dashboard!$I$9) * H8003 * Dashboard!$I$8 * 'Lookups and Calculations'!$F$12</f>
        <v>0</v>
      </c>
      <c r="K8003" s="12">
        <f>(1 - Dashboard!$I$11) * I8003 * Dashboard!$I$10 * 'Lookups and Calculations'!$F$12</f>
        <v>0</v>
      </c>
      <c r="L8003" s="12">
        <f>(H8003 - I8003) * Dashboard!$I$13 * (Dashboard!$D$12 / 365) * 'Lookups and Calculations'!$F$12</f>
        <v>0</v>
      </c>
      <c r="M8003" s="3">
        <f>(G8003*2) * Dashboard!$I$13 * (Dashboard!$D$12 / 365) * 'Lookups and Calculations'!$F$12</f>
        <v>1602.0878730267946</v>
      </c>
      <c r="N8003" s="12">
        <f>H8003 * Dashboard!$I$14 * Dashboard!$I$15 * (Dashboard!$D$12 / 365) * 'Lookups and Calculations'!$F$12</f>
        <v>0</v>
      </c>
    </row>
    <row r="8004" spans="1:14" x14ac:dyDescent="0.35">
      <c r="A8004" s="2">
        <v>8003</v>
      </c>
      <c r="B8004" s="11">
        <v>1.5928248080458769</v>
      </c>
      <c r="C8004" s="11">
        <v>-0.23790566724756176</v>
      </c>
      <c r="D8004" s="3">
        <f>B8004*Dashboard!$D$11*Dashboard!$D$10*SQRT(Dashboard!$D$12/365)</f>
        <v>395469.35719521123</v>
      </c>
      <c r="E8004" s="3">
        <f>IF(Dashboard!$I$3,C8004*Dashboard!$E$11*Dashboard!$E$10*SQRT(Dashboard!$D$12/365),0)</f>
        <v>-118135.27868757458</v>
      </c>
      <c r="F8004" s="3">
        <f>D8004+IF(Dashboard!$I$3,E8004,0)</f>
        <v>277334.07850763667</v>
      </c>
      <c r="G8004" s="3">
        <f>IF(Dashboard!$I$4, ('Lookups and Calculations'!$F$9) / (1 - 'Lookups and Calculations'!$F$10), 'Lookups and Calculations'!$F$9)</f>
        <v>1951878.888340465</v>
      </c>
      <c r="H8004" s="12">
        <f t="shared" si="250"/>
        <v>0</v>
      </c>
      <c r="I8004" s="12">
        <f t="shared" si="251"/>
        <v>0</v>
      </c>
      <c r="J8004" s="13">
        <f>(1 - Dashboard!$I$9) * H8004 * Dashboard!$I$8 * 'Lookups and Calculations'!$F$12</f>
        <v>0</v>
      </c>
      <c r="K8004" s="12">
        <f>(1 - Dashboard!$I$11) * I8004 * Dashboard!$I$10 * 'Lookups and Calculations'!$F$12</f>
        <v>0</v>
      </c>
      <c r="L8004" s="12">
        <f>(H8004 - I8004) * Dashboard!$I$13 * (Dashboard!$D$12 / 365) * 'Lookups and Calculations'!$F$12</f>
        <v>0</v>
      </c>
      <c r="M8004" s="3">
        <f>(G8004*2) * Dashboard!$I$13 * (Dashboard!$D$12 / 365) * 'Lookups and Calculations'!$F$12</f>
        <v>1602.0878730267946</v>
      </c>
      <c r="N8004" s="12">
        <f>H8004 * Dashboard!$I$14 * Dashboard!$I$15 * (Dashboard!$D$12 / 365) * 'Lookups and Calculations'!$F$12</f>
        <v>0</v>
      </c>
    </row>
    <row r="8005" spans="1:14" x14ac:dyDescent="0.35">
      <c r="A8005" s="2">
        <v>8004</v>
      </c>
      <c r="B8005" s="11">
        <v>-0.1395056356129297</v>
      </c>
      <c r="C8005" s="11">
        <v>-8.6621104588908062E-3</v>
      </c>
      <c r="D8005" s="3">
        <f>B8005*Dashboard!$D$11*Dashboard!$D$10*SQRT(Dashboard!$D$12/365)</f>
        <v>-34636.70565794305</v>
      </c>
      <c r="E8005" s="3">
        <f>IF(Dashboard!$I$3,C8005*Dashboard!$E$11*Dashboard!$E$10*SQRT(Dashboard!$D$12/365),0)</f>
        <v>-4301.2881741013152</v>
      </c>
      <c r="F8005" s="3">
        <f>D8005+IF(Dashboard!$I$3,E8005,0)</f>
        <v>-38937.993832044362</v>
      </c>
      <c r="G8005" s="3">
        <f>IF(Dashboard!$I$4, ('Lookups and Calculations'!$F$9) / (1 - 'Lookups and Calculations'!$F$10), 'Lookups and Calculations'!$F$9)</f>
        <v>1951878.888340465</v>
      </c>
      <c r="H8005" s="12">
        <f t="shared" si="250"/>
        <v>0</v>
      </c>
      <c r="I8005" s="12">
        <f t="shared" si="251"/>
        <v>0</v>
      </c>
      <c r="J8005" s="13">
        <f>(1 - Dashboard!$I$9) * H8005 * Dashboard!$I$8 * 'Lookups and Calculations'!$F$12</f>
        <v>0</v>
      </c>
      <c r="K8005" s="12">
        <f>(1 - Dashboard!$I$11) * I8005 * Dashboard!$I$10 * 'Lookups and Calculations'!$F$12</f>
        <v>0</v>
      </c>
      <c r="L8005" s="12">
        <f>(H8005 - I8005) * Dashboard!$I$13 * (Dashboard!$D$12 / 365) * 'Lookups and Calculations'!$F$12</f>
        <v>0</v>
      </c>
      <c r="M8005" s="3">
        <f>(G8005*2) * Dashboard!$I$13 * (Dashboard!$D$12 / 365) * 'Lookups and Calculations'!$F$12</f>
        <v>1602.0878730267946</v>
      </c>
      <c r="N8005" s="12">
        <f>H8005 * Dashboard!$I$14 * Dashboard!$I$15 * (Dashboard!$D$12 / 365) * 'Lookups and Calculations'!$F$12</f>
        <v>0</v>
      </c>
    </row>
    <row r="8006" spans="1:14" x14ac:dyDescent="0.35">
      <c r="A8006" s="2">
        <v>8005</v>
      </c>
      <c r="B8006" s="11">
        <v>6.2697885722874339E-2</v>
      </c>
      <c r="C8006" s="11">
        <v>0.92921951615805831</v>
      </c>
      <c r="D8006" s="3">
        <f>B8006*Dashboard!$D$11*Dashboard!$D$10*SQRT(Dashboard!$D$12/365)</f>
        <v>15566.74182815074</v>
      </c>
      <c r="E8006" s="3">
        <f>IF(Dashboard!$I$3,C8006*Dashboard!$E$11*Dashboard!$E$10*SQRT(Dashboard!$D$12/365),0)</f>
        <v>461416.52602599142</v>
      </c>
      <c r="F8006" s="3">
        <f>D8006+IF(Dashboard!$I$3,E8006,0)</f>
        <v>476983.26785414218</v>
      </c>
      <c r="G8006" s="3">
        <f>IF(Dashboard!$I$4, ('Lookups and Calculations'!$F$9) / (1 - 'Lookups and Calculations'!$F$10), 'Lookups and Calculations'!$F$9)</f>
        <v>1951878.888340465</v>
      </c>
      <c r="H8006" s="12">
        <f t="shared" si="250"/>
        <v>0</v>
      </c>
      <c r="I8006" s="12">
        <f t="shared" si="251"/>
        <v>0</v>
      </c>
      <c r="J8006" s="13">
        <f>(1 - Dashboard!$I$9) * H8006 * Dashboard!$I$8 * 'Lookups and Calculations'!$F$12</f>
        <v>0</v>
      </c>
      <c r="K8006" s="12">
        <f>(1 - Dashboard!$I$11) * I8006 * Dashboard!$I$10 * 'Lookups and Calculations'!$F$12</f>
        <v>0</v>
      </c>
      <c r="L8006" s="12">
        <f>(H8006 - I8006) * Dashboard!$I$13 * (Dashboard!$D$12 / 365) * 'Lookups and Calculations'!$F$12</f>
        <v>0</v>
      </c>
      <c r="M8006" s="3">
        <f>(G8006*2) * Dashboard!$I$13 * (Dashboard!$D$12 / 365) * 'Lookups and Calculations'!$F$12</f>
        <v>1602.0878730267946</v>
      </c>
      <c r="N8006" s="12">
        <f>H8006 * Dashboard!$I$14 * Dashboard!$I$15 * (Dashboard!$D$12 / 365) * 'Lookups and Calculations'!$F$12</f>
        <v>0</v>
      </c>
    </row>
    <row r="8007" spans="1:14" x14ac:dyDescent="0.35">
      <c r="A8007" s="2">
        <v>8006</v>
      </c>
      <c r="B8007" s="11">
        <v>1.7909359099874658</v>
      </c>
      <c r="C8007" s="11">
        <v>1.1498156162474937</v>
      </c>
      <c r="D8007" s="3">
        <f>B8007*Dashboard!$D$11*Dashboard!$D$10*SQRT(Dashboard!$D$12/365)</f>
        <v>444656.73156452004</v>
      </c>
      <c r="E8007" s="3">
        <f>IF(Dashboard!$I$3,C8007*Dashboard!$E$11*Dashboard!$E$10*SQRT(Dashboard!$D$12/365),0)</f>
        <v>570956.50488803186</v>
      </c>
      <c r="F8007" s="3">
        <f>D8007+IF(Dashboard!$I$3,E8007,0)</f>
        <v>1015613.2364525519</v>
      </c>
      <c r="G8007" s="3">
        <f>IF(Dashboard!$I$4, ('Lookups and Calculations'!$F$9) / (1 - 'Lookups and Calculations'!$F$10), 'Lookups and Calculations'!$F$9)</f>
        <v>1951878.888340465</v>
      </c>
      <c r="H8007" s="12">
        <f t="shared" si="250"/>
        <v>0</v>
      </c>
      <c r="I8007" s="12">
        <f t="shared" si="251"/>
        <v>0</v>
      </c>
      <c r="J8007" s="13">
        <f>(1 - Dashboard!$I$9) * H8007 * Dashboard!$I$8 * 'Lookups and Calculations'!$F$12</f>
        <v>0</v>
      </c>
      <c r="K8007" s="12">
        <f>(1 - Dashboard!$I$11) * I8007 * Dashboard!$I$10 * 'Lookups and Calculations'!$F$12</f>
        <v>0</v>
      </c>
      <c r="L8007" s="12">
        <f>(H8007 - I8007) * Dashboard!$I$13 * (Dashboard!$D$12 / 365) * 'Lookups and Calculations'!$F$12</f>
        <v>0</v>
      </c>
      <c r="M8007" s="3">
        <f>(G8007*2) * Dashboard!$I$13 * (Dashboard!$D$12 / 365) * 'Lookups and Calculations'!$F$12</f>
        <v>1602.0878730267946</v>
      </c>
      <c r="N8007" s="12">
        <f>H8007 * Dashboard!$I$14 * Dashboard!$I$15 * (Dashboard!$D$12 / 365) * 'Lookups and Calculations'!$F$12</f>
        <v>0</v>
      </c>
    </row>
    <row r="8008" spans="1:14" x14ac:dyDescent="0.35">
      <c r="A8008" s="2">
        <v>8007</v>
      </c>
      <c r="B8008" s="11">
        <v>0.97619434047747777</v>
      </c>
      <c r="C8008" s="11">
        <v>0.86101111704852618</v>
      </c>
      <c r="D8008" s="3">
        <f>B8008*Dashboard!$D$11*Dashboard!$D$10*SQRT(Dashboard!$D$12/365)</f>
        <v>242371.25537983965</v>
      </c>
      <c r="E8008" s="3">
        <f>IF(Dashboard!$I$3,C8008*Dashboard!$E$11*Dashboard!$E$10*SQRT(Dashboard!$D$12/365),0)</f>
        <v>427546.72237287782</v>
      </c>
      <c r="F8008" s="3">
        <f>D8008+IF(Dashboard!$I$3,E8008,0)</f>
        <v>669917.97775271744</v>
      </c>
      <c r="G8008" s="3">
        <f>IF(Dashboard!$I$4, ('Lookups and Calculations'!$F$9) / (1 - 'Lookups and Calculations'!$F$10), 'Lookups and Calculations'!$F$9)</f>
        <v>1951878.888340465</v>
      </c>
      <c r="H8008" s="12">
        <f t="shared" si="250"/>
        <v>0</v>
      </c>
      <c r="I8008" s="12">
        <f t="shared" si="251"/>
        <v>0</v>
      </c>
      <c r="J8008" s="13">
        <f>(1 - Dashboard!$I$9) * H8008 * Dashboard!$I$8 * 'Lookups and Calculations'!$F$12</f>
        <v>0</v>
      </c>
      <c r="K8008" s="12">
        <f>(1 - Dashboard!$I$11) * I8008 * Dashboard!$I$10 * 'Lookups and Calculations'!$F$12</f>
        <v>0</v>
      </c>
      <c r="L8008" s="12">
        <f>(H8008 - I8008) * Dashboard!$I$13 * (Dashboard!$D$12 / 365) * 'Lookups and Calculations'!$F$12</f>
        <v>0</v>
      </c>
      <c r="M8008" s="3">
        <f>(G8008*2) * Dashboard!$I$13 * (Dashboard!$D$12 / 365) * 'Lookups and Calculations'!$F$12</f>
        <v>1602.0878730267946</v>
      </c>
      <c r="N8008" s="12">
        <f>H8008 * Dashboard!$I$14 * Dashboard!$I$15 * (Dashboard!$D$12 / 365) * 'Lookups and Calculations'!$F$12</f>
        <v>0</v>
      </c>
    </row>
    <row r="8009" spans="1:14" x14ac:dyDescent="0.35">
      <c r="A8009" s="2">
        <v>8008</v>
      </c>
      <c r="B8009" s="11">
        <v>7.0350995796075941E-2</v>
      </c>
      <c r="C8009" s="11">
        <v>1.285990796203847</v>
      </c>
      <c r="D8009" s="3">
        <f>B8009*Dashboard!$D$11*Dashboard!$D$10*SQRT(Dashboard!$D$12/365)</f>
        <v>17466.869516961866</v>
      </c>
      <c r="E8009" s="3">
        <f>IF(Dashboard!$I$3,C8009*Dashboard!$E$11*Dashboard!$E$10*SQRT(Dashboard!$D$12/365),0)</f>
        <v>638576.13337605097</v>
      </c>
      <c r="F8009" s="3">
        <f>D8009+IF(Dashboard!$I$3,E8009,0)</f>
        <v>656043.00289301283</v>
      </c>
      <c r="G8009" s="3">
        <f>IF(Dashboard!$I$4, ('Lookups and Calculations'!$F$9) / (1 - 'Lookups and Calculations'!$F$10), 'Lookups and Calculations'!$F$9)</f>
        <v>1951878.888340465</v>
      </c>
      <c r="H8009" s="12">
        <f t="shared" si="250"/>
        <v>0</v>
      </c>
      <c r="I8009" s="12">
        <f t="shared" si="251"/>
        <v>0</v>
      </c>
      <c r="J8009" s="13">
        <f>(1 - Dashboard!$I$9) * H8009 * Dashboard!$I$8 * 'Lookups and Calculations'!$F$12</f>
        <v>0</v>
      </c>
      <c r="K8009" s="12">
        <f>(1 - Dashboard!$I$11) * I8009 * Dashboard!$I$10 * 'Lookups and Calculations'!$F$12</f>
        <v>0</v>
      </c>
      <c r="L8009" s="12">
        <f>(H8009 - I8009) * Dashboard!$I$13 * (Dashboard!$D$12 / 365) * 'Lookups and Calculations'!$F$12</f>
        <v>0</v>
      </c>
      <c r="M8009" s="3">
        <f>(G8009*2) * Dashboard!$I$13 * (Dashboard!$D$12 / 365) * 'Lookups and Calculations'!$F$12</f>
        <v>1602.0878730267946</v>
      </c>
      <c r="N8009" s="12">
        <f>H8009 * Dashboard!$I$14 * Dashboard!$I$15 * (Dashboard!$D$12 / 365) * 'Lookups and Calculations'!$F$12</f>
        <v>0</v>
      </c>
    </row>
    <row r="8010" spans="1:14" x14ac:dyDescent="0.35">
      <c r="A8010" s="2">
        <v>8009</v>
      </c>
      <c r="B8010" s="11">
        <v>1.0276531132635607</v>
      </c>
      <c r="C8010" s="11">
        <v>0.66770068197018939</v>
      </c>
      <c r="D8010" s="3">
        <f>B8010*Dashboard!$D$11*Dashboard!$D$10*SQRT(Dashboard!$D$12/365)</f>
        <v>255147.53039324368</v>
      </c>
      <c r="E8010" s="3">
        <f>IF(Dashboard!$I$3,C8010*Dashboard!$E$11*Dashboard!$E$10*SQRT(Dashboard!$D$12/365),0)</f>
        <v>331555.80973340746</v>
      </c>
      <c r="F8010" s="3">
        <f>D8010+IF(Dashboard!$I$3,E8010,0)</f>
        <v>586703.34012665111</v>
      </c>
      <c r="G8010" s="3">
        <f>IF(Dashboard!$I$4, ('Lookups and Calculations'!$F$9) / (1 - 'Lookups and Calculations'!$F$10), 'Lookups and Calculations'!$F$9)</f>
        <v>1951878.888340465</v>
      </c>
      <c r="H8010" s="12">
        <f t="shared" si="250"/>
        <v>0</v>
      </c>
      <c r="I8010" s="12">
        <f t="shared" si="251"/>
        <v>0</v>
      </c>
      <c r="J8010" s="13">
        <f>(1 - Dashboard!$I$9) * H8010 * Dashboard!$I$8 * 'Lookups and Calculations'!$F$12</f>
        <v>0</v>
      </c>
      <c r="K8010" s="12">
        <f>(1 - Dashboard!$I$11) * I8010 * Dashboard!$I$10 * 'Lookups and Calculations'!$F$12</f>
        <v>0</v>
      </c>
      <c r="L8010" s="12">
        <f>(H8010 - I8010) * Dashboard!$I$13 * (Dashboard!$D$12 / 365) * 'Lookups and Calculations'!$F$12</f>
        <v>0</v>
      </c>
      <c r="M8010" s="3">
        <f>(G8010*2) * Dashboard!$I$13 * (Dashboard!$D$12 / 365) * 'Lookups and Calculations'!$F$12</f>
        <v>1602.0878730267946</v>
      </c>
      <c r="N8010" s="12">
        <f>H8010 * Dashboard!$I$14 * Dashboard!$I$15 * (Dashboard!$D$12 / 365) * 'Lookups and Calculations'!$F$12</f>
        <v>0</v>
      </c>
    </row>
    <row r="8011" spans="1:14" x14ac:dyDescent="0.35">
      <c r="A8011" s="2">
        <v>8010</v>
      </c>
      <c r="B8011" s="11">
        <v>-2.2743325401877645</v>
      </c>
      <c r="C8011" s="11">
        <v>0.73264783043269255</v>
      </c>
      <c r="D8011" s="3">
        <f>B8011*Dashboard!$D$11*Dashboard!$D$10*SQRT(Dashboard!$D$12/365)</f>
        <v>-564675.30086981272</v>
      </c>
      <c r="E8011" s="3">
        <f>IF(Dashboard!$I$3,C8011*Dashboard!$E$11*Dashboard!$E$10*SQRT(Dashboard!$D$12/365),0)</f>
        <v>363806.19524270738</v>
      </c>
      <c r="F8011" s="3">
        <f>D8011+IF(Dashboard!$I$3,E8011,0)</f>
        <v>-200869.10562710534</v>
      </c>
      <c r="G8011" s="3">
        <f>IF(Dashboard!$I$4, ('Lookups and Calculations'!$F$9) / (1 - 'Lookups and Calculations'!$F$10), 'Lookups and Calculations'!$F$9)</f>
        <v>1951878.888340465</v>
      </c>
      <c r="H8011" s="12">
        <f t="shared" si="250"/>
        <v>0</v>
      </c>
      <c r="I8011" s="12">
        <f t="shared" si="251"/>
        <v>0</v>
      </c>
      <c r="J8011" s="13">
        <f>(1 - Dashboard!$I$9) * H8011 * Dashboard!$I$8 * 'Lookups and Calculations'!$F$12</f>
        <v>0</v>
      </c>
      <c r="K8011" s="12">
        <f>(1 - Dashboard!$I$11) * I8011 * Dashboard!$I$10 * 'Lookups and Calculations'!$F$12</f>
        <v>0</v>
      </c>
      <c r="L8011" s="12">
        <f>(H8011 - I8011) * Dashboard!$I$13 * (Dashboard!$D$12 / 365) * 'Lookups and Calculations'!$F$12</f>
        <v>0</v>
      </c>
      <c r="M8011" s="3">
        <f>(G8011*2) * Dashboard!$I$13 * (Dashboard!$D$12 / 365) * 'Lookups and Calculations'!$F$12</f>
        <v>1602.0878730267946</v>
      </c>
      <c r="N8011" s="12">
        <f>H8011 * Dashboard!$I$14 * Dashboard!$I$15 * (Dashboard!$D$12 / 365) * 'Lookups and Calculations'!$F$12</f>
        <v>0</v>
      </c>
    </row>
    <row r="8012" spans="1:14" x14ac:dyDescent="0.35">
      <c r="A8012" s="2">
        <v>8011</v>
      </c>
      <c r="B8012" s="11">
        <v>0.10812842700871644</v>
      </c>
      <c r="C8012" s="11">
        <v>-2.0305285031755447</v>
      </c>
      <c r="D8012" s="3">
        <f>B8012*Dashboard!$D$11*Dashboard!$D$10*SQRT(Dashboard!$D$12/365)</f>
        <v>26846.316875317516</v>
      </c>
      <c r="E8012" s="3">
        <f>IF(Dashboard!$I$3,C8012*Dashboard!$E$11*Dashboard!$E$10*SQRT(Dashboard!$D$12/365),0)</f>
        <v>-1008286.4077218197</v>
      </c>
      <c r="F8012" s="3">
        <f>D8012+IF(Dashboard!$I$3,E8012,0)</f>
        <v>-981440.09084650222</v>
      </c>
      <c r="G8012" s="3">
        <f>IF(Dashboard!$I$4, ('Lookups and Calculations'!$F$9) / (1 - 'Lookups and Calculations'!$F$10), 'Lookups and Calculations'!$F$9)</f>
        <v>1951878.888340465</v>
      </c>
      <c r="H8012" s="12">
        <f t="shared" si="250"/>
        <v>0</v>
      </c>
      <c r="I8012" s="12">
        <f t="shared" si="251"/>
        <v>0</v>
      </c>
      <c r="J8012" s="13">
        <f>(1 - Dashboard!$I$9) * H8012 * Dashboard!$I$8 * 'Lookups and Calculations'!$F$12</f>
        <v>0</v>
      </c>
      <c r="K8012" s="12">
        <f>(1 - Dashboard!$I$11) * I8012 * Dashboard!$I$10 * 'Lookups and Calculations'!$F$12</f>
        <v>0</v>
      </c>
      <c r="L8012" s="12">
        <f>(H8012 - I8012) * Dashboard!$I$13 * (Dashboard!$D$12 / 365) * 'Lookups and Calculations'!$F$12</f>
        <v>0</v>
      </c>
      <c r="M8012" s="3">
        <f>(G8012*2) * Dashboard!$I$13 * (Dashboard!$D$12 / 365) * 'Lookups and Calculations'!$F$12</f>
        <v>1602.0878730267946</v>
      </c>
      <c r="N8012" s="12">
        <f>H8012 * Dashboard!$I$14 * Dashboard!$I$15 * (Dashboard!$D$12 / 365) * 'Lookups and Calculations'!$F$12</f>
        <v>0</v>
      </c>
    </row>
    <row r="8013" spans="1:14" x14ac:dyDescent="0.35">
      <c r="A8013" s="2">
        <v>8012</v>
      </c>
      <c r="B8013" s="11">
        <v>-0.34351911003033542</v>
      </c>
      <c r="C8013" s="11">
        <v>-0.16746109672403678</v>
      </c>
      <c r="D8013" s="3">
        <f>B8013*Dashboard!$D$11*Dashboard!$D$10*SQRT(Dashboard!$D$12/365)</f>
        <v>-85289.531492565104</v>
      </c>
      <c r="E8013" s="3">
        <f>IF(Dashboard!$I$3,C8013*Dashboard!$E$11*Dashboard!$E$10*SQRT(Dashboard!$D$12/365),0)</f>
        <v>-83155.073856374132</v>
      </c>
      <c r="F8013" s="3">
        <f>D8013+IF(Dashboard!$I$3,E8013,0)</f>
        <v>-168444.60534893925</v>
      </c>
      <c r="G8013" s="3">
        <f>IF(Dashboard!$I$4, ('Lookups and Calculations'!$F$9) / (1 - 'Lookups and Calculations'!$F$10), 'Lookups and Calculations'!$F$9)</f>
        <v>1951878.888340465</v>
      </c>
      <c r="H8013" s="12">
        <f t="shared" si="250"/>
        <v>0</v>
      </c>
      <c r="I8013" s="12">
        <f t="shared" si="251"/>
        <v>0</v>
      </c>
      <c r="J8013" s="13">
        <f>(1 - Dashboard!$I$9) * H8013 * Dashboard!$I$8 * 'Lookups and Calculations'!$F$12</f>
        <v>0</v>
      </c>
      <c r="K8013" s="12">
        <f>(1 - Dashboard!$I$11) * I8013 * Dashboard!$I$10 * 'Lookups and Calculations'!$F$12</f>
        <v>0</v>
      </c>
      <c r="L8013" s="12">
        <f>(H8013 - I8013) * Dashboard!$I$13 * (Dashboard!$D$12 / 365) * 'Lookups and Calculations'!$F$12</f>
        <v>0</v>
      </c>
      <c r="M8013" s="3">
        <f>(G8013*2) * Dashboard!$I$13 * (Dashboard!$D$12 / 365) * 'Lookups and Calculations'!$F$12</f>
        <v>1602.0878730267946</v>
      </c>
      <c r="N8013" s="12">
        <f>H8013 * Dashboard!$I$14 * Dashboard!$I$15 * (Dashboard!$D$12 / 365) * 'Lookups and Calculations'!$F$12</f>
        <v>0</v>
      </c>
    </row>
    <row r="8014" spans="1:14" x14ac:dyDescent="0.35">
      <c r="A8014" s="2">
        <v>8013</v>
      </c>
      <c r="B8014" s="11">
        <v>0.28853851079643467</v>
      </c>
      <c r="C8014" s="11">
        <v>1.079247779307221</v>
      </c>
      <c r="D8014" s="3">
        <f>B8014*Dashboard!$D$11*Dashboard!$D$10*SQRT(Dashboard!$D$12/365)</f>
        <v>71638.851187106178</v>
      </c>
      <c r="E8014" s="3">
        <f>IF(Dashboard!$I$3,C8014*Dashboard!$E$11*Dashboard!$E$10*SQRT(Dashboard!$D$12/365),0)</f>
        <v>535915.09044941096</v>
      </c>
      <c r="F8014" s="3">
        <f>D8014+IF(Dashboard!$I$3,E8014,0)</f>
        <v>607553.94163651718</v>
      </c>
      <c r="G8014" s="3">
        <f>IF(Dashboard!$I$4, ('Lookups and Calculations'!$F$9) / (1 - 'Lookups and Calculations'!$F$10), 'Lookups and Calculations'!$F$9)</f>
        <v>1951878.888340465</v>
      </c>
      <c r="H8014" s="12">
        <f t="shared" si="250"/>
        <v>0</v>
      </c>
      <c r="I8014" s="12">
        <f t="shared" si="251"/>
        <v>0</v>
      </c>
      <c r="J8014" s="13">
        <f>(1 - Dashboard!$I$9) * H8014 * Dashboard!$I$8 * 'Lookups and Calculations'!$F$12</f>
        <v>0</v>
      </c>
      <c r="K8014" s="12">
        <f>(1 - Dashboard!$I$11) * I8014 * Dashboard!$I$10 * 'Lookups and Calculations'!$F$12</f>
        <v>0</v>
      </c>
      <c r="L8014" s="12">
        <f>(H8014 - I8014) * Dashboard!$I$13 * (Dashboard!$D$12 / 365) * 'Lookups and Calculations'!$F$12</f>
        <v>0</v>
      </c>
      <c r="M8014" s="3">
        <f>(G8014*2) * Dashboard!$I$13 * (Dashboard!$D$12 / 365) * 'Lookups and Calculations'!$F$12</f>
        <v>1602.0878730267946</v>
      </c>
      <c r="N8014" s="12">
        <f>H8014 * Dashboard!$I$14 * Dashboard!$I$15 * (Dashboard!$D$12 / 365) * 'Lookups and Calculations'!$F$12</f>
        <v>0</v>
      </c>
    </row>
    <row r="8015" spans="1:14" x14ac:dyDescent="0.35">
      <c r="A8015" s="2">
        <v>8014</v>
      </c>
      <c r="B8015" s="11">
        <v>1.6412544600079875</v>
      </c>
      <c r="C8015" s="11">
        <v>0.33681532121619545</v>
      </c>
      <c r="D8015" s="3">
        <f>B8015*Dashboard!$D$11*Dashboard!$D$10*SQRT(Dashboard!$D$12/365)</f>
        <v>407493.55673925299</v>
      </c>
      <c r="E8015" s="3">
        <f>IF(Dashboard!$I$3,C8015*Dashboard!$E$11*Dashboard!$E$10*SQRT(Dashboard!$D$12/365),0)</f>
        <v>167250.20592601286</v>
      </c>
      <c r="F8015" s="3">
        <f>D8015+IF(Dashboard!$I$3,E8015,0)</f>
        <v>574743.76266526582</v>
      </c>
      <c r="G8015" s="3">
        <f>IF(Dashboard!$I$4, ('Lookups and Calculations'!$F$9) / (1 - 'Lookups and Calculations'!$F$10), 'Lookups and Calculations'!$F$9)</f>
        <v>1951878.888340465</v>
      </c>
      <c r="H8015" s="12">
        <f t="shared" si="250"/>
        <v>0</v>
      </c>
      <c r="I8015" s="12">
        <f t="shared" si="251"/>
        <v>0</v>
      </c>
      <c r="J8015" s="13">
        <f>(1 - Dashboard!$I$9) * H8015 * Dashboard!$I$8 * 'Lookups and Calculations'!$F$12</f>
        <v>0</v>
      </c>
      <c r="K8015" s="12">
        <f>(1 - Dashboard!$I$11) * I8015 * Dashboard!$I$10 * 'Lookups and Calculations'!$F$12</f>
        <v>0</v>
      </c>
      <c r="L8015" s="12">
        <f>(H8015 - I8015) * Dashboard!$I$13 * (Dashboard!$D$12 / 365) * 'Lookups and Calculations'!$F$12</f>
        <v>0</v>
      </c>
      <c r="M8015" s="3">
        <f>(G8015*2) * Dashboard!$I$13 * (Dashboard!$D$12 / 365) * 'Lookups and Calculations'!$F$12</f>
        <v>1602.0878730267946</v>
      </c>
      <c r="N8015" s="12">
        <f>H8015 * Dashboard!$I$14 * Dashboard!$I$15 * (Dashboard!$D$12 / 365) * 'Lookups and Calculations'!$F$12</f>
        <v>0</v>
      </c>
    </row>
    <row r="8016" spans="1:14" x14ac:dyDescent="0.35">
      <c r="A8016" s="2">
        <v>8015</v>
      </c>
      <c r="B8016" s="11">
        <v>-0.20929384075973725</v>
      </c>
      <c r="C8016" s="11">
        <v>7.4856437857479313E-3</v>
      </c>
      <c r="D8016" s="3">
        <f>B8016*Dashboard!$D$11*Dashboard!$D$10*SQRT(Dashboard!$D$12/365)</f>
        <v>-51963.844518289443</v>
      </c>
      <c r="E8016" s="3">
        <f>IF(Dashboard!$I$3,C8016*Dashboard!$E$11*Dashboard!$E$10*SQRT(Dashboard!$D$12/365),0)</f>
        <v>3717.0977262388265</v>
      </c>
      <c r="F8016" s="3">
        <f>D8016+IF(Dashboard!$I$3,E8016,0)</f>
        <v>-48246.746792050617</v>
      </c>
      <c r="G8016" s="3">
        <f>IF(Dashboard!$I$4, ('Lookups and Calculations'!$F$9) / (1 - 'Lookups and Calculations'!$F$10), 'Lookups and Calculations'!$F$9)</f>
        <v>1951878.888340465</v>
      </c>
      <c r="H8016" s="12">
        <f t="shared" si="250"/>
        <v>0</v>
      </c>
      <c r="I8016" s="12">
        <f t="shared" si="251"/>
        <v>0</v>
      </c>
      <c r="J8016" s="13">
        <f>(1 - Dashboard!$I$9) * H8016 * Dashboard!$I$8 * 'Lookups and Calculations'!$F$12</f>
        <v>0</v>
      </c>
      <c r="K8016" s="12">
        <f>(1 - Dashboard!$I$11) * I8016 * Dashboard!$I$10 * 'Lookups and Calculations'!$F$12</f>
        <v>0</v>
      </c>
      <c r="L8016" s="12">
        <f>(H8016 - I8016) * Dashboard!$I$13 * (Dashboard!$D$12 / 365) * 'Lookups and Calculations'!$F$12</f>
        <v>0</v>
      </c>
      <c r="M8016" s="3">
        <f>(G8016*2) * Dashboard!$I$13 * (Dashboard!$D$12 / 365) * 'Lookups and Calculations'!$F$12</f>
        <v>1602.0878730267946</v>
      </c>
      <c r="N8016" s="12">
        <f>H8016 * Dashboard!$I$14 * Dashboard!$I$15 * (Dashboard!$D$12 / 365) * 'Lookups and Calculations'!$F$12</f>
        <v>0</v>
      </c>
    </row>
    <row r="8017" spans="1:14" x14ac:dyDescent="0.35">
      <c r="A8017" s="2">
        <v>8016</v>
      </c>
      <c r="B8017" s="11">
        <v>-1.2367626864209602</v>
      </c>
      <c r="C8017" s="11">
        <v>-1.07098567046197</v>
      </c>
      <c r="D8017" s="3">
        <f>B8017*Dashboard!$D$11*Dashboard!$D$10*SQRT(Dashboard!$D$12/365)</f>
        <v>-307065.62462570117</v>
      </c>
      <c r="E8017" s="3">
        <f>IF(Dashboard!$I$3,C8017*Dashboard!$E$11*Dashboard!$E$10*SQRT(Dashboard!$D$12/365),0)</f>
        <v>-531812.42848984897</v>
      </c>
      <c r="F8017" s="3">
        <f>D8017+IF(Dashboard!$I$3,E8017,0)</f>
        <v>-838878.0531155502</v>
      </c>
      <c r="G8017" s="3">
        <f>IF(Dashboard!$I$4, ('Lookups and Calculations'!$F$9) / (1 - 'Lookups and Calculations'!$F$10), 'Lookups and Calculations'!$F$9)</f>
        <v>1951878.888340465</v>
      </c>
      <c r="H8017" s="12">
        <f t="shared" si="250"/>
        <v>0</v>
      </c>
      <c r="I8017" s="12">
        <f t="shared" si="251"/>
        <v>0</v>
      </c>
      <c r="J8017" s="13">
        <f>(1 - Dashboard!$I$9) * H8017 * Dashboard!$I$8 * 'Lookups and Calculations'!$F$12</f>
        <v>0</v>
      </c>
      <c r="K8017" s="12">
        <f>(1 - Dashboard!$I$11) * I8017 * Dashboard!$I$10 * 'Lookups and Calculations'!$F$12</f>
        <v>0</v>
      </c>
      <c r="L8017" s="12">
        <f>(H8017 - I8017) * Dashboard!$I$13 * (Dashboard!$D$12 / 365) * 'Lookups and Calculations'!$F$12</f>
        <v>0</v>
      </c>
      <c r="M8017" s="3">
        <f>(G8017*2) * Dashboard!$I$13 * (Dashboard!$D$12 / 365) * 'Lookups and Calculations'!$F$12</f>
        <v>1602.0878730267946</v>
      </c>
      <c r="N8017" s="12">
        <f>H8017 * Dashboard!$I$14 * Dashboard!$I$15 * (Dashboard!$D$12 / 365) * 'Lookups and Calculations'!$F$12</f>
        <v>0</v>
      </c>
    </row>
    <row r="8018" spans="1:14" x14ac:dyDescent="0.35">
      <c r="A8018" s="2">
        <v>8017</v>
      </c>
      <c r="B8018" s="11">
        <v>-0.91660692406636401</v>
      </c>
      <c r="C8018" s="11">
        <v>0.21637672776563785</v>
      </c>
      <c r="D8018" s="3">
        <f>B8018*Dashboard!$D$11*Dashboard!$D$10*SQRT(Dashboard!$D$12/365)</f>
        <v>-227576.78636730791</v>
      </c>
      <c r="E8018" s="3">
        <f>IF(Dashboard!$I$3,C8018*Dashboard!$E$11*Dashboard!$E$10*SQRT(Dashboard!$D$12/365),0)</f>
        <v>107444.79243321202</v>
      </c>
      <c r="F8018" s="3">
        <f>D8018+IF(Dashboard!$I$3,E8018,0)</f>
        <v>-120131.9939340959</v>
      </c>
      <c r="G8018" s="3">
        <f>IF(Dashboard!$I$4, ('Lookups and Calculations'!$F$9) / (1 - 'Lookups and Calculations'!$F$10), 'Lookups and Calculations'!$F$9)</f>
        <v>1951878.888340465</v>
      </c>
      <c r="H8018" s="12">
        <f t="shared" si="250"/>
        <v>0</v>
      </c>
      <c r="I8018" s="12">
        <f t="shared" si="251"/>
        <v>0</v>
      </c>
      <c r="J8018" s="13">
        <f>(1 - Dashboard!$I$9) * H8018 * Dashboard!$I$8 * 'Lookups and Calculations'!$F$12</f>
        <v>0</v>
      </c>
      <c r="K8018" s="12">
        <f>(1 - Dashboard!$I$11) * I8018 * Dashboard!$I$10 * 'Lookups and Calculations'!$F$12</f>
        <v>0</v>
      </c>
      <c r="L8018" s="12">
        <f>(H8018 - I8018) * Dashboard!$I$13 * (Dashboard!$D$12 / 365) * 'Lookups and Calculations'!$F$12</f>
        <v>0</v>
      </c>
      <c r="M8018" s="3">
        <f>(G8018*2) * Dashboard!$I$13 * (Dashboard!$D$12 / 365) * 'Lookups and Calculations'!$F$12</f>
        <v>1602.0878730267946</v>
      </c>
      <c r="N8018" s="12">
        <f>H8018 * Dashboard!$I$14 * Dashboard!$I$15 * (Dashboard!$D$12 / 365) * 'Lookups and Calculations'!$F$12</f>
        <v>0</v>
      </c>
    </row>
    <row r="8019" spans="1:14" x14ac:dyDescent="0.35">
      <c r="A8019" s="2">
        <v>8018</v>
      </c>
      <c r="B8019" s="11">
        <v>3.0913355401786333</v>
      </c>
      <c r="C8019" s="11">
        <v>-0.51696137142682586</v>
      </c>
      <c r="D8019" s="3">
        <f>B8019*Dashboard!$D$11*Dashboard!$D$10*SQRT(Dashboard!$D$12/365)</f>
        <v>767522.24900928559</v>
      </c>
      <c r="E8019" s="3">
        <f>IF(Dashboard!$I$3,C8019*Dashboard!$E$11*Dashboard!$E$10*SQRT(Dashboard!$D$12/365),0)</f>
        <v>-256704.16510367821</v>
      </c>
      <c r="F8019" s="3">
        <f>D8019+IF(Dashboard!$I$3,E8019,0)</f>
        <v>510818.08390560735</v>
      </c>
      <c r="G8019" s="3">
        <f>IF(Dashboard!$I$4, ('Lookups and Calculations'!$F$9) / (1 - 'Lookups and Calculations'!$F$10), 'Lookups and Calculations'!$F$9)</f>
        <v>1951878.888340465</v>
      </c>
      <c r="H8019" s="12">
        <f t="shared" si="250"/>
        <v>0</v>
      </c>
      <c r="I8019" s="12">
        <f t="shared" si="251"/>
        <v>0</v>
      </c>
      <c r="J8019" s="13">
        <f>(1 - Dashboard!$I$9) * H8019 * Dashboard!$I$8 * 'Lookups and Calculations'!$F$12</f>
        <v>0</v>
      </c>
      <c r="K8019" s="12">
        <f>(1 - Dashboard!$I$11) * I8019 * Dashboard!$I$10 * 'Lookups and Calculations'!$F$12</f>
        <v>0</v>
      </c>
      <c r="L8019" s="12">
        <f>(H8019 - I8019) * Dashboard!$I$13 * (Dashboard!$D$12 / 365) * 'Lookups and Calculations'!$F$12</f>
        <v>0</v>
      </c>
      <c r="M8019" s="3">
        <f>(G8019*2) * Dashboard!$I$13 * (Dashboard!$D$12 / 365) * 'Lookups and Calculations'!$F$12</f>
        <v>1602.0878730267946</v>
      </c>
      <c r="N8019" s="12">
        <f>H8019 * Dashboard!$I$14 * Dashboard!$I$15 * (Dashboard!$D$12 / 365) * 'Lookups and Calculations'!$F$12</f>
        <v>0</v>
      </c>
    </row>
    <row r="8020" spans="1:14" x14ac:dyDescent="0.35">
      <c r="A8020" s="2">
        <v>8019</v>
      </c>
      <c r="B8020" s="11">
        <v>-0.12968559381233866</v>
      </c>
      <c r="C8020" s="11">
        <v>0.76787992172303943</v>
      </c>
      <c r="D8020" s="3">
        <f>B8020*Dashboard!$D$11*Dashboard!$D$10*SQRT(Dashboard!$D$12/365)</f>
        <v>-32198.568331795886</v>
      </c>
      <c r="E8020" s="3">
        <f>IF(Dashboard!$I$3,C8020*Dashboard!$E$11*Dashboard!$E$10*SQRT(Dashboard!$D$12/365),0)</f>
        <v>381301.16697450774</v>
      </c>
      <c r="F8020" s="3">
        <f>D8020+IF(Dashboard!$I$3,E8020,0)</f>
        <v>349102.59864271188</v>
      </c>
      <c r="G8020" s="3">
        <f>IF(Dashboard!$I$4, ('Lookups and Calculations'!$F$9) / (1 - 'Lookups and Calculations'!$F$10), 'Lookups and Calculations'!$F$9)</f>
        <v>1951878.888340465</v>
      </c>
      <c r="H8020" s="12">
        <f t="shared" si="250"/>
        <v>0</v>
      </c>
      <c r="I8020" s="12">
        <f t="shared" si="251"/>
        <v>0</v>
      </c>
      <c r="J8020" s="13">
        <f>(1 - Dashboard!$I$9) * H8020 * Dashboard!$I$8 * 'Lookups and Calculations'!$F$12</f>
        <v>0</v>
      </c>
      <c r="K8020" s="12">
        <f>(1 - Dashboard!$I$11) * I8020 * Dashboard!$I$10 * 'Lookups and Calculations'!$F$12</f>
        <v>0</v>
      </c>
      <c r="L8020" s="12">
        <f>(H8020 - I8020) * Dashboard!$I$13 * (Dashboard!$D$12 / 365) * 'Lookups and Calculations'!$F$12</f>
        <v>0</v>
      </c>
      <c r="M8020" s="3">
        <f>(G8020*2) * Dashboard!$I$13 * (Dashboard!$D$12 / 365) * 'Lookups and Calculations'!$F$12</f>
        <v>1602.0878730267946</v>
      </c>
      <c r="N8020" s="12">
        <f>H8020 * Dashboard!$I$14 * Dashboard!$I$15 * (Dashboard!$D$12 / 365) * 'Lookups and Calculations'!$F$12</f>
        <v>0</v>
      </c>
    </row>
    <row r="8021" spans="1:14" x14ac:dyDescent="0.35">
      <c r="A8021" s="2">
        <v>8020</v>
      </c>
      <c r="B8021" s="11">
        <v>0.44543588164498199</v>
      </c>
      <c r="C8021" s="11">
        <v>0.76216110044699636</v>
      </c>
      <c r="D8021" s="3">
        <f>B8021*Dashboard!$D$11*Dashboard!$D$10*SQRT(Dashboard!$D$12/365)</f>
        <v>110593.60759325235</v>
      </c>
      <c r="E8021" s="3">
        <f>IF(Dashboard!$I$3,C8021*Dashboard!$E$11*Dashboard!$E$10*SQRT(Dashboard!$D$12/365),0)</f>
        <v>378461.40887615707</v>
      </c>
      <c r="F8021" s="3">
        <f>D8021+IF(Dashboard!$I$3,E8021,0)</f>
        <v>489055.01646940946</v>
      </c>
      <c r="G8021" s="3">
        <f>IF(Dashboard!$I$4, ('Lookups and Calculations'!$F$9) / (1 - 'Lookups and Calculations'!$F$10), 'Lookups and Calculations'!$F$9)</f>
        <v>1951878.888340465</v>
      </c>
      <c r="H8021" s="12">
        <f t="shared" si="250"/>
        <v>0</v>
      </c>
      <c r="I8021" s="12">
        <f t="shared" si="251"/>
        <v>0</v>
      </c>
      <c r="J8021" s="13">
        <f>(1 - Dashboard!$I$9) * H8021 * Dashboard!$I$8 * 'Lookups and Calculations'!$F$12</f>
        <v>0</v>
      </c>
      <c r="K8021" s="12">
        <f>(1 - Dashboard!$I$11) * I8021 * Dashboard!$I$10 * 'Lookups and Calculations'!$F$12</f>
        <v>0</v>
      </c>
      <c r="L8021" s="12">
        <f>(H8021 - I8021) * Dashboard!$I$13 * (Dashboard!$D$12 / 365) * 'Lookups and Calculations'!$F$12</f>
        <v>0</v>
      </c>
      <c r="M8021" s="3">
        <f>(G8021*2) * Dashboard!$I$13 * (Dashboard!$D$12 / 365) * 'Lookups and Calculations'!$F$12</f>
        <v>1602.0878730267946</v>
      </c>
      <c r="N8021" s="12">
        <f>H8021 * Dashboard!$I$14 * Dashboard!$I$15 * (Dashboard!$D$12 / 365) * 'Lookups and Calculations'!$F$12</f>
        <v>0</v>
      </c>
    </row>
    <row r="8022" spans="1:14" x14ac:dyDescent="0.35">
      <c r="A8022" s="2">
        <v>8021</v>
      </c>
      <c r="B8022" s="11">
        <v>0.82355388859574707</v>
      </c>
      <c r="C8022" s="11">
        <v>0.4674386559632715</v>
      </c>
      <c r="D8022" s="3">
        <f>B8022*Dashboard!$D$11*Dashboard!$D$10*SQRT(Dashboard!$D$12/365)</f>
        <v>204473.41433496561</v>
      </c>
      <c r="E8022" s="3">
        <f>IF(Dashboard!$I$3,C8022*Dashboard!$E$11*Dashboard!$E$10*SQRT(Dashboard!$D$12/365),0)</f>
        <v>232112.99054134791</v>
      </c>
      <c r="F8022" s="3">
        <f>D8022+IF(Dashboard!$I$3,E8022,0)</f>
        <v>436586.40487631352</v>
      </c>
      <c r="G8022" s="3">
        <f>IF(Dashboard!$I$4, ('Lookups and Calculations'!$F$9) / (1 - 'Lookups and Calculations'!$F$10), 'Lookups and Calculations'!$F$9)</f>
        <v>1951878.888340465</v>
      </c>
      <c r="H8022" s="12">
        <f t="shared" si="250"/>
        <v>0</v>
      </c>
      <c r="I8022" s="12">
        <f t="shared" si="251"/>
        <v>0</v>
      </c>
      <c r="J8022" s="13">
        <f>(1 - Dashboard!$I$9) * H8022 * Dashboard!$I$8 * 'Lookups and Calculations'!$F$12</f>
        <v>0</v>
      </c>
      <c r="K8022" s="12">
        <f>(1 - Dashboard!$I$11) * I8022 * Dashboard!$I$10 * 'Lookups and Calculations'!$F$12</f>
        <v>0</v>
      </c>
      <c r="L8022" s="12">
        <f>(H8022 - I8022) * Dashboard!$I$13 * (Dashboard!$D$12 / 365) * 'Lookups and Calculations'!$F$12</f>
        <v>0</v>
      </c>
      <c r="M8022" s="3">
        <f>(G8022*2) * Dashboard!$I$13 * (Dashboard!$D$12 / 365) * 'Lookups and Calculations'!$F$12</f>
        <v>1602.0878730267946</v>
      </c>
      <c r="N8022" s="12">
        <f>H8022 * Dashboard!$I$14 * Dashboard!$I$15 * (Dashboard!$D$12 / 365) * 'Lookups and Calculations'!$F$12</f>
        <v>0</v>
      </c>
    </row>
    <row r="8023" spans="1:14" x14ac:dyDescent="0.35">
      <c r="A8023" s="2">
        <v>8022</v>
      </c>
      <c r="B8023" s="11">
        <v>-0.26263116353674365</v>
      </c>
      <c r="C8023" s="11">
        <v>0.17592362252340282</v>
      </c>
      <c r="D8023" s="3">
        <f>B8023*Dashboard!$D$11*Dashboard!$D$10*SQRT(Dashboard!$D$12/365)</f>
        <v>-65206.529242050165</v>
      </c>
      <c r="E8023" s="3">
        <f>IF(Dashboard!$I$3,C8023*Dashboard!$E$11*Dashboard!$E$10*SQRT(Dashboard!$D$12/365),0)</f>
        <v>87357.255566777007</v>
      </c>
      <c r="F8023" s="3">
        <f>D8023+IF(Dashboard!$I$3,E8023,0)</f>
        <v>22150.726324726842</v>
      </c>
      <c r="G8023" s="3">
        <f>IF(Dashboard!$I$4, ('Lookups and Calculations'!$F$9) / (1 - 'Lookups and Calculations'!$F$10), 'Lookups and Calculations'!$F$9)</f>
        <v>1951878.888340465</v>
      </c>
      <c r="H8023" s="12">
        <f t="shared" si="250"/>
        <v>0</v>
      </c>
      <c r="I8023" s="12">
        <f t="shared" si="251"/>
        <v>0</v>
      </c>
      <c r="J8023" s="13">
        <f>(1 - Dashboard!$I$9) * H8023 * Dashboard!$I$8 * 'Lookups and Calculations'!$F$12</f>
        <v>0</v>
      </c>
      <c r="K8023" s="12">
        <f>(1 - Dashboard!$I$11) * I8023 * Dashboard!$I$10 * 'Lookups and Calculations'!$F$12</f>
        <v>0</v>
      </c>
      <c r="L8023" s="12">
        <f>(H8023 - I8023) * Dashboard!$I$13 * (Dashboard!$D$12 / 365) * 'Lookups and Calculations'!$F$12</f>
        <v>0</v>
      </c>
      <c r="M8023" s="3">
        <f>(G8023*2) * Dashboard!$I$13 * (Dashboard!$D$12 / 365) * 'Lookups and Calculations'!$F$12</f>
        <v>1602.0878730267946</v>
      </c>
      <c r="N8023" s="12">
        <f>H8023 * Dashboard!$I$14 * Dashboard!$I$15 * (Dashboard!$D$12 / 365) * 'Lookups and Calculations'!$F$12</f>
        <v>0</v>
      </c>
    </row>
    <row r="8024" spans="1:14" x14ac:dyDescent="0.35">
      <c r="A8024" s="2">
        <v>8023</v>
      </c>
      <c r="B8024" s="11">
        <v>0.7332441318988937</v>
      </c>
      <c r="C8024" s="11">
        <v>1.6881807200291239</v>
      </c>
      <c r="D8024" s="3">
        <f>B8024*Dashboard!$D$11*Dashboard!$D$10*SQRT(Dashboard!$D$12/365)</f>
        <v>182051.14840279674</v>
      </c>
      <c r="E8024" s="3">
        <f>IF(Dashboard!$I$3,C8024*Dashboard!$E$11*Dashboard!$E$10*SQRT(Dashboard!$D$12/365),0)</f>
        <v>838288.98295265308</v>
      </c>
      <c r="F8024" s="3">
        <f>D8024+IF(Dashboard!$I$3,E8024,0)</f>
        <v>1020340.1313554498</v>
      </c>
      <c r="G8024" s="3">
        <f>IF(Dashboard!$I$4, ('Lookups and Calculations'!$F$9) / (1 - 'Lookups and Calculations'!$F$10), 'Lookups and Calculations'!$F$9)</f>
        <v>1951878.888340465</v>
      </c>
      <c r="H8024" s="12">
        <f t="shared" si="250"/>
        <v>0</v>
      </c>
      <c r="I8024" s="12">
        <f t="shared" si="251"/>
        <v>0</v>
      </c>
      <c r="J8024" s="13">
        <f>(1 - Dashboard!$I$9) * H8024 * Dashboard!$I$8 * 'Lookups and Calculations'!$F$12</f>
        <v>0</v>
      </c>
      <c r="K8024" s="12">
        <f>(1 - Dashboard!$I$11) * I8024 * Dashboard!$I$10 * 'Lookups and Calculations'!$F$12</f>
        <v>0</v>
      </c>
      <c r="L8024" s="12">
        <f>(H8024 - I8024) * Dashboard!$I$13 * (Dashboard!$D$12 / 365) * 'Lookups and Calculations'!$F$12</f>
        <v>0</v>
      </c>
      <c r="M8024" s="3">
        <f>(G8024*2) * Dashboard!$I$13 * (Dashboard!$D$12 / 365) * 'Lookups and Calculations'!$F$12</f>
        <v>1602.0878730267946</v>
      </c>
      <c r="N8024" s="12">
        <f>H8024 * Dashboard!$I$14 * Dashboard!$I$15 * (Dashboard!$D$12 / 365) * 'Lookups and Calculations'!$F$12</f>
        <v>0</v>
      </c>
    </row>
    <row r="8025" spans="1:14" x14ac:dyDescent="0.35">
      <c r="A8025" s="2">
        <v>8024</v>
      </c>
      <c r="B8025" s="11">
        <v>-0.70803129390224295</v>
      </c>
      <c r="C8025" s="11">
        <v>-0.54782128639606387</v>
      </c>
      <c r="D8025" s="3">
        <f>B8025*Dashboard!$D$11*Dashboard!$D$10*SQRT(Dashboard!$D$12/365)</f>
        <v>-175791.26044447502</v>
      </c>
      <c r="E8025" s="3">
        <f>IF(Dashboard!$I$3,C8025*Dashboard!$E$11*Dashboard!$E$10*SQRT(Dashboard!$D$12/365),0)</f>
        <v>-272028.07351386402</v>
      </c>
      <c r="F8025" s="3">
        <f>D8025+IF(Dashboard!$I$3,E8025,0)</f>
        <v>-447819.33395833906</v>
      </c>
      <c r="G8025" s="3">
        <f>IF(Dashboard!$I$4, ('Lookups and Calculations'!$F$9) / (1 - 'Lookups and Calculations'!$F$10), 'Lookups and Calculations'!$F$9)</f>
        <v>1951878.888340465</v>
      </c>
      <c r="H8025" s="12">
        <f t="shared" si="250"/>
        <v>0</v>
      </c>
      <c r="I8025" s="12">
        <f t="shared" si="251"/>
        <v>0</v>
      </c>
      <c r="J8025" s="13">
        <f>(1 - Dashboard!$I$9) * H8025 * Dashboard!$I$8 * 'Lookups and Calculations'!$F$12</f>
        <v>0</v>
      </c>
      <c r="K8025" s="12">
        <f>(1 - Dashboard!$I$11) * I8025 * Dashboard!$I$10 * 'Lookups and Calculations'!$F$12</f>
        <v>0</v>
      </c>
      <c r="L8025" s="12">
        <f>(H8025 - I8025) * Dashboard!$I$13 * (Dashboard!$D$12 / 365) * 'Lookups and Calculations'!$F$12</f>
        <v>0</v>
      </c>
      <c r="M8025" s="3">
        <f>(G8025*2) * Dashboard!$I$13 * (Dashboard!$D$12 / 365) * 'Lookups and Calculations'!$F$12</f>
        <v>1602.0878730267946</v>
      </c>
      <c r="N8025" s="12">
        <f>H8025 * Dashboard!$I$14 * Dashboard!$I$15 * (Dashboard!$D$12 / 365) * 'Lookups and Calculations'!$F$12</f>
        <v>0</v>
      </c>
    </row>
    <row r="8026" spans="1:14" x14ac:dyDescent="0.35">
      <c r="A8026" s="2">
        <v>8025</v>
      </c>
      <c r="B8026" s="11">
        <v>-1.2908360472722469</v>
      </c>
      <c r="C8026" s="11">
        <v>0.59788881784538617</v>
      </c>
      <c r="D8026" s="3">
        <f>B8026*Dashboard!$D$11*Dashboard!$D$10*SQRT(Dashboard!$D$12/365)</f>
        <v>-320491.05418281484</v>
      </c>
      <c r="E8026" s="3">
        <f>IF(Dashboard!$I$3,C8026*Dashboard!$E$11*Dashboard!$E$10*SQRT(Dashboard!$D$12/365),0)</f>
        <v>296889.78382701008</v>
      </c>
      <c r="F8026" s="3">
        <f>D8026+IF(Dashboard!$I$3,E8026,0)</f>
        <v>-23601.270355804765</v>
      </c>
      <c r="G8026" s="3">
        <f>IF(Dashboard!$I$4, ('Lookups and Calculations'!$F$9) / (1 - 'Lookups and Calculations'!$F$10), 'Lookups and Calculations'!$F$9)</f>
        <v>1951878.888340465</v>
      </c>
      <c r="H8026" s="12">
        <f t="shared" si="250"/>
        <v>0</v>
      </c>
      <c r="I8026" s="12">
        <f t="shared" si="251"/>
        <v>0</v>
      </c>
      <c r="J8026" s="13">
        <f>(1 - Dashboard!$I$9) * H8026 * Dashboard!$I$8 * 'Lookups and Calculations'!$F$12</f>
        <v>0</v>
      </c>
      <c r="K8026" s="12">
        <f>(1 - Dashboard!$I$11) * I8026 * Dashboard!$I$10 * 'Lookups and Calculations'!$F$12</f>
        <v>0</v>
      </c>
      <c r="L8026" s="12">
        <f>(H8026 - I8026) * Dashboard!$I$13 * (Dashboard!$D$12 / 365) * 'Lookups and Calculations'!$F$12</f>
        <v>0</v>
      </c>
      <c r="M8026" s="3">
        <f>(G8026*2) * Dashboard!$I$13 * (Dashboard!$D$12 / 365) * 'Lookups and Calculations'!$F$12</f>
        <v>1602.0878730267946</v>
      </c>
      <c r="N8026" s="12">
        <f>H8026 * Dashboard!$I$14 * Dashboard!$I$15 * (Dashboard!$D$12 / 365) * 'Lookups and Calculations'!$F$12</f>
        <v>0</v>
      </c>
    </row>
    <row r="8027" spans="1:14" x14ac:dyDescent="0.35">
      <c r="A8027" s="2">
        <v>8026</v>
      </c>
      <c r="B8027" s="11">
        <v>1.2497814098191917</v>
      </c>
      <c r="C8027" s="11">
        <v>0.45721603531766103</v>
      </c>
      <c r="D8027" s="3">
        <f>B8027*Dashboard!$D$11*Dashboard!$D$10*SQRT(Dashboard!$D$12/365)</f>
        <v>310297.9362696397</v>
      </c>
      <c r="E8027" s="3">
        <f>IF(Dashboard!$I$3,C8027*Dashboard!$E$11*Dashboard!$E$10*SQRT(Dashboard!$D$12/365),0)</f>
        <v>227036.8099153947</v>
      </c>
      <c r="F8027" s="3">
        <f>D8027+IF(Dashboard!$I$3,E8027,0)</f>
        <v>537334.7461850344</v>
      </c>
      <c r="G8027" s="3">
        <f>IF(Dashboard!$I$4, ('Lookups and Calculations'!$F$9) / (1 - 'Lookups and Calculations'!$F$10), 'Lookups and Calculations'!$F$9)</f>
        <v>1951878.888340465</v>
      </c>
      <c r="H8027" s="12">
        <f t="shared" si="250"/>
        <v>0</v>
      </c>
      <c r="I8027" s="12">
        <f t="shared" si="251"/>
        <v>0</v>
      </c>
      <c r="J8027" s="13">
        <f>(1 - Dashboard!$I$9) * H8027 * Dashboard!$I$8 * 'Lookups and Calculations'!$F$12</f>
        <v>0</v>
      </c>
      <c r="K8027" s="12">
        <f>(1 - Dashboard!$I$11) * I8027 * Dashboard!$I$10 * 'Lookups and Calculations'!$F$12</f>
        <v>0</v>
      </c>
      <c r="L8027" s="12">
        <f>(H8027 - I8027) * Dashboard!$I$13 * (Dashboard!$D$12 / 365) * 'Lookups and Calculations'!$F$12</f>
        <v>0</v>
      </c>
      <c r="M8027" s="3">
        <f>(G8027*2) * Dashboard!$I$13 * (Dashboard!$D$12 / 365) * 'Lookups and Calculations'!$F$12</f>
        <v>1602.0878730267946</v>
      </c>
      <c r="N8027" s="12">
        <f>H8027 * Dashboard!$I$14 * Dashboard!$I$15 * (Dashboard!$D$12 / 365) * 'Lookups and Calculations'!$F$12</f>
        <v>0</v>
      </c>
    </row>
    <row r="8028" spans="1:14" x14ac:dyDescent="0.35">
      <c r="A8028" s="2">
        <v>8027</v>
      </c>
      <c r="B8028" s="11">
        <v>-1.0418310823965569</v>
      </c>
      <c r="C8028" s="11">
        <v>-0.79316338329387281</v>
      </c>
      <c r="D8028" s="3">
        <f>B8028*Dashboard!$D$11*Dashboard!$D$10*SQRT(Dashboard!$D$12/365)</f>
        <v>-258667.6616161108</v>
      </c>
      <c r="E8028" s="3">
        <f>IF(Dashboard!$I$3,C8028*Dashboard!$E$11*Dashboard!$E$10*SQRT(Dashboard!$D$12/365),0)</f>
        <v>-393856.01198267174</v>
      </c>
      <c r="F8028" s="3">
        <f>D8028+IF(Dashboard!$I$3,E8028,0)</f>
        <v>-652523.67359878251</v>
      </c>
      <c r="G8028" s="3">
        <f>IF(Dashboard!$I$4, ('Lookups and Calculations'!$F$9) / (1 - 'Lookups and Calculations'!$F$10), 'Lookups and Calculations'!$F$9)</f>
        <v>1951878.888340465</v>
      </c>
      <c r="H8028" s="12">
        <f t="shared" si="250"/>
        <v>0</v>
      </c>
      <c r="I8028" s="12">
        <f t="shared" si="251"/>
        <v>0</v>
      </c>
      <c r="J8028" s="13">
        <f>(1 - Dashboard!$I$9) * H8028 * Dashboard!$I$8 * 'Lookups and Calculations'!$F$12</f>
        <v>0</v>
      </c>
      <c r="K8028" s="12">
        <f>(1 - Dashboard!$I$11) * I8028 * Dashboard!$I$10 * 'Lookups and Calculations'!$F$12</f>
        <v>0</v>
      </c>
      <c r="L8028" s="12">
        <f>(H8028 - I8028) * Dashboard!$I$13 * (Dashboard!$D$12 / 365) * 'Lookups and Calculations'!$F$12</f>
        <v>0</v>
      </c>
      <c r="M8028" s="3">
        <f>(G8028*2) * Dashboard!$I$13 * (Dashboard!$D$12 / 365) * 'Lookups and Calculations'!$F$12</f>
        <v>1602.0878730267946</v>
      </c>
      <c r="N8028" s="12">
        <f>H8028 * Dashboard!$I$14 * Dashboard!$I$15 * (Dashboard!$D$12 / 365) * 'Lookups and Calculations'!$F$12</f>
        <v>0</v>
      </c>
    </row>
    <row r="8029" spans="1:14" x14ac:dyDescent="0.35">
      <c r="A8029" s="2">
        <v>8028</v>
      </c>
      <c r="B8029" s="11">
        <v>0.70064408822347657</v>
      </c>
      <c r="C8029" s="11">
        <v>-0.40294609967609935</v>
      </c>
      <c r="D8029" s="3">
        <f>B8029*Dashboard!$D$11*Dashboard!$D$10*SQRT(Dashboard!$D$12/365)</f>
        <v>173957.15196845587</v>
      </c>
      <c r="E8029" s="3">
        <f>IF(Dashboard!$I$3,C8029*Dashboard!$E$11*Dashboard!$E$10*SQRT(Dashboard!$D$12/365),0)</f>
        <v>-200088.33892877793</v>
      </c>
      <c r="F8029" s="3">
        <f>D8029+IF(Dashboard!$I$3,E8029,0)</f>
        <v>-26131.186960322055</v>
      </c>
      <c r="G8029" s="3">
        <f>IF(Dashboard!$I$4, ('Lookups and Calculations'!$F$9) / (1 - 'Lookups and Calculations'!$F$10), 'Lookups and Calculations'!$F$9)</f>
        <v>1951878.888340465</v>
      </c>
      <c r="H8029" s="12">
        <f t="shared" si="250"/>
        <v>0</v>
      </c>
      <c r="I8029" s="12">
        <f t="shared" si="251"/>
        <v>0</v>
      </c>
      <c r="J8029" s="13">
        <f>(1 - Dashboard!$I$9) * H8029 * Dashboard!$I$8 * 'Lookups and Calculations'!$F$12</f>
        <v>0</v>
      </c>
      <c r="K8029" s="12">
        <f>(1 - Dashboard!$I$11) * I8029 * Dashboard!$I$10 * 'Lookups and Calculations'!$F$12</f>
        <v>0</v>
      </c>
      <c r="L8029" s="12">
        <f>(H8029 - I8029) * Dashboard!$I$13 * (Dashboard!$D$12 / 365) * 'Lookups and Calculations'!$F$12</f>
        <v>0</v>
      </c>
      <c r="M8029" s="3">
        <f>(G8029*2) * Dashboard!$I$13 * (Dashboard!$D$12 / 365) * 'Lookups and Calculations'!$F$12</f>
        <v>1602.0878730267946</v>
      </c>
      <c r="N8029" s="12">
        <f>H8029 * Dashboard!$I$14 * Dashboard!$I$15 * (Dashboard!$D$12 / 365) * 'Lookups and Calculations'!$F$12</f>
        <v>0</v>
      </c>
    </row>
    <row r="8030" spans="1:14" x14ac:dyDescent="0.35">
      <c r="A8030" s="2">
        <v>8029</v>
      </c>
      <c r="B8030" s="11">
        <v>0.30519167830299154</v>
      </c>
      <c r="C8030" s="11">
        <v>0.33637354908376954</v>
      </c>
      <c r="D8030" s="3">
        <f>B8030*Dashboard!$D$11*Dashboard!$D$10*SQRT(Dashboard!$D$12/365)</f>
        <v>75773.529034798587</v>
      </c>
      <c r="E8030" s="3">
        <f>IF(Dashboard!$I$3,C8030*Dashboard!$E$11*Dashboard!$E$10*SQRT(Dashboard!$D$12/365),0)</f>
        <v>167030.83799508322</v>
      </c>
      <c r="F8030" s="3">
        <f>D8030+IF(Dashboard!$I$3,E8030,0)</f>
        <v>242804.3670298818</v>
      </c>
      <c r="G8030" s="3">
        <f>IF(Dashboard!$I$4, ('Lookups and Calculations'!$F$9) / (1 - 'Lookups and Calculations'!$F$10), 'Lookups and Calculations'!$F$9)</f>
        <v>1951878.888340465</v>
      </c>
      <c r="H8030" s="12">
        <f t="shared" si="250"/>
        <v>0</v>
      </c>
      <c r="I8030" s="12">
        <f t="shared" si="251"/>
        <v>0</v>
      </c>
      <c r="J8030" s="13">
        <f>(1 - Dashboard!$I$9) * H8030 * Dashboard!$I$8 * 'Lookups and Calculations'!$F$12</f>
        <v>0</v>
      </c>
      <c r="K8030" s="12">
        <f>(1 - Dashboard!$I$11) * I8030 * Dashboard!$I$10 * 'Lookups and Calculations'!$F$12</f>
        <v>0</v>
      </c>
      <c r="L8030" s="12">
        <f>(H8030 - I8030) * Dashboard!$I$13 * (Dashboard!$D$12 / 365) * 'Lookups and Calculations'!$F$12</f>
        <v>0</v>
      </c>
      <c r="M8030" s="3">
        <f>(G8030*2) * Dashboard!$I$13 * (Dashboard!$D$12 / 365) * 'Lookups and Calculations'!$F$12</f>
        <v>1602.0878730267946</v>
      </c>
      <c r="N8030" s="12">
        <f>H8030 * Dashboard!$I$14 * Dashboard!$I$15 * (Dashboard!$D$12 / 365) * 'Lookups and Calculations'!$F$12</f>
        <v>0</v>
      </c>
    </row>
    <row r="8031" spans="1:14" x14ac:dyDescent="0.35">
      <c r="A8031" s="2">
        <v>8030</v>
      </c>
      <c r="B8031" s="11">
        <v>-0.64103896281850858</v>
      </c>
      <c r="C8031" s="11">
        <v>0.90644418619141809</v>
      </c>
      <c r="D8031" s="3">
        <f>B8031*Dashboard!$D$11*Dashboard!$D$10*SQRT(Dashboard!$D$12/365)</f>
        <v>-159158.28613564564</v>
      </c>
      <c r="E8031" s="3">
        <f>IF(Dashboard!$I$3,C8031*Dashboard!$E$11*Dashboard!$E$10*SQRT(Dashboard!$D$12/365),0)</f>
        <v>450107.12770883925</v>
      </c>
      <c r="F8031" s="3">
        <f>D8031+IF(Dashboard!$I$3,E8031,0)</f>
        <v>290948.84157319361</v>
      </c>
      <c r="G8031" s="3">
        <f>IF(Dashboard!$I$4, ('Lookups and Calculations'!$F$9) / (1 - 'Lookups and Calculations'!$F$10), 'Lookups and Calculations'!$F$9)</f>
        <v>1951878.888340465</v>
      </c>
      <c r="H8031" s="12">
        <f t="shared" si="250"/>
        <v>0</v>
      </c>
      <c r="I8031" s="12">
        <f t="shared" si="251"/>
        <v>0</v>
      </c>
      <c r="J8031" s="13">
        <f>(1 - Dashboard!$I$9) * H8031 * Dashboard!$I$8 * 'Lookups and Calculations'!$F$12</f>
        <v>0</v>
      </c>
      <c r="K8031" s="12">
        <f>(1 - Dashboard!$I$11) * I8031 * Dashboard!$I$10 * 'Lookups and Calculations'!$F$12</f>
        <v>0</v>
      </c>
      <c r="L8031" s="12">
        <f>(H8031 - I8031) * Dashboard!$I$13 * (Dashboard!$D$12 / 365) * 'Lookups and Calculations'!$F$12</f>
        <v>0</v>
      </c>
      <c r="M8031" s="3">
        <f>(G8031*2) * Dashboard!$I$13 * (Dashboard!$D$12 / 365) * 'Lookups and Calculations'!$F$12</f>
        <v>1602.0878730267946</v>
      </c>
      <c r="N8031" s="12">
        <f>H8031 * Dashboard!$I$14 * Dashboard!$I$15 * (Dashboard!$D$12 / 365) * 'Lookups and Calculations'!$F$12</f>
        <v>0</v>
      </c>
    </row>
    <row r="8032" spans="1:14" x14ac:dyDescent="0.35">
      <c r="A8032" s="2">
        <v>8031</v>
      </c>
      <c r="B8032" s="11">
        <v>5.9020466571389762E-3</v>
      </c>
      <c r="C8032" s="11">
        <v>-0.46905114440041862</v>
      </c>
      <c r="D8032" s="3">
        <f>B8032*Dashboard!$D$11*Dashboard!$D$10*SQRT(Dashboard!$D$12/365)</f>
        <v>1465.3705704762413</v>
      </c>
      <c r="E8032" s="3">
        <f>IF(Dashboard!$I$3,C8032*Dashboard!$E$11*Dashboard!$E$10*SQRT(Dashboard!$D$12/365),0)</f>
        <v>-232913.69349687963</v>
      </c>
      <c r="F8032" s="3">
        <f>D8032+IF(Dashboard!$I$3,E8032,0)</f>
        <v>-231448.32292640337</v>
      </c>
      <c r="G8032" s="3">
        <f>IF(Dashboard!$I$4, ('Lookups and Calculations'!$F$9) / (1 - 'Lookups and Calculations'!$F$10), 'Lookups and Calculations'!$F$9)</f>
        <v>1951878.888340465</v>
      </c>
      <c r="H8032" s="12">
        <f t="shared" si="250"/>
        <v>0</v>
      </c>
      <c r="I8032" s="12">
        <f t="shared" si="251"/>
        <v>0</v>
      </c>
      <c r="J8032" s="13">
        <f>(1 - Dashboard!$I$9) * H8032 * Dashboard!$I$8 * 'Lookups and Calculations'!$F$12</f>
        <v>0</v>
      </c>
      <c r="K8032" s="12">
        <f>(1 - Dashboard!$I$11) * I8032 * Dashboard!$I$10 * 'Lookups and Calculations'!$F$12</f>
        <v>0</v>
      </c>
      <c r="L8032" s="12">
        <f>(H8032 - I8032) * Dashboard!$I$13 * (Dashboard!$D$12 / 365) * 'Lookups and Calculations'!$F$12</f>
        <v>0</v>
      </c>
      <c r="M8032" s="3">
        <f>(G8032*2) * Dashboard!$I$13 * (Dashboard!$D$12 / 365) * 'Lookups and Calculations'!$F$12</f>
        <v>1602.0878730267946</v>
      </c>
      <c r="N8032" s="12">
        <f>H8032 * Dashboard!$I$14 * Dashboard!$I$15 * (Dashboard!$D$12 / 365) * 'Lookups and Calculations'!$F$12</f>
        <v>0</v>
      </c>
    </row>
    <row r="8033" spans="1:14" x14ac:dyDescent="0.35">
      <c r="A8033" s="2">
        <v>8032</v>
      </c>
      <c r="B8033" s="11">
        <v>-0.14666039261291669</v>
      </c>
      <c r="C8033" s="11">
        <v>0.81212914824903903</v>
      </c>
      <c r="D8033" s="3">
        <f>B8033*Dashboard!$D$11*Dashboard!$D$10*SQRT(Dashboard!$D$12/365)</f>
        <v>-36413.10136535552</v>
      </c>
      <c r="E8033" s="3">
        <f>IF(Dashboard!$I$3,C8033*Dashboard!$E$11*Dashboard!$E$10*SQRT(Dashboard!$D$12/365),0)</f>
        <v>403273.71923791815</v>
      </c>
      <c r="F8033" s="3">
        <f>D8033+IF(Dashboard!$I$3,E8033,0)</f>
        <v>366860.61787256261</v>
      </c>
      <c r="G8033" s="3">
        <f>IF(Dashboard!$I$4, ('Lookups and Calculations'!$F$9) / (1 - 'Lookups and Calculations'!$F$10), 'Lookups and Calculations'!$F$9)</f>
        <v>1951878.888340465</v>
      </c>
      <c r="H8033" s="12">
        <f t="shared" si="250"/>
        <v>0</v>
      </c>
      <c r="I8033" s="12">
        <f t="shared" si="251"/>
        <v>0</v>
      </c>
      <c r="J8033" s="13">
        <f>(1 - Dashboard!$I$9) * H8033 * Dashboard!$I$8 * 'Lookups and Calculations'!$F$12</f>
        <v>0</v>
      </c>
      <c r="K8033" s="12">
        <f>(1 - Dashboard!$I$11) * I8033 * Dashboard!$I$10 * 'Lookups and Calculations'!$F$12</f>
        <v>0</v>
      </c>
      <c r="L8033" s="12">
        <f>(H8033 - I8033) * Dashboard!$I$13 * (Dashboard!$D$12 / 365) * 'Lookups and Calculations'!$F$12</f>
        <v>0</v>
      </c>
      <c r="M8033" s="3">
        <f>(G8033*2) * Dashboard!$I$13 * (Dashboard!$D$12 / 365) * 'Lookups and Calculations'!$F$12</f>
        <v>1602.0878730267946</v>
      </c>
      <c r="N8033" s="12">
        <f>H8033 * Dashboard!$I$14 * Dashboard!$I$15 * (Dashboard!$D$12 / 365) * 'Lookups and Calculations'!$F$12</f>
        <v>0</v>
      </c>
    </row>
    <row r="8034" spans="1:14" x14ac:dyDescent="0.35">
      <c r="A8034" s="2">
        <v>8033</v>
      </c>
      <c r="B8034" s="11">
        <v>-0.58330928809855054</v>
      </c>
      <c r="C8034" s="11">
        <v>-1.0863418548361201</v>
      </c>
      <c r="D8034" s="3">
        <f>B8034*Dashboard!$D$11*Dashboard!$D$10*SQRT(Dashboard!$D$12/365)</f>
        <v>-144825.06051204464</v>
      </c>
      <c r="E8034" s="3">
        <f>IF(Dashboard!$I$3,C8034*Dashboard!$E$11*Dashboard!$E$10*SQRT(Dashboard!$D$12/365),0)</f>
        <v>-539437.74965855514</v>
      </c>
      <c r="F8034" s="3">
        <f>D8034+IF(Dashboard!$I$3,E8034,0)</f>
        <v>-684262.81017059973</v>
      </c>
      <c r="G8034" s="3">
        <f>IF(Dashboard!$I$4, ('Lookups and Calculations'!$F$9) / (1 - 'Lookups and Calculations'!$F$10), 'Lookups and Calculations'!$F$9)</f>
        <v>1951878.888340465</v>
      </c>
      <c r="H8034" s="12">
        <f t="shared" si="250"/>
        <v>0</v>
      </c>
      <c r="I8034" s="12">
        <f t="shared" si="251"/>
        <v>0</v>
      </c>
      <c r="J8034" s="13">
        <f>(1 - Dashboard!$I$9) * H8034 * Dashboard!$I$8 * 'Lookups and Calculations'!$F$12</f>
        <v>0</v>
      </c>
      <c r="K8034" s="12">
        <f>(1 - Dashboard!$I$11) * I8034 * Dashboard!$I$10 * 'Lookups and Calculations'!$F$12</f>
        <v>0</v>
      </c>
      <c r="L8034" s="12">
        <f>(H8034 - I8034) * Dashboard!$I$13 * (Dashboard!$D$12 / 365) * 'Lookups and Calculations'!$F$12</f>
        <v>0</v>
      </c>
      <c r="M8034" s="3">
        <f>(G8034*2) * Dashboard!$I$13 * (Dashboard!$D$12 / 365) * 'Lookups and Calculations'!$F$12</f>
        <v>1602.0878730267946</v>
      </c>
      <c r="N8034" s="12">
        <f>H8034 * Dashboard!$I$14 * Dashboard!$I$15 * (Dashboard!$D$12 / 365) * 'Lookups and Calculations'!$F$12</f>
        <v>0</v>
      </c>
    </row>
    <row r="8035" spans="1:14" x14ac:dyDescent="0.35">
      <c r="A8035" s="2">
        <v>8034</v>
      </c>
      <c r="B8035" s="11">
        <v>0.77024938118610031</v>
      </c>
      <c r="C8035" s="11">
        <v>0.36641229649578994</v>
      </c>
      <c r="D8035" s="3">
        <f>B8035*Dashboard!$D$11*Dashboard!$D$10*SQRT(Dashboard!$D$12/365)</f>
        <v>191238.87706858394</v>
      </c>
      <c r="E8035" s="3">
        <f>IF(Dashboard!$I$3,C8035*Dashboard!$E$11*Dashboard!$E$10*SQRT(Dashboard!$D$12/365),0)</f>
        <v>181946.98454173951</v>
      </c>
      <c r="F8035" s="3">
        <f>D8035+IF(Dashboard!$I$3,E8035,0)</f>
        <v>373185.86161032342</v>
      </c>
      <c r="G8035" s="3">
        <f>IF(Dashboard!$I$4, ('Lookups and Calculations'!$F$9) / (1 - 'Lookups and Calculations'!$F$10), 'Lookups and Calculations'!$F$9)</f>
        <v>1951878.888340465</v>
      </c>
      <c r="H8035" s="12">
        <f t="shared" si="250"/>
        <v>0</v>
      </c>
      <c r="I8035" s="12">
        <f t="shared" si="251"/>
        <v>0</v>
      </c>
      <c r="J8035" s="13">
        <f>(1 - Dashboard!$I$9) * H8035 * Dashboard!$I$8 * 'Lookups and Calculations'!$F$12</f>
        <v>0</v>
      </c>
      <c r="K8035" s="12">
        <f>(1 - Dashboard!$I$11) * I8035 * Dashboard!$I$10 * 'Lookups and Calculations'!$F$12</f>
        <v>0</v>
      </c>
      <c r="L8035" s="12">
        <f>(H8035 - I8035) * Dashboard!$I$13 * (Dashboard!$D$12 / 365) * 'Lookups and Calculations'!$F$12</f>
        <v>0</v>
      </c>
      <c r="M8035" s="3">
        <f>(G8035*2) * Dashboard!$I$13 * (Dashboard!$D$12 / 365) * 'Lookups and Calculations'!$F$12</f>
        <v>1602.0878730267946</v>
      </c>
      <c r="N8035" s="12">
        <f>H8035 * Dashboard!$I$14 * Dashboard!$I$15 * (Dashboard!$D$12 / 365) * 'Lookups and Calculations'!$F$12</f>
        <v>0</v>
      </c>
    </row>
    <row r="8036" spans="1:14" x14ac:dyDescent="0.35">
      <c r="A8036" s="2">
        <v>8035</v>
      </c>
      <c r="B8036" s="11">
        <v>-0.29932361099298299</v>
      </c>
      <c r="C8036" s="11">
        <v>-1.217697776355354</v>
      </c>
      <c r="D8036" s="3">
        <f>B8036*Dashboard!$D$11*Dashboard!$D$10*SQRT(Dashboard!$D$12/365)</f>
        <v>-74316.594916655144</v>
      </c>
      <c r="E8036" s="3">
        <f>IF(Dashboard!$I$3,C8036*Dashboard!$E$11*Dashboard!$E$10*SQRT(Dashboard!$D$12/365),0)</f>
        <v>-604664.31014982017</v>
      </c>
      <c r="F8036" s="3">
        <f>D8036+IF(Dashboard!$I$3,E8036,0)</f>
        <v>-678980.90506647527</v>
      </c>
      <c r="G8036" s="3">
        <f>IF(Dashboard!$I$4, ('Lookups and Calculations'!$F$9) / (1 - 'Lookups and Calculations'!$F$10), 'Lookups and Calculations'!$F$9)</f>
        <v>1951878.888340465</v>
      </c>
      <c r="H8036" s="12">
        <f t="shared" si="250"/>
        <v>0</v>
      </c>
      <c r="I8036" s="12">
        <f t="shared" si="251"/>
        <v>0</v>
      </c>
      <c r="J8036" s="13">
        <f>(1 - Dashboard!$I$9) * H8036 * Dashboard!$I$8 * 'Lookups and Calculations'!$F$12</f>
        <v>0</v>
      </c>
      <c r="K8036" s="12">
        <f>(1 - Dashboard!$I$11) * I8036 * Dashboard!$I$10 * 'Lookups and Calculations'!$F$12</f>
        <v>0</v>
      </c>
      <c r="L8036" s="12">
        <f>(H8036 - I8036) * Dashboard!$I$13 * (Dashboard!$D$12 / 365) * 'Lookups and Calculations'!$F$12</f>
        <v>0</v>
      </c>
      <c r="M8036" s="3">
        <f>(G8036*2) * Dashboard!$I$13 * (Dashboard!$D$12 / 365) * 'Lookups and Calculations'!$F$12</f>
        <v>1602.0878730267946</v>
      </c>
      <c r="N8036" s="12">
        <f>H8036 * Dashboard!$I$14 * Dashboard!$I$15 * (Dashboard!$D$12 / 365) * 'Lookups and Calculations'!$F$12</f>
        <v>0</v>
      </c>
    </row>
    <row r="8037" spans="1:14" x14ac:dyDescent="0.35">
      <c r="A8037" s="2">
        <v>8036</v>
      </c>
      <c r="B8037" s="11">
        <v>-0.61628057752794685</v>
      </c>
      <c r="C8037" s="11">
        <v>-0.84399005144351957</v>
      </c>
      <c r="D8037" s="3">
        <f>B8037*Dashboard!$D$11*Dashboard!$D$10*SQRT(Dashboard!$D$12/365)</f>
        <v>-153011.23049801908</v>
      </c>
      <c r="E8037" s="3">
        <f>IF(Dashboard!$I$3,C8037*Dashboard!$E$11*Dashboard!$E$10*SQRT(Dashboard!$D$12/365),0)</f>
        <v>-419094.6818978833</v>
      </c>
      <c r="F8037" s="3">
        <f>D8037+IF(Dashboard!$I$3,E8037,0)</f>
        <v>-572105.91239590244</v>
      </c>
      <c r="G8037" s="3">
        <f>IF(Dashboard!$I$4, ('Lookups and Calculations'!$F$9) / (1 - 'Lookups and Calculations'!$F$10), 'Lookups and Calculations'!$F$9)</f>
        <v>1951878.888340465</v>
      </c>
      <c r="H8037" s="12">
        <f t="shared" si="250"/>
        <v>0</v>
      </c>
      <c r="I8037" s="12">
        <f t="shared" si="251"/>
        <v>0</v>
      </c>
      <c r="J8037" s="13">
        <f>(1 - Dashboard!$I$9) * H8037 * Dashboard!$I$8 * 'Lookups and Calculations'!$F$12</f>
        <v>0</v>
      </c>
      <c r="K8037" s="12">
        <f>(1 - Dashboard!$I$11) * I8037 * Dashboard!$I$10 * 'Lookups and Calculations'!$F$12</f>
        <v>0</v>
      </c>
      <c r="L8037" s="12">
        <f>(H8037 - I8037) * Dashboard!$I$13 * (Dashboard!$D$12 / 365) * 'Lookups and Calculations'!$F$12</f>
        <v>0</v>
      </c>
      <c r="M8037" s="3">
        <f>(G8037*2) * Dashboard!$I$13 * (Dashboard!$D$12 / 365) * 'Lookups and Calculations'!$F$12</f>
        <v>1602.0878730267946</v>
      </c>
      <c r="N8037" s="12">
        <f>H8037 * Dashboard!$I$14 * Dashboard!$I$15 * (Dashboard!$D$12 / 365) * 'Lookups and Calculations'!$F$12</f>
        <v>0</v>
      </c>
    </row>
    <row r="8038" spans="1:14" x14ac:dyDescent="0.35">
      <c r="A8038" s="2">
        <v>8037</v>
      </c>
      <c r="B8038" s="11">
        <v>1.2226727875745917</v>
      </c>
      <c r="C8038" s="11">
        <v>-0.4878926953691895</v>
      </c>
      <c r="D8038" s="3">
        <f>B8038*Dashboard!$D$11*Dashboard!$D$10*SQRT(Dashboard!$D$12/365)</f>
        <v>303567.35964918125</v>
      </c>
      <c r="E8038" s="3">
        <f>IF(Dashboard!$I$3,C8038*Dashboard!$E$11*Dashboard!$E$10*SQRT(Dashboard!$D$12/365),0)</f>
        <v>-242269.72061617349</v>
      </c>
      <c r="F8038" s="3">
        <f>D8038+IF(Dashboard!$I$3,E8038,0)</f>
        <v>61297.639033007756</v>
      </c>
      <c r="G8038" s="3">
        <f>IF(Dashboard!$I$4, ('Lookups and Calculations'!$F$9) / (1 - 'Lookups and Calculations'!$F$10), 'Lookups and Calculations'!$F$9)</f>
        <v>1951878.888340465</v>
      </c>
      <c r="H8038" s="12">
        <f t="shared" si="250"/>
        <v>0</v>
      </c>
      <c r="I8038" s="12">
        <f t="shared" si="251"/>
        <v>0</v>
      </c>
      <c r="J8038" s="13">
        <f>(1 - Dashboard!$I$9) * H8038 * Dashboard!$I$8 * 'Lookups and Calculations'!$F$12</f>
        <v>0</v>
      </c>
      <c r="K8038" s="12">
        <f>(1 - Dashboard!$I$11) * I8038 * Dashboard!$I$10 * 'Lookups and Calculations'!$F$12</f>
        <v>0</v>
      </c>
      <c r="L8038" s="12">
        <f>(H8038 - I8038) * Dashboard!$I$13 * (Dashboard!$D$12 / 365) * 'Lookups and Calculations'!$F$12</f>
        <v>0</v>
      </c>
      <c r="M8038" s="3">
        <f>(G8038*2) * Dashboard!$I$13 * (Dashboard!$D$12 / 365) * 'Lookups and Calculations'!$F$12</f>
        <v>1602.0878730267946</v>
      </c>
      <c r="N8038" s="12">
        <f>H8038 * Dashboard!$I$14 * Dashboard!$I$15 * (Dashboard!$D$12 / 365) * 'Lookups and Calculations'!$F$12</f>
        <v>0</v>
      </c>
    </row>
    <row r="8039" spans="1:14" x14ac:dyDescent="0.35">
      <c r="A8039" s="2">
        <v>8038</v>
      </c>
      <c r="B8039" s="11">
        <v>0.67339719521217756</v>
      </c>
      <c r="C8039" s="11">
        <v>0.68795016394109987</v>
      </c>
      <c r="D8039" s="3">
        <f>B8039*Dashboard!$D$11*Dashboard!$D$10*SQRT(Dashboard!$D$12/365)</f>
        <v>167192.24523777494</v>
      </c>
      <c r="E8039" s="3">
        <f>IF(Dashboard!$I$3,C8039*Dashboard!$E$11*Dashboard!$E$10*SQRT(Dashboard!$D$12/365),0)</f>
        <v>341610.96404557122</v>
      </c>
      <c r="F8039" s="3">
        <f>D8039+IF(Dashboard!$I$3,E8039,0)</f>
        <v>508803.20928334619</v>
      </c>
      <c r="G8039" s="3">
        <f>IF(Dashboard!$I$4, ('Lookups and Calculations'!$F$9) / (1 - 'Lookups and Calculations'!$F$10), 'Lookups and Calculations'!$F$9)</f>
        <v>1951878.888340465</v>
      </c>
      <c r="H8039" s="12">
        <f t="shared" si="250"/>
        <v>0</v>
      </c>
      <c r="I8039" s="12">
        <f t="shared" si="251"/>
        <v>0</v>
      </c>
      <c r="J8039" s="13">
        <f>(1 - Dashboard!$I$9) * H8039 * Dashboard!$I$8 * 'Lookups and Calculations'!$F$12</f>
        <v>0</v>
      </c>
      <c r="K8039" s="12">
        <f>(1 - Dashboard!$I$11) * I8039 * Dashboard!$I$10 * 'Lookups and Calculations'!$F$12</f>
        <v>0</v>
      </c>
      <c r="L8039" s="12">
        <f>(H8039 - I8039) * Dashboard!$I$13 * (Dashboard!$D$12 / 365) * 'Lookups and Calculations'!$F$12</f>
        <v>0</v>
      </c>
      <c r="M8039" s="3">
        <f>(G8039*2) * Dashboard!$I$13 * (Dashboard!$D$12 / 365) * 'Lookups and Calculations'!$F$12</f>
        <v>1602.0878730267946</v>
      </c>
      <c r="N8039" s="12">
        <f>H8039 * Dashboard!$I$14 * Dashboard!$I$15 * (Dashboard!$D$12 / 365) * 'Lookups and Calculations'!$F$12</f>
        <v>0</v>
      </c>
    </row>
    <row r="8040" spans="1:14" x14ac:dyDescent="0.35">
      <c r="A8040" s="2">
        <v>8039</v>
      </c>
      <c r="B8040" s="11">
        <v>-4.3707748789872908E-2</v>
      </c>
      <c r="C8040" s="11">
        <v>-2.3757359603839534</v>
      </c>
      <c r="D8040" s="3">
        <f>B8040*Dashboard!$D$11*Dashboard!$D$10*SQRT(Dashboard!$D$12/365)</f>
        <v>-10851.837082815551</v>
      </c>
      <c r="E8040" s="3">
        <f>IF(Dashboard!$I$3,C8040*Dashboard!$E$11*Dashboard!$E$10*SQRT(Dashboard!$D$12/365),0)</f>
        <v>-1179703.8423468971</v>
      </c>
      <c r="F8040" s="3">
        <f>D8040+IF(Dashboard!$I$3,E8040,0)</f>
        <v>-1190555.6794297127</v>
      </c>
      <c r="G8040" s="3">
        <f>IF(Dashboard!$I$4, ('Lookups and Calculations'!$F$9) / (1 - 'Lookups and Calculations'!$F$10), 'Lookups and Calculations'!$F$9)</f>
        <v>1951878.888340465</v>
      </c>
      <c r="H8040" s="12">
        <f t="shared" si="250"/>
        <v>0</v>
      </c>
      <c r="I8040" s="12">
        <f t="shared" si="251"/>
        <v>0</v>
      </c>
      <c r="J8040" s="13">
        <f>(1 - Dashboard!$I$9) * H8040 * Dashboard!$I$8 * 'Lookups and Calculations'!$F$12</f>
        <v>0</v>
      </c>
      <c r="K8040" s="12">
        <f>(1 - Dashboard!$I$11) * I8040 * Dashboard!$I$10 * 'Lookups and Calculations'!$F$12</f>
        <v>0</v>
      </c>
      <c r="L8040" s="12">
        <f>(H8040 - I8040) * Dashboard!$I$13 * (Dashboard!$D$12 / 365) * 'Lookups and Calculations'!$F$12</f>
        <v>0</v>
      </c>
      <c r="M8040" s="3">
        <f>(G8040*2) * Dashboard!$I$13 * (Dashboard!$D$12 / 365) * 'Lookups and Calculations'!$F$12</f>
        <v>1602.0878730267946</v>
      </c>
      <c r="N8040" s="12">
        <f>H8040 * Dashboard!$I$14 * Dashboard!$I$15 * (Dashboard!$D$12 / 365) * 'Lookups and Calculations'!$F$12</f>
        <v>0</v>
      </c>
    </row>
    <row r="8041" spans="1:14" x14ac:dyDescent="0.35">
      <c r="A8041" s="2">
        <v>8040</v>
      </c>
      <c r="B8041" s="11">
        <v>-3.9288376309725134E-2</v>
      </c>
      <c r="C8041" s="11">
        <v>-0.43248091260653992</v>
      </c>
      <c r="D8041" s="3">
        <f>B8041*Dashboard!$D$11*Dashboard!$D$10*SQRT(Dashboard!$D$12/365)</f>
        <v>-9754.5874762662861</v>
      </c>
      <c r="E8041" s="3">
        <f>IF(Dashboard!$I$3,C8041*Dashboard!$E$11*Dashboard!$E$10*SQRT(Dashboard!$D$12/365),0)</f>
        <v>-214754.24998877911</v>
      </c>
      <c r="F8041" s="3">
        <f>D8041+IF(Dashboard!$I$3,E8041,0)</f>
        <v>-224508.83746504539</v>
      </c>
      <c r="G8041" s="3">
        <f>IF(Dashboard!$I$4, ('Lookups and Calculations'!$F$9) / (1 - 'Lookups and Calculations'!$F$10), 'Lookups and Calculations'!$F$9)</f>
        <v>1951878.888340465</v>
      </c>
      <c r="H8041" s="12">
        <f t="shared" si="250"/>
        <v>0</v>
      </c>
      <c r="I8041" s="12">
        <f t="shared" si="251"/>
        <v>0</v>
      </c>
      <c r="J8041" s="13">
        <f>(1 - Dashboard!$I$9) * H8041 * Dashboard!$I$8 * 'Lookups and Calculations'!$F$12</f>
        <v>0</v>
      </c>
      <c r="K8041" s="12">
        <f>(1 - Dashboard!$I$11) * I8041 * Dashboard!$I$10 * 'Lookups and Calculations'!$F$12</f>
        <v>0</v>
      </c>
      <c r="L8041" s="12">
        <f>(H8041 - I8041) * Dashboard!$I$13 * (Dashboard!$D$12 / 365) * 'Lookups and Calculations'!$F$12</f>
        <v>0</v>
      </c>
      <c r="M8041" s="3">
        <f>(G8041*2) * Dashboard!$I$13 * (Dashboard!$D$12 / 365) * 'Lookups and Calculations'!$F$12</f>
        <v>1602.0878730267946</v>
      </c>
      <c r="N8041" s="12">
        <f>H8041 * Dashboard!$I$14 * Dashboard!$I$15 * (Dashboard!$D$12 / 365) * 'Lookups and Calculations'!$F$12</f>
        <v>0</v>
      </c>
    </row>
    <row r="8042" spans="1:14" x14ac:dyDescent="0.35">
      <c r="A8042" s="2">
        <v>8041</v>
      </c>
      <c r="B8042" s="11">
        <v>0.3848951250598559</v>
      </c>
      <c r="C8042" s="11">
        <v>-1.6529350265997937</v>
      </c>
      <c r="D8042" s="3">
        <f>B8042*Dashboard!$D$11*Dashboard!$D$10*SQRT(Dashboard!$D$12/365)</f>
        <v>95562.441598164471</v>
      </c>
      <c r="E8042" s="3">
        <f>IF(Dashboard!$I$3,C8042*Dashboard!$E$11*Dashboard!$E$10*SQRT(Dashboard!$D$12/365),0)</f>
        <v>-820787.25689466076</v>
      </c>
      <c r="F8042" s="3">
        <f>D8042+IF(Dashboard!$I$3,E8042,0)</f>
        <v>-725224.81529649626</v>
      </c>
      <c r="G8042" s="3">
        <f>IF(Dashboard!$I$4, ('Lookups and Calculations'!$F$9) / (1 - 'Lookups and Calculations'!$F$10), 'Lookups and Calculations'!$F$9)</f>
        <v>1951878.888340465</v>
      </c>
      <c r="H8042" s="12">
        <f t="shared" si="250"/>
        <v>0</v>
      </c>
      <c r="I8042" s="12">
        <f t="shared" si="251"/>
        <v>0</v>
      </c>
      <c r="J8042" s="13">
        <f>(1 - Dashboard!$I$9) * H8042 * Dashboard!$I$8 * 'Lookups and Calculations'!$F$12</f>
        <v>0</v>
      </c>
      <c r="K8042" s="12">
        <f>(1 - Dashboard!$I$11) * I8042 * Dashboard!$I$10 * 'Lookups and Calculations'!$F$12</f>
        <v>0</v>
      </c>
      <c r="L8042" s="12">
        <f>(H8042 - I8042) * Dashboard!$I$13 * (Dashboard!$D$12 / 365) * 'Lookups and Calculations'!$F$12</f>
        <v>0</v>
      </c>
      <c r="M8042" s="3">
        <f>(G8042*2) * Dashboard!$I$13 * (Dashboard!$D$12 / 365) * 'Lookups and Calculations'!$F$12</f>
        <v>1602.0878730267946</v>
      </c>
      <c r="N8042" s="12">
        <f>H8042 * Dashboard!$I$14 * Dashboard!$I$15 * (Dashboard!$D$12 / 365) * 'Lookups and Calculations'!$F$12</f>
        <v>0</v>
      </c>
    </row>
    <row r="8043" spans="1:14" x14ac:dyDescent="0.35">
      <c r="A8043" s="2">
        <v>8042</v>
      </c>
      <c r="B8043" s="11">
        <v>2.2079496025891086</v>
      </c>
      <c r="C8043" s="11">
        <v>-0.81797649438068887</v>
      </c>
      <c r="D8043" s="3">
        <f>B8043*Dashboard!$D$11*Dashboard!$D$10*SQRT(Dashboard!$D$12/365)</f>
        <v>548193.62785200123</v>
      </c>
      <c r="E8043" s="3">
        <f>IF(Dashboard!$I$3,C8043*Dashboard!$E$11*Dashboard!$E$10*SQRT(Dashboard!$D$12/365),0)</f>
        <v>-406177.29809266794</v>
      </c>
      <c r="F8043" s="3">
        <f>D8043+IF(Dashboard!$I$3,E8043,0)</f>
        <v>142016.32975933328</v>
      </c>
      <c r="G8043" s="3">
        <f>IF(Dashboard!$I$4, ('Lookups and Calculations'!$F$9) / (1 - 'Lookups and Calculations'!$F$10), 'Lookups and Calculations'!$F$9)</f>
        <v>1951878.888340465</v>
      </c>
      <c r="H8043" s="12">
        <f t="shared" si="250"/>
        <v>0</v>
      </c>
      <c r="I8043" s="12">
        <f t="shared" si="251"/>
        <v>0</v>
      </c>
      <c r="J8043" s="13">
        <f>(1 - Dashboard!$I$9) * H8043 * Dashboard!$I$8 * 'Lookups and Calculations'!$F$12</f>
        <v>0</v>
      </c>
      <c r="K8043" s="12">
        <f>(1 - Dashboard!$I$11) * I8043 * Dashboard!$I$10 * 'Lookups and Calculations'!$F$12</f>
        <v>0</v>
      </c>
      <c r="L8043" s="12">
        <f>(H8043 - I8043) * Dashboard!$I$13 * (Dashboard!$D$12 / 365) * 'Lookups and Calculations'!$F$12</f>
        <v>0</v>
      </c>
      <c r="M8043" s="3">
        <f>(G8043*2) * Dashboard!$I$13 * (Dashboard!$D$12 / 365) * 'Lookups and Calculations'!$F$12</f>
        <v>1602.0878730267946</v>
      </c>
      <c r="N8043" s="12">
        <f>H8043 * Dashboard!$I$14 * Dashboard!$I$15 * (Dashboard!$D$12 / 365) * 'Lookups and Calculations'!$F$12</f>
        <v>0</v>
      </c>
    </row>
    <row r="8044" spans="1:14" x14ac:dyDescent="0.35">
      <c r="A8044" s="2">
        <v>8043</v>
      </c>
      <c r="B8044" s="11">
        <v>-1.0916497009764223</v>
      </c>
      <c r="C8044" s="11">
        <v>1.8453071975341621E-2</v>
      </c>
      <c r="D8044" s="3">
        <f>B8044*Dashboard!$D$11*Dashboard!$D$10*SQRT(Dashboard!$D$12/365)</f>
        <v>-271036.71624573041</v>
      </c>
      <c r="E8044" s="3">
        <f>IF(Dashboard!$I$3,C8044*Dashboard!$E$11*Dashboard!$E$10*SQRT(Dashboard!$D$12/365),0)</f>
        <v>9163.1226177576336</v>
      </c>
      <c r="F8044" s="3">
        <f>D8044+IF(Dashboard!$I$3,E8044,0)</f>
        <v>-261873.59362797276</v>
      </c>
      <c r="G8044" s="3">
        <f>IF(Dashboard!$I$4, ('Lookups and Calculations'!$F$9) / (1 - 'Lookups and Calculations'!$F$10), 'Lookups and Calculations'!$F$9)</f>
        <v>1951878.888340465</v>
      </c>
      <c r="H8044" s="12">
        <f t="shared" si="250"/>
        <v>0</v>
      </c>
      <c r="I8044" s="12">
        <f t="shared" si="251"/>
        <v>0</v>
      </c>
      <c r="J8044" s="13">
        <f>(1 - Dashboard!$I$9) * H8044 * Dashboard!$I$8 * 'Lookups and Calculations'!$F$12</f>
        <v>0</v>
      </c>
      <c r="K8044" s="12">
        <f>(1 - Dashboard!$I$11) * I8044 * Dashboard!$I$10 * 'Lookups and Calculations'!$F$12</f>
        <v>0</v>
      </c>
      <c r="L8044" s="12">
        <f>(H8044 - I8044) * Dashboard!$I$13 * (Dashboard!$D$12 / 365) * 'Lookups and Calculations'!$F$12</f>
        <v>0</v>
      </c>
      <c r="M8044" s="3">
        <f>(G8044*2) * Dashboard!$I$13 * (Dashboard!$D$12 / 365) * 'Lookups and Calculations'!$F$12</f>
        <v>1602.0878730267946</v>
      </c>
      <c r="N8044" s="12">
        <f>H8044 * Dashboard!$I$14 * Dashboard!$I$15 * (Dashboard!$D$12 / 365) * 'Lookups and Calculations'!$F$12</f>
        <v>0</v>
      </c>
    </row>
    <row r="8045" spans="1:14" x14ac:dyDescent="0.35">
      <c r="A8045" s="2">
        <v>8044</v>
      </c>
      <c r="B8045" s="11">
        <v>-1.2908339850096113</v>
      </c>
      <c r="C8045" s="11">
        <v>0.41507077143547044</v>
      </c>
      <c r="D8045" s="3">
        <f>B8045*Dashboard!$D$11*Dashboard!$D$10*SQRT(Dashboard!$D$12/365)</f>
        <v>-320490.5421606045</v>
      </c>
      <c r="E8045" s="3">
        <f>IF(Dashboard!$I$3,C8045*Dashboard!$E$11*Dashboard!$E$10*SQRT(Dashboard!$D$12/365),0)</f>
        <v>206109.00877603373</v>
      </c>
      <c r="F8045" s="3">
        <f>D8045+IF(Dashboard!$I$3,E8045,0)</f>
        <v>-114381.53338457076</v>
      </c>
      <c r="G8045" s="3">
        <f>IF(Dashboard!$I$4, ('Lookups and Calculations'!$F$9) / (1 - 'Lookups and Calculations'!$F$10), 'Lookups and Calculations'!$F$9)</f>
        <v>1951878.888340465</v>
      </c>
      <c r="H8045" s="12">
        <f t="shared" si="250"/>
        <v>0</v>
      </c>
      <c r="I8045" s="12">
        <f t="shared" si="251"/>
        <v>0</v>
      </c>
      <c r="J8045" s="13">
        <f>(1 - Dashboard!$I$9) * H8045 * Dashboard!$I$8 * 'Lookups and Calculations'!$F$12</f>
        <v>0</v>
      </c>
      <c r="K8045" s="12">
        <f>(1 - Dashboard!$I$11) * I8045 * Dashboard!$I$10 * 'Lookups and Calculations'!$F$12</f>
        <v>0</v>
      </c>
      <c r="L8045" s="12">
        <f>(H8045 - I8045) * Dashboard!$I$13 * (Dashboard!$D$12 / 365) * 'Lookups and Calculations'!$F$12</f>
        <v>0</v>
      </c>
      <c r="M8045" s="3">
        <f>(G8045*2) * Dashboard!$I$13 * (Dashboard!$D$12 / 365) * 'Lookups and Calculations'!$F$12</f>
        <v>1602.0878730267946</v>
      </c>
      <c r="N8045" s="12">
        <f>H8045 * Dashboard!$I$14 * Dashboard!$I$15 * (Dashboard!$D$12 / 365) * 'Lookups and Calculations'!$F$12</f>
        <v>0</v>
      </c>
    </row>
    <row r="8046" spans="1:14" x14ac:dyDescent="0.35">
      <c r="A8046" s="2">
        <v>8045</v>
      </c>
      <c r="B8046" s="11">
        <v>0.3956950565564607</v>
      </c>
      <c r="C8046" s="11">
        <v>0.1786297347321486</v>
      </c>
      <c r="D8046" s="3">
        <f>B8046*Dashboard!$D$11*Dashboard!$D$10*SQRT(Dashboard!$D$12/365)</f>
        <v>98243.867669092171</v>
      </c>
      <c r="E8046" s="3">
        <f>IF(Dashboard!$I$3,C8046*Dashboard!$E$11*Dashboard!$E$10*SQRT(Dashboard!$D$12/365),0)</f>
        <v>88701.012206283063</v>
      </c>
      <c r="F8046" s="3">
        <f>D8046+IF(Dashboard!$I$3,E8046,0)</f>
        <v>186944.87987537525</v>
      </c>
      <c r="G8046" s="3">
        <f>IF(Dashboard!$I$4, ('Lookups and Calculations'!$F$9) / (1 - 'Lookups and Calculations'!$F$10), 'Lookups and Calculations'!$F$9)</f>
        <v>1951878.888340465</v>
      </c>
      <c r="H8046" s="12">
        <f t="shared" si="250"/>
        <v>0</v>
      </c>
      <c r="I8046" s="12">
        <f t="shared" si="251"/>
        <v>0</v>
      </c>
      <c r="J8046" s="13">
        <f>(1 - Dashboard!$I$9) * H8046 * Dashboard!$I$8 * 'Lookups and Calculations'!$F$12</f>
        <v>0</v>
      </c>
      <c r="K8046" s="12">
        <f>(1 - Dashboard!$I$11) * I8046 * Dashboard!$I$10 * 'Lookups and Calculations'!$F$12</f>
        <v>0</v>
      </c>
      <c r="L8046" s="12">
        <f>(H8046 - I8046) * Dashboard!$I$13 * (Dashboard!$D$12 / 365) * 'Lookups and Calculations'!$F$12</f>
        <v>0</v>
      </c>
      <c r="M8046" s="3">
        <f>(G8046*2) * Dashboard!$I$13 * (Dashboard!$D$12 / 365) * 'Lookups and Calculations'!$F$12</f>
        <v>1602.0878730267946</v>
      </c>
      <c r="N8046" s="12">
        <f>H8046 * Dashboard!$I$14 * Dashboard!$I$15 * (Dashboard!$D$12 / 365) * 'Lookups and Calculations'!$F$12</f>
        <v>0</v>
      </c>
    </row>
    <row r="8047" spans="1:14" x14ac:dyDescent="0.35">
      <c r="A8047" s="2">
        <v>8046</v>
      </c>
      <c r="B8047" s="11">
        <v>-0.46724951171635476</v>
      </c>
      <c r="C8047" s="11">
        <v>-2.3843689477733196</v>
      </c>
      <c r="D8047" s="3">
        <f>B8047*Dashboard!$D$11*Dashboard!$D$10*SQRT(Dashboard!$D$12/365)</f>
        <v>-116009.53420291089</v>
      </c>
      <c r="E8047" s="3">
        <f>IF(Dashboard!$I$3,C8047*Dashboard!$E$11*Dashboard!$E$10*SQRT(Dashboard!$D$12/365),0)</f>
        <v>-1183990.669066699</v>
      </c>
      <c r="F8047" s="3">
        <f>D8047+IF(Dashboard!$I$3,E8047,0)</f>
        <v>-1300000.2032696099</v>
      </c>
      <c r="G8047" s="3">
        <f>IF(Dashboard!$I$4, ('Lookups and Calculations'!$F$9) / (1 - 'Lookups and Calculations'!$F$10), 'Lookups and Calculations'!$F$9)</f>
        <v>1951878.888340465</v>
      </c>
      <c r="H8047" s="12">
        <f t="shared" si="250"/>
        <v>0</v>
      </c>
      <c r="I8047" s="12">
        <f t="shared" si="251"/>
        <v>0</v>
      </c>
      <c r="J8047" s="13">
        <f>(1 - Dashboard!$I$9) * H8047 * Dashboard!$I$8 * 'Lookups and Calculations'!$F$12</f>
        <v>0</v>
      </c>
      <c r="K8047" s="12">
        <f>(1 - Dashboard!$I$11) * I8047 * Dashboard!$I$10 * 'Lookups and Calculations'!$F$12</f>
        <v>0</v>
      </c>
      <c r="L8047" s="12">
        <f>(H8047 - I8047) * Dashboard!$I$13 * (Dashboard!$D$12 / 365) * 'Lookups and Calculations'!$F$12</f>
        <v>0</v>
      </c>
      <c r="M8047" s="3">
        <f>(G8047*2) * Dashboard!$I$13 * (Dashboard!$D$12 / 365) * 'Lookups and Calculations'!$F$12</f>
        <v>1602.0878730267946</v>
      </c>
      <c r="N8047" s="12">
        <f>H8047 * Dashboard!$I$14 * Dashboard!$I$15 * (Dashboard!$D$12 / 365) * 'Lookups and Calculations'!$F$12</f>
        <v>0</v>
      </c>
    </row>
    <row r="8048" spans="1:14" x14ac:dyDescent="0.35">
      <c r="A8048" s="2">
        <v>8047</v>
      </c>
      <c r="B8048" s="11">
        <v>0.92385401223936547</v>
      </c>
      <c r="C8048" s="11">
        <v>0.47382976210881289</v>
      </c>
      <c r="D8048" s="3">
        <f>B8048*Dashboard!$D$11*Dashboard!$D$10*SQRT(Dashboard!$D$12/365)</f>
        <v>229376.10622146691</v>
      </c>
      <c r="E8048" s="3">
        <f>IF(Dashboard!$I$3,C8048*Dashboard!$E$11*Dashboard!$E$10*SQRT(Dashboard!$D$12/365),0)</f>
        <v>235286.58078978761</v>
      </c>
      <c r="F8048" s="3">
        <f>D8048+IF(Dashboard!$I$3,E8048,0)</f>
        <v>464662.68701125449</v>
      </c>
      <c r="G8048" s="3">
        <f>IF(Dashboard!$I$4, ('Lookups and Calculations'!$F$9) / (1 - 'Lookups and Calculations'!$F$10), 'Lookups and Calculations'!$F$9)</f>
        <v>1951878.888340465</v>
      </c>
      <c r="H8048" s="12">
        <f t="shared" si="250"/>
        <v>0</v>
      </c>
      <c r="I8048" s="12">
        <f t="shared" si="251"/>
        <v>0</v>
      </c>
      <c r="J8048" s="13">
        <f>(1 - Dashboard!$I$9) * H8048 * Dashboard!$I$8 * 'Lookups and Calculations'!$F$12</f>
        <v>0</v>
      </c>
      <c r="K8048" s="12">
        <f>(1 - Dashboard!$I$11) * I8048 * Dashboard!$I$10 * 'Lookups and Calculations'!$F$12</f>
        <v>0</v>
      </c>
      <c r="L8048" s="12">
        <f>(H8048 - I8048) * Dashboard!$I$13 * (Dashboard!$D$12 / 365) * 'Lookups and Calculations'!$F$12</f>
        <v>0</v>
      </c>
      <c r="M8048" s="3">
        <f>(G8048*2) * Dashboard!$I$13 * (Dashboard!$D$12 / 365) * 'Lookups and Calculations'!$F$12</f>
        <v>1602.0878730267946</v>
      </c>
      <c r="N8048" s="12">
        <f>H8048 * Dashboard!$I$14 * Dashboard!$I$15 * (Dashboard!$D$12 / 365) * 'Lookups and Calculations'!$F$12</f>
        <v>0</v>
      </c>
    </row>
    <row r="8049" spans="1:14" x14ac:dyDescent="0.35">
      <c r="A8049" s="2">
        <v>8048</v>
      </c>
      <c r="B8049" s="11">
        <v>-0.28744775784344212</v>
      </c>
      <c r="C8049" s="11">
        <v>1.0646275110999197</v>
      </c>
      <c r="D8049" s="3">
        <f>B8049*Dashboard!$D$11*Dashboard!$D$10*SQRT(Dashboard!$D$12/365)</f>
        <v>-71368.037117034051</v>
      </c>
      <c r="E8049" s="3">
        <f>IF(Dashboard!$I$3,C8049*Dashboard!$E$11*Dashboard!$E$10*SQRT(Dashboard!$D$12/365),0)</f>
        <v>528655.19841262593</v>
      </c>
      <c r="F8049" s="3">
        <f>D8049+IF(Dashboard!$I$3,E8049,0)</f>
        <v>457287.16129559185</v>
      </c>
      <c r="G8049" s="3">
        <f>IF(Dashboard!$I$4, ('Lookups and Calculations'!$F$9) / (1 - 'Lookups and Calculations'!$F$10), 'Lookups and Calculations'!$F$9)</f>
        <v>1951878.888340465</v>
      </c>
      <c r="H8049" s="12">
        <f t="shared" si="250"/>
        <v>0</v>
      </c>
      <c r="I8049" s="12">
        <f t="shared" si="251"/>
        <v>0</v>
      </c>
      <c r="J8049" s="13">
        <f>(1 - Dashboard!$I$9) * H8049 * Dashboard!$I$8 * 'Lookups and Calculations'!$F$12</f>
        <v>0</v>
      </c>
      <c r="K8049" s="12">
        <f>(1 - Dashboard!$I$11) * I8049 * Dashboard!$I$10 * 'Lookups and Calculations'!$F$12</f>
        <v>0</v>
      </c>
      <c r="L8049" s="12">
        <f>(H8049 - I8049) * Dashboard!$I$13 * (Dashboard!$D$12 / 365) * 'Lookups and Calculations'!$F$12</f>
        <v>0</v>
      </c>
      <c r="M8049" s="3">
        <f>(G8049*2) * Dashboard!$I$13 * (Dashboard!$D$12 / 365) * 'Lookups and Calculations'!$F$12</f>
        <v>1602.0878730267946</v>
      </c>
      <c r="N8049" s="12">
        <f>H8049 * Dashboard!$I$14 * Dashboard!$I$15 * (Dashboard!$D$12 / 365) * 'Lookups and Calculations'!$F$12</f>
        <v>0</v>
      </c>
    </row>
    <row r="8050" spans="1:14" x14ac:dyDescent="0.35">
      <c r="A8050" s="2">
        <v>8049</v>
      </c>
      <c r="B8050" s="11">
        <v>-0.29457004412496685</v>
      </c>
      <c r="C8050" s="11">
        <v>1.4700334797113075</v>
      </c>
      <c r="D8050" s="3">
        <f>B8050*Dashboard!$D$11*Dashboard!$D$10*SQRT(Dashboard!$D$12/365)</f>
        <v>-73136.37093710457</v>
      </c>
      <c r="E8050" s="3">
        <f>IF(Dashboard!$I$3,C8050*Dashboard!$E$11*Dashboard!$E$10*SQRT(Dashboard!$D$12/365),0)</f>
        <v>729965.01855102461</v>
      </c>
      <c r="F8050" s="3">
        <f>D8050+IF(Dashboard!$I$3,E8050,0)</f>
        <v>656828.64761392004</v>
      </c>
      <c r="G8050" s="3">
        <f>IF(Dashboard!$I$4, ('Lookups and Calculations'!$F$9) / (1 - 'Lookups and Calculations'!$F$10), 'Lookups and Calculations'!$F$9)</f>
        <v>1951878.888340465</v>
      </c>
      <c r="H8050" s="12">
        <f t="shared" si="250"/>
        <v>0</v>
      </c>
      <c r="I8050" s="12">
        <f t="shared" si="251"/>
        <v>0</v>
      </c>
      <c r="J8050" s="13">
        <f>(1 - Dashboard!$I$9) * H8050 * Dashboard!$I$8 * 'Lookups and Calculations'!$F$12</f>
        <v>0</v>
      </c>
      <c r="K8050" s="12">
        <f>(1 - Dashboard!$I$11) * I8050 * Dashboard!$I$10 * 'Lookups and Calculations'!$F$12</f>
        <v>0</v>
      </c>
      <c r="L8050" s="12">
        <f>(H8050 - I8050) * Dashboard!$I$13 * (Dashboard!$D$12 / 365) * 'Lookups and Calculations'!$F$12</f>
        <v>0</v>
      </c>
      <c r="M8050" s="3">
        <f>(G8050*2) * Dashboard!$I$13 * (Dashboard!$D$12 / 365) * 'Lookups and Calculations'!$F$12</f>
        <v>1602.0878730267946</v>
      </c>
      <c r="N8050" s="12">
        <f>H8050 * Dashboard!$I$14 * Dashboard!$I$15 * (Dashboard!$D$12 / 365) * 'Lookups and Calculations'!$F$12</f>
        <v>0</v>
      </c>
    </row>
    <row r="8051" spans="1:14" x14ac:dyDescent="0.35">
      <c r="A8051" s="2">
        <v>8050</v>
      </c>
      <c r="B8051" s="11">
        <v>-1.2976848220037138</v>
      </c>
      <c r="C8051" s="11">
        <v>0.3088717206317011</v>
      </c>
      <c r="D8051" s="3">
        <f>B8051*Dashboard!$D$11*Dashboard!$D$10*SQRT(Dashboard!$D$12/365)</f>
        <v>-322191.48007205676</v>
      </c>
      <c r="E8051" s="3">
        <f>IF(Dashboard!$I$3,C8051*Dashboard!$E$11*Dashboard!$E$10*SQRT(Dashboard!$D$12/365),0)</f>
        <v>153374.43289052483</v>
      </c>
      <c r="F8051" s="3">
        <f>D8051+IF(Dashboard!$I$3,E8051,0)</f>
        <v>-168817.04718153193</v>
      </c>
      <c r="G8051" s="3">
        <f>IF(Dashboard!$I$4, ('Lookups and Calculations'!$F$9) / (1 - 'Lookups and Calculations'!$F$10), 'Lookups and Calculations'!$F$9)</f>
        <v>1951878.888340465</v>
      </c>
      <c r="H8051" s="12">
        <f t="shared" si="250"/>
        <v>0</v>
      </c>
      <c r="I8051" s="12">
        <f t="shared" si="251"/>
        <v>0</v>
      </c>
      <c r="J8051" s="13">
        <f>(1 - Dashboard!$I$9) * H8051 * Dashboard!$I$8 * 'Lookups and Calculations'!$F$12</f>
        <v>0</v>
      </c>
      <c r="K8051" s="12">
        <f>(1 - Dashboard!$I$11) * I8051 * Dashboard!$I$10 * 'Lookups and Calculations'!$F$12</f>
        <v>0</v>
      </c>
      <c r="L8051" s="12">
        <f>(H8051 - I8051) * Dashboard!$I$13 * (Dashboard!$D$12 / 365) * 'Lookups and Calculations'!$F$12</f>
        <v>0</v>
      </c>
      <c r="M8051" s="3">
        <f>(G8051*2) * Dashboard!$I$13 * (Dashboard!$D$12 / 365) * 'Lookups and Calculations'!$F$12</f>
        <v>1602.0878730267946</v>
      </c>
      <c r="N8051" s="12">
        <f>H8051 * Dashboard!$I$14 * Dashboard!$I$15 * (Dashboard!$D$12 / 365) * 'Lookups and Calculations'!$F$12</f>
        <v>0</v>
      </c>
    </row>
    <row r="8052" spans="1:14" x14ac:dyDescent="0.35">
      <c r="A8052" s="2">
        <v>8051</v>
      </c>
      <c r="B8052" s="11">
        <v>0.39198997973792188</v>
      </c>
      <c r="C8052" s="11">
        <v>0.48475008768958372</v>
      </c>
      <c r="D8052" s="3">
        <f>B8052*Dashboard!$D$11*Dashboard!$D$10*SQRT(Dashboard!$D$12/365)</f>
        <v>97323.964651268107</v>
      </c>
      <c r="E8052" s="3">
        <f>IF(Dashboard!$I$3,C8052*Dashboard!$E$11*Dashboard!$E$10*SQRT(Dashboard!$D$12/365),0)</f>
        <v>240709.21624344823</v>
      </c>
      <c r="F8052" s="3">
        <f>D8052+IF(Dashboard!$I$3,E8052,0)</f>
        <v>338033.18089471635</v>
      </c>
      <c r="G8052" s="3">
        <f>IF(Dashboard!$I$4, ('Lookups and Calculations'!$F$9) / (1 - 'Lookups and Calculations'!$F$10), 'Lookups and Calculations'!$F$9)</f>
        <v>1951878.888340465</v>
      </c>
      <c r="H8052" s="12">
        <f t="shared" si="250"/>
        <v>0</v>
      </c>
      <c r="I8052" s="12">
        <f t="shared" si="251"/>
        <v>0</v>
      </c>
      <c r="J8052" s="13">
        <f>(1 - Dashboard!$I$9) * H8052 * Dashboard!$I$8 * 'Lookups and Calculations'!$F$12</f>
        <v>0</v>
      </c>
      <c r="K8052" s="12">
        <f>(1 - Dashboard!$I$11) * I8052 * Dashboard!$I$10 * 'Lookups and Calculations'!$F$12</f>
        <v>0</v>
      </c>
      <c r="L8052" s="12">
        <f>(H8052 - I8052) * Dashboard!$I$13 * (Dashboard!$D$12 / 365) * 'Lookups and Calculations'!$F$12</f>
        <v>0</v>
      </c>
      <c r="M8052" s="3">
        <f>(G8052*2) * Dashboard!$I$13 * (Dashboard!$D$12 / 365) * 'Lookups and Calculations'!$F$12</f>
        <v>1602.0878730267946</v>
      </c>
      <c r="N8052" s="12">
        <f>H8052 * Dashboard!$I$14 * Dashboard!$I$15 * (Dashboard!$D$12 / 365) * 'Lookups and Calculations'!$F$12</f>
        <v>0</v>
      </c>
    </row>
    <row r="8053" spans="1:14" x14ac:dyDescent="0.35">
      <c r="A8053" s="2">
        <v>8052</v>
      </c>
      <c r="B8053" s="11">
        <v>-0.27581126829643432</v>
      </c>
      <c r="C8053" s="11">
        <v>-0.53955320484781855</v>
      </c>
      <c r="D8053" s="3">
        <f>B8053*Dashboard!$D$11*Dashboard!$D$10*SQRT(Dashboard!$D$12/365)</f>
        <v>-68478.908935504995</v>
      </c>
      <c r="E8053" s="3">
        <f>IF(Dashboard!$I$3,C8053*Dashboard!$E$11*Dashboard!$E$10*SQRT(Dashboard!$D$12/365),0)</f>
        <v>-267922.4457278006</v>
      </c>
      <c r="F8053" s="3">
        <f>D8053+IF(Dashboard!$I$3,E8053,0)</f>
        <v>-336401.35466330557</v>
      </c>
      <c r="G8053" s="3">
        <f>IF(Dashboard!$I$4, ('Lookups and Calculations'!$F$9) / (1 - 'Lookups and Calculations'!$F$10), 'Lookups and Calculations'!$F$9)</f>
        <v>1951878.888340465</v>
      </c>
      <c r="H8053" s="12">
        <f t="shared" si="250"/>
        <v>0</v>
      </c>
      <c r="I8053" s="12">
        <f t="shared" si="251"/>
        <v>0</v>
      </c>
      <c r="J8053" s="13">
        <f>(1 - Dashboard!$I$9) * H8053 * Dashboard!$I$8 * 'Lookups and Calculations'!$F$12</f>
        <v>0</v>
      </c>
      <c r="K8053" s="12">
        <f>(1 - Dashboard!$I$11) * I8053 * Dashboard!$I$10 * 'Lookups and Calculations'!$F$12</f>
        <v>0</v>
      </c>
      <c r="L8053" s="12">
        <f>(H8053 - I8053) * Dashboard!$I$13 * (Dashboard!$D$12 / 365) * 'Lookups and Calculations'!$F$12</f>
        <v>0</v>
      </c>
      <c r="M8053" s="3">
        <f>(G8053*2) * Dashboard!$I$13 * (Dashboard!$D$12 / 365) * 'Lookups and Calculations'!$F$12</f>
        <v>1602.0878730267946</v>
      </c>
      <c r="N8053" s="12">
        <f>H8053 * Dashboard!$I$14 * Dashboard!$I$15 * (Dashboard!$D$12 / 365) * 'Lookups and Calculations'!$F$12</f>
        <v>0</v>
      </c>
    </row>
    <row r="8054" spans="1:14" x14ac:dyDescent="0.35">
      <c r="A8054" s="2">
        <v>8053</v>
      </c>
      <c r="B8054" s="11">
        <v>-0.79139719073492631</v>
      </c>
      <c r="C8054" s="11">
        <v>8.9743825789902875E-3</v>
      </c>
      <c r="D8054" s="3">
        <f>B8054*Dashboard!$D$11*Dashboard!$D$10*SQRT(Dashboard!$D$12/365)</f>
        <v>-196489.49258267891</v>
      </c>
      <c r="E8054" s="3">
        <f>IF(Dashboard!$I$3,C8054*Dashboard!$E$11*Dashboard!$E$10*SQRT(Dashboard!$D$12/365),0)</f>
        <v>4456.3511213657202</v>
      </c>
      <c r="F8054" s="3">
        <f>D8054+IF(Dashboard!$I$3,E8054,0)</f>
        <v>-192033.14146131318</v>
      </c>
      <c r="G8054" s="3">
        <f>IF(Dashboard!$I$4, ('Lookups and Calculations'!$F$9) / (1 - 'Lookups and Calculations'!$F$10), 'Lookups and Calculations'!$F$9)</f>
        <v>1951878.888340465</v>
      </c>
      <c r="H8054" s="12">
        <f t="shared" si="250"/>
        <v>0</v>
      </c>
      <c r="I8054" s="12">
        <f t="shared" si="251"/>
        <v>0</v>
      </c>
      <c r="J8054" s="13">
        <f>(1 - Dashboard!$I$9) * H8054 * Dashboard!$I$8 * 'Lookups and Calculations'!$F$12</f>
        <v>0</v>
      </c>
      <c r="K8054" s="12">
        <f>(1 - Dashboard!$I$11) * I8054 * Dashboard!$I$10 * 'Lookups and Calculations'!$F$12</f>
        <v>0</v>
      </c>
      <c r="L8054" s="12">
        <f>(H8054 - I8054) * Dashboard!$I$13 * (Dashboard!$D$12 / 365) * 'Lookups and Calculations'!$F$12</f>
        <v>0</v>
      </c>
      <c r="M8054" s="3">
        <f>(G8054*2) * Dashboard!$I$13 * (Dashboard!$D$12 / 365) * 'Lookups and Calculations'!$F$12</f>
        <v>1602.0878730267946</v>
      </c>
      <c r="N8054" s="12">
        <f>H8054 * Dashboard!$I$14 * Dashboard!$I$15 * (Dashboard!$D$12 / 365) * 'Lookups and Calculations'!$F$12</f>
        <v>0</v>
      </c>
    </row>
    <row r="8055" spans="1:14" x14ac:dyDescent="0.35">
      <c r="A8055" s="2">
        <v>8054</v>
      </c>
      <c r="B8055" s="11">
        <v>0.46575327787104259</v>
      </c>
      <c r="C8055" s="11">
        <v>-0.10183263343082952</v>
      </c>
      <c r="D8055" s="3">
        <f>B8055*Dashboard!$D$11*Dashboard!$D$10*SQRT(Dashboard!$D$12/365)</f>
        <v>115638.04662057896</v>
      </c>
      <c r="E8055" s="3">
        <f>IF(Dashboard!$I$3,C8055*Dashboard!$E$11*Dashboard!$E$10*SQRT(Dashboard!$D$12/365),0)</f>
        <v>-50566.372247544525</v>
      </c>
      <c r="F8055" s="3">
        <f>D8055+IF(Dashboard!$I$3,E8055,0)</f>
        <v>65071.674373034431</v>
      </c>
      <c r="G8055" s="3">
        <f>IF(Dashboard!$I$4, ('Lookups and Calculations'!$F$9) / (1 - 'Lookups and Calculations'!$F$10), 'Lookups and Calculations'!$F$9)</f>
        <v>1951878.888340465</v>
      </c>
      <c r="H8055" s="12">
        <f t="shared" si="250"/>
        <v>0</v>
      </c>
      <c r="I8055" s="12">
        <f t="shared" si="251"/>
        <v>0</v>
      </c>
      <c r="J8055" s="13">
        <f>(1 - Dashboard!$I$9) * H8055 * Dashboard!$I$8 * 'Lookups and Calculations'!$F$12</f>
        <v>0</v>
      </c>
      <c r="K8055" s="12">
        <f>(1 - Dashboard!$I$11) * I8055 * Dashboard!$I$10 * 'Lookups and Calculations'!$F$12</f>
        <v>0</v>
      </c>
      <c r="L8055" s="12">
        <f>(H8055 - I8055) * Dashboard!$I$13 * (Dashboard!$D$12 / 365) * 'Lookups and Calculations'!$F$12</f>
        <v>0</v>
      </c>
      <c r="M8055" s="3">
        <f>(G8055*2) * Dashboard!$I$13 * (Dashboard!$D$12 / 365) * 'Lookups and Calculations'!$F$12</f>
        <v>1602.0878730267946</v>
      </c>
      <c r="N8055" s="12">
        <f>H8055 * Dashboard!$I$14 * Dashboard!$I$15 * (Dashboard!$D$12 / 365) * 'Lookups and Calculations'!$F$12</f>
        <v>0</v>
      </c>
    </row>
    <row r="8056" spans="1:14" x14ac:dyDescent="0.35">
      <c r="A8056" s="2">
        <v>8055</v>
      </c>
      <c r="B8056" s="11">
        <v>1.198230098978146</v>
      </c>
      <c r="C8056" s="11">
        <v>-0.67458466252847282</v>
      </c>
      <c r="D8056" s="3">
        <f>B8056*Dashboard!$D$11*Dashboard!$D$10*SQRT(Dashboard!$D$12/365)</f>
        <v>297498.68574447354</v>
      </c>
      <c r="E8056" s="3">
        <f>IF(Dashboard!$I$3,C8056*Dashboard!$E$11*Dashboard!$E$10*SQRT(Dashboard!$D$12/365),0)</f>
        <v>-334974.14344164316</v>
      </c>
      <c r="F8056" s="3">
        <f>D8056+IF(Dashboard!$I$3,E8056,0)</f>
        <v>-37475.457697169622</v>
      </c>
      <c r="G8056" s="3">
        <f>IF(Dashboard!$I$4, ('Lookups and Calculations'!$F$9) / (1 - 'Lookups and Calculations'!$F$10), 'Lookups and Calculations'!$F$9)</f>
        <v>1951878.888340465</v>
      </c>
      <c r="H8056" s="12">
        <f t="shared" si="250"/>
        <v>0</v>
      </c>
      <c r="I8056" s="12">
        <f t="shared" si="251"/>
        <v>0</v>
      </c>
      <c r="J8056" s="13">
        <f>(1 - Dashboard!$I$9) * H8056 * Dashboard!$I$8 * 'Lookups and Calculations'!$F$12</f>
        <v>0</v>
      </c>
      <c r="K8056" s="12">
        <f>(1 - Dashboard!$I$11) * I8056 * Dashboard!$I$10 * 'Lookups and Calculations'!$F$12</f>
        <v>0</v>
      </c>
      <c r="L8056" s="12">
        <f>(H8056 - I8056) * Dashboard!$I$13 * (Dashboard!$D$12 / 365) * 'Lookups and Calculations'!$F$12</f>
        <v>0</v>
      </c>
      <c r="M8056" s="3">
        <f>(G8056*2) * Dashboard!$I$13 * (Dashboard!$D$12 / 365) * 'Lookups and Calculations'!$F$12</f>
        <v>1602.0878730267946</v>
      </c>
      <c r="N8056" s="12">
        <f>H8056 * Dashboard!$I$14 * Dashboard!$I$15 * (Dashboard!$D$12 / 365) * 'Lookups and Calculations'!$F$12</f>
        <v>0</v>
      </c>
    </row>
    <row r="8057" spans="1:14" x14ac:dyDescent="0.35">
      <c r="A8057" s="2">
        <v>8056</v>
      </c>
      <c r="B8057" s="11">
        <v>-0.20472158557210979</v>
      </c>
      <c r="C8057" s="11">
        <v>0.13676775644848799</v>
      </c>
      <c r="D8057" s="3">
        <f>B8057*Dashboard!$D$11*Dashboard!$D$10*SQRT(Dashboard!$D$12/365)</f>
        <v>-50828.636923047488</v>
      </c>
      <c r="E8057" s="3">
        <f>IF(Dashboard!$I$3,C8057*Dashboard!$E$11*Dashboard!$E$10*SQRT(Dashboard!$D$12/365),0)</f>
        <v>67913.880364621888</v>
      </c>
      <c r="F8057" s="3">
        <f>D8057+IF(Dashboard!$I$3,E8057,0)</f>
        <v>17085.243441574399</v>
      </c>
      <c r="G8057" s="3">
        <f>IF(Dashboard!$I$4, ('Lookups and Calculations'!$F$9) / (1 - 'Lookups and Calculations'!$F$10), 'Lookups and Calculations'!$F$9)</f>
        <v>1951878.888340465</v>
      </c>
      <c r="H8057" s="12">
        <f t="shared" si="250"/>
        <v>0</v>
      </c>
      <c r="I8057" s="12">
        <f t="shared" si="251"/>
        <v>0</v>
      </c>
      <c r="J8057" s="13">
        <f>(1 - Dashboard!$I$9) * H8057 * Dashboard!$I$8 * 'Lookups and Calculations'!$F$12</f>
        <v>0</v>
      </c>
      <c r="K8057" s="12">
        <f>(1 - Dashboard!$I$11) * I8057 * Dashboard!$I$10 * 'Lookups and Calculations'!$F$12</f>
        <v>0</v>
      </c>
      <c r="L8057" s="12">
        <f>(H8057 - I8057) * Dashboard!$I$13 * (Dashboard!$D$12 / 365) * 'Lookups and Calculations'!$F$12</f>
        <v>0</v>
      </c>
      <c r="M8057" s="3">
        <f>(G8057*2) * Dashboard!$I$13 * (Dashboard!$D$12 / 365) * 'Lookups and Calculations'!$F$12</f>
        <v>1602.0878730267946</v>
      </c>
      <c r="N8057" s="12">
        <f>H8057 * Dashboard!$I$14 * Dashboard!$I$15 * (Dashboard!$D$12 / 365) * 'Lookups and Calculations'!$F$12</f>
        <v>0</v>
      </c>
    </row>
    <row r="8058" spans="1:14" x14ac:dyDescent="0.35">
      <c r="A8058" s="2">
        <v>8057</v>
      </c>
      <c r="B8058" s="11">
        <v>1.3320614712856111</v>
      </c>
      <c r="C8058" s="11">
        <v>3.6972263217861685E-3</v>
      </c>
      <c r="D8058" s="3">
        <f>B8058*Dashboard!$D$11*Dashboard!$D$10*SQRT(Dashboard!$D$12/365)</f>
        <v>330726.57528489176</v>
      </c>
      <c r="E8058" s="3">
        <f>IF(Dashboard!$I$3,C8058*Dashboard!$E$11*Dashboard!$E$10*SQRT(Dashboard!$D$12/365),0)</f>
        <v>1835.9077652435437</v>
      </c>
      <c r="F8058" s="3">
        <f>D8058+IF(Dashboard!$I$3,E8058,0)</f>
        <v>332562.48305013531</v>
      </c>
      <c r="G8058" s="3">
        <f>IF(Dashboard!$I$4, ('Lookups and Calculations'!$F$9) / (1 - 'Lookups and Calculations'!$F$10), 'Lookups and Calculations'!$F$9)</f>
        <v>1951878.888340465</v>
      </c>
      <c r="H8058" s="12">
        <f t="shared" si="250"/>
        <v>0</v>
      </c>
      <c r="I8058" s="12">
        <f t="shared" si="251"/>
        <v>0</v>
      </c>
      <c r="J8058" s="13">
        <f>(1 - Dashboard!$I$9) * H8058 * Dashboard!$I$8 * 'Lookups and Calculations'!$F$12</f>
        <v>0</v>
      </c>
      <c r="K8058" s="12">
        <f>(1 - Dashboard!$I$11) * I8058 * Dashboard!$I$10 * 'Lookups and Calculations'!$F$12</f>
        <v>0</v>
      </c>
      <c r="L8058" s="12">
        <f>(H8058 - I8058) * Dashboard!$I$13 * (Dashboard!$D$12 / 365) * 'Lookups and Calculations'!$F$12</f>
        <v>0</v>
      </c>
      <c r="M8058" s="3">
        <f>(G8058*2) * Dashboard!$I$13 * (Dashboard!$D$12 / 365) * 'Lookups and Calculations'!$F$12</f>
        <v>1602.0878730267946</v>
      </c>
      <c r="N8058" s="12">
        <f>H8058 * Dashboard!$I$14 * Dashboard!$I$15 * (Dashboard!$D$12 / 365) * 'Lookups and Calculations'!$F$12</f>
        <v>0</v>
      </c>
    </row>
    <row r="8059" spans="1:14" x14ac:dyDescent="0.35">
      <c r="A8059" s="2">
        <v>8058</v>
      </c>
      <c r="B8059" s="11">
        <v>1.5885627972028842</v>
      </c>
      <c r="C8059" s="11">
        <v>-0.27751342530977285</v>
      </c>
      <c r="D8059" s="3">
        <f>B8059*Dashboard!$D$11*Dashboard!$D$10*SQRT(Dashboard!$D$12/365)</f>
        <v>394411.17761392688</v>
      </c>
      <c r="E8059" s="3">
        <f>IF(Dashboard!$I$3,C8059*Dashboard!$E$11*Dashboard!$E$10*SQRT(Dashboard!$D$12/365),0)</f>
        <v>-137803.04697154887</v>
      </c>
      <c r="F8059" s="3">
        <f>D8059+IF(Dashboard!$I$3,E8059,0)</f>
        <v>256608.130642378</v>
      </c>
      <c r="G8059" s="3">
        <f>IF(Dashboard!$I$4, ('Lookups and Calculations'!$F$9) / (1 - 'Lookups and Calculations'!$F$10), 'Lookups and Calculations'!$F$9)</f>
        <v>1951878.888340465</v>
      </c>
      <c r="H8059" s="12">
        <f t="shared" si="250"/>
        <v>0</v>
      </c>
      <c r="I8059" s="12">
        <f t="shared" si="251"/>
        <v>0</v>
      </c>
      <c r="J8059" s="13">
        <f>(1 - Dashboard!$I$9) * H8059 * Dashboard!$I$8 * 'Lookups and Calculations'!$F$12</f>
        <v>0</v>
      </c>
      <c r="K8059" s="12">
        <f>(1 - Dashboard!$I$11) * I8059 * Dashboard!$I$10 * 'Lookups and Calculations'!$F$12</f>
        <v>0</v>
      </c>
      <c r="L8059" s="12">
        <f>(H8059 - I8059) * Dashboard!$I$13 * (Dashboard!$D$12 / 365) * 'Lookups and Calculations'!$F$12</f>
        <v>0</v>
      </c>
      <c r="M8059" s="3">
        <f>(G8059*2) * Dashboard!$I$13 * (Dashboard!$D$12 / 365) * 'Lookups and Calculations'!$F$12</f>
        <v>1602.0878730267946</v>
      </c>
      <c r="N8059" s="12">
        <f>H8059 * Dashboard!$I$14 * Dashboard!$I$15 * (Dashboard!$D$12 / 365) * 'Lookups and Calculations'!$F$12</f>
        <v>0</v>
      </c>
    </row>
    <row r="8060" spans="1:14" x14ac:dyDescent="0.35">
      <c r="A8060" s="2">
        <v>8059</v>
      </c>
      <c r="B8060" s="11">
        <v>-0.21329421739424401</v>
      </c>
      <c r="C8060" s="11">
        <v>-0.90413713517316274</v>
      </c>
      <c r="D8060" s="3">
        <f>B8060*Dashboard!$D$11*Dashboard!$D$10*SQRT(Dashboard!$D$12/365)</f>
        <v>-52957.065096092978</v>
      </c>
      <c r="E8060" s="3">
        <f>IF(Dashboard!$I$3,C8060*Dashboard!$E$11*Dashboard!$E$10*SQRT(Dashboard!$D$12/365),0)</f>
        <v>-448961.53030403075</v>
      </c>
      <c r="F8060" s="3">
        <f>D8060+IF(Dashboard!$I$3,E8060,0)</f>
        <v>-501918.59540012374</v>
      </c>
      <c r="G8060" s="3">
        <f>IF(Dashboard!$I$4, ('Lookups and Calculations'!$F$9) / (1 - 'Lookups and Calculations'!$F$10), 'Lookups and Calculations'!$F$9)</f>
        <v>1951878.888340465</v>
      </c>
      <c r="H8060" s="12">
        <f t="shared" si="250"/>
        <v>0</v>
      </c>
      <c r="I8060" s="12">
        <f t="shared" si="251"/>
        <v>0</v>
      </c>
      <c r="J8060" s="13">
        <f>(1 - Dashboard!$I$9) * H8060 * Dashboard!$I$8 * 'Lookups and Calculations'!$F$12</f>
        <v>0</v>
      </c>
      <c r="K8060" s="12">
        <f>(1 - Dashboard!$I$11) * I8060 * Dashboard!$I$10 * 'Lookups and Calculations'!$F$12</f>
        <v>0</v>
      </c>
      <c r="L8060" s="12">
        <f>(H8060 - I8060) * Dashboard!$I$13 * (Dashboard!$D$12 / 365) * 'Lookups and Calculations'!$F$12</f>
        <v>0</v>
      </c>
      <c r="M8060" s="3">
        <f>(G8060*2) * Dashboard!$I$13 * (Dashboard!$D$12 / 365) * 'Lookups and Calculations'!$F$12</f>
        <v>1602.0878730267946</v>
      </c>
      <c r="N8060" s="12">
        <f>H8060 * Dashboard!$I$14 * Dashboard!$I$15 * (Dashboard!$D$12 / 365) * 'Lookups and Calculations'!$F$12</f>
        <v>0</v>
      </c>
    </row>
    <row r="8061" spans="1:14" x14ac:dyDescent="0.35">
      <c r="A8061" s="2">
        <v>8060</v>
      </c>
      <c r="B8061" s="11">
        <v>0.10618848014147063</v>
      </c>
      <c r="C8061" s="11">
        <v>1.3860662930762599</v>
      </c>
      <c r="D8061" s="3">
        <f>B8061*Dashboard!$D$11*Dashboard!$D$10*SQRT(Dashboard!$D$12/365)</f>
        <v>26364.663440045013</v>
      </c>
      <c r="E8061" s="3">
        <f>IF(Dashboard!$I$3,C8061*Dashboard!$E$11*Dashboard!$E$10*SQRT(Dashboard!$D$12/365),0)</f>
        <v>688269.97568590089</v>
      </c>
      <c r="F8061" s="3">
        <f>D8061+IF(Dashboard!$I$3,E8061,0)</f>
        <v>714634.63912594586</v>
      </c>
      <c r="G8061" s="3">
        <f>IF(Dashboard!$I$4, ('Lookups and Calculations'!$F$9) / (1 - 'Lookups and Calculations'!$F$10), 'Lookups and Calculations'!$F$9)</f>
        <v>1951878.888340465</v>
      </c>
      <c r="H8061" s="12">
        <f t="shared" si="250"/>
        <v>0</v>
      </c>
      <c r="I8061" s="12">
        <f t="shared" si="251"/>
        <v>0</v>
      </c>
      <c r="J8061" s="13">
        <f>(1 - Dashboard!$I$9) * H8061 * Dashboard!$I$8 * 'Lookups and Calculations'!$F$12</f>
        <v>0</v>
      </c>
      <c r="K8061" s="12">
        <f>(1 - Dashboard!$I$11) * I8061 * Dashboard!$I$10 * 'Lookups and Calculations'!$F$12</f>
        <v>0</v>
      </c>
      <c r="L8061" s="12">
        <f>(H8061 - I8061) * Dashboard!$I$13 * (Dashboard!$D$12 / 365) * 'Lookups and Calculations'!$F$12</f>
        <v>0</v>
      </c>
      <c r="M8061" s="3">
        <f>(G8061*2) * Dashboard!$I$13 * (Dashboard!$D$12 / 365) * 'Lookups and Calculations'!$F$12</f>
        <v>1602.0878730267946</v>
      </c>
      <c r="N8061" s="12">
        <f>H8061 * Dashboard!$I$14 * Dashboard!$I$15 * (Dashboard!$D$12 / 365) * 'Lookups and Calculations'!$F$12</f>
        <v>0</v>
      </c>
    </row>
    <row r="8062" spans="1:14" x14ac:dyDescent="0.35">
      <c r="A8062" s="2">
        <v>8061</v>
      </c>
      <c r="B8062" s="11">
        <v>-1.1669366699758337</v>
      </c>
      <c r="C8062" s="11">
        <v>-0.10408113769736196</v>
      </c>
      <c r="D8062" s="3">
        <f>B8062*Dashboard!$D$11*Dashboard!$D$10*SQRT(Dashboard!$D$12/365)</f>
        <v>-289729.09790941142</v>
      </c>
      <c r="E8062" s="3">
        <f>IF(Dashboard!$I$3,C8062*Dashboard!$E$11*Dashboard!$E$10*SQRT(Dashboard!$D$12/365),0)</f>
        <v>-51682.897470462405</v>
      </c>
      <c r="F8062" s="3">
        <f>D8062+IF(Dashboard!$I$3,E8062,0)</f>
        <v>-341411.99537987384</v>
      </c>
      <c r="G8062" s="3">
        <f>IF(Dashboard!$I$4, ('Lookups and Calculations'!$F$9) / (1 - 'Lookups and Calculations'!$F$10), 'Lookups and Calculations'!$F$9)</f>
        <v>1951878.888340465</v>
      </c>
      <c r="H8062" s="12">
        <f t="shared" si="250"/>
        <v>0</v>
      </c>
      <c r="I8062" s="12">
        <f t="shared" si="251"/>
        <v>0</v>
      </c>
      <c r="J8062" s="13">
        <f>(1 - Dashboard!$I$9) * H8062 * Dashboard!$I$8 * 'Lookups and Calculations'!$F$12</f>
        <v>0</v>
      </c>
      <c r="K8062" s="12">
        <f>(1 - Dashboard!$I$11) * I8062 * Dashboard!$I$10 * 'Lookups and Calculations'!$F$12</f>
        <v>0</v>
      </c>
      <c r="L8062" s="12">
        <f>(H8062 - I8062) * Dashboard!$I$13 * (Dashboard!$D$12 / 365) * 'Lookups and Calculations'!$F$12</f>
        <v>0</v>
      </c>
      <c r="M8062" s="3">
        <f>(G8062*2) * Dashboard!$I$13 * (Dashboard!$D$12 / 365) * 'Lookups and Calculations'!$F$12</f>
        <v>1602.0878730267946</v>
      </c>
      <c r="N8062" s="12">
        <f>H8062 * Dashboard!$I$14 * Dashboard!$I$15 * (Dashboard!$D$12 / 365) * 'Lookups and Calculations'!$F$12</f>
        <v>0</v>
      </c>
    </row>
    <row r="8063" spans="1:14" x14ac:dyDescent="0.35">
      <c r="A8063" s="2">
        <v>8062</v>
      </c>
      <c r="B8063" s="11">
        <v>0.7861619924777965</v>
      </c>
      <c r="C8063" s="11">
        <v>-0.719761941613</v>
      </c>
      <c r="D8063" s="3">
        <f>B8063*Dashboard!$D$11*Dashboard!$D$10*SQRT(Dashboard!$D$12/365)</f>
        <v>195189.68831099846</v>
      </c>
      <c r="E8063" s="3">
        <f>IF(Dashboard!$I$3,C8063*Dashboard!$E$11*Dashboard!$E$10*SQRT(Dashboard!$D$12/365),0)</f>
        <v>-357407.53276247554</v>
      </c>
      <c r="F8063" s="3">
        <f>D8063+IF(Dashboard!$I$3,E8063,0)</f>
        <v>-162217.84445147708</v>
      </c>
      <c r="G8063" s="3">
        <f>IF(Dashboard!$I$4, ('Lookups and Calculations'!$F$9) / (1 - 'Lookups and Calculations'!$F$10), 'Lookups and Calculations'!$F$9)</f>
        <v>1951878.888340465</v>
      </c>
      <c r="H8063" s="12">
        <f t="shared" si="250"/>
        <v>0</v>
      </c>
      <c r="I8063" s="12">
        <f t="shared" si="251"/>
        <v>0</v>
      </c>
      <c r="J8063" s="13">
        <f>(1 - Dashboard!$I$9) * H8063 * Dashboard!$I$8 * 'Lookups and Calculations'!$F$12</f>
        <v>0</v>
      </c>
      <c r="K8063" s="12">
        <f>(1 - Dashboard!$I$11) * I8063 * Dashboard!$I$10 * 'Lookups and Calculations'!$F$12</f>
        <v>0</v>
      </c>
      <c r="L8063" s="12">
        <f>(H8063 - I8063) * Dashboard!$I$13 * (Dashboard!$D$12 / 365) * 'Lookups and Calculations'!$F$12</f>
        <v>0</v>
      </c>
      <c r="M8063" s="3">
        <f>(G8063*2) * Dashboard!$I$13 * (Dashboard!$D$12 / 365) * 'Lookups and Calculations'!$F$12</f>
        <v>1602.0878730267946</v>
      </c>
      <c r="N8063" s="12">
        <f>H8063 * Dashboard!$I$14 * Dashboard!$I$15 * (Dashboard!$D$12 / 365) * 'Lookups and Calculations'!$F$12</f>
        <v>0</v>
      </c>
    </row>
    <row r="8064" spans="1:14" x14ac:dyDescent="0.35">
      <c r="A8064" s="2">
        <v>8063</v>
      </c>
      <c r="B8064" s="11">
        <v>-0.57409354958958736</v>
      </c>
      <c r="C8064" s="11">
        <v>1.1371142168091553</v>
      </c>
      <c r="D8064" s="3">
        <f>B8064*Dashboard!$D$11*Dashboard!$D$10*SQRT(Dashboard!$D$12/365)</f>
        <v>-142536.9606746934</v>
      </c>
      <c r="E8064" s="3">
        <f>IF(Dashboard!$I$3,C8064*Dashboard!$E$11*Dashboard!$E$10*SQRT(Dashboard!$D$12/365),0)</f>
        <v>564649.45310683595</v>
      </c>
      <c r="F8064" s="3">
        <f>D8064+IF(Dashboard!$I$3,E8064,0)</f>
        <v>422112.49243214255</v>
      </c>
      <c r="G8064" s="3">
        <f>IF(Dashboard!$I$4, ('Lookups and Calculations'!$F$9) / (1 - 'Lookups and Calculations'!$F$10), 'Lookups and Calculations'!$F$9)</f>
        <v>1951878.888340465</v>
      </c>
      <c r="H8064" s="12">
        <f t="shared" si="250"/>
        <v>0</v>
      </c>
      <c r="I8064" s="12">
        <f t="shared" si="251"/>
        <v>0</v>
      </c>
      <c r="J8064" s="13">
        <f>(1 - Dashboard!$I$9) * H8064 * Dashboard!$I$8 * 'Lookups and Calculations'!$F$12</f>
        <v>0</v>
      </c>
      <c r="K8064" s="12">
        <f>(1 - Dashboard!$I$11) * I8064 * Dashboard!$I$10 * 'Lookups and Calculations'!$F$12</f>
        <v>0</v>
      </c>
      <c r="L8064" s="12">
        <f>(H8064 - I8064) * Dashboard!$I$13 * (Dashboard!$D$12 / 365) * 'Lookups and Calculations'!$F$12</f>
        <v>0</v>
      </c>
      <c r="M8064" s="3">
        <f>(G8064*2) * Dashboard!$I$13 * (Dashboard!$D$12 / 365) * 'Lookups and Calculations'!$F$12</f>
        <v>1602.0878730267946</v>
      </c>
      <c r="N8064" s="12">
        <f>H8064 * Dashboard!$I$14 * Dashboard!$I$15 * (Dashboard!$D$12 / 365) * 'Lookups and Calculations'!$F$12</f>
        <v>0</v>
      </c>
    </row>
    <row r="8065" spans="1:14" x14ac:dyDescent="0.35">
      <c r="A8065" s="2">
        <v>8064</v>
      </c>
      <c r="B8065" s="11">
        <v>-1.2821687830000617</v>
      </c>
      <c r="C8065" s="11">
        <v>1.1162734217830825</v>
      </c>
      <c r="D8065" s="3">
        <f>B8065*Dashboard!$D$11*Dashboard!$D$10*SQRT(Dashboard!$D$12/365)</f>
        <v>-318339.13049789477</v>
      </c>
      <c r="E8065" s="3">
        <f>IF(Dashboard!$I$3,C8065*Dashboard!$E$11*Dashboard!$E$10*SQRT(Dashboard!$D$12/365),0)</f>
        <v>554300.67429479642</v>
      </c>
      <c r="F8065" s="3">
        <f>D8065+IF(Dashboard!$I$3,E8065,0)</f>
        <v>235961.54379690165</v>
      </c>
      <c r="G8065" s="3">
        <f>IF(Dashboard!$I$4, ('Lookups and Calculations'!$F$9) / (1 - 'Lookups and Calculations'!$F$10), 'Lookups and Calculations'!$F$9)</f>
        <v>1951878.888340465</v>
      </c>
      <c r="H8065" s="12">
        <f t="shared" si="250"/>
        <v>0</v>
      </c>
      <c r="I8065" s="12">
        <f t="shared" si="251"/>
        <v>0</v>
      </c>
      <c r="J8065" s="13">
        <f>(1 - Dashboard!$I$9) * H8065 * Dashboard!$I$8 * 'Lookups and Calculations'!$F$12</f>
        <v>0</v>
      </c>
      <c r="K8065" s="12">
        <f>(1 - Dashboard!$I$11) * I8065 * Dashboard!$I$10 * 'Lookups and Calculations'!$F$12</f>
        <v>0</v>
      </c>
      <c r="L8065" s="12">
        <f>(H8065 - I8065) * Dashboard!$I$13 * (Dashboard!$D$12 / 365) * 'Lookups and Calculations'!$F$12</f>
        <v>0</v>
      </c>
      <c r="M8065" s="3">
        <f>(G8065*2) * Dashboard!$I$13 * (Dashboard!$D$12 / 365) * 'Lookups and Calculations'!$F$12</f>
        <v>1602.0878730267946</v>
      </c>
      <c r="N8065" s="12">
        <f>H8065 * Dashboard!$I$14 * Dashboard!$I$15 * (Dashboard!$D$12 / 365) * 'Lookups and Calculations'!$F$12</f>
        <v>0</v>
      </c>
    </row>
    <row r="8066" spans="1:14" x14ac:dyDescent="0.35">
      <c r="A8066" s="2">
        <v>8065</v>
      </c>
      <c r="B8066" s="11">
        <v>1.2751966899520968</v>
      </c>
      <c r="C8066" s="11">
        <v>0.63898069125261125</v>
      </c>
      <c r="D8066" s="3">
        <f>B8066*Dashboard!$D$11*Dashboard!$D$10*SQRT(Dashboard!$D$12/365)</f>
        <v>316608.08691918099</v>
      </c>
      <c r="E8066" s="3">
        <f>IF(Dashboard!$I$3,C8066*Dashboard!$E$11*Dashboard!$E$10*SQRT(Dashboard!$D$12/365),0)</f>
        <v>317294.50967032358</v>
      </c>
      <c r="F8066" s="3">
        <f>D8066+IF(Dashboard!$I$3,E8066,0)</f>
        <v>633902.59658950451</v>
      </c>
      <c r="G8066" s="3">
        <f>IF(Dashboard!$I$4, ('Lookups and Calculations'!$F$9) / (1 - 'Lookups and Calculations'!$F$10), 'Lookups and Calculations'!$F$9)</f>
        <v>1951878.888340465</v>
      </c>
      <c r="H8066" s="12">
        <f t="shared" si="250"/>
        <v>0</v>
      </c>
      <c r="I8066" s="12">
        <f t="shared" si="251"/>
        <v>0</v>
      </c>
      <c r="J8066" s="13">
        <f>(1 - Dashboard!$I$9) * H8066 * Dashboard!$I$8 * 'Lookups and Calculations'!$F$12</f>
        <v>0</v>
      </c>
      <c r="K8066" s="12">
        <f>(1 - Dashboard!$I$11) * I8066 * Dashboard!$I$10 * 'Lookups and Calculations'!$F$12</f>
        <v>0</v>
      </c>
      <c r="L8066" s="12">
        <f>(H8066 - I8066) * Dashboard!$I$13 * (Dashboard!$D$12 / 365) * 'Lookups and Calculations'!$F$12</f>
        <v>0</v>
      </c>
      <c r="M8066" s="3">
        <f>(G8066*2) * Dashboard!$I$13 * (Dashboard!$D$12 / 365) * 'Lookups and Calculations'!$F$12</f>
        <v>1602.0878730267946</v>
      </c>
      <c r="N8066" s="12">
        <f>H8066 * Dashboard!$I$14 * Dashboard!$I$15 * (Dashboard!$D$12 / 365) * 'Lookups and Calculations'!$F$12</f>
        <v>0</v>
      </c>
    </row>
    <row r="8067" spans="1:14" x14ac:dyDescent="0.35">
      <c r="A8067" s="2">
        <v>8066</v>
      </c>
      <c r="B8067" s="11">
        <v>0.27560734258478736</v>
      </c>
      <c r="C8067" s="11">
        <v>-0.61644913466375451</v>
      </c>
      <c r="D8067" s="3">
        <f>B8067*Dashboard!$D$11*Dashboard!$D$10*SQRT(Dashboard!$D$12/365)</f>
        <v>68428.277899566063</v>
      </c>
      <c r="E8067" s="3">
        <f>IF(Dashboard!$I$3,C8067*Dashboard!$E$11*Dashboard!$E$10*SQRT(Dashboard!$D$12/365),0)</f>
        <v>-306106.16032293439</v>
      </c>
      <c r="F8067" s="3">
        <f>D8067+IF(Dashboard!$I$3,E8067,0)</f>
        <v>-237677.88242336834</v>
      </c>
      <c r="G8067" s="3">
        <f>IF(Dashboard!$I$4, ('Lookups and Calculations'!$F$9) / (1 - 'Lookups and Calculations'!$F$10), 'Lookups and Calculations'!$F$9)</f>
        <v>1951878.888340465</v>
      </c>
      <c r="H8067" s="12">
        <f t="shared" ref="H8067:H8130" si="252">MAX(0,F8067-G8067)</f>
        <v>0</v>
      </c>
      <c r="I8067" s="12">
        <f t="shared" ref="I8067:I8130" si="253">MAX(0,-F8067-G8067)</f>
        <v>0</v>
      </c>
      <c r="J8067" s="13">
        <f>(1 - Dashboard!$I$9) * H8067 * Dashboard!$I$8 * 'Lookups and Calculations'!$F$12</f>
        <v>0</v>
      </c>
      <c r="K8067" s="12">
        <f>(1 - Dashboard!$I$11) * I8067 * Dashboard!$I$10 * 'Lookups and Calculations'!$F$12</f>
        <v>0</v>
      </c>
      <c r="L8067" s="12">
        <f>(H8067 - I8067) * Dashboard!$I$13 * (Dashboard!$D$12 / 365) * 'Lookups and Calculations'!$F$12</f>
        <v>0</v>
      </c>
      <c r="M8067" s="3">
        <f>(G8067*2) * Dashboard!$I$13 * (Dashboard!$D$12 / 365) * 'Lookups and Calculations'!$F$12</f>
        <v>1602.0878730267946</v>
      </c>
      <c r="N8067" s="12">
        <f>H8067 * Dashboard!$I$14 * Dashboard!$I$15 * (Dashboard!$D$12 / 365) * 'Lookups and Calculations'!$F$12</f>
        <v>0</v>
      </c>
    </row>
    <row r="8068" spans="1:14" x14ac:dyDescent="0.35">
      <c r="A8068" s="2">
        <v>8067</v>
      </c>
      <c r="B8068" s="11">
        <v>-0.97403551588481041</v>
      </c>
      <c r="C8068" s="11">
        <v>0.7829849497410607</v>
      </c>
      <c r="D8068" s="3">
        <f>B8068*Dashboard!$D$11*Dashboard!$D$10*SQRT(Dashboard!$D$12/365)</f>
        <v>-241835.25859623431</v>
      </c>
      <c r="E8068" s="3">
        <f>IF(Dashboard!$I$3,C8068*Dashboard!$E$11*Dashboard!$E$10*SQRT(Dashboard!$D$12/365),0)</f>
        <v>388801.77305563854</v>
      </c>
      <c r="F8068" s="3">
        <f>D8068+IF(Dashboard!$I$3,E8068,0)</f>
        <v>146966.51445940422</v>
      </c>
      <c r="G8068" s="3">
        <f>IF(Dashboard!$I$4, ('Lookups and Calculations'!$F$9) / (1 - 'Lookups and Calculations'!$F$10), 'Lookups and Calculations'!$F$9)</f>
        <v>1951878.888340465</v>
      </c>
      <c r="H8068" s="12">
        <f t="shared" si="252"/>
        <v>0</v>
      </c>
      <c r="I8068" s="12">
        <f t="shared" si="253"/>
        <v>0</v>
      </c>
      <c r="J8068" s="13">
        <f>(1 - Dashboard!$I$9) * H8068 * Dashboard!$I$8 * 'Lookups and Calculations'!$F$12</f>
        <v>0</v>
      </c>
      <c r="K8068" s="12">
        <f>(1 - Dashboard!$I$11) * I8068 * Dashboard!$I$10 * 'Lookups and Calculations'!$F$12</f>
        <v>0</v>
      </c>
      <c r="L8068" s="12">
        <f>(H8068 - I8068) * Dashboard!$I$13 * (Dashboard!$D$12 / 365) * 'Lookups and Calculations'!$F$12</f>
        <v>0</v>
      </c>
      <c r="M8068" s="3">
        <f>(G8068*2) * Dashboard!$I$13 * (Dashboard!$D$12 / 365) * 'Lookups and Calculations'!$F$12</f>
        <v>1602.0878730267946</v>
      </c>
      <c r="N8068" s="12">
        <f>H8068 * Dashboard!$I$14 * Dashboard!$I$15 * (Dashboard!$D$12 / 365) * 'Lookups and Calculations'!$F$12</f>
        <v>0</v>
      </c>
    </row>
    <row r="8069" spans="1:14" x14ac:dyDescent="0.35">
      <c r="A8069" s="2">
        <v>8068</v>
      </c>
      <c r="B8069" s="11">
        <v>-0.85699756056727727</v>
      </c>
      <c r="C8069" s="11">
        <v>0.23917076965847073</v>
      </c>
      <c r="D8069" s="3">
        <f>B8069*Dashboard!$D$11*Dashboard!$D$10*SQRT(Dashboard!$D$12/365)</f>
        <v>-212776.86829300295</v>
      </c>
      <c r="E8069" s="3">
        <f>IF(Dashboard!$I$3,C8069*Dashboard!$E$11*Dashboard!$E$10*SQRT(Dashboard!$D$12/365),0)</f>
        <v>118763.48241054657</v>
      </c>
      <c r="F8069" s="3">
        <f>D8069+IF(Dashboard!$I$3,E8069,0)</f>
        <v>-94013.385882456379</v>
      </c>
      <c r="G8069" s="3">
        <f>IF(Dashboard!$I$4, ('Lookups and Calculations'!$F$9) / (1 - 'Lookups and Calculations'!$F$10), 'Lookups and Calculations'!$F$9)</f>
        <v>1951878.888340465</v>
      </c>
      <c r="H8069" s="12">
        <f t="shared" si="252"/>
        <v>0</v>
      </c>
      <c r="I8069" s="12">
        <f t="shared" si="253"/>
        <v>0</v>
      </c>
      <c r="J8069" s="13">
        <f>(1 - Dashboard!$I$9) * H8069 * Dashboard!$I$8 * 'Lookups and Calculations'!$F$12</f>
        <v>0</v>
      </c>
      <c r="K8069" s="12">
        <f>(1 - Dashboard!$I$11) * I8069 * Dashboard!$I$10 * 'Lookups and Calculations'!$F$12</f>
        <v>0</v>
      </c>
      <c r="L8069" s="12">
        <f>(H8069 - I8069) * Dashboard!$I$13 * (Dashboard!$D$12 / 365) * 'Lookups and Calculations'!$F$12</f>
        <v>0</v>
      </c>
      <c r="M8069" s="3">
        <f>(G8069*2) * Dashboard!$I$13 * (Dashboard!$D$12 / 365) * 'Lookups and Calculations'!$F$12</f>
        <v>1602.0878730267946</v>
      </c>
      <c r="N8069" s="12">
        <f>H8069 * Dashboard!$I$14 * Dashboard!$I$15 * (Dashboard!$D$12 / 365) * 'Lookups and Calculations'!$F$12</f>
        <v>0</v>
      </c>
    </row>
    <row r="8070" spans="1:14" x14ac:dyDescent="0.35">
      <c r="A8070" s="2">
        <v>8069</v>
      </c>
      <c r="B8070" s="11">
        <v>-0.92916499024702082</v>
      </c>
      <c r="C8070" s="11">
        <v>-1.8322266641365907</v>
      </c>
      <c r="D8070" s="3">
        <f>B8070*Dashboard!$D$11*Dashboard!$D$10*SQRT(Dashboard!$D$12/365)</f>
        <v>-230694.72522347886</v>
      </c>
      <c r="E8070" s="3">
        <f>IF(Dashboard!$I$3,C8070*Dashboard!$E$11*Dashboard!$E$10*SQRT(Dashboard!$D$12/365),0)</f>
        <v>-909816.94589622936</v>
      </c>
      <c r="F8070" s="3">
        <f>D8070+IF(Dashboard!$I$3,E8070,0)</f>
        <v>-1140511.6711197081</v>
      </c>
      <c r="G8070" s="3">
        <f>IF(Dashboard!$I$4, ('Lookups and Calculations'!$F$9) / (1 - 'Lookups and Calculations'!$F$10), 'Lookups and Calculations'!$F$9)</f>
        <v>1951878.888340465</v>
      </c>
      <c r="H8070" s="12">
        <f t="shared" si="252"/>
        <v>0</v>
      </c>
      <c r="I8070" s="12">
        <f t="shared" si="253"/>
        <v>0</v>
      </c>
      <c r="J8070" s="13">
        <f>(1 - Dashboard!$I$9) * H8070 * Dashboard!$I$8 * 'Lookups and Calculations'!$F$12</f>
        <v>0</v>
      </c>
      <c r="K8070" s="12">
        <f>(1 - Dashboard!$I$11) * I8070 * Dashboard!$I$10 * 'Lookups and Calculations'!$F$12</f>
        <v>0</v>
      </c>
      <c r="L8070" s="12">
        <f>(H8070 - I8070) * Dashboard!$I$13 * (Dashboard!$D$12 / 365) * 'Lookups and Calculations'!$F$12</f>
        <v>0</v>
      </c>
      <c r="M8070" s="3">
        <f>(G8070*2) * Dashboard!$I$13 * (Dashboard!$D$12 / 365) * 'Lookups and Calculations'!$F$12</f>
        <v>1602.0878730267946</v>
      </c>
      <c r="N8070" s="12">
        <f>H8070 * Dashboard!$I$14 * Dashboard!$I$15 * (Dashboard!$D$12 / 365) * 'Lookups and Calculations'!$F$12</f>
        <v>0</v>
      </c>
    </row>
    <row r="8071" spans="1:14" x14ac:dyDescent="0.35">
      <c r="A8071" s="2">
        <v>8070</v>
      </c>
      <c r="B8071" s="11">
        <v>1.0011432464534482</v>
      </c>
      <c r="C8071" s="11">
        <v>0.57286975644888061</v>
      </c>
      <c r="D8071" s="3">
        <f>B8071*Dashboard!$D$11*Dashboard!$D$10*SQRT(Dashboard!$D$12/365)</f>
        <v>248565.61382980959</v>
      </c>
      <c r="E8071" s="3">
        <f>IF(Dashboard!$I$3,C8071*Dashboard!$E$11*Dashboard!$E$10*SQRT(Dashboard!$D$12/365),0)</f>
        <v>284466.23030357878</v>
      </c>
      <c r="F8071" s="3">
        <f>D8071+IF(Dashboard!$I$3,E8071,0)</f>
        <v>533031.84413338837</v>
      </c>
      <c r="G8071" s="3">
        <f>IF(Dashboard!$I$4, ('Lookups and Calculations'!$F$9) / (1 - 'Lookups and Calculations'!$F$10), 'Lookups and Calculations'!$F$9)</f>
        <v>1951878.888340465</v>
      </c>
      <c r="H8071" s="12">
        <f t="shared" si="252"/>
        <v>0</v>
      </c>
      <c r="I8071" s="12">
        <f t="shared" si="253"/>
        <v>0</v>
      </c>
      <c r="J8071" s="13">
        <f>(1 - Dashboard!$I$9) * H8071 * Dashboard!$I$8 * 'Lookups and Calculations'!$F$12</f>
        <v>0</v>
      </c>
      <c r="K8071" s="12">
        <f>(1 - Dashboard!$I$11) * I8071 * Dashboard!$I$10 * 'Lookups and Calculations'!$F$12</f>
        <v>0</v>
      </c>
      <c r="L8071" s="12">
        <f>(H8071 - I8071) * Dashboard!$I$13 * (Dashboard!$D$12 / 365) * 'Lookups and Calculations'!$F$12</f>
        <v>0</v>
      </c>
      <c r="M8071" s="3">
        <f>(G8071*2) * Dashboard!$I$13 * (Dashboard!$D$12 / 365) * 'Lookups and Calculations'!$F$12</f>
        <v>1602.0878730267946</v>
      </c>
      <c r="N8071" s="12">
        <f>H8071 * Dashboard!$I$14 * Dashboard!$I$15 * (Dashboard!$D$12 / 365) * 'Lookups and Calculations'!$F$12</f>
        <v>0</v>
      </c>
    </row>
    <row r="8072" spans="1:14" x14ac:dyDescent="0.35">
      <c r="A8072" s="2">
        <v>8071</v>
      </c>
      <c r="B8072" s="11">
        <v>1.1779814971933122</v>
      </c>
      <c r="C8072" s="11">
        <v>1.7414800117609164</v>
      </c>
      <c r="D8072" s="3">
        <f>B8072*Dashboard!$D$11*Dashboard!$D$10*SQRT(Dashboard!$D$12/365)</f>
        <v>292471.32712254568</v>
      </c>
      <c r="E8072" s="3">
        <f>IF(Dashboard!$I$3,C8072*Dashboard!$E$11*Dashboard!$E$10*SQRT(Dashboard!$D$12/365),0)</f>
        <v>864755.46756999311</v>
      </c>
      <c r="F8072" s="3">
        <f>D8072+IF(Dashboard!$I$3,E8072,0)</f>
        <v>1157226.7946925387</v>
      </c>
      <c r="G8072" s="3">
        <f>IF(Dashboard!$I$4, ('Lookups and Calculations'!$F$9) / (1 - 'Lookups and Calculations'!$F$10), 'Lookups and Calculations'!$F$9)</f>
        <v>1951878.888340465</v>
      </c>
      <c r="H8072" s="12">
        <f t="shared" si="252"/>
        <v>0</v>
      </c>
      <c r="I8072" s="12">
        <f t="shared" si="253"/>
        <v>0</v>
      </c>
      <c r="J8072" s="13">
        <f>(1 - Dashboard!$I$9) * H8072 * Dashboard!$I$8 * 'Lookups and Calculations'!$F$12</f>
        <v>0</v>
      </c>
      <c r="K8072" s="12">
        <f>(1 - Dashboard!$I$11) * I8072 * Dashboard!$I$10 * 'Lookups and Calculations'!$F$12</f>
        <v>0</v>
      </c>
      <c r="L8072" s="12">
        <f>(H8072 - I8072) * Dashboard!$I$13 * (Dashboard!$D$12 / 365) * 'Lookups and Calculations'!$F$12</f>
        <v>0</v>
      </c>
      <c r="M8072" s="3">
        <f>(G8072*2) * Dashboard!$I$13 * (Dashboard!$D$12 / 365) * 'Lookups and Calculations'!$F$12</f>
        <v>1602.0878730267946</v>
      </c>
      <c r="N8072" s="12">
        <f>H8072 * Dashboard!$I$14 * Dashboard!$I$15 * (Dashboard!$D$12 / 365) * 'Lookups and Calculations'!$F$12</f>
        <v>0</v>
      </c>
    </row>
    <row r="8073" spans="1:14" x14ac:dyDescent="0.35">
      <c r="A8073" s="2">
        <v>8072</v>
      </c>
      <c r="B8073" s="11">
        <v>-0.84374240332912298</v>
      </c>
      <c r="C8073" s="11">
        <v>-2.9462479707523189E-2</v>
      </c>
      <c r="D8073" s="3">
        <f>B8073*Dashboard!$D$11*Dashboard!$D$10*SQRT(Dashboard!$D$12/365)</f>
        <v>-209485.85443760891</v>
      </c>
      <c r="E8073" s="3">
        <f>IF(Dashboard!$I$3,C8073*Dashboard!$E$11*Dashboard!$E$10*SQRT(Dashboard!$D$12/365),0)</f>
        <v>-14629.993019264379</v>
      </c>
      <c r="F8073" s="3">
        <f>D8073+IF(Dashboard!$I$3,E8073,0)</f>
        <v>-224115.84745687328</v>
      </c>
      <c r="G8073" s="3">
        <f>IF(Dashboard!$I$4, ('Lookups and Calculations'!$F$9) / (1 - 'Lookups and Calculations'!$F$10), 'Lookups and Calculations'!$F$9)</f>
        <v>1951878.888340465</v>
      </c>
      <c r="H8073" s="12">
        <f t="shared" si="252"/>
        <v>0</v>
      </c>
      <c r="I8073" s="12">
        <f t="shared" si="253"/>
        <v>0</v>
      </c>
      <c r="J8073" s="13">
        <f>(1 - Dashboard!$I$9) * H8073 * Dashboard!$I$8 * 'Lookups and Calculations'!$F$12</f>
        <v>0</v>
      </c>
      <c r="K8073" s="12">
        <f>(1 - Dashboard!$I$11) * I8073 * Dashboard!$I$10 * 'Lookups and Calculations'!$F$12</f>
        <v>0</v>
      </c>
      <c r="L8073" s="12">
        <f>(H8073 - I8073) * Dashboard!$I$13 * (Dashboard!$D$12 / 365) * 'Lookups and Calculations'!$F$12</f>
        <v>0</v>
      </c>
      <c r="M8073" s="3">
        <f>(G8073*2) * Dashboard!$I$13 * (Dashboard!$D$12 / 365) * 'Lookups and Calculations'!$F$12</f>
        <v>1602.0878730267946</v>
      </c>
      <c r="N8073" s="12">
        <f>H8073 * Dashboard!$I$14 * Dashboard!$I$15 * (Dashboard!$D$12 / 365) * 'Lookups and Calculations'!$F$12</f>
        <v>0</v>
      </c>
    </row>
    <row r="8074" spans="1:14" x14ac:dyDescent="0.35">
      <c r="A8074" s="2">
        <v>8073</v>
      </c>
      <c r="B8074" s="11">
        <v>-0.58033916687388332</v>
      </c>
      <c r="C8074" s="11">
        <v>1.0948176662906801</v>
      </c>
      <c r="D8074" s="3">
        <f>B8074*Dashboard!$D$11*Dashboard!$D$10*SQRT(Dashboard!$D$12/365)</f>
        <v>-144087.63356742542</v>
      </c>
      <c r="E8074" s="3">
        <f>IF(Dashboard!$I$3,C8074*Dashboard!$E$11*Dashboard!$E$10*SQRT(Dashboard!$D$12/365),0)</f>
        <v>543646.52854084142</v>
      </c>
      <c r="F8074" s="3">
        <f>D8074+IF(Dashboard!$I$3,E8074,0)</f>
        <v>399558.894973416</v>
      </c>
      <c r="G8074" s="3">
        <f>IF(Dashboard!$I$4, ('Lookups and Calculations'!$F$9) / (1 - 'Lookups and Calculations'!$F$10), 'Lookups and Calculations'!$F$9)</f>
        <v>1951878.888340465</v>
      </c>
      <c r="H8074" s="12">
        <f t="shared" si="252"/>
        <v>0</v>
      </c>
      <c r="I8074" s="12">
        <f t="shared" si="253"/>
        <v>0</v>
      </c>
      <c r="J8074" s="13">
        <f>(1 - Dashboard!$I$9) * H8074 * Dashboard!$I$8 * 'Lookups and Calculations'!$F$12</f>
        <v>0</v>
      </c>
      <c r="K8074" s="12">
        <f>(1 - Dashboard!$I$11) * I8074 * Dashboard!$I$10 * 'Lookups and Calculations'!$F$12</f>
        <v>0</v>
      </c>
      <c r="L8074" s="12">
        <f>(H8074 - I8074) * Dashboard!$I$13 * (Dashboard!$D$12 / 365) * 'Lookups and Calculations'!$F$12</f>
        <v>0</v>
      </c>
      <c r="M8074" s="3">
        <f>(G8074*2) * Dashboard!$I$13 * (Dashboard!$D$12 / 365) * 'Lookups and Calculations'!$F$12</f>
        <v>1602.0878730267946</v>
      </c>
      <c r="N8074" s="12">
        <f>H8074 * Dashboard!$I$14 * Dashboard!$I$15 * (Dashboard!$D$12 / 365) * 'Lookups and Calculations'!$F$12</f>
        <v>0</v>
      </c>
    </row>
    <row r="8075" spans="1:14" x14ac:dyDescent="0.35">
      <c r="A8075" s="2">
        <v>8074</v>
      </c>
      <c r="B8075" s="11">
        <v>-0.19373095571984777</v>
      </c>
      <c r="C8075" s="11">
        <v>-0.64484120845894422</v>
      </c>
      <c r="D8075" s="3">
        <f>B8075*Dashboard!$D$11*Dashboard!$D$10*SQRT(Dashboard!$D$12/365)</f>
        <v>-48099.863927493185</v>
      </c>
      <c r="E8075" s="3">
        <f>IF(Dashboard!$I$3,C8075*Dashboard!$E$11*Dashboard!$E$10*SQRT(Dashboard!$D$12/365),0)</f>
        <v>-320204.62880045362</v>
      </c>
      <c r="F8075" s="3">
        <f>D8075+IF(Dashboard!$I$3,E8075,0)</f>
        <v>-368304.49272794678</v>
      </c>
      <c r="G8075" s="3">
        <f>IF(Dashboard!$I$4, ('Lookups and Calculations'!$F$9) / (1 - 'Lookups and Calculations'!$F$10), 'Lookups and Calculations'!$F$9)</f>
        <v>1951878.888340465</v>
      </c>
      <c r="H8075" s="12">
        <f t="shared" si="252"/>
        <v>0</v>
      </c>
      <c r="I8075" s="12">
        <f t="shared" si="253"/>
        <v>0</v>
      </c>
      <c r="J8075" s="13">
        <f>(1 - Dashboard!$I$9) * H8075 * Dashboard!$I$8 * 'Lookups and Calculations'!$F$12</f>
        <v>0</v>
      </c>
      <c r="K8075" s="12">
        <f>(1 - Dashboard!$I$11) * I8075 * Dashboard!$I$10 * 'Lookups and Calculations'!$F$12</f>
        <v>0</v>
      </c>
      <c r="L8075" s="12">
        <f>(H8075 - I8075) * Dashboard!$I$13 * (Dashboard!$D$12 / 365) * 'Lookups and Calculations'!$F$12</f>
        <v>0</v>
      </c>
      <c r="M8075" s="3">
        <f>(G8075*2) * Dashboard!$I$13 * (Dashboard!$D$12 / 365) * 'Lookups and Calculations'!$F$12</f>
        <v>1602.0878730267946</v>
      </c>
      <c r="N8075" s="12">
        <f>H8075 * Dashboard!$I$14 * Dashboard!$I$15 * (Dashboard!$D$12 / 365) * 'Lookups and Calculations'!$F$12</f>
        <v>0</v>
      </c>
    </row>
    <row r="8076" spans="1:14" x14ac:dyDescent="0.35">
      <c r="A8076" s="2">
        <v>8075</v>
      </c>
      <c r="B8076" s="11">
        <v>1.222076092550249</v>
      </c>
      <c r="C8076" s="11">
        <v>5.4901357287867138E-2</v>
      </c>
      <c r="D8076" s="3">
        <f>B8076*Dashboard!$D$11*Dashboard!$D$10*SQRT(Dashboard!$D$12/365)</f>
        <v>303419.2111544275</v>
      </c>
      <c r="E8076" s="3">
        <f>IF(Dashboard!$I$3,C8076*Dashboard!$E$11*Dashboard!$E$10*SQRT(Dashboard!$D$12/365),0)</f>
        <v>27262.011950220825</v>
      </c>
      <c r="F8076" s="3">
        <f>D8076+IF(Dashboard!$I$3,E8076,0)</f>
        <v>330681.22310464829</v>
      </c>
      <c r="G8076" s="3">
        <f>IF(Dashboard!$I$4, ('Lookups and Calculations'!$F$9) / (1 - 'Lookups and Calculations'!$F$10), 'Lookups and Calculations'!$F$9)</f>
        <v>1951878.888340465</v>
      </c>
      <c r="H8076" s="12">
        <f t="shared" si="252"/>
        <v>0</v>
      </c>
      <c r="I8076" s="12">
        <f t="shared" si="253"/>
        <v>0</v>
      </c>
      <c r="J8076" s="13">
        <f>(1 - Dashboard!$I$9) * H8076 * Dashboard!$I$8 * 'Lookups and Calculations'!$F$12</f>
        <v>0</v>
      </c>
      <c r="K8076" s="12">
        <f>(1 - Dashboard!$I$11) * I8076 * Dashboard!$I$10 * 'Lookups and Calculations'!$F$12</f>
        <v>0</v>
      </c>
      <c r="L8076" s="12">
        <f>(H8076 - I8076) * Dashboard!$I$13 * (Dashboard!$D$12 / 365) * 'Lookups and Calculations'!$F$12</f>
        <v>0</v>
      </c>
      <c r="M8076" s="3">
        <f>(G8076*2) * Dashboard!$I$13 * (Dashboard!$D$12 / 365) * 'Lookups and Calculations'!$F$12</f>
        <v>1602.0878730267946</v>
      </c>
      <c r="N8076" s="12">
        <f>H8076 * Dashboard!$I$14 * Dashboard!$I$15 * (Dashboard!$D$12 / 365) * 'Lookups and Calculations'!$F$12</f>
        <v>0</v>
      </c>
    </row>
    <row r="8077" spans="1:14" x14ac:dyDescent="0.35">
      <c r="A8077" s="2">
        <v>8076</v>
      </c>
      <c r="B8077" s="11">
        <v>-0.68650825715879604</v>
      </c>
      <c r="C8077" s="11">
        <v>0.36726437924728089</v>
      </c>
      <c r="D8077" s="3">
        <f>B8077*Dashboard!$D$11*Dashboard!$D$10*SQRT(Dashboard!$D$12/365)</f>
        <v>-170447.48285963052</v>
      </c>
      <c r="E8077" s="3">
        <f>IF(Dashboard!$I$3,C8077*Dashboard!$E$11*Dashboard!$E$10*SQRT(Dashboard!$D$12/365),0)</f>
        <v>182370.0977633658</v>
      </c>
      <c r="F8077" s="3">
        <f>D8077+IF(Dashboard!$I$3,E8077,0)</f>
        <v>11922.614903735288</v>
      </c>
      <c r="G8077" s="3">
        <f>IF(Dashboard!$I$4, ('Lookups and Calculations'!$F$9) / (1 - 'Lookups and Calculations'!$F$10), 'Lookups and Calculations'!$F$9)</f>
        <v>1951878.888340465</v>
      </c>
      <c r="H8077" s="12">
        <f t="shared" si="252"/>
        <v>0</v>
      </c>
      <c r="I8077" s="12">
        <f t="shared" si="253"/>
        <v>0</v>
      </c>
      <c r="J8077" s="13">
        <f>(1 - Dashboard!$I$9) * H8077 * Dashboard!$I$8 * 'Lookups and Calculations'!$F$12</f>
        <v>0</v>
      </c>
      <c r="K8077" s="12">
        <f>(1 - Dashboard!$I$11) * I8077 * Dashboard!$I$10 * 'Lookups and Calculations'!$F$12</f>
        <v>0</v>
      </c>
      <c r="L8077" s="12">
        <f>(H8077 - I8077) * Dashboard!$I$13 * (Dashboard!$D$12 / 365) * 'Lookups and Calculations'!$F$12</f>
        <v>0</v>
      </c>
      <c r="M8077" s="3">
        <f>(G8077*2) * Dashboard!$I$13 * (Dashboard!$D$12 / 365) * 'Lookups and Calculations'!$F$12</f>
        <v>1602.0878730267946</v>
      </c>
      <c r="N8077" s="12">
        <f>H8077 * Dashboard!$I$14 * Dashboard!$I$15 * (Dashboard!$D$12 / 365) * 'Lookups and Calculations'!$F$12</f>
        <v>0</v>
      </c>
    </row>
    <row r="8078" spans="1:14" x14ac:dyDescent="0.35">
      <c r="A8078" s="2">
        <v>8077</v>
      </c>
      <c r="B8078" s="11">
        <v>-0.17767569329065025</v>
      </c>
      <c r="C8078" s="11">
        <v>-1.432813926733393</v>
      </c>
      <c r="D8078" s="3">
        <f>B8078*Dashboard!$D$11*Dashboard!$D$10*SQRT(Dashboard!$D$12/365)</f>
        <v>-44113.635008655117</v>
      </c>
      <c r="E8078" s="3">
        <f>IF(Dashboard!$I$3,C8078*Dashboard!$E$11*Dashboard!$E$10*SQRT(Dashboard!$D$12/365),0)</f>
        <v>-711483.14582162281</v>
      </c>
      <c r="F8078" s="3">
        <f>D8078+IF(Dashboard!$I$3,E8078,0)</f>
        <v>-755596.78083027794</v>
      </c>
      <c r="G8078" s="3">
        <f>IF(Dashboard!$I$4, ('Lookups and Calculations'!$F$9) / (1 - 'Lookups and Calculations'!$F$10), 'Lookups and Calculations'!$F$9)</f>
        <v>1951878.888340465</v>
      </c>
      <c r="H8078" s="12">
        <f t="shared" si="252"/>
        <v>0</v>
      </c>
      <c r="I8078" s="12">
        <f t="shared" si="253"/>
        <v>0</v>
      </c>
      <c r="J8078" s="13">
        <f>(1 - Dashboard!$I$9) * H8078 * Dashboard!$I$8 * 'Lookups and Calculations'!$F$12</f>
        <v>0</v>
      </c>
      <c r="K8078" s="12">
        <f>(1 - Dashboard!$I$11) * I8078 * Dashboard!$I$10 * 'Lookups and Calculations'!$F$12</f>
        <v>0</v>
      </c>
      <c r="L8078" s="12">
        <f>(H8078 - I8078) * Dashboard!$I$13 * (Dashboard!$D$12 / 365) * 'Lookups and Calculations'!$F$12</f>
        <v>0</v>
      </c>
      <c r="M8078" s="3">
        <f>(G8078*2) * Dashboard!$I$13 * (Dashboard!$D$12 / 365) * 'Lookups and Calculations'!$F$12</f>
        <v>1602.0878730267946</v>
      </c>
      <c r="N8078" s="12">
        <f>H8078 * Dashboard!$I$14 * Dashboard!$I$15 * (Dashboard!$D$12 / 365) * 'Lookups and Calculations'!$F$12</f>
        <v>0</v>
      </c>
    </row>
    <row r="8079" spans="1:14" x14ac:dyDescent="0.35">
      <c r="A8079" s="2">
        <v>8078</v>
      </c>
      <c r="B8079" s="11">
        <v>-0.49909071560659551</v>
      </c>
      <c r="C8079" s="11">
        <v>7.714100661239745E-2</v>
      </c>
      <c r="D8079" s="3">
        <f>B8079*Dashboard!$D$11*Dashboard!$D$10*SQRT(Dashboard!$D$12/365)</f>
        <v>-123915.12455483644</v>
      </c>
      <c r="E8079" s="3">
        <f>IF(Dashboard!$I$3,C8079*Dashboard!$E$11*Dashboard!$E$10*SQRT(Dashboard!$D$12/365),0)</f>
        <v>38305.410795080599</v>
      </c>
      <c r="F8079" s="3">
        <f>D8079+IF(Dashboard!$I$3,E8079,0)</f>
        <v>-85609.713759755832</v>
      </c>
      <c r="G8079" s="3">
        <f>IF(Dashboard!$I$4, ('Lookups and Calculations'!$F$9) / (1 - 'Lookups and Calculations'!$F$10), 'Lookups and Calculations'!$F$9)</f>
        <v>1951878.888340465</v>
      </c>
      <c r="H8079" s="12">
        <f t="shared" si="252"/>
        <v>0</v>
      </c>
      <c r="I8079" s="12">
        <f t="shared" si="253"/>
        <v>0</v>
      </c>
      <c r="J8079" s="13">
        <f>(1 - Dashboard!$I$9) * H8079 * Dashboard!$I$8 * 'Lookups and Calculations'!$F$12</f>
        <v>0</v>
      </c>
      <c r="K8079" s="12">
        <f>(1 - Dashboard!$I$11) * I8079 * Dashboard!$I$10 * 'Lookups and Calculations'!$F$12</f>
        <v>0</v>
      </c>
      <c r="L8079" s="12">
        <f>(H8079 - I8079) * Dashboard!$I$13 * (Dashboard!$D$12 / 365) * 'Lookups and Calculations'!$F$12</f>
        <v>0</v>
      </c>
      <c r="M8079" s="3">
        <f>(G8079*2) * Dashboard!$I$13 * (Dashboard!$D$12 / 365) * 'Lookups and Calculations'!$F$12</f>
        <v>1602.0878730267946</v>
      </c>
      <c r="N8079" s="12">
        <f>H8079 * Dashboard!$I$14 * Dashboard!$I$15 * (Dashboard!$D$12 / 365) * 'Lookups and Calculations'!$F$12</f>
        <v>0</v>
      </c>
    </row>
    <row r="8080" spans="1:14" x14ac:dyDescent="0.35">
      <c r="A8080" s="2">
        <v>8079</v>
      </c>
      <c r="B8080" s="11">
        <v>0.80921690414038661</v>
      </c>
      <c r="C8080" s="11">
        <v>-0.95036783309676465</v>
      </c>
      <c r="D8080" s="3">
        <f>B8080*Dashboard!$D$11*Dashboard!$D$10*SQRT(Dashboard!$D$12/365)</f>
        <v>200913.80250694856</v>
      </c>
      <c r="E8080" s="3">
        <f>IF(Dashboard!$I$3,C8080*Dashboard!$E$11*Dashboard!$E$10*SQRT(Dashboard!$D$12/365),0)</f>
        <v>-471918.0090054929</v>
      </c>
      <c r="F8080" s="3">
        <f>D8080+IF(Dashboard!$I$3,E8080,0)</f>
        <v>-271004.20649854431</v>
      </c>
      <c r="G8080" s="3">
        <f>IF(Dashboard!$I$4, ('Lookups and Calculations'!$F$9) / (1 - 'Lookups and Calculations'!$F$10), 'Lookups and Calculations'!$F$9)</f>
        <v>1951878.888340465</v>
      </c>
      <c r="H8080" s="12">
        <f t="shared" si="252"/>
        <v>0</v>
      </c>
      <c r="I8080" s="12">
        <f t="shared" si="253"/>
        <v>0</v>
      </c>
      <c r="J8080" s="13">
        <f>(1 - Dashboard!$I$9) * H8080 * Dashboard!$I$8 * 'Lookups and Calculations'!$F$12</f>
        <v>0</v>
      </c>
      <c r="K8080" s="12">
        <f>(1 - Dashboard!$I$11) * I8080 * Dashboard!$I$10 * 'Lookups and Calculations'!$F$12</f>
        <v>0</v>
      </c>
      <c r="L8080" s="12">
        <f>(H8080 - I8080) * Dashboard!$I$13 * (Dashboard!$D$12 / 365) * 'Lookups and Calculations'!$F$12</f>
        <v>0</v>
      </c>
      <c r="M8080" s="3">
        <f>(G8080*2) * Dashboard!$I$13 * (Dashboard!$D$12 / 365) * 'Lookups and Calculations'!$F$12</f>
        <v>1602.0878730267946</v>
      </c>
      <c r="N8080" s="12">
        <f>H8080 * Dashboard!$I$14 * Dashboard!$I$15 * (Dashboard!$D$12 / 365) * 'Lookups and Calculations'!$F$12</f>
        <v>0</v>
      </c>
    </row>
    <row r="8081" spans="1:14" x14ac:dyDescent="0.35">
      <c r="A8081" s="2">
        <v>8080</v>
      </c>
      <c r="B8081" s="11">
        <v>0.63403485145915406</v>
      </c>
      <c r="C8081" s="11">
        <v>-0.36648835307544403</v>
      </c>
      <c r="D8081" s="3">
        <f>B8081*Dashboard!$D$11*Dashboard!$D$10*SQRT(Dashboard!$D$12/365)</f>
        <v>157419.29299401704</v>
      </c>
      <c r="E8081" s="3">
        <f>IF(Dashboard!$I$3,C8081*Dashboard!$E$11*Dashboard!$E$10*SQRT(Dashboard!$D$12/365),0)</f>
        <v>-181984.75146565275</v>
      </c>
      <c r="F8081" s="3">
        <f>D8081+IF(Dashboard!$I$3,E8081,0)</f>
        <v>-24565.458471635706</v>
      </c>
      <c r="G8081" s="3">
        <f>IF(Dashboard!$I$4, ('Lookups and Calculations'!$F$9) / (1 - 'Lookups and Calculations'!$F$10), 'Lookups and Calculations'!$F$9)</f>
        <v>1951878.888340465</v>
      </c>
      <c r="H8081" s="12">
        <f t="shared" si="252"/>
        <v>0</v>
      </c>
      <c r="I8081" s="12">
        <f t="shared" si="253"/>
        <v>0</v>
      </c>
      <c r="J8081" s="13">
        <f>(1 - Dashboard!$I$9) * H8081 * Dashboard!$I$8 * 'Lookups and Calculations'!$F$12</f>
        <v>0</v>
      </c>
      <c r="K8081" s="12">
        <f>(1 - Dashboard!$I$11) * I8081 * Dashboard!$I$10 * 'Lookups and Calculations'!$F$12</f>
        <v>0</v>
      </c>
      <c r="L8081" s="12">
        <f>(H8081 - I8081) * Dashboard!$I$13 * (Dashboard!$D$12 / 365) * 'Lookups and Calculations'!$F$12</f>
        <v>0</v>
      </c>
      <c r="M8081" s="3">
        <f>(G8081*2) * Dashboard!$I$13 * (Dashboard!$D$12 / 365) * 'Lookups and Calculations'!$F$12</f>
        <v>1602.0878730267946</v>
      </c>
      <c r="N8081" s="12">
        <f>H8081 * Dashboard!$I$14 * Dashboard!$I$15 * (Dashboard!$D$12 / 365) * 'Lookups and Calculations'!$F$12</f>
        <v>0</v>
      </c>
    </row>
    <row r="8082" spans="1:14" x14ac:dyDescent="0.35">
      <c r="A8082" s="2">
        <v>8081</v>
      </c>
      <c r="B8082" s="11">
        <v>-0.73802514798740038</v>
      </c>
      <c r="C8082" s="11">
        <v>-0.39075362506775435</v>
      </c>
      <c r="D8082" s="3">
        <f>B8082*Dashboard!$D$11*Dashboard!$D$10*SQRT(Dashboard!$D$12/365)</f>
        <v>-183238.18752330198</v>
      </c>
      <c r="E8082" s="3">
        <f>IF(Dashboard!$I$3,C8082*Dashboard!$E$11*Dashboard!$E$10*SQRT(Dashboard!$D$12/365),0)</f>
        <v>-194034.0006592772</v>
      </c>
      <c r="F8082" s="3">
        <f>D8082+IF(Dashboard!$I$3,E8082,0)</f>
        <v>-377272.18818257918</v>
      </c>
      <c r="G8082" s="3">
        <f>IF(Dashboard!$I$4, ('Lookups and Calculations'!$F$9) / (1 - 'Lookups and Calculations'!$F$10), 'Lookups and Calculations'!$F$9)</f>
        <v>1951878.888340465</v>
      </c>
      <c r="H8082" s="12">
        <f t="shared" si="252"/>
        <v>0</v>
      </c>
      <c r="I8082" s="12">
        <f t="shared" si="253"/>
        <v>0</v>
      </c>
      <c r="J8082" s="13">
        <f>(1 - Dashboard!$I$9) * H8082 * Dashboard!$I$8 * 'Lookups and Calculations'!$F$12</f>
        <v>0</v>
      </c>
      <c r="K8082" s="12">
        <f>(1 - Dashboard!$I$11) * I8082 * Dashboard!$I$10 * 'Lookups and Calculations'!$F$12</f>
        <v>0</v>
      </c>
      <c r="L8082" s="12">
        <f>(H8082 - I8082) * Dashboard!$I$13 * (Dashboard!$D$12 / 365) * 'Lookups and Calculations'!$F$12</f>
        <v>0</v>
      </c>
      <c r="M8082" s="3">
        <f>(G8082*2) * Dashboard!$I$13 * (Dashboard!$D$12 / 365) * 'Lookups and Calculations'!$F$12</f>
        <v>1602.0878730267946</v>
      </c>
      <c r="N8082" s="12">
        <f>H8082 * Dashboard!$I$14 * Dashboard!$I$15 * (Dashboard!$D$12 / 365) * 'Lookups and Calculations'!$F$12</f>
        <v>0</v>
      </c>
    </row>
    <row r="8083" spans="1:14" x14ac:dyDescent="0.35">
      <c r="A8083" s="2">
        <v>8082</v>
      </c>
      <c r="B8083" s="11">
        <v>1.8779502660879532</v>
      </c>
      <c r="C8083" s="11">
        <v>0.29694864321998043</v>
      </c>
      <c r="D8083" s="3">
        <f>B8083*Dashboard!$D$11*Dashboard!$D$10*SQRT(Dashboard!$D$12/365)</f>
        <v>466260.80961503217</v>
      </c>
      <c r="E8083" s="3">
        <f>IF(Dashboard!$I$3,C8083*Dashboard!$E$11*Dashboard!$E$10*SQRT(Dashboard!$D$12/365),0)</f>
        <v>147453.86744480368</v>
      </c>
      <c r="F8083" s="3">
        <f>D8083+IF(Dashboard!$I$3,E8083,0)</f>
        <v>613714.67705983587</v>
      </c>
      <c r="G8083" s="3">
        <f>IF(Dashboard!$I$4, ('Lookups and Calculations'!$F$9) / (1 - 'Lookups and Calculations'!$F$10), 'Lookups and Calculations'!$F$9)</f>
        <v>1951878.888340465</v>
      </c>
      <c r="H8083" s="12">
        <f t="shared" si="252"/>
        <v>0</v>
      </c>
      <c r="I8083" s="12">
        <f t="shared" si="253"/>
        <v>0</v>
      </c>
      <c r="J8083" s="13">
        <f>(1 - Dashboard!$I$9) * H8083 * Dashboard!$I$8 * 'Lookups and Calculations'!$F$12</f>
        <v>0</v>
      </c>
      <c r="K8083" s="12">
        <f>(1 - Dashboard!$I$11) * I8083 * Dashboard!$I$10 * 'Lookups and Calculations'!$F$12</f>
        <v>0</v>
      </c>
      <c r="L8083" s="12">
        <f>(H8083 - I8083) * Dashboard!$I$13 * (Dashboard!$D$12 / 365) * 'Lookups and Calculations'!$F$12</f>
        <v>0</v>
      </c>
      <c r="M8083" s="3">
        <f>(G8083*2) * Dashboard!$I$13 * (Dashboard!$D$12 / 365) * 'Lookups and Calculations'!$F$12</f>
        <v>1602.0878730267946</v>
      </c>
      <c r="N8083" s="12">
        <f>H8083 * Dashboard!$I$14 * Dashboard!$I$15 * (Dashboard!$D$12 / 365) * 'Lookups and Calculations'!$F$12</f>
        <v>0</v>
      </c>
    </row>
    <row r="8084" spans="1:14" x14ac:dyDescent="0.35">
      <c r="A8084" s="2">
        <v>8083</v>
      </c>
      <c r="B8084" s="11">
        <v>0.93946258976278108</v>
      </c>
      <c r="C8084" s="11">
        <v>0.47960525083971112</v>
      </c>
      <c r="D8084" s="3">
        <f>B8084*Dashboard!$D$11*Dashboard!$D$10*SQRT(Dashboard!$D$12/365)</f>
        <v>233251.43142279246</v>
      </c>
      <c r="E8084" s="3">
        <f>IF(Dashboard!$I$3,C8084*Dashboard!$E$11*Dashboard!$E$10*SQRT(Dashboard!$D$12/365),0)</f>
        <v>238154.4778797364</v>
      </c>
      <c r="F8084" s="3">
        <f>D8084+IF(Dashboard!$I$3,E8084,0)</f>
        <v>471405.90930252883</v>
      </c>
      <c r="G8084" s="3">
        <f>IF(Dashboard!$I$4, ('Lookups and Calculations'!$F$9) / (1 - 'Lookups and Calculations'!$F$10), 'Lookups and Calculations'!$F$9)</f>
        <v>1951878.888340465</v>
      </c>
      <c r="H8084" s="12">
        <f t="shared" si="252"/>
        <v>0</v>
      </c>
      <c r="I8084" s="12">
        <f t="shared" si="253"/>
        <v>0</v>
      </c>
      <c r="J8084" s="13">
        <f>(1 - Dashboard!$I$9) * H8084 * Dashboard!$I$8 * 'Lookups and Calculations'!$F$12</f>
        <v>0</v>
      </c>
      <c r="K8084" s="12">
        <f>(1 - Dashboard!$I$11) * I8084 * Dashboard!$I$10 * 'Lookups and Calculations'!$F$12</f>
        <v>0</v>
      </c>
      <c r="L8084" s="12">
        <f>(H8084 - I8084) * Dashboard!$I$13 * (Dashboard!$D$12 / 365) * 'Lookups and Calculations'!$F$12</f>
        <v>0</v>
      </c>
      <c r="M8084" s="3">
        <f>(G8084*2) * Dashboard!$I$13 * (Dashboard!$D$12 / 365) * 'Lookups and Calculations'!$F$12</f>
        <v>1602.0878730267946</v>
      </c>
      <c r="N8084" s="12">
        <f>H8084 * Dashboard!$I$14 * Dashboard!$I$15 * (Dashboard!$D$12 / 365) * 'Lookups and Calculations'!$F$12</f>
        <v>0</v>
      </c>
    </row>
    <row r="8085" spans="1:14" x14ac:dyDescent="0.35">
      <c r="A8085" s="2">
        <v>8084</v>
      </c>
      <c r="B8085" s="11">
        <v>0.98722768700493302</v>
      </c>
      <c r="C8085" s="11">
        <v>0.33150889373902731</v>
      </c>
      <c r="D8085" s="3">
        <f>B8085*Dashboard!$D$11*Dashboard!$D$10*SQRT(Dashboard!$D$12/365)</f>
        <v>245110.63414697337</v>
      </c>
      <c r="E8085" s="3">
        <f>IF(Dashboard!$I$3,C8085*Dashboard!$E$11*Dashboard!$E$10*SQRT(Dashboard!$D$12/365),0)</f>
        <v>164615.2275494854</v>
      </c>
      <c r="F8085" s="3">
        <f>D8085+IF(Dashboard!$I$3,E8085,0)</f>
        <v>409725.86169645877</v>
      </c>
      <c r="G8085" s="3">
        <f>IF(Dashboard!$I$4, ('Lookups and Calculations'!$F$9) / (1 - 'Lookups and Calculations'!$F$10), 'Lookups and Calculations'!$F$9)</f>
        <v>1951878.888340465</v>
      </c>
      <c r="H8085" s="12">
        <f t="shared" si="252"/>
        <v>0</v>
      </c>
      <c r="I8085" s="12">
        <f t="shared" si="253"/>
        <v>0</v>
      </c>
      <c r="J8085" s="13">
        <f>(1 - Dashboard!$I$9) * H8085 * Dashboard!$I$8 * 'Lookups and Calculations'!$F$12</f>
        <v>0</v>
      </c>
      <c r="K8085" s="12">
        <f>(1 - Dashboard!$I$11) * I8085 * Dashboard!$I$10 * 'Lookups and Calculations'!$F$12</f>
        <v>0</v>
      </c>
      <c r="L8085" s="12">
        <f>(H8085 - I8085) * Dashboard!$I$13 * (Dashboard!$D$12 / 365) * 'Lookups and Calculations'!$F$12</f>
        <v>0</v>
      </c>
      <c r="M8085" s="3">
        <f>(G8085*2) * Dashboard!$I$13 * (Dashboard!$D$12 / 365) * 'Lookups and Calculations'!$F$12</f>
        <v>1602.0878730267946</v>
      </c>
      <c r="N8085" s="12">
        <f>H8085 * Dashboard!$I$14 * Dashboard!$I$15 * (Dashboard!$D$12 / 365) * 'Lookups and Calculations'!$F$12</f>
        <v>0</v>
      </c>
    </row>
    <row r="8086" spans="1:14" x14ac:dyDescent="0.35">
      <c r="A8086" s="2">
        <v>8085</v>
      </c>
      <c r="B8086" s="11">
        <v>-0.90905573164243247</v>
      </c>
      <c r="C8086" s="11">
        <v>0.47806709209944509</v>
      </c>
      <c r="D8086" s="3">
        <f>B8086*Dashboard!$D$11*Dashboard!$D$10*SQRT(Dashboard!$D$12/365)</f>
        <v>-225701.96297250333</v>
      </c>
      <c r="E8086" s="3">
        <f>IF(Dashboard!$I$3,C8086*Dashboard!$E$11*Dashboard!$E$10*SQRT(Dashboard!$D$12/365),0)</f>
        <v>237390.6843411068</v>
      </c>
      <c r="F8086" s="3">
        <f>D8086+IF(Dashboard!$I$3,E8086,0)</f>
        <v>11688.721368603467</v>
      </c>
      <c r="G8086" s="3">
        <f>IF(Dashboard!$I$4, ('Lookups and Calculations'!$F$9) / (1 - 'Lookups and Calculations'!$F$10), 'Lookups and Calculations'!$F$9)</f>
        <v>1951878.888340465</v>
      </c>
      <c r="H8086" s="12">
        <f t="shared" si="252"/>
        <v>0</v>
      </c>
      <c r="I8086" s="12">
        <f t="shared" si="253"/>
        <v>0</v>
      </c>
      <c r="J8086" s="13">
        <f>(1 - Dashboard!$I$9) * H8086 * Dashboard!$I$8 * 'Lookups and Calculations'!$F$12</f>
        <v>0</v>
      </c>
      <c r="K8086" s="12">
        <f>(1 - Dashboard!$I$11) * I8086 * Dashboard!$I$10 * 'Lookups and Calculations'!$F$12</f>
        <v>0</v>
      </c>
      <c r="L8086" s="12">
        <f>(H8086 - I8086) * Dashboard!$I$13 * (Dashboard!$D$12 / 365) * 'Lookups and Calculations'!$F$12</f>
        <v>0</v>
      </c>
      <c r="M8086" s="3">
        <f>(G8086*2) * Dashboard!$I$13 * (Dashboard!$D$12 / 365) * 'Lookups and Calculations'!$F$12</f>
        <v>1602.0878730267946</v>
      </c>
      <c r="N8086" s="12">
        <f>H8086 * Dashboard!$I$14 * Dashboard!$I$15 * (Dashboard!$D$12 / 365) * 'Lookups and Calculations'!$F$12</f>
        <v>0</v>
      </c>
    </row>
    <row r="8087" spans="1:14" x14ac:dyDescent="0.35">
      <c r="A8087" s="2">
        <v>8086</v>
      </c>
      <c r="B8087" s="11">
        <v>1.241852531883527</v>
      </c>
      <c r="C8087" s="11">
        <v>0.14355562564363572</v>
      </c>
      <c r="D8087" s="3">
        <f>B8087*Dashboard!$D$11*Dashboard!$D$10*SQRT(Dashboard!$D$12/365)</f>
        <v>308329.34044877009</v>
      </c>
      <c r="E8087" s="3">
        <f>IF(Dashboard!$I$3,C8087*Dashboard!$E$11*Dashboard!$E$10*SQRT(Dashboard!$D$12/365),0)</f>
        <v>71284.488674802007</v>
      </c>
      <c r="F8087" s="3">
        <f>D8087+IF(Dashboard!$I$3,E8087,0)</f>
        <v>379613.8291235721</v>
      </c>
      <c r="G8087" s="3">
        <f>IF(Dashboard!$I$4, ('Lookups and Calculations'!$F$9) / (1 - 'Lookups and Calculations'!$F$10), 'Lookups and Calculations'!$F$9)</f>
        <v>1951878.888340465</v>
      </c>
      <c r="H8087" s="12">
        <f t="shared" si="252"/>
        <v>0</v>
      </c>
      <c r="I8087" s="12">
        <f t="shared" si="253"/>
        <v>0</v>
      </c>
      <c r="J8087" s="13">
        <f>(1 - Dashboard!$I$9) * H8087 * Dashboard!$I$8 * 'Lookups and Calculations'!$F$12</f>
        <v>0</v>
      </c>
      <c r="K8087" s="12">
        <f>(1 - Dashboard!$I$11) * I8087 * Dashboard!$I$10 * 'Lookups and Calculations'!$F$12</f>
        <v>0</v>
      </c>
      <c r="L8087" s="12">
        <f>(H8087 - I8087) * Dashboard!$I$13 * (Dashboard!$D$12 / 365) * 'Lookups and Calculations'!$F$12</f>
        <v>0</v>
      </c>
      <c r="M8087" s="3">
        <f>(G8087*2) * Dashboard!$I$13 * (Dashboard!$D$12 / 365) * 'Lookups and Calculations'!$F$12</f>
        <v>1602.0878730267946</v>
      </c>
      <c r="N8087" s="12">
        <f>H8087 * Dashboard!$I$14 * Dashboard!$I$15 * (Dashboard!$D$12 / 365) * 'Lookups and Calculations'!$F$12</f>
        <v>0</v>
      </c>
    </row>
    <row r="8088" spans="1:14" x14ac:dyDescent="0.35">
      <c r="A8088" s="2">
        <v>8087</v>
      </c>
      <c r="B8088" s="11">
        <v>-0.31375415468619133</v>
      </c>
      <c r="C8088" s="11">
        <v>-0.20778540600378728</v>
      </c>
      <c r="D8088" s="3">
        <f>B8088*Dashboard!$D$11*Dashboard!$D$10*SQRT(Dashboard!$D$12/365)</f>
        <v>-77899.43579752506</v>
      </c>
      <c r="E8088" s="3">
        <f>IF(Dashboard!$I$3,C8088*Dashboard!$E$11*Dashboard!$E$10*SQRT(Dashboard!$D$12/365),0)</f>
        <v>-103178.65534462091</v>
      </c>
      <c r="F8088" s="3">
        <f>D8088+IF(Dashboard!$I$3,E8088,0)</f>
        <v>-181078.09114214598</v>
      </c>
      <c r="G8088" s="3">
        <f>IF(Dashboard!$I$4, ('Lookups and Calculations'!$F$9) / (1 - 'Lookups and Calculations'!$F$10), 'Lookups and Calculations'!$F$9)</f>
        <v>1951878.888340465</v>
      </c>
      <c r="H8088" s="12">
        <f t="shared" si="252"/>
        <v>0</v>
      </c>
      <c r="I8088" s="12">
        <f t="shared" si="253"/>
        <v>0</v>
      </c>
      <c r="J8088" s="13">
        <f>(1 - Dashboard!$I$9) * H8088 * Dashboard!$I$8 * 'Lookups and Calculations'!$F$12</f>
        <v>0</v>
      </c>
      <c r="K8088" s="12">
        <f>(1 - Dashboard!$I$11) * I8088 * Dashboard!$I$10 * 'Lookups and Calculations'!$F$12</f>
        <v>0</v>
      </c>
      <c r="L8088" s="12">
        <f>(H8088 - I8088) * Dashboard!$I$13 * (Dashboard!$D$12 / 365) * 'Lookups and Calculations'!$F$12</f>
        <v>0</v>
      </c>
      <c r="M8088" s="3">
        <f>(G8088*2) * Dashboard!$I$13 * (Dashboard!$D$12 / 365) * 'Lookups and Calculations'!$F$12</f>
        <v>1602.0878730267946</v>
      </c>
      <c r="N8088" s="12">
        <f>H8088 * Dashboard!$I$14 * Dashboard!$I$15 * (Dashboard!$D$12 / 365) * 'Lookups and Calculations'!$F$12</f>
        <v>0</v>
      </c>
    </row>
    <row r="8089" spans="1:14" x14ac:dyDescent="0.35">
      <c r="A8089" s="2">
        <v>8088</v>
      </c>
      <c r="B8089" s="11">
        <v>2.0995506288309853</v>
      </c>
      <c r="C8089" s="11">
        <v>0.42755142506938854</v>
      </c>
      <c r="D8089" s="3">
        <f>B8089*Dashboard!$D$11*Dashboard!$D$10*SQRT(Dashboard!$D$12/365)</f>
        <v>521280.13915179839</v>
      </c>
      <c r="E8089" s="3">
        <f>IF(Dashboard!$I$3,C8089*Dashboard!$E$11*Dashboard!$E$10*SQRT(Dashboard!$D$12/365),0)</f>
        <v>212306.44624065602</v>
      </c>
      <c r="F8089" s="3">
        <f>D8089+IF(Dashboard!$I$3,E8089,0)</f>
        <v>733586.58539245441</v>
      </c>
      <c r="G8089" s="3">
        <f>IF(Dashboard!$I$4, ('Lookups and Calculations'!$F$9) / (1 - 'Lookups and Calculations'!$F$10), 'Lookups and Calculations'!$F$9)</f>
        <v>1951878.888340465</v>
      </c>
      <c r="H8089" s="12">
        <f t="shared" si="252"/>
        <v>0</v>
      </c>
      <c r="I8089" s="12">
        <f t="shared" si="253"/>
        <v>0</v>
      </c>
      <c r="J8089" s="13">
        <f>(1 - Dashboard!$I$9) * H8089 * Dashboard!$I$8 * 'Lookups and Calculations'!$F$12</f>
        <v>0</v>
      </c>
      <c r="K8089" s="12">
        <f>(1 - Dashboard!$I$11) * I8089 * Dashboard!$I$10 * 'Lookups and Calculations'!$F$12</f>
        <v>0</v>
      </c>
      <c r="L8089" s="12">
        <f>(H8089 - I8089) * Dashboard!$I$13 * (Dashboard!$D$12 / 365) * 'Lookups and Calculations'!$F$12</f>
        <v>0</v>
      </c>
      <c r="M8089" s="3">
        <f>(G8089*2) * Dashboard!$I$13 * (Dashboard!$D$12 / 365) * 'Lookups and Calculations'!$F$12</f>
        <v>1602.0878730267946</v>
      </c>
      <c r="N8089" s="12">
        <f>H8089 * Dashboard!$I$14 * Dashboard!$I$15 * (Dashboard!$D$12 / 365) * 'Lookups and Calculations'!$F$12</f>
        <v>0</v>
      </c>
    </row>
    <row r="8090" spans="1:14" x14ac:dyDescent="0.35">
      <c r="A8090" s="2">
        <v>8089</v>
      </c>
      <c r="B8090" s="11">
        <v>-0.94284026974410684</v>
      </c>
      <c r="C8090" s="11">
        <v>1.3760849086775011</v>
      </c>
      <c r="D8090" s="3">
        <f>B8090*Dashboard!$D$11*Dashboard!$D$10*SQRT(Dashboard!$D$12/365)</f>
        <v>-234090.04777550037</v>
      </c>
      <c r="E8090" s="3">
        <f>IF(Dashboard!$I$3,C8090*Dashboard!$E$11*Dashboard!$E$10*SQRT(Dashboard!$D$12/365),0)</f>
        <v>683313.58418301109</v>
      </c>
      <c r="F8090" s="3">
        <f>D8090+IF(Dashboard!$I$3,E8090,0)</f>
        <v>449223.53640751075</v>
      </c>
      <c r="G8090" s="3">
        <f>IF(Dashboard!$I$4, ('Lookups and Calculations'!$F$9) / (1 - 'Lookups and Calculations'!$F$10), 'Lookups and Calculations'!$F$9)</f>
        <v>1951878.888340465</v>
      </c>
      <c r="H8090" s="12">
        <f t="shared" si="252"/>
        <v>0</v>
      </c>
      <c r="I8090" s="12">
        <f t="shared" si="253"/>
        <v>0</v>
      </c>
      <c r="J8090" s="13">
        <f>(1 - Dashboard!$I$9) * H8090 * Dashboard!$I$8 * 'Lookups and Calculations'!$F$12</f>
        <v>0</v>
      </c>
      <c r="K8090" s="12">
        <f>(1 - Dashboard!$I$11) * I8090 * Dashboard!$I$10 * 'Lookups and Calculations'!$F$12</f>
        <v>0</v>
      </c>
      <c r="L8090" s="12">
        <f>(H8090 - I8090) * Dashboard!$I$13 * (Dashboard!$D$12 / 365) * 'Lookups and Calculations'!$F$12</f>
        <v>0</v>
      </c>
      <c r="M8090" s="3">
        <f>(G8090*2) * Dashboard!$I$13 * (Dashboard!$D$12 / 365) * 'Lookups and Calculations'!$F$12</f>
        <v>1602.0878730267946</v>
      </c>
      <c r="N8090" s="12">
        <f>H8090 * Dashboard!$I$14 * Dashboard!$I$15 * (Dashboard!$D$12 / 365) * 'Lookups and Calculations'!$F$12</f>
        <v>0</v>
      </c>
    </row>
    <row r="8091" spans="1:14" x14ac:dyDescent="0.35">
      <c r="A8091" s="2">
        <v>8090</v>
      </c>
      <c r="B8091" s="11">
        <v>-1.4020870022650058</v>
      </c>
      <c r="C8091" s="11">
        <v>1.0127139680455668</v>
      </c>
      <c r="D8091" s="3">
        <f>B8091*Dashboard!$D$11*Dashboard!$D$10*SQRT(Dashboard!$D$12/365)</f>
        <v>-348112.63782220811</v>
      </c>
      <c r="E8091" s="3">
        <f>IF(Dashboard!$I$3,C8091*Dashboard!$E$11*Dashboard!$E$10*SQRT(Dashboard!$D$12/365),0)</f>
        <v>502876.82605462882</v>
      </c>
      <c r="F8091" s="3">
        <f>D8091+IF(Dashboard!$I$3,E8091,0)</f>
        <v>154764.18823242071</v>
      </c>
      <c r="G8091" s="3">
        <f>IF(Dashboard!$I$4, ('Lookups and Calculations'!$F$9) / (1 - 'Lookups and Calculations'!$F$10), 'Lookups and Calculations'!$F$9)</f>
        <v>1951878.888340465</v>
      </c>
      <c r="H8091" s="12">
        <f t="shared" si="252"/>
        <v>0</v>
      </c>
      <c r="I8091" s="12">
        <f t="shared" si="253"/>
        <v>0</v>
      </c>
      <c r="J8091" s="13">
        <f>(1 - Dashboard!$I$9) * H8091 * Dashboard!$I$8 * 'Lookups and Calculations'!$F$12</f>
        <v>0</v>
      </c>
      <c r="K8091" s="12">
        <f>(1 - Dashboard!$I$11) * I8091 * Dashboard!$I$10 * 'Lookups and Calculations'!$F$12</f>
        <v>0</v>
      </c>
      <c r="L8091" s="12">
        <f>(H8091 - I8091) * Dashboard!$I$13 * (Dashboard!$D$12 / 365) * 'Lookups and Calculations'!$F$12</f>
        <v>0</v>
      </c>
      <c r="M8091" s="3">
        <f>(G8091*2) * Dashboard!$I$13 * (Dashboard!$D$12 / 365) * 'Lookups and Calculations'!$F$12</f>
        <v>1602.0878730267946</v>
      </c>
      <c r="N8091" s="12">
        <f>H8091 * Dashboard!$I$14 * Dashboard!$I$15 * (Dashboard!$D$12 / 365) * 'Lookups and Calculations'!$F$12</f>
        <v>0</v>
      </c>
    </row>
    <row r="8092" spans="1:14" x14ac:dyDescent="0.35">
      <c r="A8092" s="2">
        <v>8091</v>
      </c>
      <c r="B8092" s="11">
        <v>-8.8904142257664395E-2</v>
      </c>
      <c r="C8092" s="11">
        <v>0.86107518689675955</v>
      </c>
      <c r="D8092" s="3">
        <f>B8092*Dashboard!$D$11*Dashboard!$D$10*SQRT(Dashboard!$D$12/365)</f>
        <v>-22073.277496075701</v>
      </c>
      <c r="E8092" s="3">
        <f>IF(Dashboard!$I$3,C8092*Dashboard!$E$11*Dashboard!$E$10*SQRT(Dashboard!$D$12/365),0)</f>
        <v>427578.5371230857</v>
      </c>
      <c r="F8092" s="3">
        <f>D8092+IF(Dashboard!$I$3,E8092,0)</f>
        <v>405505.25962700997</v>
      </c>
      <c r="G8092" s="3">
        <f>IF(Dashboard!$I$4, ('Lookups and Calculations'!$F$9) / (1 - 'Lookups and Calculations'!$F$10), 'Lookups and Calculations'!$F$9)</f>
        <v>1951878.888340465</v>
      </c>
      <c r="H8092" s="12">
        <f t="shared" si="252"/>
        <v>0</v>
      </c>
      <c r="I8092" s="12">
        <f t="shared" si="253"/>
        <v>0</v>
      </c>
      <c r="J8092" s="13">
        <f>(1 - Dashboard!$I$9) * H8092 * Dashboard!$I$8 * 'Lookups and Calculations'!$F$12</f>
        <v>0</v>
      </c>
      <c r="K8092" s="12">
        <f>(1 - Dashboard!$I$11) * I8092 * Dashboard!$I$10 * 'Lookups and Calculations'!$F$12</f>
        <v>0</v>
      </c>
      <c r="L8092" s="12">
        <f>(H8092 - I8092) * Dashboard!$I$13 * (Dashboard!$D$12 / 365) * 'Lookups and Calculations'!$F$12</f>
        <v>0</v>
      </c>
      <c r="M8092" s="3">
        <f>(G8092*2) * Dashboard!$I$13 * (Dashboard!$D$12 / 365) * 'Lookups and Calculations'!$F$12</f>
        <v>1602.0878730267946</v>
      </c>
      <c r="N8092" s="12">
        <f>H8092 * Dashboard!$I$14 * Dashboard!$I$15 * (Dashboard!$D$12 / 365) * 'Lookups and Calculations'!$F$12</f>
        <v>0</v>
      </c>
    </row>
    <row r="8093" spans="1:14" x14ac:dyDescent="0.35">
      <c r="A8093" s="2">
        <v>8092</v>
      </c>
      <c r="B8093" s="11">
        <v>-0.34148610912564531</v>
      </c>
      <c r="C8093" s="11">
        <v>-0.33009997152715392</v>
      </c>
      <c r="D8093" s="3">
        <f>B8093*Dashboard!$D$11*Dashboard!$D$10*SQRT(Dashboard!$D$12/365)</f>
        <v>-84784.774436488457</v>
      </c>
      <c r="E8093" s="3">
        <f>IF(Dashboard!$I$3,C8093*Dashboard!$E$11*Dashboard!$E$10*SQRT(Dashboard!$D$12/365),0)</f>
        <v>-163915.60815800796</v>
      </c>
      <c r="F8093" s="3">
        <f>D8093+IF(Dashboard!$I$3,E8093,0)</f>
        <v>-248700.38259449642</v>
      </c>
      <c r="G8093" s="3">
        <f>IF(Dashboard!$I$4, ('Lookups and Calculations'!$F$9) / (1 - 'Lookups and Calculations'!$F$10), 'Lookups and Calculations'!$F$9)</f>
        <v>1951878.888340465</v>
      </c>
      <c r="H8093" s="12">
        <f t="shared" si="252"/>
        <v>0</v>
      </c>
      <c r="I8093" s="12">
        <f t="shared" si="253"/>
        <v>0</v>
      </c>
      <c r="J8093" s="13">
        <f>(1 - Dashboard!$I$9) * H8093 * Dashboard!$I$8 * 'Lookups and Calculations'!$F$12</f>
        <v>0</v>
      </c>
      <c r="K8093" s="12">
        <f>(1 - Dashboard!$I$11) * I8093 * Dashboard!$I$10 * 'Lookups and Calculations'!$F$12</f>
        <v>0</v>
      </c>
      <c r="L8093" s="12">
        <f>(H8093 - I8093) * Dashboard!$I$13 * (Dashboard!$D$12 / 365) * 'Lookups and Calculations'!$F$12</f>
        <v>0</v>
      </c>
      <c r="M8093" s="3">
        <f>(G8093*2) * Dashboard!$I$13 * (Dashboard!$D$12 / 365) * 'Lookups and Calculations'!$F$12</f>
        <v>1602.0878730267946</v>
      </c>
      <c r="N8093" s="12">
        <f>H8093 * Dashboard!$I$14 * Dashboard!$I$15 * (Dashboard!$D$12 / 365) * 'Lookups and Calculations'!$F$12</f>
        <v>0</v>
      </c>
    </row>
    <row r="8094" spans="1:14" x14ac:dyDescent="0.35">
      <c r="A8094" s="2">
        <v>8093</v>
      </c>
      <c r="B8094" s="11">
        <v>2.1369161329817912</v>
      </c>
      <c r="C8094" s="11">
        <v>-0.82620160609837601</v>
      </c>
      <c r="D8094" s="3">
        <f>B8094*Dashboard!$D$11*Dashboard!$D$10*SQRT(Dashboard!$D$12/365)</f>
        <v>530557.31253153924</v>
      </c>
      <c r="E8094" s="3">
        <f>IF(Dashboard!$I$3,C8094*Dashboard!$E$11*Dashboard!$E$10*SQRT(Dashboard!$D$12/365),0)</f>
        <v>-410261.58862785005</v>
      </c>
      <c r="F8094" s="3">
        <f>D8094+IF(Dashboard!$I$3,E8094,0)</f>
        <v>120295.72390368918</v>
      </c>
      <c r="G8094" s="3">
        <f>IF(Dashboard!$I$4, ('Lookups and Calculations'!$F$9) / (1 - 'Lookups and Calculations'!$F$10), 'Lookups and Calculations'!$F$9)</f>
        <v>1951878.888340465</v>
      </c>
      <c r="H8094" s="12">
        <f t="shared" si="252"/>
        <v>0</v>
      </c>
      <c r="I8094" s="12">
        <f t="shared" si="253"/>
        <v>0</v>
      </c>
      <c r="J8094" s="13">
        <f>(1 - Dashboard!$I$9) * H8094 * Dashboard!$I$8 * 'Lookups and Calculations'!$F$12</f>
        <v>0</v>
      </c>
      <c r="K8094" s="12">
        <f>(1 - Dashboard!$I$11) * I8094 * Dashboard!$I$10 * 'Lookups and Calculations'!$F$12</f>
        <v>0</v>
      </c>
      <c r="L8094" s="12">
        <f>(H8094 - I8094) * Dashboard!$I$13 * (Dashboard!$D$12 / 365) * 'Lookups and Calculations'!$F$12</f>
        <v>0</v>
      </c>
      <c r="M8094" s="3">
        <f>(G8094*2) * Dashboard!$I$13 * (Dashboard!$D$12 / 365) * 'Lookups and Calculations'!$F$12</f>
        <v>1602.0878730267946</v>
      </c>
      <c r="N8094" s="12">
        <f>H8094 * Dashboard!$I$14 * Dashboard!$I$15 * (Dashboard!$D$12 / 365) * 'Lookups and Calculations'!$F$12</f>
        <v>0</v>
      </c>
    </row>
    <row r="8095" spans="1:14" x14ac:dyDescent="0.35">
      <c r="A8095" s="2">
        <v>8094</v>
      </c>
      <c r="B8095" s="11">
        <v>0.12728551655342904</v>
      </c>
      <c r="C8095" s="11">
        <v>1.4362176498629475</v>
      </c>
      <c r="D8095" s="3">
        <f>B8095*Dashboard!$D$11*Dashboard!$D$10*SQRT(Dashboard!$D$12/365)</f>
        <v>31602.672910023615</v>
      </c>
      <c r="E8095" s="3">
        <f>IF(Dashboard!$I$3,C8095*Dashboard!$E$11*Dashboard!$E$10*SQRT(Dashboard!$D$12/365),0)</f>
        <v>713173.31060473761</v>
      </c>
      <c r="F8095" s="3">
        <f>D8095+IF(Dashboard!$I$3,E8095,0)</f>
        <v>744775.9835147612</v>
      </c>
      <c r="G8095" s="3">
        <f>IF(Dashboard!$I$4, ('Lookups and Calculations'!$F$9) / (1 - 'Lookups and Calculations'!$F$10), 'Lookups and Calculations'!$F$9)</f>
        <v>1951878.888340465</v>
      </c>
      <c r="H8095" s="12">
        <f t="shared" si="252"/>
        <v>0</v>
      </c>
      <c r="I8095" s="12">
        <f t="shared" si="253"/>
        <v>0</v>
      </c>
      <c r="J8095" s="13">
        <f>(1 - Dashboard!$I$9) * H8095 * Dashboard!$I$8 * 'Lookups and Calculations'!$F$12</f>
        <v>0</v>
      </c>
      <c r="K8095" s="12">
        <f>(1 - Dashboard!$I$11) * I8095 * Dashboard!$I$10 * 'Lookups and Calculations'!$F$12</f>
        <v>0</v>
      </c>
      <c r="L8095" s="12">
        <f>(H8095 - I8095) * Dashboard!$I$13 * (Dashboard!$D$12 / 365) * 'Lookups and Calculations'!$F$12</f>
        <v>0</v>
      </c>
      <c r="M8095" s="3">
        <f>(G8095*2) * Dashboard!$I$13 * (Dashboard!$D$12 / 365) * 'Lookups and Calculations'!$F$12</f>
        <v>1602.0878730267946</v>
      </c>
      <c r="N8095" s="12">
        <f>H8095 * Dashboard!$I$14 * Dashboard!$I$15 * (Dashboard!$D$12 / 365) * 'Lookups and Calculations'!$F$12</f>
        <v>0</v>
      </c>
    </row>
    <row r="8096" spans="1:14" x14ac:dyDescent="0.35">
      <c r="A8096" s="2">
        <v>8095</v>
      </c>
      <c r="B8096" s="11">
        <v>-0.66812626624778482</v>
      </c>
      <c r="C8096" s="11">
        <v>1.0783590885389058</v>
      </c>
      <c r="D8096" s="3">
        <f>B8096*Dashboard!$D$11*Dashboard!$D$10*SQRT(Dashboard!$D$12/365)</f>
        <v>-165883.56968297408</v>
      </c>
      <c r="E8096" s="3">
        <f>IF(Dashboard!$I$3,C8096*Dashboard!$E$11*Dashboard!$E$10*SQRT(Dashboard!$D$12/365),0)</f>
        <v>535473.79902160843</v>
      </c>
      <c r="F8096" s="3">
        <f>D8096+IF(Dashboard!$I$3,E8096,0)</f>
        <v>369590.22933863435</v>
      </c>
      <c r="G8096" s="3">
        <f>IF(Dashboard!$I$4, ('Lookups and Calculations'!$F$9) / (1 - 'Lookups and Calculations'!$F$10), 'Lookups and Calculations'!$F$9)</f>
        <v>1951878.888340465</v>
      </c>
      <c r="H8096" s="12">
        <f t="shared" si="252"/>
        <v>0</v>
      </c>
      <c r="I8096" s="12">
        <f t="shared" si="253"/>
        <v>0</v>
      </c>
      <c r="J8096" s="13">
        <f>(1 - Dashboard!$I$9) * H8096 * Dashboard!$I$8 * 'Lookups and Calculations'!$F$12</f>
        <v>0</v>
      </c>
      <c r="K8096" s="12">
        <f>(1 - Dashboard!$I$11) * I8096 * Dashboard!$I$10 * 'Lookups and Calculations'!$F$12</f>
        <v>0</v>
      </c>
      <c r="L8096" s="12">
        <f>(H8096 - I8096) * Dashboard!$I$13 * (Dashboard!$D$12 / 365) * 'Lookups and Calculations'!$F$12</f>
        <v>0</v>
      </c>
      <c r="M8096" s="3">
        <f>(G8096*2) * Dashboard!$I$13 * (Dashboard!$D$12 / 365) * 'Lookups and Calculations'!$F$12</f>
        <v>1602.0878730267946</v>
      </c>
      <c r="N8096" s="12">
        <f>H8096 * Dashboard!$I$14 * Dashboard!$I$15 * (Dashboard!$D$12 / 365) * 'Lookups and Calculations'!$F$12</f>
        <v>0</v>
      </c>
    </row>
    <row r="8097" spans="1:14" x14ac:dyDescent="0.35">
      <c r="A8097" s="2">
        <v>8096</v>
      </c>
      <c r="B8097" s="11">
        <v>-0.11462176022421516</v>
      </c>
      <c r="C8097" s="11">
        <v>1.0589400673715494</v>
      </c>
      <c r="D8097" s="3">
        <f>B8097*Dashboard!$D$11*Dashboard!$D$10*SQRT(Dashboard!$D$12/365)</f>
        <v>-28458.493117058744</v>
      </c>
      <c r="E8097" s="3">
        <f>IF(Dashboard!$I$3,C8097*Dashboard!$E$11*Dashboard!$E$10*SQRT(Dashboard!$D$12/365),0)</f>
        <v>525831.0212602095</v>
      </c>
      <c r="F8097" s="3">
        <f>D8097+IF(Dashboard!$I$3,E8097,0)</f>
        <v>497372.52814315073</v>
      </c>
      <c r="G8097" s="3">
        <f>IF(Dashboard!$I$4, ('Lookups and Calculations'!$F$9) / (1 - 'Lookups and Calculations'!$F$10), 'Lookups and Calculations'!$F$9)</f>
        <v>1951878.888340465</v>
      </c>
      <c r="H8097" s="12">
        <f t="shared" si="252"/>
        <v>0</v>
      </c>
      <c r="I8097" s="12">
        <f t="shared" si="253"/>
        <v>0</v>
      </c>
      <c r="J8097" s="13">
        <f>(1 - Dashboard!$I$9) * H8097 * Dashboard!$I$8 * 'Lookups and Calculations'!$F$12</f>
        <v>0</v>
      </c>
      <c r="K8097" s="12">
        <f>(1 - Dashboard!$I$11) * I8097 * Dashboard!$I$10 * 'Lookups and Calculations'!$F$12</f>
        <v>0</v>
      </c>
      <c r="L8097" s="12">
        <f>(H8097 - I8097) * Dashboard!$I$13 * (Dashboard!$D$12 / 365) * 'Lookups and Calculations'!$F$12</f>
        <v>0</v>
      </c>
      <c r="M8097" s="3">
        <f>(G8097*2) * Dashboard!$I$13 * (Dashboard!$D$12 / 365) * 'Lookups and Calculations'!$F$12</f>
        <v>1602.0878730267946</v>
      </c>
      <c r="N8097" s="12">
        <f>H8097 * Dashboard!$I$14 * Dashboard!$I$15 * (Dashboard!$D$12 / 365) * 'Lookups and Calculations'!$F$12</f>
        <v>0</v>
      </c>
    </row>
    <row r="8098" spans="1:14" x14ac:dyDescent="0.35">
      <c r="A8098" s="2">
        <v>8097</v>
      </c>
      <c r="B8098" s="11">
        <v>0.78754781200755053</v>
      </c>
      <c r="C8098" s="11">
        <v>9.7148913560158992E-2</v>
      </c>
      <c r="D8098" s="3">
        <f>B8098*Dashboard!$D$11*Dashboard!$D$10*SQRT(Dashboard!$D$12/365)</f>
        <v>195533.76203200783</v>
      </c>
      <c r="E8098" s="3">
        <f>IF(Dashboard!$I$3,C8098*Dashboard!$E$11*Dashboard!$E$10*SQRT(Dashboard!$D$12/365),0)</f>
        <v>48240.607760226012</v>
      </c>
      <c r="F8098" s="3">
        <f>D8098+IF(Dashboard!$I$3,E8098,0)</f>
        <v>243774.36979223383</v>
      </c>
      <c r="G8098" s="3">
        <f>IF(Dashboard!$I$4, ('Lookups and Calculations'!$F$9) / (1 - 'Lookups and Calculations'!$F$10), 'Lookups and Calculations'!$F$9)</f>
        <v>1951878.888340465</v>
      </c>
      <c r="H8098" s="12">
        <f t="shared" si="252"/>
        <v>0</v>
      </c>
      <c r="I8098" s="12">
        <f t="shared" si="253"/>
        <v>0</v>
      </c>
      <c r="J8098" s="13">
        <f>(1 - Dashboard!$I$9) * H8098 * Dashboard!$I$8 * 'Lookups and Calculations'!$F$12</f>
        <v>0</v>
      </c>
      <c r="K8098" s="12">
        <f>(1 - Dashboard!$I$11) * I8098 * Dashboard!$I$10 * 'Lookups and Calculations'!$F$12</f>
        <v>0</v>
      </c>
      <c r="L8098" s="12">
        <f>(H8098 - I8098) * Dashboard!$I$13 * (Dashboard!$D$12 / 365) * 'Lookups and Calculations'!$F$12</f>
        <v>0</v>
      </c>
      <c r="M8098" s="3">
        <f>(G8098*2) * Dashboard!$I$13 * (Dashboard!$D$12 / 365) * 'Lookups and Calculations'!$F$12</f>
        <v>1602.0878730267946</v>
      </c>
      <c r="N8098" s="12">
        <f>H8098 * Dashboard!$I$14 * Dashboard!$I$15 * (Dashboard!$D$12 / 365) * 'Lookups and Calculations'!$F$12</f>
        <v>0</v>
      </c>
    </row>
    <row r="8099" spans="1:14" x14ac:dyDescent="0.35">
      <c r="A8099" s="2">
        <v>8098</v>
      </c>
      <c r="B8099" s="11">
        <v>0.98277286969123079</v>
      </c>
      <c r="C8099" s="11">
        <v>0.51403050492930624</v>
      </c>
      <c r="D8099" s="3">
        <f>B8099*Dashboard!$D$11*Dashboard!$D$10*SQRT(Dashboard!$D$12/365)</f>
        <v>244004.58423453307</v>
      </c>
      <c r="E8099" s="3">
        <f>IF(Dashboard!$I$3,C8099*Dashboard!$E$11*Dashboard!$E$10*SQRT(Dashboard!$D$12/365),0)</f>
        <v>255248.80368044542</v>
      </c>
      <c r="F8099" s="3">
        <f>D8099+IF(Dashboard!$I$3,E8099,0)</f>
        <v>499253.38791497849</v>
      </c>
      <c r="G8099" s="3">
        <f>IF(Dashboard!$I$4, ('Lookups and Calculations'!$F$9) / (1 - 'Lookups and Calculations'!$F$10), 'Lookups and Calculations'!$F$9)</f>
        <v>1951878.888340465</v>
      </c>
      <c r="H8099" s="12">
        <f t="shared" si="252"/>
        <v>0</v>
      </c>
      <c r="I8099" s="12">
        <f t="shared" si="253"/>
        <v>0</v>
      </c>
      <c r="J8099" s="13">
        <f>(1 - Dashboard!$I$9) * H8099 * Dashboard!$I$8 * 'Lookups and Calculations'!$F$12</f>
        <v>0</v>
      </c>
      <c r="K8099" s="12">
        <f>(1 - Dashboard!$I$11) * I8099 * Dashboard!$I$10 * 'Lookups and Calculations'!$F$12</f>
        <v>0</v>
      </c>
      <c r="L8099" s="12">
        <f>(H8099 - I8099) * Dashboard!$I$13 * (Dashboard!$D$12 / 365) * 'Lookups and Calculations'!$F$12</f>
        <v>0</v>
      </c>
      <c r="M8099" s="3">
        <f>(G8099*2) * Dashboard!$I$13 * (Dashboard!$D$12 / 365) * 'Lookups and Calculations'!$F$12</f>
        <v>1602.0878730267946</v>
      </c>
      <c r="N8099" s="12">
        <f>H8099 * Dashboard!$I$14 * Dashboard!$I$15 * (Dashboard!$D$12 / 365) * 'Lookups and Calculations'!$F$12</f>
        <v>0</v>
      </c>
    </row>
    <row r="8100" spans="1:14" x14ac:dyDescent="0.35">
      <c r="A8100" s="2">
        <v>8099</v>
      </c>
      <c r="B8100" s="11">
        <v>0.10652955705114382</v>
      </c>
      <c r="C8100" s="11">
        <v>0.44133551644604402</v>
      </c>
      <c r="D8100" s="3">
        <f>B8100*Dashboard!$D$11*Dashboard!$D$10*SQRT(Dashboard!$D$12/365)</f>
        <v>26449.346617718562</v>
      </c>
      <c r="E8100" s="3">
        <f>IF(Dashboard!$I$3,C8100*Dashboard!$E$11*Dashboard!$E$10*SQRT(Dashboard!$D$12/365),0)</f>
        <v>219151.12335606795</v>
      </c>
      <c r="F8100" s="3">
        <f>D8100+IF(Dashboard!$I$3,E8100,0)</f>
        <v>245600.4699737865</v>
      </c>
      <c r="G8100" s="3">
        <f>IF(Dashboard!$I$4, ('Lookups and Calculations'!$F$9) / (1 - 'Lookups and Calculations'!$F$10), 'Lookups and Calculations'!$F$9)</f>
        <v>1951878.888340465</v>
      </c>
      <c r="H8100" s="12">
        <f t="shared" si="252"/>
        <v>0</v>
      </c>
      <c r="I8100" s="12">
        <f t="shared" si="253"/>
        <v>0</v>
      </c>
      <c r="J8100" s="13">
        <f>(1 - Dashboard!$I$9) * H8100 * Dashboard!$I$8 * 'Lookups and Calculations'!$F$12</f>
        <v>0</v>
      </c>
      <c r="K8100" s="12">
        <f>(1 - Dashboard!$I$11) * I8100 * Dashboard!$I$10 * 'Lookups and Calculations'!$F$12</f>
        <v>0</v>
      </c>
      <c r="L8100" s="12">
        <f>(H8100 - I8100) * Dashboard!$I$13 * (Dashboard!$D$12 / 365) * 'Lookups and Calculations'!$F$12</f>
        <v>0</v>
      </c>
      <c r="M8100" s="3">
        <f>(G8100*2) * Dashboard!$I$13 * (Dashboard!$D$12 / 365) * 'Lookups and Calculations'!$F$12</f>
        <v>1602.0878730267946</v>
      </c>
      <c r="N8100" s="12">
        <f>H8100 * Dashboard!$I$14 * Dashboard!$I$15 * (Dashboard!$D$12 / 365) * 'Lookups and Calculations'!$F$12</f>
        <v>0</v>
      </c>
    </row>
    <row r="8101" spans="1:14" x14ac:dyDescent="0.35">
      <c r="A8101" s="2">
        <v>8100</v>
      </c>
      <c r="B8101" s="11">
        <v>-6.2378727151849521E-2</v>
      </c>
      <c r="C8101" s="11">
        <v>1.491403176134511</v>
      </c>
      <c r="D8101" s="3">
        <f>B8101*Dashboard!$D$11*Dashboard!$D$10*SQRT(Dashboard!$D$12/365)</f>
        <v>-15487.500574317321</v>
      </c>
      <c r="E8101" s="3">
        <f>IF(Dashboard!$I$3,C8101*Dashboard!$E$11*Dashboard!$E$10*SQRT(Dashboard!$D$12/365),0)</f>
        <v>740576.43050951767</v>
      </c>
      <c r="F8101" s="3">
        <f>D8101+IF(Dashboard!$I$3,E8101,0)</f>
        <v>725088.92993520037</v>
      </c>
      <c r="G8101" s="3">
        <f>IF(Dashboard!$I$4, ('Lookups and Calculations'!$F$9) / (1 - 'Lookups and Calculations'!$F$10), 'Lookups and Calculations'!$F$9)</f>
        <v>1951878.888340465</v>
      </c>
      <c r="H8101" s="12">
        <f t="shared" si="252"/>
        <v>0</v>
      </c>
      <c r="I8101" s="12">
        <f t="shared" si="253"/>
        <v>0</v>
      </c>
      <c r="J8101" s="13">
        <f>(1 - Dashboard!$I$9) * H8101 * Dashboard!$I$8 * 'Lookups and Calculations'!$F$12</f>
        <v>0</v>
      </c>
      <c r="K8101" s="12">
        <f>(1 - Dashboard!$I$11) * I8101 * Dashboard!$I$10 * 'Lookups and Calculations'!$F$12</f>
        <v>0</v>
      </c>
      <c r="L8101" s="12">
        <f>(H8101 - I8101) * Dashboard!$I$13 * (Dashboard!$D$12 / 365) * 'Lookups and Calculations'!$F$12</f>
        <v>0</v>
      </c>
      <c r="M8101" s="3">
        <f>(G8101*2) * Dashboard!$I$13 * (Dashboard!$D$12 / 365) * 'Lookups and Calculations'!$F$12</f>
        <v>1602.0878730267946</v>
      </c>
      <c r="N8101" s="12">
        <f>H8101 * Dashboard!$I$14 * Dashboard!$I$15 * (Dashboard!$D$12 / 365) * 'Lookups and Calculations'!$F$12</f>
        <v>0</v>
      </c>
    </row>
    <row r="8102" spans="1:14" x14ac:dyDescent="0.35">
      <c r="A8102" s="2">
        <v>8101</v>
      </c>
      <c r="B8102" s="11">
        <v>0.34880409339354856</v>
      </c>
      <c r="C8102" s="11">
        <v>-0.72069028344331132</v>
      </c>
      <c r="D8102" s="3">
        <f>B8102*Dashboard!$D$11*Dashboard!$D$10*SQRT(Dashboard!$D$12/365)</f>
        <v>86601.696498333331</v>
      </c>
      <c r="E8102" s="3">
        <f>IF(Dashboard!$I$3,C8102*Dashboard!$E$11*Dashboard!$E$10*SQRT(Dashboard!$D$12/365),0)</f>
        <v>-357868.51346171647</v>
      </c>
      <c r="F8102" s="3">
        <f>D8102+IF(Dashboard!$I$3,E8102,0)</f>
        <v>-271266.81696338311</v>
      </c>
      <c r="G8102" s="3">
        <f>IF(Dashboard!$I$4, ('Lookups and Calculations'!$F$9) / (1 - 'Lookups and Calculations'!$F$10), 'Lookups and Calculations'!$F$9)</f>
        <v>1951878.888340465</v>
      </c>
      <c r="H8102" s="12">
        <f t="shared" si="252"/>
        <v>0</v>
      </c>
      <c r="I8102" s="12">
        <f t="shared" si="253"/>
        <v>0</v>
      </c>
      <c r="J8102" s="13">
        <f>(1 - Dashboard!$I$9) * H8102 * Dashboard!$I$8 * 'Lookups and Calculations'!$F$12</f>
        <v>0</v>
      </c>
      <c r="K8102" s="12">
        <f>(1 - Dashboard!$I$11) * I8102 * Dashboard!$I$10 * 'Lookups and Calculations'!$F$12</f>
        <v>0</v>
      </c>
      <c r="L8102" s="12">
        <f>(H8102 - I8102) * Dashboard!$I$13 * (Dashboard!$D$12 / 365) * 'Lookups and Calculations'!$F$12</f>
        <v>0</v>
      </c>
      <c r="M8102" s="3">
        <f>(G8102*2) * Dashboard!$I$13 * (Dashboard!$D$12 / 365) * 'Lookups and Calculations'!$F$12</f>
        <v>1602.0878730267946</v>
      </c>
      <c r="N8102" s="12">
        <f>H8102 * Dashboard!$I$14 * Dashboard!$I$15 * (Dashboard!$D$12 / 365) * 'Lookups and Calculations'!$F$12</f>
        <v>0</v>
      </c>
    </row>
    <row r="8103" spans="1:14" x14ac:dyDescent="0.35">
      <c r="A8103" s="2">
        <v>8102</v>
      </c>
      <c r="B8103" s="11">
        <v>-2.6939939468855045E-2</v>
      </c>
      <c r="C8103" s="11">
        <v>-2.2565849238968858</v>
      </c>
      <c r="D8103" s="3">
        <f>B8103*Dashboard!$D$11*Dashboard!$D$10*SQRT(Dashboard!$D$12/365)</f>
        <v>-6688.6957629047347</v>
      </c>
      <c r="E8103" s="3">
        <f>IF(Dashboard!$I$3,C8103*Dashboard!$E$11*Dashboard!$E$10*SQRT(Dashboard!$D$12/365),0)</f>
        <v>-1120537.7826890335</v>
      </c>
      <c r="F8103" s="3">
        <f>D8103+IF(Dashboard!$I$3,E8103,0)</f>
        <v>-1127226.4784519384</v>
      </c>
      <c r="G8103" s="3">
        <f>IF(Dashboard!$I$4, ('Lookups and Calculations'!$F$9) / (1 - 'Lookups and Calculations'!$F$10), 'Lookups and Calculations'!$F$9)</f>
        <v>1951878.888340465</v>
      </c>
      <c r="H8103" s="12">
        <f t="shared" si="252"/>
        <v>0</v>
      </c>
      <c r="I8103" s="12">
        <f t="shared" si="253"/>
        <v>0</v>
      </c>
      <c r="J8103" s="13">
        <f>(1 - Dashboard!$I$9) * H8103 * Dashboard!$I$8 * 'Lookups and Calculations'!$F$12</f>
        <v>0</v>
      </c>
      <c r="K8103" s="12">
        <f>(1 - Dashboard!$I$11) * I8103 * Dashboard!$I$10 * 'Lookups and Calculations'!$F$12</f>
        <v>0</v>
      </c>
      <c r="L8103" s="12">
        <f>(H8103 - I8103) * Dashboard!$I$13 * (Dashboard!$D$12 / 365) * 'Lookups and Calculations'!$F$12</f>
        <v>0</v>
      </c>
      <c r="M8103" s="3">
        <f>(G8103*2) * Dashboard!$I$13 * (Dashboard!$D$12 / 365) * 'Lookups and Calculations'!$F$12</f>
        <v>1602.0878730267946</v>
      </c>
      <c r="N8103" s="12">
        <f>H8103 * Dashboard!$I$14 * Dashboard!$I$15 * (Dashboard!$D$12 / 365) * 'Lookups and Calculations'!$F$12</f>
        <v>0</v>
      </c>
    </row>
    <row r="8104" spans="1:14" x14ac:dyDescent="0.35">
      <c r="A8104" s="2">
        <v>8103</v>
      </c>
      <c r="B8104" s="11">
        <v>-0.58401860167756259</v>
      </c>
      <c r="C8104" s="11">
        <v>1.3207872465663795</v>
      </c>
      <c r="D8104" s="3">
        <f>B8104*Dashboard!$D$11*Dashboard!$D$10*SQRT(Dashboard!$D$12/365)</f>
        <v>-145001.17014050143</v>
      </c>
      <c r="E8104" s="3">
        <f>IF(Dashboard!$I$3,C8104*Dashboard!$E$11*Dashboard!$E$10*SQRT(Dashboard!$D$12/365),0)</f>
        <v>655854.78170954599</v>
      </c>
      <c r="F8104" s="3">
        <f>D8104+IF(Dashboard!$I$3,E8104,0)</f>
        <v>510853.61156904453</v>
      </c>
      <c r="G8104" s="3">
        <f>IF(Dashboard!$I$4, ('Lookups and Calculations'!$F$9) / (1 - 'Lookups and Calculations'!$F$10), 'Lookups and Calculations'!$F$9)</f>
        <v>1951878.888340465</v>
      </c>
      <c r="H8104" s="12">
        <f t="shared" si="252"/>
        <v>0</v>
      </c>
      <c r="I8104" s="12">
        <f t="shared" si="253"/>
        <v>0</v>
      </c>
      <c r="J8104" s="13">
        <f>(1 - Dashboard!$I$9) * H8104 * Dashboard!$I$8 * 'Lookups and Calculations'!$F$12</f>
        <v>0</v>
      </c>
      <c r="K8104" s="12">
        <f>(1 - Dashboard!$I$11) * I8104 * Dashboard!$I$10 * 'Lookups and Calculations'!$F$12</f>
        <v>0</v>
      </c>
      <c r="L8104" s="12">
        <f>(H8104 - I8104) * Dashboard!$I$13 * (Dashboard!$D$12 / 365) * 'Lookups and Calculations'!$F$12</f>
        <v>0</v>
      </c>
      <c r="M8104" s="3">
        <f>(G8104*2) * Dashboard!$I$13 * (Dashboard!$D$12 / 365) * 'Lookups and Calculations'!$F$12</f>
        <v>1602.0878730267946</v>
      </c>
      <c r="N8104" s="12">
        <f>H8104 * Dashboard!$I$14 * Dashboard!$I$15 * (Dashboard!$D$12 / 365) * 'Lookups and Calculations'!$F$12</f>
        <v>0</v>
      </c>
    </row>
    <row r="8105" spans="1:14" x14ac:dyDescent="0.35">
      <c r="A8105" s="2">
        <v>8104</v>
      </c>
      <c r="B8105" s="11">
        <v>1.4274312971701668</v>
      </c>
      <c r="C8105" s="11">
        <v>0.29874474788086458</v>
      </c>
      <c r="D8105" s="3">
        <f>B8105*Dashboard!$D$11*Dashboard!$D$10*SQRT(Dashboard!$D$12/365)</f>
        <v>354405.16413400398</v>
      </c>
      <c r="E8105" s="3">
        <f>IF(Dashboard!$I$3,C8105*Dashboard!$E$11*Dashboard!$E$10*SQRT(Dashboard!$D$12/365),0)</f>
        <v>148345.74752113997</v>
      </c>
      <c r="F8105" s="3">
        <f>D8105+IF(Dashboard!$I$3,E8105,0)</f>
        <v>502750.91165514395</v>
      </c>
      <c r="G8105" s="3">
        <f>IF(Dashboard!$I$4, ('Lookups and Calculations'!$F$9) / (1 - 'Lookups and Calculations'!$F$10), 'Lookups and Calculations'!$F$9)</f>
        <v>1951878.888340465</v>
      </c>
      <c r="H8105" s="12">
        <f t="shared" si="252"/>
        <v>0</v>
      </c>
      <c r="I8105" s="12">
        <f t="shared" si="253"/>
        <v>0</v>
      </c>
      <c r="J8105" s="13">
        <f>(1 - Dashboard!$I$9) * H8105 * Dashboard!$I$8 * 'Lookups and Calculations'!$F$12</f>
        <v>0</v>
      </c>
      <c r="K8105" s="12">
        <f>(1 - Dashboard!$I$11) * I8105 * Dashboard!$I$10 * 'Lookups and Calculations'!$F$12</f>
        <v>0</v>
      </c>
      <c r="L8105" s="12">
        <f>(H8105 - I8105) * Dashboard!$I$13 * (Dashboard!$D$12 / 365) * 'Lookups and Calculations'!$F$12</f>
        <v>0</v>
      </c>
      <c r="M8105" s="3">
        <f>(G8105*2) * Dashboard!$I$13 * (Dashboard!$D$12 / 365) * 'Lookups and Calculations'!$F$12</f>
        <v>1602.0878730267946</v>
      </c>
      <c r="N8105" s="12">
        <f>H8105 * Dashboard!$I$14 * Dashboard!$I$15 * (Dashboard!$D$12 / 365) * 'Lookups and Calculations'!$F$12</f>
        <v>0</v>
      </c>
    </row>
    <row r="8106" spans="1:14" x14ac:dyDescent="0.35">
      <c r="A8106" s="2">
        <v>8105</v>
      </c>
      <c r="B8106" s="11">
        <v>2.3633630718652001</v>
      </c>
      <c r="C8106" s="11">
        <v>-0.15115494945010813</v>
      </c>
      <c r="D8106" s="3">
        <f>B8106*Dashboard!$D$11*Dashboard!$D$10*SQRT(Dashboard!$D$12/365)</f>
        <v>586779.95855430618</v>
      </c>
      <c r="E8106" s="3">
        <f>IF(Dashboard!$I$3,C8106*Dashboard!$E$11*Dashboard!$E$10*SQRT(Dashboard!$D$12/365),0)</f>
        <v>-75058.035753781645</v>
      </c>
      <c r="F8106" s="3">
        <f>D8106+IF(Dashboard!$I$3,E8106,0)</f>
        <v>511721.92280052451</v>
      </c>
      <c r="G8106" s="3">
        <f>IF(Dashboard!$I$4, ('Lookups and Calculations'!$F$9) / (1 - 'Lookups and Calculations'!$F$10), 'Lookups and Calculations'!$F$9)</f>
        <v>1951878.888340465</v>
      </c>
      <c r="H8106" s="12">
        <f t="shared" si="252"/>
        <v>0</v>
      </c>
      <c r="I8106" s="12">
        <f t="shared" si="253"/>
        <v>0</v>
      </c>
      <c r="J8106" s="13">
        <f>(1 - Dashboard!$I$9) * H8106 * Dashboard!$I$8 * 'Lookups and Calculations'!$F$12</f>
        <v>0</v>
      </c>
      <c r="K8106" s="12">
        <f>(1 - Dashboard!$I$11) * I8106 * Dashboard!$I$10 * 'Lookups and Calculations'!$F$12</f>
        <v>0</v>
      </c>
      <c r="L8106" s="12">
        <f>(H8106 - I8106) * Dashboard!$I$13 * (Dashboard!$D$12 / 365) * 'Lookups and Calculations'!$F$12</f>
        <v>0</v>
      </c>
      <c r="M8106" s="3">
        <f>(G8106*2) * Dashboard!$I$13 * (Dashboard!$D$12 / 365) * 'Lookups and Calculations'!$F$12</f>
        <v>1602.0878730267946</v>
      </c>
      <c r="N8106" s="12">
        <f>H8106 * Dashboard!$I$14 * Dashboard!$I$15 * (Dashboard!$D$12 / 365) * 'Lookups and Calculations'!$F$12</f>
        <v>0</v>
      </c>
    </row>
    <row r="8107" spans="1:14" x14ac:dyDescent="0.35">
      <c r="A8107" s="2">
        <v>8106</v>
      </c>
      <c r="B8107" s="11">
        <v>0.18127594698823576</v>
      </c>
      <c r="C8107" s="11">
        <v>-0.9283901925867587</v>
      </c>
      <c r="D8107" s="3">
        <f>B8107*Dashboard!$D$11*Dashboard!$D$10*SQRT(Dashboard!$D$12/365)</f>
        <v>45007.512356830382</v>
      </c>
      <c r="E8107" s="3">
        <f>IF(Dashboard!$I$3,C8107*Dashboard!$E$11*Dashboard!$E$10*SQRT(Dashboard!$D$12/365),0)</f>
        <v>-461004.71418329282</v>
      </c>
      <c r="F8107" s="3">
        <f>D8107+IF(Dashboard!$I$3,E8107,0)</f>
        <v>-415997.20182646241</v>
      </c>
      <c r="G8107" s="3">
        <f>IF(Dashboard!$I$4, ('Lookups and Calculations'!$F$9) / (1 - 'Lookups and Calculations'!$F$10), 'Lookups and Calculations'!$F$9)</f>
        <v>1951878.888340465</v>
      </c>
      <c r="H8107" s="12">
        <f t="shared" si="252"/>
        <v>0</v>
      </c>
      <c r="I8107" s="12">
        <f t="shared" si="253"/>
        <v>0</v>
      </c>
      <c r="J8107" s="13">
        <f>(1 - Dashboard!$I$9) * H8107 * Dashboard!$I$8 * 'Lookups and Calculations'!$F$12</f>
        <v>0</v>
      </c>
      <c r="K8107" s="12">
        <f>(1 - Dashboard!$I$11) * I8107 * Dashboard!$I$10 * 'Lookups and Calculations'!$F$12</f>
        <v>0</v>
      </c>
      <c r="L8107" s="12">
        <f>(H8107 - I8107) * Dashboard!$I$13 * (Dashboard!$D$12 / 365) * 'Lookups and Calculations'!$F$12</f>
        <v>0</v>
      </c>
      <c r="M8107" s="3">
        <f>(G8107*2) * Dashboard!$I$13 * (Dashboard!$D$12 / 365) * 'Lookups and Calculations'!$F$12</f>
        <v>1602.0878730267946</v>
      </c>
      <c r="N8107" s="12">
        <f>H8107 * Dashboard!$I$14 * Dashboard!$I$15 * (Dashboard!$D$12 / 365) * 'Lookups and Calculations'!$F$12</f>
        <v>0</v>
      </c>
    </row>
    <row r="8108" spans="1:14" x14ac:dyDescent="0.35">
      <c r="A8108" s="2">
        <v>8107</v>
      </c>
      <c r="B8108" s="11">
        <v>-1.6640205769199807</v>
      </c>
      <c r="C8108" s="11">
        <v>-0.48245333854812195</v>
      </c>
      <c r="D8108" s="3">
        <f>B8108*Dashboard!$D$11*Dashboard!$D$10*SQRT(Dashboard!$D$12/365)</f>
        <v>-413145.96846434567</v>
      </c>
      <c r="E8108" s="3">
        <f>IF(Dashboard!$I$3,C8108*Dashboard!$E$11*Dashboard!$E$10*SQRT(Dashboard!$D$12/365),0)</f>
        <v>-239568.73437497852</v>
      </c>
      <c r="F8108" s="3">
        <f>D8108+IF(Dashboard!$I$3,E8108,0)</f>
        <v>-652714.70283932425</v>
      </c>
      <c r="G8108" s="3">
        <f>IF(Dashboard!$I$4, ('Lookups and Calculations'!$F$9) / (1 - 'Lookups and Calculations'!$F$10), 'Lookups and Calculations'!$F$9)</f>
        <v>1951878.888340465</v>
      </c>
      <c r="H8108" s="12">
        <f t="shared" si="252"/>
        <v>0</v>
      </c>
      <c r="I8108" s="12">
        <f t="shared" si="253"/>
        <v>0</v>
      </c>
      <c r="J8108" s="13">
        <f>(1 - Dashboard!$I$9) * H8108 * Dashboard!$I$8 * 'Lookups and Calculations'!$F$12</f>
        <v>0</v>
      </c>
      <c r="K8108" s="12">
        <f>(1 - Dashboard!$I$11) * I8108 * Dashboard!$I$10 * 'Lookups and Calculations'!$F$12</f>
        <v>0</v>
      </c>
      <c r="L8108" s="12">
        <f>(H8108 - I8108) * Dashboard!$I$13 * (Dashboard!$D$12 / 365) * 'Lookups and Calculations'!$F$12</f>
        <v>0</v>
      </c>
      <c r="M8108" s="3">
        <f>(G8108*2) * Dashboard!$I$13 * (Dashboard!$D$12 / 365) * 'Lookups and Calculations'!$F$12</f>
        <v>1602.0878730267946</v>
      </c>
      <c r="N8108" s="12">
        <f>H8108 * Dashboard!$I$14 * Dashboard!$I$15 * (Dashboard!$D$12 / 365) * 'Lookups and Calculations'!$F$12</f>
        <v>0</v>
      </c>
    </row>
    <row r="8109" spans="1:14" x14ac:dyDescent="0.35">
      <c r="A8109" s="2">
        <v>8108</v>
      </c>
      <c r="B8109" s="11">
        <v>-1.5627891677622812</v>
      </c>
      <c r="C8109" s="11">
        <v>0.33319389965975327</v>
      </c>
      <c r="D8109" s="3">
        <f>B8109*Dashboard!$D$11*Dashboard!$D$10*SQRT(Dashboard!$D$12/365)</f>
        <v>-388012.05536521733</v>
      </c>
      <c r="E8109" s="3">
        <f>IF(Dashboard!$I$3,C8109*Dashboard!$E$11*Dashboard!$E$10*SQRT(Dashboard!$D$12/365),0)</f>
        <v>165451.940042879</v>
      </c>
      <c r="F8109" s="3">
        <f>D8109+IF(Dashboard!$I$3,E8109,0)</f>
        <v>-222560.11532233833</v>
      </c>
      <c r="G8109" s="3">
        <f>IF(Dashboard!$I$4, ('Lookups and Calculations'!$F$9) / (1 - 'Lookups and Calculations'!$F$10), 'Lookups and Calculations'!$F$9)</f>
        <v>1951878.888340465</v>
      </c>
      <c r="H8109" s="12">
        <f t="shared" si="252"/>
        <v>0</v>
      </c>
      <c r="I8109" s="12">
        <f t="shared" si="253"/>
        <v>0</v>
      </c>
      <c r="J8109" s="13">
        <f>(1 - Dashboard!$I$9) * H8109 * Dashboard!$I$8 * 'Lookups and Calculations'!$F$12</f>
        <v>0</v>
      </c>
      <c r="K8109" s="12">
        <f>(1 - Dashboard!$I$11) * I8109 * Dashboard!$I$10 * 'Lookups and Calculations'!$F$12</f>
        <v>0</v>
      </c>
      <c r="L8109" s="12">
        <f>(H8109 - I8109) * Dashboard!$I$13 * (Dashboard!$D$12 / 365) * 'Lookups and Calculations'!$F$12</f>
        <v>0</v>
      </c>
      <c r="M8109" s="3">
        <f>(G8109*2) * Dashboard!$I$13 * (Dashboard!$D$12 / 365) * 'Lookups and Calculations'!$F$12</f>
        <v>1602.0878730267946</v>
      </c>
      <c r="N8109" s="12">
        <f>H8109 * Dashboard!$I$14 * Dashboard!$I$15 * (Dashboard!$D$12 / 365) * 'Lookups and Calculations'!$F$12</f>
        <v>0</v>
      </c>
    </row>
    <row r="8110" spans="1:14" x14ac:dyDescent="0.35">
      <c r="A8110" s="2">
        <v>8109</v>
      </c>
      <c r="B8110" s="11">
        <v>-0.87607644209315272</v>
      </c>
      <c r="C8110" s="11">
        <v>0.31856171443979836</v>
      </c>
      <c r="D8110" s="3">
        <f>B8110*Dashboard!$D$11*Dashboard!$D$10*SQRT(Dashboard!$D$12/365)</f>
        <v>-217513.80670263138</v>
      </c>
      <c r="E8110" s="3">
        <f>IF(Dashboard!$I$3,C8110*Dashboard!$E$11*Dashboard!$E$10*SQRT(Dashboard!$D$12/365),0)</f>
        <v>158186.13045218587</v>
      </c>
      <c r="F8110" s="3">
        <f>D8110+IF(Dashboard!$I$3,E8110,0)</f>
        <v>-59327.676250445511</v>
      </c>
      <c r="G8110" s="3">
        <f>IF(Dashboard!$I$4, ('Lookups and Calculations'!$F$9) / (1 - 'Lookups and Calculations'!$F$10), 'Lookups and Calculations'!$F$9)</f>
        <v>1951878.888340465</v>
      </c>
      <c r="H8110" s="12">
        <f t="shared" si="252"/>
        <v>0</v>
      </c>
      <c r="I8110" s="12">
        <f t="shared" si="253"/>
        <v>0</v>
      </c>
      <c r="J8110" s="13">
        <f>(1 - Dashboard!$I$9) * H8110 * Dashboard!$I$8 * 'Lookups and Calculations'!$F$12</f>
        <v>0</v>
      </c>
      <c r="K8110" s="12">
        <f>(1 - Dashboard!$I$11) * I8110 * Dashboard!$I$10 * 'Lookups and Calculations'!$F$12</f>
        <v>0</v>
      </c>
      <c r="L8110" s="12">
        <f>(H8110 - I8110) * Dashboard!$I$13 * (Dashboard!$D$12 / 365) * 'Lookups and Calculations'!$F$12</f>
        <v>0</v>
      </c>
      <c r="M8110" s="3">
        <f>(G8110*2) * Dashboard!$I$13 * (Dashboard!$D$12 / 365) * 'Lookups and Calculations'!$F$12</f>
        <v>1602.0878730267946</v>
      </c>
      <c r="N8110" s="12">
        <f>H8110 * Dashboard!$I$14 * Dashboard!$I$15 * (Dashboard!$D$12 / 365) * 'Lookups and Calculations'!$F$12</f>
        <v>0</v>
      </c>
    </row>
    <row r="8111" spans="1:14" x14ac:dyDescent="0.35">
      <c r="A8111" s="2">
        <v>8110</v>
      </c>
      <c r="B8111" s="11">
        <v>-0.97122206790717469</v>
      </c>
      <c r="C8111" s="11">
        <v>-0.12959805598465929</v>
      </c>
      <c r="D8111" s="3">
        <f>B8111*Dashboard!$D$11*Dashboard!$D$10*SQRT(Dashboard!$D$12/365)</f>
        <v>-241136.73076216396</v>
      </c>
      <c r="E8111" s="3">
        <f>IF(Dashboard!$I$3,C8111*Dashboard!$E$11*Dashboard!$E$10*SQRT(Dashboard!$D$12/365),0)</f>
        <v>-64353.668570594033</v>
      </c>
      <c r="F8111" s="3">
        <f>D8111+IF(Dashboard!$I$3,E8111,0)</f>
        <v>-305490.39933275798</v>
      </c>
      <c r="G8111" s="3">
        <f>IF(Dashboard!$I$4, ('Lookups and Calculations'!$F$9) / (1 - 'Lookups and Calculations'!$F$10), 'Lookups and Calculations'!$F$9)</f>
        <v>1951878.888340465</v>
      </c>
      <c r="H8111" s="12">
        <f t="shared" si="252"/>
        <v>0</v>
      </c>
      <c r="I8111" s="12">
        <f t="shared" si="253"/>
        <v>0</v>
      </c>
      <c r="J8111" s="13">
        <f>(1 - Dashboard!$I$9) * H8111 * Dashboard!$I$8 * 'Lookups and Calculations'!$F$12</f>
        <v>0</v>
      </c>
      <c r="K8111" s="12">
        <f>(1 - Dashboard!$I$11) * I8111 * Dashboard!$I$10 * 'Lookups and Calculations'!$F$12</f>
        <v>0</v>
      </c>
      <c r="L8111" s="12">
        <f>(H8111 - I8111) * Dashboard!$I$13 * (Dashboard!$D$12 / 365) * 'Lookups and Calculations'!$F$12</f>
        <v>0</v>
      </c>
      <c r="M8111" s="3">
        <f>(G8111*2) * Dashboard!$I$13 * (Dashboard!$D$12 / 365) * 'Lookups and Calculations'!$F$12</f>
        <v>1602.0878730267946</v>
      </c>
      <c r="N8111" s="12">
        <f>H8111 * Dashboard!$I$14 * Dashboard!$I$15 * (Dashboard!$D$12 / 365) * 'Lookups and Calculations'!$F$12</f>
        <v>0</v>
      </c>
    </row>
    <row r="8112" spans="1:14" x14ac:dyDescent="0.35">
      <c r="A8112" s="2">
        <v>8111</v>
      </c>
      <c r="B8112" s="11">
        <v>0.18367893875614616</v>
      </c>
      <c r="C8112" s="11">
        <v>-0.77453801016881174</v>
      </c>
      <c r="D8112" s="3">
        <f>B8112*Dashboard!$D$11*Dashboard!$D$10*SQRT(Dashboard!$D$12/365)</f>
        <v>45604.131398046076</v>
      </c>
      <c r="E8112" s="3">
        <f>IF(Dashboard!$I$3,C8112*Dashboard!$E$11*Dashboard!$E$10*SQRT(Dashboard!$D$12/365),0)</f>
        <v>-384607.3308972416</v>
      </c>
      <c r="F8112" s="3">
        <f>D8112+IF(Dashboard!$I$3,E8112,0)</f>
        <v>-339003.1994991955</v>
      </c>
      <c r="G8112" s="3">
        <f>IF(Dashboard!$I$4, ('Lookups and Calculations'!$F$9) / (1 - 'Lookups and Calculations'!$F$10), 'Lookups and Calculations'!$F$9)</f>
        <v>1951878.888340465</v>
      </c>
      <c r="H8112" s="12">
        <f t="shared" si="252"/>
        <v>0</v>
      </c>
      <c r="I8112" s="12">
        <f t="shared" si="253"/>
        <v>0</v>
      </c>
      <c r="J8112" s="13">
        <f>(1 - Dashboard!$I$9) * H8112 * Dashboard!$I$8 * 'Lookups and Calculations'!$F$12</f>
        <v>0</v>
      </c>
      <c r="K8112" s="12">
        <f>(1 - Dashboard!$I$11) * I8112 * Dashboard!$I$10 * 'Lookups and Calculations'!$F$12</f>
        <v>0</v>
      </c>
      <c r="L8112" s="12">
        <f>(H8112 - I8112) * Dashboard!$I$13 * (Dashboard!$D$12 / 365) * 'Lookups and Calculations'!$F$12</f>
        <v>0</v>
      </c>
      <c r="M8112" s="3">
        <f>(G8112*2) * Dashboard!$I$13 * (Dashboard!$D$12 / 365) * 'Lookups and Calculations'!$F$12</f>
        <v>1602.0878730267946</v>
      </c>
      <c r="N8112" s="12">
        <f>H8112 * Dashboard!$I$14 * Dashboard!$I$15 * (Dashboard!$D$12 / 365) * 'Lookups and Calculations'!$F$12</f>
        <v>0</v>
      </c>
    </row>
    <row r="8113" spans="1:14" x14ac:dyDescent="0.35">
      <c r="A8113" s="2">
        <v>8112</v>
      </c>
      <c r="B8113" s="11">
        <v>-0.23180114009565189</v>
      </c>
      <c r="C8113" s="11">
        <v>1.2462069013564951</v>
      </c>
      <c r="D8113" s="3">
        <f>B8113*Dashboard!$D$11*Dashboard!$D$10*SQRT(Dashboard!$D$12/365)</f>
        <v>-57551.996558371189</v>
      </c>
      <c r="E8113" s="3">
        <f>IF(Dashboard!$I$3,C8113*Dashboard!$E$11*Dashboard!$E$10*SQRT(Dashboard!$D$12/365),0)</f>
        <v>618820.9019877275</v>
      </c>
      <c r="F8113" s="3">
        <f>D8113+IF(Dashboard!$I$3,E8113,0)</f>
        <v>561268.90542935627</v>
      </c>
      <c r="G8113" s="3">
        <f>IF(Dashboard!$I$4, ('Lookups and Calculations'!$F$9) / (1 - 'Lookups and Calculations'!$F$10), 'Lookups and Calculations'!$F$9)</f>
        <v>1951878.888340465</v>
      </c>
      <c r="H8113" s="12">
        <f t="shared" si="252"/>
        <v>0</v>
      </c>
      <c r="I8113" s="12">
        <f t="shared" si="253"/>
        <v>0</v>
      </c>
      <c r="J8113" s="13">
        <f>(1 - Dashboard!$I$9) * H8113 * Dashboard!$I$8 * 'Lookups and Calculations'!$F$12</f>
        <v>0</v>
      </c>
      <c r="K8113" s="12">
        <f>(1 - Dashboard!$I$11) * I8113 * Dashboard!$I$10 * 'Lookups and Calculations'!$F$12</f>
        <v>0</v>
      </c>
      <c r="L8113" s="12">
        <f>(H8113 - I8113) * Dashboard!$I$13 * (Dashboard!$D$12 / 365) * 'Lookups and Calculations'!$F$12</f>
        <v>0</v>
      </c>
      <c r="M8113" s="3">
        <f>(G8113*2) * Dashboard!$I$13 * (Dashboard!$D$12 / 365) * 'Lookups and Calculations'!$F$12</f>
        <v>1602.0878730267946</v>
      </c>
      <c r="N8113" s="12">
        <f>H8113 * Dashboard!$I$14 * Dashboard!$I$15 * (Dashboard!$D$12 / 365) * 'Lookups and Calculations'!$F$12</f>
        <v>0</v>
      </c>
    </row>
    <row r="8114" spans="1:14" x14ac:dyDescent="0.35">
      <c r="A8114" s="2">
        <v>8113</v>
      </c>
      <c r="B8114" s="11">
        <v>1.851338374294025</v>
      </c>
      <c r="C8114" s="11">
        <v>-1.3288361729284943</v>
      </c>
      <c r="D8114" s="3">
        <f>B8114*Dashboard!$D$11*Dashboard!$D$10*SQRT(Dashboard!$D$12/365)</f>
        <v>459653.56210838089</v>
      </c>
      <c r="E8114" s="3">
        <f>IF(Dashboard!$I$3,C8114*Dashboard!$E$11*Dashboard!$E$10*SQRT(Dashboard!$D$12/365),0)</f>
        <v>-659851.58502207394</v>
      </c>
      <c r="F8114" s="3">
        <f>D8114+IF(Dashboard!$I$3,E8114,0)</f>
        <v>-200198.02291369304</v>
      </c>
      <c r="G8114" s="3">
        <f>IF(Dashboard!$I$4, ('Lookups and Calculations'!$F$9) / (1 - 'Lookups and Calculations'!$F$10), 'Lookups and Calculations'!$F$9)</f>
        <v>1951878.888340465</v>
      </c>
      <c r="H8114" s="12">
        <f t="shared" si="252"/>
        <v>0</v>
      </c>
      <c r="I8114" s="12">
        <f t="shared" si="253"/>
        <v>0</v>
      </c>
      <c r="J8114" s="13">
        <f>(1 - Dashboard!$I$9) * H8114 * Dashboard!$I$8 * 'Lookups and Calculations'!$F$12</f>
        <v>0</v>
      </c>
      <c r="K8114" s="12">
        <f>(1 - Dashboard!$I$11) * I8114 * Dashboard!$I$10 * 'Lookups and Calculations'!$F$12</f>
        <v>0</v>
      </c>
      <c r="L8114" s="12">
        <f>(H8114 - I8114) * Dashboard!$I$13 * (Dashboard!$D$12 / 365) * 'Lookups and Calculations'!$F$12</f>
        <v>0</v>
      </c>
      <c r="M8114" s="3">
        <f>(G8114*2) * Dashboard!$I$13 * (Dashboard!$D$12 / 365) * 'Lookups and Calculations'!$F$12</f>
        <v>1602.0878730267946</v>
      </c>
      <c r="N8114" s="12">
        <f>H8114 * Dashboard!$I$14 * Dashboard!$I$15 * (Dashboard!$D$12 / 365) * 'Lookups and Calculations'!$F$12</f>
        <v>0</v>
      </c>
    </row>
    <row r="8115" spans="1:14" x14ac:dyDescent="0.35">
      <c r="A8115" s="2">
        <v>8114</v>
      </c>
      <c r="B8115" s="11">
        <v>1.1115225843974827</v>
      </c>
      <c r="C8115" s="11">
        <v>9.7818140890903474E-2</v>
      </c>
      <c r="D8115" s="3">
        <f>B8115*Dashboard!$D$11*Dashboard!$D$10*SQRT(Dashboard!$D$12/365)</f>
        <v>275970.79084856377</v>
      </c>
      <c r="E8115" s="3">
        <f>IF(Dashboard!$I$3,C8115*Dashboard!$E$11*Dashboard!$E$10*SQRT(Dashboard!$D$12/365),0)</f>
        <v>48572.921648068681</v>
      </c>
      <c r="F8115" s="3">
        <f>D8115+IF(Dashboard!$I$3,E8115,0)</f>
        <v>324543.71249663248</v>
      </c>
      <c r="G8115" s="3">
        <f>IF(Dashboard!$I$4, ('Lookups and Calculations'!$F$9) / (1 - 'Lookups and Calculations'!$F$10), 'Lookups and Calculations'!$F$9)</f>
        <v>1951878.888340465</v>
      </c>
      <c r="H8115" s="12">
        <f t="shared" si="252"/>
        <v>0</v>
      </c>
      <c r="I8115" s="12">
        <f t="shared" si="253"/>
        <v>0</v>
      </c>
      <c r="J8115" s="13">
        <f>(1 - Dashboard!$I$9) * H8115 * Dashboard!$I$8 * 'Lookups and Calculations'!$F$12</f>
        <v>0</v>
      </c>
      <c r="K8115" s="12">
        <f>(1 - Dashboard!$I$11) * I8115 * Dashboard!$I$10 * 'Lookups and Calculations'!$F$12</f>
        <v>0</v>
      </c>
      <c r="L8115" s="12">
        <f>(H8115 - I8115) * Dashboard!$I$13 * (Dashboard!$D$12 / 365) * 'Lookups and Calculations'!$F$12</f>
        <v>0</v>
      </c>
      <c r="M8115" s="3">
        <f>(G8115*2) * Dashboard!$I$13 * (Dashboard!$D$12 / 365) * 'Lookups and Calculations'!$F$12</f>
        <v>1602.0878730267946</v>
      </c>
      <c r="N8115" s="12">
        <f>H8115 * Dashboard!$I$14 * Dashboard!$I$15 * (Dashboard!$D$12 / 365) * 'Lookups and Calculations'!$F$12</f>
        <v>0</v>
      </c>
    </row>
    <row r="8116" spans="1:14" x14ac:dyDescent="0.35">
      <c r="A8116" s="2">
        <v>8115</v>
      </c>
      <c r="B8116" s="11">
        <v>-0.77298347455825478</v>
      </c>
      <c r="C8116" s="11">
        <v>-1.9910259622401889</v>
      </c>
      <c r="D8116" s="3">
        <f>B8116*Dashboard!$D$11*Dashboard!$D$10*SQRT(Dashboard!$D$12/365)</f>
        <v>-191917.70260101909</v>
      </c>
      <c r="E8116" s="3">
        <f>IF(Dashboard!$I$3,C8116*Dashboard!$E$11*Dashboard!$E$10*SQRT(Dashboard!$D$12/365),0)</f>
        <v>-988670.88642610575</v>
      </c>
      <c r="F8116" s="3">
        <f>D8116+IF(Dashboard!$I$3,E8116,0)</f>
        <v>-1180588.5890271249</v>
      </c>
      <c r="G8116" s="3">
        <f>IF(Dashboard!$I$4, ('Lookups and Calculations'!$F$9) / (1 - 'Lookups and Calculations'!$F$10), 'Lookups and Calculations'!$F$9)</f>
        <v>1951878.888340465</v>
      </c>
      <c r="H8116" s="12">
        <f t="shared" si="252"/>
        <v>0</v>
      </c>
      <c r="I8116" s="12">
        <f t="shared" si="253"/>
        <v>0</v>
      </c>
      <c r="J8116" s="13">
        <f>(1 - Dashboard!$I$9) * H8116 * Dashboard!$I$8 * 'Lookups and Calculations'!$F$12</f>
        <v>0</v>
      </c>
      <c r="K8116" s="12">
        <f>(1 - Dashboard!$I$11) * I8116 * Dashboard!$I$10 * 'Lookups and Calculations'!$F$12</f>
        <v>0</v>
      </c>
      <c r="L8116" s="12">
        <f>(H8116 - I8116) * Dashboard!$I$13 * (Dashboard!$D$12 / 365) * 'Lookups and Calculations'!$F$12</f>
        <v>0</v>
      </c>
      <c r="M8116" s="3">
        <f>(G8116*2) * Dashboard!$I$13 * (Dashboard!$D$12 / 365) * 'Lookups and Calculations'!$F$12</f>
        <v>1602.0878730267946</v>
      </c>
      <c r="N8116" s="12">
        <f>H8116 * Dashboard!$I$14 * Dashboard!$I$15 * (Dashboard!$D$12 / 365) * 'Lookups and Calculations'!$F$12</f>
        <v>0</v>
      </c>
    </row>
    <row r="8117" spans="1:14" x14ac:dyDescent="0.35">
      <c r="A8117" s="2">
        <v>8116</v>
      </c>
      <c r="B8117" s="11">
        <v>-0.63516158702122083</v>
      </c>
      <c r="C8117" s="11">
        <v>-1.8470480202083694</v>
      </c>
      <c r="D8117" s="3">
        <f>B8117*Dashboard!$D$11*Dashboard!$D$10*SQRT(Dashboard!$D$12/365)</f>
        <v>-157699.04088983629</v>
      </c>
      <c r="E8117" s="3">
        <f>IF(Dashboard!$I$3,C8117*Dashboard!$E$11*Dashboard!$E$10*SQRT(Dashboard!$D$12/365),0)</f>
        <v>-917176.69083347521</v>
      </c>
      <c r="F8117" s="3">
        <f>D8117+IF(Dashboard!$I$3,E8117,0)</f>
        <v>-1074875.7317233116</v>
      </c>
      <c r="G8117" s="3">
        <f>IF(Dashboard!$I$4, ('Lookups and Calculations'!$F$9) / (1 - 'Lookups and Calculations'!$F$10), 'Lookups and Calculations'!$F$9)</f>
        <v>1951878.888340465</v>
      </c>
      <c r="H8117" s="12">
        <f t="shared" si="252"/>
        <v>0</v>
      </c>
      <c r="I8117" s="12">
        <f t="shared" si="253"/>
        <v>0</v>
      </c>
      <c r="J8117" s="13">
        <f>(1 - Dashboard!$I$9) * H8117 * Dashboard!$I$8 * 'Lookups and Calculations'!$F$12</f>
        <v>0</v>
      </c>
      <c r="K8117" s="12">
        <f>(1 - Dashboard!$I$11) * I8117 * Dashboard!$I$10 * 'Lookups and Calculations'!$F$12</f>
        <v>0</v>
      </c>
      <c r="L8117" s="12">
        <f>(H8117 - I8117) * Dashboard!$I$13 * (Dashboard!$D$12 / 365) * 'Lookups and Calculations'!$F$12</f>
        <v>0</v>
      </c>
      <c r="M8117" s="3">
        <f>(G8117*2) * Dashboard!$I$13 * (Dashboard!$D$12 / 365) * 'Lookups and Calculations'!$F$12</f>
        <v>1602.0878730267946</v>
      </c>
      <c r="N8117" s="12">
        <f>H8117 * Dashboard!$I$14 * Dashboard!$I$15 * (Dashboard!$D$12 / 365) * 'Lookups and Calculations'!$F$12</f>
        <v>0</v>
      </c>
    </row>
    <row r="8118" spans="1:14" x14ac:dyDescent="0.35">
      <c r="A8118" s="2">
        <v>8117</v>
      </c>
      <c r="B8118" s="11">
        <v>1.6147367880077337</v>
      </c>
      <c r="C8118" s="11">
        <v>-7.460965325058791E-2</v>
      </c>
      <c r="D8118" s="3">
        <f>B8118*Dashboard!$D$11*Dashboard!$D$10*SQRT(Dashboard!$D$12/365)</f>
        <v>400909.70228942216</v>
      </c>
      <c r="E8118" s="3">
        <f>IF(Dashboard!$I$3,C8118*Dashboard!$E$11*Dashboard!$E$10*SQRT(Dashboard!$D$12/365),0)</f>
        <v>-37048.433026060411</v>
      </c>
      <c r="F8118" s="3">
        <f>D8118+IF(Dashboard!$I$3,E8118,0)</f>
        <v>363861.26926336176</v>
      </c>
      <c r="G8118" s="3">
        <f>IF(Dashboard!$I$4, ('Lookups and Calculations'!$F$9) / (1 - 'Lookups and Calculations'!$F$10), 'Lookups and Calculations'!$F$9)</f>
        <v>1951878.888340465</v>
      </c>
      <c r="H8118" s="12">
        <f t="shared" si="252"/>
        <v>0</v>
      </c>
      <c r="I8118" s="12">
        <f t="shared" si="253"/>
        <v>0</v>
      </c>
      <c r="J8118" s="13">
        <f>(1 - Dashboard!$I$9) * H8118 * Dashboard!$I$8 * 'Lookups and Calculations'!$F$12</f>
        <v>0</v>
      </c>
      <c r="K8118" s="12">
        <f>(1 - Dashboard!$I$11) * I8118 * Dashboard!$I$10 * 'Lookups and Calculations'!$F$12</f>
        <v>0</v>
      </c>
      <c r="L8118" s="12">
        <f>(H8118 - I8118) * Dashboard!$I$13 * (Dashboard!$D$12 / 365) * 'Lookups and Calculations'!$F$12</f>
        <v>0</v>
      </c>
      <c r="M8118" s="3">
        <f>(G8118*2) * Dashboard!$I$13 * (Dashboard!$D$12 / 365) * 'Lookups and Calculations'!$F$12</f>
        <v>1602.0878730267946</v>
      </c>
      <c r="N8118" s="12">
        <f>H8118 * Dashboard!$I$14 * Dashboard!$I$15 * (Dashboard!$D$12 / 365) * 'Lookups and Calculations'!$F$12</f>
        <v>0</v>
      </c>
    </row>
    <row r="8119" spans="1:14" x14ac:dyDescent="0.35">
      <c r="A8119" s="2">
        <v>8118</v>
      </c>
      <c r="B8119" s="11">
        <v>-0.56196732196836352</v>
      </c>
      <c r="C8119" s="11">
        <v>-1.2122326515340853</v>
      </c>
      <c r="D8119" s="3">
        <f>B8119*Dashboard!$D$11*Dashboard!$D$10*SQRT(Dashboard!$D$12/365)</f>
        <v>-139526.23945893615</v>
      </c>
      <c r="E8119" s="3">
        <f>IF(Dashboard!$I$3,C8119*Dashboard!$E$11*Dashboard!$E$10*SQRT(Dashboard!$D$12/365),0)</f>
        <v>-601950.52845940285</v>
      </c>
      <c r="F8119" s="3">
        <f>D8119+IF(Dashboard!$I$3,E8119,0)</f>
        <v>-741476.767918339</v>
      </c>
      <c r="G8119" s="3">
        <f>IF(Dashboard!$I$4, ('Lookups and Calculations'!$F$9) / (1 - 'Lookups and Calculations'!$F$10), 'Lookups and Calculations'!$F$9)</f>
        <v>1951878.888340465</v>
      </c>
      <c r="H8119" s="12">
        <f t="shared" si="252"/>
        <v>0</v>
      </c>
      <c r="I8119" s="12">
        <f t="shared" si="253"/>
        <v>0</v>
      </c>
      <c r="J8119" s="13">
        <f>(1 - Dashboard!$I$9) * H8119 * Dashboard!$I$8 * 'Lookups and Calculations'!$F$12</f>
        <v>0</v>
      </c>
      <c r="K8119" s="12">
        <f>(1 - Dashboard!$I$11) * I8119 * Dashboard!$I$10 * 'Lookups and Calculations'!$F$12</f>
        <v>0</v>
      </c>
      <c r="L8119" s="12">
        <f>(H8119 - I8119) * Dashboard!$I$13 * (Dashboard!$D$12 / 365) * 'Lookups and Calculations'!$F$12</f>
        <v>0</v>
      </c>
      <c r="M8119" s="3">
        <f>(G8119*2) * Dashboard!$I$13 * (Dashboard!$D$12 / 365) * 'Lookups and Calculations'!$F$12</f>
        <v>1602.0878730267946</v>
      </c>
      <c r="N8119" s="12">
        <f>H8119 * Dashboard!$I$14 * Dashboard!$I$15 * (Dashboard!$D$12 / 365) * 'Lookups and Calculations'!$F$12</f>
        <v>0</v>
      </c>
    </row>
    <row r="8120" spans="1:14" x14ac:dyDescent="0.35">
      <c r="A8120" s="2">
        <v>8119</v>
      </c>
      <c r="B8120" s="11">
        <v>-1.2287664624358517E-2</v>
      </c>
      <c r="C8120" s="11">
        <v>0.5460871990836178</v>
      </c>
      <c r="D8120" s="3">
        <f>B8120*Dashboard!$D$11*Dashboard!$D$10*SQRT(Dashboard!$D$12/365)</f>
        <v>-3050.8030800870333</v>
      </c>
      <c r="E8120" s="3">
        <f>IF(Dashboard!$I$3,C8120*Dashboard!$E$11*Dashboard!$E$10*SQRT(Dashboard!$D$12/365),0)</f>
        <v>271166.98899118544</v>
      </c>
      <c r="F8120" s="3">
        <f>D8120+IF(Dashboard!$I$3,E8120,0)</f>
        <v>268116.18591109838</v>
      </c>
      <c r="G8120" s="3">
        <f>IF(Dashboard!$I$4, ('Lookups and Calculations'!$F$9) / (1 - 'Lookups and Calculations'!$F$10), 'Lookups and Calculations'!$F$9)</f>
        <v>1951878.888340465</v>
      </c>
      <c r="H8120" s="12">
        <f t="shared" si="252"/>
        <v>0</v>
      </c>
      <c r="I8120" s="12">
        <f t="shared" si="253"/>
        <v>0</v>
      </c>
      <c r="J8120" s="13">
        <f>(1 - Dashboard!$I$9) * H8120 * Dashboard!$I$8 * 'Lookups and Calculations'!$F$12</f>
        <v>0</v>
      </c>
      <c r="K8120" s="12">
        <f>(1 - Dashboard!$I$11) * I8120 * Dashboard!$I$10 * 'Lookups and Calculations'!$F$12</f>
        <v>0</v>
      </c>
      <c r="L8120" s="12">
        <f>(H8120 - I8120) * Dashboard!$I$13 * (Dashboard!$D$12 / 365) * 'Lookups and Calculations'!$F$12</f>
        <v>0</v>
      </c>
      <c r="M8120" s="3">
        <f>(G8120*2) * Dashboard!$I$13 * (Dashboard!$D$12 / 365) * 'Lookups and Calculations'!$F$12</f>
        <v>1602.0878730267946</v>
      </c>
      <c r="N8120" s="12">
        <f>H8120 * Dashboard!$I$14 * Dashboard!$I$15 * (Dashboard!$D$12 / 365) * 'Lookups and Calculations'!$F$12</f>
        <v>0</v>
      </c>
    </row>
    <row r="8121" spans="1:14" x14ac:dyDescent="0.35">
      <c r="A8121" s="2">
        <v>8120</v>
      </c>
      <c r="B8121" s="11">
        <v>-0.91870156531022373</v>
      </c>
      <c r="C8121" s="11">
        <v>1.1516243299742663</v>
      </c>
      <c r="D8121" s="3">
        <f>B8121*Dashboard!$D$11*Dashboard!$D$10*SQRT(Dashboard!$D$12/365)</f>
        <v>-228096.84759568624</v>
      </c>
      <c r="E8121" s="3">
        <f>IF(Dashboard!$I$3,C8121*Dashboard!$E$11*Dashboard!$E$10*SQRT(Dashboard!$D$12/365),0)</f>
        <v>571854.64616667561</v>
      </c>
      <c r="F8121" s="3">
        <f>D8121+IF(Dashboard!$I$3,E8121,0)</f>
        <v>343757.7985709894</v>
      </c>
      <c r="G8121" s="3">
        <f>IF(Dashboard!$I$4, ('Lookups and Calculations'!$F$9) / (1 - 'Lookups and Calculations'!$F$10), 'Lookups and Calculations'!$F$9)</f>
        <v>1951878.888340465</v>
      </c>
      <c r="H8121" s="12">
        <f t="shared" si="252"/>
        <v>0</v>
      </c>
      <c r="I8121" s="12">
        <f t="shared" si="253"/>
        <v>0</v>
      </c>
      <c r="J8121" s="13">
        <f>(1 - Dashboard!$I$9) * H8121 * Dashboard!$I$8 * 'Lookups and Calculations'!$F$12</f>
        <v>0</v>
      </c>
      <c r="K8121" s="12">
        <f>(1 - Dashboard!$I$11) * I8121 * Dashboard!$I$10 * 'Lookups and Calculations'!$F$12</f>
        <v>0</v>
      </c>
      <c r="L8121" s="12">
        <f>(H8121 - I8121) * Dashboard!$I$13 * (Dashboard!$D$12 / 365) * 'Lookups and Calculations'!$F$12</f>
        <v>0</v>
      </c>
      <c r="M8121" s="3">
        <f>(G8121*2) * Dashboard!$I$13 * (Dashboard!$D$12 / 365) * 'Lookups and Calculations'!$F$12</f>
        <v>1602.0878730267946</v>
      </c>
      <c r="N8121" s="12">
        <f>H8121 * Dashboard!$I$14 * Dashboard!$I$15 * (Dashboard!$D$12 / 365) * 'Lookups and Calculations'!$F$12</f>
        <v>0</v>
      </c>
    </row>
    <row r="8122" spans="1:14" x14ac:dyDescent="0.35">
      <c r="A8122" s="2">
        <v>8121</v>
      </c>
      <c r="B8122" s="11">
        <v>-1.0745676640822883</v>
      </c>
      <c r="C8122" s="11">
        <v>-0.78091927021783902</v>
      </c>
      <c r="D8122" s="3">
        <f>B8122*Dashboard!$D$11*Dashboard!$D$10*SQRT(Dashboard!$D$12/365)</f>
        <v>-266795.5579488579</v>
      </c>
      <c r="E8122" s="3">
        <f>IF(Dashboard!$I$3,C8122*Dashboard!$E$11*Dashboard!$E$10*SQRT(Dashboard!$D$12/365),0)</f>
        <v>-387776.03193320846</v>
      </c>
      <c r="F8122" s="3">
        <f>D8122+IF(Dashboard!$I$3,E8122,0)</f>
        <v>-654571.58988206636</v>
      </c>
      <c r="G8122" s="3">
        <f>IF(Dashboard!$I$4, ('Lookups and Calculations'!$F$9) / (1 - 'Lookups and Calculations'!$F$10), 'Lookups and Calculations'!$F$9)</f>
        <v>1951878.888340465</v>
      </c>
      <c r="H8122" s="12">
        <f t="shared" si="252"/>
        <v>0</v>
      </c>
      <c r="I8122" s="12">
        <f t="shared" si="253"/>
        <v>0</v>
      </c>
      <c r="J8122" s="13">
        <f>(1 - Dashboard!$I$9) * H8122 * Dashboard!$I$8 * 'Lookups and Calculations'!$F$12</f>
        <v>0</v>
      </c>
      <c r="K8122" s="12">
        <f>(1 - Dashboard!$I$11) * I8122 * Dashboard!$I$10 * 'Lookups and Calculations'!$F$12</f>
        <v>0</v>
      </c>
      <c r="L8122" s="12">
        <f>(H8122 - I8122) * Dashboard!$I$13 * (Dashboard!$D$12 / 365) * 'Lookups and Calculations'!$F$12</f>
        <v>0</v>
      </c>
      <c r="M8122" s="3">
        <f>(G8122*2) * Dashboard!$I$13 * (Dashboard!$D$12 / 365) * 'Lookups and Calculations'!$F$12</f>
        <v>1602.0878730267946</v>
      </c>
      <c r="N8122" s="12">
        <f>H8122 * Dashboard!$I$14 * Dashboard!$I$15 * (Dashboard!$D$12 / 365) * 'Lookups and Calculations'!$F$12</f>
        <v>0</v>
      </c>
    </row>
    <row r="8123" spans="1:14" x14ac:dyDescent="0.35">
      <c r="A8123" s="2">
        <v>8122</v>
      </c>
      <c r="B8123" s="11">
        <v>0.1354776852226226</v>
      </c>
      <c r="C8123" s="11">
        <v>-0.5610900976612454</v>
      </c>
      <c r="D8123" s="3">
        <f>B8123*Dashboard!$D$11*Dashboard!$D$10*SQRT(Dashboard!$D$12/365)</f>
        <v>33636.639019338145</v>
      </c>
      <c r="E8123" s="3">
        <f>IF(Dashboard!$I$3,C8123*Dashboard!$E$11*Dashboard!$E$10*SQRT(Dashboard!$D$12/365),0)</f>
        <v>-278616.88131655462</v>
      </c>
      <c r="F8123" s="3">
        <f>D8123+IF(Dashboard!$I$3,E8123,0)</f>
        <v>-244980.24229721646</v>
      </c>
      <c r="G8123" s="3">
        <f>IF(Dashboard!$I$4, ('Lookups and Calculations'!$F$9) / (1 - 'Lookups and Calculations'!$F$10), 'Lookups and Calculations'!$F$9)</f>
        <v>1951878.888340465</v>
      </c>
      <c r="H8123" s="12">
        <f t="shared" si="252"/>
        <v>0</v>
      </c>
      <c r="I8123" s="12">
        <f t="shared" si="253"/>
        <v>0</v>
      </c>
      <c r="J8123" s="13">
        <f>(1 - Dashboard!$I$9) * H8123 * Dashboard!$I$8 * 'Lookups and Calculations'!$F$12</f>
        <v>0</v>
      </c>
      <c r="K8123" s="12">
        <f>(1 - Dashboard!$I$11) * I8123 * Dashboard!$I$10 * 'Lookups and Calculations'!$F$12</f>
        <v>0</v>
      </c>
      <c r="L8123" s="12">
        <f>(H8123 - I8123) * Dashboard!$I$13 * (Dashboard!$D$12 / 365) * 'Lookups and Calculations'!$F$12</f>
        <v>0</v>
      </c>
      <c r="M8123" s="3">
        <f>(G8123*2) * Dashboard!$I$13 * (Dashboard!$D$12 / 365) * 'Lookups and Calculations'!$F$12</f>
        <v>1602.0878730267946</v>
      </c>
      <c r="N8123" s="12">
        <f>H8123 * Dashboard!$I$14 * Dashboard!$I$15 * (Dashboard!$D$12 / 365) * 'Lookups and Calculations'!$F$12</f>
        <v>0</v>
      </c>
    </row>
    <row r="8124" spans="1:14" x14ac:dyDescent="0.35">
      <c r="A8124" s="2">
        <v>8123</v>
      </c>
      <c r="B8124" s="11">
        <v>0.11514754436382511</v>
      </c>
      <c r="C8124" s="11">
        <v>-0.43670587642286623</v>
      </c>
      <c r="D8124" s="3">
        <f>B8124*Dashboard!$D$11*Dashboard!$D$10*SQRT(Dashboard!$D$12/365)</f>
        <v>28589.035732081222</v>
      </c>
      <c r="E8124" s="3">
        <f>IF(Dashboard!$I$3,C8124*Dashboard!$E$11*Dashboard!$E$10*SQRT(Dashboard!$D$12/365),0)</f>
        <v>-216852.21294889326</v>
      </c>
      <c r="F8124" s="3">
        <f>D8124+IF(Dashboard!$I$3,E8124,0)</f>
        <v>-188263.17721681204</v>
      </c>
      <c r="G8124" s="3">
        <f>IF(Dashboard!$I$4, ('Lookups and Calculations'!$F$9) / (1 - 'Lookups and Calculations'!$F$10), 'Lookups and Calculations'!$F$9)</f>
        <v>1951878.888340465</v>
      </c>
      <c r="H8124" s="12">
        <f t="shared" si="252"/>
        <v>0</v>
      </c>
      <c r="I8124" s="12">
        <f t="shared" si="253"/>
        <v>0</v>
      </c>
      <c r="J8124" s="13">
        <f>(1 - Dashboard!$I$9) * H8124 * Dashboard!$I$8 * 'Lookups and Calculations'!$F$12</f>
        <v>0</v>
      </c>
      <c r="K8124" s="12">
        <f>(1 - Dashboard!$I$11) * I8124 * Dashboard!$I$10 * 'Lookups and Calculations'!$F$12</f>
        <v>0</v>
      </c>
      <c r="L8124" s="12">
        <f>(H8124 - I8124) * Dashboard!$I$13 * (Dashboard!$D$12 / 365) * 'Lookups and Calculations'!$F$12</f>
        <v>0</v>
      </c>
      <c r="M8124" s="3">
        <f>(G8124*2) * Dashboard!$I$13 * (Dashboard!$D$12 / 365) * 'Lookups and Calculations'!$F$12</f>
        <v>1602.0878730267946</v>
      </c>
      <c r="N8124" s="12">
        <f>H8124 * Dashboard!$I$14 * Dashboard!$I$15 * (Dashboard!$D$12 / 365) * 'Lookups and Calculations'!$F$12</f>
        <v>0</v>
      </c>
    </row>
    <row r="8125" spans="1:14" x14ac:dyDescent="0.35">
      <c r="A8125" s="2">
        <v>8124</v>
      </c>
      <c r="B8125" s="11">
        <v>-4.8915976623463552E-2</v>
      </c>
      <c r="C8125" s="11">
        <v>1.6856726693004624</v>
      </c>
      <c r="D8125" s="3">
        <f>B8125*Dashboard!$D$11*Dashboard!$D$10*SQRT(Dashboard!$D$12/365)</f>
        <v>-12144.945090094263</v>
      </c>
      <c r="E8125" s="3">
        <f>IF(Dashboard!$I$3,C8125*Dashboard!$E$11*Dashboard!$E$10*SQRT(Dashboard!$D$12/365),0)</f>
        <v>837043.57642148086</v>
      </c>
      <c r="F8125" s="3">
        <f>D8125+IF(Dashboard!$I$3,E8125,0)</f>
        <v>824898.63133138663</v>
      </c>
      <c r="G8125" s="3">
        <f>IF(Dashboard!$I$4, ('Lookups and Calculations'!$F$9) / (1 - 'Lookups and Calculations'!$F$10), 'Lookups and Calculations'!$F$9)</f>
        <v>1951878.888340465</v>
      </c>
      <c r="H8125" s="12">
        <f t="shared" si="252"/>
        <v>0</v>
      </c>
      <c r="I8125" s="12">
        <f t="shared" si="253"/>
        <v>0</v>
      </c>
      <c r="J8125" s="13">
        <f>(1 - Dashboard!$I$9) * H8125 * Dashboard!$I$8 * 'Lookups and Calculations'!$F$12</f>
        <v>0</v>
      </c>
      <c r="K8125" s="12">
        <f>(1 - Dashboard!$I$11) * I8125 * Dashboard!$I$10 * 'Lookups and Calculations'!$F$12</f>
        <v>0</v>
      </c>
      <c r="L8125" s="12">
        <f>(H8125 - I8125) * Dashboard!$I$13 * (Dashboard!$D$12 / 365) * 'Lookups and Calculations'!$F$12</f>
        <v>0</v>
      </c>
      <c r="M8125" s="3">
        <f>(G8125*2) * Dashboard!$I$13 * (Dashboard!$D$12 / 365) * 'Lookups and Calculations'!$F$12</f>
        <v>1602.0878730267946</v>
      </c>
      <c r="N8125" s="12">
        <f>H8125 * Dashboard!$I$14 * Dashboard!$I$15 * (Dashboard!$D$12 / 365) * 'Lookups and Calculations'!$F$12</f>
        <v>0</v>
      </c>
    </row>
    <row r="8126" spans="1:14" x14ac:dyDescent="0.35">
      <c r="A8126" s="2">
        <v>8125</v>
      </c>
      <c r="B8126" s="11">
        <v>-0.11019143833213942</v>
      </c>
      <c r="C8126" s="11">
        <v>-1.1795854311495648</v>
      </c>
      <c r="D8126" s="3">
        <f>B8126*Dashboard!$D$11*Dashboard!$D$10*SQRT(Dashboard!$D$12/365)</f>
        <v>-27358.524971172981</v>
      </c>
      <c r="E8126" s="3">
        <f>IF(Dashboard!$I$3,C8126*Dashboard!$E$11*Dashboard!$E$10*SQRT(Dashboard!$D$12/365),0)</f>
        <v>-585739.10935736576</v>
      </c>
      <c r="F8126" s="3">
        <f>D8126+IF(Dashboard!$I$3,E8126,0)</f>
        <v>-613097.63432853878</v>
      </c>
      <c r="G8126" s="3">
        <f>IF(Dashboard!$I$4, ('Lookups and Calculations'!$F$9) / (1 - 'Lookups and Calculations'!$F$10), 'Lookups and Calculations'!$F$9)</f>
        <v>1951878.888340465</v>
      </c>
      <c r="H8126" s="12">
        <f t="shared" si="252"/>
        <v>0</v>
      </c>
      <c r="I8126" s="12">
        <f t="shared" si="253"/>
        <v>0</v>
      </c>
      <c r="J8126" s="13">
        <f>(1 - Dashboard!$I$9) * H8126 * Dashboard!$I$8 * 'Lookups and Calculations'!$F$12</f>
        <v>0</v>
      </c>
      <c r="K8126" s="12">
        <f>(1 - Dashboard!$I$11) * I8126 * Dashboard!$I$10 * 'Lookups and Calculations'!$F$12</f>
        <v>0</v>
      </c>
      <c r="L8126" s="12">
        <f>(H8126 - I8126) * Dashboard!$I$13 * (Dashboard!$D$12 / 365) * 'Lookups and Calculations'!$F$12</f>
        <v>0</v>
      </c>
      <c r="M8126" s="3">
        <f>(G8126*2) * Dashboard!$I$13 * (Dashboard!$D$12 / 365) * 'Lookups and Calculations'!$F$12</f>
        <v>1602.0878730267946</v>
      </c>
      <c r="N8126" s="12">
        <f>H8126 * Dashboard!$I$14 * Dashboard!$I$15 * (Dashboard!$D$12 / 365) * 'Lookups and Calculations'!$F$12</f>
        <v>0</v>
      </c>
    </row>
    <row r="8127" spans="1:14" x14ac:dyDescent="0.35">
      <c r="A8127" s="2">
        <v>8126</v>
      </c>
      <c r="B8127" s="11">
        <v>0.87913490940138117</v>
      </c>
      <c r="C8127" s="11">
        <v>-1.1089234486200823</v>
      </c>
      <c r="D8127" s="3">
        <f>B8127*Dashboard!$D$11*Dashboard!$D$10*SQRT(Dashboard!$D$12/365)</f>
        <v>218273.16836894769</v>
      </c>
      <c r="E8127" s="3">
        <f>IF(Dashboard!$I$3,C8127*Dashboard!$E$11*Dashboard!$E$10*SQRT(Dashboard!$D$12/365),0)</f>
        <v>-550650.9456523353</v>
      </c>
      <c r="F8127" s="3">
        <f>D8127+IF(Dashboard!$I$3,E8127,0)</f>
        <v>-332377.77728338761</v>
      </c>
      <c r="G8127" s="3">
        <f>IF(Dashboard!$I$4, ('Lookups and Calculations'!$F$9) / (1 - 'Lookups and Calculations'!$F$10), 'Lookups and Calculations'!$F$9)</f>
        <v>1951878.888340465</v>
      </c>
      <c r="H8127" s="12">
        <f t="shared" si="252"/>
        <v>0</v>
      </c>
      <c r="I8127" s="12">
        <f t="shared" si="253"/>
        <v>0</v>
      </c>
      <c r="J8127" s="13">
        <f>(1 - Dashboard!$I$9) * H8127 * Dashboard!$I$8 * 'Lookups and Calculations'!$F$12</f>
        <v>0</v>
      </c>
      <c r="K8127" s="12">
        <f>(1 - Dashboard!$I$11) * I8127 * Dashboard!$I$10 * 'Lookups and Calculations'!$F$12</f>
        <v>0</v>
      </c>
      <c r="L8127" s="12">
        <f>(H8127 - I8127) * Dashboard!$I$13 * (Dashboard!$D$12 / 365) * 'Lookups and Calculations'!$F$12</f>
        <v>0</v>
      </c>
      <c r="M8127" s="3">
        <f>(G8127*2) * Dashboard!$I$13 * (Dashboard!$D$12 / 365) * 'Lookups and Calculations'!$F$12</f>
        <v>1602.0878730267946</v>
      </c>
      <c r="N8127" s="12">
        <f>H8127 * Dashboard!$I$14 * Dashboard!$I$15 * (Dashboard!$D$12 / 365) * 'Lookups and Calculations'!$F$12</f>
        <v>0</v>
      </c>
    </row>
    <row r="8128" spans="1:14" x14ac:dyDescent="0.35">
      <c r="A8128" s="2">
        <v>8127</v>
      </c>
      <c r="B8128" s="11">
        <v>0.41130980639676601</v>
      </c>
      <c r="C8128" s="11">
        <v>7.8895292428804234E-2</v>
      </c>
      <c r="D8128" s="3">
        <f>B8128*Dashboard!$D$11*Dashboard!$D$10*SQRT(Dashboard!$D$12/365)</f>
        <v>102120.72534415904</v>
      </c>
      <c r="E8128" s="3">
        <f>IF(Dashboard!$I$3,C8128*Dashboard!$E$11*Dashboard!$E$10*SQRT(Dashboard!$D$12/365),0)</f>
        <v>39176.525158250515</v>
      </c>
      <c r="F8128" s="3">
        <f>D8128+IF(Dashboard!$I$3,E8128,0)</f>
        <v>141297.25050240956</v>
      </c>
      <c r="G8128" s="3">
        <f>IF(Dashboard!$I$4, ('Lookups and Calculations'!$F$9) / (1 - 'Lookups and Calculations'!$F$10), 'Lookups and Calculations'!$F$9)</f>
        <v>1951878.888340465</v>
      </c>
      <c r="H8128" s="12">
        <f t="shared" si="252"/>
        <v>0</v>
      </c>
      <c r="I8128" s="12">
        <f t="shared" si="253"/>
        <v>0</v>
      </c>
      <c r="J8128" s="13">
        <f>(1 - Dashboard!$I$9) * H8128 * Dashboard!$I$8 * 'Lookups and Calculations'!$F$12</f>
        <v>0</v>
      </c>
      <c r="K8128" s="12">
        <f>(1 - Dashboard!$I$11) * I8128 * Dashboard!$I$10 * 'Lookups and Calculations'!$F$12</f>
        <v>0</v>
      </c>
      <c r="L8128" s="12">
        <f>(H8128 - I8128) * Dashboard!$I$13 * (Dashboard!$D$12 / 365) * 'Lookups and Calculations'!$F$12</f>
        <v>0</v>
      </c>
      <c r="M8128" s="3">
        <f>(G8128*2) * Dashboard!$I$13 * (Dashboard!$D$12 / 365) * 'Lookups and Calculations'!$F$12</f>
        <v>1602.0878730267946</v>
      </c>
      <c r="N8128" s="12">
        <f>H8128 * Dashboard!$I$14 * Dashboard!$I$15 * (Dashboard!$D$12 / 365) * 'Lookups and Calculations'!$F$12</f>
        <v>0</v>
      </c>
    </row>
    <row r="8129" spans="1:14" x14ac:dyDescent="0.35">
      <c r="A8129" s="2">
        <v>8128</v>
      </c>
      <c r="B8129" s="11">
        <v>0.69076146309916464</v>
      </c>
      <c r="C8129" s="11">
        <v>-2.6820803067687775</v>
      </c>
      <c r="D8129" s="3">
        <f>B8129*Dashboard!$D$11*Dashboard!$D$10*SQRT(Dashboard!$D$12/365)</f>
        <v>171503.47634413678</v>
      </c>
      <c r="E8129" s="3">
        <f>IF(Dashboard!$I$3,C8129*Dashboard!$E$11*Dashboard!$E$10*SQRT(Dashboard!$D$12/365),0)</f>
        <v>-1331823.2733517715</v>
      </c>
      <c r="F8129" s="3">
        <f>D8129+IF(Dashboard!$I$3,E8129,0)</f>
        <v>-1160319.7970076348</v>
      </c>
      <c r="G8129" s="3">
        <f>IF(Dashboard!$I$4, ('Lookups and Calculations'!$F$9) / (1 - 'Lookups and Calculations'!$F$10), 'Lookups and Calculations'!$F$9)</f>
        <v>1951878.888340465</v>
      </c>
      <c r="H8129" s="12">
        <f t="shared" si="252"/>
        <v>0</v>
      </c>
      <c r="I8129" s="12">
        <f t="shared" si="253"/>
        <v>0</v>
      </c>
      <c r="J8129" s="13">
        <f>(1 - Dashboard!$I$9) * H8129 * Dashboard!$I$8 * 'Lookups and Calculations'!$F$12</f>
        <v>0</v>
      </c>
      <c r="K8129" s="12">
        <f>(1 - Dashboard!$I$11) * I8129 * Dashboard!$I$10 * 'Lookups and Calculations'!$F$12</f>
        <v>0</v>
      </c>
      <c r="L8129" s="12">
        <f>(H8129 - I8129) * Dashboard!$I$13 * (Dashboard!$D$12 / 365) * 'Lookups and Calculations'!$F$12</f>
        <v>0</v>
      </c>
      <c r="M8129" s="3">
        <f>(G8129*2) * Dashboard!$I$13 * (Dashboard!$D$12 / 365) * 'Lookups and Calculations'!$F$12</f>
        <v>1602.0878730267946</v>
      </c>
      <c r="N8129" s="12">
        <f>H8129 * Dashboard!$I$14 * Dashboard!$I$15 * (Dashboard!$D$12 / 365) * 'Lookups and Calculations'!$F$12</f>
        <v>0</v>
      </c>
    </row>
    <row r="8130" spans="1:14" x14ac:dyDescent="0.35">
      <c r="A8130" s="2">
        <v>8129</v>
      </c>
      <c r="B8130" s="11">
        <v>-0.88989875020287013</v>
      </c>
      <c r="C8130" s="11">
        <v>0.80297331891537194</v>
      </c>
      <c r="D8130" s="3">
        <f>B8130*Dashboard!$D$11*Dashboard!$D$10*SQRT(Dashboard!$D$12/365)</f>
        <v>-220945.63377833492</v>
      </c>
      <c r="E8130" s="3">
        <f>IF(Dashboard!$I$3,C8130*Dashboard!$E$11*Dashboard!$E$10*SQRT(Dashboard!$D$12/365),0)</f>
        <v>398727.26827496948</v>
      </c>
      <c r="F8130" s="3">
        <f>D8130+IF(Dashboard!$I$3,E8130,0)</f>
        <v>177781.63449663456</v>
      </c>
      <c r="G8130" s="3">
        <f>IF(Dashboard!$I$4, ('Lookups and Calculations'!$F$9) / (1 - 'Lookups and Calculations'!$F$10), 'Lookups and Calculations'!$F$9)</f>
        <v>1951878.888340465</v>
      </c>
      <c r="H8130" s="12">
        <f t="shared" si="252"/>
        <v>0</v>
      </c>
      <c r="I8130" s="12">
        <f t="shared" si="253"/>
        <v>0</v>
      </c>
      <c r="J8130" s="13">
        <f>(1 - Dashboard!$I$9) * H8130 * Dashboard!$I$8 * 'Lookups and Calculations'!$F$12</f>
        <v>0</v>
      </c>
      <c r="K8130" s="12">
        <f>(1 - Dashboard!$I$11) * I8130 * Dashboard!$I$10 * 'Lookups and Calculations'!$F$12</f>
        <v>0</v>
      </c>
      <c r="L8130" s="12">
        <f>(H8130 - I8130) * Dashboard!$I$13 * (Dashboard!$D$12 / 365) * 'Lookups and Calculations'!$F$12</f>
        <v>0</v>
      </c>
      <c r="M8130" s="3">
        <f>(G8130*2) * Dashboard!$I$13 * (Dashboard!$D$12 / 365) * 'Lookups and Calculations'!$F$12</f>
        <v>1602.0878730267946</v>
      </c>
      <c r="N8130" s="12">
        <f>H8130 * Dashboard!$I$14 * Dashboard!$I$15 * (Dashboard!$D$12 / 365) * 'Lookups and Calculations'!$F$12</f>
        <v>0</v>
      </c>
    </row>
    <row r="8131" spans="1:14" x14ac:dyDescent="0.35">
      <c r="A8131" s="2">
        <v>8130</v>
      </c>
      <c r="B8131" s="11">
        <v>0.56840399229632188</v>
      </c>
      <c r="C8131" s="11">
        <v>-0.9317685227172644</v>
      </c>
      <c r="D8131" s="3">
        <f>B8131*Dashboard!$D$11*Dashboard!$D$10*SQRT(Dashboard!$D$12/365)</f>
        <v>141124.34733885928</v>
      </c>
      <c r="E8131" s="3">
        <f>IF(Dashboard!$I$3,C8131*Dashboard!$E$11*Dashboard!$E$10*SQRT(Dashboard!$D$12/365),0)</f>
        <v>-462682.26972908241</v>
      </c>
      <c r="F8131" s="3">
        <f>D8131+IF(Dashboard!$I$3,E8131,0)</f>
        <v>-321557.92239022313</v>
      </c>
      <c r="G8131" s="3">
        <f>IF(Dashboard!$I$4, ('Lookups and Calculations'!$F$9) / (1 - 'Lookups and Calculations'!$F$10), 'Lookups and Calculations'!$F$9)</f>
        <v>1951878.888340465</v>
      </c>
      <c r="H8131" s="12">
        <f t="shared" ref="H8131:H8194" si="254">MAX(0,F8131-G8131)</f>
        <v>0</v>
      </c>
      <c r="I8131" s="12">
        <f t="shared" ref="I8131:I8194" si="255">MAX(0,-F8131-G8131)</f>
        <v>0</v>
      </c>
      <c r="J8131" s="13">
        <f>(1 - Dashboard!$I$9) * H8131 * Dashboard!$I$8 * 'Lookups and Calculations'!$F$12</f>
        <v>0</v>
      </c>
      <c r="K8131" s="12">
        <f>(1 - Dashboard!$I$11) * I8131 * Dashboard!$I$10 * 'Lookups and Calculations'!$F$12</f>
        <v>0</v>
      </c>
      <c r="L8131" s="12">
        <f>(H8131 - I8131) * Dashboard!$I$13 * (Dashboard!$D$12 / 365) * 'Lookups and Calculations'!$F$12</f>
        <v>0</v>
      </c>
      <c r="M8131" s="3">
        <f>(G8131*2) * Dashboard!$I$13 * (Dashboard!$D$12 / 365) * 'Lookups and Calculations'!$F$12</f>
        <v>1602.0878730267946</v>
      </c>
      <c r="N8131" s="12">
        <f>H8131 * Dashboard!$I$14 * Dashboard!$I$15 * (Dashboard!$D$12 / 365) * 'Lookups and Calculations'!$F$12</f>
        <v>0</v>
      </c>
    </row>
    <row r="8132" spans="1:14" x14ac:dyDescent="0.35">
      <c r="A8132" s="2">
        <v>8131</v>
      </c>
      <c r="B8132" s="11">
        <v>0.72099889998234412</v>
      </c>
      <c r="C8132" s="11">
        <v>-1.9832784072265723</v>
      </c>
      <c r="D8132" s="3">
        <f>B8132*Dashboard!$D$11*Dashboard!$D$10*SQRT(Dashboard!$D$12/365)</f>
        <v>179010.8805903653</v>
      </c>
      <c r="E8132" s="3">
        <f>IF(Dashboard!$I$3,C8132*Dashboard!$E$11*Dashboard!$E$10*SQRT(Dashboard!$D$12/365),0)</f>
        <v>-984823.73313518183</v>
      </c>
      <c r="F8132" s="3">
        <f>D8132+IF(Dashboard!$I$3,E8132,0)</f>
        <v>-805812.85254481656</v>
      </c>
      <c r="G8132" s="3">
        <f>IF(Dashboard!$I$4, ('Lookups and Calculations'!$F$9) / (1 - 'Lookups and Calculations'!$F$10), 'Lookups and Calculations'!$F$9)</f>
        <v>1951878.888340465</v>
      </c>
      <c r="H8132" s="12">
        <f t="shared" si="254"/>
        <v>0</v>
      </c>
      <c r="I8132" s="12">
        <f t="shared" si="255"/>
        <v>0</v>
      </c>
      <c r="J8132" s="13">
        <f>(1 - Dashboard!$I$9) * H8132 * Dashboard!$I$8 * 'Lookups and Calculations'!$F$12</f>
        <v>0</v>
      </c>
      <c r="K8132" s="12">
        <f>(1 - Dashboard!$I$11) * I8132 * Dashboard!$I$10 * 'Lookups and Calculations'!$F$12</f>
        <v>0</v>
      </c>
      <c r="L8132" s="12">
        <f>(H8132 - I8132) * Dashboard!$I$13 * (Dashboard!$D$12 / 365) * 'Lookups and Calculations'!$F$12</f>
        <v>0</v>
      </c>
      <c r="M8132" s="3">
        <f>(G8132*2) * Dashboard!$I$13 * (Dashboard!$D$12 / 365) * 'Lookups and Calculations'!$F$12</f>
        <v>1602.0878730267946</v>
      </c>
      <c r="N8132" s="12">
        <f>H8132 * Dashboard!$I$14 * Dashboard!$I$15 * (Dashboard!$D$12 / 365) * 'Lookups and Calculations'!$F$12</f>
        <v>0</v>
      </c>
    </row>
    <row r="8133" spans="1:14" x14ac:dyDescent="0.35">
      <c r="A8133" s="2">
        <v>8132</v>
      </c>
      <c r="B8133" s="11">
        <v>-0.36628239803722168</v>
      </c>
      <c r="C8133" s="11">
        <v>-9.5361817638883767E-2</v>
      </c>
      <c r="D8133" s="3">
        <f>B8133*Dashboard!$D$11*Dashboard!$D$10*SQRT(Dashboard!$D$12/365)</f>
        <v>-90941.240852100324</v>
      </c>
      <c r="E8133" s="3">
        <f>IF(Dashboard!$I$3,C8133*Dashboard!$E$11*Dashboard!$E$10*SQRT(Dashboard!$D$12/365),0)</f>
        <v>-47353.201095459226</v>
      </c>
      <c r="F8133" s="3">
        <f>D8133+IF(Dashboard!$I$3,E8133,0)</f>
        <v>-138294.44194755954</v>
      </c>
      <c r="G8133" s="3">
        <f>IF(Dashboard!$I$4, ('Lookups and Calculations'!$F$9) / (1 - 'Lookups and Calculations'!$F$10), 'Lookups and Calculations'!$F$9)</f>
        <v>1951878.888340465</v>
      </c>
      <c r="H8133" s="12">
        <f t="shared" si="254"/>
        <v>0</v>
      </c>
      <c r="I8133" s="12">
        <f t="shared" si="255"/>
        <v>0</v>
      </c>
      <c r="J8133" s="13">
        <f>(1 - Dashboard!$I$9) * H8133 * Dashboard!$I$8 * 'Lookups and Calculations'!$F$12</f>
        <v>0</v>
      </c>
      <c r="K8133" s="12">
        <f>(1 - Dashboard!$I$11) * I8133 * Dashboard!$I$10 * 'Lookups and Calculations'!$F$12</f>
        <v>0</v>
      </c>
      <c r="L8133" s="12">
        <f>(H8133 - I8133) * Dashboard!$I$13 * (Dashboard!$D$12 / 365) * 'Lookups and Calculations'!$F$12</f>
        <v>0</v>
      </c>
      <c r="M8133" s="3">
        <f>(G8133*2) * Dashboard!$I$13 * (Dashboard!$D$12 / 365) * 'Lookups and Calculations'!$F$12</f>
        <v>1602.0878730267946</v>
      </c>
      <c r="N8133" s="12">
        <f>H8133 * Dashboard!$I$14 * Dashboard!$I$15 * (Dashboard!$D$12 / 365) * 'Lookups and Calculations'!$F$12</f>
        <v>0</v>
      </c>
    </row>
    <row r="8134" spans="1:14" x14ac:dyDescent="0.35">
      <c r="A8134" s="2">
        <v>8133</v>
      </c>
      <c r="B8134" s="11">
        <v>4.8179430611806323E-2</v>
      </c>
      <c r="C8134" s="11">
        <v>-0.9577811010265268</v>
      </c>
      <c r="D8134" s="3">
        <f>B8134*Dashboard!$D$11*Dashboard!$D$10*SQRT(Dashboard!$D$12/365)</f>
        <v>11962.07414515203</v>
      </c>
      <c r="E8134" s="3">
        <f>IF(Dashboard!$I$3,C8134*Dashboard!$E$11*Dashboard!$E$10*SQRT(Dashboard!$D$12/365),0)</f>
        <v>-475599.16752096789</v>
      </c>
      <c r="F8134" s="3">
        <f>D8134+IF(Dashboard!$I$3,E8134,0)</f>
        <v>-463637.09337581589</v>
      </c>
      <c r="G8134" s="3">
        <f>IF(Dashboard!$I$4, ('Lookups and Calculations'!$F$9) / (1 - 'Lookups and Calculations'!$F$10), 'Lookups and Calculations'!$F$9)</f>
        <v>1951878.888340465</v>
      </c>
      <c r="H8134" s="12">
        <f t="shared" si="254"/>
        <v>0</v>
      </c>
      <c r="I8134" s="12">
        <f t="shared" si="255"/>
        <v>0</v>
      </c>
      <c r="J8134" s="13">
        <f>(1 - Dashboard!$I$9) * H8134 * Dashboard!$I$8 * 'Lookups and Calculations'!$F$12</f>
        <v>0</v>
      </c>
      <c r="K8134" s="12">
        <f>(1 - Dashboard!$I$11) * I8134 * Dashboard!$I$10 * 'Lookups and Calculations'!$F$12</f>
        <v>0</v>
      </c>
      <c r="L8134" s="12">
        <f>(H8134 - I8134) * Dashboard!$I$13 * (Dashboard!$D$12 / 365) * 'Lookups and Calculations'!$F$12</f>
        <v>0</v>
      </c>
      <c r="M8134" s="3">
        <f>(G8134*2) * Dashboard!$I$13 * (Dashboard!$D$12 / 365) * 'Lookups and Calculations'!$F$12</f>
        <v>1602.0878730267946</v>
      </c>
      <c r="N8134" s="12">
        <f>H8134 * Dashboard!$I$14 * Dashboard!$I$15 * (Dashboard!$D$12 / 365) * 'Lookups and Calculations'!$F$12</f>
        <v>0</v>
      </c>
    </row>
    <row r="8135" spans="1:14" x14ac:dyDescent="0.35">
      <c r="A8135" s="2">
        <v>8134</v>
      </c>
      <c r="B8135" s="11">
        <v>1.5765502868263856</v>
      </c>
      <c r="C8135" s="11">
        <v>1.2287022962115284</v>
      </c>
      <c r="D8135" s="3">
        <f>B8135*Dashboard!$D$11*Dashboard!$D$10*SQRT(Dashboard!$D$12/365)</f>
        <v>391428.69031658064</v>
      </c>
      <c r="E8135" s="3">
        <f>IF(Dashboard!$I$3,C8135*Dashboard!$E$11*Dashboard!$E$10*SQRT(Dashboard!$D$12/365),0)</f>
        <v>610128.75341034716</v>
      </c>
      <c r="F8135" s="3">
        <f>D8135+IF(Dashboard!$I$3,E8135,0)</f>
        <v>1001557.4437269277</v>
      </c>
      <c r="G8135" s="3">
        <f>IF(Dashboard!$I$4, ('Lookups and Calculations'!$F$9) / (1 - 'Lookups and Calculations'!$F$10), 'Lookups and Calculations'!$F$9)</f>
        <v>1951878.888340465</v>
      </c>
      <c r="H8135" s="12">
        <f t="shared" si="254"/>
        <v>0</v>
      </c>
      <c r="I8135" s="12">
        <f t="shared" si="255"/>
        <v>0</v>
      </c>
      <c r="J8135" s="13">
        <f>(1 - Dashboard!$I$9) * H8135 * Dashboard!$I$8 * 'Lookups and Calculations'!$F$12</f>
        <v>0</v>
      </c>
      <c r="K8135" s="12">
        <f>(1 - Dashboard!$I$11) * I8135 * Dashboard!$I$10 * 'Lookups and Calculations'!$F$12</f>
        <v>0</v>
      </c>
      <c r="L8135" s="12">
        <f>(H8135 - I8135) * Dashboard!$I$13 * (Dashboard!$D$12 / 365) * 'Lookups and Calculations'!$F$12</f>
        <v>0</v>
      </c>
      <c r="M8135" s="3">
        <f>(G8135*2) * Dashboard!$I$13 * (Dashboard!$D$12 / 365) * 'Lookups and Calculations'!$F$12</f>
        <v>1602.0878730267946</v>
      </c>
      <c r="N8135" s="12">
        <f>H8135 * Dashboard!$I$14 * Dashboard!$I$15 * (Dashboard!$D$12 / 365) * 'Lookups and Calculations'!$F$12</f>
        <v>0</v>
      </c>
    </row>
    <row r="8136" spans="1:14" x14ac:dyDescent="0.35">
      <c r="A8136" s="2">
        <v>8135</v>
      </c>
      <c r="B8136" s="11">
        <v>1.4727172318130199</v>
      </c>
      <c r="C8136" s="11">
        <v>-1.2741917385861699</v>
      </c>
      <c r="D8136" s="3">
        <f>B8136*Dashboard!$D$11*Dashboard!$D$10*SQRT(Dashboard!$D$12/365)</f>
        <v>365648.8359883902</v>
      </c>
      <c r="E8136" s="3">
        <f>IF(Dashboard!$I$3,C8136*Dashboard!$E$11*Dashboard!$E$10*SQRT(Dashboard!$D$12/365),0)</f>
        <v>-632717.15163744194</v>
      </c>
      <c r="F8136" s="3">
        <f>D8136+IF(Dashboard!$I$3,E8136,0)</f>
        <v>-267068.31564905174</v>
      </c>
      <c r="G8136" s="3">
        <f>IF(Dashboard!$I$4, ('Lookups and Calculations'!$F$9) / (1 - 'Lookups and Calculations'!$F$10), 'Lookups and Calculations'!$F$9)</f>
        <v>1951878.888340465</v>
      </c>
      <c r="H8136" s="12">
        <f t="shared" si="254"/>
        <v>0</v>
      </c>
      <c r="I8136" s="12">
        <f t="shared" si="255"/>
        <v>0</v>
      </c>
      <c r="J8136" s="13">
        <f>(1 - Dashboard!$I$9) * H8136 * Dashboard!$I$8 * 'Lookups and Calculations'!$F$12</f>
        <v>0</v>
      </c>
      <c r="K8136" s="12">
        <f>(1 - Dashboard!$I$11) * I8136 * Dashboard!$I$10 * 'Lookups and Calculations'!$F$12</f>
        <v>0</v>
      </c>
      <c r="L8136" s="12">
        <f>(H8136 - I8136) * Dashboard!$I$13 * (Dashboard!$D$12 / 365) * 'Lookups and Calculations'!$F$12</f>
        <v>0</v>
      </c>
      <c r="M8136" s="3">
        <f>(G8136*2) * Dashboard!$I$13 * (Dashboard!$D$12 / 365) * 'Lookups and Calculations'!$F$12</f>
        <v>1602.0878730267946</v>
      </c>
      <c r="N8136" s="12">
        <f>H8136 * Dashboard!$I$14 * Dashboard!$I$15 * (Dashboard!$D$12 / 365) * 'Lookups and Calculations'!$F$12</f>
        <v>0</v>
      </c>
    </row>
    <row r="8137" spans="1:14" x14ac:dyDescent="0.35">
      <c r="A8137" s="2">
        <v>8136</v>
      </c>
      <c r="B8137" s="11">
        <v>1.3160821483476266</v>
      </c>
      <c r="C8137" s="11">
        <v>1.8844824937593585</v>
      </c>
      <c r="D8137" s="3">
        <f>B8137*Dashboard!$D$11*Dashboard!$D$10*SQRT(Dashboard!$D$12/365)</f>
        <v>326759.20075708523</v>
      </c>
      <c r="E8137" s="3">
        <f>IF(Dashboard!$I$3,C8137*Dashboard!$E$11*Dashboard!$E$10*SQRT(Dashboard!$D$12/365),0)</f>
        <v>935765.28528199217</v>
      </c>
      <c r="F8137" s="3">
        <f>D8137+IF(Dashboard!$I$3,E8137,0)</f>
        <v>1262524.4860390774</v>
      </c>
      <c r="G8137" s="3">
        <f>IF(Dashboard!$I$4, ('Lookups and Calculations'!$F$9) / (1 - 'Lookups and Calculations'!$F$10), 'Lookups and Calculations'!$F$9)</f>
        <v>1951878.888340465</v>
      </c>
      <c r="H8137" s="12">
        <f t="shared" si="254"/>
        <v>0</v>
      </c>
      <c r="I8137" s="12">
        <f t="shared" si="255"/>
        <v>0</v>
      </c>
      <c r="J8137" s="13">
        <f>(1 - Dashboard!$I$9) * H8137 * Dashboard!$I$8 * 'Lookups and Calculations'!$F$12</f>
        <v>0</v>
      </c>
      <c r="K8137" s="12">
        <f>(1 - Dashboard!$I$11) * I8137 * Dashboard!$I$10 * 'Lookups and Calculations'!$F$12</f>
        <v>0</v>
      </c>
      <c r="L8137" s="12">
        <f>(H8137 - I8137) * Dashboard!$I$13 * (Dashboard!$D$12 / 365) * 'Lookups and Calculations'!$F$12</f>
        <v>0</v>
      </c>
      <c r="M8137" s="3">
        <f>(G8137*2) * Dashboard!$I$13 * (Dashboard!$D$12 / 365) * 'Lookups and Calculations'!$F$12</f>
        <v>1602.0878730267946</v>
      </c>
      <c r="N8137" s="12">
        <f>H8137 * Dashboard!$I$14 * Dashboard!$I$15 * (Dashboard!$D$12 / 365) * 'Lookups and Calculations'!$F$12</f>
        <v>0</v>
      </c>
    </row>
    <row r="8138" spans="1:14" x14ac:dyDescent="0.35">
      <c r="A8138" s="2">
        <v>8137</v>
      </c>
      <c r="B8138" s="11">
        <v>-1.8786128889461375</v>
      </c>
      <c r="C8138" s="11">
        <v>-1.8904775207907765</v>
      </c>
      <c r="D8138" s="3">
        <f>B8138*Dashboard!$D$11*Dashboard!$D$10*SQRT(Dashboard!$D$12/365)</f>
        <v>-466425.32678883889</v>
      </c>
      <c r="E8138" s="3">
        <f>IF(Dashboard!$I$3,C8138*Dashboard!$E$11*Dashboard!$E$10*SQRT(Dashboard!$D$12/365),0)</f>
        <v>-938742.19708611129</v>
      </c>
      <c r="F8138" s="3">
        <f>D8138+IF(Dashboard!$I$3,E8138,0)</f>
        <v>-1405167.5238749501</v>
      </c>
      <c r="G8138" s="3">
        <f>IF(Dashboard!$I$4, ('Lookups and Calculations'!$F$9) / (1 - 'Lookups and Calculations'!$F$10), 'Lookups and Calculations'!$F$9)</f>
        <v>1951878.888340465</v>
      </c>
      <c r="H8138" s="12">
        <f t="shared" si="254"/>
        <v>0</v>
      </c>
      <c r="I8138" s="12">
        <f t="shared" si="255"/>
        <v>0</v>
      </c>
      <c r="J8138" s="13">
        <f>(1 - Dashboard!$I$9) * H8138 * Dashboard!$I$8 * 'Lookups and Calculations'!$F$12</f>
        <v>0</v>
      </c>
      <c r="K8138" s="12">
        <f>(1 - Dashboard!$I$11) * I8138 * Dashboard!$I$10 * 'Lookups and Calculations'!$F$12</f>
        <v>0</v>
      </c>
      <c r="L8138" s="12">
        <f>(H8138 - I8138) * Dashboard!$I$13 * (Dashboard!$D$12 / 365) * 'Lookups and Calculations'!$F$12</f>
        <v>0</v>
      </c>
      <c r="M8138" s="3">
        <f>(G8138*2) * Dashboard!$I$13 * (Dashboard!$D$12 / 365) * 'Lookups and Calculations'!$F$12</f>
        <v>1602.0878730267946</v>
      </c>
      <c r="N8138" s="12">
        <f>H8138 * Dashboard!$I$14 * Dashboard!$I$15 * (Dashboard!$D$12 / 365) * 'Lookups and Calculations'!$F$12</f>
        <v>0</v>
      </c>
    </row>
    <row r="8139" spans="1:14" x14ac:dyDescent="0.35">
      <c r="A8139" s="2">
        <v>8138</v>
      </c>
      <c r="B8139" s="11">
        <v>0.47489699082869413</v>
      </c>
      <c r="C8139" s="11">
        <v>-0.81356195753372951</v>
      </c>
      <c r="D8139" s="3">
        <f>B8139*Dashboard!$D$11*Dashboard!$D$10*SQRT(Dashboard!$D$12/365)</f>
        <v>117908.26382681158</v>
      </c>
      <c r="E8139" s="3">
        <f>IF(Dashboard!$I$3,C8139*Dashboard!$E$11*Dashboard!$E$10*SQRT(Dashboard!$D$12/365),0)</f>
        <v>-403985.20007867052</v>
      </c>
      <c r="F8139" s="3">
        <f>D8139+IF(Dashboard!$I$3,E8139,0)</f>
        <v>-286076.93625185895</v>
      </c>
      <c r="G8139" s="3">
        <f>IF(Dashboard!$I$4, ('Lookups and Calculations'!$F$9) / (1 - 'Lookups and Calculations'!$F$10), 'Lookups and Calculations'!$F$9)</f>
        <v>1951878.888340465</v>
      </c>
      <c r="H8139" s="12">
        <f t="shared" si="254"/>
        <v>0</v>
      </c>
      <c r="I8139" s="12">
        <f t="shared" si="255"/>
        <v>0</v>
      </c>
      <c r="J8139" s="13">
        <f>(1 - Dashboard!$I$9) * H8139 * Dashboard!$I$8 * 'Lookups and Calculations'!$F$12</f>
        <v>0</v>
      </c>
      <c r="K8139" s="12">
        <f>(1 - Dashboard!$I$11) * I8139 * Dashboard!$I$10 * 'Lookups and Calculations'!$F$12</f>
        <v>0</v>
      </c>
      <c r="L8139" s="12">
        <f>(H8139 - I8139) * Dashboard!$I$13 * (Dashboard!$D$12 / 365) * 'Lookups and Calculations'!$F$12</f>
        <v>0</v>
      </c>
      <c r="M8139" s="3">
        <f>(G8139*2) * Dashboard!$I$13 * (Dashboard!$D$12 / 365) * 'Lookups and Calculations'!$F$12</f>
        <v>1602.0878730267946</v>
      </c>
      <c r="N8139" s="12">
        <f>H8139 * Dashboard!$I$14 * Dashboard!$I$15 * (Dashboard!$D$12 / 365) * 'Lookups and Calculations'!$F$12</f>
        <v>0</v>
      </c>
    </row>
    <row r="8140" spans="1:14" x14ac:dyDescent="0.35">
      <c r="A8140" s="2">
        <v>8139</v>
      </c>
      <c r="B8140" s="11">
        <v>1.0992675383033468</v>
      </c>
      <c r="C8140" s="11">
        <v>-1.0988682162400323</v>
      </c>
      <c r="D8140" s="3">
        <f>B8140*Dashboard!$D$11*Dashboard!$D$10*SQRT(Dashboard!$D$12/365)</f>
        <v>272928.08635478368</v>
      </c>
      <c r="E8140" s="3">
        <f>IF(Dashboard!$I$3,C8140*Dashboard!$E$11*Dashboard!$E$10*SQRT(Dashboard!$D$12/365),0)</f>
        <v>-545657.88393493858</v>
      </c>
      <c r="F8140" s="3">
        <f>D8140+IF(Dashboard!$I$3,E8140,0)</f>
        <v>-272729.7975801549</v>
      </c>
      <c r="G8140" s="3">
        <f>IF(Dashboard!$I$4, ('Lookups and Calculations'!$F$9) / (1 - 'Lookups and Calculations'!$F$10), 'Lookups and Calculations'!$F$9)</f>
        <v>1951878.888340465</v>
      </c>
      <c r="H8140" s="12">
        <f t="shared" si="254"/>
        <v>0</v>
      </c>
      <c r="I8140" s="12">
        <f t="shared" si="255"/>
        <v>0</v>
      </c>
      <c r="J8140" s="13">
        <f>(1 - Dashboard!$I$9) * H8140 * Dashboard!$I$8 * 'Lookups and Calculations'!$F$12</f>
        <v>0</v>
      </c>
      <c r="K8140" s="12">
        <f>(1 - Dashboard!$I$11) * I8140 * Dashboard!$I$10 * 'Lookups and Calculations'!$F$12</f>
        <v>0</v>
      </c>
      <c r="L8140" s="12">
        <f>(H8140 - I8140) * Dashboard!$I$13 * (Dashboard!$D$12 / 365) * 'Lookups and Calculations'!$F$12</f>
        <v>0</v>
      </c>
      <c r="M8140" s="3">
        <f>(G8140*2) * Dashboard!$I$13 * (Dashboard!$D$12 / 365) * 'Lookups and Calculations'!$F$12</f>
        <v>1602.0878730267946</v>
      </c>
      <c r="N8140" s="12">
        <f>H8140 * Dashboard!$I$14 * Dashboard!$I$15 * (Dashboard!$D$12 / 365) * 'Lookups and Calculations'!$F$12</f>
        <v>0</v>
      </c>
    </row>
    <row r="8141" spans="1:14" x14ac:dyDescent="0.35">
      <c r="A8141" s="2">
        <v>8140</v>
      </c>
      <c r="B8141" s="11">
        <v>0.79586561582247517</v>
      </c>
      <c r="C8141" s="11">
        <v>1.1387956448100913</v>
      </c>
      <c r="D8141" s="3">
        <f>B8141*Dashboard!$D$11*Dashboard!$D$10*SQRT(Dashboard!$D$12/365)</f>
        <v>197598.9210572491</v>
      </c>
      <c r="E8141" s="3">
        <f>IF(Dashboard!$I$3,C8141*Dashboard!$E$11*Dashboard!$E$10*SQRT(Dashboard!$D$12/365),0)</f>
        <v>565484.38893573731</v>
      </c>
      <c r="F8141" s="3">
        <f>D8141+IF(Dashboard!$I$3,E8141,0)</f>
        <v>763083.30999298638</v>
      </c>
      <c r="G8141" s="3">
        <f>IF(Dashboard!$I$4, ('Lookups and Calculations'!$F$9) / (1 - 'Lookups and Calculations'!$F$10), 'Lookups and Calculations'!$F$9)</f>
        <v>1951878.888340465</v>
      </c>
      <c r="H8141" s="12">
        <f t="shared" si="254"/>
        <v>0</v>
      </c>
      <c r="I8141" s="12">
        <f t="shared" si="255"/>
        <v>0</v>
      </c>
      <c r="J8141" s="13">
        <f>(1 - Dashboard!$I$9) * H8141 * Dashboard!$I$8 * 'Lookups and Calculations'!$F$12</f>
        <v>0</v>
      </c>
      <c r="K8141" s="12">
        <f>(1 - Dashboard!$I$11) * I8141 * Dashboard!$I$10 * 'Lookups and Calculations'!$F$12</f>
        <v>0</v>
      </c>
      <c r="L8141" s="12">
        <f>(H8141 - I8141) * Dashboard!$I$13 * (Dashboard!$D$12 / 365) * 'Lookups and Calculations'!$F$12</f>
        <v>0</v>
      </c>
      <c r="M8141" s="3">
        <f>(G8141*2) * Dashboard!$I$13 * (Dashboard!$D$12 / 365) * 'Lookups and Calculations'!$F$12</f>
        <v>1602.0878730267946</v>
      </c>
      <c r="N8141" s="12">
        <f>H8141 * Dashboard!$I$14 * Dashboard!$I$15 * (Dashboard!$D$12 / 365) * 'Lookups and Calculations'!$F$12</f>
        <v>0</v>
      </c>
    </row>
    <row r="8142" spans="1:14" x14ac:dyDescent="0.35">
      <c r="A8142" s="2">
        <v>8141</v>
      </c>
      <c r="B8142" s="11">
        <v>-0.88955960079844043</v>
      </c>
      <c r="C8142" s="11">
        <v>-8.0472048806916024E-2</v>
      </c>
      <c r="D8142" s="3">
        <f>B8142*Dashboard!$D$11*Dashboard!$D$10*SQRT(Dashboard!$D$12/365)</f>
        <v>-220861.42916506826</v>
      </c>
      <c r="E8142" s="3">
        <f>IF(Dashboard!$I$3,C8142*Dashboard!$E$11*Dashboard!$E$10*SQRT(Dashboard!$D$12/365),0)</f>
        <v>-39959.484876300521</v>
      </c>
      <c r="F8142" s="3">
        <f>D8142+IF(Dashboard!$I$3,E8142,0)</f>
        <v>-260820.91404136879</v>
      </c>
      <c r="G8142" s="3">
        <f>IF(Dashboard!$I$4, ('Lookups and Calculations'!$F$9) / (1 - 'Lookups and Calculations'!$F$10), 'Lookups and Calculations'!$F$9)</f>
        <v>1951878.888340465</v>
      </c>
      <c r="H8142" s="12">
        <f t="shared" si="254"/>
        <v>0</v>
      </c>
      <c r="I8142" s="12">
        <f t="shared" si="255"/>
        <v>0</v>
      </c>
      <c r="J8142" s="13">
        <f>(1 - Dashboard!$I$9) * H8142 * Dashboard!$I$8 * 'Lookups and Calculations'!$F$12</f>
        <v>0</v>
      </c>
      <c r="K8142" s="12">
        <f>(1 - Dashboard!$I$11) * I8142 * Dashboard!$I$10 * 'Lookups and Calculations'!$F$12</f>
        <v>0</v>
      </c>
      <c r="L8142" s="12">
        <f>(H8142 - I8142) * Dashboard!$I$13 * (Dashboard!$D$12 / 365) * 'Lookups and Calculations'!$F$12</f>
        <v>0</v>
      </c>
      <c r="M8142" s="3">
        <f>(G8142*2) * Dashboard!$I$13 * (Dashboard!$D$12 / 365) * 'Lookups and Calculations'!$F$12</f>
        <v>1602.0878730267946</v>
      </c>
      <c r="N8142" s="12">
        <f>H8142 * Dashboard!$I$14 * Dashboard!$I$15 * (Dashboard!$D$12 / 365) * 'Lookups and Calculations'!$F$12</f>
        <v>0</v>
      </c>
    </row>
    <row r="8143" spans="1:14" x14ac:dyDescent="0.35">
      <c r="A8143" s="2">
        <v>8142</v>
      </c>
      <c r="B8143" s="11">
        <v>-1.0769825513523403</v>
      </c>
      <c r="C8143" s="11">
        <v>-2.2685471379956543</v>
      </c>
      <c r="D8143" s="3">
        <f>B8143*Dashboard!$D$11*Dashboard!$D$10*SQRT(Dashboard!$D$12/365)</f>
        <v>-267395.13042635965</v>
      </c>
      <c r="E8143" s="3">
        <f>IF(Dashboard!$I$3,C8143*Dashboard!$E$11*Dashboard!$E$10*SQRT(Dashboard!$D$12/365),0)</f>
        <v>-1126477.7819863514</v>
      </c>
      <c r="F8143" s="3">
        <f>D8143+IF(Dashboard!$I$3,E8143,0)</f>
        <v>-1393872.912412711</v>
      </c>
      <c r="G8143" s="3">
        <f>IF(Dashboard!$I$4, ('Lookups and Calculations'!$F$9) / (1 - 'Lookups and Calculations'!$F$10), 'Lookups and Calculations'!$F$9)</f>
        <v>1951878.888340465</v>
      </c>
      <c r="H8143" s="12">
        <f t="shared" si="254"/>
        <v>0</v>
      </c>
      <c r="I8143" s="12">
        <f t="shared" si="255"/>
        <v>0</v>
      </c>
      <c r="J8143" s="13">
        <f>(1 - Dashboard!$I$9) * H8143 * Dashboard!$I$8 * 'Lookups and Calculations'!$F$12</f>
        <v>0</v>
      </c>
      <c r="K8143" s="12">
        <f>(1 - Dashboard!$I$11) * I8143 * Dashboard!$I$10 * 'Lookups and Calculations'!$F$12</f>
        <v>0</v>
      </c>
      <c r="L8143" s="12">
        <f>(H8143 - I8143) * Dashboard!$I$13 * (Dashboard!$D$12 / 365) * 'Lookups and Calculations'!$F$12</f>
        <v>0</v>
      </c>
      <c r="M8143" s="3">
        <f>(G8143*2) * Dashboard!$I$13 * (Dashboard!$D$12 / 365) * 'Lookups and Calculations'!$F$12</f>
        <v>1602.0878730267946</v>
      </c>
      <c r="N8143" s="12">
        <f>H8143 * Dashboard!$I$14 * Dashboard!$I$15 * (Dashboard!$D$12 / 365) * 'Lookups and Calculations'!$F$12</f>
        <v>0</v>
      </c>
    </row>
    <row r="8144" spans="1:14" x14ac:dyDescent="0.35">
      <c r="A8144" s="2">
        <v>8143</v>
      </c>
      <c r="B8144" s="11">
        <v>-0.20597190947818303</v>
      </c>
      <c r="C8144" s="11">
        <v>-1.4240201423572991</v>
      </c>
      <c r="D8144" s="3">
        <f>B8144*Dashboard!$D$11*Dashboard!$D$10*SQRT(Dashboard!$D$12/365)</f>
        <v>-51139.069551245448</v>
      </c>
      <c r="E8144" s="3">
        <f>IF(Dashboard!$I$3,C8144*Dashboard!$E$11*Dashboard!$E$10*SQRT(Dashboard!$D$12/365),0)</f>
        <v>-707116.47318196995</v>
      </c>
      <c r="F8144" s="3">
        <f>D8144+IF(Dashboard!$I$3,E8144,0)</f>
        <v>-758255.54273321538</v>
      </c>
      <c r="G8144" s="3">
        <f>IF(Dashboard!$I$4, ('Lookups and Calculations'!$F$9) / (1 - 'Lookups and Calculations'!$F$10), 'Lookups and Calculations'!$F$9)</f>
        <v>1951878.888340465</v>
      </c>
      <c r="H8144" s="12">
        <f t="shared" si="254"/>
        <v>0</v>
      </c>
      <c r="I8144" s="12">
        <f t="shared" si="255"/>
        <v>0</v>
      </c>
      <c r="J8144" s="13">
        <f>(1 - Dashboard!$I$9) * H8144 * Dashboard!$I$8 * 'Lookups and Calculations'!$F$12</f>
        <v>0</v>
      </c>
      <c r="K8144" s="12">
        <f>(1 - Dashboard!$I$11) * I8144 * Dashboard!$I$10 * 'Lookups and Calculations'!$F$12</f>
        <v>0</v>
      </c>
      <c r="L8144" s="12">
        <f>(H8144 - I8144) * Dashboard!$I$13 * (Dashboard!$D$12 / 365) * 'Lookups and Calculations'!$F$12</f>
        <v>0</v>
      </c>
      <c r="M8144" s="3">
        <f>(G8144*2) * Dashboard!$I$13 * (Dashboard!$D$12 / 365) * 'Lookups and Calculations'!$F$12</f>
        <v>1602.0878730267946</v>
      </c>
      <c r="N8144" s="12">
        <f>H8144 * Dashboard!$I$14 * Dashboard!$I$15 * (Dashboard!$D$12 / 365) * 'Lookups and Calculations'!$F$12</f>
        <v>0</v>
      </c>
    </row>
    <row r="8145" spans="1:14" x14ac:dyDescent="0.35">
      <c r="A8145" s="2">
        <v>8144</v>
      </c>
      <c r="B8145" s="11">
        <v>0.38805024085715839</v>
      </c>
      <c r="C8145" s="11">
        <v>0.57231001060547948</v>
      </c>
      <c r="D8145" s="3">
        <f>B8145*Dashboard!$D$11*Dashboard!$D$10*SQRT(Dashboard!$D$12/365)</f>
        <v>96345.799322085426</v>
      </c>
      <c r="E8145" s="3">
        <f>IF(Dashboard!$I$3,C8145*Dashboard!$E$11*Dashboard!$E$10*SQRT(Dashboard!$D$12/365),0)</f>
        <v>284188.28092990711</v>
      </c>
      <c r="F8145" s="3">
        <f>D8145+IF(Dashboard!$I$3,E8145,0)</f>
        <v>380534.08025199256</v>
      </c>
      <c r="G8145" s="3">
        <f>IF(Dashboard!$I$4, ('Lookups and Calculations'!$F$9) / (1 - 'Lookups and Calculations'!$F$10), 'Lookups and Calculations'!$F$9)</f>
        <v>1951878.888340465</v>
      </c>
      <c r="H8145" s="12">
        <f t="shared" si="254"/>
        <v>0</v>
      </c>
      <c r="I8145" s="12">
        <f t="shared" si="255"/>
        <v>0</v>
      </c>
      <c r="J8145" s="13">
        <f>(1 - Dashboard!$I$9) * H8145 * Dashboard!$I$8 * 'Lookups and Calculations'!$F$12</f>
        <v>0</v>
      </c>
      <c r="K8145" s="12">
        <f>(1 - Dashboard!$I$11) * I8145 * Dashboard!$I$10 * 'Lookups and Calculations'!$F$12</f>
        <v>0</v>
      </c>
      <c r="L8145" s="12">
        <f>(H8145 - I8145) * Dashboard!$I$13 * (Dashboard!$D$12 / 365) * 'Lookups and Calculations'!$F$12</f>
        <v>0</v>
      </c>
      <c r="M8145" s="3">
        <f>(G8145*2) * Dashboard!$I$13 * (Dashboard!$D$12 / 365) * 'Lookups and Calculations'!$F$12</f>
        <v>1602.0878730267946</v>
      </c>
      <c r="N8145" s="12">
        <f>H8145 * Dashboard!$I$14 * Dashboard!$I$15 * (Dashboard!$D$12 / 365) * 'Lookups and Calculations'!$F$12</f>
        <v>0</v>
      </c>
    </row>
    <row r="8146" spans="1:14" x14ac:dyDescent="0.35">
      <c r="A8146" s="2">
        <v>8145</v>
      </c>
      <c r="B8146" s="11">
        <v>1.0246299654969973</v>
      </c>
      <c r="C8146" s="11">
        <v>-0.22469658857277702</v>
      </c>
      <c r="D8146" s="3">
        <f>B8146*Dashboard!$D$11*Dashboard!$D$10*SQRT(Dashboard!$D$12/365)</f>
        <v>254396.93792512678</v>
      </c>
      <c r="E8146" s="3">
        <f>IF(Dashboard!$I$3,C8146*Dashboard!$E$11*Dashboard!$E$10*SQRT(Dashboard!$D$12/365),0)</f>
        <v>-111576.13191101629</v>
      </c>
      <c r="F8146" s="3">
        <f>D8146+IF(Dashboard!$I$3,E8146,0)</f>
        <v>142820.80601411051</v>
      </c>
      <c r="G8146" s="3">
        <f>IF(Dashboard!$I$4, ('Lookups and Calculations'!$F$9) / (1 - 'Lookups and Calculations'!$F$10), 'Lookups and Calculations'!$F$9)</f>
        <v>1951878.888340465</v>
      </c>
      <c r="H8146" s="12">
        <f t="shared" si="254"/>
        <v>0</v>
      </c>
      <c r="I8146" s="12">
        <f t="shared" si="255"/>
        <v>0</v>
      </c>
      <c r="J8146" s="13">
        <f>(1 - Dashboard!$I$9) * H8146 * Dashboard!$I$8 * 'Lookups and Calculations'!$F$12</f>
        <v>0</v>
      </c>
      <c r="K8146" s="12">
        <f>(1 - Dashboard!$I$11) * I8146 * Dashboard!$I$10 * 'Lookups and Calculations'!$F$12</f>
        <v>0</v>
      </c>
      <c r="L8146" s="12">
        <f>(H8146 - I8146) * Dashboard!$I$13 * (Dashboard!$D$12 / 365) * 'Lookups and Calculations'!$F$12</f>
        <v>0</v>
      </c>
      <c r="M8146" s="3">
        <f>(G8146*2) * Dashboard!$I$13 * (Dashboard!$D$12 / 365) * 'Lookups and Calculations'!$F$12</f>
        <v>1602.0878730267946</v>
      </c>
      <c r="N8146" s="12">
        <f>H8146 * Dashboard!$I$14 * Dashboard!$I$15 * (Dashboard!$D$12 / 365) * 'Lookups and Calculations'!$F$12</f>
        <v>0</v>
      </c>
    </row>
    <row r="8147" spans="1:14" x14ac:dyDescent="0.35">
      <c r="A8147" s="2">
        <v>8146</v>
      </c>
      <c r="B8147" s="11">
        <v>-1.7711897977359368</v>
      </c>
      <c r="C8147" s="11">
        <v>0.35294181590095874</v>
      </c>
      <c r="D8147" s="3">
        <f>B8147*Dashboard!$D$11*Dashboard!$D$10*SQRT(Dashboard!$D$12/365)</f>
        <v>-439754.13193160947</v>
      </c>
      <c r="E8147" s="3">
        <f>IF(Dashboard!$I$3,C8147*Dashboard!$E$11*Dashboard!$E$10*SQRT(Dashboard!$D$12/365),0)</f>
        <v>175258.03510418779</v>
      </c>
      <c r="F8147" s="3">
        <f>D8147+IF(Dashboard!$I$3,E8147,0)</f>
        <v>-264496.09682742169</v>
      </c>
      <c r="G8147" s="3">
        <f>IF(Dashboard!$I$4, ('Lookups and Calculations'!$F$9) / (1 - 'Lookups and Calculations'!$F$10), 'Lookups and Calculations'!$F$9)</f>
        <v>1951878.888340465</v>
      </c>
      <c r="H8147" s="12">
        <f t="shared" si="254"/>
        <v>0</v>
      </c>
      <c r="I8147" s="12">
        <f t="shared" si="255"/>
        <v>0</v>
      </c>
      <c r="J8147" s="13">
        <f>(1 - Dashboard!$I$9) * H8147 * Dashboard!$I$8 * 'Lookups and Calculations'!$F$12</f>
        <v>0</v>
      </c>
      <c r="K8147" s="12">
        <f>(1 - Dashboard!$I$11) * I8147 * Dashboard!$I$10 * 'Lookups and Calculations'!$F$12</f>
        <v>0</v>
      </c>
      <c r="L8147" s="12">
        <f>(H8147 - I8147) * Dashboard!$I$13 * (Dashboard!$D$12 / 365) * 'Lookups and Calculations'!$F$12</f>
        <v>0</v>
      </c>
      <c r="M8147" s="3">
        <f>(G8147*2) * Dashboard!$I$13 * (Dashboard!$D$12 / 365) * 'Lookups and Calculations'!$F$12</f>
        <v>1602.0878730267946</v>
      </c>
      <c r="N8147" s="12">
        <f>H8147 * Dashboard!$I$14 * Dashboard!$I$15 * (Dashboard!$D$12 / 365) * 'Lookups and Calculations'!$F$12</f>
        <v>0</v>
      </c>
    </row>
    <row r="8148" spans="1:14" x14ac:dyDescent="0.35">
      <c r="A8148" s="2">
        <v>8147</v>
      </c>
      <c r="B8148" s="11">
        <v>-1.3851364853613635</v>
      </c>
      <c r="C8148" s="11">
        <v>1.6751989836572487</v>
      </c>
      <c r="D8148" s="3">
        <f>B8148*Dashboard!$D$11*Dashboard!$D$10*SQRT(Dashboard!$D$12/365)</f>
        <v>-343904.13354091562</v>
      </c>
      <c r="E8148" s="3">
        <f>IF(Dashboard!$I$3,C8148*Dashboard!$E$11*Dashboard!$E$10*SQRT(Dashboard!$D$12/365),0)</f>
        <v>831842.72607326473</v>
      </c>
      <c r="F8148" s="3">
        <f>D8148+IF(Dashboard!$I$3,E8148,0)</f>
        <v>487938.59253234911</v>
      </c>
      <c r="G8148" s="3">
        <f>IF(Dashboard!$I$4, ('Lookups and Calculations'!$F$9) / (1 - 'Lookups and Calculations'!$F$10), 'Lookups and Calculations'!$F$9)</f>
        <v>1951878.888340465</v>
      </c>
      <c r="H8148" s="12">
        <f t="shared" si="254"/>
        <v>0</v>
      </c>
      <c r="I8148" s="12">
        <f t="shared" si="255"/>
        <v>0</v>
      </c>
      <c r="J8148" s="13">
        <f>(1 - Dashboard!$I$9) * H8148 * Dashboard!$I$8 * 'Lookups and Calculations'!$F$12</f>
        <v>0</v>
      </c>
      <c r="K8148" s="12">
        <f>(1 - Dashboard!$I$11) * I8148 * Dashboard!$I$10 * 'Lookups and Calculations'!$F$12</f>
        <v>0</v>
      </c>
      <c r="L8148" s="12">
        <f>(H8148 - I8148) * Dashboard!$I$13 * (Dashboard!$D$12 / 365) * 'Lookups and Calculations'!$F$12</f>
        <v>0</v>
      </c>
      <c r="M8148" s="3">
        <f>(G8148*2) * Dashboard!$I$13 * (Dashboard!$D$12 / 365) * 'Lookups and Calculations'!$F$12</f>
        <v>1602.0878730267946</v>
      </c>
      <c r="N8148" s="12">
        <f>H8148 * Dashboard!$I$14 * Dashboard!$I$15 * (Dashboard!$D$12 / 365) * 'Lookups and Calculations'!$F$12</f>
        <v>0</v>
      </c>
    </row>
    <row r="8149" spans="1:14" x14ac:dyDescent="0.35">
      <c r="A8149" s="2">
        <v>8148</v>
      </c>
      <c r="B8149" s="11">
        <v>1.3698146212003008</v>
      </c>
      <c r="C8149" s="11">
        <v>0.68159687920252598</v>
      </c>
      <c r="D8149" s="3">
        <f>B8149*Dashboard!$D$11*Dashboard!$D$10*SQRT(Dashboard!$D$12/365)</f>
        <v>340099.99403969728</v>
      </c>
      <c r="E8149" s="3">
        <f>IF(Dashboard!$I$3,C8149*Dashboard!$E$11*Dashboard!$E$10*SQRT(Dashboard!$D$12/365),0)</f>
        <v>338456.15452860447</v>
      </c>
      <c r="F8149" s="3">
        <f>D8149+IF(Dashboard!$I$3,E8149,0)</f>
        <v>678556.14856830169</v>
      </c>
      <c r="G8149" s="3">
        <f>IF(Dashboard!$I$4, ('Lookups and Calculations'!$F$9) / (1 - 'Lookups and Calculations'!$F$10), 'Lookups and Calculations'!$F$9)</f>
        <v>1951878.888340465</v>
      </c>
      <c r="H8149" s="12">
        <f t="shared" si="254"/>
        <v>0</v>
      </c>
      <c r="I8149" s="12">
        <f t="shared" si="255"/>
        <v>0</v>
      </c>
      <c r="J8149" s="13">
        <f>(1 - Dashboard!$I$9) * H8149 * Dashboard!$I$8 * 'Lookups and Calculations'!$F$12</f>
        <v>0</v>
      </c>
      <c r="K8149" s="12">
        <f>(1 - Dashboard!$I$11) * I8149 * Dashboard!$I$10 * 'Lookups and Calculations'!$F$12</f>
        <v>0</v>
      </c>
      <c r="L8149" s="12">
        <f>(H8149 - I8149) * Dashboard!$I$13 * (Dashboard!$D$12 / 365) * 'Lookups and Calculations'!$F$12</f>
        <v>0</v>
      </c>
      <c r="M8149" s="3">
        <f>(G8149*2) * Dashboard!$I$13 * (Dashboard!$D$12 / 365) * 'Lookups and Calculations'!$F$12</f>
        <v>1602.0878730267946</v>
      </c>
      <c r="N8149" s="12">
        <f>H8149 * Dashboard!$I$14 * Dashboard!$I$15 * (Dashboard!$D$12 / 365) * 'Lookups and Calculations'!$F$12</f>
        <v>0</v>
      </c>
    </row>
    <row r="8150" spans="1:14" x14ac:dyDescent="0.35">
      <c r="A8150" s="2">
        <v>8149</v>
      </c>
      <c r="B8150" s="11">
        <v>0.70573492457412845</v>
      </c>
      <c r="C8150" s="11">
        <v>-1.2093102747259705</v>
      </c>
      <c r="D8150" s="3">
        <f>B8150*Dashboard!$D$11*Dashboard!$D$10*SQRT(Dashboard!$D$12/365)</f>
        <v>175221.11381096902</v>
      </c>
      <c r="E8150" s="3">
        <f>IF(Dashboard!$I$3,C8150*Dashboard!$E$11*Dashboard!$E$10*SQRT(Dashboard!$D$12/365),0)</f>
        <v>-600499.38270633633</v>
      </c>
      <c r="F8150" s="3">
        <f>D8150+IF(Dashboard!$I$3,E8150,0)</f>
        <v>-425278.26889536728</v>
      </c>
      <c r="G8150" s="3">
        <f>IF(Dashboard!$I$4, ('Lookups and Calculations'!$F$9) / (1 - 'Lookups and Calculations'!$F$10), 'Lookups and Calculations'!$F$9)</f>
        <v>1951878.888340465</v>
      </c>
      <c r="H8150" s="12">
        <f t="shared" si="254"/>
        <v>0</v>
      </c>
      <c r="I8150" s="12">
        <f t="shared" si="255"/>
        <v>0</v>
      </c>
      <c r="J8150" s="13">
        <f>(1 - Dashboard!$I$9) * H8150 * Dashboard!$I$8 * 'Lookups and Calculations'!$F$12</f>
        <v>0</v>
      </c>
      <c r="K8150" s="12">
        <f>(1 - Dashboard!$I$11) * I8150 * Dashboard!$I$10 * 'Lookups and Calculations'!$F$12</f>
        <v>0</v>
      </c>
      <c r="L8150" s="12">
        <f>(H8150 - I8150) * Dashboard!$I$13 * (Dashboard!$D$12 / 365) * 'Lookups and Calculations'!$F$12</f>
        <v>0</v>
      </c>
      <c r="M8150" s="3">
        <f>(G8150*2) * Dashboard!$I$13 * (Dashboard!$D$12 / 365) * 'Lookups and Calculations'!$F$12</f>
        <v>1602.0878730267946</v>
      </c>
      <c r="N8150" s="12">
        <f>H8150 * Dashboard!$I$14 * Dashboard!$I$15 * (Dashboard!$D$12 / 365) * 'Lookups and Calculations'!$F$12</f>
        <v>0</v>
      </c>
    </row>
    <row r="8151" spans="1:14" x14ac:dyDescent="0.35">
      <c r="A8151" s="2">
        <v>8150</v>
      </c>
      <c r="B8151" s="11">
        <v>-1.2162343315905506</v>
      </c>
      <c r="C8151" s="11">
        <v>-0.31506318485383283</v>
      </c>
      <c r="D8151" s="3">
        <f>B8151*Dashboard!$D$11*Dashboard!$D$10*SQRT(Dashboard!$D$12/365)</f>
        <v>-301968.80842341139</v>
      </c>
      <c r="E8151" s="3">
        <f>IF(Dashboard!$I$3,C8151*Dashboard!$E$11*Dashboard!$E$10*SQRT(Dashboard!$D$12/365),0)</f>
        <v>-156448.88824010908</v>
      </c>
      <c r="F8151" s="3">
        <f>D8151+IF(Dashboard!$I$3,E8151,0)</f>
        <v>-458417.69666352047</v>
      </c>
      <c r="G8151" s="3">
        <f>IF(Dashboard!$I$4, ('Lookups and Calculations'!$F$9) / (1 - 'Lookups and Calculations'!$F$10), 'Lookups and Calculations'!$F$9)</f>
        <v>1951878.888340465</v>
      </c>
      <c r="H8151" s="12">
        <f t="shared" si="254"/>
        <v>0</v>
      </c>
      <c r="I8151" s="12">
        <f t="shared" si="255"/>
        <v>0</v>
      </c>
      <c r="J8151" s="13">
        <f>(1 - Dashboard!$I$9) * H8151 * Dashboard!$I$8 * 'Lookups and Calculations'!$F$12</f>
        <v>0</v>
      </c>
      <c r="K8151" s="12">
        <f>(1 - Dashboard!$I$11) * I8151 * Dashboard!$I$10 * 'Lookups and Calculations'!$F$12</f>
        <v>0</v>
      </c>
      <c r="L8151" s="12">
        <f>(H8151 - I8151) * Dashboard!$I$13 * (Dashboard!$D$12 / 365) * 'Lookups and Calculations'!$F$12</f>
        <v>0</v>
      </c>
      <c r="M8151" s="3">
        <f>(G8151*2) * Dashboard!$I$13 * (Dashboard!$D$12 / 365) * 'Lookups and Calculations'!$F$12</f>
        <v>1602.0878730267946</v>
      </c>
      <c r="N8151" s="12">
        <f>H8151 * Dashboard!$I$14 * Dashboard!$I$15 * (Dashboard!$D$12 / 365) * 'Lookups and Calculations'!$F$12</f>
        <v>0</v>
      </c>
    </row>
    <row r="8152" spans="1:14" x14ac:dyDescent="0.35">
      <c r="A8152" s="2">
        <v>8151</v>
      </c>
      <c r="B8152" s="11">
        <v>-2.67770274288756E-2</v>
      </c>
      <c r="C8152" s="11">
        <v>-0.33353284649077292</v>
      </c>
      <c r="D8152" s="3">
        <f>B8152*Dashboard!$D$11*Dashboard!$D$10*SQRT(Dashboard!$D$12/365)</f>
        <v>-6648.2476738213709</v>
      </c>
      <c r="E8152" s="3">
        <f>IF(Dashboard!$I$3,C8152*Dashboard!$E$11*Dashboard!$E$10*SQRT(Dashboard!$D$12/365),0)</f>
        <v>-165620.24867884399</v>
      </c>
      <c r="F8152" s="3">
        <f>D8152+IF(Dashboard!$I$3,E8152,0)</f>
        <v>-172268.49635266536</v>
      </c>
      <c r="G8152" s="3">
        <f>IF(Dashboard!$I$4, ('Lookups and Calculations'!$F$9) / (1 - 'Lookups and Calculations'!$F$10), 'Lookups and Calculations'!$F$9)</f>
        <v>1951878.888340465</v>
      </c>
      <c r="H8152" s="12">
        <f t="shared" si="254"/>
        <v>0</v>
      </c>
      <c r="I8152" s="12">
        <f t="shared" si="255"/>
        <v>0</v>
      </c>
      <c r="J8152" s="13">
        <f>(1 - Dashboard!$I$9) * H8152 * Dashboard!$I$8 * 'Lookups and Calculations'!$F$12</f>
        <v>0</v>
      </c>
      <c r="K8152" s="12">
        <f>(1 - Dashboard!$I$11) * I8152 * Dashboard!$I$10 * 'Lookups and Calculations'!$F$12</f>
        <v>0</v>
      </c>
      <c r="L8152" s="12">
        <f>(H8152 - I8152) * Dashboard!$I$13 * (Dashboard!$D$12 / 365) * 'Lookups and Calculations'!$F$12</f>
        <v>0</v>
      </c>
      <c r="M8152" s="3">
        <f>(G8152*2) * Dashboard!$I$13 * (Dashboard!$D$12 / 365) * 'Lookups and Calculations'!$F$12</f>
        <v>1602.0878730267946</v>
      </c>
      <c r="N8152" s="12">
        <f>H8152 * Dashboard!$I$14 * Dashboard!$I$15 * (Dashboard!$D$12 / 365) * 'Lookups and Calculations'!$F$12</f>
        <v>0</v>
      </c>
    </row>
    <row r="8153" spans="1:14" x14ac:dyDescent="0.35">
      <c r="A8153" s="2">
        <v>8152</v>
      </c>
      <c r="B8153" s="11">
        <v>-0.64357680311400378</v>
      </c>
      <c r="C8153" s="11">
        <v>-0.16709868056624508</v>
      </c>
      <c r="D8153" s="3">
        <f>B8153*Dashboard!$D$11*Dashboard!$D$10*SQRT(Dashboard!$D$12/365)</f>
        <v>-159788.38560751089</v>
      </c>
      <c r="E8153" s="3">
        <f>IF(Dashboard!$I$3,C8153*Dashboard!$E$11*Dashboard!$E$10*SQRT(Dashboard!$D$12/365),0)</f>
        <v>-82975.111208586313</v>
      </c>
      <c r="F8153" s="3">
        <f>D8153+IF(Dashboard!$I$3,E8153,0)</f>
        <v>-242763.49681609721</v>
      </c>
      <c r="G8153" s="3">
        <f>IF(Dashboard!$I$4, ('Lookups and Calculations'!$F$9) / (1 - 'Lookups and Calculations'!$F$10), 'Lookups and Calculations'!$F$9)</f>
        <v>1951878.888340465</v>
      </c>
      <c r="H8153" s="12">
        <f t="shared" si="254"/>
        <v>0</v>
      </c>
      <c r="I8153" s="12">
        <f t="shared" si="255"/>
        <v>0</v>
      </c>
      <c r="J8153" s="13">
        <f>(1 - Dashboard!$I$9) * H8153 * Dashboard!$I$8 * 'Lookups and Calculations'!$F$12</f>
        <v>0</v>
      </c>
      <c r="K8153" s="12">
        <f>(1 - Dashboard!$I$11) * I8153 * Dashboard!$I$10 * 'Lookups and Calculations'!$F$12</f>
        <v>0</v>
      </c>
      <c r="L8153" s="12">
        <f>(H8153 - I8153) * Dashboard!$I$13 * (Dashboard!$D$12 / 365) * 'Lookups and Calculations'!$F$12</f>
        <v>0</v>
      </c>
      <c r="M8153" s="3">
        <f>(G8153*2) * Dashboard!$I$13 * (Dashboard!$D$12 / 365) * 'Lookups and Calculations'!$F$12</f>
        <v>1602.0878730267946</v>
      </c>
      <c r="N8153" s="12">
        <f>H8153 * Dashboard!$I$14 * Dashboard!$I$15 * (Dashboard!$D$12 / 365) * 'Lookups and Calculations'!$F$12</f>
        <v>0</v>
      </c>
    </row>
    <row r="8154" spans="1:14" x14ac:dyDescent="0.35">
      <c r="A8154" s="2">
        <v>8153</v>
      </c>
      <c r="B8154" s="11">
        <v>-1.5237259443876408</v>
      </c>
      <c r="C8154" s="11">
        <v>0.404134151258223</v>
      </c>
      <c r="D8154" s="3">
        <f>B8154*Dashboard!$D$11*Dashboard!$D$10*SQRT(Dashboard!$D$12/365)</f>
        <v>-378313.36925742473</v>
      </c>
      <c r="E8154" s="3">
        <f>IF(Dashboard!$I$3,C8154*Dashboard!$E$11*Dashboard!$E$10*SQRT(Dashboard!$D$12/365),0)</f>
        <v>200678.28201997528</v>
      </c>
      <c r="F8154" s="3">
        <f>D8154+IF(Dashboard!$I$3,E8154,0)</f>
        <v>-177635.08723744945</v>
      </c>
      <c r="G8154" s="3">
        <f>IF(Dashboard!$I$4, ('Lookups and Calculations'!$F$9) / (1 - 'Lookups and Calculations'!$F$10), 'Lookups and Calculations'!$F$9)</f>
        <v>1951878.888340465</v>
      </c>
      <c r="H8154" s="12">
        <f t="shared" si="254"/>
        <v>0</v>
      </c>
      <c r="I8154" s="12">
        <f t="shared" si="255"/>
        <v>0</v>
      </c>
      <c r="J8154" s="13">
        <f>(1 - Dashboard!$I$9) * H8154 * Dashboard!$I$8 * 'Lookups and Calculations'!$F$12</f>
        <v>0</v>
      </c>
      <c r="K8154" s="12">
        <f>(1 - Dashboard!$I$11) * I8154 * Dashboard!$I$10 * 'Lookups and Calculations'!$F$12</f>
        <v>0</v>
      </c>
      <c r="L8154" s="12">
        <f>(H8154 - I8154) * Dashboard!$I$13 * (Dashboard!$D$12 / 365) * 'Lookups and Calculations'!$F$12</f>
        <v>0</v>
      </c>
      <c r="M8154" s="3">
        <f>(G8154*2) * Dashboard!$I$13 * (Dashboard!$D$12 / 365) * 'Lookups and Calculations'!$F$12</f>
        <v>1602.0878730267946</v>
      </c>
      <c r="N8154" s="12">
        <f>H8154 * Dashboard!$I$14 * Dashboard!$I$15 * (Dashboard!$D$12 / 365) * 'Lookups and Calculations'!$F$12</f>
        <v>0</v>
      </c>
    </row>
    <row r="8155" spans="1:14" x14ac:dyDescent="0.35">
      <c r="A8155" s="2">
        <v>8154</v>
      </c>
      <c r="B8155" s="11">
        <v>0.29037475417751002</v>
      </c>
      <c r="C8155" s="11">
        <v>1.8748356699345248</v>
      </c>
      <c r="D8155" s="3">
        <f>B8155*Dashboard!$D$11*Dashboard!$D$10*SQRT(Dashboard!$D$12/365)</f>
        <v>72094.756937631711</v>
      </c>
      <c r="E8155" s="3">
        <f>IF(Dashboard!$I$3,C8155*Dashboard!$E$11*Dashboard!$E$10*SQRT(Dashboard!$D$12/365),0)</f>
        <v>930975.02435974695</v>
      </c>
      <c r="F8155" s="3">
        <f>D8155+IF(Dashboard!$I$3,E8155,0)</f>
        <v>1003069.7812973787</v>
      </c>
      <c r="G8155" s="3">
        <f>IF(Dashboard!$I$4, ('Lookups and Calculations'!$F$9) / (1 - 'Lookups and Calculations'!$F$10), 'Lookups and Calculations'!$F$9)</f>
        <v>1951878.888340465</v>
      </c>
      <c r="H8155" s="12">
        <f t="shared" si="254"/>
        <v>0</v>
      </c>
      <c r="I8155" s="12">
        <f t="shared" si="255"/>
        <v>0</v>
      </c>
      <c r="J8155" s="13">
        <f>(1 - Dashboard!$I$9) * H8155 * Dashboard!$I$8 * 'Lookups and Calculations'!$F$12</f>
        <v>0</v>
      </c>
      <c r="K8155" s="12">
        <f>(1 - Dashboard!$I$11) * I8155 * Dashboard!$I$10 * 'Lookups and Calculations'!$F$12</f>
        <v>0</v>
      </c>
      <c r="L8155" s="12">
        <f>(H8155 - I8155) * Dashboard!$I$13 * (Dashboard!$D$12 / 365) * 'Lookups and Calculations'!$F$12</f>
        <v>0</v>
      </c>
      <c r="M8155" s="3">
        <f>(G8155*2) * Dashboard!$I$13 * (Dashboard!$D$12 / 365) * 'Lookups and Calculations'!$F$12</f>
        <v>1602.0878730267946</v>
      </c>
      <c r="N8155" s="12">
        <f>H8155 * Dashboard!$I$14 * Dashboard!$I$15 * (Dashboard!$D$12 / 365) * 'Lookups and Calculations'!$F$12</f>
        <v>0</v>
      </c>
    </row>
    <row r="8156" spans="1:14" x14ac:dyDescent="0.35">
      <c r="A8156" s="2">
        <v>8155</v>
      </c>
      <c r="B8156" s="11">
        <v>1.3365752644203173</v>
      </c>
      <c r="C8156" s="11">
        <v>-2.3173147343823066</v>
      </c>
      <c r="D8156" s="3">
        <f>B8156*Dashboard!$D$11*Dashboard!$D$10*SQRT(Dashboard!$D$12/365)</f>
        <v>331847.26781835646</v>
      </c>
      <c r="E8156" s="3">
        <f>IF(Dashboard!$I$3,C8156*Dashboard!$E$11*Dashboard!$E$10*SQRT(Dashboard!$D$12/365),0)</f>
        <v>-1150693.9919518975</v>
      </c>
      <c r="F8156" s="3">
        <f>D8156+IF(Dashboard!$I$3,E8156,0)</f>
        <v>-818846.72413354111</v>
      </c>
      <c r="G8156" s="3">
        <f>IF(Dashboard!$I$4, ('Lookups and Calculations'!$F$9) / (1 - 'Lookups and Calculations'!$F$10), 'Lookups and Calculations'!$F$9)</f>
        <v>1951878.888340465</v>
      </c>
      <c r="H8156" s="12">
        <f t="shared" si="254"/>
        <v>0</v>
      </c>
      <c r="I8156" s="12">
        <f t="shared" si="255"/>
        <v>0</v>
      </c>
      <c r="J8156" s="13">
        <f>(1 - Dashboard!$I$9) * H8156 * Dashboard!$I$8 * 'Lookups and Calculations'!$F$12</f>
        <v>0</v>
      </c>
      <c r="K8156" s="12">
        <f>(1 - Dashboard!$I$11) * I8156 * Dashboard!$I$10 * 'Lookups and Calculations'!$F$12</f>
        <v>0</v>
      </c>
      <c r="L8156" s="12">
        <f>(H8156 - I8156) * Dashboard!$I$13 * (Dashboard!$D$12 / 365) * 'Lookups and Calculations'!$F$12</f>
        <v>0</v>
      </c>
      <c r="M8156" s="3">
        <f>(G8156*2) * Dashboard!$I$13 * (Dashboard!$D$12 / 365) * 'Lookups and Calculations'!$F$12</f>
        <v>1602.0878730267946</v>
      </c>
      <c r="N8156" s="12">
        <f>H8156 * Dashboard!$I$14 * Dashboard!$I$15 * (Dashboard!$D$12 / 365) * 'Lookups and Calculations'!$F$12</f>
        <v>0</v>
      </c>
    </row>
    <row r="8157" spans="1:14" x14ac:dyDescent="0.35">
      <c r="A8157" s="2">
        <v>8156</v>
      </c>
      <c r="B8157" s="11">
        <v>-1.1046460756113103</v>
      </c>
      <c r="C8157" s="11">
        <v>1.3875420851601898</v>
      </c>
      <c r="D8157" s="3">
        <f>B8157*Dashboard!$D$11*Dashboard!$D$10*SQRT(Dashboard!$D$12/365)</f>
        <v>-274263.47909922508</v>
      </c>
      <c r="E8157" s="3">
        <f>IF(Dashboard!$I$3,C8157*Dashboard!$E$11*Dashboard!$E$10*SQRT(Dashboard!$D$12/365),0)</f>
        <v>689002.80021730892</v>
      </c>
      <c r="F8157" s="3">
        <f>D8157+IF(Dashboard!$I$3,E8157,0)</f>
        <v>414739.32111808384</v>
      </c>
      <c r="G8157" s="3">
        <f>IF(Dashboard!$I$4, ('Lookups and Calculations'!$F$9) / (1 - 'Lookups and Calculations'!$F$10), 'Lookups and Calculations'!$F$9)</f>
        <v>1951878.888340465</v>
      </c>
      <c r="H8157" s="12">
        <f t="shared" si="254"/>
        <v>0</v>
      </c>
      <c r="I8157" s="12">
        <f t="shared" si="255"/>
        <v>0</v>
      </c>
      <c r="J8157" s="13">
        <f>(1 - Dashboard!$I$9) * H8157 * Dashboard!$I$8 * 'Lookups and Calculations'!$F$12</f>
        <v>0</v>
      </c>
      <c r="K8157" s="12">
        <f>(1 - Dashboard!$I$11) * I8157 * Dashboard!$I$10 * 'Lookups and Calculations'!$F$12</f>
        <v>0</v>
      </c>
      <c r="L8157" s="12">
        <f>(H8157 - I8157) * Dashboard!$I$13 * (Dashboard!$D$12 / 365) * 'Lookups and Calculations'!$F$12</f>
        <v>0</v>
      </c>
      <c r="M8157" s="3">
        <f>(G8157*2) * Dashboard!$I$13 * (Dashboard!$D$12 / 365) * 'Lookups and Calculations'!$F$12</f>
        <v>1602.0878730267946</v>
      </c>
      <c r="N8157" s="12">
        <f>H8157 * Dashboard!$I$14 * Dashboard!$I$15 * (Dashboard!$D$12 / 365) * 'Lookups and Calculations'!$F$12</f>
        <v>0</v>
      </c>
    </row>
    <row r="8158" spans="1:14" x14ac:dyDescent="0.35">
      <c r="A8158" s="2">
        <v>8157</v>
      </c>
      <c r="B8158" s="11">
        <v>0.80265017804692129</v>
      </c>
      <c r="C8158" s="11">
        <v>-0.11867711499181227</v>
      </c>
      <c r="D8158" s="3">
        <f>B8158*Dashboard!$D$11*Dashboard!$D$10*SQRT(Dashboard!$D$12/365)</f>
        <v>199283.40415181132</v>
      </c>
      <c r="E8158" s="3">
        <f>IF(Dashboard!$I$3,C8158*Dashboard!$E$11*Dashboard!$E$10*SQRT(Dashboard!$D$12/365),0)</f>
        <v>-58930.727525738519</v>
      </c>
      <c r="F8158" s="3">
        <f>D8158+IF(Dashboard!$I$3,E8158,0)</f>
        <v>140352.67662607279</v>
      </c>
      <c r="G8158" s="3">
        <f>IF(Dashboard!$I$4, ('Lookups and Calculations'!$F$9) / (1 - 'Lookups and Calculations'!$F$10), 'Lookups and Calculations'!$F$9)</f>
        <v>1951878.888340465</v>
      </c>
      <c r="H8158" s="12">
        <f t="shared" si="254"/>
        <v>0</v>
      </c>
      <c r="I8158" s="12">
        <f t="shared" si="255"/>
        <v>0</v>
      </c>
      <c r="J8158" s="13">
        <f>(1 - Dashboard!$I$9) * H8158 * Dashboard!$I$8 * 'Lookups and Calculations'!$F$12</f>
        <v>0</v>
      </c>
      <c r="K8158" s="12">
        <f>(1 - Dashboard!$I$11) * I8158 * Dashboard!$I$10 * 'Lookups and Calculations'!$F$12</f>
        <v>0</v>
      </c>
      <c r="L8158" s="12">
        <f>(H8158 - I8158) * Dashboard!$I$13 * (Dashboard!$D$12 / 365) * 'Lookups and Calculations'!$F$12</f>
        <v>0</v>
      </c>
      <c r="M8158" s="3">
        <f>(G8158*2) * Dashboard!$I$13 * (Dashboard!$D$12 / 365) * 'Lookups and Calculations'!$F$12</f>
        <v>1602.0878730267946</v>
      </c>
      <c r="N8158" s="12">
        <f>H8158 * Dashboard!$I$14 * Dashboard!$I$15 * (Dashboard!$D$12 / 365) * 'Lookups and Calculations'!$F$12</f>
        <v>0</v>
      </c>
    </row>
    <row r="8159" spans="1:14" x14ac:dyDescent="0.35">
      <c r="A8159" s="2">
        <v>8158</v>
      </c>
      <c r="B8159" s="11">
        <v>0.8897247235888075</v>
      </c>
      <c r="C8159" s="11">
        <v>-1.208428565180107</v>
      </c>
      <c r="D8159" s="3">
        <f>B8159*Dashboard!$D$11*Dashboard!$D$10*SQRT(Dashboard!$D$12/365)</f>
        <v>220902.42614316338</v>
      </c>
      <c r="E8159" s="3">
        <f>IF(Dashboard!$I$3,C8159*Dashboard!$E$11*Dashboard!$E$10*SQRT(Dashboard!$D$12/365),0)</f>
        <v>-600061.55789902015</v>
      </c>
      <c r="F8159" s="3">
        <f>D8159+IF(Dashboard!$I$3,E8159,0)</f>
        <v>-379159.1317558568</v>
      </c>
      <c r="G8159" s="3">
        <f>IF(Dashboard!$I$4, ('Lookups and Calculations'!$F$9) / (1 - 'Lookups and Calculations'!$F$10), 'Lookups and Calculations'!$F$9)</f>
        <v>1951878.888340465</v>
      </c>
      <c r="H8159" s="12">
        <f t="shared" si="254"/>
        <v>0</v>
      </c>
      <c r="I8159" s="12">
        <f t="shared" si="255"/>
        <v>0</v>
      </c>
      <c r="J8159" s="13">
        <f>(1 - Dashboard!$I$9) * H8159 * Dashboard!$I$8 * 'Lookups and Calculations'!$F$12</f>
        <v>0</v>
      </c>
      <c r="K8159" s="12">
        <f>(1 - Dashboard!$I$11) * I8159 * Dashboard!$I$10 * 'Lookups and Calculations'!$F$12</f>
        <v>0</v>
      </c>
      <c r="L8159" s="12">
        <f>(H8159 - I8159) * Dashboard!$I$13 * (Dashboard!$D$12 / 365) * 'Lookups and Calculations'!$F$12</f>
        <v>0</v>
      </c>
      <c r="M8159" s="3">
        <f>(G8159*2) * Dashboard!$I$13 * (Dashboard!$D$12 / 365) * 'Lookups and Calculations'!$F$12</f>
        <v>1602.0878730267946</v>
      </c>
      <c r="N8159" s="12">
        <f>H8159 * Dashboard!$I$14 * Dashboard!$I$15 * (Dashboard!$D$12 / 365) * 'Lookups and Calculations'!$F$12</f>
        <v>0</v>
      </c>
    </row>
    <row r="8160" spans="1:14" x14ac:dyDescent="0.35">
      <c r="A8160" s="2">
        <v>8159</v>
      </c>
      <c r="B8160" s="11">
        <v>0.69223361586701093</v>
      </c>
      <c r="C8160" s="11">
        <v>-1.0898429137425723</v>
      </c>
      <c r="D8160" s="3">
        <f>B8160*Dashboard!$D$11*Dashboard!$D$10*SQRT(Dashboard!$D$12/365)</f>
        <v>171868.98503401433</v>
      </c>
      <c r="E8160" s="3">
        <f>IF(Dashboard!$I$3,C8160*Dashboard!$E$11*Dashboard!$E$10*SQRT(Dashboard!$D$12/365),0)</f>
        <v>-541176.24783894932</v>
      </c>
      <c r="F8160" s="3">
        <f>D8160+IF(Dashboard!$I$3,E8160,0)</f>
        <v>-369307.26280493499</v>
      </c>
      <c r="G8160" s="3">
        <f>IF(Dashboard!$I$4, ('Lookups and Calculations'!$F$9) / (1 - 'Lookups and Calculations'!$F$10), 'Lookups and Calculations'!$F$9)</f>
        <v>1951878.888340465</v>
      </c>
      <c r="H8160" s="12">
        <f t="shared" si="254"/>
        <v>0</v>
      </c>
      <c r="I8160" s="12">
        <f t="shared" si="255"/>
        <v>0</v>
      </c>
      <c r="J8160" s="13">
        <f>(1 - Dashboard!$I$9) * H8160 * Dashboard!$I$8 * 'Lookups and Calculations'!$F$12</f>
        <v>0</v>
      </c>
      <c r="K8160" s="12">
        <f>(1 - Dashboard!$I$11) * I8160 * Dashboard!$I$10 * 'Lookups and Calculations'!$F$12</f>
        <v>0</v>
      </c>
      <c r="L8160" s="12">
        <f>(H8160 - I8160) * Dashboard!$I$13 * (Dashboard!$D$12 / 365) * 'Lookups and Calculations'!$F$12</f>
        <v>0</v>
      </c>
      <c r="M8160" s="3">
        <f>(G8160*2) * Dashboard!$I$13 * (Dashboard!$D$12 / 365) * 'Lookups and Calculations'!$F$12</f>
        <v>1602.0878730267946</v>
      </c>
      <c r="N8160" s="12">
        <f>H8160 * Dashboard!$I$14 * Dashboard!$I$15 * (Dashboard!$D$12 / 365) * 'Lookups and Calculations'!$F$12</f>
        <v>0</v>
      </c>
    </row>
    <row r="8161" spans="1:14" x14ac:dyDescent="0.35">
      <c r="A8161" s="2">
        <v>8160</v>
      </c>
      <c r="B8161" s="11">
        <v>-0.66757913534639679</v>
      </c>
      <c r="C8161" s="11">
        <v>0.15924719617596669</v>
      </c>
      <c r="D8161" s="3">
        <f>B8161*Dashboard!$D$11*Dashboard!$D$10*SQRT(Dashboard!$D$12/365)</f>
        <v>-165747.72705622655</v>
      </c>
      <c r="E8161" s="3">
        <f>IF(Dashboard!$I$3,C8161*Dashboard!$E$11*Dashboard!$E$10*SQRT(Dashboard!$D$12/365),0)</f>
        <v>79076.350379187905</v>
      </c>
      <c r="F8161" s="3">
        <f>D8161+IF(Dashboard!$I$3,E8161,0)</f>
        <v>-86671.376677038643</v>
      </c>
      <c r="G8161" s="3">
        <f>IF(Dashboard!$I$4, ('Lookups and Calculations'!$F$9) / (1 - 'Lookups and Calculations'!$F$10), 'Lookups and Calculations'!$F$9)</f>
        <v>1951878.888340465</v>
      </c>
      <c r="H8161" s="12">
        <f t="shared" si="254"/>
        <v>0</v>
      </c>
      <c r="I8161" s="12">
        <f t="shared" si="255"/>
        <v>0</v>
      </c>
      <c r="J8161" s="13">
        <f>(1 - Dashboard!$I$9) * H8161 * Dashboard!$I$8 * 'Lookups and Calculations'!$F$12</f>
        <v>0</v>
      </c>
      <c r="K8161" s="12">
        <f>(1 - Dashboard!$I$11) * I8161 * Dashboard!$I$10 * 'Lookups and Calculations'!$F$12</f>
        <v>0</v>
      </c>
      <c r="L8161" s="12">
        <f>(H8161 - I8161) * Dashboard!$I$13 * (Dashboard!$D$12 / 365) * 'Lookups and Calculations'!$F$12</f>
        <v>0</v>
      </c>
      <c r="M8161" s="3">
        <f>(G8161*2) * Dashboard!$I$13 * (Dashboard!$D$12 / 365) * 'Lookups and Calculations'!$F$12</f>
        <v>1602.0878730267946</v>
      </c>
      <c r="N8161" s="12">
        <f>H8161 * Dashboard!$I$14 * Dashboard!$I$15 * (Dashboard!$D$12 / 365) * 'Lookups and Calculations'!$F$12</f>
        <v>0</v>
      </c>
    </row>
    <row r="8162" spans="1:14" x14ac:dyDescent="0.35">
      <c r="A8162" s="2">
        <v>8161</v>
      </c>
      <c r="B8162" s="11">
        <v>-0.37023837417485705</v>
      </c>
      <c r="C8162" s="11">
        <v>0.64183310824976214</v>
      </c>
      <c r="D8162" s="3">
        <f>B8162*Dashboard!$D$11*Dashboard!$D$10*SQRT(Dashboard!$D$12/365)</f>
        <v>-91923.437596103569</v>
      </c>
      <c r="E8162" s="3">
        <f>IF(Dashboard!$I$3,C8162*Dashboard!$E$11*Dashboard!$E$10*SQRT(Dashboard!$D$12/365),0)</f>
        <v>318710.91593247856</v>
      </c>
      <c r="F8162" s="3">
        <f>D8162+IF(Dashboard!$I$3,E8162,0)</f>
        <v>226787.47833637497</v>
      </c>
      <c r="G8162" s="3">
        <f>IF(Dashboard!$I$4, ('Lookups and Calculations'!$F$9) / (1 - 'Lookups and Calculations'!$F$10), 'Lookups and Calculations'!$F$9)</f>
        <v>1951878.888340465</v>
      </c>
      <c r="H8162" s="12">
        <f t="shared" si="254"/>
        <v>0</v>
      </c>
      <c r="I8162" s="12">
        <f t="shared" si="255"/>
        <v>0</v>
      </c>
      <c r="J8162" s="13">
        <f>(1 - Dashboard!$I$9) * H8162 * Dashboard!$I$8 * 'Lookups and Calculations'!$F$12</f>
        <v>0</v>
      </c>
      <c r="K8162" s="12">
        <f>(1 - Dashboard!$I$11) * I8162 * Dashboard!$I$10 * 'Lookups and Calculations'!$F$12</f>
        <v>0</v>
      </c>
      <c r="L8162" s="12">
        <f>(H8162 - I8162) * Dashboard!$I$13 * (Dashboard!$D$12 / 365) * 'Lookups and Calculations'!$F$12</f>
        <v>0</v>
      </c>
      <c r="M8162" s="3">
        <f>(G8162*2) * Dashboard!$I$13 * (Dashboard!$D$12 / 365) * 'Lookups and Calculations'!$F$12</f>
        <v>1602.0878730267946</v>
      </c>
      <c r="N8162" s="12">
        <f>H8162 * Dashboard!$I$14 * Dashboard!$I$15 * (Dashboard!$D$12 / 365) * 'Lookups and Calculations'!$F$12</f>
        <v>0</v>
      </c>
    </row>
    <row r="8163" spans="1:14" x14ac:dyDescent="0.35">
      <c r="A8163" s="2">
        <v>8162</v>
      </c>
      <c r="B8163" s="11">
        <v>-1.8768225254339316E-2</v>
      </c>
      <c r="C8163" s="11">
        <v>1.7150209768201821</v>
      </c>
      <c r="D8163" s="3">
        <f>B8163*Dashboard!$D$11*Dashboard!$D$10*SQRT(Dashboard!$D$12/365)</f>
        <v>-4659.8081217320678</v>
      </c>
      <c r="E8163" s="3">
        <f>IF(Dashboard!$I$3,C8163*Dashboard!$E$11*Dashboard!$E$10*SQRT(Dashboard!$D$12/365),0)</f>
        <v>851616.87569578073</v>
      </c>
      <c r="F8163" s="3">
        <f>D8163+IF(Dashboard!$I$3,E8163,0)</f>
        <v>846957.06757404865</v>
      </c>
      <c r="G8163" s="3">
        <f>IF(Dashboard!$I$4, ('Lookups and Calculations'!$F$9) / (1 - 'Lookups and Calculations'!$F$10), 'Lookups and Calculations'!$F$9)</f>
        <v>1951878.888340465</v>
      </c>
      <c r="H8163" s="12">
        <f t="shared" si="254"/>
        <v>0</v>
      </c>
      <c r="I8163" s="12">
        <f t="shared" si="255"/>
        <v>0</v>
      </c>
      <c r="J8163" s="13">
        <f>(1 - Dashboard!$I$9) * H8163 * Dashboard!$I$8 * 'Lookups and Calculations'!$F$12</f>
        <v>0</v>
      </c>
      <c r="K8163" s="12">
        <f>(1 - Dashboard!$I$11) * I8163 * Dashboard!$I$10 * 'Lookups and Calculations'!$F$12</f>
        <v>0</v>
      </c>
      <c r="L8163" s="12">
        <f>(H8163 - I8163) * Dashboard!$I$13 * (Dashboard!$D$12 / 365) * 'Lookups and Calculations'!$F$12</f>
        <v>0</v>
      </c>
      <c r="M8163" s="3">
        <f>(G8163*2) * Dashboard!$I$13 * (Dashboard!$D$12 / 365) * 'Lookups and Calculations'!$F$12</f>
        <v>1602.0878730267946</v>
      </c>
      <c r="N8163" s="12">
        <f>H8163 * Dashboard!$I$14 * Dashboard!$I$15 * (Dashboard!$D$12 / 365) * 'Lookups and Calculations'!$F$12</f>
        <v>0</v>
      </c>
    </row>
    <row r="8164" spans="1:14" x14ac:dyDescent="0.35">
      <c r="A8164" s="2">
        <v>8163</v>
      </c>
      <c r="B8164" s="11">
        <v>-1.395732884928548</v>
      </c>
      <c r="C8164" s="11">
        <v>-1.3246615769826446</v>
      </c>
      <c r="D8164" s="3">
        <f>B8164*Dashboard!$D$11*Dashboard!$D$10*SQRT(Dashboard!$D$12/365)</f>
        <v>-346535.02634485124</v>
      </c>
      <c r="E8164" s="3">
        <f>IF(Dashboard!$I$3,C8164*Dashboard!$E$11*Dashboard!$E$10*SQRT(Dashboard!$D$12/365),0)</f>
        <v>-657778.63290968142</v>
      </c>
      <c r="F8164" s="3">
        <f>D8164+IF(Dashboard!$I$3,E8164,0)</f>
        <v>-1004313.6592545327</v>
      </c>
      <c r="G8164" s="3">
        <f>IF(Dashboard!$I$4, ('Lookups and Calculations'!$F$9) / (1 - 'Lookups and Calculations'!$F$10), 'Lookups and Calculations'!$F$9)</f>
        <v>1951878.888340465</v>
      </c>
      <c r="H8164" s="12">
        <f t="shared" si="254"/>
        <v>0</v>
      </c>
      <c r="I8164" s="12">
        <f t="shared" si="255"/>
        <v>0</v>
      </c>
      <c r="J8164" s="13">
        <f>(1 - Dashboard!$I$9) * H8164 * Dashboard!$I$8 * 'Lookups and Calculations'!$F$12</f>
        <v>0</v>
      </c>
      <c r="K8164" s="12">
        <f>(1 - Dashboard!$I$11) * I8164 * Dashboard!$I$10 * 'Lookups and Calculations'!$F$12</f>
        <v>0</v>
      </c>
      <c r="L8164" s="12">
        <f>(H8164 - I8164) * Dashboard!$I$13 * (Dashboard!$D$12 / 365) * 'Lookups and Calculations'!$F$12</f>
        <v>0</v>
      </c>
      <c r="M8164" s="3">
        <f>(G8164*2) * Dashboard!$I$13 * (Dashboard!$D$12 / 365) * 'Lookups and Calculations'!$F$12</f>
        <v>1602.0878730267946</v>
      </c>
      <c r="N8164" s="12">
        <f>H8164 * Dashboard!$I$14 * Dashboard!$I$15 * (Dashboard!$D$12 / 365) * 'Lookups and Calculations'!$F$12</f>
        <v>0</v>
      </c>
    </row>
    <row r="8165" spans="1:14" x14ac:dyDescent="0.35">
      <c r="A8165" s="2">
        <v>8164</v>
      </c>
      <c r="B8165" s="11">
        <v>-1.3311926929303024</v>
      </c>
      <c r="C8165" s="11">
        <v>-0.16534024267471942</v>
      </c>
      <c r="D8165" s="3">
        <f>B8165*Dashboard!$D$11*Dashboard!$D$10*SQRT(Dashboard!$D$12/365)</f>
        <v>-330510.8734600686</v>
      </c>
      <c r="E8165" s="3">
        <f>IF(Dashboard!$I$3,C8165*Dashboard!$E$11*Dashboard!$E$10*SQRT(Dashboard!$D$12/365),0)</f>
        <v>-82101.93507632539</v>
      </c>
      <c r="F8165" s="3">
        <f>D8165+IF(Dashboard!$I$3,E8165,0)</f>
        <v>-412612.80853639398</v>
      </c>
      <c r="G8165" s="3">
        <f>IF(Dashboard!$I$4, ('Lookups and Calculations'!$F$9) / (1 - 'Lookups and Calculations'!$F$10), 'Lookups and Calculations'!$F$9)</f>
        <v>1951878.888340465</v>
      </c>
      <c r="H8165" s="12">
        <f t="shared" si="254"/>
        <v>0</v>
      </c>
      <c r="I8165" s="12">
        <f t="shared" si="255"/>
        <v>0</v>
      </c>
      <c r="J8165" s="13">
        <f>(1 - Dashboard!$I$9) * H8165 * Dashboard!$I$8 * 'Lookups and Calculations'!$F$12</f>
        <v>0</v>
      </c>
      <c r="K8165" s="12">
        <f>(1 - Dashboard!$I$11) * I8165 * Dashboard!$I$10 * 'Lookups and Calculations'!$F$12</f>
        <v>0</v>
      </c>
      <c r="L8165" s="12">
        <f>(H8165 - I8165) * Dashboard!$I$13 * (Dashboard!$D$12 / 365) * 'Lookups and Calculations'!$F$12</f>
        <v>0</v>
      </c>
      <c r="M8165" s="3">
        <f>(G8165*2) * Dashboard!$I$13 * (Dashboard!$D$12 / 365) * 'Lookups and Calculations'!$F$12</f>
        <v>1602.0878730267946</v>
      </c>
      <c r="N8165" s="12">
        <f>H8165 * Dashboard!$I$14 * Dashboard!$I$15 * (Dashboard!$D$12 / 365) * 'Lookups and Calculations'!$F$12</f>
        <v>0</v>
      </c>
    </row>
    <row r="8166" spans="1:14" x14ac:dyDescent="0.35">
      <c r="A8166" s="2">
        <v>8165</v>
      </c>
      <c r="B8166" s="11">
        <v>-1.4402629164975262</v>
      </c>
      <c r="C8166" s="11">
        <v>-1.3782152666028715</v>
      </c>
      <c r="D8166" s="3">
        <f>B8166*Dashboard!$D$11*Dashboard!$D$10*SQRT(Dashboard!$D$12/365)</f>
        <v>-357591.02124869195</v>
      </c>
      <c r="E8166" s="3">
        <f>IF(Dashboard!$I$3,C8166*Dashboard!$E$11*Dashboard!$E$10*SQRT(Dashboard!$D$12/365),0)</f>
        <v>-684371.44224133145</v>
      </c>
      <c r="F8166" s="3">
        <f>D8166+IF(Dashboard!$I$3,E8166,0)</f>
        <v>-1041962.4634900234</v>
      </c>
      <c r="G8166" s="3">
        <f>IF(Dashboard!$I$4, ('Lookups and Calculations'!$F$9) / (1 - 'Lookups and Calculations'!$F$10), 'Lookups and Calculations'!$F$9)</f>
        <v>1951878.888340465</v>
      </c>
      <c r="H8166" s="12">
        <f t="shared" si="254"/>
        <v>0</v>
      </c>
      <c r="I8166" s="12">
        <f t="shared" si="255"/>
        <v>0</v>
      </c>
      <c r="J8166" s="13">
        <f>(1 - Dashboard!$I$9) * H8166 * Dashboard!$I$8 * 'Lookups and Calculations'!$F$12</f>
        <v>0</v>
      </c>
      <c r="K8166" s="12">
        <f>(1 - Dashboard!$I$11) * I8166 * Dashboard!$I$10 * 'Lookups and Calculations'!$F$12</f>
        <v>0</v>
      </c>
      <c r="L8166" s="12">
        <f>(H8166 - I8166) * Dashboard!$I$13 * (Dashboard!$D$12 / 365) * 'Lookups and Calculations'!$F$12</f>
        <v>0</v>
      </c>
      <c r="M8166" s="3">
        <f>(G8166*2) * Dashboard!$I$13 * (Dashboard!$D$12 / 365) * 'Lookups and Calculations'!$F$12</f>
        <v>1602.0878730267946</v>
      </c>
      <c r="N8166" s="12">
        <f>H8166 * Dashboard!$I$14 * Dashboard!$I$15 * (Dashboard!$D$12 / 365) * 'Lookups and Calculations'!$F$12</f>
        <v>0</v>
      </c>
    </row>
    <row r="8167" spans="1:14" x14ac:dyDescent="0.35">
      <c r="A8167" s="2">
        <v>8166</v>
      </c>
      <c r="B8167" s="11">
        <v>-0.12184419960610332</v>
      </c>
      <c r="C8167" s="11">
        <v>0.25802801244511209</v>
      </c>
      <c r="D8167" s="3">
        <f>B8167*Dashboard!$D$11*Dashboard!$D$10*SQRT(Dashboard!$D$12/365)</f>
        <v>-30251.693125816029</v>
      </c>
      <c r="E8167" s="3">
        <f>IF(Dashboard!$I$3,C8167*Dashboard!$E$11*Dashboard!$E$10*SQRT(Dashboard!$D$12/365),0)</f>
        <v>128127.30151436392</v>
      </c>
      <c r="F8167" s="3">
        <f>D8167+IF(Dashboard!$I$3,E8167,0)</f>
        <v>97875.608388547887</v>
      </c>
      <c r="G8167" s="3">
        <f>IF(Dashboard!$I$4, ('Lookups and Calculations'!$F$9) / (1 - 'Lookups and Calculations'!$F$10), 'Lookups and Calculations'!$F$9)</f>
        <v>1951878.888340465</v>
      </c>
      <c r="H8167" s="12">
        <f t="shared" si="254"/>
        <v>0</v>
      </c>
      <c r="I8167" s="12">
        <f t="shared" si="255"/>
        <v>0</v>
      </c>
      <c r="J8167" s="13">
        <f>(1 - Dashboard!$I$9) * H8167 * Dashboard!$I$8 * 'Lookups and Calculations'!$F$12</f>
        <v>0</v>
      </c>
      <c r="K8167" s="12">
        <f>(1 - Dashboard!$I$11) * I8167 * Dashboard!$I$10 * 'Lookups and Calculations'!$F$12</f>
        <v>0</v>
      </c>
      <c r="L8167" s="12">
        <f>(H8167 - I8167) * Dashboard!$I$13 * (Dashboard!$D$12 / 365) * 'Lookups and Calculations'!$F$12</f>
        <v>0</v>
      </c>
      <c r="M8167" s="3">
        <f>(G8167*2) * Dashboard!$I$13 * (Dashboard!$D$12 / 365) * 'Lookups and Calculations'!$F$12</f>
        <v>1602.0878730267946</v>
      </c>
      <c r="N8167" s="12">
        <f>H8167 * Dashboard!$I$14 * Dashboard!$I$15 * (Dashboard!$D$12 / 365) * 'Lookups and Calculations'!$F$12</f>
        <v>0</v>
      </c>
    </row>
    <row r="8168" spans="1:14" x14ac:dyDescent="0.35">
      <c r="A8168" s="2">
        <v>8167</v>
      </c>
      <c r="B8168" s="11">
        <v>-1.4014125831243631</v>
      </c>
      <c r="C8168" s="11">
        <v>0.81670660291709207</v>
      </c>
      <c r="D8168" s="3">
        <f>B8168*Dashboard!$D$11*Dashboard!$D$10*SQRT(Dashboard!$D$12/365)</f>
        <v>-347945.19184655353</v>
      </c>
      <c r="E8168" s="3">
        <f>IF(Dashboard!$I$3,C8168*Dashboard!$E$11*Dashboard!$E$10*SQRT(Dashboard!$D$12/365),0)</f>
        <v>405546.71630077285</v>
      </c>
      <c r="F8168" s="3">
        <f>D8168+IF(Dashboard!$I$3,E8168,0)</f>
        <v>57601.524454219325</v>
      </c>
      <c r="G8168" s="3">
        <f>IF(Dashboard!$I$4, ('Lookups and Calculations'!$F$9) / (1 - 'Lookups and Calculations'!$F$10), 'Lookups and Calculations'!$F$9)</f>
        <v>1951878.888340465</v>
      </c>
      <c r="H8168" s="12">
        <f t="shared" si="254"/>
        <v>0</v>
      </c>
      <c r="I8168" s="12">
        <f t="shared" si="255"/>
        <v>0</v>
      </c>
      <c r="J8168" s="13">
        <f>(1 - Dashboard!$I$9) * H8168 * Dashboard!$I$8 * 'Lookups and Calculations'!$F$12</f>
        <v>0</v>
      </c>
      <c r="K8168" s="12">
        <f>(1 - Dashboard!$I$11) * I8168 * Dashboard!$I$10 * 'Lookups and Calculations'!$F$12</f>
        <v>0</v>
      </c>
      <c r="L8168" s="12">
        <f>(H8168 - I8168) * Dashboard!$I$13 * (Dashboard!$D$12 / 365) * 'Lookups and Calculations'!$F$12</f>
        <v>0</v>
      </c>
      <c r="M8168" s="3">
        <f>(G8168*2) * Dashboard!$I$13 * (Dashboard!$D$12 / 365) * 'Lookups and Calculations'!$F$12</f>
        <v>1602.0878730267946</v>
      </c>
      <c r="N8168" s="12">
        <f>H8168 * Dashboard!$I$14 * Dashboard!$I$15 * (Dashboard!$D$12 / 365) * 'Lookups and Calculations'!$F$12</f>
        <v>0</v>
      </c>
    </row>
    <row r="8169" spans="1:14" x14ac:dyDescent="0.35">
      <c r="A8169" s="2">
        <v>8168</v>
      </c>
      <c r="B8169" s="11">
        <v>-0.26015943137105496</v>
      </c>
      <c r="C8169" s="11">
        <v>0.82989342119799958</v>
      </c>
      <c r="D8169" s="3">
        <f>B8169*Dashboard!$D$11*Dashboard!$D$10*SQRT(Dashboard!$D$12/365)</f>
        <v>-64592.843213438602</v>
      </c>
      <c r="E8169" s="3">
        <f>IF(Dashboard!$I$3,C8169*Dashboard!$E$11*Dashboard!$E$10*SQRT(Dashboard!$D$12/365),0)</f>
        <v>412094.80937749788</v>
      </c>
      <c r="F8169" s="3">
        <f>D8169+IF(Dashboard!$I$3,E8169,0)</f>
        <v>347501.9661640593</v>
      </c>
      <c r="G8169" s="3">
        <f>IF(Dashboard!$I$4, ('Lookups and Calculations'!$F$9) / (1 - 'Lookups and Calculations'!$F$10), 'Lookups and Calculations'!$F$9)</f>
        <v>1951878.888340465</v>
      </c>
      <c r="H8169" s="12">
        <f t="shared" si="254"/>
        <v>0</v>
      </c>
      <c r="I8169" s="12">
        <f t="shared" si="255"/>
        <v>0</v>
      </c>
      <c r="J8169" s="13">
        <f>(1 - Dashboard!$I$9) * H8169 * Dashboard!$I$8 * 'Lookups and Calculations'!$F$12</f>
        <v>0</v>
      </c>
      <c r="K8169" s="12">
        <f>(1 - Dashboard!$I$11) * I8169 * Dashboard!$I$10 * 'Lookups and Calculations'!$F$12</f>
        <v>0</v>
      </c>
      <c r="L8169" s="12">
        <f>(H8169 - I8169) * Dashboard!$I$13 * (Dashboard!$D$12 / 365) * 'Lookups and Calculations'!$F$12</f>
        <v>0</v>
      </c>
      <c r="M8169" s="3">
        <f>(G8169*2) * Dashboard!$I$13 * (Dashboard!$D$12 / 365) * 'Lookups and Calculations'!$F$12</f>
        <v>1602.0878730267946</v>
      </c>
      <c r="N8169" s="12">
        <f>H8169 * Dashboard!$I$14 * Dashboard!$I$15 * (Dashboard!$D$12 / 365) * 'Lookups and Calculations'!$F$12</f>
        <v>0</v>
      </c>
    </row>
    <row r="8170" spans="1:14" x14ac:dyDescent="0.35">
      <c r="A8170" s="2">
        <v>8169</v>
      </c>
      <c r="B8170" s="11">
        <v>0.38114963674112146</v>
      </c>
      <c r="C8170" s="11">
        <v>1.1823304356933033</v>
      </c>
      <c r="D8170" s="3">
        <f>B8170*Dashboard!$D$11*Dashboard!$D$10*SQRT(Dashboard!$D$12/365)</f>
        <v>94632.505141681671</v>
      </c>
      <c r="E8170" s="3">
        <f>IF(Dashboard!$I$3,C8170*Dashboard!$E$11*Dashboard!$E$10*SQRT(Dashboard!$D$12/365),0)</f>
        <v>587102.17851214879</v>
      </c>
      <c r="F8170" s="3">
        <f>D8170+IF(Dashboard!$I$3,E8170,0)</f>
        <v>681734.68365383043</v>
      </c>
      <c r="G8170" s="3">
        <f>IF(Dashboard!$I$4, ('Lookups and Calculations'!$F$9) / (1 - 'Lookups and Calculations'!$F$10), 'Lookups and Calculations'!$F$9)</f>
        <v>1951878.888340465</v>
      </c>
      <c r="H8170" s="12">
        <f t="shared" si="254"/>
        <v>0</v>
      </c>
      <c r="I8170" s="12">
        <f t="shared" si="255"/>
        <v>0</v>
      </c>
      <c r="J8170" s="13">
        <f>(1 - Dashboard!$I$9) * H8170 * Dashboard!$I$8 * 'Lookups and Calculations'!$F$12</f>
        <v>0</v>
      </c>
      <c r="K8170" s="12">
        <f>(1 - Dashboard!$I$11) * I8170 * Dashboard!$I$10 * 'Lookups and Calculations'!$F$12</f>
        <v>0</v>
      </c>
      <c r="L8170" s="12">
        <f>(H8170 - I8170) * Dashboard!$I$13 * (Dashboard!$D$12 / 365) * 'Lookups and Calculations'!$F$12</f>
        <v>0</v>
      </c>
      <c r="M8170" s="3">
        <f>(G8170*2) * Dashboard!$I$13 * (Dashboard!$D$12 / 365) * 'Lookups and Calculations'!$F$12</f>
        <v>1602.0878730267946</v>
      </c>
      <c r="N8170" s="12">
        <f>H8170 * Dashboard!$I$14 * Dashboard!$I$15 * (Dashboard!$D$12 / 365) * 'Lookups and Calculations'!$F$12</f>
        <v>0</v>
      </c>
    </row>
    <row r="8171" spans="1:14" x14ac:dyDescent="0.35">
      <c r="A8171" s="2">
        <v>8170</v>
      </c>
      <c r="B8171" s="11">
        <v>-2.5669981154520309</v>
      </c>
      <c r="C8171" s="11">
        <v>0.26254966425809551</v>
      </c>
      <c r="D8171" s="3">
        <f>B8171*Dashboard!$D$11*Dashboard!$D$10*SQRT(Dashboard!$D$12/365)</f>
        <v>-637338.82691378461</v>
      </c>
      <c r="E8171" s="3">
        <f>IF(Dashboard!$I$3,C8171*Dashboard!$E$11*Dashboard!$E$10*SQRT(Dashboard!$D$12/365),0)</f>
        <v>130372.5889143447</v>
      </c>
      <c r="F8171" s="3">
        <f>D8171+IF(Dashboard!$I$3,E8171,0)</f>
        <v>-506966.23799943994</v>
      </c>
      <c r="G8171" s="3">
        <f>IF(Dashboard!$I$4, ('Lookups and Calculations'!$F$9) / (1 - 'Lookups and Calculations'!$F$10), 'Lookups and Calculations'!$F$9)</f>
        <v>1951878.888340465</v>
      </c>
      <c r="H8171" s="12">
        <f t="shared" si="254"/>
        <v>0</v>
      </c>
      <c r="I8171" s="12">
        <f t="shared" si="255"/>
        <v>0</v>
      </c>
      <c r="J8171" s="13">
        <f>(1 - Dashboard!$I$9) * H8171 * Dashboard!$I$8 * 'Lookups and Calculations'!$F$12</f>
        <v>0</v>
      </c>
      <c r="K8171" s="12">
        <f>(1 - Dashboard!$I$11) * I8171 * Dashboard!$I$10 * 'Lookups and Calculations'!$F$12</f>
        <v>0</v>
      </c>
      <c r="L8171" s="12">
        <f>(H8171 - I8171) * Dashboard!$I$13 * (Dashboard!$D$12 / 365) * 'Lookups and Calculations'!$F$12</f>
        <v>0</v>
      </c>
      <c r="M8171" s="3">
        <f>(G8171*2) * Dashboard!$I$13 * (Dashboard!$D$12 / 365) * 'Lookups and Calculations'!$F$12</f>
        <v>1602.0878730267946</v>
      </c>
      <c r="N8171" s="12">
        <f>H8171 * Dashboard!$I$14 * Dashboard!$I$15 * (Dashboard!$D$12 / 365) * 'Lookups and Calculations'!$F$12</f>
        <v>0</v>
      </c>
    </row>
    <row r="8172" spans="1:14" x14ac:dyDescent="0.35">
      <c r="A8172" s="2">
        <v>8171</v>
      </c>
      <c r="B8172" s="11">
        <v>0.22117269786310084</v>
      </c>
      <c r="C8172" s="11">
        <v>-0.72116534506048313</v>
      </c>
      <c r="D8172" s="3">
        <f>B8172*Dashboard!$D$11*Dashboard!$D$10*SQRT(Dashboard!$D$12/365)</f>
        <v>54913.148144872372</v>
      </c>
      <c r="E8172" s="3">
        <f>IF(Dashboard!$I$3,C8172*Dashboard!$E$11*Dashboard!$E$10*SQRT(Dashboard!$D$12/365),0)</f>
        <v>-358104.41173680866</v>
      </c>
      <c r="F8172" s="3">
        <f>D8172+IF(Dashboard!$I$3,E8172,0)</f>
        <v>-303191.26359193627</v>
      </c>
      <c r="G8172" s="3">
        <f>IF(Dashboard!$I$4, ('Lookups and Calculations'!$F$9) / (1 - 'Lookups and Calculations'!$F$10), 'Lookups and Calculations'!$F$9)</f>
        <v>1951878.888340465</v>
      </c>
      <c r="H8172" s="12">
        <f t="shared" si="254"/>
        <v>0</v>
      </c>
      <c r="I8172" s="12">
        <f t="shared" si="255"/>
        <v>0</v>
      </c>
      <c r="J8172" s="13">
        <f>(1 - Dashboard!$I$9) * H8172 * Dashboard!$I$8 * 'Lookups and Calculations'!$F$12</f>
        <v>0</v>
      </c>
      <c r="K8172" s="12">
        <f>(1 - Dashboard!$I$11) * I8172 * Dashboard!$I$10 * 'Lookups and Calculations'!$F$12</f>
        <v>0</v>
      </c>
      <c r="L8172" s="12">
        <f>(H8172 - I8172) * Dashboard!$I$13 * (Dashboard!$D$12 / 365) * 'Lookups and Calculations'!$F$12</f>
        <v>0</v>
      </c>
      <c r="M8172" s="3">
        <f>(G8172*2) * Dashboard!$I$13 * (Dashboard!$D$12 / 365) * 'Lookups and Calculations'!$F$12</f>
        <v>1602.0878730267946</v>
      </c>
      <c r="N8172" s="12">
        <f>H8172 * Dashboard!$I$14 * Dashboard!$I$15 * (Dashboard!$D$12 / 365) * 'Lookups and Calculations'!$F$12</f>
        <v>0</v>
      </c>
    </row>
    <row r="8173" spans="1:14" x14ac:dyDescent="0.35">
      <c r="A8173" s="2">
        <v>8172</v>
      </c>
      <c r="B8173" s="11">
        <v>0.46735716357255475</v>
      </c>
      <c r="C8173" s="11">
        <v>0.30439989232056436</v>
      </c>
      <c r="D8173" s="3">
        <f>B8173*Dashboard!$D$11*Dashboard!$D$10*SQRT(Dashboard!$D$12/365)</f>
        <v>116036.26219594393</v>
      </c>
      <c r="E8173" s="3">
        <f>IF(Dashboard!$I$3,C8173*Dashboard!$E$11*Dashboard!$E$10*SQRT(Dashboard!$D$12/365),0)</f>
        <v>151153.88602465548</v>
      </c>
      <c r="F8173" s="3">
        <f>D8173+IF(Dashboard!$I$3,E8173,0)</f>
        <v>267190.1482205994</v>
      </c>
      <c r="G8173" s="3">
        <f>IF(Dashboard!$I$4, ('Lookups and Calculations'!$F$9) / (1 - 'Lookups and Calculations'!$F$10), 'Lookups and Calculations'!$F$9)</f>
        <v>1951878.888340465</v>
      </c>
      <c r="H8173" s="12">
        <f t="shared" si="254"/>
        <v>0</v>
      </c>
      <c r="I8173" s="12">
        <f t="shared" si="255"/>
        <v>0</v>
      </c>
      <c r="J8173" s="13">
        <f>(1 - Dashboard!$I$9) * H8173 * Dashboard!$I$8 * 'Lookups and Calculations'!$F$12</f>
        <v>0</v>
      </c>
      <c r="K8173" s="12">
        <f>(1 - Dashboard!$I$11) * I8173 * Dashboard!$I$10 * 'Lookups and Calculations'!$F$12</f>
        <v>0</v>
      </c>
      <c r="L8173" s="12">
        <f>(H8173 - I8173) * Dashboard!$I$13 * (Dashboard!$D$12 / 365) * 'Lookups and Calculations'!$F$12</f>
        <v>0</v>
      </c>
      <c r="M8173" s="3">
        <f>(G8173*2) * Dashboard!$I$13 * (Dashboard!$D$12 / 365) * 'Lookups and Calculations'!$F$12</f>
        <v>1602.0878730267946</v>
      </c>
      <c r="N8173" s="12">
        <f>H8173 * Dashboard!$I$14 * Dashboard!$I$15 * (Dashboard!$D$12 / 365) * 'Lookups and Calculations'!$F$12</f>
        <v>0</v>
      </c>
    </row>
    <row r="8174" spans="1:14" x14ac:dyDescent="0.35">
      <c r="A8174" s="2">
        <v>8173</v>
      </c>
      <c r="B8174" s="11">
        <v>0.4359396177205912</v>
      </c>
      <c r="C8174" s="11">
        <v>1.0574049054139767</v>
      </c>
      <c r="D8174" s="3">
        <f>B8174*Dashboard!$D$11*Dashboard!$D$10*SQRT(Dashboard!$D$12/365)</f>
        <v>108235.85841018792</v>
      </c>
      <c r="E8174" s="3">
        <f>IF(Dashboard!$I$3,C8174*Dashboard!$E$11*Dashboard!$E$10*SQRT(Dashboard!$D$12/365),0)</f>
        <v>525068.71581458219</v>
      </c>
      <c r="F8174" s="3">
        <f>D8174+IF(Dashboard!$I$3,E8174,0)</f>
        <v>633304.57422477007</v>
      </c>
      <c r="G8174" s="3">
        <f>IF(Dashboard!$I$4, ('Lookups and Calculations'!$F$9) / (1 - 'Lookups and Calculations'!$F$10), 'Lookups and Calculations'!$F$9)</f>
        <v>1951878.888340465</v>
      </c>
      <c r="H8174" s="12">
        <f t="shared" si="254"/>
        <v>0</v>
      </c>
      <c r="I8174" s="12">
        <f t="shared" si="255"/>
        <v>0</v>
      </c>
      <c r="J8174" s="13">
        <f>(1 - Dashboard!$I$9) * H8174 * Dashboard!$I$8 * 'Lookups and Calculations'!$F$12</f>
        <v>0</v>
      </c>
      <c r="K8174" s="12">
        <f>(1 - Dashboard!$I$11) * I8174 * Dashboard!$I$10 * 'Lookups and Calculations'!$F$12</f>
        <v>0</v>
      </c>
      <c r="L8174" s="12">
        <f>(H8174 - I8174) * Dashboard!$I$13 * (Dashboard!$D$12 / 365) * 'Lookups and Calculations'!$F$12</f>
        <v>0</v>
      </c>
      <c r="M8174" s="3">
        <f>(G8174*2) * Dashboard!$I$13 * (Dashboard!$D$12 / 365) * 'Lookups and Calculations'!$F$12</f>
        <v>1602.0878730267946</v>
      </c>
      <c r="N8174" s="12">
        <f>H8174 * Dashboard!$I$14 * Dashboard!$I$15 * (Dashboard!$D$12 / 365) * 'Lookups and Calculations'!$F$12</f>
        <v>0</v>
      </c>
    </row>
    <row r="8175" spans="1:14" x14ac:dyDescent="0.35">
      <c r="A8175" s="2">
        <v>8174</v>
      </c>
      <c r="B8175" s="11">
        <v>-4.0284212759587948E-2</v>
      </c>
      <c r="C8175" s="11">
        <v>-7.4361248832225169E-2</v>
      </c>
      <c r="D8175" s="3">
        <f>B8175*Dashboard!$D$11*Dashboard!$D$10*SQRT(Dashboard!$D$12/365)</f>
        <v>-10001.83550926369</v>
      </c>
      <c r="E8175" s="3">
        <f>IF(Dashboard!$I$3,C8175*Dashboard!$E$11*Dashboard!$E$10*SQRT(Dashboard!$D$12/365),0)</f>
        <v>-36925.084450425304</v>
      </c>
      <c r="F8175" s="3">
        <f>D8175+IF(Dashboard!$I$3,E8175,0)</f>
        <v>-46926.919959688996</v>
      </c>
      <c r="G8175" s="3">
        <f>IF(Dashboard!$I$4, ('Lookups and Calculations'!$F$9) / (1 - 'Lookups and Calculations'!$F$10), 'Lookups and Calculations'!$F$9)</f>
        <v>1951878.888340465</v>
      </c>
      <c r="H8175" s="12">
        <f t="shared" si="254"/>
        <v>0</v>
      </c>
      <c r="I8175" s="12">
        <f t="shared" si="255"/>
        <v>0</v>
      </c>
      <c r="J8175" s="13">
        <f>(1 - Dashboard!$I$9) * H8175 * Dashboard!$I$8 * 'Lookups and Calculations'!$F$12</f>
        <v>0</v>
      </c>
      <c r="K8175" s="12">
        <f>(1 - Dashboard!$I$11) * I8175 * Dashboard!$I$10 * 'Lookups and Calculations'!$F$12</f>
        <v>0</v>
      </c>
      <c r="L8175" s="12">
        <f>(H8175 - I8175) * Dashboard!$I$13 * (Dashboard!$D$12 / 365) * 'Lookups and Calculations'!$F$12</f>
        <v>0</v>
      </c>
      <c r="M8175" s="3">
        <f>(G8175*2) * Dashboard!$I$13 * (Dashboard!$D$12 / 365) * 'Lookups and Calculations'!$F$12</f>
        <v>1602.0878730267946</v>
      </c>
      <c r="N8175" s="12">
        <f>H8175 * Dashboard!$I$14 * Dashboard!$I$15 * (Dashboard!$D$12 / 365) * 'Lookups and Calculations'!$F$12</f>
        <v>0</v>
      </c>
    </row>
    <row r="8176" spans="1:14" x14ac:dyDescent="0.35">
      <c r="A8176" s="2">
        <v>8175</v>
      </c>
      <c r="B8176" s="11">
        <v>0.19530288947909724</v>
      </c>
      <c r="C8176" s="11">
        <v>2.5559185133355453</v>
      </c>
      <c r="D8176" s="3">
        <f>B8176*Dashboard!$D$11*Dashboard!$D$10*SQRT(Dashboard!$D$12/365)</f>
        <v>48490.146418187491</v>
      </c>
      <c r="E8176" s="3">
        <f>IF(Dashboard!$I$3,C8176*Dashboard!$E$11*Dashboard!$E$10*SQRT(Dashboard!$D$12/365),0)</f>
        <v>1269175.9274545845</v>
      </c>
      <c r="F8176" s="3">
        <f>D8176+IF(Dashboard!$I$3,E8176,0)</f>
        <v>1317666.073872772</v>
      </c>
      <c r="G8176" s="3">
        <f>IF(Dashboard!$I$4, ('Lookups and Calculations'!$F$9) / (1 - 'Lookups and Calculations'!$F$10), 'Lookups and Calculations'!$F$9)</f>
        <v>1951878.888340465</v>
      </c>
      <c r="H8176" s="12">
        <f t="shared" si="254"/>
        <v>0</v>
      </c>
      <c r="I8176" s="12">
        <f t="shared" si="255"/>
        <v>0</v>
      </c>
      <c r="J8176" s="13">
        <f>(1 - Dashboard!$I$9) * H8176 * Dashboard!$I$8 * 'Lookups and Calculations'!$F$12</f>
        <v>0</v>
      </c>
      <c r="K8176" s="12">
        <f>(1 - Dashboard!$I$11) * I8176 * Dashboard!$I$10 * 'Lookups and Calculations'!$F$12</f>
        <v>0</v>
      </c>
      <c r="L8176" s="12">
        <f>(H8176 - I8176) * Dashboard!$I$13 * (Dashboard!$D$12 / 365) * 'Lookups and Calculations'!$F$12</f>
        <v>0</v>
      </c>
      <c r="M8176" s="3">
        <f>(G8176*2) * Dashboard!$I$13 * (Dashboard!$D$12 / 365) * 'Lookups and Calculations'!$F$12</f>
        <v>1602.0878730267946</v>
      </c>
      <c r="N8176" s="12">
        <f>H8176 * Dashboard!$I$14 * Dashboard!$I$15 * (Dashboard!$D$12 / 365) * 'Lookups and Calculations'!$F$12</f>
        <v>0</v>
      </c>
    </row>
    <row r="8177" spans="1:14" x14ac:dyDescent="0.35">
      <c r="A8177" s="2">
        <v>8176</v>
      </c>
      <c r="B8177" s="11">
        <v>0.56794538260996008</v>
      </c>
      <c r="C8177" s="11">
        <v>-1.4369572781468312</v>
      </c>
      <c r="D8177" s="3">
        <f>B8177*Dashboard!$D$11*Dashboard!$D$10*SQRT(Dashboard!$D$12/365)</f>
        <v>141010.48291575836</v>
      </c>
      <c r="E8177" s="3">
        <f>IF(Dashboard!$I$3,C8177*Dashboard!$E$11*Dashboard!$E$10*SQRT(Dashboard!$D$12/365),0)</f>
        <v>-713540.58303860901</v>
      </c>
      <c r="F8177" s="3">
        <f>D8177+IF(Dashboard!$I$3,E8177,0)</f>
        <v>-572530.10012285062</v>
      </c>
      <c r="G8177" s="3">
        <f>IF(Dashboard!$I$4, ('Lookups and Calculations'!$F$9) / (1 - 'Lookups and Calculations'!$F$10), 'Lookups and Calculations'!$F$9)</f>
        <v>1951878.888340465</v>
      </c>
      <c r="H8177" s="12">
        <f t="shared" si="254"/>
        <v>0</v>
      </c>
      <c r="I8177" s="12">
        <f t="shared" si="255"/>
        <v>0</v>
      </c>
      <c r="J8177" s="13">
        <f>(1 - Dashboard!$I$9) * H8177 * Dashboard!$I$8 * 'Lookups and Calculations'!$F$12</f>
        <v>0</v>
      </c>
      <c r="K8177" s="12">
        <f>(1 - Dashboard!$I$11) * I8177 * Dashboard!$I$10 * 'Lookups and Calculations'!$F$12</f>
        <v>0</v>
      </c>
      <c r="L8177" s="12">
        <f>(H8177 - I8177) * Dashboard!$I$13 * (Dashboard!$D$12 / 365) * 'Lookups and Calculations'!$F$12</f>
        <v>0</v>
      </c>
      <c r="M8177" s="3">
        <f>(G8177*2) * Dashboard!$I$13 * (Dashboard!$D$12 / 365) * 'Lookups and Calculations'!$F$12</f>
        <v>1602.0878730267946</v>
      </c>
      <c r="N8177" s="12">
        <f>H8177 * Dashboard!$I$14 * Dashboard!$I$15 * (Dashboard!$D$12 / 365) * 'Lookups and Calculations'!$F$12</f>
        <v>0</v>
      </c>
    </row>
    <row r="8178" spans="1:14" x14ac:dyDescent="0.35">
      <c r="A8178" s="2">
        <v>8177</v>
      </c>
      <c r="B8178" s="11">
        <v>-1.184416140756174</v>
      </c>
      <c r="C8178" s="11">
        <v>0.13946746619964759</v>
      </c>
      <c r="D8178" s="3">
        <f>B8178*Dashboard!$D$11*Dashboard!$D$10*SQRT(Dashboard!$D$12/365)</f>
        <v>-294068.9317936502</v>
      </c>
      <c r="E8178" s="3">
        <f>IF(Dashboard!$I$3,C8178*Dashboard!$E$11*Dashboard!$E$10*SQRT(Dashboard!$D$12/365),0)</f>
        <v>69254.457777168034</v>
      </c>
      <c r="F8178" s="3">
        <f>D8178+IF(Dashboard!$I$3,E8178,0)</f>
        <v>-224814.47401648219</v>
      </c>
      <c r="G8178" s="3">
        <f>IF(Dashboard!$I$4, ('Lookups and Calculations'!$F$9) / (1 - 'Lookups and Calculations'!$F$10), 'Lookups and Calculations'!$F$9)</f>
        <v>1951878.888340465</v>
      </c>
      <c r="H8178" s="12">
        <f t="shared" si="254"/>
        <v>0</v>
      </c>
      <c r="I8178" s="12">
        <f t="shared" si="255"/>
        <v>0</v>
      </c>
      <c r="J8178" s="13">
        <f>(1 - Dashboard!$I$9) * H8178 * Dashboard!$I$8 * 'Lookups and Calculations'!$F$12</f>
        <v>0</v>
      </c>
      <c r="K8178" s="12">
        <f>(1 - Dashboard!$I$11) * I8178 * Dashboard!$I$10 * 'Lookups and Calculations'!$F$12</f>
        <v>0</v>
      </c>
      <c r="L8178" s="12">
        <f>(H8178 - I8178) * Dashboard!$I$13 * (Dashboard!$D$12 / 365) * 'Lookups and Calculations'!$F$12</f>
        <v>0</v>
      </c>
      <c r="M8178" s="3">
        <f>(G8178*2) * Dashboard!$I$13 * (Dashboard!$D$12 / 365) * 'Lookups and Calculations'!$F$12</f>
        <v>1602.0878730267946</v>
      </c>
      <c r="N8178" s="12">
        <f>H8178 * Dashboard!$I$14 * Dashboard!$I$15 * (Dashboard!$D$12 / 365) * 'Lookups and Calculations'!$F$12</f>
        <v>0</v>
      </c>
    </row>
    <row r="8179" spans="1:14" x14ac:dyDescent="0.35">
      <c r="A8179" s="2">
        <v>8178</v>
      </c>
      <c r="B8179" s="11">
        <v>0.62530620216669441</v>
      </c>
      <c r="C8179" s="11">
        <v>-0.97950968598320021</v>
      </c>
      <c r="D8179" s="3">
        <f>B8179*Dashboard!$D$11*Dashboard!$D$10*SQRT(Dashboard!$D$12/365)</f>
        <v>155252.12852782174</v>
      </c>
      <c r="E8179" s="3">
        <f>IF(Dashboard!$I$3,C8179*Dashboard!$E$11*Dashboard!$E$10*SQRT(Dashboard!$D$12/365),0)</f>
        <v>-486388.79043765168</v>
      </c>
      <c r="F8179" s="3">
        <f>D8179+IF(Dashboard!$I$3,E8179,0)</f>
        <v>-331136.66190982994</v>
      </c>
      <c r="G8179" s="3">
        <f>IF(Dashboard!$I$4, ('Lookups and Calculations'!$F$9) / (1 - 'Lookups and Calculations'!$F$10), 'Lookups and Calculations'!$F$9)</f>
        <v>1951878.888340465</v>
      </c>
      <c r="H8179" s="12">
        <f t="shared" si="254"/>
        <v>0</v>
      </c>
      <c r="I8179" s="12">
        <f t="shared" si="255"/>
        <v>0</v>
      </c>
      <c r="J8179" s="13">
        <f>(1 - Dashboard!$I$9) * H8179 * Dashboard!$I$8 * 'Lookups and Calculations'!$F$12</f>
        <v>0</v>
      </c>
      <c r="K8179" s="12">
        <f>(1 - Dashboard!$I$11) * I8179 * Dashboard!$I$10 * 'Lookups and Calculations'!$F$12</f>
        <v>0</v>
      </c>
      <c r="L8179" s="12">
        <f>(H8179 - I8179) * Dashboard!$I$13 * (Dashboard!$D$12 / 365) * 'Lookups and Calculations'!$F$12</f>
        <v>0</v>
      </c>
      <c r="M8179" s="3">
        <f>(G8179*2) * Dashboard!$I$13 * (Dashboard!$D$12 / 365) * 'Lookups and Calculations'!$F$12</f>
        <v>1602.0878730267946</v>
      </c>
      <c r="N8179" s="12">
        <f>H8179 * Dashboard!$I$14 * Dashboard!$I$15 * (Dashboard!$D$12 / 365) * 'Lookups and Calculations'!$F$12</f>
        <v>0</v>
      </c>
    </row>
    <row r="8180" spans="1:14" x14ac:dyDescent="0.35">
      <c r="A8180" s="2">
        <v>8179</v>
      </c>
      <c r="B8180" s="11">
        <v>0.42881541351473218</v>
      </c>
      <c r="C8180" s="11">
        <v>0.59382703956658378</v>
      </c>
      <c r="D8180" s="3">
        <f>B8180*Dashboard!$D$11*Dashboard!$D$10*SQRT(Dashboard!$D$12/365)</f>
        <v>106467.04840447553</v>
      </c>
      <c r="E8180" s="3">
        <f>IF(Dashboard!$I$3,C8180*Dashboard!$E$11*Dashboard!$E$10*SQRT(Dashboard!$D$12/365),0)</f>
        <v>294872.85285396967</v>
      </c>
      <c r="F8180" s="3">
        <f>D8180+IF(Dashboard!$I$3,E8180,0)</f>
        <v>401339.90125844523</v>
      </c>
      <c r="G8180" s="3">
        <f>IF(Dashboard!$I$4, ('Lookups and Calculations'!$F$9) / (1 - 'Lookups and Calculations'!$F$10), 'Lookups and Calculations'!$F$9)</f>
        <v>1951878.888340465</v>
      </c>
      <c r="H8180" s="12">
        <f t="shared" si="254"/>
        <v>0</v>
      </c>
      <c r="I8180" s="12">
        <f t="shared" si="255"/>
        <v>0</v>
      </c>
      <c r="J8180" s="13">
        <f>(1 - Dashboard!$I$9) * H8180 * Dashboard!$I$8 * 'Lookups and Calculations'!$F$12</f>
        <v>0</v>
      </c>
      <c r="K8180" s="12">
        <f>(1 - Dashboard!$I$11) * I8180 * Dashboard!$I$10 * 'Lookups and Calculations'!$F$12</f>
        <v>0</v>
      </c>
      <c r="L8180" s="12">
        <f>(H8180 - I8180) * Dashboard!$I$13 * (Dashboard!$D$12 / 365) * 'Lookups and Calculations'!$F$12</f>
        <v>0</v>
      </c>
      <c r="M8180" s="3">
        <f>(G8180*2) * Dashboard!$I$13 * (Dashboard!$D$12 / 365) * 'Lookups and Calculations'!$F$12</f>
        <v>1602.0878730267946</v>
      </c>
      <c r="N8180" s="12">
        <f>H8180 * Dashboard!$I$14 * Dashboard!$I$15 * (Dashboard!$D$12 / 365) * 'Lookups and Calculations'!$F$12</f>
        <v>0</v>
      </c>
    </row>
    <row r="8181" spans="1:14" x14ac:dyDescent="0.35">
      <c r="A8181" s="2">
        <v>8180</v>
      </c>
      <c r="B8181" s="11">
        <v>-1.7046188243736655</v>
      </c>
      <c r="C8181" s="11">
        <v>-1.7562972516423285</v>
      </c>
      <c r="D8181" s="3">
        <f>B8181*Dashboard!$D$11*Dashboard!$D$10*SQRT(Dashboard!$D$12/365)</f>
        <v>-423225.77306222741</v>
      </c>
      <c r="E8181" s="3">
        <f>IF(Dashboard!$I$3,C8181*Dashboard!$E$11*Dashboard!$E$10*SQRT(Dashboard!$D$12/365),0)</f>
        <v>-872113.16855720768</v>
      </c>
      <c r="F8181" s="3">
        <f>D8181+IF(Dashboard!$I$3,E8181,0)</f>
        <v>-1295338.9416194351</v>
      </c>
      <c r="G8181" s="3">
        <f>IF(Dashboard!$I$4, ('Lookups and Calculations'!$F$9) / (1 - 'Lookups and Calculations'!$F$10), 'Lookups and Calculations'!$F$9)</f>
        <v>1951878.888340465</v>
      </c>
      <c r="H8181" s="12">
        <f t="shared" si="254"/>
        <v>0</v>
      </c>
      <c r="I8181" s="12">
        <f t="shared" si="255"/>
        <v>0</v>
      </c>
      <c r="J8181" s="13">
        <f>(1 - Dashboard!$I$9) * H8181 * Dashboard!$I$8 * 'Lookups and Calculations'!$F$12</f>
        <v>0</v>
      </c>
      <c r="K8181" s="12">
        <f>(1 - Dashboard!$I$11) * I8181 * Dashboard!$I$10 * 'Lookups and Calculations'!$F$12</f>
        <v>0</v>
      </c>
      <c r="L8181" s="12">
        <f>(H8181 - I8181) * Dashboard!$I$13 * (Dashboard!$D$12 / 365) * 'Lookups and Calculations'!$F$12</f>
        <v>0</v>
      </c>
      <c r="M8181" s="3">
        <f>(G8181*2) * Dashboard!$I$13 * (Dashboard!$D$12 / 365) * 'Lookups and Calculations'!$F$12</f>
        <v>1602.0878730267946</v>
      </c>
      <c r="N8181" s="12">
        <f>H8181 * Dashboard!$I$14 * Dashboard!$I$15 * (Dashboard!$D$12 / 365) * 'Lookups and Calculations'!$F$12</f>
        <v>0</v>
      </c>
    </row>
    <row r="8182" spans="1:14" x14ac:dyDescent="0.35">
      <c r="A8182" s="2">
        <v>8181</v>
      </c>
      <c r="B8182" s="11">
        <v>1.1296228859382877</v>
      </c>
      <c r="C8182" s="11">
        <v>1.0926503692174783</v>
      </c>
      <c r="D8182" s="3">
        <f>B8182*Dashboard!$D$11*Dashboard!$D$10*SQRT(Dashboard!$D$12/365)</f>
        <v>280464.76569075836</v>
      </c>
      <c r="E8182" s="3">
        <f>IF(Dashboard!$I$3,C8182*Dashboard!$E$11*Dashboard!$E$10*SQRT(Dashboard!$D$12/365),0)</f>
        <v>542570.32784876192</v>
      </c>
      <c r="F8182" s="3">
        <f>D8182+IF(Dashboard!$I$3,E8182,0)</f>
        <v>823035.09353952028</v>
      </c>
      <c r="G8182" s="3">
        <f>IF(Dashboard!$I$4, ('Lookups and Calculations'!$F$9) / (1 - 'Lookups and Calculations'!$F$10), 'Lookups and Calculations'!$F$9)</f>
        <v>1951878.888340465</v>
      </c>
      <c r="H8182" s="12">
        <f t="shared" si="254"/>
        <v>0</v>
      </c>
      <c r="I8182" s="12">
        <f t="shared" si="255"/>
        <v>0</v>
      </c>
      <c r="J8182" s="13">
        <f>(1 - Dashboard!$I$9) * H8182 * Dashboard!$I$8 * 'Lookups and Calculations'!$F$12</f>
        <v>0</v>
      </c>
      <c r="K8182" s="12">
        <f>(1 - Dashboard!$I$11) * I8182 * Dashboard!$I$10 * 'Lookups and Calculations'!$F$12</f>
        <v>0</v>
      </c>
      <c r="L8182" s="12">
        <f>(H8182 - I8182) * Dashboard!$I$13 * (Dashboard!$D$12 / 365) * 'Lookups and Calculations'!$F$12</f>
        <v>0</v>
      </c>
      <c r="M8182" s="3">
        <f>(G8182*2) * Dashboard!$I$13 * (Dashboard!$D$12 / 365) * 'Lookups and Calculations'!$F$12</f>
        <v>1602.0878730267946</v>
      </c>
      <c r="N8182" s="12">
        <f>H8182 * Dashboard!$I$14 * Dashboard!$I$15 * (Dashboard!$D$12 / 365) * 'Lookups and Calculations'!$F$12</f>
        <v>0</v>
      </c>
    </row>
    <row r="8183" spans="1:14" x14ac:dyDescent="0.35">
      <c r="A8183" s="2">
        <v>8182</v>
      </c>
      <c r="B8183" s="11">
        <v>0.29889675810186395</v>
      </c>
      <c r="C8183" s="11">
        <v>0.24819911573164971</v>
      </c>
      <c r="D8183" s="3">
        <f>B8183*Dashboard!$D$11*Dashboard!$D$10*SQRT(Dashboard!$D$12/365)</f>
        <v>74210.615126778037</v>
      </c>
      <c r="E8183" s="3">
        <f>IF(Dashboard!$I$3,C8183*Dashboard!$E$11*Dashboard!$E$10*SQRT(Dashboard!$D$12/365),0)</f>
        <v>123246.62983524836</v>
      </c>
      <c r="F8183" s="3">
        <f>D8183+IF(Dashboard!$I$3,E8183,0)</f>
        <v>197457.24496202639</v>
      </c>
      <c r="G8183" s="3">
        <f>IF(Dashboard!$I$4, ('Lookups and Calculations'!$F$9) / (1 - 'Lookups and Calculations'!$F$10), 'Lookups and Calculations'!$F$9)</f>
        <v>1951878.888340465</v>
      </c>
      <c r="H8183" s="12">
        <f t="shared" si="254"/>
        <v>0</v>
      </c>
      <c r="I8183" s="12">
        <f t="shared" si="255"/>
        <v>0</v>
      </c>
      <c r="J8183" s="13">
        <f>(1 - Dashboard!$I$9) * H8183 * Dashboard!$I$8 * 'Lookups and Calculations'!$F$12</f>
        <v>0</v>
      </c>
      <c r="K8183" s="12">
        <f>(1 - Dashboard!$I$11) * I8183 * Dashboard!$I$10 * 'Lookups and Calculations'!$F$12</f>
        <v>0</v>
      </c>
      <c r="L8183" s="12">
        <f>(H8183 - I8183) * Dashboard!$I$13 * (Dashboard!$D$12 / 365) * 'Lookups and Calculations'!$F$12</f>
        <v>0</v>
      </c>
      <c r="M8183" s="3">
        <f>(G8183*2) * Dashboard!$I$13 * (Dashboard!$D$12 / 365) * 'Lookups and Calculations'!$F$12</f>
        <v>1602.0878730267946</v>
      </c>
      <c r="N8183" s="12">
        <f>H8183 * Dashboard!$I$14 * Dashboard!$I$15 * (Dashboard!$D$12 / 365) * 'Lookups and Calculations'!$F$12</f>
        <v>0</v>
      </c>
    </row>
    <row r="8184" spans="1:14" x14ac:dyDescent="0.35">
      <c r="A8184" s="2">
        <v>8183</v>
      </c>
      <c r="B8184" s="11">
        <v>0.2780580056451098</v>
      </c>
      <c r="C8184" s="11">
        <v>0.39425988428351477</v>
      </c>
      <c r="D8184" s="3">
        <f>B8184*Dashboard!$D$11*Dashboard!$D$10*SQRT(Dashboard!$D$12/365)</f>
        <v>69036.732853477006</v>
      </c>
      <c r="E8184" s="3">
        <f>IF(Dashboard!$I$3,C8184*Dashboard!$E$11*Dashboard!$E$10*SQRT(Dashboard!$D$12/365),0)</f>
        <v>195775.08112363503</v>
      </c>
      <c r="F8184" s="3">
        <f>D8184+IF(Dashboard!$I$3,E8184,0)</f>
        <v>264811.81397711206</v>
      </c>
      <c r="G8184" s="3">
        <f>IF(Dashboard!$I$4, ('Lookups and Calculations'!$F$9) / (1 - 'Lookups and Calculations'!$F$10), 'Lookups and Calculations'!$F$9)</f>
        <v>1951878.888340465</v>
      </c>
      <c r="H8184" s="12">
        <f t="shared" si="254"/>
        <v>0</v>
      </c>
      <c r="I8184" s="12">
        <f t="shared" si="255"/>
        <v>0</v>
      </c>
      <c r="J8184" s="13">
        <f>(1 - Dashboard!$I$9) * H8184 * Dashboard!$I$8 * 'Lookups and Calculations'!$F$12</f>
        <v>0</v>
      </c>
      <c r="K8184" s="12">
        <f>(1 - Dashboard!$I$11) * I8184 * Dashboard!$I$10 * 'Lookups and Calculations'!$F$12</f>
        <v>0</v>
      </c>
      <c r="L8184" s="12">
        <f>(H8184 - I8184) * Dashboard!$I$13 * (Dashboard!$D$12 / 365) * 'Lookups and Calculations'!$F$12</f>
        <v>0</v>
      </c>
      <c r="M8184" s="3">
        <f>(G8184*2) * Dashboard!$I$13 * (Dashboard!$D$12 / 365) * 'Lookups and Calculations'!$F$12</f>
        <v>1602.0878730267946</v>
      </c>
      <c r="N8184" s="12">
        <f>H8184 * Dashboard!$I$14 * Dashboard!$I$15 * (Dashboard!$D$12 / 365) * 'Lookups and Calculations'!$F$12</f>
        <v>0</v>
      </c>
    </row>
    <row r="8185" spans="1:14" x14ac:dyDescent="0.35">
      <c r="A8185" s="2">
        <v>8184</v>
      </c>
      <c r="B8185" s="11">
        <v>-6.3929670443062733E-2</v>
      </c>
      <c r="C8185" s="11">
        <v>0.22925067587467801</v>
      </c>
      <c r="D8185" s="3">
        <f>B8185*Dashboard!$D$11*Dashboard!$D$10*SQRT(Dashboard!$D$12/365)</f>
        <v>-15872.57151452624</v>
      </c>
      <c r="E8185" s="3">
        <f>IF(Dashboard!$I$3,C8185*Dashboard!$E$11*Dashboard!$E$10*SQRT(Dashboard!$D$12/365),0)</f>
        <v>113837.52559197381</v>
      </c>
      <c r="F8185" s="3">
        <f>D8185+IF(Dashboard!$I$3,E8185,0)</f>
        <v>97964.954077447575</v>
      </c>
      <c r="G8185" s="3">
        <f>IF(Dashboard!$I$4, ('Lookups and Calculations'!$F$9) / (1 - 'Lookups and Calculations'!$F$10), 'Lookups and Calculations'!$F$9)</f>
        <v>1951878.888340465</v>
      </c>
      <c r="H8185" s="12">
        <f t="shared" si="254"/>
        <v>0</v>
      </c>
      <c r="I8185" s="12">
        <f t="shared" si="255"/>
        <v>0</v>
      </c>
      <c r="J8185" s="13">
        <f>(1 - Dashboard!$I$9) * H8185 * Dashboard!$I$8 * 'Lookups and Calculations'!$F$12</f>
        <v>0</v>
      </c>
      <c r="K8185" s="12">
        <f>(1 - Dashboard!$I$11) * I8185 * Dashboard!$I$10 * 'Lookups and Calculations'!$F$12</f>
        <v>0</v>
      </c>
      <c r="L8185" s="12">
        <f>(H8185 - I8185) * Dashboard!$I$13 * (Dashboard!$D$12 / 365) * 'Lookups and Calculations'!$F$12</f>
        <v>0</v>
      </c>
      <c r="M8185" s="3">
        <f>(G8185*2) * Dashboard!$I$13 * (Dashboard!$D$12 / 365) * 'Lookups and Calculations'!$F$12</f>
        <v>1602.0878730267946</v>
      </c>
      <c r="N8185" s="12">
        <f>H8185 * Dashboard!$I$14 * Dashboard!$I$15 * (Dashboard!$D$12 / 365) * 'Lookups and Calculations'!$F$12</f>
        <v>0</v>
      </c>
    </row>
    <row r="8186" spans="1:14" x14ac:dyDescent="0.35">
      <c r="A8186" s="2">
        <v>8185</v>
      </c>
      <c r="B8186" s="11">
        <v>-0.87644316559919888</v>
      </c>
      <c r="C8186" s="11">
        <v>-3.9724834908429714E-2</v>
      </c>
      <c r="D8186" s="3">
        <f>B8186*Dashboard!$D$11*Dashboard!$D$10*SQRT(Dashboard!$D$12/365)</f>
        <v>-217604.85746255919</v>
      </c>
      <c r="E8186" s="3">
        <f>IF(Dashboard!$I$3,C8186*Dashboard!$E$11*Dashboard!$E$10*SQRT(Dashboard!$D$12/365),0)</f>
        <v>-19725.904376384005</v>
      </c>
      <c r="F8186" s="3">
        <f>D8186+IF(Dashboard!$I$3,E8186,0)</f>
        <v>-237330.7618389432</v>
      </c>
      <c r="G8186" s="3">
        <f>IF(Dashboard!$I$4, ('Lookups and Calculations'!$F$9) / (1 - 'Lookups and Calculations'!$F$10), 'Lookups and Calculations'!$F$9)</f>
        <v>1951878.888340465</v>
      </c>
      <c r="H8186" s="12">
        <f t="shared" si="254"/>
        <v>0</v>
      </c>
      <c r="I8186" s="12">
        <f t="shared" si="255"/>
        <v>0</v>
      </c>
      <c r="J8186" s="13">
        <f>(1 - Dashboard!$I$9) * H8186 * Dashboard!$I$8 * 'Lookups and Calculations'!$F$12</f>
        <v>0</v>
      </c>
      <c r="K8186" s="12">
        <f>(1 - Dashboard!$I$11) * I8186 * Dashboard!$I$10 * 'Lookups and Calculations'!$F$12</f>
        <v>0</v>
      </c>
      <c r="L8186" s="12">
        <f>(H8186 - I8186) * Dashboard!$I$13 * (Dashboard!$D$12 / 365) * 'Lookups and Calculations'!$F$12</f>
        <v>0</v>
      </c>
      <c r="M8186" s="3">
        <f>(G8186*2) * Dashboard!$I$13 * (Dashboard!$D$12 / 365) * 'Lookups and Calculations'!$F$12</f>
        <v>1602.0878730267946</v>
      </c>
      <c r="N8186" s="12">
        <f>H8186 * Dashboard!$I$14 * Dashboard!$I$15 * (Dashboard!$D$12 / 365) * 'Lookups and Calculations'!$F$12</f>
        <v>0</v>
      </c>
    </row>
    <row r="8187" spans="1:14" x14ac:dyDescent="0.35">
      <c r="A8187" s="2">
        <v>8186</v>
      </c>
      <c r="B8187" s="11">
        <v>2.8834256566882779E-2</v>
      </c>
      <c r="C8187" s="11">
        <v>-1.0755046800046009</v>
      </c>
      <c r="D8187" s="3">
        <f>B8187*Dashboard!$D$11*Dashboard!$D$10*SQRT(Dashboard!$D$12/365)</f>
        <v>7159.0201584671058</v>
      </c>
      <c r="E8187" s="3">
        <f>IF(Dashboard!$I$3,C8187*Dashboard!$E$11*Dashboard!$E$10*SQRT(Dashboard!$D$12/365),0)</f>
        <v>-534056.40383472783</v>
      </c>
      <c r="F8187" s="3">
        <f>D8187+IF(Dashboard!$I$3,E8187,0)</f>
        <v>-526897.38367626071</v>
      </c>
      <c r="G8187" s="3">
        <f>IF(Dashboard!$I$4, ('Lookups and Calculations'!$F$9) / (1 - 'Lookups and Calculations'!$F$10), 'Lookups and Calculations'!$F$9)</f>
        <v>1951878.888340465</v>
      </c>
      <c r="H8187" s="12">
        <f t="shared" si="254"/>
        <v>0</v>
      </c>
      <c r="I8187" s="12">
        <f t="shared" si="255"/>
        <v>0</v>
      </c>
      <c r="J8187" s="13">
        <f>(1 - Dashboard!$I$9) * H8187 * Dashboard!$I$8 * 'Lookups and Calculations'!$F$12</f>
        <v>0</v>
      </c>
      <c r="K8187" s="12">
        <f>(1 - Dashboard!$I$11) * I8187 * Dashboard!$I$10 * 'Lookups and Calculations'!$F$12</f>
        <v>0</v>
      </c>
      <c r="L8187" s="12">
        <f>(H8187 - I8187) * Dashboard!$I$13 * (Dashboard!$D$12 / 365) * 'Lookups and Calculations'!$F$12</f>
        <v>0</v>
      </c>
      <c r="M8187" s="3">
        <f>(G8187*2) * Dashboard!$I$13 * (Dashboard!$D$12 / 365) * 'Lookups and Calculations'!$F$12</f>
        <v>1602.0878730267946</v>
      </c>
      <c r="N8187" s="12">
        <f>H8187 * Dashboard!$I$14 * Dashboard!$I$15 * (Dashboard!$D$12 / 365) * 'Lookups and Calculations'!$F$12</f>
        <v>0</v>
      </c>
    </row>
    <row r="8188" spans="1:14" x14ac:dyDescent="0.35">
      <c r="A8188" s="2">
        <v>8187</v>
      </c>
      <c r="B8188" s="11">
        <v>0.85972375897602771</v>
      </c>
      <c r="C8188" s="11">
        <v>-1.3246443328750881</v>
      </c>
      <c r="D8188" s="3">
        <f>B8188*Dashboard!$D$11*Dashboard!$D$10*SQRT(Dashboard!$D$12/365)</f>
        <v>213453.73364997699</v>
      </c>
      <c r="E8188" s="3">
        <f>IF(Dashboard!$I$3,C8188*Dashboard!$E$11*Dashboard!$E$10*SQRT(Dashboard!$D$12/365),0)</f>
        <v>-657770.07011470688</v>
      </c>
      <c r="F8188" s="3">
        <f>D8188+IF(Dashboard!$I$3,E8188,0)</f>
        <v>-444316.33646472986</v>
      </c>
      <c r="G8188" s="3">
        <f>IF(Dashboard!$I$4, ('Lookups and Calculations'!$F$9) / (1 - 'Lookups and Calculations'!$F$10), 'Lookups and Calculations'!$F$9)</f>
        <v>1951878.888340465</v>
      </c>
      <c r="H8188" s="12">
        <f t="shared" si="254"/>
        <v>0</v>
      </c>
      <c r="I8188" s="12">
        <f t="shared" si="255"/>
        <v>0</v>
      </c>
      <c r="J8188" s="13">
        <f>(1 - Dashboard!$I$9) * H8188 * Dashboard!$I$8 * 'Lookups and Calculations'!$F$12</f>
        <v>0</v>
      </c>
      <c r="K8188" s="12">
        <f>(1 - Dashboard!$I$11) * I8188 * Dashboard!$I$10 * 'Lookups and Calculations'!$F$12</f>
        <v>0</v>
      </c>
      <c r="L8188" s="12">
        <f>(H8188 - I8188) * Dashboard!$I$13 * (Dashboard!$D$12 / 365) * 'Lookups and Calculations'!$F$12</f>
        <v>0</v>
      </c>
      <c r="M8188" s="3">
        <f>(G8188*2) * Dashboard!$I$13 * (Dashboard!$D$12 / 365) * 'Lookups and Calculations'!$F$12</f>
        <v>1602.0878730267946</v>
      </c>
      <c r="N8188" s="12">
        <f>H8188 * Dashboard!$I$14 * Dashboard!$I$15 * (Dashboard!$D$12 / 365) * 'Lookups and Calculations'!$F$12</f>
        <v>0</v>
      </c>
    </row>
    <row r="8189" spans="1:14" x14ac:dyDescent="0.35">
      <c r="A8189" s="2">
        <v>8188</v>
      </c>
      <c r="B8189" s="11">
        <v>0.19897515936145679</v>
      </c>
      <c r="C8189" s="11">
        <v>2.6412196706985872E-2</v>
      </c>
      <c r="D8189" s="3">
        <f>B8189*Dashboard!$D$11*Dashboard!$D$10*SQRT(Dashboard!$D$12/365)</f>
        <v>49401.904071940866</v>
      </c>
      <c r="E8189" s="3">
        <f>IF(Dashboard!$I$3,C8189*Dashboard!$E$11*Dashboard!$E$10*SQRT(Dashboard!$D$12/365),0)</f>
        <v>13115.333715375347</v>
      </c>
      <c r="F8189" s="3">
        <f>D8189+IF(Dashboard!$I$3,E8189,0)</f>
        <v>62517.237787316211</v>
      </c>
      <c r="G8189" s="3">
        <f>IF(Dashboard!$I$4, ('Lookups and Calculations'!$F$9) / (1 - 'Lookups and Calculations'!$F$10), 'Lookups and Calculations'!$F$9)</f>
        <v>1951878.888340465</v>
      </c>
      <c r="H8189" s="12">
        <f t="shared" si="254"/>
        <v>0</v>
      </c>
      <c r="I8189" s="12">
        <f t="shared" si="255"/>
        <v>0</v>
      </c>
      <c r="J8189" s="13">
        <f>(1 - Dashboard!$I$9) * H8189 * Dashboard!$I$8 * 'Lookups and Calculations'!$F$12</f>
        <v>0</v>
      </c>
      <c r="K8189" s="12">
        <f>(1 - Dashboard!$I$11) * I8189 * Dashboard!$I$10 * 'Lookups and Calculations'!$F$12</f>
        <v>0</v>
      </c>
      <c r="L8189" s="12">
        <f>(H8189 - I8189) * Dashboard!$I$13 * (Dashboard!$D$12 / 365) * 'Lookups and Calculations'!$F$12</f>
        <v>0</v>
      </c>
      <c r="M8189" s="3">
        <f>(G8189*2) * Dashboard!$I$13 * (Dashboard!$D$12 / 365) * 'Lookups and Calculations'!$F$12</f>
        <v>1602.0878730267946</v>
      </c>
      <c r="N8189" s="12">
        <f>H8189 * Dashboard!$I$14 * Dashboard!$I$15 * (Dashboard!$D$12 / 365) * 'Lookups and Calculations'!$F$12</f>
        <v>0</v>
      </c>
    </row>
    <row r="8190" spans="1:14" x14ac:dyDescent="0.35">
      <c r="A8190" s="2">
        <v>8189</v>
      </c>
      <c r="B8190" s="11">
        <v>-0.73212601169740321</v>
      </c>
      <c r="C8190" s="11">
        <v>-0.11204488085427515</v>
      </c>
      <c r="D8190" s="3">
        <f>B8190*Dashboard!$D$11*Dashboard!$D$10*SQRT(Dashboard!$D$12/365)</f>
        <v>-181773.5395439211</v>
      </c>
      <c r="E8190" s="3">
        <f>IF(Dashboard!$I$3,C8190*Dashboard!$E$11*Dashboard!$E$10*SQRT(Dashboard!$D$12/365),0)</f>
        <v>-55637.401909649299</v>
      </c>
      <c r="F8190" s="3">
        <f>D8190+IF(Dashboard!$I$3,E8190,0)</f>
        <v>-237410.94145357038</v>
      </c>
      <c r="G8190" s="3">
        <f>IF(Dashboard!$I$4, ('Lookups and Calculations'!$F$9) / (1 - 'Lookups and Calculations'!$F$10), 'Lookups and Calculations'!$F$9)</f>
        <v>1951878.888340465</v>
      </c>
      <c r="H8190" s="12">
        <f t="shared" si="254"/>
        <v>0</v>
      </c>
      <c r="I8190" s="12">
        <f t="shared" si="255"/>
        <v>0</v>
      </c>
      <c r="J8190" s="13">
        <f>(1 - Dashboard!$I$9) * H8190 * Dashboard!$I$8 * 'Lookups and Calculations'!$F$12</f>
        <v>0</v>
      </c>
      <c r="K8190" s="12">
        <f>(1 - Dashboard!$I$11) * I8190 * Dashboard!$I$10 * 'Lookups and Calculations'!$F$12</f>
        <v>0</v>
      </c>
      <c r="L8190" s="12">
        <f>(H8190 - I8190) * Dashboard!$I$13 * (Dashboard!$D$12 / 365) * 'Lookups and Calculations'!$F$12</f>
        <v>0</v>
      </c>
      <c r="M8190" s="3">
        <f>(G8190*2) * Dashboard!$I$13 * (Dashboard!$D$12 / 365) * 'Lookups and Calculations'!$F$12</f>
        <v>1602.0878730267946</v>
      </c>
      <c r="N8190" s="12">
        <f>H8190 * Dashboard!$I$14 * Dashboard!$I$15 * (Dashboard!$D$12 / 365) * 'Lookups and Calculations'!$F$12</f>
        <v>0</v>
      </c>
    </row>
    <row r="8191" spans="1:14" x14ac:dyDescent="0.35">
      <c r="A8191" s="2">
        <v>8190</v>
      </c>
      <c r="B8191" s="11">
        <v>0.87500502112280898</v>
      </c>
      <c r="C8191" s="11">
        <v>-1.2072981751122209</v>
      </c>
      <c r="D8191" s="3">
        <f>B8191*Dashboard!$D$11*Dashboard!$D$10*SQRT(Dashboard!$D$12/365)</f>
        <v>217247.79241136278</v>
      </c>
      <c r="E8191" s="3">
        <f>IF(Dashboard!$I$3,C8191*Dashboard!$E$11*Dashboard!$E$10*SQRT(Dashboard!$D$12/365),0)</f>
        <v>-599500.24741306005</v>
      </c>
      <c r="F8191" s="3">
        <f>D8191+IF(Dashboard!$I$3,E8191,0)</f>
        <v>-382252.45500169729</v>
      </c>
      <c r="G8191" s="3">
        <f>IF(Dashboard!$I$4, ('Lookups and Calculations'!$F$9) / (1 - 'Lookups and Calculations'!$F$10), 'Lookups and Calculations'!$F$9)</f>
        <v>1951878.888340465</v>
      </c>
      <c r="H8191" s="12">
        <f t="shared" si="254"/>
        <v>0</v>
      </c>
      <c r="I8191" s="12">
        <f t="shared" si="255"/>
        <v>0</v>
      </c>
      <c r="J8191" s="13">
        <f>(1 - Dashboard!$I$9) * H8191 * Dashboard!$I$8 * 'Lookups and Calculations'!$F$12</f>
        <v>0</v>
      </c>
      <c r="K8191" s="12">
        <f>(1 - Dashboard!$I$11) * I8191 * Dashboard!$I$10 * 'Lookups and Calculations'!$F$12</f>
        <v>0</v>
      </c>
      <c r="L8191" s="12">
        <f>(H8191 - I8191) * Dashboard!$I$13 * (Dashboard!$D$12 / 365) * 'Lookups and Calculations'!$F$12</f>
        <v>0</v>
      </c>
      <c r="M8191" s="3">
        <f>(G8191*2) * Dashboard!$I$13 * (Dashboard!$D$12 / 365) * 'Lookups and Calculations'!$F$12</f>
        <v>1602.0878730267946</v>
      </c>
      <c r="N8191" s="12">
        <f>H8191 * Dashboard!$I$14 * Dashboard!$I$15 * (Dashboard!$D$12 / 365) * 'Lookups and Calculations'!$F$12</f>
        <v>0</v>
      </c>
    </row>
    <row r="8192" spans="1:14" x14ac:dyDescent="0.35">
      <c r="A8192" s="2">
        <v>8191</v>
      </c>
      <c r="B8192" s="11">
        <v>0.80679819757332405</v>
      </c>
      <c r="C8192" s="11">
        <v>1.4677256005081865</v>
      </c>
      <c r="D8192" s="3">
        <f>B8192*Dashboard!$D$11*Dashboard!$D$10*SQRT(Dashboard!$D$12/365)</f>
        <v>200313.28176763791</v>
      </c>
      <c r="E8192" s="3">
        <f>IF(Dashboard!$I$3,C8192*Dashboard!$E$11*Dashboard!$E$10*SQRT(Dashboard!$D$12/365),0)</f>
        <v>728819.0098998131</v>
      </c>
      <c r="F8192" s="3">
        <f>D8192+IF(Dashboard!$I$3,E8192,0)</f>
        <v>929132.29166745103</v>
      </c>
      <c r="G8192" s="3">
        <f>IF(Dashboard!$I$4, ('Lookups and Calculations'!$F$9) / (1 - 'Lookups and Calculations'!$F$10), 'Lookups and Calculations'!$F$9)</f>
        <v>1951878.888340465</v>
      </c>
      <c r="H8192" s="12">
        <f t="shared" si="254"/>
        <v>0</v>
      </c>
      <c r="I8192" s="12">
        <f t="shared" si="255"/>
        <v>0</v>
      </c>
      <c r="J8192" s="13">
        <f>(1 - Dashboard!$I$9) * H8192 * Dashboard!$I$8 * 'Lookups and Calculations'!$F$12</f>
        <v>0</v>
      </c>
      <c r="K8192" s="12">
        <f>(1 - Dashboard!$I$11) * I8192 * Dashboard!$I$10 * 'Lookups and Calculations'!$F$12</f>
        <v>0</v>
      </c>
      <c r="L8192" s="12">
        <f>(H8192 - I8192) * Dashboard!$I$13 * (Dashboard!$D$12 / 365) * 'Lookups and Calculations'!$F$12</f>
        <v>0</v>
      </c>
      <c r="M8192" s="3">
        <f>(G8192*2) * Dashboard!$I$13 * (Dashboard!$D$12 / 365) * 'Lookups and Calculations'!$F$12</f>
        <v>1602.0878730267946</v>
      </c>
      <c r="N8192" s="12">
        <f>H8192 * Dashboard!$I$14 * Dashboard!$I$15 * (Dashboard!$D$12 / 365) * 'Lookups and Calculations'!$F$12</f>
        <v>0</v>
      </c>
    </row>
    <row r="8193" spans="1:14" x14ac:dyDescent="0.35">
      <c r="A8193" s="2">
        <v>8192</v>
      </c>
      <c r="B8193" s="11">
        <v>-0.85762757837061776</v>
      </c>
      <c r="C8193" s="11">
        <v>0.78577518565051463</v>
      </c>
      <c r="D8193" s="3">
        <f>B8193*Dashboard!$D$11*Dashboard!$D$10*SQRT(Dashboard!$D$12/365)</f>
        <v>-212933.29022619361</v>
      </c>
      <c r="E8193" s="3">
        <f>IF(Dashboard!$I$3,C8193*Dashboard!$E$11*Dashboard!$E$10*SQRT(Dashboard!$D$12/365),0)</f>
        <v>390187.30245719088</v>
      </c>
      <c r="F8193" s="3">
        <f>D8193+IF(Dashboard!$I$3,E8193,0)</f>
        <v>177254.01223099726</v>
      </c>
      <c r="G8193" s="3">
        <f>IF(Dashboard!$I$4, ('Lookups and Calculations'!$F$9) / (1 - 'Lookups and Calculations'!$F$10), 'Lookups and Calculations'!$F$9)</f>
        <v>1951878.888340465</v>
      </c>
      <c r="H8193" s="12">
        <f t="shared" si="254"/>
        <v>0</v>
      </c>
      <c r="I8193" s="12">
        <f t="shared" si="255"/>
        <v>0</v>
      </c>
      <c r="J8193" s="13">
        <f>(1 - Dashboard!$I$9) * H8193 * Dashboard!$I$8 * 'Lookups and Calculations'!$F$12</f>
        <v>0</v>
      </c>
      <c r="K8193" s="12">
        <f>(1 - Dashboard!$I$11) * I8193 * Dashboard!$I$10 * 'Lookups and Calculations'!$F$12</f>
        <v>0</v>
      </c>
      <c r="L8193" s="12">
        <f>(H8193 - I8193) * Dashboard!$I$13 * (Dashboard!$D$12 / 365) * 'Lookups and Calculations'!$F$12</f>
        <v>0</v>
      </c>
      <c r="M8193" s="3">
        <f>(G8193*2) * Dashboard!$I$13 * (Dashboard!$D$12 / 365) * 'Lookups and Calculations'!$F$12</f>
        <v>1602.0878730267946</v>
      </c>
      <c r="N8193" s="12">
        <f>H8193 * Dashboard!$I$14 * Dashboard!$I$15 * (Dashboard!$D$12 / 365) * 'Lookups and Calculations'!$F$12</f>
        <v>0</v>
      </c>
    </row>
    <row r="8194" spans="1:14" x14ac:dyDescent="0.35">
      <c r="A8194" s="2">
        <v>8193</v>
      </c>
      <c r="B8194" s="11">
        <v>0.10307007245154376</v>
      </c>
      <c r="C8194" s="11">
        <v>0.35901707020790369</v>
      </c>
      <c r="D8194" s="3">
        <f>B8194*Dashboard!$D$11*Dashboard!$D$10*SQRT(Dashboard!$D$12/365)</f>
        <v>25590.419669871095</v>
      </c>
      <c r="E8194" s="3">
        <f>IF(Dashboard!$I$3,C8194*Dashboard!$E$11*Dashboard!$E$10*SQRT(Dashboard!$D$12/365),0)</f>
        <v>178274.78484769852</v>
      </c>
      <c r="F8194" s="3">
        <f>D8194+IF(Dashboard!$I$3,E8194,0)</f>
        <v>203865.20451756963</v>
      </c>
      <c r="G8194" s="3">
        <f>IF(Dashboard!$I$4, ('Lookups and Calculations'!$F$9) / (1 - 'Lookups and Calculations'!$F$10), 'Lookups and Calculations'!$F$9)</f>
        <v>1951878.888340465</v>
      </c>
      <c r="H8194" s="12">
        <f t="shared" si="254"/>
        <v>0</v>
      </c>
      <c r="I8194" s="12">
        <f t="shared" si="255"/>
        <v>0</v>
      </c>
      <c r="J8194" s="13">
        <f>(1 - Dashboard!$I$9) * H8194 * Dashboard!$I$8 * 'Lookups and Calculations'!$F$12</f>
        <v>0</v>
      </c>
      <c r="K8194" s="12">
        <f>(1 - Dashboard!$I$11) * I8194 * Dashboard!$I$10 * 'Lookups and Calculations'!$F$12</f>
        <v>0</v>
      </c>
      <c r="L8194" s="12">
        <f>(H8194 - I8194) * Dashboard!$I$13 * (Dashboard!$D$12 / 365) * 'Lookups and Calculations'!$F$12</f>
        <v>0</v>
      </c>
      <c r="M8194" s="3">
        <f>(G8194*2) * Dashboard!$I$13 * (Dashboard!$D$12 / 365) * 'Lookups and Calculations'!$F$12</f>
        <v>1602.0878730267946</v>
      </c>
      <c r="N8194" s="12">
        <f>H8194 * Dashboard!$I$14 * Dashboard!$I$15 * (Dashboard!$D$12 / 365) * 'Lookups and Calculations'!$F$12</f>
        <v>0</v>
      </c>
    </row>
    <row r="8195" spans="1:14" x14ac:dyDescent="0.35">
      <c r="A8195" s="2">
        <v>8194</v>
      </c>
      <c r="B8195" s="11">
        <v>-0.20363235265925983</v>
      </c>
      <c r="C8195" s="11">
        <v>-0.55429540055700843</v>
      </c>
      <c r="D8195" s="3">
        <f>B8195*Dashboard!$D$11*Dashboard!$D$10*SQRT(Dashboard!$D$12/365)</f>
        <v>-50558.200251227252</v>
      </c>
      <c r="E8195" s="3">
        <f>IF(Dashboard!$I$3,C8195*Dashboard!$E$11*Dashboard!$E$10*SQRT(Dashboard!$D$12/365),0)</f>
        <v>-275242.88251571311</v>
      </c>
      <c r="F8195" s="3">
        <f>D8195+IF(Dashboard!$I$3,E8195,0)</f>
        <v>-325801.08276694035</v>
      </c>
      <c r="G8195" s="3">
        <f>IF(Dashboard!$I$4, ('Lookups and Calculations'!$F$9) / (1 - 'Lookups and Calculations'!$F$10), 'Lookups and Calculations'!$F$9)</f>
        <v>1951878.888340465</v>
      </c>
      <c r="H8195" s="12">
        <f t="shared" ref="H8195:H8258" si="256">MAX(0,F8195-G8195)</f>
        <v>0</v>
      </c>
      <c r="I8195" s="12">
        <f t="shared" ref="I8195:I8258" si="257">MAX(0,-F8195-G8195)</f>
        <v>0</v>
      </c>
      <c r="J8195" s="13">
        <f>(1 - Dashboard!$I$9) * H8195 * Dashboard!$I$8 * 'Lookups and Calculations'!$F$12</f>
        <v>0</v>
      </c>
      <c r="K8195" s="12">
        <f>(1 - Dashboard!$I$11) * I8195 * Dashboard!$I$10 * 'Lookups and Calculations'!$F$12</f>
        <v>0</v>
      </c>
      <c r="L8195" s="12">
        <f>(H8195 - I8195) * Dashboard!$I$13 * (Dashboard!$D$12 / 365) * 'Lookups and Calculations'!$F$12</f>
        <v>0</v>
      </c>
      <c r="M8195" s="3">
        <f>(G8195*2) * Dashboard!$I$13 * (Dashboard!$D$12 / 365) * 'Lookups and Calculations'!$F$12</f>
        <v>1602.0878730267946</v>
      </c>
      <c r="N8195" s="12">
        <f>H8195 * Dashboard!$I$14 * Dashboard!$I$15 * (Dashboard!$D$12 / 365) * 'Lookups and Calculations'!$F$12</f>
        <v>0</v>
      </c>
    </row>
    <row r="8196" spans="1:14" x14ac:dyDescent="0.35">
      <c r="A8196" s="2">
        <v>8195</v>
      </c>
      <c r="B8196" s="11">
        <v>0.65254944248528635</v>
      </c>
      <c r="C8196" s="11">
        <v>-1.1385973601688992</v>
      </c>
      <c r="D8196" s="3">
        <f>B8196*Dashboard!$D$11*Dashboard!$D$10*SQRT(Dashboard!$D$12/365)</f>
        <v>162016.12836150455</v>
      </c>
      <c r="E8196" s="3">
        <f>IF(Dashboard!$I$3,C8196*Dashboard!$E$11*Dashboard!$E$10*SQRT(Dashboard!$D$12/365),0)</f>
        <v>-565385.92801373533</v>
      </c>
      <c r="F8196" s="3">
        <f>D8196+IF(Dashboard!$I$3,E8196,0)</f>
        <v>-403369.79965223081</v>
      </c>
      <c r="G8196" s="3">
        <f>IF(Dashboard!$I$4, ('Lookups and Calculations'!$F$9) / (1 - 'Lookups and Calculations'!$F$10), 'Lookups and Calculations'!$F$9)</f>
        <v>1951878.888340465</v>
      </c>
      <c r="H8196" s="12">
        <f t="shared" si="256"/>
        <v>0</v>
      </c>
      <c r="I8196" s="12">
        <f t="shared" si="257"/>
        <v>0</v>
      </c>
      <c r="J8196" s="13">
        <f>(1 - Dashboard!$I$9) * H8196 * Dashboard!$I$8 * 'Lookups and Calculations'!$F$12</f>
        <v>0</v>
      </c>
      <c r="K8196" s="12">
        <f>(1 - Dashboard!$I$11) * I8196 * Dashboard!$I$10 * 'Lookups and Calculations'!$F$12</f>
        <v>0</v>
      </c>
      <c r="L8196" s="12">
        <f>(H8196 - I8196) * Dashboard!$I$13 * (Dashboard!$D$12 / 365) * 'Lookups and Calculations'!$F$12</f>
        <v>0</v>
      </c>
      <c r="M8196" s="3">
        <f>(G8196*2) * Dashboard!$I$13 * (Dashboard!$D$12 / 365) * 'Lookups and Calculations'!$F$12</f>
        <v>1602.0878730267946</v>
      </c>
      <c r="N8196" s="12">
        <f>H8196 * Dashboard!$I$14 * Dashboard!$I$15 * (Dashboard!$D$12 / 365) * 'Lookups and Calculations'!$F$12</f>
        <v>0</v>
      </c>
    </row>
    <row r="8197" spans="1:14" x14ac:dyDescent="0.35">
      <c r="A8197" s="2">
        <v>8196</v>
      </c>
      <c r="B8197" s="11">
        <v>1.4653516284133132</v>
      </c>
      <c r="C8197" s="11">
        <v>-1.2870107155064654</v>
      </c>
      <c r="D8197" s="3">
        <f>B8197*Dashboard!$D$11*Dashboard!$D$10*SQRT(Dashboard!$D$12/365)</f>
        <v>363820.09096437803</v>
      </c>
      <c r="E8197" s="3">
        <f>IF(Dashboard!$I$3,C8197*Dashboard!$E$11*Dashboard!$E$10*SQRT(Dashboard!$D$12/365),0)</f>
        <v>-639082.58810849872</v>
      </c>
      <c r="F8197" s="3">
        <f>D8197+IF(Dashboard!$I$3,E8197,0)</f>
        <v>-275262.49714412069</v>
      </c>
      <c r="G8197" s="3">
        <f>IF(Dashboard!$I$4, ('Lookups and Calculations'!$F$9) / (1 - 'Lookups and Calculations'!$F$10), 'Lookups and Calculations'!$F$9)</f>
        <v>1951878.888340465</v>
      </c>
      <c r="H8197" s="12">
        <f t="shared" si="256"/>
        <v>0</v>
      </c>
      <c r="I8197" s="12">
        <f t="shared" si="257"/>
        <v>0</v>
      </c>
      <c r="J8197" s="13">
        <f>(1 - Dashboard!$I$9) * H8197 * Dashboard!$I$8 * 'Lookups and Calculations'!$F$12</f>
        <v>0</v>
      </c>
      <c r="K8197" s="12">
        <f>(1 - Dashboard!$I$11) * I8197 * Dashboard!$I$10 * 'Lookups and Calculations'!$F$12</f>
        <v>0</v>
      </c>
      <c r="L8197" s="12">
        <f>(H8197 - I8197) * Dashboard!$I$13 * (Dashboard!$D$12 / 365) * 'Lookups and Calculations'!$F$12</f>
        <v>0</v>
      </c>
      <c r="M8197" s="3">
        <f>(G8197*2) * Dashboard!$I$13 * (Dashboard!$D$12 / 365) * 'Lookups and Calculations'!$F$12</f>
        <v>1602.0878730267946</v>
      </c>
      <c r="N8197" s="12">
        <f>H8197 * Dashboard!$I$14 * Dashboard!$I$15 * (Dashboard!$D$12 / 365) * 'Lookups and Calculations'!$F$12</f>
        <v>0</v>
      </c>
    </row>
    <row r="8198" spans="1:14" x14ac:dyDescent="0.35">
      <c r="A8198" s="2">
        <v>8197</v>
      </c>
      <c r="B8198" s="11">
        <v>0.1343351313531152</v>
      </c>
      <c r="C8198" s="11">
        <v>-0.73721577102370861</v>
      </c>
      <c r="D8198" s="3">
        <f>B8198*Dashboard!$D$11*Dashboard!$D$10*SQRT(Dashboard!$D$12/365)</f>
        <v>33352.963726203219</v>
      </c>
      <c r="E8198" s="3">
        <f>IF(Dashboard!$I$3,C8198*Dashboard!$E$11*Dashboard!$E$10*SQRT(Dashboard!$D$12/365),0)</f>
        <v>-366074.46796185366</v>
      </c>
      <c r="F8198" s="3">
        <f>D8198+IF(Dashboard!$I$3,E8198,0)</f>
        <v>-332721.50423565041</v>
      </c>
      <c r="G8198" s="3">
        <f>IF(Dashboard!$I$4, ('Lookups and Calculations'!$F$9) / (1 - 'Lookups and Calculations'!$F$10), 'Lookups and Calculations'!$F$9)</f>
        <v>1951878.888340465</v>
      </c>
      <c r="H8198" s="12">
        <f t="shared" si="256"/>
        <v>0</v>
      </c>
      <c r="I8198" s="12">
        <f t="shared" si="257"/>
        <v>0</v>
      </c>
      <c r="J8198" s="13">
        <f>(1 - Dashboard!$I$9) * H8198 * Dashboard!$I$8 * 'Lookups and Calculations'!$F$12</f>
        <v>0</v>
      </c>
      <c r="K8198" s="12">
        <f>(1 - Dashboard!$I$11) * I8198 * Dashboard!$I$10 * 'Lookups and Calculations'!$F$12</f>
        <v>0</v>
      </c>
      <c r="L8198" s="12">
        <f>(H8198 - I8198) * Dashboard!$I$13 * (Dashboard!$D$12 / 365) * 'Lookups and Calculations'!$F$12</f>
        <v>0</v>
      </c>
      <c r="M8198" s="3">
        <f>(G8198*2) * Dashboard!$I$13 * (Dashboard!$D$12 / 365) * 'Lookups and Calculations'!$F$12</f>
        <v>1602.0878730267946</v>
      </c>
      <c r="N8198" s="12">
        <f>H8198 * Dashboard!$I$14 * Dashboard!$I$15 * (Dashboard!$D$12 / 365) * 'Lookups and Calculations'!$F$12</f>
        <v>0</v>
      </c>
    </row>
    <row r="8199" spans="1:14" x14ac:dyDescent="0.35">
      <c r="A8199" s="2">
        <v>8198</v>
      </c>
      <c r="B8199" s="11">
        <v>-0.6245415663760332</v>
      </c>
      <c r="C8199" s="11">
        <v>-0.2631583993298377</v>
      </c>
      <c r="D8199" s="3">
        <f>B8199*Dashboard!$D$11*Dashboard!$D$10*SQRT(Dashboard!$D$12/365)</f>
        <v>-155062.2834029255</v>
      </c>
      <c r="E8199" s="3">
        <f>IF(Dashboard!$I$3,C8199*Dashboard!$E$11*Dashboard!$E$10*SQRT(Dashboard!$D$12/365),0)</f>
        <v>-130674.86455232828</v>
      </c>
      <c r="F8199" s="3">
        <f>D8199+IF(Dashboard!$I$3,E8199,0)</f>
        <v>-285737.14795525378</v>
      </c>
      <c r="G8199" s="3">
        <f>IF(Dashboard!$I$4, ('Lookups and Calculations'!$F$9) / (1 - 'Lookups and Calculations'!$F$10), 'Lookups and Calculations'!$F$9)</f>
        <v>1951878.888340465</v>
      </c>
      <c r="H8199" s="12">
        <f t="shared" si="256"/>
        <v>0</v>
      </c>
      <c r="I8199" s="12">
        <f t="shared" si="257"/>
        <v>0</v>
      </c>
      <c r="J8199" s="13">
        <f>(1 - Dashboard!$I$9) * H8199 * Dashboard!$I$8 * 'Lookups and Calculations'!$F$12</f>
        <v>0</v>
      </c>
      <c r="K8199" s="12">
        <f>(1 - Dashboard!$I$11) * I8199 * Dashboard!$I$10 * 'Lookups and Calculations'!$F$12</f>
        <v>0</v>
      </c>
      <c r="L8199" s="12">
        <f>(H8199 - I8199) * Dashboard!$I$13 * (Dashboard!$D$12 / 365) * 'Lookups and Calculations'!$F$12</f>
        <v>0</v>
      </c>
      <c r="M8199" s="3">
        <f>(G8199*2) * Dashboard!$I$13 * (Dashboard!$D$12 / 365) * 'Lookups and Calculations'!$F$12</f>
        <v>1602.0878730267946</v>
      </c>
      <c r="N8199" s="12">
        <f>H8199 * Dashboard!$I$14 * Dashboard!$I$15 * (Dashboard!$D$12 / 365) * 'Lookups and Calculations'!$F$12</f>
        <v>0</v>
      </c>
    </row>
    <row r="8200" spans="1:14" x14ac:dyDescent="0.35">
      <c r="A8200" s="2">
        <v>8199</v>
      </c>
      <c r="B8200" s="11">
        <v>2.1079176458712592</v>
      </c>
      <c r="C8200" s="11">
        <v>-0.73333699153704623</v>
      </c>
      <c r="D8200" s="3">
        <f>B8200*Dashboard!$D$11*Dashboard!$D$10*SQRT(Dashboard!$D$12/365)</f>
        <v>523357.51692356844</v>
      </c>
      <c r="E8200" s="3">
        <f>IF(Dashboard!$I$3,C8200*Dashboard!$E$11*Dashboard!$E$10*SQRT(Dashboard!$D$12/365),0)</f>
        <v>-364148.40751560254</v>
      </c>
      <c r="F8200" s="3">
        <f>D8200+IF(Dashboard!$I$3,E8200,0)</f>
        <v>159209.10940796591</v>
      </c>
      <c r="G8200" s="3">
        <f>IF(Dashboard!$I$4, ('Lookups and Calculations'!$F$9) / (1 - 'Lookups and Calculations'!$F$10), 'Lookups and Calculations'!$F$9)</f>
        <v>1951878.888340465</v>
      </c>
      <c r="H8200" s="12">
        <f t="shared" si="256"/>
        <v>0</v>
      </c>
      <c r="I8200" s="12">
        <f t="shared" si="257"/>
        <v>0</v>
      </c>
      <c r="J8200" s="13">
        <f>(1 - Dashboard!$I$9) * H8200 * Dashboard!$I$8 * 'Lookups and Calculations'!$F$12</f>
        <v>0</v>
      </c>
      <c r="K8200" s="12">
        <f>(1 - Dashboard!$I$11) * I8200 * Dashboard!$I$10 * 'Lookups and Calculations'!$F$12</f>
        <v>0</v>
      </c>
      <c r="L8200" s="12">
        <f>(H8200 - I8200) * Dashboard!$I$13 * (Dashboard!$D$12 / 365) * 'Lookups and Calculations'!$F$12</f>
        <v>0</v>
      </c>
      <c r="M8200" s="3">
        <f>(G8200*2) * Dashboard!$I$13 * (Dashboard!$D$12 / 365) * 'Lookups and Calculations'!$F$12</f>
        <v>1602.0878730267946</v>
      </c>
      <c r="N8200" s="12">
        <f>H8200 * Dashboard!$I$14 * Dashboard!$I$15 * (Dashboard!$D$12 / 365) * 'Lookups and Calculations'!$F$12</f>
        <v>0</v>
      </c>
    </row>
    <row r="8201" spans="1:14" x14ac:dyDescent="0.35">
      <c r="A8201" s="2">
        <v>8200</v>
      </c>
      <c r="B8201" s="11">
        <v>0.37885733149349415</v>
      </c>
      <c r="C8201" s="11">
        <v>-0.39401864193955499</v>
      </c>
      <c r="D8201" s="3">
        <f>B8201*Dashboard!$D$11*Dashboard!$D$10*SQRT(Dashboard!$D$12/365)</f>
        <v>94063.367545258516</v>
      </c>
      <c r="E8201" s="3">
        <f>IF(Dashboard!$I$3,C8201*Dashboard!$E$11*Dashboard!$E$10*SQRT(Dashboard!$D$12/365),0)</f>
        <v>-195655.28897297019</v>
      </c>
      <c r="F8201" s="3">
        <f>D8201+IF(Dashboard!$I$3,E8201,0)</f>
        <v>-101591.92142771167</v>
      </c>
      <c r="G8201" s="3">
        <f>IF(Dashboard!$I$4, ('Lookups and Calculations'!$F$9) / (1 - 'Lookups and Calculations'!$F$10), 'Lookups and Calculations'!$F$9)</f>
        <v>1951878.888340465</v>
      </c>
      <c r="H8201" s="12">
        <f t="shared" si="256"/>
        <v>0</v>
      </c>
      <c r="I8201" s="12">
        <f t="shared" si="257"/>
        <v>0</v>
      </c>
      <c r="J8201" s="13">
        <f>(1 - Dashboard!$I$9) * H8201 * Dashboard!$I$8 * 'Lookups and Calculations'!$F$12</f>
        <v>0</v>
      </c>
      <c r="K8201" s="12">
        <f>(1 - Dashboard!$I$11) * I8201 * Dashboard!$I$10 * 'Lookups and Calculations'!$F$12</f>
        <v>0</v>
      </c>
      <c r="L8201" s="12">
        <f>(H8201 - I8201) * Dashboard!$I$13 * (Dashboard!$D$12 / 365) * 'Lookups and Calculations'!$F$12</f>
        <v>0</v>
      </c>
      <c r="M8201" s="3">
        <f>(G8201*2) * Dashboard!$I$13 * (Dashboard!$D$12 / 365) * 'Lookups and Calculations'!$F$12</f>
        <v>1602.0878730267946</v>
      </c>
      <c r="N8201" s="12">
        <f>H8201 * Dashboard!$I$14 * Dashboard!$I$15 * (Dashboard!$D$12 / 365) * 'Lookups and Calculations'!$F$12</f>
        <v>0</v>
      </c>
    </row>
    <row r="8202" spans="1:14" x14ac:dyDescent="0.35">
      <c r="A8202" s="2">
        <v>8201</v>
      </c>
      <c r="B8202" s="11">
        <v>-1.3055038996122175</v>
      </c>
      <c r="C8202" s="11">
        <v>-0.68626300459296175</v>
      </c>
      <c r="D8202" s="3">
        <f>B8202*Dashboard!$D$11*Dashboard!$D$10*SQRT(Dashboard!$D$12/365)</f>
        <v>-324132.81447372772</v>
      </c>
      <c r="E8202" s="3">
        <f>IF(Dashboard!$I$3,C8202*Dashboard!$E$11*Dashboard!$E$10*SQRT(Dashboard!$D$12/365),0)</f>
        <v>-340773.18223865342</v>
      </c>
      <c r="F8202" s="3">
        <f>D8202+IF(Dashboard!$I$3,E8202,0)</f>
        <v>-664905.99671238114</v>
      </c>
      <c r="G8202" s="3">
        <f>IF(Dashboard!$I$4, ('Lookups and Calculations'!$F$9) / (1 - 'Lookups and Calculations'!$F$10), 'Lookups and Calculations'!$F$9)</f>
        <v>1951878.888340465</v>
      </c>
      <c r="H8202" s="12">
        <f t="shared" si="256"/>
        <v>0</v>
      </c>
      <c r="I8202" s="12">
        <f t="shared" si="257"/>
        <v>0</v>
      </c>
      <c r="J8202" s="13">
        <f>(1 - Dashboard!$I$9) * H8202 * Dashboard!$I$8 * 'Lookups and Calculations'!$F$12</f>
        <v>0</v>
      </c>
      <c r="K8202" s="12">
        <f>(1 - Dashboard!$I$11) * I8202 * Dashboard!$I$10 * 'Lookups and Calculations'!$F$12</f>
        <v>0</v>
      </c>
      <c r="L8202" s="12">
        <f>(H8202 - I8202) * Dashboard!$I$13 * (Dashboard!$D$12 / 365) * 'Lookups and Calculations'!$F$12</f>
        <v>0</v>
      </c>
      <c r="M8202" s="3">
        <f>(G8202*2) * Dashboard!$I$13 * (Dashboard!$D$12 / 365) * 'Lookups and Calculations'!$F$12</f>
        <v>1602.0878730267946</v>
      </c>
      <c r="N8202" s="12">
        <f>H8202 * Dashboard!$I$14 * Dashboard!$I$15 * (Dashboard!$D$12 / 365) * 'Lookups and Calculations'!$F$12</f>
        <v>0</v>
      </c>
    </row>
    <row r="8203" spans="1:14" x14ac:dyDescent="0.35">
      <c r="A8203" s="2">
        <v>8202</v>
      </c>
      <c r="B8203" s="11">
        <v>0.80504303791866538</v>
      </c>
      <c r="C8203" s="11">
        <v>0.28822342801879886</v>
      </c>
      <c r="D8203" s="3">
        <f>B8203*Dashboard!$D$11*Dashboard!$D$10*SQRT(Dashboard!$D$12/365)</f>
        <v>199877.50762794804</v>
      </c>
      <c r="E8203" s="3">
        <f>IF(Dashboard!$I$3,C8203*Dashboard!$E$11*Dashboard!$E$10*SQRT(Dashboard!$D$12/365),0)</f>
        <v>143121.24375691119</v>
      </c>
      <c r="F8203" s="3">
        <f>D8203+IF(Dashboard!$I$3,E8203,0)</f>
        <v>342998.75138485921</v>
      </c>
      <c r="G8203" s="3">
        <f>IF(Dashboard!$I$4, ('Lookups and Calculations'!$F$9) / (1 - 'Lookups and Calculations'!$F$10), 'Lookups and Calculations'!$F$9)</f>
        <v>1951878.888340465</v>
      </c>
      <c r="H8203" s="12">
        <f t="shared" si="256"/>
        <v>0</v>
      </c>
      <c r="I8203" s="12">
        <f t="shared" si="257"/>
        <v>0</v>
      </c>
      <c r="J8203" s="13">
        <f>(1 - Dashboard!$I$9) * H8203 * Dashboard!$I$8 * 'Lookups and Calculations'!$F$12</f>
        <v>0</v>
      </c>
      <c r="K8203" s="12">
        <f>(1 - Dashboard!$I$11) * I8203 * Dashboard!$I$10 * 'Lookups and Calculations'!$F$12</f>
        <v>0</v>
      </c>
      <c r="L8203" s="12">
        <f>(H8203 - I8203) * Dashboard!$I$13 * (Dashboard!$D$12 / 365) * 'Lookups and Calculations'!$F$12</f>
        <v>0</v>
      </c>
      <c r="M8203" s="3">
        <f>(G8203*2) * Dashboard!$I$13 * (Dashboard!$D$12 / 365) * 'Lookups and Calculations'!$F$12</f>
        <v>1602.0878730267946</v>
      </c>
      <c r="N8203" s="12">
        <f>H8203 * Dashboard!$I$14 * Dashboard!$I$15 * (Dashboard!$D$12 / 365) * 'Lookups and Calculations'!$F$12</f>
        <v>0</v>
      </c>
    </row>
    <row r="8204" spans="1:14" x14ac:dyDescent="0.35">
      <c r="A8204" s="2">
        <v>8203</v>
      </c>
      <c r="B8204" s="11">
        <v>-8.0061203719712037E-2</v>
      </c>
      <c r="C8204" s="11">
        <v>1.0948796957364333</v>
      </c>
      <c r="D8204" s="3">
        <f>B8204*Dashboard!$D$11*Dashboard!$D$10*SQRT(Dashboard!$D$12/365)</f>
        <v>-19877.737094108244</v>
      </c>
      <c r="E8204" s="3">
        <f>IF(Dashboard!$I$3,C8204*Dashboard!$E$11*Dashboard!$E$10*SQRT(Dashboard!$D$12/365),0)</f>
        <v>543677.33010158467</v>
      </c>
      <c r="F8204" s="3">
        <f>D8204+IF(Dashboard!$I$3,E8204,0)</f>
        <v>523799.59300747642</v>
      </c>
      <c r="G8204" s="3">
        <f>IF(Dashboard!$I$4, ('Lookups and Calculations'!$F$9) / (1 - 'Lookups and Calculations'!$F$10), 'Lookups and Calculations'!$F$9)</f>
        <v>1951878.888340465</v>
      </c>
      <c r="H8204" s="12">
        <f t="shared" si="256"/>
        <v>0</v>
      </c>
      <c r="I8204" s="12">
        <f t="shared" si="257"/>
        <v>0</v>
      </c>
      <c r="J8204" s="13">
        <f>(1 - Dashboard!$I$9) * H8204 * Dashboard!$I$8 * 'Lookups and Calculations'!$F$12</f>
        <v>0</v>
      </c>
      <c r="K8204" s="12">
        <f>(1 - Dashboard!$I$11) * I8204 * Dashboard!$I$10 * 'Lookups and Calculations'!$F$12</f>
        <v>0</v>
      </c>
      <c r="L8204" s="12">
        <f>(H8204 - I8204) * Dashboard!$I$13 * (Dashboard!$D$12 / 365) * 'Lookups and Calculations'!$F$12</f>
        <v>0</v>
      </c>
      <c r="M8204" s="3">
        <f>(G8204*2) * Dashboard!$I$13 * (Dashboard!$D$12 / 365) * 'Lookups and Calculations'!$F$12</f>
        <v>1602.0878730267946</v>
      </c>
      <c r="N8204" s="12">
        <f>H8204 * Dashboard!$I$14 * Dashboard!$I$15 * (Dashboard!$D$12 / 365) * 'Lookups and Calculations'!$F$12</f>
        <v>0</v>
      </c>
    </row>
    <row r="8205" spans="1:14" x14ac:dyDescent="0.35">
      <c r="A8205" s="2">
        <v>8204</v>
      </c>
      <c r="B8205" s="11">
        <v>2.2523453555402693</v>
      </c>
      <c r="C8205" s="11">
        <v>-1.1677502423113664</v>
      </c>
      <c r="D8205" s="3">
        <f>B8205*Dashboard!$D$11*Dashboard!$D$10*SQRT(Dashboard!$D$12/365)</f>
        <v>559216.2838233962</v>
      </c>
      <c r="E8205" s="3">
        <f>IF(Dashboard!$I$3,C8205*Dashboard!$E$11*Dashboard!$E$10*SQRT(Dashboard!$D$12/365),0)</f>
        <v>-579862.18617223727</v>
      </c>
      <c r="F8205" s="3">
        <f>D8205+IF(Dashboard!$I$3,E8205,0)</f>
        <v>-20645.902348841075</v>
      </c>
      <c r="G8205" s="3">
        <f>IF(Dashboard!$I$4, ('Lookups and Calculations'!$F$9) / (1 - 'Lookups and Calculations'!$F$10), 'Lookups and Calculations'!$F$9)</f>
        <v>1951878.888340465</v>
      </c>
      <c r="H8205" s="12">
        <f t="shared" si="256"/>
        <v>0</v>
      </c>
      <c r="I8205" s="12">
        <f t="shared" si="257"/>
        <v>0</v>
      </c>
      <c r="J8205" s="13">
        <f>(1 - Dashboard!$I$9) * H8205 * Dashboard!$I$8 * 'Lookups and Calculations'!$F$12</f>
        <v>0</v>
      </c>
      <c r="K8205" s="12">
        <f>(1 - Dashboard!$I$11) * I8205 * Dashboard!$I$10 * 'Lookups and Calculations'!$F$12</f>
        <v>0</v>
      </c>
      <c r="L8205" s="12">
        <f>(H8205 - I8205) * Dashboard!$I$13 * (Dashboard!$D$12 / 365) * 'Lookups and Calculations'!$F$12</f>
        <v>0</v>
      </c>
      <c r="M8205" s="3">
        <f>(G8205*2) * Dashboard!$I$13 * (Dashboard!$D$12 / 365) * 'Lookups and Calculations'!$F$12</f>
        <v>1602.0878730267946</v>
      </c>
      <c r="N8205" s="12">
        <f>H8205 * Dashboard!$I$14 * Dashboard!$I$15 * (Dashboard!$D$12 / 365) * 'Lookups and Calculations'!$F$12</f>
        <v>0</v>
      </c>
    </row>
    <row r="8206" spans="1:14" x14ac:dyDescent="0.35">
      <c r="A8206" s="2">
        <v>8205</v>
      </c>
      <c r="B8206" s="11">
        <v>1.2035582571490493</v>
      </c>
      <c r="C8206" s="11">
        <v>-1.8030833117835221</v>
      </c>
      <c r="D8206" s="3">
        <f>B8206*Dashboard!$D$11*Dashboard!$D$10*SQRT(Dashboard!$D$12/365)</f>
        <v>298821.57026776683</v>
      </c>
      <c r="E8206" s="3">
        <f>IF(Dashboard!$I$3,C8206*Dashboard!$E$11*Dashboard!$E$10*SQRT(Dashboard!$D$12/365),0)</f>
        <v>-895345.41988362139</v>
      </c>
      <c r="F8206" s="3">
        <f>D8206+IF(Dashboard!$I$3,E8206,0)</f>
        <v>-596523.84961585456</v>
      </c>
      <c r="G8206" s="3">
        <f>IF(Dashboard!$I$4, ('Lookups and Calculations'!$F$9) / (1 - 'Lookups and Calculations'!$F$10), 'Lookups and Calculations'!$F$9)</f>
        <v>1951878.888340465</v>
      </c>
      <c r="H8206" s="12">
        <f t="shared" si="256"/>
        <v>0</v>
      </c>
      <c r="I8206" s="12">
        <f t="shared" si="257"/>
        <v>0</v>
      </c>
      <c r="J8206" s="13">
        <f>(1 - Dashboard!$I$9) * H8206 * Dashboard!$I$8 * 'Lookups and Calculations'!$F$12</f>
        <v>0</v>
      </c>
      <c r="K8206" s="12">
        <f>(1 - Dashboard!$I$11) * I8206 * Dashboard!$I$10 * 'Lookups and Calculations'!$F$12</f>
        <v>0</v>
      </c>
      <c r="L8206" s="12">
        <f>(H8206 - I8206) * Dashboard!$I$13 * (Dashboard!$D$12 / 365) * 'Lookups and Calculations'!$F$12</f>
        <v>0</v>
      </c>
      <c r="M8206" s="3">
        <f>(G8206*2) * Dashboard!$I$13 * (Dashboard!$D$12 / 365) * 'Lookups and Calculations'!$F$12</f>
        <v>1602.0878730267946</v>
      </c>
      <c r="N8206" s="12">
        <f>H8206 * Dashboard!$I$14 * Dashboard!$I$15 * (Dashboard!$D$12 / 365) * 'Lookups and Calculations'!$F$12</f>
        <v>0</v>
      </c>
    </row>
    <row r="8207" spans="1:14" x14ac:dyDescent="0.35">
      <c r="A8207" s="2">
        <v>8206</v>
      </c>
      <c r="B8207" s="11">
        <v>-0.1375790117602011</v>
      </c>
      <c r="C8207" s="11">
        <v>-1.4424848929841079</v>
      </c>
      <c r="D8207" s="3">
        <f>B8207*Dashboard!$D$11*Dashboard!$D$10*SQRT(Dashboard!$D$12/365)</f>
        <v>-34158.360084251057</v>
      </c>
      <c r="E8207" s="3">
        <f>IF(Dashboard!$I$3,C8207*Dashboard!$E$11*Dashboard!$E$10*SQRT(Dashboard!$D$12/365),0)</f>
        <v>-716285.39499216259</v>
      </c>
      <c r="F8207" s="3">
        <f>D8207+IF(Dashboard!$I$3,E8207,0)</f>
        <v>-750443.75507641362</v>
      </c>
      <c r="G8207" s="3">
        <f>IF(Dashboard!$I$4, ('Lookups and Calculations'!$F$9) / (1 - 'Lookups and Calculations'!$F$10), 'Lookups and Calculations'!$F$9)</f>
        <v>1951878.888340465</v>
      </c>
      <c r="H8207" s="12">
        <f t="shared" si="256"/>
        <v>0</v>
      </c>
      <c r="I8207" s="12">
        <f t="shared" si="257"/>
        <v>0</v>
      </c>
      <c r="J8207" s="13">
        <f>(1 - Dashboard!$I$9) * H8207 * Dashboard!$I$8 * 'Lookups and Calculations'!$F$12</f>
        <v>0</v>
      </c>
      <c r="K8207" s="12">
        <f>(1 - Dashboard!$I$11) * I8207 * Dashboard!$I$10 * 'Lookups and Calculations'!$F$12</f>
        <v>0</v>
      </c>
      <c r="L8207" s="12">
        <f>(H8207 - I8207) * Dashboard!$I$13 * (Dashboard!$D$12 / 365) * 'Lookups and Calculations'!$F$12</f>
        <v>0</v>
      </c>
      <c r="M8207" s="3">
        <f>(G8207*2) * Dashboard!$I$13 * (Dashboard!$D$12 / 365) * 'Lookups and Calculations'!$F$12</f>
        <v>1602.0878730267946</v>
      </c>
      <c r="N8207" s="12">
        <f>H8207 * Dashboard!$I$14 * Dashboard!$I$15 * (Dashboard!$D$12 / 365) * 'Lookups and Calculations'!$F$12</f>
        <v>0</v>
      </c>
    </row>
    <row r="8208" spans="1:14" x14ac:dyDescent="0.35">
      <c r="A8208" s="2">
        <v>8207</v>
      </c>
      <c r="B8208" s="11">
        <v>-0.52464700945441067</v>
      </c>
      <c r="C8208" s="11">
        <v>-0.76626540197229942</v>
      </c>
      <c r="D8208" s="3">
        <f>B8208*Dashboard!$D$11*Dashboard!$D$10*SQRT(Dashboard!$D$12/365)</f>
        <v>-130260.28633862773</v>
      </c>
      <c r="E8208" s="3">
        <f>IF(Dashboard!$I$3,C8208*Dashboard!$E$11*Dashboard!$E$10*SQRT(Dashboard!$D$12/365),0)</f>
        <v>-380499.45534272131</v>
      </c>
      <c r="F8208" s="3">
        <f>D8208+IF(Dashboard!$I$3,E8208,0)</f>
        <v>-510759.74168134906</v>
      </c>
      <c r="G8208" s="3">
        <f>IF(Dashboard!$I$4, ('Lookups and Calculations'!$F$9) / (1 - 'Lookups and Calculations'!$F$10), 'Lookups and Calculations'!$F$9)</f>
        <v>1951878.888340465</v>
      </c>
      <c r="H8208" s="12">
        <f t="shared" si="256"/>
        <v>0</v>
      </c>
      <c r="I8208" s="12">
        <f t="shared" si="257"/>
        <v>0</v>
      </c>
      <c r="J8208" s="13">
        <f>(1 - Dashboard!$I$9) * H8208 * Dashboard!$I$8 * 'Lookups and Calculations'!$F$12</f>
        <v>0</v>
      </c>
      <c r="K8208" s="12">
        <f>(1 - Dashboard!$I$11) * I8208 * Dashboard!$I$10 * 'Lookups and Calculations'!$F$12</f>
        <v>0</v>
      </c>
      <c r="L8208" s="12">
        <f>(H8208 - I8208) * Dashboard!$I$13 * (Dashboard!$D$12 / 365) * 'Lookups and Calculations'!$F$12</f>
        <v>0</v>
      </c>
      <c r="M8208" s="3">
        <f>(G8208*2) * Dashboard!$I$13 * (Dashboard!$D$12 / 365) * 'Lookups and Calculations'!$F$12</f>
        <v>1602.0878730267946</v>
      </c>
      <c r="N8208" s="12">
        <f>H8208 * Dashboard!$I$14 * Dashboard!$I$15 * (Dashboard!$D$12 / 365) * 'Lookups and Calculations'!$F$12</f>
        <v>0</v>
      </c>
    </row>
    <row r="8209" spans="1:14" x14ac:dyDescent="0.35">
      <c r="A8209" s="2">
        <v>8208</v>
      </c>
      <c r="B8209" s="11">
        <v>1.0373191787070859</v>
      </c>
      <c r="C8209" s="11">
        <v>-0.77077912913862756</v>
      </c>
      <c r="D8209" s="3">
        <f>B8209*Dashboard!$D$11*Dashboard!$D$10*SQRT(Dashboard!$D$12/365)</f>
        <v>257547.4381974469</v>
      </c>
      <c r="E8209" s="3">
        <f>IF(Dashboard!$I$3,C8209*Dashboard!$E$11*Dashboard!$E$10*SQRT(Dashboard!$D$12/365),0)</f>
        <v>-382740.80765215989</v>
      </c>
      <c r="F8209" s="3">
        <f>D8209+IF(Dashboard!$I$3,E8209,0)</f>
        <v>-125193.36945471299</v>
      </c>
      <c r="G8209" s="3">
        <f>IF(Dashboard!$I$4, ('Lookups and Calculations'!$F$9) / (1 - 'Lookups and Calculations'!$F$10), 'Lookups and Calculations'!$F$9)</f>
        <v>1951878.888340465</v>
      </c>
      <c r="H8209" s="12">
        <f t="shared" si="256"/>
        <v>0</v>
      </c>
      <c r="I8209" s="12">
        <f t="shared" si="257"/>
        <v>0</v>
      </c>
      <c r="J8209" s="13">
        <f>(1 - Dashboard!$I$9) * H8209 * Dashboard!$I$8 * 'Lookups and Calculations'!$F$12</f>
        <v>0</v>
      </c>
      <c r="K8209" s="12">
        <f>(1 - Dashboard!$I$11) * I8209 * Dashboard!$I$10 * 'Lookups and Calculations'!$F$12</f>
        <v>0</v>
      </c>
      <c r="L8209" s="12">
        <f>(H8209 - I8209) * Dashboard!$I$13 * (Dashboard!$D$12 / 365) * 'Lookups and Calculations'!$F$12</f>
        <v>0</v>
      </c>
      <c r="M8209" s="3">
        <f>(G8209*2) * Dashboard!$I$13 * (Dashboard!$D$12 / 365) * 'Lookups and Calculations'!$F$12</f>
        <v>1602.0878730267946</v>
      </c>
      <c r="N8209" s="12">
        <f>H8209 * Dashboard!$I$14 * Dashboard!$I$15 * (Dashboard!$D$12 / 365) * 'Lookups and Calculations'!$F$12</f>
        <v>0</v>
      </c>
    </row>
    <row r="8210" spans="1:14" x14ac:dyDescent="0.35">
      <c r="A8210" s="2">
        <v>8209</v>
      </c>
      <c r="B8210" s="11">
        <v>-1.8717753289227919</v>
      </c>
      <c r="C8210" s="11">
        <v>0.75543800091601088</v>
      </c>
      <c r="D8210" s="3">
        <f>B8210*Dashboard!$D$11*Dashboard!$D$10*SQRT(Dashboard!$D$12/365)</f>
        <v>-464727.68530714104</v>
      </c>
      <c r="E8210" s="3">
        <f>IF(Dashboard!$I$3,C8210*Dashboard!$E$11*Dashboard!$E$10*SQRT(Dashboard!$D$12/365),0)</f>
        <v>375122.96281925507</v>
      </c>
      <c r="F8210" s="3">
        <f>D8210+IF(Dashboard!$I$3,E8210,0)</f>
        <v>-89604.722487885971</v>
      </c>
      <c r="G8210" s="3">
        <f>IF(Dashboard!$I$4, ('Lookups and Calculations'!$F$9) / (1 - 'Lookups and Calculations'!$F$10), 'Lookups and Calculations'!$F$9)</f>
        <v>1951878.888340465</v>
      </c>
      <c r="H8210" s="12">
        <f t="shared" si="256"/>
        <v>0</v>
      </c>
      <c r="I8210" s="12">
        <f t="shared" si="257"/>
        <v>0</v>
      </c>
      <c r="J8210" s="13">
        <f>(1 - Dashboard!$I$9) * H8210 * Dashboard!$I$8 * 'Lookups and Calculations'!$F$12</f>
        <v>0</v>
      </c>
      <c r="K8210" s="12">
        <f>(1 - Dashboard!$I$11) * I8210 * Dashboard!$I$10 * 'Lookups and Calculations'!$F$12</f>
        <v>0</v>
      </c>
      <c r="L8210" s="12">
        <f>(H8210 - I8210) * Dashboard!$I$13 * (Dashboard!$D$12 / 365) * 'Lookups and Calculations'!$F$12</f>
        <v>0</v>
      </c>
      <c r="M8210" s="3">
        <f>(G8210*2) * Dashboard!$I$13 * (Dashboard!$D$12 / 365) * 'Lookups and Calculations'!$F$12</f>
        <v>1602.0878730267946</v>
      </c>
      <c r="N8210" s="12">
        <f>H8210 * Dashboard!$I$14 * Dashboard!$I$15 * (Dashboard!$D$12 / 365) * 'Lookups and Calculations'!$F$12</f>
        <v>0</v>
      </c>
    </row>
    <row r="8211" spans="1:14" x14ac:dyDescent="0.35">
      <c r="A8211" s="2">
        <v>8210</v>
      </c>
      <c r="B8211" s="11">
        <v>-0.82607991650154788</v>
      </c>
      <c r="C8211" s="11">
        <v>-0.34206218305290492</v>
      </c>
      <c r="D8211" s="3">
        <f>B8211*Dashboard!$D$11*Dashboard!$D$10*SQRT(Dashboard!$D$12/365)</f>
        <v>-205100.58100585002</v>
      </c>
      <c r="E8211" s="3">
        <f>IF(Dashboard!$I$3,C8211*Dashboard!$E$11*Dashboard!$E$10*SQRT(Dashboard!$D$12/365),0)</f>
        <v>-169855.60617765912</v>
      </c>
      <c r="F8211" s="3">
        <f>D8211+IF(Dashboard!$I$3,E8211,0)</f>
        <v>-374956.18718350912</v>
      </c>
      <c r="G8211" s="3">
        <f>IF(Dashboard!$I$4, ('Lookups and Calculations'!$F$9) / (1 - 'Lookups and Calculations'!$F$10), 'Lookups and Calculations'!$F$9)</f>
        <v>1951878.888340465</v>
      </c>
      <c r="H8211" s="12">
        <f t="shared" si="256"/>
        <v>0</v>
      </c>
      <c r="I8211" s="12">
        <f t="shared" si="257"/>
        <v>0</v>
      </c>
      <c r="J8211" s="13">
        <f>(1 - Dashboard!$I$9) * H8211 * Dashboard!$I$8 * 'Lookups and Calculations'!$F$12</f>
        <v>0</v>
      </c>
      <c r="K8211" s="12">
        <f>(1 - Dashboard!$I$11) * I8211 * Dashboard!$I$10 * 'Lookups and Calculations'!$F$12</f>
        <v>0</v>
      </c>
      <c r="L8211" s="12">
        <f>(H8211 - I8211) * Dashboard!$I$13 * (Dashboard!$D$12 / 365) * 'Lookups and Calculations'!$F$12</f>
        <v>0</v>
      </c>
      <c r="M8211" s="3">
        <f>(G8211*2) * Dashboard!$I$13 * (Dashboard!$D$12 / 365) * 'Lookups and Calculations'!$F$12</f>
        <v>1602.0878730267946</v>
      </c>
      <c r="N8211" s="12">
        <f>H8211 * Dashboard!$I$14 * Dashboard!$I$15 * (Dashboard!$D$12 / 365) * 'Lookups and Calculations'!$F$12</f>
        <v>0</v>
      </c>
    </row>
    <row r="8212" spans="1:14" x14ac:dyDescent="0.35">
      <c r="A8212" s="2">
        <v>8211</v>
      </c>
      <c r="B8212" s="11">
        <v>-0.7767144396396708</v>
      </c>
      <c r="C8212" s="11">
        <v>0.21506097183982698</v>
      </c>
      <c r="D8212" s="3">
        <f>B8212*Dashboard!$D$11*Dashboard!$D$10*SQRT(Dashboard!$D$12/365)</f>
        <v>-192844.03320248402</v>
      </c>
      <c r="E8212" s="3">
        <f>IF(Dashboard!$I$3,C8212*Dashboard!$E$11*Dashboard!$E$10*SQRT(Dashboard!$D$12/365),0)</f>
        <v>106791.43602191331</v>
      </c>
      <c r="F8212" s="3">
        <f>D8212+IF(Dashboard!$I$3,E8212,0)</f>
        <v>-86052.597180570709</v>
      </c>
      <c r="G8212" s="3">
        <f>IF(Dashboard!$I$4, ('Lookups and Calculations'!$F$9) / (1 - 'Lookups and Calculations'!$F$10), 'Lookups and Calculations'!$F$9)</f>
        <v>1951878.888340465</v>
      </c>
      <c r="H8212" s="12">
        <f t="shared" si="256"/>
        <v>0</v>
      </c>
      <c r="I8212" s="12">
        <f t="shared" si="257"/>
        <v>0</v>
      </c>
      <c r="J8212" s="13">
        <f>(1 - Dashboard!$I$9) * H8212 * Dashboard!$I$8 * 'Lookups and Calculations'!$F$12</f>
        <v>0</v>
      </c>
      <c r="K8212" s="12">
        <f>(1 - Dashboard!$I$11) * I8212 * Dashboard!$I$10 * 'Lookups and Calculations'!$F$12</f>
        <v>0</v>
      </c>
      <c r="L8212" s="12">
        <f>(H8212 - I8212) * Dashboard!$I$13 * (Dashboard!$D$12 / 365) * 'Lookups and Calculations'!$F$12</f>
        <v>0</v>
      </c>
      <c r="M8212" s="3">
        <f>(G8212*2) * Dashboard!$I$13 * (Dashboard!$D$12 / 365) * 'Lookups and Calculations'!$F$12</f>
        <v>1602.0878730267946</v>
      </c>
      <c r="N8212" s="12">
        <f>H8212 * Dashboard!$I$14 * Dashboard!$I$15 * (Dashboard!$D$12 / 365) * 'Lookups and Calculations'!$F$12</f>
        <v>0</v>
      </c>
    </row>
    <row r="8213" spans="1:14" x14ac:dyDescent="0.35">
      <c r="A8213" s="2">
        <v>8212</v>
      </c>
      <c r="B8213" s="11">
        <v>1.2882871577442974</v>
      </c>
      <c r="C8213" s="11">
        <v>-1.0617815962896051</v>
      </c>
      <c r="D8213" s="3">
        <f>B8213*Dashboard!$D$11*Dashboard!$D$10*SQRT(Dashboard!$D$12/365)</f>
        <v>319858.21138799645</v>
      </c>
      <c r="E8213" s="3">
        <f>IF(Dashboard!$I$3,C8213*Dashboard!$E$11*Dashboard!$E$10*SQRT(Dashboard!$D$12/365),0)</f>
        <v>-527242.0208993397</v>
      </c>
      <c r="F8213" s="3">
        <f>D8213+IF(Dashboard!$I$3,E8213,0)</f>
        <v>-207383.80951134325</v>
      </c>
      <c r="G8213" s="3">
        <f>IF(Dashboard!$I$4, ('Lookups and Calculations'!$F$9) / (1 - 'Lookups and Calculations'!$F$10), 'Lookups and Calculations'!$F$9)</f>
        <v>1951878.888340465</v>
      </c>
      <c r="H8213" s="12">
        <f t="shared" si="256"/>
        <v>0</v>
      </c>
      <c r="I8213" s="12">
        <f t="shared" si="257"/>
        <v>0</v>
      </c>
      <c r="J8213" s="13">
        <f>(1 - Dashboard!$I$9) * H8213 * Dashboard!$I$8 * 'Lookups and Calculations'!$F$12</f>
        <v>0</v>
      </c>
      <c r="K8213" s="12">
        <f>(1 - Dashboard!$I$11) * I8213 * Dashboard!$I$10 * 'Lookups and Calculations'!$F$12</f>
        <v>0</v>
      </c>
      <c r="L8213" s="12">
        <f>(H8213 - I8213) * Dashboard!$I$13 * (Dashboard!$D$12 / 365) * 'Lookups and Calculations'!$F$12</f>
        <v>0</v>
      </c>
      <c r="M8213" s="3">
        <f>(G8213*2) * Dashboard!$I$13 * (Dashboard!$D$12 / 365) * 'Lookups and Calculations'!$F$12</f>
        <v>1602.0878730267946</v>
      </c>
      <c r="N8213" s="12">
        <f>H8213 * Dashboard!$I$14 * Dashboard!$I$15 * (Dashboard!$D$12 / 365) * 'Lookups and Calculations'!$F$12</f>
        <v>0</v>
      </c>
    </row>
    <row r="8214" spans="1:14" x14ac:dyDescent="0.35">
      <c r="A8214" s="2">
        <v>8213</v>
      </c>
      <c r="B8214" s="11">
        <v>7.3743853349750477E-2</v>
      </c>
      <c r="C8214" s="11">
        <v>1.8609749314377442</v>
      </c>
      <c r="D8214" s="3">
        <f>B8214*Dashboard!$D$11*Dashboard!$D$10*SQRT(Dashboard!$D$12/365)</f>
        <v>18309.254184144884</v>
      </c>
      <c r="E8214" s="3">
        <f>IF(Dashboard!$I$3,C8214*Dashboard!$E$11*Dashboard!$E$10*SQRT(Dashboard!$D$12/365),0)</f>
        <v>924092.28707955917</v>
      </c>
      <c r="F8214" s="3">
        <f>D8214+IF(Dashboard!$I$3,E8214,0)</f>
        <v>942401.54126370407</v>
      </c>
      <c r="G8214" s="3">
        <f>IF(Dashboard!$I$4, ('Lookups and Calculations'!$F$9) / (1 - 'Lookups and Calculations'!$F$10), 'Lookups and Calculations'!$F$9)</f>
        <v>1951878.888340465</v>
      </c>
      <c r="H8214" s="12">
        <f t="shared" si="256"/>
        <v>0</v>
      </c>
      <c r="I8214" s="12">
        <f t="shared" si="257"/>
        <v>0</v>
      </c>
      <c r="J8214" s="13">
        <f>(1 - Dashboard!$I$9) * H8214 * Dashboard!$I$8 * 'Lookups and Calculations'!$F$12</f>
        <v>0</v>
      </c>
      <c r="K8214" s="12">
        <f>(1 - Dashboard!$I$11) * I8214 * Dashboard!$I$10 * 'Lookups and Calculations'!$F$12</f>
        <v>0</v>
      </c>
      <c r="L8214" s="12">
        <f>(H8214 - I8214) * Dashboard!$I$13 * (Dashboard!$D$12 / 365) * 'Lookups and Calculations'!$F$12</f>
        <v>0</v>
      </c>
      <c r="M8214" s="3">
        <f>(G8214*2) * Dashboard!$I$13 * (Dashboard!$D$12 / 365) * 'Lookups and Calculations'!$F$12</f>
        <v>1602.0878730267946</v>
      </c>
      <c r="N8214" s="12">
        <f>H8214 * Dashboard!$I$14 * Dashboard!$I$15 * (Dashboard!$D$12 / 365) * 'Lookups and Calculations'!$F$12</f>
        <v>0</v>
      </c>
    </row>
    <row r="8215" spans="1:14" x14ac:dyDescent="0.35">
      <c r="A8215" s="2">
        <v>8214</v>
      </c>
      <c r="B8215" s="11">
        <v>-1.6100139336063852</v>
      </c>
      <c r="C8215" s="11">
        <v>-1.9161874223665891</v>
      </c>
      <c r="D8215" s="3">
        <f>B8215*Dashboard!$D$11*Dashboard!$D$10*SQRT(Dashboard!$D$12/365)</f>
        <v>-399737.10365535191</v>
      </c>
      <c r="E8215" s="3">
        <f>IF(Dashboard!$I$3,C8215*Dashboard!$E$11*Dashboard!$E$10*SQRT(Dashboard!$D$12/365),0)</f>
        <v>-951508.79664982925</v>
      </c>
      <c r="F8215" s="3">
        <f>D8215+IF(Dashboard!$I$3,E8215,0)</f>
        <v>-1351245.9003051813</v>
      </c>
      <c r="G8215" s="3">
        <f>IF(Dashboard!$I$4, ('Lookups and Calculations'!$F$9) / (1 - 'Lookups and Calculations'!$F$10), 'Lookups and Calculations'!$F$9)</f>
        <v>1951878.888340465</v>
      </c>
      <c r="H8215" s="12">
        <f t="shared" si="256"/>
        <v>0</v>
      </c>
      <c r="I8215" s="12">
        <f t="shared" si="257"/>
        <v>0</v>
      </c>
      <c r="J8215" s="13">
        <f>(1 - Dashboard!$I$9) * H8215 * Dashboard!$I$8 * 'Lookups and Calculations'!$F$12</f>
        <v>0</v>
      </c>
      <c r="K8215" s="12">
        <f>(1 - Dashboard!$I$11) * I8215 * Dashboard!$I$10 * 'Lookups and Calculations'!$F$12</f>
        <v>0</v>
      </c>
      <c r="L8215" s="12">
        <f>(H8215 - I8215) * Dashboard!$I$13 * (Dashboard!$D$12 / 365) * 'Lookups and Calculations'!$F$12</f>
        <v>0</v>
      </c>
      <c r="M8215" s="3">
        <f>(G8215*2) * Dashboard!$I$13 * (Dashboard!$D$12 / 365) * 'Lookups and Calculations'!$F$12</f>
        <v>1602.0878730267946</v>
      </c>
      <c r="N8215" s="12">
        <f>H8215 * Dashboard!$I$14 * Dashboard!$I$15 * (Dashboard!$D$12 / 365) * 'Lookups and Calculations'!$F$12</f>
        <v>0</v>
      </c>
    </row>
    <row r="8216" spans="1:14" x14ac:dyDescent="0.35">
      <c r="A8216" s="2">
        <v>8215</v>
      </c>
      <c r="B8216" s="11">
        <v>-1.2497801048400083</v>
      </c>
      <c r="C8216" s="11">
        <v>0.87537512640383652</v>
      </c>
      <c r="D8216" s="3">
        <f>B8216*Dashboard!$D$11*Dashboard!$D$10*SQRT(Dashboard!$D$12/365)</f>
        <v>-310297.6122671027</v>
      </c>
      <c r="E8216" s="3">
        <f>IF(Dashboard!$I$3,C8216*Dashboard!$E$11*Dashboard!$E$10*SQRT(Dashboard!$D$12/365),0)</f>
        <v>434679.3656087144</v>
      </c>
      <c r="F8216" s="3">
        <f>D8216+IF(Dashboard!$I$3,E8216,0)</f>
        <v>124381.75334161171</v>
      </c>
      <c r="G8216" s="3">
        <f>IF(Dashboard!$I$4, ('Lookups and Calculations'!$F$9) / (1 - 'Lookups and Calculations'!$F$10), 'Lookups and Calculations'!$F$9)</f>
        <v>1951878.888340465</v>
      </c>
      <c r="H8216" s="12">
        <f t="shared" si="256"/>
        <v>0</v>
      </c>
      <c r="I8216" s="12">
        <f t="shared" si="257"/>
        <v>0</v>
      </c>
      <c r="J8216" s="13">
        <f>(1 - Dashboard!$I$9) * H8216 * Dashboard!$I$8 * 'Lookups and Calculations'!$F$12</f>
        <v>0</v>
      </c>
      <c r="K8216" s="12">
        <f>(1 - Dashboard!$I$11) * I8216 * Dashboard!$I$10 * 'Lookups and Calculations'!$F$12</f>
        <v>0</v>
      </c>
      <c r="L8216" s="12">
        <f>(H8216 - I8216) * Dashboard!$I$13 * (Dashboard!$D$12 / 365) * 'Lookups and Calculations'!$F$12</f>
        <v>0</v>
      </c>
      <c r="M8216" s="3">
        <f>(G8216*2) * Dashboard!$I$13 * (Dashboard!$D$12 / 365) * 'Lookups and Calculations'!$F$12</f>
        <v>1602.0878730267946</v>
      </c>
      <c r="N8216" s="12">
        <f>H8216 * Dashboard!$I$14 * Dashboard!$I$15 * (Dashboard!$D$12 / 365) * 'Lookups and Calculations'!$F$12</f>
        <v>0</v>
      </c>
    </row>
    <row r="8217" spans="1:14" x14ac:dyDescent="0.35">
      <c r="A8217" s="2">
        <v>8216</v>
      </c>
      <c r="B8217" s="11">
        <v>-1.4545976479060605</v>
      </c>
      <c r="C8217" s="11">
        <v>0.24381390036624129</v>
      </c>
      <c r="D8217" s="3">
        <f>B8217*Dashboard!$D$11*Dashboard!$D$10*SQRT(Dashboard!$D$12/365)</f>
        <v>-361150.07368626288</v>
      </c>
      <c r="E8217" s="3">
        <f>IF(Dashboard!$I$3,C8217*Dashboard!$E$11*Dashboard!$E$10*SQRT(Dashboard!$D$12/365),0)</f>
        <v>121069.09179972741</v>
      </c>
      <c r="F8217" s="3">
        <f>D8217+IF(Dashboard!$I$3,E8217,0)</f>
        <v>-240080.98188653548</v>
      </c>
      <c r="G8217" s="3">
        <f>IF(Dashboard!$I$4, ('Lookups and Calculations'!$F$9) / (1 - 'Lookups and Calculations'!$F$10), 'Lookups and Calculations'!$F$9)</f>
        <v>1951878.888340465</v>
      </c>
      <c r="H8217" s="12">
        <f t="shared" si="256"/>
        <v>0</v>
      </c>
      <c r="I8217" s="12">
        <f t="shared" si="257"/>
        <v>0</v>
      </c>
      <c r="J8217" s="13">
        <f>(1 - Dashboard!$I$9) * H8217 * Dashboard!$I$8 * 'Lookups and Calculations'!$F$12</f>
        <v>0</v>
      </c>
      <c r="K8217" s="12">
        <f>(1 - Dashboard!$I$11) * I8217 * Dashboard!$I$10 * 'Lookups and Calculations'!$F$12</f>
        <v>0</v>
      </c>
      <c r="L8217" s="12">
        <f>(H8217 - I8217) * Dashboard!$I$13 * (Dashboard!$D$12 / 365) * 'Lookups and Calculations'!$F$12</f>
        <v>0</v>
      </c>
      <c r="M8217" s="3">
        <f>(G8217*2) * Dashboard!$I$13 * (Dashboard!$D$12 / 365) * 'Lookups and Calculations'!$F$12</f>
        <v>1602.0878730267946</v>
      </c>
      <c r="N8217" s="12">
        <f>H8217 * Dashboard!$I$14 * Dashboard!$I$15 * (Dashboard!$D$12 / 365) * 'Lookups and Calculations'!$F$12</f>
        <v>0</v>
      </c>
    </row>
    <row r="8218" spans="1:14" x14ac:dyDescent="0.35">
      <c r="A8218" s="2">
        <v>8217</v>
      </c>
      <c r="B8218" s="11">
        <v>0.74248136349360661</v>
      </c>
      <c r="C8218" s="11">
        <v>1.6358532779631925</v>
      </c>
      <c r="D8218" s="3">
        <f>B8218*Dashboard!$D$11*Dashboard!$D$10*SQRT(Dashboard!$D$12/365)</f>
        <v>184344.58458144721</v>
      </c>
      <c r="E8218" s="3">
        <f>IF(Dashboard!$I$3,C8218*Dashboard!$E$11*Dashboard!$E$10*SQRT(Dashboard!$D$12/365),0)</f>
        <v>812305.0834390946</v>
      </c>
      <c r="F8218" s="3">
        <f>D8218+IF(Dashboard!$I$3,E8218,0)</f>
        <v>996649.66802054178</v>
      </c>
      <c r="G8218" s="3">
        <f>IF(Dashboard!$I$4, ('Lookups and Calculations'!$F$9) / (1 - 'Lookups and Calculations'!$F$10), 'Lookups and Calculations'!$F$9)</f>
        <v>1951878.888340465</v>
      </c>
      <c r="H8218" s="12">
        <f t="shared" si="256"/>
        <v>0</v>
      </c>
      <c r="I8218" s="12">
        <f t="shared" si="257"/>
        <v>0</v>
      </c>
      <c r="J8218" s="13">
        <f>(1 - Dashboard!$I$9) * H8218 * Dashboard!$I$8 * 'Lookups and Calculations'!$F$12</f>
        <v>0</v>
      </c>
      <c r="K8218" s="12">
        <f>(1 - Dashboard!$I$11) * I8218 * Dashboard!$I$10 * 'Lookups and Calculations'!$F$12</f>
        <v>0</v>
      </c>
      <c r="L8218" s="12">
        <f>(H8218 - I8218) * Dashboard!$I$13 * (Dashboard!$D$12 / 365) * 'Lookups and Calculations'!$F$12</f>
        <v>0</v>
      </c>
      <c r="M8218" s="3">
        <f>(G8218*2) * Dashboard!$I$13 * (Dashboard!$D$12 / 365) * 'Lookups and Calculations'!$F$12</f>
        <v>1602.0878730267946</v>
      </c>
      <c r="N8218" s="12">
        <f>H8218 * Dashboard!$I$14 * Dashboard!$I$15 * (Dashboard!$D$12 / 365) * 'Lookups and Calculations'!$F$12</f>
        <v>0</v>
      </c>
    </row>
    <row r="8219" spans="1:14" x14ac:dyDescent="0.35">
      <c r="A8219" s="2">
        <v>8218</v>
      </c>
      <c r="B8219" s="11">
        <v>-1.0823680023392061E-2</v>
      </c>
      <c r="C8219" s="11">
        <v>-1.6275109005262329</v>
      </c>
      <c r="D8219" s="3">
        <f>B8219*Dashboard!$D$11*Dashboard!$D$10*SQRT(Dashboard!$D$12/365)</f>
        <v>-2687.3223971121261</v>
      </c>
      <c r="E8219" s="3">
        <f>IF(Dashboard!$I$3,C8219*Dashboard!$E$11*Dashboard!$E$10*SQRT(Dashboard!$D$12/365),0)</f>
        <v>-808162.56302403193</v>
      </c>
      <c r="F8219" s="3">
        <f>D8219+IF(Dashboard!$I$3,E8219,0)</f>
        <v>-810849.88542114408</v>
      </c>
      <c r="G8219" s="3">
        <f>IF(Dashboard!$I$4, ('Lookups and Calculations'!$F$9) / (1 - 'Lookups and Calculations'!$F$10), 'Lookups and Calculations'!$F$9)</f>
        <v>1951878.888340465</v>
      </c>
      <c r="H8219" s="12">
        <f t="shared" si="256"/>
        <v>0</v>
      </c>
      <c r="I8219" s="12">
        <f t="shared" si="257"/>
        <v>0</v>
      </c>
      <c r="J8219" s="13">
        <f>(1 - Dashboard!$I$9) * H8219 * Dashboard!$I$8 * 'Lookups and Calculations'!$F$12</f>
        <v>0</v>
      </c>
      <c r="K8219" s="12">
        <f>(1 - Dashboard!$I$11) * I8219 * Dashboard!$I$10 * 'Lookups and Calculations'!$F$12</f>
        <v>0</v>
      </c>
      <c r="L8219" s="12">
        <f>(H8219 - I8219) * Dashboard!$I$13 * (Dashboard!$D$12 / 365) * 'Lookups and Calculations'!$F$12</f>
        <v>0</v>
      </c>
      <c r="M8219" s="3">
        <f>(G8219*2) * Dashboard!$I$13 * (Dashboard!$D$12 / 365) * 'Lookups and Calculations'!$F$12</f>
        <v>1602.0878730267946</v>
      </c>
      <c r="N8219" s="12">
        <f>H8219 * Dashboard!$I$14 * Dashboard!$I$15 * (Dashboard!$D$12 / 365) * 'Lookups and Calculations'!$F$12</f>
        <v>0</v>
      </c>
    </row>
    <row r="8220" spans="1:14" x14ac:dyDescent="0.35">
      <c r="A8220" s="2">
        <v>8219</v>
      </c>
      <c r="B8220" s="11">
        <v>-4.2711172682291416E-2</v>
      </c>
      <c r="C8220" s="11">
        <v>0.94772851752930021</v>
      </c>
      <c r="D8220" s="3">
        <f>B8220*Dashboard!$D$11*Dashboard!$D$10*SQRT(Dashboard!$D$12/365)</f>
        <v>-10604.405406293092</v>
      </c>
      <c r="E8220" s="3">
        <f>IF(Dashboard!$I$3,C8220*Dashboard!$E$11*Dashboard!$E$10*SQRT(Dashboard!$D$12/365),0)</f>
        <v>470607.42114218482</v>
      </c>
      <c r="F8220" s="3">
        <f>D8220+IF(Dashboard!$I$3,E8220,0)</f>
        <v>460003.01573589171</v>
      </c>
      <c r="G8220" s="3">
        <f>IF(Dashboard!$I$4, ('Lookups and Calculations'!$F$9) / (1 - 'Lookups and Calculations'!$F$10), 'Lookups and Calculations'!$F$9)</f>
        <v>1951878.888340465</v>
      </c>
      <c r="H8220" s="12">
        <f t="shared" si="256"/>
        <v>0</v>
      </c>
      <c r="I8220" s="12">
        <f t="shared" si="257"/>
        <v>0</v>
      </c>
      <c r="J8220" s="13">
        <f>(1 - Dashboard!$I$9) * H8220 * Dashboard!$I$8 * 'Lookups and Calculations'!$F$12</f>
        <v>0</v>
      </c>
      <c r="K8220" s="12">
        <f>(1 - Dashboard!$I$11) * I8220 * Dashboard!$I$10 * 'Lookups and Calculations'!$F$12</f>
        <v>0</v>
      </c>
      <c r="L8220" s="12">
        <f>(H8220 - I8220) * Dashboard!$I$13 * (Dashboard!$D$12 / 365) * 'Lookups and Calculations'!$F$12</f>
        <v>0</v>
      </c>
      <c r="M8220" s="3">
        <f>(G8220*2) * Dashboard!$I$13 * (Dashboard!$D$12 / 365) * 'Lookups and Calculations'!$F$12</f>
        <v>1602.0878730267946</v>
      </c>
      <c r="N8220" s="12">
        <f>H8220 * Dashboard!$I$14 * Dashboard!$I$15 * (Dashboard!$D$12 / 365) * 'Lookups and Calculations'!$F$12</f>
        <v>0</v>
      </c>
    </row>
    <row r="8221" spans="1:14" x14ac:dyDescent="0.35">
      <c r="A8221" s="2">
        <v>8220</v>
      </c>
      <c r="B8221" s="11">
        <v>-1.5292567974900886</v>
      </c>
      <c r="C8221" s="11">
        <v>2.1343397511348949</v>
      </c>
      <c r="D8221" s="3">
        <f>B8221*Dashboard!$D$11*Dashboard!$D$10*SQRT(Dashboard!$D$12/365)</f>
        <v>-379686.57923639886</v>
      </c>
      <c r="E8221" s="3">
        <f>IF(Dashboard!$I$3,C8221*Dashboard!$E$11*Dashboard!$E$10*SQRT(Dashboard!$D$12/365),0)</f>
        <v>1059835.2877904109</v>
      </c>
      <c r="F8221" s="3">
        <f>D8221+IF(Dashboard!$I$3,E8221,0)</f>
        <v>680148.708554012</v>
      </c>
      <c r="G8221" s="3">
        <f>IF(Dashboard!$I$4, ('Lookups and Calculations'!$F$9) / (1 - 'Lookups and Calculations'!$F$10), 'Lookups and Calculations'!$F$9)</f>
        <v>1951878.888340465</v>
      </c>
      <c r="H8221" s="12">
        <f t="shared" si="256"/>
        <v>0</v>
      </c>
      <c r="I8221" s="12">
        <f t="shared" si="257"/>
        <v>0</v>
      </c>
      <c r="J8221" s="13">
        <f>(1 - Dashboard!$I$9) * H8221 * Dashboard!$I$8 * 'Lookups and Calculations'!$F$12</f>
        <v>0</v>
      </c>
      <c r="K8221" s="12">
        <f>(1 - Dashboard!$I$11) * I8221 * Dashboard!$I$10 * 'Lookups and Calculations'!$F$12</f>
        <v>0</v>
      </c>
      <c r="L8221" s="12">
        <f>(H8221 - I8221) * Dashboard!$I$13 * (Dashboard!$D$12 / 365) * 'Lookups and Calculations'!$F$12</f>
        <v>0</v>
      </c>
      <c r="M8221" s="3">
        <f>(G8221*2) * Dashboard!$I$13 * (Dashboard!$D$12 / 365) * 'Lookups and Calculations'!$F$12</f>
        <v>1602.0878730267946</v>
      </c>
      <c r="N8221" s="12">
        <f>H8221 * Dashboard!$I$14 * Dashboard!$I$15 * (Dashboard!$D$12 / 365) * 'Lookups and Calculations'!$F$12</f>
        <v>0</v>
      </c>
    </row>
    <row r="8222" spans="1:14" x14ac:dyDescent="0.35">
      <c r="A8222" s="2">
        <v>8221</v>
      </c>
      <c r="B8222" s="11">
        <v>-1.8050721062785324</v>
      </c>
      <c r="C8222" s="11">
        <v>-0.31345487538274053</v>
      </c>
      <c r="D8222" s="3">
        <f>B8222*Dashboard!$D$11*Dashboard!$D$10*SQRT(Dashboard!$D$12/365)</f>
        <v>-448166.49135239783</v>
      </c>
      <c r="E8222" s="3">
        <f>IF(Dashboard!$I$3,C8222*Dashboard!$E$11*Dashboard!$E$10*SQRT(Dashboard!$D$12/365),0)</f>
        <v>-155650.26040672651</v>
      </c>
      <c r="F8222" s="3">
        <f>D8222+IF(Dashboard!$I$3,E8222,0)</f>
        <v>-603816.75175912434</v>
      </c>
      <c r="G8222" s="3">
        <f>IF(Dashboard!$I$4, ('Lookups and Calculations'!$F$9) / (1 - 'Lookups and Calculations'!$F$10), 'Lookups and Calculations'!$F$9)</f>
        <v>1951878.888340465</v>
      </c>
      <c r="H8222" s="12">
        <f t="shared" si="256"/>
        <v>0</v>
      </c>
      <c r="I8222" s="12">
        <f t="shared" si="257"/>
        <v>0</v>
      </c>
      <c r="J8222" s="13">
        <f>(1 - Dashboard!$I$9) * H8222 * Dashboard!$I$8 * 'Lookups and Calculations'!$F$12</f>
        <v>0</v>
      </c>
      <c r="K8222" s="12">
        <f>(1 - Dashboard!$I$11) * I8222 * Dashboard!$I$10 * 'Lookups and Calculations'!$F$12</f>
        <v>0</v>
      </c>
      <c r="L8222" s="12">
        <f>(H8222 - I8222) * Dashboard!$I$13 * (Dashboard!$D$12 / 365) * 'Lookups and Calculations'!$F$12</f>
        <v>0</v>
      </c>
      <c r="M8222" s="3">
        <f>(G8222*2) * Dashboard!$I$13 * (Dashboard!$D$12 / 365) * 'Lookups and Calculations'!$F$12</f>
        <v>1602.0878730267946</v>
      </c>
      <c r="N8222" s="12">
        <f>H8222 * Dashboard!$I$14 * Dashboard!$I$15 * (Dashboard!$D$12 / 365) * 'Lookups and Calculations'!$F$12</f>
        <v>0</v>
      </c>
    </row>
    <row r="8223" spans="1:14" x14ac:dyDescent="0.35">
      <c r="A8223" s="2">
        <v>8222</v>
      </c>
      <c r="B8223" s="11">
        <v>-1.6605717189395834</v>
      </c>
      <c r="C8223" s="11">
        <v>-0.29398700451533555</v>
      </c>
      <c r="D8223" s="3">
        <f>B8223*Dashboard!$D$11*Dashboard!$D$10*SQRT(Dashboard!$D$12/365)</f>
        <v>-412289.67991228664</v>
      </c>
      <c r="E8223" s="3">
        <f>IF(Dashboard!$I$3,C8223*Dashboard!$E$11*Dashboard!$E$10*SQRT(Dashboard!$D$12/365),0)</f>
        <v>-145983.2256656776</v>
      </c>
      <c r="F8223" s="3">
        <f>D8223+IF(Dashboard!$I$3,E8223,0)</f>
        <v>-558272.90557796427</v>
      </c>
      <c r="G8223" s="3">
        <f>IF(Dashboard!$I$4, ('Lookups and Calculations'!$F$9) / (1 - 'Lookups and Calculations'!$F$10), 'Lookups and Calculations'!$F$9)</f>
        <v>1951878.888340465</v>
      </c>
      <c r="H8223" s="12">
        <f t="shared" si="256"/>
        <v>0</v>
      </c>
      <c r="I8223" s="12">
        <f t="shared" si="257"/>
        <v>0</v>
      </c>
      <c r="J8223" s="13">
        <f>(1 - Dashboard!$I$9) * H8223 * Dashboard!$I$8 * 'Lookups and Calculations'!$F$12</f>
        <v>0</v>
      </c>
      <c r="K8223" s="12">
        <f>(1 - Dashboard!$I$11) * I8223 * Dashboard!$I$10 * 'Lookups and Calculations'!$F$12</f>
        <v>0</v>
      </c>
      <c r="L8223" s="12">
        <f>(H8223 - I8223) * Dashboard!$I$13 * (Dashboard!$D$12 / 365) * 'Lookups and Calculations'!$F$12</f>
        <v>0</v>
      </c>
      <c r="M8223" s="3">
        <f>(G8223*2) * Dashboard!$I$13 * (Dashboard!$D$12 / 365) * 'Lookups and Calculations'!$F$12</f>
        <v>1602.0878730267946</v>
      </c>
      <c r="N8223" s="12">
        <f>H8223 * Dashboard!$I$14 * Dashboard!$I$15 * (Dashboard!$D$12 / 365) * 'Lookups and Calculations'!$F$12</f>
        <v>0</v>
      </c>
    </row>
    <row r="8224" spans="1:14" x14ac:dyDescent="0.35">
      <c r="A8224" s="2">
        <v>8223</v>
      </c>
      <c r="B8224" s="11">
        <v>-2.2235573501090315</v>
      </c>
      <c r="C8224" s="11">
        <v>-1.01732104044303</v>
      </c>
      <c r="D8224" s="3">
        <f>B8224*Dashboard!$D$11*Dashboard!$D$10*SQRT(Dashboard!$D$12/365)</f>
        <v>-552068.74697859341</v>
      </c>
      <c r="E8224" s="3">
        <f>IF(Dashboard!$I$3,C8224*Dashboard!$E$11*Dashboard!$E$10*SQRT(Dashboard!$D$12/365),0)</f>
        <v>-505164.53020184365</v>
      </c>
      <c r="F8224" s="3">
        <f>D8224+IF(Dashboard!$I$3,E8224,0)</f>
        <v>-1057233.277180437</v>
      </c>
      <c r="G8224" s="3">
        <f>IF(Dashboard!$I$4, ('Lookups and Calculations'!$F$9) / (1 - 'Lookups and Calculations'!$F$10), 'Lookups and Calculations'!$F$9)</f>
        <v>1951878.888340465</v>
      </c>
      <c r="H8224" s="12">
        <f t="shared" si="256"/>
        <v>0</v>
      </c>
      <c r="I8224" s="12">
        <f t="shared" si="257"/>
        <v>0</v>
      </c>
      <c r="J8224" s="13">
        <f>(1 - Dashboard!$I$9) * H8224 * Dashboard!$I$8 * 'Lookups and Calculations'!$F$12</f>
        <v>0</v>
      </c>
      <c r="K8224" s="12">
        <f>(1 - Dashboard!$I$11) * I8224 * Dashboard!$I$10 * 'Lookups and Calculations'!$F$12</f>
        <v>0</v>
      </c>
      <c r="L8224" s="12">
        <f>(H8224 - I8224) * Dashboard!$I$13 * (Dashboard!$D$12 / 365) * 'Lookups and Calculations'!$F$12</f>
        <v>0</v>
      </c>
      <c r="M8224" s="3">
        <f>(G8224*2) * Dashboard!$I$13 * (Dashboard!$D$12 / 365) * 'Lookups and Calculations'!$F$12</f>
        <v>1602.0878730267946</v>
      </c>
      <c r="N8224" s="12">
        <f>H8224 * Dashboard!$I$14 * Dashboard!$I$15 * (Dashboard!$D$12 / 365) * 'Lookups and Calculations'!$F$12</f>
        <v>0</v>
      </c>
    </row>
    <row r="8225" spans="1:14" x14ac:dyDescent="0.35">
      <c r="A8225" s="2">
        <v>8224</v>
      </c>
      <c r="B8225" s="11">
        <v>0.97486370573267012</v>
      </c>
      <c r="C8225" s="11">
        <v>1.3778206556803145</v>
      </c>
      <c r="D8225" s="3">
        <f>B8225*Dashboard!$D$11*Dashboard!$D$10*SQRT(Dashboard!$D$12/365)</f>
        <v>242040.88303472515</v>
      </c>
      <c r="E8225" s="3">
        <f>IF(Dashboard!$I$3,C8225*Dashboard!$E$11*Dashboard!$E$10*SQRT(Dashboard!$D$12/365),0)</f>
        <v>684175.49284740246</v>
      </c>
      <c r="F8225" s="3">
        <f>D8225+IF(Dashboard!$I$3,E8225,0)</f>
        <v>926216.37588212756</v>
      </c>
      <c r="G8225" s="3">
        <f>IF(Dashboard!$I$4, ('Lookups and Calculations'!$F$9) / (1 - 'Lookups and Calculations'!$F$10), 'Lookups and Calculations'!$F$9)</f>
        <v>1951878.888340465</v>
      </c>
      <c r="H8225" s="12">
        <f t="shared" si="256"/>
        <v>0</v>
      </c>
      <c r="I8225" s="12">
        <f t="shared" si="257"/>
        <v>0</v>
      </c>
      <c r="J8225" s="13">
        <f>(1 - Dashboard!$I$9) * H8225 * Dashboard!$I$8 * 'Lookups and Calculations'!$F$12</f>
        <v>0</v>
      </c>
      <c r="K8225" s="12">
        <f>(1 - Dashboard!$I$11) * I8225 * Dashboard!$I$10 * 'Lookups and Calculations'!$F$12</f>
        <v>0</v>
      </c>
      <c r="L8225" s="12">
        <f>(H8225 - I8225) * Dashboard!$I$13 * (Dashboard!$D$12 / 365) * 'Lookups and Calculations'!$F$12</f>
        <v>0</v>
      </c>
      <c r="M8225" s="3">
        <f>(G8225*2) * Dashboard!$I$13 * (Dashboard!$D$12 / 365) * 'Lookups and Calculations'!$F$12</f>
        <v>1602.0878730267946</v>
      </c>
      <c r="N8225" s="12">
        <f>H8225 * Dashboard!$I$14 * Dashboard!$I$15 * (Dashboard!$D$12 / 365) * 'Lookups and Calculations'!$F$12</f>
        <v>0</v>
      </c>
    </row>
    <row r="8226" spans="1:14" x14ac:dyDescent="0.35">
      <c r="A8226" s="2">
        <v>8225</v>
      </c>
      <c r="B8226" s="11">
        <v>2.461999761368129</v>
      </c>
      <c r="C8226" s="11">
        <v>0.64675199892016599</v>
      </c>
      <c r="D8226" s="3">
        <f>B8226*Dashboard!$D$11*Dashboard!$D$10*SQRT(Dashboard!$D$12/365)</f>
        <v>611269.65007376636</v>
      </c>
      <c r="E8226" s="3">
        <f>IF(Dashboard!$I$3,C8226*Dashboard!$E$11*Dashboard!$E$10*SQRT(Dashboard!$D$12/365),0)</f>
        <v>321153.457663009</v>
      </c>
      <c r="F8226" s="3">
        <f>D8226+IF(Dashboard!$I$3,E8226,0)</f>
        <v>932423.10773677542</v>
      </c>
      <c r="G8226" s="3">
        <f>IF(Dashboard!$I$4, ('Lookups and Calculations'!$F$9) / (1 - 'Lookups and Calculations'!$F$10), 'Lookups and Calculations'!$F$9)</f>
        <v>1951878.888340465</v>
      </c>
      <c r="H8226" s="12">
        <f t="shared" si="256"/>
        <v>0</v>
      </c>
      <c r="I8226" s="12">
        <f t="shared" si="257"/>
        <v>0</v>
      </c>
      <c r="J8226" s="13">
        <f>(1 - Dashboard!$I$9) * H8226 * Dashboard!$I$8 * 'Lookups and Calculations'!$F$12</f>
        <v>0</v>
      </c>
      <c r="K8226" s="12">
        <f>(1 - Dashboard!$I$11) * I8226 * Dashboard!$I$10 * 'Lookups and Calculations'!$F$12</f>
        <v>0</v>
      </c>
      <c r="L8226" s="12">
        <f>(H8226 - I8226) * Dashboard!$I$13 * (Dashboard!$D$12 / 365) * 'Lookups and Calculations'!$F$12</f>
        <v>0</v>
      </c>
      <c r="M8226" s="3">
        <f>(G8226*2) * Dashboard!$I$13 * (Dashboard!$D$12 / 365) * 'Lookups and Calculations'!$F$12</f>
        <v>1602.0878730267946</v>
      </c>
      <c r="N8226" s="12">
        <f>H8226 * Dashboard!$I$14 * Dashboard!$I$15 * (Dashboard!$D$12 / 365) * 'Lookups and Calculations'!$F$12</f>
        <v>0</v>
      </c>
    </row>
    <row r="8227" spans="1:14" x14ac:dyDescent="0.35">
      <c r="A8227" s="2">
        <v>8226</v>
      </c>
      <c r="B8227" s="11">
        <v>0.66052612534535904</v>
      </c>
      <c r="C8227" s="11">
        <v>-0.19089175346534687</v>
      </c>
      <c r="D8227" s="3">
        <f>B8227*Dashboard!$D$11*Dashboard!$D$10*SQRT(Dashboard!$D$12/365)</f>
        <v>163996.59327345749</v>
      </c>
      <c r="E8227" s="3">
        <f>IF(Dashboard!$I$3,C8227*Dashboard!$E$11*Dashboard!$E$10*SQRT(Dashboard!$D$12/365),0)</f>
        <v>-94789.883552131549</v>
      </c>
      <c r="F8227" s="3">
        <f>D8227+IF(Dashboard!$I$3,E8227,0)</f>
        <v>69206.70972132594</v>
      </c>
      <c r="G8227" s="3">
        <f>IF(Dashboard!$I$4, ('Lookups and Calculations'!$F$9) / (1 - 'Lookups and Calculations'!$F$10), 'Lookups and Calculations'!$F$9)</f>
        <v>1951878.888340465</v>
      </c>
      <c r="H8227" s="12">
        <f t="shared" si="256"/>
        <v>0</v>
      </c>
      <c r="I8227" s="12">
        <f t="shared" si="257"/>
        <v>0</v>
      </c>
      <c r="J8227" s="13">
        <f>(1 - Dashboard!$I$9) * H8227 * Dashboard!$I$8 * 'Lookups and Calculations'!$F$12</f>
        <v>0</v>
      </c>
      <c r="K8227" s="12">
        <f>(1 - Dashboard!$I$11) * I8227 * Dashboard!$I$10 * 'Lookups and Calculations'!$F$12</f>
        <v>0</v>
      </c>
      <c r="L8227" s="12">
        <f>(H8227 - I8227) * Dashboard!$I$13 * (Dashboard!$D$12 / 365) * 'Lookups and Calculations'!$F$12</f>
        <v>0</v>
      </c>
      <c r="M8227" s="3">
        <f>(G8227*2) * Dashboard!$I$13 * (Dashboard!$D$12 / 365) * 'Lookups and Calculations'!$F$12</f>
        <v>1602.0878730267946</v>
      </c>
      <c r="N8227" s="12">
        <f>H8227 * Dashboard!$I$14 * Dashboard!$I$15 * (Dashboard!$D$12 / 365) * 'Lookups and Calculations'!$F$12</f>
        <v>0</v>
      </c>
    </row>
    <row r="8228" spans="1:14" x14ac:dyDescent="0.35">
      <c r="A8228" s="2">
        <v>8227</v>
      </c>
      <c r="B8228" s="11">
        <v>3.1874366344518501</v>
      </c>
      <c r="C8228" s="11">
        <v>-0.31060692438198123</v>
      </c>
      <c r="D8228" s="3">
        <f>B8228*Dashboard!$D$11*Dashboard!$D$10*SQRT(Dashboard!$D$12/365)</f>
        <v>791382.39846577926</v>
      </c>
      <c r="E8228" s="3">
        <f>IF(Dashboard!$I$3,C8228*Dashboard!$E$11*Dashboard!$E$10*SQRT(Dashboard!$D$12/365),0)</f>
        <v>-154236.07179551886</v>
      </c>
      <c r="F8228" s="3">
        <f>D8228+IF(Dashboard!$I$3,E8228,0)</f>
        <v>637146.3266702604</v>
      </c>
      <c r="G8228" s="3">
        <f>IF(Dashboard!$I$4, ('Lookups and Calculations'!$F$9) / (1 - 'Lookups and Calculations'!$F$10), 'Lookups and Calculations'!$F$9)</f>
        <v>1951878.888340465</v>
      </c>
      <c r="H8228" s="12">
        <f t="shared" si="256"/>
        <v>0</v>
      </c>
      <c r="I8228" s="12">
        <f t="shared" si="257"/>
        <v>0</v>
      </c>
      <c r="J8228" s="13">
        <f>(1 - Dashboard!$I$9) * H8228 * Dashboard!$I$8 * 'Lookups and Calculations'!$F$12</f>
        <v>0</v>
      </c>
      <c r="K8228" s="12">
        <f>(1 - Dashboard!$I$11) * I8228 * Dashboard!$I$10 * 'Lookups and Calculations'!$F$12</f>
        <v>0</v>
      </c>
      <c r="L8228" s="12">
        <f>(H8228 - I8228) * Dashboard!$I$13 * (Dashboard!$D$12 / 365) * 'Lookups and Calculations'!$F$12</f>
        <v>0</v>
      </c>
      <c r="M8228" s="3">
        <f>(G8228*2) * Dashboard!$I$13 * (Dashboard!$D$12 / 365) * 'Lookups and Calculations'!$F$12</f>
        <v>1602.0878730267946</v>
      </c>
      <c r="N8228" s="12">
        <f>H8228 * Dashboard!$I$14 * Dashboard!$I$15 * (Dashboard!$D$12 / 365) * 'Lookups and Calculations'!$F$12</f>
        <v>0</v>
      </c>
    </row>
    <row r="8229" spans="1:14" x14ac:dyDescent="0.35">
      <c r="A8229" s="2">
        <v>8228</v>
      </c>
      <c r="B8229" s="11">
        <v>-1.1842793634973854</v>
      </c>
      <c r="C8229" s="11">
        <v>0.54212927308317727</v>
      </c>
      <c r="D8229" s="3">
        <f>B8229*Dashboard!$D$11*Dashboard!$D$10*SQRT(Dashboard!$D$12/365)</f>
        <v>-294034.97249421006</v>
      </c>
      <c r="E8229" s="3">
        <f>IF(Dashboard!$I$3,C8229*Dashboard!$E$11*Dashboard!$E$10*SQRT(Dashboard!$D$12/365),0)</f>
        <v>269201.62727241521</v>
      </c>
      <c r="F8229" s="3">
        <f>D8229+IF(Dashboard!$I$3,E8229,0)</f>
        <v>-24833.345221794851</v>
      </c>
      <c r="G8229" s="3">
        <f>IF(Dashboard!$I$4, ('Lookups and Calculations'!$F$9) / (1 - 'Lookups and Calculations'!$F$10), 'Lookups and Calculations'!$F$9)</f>
        <v>1951878.888340465</v>
      </c>
      <c r="H8229" s="12">
        <f t="shared" si="256"/>
        <v>0</v>
      </c>
      <c r="I8229" s="12">
        <f t="shared" si="257"/>
        <v>0</v>
      </c>
      <c r="J8229" s="13">
        <f>(1 - Dashboard!$I$9) * H8229 * Dashboard!$I$8 * 'Lookups and Calculations'!$F$12</f>
        <v>0</v>
      </c>
      <c r="K8229" s="12">
        <f>(1 - Dashboard!$I$11) * I8229 * Dashboard!$I$10 * 'Lookups and Calculations'!$F$12</f>
        <v>0</v>
      </c>
      <c r="L8229" s="12">
        <f>(H8229 - I8229) * Dashboard!$I$13 * (Dashboard!$D$12 / 365) * 'Lookups and Calculations'!$F$12</f>
        <v>0</v>
      </c>
      <c r="M8229" s="3">
        <f>(G8229*2) * Dashboard!$I$13 * (Dashboard!$D$12 / 365) * 'Lookups and Calculations'!$F$12</f>
        <v>1602.0878730267946</v>
      </c>
      <c r="N8229" s="12">
        <f>H8229 * Dashboard!$I$14 * Dashboard!$I$15 * (Dashboard!$D$12 / 365) * 'Lookups and Calculations'!$F$12</f>
        <v>0</v>
      </c>
    </row>
    <row r="8230" spans="1:14" x14ac:dyDescent="0.35">
      <c r="A8230" s="2">
        <v>8229</v>
      </c>
      <c r="B8230" s="11">
        <v>-0.82453621392100163</v>
      </c>
      <c r="C8230" s="11">
        <v>1.073016034881614</v>
      </c>
      <c r="D8230" s="3">
        <f>B8230*Dashboard!$D$11*Dashboard!$D$10*SQRT(Dashboard!$D$12/365)</f>
        <v>-204717.3078020768</v>
      </c>
      <c r="E8230" s="3">
        <f>IF(Dashboard!$I$3,C8230*Dashboard!$E$11*Dashboard!$E$10*SQRT(Dashboard!$D$12/365),0)</f>
        <v>532820.63341967261</v>
      </c>
      <c r="F8230" s="3">
        <f>D8230+IF(Dashboard!$I$3,E8230,0)</f>
        <v>328103.32561759581</v>
      </c>
      <c r="G8230" s="3">
        <f>IF(Dashboard!$I$4, ('Lookups and Calculations'!$F$9) / (1 - 'Lookups and Calculations'!$F$10), 'Lookups and Calculations'!$F$9)</f>
        <v>1951878.888340465</v>
      </c>
      <c r="H8230" s="12">
        <f t="shared" si="256"/>
        <v>0</v>
      </c>
      <c r="I8230" s="12">
        <f t="shared" si="257"/>
        <v>0</v>
      </c>
      <c r="J8230" s="13">
        <f>(1 - Dashboard!$I$9) * H8230 * Dashboard!$I$8 * 'Lookups and Calculations'!$F$12</f>
        <v>0</v>
      </c>
      <c r="K8230" s="12">
        <f>(1 - Dashboard!$I$11) * I8230 * Dashboard!$I$10 * 'Lookups and Calculations'!$F$12</f>
        <v>0</v>
      </c>
      <c r="L8230" s="12">
        <f>(H8230 - I8230) * Dashboard!$I$13 * (Dashboard!$D$12 / 365) * 'Lookups and Calculations'!$F$12</f>
        <v>0</v>
      </c>
      <c r="M8230" s="3">
        <f>(G8230*2) * Dashboard!$I$13 * (Dashboard!$D$12 / 365) * 'Lookups and Calculations'!$F$12</f>
        <v>1602.0878730267946</v>
      </c>
      <c r="N8230" s="12">
        <f>H8230 * Dashboard!$I$14 * Dashboard!$I$15 * (Dashboard!$D$12 / 365) * 'Lookups and Calculations'!$F$12</f>
        <v>0</v>
      </c>
    </row>
    <row r="8231" spans="1:14" x14ac:dyDescent="0.35">
      <c r="A8231" s="2">
        <v>8230</v>
      </c>
      <c r="B8231" s="11">
        <v>0.34891873307902344</v>
      </c>
      <c r="C8231" s="11">
        <v>5.9263666999404177E-2</v>
      </c>
      <c r="D8231" s="3">
        <f>B8231*Dashboard!$D$11*Dashboard!$D$10*SQRT(Dashboard!$D$12/365)</f>
        <v>86630.159441963289</v>
      </c>
      <c r="E8231" s="3">
        <f>IF(Dashboard!$I$3,C8231*Dashboard!$E$11*Dashboard!$E$10*SQRT(Dashboard!$D$12/365),0)</f>
        <v>29428.175873326036</v>
      </c>
      <c r="F8231" s="3">
        <f>D8231+IF(Dashboard!$I$3,E8231,0)</f>
        <v>116058.33531528933</v>
      </c>
      <c r="G8231" s="3">
        <f>IF(Dashboard!$I$4, ('Lookups and Calculations'!$F$9) / (1 - 'Lookups and Calculations'!$F$10), 'Lookups and Calculations'!$F$9)</f>
        <v>1951878.888340465</v>
      </c>
      <c r="H8231" s="12">
        <f t="shared" si="256"/>
        <v>0</v>
      </c>
      <c r="I8231" s="12">
        <f t="shared" si="257"/>
        <v>0</v>
      </c>
      <c r="J8231" s="13">
        <f>(1 - Dashboard!$I$9) * H8231 * Dashboard!$I$8 * 'Lookups and Calculations'!$F$12</f>
        <v>0</v>
      </c>
      <c r="K8231" s="12">
        <f>(1 - Dashboard!$I$11) * I8231 * Dashboard!$I$10 * 'Lookups and Calculations'!$F$12</f>
        <v>0</v>
      </c>
      <c r="L8231" s="12">
        <f>(H8231 - I8231) * Dashboard!$I$13 * (Dashboard!$D$12 / 365) * 'Lookups and Calculations'!$F$12</f>
        <v>0</v>
      </c>
      <c r="M8231" s="3">
        <f>(G8231*2) * Dashboard!$I$13 * (Dashboard!$D$12 / 365) * 'Lookups and Calculations'!$F$12</f>
        <v>1602.0878730267946</v>
      </c>
      <c r="N8231" s="12">
        <f>H8231 * Dashboard!$I$14 * Dashboard!$I$15 * (Dashboard!$D$12 / 365) * 'Lookups and Calculations'!$F$12</f>
        <v>0</v>
      </c>
    </row>
    <row r="8232" spans="1:14" x14ac:dyDescent="0.35">
      <c r="A8232" s="2">
        <v>8231</v>
      </c>
      <c r="B8232" s="11">
        <v>1.2023864570381173</v>
      </c>
      <c r="C8232" s="11">
        <v>0.43294129225629968</v>
      </c>
      <c r="D8232" s="3">
        <f>B8232*Dashboard!$D$11*Dashboard!$D$10*SQRT(Dashboard!$D$12/365)</f>
        <v>298530.63366614521</v>
      </c>
      <c r="E8232" s="3">
        <f>IF(Dashboard!$I$3,C8232*Dashboard!$E$11*Dashboard!$E$10*SQRT(Dashboard!$D$12/365),0)</f>
        <v>214982.85773425945</v>
      </c>
      <c r="F8232" s="3">
        <f>D8232+IF(Dashboard!$I$3,E8232,0)</f>
        <v>513513.49140040466</v>
      </c>
      <c r="G8232" s="3">
        <f>IF(Dashboard!$I$4, ('Lookups and Calculations'!$F$9) / (1 - 'Lookups and Calculations'!$F$10), 'Lookups and Calculations'!$F$9)</f>
        <v>1951878.888340465</v>
      </c>
      <c r="H8232" s="12">
        <f t="shared" si="256"/>
        <v>0</v>
      </c>
      <c r="I8232" s="12">
        <f t="shared" si="257"/>
        <v>0</v>
      </c>
      <c r="J8232" s="13">
        <f>(1 - Dashboard!$I$9) * H8232 * Dashboard!$I$8 * 'Lookups and Calculations'!$F$12</f>
        <v>0</v>
      </c>
      <c r="K8232" s="12">
        <f>(1 - Dashboard!$I$11) * I8232 * Dashboard!$I$10 * 'Lookups and Calculations'!$F$12</f>
        <v>0</v>
      </c>
      <c r="L8232" s="12">
        <f>(H8232 - I8232) * Dashboard!$I$13 * (Dashboard!$D$12 / 365) * 'Lookups and Calculations'!$F$12</f>
        <v>0</v>
      </c>
      <c r="M8232" s="3">
        <f>(G8232*2) * Dashboard!$I$13 * (Dashboard!$D$12 / 365) * 'Lookups and Calculations'!$F$12</f>
        <v>1602.0878730267946</v>
      </c>
      <c r="N8232" s="12">
        <f>H8232 * Dashboard!$I$14 * Dashboard!$I$15 * (Dashboard!$D$12 / 365) * 'Lookups and Calculations'!$F$12</f>
        <v>0</v>
      </c>
    </row>
    <row r="8233" spans="1:14" x14ac:dyDescent="0.35">
      <c r="A8233" s="2">
        <v>8232</v>
      </c>
      <c r="B8233" s="11">
        <v>1.3202538064717668</v>
      </c>
      <c r="C8233" s="11">
        <v>1.1287560009503084</v>
      </c>
      <c r="D8233" s="3">
        <f>B8233*Dashboard!$D$11*Dashboard!$D$10*SQRT(Dashboard!$D$12/365)</f>
        <v>327794.94740571757</v>
      </c>
      <c r="E8233" s="3">
        <f>IF(Dashboard!$I$3,C8233*Dashboard!$E$11*Dashboard!$E$10*SQRT(Dashboard!$D$12/365),0)</f>
        <v>560499.06790904119</v>
      </c>
      <c r="F8233" s="3">
        <f>D8233+IF(Dashboard!$I$3,E8233,0)</f>
        <v>888294.01531475876</v>
      </c>
      <c r="G8233" s="3">
        <f>IF(Dashboard!$I$4, ('Lookups and Calculations'!$F$9) / (1 - 'Lookups and Calculations'!$F$10), 'Lookups and Calculations'!$F$9)</f>
        <v>1951878.888340465</v>
      </c>
      <c r="H8233" s="12">
        <f t="shared" si="256"/>
        <v>0</v>
      </c>
      <c r="I8233" s="12">
        <f t="shared" si="257"/>
        <v>0</v>
      </c>
      <c r="J8233" s="13">
        <f>(1 - Dashboard!$I$9) * H8233 * Dashboard!$I$8 * 'Lookups and Calculations'!$F$12</f>
        <v>0</v>
      </c>
      <c r="K8233" s="12">
        <f>(1 - Dashboard!$I$11) * I8233 * Dashboard!$I$10 * 'Lookups and Calculations'!$F$12</f>
        <v>0</v>
      </c>
      <c r="L8233" s="12">
        <f>(H8233 - I8233) * Dashboard!$I$13 * (Dashboard!$D$12 / 365) * 'Lookups and Calculations'!$F$12</f>
        <v>0</v>
      </c>
      <c r="M8233" s="3">
        <f>(G8233*2) * Dashboard!$I$13 * (Dashboard!$D$12 / 365) * 'Lookups and Calculations'!$F$12</f>
        <v>1602.0878730267946</v>
      </c>
      <c r="N8233" s="12">
        <f>H8233 * Dashboard!$I$14 * Dashboard!$I$15 * (Dashboard!$D$12 / 365) * 'Lookups and Calculations'!$F$12</f>
        <v>0</v>
      </c>
    </row>
    <row r="8234" spans="1:14" x14ac:dyDescent="0.35">
      <c r="A8234" s="2">
        <v>8233</v>
      </c>
      <c r="B8234" s="11">
        <v>0.31170856615699827</v>
      </c>
      <c r="C8234" s="11">
        <v>-0.32185864243487972</v>
      </c>
      <c r="D8234" s="3">
        <f>B8234*Dashboard!$D$11*Dashboard!$D$10*SQRT(Dashboard!$D$12/365)</f>
        <v>77391.553463799763</v>
      </c>
      <c r="E8234" s="3">
        <f>IF(Dashboard!$I$3,C8234*Dashboard!$E$11*Dashboard!$E$10*SQRT(Dashboard!$D$12/365),0)</f>
        <v>-159823.26466600227</v>
      </c>
      <c r="F8234" s="3">
        <f>D8234+IF(Dashboard!$I$3,E8234,0)</f>
        <v>-82431.71120220251</v>
      </c>
      <c r="G8234" s="3">
        <f>IF(Dashboard!$I$4, ('Lookups and Calculations'!$F$9) / (1 - 'Lookups and Calculations'!$F$10), 'Lookups and Calculations'!$F$9)</f>
        <v>1951878.888340465</v>
      </c>
      <c r="H8234" s="12">
        <f t="shared" si="256"/>
        <v>0</v>
      </c>
      <c r="I8234" s="12">
        <f t="shared" si="257"/>
        <v>0</v>
      </c>
      <c r="J8234" s="13">
        <f>(1 - Dashboard!$I$9) * H8234 * Dashboard!$I$8 * 'Lookups and Calculations'!$F$12</f>
        <v>0</v>
      </c>
      <c r="K8234" s="12">
        <f>(1 - Dashboard!$I$11) * I8234 * Dashboard!$I$10 * 'Lookups and Calculations'!$F$12</f>
        <v>0</v>
      </c>
      <c r="L8234" s="12">
        <f>(H8234 - I8234) * Dashboard!$I$13 * (Dashboard!$D$12 / 365) * 'Lookups and Calculations'!$F$12</f>
        <v>0</v>
      </c>
      <c r="M8234" s="3">
        <f>(G8234*2) * Dashboard!$I$13 * (Dashboard!$D$12 / 365) * 'Lookups and Calculations'!$F$12</f>
        <v>1602.0878730267946</v>
      </c>
      <c r="N8234" s="12">
        <f>H8234 * Dashboard!$I$14 * Dashboard!$I$15 * (Dashboard!$D$12 / 365) * 'Lookups and Calculations'!$F$12</f>
        <v>0</v>
      </c>
    </row>
    <row r="8235" spans="1:14" x14ac:dyDescent="0.35">
      <c r="A8235" s="2">
        <v>8234</v>
      </c>
      <c r="B8235" s="11">
        <v>-0.56513768360884664</v>
      </c>
      <c r="C8235" s="11">
        <v>-3.1260372063510865E-2</v>
      </c>
      <c r="D8235" s="3">
        <f>B8235*Dashboard!$D$11*Dashboard!$D$10*SQRT(Dashboard!$D$12/365)</f>
        <v>-140313.38244773503</v>
      </c>
      <c r="E8235" s="3">
        <f>IF(Dashboard!$I$3,C8235*Dashboard!$E$11*Dashboard!$E$10*SQRT(Dashboard!$D$12/365),0)</f>
        <v>-15522.76079979753</v>
      </c>
      <c r="F8235" s="3">
        <f>D8235+IF(Dashboard!$I$3,E8235,0)</f>
        <v>-155836.14324753257</v>
      </c>
      <c r="G8235" s="3">
        <f>IF(Dashboard!$I$4, ('Lookups and Calculations'!$F$9) / (1 - 'Lookups and Calculations'!$F$10), 'Lookups and Calculations'!$F$9)</f>
        <v>1951878.888340465</v>
      </c>
      <c r="H8235" s="12">
        <f t="shared" si="256"/>
        <v>0</v>
      </c>
      <c r="I8235" s="12">
        <f t="shared" si="257"/>
        <v>0</v>
      </c>
      <c r="J8235" s="13">
        <f>(1 - Dashboard!$I$9) * H8235 * Dashboard!$I$8 * 'Lookups and Calculations'!$F$12</f>
        <v>0</v>
      </c>
      <c r="K8235" s="12">
        <f>(1 - Dashboard!$I$11) * I8235 * Dashboard!$I$10 * 'Lookups and Calculations'!$F$12</f>
        <v>0</v>
      </c>
      <c r="L8235" s="12">
        <f>(H8235 - I8235) * Dashboard!$I$13 * (Dashboard!$D$12 / 365) * 'Lookups and Calculations'!$F$12</f>
        <v>0</v>
      </c>
      <c r="M8235" s="3">
        <f>(G8235*2) * Dashboard!$I$13 * (Dashboard!$D$12 / 365) * 'Lookups and Calculations'!$F$12</f>
        <v>1602.0878730267946</v>
      </c>
      <c r="N8235" s="12">
        <f>H8235 * Dashboard!$I$14 * Dashboard!$I$15 * (Dashboard!$D$12 / 365) * 'Lookups and Calculations'!$F$12</f>
        <v>0</v>
      </c>
    </row>
    <row r="8236" spans="1:14" x14ac:dyDescent="0.35">
      <c r="A8236" s="2">
        <v>8235</v>
      </c>
      <c r="B8236" s="11">
        <v>0.69315585089832743</v>
      </c>
      <c r="C8236" s="11">
        <v>-0.61478889608782072</v>
      </c>
      <c r="D8236" s="3">
        <f>B8236*Dashboard!$D$11*Dashboard!$D$10*SQRT(Dashboard!$D$12/365)</f>
        <v>172097.95917679221</v>
      </c>
      <c r="E8236" s="3">
        <f>IF(Dashboard!$I$3,C8236*Dashboard!$E$11*Dashboard!$E$10*SQRT(Dashboard!$D$12/365),0)</f>
        <v>-305281.74638977781</v>
      </c>
      <c r="F8236" s="3">
        <f>D8236+IF(Dashboard!$I$3,E8236,0)</f>
        <v>-133183.7872129856</v>
      </c>
      <c r="G8236" s="3">
        <f>IF(Dashboard!$I$4, ('Lookups and Calculations'!$F$9) / (1 - 'Lookups and Calculations'!$F$10), 'Lookups and Calculations'!$F$9)</f>
        <v>1951878.888340465</v>
      </c>
      <c r="H8236" s="12">
        <f t="shared" si="256"/>
        <v>0</v>
      </c>
      <c r="I8236" s="12">
        <f t="shared" si="257"/>
        <v>0</v>
      </c>
      <c r="J8236" s="13">
        <f>(1 - Dashboard!$I$9) * H8236 * Dashboard!$I$8 * 'Lookups and Calculations'!$F$12</f>
        <v>0</v>
      </c>
      <c r="K8236" s="12">
        <f>(1 - Dashboard!$I$11) * I8236 * Dashboard!$I$10 * 'Lookups and Calculations'!$F$12</f>
        <v>0</v>
      </c>
      <c r="L8236" s="12">
        <f>(H8236 - I8236) * Dashboard!$I$13 * (Dashboard!$D$12 / 365) * 'Lookups and Calculations'!$F$12</f>
        <v>0</v>
      </c>
      <c r="M8236" s="3">
        <f>(G8236*2) * Dashboard!$I$13 * (Dashboard!$D$12 / 365) * 'Lookups and Calculations'!$F$12</f>
        <v>1602.0878730267946</v>
      </c>
      <c r="N8236" s="12">
        <f>H8236 * Dashboard!$I$14 * Dashboard!$I$15 * (Dashboard!$D$12 / 365) * 'Lookups and Calculations'!$F$12</f>
        <v>0</v>
      </c>
    </row>
    <row r="8237" spans="1:14" x14ac:dyDescent="0.35">
      <c r="A8237" s="2">
        <v>8236</v>
      </c>
      <c r="B8237" s="11">
        <v>1.760763604334491</v>
      </c>
      <c r="C8237" s="11">
        <v>0.32709494243153925</v>
      </c>
      <c r="D8237" s="3">
        <f>B8237*Dashboard!$D$11*Dashboard!$D$10*SQRT(Dashboard!$D$12/365)</f>
        <v>437165.49821518641</v>
      </c>
      <c r="E8237" s="3">
        <f>IF(Dashboard!$I$3,C8237*Dashboard!$E$11*Dashboard!$E$10*SQRT(Dashboard!$D$12/365),0)</f>
        <v>162423.42029303667</v>
      </c>
      <c r="F8237" s="3">
        <f>D8237+IF(Dashboard!$I$3,E8237,0)</f>
        <v>599588.91850822303</v>
      </c>
      <c r="G8237" s="3">
        <f>IF(Dashboard!$I$4, ('Lookups and Calculations'!$F$9) / (1 - 'Lookups and Calculations'!$F$10), 'Lookups and Calculations'!$F$9)</f>
        <v>1951878.888340465</v>
      </c>
      <c r="H8237" s="12">
        <f t="shared" si="256"/>
        <v>0</v>
      </c>
      <c r="I8237" s="12">
        <f t="shared" si="257"/>
        <v>0</v>
      </c>
      <c r="J8237" s="13">
        <f>(1 - Dashboard!$I$9) * H8237 * Dashboard!$I$8 * 'Lookups and Calculations'!$F$12</f>
        <v>0</v>
      </c>
      <c r="K8237" s="12">
        <f>(1 - Dashboard!$I$11) * I8237 * Dashboard!$I$10 * 'Lookups and Calculations'!$F$12</f>
        <v>0</v>
      </c>
      <c r="L8237" s="12">
        <f>(H8237 - I8237) * Dashboard!$I$13 * (Dashboard!$D$12 / 365) * 'Lookups and Calculations'!$F$12</f>
        <v>0</v>
      </c>
      <c r="M8237" s="3">
        <f>(G8237*2) * Dashboard!$I$13 * (Dashboard!$D$12 / 365) * 'Lookups and Calculations'!$F$12</f>
        <v>1602.0878730267946</v>
      </c>
      <c r="N8237" s="12">
        <f>H8237 * Dashboard!$I$14 * Dashboard!$I$15 * (Dashboard!$D$12 / 365) * 'Lookups and Calculations'!$F$12</f>
        <v>0</v>
      </c>
    </row>
    <row r="8238" spans="1:14" x14ac:dyDescent="0.35">
      <c r="A8238" s="2">
        <v>8237</v>
      </c>
      <c r="B8238" s="11">
        <v>-1.3529771149477314</v>
      </c>
      <c r="C8238" s="11">
        <v>-0.6418544035979159</v>
      </c>
      <c r="D8238" s="3">
        <f>B8238*Dashboard!$D$11*Dashboard!$D$10*SQRT(Dashboard!$D$12/365)</f>
        <v>-335919.54824249557</v>
      </c>
      <c r="E8238" s="3">
        <f>IF(Dashboard!$I$3,C8238*Dashboard!$E$11*Dashboard!$E$10*SQRT(Dashboard!$D$12/365),0)</f>
        <v>-318721.4904257977</v>
      </c>
      <c r="F8238" s="3">
        <f>D8238+IF(Dashboard!$I$3,E8238,0)</f>
        <v>-654641.03866829327</v>
      </c>
      <c r="G8238" s="3">
        <f>IF(Dashboard!$I$4, ('Lookups and Calculations'!$F$9) / (1 - 'Lookups and Calculations'!$F$10), 'Lookups and Calculations'!$F$9)</f>
        <v>1951878.888340465</v>
      </c>
      <c r="H8238" s="12">
        <f t="shared" si="256"/>
        <v>0</v>
      </c>
      <c r="I8238" s="12">
        <f t="shared" si="257"/>
        <v>0</v>
      </c>
      <c r="J8238" s="13">
        <f>(1 - Dashboard!$I$9) * H8238 * Dashboard!$I$8 * 'Lookups and Calculations'!$F$12</f>
        <v>0</v>
      </c>
      <c r="K8238" s="12">
        <f>(1 - Dashboard!$I$11) * I8238 * Dashboard!$I$10 * 'Lookups and Calculations'!$F$12</f>
        <v>0</v>
      </c>
      <c r="L8238" s="12">
        <f>(H8238 - I8238) * Dashboard!$I$13 * (Dashboard!$D$12 / 365) * 'Lookups and Calculations'!$F$12</f>
        <v>0</v>
      </c>
      <c r="M8238" s="3">
        <f>(G8238*2) * Dashboard!$I$13 * (Dashboard!$D$12 / 365) * 'Lookups and Calculations'!$F$12</f>
        <v>1602.0878730267946</v>
      </c>
      <c r="N8238" s="12">
        <f>H8238 * Dashboard!$I$14 * Dashboard!$I$15 * (Dashboard!$D$12 / 365) * 'Lookups and Calculations'!$F$12</f>
        <v>0</v>
      </c>
    </row>
    <row r="8239" spans="1:14" x14ac:dyDescent="0.35">
      <c r="A8239" s="2">
        <v>8238</v>
      </c>
      <c r="B8239" s="11">
        <v>-0.59834782303810174</v>
      </c>
      <c r="C8239" s="11">
        <v>-1.4444090613562923</v>
      </c>
      <c r="D8239" s="3">
        <f>B8239*Dashboard!$D$11*Dashboard!$D$10*SQRT(Dashboard!$D$12/365)</f>
        <v>-148558.85453362219</v>
      </c>
      <c r="E8239" s="3">
        <f>IF(Dashboard!$I$3,C8239*Dashboard!$E$11*Dashboard!$E$10*SQRT(Dashboard!$D$12/365),0)</f>
        <v>-717240.86683745193</v>
      </c>
      <c r="F8239" s="3">
        <f>D8239+IF(Dashboard!$I$3,E8239,0)</f>
        <v>-865799.72137107409</v>
      </c>
      <c r="G8239" s="3">
        <f>IF(Dashboard!$I$4, ('Lookups and Calculations'!$F$9) / (1 - 'Lookups and Calculations'!$F$10), 'Lookups and Calculations'!$F$9)</f>
        <v>1951878.888340465</v>
      </c>
      <c r="H8239" s="12">
        <f t="shared" si="256"/>
        <v>0</v>
      </c>
      <c r="I8239" s="12">
        <f t="shared" si="257"/>
        <v>0</v>
      </c>
      <c r="J8239" s="13">
        <f>(1 - Dashboard!$I$9) * H8239 * Dashboard!$I$8 * 'Lookups and Calculations'!$F$12</f>
        <v>0</v>
      </c>
      <c r="K8239" s="12">
        <f>(1 - Dashboard!$I$11) * I8239 * Dashboard!$I$10 * 'Lookups and Calculations'!$F$12</f>
        <v>0</v>
      </c>
      <c r="L8239" s="12">
        <f>(H8239 - I8239) * Dashboard!$I$13 * (Dashboard!$D$12 / 365) * 'Lookups and Calculations'!$F$12</f>
        <v>0</v>
      </c>
      <c r="M8239" s="3">
        <f>(G8239*2) * Dashboard!$I$13 * (Dashboard!$D$12 / 365) * 'Lookups and Calculations'!$F$12</f>
        <v>1602.0878730267946</v>
      </c>
      <c r="N8239" s="12">
        <f>H8239 * Dashboard!$I$14 * Dashboard!$I$15 * (Dashboard!$D$12 / 365) * 'Lookups and Calculations'!$F$12</f>
        <v>0</v>
      </c>
    </row>
    <row r="8240" spans="1:14" x14ac:dyDescent="0.35">
      <c r="A8240" s="2">
        <v>8239</v>
      </c>
      <c r="B8240" s="11">
        <v>0.97767753088838494</v>
      </c>
      <c r="C8240" s="11">
        <v>-2.3917509340041123</v>
      </c>
      <c r="D8240" s="3">
        <f>B8240*Dashboard!$D$11*Dashboard!$D$10*SQRT(Dashboard!$D$12/365)</f>
        <v>242739.50451523522</v>
      </c>
      <c r="E8240" s="3">
        <f>IF(Dashboard!$I$3,C8240*Dashboard!$E$11*Dashboard!$E$10*SQRT(Dashboard!$D$12/365),0)</f>
        <v>-1187656.2942312101</v>
      </c>
      <c r="F8240" s="3">
        <f>D8240+IF(Dashboard!$I$3,E8240,0)</f>
        <v>-944916.78971597494</v>
      </c>
      <c r="G8240" s="3">
        <f>IF(Dashboard!$I$4, ('Lookups and Calculations'!$F$9) / (1 - 'Lookups and Calculations'!$F$10), 'Lookups and Calculations'!$F$9)</f>
        <v>1951878.888340465</v>
      </c>
      <c r="H8240" s="12">
        <f t="shared" si="256"/>
        <v>0</v>
      </c>
      <c r="I8240" s="12">
        <f t="shared" si="257"/>
        <v>0</v>
      </c>
      <c r="J8240" s="13">
        <f>(1 - Dashboard!$I$9) * H8240 * Dashboard!$I$8 * 'Lookups and Calculations'!$F$12</f>
        <v>0</v>
      </c>
      <c r="K8240" s="12">
        <f>(1 - Dashboard!$I$11) * I8240 * Dashboard!$I$10 * 'Lookups and Calculations'!$F$12</f>
        <v>0</v>
      </c>
      <c r="L8240" s="12">
        <f>(H8240 - I8240) * Dashboard!$I$13 * (Dashboard!$D$12 / 365) * 'Lookups and Calculations'!$F$12</f>
        <v>0</v>
      </c>
      <c r="M8240" s="3">
        <f>(G8240*2) * Dashboard!$I$13 * (Dashboard!$D$12 / 365) * 'Lookups and Calculations'!$F$12</f>
        <v>1602.0878730267946</v>
      </c>
      <c r="N8240" s="12">
        <f>H8240 * Dashboard!$I$14 * Dashboard!$I$15 * (Dashboard!$D$12 / 365) * 'Lookups and Calculations'!$F$12</f>
        <v>0</v>
      </c>
    </row>
    <row r="8241" spans="1:14" x14ac:dyDescent="0.35">
      <c r="A8241" s="2">
        <v>8240</v>
      </c>
      <c r="B8241" s="11">
        <v>-0.50511805802949949</v>
      </c>
      <c r="C8241" s="11">
        <v>-0.24919336420191338</v>
      </c>
      <c r="D8241" s="3">
        <f>B8241*Dashboard!$D$11*Dashboard!$D$10*SQRT(Dashboard!$D$12/365)</f>
        <v>-125411.60377938193</v>
      </c>
      <c r="E8241" s="3">
        <f>IF(Dashboard!$I$3,C8241*Dashboard!$E$11*Dashboard!$E$10*SQRT(Dashboard!$D$12/365),0)</f>
        <v>-123740.33736848283</v>
      </c>
      <c r="F8241" s="3">
        <f>D8241+IF(Dashboard!$I$3,E8241,0)</f>
        <v>-249151.94114786474</v>
      </c>
      <c r="G8241" s="3">
        <f>IF(Dashboard!$I$4, ('Lookups and Calculations'!$F$9) / (1 - 'Lookups and Calculations'!$F$10), 'Lookups and Calculations'!$F$9)</f>
        <v>1951878.888340465</v>
      </c>
      <c r="H8241" s="12">
        <f t="shared" si="256"/>
        <v>0</v>
      </c>
      <c r="I8241" s="12">
        <f t="shared" si="257"/>
        <v>0</v>
      </c>
      <c r="J8241" s="13">
        <f>(1 - Dashboard!$I$9) * H8241 * Dashboard!$I$8 * 'Lookups and Calculations'!$F$12</f>
        <v>0</v>
      </c>
      <c r="K8241" s="12">
        <f>(1 - Dashboard!$I$11) * I8241 * Dashboard!$I$10 * 'Lookups and Calculations'!$F$12</f>
        <v>0</v>
      </c>
      <c r="L8241" s="12">
        <f>(H8241 - I8241) * Dashboard!$I$13 * (Dashboard!$D$12 / 365) * 'Lookups and Calculations'!$F$12</f>
        <v>0</v>
      </c>
      <c r="M8241" s="3">
        <f>(G8241*2) * Dashboard!$I$13 * (Dashboard!$D$12 / 365) * 'Lookups and Calculations'!$F$12</f>
        <v>1602.0878730267946</v>
      </c>
      <c r="N8241" s="12">
        <f>H8241 * Dashboard!$I$14 * Dashboard!$I$15 * (Dashboard!$D$12 / 365) * 'Lookups and Calculations'!$F$12</f>
        <v>0</v>
      </c>
    </row>
    <row r="8242" spans="1:14" x14ac:dyDescent="0.35">
      <c r="A8242" s="2">
        <v>8241</v>
      </c>
      <c r="B8242" s="11">
        <v>0.97296667847790785</v>
      </c>
      <c r="C8242" s="11">
        <v>-0.46839946710688746</v>
      </c>
      <c r="D8242" s="3">
        <f>B8242*Dashboard!$D$11*Dashboard!$D$10*SQRT(Dashboard!$D$12/365)</f>
        <v>241569.88575666101</v>
      </c>
      <c r="E8242" s="3">
        <f>IF(Dashboard!$I$3,C8242*Dashboard!$E$11*Dashboard!$E$10*SQRT(Dashboard!$D$12/365),0)</f>
        <v>-232590.09431752277</v>
      </c>
      <c r="F8242" s="3">
        <f>D8242+IF(Dashboard!$I$3,E8242,0)</f>
        <v>8979.7914391382365</v>
      </c>
      <c r="G8242" s="3">
        <f>IF(Dashboard!$I$4, ('Lookups and Calculations'!$F$9) / (1 - 'Lookups and Calculations'!$F$10), 'Lookups and Calculations'!$F$9)</f>
        <v>1951878.888340465</v>
      </c>
      <c r="H8242" s="12">
        <f t="shared" si="256"/>
        <v>0</v>
      </c>
      <c r="I8242" s="12">
        <f t="shared" si="257"/>
        <v>0</v>
      </c>
      <c r="J8242" s="13">
        <f>(1 - Dashboard!$I$9) * H8242 * Dashboard!$I$8 * 'Lookups and Calculations'!$F$12</f>
        <v>0</v>
      </c>
      <c r="K8242" s="12">
        <f>(1 - Dashboard!$I$11) * I8242 * Dashboard!$I$10 * 'Lookups and Calculations'!$F$12</f>
        <v>0</v>
      </c>
      <c r="L8242" s="12">
        <f>(H8242 - I8242) * Dashboard!$I$13 * (Dashboard!$D$12 / 365) * 'Lookups and Calculations'!$F$12</f>
        <v>0</v>
      </c>
      <c r="M8242" s="3">
        <f>(G8242*2) * Dashboard!$I$13 * (Dashboard!$D$12 / 365) * 'Lookups and Calculations'!$F$12</f>
        <v>1602.0878730267946</v>
      </c>
      <c r="N8242" s="12">
        <f>H8242 * Dashboard!$I$14 * Dashboard!$I$15 * (Dashboard!$D$12 / 365) * 'Lookups and Calculations'!$F$12</f>
        <v>0</v>
      </c>
    </row>
    <row r="8243" spans="1:14" x14ac:dyDescent="0.35">
      <c r="A8243" s="2">
        <v>8242</v>
      </c>
      <c r="B8243" s="11">
        <v>0.52169278947227027</v>
      </c>
      <c r="C8243" s="11">
        <v>-1.1536245063945084E-2</v>
      </c>
      <c r="D8243" s="3">
        <f>B8243*Dashboard!$D$11*Dashboard!$D$10*SQRT(Dashboard!$D$12/365)</f>
        <v>129526.80738259388</v>
      </c>
      <c r="E8243" s="3">
        <f>IF(Dashboard!$I$3,C8243*Dashboard!$E$11*Dashboard!$E$10*SQRT(Dashboard!$D$12/365),0)</f>
        <v>-5728.4786083685713</v>
      </c>
      <c r="F8243" s="3">
        <f>D8243+IF(Dashboard!$I$3,E8243,0)</f>
        <v>123798.3287742253</v>
      </c>
      <c r="G8243" s="3">
        <f>IF(Dashboard!$I$4, ('Lookups and Calculations'!$F$9) / (1 - 'Lookups and Calculations'!$F$10), 'Lookups and Calculations'!$F$9)</f>
        <v>1951878.888340465</v>
      </c>
      <c r="H8243" s="12">
        <f t="shared" si="256"/>
        <v>0</v>
      </c>
      <c r="I8243" s="12">
        <f t="shared" si="257"/>
        <v>0</v>
      </c>
      <c r="J8243" s="13">
        <f>(1 - Dashboard!$I$9) * H8243 * Dashboard!$I$8 * 'Lookups and Calculations'!$F$12</f>
        <v>0</v>
      </c>
      <c r="K8243" s="12">
        <f>(1 - Dashboard!$I$11) * I8243 * Dashboard!$I$10 * 'Lookups and Calculations'!$F$12</f>
        <v>0</v>
      </c>
      <c r="L8243" s="12">
        <f>(H8243 - I8243) * Dashboard!$I$13 * (Dashboard!$D$12 / 365) * 'Lookups and Calculations'!$F$12</f>
        <v>0</v>
      </c>
      <c r="M8243" s="3">
        <f>(G8243*2) * Dashboard!$I$13 * (Dashboard!$D$12 / 365) * 'Lookups and Calculations'!$F$12</f>
        <v>1602.0878730267946</v>
      </c>
      <c r="N8243" s="12">
        <f>H8243 * Dashboard!$I$14 * Dashboard!$I$15 * (Dashboard!$D$12 / 365) * 'Lookups and Calculations'!$F$12</f>
        <v>0</v>
      </c>
    </row>
    <row r="8244" spans="1:14" x14ac:dyDescent="0.35">
      <c r="A8244" s="2">
        <v>8243</v>
      </c>
      <c r="B8244" s="11">
        <v>2.3690305008181229</v>
      </c>
      <c r="C8244" s="11">
        <v>0.79748202722290229</v>
      </c>
      <c r="D8244" s="3">
        <f>B8244*Dashboard!$D$11*Dashboard!$D$10*SQRT(Dashboard!$D$12/365)</f>
        <v>588187.07782670867</v>
      </c>
      <c r="E8244" s="3">
        <f>IF(Dashboard!$I$3,C8244*Dashboard!$E$11*Dashboard!$E$10*SQRT(Dashboard!$D$12/365),0)</f>
        <v>396000.49307053676</v>
      </c>
      <c r="F8244" s="3">
        <f>D8244+IF(Dashboard!$I$3,E8244,0)</f>
        <v>984187.57089724543</v>
      </c>
      <c r="G8244" s="3">
        <f>IF(Dashboard!$I$4, ('Lookups and Calculations'!$F$9) / (1 - 'Lookups and Calculations'!$F$10), 'Lookups and Calculations'!$F$9)</f>
        <v>1951878.888340465</v>
      </c>
      <c r="H8244" s="12">
        <f t="shared" si="256"/>
        <v>0</v>
      </c>
      <c r="I8244" s="12">
        <f t="shared" si="257"/>
        <v>0</v>
      </c>
      <c r="J8244" s="13">
        <f>(1 - Dashboard!$I$9) * H8244 * Dashboard!$I$8 * 'Lookups and Calculations'!$F$12</f>
        <v>0</v>
      </c>
      <c r="K8244" s="12">
        <f>(1 - Dashboard!$I$11) * I8244 * Dashboard!$I$10 * 'Lookups and Calculations'!$F$12</f>
        <v>0</v>
      </c>
      <c r="L8244" s="12">
        <f>(H8244 - I8244) * Dashboard!$I$13 * (Dashboard!$D$12 / 365) * 'Lookups and Calculations'!$F$12</f>
        <v>0</v>
      </c>
      <c r="M8244" s="3">
        <f>(G8244*2) * Dashboard!$I$13 * (Dashboard!$D$12 / 365) * 'Lookups and Calculations'!$F$12</f>
        <v>1602.0878730267946</v>
      </c>
      <c r="N8244" s="12">
        <f>H8244 * Dashboard!$I$14 * Dashboard!$I$15 * (Dashboard!$D$12 / 365) * 'Lookups and Calculations'!$F$12</f>
        <v>0</v>
      </c>
    </row>
    <row r="8245" spans="1:14" x14ac:dyDescent="0.35">
      <c r="A8245" s="2">
        <v>8244</v>
      </c>
      <c r="B8245" s="11">
        <v>0.63032884122593724</v>
      </c>
      <c r="C8245" s="11">
        <v>-0.47835486618098949</v>
      </c>
      <c r="D8245" s="3">
        <f>B8245*Dashboard!$D$11*Dashboard!$D$10*SQRT(Dashboard!$D$12/365)</f>
        <v>156499.15822634782</v>
      </c>
      <c r="E8245" s="3">
        <f>IF(Dashboard!$I$3,C8245*Dashboard!$E$11*Dashboard!$E$10*SQRT(Dashboard!$D$12/365),0)</f>
        <v>-237533.58245579078</v>
      </c>
      <c r="F8245" s="3">
        <f>D8245+IF(Dashboard!$I$3,E8245,0)</f>
        <v>-81034.424229442957</v>
      </c>
      <c r="G8245" s="3">
        <f>IF(Dashboard!$I$4, ('Lookups and Calculations'!$F$9) / (1 - 'Lookups and Calculations'!$F$10), 'Lookups and Calculations'!$F$9)</f>
        <v>1951878.888340465</v>
      </c>
      <c r="H8245" s="12">
        <f t="shared" si="256"/>
        <v>0</v>
      </c>
      <c r="I8245" s="12">
        <f t="shared" si="257"/>
        <v>0</v>
      </c>
      <c r="J8245" s="13">
        <f>(1 - Dashboard!$I$9) * H8245 * Dashboard!$I$8 * 'Lookups and Calculations'!$F$12</f>
        <v>0</v>
      </c>
      <c r="K8245" s="12">
        <f>(1 - Dashboard!$I$11) * I8245 * Dashboard!$I$10 * 'Lookups and Calculations'!$F$12</f>
        <v>0</v>
      </c>
      <c r="L8245" s="12">
        <f>(H8245 - I8245) * Dashboard!$I$13 * (Dashboard!$D$12 / 365) * 'Lookups and Calculations'!$F$12</f>
        <v>0</v>
      </c>
      <c r="M8245" s="3">
        <f>(G8245*2) * Dashboard!$I$13 * (Dashboard!$D$12 / 365) * 'Lookups and Calculations'!$F$12</f>
        <v>1602.0878730267946</v>
      </c>
      <c r="N8245" s="12">
        <f>H8245 * Dashboard!$I$14 * Dashboard!$I$15 * (Dashboard!$D$12 / 365) * 'Lookups and Calculations'!$F$12</f>
        <v>0</v>
      </c>
    </row>
    <row r="8246" spans="1:14" x14ac:dyDescent="0.35">
      <c r="A8246" s="2">
        <v>8245</v>
      </c>
      <c r="B8246" s="11">
        <v>2.1960254845317602</v>
      </c>
      <c r="C8246" s="11">
        <v>0.47041651075095831</v>
      </c>
      <c r="D8246" s="3">
        <f>B8246*Dashboard!$D$11*Dashboard!$D$10*SQRT(Dashboard!$D$12/365)</f>
        <v>545233.08675580588</v>
      </c>
      <c r="E8246" s="3">
        <f>IF(Dashboard!$I$3,C8246*Dashboard!$E$11*Dashboard!$E$10*SQRT(Dashboard!$D$12/365),0)</f>
        <v>233591.68463596338</v>
      </c>
      <c r="F8246" s="3">
        <f>D8246+IF(Dashboard!$I$3,E8246,0)</f>
        <v>778824.77139176929</v>
      </c>
      <c r="G8246" s="3">
        <f>IF(Dashboard!$I$4, ('Lookups and Calculations'!$F$9) / (1 - 'Lookups and Calculations'!$F$10), 'Lookups and Calculations'!$F$9)</f>
        <v>1951878.888340465</v>
      </c>
      <c r="H8246" s="12">
        <f t="shared" si="256"/>
        <v>0</v>
      </c>
      <c r="I8246" s="12">
        <f t="shared" si="257"/>
        <v>0</v>
      </c>
      <c r="J8246" s="13">
        <f>(1 - Dashboard!$I$9) * H8246 * Dashboard!$I$8 * 'Lookups and Calculations'!$F$12</f>
        <v>0</v>
      </c>
      <c r="K8246" s="12">
        <f>(1 - Dashboard!$I$11) * I8246 * Dashboard!$I$10 * 'Lookups and Calculations'!$F$12</f>
        <v>0</v>
      </c>
      <c r="L8246" s="12">
        <f>(H8246 - I8246) * Dashboard!$I$13 * (Dashboard!$D$12 / 365) * 'Lookups and Calculations'!$F$12</f>
        <v>0</v>
      </c>
      <c r="M8246" s="3">
        <f>(G8246*2) * Dashboard!$I$13 * (Dashboard!$D$12 / 365) * 'Lookups and Calculations'!$F$12</f>
        <v>1602.0878730267946</v>
      </c>
      <c r="N8246" s="12">
        <f>H8246 * Dashboard!$I$14 * Dashboard!$I$15 * (Dashboard!$D$12 / 365) * 'Lookups and Calculations'!$F$12</f>
        <v>0</v>
      </c>
    </row>
    <row r="8247" spans="1:14" x14ac:dyDescent="0.35">
      <c r="A8247" s="2">
        <v>8246</v>
      </c>
      <c r="B8247" s="11">
        <v>0.44148291814786594</v>
      </c>
      <c r="C8247" s="11">
        <v>1.3743871057895529</v>
      </c>
      <c r="D8247" s="3">
        <f>B8247*Dashboard!$D$11*Dashboard!$D$10*SQRT(Dashboard!$D$12/365)</f>
        <v>109612.15883295934</v>
      </c>
      <c r="E8247" s="3">
        <f>IF(Dashboard!$I$3,C8247*Dashboard!$E$11*Dashboard!$E$10*SQRT(Dashboard!$D$12/365),0)</f>
        <v>682470.51718235982</v>
      </c>
      <c r="F8247" s="3">
        <f>D8247+IF(Dashboard!$I$3,E8247,0)</f>
        <v>792082.67601531919</v>
      </c>
      <c r="G8247" s="3">
        <f>IF(Dashboard!$I$4, ('Lookups and Calculations'!$F$9) / (1 - 'Lookups and Calculations'!$F$10), 'Lookups and Calculations'!$F$9)</f>
        <v>1951878.888340465</v>
      </c>
      <c r="H8247" s="12">
        <f t="shared" si="256"/>
        <v>0</v>
      </c>
      <c r="I8247" s="12">
        <f t="shared" si="257"/>
        <v>0</v>
      </c>
      <c r="J8247" s="13">
        <f>(1 - Dashboard!$I$9) * H8247 * Dashboard!$I$8 * 'Lookups and Calculations'!$F$12</f>
        <v>0</v>
      </c>
      <c r="K8247" s="12">
        <f>(1 - Dashboard!$I$11) * I8247 * Dashboard!$I$10 * 'Lookups and Calculations'!$F$12</f>
        <v>0</v>
      </c>
      <c r="L8247" s="12">
        <f>(H8247 - I8247) * Dashboard!$I$13 * (Dashboard!$D$12 / 365) * 'Lookups and Calculations'!$F$12</f>
        <v>0</v>
      </c>
      <c r="M8247" s="3">
        <f>(G8247*2) * Dashboard!$I$13 * (Dashboard!$D$12 / 365) * 'Lookups and Calculations'!$F$12</f>
        <v>1602.0878730267946</v>
      </c>
      <c r="N8247" s="12">
        <f>H8247 * Dashboard!$I$14 * Dashboard!$I$15 * (Dashboard!$D$12 / 365) * 'Lookups and Calculations'!$F$12</f>
        <v>0</v>
      </c>
    </row>
    <row r="8248" spans="1:14" x14ac:dyDescent="0.35">
      <c r="A8248" s="2">
        <v>8247</v>
      </c>
      <c r="B8248" s="11">
        <v>-0.74597796182469367</v>
      </c>
      <c r="C8248" s="11">
        <v>-1.3569718851049044</v>
      </c>
      <c r="D8248" s="3">
        <f>B8248*Dashboard!$D$11*Dashboard!$D$10*SQRT(Dashboard!$D$12/365)</f>
        <v>-185212.72619211269</v>
      </c>
      <c r="E8248" s="3">
        <f>IF(Dashboard!$I$3,C8248*Dashboard!$E$11*Dashboard!$E$10*SQRT(Dashboard!$D$12/365),0)</f>
        <v>-673822.75366840488</v>
      </c>
      <c r="F8248" s="3">
        <f>D8248+IF(Dashboard!$I$3,E8248,0)</f>
        <v>-859035.47986051755</v>
      </c>
      <c r="G8248" s="3">
        <f>IF(Dashboard!$I$4, ('Lookups and Calculations'!$F$9) / (1 - 'Lookups and Calculations'!$F$10), 'Lookups and Calculations'!$F$9)</f>
        <v>1951878.888340465</v>
      </c>
      <c r="H8248" s="12">
        <f t="shared" si="256"/>
        <v>0</v>
      </c>
      <c r="I8248" s="12">
        <f t="shared" si="257"/>
        <v>0</v>
      </c>
      <c r="J8248" s="13">
        <f>(1 - Dashboard!$I$9) * H8248 * Dashboard!$I$8 * 'Lookups and Calculations'!$F$12</f>
        <v>0</v>
      </c>
      <c r="K8248" s="12">
        <f>(1 - Dashboard!$I$11) * I8248 * Dashboard!$I$10 * 'Lookups and Calculations'!$F$12</f>
        <v>0</v>
      </c>
      <c r="L8248" s="12">
        <f>(H8248 - I8248) * Dashboard!$I$13 * (Dashboard!$D$12 / 365) * 'Lookups and Calculations'!$F$12</f>
        <v>0</v>
      </c>
      <c r="M8248" s="3">
        <f>(G8248*2) * Dashboard!$I$13 * (Dashboard!$D$12 / 365) * 'Lookups and Calculations'!$F$12</f>
        <v>1602.0878730267946</v>
      </c>
      <c r="N8248" s="12">
        <f>H8248 * Dashboard!$I$14 * Dashboard!$I$15 * (Dashboard!$D$12 / 365) * 'Lookups and Calculations'!$F$12</f>
        <v>0</v>
      </c>
    </row>
    <row r="8249" spans="1:14" x14ac:dyDescent="0.35">
      <c r="A8249" s="2">
        <v>8248</v>
      </c>
      <c r="B8249" s="11">
        <v>-0.50991178792765002</v>
      </c>
      <c r="C8249" s="11">
        <v>0.52611228153038603</v>
      </c>
      <c r="D8249" s="3">
        <f>B8249*Dashboard!$D$11*Dashboard!$D$10*SQRT(Dashboard!$D$12/365)</f>
        <v>-126601.79950700549</v>
      </c>
      <c r="E8249" s="3">
        <f>IF(Dashboard!$I$3,C8249*Dashboard!$E$11*Dashboard!$E$10*SQRT(Dashboard!$D$12/365),0)</f>
        <v>261248.1733563446</v>
      </c>
      <c r="F8249" s="3">
        <f>D8249+IF(Dashboard!$I$3,E8249,0)</f>
        <v>134646.37384933911</v>
      </c>
      <c r="G8249" s="3">
        <f>IF(Dashboard!$I$4, ('Lookups and Calculations'!$F$9) / (1 - 'Lookups and Calculations'!$F$10), 'Lookups and Calculations'!$F$9)</f>
        <v>1951878.888340465</v>
      </c>
      <c r="H8249" s="12">
        <f t="shared" si="256"/>
        <v>0</v>
      </c>
      <c r="I8249" s="12">
        <f t="shared" si="257"/>
        <v>0</v>
      </c>
      <c r="J8249" s="13">
        <f>(1 - Dashboard!$I$9) * H8249 * Dashboard!$I$8 * 'Lookups and Calculations'!$F$12</f>
        <v>0</v>
      </c>
      <c r="K8249" s="12">
        <f>(1 - Dashboard!$I$11) * I8249 * Dashboard!$I$10 * 'Lookups and Calculations'!$F$12</f>
        <v>0</v>
      </c>
      <c r="L8249" s="12">
        <f>(H8249 - I8249) * Dashboard!$I$13 * (Dashboard!$D$12 / 365) * 'Lookups and Calculations'!$F$12</f>
        <v>0</v>
      </c>
      <c r="M8249" s="3">
        <f>(G8249*2) * Dashboard!$I$13 * (Dashboard!$D$12 / 365) * 'Lookups and Calculations'!$F$12</f>
        <v>1602.0878730267946</v>
      </c>
      <c r="N8249" s="12">
        <f>H8249 * Dashboard!$I$14 * Dashboard!$I$15 * (Dashboard!$D$12 / 365) * 'Lookups and Calculations'!$F$12</f>
        <v>0</v>
      </c>
    </row>
    <row r="8250" spans="1:14" x14ac:dyDescent="0.35">
      <c r="A8250" s="2">
        <v>8249</v>
      </c>
      <c r="B8250" s="11">
        <v>-1.5900546547943168</v>
      </c>
      <c r="C8250" s="11">
        <v>-0.51960698833936414</v>
      </c>
      <c r="D8250" s="3">
        <f>B8250*Dashboard!$D$11*Dashboard!$D$10*SQRT(Dashboard!$D$12/365)</f>
        <v>-394781.57865221455</v>
      </c>
      <c r="E8250" s="3">
        <f>IF(Dashboard!$I$3,C8250*Dashboard!$E$11*Dashboard!$E$10*SQRT(Dashboard!$D$12/365),0)</f>
        <v>-258017.88198515985</v>
      </c>
      <c r="F8250" s="3">
        <f>D8250+IF(Dashboard!$I$3,E8250,0)</f>
        <v>-652799.46063737443</v>
      </c>
      <c r="G8250" s="3">
        <f>IF(Dashboard!$I$4, ('Lookups and Calculations'!$F$9) / (1 - 'Lookups and Calculations'!$F$10), 'Lookups and Calculations'!$F$9)</f>
        <v>1951878.888340465</v>
      </c>
      <c r="H8250" s="12">
        <f t="shared" si="256"/>
        <v>0</v>
      </c>
      <c r="I8250" s="12">
        <f t="shared" si="257"/>
        <v>0</v>
      </c>
      <c r="J8250" s="13">
        <f>(1 - Dashboard!$I$9) * H8250 * Dashboard!$I$8 * 'Lookups and Calculations'!$F$12</f>
        <v>0</v>
      </c>
      <c r="K8250" s="12">
        <f>(1 - Dashboard!$I$11) * I8250 * Dashboard!$I$10 * 'Lookups and Calculations'!$F$12</f>
        <v>0</v>
      </c>
      <c r="L8250" s="12">
        <f>(H8250 - I8250) * Dashboard!$I$13 * (Dashboard!$D$12 / 365) * 'Lookups and Calculations'!$F$12</f>
        <v>0</v>
      </c>
      <c r="M8250" s="3">
        <f>(G8250*2) * Dashboard!$I$13 * (Dashboard!$D$12 / 365) * 'Lookups and Calculations'!$F$12</f>
        <v>1602.0878730267946</v>
      </c>
      <c r="N8250" s="12">
        <f>H8250 * Dashboard!$I$14 * Dashboard!$I$15 * (Dashboard!$D$12 / 365) * 'Lookups and Calculations'!$F$12</f>
        <v>0</v>
      </c>
    </row>
    <row r="8251" spans="1:14" x14ac:dyDescent="0.35">
      <c r="A8251" s="2">
        <v>8250</v>
      </c>
      <c r="B8251" s="11">
        <v>0.90314894031396842</v>
      </c>
      <c r="C8251" s="11">
        <v>1.662682823591189</v>
      </c>
      <c r="D8251" s="3">
        <f>B8251*Dashboard!$D$11*Dashboard!$D$10*SQRT(Dashboard!$D$12/365)</f>
        <v>224235.41438664866</v>
      </c>
      <c r="E8251" s="3">
        <f>IF(Dashboard!$I$3,C8251*Dashboard!$E$11*Dashboard!$E$10*SQRT(Dashboard!$D$12/365),0)</f>
        <v>825627.65740924818</v>
      </c>
      <c r="F8251" s="3">
        <f>D8251+IF(Dashboard!$I$3,E8251,0)</f>
        <v>1049863.0717958969</v>
      </c>
      <c r="G8251" s="3">
        <f>IF(Dashboard!$I$4, ('Lookups and Calculations'!$F$9) / (1 - 'Lookups and Calculations'!$F$10), 'Lookups and Calculations'!$F$9)</f>
        <v>1951878.888340465</v>
      </c>
      <c r="H8251" s="12">
        <f t="shared" si="256"/>
        <v>0</v>
      </c>
      <c r="I8251" s="12">
        <f t="shared" si="257"/>
        <v>0</v>
      </c>
      <c r="J8251" s="13">
        <f>(1 - Dashboard!$I$9) * H8251 * Dashboard!$I$8 * 'Lookups and Calculations'!$F$12</f>
        <v>0</v>
      </c>
      <c r="K8251" s="12">
        <f>(1 - Dashboard!$I$11) * I8251 * Dashboard!$I$10 * 'Lookups and Calculations'!$F$12</f>
        <v>0</v>
      </c>
      <c r="L8251" s="12">
        <f>(H8251 - I8251) * Dashboard!$I$13 * (Dashboard!$D$12 / 365) * 'Lookups and Calculations'!$F$12</f>
        <v>0</v>
      </c>
      <c r="M8251" s="3">
        <f>(G8251*2) * Dashboard!$I$13 * (Dashboard!$D$12 / 365) * 'Lookups and Calculations'!$F$12</f>
        <v>1602.0878730267946</v>
      </c>
      <c r="N8251" s="12">
        <f>H8251 * Dashboard!$I$14 * Dashboard!$I$15 * (Dashboard!$D$12 / 365) * 'Lookups and Calculations'!$F$12</f>
        <v>0</v>
      </c>
    </row>
    <row r="8252" spans="1:14" x14ac:dyDescent="0.35">
      <c r="A8252" s="2">
        <v>8251</v>
      </c>
      <c r="B8252" s="11">
        <v>-0.86642341845783</v>
      </c>
      <c r="C8252" s="11">
        <v>-8.1786964639950263E-2</v>
      </c>
      <c r="D8252" s="3">
        <f>B8252*Dashboard!$D$11*Dashboard!$D$10*SQRT(Dashboard!$D$12/365)</f>
        <v>-215117.13694160807</v>
      </c>
      <c r="E8252" s="3">
        <f>IF(Dashboard!$I$3,C8252*Dashboard!$E$11*Dashboard!$E$10*SQRT(Dashboard!$D$12/365),0)</f>
        <v>-40612.424128161896</v>
      </c>
      <c r="F8252" s="3">
        <f>D8252+IF(Dashboard!$I$3,E8252,0)</f>
        <v>-255729.56106976996</v>
      </c>
      <c r="G8252" s="3">
        <f>IF(Dashboard!$I$4, ('Lookups and Calculations'!$F$9) / (1 - 'Lookups and Calculations'!$F$10), 'Lookups and Calculations'!$F$9)</f>
        <v>1951878.888340465</v>
      </c>
      <c r="H8252" s="12">
        <f t="shared" si="256"/>
        <v>0</v>
      </c>
      <c r="I8252" s="12">
        <f t="shared" si="257"/>
        <v>0</v>
      </c>
      <c r="J8252" s="13">
        <f>(1 - Dashboard!$I$9) * H8252 * Dashboard!$I$8 * 'Lookups and Calculations'!$F$12</f>
        <v>0</v>
      </c>
      <c r="K8252" s="12">
        <f>(1 - Dashboard!$I$11) * I8252 * Dashboard!$I$10 * 'Lookups and Calculations'!$F$12</f>
        <v>0</v>
      </c>
      <c r="L8252" s="12">
        <f>(H8252 - I8252) * Dashboard!$I$13 * (Dashboard!$D$12 / 365) * 'Lookups and Calculations'!$F$12</f>
        <v>0</v>
      </c>
      <c r="M8252" s="3">
        <f>(G8252*2) * Dashboard!$I$13 * (Dashboard!$D$12 / 365) * 'Lookups and Calculations'!$F$12</f>
        <v>1602.0878730267946</v>
      </c>
      <c r="N8252" s="12">
        <f>H8252 * Dashboard!$I$14 * Dashboard!$I$15 * (Dashboard!$D$12 / 365) * 'Lookups and Calculations'!$F$12</f>
        <v>0</v>
      </c>
    </row>
    <row r="8253" spans="1:14" x14ac:dyDescent="0.35">
      <c r="A8253" s="2">
        <v>8252</v>
      </c>
      <c r="B8253" s="11">
        <v>0.98375069203933474</v>
      </c>
      <c r="C8253" s="11">
        <v>0.21863322620833542</v>
      </c>
      <c r="D8253" s="3">
        <f>B8253*Dashboard!$D$11*Dashboard!$D$10*SQRT(Dashboard!$D$12/365)</f>
        <v>244247.3596945224</v>
      </c>
      <c r="E8253" s="3">
        <f>IF(Dashboard!$I$3,C8253*Dashboard!$E$11*Dashboard!$E$10*SQRT(Dashboard!$D$12/365),0)</f>
        <v>108565.28727249117</v>
      </c>
      <c r="F8253" s="3">
        <f>D8253+IF(Dashboard!$I$3,E8253,0)</f>
        <v>352812.6469670136</v>
      </c>
      <c r="G8253" s="3">
        <f>IF(Dashboard!$I$4, ('Lookups and Calculations'!$F$9) / (1 - 'Lookups and Calculations'!$F$10), 'Lookups and Calculations'!$F$9)</f>
        <v>1951878.888340465</v>
      </c>
      <c r="H8253" s="12">
        <f t="shared" si="256"/>
        <v>0</v>
      </c>
      <c r="I8253" s="12">
        <f t="shared" si="257"/>
        <v>0</v>
      </c>
      <c r="J8253" s="13">
        <f>(1 - Dashboard!$I$9) * H8253 * Dashboard!$I$8 * 'Lookups and Calculations'!$F$12</f>
        <v>0</v>
      </c>
      <c r="K8253" s="12">
        <f>(1 - Dashboard!$I$11) * I8253 * Dashboard!$I$10 * 'Lookups and Calculations'!$F$12</f>
        <v>0</v>
      </c>
      <c r="L8253" s="12">
        <f>(H8253 - I8253) * Dashboard!$I$13 * (Dashboard!$D$12 / 365) * 'Lookups and Calculations'!$F$12</f>
        <v>0</v>
      </c>
      <c r="M8253" s="3">
        <f>(G8253*2) * Dashboard!$I$13 * (Dashboard!$D$12 / 365) * 'Lookups and Calculations'!$F$12</f>
        <v>1602.0878730267946</v>
      </c>
      <c r="N8253" s="12">
        <f>H8253 * Dashboard!$I$14 * Dashboard!$I$15 * (Dashboard!$D$12 / 365) * 'Lookups and Calculations'!$F$12</f>
        <v>0</v>
      </c>
    </row>
    <row r="8254" spans="1:14" x14ac:dyDescent="0.35">
      <c r="A8254" s="2">
        <v>8253</v>
      </c>
      <c r="B8254" s="11">
        <v>-0.12725539222771587</v>
      </c>
      <c r="C8254" s="11">
        <v>-8.1589688324484419E-2</v>
      </c>
      <c r="D8254" s="3">
        <f>B8254*Dashboard!$D$11*Dashboard!$D$10*SQRT(Dashboard!$D$12/365)</f>
        <v>-31595.193589218499</v>
      </c>
      <c r="E8254" s="3">
        <f>IF(Dashboard!$I$3,C8254*Dashboard!$E$11*Dashboard!$E$10*SQRT(Dashboard!$D$12/365),0)</f>
        <v>-40514.463903945107</v>
      </c>
      <c r="F8254" s="3">
        <f>D8254+IF(Dashboard!$I$3,E8254,0)</f>
        <v>-72109.657493163599</v>
      </c>
      <c r="G8254" s="3">
        <f>IF(Dashboard!$I$4, ('Lookups and Calculations'!$F$9) / (1 - 'Lookups and Calculations'!$F$10), 'Lookups and Calculations'!$F$9)</f>
        <v>1951878.888340465</v>
      </c>
      <c r="H8254" s="12">
        <f t="shared" si="256"/>
        <v>0</v>
      </c>
      <c r="I8254" s="12">
        <f t="shared" si="257"/>
        <v>0</v>
      </c>
      <c r="J8254" s="13">
        <f>(1 - Dashboard!$I$9) * H8254 * Dashboard!$I$8 * 'Lookups and Calculations'!$F$12</f>
        <v>0</v>
      </c>
      <c r="K8254" s="12">
        <f>(1 - Dashboard!$I$11) * I8254 * Dashboard!$I$10 * 'Lookups and Calculations'!$F$12</f>
        <v>0</v>
      </c>
      <c r="L8254" s="12">
        <f>(H8254 - I8254) * Dashboard!$I$13 * (Dashboard!$D$12 / 365) * 'Lookups and Calculations'!$F$12</f>
        <v>0</v>
      </c>
      <c r="M8254" s="3">
        <f>(G8254*2) * Dashboard!$I$13 * (Dashboard!$D$12 / 365) * 'Lookups and Calculations'!$F$12</f>
        <v>1602.0878730267946</v>
      </c>
      <c r="N8254" s="12">
        <f>H8254 * Dashboard!$I$14 * Dashboard!$I$15 * (Dashboard!$D$12 / 365) * 'Lookups and Calculations'!$F$12</f>
        <v>0</v>
      </c>
    </row>
    <row r="8255" spans="1:14" x14ac:dyDescent="0.35">
      <c r="A8255" s="2">
        <v>8254</v>
      </c>
      <c r="B8255" s="11">
        <v>0.77472577744831561</v>
      </c>
      <c r="C8255" s="11">
        <v>-0.93219848323226673</v>
      </c>
      <c r="D8255" s="3">
        <f>B8255*Dashboard!$D$11*Dashboard!$D$10*SQRT(Dashboard!$D$12/365)</f>
        <v>192350.28464048204</v>
      </c>
      <c r="E8255" s="3">
        <f>IF(Dashboard!$I$3,C8255*Dashboard!$E$11*Dashboard!$E$10*SQRT(Dashboard!$D$12/365),0)</f>
        <v>-462895.77244153182</v>
      </c>
      <c r="F8255" s="3">
        <f>D8255+IF(Dashboard!$I$3,E8255,0)</f>
        <v>-270545.48780104978</v>
      </c>
      <c r="G8255" s="3">
        <f>IF(Dashboard!$I$4, ('Lookups and Calculations'!$F$9) / (1 - 'Lookups and Calculations'!$F$10), 'Lookups and Calculations'!$F$9)</f>
        <v>1951878.888340465</v>
      </c>
      <c r="H8255" s="12">
        <f t="shared" si="256"/>
        <v>0</v>
      </c>
      <c r="I8255" s="12">
        <f t="shared" si="257"/>
        <v>0</v>
      </c>
      <c r="J8255" s="13">
        <f>(1 - Dashboard!$I$9) * H8255 * Dashboard!$I$8 * 'Lookups and Calculations'!$F$12</f>
        <v>0</v>
      </c>
      <c r="K8255" s="12">
        <f>(1 - Dashboard!$I$11) * I8255 * Dashboard!$I$10 * 'Lookups and Calculations'!$F$12</f>
        <v>0</v>
      </c>
      <c r="L8255" s="12">
        <f>(H8255 - I8255) * Dashboard!$I$13 * (Dashboard!$D$12 / 365) * 'Lookups and Calculations'!$F$12</f>
        <v>0</v>
      </c>
      <c r="M8255" s="3">
        <f>(G8255*2) * Dashboard!$I$13 * (Dashboard!$D$12 / 365) * 'Lookups and Calculations'!$F$12</f>
        <v>1602.0878730267946</v>
      </c>
      <c r="N8255" s="12">
        <f>H8255 * Dashboard!$I$14 * Dashboard!$I$15 * (Dashboard!$D$12 / 365) * 'Lookups and Calculations'!$F$12</f>
        <v>0</v>
      </c>
    </row>
    <row r="8256" spans="1:14" x14ac:dyDescent="0.35">
      <c r="A8256" s="2">
        <v>8255</v>
      </c>
      <c r="B8256" s="11">
        <v>0.45250164605095727</v>
      </c>
      <c r="C8256" s="11">
        <v>-1.5167854572836892</v>
      </c>
      <c r="D8256" s="3">
        <f>B8256*Dashboard!$D$11*Dashboard!$D$10*SQRT(Dashboard!$D$12/365)</f>
        <v>112347.90806221101</v>
      </c>
      <c r="E8256" s="3">
        <f>IF(Dashboard!$I$3,C8256*Dashboard!$E$11*Dashboard!$E$10*SQRT(Dashboard!$D$12/365),0)</f>
        <v>-753180.34571665002</v>
      </c>
      <c r="F8256" s="3">
        <f>D8256+IF(Dashboard!$I$3,E8256,0)</f>
        <v>-640832.43765443901</v>
      </c>
      <c r="G8256" s="3">
        <f>IF(Dashboard!$I$4, ('Lookups and Calculations'!$F$9) / (1 - 'Lookups and Calculations'!$F$10), 'Lookups and Calculations'!$F$9)</f>
        <v>1951878.888340465</v>
      </c>
      <c r="H8256" s="12">
        <f t="shared" si="256"/>
        <v>0</v>
      </c>
      <c r="I8256" s="12">
        <f t="shared" si="257"/>
        <v>0</v>
      </c>
      <c r="J8256" s="13">
        <f>(1 - Dashboard!$I$9) * H8256 * Dashboard!$I$8 * 'Lookups and Calculations'!$F$12</f>
        <v>0</v>
      </c>
      <c r="K8256" s="12">
        <f>(1 - Dashboard!$I$11) * I8256 * Dashboard!$I$10 * 'Lookups and Calculations'!$F$12</f>
        <v>0</v>
      </c>
      <c r="L8256" s="12">
        <f>(H8256 - I8256) * Dashboard!$I$13 * (Dashboard!$D$12 / 365) * 'Lookups and Calculations'!$F$12</f>
        <v>0</v>
      </c>
      <c r="M8256" s="3">
        <f>(G8256*2) * Dashboard!$I$13 * (Dashboard!$D$12 / 365) * 'Lookups and Calculations'!$F$12</f>
        <v>1602.0878730267946</v>
      </c>
      <c r="N8256" s="12">
        <f>H8256 * Dashboard!$I$14 * Dashboard!$I$15 * (Dashboard!$D$12 / 365) * 'Lookups and Calculations'!$F$12</f>
        <v>0</v>
      </c>
    </row>
    <row r="8257" spans="1:14" x14ac:dyDescent="0.35">
      <c r="A8257" s="2">
        <v>8256</v>
      </c>
      <c r="B8257" s="11">
        <v>-0.1990492232669295</v>
      </c>
      <c r="C8257" s="11">
        <v>-0.81033529090262157</v>
      </c>
      <c r="D8257" s="3">
        <f>B8257*Dashboard!$D$11*Dashboard!$D$10*SQRT(Dashboard!$D$12/365)</f>
        <v>-49420.292789231498</v>
      </c>
      <c r="E8257" s="3">
        <f>IF(Dashboard!$I$3,C8257*Dashboard!$E$11*Dashboard!$E$10*SQRT(Dashboard!$D$12/365),0)</f>
        <v>-402382.95509599353</v>
      </c>
      <c r="F8257" s="3">
        <f>D8257+IF(Dashboard!$I$3,E8257,0)</f>
        <v>-451803.24788522505</v>
      </c>
      <c r="G8257" s="3">
        <f>IF(Dashboard!$I$4, ('Lookups and Calculations'!$F$9) / (1 - 'Lookups and Calculations'!$F$10), 'Lookups and Calculations'!$F$9)</f>
        <v>1951878.888340465</v>
      </c>
      <c r="H8257" s="12">
        <f t="shared" si="256"/>
        <v>0</v>
      </c>
      <c r="I8257" s="12">
        <f t="shared" si="257"/>
        <v>0</v>
      </c>
      <c r="J8257" s="13">
        <f>(1 - Dashboard!$I$9) * H8257 * Dashboard!$I$8 * 'Lookups and Calculations'!$F$12</f>
        <v>0</v>
      </c>
      <c r="K8257" s="12">
        <f>(1 - Dashboard!$I$11) * I8257 * Dashboard!$I$10 * 'Lookups and Calculations'!$F$12</f>
        <v>0</v>
      </c>
      <c r="L8257" s="12">
        <f>(H8257 - I8257) * Dashboard!$I$13 * (Dashboard!$D$12 / 365) * 'Lookups and Calculations'!$F$12</f>
        <v>0</v>
      </c>
      <c r="M8257" s="3">
        <f>(G8257*2) * Dashboard!$I$13 * (Dashboard!$D$12 / 365) * 'Lookups and Calculations'!$F$12</f>
        <v>1602.0878730267946</v>
      </c>
      <c r="N8257" s="12">
        <f>H8257 * Dashboard!$I$14 * Dashboard!$I$15 * (Dashboard!$D$12 / 365) * 'Lookups and Calculations'!$F$12</f>
        <v>0</v>
      </c>
    </row>
    <row r="8258" spans="1:14" x14ac:dyDescent="0.35">
      <c r="A8258" s="2">
        <v>8257</v>
      </c>
      <c r="B8258" s="11">
        <v>1.7712299573017305</v>
      </c>
      <c r="C8258" s="11">
        <v>-0.54698648433175201</v>
      </c>
      <c r="D8258" s="3">
        <f>B8258*Dashboard!$D$11*Dashboard!$D$10*SQRT(Dashboard!$D$12/365)</f>
        <v>439764.10281954991</v>
      </c>
      <c r="E8258" s="3">
        <f>IF(Dashboard!$I$3,C8258*Dashboard!$E$11*Dashboard!$E$10*SQRT(Dashboard!$D$12/365),0)</f>
        <v>-271613.54125131894</v>
      </c>
      <c r="F8258" s="3">
        <f>D8258+IF(Dashboard!$I$3,E8258,0)</f>
        <v>168150.56156823097</v>
      </c>
      <c r="G8258" s="3">
        <f>IF(Dashboard!$I$4, ('Lookups and Calculations'!$F$9) / (1 - 'Lookups and Calculations'!$F$10), 'Lookups and Calculations'!$F$9)</f>
        <v>1951878.888340465</v>
      </c>
      <c r="H8258" s="12">
        <f t="shared" si="256"/>
        <v>0</v>
      </c>
      <c r="I8258" s="12">
        <f t="shared" si="257"/>
        <v>0</v>
      </c>
      <c r="J8258" s="13">
        <f>(1 - Dashboard!$I$9) * H8258 * Dashboard!$I$8 * 'Lookups and Calculations'!$F$12</f>
        <v>0</v>
      </c>
      <c r="K8258" s="12">
        <f>(1 - Dashboard!$I$11) * I8258 * Dashboard!$I$10 * 'Lookups and Calculations'!$F$12</f>
        <v>0</v>
      </c>
      <c r="L8258" s="12">
        <f>(H8258 - I8258) * Dashboard!$I$13 * (Dashboard!$D$12 / 365) * 'Lookups and Calculations'!$F$12</f>
        <v>0</v>
      </c>
      <c r="M8258" s="3">
        <f>(G8258*2) * Dashboard!$I$13 * (Dashboard!$D$12 / 365) * 'Lookups and Calculations'!$F$12</f>
        <v>1602.0878730267946</v>
      </c>
      <c r="N8258" s="12">
        <f>H8258 * Dashboard!$I$14 * Dashboard!$I$15 * (Dashboard!$D$12 / 365) * 'Lookups and Calculations'!$F$12</f>
        <v>0</v>
      </c>
    </row>
    <row r="8259" spans="1:14" x14ac:dyDescent="0.35">
      <c r="A8259" s="2">
        <v>8258</v>
      </c>
      <c r="B8259" s="11">
        <v>0.58634275974309091</v>
      </c>
      <c r="C8259" s="11">
        <v>0.28109143511896695</v>
      </c>
      <c r="D8259" s="3">
        <f>B8259*Dashboard!$D$11*Dashboard!$D$10*SQRT(Dashboard!$D$12/365)</f>
        <v>145578.21621082365</v>
      </c>
      <c r="E8259" s="3">
        <f>IF(Dashboard!$I$3,C8259*Dashboard!$E$11*Dashboard!$E$10*SQRT(Dashboard!$D$12/365),0)</f>
        <v>139579.7561640885</v>
      </c>
      <c r="F8259" s="3">
        <f>D8259+IF(Dashboard!$I$3,E8259,0)</f>
        <v>285157.97237491212</v>
      </c>
      <c r="G8259" s="3">
        <f>IF(Dashboard!$I$4, ('Lookups and Calculations'!$F$9) / (1 - 'Lookups and Calculations'!$F$10), 'Lookups and Calculations'!$F$9)</f>
        <v>1951878.888340465</v>
      </c>
      <c r="H8259" s="12">
        <f t="shared" ref="H8259:H8322" si="258">MAX(0,F8259-G8259)</f>
        <v>0</v>
      </c>
      <c r="I8259" s="12">
        <f t="shared" ref="I8259:I8322" si="259">MAX(0,-F8259-G8259)</f>
        <v>0</v>
      </c>
      <c r="J8259" s="13">
        <f>(1 - Dashboard!$I$9) * H8259 * Dashboard!$I$8 * 'Lookups and Calculations'!$F$12</f>
        <v>0</v>
      </c>
      <c r="K8259" s="12">
        <f>(1 - Dashboard!$I$11) * I8259 * Dashboard!$I$10 * 'Lookups and Calculations'!$F$12</f>
        <v>0</v>
      </c>
      <c r="L8259" s="12">
        <f>(H8259 - I8259) * Dashboard!$I$13 * (Dashboard!$D$12 / 365) * 'Lookups and Calculations'!$F$12</f>
        <v>0</v>
      </c>
      <c r="M8259" s="3">
        <f>(G8259*2) * Dashboard!$I$13 * (Dashboard!$D$12 / 365) * 'Lookups and Calculations'!$F$12</f>
        <v>1602.0878730267946</v>
      </c>
      <c r="N8259" s="12">
        <f>H8259 * Dashboard!$I$14 * Dashboard!$I$15 * (Dashboard!$D$12 / 365) * 'Lookups and Calculations'!$F$12</f>
        <v>0</v>
      </c>
    </row>
    <row r="8260" spans="1:14" x14ac:dyDescent="0.35">
      <c r="A8260" s="2">
        <v>8259</v>
      </c>
      <c r="B8260" s="11">
        <v>-1.2797612522252992</v>
      </c>
      <c r="C8260" s="11">
        <v>-1.313636914208195</v>
      </c>
      <c r="D8260" s="3">
        <f>B8260*Dashboard!$D$11*Dashboard!$D$10*SQRT(Dashboard!$D$12/365)</f>
        <v>-317741.38450403936</v>
      </c>
      <c r="E8260" s="3">
        <f>IF(Dashboard!$I$3,C8260*Dashboard!$E$11*Dashboard!$E$10*SQRT(Dashboard!$D$12/365),0)</f>
        <v>-652304.18741048744</v>
      </c>
      <c r="F8260" s="3">
        <f>D8260+IF(Dashboard!$I$3,E8260,0)</f>
        <v>-970045.57191452687</v>
      </c>
      <c r="G8260" s="3">
        <f>IF(Dashboard!$I$4, ('Lookups and Calculations'!$F$9) / (1 - 'Lookups and Calculations'!$F$10), 'Lookups and Calculations'!$F$9)</f>
        <v>1951878.888340465</v>
      </c>
      <c r="H8260" s="12">
        <f t="shared" si="258"/>
        <v>0</v>
      </c>
      <c r="I8260" s="12">
        <f t="shared" si="259"/>
        <v>0</v>
      </c>
      <c r="J8260" s="13">
        <f>(1 - Dashboard!$I$9) * H8260 * Dashboard!$I$8 * 'Lookups and Calculations'!$F$12</f>
        <v>0</v>
      </c>
      <c r="K8260" s="12">
        <f>(1 - Dashboard!$I$11) * I8260 * Dashboard!$I$10 * 'Lookups and Calculations'!$F$12</f>
        <v>0</v>
      </c>
      <c r="L8260" s="12">
        <f>(H8260 - I8260) * Dashboard!$I$13 * (Dashboard!$D$12 / 365) * 'Lookups and Calculations'!$F$12</f>
        <v>0</v>
      </c>
      <c r="M8260" s="3">
        <f>(G8260*2) * Dashboard!$I$13 * (Dashboard!$D$12 / 365) * 'Lookups and Calculations'!$F$12</f>
        <v>1602.0878730267946</v>
      </c>
      <c r="N8260" s="12">
        <f>H8260 * Dashboard!$I$14 * Dashboard!$I$15 * (Dashboard!$D$12 / 365) * 'Lookups and Calculations'!$F$12</f>
        <v>0</v>
      </c>
    </row>
    <row r="8261" spans="1:14" x14ac:dyDescent="0.35">
      <c r="A8261" s="2">
        <v>8260</v>
      </c>
      <c r="B8261" s="11">
        <v>1.3423211841799558</v>
      </c>
      <c r="C8261" s="11">
        <v>1.4057839461833076E-2</v>
      </c>
      <c r="D8261" s="3">
        <f>B8261*Dashboard!$D$11*Dashboard!$D$10*SQRT(Dashboard!$D$12/365)</f>
        <v>333273.87492691056</v>
      </c>
      <c r="E8261" s="3">
        <f>IF(Dashboard!$I$3,C8261*Dashboard!$E$11*Dashboard!$E$10*SQRT(Dashboard!$D$12/365),0)</f>
        <v>6980.610431783879</v>
      </c>
      <c r="F8261" s="3">
        <f>D8261+IF(Dashboard!$I$3,E8261,0)</f>
        <v>340254.48535869445</v>
      </c>
      <c r="G8261" s="3">
        <f>IF(Dashboard!$I$4, ('Lookups and Calculations'!$F$9) / (1 - 'Lookups and Calculations'!$F$10), 'Lookups and Calculations'!$F$9)</f>
        <v>1951878.888340465</v>
      </c>
      <c r="H8261" s="12">
        <f t="shared" si="258"/>
        <v>0</v>
      </c>
      <c r="I8261" s="12">
        <f t="shared" si="259"/>
        <v>0</v>
      </c>
      <c r="J8261" s="13">
        <f>(1 - Dashboard!$I$9) * H8261 * Dashboard!$I$8 * 'Lookups and Calculations'!$F$12</f>
        <v>0</v>
      </c>
      <c r="K8261" s="12">
        <f>(1 - Dashboard!$I$11) * I8261 * Dashboard!$I$10 * 'Lookups and Calculations'!$F$12</f>
        <v>0</v>
      </c>
      <c r="L8261" s="12">
        <f>(H8261 - I8261) * Dashboard!$I$13 * (Dashboard!$D$12 / 365) * 'Lookups and Calculations'!$F$12</f>
        <v>0</v>
      </c>
      <c r="M8261" s="3">
        <f>(G8261*2) * Dashboard!$I$13 * (Dashboard!$D$12 / 365) * 'Lookups and Calculations'!$F$12</f>
        <v>1602.0878730267946</v>
      </c>
      <c r="N8261" s="12">
        <f>H8261 * Dashboard!$I$14 * Dashboard!$I$15 * (Dashboard!$D$12 / 365) * 'Lookups and Calculations'!$F$12</f>
        <v>0</v>
      </c>
    </row>
    <row r="8262" spans="1:14" x14ac:dyDescent="0.35">
      <c r="A8262" s="2">
        <v>8261</v>
      </c>
      <c r="B8262" s="11">
        <v>-0.58565021720665089</v>
      </c>
      <c r="C8262" s="11">
        <v>-0.78003268390000624</v>
      </c>
      <c r="D8262" s="3">
        <f>B8262*Dashboard!$D$11*Dashboard!$D$10*SQRT(Dashboard!$D$12/365)</f>
        <v>-145406.27052644402</v>
      </c>
      <c r="E8262" s="3">
        <f>IF(Dashboard!$I$3,C8262*Dashboard!$E$11*Dashboard!$E$10*SQRT(Dashboard!$D$12/365),0)</f>
        <v>-387335.78549877281</v>
      </c>
      <c r="F8262" s="3">
        <f>D8262+IF(Dashboard!$I$3,E8262,0)</f>
        <v>-532742.05602521682</v>
      </c>
      <c r="G8262" s="3">
        <f>IF(Dashboard!$I$4, ('Lookups and Calculations'!$F$9) / (1 - 'Lookups and Calculations'!$F$10), 'Lookups and Calculations'!$F$9)</f>
        <v>1951878.888340465</v>
      </c>
      <c r="H8262" s="12">
        <f t="shared" si="258"/>
        <v>0</v>
      </c>
      <c r="I8262" s="12">
        <f t="shared" si="259"/>
        <v>0</v>
      </c>
      <c r="J8262" s="13">
        <f>(1 - Dashboard!$I$9) * H8262 * Dashboard!$I$8 * 'Lookups and Calculations'!$F$12</f>
        <v>0</v>
      </c>
      <c r="K8262" s="12">
        <f>(1 - Dashboard!$I$11) * I8262 * Dashboard!$I$10 * 'Lookups and Calculations'!$F$12</f>
        <v>0</v>
      </c>
      <c r="L8262" s="12">
        <f>(H8262 - I8262) * Dashboard!$I$13 * (Dashboard!$D$12 / 365) * 'Lookups and Calculations'!$F$12</f>
        <v>0</v>
      </c>
      <c r="M8262" s="3">
        <f>(G8262*2) * Dashboard!$I$13 * (Dashboard!$D$12 / 365) * 'Lookups and Calculations'!$F$12</f>
        <v>1602.0878730267946</v>
      </c>
      <c r="N8262" s="12">
        <f>H8262 * Dashboard!$I$14 * Dashboard!$I$15 * (Dashboard!$D$12 / 365) * 'Lookups and Calculations'!$F$12</f>
        <v>0</v>
      </c>
    </row>
    <row r="8263" spans="1:14" x14ac:dyDescent="0.35">
      <c r="A8263" s="2">
        <v>8262</v>
      </c>
      <c r="B8263" s="11">
        <v>0.88669246120389122</v>
      </c>
      <c r="C8263" s="11">
        <v>-0.72556916148115402</v>
      </c>
      <c r="D8263" s="3">
        <f>B8263*Dashboard!$D$11*Dashboard!$D$10*SQRT(Dashboard!$D$12/365)</f>
        <v>220149.5706815001</v>
      </c>
      <c r="E8263" s="3">
        <f>IF(Dashboard!$I$3,C8263*Dashboard!$E$11*Dashboard!$E$10*SQRT(Dashboard!$D$12/365),0)</f>
        <v>-360291.18637805135</v>
      </c>
      <c r="F8263" s="3">
        <f>D8263+IF(Dashboard!$I$3,E8263,0)</f>
        <v>-140141.61569655125</v>
      </c>
      <c r="G8263" s="3">
        <f>IF(Dashboard!$I$4, ('Lookups and Calculations'!$F$9) / (1 - 'Lookups and Calculations'!$F$10), 'Lookups and Calculations'!$F$9)</f>
        <v>1951878.888340465</v>
      </c>
      <c r="H8263" s="12">
        <f t="shared" si="258"/>
        <v>0</v>
      </c>
      <c r="I8263" s="12">
        <f t="shared" si="259"/>
        <v>0</v>
      </c>
      <c r="J8263" s="13">
        <f>(1 - Dashboard!$I$9) * H8263 * Dashboard!$I$8 * 'Lookups and Calculations'!$F$12</f>
        <v>0</v>
      </c>
      <c r="K8263" s="12">
        <f>(1 - Dashboard!$I$11) * I8263 * Dashboard!$I$10 * 'Lookups and Calculations'!$F$12</f>
        <v>0</v>
      </c>
      <c r="L8263" s="12">
        <f>(H8263 - I8263) * Dashboard!$I$13 * (Dashboard!$D$12 / 365) * 'Lookups and Calculations'!$F$12</f>
        <v>0</v>
      </c>
      <c r="M8263" s="3">
        <f>(G8263*2) * Dashboard!$I$13 * (Dashboard!$D$12 / 365) * 'Lookups and Calculations'!$F$12</f>
        <v>1602.0878730267946</v>
      </c>
      <c r="N8263" s="12">
        <f>H8263 * Dashboard!$I$14 * Dashboard!$I$15 * (Dashboard!$D$12 / 365) * 'Lookups and Calculations'!$F$12</f>
        <v>0</v>
      </c>
    </row>
    <row r="8264" spans="1:14" x14ac:dyDescent="0.35">
      <c r="A8264" s="2">
        <v>8263</v>
      </c>
      <c r="B8264" s="11">
        <v>-1.7590820634984441</v>
      </c>
      <c r="C8264" s="11">
        <v>-0.38441232777953471</v>
      </c>
      <c r="D8264" s="3">
        <f>B8264*Dashboard!$D$11*Dashboard!$D$10*SQRT(Dashboard!$D$12/365)</f>
        <v>-436748.00228583504</v>
      </c>
      <c r="E8264" s="3">
        <f>IF(Dashboard!$I$3,C8264*Dashboard!$E$11*Dashboard!$E$10*SQRT(Dashboard!$D$12/365),0)</f>
        <v>-190885.14367301195</v>
      </c>
      <c r="F8264" s="3">
        <f>D8264+IF(Dashboard!$I$3,E8264,0)</f>
        <v>-627633.14595884702</v>
      </c>
      <c r="G8264" s="3">
        <f>IF(Dashboard!$I$4, ('Lookups and Calculations'!$F$9) / (1 - 'Lookups and Calculations'!$F$10), 'Lookups and Calculations'!$F$9)</f>
        <v>1951878.888340465</v>
      </c>
      <c r="H8264" s="12">
        <f t="shared" si="258"/>
        <v>0</v>
      </c>
      <c r="I8264" s="12">
        <f t="shared" si="259"/>
        <v>0</v>
      </c>
      <c r="J8264" s="13">
        <f>(1 - Dashboard!$I$9) * H8264 * Dashboard!$I$8 * 'Lookups and Calculations'!$F$12</f>
        <v>0</v>
      </c>
      <c r="K8264" s="12">
        <f>(1 - Dashboard!$I$11) * I8264 * Dashboard!$I$10 * 'Lookups and Calculations'!$F$12</f>
        <v>0</v>
      </c>
      <c r="L8264" s="12">
        <f>(H8264 - I8264) * Dashboard!$I$13 * (Dashboard!$D$12 / 365) * 'Lookups and Calculations'!$F$12</f>
        <v>0</v>
      </c>
      <c r="M8264" s="3">
        <f>(G8264*2) * Dashboard!$I$13 * (Dashboard!$D$12 / 365) * 'Lookups and Calculations'!$F$12</f>
        <v>1602.0878730267946</v>
      </c>
      <c r="N8264" s="12">
        <f>H8264 * Dashboard!$I$14 * Dashboard!$I$15 * (Dashboard!$D$12 / 365) * 'Lookups and Calculations'!$F$12</f>
        <v>0</v>
      </c>
    </row>
    <row r="8265" spans="1:14" x14ac:dyDescent="0.35">
      <c r="A8265" s="2">
        <v>8264</v>
      </c>
      <c r="B8265" s="11">
        <v>-0.19055869937318834</v>
      </c>
      <c r="C8265" s="11">
        <v>0.29983475002825449</v>
      </c>
      <c r="D8265" s="3">
        <f>B8265*Dashboard!$D$11*Dashboard!$D$10*SQRT(Dashboard!$D$12/365)</f>
        <v>-47312.250517697699</v>
      </c>
      <c r="E8265" s="3">
        <f>IF(Dashboard!$I$3,C8265*Dashboard!$E$11*Dashboard!$E$10*SQRT(Dashboard!$D$12/365),0)</f>
        <v>148887.00283860147</v>
      </c>
      <c r="F8265" s="3">
        <f>D8265+IF(Dashboard!$I$3,E8265,0)</f>
        <v>101574.75232090378</v>
      </c>
      <c r="G8265" s="3">
        <f>IF(Dashboard!$I$4, ('Lookups and Calculations'!$F$9) / (1 - 'Lookups and Calculations'!$F$10), 'Lookups and Calculations'!$F$9)</f>
        <v>1951878.888340465</v>
      </c>
      <c r="H8265" s="12">
        <f t="shared" si="258"/>
        <v>0</v>
      </c>
      <c r="I8265" s="12">
        <f t="shared" si="259"/>
        <v>0</v>
      </c>
      <c r="J8265" s="13">
        <f>(1 - Dashboard!$I$9) * H8265 * Dashboard!$I$8 * 'Lookups and Calculations'!$F$12</f>
        <v>0</v>
      </c>
      <c r="K8265" s="12">
        <f>(1 - Dashboard!$I$11) * I8265 * Dashboard!$I$10 * 'Lookups and Calculations'!$F$12</f>
        <v>0</v>
      </c>
      <c r="L8265" s="12">
        <f>(H8265 - I8265) * Dashboard!$I$13 * (Dashboard!$D$12 / 365) * 'Lookups and Calculations'!$F$12</f>
        <v>0</v>
      </c>
      <c r="M8265" s="3">
        <f>(G8265*2) * Dashboard!$I$13 * (Dashboard!$D$12 / 365) * 'Lookups and Calculations'!$F$12</f>
        <v>1602.0878730267946</v>
      </c>
      <c r="N8265" s="12">
        <f>H8265 * Dashboard!$I$14 * Dashboard!$I$15 * (Dashboard!$D$12 / 365) * 'Lookups and Calculations'!$F$12</f>
        <v>0</v>
      </c>
    </row>
    <row r="8266" spans="1:14" x14ac:dyDescent="0.35">
      <c r="A8266" s="2">
        <v>8265</v>
      </c>
      <c r="B8266" s="11">
        <v>-5.5226809856421234E-2</v>
      </c>
      <c r="C8266" s="11">
        <v>3.5053504110942275E-2</v>
      </c>
      <c r="D8266" s="3">
        <f>B8266*Dashboard!$D$11*Dashboard!$D$10*SQRT(Dashboard!$D$12/365)</f>
        <v>-13711.809913769253</v>
      </c>
      <c r="E8266" s="3">
        <f>IF(Dashboard!$I$3,C8266*Dashboard!$E$11*Dashboard!$E$10*SQRT(Dashboard!$D$12/365),0)</f>
        <v>17406.291851017882</v>
      </c>
      <c r="F8266" s="3">
        <f>D8266+IF(Dashboard!$I$3,E8266,0)</f>
        <v>3694.481937248629</v>
      </c>
      <c r="G8266" s="3">
        <f>IF(Dashboard!$I$4, ('Lookups and Calculations'!$F$9) / (1 - 'Lookups and Calculations'!$F$10), 'Lookups and Calculations'!$F$9)</f>
        <v>1951878.888340465</v>
      </c>
      <c r="H8266" s="12">
        <f t="shared" si="258"/>
        <v>0</v>
      </c>
      <c r="I8266" s="12">
        <f t="shared" si="259"/>
        <v>0</v>
      </c>
      <c r="J8266" s="13">
        <f>(1 - Dashboard!$I$9) * H8266 * Dashboard!$I$8 * 'Lookups and Calculations'!$F$12</f>
        <v>0</v>
      </c>
      <c r="K8266" s="12">
        <f>(1 - Dashboard!$I$11) * I8266 * Dashboard!$I$10 * 'Lookups and Calculations'!$F$12</f>
        <v>0</v>
      </c>
      <c r="L8266" s="12">
        <f>(H8266 - I8266) * Dashboard!$I$13 * (Dashboard!$D$12 / 365) * 'Lookups and Calculations'!$F$12</f>
        <v>0</v>
      </c>
      <c r="M8266" s="3">
        <f>(G8266*2) * Dashboard!$I$13 * (Dashboard!$D$12 / 365) * 'Lookups and Calculations'!$F$12</f>
        <v>1602.0878730267946</v>
      </c>
      <c r="N8266" s="12">
        <f>H8266 * Dashboard!$I$14 * Dashboard!$I$15 * (Dashboard!$D$12 / 365) * 'Lookups and Calculations'!$F$12</f>
        <v>0</v>
      </c>
    </row>
    <row r="8267" spans="1:14" x14ac:dyDescent="0.35">
      <c r="A8267" s="2">
        <v>8266</v>
      </c>
      <c r="B8267" s="11">
        <v>0.65663320491218113</v>
      </c>
      <c r="C8267" s="11">
        <v>-6.042753580051121E-2</v>
      </c>
      <c r="D8267" s="3">
        <f>B8267*Dashboard!$D$11*Dashboard!$D$10*SQRT(Dashboard!$D$12/365)</f>
        <v>163030.05211114991</v>
      </c>
      <c r="E8267" s="3">
        <f>IF(Dashboard!$I$3,C8267*Dashboard!$E$11*Dashboard!$E$10*SQRT(Dashboard!$D$12/365),0)</f>
        <v>-30006.11067734009</v>
      </c>
      <c r="F8267" s="3">
        <f>D8267+IF(Dashboard!$I$3,E8267,0)</f>
        <v>133023.94143380981</v>
      </c>
      <c r="G8267" s="3">
        <f>IF(Dashboard!$I$4, ('Lookups and Calculations'!$F$9) / (1 - 'Lookups and Calculations'!$F$10), 'Lookups and Calculations'!$F$9)</f>
        <v>1951878.888340465</v>
      </c>
      <c r="H8267" s="12">
        <f t="shared" si="258"/>
        <v>0</v>
      </c>
      <c r="I8267" s="12">
        <f t="shared" si="259"/>
        <v>0</v>
      </c>
      <c r="J8267" s="13">
        <f>(1 - Dashboard!$I$9) * H8267 * Dashboard!$I$8 * 'Lookups and Calculations'!$F$12</f>
        <v>0</v>
      </c>
      <c r="K8267" s="12">
        <f>(1 - Dashboard!$I$11) * I8267 * Dashboard!$I$10 * 'Lookups and Calculations'!$F$12</f>
        <v>0</v>
      </c>
      <c r="L8267" s="12">
        <f>(H8267 - I8267) * Dashboard!$I$13 * (Dashboard!$D$12 / 365) * 'Lookups and Calculations'!$F$12</f>
        <v>0</v>
      </c>
      <c r="M8267" s="3">
        <f>(G8267*2) * Dashboard!$I$13 * (Dashboard!$D$12 / 365) * 'Lookups and Calculations'!$F$12</f>
        <v>1602.0878730267946</v>
      </c>
      <c r="N8267" s="12">
        <f>H8267 * Dashboard!$I$14 * Dashboard!$I$15 * (Dashboard!$D$12 / 365) * 'Lookups and Calculations'!$F$12</f>
        <v>0</v>
      </c>
    </row>
    <row r="8268" spans="1:14" x14ac:dyDescent="0.35">
      <c r="A8268" s="2">
        <v>8267</v>
      </c>
      <c r="B8268" s="11">
        <v>0.52704987266931536</v>
      </c>
      <c r="C8268" s="11">
        <v>0.53535884465901085</v>
      </c>
      <c r="D8268" s="3">
        <f>B8268*Dashboard!$D$11*Dashboard!$D$10*SQRT(Dashboard!$D$12/365)</f>
        <v>130856.87346247608</v>
      </c>
      <c r="E8268" s="3">
        <f>IF(Dashboard!$I$3,C8268*Dashboard!$E$11*Dashboard!$E$10*SQRT(Dashboard!$D$12/365),0)</f>
        <v>265839.67941309465</v>
      </c>
      <c r="F8268" s="3">
        <f>D8268+IF(Dashboard!$I$3,E8268,0)</f>
        <v>396696.55287557072</v>
      </c>
      <c r="G8268" s="3">
        <f>IF(Dashboard!$I$4, ('Lookups and Calculations'!$F$9) / (1 - 'Lookups and Calculations'!$F$10), 'Lookups and Calculations'!$F$9)</f>
        <v>1951878.888340465</v>
      </c>
      <c r="H8268" s="12">
        <f t="shared" si="258"/>
        <v>0</v>
      </c>
      <c r="I8268" s="12">
        <f t="shared" si="259"/>
        <v>0</v>
      </c>
      <c r="J8268" s="13">
        <f>(1 - Dashboard!$I$9) * H8268 * Dashboard!$I$8 * 'Lookups and Calculations'!$F$12</f>
        <v>0</v>
      </c>
      <c r="K8268" s="12">
        <f>(1 - Dashboard!$I$11) * I8268 * Dashboard!$I$10 * 'Lookups and Calculations'!$F$12</f>
        <v>0</v>
      </c>
      <c r="L8268" s="12">
        <f>(H8268 - I8268) * Dashboard!$I$13 * (Dashboard!$D$12 / 365) * 'Lookups and Calculations'!$F$12</f>
        <v>0</v>
      </c>
      <c r="M8268" s="3">
        <f>(G8268*2) * Dashboard!$I$13 * (Dashboard!$D$12 / 365) * 'Lookups and Calculations'!$F$12</f>
        <v>1602.0878730267946</v>
      </c>
      <c r="N8268" s="12">
        <f>H8268 * Dashboard!$I$14 * Dashboard!$I$15 * (Dashboard!$D$12 / 365) * 'Lookups and Calculations'!$F$12</f>
        <v>0</v>
      </c>
    </row>
    <row r="8269" spans="1:14" x14ac:dyDescent="0.35">
      <c r="A8269" s="2">
        <v>8268</v>
      </c>
      <c r="B8269" s="11">
        <v>1.0317734414346653</v>
      </c>
      <c r="C8269" s="11">
        <v>-0.27975438933329144</v>
      </c>
      <c r="D8269" s="3">
        <f>B8269*Dashboard!$D$11*Dashboard!$D$10*SQRT(Dashboard!$D$12/365)</f>
        <v>256170.53275045782</v>
      </c>
      <c r="E8269" s="3">
        <f>IF(Dashboard!$I$3,C8269*Dashboard!$E$11*Dashboard!$E$10*SQRT(Dashboard!$D$12/365),0)</f>
        <v>-138915.82798475487</v>
      </c>
      <c r="F8269" s="3">
        <f>D8269+IF(Dashboard!$I$3,E8269,0)</f>
        <v>117254.70476570295</v>
      </c>
      <c r="G8269" s="3">
        <f>IF(Dashboard!$I$4, ('Lookups and Calculations'!$F$9) / (1 - 'Lookups and Calculations'!$F$10), 'Lookups and Calculations'!$F$9)</f>
        <v>1951878.888340465</v>
      </c>
      <c r="H8269" s="12">
        <f t="shared" si="258"/>
        <v>0</v>
      </c>
      <c r="I8269" s="12">
        <f t="shared" si="259"/>
        <v>0</v>
      </c>
      <c r="J8269" s="13">
        <f>(1 - Dashboard!$I$9) * H8269 * Dashboard!$I$8 * 'Lookups and Calculations'!$F$12</f>
        <v>0</v>
      </c>
      <c r="K8269" s="12">
        <f>(1 - Dashboard!$I$11) * I8269 * Dashboard!$I$10 * 'Lookups and Calculations'!$F$12</f>
        <v>0</v>
      </c>
      <c r="L8269" s="12">
        <f>(H8269 - I8269) * Dashboard!$I$13 * (Dashboard!$D$12 / 365) * 'Lookups and Calculations'!$F$12</f>
        <v>0</v>
      </c>
      <c r="M8269" s="3">
        <f>(G8269*2) * Dashboard!$I$13 * (Dashboard!$D$12 / 365) * 'Lookups and Calculations'!$F$12</f>
        <v>1602.0878730267946</v>
      </c>
      <c r="N8269" s="12">
        <f>H8269 * Dashboard!$I$14 * Dashboard!$I$15 * (Dashboard!$D$12 / 365) * 'Lookups and Calculations'!$F$12</f>
        <v>0</v>
      </c>
    </row>
    <row r="8270" spans="1:14" x14ac:dyDescent="0.35">
      <c r="A8270" s="2">
        <v>8269</v>
      </c>
      <c r="B8270" s="11">
        <v>6.4702804009751244E-2</v>
      </c>
      <c r="C8270" s="11">
        <v>0.76958001657197672</v>
      </c>
      <c r="D8270" s="3">
        <f>B8270*Dashboard!$D$11*Dashboard!$D$10*SQRT(Dashboard!$D$12/365)</f>
        <v>16064.52648226651</v>
      </c>
      <c r="E8270" s="3">
        <f>IF(Dashboard!$I$3,C8270*Dashboard!$E$11*Dashboard!$E$10*SQRT(Dashboard!$D$12/365),0)</f>
        <v>382145.37207940558</v>
      </c>
      <c r="F8270" s="3">
        <f>D8270+IF(Dashboard!$I$3,E8270,0)</f>
        <v>398209.89856167207</v>
      </c>
      <c r="G8270" s="3">
        <f>IF(Dashboard!$I$4, ('Lookups and Calculations'!$F$9) / (1 - 'Lookups and Calculations'!$F$10), 'Lookups and Calculations'!$F$9)</f>
        <v>1951878.888340465</v>
      </c>
      <c r="H8270" s="12">
        <f t="shared" si="258"/>
        <v>0</v>
      </c>
      <c r="I8270" s="12">
        <f t="shared" si="259"/>
        <v>0</v>
      </c>
      <c r="J8270" s="13">
        <f>(1 - Dashboard!$I$9) * H8270 * Dashboard!$I$8 * 'Lookups and Calculations'!$F$12</f>
        <v>0</v>
      </c>
      <c r="K8270" s="12">
        <f>(1 - Dashboard!$I$11) * I8270 * Dashboard!$I$10 * 'Lookups and Calculations'!$F$12</f>
        <v>0</v>
      </c>
      <c r="L8270" s="12">
        <f>(H8270 - I8270) * Dashboard!$I$13 * (Dashboard!$D$12 / 365) * 'Lookups and Calculations'!$F$12</f>
        <v>0</v>
      </c>
      <c r="M8270" s="3">
        <f>(G8270*2) * Dashboard!$I$13 * (Dashboard!$D$12 / 365) * 'Lookups and Calculations'!$F$12</f>
        <v>1602.0878730267946</v>
      </c>
      <c r="N8270" s="12">
        <f>H8270 * Dashboard!$I$14 * Dashboard!$I$15 * (Dashboard!$D$12 / 365) * 'Lookups and Calculations'!$F$12</f>
        <v>0</v>
      </c>
    </row>
    <row r="8271" spans="1:14" x14ac:dyDescent="0.35">
      <c r="A8271" s="2">
        <v>8270</v>
      </c>
      <c r="B8271" s="11">
        <v>-0.76382635836735746</v>
      </c>
      <c r="C8271" s="11">
        <v>0.58150207719159785</v>
      </c>
      <c r="D8271" s="3">
        <f>B8271*Dashboard!$D$11*Dashboard!$D$10*SQRT(Dashboard!$D$12/365)</f>
        <v>-189644.15761635828</v>
      </c>
      <c r="E8271" s="3">
        <f>IF(Dashboard!$I$3,C8271*Dashboard!$E$11*Dashboard!$E$10*SQRT(Dashboard!$D$12/365),0)</f>
        <v>288752.72599096509</v>
      </c>
      <c r="F8271" s="3">
        <f>D8271+IF(Dashboard!$I$3,E8271,0)</f>
        <v>99108.56837460681</v>
      </c>
      <c r="G8271" s="3">
        <f>IF(Dashboard!$I$4, ('Lookups and Calculations'!$F$9) / (1 - 'Lookups and Calculations'!$F$10), 'Lookups and Calculations'!$F$9)</f>
        <v>1951878.888340465</v>
      </c>
      <c r="H8271" s="12">
        <f t="shared" si="258"/>
        <v>0</v>
      </c>
      <c r="I8271" s="12">
        <f t="shared" si="259"/>
        <v>0</v>
      </c>
      <c r="J8271" s="13">
        <f>(1 - Dashboard!$I$9) * H8271 * Dashboard!$I$8 * 'Lookups and Calculations'!$F$12</f>
        <v>0</v>
      </c>
      <c r="K8271" s="12">
        <f>(1 - Dashboard!$I$11) * I8271 * Dashboard!$I$10 * 'Lookups and Calculations'!$F$12</f>
        <v>0</v>
      </c>
      <c r="L8271" s="12">
        <f>(H8271 - I8271) * Dashboard!$I$13 * (Dashboard!$D$12 / 365) * 'Lookups and Calculations'!$F$12</f>
        <v>0</v>
      </c>
      <c r="M8271" s="3">
        <f>(G8271*2) * Dashboard!$I$13 * (Dashboard!$D$12 / 365) * 'Lookups and Calculations'!$F$12</f>
        <v>1602.0878730267946</v>
      </c>
      <c r="N8271" s="12">
        <f>H8271 * Dashboard!$I$14 * Dashboard!$I$15 * (Dashboard!$D$12 / 365) * 'Lookups and Calculations'!$F$12</f>
        <v>0</v>
      </c>
    </row>
    <row r="8272" spans="1:14" x14ac:dyDescent="0.35">
      <c r="A8272" s="2">
        <v>8271</v>
      </c>
      <c r="B8272" s="11">
        <v>-0.1628242072853141</v>
      </c>
      <c r="C8272" s="11">
        <v>0.26521824439742558</v>
      </c>
      <c r="D8272" s="3">
        <f>B8272*Dashboard!$D$11*Dashboard!$D$10*SQRT(Dashboard!$D$12/365)</f>
        <v>-40426.281826901555</v>
      </c>
      <c r="E8272" s="3">
        <f>IF(Dashboard!$I$3,C8272*Dashboard!$E$11*Dashboard!$E$10*SQRT(Dashboard!$D$12/365),0)</f>
        <v>131697.70849685484</v>
      </c>
      <c r="F8272" s="3">
        <f>D8272+IF(Dashboard!$I$3,E8272,0)</f>
        <v>91271.426669953289</v>
      </c>
      <c r="G8272" s="3">
        <f>IF(Dashboard!$I$4, ('Lookups and Calculations'!$F$9) / (1 - 'Lookups and Calculations'!$F$10), 'Lookups and Calculations'!$F$9)</f>
        <v>1951878.888340465</v>
      </c>
      <c r="H8272" s="12">
        <f t="shared" si="258"/>
        <v>0</v>
      </c>
      <c r="I8272" s="12">
        <f t="shared" si="259"/>
        <v>0</v>
      </c>
      <c r="J8272" s="13">
        <f>(1 - Dashboard!$I$9) * H8272 * Dashboard!$I$8 * 'Lookups and Calculations'!$F$12</f>
        <v>0</v>
      </c>
      <c r="K8272" s="12">
        <f>(1 - Dashboard!$I$11) * I8272 * Dashboard!$I$10 * 'Lookups and Calculations'!$F$12</f>
        <v>0</v>
      </c>
      <c r="L8272" s="12">
        <f>(H8272 - I8272) * Dashboard!$I$13 * (Dashboard!$D$12 / 365) * 'Lookups and Calculations'!$F$12</f>
        <v>0</v>
      </c>
      <c r="M8272" s="3">
        <f>(G8272*2) * Dashboard!$I$13 * (Dashboard!$D$12 / 365) * 'Lookups and Calculations'!$F$12</f>
        <v>1602.0878730267946</v>
      </c>
      <c r="N8272" s="12">
        <f>H8272 * Dashboard!$I$14 * Dashboard!$I$15 * (Dashboard!$D$12 / 365) * 'Lookups and Calculations'!$F$12</f>
        <v>0</v>
      </c>
    </row>
    <row r="8273" spans="1:14" x14ac:dyDescent="0.35">
      <c r="A8273" s="2">
        <v>8272</v>
      </c>
      <c r="B8273" s="11">
        <v>-0.42736006058084852</v>
      </c>
      <c r="C8273" s="11">
        <v>1.1213243818449268</v>
      </c>
      <c r="D8273" s="3">
        <f>B8273*Dashboard!$D$11*Dashboard!$D$10*SQRT(Dashboard!$D$12/365)</f>
        <v>-106105.71080705248</v>
      </c>
      <c r="E8273" s="3">
        <f>IF(Dashboard!$I$3,C8273*Dashboard!$E$11*Dashboard!$E$10*SQRT(Dashboard!$D$12/365),0)</f>
        <v>556808.79686896305</v>
      </c>
      <c r="F8273" s="3">
        <f>D8273+IF(Dashboard!$I$3,E8273,0)</f>
        <v>450703.08606191055</v>
      </c>
      <c r="G8273" s="3">
        <f>IF(Dashboard!$I$4, ('Lookups and Calculations'!$F$9) / (1 - 'Lookups and Calculations'!$F$10), 'Lookups and Calculations'!$F$9)</f>
        <v>1951878.888340465</v>
      </c>
      <c r="H8273" s="12">
        <f t="shared" si="258"/>
        <v>0</v>
      </c>
      <c r="I8273" s="12">
        <f t="shared" si="259"/>
        <v>0</v>
      </c>
      <c r="J8273" s="13">
        <f>(1 - Dashboard!$I$9) * H8273 * Dashboard!$I$8 * 'Lookups and Calculations'!$F$12</f>
        <v>0</v>
      </c>
      <c r="K8273" s="12">
        <f>(1 - Dashboard!$I$11) * I8273 * Dashboard!$I$10 * 'Lookups and Calculations'!$F$12</f>
        <v>0</v>
      </c>
      <c r="L8273" s="12">
        <f>(H8273 - I8273) * Dashboard!$I$13 * (Dashboard!$D$12 / 365) * 'Lookups and Calculations'!$F$12</f>
        <v>0</v>
      </c>
      <c r="M8273" s="3">
        <f>(G8273*2) * Dashboard!$I$13 * (Dashboard!$D$12 / 365) * 'Lookups and Calculations'!$F$12</f>
        <v>1602.0878730267946</v>
      </c>
      <c r="N8273" s="12">
        <f>H8273 * Dashboard!$I$14 * Dashboard!$I$15 * (Dashboard!$D$12 / 365) * 'Lookups and Calculations'!$F$12</f>
        <v>0</v>
      </c>
    </row>
    <row r="8274" spans="1:14" x14ac:dyDescent="0.35">
      <c r="A8274" s="2">
        <v>8273</v>
      </c>
      <c r="B8274" s="11">
        <v>0.77358829783266481</v>
      </c>
      <c r="C8274" s="11">
        <v>-0.15176188843108485</v>
      </c>
      <c r="D8274" s="3">
        <f>B8274*Dashboard!$D$11*Dashboard!$D$10*SQRT(Dashboard!$D$12/365)</f>
        <v>192067.86919205872</v>
      </c>
      <c r="E8274" s="3">
        <f>IF(Dashboard!$I$3,C8274*Dashboard!$E$11*Dashboard!$E$10*SQRT(Dashboard!$D$12/365),0)</f>
        <v>-75359.419518588853</v>
      </c>
      <c r="F8274" s="3">
        <f>D8274+IF(Dashboard!$I$3,E8274,0)</f>
        <v>116708.44967346986</v>
      </c>
      <c r="G8274" s="3">
        <f>IF(Dashboard!$I$4, ('Lookups and Calculations'!$F$9) / (1 - 'Lookups and Calculations'!$F$10), 'Lookups and Calculations'!$F$9)</f>
        <v>1951878.888340465</v>
      </c>
      <c r="H8274" s="12">
        <f t="shared" si="258"/>
        <v>0</v>
      </c>
      <c r="I8274" s="12">
        <f t="shared" si="259"/>
        <v>0</v>
      </c>
      <c r="J8274" s="13">
        <f>(1 - Dashboard!$I$9) * H8274 * Dashboard!$I$8 * 'Lookups and Calculations'!$F$12</f>
        <v>0</v>
      </c>
      <c r="K8274" s="12">
        <f>(1 - Dashboard!$I$11) * I8274 * Dashboard!$I$10 * 'Lookups and Calculations'!$F$12</f>
        <v>0</v>
      </c>
      <c r="L8274" s="12">
        <f>(H8274 - I8274) * Dashboard!$I$13 * (Dashboard!$D$12 / 365) * 'Lookups and Calculations'!$F$12</f>
        <v>0</v>
      </c>
      <c r="M8274" s="3">
        <f>(G8274*2) * Dashboard!$I$13 * (Dashboard!$D$12 / 365) * 'Lookups and Calculations'!$F$12</f>
        <v>1602.0878730267946</v>
      </c>
      <c r="N8274" s="12">
        <f>H8274 * Dashboard!$I$14 * Dashboard!$I$15 * (Dashboard!$D$12 / 365) * 'Lookups and Calculations'!$F$12</f>
        <v>0</v>
      </c>
    </row>
    <row r="8275" spans="1:14" x14ac:dyDescent="0.35">
      <c r="A8275" s="2">
        <v>8274</v>
      </c>
      <c r="B8275" s="11">
        <v>-7.9920011632799867E-2</v>
      </c>
      <c r="C8275" s="11">
        <v>0.84663742579845469</v>
      </c>
      <c r="D8275" s="3">
        <f>B8275*Dashboard!$D$11*Dashboard!$D$10*SQRT(Dashboard!$D$12/365)</f>
        <v>-19842.681673342475</v>
      </c>
      <c r="E8275" s="3">
        <f>IF(Dashboard!$I$3,C8275*Dashboard!$E$11*Dashboard!$E$10*SQRT(Dashboard!$D$12/365),0)</f>
        <v>420409.27146117092</v>
      </c>
      <c r="F8275" s="3">
        <f>D8275+IF(Dashboard!$I$3,E8275,0)</f>
        <v>400566.58978782844</v>
      </c>
      <c r="G8275" s="3">
        <f>IF(Dashboard!$I$4, ('Lookups and Calculations'!$F$9) / (1 - 'Lookups and Calculations'!$F$10), 'Lookups and Calculations'!$F$9)</f>
        <v>1951878.888340465</v>
      </c>
      <c r="H8275" s="12">
        <f t="shared" si="258"/>
        <v>0</v>
      </c>
      <c r="I8275" s="12">
        <f t="shared" si="259"/>
        <v>0</v>
      </c>
      <c r="J8275" s="13">
        <f>(1 - Dashboard!$I$9) * H8275 * Dashboard!$I$8 * 'Lookups and Calculations'!$F$12</f>
        <v>0</v>
      </c>
      <c r="K8275" s="12">
        <f>(1 - Dashboard!$I$11) * I8275 * Dashboard!$I$10 * 'Lookups and Calculations'!$F$12</f>
        <v>0</v>
      </c>
      <c r="L8275" s="12">
        <f>(H8275 - I8275) * Dashboard!$I$13 * (Dashboard!$D$12 / 365) * 'Lookups and Calculations'!$F$12</f>
        <v>0</v>
      </c>
      <c r="M8275" s="3">
        <f>(G8275*2) * Dashboard!$I$13 * (Dashboard!$D$12 / 365) * 'Lookups and Calculations'!$F$12</f>
        <v>1602.0878730267946</v>
      </c>
      <c r="N8275" s="12">
        <f>H8275 * Dashboard!$I$14 * Dashboard!$I$15 * (Dashboard!$D$12 / 365) * 'Lookups and Calculations'!$F$12</f>
        <v>0</v>
      </c>
    </row>
    <row r="8276" spans="1:14" x14ac:dyDescent="0.35">
      <c r="A8276" s="2">
        <v>8275</v>
      </c>
      <c r="B8276" s="11">
        <v>-0.72825697590659877</v>
      </c>
      <c r="C8276" s="11">
        <v>0.20319596458835604</v>
      </c>
      <c r="D8276" s="3">
        <f>B8276*Dashboard!$D$11*Dashboard!$D$10*SQRT(Dashboard!$D$12/365)</f>
        <v>-180812.92850281615</v>
      </c>
      <c r="E8276" s="3">
        <f>IF(Dashboard!$I$3,C8276*Dashboard!$E$11*Dashboard!$E$10*SQRT(Dashboard!$D$12/365),0)</f>
        <v>100899.70610013702</v>
      </c>
      <c r="F8276" s="3">
        <f>D8276+IF(Dashboard!$I$3,E8276,0)</f>
        <v>-79913.222402679137</v>
      </c>
      <c r="G8276" s="3">
        <f>IF(Dashboard!$I$4, ('Lookups and Calculations'!$F$9) / (1 - 'Lookups and Calculations'!$F$10), 'Lookups and Calculations'!$F$9)</f>
        <v>1951878.888340465</v>
      </c>
      <c r="H8276" s="12">
        <f t="shared" si="258"/>
        <v>0</v>
      </c>
      <c r="I8276" s="12">
        <f t="shared" si="259"/>
        <v>0</v>
      </c>
      <c r="J8276" s="13">
        <f>(1 - Dashboard!$I$9) * H8276 * Dashboard!$I$8 * 'Lookups and Calculations'!$F$12</f>
        <v>0</v>
      </c>
      <c r="K8276" s="12">
        <f>(1 - Dashboard!$I$11) * I8276 * Dashboard!$I$10 * 'Lookups and Calculations'!$F$12</f>
        <v>0</v>
      </c>
      <c r="L8276" s="12">
        <f>(H8276 - I8276) * Dashboard!$I$13 * (Dashboard!$D$12 / 365) * 'Lookups and Calculations'!$F$12</f>
        <v>0</v>
      </c>
      <c r="M8276" s="3">
        <f>(G8276*2) * Dashboard!$I$13 * (Dashboard!$D$12 / 365) * 'Lookups and Calculations'!$F$12</f>
        <v>1602.0878730267946</v>
      </c>
      <c r="N8276" s="12">
        <f>H8276 * Dashboard!$I$14 * Dashboard!$I$15 * (Dashboard!$D$12 / 365) * 'Lookups and Calculations'!$F$12</f>
        <v>0</v>
      </c>
    </row>
    <row r="8277" spans="1:14" x14ac:dyDescent="0.35">
      <c r="A8277" s="2">
        <v>8276</v>
      </c>
      <c r="B8277" s="11">
        <v>0.83408201882581534</v>
      </c>
      <c r="C8277" s="11">
        <v>0.86184300137266412</v>
      </c>
      <c r="D8277" s="3">
        <f>B8277*Dashboard!$D$11*Dashboard!$D$10*SQRT(Dashboard!$D$12/365)</f>
        <v>207087.35710727875</v>
      </c>
      <c r="E8277" s="3">
        <f>IF(Dashboard!$I$3,C8277*Dashboard!$E$11*Dashboard!$E$10*SQRT(Dashboard!$D$12/365),0)</f>
        <v>427959.80579205329</v>
      </c>
      <c r="F8277" s="3">
        <f>D8277+IF(Dashboard!$I$3,E8277,0)</f>
        <v>635047.162899332</v>
      </c>
      <c r="G8277" s="3">
        <f>IF(Dashboard!$I$4, ('Lookups and Calculations'!$F$9) / (1 - 'Lookups and Calculations'!$F$10), 'Lookups and Calculations'!$F$9)</f>
        <v>1951878.888340465</v>
      </c>
      <c r="H8277" s="12">
        <f t="shared" si="258"/>
        <v>0</v>
      </c>
      <c r="I8277" s="12">
        <f t="shared" si="259"/>
        <v>0</v>
      </c>
      <c r="J8277" s="13">
        <f>(1 - Dashboard!$I$9) * H8277 * Dashboard!$I$8 * 'Lookups and Calculations'!$F$12</f>
        <v>0</v>
      </c>
      <c r="K8277" s="12">
        <f>(1 - Dashboard!$I$11) * I8277 * Dashboard!$I$10 * 'Lookups and Calculations'!$F$12</f>
        <v>0</v>
      </c>
      <c r="L8277" s="12">
        <f>(H8277 - I8277) * Dashboard!$I$13 * (Dashboard!$D$12 / 365) * 'Lookups and Calculations'!$F$12</f>
        <v>0</v>
      </c>
      <c r="M8277" s="3">
        <f>(G8277*2) * Dashboard!$I$13 * (Dashboard!$D$12 / 365) * 'Lookups and Calculations'!$F$12</f>
        <v>1602.0878730267946</v>
      </c>
      <c r="N8277" s="12">
        <f>H8277 * Dashboard!$I$14 * Dashboard!$I$15 * (Dashboard!$D$12 / 365) * 'Lookups and Calculations'!$F$12</f>
        <v>0</v>
      </c>
    </row>
    <row r="8278" spans="1:14" x14ac:dyDescent="0.35">
      <c r="A8278" s="2">
        <v>8277</v>
      </c>
      <c r="B8278" s="11">
        <v>-2.4144823046093188E-2</v>
      </c>
      <c r="C8278" s="11">
        <v>-0.67523983594359949</v>
      </c>
      <c r="D8278" s="3">
        <f>B8278*Dashboard!$D$11*Dashboard!$D$10*SQRT(Dashboard!$D$12/365)</f>
        <v>-5994.7193196626649</v>
      </c>
      <c r="E8278" s="3">
        <f>IF(Dashboard!$I$3,C8278*Dashboard!$E$11*Dashboard!$E$10*SQRT(Dashboard!$D$12/365),0)</f>
        <v>-335299.47866749187</v>
      </c>
      <c r="F8278" s="3">
        <f>D8278+IF(Dashboard!$I$3,E8278,0)</f>
        <v>-341294.19798715453</v>
      </c>
      <c r="G8278" s="3">
        <f>IF(Dashboard!$I$4, ('Lookups and Calculations'!$F$9) / (1 - 'Lookups and Calculations'!$F$10), 'Lookups and Calculations'!$F$9)</f>
        <v>1951878.888340465</v>
      </c>
      <c r="H8278" s="12">
        <f t="shared" si="258"/>
        <v>0</v>
      </c>
      <c r="I8278" s="12">
        <f t="shared" si="259"/>
        <v>0</v>
      </c>
      <c r="J8278" s="13">
        <f>(1 - Dashboard!$I$9) * H8278 * Dashboard!$I$8 * 'Lookups and Calculations'!$F$12</f>
        <v>0</v>
      </c>
      <c r="K8278" s="12">
        <f>(1 - Dashboard!$I$11) * I8278 * Dashboard!$I$10 * 'Lookups and Calculations'!$F$12</f>
        <v>0</v>
      </c>
      <c r="L8278" s="12">
        <f>(H8278 - I8278) * Dashboard!$I$13 * (Dashboard!$D$12 / 365) * 'Lookups and Calculations'!$F$12</f>
        <v>0</v>
      </c>
      <c r="M8278" s="3">
        <f>(G8278*2) * Dashboard!$I$13 * (Dashboard!$D$12 / 365) * 'Lookups and Calculations'!$F$12</f>
        <v>1602.0878730267946</v>
      </c>
      <c r="N8278" s="12">
        <f>H8278 * Dashboard!$I$14 * Dashboard!$I$15 * (Dashboard!$D$12 / 365) * 'Lookups and Calculations'!$F$12</f>
        <v>0</v>
      </c>
    </row>
    <row r="8279" spans="1:14" x14ac:dyDescent="0.35">
      <c r="A8279" s="2">
        <v>8278</v>
      </c>
      <c r="B8279" s="11">
        <v>0.57721601460304295</v>
      </c>
      <c r="C8279" s="11">
        <v>2.7615658464829974E-2</v>
      </c>
      <c r="D8279" s="3">
        <f>B8279*Dashboard!$D$11*Dashboard!$D$10*SQRT(Dashboard!$D$12/365)</f>
        <v>143312.21180432063</v>
      </c>
      <c r="E8279" s="3">
        <f>IF(Dashboard!$I$3,C8279*Dashboard!$E$11*Dashboard!$E$10*SQRT(Dashboard!$D$12/365),0)</f>
        <v>13712.928937875069</v>
      </c>
      <c r="F8279" s="3">
        <f>D8279+IF(Dashboard!$I$3,E8279,0)</f>
        <v>157025.14074219571</v>
      </c>
      <c r="G8279" s="3">
        <f>IF(Dashboard!$I$4, ('Lookups and Calculations'!$F$9) / (1 - 'Lookups and Calculations'!$F$10), 'Lookups and Calculations'!$F$9)</f>
        <v>1951878.888340465</v>
      </c>
      <c r="H8279" s="12">
        <f t="shared" si="258"/>
        <v>0</v>
      </c>
      <c r="I8279" s="12">
        <f t="shared" si="259"/>
        <v>0</v>
      </c>
      <c r="J8279" s="13">
        <f>(1 - Dashboard!$I$9) * H8279 * Dashboard!$I$8 * 'Lookups and Calculations'!$F$12</f>
        <v>0</v>
      </c>
      <c r="K8279" s="12">
        <f>(1 - Dashboard!$I$11) * I8279 * Dashboard!$I$10 * 'Lookups and Calculations'!$F$12</f>
        <v>0</v>
      </c>
      <c r="L8279" s="12">
        <f>(H8279 - I8279) * Dashboard!$I$13 * (Dashboard!$D$12 / 365) * 'Lookups and Calculations'!$F$12</f>
        <v>0</v>
      </c>
      <c r="M8279" s="3">
        <f>(G8279*2) * Dashboard!$I$13 * (Dashboard!$D$12 / 365) * 'Lookups and Calculations'!$F$12</f>
        <v>1602.0878730267946</v>
      </c>
      <c r="N8279" s="12">
        <f>H8279 * Dashboard!$I$14 * Dashboard!$I$15 * (Dashboard!$D$12 / 365) * 'Lookups and Calculations'!$F$12</f>
        <v>0</v>
      </c>
    </row>
    <row r="8280" spans="1:14" x14ac:dyDescent="0.35">
      <c r="A8280" s="2">
        <v>8279</v>
      </c>
      <c r="B8280" s="11">
        <v>-0.75219351120350697</v>
      </c>
      <c r="C8280" s="11">
        <v>0.63579621026054345</v>
      </c>
      <c r="D8280" s="3">
        <f>B8280*Dashboard!$D$11*Dashboard!$D$10*SQRT(Dashboard!$D$12/365)</f>
        <v>-186755.93377215407</v>
      </c>
      <c r="E8280" s="3">
        <f>IF(Dashboard!$I$3,C8280*Dashboard!$E$11*Dashboard!$E$10*SQRT(Dashboard!$D$12/365),0)</f>
        <v>315713.21253761702</v>
      </c>
      <c r="F8280" s="3">
        <f>D8280+IF(Dashboard!$I$3,E8280,0)</f>
        <v>128957.27876546295</v>
      </c>
      <c r="G8280" s="3">
        <f>IF(Dashboard!$I$4, ('Lookups and Calculations'!$F$9) / (1 - 'Lookups and Calculations'!$F$10), 'Lookups and Calculations'!$F$9)</f>
        <v>1951878.888340465</v>
      </c>
      <c r="H8280" s="12">
        <f t="shared" si="258"/>
        <v>0</v>
      </c>
      <c r="I8280" s="12">
        <f t="shared" si="259"/>
        <v>0</v>
      </c>
      <c r="J8280" s="13">
        <f>(1 - Dashboard!$I$9) * H8280 * Dashboard!$I$8 * 'Lookups and Calculations'!$F$12</f>
        <v>0</v>
      </c>
      <c r="K8280" s="12">
        <f>(1 - Dashboard!$I$11) * I8280 * Dashboard!$I$10 * 'Lookups and Calculations'!$F$12</f>
        <v>0</v>
      </c>
      <c r="L8280" s="12">
        <f>(H8280 - I8280) * Dashboard!$I$13 * (Dashboard!$D$12 / 365) * 'Lookups and Calculations'!$F$12</f>
        <v>0</v>
      </c>
      <c r="M8280" s="3">
        <f>(G8280*2) * Dashboard!$I$13 * (Dashboard!$D$12 / 365) * 'Lookups and Calculations'!$F$12</f>
        <v>1602.0878730267946</v>
      </c>
      <c r="N8280" s="12">
        <f>H8280 * Dashboard!$I$14 * Dashboard!$I$15 * (Dashboard!$D$12 / 365) * 'Lookups and Calculations'!$F$12</f>
        <v>0</v>
      </c>
    </row>
    <row r="8281" spans="1:14" x14ac:dyDescent="0.35">
      <c r="A8281" s="2">
        <v>8280</v>
      </c>
      <c r="B8281" s="11">
        <v>-0.19930525505759347</v>
      </c>
      <c r="C8281" s="11">
        <v>-1.0214945552989407</v>
      </c>
      <c r="D8281" s="3">
        <f>B8281*Dashboard!$D$11*Dashboard!$D$10*SQRT(Dashboard!$D$12/365)</f>
        <v>-49483.860814518368</v>
      </c>
      <c r="E8281" s="3">
        <f>IF(Dashboard!$I$3,C8281*Dashboard!$E$11*Dashboard!$E$10*SQRT(Dashboard!$D$12/365),0)</f>
        <v>-507236.9454843963</v>
      </c>
      <c r="F8281" s="3">
        <f>D8281+IF(Dashboard!$I$3,E8281,0)</f>
        <v>-556720.80629891471</v>
      </c>
      <c r="G8281" s="3">
        <f>IF(Dashboard!$I$4, ('Lookups and Calculations'!$F$9) / (1 - 'Lookups and Calculations'!$F$10), 'Lookups and Calculations'!$F$9)</f>
        <v>1951878.888340465</v>
      </c>
      <c r="H8281" s="12">
        <f t="shared" si="258"/>
        <v>0</v>
      </c>
      <c r="I8281" s="12">
        <f t="shared" si="259"/>
        <v>0</v>
      </c>
      <c r="J8281" s="13">
        <f>(1 - Dashboard!$I$9) * H8281 * Dashboard!$I$8 * 'Lookups and Calculations'!$F$12</f>
        <v>0</v>
      </c>
      <c r="K8281" s="12">
        <f>(1 - Dashboard!$I$11) * I8281 * Dashboard!$I$10 * 'Lookups and Calculations'!$F$12</f>
        <v>0</v>
      </c>
      <c r="L8281" s="12">
        <f>(H8281 - I8281) * Dashboard!$I$13 * (Dashboard!$D$12 / 365) * 'Lookups and Calculations'!$F$12</f>
        <v>0</v>
      </c>
      <c r="M8281" s="3">
        <f>(G8281*2) * Dashboard!$I$13 * (Dashboard!$D$12 / 365) * 'Lookups and Calculations'!$F$12</f>
        <v>1602.0878730267946</v>
      </c>
      <c r="N8281" s="12">
        <f>H8281 * Dashboard!$I$14 * Dashboard!$I$15 * (Dashboard!$D$12 / 365) * 'Lookups and Calculations'!$F$12</f>
        <v>0</v>
      </c>
    </row>
    <row r="8282" spans="1:14" x14ac:dyDescent="0.35">
      <c r="A8282" s="2">
        <v>8281</v>
      </c>
      <c r="B8282" s="11">
        <v>-0.53935223004750532</v>
      </c>
      <c r="C8282" s="11">
        <v>0.8132686903782772</v>
      </c>
      <c r="D8282" s="3">
        <f>B8282*Dashboard!$D$11*Dashboard!$D$10*SQRT(Dashboard!$D$12/365)</f>
        <v>-133911.3244854403</v>
      </c>
      <c r="E8282" s="3">
        <f>IF(Dashboard!$I$3,C8282*Dashboard!$E$11*Dashboard!$E$10*SQRT(Dashboard!$D$12/365),0)</f>
        <v>403839.5743037989</v>
      </c>
      <c r="F8282" s="3">
        <f>D8282+IF(Dashboard!$I$3,E8282,0)</f>
        <v>269928.24981835857</v>
      </c>
      <c r="G8282" s="3">
        <f>IF(Dashboard!$I$4, ('Lookups and Calculations'!$F$9) / (1 - 'Lookups and Calculations'!$F$10), 'Lookups and Calculations'!$F$9)</f>
        <v>1951878.888340465</v>
      </c>
      <c r="H8282" s="12">
        <f t="shared" si="258"/>
        <v>0</v>
      </c>
      <c r="I8282" s="12">
        <f t="shared" si="259"/>
        <v>0</v>
      </c>
      <c r="J8282" s="13">
        <f>(1 - Dashboard!$I$9) * H8282 * Dashboard!$I$8 * 'Lookups and Calculations'!$F$12</f>
        <v>0</v>
      </c>
      <c r="K8282" s="12">
        <f>(1 - Dashboard!$I$11) * I8282 * Dashboard!$I$10 * 'Lookups and Calculations'!$F$12</f>
        <v>0</v>
      </c>
      <c r="L8282" s="12">
        <f>(H8282 - I8282) * Dashboard!$I$13 * (Dashboard!$D$12 / 365) * 'Lookups and Calculations'!$F$12</f>
        <v>0</v>
      </c>
      <c r="M8282" s="3">
        <f>(G8282*2) * Dashboard!$I$13 * (Dashboard!$D$12 / 365) * 'Lookups and Calculations'!$F$12</f>
        <v>1602.0878730267946</v>
      </c>
      <c r="N8282" s="12">
        <f>H8282 * Dashboard!$I$14 * Dashboard!$I$15 * (Dashboard!$D$12 / 365) * 'Lookups and Calculations'!$F$12</f>
        <v>0</v>
      </c>
    </row>
    <row r="8283" spans="1:14" x14ac:dyDescent="0.35">
      <c r="A8283" s="2">
        <v>8282</v>
      </c>
      <c r="B8283" s="11">
        <v>0.59711635117529271</v>
      </c>
      <c r="C8283" s="11">
        <v>-1.3342098108407665</v>
      </c>
      <c r="D8283" s="3">
        <f>B8283*Dashboard!$D$11*Dashboard!$D$10*SQRT(Dashboard!$D$12/365)</f>
        <v>148253.10252402953</v>
      </c>
      <c r="E8283" s="3">
        <f>IF(Dashboard!$I$3,C8283*Dashboard!$E$11*Dashboard!$E$10*SQRT(Dashboard!$D$12/365),0)</f>
        <v>-662519.93764972186</v>
      </c>
      <c r="F8283" s="3">
        <f>D8283+IF(Dashboard!$I$3,E8283,0)</f>
        <v>-514266.83512569231</v>
      </c>
      <c r="G8283" s="3">
        <f>IF(Dashboard!$I$4, ('Lookups and Calculations'!$F$9) / (1 - 'Lookups and Calculations'!$F$10), 'Lookups and Calculations'!$F$9)</f>
        <v>1951878.888340465</v>
      </c>
      <c r="H8283" s="12">
        <f t="shared" si="258"/>
        <v>0</v>
      </c>
      <c r="I8283" s="12">
        <f t="shared" si="259"/>
        <v>0</v>
      </c>
      <c r="J8283" s="13">
        <f>(1 - Dashboard!$I$9) * H8283 * Dashboard!$I$8 * 'Lookups and Calculations'!$F$12</f>
        <v>0</v>
      </c>
      <c r="K8283" s="12">
        <f>(1 - Dashboard!$I$11) * I8283 * Dashboard!$I$10 * 'Lookups and Calculations'!$F$12</f>
        <v>0</v>
      </c>
      <c r="L8283" s="12">
        <f>(H8283 - I8283) * Dashboard!$I$13 * (Dashboard!$D$12 / 365) * 'Lookups and Calculations'!$F$12</f>
        <v>0</v>
      </c>
      <c r="M8283" s="3">
        <f>(G8283*2) * Dashboard!$I$13 * (Dashboard!$D$12 / 365) * 'Lookups and Calculations'!$F$12</f>
        <v>1602.0878730267946</v>
      </c>
      <c r="N8283" s="12">
        <f>H8283 * Dashboard!$I$14 * Dashboard!$I$15 * (Dashboard!$D$12 / 365) * 'Lookups and Calculations'!$F$12</f>
        <v>0</v>
      </c>
    </row>
    <row r="8284" spans="1:14" x14ac:dyDescent="0.35">
      <c r="A8284" s="2">
        <v>8283</v>
      </c>
      <c r="B8284" s="11">
        <v>-0.89453191081793348</v>
      </c>
      <c r="C8284" s="11">
        <v>-0.64405379888727476</v>
      </c>
      <c r="D8284" s="3">
        <f>B8284*Dashboard!$D$11*Dashboard!$D$10*SQRT(Dashboard!$D$12/365)</f>
        <v>-222095.96308069499</v>
      </c>
      <c r="E8284" s="3">
        <f>IF(Dashboard!$I$3,C8284*Dashboard!$E$11*Dashboard!$E$10*SQRT(Dashboard!$D$12/365),0)</f>
        <v>-319813.62992150028</v>
      </c>
      <c r="F8284" s="3">
        <f>D8284+IF(Dashboard!$I$3,E8284,0)</f>
        <v>-541909.59300219524</v>
      </c>
      <c r="G8284" s="3">
        <f>IF(Dashboard!$I$4, ('Lookups and Calculations'!$F$9) / (1 - 'Lookups and Calculations'!$F$10), 'Lookups and Calculations'!$F$9)</f>
        <v>1951878.888340465</v>
      </c>
      <c r="H8284" s="12">
        <f t="shared" si="258"/>
        <v>0</v>
      </c>
      <c r="I8284" s="12">
        <f t="shared" si="259"/>
        <v>0</v>
      </c>
      <c r="J8284" s="13">
        <f>(1 - Dashboard!$I$9) * H8284 * Dashboard!$I$8 * 'Lookups and Calculations'!$F$12</f>
        <v>0</v>
      </c>
      <c r="K8284" s="12">
        <f>(1 - Dashboard!$I$11) * I8284 * Dashboard!$I$10 * 'Lookups and Calculations'!$F$12</f>
        <v>0</v>
      </c>
      <c r="L8284" s="12">
        <f>(H8284 - I8284) * Dashboard!$I$13 * (Dashboard!$D$12 / 365) * 'Lookups and Calculations'!$F$12</f>
        <v>0</v>
      </c>
      <c r="M8284" s="3">
        <f>(G8284*2) * Dashboard!$I$13 * (Dashboard!$D$12 / 365) * 'Lookups and Calculations'!$F$12</f>
        <v>1602.0878730267946</v>
      </c>
      <c r="N8284" s="12">
        <f>H8284 * Dashboard!$I$14 * Dashboard!$I$15 * (Dashboard!$D$12 / 365) * 'Lookups and Calculations'!$F$12</f>
        <v>0</v>
      </c>
    </row>
    <row r="8285" spans="1:14" x14ac:dyDescent="0.35">
      <c r="A8285" s="2">
        <v>8284</v>
      </c>
      <c r="B8285" s="11">
        <v>-1.0291671998697953</v>
      </c>
      <c r="C8285" s="11">
        <v>0.17473109709977869</v>
      </c>
      <c r="D8285" s="3">
        <f>B8285*Dashboard!$D$11*Dashboard!$D$10*SQRT(Dashboard!$D$12/365)</f>
        <v>-255523.4504905958</v>
      </c>
      <c r="E8285" s="3">
        <f>IF(Dashboard!$I$3,C8285*Dashboard!$E$11*Dashboard!$E$10*SQRT(Dashboard!$D$12/365),0)</f>
        <v>86765.090929037382</v>
      </c>
      <c r="F8285" s="3">
        <f>D8285+IF(Dashboard!$I$3,E8285,0)</f>
        <v>-168758.35956155841</v>
      </c>
      <c r="G8285" s="3">
        <f>IF(Dashboard!$I$4, ('Lookups and Calculations'!$F$9) / (1 - 'Lookups and Calculations'!$F$10), 'Lookups and Calculations'!$F$9)</f>
        <v>1951878.888340465</v>
      </c>
      <c r="H8285" s="12">
        <f t="shared" si="258"/>
        <v>0</v>
      </c>
      <c r="I8285" s="12">
        <f t="shared" si="259"/>
        <v>0</v>
      </c>
      <c r="J8285" s="13">
        <f>(1 - Dashboard!$I$9) * H8285 * Dashboard!$I$8 * 'Lookups and Calculations'!$F$12</f>
        <v>0</v>
      </c>
      <c r="K8285" s="12">
        <f>(1 - Dashboard!$I$11) * I8285 * Dashboard!$I$10 * 'Lookups and Calculations'!$F$12</f>
        <v>0</v>
      </c>
      <c r="L8285" s="12">
        <f>(H8285 - I8285) * Dashboard!$I$13 * (Dashboard!$D$12 / 365) * 'Lookups and Calculations'!$F$12</f>
        <v>0</v>
      </c>
      <c r="M8285" s="3">
        <f>(G8285*2) * Dashboard!$I$13 * (Dashboard!$D$12 / 365) * 'Lookups and Calculations'!$F$12</f>
        <v>1602.0878730267946</v>
      </c>
      <c r="N8285" s="12">
        <f>H8285 * Dashboard!$I$14 * Dashboard!$I$15 * (Dashboard!$D$12 / 365) * 'Lookups and Calculations'!$F$12</f>
        <v>0</v>
      </c>
    </row>
    <row r="8286" spans="1:14" x14ac:dyDescent="0.35">
      <c r="A8286" s="2">
        <v>8285</v>
      </c>
      <c r="B8286" s="11">
        <v>0.59344445670542312</v>
      </c>
      <c r="C8286" s="11">
        <v>1.994490559110369</v>
      </c>
      <c r="D8286" s="3">
        <f>B8286*Dashboard!$D$11*Dashboard!$D$10*SQRT(Dashboard!$D$12/365)</f>
        <v>147341.43807835237</v>
      </c>
      <c r="E8286" s="3">
        <f>IF(Dashboard!$I$3,C8286*Dashboard!$E$11*Dashboard!$E$10*SQRT(Dashboard!$D$12/365),0)</f>
        <v>990391.27888894232</v>
      </c>
      <c r="F8286" s="3">
        <f>D8286+IF(Dashboard!$I$3,E8286,0)</f>
        <v>1137732.7169672947</v>
      </c>
      <c r="G8286" s="3">
        <f>IF(Dashboard!$I$4, ('Lookups and Calculations'!$F$9) / (1 - 'Lookups and Calculations'!$F$10), 'Lookups and Calculations'!$F$9)</f>
        <v>1951878.888340465</v>
      </c>
      <c r="H8286" s="12">
        <f t="shared" si="258"/>
        <v>0</v>
      </c>
      <c r="I8286" s="12">
        <f t="shared" si="259"/>
        <v>0</v>
      </c>
      <c r="J8286" s="13">
        <f>(1 - Dashboard!$I$9) * H8286 * Dashboard!$I$8 * 'Lookups and Calculations'!$F$12</f>
        <v>0</v>
      </c>
      <c r="K8286" s="12">
        <f>(1 - Dashboard!$I$11) * I8286 * Dashboard!$I$10 * 'Lookups and Calculations'!$F$12</f>
        <v>0</v>
      </c>
      <c r="L8286" s="12">
        <f>(H8286 - I8286) * Dashboard!$I$13 * (Dashboard!$D$12 / 365) * 'Lookups and Calculations'!$F$12</f>
        <v>0</v>
      </c>
      <c r="M8286" s="3">
        <f>(G8286*2) * Dashboard!$I$13 * (Dashboard!$D$12 / 365) * 'Lookups and Calculations'!$F$12</f>
        <v>1602.0878730267946</v>
      </c>
      <c r="N8286" s="12">
        <f>H8286 * Dashboard!$I$14 * Dashboard!$I$15 * (Dashboard!$D$12 / 365) * 'Lookups and Calculations'!$F$12</f>
        <v>0</v>
      </c>
    </row>
    <row r="8287" spans="1:14" x14ac:dyDescent="0.35">
      <c r="A8287" s="2">
        <v>8286</v>
      </c>
      <c r="B8287" s="11">
        <v>-0.65491077746276316</v>
      </c>
      <c r="C8287" s="11">
        <v>0.63522099781534536</v>
      </c>
      <c r="D8287" s="3">
        <f>B8287*Dashboard!$D$11*Dashboard!$D$10*SQRT(Dashboard!$D$12/365)</f>
        <v>-162602.40478120133</v>
      </c>
      <c r="E8287" s="3">
        <f>IF(Dashboard!$I$3,C8287*Dashboard!$E$11*Dashboard!$E$10*SQRT(Dashboard!$D$12/365),0)</f>
        <v>315427.58301351109</v>
      </c>
      <c r="F8287" s="3">
        <f>D8287+IF(Dashboard!$I$3,E8287,0)</f>
        <v>152825.17823230976</v>
      </c>
      <c r="G8287" s="3">
        <f>IF(Dashboard!$I$4, ('Lookups and Calculations'!$F$9) / (1 - 'Lookups and Calculations'!$F$10), 'Lookups and Calculations'!$F$9)</f>
        <v>1951878.888340465</v>
      </c>
      <c r="H8287" s="12">
        <f t="shared" si="258"/>
        <v>0</v>
      </c>
      <c r="I8287" s="12">
        <f t="shared" si="259"/>
        <v>0</v>
      </c>
      <c r="J8287" s="13">
        <f>(1 - Dashboard!$I$9) * H8287 * Dashboard!$I$8 * 'Lookups and Calculations'!$F$12</f>
        <v>0</v>
      </c>
      <c r="K8287" s="12">
        <f>(1 - Dashboard!$I$11) * I8287 * Dashboard!$I$10 * 'Lookups and Calculations'!$F$12</f>
        <v>0</v>
      </c>
      <c r="L8287" s="12">
        <f>(H8287 - I8287) * Dashboard!$I$13 * (Dashboard!$D$12 / 365) * 'Lookups and Calculations'!$F$12</f>
        <v>0</v>
      </c>
      <c r="M8287" s="3">
        <f>(G8287*2) * Dashboard!$I$13 * (Dashboard!$D$12 / 365) * 'Lookups and Calculations'!$F$12</f>
        <v>1602.0878730267946</v>
      </c>
      <c r="N8287" s="12">
        <f>H8287 * Dashboard!$I$14 * Dashboard!$I$15 * (Dashboard!$D$12 / 365) * 'Lookups and Calculations'!$F$12</f>
        <v>0</v>
      </c>
    </row>
    <row r="8288" spans="1:14" x14ac:dyDescent="0.35">
      <c r="A8288" s="2">
        <v>8287</v>
      </c>
      <c r="B8288" s="11">
        <v>-1.9689432099618978</v>
      </c>
      <c r="C8288" s="11">
        <v>1.3370130237125852</v>
      </c>
      <c r="D8288" s="3">
        <f>B8288*Dashboard!$D$11*Dashboard!$D$10*SQRT(Dashboard!$D$12/365)</f>
        <v>-488852.69846643443</v>
      </c>
      <c r="E8288" s="3">
        <f>IF(Dashboard!$I$3,C8288*Dashboard!$E$11*Dashboard!$E$10*SQRT(Dashboard!$D$12/365),0)</f>
        <v>663911.91093755572</v>
      </c>
      <c r="F8288" s="3">
        <f>D8288+IF(Dashboard!$I$3,E8288,0)</f>
        <v>175059.21247112128</v>
      </c>
      <c r="G8288" s="3">
        <f>IF(Dashboard!$I$4, ('Lookups and Calculations'!$F$9) / (1 - 'Lookups and Calculations'!$F$10), 'Lookups and Calculations'!$F$9)</f>
        <v>1951878.888340465</v>
      </c>
      <c r="H8288" s="12">
        <f t="shared" si="258"/>
        <v>0</v>
      </c>
      <c r="I8288" s="12">
        <f t="shared" si="259"/>
        <v>0</v>
      </c>
      <c r="J8288" s="13">
        <f>(1 - Dashboard!$I$9) * H8288 * Dashboard!$I$8 * 'Lookups and Calculations'!$F$12</f>
        <v>0</v>
      </c>
      <c r="K8288" s="12">
        <f>(1 - Dashboard!$I$11) * I8288 * Dashboard!$I$10 * 'Lookups and Calculations'!$F$12</f>
        <v>0</v>
      </c>
      <c r="L8288" s="12">
        <f>(H8288 - I8288) * Dashboard!$I$13 * (Dashboard!$D$12 / 365) * 'Lookups and Calculations'!$F$12</f>
        <v>0</v>
      </c>
      <c r="M8288" s="3">
        <f>(G8288*2) * Dashboard!$I$13 * (Dashboard!$D$12 / 365) * 'Lookups and Calculations'!$F$12</f>
        <v>1602.0878730267946</v>
      </c>
      <c r="N8288" s="12">
        <f>H8288 * Dashboard!$I$14 * Dashboard!$I$15 * (Dashboard!$D$12 / 365) * 'Lookups and Calculations'!$F$12</f>
        <v>0</v>
      </c>
    </row>
    <row r="8289" spans="1:14" x14ac:dyDescent="0.35">
      <c r="A8289" s="2">
        <v>8288</v>
      </c>
      <c r="B8289" s="11">
        <v>-0.82979539105307676</v>
      </c>
      <c r="C8289" s="11">
        <v>1.3595236518752865</v>
      </c>
      <c r="D8289" s="3">
        <f>B8289*Dashboard!$D$11*Dashboard!$D$10*SQRT(Dashboard!$D$12/365)</f>
        <v>-206023.06559118928</v>
      </c>
      <c r="E8289" s="3">
        <f>IF(Dashboard!$I$3,C8289*Dashboard!$E$11*Dashboard!$E$10*SQRT(Dashboard!$D$12/365),0)</f>
        <v>675089.86799170973</v>
      </c>
      <c r="F8289" s="3">
        <f>D8289+IF(Dashboard!$I$3,E8289,0)</f>
        <v>469066.80240052042</v>
      </c>
      <c r="G8289" s="3">
        <f>IF(Dashboard!$I$4, ('Lookups and Calculations'!$F$9) / (1 - 'Lookups and Calculations'!$F$10), 'Lookups and Calculations'!$F$9)</f>
        <v>1951878.888340465</v>
      </c>
      <c r="H8289" s="12">
        <f t="shared" si="258"/>
        <v>0</v>
      </c>
      <c r="I8289" s="12">
        <f t="shared" si="259"/>
        <v>0</v>
      </c>
      <c r="J8289" s="13">
        <f>(1 - Dashboard!$I$9) * H8289 * Dashboard!$I$8 * 'Lookups and Calculations'!$F$12</f>
        <v>0</v>
      </c>
      <c r="K8289" s="12">
        <f>(1 - Dashboard!$I$11) * I8289 * Dashboard!$I$10 * 'Lookups and Calculations'!$F$12</f>
        <v>0</v>
      </c>
      <c r="L8289" s="12">
        <f>(H8289 - I8289) * Dashboard!$I$13 * (Dashboard!$D$12 / 365) * 'Lookups and Calculations'!$F$12</f>
        <v>0</v>
      </c>
      <c r="M8289" s="3">
        <f>(G8289*2) * Dashboard!$I$13 * (Dashboard!$D$12 / 365) * 'Lookups and Calculations'!$F$12</f>
        <v>1602.0878730267946</v>
      </c>
      <c r="N8289" s="12">
        <f>H8289 * Dashboard!$I$14 * Dashboard!$I$15 * (Dashboard!$D$12 / 365) * 'Lookups and Calculations'!$F$12</f>
        <v>0</v>
      </c>
    </row>
    <row r="8290" spans="1:14" x14ac:dyDescent="0.35">
      <c r="A8290" s="2">
        <v>8289</v>
      </c>
      <c r="B8290" s="11">
        <v>0.51575528256433745</v>
      </c>
      <c r="C8290" s="11">
        <v>0.10920376215653847</v>
      </c>
      <c r="D8290" s="3">
        <f>B8290*Dashboard!$D$11*Dashboard!$D$10*SQRT(Dashboard!$D$12/365)</f>
        <v>128052.63267840716</v>
      </c>
      <c r="E8290" s="3">
        <f>IF(Dashboard!$I$3,C8290*Dashboard!$E$11*Dashboard!$E$10*SQRT(Dashboard!$D$12/365),0)</f>
        <v>54226.605970970195</v>
      </c>
      <c r="F8290" s="3">
        <f>D8290+IF(Dashboard!$I$3,E8290,0)</f>
        <v>182279.23864937737</v>
      </c>
      <c r="G8290" s="3">
        <f>IF(Dashboard!$I$4, ('Lookups and Calculations'!$F$9) / (1 - 'Lookups and Calculations'!$F$10), 'Lookups and Calculations'!$F$9)</f>
        <v>1951878.888340465</v>
      </c>
      <c r="H8290" s="12">
        <f t="shared" si="258"/>
        <v>0</v>
      </c>
      <c r="I8290" s="12">
        <f t="shared" si="259"/>
        <v>0</v>
      </c>
      <c r="J8290" s="13">
        <f>(1 - Dashboard!$I$9) * H8290 * Dashboard!$I$8 * 'Lookups and Calculations'!$F$12</f>
        <v>0</v>
      </c>
      <c r="K8290" s="12">
        <f>(1 - Dashboard!$I$11) * I8290 * Dashboard!$I$10 * 'Lookups and Calculations'!$F$12</f>
        <v>0</v>
      </c>
      <c r="L8290" s="12">
        <f>(H8290 - I8290) * Dashboard!$I$13 * (Dashboard!$D$12 / 365) * 'Lookups and Calculations'!$F$12</f>
        <v>0</v>
      </c>
      <c r="M8290" s="3">
        <f>(G8290*2) * Dashboard!$I$13 * (Dashboard!$D$12 / 365) * 'Lookups and Calculations'!$F$12</f>
        <v>1602.0878730267946</v>
      </c>
      <c r="N8290" s="12">
        <f>H8290 * Dashboard!$I$14 * Dashboard!$I$15 * (Dashboard!$D$12 / 365) * 'Lookups and Calculations'!$F$12</f>
        <v>0</v>
      </c>
    </row>
    <row r="8291" spans="1:14" x14ac:dyDescent="0.35">
      <c r="A8291" s="2">
        <v>8290</v>
      </c>
      <c r="B8291" s="11">
        <v>0.24359303957956849</v>
      </c>
      <c r="C8291" s="11">
        <v>-1.2883484825220677</v>
      </c>
      <c r="D8291" s="3">
        <f>B8291*Dashboard!$D$11*Dashboard!$D$10*SQRT(Dashboard!$D$12/365)</f>
        <v>60479.710193580162</v>
      </c>
      <c r="E8291" s="3">
        <f>IF(Dashboard!$I$3,C8291*Dashboard!$E$11*Dashboard!$E$10*SQRT(Dashboard!$D$12/365),0)</f>
        <v>-639746.87442431296</v>
      </c>
      <c r="F8291" s="3">
        <f>D8291+IF(Dashboard!$I$3,E8291,0)</f>
        <v>-579267.16423073283</v>
      </c>
      <c r="G8291" s="3">
        <f>IF(Dashboard!$I$4, ('Lookups and Calculations'!$F$9) / (1 - 'Lookups and Calculations'!$F$10), 'Lookups and Calculations'!$F$9)</f>
        <v>1951878.888340465</v>
      </c>
      <c r="H8291" s="12">
        <f t="shared" si="258"/>
        <v>0</v>
      </c>
      <c r="I8291" s="12">
        <f t="shared" si="259"/>
        <v>0</v>
      </c>
      <c r="J8291" s="13">
        <f>(1 - Dashboard!$I$9) * H8291 * Dashboard!$I$8 * 'Lookups and Calculations'!$F$12</f>
        <v>0</v>
      </c>
      <c r="K8291" s="12">
        <f>(1 - Dashboard!$I$11) * I8291 * Dashboard!$I$10 * 'Lookups and Calculations'!$F$12</f>
        <v>0</v>
      </c>
      <c r="L8291" s="12">
        <f>(H8291 - I8291) * Dashboard!$I$13 * (Dashboard!$D$12 / 365) * 'Lookups and Calculations'!$F$12</f>
        <v>0</v>
      </c>
      <c r="M8291" s="3">
        <f>(G8291*2) * Dashboard!$I$13 * (Dashboard!$D$12 / 365) * 'Lookups and Calculations'!$F$12</f>
        <v>1602.0878730267946</v>
      </c>
      <c r="N8291" s="12">
        <f>H8291 * Dashboard!$I$14 * Dashboard!$I$15 * (Dashboard!$D$12 / 365) * 'Lookups and Calculations'!$F$12</f>
        <v>0</v>
      </c>
    </row>
    <row r="8292" spans="1:14" x14ac:dyDescent="0.35">
      <c r="A8292" s="2">
        <v>8291</v>
      </c>
      <c r="B8292" s="11">
        <v>-0.53572770340554621</v>
      </c>
      <c r="C8292" s="11">
        <v>6.7074998393844995E-2</v>
      </c>
      <c r="D8292" s="3">
        <f>B8292*Dashboard!$D$11*Dashboard!$D$10*SQRT(Dashboard!$D$12/365)</f>
        <v>-133011.42060775589</v>
      </c>
      <c r="E8292" s="3">
        <f>IF(Dashboard!$I$3,C8292*Dashboard!$E$11*Dashboard!$E$10*SQRT(Dashboard!$D$12/365),0)</f>
        <v>33306.998189244296</v>
      </c>
      <c r="F8292" s="3">
        <f>D8292+IF(Dashboard!$I$3,E8292,0)</f>
        <v>-99704.422418511589</v>
      </c>
      <c r="G8292" s="3">
        <f>IF(Dashboard!$I$4, ('Lookups and Calculations'!$F$9) / (1 - 'Lookups and Calculations'!$F$10), 'Lookups and Calculations'!$F$9)</f>
        <v>1951878.888340465</v>
      </c>
      <c r="H8292" s="12">
        <f t="shared" si="258"/>
        <v>0</v>
      </c>
      <c r="I8292" s="12">
        <f t="shared" si="259"/>
        <v>0</v>
      </c>
      <c r="J8292" s="13">
        <f>(1 - Dashboard!$I$9) * H8292 * Dashboard!$I$8 * 'Lookups and Calculations'!$F$12</f>
        <v>0</v>
      </c>
      <c r="K8292" s="12">
        <f>(1 - Dashboard!$I$11) * I8292 * Dashboard!$I$10 * 'Lookups and Calculations'!$F$12</f>
        <v>0</v>
      </c>
      <c r="L8292" s="12">
        <f>(H8292 - I8292) * Dashboard!$I$13 * (Dashboard!$D$12 / 365) * 'Lookups and Calculations'!$F$12</f>
        <v>0</v>
      </c>
      <c r="M8292" s="3">
        <f>(G8292*2) * Dashboard!$I$13 * (Dashboard!$D$12 / 365) * 'Lookups and Calculations'!$F$12</f>
        <v>1602.0878730267946</v>
      </c>
      <c r="N8292" s="12">
        <f>H8292 * Dashboard!$I$14 * Dashboard!$I$15 * (Dashboard!$D$12 / 365) * 'Lookups and Calculations'!$F$12</f>
        <v>0</v>
      </c>
    </row>
    <row r="8293" spans="1:14" x14ac:dyDescent="0.35">
      <c r="A8293" s="2">
        <v>8292</v>
      </c>
      <c r="B8293" s="11">
        <v>0.13804085989841119</v>
      </c>
      <c r="C8293" s="11">
        <v>0.66652968882065666</v>
      </c>
      <c r="D8293" s="3">
        <f>B8293*Dashboard!$D$11*Dashboard!$D$10*SQRT(Dashboard!$D$12/365)</f>
        <v>34273.028555897872</v>
      </c>
      <c r="E8293" s="3">
        <f>IF(Dashboard!$I$3,C8293*Dashboard!$E$11*Dashboard!$E$10*SQRT(Dashboard!$D$12/365),0)</f>
        <v>330974.33723776758</v>
      </c>
      <c r="F8293" s="3">
        <f>D8293+IF(Dashboard!$I$3,E8293,0)</f>
        <v>365247.36579366546</v>
      </c>
      <c r="G8293" s="3">
        <f>IF(Dashboard!$I$4, ('Lookups and Calculations'!$F$9) / (1 - 'Lookups and Calculations'!$F$10), 'Lookups and Calculations'!$F$9)</f>
        <v>1951878.888340465</v>
      </c>
      <c r="H8293" s="12">
        <f t="shared" si="258"/>
        <v>0</v>
      </c>
      <c r="I8293" s="12">
        <f t="shared" si="259"/>
        <v>0</v>
      </c>
      <c r="J8293" s="13">
        <f>(1 - Dashboard!$I$9) * H8293 * Dashboard!$I$8 * 'Lookups and Calculations'!$F$12</f>
        <v>0</v>
      </c>
      <c r="K8293" s="12">
        <f>(1 - Dashboard!$I$11) * I8293 * Dashboard!$I$10 * 'Lookups and Calculations'!$F$12</f>
        <v>0</v>
      </c>
      <c r="L8293" s="12">
        <f>(H8293 - I8293) * Dashboard!$I$13 * (Dashboard!$D$12 / 365) * 'Lookups and Calculations'!$F$12</f>
        <v>0</v>
      </c>
      <c r="M8293" s="3">
        <f>(G8293*2) * Dashboard!$I$13 * (Dashboard!$D$12 / 365) * 'Lookups and Calculations'!$F$12</f>
        <v>1602.0878730267946</v>
      </c>
      <c r="N8293" s="12">
        <f>H8293 * Dashboard!$I$14 * Dashboard!$I$15 * (Dashboard!$D$12 / 365) * 'Lookups and Calculations'!$F$12</f>
        <v>0</v>
      </c>
    </row>
    <row r="8294" spans="1:14" x14ac:dyDescent="0.35">
      <c r="A8294" s="2">
        <v>8293</v>
      </c>
      <c r="B8294" s="11">
        <v>-1.9407437512886154</v>
      </c>
      <c r="C8294" s="11">
        <v>0.14703780747919554</v>
      </c>
      <c r="D8294" s="3">
        <f>B8294*Dashboard!$D$11*Dashboard!$D$10*SQRT(Dashboard!$D$12/365)</f>
        <v>-481851.28705041227</v>
      </c>
      <c r="E8294" s="3">
        <f>IF(Dashboard!$I$3,C8294*Dashboard!$E$11*Dashboard!$E$10*SQRT(Dashboard!$D$12/365),0)</f>
        <v>73013.613190178119</v>
      </c>
      <c r="F8294" s="3">
        <f>D8294+IF(Dashboard!$I$3,E8294,0)</f>
        <v>-408837.67386023415</v>
      </c>
      <c r="G8294" s="3">
        <f>IF(Dashboard!$I$4, ('Lookups and Calculations'!$F$9) / (1 - 'Lookups and Calculations'!$F$10), 'Lookups and Calculations'!$F$9)</f>
        <v>1951878.888340465</v>
      </c>
      <c r="H8294" s="12">
        <f t="shared" si="258"/>
        <v>0</v>
      </c>
      <c r="I8294" s="12">
        <f t="shared" si="259"/>
        <v>0</v>
      </c>
      <c r="J8294" s="13">
        <f>(1 - Dashboard!$I$9) * H8294 * Dashboard!$I$8 * 'Lookups and Calculations'!$F$12</f>
        <v>0</v>
      </c>
      <c r="K8294" s="12">
        <f>(1 - Dashboard!$I$11) * I8294 * Dashboard!$I$10 * 'Lookups and Calculations'!$F$12</f>
        <v>0</v>
      </c>
      <c r="L8294" s="12">
        <f>(H8294 - I8294) * Dashboard!$I$13 * (Dashboard!$D$12 / 365) * 'Lookups and Calculations'!$F$12</f>
        <v>0</v>
      </c>
      <c r="M8294" s="3">
        <f>(G8294*2) * Dashboard!$I$13 * (Dashboard!$D$12 / 365) * 'Lookups and Calculations'!$F$12</f>
        <v>1602.0878730267946</v>
      </c>
      <c r="N8294" s="12">
        <f>H8294 * Dashboard!$I$14 * Dashboard!$I$15 * (Dashboard!$D$12 / 365) * 'Lookups and Calculations'!$F$12</f>
        <v>0</v>
      </c>
    </row>
    <row r="8295" spans="1:14" x14ac:dyDescent="0.35">
      <c r="A8295" s="2">
        <v>8294</v>
      </c>
      <c r="B8295" s="11">
        <v>-1.7061000702845086</v>
      </c>
      <c r="C8295" s="11">
        <v>0.76371615528868464</v>
      </c>
      <c r="D8295" s="3">
        <f>B8295*Dashboard!$D$11*Dashboard!$D$10*SQRT(Dashboard!$D$12/365)</f>
        <v>-423593.53941371193</v>
      </c>
      <c r="E8295" s="3">
        <f>IF(Dashboard!$I$3,C8295*Dashboard!$E$11*Dashboard!$E$10*SQRT(Dashboard!$D$12/365),0)</f>
        <v>379233.59240260551</v>
      </c>
      <c r="F8295" s="3">
        <f>D8295+IF(Dashboard!$I$3,E8295,0)</f>
        <v>-44359.947011106415</v>
      </c>
      <c r="G8295" s="3">
        <f>IF(Dashboard!$I$4, ('Lookups and Calculations'!$F$9) / (1 - 'Lookups and Calculations'!$F$10), 'Lookups and Calculations'!$F$9)</f>
        <v>1951878.888340465</v>
      </c>
      <c r="H8295" s="12">
        <f t="shared" si="258"/>
        <v>0</v>
      </c>
      <c r="I8295" s="12">
        <f t="shared" si="259"/>
        <v>0</v>
      </c>
      <c r="J8295" s="13">
        <f>(1 - Dashboard!$I$9) * H8295 * Dashboard!$I$8 * 'Lookups and Calculations'!$F$12</f>
        <v>0</v>
      </c>
      <c r="K8295" s="12">
        <f>(1 - Dashboard!$I$11) * I8295 * Dashboard!$I$10 * 'Lookups and Calculations'!$F$12</f>
        <v>0</v>
      </c>
      <c r="L8295" s="12">
        <f>(H8295 - I8295) * Dashboard!$I$13 * (Dashboard!$D$12 / 365) * 'Lookups and Calculations'!$F$12</f>
        <v>0</v>
      </c>
      <c r="M8295" s="3">
        <f>(G8295*2) * Dashboard!$I$13 * (Dashboard!$D$12 / 365) * 'Lookups and Calculations'!$F$12</f>
        <v>1602.0878730267946</v>
      </c>
      <c r="N8295" s="12">
        <f>H8295 * Dashboard!$I$14 * Dashboard!$I$15 * (Dashboard!$D$12 / 365) * 'Lookups and Calculations'!$F$12</f>
        <v>0</v>
      </c>
    </row>
    <row r="8296" spans="1:14" x14ac:dyDescent="0.35">
      <c r="A8296" s="2">
        <v>8295</v>
      </c>
      <c r="B8296" s="11">
        <v>0.50763990603312215</v>
      </c>
      <c r="C8296" s="11">
        <v>7.5953334663407174E-2</v>
      </c>
      <c r="D8296" s="3">
        <f>B8296*Dashboard!$D$11*Dashboard!$D$10*SQRT(Dashboard!$D$12/365)</f>
        <v>126037.73265676938</v>
      </c>
      <c r="E8296" s="3">
        <f>IF(Dashboard!$I$3,C8296*Dashboard!$E$11*Dashboard!$E$10*SQRT(Dashboard!$D$12/365),0)</f>
        <v>37715.656215853283</v>
      </c>
      <c r="F8296" s="3">
        <f>D8296+IF(Dashboard!$I$3,E8296,0)</f>
        <v>163753.38887262266</v>
      </c>
      <c r="G8296" s="3">
        <f>IF(Dashboard!$I$4, ('Lookups and Calculations'!$F$9) / (1 - 'Lookups and Calculations'!$F$10), 'Lookups and Calculations'!$F$9)</f>
        <v>1951878.888340465</v>
      </c>
      <c r="H8296" s="12">
        <f t="shared" si="258"/>
        <v>0</v>
      </c>
      <c r="I8296" s="12">
        <f t="shared" si="259"/>
        <v>0</v>
      </c>
      <c r="J8296" s="13">
        <f>(1 - Dashboard!$I$9) * H8296 * Dashboard!$I$8 * 'Lookups and Calculations'!$F$12</f>
        <v>0</v>
      </c>
      <c r="K8296" s="12">
        <f>(1 - Dashboard!$I$11) * I8296 * Dashboard!$I$10 * 'Lookups and Calculations'!$F$12</f>
        <v>0</v>
      </c>
      <c r="L8296" s="12">
        <f>(H8296 - I8296) * Dashboard!$I$13 * (Dashboard!$D$12 / 365) * 'Lookups and Calculations'!$F$12</f>
        <v>0</v>
      </c>
      <c r="M8296" s="3">
        <f>(G8296*2) * Dashboard!$I$13 * (Dashboard!$D$12 / 365) * 'Lookups and Calculations'!$F$12</f>
        <v>1602.0878730267946</v>
      </c>
      <c r="N8296" s="12">
        <f>H8296 * Dashboard!$I$14 * Dashboard!$I$15 * (Dashboard!$D$12 / 365) * 'Lookups and Calculations'!$F$12</f>
        <v>0</v>
      </c>
    </row>
    <row r="8297" spans="1:14" x14ac:dyDescent="0.35">
      <c r="A8297" s="2">
        <v>8296</v>
      </c>
      <c r="B8297" s="11">
        <v>-0.12304543628891905</v>
      </c>
      <c r="C8297" s="11">
        <v>0.98966065617298438</v>
      </c>
      <c r="D8297" s="3">
        <f>B8297*Dashboard!$D$11*Dashboard!$D$10*SQRT(Dashboard!$D$12/365)</f>
        <v>-30549.938291507071</v>
      </c>
      <c r="E8297" s="3">
        <f>IF(Dashboard!$I$3,C8297*Dashboard!$E$11*Dashboard!$E$10*SQRT(Dashboard!$D$12/365),0)</f>
        <v>491429.3920601072</v>
      </c>
      <c r="F8297" s="3">
        <f>D8297+IF(Dashboard!$I$3,E8297,0)</f>
        <v>460879.45376860013</v>
      </c>
      <c r="G8297" s="3">
        <f>IF(Dashboard!$I$4, ('Lookups and Calculations'!$F$9) / (1 - 'Lookups and Calculations'!$F$10), 'Lookups and Calculations'!$F$9)</f>
        <v>1951878.888340465</v>
      </c>
      <c r="H8297" s="12">
        <f t="shared" si="258"/>
        <v>0</v>
      </c>
      <c r="I8297" s="12">
        <f t="shared" si="259"/>
        <v>0</v>
      </c>
      <c r="J8297" s="13">
        <f>(1 - Dashboard!$I$9) * H8297 * Dashboard!$I$8 * 'Lookups and Calculations'!$F$12</f>
        <v>0</v>
      </c>
      <c r="K8297" s="12">
        <f>(1 - Dashboard!$I$11) * I8297 * Dashboard!$I$10 * 'Lookups and Calculations'!$F$12</f>
        <v>0</v>
      </c>
      <c r="L8297" s="12">
        <f>(H8297 - I8297) * Dashboard!$I$13 * (Dashboard!$D$12 / 365) * 'Lookups and Calculations'!$F$12</f>
        <v>0</v>
      </c>
      <c r="M8297" s="3">
        <f>(G8297*2) * Dashboard!$I$13 * (Dashboard!$D$12 / 365) * 'Lookups and Calculations'!$F$12</f>
        <v>1602.0878730267946</v>
      </c>
      <c r="N8297" s="12">
        <f>H8297 * Dashboard!$I$14 * Dashboard!$I$15 * (Dashboard!$D$12 / 365) * 'Lookups and Calculations'!$F$12</f>
        <v>0</v>
      </c>
    </row>
    <row r="8298" spans="1:14" x14ac:dyDescent="0.35">
      <c r="A8298" s="2">
        <v>8297</v>
      </c>
      <c r="B8298" s="11">
        <v>1.3575096887126936</v>
      </c>
      <c r="C8298" s="11">
        <v>1.3843761275777593</v>
      </c>
      <c r="D8298" s="3">
        <f>B8298*Dashboard!$D$11*Dashboard!$D$10*SQRT(Dashboard!$D$12/365)</f>
        <v>337044.90366401779</v>
      </c>
      <c r="E8298" s="3">
        <f>IF(Dashboard!$I$3,C8298*Dashboard!$E$11*Dashboard!$E$10*SQRT(Dashboard!$D$12/365),0)</f>
        <v>687430.70113433804</v>
      </c>
      <c r="F8298" s="3">
        <f>D8298+IF(Dashboard!$I$3,E8298,0)</f>
        <v>1024475.6047983558</v>
      </c>
      <c r="G8298" s="3">
        <f>IF(Dashboard!$I$4, ('Lookups and Calculations'!$F$9) / (1 - 'Lookups and Calculations'!$F$10), 'Lookups and Calculations'!$F$9)</f>
        <v>1951878.888340465</v>
      </c>
      <c r="H8298" s="12">
        <f t="shared" si="258"/>
        <v>0</v>
      </c>
      <c r="I8298" s="12">
        <f t="shared" si="259"/>
        <v>0</v>
      </c>
      <c r="J8298" s="13">
        <f>(1 - Dashboard!$I$9) * H8298 * Dashboard!$I$8 * 'Lookups and Calculations'!$F$12</f>
        <v>0</v>
      </c>
      <c r="K8298" s="12">
        <f>(1 - Dashboard!$I$11) * I8298 * Dashboard!$I$10 * 'Lookups and Calculations'!$F$12</f>
        <v>0</v>
      </c>
      <c r="L8298" s="12">
        <f>(H8298 - I8298) * Dashboard!$I$13 * (Dashboard!$D$12 / 365) * 'Lookups and Calculations'!$F$12</f>
        <v>0</v>
      </c>
      <c r="M8298" s="3">
        <f>(G8298*2) * Dashboard!$I$13 * (Dashboard!$D$12 / 365) * 'Lookups and Calculations'!$F$12</f>
        <v>1602.0878730267946</v>
      </c>
      <c r="N8298" s="12">
        <f>H8298 * Dashboard!$I$14 * Dashboard!$I$15 * (Dashboard!$D$12 / 365) * 'Lookups and Calculations'!$F$12</f>
        <v>0</v>
      </c>
    </row>
    <row r="8299" spans="1:14" x14ac:dyDescent="0.35">
      <c r="A8299" s="2">
        <v>8298</v>
      </c>
      <c r="B8299" s="11">
        <v>-0.21596578153562343</v>
      </c>
      <c r="C8299" s="11">
        <v>0.94841935134850741</v>
      </c>
      <c r="D8299" s="3">
        <f>B8299*Dashboard!$D$11*Dashboard!$D$10*SQRT(Dashboard!$D$12/365)</f>
        <v>-53620.365760648354</v>
      </c>
      <c r="E8299" s="3">
        <f>IF(Dashboard!$I$3,C8299*Dashboard!$E$11*Dashboard!$E$10*SQRT(Dashboard!$D$12/365),0)</f>
        <v>470950.46402427769</v>
      </c>
      <c r="F8299" s="3">
        <f>D8299+IF(Dashboard!$I$3,E8299,0)</f>
        <v>417330.09826362936</v>
      </c>
      <c r="G8299" s="3">
        <f>IF(Dashboard!$I$4, ('Lookups and Calculations'!$F$9) / (1 - 'Lookups and Calculations'!$F$10), 'Lookups and Calculations'!$F$9)</f>
        <v>1951878.888340465</v>
      </c>
      <c r="H8299" s="12">
        <f t="shared" si="258"/>
        <v>0</v>
      </c>
      <c r="I8299" s="12">
        <f t="shared" si="259"/>
        <v>0</v>
      </c>
      <c r="J8299" s="13">
        <f>(1 - Dashboard!$I$9) * H8299 * Dashboard!$I$8 * 'Lookups and Calculations'!$F$12</f>
        <v>0</v>
      </c>
      <c r="K8299" s="12">
        <f>(1 - Dashboard!$I$11) * I8299 * Dashboard!$I$10 * 'Lookups and Calculations'!$F$12</f>
        <v>0</v>
      </c>
      <c r="L8299" s="12">
        <f>(H8299 - I8299) * Dashboard!$I$13 * (Dashboard!$D$12 / 365) * 'Lookups and Calculations'!$F$12</f>
        <v>0</v>
      </c>
      <c r="M8299" s="3">
        <f>(G8299*2) * Dashboard!$I$13 * (Dashboard!$D$12 / 365) * 'Lookups and Calculations'!$F$12</f>
        <v>1602.0878730267946</v>
      </c>
      <c r="N8299" s="12">
        <f>H8299 * Dashboard!$I$14 * Dashboard!$I$15 * (Dashboard!$D$12 / 365) * 'Lookups and Calculations'!$F$12</f>
        <v>0</v>
      </c>
    </row>
    <row r="8300" spans="1:14" x14ac:dyDescent="0.35">
      <c r="A8300" s="2">
        <v>8299</v>
      </c>
      <c r="B8300" s="11">
        <v>0.13368326980699738</v>
      </c>
      <c r="C8300" s="11">
        <v>-0.21067229365775655</v>
      </c>
      <c r="D8300" s="3">
        <f>B8300*Dashboard!$D$11*Dashboard!$D$10*SQRT(Dashboard!$D$12/365)</f>
        <v>33191.11838996705</v>
      </c>
      <c r="E8300" s="3">
        <f>IF(Dashboard!$I$3,C8300*Dashboard!$E$11*Dashboard!$E$10*SQRT(Dashboard!$D$12/365),0)</f>
        <v>-104612.17847791598</v>
      </c>
      <c r="F8300" s="3">
        <f>D8300+IF(Dashboard!$I$3,E8300,0)</f>
        <v>-71421.060087948921</v>
      </c>
      <c r="G8300" s="3">
        <f>IF(Dashboard!$I$4, ('Lookups and Calculations'!$F$9) / (1 - 'Lookups and Calculations'!$F$10), 'Lookups and Calculations'!$F$9)</f>
        <v>1951878.888340465</v>
      </c>
      <c r="H8300" s="12">
        <f t="shared" si="258"/>
        <v>0</v>
      </c>
      <c r="I8300" s="12">
        <f t="shared" si="259"/>
        <v>0</v>
      </c>
      <c r="J8300" s="13">
        <f>(1 - Dashboard!$I$9) * H8300 * Dashboard!$I$8 * 'Lookups and Calculations'!$F$12</f>
        <v>0</v>
      </c>
      <c r="K8300" s="12">
        <f>(1 - Dashboard!$I$11) * I8300 * Dashboard!$I$10 * 'Lookups and Calculations'!$F$12</f>
        <v>0</v>
      </c>
      <c r="L8300" s="12">
        <f>(H8300 - I8300) * Dashboard!$I$13 * (Dashboard!$D$12 / 365) * 'Lookups and Calculations'!$F$12</f>
        <v>0</v>
      </c>
      <c r="M8300" s="3">
        <f>(G8300*2) * Dashboard!$I$13 * (Dashboard!$D$12 / 365) * 'Lookups and Calculations'!$F$12</f>
        <v>1602.0878730267946</v>
      </c>
      <c r="N8300" s="12">
        <f>H8300 * Dashboard!$I$14 * Dashboard!$I$15 * (Dashboard!$D$12 / 365) * 'Lookups and Calculations'!$F$12</f>
        <v>0</v>
      </c>
    </row>
    <row r="8301" spans="1:14" x14ac:dyDescent="0.35">
      <c r="A8301" s="2">
        <v>8300</v>
      </c>
      <c r="B8301" s="11">
        <v>1.2930320340517263</v>
      </c>
      <c r="C8301" s="11">
        <v>0.40251316152633354</v>
      </c>
      <c r="D8301" s="3">
        <f>B8301*Dashboard!$D$11*Dashboard!$D$10*SQRT(Dashboard!$D$12/365)</f>
        <v>321036.27765981184</v>
      </c>
      <c r="E8301" s="3">
        <f>IF(Dashboard!$I$3,C8301*Dashboard!$E$11*Dashboard!$E$10*SQRT(Dashboard!$D$12/365),0)</f>
        <v>199873.35763148987</v>
      </c>
      <c r="F8301" s="3">
        <f>D8301+IF(Dashboard!$I$3,E8301,0)</f>
        <v>520909.6352913017</v>
      </c>
      <c r="G8301" s="3">
        <f>IF(Dashboard!$I$4, ('Lookups and Calculations'!$F$9) / (1 - 'Lookups and Calculations'!$F$10), 'Lookups and Calculations'!$F$9)</f>
        <v>1951878.888340465</v>
      </c>
      <c r="H8301" s="12">
        <f t="shared" si="258"/>
        <v>0</v>
      </c>
      <c r="I8301" s="12">
        <f t="shared" si="259"/>
        <v>0</v>
      </c>
      <c r="J8301" s="13">
        <f>(1 - Dashboard!$I$9) * H8301 * Dashboard!$I$8 * 'Lookups and Calculations'!$F$12</f>
        <v>0</v>
      </c>
      <c r="K8301" s="12">
        <f>(1 - Dashboard!$I$11) * I8301 * Dashboard!$I$10 * 'Lookups and Calculations'!$F$12</f>
        <v>0</v>
      </c>
      <c r="L8301" s="12">
        <f>(H8301 - I8301) * Dashboard!$I$13 * (Dashboard!$D$12 / 365) * 'Lookups and Calculations'!$F$12</f>
        <v>0</v>
      </c>
      <c r="M8301" s="3">
        <f>(G8301*2) * Dashboard!$I$13 * (Dashboard!$D$12 / 365) * 'Lookups and Calculations'!$F$12</f>
        <v>1602.0878730267946</v>
      </c>
      <c r="N8301" s="12">
        <f>H8301 * Dashboard!$I$14 * Dashboard!$I$15 * (Dashboard!$D$12 / 365) * 'Lookups and Calculations'!$F$12</f>
        <v>0</v>
      </c>
    </row>
    <row r="8302" spans="1:14" x14ac:dyDescent="0.35">
      <c r="A8302" s="2">
        <v>8301</v>
      </c>
      <c r="B8302" s="11">
        <v>-0.12841707012287998</v>
      </c>
      <c r="C8302" s="11">
        <v>1.0023486730507563</v>
      </c>
      <c r="D8302" s="3">
        <f>B8302*Dashboard!$D$11*Dashboard!$D$10*SQRT(Dashboard!$D$12/365)</f>
        <v>-31883.6170292276</v>
      </c>
      <c r="E8302" s="3">
        <f>IF(Dashboard!$I$3,C8302*Dashboard!$E$11*Dashboard!$E$10*SQRT(Dashboard!$D$12/365),0)</f>
        <v>497729.79854974541</v>
      </c>
      <c r="F8302" s="3">
        <f>D8302+IF(Dashboard!$I$3,E8302,0)</f>
        <v>465846.1815205178</v>
      </c>
      <c r="G8302" s="3">
        <f>IF(Dashboard!$I$4, ('Lookups and Calculations'!$F$9) / (1 - 'Lookups and Calculations'!$F$10), 'Lookups and Calculations'!$F$9)</f>
        <v>1951878.888340465</v>
      </c>
      <c r="H8302" s="12">
        <f t="shared" si="258"/>
        <v>0</v>
      </c>
      <c r="I8302" s="12">
        <f t="shared" si="259"/>
        <v>0</v>
      </c>
      <c r="J8302" s="13">
        <f>(1 - Dashboard!$I$9) * H8302 * Dashboard!$I$8 * 'Lookups and Calculations'!$F$12</f>
        <v>0</v>
      </c>
      <c r="K8302" s="12">
        <f>(1 - Dashboard!$I$11) * I8302 * Dashboard!$I$10 * 'Lookups and Calculations'!$F$12</f>
        <v>0</v>
      </c>
      <c r="L8302" s="12">
        <f>(H8302 - I8302) * Dashboard!$I$13 * (Dashboard!$D$12 / 365) * 'Lookups and Calculations'!$F$12</f>
        <v>0</v>
      </c>
      <c r="M8302" s="3">
        <f>(G8302*2) * Dashboard!$I$13 * (Dashboard!$D$12 / 365) * 'Lookups and Calculations'!$F$12</f>
        <v>1602.0878730267946</v>
      </c>
      <c r="N8302" s="12">
        <f>H8302 * Dashboard!$I$14 * Dashboard!$I$15 * (Dashboard!$D$12 / 365) * 'Lookups and Calculations'!$F$12</f>
        <v>0</v>
      </c>
    </row>
    <row r="8303" spans="1:14" x14ac:dyDescent="0.35">
      <c r="A8303" s="2">
        <v>8302</v>
      </c>
      <c r="B8303" s="11">
        <v>9.6229509931742688E-2</v>
      </c>
      <c r="C8303" s="11">
        <v>-0.64244013980003278</v>
      </c>
      <c r="D8303" s="3">
        <f>B8303*Dashboard!$D$11*Dashboard!$D$10*SQRT(Dashboard!$D$12/365)</f>
        <v>23892.032723049088</v>
      </c>
      <c r="E8303" s="3">
        <f>IF(Dashboard!$I$3,C8303*Dashboard!$E$11*Dashboard!$E$10*SQRT(Dashboard!$D$12/365),0)</f>
        <v>-319012.34566382138</v>
      </c>
      <c r="F8303" s="3">
        <f>D8303+IF(Dashboard!$I$3,E8303,0)</f>
        <v>-295120.31294077227</v>
      </c>
      <c r="G8303" s="3">
        <f>IF(Dashboard!$I$4, ('Lookups and Calculations'!$F$9) / (1 - 'Lookups and Calculations'!$F$10), 'Lookups and Calculations'!$F$9)</f>
        <v>1951878.888340465</v>
      </c>
      <c r="H8303" s="12">
        <f t="shared" si="258"/>
        <v>0</v>
      </c>
      <c r="I8303" s="12">
        <f t="shared" si="259"/>
        <v>0</v>
      </c>
      <c r="J8303" s="13">
        <f>(1 - Dashboard!$I$9) * H8303 * Dashboard!$I$8 * 'Lookups and Calculations'!$F$12</f>
        <v>0</v>
      </c>
      <c r="K8303" s="12">
        <f>(1 - Dashboard!$I$11) * I8303 * Dashboard!$I$10 * 'Lookups and Calculations'!$F$12</f>
        <v>0</v>
      </c>
      <c r="L8303" s="12">
        <f>(H8303 - I8303) * Dashboard!$I$13 * (Dashboard!$D$12 / 365) * 'Lookups and Calculations'!$F$12</f>
        <v>0</v>
      </c>
      <c r="M8303" s="3">
        <f>(G8303*2) * Dashboard!$I$13 * (Dashboard!$D$12 / 365) * 'Lookups and Calculations'!$F$12</f>
        <v>1602.0878730267946</v>
      </c>
      <c r="N8303" s="12">
        <f>H8303 * Dashboard!$I$14 * Dashboard!$I$15 * (Dashboard!$D$12 / 365) * 'Lookups and Calculations'!$F$12</f>
        <v>0</v>
      </c>
    </row>
    <row r="8304" spans="1:14" x14ac:dyDescent="0.35">
      <c r="A8304" s="2">
        <v>8303</v>
      </c>
      <c r="B8304" s="11">
        <v>-0.39004853339401396</v>
      </c>
      <c r="C8304" s="11">
        <v>-0.64228257529744559</v>
      </c>
      <c r="D8304" s="3">
        <f>B8304*Dashboard!$D$11*Dashboard!$D$10*SQRT(Dashboard!$D$12/365)</f>
        <v>-96841.938923280977</v>
      </c>
      <c r="E8304" s="3">
        <f>IF(Dashboard!$I$3,C8304*Dashboard!$E$11*Dashboard!$E$10*SQRT(Dashboard!$D$12/365),0)</f>
        <v>-318934.10487771587</v>
      </c>
      <c r="F8304" s="3">
        <f>D8304+IF(Dashboard!$I$3,E8304,0)</f>
        <v>-415776.04380099685</v>
      </c>
      <c r="G8304" s="3">
        <f>IF(Dashboard!$I$4, ('Lookups and Calculations'!$F$9) / (1 - 'Lookups and Calculations'!$F$10), 'Lookups and Calculations'!$F$9)</f>
        <v>1951878.888340465</v>
      </c>
      <c r="H8304" s="12">
        <f t="shared" si="258"/>
        <v>0</v>
      </c>
      <c r="I8304" s="12">
        <f t="shared" si="259"/>
        <v>0</v>
      </c>
      <c r="J8304" s="13">
        <f>(1 - Dashboard!$I$9) * H8304 * Dashboard!$I$8 * 'Lookups and Calculations'!$F$12</f>
        <v>0</v>
      </c>
      <c r="K8304" s="12">
        <f>(1 - Dashboard!$I$11) * I8304 * Dashboard!$I$10 * 'Lookups and Calculations'!$F$12</f>
        <v>0</v>
      </c>
      <c r="L8304" s="12">
        <f>(H8304 - I8304) * Dashboard!$I$13 * (Dashboard!$D$12 / 365) * 'Lookups and Calculations'!$F$12</f>
        <v>0</v>
      </c>
      <c r="M8304" s="3">
        <f>(G8304*2) * Dashboard!$I$13 * (Dashboard!$D$12 / 365) * 'Lookups and Calculations'!$F$12</f>
        <v>1602.0878730267946</v>
      </c>
      <c r="N8304" s="12">
        <f>H8304 * Dashboard!$I$14 * Dashboard!$I$15 * (Dashboard!$D$12 / 365) * 'Lookups and Calculations'!$F$12</f>
        <v>0</v>
      </c>
    </row>
    <row r="8305" spans="1:14" x14ac:dyDescent="0.35">
      <c r="A8305" s="2">
        <v>8304</v>
      </c>
      <c r="B8305" s="11">
        <v>-0.90147392348173538</v>
      </c>
      <c r="C8305" s="11">
        <v>1.1377013518840158</v>
      </c>
      <c r="D8305" s="3">
        <f>B8305*Dashboard!$D$11*Dashboard!$D$10*SQRT(Dashboard!$D$12/365)</f>
        <v>-223819.53824848941</v>
      </c>
      <c r="E8305" s="3">
        <f>IF(Dashboard!$I$3,C8305*Dashboard!$E$11*Dashboard!$E$10*SQRT(Dashboard!$D$12/365),0)</f>
        <v>564941.00297405175</v>
      </c>
      <c r="F8305" s="3">
        <f>D8305+IF(Dashboard!$I$3,E8305,0)</f>
        <v>341121.46472556237</v>
      </c>
      <c r="G8305" s="3">
        <f>IF(Dashboard!$I$4, ('Lookups and Calculations'!$F$9) / (1 - 'Lookups and Calculations'!$F$10), 'Lookups and Calculations'!$F$9)</f>
        <v>1951878.888340465</v>
      </c>
      <c r="H8305" s="12">
        <f t="shared" si="258"/>
        <v>0</v>
      </c>
      <c r="I8305" s="12">
        <f t="shared" si="259"/>
        <v>0</v>
      </c>
      <c r="J8305" s="13">
        <f>(1 - Dashboard!$I$9) * H8305 * Dashboard!$I$8 * 'Lookups and Calculations'!$F$12</f>
        <v>0</v>
      </c>
      <c r="K8305" s="12">
        <f>(1 - Dashboard!$I$11) * I8305 * Dashboard!$I$10 * 'Lookups and Calculations'!$F$12</f>
        <v>0</v>
      </c>
      <c r="L8305" s="12">
        <f>(H8305 - I8305) * Dashboard!$I$13 * (Dashboard!$D$12 / 365) * 'Lookups and Calculations'!$F$12</f>
        <v>0</v>
      </c>
      <c r="M8305" s="3">
        <f>(G8305*2) * Dashboard!$I$13 * (Dashboard!$D$12 / 365) * 'Lookups and Calculations'!$F$12</f>
        <v>1602.0878730267946</v>
      </c>
      <c r="N8305" s="12">
        <f>H8305 * Dashboard!$I$14 * Dashboard!$I$15 * (Dashboard!$D$12 / 365) * 'Lookups and Calculations'!$F$12</f>
        <v>0</v>
      </c>
    </row>
    <row r="8306" spans="1:14" x14ac:dyDescent="0.35">
      <c r="A8306" s="2">
        <v>8305</v>
      </c>
      <c r="B8306" s="11">
        <v>-1.1865012721839732</v>
      </c>
      <c r="C8306" s="11">
        <v>-0.29284430570149145</v>
      </c>
      <c r="D8306" s="3">
        <f>B8306*Dashboard!$D$11*Dashboard!$D$10*SQRT(Dashboard!$D$12/365)</f>
        <v>-294586.63190809713</v>
      </c>
      <c r="E8306" s="3">
        <f>IF(Dashboard!$I$3,C8306*Dashboard!$E$11*Dashboard!$E$10*SQRT(Dashboard!$D$12/365),0)</f>
        <v>-145415.8031053358</v>
      </c>
      <c r="F8306" s="3">
        <f>D8306+IF(Dashboard!$I$3,E8306,0)</f>
        <v>-440002.43501343293</v>
      </c>
      <c r="G8306" s="3">
        <f>IF(Dashboard!$I$4, ('Lookups and Calculations'!$F$9) / (1 - 'Lookups and Calculations'!$F$10), 'Lookups and Calculations'!$F$9)</f>
        <v>1951878.888340465</v>
      </c>
      <c r="H8306" s="12">
        <f t="shared" si="258"/>
        <v>0</v>
      </c>
      <c r="I8306" s="12">
        <f t="shared" si="259"/>
        <v>0</v>
      </c>
      <c r="J8306" s="13">
        <f>(1 - Dashboard!$I$9) * H8306 * Dashboard!$I$8 * 'Lookups and Calculations'!$F$12</f>
        <v>0</v>
      </c>
      <c r="K8306" s="12">
        <f>(1 - Dashboard!$I$11) * I8306 * Dashboard!$I$10 * 'Lookups and Calculations'!$F$12</f>
        <v>0</v>
      </c>
      <c r="L8306" s="12">
        <f>(H8306 - I8306) * Dashboard!$I$13 * (Dashboard!$D$12 / 365) * 'Lookups and Calculations'!$F$12</f>
        <v>0</v>
      </c>
      <c r="M8306" s="3">
        <f>(G8306*2) * Dashboard!$I$13 * (Dashboard!$D$12 / 365) * 'Lookups and Calculations'!$F$12</f>
        <v>1602.0878730267946</v>
      </c>
      <c r="N8306" s="12">
        <f>H8306 * Dashboard!$I$14 * Dashboard!$I$15 * (Dashboard!$D$12 / 365) * 'Lookups and Calculations'!$F$12</f>
        <v>0</v>
      </c>
    </row>
    <row r="8307" spans="1:14" x14ac:dyDescent="0.35">
      <c r="A8307" s="2">
        <v>8306</v>
      </c>
      <c r="B8307" s="11">
        <v>0.71164298540608528</v>
      </c>
      <c r="C8307" s="11">
        <v>8.5738268271548401E-2</v>
      </c>
      <c r="D8307" s="3">
        <f>B8307*Dashboard!$D$11*Dashboard!$D$10*SQRT(Dashboard!$D$12/365)</f>
        <v>176687.97759139354</v>
      </c>
      <c r="E8307" s="3">
        <f>IF(Dashboard!$I$3,C8307*Dashboard!$E$11*Dashboard!$E$10*SQRT(Dashboard!$D$12/365),0)</f>
        <v>42574.497420061816</v>
      </c>
      <c r="F8307" s="3">
        <f>D8307+IF(Dashboard!$I$3,E8307,0)</f>
        <v>219262.47501145536</v>
      </c>
      <c r="G8307" s="3">
        <f>IF(Dashboard!$I$4, ('Lookups and Calculations'!$F$9) / (1 - 'Lookups and Calculations'!$F$10), 'Lookups and Calculations'!$F$9)</f>
        <v>1951878.888340465</v>
      </c>
      <c r="H8307" s="12">
        <f t="shared" si="258"/>
        <v>0</v>
      </c>
      <c r="I8307" s="12">
        <f t="shared" si="259"/>
        <v>0</v>
      </c>
      <c r="J8307" s="13">
        <f>(1 - Dashboard!$I$9) * H8307 * Dashboard!$I$8 * 'Lookups and Calculations'!$F$12</f>
        <v>0</v>
      </c>
      <c r="K8307" s="12">
        <f>(1 - Dashboard!$I$11) * I8307 * Dashboard!$I$10 * 'Lookups and Calculations'!$F$12</f>
        <v>0</v>
      </c>
      <c r="L8307" s="12">
        <f>(H8307 - I8307) * Dashboard!$I$13 * (Dashboard!$D$12 / 365) * 'Lookups and Calculations'!$F$12</f>
        <v>0</v>
      </c>
      <c r="M8307" s="3">
        <f>(G8307*2) * Dashboard!$I$13 * (Dashboard!$D$12 / 365) * 'Lookups and Calculations'!$F$12</f>
        <v>1602.0878730267946</v>
      </c>
      <c r="N8307" s="12">
        <f>H8307 * Dashboard!$I$14 * Dashboard!$I$15 * (Dashboard!$D$12 / 365) * 'Lookups and Calculations'!$F$12</f>
        <v>0</v>
      </c>
    </row>
    <row r="8308" spans="1:14" x14ac:dyDescent="0.35">
      <c r="A8308" s="2">
        <v>8307</v>
      </c>
      <c r="B8308" s="11">
        <v>-0.85925382071913958</v>
      </c>
      <c r="C8308" s="11">
        <v>-0.79116445924296874</v>
      </c>
      <c r="D8308" s="3">
        <f>B8308*Dashboard!$D$11*Dashboard!$D$10*SQRT(Dashboard!$D$12/365)</f>
        <v>-213337.05654937297</v>
      </c>
      <c r="E8308" s="3">
        <f>IF(Dashboard!$I$3,C8308*Dashboard!$E$11*Dashboard!$E$10*SQRT(Dashboard!$D$12/365),0)</f>
        <v>-392863.41919343348</v>
      </c>
      <c r="F8308" s="3">
        <f>D8308+IF(Dashboard!$I$3,E8308,0)</f>
        <v>-606200.47574280645</v>
      </c>
      <c r="G8308" s="3">
        <f>IF(Dashboard!$I$4, ('Lookups and Calculations'!$F$9) / (1 - 'Lookups and Calculations'!$F$10), 'Lookups and Calculations'!$F$9)</f>
        <v>1951878.888340465</v>
      </c>
      <c r="H8308" s="12">
        <f t="shared" si="258"/>
        <v>0</v>
      </c>
      <c r="I8308" s="12">
        <f t="shared" si="259"/>
        <v>0</v>
      </c>
      <c r="J8308" s="13">
        <f>(1 - Dashboard!$I$9) * H8308 * Dashboard!$I$8 * 'Lookups and Calculations'!$F$12</f>
        <v>0</v>
      </c>
      <c r="K8308" s="12">
        <f>(1 - Dashboard!$I$11) * I8308 * Dashboard!$I$10 * 'Lookups and Calculations'!$F$12</f>
        <v>0</v>
      </c>
      <c r="L8308" s="12">
        <f>(H8308 - I8308) * Dashboard!$I$13 * (Dashboard!$D$12 / 365) * 'Lookups and Calculations'!$F$12</f>
        <v>0</v>
      </c>
      <c r="M8308" s="3">
        <f>(G8308*2) * Dashboard!$I$13 * (Dashboard!$D$12 / 365) * 'Lookups and Calculations'!$F$12</f>
        <v>1602.0878730267946</v>
      </c>
      <c r="N8308" s="12">
        <f>H8308 * Dashboard!$I$14 * Dashboard!$I$15 * (Dashboard!$D$12 / 365) * 'Lookups and Calculations'!$F$12</f>
        <v>0</v>
      </c>
    </row>
    <row r="8309" spans="1:14" x14ac:dyDescent="0.35">
      <c r="A8309" s="2">
        <v>8308</v>
      </c>
      <c r="B8309" s="11">
        <v>-0.41917526476382749</v>
      </c>
      <c r="C8309" s="11">
        <v>1.0912114223019196</v>
      </c>
      <c r="D8309" s="3">
        <f>B8309*Dashboard!$D$11*Dashboard!$D$10*SQRT(Dashboard!$D$12/365)</f>
        <v>-104073.5752425001</v>
      </c>
      <c r="E8309" s="3">
        <f>IF(Dashboard!$I$3,C8309*Dashboard!$E$11*Dashboard!$E$10*SQRT(Dashboard!$D$12/365),0)</f>
        <v>541855.79928434046</v>
      </c>
      <c r="F8309" s="3">
        <f>D8309+IF(Dashboard!$I$3,E8309,0)</f>
        <v>437782.22404184035</v>
      </c>
      <c r="G8309" s="3">
        <f>IF(Dashboard!$I$4, ('Lookups and Calculations'!$F$9) / (1 - 'Lookups and Calculations'!$F$10), 'Lookups and Calculations'!$F$9)</f>
        <v>1951878.888340465</v>
      </c>
      <c r="H8309" s="12">
        <f t="shared" si="258"/>
        <v>0</v>
      </c>
      <c r="I8309" s="12">
        <f t="shared" si="259"/>
        <v>0</v>
      </c>
      <c r="J8309" s="13">
        <f>(1 - Dashboard!$I$9) * H8309 * Dashboard!$I$8 * 'Lookups and Calculations'!$F$12</f>
        <v>0</v>
      </c>
      <c r="K8309" s="12">
        <f>(1 - Dashboard!$I$11) * I8309 * Dashboard!$I$10 * 'Lookups and Calculations'!$F$12</f>
        <v>0</v>
      </c>
      <c r="L8309" s="12">
        <f>(H8309 - I8309) * Dashboard!$I$13 * (Dashboard!$D$12 / 365) * 'Lookups and Calculations'!$F$12</f>
        <v>0</v>
      </c>
      <c r="M8309" s="3">
        <f>(G8309*2) * Dashboard!$I$13 * (Dashboard!$D$12 / 365) * 'Lookups and Calculations'!$F$12</f>
        <v>1602.0878730267946</v>
      </c>
      <c r="N8309" s="12">
        <f>H8309 * Dashboard!$I$14 * Dashboard!$I$15 * (Dashboard!$D$12 / 365) * 'Lookups and Calculations'!$F$12</f>
        <v>0</v>
      </c>
    </row>
    <row r="8310" spans="1:14" x14ac:dyDescent="0.35">
      <c r="A8310" s="2">
        <v>8309</v>
      </c>
      <c r="B8310" s="11">
        <v>-0.5457069052097393</v>
      </c>
      <c r="C8310" s="11">
        <v>1.4395134494055224</v>
      </c>
      <c r="D8310" s="3">
        <f>B8310*Dashboard!$D$11*Dashboard!$D$10*SQRT(Dashboard!$D$12/365)</f>
        <v>-135489.07446076631</v>
      </c>
      <c r="E8310" s="3">
        <f>IF(Dashboard!$I$3,C8310*Dashboard!$E$11*Dashboard!$E$10*SQRT(Dashboard!$D$12/365),0)</f>
        <v>714809.8844701905</v>
      </c>
      <c r="F8310" s="3">
        <f>D8310+IF(Dashboard!$I$3,E8310,0)</f>
        <v>579320.81000942423</v>
      </c>
      <c r="G8310" s="3">
        <f>IF(Dashboard!$I$4, ('Lookups and Calculations'!$F$9) / (1 - 'Lookups and Calculations'!$F$10), 'Lookups and Calculations'!$F$9)</f>
        <v>1951878.888340465</v>
      </c>
      <c r="H8310" s="12">
        <f t="shared" si="258"/>
        <v>0</v>
      </c>
      <c r="I8310" s="12">
        <f t="shared" si="259"/>
        <v>0</v>
      </c>
      <c r="J8310" s="13">
        <f>(1 - Dashboard!$I$9) * H8310 * Dashboard!$I$8 * 'Lookups and Calculations'!$F$12</f>
        <v>0</v>
      </c>
      <c r="K8310" s="12">
        <f>(1 - Dashboard!$I$11) * I8310 * Dashboard!$I$10 * 'Lookups and Calculations'!$F$12</f>
        <v>0</v>
      </c>
      <c r="L8310" s="12">
        <f>(H8310 - I8310) * Dashboard!$I$13 * (Dashboard!$D$12 / 365) * 'Lookups and Calculations'!$F$12</f>
        <v>0</v>
      </c>
      <c r="M8310" s="3">
        <f>(G8310*2) * Dashboard!$I$13 * (Dashboard!$D$12 / 365) * 'Lookups and Calculations'!$F$12</f>
        <v>1602.0878730267946</v>
      </c>
      <c r="N8310" s="12">
        <f>H8310 * Dashboard!$I$14 * Dashboard!$I$15 * (Dashboard!$D$12 / 365) * 'Lookups and Calculations'!$F$12</f>
        <v>0</v>
      </c>
    </row>
    <row r="8311" spans="1:14" x14ac:dyDescent="0.35">
      <c r="A8311" s="2">
        <v>8310</v>
      </c>
      <c r="B8311" s="11">
        <v>-0.13500936458899404</v>
      </c>
      <c r="C8311" s="11">
        <v>-1.5164730635168922</v>
      </c>
      <c r="D8311" s="3">
        <f>B8311*Dashboard!$D$11*Dashboard!$D$10*SQRT(Dashboard!$D$12/365)</f>
        <v>-33520.363545094639</v>
      </c>
      <c r="E8311" s="3">
        <f>IF(Dashboard!$I$3,C8311*Dashboard!$E$11*Dashboard!$E$10*SQRT(Dashboard!$D$12/365),0)</f>
        <v>-753025.22236407164</v>
      </c>
      <c r="F8311" s="3">
        <f>D8311+IF(Dashboard!$I$3,E8311,0)</f>
        <v>-786545.58590916626</v>
      </c>
      <c r="G8311" s="3">
        <f>IF(Dashboard!$I$4, ('Lookups and Calculations'!$F$9) / (1 - 'Lookups and Calculations'!$F$10), 'Lookups and Calculations'!$F$9)</f>
        <v>1951878.888340465</v>
      </c>
      <c r="H8311" s="12">
        <f t="shared" si="258"/>
        <v>0</v>
      </c>
      <c r="I8311" s="12">
        <f t="shared" si="259"/>
        <v>0</v>
      </c>
      <c r="J8311" s="13">
        <f>(1 - Dashboard!$I$9) * H8311 * Dashboard!$I$8 * 'Lookups and Calculations'!$F$12</f>
        <v>0</v>
      </c>
      <c r="K8311" s="12">
        <f>(1 - Dashboard!$I$11) * I8311 * Dashboard!$I$10 * 'Lookups and Calculations'!$F$12</f>
        <v>0</v>
      </c>
      <c r="L8311" s="12">
        <f>(H8311 - I8311) * Dashboard!$I$13 * (Dashboard!$D$12 / 365) * 'Lookups and Calculations'!$F$12</f>
        <v>0</v>
      </c>
      <c r="M8311" s="3">
        <f>(G8311*2) * Dashboard!$I$13 * (Dashboard!$D$12 / 365) * 'Lookups and Calculations'!$F$12</f>
        <v>1602.0878730267946</v>
      </c>
      <c r="N8311" s="12">
        <f>H8311 * Dashboard!$I$14 * Dashboard!$I$15 * (Dashboard!$D$12 / 365) * 'Lookups and Calculations'!$F$12</f>
        <v>0</v>
      </c>
    </row>
    <row r="8312" spans="1:14" x14ac:dyDescent="0.35">
      <c r="A8312" s="2">
        <v>8311</v>
      </c>
      <c r="B8312" s="11">
        <v>-0.38512907509706745</v>
      </c>
      <c r="C8312" s="11">
        <v>-2.3352193411500455</v>
      </c>
      <c r="D8312" s="3">
        <f>B8312*Dashboard!$D$11*Dashboard!$D$10*SQRT(Dashboard!$D$12/365)</f>
        <v>-95620.527126694971</v>
      </c>
      <c r="E8312" s="3">
        <f>IF(Dashboard!$I$3,C8312*Dashboard!$E$11*Dashboard!$E$10*SQRT(Dashboard!$D$12/365),0)</f>
        <v>-1159584.7667483517</v>
      </c>
      <c r="F8312" s="3">
        <f>D8312+IF(Dashboard!$I$3,E8312,0)</f>
        <v>-1255205.2938750468</v>
      </c>
      <c r="G8312" s="3">
        <f>IF(Dashboard!$I$4, ('Lookups and Calculations'!$F$9) / (1 - 'Lookups and Calculations'!$F$10), 'Lookups and Calculations'!$F$9)</f>
        <v>1951878.888340465</v>
      </c>
      <c r="H8312" s="12">
        <f t="shared" si="258"/>
        <v>0</v>
      </c>
      <c r="I8312" s="12">
        <f t="shared" si="259"/>
        <v>0</v>
      </c>
      <c r="J8312" s="13">
        <f>(1 - Dashboard!$I$9) * H8312 * Dashboard!$I$8 * 'Lookups and Calculations'!$F$12</f>
        <v>0</v>
      </c>
      <c r="K8312" s="12">
        <f>(1 - Dashboard!$I$11) * I8312 * Dashboard!$I$10 * 'Lookups and Calculations'!$F$12</f>
        <v>0</v>
      </c>
      <c r="L8312" s="12">
        <f>(H8312 - I8312) * Dashboard!$I$13 * (Dashboard!$D$12 / 365) * 'Lookups and Calculations'!$F$12</f>
        <v>0</v>
      </c>
      <c r="M8312" s="3">
        <f>(G8312*2) * Dashboard!$I$13 * (Dashboard!$D$12 / 365) * 'Lookups and Calculations'!$F$12</f>
        <v>1602.0878730267946</v>
      </c>
      <c r="N8312" s="12">
        <f>H8312 * Dashboard!$I$14 * Dashboard!$I$15 * (Dashboard!$D$12 / 365) * 'Lookups and Calculations'!$F$12</f>
        <v>0</v>
      </c>
    </row>
    <row r="8313" spans="1:14" x14ac:dyDescent="0.35">
      <c r="A8313" s="2">
        <v>8312</v>
      </c>
      <c r="B8313" s="11">
        <v>0.44200277101261315</v>
      </c>
      <c r="C8313" s="11">
        <v>-0.82368916813324888</v>
      </c>
      <c r="D8313" s="3">
        <f>B8313*Dashboard!$D$11*Dashboard!$D$10*SQRT(Dashboard!$D$12/365)</f>
        <v>109741.2288205808</v>
      </c>
      <c r="E8313" s="3">
        <f>IF(Dashboard!$I$3,C8313*Dashboard!$E$11*Dashboard!$E$10*SQRT(Dashboard!$D$12/365),0)</f>
        <v>-409014.00355503761</v>
      </c>
      <c r="F8313" s="3">
        <f>D8313+IF(Dashboard!$I$3,E8313,0)</f>
        <v>-299272.77473445679</v>
      </c>
      <c r="G8313" s="3">
        <f>IF(Dashboard!$I$4, ('Lookups and Calculations'!$F$9) / (1 - 'Lookups and Calculations'!$F$10), 'Lookups and Calculations'!$F$9)</f>
        <v>1951878.888340465</v>
      </c>
      <c r="H8313" s="12">
        <f t="shared" si="258"/>
        <v>0</v>
      </c>
      <c r="I8313" s="12">
        <f t="shared" si="259"/>
        <v>0</v>
      </c>
      <c r="J8313" s="13">
        <f>(1 - Dashboard!$I$9) * H8313 * Dashboard!$I$8 * 'Lookups and Calculations'!$F$12</f>
        <v>0</v>
      </c>
      <c r="K8313" s="12">
        <f>(1 - Dashboard!$I$11) * I8313 * Dashboard!$I$10 * 'Lookups and Calculations'!$F$12</f>
        <v>0</v>
      </c>
      <c r="L8313" s="12">
        <f>(H8313 - I8313) * Dashboard!$I$13 * (Dashboard!$D$12 / 365) * 'Lookups and Calculations'!$F$12</f>
        <v>0</v>
      </c>
      <c r="M8313" s="3">
        <f>(G8313*2) * Dashboard!$I$13 * (Dashboard!$D$12 / 365) * 'Lookups and Calculations'!$F$12</f>
        <v>1602.0878730267946</v>
      </c>
      <c r="N8313" s="12">
        <f>H8313 * Dashboard!$I$14 * Dashboard!$I$15 * (Dashboard!$D$12 / 365) * 'Lookups and Calculations'!$F$12</f>
        <v>0</v>
      </c>
    </row>
    <row r="8314" spans="1:14" x14ac:dyDescent="0.35">
      <c r="A8314" s="2">
        <v>8313</v>
      </c>
      <c r="B8314" s="11">
        <v>0.63668247840698833</v>
      </c>
      <c r="C8314" s="11">
        <v>0.4398096894558699</v>
      </c>
      <c r="D8314" s="3">
        <f>B8314*Dashboard!$D$11*Dashboard!$D$10*SQRT(Dashboard!$D$12/365)</f>
        <v>158076.65048987203</v>
      </c>
      <c r="E8314" s="3">
        <f>IF(Dashboard!$I$3,C8314*Dashboard!$E$11*Dashboard!$E$10*SQRT(Dashboard!$D$12/365),0)</f>
        <v>218393.45331483404</v>
      </c>
      <c r="F8314" s="3">
        <f>D8314+IF(Dashboard!$I$3,E8314,0)</f>
        <v>376470.10380470607</v>
      </c>
      <c r="G8314" s="3">
        <f>IF(Dashboard!$I$4, ('Lookups and Calculations'!$F$9) / (1 - 'Lookups and Calculations'!$F$10), 'Lookups and Calculations'!$F$9)</f>
        <v>1951878.888340465</v>
      </c>
      <c r="H8314" s="12">
        <f t="shared" si="258"/>
        <v>0</v>
      </c>
      <c r="I8314" s="12">
        <f t="shared" si="259"/>
        <v>0</v>
      </c>
      <c r="J8314" s="13">
        <f>(1 - Dashboard!$I$9) * H8314 * Dashboard!$I$8 * 'Lookups and Calculations'!$F$12</f>
        <v>0</v>
      </c>
      <c r="K8314" s="12">
        <f>(1 - Dashboard!$I$11) * I8314 * Dashboard!$I$10 * 'Lookups and Calculations'!$F$12</f>
        <v>0</v>
      </c>
      <c r="L8314" s="12">
        <f>(H8314 - I8314) * Dashboard!$I$13 * (Dashboard!$D$12 / 365) * 'Lookups and Calculations'!$F$12</f>
        <v>0</v>
      </c>
      <c r="M8314" s="3">
        <f>(G8314*2) * Dashboard!$I$13 * (Dashboard!$D$12 / 365) * 'Lookups and Calculations'!$F$12</f>
        <v>1602.0878730267946</v>
      </c>
      <c r="N8314" s="12">
        <f>H8314 * Dashboard!$I$14 * Dashboard!$I$15 * (Dashboard!$D$12 / 365) * 'Lookups and Calculations'!$F$12</f>
        <v>0</v>
      </c>
    </row>
    <row r="8315" spans="1:14" x14ac:dyDescent="0.35">
      <c r="A8315" s="2">
        <v>8314</v>
      </c>
      <c r="B8315" s="11">
        <v>-7.6004429611562285E-2</v>
      </c>
      <c r="C8315" s="11">
        <v>0.58159691335687491</v>
      </c>
      <c r="D8315" s="3">
        <f>B8315*Dashboard!$D$11*Dashboard!$D$10*SQRT(Dashboard!$D$12/365)</f>
        <v>-18870.51405191794</v>
      </c>
      <c r="E8315" s="3">
        <f>IF(Dashboard!$I$3,C8315*Dashboard!$E$11*Dashboard!$E$10*SQRT(Dashboard!$D$12/365),0)</f>
        <v>288799.81817226653</v>
      </c>
      <c r="F8315" s="3">
        <f>D8315+IF(Dashboard!$I$3,E8315,0)</f>
        <v>269929.30412034859</v>
      </c>
      <c r="G8315" s="3">
        <f>IF(Dashboard!$I$4, ('Lookups and Calculations'!$F$9) / (1 - 'Lookups and Calculations'!$F$10), 'Lookups and Calculations'!$F$9)</f>
        <v>1951878.888340465</v>
      </c>
      <c r="H8315" s="12">
        <f t="shared" si="258"/>
        <v>0</v>
      </c>
      <c r="I8315" s="12">
        <f t="shared" si="259"/>
        <v>0</v>
      </c>
      <c r="J8315" s="13">
        <f>(1 - Dashboard!$I$9) * H8315 * Dashboard!$I$8 * 'Lookups and Calculations'!$F$12</f>
        <v>0</v>
      </c>
      <c r="K8315" s="12">
        <f>(1 - Dashboard!$I$11) * I8315 * Dashboard!$I$10 * 'Lookups and Calculations'!$F$12</f>
        <v>0</v>
      </c>
      <c r="L8315" s="12">
        <f>(H8315 - I8315) * Dashboard!$I$13 * (Dashboard!$D$12 / 365) * 'Lookups and Calculations'!$F$12</f>
        <v>0</v>
      </c>
      <c r="M8315" s="3">
        <f>(G8315*2) * Dashboard!$I$13 * (Dashboard!$D$12 / 365) * 'Lookups and Calculations'!$F$12</f>
        <v>1602.0878730267946</v>
      </c>
      <c r="N8315" s="12">
        <f>H8315 * Dashboard!$I$14 * Dashboard!$I$15 * (Dashboard!$D$12 / 365) * 'Lookups and Calculations'!$F$12</f>
        <v>0</v>
      </c>
    </row>
    <row r="8316" spans="1:14" x14ac:dyDescent="0.35">
      <c r="A8316" s="2">
        <v>8315</v>
      </c>
      <c r="B8316" s="11">
        <v>0.55377892515358984</v>
      </c>
      <c r="C8316" s="11">
        <v>-0.1118963387920983</v>
      </c>
      <c r="D8316" s="3">
        <f>B8316*Dashboard!$D$11*Dashboard!$D$10*SQRT(Dashboard!$D$12/365)</f>
        <v>137493.20983230026</v>
      </c>
      <c r="E8316" s="3">
        <f>IF(Dashboard!$I$3,C8316*Dashboard!$E$11*Dashboard!$E$10*SQRT(Dashboard!$D$12/365),0)</f>
        <v>-55563.641338431684</v>
      </c>
      <c r="F8316" s="3">
        <f>D8316+IF(Dashboard!$I$3,E8316,0)</f>
        <v>81929.568493868574</v>
      </c>
      <c r="G8316" s="3">
        <f>IF(Dashboard!$I$4, ('Lookups and Calculations'!$F$9) / (1 - 'Lookups and Calculations'!$F$10), 'Lookups and Calculations'!$F$9)</f>
        <v>1951878.888340465</v>
      </c>
      <c r="H8316" s="12">
        <f t="shared" si="258"/>
        <v>0</v>
      </c>
      <c r="I8316" s="12">
        <f t="shared" si="259"/>
        <v>0</v>
      </c>
      <c r="J8316" s="13">
        <f>(1 - Dashboard!$I$9) * H8316 * Dashboard!$I$8 * 'Lookups and Calculations'!$F$12</f>
        <v>0</v>
      </c>
      <c r="K8316" s="12">
        <f>(1 - Dashboard!$I$11) * I8316 * Dashboard!$I$10 * 'Lookups and Calculations'!$F$12</f>
        <v>0</v>
      </c>
      <c r="L8316" s="12">
        <f>(H8316 - I8316) * Dashboard!$I$13 * (Dashboard!$D$12 / 365) * 'Lookups and Calculations'!$F$12</f>
        <v>0</v>
      </c>
      <c r="M8316" s="3">
        <f>(G8316*2) * Dashboard!$I$13 * (Dashboard!$D$12 / 365) * 'Lookups and Calculations'!$F$12</f>
        <v>1602.0878730267946</v>
      </c>
      <c r="N8316" s="12">
        <f>H8316 * Dashboard!$I$14 * Dashboard!$I$15 * (Dashboard!$D$12 / 365) * 'Lookups and Calculations'!$F$12</f>
        <v>0</v>
      </c>
    </row>
    <row r="8317" spans="1:14" x14ac:dyDescent="0.35">
      <c r="A8317" s="2">
        <v>8316</v>
      </c>
      <c r="B8317" s="11">
        <v>-0.65554261461310626</v>
      </c>
      <c r="C8317" s="11">
        <v>-0.90754336221704357</v>
      </c>
      <c r="D8317" s="3">
        <f>B8317*Dashboard!$D$11*Dashboard!$D$10*SQRT(Dashboard!$D$12/365)</f>
        <v>-162759.27842507983</v>
      </c>
      <c r="E8317" s="3">
        <f>IF(Dashboard!$I$3,C8317*Dashboard!$E$11*Dashboard!$E$10*SQRT(Dashboard!$D$12/365),0)</f>
        <v>-450652.93843969028</v>
      </c>
      <c r="F8317" s="3">
        <f>D8317+IF(Dashboard!$I$3,E8317,0)</f>
        <v>-613412.21686477005</v>
      </c>
      <c r="G8317" s="3">
        <f>IF(Dashboard!$I$4, ('Lookups and Calculations'!$F$9) / (1 - 'Lookups and Calculations'!$F$10), 'Lookups and Calculations'!$F$9)</f>
        <v>1951878.888340465</v>
      </c>
      <c r="H8317" s="12">
        <f t="shared" si="258"/>
        <v>0</v>
      </c>
      <c r="I8317" s="12">
        <f t="shared" si="259"/>
        <v>0</v>
      </c>
      <c r="J8317" s="13">
        <f>(1 - Dashboard!$I$9) * H8317 * Dashboard!$I$8 * 'Lookups and Calculations'!$F$12</f>
        <v>0</v>
      </c>
      <c r="K8317" s="12">
        <f>(1 - Dashboard!$I$11) * I8317 * Dashboard!$I$10 * 'Lookups and Calculations'!$F$12</f>
        <v>0</v>
      </c>
      <c r="L8317" s="12">
        <f>(H8317 - I8317) * Dashboard!$I$13 * (Dashboard!$D$12 / 365) * 'Lookups and Calculations'!$F$12</f>
        <v>0</v>
      </c>
      <c r="M8317" s="3">
        <f>(G8317*2) * Dashboard!$I$13 * (Dashboard!$D$12 / 365) * 'Lookups and Calculations'!$F$12</f>
        <v>1602.0878730267946</v>
      </c>
      <c r="N8317" s="12">
        <f>H8317 * Dashboard!$I$14 * Dashboard!$I$15 * (Dashboard!$D$12 / 365) * 'Lookups and Calculations'!$F$12</f>
        <v>0</v>
      </c>
    </row>
    <row r="8318" spans="1:14" x14ac:dyDescent="0.35">
      <c r="A8318" s="2">
        <v>8317</v>
      </c>
      <c r="B8318" s="11">
        <v>-1.2367029813186519</v>
      </c>
      <c r="C8318" s="11">
        <v>-1.0137109822634305</v>
      </c>
      <c r="D8318" s="3">
        <f>B8318*Dashboard!$D$11*Dashboard!$D$10*SQRT(Dashboard!$D$12/365)</f>
        <v>-307050.80093742616</v>
      </c>
      <c r="E8318" s="3">
        <f>IF(Dashboard!$I$3,C8318*Dashboard!$E$11*Dashboard!$E$10*SQRT(Dashboard!$D$12/365),0)</f>
        <v>-503371.90695726336</v>
      </c>
      <c r="F8318" s="3">
        <f>D8318+IF(Dashboard!$I$3,E8318,0)</f>
        <v>-810422.70789468952</v>
      </c>
      <c r="G8318" s="3">
        <f>IF(Dashboard!$I$4, ('Lookups and Calculations'!$F$9) / (1 - 'Lookups and Calculations'!$F$10), 'Lookups and Calculations'!$F$9)</f>
        <v>1951878.888340465</v>
      </c>
      <c r="H8318" s="12">
        <f t="shared" si="258"/>
        <v>0</v>
      </c>
      <c r="I8318" s="12">
        <f t="shared" si="259"/>
        <v>0</v>
      </c>
      <c r="J8318" s="13">
        <f>(1 - Dashboard!$I$9) * H8318 * Dashboard!$I$8 * 'Lookups and Calculations'!$F$12</f>
        <v>0</v>
      </c>
      <c r="K8318" s="12">
        <f>(1 - Dashboard!$I$11) * I8318 * Dashboard!$I$10 * 'Lookups and Calculations'!$F$12</f>
        <v>0</v>
      </c>
      <c r="L8318" s="12">
        <f>(H8318 - I8318) * Dashboard!$I$13 * (Dashboard!$D$12 / 365) * 'Lookups and Calculations'!$F$12</f>
        <v>0</v>
      </c>
      <c r="M8318" s="3">
        <f>(G8318*2) * Dashboard!$I$13 * (Dashboard!$D$12 / 365) * 'Lookups and Calculations'!$F$12</f>
        <v>1602.0878730267946</v>
      </c>
      <c r="N8318" s="12">
        <f>H8318 * Dashboard!$I$14 * Dashboard!$I$15 * (Dashboard!$D$12 / 365) * 'Lookups and Calculations'!$F$12</f>
        <v>0</v>
      </c>
    </row>
    <row r="8319" spans="1:14" x14ac:dyDescent="0.35">
      <c r="A8319" s="2">
        <v>8318</v>
      </c>
      <c r="B8319" s="11">
        <v>0.59758068145674914</v>
      </c>
      <c r="C8319" s="11">
        <v>-0.46879932123249973</v>
      </c>
      <c r="D8319" s="3">
        <f>B8319*Dashboard!$D$11*Dashboard!$D$10*SQRT(Dashboard!$D$12/365)</f>
        <v>148368.38726658645</v>
      </c>
      <c r="E8319" s="3">
        <f>IF(Dashboard!$I$3,C8319*Dashboard!$E$11*Dashboard!$E$10*SQRT(Dashboard!$D$12/365),0)</f>
        <v>-232788.64729488594</v>
      </c>
      <c r="F8319" s="3">
        <f>D8319+IF(Dashboard!$I$3,E8319,0)</f>
        <v>-84420.260028299497</v>
      </c>
      <c r="G8319" s="3">
        <f>IF(Dashboard!$I$4, ('Lookups and Calculations'!$F$9) / (1 - 'Lookups and Calculations'!$F$10), 'Lookups and Calculations'!$F$9)</f>
        <v>1951878.888340465</v>
      </c>
      <c r="H8319" s="12">
        <f t="shared" si="258"/>
        <v>0</v>
      </c>
      <c r="I8319" s="12">
        <f t="shared" si="259"/>
        <v>0</v>
      </c>
      <c r="J8319" s="13">
        <f>(1 - Dashboard!$I$9) * H8319 * Dashboard!$I$8 * 'Lookups and Calculations'!$F$12</f>
        <v>0</v>
      </c>
      <c r="K8319" s="12">
        <f>(1 - Dashboard!$I$11) * I8319 * Dashboard!$I$10 * 'Lookups and Calculations'!$F$12</f>
        <v>0</v>
      </c>
      <c r="L8319" s="12">
        <f>(H8319 - I8319) * Dashboard!$I$13 * (Dashboard!$D$12 / 365) * 'Lookups and Calculations'!$F$12</f>
        <v>0</v>
      </c>
      <c r="M8319" s="3">
        <f>(G8319*2) * Dashboard!$I$13 * (Dashboard!$D$12 / 365) * 'Lookups and Calculations'!$F$12</f>
        <v>1602.0878730267946</v>
      </c>
      <c r="N8319" s="12">
        <f>H8319 * Dashboard!$I$14 * Dashboard!$I$15 * (Dashboard!$D$12 / 365) * 'Lookups and Calculations'!$F$12</f>
        <v>0</v>
      </c>
    </row>
    <row r="8320" spans="1:14" x14ac:dyDescent="0.35">
      <c r="A8320" s="2">
        <v>8319</v>
      </c>
      <c r="B8320" s="11">
        <v>-0.4876751072954702</v>
      </c>
      <c r="C8320" s="11">
        <v>1.5438816498454353</v>
      </c>
      <c r="D8320" s="3">
        <f>B8320*Dashboard!$D$11*Dashboard!$D$10*SQRT(Dashboard!$D$12/365)</f>
        <v>-121080.83715675684</v>
      </c>
      <c r="E8320" s="3">
        <f>IF(Dashboard!$I$3,C8320*Dashboard!$E$11*Dashboard!$E$10*SQRT(Dashboard!$D$12/365),0)</f>
        <v>766635.32683033298</v>
      </c>
      <c r="F8320" s="3">
        <f>D8320+IF(Dashboard!$I$3,E8320,0)</f>
        <v>645554.48967357608</v>
      </c>
      <c r="G8320" s="3">
        <f>IF(Dashboard!$I$4, ('Lookups and Calculations'!$F$9) / (1 - 'Lookups and Calculations'!$F$10), 'Lookups and Calculations'!$F$9)</f>
        <v>1951878.888340465</v>
      </c>
      <c r="H8320" s="12">
        <f t="shared" si="258"/>
        <v>0</v>
      </c>
      <c r="I8320" s="12">
        <f t="shared" si="259"/>
        <v>0</v>
      </c>
      <c r="J8320" s="13">
        <f>(1 - Dashboard!$I$9) * H8320 * Dashboard!$I$8 * 'Lookups and Calculations'!$F$12</f>
        <v>0</v>
      </c>
      <c r="K8320" s="12">
        <f>(1 - Dashboard!$I$11) * I8320 * Dashboard!$I$10 * 'Lookups and Calculations'!$F$12</f>
        <v>0</v>
      </c>
      <c r="L8320" s="12">
        <f>(H8320 - I8320) * Dashboard!$I$13 * (Dashboard!$D$12 / 365) * 'Lookups and Calculations'!$F$12</f>
        <v>0</v>
      </c>
      <c r="M8320" s="3">
        <f>(G8320*2) * Dashboard!$I$13 * (Dashboard!$D$12 / 365) * 'Lookups and Calculations'!$F$12</f>
        <v>1602.0878730267946</v>
      </c>
      <c r="N8320" s="12">
        <f>H8320 * Dashboard!$I$14 * Dashboard!$I$15 * (Dashboard!$D$12 / 365) * 'Lookups and Calculations'!$F$12</f>
        <v>0</v>
      </c>
    </row>
    <row r="8321" spans="1:14" x14ac:dyDescent="0.35">
      <c r="A8321" s="2">
        <v>8320</v>
      </c>
      <c r="B8321" s="11">
        <v>-0.171713414857284</v>
      </c>
      <c r="C8321" s="11">
        <v>-0.58796363532481322</v>
      </c>
      <c r="D8321" s="3">
        <f>B8321*Dashboard!$D$11*Dashboard!$D$10*SQRT(Dashboard!$D$12/365)</f>
        <v>-42633.309986372871</v>
      </c>
      <c r="E8321" s="3">
        <f>IF(Dashboard!$I$3,C8321*Dashboard!$E$11*Dashboard!$E$10*SQRT(Dashboard!$D$12/365),0)</f>
        <v>-291961.30012732244</v>
      </c>
      <c r="F8321" s="3">
        <f>D8321+IF(Dashboard!$I$3,E8321,0)</f>
        <v>-334594.61011369532</v>
      </c>
      <c r="G8321" s="3">
        <f>IF(Dashboard!$I$4, ('Lookups and Calculations'!$F$9) / (1 - 'Lookups and Calculations'!$F$10), 'Lookups and Calculations'!$F$9)</f>
        <v>1951878.888340465</v>
      </c>
      <c r="H8321" s="12">
        <f t="shared" si="258"/>
        <v>0</v>
      </c>
      <c r="I8321" s="12">
        <f t="shared" si="259"/>
        <v>0</v>
      </c>
      <c r="J8321" s="13">
        <f>(1 - Dashboard!$I$9) * H8321 * Dashboard!$I$8 * 'Lookups and Calculations'!$F$12</f>
        <v>0</v>
      </c>
      <c r="K8321" s="12">
        <f>(1 - Dashboard!$I$11) * I8321 * Dashboard!$I$10 * 'Lookups and Calculations'!$F$12</f>
        <v>0</v>
      </c>
      <c r="L8321" s="12">
        <f>(H8321 - I8321) * Dashboard!$I$13 * (Dashboard!$D$12 / 365) * 'Lookups and Calculations'!$F$12</f>
        <v>0</v>
      </c>
      <c r="M8321" s="3">
        <f>(G8321*2) * Dashboard!$I$13 * (Dashboard!$D$12 / 365) * 'Lookups and Calculations'!$F$12</f>
        <v>1602.0878730267946</v>
      </c>
      <c r="N8321" s="12">
        <f>H8321 * Dashboard!$I$14 * Dashboard!$I$15 * (Dashboard!$D$12 / 365) * 'Lookups and Calculations'!$F$12</f>
        <v>0</v>
      </c>
    </row>
    <row r="8322" spans="1:14" x14ac:dyDescent="0.35">
      <c r="A8322" s="2">
        <v>8321</v>
      </c>
      <c r="B8322" s="11">
        <v>-0.12859904985125581</v>
      </c>
      <c r="C8322" s="11">
        <v>0.65871446041328519</v>
      </c>
      <c r="D8322" s="3">
        <f>B8322*Dashboard!$D$11*Dashboard!$D$10*SQRT(Dashboard!$D$12/365)</f>
        <v>-31928.799277670638</v>
      </c>
      <c r="E8322" s="3">
        <f>IF(Dashboard!$I$3,C8322*Dashboard!$E$11*Dashboard!$E$10*SQRT(Dashboard!$D$12/365),0)</f>
        <v>327093.57980733976</v>
      </c>
      <c r="F8322" s="3">
        <f>D8322+IF(Dashboard!$I$3,E8322,0)</f>
        <v>295164.78052966914</v>
      </c>
      <c r="G8322" s="3">
        <f>IF(Dashboard!$I$4, ('Lookups and Calculations'!$F$9) / (1 - 'Lookups and Calculations'!$F$10), 'Lookups and Calculations'!$F$9)</f>
        <v>1951878.888340465</v>
      </c>
      <c r="H8322" s="12">
        <f t="shared" si="258"/>
        <v>0</v>
      </c>
      <c r="I8322" s="12">
        <f t="shared" si="259"/>
        <v>0</v>
      </c>
      <c r="J8322" s="13">
        <f>(1 - Dashboard!$I$9) * H8322 * Dashboard!$I$8 * 'Lookups and Calculations'!$F$12</f>
        <v>0</v>
      </c>
      <c r="K8322" s="12">
        <f>(1 - Dashboard!$I$11) * I8322 * Dashboard!$I$10 * 'Lookups and Calculations'!$F$12</f>
        <v>0</v>
      </c>
      <c r="L8322" s="12">
        <f>(H8322 - I8322) * Dashboard!$I$13 * (Dashboard!$D$12 / 365) * 'Lookups and Calculations'!$F$12</f>
        <v>0</v>
      </c>
      <c r="M8322" s="3">
        <f>(G8322*2) * Dashboard!$I$13 * (Dashboard!$D$12 / 365) * 'Lookups and Calculations'!$F$12</f>
        <v>1602.0878730267946</v>
      </c>
      <c r="N8322" s="12">
        <f>H8322 * Dashboard!$I$14 * Dashboard!$I$15 * (Dashboard!$D$12 / 365) * 'Lookups and Calculations'!$F$12</f>
        <v>0</v>
      </c>
    </row>
    <row r="8323" spans="1:14" x14ac:dyDescent="0.35">
      <c r="A8323" s="2">
        <v>8322</v>
      </c>
      <c r="B8323" s="11">
        <v>0.30729516909994203</v>
      </c>
      <c r="C8323" s="11">
        <v>-1.0861666662060321</v>
      </c>
      <c r="D8323" s="3">
        <f>B8323*Dashboard!$D$11*Dashboard!$D$10*SQRT(Dashboard!$D$12/365)</f>
        <v>76295.787445851733</v>
      </c>
      <c r="E8323" s="3">
        <f>IF(Dashboard!$I$3,C8323*Dashboard!$E$11*Dashboard!$E$10*SQRT(Dashboard!$D$12/365),0)</f>
        <v>-539350.75737342879</v>
      </c>
      <c r="F8323" s="3">
        <f>D8323+IF(Dashboard!$I$3,E8323,0)</f>
        <v>-463054.96992757707</v>
      </c>
      <c r="G8323" s="3">
        <f>IF(Dashboard!$I$4, ('Lookups and Calculations'!$F$9) / (1 - 'Lookups and Calculations'!$F$10), 'Lookups and Calculations'!$F$9)</f>
        <v>1951878.888340465</v>
      </c>
      <c r="H8323" s="12">
        <f t="shared" ref="H8323:H8386" si="260">MAX(0,F8323-G8323)</f>
        <v>0</v>
      </c>
      <c r="I8323" s="12">
        <f t="shared" ref="I8323:I8386" si="261">MAX(0,-F8323-G8323)</f>
        <v>0</v>
      </c>
      <c r="J8323" s="13">
        <f>(1 - Dashboard!$I$9) * H8323 * Dashboard!$I$8 * 'Lookups and Calculations'!$F$12</f>
        <v>0</v>
      </c>
      <c r="K8323" s="12">
        <f>(1 - Dashboard!$I$11) * I8323 * Dashboard!$I$10 * 'Lookups and Calculations'!$F$12</f>
        <v>0</v>
      </c>
      <c r="L8323" s="12">
        <f>(H8323 - I8323) * Dashboard!$I$13 * (Dashboard!$D$12 / 365) * 'Lookups and Calculations'!$F$12</f>
        <v>0</v>
      </c>
      <c r="M8323" s="3">
        <f>(G8323*2) * Dashboard!$I$13 * (Dashboard!$D$12 / 365) * 'Lookups and Calculations'!$F$12</f>
        <v>1602.0878730267946</v>
      </c>
      <c r="N8323" s="12">
        <f>H8323 * Dashboard!$I$14 * Dashboard!$I$15 * (Dashboard!$D$12 / 365) * 'Lookups and Calculations'!$F$12</f>
        <v>0</v>
      </c>
    </row>
    <row r="8324" spans="1:14" x14ac:dyDescent="0.35">
      <c r="A8324" s="2">
        <v>8323</v>
      </c>
      <c r="B8324" s="11">
        <v>0.98041262242553606</v>
      </c>
      <c r="C8324" s="11">
        <v>1.4382194793098426</v>
      </c>
      <c r="D8324" s="3">
        <f>B8324*Dashboard!$D$11*Dashboard!$D$10*SQRT(Dashboard!$D$12/365)</f>
        <v>243418.57787383907</v>
      </c>
      <c r="E8324" s="3">
        <f>IF(Dashboard!$I$3,C8324*Dashboard!$E$11*Dashboard!$E$10*SQRT(Dashboard!$D$12/365),0)</f>
        <v>714167.3461076743</v>
      </c>
      <c r="F8324" s="3">
        <f>D8324+IF(Dashboard!$I$3,E8324,0)</f>
        <v>957585.92398151336</v>
      </c>
      <c r="G8324" s="3">
        <f>IF(Dashboard!$I$4, ('Lookups and Calculations'!$F$9) / (1 - 'Lookups and Calculations'!$F$10), 'Lookups and Calculations'!$F$9)</f>
        <v>1951878.888340465</v>
      </c>
      <c r="H8324" s="12">
        <f t="shared" si="260"/>
        <v>0</v>
      </c>
      <c r="I8324" s="12">
        <f t="shared" si="261"/>
        <v>0</v>
      </c>
      <c r="J8324" s="13">
        <f>(1 - Dashboard!$I$9) * H8324 * Dashboard!$I$8 * 'Lookups and Calculations'!$F$12</f>
        <v>0</v>
      </c>
      <c r="K8324" s="12">
        <f>(1 - Dashboard!$I$11) * I8324 * Dashboard!$I$10 * 'Lookups and Calculations'!$F$12</f>
        <v>0</v>
      </c>
      <c r="L8324" s="12">
        <f>(H8324 - I8324) * Dashboard!$I$13 * (Dashboard!$D$12 / 365) * 'Lookups and Calculations'!$F$12</f>
        <v>0</v>
      </c>
      <c r="M8324" s="3">
        <f>(G8324*2) * Dashboard!$I$13 * (Dashboard!$D$12 / 365) * 'Lookups and Calculations'!$F$12</f>
        <v>1602.0878730267946</v>
      </c>
      <c r="N8324" s="12">
        <f>H8324 * Dashboard!$I$14 * Dashboard!$I$15 * (Dashboard!$D$12 / 365) * 'Lookups and Calculations'!$F$12</f>
        <v>0</v>
      </c>
    </row>
    <row r="8325" spans="1:14" x14ac:dyDescent="0.35">
      <c r="A8325" s="2">
        <v>8324</v>
      </c>
      <c r="B8325" s="11">
        <v>-0.5184365021773395</v>
      </c>
      <c r="C8325" s="11">
        <v>0.47246386811124252</v>
      </c>
      <c r="D8325" s="3">
        <f>B8325*Dashboard!$D$11*Dashboard!$D$10*SQRT(Dashboard!$D$12/365)</f>
        <v>-128718.33062051416</v>
      </c>
      <c r="E8325" s="3">
        <f>IF(Dashboard!$I$3,C8325*Dashboard!$E$11*Dashboard!$E$10*SQRT(Dashboard!$D$12/365),0)</f>
        <v>234608.3276404301</v>
      </c>
      <c r="F8325" s="3">
        <f>D8325+IF(Dashboard!$I$3,E8325,0)</f>
        <v>105889.99701991594</v>
      </c>
      <c r="G8325" s="3">
        <f>IF(Dashboard!$I$4, ('Lookups and Calculations'!$F$9) / (1 - 'Lookups and Calculations'!$F$10), 'Lookups and Calculations'!$F$9)</f>
        <v>1951878.888340465</v>
      </c>
      <c r="H8325" s="12">
        <f t="shared" si="260"/>
        <v>0</v>
      </c>
      <c r="I8325" s="12">
        <f t="shared" si="261"/>
        <v>0</v>
      </c>
      <c r="J8325" s="13">
        <f>(1 - Dashboard!$I$9) * H8325 * Dashboard!$I$8 * 'Lookups and Calculations'!$F$12</f>
        <v>0</v>
      </c>
      <c r="K8325" s="12">
        <f>(1 - Dashboard!$I$11) * I8325 * Dashboard!$I$10 * 'Lookups and Calculations'!$F$12</f>
        <v>0</v>
      </c>
      <c r="L8325" s="12">
        <f>(H8325 - I8325) * Dashboard!$I$13 * (Dashboard!$D$12 / 365) * 'Lookups and Calculations'!$F$12</f>
        <v>0</v>
      </c>
      <c r="M8325" s="3">
        <f>(G8325*2) * Dashboard!$I$13 * (Dashboard!$D$12 / 365) * 'Lookups and Calculations'!$F$12</f>
        <v>1602.0878730267946</v>
      </c>
      <c r="N8325" s="12">
        <f>H8325 * Dashboard!$I$14 * Dashboard!$I$15 * (Dashboard!$D$12 / 365) * 'Lookups and Calculations'!$F$12</f>
        <v>0</v>
      </c>
    </row>
    <row r="8326" spans="1:14" x14ac:dyDescent="0.35">
      <c r="A8326" s="2">
        <v>8325</v>
      </c>
      <c r="B8326" s="11">
        <v>0.51317525121838781</v>
      </c>
      <c r="C8326" s="11">
        <v>-1.1232893381033291</v>
      </c>
      <c r="D8326" s="3">
        <f>B8326*Dashboard!$D$11*Dashboard!$D$10*SQRT(Dashboard!$D$12/365)</f>
        <v>127412.05793800119</v>
      </c>
      <c r="E8326" s="3">
        <f>IF(Dashboard!$I$3,C8326*Dashboard!$E$11*Dashboard!$E$10*SQRT(Dashboard!$D$12/365),0)</f>
        <v>-557784.52249114285</v>
      </c>
      <c r="F8326" s="3">
        <f>D8326+IF(Dashboard!$I$3,E8326,0)</f>
        <v>-430372.46455314168</v>
      </c>
      <c r="G8326" s="3">
        <f>IF(Dashboard!$I$4, ('Lookups and Calculations'!$F$9) / (1 - 'Lookups and Calculations'!$F$10), 'Lookups and Calculations'!$F$9)</f>
        <v>1951878.888340465</v>
      </c>
      <c r="H8326" s="12">
        <f t="shared" si="260"/>
        <v>0</v>
      </c>
      <c r="I8326" s="12">
        <f t="shared" si="261"/>
        <v>0</v>
      </c>
      <c r="J8326" s="13">
        <f>(1 - Dashboard!$I$9) * H8326 * Dashboard!$I$8 * 'Lookups and Calculations'!$F$12</f>
        <v>0</v>
      </c>
      <c r="K8326" s="12">
        <f>(1 - Dashboard!$I$11) * I8326 * Dashboard!$I$10 * 'Lookups and Calculations'!$F$12</f>
        <v>0</v>
      </c>
      <c r="L8326" s="12">
        <f>(H8326 - I8326) * Dashboard!$I$13 * (Dashboard!$D$12 / 365) * 'Lookups and Calculations'!$F$12</f>
        <v>0</v>
      </c>
      <c r="M8326" s="3">
        <f>(G8326*2) * Dashboard!$I$13 * (Dashboard!$D$12 / 365) * 'Lookups and Calculations'!$F$12</f>
        <v>1602.0878730267946</v>
      </c>
      <c r="N8326" s="12">
        <f>H8326 * Dashboard!$I$14 * Dashboard!$I$15 * (Dashboard!$D$12 / 365) * 'Lookups and Calculations'!$F$12</f>
        <v>0</v>
      </c>
    </row>
    <row r="8327" spans="1:14" x14ac:dyDescent="0.35">
      <c r="A8327" s="2">
        <v>8326</v>
      </c>
      <c r="B8327" s="11">
        <v>0.20515826218796038</v>
      </c>
      <c r="C8327" s="11">
        <v>-0.2432136792665128</v>
      </c>
      <c r="D8327" s="3">
        <f>B8327*Dashboard!$D$11*Dashboard!$D$10*SQRT(Dashboard!$D$12/365)</f>
        <v>50937.055764655357</v>
      </c>
      <c r="E8327" s="3">
        <f>IF(Dashboard!$I$3,C8327*Dashboard!$E$11*Dashboard!$E$10*SQRT(Dashboard!$D$12/365),0)</f>
        <v>-120771.04388976817</v>
      </c>
      <c r="F8327" s="3">
        <f>D8327+IF(Dashboard!$I$3,E8327,0)</f>
        <v>-69833.98812511281</v>
      </c>
      <c r="G8327" s="3">
        <f>IF(Dashboard!$I$4, ('Lookups and Calculations'!$F$9) / (1 - 'Lookups and Calculations'!$F$10), 'Lookups and Calculations'!$F$9)</f>
        <v>1951878.888340465</v>
      </c>
      <c r="H8327" s="12">
        <f t="shared" si="260"/>
        <v>0</v>
      </c>
      <c r="I8327" s="12">
        <f t="shared" si="261"/>
        <v>0</v>
      </c>
      <c r="J8327" s="13">
        <f>(1 - Dashboard!$I$9) * H8327 * Dashboard!$I$8 * 'Lookups and Calculations'!$F$12</f>
        <v>0</v>
      </c>
      <c r="K8327" s="12">
        <f>(1 - Dashboard!$I$11) * I8327 * Dashboard!$I$10 * 'Lookups and Calculations'!$F$12</f>
        <v>0</v>
      </c>
      <c r="L8327" s="12">
        <f>(H8327 - I8327) * Dashboard!$I$13 * (Dashboard!$D$12 / 365) * 'Lookups and Calculations'!$F$12</f>
        <v>0</v>
      </c>
      <c r="M8327" s="3">
        <f>(G8327*2) * Dashboard!$I$13 * (Dashboard!$D$12 / 365) * 'Lookups and Calculations'!$F$12</f>
        <v>1602.0878730267946</v>
      </c>
      <c r="N8327" s="12">
        <f>H8327 * Dashboard!$I$14 * Dashboard!$I$15 * (Dashboard!$D$12 / 365) * 'Lookups and Calculations'!$F$12</f>
        <v>0</v>
      </c>
    </row>
    <row r="8328" spans="1:14" x14ac:dyDescent="0.35">
      <c r="A8328" s="2">
        <v>8327</v>
      </c>
      <c r="B8328" s="11">
        <v>-1.2816149432319535</v>
      </c>
      <c r="C8328" s="11">
        <v>-0.10729454603162265</v>
      </c>
      <c r="D8328" s="3">
        <f>B8328*Dashboard!$D$11*Dashboard!$D$10*SQRT(Dashboard!$D$12/365)</f>
        <v>-318201.62218186626</v>
      </c>
      <c r="E8328" s="3">
        <f>IF(Dashboard!$I$3,C8328*Dashboard!$E$11*Dashboard!$E$10*SQRT(Dashboard!$D$12/365),0)</f>
        <v>-53278.558866413245</v>
      </c>
      <c r="F8328" s="3">
        <f>D8328+IF(Dashboard!$I$3,E8328,0)</f>
        <v>-371480.18104827951</v>
      </c>
      <c r="G8328" s="3">
        <f>IF(Dashboard!$I$4, ('Lookups and Calculations'!$F$9) / (1 - 'Lookups and Calculations'!$F$10), 'Lookups and Calculations'!$F$9)</f>
        <v>1951878.888340465</v>
      </c>
      <c r="H8328" s="12">
        <f t="shared" si="260"/>
        <v>0</v>
      </c>
      <c r="I8328" s="12">
        <f t="shared" si="261"/>
        <v>0</v>
      </c>
      <c r="J8328" s="13">
        <f>(1 - Dashboard!$I$9) * H8328 * Dashboard!$I$8 * 'Lookups and Calculations'!$F$12</f>
        <v>0</v>
      </c>
      <c r="K8328" s="12">
        <f>(1 - Dashboard!$I$11) * I8328 * Dashboard!$I$10 * 'Lookups and Calculations'!$F$12</f>
        <v>0</v>
      </c>
      <c r="L8328" s="12">
        <f>(H8328 - I8328) * Dashboard!$I$13 * (Dashboard!$D$12 / 365) * 'Lookups and Calculations'!$F$12</f>
        <v>0</v>
      </c>
      <c r="M8328" s="3">
        <f>(G8328*2) * Dashboard!$I$13 * (Dashboard!$D$12 / 365) * 'Lookups and Calculations'!$F$12</f>
        <v>1602.0878730267946</v>
      </c>
      <c r="N8328" s="12">
        <f>H8328 * Dashboard!$I$14 * Dashboard!$I$15 * (Dashboard!$D$12 / 365) * 'Lookups and Calculations'!$F$12</f>
        <v>0</v>
      </c>
    </row>
    <row r="8329" spans="1:14" x14ac:dyDescent="0.35">
      <c r="A8329" s="2">
        <v>8328</v>
      </c>
      <c r="B8329" s="11">
        <v>-0.71785124649303655</v>
      </c>
      <c r="C8329" s="11">
        <v>0.78387886752834168</v>
      </c>
      <c r="D8329" s="3">
        <f>B8329*Dashboard!$D$11*Dashboard!$D$10*SQRT(Dashboard!$D$12/365)</f>
        <v>-178229.3756214561</v>
      </c>
      <c r="E8329" s="3">
        <f>IF(Dashboard!$I$3,C8329*Dashboard!$E$11*Dashboard!$E$10*SQRT(Dashboard!$D$12/365),0)</f>
        <v>389245.66003044666</v>
      </c>
      <c r="F8329" s="3">
        <f>D8329+IF(Dashboard!$I$3,E8329,0)</f>
        <v>211016.28440899056</v>
      </c>
      <c r="G8329" s="3">
        <f>IF(Dashboard!$I$4, ('Lookups and Calculations'!$F$9) / (1 - 'Lookups and Calculations'!$F$10), 'Lookups and Calculations'!$F$9)</f>
        <v>1951878.888340465</v>
      </c>
      <c r="H8329" s="12">
        <f t="shared" si="260"/>
        <v>0</v>
      </c>
      <c r="I8329" s="12">
        <f t="shared" si="261"/>
        <v>0</v>
      </c>
      <c r="J8329" s="13">
        <f>(1 - Dashboard!$I$9) * H8329 * Dashboard!$I$8 * 'Lookups and Calculations'!$F$12</f>
        <v>0</v>
      </c>
      <c r="K8329" s="12">
        <f>(1 - Dashboard!$I$11) * I8329 * Dashboard!$I$10 * 'Lookups and Calculations'!$F$12</f>
        <v>0</v>
      </c>
      <c r="L8329" s="12">
        <f>(H8329 - I8329) * Dashboard!$I$13 * (Dashboard!$D$12 / 365) * 'Lookups and Calculations'!$F$12</f>
        <v>0</v>
      </c>
      <c r="M8329" s="3">
        <f>(G8329*2) * Dashboard!$I$13 * (Dashboard!$D$12 / 365) * 'Lookups and Calculations'!$F$12</f>
        <v>1602.0878730267946</v>
      </c>
      <c r="N8329" s="12">
        <f>H8329 * Dashboard!$I$14 * Dashboard!$I$15 * (Dashboard!$D$12 / 365) * 'Lookups and Calculations'!$F$12</f>
        <v>0</v>
      </c>
    </row>
    <row r="8330" spans="1:14" x14ac:dyDescent="0.35">
      <c r="A8330" s="2">
        <v>8329</v>
      </c>
      <c r="B8330" s="11">
        <v>-0.92877303715077253</v>
      </c>
      <c r="C8330" s="11">
        <v>0.96397406731371627</v>
      </c>
      <c r="D8330" s="3">
        <f>B8330*Dashboard!$D$11*Dashboard!$D$10*SQRT(Dashboard!$D$12/365)</f>
        <v>-230597.41041632553</v>
      </c>
      <c r="E8330" s="3">
        <f>IF(Dashboard!$I$3,C8330*Dashboard!$E$11*Dashboard!$E$10*SQRT(Dashboard!$D$12/365),0)</f>
        <v>478674.36874128418</v>
      </c>
      <c r="F8330" s="3">
        <f>D8330+IF(Dashboard!$I$3,E8330,0)</f>
        <v>248076.95832495866</v>
      </c>
      <c r="G8330" s="3">
        <f>IF(Dashboard!$I$4, ('Lookups and Calculations'!$F$9) / (1 - 'Lookups and Calculations'!$F$10), 'Lookups and Calculations'!$F$9)</f>
        <v>1951878.888340465</v>
      </c>
      <c r="H8330" s="12">
        <f t="shared" si="260"/>
        <v>0</v>
      </c>
      <c r="I8330" s="12">
        <f t="shared" si="261"/>
        <v>0</v>
      </c>
      <c r="J8330" s="13">
        <f>(1 - Dashboard!$I$9) * H8330 * Dashboard!$I$8 * 'Lookups and Calculations'!$F$12</f>
        <v>0</v>
      </c>
      <c r="K8330" s="12">
        <f>(1 - Dashboard!$I$11) * I8330 * Dashboard!$I$10 * 'Lookups and Calculations'!$F$12</f>
        <v>0</v>
      </c>
      <c r="L8330" s="12">
        <f>(H8330 - I8330) * Dashboard!$I$13 * (Dashboard!$D$12 / 365) * 'Lookups and Calculations'!$F$12</f>
        <v>0</v>
      </c>
      <c r="M8330" s="3">
        <f>(G8330*2) * Dashboard!$I$13 * (Dashboard!$D$12 / 365) * 'Lookups and Calculations'!$F$12</f>
        <v>1602.0878730267946</v>
      </c>
      <c r="N8330" s="12">
        <f>H8330 * Dashboard!$I$14 * Dashboard!$I$15 * (Dashboard!$D$12 / 365) * 'Lookups and Calculations'!$F$12</f>
        <v>0</v>
      </c>
    </row>
    <row r="8331" spans="1:14" x14ac:dyDescent="0.35">
      <c r="A8331" s="2">
        <v>8330</v>
      </c>
      <c r="B8331" s="11">
        <v>0.11716886242524598</v>
      </c>
      <c r="C8331" s="11">
        <v>0.82542291991481176</v>
      </c>
      <c r="D8331" s="3">
        <f>B8331*Dashboard!$D$11*Dashboard!$D$10*SQRT(Dashboard!$D$12/365)</f>
        <v>29090.892151192293</v>
      </c>
      <c r="E8331" s="3">
        <f>IF(Dashboard!$I$3,C8331*Dashboard!$E$11*Dashboard!$E$10*SQRT(Dashboard!$D$12/365),0)</f>
        <v>409874.92146531545</v>
      </c>
      <c r="F8331" s="3">
        <f>D8331+IF(Dashboard!$I$3,E8331,0)</f>
        <v>438965.81361650774</v>
      </c>
      <c r="G8331" s="3">
        <f>IF(Dashboard!$I$4, ('Lookups and Calculations'!$F$9) / (1 - 'Lookups and Calculations'!$F$10), 'Lookups and Calculations'!$F$9)</f>
        <v>1951878.888340465</v>
      </c>
      <c r="H8331" s="12">
        <f t="shared" si="260"/>
        <v>0</v>
      </c>
      <c r="I8331" s="12">
        <f t="shared" si="261"/>
        <v>0</v>
      </c>
      <c r="J8331" s="13">
        <f>(1 - Dashboard!$I$9) * H8331 * Dashboard!$I$8 * 'Lookups and Calculations'!$F$12</f>
        <v>0</v>
      </c>
      <c r="K8331" s="12">
        <f>(1 - Dashboard!$I$11) * I8331 * Dashboard!$I$10 * 'Lookups and Calculations'!$F$12</f>
        <v>0</v>
      </c>
      <c r="L8331" s="12">
        <f>(H8331 - I8331) * Dashboard!$I$13 * (Dashboard!$D$12 / 365) * 'Lookups and Calculations'!$F$12</f>
        <v>0</v>
      </c>
      <c r="M8331" s="3">
        <f>(G8331*2) * Dashboard!$I$13 * (Dashboard!$D$12 / 365) * 'Lookups and Calculations'!$F$12</f>
        <v>1602.0878730267946</v>
      </c>
      <c r="N8331" s="12">
        <f>H8331 * Dashboard!$I$14 * Dashboard!$I$15 * (Dashboard!$D$12 / 365) * 'Lookups and Calculations'!$F$12</f>
        <v>0</v>
      </c>
    </row>
    <row r="8332" spans="1:14" x14ac:dyDescent="0.35">
      <c r="A8332" s="2">
        <v>8331</v>
      </c>
      <c r="B8332" s="11">
        <v>0.15769899843216567</v>
      </c>
      <c r="C8332" s="11">
        <v>0.4060965774755167</v>
      </c>
      <c r="D8332" s="3">
        <f>B8332*Dashboard!$D$11*Dashboard!$D$10*SQRT(Dashboard!$D$12/365)</f>
        <v>39153.785918746769</v>
      </c>
      <c r="E8332" s="3">
        <f>IF(Dashboard!$I$3,C8332*Dashboard!$E$11*Dashboard!$E$10*SQRT(Dashboard!$D$12/365),0)</f>
        <v>201652.75131600324</v>
      </c>
      <c r="F8332" s="3">
        <f>D8332+IF(Dashboard!$I$3,E8332,0)</f>
        <v>240806.53723474999</v>
      </c>
      <c r="G8332" s="3">
        <f>IF(Dashboard!$I$4, ('Lookups and Calculations'!$F$9) / (1 - 'Lookups and Calculations'!$F$10), 'Lookups and Calculations'!$F$9)</f>
        <v>1951878.888340465</v>
      </c>
      <c r="H8332" s="12">
        <f t="shared" si="260"/>
        <v>0</v>
      </c>
      <c r="I8332" s="12">
        <f t="shared" si="261"/>
        <v>0</v>
      </c>
      <c r="J8332" s="13">
        <f>(1 - Dashboard!$I$9) * H8332 * Dashboard!$I$8 * 'Lookups and Calculations'!$F$12</f>
        <v>0</v>
      </c>
      <c r="K8332" s="12">
        <f>(1 - Dashboard!$I$11) * I8332 * Dashboard!$I$10 * 'Lookups and Calculations'!$F$12</f>
        <v>0</v>
      </c>
      <c r="L8332" s="12">
        <f>(H8332 - I8332) * Dashboard!$I$13 * (Dashboard!$D$12 / 365) * 'Lookups and Calculations'!$F$12</f>
        <v>0</v>
      </c>
      <c r="M8332" s="3">
        <f>(G8332*2) * Dashboard!$I$13 * (Dashboard!$D$12 / 365) * 'Lookups and Calculations'!$F$12</f>
        <v>1602.0878730267946</v>
      </c>
      <c r="N8332" s="12">
        <f>H8332 * Dashboard!$I$14 * Dashboard!$I$15 * (Dashboard!$D$12 / 365) * 'Lookups and Calculations'!$F$12</f>
        <v>0</v>
      </c>
    </row>
    <row r="8333" spans="1:14" x14ac:dyDescent="0.35">
      <c r="A8333" s="2">
        <v>8332</v>
      </c>
      <c r="B8333" s="11">
        <v>-0.33151378697504347</v>
      </c>
      <c r="C8333" s="11">
        <v>0.46139793861606748</v>
      </c>
      <c r="D8333" s="3">
        <f>B8333*Dashboard!$D$11*Dashboard!$D$10*SQRT(Dashboard!$D$12/365)</f>
        <v>-82308.828676025092</v>
      </c>
      <c r="E8333" s="3">
        <f>IF(Dashboard!$I$3,C8333*Dashboard!$E$11*Dashboard!$E$10*SQRT(Dashboard!$D$12/365),0)</f>
        <v>229113.39059259082</v>
      </c>
      <c r="F8333" s="3">
        <f>D8333+IF(Dashboard!$I$3,E8333,0)</f>
        <v>146804.56191656573</v>
      </c>
      <c r="G8333" s="3">
        <f>IF(Dashboard!$I$4, ('Lookups and Calculations'!$F$9) / (1 - 'Lookups and Calculations'!$F$10), 'Lookups and Calculations'!$F$9)</f>
        <v>1951878.888340465</v>
      </c>
      <c r="H8333" s="12">
        <f t="shared" si="260"/>
        <v>0</v>
      </c>
      <c r="I8333" s="12">
        <f t="shared" si="261"/>
        <v>0</v>
      </c>
      <c r="J8333" s="13">
        <f>(1 - Dashboard!$I$9) * H8333 * Dashboard!$I$8 * 'Lookups and Calculations'!$F$12</f>
        <v>0</v>
      </c>
      <c r="K8333" s="12">
        <f>(1 - Dashboard!$I$11) * I8333 * Dashboard!$I$10 * 'Lookups and Calculations'!$F$12</f>
        <v>0</v>
      </c>
      <c r="L8333" s="12">
        <f>(H8333 - I8333) * Dashboard!$I$13 * (Dashboard!$D$12 / 365) * 'Lookups and Calculations'!$F$12</f>
        <v>0</v>
      </c>
      <c r="M8333" s="3">
        <f>(G8333*2) * Dashboard!$I$13 * (Dashboard!$D$12 / 365) * 'Lookups and Calculations'!$F$12</f>
        <v>1602.0878730267946</v>
      </c>
      <c r="N8333" s="12">
        <f>H8333 * Dashboard!$I$14 * Dashboard!$I$15 * (Dashboard!$D$12 / 365) * 'Lookups and Calculations'!$F$12</f>
        <v>0</v>
      </c>
    </row>
    <row r="8334" spans="1:14" x14ac:dyDescent="0.35">
      <c r="A8334" s="2">
        <v>8333</v>
      </c>
      <c r="B8334" s="11">
        <v>-1.2406052780064289</v>
      </c>
      <c r="C8334" s="11">
        <v>0.5202192683300616</v>
      </c>
      <c r="D8334" s="3">
        <f>B8334*Dashboard!$D$11*Dashboard!$D$10*SQRT(Dashboard!$D$12/365)</f>
        <v>-308019.6700527895</v>
      </c>
      <c r="E8334" s="3">
        <f>IF(Dashboard!$I$3,C8334*Dashboard!$E$11*Dashboard!$E$10*SQRT(Dashboard!$D$12/365),0)</f>
        <v>258321.91790062457</v>
      </c>
      <c r="F8334" s="3">
        <f>D8334+IF(Dashboard!$I$3,E8334,0)</f>
        <v>-49697.752152164932</v>
      </c>
      <c r="G8334" s="3">
        <f>IF(Dashboard!$I$4, ('Lookups and Calculations'!$F$9) / (1 - 'Lookups and Calculations'!$F$10), 'Lookups and Calculations'!$F$9)</f>
        <v>1951878.888340465</v>
      </c>
      <c r="H8334" s="12">
        <f t="shared" si="260"/>
        <v>0</v>
      </c>
      <c r="I8334" s="12">
        <f t="shared" si="261"/>
        <v>0</v>
      </c>
      <c r="J8334" s="13">
        <f>(1 - Dashboard!$I$9) * H8334 * Dashboard!$I$8 * 'Lookups and Calculations'!$F$12</f>
        <v>0</v>
      </c>
      <c r="K8334" s="12">
        <f>(1 - Dashboard!$I$11) * I8334 * Dashboard!$I$10 * 'Lookups and Calculations'!$F$12</f>
        <v>0</v>
      </c>
      <c r="L8334" s="12">
        <f>(H8334 - I8334) * Dashboard!$I$13 * (Dashboard!$D$12 / 365) * 'Lookups and Calculations'!$F$12</f>
        <v>0</v>
      </c>
      <c r="M8334" s="3">
        <f>(G8334*2) * Dashboard!$I$13 * (Dashboard!$D$12 / 365) * 'Lookups and Calculations'!$F$12</f>
        <v>1602.0878730267946</v>
      </c>
      <c r="N8334" s="12">
        <f>H8334 * Dashboard!$I$14 * Dashboard!$I$15 * (Dashboard!$D$12 / 365) * 'Lookups and Calculations'!$F$12</f>
        <v>0</v>
      </c>
    </row>
    <row r="8335" spans="1:14" x14ac:dyDescent="0.35">
      <c r="A8335" s="2">
        <v>8334</v>
      </c>
      <c r="B8335" s="11">
        <v>-6.938796298255033E-2</v>
      </c>
      <c r="C8335" s="11">
        <v>1.6122508328587837</v>
      </c>
      <c r="D8335" s="3">
        <f>B8335*Dashboard!$D$11*Dashboard!$D$10*SQRT(Dashboard!$D$12/365)</f>
        <v>-17227.766028744532</v>
      </c>
      <c r="E8335" s="3">
        <f>IF(Dashboard!$I$3,C8335*Dashboard!$E$11*Dashboard!$E$10*SQRT(Dashboard!$D$12/365),0)</f>
        <v>800584.96990680089</v>
      </c>
      <c r="F8335" s="3">
        <f>D8335+IF(Dashboard!$I$3,E8335,0)</f>
        <v>783357.20387805637</v>
      </c>
      <c r="G8335" s="3">
        <f>IF(Dashboard!$I$4, ('Lookups and Calculations'!$F$9) / (1 - 'Lookups and Calculations'!$F$10), 'Lookups and Calculations'!$F$9)</f>
        <v>1951878.888340465</v>
      </c>
      <c r="H8335" s="12">
        <f t="shared" si="260"/>
        <v>0</v>
      </c>
      <c r="I8335" s="12">
        <f t="shared" si="261"/>
        <v>0</v>
      </c>
      <c r="J8335" s="13">
        <f>(1 - Dashboard!$I$9) * H8335 * Dashboard!$I$8 * 'Lookups and Calculations'!$F$12</f>
        <v>0</v>
      </c>
      <c r="K8335" s="12">
        <f>(1 - Dashboard!$I$11) * I8335 * Dashboard!$I$10 * 'Lookups and Calculations'!$F$12</f>
        <v>0</v>
      </c>
      <c r="L8335" s="12">
        <f>(H8335 - I8335) * Dashboard!$I$13 * (Dashboard!$D$12 / 365) * 'Lookups and Calculations'!$F$12</f>
        <v>0</v>
      </c>
      <c r="M8335" s="3">
        <f>(G8335*2) * Dashboard!$I$13 * (Dashboard!$D$12 / 365) * 'Lookups and Calculations'!$F$12</f>
        <v>1602.0878730267946</v>
      </c>
      <c r="N8335" s="12">
        <f>H8335 * Dashboard!$I$14 * Dashboard!$I$15 * (Dashboard!$D$12 / 365) * 'Lookups and Calculations'!$F$12</f>
        <v>0</v>
      </c>
    </row>
    <row r="8336" spans="1:14" x14ac:dyDescent="0.35">
      <c r="A8336" s="2">
        <v>8335</v>
      </c>
      <c r="B8336" s="11">
        <v>0.93322772064740989</v>
      </c>
      <c r="C8336" s="11">
        <v>-0.75314727645763357</v>
      </c>
      <c r="D8336" s="3">
        <f>B8336*Dashboard!$D$11*Dashboard!$D$10*SQRT(Dashboard!$D$12/365)</f>
        <v>231703.42710442861</v>
      </c>
      <c r="E8336" s="3">
        <f>IF(Dashboard!$I$3,C8336*Dashboard!$E$11*Dashboard!$E$10*SQRT(Dashboard!$D$12/365),0)</f>
        <v>-373985.47258870385</v>
      </c>
      <c r="F8336" s="3">
        <f>D8336+IF(Dashboard!$I$3,E8336,0)</f>
        <v>-142282.04548427524</v>
      </c>
      <c r="G8336" s="3">
        <f>IF(Dashboard!$I$4, ('Lookups and Calculations'!$F$9) / (1 - 'Lookups and Calculations'!$F$10), 'Lookups and Calculations'!$F$9)</f>
        <v>1951878.888340465</v>
      </c>
      <c r="H8336" s="12">
        <f t="shared" si="260"/>
        <v>0</v>
      </c>
      <c r="I8336" s="12">
        <f t="shared" si="261"/>
        <v>0</v>
      </c>
      <c r="J8336" s="13">
        <f>(1 - Dashboard!$I$9) * H8336 * Dashboard!$I$8 * 'Lookups and Calculations'!$F$12</f>
        <v>0</v>
      </c>
      <c r="K8336" s="12">
        <f>(1 - Dashboard!$I$11) * I8336 * Dashboard!$I$10 * 'Lookups and Calculations'!$F$12</f>
        <v>0</v>
      </c>
      <c r="L8336" s="12">
        <f>(H8336 - I8336) * Dashboard!$I$13 * (Dashboard!$D$12 / 365) * 'Lookups and Calculations'!$F$12</f>
        <v>0</v>
      </c>
      <c r="M8336" s="3">
        <f>(G8336*2) * Dashboard!$I$13 * (Dashboard!$D$12 / 365) * 'Lookups and Calculations'!$F$12</f>
        <v>1602.0878730267946</v>
      </c>
      <c r="N8336" s="12">
        <f>H8336 * Dashboard!$I$14 * Dashboard!$I$15 * (Dashboard!$D$12 / 365) * 'Lookups and Calculations'!$F$12</f>
        <v>0</v>
      </c>
    </row>
    <row r="8337" spans="1:14" x14ac:dyDescent="0.35">
      <c r="A8337" s="2">
        <v>8336</v>
      </c>
      <c r="B8337" s="11">
        <v>-1.2587135463523276</v>
      </c>
      <c r="C8337" s="11">
        <v>0.41782512216652584</v>
      </c>
      <c r="D8337" s="3">
        <f>B8337*Dashboard!$D$11*Dashboard!$D$10*SQRT(Dashboard!$D$12/365)</f>
        <v>-312515.62290742673</v>
      </c>
      <c r="E8337" s="3">
        <f>IF(Dashboard!$I$3,C8337*Dashboard!$E$11*Dashboard!$E$10*SQRT(Dashboard!$D$12/365),0)</f>
        <v>207476.71890661237</v>
      </c>
      <c r="F8337" s="3">
        <f>D8337+IF(Dashboard!$I$3,E8337,0)</f>
        <v>-105038.90400081436</v>
      </c>
      <c r="G8337" s="3">
        <f>IF(Dashboard!$I$4, ('Lookups and Calculations'!$F$9) / (1 - 'Lookups and Calculations'!$F$10), 'Lookups and Calculations'!$F$9)</f>
        <v>1951878.888340465</v>
      </c>
      <c r="H8337" s="12">
        <f t="shared" si="260"/>
        <v>0</v>
      </c>
      <c r="I8337" s="12">
        <f t="shared" si="261"/>
        <v>0</v>
      </c>
      <c r="J8337" s="13">
        <f>(1 - Dashboard!$I$9) * H8337 * Dashboard!$I$8 * 'Lookups and Calculations'!$F$12</f>
        <v>0</v>
      </c>
      <c r="K8337" s="12">
        <f>(1 - Dashboard!$I$11) * I8337 * Dashboard!$I$10 * 'Lookups and Calculations'!$F$12</f>
        <v>0</v>
      </c>
      <c r="L8337" s="12">
        <f>(H8337 - I8337) * Dashboard!$I$13 * (Dashboard!$D$12 / 365) * 'Lookups and Calculations'!$F$12</f>
        <v>0</v>
      </c>
      <c r="M8337" s="3">
        <f>(G8337*2) * Dashboard!$I$13 * (Dashboard!$D$12 / 365) * 'Lookups and Calculations'!$F$12</f>
        <v>1602.0878730267946</v>
      </c>
      <c r="N8337" s="12">
        <f>H8337 * Dashboard!$I$14 * Dashboard!$I$15 * (Dashboard!$D$12 / 365) * 'Lookups and Calculations'!$F$12</f>
        <v>0</v>
      </c>
    </row>
    <row r="8338" spans="1:14" x14ac:dyDescent="0.35">
      <c r="A8338" s="2">
        <v>8337</v>
      </c>
      <c r="B8338" s="11">
        <v>-1.3010941842126089</v>
      </c>
      <c r="C8338" s="11">
        <v>-0.24004134541734701</v>
      </c>
      <c r="D8338" s="3">
        <f>B8338*Dashboard!$D$11*Dashboard!$D$10*SQRT(Dashboard!$D$12/365)</f>
        <v>-323037.96254419477</v>
      </c>
      <c r="E8338" s="3">
        <f>IF(Dashboard!$I$3,C8338*Dashboard!$E$11*Dashboard!$E$10*SQRT(Dashboard!$D$12/365),0)</f>
        <v>-119195.77858525886</v>
      </c>
      <c r="F8338" s="3">
        <f>D8338+IF(Dashboard!$I$3,E8338,0)</f>
        <v>-442233.74112945364</v>
      </c>
      <c r="G8338" s="3">
        <f>IF(Dashboard!$I$4, ('Lookups and Calculations'!$F$9) / (1 - 'Lookups and Calculations'!$F$10), 'Lookups and Calculations'!$F$9)</f>
        <v>1951878.888340465</v>
      </c>
      <c r="H8338" s="12">
        <f t="shared" si="260"/>
        <v>0</v>
      </c>
      <c r="I8338" s="12">
        <f t="shared" si="261"/>
        <v>0</v>
      </c>
      <c r="J8338" s="13">
        <f>(1 - Dashboard!$I$9) * H8338 * Dashboard!$I$8 * 'Lookups and Calculations'!$F$12</f>
        <v>0</v>
      </c>
      <c r="K8338" s="12">
        <f>(1 - Dashboard!$I$11) * I8338 * Dashboard!$I$10 * 'Lookups and Calculations'!$F$12</f>
        <v>0</v>
      </c>
      <c r="L8338" s="12">
        <f>(H8338 - I8338) * Dashboard!$I$13 * (Dashboard!$D$12 / 365) * 'Lookups and Calculations'!$F$12</f>
        <v>0</v>
      </c>
      <c r="M8338" s="3">
        <f>(G8338*2) * Dashboard!$I$13 * (Dashboard!$D$12 / 365) * 'Lookups and Calculations'!$F$12</f>
        <v>1602.0878730267946</v>
      </c>
      <c r="N8338" s="12">
        <f>H8338 * Dashboard!$I$14 * Dashboard!$I$15 * (Dashboard!$D$12 / 365) * 'Lookups and Calculations'!$F$12</f>
        <v>0</v>
      </c>
    </row>
    <row r="8339" spans="1:14" x14ac:dyDescent="0.35">
      <c r="A8339" s="2">
        <v>8338</v>
      </c>
      <c r="B8339" s="11">
        <v>0.9524979364291809</v>
      </c>
      <c r="C8339" s="11">
        <v>1.5864551901437027</v>
      </c>
      <c r="D8339" s="3">
        <f>B8339*Dashboard!$D$11*Dashboard!$D$10*SQRT(Dashboard!$D$12/365)</f>
        <v>236487.87032111819</v>
      </c>
      <c r="E8339" s="3">
        <f>IF(Dashboard!$I$3,C8339*Dashboard!$E$11*Dashboard!$E$10*SQRT(Dashboard!$D$12/365),0)</f>
        <v>787775.79442003067</v>
      </c>
      <c r="F8339" s="3">
        <f>D8339+IF(Dashboard!$I$3,E8339,0)</f>
        <v>1024263.6647411488</v>
      </c>
      <c r="G8339" s="3">
        <f>IF(Dashboard!$I$4, ('Lookups and Calculations'!$F$9) / (1 - 'Lookups and Calculations'!$F$10), 'Lookups and Calculations'!$F$9)</f>
        <v>1951878.888340465</v>
      </c>
      <c r="H8339" s="12">
        <f t="shared" si="260"/>
        <v>0</v>
      </c>
      <c r="I8339" s="12">
        <f t="shared" si="261"/>
        <v>0</v>
      </c>
      <c r="J8339" s="13">
        <f>(1 - Dashboard!$I$9) * H8339 * Dashboard!$I$8 * 'Lookups and Calculations'!$F$12</f>
        <v>0</v>
      </c>
      <c r="K8339" s="12">
        <f>(1 - Dashboard!$I$11) * I8339 * Dashboard!$I$10 * 'Lookups and Calculations'!$F$12</f>
        <v>0</v>
      </c>
      <c r="L8339" s="12">
        <f>(H8339 - I8339) * Dashboard!$I$13 * (Dashboard!$D$12 / 365) * 'Lookups and Calculations'!$F$12</f>
        <v>0</v>
      </c>
      <c r="M8339" s="3">
        <f>(G8339*2) * Dashboard!$I$13 * (Dashboard!$D$12 / 365) * 'Lookups and Calculations'!$F$12</f>
        <v>1602.0878730267946</v>
      </c>
      <c r="N8339" s="12">
        <f>H8339 * Dashboard!$I$14 * Dashboard!$I$15 * (Dashboard!$D$12 / 365) * 'Lookups and Calculations'!$F$12</f>
        <v>0</v>
      </c>
    </row>
    <row r="8340" spans="1:14" x14ac:dyDescent="0.35">
      <c r="A8340" s="2">
        <v>8339</v>
      </c>
      <c r="B8340" s="11">
        <v>-1.1421352086722951</v>
      </c>
      <c r="C8340" s="11">
        <v>1.5477543471954558</v>
      </c>
      <c r="D8340" s="3">
        <f>B8340*Dashboard!$D$11*Dashboard!$D$10*SQRT(Dashboard!$D$12/365)</f>
        <v>-283571.34728318569</v>
      </c>
      <c r="E8340" s="3">
        <f>IF(Dashboard!$I$3,C8340*Dashboard!$E$11*Dashboard!$E$10*SQRT(Dashboard!$D$12/365),0)</f>
        <v>768558.36710932385</v>
      </c>
      <c r="F8340" s="3">
        <f>D8340+IF(Dashboard!$I$3,E8340,0)</f>
        <v>484987.01982613816</v>
      </c>
      <c r="G8340" s="3">
        <f>IF(Dashboard!$I$4, ('Lookups and Calculations'!$F$9) / (1 - 'Lookups and Calculations'!$F$10), 'Lookups and Calculations'!$F$9)</f>
        <v>1951878.888340465</v>
      </c>
      <c r="H8340" s="12">
        <f t="shared" si="260"/>
        <v>0</v>
      </c>
      <c r="I8340" s="12">
        <f t="shared" si="261"/>
        <v>0</v>
      </c>
      <c r="J8340" s="13">
        <f>(1 - Dashboard!$I$9) * H8340 * Dashboard!$I$8 * 'Lookups and Calculations'!$F$12</f>
        <v>0</v>
      </c>
      <c r="K8340" s="12">
        <f>(1 - Dashboard!$I$11) * I8340 * Dashboard!$I$10 * 'Lookups and Calculations'!$F$12</f>
        <v>0</v>
      </c>
      <c r="L8340" s="12">
        <f>(H8340 - I8340) * Dashboard!$I$13 * (Dashboard!$D$12 / 365) * 'Lookups and Calculations'!$F$12</f>
        <v>0</v>
      </c>
      <c r="M8340" s="3">
        <f>(G8340*2) * Dashboard!$I$13 * (Dashboard!$D$12 / 365) * 'Lookups and Calculations'!$F$12</f>
        <v>1602.0878730267946</v>
      </c>
      <c r="N8340" s="12">
        <f>H8340 * Dashboard!$I$14 * Dashboard!$I$15 * (Dashboard!$D$12 / 365) * 'Lookups and Calculations'!$F$12</f>
        <v>0</v>
      </c>
    </row>
    <row r="8341" spans="1:14" x14ac:dyDescent="0.35">
      <c r="A8341" s="2">
        <v>8340</v>
      </c>
      <c r="B8341" s="11">
        <v>0.2656470945489347</v>
      </c>
      <c r="C8341" s="11">
        <v>0.63286748464683928</v>
      </c>
      <c r="D8341" s="3">
        <f>B8341*Dashboard!$D$11*Dashboard!$D$10*SQRT(Dashboard!$D$12/365)</f>
        <v>65955.329921642508</v>
      </c>
      <c r="E8341" s="3">
        <f>IF(Dashboard!$I$3,C8341*Dashboard!$E$11*Dashboard!$E$10*SQRT(Dashboard!$D$12/365),0)</f>
        <v>314258.91419921577</v>
      </c>
      <c r="F8341" s="3">
        <f>D8341+IF(Dashboard!$I$3,E8341,0)</f>
        <v>380214.24412085826</v>
      </c>
      <c r="G8341" s="3">
        <f>IF(Dashboard!$I$4, ('Lookups and Calculations'!$F$9) / (1 - 'Lookups and Calculations'!$F$10), 'Lookups and Calculations'!$F$9)</f>
        <v>1951878.888340465</v>
      </c>
      <c r="H8341" s="12">
        <f t="shared" si="260"/>
        <v>0</v>
      </c>
      <c r="I8341" s="12">
        <f t="shared" si="261"/>
        <v>0</v>
      </c>
      <c r="J8341" s="13">
        <f>(1 - Dashboard!$I$9) * H8341 * Dashboard!$I$8 * 'Lookups and Calculations'!$F$12</f>
        <v>0</v>
      </c>
      <c r="K8341" s="12">
        <f>(1 - Dashboard!$I$11) * I8341 * Dashboard!$I$10 * 'Lookups and Calculations'!$F$12</f>
        <v>0</v>
      </c>
      <c r="L8341" s="12">
        <f>(H8341 - I8341) * Dashboard!$I$13 * (Dashboard!$D$12 / 365) * 'Lookups and Calculations'!$F$12</f>
        <v>0</v>
      </c>
      <c r="M8341" s="3">
        <f>(G8341*2) * Dashboard!$I$13 * (Dashboard!$D$12 / 365) * 'Lookups and Calculations'!$F$12</f>
        <v>1602.0878730267946</v>
      </c>
      <c r="N8341" s="12">
        <f>H8341 * Dashboard!$I$14 * Dashboard!$I$15 * (Dashboard!$D$12 / 365) * 'Lookups and Calculations'!$F$12</f>
        <v>0</v>
      </c>
    </row>
    <row r="8342" spans="1:14" x14ac:dyDescent="0.35">
      <c r="A8342" s="2">
        <v>8341</v>
      </c>
      <c r="B8342" s="11">
        <v>0.36582037388960037</v>
      </c>
      <c r="C8342" s="11">
        <v>1.7133782197447118</v>
      </c>
      <c r="D8342" s="3">
        <f>B8342*Dashboard!$D$11*Dashboard!$D$10*SQRT(Dashboard!$D$12/365)</f>
        <v>90826.528680525968</v>
      </c>
      <c r="E8342" s="3">
        <f>IF(Dashboard!$I$3,C8342*Dashboard!$E$11*Dashboard!$E$10*SQRT(Dashboard!$D$12/365),0)</f>
        <v>850801.14243825944</v>
      </c>
      <c r="F8342" s="3">
        <f>D8342+IF(Dashboard!$I$3,E8342,0)</f>
        <v>941627.67111878539</v>
      </c>
      <c r="G8342" s="3">
        <f>IF(Dashboard!$I$4, ('Lookups and Calculations'!$F$9) / (1 - 'Lookups and Calculations'!$F$10), 'Lookups and Calculations'!$F$9)</f>
        <v>1951878.888340465</v>
      </c>
      <c r="H8342" s="12">
        <f t="shared" si="260"/>
        <v>0</v>
      </c>
      <c r="I8342" s="12">
        <f t="shared" si="261"/>
        <v>0</v>
      </c>
      <c r="J8342" s="13">
        <f>(1 - Dashboard!$I$9) * H8342 * Dashboard!$I$8 * 'Lookups and Calculations'!$F$12</f>
        <v>0</v>
      </c>
      <c r="K8342" s="12">
        <f>(1 - Dashboard!$I$11) * I8342 * Dashboard!$I$10 * 'Lookups and Calculations'!$F$12</f>
        <v>0</v>
      </c>
      <c r="L8342" s="12">
        <f>(H8342 - I8342) * Dashboard!$I$13 * (Dashboard!$D$12 / 365) * 'Lookups and Calculations'!$F$12</f>
        <v>0</v>
      </c>
      <c r="M8342" s="3">
        <f>(G8342*2) * Dashboard!$I$13 * (Dashboard!$D$12 / 365) * 'Lookups and Calculations'!$F$12</f>
        <v>1602.0878730267946</v>
      </c>
      <c r="N8342" s="12">
        <f>H8342 * Dashboard!$I$14 * Dashboard!$I$15 * (Dashboard!$D$12 / 365) * 'Lookups and Calculations'!$F$12</f>
        <v>0</v>
      </c>
    </row>
    <row r="8343" spans="1:14" x14ac:dyDescent="0.35">
      <c r="A8343" s="2">
        <v>8342</v>
      </c>
      <c r="B8343" s="11">
        <v>-1.2526568784389265</v>
      </c>
      <c r="C8343" s="11">
        <v>0.94000279051920965</v>
      </c>
      <c r="D8343" s="3">
        <f>B8343*Dashboard!$D$11*Dashboard!$D$10*SQRT(Dashboard!$D$12/365)</f>
        <v>-311011.8626982948</v>
      </c>
      <c r="E8343" s="3">
        <f>IF(Dashboard!$I$3,C8343*Dashboard!$E$11*Dashboard!$E$10*SQRT(Dashboard!$D$12/365),0)</f>
        <v>466771.10684181366</v>
      </c>
      <c r="F8343" s="3">
        <f>D8343+IF(Dashboard!$I$3,E8343,0)</f>
        <v>155759.24414351885</v>
      </c>
      <c r="G8343" s="3">
        <f>IF(Dashboard!$I$4, ('Lookups and Calculations'!$F$9) / (1 - 'Lookups and Calculations'!$F$10), 'Lookups and Calculations'!$F$9)</f>
        <v>1951878.888340465</v>
      </c>
      <c r="H8343" s="12">
        <f t="shared" si="260"/>
        <v>0</v>
      </c>
      <c r="I8343" s="12">
        <f t="shared" si="261"/>
        <v>0</v>
      </c>
      <c r="J8343" s="13">
        <f>(1 - Dashboard!$I$9) * H8343 * Dashboard!$I$8 * 'Lookups and Calculations'!$F$12</f>
        <v>0</v>
      </c>
      <c r="K8343" s="12">
        <f>(1 - Dashboard!$I$11) * I8343 * Dashboard!$I$10 * 'Lookups and Calculations'!$F$12</f>
        <v>0</v>
      </c>
      <c r="L8343" s="12">
        <f>(H8343 - I8343) * Dashboard!$I$13 * (Dashboard!$D$12 / 365) * 'Lookups and Calculations'!$F$12</f>
        <v>0</v>
      </c>
      <c r="M8343" s="3">
        <f>(G8343*2) * Dashboard!$I$13 * (Dashboard!$D$12 / 365) * 'Lookups and Calculations'!$F$12</f>
        <v>1602.0878730267946</v>
      </c>
      <c r="N8343" s="12">
        <f>H8343 * Dashboard!$I$14 * Dashboard!$I$15 * (Dashboard!$D$12 / 365) * 'Lookups and Calculations'!$F$12</f>
        <v>0</v>
      </c>
    </row>
    <row r="8344" spans="1:14" x14ac:dyDescent="0.35">
      <c r="A8344" s="2">
        <v>8343</v>
      </c>
      <c r="B8344" s="11">
        <v>1.0370812446692583</v>
      </c>
      <c r="C8344" s="11">
        <v>-1.0191878085259196</v>
      </c>
      <c r="D8344" s="3">
        <f>B8344*Dashboard!$D$11*Dashboard!$D$10*SQRT(Dashboard!$D$12/365)</f>
        <v>257488.36351420538</v>
      </c>
      <c r="E8344" s="3">
        <f>IF(Dashboard!$I$3,C8344*Dashboard!$E$11*Dashboard!$E$10*SQRT(Dashboard!$D$12/365),0)</f>
        <v>-506091.49915667629</v>
      </c>
      <c r="F8344" s="3">
        <f>D8344+IF(Dashboard!$I$3,E8344,0)</f>
        <v>-248603.13564247091</v>
      </c>
      <c r="G8344" s="3">
        <f>IF(Dashboard!$I$4, ('Lookups and Calculations'!$F$9) / (1 - 'Lookups and Calculations'!$F$10), 'Lookups and Calculations'!$F$9)</f>
        <v>1951878.888340465</v>
      </c>
      <c r="H8344" s="12">
        <f t="shared" si="260"/>
        <v>0</v>
      </c>
      <c r="I8344" s="12">
        <f t="shared" si="261"/>
        <v>0</v>
      </c>
      <c r="J8344" s="13">
        <f>(1 - Dashboard!$I$9) * H8344 * Dashboard!$I$8 * 'Lookups and Calculations'!$F$12</f>
        <v>0</v>
      </c>
      <c r="K8344" s="12">
        <f>(1 - Dashboard!$I$11) * I8344 * Dashboard!$I$10 * 'Lookups and Calculations'!$F$12</f>
        <v>0</v>
      </c>
      <c r="L8344" s="12">
        <f>(H8344 - I8344) * Dashboard!$I$13 * (Dashboard!$D$12 / 365) * 'Lookups and Calculations'!$F$12</f>
        <v>0</v>
      </c>
      <c r="M8344" s="3">
        <f>(G8344*2) * Dashboard!$I$13 * (Dashboard!$D$12 / 365) * 'Lookups and Calculations'!$F$12</f>
        <v>1602.0878730267946</v>
      </c>
      <c r="N8344" s="12">
        <f>H8344 * Dashboard!$I$14 * Dashboard!$I$15 * (Dashboard!$D$12 / 365) * 'Lookups and Calculations'!$F$12</f>
        <v>0</v>
      </c>
    </row>
    <row r="8345" spans="1:14" x14ac:dyDescent="0.35">
      <c r="A8345" s="2">
        <v>8344</v>
      </c>
      <c r="B8345" s="11">
        <v>-0.51210181431597901</v>
      </c>
      <c r="C8345" s="11">
        <v>-1.2522526159266569</v>
      </c>
      <c r="D8345" s="3">
        <f>B8345*Dashboard!$D$11*Dashboard!$D$10*SQRT(Dashboard!$D$12/365)</f>
        <v>-127145.54312755818</v>
      </c>
      <c r="E8345" s="3">
        <f>IF(Dashboard!$I$3,C8345*Dashboard!$E$11*Dashboard!$E$10*SQRT(Dashboard!$D$12/365),0)</f>
        <v>-621822.98337517248</v>
      </c>
      <c r="F8345" s="3">
        <f>D8345+IF(Dashboard!$I$3,E8345,0)</f>
        <v>-748968.52650273067</v>
      </c>
      <c r="G8345" s="3">
        <f>IF(Dashboard!$I$4, ('Lookups and Calculations'!$F$9) / (1 - 'Lookups and Calculations'!$F$10), 'Lookups and Calculations'!$F$9)</f>
        <v>1951878.888340465</v>
      </c>
      <c r="H8345" s="12">
        <f t="shared" si="260"/>
        <v>0</v>
      </c>
      <c r="I8345" s="12">
        <f t="shared" si="261"/>
        <v>0</v>
      </c>
      <c r="J8345" s="13">
        <f>(1 - Dashboard!$I$9) * H8345 * Dashboard!$I$8 * 'Lookups and Calculations'!$F$12</f>
        <v>0</v>
      </c>
      <c r="K8345" s="12">
        <f>(1 - Dashboard!$I$11) * I8345 * Dashboard!$I$10 * 'Lookups and Calculations'!$F$12</f>
        <v>0</v>
      </c>
      <c r="L8345" s="12">
        <f>(H8345 - I8345) * Dashboard!$I$13 * (Dashboard!$D$12 / 365) * 'Lookups and Calculations'!$F$12</f>
        <v>0</v>
      </c>
      <c r="M8345" s="3">
        <f>(G8345*2) * Dashboard!$I$13 * (Dashboard!$D$12 / 365) * 'Lookups and Calculations'!$F$12</f>
        <v>1602.0878730267946</v>
      </c>
      <c r="N8345" s="12">
        <f>H8345 * Dashboard!$I$14 * Dashboard!$I$15 * (Dashboard!$D$12 / 365) * 'Lookups and Calculations'!$F$12</f>
        <v>0</v>
      </c>
    </row>
    <row r="8346" spans="1:14" x14ac:dyDescent="0.35">
      <c r="A8346" s="2">
        <v>8345</v>
      </c>
      <c r="B8346" s="11">
        <v>0.34498707340554585</v>
      </c>
      <c r="C8346" s="11">
        <v>-0.8940320366420097</v>
      </c>
      <c r="D8346" s="3">
        <f>B8346*Dashboard!$D$11*Dashboard!$D$10*SQRT(Dashboard!$D$12/365)</f>
        <v>85654.000032638127</v>
      </c>
      <c r="E8346" s="3">
        <f>IF(Dashboard!$I$3,C8346*Dashboard!$E$11*Dashboard!$E$10*SQRT(Dashboard!$D$12/365),0)</f>
        <v>-443943.70687445713</v>
      </c>
      <c r="F8346" s="3">
        <f>D8346+IF(Dashboard!$I$3,E8346,0)</f>
        <v>-358289.70684181899</v>
      </c>
      <c r="G8346" s="3">
        <f>IF(Dashboard!$I$4, ('Lookups and Calculations'!$F$9) / (1 - 'Lookups and Calculations'!$F$10), 'Lookups and Calculations'!$F$9)</f>
        <v>1951878.888340465</v>
      </c>
      <c r="H8346" s="12">
        <f t="shared" si="260"/>
        <v>0</v>
      </c>
      <c r="I8346" s="12">
        <f t="shared" si="261"/>
        <v>0</v>
      </c>
      <c r="J8346" s="13">
        <f>(1 - Dashboard!$I$9) * H8346 * Dashboard!$I$8 * 'Lookups and Calculations'!$F$12</f>
        <v>0</v>
      </c>
      <c r="K8346" s="12">
        <f>(1 - Dashboard!$I$11) * I8346 * Dashboard!$I$10 * 'Lookups and Calculations'!$F$12</f>
        <v>0</v>
      </c>
      <c r="L8346" s="12">
        <f>(H8346 - I8346) * Dashboard!$I$13 * (Dashboard!$D$12 / 365) * 'Lookups and Calculations'!$F$12</f>
        <v>0</v>
      </c>
      <c r="M8346" s="3">
        <f>(G8346*2) * Dashboard!$I$13 * (Dashboard!$D$12 / 365) * 'Lookups and Calculations'!$F$12</f>
        <v>1602.0878730267946</v>
      </c>
      <c r="N8346" s="12">
        <f>H8346 * Dashboard!$I$14 * Dashboard!$I$15 * (Dashboard!$D$12 / 365) * 'Lookups and Calculations'!$F$12</f>
        <v>0</v>
      </c>
    </row>
    <row r="8347" spans="1:14" x14ac:dyDescent="0.35">
      <c r="A8347" s="2">
        <v>8346</v>
      </c>
      <c r="B8347" s="11">
        <v>-0.51996355787114612</v>
      </c>
      <c r="C8347" s="11">
        <v>-1.3572428019868108</v>
      </c>
      <c r="D8347" s="3">
        <f>B8347*Dashboard!$D$11*Dashboard!$D$10*SQRT(Dashboard!$D$12/365)</f>
        <v>-129097.47070583957</v>
      </c>
      <c r="E8347" s="3">
        <f>IF(Dashboard!$I$3,C8347*Dashboard!$E$11*Dashboard!$E$10*SQRT(Dashboard!$D$12/365),0)</f>
        <v>-673957.2811124773</v>
      </c>
      <c r="F8347" s="3">
        <f>D8347+IF(Dashboard!$I$3,E8347,0)</f>
        <v>-803054.75181831687</v>
      </c>
      <c r="G8347" s="3">
        <f>IF(Dashboard!$I$4, ('Lookups and Calculations'!$F$9) / (1 - 'Lookups and Calculations'!$F$10), 'Lookups and Calculations'!$F$9)</f>
        <v>1951878.888340465</v>
      </c>
      <c r="H8347" s="12">
        <f t="shared" si="260"/>
        <v>0</v>
      </c>
      <c r="I8347" s="12">
        <f t="shared" si="261"/>
        <v>0</v>
      </c>
      <c r="J8347" s="13">
        <f>(1 - Dashboard!$I$9) * H8347 * Dashboard!$I$8 * 'Lookups and Calculations'!$F$12</f>
        <v>0</v>
      </c>
      <c r="K8347" s="12">
        <f>(1 - Dashboard!$I$11) * I8347 * Dashboard!$I$10 * 'Lookups and Calculations'!$F$12</f>
        <v>0</v>
      </c>
      <c r="L8347" s="12">
        <f>(H8347 - I8347) * Dashboard!$I$13 * (Dashboard!$D$12 / 365) * 'Lookups and Calculations'!$F$12</f>
        <v>0</v>
      </c>
      <c r="M8347" s="3">
        <f>(G8347*2) * Dashboard!$I$13 * (Dashboard!$D$12 / 365) * 'Lookups and Calculations'!$F$12</f>
        <v>1602.0878730267946</v>
      </c>
      <c r="N8347" s="12">
        <f>H8347 * Dashboard!$I$14 * Dashboard!$I$15 * (Dashboard!$D$12 / 365) * 'Lookups and Calculations'!$F$12</f>
        <v>0</v>
      </c>
    </row>
    <row r="8348" spans="1:14" x14ac:dyDescent="0.35">
      <c r="A8348" s="2">
        <v>8347</v>
      </c>
      <c r="B8348" s="11">
        <v>-2.1206002767720946</v>
      </c>
      <c r="C8348" s="11">
        <v>-0.51162815633578884</v>
      </c>
      <c r="D8348" s="3">
        <f>B8348*Dashboard!$D$11*Dashboard!$D$10*SQRT(Dashboard!$D$12/365)</f>
        <v>-526506.38292851893</v>
      </c>
      <c r="E8348" s="3">
        <f>IF(Dashboard!$I$3,C8348*Dashboard!$E$11*Dashboard!$E$10*SQRT(Dashboard!$D$12/365),0)</f>
        <v>-254055.88497496306</v>
      </c>
      <c r="F8348" s="3">
        <f>D8348+IF(Dashboard!$I$3,E8348,0)</f>
        <v>-780562.26790348196</v>
      </c>
      <c r="G8348" s="3">
        <f>IF(Dashboard!$I$4, ('Lookups and Calculations'!$F$9) / (1 - 'Lookups and Calculations'!$F$10), 'Lookups and Calculations'!$F$9)</f>
        <v>1951878.888340465</v>
      </c>
      <c r="H8348" s="12">
        <f t="shared" si="260"/>
        <v>0</v>
      </c>
      <c r="I8348" s="12">
        <f t="shared" si="261"/>
        <v>0</v>
      </c>
      <c r="J8348" s="13">
        <f>(1 - Dashboard!$I$9) * H8348 * Dashboard!$I$8 * 'Lookups and Calculations'!$F$12</f>
        <v>0</v>
      </c>
      <c r="K8348" s="12">
        <f>(1 - Dashboard!$I$11) * I8348 * Dashboard!$I$10 * 'Lookups and Calculations'!$F$12</f>
        <v>0</v>
      </c>
      <c r="L8348" s="12">
        <f>(H8348 - I8348) * Dashboard!$I$13 * (Dashboard!$D$12 / 365) * 'Lookups and Calculations'!$F$12</f>
        <v>0</v>
      </c>
      <c r="M8348" s="3">
        <f>(G8348*2) * Dashboard!$I$13 * (Dashboard!$D$12 / 365) * 'Lookups and Calculations'!$F$12</f>
        <v>1602.0878730267946</v>
      </c>
      <c r="N8348" s="12">
        <f>H8348 * Dashboard!$I$14 * Dashboard!$I$15 * (Dashboard!$D$12 / 365) * 'Lookups and Calculations'!$F$12</f>
        <v>0</v>
      </c>
    </row>
    <row r="8349" spans="1:14" x14ac:dyDescent="0.35">
      <c r="A8349" s="2">
        <v>8348</v>
      </c>
      <c r="B8349" s="11">
        <v>-0.25216448257628615</v>
      </c>
      <c r="C8349" s="11">
        <v>0.45278386406789201</v>
      </c>
      <c r="D8349" s="3">
        <f>B8349*Dashboard!$D$11*Dashboard!$D$10*SQRT(Dashboard!$D$12/365)</f>
        <v>-62607.843202951088</v>
      </c>
      <c r="E8349" s="3">
        <f>IF(Dashboard!$I$3,C8349*Dashboard!$E$11*Dashboard!$E$10*SQRT(Dashboard!$D$12/365),0)</f>
        <v>224835.95530003292</v>
      </c>
      <c r="F8349" s="3">
        <f>D8349+IF(Dashboard!$I$3,E8349,0)</f>
        <v>162228.11209708184</v>
      </c>
      <c r="G8349" s="3">
        <f>IF(Dashboard!$I$4, ('Lookups and Calculations'!$F$9) / (1 - 'Lookups and Calculations'!$F$10), 'Lookups and Calculations'!$F$9)</f>
        <v>1951878.888340465</v>
      </c>
      <c r="H8349" s="12">
        <f t="shared" si="260"/>
        <v>0</v>
      </c>
      <c r="I8349" s="12">
        <f t="shared" si="261"/>
        <v>0</v>
      </c>
      <c r="J8349" s="13">
        <f>(1 - Dashboard!$I$9) * H8349 * Dashboard!$I$8 * 'Lookups and Calculations'!$F$12</f>
        <v>0</v>
      </c>
      <c r="K8349" s="12">
        <f>(1 - Dashboard!$I$11) * I8349 * Dashboard!$I$10 * 'Lookups and Calculations'!$F$12</f>
        <v>0</v>
      </c>
      <c r="L8349" s="12">
        <f>(H8349 - I8349) * Dashboard!$I$13 * (Dashboard!$D$12 / 365) * 'Lookups and Calculations'!$F$12</f>
        <v>0</v>
      </c>
      <c r="M8349" s="3">
        <f>(G8349*2) * Dashboard!$I$13 * (Dashboard!$D$12 / 365) * 'Lookups and Calculations'!$F$12</f>
        <v>1602.0878730267946</v>
      </c>
      <c r="N8349" s="12">
        <f>H8349 * Dashboard!$I$14 * Dashboard!$I$15 * (Dashboard!$D$12 / 365) * 'Lookups and Calculations'!$F$12</f>
        <v>0</v>
      </c>
    </row>
    <row r="8350" spans="1:14" x14ac:dyDescent="0.35">
      <c r="A8350" s="2">
        <v>8349</v>
      </c>
      <c r="B8350" s="11">
        <v>1.0493471172845437</v>
      </c>
      <c r="C8350" s="11">
        <v>-0.66596971215807987</v>
      </c>
      <c r="D8350" s="3">
        <f>B8350*Dashboard!$D$11*Dashboard!$D$10*SQRT(Dashboard!$D$12/365)</f>
        <v>260533.7560357824</v>
      </c>
      <c r="E8350" s="3">
        <f>IF(Dashboard!$I$3,C8350*Dashboard!$E$11*Dashboard!$E$10*SQRT(Dashboard!$D$12/365),0)</f>
        <v>-330696.27324771055</v>
      </c>
      <c r="F8350" s="3">
        <f>D8350+IF(Dashboard!$I$3,E8350,0)</f>
        <v>-70162.517211928149</v>
      </c>
      <c r="G8350" s="3">
        <f>IF(Dashboard!$I$4, ('Lookups and Calculations'!$F$9) / (1 - 'Lookups and Calculations'!$F$10), 'Lookups and Calculations'!$F$9)</f>
        <v>1951878.888340465</v>
      </c>
      <c r="H8350" s="12">
        <f t="shared" si="260"/>
        <v>0</v>
      </c>
      <c r="I8350" s="12">
        <f t="shared" si="261"/>
        <v>0</v>
      </c>
      <c r="J8350" s="13">
        <f>(1 - Dashboard!$I$9) * H8350 * Dashboard!$I$8 * 'Lookups and Calculations'!$F$12</f>
        <v>0</v>
      </c>
      <c r="K8350" s="12">
        <f>(1 - Dashboard!$I$11) * I8350 * Dashboard!$I$10 * 'Lookups and Calculations'!$F$12</f>
        <v>0</v>
      </c>
      <c r="L8350" s="12">
        <f>(H8350 - I8350) * Dashboard!$I$13 * (Dashboard!$D$12 / 365) * 'Lookups and Calculations'!$F$12</f>
        <v>0</v>
      </c>
      <c r="M8350" s="3">
        <f>(G8350*2) * Dashboard!$I$13 * (Dashboard!$D$12 / 365) * 'Lookups and Calculations'!$F$12</f>
        <v>1602.0878730267946</v>
      </c>
      <c r="N8350" s="12">
        <f>H8350 * Dashboard!$I$14 * Dashboard!$I$15 * (Dashboard!$D$12 / 365) * 'Lookups and Calculations'!$F$12</f>
        <v>0</v>
      </c>
    </row>
    <row r="8351" spans="1:14" x14ac:dyDescent="0.35">
      <c r="A8351" s="2">
        <v>8350</v>
      </c>
      <c r="B8351" s="11">
        <v>-0.15913386361043791</v>
      </c>
      <c r="C8351" s="11">
        <v>-0.9448683616615291</v>
      </c>
      <c r="D8351" s="3">
        <f>B8351*Dashboard!$D$11*Dashboard!$D$10*SQRT(Dashboard!$D$12/365)</f>
        <v>-39510.036780013346</v>
      </c>
      <c r="E8351" s="3">
        <f>IF(Dashboard!$I$3,C8351*Dashboard!$E$11*Dashboard!$E$10*SQRT(Dashboard!$D$12/365),0)</f>
        <v>-469187.17203909205</v>
      </c>
      <c r="F8351" s="3">
        <f>D8351+IF(Dashboard!$I$3,E8351,0)</f>
        <v>-508697.20881910541</v>
      </c>
      <c r="G8351" s="3">
        <f>IF(Dashboard!$I$4, ('Lookups and Calculations'!$F$9) / (1 - 'Lookups and Calculations'!$F$10), 'Lookups and Calculations'!$F$9)</f>
        <v>1951878.888340465</v>
      </c>
      <c r="H8351" s="12">
        <f t="shared" si="260"/>
        <v>0</v>
      </c>
      <c r="I8351" s="12">
        <f t="shared" si="261"/>
        <v>0</v>
      </c>
      <c r="J8351" s="13">
        <f>(1 - Dashboard!$I$9) * H8351 * Dashboard!$I$8 * 'Lookups and Calculations'!$F$12</f>
        <v>0</v>
      </c>
      <c r="K8351" s="12">
        <f>(1 - Dashboard!$I$11) * I8351 * Dashboard!$I$10 * 'Lookups and Calculations'!$F$12</f>
        <v>0</v>
      </c>
      <c r="L8351" s="12">
        <f>(H8351 - I8351) * Dashboard!$I$13 * (Dashboard!$D$12 / 365) * 'Lookups and Calculations'!$F$12</f>
        <v>0</v>
      </c>
      <c r="M8351" s="3">
        <f>(G8351*2) * Dashboard!$I$13 * (Dashboard!$D$12 / 365) * 'Lookups and Calculations'!$F$12</f>
        <v>1602.0878730267946</v>
      </c>
      <c r="N8351" s="12">
        <f>H8351 * Dashboard!$I$14 * Dashboard!$I$15 * (Dashboard!$D$12 / 365) * 'Lookups and Calculations'!$F$12</f>
        <v>0</v>
      </c>
    </row>
    <row r="8352" spans="1:14" x14ac:dyDescent="0.35">
      <c r="A8352" s="2">
        <v>8351</v>
      </c>
      <c r="B8352" s="11">
        <v>0.80564683041323581</v>
      </c>
      <c r="C8352" s="11">
        <v>-0.24671990839866015</v>
      </c>
      <c r="D8352" s="3">
        <f>B8352*Dashboard!$D$11*Dashboard!$D$10*SQRT(Dashboard!$D$12/365)</f>
        <v>200027.41829514818</v>
      </c>
      <c r="E8352" s="3">
        <f>IF(Dashboard!$I$3,C8352*Dashboard!$E$11*Dashboard!$E$10*SQRT(Dashboard!$D$12/365),0)</f>
        <v>-122512.10941570076</v>
      </c>
      <c r="F8352" s="3">
        <f>D8352+IF(Dashboard!$I$3,E8352,0)</f>
        <v>77515.308879447417</v>
      </c>
      <c r="G8352" s="3">
        <f>IF(Dashboard!$I$4, ('Lookups and Calculations'!$F$9) / (1 - 'Lookups and Calculations'!$F$10), 'Lookups and Calculations'!$F$9)</f>
        <v>1951878.888340465</v>
      </c>
      <c r="H8352" s="12">
        <f t="shared" si="260"/>
        <v>0</v>
      </c>
      <c r="I8352" s="12">
        <f t="shared" si="261"/>
        <v>0</v>
      </c>
      <c r="J8352" s="13">
        <f>(1 - Dashboard!$I$9) * H8352 * Dashboard!$I$8 * 'Lookups and Calculations'!$F$12</f>
        <v>0</v>
      </c>
      <c r="K8352" s="12">
        <f>(1 - Dashboard!$I$11) * I8352 * Dashboard!$I$10 * 'Lookups and Calculations'!$F$12</f>
        <v>0</v>
      </c>
      <c r="L8352" s="12">
        <f>(H8352 - I8352) * Dashboard!$I$13 * (Dashboard!$D$12 / 365) * 'Lookups and Calculations'!$F$12</f>
        <v>0</v>
      </c>
      <c r="M8352" s="3">
        <f>(G8352*2) * Dashboard!$I$13 * (Dashboard!$D$12 / 365) * 'Lookups and Calculations'!$F$12</f>
        <v>1602.0878730267946</v>
      </c>
      <c r="N8352" s="12">
        <f>H8352 * Dashboard!$I$14 * Dashboard!$I$15 * (Dashboard!$D$12 / 365) * 'Lookups and Calculations'!$F$12</f>
        <v>0</v>
      </c>
    </row>
    <row r="8353" spans="1:14" x14ac:dyDescent="0.35">
      <c r="A8353" s="2">
        <v>8352</v>
      </c>
      <c r="B8353" s="11">
        <v>-0.36749566374078935</v>
      </c>
      <c r="C8353" s="11">
        <v>0.13749409643906346</v>
      </c>
      <c r="D8353" s="3">
        <f>B8353*Dashboard!$D$11*Dashboard!$D$10*SQRT(Dashboard!$D$12/365)</f>
        <v>-91242.47260431388</v>
      </c>
      <c r="E8353" s="3">
        <f>IF(Dashboard!$I$3,C8353*Dashboard!$E$11*Dashboard!$E$10*SQRT(Dashboard!$D$12/365),0)</f>
        <v>68274.55431661848</v>
      </c>
      <c r="F8353" s="3">
        <f>D8353+IF(Dashboard!$I$3,E8353,0)</f>
        <v>-22967.9182876954</v>
      </c>
      <c r="G8353" s="3">
        <f>IF(Dashboard!$I$4, ('Lookups and Calculations'!$F$9) / (1 - 'Lookups and Calculations'!$F$10), 'Lookups and Calculations'!$F$9)</f>
        <v>1951878.888340465</v>
      </c>
      <c r="H8353" s="12">
        <f t="shared" si="260"/>
        <v>0</v>
      </c>
      <c r="I8353" s="12">
        <f t="shared" si="261"/>
        <v>0</v>
      </c>
      <c r="J8353" s="13">
        <f>(1 - Dashboard!$I$9) * H8353 * Dashboard!$I$8 * 'Lookups and Calculations'!$F$12</f>
        <v>0</v>
      </c>
      <c r="K8353" s="12">
        <f>(1 - Dashboard!$I$11) * I8353 * Dashboard!$I$10 * 'Lookups and Calculations'!$F$12</f>
        <v>0</v>
      </c>
      <c r="L8353" s="12">
        <f>(H8353 - I8353) * Dashboard!$I$13 * (Dashboard!$D$12 / 365) * 'Lookups and Calculations'!$F$12</f>
        <v>0</v>
      </c>
      <c r="M8353" s="3">
        <f>(G8353*2) * Dashboard!$I$13 * (Dashboard!$D$12 / 365) * 'Lookups and Calculations'!$F$12</f>
        <v>1602.0878730267946</v>
      </c>
      <c r="N8353" s="12">
        <f>H8353 * Dashboard!$I$14 * Dashboard!$I$15 * (Dashboard!$D$12 / 365) * 'Lookups and Calculations'!$F$12</f>
        <v>0</v>
      </c>
    </row>
    <row r="8354" spans="1:14" x14ac:dyDescent="0.35">
      <c r="A8354" s="2">
        <v>8353</v>
      </c>
      <c r="B8354" s="11">
        <v>-8.2086033212187909E-2</v>
      </c>
      <c r="C8354" s="11">
        <v>-1.0509681667115209</v>
      </c>
      <c r="D8354" s="3">
        <f>B8354*Dashboard!$D$11*Dashboard!$D$10*SQRT(Dashboard!$D$12/365)</f>
        <v>-20380.465337524878</v>
      </c>
      <c r="E8354" s="3">
        <f>IF(Dashboard!$I$3,C8354*Dashboard!$E$11*Dashboard!$E$10*SQRT(Dashboard!$D$12/365),0)</f>
        <v>-521872.46610245394</v>
      </c>
      <c r="F8354" s="3">
        <f>D8354+IF(Dashboard!$I$3,E8354,0)</f>
        <v>-542252.93143997877</v>
      </c>
      <c r="G8354" s="3">
        <f>IF(Dashboard!$I$4, ('Lookups and Calculations'!$F$9) / (1 - 'Lookups and Calculations'!$F$10), 'Lookups and Calculations'!$F$9)</f>
        <v>1951878.888340465</v>
      </c>
      <c r="H8354" s="12">
        <f t="shared" si="260"/>
        <v>0</v>
      </c>
      <c r="I8354" s="12">
        <f t="shared" si="261"/>
        <v>0</v>
      </c>
      <c r="J8354" s="13">
        <f>(1 - Dashboard!$I$9) * H8354 * Dashboard!$I$8 * 'Lookups and Calculations'!$F$12</f>
        <v>0</v>
      </c>
      <c r="K8354" s="12">
        <f>(1 - Dashboard!$I$11) * I8354 * Dashboard!$I$10 * 'Lookups and Calculations'!$F$12</f>
        <v>0</v>
      </c>
      <c r="L8354" s="12">
        <f>(H8354 - I8354) * Dashboard!$I$13 * (Dashboard!$D$12 / 365) * 'Lookups and Calculations'!$F$12</f>
        <v>0</v>
      </c>
      <c r="M8354" s="3">
        <f>(G8354*2) * Dashboard!$I$13 * (Dashboard!$D$12 / 365) * 'Lookups and Calculations'!$F$12</f>
        <v>1602.0878730267946</v>
      </c>
      <c r="N8354" s="12">
        <f>H8354 * Dashboard!$I$14 * Dashboard!$I$15 * (Dashboard!$D$12 / 365) * 'Lookups and Calculations'!$F$12</f>
        <v>0</v>
      </c>
    </row>
    <row r="8355" spans="1:14" x14ac:dyDescent="0.35">
      <c r="A8355" s="2">
        <v>8354</v>
      </c>
      <c r="B8355" s="11">
        <v>-1.699969196747888</v>
      </c>
      <c r="C8355" s="11">
        <v>2.0610472305919707</v>
      </c>
      <c r="D8355" s="3">
        <f>B8355*Dashboard!$D$11*Dashboard!$D$10*SQRT(Dashboard!$D$12/365)</f>
        <v>-422071.35530135687</v>
      </c>
      <c r="E8355" s="3">
        <f>IF(Dashboard!$I$3,C8355*Dashboard!$E$11*Dashboard!$E$10*SQRT(Dashboard!$D$12/365),0)</f>
        <v>1023440.8948353105</v>
      </c>
      <c r="F8355" s="3">
        <f>D8355+IF(Dashboard!$I$3,E8355,0)</f>
        <v>601369.53953395365</v>
      </c>
      <c r="G8355" s="3">
        <f>IF(Dashboard!$I$4, ('Lookups and Calculations'!$F$9) / (1 - 'Lookups and Calculations'!$F$10), 'Lookups and Calculations'!$F$9)</f>
        <v>1951878.888340465</v>
      </c>
      <c r="H8355" s="12">
        <f t="shared" si="260"/>
        <v>0</v>
      </c>
      <c r="I8355" s="12">
        <f t="shared" si="261"/>
        <v>0</v>
      </c>
      <c r="J8355" s="13">
        <f>(1 - Dashboard!$I$9) * H8355 * Dashboard!$I$8 * 'Lookups and Calculations'!$F$12</f>
        <v>0</v>
      </c>
      <c r="K8355" s="12">
        <f>(1 - Dashboard!$I$11) * I8355 * Dashboard!$I$10 * 'Lookups and Calculations'!$F$12</f>
        <v>0</v>
      </c>
      <c r="L8355" s="12">
        <f>(H8355 - I8355) * Dashboard!$I$13 * (Dashboard!$D$12 / 365) * 'Lookups and Calculations'!$F$12</f>
        <v>0</v>
      </c>
      <c r="M8355" s="3">
        <f>(G8355*2) * Dashboard!$I$13 * (Dashboard!$D$12 / 365) * 'Lookups and Calculations'!$F$12</f>
        <v>1602.0878730267946</v>
      </c>
      <c r="N8355" s="12">
        <f>H8355 * Dashboard!$I$14 * Dashboard!$I$15 * (Dashboard!$D$12 / 365) * 'Lookups and Calculations'!$F$12</f>
        <v>0</v>
      </c>
    </row>
    <row r="8356" spans="1:14" x14ac:dyDescent="0.35">
      <c r="A8356" s="2">
        <v>8355</v>
      </c>
      <c r="B8356" s="11">
        <v>1.9074789650053259</v>
      </c>
      <c r="C8356" s="11">
        <v>9.7183139471716792E-2</v>
      </c>
      <c r="D8356" s="3">
        <f>B8356*Dashboard!$D$11*Dashboard!$D$10*SQRT(Dashboard!$D$12/365)</f>
        <v>473592.24714706733</v>
      </c>
      <c r="E8356" s="3">
        <f>IF(Dashboard!$I$3,C8356*Dashboard!$E$11*Dashboard!$E$10*SQRT(Dashboard!$D$12/365),0)</f>
        <v>48257.603099794833</v>
      </c>
      <c r="F8356" s="3">
        <f>D8356+IF(Dashboard!$I$3,E8356,0)</f>
        <v>521849.85024686216</v>
      </c>
      <c r="G8356" s="3">
        <f>IF(Dashboard!$I$4, ('Lookups and Calculations'!$F$9) / (1 - 'Lookups and Calculations'!$F$10), 'Lookups and Calculations'!$F$9)</f>
        <v>1951878.888340465</v>
      </c>
      <c r="H8356" s="12">
        <f t="shared" si="260"/>
        <v>0</v>
      </c>
      <c r="I8356" s="12">
        <f t="shared" si="261"/>
        <v>0</v>
      </c>
      <c r="J8356" s="13">
        <f>(1 - Dashboard!$I$9) * H8356 * Dashboard!$I$8 * 'Lookups and Calculations'!$F$12</f>
        <v>0</v>
      </c>
      <c r="K8356" s="12">
        <f>(1 - Dashboard!$I$11) * I8356 * Dashboard!$I$10 * 'Lookups and Calculations'!$F$12</f>
        <v>0</v>
      </c>
      <c r="L8356" s="12">
        <f>(H8356 - I8356) * Dashboard!$I$13 * (Dashboard!$D$12 / 365) * 'Lookups and Calculations'!$F$12</f>
        <v>0</v>
      </c>
      <c r="M8356" s="3">
        <f>(G8356*2) * Dashboard!$I$13 * (Dashboard!$D$12 / 365) * 'Lookups and Calculations'!$F$12</f>
        <v>1602.0878730267946</v>
      </c>
      <c r="N8356" s="12">
        <f>H8356 * Dashboard!$I$14 * Dashboard!$I$15 * (Dashboard!$D$12 / 365) * 'Lookups and Calculations'!$F$12</f>
        <v>0</v>
      </c>
    </row>
    <row r="8357" spans="1:14" x14ac:dyDescent="0.35">
      <c r="A8357" s="2">
        <v>8356</v>
      </c>
      <c r="B8357" s="11">
        <v>-0.24869882892459114</v>
      </c>
      <c r="C8357" s="11">
        <v>0.14671974458555359</v>
      </c>
      <c r="D8357" s="3">
        <f>B8357*Dashboard!$D$11*Dashboard!$D$10*SQRT(Dashboard!$D$12/365)</f>
        <v>-61747.384591951355</v>
      </c>
      <c r="E8357" s="3">
        <f>IF(Dashboard!$I$3,C8357*Dashboard!$E$11*Dashboard!$E$10*SQRT(Dashboard!$D$12/365),0)</f>
        <v>72855.674755943721</v>
      </c>
      <c r="F8357" s="3">
        <f>D8357+IF(Dashboard!$I$3,E8357,0)</f>
        <v>11108.290163992366</v>
      </c>
      <c r="G8357" s="3">
        <f>IF(Dashboard!$I$4, ('Lookups and Calculations'!$F$9) / (1 - 'Lookups and Calculations'!$F$10), 'Lookups and Calculations'!$F$9)</f>
        <v>1951878.888340465</v>
      </c>
      <c r="H8357" s="12">
        <f t="shared" si="260"/>
        <v>0</v>
      </c>
      <c r="I8357" s="12">
        <f t="shared" si="261"/>
        <v>0</v>
      </c>
      <c r="J8357" s="13">
        <f>(1 - Dashboard!$I$9) * H8357 * Dashboard!$I$8 * 'Lookups and Calculations'!$F$12</f>
        <v>0</v>
      </c>
      <c r="K8357" s="12">
        <f>(1 - Dashboard!$I$11) * I8357 * Dashboard!$I$10 * 'Lookups and Calculations'!$F$12</f>
        <v>0</v>
      </c>
      <c r="L8357" s="12">
        <f>(H8357 - I8357) * Dashboard!$I$13 * (Dashboard!$D$12 / 365) * 'Lookups and Calculations'!$F$12</f>
        <v>0</v>
      </c>
      <c r="M8357" s="3">
        <f>(G8357*2) * Dashboard!$I$13 * (Dashboard!$D$12 / 365) * 'Lookups and Calculations'!$F$12</f>
        <v>1602.0878730267946</v>
      </c>
      <c r="N8357" s="12">
        <f>H8357 * Dashboard!$I$14 * Dashboard!$I$15 * (Dashboard!$D$12 / 365) * 'Lookups and Calculations'!$F$12</f>
        <v>0</v>
      </c>
    </row>
    <row r="8358" spans="1:14" x14ac:dyDescent="0.35">
      <c r="A8358" s="2">
        <v>8357</v>
      </c>
      <c r="B8358" s="11">
        <v>9.7607820462109474E-2</v>
      </c>
      <c r="C8358" s="11">
        <v>-0.89905744276174282</v>
      </c>
      <c r="D8358" s="3">
        <f>B8358*Dashboard!$D$11*Dashboard!$D$10*SQRT(Dashboard!$D$12/365)</f>
        <v>24234.242096425354</v>
      </c>
      <c r="E8358" s="3">
        <f>IF(Dashboard!$I$3,C8358*Dashboard!$E$11*Dashboard!$E$10*SQRT(Dashboard!$D$12/365),0)</f>
        <v>-446439.14029284281</v>
      </c>
      <c r="F8358" s="3">
        <f>D8358+IF(Dashboard!$I$3,E8358,0)</f>
        <v>-422204.89819641749</v>
      </c>
      <c r="G8358" s="3">
        <f>IF(Dashboard!$I$4, ('Lookups and Calculations'!$F$9) / (1 - 'Lookups and Calculations'!$F$10), 'Lookups and Calculations'!$F$9)</f>
        <v>1951878.888340465</v>
      </c>
      <c r="H8358" s="12">
        <f t="shared" si="260"/>
        <v>0</v>
      </c>
      <c r="I8358" s="12">
        <f t="shared" si="261"/>
        <v>0</v>
      </c>
      <c r="J8358" s="13">
        <f>(1 - Dashboard!$I$9) * H8358 * Dashboard!$I$8 * 'Lookups and Calculations'!$F$12</f>
        <v>0</v>
      </c>
      <c r="K8358" s="12">
        <f>(1 - Dashboard!$I$11) * I8358 * Dashboard!$I$10 * 'Lookups and Calculations'!$F$12</f>
        <v>0</v>
      </c>
      <c r="L8358" s="12">
        <f>(H8358 - I8358) * Dashboard!$I$13 * (Dashboard!$D$12 / 365) * 'Lookups and Calculations'!$F$12</f>
        <v>0</v>
      </c>
      <c r="M8358" s="3">
        <f>(G8358*2) * Dashboard!$I$13 * (Dashboard!$D$12 / 365) * 'Lookups and Calculations'!$F$12</f>
        <v>1602.0878730267946</v>
      </c>
      <c r="N8358" s="12">
        <f>H8358 * Dashboard!$I$14 * Dashboard!$I$15 * (Dashboard!$D$12 / 365) * 'Lookups and Calculations'!$F$12</f>
        <v>0</v>
      </c>
    </row>
    <row r="8359" spans="1:14" x14ac:dyDescent="0.35">
      <c r="A8359" s="2">
        <v>8358</v>
      </c>
      <c r="B8359" s="11">
        <v>0.45159845951005784</v>
      </c>
      <c r="C8359" s="11">
        <v>-0.34947627761992839</v>
      </c>
      <c r="D8359" s="3">
        <f>B8359*Dashboard!$D$11*Dashboard!$D$10*SQRT(Dashboard!$D$12/365)</f>
        <v>112123.66331228455</v>
      </c>
      <c r="E8359" s="3">
        <f>IF(Dashboard!$I$3,C8359*Dashboard!$E$11*Dashboard!$E$10*SQRT(Dashboard!$D$12/365),0)</f>
        <v>-173537.17517105321</v>
      </c>
      <c r="F8359" s="3">
        <f>D8359+IF(Dashboard!$I$3,E8359,0)</f>
        <v>-61413.511858768659</v>
      </c>
      <c r="G8359" s="3">
        <f>IF(Dashboard!$I$4, ('Lookups and Calculations'!$F$9) / (1 - 'Lookups and Calculations'!$F$10), 'Lookups and Calculations'!$F$9)</f>
        <v>1951878.888340465</v>
      </c>
      <c r="H8359" s="12">
        <f t="shared" si="260"/>
        <v>0</v>
      </c>
      <c r="I8359" s="12">
        <f t="shared" si="261"/>
        <v>0</v>
      </c>
      <c r="J8359" s="13">
        <f>(1 - Dashboard!$I$9) * H8359 * Dashboard!$I$8 * 'Lookups and Calculations'!$F$12</f>
        <v>0</v>
      </c>
      <c r="K8359" s="12">
        <f>(1 - Dashboard!$I$11) * I8359 * Dashboard!$I$10 * 'Lookups and Calculations'!$F$12</f>
        <v>0</v>
      </c>
      <c r="L8359" s="12">
        <f>(H8359 - I8359) * Dashboard!$I$13 * (Dashboard!$D$12 / 365) * 'Lookups and Calculations'!$F$12</f>
        <v>0</v>
      </c>
      <c r="M8359" s="3">
        <f>(G8359*2) * Dashboard!$I$13 * (Dashboard!$D$12 / 365) * 'Lookups and Calculations'!$F$12</f>
        <v>1602.0878730267946</v>
      </c>
      <c r="N8359" s="12">
        <f>H8359 * Dashboard!$I$14 * Dashboard!$I$15 * (Dashboard!$D$12 / 365) * 'Lookups and Calculations'!$F$12</f>
        <v>0</v>
      </c>
    </row>
    <row r="8360" spans="1:14" x14ac:dyDescent="0.35">
      <c r="A8360" s="2">
        <v>8359</v>
      </c>
      <c r="B8360" s="11">
        <v>1.7064117701393322E-2</v>
      </c>
      <c r="C8360" s="11">
        <v>-0.30192731590738792</v>
      </c>
      <c r="D8360" s="3">
        <f>B8360*Dashboard!$D$11*Dashboard!$D$10*SQRT(Dashboard!$D$12/365)</f>
        <v>4236.7092880431046</v>
      </c>
      <c r="E8360" s="3">
        <f>IF(Dashboard!$I$3,C8360*Dashboard!$E$11*Dashboard!$E$10*SQRT(Dashboard!$D$12/365),0)</f>
        <v>-149926.09474491698</v>
      </c>
      <c r="F8360" s="3">
        <f>D8360+IF(Dashboard!$I$3,E8360,0)</f>
        <v>-145689.38545687386</v>
      </c>
      <c r="G8360" s="3">
        <f>IF(Dashboard!$I$4, ('Lookups and Calculations'!$F$9) / (1 - 'Lookups and Calculations'!$F$10), 'Lookups and Calculations'!$F$9)</f>
        <v>1951878.888340465</v>
      </c>
      <c r="H8360" s="12">
        <f t="shared" si="260"/>
        <v>0</v>
      </c>
      <c r="I8360" s="12">
        <f t="shared" si="261"/>
        <v>0</v>
      </c>
      <c r="J8360" s="13">
        <f>(1 - Dashboard!$I$9) * H8360 * Dashboard!$I$8 * 'Lookups and Calculations'!$F$12</f>
        <v>0</v>
      </c>
      <c r="K8360" s="12">
        <f>(1 - Dashboard!$I$11) * I8360 * Dashboard!$I$10 * 'Lookups and Calculations'!$F$12</f>
        <v>0</v>
      </c>
      <c r="L8360" s="12">
        <f>(H8360 - I8360) * Dashboard!$I$13 * (Dashboard!$D$12 / 365) * 'Lookups and Calculations'!$F$12</f>
        <v>0</v>
      </c>
      <c r="M8360" s="3">
        <f>(G8360*2) * Dashboard!$I$13 * (Dashboard!$D$12 / 365) * 'Lookups and Calculations'!$F$12</f>
        <v>1602.0878730267946</v>
      </c>
      <c r="N8360" s="12">
        <f>H8360 * Dashboard!$I$14 * Dashboard!$I$15 * (Dashboard!$D$12 / 365) * 'Lookups and Calculations'!$F$12</f>
        <v>0</v>
      </c>
    </row>
    <row r="8361" spans="1:14" x14ac:dyDescent="0.35">
      <c r="A8361" s="2">
        <v>8360</v>
      </c>
      <c r="B8361" s="11">
        <v>-1.8720113774059686</v>
      </c>
      <c r="C8361" s="11">
        <v>0.52927204518558801</v>
      </c>
      <c r="D8361" s="3">
        <f>B8361*Dashboard!$D$11*Dashboard!$D$10*SQRT(Dashboard!$D$12/365)</f>
        <v>-464786.29184154281</v>
      </c>
      <c r="E8361" s="3">
        <f>IF(Dashboard!$I$3,C8361*Dashboard!$E$11*Dashboard!$E$10*SQRT(Dashboard!$D$12/365),0)</f>
        <v>262817.19676092674</v>
      </c>
      <c r="F8361" s="3">
        <f>D8361+IF(Dashboard!$I$3,E8361,0)</f>
        <v>-201969.09508061607</v>
      </c>
      <c r="G8361" s="3">
        <f>IF(Dashboard!$I$4, ('Lookups and Calculations'!$F$9) / (1 - 'Lookups and Calculations'!$F$10), 'Lookups and Calculations'!$F$9)</f>
        <v>1951878.888340465</v>
      </c>
      <c r="H8361" s="12">
        <f t="shared" si="260"/>
        <v>0</v>
      </c>
      <c r="I8361" s="12">
        <f t="shared" si="261"/>
        <v>0</v>
      </c>
      <c r="J8361" s="13">
        <f>(1 - Dashboard!$I$9) * H8361 * Dashboard!$I$8 * 'Lookups and Calculations'!$F$12</f>
        <v>0</v>
      </c>
      <c r="K8361" s="12">
        <f>(1 - Dashboard!$I$11) * I8361 * Dashboard!$I$10 * 'Lookups and Calculations'!$F$12</f>
        <v>0</v>
      </c>
      <c r="L8361" s="12">
        <f>(H8361 - I8361) * Dashboard!$I$13 * (Dashboard!$D$12 / 365) * 'Lookups and Calculations'!$F$12</f>
        <v>0</v>
      </c>
      <c r="M8361" s="3">
        <f>(G8361*2) * Dashboard!$I$13 * (Dashboard!$D$12 / 365) * 'Lookups and Calculations'!$F$12</f>
        <v>1602.0878730267946</v>
      </c>
      <c r="N8361" s="12">
        <f>H8361 * Dashboard!$I$14 * Dashboard!$I$15 * (Dashboard!$D$12 / 365) * 'Lookups and Calculations'!$F$12</f>
        <v>0</v>
      </c>
    </row>
    <row r="8362" spans="1:14" x14ac:dyDescent="0.35">
      <c r="A8362" s="2">
        <v>8361</v>
      </c>
      <c r="B8362" s="11">
        <v>4.8692796209715651E-2</v>
      </c>
      <c r="C8362" s="11">
        <v>2.6969682202752074E-2</v>
      </c>
      <c r="D8362" s="3">
        <f>B8362*Dashboard!$D$11*Dashboard!$D$10*SQRT(Dashboard!$D$12/365)</f>
        <v>12089.533462702719</v>
      </c>
      <c r="E8362" s="3">
        <f>IF(Dashboard!$I$3,C8362*Dashboard!$E$11*Dashboard!$E$10*SQRT(Dashboard!$D$12/365),0)</f>
        <v>13392.160682839258</v>
      </c>
      <c r="F8362" s="3">
        <f>D8362+IF(Dashboard!$I$3,E8362,0)</f>
        <v>25481.694145541976</v>
      </c>
      <c r="G8362" s="3">
        <f>IF(Dashboard!$I$4, ('Lookups and Calculations'!$F$9) / (1 - 'Lookups and Calculations'!$F$10), 'Lookups and Calculations'!$F$9)</f>
        <v>1951878.888340465</v>
      </c>
      <c r="H8362" s="12">
        <f t="shared" si="260"/>
        <v>0</v>
      </c>
      <c r="I8362" s="12">
        <f t="shared" si="261"/>
        <v>0</v>
      </c>
      <c r="J8362" s="13">
        <f>(1 - Dashboard!$I$9) * H8362 * Dashboard!$I$8 * 'Lookups and Calculations'!$F$12</f>
        <v>0</v>
      </c>
      <c r="K8362" s="12">
        <f>(1 - Dashboard!$I$11) * I8362 * Dashboard!$I$10 * 'Lookups and Calculations'!$F$12</f>
        <v>0</v>
      </c>
      <c r="L8362" s="12">
        <f>(H8362 - I8362) * Dashboard!$I$13 * (Dashboard!$D$12 / 365) * 'Lookups and Calculations'!$F$12</f>
        <v>0</v>
      </c>
      <c r="M8362" s="3">
        <f>(G8362*2) * Dashboard!$I$13 * (Dashboard!$D$12 / 365) * 'Lookups and Calculations'!$F$12</f>
        <v>1602.0878730267946</v>
      </c>
      <c r="N8362" s="12">
        <f>H8362 * Dashboard!$I$14 * Dashboard!$I$15 * (Dashboard!$D$12 / 365) * 'Lookups and Calculations'!$F$12</f>
        <v>0</v>
      </c>
    </row>
    <row r="8363" spans="1:14" x14ac:dyDescent="0.35">
      <c r="A8363" s="2">
        <v>8362</v>
      </c>
      <c r="B8363" s="11">
        <v>-0.27754556677221831</v>
      </c>
      <c r="C8363" s="11">
        <v>0.32282019592458094</v>
      </c>
      <c r="D8363" s="3">
        <f>B8363*Dashboard!$D$11*Dashboard!$D$10*SQRT(Dashboard!$D$12/365)</f>
        <v>-68909.50362485087</v>
      </c>
      <c r="E8363" s="3">
        <f>IF(Dashboard!$I$3,C8363*Dashboard!$E$11*Dashboard!$E$10*SQRT(Dashboard!$D$12/365),0)</f>
        <v>160300.73706417202</v>
      </c>
      <c r="F8363" s="3">
        <f>D8363+IF(Dashboard!$I$3,E8363,0)</f>
        <v>91391.233439321149</v>
      </c>
      <c r="G8363" s="3">
        <f>IF(Dashboard!$I$4, ('Lookups and Calculations'!$F$9) / (1 - 'Lookups and Calculations'!$F$10), 'Lookups and Calculations'!$F$9)</f>
        <v>1951878.888340465</v>
      </c>
      <c r="H8363" s="12">
        <f t="shared" si="260"/>
        <v>0</v>
      </c>
      <c r="I8363" s="12">
        <f t="shared" si="261"/>
        <v>0</v>
      </c>
      <c r="J8363" s="13">
        <f>(1 - Dashboard!$I$9) * H8363 * Dashboard!$I$8 * 'Lookups and Calculations'!$F$12</f>
        <v>0</v>
      </c>
      <c r="K8363" s="12">
        <f>(1 - Dashboard!$I$11) * I8363 * Dashboard!$I$10 * 'Lookups and Calculations'!$F$12</f>
        <v>0</v>
      </c>
      <c r="L8363" s="12">
        <f>(H8363 - I8363) * Dashboard!$I$13 * (Dashboard!$D$12 / 365) * 'Lookups and Calculations'!$F$12</f>
        <v>0</v>
      </c>
      <c r="M8363" s="3">
        <f>(G8363*2) * Dashboard!$I$13 * (Dashboard!$D$12 / 365) * 'Lookups and Calculations'!$F$12</f>
        <v>1602.0878730267946</v>
      </c>
      <c r="N8363" s="12">
        <f>H8363 * Dashboard!$I$14 * Dashboard!$I$15 * (Dashboard!$D$12 / 365) * 'Lookups and Calculations'!$F$12</f>
        <v>0</v>
      </c>
    </row>
    <row r="8364" spans="1:14" x14ac:dyDescent="0.35">
      <c r="A8364" s="2">
        <v>8363</v>
      </c>
      <c r="B8364" s="11">
        <v>2.0406882969905626</v>
      </c>
      <c r="C8364" s="11">
        <v>0.459541090445025</v>
      </c>
      <c r="D8364" s="3">
        <f>B8364*Dashboard!$D$11*Dashboard!$D$10*SQRT(Dashboard!$D$12/365)</f>
        <v>506665.69541739824</v>
      </c>
      <c r="E8364" s="3">
        <f>IF(Dashboard!$I$3,C8364*Dashboard!$E$11*Dashboard!$E$10*SQRT(Dashboard!$D$12/365),0)</f>
        <v>228191.34750423365</v>
      </c>
      <c r="F8364" s="3">
        <f>D8364+IF(Dashboard!$I$3,E8364,0)</f>
        <v>734857.04292163183</v>
      </c>
      <c r="G8364" s="3">
        <f>IF(Dashboard!$I$4, ('Lookups and Calculations'!$F$9) / (1 - 'Lookups and Calculations'!$F$10), 'Lookups and Calculations'!$F$9)</f>
        <v>1951878.888340465</v>
      </c>
      <c r="H8364" s="12">
        <f t="shared" si="260"/>
        <v>0</v>
      </c>
      <c r="I8364" s="12">
        <f t="shared" si="261"/>
        <v>0</v>
      </c>
      <c r="J8364" s="13">
        <f>(1 - Dashboard!$I$9) * H8364 * Dashboard!$I$8 * 'Lookups and Calculations'!$F$12</f>
        <v>0</v>
      </c>
      <c r="K8364" s="12">
        <f>(1 - Dashboard!$I$11) * I8364 * Dashboard!$I$10 * 'Lookups and Calculations'!$F$12</f>
        <v>0</v>
      </c>
      <c r="L8364" s="12">
        <f>(H8364 - I8364) * Dashboard!$I$13 * (Dashboard!$D$12 / 365) * 'Lookups and Calculations'!$F$12</f>
        <v>0</v>
      </c>
      <c r="M8364" s="3">
        <f>(G8364*2) * Dashboard!$I$13 * (Dashboard!$D$12 / 365) * 'Lookups and Calculations'!$F$12</f>
        <v>1602.0878730267946</v>
      </c>
      <c r="N8364" s="12">
        <f>H8364 * Dashboard!$I$14 * Dashboard!$I$15 * (Dashboard!$D$12 / 365) * 'Lookups and Calculations'!$F$12</f>
        <v>0</v>
      </c>
    </row>
    <row r="8365" spans="1:14" x14ac:dyDescent="0.35">
      <c r="A8365" s="2">
        <v>8364</v>
      </c>
      <c r="B8365" s="11">
        <v>8.260640314480679E-3</v>
      </c>
      <c r="C8365" s="11">
        <v>0.53600624954137777</v>
      </c>
      <c r="D8365" s="3">
        <f>B8365*Dashboard!$D$11*Dashboard!$D$10*SQRT(Dashboard!$D$12/365)</f>
        <v>2050.9663703670981</v>
      </c>
      <c r="E8365" s="3">
        <f>IF(Dashboard!$I$3,C8365*Dashboard!$E$11*Dashboard!$E$10*SQRT(Dashboard!$D$12/365),0)</f>
        <v>266161.15706886875</v>
      </c>
      <c r="F8365" s="3">
        <f>D8365+IF(Dashboard!$I$3,E8365,0)</f>
        <v>268212.12343923585</v>
      </c>
      <c r="G8365" s="3">
        <f>IF(Dashboard!$I$4, ('Lookups and Calculations'!$F$9) / (1 - 'Lookups and Calculations'!$F$10), 'Lookups and Calculations'!$F$9)</f>
        <v>1951878.888340465</v>
      </c>
      <c r="H8365" s="12">
        <f t="shared" si="260"/>
        <v>0</v>
      </c>
      <c r="I8365" s="12">
        <f t="shared" si="261"/>
        <v>0</v>
      </c>
      <c r="J8365" s="13">
        <f>(1 - Dashboard!$I$9) * H8365 * Dashboard!$I$8 * 'Lookups and Calculations'!$F$12</f>
        <v>0</v>
      </c>
      <c r="K8365" s="12">
        <f>(1 - Dashboard!$I$11) * I8365 * Dashboard!$I$10 * 'Lookups and Calculations'!$F$12</f>
        <v>0</v>
      </c>
      <c r="L8365" s="12">
        <f>(H8365 - I8365) * Dashboard!$I$13 * (Dashboard!$D$12 / 365) * 'Lookups and Calculations'!$F$12</f>
        <v>0</v>
      </c>
      <c r="M8365" s="3">
        <f>(G8365*2) * Dashboard!$I$13 * (Dashboard!$D$12 / 365) * 'Lookups and Calculations'!$F$12</f>
        <v>1602.0878730267946</v>
      </c>
      <c r="N8365" s="12">
        <f>H8365 * Dashboard!$I$14 * Dashboard!$I$15 * (Dashboard!$D$12 / 365) * 'Lookups and Calculations'!$F$12</f>
        <v>0</v>
      </c>
    </row>
    <row r="8366" spans="1:14" x14ac:dyDescent="0.35">
      <c r="A8366" s="2">
        <v>8365</v>
      </c>
      <c r="B8366" s="11">
        <v>0.67825094571655398</v>
      </c>
      <c r="C8366" s="11">
        <v>0.25107559150774406</v>
      </c>
      <c r="D8366" s="3">
        <f>B8366*Dashboard!$D$11*Dashboard!$D$10*SQRT(Dashboard!$D$12/365)</f>
        <v>168397.3429875435</v>
      </c>
      <c r="E8366" s="3">
        <f>IF(Dashboard!$I$3,C8366*Dashboard!$E$11*Dashboard!$E$10*SQRT(Dashboard!$D$12/365),0)</f>
        <v>124674.98280967902</v>
      </c>
      <c r="F8366" s="3">
        <f>D8366+IF(Dashboard!$I$3,E8366,0)</f>
        <v>293072.3257972225</v>
      </c>
      <c r="G8366" s="3">
        <f>IF(Dashboard!$I$4, ('Lookups and Calculations'!$F$9) / (1 - 'Lookups and Calculations'!$F$10), 'Lookups and Calculations'!$F$9)</f>
        <v>1951878.888340465</v>
      </c>
      <c r="H8366" s="12">
        <f t="shared" si="260"/>
        <v>0</v>
      </c>
      <c r="I8366" s="12">
        <f t="shared" si="261"/>
        <v>0</v>
      </c>
      <c r="J8366" s="13">
        <f>(1 - Dashboard!$I$9) * H8366 * Dashboard!$I$8 * 'Lookups and Calculations'!$F$12</f>
        <v>0</v>
      </c>
      <c r="K8366" s="12">
        <f>(1 - Dashboard!$I$11) * I8366 * Dashboard!$I$10 * 'Lookups and Calculations'!$F$12</f>
        <v>0</v>
      </c>
      <c r="L8366" s="12">
        <f>(H8366 - I8366) * Dashboard!$I$13 * (Dashboard!$D$12 / 365) * 'Lookups and Calculations'!$F$12</f>
        <v>0</v>
      </c>
      <c r="M8366" s="3">
        <f>(G8366*2) * Dashboard!$I$13 * (Dashboard!$D$12 / 365) * 'Lookups and Calculations'!$F$12</f>
        <v>1602.0878730267946</v>
      </c>
      <c r="N8366" s="12">
        <f>H8366 * Dashboard!$I$14 * Dashboard!$I$15 * (Dashboard!$D$12 / 365) * 'Lookups and Calculations'!$F$12</f>
        <v>0</v>
      </c>
    </row>
    <row r="8367" spans="1:14" x14ac:dyDescent="0.35">
      <c r="A8367" s="2">
        <v>8366</v>
      </c>
      <c r="B8367" s="11">
        <v>-0.59921722315808568</v>
      </c>
      <c r="C8367" s="11">
        <v>-1.9062834114893084</v>
      </c>
      <c r="D8367" s="3">
        <f>B8367*Dashboard!$D$11*Dashboard!$D$10*SQRT(Dashboard!$D$12/365)</f>
        <v>-148774.71073127727</v>
      </c>
      <c r="E8367" s="3">
        <f>IF(Dashboard!$I$3,C8367*Dashboard!$E$11*Dashboard!$E$10*SQRT(Dashboard!$D$12/365),0)</f>
        <v>-946590.82601613761</v>
      </c>
      <c r="F8367" s="3">
        <f>D8367+IF(Dashboard!$I$3,E8367,0)</f>
        <v>-1095365.5367474149</v>
      </c>
      <c r="G8367" s="3">
        <f>IF(Dashboard!$I$4, ('Lookups and Calculations'!$F$9) / (1 - 'Lookups and Calculations'!$F$10), 'Lookups and Calculations'!$F$9)</f>
        <v>1951878.888340465</v>
      </c>
      <c r="H8367" s="12">
        <f t="shared" si="260"/>
        <v>0</v>
      </c>
      <c r="I8367" s="12">
        <f t="shared" si="261"/>
        <v>0</v>
      </c>
      <c r="J8367" s="13">
        <f>(1 - Dashboard!$I$9) * H8367 * Dashboard!$I$8 * 'Lookups and Calculations'!$F$12</f>
        <v>0</v>
      </c>
      <c r="K8367" s="12">
        <f>(1 - Dashboard!$I$11) * I8367 * Dashboard!$I$10 * 'Lookups and Calculations'!$F$12</f>
        <v>0</v>
      </c>
      <c r="L8367" s="12">
        <f>(H8367 - I8367) * Dashboard!$I$13 * (Dashboard!$D$12 / 365) * 'Lookups and Calculations'!$F$12</f>
        <v>0</v>
      </c>
      <c r="M8367" s="3">
        <f>(G8367*2) * Dashboard!$I$13 * (Dashboard!$D$12 / 365) * 'Lookups and Calculations'!$F$12</f>
        <v>1602.0878730267946</v>
      </c>
      <c r="N8367" s="12">
        <f>H8367 * Dashboard!$I$14 * Dashboard!$I$15 * (Dashboard!$D$12 / 365) * 'Lookups and Calculations'!$F$12</f>
        <v>0</v>
      </c>
    </row>
    <row r="8368" spans="1:14" x14ac:dyDescent="0.35">
      <c r="A8368" s="2">
        <v>8367</v>
      </c>
      <c r="B8368" s="11">
        <v>-1.2028156789275433</v>
      </c>
      <c r="C8368" s="11">
        <v>0.67633769474115868</v>
      </c>
      <c r="D8368" s="3">
        <f>B8368*Dashboard!$D$11*Dashboard!$D$10*SQRT(Dashboard!$D$12/365)</f>
        <v>-298637.20163510699</v>
      </c>
      <c r="E8368" s="3">
        <f>IF(Dashboard!$I$3,C8368*Dashboard!$E$11*Dashboard!$E$10*SQRT(Dashboard!$D$12/365),0)</f>
        <v>335844.63531092025</v>
      </c>
      <c r="F8368" s="3">
        <f>D8368+IF(Dashboard!$I$3,E8368,0)</f>
        <v>37207.433675813256</v>
      </c>
      <c r="G8368" s="3">
        <f>IF(Dashboard!$I$4, ('Lookups and Calculations'!$F$9) / (1 - 'Lookups and Calculations'!$F$10), 'Lookups and Calculations'!$F$9)</f>
        <v>1951878.888340465</v>
      </c>
      <c r="H8368" s="12">
        <f t="shared" si="260"/>
        <v>0</v>
      </c>
      <c r="I8368" s="12">
        <f t="shared" si="261"/>
        <v>0</v>
      </c>
      <c r="J8368" s="13">
        <f>(1 - Dashboard!$I$9) * H8368 * Dashboard!$I$8 * 'Lookups and Calculations'!$F$12</f>
        <v>0</v>
      </c>
      <c r="K8368" s="12">
        <f>(1 - Dashboard!$I$11) * I8368 * Dashboard!$I$10 * 'Lookups and Calculations'!$F$12</f>
        <v>0</v>
      </c>
      <c r="L8368" s="12">
        <f>(H8368 - I8368) * Dashboard!$I$13 * (Dashboard!$D$12 / 365) * 'Lookups and Calculations'!$F$12</f>
        <v>0</v>
      </c>
      <c r="M8368" s="3">
        <f>(G8368*2) * Dashboard!$I$13 * (Dashboard!$D$12 / 365) * 'Lookups and Calculations'!$F$12</f>
        <v>1602.0878730267946</v>
      </c>
      <c r="N8368" s="12">
        <f>H8368 * Dashboard!$I$14 * Dashboard!$I$15 * (Dashboard!$D$12 / 365) * 'Lookups and Calculations'!$F$12</f>
        <v>0</v>
      </c>
    </row>
    <row r="8369" spans="1:14" x14ac:dyDescent="0.35">
      <c r="A8369" s="2">
        <v>8368</v>
      </c>
      <c r="B8369" s="11">
        <v>-0.39680757268411593</v>
      </c>
      <c r="C8369" s="11">
        <v>-3.0885479147200277E-2</v>
      </c>
      <c r="D8369" s="3">
        <f>B8369*Dashboard!$D$11*Dashboard!$D$10*SQRT(Dashboard!$D$12/365)</f>
        <v>-98520.085138615934</v>
      </c>
      <c r="E8369" s="3">
        <f>IF(Dashboard!$I$3,C8369*Dashboard!$E$11*Dashboard!$E$10*SQRT(Dashboard!$D$12/365),0)</f>
        <v>-15336.602648717155</v>
      </c>
      <c r="F8369" s="3">
        <f>D8369+IF(Dashboard!$I$3,E8369,0)</f>
        <v>-113856.6877873331</v>
      </c>
      <c r="G8369" s="3">
        <f>IF(Dashboard!$I$4, ('Lookups and Calculations'!$F$9) / (1 - 'Lookups and Calculations'!$F$10), 'Lookups and Calculations'!$F$9)</f>
        <v>1951878.888340465</v>
      </c>
      <c r="H8369" s="12">
        <f t="shared" si="260"/>
        <v>0</v>
      </c>
      <c r="I8369" s="12">
        <f t="shared" si="261"/>
        <v>0</v>
      </c>
      <c r="J8369" s="13">
        <f>(1 - Dashboard!$I$9) * H8369 * Dashboard!$I$8 * 'Lookups and Calculations'!$F$12</f>
        <v>0</v>
      </c>
      <c r="K8369" s="12">
        <f>(1 - Dashboard!$I$11) * I8369 * Dashboard!$I$10 * 'Lookups and Calculations'!$F$12</f>
        <v>0</v>
      </c>
      <c r="L8369" s="12">
        <f>(H8369 - I8369) * Dashboard!$I$13 * (Dashboard!$D$12 / 365) * 'Lookups and Calculations'!$F$12</f>
        <v>0</v>
      </c>
      <c r="M8369" s="3">
        <f>(G8369*2) * Dashboard!$I$13 * (Dashboard!$D$12 / 365) * 'Lookups and Calculations'!$F$12</f>
        <v>1602.0878730267946</v>
      </c>
      <c r="N8369" s="12">
        <f>H8369 * Dashboard!$I$14 * Dashboard!$I$15 * (Dashboard!$D$12 / 365) * 'Lookups and Calculations'!$F$12</f>
        <v>0</v>
      </c>
    </row>
    <row r="8370" spans="1:14" x14ac:dyDescent="0.35">
      <c r="A8370" s="2">
        <v>8369</v>
      </c>
      <c r="B8370" s="11">
        <v>1.8399959090432985</v>
      </c>
      <c r="C8370" s="11">
        <v>0.67660890574823751</v>
      </c>
      <c r="D8370" s="3">
        <f>B8370*Dashboard!$D$11*Dashboard!$D$10*SQRT(Dashboard!$D$12/365)</f>
        <v>456837.43479855015</v>
      </c>
      <c r="E8370" s="3">
        <f>IF(Dashboard!$I$3,C8370*Dashboard!$E$11*Dashboard!$E$10*SQRT(Dashboard!$D$12/365),0)</f>
        <v>335979.30880682758</v>
      </c>
      <c r="F8370" s="3">
        <f>D8370+IF(Dashboard!$I$3,E8370,0)</f>
        <v>792816.74360537773</v>
      </c>
      <c r="G8370" s="3">
        <f>IF(Dashboard!$I$4, ('Lookups and Calculations'!$F$9) / (1 - 'Lookups and Calculations'!$F$10), 'Lookups and Calculations'!$F$9)</f>
        <v>1951878.888340465</v>
      </c>
      <c r="H8370" s="12">
        <f t="shared" si="260"/>
        <v>0</v>
      </c>
      <c r="I8370" s="12">
        <f t="shared" si="261"/>
        <v>0</v>
      </c>
      <c r="J8370" s="13">
        <f>(1 - Dashboard!$I$9) * H8370 * Dashboard!$I$8 * 'Lookups and Calculations'!$F$12</f>
        <v>0</v>
      </c>
      <c r="K8370" s="12">
        <f>(1 - Dashboard!$I$11) * I8370 * Dashboard!$I$10 * 'Lookups and Calculations'!$F$12</f>
        <v>0</v>
      </c>
      <c r="L8370" s="12">
        <f>(H8370 - I8370) * Dashboard!$I$13 * (Dashboard!$D$12 / 365) * 'Lookups and Calculations'!$F$12</f>
        <v>0</v>
      </c>
      <c r="M8370" s="3">
        <f>(G8370*2) * Dashboard!$I$13 * (Dashboard!$D$12 / 365) * 'Lookups and Calculations'!$F$12</f>
        <v>1602.0878730267946</v>
      </c>
      <c r="N8370" s="12">
        <f>H8370 * Dashboard!$I$14 * Dashboard!$I$15 * (Dashboard!$D$12 / 365) * 'Lookups and Calculations'!$F$12</f>
        <v>0</v>
      </c>
    </row>
    <row r="8371" spans="1:14" x14ac:dyDescent="0.35">
      <c r="A8371" s="2">
        <v>8370</v>
      </c>
      <c r="B8371" s="11">
        <v>1.4180539397570817</v>
      </c>
      <c r="C8371" s="11">
        <v>-0.5829634181977581</v>
      </c>
      <c r="D8371" s="3">
        <f>B8371*Dashboard!$D$11*Dashboard!$D$10*SQRT(Dashboard!$D$12/365)</f>
        <v>352076.9372696245</v>
      </c>
      <c r="E8371" s="3">
        <f>IF(Dashboard!$I$3,C8371*Dashboard!$E$11*Dashboard!$E$10*SQRT(Dashboard!$D$12/365),0)</f>
        <v>-289478.37464413769</v>
      </c>
      <c r="F8371" s="3">
        <f>D8371+IF(Dashboard!$I$3,E8371,0)</f>
        <v>62598.562625486811</v>
      </c>
      <c r="G8371" s="3">
        <f>IF(Dashboard!$I$4, ('Lookups and Calculations'!$F$9) / (1 - 'Lookups and Calculations'!$F$10), 'Lookups and Calculations'!$F$9)</f>
        <v>1951878.888340465</v>
      </c>
      <c r="H8371" s="12">
        <f t="shared" si="260"/>
        <v>0</v>
      </c>
      <c r="I8371" s="12">
        <f t="shared" si="261"/>
        <v>0</v>
      </c>
      <c r="J8371" s="13">
        <f>(1 - Dashboard!$I$9) * H8371 * Dashboard!$I$8 * 'Lookups and Calculations'!$F$12</f>
        <v>0</v>
      </c>
      <c r="K8371" s="12">
        <f>(1 - Dashboard!$I$11) * I8371 * Dashboard!$I$10 * 'Lookups and Calculations'!$F$12</f>
        <v>0</v>
      </c>
      <c r="L8371" s="12">
        <f>(H8371 - I8371) * Dashboard!$I$13 * (Dashboard!$D$12 / 365) * 'Lookups and Calculations'!$F$12</f>
        <v>0</v>
      </c>
      <c r="M8371" s="3">
        <f>(G8371*2) * Dashboard!$I$13 * (Dashboard!$D$12 / 365) * 'Lookups and Calculations'!$F$12</f>
        <v>1602.0878730267946</v>
      </c>
      <c r="N8371" s="12">
        <f>H8371 * Dashboard!$I$14 * Dashboard!$I$15 * (Dashboard!$D$12 / 365) * 'Lookups and Calculations'!$F$12</f>
        <v>0</v>
      </c>
    </row>
    <row r="8372" spans="1:14" x14ac:dyDescent="0.35">
      <c r="A8372" s="2">
        <v>8371</v>
      </c>
      <c r="B8372" s="11">
        <v>-0.58872125965111877</v>
      </c>
      <c r="C8372" s="11">
        <v>-2.5960697083939377</v>
      </c>
      <c r="D8372" s="3">
        <f>B8372*Dashboard!$D$11*Dashboard!$D$10*SQRT(Dashboard!$D$12/365)</f>
        <v>-146168.75436980085</v>
      </c>
      <c r="E8372" s="3">
        <f>IF(Dashboard!$I$3,C8372*Dashboard!$E$11*Dashboard!$E$10*SQRT(Dashboard!$D$12/365),0)</f>
        <v>-1289113.5467334329</v>
      </c>
      <c r="F8372" s="3">
        <f>D8372+IF(Dashboard!$I$3,E8372,0)</f>
        <v>-1435282.3011032338</v>
      </c>
      <c r="G8372" s="3">
        <f>IF(Dashboard!$I$4, ('Lookups and Calculations'!$F$9) / (1 - 'Lookups and Calculations'!$F$10), 'Lookups and Calculations'!$F$9)</f>
        <v>1951878.888340465</v>
      </c>
      <c r="H8372" s="12">
        <f t="shared" si="260"/>
        <v>0</v>
      </c>
      <c r="I8372" s="12">
        <f t="shared" si="261"/>
        <v>0</v>
      </c>
      <c r="J8372" s="13">
        <f>(1 - Dashboard!$I$9) * H8372 * Dashboard!$I$8 * 'Lookups and Calculations'!$F$12</f>
        <v>0</v>
      </c>
      <c r="K8372" s="12">
        <f>(1 - Dashboard!$I$11) * I8372 * Dashboard!$I$10 * 'Lookups and Calculations'!$F$12</f>
        <v>0</v>
      </c>
      <c r="L8372" s="12">
        <f>(H8372 - I8372) * Dashboard!$I$13 * (Dashboard!$D$12 / 365) * 'Lookups and Calculations'!$F$12</f>
        <v>0</v>
      </c>
      <c r="M8372" s="3">
        <f>(G8372*2) * Dashboard!$I$13 * (Dashboard!$D$12 / 365) * 'Lookups and Calculations'!$F$12</f>
        <v>1602.0878730267946</v>
      </c>
      <c r="N8372" s="12">
        <f>H8372 * Dashboard!$I$14 * Dashboard!$I$15 * (Dashboard!$D$12 / 365) * 'Lookups and Calculations'!$F$12</f>
        <v>0</v>
      </c>
    </row>
    <row r="8373" spans="1:14" x14ac:dyDescent="0.35">
      <c r="A8373" s="2">
        <v>8372</v>
      </c>
      <c r="B8373" s="11">
        <v>1.0342229508242478</v>
      </c>
      <c r="C8373" s="11">
        <v>0.46253894947085272</v>
      </c>
      <c r="D8373" s="3">
        <f>B8373*Dashboard!$D$11*Dashboard!$D$10*SQRT(Dashboard!$D$12/365)</f>
        <v>256778.70126895938</v>
      </c>
      <c r="E8373" s="3">
        <f>IF(Dashboard!$I$3,C8373*Dashboard!$E$11*Dashboard!$E$10*SQRT(Dashboard!$D$12/365),0)</f>
        <v>229679.97497401849</v>
      </c>
      <c r="F8373" s="3">
        <f>D8373+IF(Dashboard!$I$3,E8373,0)</f>
        <v>486458.67624297785</v>
      </c>
      <c r="G8373" s="3">
        <f>IF(Dashboard!$I$4, ('Lookups and Calculations'!$F$9) / (1 - 'Lookups and Calculations'!$F$10), 'Lookups and Calculations'!$F$9)</f>
        <v>1951878.888340465</v>
      </c>
      <c r="H8373" s="12">
        <f t="shared" si="260"/>
        <v>0</v>
      </c>
      <c r="I8373" s="12">
        <f t="shared" si="261"/>
        <v>0</v>
      </c>
      <c r="J8373" s="13">
        <f>(1 - Dashboard!$I$9) * H8373 * Dashboard!$I$8 * 'Lookups and Calculations'!$F$12</f>
        <v>0</v>
      </c>
      <c r="K8373" s="12">
        <f>(1 - Dashboard!$I$11) * I8373 * Dashboard!$I$10 * 'Lookups and Calculations'!$F$12</f>
        <v>0</v>
      </c>
      <c r="L8373" s="12">
        <f>(H8373 - I8373) * Dashboard!$I$13 * (Dashboard!$D$12 / 365) * 'Lookups and Calculations'!$F$12</f>
        <v>0</v>
      </c>
      <c r="M8373" s="3">
        <f>(G8373*2) * Dashboard!$I$13 * (Dashboard!$D$12 / 365) * 'Lookups and Calculations'!$F$12</f>
        <v>1602.0878730267946</v>
      </c>
      <c r="N8373" s="12">
        <f>H8373 * Dashboard!$I$14 * Dashboard!$I$15 * (Dashboard!$D$12 / 365) * 'Lookups and Calculations'!$F$12</f>
        <v>0</v>
      </c>
    </row>
    <row r="8374" spans="1:14" x14ac:dyDescent="0.35">
      <c r="A8374" s="2">
        <v>8373</v>
      </c>
      <c r="B8374" s="11">
        <v>0.80891762282150148</v>
      </c>
      <c r="C8374" s="11">
        <v>0.23992263382164672</v>
      </c>
      <c r="D8374" s="3">
        <f>B8374*Dashboard!$D$11*Dashboard!$D$10*SQRT(Dashboard!$D$12/365)</f>
        <v>200839.49641239113</v>
      </c>
      <c r="E8374" s="3">
        <f>IF(Dashboard!$I$3,C8374*Dashboard!$E$11*Dashboard!$E$10*SQRT(Dashboard!$D$12/365),0)</f>
        <v>119136.83073587071</v>
      </c>
      <c r="F8374" s="3">
        <f>D8374+IF(Dashboard!$I$3,E8374,0)</f>
        <v>319976.32714826183</v>
      </c>
      <c r="G8374" s="3">
        <f>IF(Dashboard!$I$4, ('Lookups and Calculations'!$F$9) / (1 - 'Lookups and Calculations'!$F$10), 'Lookups and Calculations'!$F$9)</f>
        <v>1951878.888340465</v>
      </c>
      <c r="H8374" s="12">
        <f t="shared" si="260"/>
        <v>0</v>
      </c>
      <c r="I8374" s="12">
        <f t="shared" si="261"/>
        <v>0</v>
      </c>
      <c r="J8374" s="13">
        <f>(1 - Dashboard!$I$9) * H8374 * Dashboard!$I$8 * 'Lookups and Calculations'!$F$12</f>
        <v>0</v>
      </c>
      <c r="K8374" s="12">
        <f>(1 - Dashboard!$I$11) * I8374 * Dashboard!$I$10 * 'Lookups and Calculations'!$F$12</f>
        <v>0</v>
      </c>
      <c r="L8374" s="12">
        <f>(H8374 - I8374) * Dashboard!$I$13 * (Dashboard!$D$12 / 365) * 'Lookups and Calculations'!$F$12</f>
        <v>0</v>
      </c>
      <c r="M8374" s="3">
        <f>(G8374*2) * Dashboard!$I$13 * (Dashboard!$D$12 / 365) * 'Lookups and Calculations'!$F$12</f>
        <v>1602.0878730267946</v>
      </c>
      <c r="N8374" s="12">
        <f>H8374 * Dashboard!$I$14 * Dashboard!$I$15 * (Dashboard!$D$12 / 365) * 'Lookups and Calculations'!$F$12</f>
        <v>0</v>
      </c>
    </row>
    <row r="8375" spans="1:14" x14ac:dyDescent="0.35">
      <c r="A8375" s="2">
        <v>8374</v>
      </c>
      <c r="B8375" s="11">
        <v>1.5954343747207007</v>
      </c>
      <c r="C8375" s="11">
        <v>-1.6839900590771866</v>
      </c>
      <c r="D8375" s="3">
        <f>B8375*Dashboard!$D$11*Dashboard!$D$10*SQRT(Dashboard!$D$12/365)</f>
        <v>396117.26501924661</v>
      </c>
      <c r="E8375" s="3">
        <f>IF(Dashboard!$I$3,C8375*Dashboard!$E$11*Dashboard!$E$10*SQRT(Dashboard!$D$12/365),0)</f>
        <v>-836208.05354407756</v>
      </c>
      <c r="F8375" s="3">
        <f>D8375+IF(Dashboard!$I$3,E8375,0)</f>
        <v>-440090.78852483095</v>
      </c>
      <c r="G8375" s="3">
        <f>IF(Dashboard!$I$4, ('Lookups and Calculations'!$F$9) / (1 - 'Lookups and Calculations'!$F$10), 'Lookups and Calculations'!$F$9)</f>
        <v>1951878.888340465</v>
      </c>
      <c r="H8375" s="12">
        <f t="shared" si="260"/>
        <v>0</v>
      </c>
      <c r="I8375" s="12">
        <f t="shared" si="261"/>
        <v>0</v>
      </c>
      <c r="J8375" s="13">
        <f>(1 - Dashboard!$I$9) * H8375 * Dashboard!$I$8 * 'Lookups and Calculations'!$F$12</f>
        <v>0</v>
      </c>
      <c r="K8375" s="12">
        <f>(1 - Dashboard!$I$11) * I8375 * Dashboard!$I$10 * 'Lookups and Calculations'!$F$12</f>
        <v>0</v>
      </c>
      <c r="L8375" s="12">
        <f>(H8375 - I8375) * Dashboard!$I$13 * (Dashboard!$D$12 / 365) * 'Lookups and Calculations'!$F$12</f>
        <v>0</v>
      </c>
      <c r="M8375" s="3">
        <f>(G8375*2) * Dashboard!$I$13 * (Dashboard!$D$12 / 365) * 'Lookups and Calculations'!$F$12</f>
        <v>1602.0878730267946</v>
      </c>
      <c r="N8375" s="12">
        <f>H8375 * Dashboard!$I$14 * Dashboard!$I$15 * (Dashboard!$D$12 / 365) * 'Lookups and Calculations'!$F$12</f>
        <v>0</v>
      </c>
    </row>
    <row r="8376" spans="1:14" x14ac:dyDescent="0.35">
      <c r="A8376" s="2">
        <v>8375</v>
      </c>
      <c r="B8376" s="11">
        <v>1.9810590408389837</v>
      </c>
      <c r="C8376" s="11">
        <v>-0.20082388412272986</v>
      </c>
      <c r="D8376" s="3">
        <f>B8376*Dashboard!$D$11*Dashboard!$D$10*SQRT(Dashboard!$D$12/365)</f>
        <v>491860.83836019051</v>
      </c>
      <c r="E8376" s="3">
        <f>IF(Dashboard!$I$3,C8376*Dashboard!$E$11*Dashboard!$E$10*SQRT(Dashboard!$D$12/365),0)</f>
        <v>-99721.817443182488</v>
      </c>
      <c r="F8376" s="3">
        <f>D8376+IF(Dashboard!$I$3,E8376,0)</f>
        <v>392139.02091700805</v>
      </c>
      <c r="G8376" s="3">
        <f>IF(Dashboard!$I$4, ('Lookups and Calculations'!$F$9) / (1 - 'Lookups and Calculations'!$F$10), 'Lookups and Calculations'!$F$9)</f>
        <v>1951878.888340465</v>
      </c>
      <c r="H8376" s="12">
        <f t="shared" si="260"/>
        <v>0</v>
      </c>
      <c r="I8376" s="12">
        <f t="shared" si="261"/>
        <v>0</v>
      </c>
      <c r="J8376" s="13">
        <f>(1 - Dashboard!$I$9) * H8376 * Dashboard!$I$8 * 'Lookups and Calculations'!$F$12</f>
        <v>0</v>
      </c>
      <c r="K8376" s="12">
        <f>(1 - Dashboard!$I$11) * I8376 * Dashboard!$I$10 * 'Lookups and Calculations'!$F$12</f>
        <v>0</v>
      </c>
      <c r="L8376" s="12">
        <f>(H8376 - I8376) * Dashboard!$I$13 * (Dashboard!$D$12 / 365) * 'Lookups and Calculations'!$F$12</f>
        <v>0</v>
      </c>
      <c r="M8376" s="3">
        <f>(G8376*2) * Dashboard!$I$13 * (Dashboard!$D$12 / 365) * 'Lookups and Calculations'!$F$12</f>
        <v>1602.0878730267946</v>
      </c>
      <c r="N8376" s="12">
        <f>H8376 * Dashboard!$I$14 * Dashboard!$I$15 * (Dashboard!$D$12 / 365) * 'Lookups and Calculations'!$F$12</f>
        <v>0</v>
      </c>
    </row>
    <row r="8377" spans="1:14" x14ac:dyDescent="0.35">
      <c r="A8377" s="2">
        <v>8376</v>
      </c>
      <c r="B8377" s="11">
        <v>0.18048075116820497</v>
      </c>
      <c r="C8377" s="11">
        <v>-1.2587930611891494</v>
      </c>
      <c r="D8377" s="3">
        <f>B8377*Dashboard!$D$11*Dashboard!$D$10*SQRT(Dashboard!$D$12/365)</f>
        <v>44810.079733855542</v>
      </c>
      <c r="E8377" s="3">
        <f>IF(Dashboard!$I$3,C8377*Dashboard!$E$11*Dashboard!$E$10*SQRT(Dashboard!$D$12/365),0)</f>
        <v>-625070.72998316458</v>
      </c>
      <c r="F8377" s="3">
        <f>D8377+IF(Dashboard!$I$3,E8377,0)</f>
        <v>-580260.65024930902</v>
      </c>
      <c r="G8377" s="3">
        <f>IF(Dashboard!$I$4, ('Lookups and Calculations'!$F$9) / (1 - 'Lookups and Calculations'!$F$10), 'Lookups and Calculations'!$F$9)</f>
        <v>1951878.888340465</v>
      </c>
      <c r="H8377" s="12">
        <f t="shared" si="260"/>
        <v>0</v>
      </c>
      <c r="I8377" s="12">
        <f t="shared" si="261"/>
        <v>0</v>
      </c>
      <c r="J8377" s="13">
        <f>(1 - Dashboard!$I$9) * H8377 * Dashboard!$I$8 * 'Lookups and Calculations'!$F$12</f>
        <v>0</v>
      </c>
      <c r="K8377" s="12">
        <f>(1 - Dashboard!$I$11) * I8377 * Dashboard!$I$10 * 'Lookups and Calculations'!$F$12</f>
        <v>0</v>
      </c>
      <c r="L8377" s="12">
        <f>(H8377 - I8377) * Dashboard!$I$13 * (Dashboard!$D$12 / 365) * 'Lookups and Calculations'!$F$12</f>
        <v>0</v>
      </c>
      <c r="M8377" s="3">
        <f>(G8377*2) * Dashboard!$I$13 * (Dashboard!$D$12 / 365) * 'Lookups and Calculations'!$F$12</f>
        <v>1602.0878730267946</v>
      </c>
      <c r="N8377" s="12">
        <f>H8377 * Dashboard!$I$14 * Dashboard!$I$15 * (Dashboard!$D$12 / 365) * 'Lookups and Calculations'!$F$12</f>
        <v>0</v>
      </c>
    </row>
    <row r="8378" spans="1:14" x14ac:dyDescent="0.35">
      <c r="A8378" s="2">
        <v>8377</v>
      </c>
      <c r="B8378" s="11">
        <v>-0.71869861589615081</v>
      </c>
      <c r="C8378" s="11">
        <v>0.22506986365166967</v>
      </c>
      <c r="D8378" s="3">
        <f>B8378*Dashboard!$D$11*Dashboard!$D$10*SQRT(Dashboard!$D$12/365)</f>
        <v>-178439.76199380774</v>
      </c>
      <c r="E8378" s="3">
        <f>IF(Dashboard!$I$3,C8378*Dashboard!$E$11*Dashboard!$E$10*SQRT(Dashboard!$D$12/365),0)</f>
        <v>111761.48670303234</v>
      </c>
      <c r="F8378" s="3">
        <f>D8378+IF(Dashboard!$I$3,E8378,0)</f>
        <v>-66678.275290775404</v>
      </c>
      <c r="G8378" s="3">
        <f>IF(Dashboard!$I$4, ('Lookups and Calculations'!$F$9) / (1 - 'Lookups and Calculations'!$F$10), 'Lookups and Calculations'!$F$9)</f>
        <v>1951878.888340465</v>
      </c>
      <c r="H8378" s="12">
        <f t="shared" si="260"/>
        <v>0</v>
      </c>
      <c r="I8378" s="12">
        <f t="shared" si="261"/>
        <v>0</v>
      </c>
      <c r="J8378" s="13">
        <f>(1 - Dashboard!$I$9) * H8378 * Dashboard!$I$8 * 'Lookups and Calculations'!$F$12</f>
        <v>0</v>
      </c>
      <c r="K8378" s="12">
        <f>(1 - Dashboard!$I$11) * I8378 * Dashboard!$I$10 * 'Lookups and Calculations'!$F$12</f>
        <v>0</v>
      </c>
      <c r="L8378" s="12">
        <f>(H8378 - I8378) * Dashboard!$I$13 * (Dashboard!$D$12 / 365) * 'Lookups and Calculations'!$F$12</f>
        <v>0</v>
      </c>
      <c r="M8378" s="3">
        <f>(G8378*2) * Dashboard!$I$13 * (Dashboard!$D$12 / 365) * 'Lookups and Calculations'!$F$12</f>
        <v>1602.0878730267946</v>
      </c>
      <c r="N8378" s="12">
        <f>H8378 * Dashboard!$I$14 * Dashboard!$I$15 * (Dashboard!$D$12 / 365) * 'Lookups and Calculations'!$F$12</f>
        <v>0</v>
      </c>
    </row>
    <row r="8379" spans="1:14" x14ac:dyDescent="0.35">
      <c r="A8379" s="2">
        <v>8378</v>
      </c>
      <c r="B8379" s="11">
        <v>-7.4527700259438862E-2</v>
      </c>
      <c r="C8379" s="11">
        <v>-0.13987089550230053</v>
      </c>
      <c r="D8379" s="3">
        <f>B8379*Dashboard!$D$11*Dashboard!$D$10*SQRT(Dashboard!$D$12/365)</f>
        <v>-18503.869079611148</v>
      </c>
      <c r="E8379" s="3">
        <f>IF(Dashboard!$I$3,C8379*Dashboard!$E$11*Dashboard!$E$10*SQRT(Dashboard!$D$12/365),0)</f>
        <v>-69454.786057074234</v>
      </c>
      <c r="F8379" s="3">
        <f>D8379+IF(Dashboard!$I$3,E8379,0)</f>
        <v>-87958.655136685382</v>
      </c>
      <c r="G8379" s="3">
        <f>IF(Dashboard!$I$4, ('Lookups and Calculations'!$F$9) / (1 - 'Lookups and Calculations'!$F$10), 'Lookups and Calculations'!$F$9)</f>
        <v>1951878.888340465</v>
      </c>
      <c r="H8379" s="12">
        <f t="shared" si="260"/>
        <v>0</v>
      </c>
      <c r="I8379" s="12">
        <f t="shared" si="261"/>
        <v>0</v>
      </c>
      <c r="J8379" s="13">
        <f>(1 - Dashboard!$I$9) * H8379 * Dashboard!$I$8 * 'Lookups and Calculations'!$F$12</f>
        <v>0</v>
      </c>
      <c r="K8379" s="12">
        <f>(1 - Dashboard!$I$11) * I8379 * Dashboard!$I$10 * 'Lookups and Calculations'!$F$12</f>
        <v>0</v>
      </c>
      <c r="L8379" s="12">
        <f>(H8379 - I8379) * Dashboard!$I$13 * (Dashboard!$D$12 / 365) * 'Lookups and Calculations'!$F$12</f>
        <v>0</v>
      </c>
      <c r="M8379" s="3">
        <f>(G8379*2) * Dashboard!$I$13 * (Dashboard!$D$12 / 365) * 'Lookups and Calculations'!$F$12</f>
        <v>1602.0878730267946</v>
      </c>
      <c r="N8379" s="12">
        <f>H8379 * Dashboard!$I$14 * Dashboard!$I$15 * (Dashboard!$D$12 / 365) * 'Lookups and Calculations'!$F$12</f>
        <v>0</v>
      </c>
    </row>
    <row r="8380" spans="1:14" x14ac:dyDescent="0.35">
      <c r="A8380" s="2">
        <v>8379</v>
      </c>
      <c r="B8380" s="11">
        <v>-0.36904499406342883</v>
      </c>
      <c r="C8380" s="11">
        <v>-1.5824031015671376</v>
      </c>
      <c r="D8380" s="3">
        <f>B8380*Dashboard!$D$11*Dashboard!$D$10*SQRT(Dashboard!$D$12/365)</f>
        <v>-91627.14307383589</v>
      </c>
      <c r="E8380" s="3">
        <f>IF(Dashboard!$I$3,C8380*Dashboard!$E$11*Dashboard!$E$10*SQRT(Dashboard!$D$12/365),0)</f>
        <v>-785763.6749997685</v>
      </c>
      <c r="F8380" s="3">
        <f>D8380+IF(Dashboard!$I$3,E8380,0)</f>
        <v>-877390.81807360437</v>
      </c>
      <c r="G8380" s="3">
        <f>IF(Dashboard!$I$4, ('Lookups and Calculations'!$F$9) / (1 - 'Lookups and Calculations'!$F$10), 'Lookups and Calculations'!$F$9)</f>
        <v>1951878.888340465</v>
      </c>
      <c r="H8380" s="12">
        <f t="shared" si="260"/>
        <v>0</v>
      </c>
      <c r="I8380" s="12">
        <f t="shared" si="261"/>
        <v>0</v>
      </c>
      <c r="J8380" s="13">
        <f>(1 - Dashboard!$I$9) * H8380 * Dashboard!$I$8 * 'Lookups and Calculations'!$F$12</f>
        <v>0</v>
      </c>
      <c r="K8380" s="12">
        <f>(1 - Dashboard!$I$11) * I8380 * Dashboard!$I$10 * 'Lookups and Calculations'!$F$12</f>
        <v>0</v>
      </c>
      <c r="L8380" s="12">
        <f>(H8380 - I8380) * Dashboard!$I$13 * (Dashboard!$D$12 / 365) * 'Lookups and Calculations'!$F$12</f>
        <v>0</v>
      </c>
      <c r="M8380" s="3">
        <f>(G8380*2) * Dashboard!$I$13 * (Dashboard!$D$12 / 365) * 'Lookups and Calculations'!$F$12</f>
        <v>1602.0878730267946</v>
      </c>
      <c r="N8380" s="12">
        <f>H8380 * Dashboard!$I$14 * Dashboard!$I$15 * (Dashboard!$D$12 / 365) * 'Lookups and Calculations'!$F$12</f>
        <v>0</v>
      </c>
    </row>
    <row r="8381" spans="1:14" x14ac:dyDescent="0.35">
      <c r="A8381" s="2">
        <v>8380</v>
      </c>
      <c r="B8381" s="11">
        <v>0.97368599358254604</v>
      </c>
      <c r="C8381" s="11">
        <v>-0.53270568877997948</v>
      </c>
      <c r="D8381" s="3">
        <f>B8381*Dashboard!$D$11*Dashboard!$D$10*SQRT(Dashboard!$D$12/365)</f>
        <v>241748.47858156875</v>
      </c>
      <c r="E8381" s="3">
        <f>IF(Dashboard!$I$3,C8381*Dashboard!$E$11*Dashboard!$E$10*SQRT(Dashboard!$D$12/365),0)</f>
        <v>-264522.21895577485</v>
      </c>
      <c r="F8381" s="3">
        <f>D8381+IF(Dashboard!$I$3,E8381,0)</f>
        <v>-22773.7403742061</v>
      </c>
      <c r="G8381" s="3">
        <f>IF(Dashboard!$I$4, ('Lookups and Calculations'!$F$9) / (1 - 'Lookups and Calculations'!$F$10), 'Lookups and Calculations'!$F$9)</f>
        <v>1951878.888340465</v>
      </c>
      <c r="H8381" s="12">
        <f t="shared" si="260"/>
        <v>0</v>
      </c>
      <c r="I8381" s="12">
        <f t="shared" si="261"/>
        <v>0</v>
      </c>
      <c r="J8381" s="13">
        <f>(1 - Dashboard!$I$9) * H8381 * Dashboard!$I$8 * 'Lookups and Calculations'!$F$12</f>
        <v>0</v>
      </c>
      <c r="K8381" s="12">
        <f>(1 - Dashboard!$I$11) * I8381 * Dashboard!$I$10 * 'Lookups and Calculations'!$F$12</f>
        <v>0</v>
      </c>
      <c r="L8381" s="12">
        <f>(H8381 - I8381) * Dashboard!$I$13 * (Dashboard!$D$12 / 365) * 'Lookups and Calculations'!$F$12</f>
        <v>0</v>
      </c>
      <c r="M8381" s="3">
        <f>(G8381*2) * Dashboard!$I$13 * (Dashboard!$D$12 / 365) * 'Lookups and Calculations'!$F$12</f>
        <v>1602.0878730267946</v>
      </c>
      <c r="N8381" s="12">
        <f>H8381 * Dashboard!$I$14 * Dashboard!$I$15 * (Dashboard!$D$12 / 365) * 'Lookups and Calculations'!$F$12</f>
        <v>0</v>
      </c>
    </row>
    <row r="8382" spans="1:14" x14ac:dyDescent="0.35">
      <c r="A8382" s="2">
        <v>8381</v>
      </c>
      <c r="B8382" s="11">
        <v>-0.81256243239375736</v>
      </c>
      <c r="C8382" s="11">
        <v>4.7682680710668723E-2</v>
      </c>
      <c r="D8382" s="3">
        <f>B8382*Dashboard!$D$11*Dashboard!$D$10*SQRT(Dashboard!$D$12/365)</f>
        <v>-201744.43617184111</v>
      </c>
      <c r="E8382" s="3">
        <f>IF(Dashboard!$I$3,C8382*Dashboard!$E$11*Dashboard!$E$10*SQRT(Dashboard!$D$12/365),0)</f>
        <v>23677.480404297588</v>
      </c>
      <c r="F8382" s="3">
        <f>D8382+IF(Dashboard!$I$3,E8382,0)</f>
        <v>-178066.95576754352</v>
      </c>
      <c r="G8382" s="3">
        <f>IF(Dashboard!$I$4, ('Lookups and Calculations'!$F$9) / (1 - 'Lookups and Calculations'!$F$10), 'Lookups and Calculations'!$F$9)</f>
        <v>1951878.888340465</v>
      </c>
      <c r="H8382" s="12">
        <f t="shared" si="260"/>
        <v>0</v>
      </c>
      <c r="I8382" s="12">
        <f t="shared" si="261"/>
        <v>0</v>
      </c>
      <c r="J8382" s="13">
        <f>(1 - Dashboard!$I$9) * H8382 * Dashboard!$I$8 * 'Lookups and Calculations'!$F$12</f>
        <v>0</v>
      </c>
      <c r="K8382" s="12">
        <f>(1 - Dashboard!$I$11) * I8382 * Dashboard!$I$10 * 'Lookups and Calculations'!$F$12</f>
        <v>0</v>
      </c>
      <c r="L8382" s="12">
        <f>(H8382 - I8382) * Dashboard!$I$13 * (Dashboard!$D$12 / 365) * 'Lookups and Calculations'!$F$12</f>
        <v>0</v>
      </c>
      <c r="M8382" s="3">
        <f>(G8382*2) * Dashboard!$I$13 * (Dashboard!$D$12 / 365) * 'Lookups and Calculations'!$F$12</f>
        <v>1602.0878730267946</v>
      </c>
      <c r="N8382" s="12">
        <f>H8382 * Dashboard!$I$14 * Dashboard!$I$15 * (Dashboard!$D$12 / 365) * 'Lookups and Calculations'!$F$12</f>
        <v>0</v>
      </c>
    </row>
    <row r="8383" spans="1:14" x14ac:dyDescent="0.35">
      <c r="A8383" s="2">
        <v>8382</v>
      </c>
      <c r="B8383" s="11">
        <v>0.36324041494592618</v>
      </c>
      <c r="C8383" s="11">
        <v>0.11462130905008021</v>
      </c>
      <c r="D8383" s="3">
        <f>B8383*Dashboard!$D$11*Dashboard!$D$10*SQRT(Dashboard!$D$12/365)</f>
        <v>90185.971916284834</v>
      </c>
      <c r="E8383" s="3">
        <f>IF(Dashboard!$I$3,C8383*Dashboard!$E$11*Dashboard!$E$10*SQRT(Dashboard!$D$12/365),0)</f>
        <v>56916.762197494965</v>
      </c>
      <c r="F8383" s="3">
        <f>D8383+IF(Dashboard!$I$3,E8383,0)</f>
        <v>147102.73411377979</v>
      </c>
      <c r="G8383" s="3">
        <f>IF(Dashboard!$I$4, ('Lookups and Calculations'!$F$9) / (1 - 'Lookups and Calculations'!$F$10), 'Lookups and Calculations'!$F$9)</f>
        <v>1951878.888340465</v>
      </c>
      <c r="H8383" s="12">
        <f t="shared" si="260"/>
        <v>0</v>
      </c>
      <c r="I8383" s="12">
        <f t="shared" si="261"/>
        <v>0</v>
      </c>
      <c r="J8383" s="13">
        <f>(1 - Dashboard!$I$9) * H8383 * Dashboard!$I$8 * 'Lookups and Calculations'!$F$12</f>
        <v>0</v>
      </c>
      <c r="K8383" s="12">
        <f>(1 - Dashboard!$I$11) * I8383 * Dashboard!$I$10 * 'Lookups and Calculations'!$F$12</f>
        <v>0</v>
      </c>
      <c r="L8383" s="12">
        <f>(H8383 - I8383) * Dashboard!$I$13 * (Dashboard!$D$12 / 365) * 'Lookups and Calculations'!$F$12</f>
        <v>0</v>
      </c>
      <c r="M8383" s="3">
        <f>(G8383*2) * Dashboard!$I$13 * (Dashboard!$D$12 / 365) * 'Lookups and Calculations'!$F$12</f>
        <v>1602.0878730267946</v>
      </c>
      <c r="N8383" s="12">
        <f>H8383 * Dashboard!$I$14 * Dashboard!$I$15 * (Dashboard!$D$12 / 365) * 'Lookups and Calculations'!$F$12</f>
        <v>0</v>
      </c>
    </row>
    <row r="8384" spans="1:14" x14ac:dyDescent="0.35">
      <c r="A8384" s="2">
        <v>8383</v>
      </c>
      <c r="B8384" s="11">
        <v>0.53924198829245407</v>
      </c>
      <c r="C8384" s="11">
        <v>0.12819788660856973</v>
      </c>
      <c r="D8384" s="3">
        <f>B8384*Dashboard!$D$11*Dashboard!$D$10*SQRT(Dashboard!$D$12/365)</f>
        <v>133883.95346774525</v>
      </c>
      <c r="E8384" s="3">
        <f>IF(Dashboard!$I$3,C8384*Dashboard!$E$11*Dashboard!$E$10*SQRT(Dashboard!$D$12/365),0)</f>
        <v>63658.395518178571</v>
      </c>
      <c r="F8384" s="3">
        <f>D8384+IF(Dashboard!$I$3,E8384,0)</f>
        <v>197542.3489859238</v>
      </c>
      <c r="G8384" s="3">
        <f>IF(Dashboard!$I$4, ('Lookups and Calculations'!$F$9) / (1 - 'Lookups and Calculations'!$F$10), 'Lookups and Calculations'!$F$9)</f>
        <v>1951878.888340465</v>
      </c>
      <c r="H8384" s="12">
        <f t="shared" si="260"/>
        <v>0</v>
      </c>
      <c r="I8384" s="12">
        <f t="shared" si="261"/>
        <v>0</v>
      </c>
      <c r="J8384" s="13">
        <f>(1 - Dashboard!$I$9) * H8384 * Dashboard!$I$8 * 'Lookups and Calculations'!$F$12</f>
        <v>0</v>
      </c>
      <c r="K8384" s="12">
        <f>(1 - Dashboard!$I$11) * I8384 * Dashboard!$I$10 * 'Lookups and Calculations'!$F$12</f>
        <v>0</v>
      </c>
      <c r="L8384" s="12">
        <f>(H8384 - I8384) * Dashboard!$I$13 * (Dashboard!$D$12 / 365) * 'Lookups and Calculations'!$F$12</f>
        <v>0</v>
      </c>
      <c r="M8384" s="3">
        <f>(G8384*2) * Dashboard!$I$13 * (Dashboard!$D$12 / 365) * 'Lookups and Calculations'!$F$12</f>
        <v>1602.0878730267946</v>
      </c>
      <c r="N8384" s="12">
        <f>H8384 * Dashboard!$I$14 * Dashboard!$I$15 * (Dashboard!$D$12 / 365) * 'Lookups and Calculations'!$F$12</f>
        <v>0</v>
      </c>
    </row>
    <row r="8385" spans="1:14" x14ac:dyDescent="0.35">
      <c r="A8385" s="2">
        <v>8384</v>
      </c>
      <c r="B8385" s="11">
        <v>-0.74641967510678697</v>
      </c>
      <c r="C8385" s="11">
        <v>2.4188047892792661</v>
      </c>
      <c r="D8385" s="3">
        <f>B8385*Dashboard!$D$11*Dashboard!$D$10*SQRT(Dashboard!$D$12/365)</f>
        <v>-185322.39554611297</v>
      </c>
      <c r="E8385" s="3">
        <f>IF(Dashboard!$I$3,C8385*Dashboard!$E$11*Dashboard!$E$10*SQRT(Dashboard!$D$12/365),0)</f>
        <v>1201090.2521922784</v>
      </c>
      <c r="F8385" s="3">
        <f>D8385+IF(Dashboard!$I$3,E8385,0)</f>
        <v>1015767.8566461655</v>
      </c>
      <c r="G8385" s="3">
        <f>IF(Dashboard!$I$4, ('Lookups and Calculations'!$F$9) / (1 - 'Lookups and Calculations'!$F$10), 'Lookups and Calculations'!$F$9)</f>
        <v>1951878.888340465</v>
      </c>
      <c r="H8385" s="12">
        <f t="shared" si="260"/>
        <v>0</v>
      </c>
      <c r="I8385" s="12">
        <f t="shared" si="261"/>
        <v>0</v>
      </c>
      <c r="J8385" s="13">
        <f>(1 - Dashboard!$I$9) * H8385 * Dashboard!$I$8 * 'Lookups and Calculations'!$F$12</f>
        <v>0</v>
      </c>
      <c r="K8385" s="12">
        <f>(1 - Dashboard!$I$11) * I8385 * Dashboard!$I$10 * 'Lookups and Calculations'!$F$12</f>
        <v>0</v>
      </c>
      <c r="L8385" s="12">
        <f>(H8385 - I8385) * Dashboard!$I$13 * (Dashboard!$D$12 / 365) * 'Lookups and Calculations'!$F$12</f>
        <v>0</v>
      </c>
      <c r="M8385" s="3">
        <f>(G8385*2) * Dashboard!$I$13 * (Dashboard!$D$12 / 365) * 'Lookups and Calculations'!$F$12</f>
        <v>1602.0878730267946</v>
      </c>
      <c r="N8385" s="12">
        <f>H8385 * Dashboard!$I$14 * Dashboard!$I$15 * (Dashboard!$D$12 / 365) * 'Lookups and Calculations'!$F$12</f>
        <v>0</v>
      </c>
    </row>
    <row r="8386" spans="1:14" x14ac:dyDescent="0.35">
      <c r="A8386" s="2">
        <v>8385</v>
      </c>
      <c r="B8386" s="11">
        <v>-2.8279436042388872</v>
      </c>
      <c r="C8386" s="11">
        <v>2.9694010912691247</v>
      </c>
      <c r="D8386" s="3">
        <f>B8386*Dashboard!$D$11*Dashboard!$D$10*SQRT(Dashboard!$D$12/365)</f>
        <v>-702126.83385105222</v>
      </c>
      <c r="E8386" s="3">
        <f>IF(Dashboard!$I$3,C8386*Dashboard!$E$11*Dashboard!$E$10*SQRT(Dashboard!$D$12/365),0)</f>
        <v>1474496.2972539752</v>
      </c>
      <c r="F8386" s="3">
        <f>D8386+IF(Dashboard!$I$3,E8386,0)</f>
        <v>772369.46340292296</v>
      </c>
      <c r="G8386" s="3">
        <f>IF(Dashboard!$I$4, ('Lookups and Calculations'!$F$9) / (1 - 'Lookups and Calculations'!$F$10), 'Lookups and Calculations'!$F$9)</f>
        <v>1951878.888340465</v>
      </c>
      <c r="H8386" s="12">
        <f t="shared" si="260"/>
        <v>0</v>
      </c>
      <c r="I8386" s="12">
        <f t="shared" si="261"/>
        <v>0</v>
      </c>
      <c r="J8386" s="13">
        <f>(1 - Dashboard!$I$9) * H8386 * Dashboard!$I$8 * 'Lookups and Calculations'!$F$12</f>
        <v>0</v>
      </c>
      <c r="K8386" s="12">
        <f>(1 - Dashboard!$I$11) * I8386 * Dashboard!$I$10 * 'Lookups and Calculations'!$F$12</f>
        <v>0</v>
      </c>
      <c r="L8386" s="12">
        <f>(H8386 - I8386) * Dashboard!$I$13 * (Dashboard!$D$12 / 365) * 'Lookups and Calculations'!$F$12</f>
        <v>0</v>
      </c>
      <c r="M8386" s="3">
        <f>(G8386*2) * Dashboard!$I$13 * (Dashboard!$D$12 / 365) * 'Lookups and Calculations'!$F$12</f>
        <v>1602.0878730267946</v>
      </c>
      <c r="N8386" s="12">
        <f>H8386 * Dashboard!$I$14 * Dashboard!$I$15 * (Dashboard!$D$12 / 365) * 'Lookups and Calculations'!$F$12</f>
        <v>0</v>
      </c>
    </row>
    <row r="8387" spans="1:14" x14ac:dyDescent="0.35">
      <c r="A8387" s="2">
        <v>8386</v>
      </c>
      <c r="B8387" s="11">
        <v>-1.1857519381362516</v>
      </c>
      <c r="C8387" s="11">
        <v>1.1443302424277471</v>
      </c>
      <c r="D8387" s="3">
        <f>B8387*Dashboard!$D$11*Dashboard!$D$10*SQRT(Dashboard!$D$12/365)</f>
        <v>-294400.58592696971</v>
      </c>
      <c r="E8387" s="3">
        <f>IF(Dashboard!$I$3,C8387*Dashboard!$E$11*Dashboard!$E$10*SQRT(Dashboard!$D$12/365),0)</f>
        <v>568232.6682833872</v>
      </c>
      <c r="F8387" s="3">
        <f>D8387+IF(Dashboard!$I$3,E8387,0)</f>
        <v>273832.08235641749</v>
      </c>
      <c r="G8387" s="3">
        <f>IF(Dashboard!$I$4, ('Lookups and Calculations'!$F$9) / (1 - 'Lookups and Calculations'!$F$10), 'Lookups and Calculations'!$F$9)</f>
        <v>1951878.888340465</v>
      </c>
      <c r="H8387" s="12">
        <f t="shared" ref="H8387:H8450" si="262">MAX(0,F8387-G8387)</f>
        <v>0</v>
      </c>
      <c r="I8387" s="12">
        <f t="shared" ref="I8387:I8450" si="263">MAX(0,-F8387-G8387)</f>
        <v>0</v>
      </c>
      <c r="J8387" s="13">
        <f>(1 - Dashboard!$I$9) * H8387 * Dashboard!$I$8 * 'Lookups and Calculations'!$F$12</f>
        <v>0</v>
      </c>
      <c r="K8387" s="12">
        <f>(1 - Dashboard!$I$11) * I8387 * Dashboard!$I$10 * 'Lookups and Calculations'!$F$12</f>
        <v>0</v>
      </c>
      <c r="L8387" s="12">
        <f>(H8387 - I8387) * Dashboard!$I$13 * (Dashboard!$D$12 / 365) * 'Lookups and Calculations'!$F$12</f>
        <v>0</v>
      </c>
      <c r="M8387" s="3">
        <f>(G8387*2) * Dashboard!$I$13 * (Dashboard!$D$12 / 365) * 'Lookups and Calculations'!$F$12</f>
        <v>1602.0878730267946</v>
      </c>
      <c r="N8387" s="12">
        <f>H8387 * Dashboard!$I$14 * Dashboard!$I$15 * (Dashboard!$D$12 / 365) * 'Lookups and Calculations'!$F$12</f>
        <v>0</v>
      </c>
    </row>
    <row r="8388" spans="1:14" x14ac:dyDescent="0.35">
      <c r="A8388" s="2">
        <v>8387</v>
      </c>
      <c r="B8388" s="11">
        <v>1.6616569463473985</v>
      </c>
      <c r="C8388" s="11">
        <v>0.30134753095400729</v>
      </c>
      <c r="D8388" s="3">
        <f>B8388*Dashboard!$D$11*Dashboard!$D$10*SQRT(Dashboard!$D$12/365)</f>
        <v>412559.12209024077</v>
      </c>
      <c r="E8388" s="3">
        <f>IF(Dashboard!$I$3,C8388*Dashboard!$E$11*Dashboard!$E$10*SQRT(Dashboard!$D$12/365),0)</f>
        <v>149638.19467999248</v>
      </c>
      <c r="F8388" s="3">
        <f>D8388+IF(Dashboard!$I$3,E8388,0)</f>
        <v>562197.31677023321</v>
      </c>
      <c r="G8388" s="3">
        <f>IF(Dashboard!$I$4, ('Lookups and Calculations'!$F$9) / (1 - 'Lookups and Calculations'!$F$10), 'Lookups and Calculations'!$F$9)</f>
        <v>1951878.888340465</v>
      </c>
      <c r="H8388" s="12">
        <f t="shared" si="262"/>
        <v>0</v>
      </c>
      <c r="I8388" s="12">
        <f t="shared" si="263"/>
        <v>0</v>
      </c>
      <c r="J8388" s="13">
        <f>(1 - Dashboard!$I$9) * H8388 * Dashboard!$I$8 * 'Lookups and Calculations'!$F$12</f>
        <v>0</v>
      </c>
      <c r="K8388" s="12">
        <f>(1 - Dashboard!$I$11) * I8388 * Dashboard!$I$10 * 'Lookups and Calculations'!$F$12</f>
        <v>0</v>
      </c>
      <c r="L8388" s="12">
        <f>(H8388 - I8388) * Dashboard!$I$13 * (Dashboard!$D$12 / 365) * 'Lookups and Calculations'!$F$12</f>
        <v>0</v>
      </c>
      <c r="M8388" s="3">
        <f>(G8388*2) * Dashboard!$I$13 * (Dashboard!$D$12 / 365) * 'Lookups and Calculations'!$F$12</f>
        <v>1602.0878730267946</v>
      </c>
      <c r="N8388" s="12">
        <f>H8388 * Dashboard!$I$14 * Dashboard!$I$15 * (Dashboard!$D$12 / 365) * 'Lookups and Calculations'!$F$12</f>
        <v>0</v>
      </c>
    </row>
    <row r="8389" spans="1:14" x14ac:dyDescent="0.35">
      <c r="A8389" s="2">
        <v>8388</v>
      </c>
      <c r="B8389" s="11">
        <v>-1.2587742540568818</v>
      </c>
      <c r="C8389" s="11">
        <v>0.32478325899173077</v>
      </c>
      <c r="D8389" s="3">
        <f>B8389*Dashboard!$D$11*Dashboard!$D$10*SQRT(Dashboard!$D$12/365)</f>
        <v>-312530.69552355853</v>
      </c>
      <c r="E8389" s="3">
        <f>IF(Dashboard!$I$3,C8389*Dashboard!$E$11*Dashboard!$E$10*SQRT(Dashboard!$D$12/365),0)</f>
        <v>161275.52259661461</v>
      </c>
      <c r="F8389" s="3">
        <f>D8389+IF(Dashboard!$I$3,E8389,0)</f>
        <v>-151255.17292694392</v>
      </c>
      <c r="G8389" s="3">
        <f>IF(Dashboard!$I$4, ('Lookups and Calculations'!$F$9) / (1 - 'Lookups and Calculations'!$F$10), 'Lookups and Calculations'!$F$9)</f>
        <v>1951878.888340465</v>
      </c>
      <c r="H8389" s="12">
        <f t="shared" si="262"/>
        <v>0</v>
      </c>
      <c r="I8389" s="12">
        <f t="shared" si="263"/>
        <v>0</v>
      </c>
      <c r="J8389" s="13">
        <f>(1 - Dashboard!$I$9) * H8389 * Dashboard!$I$8 * 'Lookups and Calculations'!$F$12</f>
        <v>0</v>
      </c>
      <c r="K8389" s="12">
        <f>(1 - Dashboard!$I$11) * I8389 * Dashboard!$I$10 * 'Lookups and Calculations'!$F$12</f>
        <v>0</v>
      </c>
      <c r="L8389" s="12">
        <f>(H8389 - I8389) * Dashboard!$I$13 * (Dashboard!$D$12 / 365) * 'Lookups and Calculations'!$F$12</f>
        <v>0</v>
      </c>
      <c r="M8389" s="3">
        <f>(G8389*2) * Dashboard!$I$13 * (Dashboard!$D$12 / 365) * 'Lookups and Calculations'!$F$12</f>
        <v>1602.0878730267946</v>
      </c>
      <c r="N8389" s="12">
        <f>H8389 * Dashboard!$I$14 * Dashboard!$I$15 * (Dashboard!$D$12 / 365) * 'Lookups and Calculations'!$F$12</f>
        <v>0</v>
      </c>
    </row>
    <row r="8390" spans="1:14" x14ac:dyDescent="0.35">
      <c r="A8390" s="2">
        <v>8389</v>
      </c>
      <c r="B8390" s="11">
        <v>0.85788572504526173</v>
      </c>
      <c r="C8390" s="11">
        <v>1.8721932230830118</v>
      </c>
      <c r="D8390" s="3">
        <f>B8390*Dashboard!$D$11*Dashboard!$D$10*SQRT(Dashboard!$D$12/365)</f>
        <v>212997.38333861117</v>
      </c>
      <c r="E8390" s="3">
        <f>IF(Dashboard!$I$3,C8390*Dashboard!$E$11*Dashboard!$E$10*SQRT(Dashboard!$D$12/365),0)</f>
        <v>929662.88161496841</v>
      </c>
      <c r="F8390" s="3">
        <f>D8390+IF(Dashboard!$I$3,E8390,0)</f>
        <v>1142660.2649535795</v>
      </c>
      <c r="G8390" s="3">
        <f>IF(Dashboard!$I$4, ('Lookups and Calculations'!$F$9) / (1 - 'Lookups and Calculations'!$F$10), 'Lookups and Calculations'!$F$9)</f>
        <v>1951878.888340465</v>
      </c>
      <c r="H8390" s="12">
        <f t="shared" si="262"/>
        <v>0</v>
      </c>
      <c r="I8390" s="12">
        <f t="shared" si="263"/>
        <v>0</v>
      </c>
      <c r="J8390" s="13">
        <f>(1 - Dashboard!$I$9) * H8390 * Dashboard!$I$8 * 'Lookups and Calculations'!$F$12</f>
        <v>0</v>
      </c>
      <c r="K8390" s="12">
        <f>(1 - Dashboard!$I$11) * I8390 * Dashboard!$I$10 * 'Lookups and Calculations'!$F$12</f>
        <v>0</v>
      </c>
      <c r="L8390" s="12">
        <f>(H8390 - I8390) * Dashboard!$I$13 * (Dashboard!$D$12 / 365) * 'Lookups and Calculations'!$F$12</f>
        <v>0</v>
      </c>
      <c r="M8390" s="3">
        <f>(G8390*2) * Dashboard!$I$13 * (Dashboard!$D$12 / 365) * 'Lookups and Calculations'!$F$12</f>
        <v>1602.0878730267946</v>
      </c>
      <c r="N8390" s="12">
        <f>H8390 * Dashboard!$I$14 * Dashboard!$I$15 * (Dashboard!$D$12 / 365) * 'Lookups and Calculations'!$F$12</f>
        <v>0</v>
      </c>
    </row>
    <row r="8391" spans="1:14" x14ac:dyDescent="0.35">
      <c r="A8391" s="2">
        <v>8390</v>
      </c>
      <c r="B8391" s="11">
        <v>0.18358381988630315</v>
      </c>
      <c r="C8391" s="11">
        <v>1.3154441045466416</v>
      </c>
      <c r="D8391" s="3">
        <f>B8391*Dashboard!$D$11*Dashboard!$D$10*SQRT(Dashboard!$D$12/365)</f>
        <v>45580.515117006296</v>
      </c>
      <c r="E8391" s="3">
        <f>IF(Dashboard!$I$3,C8391*Dashboard!$E$11*Dashboard!$E$10*SQRT(Dashboard!$D$12/365),0)</f>
        <v>653201.57223004173</v>
      </c>
      <c r="F8391" s="3">
        <f>D8391+IF(Dashboard!$I$3,E8391,0)</f>
        <v>698782.08734704799</v>
      </c>
      <c r="G8391" s="3">
        <f>IF(Dashboard!$I$4, ('Lookups and Calculations'!$F$9) / (1 - 'Lookups and Calculations'!$F$10), 'Lookups and Calculations'!$F$9)</f>
        <v>1951878.888340465</v>
      </c>
      <c r="H8391" s="12">
        <f t="shared" si="262"/>
        <v>0</v>
      </c>
      <c r="I8391" s="12">
        <f t="shared" si="263"/>
        <v>0</v>
      </c>
      <c r="J8391" s="13">
        <f>(1 - Dashboard!$I$9) * H8391 * Dashboard!$I$8 * 'Lookups and Calculations'!$F$12</f>
        <v>0</v>
      </c>
      <c r="K8391" s="12">
        <f>(1 - Dashboard!$I$11) * I8391 * Dashboard!$I$10 * 'Lookups and Calculations'!$F$12</f>
        <v>0</v>
      </c>
      <c r="L8391" s="12">
        <f>(H8391 - I8391) * Dashboard!$I$13 * (Dashboard!$D$12 / 365) * 'Lookups and Calculations'!$F$12</f>
        <v>0</v>
      </c>
      <c r="M8391" s="3">
        <f>(G8391*2) * Dashboard!$I$13 * (Dashboard!$D$12 / 365) * 'Lookups and Calculations'!$F$12</f>
        <v>1602.0878730267946</v>
      </c>
      <c r="N8391" s="12">
        <f>H8391 * Dashboard!$I$14 * Dashboard!$I$15 * (Dashboard!$D$12 / 365) * 'Lookups and Calculations'!$F$12</f>
        <v>0</v>
      </c>
    </row>
    <row r="8392" spans="1:14" x14ac:dyDescent="0.35">
      <c r="A8392" s="2">
        <v>8391</v>
      </c>
      <c r="B8392" s="11">
        <v>-0.97571757558138494</v>
      </c>
      <c r="C8392" s="11">
        <v>0.13198046592844653</v>
      </c>
      <c r="D8392" s="3">
        <f>B8392*Dashboard!$D$11*Dashboard!$D$10*SQRT(Dashboard!$D$12/365)</f>
        <v>-242252.88334919407</v>
      </c>
      <c r="E8392" s="3">
        <f>IF(Dashboard!$I$3,C8392*Dashboard!$E$11*Dashboard!$E$10*SQRT(Dashboard!$D$12/365),0)</f>
        <v>65536.686469719934</v>
      </c>
      <c r="F8392" s="3">
        <f>D8392+IF(Dashboard!$I$3,E8392,0)</f>
        <v>-176716.19687947416</v>
      </c>
      <c r="G8392" s="3">
        <f>IF(Dashboard!$I$4, ('Lookups and Calculations'!$F$9) / (1 - 'Lookups and Calculations'!$F$10), 'Lookups and Calculations'!$F$9)</f>
        <v>1951878.888340465</v>
      </c>
      <c r="H8392" s="12">
        <f t="shared" si="262"/>
        <v>0</v>
      </c>
      <c r="I8392" s="12">
        <f t="shared" si="263"/>
        <v>0</v>
      </c>
      <c r="J8392" s="13">
        <f>(1 - Dashboard!$I$9) * H8392 * Dashboard!$I$8 * 'Lookups and Calculations'!$F$12</f>
        <v>0</v>
      </c>
      <c r="K8392" s="12">
        <f>(1 - Dashboard!$I$11) * I8392 * Dashboard!$I$10 * 'Lookups and Calculations'!$F$12</f>
        <v>0</v>
      </c>
      <c r="L8392" s="12">
        <f>(H8392 - I8392) * Dashboard!$I$13 * (Dashboard!$D$12 / 365) * 'Lookups and Calculations'!$F$12</f>
        <v>0</v>
      </c>
      <c r="M8392" s="3">
        <f>(G8392*2) * Dashboard!$I$13 * (Dashboard!$D$12 / 365) * 'Lookups and Calculations'!$F$12</f>
        <v>1602.0878730267946</v>
      </c>
      <c r="N8392" s="12">
        <f>H8392 * Dashboard!$I$14 * Dashboard!$I$15 * (Dashboard!$D$12 / 365) * 'Lookups and Calculations'!$F$12</f>
        <v>0</v>
      </c>
    </row>
    <row r="8393" spans="1:14" x14ac:dyDescent="0.35">
      <c r="A8393" s="2">
        <v>8392</v>
      </c>
      <c r="B8393" s="11">
        <v>-1.3814547799312515</v>
      </c>
      <c r="C8393" s="11">
        <v>1.0092459926058328</v>
      </c>
      <c r="D8393" s="3">
        <f>B8393*Dashboard!$D$11*Dashboard!$D$10*SQRT(Dashboard!$D$12/365)</f>
        <v>-342990.03321269766</v>
      </c>
      <c r="E8393" s="3">
        <f>IF(Dashboard!$I$3,C8393*Dashboard!$E$11*Dashboard!$E$10*SQRT(Dashboard!$D$12/365),0)</f>
        <v>501154.75591735751</v>
      </c>
      <c r="F8393" s="3">
        <f>D8393+IF(Dashboard!$I$3,E8393,0)</f>
        <v>158164.72270465986</v>
      </c>
      <c r="G8393" s="3">
        <f>IF(Dashboard!$I$4, ('Lookups and Calculations'!$F$9) / (1 - 'Lookups and Calculations'!$F$10), 'Lookups and Calculations'!$F$9)</f>
        <v>1951878.888340465</v>
      </c>
      <c r="H8393" s="12">
        <f t="shared" si="262"/>
        <v>0</v>
      </c>
      <c r="I8393" s="12">
        <f t="shared" si="263"/>
        <v>0</v>
      </c>
      <c r="J8393" s="13">
        <f>(1 - Dashboard!$I$9) * H8393 * Dashboard!$I$8 * 'Lookups and Calculations'!$F$12</f>
        <v>0</v>
      </c>
      <c r="K8393" s="12">
        <f>(1 - Dashboard!$I$11) * I8393 * Dashboard!$I$10 * 'Lookups and Calculations'!$F$12</f>
        <v>0</v>
      </c>
      <c r="L8393" s="12">
        <f>(H8393 - I8393) * Dashboard!$I$13 * (Dashboard!$D$12 / 365) * 'Lookups and Calculations'!$F$12</f>
        <v>0</v>
      </c>
      <c r="M8393" s="3">
        <f>(G8393*2) * Dashboard!$I$13 * (Dashboard!$D$12 / 365) * 'Lookups and Calculations'!$F$12</f>
        <v>1602.0878730267946</v>
      </c>
      <c r="N8393" s="12">
        <f>H8393 * Dashboard!$I$14 * Dashboard!$I$15 * (Dashboard!$D$12 / 365) * 'Lookups and Calculations'!$F$12</f>
        <v>0</v>
      </c>
    </row>
    <row r="8394" spans="1:14" x14ac:dyDescent="0.35">
      <c r="A8394" s="2">
        <v>8393</v>
      </c>
      <c r="B8394" s="11">
        <v>-0.87262378707347876</v>
      </c>
      <c r="C8394" s="11">
        <v>-0.83541920225476118</v>
      </c>
      <c r="D8394" s="3">
        <f>B8394*Dashboard!$D$11*Dashboard!$D$10*SQRT(Dashboard!$D$12/365)</f>
        <v>-216656.57541495297</v>
      </c>
      <c r="E8394" s="3">
        <f>IF(Dashboard!$I$3,C8394*Dashboard!$E$11*Dashboard!$E$10*SQRT(Dashboard!$D$12/365),0)</f>
        <v>-414838.71074251988</v>
      </c>
      <c r="F8394" s="3">
        <f>D8394+IF(Dashboard!$I$3,E8394,0)</f>
        <v>-631495.28615747287</v>
      </c>
      <c r="G8394" s="3">
        <f>IF(Dashboard!$I$4, ('Lookups and Calculations'!$F$9) / (1 - 'Lookups and Calculations'!$F$10), 'Lookups and Calculations'!$F$9)</f>
        <v>1951878.888340465</v>
      </c>
      <c r="H8394" s="12">
        <f t="shared" si="262"/>
        <v>0</v>
      </c>
      <c r="I8394" s="12">
        <f t="shared" si="263"/>
        <v>0</v>
      </c>
      <c r="J8394" s="13">
        <f>(1 - Dashboard!$I$9) * H8394 * Dashboard!$I$8 * 'Lookups and Calculations'!$F$12</f>
        <v>0</v>
      </c>
      <c r="K8394" s="12">
        <f>(1 - Dashboard!$I$11) * I8394 * Dashboard!$I$10 * 'Lookups and Calculations'!$F$12</f>
        <v>0</v>
      </c>
      <c r="L8394" s="12">
        <f>(H8394 - I8394) * Dashboard!$I$13 * (Dashboard!$D$12 / 365) * 'Lookups and Calculations'!$F$12</f>
        <v>0</v>
      </c>
      <c r="M8394" s="3">
        <f>(G8394*2) * Dashboard!$I$13 * (Dashboard!$D$12 / 365) * 'Lookups and Calculations'!$F$12</f>
        <v>1602.0878730267946</v>
      </c>
      <c r="N8394" s="12">
        <f>H8394 * Dashboard!$I$14 * Dashboard!$I$15 * (Dashboard!$D$12 / 365) * 'Lookups and Calculations'!$F$12</f>
        <v>0</v>
      </c>
    </row>
    <row r="8395" spans="1:14" x14ac:dyDescent="0.35">
      <c r="A8395" s="2">
        <v>8394</v>
      </c>
      <c r="B8395" s="11">
        <v>-0.85368993817098071</v>
      </c>
      <c r="C8395" s="11">
        <v>0.18144833551432063</v>
      </c>
      <c r="D8395" s="3">
        <f>B8395*Dashboard!$D$11*Dashboard!$D$10*SQRT(Dashboard!$D$12/365)</f>
        <v>-211955.64596126851</v>
      </c>
      <c r="E8395" s="3">
        <f>IF(Dashboard!$I$3,C8395*Dashboard!$E$11*Dashboard!$E$10*SQRT(Dashboard!$D$12/365),0)</f>
        <v>90100.626569249944</v>
      </c>
      <c r="F8395" s="3">
        <f>D8395+IF(Dashboard!$I$3,E8395,0)</f>
        <v>-121855.01939201857</v>
      </c>
      <c r="G8395" s="3">
        <f>IF(Dashboard!$I$4, ('Lookups and Calculations'!$F$9) / (1 - 'Lookups and Calculations'!$F$10), 'Lookups and Calculations'!$F$9)</f>
        <v>1951878.888340465</v>
      </c>
      <c r="H8395" s="12">
        <f t="shared" si="262"/>
        <v>0</v>
      </c>
      <c r="I8395" s="12">
        <f t="shared" si="263"/>
        <v>0</v>
      </c>
      <c r="J8395" s="13">
        <f>(1 - Dashboard!$I$9) * H8395 * Dashboard!$I$8 * 'Lookups and Calculations'!$F$12</f>
        <v>0</v>
      </c>
      <c r="K8395" s="12">
        <f>(1 - Dashboard!$I$11) * I8395 * Dashboard!$I$10 * 'Lookups and Calculations'!$F$12</f>
        <v>0</v>
      </c>
      <c r="L8395" s="12">
        <f>(H8395 - I8395) * Dashboard!$I$13 * (Dashboard!$D$12 / 365) * 'Lookups and Calculations'!$F$12</f>
        <v>0</v>
      </c>
      <c r="M8395" s="3">
        <f>(G8395*2) * Dashboard!$I$13 * (Dashboard!$D$12 / 365) * 'Lookups and Calculations'!$F$12</f>
        <v>1602.0878730267946</v>
      </c>
      <c r="N8395" s="12">
        <f>H8395 * Dashboard!$I$14 * Dashboard!$I$15 * (Dashboard!$D$12 / 365) * 'Lookups and Calculations'!$F$12</f>
        <v>0</v>
      </c>
    </row>
    <row r="8396" spans="1:14" x14ac:dyDescent="0.35">
      <c r="A8396" s="2">
        <v>8395</v>
      </c>
      <c r="B8396" s="11">
        <v>-1.6137416484935381</v>
      </c>
      <c r="C8396" s="11">
        <v>0.59719224251328429</v>
      </c>
      <c r="D8396" s="3">
        <f>B8396*Dashboard!$D$11*Dashboard!$D$10*SQRT(Dashboard!$D$12/365)</f>
        <v>-400662.62729284336</v>
      </c>
      <c r="E8396" s="3">
        <f>IF(Dashboard!$I$3,C8396*Dashboard!$E$11*Dashboard!$E$10*SQRT(Dashboard!$D$12/365),0)</f>
        <v>296543.88991898851</v>
      </c>
      <c r="F8396" s="3">
        <f>D8396+IF(Dashboard!$I$3,E8396,0)</f>
        <v>-104118.73737385485</v>
      </c>
      <c r="G8396" s="3">
        <f>IF(Dashboard!$I$4, ('Lookups and Calculations'!$F$9) / (1 - 'Lookups and Calculations'!$F$10), 'Lookups and Calculations'!$F$9)</f>
        <v>1951878.888340465</v>
      </c>
      <c r="H8396" s="12">
        <f t="shared" si="262"/>
        <v>0</v>
      </c>
      <c r="I8396" s="12">
        <f t="shared" si="263"/>
        <v>0</v>
      </c>
      <c r="J8396" s="13">
        <f>(1 - Dashboard!$I$9) * H8396 * Dashboard!$I$8 * 'Lookups and Calculations'!$F$12</f>
        <v>0</v>
      </c>
      <c r="K8396" s="12">
        <f>(1 - Dashboard!$I$11) * I8396 * Dashboard!$I$10 * 'Lookups and Calculations'!$F$12</f>
        <v>0</v>
      </c>
      <c r="L8396" s="12">
        <f>(H8396 - I8396) * Dashboard!$I$13 * (Dashboard!$D$12 / 365) * 'Lookups and Calculations'!$F$12</f>
        <v>0</v>
      </c>
      <c r="M8396" s="3">
        <f>(G8396*2) * Dashboard!$I$13 * (Dashboard!$D$12 / 365) * 'Lookups and Calculations'!$F$12</f>
        <v>1602.0878730267946</v>
      </c>
      <c r="N8396" s="12">
        <f>H8396 * Dashboard!$I$14 * Dashboard!$I$15 * (Dashboard!$D$12 / 365) * 'Lookups and Calculations'!$F$12</f>
        <v>0</v>
      </c>
    </row>
    <row r="8397" spans="1:14" x14ac:dyDescent="0.35">
      <c r="A8397" s="2">
        <v>8396</v>
      </c>
      <c r="B8397" s="11">
        <v>0.12945658128488782</v>
      </c>
      <c r="C8397" s="11">
        <v>2.175005458581512</v>
      </c>
      <c r="D8397" s="3">
        <f>B8397*Dashboard!$D$11*Dashboard!$D$10*SQRT(Dashboard!$D$12/365)</f>
        <v>32141.708696911279</v>
      </c>
      <c r="E8397" s="3">
        <f>IF(Dashboard!$I$3,C8397*Dashboard!$E$11*Dashboard!$E$10*SQRT(Dashboard!$D$12/365),0)</f>
        <v>1080028.3951586119</v>
      </c>
      <c r="F8397" s="3">
        <f>D8397+IF(Dashboard!$I$3,E8397,0)</f>
        <v>1112170.1038555233</v>
      </c>
      <c r="G8397" s="3">
        <f>IF(Dashboard!$I$4, ('Lookups and Calculations'!$F$9) / (1 - 'Lookups and Calculations'!$F$10), 'Lookups and Calculations'!$F$9)</f>
        <v>1951878.888340465</v>
      </c>
      <c r="H8397" s="12">
        <f t="shared" si="262"/>
        <v>0</v>
      </c>
      <c r="I8397" s="12">
        <f t="shared" si="263"/>
        <v>0</v>
      </c>
      <c r="J8397" s="13">
        <f>(1 - Dashboard!$I$9) * H8397 * Dashboard!$I$8 * 'Lookups and Calculations'!$F$12</f>
        <v>0</v>
      </c>
      <c r="K8397" s="12">
        <f>(1 - Dashboard!$I$11) * I8397 * Dashboard!$I$10 * 'Lookups and Calculations'!$F$12</f>
        <v>0</v>
      </c>
      <c r="L8397" s="12">
        <f>(H8397 - I8397) * Dashboard!$I$13 * (Dashboard!$D$12 / 365) * 'Lookups and Calculations'!$F$12</f>
        <v>0</v>
      </c>
      <c r="M8397" s="3">
        <f>(G8397*2) * Dashboard!$I$13 * (Dashboard!$D$12 / 365) * 'Lookups and Calculations'!$F$12</f>
        <v>1602.0878730267946</v>
      </c>
      <c r="N8397" s="12">
        <f>H8397 * Dashboard!$I$14 * Dashboard!$I$15 * (Dashboard!$D$12 / 365) * 'Lookups and Calculations'!$F$12</f>
        <v>0</v>
      </c>
    </row>
    <row r="8398" spans="1:14" x14ac:dyDescent="0.35">
      <c r="A8398" s="2">
        <v>8397</v>
      </c>
      <c r="B8398" s="11">
        <v>0.33281535425013226</v>
      </c>
      <c r="C8398" s="11">
        <v>0.81913402455944262</v>
      </c>
      <c r="D8398" s="3">
        <f>B8398*Dashboard!$D$11*Dashboard!$D$10*SQRT(Dashboard!$D$12/365)</f>
        <v>82631.984098407775</v>
      </c>
      <c r="E8398" s="3">
        <f>IF(Dashboard!$I$3,C8398*Dashboard!$E$11*Dashboard!$E$10*SQRT(Dashboard!$D$12/365),0)</f>
        <v>406752.08536797081</v>
      </c>
      <c r="F8398" s="3">
        <f>D8398+IF(Dashboard!$I$3,E8398,0)</f>
        <v>489384.0694663786</v>
      </c>
      <c r="G8398" s="3">
        <f>IF(Dashboard!$I$4, ('Lookups and Calculations'!$F$9) / (1 - 'Lookups and Calculations'!$F$10), 'Lookups and Calculations'!$F$9)</f>
        <v>1951878.888340465</v>
      </c>
      <c r="H8398" s="12">
        <f t="shared" si="262"/>
        <v>0</v>
      </c>
      <c r="I8398" s="12">
        <f t="shared" si="263"/>
        <v>0</v>
      </c>
      <c r="J8398" s="13">
        <f>(1 - Dashboard!$I$9) * H8398 * Dashboard!$I$8 * 'Lookups and Calculations'!$F$12</f>
        <v>0</v>
      </c>
      <c r="K8398" s="12">
        <f>(1 - Dashboard!$I$11) * I8398 * Dashboard!$I$10 * 'Lookups and Calculations'!$F$12</f>
        <v>0</v>
      </c>
      <c r="L8398" s="12">
        <f>(H8398 - I8398) * Dashboard!$I$13 * (Dashboard!$D$12 / 365) * 'Lookups and Calculations'!$F$12</f>
        <v>0</v>
      </c>
      <c r="M8398" s="3">
        <f>(G8398*2) * Dashboard!$I$13 * (Dashboard!$D$12 / 365) * 'Lookups and Calculations'!$F$12</f>
        <v>1602.0878730267946</v>
      </c>
      <c r="N8398" s="12">
        <f>H8398 * Dashboard!$I$14 * Dashboard!$I$15 * (Dashboard!$D$12 / 365) * 'Lookups and Calculations'!$F$12</f>
        <v>0</v>
      </c>
    </row>
    <row r="8399" spans="1:14" x14ac:dyDescent="0.35">
      <c r="A8399" s="2">
        <v>8398</v>
      </c>
      <c r="B8399" s="11">
        <v>-0.86015538747035314</v>
      </c>
      <c r="C8399" s="11">
        <v>0.69213888084476693</v>
      </c>
      <c r="D8399" s="3">
        <f>B8399*Dashboard!$D$11*Dashboard!$D$10*SQRT(Dashboard!$D$12/365)</f>
        <v>-213560.8991350547</v>
      </c>
      <c r="E8399" s="3">
        <f>IF(Dashboard!$I$3,C8399*Dashboard!$E$11*Dashboard!$E$10*SQRT(Dashboard!$D$12/365),0)</f>
        <v>343690.92811066908</v>
      </c>
      <c r="F8399" s="3">
        <f>D8399+IF(Dashboard!$I$3,E8399,0)</f>
        <v>130130.02897561438</v>
      </c>
      <c r="G8399" s="3">
        <f>IF(Dashboard!$I$4, ('Lookups and Calculations'!$F$9) / (1 - 'Lookups and Calculations'!$F$10), 'Lookups and Calculations'!$F$9)</f>
        <v>1951878.888340465</v>
      </c>
      <c r="H8399" s="12">
        <f t="shared" si="262"/>
        <v>0</v>
      </c>
      <c r="I8399" s="12">
        <f t="shared" si="263"/>
        <v>0</v>
      </c>
      <c r="J8399" s="13">
        <f>(1 - Dashboard!$I$9) * H8399 * Dashboard!$I$8 * 'Lookups and Calculations'!$F$12</f>
        <v>0</v>
      </c>
      <c r="K8399" s="12">
        <f>(1 - Dashboard!$I$11) * I8399 * Dashboard!$I$10 * 'Lookups and Calculations'!$F$12</f>
        <v>0</v>
      </c>
      <c r="L8399" s="12">
        <f>(H8399 - I8399) * Dashboard!$I$13 * (Dashboard!$D$12 / 365) * 'Lookups and Calculations'!$F$12</f>
        <v>0</v>
      </c>
      <c r="M8399" s="3">
        <f>(G8399*2) * Dashboard!$I$13 * (Dashboard!$D$12 / 365) * 'Lookups and Calculations'!$F$12</f>
        <v>1602.0878730267946</v>
      </c>
      <c r="N8399" s="12">
        <f>H8399 * Dashboard!$I$14 * Dashboard!$I$15 * (Dashboard!$D$12 / 365) * 'Lookups and Calculations'!$F$12</f>
        <v>0</v>
      </c>
    </row>
    <row r="8400" spans="1:14" x14ac:dyDescent="0.35">
      <c r="A8400" s="2">
        <v>8399</v>
      </c>
      <c r="B8400" s="11">
        <v>-8.0611598328051454E-2</v>
      </c>
      <c r="C8400" s="11">
        <v>-1.3717968872570339</v>
      </c>
      <c r="D8400" s="3">
        <f>B8400*Dashboard!$D$11*Dashboard!$D$10*SQRT(Dashboard!$D$12/365)</f>
        <v>-20014.390039783255</v>
      </c>
      <c r="E8400" s="3">
        <f>IF(Dashboard!$I$3,C8400*Dashboard!$E$11*Dashboard!$E$10*SQRT(Dashboard!$D$12/365),0)</f>
        <v>-681184.30911619193</v>
      </c>
      <c r="F8400" s="3">
        <f>D8400+IF(Dashboard!$I$3,E8400,0)</f>
        <v>-701198.69915597513</v>
      </c>
      <c r="G8400" s="3">
        <f>IF(Dashboard!$I$4, ('Lookups and Calculations'!$F$9) / (1 - 'Lookups and Calculations'!$F$10), 'Lookups and Calculations'!$F$9)</f>
        <v>1951878.888340465</v>
      </c>
      <c r="H8400" s="12">
        <f t="shared" si="262"/>
        <v>0</v>
      </c>
      <c r="I8400" s="12">
        <f t="shared" si="263"/>
        <v>0</v>
      </c>
      <c r="J8400" s="13">
        <f>(1 - Dashboard!$I$9) * H8400 * Dashboard!$I$8 * 'Lookups and Calculations'!$F$12</f>
        <v>0</v>
      </c>
      <c r="K8400" s="12">
        <f>(1 - Dashboard!$I$11) * I8400 * Dashboard!$I$10 * 'Lookups and Calculations'!$F$12</f>
        <v>0</v>
      </c>
      <c r="L8400" s="12">
        <f>(H8400 - I8400) * Dashboard!$I$13 * (Dashboard!$D$12 / 365) * 'Lookups and Calculations'!$F$12</f>
        <v>0</v>
      </c>
      <c r="M8400" s="3">
        <f>(G8400*2) * Dashboard!$I$13 * (Dashboard!$D$12 / 365) * 'Lookups and Calculations'!$F$12</f>
        <v>1602.0878730267946</v>
      </c>
      <c r="N8400" s="12">
        <f>H8400 * Dashboard!$I$14 * Dashboard!$I$15 * (Dashboard!$D$12 / 365) * 'Lookups and Calculations'!$F$12</f>
        <v>0</v>
      </c>
    </row>
    <row r="8401" spans="1:14" x14ac:dyDescent="0.35">
      <c r="A8401" s="2">
        <v>8400</v>
      </c>
      <c r="B8401" s="11">
        <v>-0.99968486175624605</v>
      </c>
      <c r="C8401" s="11">
        <v>0.25213379029570848</v>
      </c>
      <c r="D8401" s="3">
        <f>B8401*Dashboard!$D$11*Dashboard!$D$10*SQRT(Dashboard!$D$12/365)</f>
        <v>-248203.52350083398</v>
      </c>
      <c r="E8401" s="3">
        <f>IF(Dashboard!$I$3,C8401*Dashboard!$E$11*Dashboard!$E$10*SQRT(Dashboard!$D$12/365),0)</f>
        <v>125200.44573861775</v>
      </c>
      <c r="F8401" s="3">
        <f>D8401+IF(Dashboard!$I$3,E8401,0)</f>
        <v>-123003.07776221623</v>
      </c>
      <c r="G8401" s="3">
        <f>IF(Dashboard!$I$4, ('Lookups and Calculations'!$F$9) / (1 - 'Lookups and Calculations'!$F$10), 'Lookups and Calculations'!$F$9)</f>
        <v>1951878.888340465</v>
      </c>
      <c r="H8401" s="12">
        <f t="shared" si="262"/>
        <v>0</v>
      </c>
      <c r="I8401" s="12">
        <f t="shared" si="263"/>
        <v>0</v>
      </c>
      <c r="J8401" s="13">
        <f>(1 - Dashboard!$I$9) * H8401 * Dashboard!$I$8 * 'Lookups and Calculations'!$F$12</f>
        <v>0</v>
      </c>
      <c r="K8401" s="12">
        <f>(1 - Dashboard!$I$11) * I8401 * Dashboard!$I$10 * 'Lookups and Calculations'!$F$12</f>
        <v>0</v>
      </c>
      <c r="L8401" s="12">
        <f>(H8401 - I8401) * Dashboard!$I$13 * (Dashboard!$D$12 / 365) * 'Lookups and Calculations'!$F$12</f>
        <v>0</v>
      </c>
      <c r="M8401" s="3">
        <f>(G8401*2) * Dashboard!$I$13 * (Dashboard!$D$12 / 365) * 'Lookups and Calculations'!$F$12</f>
        <v>1602.0878730267946</v>
      </c>
      <c r="N8401" s="12">
        <f>H8401 * Dashboard!$I$14 * Dashboard!$I$15 * (Dashboard!$D$12 / 365) * 'Lookups and Calculations'!$F$12</f>
        <v>0</v>
      </c>
    </row>
    <row r="8402" spans="1:14" x14ac:dyDescent="0.35">
      <c r="A8402" s="2">
        <v>8401</v>
      </c>
      <c r="B8402" s="11">
        <v>2.0378916576424038</v>
      </c>
      <c r="C8402" s="11">
        <v>0.4437603833452739</v>
      </c>
      <c r="D8402" s="3">
        <f>B8402*Dashboard!$D$11*Dashboard!$D$10*SQRT(Dashboard!$D$12/365)</f>
        <v>505971.34085954819</v>
      </c>
      <c r="E8402" s="3">
        <f>IF(Dashboard!$I$3,C8402*Dashboard!$E$11*Dashboard!$E$10*SQRT(Dashboard!$D$12/365),0)</f>
        <v>220355.22383099573</v>
      </c>
      <c r="F8402" s="3">
        <f>D8402+IF(Dashboard!$I$3,E8402,0)</f>
        <v>726326.56469054392</v>
      </c>
      <c r="G8402" s="3">
        <f>IF(Dashboard!$I$4, ('Lookups and Calculations'!$F$9) / (1 - 'Lookups and Calculations'!$F$10), 'Lookups and Calculations'!$F$9)</f>
        <v>1951878.888340465</v>
      </c>
      <c r="H8402" s="12">
        <f t="shared" si="262"/>
        <v>0</v>
      </c>
      <c r="I8402" s="12">
        <f t="shared" si="263"/>
        <v>0</v>
      </c>
      <c r="J8402" s="13">
        <f>(1 - Dashboard!$I$9) * H8402 * Dashboard!$I$8 * 'Lookups and Calculations'!$F$12</f>
        <v>0</v>
      </c>
      <c r="K8402" s="12">
        <f>(1 - Dashboard!$I$11) * I8402 * Dashboard!$I$10 * 'Lookups and Calculations'!$F$12</f>
        <v>0</v>
      </c>
      <c r="L8402" s="12">
        <f>(H8402 - I8402) * Dashboard!$I$13 * (Dashboard!$D$12 / 365) * 'Lookups and Calculations'!$F$12</f>
        <v>0</v>
      </c>
      <c r="M8402" s="3">
        <f>(G8402*2) * Dashboard!$I$13 * (Dashboard!$D$12 / 365) * 'Lookups and Calculations'!$F$12</f>
        <v>1602.0878730267946</v>
      </c>
      <c r="N8402" s="12">
        <f>H8402 * Dashboard!$I$14 * Dashboard!$I$15 * (Dashboard!$D$12 / 365) * 'Lookups and Calculations'!$F$12</f>
        <v>0</v>
      </c>
    </row>
    <row r="8403" spans="1:14" x14ac:dyDescent="0.35">
      <c r="A8403" s="2">
        <v>8402</v>
      </c>
      <c r="B8403" s="11">
        <v>-0.55729981472071954</v>
      </c>
      <c r="C8403" s="11">
        <v>0.81685301348580619</v>
      </c>
      <c r="D8403" s="3">
        <f>B8403*Dashboard!$D$11*Dashboard!$D$10*SQRT(Dashboard!$D$12/365)</f>
        <v>-138367.38251396283</v>
      </c>
      <c r="E8403" s="3">
        <f>IF(Dashboard!$I$3,C8403*Dashboard!$E$11*Dashboard!$E$10*SQRT(Dashboard!$D$12/365),0)</f>
        <v>405619.4184500656</v>
      </c>
      <c r="F8403" s="3">
        <f>D8403+IF(Dashboard!$I$3,E8403,0)</f>
        <v>267252.03593610274</v>
      </c>
      <c r="G8403" s="3">
        <f>IF(Dashboard!$I$4, ('Lookups and Calculations'!$F$9) / (1 - 'Lookups and Calculations'!$F$10), 'Lookups and Calculations'!$F$9)</f>
        <v>1951878.888340465</v>
      </c>
      <c r="H8403" s="12">
        <f t="shared" si="262"/>
        <v>0</v>
      </c>
      <c r="I8403" s="12">
        <f t="shared" si="263"/>
        <v>0</v>
      </c>
      <c r="J8403" s="13">
        <f>(1 - Dashboard!$I$9) * H8403 * Dashboard!$I$8 * 'Lookups and Calculations'!$F$12</f>
        <v>0</v>
      </c>
      <c r="K8403" s="12">
        <f>(1 - Dashboard!$I$11) * I8403 * Dashboard!$I$10 * 'Lookups and Calculations'!$F$12</f>
        <v>0</v>
      </c>
      <c r="L8403" s="12">
        <f>(H8403 - I8403) * Dashboard!$I$13 * (Dashboard!$D$12 / 365) * 'Lookups and Calculations'!$F$12</f>
        <v>0</v>
      </c>
      <c r="M8403" s="3">
        <f>(G8403*2) * Dashboard!$I$13 * (Dashboard!$D$12 / 365) * 'Lookups and Calculations'!$F$12</f>
        <v>1602.0878730267946</v>
      </c>
      <c r="N8403" s="12">
        <f>H8403 * Dashboard!$I$14 * Dashboard!$I$15 * (Dashboard!$D$12 / 365) * 'Lookups and Calculations'!$F$12</f>
        <v>0</v>
      </c>
    </row>
    <row r="8404" spans="1:14" x14ac:dyDescent="0.35">
      <c r="A8404" s="2">
        <v>8403</v>
      </c>
      <c r="B8404" s="11">
        <v>1.2763037946836038</v>
      </c>
      <c r="C8404" s="11">
        <v>0.41544176651171605</v>
      </c>
      <c r="D8404" s="3">
        <f>B8404*Dashboard!$D$11*Dashboard!$D$10*SQRT(Dashboard!$D$12/365)</f>
        <v>316882.96083770943</v>
      </c>
      <c r="E8404" s="3">
        <f>IF(Dashboard!$I$3,C8404*Dashboard!$E$11*Dashboard!$E$10*SQRT(Dashboard!$D$12/365),0)</f>
        <v>206293.23140187972</v>
      </c>
      <c r="F8404" s="3">
        <f>D8404+IF(Dashboard!$I$3,E8404,0)</f>
        <v>523176.19223958917</v>
      </c>
      <c r="G8404" s="3">
        <f>IF(Dashboard!$I$4, ('Lookups and Calculations'!$F$9) / (1 - 'Lookups and Calculations'!$F$10), 'Lookups and Calculations'!$F$9)</f>
        <v>1951878.888340465</v>
      </c>
      <c r="H8404" s="12">
        <f t="shared" si="262"/>
        <v>0</v>
      </c>
      <c r="I8404" s="12">
        <f t="shared" si="263"/>
        <v>0</v>
      </c>
      <c r="J8404" s="13">
        <f>(1 - Dashboard!$I$9) * H8404 * Dashboard!$I$8 * 'Lookups and Calculations'!$F$12</f>
        <v>0</v>
      </c>
      <c r="K8404" s="12">
        <f>(1 - Dashboard!$I$11) * I8404 * Dashboard!$I$10 * 'Lookups and Calculations'!$F$12</f>
        <v>0</v>
      </c>
      <c r="L8404" s="12">
        <f>(H8404 - I8404) * Dashboard!$I$13 * (Dashboard!$D$12 / 365) * 'Lookups and Calculations'!$F$12</f>
        <v>0</v>
      </c>
      <c r="M8404" s="3">
        <f>(G8404*2) * Dashboard!$I$13 * (Dashboard!$D$12 / 365) * 'Lookups and Calculations'!$F$12</f>
        <v>1602.0878730267946</v>
      </c>
      <c r="N8404" s="12">
        <f>H8404 * Dashboard!$I$14 * Dashboard!$I$15 * (Dashboard!$D$12 / 365) * 'Lookups and Calculations'!$F$12</f>
        <v>0</v>
      </c>
    </row>
    <row r="8405" spans="1:14" x14ac:dyDescent="0.35">
      <c r="A8405" s="2">
        <v>8404</v>
      </c>
      <c r="B8405" s="11">
        <v>-0.46277557177772727</v>
      </c>
      <c r="C8405" s="11">
        <v>1.5308602002206797</v>
      </c>
      <c r="D8405" s="3">
        <f>B8405*Dashboard!$D$11*Dashboard!$D$10*SQRT(Dashboard!$D$12/365)</f>
        <v>-114898.73649137247</v>
      </c>
      <c r="E8405" s="3">
        <f>IF(Dashboard!$I$3,C8405*Dashboard!$E$11*Dashboard!$E$10*SQRT(Dashboard!$D$12/365),0)</f>
        <v>760169.34979778086</v>
      </c>
      <c r="F8405" s="3">
        <f>D8405+IF(Dashboard!$I$3,E8405,0)</f>
        <v>645270.6133064084</v>
      </c>
      <c r="G8405" s="3">
        <f>IF(Dashboard!$I$4, ('Lookups and Calculations'!$F$9) / (1 - 'Lookups and Calculations'!$F$10), 'Lookups and Calculations'!$F$9)</f>
        <v>1951878.888340465</v>
      </c>
      <c r="H8405" s="12">
        <f t="shared" si="262"/>
        <v>0</v>
      </c>
      <c r="I8405" s="12">
        <f t="shared" si="263"/>
        <v>0</v>
      </c>
      <c r="J8405" s="13">
        <f>(1 - Dashboard!$I$9) * H8405 * Dashboard!$I$8 * 'Lookups and Calculations'!$F$12</f>
        <v>0</v>
      </c>
      <c r="K8405" s="12">
        <f>(1 - Dashboard!$I$11) * I8405 * Dashboard!$I$10 * 'Lookups and Calculations'!$F$12</f>
        <v>0</v>
      </c>
      <c r="L8405" s="12">
        <f>(H8405 - I8405) * Dashboard!$I$13 * (Dashboard!$D$12 / 365) * 'Lookups and Calculations'!$F$12</f>
        <v>0</v>
      </c>
      <c r="M8405" s="3">
        <f>(G8405*2) * Dashboard!$I$13 * (Dashboard!$D$12 / 365) * 'Lookups and Calculations'!$F$12</f>
        <v>1602.0878730267946</v>
      </c>
      <c r="N8405" s="12">
        <f>H8405 * Dashboard!$I$14 * Dashboard!$I$15 * (Dashboard!$D$12 / 365) * 'Lookups and Calculations'!$F$12</f>
        <v>0</v>
      </c>
    </row>
    <row r="8406" spans="1:14" x14ac:dyDescent="0.35">
      <c r="A8406" s="2">
        <v>8405</v>
      </c>
      <c r="B8406" s="11">
        <v>2.2126349709280988</v>
      </c>
      <c r="C8406" s="11">
        <v>-1.3446040413035643</v>
      </c>
      <c r="D8406" s="3">
        <f>B8406*Dashboard!$D$11*Dashboard!$D$10*SQRT(Dashboard!$D$12/365)</f>
        <v>549356.91938028706</v>
      </c>
      <c r="E8406" s="3">
        <f>IF(Dashboard!$I$3,C8406*Dashboard!$E$11*Dashboard!$E$10*SQRT(Dashboard!$D$12/365),0)</f>
        <v>-667681.33345282287</v>
      </c>
      <c r="F8406" s="3">
        <f>D8406+IF(Dashboard!$I$3,E8406,0)</f>
        <v>-118324.41407253582</v>
      </c>
      <c r="G8406" s="3">
        <f>IF(Dashboard!$I$4, ('Lookups and Calculations'!$F$9) / (1 - 'Lookups and Calculations'!$F$10), 'Lookups and Calculations'!$F$9)</f>
        <v>1951878.888340465</v>
      </c>
      <c r="H8406" s="12">
        <f t="shared" si="262"/>
        <v>0</v>
      </c>
      <c r="I8406" s="12">
        <f t="shared" si="263"/>
        <v>0</v>
      </c>
      <c r="J8406" s="13">
        <f>(1 - Dashboard!$I$9) * H8406 * Dashboard!$I$8 * 'Lookups and Calculations'!$F$12</f>
        <v>0</v>
      </c>
      <c r="K8406" s="12">
        <f>(1 - Dashboard!$I$11) * I8406 * Dashboard!$I$10 * 'Lookups and Calculations'!$F$12</f>
        <v>0</v>
      </c>
      <c r="L8406" s="12">
        <f>(H8406 - I8406) * Dashboard!$I$13 * (Dashboard!$D$12 / 365) * 'Lookups and Calculations'!$F$12</f>
        <v>0</v>
      </c>
      <c r="M8406" s="3">
        <f>(G8406*2) * Dashboard!$I$13 * (Dashboard!$D$12 / 365) * 'Lookups and Calculations'!$F$12</f>
        <v>1602.0878730267946</v>
      </c>
      <c r="N8406" s="12">
        <f>H8406 * Dashboard!$I$14 * Dashboard!$I$15 * (Dashboard!$D$12 / 365) * 'Lookups and Calculations'!$F$12</f>
        <v>0</v>
      </c>
    </row>
    <row r="8407" spans="1:14" x14ac:dyDescent="0.35">
      <c r="A8407" s="2">
        <v>8406</v>
      </c>
      <c r="B8407" s="11">
        <v>-0.78958999860845758</v>
      </c>
      <c r="C8407" s="11">
        <v>1.9398241402122163</v>
      </c>
      <c r="D8407" s="3">
        <f>B8407*Dashboard!$D$11*Dashboard!$D$10*SQRT(Dashboard!$D$12/365)</f>
        <v>-196040.7997289685</v>
      </c>
      <c r="E8407" s="3">
        <f>IF(Dashboard!$I$3,C8407*Dashboard!$E$11*Dashboard!$E$10*SQRT(Dashboard!$D$12/365),0)</f>
        <v>963245.92877559341</v>
      </c>
      <c r="F8407" s="3">
        <f>D8407+IF(Dashboard!$I$3,E8407,0)</f>
        <v>767205.12904662488</v>
      </c>
      <c r="G8407" s="3">
        <f>IF(Dashboard!$I$4, ('Lookups and Calculations'!$F$9) / (1 - 'Lookups and Calculations'!$F$10), 'Lookups and Calculations'!$F$9)</f>
        <v>1951878.888340465</v>
      </c>
      <c r="H8407" s="12">
        <f t="shared" si="262"/>
        <v>0</v>
      </c>
      <c r="I8407" s="12">
        <f t="shared" si="263"/>
        <v>0</v>
      </c>
      <c r="J8407" s="13">
        <f>(1 - Dashboard!$I$9) * H8407 * Dashboard!$I$8 * 'Lookups and Calculations'!$F$12</f>
        <v>0</v>
      </c>
      <c r="K8407" s="12">
        <f>(1 - Dashboard!$I$11) * I8407 * Dashboard!$I$10 * 'Lookups and Calculations'!$F$12</f>
        <v>0</v>
      </c>
      <c r="L8407" s="12">
        <f>(H8407 - I8407) * Dashboard!$I$13 * (Dashboard!$D$12 / 365) * 'Lookups and Calculations'!$F$12</f>
        <v>0</v>
      </c>
      <c r="M8407" s="3">
        <f>(G8407*2) * Dashboard!$I$13 * (Dashboard!$D$12 / 365) * 'Lookups and Calculations'!$F$12</f>
        <v>1602.0878730267946</v>
      </c>
      <c r="N8407" s="12">
        <f>H8407 * Dashboard!$I$14 * Dashboard!$I$15 * (Dashboard!$D$12 / 365) * 'Lookups and Calculations'!$F$12</f>
        <v>0</v>
      </c>
    </row>
    <row r="8408" spans="1:14" x14ac:dyDescent="0.35">
      <c r="A8408" s="2">
        <v>8407</v>
      </c>
      <c r="B8408" s="11">
        <v>2.0187021575858544</v>
      </c>
      <c r="C8408" s="11">
        <v>-1.5645034445162684</v>
      </c>
      <c r="D8408" s="3">
        <f>B8408*Dashboard!$D$11*Dashboard!$D$10*SQRT(Dashboard!$D$12/365)</f>
        <v>501206.93788570754</v>
      </c>
      <c r="E8408" s="3">
        <f>IF(Dashboard!$I$3,C8408*Dashboard!$E$11*Dashboard!$E$10*SQRT(Dashboard!$D$12/365),0)</f>
        <v>-776875.35805221112</v>
      </c>
      <c r="F8408" s="3">
        <f>D8408+IF(Dashboard!$I$3,E8408,0)</f>
        <v>-275668.42016650358</v>
      </c>
      <c r="G8408" s="3">
        <f>IF(Dashboard!$I$4, ('Lookups and Calculations'!$F$9) / (1 - 'Lookups and Calculations'!$F$10), 'Lookups and Calculations'!$F$9)</f>
        <v>1951878.888340465</v>
      </c>
      <c r="H8408" s="12">
        <f t="shared" si="262"/>
        <v>0</v>
      </c>
      <c r="I8408" s="12">
        <f t="shared" si="263"/>
        <v>0</v>
      </c>
      <c r="J8408" s="13">
        <f>(1 - Dashboard!$I$9) * H8408 * Dashboard!$I$8 * 'Lookups and Calculations'!$F$12</f>
        <v>0</v>
      </c>
      <c r="K8408" s="12">
        <f>(1 - Dashboard!$I$11) * I8408 * Dashboard!$I$10 * 'Lookups and Calculations'!$F$12</f>
        <v>0</v>
      </c>
      <c r="L8408" s="12">
        <f>(H8408 - I8408) * Dashboard!$I$13 * (Dashboard!$D$12 / 365) * 'Lookups and Calculations'!$F$12</f>
        <v>0</v>
      </c>
      <c r="M8408" s="3">
        <f>(G8408*2) * Dashboard!$I$13 * (Dashboard!$D$12 / 365) * 'Lookups and Calculations'!$F$12</f>
        <v>1602.0878730267946</v>
      </c>
      <c r="N8408" s="12">
        <f>H8408 * Dashboard!$I$14 * Dashboard!$I$15 * (Dashboard!$D$12 / 365) * 'Lookups and Calculations'!$F$12</f>
        <v>0</v>
      </c>
    </row>
    <row r="8409" spans="1:14" x14ac:dyDescent="0.35">
      <c r="A8409" s="2">
        <v>8408</v>
      </c>
      <c r="B8409" s="11">
        <v>0.59095293104340829</v>
      </c>
      <c r="C8409" s="11">
        <v>-0.12187505623558632</v>
      </c>
      <c r="D8409" s="3">
        <f>B8409*Dashboard!$D$11*Dashboard!$D$10*SQRT(Dashboard!$D$12/365)</f>
        <v>146722.83768550612</v>
      </c>
      <c r="E8409" s="3">
        <f>IF(Dashboard!$I$3,C8409*Dashboard!$E$11*Dashboard!$E$10*SQRT(Dashboard!$D$12/365),0)</f>
        <v>-60518.708528589596</v>
      </c>
      <c r="F8409" s="3">
        <f>D8409+IF(Dashboard!$I$3,E8409,0)</f>
        <v>86204.129156916519</v>
      </c>
      <c r="G8409" s="3">
        <f>IF(Dashboard!$I$4, ('Lookups and Calculations'!$F$9) / (1 - 'Lookups and Calculations'!$F$10), 'Lookups and Calculations'!$F$9)</f>
        <v>1951878.888340465</v>
      </c>
      <c r="H8409" s="12">
        <f t="shared" si="262"/>
        <v>0</v>
      </c>
      <c r="I8409" s="12">
        <f t="shared" si="263"/>
        <v>0</v>
      </c>
      <c r="J8409" s="13">
        <f>(1 - Dashboard!$I$9) * H8409 * Dashboard!$I$8 * 'Lookups and Calculations'!$F$12</f>
        <v>0</v>
      </c>
      <c r="K8409" s="12">
        <f>(1 - Dashboard!$I$11) * I8409 * Dashboard!$I$10 * 'Lookups and Calculations'!$F$12</f>
        <v>0</v>
      </c>
      <c r="L8409" s="12">
        <f>(H8409 - I8409) * Dashboard!$I$13 * (Dashboard!$D$12 / 365) * 'Lookups and Calculations'!$F$12</f>
        <v>0</v>
      </c>
      <c r="M8409" s="3">
        <f>(G8409*2) * Dashboard!$I$13 * (Dashboard!$D$12 / 365) * 'Lookups and Calculations'!$F$12</f>
        <v>1602.0878730267946</v>
      </c>
      <c r="N8409" s="12">
        <f>H8409 * Dashboard!$I$14 * Dashboard!$I$15 * (Dashboard!$D$12 / 365) * 'Lookups and Calculations'!$F$12</f>
        <v>0</v>
      </c>
    </row>
    <row r="8410" spans="1:14" x14ac:dyDescent="0.35">
      <c r="A8410" s="2">
        <v>8409</v>
      </c>
      <c r="B8410" s="11">
        <v>0.81156807963653443</v>
      </c>
      <c r="C8410" s="11">
        <v>-1.1258334448041605</v>
      </c>
      <c r="D8410" s="3">
        <f>B8410*Dashboard!$D$11*Dashboard!$D$10*SQRT(Dashboard!$D$12/365)</f>
        <v>201497.55651267341</v>
      </c>
      <c r="E8410" s="3">
        <f>IF(Dashboard!$I$3,C8410*Dashboard!$E$11*Dashboard!$E$10*SQRT(Dashboard!$D$12/365),0)</f>
        <v>-559047.83310324734</v>
      </c>
      <c r="F8410" s="3">
        <f>D8410+IF(Dashboard!$I$3,E8410,0)</f>
        <v>-357550.27659057395</v>
      </c>
      <c r="G8410" s="3">
        <f>IF(Dashboard!$I$4, ('Lookups and Calculations'!$F$9) / (1 - 'Lookups and Calculations'!$F$10), 'Lookups and Calculations'!$F$9)</f>
        <v>1951878.888340465</v>
      </c>
      <c r="H8410" s="12">
        <f t="shared" si="262"/>
        <v>0</v>
      </c>
      <c r="I8410" s="12">
        <f t="shared" si="263"/>
        <v>0</v>
      </c>
      <c r="J8410" s="13">
        <f>(1 - Dashboard!$I$9) * H8410 * Dashboard!$I$8 * 'Lookups and Calculations'!$F$12</f>
        <v>0</v>
      </c>
      <c r="K8410" s="12">
        <f>(1 - Dashboard!$I$11) * I8410 * Dashboard!$I$10 * 'Lookups and Calculations'!$F$12</f>
        <v>0</v>
      </c>
      <c r="L8410" s="12">
        <f>(H8410 - I8410) * Dashboard!$I$13 * (Dashboard!$D$12 / 365) * 'Lookups and Calculations'!$F$12</f>
        <v>0</v>
      </c>
      <c r="M8410" s="3">
        <f>(G8410*2) * Dashboard!$I$13 * (Dashboard!$D$12 / 365) * 'Lookups and Calculations'!$F$12</f>
        <v>1602.0878730267946</v>
      </c>
      <c r="N8410" s="12">
        <f>H8410 * Dashboard!$I$14 * Dashboard!$I$15 * (Dashboard!$D$12 / 365) * 'Lookups and Calculations'!$F$12</f>
        <v>0</v>
      </c>
    </row>
    <row r="8411" spans="1:14" x14ac:dyDescent="0.35">
      <c r="A8411" s="2">
        <v>8410</v>
      </c>
      <c r="B8411" s="11">
        <v>-0.7522176989083228</v>
      </c>
      <c r="C8411" s="11">
        <v>-1.7429889524802276</v>
      </c>
      <c r="D8411" s="3">
        <f>B8411*Dashboard!$D$11*Dashboard!$D$10*SQRT(Dashboard!$D$12/365)</f>
        <v>-186761.93913823523</v>
      </c>
      <c r="E8411" s="3">
        <f>IF(Dashboard!$I$3,C8411*Dashboard!$E$11*Dashboard!$E$10*SQRT(Dashboard!$D$12/365),0)</f>
        <v>-865504.75250490557</v>
      </c>
      <c r="F8411" s="3">
        <f>D8411+IF(Dashboard!$I$3,E8411,0)</f>
        <v>-1052266.6916431407</v>
      </c>
      <c r="G8411" s="3">
        <f>IF(Dashboard!$I$4, ('Lookups and Calculations'!$F$9) / (1 - 'Lookups and Calculations'!$F$10), 'Lookups and Calculations'!$F$9)</f>
        <v>1951878.888340465</v>
      </c>
      <c r="H8411" s="12">
        <f t="shared" si="262"/>
        <v>0</v>
      </c>
      <c r="I8411" s="12">
        <f t="shared" si="263"/>
        <v>0</v>
      </c>
      <c r="J8411" s="13">
        <f>(1 - Dashboard!$I$9) * H8411 * Dashboard!$I$8 * 'Lookups and Calculations'!$F$12</f>
        <v>0</v>
      </c>
      <c r="K8411" s="12">
        <f>(1 - Dashboard!$I$11) * I8411 * Dashboard!$I$10 * 'Lookups and Calculations'!$F$12</f>
        <v>0</v>
      </c>
      <c r="L8411" s="12">
        <f>(H8411 - I8411) * Dashboard!$I$13 * (Dashboard!$D$12 / 365) * 'Lookups and Calculations'!$F$12</f>
        <v>0</v>
      </c>
      <c r="M8411" s="3">
        <f>(G8411*2) * Dashboard!$I$13 * (Dashboard!$D$12 / 365) * 'Lookups and Calculations'!$F$12</f>
        <v>1602.0878730267946</v>
      </c>
      <c r="N8411" s="12">
        <f>H8411 * Dashboard!$I$14 * Dashboard!$I$15 * (Dashboard!$D$12 / 365) * 'Lookups and Calculations'!$F$12</f>
        <v>0</v>
      </c>
    </row>
    <row r="8412" spans="1:14" x14ac:dyDescent="0.35">
      <c r="A8412" s="2">
        <v>8411</v>
      </c>
      <c r="B8412" s="11">
        <v>2.001728361647352</v>
      </c>
      <c r="C8412" s="11">
        <v>1.7795142143355989</v>
      </c>
      <c r="D8412" s="3">
        <f>B8412*Dashboard!$D$11*Dashboard!$D$10*SQRT(Dashboard!$D$12/365)</f>
        <v>496992.65384451568</v>
      </c>
      <c r="E8412" s="3">
        <f>IF(Dashboard!$I$3,C8412*Dashboard!$E$11*Dashboard!$E$10*SQRT(Dashboard!$D$12/365),0)</f>
        <v>883641.86558145483</v>
      </c>
      <c r="F8412" s="3">
        <f>D8412+IF(Dashboard!$I$3,E8412,0)</f>
        <v>1380634.5194259705</v>
      </c>
      <c r="G8412" s="3">
        <f>IF(Dashboard!$I$4, ('Lookups and Calculations'!$F$9) / (1 - 'Lookups and Calculations'!$F$10), 'Lookups and Calculations'!$F$9)</f>
        <v>1951878.888340465</v>
      </c>
      <c r="H8412" s="12">
        <f t="shared" si="262"/>
        <v>0</v>
      </c>
      <c r="I8412" s="12">
        <f t="shared" si="263"/>
        <v>0</v>
      </c>
      <c r="J8412" s="13">
        <f>(1 - Dashboard!$I$9) * H8412 * Dashboard!$I$8 * 'Lookups and Calculations'!$F$12</f>
        <v>0</v>
      </c>
      <c r="K8412" s="12">
        <f>(1 - Dashboard!$I$11) * I8412 * Dashboard!$I$10 * 'Lookups and Calculations'!$F$12</f>
        <v>0</v>
      </c>
      <c r="L8412" s="12">
        <f>(H8412 - I8412) * Dashboard!$I$13 * (Dashboard!$D$12 / 365) * 'Lookups and Calculations'!$F$12</f>
        <v>0</v>
      </c>
      <c r="M8412" s="3">
        <f>(G8412*2) * Dashboard!$I$13 * (Dashboard!$D$12 / 365) * 'Lookups and Calculations'!$F$12</f>
        <v>1602.0878730267946</v>
      </c>
      <c r="N8412" s="12">
        <f>H8412 * Dashboard!$I$14 * Dashboard!$I$15 * (Dashboard!$D$12 / 365) * 'Lookups and Calculations'!$F$12</f>
        <v>0</v>
      </c>
    </row>
    <row r="8413" spans="1:14" x14ac:dyDescent="0.35">
      <c r="A8413" s="2">
        <v>8412</v>
      </c>
      <c r="B8413" s="11">
        <v>0.87557567757122645</v>
      </c>
      <c r="C8413" s="11">
        <v>-0.52591874537373073</v>
      </c>
      <c r="D8413" s="3">
        <f>B8413*Dashboard!$D$11*Dashboard!$D$10*SQRT(Dashboard!$D$12/365)</f>
        <v>217389.47600248657</v>
      </c>
      <c r="E8413" s="3">
        <f>IF(Dashboard!$I$3,C8413*Dashboard!$E$11*Dashboard!$E$10*SQRT(Dashboard!$D$12/365),0)</f>
        <v>-261152.07035860134</v>
      </c>
      <c r="F8413" s="3">
        <f>D8413+IF(Dashboard!$I$3,E8413,0)</f>
        <v>-43762.594356114772</v>
      </c>
      <c r="G8413" s="3">
        <f>IF(Dashboard!$I$4, ('Lookups and Calculations'!$F$9) / (1 - 'Lookups and Calculations'!$F$10), 'Lookups and Calculations'!$F$9)</f>
        <v>1951878.888340465</v>
      </c>
      <c r="H8413" s="12">
        <f t="shared" si="262"/>
        <v>0</v>
      </c>
      <c r="I8413" s="12">
        <f t="shared" si="263"/>
        <v>0</v>
      </c>
      <c r="J8413" s="13">
        <f>(1 - Dashboard!$I$9) * H8413 * Dashboard!$I$8 * 'Lookups and Calculations'!$F$12</f>
        <v>0</v>
      </c>
      <c r="K8413" s="12">
        <f>(1 - Dashboard!$I$11) * I8413 * Dashboard!$I$10 * 'Lookups and Calculations'!$F$12</f>
        <v>0</v>
      </c>
      <c r="L8413" s="12">
        <f>(H8413 - I8413) * Dashboard!$I$13 * (Dashboard!$D$12 / 365) * 'Lookups and Calculations'!$F$12</f>
        <v>0</v>
      </c>
      <c r="M8413" s="3">
        <f>(G8413*2) * Dashboard!$I$13 * (Dashboard!$D$12 / 365) * 'Lookups and Calculations'!$F$12</f>
        <v>1602.0878730267946</v>
      </c>
      <c r="N8413" s="12">
        <f>H8413 * Dashboard!$I$14 * Dashboard!$I$15 * (Dashboard!$D$12 / 365) * 'Lookups and Calculations'!$F$12</f>
        <v>0</v>
      </c>
    </row>
    <row r="8414" spans="1:14" x14ac:dyDescent="0.35">
      <c r="A8414" s="2">
        <v>8413</v>
      </c>
      <c r="B8414" s="11">
        <v>-0.19210562527272101</v>
      </c>
      <c r="C8414" s="11">
        <v>-0.826497579360715</v>
      </c>
      <c r="D8414" s="3">
        <f>B8414*Dashboard!$D$11*Dashboard!$D$10*SQRT(Dashboard!$D$12/365)</f>
        <v>-47696.324012803139</v>
      </c>
      <c r="E8414" s="3">
        <f>IF(Dashboard!$I$3,C8414*Dashboard!$E$11*Dashboard!$E$10*SQRT(Dashboard!$D$12/365),0)</f>
        <v>-410408.55815671838</v>
      </c>
      <c r="F8414" s="3">
        <f>D8414+IF(Dashboard!$I$3,E8414,0)</f>
        <v>-458104.88216952153</v>
      </c>
      <c r="G8414" s="3">
        <f>IF(Dashboard!$I$4, ('Lookups and Calculations'!$F$9) / (1 - 'Lookups and Calculations'!$F$10), 'Lookups and Calculations'!$F$9)</f>
        <v>1951878.888340465</v>
      </c>
      <c r="H8414" s="12">
        <f t="shared" si="262"/>
        <v>0</v>
      </c>
      <c r="I8414" s="12">
        <f t="shared" si="263"/>
        <v>0</v>
      </c>
      <c r="J8414" s="13">
        <f>(1 - Dashboard!$I$9) * H8414 * Dashboard!$I$8 * 'Lookups and Calculations'!$F$12</f>
        <v>0</v>
      </c>
      <c r="K8414" s="12">
        <f>(1 - Dashboard!$I$11) * I8414 * Dashboard!$I$10 * 'Lookups and Calculations'!$F$12</f>
        <v>0</v>
      </c>
      <c r="L8414" s="12">
        <f>(H8414 - I8414) * Dashboard!$I$13 * (Dashboard!$D$12 / 365) * 'Lookups and Calculations'!$F$12</f>
        <v>0</v>
      </c>
      <c r="M8414" s="3">
        <f>(G8414*2) * Dashboard!$I$13 * (Dashboard!$D$12 / 365) * 'Lookups and Calculations'!$F$12</f>
        <v>1602.0878730267946</v>
      </c>
      <c r="N8414" s="12">
        <f>H8414 * Dashboard!$I$14 * Dashboard!$I$15 * (Dashboard!$D$12 / 365) * 'Lookups and Calculations'!$F$12</f>
        <v>0</v>
      </c>
    </row>
    <row r="8415" spans="1:14" x14ac:dyDescent="0.35">
      <c r="A8415" s="2">
        <v>8414</v>
      </c>
      <c r="B8415" s="11">
        <v>0.2274345165061003</v>
      </c>
      <c r="C8415" s="11">
        <v>0.49414888134140172</v>
      </c>
      <c r="D8415" s="3">
        <f>B8415*Dashboard!$D$11*Dashboard!$D$10*SQRT(Dashboard!$D$12/365)</f>
        <v>56467.843539564317</v>
      </c>
      <c r="E8415" s="3">
        <f>IF(Dashboard!$I$3,C8415*Dashboard!$E$11*Dashboard!$E$10*SQRT(Dashboard!$D$12/365),0)</f>
        <v>245376.31442665012</v>
      </c>
      <c r="F8415" s="3">
        <f>D8415+IF(Dashboard!$I$3,E8415,0)</f>
        <v>301844.15796621446</v>
      </c>
      <c r="G8415" s="3">
        <f>IF(Dashboard!$I$4, ('Lookups and Calculations'!$F$9) / (1 - 'Lookups and Calculations'!$F$10), 'Lookups and Calculations'!$F$9)</f>
        <v>1951878.888340465</v>
      </c>
      <c r="H8415" s="12">
        <f t="shared" si="262"/>
        <v>0</v>
      </c>
      <c r="I8415" s="12">
        <f t="shared" si="263"/>
        <v>0</v>
      </c>
      <c r="J8415" s="13">
        <f>(1 - Dashboard!$I$9) * H8415 * Dashboard!$I$8 * 'Lookups and Calculations'!$F$12</f>
        <v>0</v>
      </c>
      <c r="K8415" s="12">
        <f>(1 - Dashboard!$I$11) * I8415 * Dashboard!$I$10 * 'Lookups and Calculations'!$F$12</f>
        <v>0</v>
      </c>
      <c r="L8415" s="12">
        <f>(H8415 - I8415) * Dashboard!$I$13 * (Dashboard!$D$12 / 365) * 'Lookups and Calculations'!$F$12</f>
        <v>0</v>
      </c>
      <c r="M8415" s="3">
        <f>(G8415*2) * Dashboard!$I$13 * (Dashboard!$D$12 / 365) * 'Lookups and Calculations'!$F$12</f>
        <v>1602.0878730267946</v>
      </c>
      <c r="N8415" s="12">
        <f>H8415 * Dashboard!$I$14 * Dashboard!$I$15 * (Dashboard!$D$12 / 365) * 'Lookups and Calculations'!$F$12</f>
        <v>0</v>
      </c>
    </row>
    <row r="8416" spans="1:14" x14ac:dyDescent="0.35">
      <c r="A8416" s="2">
        <v>8415</v>
      </c>
      <c r="B8416" s="11">
        <v>-0.49874383832631669</v>
      </c>
      <c r="C8416" s="11">
        <v>0.34250734402732497</v>
      </c>
      <c r="D8416" s="3">
        <f>B8416*Dashboard!$D$11*Dashboard!$D$10*SQRT(Dashboard!$D$12/365)</f>
        <v>-123829.00125090212</v>
      </c>
      <c r="E8416" s="3">
        <f>IF(Dashboard!$I$3,C8416*Dashboard!$E$11*Dashboard!$E$10*SQRT(Dashboard!$D$12/365),0)</f>
        <v>170076.65688394272</v>
      </c>
      <c r="F8416" s="3">
        <f>D8416+IF(Dashboard!$I$3,E8416,0)</f>
        <v>46247.655633040602</v>
      </c>
      <c r="G8416" s="3">
        <f>IF(Dashboard!$I$4, ('Lookups and Calculations'!$F$9) / (1 - 'Lookups and Calculations'!$F$10), 'Lookups and Calculations'!$F$9)</f>
        <v>1951878.888340465</v>
      </c>
      <c r="H8416" s="12">
        <f t="shared" si="262"/>
        <v>0</v>
      </c>
      <c r="I8416" s="12">
        <f t="shared" si="263"/>
        <v>0</v>
      </c>
      <c r="J8416" s="13">
        <f>(1 - Dashboard!$I$9) * H8416 * Dashboard!$I$8 * 'Lookups and Calculations'!$F$12</f>
        <v>0</v>
      </c>
      <c r="K8416" s="12">
        <f>(1 - Dashboard!$I$11) * I8416 * Dashboard!$I$10 * 'Lookups and Calculations'!$F$12</f>
        <v>0</v>
      </c>
      <c r="L8416" s="12">
        <f>(H8416 - I8416) * Dashboard!$I$13 * (Dashboard!$D$12 / 365) * 'Lookups and Calculations'!$F$12</f>
        <v>0</v>
      </c>
      <c r="M8416" s="3">
        <f>(G8416*2) * Dashboard!$I$13 * (Dashboard!$D$12 / 365) * 'Lookups and Calculations'!$F$12</f>
        <v>1602.0878730267946</v>
      </c>
      <c r="N8416" s="12">
        <f>H8416 * Dashboard!$I$14 * Dashboard!$I$15 * (Dashboard!$D$12 / 365) * 'Lookups and Calculations'!$F$12</f>
        <v>0</v>
      </c>
    </row>
    <row r="8417" spans="1:14" x14ac:dyDescent="0.35">
      <c r="A8417" s="2">
        <v>8416</v>
      </c>
      <c r="B8417" s="11">
        <v>-0.53860900258667144</v>
      </c>
      <c r="C8417" s="11">
        <v>0.99808672915361563</v>
      </c>
      <c r="D8417" s="3">
        <f>B8417*Dashboard!$D$11*Dashboard!$D$10*SQRT(Dashboard!$D$12/365)</f>
        <v>-133726.79465849319</v>
      </c>
      <c r="E8417" s="3">
        <f>IF(Dashboard!$I$3,C8417*Dashboard!$E$11*Dashboard!$E$10*SQRT(Dashboard!$D$12/365),0)</f>
        <v>495613.47263004538</v>
      </c>
      <c r="F8417" s="3">
        <f>D8417+IF(Dashboard!$I$3,E8417,0)</f>
        <v>361886.67797155218</v>
      </c>
      <c r="G8417" s="3">
        <f>IF(Dashboard!$I$4, ('Lookups and Calculations'!$F$9) / (1 - 'Lookups and Calculations'!$F$10), 'Lookups and Calculations'!$F$9)</f>
        <v>1951878.888340465</v>
      </c>
      <c r="H8417" s="12">
        <f t="shared" si="262"/>
        <v>0</v>
      </c>
      <c r="I8417" s="12">
        <f t="shared" si="263"/>
        <v>0</v>
      </c>
      <c r="J8417" s="13">
        <f>(1 - Dashboard!$I$9) * H8417 * Dashboard!$I$8 * 'Lookups and Calculations'!$F$12</f>
        <v>0</v>
      </c>
      <c r="K8417" s="12">
        <f>(1 - Dashboard!$I$11) * I8417 * Dashboard!$I$10 * 'Lookups and Calculations'!$F$12</f>
        <v>0</v>
      </c>
      <c r="L8417" s="12">
        <f>(H8417 - I8417) * Dashboard!$I$13 * (Dashboard!$D$12 / 365) * 'Lookups and Calculations'!$F$12</f>
        <v>0</v>
      </c>
      <c r="M8417" s="3">
        <f>(G8417*2) * Dashboard!$I$13 * (Dashboard!$D$12 / 365) * 'Lookups and Calculations'!$F$12</f>
        <v>1602.0878730267946</v>
      </c>
      <c r="N8417" s="12">
        <f>H8417 * Dashboard!$I$14 * Dashboard!$I$15 * (Dashboard!$D$12 / 365) * 'Lookups and Calculations'!$F$12</f>
        <v>0</v>
      </c>
    </row>
    <row r="8418" spans="1:14" x14ac:dyDescent="0.35">
      <c r="A8418" s="2">
        <v>8417</v>
      </c>
      <c r="B8418" s="11">
        <v>-0.51293836275087057</v>
      </c>
      <c r="C8418" s="11">
        <v>0.12711396006188988</v>
      </c>
      <c r="D8418" s="3">
        <f>B8418*Dashboard!$D$11*Dashboard!$D$10*SQRT(Dashboard!$D$12/365)</f>
        <v>-127353.24285080339</v>
      </c>
      <c r="E8418" s="3">
        <f>IF(Dashboard!$I$3,C8418*Dashboard!$E$11*Dashboard!$E$10*SQRT(Dashboard!$D$12/365),0)</f>
        <v>63120.15712247177</v>
      </c>
      <c r="F8418" s="3">
        <f>D8418+IF(Dashboard!$I$3,E8418,0)</f>
        <v>-64233.085728331622</v>
      </c>
      <c r="G8418" s="3">
        <f>IF(Dashboard!$I$4, ('Lookups and Calculations'!$F$9) / (1 - 'Lookups and Calculations'!$F$10), 'Lookups and Calculations'!$F$9)</f>
        <v>1951878.888340465</v>
      </c>
      <c r="H8418" s="12">
        <f t="shared" si="262"/>
        <v>0</v>
      </c>
      <c r="I8418" s="12">
        <f t="shared" si="263"/>
        <v>0</v>
      </c>
      <c r="J8418" s="13">
        <f>(1 - Dashboard!$I$9) * H8418 * Dashboard!$I$8 * 'Lookups and Calculations'!$F$12</f>
        <v>0</v>
      </c>
      <c r="K8418" s="12">
        <f>(1 - Dashboard!$I$11) * I8418 * Dashboard!$I$10 * 'Lookups and Calculations'!$F$12</f>
        <v>0</v>
      </c>
      <c r="L8418" s="12">
        <f>(H8418 - I8418) * Dashboard!$I$13 * (Dashboard!$D$12 / 365) * 'Lookups and Calculations'!$F$12</f>
        <v>0</v>
      </c>
      <c r="M8418" s="3">
        <f>(G8418*2) * Dashboard!$I$13 * (Dashboard!$D$12 / 365) * 'Lookups and Calculations'!$F$12</f>
        <v>1602.0878730267946</v>
      </c>
      <c r="N8418" s="12">
        <f>H8418 * Dashboard!$I$14 * Dashboard!$I$15 * (Dashboard!$D$12 / 365) * 'Lookups and Calculations'!$F$12</f>
        <v>0</v>
      </c>
    </row>
    <row r="8419" spans="1:14" x14ac:dyDescent="0.35">
      <c r="A8419" s="2">
        <v>8418</v>
      </c>
      <c r="B8419" s="11">
        <v>-1.33727784821955</v>
      </c>
      <c r="C8419" s="11">
        <v>-1.4838800406494075</v>
      </c>
      <c r="D8419" s="3">
        <f>B8419*Dashboard!$D$11*Dashboard!$D$10*SQRT(Dashboard!$D$12/365)</f>
        <v>-332021.70656520099</v>
      </c>
      <c r="E8419" s="3">
        <f>IF(Dashboard!$I$3,C8419*Dashboard!$E$11*Dashboard!$E$10*SQRT(Dashboard!$D$12/365),0)</f>
        <v>-736840.71577258245</v>
      </c>
      <c r="F8419" s="3">
        <f>D8419+IF(Dashboard!$I$3,E8419,0)</f>
        <v>-1068862.4223377835</v>
      </c>
      <c r="G8419" s="3">
        <f>IF(Dashboard!$I$4, ('Lookups and Calculations'!$F$9) / (1 - 'Lookups and Calculations'!$F$10), 'Lookups and Calculations'!$F$9)</f>
        <v>1951878.888340465</v>
      </c>
      <c r="H8419" s="12">
        <f t="shared" si="262"/>
        <v>0</v>
      </c>
      <c r="I8419" s="12">
        <f t="shared" si="263"/>
        <v>0</v>
      </c>
      <c r="J8419" s="13">
        <f>(1 - Dashboard!$I$9) * H8419 * Dashboard!$I$8 * 'Lookups and Calculations'!$F$12</f>
        <v>0</v>
      </c>
      <c r="K8419" s="12">
        <f>(1 - Dashboard!$I$11) * I8419 * Dashboard!$I$10 * 'Lookups and Calculations'!$F$12</f>
        <v>0</v>
      </c>
      <c r="L8419" s="12">
        <f>(H8419 - I8419) * Dashboard!$I$13 * (Dashboard!$D$12 / 365) * 'Lookups and Calculations'!$F$12</f>
        <v>0</v>
      </c>
      <c r="M8419" s="3">
        <f>(G8419*2) * Dashboard!$I$13 * (Dashboard!$D$12 / 365) * 'Lookups and Calculations'!$F$12</f>
        <v>1602.0878730267946</v>
      </c>
      <c r="N8419" s="12">
        <f>H8419 * Dashboard!$I$14 * Dashboard!$I$15 * (Dashboard!$D$12 / 365) * 'Lookups and Calculations'!$F$12</f>
        <v>0</v>
      </c>
    </row>
    <row r="8420" spans="1:14" x14ac:dyDescent="0.35">
      <c r="A8420" s="2">
        <v>8419</v>
      </c>
      <c r="B8420" s="11">
        <v>-1.9369736789989407</v>
      </c>
      <c r="C8420" s="11">
        <v>-0.21736669705836995</v>
      </c>
      <c r="D8420" s="3">
        <f>B8420*Dashboard!$D$11*Dashboard!$D$10*SQRT(Dashboard!$D$12/365)</f>
        <v>-480915.24684219481</v>
      </c>
      <c r="E8420" s="3">
        <f>IF(Dashboard!$I$3,C8420*Dashboard!$E$11*Dashboard!$E$10*SQRT(Dashboard!$D$12/365),0)</f>
        <v>-107936.37508293238</v>
      </c>
      <c r="F8420" s="3">
        <f>D8420+IF(Dashboard!$I$3,E8420,0)</f>
        <v>-588851.62192512723</v>
      </c>
      <c r="G8420" s="3">
        <f>IF(Dashboard!$I$4, ('Lookups and Calculations'!$F$9) / (1 - 'Lookups and Calculations'!$F$10), 'Lookups and Calculations'!$F$9)</f>
        <v>1951878.888340465</v>
      </c>
      <c r="H8420" s="12">
        <f t="shared" si="262"/>
        <v>0</v>
      </c>
      <c r="I8420" s="12">
        <f t="shared" si="263"/>
        <v>0</v>
      </c>
      <c r="J8420" s="13">
        <f>(1 - Dashboard!$I$9) * H8420 * Dashboard!$I$8 * 'Lookups and Calculations'!$F$12</f>
        <v>0</v>
      </c>
      <c r="K8420" s="12">
        <f>(1 - Dashboard!$I$11) * I8420 * Dashboard!$I$10 * 'Lookups and Calculations'!$F$12</f>
        <v>0</v>
      </c>
      <c r="L8420" s="12">
        <f>(H8420 - I8420) * Dashboard!$I$13 * (Dashboard!$D$12 / 365) * 'Lookups and Calculations'!$F$12</f>
        <v>0</v>
      </c>
      <c r="M8420" s="3">
        <f>(G8420*2) * Dashboard!$I$13 * (Dashboard!$D$12 / 365) * 'Lookups and Calculations'!$F$12</f>
        <v>1602.0878730267946</v>
      </c>
      <c r="N8420" s="12">
        <f>H8420 * Dashboard!$I$14 * Dashboard!$I$15 * (Dashboard!$D$12 / 365) * 'Lookups and Calculations'!$F$12</f>
        <v>0</v>
      </c>
    </row>
    <row r="8421" spans="1:14" x14ac:dyDescent="0.35">
      <c r="A8421" s="2">
        <v>8420</v>
      </c>
      <c r="B8421" s="11">
        <v>0.40933768244585389</v>
      </c>
      <c r="C8421" s="11">
        <v>-1.086113846637127</v>
      </c>
      <c r="D8421" s="3">
        <f>B8421*Dashboard!$D$11*Dashboard!$D$10*SQRT(Dashboard!$D$12/365)</f>
        <v>101631.08292571043</v>
      </c>
      <c r="E8421" s="3">
        <f>IF(Dashboard!$I$3,C8421*Dashboard!$E$11*Dashboard!$E$10*SQRT(Dashboard!$D$12/365),0)</f>
        <v>-539324.52910167328</v>
      </c>
      <c r="F8421" s="3">
        <f>D8421+IF(Dashboard!$I$3,E8421,0)</f>
        <v>-437693.44617596286</v>
      </c>
      <c r="G8421" s="3">
        <f>IF(Dashboard!$I$4, ('Lookups and Calculations'!$F$9) / (1 - 'Lookups and Calculations'!$F$10), 'Lookups and Calculations'!$F$9)</f>
        <v>1951878.888340465</v>
      </c>
      <c r="H8421" s="12">
        <f t="shared" si="262"/>
        <v>0</v>
      </c>
      <c r="I8421" s="12">
        <f t="shared" si="263"/>
        <v>0</v>
      </c>
      <c r="J8421" s="13">
        <f>(1 - Dashboard!$I$9) * H8421 * Dashboard!$I$8 * 'Lookups and Calculations'!$F$12</f>
        <v>0</v>
      </c>
      <c r="K8421" s="12">
        <f>(1 - Dashboard!$I$11) * I8421 * Dashboard!$I$10 * 'Lookups and Calculations'!$F$12</f>
        <v>0</v>
      </c>
      <c r="L8421" s="12">
        <f>(H8421 - I8421) * Dashboard!$I$13 * (Dashboard!$D$12 / 365) * 'Lookups and Calculations'!$F$12</f>
        <v>0</v>
      </c>
      <c r="M8421" s="3">
        <f>(G8421*2) * Dashboard!$I$13 * (Dashboard!$D$12 / 365) * 'Lookups and Calculations'!$F$12</f>
        <v>1602.0878730267946</v>
      </c>
      <c r="N8421" s="12">
        <f>H8421 * Dashboard!$I$14 * Dashboard!$I$15 * (Dashboard!$D$12 / 365) * 'Lookups and Calculations'!$F$12</f>
        <v>0</v>
      </c>
    </row>
    <row r="8422" spans="1:14" x14ac:dyDescent="0.35">
      <c r="A8422" s="2">
        <v>8421</v>
      </c>
      <c r="B8422" s="11">
        <v>0.65267736885251493</v>
      </c>
      <c r="C8422" s="11">
        <v>0.63092251083058593</v>
      </c>
      <c r="D8422" s="3">
        <f>B8422*Dashboard!$D$11*Dashboard!$D$10*SQRT(Dashboard!$D$12/365)</f>
        <v>162047.89014595232</v>
      </c>
      <c r="E8422" s="3">
        <f>IF(Dashboard!$I$3,C8422*Dashboard!$E$11*Dashboard!$E$10*SQRT(Dashboard!$D$12/365),0)</f>
        <v>313293.1111291105</v>
      </c>
      <c r="F8422" s="3">
        <f>D8422+IF(Dashboard!$I$3,E8422,0)</f>
        <v>475341.00127506279</v>
      </c>
      <c r="G8422" s="3">
        <f>IF(Dashboard!$I$4, ('Lookups and Calculations'!$F$9) / (1 - 'Lookups and Calculations'!$F$10), 'Lookups and Calculations'!$F$9)</f>
        <v>1951878.888340465</v>
      </c>
      <c r="H8422" s="12">
        <f t="shared" si="262"/>
        <v>0</v>
      </c>
      <c r="I8422" s="12">
        <f t="shared" si="263"/>
        <v>0</v>
      </c>
      <c r="J8422" s="13">
        <f>(1 - Dashboard!$I$9) * H8422 * Dashboard!$I$8 * 'Lookups and Calculations'!$F$12</f>
        <v>0</v>
      </c>
      <c r="K8422" s="12">
        <f>(1 - Dashboard!$I$11) * I8422 * Dashboard!$I$10 * 'Lookups and Calculations'!$F$12</f>
        <v>0</v>
      </c>
      <c r="L8422" s="12">
        <f>(H8422 - I8422) * Dashboard!$I$13 * (Dashboard!$D$12 / 365) * 'Lookups and Calculations'!$F$12</f>
        <v>0</v>
      </c>
      <c r="M8422" s="3">
        <f>(G8422*2) * Dashboard!$I$13 * (Dashboard!$D$12 / 365) * 'Lookups and Calculations'!$F$12</f>
        <v>1602.0878730267946</v>
      </c>
      <c r="N8422" s="12">
        <f>H8422 * Dashboard!$I$14 * Dashboard!$I$15 * (Dashboard!$D$12 / 365) * 'Lookups and Calculations'!$F$12</f>
        <v>0</v>
      </c>
    </row>
    <row r="8423" spans="1:14" x14ac:dyDescent="0.35">
      <c r="A8423" s="2">
        <v>8422</v>
      </c>
      <c r="B8423" s="11">
        <v>6.7990107061050992E-2</v>
      </c>
      <c r="C8423" s="11">
        <v>-0.57903958174356318</v>
      </c>
      <c r="D8423" s="3">
        <f>B8423*Dashboard!$D$11*Dashboard!$D$10*SQRT(Dashboard!$D$12/365)</f>
        <v>16880.703891129371</v>
      </c>
      <c r="E8423" s="3">
        <f>IF(Dashboard!$I$3,C8423*Dashboard!$E$11*Dashboard!$E$10*SQRT(Dashboard!$D$12/365),0)</f>
        <v>-287529.94055089506</v>
      </c>
      <c r="F8423" s="3">
        <f>D8423+IF(Dashboard!$I$3,E8423,0)</f>
        <v>-270649.23665976571</v>
      </c>
      <c r="G8423" s="3">
        <f>IF(Dashboard!$I$4, ('Lookups and Calculations'!$F$9) / (1 - 'Lookups and Calculations'!$F$10), 'Lookups and Calculations'!$F$9)</f>
        <v>1951878.888340465</v>
      </c>
      <c r="H8423" s="12">
        <f t="shared" si="262"/>
        <v>0</v>
      </c>
      <c r="I8423" s="12">
        <f t="shared" si="263"/>
        <v>0</v>
      </c>
      <c r="J8423" s="13">
        <f>(1 - Dashboard!$I$9) * H8423 * Dashboard!$I$8 * 'Lookups and Calculations'!$F$12</f>
        <v>0</v>
      </c>
      <c r="K8423" s="12">
        <f>(1 - Dashboard!$I$11) * I8423 * Dashboard!$I$10 * 'Lookups and Calculations'!$F$12</f>
        <v>0</v>
      </c>
      <c r="L8423" s="12">
        <f>(H8423 - I8423) * Dashboard!$I$13 * (Dashboard!$D$12 / 365) * 'Lookups and Calculations'!$F$12</f>
        <v>0</v>
      </c>
      <c r="M8423" s="3">
        <f>(G8423*2) * Dashboard!$I$13 * (Dashboard!$D$12 / 365) * 'Lookups and Calculations'!$F$12</f>
        <v>1602.0878730267946</v>
      </c>
      <c r="N8423" s="12">
        <f>H8423 * Dashboard!$I$14 * Dashboard!$I$15 * (Dashboard!$D$12 / 365) * 'Lookups and Calculations'!$F$12</f>
        <v>0</v>
      </c>
    </row>
    <row r="8424" spans="1:14" x14ac:dyDescent="0.35">
      <c r="A8424" s="2">
        <v>8423</v>
      </c>
      <c r="B8424" s="11">
        <v>-0.45828531932564348</v>
      </c>
      <c r="C8424" s="11">
        <v>-0.76977450066715736</v>
      </c>
      <c r="D8424" s="3">
        <f>B8424*Dashboard!$D$11*Dashboard!$D$10*SQRT(Dashboard!$D$12/365)</f>
        <v>-113783.88868017572</v>
      </c>
      <c r="E8424" s="3">
        <f>IF(Dashboard!$I$3,C8424*Dashboard!$E$11*Dashboard!$E$10*SQRT(Dashboard!$D$12/365),0)</f>
        <v>-382241.94578885211</v>
      </c>
      <c r="F8424" s="3">
        <f>D8424+IF(Dashboard!$I$3,E8424,0)</f>
        <v>-496025.83446902782</v>
      </c>
      <c r="G8424" s="3">
        <f>IF(Dashboard!$I$4, ('Lookups and Calculations'!$F$9) / (1 - 'Lookups and Calculations'!$F$10), 'Lookups and Calculations'!$F$9)</f>
        <v>1951878.888340465</v>
      </c>
      <c r="H8424" s="12">
        <f t="shared" si="262"/>
        <v>0</v>
      </c>
      <c r="I8424" s="12">
        <f t="shared" si="263"/>
        <v>0</v>
      </c>
      <c r="J8424" s="13">
        <f>(1 - Dashboard!$I$9) * H8424 * Dashboard!$I$8 * 'Lookups and Calculations'!$F$12</f>
        <v>0</v>
      </c>
      <c r="K8424" s="12">
        <f>(1 - Dashboard!$I$11) * I8424 * Dashboard!$I$10 * 'Lookups and Calculations'!$F$12</f>
        <v>0</v>
      </c>
      <c r="L8424" s="12">
        <f>(H8424 - I8424) * Dashboard!$I$13 * (Dashboard!$D$12 / 365) * 'Lookups and Calculations'!$F$12</f>
        <v>0</v>
      </c>
      <c r="M8424" s="3">
        <f>(G8424*2) * Dashboard!$I$13 * (Dashboard!$D$12 / 365) * 'Lookups and Calculations'!$F$12</f>
        <v>1602.0878730267946</v>
      </c>
      <c r="N8424" s="12">
        <f>H8424 * Dashboard!$I$14 * Dashboard!$I$15 * (Dashboard!$D$12 / 365) * 'Lookups and Calculations'!$F$12</f>
        <v>0</v>
      </c>
    </row>
    <row r="8425" spans="1:14" x14ac:dyDescent="0.35">
      <c r="A8425" s="2">
        <v>8424</v>
      </c>
      <c r="B8425" s="11">
        <v>0.37273113752069381</v>
      </c>
      <c r="C8425" s="11">
        <v>-0.10274038376644624</v>
      </c>
      <c r="D8425" s="3">
        <f>B8425*Dashboard!$D$11*Dashboard!$D$10*SQRT(Dashboard!$D$12/365)</f>
        <v>92542.345283275557</v>
      </c>
      <c r="E8425" s="3">
        <f>IF(Dashboard!$I$3,C8425*Dashboard!$E$11*Dashboard!$E$10*SQRT(Dashboard!$D$12/365),0)</f>
        <v>-51017.127961426828</v>
      </c>
      <c r="F8425" s="3">
        <f>D8425+IF(Dashboard!$I$3,E8425,0)</f>
        <v>41525.21732184873</v>
      </c>
      <c r="G8425" s="3">
        <f>IF(Dashboard!$I$4, ('Lookups and Calculations'!$F$9) / (1 - 'Lookups and Calculations'!$F$10), 'Lookups and Calculations'!$F$9)</f>
        <v>1951878.888340465</v>
      </c>
      <c r="H8425" s="12">
        <f t="shared" si="262"/>
        <v>0</v>
      </c>
      <c r="I8425" s="12">
        <f t="shared" si="263"/>
        <v>0</v>
      </c>
      <c r="J8425" s="13">
        <f>(1 - Dashboard!$I$9) * H8425 * Dashboard!$I$8 * 'Lookups and Calculations'!$F$12</f>
        <v>0</v>
      </c>
      <c r="K8425" s="12">
        <f>(1 - Dashboard!$I$11) * I8425 * Dashboard!$I$10 * 'Lookups and Calculations'!$F$12</f>
        <v>0</v>
      </c>
      <c r="L8425" s="12">
        <f>(H8425 - I8425) * Dashboard!$I$13 * (Dashboard!$D$12 / 365) * 'Lookups and Calculations'!$F$12</f>
        <v>0</v>
      </c>
      <c r="M8425" s="3">
        <f>(G8425*2) * Dashboard!$I$13 * (Dashboard!$D$12 / 365) * 'Lookups and Calculations'!$F$12</f>
        <v>1602.0878730267946</v>
      </c>
      <c r="N8425" s="12">
        <f>H8425 * Dashboard!$I$14 * Dashboard!$I$15 * (Dashboard!$D$12 / 365) * 'Lookups and Calculations'!$F$12</f>
        <v>0</v>
      </c>
    </row>
    <row r="8426" spans="1:14" x14ac:dyDescent="0.35">
      <c r="A8426" s="2">
        <v>8425</v>
      </c>
      <c r="B8426" s="11">
        <v>-0.14450262553353913</v>
      </c>
      <c r="C8426" s="11">
        <v>-1.0134652547896381</v>
      </c>
      <c r="D8426" s="3">
        <f>B8426*Dashboard!$D$11*Dashboard!$D$10*SQRT(Dashboard!$D$12/365)</f>
        <v>-35877.36714301796</v>
      </c>
      <c r="E8426" s="3">
        <f>IF(Dashboard!$I$3,C8426*Dashboard!$E$11*Dashboard!$E$10*SQRT(Dashboard!$D$12/365),0)</f>
        <v>-503249.88765468227</v>
      </c>
      <c r="F8426" s="3">
        <f>D8426+IF(Dashboard!$I$3,E8426,0)</f>
        <v>-539127.25479770021</v>
      </c>
      <c r="G8426" s="3">
        <f>IF(Dashboard!$I$4, ('Lookups and Calculations'!$F$9) / (1 - 'Lookups and Calculations'!$F$10), 'Lookups and Calculations'!$F$9)</f>
        <v>1951878.888340465</v>
      </c>
      <c r="H8426" s="12">
        <f t="shared" si="262"/>
        <v>0</v>
      </c>
      <c r="I8426" s="12">
        <f t="shared" si="263"/>
        <v>0</v>
      </c>
      <c r="J8426" s="13">
        <f>(1 - Dashboard!$I$9) * H8426 * Dashboard!$I$8 * 'Lookups and Calculations'!$F$12</f>
        <v>0</v>
      </c>
      <c r="K8426" s="12">
        <f>(1 - Dashboard!$I$11) * I8426 * Dashboard!$I$10 * 'Lookups and Calculations'!$F$12</f>
        <v>0</v>
      </c>
      <c r="L8426" s="12">
        <f>(H8426 - I8426) * Dashboard!$I$13 * (Dashboard!$D$12 / 365) * 'Lookups and Calculations'!$F$12</f>
        <v>0</v>
      </c>
      <c r="M8426" s="3">
        <f>(G8426*2) * Dashboard!$I$13 * (Dashboard!$D$12 / 365) * 'Lookups and Calculations'!$F$12</f>
        <v>1602.0878730267946</v>
      </c>
      <c r="N8426" s="12">
        <f>H8426 * Dashboard!$I$14 * Dashboard!$I$15 * (Dashboard!$D$12 / 365) * 'Lookups and Calculations'!$F$12</f>
        <v>0</v>
      </c>
    </row>
    <row r="8427" spans="1:14" x14ac:dyDescent="0.35">
      <c r="A8427" s="2">
        <v>8426</v>
      </c>
      <c r="B8427" s="11">
        <v>-0.79086885599934154</v>
      </c>
      <c r="C8427" s="11">
        <v>1.1833150197772162</v>
      </c>
      <c r="D8427" s="3">
        <f>B8427*Dashboard!$D$11*Dashboard!$D$10*SQRT(Dashboard!$D$12/365)</f>
        <v>-196358.31670118196</v>
      </c>
      <c r="E8427" s="3">
        <f>IF(Dashboard!$I$3,C8427*Dashboard!$E$11*Dashboard!$E$10*SQRT(Dashboard!$D$12/365),0)</f>
        <v>587591.08706355107</v>
      </c>
      <c r="F8427" s="3">
        <f>D8427+IF(Dashboard!$I$3,E8427,0)</f>
        <v>391232.77036236913</v>
      </c>
      <c r="G8427" s="3">
        <f>IF(Dashboard!$I$4, ('Lookups and Calculations'!$F$9) / (1 - 'Lookups and Calculations'!$F$10), 'Lookups and Calculations'!$F$9)</f>
        <v>1951878.888340465</v>
      </c>
      <c r="H8427" s="12">
        <f t="shared" si="262"/>
        <v>0</v>
      </c>
      <c r="I8427" s="12">
        <f t="shared" si="263"/>
        <v>0</v>
      </c>
      <c r="J8427" s="13">
        <f>(1 - Dashboard!$I$9) * H8427 * Dashboard!$I$8 * 'Lookups and Calculations'!$F$12</f>
        <v>0</v>
      </c>
      <c r="K8427" s="12">
        <f>(1 - Dashboard!$I$11) * I8427 * Dashboard!$I$10 * 'Lookups and Calculations'!$F$12</f>
        <v>0</v>
      </c>
      <c r="L8427" s="12">
        <f>(H8427 - I8427) * Dashboard!$I$13 * (Dashboard!$D$12 / 365) * 'Lookups and Calculations'!$F$12</f>
        <v>0</v>
      </c>
      <c r="M8427" s="3">
        <f>(G8427*2) * Dashboard!$I$13 * (Dashboard!$D$12 / 365) * 'Lookups and Calculations'!$F$12</f>
        <v>1602.0878730267946</v>
      </c>
      <c r="N8427" s="12">
        <f>H8427 * Dashboard!$I$14 * Dashboard!$I$15 * (Dashboard!$D$12 / 365) * 'Lookups and Calculations'!$F$12</f>
        <v>0</v>
      </c>
    </row>
    <row r="8428" spans="1:14" x14ac:dyDescent="0.35">
      <c r="A8428" s="2">
        <v>8427</v>
      </c>
      <c r="B8428" s="11">
        <v>-1.8190624927961137</v>
      </c>
      <c r="C8428" s="11">
        <v>-1.6365324456874708</v>
      </c>
      <c r="D8428" s="3">
        <f>B8428*Dashboard!$D$11*Dashboard!$D$10*SQRT(Dashboard!$D$12/365)</f>
        <v>-451640.04923212988</v>
      </c>
      <c r="E8428" s="3">
        <f>IF(Dashboard!$I$3,C8428*Dashboard!$E$11*Dashboard!$E$10*SQRT(Dashboard!$D$12/365),0)</f>
        <v>-812642.33336387156</v>
      </c>
      <c r="F8428" s="3">
        <f>D8428+IF(Dashboard!$I$3,E8428,0)</f>
        <v>-1264282.3825960015</v>
      </c>
      <c r="G8428" s="3">
        <f>IF(Dashboard!$I$4, ('Lookups and Calculations'!$F$9) / (1 - 'Lookups and Calculations'!$F$10), 'Lookups and Calculations'!$F$9)</f>
        <v>1951878.888340465</v>
      </c>
      <c r="H8428" s="12">
        <f t="shared" si="262"/>
        <v>0</v>
      </c>
      <c r="I8428" s="12">
        <f t="shared" si="263"/>
        <v>0</v>
      </c>
      <c r="J8428" s="13">
        <f>(1 - Dashboard!$I$9) * H8428 * Dashboard!$I$8 * 'Lookups and Calculations'!$F$12</f>
        <v>0</v>
      </c>
      <c r="K8428" s="12">
        <f>(1 - Dashboard!$I$11) * I8428 * Dashboard!$I$10 * 'Lookups and Calculations'!$F$12</f>
        <v>0</v>
      </c>
      <c r="L8428" s="12">
        <f>(H8428 - I8428) * Dashboard!$I$13 * (Dashboard!$D$12 / 365) * 'Lookups and Calculations'!$F$12</f>
        <v>0</v>
      </c>
      <c r="M8428" s="3">
        <f>(G8428*2) * Dashboard!$I$13 * (Dashboard!$D$12 / 365) * 'Lookups and Calculations'!$F$12</f>
        <v>1602.0878730267946</v>
      </c>
      <c r="N8428" s="12">
        <f>H8428 * Dashboard!$I$14 * Dashboard!$I$15 * (Dashboard!$D$12 / 365) * 'Lookups and Calculations'!$F$12</f>
        <v>0</v>
      </c>
    </row>
    <row r="8429" spans="1:14" x14ac:dyDescent="0.35">
      <c r="A8429" s="2">
        <v>8428</v>
      </c>
      <c r="B8429" s="11">
        <v>0.72165665864816397</v>
      </c>
      <c r="C8429" s="11">
        <v>0.74290440530454338</v>
      </c>
      <c r="D8429" s="3">
        <f>B8429*Dashboard!$D$11*Dashboard!$D$10*SQRT(Dashboard!$D$12/365)</f>
        <v>179174.19007389885</v>
      </c>
      <c r="E8429" s="3">
        <f>IF(Dashboard!$I$3,C8429*Dashboard!$E$11*Dashboard!$E$10*SQRT(Dashboard!$D$12/365),0)</f>
        <v>368899.23629920825</v>
      </c>
      <c r="F8429" s="3">
        <f>D8429+IF(Dashboard!$I$3,E8429,0)</f>
        <v>548073.42637310713</v>
      </c>
      <c r="G8429" s="3">
        <f>IF(Dashboard!$I$4, ('Lookups and Calculations'!$F$9) / (1 - 'Lookups and Calculations'!$F$10), 'Lookups and Calculations'!$F$9)</f>
        <v>1951878.888340465</v>
      </c>
      <c r="H8429" s="12">
        <f t="shared" si="262"/>
        <v>0</v>
      </c>
      <c r="I8429" s="12">
        <f t="shared" si="263"/>
        <v>0</v>
      </c>
      <c r="J8429" s="13">
        <f>(1 - Dashboard!$I$9) * H8429 * Dashboard!$I$8 * 'Lookups and Calculations'!$F$12</f>
        <v>0</v>
      </c>
      <c r="K8429" s="12">
        <f>(1 - Dashboard!$I$11) * I8429 * Dashboard!$I$10 * 'Lookups and Calculations'!$F$12</f>
        <v>0</v>
      </c>
      <c r="L8429" s="12">
        <f>(H8429 - I8429) * Dashboard!$I$13 * (Dashboard!$D$12 / 365) * 'Lookups and Calculations'!$F$12</f>
        <v>0</v>
      </c>
      <c r="M8429" s="3">
        <f>(G8429*2) * Dashboard!$I$13 * (Dashboard!$D$12 / 365) * 'Lookups and Calculations'!$F$12</f>
        <v>1602.0878730267946</v>
      </c>
      <c r="N8429" s="12">
        <f>H8429 * Dashboard!$I$14 * Dashboard!$I$15 * (Dashboard!$D$12 / 365) * 'Lookups and Calculations'!$F$12</f>
        <v>0</v>
      </c>
    </row>
    <row r="8430" spans="1:14" x14ac:dyDescent="0.35">
      <c r="A8430" s="2">
        <v>8429</v>
      </c>
      <c r="B8430" s="11">
        <v>2.5679017836370384</v>
      </c>
      <c r="C8430" s="11">
        <v>8.0582968813962527E-2</v>
      </c>
      <c r="D8430" s="3">
        <f>B8430*Dashboard!$D$11*Dashboard!$D$10*SQRT(Dashboard!$D$12/365)</f>
        <v>637563.19124716101</v>
      </c>
      <c r="E8430" s="3">
        <f>IF(Dashboard!$I$3,C8430*Dashboard!$E$11*Dashboard!$E$10*SQRT(Dashboard!$D$12/365),0)</f>
        <v>40014.563706897818</v>
      </c>
      <c r="F8430" s="3">
        <f>D8430+IF(Dashboard!$I$3,E8430,0)</f>
        <v>677577.75495405879</v>
      </c>
      <c r="G8430" s="3">
        <f>IF(Dashboard!$I$4, ('Lookups and Calculations'!$F$9) / (1 - 'Lookups and Calculations'!$F$10), 'Lookups and Calculations'!$F$9)</f>
        <v>1951878.888340465</v>
      </c>
      <c r="H8430" s="12">
        <f t="shared" si="262"/>
        <v>0</v>
      </c>
      <c r="I8430" s="12">
        <f t="shared" si="263"/>
        <v>0</v>
      </c>
      <c r="J8430" s="13">
        <f>(1 - Dashboard!$I$9) * H8430 * Dashboard!$I$8 * 'Lookups and Calculations'!$F$12</f>
        <v>0</v>
      </c>
      <c r="K8430" s="12">
        <f>(1 - Dashboard!$I$11) * I8430 * Dashboard!$I$10 * 'Lookups and Calculations'!$F$12</f>
        <v>0</v>
      </c>
      <c r="L8430" s="12">
        <f>(H8430 - I8430) * Dashboard!$I$13 * (Dashboard!$D$12 / 365) * 'Lookups and Calculations'!$F$12</f>
        <v>0</v>
      </c>
      <c r="M8430" s="3">
        <f>(G8430*2) * Dashboard!$I$13 * (Dashboard!$D$12 / 365) * 'Lookups and Calculations'!$F$12</f>
        <v>1602.0878730267946</v>
      </c>
      <c r="N8430" s="12">
        <f>H8430 * Dashboard!$I$14 * Dashboard!$I$15 * (Dashboard!$D$12 / 365) * 'Lookups and Calculations'!$F$12</f>
        <v>0</v>
      </c>
    </row>
    <row r="8431" spans="1:14" x14ac:dyDescent="0.35">
      <c r="A8431" s="2">
        <v>8430</v>
      </c>
      <c r="B8431" s="11">
        <v>-4.1738863955679592E-2</v>
      </c>
      <c r="C8431" s="11">
        <v>-0.3098146027358426</v>
      </c>
      <c r="D8431" s="3">
        <f>B8431*Dashboard!$D$11*Dashboard!$D$10*SQRT(Dashboard!$D$12/365)</f>
        <v>-10362.998877988066</v>
      </c>
      <c r="E8431" s="3">
        <f>IF(Dashboard!$I$3,C8431*Dashboard!$E$11*Dashboard!$E$10*SQRT(Dashboard!$D$12/365),0)</f>
        <v>-153842.63375951198</v>
      </c>
      <c r="F8431" s="3">
        <f>D8431+IF(Dashboard!$I$3,E8431,0)</f>
        <v>-164205.63263750006</v>
      </c>
      <c r="G8431" s="3">
        <f>IF(Dashboard!$I$4, ('Lookups and Calculations'!$F$9) / (1 - 'Lookups and Calculations'!$F$10), 'Lookups and Calculations'!$F$9)</f>
        <v>1951878.888340465</v>
      </c>
      <c r="H8431" s="12">
        <f t="shared" si="262"/>
        <v>0</v>
      </c>
      <c r="I8431" s="12">
        <f t="shared" si="263"/>
        <v>0</v>
      </c>
      <c r="J8431" s="13">
        <f>(1 - Dashboard!$I$9) * H8431 * Dashboard!$I$8 * 'Lookups and Calculations'!$F$12</f>
        <v>0</v>
      </c>
      <c r="K8431" s="12">
        <f>(1 - Dashboard!$I$11) * I8431 * Dashboard!$I$10 * 'Lookups and Calculations'!$F$12</f>
        <v>0</v>
      </c>
      <c r="L8431" s="12">
        <f>(H8431 - I8431) * Dashboard!$I$13 * (Dashboard!$D$12 / 365) * 'Lookups and Calculations'!$F$12</f>
        <v>0</v>
      </c>
      <c r="M8431" s="3">
        <f>(G8431*2) * Dashboard!$I$13 * (Dashboard!$D$12 / 365) * 'Lookups and Calculations'!$F$12</f>
        <v>1602.0878730267946</v>
      </c>
      <c r="N8431" s="12">
        <f>H8431 * Dashboard!$I$14 * Dashboard!$I$15 * (Dashboard!$D$12 / 365) * 'Lookups and Calculations'!$F$12</f>
        <v>0</v>
      </c>
    </row>
    <row r="8432" spans="1:14" x14ac:dyDescent="0.35">
      <c r="A8432" s="2">
        <v>8431</v>
      </c>
      <c r="B8432" s="11">
        <v>-1.1044288468051391</v>
      </c>
      <c r="C8432" s="11">
        <v>-5.2387111619224803E-2</v>
      </c>
      <c r="D8432" s="3">
        <f>B8432*Dashboard!$D$11*Dashboard!$D$10*SQRT(Dashboard!$D$12/365)</f>
        <v>-274209.54514747666</v>
      </c>
      <c r="E8432" s="3">
        <f>IF(Dashboard!$I$3,C8432*Dashboard!$E$11*Dashboard!$E$10*SQRT(Dashboard!$D$12/365),0)</f>
        <v>-26013.529237763989</v>
      </c>
      <c r="F8432" s="3">
        <f>D8432+IF(Dashboard!$I$3,E8432,0)</f>
        <v>-300223.07438524067</v>
      </c>
      <c r="G8432" s="3">
        <f>IF(Dashboard!$I$4, ('Lookups and Calculations'!$F$9) / (1 - 'Lookups and Calculations'!$F$10), 'Lookups and Calculations'!$F$9)</f>
        <v>1951878.888340465</v>
      </c>
      <c r="H8432" s="12">
        <f t="shared" si="262"/>
        <v>0</v>
      </c>
      <c r="I8432" s="12">
        <f t="shared" si="263"/>
        <v>0</v>
      </c>
      <c r="J8432" s="13">
        <f>(1 - Dashboard!$I$9) * H8432 * Dashboard!$I$8 * 'Lookups and Calculations'!$F$12</f>
        <v>0</v>
      </c>
      <c r="K8432" s="12">
        <f>(1 - Dashboard!$I$11) * I8432 * Dashboard!$I$10 * 'Lookups and Calculations'!$F$12</f>
        <v>0</v>
      </c>
      <c r="L8432" s="12">
        <f>(H8432 - I8432) * Dashboard!$I$13 * (Dashboard!$D$12 / 365) * 'Lookups and Calculations'!$F$12</f>
        <v>0</v>
      </c>
      <c r="M8432" s="3">
        <f>(G8432*2) * Dashboard!$I$13 * (Dashboard!$D$12 / 365) * 'Lookups and Calculations'!$F$12</f>
        <v>1602.0878730267946</v>
      </c>
      <c r="N8432" s="12">
        <f>H8432 * Dashboard!$I$14 * Dashboard!$I$15 * (Dashboard!$D$12 / 365) * 'Lookups and Calculations'!$F$12</f>
        <v>0</v>
      </c>
    </row>
    <row r="8433" spans="1:14" x14ac:dyDescent="0.35">
      <c r="A8433" s="2">
        <v>8432</v>
      </c>
      <c r="B8433" s="11">
        <v>0.8168657365985581</v>
      </c>
      <c r="C8433" s="11">
        <v>-0.68233135714445659</v>
      </c>
      <c r="D8433" s="3">
        <f>B8433*Dashboard!$D$11*Dashboard!$D$10*SQRT(Dashboard!$D$12/365)</f>
        <v>202812.86814194324</v>
      </c>
      <c r="E8433" s="3">
        <f>IF(Dashboard!$I$3,C8433*Dashboard!$E$11*Dashboard!$E$10*SQRT(Dashboard!$D$12/365),0)</f>
        <v>-338820.8694904786</v>
      </c>
      <c r="F8433" s="3">
        <f>D8433+IF(Dashboard!$I$3,E8433,0)</f>
        <v>-136008.00134853536</v>
      </c>
      <c r="G8433" s="3">
        <f>IF(Dashboard!$I$4, ('Lookups and Calculations'!$F$9) / (1 - 'Lookups and Calculations'!$F$10), 'Lookups and Calculations'!$F$9)</f>
        <v>1951878.888340465</v>
      </c>
      <c r="H8433" s="12">
        <f t="shared" si="262"/>
        <v>0</v>
      </c>
      <c r="I8433" s="12">
        <f t="shared" si="263"/>
        <v>0</v>
      </c>
      <c r="J8433" s="13">
        <f>(1 - Dashboard!$I$9) * H8433 * Dashboard!$I$8 * 'Lookups and Calculations'!$F$12</f>
        <v>0</v>
      </c>
      <c r="K8433" s="12">
        <f>(1 - Dashboard!$I$11) * I8433 * Dashboard!$I$10 * 'Lookups and Calculations'!$F$12</f>
        <v>0</v>
      </c>
      <c r="L8433" s="12">
        <f>(H8433 - I8433) * Dashboard!$I$13 * (Dashboard!$D$12 / 365) * 'Lookups and Calculations'!$F$12</f>
        <v>0</v>
      </c>
      <c r="M8433" s="3">
        <f>(G8433*2) * Dashboard!$I$13 * (Dashboard!$D$12 / 365) * 'Lookups and Calculations'!$F$12</f>
        <v>1602.0878730267946</v>
      </c>
      <c r="N8433" s="12">
        <f>H8433 * Dashboard!$I$14 * Dashboard!$I$15 * (Dashboard!$D$12 / 365) * 'Lookups and Calculations'!$F$12</f>
        <v>0</v>
      </c>
    </row>
    <row r="8434" spans="1:14" x14ac:dyDescent="0.35">
      <c r="A8434" s="2">
        <v>8433</v>
      </c>
      <c r="B8434" s="11">
        <v>-0.29780706138029578</v>
      </c>
      <c r="C8434" s="11">
        <v>-0.2087888386425453</v>
      </c>
      <c r="D8434" s="3">
        <f>B8434*Dashboard!$D$11*Dashboard!$D$10*SQRT(Dashboard!$D$12/365)</f>
        <v>-73940.063299709887</v>
      </c>
      <c r="E8434" s="3">
        <f>IF(Dashboard!$I$3,C8434*Dashboard!$E$11*Dashboard!$E$10*SQRT(Dashboard!$D$12/365),0)</f>
        <v>-103676.92340101209</v>
      </c>
      <c r="F8434" s="3">
        <f>D8434+IF(Dashboard!$I$3,E8434,0)</f>
        <v>-177616.98670072196</v>
      </c>
      <c r="G8434" s="3">
        <f>IF(Dashboard!$I$4, ('Lookups and Calculations'!$F$9) / (1 - 'Lookups and Calculations'!$F$10), 'Lookups and Calculations'!$F$9)</f>
        <v>1951878.888340465</v>
      </c>
      <c r="H8434" s="12">
        <f t="shared" si="262"/>
        <v>0</v>
      </c>
      <c r="I8434" s="12">
        <f t="shared" si="263"/>
        <v>0</v>
      </c>
      <c r="J8434" s="13">
        <f>(1 - Dashboard!$I$9) * H8434 * Dashboard!$I$8 * 'Lookups and Calculations'!$F$12</f>
        <v>0</v>
      </c>
      <c r="K8434" s="12">
        <f>(1 - Dashboard!$I$11) * I8434 * Dashboard!$I$10 * 'Lookups and Calculations'!$F$12</f>
        <v>0</v>
      </c>
      <c r="L8434" s="12">
        <f>(H8434 - I8434) * Dashboard!$I$13 * (Dashboard!$D$12 / 365) * 'Lookups and Calculations'!$F$12</f>
        <v>0</v>
      </c>
      <c r="M8434" s="3">
        <f>(G8434*2) * Dashboard!$I$13 * (Dashboard!$D$12 / 365) * 'Lookups and Calculations'!$F$12</f>
        <v>1602.0878730267946</v>
      </c>
      <c r="N8434" s="12">
        <f>H8434 * Dashboard!$I$14 * Dashboard!$I$15 * (Dashboard!$D$12 / 365) * 'Lookups and Calculations'!$F$12</f>
        <v>0</v>
      </c>
    </row>
    <row r="8435" spans="1:14" x14ac:dyDescent="0.35">
      <c r="A8435" s="2">
        <v>8434</v>
      </c>
      <c r="B8435" s="11">
        <v>-0.91603536412122366</v>
      </c>
      <c r="C8435" s="11">
        <v>0.62126213045585232</v>
      </c>
      <c r="D8435" s="3">
        <f>B8435*Dashboard!$D$11*Dashboard!$D$10*SQRT(Dashboard!$D$12/365)</f>
        <v>-227434.87845442171</v>
      </c>
      <c r="E8435" s="3">
        <f>IF(Dashboard!$I$3,C8435*Dashboard!$E$11*Dashboard!$E$10*SQRT(Dashboard!$D$12/365),0)</f>
        <v>308496.11851854954</v>
      </c>
      <c r="F8435" s="3">
        <f>D8435+IF(Dashboard!$I$3,E8435,0)</f>
        <v>81061.240064127836</v>
      </c>
      <c r="G8435" s="3">
        <f>IF(Dashboard!$I$4, ('Lookups and Calculations'!$F$9) / (1 - 'Lookups and Calculations'!$F$10), 'Lookups and Calculations'!$F$9)</f>
        <v>1951878.888340465</v>
      </c>
      <c r="H8435" s="12">
        <f t="shared" si="262"/>
        <v>0</v>
      </c>
      <c r="I8435" s="12">
        <f t="shared" si="263"/>
        <v>0</v>
      </c>
      <c r="J8435" s="13">
        <f>(1 - Dashboard!$I$9) * H8435 * Dashboard!$I$8 * 'Lookups and Calculations'!$F$12</f>
        <v>0</v>
      </c>
      <c r="K8435" s="12">
        <f>(1 - Dashboard!$I$11) * I8435 * Dashboard!$I$10 * 'Lookups and Calculations'!$F$12</f>
        <v>0</v>
      </c>
      <c r="L8435" s="12">
        <f>(H8435 - I8435) * Dashboard!$I$13 * (Dashboard!$D$12 / 365) * 'Lookups and Calculations'!$F$12</f>
        <v>0</v>
      </c>
      <c r="M8435" s="3">
        <f>(G8435*2) * Dashboard!$I$13 * (Dashboard!$D$12 / 365) * 'Lookups and Calculations'!$F$12</f>
        <v>1602.0878730267946</v>
      </c>
      <c r="N8435" s="12">
        <f>H8435 * Dashboard!$I$14 * Dashboard!$I$15 * (Dashboard!$D$12 / 365) * 'Lookups and Calculations'!$F$12</f>
        <v>0</v>
      </c>
    </row>
    <row r="8436" spans="1:14" x14ac:dyDescent="0.35">
      <c r="A8436" s="2">
        <v>8435</v>
      </c>
      <c r="B8436" s="11">
        <v>-0.70677139694002333</v>
      </c>
      <c r="C8436" s="11">
        <v>-1.0015233477469212</v>
      </c>
      <c r="D8436" s="3">
        <f>B8436*Dashboard!$D$11*Dashboard!$D$10*SQRT(Dashboard!$D$12/365)</f>
        <v>-175478.45100098549</v>
      </c>
      <c r="E8436" s="3">
        <f>IF(Dashboard!$I$3,C8436*Dashboard!$E$11*Dashboard!$E$10*SQRT(Dashboard!$D$12/365),0)</f>
        <v>-497319.97210086545</v>
      </c>
      <c r="F8436" s="3">
        <f>D8436+IF(Dashboard!$I$3,E8436,0)</f>
        <v>-672798.4231018509</v>
      </c>
      <c r="G8436" s="3">
        <f>IF(Dashboard!$I$4, ('Lookups and Calculations'!$F$9) / (1 - 'Lookups and Calculations'!$F$10), 'Lookups and Calculations'!$F$9)</f>
        <v>1951878.888340465</v>
      </c>
      <c r="H8436" s="12">
        <f t="shared" si="262"/>
        <v>0</v>
      </c>
      <c r="I8436" s="12">
        <f t="shared" si="263"/>
        <v>0</v>
      </c>
      <c r="J8436" s="13">
        <f>(1 - Dashboard!$I$9) * H8436 * Dashboard!$I$8 * 'Lookups and Calculations'!$F$12</f>
        <v>0</v>
      </c>
      <c r="K8436" s="12">
        <f>(1 - Dashboard!$I$11) * I8436 * Dashboard!$I$10 * 'Lookups and Calculations'!$F$12</f>
        <v>0</v>
      </c>
      <c r="L8436" s="12">
        <f>(H8436 - I8436) * Dashboard!$I$13 * (Dashboard!$D$12 / 365) * 'Lookups and Calculations'!$F$12</f>
        <v>0</v>
      </c>
      <c r="M8436" s="3">
        <f>(G8436*2) * Dashboard!$I$13 * (Dashboard!$D$12 / 365) * 'Lookups and Calculations'!$F$12</f>
        <v>1602.0878730267946</v>
      </c>
      <c r="N8436" s="12">
        <f>H8436 * Dashboard!$I$14 * Dashboard!$I$15 * (Dashboard!$D$12 / 365) * 'Lookups and Calculations'!$F$12</f>
        <v>0</v>
      </c>
    </row>
    <row r="8437" spans="1:14" x14ac:dyDescent="0.35">
      <c r="A8437" s="2">
        <v>8436</v>
      </c>
      <c r="B8437" s="11">
        <v>-0.6080405835214906</v>
      </c>
      <c r="C8437" s="11">
        <v>0.71736746001619223</v>
      </c>
      <c r="D8437" s="3">
        <f>B8437*Dashboard!$D$11*Dashboard!$D$10*SQRT(Dashboard!$D$12/365)</f>
        <v>-150965.39022948165</v>
      </c>
      <c r="E8437" s="3">
        <f>IF(Dashboard!$I$3,C8437*Dashboard!$E$11*Dashboard!$E$10*SQRT(Dashboard!$D$12/365),0)</f>
        <v>356218.52052067465</v>
      </c>
      <c r="F8437" s="3">
        <f>D8437+IF(Dashboard!$I$3,E8437,0)</f>
        <v>205253.130291193</v>
      </c>
      <c r="G8437" s="3">
        <f>IF(Dashboard!$I$4, ('Lookups and Calculations'!$F$9) / (1 - 'Lookups and Calculations'!$F$10), 'Lookups and Calculations'!$F$9)</f>
        <v>1951878.888340465</v>
      </c>
      <c r="H8437" s="12">
        <f t="shared" si="262"/>
        <v>0</v>
      </c>
      <c r="I8437" s="12">
        <f t="shared" si="263"/>
        <v>0</v>
      </c>
      <c r="J8437" s="13">
        <f>(1 - Dashboard!$I$9) * H8437 * Dashboard!$I$8 * 'Lookups and Calculations'!$F$12</f>
        <v>0</v>
      </c>
      <c r="K8437" s="12">
        <f>(1 - Dashboard!$I$11) * I8437 * Dashboard!$I$10 * 'Lookups and Calculations'!$F$12</f>
        <v>0</v>
      </c>
      <c r="L8437" s="12">
        <f>(H8437 - I8437) * Dashboard!$I$13 * (Dashboard!$D$12 / 365) * 'Lookups and Calculations'!$F$12</f>
        <v>0</v>
      </c>
      <c r="M8437" s="3">
        <f>(G8437*2) * Dashboard!$I$13 * (Dashboard!$D$12 / 365) * 'Lookups and Calculations'!$F$12</f>
        <v>1602.0878730267946</v>
      </c>
      <c r="N8437" s="12">
        <f>H8437 * Dashboard!$I$14 * Dashboard!$I$15 * (Dashboard!$D$12 / 365) * 'Lookups and Calculations'!$F$12</f>
        <v>0</v>
      </c>
    </row>
    <row r="8438" spans="1:14" x14ac:dyDescent="0.35">
      <c r="A8438" s="2">
        <v>8437</v>
      </c>
      <c r="B8438" s="11">
        <v>-4.962652036046921E-2</v>
      </c>
      <c r="C8438" s="11">
        <v>0.49696622968335785</v>
      </c>
      <c r="D8438" s="3">
        <f>B8438*Dashboard!$D$11*Dashboard!$D$10*SQRT(Dashboard!$D$12/365)</f>
        <v>-12321.360144350887</v>
      </c>
      <c r="E8438" s="3">
        <f>IF(Dashboard!$I$3,C8438*Dashboard!$E$11*Dashboard!$E$10*SQRT(Dashboard!$D$12/365),0)</f>
        <v>246775.30687347834</v>
      </c>
      <c r="F8438" s="3">
        <f>D8438+IF(Dashboard!$I$3,E8438,0)</f>
        <v>234453.94672912746</v>
      </c>
      <c r="G8438" s="3">
        <f>IF(Dashboard!$I$4, ('Lookups and Calculations'!$F$9) / (1 - 'Lookups and Calculations'!$F$10), 'Lookups and Calculations'!$F$9)</f>
        <v>1951878.888340465</v>
      </c>
      <c r="H8438" s="12">
        <f t="shared" si="262"/>
        <v>0</v>
      </c>
      <c r="I8438" s="12">
        <f t="shared" si="263"/>
        <v>0</v>
      </c>
      <c r="J8438" s="13">
        <f>(1 - Dashboard!$I$9) * H8438 * Dashboard!$I$8 * 'Lookups and Calculations'!$F$12</f>
        <v>0</v>
      </c>
      <c r="K8438" s="12">
        <f>(1 - Dashboard!$I$11) * I8438 * Dashboard!$I$10 * 'Lookups and Calculations'!$F$12</f>
        <v>0</v>
      </c>
      <c r="L8438" s="12">
        <f>(H8438 - I8438) * Dashboard!$I$13 * (Dashboard!$D$12 / 365) * 'Lookups and Calculations'!$F$12</f>
        <v>0</v>
      </c>
      <c r="M8438" s="3">
        <f>(G8438*2) * Dashboard!$I$13 * (Dashboard!$D$12 / 365) * 'Lookups and Calculations'!$F$12</f>
        <v>1602.0878730267946</v>
      </c>
      <c r="N8438" s="12">
        <f>H8438 * Dashboard!$I$14 * Dashboard!$I$15 * (Dashboard!$D$12 / 365) * 'Lookups and Calculations'!$F$12</f>
        <v>0</v>
      </c>
    </row>
    <row r="8439" spans="1:14" x14ac:dyDescent="0.35">
      <c r="A8439" s="2">
        <v>8438</v>
      </c>
      <c r="B8439" s="11">
        <v>-0.97114161878160699</v>
      </c>
      <c r="C8439" s="11">
        <v>1.0781426593377201</v>
      </c>
      <c r="D8439" s="3">
        <f>B8439*Dashboard!$D$11*Dashboard!$D$10*SQRT(Dashboard!$D$12/365)</f>
        <v>-241116.75671114813</v>
      </c>
      <c r="E8439" s="3">
        <f>IF(Dashboard!$I$3,C8439*Dashboard!$E$11*Dashboard!$E$10*SQRT(Dashboard!$D$12/365),0)</f>
        <v>535366.32817278837</v>
      </c>
      <c r="F8439" s="3">
        <f>D8439+IF(Dashboard!$I$3,E8439,0)</f>
        <v>294249.57146164024</v>
      </c>
      <c r="G8439" s="3">
        <f>IF(Dashboard!$I$4, ('Lookups and Calculations'!$F$9) / (1 - 'Lookups and Calculations'!$F$10), 'Lookups and Calculations'!$F$9)</f>
        <v>1951878.888340465</v>
      </c>
      <c r="H8439" s="12">
        <f t="shared" si="262"/>
        <v>0</v>
      </c>
      <c r="I8439" s="12">
        <f t="shared" si="263"/>
        <v>0</v>
      </c>
      <c r="J8439" s="13">
        <f>(1 - Dashboard!$I$9) * H8439 * Dashboard!$I$8 * 'Lookups and Calculations'!$F$12</f>
        <v>0</v>
      </c>
      <c r="K8439" s="12">
        <f>(1 - Dashboard!$I$11) * I8439 * Dashboard!$I$10 * 'Lookups and Calculations'!$F$12</f>
        <v>0</v>
      </c>
      <c r="L8439" s="12">
        <f>(H8439 - I8439) * Dashboard!$I$13 * (Dashboard!$D$12 / 365) * 'Lookups and Calculations'!$F$12</f>
        <v>0</v>
      </c>
      <c r="M8439" s="3">
        <f>(G8439*2) * Dashboard!$I$13 * (Dashboard!$D$12 / 365) * 'Lookups and Calculations'!$F$12</f>
        <v>1602.0878730267946</v>
      </c>
      <c r="N8439" s="12">
        <f>H8439 * Dashboard!$I$14 * Dashboard!$I$15 * (Dashboard!$D$12 / 365) * 'Lookups and Calculations'!$F$12</f>
        <v>0</v>
      </c>
    </row>
    <row r="8440" spans="1:14" x14ac:dyDescent="0.35">
      <c r="A8440" s="2">
        <v>8439</v>
      </c>
      <c r="B8440" s="11">
        <v>-1.2467166633777982</v>
      </c>
      <c r="C8440" s="11">
        <v>-0.46951284188250941</v>
      </c>
      <c r="D8440" s="3">
        <f>B8440*Dashboard!$D$11*Dashboard!$D$10*SQRT(Dashboard!$D$12/365)</f>
        <v>-309537.01560904854</v>
      </c>
      <c r="E8440" s="3">
        <f>IF(Dashboard!$I$3,C8440*Dashboard!$E$11*Dashboard!$E$10*SQRT(Dashboard!$D$12/365),0)</f>
        <v>-233142.9556298384</v>
      </c>
      <c r="F8440" s="3">
        <f>D8440+IF(Dashboard!$I$3,E8440,0)</f>
        <v>-542679.97123888694</v>
      </c>
      <c r="G8440" s="3">
        <f>IF(Dashboard!$I$4, ('Lookups and Calculations'!$F$9) / (1 - 'Lookups and Calculations'!$F$10), 'Lookups and Calculations'!$F$9)</f>
        <v>1951878.888340465</v>
      </c>
      <c r="H8440" s="12">
        <f t="shared" si="262"/>
        <v>0</v>
      </c>
      <c r="I8440" s="12">
        <f t="shared" si="263"/>
        <v>0</v>
      </c>
      <c r="J8440" s="13">
        <f>(1 - Dashboard!$I$9) * H8440 * Dashboard!$I$8 * 'Lookups and Calculations'!$F$12</f>
        <v>0</v>
      </c>
      <c r="K8440" s="12">
        <f>(1 - Dashboard!$I$11) * I8440 * Dashboard!$I$10 * 'Lookups and Calculations'!$F$12</f>
        <v>0</v>
      </c>
      <c r="L8440" s="12">
        <f>(H8440 - I8440) * Dashboard!$I$13 * (Dashboard!$D$12 / 365) * 'Lookups and Calculations'!$F$12</f>
        <v>0</v>
      </c>
      <c r="M8440" s="3">
        <f>(G8440*2) * Dashboard!$I$13 * (Dashboard!$D$12 / 365) * 'Lookups and Calculations'!$F$12</f>
        <v>1602.0878730267946</v>
      </c>
      <c r="N8440" s="12">
        <f>H8440 * Dashboard!$I$14 * Dashboard!$I$15 * (Dashboard!$D$12 / 365) * 'Lookups and Calculations'!$F$12</f>
        <v>0</v>
      </c>
    </row>
    <row r="8441" spans="1:14" x14ac:dyDescent="0.35">
      <c r="A8441" s="2">
        <v>8440</v>
      </c>
      <c r="B8441" s="11">
        <v>-2.4264019214073911</v>
      </c>
      <c r="C8441" s="11">
        <v>-0.25962055551587754</v>
      </c>
      <c r="D8441" s="3">
        <f>B8441*Dashboard!$D$11*Dashboard!$D$10*SQRT(Dashboard!$D$12/365)</f>
        <v>-602431.35548185708</v>
      </c>
      <c r="E8441" s="3">
        <f>IF(Dashboard!$I$3,C8441*Dashboard!$E$11*Dashboard!$E$10*SQRT(Dashboard!$D$12/365),0)</f>
        <v>-128918.10032829494</v>
      </c>
      <c r="F8441" s="3">
        <f>D8441+IF(Dashboard!$I$3,E8441,0)</f>
        <v>-731349.45581015199</v>
      </c>
      <c r="G8441" s="3">
        <f>IF(Dashboard!$I$4, ('Lookups and Calculations'!$F$9) / (1 - 'Lookups and Calculations'!$F$10), 'Lookups and Calculations'!$F$9)</f>
        <v>1951878.888340465</v>
      </c>
      <c r="H8441" s="12">
        <f t="shared" si="262"/>
        <v>0</v>
      </c>
      <c r="I8441" s="12">
        <f t="shared" si="263"/>
        <v>0</v>
      </c>
      <c r="J8441" s="13">
        <f>(1 - Dashboard!$I$9) * H8441 * Dashboard!$I$8 * 'Lookups and Calculations'!$F$12</f>
        <v>0</v>
      </c>
      <c r="K8441" s="12">
        <f>(1 - Dashboard!$I$11) * I8441 * Dashboard!$I$10 * 'Lookups and Calculations'!$F$12</f>
        <v>0</v>
      </c>
      <c r="L8441" s="12">
        <f>(H8441 - I8441) * Dashboard!$I$13 * (Dashboard!$D$12 / 365) * 'Lookups and Calculations'!$F$12</f>
        <v>0</v>
      </c>
      <c r="M8441" s="3">
        <f>(G8441*2) * Dashboard!$I$13 * (Dashboard!$D$12 / 365) * 'Lookups and Calculations'!$F$12</f>
        <v>1602.0878730267946</v>
      </c>
      <c r="N8441" s="12">
        <f>H8441 * Dashboard!$I$14 * Dashboard!$I$15 * (Dashboard!$D$12 / 365) * 'Lookups and Calculations'!$F$12</f>
        <v>0</v>
      </c>
    </row>
    <row r="8442" spans="1:14" x14ac:dyDescent="0.35">
      <c r="A8442" s="2">
        <v>8441</v>
      </c>
      <c r="B8442" s="11">
        <v>0.12793231373547342</v>
      </c>
      <c r="C8442" s="11">
        <v>-1.5641276252016314</v>
      </c>
      <c r="D8442" s="3">
        <f>B8442*Dashboard!$D$11*Dashboard!$D$10*SQRT(Dashboard!$D$12/365)</f>
        <v>31763.26085700102</v>
      </c>
      <c r="E8442" s="3">
        <f>IF(Dashboard!$I$3,C8442*Dashboard!$E$11*Dashboard!$E$10*SQRT(Dashboard!$D$12/365),0)</f>
        <v>-776688.73988550459</v>
      </c>
      <c r="F8442" s="3">
        <f>D8442+IF(Dashboard!$I$3,E8442,0)</f>
        <v>-744925.47902850353</v>
      </c>
      <c r="G8442" s="3">
        <f>IF(Dashboard!$I$4, ('Lookups and Calculations'!$F$9) / (1 - 'Lookups and Calculations'!$F$10), 'Lookups and Calculations'!$F$9)</f>
        <v>1951878.888340465</v>
      </c>
      <c r="H8442" s="12">
        <f t="shared" si="262"/>
        <v>0</v>
      </c>
      <c r="I8442" s="12">
        <f t="shared" si="263"/>
        <v>0</v>
      </c>
      <c r="J8442" s="13">
        <f>(1 - Dashboard!$I$9) * H8442 * Dashboard!$I$8 * 'Lookups and Calculations'!$F$12</f>
        <v>0</v>
      </c>
      <c r="K8442" s="12">
        <f>(1 - Dashboard!$I$11) * I8442 * Dashboard!$I$10 * 'Lookups and Calculations'!$F$12</f>
        <v>0</v>
      </c>
      <c r="L8442" s="12">
        <f>(H8442 - I8442) * Dashboard!$I$13 * (Dashboard!$D$12 / 365) * 'Lookups and Calculations'!$F$12</f>
        <v>0</v>
      </c>
      <c r="M8442" s="3">
        <f>(G8442*2) * Dashboard!$I$13 * (Dashboard!$D$12 / 365) * 'Lookups and Calculations'!$F$12</f>
        <v>1602.0878730267946</v>
      </c>
      <c r="N8442" s="12">
        <f>H8442 * Dashboard!$I$14 * Dashboard!$I$15 * (Dashboard!$D$12 / 365) * 'Lookups and Calculations'!$F$12</f>
        <v>0</v>
      </c>
    </row>
    <row r="8443" spans="1:14" x14ac:dyDescent="0.35">
      <c r="A8443" s="2">
        <v>8442</v>
      </c>
      <c r="B8443" s="11">
        <v>0.90981122754857024</v>
      </c>
      <c r="C8443" s="11">
        <v>-1.1444797843823666</v>
      </c>
      <c r="D8443" s="3">
        <f>B8443*Dashboard!$D$11*Dashboard!$D$10*SQRT(Dashboard!$D$12/365)</f>
        <v>225889.5388307237</v>
      </c>
      <c r="E8443" s="3">
        <f>IF(Dashboard!$I$3,C8443*Dashboard!$E$11*Dashboard!$E$10*SQRT(Dashboard!$D$12/365),0)</f>
        <v>-568306.92536472902</v>
      </c>
      <c r="F8443" s="3">
        <f>D8443+IF(Dashboard!$I$3,E8443,0)</f>
        <v>-342417.38653400529</v>
      </c>
      <c r="G8443" s="3">
        <f>IF(Dashboard!$I$4, ('Lookups and Calculations'!$F$9) / (1 - 'Lookups and Calculations'!$F$10), 'Lookups and Calculations'!$F$9)</f>
        <v>1951878.888340465</v>
      </c>
      <c r="H8443" s="12">
        <f t="shared" si="262"/>
        <v>0</v>
      </c>
      <c r="I8443" s="12">
        <f t="shared" si="263"/>
        <v>0</v>
      </c>
      <c r="J8443" s="13">
        <f>(1 - Dashboard!$I$9) * H8443 * Dashboard!$I$8 * 'Lookups and Calculations'!$F$12</f>
        <v>0</v>
      </c>
      <c r="K8443" s="12">
        <f>(1 - Dashboard!$I$11) * I8443 * Dashboard!$I$10 * 'Lookups and Calculations'!$F$12</f>
        <v>0</v>
      </c>
      <c r="L8443" s="12">
        <f>(H8443 - I8443) * Dashboard!$I$13 * (Dashboard!$D$12 / 365) * 'Lookups and Calculations'!$F$12</f>
        <v>0</v>
      </c>
      <c r="M8443" s="3">
        <f>(G8443*2) * Dashboard!$I$13 * (Dashboard!$D$12 / 365) * 'Lookups and Calculations'!$F$12</f>
        <v>1602.0878730267946</v>
      </c>
      <c r="N8443" s="12">
        <f>H8443 * Dashboard!$I$14 * Dashboard!$I$15 * (Dashboard!$D$12 / 365) * 'Lookups and Calculations'!$F$12</f>
        <v>0</v>
      </c>
    </row>
    <row r="8444" spans="1:14" x14ac:dyDescent="0.35">
      <c r="A8444" s="2">
        <v>8443</v>
      </c>
      <c r="B8444" s="11">
        <v>-1.1223091229927584</v>
      </c>
      <c r="C8444" s="11">
        <v>-0.60862647072506904</v>
      </c>
      <c r="D8444" s="3">
        <f>B8444*Dashboard!$D$11*Dashboard!$D$10*SQRT(Dashboard!$D$12/365)</f>
        <v>-278648.89170628984</v>
      </c>
      <c r="E8444" s="3">
        <f>IF(Dashboard!$I$3,C8444*Dashboard!$E$11*Dashboard!$E$10*SQRT(Dashboard!$D$12/365),0)</f>
        <v>-302221.7106788063</v>
      </c>
      <c r="F8444" s="3">
        <f>D8444+IF(Dashboard!$I$3,E8444,0)</f>
        <v>-580870.60238509614</v>
      </c>
      <c r="G8444" s="3">
        <f>IF(Dashboard!$I$4, ('Lookups and Calculations'!$F$9) / (1 - 'Lookups and Calculations'!$F$10), 'Lookups and Calculations'!$F$9)</f>
        <v>1951878.888340465</v>
      </c>
      <c r="H8444" s="12">
        <f t="shared" si="262"/>
        <v>0</v>
      </c>
      <c r="I8444" s="12">
        <f t="shared" si="263"/>
        <v>0</v>
      </c>
      <c r="J8444" s="13">
        <f>(1 - Dashboard!$I$9) * H8444 * Dashboard!$I$8 * 'Lookups and Calculations'!$F$12</f>
        <v>0</v>
      </c>
      <c r="K8444" s="12">
        <f>(1 - Dashboard!$I$11) * I8444 * Dashboard!$I$10 * 'Lookups and Calculations'!$F$12</f>
        <v>0</v>
      </c>
      <c r="L8444" s="12">
        <f>(H8444 - I8444) * Dashboard!$I$13 * (Dashboard!$D$12 / 365) * 'Lookups and Calculations'!$F$12</f>
        <v>0</v>
      </c>
      <c r="M8444" s="3">
        <f>(G8444*2) * Dashboard!$I$13 * (Dashboard!$D$12 / 365) * 'Lookups and Calculations'!$F$12</f>
        <v>1602.0878730267946</v>
      </c>
      <c r="N8444" s="12">
        <f>H8444 * Dashboard!$I$14 * Dashboard!$I$15 * (Dashboard!$D$12 / 365) * 'Lookups and Calculations'!$F$12</f>
        <v>0</v>
      </c>
    </row>
    <row r="8445" spans="1:14" x14ac:dyDescent="0.35">
      <c r="A8445" s="2">
        <v>8444</v>
      </c>
      <c r="B8445" s="11">
        <v>0.18627271088471298</v>
      </c>
      <c r="C8445" s="11">
        <v>1.4886393089871659</v>
      </c>
      <c r="D8445" s="3">
        <f>B8445*Dashboard!$D$11*Dashboard!$D$10*SQRT(Dashboard!$D$12/365)</f>
        <v>46248.117724234457</v>
      </c>
      <c r="E8445" s="3">
        <f>IF(Dashboard!$I$3,C8445*Dashboard!$E$11*Dashboard!$E$10*SQRT(Dashboard!$D$12/365),0)</f>
        <v>739203.99487364315</v>
      </c>
      <c r="F8445" s="3">
        <f>D8445+IF(Dashboard!$I$3,E8445,0)</f>
        <v>785452.11259787763</v>
      </c>
      <c r="G8445" s="3">
        <f>IF(Dashboard!$I$4, ('Lookups and Calculations'!$F$9) / (1 - 'Lookups and Calculations'!$F$10), 'Lookups and Calculations'!$F$9)</f>
        <v>1951878.888340465</v>
      </c>
      <c r="H8445" s="12">
        <f t="shared" si="262"/>
        <v>0</v>
      </c>
      <c r="I8445" s="12">
        <f t="shared" si="263"/>
        <v>0</v>
      </c>
      <c r="J8445" s="13">
        <f>(1 - Dashboard!$I$9) * H8445 * Dashboard!$I$8 * 'Lookups and Calculations'!$F$12</f>
        <v>0</v>
      </c>
      <c r="K8445" s="12">
        <f>(1 - Dashboard!$I$11) * I8445 * Dashboard!$I$10 * 'Lookups and Calculations'!$F$12</f>
        <v>0</v>
      </c>
      <c r="L8445" s="12">
        <f>(H8445 - I8445) * Dashboard!$I$13 * (Dashboard!$D$12 / 365) * 'Lookups and Calculations'!$F$12</f>
        <v>0</v>
      </c>
      <c r="M8445" s="3">
        <f>(G8445*2) * Dashboard!$I$13 * (Dashboard!$D$12 / 365) * 'Lookups and Calculations'!$F$12</f>
        <v>1602.0878730267946</v>
      </c>
      <c r="N8445" s="12">
        <f>H8445 * Dashboard!$I$14 * Dashboard!$I$15 * (Dashboard!$D$12 / 365) * 'Lookups and Calculations'!$F$12</f>
        <v>0</v>
      </c>
    </row>
    <row r="8446" spans="1:14" x14ac:dyDescent="0.35">
      <c r="A8446" s="2">
        <v>8445</v>
      </c>
      <c r="B8446" s="11">
        <v>0.67378672525624184</v>
      </c>
      <c r="C8446" s="11">
        <v>0.14704505694917588</v>
      </c>
      <c r="D8446" s="3">
        <f>B8446*Dashboard!$D$11*Dashboard!$D$10*SQRT(Dashboard!$D$12/365)</f>
        <v>167288.95844525148</v>
      </c>
      <c r="E8446" s="3">
        <f>IF(Dashboard!$I$3,C8446*Dashboard!$E$11*Dashboard!$E$10*SQRT(Dashboard!$D$12/365),0)</f>
        <v>73017.213012605105</v>
      </c>
      <c r="F8446" s="3">
        <f>D8446+IF(Dashboard!$I$3,E8446,0)</f>
        <v>240306.1714578566</v>
      </c>
      <c r="G8446" s="3">
        <f>IF(Dashboard!$I$4, ('Lookups and Calculations'!$F$9) / (1 - 'Lookups and Calculations'!$F$10), 'Lookups and Calculations'!$F$9)</f>
        <v>1951878.888340465</v>
      </c>
      <c r="H8446" s="12">
        <f t="shared" si="262"/>
        <v>0</v>
      </c>
      <c r="I8446" s="12">
        <f t="shared" si="263"/>
        <v>0</v>
      </c>
      <c r="J8446" s="13">
        <f>(1 - Dashboard!$I$9) * H8446 * Dashboard!$I$8 * 'Lookups and Calculations'!$F$12</f>
        <v>0</v>
      </c>
      <c r="K8446" s="12">
        <f>(1 - Dashboard!$I$11) * I8446 * Dashboard!$I$10 * 'Lookups and Calculations'!$F$12</f>
        <v>0</v>
      </c>
      <c r="L8446" s="12">
        <f>(H8446 - I8446) * Dashboard!$I$13 * (Dashboard!$D$12 / 365) * 'Lookups and Calculations'!$F$12</f>
        <v>0</v>
      </c>
      <c r="M8446" s="3">
        <f>(G8446*2) * Dashboard!$I$13 * (Dashboard!$D$12 / 365) * 'Lookups and Calculations'!$F$12</f>
        <v>1602.0878730267946</v>
      </c>
      <c r="N8446" s="12">
        <f>H8446 * Dashboard!$I$14 * Dashboard!$I$15 * (Dashboard!$D$12 / 365) * 'Lookups and Calculations'!$F$12</f>
        <v>0</v>
      </c>
    </row>
    <row r="8447" spans="1:14" x14ac:dyDescent="0.35">
      <c r="A8447" s="2">
        <v>8446</v>
      </c>
      <c r="B8447" s="11">
        <v>7.8515071841896239E-2</v>
      </c>
      <c r="C8447" s="11">
        <v>1.0523452831707569</v>
      </c>
      <c r="D8447" s="3">
        <f>B8447*Dashboard!$D$11*Dashboard!$D$10*SQRT(Dashboard!$D$12/365)</f>
        <v>19493.86074011739</v>
      </c>
      <c r="E8447" s="3">
        <f>IF(Dashboard!$I$3,C8447*Dashboard!$E$11*Dashboard!$E$10*SQRT(Dashboard!$D$12/365),0)</f>
        <v>522556.29191702686</v>
      </c>
      <c r="F8447" s="3">
        <f>D8447+IF(Dashboard!$I$3,E8447,0)</f>
        <v>542050.15265714424</v>
      </c>
      <c r="G8447" s="3">
        <f>IF(Dashboard!$I$4, ('Lookups and Calculations'!$F$9) / (1 - 'Lookups and Calculations'!$F$10), 'Lookups and Calculations'!$F$9)</f>
        <v>1951878.888340465</v>
      </c>
      <c r="H8447" s="12">
        <f t="shared" si="262"/>
        <v>0</v>
      </c>
      <c r="I8447" s="12">
        <f t="shared" si="263"/>
        <v>0</v>
      </c>
      <c r="J8447" s="13">
        <f>(1 - Dashboard!$I$9) * H8447 * Dashboard!$I$8 * 'Lookups and Calculations'!$F$12</f>
        <v>0</v>
      </c>
      <c r="K8447" s="12">
        <f>(1 - Dashboard!$I$11) * I8447 * Dashboard!$I$10 * 'Lookups and Calculations'!$F$12</f>
        <v>0</v>
      </c>
      <c r="L8447" s="12">
        <f>(H8447 - I8447) * Dashboard!$I$13 * (Dashboard!$D$12 / 365) * 'Lookups and Calculations'!$F$12</f>
        <v>0</v>
      </c>
      <c r="M8447" s="3">
        <f>(G8447*2) * Dashboard!$I$13 * (Dashboard!$D$12 / 365) * 'Lookups and Calculations'!$F$12</f>
        <v>1602.0878730267946</v>
      </c>
      <c r="N8447" s="12">
        <f>H8447 * Dashboard!$I$14 * Dashboard!$I$15 * (Dashboard!$D$12 / 365) * 'Lookups and Calculations'!$F$12</f>
        <v>0</v>
      </c>
    </row>
    <row r="8448" spans="1:14" x14ac:dyDescent="0.35">
      <c r="A8448" s="2">
        <v>8447</v>
      </c>
      <c r="B8448" s="11">
        <v>1.0420095108447429</v>
      </c>
      <c r="C8448" s="11">
        <v>1.2907071664068301</v>
      </c>
      <c r="D8448" s="3">
        <f>B8448*Dashboard!$D$11*Dashboard!$D$10*SQRT(Dashboard!$D$12/365)</f>
        <v>258711.96214643467</v>
      </c>
      <c r="E8448" s="3">
        <f>IF(Dashboard!$I$3,C8448*Dashboard!$E$11*Dashboard!$E$10*SQRT(Dashboard!$D$12/365),0)</f>
        <v>640918.11082774145</v>
      </c>
      <c r="F8448" s="3">
        <f>D8448+IF(Dashboard!$I$3,E8448,0)</f>
        <v>899630.07297417615</v>
      </c>
      <c r="G8448" s="3">
        <f>IF(Dashboard!$I$4, ('Lookups and Calculations'!$F$9) / (1 - 'Lookups and Calculations'!$F$10), 'Lookups and Calculations'!$F$9)</f>
        <v>1951878.888340465</v>
      </c>
      <c r="H8448" s="12">
        <f t="shared" si="262"/>
        <v>0</v>
      </c>
      <c r="I8448" s="12">
        <f t="shared" si="263"/>
        <v>0</v>
      </c>
      <c r="J8448" s="13">
        <f>(1 - Dashboard!$I$9) * H8448 * Dashboard!$I$8 * 'Lookups and Calculations'!$F$12</f>
        <v>0</v>
      </c>
      <c r="K8448" s="12">
        <f>(1 - Dashboard!$I$11) * I8448 * Dashboard!$I$10 * 'Lookups and Calculations'!$F$12</f>
        <v>0</v>
      </c>
      <c r="L8448" s="12">
        <f>(H8448 - I8448) * Dashboard!$I$13 * (Dashboard!$D$12 / 365) * 'Lookups and Calculations'!$F$12</f>
        <v>0</v>
      </c>
      <c r="M8448" s="3">
        <f>(G8448*2) * Dashboard!$I$13 * (Dashboard!$D$12 / 365) * 'Lookups and Calculations'!$F$12</f>
        <v>1602.0878730267946</v>
      </c>
      <c r="N8448" s="12">
        <f>H8448 * Dashboard!$I$14 * Dashboard!$I$15 * (Dashboard!$D$12 / 365) * 'Lookups and Calculations'!$F$12</f>
        <v>0</v>
      </c>
    </row>
    <row r="8449" spans="1:14" x14ac:dyDescent="0.35">
      <c r="A8449" s="2">
        <v>8448</v>
      </c>
      <c r="B8449" s="11">
        <v>0.87325800693720113</v>
      </c>
      <c r="C8449" s="11">
        <v>-0.38348173578617095</v>
      </c>
      <c r="D8449" s="3">
        <f>B8449*Dashboard!$D$11*Dashboard!$D$10*SQRT(Dashboard!$D$12/365)</f>
        <v>216814.04064311855</v>
      </c>
      <c r="E8449" s="3">
        <f>IF(Dashboard!$I$3,C8449*Dashboard!$E$11*Dashboard!$E$10*SQRT(Dashboard!$D$12/365),0)</f>
        <v>-190423.04562485553</v>
      </c>
      <c r="F8449" s="3">
        <f>D8449+IF(Dashboard!$I$3,E8449,0)</f>
        <v>26390.995018263027</v>
      </c>
      <c r="G8449" s="3">
        <f>IF(Dashboard!$I$4, ('Lookups and Calculations'!$F$9) / (1 - 'Lookups and Calculations'!$F$10), 'Lookups and Calculations'!$F$9)</f>
        <v>1951878.888340465</v>
      </c>
      <c r="H8449" s="12">
        <f t="shared" si="262"/>
        <v>0</v>
      </c>
      <c r="I8449" s="12">
        <f t="shared" si="263"/>
        <v>0</v>
      </c>
      <c r="J8449" s="13">
        <f>(1 - Dashboard!$I$9) * H8449 * Dashboard!$I$8 * 'Lookups and Calculations'!$F$12</f>
        <v>0</v>
      </c>
      <c r="K8449" s="12">
        <f>(1 - Dashboard!$I$11) * I8449 * Dashboard!$I$10 * 'Lookups and Calculations'!$F$12</f>
        <v>0</v>
      </c>
      <c r="L8449" s="12">
        <f>(H8449 - I8449) * Dashboard!$I$13 * (Dashboard!$D$12 / 365) * 'Lookups and Calculations'!$F$12</f>
        <v>0</v>
      </c>
      <c r="M8449" s="3">
        <f>(G8449*2) * Dashboard!$I$13 * (Dashboard!$D$12 / 365) * 'Lookups and Calculations'!$F$12</f>
        <v>1602.0878730267946</v>
      </c>
      <c r="N8449" s="12">
        <f>H8449 * Dashboard!$I$14 * Dashboard!$I$15 * (Dashboard!$D$12 / 365) * 'Lookups and Calculations'!$F$12</f>
        <v>0</v>
      </c>
    </row>
    <row r="8450" spans="1:14" x14ac:dyDescent="0.35">
      <c r="A8450" s="2">
        <v>8449</v>
      </c>
      <c r="B8450" s="11">
        <v>0.31140493009107306</v>
      </c>
      <c r="C8450" s="11">
        <v>-1.6179469616156172</v>
      </c>
      <c r="D8450" s="3">
        <f>B8450*Dashboard!$D$11*Dashboard!$D$10*SQRT(Dashboard!$D$12/365)</f>
        <v>77316.166164954237</v>
      </c>
      <c r="E8450" s="3">
        <f>IF(Dashboard!$I$3,C8450*Dashboard!$E$11*Dashboard!$E$10*SQRT(Dashboard!$D$12/365),0)</f>
        <v>-803413.45972763665</v>
      </c>
      <c r="F8450" s="3">
        <f>D8450+IF(Dashboard!$I$3,E8450,0)</f>
        <v>-726097.29356268246</v>
      </c>
      <c r="G8450" s="3">
        <f>IF(Dashboard!$I$4, ('Lookups and Calculations'!$F$9) / (1 - 'Lookups and Calculations'!$F$10), 'Lookups and Calculations'!$F$9)</f>
        <v>1951878.888340465</v>
      </c>
      <c r="H8450" s="12">
        <f t="shared" si="262"/>
        <v>0</v>
      </c>
      <c r="I8450" s="12">
        <f t="shared" si="263"/>
        <v>0</v>
      </c>
      <c r="J8450" s="13">
        <f>(1 - Dashboard!$I$9) * H8450 * Dashboard!$I$8 * 'Lookups and Calculations'!$F$12</f>
        <v>0</v>
      </c>
      <c r="K8450" s="12">
        <f>(1 - Dashboard!$I$11) * I8450 * Dashboard!$I$10 * 'Lookups and Calculations'!$F$12</f>
        <v>0</v>
      </c>
      <c r="L8450" s="12">
        <f>(H8450 - I8450) * Dashboard!$I$13 * (Dashboard!$D$12 / 365) * 'Lookups and Calculations'!$F$12</f>
        <v>0</v>
      </c>
      <c r="M8450" s="3">
        <f>(G8450*2) * Dashboard!$I$13 * (Dashboard!$D$12 / 365) * 'Lookups and Calculations'!$F$12</f>
        <v>1602.0878730267946</v>
      </c>
      <c r="N8450" s="12">
        <f>H8450 * Dashboard!$I$14 * Dashboard!$I$15 * (Dashboard!$D$12 / 365) * 'Lookups and Calculations'!$F$12</f>
        <v>0</v>
      </c>
    </row>
    <row r="8451" spans="1:14" x14ac:dyDescent="0.35">
      <c r="A8451" s="2">
        <v>8450</v>
      </c>
      <c r="B8451" s="11">
        <v>-0.79713648979031093</v>
      </c>
      <c r="C8451" s="11">
        <v>0.89963190290921347</v>
      </c>
      <c r="D8451" s="3">
        <f>B8451*Dashboard!$D$11*Dashboard!$D$10*SQRT(Dashboard!$D$12/365)</f>
        <v>-197914.4558910848</v>
      </c>
      <c r="E8451" s="3">
        <f>IF(Dashboard!$I$3,C8451*Dashboard!$E$11*Dashboard!$E$10*SQRT(Dashboard!$D$12/365),0)</f>
        <v>446724.39625333133</v>
      </c>
      <c r="F8451" s="3">
        <f>D8451+IF(Dashboard!$I$3,E8451,0)</f>
        <v>248809.94036224653</v>
      </c>
      <c r="G8451" s="3">
        <f>IF(Dashboard!$I$4, ('Lookups and Calculations'!$F$9) / (1 - 'Lookups and Calculations'!$F$10), 'Lookups and Calculations'!$F$9)</f>
        <v>1951878.888340465</v>
      </c>
      <c r="H8451" s="12">
        <f t="shared" ref="H8451:H8514" si="264">MAX(0,F8451-G8451)</f>
        <v>0</v>
      </c>
      <c r="I8451" s="12">
        <f t="shared" ref="I8451:I8514" si="265">MAX(0,-F8451-G8451)</f>
        <v>0</v>
      </c>
      <c r="J8451" s="13">
        <f>(1 - Dashboard!$I$9) * H8451 * Dashboard!$I$8 * 'Lookups and Calculations'!$F$12</f>
        <v>0</v>
      </c>
      <c r="K8451" s="12">
        <f>(1 - Dashboard!$I$11) * I8451 * Dashboard!$I$10 * 'Lookups and Calculations'!$F$12</f>
        <v>0</v>
      </c>
      <c r="L8451" s="12">
        <f>(H8451 - I8451) * Dashboard!$I$13 * (Dashboard!$D$12 / 365) * 'Lookups and Calculations'!$F$12</f>
        <v>0</v>
      </c>
      <c r="M8451" s="3">
        <f>(G8451*2) * Dashboard!$I$13 * (Dashboard!$D$12 / 365) * 'Lookups and Calculations'!$F$12</f>
        <v>1602.0878730267946</v>
      </c>
      <c r="N8451" s="12">
        <f>H8451 * Dashboard!$I$14 * Dashboard!$I$15 * (Dashboard!$D$12 / 365) * 'Lookups and Calculations'!$F$12</f>
        <v>0</v>
      </c>
    </row>
    <row r="8452" spans="1:14" x14ac:dyDescent="0.35">
      <c r="A8452" s="2">
        <v>8451</v>
      </c>
      <c r="B8452" s="11">
        <v>-0.13636615883851433</v>
      </c>
      <c r="C8452" s="11">
        <v>-0.93335774399719373</v>
      </c>
      <c r="D8452" s="3">
        <f>B8452*Dashboard!$D$11*Dashboard!$D$10*SQRT(Dashboard!$D$12/365)</f>
        <v>-33857.230818252086</v>
      </c>
      <c r="E8452" s="3">
        <f>IF(Dashboard!$I$3,C8452*Dashboard!$E$11*Dashboard!$E$10*SQRT(Dashboard!$D$12/365),0)</f>
        <v>-463471.41906281939</v>
      </c>
      <c r="F8452" s="3">
        <f>D8452+IF(Dashboard!$I$3,E8452,0)</f>
        <v>-497328.64988107147</v>
      </c>
      <c r="G8452" s="3">
        <f>IF(Dashboard!$I$4, ('Lookups and Calculations'!$F$9) / (1 - 'Lookups and Calculations'!$F$10), 'Lookups and Calculations'!$F$9)</f>
        <v>1951878.888340465</v>
      </c>
      <c r="H8452" s="12">
        <f t="shared" si="264"/>
        <v>0</v>
      </c>
      <c r="I8452" s="12">
        <f t="shared" si="265"/>
        <v>0</v>
      </c>
      <c r="J8452" s="13">
        <f>(1 - Dashboard!$I$9) * H8452 * Dashboard!$I$8 * 'Lookups and Calculations'!$F$12</f>
        <v>0</v>
      </c>
      <c r="K8452" s="12">
        <f>(1 - Dashboard!$I$11) * I8452 * Dashboard!$I$10 * 'Lookups and Calculations'!$F$12</f>
        <v>0</v>
      </c>
      <c r="L8452" s="12">
        <f>(H8452 - I8452) * Dashboard!$I$13 * (Dashboard!$D$12 / 365) * 'Lookups and Calculations'!$F$12</f>
        <v>0</v>
      </c>
      <c r="M8452" s="3">
        <f>(G8452*2) * Dashboard!$I$13 * (Dashboard!$D$12 / 365) * 'Lookups and Calculations'!$F$12</f>
        <v>1602.0878730267946</v>
      </c>
      <c r="N8452" s="12">
        <f>H8452 * Dashboard!$I$14 * Dashboard!$I$15 * (Dashboard!$D$12 / 365) * 'Lookups and Calculations'!$F$12</f>
        <v>0</v>
      </c>
    </row>
    <row r="8453" spans="1:14" x14ac:dyDescent="0.35">
      <c r="A8453" s="2">
        <v>8452</v>
      </c>
      <c r="B8453" s="11">
        <v>-0.47837614092456865</v>
      </c>
      <c r="C8453" s="11">
        <v>-0.40569326066713624</v>
      </c>
      <c r="D8453" s="3">
        <f>B8453*Dashboard!$D$11*Dashboard!$D$10*SQRT(Dashboard!$D$12/365)</f>
        <v>-118772.07335881477</v>
      </c>
      <c r="E8453" s="3">
        <f>IF(Dashboard!$I$3,C8453*Dashboard!$E$11*Dashboard!$E$10*SQRT(Dashboard!$D$12/365),0)</f>
        <v>-201452.47889665043</v>
      </c>
      <c r="F8453" s="3">
        <f>D8453+IF(Dashboard!$I$3,E8453,0)</f>
        <v>-320224.55225546518</v>
      </c>
      <c r="G8453" s="3">
        <f>IF(Dashboard!$I$4, ('Lookups and Calculations'!$F$9) / (1 - 'Lookups and Calculations'!$F$10), 'Lookups and Calculations'!$F$9)</f>
        <v>1951878.888340465</v>
      </c>
      <c r="H8453" s="12">
        <f t="shared" si="264"/>
        <v>0</v>
      </c>
      <c r="I8453" s="12">
        <f t="shared" si="265"/>
        <v>0</v>
      </c>
      <c r="J8453" s="13">
        <f>(1 - Dashboard!$I$9) * H8453 * Dashboard!$I$8 * 'Lookups and Calculations'!$F$12</f>
        <v>0</v>
      </c>
      <c r="K8453" s="12">
        <f>(1 - Dashboard!$I$11) * I8453 * Dashboard!$I$10 * 'Lookups and Calculations'!$F$12</f>
        <v>0</v>
      </c>
      <c r="L8453" s="12">
        <f>(H8453 - I8453) * Dashboard!$I$13 * (Dashboard!$D$12 / 365) * 'Lookups and Calculations'!$F$12</f>
        <v>0</v>
      </c>
      <c r="M8453" s="3">
        <f>(G8453*2) * Dashboard!$I$13 * (Dashboard!$D$12 / 365) * 'Lookups and Calculations'!$F$12</f>
        <v>1602.0878730267946</v>
      </c>
      <c r="N8453" s="12">
        <f>H8453 * Dashboard!$I$14 * Dashboard!$I$15 * (Dashboard!$D$12 / 365) * 'Lookups and Calculations'!$F$12</f>
        <v>0</v>
      </c>
    </row>
    <row r="8454" spans="1:14" x14ac:dyDescent="0.35">
      <c r="A8454" s="2">
        <v>8453</v>
      </c>
      <c r="B8454" s="11">
        <v>0.26466194164415724</v>
      </c>
      <c r="C8454" s="11">
        <v>0.62478544732792829</v>
      </c>
      <c r="D8454" s="3">
        <f>B8454*Dashboard!$D$11*Dashboard!$D$10*SQRT(Dashboard!$D$12/365)</f>
        <v>65710.734418092237</v>
      </c>
      <c r="E8454" s="3">
        <f>IF(Dashboard!$I$3,C8454*Dashboard!$E$11*Dashboard!$E$10*SQRT(Dashboard!$D$12/365),0)</f>
        <v>310245.66919299483</v>
      </c>
      <c r="F8454" s="3">
        <f>D8454+IF(Dashboard!$I$3,E8454,0)</f>
        <v>375956.40361108707</v>
      </c>
      <c r="G8454" s="3">
        <f>IF(Dashboard!$I$4, ('Lookups and Calculations'!$F$9) / (1 - 'Lookups and Calculations'!$F$10), 'Lookups and Calculations'!$F$9)</f>
        <v>1951878.888340465</v>
      </c>
      <c r="H8454" s="12">
        <f t="shared" si="264"/>
        <v>0</v>
      </c>
      <c r="I8454" s="12">
        <f t="shared" si="265"/>
        <v>0</v>
      </c>
      <c r="J8454" s="13">
        <f>(1 - Dashboard!$I$9) * H8454 * Dashboard!$I$8 * 'Lookups and Calculations'!$F$12</f>
        <v>0</v>
      </c>
      <c r="K8454" s="12">
        <f>(1 - Dashboard!$I$11) * I8454 * Dashboard!$I$10 * 'Lookups and Calculations'!$F$12</f>
        <v>0</v>
      </c>
      <c r="L8454" s="12">
        <f>(H8454 - I8454) * Dashboard!$I$13 * (Dashboard!$D$12 / 365) * 'Lookups and Calculations'!$F$12</f>
        <v>0</v>
      </c>
      <c r="M8454" s="3">
        <f>(G8454*2) * Dashboard!$I$13 * (Dashboard!$D$12 / 365) * 'Lookups and Calculations'!$F$12</f>
        <v>1602.0878730267946</v>
      </c>
      <c r="N8454" s="12">
        <f>H8454 * Dashboard!$I$14 * Dashboard!$I$15 * (Dashboard!$D$12 / 365) * 'Lookups and Calculations'!$F$12</f>
        <v>0</v>
      </c>
    </row>
    <row r="8455" spans="1:14" x14ac:dyDescent="0.35">
      <c r="A8455" s="2">
        <v>8454</v>
      </c>
      <c r="B8455" s="11">
        <v>0.79619459830787676</v>
      </c>
      <c r="C8455" s="11">
        <v>0.64257678207157765</v>
      </c>
      <c r="D8455" s="3">
        <f>B8455*Dashboard!$D$11*Dashboard!$D$10*SQRT(Dashboard!$D$12/365)</f>
        <v>197680.60140989872</v>
      </c>
      <c r="E8455" s="3">
        <f>IF(Dashboard!$I$3,C8455*Dashboard!$E$11*Dashboard!$E$10*SQRT(Dashboard!$D$12/365),0)</f>
        <v>319080.19723295886</v>
      </c>
      <c r="F8455" s="3">
        <f>D8455+IF(Dashboard!$I$3,E8455,0)</f>
        <v>516760.79864285758</v>
      </c>
      <c r="G8455" s="3">
        <f>IF(Dashboard!$I$4, ('Lookups and Calculations'!$F$9) / (1 - 'Lookups and Calculations'!$F$10), 'Lookups and Calculations'!$F$9)</f>
        <v>1951878.888340465</v>
      </c>
      <c r="H8455" s="12">
        <f t="shared" si="264"/>
        <v>0</v>
      </c>
      <c r="I8455" s="12">
        <f t="shared" si="265"/>
        <v>0</v>
      </c>
      <c r="J8455" s="13">
        <f>(1 - Dashboard!$I$9) * H8455 * Dashboard!$I$8 * 'Lookups and Calculations'!$F$12</f>
        <v>0</v>
      </c>
      <c r="K8455" s="12">
        <f>(1 - Dashboard!$I$11) * I8455 * Dashboard!$I$10 * 'Lookups and Calculations'!$F$12</f>
        <v>0</v>
      </c>
      <c r="L8455" s="12">
        <f>(H8455 - I8455) * Dashboard!$I$13 * (Dashboard!$D$12 / 365) * 'Lookups and Calculations'!$F$12</f>
        <v>0</v>
      </c>
      <c r="M8455" s="3">
        <f>(G8455*2) * Dashboard!$I$13 * (Dashboard!$D$12 / 365) * 'Lookups and Calculations'!$F$12</f>
        <v>1602.0878730267946</v>
      </c>
      <c r="N8455" s="12">
        <f>H8455 * Dashboard!$I$14 * Dashboard!$I$15 * (Dashboard!$D$12 / 365) * 'Lookups and Calculations'!$F$12</f>
        <v>0</v>
      </c>
    </row>
    <row r="8456" spans="1:14" x14ac:dyDescent="0.35">
      <c r="A8456" s="2">
        <v>8455</v>
      </c>
      <c r="B8456" s="11">
        <v>-0.72860450060723658</v>
      </c>
      <c r="C8456" s="11">
        <v>0.34779746150398277</v>
      </c>
      <c r="D8456" s="3">
        <f>B8456*Dashboard!$D$11*Dashboard!$D$10*SQRT(Dashboard!$D$12/365)</f>
        <v>-180899.21254942098</v>
      </c>
      <c r="E8456" s="3">
        <f>IF(Dashboard!$I$3,C8456*Dashboard!$E$11*Dashboard!$E$10*SQRT(Dashboard!$D$12/365),0)</f>
        <v>172703.53630899091</v>
      </c>
      <c r="F8456" s="3">
        <f>D8456+IF(Dashboard!$I$3,E8456,0)</f>
        <v>-8195.676240430068</v>
      </c>
      <c r="G8456" s="3">
        <f>IF(Dashboard!$I$4, ('Lookups and Calculations'!$F$9) / (1 - 'Lookups and Calculations'!$F$10), 'Lookups and Calculations'!$F$9)</f>
        <v>1951878.888340465</v>
      </c>
      <c r="H8456" s="12">
        <f t="shared" si="264"/>
        <v>0</v>
      </c>
      <c r="I8456" s="12">
        <f t="shared" si="265"/>
        <v>0</v>
      </c>
      <c r="J8456" s="13">
        <f>(1 - Dashboard!$I$9) * H8456 * Dashboard!$I$8 * 'Lookups and Calculations'!$F$12</f>
        <v>0</v>
      </c>
      <c r="K8456" s="12">
        <f>(1 - Dashboard!$I$11) * I8456 * Dashboard!$I$10 * 'Lookups and Calculations'!$F$12</f>
        <v>0</v>
      </c>
      <c r="L8456" s="12">
        <f>(H8456 - I8456) * Dashboard!$I$13 * (Dashboard!$D$12 / 365) * 'Lookups and Calculations'!$F$12</f>
        <v>0</v>
      </c>
      <c r="M8456" s="3">
        <f>(G8456*2) * Dashboard!$I$13 * (Dashboard!$D$12 / 365) * 'Lookups and Calculations'!$F$12</f>
        <v>1602.0878730267946</v>
      </c>
      <c r="N8456" s="12">
        <f>H8456 * Dashboard!$I$14 * Dashboard!$I$15 * (Dashboard!$D$12 / 365) * 'Lookups and Calculations'!$F$12</f>
        <v>0</v>
      </c>
    </row>
    <row r="8457" spans="1:14" x14ac:dyDescent="0.35">
      <c r="A8457" s="2">
        <v>8456</v>
      </c>
      <c r="B8457" s="11">
        <v>1.823298678821538</v>
      </c>
      <c r="C8457" s="11">
        <v>0.83531627268041386</v>
      </c>
      <c r="D8457" s="3">
        <f>B8457*Dashboard!$D$11*Dashboard!$D$10*SQRT(Dashboard!$D$12/365)</f>
        <v>452691.81698208663</v>
      </c>
      <c r="E8457" s="3">
        <f>IF(Dashboard!$I$3,C8457*Dashboard!$E$11*Dashboard!$E$10*SQRT(Dashboard!$D$12/365),0)</f>
        <v>414787.5996694151</v>
      </c>
      <c r="F8457" s="3">
        <f>D8457+IF(Dashboard!$I$3,E8457,0)</f>
        <v>867479.41665150179</v>
      </c>
      <c r="G8457" s="3">
        <f>IF(Dashboard!$I$4, ('Lookups and Calculations'!$F$9) / (1 - 'Lookups and Calculations'!$F$10), 'Lookups and Calculations'!$F$9)</f>
        <v>1951878.888340465</v>
      </c>
      <c r="H8457" s="12">
        <f t="shared" si="264"/>
        <v>0</v>
      </c>
      <c r="I8457" s="12">
        <f t="shared" si="265"/>
        <v>0</v>
      </c>
      <c r="J8457" s="13">
        <f>(1 - Dashboard!$I$9) * H8457 * Dashboard!$I$8 * 'Lookups and Calculations'!$F$12</f>
        <v>0</v>
      </c>
      <c r="K8457" s="12">
        <f>(1 - Dashboard!$I$11) * I8457 * Dashboard!$I$10 * 'Lookups and Calculations'!$F$12</f>
        <v>0</v>
      </c>
      <c r="L8457" s="12">
        <f>(H8457 - I8457) * Dashboard!$I$13 * (Dashboard!$D$12 / 365) * 'Lookups and Calculations'!$F$12</f>
        <v>0</v>
      </c>
      <c r="M8457" s="3">
        <f>(G8457*2) * Dashboard!$I$13 * (Dashboard!$D$12 / 365) * 'Lookups and Calculations'!$F$12</f>
        <v>1602.0878730267946</v>
      </c>
      <c r="N8457" s="12">
        <f>H8457 * Dashboard!$I$14 * Dashboard!$I$15 * (Dashboard!$D$12 / 365) * 'Lookups and Calculations'!$F$12</f>
        <v>0</v>
      </c>
    </row>
    <row r="8458" spans="1:14" x14ac:dyDescent="0.35">
      <c r="A8458" s="2">
        <v>8457</v>
      </c>
      <c r="B8458" s="11">
        <v>5.7109612736266697E-2</v>
      </c>
      <c r="C8458" s="11">
        <v>0.3101917699573179</v>
      </c>
      <c r="D8458" s="3">
        <f>B8458*Dashboard!$D$11*Dashboard!$D$10*SQRT(Dashboard!$D$12/365)</f>
        <v>14179.275538900531</v>
      </c>
      <c r="E8458" s="3">
        <f>IF(Dashboard!$I$3,C8458*Dashboard!$E$11*Dashboard!$E$10*SQRT(Dashboard!$D$12/365),0)</f>
        <v>154029.92124760043</v>
      </c>
      <c r="F8458" s="3">
        <f>D8458+IF(Dashboard!$I$3,E8458,0)</f>
        <v>168209.19678650095</v>
      </c>
      <c r="G8458" s="3">
        <f>IF(Dashboard!$I$4, ('Lookups and Calculations'!$F$9) / (1 - 'Lookups and Calculations'!$F$10), 'Lookups and Calculations'!$F$9)</f>
        <v>1951878.888340465</v>
      </c>
      <c r="H8458" s="12">
        <f t="shared" si="264"/>
        <v>0</v>
      </c>
      <c r="I8458" s="12">
        <f t="shared" si="265"/>
        <v>0</v>
      </c>
      <c r="J8458" s="13">
        <f>(1 - Dashboard!$I$9) * H8458 * Dashboard!$I$8 * 'Lookups and Calculations'!$F$12</f>
        <v>0</v>
      </c>
      <c r="K8458" s="12">
        <f>(1 - Dashboard!$I$11) * I8458 * Dashboard!$I$10 * 'Lookups and Calculations'!$F$12</f>
        <v>0</v>
      </c>
      <c r="L8458" s="12">
        <f>(H8458 - I8458) * Dashboard!$I$13 * (Dashboard!$D$12 / 365) * 'Lookups and Calculations'!$F$12</f>
        <v>0</v>
      </c>
      <c r="M8458" s="3">
        <f>(G8458*2) * Dashboard!$I$13 * (Dashboard!$D$12 / 365) * 'Lookups and Calculations'!$F$12</f>
        <v>1602.0878730267946</v>
      </c>
      <c r="N8458" s="12">
        <f>H8458 * Dashboard!$I$14 * Dashboard!$I$15 * (Dashboard!$D$12 / 365) * 'Lookups and Calculations'!$F$12</f>
        <v>0</v>
      </c>
    </row>
    <row r="8459" spans="1:14" x14ac:dyDescent="0.35">
      <c r="A8459" s="2">
        <v>8458</v>
      </c>
      <c r="B8459" s="11">
        <v>0.50806517403190399</v>
      </c>
      <c r="C8459" s="11">
        <v>0.86172777515860899</v>
      </c>
      <c r="D8459" s="3">
        <f>B8459*Dashboard!$D$11*Dashboard!$D$10*SQRT(Dashboard!$D$12/365)</f>
        <v>126143.31894677717</v>
      </c>
      <c r="E8459" s="3">
        <f>IF(Dashboard!$I$3,C8459*Dashboard!$E$11*Dashboard!$E$10*SQRT(Dashboard!$D$12/365),0)</f>
        <v>427902.58865608927</v>
      </c>
      <c r="F8459" s="3">
        <f>D8459+IF(Dashboard!$I$3,E8459,0)</f>
        <v>554045.90760286641</v>
      </c>
      <c r="G8459" s="3">
        <f>IF(Dashboard!$I$4, ('Lookups and Calculations'!$F$9) / (1 - 'Lookups and Calculations'!$F$10), 'Lookups and Calculations'!$F$9)</f>
        <v>1951878.888340465</v>
      </c>
      <c r="H8459" s="12">
        <f t="shared" si="264"/>
        <v>0</v>
      </c>
      <c r="I8459" s="12">
        <f t="shared" si="265"/>
        <v>0</v>
      </c>
      <c r="J8459" s="13">
        <f>(1 - Dashboard!$I$9) * H8459 * Dashboard!$I$8 * 'Lookups and Calculations'!$F$12</f>
        <v>0</v>
      </c>
      <c r="K8459" s="12">
        <f>(1 - Dashboard!$I$11) * I8459 * Dashboard!$I$10 * 'Lookups and Calculations'!$F$12</f>
        <v>0</v>
      </c>
      <c r="L8459" s="12">
        <f>(H8459 - I8459) * Dashboard!$I$13 * (Dashboard!$D$12 / 365) * 'Lookups and Calculations'!$F$12</f>
        <v>0</v>
      </c>
      <c r="M8459" s="3">
        <f>(G8459*2) * Dashboard!$I$13 * (Dashboard!$D$12 / 365) * 'Lookups and Calculations'!$F$12</f>
        <v>1602.0878730267946</v>
      </c>
      <c r="N8459" s="12">
        <f>H8459 * Dashboard!$I$14 * Dashboard!$I$15 * (Dashboard!$D$12 / 365) * 'Lookups and Calculations'!$F$12</f>
        <v>0</v>
      </c>
    </row>
    <row r="8460" spans="1:14" x14ac:dyDescent="0.35">
      <c r="A8460" s="2">
        <v>8459</v>
      </c>
      <c r="B8460" s="11">
        <v>-0.94301458680033678</v>
      </c>
      <c r="C8460" s="11">
        <v>1.3119887354745079</v>
      </c>
      <c r="D8460" s="3">
        <f>B8460*Dashboard!$D$11*Dashboard!$D$10*SQRT(Dashboard!$D$12/365)</f>
        <v>-234133.32752216628</v>
      </c>
      <c r="E8460" s="3">
        <f>IF(Dashboard!$I$3,C8460*Dashboard!$E$11*Dashboard!$E$10*SQRT(Dashboard!$D$12/365),0)</f>
        <v>651485.76195520628</v>
      </c>
      <c r="F8460" s="3">
        <f>D8460+IF(Dashboard!$I$3,E8460,0)</f>
        <v>417352.43443303998</v>
      </c>
      <c r="G8460" s="3">
        <f>IF(Dashboard!$I$4, ('Lookups and Calculations'!$F$9) / (1 - 'Lookups and Calculations'!$F$10), 'Lookups and Calculations'!$F$9)</f>
        <v>1951878.888340465</v>
      </c>
      <c r="H8460" s="12">
        <f t="shared" si="264"/>
        <v>0</v>
      </c>
      <c r="I8460" s="12">
        <f t="shared" si="265"/>
        <v>0</v>
      </c>
      <c r="J8460" s="13">
        <f>(1 - Dashboard!$I$9) * H8460 * Dashboard!$I$8 * 'Lookups and Calculations'!$F$12</f>
        <v>0</v>
      </c>
      <c r="K8460" s="12">
        <f>(1 - Dashboard!$I$11) * I8460 * Dashboard!$I$10 * 'Lookups and Calculations'!$F$12</f>
        <v>0</v>
      </c>
      <c r="L8460" s="12">
        <f>(H8460 - I8460) * Dashboard!$I$13 * (Dashboard!$D$12 / 365) * 'Lookups and Calculations'!$F$12</f>
        <v>0</v>
      </c>
      <c r="M8460" s="3">
        <f>(G8460*2) * Dashboard!$I$13 * (Dashboard!$D$12 / 365) * 'Lookups and Calculations'!$F$12</f>
        <v>1602.0878730267946</v>
      </c>
      <c r="N8460" s="12">
        <f>H8460 * Dashboard!$I$14 * Dashboard!$I$15 * (Dashboard!$D$12 / 365) * 'Lookups and Calculations'!$F$12</f>
        <v>0</v>
      </c>
    </row>
    <row r="8461" spans="1:14" x14ac:dyDescent="0.35">
      <c r="A8461" s="2">
        <v>8460</v>
      </c>
      <c r="B8461" s="11">
        <v>-0.271426121905671</v>
      </c>
      <c r="C8461" s="11">
        <v>-0.48974237026441525</v>
      </c>
      <c r="D8461" s="3">
        <f>B8461*Dashboard!$D$11*Dashboard!$D$10*SQRT(Dashboard!$D$12/365)</f>
        <v>-67390.157042891253</v>
      </c>
      <c r="E8461" s="3">
        <f>IF(Dashboard!$I$3,C8461*Dashboard!$E$11*Dashboard!$E$10*SQRT(Dashboard!$D$12/365),0)</f>
        <v>-243188.20171734676</v>
      </c>
      <c r="F8461" s="3">
        <f>D8461+IF(Dashboard!$I$3,E8461,0)</f>
        <v>-310578.35876023804</v>
      </c>
      <c r="G8461" s="3">
        <f>IF(Dashboard!$I$4, ('Lookups and Calculations'!$F$9) / (1 - 'Lookups and Calculations'!$F$10), 'Lookups and Calculations'!$F$9)</f>
        <v>1951878.888340465</v>
      </c>
      <c r="H8461" s="12">
        <f t="shared" si="264"/>
        <v>0</v>
      </c>
      <c r="I8461" s="12">
        <f t="shared" si="265"/>
        <v>0</v>
      </c>
      <c r="J8461" s="13">
        <f>(1 - Dashboard!$I$9) * H8461 * Dashboard!$I$8 * 'Lookups and Calculations'!$F$12</f>
        <v>0</v>
      </c>
      <c r="K8461" s="12">
        <f>(1 - Dashboard!$I$11) * I8461 * Dashboard!$I$10 * 'Lookups and Calculations'!$F$12</f>
        <v>0</v>
      </c>
      <c r="L8461" s="12">
        <f>(H8461 - I8461) * Dashboard!$I$13 * (Dashboard!$D$12 / 365) * 'Lookups and Calculations'!$F$12</f>
        <v>0</v>
      </c>
      <c r="M8461" s="3">
        <f>(G8461*2) * Dashboard!$I$13 * (Dashboard!$D$12 / 365) * 'Lookups and Calculations'!$F$12</f>
        <v>1602.0878730267946</v>
      </c>
      <c r="N8461" s="12">
        <f>H8461 * Dashboard!$I$14 * Dashboard!$I$15 * (Dashboard!$D$12 / 365) * 'Lookups and Calculations'!$F$12</f>
        <v>0</v>
      </c>
    </row>
    <row r="8462" spans="1:14" x14ac:dyDescent="0.35">
      <c r="A8462" s="2">
        <v>8461</v>
      </c>
      <c r="B8462" s="11">
        <v>-1.3120194735540363</v>
      </c>
      <c r="C8462" s="11">
        <v>-1.5178454900377722</v>
      </c>
      <c r="D8462" s="3">
        <f>B8462*Dashboard!$D$11*Dashboard!$D$10*SQRT(Dashboard!$D$12/365)</f>
        <v>-325750.5126822897</v>
      </c>
      <c r="E8462" s="3">
        <f>IF(Dashboard!$I$3,C8462*Dashboard!$E$11*Dashboard!$E$10*SQRT(Dashboard!$D$12/365),0)</f>
        <v>-753706.71932628436</v>
      </c>
      <c r="F8462" s="3">
        <f>D8462+IF(Dashboard!$I$3,E8462,0)</f>
        <v>-1079457.2320085741</v>
      </c>
      <c r="G8462" s="3">
        <f>IF(Dashboard!$I$4, ('Lookups and Calculations'!$F$9) / (1 - 'Lookups and Calculations'!$F$10), 'Lookups and Calculations'!$F$9)</f>
        <v>1951878.888340465</v>
      </c>
      <c r="H8462" s="12">
        <f t="shared" si="264"/>
        <v>0</v>
      </c>
      <c r="I8462" s="12">
        <f t="shared" si="265"/>
        <v>0</v>
      </c>
      <c r="J8462" s="13">
        <f>(1 - Dashboard!$I$9) * H8462 * Dashboard!$I$8 * 'Lookups and Calculations'!$F$12</f>
        <v>0</v>
      </c>
      <c r="K8462" s="12">
        <f>(1 - Dashboard!$I$11) * I8462 * Dashboard!$I$10 * 'Lookups and Calculations'!$F$12</f>
        <v>0</v>
      </c>
      <c r="L8462" s="12">
        <f>(H8462 - I8462) * Dashboard!$I$13 * (Dashboard!$D$12 / 365) * 'Lookups and Calculations'!$F$12</f>
        <v>0</v>
      </c>
      <c r="M8462" s="3">
        <f>(G8462*2) * Dashboard!$I$13 * (Dashboard!$D$12 / 365) * 'Lookups and Calculations'!$F$12</f>
        <v>1602.0878730267946</v>
      </c>
      <c r="N8462" s="12">
        <f>H8462 * Dashboard!$I$14 * Dashboard!$I$15 * (Dashboard!$D$12 / 365) * 'Lookups and Calculations'!$F$12</f>
        <v>0</v>
      </c>
    </row>
    <row r="8463" spans="1:14" x14ac:dyDescent="0.35">
      <c r="A8463" s="2">
        <v>8462</v>
      </c>
      <c r="B8463" s="11">
        <v>-0.27926889398429383</v>
      </c>
      <c r="C8463" s="11">
        <v>-1.0509759531633189</v>
      </c>
      <c r="D8463" s="3">
        <f>B8463*Dashboard!$D$11*Dashboard!$D$10*SQRT(Dashboard!$D$12/365)</f>
        <v>-69337.374349461592</v>
      </c>
      <c r="E8463" s="3">
        <f>IF(Dashboard!$I$3,C8463*Dashboard!$E$11*Dashboard!$E$10*SQRT(Dashboard!$D$12/365),0)</f>
        <v>-521876.33257046953</v>
      </c>
      <c r="F8463" s="3">
        <f>D8463+IF(Dashboard!$I$3,E8463,0)</f>
        <v>-591213.70691993111</v>
      </c>
      <c r="G8463" s="3">
        <f>IF(Dashboard!$I$4, ('Lookups and Calculations'!$F$9) / (1 - 'Lookups and Calculations'!$F$10), 'Lookups and Calculations'!$F$9)</f>
        <v>1951878.888340465</v>
      </c>
      <c r="H8463" s="12">
        <f t="shared" si="264"/>
        <v>0</v>
      </c>
      <c r="I8463" s="12">
        <f t="shared" si="265"/>
        <v>0</v>
      </c>
      <c r="J8463" s="13">
        <f>(1 - Dashboard!$I$9) * H8463 * Dashboard!$I$8 * 'Lookups and Calculations'!$F$12</f>
        <v>0</v>
      </c>
      <c r="K8463" s="12">
        <f>(1 - Dashboard!$I$11) * I8463 * Dashboard!$I$10 * 'Lookups and Calculations'!$F$12</f>
        <v>0</v>
      </c>
      <c r="L8463" s="12">
        <f>(H8463 - I8463) * Dashboard!$I$13 * (Dashboard!$D$12 / 365) * 'Lookups and Calculations'!$F$12</f>
        <v>0</v>
      </c>
      <c r="M8463" s="3">
        <f>(G8463*2) * Dashboard!$I$13 * (Dashboard!$D$12 / 365) * 'Lookups and Calculations'!$F$12</f>
        <v>1602.0878730267946</v>
      </c>
      <c r="N8463" s="12">
        <f>H8463 * Dashboard!$I$14 * Dashboard!$I$15 * (Dashboard!$D$12 / 365) * 'Lookups and Calculations'!$F$12</f>
        <v>0</v>
      </c>
    </row>
    <row r="8464" spans="1:14" x14ac:dyDescent="0.35">
      <c r="A8464" s="2">
        <v>8463</v>
      </c>
      <c r="B8464" s="11">
        <v>-0.34510346425341037</v>
      </c>
      <c r="C8464" s="11">
        <v>-0.90502067284476595</v>
      </c>
      <c r="D8464" s="3">
        <f>B8464*Dashboard!$D$11*Dashboard!$D$10*SQRT(Dashboard!$D$12/365)</f>
        <v>-85682.89775795977</v>
      </c>
      <c r="E8464" s="3">
        <f>IF(Dashboard!$I$3,C8464*Dashboard!$E$11*Dashboard!$E$10*SQRT(Dashboard!$D$12/365),0)</f>
        <v>-449400.26289192331</v>
      </c>
      <c r="F8464" s="3">
        <f>D8464+IF(Dashboard!$I$3,E8464,0)</f>
        <v>-535083.1606498831</v>
      </c>
      <c r="G8464" s="3">
        <f>IF(Dashboard!$I$4, ('Lookups and Calculations'!$F$9) / (1 - 'Lookups and Calculations'!$F$10), 'Lookups and Calculations'!$F$9)</f>
        <v>1951878.888340465</v>
      </c>
      <c r="H8464" s="12">
        <f t="shared" si="264"/>
        <v>0</v>
      </c>
      <c r="I8464" s="12">
        <f t="shared" si="265"/>
        <v>0</v>
      </c>
      <c r="J8464" s="13">
        <f>(1 - Dashboard!$I$9) * H8464 * Dashboard!$I$8 * 'Lookups and Calculations'!$F$12</f>
        <v>0</v>
      </c>
      <c r="K8464" s="12">
        <f>(1 - Dashboard!$I$11) * I8464 * Dashboard!$I$10 * 'Lookups and Calculations'!$F$12</f>
        <v>0</v>
      </c>
      <c r="L8464" s="12">
        <f>(H8464 - I8464) * Dashboard!$I$13 * (Dashboard!$D$12 / 365) * 'Lookups and Calculations'!$F$12</f>
        <v>0</v>
      </c>
      <c r="M8464" s="3">
        <f>(G8464*2) * Dashboard!$I$13 * (Dashboard!$D$12 / 365) * 'Lookups and Calculations'!$F$12</f>
        <v>1602.0878730267946</v>
      </c>
      <c r="N8464" s="12">
        <f>H8464 * Dashboard!$I$14 * Dashboard!$I$15 * (Dashboard!$D$12 / 365) * 'Lookups and Calculations'!$F$12</f>
        <v>0</v>
      </c>
    </row>
    <row r="8465" spans="1:14" x14ac:dyDescent="0.35">
      <c r="A8465" s="2">
        <v>8464</v>
      </c>
      <c r="B8465" s="11">
        <v>-3.6286481919711017E-3</v>
      </c>
      <c r="C8465" s="11">
        <v>0.47226475588270395</v>
      </c>
      <c r="D8465" s="3">
        <f>B8465*Dashboard!$D$11*Dashboard!$D$10*SQRT(Dashboard!$D$12/365)</f>
        <v>-900.92718340248587</v>
      </c>
      <c r="E8465" s="3">
        <f>IF(Dashboard!$I$3,C8465*Dashboard!$E$11*Dashboard!$E$10*SQRT(Dashboard!$D$12/365),0)</f>
        <v>234509.45576873134</v>
      </c>
      <c r="F8465" s="3">
        <f>D8465+IF(Dashboard!$I$3,E8465,0)</f>
        <v>233608.52858532884</v>
      </c>
      <c r="G8465" s="3">
        <f>IF(Dashboard!$I$4, ('Lookups and Calculations'!$F$9) / (1 - 'Lookups and Calculations'!$F$10), 'Lookups and Calculations'!$F$9)</f>
        <v>1951878.888340465</v>
      </c>
      <c r="H8465" s="12">
        <f t="shared" si="264"/>
        <v>0</v>
      </c>
      <c r="I8465" s="12">
        <f t="shared" si="265"/>
        <v>0</v>
      </c>
      <c r="J8465" s="13">
        <f>(1 - Dashboard!$I$9) * H8465 * Dashboard!$I$8 * 'Lookups and Calculations'!$F$12</f>
        <v>0</v>
      </c>
      <c r="K8465" s="12">
        <f>(1 - Dashboard!$I$11) * I8465 * Dashboard!$I$10 * 'Lookups and Calculations'!$F$12</f>
        <v>0</v>
      </c>
      <c r="L8465" s="12">
        <f>(H8465 - I8465) * Dashboard!$I$13 * (Dashboard!$D$12 / 365) * 'Lookups and Calculations'!$F$12</f>
        <v>0</v>
      </c>
      <c r="M8465" s="3">
        <f>(G8465*2) * Dashboard!$I$13 * (Dashboard!$D$12 / 365) * 'Lookups and Calculations'!$F$12</f>
        <v>1602.0878730267946</v>
      </c>
      <c r="N8465" s="12">
        <f>H8465 * Dashboard!$I$14 * Dashboard!$I$15 * (Dashboard!$D$12 / 365) * 'Lookups and Calculations'!$F$12</f>
        <v>0</v>
      </c>
    </row>
    <row r="8466" spans="1:14" x14ac:dyDescent="0.35">
      <c r="A8466" s="2">
        <v>8465</v>
      </c>
      <c r="B8466" s="11">
        <v>-0.18087620858966197</v>
      </c>
      <c r="C8466" s="11">
        <v>-0.71140608674299743</v>
      </c>
      <c r="D8466" s="3">
        <f>B8466*Dashboard!$D$11*Dashboard!$D$10*SQRT(Dashboard!$D$12/365)</f>
        <v>-44908.264601062328</v>
      </c>
      <c r="E8466" s="3">
        <f>IF(Dashboard!$I$3,C8466*Dashboard!$E$11*Dashboard!$E$10*SQRT(Dashboard!$D$12/365),0)</f>
        <v>-353258.31994564302</v>
      </c>
      <c r="F8466" s="3">
        <f>D8466+IF(Dashboard!$I$3,E8466,0)</f>
        <v>-398166.58454670536</v>
      </c>
      <c r="G8466" s="3">
        <f>IF(Dashboard!$I$4, ('Lookups and Calculations'!$F$9) / (1 - 'Lookups and Calculations'!$F$10), 'Lookups and Calculations'!$F$9)</f>
        <v>1951878.888340465</v>
      </c>
      <c r="H8466" s="12">
        <f t="shared" si="264"/>
        <v>0</v>
      </c>
      <c r="I8466" s="12">
        <f t="shared" si="265"/>
        <v>0</v>
      </c>
      <c r="J8466" s="13">
        <f>(1 - Dashboard!$I$9) * H8466 * Dashboard!$I$8 * 'Lookups and Calculations'!$F$12</f>
        <v>0</v>
      </c>
      <c r="K8466" s="12">
        <f>(1 - Dashboard!$I$11) * I8466 * Dashboard!$I$10 * 'Lookups and Calculations'!$F$12</f>
        <v>0</v>
      </c>
      <c r="L8466" s="12">
        <f>(H8466 - I8466) * Dashboard!$I$13 * (Dashboard!$D$12 / 365) * 'Lookups and Calculations'!$F$12</f>
        <v>0</v>
      </c>
      <c r="M8466" s="3">
        <f>(G8466*2) * Dashboard!$I$13 * (Dashboard!$D$12 / 365) * 'Lookups and Calculations'!$F$12</f>
        <v>1602.0878730267946</v>
      </c>
      <c r="N8466" s="12">
        <f>H8466 * Dashboard!$I$14 * Dashboard!$I$15 * (Dashboard!$D$12 / 365) * 'Lookups and Calculations'!$F$12</f>
        <v>0</v>
      </c>
    </row>
    <row r="8467" spans="1:14" x14ac:dyDescent="0.35">
      <c r="A8467" s="2">
        <v>8466</v>
      </c>
      <c r="B8467" s="11">
        <v>1.0169067678467312</v>
      </c>
      <c r="C8467" s="11">
        <v>-0.38711141784440356</v>
      </c>
      <c r="D8467" s="3">
        <f>B8467*Dashboard!$D$11*Dashboard!$D$10*SQRT(Dashboard!$D$12/365)</f>
        <v>252479.40876886674</v>
      </c>
      <c r="E8467" s="3">
        <f>IF(Dashboard!$I$3,C8467*Dashboard!$E$11*Dashboard!$E$10*SQRT(Dashboard!$D$12/365),0)</f>
        <v>-192225.41337194413</v>
      </c>
      <c r="F8467" s="3">
        <f>D8467+IF(Dashboard!$I$3,E8467,0)</f>
        <v>60253.995396922604</v>
      </c>
      <c r="G8467" s="3">
        <f>IF(Dashboard!$I$4, ('Lookups and Calculations'!$F$9) / (1 - 'Lookups and Calculations'!$F$10), 'Lookups and Calculations'!$F$9)</f>
        <v>1951878.888340465</v>
      </c>
      <c r="H8467" s="12">
        <f t="shared" si="264"/>
        <v>0</v>
      </c>
      <c r="I8467" s="12">
        <f t="shared" si="265"/>
        <v>0</v>
      </c>
      <c r="J8467" s="13">
        <f>(1 - Dashboard!$I$9) * H8467 * Dashboard!$I$8 * 'Lookups and Calculations'!$F$12</f>
        <v>0</v>
      </c>
      <c r="K8467" s="12">
        <f>(1 - Dashboard!$I$11) * I8467 * Dashboard!$I$10 * 'Lookups and Calculations'!$F$12</f>
        <v>0</v>
      </c>
      <c r="L8467" s="12">
        <f>(H8467 - I8467) * Dashboard!$I$13 * (Dashboard!$D$12 / 365) * 'Lookups and Calculations'!$F$12</f>
        <v>0</v>
      </c>
      <c r="M8467" s="3">
        <f>(G8467*2) * Dashboard!$I$13 * (Dashboard!$D$12 / 365) * 'Lookups and Calculations'!$F$12</f>
        <v>1602.0878730267946</v>
      </c>
      <c r="N8467" s="12">
        <f>H8467 * Dashboard!$I$14 * Dashboard!$I$15 * (Dashboard!$D$12 / 365) * 'Lookups and Calculations'!$F$12</f>
        <v>0</v>
      </c>
    </row>
    <row r="8468" spans="1:14" x14ac:dyDescent="0.35">
      <c r="A8468" s="2">
        <v>8467</v>
      </c>
      <c r="B8468" s="11">
        <v>0.12656889009445807</v>
      </c>
      <c r="C8468" s="11">
        <v>0.66290231073111483</v>
      </c>
      <c r="D8468" s="3">
        <f>B8468*Dashboard!$D$11*Dashboard!$D$10*SQRT(Dashboard!$D$12/365)</f>
        <v>31424.747626811826</v>
      </c>
      <c r="E8468" s="3">
        <f>IF(Dashboard!$I$3,C8468*Dashboard!$E$11*Dashboard!$E$10*SQRT(Dashboard!$D$12/365),0)</f>
        <v>329173.11355751241</v>
      </c>
      <c r="F8468" s="3">
        <f>D8468+IF(Dashboard!$I$3,E8468,0)</f>
        <v>360597.86118432425</v>
      </c>
      <c r="G8468" s="3">
        <f>IF(Dashboard!$I$4, ('Lookups and Calculations'!$F$9) / (1 - 'Lookups and Calculations'!$F$10), 'Lookups and Calculations'!$F$9)</f>
        <v>1951878.888340465</v>
      </c>
      <c r="H8468" s="12">
        <f t="shared" si="264"/>
        <v>0</v>
      </c>
      <c r="I8468" s="12">
        <f t="shared" si="265"/>
        <v>0</v>
      </c>
      <c r="J8468" s="13">
        <f>(1 - Dashboard!$I$9) * H8468 * Dashboard!$I$8 * 'Lookups and Calculations'!$F$12</f>
        <v>0</v>
      </c>
      <c r="K8468" s="12">
        <f>(1 - Dashboard!$I$11) * I8468 * Dashboard!$I$10 * 'Lookups and Calculations'!$F$12</f>
        <v>0</v>
      </c>
      <c r="L8468" s="12">
        <f>(H8468 - I8468) * Dashboard!$I$13 * (Dashboard!$D$12 / 365) * 'Lookups and Calculations'!$F$12</f>
        <v>0</v>
      </c>
      <c r="M8468" s="3">
        <f>(G8468*2) * Dashboard!$I$13 * (Dashboard!$D$12 / 365) * 'Lookups and Calculations'!$F$12</f>
        <v>1602.0878730267946</v>
      </c>
      <c r="N8468" s="12">
        <f>H8468 * Dashboard!$I$14 * Dashboard!$I$15 * (Dashboard!$D$12 / 365) * 'Lookups and Calculations'!$F$12</f>
        <v>0</v>
      </c>
    </row>
    <row r="8469" spans="1:14" x14ac:dyDescent="0.35">
      <c r="A8469" s="2">
        <v>8468</v>
      </c>
      <c r="B8469" s="11">
        <v>1.6346330151204578</v>
      </c>
      <c r="C8469" s="11">
        <v>-0.23491489576751931</v>
      </c>
      <c r="D8469" s="3">
        <f>B8469*Dashboard!$D$11*Dashboard!$D$10*SQRT(Dashboard!$D$12/365)</f>
        <v>405849.57270526025</v>
      </c>
      <c r="E8469" s="3">
        <f>IF(Dashboard!$I$3,C8469*Dashboard!$E$11*Dashboard!$E$10*SQRT(Dashboard!$D$12/365),0)</f>
        <v>-116650.17063456628</v>
      </c>
      <c r="F8469" s="3">
        <f>D8469+IF(Dashboard!$I$3,E8469,0)</f>
        <v>289199.40207069396</v>
      </c>
      <c r="G8469" s="3">
        <f>IF(Dashboard!$I$4, ('Lookups and Calculations'!$F$9) / (1 - 'Lookups and Calculations'!$F$10), 'Lookups and Calculations'!$F$9)</f>
        <v>1951878.888340465</v>
      </c>
      <c r="H8469" s="12">
        <f t="shared" si="264"/>
        <v>0</v>
      </c>
      <c r="I8469" s="12">
        <f t="shared" si="265"/>
        <v>0</v>
      </c>
      <c r="J8469" s="13">
        <f>(1 - Dashboard!$I$9) * H8469 * Dashboard!$I$8 * 'Lookups and Calculations'!$F$12</f>
        <v>0</v>
      </c>
      <c r="K8469" s="12">
        <f>(1 - Dashboard!$I$11) * I8469 * Dashboard!$I$10 * 'Lookups and Calculations'!$F$12</f>
        <v>0</v>
      </c>
      <c r="L8469" s="12">
        <f>(H8469 - I8469) * Dashboard!$I$13 * (Dashboard!$D$12 / 365) * 'Lookups and Calculations'!$F$12</f>
        <v>0</v>
      </c>
      <c r="M8469" s="3">
        <f>(G8469*2) * Dashboard!$I$13 * (Dashboard!$D$12 / 365) * 'Lookups and Calculations'!$F$12</f>
        <v>1602.0878730267946</v>
      </c>
      <c r="N8469" s="12">
        <f>H8469 * Dashboard!$I$14 * Dashboard!$I$15 * (Dashboard!$D$12 / 365) * 'Lookups and Calculations'!$F$12</f>
        <v>0</v>
      </c>
    </row>
    <row r="8470" spans="1:14" x14ac:dyDescent="0.35">
      <c r="A8470" s="2">
        <v>8469</v>
      </c>
      <c r="B8470" s="11">
        <v>5.4503490067232013E-2</v>
      </c>
      <c r="C8470" s="11">
        <v>0.37953819824166568</v>
      </c>
      <c r="D8470" s="3">
        <f>B8470*Dashboard!$D$11*Dashboard!$D$10*SQRT(Dashboard!$D$12/365)</f>
        <v>13532.222798706565</v>
      </c>
      <c r="E8470" s="3">
        <f>IF(Dashboard!$I$3,C8470*Dashboard!$E$11*Dashboard!$E$10*SQRT(Dashboard!$D$12/365),0)</f>
        <v>188464.82868860124</v>
      </c>
      <c r="F8470" s="3">
        <f>D8470+IF(Dashboard!$I$3,E8470,0)</f>
        <v>201997.05148730779</v>
      </c>
      <c r="G8470" s="3">
        <f>IF(Dashboard!$I$4, ('Lookups and Calculations'!$F$9) / (1 - 'Lookups and Calculations'!$F$10), 'Lookups and Calculations'!$F$9)</f>
        <v>1951878.888340465</v>
      </c>
      <c r="H8470" s="12">
        <f t="shared" si="264"/>
        <v>0</v>
      </c>
      <c r="I8470" s="12">
        <f t="shared" si="265"/>
        <v>0</v>
      </c>
      <c r="J8470" s="13">
        <f>(1 - Dashboard!$I$9) * H8470 * Dashboard!$I$8 * 'Lookups and Calculations'!$F$12</f>
        <v>0</v>
      </c>
      <c r="K8470" s="12">
        <f>(1 - Dashboard!$I$11) * I8470 * Dashboard!$I$10 * 'Lookups and Calculations'!$F$12</f>
        <v>0</v>
      </c>
      <c r="L8470" s="12">
        <f>(H8470 - I8470) * Dashboard!$I$13 * (Dashboard!$D$12 / 365) * 'Lookups and Calculations'!$F$12</f>
        <v>0</v>
      </c>
      <c r="M8470" s="3">
        <f>(G8470*2) * Dashboard!$I$13 * (Dashboard!$D$12 / 365) * 'Lookups and Calculations'!$F$12</f>
        <v>1602.0878730267946</v>
      </c>
      <c r="N8470" s="12">
        <f>H8470 * Dashboard!$I$14 * Dashboard!$I$15 * (Dashboard!$D$12 / 365) * 'Lookups and Calculations'!$F$12</f>
        <v>0</v>
      </c>
    </row>
    <row r="8471" spans="1:14" x14ac:dyDescent="0.35">
      <c r="A8471" s="2">
        <v>8470</v>
      </c>
      <c r="B8471" s="11">
        <v>-1.6720401936390197</v>
      </c>
      <c r="C8471" s="11">
        <v>1.6770970665211016</v>
      </c>
      <c r="D8471" s="3">
        <f>B8471*Dashboard!$D$11*Dashboard!$D$10*SQRT(Dashboard!$D$12/365)</f>
        <v>-415137.09307064884</v>
      </c>
      <c r="E8471" s="3">
        <f>IF(Dashboard!$I$3,C8471*Dashboard!$E$11*Dashboard!$E$10*SQRT(Dashboard!$D$12/365),0)</f>
        <v>832785.24480637256</v>
      </c>
      <c r="F8471" s="3">
        <f>D8471+IF(Dashboard!$I$3,E8471,0)</f>
        <v>417648.15173572372</v>
      </c>
      <c r="G8471" s="3">
        <f>IF(Dashboard!$I$4, ('Lookups and Calculations'!$F$9) / (1 - 'Lookups and Calculations'!$F$10), 'Lookups and Calculations'!$F$9)</f>
        <v>1951878.888340465</v>
      </c>
      <c r="H8471" s="12">
        <f t="shared" si="264"/>
        <v>0</v>
      </c>
      <c r="I8471" s="12">
        <f t="shared" si="265"/>
        <v>0</v>
      </c>
      <c r="J8471" s="13">
        <f>(1 - Dashboard!$I$9) * H8471 * Dashboard!$I$8 * 'Lookups and Calculations'!$F$12</f>
        <v>0</v>
      </c>
      <c r="K8471" s="12">
        <f>(1 - Dashboard!$I$11) * I8471 * Dashboard!$I$10 * 'Lookups and Calculations'!$F$12</f>
        <v>0</v>
      </c>
      <c r="L8471" s="12">
        <f>(H8471 - I8471) * Dashboard!$I$13 * (Dashboard!$D$12 / 365) * 'Lookups and Calculations'!$F$12</f>
        <v>0</v>
      </c>
      <c r="M8471" s="3">
        <f>(G8471*2) * Dashboard!$I$13 * (Dashboard!$D$12 / 365) * 'Lookups and Calculations'!$F$12</f>
        <v>1602.0878730267946</v>
      </c>
      <c r="N8471" s="12">
        <f>H8471 * Dashboard!$I$14 * Dashboard!$I$15 * (Dashboard!$D$12 / 365) * 'Lookups and Calculations'!$F$12</f>
        <v>0</v>
      </c>
    </row>
    <row r="8472" spans="1:14" x14ac:dyDescent="0.35">
      <c r="A8472" s="2">
        <v>8471</v>
      </c>
      <c r="B8472" s="11">
        <v>0.27993695263752211</v>
      </c>
      <c r="C8472" s="11">
        <v>-0.12080251757027499</v>
      </c>
      <c r="D8472" s="3">
        <f>B8472*Dashboard!$D$11*Dashboard!$D$10*SQRT(Dashboard!$D$12/365)</f>
        <v>69503.241132064635</v>
      </c>
      <c r="E8472" s="3">
        <f>IF(Dashboard!$I$3,C8472*Dashboard!$E$11*Dashboard!$E$10*SQRT(Dashboard!$D$12/365),0)</f>
        <v>-59986.124939490364</v>
      </c>
      <c r="F8472" s="3">
        <f>D8472+IF(Dashboard!$I$3,E8472,0)</f>
        <v>9517.1161925742708</v>
      </c>
      <c r="G8472" s="3">
        <f>IF(Dashboard!$I$4, ('Lookups and Calculations'!$F$9) / (1 - 'Lookups and Calculations'!$F$10), 'Lookups and Calculations'!$F$9)</f>
        <v>1951878.888340465</v>
      </c>
      <c r="H8472" s="12">
        <f t="shared" si="264"/>
        <v>0</v>
      </c>
      <c r="I8472" s="12">
        <f t="shared" si="265"/>
        <v>0</v>
      </c>
      <c r="J8472" s="13">
        <f>(1 - Dashboard!$I$9) * H8472 * Dashboard!$I$8 * 'Lookups and Calculations'!$F$12</f>
        <v>0</v>
      </c>
      <c r="K8472" s="12">
        <f>(1 - Dashboard!$I$11) * I8472 * Dashboard!$I$10 * 'Lookups and Calculations'!$F$12</f>
        <v>0</v>
      </c>
      <c r="L8472" s="12">
        <f>(H8472 - I8472) * Dashboard!$I$13 * (Dashboard!$D$12 / 365) * 'Lookups and Calculations'!$F$12</f>
        <v>0</v>
      </c>
      <c r="M8472" s="3">
        <f>(G8472*2) * Dashboard!$I$13 * (Dashboard!$D$12 / 365) * 'Lookups and Calculations'!$F$12</f>
        <v>1602.0878730267946</v>
      </c>
      <c r="N8472" s="12">
        <f>H8472 * Dashboard!$I$14 * Dashboard!$I$15 * (Dashboard!$D$12 / 365) * 'Lookups and Calculations'!$F$12</f>
        <v>0</v>
      </c>
    </row>
    <row r="8473" spans="1:14" x14ac:dyDescent="0.35">
      <c r="A8473" s="2">
        <v>8472</v>
      </c>
      <c r="B8473" s="11">
        <v>0.45741724306079545</v>
      </c>
      <c r="C8473" s="11">
        <v>-0.86948737197172699</v>
      </c>
      <c r="D8473" s="3">
        <f>B8473*Dashboard!$D$11*Dashboard!$D$10*SQRT(Dashboard!$D$12/365)</f>
        <v>113568.36117161247</v>
      </c>
      <c r="E8473" s="3">
        <f>IF(Dashboard!$I$3,C8473*Dashboard!$E$11*Dashboard!$E$10*SQRT(Dashboard!$D$12/365),0)</f>
        <v>-431755.72146551928</v>
      </c>
      <c r="F8473" s="3">
        <f>D8473+IF(Dashboard!$I$3,E8473,0)</f>
        <v>-318187.36029390682</v>
      </c>
      <c r="G8473" s="3">
        <f>IF(Dashboard!$I$4, ('Lookups and Calculations'!$F$9) / (1 - 'Lookups and Calculations'!$F$10), 'Lookups and Calculations'!$F$9)</f>
        <v>1951878.888340465</v>
      </c>
      <c r="H8473" s="12">
        <f t="shared" si="264"/>
        <v>0</v>
      </c>
      <c r="I8473" s="12">
        <f t="shared" si="265"/>
        <v>0</v>
      </c>
      <c r="J8473" s="13">
        <f>(1 - Dashboard!$I$9) * H8473 * Dashboard!$I$8 * 'Lookups and Calculations'!$F$12</f>
        <v>0</v>
      </c>
      <c r="K8473" s="12">
        <f>(1 - Dashboard!$I$11) * I8473 * Dashboard!$I$10 * 'Lookups and Calculations'!$F$12</f>
        <v>0</v>
      </c>
      <c r="L8473" s="12">
        <f>(H8473 - I8473) * Dashboard!$I$13 * (Dashboard!$D$12 / 365) * 'Lookups and Calculations'!$F$12</f>
        <v>0</v>
      </c>
      <c r="M8473" s="3">
        <f>(G8473*2) * Dashboard!$I$13 * (Dashboard!$D$12 / 365) * 'Lookups and Calculations'!$F$12</f>
        <v>1602.0878730267946</v>
      </c>
      <c r="N8473" s="12">
        <f>H8473 * Dashboard!$I$14 * Dashboard!$I$15 * (Dashboard!$D$12 / 365) * 'Lookups and Calculations'!$F$12</f>
        <v>0</v>
      </c>
    </row>
    <row r="8474" spans="1:14" x14ac:dyDescent="0.35">
      <c r="A8474" s="2">
        <v>8473</v>
      </c>
      <c r="B8474" s="11">
        <v>0.72058897609385741</v>
      </c>
      <c r="C8474" s="11">
        <v>0.31960181181806457</v>
      </c>
      <c r="D8474" s="3">
        <f>B8474*Dashboard!$D$11*Dashboard!$D$10*SQRT(Dashboard!$D$12/365)</f>
        <v>178909.10396316819</v>
      </c>
      <c r="E8474" s="3">
        <f>IF(Dashboard!$I$3,C8474*Dashboard!$E$11*Dashboard!$E$10*SQRT(Dashboard!$D$12/365),0)</f>
        <v>158702.60488116968</v>
      </c>
      <c r="F8474" s="3">
        <f>D8474+IF(Dashboard!$I$3,E8474,0)</f>
        <v>337611.70884433785</v>
      </c>
      <c r="G8474" s="3">
        <f>IF(Dashboard!$I$4, ('Lookups and Calculations'!$F$9) / (1 - 'Lookups and Calculations'!$F$10), 'Lookups and Calculations'!$F$9)</f>
        <v>1951878.888340465</v>
      </c>
      <c r="H8474" s="12">
        <f t="shared" si="264"/>
        <v>0</v>
      </c>
      <c r="I8474" s="12">
        <f t="shared" si="265"/>
        <v>0</v>
      </c>
      <c r="J8474" s="13">
        <f>(1 - Dashboard!$I$9) * H8474 * Dashboard!$I$8 * 'Lookups and Calculations'!$F$12</f>
        <v>0</v>
      </c>
      <c r="K8474" s="12">
        <f>(1 - Dashboard!$I$11) * I8474 * Dashboard!$I$10 * 'Lookups and Calculations'!$F$12</f>
        <v>0</v>
      </c>
      <c r="L8474" s="12">
        <f>(H8474 - I8474) * Dashboard!$I$13 * (Dashboard!$D$12 / 365) * 'Lookups and Calculations'!$F$12</f>
        <v>0</v>
      </c>
      <c r="M8474" s="3">
        <f>(G8474*2) * Dashboard!$I$13 * (Dashboard!$D$12 / 365) * 'Lookups and Calculations'!$F$12</f>
        <v>1602.0878730267946</v>
      </c>
      <c r="N8474" s="12">
        <f>H8474 * Dashboard!$I$14 * Dashboard!$I$15 * (Dashboard!$D$12 / 365) * 'Lookups and Calculations'!$F$12</f>
        <v>0</v>
      </c>
    </row>
    <row r="8475" spans="1:14" x14ac:dyDescent="0.35">
      <c r="A8475" s="2">
        <v>8474</v>
      </c>
      <c r="B8475" s="11">
        <v>-4.9332794378827384E-3</v>
      </c>
      <c r="C8475" s="11">
        <v>1.6547733307322421</v>
      </c>
      <c r="D8475" s="3">
        <f>B8475*Dashboard!$D$11*Dashboard!$D$10*SQRT(Dashboard!$D$12/365)</f>
        <v>-1224.84333387382</v>
      </c>
      <c r="E8475" s="3">
        <f>IF(Dashboard!$I$3,C8475*Dashboard!$E$11*Dashboard!$E$10*SQRT(Dashboard!$D$12/365),0)</f>
        <v>821700.09168969444</v>
      </c>
      <c r="F8475" s="3">
        <f>D8475+IF(Dashboard!$I$3,E8475,0)</f>
        <v>820475.24835582066</v>
      </c>
      <c r="G8475" s="3">
        <f>IF(Dashboard!$I$4, ('Lookups and Calculations'!$F$9) / (1 - 'Lookups and Calculations'!$F$10), 'Lookups and Calculations'!$F$9)</f>
        <v>1951878.888340465</v>
      </c>
      <c r="H8475" s="12">
        <f t="shared" si="264"/>
        <v>0</v>
      </c>
      <c r="I8475" s="12">
        <f t="shared" si="265"/>
        <v>0</v>
      </c>
      <c r="J8475" s="13">
        <f>(1 - Dashboard!$I$9) * H8475 * Dashboard!$I$8 * 'Lookups and Calculations'!$F$12</f>
        <v>0</v>
      </c>
      <c r="K8475" s="12">
        <f>(1 - Dashboard!$I$11) * I8475 * Dashboard!$I$10 * 'Lookups and Calculations'!$F$12</f>
        <v>0</v>
      </c>
      <c r="L8475" s="12">
        <f>(H8475 - I8475) * Dashboard!$I$13 * (Dashboard!$D$12 / 365) * 'Lookups and Calculations'!$F$12</f>
        <v>0</v>
      </c>
      <c r="M8475" s="3">
        <f>(G8475*2) * Dashboard!$I$13 * (Dashboard!$D$12 / 365) * 'Lookups and Calculations'!$F$12</f>
        <v>1602.0878730267946</v>
      </c>
      <c r="N8475" s="12">
        <f>H8475 * Dashboard!$I$14 * Dashboard!$I$15 * (Dashboard!$D$12 / 365) * 'Lookups and Calculations'!$F$12</f>
        <v>0</v>
      </c>
    </row>
    <row r="8476" spans="1:14" x14ac:dyDescent="0.35">
      <c r="A8476" s="2">
        <v>8475</v>
      </c>
      <c r="B8476" s="11">
        <v>-1.5014889737940889</v>
      </c>
      <c r="C8476" s="11">
        <v>-0.72681346897199361</v>
      </c>
      <c r="D8476" s="3">
        <f>B8476*Dashboard!$D$11*Dashboard!$D$10*SQRT(Dashboard!$D$12/365)</f>
        <v>-372792.33491505432</v>
      </c>
      <c r="E8476" s="3">
        <f>IF(Dashboard!$I$3,C8476*Dashboard!$E$11*Dashboard!$E$10*SQRT(Dashboard!$D$12/365),0)</f>
        <v>-360909.06410204183</v>
      </c>
      <c r="F8476" s="3">
        <f>D8476+IF(Dashboard!$I$3,E8476,0)</f>
        <v>-733701.39901709615</v>
      </c>
      <c r="G8476" s="3">
        <f>IF(Dashboard!$I$4, ('Lookups and Calculations'!$F$9) / (1 - 'Lookups and Calculations'!$F$10), 'Lookups and Calculations'!$F$9)</f>
        <v>1951878.888340465</v>
      </c>
      <c r="H8476" s="12">
        <f t="shared" si="264"/>
        <v>0</v>
      </c>
      <c r="I8476" s="12">
        <f t="shared" si="265"/>
        <v>0</v>
      </c>
      <c r="J8476" s="13">
        <f>(1 - Dashboard!$I$9) * H8476 * Dashboard!$I$8 * 'Lookups and Calculations'!$F$12</f>
        <v>0</v>
      </c>
      <c r="K8476" s="12">
        <f>(1 - Dashboard!$I$11) * I8476 * Dashboard!$I$10 * 'Lookups and Calculations'!$F$12</f>
        <v>0</v>
      </c>
      <c r="L8476" s="12">
        <f>(H8476 - I8476) * Dashboard!$I$13 * (Dashboard!$D$12 / 365) * 'Lookups and Calculations'!$F$12</f>
        <v>0</v>
      </c>
      <c r="M8476" s="3">
        <f>(G8476*2) * Dashboard!$I$13 * (Dashboard!$D$12 / 365) * 'Lookups and Calculations'!$F$12</f>
        <v>1602.0878730267946</v>
      </c>
      <c r="N8476" s="12">
        <f>H8476 * Dashboard!$I$14 * Dashboard!$I$15 * (Dashboard!$D$12 / 365) * 'Lookups and Calculations'!$F$12</f>
        <v>0</v>
      </c>
    </row>
    <row r="8477" spans="1:14" x14ac:dyDescent="0.35">
      <c r="A8477" s="2">
        <v>8476</v>
      </c>
      <c r="B8477" s="11">
        <v>-0.30958434234156773</v>
      </c>
      <c r="C8477" s="11">
        <v>-0.14127055266293639</v>
      </c>
      <c r="D8477" s="3">
        <f>B8477*Dashboard!$D$11*Dashboard!$D$10*SQRT(Dashboard!$D$12/365)</f>
        <v>-76864.147422291848</v>
      </c>
      <c r="E8477" s="3">
        <f>IF(Dashboard!$I$3,C8477*Dashboard!$E$11*Dashboard!$E$10*SQRT(Dashboard!$D$12/365),0)</f>
        <v>-70149.804761974257</v>
      </c>
      <c r="F8477" s="3">
        <f>D8477+IF(Dashboard!$I$3,E8477,0)</f>
        <v>-147013.95218426612</v>
      </c>
      <c r="G8477" s="3">
        <f>IF(Dashboard!$I$4, ('Lookups and Calculations'!$F$9) / (1 - 'Lookups and Calculations'!$F$10), 'Lookups and Calculations'!$F$9)</f>
        <v>1951878.888340465</v>
      </c>
      <c r="H8477" s="12">
        <f t="shared" si="264"/>
        <v>0</v>
      </c>
      <c r="I8477" s="12">
        <f t="shared" si="265"/>
        <v>0</v>
      </c>
      <c r="J8477" s="13">
        <f>(1 - Dashboard!$I$9) * H8477 * Dashboard!$I$8 * 'Lookups and Calculations'!$F$12</f>
        <v>0</v>
      </c>
      <c r="K8477" s="12">
        <f>(1 - Dashboard!$I$11) * I8477 * Dashboard!$I$10 * 'Lookups and Calculations'!$F$12</f>
        <v>0</v>
      </c>
      <c r="L8477" s="12">
        <f>(H8477 - I8477) * Dashboard!$I$13 * (Dashboard!$D$12 / 365) * 'Lookups and Calculations'!$F$12</f>
        <v>0</v>
      </c>
      <c r="M8477" s="3">
        <f>(G8477*2) * Dashboard!$I$13 * (Dashboard!$D$12 / 365) * 'Lookups and Calculations'!$F$12</f>
        <v>1602.0878730267946</v>
      </c>
      <c r="N8477" s="12">
        <f>H8477 * Dashboard!$I$14 * Dashboard!$I$15 * (Dashboard!$D$12 / 365) * 'Lookups and Calculations'!$F$12</f>
        <v>0</v>
      </c>
    </row>
    <row r="8478" spans="1:14" x14ac:dyDescent="0.35">
      <c r="A8478" s="2">
        <v>8477</v>
      </c>
      <c r="B8478" s="11">
        <v>-0.1609283603454377</v>
      </c>
      <c r="C8478" s="11">
        <v>0.96045915431252049</v>
      </c>
      <c r="D8478" s="3">
        <f>B8478*Dashboard!$D$11*Dashboard!$D$10*SQRT(Dashboard!$D$12/365)</f>
        <v>-39955.577599502409</v>
      </c>
      <c r="E8478" s="3">
        <f>IF(Dashboard!$I$3,C8478*Dashboard!$E$11*Dashboard!$E$10*SQRT(Dashboard!$D$12/365),0)</f>
        <v>476928.99112265545</v>
      </c>
      <c r="F8478" s="3">
        <f>D8478+IF(Dashboard!$I$3,E8478,0)</f>
        <v>436973.41352315305</v>
      </c>
      <c r="G8478" s="3">
        <f>IF(Dashboard!$I$4, ('Lookups and Calculations'!$F$9) / (1 - 'Lookups and Calculations'!$F$10), 'Lookups and Calculations'!$F$9)</f>
        <v>1951878.888340465</v>
      </c>
      <c r="H8478" s="12">
        <f t="shared" si="264"/>
        <v>0</v>
      </c>
      <c r="I8478" s="12">
        <f t="shared" si="265"/>
        <v>0</v>
      </c>
      <c r="J8478" s="13">
        <f>(1 - Dashboard!$I$9) * H8478 * Dashboard!$I$8 * 'Lookups and Calculations'!$F$12</f>
        <v>0</v>
      </c>
      <c r="K8478" s="12">
        <f>(1 - Dashboard!$I$11) * I8478 * Dashboard!$I$10 * 'Lookups and Calculations'!$F$12</f>
        <v>0</v>
      </c>
      <c r="L8478" s="12">
        <f>(H8478 - I8478) * Dashboard!$I$13 * (Dashboard!$D$12 / 365) * 'Lookups and Calculations'!$F$12</f>
        <v>0</v>
      </c>
      <c r="M8478" s="3">
        <f>(G8478*2) * Dashboard!$I$13 * (Dashboard!$D$12 / 365) * 'Lookups and Calculations'!$F$12</f>
        <v>1602.0878730267946</v>
      </c>
      <c r="N8478" s="12">
        <f>H8478 * Dashboard!$I$14 * Dashboard!$I$15 * (Dashboard!$D$12 / 365) * 'Lookups and Calculations'!$F$12</f>
        <v>0</v>
      </c>
    </row>
    <row r="8479" spans="1:14" x14ac:dyDescent="0.35">
      <c r="A8479" s="2">
        <v>8478</v>
      </c>
      <c r="B8479" s="11">
        <v>0.57037604248398222</v>
      </c>
      <c r="C8479" s="11">
        <v>-0.55786827335940281</v>
      </c>
      <c r="D8479" s="3">
        <f>B8479*Dashboard!$D$11*Dashboard!$D$10*SQRT(Dashboard!$D$12/365)</f>
        <v>141613.97144323742</v>
      </c>
      <c r="E8479" s="3">
        <f>IF(Dashboard!$I$3,C8479*Dashboard!$E$11*Dashboard!$E$10*SQRT(Dashboard!$D$12/365),0)</f>
        <v>-277017.0408580064</v>
      </c>
      <c r="F8479" s="3">
        <f>D8479+IF(Dashboard!$I$3,E8479,0)</f>
        <v>-135403.06941476898</v>
      </c>
      <c r="G8479" s="3">
        <f>IF(Dashboard!$I$4, ('Lookups and Calculations'!$F$9) / (1 - 'Lookups and Calculations'!$F$10), 'Lookups and Calculations'!$F$9)</f>
        <v>1951878.888340465</v>
      </c>
      <c r="H8479" s="12">
        <f t="shared" si="264"/>
        <v>0</v>
      </c>
      <c r="I8479" s="12">
        <f t="shared" si="265"/>
        <v>0</v>
      </c>
      <c r="J8479" s="13">
        <f>(1 - Dashboard!$I$9) * H8479 * Dashboard!$I$8 * 'Lookups and Calculations'!$F$12</f>
        <v>0</v>
      </c>
      <c r="K8479" s="12">
        <f>(1 - Dashboard!$I$11) * I8479 * Dashboard!$I$10 * 'Lookups and Calculations'!$F$12</f>
        <v>0</v>
      </c>
      <c r="L8479" s="12">
        <f>(H8479 - I8479) * Dashboard!$I$13 * (Dashboard!$D$12 / 365) * 'Lookups and Calculations'!$F$12</f>
        <v>0</v>
      </c>
      <c r="M8479" s="3">
        <f>(G8479*2) * Dashboard!$I$13 * (Dashboard!$D$12 / 365) * 'Lookups and Calculations'!$F$12</f>
        <v>1602.0878730267946</v>
      </c>
      <c r="N8479" s="12">
        <f>H8479 * Dashboard!$I$14 * Dashboard!$I$15 * (Dashboard!$D$12 / 365) * 'Lookups and Calculations'!$F$12</f>
        <v>0</v>
      </c>
    </row>
    <row r="8480" spans="1:14" x14ac:dyDescent="0.35">
      <c r="A8480" s="2">
        <v>8479</v>
      </c>
      <c r="B8480" s="11">
        <v>0.2072414840060508</v>
      </c>
      <c r="C8480" s="11">
        <v>0.26306467005387801</v>
      </c>
      <c r="D8480" s="3">
        <f>B8480*Dashboard!$D$11*Dashboard!$D$10*SQRT(Dashboard!$D$12/365)</f>
        <v>51454.281757830322</v>
      </c>
      <c r="E8480" s="3">
        <f>IF(Dashboard!$I$3,C8480*Dashboard!$E$11*Dashboard!$E$10*SQRT(Dashboard!$D$12/365),0)</f>
        <v>130628.32201189708</v>
      </c>
      <c r="F8480" s="3">
        <f>D8480+IF(Dashboard!$I$3,E8480,0)</f>
        <v>182082.6037697274</v>
      </c>
      <c r="G8480" s="3">
        <f>IF(Dashboard!$I$4, ('Lookups and Calculations'!$F$9) / (1 - 'Lookups and Calculations'!$F$10), 'Lookups and Calculations'!$F$9)</f>
        <v>1951878.888340465</v>
      </c>
      <c r="H8480" s="12">
        <f t="shared" si="264"/>
        <v>0</v>
      </c>
      <c r="I8480" s="12">
        <f t="shared" si="265"/>
        <v>0</v>
      </c>
      <c r="J8480" s="13">
        <f>(1 - Dashboard!$I$9) * H8480 * Dashboard!$I$8 * 'Lookups and Calculations'!$F$12</f>
        <v>0</v>
      </c>
      <c r="K8480" s="12">
        <f>(1 - Dashboard!$I$11) * I8480 * Dashboard!$I$10 * 'Lookups and Calculations'!$F$12</f>
        <v>0</v>
      </c>
      <c r="L8480" s="12">
        <f>(H8480 - I8480) * Dashboard!$I$13 * (Dashboard!$D$12 / 365) * 'Lookups and Calculations'!$F$12</f>
        <v>0</v>
      </c>
      <c r="M8480" s="3">
        <f>(G8480*2) * Dashboard!$I$13 * (Dashboard!$D$12 / 365) * 'Lookups and Calculations'!$F$12</f>
        <v>1602.0878730267946</v>
      </c>
      <c r="N8480" s="12">
        <f>H8480 * Dashboard!$I$14 * Dashboard!$I$15 * (Dashboard!$D$12 / 365) * 'Lookups and Calculations'!$F$12</f>
        <v>0</v>
      </c>
    </row>
    <row r="8481" spans="1:14" x14ac:dyDescent="0.35">
      <c r="A8481" s="2">
        <v>8480</v>
      </c>
      <c r="B8481" s="11">
        <v>-2.081627330407565</v>
      </c>
      <c r="C8481" s="11">
        <v>0.74417294984273419</v>
      </c>
      <c r="D8481" s="3">
        <f>B8481*Dashboard!$D$11*Dashboard!$D$10*SQRT(Dashboard!$D$12/365)</f>
        <v>-516830.11095627828</v>
      </c>
      <c r="E8481" s="3">
        <f>IF(Dashboard!$I$3,C8481*Dashboard!$E$11*Dashboard!$E$10*SQRT(Dashboard!$D$12/365),0)</f>
        <v>369529.14925706491</v>
      </c>
      <c r="F8481" s="3">
        <f>D8481+IF(Dashboard!$I$3,E8481,0)</f>
        <v>-147300.96169921337</v>
      </c>
      <c r="G8481" s="3">
        <f>IF(Dashboard!$I$4, ('Lookups and Calculations'!$F$9) / (1 - 'Lookups and Calculations'!$F$10), 'Lookups and Calculations'!$F$9)</f>
        <v>1951878.888340465</v>
      </c>
      <c r="H8481" s="12">
        <f t="shared" si="264"/>
        <v>0</v>
      </c>
      <c r="I8481" s="12">
        <f t="shared" si="265"/>
        <v>0</v>
      </c>
      <c r="J8481" s="13">
        <f>(1 - Dashboard!$I$9) * H8481 * Dashboard!$I$8 * 'Lookups and Calculations'!$F$12</f>
        <v>0</v>
      </c>
      <c r="K8481" s="12">
        <f>(1 - Dashboard!$I$11) * I8481 * Dashboard!$I$10 * 'Lookups and Calculations'!$F$12</f>
        <v>0</v>
      </c>
      <c r="L8481" s="12">
        <f>(H8481 - I8481) * Dashboard!$I$13 * (Dashboard!$D$12 / 365) * 'Lookups and Calculations'!$F$12</f>
        <v>0</v>
      </c>
      <c r="M8481" s="3">
        <f>(G8481*2) * Dashboard!$I$13 * (Dashboard!$D$12 / 365) * 'Lookups and Calculations'!$F$12</f>
        <v>1602.0878730267946</v>
      </c>
      <c r="N8481" s="12">
        <f>H8481 * Dashboard!$I$14 * Dashboard!$I$15 * (Dashboard!$D$12 / 365) * 'Lookups and Calculations'!$F$12</f>
        <v>0</v>
      </c>
    </row>
    <row r="8482" spans="1:14" x14ac:dyDescent="0.35">
      <c r="A8482" s="2">
        <v>8481</v>
      </c>
      <c r="B8482" s="11">
        <v>-0.81648451773950004</v>
      </c>
      <c r="C8482" s="11">
        <v>0.69124575323112891</v>
      </c>
      <c r="D8482" s="3">
        <f>B8482*Dashboard!$D$11*Dashboard!$D$10*SQRT(Dashboard!$D$12/365)</f>
        <v>-202718.21845016241</v>
      </c>
      <c r="E8482" s="3">
        <f>IF(Dashboard!$I$3,C8482*Dashboard!$E$11*Dashboard!$E$10*SQRT(Dashboard!$D$12/365),0)</f>
        <v>343247.43350727693</v>
      </c>
      <c r="F8482" s="3">
        <f>D8482+IF(Dashboard!$I$3,E8482,0)</f>
        <v>140529.21505711452</v>
      </c>
      <c r="G8482" s="3">
        <f>IF(Dashboard!$I$4, ('Lookups and Calculations'!$F$9) / (1 - 'Lookups and Calculations'!$F$10), 'Lookups and Calculations'!$F$9)</f>
        <v>1951878.888340465</v>
      </c>
      <c r="H8482" s="12">
        <f t="shared" si="264"/>
        <v>0</v>
      </c>
      <c r="I8482" s="12">
        <f t="shared" si="265"/>
        <v>0</v>
      </c>
      <c r="J8482" s="13">
        <f>(1 - Dashboard!$I$9) * H8482 * Dashboard!$I$8 * 'Lookups and Calculations'!$F$12</f>
        <v>0</v>
      </c>
      <c r="K8482" s="12">
        <f>(1 - Dashboard!$I$11) * I8482 * Dashboard!$I$10 * 'Lookups and Calculations'!$F$12</f>
        <v>0</v>
      </c>
      <c r="L8482" s="12">
        <f>(H8482 - I8482) * Dashboard!$I$13 * (Dashboard!$D$12 / 365) * 'Lookups and Calculations'!$F$12</f>
        <v>0</v>
      </c>
      <c r="M8482" s="3">
        <f>(G8482*2) * Dashboard!$I$13 * (Dashboard!$D$12 / 365) * 'Lookups and Calculations'!$F$12</f>
        <v>1602.0878730267946</v>
      </c>
      <c r="N8482" s="12">
        <f>H8482 * Dashboard!$I$14 * Dashboard!$I$15 * (Dashboard!$D$12 / 365) * 'Lookups and Calculations'!$F$12</f>
        <v>0</v>
      </c>
    </row>
    <row r="8483" spans="1:14" x14ac:dyDescent="0.35">
      <c r="A8483" s="2">
        <v>8482</v>
      </c>
      <c r="B8483" s="11">
        <v>0.62562596825684647</v>
      </c>
      <c r="C8483" s="11">
        <v>-0.34639946108960612</v>
      </c>
      <c r="D8483" s="3">
        <f>B8483*Dashboard!$D$11*Dashboard!$D$10*SQRT(Dashboard!$D$12/365)</f>
        <v>155331.52061757728</v>
      </c>
      <c r="E8483" s="3">
        <f>IF(Dashboard!$I$3,C8483*Dashboard!$E$11*Dashboard!$E$10*SQRT(Dashboard!$D$12/365),0)</f>
        <v>-172009.34028386694</v>
      </c>
      <c r="F8483" s="3">
        <f>D8483+IF(Dashboard!$I$3,E8483,0)</f>
        <v>-16677.819666289666</v>
      </c>
      <c r="G8483" s="3">
        <f>IF(Dashboard!$I$4, ('Lookups and Calculations'!$F$9) / (1 - 'Lookups and Calculations'!$F$10), 'Lookups and Calculations'!$F$9)</f>
        <v>1951878.888340465</v>
      </c>
      <c r="H8483" s="12">
        <f t="shared" si="264"/>
        <v>0</v>
      </c>
      <c r="I8483" s="12">
        <f t="shared" si="265"/>
        <v>0</v>
      </c>
      <c r="J8483" s="13">
        <f>(1 - Dashboard!$I$9) * H8483 * Dashboard!$I$8 * 'Lookups and Calculations'!$F$12</f>
        <v>0</v>
      </c>
      <c r="K8483" s="12">
        <f>(1 - Dashboard!$I$11) * I8483 * Dashboard!$I$10 * 'Lookups and Calculations'!$F$12</f>
        <v>0</v>
      </c>
      <c r="L8483" s="12">
        <f>(H8483 - I8483) * Dashboard!$I$13 * (Dashboard!$D$12 / 365) * 'Lookups and Calculations'!$F$12</f>
        <v>0</v>
      </c>
      <c r="M8483" s="3">
        <f>(G8483*2) * Dashboard!$I$13 * (Dashboard!$D$12 / 365) * 'Lookups and Calculations'!$F$12</f>
        <v>1602.0878730267946</v>
      </c>
      <c r="N8483" s="12">
        <f>H8483 * Dashboard!$I$14 * Dashboard!$I$15 * (Dashboard!$D$12 / 365) * 'Lookups and Calculations'!$F$12</f>
        <v>0</v>
      </c>
    </row>
    <row r="8484" spans="1:14" x14ac:dyDescent="0.35">
      <c r="A8484" s="2">
        <v>8483</v>
      </c>
      <c r="B8484" s="11">
        <v>-0.10072569401390442</v>
      </c>
      <c r="C8484" s="11">
        <v>-1.0257941531195427</v>
      </c>
      <c r="D8484" s="3">
        <f>B8484*Dashboard!$D$11*Dashboard!$D$10*SQRT(Dashboard!$D$12/365)</f>
        <v>-25008.353249840271</v>
      </c>
      <c r="E8484" s="3">
        <f>IF(Dashboard!$I$3,C8484*Dashboard!$E$11*Dashboard!$E$10*SQRT(Dashboard!$D$12/365),0)</f>
        <v>-509371.96896936762</v>
      </c>
      <c r="F8484" s="3">
        <f>D8484+IF(Dashboard!$I$3,E8484,0)</f>
        <v>-534380.32221920788</v>
      </c>
      <c r="G8484" s="3">
        <f>IF(Dashboard!$I$4, ('Lookups and Calculations'!$F$9) / (1 - 'Lookups and Calculations'!$F$10), 'Lookups and Calculations'!$F$9)</f>
        <v>1951878.888340465</v>
      </c>
      <c r="H8484" s="12">
        <f t="shared" si="264"/>
        <v>0</v>
      </c>
      <c r="I8484" s="12">
        <f t="shared" si="265"/>
        <v>0</v>
      </c>
      <c r="J8484" s="13">
        <f>(1 - Dashboard!$I$9) * H8484 * Dashboard!$I$8 * 'Lookups and Calculations'!$F$12</f>
        <v>0</v>
      </c>
      <c r="K8484" s="12">
        <f>(1 - Dashboard!$I$11) * I8484 * Dashboard!$I$10 * 'Lookups and Calculations'!$F$12</f>
        <v>0</v>
      </c>
      <c r="L8484" s="12">
        <f>(H8484 - I8484) * Dashboard!$I$13 * (Dashboard!$D$12 / 365) * 'Lookups and Calculations'!$F$12</f>
        <v>0</v>
      </c>
      <c r="M8484" s="3">
        <f>(G8484*2) * Dashboard!$I$13 * (Dashboard!$D$12 / 365) * 'Lookups and Calculations'!$F$12</f>
        <v>1602.0878730267946</v>
      </c>
      <c r="N8484" s="12">
        <f>H8484 * Dashboard!$I$14 * Dashboard!$I$15 * (Dashboard!$D$12 / 365) * 'Lookups and Calculations'!$F$12</f>
        <v>0</v>
      </c>
    </row>
    <row r="8485" spans="1:14" x14ac:dyDescent="0.35">
      <c r="A8485" s="2">
        <v>8484</v>
      </c>
      <c r="B8485" s="11">
        <v>-0.45079817809742906</v>
      </c>
      <c r="C8485" s="11">
        <v>-2.8487939055776623E-2</v>
      </c>
      <c r="D8485" s="3">
        <f>B8485*Dashboard!$D$11*Dashboard!$D$10*SQRT(Dashboard!$D$12/365)</f>
        <v>-111924.96802939539</v>
      </c>
      <c r="E8485" s="3">
        <f>IF(Dashboard!$I$3,C8485*Dashboard!$E$11*Dashboard!$E$10*SQRT(Dashboard!$D$12/365),0)</f>
        <v>-14146.07167002367</v>
      </c>
      <c r="F8485" s="3">
        <f>D8485+IF(Dashboard!$I$3,E8485,0)</f>
        <v>-126071.03969941905</v>
      </c>
      <c r="G8485" s="3">
        <f>IF(Dashboard!$I$4, ('Lookups and Calculations'!$F$9) / (1 - 'Lookups and Calculations'!$F$10), 'Lookups and Calculations'!$F$9)</f>
        <v>1951878.888340465</v>
      </c>
      <c r="H8485" s="12">
        <f t="shared" si="264"/>
        <v>0</v>
      </c>
      <c r="I8485" s="12">
        <f t="shared" si="265"/>
        <v>0</v>
      </c>
      <c r="J8485" s="13">
        <f>(1 - Dashboard!$I$9) * H8485 * Dashboard!$I$8 * 'Lookups and Calculations'!$F$12</f>
        <v>0</v>
      </c>
      <c r="K8485" s="12">
        <f>(1 - Dashboard!$I$11) * I8485 * Dashboard!$I$10 * 'Lookups and Calculations'!$F$12</f>
        <v>0</v>
      </c>
      <c r="L8485" s="12">
        <f>(H8485 - I8485) * Dashboard!$I$13 * (Dashboard!$D$12 / 365) * 'Lookups and Calculations'!$F$12</f>
        <v>0</v>
      </c>
      <c r="M8485" s="3">
        <f>(G8485*2) * Dashboard!$I$13 * (Dashboard!$D$12 / 365) * 'Lookups and Calculations'!$F$12</f>
        <v>1602.0878730267946</v>
      </c>
      <c r="N8485" s="12">
        <f>H8485 * Dashboard!$I$14 * Dashboard!$I$15 * (Dashboard!$D$12 / 365) * 'Lookups and Calculations'!$F$12</f>
        <v>0</v>
      </c>
    </row>
    <row r="8486" spans="1:14" x14ac:dyDescent="0.35">
      <c r="A8486" s="2">
        <v>8485</v>
      </c>
      <c r="B8486" s="11">
        <v>0.35462255513274432</v>
      </c>
      <c r="C8486" s="11">
        <v>-0.79475153002013421</v>
      </c>
      <c r="D8486" s="3">
        <f>B8486*Dashboard!$D$11*Dashboard!$D$10*SQRT(Dashboard!$D$12/365)</f>
        <v>88046.314457723114</v>
      </c>
      <c r="E8486" s="3">
        <f>IF(Dashboard!$I$3,C8486*Dashboard!$E$11*Dashboard!$E$10*SQRT(Dashboard!$D$12/365),0)</f>
        <v>-394644.62773224281</v>
      </c>
      <c r="F8486" s="3">
        <f>D8486+IF(Dashboard!$I$3,E8486,0)</f>
        <v>-306598.31327451969</v>
      </c>
      <c r="G8486" s="3">
        <f>IF(Dashboard!$I$4, ('Lookups and Calculations'!$F$9) / (1 - 'Lookups and Calculations'!$F$10), 'Lookups and Calculations'!$F$9)</f>
        <v>1951878.888340465</v>
      </c>
      <c r="H8486" s="12">
        <f t="shared" si="264"/>
        <v>0</v>
      </c>
      <c r="I8486" s="12">
        <f t="shared" si="265"/>
        <v>0</v>
      </c>
      <c r="J8486" s="13">
        <f>(1 - Dashboard!$I$9) * H8486 * Dashboard!$I$8 * 'Lookups and Calculations'!$F$12</f>
        <v>0</v>
      </c>
      <c r="K8486" s="12">
        <f>(1 - Dashboard!$I$11) * I8486 * Dashboard!$I$10 * 'Lookups and Calculations'!$F$12</f>
        <v>0</v>
      </c>
      <c r="L8486" s="12">
        <f>(H8486 - I8486) * Dashboard!$I$13 * (Dashboard!$D$12 / 365) * 'Lookups and Calculations'!$F$12</f>
        <v>0</v>
      </c>
      <c r="M8486" s="3">
        <f>(G8486*2) * Dashboard!$I$13 * (Dashboard!$D$12 / 365) * 'Lookups and Calculations'!$F$12</f>
        <v>1602.0878730267946</v>
      </c>
      <c r="N8486" s="12">
        <f>H8486 * Dashboard!$I$14 * Dashboard!$I$15 * (Dashboard!$D$12 / 365) * 'Lookups and Calculations'!$F$12</f>
        <v>0</v>
      </c>
    </row>
    <row r="8487" spans="1:14" x14ac:dyDescent="0.35">
      <c r="A8487" s="2">
        <v>8486</v>
      </c>
      <c r="B8487" s="11">
        <v>0.26019126867024484</v>
      </c>
      <c r="C8487" s="11">
        <v>7.8356662439327984E-2</v>
      </c>
      <c r="D8487" s="3">
        <f>B8487*Dashboard!$D$11*Dashboard!$D$10*SQRT(Dashboard!$D$12/365)</f>
        <v>64600.747834324633</v>
      </c>
      <c r="E8487" s="3">
        <f>IF(Dashboard!$I$3,C8487*Dashboard!$E$11*Dashboard!$E$10*SQRT(Dashboard!$D$12/365),0)</f>
        <v>38909.061147609493</v>
      </c>
      <c r="F8487" s="3">
        <f>D8487+IF(Dashboard!$I$3,E8487,0)</f>
        <v>103509.80898193413</v>
      </c>
      <c r="G8487" s="3">
        <f>IF(Dashboard!$I$4, ('Lookups and Calculations'!$F$9) / (1 - 'Lookups and Calculations'!$F$10), 'Lookups and Calculations'!$F$9)</f>
        <v>1951878.888340465</v>
      </c>
      <c r="H8487" s="12">
        <f t="shared" si="264"/>
        <v>0</v>
      </c>
      <c r="I8487" s="12">
        <f t="shared" si="265"/>
        <v>0</v>
      </c>
      <c r="J8487" s="13">
        <f>(1 - Dashboard!$I$9) * H8487 * Dashboard!$I$8 * 'Lookups and Calculations'!$F$12</f>
        <v>0</v>
      </c>
      <c r="K8487" s="12">
        <f>(1 - Dashboard!$I$11) * I8487 * Dashboard!$I$10 * 'Lookups and Calculations'!$F$12</f>
        <v>0</v>
      </c>
      <c r="L8487" s="12">
        <f>(H8487 - I8487) * Dashboard!$I$13 * (Dashboard!$D$12 / 365) * 'Lookups and Calculations'!$F$12</f>
        <v>0</v>
      </c>
      <c r="M8487" s="3">
        <f>(G8487*2) * Dashboard!$I$13 * (Dashboard!$D$12 / 365) * 'Lookups and Calculations'!$F$12</f>
        <v>1602.0878730267946</v>
      </c>
      <c r="N8487" s="12">
        <f>H8487 * Dashboard!$I$14 * Dashboard!$I$15 * (Dashboard!$D$12 / 365) * 'Lookups and Calculations'!$F$12</f>
        <v>0</v>
      </c>
    </row>
    <row r="8488" spans="1:14" x14ac:dyDescent="0.35">
      <c r="A8488" s="2">
        <v>8487</v>
      </c>
      <c r="B8488" s="11">
        <v>-1.0631963783264509</v>
      </c>
      <c r="C8488" s="11">
        <v>-1.6609555993247815</v>
      </c>
      <c r="D8488" s="3">
        <f>B8488*Dashboard!$D$11*Dashboard!$D$10*SQRT(Dashboard!$D$12/365)</f>
        <v>-263972.27503310452</v>
      </c>
      <c r="E8488" s="3">
        <f>IF(Dashboard!$I$3,C8488*Dashboard!$E$11*Dashboard!$E$10*SQRT(Dashboard!$D$12/365),0)</f>
        <v>-824769.98082495865</v>
      </c>
      <c r="F8488" s="3">
        <f>D8488+IF(Dashboard!$I$3,E8488,0)</f>
        <v>-1088742.2558580632</v>
      </c>
      <c r="G8488" s="3">
        <f>IF(Dashboard!$I$4, ('Lookups and Calculations'!$F$9) / (1 - 'Lookups and Calculations'!$F$10), 'Lookups and Calculations'!$F$9)</f>
        <v>1951878.888340465</v>
      </c>
      <c r="H8488" s="12">
        <f t="shared" si="264"/>
        <v>0</v>
      </c>
      <c r="I8488" s="12">
        <f t="shared" si="265"/>
        <v>0</v>
      </c>
      <c r="J8488" s="13">
        <f>(1 - Dashboard!$I$9) * H8488 * Dashboard!$I$8 * 'Lookups and Calculations'!$F$12</f>
        <v>0</v>
      </c>
      <c r="K8488" s="12">
        <f>(1 - Dashboard!$I$11) * I8488 * Dashboard!$I$10 * 'Lookups and Calculations'!$F$12</f>
        <v>0</v>
      </c>
      <c r="L8488" s="12">
        <f>(H8488 - I8488) * Dashboard!$I$13 * (Dashboard!$D$12 / 365) * 'Lookups and Calculations'!$F$12</f>
        <v>0</v>
      </c>
      <c r="M8488" s="3">
        <f>(G8488*2) * Dashboard!$I$13 * (Dashboard!$D$12 / 365) * 'Lookups and Calculations'!$F$12</f>
        <v>1602.0878730267946</v>
      </c>
      <c r="N8488" s="12">
        <f>H8488 * Dashboard!$I$14 * Dashboard!$I$15 * (Dashboard!$D$12 / 365) * 'Lookups and Calculations'!$F$12</f>
        <v>0</v>
      </c>
    </row>
    <row r="8489" spans="1:14" x14ac:dyDescent="0.35">
      <c r="A8489" s="2">
        <v>8488</v>
      </c>
      <c r="B8489" s="11">
        <v>-0.53824147239099962</v>
      </c>
      <c r="C8489" s="11">
        <v>-1.2211815500753671</v>
      </c>
      <c r="D8489" s="3">
        <f>B8489*Dashboard!$D$11*Dashboard!$D$10*SQRT(Dashboard!$D$12/365)</f>
        <v>-133635.54361224003</v>
      </c>
      <c r="E8489" s="3">
        <f>IF(Dashboard!$I$3,C8489*Dashboard!$E$11*Dashboard!$E$10*SQRT(Dashboard!$D$12/365),0)</f>
        <v>-606394.22513696481</v>
      </c>
      <c r="F8489" s="3">
        <f>D8489+IF(Dashboard!$I$3,E8489,0)</f>
        <v>-740029.76874920481</v>
      </c>
      <c r="G8489" s="3">
        <f>IF(Dashboard!$I$4, ('Lookups and Calculations'!$F$9) / (1 - 'Lookups and Calculations'!$F$10), 'Lookups and Calculations'!$F$9)</f>
        <v>1951878.888340465</v>
      </c>
      <c r="H8489" s="12">
        <f t="shared" si="264"/>
        <v>0</v>
      </c>
      <c r="I8489" s="12">
        <f t="shared" si="265"/>
        <v>0</v>
      </c>
      <c r="J8489" s="13">
        <f>(1 - Dashboard!$I$9) * H8489 * Dashboard!$I$8 * 'Lookups and Calculations'!$F$12</f>
        <v>0</v>
      </c>
      <c r="K8489" s="12">
        <f>(1 - Dashboard!$I$11) * I8489 * Dashboard!$I$10 * 'Lookups and Calculations'!$F$12</f>
        <v>0</v>
      </c>
      <c r="L8489" s="12">
        <f>(H8489 - I8489) * Dashboard!$I$13 * (Dashboard!$D$12 / 365) * 'Lookups and Calculations'!$F$12</f>
        <v>0</v>
      </c>
      <c r="M8489" s="3">
        <f>(G8489*2) * Dashboard!$I$13 * (Dashboard!$D$12 / 365) * 'Lookups and Calculations'!$F$12</f>
        <v>1602.0878730267946</v>
      </c>
      <c r="N8489" s="12">
        <f>H8489 * Dashboard!$I$14 * Dashboard!$I$15 * (Dashboard!$D$12 / 365) * 'Lookups and Calculations'!$F$12</f>
        <v>0</v>
      </c>
    </row>
    <row r="8490" spans="1:14" x14ac:dyDescent="0.35">
      <c r="A8490" s="2">
        <v>8489</v>
      </c>
      <c r="B8490" s="11">
        <v>0.47355647923412164</v>
      </c>
      <c r="C8490" s="11">
        <v>1.0401340708282465</v>
      </c>
      <c r="D8490" s="3">
        <f>B8490*Dashboard!$D$11*Dashboard!$D$10*SQRT(Dashboard!$D$12/365)</f>
        <v>117575.43923998919</v>
      </c>
      <c r="E8490" s="3">
        <f>IF(Dashboard!$I$3,C8490*Dashboard!$E$11*Dashboard!$E$10*SQRT(Dashboard!$D$12/365),0)</f>
        <v>516492.64917204558</v>
      </c>
      <c r="F8490" s="3">
        <f>D8490+IF(Dashboard!$I$3,E8490,0)</f>
        <v>634068.08841203479</v>
      </c>
      <c r="G8490" s="3">
        <f>IF(Dashboard!$I$4, ('Lookups and Calculations'!$F$9) / (1 - 'Lookups and Calculations'!$F$10), 'Lookups and Calculations'!$F$9)</f>
        <v>1951878.888340465</v>
      </c>
      <c r="H8490" s="12">
        <f t="shared" si="264"/>
        <v>0</v>
      </c>
      <c r="I8490" s="12">
        <f t="shared" si="265"/>
        <v>0</v>
      </c>
      <c r="J8490" s="13">
        <f>(1 - Dashboard!$I$9) * H8490 * Dashboard!$I$8 * 'Lookups and Calculations'!$F$12</f>
        <v>0</v>
      </c>
      <c r="K8490" s="12">
        <f>(1 - Dashboard!$I$11) * I8490 * Dashboard!$I$10 * 'Lookups and Calculations'!$F$12</f>
        <v>0</v>
      </c>
      <c r="L8490" s="12">
        <f>(H8490 - I8490) * Dashboard!$I$13 * (Dashboard!$D$12 / 365) * 'Lookups and Calculations'!$F$12</f>
        <v>0</v>
      </c>
      <c r="M8490" s="3">
        <f>(G8490*2) * Dashboard!$I$13 * (Dashboard!$D$12 / 365) * 'Lookups and Calculations'!$F$12</f>
        <v>1602.0878730267946</v>
      </c>
      <c r="N8490" s="12">
        <f>H8490 * Dashboard!$I$14 * Dashboard!$I$15 * (Dashboard!$D$12 / 365) * 'Lookups and Calculations'!$F$12</f>
        <v>0</v>
      </c>
    </row>
    <row r="8491" spans="1:14" x14ac:dyDescent="0.35">
      <c r="A8491" s="2">
        <v>8490</v>
      </c>
      <c r="B8491" s="11">
        <v>1.2055069044609048</v>
      </c>
      <c r="C8491" s="11">
        <v>0.23723468739729184</v>
      </c>
      <c r="D8491" s="3">
        <f>B8491*Dashboard!$D$11*Dashboard!$D$10*SQRT(Dashboard!$D$12/365)</f>
        <v>299305.38386479713</v>
      </c>
      <c r="E8491" s="3">
        <f>IF(Dashboard!$I$3,C8491*Dashboard!$E$11*Dashboard!$E$10*SQRT(Dashboard!$D$12/365),0)</f>
        <v>117802.09456244441</v>
      </c>
      <c r="F8491" s="3">
        <f>D8491+IF(Dashboard!$I$3,E8491,0)</f>
        <v>417107.47842724156</v>
      </c>
      <c r="G8491" s="3">
        <f>IF(Dashboard!$I$4, ('Lookups and Calculations'!$F$9) / (1 - 'Lookups and Calculations'!$F$10), 'Lookups and Calculations'!$F$9)</f>
        <v>1951878.888340465</v>
      </c>
      <c r="H8491" s="12">
        <f t="shared" si="264"/>
        <v>0</v>
      </c>
      <c r="I8491" s="12">
        <f t="shared" si="265"/>
        <v>0</v>
      </c>
      <c r="J8491" s="13">
        <f>(1 - Dashboard!$I$9) * H8491 * Dashboard!$I$8 * 'Lookups and Calculations'!$F$12</f>
        <v>0</v>
      </c>
      <c r="K8491" s="12">
        <f>(1 - Dashboard!$I$11) * I8491 * Dashboard!$I$10 * 'Lookups and Calculations'!$F$12</f>
        <v>0</v>
      </c>
      <c r="L8491" s="12">
        <f>(H8491 - I8491) * Dashboard!$I$13 * (Dashboard!$D$12 / 365) * 'Lookups and Calculations'!$F$12</f>
        <v>0</v>
      </c>
      <c r="M8491" s="3">
        <f>(G8491*2) * Dashboard!$I$13 * (Dashboard!$D$12 / 365) * 'Lookups and Calculations'!$F$12</f>
        <v>1602.0878730267946</v>
      </c>
      <c r="N8491" s="12">
        <f>H8491 * Dashboard!$I$14 * Dashboard!$I$15 * (Dashboard!$D$12 / 365) * 'Lookups and Calculations'!$F$12</f>
        <v>0</v>
      </c>
    </row>
    <row r="8492" spans="1:14" x14ac:dyDescent="0.35">
      <c r="A8492" s="2">
        <v>8491</v>
      </c>
      <c r="B8492" s="11">
        <v>0.57824030941465188</v>
      </c>
      <c r="C8492" s="11">
        <v>9.5225839174727753E-2</v>
      </c>
      <c r="D8492" s="3">
        <f>B8492*Dashboard!$D$11*Dashboard!$D$10*SQRT(Dashboard!$D$12/365)</f>
        <v>143566.52552964631</v>
      </c>
      <c r="E8492" s="3">
        <f>IF(Dashboard!$I$3,C8492*Dashboard!$E$11*Dashboard!$E$10*SQRT(Dashboard!$D$12/365),0)</f>
        <v>47285.679148864045</v>
      </c>
      <c r="F8492" s="3">
        <f>D8492+IF(Dashboard!$I$3,E8492,0)</f>
        <v>190852.20467851037</v>
      </c>
      <c r="G8492" s="3">
        <f>IF(Dashboard!$I$4, ('Lookups and Calculations'!$F$9) / (1 - 'Lookups and Calculations'!$F$10), 'Lookups and Calculations'!$F$9)</f>
        <v>1951878.888340465</v>
      </c>
      <c r="H8492" s="12">
        <f t="shared" si="264"/>
        <v>0</v>
      </c>
      <c r="I8492" s="12">
        <f t="shared" si="265"/>
        <v>0</v>
      </c>
      <c r="J8492" s="13">
        <f>(1 - Dashboard!$I$9) * H8492 * Dashboard!$I$8 * 'Lookups and Calculations'!$F$12</f>
        <v>0</v>
      </c>
      <c r="K8492" s="12">
        <f>(1 - Dashboard!$I$11) * I8492 * Dashboard!$I$10 * 'Lookups and Calculations'!$F$12</f>
        <v>0</v>
      </c>
      <c r="L8492" s="12">
        <f>(H8492 - I8492) * Dashboard!$I$13 * (Dashboard!$D$12 / 365) * 'Lookups and Calculations'!$F$12</f>
        <v>0</v>
      </c>
      <c r="M8492" s="3">
        <f>(G8492*2) * Dashboard!$I$13 * (Dashboard!$D$12 / 365) * 'Lookups and Calculations'!$F$12</f>
        <v>1602.0878730267946</v>
      </c>
      <c r="N8492" s="12">
        <f>H8492 * Dashboard!$I$14 * Dashboard!$I$15 * (Dashboard!$D$12 / 365) * 'Lookups and Calculations'!$F$12</f>
        <v>0</v>
      </c>
    </row>
    <row r="8493" spans="1:14" x14ac:dyDescent="0.35">
      <c r="A8493" s="2">
        <v>8492</v>
      </c>
      <c r="B8493" s="11">
        <v>0.48554520747237334</v>
      </c>
      <c r="C8493" s="11">
        <v>1.0712380974690667</v>
      </c>
      <c r="D8493" s="3">
        <f>B8493*Dashboard!$D$11*Dashboard!$D$10*SQRT(Dashboard!$D$12/365)</f>
        <v>120552.0218660384</v>
      </c>
      <c r="E8493" s="3">
        <f>IF(Dashboard!$I$3,C8493*Dashboard!$E$11*Dashboard!$E$10*SQRT(Dashboard!$D$12/365),0)</f>
        <v>531937.77453635819</v>
      </c>
      <c r="F8493" s="3">
        <f>D8493+IF(Dashboard!$I$3,E8493,0)</f>
        <v>652489.79640239663</v>
      </c>
      <c r="G8493" s="3">
        <f>IF(Dashboard!$I$4, ('Lookups and Calculations'!$F$9) / (1 - 'Lookups and Calculations'!$F$10), 'Lookups and Calculations'!$F$9)</f>
        <v>1951878.888340465</v>
      </c>
      <c r="H8493" s="12">
        <f t="shared" si="264"/>
        <v>0</v>
      </c>
      <c r="I8493" s="12">
        <f t="shared" si="265"/>
        <v>0</v>
      </c>
      <c r="J8493" s="13">
        <f>(1 - Dashboard!$I$9) * H8493 * Dashboard!$I$8 * 'Lookups and Calculations'!$F$12</f>
        <v>0</v>
      </c>
      <c r="K8493" s="12">
        <f>(1 - Dashboard!$I$11) * I8493 * Dashboard!$I$10 * 'Lookups and Calculations'!$F$12</f>
        <v>0</v>
      </c>
      <c r="L8493" s="12">
        <f>(H8493 - I8493) * Dashboard!$I$13 * (Dashboard!$D$12 / 365) * 'Lookups and Calculations'!$F$12</f>
        <v>0</v>
      </c>
      <c r="M8493" s="3">
        <f>(G8493*2) * Dashboard!$I$13 * (Dashboard!$D$12 / 365) * 'Lookups and Calculations'!$F$12</f>
        <v>1602.0878730267946</v>
      </c>
      <c r="N8493" s="12">
        <f>H8493 * Dashboard!$I$14 * Dashboard!$I$15 * (Dashboard!$D$12 / 365) * 'Lookups and Calculations'!$F$12</f>
        <v>0</v>
      </c>
    </row>
    <row r="8494" spans="1:14" x14ac:dyDescent="0.35">
      <c r="A8494" s="2">
        <v>8493</v>
      </c>
      <c r="B8494" s="11">
        <v>-0.91543775158751883</v>
      </c>
      <c r="C8494" s="11">
        <v>0.36082662833200413</v>
      </c>
      <c r="D8494" s="3">
        <f>B8494*Dashboard!$D$11*Dashboard!$D$10*SQRT(Dashboard!$D$12/365)</f>
        <v>-227286.50215882267</v>
      </c>
      <c r="E8494" s="3">
        <f>IF(Dashboard!$I$3,C8494*Dashboard!$E$11*Dashboard!$E$10*SQRT(Dashboard!$D$12/365),0)</f>
        <v>179173.34542326277</v>
      </c>
      <c r="F8494" s="3">
        <f>D8494+IF(Dashboard!$I$3,E8494,0)</f>
        <v>-48113.156735559896</v>
      </c>
      <c r="G8494" s="3">
        <f>IF(Dashboard!$I$4, ('Lookups and Calculations'!$F$9) / (1 - 'Lookups and Calculations'!$F$10), 'Lookups and Calculations'!$F$9)</f>
        <v>1951878.888340465</v>
      </c>
      <c r="H8494" s="12">
        <f t="shared" si="264"/>
        <v>0</v>
      </c>
      <c r="I8494" s="12">
        <f t="shared" si="265"/>
        <v>0</v>
      </c>
      <c r="J8494" s="13">
        <f>(1 - Dashboard!$I$9) * H8494 * Dashboard!$I$8 * 'Lookups and Calculations'!$F$12</f>
        <v>0</v>
      </c>
      <c r="K8494" s="12">
        <f>(1 - Dashboard!$I$11) * I8494 * Dashboard!$I$10 * 'Lookups and Calculations'!$F$12</f>
        <v>0</v>
      </c>
      <c r="L8494" s="12">
        <f>(H8494 - I8494) * Dashboard!$I$13 * (Dashboard!$D$12 / 365) * 'Lookups and Calculations'!$F$12</f>
        <v>0</v>
      </c>
      <c r="M8494" s="3">
        <f>(G8494*2) * Dashboard!$I$13 * (Dashboard!$D$12 / 365) * 'Lookups and Calculations'!$F$12</f>
        <v>1602.0878730267946</v>
      </c>
      <c r="N8494" s="12">
        <f>H8494 * Dashboard!$I$14 * Dashboard!$I$15 * (Dashboard!$D$12 / 365) * 'Lookups and Calculations'!$F$12</f>
        <v>0</v>
      </c>
    </row>
    <row r="8495" spans="1:14" x14ac:dyDescent="0.35">
      <c r="A8495" s="2">
        <v>8494</v>
      </c>
      <c r="B8495" s="11">
        <v>-0.97472194370075671</v>
      </c>
      <c r="C8495" s="11">
        <v>-0.49464186156177925</v>
      </c>
      <c r="D8495" s="3">
        <f>B8495*Dashboard!$D$11*Dashboard!$D$10*SQRT(Dashboard!$D$12/365)</f>
        <v>-242005.68610700761</v>
      </c>
      <c r="E8495" s="3">
        <f>IF(Dashboard!$I$3,C8495*Dashboard!$E$11*Dashboard!$E$10*SQRT(Dashboard!$D$12/365),0)</f>
        <v>-245621.11042665946</v>
      </c>
      <c r="F8495" s="3">
        <f>D8495+IF(Dashboard!$I$3,E8495,0)</f>
        <v>-487626.79653366707</v>
      </c>
      <c r="G8495" s="3">
        <f>IF(Dashboard!$I$4, ('Lookups and Calculations'!$F$9) / (1 - 'Lookups and Calculations'!$F$10), 'Lookups and Calculations'!$F$9)</f>
        <v>1951878.888340465</v>
      </c>
      <c r="H8495" s="12">
        <f t="shared" si="264"/>
        <v>0</v>
      </c>
      <c r="I8495" s="12">
        <f t="shared" si="265"/>
        <v>0</v>
      </c>
      <c r="J8495" s="13">
        <f>(1 - Dashboard!$I$9) * H8495 * Dashboard!$I$8 * 'Lookups and Calculations'!$F$12</f>
        <v>0</v>
      </c>
      <c r="K8495" s="12">
        <f>(1 - Dashboard!$I$11) * I8495 * Dashboard!$I$10 * 'Lookups and Calculations'!$F$12</f>
        <v>0</v>
      </c>
      <c r="L8495" s="12">
        <f>(H8495 - I8495) * Dashboard!$I$13 * (Dashboard!$D$12 / 365) * 'Lookups and Calculations'!$F$12</f>
        <v>0</v>
      </c>
      <c r="M8495" s="3">
        <f>(G8495*2) * Dashboard!$I$13 * (Dashboard!$D$12 / 365) * 'Lookups and Calculations'!$F$12</f>
        <v>1602.0878730267946</v>
      </c>
      <c r="N8495" s="12">
        <f>H8495 * Dashboard!$I$14 * Dashboard!$I$15 * (Dashboard!$D$12 / 365) * 'Lookups and Calculations'!$F$12</f>
        <v>0</v>
      </c>
    </row>
    <row r="8496" spans="1:14" x14ac:dyDescent="0.35">
      <c r="A8496" s="2">
        <v>8495</v>
      </c>
      <c r="B8496" s="11">
        <v>-0.23065974353798988</v>
      </c>
      <c r="C8496" s="11">
        <v>-0.1359899166702177</v>
      </c>
      <c r="D8496" s="3">
        <f>B8496*Dashboard!$D$11*Dashboard!$D$10*SQRT(Dashboard!$D$12/365)</f>
        <v>-57268.608604665722</v>
      </c>
      <c r="E8496" s="3">
        <f>IF(Dashboard!$I$3,C8496*Dashboard!$E$11*Dashboard!$E$10*SQRT(Dashboard!$D$12/365),0)</f>
        <v>-67527.633496090493</v>
      </c>
      <c r="F8496" s="3">
        <f>D8496+IF(Dashboard!$I$3,E8496,0)</f>
        <v>-124796.24210075621</v>
      </c>
      <c r="G8496" s="3">
        <f>IF(Dashboard!$I$4, ('Lookups and Calculations'!$F$9) / (1 - 'Lookups and Calculations'!$F$10), 'Lookups and Calculations'!$F$9)</f>
        <v>1951878.888340465</v>
      </c>
      <c r="H8496" s="12">
        <f t="shared" si="264"/>
        <v>0</v>
      </c>
      <c r="I8496" s="12">
        <f t="shared" si="265"/>
        <v>0</v>
      </c>
      <c r="J8496" s="13">
        <f>(1 - Dashboard!$I$9) * H8496 * Dashboard!$I$8 * 'Lookups and Calculations'!$F$12</f>
        <v>0</v>
      </c>
      <c r="K8496" s="12">
        <f>(1 - Dashboard!$I$11) * I8496 * Dashboard!$I$10 * 'Lookups and Calculations'!$F$12</f>
        <v>0</v>
      </c>
      <c r="L8496" s="12">
        <f>(H8496 - I8496) * Dashboard!$I$13 * (Dashboard!$D$12 / 365) * 'Lookups and Calculations'!$F$12</f>
        <v>0</v>
      </c>
      <c r="M8496" s="3">
        <f>(G8496*2) * Dashboard!$I$13 * (Dashboard!$D$12 / 365) * 'Lookups and Calculations'!$F$12</f>
        <v>1602.0878730267946</v>
      </c>
      <c r="N8496" s="12">
        <f>H8496 * Dashboard!$I$14 * Dashboard!$I$15 * (Dashboard!$D$12 / 365) * 'Lookups and Calculations'!$F$12</f>
        <v>0</v>
      </c>
    </row>
    <row r="8497" spans="1:14" x14ac:dyDescent="0.35">
      <c r="A8497" s="2">
        <v>8496</v>
      </c>
      <c r="B8497" s="11">
        <v>6.3702408801149732E-2</v>
      </c>
      <c r="C8497" s="11">
        <v>-1.0284025095018667</v>
      </c>
      <c r="D8497" s="3">
        <f>B8497*Dashboard!$D$11*Dashboard!$D$10*SQRT(Dashboard!$D$12/365)</f>
        <v>15816.146592596049</v>
      </c>
      <c r="E8497" s="3">
        <f>IF(Dashboard!$I$3,C8497*Dashboard!$E$11*Dashboard!$E$10*SQRT(Dashboard!$D$12/365),0)</f>
        <v>-510667.1836303185</v>
      </c>
      <c r="F8497" s="3">
        <f>D8497+IF(Dashboard!$I$3,E8497,0)</f>
        <v>-494851.03703772248</v>
      </c>
      <c r="G8497" s="3">
        <f>IF(Dashboard!$I$4, ('Lookups and Calculations'!$F$9) / (1 - 'Lookups and Calculations'!$F$10), 'Lookups and Calculations'!$F$9)</f>
        <v>1951878.888340465</v>
      </c>
      <c r="H8497" s="12">
        <f t="shared" si="264"/>
        <v>0</v>
      </c>
      <c r="I8497" s="12">
        <f t="shared" si="265"/>
        <v>0</v>
      </c>
      <c r="J8497" s="13">
        <f>(1 - Dashboard!$I$9) * H8497 * Dashboard!$I$8 * 'Lookups and Calculations'!$F$12</f>
        <v>0</v>
      </c>
      <c r="K8497" s="12">
        <f>(1 - Dashboard!$I$11) * I8497 * Dashboard!$I$10 * 'Lookups and Calculations'!$F$12</f>
        <v>0</v>
      </c>
      <c r="L8497" s="12">
        <f>(H8497 - I8497) * Dashboard!$I$13 * (Dashboard!$D$12 / 365) * 'Lookups and Calculations'!$F$12</f>
        <v>0</v>
      </c>
      <c r="M8497" s="3">
        <f>(G8497*2) * Dashboard!$I$13 * (Dashboard!$D$12 / 365) * 'Lookups and Calculations'!$F$12</f>
        <v>1602.0878730267946</v>
      </c>
      <c r="N8497" s="12">
        <f>H8497 * Dashboard!$I$14 * Dashboard!$I$15 * (Dashboard!$D$12 / 365) * 'Lookups and Calculations'!$F$12</f>
        <v>0</v>
      </c>
    </row>
    <row r="8498" spans="1:14" x14ac:dyDescent="0.35">
      <c r="A8498" s="2">
        <v>8497</v>
      </c>
      <c r="B8498" s="11">
        <v>-0.34475018330782264</v>
      </c>
      <c r="C8498" s="11">
        <v>-0.29310382038438532</v>
      </c>
      <c r="D8498" s="3">
        <f>B8498*Dashboard!$D$11*Dashboard!$D$10*SQRT(Dashboard!$D$12/365)</f>
        <v>-85595.184540689937</v>
      </c>
      <c r="E8498" s="3">
        <f>IF(Dashboard!$I$3,C8498*Dashboard!$E$11*Dashboard!$E$10*SQRT(Dashboard!$D$12/365),0)</f>
        <v>-145544.66863318085</v>
      </c>
      <c r="F8498" s="3">
        <f>D8498+IF(Dashboard!$I$3,E8498,0)</f>
        <v>-231139.85317387077</v>
      </c>
      <c r="G8498" s="3">
        <f>IF(Dashboard!$I$4, ('Lookups and Calculations'!$F$9) / (1 - 'Lookups and Calculations'!$F$10), 'Lookups and Calculations'!$F$9)</f>
        <v>1951878.888340465</v>
      </c>
      <c r="H8498" s="12">
        <f t="shared" si="264"/>
        <v>0</v>
      </c>
      <c r="I8498" s="12">
        <f t="shared" si="265"/>
        <v>0</v>
      </c>
      <c r="J8498" s="13">
        <f>(1 - Dashboard!$I$9) * H8498 * Dashboard!$I$8 * 'Lookups and Calculations'!$F$12</f>
        <v>0</v>
      </c>
      <c r="K8498" s="12">
        <f>(1 - Dashboard!$I$11) * I8498 * Dashboard!$I$10 * 'Lookups and Calculations'!$F$12</f>
        <v>0</v>
      </c>
      <c r="L8498" s="12">
        <f>(H8498 - I8498) * Dashboard!$I$13 * (Dashboard!$D$12 / 365) * 'Lookups and Calculations'!$F$12</f>
        <v>0</v>
      </c>
      <c r="M8498" s="3">
        <f>(G8498*2) * Dashboard!$I$13 * (Dashboard!$D$12 / 365) * 'Lookups and Calculations'!$F$12</f>
        <v>1602.0878730267946</v>
      </c>
      <c r="N8498" s="12">
        <f>H8498 * Dashboard!$I$14 * Dashboard!$I$15 * (Dashboard!$D$12 / 365) * 'Lookups and Calculations'!$F$12</f>
        <v>0</v>
      </c>
    </row>
    <row r="8499" spans="1:14" x14ac:dyDescent="0.35">
      <c r="A8499" s="2">
        <v>8498</v>
      </c>
      <c r="B8499" s="11">
        <v>8.8831543311113634E-2</v>
      </c>
      <c r="C8499" s="11">
        <v>1.2407184970001166</v>
      </c>
      <c r="D8499" s="3">
        <f>B8499*Dashboard!$D$11*Dashboard!$D$10*SQRT(Dashboard!$D$12/365)</f>
        <v>22055.25250137418</v>
      </c>
      <c r="E8499" s="3">
        <f>IF(Dashboard!$I$3,C8499*Dashboard!$E$11*Dashboard!$E$10*SQRT(Dashboard!$D$12/365),0)</f>
        <v>616095.5605291056</v>
      </c>
      <c r="F8499" s="3">
        <f>D8499+IF(Dashboard!$I$3,E8499,0)</f>
        <v>638150.81303047983</v>
      </c>
      <c r="G8499" s="3">
        <f>IF(Dashboard!$I$4, ('Lookups and Calculations'!$F$9) / (1 - 'Lookups and Calculations'!$F$10), 'Lookups and Calculations'!$F$9)</f>
        <v>1951878.888340465</v>
      </c>
      <c r="H8499" s="12">
        <f t="shared" si="264"/>
        <v>0</v>
      </c>
      <c r="I8499" s="12">
        <f t="shared" si="265"/>
        <v>0</v>
      </c>
      <c r="J8499" s="13">
        <f>(1 - Dashboard!$I$9) * H8499 * Dashboard!$I$8 * 'Lookups and Calculations'!$F$12</f>
        <v>0</v>
      </c>
      <c r="K8499" s="12">
        <f>(1 - Dashboard!$I$11) * I8499 * Dashboard!$I$10 * 'Lookups and Calculations'!$F$12</f>
        <v>0</v>
      </c>
      <c r="L8499" s="12">
        <f>(H8499 - I8499) * Dashboard!$I$13 * (Dashboard!$D$12 / 365) * 'Lookups and Calculations'!$F$12</f>
        <v>0</v>
      </c>
      <c r="M8499" s="3">
        <f>(G8499*2) * Dashboard!$I$13 * (Dashboard!$D$12 / 365) * 'Lookups and Calculations'!$F$12</f>
        <v>1602.0878730267946</v>
      </c>
      <c r="N8499" s="12">
        <f>H8499 * Dashboard!$I$14 * Dashboard!$I$15 * (Dashboard!$D$12 / 365) * 'Lookups and Calculations'!$F$12</f>
        <v>0</v>
      </c>
    </row>
    <row r="8500" spans="1:14" x14ac:dyDescent="0.35">
      <c r="A8500" s="2">
        <v>8499</v>
      </c>
      <c r="B8500" s="11">
        <v>-1.4011095017166266</v>
      </c>
      <c r="C8500" s="11">
        <v>0.45415193282107541</v>
      </c>
      <c r="D8500" s="3">
        <f>B8500*Dashboard!$D$11*Dashboard!$D$10*SQRT(Dashboard!$D$12/365)</f>
        <v>-347869.94225922291</v>
      </c>
      <c r="E8500" s="3">
        <f>IF(Dashboard!$I$3,C8500*Dashboard!$E$11*Dashboard!$E$10*SQRT(Dashboard!$D$12/365),0)</f>
        <v>225515.28835372144</v>
      </c>
      <c r="F8500" s="3">
        <f>D8500+IF(Dashboard!$I$3,E8500,0)</f>
        <v>-122354.65390550147</v>
      </c>
      <c r="G8500" s="3">
        <f>IF(Dashboard!$I$4, ('Lookups and Calculations'!$F$9) / (1 - 'Lookups and Calculations'!$F$10), 'Lookups and Calculations'!$F$9)</f>
        <v>1951878.888340465</v>
      </c>
      <c r="H8500" s="12">
        <f t="shared" si="264"/>
        <v>0</v>
      </c>
      <c r="I8500" s="12">
        <f t="shared" si="265"/>
        <v>0</v>
      </c>
      <c r="J8500" s="13">
        <f>(1 - Dashboard!$I$9) * H8500 * Dashboard!$I$8 * 'Lookups and Calculations'!$F$12</f>
        <v>0</v>
      </c>
      <c r="K8500" s="12">
        <f>(1 - Dashboard!$I$11) * I8500 * Dashboard!$I$10 * 'Lookups and Calculations'!$F$12</f>
        <v>0</v>
      </c>
      <c r="L8500" s="12">
        <f>(H8500 - I8500) * Dashboard!$I$13 * (Dashboard!$D$12 / 365) * 'Lookups and Calculations'!$F$12</f>
        <v>0</v>
      </c>
      <c r="M8500" s="3">
        <f>(G8500*2) * Dashboard!$I$13 * (Dashboard!$D$12 / 365) * 'Lookups and Calculations'!$F$12</f>
        <v>1602.0878730267946</v>
      </c>
      <c r="N8500" s="12">
        <f>H8500 * Dashboard!$I$14 * Dashboard!$I$15 * (Dashboard!$D$12 / 365) * 'Lookups and Calculations'!$F$12</f>
        <v>0</v>
      </c>
    </row>
    <row r="8501" spans="1:14" x14ac:dyDescent="0.35">
      <c r="A8501" s="2">
        <v>8500</v>
      </c>
      <c r="B8501" s="11">
        <v>0.26328043645586408</v>
      </c>
      <c r="C8501" s="11">
        <v>-1.1838748855285202</v>
      </c>
      <c r="D8501" s="3">
        <f>B8501*Dashboard!$D$11*Dashboard!$D$10*SQRT(Dashboard!$D$12/365)</f>
        <v>65367.731869402392</v>
      </c>
      <c r="E8501" s="3">
        <f>IF(Dashboard!$I$3,C8501*Dashboard!$E$11*Dashboard!$E$10*SQRT(Dashboard!$D$12/365),0)</f>
        <v>-587869.09597911453</v>
      </c>
      <c r="F8501" s="3">
        <f>D8501+IF(Dashboard!$I$3,E8501,0)</f>
        <v>-522501.36410971213</v>
      </c>
      <c r="G8501" s="3">
        <f>IF(Dashboard!$I$4, ('Lookups and Calculations'!$F$9) / (1 - 'Lookups and Calculations'!$F$10), 'Lookups and Calculations'!$F$9)</f>
        <v>1951878.888340465</v>
      </c>
      <c r="H8501" s="12">
        <f t="shared" si="264"/>
        <v>0</v>
      </c>
      <c r="I8501" s="12">
        <f t="shared" si="265"/>
        <v>0</v>
      </c>
      <c r="J8501" s="13">
        <f>(1 - Dashboard!$I$9) * H8501 * Dashboard!$I$8 * 'Lookups and Calculations'!$F$12</f>
        <v>0</v>
      </c>
      <c r="K8501" s="12">
        <f>(1 - Dashboard!$I$11) * I8501 * Dashboard!$I$10 * 'Lookups and Calculations'!$F$12</f>
        <v>0</v>
      </c>
      <c r="L8501" s="12">
        <f>(H8501 - I8501) * Dashboard!$I$13 * (Dashboard!$D$12 / 365) * 'Lookups and Calculations'!$F$12</f>
        <v>0</v>
      </c>
      <c r="M8501" s="3">
        <f>(G8501*2) * Dashboard!$I$13 * (Dashboard!$D$12 / 365) * 'Lookups and Calculations'!$F$12</f>
        <v>1602.0878730267946</v>
      </c>
      <c r="N8501" s="12">
        <f>H8501 * Dashboard!$I$14 * Dashboard!$I$15 * (Dashboard!$D$12 / 365) * 'Lookups and Calculations'!$F$12</f>
        <v>0</v>
      </c>
    </row>
    <row r="8502" spans="1:14" x14ac:dyDescent="0.35">
      <c r="A8502" s="2">
        <v>8501</v>
      </c>
      <c r="B8502" s="11">
        <v>-0.35549998465012156</v>
      </c>
      <c r="C8502" s="11">
        <v>-0.80031726531064862</v>
      </c>
      <c r="D8502" s="3">
        <f>B8502*Dashboard!$D$11*Dashboard!$D$10*SQRT(Dashboard!$D$12/365)</f>
        <v>-88264.164208347604</v>
      </c>
      <c r="E8502" s="3">
        <f>IF(Dashboard!$I$3,C8502*Dashboard!$E$11*Dashboard!$E$10*SQRT(Dashboard!$D$12/365),0)</f>
        <v>-397408.36891274189</v>
      </c>
      <c r="F8502" s="3">
        <f>D8502+IF(Dashboard!$I$3,E8502,0)</f>
        <v>-485672.53312108951</v>
      </c>
      <c r="G8502" s="3">
        <f>IF(Dashboard!$I$4, ('Lookups and Calculations'!$F$9) / (1 - 'Lookups and Calculations'!$F$10), 'Lookups and Calculations'!$F$9)</f>
        <v>1951878.888340465</v>
      </c>
      <c r="H8502" s="12">
        <f t="shared" si="264"/>
        <v>0</v>
      </c>
      <c r="I8502" s="12">
        <f t="shared" si="265"/>
        <v>0</v>
      </c>
      <c r="J8502" s="13">
        <f>(1 - Dashboard!$I$9) * H8502 * Dashboard!$I$8 * 'Lookups and Calculations'!$F$12</f>
        <v>0</v>
      </c>
      <c r="K8502" s="12">
        <f>(1 - Dashboard!$I$11) * I8502 * Dashboard!$I$10 * 'Lookups and Calculations'!$F$12</f>
        <v>0</v>
      </c>
      <c r="L8502" s="12">
        <f>(H8502 - I8502) * Dashboard!$I$13 * (Dashboard!$D$12 / 365) * 'Lookups and Calculations'!$F$12</f>
        <v>0</v>
      </c>
      <c r="M8502" s="3">
        <f>(G8502*2) * Dashboard!$I$13 * (Dashboard!$D$12 / 365) * 'Lookups and Calculations'!$F$12</f>
        <v>1602.0878730267946</v>
      </c>
      <c r="N8502" s="12">
        <f>H8502 * Dashboard!$I$14 * Dashboard!$I$15 * (Dashboard!$D$12 / 365) * 'Lookups and Calculations'!$F$12</f>
        <v>0</v>
      </c>
    </row>
    <row r="8503" spans="1:14" x14ac:dyDescent="0.35">
      <c r="A8503" s="2">
        <v>8502</v>
      </c>
      <c r="B8503" s="11">
        <v>-1.2295033121716099</v>
      </c>
      <c r="C8503" s="11">
        <v>1.2456656521897046E-2</v>
      </c>
      <c r="D8503" s="3">
        <f>B8503*Dashboard!$D$11*Dashboard!$D$10*SQRT(Dashboard!$D$12/365)</f>
        <v>-305263.2543628019</v>
      </c>
      <c r="E8503" s="3">
        <f>IF(Dashboard!$I$3,C8503*Dashboard!$E$11*Dashboard!$E$10*SQRT(Dashboard!$D$12/365),0)</f>
        <v>6185.5213738914526</v>
      </c>
      <c r="F8503" s="3">
        <f>D8503+IF(Dashboard!$I$3,E8503,0)</f>
        <v>-299077.73298891046</v>
      </c>
      <c r="G8503" s="3">
        <f>IF(Dashboard!$I$4, ('Lookups and Calculations'!$F$9) / (1 - 'Lookups and Calculations'!$F$10), 'Lookups and Calculations'!$F$9)</f>
        <v>1951878.888340465</v>
      </c>
      <c r="H8503" s="12">
        <f t="shared" si="264"/>
        <v>0</v>
      </c>
      <c r="I8503" s="12">
        <f t="shared" si="265"/>
        <v>0</v>
      </c>
      <c r="J8503" s="13">
        <f>(1 - Dashboard!$I$9) * H8503 * Dashboard!$I$8 * 'Lookups and Calculations'!$F$12</f>
        <v>0</v>
      </c>
      <c r="K8503" s="12">
        <f>(1 - Dashboard!$I$11) * I8503 * Dashboard!$I$10 * 'Lookups and Calculations'!$F$12</f>
        <v>0</v>
      </c>
      <c r="L8503" s="12">
        <f>(H8503 - I8503) * Dashboard!$I$13 * (Dashboard!$D$12 / 365) * 'Lookups and Calculations'!$F$12</f>
        <v>0</v>
      </c>
      <c r="M8503" s="3">
        <f>(G8503*2) * Dashboard!$I$13 * (Dashboard!$D$12 / 365) * 'Lookups and Calculations'!$F$12</f>
        <v>1602.0878730267946</v>
      </c>
      <c r="N8503" s="12">
        <f>H8503 * Dashboard!$I$14 * Dashboard!$I$15 * (Dashboard!$D$12 / 365) * 'Lookups and Calculations'!$F$12</f>
        <v>0</v>
      </c>
    </row>
    <row r="8504" spans="1:14" x14ac:dyDescent="0.35">
      <c r="A8504" s="2">
        <v>8503</v>
      </c>
      <c r="B8504" s="11">
        <v>0.64396206462335903</v>
      </c>
      <c r="C8504" s="11">
        <v>0.54338090393572946</v>
      </c>
      <c r="D8504" s="3">
        <f>B8504*Dashboard!$D$11*Dashboard!$D$10*SQRT(Dashboard!$D$12/365)</f>
        <v>159884.03901564918</v>
      </c>
      <c r="E8504" s="3">
        <f>IF(Dashboard!$I$3,C8504*Dashboard!$E$11*Dashboard!$E$10*SQRT(Dashboard!$D$12/365),0)</f>
        <v>269823.1415107724</v>
      </c>
      <c r="F8504" s="3">
        <f>D8504+IF(Dashboard!$I$3,E8504,0)</f>
        <v>429707.18052642158</v>
      </c>
      <c r="G8504" s="3">
        <f>IF(Dashboard!$I$4, ('Lookups and Calculations'!$F$9) / (1 - 'Lookups and Calculations'!$F$10), 'Lookups and Calculations'!$F$9)</f>
        <v>1951878.888340465</v>
      </c>
      <c r="H8504" s="12">
        <f t="shared" si="264"/>
        <v>0</v>
      </c>
      <c r="I8504" s="12">
        <f t="shared" si="265"/>
        <v>0</v>
      </c>
      <c r="J8504" s="13">
        <f>(1 - Dashboard!$I$9) * H8504 * Dashboard!$I$8 * 'Lookups and Calculations'!$F$12</f>
        <v>0</v>
      </c>
      <c r="K8504" s="12">
        <f>(1 - Dashboard!$I$11) * I8504 * Dashboard!$I$10 * 'Lookups and Calculations'!$F$12</f>
        <v>0</v>
      </c>
      <c r="L8504" s="12">
        <f>(H8504 - I8504) * Dashboard!$I$13 * (Dashboard!$D$12 / 365) * 'Lookups and Calculations'!$F$12</f>
        <v>0</v>
      </c>
      <c r="M8504" s="3">
        <f>(G8504*2) * Dashboard!$I$13 * (Dashboard!$D$12 / 365) * 'Lookups and Calculations'!$F$12</f>
        <v>1602.0878730267946</v>
      </c>
      <c r="N8504" s="12">
        <f>H8504 * Dashboard!$I$14 * Dashboard!$I$15 * (Dashboard!$D$12 / 365) * 'Lookups and Calculations'!$F$12</f>
        <v>0</v>
      </c>
    </row>
    <row r="8505" spans="1:14" x14ac:dyDescent="0.35">
      <c r="A8505" s="2">
        <v>8504</v>
      </c>
      <c r="B8505" s="11">
        <v>2.029439037775322</v>
      </c>
      <c r="C8505" s="11">
        <v>-1.3681332504565478</v>
      </c>
      <c r="D8505" s="3">
        <f>B8505*Dashboard!$D$11*Dashboard!$D$10*SQRT(Dashboard!$D$12/365)</f>
        <v>503872.709466714</v>
      </c>
      <c r="E8505" s="3">
        <f>IF(Dashboard!$I$3,C8505*Dashboard!$E$11*Dashboard!$E$10*SQRT(Dashboard!$D$12/365),0)</f>
        <v>-679365.08068232227</v>
      </c>
      <c r="F8505" s="3">
        <f>D8505+IF(Dashboard!$I$3,E8505,0)</f>
        <v>-175492.37121560826</v>
      </c>
      <c r="G8505" s="3">
        <f>IF(Dashboard!$I$4, ('Lookups and Calculations'!$F$9) / (1 - 'Lookups and Calculations'!$F$10), 'Lookups and Calculations'!$F$9)</f>
        <v>1951878.888340465</v>
      </c>
      <c r="H8505" s="12">
        <f t="shared" si="264"/>
        <v>0</v>
      </c>
      <c r="I8505" s="12">
        <f t="shared" si="265"/>
        <v>0</v>
      </c>
      <c r="J8505" s="13">
        <f>(1 - Dashboard!$I$9) * H8505 * Dashboard!$I$8 * 'Lookups and Calculations'!$F$12</f>
        <v>0</v>
      </c>
      <c r="K8505" s="12">
        <f>(1 - Dashboard!$I$11) * I8505 * Dashboard!$I$10 * 'Lookups and Calculations'!$F$12</f>
        <v>0</v>
      </c>
      <c r="L8505" s="12">
        <f>(H8505 - I8505) * Dashboard!$I$13 * (Dashboard!$D$12 / 365) * 'Lookups and Calculations'!$F$12</f>
        <v>0</v>
      </c>
      <c r="M8505" s="3">
        <f>(G8505*2) * Dashboard!$I$13 * (Dashboard!$D$12 / 365) * 'Lookups and Calculations'!$F$12</f>
        <v>1602.0878730267946</v>
      </c>
      <c r="N8505" s="12">
        <f>H8505 * Dashboard!$I$14 * Dashboard!$I$15 * (Dashboard!$D$12 / 365) * 'Lookups and Calculations'!$F$12</f>
        <v>0</v>
      </c>
    </row>
    <row r="8506" spans="1:14" x14ac:dyDescent="0.35">
      <c r="A8506" s="2">
        <v>8505</v>
      </c>
      <c r="B8506" s="11">
        <v>0.47341207981428668</v>
      </c>
      <c r="C8506" s="11">
        <v>-1.4082311880502913</v>
      </c>
      <c r="D8506" s="3">
        <f>B8506*Dashboard!$D$11*Dashboard!$D$10*SQRT(Dashboard!$D$12/365)</f>
        <v>117539.58749693936</v>
      </c>
      <c r="E8506" s="3">
        <f>IF(Dashboard!$I$3,C8506*Dashboard!$E$11*Dashboard!$E$10*SQRT(Dashboard!$D$12/365),0)</f>
        <v>-699276.25424635794</v>
      </c>
      <c r="F8506" s="3">
        <f>D8506+IF(Dashboard!$I$3,E8506,0)</f>
        <v>-581736.6667494186</v>
      </c>
      <c r="G8506" s="3">
        <f>IF(Dashboard!$I$4, ('Lookups and Calculations'!$F$9) / (1 - 'Lookups and Calculations'!$F$10), 'Lookups and Calculations'!$F$9)</f>
        <v>1951878.888340465</v>
      </c>
      <c r="H8506" s="12">
        <f t="shared" si="264"/>
        <v>0</v>
      </c>
      <c r="I8506" s="12">
        <f t="shared" si="265"/>
        <v>0</v>
      </c>
      <c r="J8506" s="13">
        <f>(1 - Dashboard!$I$9) * H8506 * Dashboard!$I$8 * 'Lookups and Calculations'!$F$12</f>
        <v>0</v>
      </c>
      <c r="K8506" s="12">
        <f>(1 - Dashboard!$I$11) * I8506 * Dashboard!$I$10 * 'Lookups and Calculations'!$F$12</f>
        <v>0</v>
      </c>
      <c r="L8506" s="12">
        <f>(H8506 - I8506) * Dashboard!$I$13 * (Dashboard!$D$12 / 365) * 'Lookups and Calculations'!$F$12</f>
        <v>0</v>
      </c>
      <c r="M8506" s="3">
        <f>(G8506*2) * Dashboard!$I$13 * (Dashboard!$D$12 / 365) * 'Lookups and Calculations'!$F$12</f>
        <v>1602.0878730267946</v>
      </c>
      <c r="N8506" s="12">
        <f>H8506 * Dashboard!$I$14 * Dashboard!$I$15 * (Dashboard!$D$12 / 365) * 'Lookups and Calculations'!$F$12</f>
        <v>0</v>
      </c>
    </row>
    <row r="8507" spans="1:14" x14ac:dyDescent="0.35">
      <c r="A8507" s="2">
        <v>8506</v>
      </c>
      <c r="B8507" s="11">
        <v>3.6200928484359643E-2</v>
      </c>
      <c r="C8507" s="11">
        <v>0.72272303053167963</v>
      </c>
      <c r="D8507" s="3">
        <f>B8507*Dashboard!$D$11*Dashboard!$D$10*SQRT(Dashboard!$D$12/365)</f>
        <v>8988.0304759587707</v>
      </c>
      <c r="E8507" s="3">
        <f>IF(Dashboard!$I$3,C8507*Dashboard!$E$11*Dashboard!$E$10*SQRT(Dashboard!$D$12/365),0)</f>
        <v>358877.9015379402</v>
      </c>
      <c r="F8507" s="3">
        <f>D8507+IF(Dashboard!$I$3,E8507,0)</f>
        <v>367865.93201389897</v>
      </c>
      <c r="G8507" s="3">
        <f>IF(Dashboard!$I$4, ('Lookups and Calculations'!$F$9) / (1 - 'Lookups and Calculations'!$F$10), 'Lookups and Calculations'!$F$9)</f>
        <v>1951878.888340465</v>
      </c>
      <c r="H8507" s="12">
        <f t="shared" si="264"/>
        <v>0</v>
      </c>
      <c r="I8507" s="12">
        <f t="shared" si="265"/>
        <v>0</v>
      </c>
      <c r="J8507" s="13">
        <f>(1 - Dashboard!$I$9) * H8507 * Dashboard!$I$8 * 'Lookups and Calculations'!$F$12</f>
        <v>0</v>
      </c>
      <c r="K8507" s="12">
        <f>(1 - Dashboard!$I$11) * I8507 * Dashboard!$I$10 * 'Lookups and Calculations'!$F$12</f>
        <v>0</v>
      </c>
      <c r="L8507" s="12">
        <f>(H8507 - I8507) * Dashboard!$I$13 * (Dashboard!$D$12 / 365) * 'Lookups and Calculations'!$F$12</f>
        <v>0</v>
      </c>
      <c r="M8507" s="3">
        <f>(G8507*2) * Dashboard!$I$13 * (Dashboard!$D$12 / 365) * 'Lookups and Calculations'!$F$12</f>
        <v>1602.0878730267946</v>
      </c>
      <c r="N8507" s="12">
        <f>H8507 * Dashboard!$I$14 * Dashboard!$I$15 * (Dashboard!$D$12 / 365) * 'Lookups and Calculations'!$F$12</f>
        <v>0</v>
      </c>
    </row>
    <row r="8508" spans="1:14" x14ac:dyDescent="0.35">
      <c r="A8508" s="2">
        <v>8507</v>
      </c>
      <c r="B8508" s="11">
        <v>-1.817240021380826</v>
      </c>
      <c r="C8508" s="11">
        <v>-1.2856964169496405</v>
      </c>
      <c r="D8508" s="3">
        <f>B8508*Dashboard!$D$11*Dashboard!$D$10*SQRT(Dashboard!$D$12/365)</f>
        <v>-451187.56280959939</v>
      </c>
      <c r="E8508" s="3">
        <f>IF(Dashboard!$I$3,C8508*Dashboard!$E$11*Dashboard!$E$10*SQRT(Dashboard!$D$12/365),0)</f>
        <v>-638429.95537349279</v>
      </c>
      <c r="F8508" s="3">
        <f>D8508+IF(Dashboard!$I$3,E8508,0)</f>
        <v>-1089617.5181830921</v>
      </c>
      <c r="G8508" s="3">
        <f>IF(Dashboard!$I$4, ('Lookups and Calculations'!$F$9) / (1 - 'Lookups and Calculations'!$F$10), 'Lookups and Calculations'!$F$9)</f>
        <v>1951878.888340465</v>
      </c>
      <c r="H8508" s="12">
        <f t="shared" si="264"/>
        <v>0</v>
      </c>
      <c r="I8508" s="12">
        <f t="shared" si="265"/>
        <v>0</v>
      </c>
      <c r="J8508" s="13">
        <f>(1 - Dashboard!$I$9) * H8508 * Dashboard!$I$8 * 'Lookups and Calculations'!$F$12</f>
        <v>0</v>
      </c>
      <c r="K8508" s="12">
        <f>(1 - Dashboard!$I$11) * I8508 * Dashboard!$I$10 * 'Lookups and Calculations'!$F$12</f>
        <v>0</v>
      </c>
      <c r="L8508" s="12">
        <f>(H8508 - I8508) * Dashboard!$I$13 * (Dashboard!$D$12 / 365) * 'Lookups and Calculations'!$F$12</f>
        <v>0</v>
      </c>
      <c r="M8508" s="3">
        <f>(G8508*2) * Dashboard!$I$13 * (Dashboard!$D$12 / 365) * 'Lookups and Calculations'!$F$12</f>
        <v>1602.0878730267946</v>
      </c>
      <c r="N8508" s="12">
        <f>H8508 * Dashboard!$I$14 * Dashboard!$I$15 * (Dashboard!$D$12 / 365) * 'Lookups and Calculations'!$F$12</f>
        <v>0</v>
      </c>
    </row>
    <row r="8509" spans="1:14" x14ac:dyDescent="0.35">
      <c r="A8509" s="2">
        <v>8508</v>
      </c>
      <c r="B8509" s="11">
        <v>-6.7651370992436691E-2</v>
      </c>
      <c r="C8509" s="11">
        <v>-1.3668879700199807</v>
      </c>
      <c r="D8509" s="3">
        <f>B8509*Dashboard!$D$11*Dashboard!$D$10*SQRT(Dashboard!$D$12/365)</f>
        <v>-16796.601901609207</v>
      </c>
      <c r="E8509" s="3">
        <f>IF(Dashboard!$I$3,C8509*Dashboard!$E$11*Dashboard!$E$10*SQRT(Dashboard!$D$12/365),0)</f>
        <v>-678746.71982896375</v>
      </c>
      <c r="F8509" s="3">
        <f>D8509+IF(Dashboard!$I$3,E8509,0)</f>
        <v>-695543.32173057296</v>
      </c>
      <c r="G8509" s="3">
        <f>IF(Dashboard!$I$4, ('Lookups and Calculations'!$F$9) / (1 - 'Lookups and Calculations'!$F$10), 'Lookups and Calculations'!$F$9)</f>
        <v>1951878.888340465</v>
      </c>
      <c r="H8509" s="12">
        <f t="shared" si="264"/>
        <v>0</v>
      </c>
      <c r="I8509" s="12">
        <f t="shared" si="265"/>
        <v>0</v>
      </c>
      <c r="J8509" s="13">
        <f>(1 - Dashboard!$I$9) * H8509 * Dashboard!$I$8 * 'Lookups and Calculations'!$F$12</f>
        <v>0</v>
      </c>
      <c r="K8509" s="12">
        <f>(1 - Dashboard!$I$11) * I8509 * Dashboard!$I$10 * 'Lookups and Calculations'!$F$12</f>
        <v>0</v>
      </c>
      <c r="L8509" s="12">
        <f>(H8509 - I8509) * Dashboard!$I$13 * (Dashboard!$D$12 / 365) * 'Lookups and Calculations'!$F$12</f>
        <v>0</v>
      </c>
      <c r="M8509" s="3">
        <f>(G8509*2) * Dashboard!$I$13 * (Dashboard!$D$12 / 365) * 'Lookups and Calculations'!$F$12</f>
        <v>1602.0878730267946</v>
      </c>
      <c r="N8509" s="12">
        <f>H8509 * Dashboard!$I$14 * Dashboard!$I$15 * (Dashboard!$D$12 / 365) * 'Lookups and Calculations'!$F$12</f>
        <v>0</v>
      </c>
    </row>
    <row r="8510" spans="1:14" x14ac:dyDescent="0.35">
      <c r="A8510" s="2">
        <v>8509</v>
      </c>
      <c r="B8510" s="11">
        <v>0.62107495163785087</v>
      </c>
      <c r="C8510" s="11">
        <v>-0.60175276070498629</v>
      </c>
      <c r="D8510" s="3">
        <f>B8510*Dashboard!$D$11*Dashboard!$D$10*SQRT(Dashboard!$D$12/365)</f>
        <v>154201.58617167486</v>
      </c>
      <c r="E8510" s="3">
        <f>IF(Dashboard!$I$3,C8510*Dashboard!$E$11*Dashboard!$E$10*SQRT(Dashboard!$D$12/365),0)</f>
        <v>-298808.47694530699</v>
      </c>
      <c r="F8510" s="3">
        <f>D8510+IF(Dashboard!$I$3,E8510,0)</f>
        <v>-144606.89077363213</v>
      </c>
      <c r="G8510" s="3">
        <f>IF(Dashboard!$I$4, ('Lookups and Calculations'!$F$9) / (1 - 'Lookups and Calculations'!$F$10), 'Lookups and Calculations'!$F$9)</f>
        <v>1951878.888340465</v>
      </c>
      <c r="H8510" s="12">
        <f t="shared" si="264"/>
        <v>0</v>
      </c>
      <c r="I8510" s="12">
        <f t="shared" si="265"/>
        <v>0</v>
      </c>
      <c r="J8510" s="13">
        <f>(1 - Dashboard!$I$9) * H8510 * Dashboard!$I$8 * 'Lookups and Calculations'!$F$12</f>
        <v>0</v>
      </c>
      <c r="K8510" s="12">
        <f>(1 - Dashboard!$I$11) * I8510 * Dashboard!$I$10 * 'Lookups and Calculations'!$F$12</f>
        <v>0</v>
      </c>
      <c r="L8510" s="12">
        <f>(H8510 - I8510) * Dashboard!$I$13 * (Dashboard!$D$12 / 365) * 'Lookups and Calculations'!$F$12</f>
        <v>0</v>
      </c>
      <c r="M8510" s="3">
        <f>(G8510*2) * Dashboard!$I$13 * (Dashboard!$D$12 / 365) * 'Lookups and Calculations'!$F$12</f>
        <v>1602.0878730267946</v>
      </c>
      <c r="N8510" s="12">
        <f>H8510 * Dashboard!$I$14 * Dashboard!$I$15 * (Dashboard!$D$12 / 365) * 'Lookups and Calculations'!$F$12</f>
        <v>0</v>
      </c>
    </row>
    <row r="8511" spans="1:14" x14ac:dyDescent="0.35">
      <c r="A8511" s="2">
        <v>8510</v>
      </c>
      <c r="B8511" s="11">
        <v>-0.27033685232308852</v>
      </c>
      <c r="C8511" s="11">
        <v>-0.69424996516997772</v>
      </c>
      <c r="D8511" s="3">
        <f>B8511*Dashboard!$D$11*Dashboard!$D$10*SQRT(Dashboard!$D$12/365)</f>
        <v>-67119.711266645027</v>
      </c>
      <c r="E8511" s="3">
        <f>IF(Dashboard!$I$3,C8511*Dashboard!$E$11*Dashboard!$E$10*SQRT(Dashboard!$D$12/365),0)</f>
        <v>-344739.21560199745</v>
      </c>
      <c r="F8511" s="3">
        <f>D8511+IF(Dashboard!$I$3,E8511,0)</f>
        <v>-411858.92686864245</v>
      </c>
      <c r="G8511" s="3">
        <f>IF(Dashboard!$I$4, ('Lookups and Calculations'!$F$9) / (1 - 'Lookups and Calculations'!$F$10), 'Lookups and Calculations'!$F$9)</f>
        <v>1951878.888340465</v>
      </c>
      <c r="H8511" s="12">
        <f t="shared" si="264"/>
        <v>0</v>
      </c>
      <c r="I8511" s="12">
        <f t="shared" si="265"/>
        <v>0</v>
      </c>
      <c r="J8511" s="13">
        <f>(1 - Dashboard!$I$9) * H8511 * Dashboard!$I$8 * 'Lookups and Calculations'!$F$12</f>
        <v>0</v>
      </c>
      <c r="K8511" s="12">
        <f>(1 - Dashboard!$I$11) * I8511 * Dashboard!$I$10 * 'Lookups and Calculations'!$F$12</f>
        <v>0</v>
      </c>
      <c r="L8511" s="12">
        <f>(H8511 - I8511) * Dashboard!$I$13 * (Dashboard!$D$12 / 365) * 'Lookups and Calculations'!$F$12</f>
        <v>0</v>
      </c>
      <c r="M8511" s="3">
        <f>(G8511*2) * Dashboard!$I$13 * (Dashboard!$D$12 / 365) * 'Lookups and Calculations'!$F$12</f>
        <v>1602.0878730267946</v>
      </c>
      <c r="N8511" s="12">
        <f>H8511 * Dashboard!$I$14 * Dashboard!$I$15 * (Dashboard!$D$12 / 365) * 'Lookups and Calculations'!$F$12</f>
        <v>0</v>
      </c>
    </row>
    <row r="8512" spans="1:14" x14ac:dyDescent="0.35">
      <c r="A8512" s="2">
        <v>8511</v>
      </c>
      <c r="B8512" s="11">
        <v>0.67877230016585166</v>
      </c>
      <c r="C8512" s="11">
        <v>2.3444413956000307</v>
      </c>
      <c r="D8512" s="3">
        <f>B8512*Dashboard!$D$11*Dashboard!$D$10*SQRT(Dashboard!$D$12/365)</f>
        <v>168526.78579122986</v>
      </c>
      <c r="E8512" s="3">
        <f>IF(Dashboard!$I$3,C8512*Dashboard!$E$11*Dashboard!$E$10*SQRT(Dashboard!$D$12/365),0)</f>
        <v>1164164.1026890434</v>
      </c>
      <c r="F8512" s="3">
        <f>D8512+IF(Dashboard!$I$3,E8512,0)</f>
        <v>1332690.8884802733</v>
      </c>
      <c r="G8512" s="3">
        <f>IF(Dashboard!$I$4, ('Lookups and Calculations'!$F$9) / (1 - 'Lookups and Calculations'!$F$10), 'Lookups and Calculations'!$F$9)</f>
        <v>1951878.888340465</v>
      </c>
      <c r="H8512" s="12">
        <f t="shared" si="264"/>
        <v>0</v>
      </c>
      <c r="I8512" s="12">
        <f t="shared" si="265"/>
        <v>0</v>
      </c>
      <c r="J8512" s="13">
        <f>(1 - Dashboard!$I$9) * H8512 * Dashboard!$I$8 * 'Lookups and Calculations'!$F$12</f>
        <v>0</v>
      </c>
      <c r="K8512" s="12">
        <f>(1 - Dashboard!$I$11) * I8512 * Dashboard!$I$10 * 'Lookups and Calculations'!$F$12</f>
        <v>0</v>
      </c>
      <c r="L8512" s="12">
        <f>(H8512 - I8512) * Dashboard!$I$13 * (Dashboard!$D$12 / 365) * 'Lookups and Calculations'!$F$12</f>
        <v>0</v>
      </c>
      <c r="M8512" s="3">
        <f>(G8512*2) * Dashboard!$I$13 * (Dashboard!$D$12 / 365) * 'Lookups and Calculations'!$F$12</f>
        <v>1602.0878730267946</v>
      </c>
      <c r="N8512" s="12">
        <f>H8512 * Dashboard!$I$14 * Dashboard!$I$15 * (Dashboard!$D$12 / 365) * 'Lookups and Calculations'!$F$12</f>
        <v>0</v>
      </c>
    </row>
    <row r="8513" spans="1:14" x14ac:dyDescent="0.35">
      <c r="A8513" s="2">
        <v>8512</v>
      </c>
      <c r="B8513" s="11">
        <v>-0.93487322945598406</v>
      </c>
      <c r="C8513" s="11">
        <v>-0.37540496361379999</v>
      </c>
      <c r="D8513" s="3">
        <f>B8513*Dashboard!$D$11*Dashboard!$D$10*SQRT(Dashboard!$D$12/365)</f>
        <v>-232111.97693834553</v>
      </c>
      <c r="E8513" s="3">
        <f>IF(Dashboard!$I$3,C8513*Dashboard!$E$11*Dashboard!$E$10*SQRT(Dashboard!$D$12/365),0)</f>
        <v>-186412.41509840314</v>
      </c>
      <c r="F8513" s="3">
        <f>D8513+IF(Dashboard!$I$3,E8513,0)</f>
        <v>-418524.3920367487</v>
      </c>
      <c r="G8513" s="3">
        <f>IF(Dashboard!$I$4, ('Lookups and Calculations'!$F$9) / (1 - 'Lookups and Calculations'!$F$10), 'Lookups and Calculations'!$F$9)</f>
        <v>1951878.888340465</v>
      </c>
      <c r="H8513" s="12">
        <f t="shared" si="264"/>
        <v>0</v>
      </c>
      <c r="I8513" s="12">
        <f t="shared" si="265"/>
        <v>0</v>
      </c>
      <c r="J8513" s="13">
        <f>(1 - Dashboard!$I$9) * H8513 * Dashboard!$I$8 * 'Lookups and Calculations'!$F$12</f>
        <v>0</v>
      </c>
      <c r="K8513" s="12">
        <f>(1 - Dashboard!$I$11) * I8513 * Dashboard!$I$10 * 'Lookups and Calculations'!$F$12</f>
        <v>0</v>
      </c>
      <c r="L8513" s="12">
        <f>(H8513 - I8513) * Dashboard!$I$13 * (Dashboard!$D$12 / 365) * 'Lookups and Calculations'!$F$12</f>
        <v>0</v>
      </c>
      <c r="M8513" s="3">
        <f>(G8513*2) * Dashboard!$I$13 * (Dashboard!$D$12 / 365) * 'Lookups and Calculations'!$F$12</f>
        <v>1602.0878730267946</v>
      </c>
      <c r="N8513" s="12">
        <f>H8513 * Dashboard!$I$14 * Dashboard!$I$15 * (Dashboard!$D$12 / 365) * 'Lookups and Calculations'!$F$12</f>
        <v>0</v>
      </c>
    </row>
    <row r="8514" spans="1:14" x14ac:dyDescent="0.35">
      <c r="A8514" s="2">
        <v>8513</v>
      </c>
      <c r="B8514" s="11">
        <v>-0.49990484405907815</v>
      </c>
      <c r="C8514" s="11">
        <v>1.3282194078737652</v>
      </c>
      <c r="D8514" s="3">
        <f>B8514*Dashboard!$D$11*Dashboard!$D$10*SQRT(Dashboard!$D$12/365)</f>
        <v>-124117.25780524245</v>
      </c>
      <c r="E8514" s="3">
        <f>IF(Dashboard!$I$3,C8514*Dashboard!$E$11*Dashboard!$E$10*SQRT(Dashboard!$D$12/365),0)</f>
        <v>659545.32198736712</v>
      </c>
      <c r="F8514" s="3">
        <f>D8514+IF(Dashboard!$I$3,E8514,0)</f>
        <v>535428.06418212468</v>
      </c>
      <c r="G8514" s="3">
        <f>IF(Dashboard!$I$4, ('Lookups and Calculations'!$F$9) / (1 - 'Lookups and Calculations'!$F$10), 'Lookups and Calculations'!$F$9)</f>
        <v>1951878.888340465</v>
      </c>
      <c r="H8514" s="12">
        <f t="shared" si="264"/>
        <v>0</v>
      </c>
      <c r="I8514" s="12">
        <f t="shared" si="265"/>
        <v>0</v>
      </c>
      <c r="J8514" s="13">
        <f>(1 - Dashboard!$I$9) * H8514 * Dashboard!$I$8 * 'Lookups and Calculations'!$F$12</f>
        <v>0</v>
      </c>
      <c r="K8514" s="12">
        <f>(1 - Dashboard!$I$11) * I8514 * Dashboard!$I$10 * 'Lookups and Calculations'!$F$12</f>
        <v>0</v>
      </c>
      <c r="L8514" s="12">
        <f>(H8514 - I8514) * Dashboard!$I$13 * (Dashboard!$D$12 / 365) * 'Lookups and Calculations'!$F$12</f>
        <v>0</v>
      </c>
      <c r="M8514" s="3">
        <f>(G8514*2) * Dashboard!$I$13 * (Dashboard!$D$12 / 365) * 'Lookups and Calculations'!$F$12</f>
        <v>1602.0878730267946</v>
      </c>
      <c r="N8514" s="12">
        <f>H8514 * Dashboard!$I$14 * Dashboard!$I$15 * (Dashboard!$D$12 / 365) * 'Lookups and Calculations'!$F$12</f>
        <v>0</v>
      </c>
    </row>
    <row r="8515" spans="1:14" x14ac:dyDescent="0.35">
      <c r="A8515" s="2">
        <v>8514</v>
      </c>
      <c r="B8515" s="11">
        <v>1.3115730098904994</v>
      </c>
      <c r="C8515" s="11">
        <v>1.8113729431334902</v>
      </c>
      <c r="D8515" s="3">
        <f>B8515*Dashboard!$D$11*Dashboard!$D$10*SQRT(Dashboard!$D$12/365)</f>
        <v>325639.66389519273</v>
      </c>
      <c r="E8515" s="3">
        <f>IF(Dashboard!$I$3,C8515*Dashboard!$E$11*Dashboard!$E$10*SQRT(Dashboard!$D$12/365),0)</f>
        <v>899461.74851536716</v>
      </c>
      <c r="F8515" s="3">
        <f>D8515+IF(Dashboard!$I$3,E8515,0)</f>
        <v>1225101.4124105598</v>
      </c>
      <c r="G8515" s="3">
        <f>IF(Dashboard!$I$4, ('Lookups and Calculations'!$F$9) / (1 - 'Lookups and Calculations'!$F$10), 'Lookups and Calculations'!$F$9)</f>
        <v>1951878.888340465</v>
      </c>
      <c r="H8515" s="12">
        <f t="shared" ref="H8515:H8578" si="266">MAX(0,F8515-G8515)</f>
        <v>0</v>
      </c>
      <c r="I8515" s="12">
        <f t="shared" ref="I8515:I8578" si="267">MAX(0,-F8515-G8515)</f>
        <v>0</v>
      </c>
      <c r="J8515" s="13">
        <f>(1 - Dashboard!$I$9) * H8515 * Dashboard!$I$8 * 'Lookups and Calculations'!$F$12</f>
        <v>0</v>
      </c>
      <c r="K8515" s="12">
        <f>(1 - Dashboard!$I$11) * I8515 * Dashboard!$I$10 * 'Lookups and Calculations'!$F$12</f>
        <v>0</v>
      </c>
      <c r="L8515" s="12">
        <f>(H8515 - I8515) * Dashboard!$I$13 * (Dashboard!$D$12 / 365) * 'Lookups and Calculations'!$F$12</f>
        <v>0</v>
      </c>
      <c r="M8515" s="3">
        <f>(G8515*2) * Dashboard!$I$13 * (Dashboard!$D$12 / 365) * 'Lookups and Calculations'!$F$12</f>
        <v>1602.0878730267946</v>
      </c>
      <c r="N8515" s="12">
        <f>H8515 * Dashboard!$I$14 * Dashboard!$I$15 * (Dashboard!$D$12 / 365) * 'Lookups and Calculations'!$F$12</f>
        <v>0</v>
      </c>
    </row>
    <row r="8516" spans="1:14" x14ac:dyDescent="0.35">
      <c r="A8516" s="2">
        <v>8515</v>
      </c>
      <c r="B8516" s="11">
        <v>-0.47125628599389968</v>
      </c>
      <c r="C8516" s="11">
        <v>0.24169381836182532</v>
      </c>
      <c r="D8516" s="3">
        <f>B8516*Dashboard!$D$11*Dashboard!$D$10*SQRT(Dashboard!$D$12/365)</f>
        <v>-117004.3431988299</v>
      </c>
      <c r="E8516" s="3">
        <f>IF(Dashboard!$I$3,C8516*Dashboard!$E$11*Dashboard!$E$10*SQRT(Dashboard!$D$12/365),0)</f>
        <v>120016.33638902268</v>
      </c>
      <c r="F8516" s="3">
        <f>D8516+IF(Dashboard!$I$3,E8516,0)</f>
        <v>3011.9931901927775</v>
      </c>
      <c r="G8516" s="3">
        <f>IF(Dashboard!$I$4, ('Lookups and Calculations'!$F$9) / (1 - 'Lookups and Calculations'!$F$10), 'Lookups and Calculations'!$F$9)</f>
        <v>1951878.888340465</v>
      </c>
      <c r="H8516" s="12">
        <f t="shared" si="266"/>
        <v>0</v>
      </c>
      <c r="I8516" s="12">
        <f t="shared" si="267"/>
        <v>0</v>
      </c>
      <c r="J8516" s="13">
        <f>(1 - Dashboard!$I$9) * H8516 * Dashboard!$I$8 * 'Lookups and Calculations'!$F$12</f>
        <v>0</v>
      </c>
      <c r="K8516" s="12">
        <f>(1 - Dashboard!$I$11) * I8516 * Dashboard!$I$10 * 'Lookups and Calculations'!$F$12</f>
        <v>0</v>
      </c>
      <c r="L8516" s="12">
        <f>(H8516 - I8516) * Dashboard!$I$13 * (Dashboard!$D$12 / 365) * 'Lookups and Calculations'!$F$12</f>
        <v>0</v>
      </c>
      <c r="M8516" s="3">
        <f>(G8516*2) * Dashboard!$I$13 * (Dashboard!$D$12 / 365) * 'Lookups and Calculations'!$F$12</f>
        <v>1602.0878730267946</v>
      </c>
      <c r="N8516" s="12">
        <f>H8516 * Dashboard!$I$14 * Dashboard!$I$15 * (Dashboard!$D$12 / 365) * 'Lookups and Calculations'!$F$12</f>
        <v>0</v>
      </c>
    </row>
    <row r="8517" spans="1:14" x14ac:dyDescent="0.35">
      <c r="A8517" s="2">
        <v>8516</v>
      </c>
      <c r="B8517" s="11">
        <v>1.5421614800497148</v>
      </c>
      <c r="C8517" s="11">
        <v>0.94304791538270494</v>
      </c>
      <c r="D8517" s="3">
        <f>B8517*Dashboard!$D$11*Dashboard!$D$10*SQRT(Dashboard!$D$12/365)</f>
        <v>382890.57661946613</v>
      </c>
      <c r="E8517" s="3">
        <f>IF(Dashboard!$I$3,C8517*Dashboard!$E$11*Dashboard!$E$10*SQRT(Dashboard!$D$12/365),0)</f>
        <v>468283.20480294857</v>
      </c>
      <c r="F8517" s="3">
        <f>D8517+IF(Dashboard!$I$3,E8517,0)</f>
        <v>851173.7814224147</v>
      </c>
      <c r="G8517" s="3">
        <f>IF(Dashboard!$I$4, ('Lookups and Calculations'!$F$9) / (1 - 'Lookups and Calculations'!$F$10), 'Lookups and Calculations'!$F$9)</f>
        <v>1951878.888340465</v>
      </c>
      <c r="H8517" s="12">
        <f t="shared" si="266"/>
        <v>0</v>
      </c>
      <c r="I8517" s="12">
        <f t="shared" si="267"/>
        <v>0</v>
      </c>
      <c r="J8517" s="13">
        <f>(1 - Dashboard!$I$9) * H8517 * Dashboard!$I$8 * 'Lookups and Calculations'!$F$12</f>
        <v>0</v>
      </c>
      <c r="K8517" s="12">
        <f>(1 - Dashboard!$I$11) * I8517 * Dashboard!$I$10 * 'Lookups and Calculations'!$F$12</f>
        <v>0</v>
      </c>
      <c r="L8517" s="12">
        <f>(H8517 - I8517) * Dashboard!$I$13 * (Dashboard!$D$12 / 365) * 'Lookups and Calculations'!$F$12</f>
        <v>0</v>
      </c>
      <c r="M8517" s="3">
        <f>(G8517*2) * Dashboard!$I$13 * (Dashboard!$D$12 / 365) * 'Lookups and Calculations'!$F$12</f>
        <v>1602.0878730267946</v>
      </c>
      <c r="N8517" s="12">
        <f>H8517 * Dashboard!$I$14 * Dashboard!$I$15 * (Dashboard!$D$12 / 365) * 'Lookups and Calculations'!$F$12</f>
        <v>0</v>
      </c>
    </row>
    <row r="8518" spans="1:14" x14ac:dyDescent="0.35">
      <c r="A8518" s="2">
        <v>8517</v>
      </c>
      <c r="B8518" s="11">
        <v>-1.3069541888212086</v>
      </c>
      <c r="C8518" s="11">
        <v>-0.19100891320361993</v>
      </c>
      <c r="D8518" s="3">
        <f>B8518*Dashboard!$D$11*Dashboard!$D$10*SQRT(Dashboard!$D$12/365)</f>
        <v>-324492.89484058903</v>
      </c>
      <c r="E8518" s="3">
        <f>IF(Dashboard!$I$3,C8518*Dashboard!$E$11*Dashboard!$E$10*SQRT(Dashboard!$D$12/365),0)</f>
        <v>-94848.060805712681</v>
      </c>
      <c r="F8518" s="3">
        <f>D8518+IF(Dashboard!$I$3,E8518,0)</f>
        <v>-419340.95564630174</v>
      </c>
      <c r="G8518" s="3">
        <f>IF(Dashboard!$I$4, ('Lookups and Calculations'!$F$9) / (1 - 'Lookups and Calculations'!$F$10), 'Lookups and Calculations'!$F$9)</f>
        <v>1951878.888340465</v>
      </c>
      <c r="H8518" s="12">
        <f t="shared" si="266"/>
        <v>0</v>
      </c>
      <c r="I8518" s="12">
        <f t="shared" si="267"/>
        <v>0</v>
      </c>
      <c r="J8518" s="13">
        <f>(1 - Dashboard!$I$9) * H8518 * Dashboard!$I$8 * 'Lookups and Calculations'!$F$12</f>
        <v>0</v>
      </c>
      <c r="K8518" s="12">
        <f>(1 - Dashboard!$I$11) * I8518 * Dashboard!$I$10 * 'Lookups and Calculations'!$F$12</f>
        <v>0</v>
      </c>
      <c r="L8518" s="12">
        <f>(H8518 - I8518) * Dashboard!$I$13 * (Dashboard!$D$12 / 365) * 'Lookups and Calculations'!$F$12</f>
        <v>0</v>
      </c>
      <c r="M8518" s="3">
        <f>(G8518*2) * Dashboard!$I$13 * (Dashboard!$D$12 / 365) * 'Lookups and Calculations'!$F$12</f>
        <v>1602.0878730267946</v>
      </c>
      <c r="N8518" s="12">
        <f>H8518 * Dashboard!$I$14 * Dashboard!$I$15 * (Dashboard!$D$12 / 365) * 'Lookups and Calculations'!$F$12</f>
        <v>0</v>
      </c>
    </row>
    <row r="8519" spans="1:14" x14ac:dyDescent="0.35">
      <c r="A8519" s="2">
        <v>8518</v>
      </c>
      <c r="B8519" s="11">
        <v>-0.75906348042362792</v>
      </c>
      <c r="C8519" s="11">
        <v>1.3148083688865044</v>
      </c>
      <c r="D8519" s="3">
        <f>B8519*Dashboard!$D$11*Dashboard!$D$10*SQRT(Dashboard!$D$12/365)</f>
        <v>-188461.6218664808</v>
      </c>
      <c r="E8519" s="3">
        <f>IF(Dashboard!$I$3,C8519*Dashboard!$E$11*Dashboard!$E$10*SQRT(Dashboard!$D$12/365),0)</f>
        <v>652885.88908448734</v>
      </c>
      <c r="F8519" s="3">
        <f>D8519+IF(Dashboard!$I$3,E8519,0)</f>
        <v>464424.26721800654</v>
      </c>
      <c r="G8519" s="3">
        <f>IF(Dashboard!$I$4, ('Lookups and Calculations'!$F$9) / (1 - 'Lookups and Calculations'!$F$10), 'Lookups and Calculations'!$F$9)</f>
        <v>1951878.888340465</v>
      </c>
      <c r="H8519" s="12">
        <f t="shared" si="266"/>
        <v>0</v>
      </c>
      <c r="I8519" s="12">
        <f t="shared" si="267"/>
        <v>0</v>
      </c>
      <c r="J8519" s="13">
        <f>(1 - Dashboard!$I$9) * H8519 * Dashboard!$I$8 * 'Lookups and Calculations'!$F$12</f>
        <v>0</v>
      </c>
      <c r="K8519" s="12">
        <f>(1 - Dashboard!$I$11) * I8519 * Dashboard!$I$10 * 'Lookups and Calculations'!$F$12</f>
        <v>0</v>
      </c>
      <c r="L8519" s="12">
        <f>(H8519 - I8519) * Dashboard!$I$13 * (Dashboard!$D$12 / 365) * 'Lookups and Calculations'!$F$12</f>
        <v>0</v>
      </c>
      <c r="M8519" s="3">
        <f>(G8519*2) * Dashboard!$I$13 * (Dashboard!$D$12 / 365) * 'Lookups and Calculations'!$F$12</f>
        <v>1602.0878730267946</v>
      </c>
      <c r="N8519" s="12">
        <f>H8519 * Dashboard!$I$14 * Dashboard!$I$15 * (Dashboard!$D$12 / 365) * 'Lookups and Calculations'!$F$12</f>
        <v>0</v>
      </c>
    </row>
    <row r="8520" spans="1:14" x14ac:dyDescent="0.35">
      <c r="A8520" s="2">
        <v>8519</v>
      </c>
      <c r="B8520" s="11">
        <v>-0.50851059714569546</v>
      </c>
      <c r="C8520" s="11">
        <v>0.5469365124402048</v>
      </c>
      <c r="D8520" s="3">
        <f>B8520*Dashboard!$D$11*Dashboard!$D$10*SQRT(Dashboard!$D$12/365)</f>
        <v>-126253.90938434521</v>
      </c>
      <c r="E8520" s="3">
        <f>IF(Dashboard!$I$3,C8520*Dashboard!$E$11*Dashboard!$E$10*SQRT(Dashboard!$D$12/365),0)</f>
        <v>271588.72703229345</v>
      </c>
      <c r="F8520" s="3">
        <f>D8520+IF(Dashboard!$I$3,E8520,0)</f>
        <v>145334.81764794822</v>
      </c>
      <c r="G8520" s="3">
        <f>IF(Dashboard!$I$4, ('Lookups and Calculations'!$F$9) / (1 - 'Lookups and Calculations'!$F$10), 'Lookups and Calculations'!$F$9)</f>
        <v>1951878.888340465</v>
      </c>
      <c r="H8520" s="12">
        <f t="shared" si="266"/>
        <v>0</v>
      </c>
      <c r="I8520" s="12">
        <f t="shared" si="267"/>
        <v>0</v>
      </c>
      <c r="J8520" s="13">
        <f>(1 - Dashboard!$I$9) * H8520 * Dashboard!$I$8 * 'Lookups and Calculations'!$F$12</f>
        <v>0</v>
      </c>
      <c r="K8520" s="12">
        <f>(1 - Dashboard!$I$11) * I8520 * Dashboard!$I$10 * 'Lookups and Calculations'!$F$12</f>
        <v>0</v>
      </c>
      <c r="L8520" s="12">
        <f>(H8520 - I8520) * Dashboard!$I$13 * (Dashboard!$D$12 / 365) * 'Lookups and Calculations'!$F$12</f>
        <v>0</v>
      </c>
      <c r="M8520" s="3">
        <f>(G8520*2) * Dashboard!$I$13 * (Dashboard!$D$12 / 365) * 'Lookups and Calculations'!$F$12</f>
        <v>1602.0878730267946</v>
      </c>
      <c r="N8520" s="12">
        <f>H8520 * Dashboard!$I$14 * Dashboard!$I$15 * (Dashboard!$D$12 / 365) * 'Lookups and Calculations'!$F$12</f>
        <v>0</v>
      </c>
    </row>
    <row r="8521" spans="1:14" x14ac:dyDescent="0.35">
      <c r="A8521" s="2">
        <v>8520</v>
      </c>
      <c r="B8521" s="11">
        <v>1.1917915110315944</v>
      </c>
      <c r="C8521" s="11">
        <v>0.37836408977077884</v>
      </c>
      <c r="D8521" s="3">
        <f>B8521*Dashboard!$D$11*Dashboard!$D$10*SQRT(Dashboard!$D$12/365)</f>
        <v>295900.10175481846</v>
      </c>
      <c r="E8521" s="3">
        <f>IF(Dashboard!$I$3,C8521*Dashboard!$E$11*Dashboard!$E$10*SQRT(Dashboard!$D$12/365),0)</f>
        <v>187881.80923798293</v>
      </c>
      <c r="F8521" s="3">
        <f>D8521+IF(Dashboard!$I$3,E8521,0)</f>
        <v>483781.91099280142</v>
      </c>
      <c r="G8521" s="3">
        <f>IF(Dashboard!$I$4, ('Lookups and Calculations'!$F$9) / (1 - 'Lookups and Calculations'!$F$10), 'Lookups and Calculations'!$F$9)</f>
        <v>1951878.888340465</v>
      </c>
      <c r="H8521" s="12">
        <f t="shared" si="266"/>
        <v>0</v>
      </c>
      <c r="I8521" s="12">
        <f t="shared" si="267"/>
        <v>0</v>
      </c>
      <c r="J8521" s="13">
        <f>(1 - Dashboard!$I$9) * H8521 * Dashboard!$I$8 * 'Lookups and Calculations'!$F$12</f>
        <v>0</v>
      </c>
      <c r="K8521" s="12">
        <f>(1 - Dashboard!$I$11) * I8521 * Dashboard!$I$10 * 'Lookups and Calculations'!$F$12</f>
        <v>0</v>
      </c>
      <c r="L8521" s="12">
        <f>(H8521 - I8521) * Dashboard!$I$13 * (Dashboard!$D$12 / 365) * 'Lookups and Calculations'!$F$12</f>
        <v>0</v>
      </c>
      <c r="M8521" s="3">
        <f>(G8521*2) * Dashboard!$I$13 * (Dashboard!$D$12 / 365) * 'Lookups and Calculations'!$F$12</f>
        <v>1602.0878730267946</v>
      </c>
      <c r="N8521" s="12">
        <f>H8521 * Dashboard!$I$14 * Dashboard!$I$15 * (Dashboard!$D$12 / 365) * 'Lookups and Calculations'!$F$12</f>
        <v>0</v>
      </c>
    </row>
    <row r="8522" spans="1:14" x14ac:dyDescent="0.35">
      <c r="A8522" s="2">
        <v>8521</v>
      </c>
      <c r="B8522" s="11">
        <v>-0.95213490051400063</v>
      </c>
      <c r="C8522" s="11">
        <v>-1.3247607382461015</v>
      </c>
      <c r="D8522" s="3">
        <f>B8522*Dashboard!$D$11*Dashboard!$D$10*SQRT(Dashboard!$D$12/365)</f>
        <v>-236397.73512276498</v>
      </c>
      <c r="E8522" s="3">
        <f>IF(Dashboard!$I$3,C8522*Dashboard!$E$11*Dashboard!$E$10*SQRT(Dashboard!$D$12/365),0)</f>
        <v>-657827.87277701637</v>
      </c>
      <c r="F8522" s="3">
        <f>D8522+IF(Dashboard!$I$3,E8522,0)</f>
        <v>-894225.60789978132</v>
      </c>
      <c r="G8522" s="3">
        <f>IF(Dashboard!$I$4, ('Lookups and Calculations'!$F$9) / (1 - 'Lookups and Calculations'!$F$10), 'Lookups and Calculations'!$F$9)</f>
        <v>1951878.888340465</v>
      </c>
      <c r="H8522" s="12">
        <f t="shared" si="266"/>
        <v>0</v>
      </c>
      <c r="I8522" s="12">
        <f t="shared" si="267"/>
        <v>0</v>
      </c>
      <c r="J8522" s="13">
        <f>(1 - Dashboard!$I$9) * H8522 * Dashboard!$I$8 * 'Lookups and Calculations'!$F$12</f>
        <v>0</v>
      </c>
      <c r="K8522" s="12">
        <f>(1 - Dashboard!$I$11) * I8522 * Dashboard!$I$10 * 'Lookups and Calculations'!$F$12</f>
        <v>0</v>
      </c>
      <c r="L8522" s="12">
        <f>(H8522 - I8522) * Dashboard!$I$13 * (Dashboard!$D$12 / 365) * 'Lookups and Calculations'!$F$12</f>
        <v>0</v>
      </c>
      <c r="M8522" s="3">
        <f>(G8522*2) * Dashboard!$I$13 * (Dashboard!$D$12 / 365) * 'Lookups and Calculations'!$F$12</f>
        <v>1602.0878730267946</v>
      </c>
      <c r="N8522" s="12">
        <f>H8522 * Dashboard!$I$14 * Dashboard!$I$15 * (Dashboard!$D$12 / 365) * 'Lookups and Calculations'!$F$12</f>
        <v>0</v>
      </c>
    </row>
    <row r="8523" spans="1:14" x14ac:dyDescent="0.35">
      <c r="A8523" s="2">
        <v>8522</v>
      </c>
      <c r="B8523" s="11">
        <v>-1.7552274278496913</v>
      </c>
      <c r="C8523" s="11">
        <v>-9.5209356199954295E-3</v>
      </c>
      <c r="D8523" s="3">
        <f>B8523*Dashboard!$D$11*Dashboard!$D$10*SQRT(Dashboard!$D$12/365)</f>
        <v>-435790.96653743769</v>
      </c>
      <c r="E8523" s="3">
        <f>IF(Dashboard!$I$3,C8523*Dashboard!$E$11*Dashboard!$E$10*SQRT(Dashboard!$D$12/365),0)</f>
        <v>-4727.7494304673537</v>
      </c>
      <c r="F8523" s="3">
        <f>D8523+IF(Dashboard!$I$3,E8523,0)</f>
        <v>-440518.71596790507</v>
      </c>
      <c r="G8523" s="3">
        <f>IF(Dashboard!$I$4, ('Lookups and Calculations'!$F$9) / (1 - 'Lookups and Calculations'!$F$10), 'Lookups and Calculations'!$F$9)</f>
        <v>1951878.888340465</v>
      </c>
      <c r="H8523" s="12">
        <f t="shared" si="266"/>
        <v>0</v>
      </c>
      <c r="I8523" s="12">
        <f t="shared" si="267"/>
        <v>0</v>
      </c>
      <c r="J8523" s="13">
        <f>(1 - Dashboard!$I$9) * H8523 * Dashboard!$I$8 * 'Lookups and Calculations'!$F$12</f>
        <v>0</v>
      </c>
      <c r="K8523" s="12">
        <f>(1 - Dashboard!$I$11) * I8523 * Dashboard!$I$10 * 'Lookups and Calculations'!$F$12</f>
        <v>0</v>
      </c>
      <c r="L8523" s="12">
        <f>(H8523 - I8523) * Dashboard!$I$13 * (Dashboard!$D$12 / 365) * 'Lookups and Calculations'!$F$12</f>
        <v>0</v>
      </c>
      <c r="M8523" s="3">
        <f>(G8523*2) * Dashboard!$I$13 * (Dashboard!$D$12 / 365) * 'Lookups and Calculations'!$F$12</f>
        <v>1602.0878730267946</v>
      </c>
      <c r="N8523" s="12">
        <f>H8523 * Dashboard!$I$14 * Dashboard!$I$15 * (Dashboard!$D$12 / 365) * 'Lookups and Calculations'!$F$12</f>
        <v>0</v>
      </c>
    </row>
    <row r="8524" spans="1:14" x14ac:dyDescent="0.35">
      <c r="A8524" s="2">
        <v>8523</v>
      </c>
      <c r="B8524" s="11">
        <v>1.4137882236430059</v>
      </c>
      <c r="C8524" s="11">
        <v>-0.84538903024308387</v>
      </c>
      <c r="D8524" s="3">
        <f>B8524*Dashboard!$D$11*Dashboard!$D$10*SQRT(Dashboard!$D$12/365)</f>
        <v>351017.83773708995</v>
      </c>
      <c r="E8524" s="3">
        <f>IF(Dashboard!$I$3,C8524*Dashboard!$E$11*Dashboard!$E$10*SQRT(Dashboard!$D$12/365),0)</f>
        <v>-419789.36375341291</v>
      </c>
      <c r="F8524" s="3">
        <f>D8524+IF(Dashboard!$I$3,E8524,0)</f>
        <v>-68771.526016322954</v>
      </c>
      <c r="G8524" s="3">
        <f>IF(Dashboard!$I$4, ('Lookups and Calculations'!$F$9) / (1 - 'Lookups and Calculations'!$F$10), 'Lookups and Calculations'!$F$9)</f>
        <v>1951878.888340465</v>
      </c>
      <c r="H8524" s="12">
        <f t="shared" si="266"/>
        <v>0</v>
      </c>
      <c r="I8524" s="12">
        <f t="shared" si="267"/>
        <v>0</v>
      </c>
      <c r="J8524" s="13">
        <f>(1 - Dashboard!$I$9) * H8524 * Dashboard!$I$8 * 'Lookups and Calculations'!$F$12</f>
        <v>0</v>
      </c>
      <c r="K8524" s="12">
        <f>(1 - Dashboard!$I$11) * I8524 * Dashboard!$I$10 * 'Lookups and Calculations'!$F$12</f>
        <v>0</v>
      </c>
      <c r="L8524" s="12">
        <f>(H8524 - I8524) * Dashboard!$I$13 * (Dashboard!$D$12 / 365) * 'Lookups and Calculations'!$F$12</f>
        <v>0</v>
      </c>
      <c r="M8524" s="3">
        <f>(G8524*2) * Dashboard!$I$13 * (Dashboard!$D$12 / 365) * 'Lookups and Calculations'!$F$12</f>
        <v>1602.0878730267946</v>
      </c>
      <c r="N8524" s="12">
        <f>H8524 * Dashboard!$I$14 * Dashboard!$I$15 * (Dashboard!$D$12 / 365) * 'Lookups and Calculations'!$F$12</f>
        <v>0</v>
      </c>
    </row>
    <row r="8525" spans="1:14" x14ac:dyDescent="0.35">
      <c r="A8525" s="2">
        <v>8524</v>
      </c>
      <c r="B8525" s="11">
        <v>1.2520147368161263</v>
      </c>
      <c r="C8525" s="11">
        <v>0.40881509462898796</v>
      </c>
      <c r="D8525" s="3">
        <f>B8525*Dashboard!$D$11*Dashboard!$D$10*SQRT(Dashboard!$D$12/365)</f>
        <v>310852.43064179097</v>
      </c>
      <c r="E8525" s="3">
        <f>IF(Dashboard!$I$3,C8525*Dashboard!$E$11*Dashboard!$E$10*SQRT(Dashboard!$D$12/365),0)</f>
        <v>203002.66779869085</v>
      </c>
      <c r="F8525" s="3">
        <f>D8525+IF(Dashboard!$I$3,E8525,0)</f>
        <v>513855.09844048182</v>
      </c>
      <c r="G8525" s="3">
        <f>IF(Dashboard!$I$4, ('Lookups and Calculations'!$F$9) / (1 - 'Lookups and Calculations'!$F$10), 'Lookups and Calculations'!$F$9)</f>
        <v>1951878.888340465</v>
      </c>
      <c r="H8525" s="12">
        <f t="shared" si="266"/>
        <v>0</v>
      </c>
      <c r="I8525" s="12">
        <f t="shared" si="267"/>
        <v>0</v>
      </c>
      <c r="J8525" s="13">
        <f>(1 - Dashboard!$I$9) * H8525 * Dashboard!$I$8 * 'Lookups and Calculations'!$F$12</f>
        <v>0</v>
      </c>
      <c r="K8525" s="12">
        <f>(1 - Dashboard!$I$11) * I8525 * Dashboard!$I$10 * 'Lookups and Calculations'!$F$12</f>
        <v>0</v>
      </c>
      <c r="L8525" s="12">
        <f>(H8525 - I8525) * Dashboard!$I$13 * (Dashboard!$D$12 / 365) * 'Lookups and Calculations'!$F$12</f>
        <v>0</v>
      </c>
      <c r="M8525" s="3">
        <f>(G8525*2) * Dashboard!$I$13 * (Dashboard!$D$12 / 365) * 'Lookups and Calculations'!$F$12</f>
        <v>1602.0878730267946</v>
      </c>
      <c r="N8525" s="12">
        <f>H8525 * Dashboard!$I$14 * Dashboard!$I$15 * (Dashboard!$D$12 / 365) * 'Lookups and Calculations'!$F$12</f>
        <v>0</v>
      </c>
    </row>
    <row r="8526" spans="1:14" x14ac:dyDescent="0.35">
      <c r="A8526" s="2">
        <v>8525</v>
      </c>
      <c r="B8526" s="11">
        <v>1.3953095109877243E-3</v>
      </c>
      <c r="C8526" s="11">
        <v>2.8051796092319885E-2</v>
      </c>
      <c r="D8526" s="3">
        <f>B8526*Dashboard!$D$11*Dashboard!$D$10*SQRT(Dashboard!$D$12/365)</f>
        <v>346.4299103148993</v>
      </c>
      <c r="E8526" s="3">
        <f>IF(Dashboard!$I$3,C8526*Dashboard!$E$11*Dashboard!$E$10*SQRT(Dashboard!$D$12/365),0)</f>
        <v>13929.498979126101</v>
      </c>
      <c r="F8526" s="3">
        <f>D8526+IF(Dashboard!$I$3,E8526,0)</f>
        <v>14275.928889441</v>
      </c>
      <c r="G8526" s="3">
        <f>IF(Dashboard!$I$4, ('Lookups and Calculations'!$F$9) / (1 - 'Lookups and Calculations'!$F$10), 'Lookups and Calculations'!$F$9)</f>
        <v>1951878.888340465</v>
      </c>
      <c r="H8526" s="12">
        <f t="shared" si="266"/>
        <v>0</v>
      </c>
      <c r="I8526" s="12">
        <f t="shared" si="267"/>
        <v>0</v>
      </c>
      <c r="J8526" s="13">
        <f>(1 - Dashboard!$I$9) * H8526 * Dashboard!$I$8 * 'Lookups and Calculations'!$F$12</f>
        <v>0</v>
      </c>
      <c r="K8526" s="12">
        <f>(1 - Dashboard!$I$11) * I8526 * Dashboard!$I$10 * 'Lookups and Calculations'!$F$12</f>
        <v>0</v>
      </c>
      <c r="L8526" s="12">
        <f>(H8526 - I8526) * Dashboard!$I$13 * (Dashboard!$D$12 / 365) * 'Lookups and Calculations'!$F$12</f>
        <v>0</v>
      </c>
      <c r="M8526" s="3">
        <f>(G8526*2) * Dashboard!$I$13 * (Dashboard!$D$12 / 365) * 'Lookups and Calculations'!$F$12</f>
        <v>1602.0878730267946</v>
      </c>
      <c r="N8526" s="12">
        <f>H8526 * Dashboard!$I$14 * Dashboard!$I$15 * (Dashboard!$D$12 / 365) * 'Lookups and Calculations'!$F$12</f>
        <v>0</v>
      </c>
    </row>
    <row r="8527" spans="1:14" x14ac:dyDescent="0.35">
      <c r="A8527" s="2">
        <v>8526</v>
      </c>
      <c r="B8527" s="11">
        <v>-1.573141493166913</v>
      </c>
      <c r="C8527" s="11">
        <v>-1.1763579059881248</v>
      </c>
      <c r="D8527" s="3">
        <f>B8527*Dashboard!$D$11*Dashboard!$D$10*SQRT(Dashboard!$D$12/365)</f>
        <v>-390582.3490048977</v>
      </c>
      <c r="E8527" s="3">
        <f>IF(Dashboard!$I$3,C8527*Dashboard!$E$11*Dashboard!$E$10*SQRT(Dashboard!$D$12/365),0)</f>
        <v>-584136.43805983372</v>
      </c>
      <c r="F8527" s="3">
        <f>D8527+IF(Dashboard!$I$3,E8527,0)</f>
        <v>-974718.78706473135</v>
      </c>
      <c r="G8527" s="3">
        <f>IF(Dashboard!$I$4, ('Lookups and Calculations'!$F$9) / (1 - 'Lookups and Calculations'!$F$10), 'Lookups and Calculations'!$F$9)</f>
        <v>1951878.888340465</v>
      </c>
      <c r="H8527" s="12">
        <f t="shared" si="266"/>
        <v>0</v>
      </c>
      <c r="I8527" s="12">
        <f t="shared" si="267"/>
        <v>0</v>
      </c>
      <c r="J8527" s="13">
        <f>(1 - Dashboard!$I$9) * H8527 * Dashboard!$I$8 * 'Lookups and Calculations'!$F$12</f>
        <v>0</v>
      </c>
      <c r="K8527" s="12">
        <f>(1 - Dashboard!$I$11) * I8527 * Dashboard!$I$10 * 'Lookups and Calculations'!$F$12</f>
        <v>0</v>
      </c>
      <c r="L8527" s="12">
        <f>(H8527 - I8527) * Dashboard!$I$13 * (Dashboard!$D$12 / 365) * 'Lookups and Calculations'!$F$12</f>
        <v>0</v>
      </c>
      <c r="M8527" s="3">
        <f>(G8527*2) * Dashboard!$I$13 * (Dashboard!$D$12 / 365) * 'Lookups and Calculations'!$F$12</f>
        <v>1602.0878730267946</v>
      </c>
      <c r="N8527" s="12">
        <f>H8527 * Dashboard!$I$14 * Dashboard!$I$15 * (Dashboard!$D$12 / 365) * 'Lookups and Calculations'!$F$12</f>
        <v>0</v>
      </c>
    </row>
    <row r="8528" spans="1:14" x14ac:dyDescent="0.35">
      <c r="A8528" s="2">
        <v>8527</v>
      </c>
      <c r="B8528" s="11">
        <v>4.0235765745534793E-2</v>
      </c>
      <c r="C8528" s="11">
        <v>4.6821735177783486E-2</v>
      </c>
      <c r="D8528" s="3">
        <f>B8528*Dashboard!$D$11*Dashboard!$D$10*SQRT(Dashboard!$D$12/365)</f>
        <v>9989.8069990290114</v>
      </c>
      <c r="E8528" s="3">
        <f>IF(Dashboard!$I$3,C8528*Dashboard!$E$11*Dashboard!$E$10*SQRT(Dashboard!$D$12/365),0)</f>
        <v>23249.966248628549</v>
      </c>
      <c r="F8528" s="3">
        <f>D8528+IF(Dashboard!$I$3,E8528,0)</f>
        <v>33239.773247657562</v>
      </c>
      <c r="G8528" s="3">
        <f>IF(Dashboard!$I$4, ('Lookups and Calculations'!$F$9) / (1 - 'Lookups and Calculations'!$F$10), 'Lookups and Calculations'!$F$9)</f>
        <v>1951878.888340465</v>
      </c>
      <c r="H8528" s="12">
        <f t="shared" si="266"/>
        <v>0</v>
      </c>
      <c r="I8528" s="12">
        <f t="shared" si="267"/>
        <v>0</v>
      </c>
      <c r="J8528" s="13">
        <f>(1 - Dashboard!$I$9) * H8528 * Dashboard!$I$8 * 'Lookups and Calculations'!$F$12</f>
        <v>0</v>
      </c>
      <c r="K8528" s="12">
        <f>(1 - Dashboard!$I$11) * I8528 * Dashboard!$I$10 * 'Lookups and Calculations'!$F$12</f>
        <v>0</v>
      </c>
      <c r="L8528" s="12">
        <f>(H8528 - I8528) * Dashboard!$I$13 * (Dashboard!$D$12 / 365) * 'Lookups and Calculations'!$F$12</f>
        <v>0</v>
      </c>
      <c r="M8528" s="3">
        <f>(G8528*2) * Dashboard!$I$13 * (Dashboard!$D$12 / 365) * 'Lookups and Calculations'!$F$12</f>
        <v>1602.0878730267946</v>
      </c>
      <c r="N8528" s="12">
        <f>H8528 * Dashboard!$I$14 * Dashboard!$I$15 * (Dashboard!$D$12 / 365) * 'Lookups and Calculations'!$F$12</f>
        <v>0</v>
      </c>
    </row>
    <row r="8529" spans="1:14" x14ac:dyDescent="0.35">
      <c r="A8529" s="2">
        <v>8528</v>
      </c>
      <c r="B8529" s="11">
        <v>-1.1575224130952098</v>
      </c>
      <c r="C8529" s="11">
        <v>1.3301298430361046</v>
      </c>
      <c r="D8529" s="3">
        <f>B8529*Dashboard!$D$11*Dashboard!$D$10*SQRT(Dashboard!$D$12/365)</f>
        <v>-287391.70958004548</v>
      </c>
      <c r="E8529" s="3">
        <f>IF(Dashboard!$I$3,C8529*Dashboard!$E$11*Dashboard!$E$10*SQRT(Dashboard!$D$12/365),0)</f>
        <v>660493.97442145424</v>
      </c>
      <c r="F8529" s="3">
        <f>D8529+IF(Dashboard!$I$3,E8529,0)</f>
        <v>373102.26484140876</v>
      </c>
      <c r="G8529" s="3">
        <f>IF(Dashboard!$I$4, ('Lookups and Calculations'!$F$9) / (1 - 'Lookups and Calculations'!$F$10), 'Lookups and Calculations'!$F$9)</f>
        <v>1951878.888340465</v>
      </c>
      <c r="H8529" s="12">
        <f t="shared" si="266"/>
        <v>0</v>
      </c>
      <c r="I8529" s="12">
        <f t="shared" si="267"/>
        <v>0</v>
      </c>
      <c r="J8529" s="13">
        <f>(1 - Dashboard!$I$9) * H8529 * Dashboard!$I$8 * 'Lookups and Calculations'!$F$12</f>
        <v>0</v>
      </c>
      <c r="K8529" s="12">
        <f>(1 - Dashboard!$I$11) * I8529 * Dashboard!$I$10 * 'Lookups and Calculations'!$F$12</f>
        <v>0</v>
      </c>
      <c r="L8529" s="12">
        <f>(H8529 - I8529) * Dashboard!$I$13 * (Dashboard!$D$12 / 365) * 'Lookups and Calculations'!$F$12</f>
        <v>0</v>
      </c>
      <c r="M8529" s="3">
        <f>(G8529*2) * Dashboard!$I$13 * (Dashboard!$D$12 / 365) * 'Lookups and Calculations'!$F$12</f>
        <v>1602.0878730267946</v>
      </c>
      <c r="N8529" s="12">
        <f>H8529 * Dashboard!$I$14 * Dashboard!$I$15 * (Dashboard!$D$12 / 365) * 'Lookups and Calculations'!$F$12</f>
        <v>0</v>
      </c>
    </row>
    <row r="8530" spans="1:14" x14ac:dyDescent="0.35">
      <c r="A8530" s="2">
        <v>8529</v>
      </c>
      <c r="B8530" s="11">
        <v>-0.14171800024351042</v>
      </c>
      <c r="C8530" s="11">
        <v>-1.2468743035645342</v>
      </c>
      <c r="D8530" s="3">
        <f>B8530*Dashboard!$D$11*Dashboard!$D$10*SQRT(Dashboard!$D$12/365)</f>
        <v>-35185.995456744306</v>
      </c>
      <c r="E8530" s="3">
        <f>IF(Dashboard!$I$3,C8530*Dashboard!$E$11*Dashboard!$E$10*SQRT(Dashboard!$D$12/365),0)</f>
        <v>-619152.30958619097</v>
      </c>
      <c r="F8530" s="3">
        <f>D8530+IF(Dashboard!$I$3,E8530,0)</f>
        <v>-654338.3050429353</v>
      </c>
      <c r="G8530" s="3">
        <f>IF(Dashboard!$I$4, ('Lookups and Calculations'!$F$9) / (1 - 'Lookups and Calculations'!$F$10), 'Lookups and Calculations'!$F$9)</f>
        <v>1951878.888340465</v>
      </c>
      <c r="H8530" s="12">
        <f t="shared" si="266"/>
        <v>0</v>
      </c>
      <c r="I8530" s="12">
        <f t="shared" si="267"/>
        <v>0</v>
      </c>
      <c r="J8530" s="13">
        <f>(1 - Dashboard!$I$9) * H8530 * Dashboard!$I$8 * 'Lookups and Calculations'!$F$12</f>
        <v>0</v>
      </c>
      <c r="K8530" s="12">
        <f>(1 - Dashboard!$I$11) * I8530 * Dashboard!$I$10 * 'Lookups and Calculations'!$F$12</f>
        <v>0</v>
      </c>
      <c r="L8530" s="12">
        <f>(H8530 - I8530) * Dashboard!$I$13 * (Dashboard!$D$12 / 365) * 'Lookups and Calculations'!$F$12</f>
        <v>0</v>
      </c>
      <c r="M8530" s="3">
        <f>(G8530*2) * Dashboard!$I$13 * (Dashboard!$D$12 / 365) * 'Lookups and Calculations'!$F$12</f>
        <v>1602.0878730267946</v>
      </c>
      <c r="N8530" s="12">
        <f>H8530 * Dashboard!$I$14 * Dashboard!$I$15 * (Dashboard!$D$12 / 365) * 'Lookups and Calculations'!$F$12</f>
        <v>0</v>
      </c>
    </row>
    <row r="8531" spans="1:14" x14ac:dyDescent="0.35">
      <c r="A8531" s="2">
        <v>8530</v>
      </c>
      <c r="B8531" s="11">
        <v>-5.0843098080608114E-4</v>
      </c>
      <c r="C8531" s="11">
        <v>0.28639237038323512</v>
      </c>
      <c r="D8531" s="3">
        <f>B8531*Dashboard!$D$11*Dashboard!$D$10*SQRT(Dashboard!$D$12/365)</f>
        <v>-126.23414209889708</v>
      </c>
      <c r="E8531" s="3">
        <f>IF(Dashboard!$I$3,C8531*Dashboard!$E$11*Dashboard!$E$10*SQRT(Dashboard!$D$12/365),0)</f>
        <v>142212.00730797346</v>
      </c>
      <c r="F8531" s="3">
        <f>D8531+IF(Dashboard!$I$3,E8531,0)</f>
        <v>142085.77316587456</v>
      </c>
      <c r="G8531" s="3">
        <f>IF(Dashboard!$I$4, ('Lookups and Calculations'!$F$9) / (1 - 'Lookups and Calculations'!$F$10), 'Lookups and Calculations'!$F$9)</f>
        <v>1951878.888340465</v>
      </c>
      <c r="H8531" s="12">
        <f t="shared" si="266"/>
        <v>0</v>
      </c>
      <c r="I8531" s="12">
        <f t="shared" si="267"/>
        <v>0</v>
      </c>
      <c r="J8531" s="13">
        <f>(1 - Dashboard!$I$9) * H8531 * Dashboard!$I$8 * 'Lookups and Calculations'!$F$12</f>
        <v>0</v>
      </c>
      <c r="K8531" s="12">
        <f>(1 - Dashboard!$I$11) * I8531 * Dashboard!$I$10 * 'Lookups and Calculations'!$F$12</f>
        <v>0</v>
      </c>
      <c r="L8531" s="12">
        <f>(H8531 - I8531) * Dashboard!$I$13 * (Dashboard!$D$12 / 365) * 'Lookups and Calculations'!$F$12</f>
        <v>0</v>
      </c>
      <c r="M8531" s="3">
        <f>(G8531*2) * Dashboard!$I$13 * (Dashboard!$D$12 / 365) * 'Lookups and Calculations'!$F$12</f>
        <v>1602.0878730267946</v>
      </c>
      <c r="N8531" s="12">
        <f>H8531 * Dashboard!$I$14 * Dashboard!$I$15 * (Dashboard!$D$12 / 365) * 'Lookups and Calculations'!$F$12</f>
        <v>0</v>
      </c>
    </row>
    <row r="8532" spans="1:14" x14ac:dyDescent="0.35">
      <c r="A8532" s="2">
        <v>8531</v>
      </c>
      <c r="B8532" s="11">
        <v>-1.4013902464166457</v>
      </c>
      <c r="C8532" s="11">
        <v>-0.86035244151986556</v>
      </c>
      <c r="D8532" s="3">
        <f>B8532*Dashboard!$D$11*Dashboard!$D$10*SQRT(Dashboard!$D$12/365)</f>
        <v>-347939.64604930178</v>
      </c>
      <c r="E8532" s="3">
        <f>IF(Dashboard!$I$3,C8532*Dashboard!$E$11*Dashboard!$E$10*SQRT(Dashboard!$D$12/365),0)</f>
        <v>-427219.64812515909</v>
      </c>
      <c r="F8532" s="3">
        <f>D8532+IF(Dashboard!$I$3,E8532,0)</f>
        <v>-775159.29417446093</v>
      </c>
      <c r="G8532" s="3">
        <f>IF(Dashboard!$I$4, ('Lookups and Calculations'!$F$9) / (1 - 'Lookups and Calculations'!$F$10), 'Lookups and Calculations'!$F$9)</f>
        <v>1951878.888340465</v>
      </c>
      <c r="H8532" s="12">
        <f t="shared" si="266"/>
        <v>0</v>
      </c>
      <c r="I8532" s="12">
        <f t="shared" si="267"/>
        <v>0</v>
      </c>
      <c r="J8532" s="13">
        <f>(1 - Dashboard!$I$9) * H8532 * Dashboard!$I$8 * 'Lookups and Calculations'!$F$12</f>
        <v>0</v>
      </c>
      <c r="K8532" s="12">
        <f>(1 - Dashboard!$I$11) * I8532 * Dashboard!$I$10 * 'Lookups and Calculations'!$F$12</f>
        <v>0</v>
      </c>
      <c r="L8532" s="12">
        <f>(H8532 - I8532) * Dashboard!$I$13 * (Dashboard!$D$12 / 365) * 'Lookups and Calculations'!$F$12</f>
        <v>0</v>
      </c>
      <c r="M8532" s="3">
        <f>(G8532*2) * Dashboard!$I$13 * (Dashboard!$D$12 / 365) * 'Lookups and Calculations'!$F$12</f>
        <v>1602.0878730267946</v>
      </c>
      <c r="N8532" s="12">
        <f>H8532 * Dashboard!$I$14 * Dashboard!$I$15 * (Dashboard!$D$12 / 365) * 'Lookups and Calculations'!$F$12</f>
        <v>0</v>
      </c>
    </row>
    <row r="8533" spans="1:14" x14ac:dyDescent="0.35">
      <c r="A8533" s="2">
        <v>8532</v>
      </c>
      <c r="B8533" s="11">
        <v>-3.4428756647561828E-2</v>
      </c>
      <c r="C8533" s="11">
        <v>-1.0506572797974572</v>
      </c>
      <c r="D8533" s="3">
        <f>B8533*Dashboard!$D$11*Dashboard!$D$10*SQRT(Dashboard!$D$12/365)</f>
        <v>-8548.0325216340261</v>
      </c>
      <c r="E8533" s="3">
        <f>IF(Dashboard!$I$3,C8533*Dashboard!$E$11*Dashboard!$E$10*SQRT(Dashboard!$D$12/365),0)</f>
        <v>-521718.09099799284</v>
      </c>
      <c r="F8533" s="3">
        <f>D8533+IF(Dashboard!$I$3,E8533,0)</f>
        <v>-530266.12351962691</v>
      </c>
      <c r="G8533" s="3">
        <f>IF(Dashboard!$I$4, ('Lookups and Calculations'!$F$9) / (1 - 'Lookups and Calculations'!$F$10), 'Lookups and Calculations'!$F$9)</f>
        <v>1951878.888340465</v>
      </c>
      <c r="H8533" s="12">
        <f t="shared" si="266"/>
        <v>0</v>
      </c>
      <c r="I8533" s="12">
        <f t="shared" si="267"/>
        <v>0</v>
      </c>
      <c r="J8533" s="13">
        <f>(1 - Dashboard!$I$9) * H8533 * Dashboard!$I$8 * 'Lookups and Calculations'!$F$12</f>
        <v>0</v>
      </c>
      <c r="K8533" s="12">
        <f>(1 - Dashboard!$I$11) * I8533 * Dashboard!$I$10 * 'Lookups and Calculations'!$F$12</f>
        <v>0</v>
      </c>
      <c r="L8533" s="12">
        <f>(H8533 - I8533) * Dashboard!$I$13 * (Dashboard!$D$12 / 365) * 'Lookups and Calculations'!$F$12</f>
        <v>0</v>
      </c>
      <c r="M8533" s="3">
        <f>(G8533*2) * Dashboard!$I$13 * (Dashboard!$D$12 / 365) * 'Lookups and Calculations'!$F$12</f>
        <v>1602.0878730267946</v>
      </c>
      <c r="N8533" s="12">
        <f>H8533 * Dashboard!$I$14 * Dashboard!$I$15 * (Dashboard!$D$12 / 365) * 'Lookups and Calculations'!$F$12</f>
        <v>0</v>
      </c>
    </row>
    <row r="8534" spans="1:14" x14ac:dyDescent="0.35">
      <c r="A8534" s="2">
        <v>8533</v>
      </c>
      <c r="B8534" s="11">
        <v>-0.67974290208054045</v>
      </c>
      <c r="C8534" s="11">
        <v>0.33746402636138367</v>
      </c>
      <c r="D8534" s="3">
        <f>B8534*Dashboard!$D$11*Dashboard!$D$10*SQRT(Dashboard!$D$12/365)</f>
        <v>-168767.76854925542</v>
      </c>
      <c r="E8534" s="3">
        <f>IF(Dashboard!$I$3,C8534*Dashboard!$E$11*Dashboard!$E$10*SQRT(Dashboard!$D$12/365),0)</f>
        <v>167572.32924488751</v>
      </c>
      <c r="F8534" s="3">
        <f>D8534+IF(Dashboard!$I$3,E8534,0)</f>
        <v>-1195.4393043679011</v>
      </c>
      <c r="G8534" s="3">
        <f>IF(Dashboard!$I$4, ('Lookups and Calculations'!$F$9) / (1 - 'Lookups and Calculations'!$F$10), 'Lookups and Calculations'!$F$9)</f>
        <v>1951878.888340465</v>
      </c>
      <c r="H8534" s="12">
        <f t="shared" si="266"/>
        <v>0</v>
      </c>
      <c r="I8534" s="12">
        <f t="shared" si="267"/>
        <v>0</v>
      </c>
      <c r="J8534" s="13">
        <f>(1 - Dashboard!$I$9) * H8534 * Dashboard!$I$8 * 'Lookups and Calculations'!$F$12</f>
        <v>0</v>
      </c>
      <c r="K8534" s="12">
        <f>(1 - Dashboard!$I$11) * I8534 * Dashboard!$I$10 * 'Lookups and Calculations'!$F$12</f>
        <v>0</v>
      </c>
      <c r="L8534" s="12">
        <f>(H8534 - I8534) * Dashboard!$I$13 * (Dashboard!$D$12 / 365) * 'Lookups and Calculations'!$F$12</f>
        <v>0</v>
      </c>
      <c r="M8534" s="3">
        <f>(G8534*2) * Dashboard!$I$13 * (Dashboard!$D$12 / 365) * 'Lookups and Calculations'!$F$12</f>
        <v>1602.0878730267946</v>
      </c>
      <c r="N8534" s="12">
        <f>H8534 * Dashboard!$I$14 * Dashboard!$I$15 * (Dashboard!$D$12 / 365) * 'Lookups and Calculations'!$F$12</f>
        <v>0</v>
      </c>
    </row>
    <row r="8535" spans="1:14" x14ac:dyDescent="0.35">
      <c r="A8535" s="2">
        <v>8534</v>
      </c>
      <c r="B8535" s="11">
        <v>0.25927643766420239</v>
      </c>
      <c r="C8535" s="11">
        <v>0.7215300827158373</v>
      </c>
      <c r="D8535" s="3">
        <f>B8535*Dashboard!$D$11*Dashboard!$D$10*SQRT(Dashboard!$D$12/365)</f>
        <v>64373.611976021602</v>
      </c>
      <c r="E8535" s="3">
        <f>IF(Dashboard!$I$3,C8535*Dashboard!$E$11*Dashboard!$E$10*SQRT(Dashboard!$D$12/365),0)</f>
        <v>358285.52715562831</v>
      </c>
      <c r="F8535" s="3">
        <f>D8535+IF(Dashboard!$I$3,E8535,0)</f>
        <v>422659.13913164992</v>
      </c>
      <c r="G8535" s="3">
        <f>IF(Dashboard!$I$4, ('Lookups and Calculations'!$F$9) / (1 - 'Lookups and Calculations'!$F$10), 'Lookups and Calculations'!$F$9)</f>
        <v>1951878.888340465</v>
      </c>
      <c r="H8535" s="12">
        <f t="shared" si="266"/>
        <v>0</v>
      </c>
      <c r="I8535" s="12">
        <f t="shared" si="267"/>
        <v>0</v>
      </c>
      <c r="J8535" s="13">
        <f>(1 - Dashboard!$I$9) * H8535 * Dashboard!$I$8 * 'Lookups and Calculations'!$F$12</f>
        <v>0</v>
      </c>
      <c r="K8535" s="12">
        <f>(1 - Dashboard!$I$11) * I8535 * Dashboard!$I$10 * 'Lookups and Calculations'!$F$12</f>
        <v>0</v>
      </c>
      <c r="L8535" s="12">
        <f>(H8535 - I8535) * Dashboard!$I$13 * (Dashboard!$D$12 / 365) * 'Lookups and Calculations'!$F$12</f>
        <v>0</v>
      </c>
      <c r="M8535" s="3">
        <f>(G8535*2) * Dashboard!$I$13 * (Dashboard!$D$12 / 365) * 'Lookups and Calculations'!$F$12</f>
        <v>1602.0878730267946</v>
      </c>
      <c r="N8535" s="12">
        <f>H8535 * Dashboard!$I$14 * Dashboard!$I$15 * (Dashboard!$D$12 / 365) * 'Lookups and Calculations'!$F$12</f>
        <v>0</v>
      </c>
    </row>
    <row r="8536" spans="1:14" x14ac:dyDescent="0.35">
      <c r="A8536" s="2">
        <v>8535</v>
      </c>
      <c r="B8536" s="11">
        <v>0.66239038138750561</v>
      </c>
      <c r="C8536" s="11">
        <v>-0.43087669830874709</v>
      </c>
      <c r="D8536" s="3">
        <f>B8536*Dashboard!$D$11*Dashboard!$D$10*SQRT(Dashboard!$D$12/365)</f>
        <v>164459.45405696039</v>
      </c>
      <c r="E8536" s="3">
        <f>IF(Dashboard!$I$3,C8536*Dashboard!$E$11*Dashboard!$E$10*SQRT(Dashboard!$D$12/365),0)</f>
        <v>-213957.65566911903</v>
      </c>
      <c r="F8536" s="3">
        <f>D8536+IF(Dashboard!$I$3,E8536,0)</f>
        <v>-49498.201612158649</v>
      </c>
      <c r="G8536" s="3">
        <f>IF(Dashboard!$I$4, ('Lookups and Calculations'!$F$9) / (1 - 'Lookups and Calculations'!$F$10), 'Lookups and Calculations'!$F$9)</f>
        <v>1951878.888340465</v>
      </c>
      <c r="H8536" s="12">
        <f t="shared" si="266"/>
        <v>0</v>
      </c>
      <c r="I8536" s="12">
        <f t="shared" si="267"/>
        <v>0</v>
      </c>
      <c r="J8536" s="13">
        <f>(1 - Dashboard!$I$9) * H8536 * Dashboard!$I$8 * 'Lookups and Calculations'!$F$12</f>
        <v>0</v>
      </c>
      <c r="K8536" s="12">
        <f>(1 - Dashboard!$I$11) * I8536 * Dashboard!$I$10 * 'Lookups and Calculations'!$F$12</f>
        <v>0</v>
      </c>
      <c r="L8536" s="12">
        <f>(H8536 - I8536) * Dashboard!$I$13 * (Dashboard!$D$12 / 365) * 'Lookups and Calculations'!$F$12</f>
        <v>0</v>
      </c>
      <c r="M8536" s="3">
        <f>(G8536*2) * Dashboard!$I$13 * (Dashboard!$D$12 / 365) * 'Lookups and Calculations'!$F$12</f>
        <v>1602.0878730267946</v>
      </c>
      <c r="N8536" s="12">
        <f>H8536 * Dashboard!$I$14 * Dashboard!$I$15 * (Dashboard!$D$12 / 365) * 'Lookups and Calculations'!$F$12</f>
        <v>0</v>
      </c>
    </row>
    <row r="8537" spans="1:14" x14ac:dyDescent="0.35">
      <c r="A8537" s="2">
        <v>8536</v>
      </c>
      <c r="B8537" s="11">
        <v>-0.97386794158305012</v>
      </c>
      <c r="C8537" s="11">
        <v>-0.4465143437443041</v>
      </c>
      <c r="D8537" s="3">
        <f>B8537*Dashboard!$D$11*Dashboard!$D$10*SQRT(Dashboard!$D$12/365)</f>
        <v>-241793.65295255973</v>
      </c>
      <c r="E8537" s="3">
        <f>IF(Dashboard!$I$3,C8537*Dashboard!$E$11*Dashboard!$E$10*SQRT(Dashboard!$D$12/365),0)</f>
        <v>-221722.74013692478</v>
      </c>
      <c r="F8537" s="3">
        <f>D8537+IF(Dashboard!$I$3,E8537,0)</f>
        <v>-463516.39308948454</v>
      </c>
      <c r="G8537" s="3">
        <f>IF(Dashboard!$I$4, ('Lookups and Calculations'!$F$9) / (1 - 'Lookups and Calculations'!$F$10), 'Lookups and Calculations'!$F$9)</f>
        <v>1951878.888340465</v>
      </c>
      <c r="H8537" s="12">
        <f t="shared" si="266"/>
        <v>0</v>
      </c>
      <c r="I8537" s="12">
        <f t="shared" si="267"/>
        <v>0</v>
      </c>
      <c r="J8537" s="13">
        <f>(1 - Dashboard!$I$9) * H8537 * Dashboard!$I$8 * 'Lookups and Calculations'!$F$12</f>
        <v>0</v>
      </c>
      <c r="K8537" s="12">
        <f>(1 - Dashboard!$I$11) * I8537 * Dashboard!$I$10 * 'Lookups and Calculations'!$F$12</f>
        <v>0</v>
      </c>
      <c r="L8537" s="12">
        <f>(H8537 - I8537) * Dashboard!$I$13 * (Dashboard!$D$12 / 365) * 'Lookups and Calculations'!$F$12</f>
        <v>0</v>
      </c>
      <c r="M8537" s="3">
        <f>(G8537*2) * Dashboard!$I$13 * (Dashboard!$D$12 / 365) * 'Lookups and Calculations'!$F$12</f>
        <v>1602.0878730267946</v>
      </c>
      <c r="N8537" s="12">
        <f>H8537 * Dashboard!$I$14 * Dashboard!$I$15 * (Dashboard!$D$12 / 365) * 'Lookups and Calculations'!$F$12</f>
        <v>0</v>
      </c>
    </row>
    <row r="8538" spans="1:14" x14ac:dyDescent="0.35">
      <c r="A8538" s="2">
        <v>8537</v>
      </c>
      <c r="B8538" s="11">
        <v>0.13517582158437424</v>
      </c>
      <c r="C8538" s="11">
        <v>0.44376302120453998</v>
      </c>
      <c r="D8538" s="3">
        <f>B8538*Dashboard!$D$11*Dashboard!$D$10*SQRT(Dashboard!$D$12/365)</f>
        <v>33561.691781967354</v>
      </c>
      <c r="E8538" s="3">
        <f>IF(Dashboard!$I$3,C8538*Dashboard!$E$11*Dashboard!$E$10*SQRT(Dashboard!$D$12/365),0)</f>
        <v>220356.53369571289</v>
      </c>
      <c r="F8538" s="3">
        <f>D8538+IF(Dashboard!$I$3,E8538,0)</f>
        <v>253918.22547768024</v>
      </c>
      <c r="G8538" s="3">
        <f>IF(Dashboard!$I$4, ('Lookups and Calculations'!$F$9) / (1 - 'Lookups and Calculations'!$F$10), 'Lookups and Calculations'!$F$9)</f>
        <v>1951878.888340465</v>
      </c>
      <c r="H8538" s="12">
        <f t="shared" si="266"/>
        <v>0</v>
      </c>
      <c r="I8538" s="12">
        <f t="shared" si="267"/>
        <v>0</v>
      </c>
      <c r="J8538" s="13">
        <f>(1 - Dashboard!$I$9) * H8538 * Dashboard!$I$8 * 'Lookups and Calculations'!$F$12</f>
        <v>0</v>
      </c>
      <c r="K8538" s="12">
        <f>(1 - Dashboard!$I$11) * I8538 * Dashboard!$I$10 * 'Lookups and Calculations'!$F$12</f>
        <v>0</v>
      </c>
      <c r="L8538" s="12">
        <f>(H8538 - I8538) * Dashboard!$I$13 * (Dashboard!$D$12 / 365) * 'Lookups and Calculations'!$F$12</f>
        <v>0</v>
      </c>
      <c r="M8538" s="3">
        <f>(G8538*2) * Dashboard!$I$13 * (Dashboard!$D$12 / 365) * 'Lookups and Calculations'!$F$12</f>
        <v>1602.0878730267946</v>
      </c>
      <c r="N8538" s="12">
        <f>H8538 * Dashboard!$I$14 * Dashboard!$I$15 * (Dashboard!$D$12 / 365) * 'Lookups and Calculations'!$F$12</f>
        <v>0</v>
      </c>
    </row>
    <row r="8539" spans="1:14" x14ac:dyDescent="0.35">
      <c r="A8539" s="2">
        <v>8538</v>
      </c>
      <c r="B8539" s="11">
        <v>-1.1862590696436568</v>
      </c>
      <c r="C8539" s="11">
        <v>0.90925788437773924</v>
      </c>
      <c r="D8539" s="3">
        <f>B8539*Dashboard!$D$11*Dashboard!$D$10*SQRT(Dashboard!$D$12/365)</f>
        <v>-294526.49743351707</v>
      </c>
      <c r="E8539" s="3">
        <f>IF(Dashboard!$I$3,C8539*Dashboard!$E$11*Dashboard!$E$10*SQRT(Dashboard!$D$12/365),0)</f>
        <v>451504.30762148887</v>
      </c>
      <c r="F8539" s="3">
        <f>D8539+IF(Dashboard!$I$3,E8539,0)</f>
        <v>156977.8101879718</v>
      </c>
      <c r="G8539" s="3">
        <f>IF(Dashboard!$I$4, ('Lookups and Calculations'!$F$9) / (1 - 'Lookups and Calculations'!$F$10), 'Lookups and Calculations'!$F$9)</f>
        <v>1951878.888340465</v>
      </c>
      <c r="H8539" s="12">
        <f t="shared" si="266"/>
        <v>0</v>
      </c>
      <c r="I8539" s="12">
        <f t="shared" si="267"/>
        <v>0</v>
      </c>
      <c r="J8539" s="13">
        <f>(1 - Dashboard!$I$9) * H8539 * Dashboard!$I$8 * 'Lookups and Calculations'!$F$12</f>
        <v>0</v>
      </c>
      <c r="K8539" s="12">
        <f>(1 - Dashboard!$I$11) * I8539 * Dashboard!$I$10 * 'Lookups and Calculations'!$F$12</f>
        <v>0</v>
      </c>
      <c r="L8539" s="12">
        <f>(H8539 - I8539) * Dashboard!$I$13 * (Dashboard!$D$12 / 365) * 'Lookups and Calculations'!$F$12</f>
        <v>0</v>
      </c>
      <c r="M8539" s="3">
        <f>(G8539*2) * Dashboard!$I$13 * (Dashboard!$D$12 / 365) * 'Lookups and Calculations'!$F$12</f>
        <v>1602.0878730267946</v>
      </c>
      <c r="N8539" s="12">
        <f>H8539 * Dashboard!$I$14 * Dashboard!$I$15 * (Dashboard!$D$12 / 365) * 'Lookups and Calculations'!$F$12</f>
        <v>0</v>
      </c>
    </row>
    <row r="8540" spans="1:14" x14ac:dyDescent="0.35">
      <c r="A8540" s="2">
        <v>8539</v>
      </c>
      <c r="B8540" s="11">
        <v>-0.56866319826441569</v>
      </c>
      <c r="C8540" s="11">
        <v>-1.1840368943993826</v>
      </c>
      <c r="D8540" s="3">
        <f>B8540*Dashboard!$D$11*Dashboard!$D$10*SQRT(Dashboard!$D$12/365)</f>
        <v>-141188.70345452588</v>
      </c>
      <c r="E8540" s="3">
        <f>IF(Dashboard!$I$3,C8540*Dashboard!$E$11*Dashboard!$E$10*SQRT(Dashboard!$D$12/365),0)</f>
        <v>-587949.54367643362</v>
      </c>
      <c r="F8540" s="3">
        <f>D8540+IF(Dashboard!$I$3,E8540,0)</f>
        <v>-729138.24713095953</v>
      </c>
      <c r="G8540" s="3">
        <f>IF(Dashboard!$I$4, ('Lookups and Calculations'!$F$9) / (1 - 'Lookups and Calculations'!$F$10), 'Lookups and Calculations'!$F$9)</f>
        <v>1951878.888340465</v>
      </c>
      <c r="H8540" s="12">
        <f t="shared" si="266"/>
        <v>0</v>
      </c>
      <c r="I8540" s="12">
        <f t="shared" si="267"/>
        <v>0</v>
      </c>
      <c r="J8540" s="13">
        <f>(1 - Dashboard!$I$9) * H8540 * Dashboard!$I$8 * 'Lookups and Calculations'!$F$12</f>
        <v>0</v>
      </c>
      <c r="K8540" s="12">
        <f>(1 - Dashboard!$I$11) * I8540 * Dashboard!$I$10 * 'Lookups and Calculations'!$F$12</f>
        <v>0</v>
      </c>
      <c r="L8540" s="12">
        <f>(H8540 - I8540) * Dashboard!$I$13 * (Dashboard!$D$12 / 365) * 'Lookups and Calculations'!$F$12</f>
        <v>0</v>
      </c>
      <c r="M8540" s="3">
        <f>(G8540*2) * Dashboard!$I$13 * (Dashboard!$D$12 / 365) * 'Lookups and Calculations'!$F$12</f>
        <v>1602.0878730267946</v>
      </c>
      <c r="N8540" s="12">
        <f>H8540 * Dashboard!$I$14 * Dashboard!$I$15 * (Dashboard!$D$12 / 365) * 'Lookups and Calculations'!$F$12</f>
        <v>0</v>
      </c>
    </row>
    <row r="8541" spans="1:14" x14ac:dyDescent="0.35">
      <c r="A8541" s="2">
        <v>8540</v>
      </c>
      <c r="B8541" s="11">
        <v>-1.2390489195205636</v>
      </c>
      <c r="C8541" s="11">
        <v>-1.2387711531168257</v>
      </c>
      <c r="D8541" s="3">
        <f>B8541*Dashboard!$D$11*Dashboard!$D$10*SQRT(Dashboard!$D$12/365)</f>
        <v>-307633.25461848598</v>
      </c>
      <c r="E8541" s="3">
        <f>IF(Dashboard!$I$3,C8541*Dashboard!$E$11*Dashboard!$E$10*SQRT(Dashboard!$D$12/365),0)</f>
        <v>-615128.58057013841</v>
      </c>
      <c r="F8541" s="3">
        <f>D8541+IF(Dashboard!$I$3,E8541,0)</f>
        <v>-922761.83518862445</v>
      </c>
      <c r="G8541" s="3">
        <f>IF(Dashboard!$I$4, ('Lookups and Calculations'!$F$9) / (1 - 'Lookups and Calculations'!$F$10), 'Lookups and Calculations'!$F$9)</f>
        <v>1951878.888340465</v>
      </c>
      <c r="H8541" s="12">
        <f t="shared" si="266"/>
        <v>0</v>
      </c>
      <c r="I8541" s="12">
        <f t="shared" si="267"/>
        <v>0</v>
      </c>
      <c r="J8541" s="13">
        <f>(1 - Dashboard!$I$9) * H8541 * Dashboard!$I$8 * 'Lookups and Calculations'!$F$12</f>
        <v>0</v>
      </c>
      <c r="K8541" s="12">
        <f>(1 - Dashboard!$I$11) * I8541 * Dashboard!$I$10 * 'Lookups and Calculations'!$F$12</f>
        <v>0</v>
      </c>
      <c r="L8541" s="12">
        <f>(H8541 - I8541) * Dashboard!$I$13 * (Dashboard!$D$12 / 365) * 'Lookups and Calculations'!$F$12</f>
        <v>0</v>
      </c>
      <c r="M8541" s="3">
        <f>(G8541*2) * Dashboard!$I$13 * (Dashboard!$D$12 / 365) * 'Lookups and Calculations'!$F$12</f>
        <v>1602.0878730267946</v>
      </c>
      <c r="N8541" s="12">
        <f>H8541 * Dashboard!$I$14 * Dashboard!$I$15 * (Dashboard!$D$12 / 365) * 'Lookups and Calculations'!$F$12</f>
        <v>0</v>
      </c>
    </row>
    <row r="8542" spans="1:14" x14ac:dyDescent="0.35">
      <c r="A8542" s="2">
        <v>8541</v>
      </c>
      <c r="B8542" s="11">
        <v>1.2250740580521602</v>
      </c>
      <c r="C8542" s="11">
        <v>-1.1044632149808873</v>
      </c>
      <c r="D8542" s="3">
        <f>B8542*Dashboard!$D$11*Dashboard!$D$10*SQRT(Dashboard!$D$12/365)</f>
        <v>304163.55132539006</v>
      </c>
      <c r="E8542" s="3">
        <f>IF(Dashboard!$I$3,C8542*Dashboard!$E$11*Dashboard!$E$10*SQRT(Dashboard!$D$12/365),0)</f>
        <v>-548436.15627773129</v>
      </c>
      <c r="F8542" s="3">
        <f>D8542+IF(Dashboard!$I$3,E8542,0)</f>
        <v>-244272.60495234124</v>
      </c>
      <c r="G8542" s="3">
        <f>IF(Dashboard!$I$4, ('Lookups and Calculations'!$F$9) / (1 - 'Lookups and Calculations'!$F$10), 'Lookups and Calculations'!$F$9)</f>
        <v>1951878.888340465</v>
      </c>
      <c r="H8542" s="12">
        <f t="shared" si="266"/>
        <v>0</v>
      </c>
      <c r="I8542" s="12">
        <f t="shared" si="267"/>
        <v>0</v>
      </c>
      <c r="J8542" s="13">
        <f>(1 - Dashboard!$I$9) * H8542 * Dashboard!$I$8 * 'Lookups and Calculations'!$F$12</f>
        <v>0</v>
      </c>
      <c r="K8542" s="12">
        <f>(1 - Dashboard!$I$11) * I8542 * Dashboard!$I$10 * 'Lookups and Calculations'!$F$12</f>
        <v>0</v>
      </c>
      <c r="L8542" s="12">
        <f>(H8542 - I8542) * Dashboard!$I$13 * (Dashboard!$D$12 / 365) * 'Lookups and Calculations'!$F$12</f>
        <v>0</v>
      </c>
      <c r="M8542" s="3">
        <f>(G8542*2) * Dashboard!$I$13 * (Dashboard!$D$12 / 365) * 'Lookups and Calculations'!$F$12</f>
        <v>1602.0878730267946</v>
      </c>
      <c r="N8542" s="12">
        <f>H8542 * Dashboard!$I$14 * Dashboard!$I$15 * (Dashboard!$D$12 / 365) * 'Lookups and Calculations'!$F$12</f>
        <v>0</v>
      </c>
    </row>
    <row r="8543" spans="1:14" x14ac:dyDescent="0.35">
      <c r="A8543" s="2">
        <v>8542</v>
      </c>
      <c r="B8543" s="11">
        <v>0.89376625607763993</v>
      </c>
      <c r="C8543" s="11">
        <v>1.8744546549468946</v>
      </c>
      <c r="D8543" s="3">
        <f>B8543*Dashboard!$D$11*Dashboard!$D$10*SQRT(Dashboard!$D$12/365)</f>
        <v>221905.86496918401</v>
      </c>
      <c r="E8543" s="3">
        <f>IF(Dashboard!$I$3,C8543*Dashboard!$E$11*Dashboard!$E$10*SQRT(Dashboard!$D$12/365),0)</f>
        <v>930785.82621130184</v>
      </c>
      <c r="F8543" s="3">
        <f>D8543+IF(Dashboard!$I$3,E8543,0)</f>
        <v>1152691.6911804858</v>
      </c>
      <c r="G8543" s="3">
        <f>IF(Dashboard!$I$4, ('Lookups and Calculations'!$F$9) / (1 - 'Lookups and Calculations'!$F$10), 'Lookups and Calculations'!$F$9)</f>
        <v>1951878.888340465</v>
      </c>
      <c r="H8543" s="12">
        <f t="shared" si="266"/>
        <v>0</v>
      </c>
      <c r="I8543" s="12">
        <f t="shared" si="267"/>
        <v>0</v>
      </c>
      <c r="J8543" s="13">
        <f>(1 - Dashboard!$I$9) * H8543 * Dashboard!$I$8 * 'Lookups and Calculations'!$F$12</f>
        <v>0</v>
      </c>
      <c r="K8543" s="12">
        <f>(1 - Dashboard!$I$11) * I8543 * Dashboard!$I$10 * 'Lookups and Calculations'!$F$12</f>
        <v>0</v>
      </c>
      <c r="L8543" s="12">
        <f>(H8543 - I8543) * Dashboard!$I$13 * (Dashboard!$D$12 / 365) * 'Lookups and Calculations'!$F$12</f>
        <v>0</v>
      </c>
      <c r="M8543" s="3">
        <f>(G8543*2) * Dashboard!$I$13 * (Dashboard!$D$12 / 365) * 'Lookups and Calculations'!$F$12</f>
        <v>1602.0878730267946</v>
      </c>
      <c r="N8543" s="12">
        <f>H8543 * Dashboard!$I$14 * Dashboard!$I$15 * (Dashboard!$D$12 / 365) * 'Lookups and Calculations'!$F$12</f>
        <v>0</v>
      </c>
    </row>
    <row r="8544" spans="1:14" x14ac:dyDescent="0.35">
      <c r="A8544" s="2">
        <v>8543</v>
      </c>
      <c r="B8544" s="11">
        <v>0.27698724664897034</v>
      </c>
      <c r="C8544" s="11">
        <v>-0.49085338407975243</v>
      </c>
      <c r="D8544" s="3">
        <f>B8544*Dashboard!$D$11*Dashboard!$D$10*SQRT(Dashboard!$D$12/365)</f>
        <v>68770.8829183333</v>
      </c>
      <c r="E8544" s="3">
        <f>IF(Dashboard!$I$3,C8544*Dashboard!$E$11*Dashboard!$E$10*SQRT(Dashboard!$D$12/365),0)</f>
        <v>-243739.89066288175</v>
      </c>
      <c r="F8544" s="3">
        <f>D8544+IF(Dashboard!$I$3,E8544,0)</f>
        <v>-174969.00774454843</v>
      </c>
      <c r="G8544" s="3">
        <f>IF(Dashboard!$I$4, ('Lookups and Calculations'!$F$9) / (1 - 'Lookups and Calculations'!$F$10), 'Lookups and Calculations'!$F$9)</f>
        <v>1951878.888340465</v>
      </c>
      <c r="H8544" s="12">
        <f t="shared" si="266"/>
        <v>0</v>
      </c>
      <c r="I8544" s="12">
        <f t="shared" si="267"/>
        <v>0</v>
      </c>
      <c r="J8544" s="13">
        <f>(1 - Dashboard!$I$9) * H8544 * Dashboard!$I$8 * 'Lookups and Calculations'!$F$12</f>
        <v>0</v>
      </c>
      <c r="K8544" s="12">
        <f>(1 - Dashboard!$I$11) * I8544 * Dashboard!$I$10 * 'Lookups and Calculations'!$F$12</f>
        <v>0</v>
      </c>
      <c r="L8544" s="12">
        <f>(H8544 - I8544) * Dashboard!$I$13 * (Dashboard!$D$12 / 365) * 'Lookups and Calculations'!$F$12</f>
        <v>0</v>
      </c>
      <c r="M8544" s="3">
        <f>(G8544*2) * Dashboard!$I$13 * (Dashboard!$D$12 / 365) * 'Lookups and Calculations'!$F$12</f>
        <v>1602.0878730267946</v>
      </c>
      <c r="N8544" s="12">
        <f>H8544 * Dashboard!$I$14 * Dashboard!$I$15 * (Dashboard!$D$12 / 365) * 'Lookups and Calculations'!$F$12</f>
        <v>0</v>
      </c>
    </row>
    <row r="8545" spans="1:14" x14ac:dyDescent="0.35">
      <c r="A8545" s="2">
        <v>8544</v>
      </c>
      <c r="B8545" s="11">
        <v>6.8872474872086531E-2</v>
      </c>
      <c r="C8545" s="11">
        <v>-0.39376289196622433</v>
      </c>
      <c r="D8545" s="3">
        <f>B8545*Dashboard!$D$11*Dashboard!$D$10*SQRT(Dashboard!$D$12/365)</f>
        <v>17099.779730027232</v>
      </c>
      <c r="E8545" s="3">
        <f>IF(Dashboard!$I$3,C8545*Dashboard!$E$11*Dashboard!$E$10*SQRT(Dashboard!$D$12/365),0)</f>
        <v>-195528.2928626072</v>
      </c>
      <c r="F8545" s="3">
        <f>D8545+IF(Dashboard!$I$3,E8545,0)</f>
        <v>-178428.51313257997</v>
      </c>
      <c r="G8545" s="3">
        <f>IF(Dashboard!$I$4, ('Lookups and Calculations'!$F$9) / (1 - 'Lookups and Calculations'!$F$10), 'Lookups and Calculations'!$F$9)</f>
        <v>1951878.888340465</v>
      </c>
      <c r="H8545" s="12">
        <f t="shared" si="266"/>
        <v>0</v>
      </c>
      <c r="I8545" s="12">
        <f t="shared" si="267"/>
        <v>0</v>
      </c>
      <c r="J8545" s="13">
        <f>(1 - Dashboard!$I$9) * H8545 * Dashboard!$I$8 * 'Lookups and Calculations'!$F$12</f>
        <v>0</v>
      </c>
      <c r="K8545" s="12">
        <f>(1 - Dashboard!$I$11) * I8545 * Dashboard!$I$10 * 'Lookups and Calculations'!$F$12</f>
        <v>0</v>
      </c>
      <c r="L8545" s="12">
        <f>(H8545 - I8545) * Dashboard!$I$13 * (Dashboard!$D$12 / 365) * 'Lookups and Calculations'!$F$12</f>
        <v>0</v>
      </c>
      <c r="M8545" s="3">
        <f>(G8545*2) * Dashboard!$I$13 * (Dashboard!$D$12 / 365) * 'Lookups and Calculations'!$F$12</f>
        <v>1602.0878730267946</v>
      </c>
      <c r="N8545" s="12">
        <f>H8545 * Dashboard!$I$14 * Dashboard!$I$15 * (Dashboard!$D$12 / 365) * 'Lookups and Calculations'!$F$12</f>
        <v>0</v>
      </c>
    </row>
    <row r="8546" spans="1:14" x14ac:dyDescent="0.35">
      <c r="A8546" s="2">
        <v>8545</v>
      </c>
      <c r="B8546" s="11">
        <v>-0.92827640017090451</v>
      </c>
      <c r="C8546" s="11">
        <v>0.70886295013665779</v>
      </c>
      <c r="D8546" s="3">
        <f>B8546*Dashboard!$D$11*Dashboard!$D$10*SQRT(Dashboard!$D$12/365)</f>
        <v>-230474.10450961461</v>
      </c>
      <c r="E8546" s="3">
        <f>IF(Dashboard!$I$3,C8546*Dashboard!$E$11*Dashboard!$E$10*SQRT(Dashboard!$D$12/365),0)</f>
        <v>351995.49104708683</v>
      </c>
      <c r="F8546" s="3">
        <f>D8546+IF(Dashboard!$I$3,E8546,0)</f>
        <v>121521.38653747222</v>
      </c>
      <c r="G8546" s="3">
        <f>IF(Dashboard!$I$4, ('Lookups and Calculations'!$F$9) / (1 - 'Lookups and Calculations'!$F$10), 'Lookups and Calculations'!$F$9)</f>
        <v>1951878.888340465</v>
      </c>
      <c r="H8546" s="12">
        <f t="shared" si="266"/>
        <v>0</v>
      </c>
      <c r="I8546" s="12">
        <f t="shared" si="267"/>
        <v>0</v>
      </c>
      <c r="J8546" s="13">
        <f>(1 - Dashboard!$I$9) * H8546 * Dashboard!$I$8 * 'Lookups and Calculations'!$F$12</f>
        <v>0</v>
      </c>
      <c r="K8546" s="12">
        <f>(1 - Dashboard!$I$11) * I8546 * Dashboard!$I$10 * 'Lookups and Calculations'!$F$12</f>
        <v>0</v>
      </c>
      <c r="L8546" s="12">
        <f>(H8546 - I8546) * Dashboard!$I$13 * (Dashboard!$D$12 / 365) * 'Lookups and Calculations'!$F$12</f>
        <v>0</v>
      </c>
      <c r="M8546" s="3">
        <f>(G8546*2) * Dashboard!$I$13 * (Dashboard!$D$12 / 365) * 'Lookups and Calculations'!$F$12</f>
        <v>1602.0878730267946</v>
      </c>
      <c r="N8546" s="12">
        <f>H8546 * Dashboard!$I$14 * Dashboard!$I$15 * (Dashboard!$D$12 / 365) * 'Lookups and Calculations'!$F$12</f>
        <v>0</v>
      </c>
    </row>
    <row r="8547" spans="1:14" x14ac:dyDescent="0.35">
      <c r="A8547" s="2">
        <v>8546</v>
      </c>
      <c r="B8547" s="11">
        <v>1.9691134687364056</v>
      </c>
      <c r="C8547" s="11">
        <v>1.1130354894560566</v>
      </c>
      <c r="D8547" s="3">
        <f>B8547*Dashboard!$D$11*Dashboard!$D$10*SQRT(Dashboard!$D$12/365)</f>
        <v>488894.97061574517</v>
      </c>
      <c r="E8547" s="3">
        <f>IF(Dashboard!$I$3,C8547*Dashboard!$E$11*Dashboard!$E$10*SQRT(Dashboard!$D$12/365),0)</f>
        <v>552692.8351783508</v>
      </c>
      <c r="F8547" s="3">
        <f>D8547+IF(Dashboard!$I$3,E8547,0)</f>
        <v>1041587.805794096</v>
      </c>
      <c r="G8547" s="3">
        <f>IF(Dashboard!$I$4, ('Lookups and Calculations'!$F$9) / (1 - 'Lookups and Calculations'!$F$10), 'Lookups and Calculations'!$F$9)</f>
        <v>1951878.888340465</v>
      </c>
      <c r="H8547" s="12">
        <f t="shared" si="266"/>
        <v>0</v>
      </c>
      <c r="I8547" s="12">
        <f t="shared" si="267"/>
        <v>0</v>
      </c>
      <c r="J8547" s="13">
        <f>(1 - Dashboard!$I$9) * H8547 * Dashboard!$I$8 * 'Lookups and Calculations'!$F$12</f>
        <v>0</v>
      </c>
      <c r="K8547" s="12">
        <f>(1 - Dashboard!$I$11) * I8547 * Dashboard!$I$10 * 'Lookups and Calculations'!$F$12</f>
        <v>0</v>
      </c>
      <c r="L8547" s="12">
        <f>(H8547 - I8547) * Dashboard!$I$13 * (Dashboard!$D$12 / 365) * 'Lookups and Calculations'!$F$12</f>
        <v>0</v>
      </c>
      <c r="M8547" s="3">
        <f>(G8547*2) * Dashboard!$I$13 * (Dashboard!$D$12 / 365) * 'Lookups and Calculations'!$F$12</f>
        <v>1602.0878730267946</v>
      </c>
      <c r="N8547" s="12">
        <f>H8547 * Dashboard!$I$14 * Dashboard!$I$15 * (Dashboard!$D$12 / 365) * 'Lookups and Calculations'!$F$12</f>
        <v>0</v>
      </c>
    </row>
    <row r="8548" spans="1:14" x14ac:dyDescent="0.35">
      <c r="A8548" s="2">
        <v>8547</v>
      </c>
      <c r="B8548" s="11">
        <v>-0.60587107601311752</v>
      </c>
      <c r="C8548" s="11">
        <v>0.68811107409745076</v>
      </c>
      <c r="D8548" s="3">
        <f>B8548*Dashboard!$D$11*Dashboard!$D$10*SQRT(Dashboard!$D$12/365)</f>
        <v>-150426.74107269268</v>
      </c>
      <c r="E8548" s="3">
        <f>IF(Dashboard!$I$3,C8548*Dashboard!$E$11*Dashboard!$E$10*SQRT(Dashboard!$D$12/365),0)</f>
        <v>341690.86616133037</v>
      </c>
      <c r="F8548" s="3">
        <f>D8548+IF(Dashboard!$I$3,E8548,0)</f>
        <v>191264.12508863769</v>
      </c>
      <c r="G8548" s="3">
        <f>IF(Dashboard!$I$4, ('Lookups and Calculations'!$F$9) / (1 - 'Lookups and Calculations'!$F$10), 'Lookups and Calculations'!$F$9)</f>
        <v>1951878.888340465</v>
      </c>
      <c r="H8548" s="12">
        <f t="shared" si="266"/>
        <v>0</v>
      </c>
      <c r="I8548" s="12">
        <f t="shared" si="267"/>
        <v>0</v>
      </c>
      <c r="J8548" s="13">
        <f>(1 - Dashboard!$I$9) * H8548 * Dashboard!$I$8 * 'Lookups and Calculations'!$F$12</f>
        <v>0</v>
      </c>
      <c r="K8548" s="12">
        <f>(1 - Dashboard!$I$11) * I8548 * Dashboard!$I$10 * 'Lookups and Calculations'!$F$12</f>
        <v>0</v>
      </c>
      <c r="L8548" s="12">
        <f>(H8548 - I8548) * Dashboard!$I$13 * (Dashboard!$D$12 / 365) * 'Lookups and Calculations'!$F$12</f>
        <v>0</v>
      </c>
      <c r="M8548" s="3">
        <f>(G8548*2) * Dashboard!$I$13 * (Dashboard!$D$12 / 365) * 'Lookups and Calculations'!$F$12</f>
        <v>1602.0878730267946</v>
      </c>
      <c r="N8548" s="12">
        <f>H8548 * Dashboard!$I$14 * Dashboard!$I$15 * (Dashboard!$D$12 / 365) * 'Lookups and Calculations'!$F$12</f>
        <v>0</v>
      </c>
    </row>
    <row r="8549" spans="1:14" x14ac:dyDescent="0.35">
      <c r="A8549" s="2">
        <v>8548</v>
      </c>
      <c r="B8549" s="11">
        <v>-0.24446023663543201</v>
      </c>
      <c r="C8549" s="11">
        <v>0.27434415838795423</v>
      </c>
      <c r="D8549" s="3">
        <f>B8549*Dashboard!$D$11*Dashboard!$D$10*SQRT(Dashboard!$D$12/365)</f>
        <v>-60695.019410583554</v>
      </c>
      <c r="E8549" s="3">
        <f>IF(Dashboard!$I$3,C8549*Dashboard!$E$11*Dashboard!$E$10*SQRT(Dashboard!$D$12/365),0)</f>
        <v>136229.304591319</v>
      </c>
      <c r="F8549" s="3">
        <f>D8549+IF(Dashboard!$I$3,E8549,0)</f>
        <v>75534.285180735445</v>
      </c>
      <c r="G8549" s="3">
        <f>IF(Dashboard!$I$4, ('Lookups and Calculations'!$F$9) / (1 - 'Lookups and Calculations'!$F$10), 'Lookups and Calculations'!$F$9)</f>
        <v>1951878.888340465</v>
      </c>
      <c r="H8549" s="12">
        <f t="shared" si="266"/>
        <v>0</v>
      </c>
      <c r="I8549" s="12">
        <f t="shared" si="267"/>
        <v>0</v>
      </c>
      <c r="J8549" s="13">
        <f>(1 - Dashboard!$I$9) * H8549 * Dashboard!$I$8 * 'Lookups and Calculations'!$F$12</f>
        <v>0</v>
      </c>
      <c r="K8549" s="12">
        <f>(1 - Dashboard!$I$11) * I8549 * Dashboard!$I$10 * 'Lookups and Calculations'!$F$12</f>
        <v>0</v>
      </c>
      <c r="L8549" s="12">
        <f>(H8549 - I8549) * Dashboard!$I$13 * (Dashboard!$D$12 / 365) * 'Lookups and Calculations'!$F$12</f>
        <v>0</v>
      </c>
      <c r="M8549" s="3">
        <f>(G8549*2) * Dashboard!$I$13 * (Dashboard!$D$12 / 365) * 'Lookups and Calculations'!$F$12</f>
        <v>1602.0878730267946</v>
      </c>
      <c r="N8549" s="12">
        <f>H8549 * Dashboard!$I$14 * Dashboard!$I$15 * (Dashboard!$D$12 / 365) * 'Lookups and Calculations'!$F$12</f>
        <v>0</v>
      </c>
    </row>
    <row r="8550" spans="1:14" x14ac:dyDescent="0.35">
      <c r="A8550" s="2">
        <v>8549</v>
      </c>
      <c r="B8550" s="11">
        <v>-0.75369557011175081</v>
      </c>
      <c r="C8550" s="11">
        <v>0.29652365344121656</v>
      </c>
      <c r="D8550" s="3">
        <f>B8550*Dashboard!$D$11*Dashboard!$D$10*SQRT(Dashboard!$D$12/365)</f>
        <v>-187128.86761140113</v>
      </c>
      <c r="E8550" s="3">
        <f>IF(Dashboard!$I$3,C8550*Dashboard!$E$11*Dashboard!$E$10*SQRT(Dashboard!$D$12/365),0)</f>
        <v>147242.83301870318</v>
      </c>
      <c r="F8550" s="3">
        <f>D8550+IF(Dashboard!$I$3,E8550,0)</f>
        <v>-39886.03459269795</v>
      </c>
      <c r="G8550" s="3">
        <f>IF(Dashboard!$I$4, ('Lookups and Calculations'!$F$9) / (1 - 'Lookups and Calculations'!$F$10), 'Lookups and Calculations'!$F$9)</f>
        <v>1951878.888340465</v>
      </c>
      <c r="H8550" s="12">
        <f t="shared" si="266"/>
        <v>0</v>
      </c>
      <c r="I8550" s="12">
        <f t="shared" si="267"/>
        <v>0</v>
      </c>
      <c r="J8550" s="13">
        <f>(1 - Dashboard!$I$9) * H8550 * Dashboard!$I$8 * 'Lookups and Calculations'!$F$12</f>
        <v>0</v>
      </c>
      <c r="K8550" s="12">
        <f>(1 - Dashboard!$I$11) * I8550 * Dashboard!$I$10 * 'Lookups and Calculations'!$F$12</f>
        <v>0</v>
      </c>
      <c r="L8550" s="12">
        <f>(H8550 - I8550) * Dashboard!$I$13 * (Dashboard!$D$12 / 365) * 'Lookups and Calculations'!$F$12</f>
        <v>0</v>
      </c>
      <c r="M8550" s="3">
        <f>(G8550*2) * Dashboard!$I$13 * (Dashboard!$D$12 / 365) * 'Lookups and Calculations'!$F$12</f>
        <v>1602.0878730267946</v>
      </c>
      <c r="N8550" s="12">
        <f>H8550 * Dashboard!$I$14 * Dashboard!$I$15 * (Dashboard!$D$12 / 365) * 'Lookups and Calculations'!$F$12</f>
        <v>0</v>
      </c>
    </row>
    <row r="8551" spans="1:14" x14ac:dyDescent="0.35">
      <c r="A8551" s="2">
        <v>8550</v>
      </c>
      <c r="B8551" s="11">
        <v>1.2863341517643379</v>
      </c>
      <c r="C8551" s="11">
        <v>-1.2096548994656564</v>
      </c>
      <c r="D8551" s="3">
        <f>B8551*Dashboard!$D$11*Dashboard!$D$10*SQRT(Dashboard!$D$12/365)</f>
        <v>319373.31561314943</v>
      </c>
      <c r="E8551" s="3">
        <f>IF(Dashboard!$I$3,C8551*Dashboard!$E$11*Dashboard!$E$10*SQRT(Dashboard!$D$12/365),0)</f>
        <v>-600670.51078468957</v>
      </c>
      <c r="F8551" s="3">
        <f>D8551+IF(Dashboard!$I$3,E8551,0)</f>
        <v>-281297.19517154014</v>
      </c>
      <c r="G8551" s="3">
        <f>IF(Dashboard!$I$4, ('Lookups and Calculations'!$F$9) / (1 - 'Lookups and Calculations'!$F$10), 'Lookups and Calculations'!$F$9)</f>
        <v>1951878.888340465</v>
      </c>
      <c r="H8551" s="12">
        <f t="shared" si="266"/>
        <v>0</v>
      </c>
      <c r="I8551" s="12">
        <f t="shared" si="267"/>
        <v>0</v>
      </c>
      <c r="J8551" s="13">
        <f>(1 - Dashboard!$I$9) * H8551 * Dashboard!$I$8 * 'Lookups and Calculations'!$F$12</f>
        <v>0</v>
      </c>
      <c r="K8551" s="12">
        <f>(1 - Dashboard!$I$11) * I8551 * Dashboard!$I$10 * 'Lookups and Calculations'!$F$12</f>
        <v>0</v>
      </c>
      <c r="L8551" s="12">
        <f>(H8551 - I8551) * Dashboard!$I$13 * (Dashboard!$D$12 / 365) * 'Lookups and Calculations'!$F$12</f>
        <v>0</v>
      </c>
      <c r="M8551" s="3">
        <f>(G8551*2) * Dashboard!$I$13 * (Dashboard!$D$12 / 365) * 'Lookups and Calculations'!$F$12</f>
        <v>1602.0878730267946</v>
      </c>
      <c r="N8551" s="12">
        <f>H8551 * Dashboard!$I$14 * Dashboard!$I$15 * (Dashboard!$D$12 / 365) * 'Lookups and Calculations'!$F$12</f>
        <v>0</v>
      </c>
    </row>
    <row r="8552" spans="1:14" x14ac:dyDescent="0.35">
      <c r="A8552" s="2">
        <v>8551</v>
      </c>
      <c r="B8552" s="11">
        <v>1.8553296898743969</v>
      </c>
      <c r="C8552" s="11">
        <v>1.0997835546860886</v>
      </c>
      <c r="D8552" s="3">
        <f>B8552*Dashboard!$D$11*Dashboard!$D$10*SQRT(Dashboard!$D$12/365)</f>
        <v>460644.5329916568</v>
      </c>
      <c r="E8552" s="3">
        <f>IF(Dashboard!$I$3,C8552*Dashboard!$E$11*Dashboard!$E$10*SQRT(Dashboard!$D$12/365),0)</f>
        <v>546112.40762775077</v>
      </c>
      <c r="F8552" s="3">
        <f>D8552+IF(Dashboard!$I$3,E8552,0)</f>
        <v>1006756.9406194076</v>
      </c>
      <c r="G8552" s="3">
        <f>IF(Dashboard!$I$4, ('Lookups and Calculations'!$F$9) / (1 - 'Lookups and Calculations'!$F$10), 'Lookups and Calculations'!$F$9)</f>
        <v>1951878.888340465</v>
      </c>
      <c r="H8552" s="12">
        <f t="shared" si="266"/>
        <v>0</v>
      </c>
      <c r="I8552" s="12">
        <f t="shared" si="267"/>
        <v>0</v>
      </c>
      <c r="J8552" s="13">
        <f>(1 - Dashboard!$I$9) * H8552 * Dashboard!$I$8 * 'Lookups and Calculations'!$F$12</f>
        <v>0</v>
      </c>
      <c r="K8552" s="12">
        <f>(1 - Dashboard!$I$11) * I8552 * Dashboard!$I$10 * 'Lookups and Calculations'!$F$12</f>
        <v>0</v>
      </c>
      <c r="L8552" s="12">
        <f>(H8552 - I8552) * Dashboard!$I$13 * (Dashboard!$D$12 / 365) * 'Lookups and Calculations'!$F$12</f>
        <v>0</v>
      </c>
      <c r="M8552" s="3">
        <f>(G8552*2) * Dashboard!$I$13 * (Dashboard!$D$12 / 365) * 'Lookups and Calculations'!$F$12</f>
        <v>1602.0878730267946</v>
      </c>
      <c r="N8552" s="12">
        <f>H8552 * Dashboard!$I$14 * Dashboard!$I$15 * (Dashboard!$D$12 / 365) * 'Lookups and Calculations'!$F$12</f>
        <v>0</v>
      </c>
    </row>
    <row r="8553" spans="1:14" x14ac:dyDescent="0.35">
      <c r="A8553" s="2">
        <v>8552</v>
      </c>
      <c r="B8553" s="11">
        <v>2.0587495471660064</v>
      </c>
      <c r="C8553" s="11">
        <v>0.40555180717262734</v>
      </c>
      <c r="D8553" s="3">
        <f>B8553*Dashboard!$D$11*Dashboard!$D$10*SQRT(Dashboard!$D$12/365)</f>
        <v>511149.97451761359</v>
      </c>
      <c r="E8553" s="3">
        <f>IF(Dashboard!$I$3,C8553*Dashboard!$E$11*Dashboard!$E$10*SQRT(Dashboard!$D$12/365),0)</f>
        <v>201382.23824963911</v>
      </c>
      <c r="F8553" s="3">
        <f>D8553+IF(Dashboard!$I$3,E8553,0)</f>
        <v>712532.2127672527</v>
      </c>
      <c r="G8553" s="3">
        <f>IF(Dashboard!$I$4, ('Lookups and Calculations'!$F$9) / (1 - 'Lookups and Calculations'!$F$10), 'Lookups and Calculations'!$F$9)</f>
        <v>1951878.888340465</v>
      </c>
      <c r="H8553" s="12">
        <f t="shared" si="266"/>
        <v>0</v>
      </c>
      <c r="I8553" s="12">
        <f t="shared" si="267"/>
        <v>0</v>
      </c>
      <c r="J8553" s="13">
        <f>(1 - Dashboard!$I$9) * H8553 * Dashboard!$I$8 * 'Lookups and Calculations'!$F$12</f>
        <v>0</v>
      </c>
      <c r="K8553" s="12">
        <f>(1 - Dashboard!$I$11) * I8553 * Dashboard!$I$10 * 'Lookups and Calculations'!$F$12</f>
        <v>0</v>
      </c>
      <c r="L8553" s="12">
        <f>(H8553 - I8553) * Dashboard!$I$13 * (Dashboard!$D$12 / 365) * 'Lookups and Calculations'!$F$12</f>
        <v>0</v>
      </c>
      <c r="M8553" s="3">
        <f>(G8553*2) * Dashboard!$I$13 * (Dashboard!$D$12 / 365) * 'Lookups and Calculations'!$F$12</f>
        <v>1602.0878730267946</v>
      </c>
      <c r="N8553" s="12">
        <f>H8553 * Dashboard!$I$14 * Dashboard!$I$15 * (Dashboard!$D$12 / 365) * 'Lookups and Calculations'!$F$12</f>
        <v>0</v>
      </c>
    </row>
    <row r="8554" spans="1:14" x14ac:dyDescent="0.35">
      <c r="A8554" s="2">
        <v>8553</v>
      </c>
      <c r="B8554" s="11">
        <v>-0.71262718721290574</v>
      </c>
      <c r="C8554" s="11">
        <v>0.24580818968994886</v>
      </c>
      <c r="D8554" s="3">
        <f>B8554*Dashboard!$D$11*Dashboard!$D$10*SQRT(Dashboard!$D$12/365)</f>
        <v>-176932.33695466284</v>
      </c>
      <c r="E8554" s="3">
        <f>IF(Dashboard!$I$3,C8554*Dashboard!$E$11*Dashboard!$E$10*SQRT(Dashboard!$D$12/365),0)</f>
        <v>122059.38315245374</v>
      </c>
      <c r="F8554" s="3">
        <f>D8554+IF(Dashboard!$I$3,E8554,0)</f>
        <v>-54872.9538022091</v>
      </c>
      <c r="G8554" s="3">
        <f>IF(Dashboard!$I$4, ('Lookups and Calculations'!$F$9) / (1 - 'Lookups and Calculations'!$F$10), 'Lookups and Calculations'!$F$9)</f>
        <v>1951878.888340465</v>
      </c>
      <c r="H8554" s="12">
        <f t="shared" si="266"/>
        <v>0</v>
      </c>
      <c r="I8554" s="12">
        <f t="shared" si="267"/>
        <v>0</v>
      </c>
      <c r="J8554" s="13">
        <f>(1 - Dashboard!$I$9) * H8554 * Dashboard!$I$8 * 'Lookups and Calculations'!$F$12</f>
        <v>0</v>
      </c>
      <c r="K8554" s="12">
        <f>(1 - Dashboard!$I$11) * I8554 * Dashboard!$I$10 * 'Lookups and Calculations'!$F$12</f>
        <v>0</v>
      </c>
      <c r="L8554" s="12">
        <f>(H8554 - I8554) * Dashboard!$I$13 * (Dashboard!$D$12 / 365) * 'Lookups and Calculations'!$F$12</f>
        <v>0</v>
      </c>
      <c r="M8554" s="3">
        <f>(G8554*2) * Dashboard!$I$13 * (Dashboard!$D$12 / 365) * 'Lookups and Calculations'!$F$12</f>
        <v>1602.0878730267946</v>
      </c>
      <c r="N8554" s="12">
        <f>H8554 * Dashboard!$I$14 * Dashboard!$I$15 * (Dashboard!$D$12 / 365) * 'Lookups and Calculations'!$F$12</f>
        <v>0</v>
      </c>
    </row>
    <row r="8555" spans="1:14" x14ac:dyDescent="0.35">
      <c r="A8555" s="2">
        <v>8554</v>
      </c>
      <c r="B8555" s="11">
        <v>-0.24006917854778279</v>
      </c>
      <c r="C8555" s="11">
        <v>0.71565786683307286</v>
      </c>
      <c r="D8555" s="3">
        <f>B8555*Dashboard!$D$11*Dashboard!$D$10*SQRT(Dashboard!$D$12/365)</f>
        <v>-59604.799751423488</v>
      </c>
      <c r="E8555" s="3">
        <f>IF(Dashboard!$I$3,C8555*Dashboard!$E$11*Dashboard!$E$10*SQRT(Dashboard!$D$12/365),0)</f>
        <v>355369.59888939623</v>
      </c>
      <c r="F8555" s="3">
        <f>D8555+IF(Dashboard!$I$3,E8555,0)</f>
        <v>295764.79913797276</v>
      </c>
      <c r="G8555" s="3">
        <f>IF(Dashboard!$I$4, ('Lookups and Calculations'!$F$9) / (1 - 'Lookups and Calculations'!$F$10), 'Lookups and Calculations'!$F$9)</f>
        <v>1951878.888340465</v>
      </c>
      <c r="H8555" s="12">
        <f t="shared" si="266"/>
        <v>0</v>
      </c>
      <c r="I8555" s="12">
        <f t="shared" si="267"/>
        <v>0</v>
      </c>
      <c r="J8555" s="13">
        <f>(1 - Dashboard!$I$9) * H8555 * Dashboard!$I$8 * 'Lookups and Calculations'!$F$12</f>
        <v>0</v>
      </c>
      <c r="K8555" s="12">
        <f>(1 - Dashboard!$I$11) * I8555 * Dashboard!$I$10 * 'Lookups and Calculations'!$F$12</f>
        <v>0</v>
      </c>
      <c r="L8555" s="12">
        <f>(H8555 - I8555) * Dashboard!$I$13 * (Dashboard!$D$12 / 365) * 'Lookups and Calculations'!$F$12</f>
        <v>0</v>
      </c>
      <c r="M8555" s="3">
        <f>(G8555*2) * Dashboard!$I$13 * (Dashboard!$D$12 / 365) * 'Lookups and Calculations'!$F$12</f>
        <v>1602.0878730267946</v>
      </c>
      <c r="N8555" s="12">
        <f>H8555 * Dashboard!$I$14 * Dashboard!$I$15 * (Dashboard!$D$12 / 365) * 'Lookups and Calculations'!$F$12</f>
        <v>0</v>
      </c>
    </row>
    <row r="8556" spans="1:14" x14ac:dyDescent="0.35">
      <c r="A8556" s="2">
        <v>8555</v>
      </c>
      <c r="B8556" s="11">
        <v>-1.8612645400885728</v>
      </c>
      <c r="C8556" s="11">
        <v>-1.0880718131630298</v>
      </c>
      <c r="D8556" s="3">
        <f>B8556*Dashboard!$D$11*Dashboard!$D$10*SQRT(Dashboard!$D$12/365)</f>
        <v>-462118.04808722425</v>
      </c>
      <c r="E8556" s="3">
        <f>IF(Dashboard!$I$3,C8556*Dashboard!$E$11*Dashboard!$E$10*SQRT(Dashboard!$D$12/365),0)</f>
        <v>-540296.78387758741</v>
      </c>
      <c r="F8556" s="3">
        <f>D8556+IF(Dashboard!$I$3,E8556,0)</f>
        <v>-1002414.8319648117</v>
      </c>
      <c r="G8556" s="3">
        <f>IF(Dashboard!$I$4, ('Lookups and Calculations'!$F$9) / (1 - 'Lookups and Calculations'!$F$10), 'Lookups and Calculations'!$F$9)</f>
        <v>1951878.888340465</v>
      </c>
      <c r="H8556" s="12">
        <f t="shared" si="266"/>
        <v>0</v>
      </c>
      <c r="I8556" s="12">
        <f t="shared" si="267"/>
        <v>0</v>
      </c>
      <c r="J8556" s="13">
        <f>(1 - Dashboard!$I$9) * H8556 * Dashboard!$I$8 * 'Lookups and Calculations'!$F$12</f>
        <v>0</v>
      </c>
      <c r="K8556" s="12">
        <f>(1 - Dashboard!$I$11) * I8556 * Dashboard!$I$10 * 'Lookups and Calculations'!$F$12</f>
        <v>0</v>
      </c>
      <c r="L8556" s="12">
        <f>(H8556 - I8556) * Dashboard!$I$13 * (Dashboard!$D$12 / 365) * 'Lookups and Calculations'!$F$12</f>
        <v>0</v>
      </c>
      <c r="M8556" s="3">
        <f>(G8556*2) * Dashboard!$I$13 * (Dashboard!$D$12 / 365) * 'Lookups and Calculations'!$F$12</f>
        <v>1602.0878730267946</v>
      </c>
      <c r="N8556" s="12">
        <f>H8556 * Dashboard!$I$14 * Dashboard!$I$15 * (Dashboard!$D$12 / 365) * 'Lookups and Calculations'!$F$12</f>
        <v>0</v>
      </c>
    </row>
    <row r="8557" spans="1:14" x14ac:dyDescent="0.35">
      <c r="A8557" s="2">
        <v>8556</v>
      </c>
      <c r="B8557" s="11">
        <v>-0.61851063502842274</v>
      </c>
      <c r="C8557" s="11">
        <v>1.8021442536820711</v>
      </c>
      <c r="D8557" s="3">
        <f>B8557*Dashboard!$D$11*Dashboard!$D$10*SQRT(Dashboard!$D$12/365)</f>
        <v>-153564.91311381382</v>
      </c>
      <c r="E8557" s="3">
        <f>IF(Dashboard!$I$3,C8557*Dashboard!$E$11*Dashboard!$E$10*SQRT(Dashboard!$D$12/365),0)</f>
        <v>894879.11787492095</v>
      </c>
      <c r="F8557" s="3">
        <f>D8557+IF(Dashboard!$I$3,E8557,0)</f>
        <v>741314.2047611071</v>
      </c>
      <c r="G8557" s="3">
        <f>IF(Dashboard!$I$4, ('Lookups and Calculations'!$F$9) / (1 - 'Lookups and Calculations'!$F$10), 'Lookups and Calculations'!$F$9)</f>
        <v>1951878.888340465</v>
      </c>
      <c r="H8557" s="12">
        <f t="shared" si="266"/>
        <v>0</v>
      </c>
      <c r="I8557" s="12">
        <f t="shared" si="267"/>
        <v>0</v>
      </c>
      <c r="J8557" s="13">
        <f>(1 - Dashboard!$I$9) * H8557 * Dashboard!$I$8 * 'Lookups and Calculations'!$F$12</f>
        <v>0</v>
      </c>
      <c r="K8557" s="12">
        <f>(1 - Dashboard!$I$11) * I8557 * Dashboard!$I$10 * 'Lookups and Calculations'!$F$12</f>
        <v>0</v>
      </c>
      <c r="L8557" s="12">
        <f>(H8557 - I8557) * Dashboard!$I$13 * (Dashboard!$D$12 / 365) * 'Lookups and Calculations'!$F$12</f>
        <v>0</v>
      </c>
      <c r="M8557" s="3">
        <f>(G8557*2) * Dashboard!$I$13 * (Dashboard!$D$12 / 365) * 'Lookups and Calculations'!$F$12</f>
        <v>1602.0878730267946</v>
      </c>
      <c r="N8557" s="12">
        <f>H8557 * Dashboard!$I$14 * Dashboard!$I$15 * (Dashboard!$D$12 / 365) * 'Lookups and Calculations'!$F$12</f>
        <v>0</v>
      </c>
    </row>
    <row r="8558" spans="1:14" x14ac:dyDescent="0.35">
      <c r="A8558" s="2">
        <v>8557</v>
      </c>
      <c r="B8558" s="11">
        <v>-0.50584160503725617</v>
      </c>
      <c r="C8558" s="11">
        <v>1.4426396789139413</v>
      </c>
      <c r="D8558" s="3">
        <f>B8558*Dashboard!$D$11*Dashboard!$D$10*SQRT(Dashboard!$D$12/365)</f>
        <v>-125591.24730867193</v>
      </c>
      <c r="E8558" s="3">
        <f>IF(Dashboard!$I$3,C8558*Dashboard!$E$11*Dashboard!$E$10*SQRT(Dashboard!$D$12/365),0)</f>
        <v>716362.2560403645</v>
      </c>
      <c r="F8558" s="3">
        <f>D8558+IF(Dashboard!$I$3,E8558,0)</f>
        <v>590771.00873169256</v>
      </c>
      <c r="G8558" s="3">
        <f>IF(Dashboard!$I$4, ('Lookups and Calculations'!$F$9) / (1 - 'Lookups and Calculations'!$F$10), 'Lookups and Calculations'!$F$9)</f>
        <v>1951878.888340465</v>
      </c>
      <c r="H8558" s="12">
        <f t="shared" si="266"/>
        <v>0</v>
      </c>
      <c r="I8558" s="12">
        <f t="shared" si="267"/>
        <v>0</v>
      </c>
      <c r="J8558" s="13">
        <f>(1 - Dashboard!$I$9) * H8558 * Dashboard!$I$8 * 'Lookups and Calculations'!$F$12</f>
        <v>0</v>
      </c>
      <c r="K8558" s="12">
        <f>(1 - Dashboard!$I$11) * I8558 * Dashboard!$I$10 * 'Lookups and Calculations'!$F$12</f>
        <v>0</v>
      </c>
      <c r="L8558" s="12">
        <f>(H8558 - I8558) * Dashboard!$I$13 * (Dashboard!$D$12 / 365) * 'Lookups and Calculations'!$F$12</f>
        <v>0</v>
      </c>
      <c r="M8558" s="3">
        <f>(G8558*2) * Dashboard!$I$13 * (Dashboard!$D$12 / 365) * 'Lookups and Calculations'!$F$12</f>
        <v>1602.0878730267946</v>
      </c>
      <c r="N8558" s="12">
        <f>H8558 * Dashboard!$I$14 * Dashboard!$I$15 * (Dashboard!$D$12 / 365) * 'Lookups and Calculations'!$F$12</f>
        <v>0</v>
      </c>
    </row>
    <row r="8559" spans="1:14" x14ac:dyDescent="0.35">
      <c r="A8559" s="2">
        <v>8558</v>
      </c>
      <c r="B8559" s="11">
        <v>-0.47049411469600655</v>
      </c>
      <c r="C8559" s="11">
        <v>0.93278003445132374</v>
      </c>
      <c r="D8559" s="3">
        <f>B8559*Dashboard!$D$11*Dashboard!$D$10*SQRT(Dashboard!$D$12/365)</f>
        <v>-116815.10996255187</v>
      </c>
      <c r="E8559" s="3">
        <f>IF(Dashboard!$I$3,C8559*Dashboard!$E$11*Dashboard!$E$10*SQRT(Dashboard!$D$12/365),0)</f>
        <v>463184.54956958111</v>
      </c>
      <c r="F8559" s="3">
        <f>D8559+IF(Dashboard!$I$3,E8559,0)</f>
        <v>346369.43960702926</v>
      </c>
      <c r="G8559" s="3">
        <f>IF(Dashboard!$I$4, ('Lookups and Calculations'!$F$9) / (1 - 'Lookups and Calculations'!$F$10), 'Lookups and Calculations'!$F$9)</f>
        <v>1951878.888340465</v>
      </c>
      <c r="H8559" s="12">
        <f t="shared" si="266"/>
        <v>0</v>
      </c>
      <c r="I8559" s="12">
        <f t="shared" si="267"/>
        <v>0</v>
      </c>
      <c r="J8559" s="13">
        <f>(1 - Dashboard!$I$9) * H8559 * Dashboard!$I$8 * 'Lookups and Calculations'!$F$12</f>
        <v>0</v>
      </c>
      <c r="K8559" s="12">
        <f>(1 - Dashboard!$I$11) * I8559 * Dashboard!$I$10 * 'Lookups and Calculations'!$F$12</f>
        <v>0</v>
      </c>
      <c r="L8559" s="12">
        <f>(H8559 - I8559) * Dashboard!$I$13 * (Dashboard!$D$12 / 365) * 'Lookups and Calculations'!$F$12</f>
        <v>0</v>
      </c>
      <c r="M8559" s="3">
        <f>(G8559*2) * Dashboard!$I$13 * (Dashboard!$D$12 / 365) * 'Lookups and Calculations'!$F$12</f>
        <v>1602.0878730267946</v>
      </c>
      <c r="N8559" s="12">
        <f>H8559 * Dashboard!$I$14 * Dashboard!$I$15 * (Dashboard!$D$12 / 365) * 'Lookups and Calculations'!$F$12</f>
        <v>0</v>
      </c>
    </row>
    <row r="8560" spans="1:14" x14ac:dyDescent="0.35">
      <c r="A8560" s="2">
        <v>8559</v>
      </c>
      <c r="B8560" s="11">
        <v>1.5283069194750001</v>
      </c>
      <c r="C8560" s="11">
        <v>0.38802269460566474</v>
      </c>
      <c r="D8560" s="3">
        <f>B8560*Dashboard!$D$11*Dashboard!$D$10*SQRT(Dashboard!$D$12/365)</f>
        <v>379450.74184477649</v>
      </c>
      <c r="E8560" s="3">
        <f>IF(Dashboard!$I$3,C8560*Dashboard!$E$11*Dashboard!$E$10*SQRT(Dashboard!$D$12/365),0)</f>
        <v>192677.92018020386</v>
      </c>
      <c r="F8560" s="3">
        <f>D8560+IF(Dashboard!$I$3,E8560,0)</f>
        <v>572128.66202498041</v>
      </c>
      <c r="G8560" s="3">
        <f>IF(Dashboard!$I$4, ('Lookups and Calculations'!$F$9) / (1 - 'Lookups and Calculations'!$F$10), 'Lookups and Calculations'!$F$9)</f>
        <v>1951878.888340465</v>
      </c>
      <c r="H8560" s="12">
        <f t="shared" si="266"/>
        <v>0</v>
      </c>
      <c r="I8560" s="12">
        <f t="shared" si="267"/>
        <v>0</v>
      </c>
      <c r="J8560" s="13">
        <f>(1 - Dashboard!$I$9) * H8560 * Dashboard!$I$8 * 'Lookups and Calculations'!$F$12</f>
        <v>0</v>
      </c>
      <c r="K8560" s="12">
        <f>(1 - Dashboard!$I$11) * I8560 * Dashboard!$I$10 * 'Lookups and Calculations'!$F$12</f>
        <v>0</v>
      </c>
      <c r="L8560" s="12">
        <f>(H8560 - I8560) * Dashboard!$I$13 * (Dashboard!$D$12 / 365) * 'Lookups and Calculations'!$F$12</f>
        <v>0</v>
      </c>
      <c r="M8560" s="3">
        <f>(G8560*2) * Dashboard!$I$13 * (Dashboard!$D$12 / 365) * 'Lookups and Calculations'!$F$12</f>
        <v>1602.0878730267946</v>
      </c>
      <c r="N8560" s="12">
        <f>H8560 * Dashboard!$I$14 * Dashboard!$I$15 * (Dashboard!$D$12 / 365) * 'Lookups and Calculations'!$F$12</f>
        <v>0</v>
      </c>
    </row>
    <row r="8561" spans="1:14" x14ac:dyDescent="0.35">
      <c r="A8561" s="2">
        <v>8560</v>
      </c>
      <c r="B8561" s="11">
        <v>0.10787264945711228</v>
      </c>
      <c r="C8561" s="11">
        <v>-0.83884889708527455</v>
      </c>
      <c r="D8561" s="3">
        <f>B8561*Dashboard!$D$11*Dashboard!$D$10*SQRT(Dashboard!$D$12/365)</f>
        <v>26782.811972953543</v>
      </c>
      <c r="E8561" s="3">
        <f>IF(Dashboard!$I$3,C8561*Dashboard!$E$11*Dashboard!$E$10*SQRT(Dashboard!$D$12/365),0)</f>
        <v>-416541.77212522499</v>
      </c>
      <c r="F8561" s="3">
        <f>D8561+IF(Dashboard!$I$3,E8561,0)</f>
        <v>-389758.96015227144</v>
      </c>
      <c r="G8561" s="3">
        <f>IF(Dashboard!$I$4, ('Lookups and Calculations'!$F$9) / (1 - 'Lookups and Calculations'!$F$10), 'Lookups and Calculations'!$F$9)</f>
        <v>1951878.888340465</v>
      </c>
      <c r="H8561" s="12">
        <f t="shared" si="266"/>
        <v>0</v>
      </c>
      <c r="I8561" s="12">
        <f t="shared" si="267"/>
        <v>0</v>
      </c>
      <c r="J8561" s="13">
        <f>(1 - Dashboard!$I$9) * H8561 * Dashboard!$I$8 * 'Lookups and Calculations'!$F$12</f>
        <v>0</v>
      </c>
      <c r="K8561" s="12">
        <f>(1 - Dashboard!$I$11) * I8561 * Dashboard!$I$10 * 'Lookups and Calculations'!$F$12</f>
        <v>0</v>
      </c>
      <c r="L8561" s="12">
        <f>(H8561 - I8561) * Dashboard!$I$13 * (Dashboard!$D$12 / 365) * 'Lookups and Calculations'!$F$12</f>
        <v>0</v>
      </c>
      <c r="M8561" s="3">
        <f>(G8561*2) * Dashboard!$I$13 * (Dashboard!$D$12 / 365) * 'Lookups and Calculations'!$F$12</f>
        <v>1602.0878730267946</v>
      </c>
      <c r="N8561" s="12">
        <f>H8561 * Dashboard!$I$14 * Dashboard!$I$15 * (Dashboard!$D$12 / 365) * 'Lookups and Calculations'!$F$12</f>
        <v>0</v>
      </c>
    </row>
    <row r="8562" spans="1:14" x14ac:dyDescent="0.35">
      <c r="A8562" s="2">
        <v>8561</v>
      </c>
      <c r="B8562" s="11">
        <v>1.3642987796263659</v>
      </c>
      <c r="C8562" s="11">
        <v>0.39320917817075252</v>
      </c>
      <c r="D8562" s="3">
        <f>B8562*Dashboard!$D$11*Dashboard!$D$10*SQRT(Dashboard!$D$12/365)</f>
        <v>338730.51114954142</v>
      </c>
      <c r="E8562" s="3">
        <f>IF(Dashboard!$I$3,C8562*Dashboard!$E$11*Dashboard!$E$10*SQRT(Dashboard!$D$12/365),0)</f>
        <v>195253.33878396745</v>
      </c>
      <c r="F8562" s="3">
        <f>D8562+IF(Dashboard!$I$3,E8562,0)</f>
        <v>533983.8499335089</v>
      </c>
      <c r="G8562" s="3">
        <f>IF(Dashboard!$I$4, ('Lookups and Calculations'!$F$9) / (1 - 'Lookups and Calculations'!$F$10), 'Lookups and Calculations'!$F$9)</f>
        <v>1951878.888340465</v>
      </c>
      <c r="H8562" s="12">
        <f t="shared" si="266"/>
        <v>0</v>
      </c>
      <c r="I8562" s="12">
        <f t="shared" si="267"/>
        <v>0</v>
      </c>
      <c r="J8562" s="13">
        <f>(1 - Dashboard!$I$9) * H8562 * Dashboard!$I$8 * 'Lookups and Calculations'!$F$12</f>
        <v>0</v>
      </c>
      <c r="K8562" s="12">
        <f>(1 - Dashboard!$I$11) * I8562 * Dashboard!$I$10 * 'Lookups and Calculations'!$F$12</f>
        <v>0</v>
      </c>
      <c r="L8562" s="12">
        <f>(H8562 - I8562) * Dashboard!$I$13 * (Dashboard!$D$12 / 365) * 'Lookups and Calculations'!$F$12</f>
        <v>0</v>
      </c>
      <c r="M8562" s="3">
        <f>(G8562*2) * Dashboard!$I$13 * (Dashboard!$D$12 / 365) * 'Lookups and Calculations'!$F$12</f>
        <v>1602.0878730267946</v>
      </c>
      <c r="N8562" s="12">
        <f>H8562 * Dashboard!$I$14 * Dashboard!$I$15 * (Dashboard!$D$12 / 365) * 'Lookups and Calculations'!$F$12</f>
        <v>0</v>
      </c>
    </row>
    <row r="8563" spans="1:14" x14ac:dyDescent="0.35">
      <c r="A8563" s="2">
        <v>8562</v>
      </c>
      <c r="B8563" s="11">
        <v>2.2773149539433022</v>
      </c>
      <c r="C8563" s="11">
        <v>0.70480780366182316</v>
      </c>
      <c r="D8563" s="3">
        <f>B8563*Dashboard!$D$11*Dashboard!$D$10*SQRT(Dashboard!$D$12/365)</f>
        <v>565415.77982571209</v>
      </c>
      <c r="E8563" s="3">
        <f>IF(Dashboard!$I$3,C8563*Dashboard!$E$11*Dashboard!$E$10*SQRT(Dashboard!$D$12/365),0)</f>
        <v>349981.85318605584</v>
      </c>
      <c r="F8563" s="3">
        <f>D8563+IF(Dashboard!$I$3,E8563,0)</f>
        <v>915397.63301176787</v>
      </c>
      <c r="G8563" s="3">
        <f>IF(Dashboard!$I$4, ('Lookups and Calculations'!$F$9) / (1 - 'Lookups and Calculations'!$F$10), 'Lookups and Calculations'!$F$9)</f>
        <v>1951878.888340465</v>
      </c>
      <c r="H8563" s="12">
        <f t="shared" si="266"/>
        <v>0</v>
      </c>
      <c r="I8563" s="12">
        <f t="shared" si="267"/>
        <v>0</v>
      </c>
      <c r="J8563" s="13">
        <f>(1 - Dashboard!$I$9) * H8563 * Dashboard!$I$8 * 'Lookups and Calculations'!$F$12</f>
        <v>0</v>
      </c>
      <c r="K8563" s="12">
        <f>(1 - Dashboard!$I$11) * I8563 * Dashboard!$I$10 * 'Lookups and Calculations'!$F$12</f>
        <v>0</v>
      </c>
      <c r="L8563" s="12">
        <f>(H8563 - I8563) * Dashboard!$I$13 * (Dashboard!$D$12 / 365) * 'Lookups and Calculations'!$F$12</f>
        <v>0</v>
      </c>
      <c r="M8563" s="3">
        <f>(G8563*2) * Dashboard!$I$13 * (Dashboard!$D$12 / 365) * 'Lookups and Calculations'!$F$12</f>
        <v>1602.0878730267946</v>
      </c>
      <c r="N8563" s="12">
        <f>H8563 * Dashboard!$I$14 * Dashboard!$I$15 * (Dashboard!$D$12 / 365) * 'Lookups and Calculations'!$F$12</f>
        <v>0</v>
      </c>
    </row>
    <row r="8564" spans="1:14" x14ac:dyDescent="0.35">
      <c r="A8564" s="2">
        <v>8563</v>
      </c>
      <c r="B8564" s="11">
        <v>0.84245486973580352</v>
      </c>
      <c r="C8564" s="11">
        <v>0.13899979421670494</v>
      </c>
      <c r="D8564" s="3">
        <f>B8564*Dashboard!$D$11*Dashboard!$D$10*SQRT(Dashboard!$D$12/365)</f>
        <v>209166.18332252753</v>
      </c>
      <c r="E8564" s="3">
        <f>IF(Dashboard!$I$3,C8564*Dashboard!$E$11*Dashboard!$E$10*SQRT(Dashboard!$D$12/365),0)</f>
        <v>69022.228924957424</v>
      </c>
      <c r="F8564" s="3">
        <f>D8564+IF(Dashboard!$I$3,E8564,0)</f>
        <v>278188.41224748496</v>
      </c>
      <c r="G8564" s="3">
        <f>IF(Dashboard!$I$4, ('Lookups and Calculations'!$F$9) / (1 - 'Lookups and Calculations'!$F$10), 'Lookups and Calculations'!$F$9)</f>
        <v>1951878.888340465</v>
      </c>
      <c r="H8564" s="12">
        <f t="shared" si="266"/>
        <v>0</v>
      </c>
      <c r="I8564" s="12">
        <f t="shared" si="267"/>
        <v>0</v>
      </c>
      <c r="J8564" s="13">
        <f>(1 - Dashboard!$I$9) * H8564 * Dashboard!$I$8 * 'Lookups and Calculations'!$F$12</f>
        <v>0</v>
      </c>
      <c r="K8564" s="12">
        <f>(1 - Dashboard!$I$11) * I8564 * Dashboard!$I$10 * 'Lookups and Calculations'!$F$12</f>
        <v>0</v>
      </c>
      <c r="L8564" s="12">
        <f>(H8564 - I8564) * Dashboard!$I$13 * (Dashboard!$D$12 / 365) * 'Lookups and Calculations'!$F$12</f>
        <v>0</v>
      </c>
      <c r="M8564" s="3">
        <f>(G8564*2) * Dashboard!$I$13 * (Dashboard!$D$12 / 365) * 'Lookups and Calculations'!$F$12</f>
        <v>1602.0878730267946</v>
      </c>
      <c r="N8564" s="12">
        <f>H8564 * Dashboard!$I$14 * Dashboard!$I$15 * (Dashboard!$D$12 / 365) * 'Lookups and Calculations'!$F$12</f>
        <v>0</v>
      </c>
    </row>
    <row r="8565" spans="1:14" x14ac:dyDescent="0.35">
      <c r="A8565" s="2">
        <v>8564</v>
      </c>
      <c r="B8565" s="11">
        <v>1.0204461153242017</v>
      </c>
      <c r="C8565" s="11">
        <v>0.65128129357820719</v>
      </c>
      <c r="D8565" s="3">
        <f>B8565*Dashboard!$D$11*Dashboard!$D$10*SQRT(Dashboard!$D$12/365)</f>
        <v>253358.16421311611</v>
      </c>
      <c r="E8565" s="3">
        <f>IF(Dashboard!$I$3,C8565*Dashboard!$E$11*Dashboard!$E$10*SQRT(Dashboard!$D$12/365),0)</f>
        <v>323402.54022113513</v>
      </c>
      <c r="F8565" s="3">
        <f>D8565+IF(Dashboard!$I$3,E8565,0)</f>
        <v>576760.70443425118</v>
      </c>
      <c r="G8565" s="3">
        <f>IF(Dashboard!$I$4, ('Lookups and Calculations'!$F$9) / (1 - 'Lookups and Calculations'!$F$10), 'Lookups and Calculations'!$F$9)</f>
        <v>1951878.888340465</v>
      </c>
      <c r="H8565" s="12">
        <f t="shared" si="266"/>
        <v>0</v>
      </c>
      <c r="I8565" s="12">
        <f t="shared" si="267"/>
        <v>0</v>
      </c>
      <c r="J8565" s="13">
        <f>(1 - Dashboard!$I$9) * H8565 * Dashboard!$I$8 * 'Lookups and Calculations'!$F$12</f>
        <v>0</v>
      </c>
      <c r="K8565" s="12">
        <f>(1 - Dashboard!$I$11) * I8565 * Dashboard!$I$10 * 'Lookups and Calculations'!$F$12</f>
        <v>0</v>
      </c>
      <c r="L8565" s="12">
        <f>(H8565 - I8565) * Dashboard!$I$13 * (Dashboard!$D$12 / 365) * 'Lookups and Calculations'!$F$12</f>
        <v>0</v>
      </c>
      <c r="M8565" s="3">
        <f>(G8565*2) * Dashboard!$I$13 * (Dashboard!$D$12 / 365) * 'Lookups and Calculations'!$F$12</f>
        <v>1602.0878730267946</v>
      </c>
      <c r="N8565" s="12">
        <f>H8565 * Dashboard!$I$14 * Dashboard!$I$15 * (Dashboard!$D$12 / 365) * 'Lookups and Calculations'!$F$12</f>
        <v>0</v>
      </c>
    </row>
    <row r="8566" spans="1:14" x14ac:dyDescent="0.35">
      <c r="A8566" s="2">
        <v>8565</v>
      </c>
      <c r="B8566" s="11">
        <v>-0.16769580018957556</v>
      </c>
      <c r="C8566" s="11">
        <v>-0.99892841420633716</v>
      </c>
      <c r="D8566" s="3">
        <f>B8566*Dashboard!$D$11*Dashboard!$D$10*SQRT(Dashboard!$D$12/365)</f>
        <v>-41635.809519233648</v>
      </c>
      <c r="E8566" s="3">
        <f>IF(Dashboard!$I$3,C8566*Dashboard!$E$11*Dashboard!$E$10*SQRT(Dashboard!$D$12/365),0)</f>
        <v>-496031.42273363395</v>
      </c>
      <c r="F8566" s="3">
        <f>D8566+IF(Dashboard!$I$3,E8566,0)</f>
        <v>-537667.23225286766</v>
      </c>
      <c r="G8566" s="3">
        <f>IF(Dashboard!$I$4, ('Lookups and Calculations'!$F$9) / (1 - 'Lookups and Calculations'!$F$10), 'Lookups and Calculations'!$F$9)</f>
        <v>1951878.888340465</v>
      </c>
      <c r="H8566" s="12">
        <f t="shared" si="266"/>
        <v>0</v>
      </c>
      <c r="I8566" s="12">
        <f t="shared" si="267"/>
        <v>0</v>
      </c>
      <c r="J8566" s="13">
        <f>(1 - Dashboard!$I$9) * H8566 * Dashboard!$I$8 * 'Lookups and Calculations'!$F$12</f>
        <v>0</v>
      </c>
      <c r="K8566" s="12">
        <f>(1 - Dashboard!$I$11) * I8566 * Dashboard!$I$10 * 'Lookups and Calculations'!$F$12</f>
        <v>0</v>
      </c>
      <c r="L8566" s="12">
        <f>(H8566 - I8566) * Dashboard!$I$13 * (Dashboard!$D$12 / 365) * 'Lookups and Calculations'!$F$12</f>
        <v>0</v>
      </c>
      <c r="M8566" s="3">
        <f>(G8566*2) * Dashboard!$I$13 * (Dashboard!$D$12 / 365) * 'Lookups and Calculations'!$F$12</f>
        <v>1602.0878730267946</v>
      </c>
      <c r="N8566" s="12">
        <f>H8566 * Dashboard!$I$14 * Dashboard!$I$15 * (Dashboard!$D$12 / 365) * 'Lookups and Calculations'!$F$12</f>
        <v>0</v>
      </c>
    </row>
    <row r="8567" spans="1:14" x14ac:dyDescent="0.35">
      <c r="A8567" s="2">
        <v>8566</v>
      </c>
      <c r="B8567" s="11">
        <v>0.75808692304601</v>
      </c>
      <c r="C8567" s="11">
        <v>2.107318628951778</v>
      </c>
      <c r="D8567" s="3">
        <f>B8567*Dashboard!$D$11*Dashboard!$D$10*SQRT(Dashboard!$D$12/365)</f>
        <v>188219.16047559839</v>
      </c>
      <c r="E8567" s="3">
        <f>IF(Dashboard!$I$3,C8567*Dashboard!$E$11*Dashboard!$E$10*SQRT(Dashboard!$D$12/365),0)</f>
        <v>1046417.583889176</v>
      </c>
      <c r="F8567" s="3">
        <f>D8567+IF(Dashboard!$I$3,E8567,0)</f>
        <v>1234636.7443647743</v>
      </c>
      <c r="G8567" s="3">
        <f>IF(Dashboard!$I$4, ('Lookups and Calculations'!$F$9) / (1 - 'Lookups and Calculations'!$F$10), 'Lookups and Calculations'!$F$9)</f>
        <v>1951878.888340465</v>
      </c>
      <c r="H8567" s="12">
        <f t="shared" si="266"/>
        <v>0</v>
      </c>
      <c r="I8567" s="12">
        <f t="shared" si="267"/>
        <v>0</v>
      </c>
      <c r="J8567" s="13">
        <f>(1 - Dashboard!$I$9) * H8567 * Dashboard!$I$8 * 'Lookups and Calculations'!$F$12</f>
        <v>0</v>
      </c>
      <c r="K8567" s="12">
        <f>(1 - Dashboard!$I$11) * I8567 * Dashboard!$I$10 * 'Lookups and Calculations'!$F$12</f>
        <v>0</v>
      </c>
      <c r="L8567" s="12">
        <f>(H8567 - I8567) * Dashboard!$I$13 * (Dashboard!$D$12 / 365) * 'Lookups and Calculations'!$F$12</f>
        <v>0</v>
      </c>
      <c r="M8567" s="3">
        <f>(G8567*2) * Dashboard!$I$13 * (Dashboard!$D$12 / 365) * 'Lookups and Calculations'!$F$12</f>
        <v>1602.0878730267946</v>
      </c>
      <c r="N8567" s="12">
        <f>H8567 * Dashboard!$I$14 * Dashboard!$I$15 * (Dashboard!$D$12 / 365) * 'Lookups and Calculations'!$F$12</f>
        <v>0</v>
      </c>
    </row>
    <row r="8568" spans="1:14" x14ac:dyDescent="0.35">
      <c r="A8568" s="2">
        <v>8567</v>
      </c>
      <c r="B8568" s="11">
        <v>1.1653212658237573</v>
      </c>
      <c r="C8568" s="11">
        <v>0.20717172354161914</v>
      </c>
      <c r="D8568" s="3">
        <f>B8568*Dashboard!$D$11*Dashboard!$D$10*SQRT(Dashboard!$D$12/365)</f>
        <v>289328.02251279203</v>
      </c>
      <c r="E8568" s="3">
        <f>IF(Dashboard!$I$3,C8568*Dashboard!$E$11*Dashboard!$E$10*SQRT(Dashboard!$D$12/365),0)</f>
        <v>102873.9230129675</v>
      </c>
      <c r="F8568" s="3">
        <f>D8568+IF(Dashboard!$I$3,E8568,0)</f>
        <v>392201.94552575954</v>
      </c>
      <c r="G8568" s="3">
        <f>IF(Dashboard!$I$4, ('Lookups and Calculations'!$F$9) / (1 - 'Lookups and Calculations'!$F$10), 'Lookups and Calculations'!$F$9)</f>
        <v>1951878.888340465</v>
      </c>
      <c r="H8568" s="12">
        <f t="shared" si="266"/>
        <v>0</v>
      </c>
      <c r="I8568" s="12">
        <f t="shared" si="267"/>
        <v>0</v>
      </c>
      <c r="J8568" s="13">
        <f>(1 - Dashboard!$I$9) * H8568 * Dashboard!$I$8 * 'Lookups and Calculations'!$F$12</f>
        <v>0</v>
      </c>
      <c r="K8568" s="12">
        <f>(1 - Dashboard!$I$11) * I8568 * Dashboard!$I$10 * 'Lookups and Calculations'!$F$12</f>
        <v>0</v>
      </c>
      <c r="L8568" s="12">
        <f>(H8568 - I8568) * Dashboard!$I$13 * (Dashboard!$D$12 / 365) * 'Lookups and Calculations'!$F$12</f>
        <v>0</v>
      </c>
      <c r="M8568" s="3">
        <f>(G8568*2) * Dashboard!$I$13 * (Dashboard!$D$12 / 365) * 'Lookups and Calculations'!$F$12</f>
        <v>1602.0878730267946</v>
      </c>
      <c r="N8568" s="12">
        <f>H8568 * Dashboard!$I$14 * Dashboard!$I$15 * (Dashboard!$D$12 / 365) * 'Lookups and Calculations'!$F$12</f>
        <v>0</v>
      </c>
    </row>
    <row r="8569" spans="1:14" x14ac:dyDescent="0.35">
      <c r="A8569" s="2">
        <v>8568</v>
      </c>
      <c r="B8569" s="11">
        <v>-3.7312368411838909E-2</v>
      </c>
      <c r="C8569" s="11">
        <v>-0.96120965635849098</v>
      </c>
      <c r="D8569" s="3">
        <f>B8569*Dashboard!$D$11*Dashboard!$D$10*SQRT(Dashboard!$D$12/365)</f>
        <v>-9263.9807446016584</v>
      </c>
      <c r="E8569" s="3">
        <f>IF(Dashboard!$I$3,C8569*Dashboard!$E$11*Dashboard!$E$10*SQRT(Dashboard!$D$12/365),0)</f>
        <v>-477301.66307024739</v>
      </c>
      <c r="F8569" s="3">
        <f>D8569+IF(Dashboard!$I$3,E8569,0)</f>
        <v>-486565.64381484903</v>
      </c>
      <c r="G8569" s="3">
        <f>IF(Dashboard!$I$4, ('Lookups and Calculations'!$F$9) / (1 - 'Lookups and Calculations'!$F$10), 'Lookups and Calculations'!$F$9)</f>
        <v>1951878.888340465</v>
      </c>
      <c r="H8569" s="12">
        <f t="shared" si="266"/>
        <v>0</v>
      </c>
      <c r="I8569" s="12">
        <f t="shared" si="267"/>
        <v>0</v>
      </c>
      <c r="J8569" s="13">
        <f>(1 - Dashboard!$I$9) * H8569 * Dashboard!$I$8 * 'Lookups and Calculations'!$F$12</f>
        <v>0</v>
      </c>
      <c r="K8569" s="12">
        <f>(1 - Dashboard!$I$11) * I8569 * Dashboard!$I$10 * 'Lookups and Calculations'!$F$12</f>
        <v>0</v>
      </c>
      <c r="L8569" s="12">
        <f>(H8569 - I8569) * Dashboard!$I$13 * (Dashboard!$D$12 / 365) * 'Lookups and Calculations'!$F$12</f>
        <v>0</v>
      </c>
      <c r="M8569" s="3">
        <f>(G8569*2) * Dashboard!$I$13 * (Dashboard!$D$12 / 365) * 'Lookups and Calculations'!$F$12</f>
        <v>1602.0878730267946</v>
      </c>
      <c r="N8569" s="12">
        <f>H8569 * Dashboard!$I$14 * Dashboard!$I$15 * (Dashboard!$D$12 / 365) * 'Lookups and Calculations'!$F$12</f>
        <v>0</v>
      </c>
    </row>
    <row r="8570" spans="1:14" x14ac:dyDescent="0.35">
      <c r="A8570" s="2">
        <v>8569</v>
      </c>
      <c r="B8570" s="11">
        <v>0.33076316258428895</v>
      </c>
      <c r="C8570" s="11">
        <v>0.38788673964160858</v>
      </c>
      <c r="D8570" s="3">
        <f>B8570*Dashboard!$D$11*Dashboard!$D$10*SQRT(Dashboard!$D$12/365)</f>
        <v>82122.462326249981</v>
      </c>
      <c r="E8570" s="3">
        <f>IF(Dashboard!$I$3,C8570*Dashboard!$E$11*Dashboard!$E$10*SQRT(Dashboard!$D$12/365),0)</f>
        <v>192610.4099029013</v>
      </c>
      <c r="F8570" s="3">
        <f>D8570+IF(Dashboard!$I$3,E8570,0)</f>
        <v>274732.87222915131</v>
      </c>
      <c r="G8570" s="3">
        <f>IF(Dashboard!$I$4, ('Lookups and Calculations'!$F$9) / (1 - 'Lookups and Calculations'!$F$10), 'Lookups and Calculations'!$F$9)</f>
        <v>1951878.888340465</v>
      </c>
      <c r="H8570" s="12">
        <f t="shared" si="266"/>
        <v>0</v>
      </c>
      <c r="I8570" s="12">
        <f t="shared" si="267"/>
        <v>0</v>
      </c>
      <c r="J8570" s="13">
        <f>(1 - Dashboard!$I$9) * H8570 * Dashboard!$I$8 * 'Lookups and Calculations'!$F$12</f>
        <v>0</v>
      </c>
      <c r="K8570" s="12">
        <f>(1 - Dashboard!$I$11) * I8570 * Dashboard!$I$10 * 'Lookups and Calculations'!$F$12</f>
        <v>0</v>
      </c>
      <c r="L8570" s="12">
        <f>(H8570 - I8570) * Dashboard!$I$13 * (Dashboard!$D$12 / 365) * 'Lookups and Calculations'!$F$12</f>
        <v>0</v>
      </c>
      <c r="M8570" s="3">
        <f>(G8570*2) * Dashboard!$I$13 * (Dashboard!$D$12 / 365) * 'Lookups and Calculations'!$F$12</f>
        <v>1602.0878730267946</v>
      </c>
      <c r="N8570" s="12">
        <f>H8570 * Dashboard!$I$14 * Dashboard!$I$15 * (Dashboard!$D$12 / 365) * 'Lookups and Calculations'!$F$12</f>
        <v>0</v>
      </c>
    </row>
    <row r="8571" spans="1:14" x14ac:dyDescent="0.35">
      <c r="A8571" s="2">
        <v>8570</v>
      </c>
      <c r="B8571" s="11">
        <v>0.14588810887696574</v>
      </c>
      <c r="C8571" s="11">
        <v>-0.35587035664655575</v>
      </c>
      <c r="D8571" s="3">
        <f>B8571*Dashboard!$D$11*Dashboard!$D$10*SQRT(Dashboard!$D$12/365)</f>
        <v>36221.357395092069</v>
      </c>
      <c r="E8571" s="3">
        <f>IF(Dashboard!$I$3,C8571*Dashboard!$E$11*Dashboard!$E$10*SQRT(Dashboard!$D$12/365),0)</f>
        <v>-176712.24164382863</v>
      </c>
      <c r="F8571" s="3">
        <f>D8571+IF(Dashboard!$I$3,E8571,0)</f>
        <v>-140490.88424873655</v>
      </c>
      <c r="G8571" s="3">
        <f>IF(Dashboard!$I$4, ('Lookups and Calculations'!$F$9) / (1 - 'Lookups and Calculations'!$F$10), 'Lookups and Calculations'!$F$9)</f>
        <v>1951878.888340465</v>
      </c>
      <c r="H8571" s="12">
        <f t="shared" si="266"/>
        <v>0</v>
      </c>
      <c r="I8571" s="12">
        <f t="shared" si="267"/>
        <v>0</v>
      </c>
      <c r="J8571" s="13">
        <f>(1 - Dashboard!$I$9) * H8571 * Dashboard!$I$8 * 'Lookups and Calculations'!$F$12</f>
        <v>0</v>
      </c>
      <c r="K8571" s="12">
        <f>(1 - Dashboard!$I$11) * I8571 * Dashboard!$I$10 * 'Lookups and Calculations'!$F$12</f>
        <v>0</v>
      </c>
      <c r="L8571" s="12">
        <f>(H8571 - I8571) * Dashboard!$I$13 * (Dashboard!$D$12 / 365) * 'Lookups and Calculations'!$F$12</f>
        <v>0</v>
      </c>
      <c r="M8571" s="3">
        <f>(G8571*2) * Dashboard!$I$13 * (Dashboard!$D$12 / 365) * 'Lookups and Calculations'!$F$12</f>
        <v>1602.0878730267946</v>
      </c>
      <c r="N8571" s="12">
        <f>H8571 * Dashboard!$I$14 * Dashboard!$I$15 * (Dashboard!$D$12 / 365) * 'Lookups and Calculations'!$F$12</f>
        <v>0</v>
      </c>
    </row>
    <row r="8572" spans="1:14" x14ac:dyDescent="0.35">
      <c r="A8572" s="2">
        <v>8571</v>
      </c>
      <c r="B8572" s="11">
        <v>-1.4968118954005554</v>
      </c>
      <c r="C8572" s="11">
        <v>0.10155299598353133</v>
      </c>
      <c r="D8572" s="3">
        <f>B8572*Dashboard!$D$11*Dashboard!$D$10*SQRT(Dashboard!$D$12/365)</f>
        <v>-371631.10162907135</v>
      </c>
      <c r="E8572" s="3">
        <f>IF(Dashboard!$I$3,C8572*Dashboard!$E$11*Dashboard!$E$10*SQRT(Dashboard!$D$12/365),0)</f>
        <v>50427.514488709901</v>
      </c>
      <c r="F8572" s="3">
        <f>D8572+IF(Dashboard!$I$3,E8572,0)</f>
        <v>-321203.58714036143</v>
      </c>
      <c r="G8572" s="3">
        <f>IF(Dashboard!$I$4, ('Lookups and Calculations'!$F$9) / (1 - 'Lookups and Calculations'!$F$10), 'Lookups and Calculations'!$F$9)</f>
        <v>1951878.888340465</v>
      </c>
      <c r="H8572" s="12">
        <f t="shared" si="266"/>
        <v>0</v>
      </c>
      <c r="I8572" s="12">
        <f t="shared" si="267"/>
        <v>0</v>
      </c>
      <c r="J8572" s="13">
        <f>(1 - Dashboard!$I$9) * H8572 * Dashboard!$I$8 * 'Lookups and Calculations'!$F$12</f>
        <v>0</v>
      </c>
      <c r="K8572" s="12">
        <f>(1 - Dashboard!$I$11) * I8572 * Dashboard!$I$10 * 'Lookups and Calculations'!$F$12</f>
        <v>0</v>
      </c>
      <c r="L8572" s="12">
        <f>(H8572 - I8572) * Dashboard!$I$13 * (Dashboard!$D$12 / 365) * 'Lookups and Calculations'!$F$12</f>
        <v>0</v>
      </c>
      <c r="M8572" s="3">
        <f>(G8572*2) * Dashboard!$I$13 * (Dashboard!$D$12 / 365) * 'Lookups and Calculations'!$F$12</f>
        <v>1602.0878730267946</v>
      </c>
      <c r="N8572" s="12">
        <f>H8572 * Dashboard!$I$14 * Dashboard!$I$15 * (Dashboard!$D$12 / 365) * 'Lookups and Calculations'!$F$12</f>
        <v>0</v>
      </c>
    </row>
    <row r="8573" spans="1:14" x14ac:dyDescent="0.35">
      <c r="A8573" s="2">
        <v>8572</v>
      </c>
      <c r="B8573" s="11">
        <v>8.1140431835363583E-2</v>
      </c>
      <c r="C8573" s="11">
        <v>0.70464003252839169</v>
      </c>
      <c r="D8573" s="3">
        <f>B8573*Dashboard!$D$11*Dashboard!$D$10*SQRT(Dashboard!$D$12/365)</f>
        <v>20145.689757205782</v>
      </c>
      <c r="E8573" s="3">
        <f>IF(Dashboard!$I$3,C8573*Dashboard!$E$11*Dashboard!$E$10*SQRT(Dashboard!$D$12/365),0)</f>
        <v>349898.54415927664</v>
      </c>
      <c r="F8573" s="3">
        <f>D8573+IF(Dashboard!$I$3,E8573,0)</f>
        <v>370044.23391648242</v>
      </c>
      <c r="G8573" s="3">
        <f>IF(Dashboard!$I$4, ('Lookups and Calculations'!$F$9) / (1 - 'Lookups and Calculations'!$F$10), 'Lookups and Calculations'!$F$9)</f>
        <v>1951878.888340465</v>
      </c>
      <c r="H8573" s="12">
        <f t="shared" si="266"/>
        <v>0</v>
      </c>
      <c r="I8573" s="12">
        <f t="shared" si="267"/>
        <v>0</v>
      </c>
      <c r="J8573" s="13">
        <f>(1 - Dashboard!$I$9) * H8573 * Dashboard!$I$8 * 'Lookups and Calculations'!$F$12</f>
        <v>0</v>
      </c>
      <c r="K8573" s="12">
        <f>(1 - Dashboard!$I$11) * I8573 * Dashboard!$I$10 * 'Lookups and Calculations'!$F$12</f>
        <v>0</v>
      </c>
      <c r="L8573" s="12">
        <f>(H8573 - I8573) * Dashboard!$I$13 * (Dashboard!$D$12 / 365) * 'Lookups and Calculations'!$F$12</f>
        <v>0</v>
      </c>
      <c r="M8573" s="3">
        <f>(G8573*2) * Dashboard!$I$13 * (Dashboard!$D$12 / 365) * 'Lookups and Calculations'!$F$12</f>
        <v>1602.0878730267946</v>
      </c>
      <c r="N8573" s="12">
        <f>H8573 * Dashboard!$I$14 * Dashboard!$I$15 * (Dashboard!$D$12 / 365) * 'Lookups and Calculations'!$F$12</f>
        <v>0</v>
      </c>
    </row>
    <row r="8574" spans="1:14" x14ac:dyDescent="0.35">
      <c r="A8574" s="2">
        <v>8573</v>
      </c>
      <c r="B8574" s="11">
        <v>-1.0065339325912888</v>
      </c>
      <c r="C8574" s="11">
        <v>0.42523743777261996</v>
      </c>
      <c r="D8574" s="3">
        <f>B8574*Dashboard!$D$11*Dashboard!$D$10*SQRT(Dashboard!$D$12/365)</f>
        <v>-249904.0229071948</v>
      </c>
      <c r="E8574" s="3">
        <f>IF(Dashboard!$I$3,C8574*Dashboard!$E$11*Dashboard!$E$10*SQRT(Dashboard!$D$12/365),0)</f>
        <v>211157.40453288201</v>
      </c>
      <c r="F8574" s="3">
        <f>D8574+IF(Dashboard!$I$3,E8574,0)</f>
        <v>-38746.618374312791</v>
      </c>
      <c r="G8574" s="3">
        <f>IF(Dashboard!$I$4, ('Lookups and Calculations'!$F$9) / (1 - 'Lookups and Calculations'!$F$10), 'Lookups and Calculations'!$F$9)</f>
        <v>1951878.888340465</v>
      </c>
      <c r="H8574" s="12">
        <f t="shared" si="266"/>
        <v>0</v>
      </c>
      <c r="I8574" s="12">
        <f t="shared" si="267"/>
        <v>0</v>
      </c>
      <c r="J8574" s="13">
        <f>(1 - Dashboard!$I$9) * H8574 * Dashboard!$I$8 * 'Lookups and Calculations'!$F$12</f>
        <v>0</v>
      </c>
      <c r="K8574" s="12">
        <f>(1 - Dashboard!$I$11) * I8574 * Dashboard!$I$10 * 'Lookups and Calculations'!$F$12</f>
        <v>0</v>
      </c>
      <c r="L8574" s="12">
        <f>(H8574 - I8574) * Dashboard!$I$13 * (Dashboard!$D$12 / 365) * 'Lookups and Calculations'!$F$12</f>
        <v>0</v>
      </c>
      <c r="M8574" s="3">
        <f>(G8574*2) * Dashboard!$I$13 * (Dashboard!$D$12 / 365) * 'Lookups and Calculations'!$F$12</f>
        <v>1602.0878730267946</v>
      </c>
      <c r="N8574" s="12">
        <f>H8574 * Dashboard!$I$14 * Dashboard!$I$15 * (Dashboard!$D$12 / 365) * 'Lookups and Calculations'!$F$12</f>
        <v>0</v>
      </c>
    </row>
    <row r="8575" spans="1:14" x14ac:dyDescent="0.35">
      <c r="A8575" s="2">
        <v>8574</v>
      </c>
      <c r="B8575" s="11">
        <v>-0.74456774289234551</v>
      </c>
      <c r="C8575" s="11">
        <v>0.57063747382392283</v>
      </c>
      <c r="D8575" s="3">
        <f>B8575*Dashboard!$D$11*Dashboard!$D$10*SQRT(Dashboard!$D$12/365)</f>
        <v>-184862.59454432369</v>
      </c>
      <c r="E8575" s="3">
        <f>IF(Dashboard!$I$3,C8575*Dashboard!$E$11*Dashboard!$E$10*SQRT(Dashboard!$D$12/365),0)</f>
        <v>283357.76015631488</v>
      </c>
      <c r="F8575" s="3">
        <f>D8575+IF(Dashboard!$I$3,E8575,0)</f>
        <v>98495.165611991193</v>
      </c>
      <c r="G8575" s="3">
        <f>IF(Dashboard!$I$4, ('Lookups and Calculations'!$F$9) / (1 - 'Lookups and Calculations'!$F$10), 'Lookups and Calculations'!$F$9)</f>
        <v>1951878.888340465</v>
      </c>
      <c r="H8575" s="12">
        <f t="shared" si="266"/>
        <v>0</v>
      </c>
      <c r="I8575" s="12">
        <f t="shared" si="267"/>
        <v>0</v>
      </c>
      <c r="J8575" s="13">
        <f>(1 - Dashboard!$I$9) * H8575 * Dashboard!$I$8 * 'Lookups and Calculations'!$F$12</f>
        <v>0</v>
      </c>
      <c r="K8575" s="12">
        <f>(1 - Dashboard!$I$11) * I8575 * Dashboard!$I$10 * 'Lookups and Calculations'!$F$12</f>
        <v>0</v>
      </c>
      <c r="L8575" s="12">
        <f>(H8575 - I8575) * Dashboard!$I$13 * (Dashboard!$D$12 / 365) * 'Lookups and Calculations'!$F$12</f>
        <v>0</v>
      </c>
      <c r="M8575" s="3">
        <f>(G8575*2) * Dashboard!$I$13 * (Dashboard!$D$12 / 365) * 'Lookups and Calculations'!$F$12</f>
        <v>1602.0878730267946</v>
      </c>
      <c r="N8575" s="12">
        <f>H8575 * Dashboard!$I$14 * Dashboard!$I$15 * (Dashboard!$D$12 / 365) * 'Lookups and Calculations'!$F$12</f>
        <v>0</v>
      </c>
    </row>
    <row r="8576" spans="1:14" x14ac:dyDescent="0.35">
      <c r="A8576" s="2">
        <v>8575</v>
      </c>
      <c r="B8576" s="11">
        <v>-0.23958051114883427</v>
      </c>
      <c r="C8576" s="11">
        <v>0.90636352692297428</v>
      </c>
      <c r="D8576" s="3">
        <f>B8576*Dashboard!$D$11*Dashboard!$D$10*SQRT(Dashboard!$D$12/365)</f>
        <v>-59483.472546342149</v>
      </c>
      <c r="E8576" s="3">
        <f>IF(Dashboard!$I$3,C8576*Dashboard!$E$11*Dashboard!$E$10*SQRT(Dashboard!$D$12/365),0)</f>
        <v>450067.07525751862</v>
      </c>
      <c r="F8576" s="3">
        <f>D8576+IF(Dashboard!$I$3,E8576,0)</f>
        <v>390583.6027111765</v>
      </c>
      <c r="G8576" s="3">
        <f>IF(Dashboard!$I$4, ('Lookups and Calculations'!$F$9) / (1 - 'Lookups and Calculations'!$F$10), 'Lookups and Calculations'!$F$9)</f>
        <v>1951878.888340465</v>
      </c>
      <c r="H8576" s="12">
        <f t="shared" si="266"/>
        <v>0</v>
      </c>
      <c r="I8576" s="12">
        <f t="shared" si="267"/>
        <v>0</v>
      </c>
      <c r="J8576" s="13">
        <f>(1 - Dashboard!$I$9) * H8576 * Dashboard!$I$8 * 'Lookups and Calculations'!$F$12</f>
        <v>0</v>
      </c>
      <c r="K8576" s="12">
        <f>(1 - Dashboard!$I$11) * I8576 * Dashboard!$I$10 * 'Lookups and Calculations'!$F$12</f>
        <v>0</v>
      </c>
      <c r="L8576" s="12">
        <f>(H8576 - I8576) * Dashboard!$I$13 * (Dashboard!$D$12 / 365) * 'Lookups and Calculations'!$F$12</f>
        <v>0</v>
      </c>
      <c r="M8576" s="3">
        <f>(G8576*2) * Dashboard!$I$13 * (Dashboard!$D$12 / 365) * 'Lookups and Calculations'!$F$12</f>
        <v>1602.0878730267946</v>
      </c>
      <c r="N8576" s="12">
        <f>H8576 * Dashboard!$I$14 * Dashboard!$I$15 * (Dashboard!$D$12 / 365) * 'Lookups and Calculations'!$F$12</f>
        <v>0</v>
      </c>
    </row>
    <row r="8577" spans="1:14" x14ac:dyDescent="0.35">
      <c r="A8577" s="2">
        <v>8576</v>
      </c>
      <c r="B8577" s="11">
        <v>-0.4502332917607183</v>
      </c>
      <c r="C8577" s="11">
        <v>-3.0333538768945374</v>
      </c>
      <c r="D8577" s="3">
        <f>B8577*Dashboard!$D$11*Dashboard!$D$10*SQRT(Dashboard!$D$12/365)</f>
        <v>-111784.71705179951</v>
      </c>
      <c r="E8577" s="3">
        <f>IF(Dashboard!$I$3,C8577*Dashboard!$E$11*Dashboard!$E$10*SQRT(Dashboard!$D$12/365),0)</f>
        <v>-1506252.9184396451</v>
      </c>
      <c r="F8577" s="3">
        <f>D8577+IF(Dashboard!$I$3,E8577,0)</f>
        <v>-1618037.6354914445</v>
      </c>
      <c r="G8577" s="3">
        <f>IF(Dashboard!$I$4, ('Lookups and Calculations'!$F$9) / (1 - 'Lookups and Calculations'!$F$10), 'Lookups and Calculations'!$F$9)</f>
        <v>1951878.888340465</v>
      </c>
      <c r="H8577" s="12">
        <f t="shared" si="266"/>
        <v>0</v>
      </c>
      <c r="I8577" s="12">
        <f t="shared" si="267"/>
        <v>0</v>
      </c>
      <c r="J8577" s="13">
        <f>(1 - Dashboard!$I$9) * H8577 * Dashboard!$I$8 * 'Lookups and Calculations'!$F$12</f>
        <v>0</v>
      </c>
      <c r="K8577" s="12">
        <f>(1 - Dashboard!$I$11) * I8577 * Dashboard!$I$10 * 'Lookups and Calculations'!$F$12</f>
        <v>0</v>
      </c>
      <c r="L8577" s="12">
        <f>(H8577 - I8577) * Dashboard!$I$13 * (Dashboard!$D$12 / 365) * 'Lookups and Calculations'!$F$12</f>
        <v>0</v>
      </c>
      <c r="M8577" s="3">
        <f>(G8577*2) * Dashboard!$I$13 * (Dashboard!$D$12 / 365) * 'Lookups and Calculations'!$F$12</f>
        <v>1602.0878730267946</v>
      </c>
      <c r="N8577" s="12">
        <f>H8577 * Dashboard!$I$14 * Dashboard!$I$15 * (Dashboard!$D$12 / 365) * 'Lookups and Calculations'!$F$12</f>
        <v>0</v>
      </c>
    </row>
    <row r="8578" spans="1:14" x14ac:dyDescent="0.35">
      <c r="A8578" s="2">
        <v>8577</v>
      </c>
      <c r="B8578" s="11">
        <v>-1.5439953093846643</v>
      </c>
      <c r="C8578" s="11">
        <v>0.16070874967113508</v>
      </c>
      <c r="D8578" s="3">
        <f>B8578*Dashboard!$D$11*Dashboard!$D$10*SQRT(Dashboard!$D$12/365)</f>
        <v>-383345.88300635491</v>
      </c>
      <c r="E8578" s="3">
        <f>IF(Dashboard!$I$3,C8578*Dashboard!$E$11*Dashboard!$E$10*SQRT(Dashboard!$D$12/365),0)</f>
        <v>79802.104546653165</v>
      </c>
      <c r="F8578" s="3">
        <f>D8578+IF(Dashboard!$I$3,E8578,0)</f>
        <v>-303543.77845970175</v>
      </c>
      <c r="G8578" s="3">
        <f>IF(Dashboard!$I$4, ('Lookups and Calculations'!$F$9) / (1 - 'Lookups and Calculations'!$F$10), 'Lookups and Calculations'!$F$9)</f>
        <v>1951878.888340465</v>
      </c>
      <c r="H8578" s="12">
        <f t="shared" si="266"/>
        <v>0</v>
      </c>
      <c r="I8578" s="12">
        <f t="shared" si="267"/>
        <v>0</v>
      </c>
      <c r="J8578" s="13">
        <f>(1 - Dashboard!$I$9) * H8578 * Dashboard!$I$8 * 'Lookups and Calculations'!$F$12</f>
        <v>0</v>
      </c>
      <c r="K8578" s="12">
        <f>(1 - Dashboard!$I$11) * I8578 * Dashboard!$I$10 * 'Lookups and Calculations'!$F$12</f>
        <v>0</v>
      </c>
      <c r="L8578" s="12">
        <f>(H8578 - I8578) * Dashboard!$I$13 * (Dashboard!$D$12 / 365) * 'Lookups and Calculations'!$F$12</f>
        <v>0</v>
      </c>
      <c r="M8578" s="3">
        <f>(G8578*2) * Dashboard!$I$13 * (Dashboard!$D$12 / 365) * 'Lookups and Calculations'!$F$12</f>
        <v>1602.0878730267946</v>
      </c>
      <c r="N8578" s="12">
        <f>H8578 * Dashboard!$I$14 * Dashboard!$I$15 * (Dashboard!$D$12 / 365) * 'Lookups and Calculations'!$F$12</f>
        <v>0</v>
      </c>
    </row>
    <row r="8579" spans="1:14" x14ac:dyDescent="0.35">
      <c r="A8579" s="2">
        <v>8578</v>
      </c>
      <c r="B8579" s="11">
        <v>-0.85850758386182824</v>
      </c>
      <c r="C8579" s="11">
        <v>-0.46460773660934018</v>
      </c>
      <c r="D8579" s="3">
        <f>B8579*Dashboard!$D$11*Dashboard!$D$10*SQRT(Dashboard!$D$12/365)</f>
        <v>-213151.77954415206</v>
      </c>
      <c r="E8579" s="3">
        <f>IF(Dashboard!$I$3,C8579*Dashboard!$E$11*Dashboard!$E$10*SQRT(Dashboard!$D$12/365),0)</f>
        <v>-230707.25922486474</v>
      </c>
      <c r="F8579" s="3">
        <f>D8579+IF(Dashboard!$I$3,E8579,0)</f>
        <v>-443859.0387690168</v>
      </c>
      <c r="G8579" s="3">
        <f>IF(Dashboard!$I$4, ('Lookups and Calculations'!$F$9) / (1 - 'Lookups and Calculations'!$F$10), 'Lookups and Calculations'!$F$9)</f>
        <v>1951878.888340465</v>
      </c>
      <c r="H8579" s="12">
        <f t="shared" ref="H8579:H8642" si="268">MAX(0,F8579-G8579)</f>
        <v>0</v>
      </c>
      <c r="I8579" s="12">
        <f t="shared" ref="I8579:I8642" si="269">MAX(0,-F8579-G8579)</f>
        <v>0</v>
      </c>
      <c r="J8579" s="13">
        <f>(1 - Dashboard!$I$9) * H8579 * Dashboard!$I$8 * 'Lookups and Calculations'!$F$12</f>
        <v>0</v>
      </c>
      <c r="K8579" s="12">
        <f>(1 - Dashboard!$I$11) * I8579 * Dashboard!$I$10 * 'Lookups and Calculations'!$F$12</f>
        <v>0</v>
      </c>
      <c r="L8579" s="12">
        <f>(H8579 - I8579) * Dashboard!$I$13 * (Dashboard!$D$12 / 365) * 'Lookups and Calculations'!$F$12</f>
        <v>0</v>
      </c>
      <c r="M8579" s="3">
        <f>(G8579*2) * Dashboard!$I$13 * (Dashboard!$D$12 / 365) * 'Lookups and Calculations'!$F$12</f>
        <v>1602.0878730267946</v>
      </c>
      <c r="N8579" s="12">
        <f>H8579 * Dashboard!$I$14 * Dashboard!$I$15 * (Dashboard!$D$12 / 365) * 'Lookups and Calculations'!$F$12</f>
        <v>0</v>
      </c>
    </row>
    <row r="8580" spans="1:14" x14ac:dyDescent="0.35">
      <c r="A8580" s="2">
        <v>8579</v>
      </c>
      <c r="B8580" s="11">
        <v>0.17789699825171834</v>
      </c>
      <c r="C8580" s="11">
        <v>1.1697349969606503</v>
      </c>
      <c r="D8580" s="3">
        <f>B8580*Dashboard!$D$11*Dashboard!$D$10*SQRT(Dashboard!$D$12/365)</f>
        <v>44168.58099534217</v>
      </c>
      <c r="E8580" s="3">
        <f>IF(Dashboard!$I$3,C8580*Dashboard!$E$11*Dashboard!$E$10*SQRT(Dashboard!$D$12/365),0)</f>
        <v>580847.74295334436</v>
      </c>
      <c r="F8580" s="3">
        <f>D8580+IF(Dashboard!$I$3,E8580,0)</f>
        <v>625016.32394868648</v>
      </c>
      <c r="G8580" s="3">
        <f>IF(Dashboard!$I$4, ('Lookups and Calculations'!$F$9) / (1 - 'Lookups and Calculations'!$F$10), 'Lookups and Calculations'!$F$9)</f>
        <v>1951878.888340465</v>
      </c>
      <c r="H8580" s="12">
        <f t="shared" si="268"/>
        <v>0</v>
      </c>
      <c r="I8580" s="12">
        <f t="shared" si="269"/>
        <v>0</v>
      </c>
      <c r="J8580" s="13">
        <f>(1 - Dashboard!$I$9) * H8580 * Dashboard!$I$8 * 'Lookups and Calculations'!$F$12</f>
        <v>0</v>
      </c>
      <c r="K8580" s="12">
        <f>(1 - Dashboard!$I$11) * I8580 * Dashboard!$I$10 * 'Lookups and Calculations'!$F$12</f>
        <v>0</v>
      </c>
      <c r="L8580" s="12">
        <f>(H8580 - I8580) * Dashboard!$I$13 * (Dashboard!$D$12 / 365) * 'Lookups and Calculations'!$F$12</f>
        <v>0</v>
      </c>
      <c r="M8580" s="3">
        <f>(G8580*2) * Dashboard!$I$13 * (Dashboard!$D$12 / 365) * 'Lookups and Calculations'!$F$12</f>
        <v>1602.0878730267946</v>
      </c>
      <c r="N8580" s="12">
        <f>H8580 * Dashboard!$I$14 * Dashboard!$I$15 * (Dashboard!$D$12 / 365) * 'Lookups and Calculations'!$F$12</f>
        <v>0</v>
      </c>
    </row>
    <row r="8581" spans="1:14" x14ac:dyDescent="0.35">
      <c r="A8581" s="2">
        <v>8580</v>
      </c>
      <c r="B8581" s="11">
        <v>1.8946504361717671</v>
      </c>
      <c r="C8581" s="11">
        <v>-1.3957768112077862</v>
      </c>
      <c r="D8581" s="3">
        <f>B8581*Dashboard!$D$11*Dashboard!$D$10*SQRT(Dashboard!$D$12/365)</f>
        <v>470407.15734563983</v>
      </c>
      <c r="E8581" s="3">
        <f>IF(Dashboard!$I$3,C8581*Dashboard!$E$11*Dashboard!$E$10*SQRT(Dashboard!$D$12/365),0)</f>
        <v>-693091.86487811967</v>
      </c>
      <c r="F8581" s="3">
        <f>D8581+IF(Dashboard!$I$3,E8581,0)</f>
        <v>-222684.70753247984</v>
      </c>
      <c r="G8581" s="3">
        <f>IF(Dashboard!$I$4, ('Lookups and Calculations'!$F$9) / (1 - 'Lookups and Calculations'!$F$10), 'Lookups and Calculations'!$F$9)</f>
        <v>1951878.888340465</v>
      </c>
      <c r="H8581" s="12">
        <f t="shared" si="268"/>
        <v>0</v>
      </c>
      <c r="I8581" s="12">
        <f t="shared" si="269"/>
        <v>0</v>
      </c>
      <c r="J8581" s="13">
        <f>(1 - Dashboard!$I$9) * H8581 * Dashboard!$I$8 * 'Lookups and Calculations'!$F$12</f>
        <v>0</v>
      </c>
      <c r="K8581" s="12">
        <f>(1 - Dashboard!$I$11) * I8581 * Dashboard!$I$10 * 'Lookups and Calculations'!$F$12</f>
        <v>0</v>
      </c>
      <c r="L8581" s="12">
        <f>(H8581 - I8581) * Dashboard!$I$13 * (Dashboard!$D$12 / 365) * 'Lookups and Calculations'!$F$12</f>
        <v>0</v>
      </c>
      <c r="M8581" s="3">
        <f>(G8581*2) * Dashboard!$I$13 * (Dashboard!$D$12 / 365) * 'Lookups and Calculations'!$F$12</f>
        <v>1602.0878730267946</v>
      </c>
      <c r="N8581" s="12">
        <f>H8581 * Dashboard!$I$14 * Dashboard!$I$15 * (Dashboard!$D$12 / 365) * 'Lookups and Calculations'!$F$12</f>
        <v>0</v>
      </c>
    </row>
    <row r="8582" spans="1:14" x14ac:dyDescent="0.35">
      <c r="A8582" s="2">
        <v>8581</v>
      </c>
      <c r="B8582" s="11">
        <v>-0.58799009763494536</v>
      </c>
      <c r="C8582" s="11">
        <v>-1.7465720259602662</v>
      </c>
      <c r="D8582" s="3">
        <f>B8582*Dashboard!$D$11*Dashboard!$D$10*SQRT(Dashboard!$D$12/365)</f>
        <v>-145987.2201727686</v>
      </c>
      <c r="E8582" s="3">
        <f>IF(Dashboard!$I$3,C8582*Dashboard!$E$11*Dashboard!$E$10*SQRT(Dashboard!$D$12/365),0)</f>
        <v>-867283.97613173048</v>
      </c>
      <c r="F8582" s="3">
        <f>D8582+IF(Dashboard!$I$3,E8582,0)</f>
        <v>-1013271.1963044991</v>
      </c>
      <c r="G8582" s="3">
        <f>IF(Dashboard!$I$4, ('Lookups and Calculations'!$F$9) / (1 - 'Lookups and Calculations'!$F$10), 'Lookups and Calculations'!$F$9)</f>
        <v>1951878.888340465</v>
      </c>
      <c r="H8582" s="12">
        <f t="shared" si="268"/>
        <v>0</v>
      </c>
      <c r="I8582" s="12">
        <f t="shared" si="269"/>
        <v>0</v>
      </c>
      <c r="J8582" s="13">
        <f>(1 - Dashboard!$I$9) * H8582 * Dashboard!$I$8 * 'Lookups and Calculations'!$F$12</f>
        <v>0</v>
      </c>
      <c r="K8582" s="12">
        <f>(1 - Dashboard!$I$11) * I8582 * Dashboard!$I$10 * 'Lookups and Calculations'!$F$12</f>
        <v>0</v>
      </c>
      <c r="L8582" s="12">
        <f>(H8582 - I8582) * Dashboard!$I$13 * (Dashboard!$D$12 / 365) * 'Lookups and Calculations'!$F$12</f>
        <v>0</v>
      </c>
      <c r="M8582" s="3">
        <f>(G8582*2) * Dashboard!$I$13 * (Dashboard!$D$12 / 365) * 'Lookups and Calculations'!$F$12</f>
        <v>1602.0878730267946</v>
      </c>
      <c r="N8582" s="12">
        <f>H8582 * Dashboard!$I$14 * Dashboard!$I$15 * (Dashboard!$D$12 / 365) * 'Lookups and Calculations'!$F$12</f>
        <v>0</v>
      </c>
    </row>
    <row r="8583" spans="1:14" x14ac:dyDescent="0.35">
      <c r="A8583" s="2">
        <v>8582</v>
      </c>
      <c r="B8583" s="11">
        <v>1.1923108143362886</v>
      </c>
      <c r="C8583" s="11">
        <v>-0.24376526379942712</v>
      </c>
      <c r="D8583" s="3">
        <f>B8583*Dashboard!$D$11*Dashboard!$D$10*SQRT(Dashboard!$D$12/365)</f>
        <v>296029.03529669909</v>
      </c>
      <c r="E8583" s="3">
        <f>IF(Dashboard!$I$3,C8583*Dashboard!$E$11*Dashboard!$E$10*SQRT(Dashboard!$D$12/365),0)</f>
        <v>-121044.9406542693</v>
      </c>
      <c r="F8583" s="3">
        <f>D8583+IF(Dashboard!$I$3,E8583,0)</f>
        <v>174984.09464242979</v>
      </c>
      <c r="G8583" s="3">
        <f>IF(Dashboard!$I$4, ('Lookups and Calculations'!$F$9) / (1 - 'Lookups and Calculations'!$F$10), 'Lookups and Calculations'!$F$9)</f>
        <v>1951878.888340465</v>
      </c>
      <c r="H8583" s="12">
        <f t="shared" si="268"/>
        <v>0</v>
      </c>
      <c r="I8583" s="12">
        <f t="shared" si="269"/>
        <v>0</v>
      </c>
      <c r="J8583" s="13">
        <f>(1 - Dashboard!$I$9) * H8583 * Dashboard!$I$8 * 'Lookups and Calculations'!$F$12</f>
        <v>0</v>
      </c>
      <c r="K8583" s="12">
        <f>(1 - Dashboard!$I$11) * I8583 * Dashboard!$I$10 * 'Lookups and Calculations'!$F$12</f>
        <v>0</v>
      </c>
      <c r="L8583" s="12">
        <f>(H8583 - I8583) * Dashboard!$I$13 * (Dashboard!$D$12 / 365) * 'Lookups and Calculations'!$F$12</f>
        <v>0</v>
      </c>
      <c r="M8583" s="3">
        <f>(G8583*2) * Dashboard!$I$13 * (Dashboard!$D$12 / 365) * 'Lookups and Calculations'!$F$12</f>
        <v>1602.0878730267946</v>
      </c>
      <c r="N8583" s="12">
        <f>H8583 * Dashboard!$I$14 * Dashboard!$I$15 * (Dashboard!$D$12 / 365) * 'Lookups and Calculations'!$F$12</f>
        <v>0</v>
      </c>
    </row>
    <row r="8584" spans="1:14" x14ac:dyDescent="0.35">
      <c r="A8584" s="2">
        <v>8583</v>
      </c>
      <c r="B8584" s="11">
        <v>-0.30054760024561833</v>
      </c>
      <c r="C8584" s="11">
        <v>0.7318012211169389</v>
      </c>
      <c r="D8584" s="3">
        <f>B8584*Dashboard!$D$11*Dashboard!$D$10*SQRT(Dashboard!$D$12/365)</f>
        <v>-74620.489130575268</v>
      </c>
      <c r="E8584" s="3">
        <f>IF(Dashboard!$I$3,C8584*Dashboard!$E$11*Dashboard!$E$10*SQRT(Dashboard!$D$12/365),0)</f>
        <v>363385.7999296693</v>
      </c>
      <c r="F8584" s="3">
        <f>D8584+IF(Dashboard!$I$3,E8584,0)</f>
        <v>288765.31079909403</v>
      </c>
      <c r="G8584" s="3">
        <f>IF(Dashboard!$I$4, ('Lookups and Calculations'!$F$9) / (1 - 'Lookups and Calculations'!$F$10), 'Lookups and Calculations'!$F$9)</f>
        <v>1951878.888340465</v>
      </c>
      <c r="H8584" s="12">
        <f t="shared" si="268"/>
        <v>0</v>
      </c>
      <c r="I8584" s="12">
        <f t="shared" si="269"/>
        <v>0</v>
      </c>
      <c r="J8584" s="13">
        <f>(1 - Dashboard!$I$9) * H8584 * Dashboard!$I$8 * 'Lookups and Calculations'!$F$12</f>
        <v>0</v>
      </c>
      <c r="K8584" s="12">
        <f>(1 - Dashboard!$I$11) * I8584 * Dashboard!$I$10 * 'Lookups and Calculations'!$F$12</f>
        <v>0</v>
      </c>
      <c r="L8584" s="12">
        <f>(H8584 - I8584) * Dashboard!$I$13 * (Dashboard!$D$12 / 365) * 'Lookups and Calculations'!$F$12</f>
        <v>0</v>
      </c>
      <c r="M8584" s="3">
        <f>(G8584*2) * Dashboard!$I$13 * (Dashboard!$D$12 / 365) * 'Lookups and Calculations'!$F$12</f>
        <v>1602.0878730267946</v>
      </c>
      <c r="N8584" s="12">
        <f>H8584 * Dashboard!$I$14 * Dashboard!$I$15 * (Dashboard!$D$12 / 365) * 'Lookups and Calculations'!$F$12</f>
        <v>0</v>
      </c>
    </row>
    <row r="8585" spans="1:14" x14ac:dyDescent="0.35">
      <c r="A8585" s="2">
        <v>8584</v>
      </c>
      <c r="B8585" s="11">
        <v>0.97791706545690837</v>
      </c>
      <c r="C8585" s="11">
        <v>-0.27634658908346366</v>
      </c>
      <c r="D8585" s="3">
        <f>B8585*Dashboard!$D$11*Dashboard!$D$10*SQRT(Dashboard!$D$12/365)</f>
        <v>242798.97658106539</v>
      </c>
      <c r="E8585" s="3">
        <f>IF(Dashboard!$I$3,C8585*Dashboard!$E$11*Dashboard!$E$10*SQRT(Dashboard!$D$12/365),0)</f>
        <v>-137223.63865239202</v>
      </c>
      <c r="F8585" s="3">
        <f>D8585+IF(Dashboard!$I$3,E8585,0)</f>
        <v>105575.33792867337</v>
      </c>
      <c r="G8585" s="3">
        <f>IF(Dashboard!$I$4, ('Lookups and Calculations'!$F$9) / (1 - 'Lookups and Calculations'!$F$10), 'Lookups and Calculations'!$F$9)</f>
        <v>1951878.888340465</v>
      </c>
      <c r="H8585" s="12">
        <f t="shared" si="268"/>
        <v>0</v>
      </c>
      <c r="I8585" s="12">
        <f t="shared" si="269"/>
        <v>0</v>
      </c>
      <c r="J8585" s="13">
        <f>(1 - Dashboard!$I$9) * H8585 * Dashboard!$I$8 * 'Lookups and Calculations'!$F$12</f>
        <v>0</v>
      </c>
      <c r="K8585" s="12">
        <f>(1 - Dashboard!$I$11) * I8585 * Dashboard!$I$10 * 'Lookups and Calculations'!$F$12</f>
        <v>0</v>
      </c>
      <c r="L8585" s="12">
        <f>(H8585 - I8585) * Dashboard!$I$13 * (Dashboard!$D$12 / 365) * 'Lookups and Calculations'!$F$12</f>
        <v>0</v>
      </c>
      <c r="M8585" s="3">
        <f>(G8585*2) * Dashboard!$I$13 * (Dashboard!$D$12 / 365) * 'Lookups and Calculations'!$F$12</f>
        <v>1602.0878730267946</v>
      </c>
      <c r="N8585" s="12">
        <f>H8585 * Dashboard!$I$14 * Dashboard!$I$15 * (Dashboard!$D$12 / 365) * 'Lookups and Calculations'!$F$12</f>
        <v>0</v>
      </c>
    </row>
    <row r="8586" spans="1:14" x14ac:dyDescent="0.35">
      <c r="A8586" s="2">
        <v>8585</v>
      </c>
      <c r="B8586" s="11">
        <v>-1.1046125254809738</v>
      </c>
      <c r="C8586" s="11">
        <v>0.29038550716446737</v>
      </c>
      <c r="D8586" s="3">
        <f>B8586*Dashboard!$D$11*Dashboard!$D$10*SQRT(Dashboard!$D$12/365)</f>
        <v>-274255.14921359613</v>
      </c>
      <c r="E8586" s="3">
        <f>IF(Dashboard!$I$3,C8586*Dashboard!$E$11*Dashboard!$E$10*SQRT(Dashboard!$D$12/365),0)</f>
        <v>144194.85341645899</v>
      </c>
      <c r="F8586" s="3">
        <f>D8586+IF(Dashboard!$I$3,E8586,0)</f>
        <v>-130060.29579713714</v>
      </c>
      <c r="G8586" s="3">
        <f>IF(Dashboard!$I$4, ('Lookups and Calculations'!$F$9) / (1 - 'Lookups and Calculations'!$F$10), 'Lookups and Calculations'!$F$9)</f>
        <v>1951878.888340465</v>
      </c>
      <c r="H8586" s="12">
        <f t="shared" si="268"/>
        <v>0</v>
      </c>
      <c r="I8586" s="12">
        <f t="shared" si="269"/>
        <v>0</v>
      </c>
      <c r="J8586" s="13">
        <f>(1 - Dashboard!$I$9) * H8586 * Dashboard!$I$8 * 'Lookups and Calculations'!$F$12</f>
        <v>0</v>
      </c>
      <c r="K8586" s="12">
        <f>(1 - Dashboard!$I$11) * I8586 * Dashboard!$I$10 * 'Lookups and Calculations'!$F$12</f>
        <v>0</v>
      </c>
      <c r="L8586" s="12">
        <f>(H8586 - I8586) * Dashboard!$I$13 * (Dashboard!$D$12 / 365) * 'Lookups and Calculations'!$F$12</f>
        <v>0</v>
      </c>
      <c r="M8586" s="3">
        <f>(G8586*2) * Dashboard!$I$13 * (Dashboard!$D$12 / 365) * 'Lookups and Calculations'!$F$12</f>
        <v>1602.0878730267946</v>
      </c>
      <c r="N8586" s="12">
        <f>H8586 * Dashboard!$I$14 * Dashboard!$I$15 * (Dashboard!$D$12 / 365) * 'Lookups and Calculations'!$F$12</f>
        <v>0</v>
      </c>
    </row>
    <row r="8587" spans="1:14" x14ac:dyDescent="0.35">
      <c r="A8587" s="2">
        <v>8586</v>
      </c>
      <c r="B8587" s="11">
        <v>-0.73037504827762323</v>
      </c>
      <c r="C8587" s="11">
        <v>0.36877807524958606</v>
      </c>
      <c r="D8587" s="3">
        <f>B8587*Dashboard!$D$11*Dashboard!$D$10*SQRT(Dashboard!$D$12/365)</f>
        <v>-181338.80725283991</v>
      </c>
      <c r="E8587" s="3">
        <f>IF(Dashboard!$I$3,C8587*Dashboard!$E$11*Dashboard!$E$10*SQRT(Dashboard!$D$12/365),0)</f>
        <v>183121.74399840276</v>
      </c>
      <c r="F8587" s="3">
        <f>D8587+IF(Dashboard!$I$3,E8587,0)</f>
        <v>1782.9367455628526</v>
      </c>
      <c r="G8587" s="3">
        <f>IF(Dashboard!$I$4, ('Lookups and Calculations'!$F$9) / (1 - 'Lookups and Calculations'!$F$10), 'Lookups and Calculations'!$F$9)</f>
        <v>1951878.888340465</v>
      </c>
      <c r="H8587" s="12">
        <f t="shared" si="268"/>
        <v>0</v>
      </c>
      <c r="I8587" s="12">
        <f t="shared" si="269"/>
        <v>0</v>
      </c>
      <c r="J8587" s="13">
        <f>(1 - Dashboard!$I$9) * H8587 * Dashboard!$I$8 * 'Lookups and Calculations'!$F$12</f>
        <v>0</v>
      </c>
      <c r="K8587" s="12">
        <f>(1 - Dashboard!$I$11) * I8587 * Dashboard!$I$10 * 'Lookups and Calculations'!$F$12</f>
        <v>0</v>
      </c>
      <c r="L8587" s="12">
        <f>(H8587 - I8587) * Dashboard!$I$13 * (Dashboard!$D$12 / 365) * 'Lookups and Calculations'!$F$12</f>
        <v>0</v>
      </c>
      <c r="M8587" s="3">
        <f>(G8587*2) * Dashboard!$I$13 * (Dashboard!$D$12 / 365) * 'Lookups and Calculations'!$F$12</f>
        <v>1602.0878730267946</v>
      </c>
      <c r="N8587" s="12">
        <f>H8587 * Dashboard!$I$14 * Dashboard!$I$15 * (Dashboard!$D$12 / 365) * 'Lookups and Calculations'!$F$12</f>
        <v>0</v>
      </c>
    </row>
    <row r="8588" spans="1:14" x14ac:dyDescent="0.35">
      <c r="A8588" s="2">
        <v>8587</v>
      </c>
      <c r="B8588" s="11">
        <v>-0.52830037191964863</v>
      </c>
      <c r="C8588" s="11">
        <v>0.26874459717181015</v>
      </c>
      <c r="D8588" s="3">
        <f>B8588*Dashboard!$D$11*Dashboard!$D$10*SQRT(Dashboard!$D$12/365)</f>
        <v>-131167.34962545667</v>
      </c>
      <c r="E8588" s="3">
        <f>IF(Dashboard!$I$3,C8588*Dashboard!$E$11*Dashboard!$E$10*SQRT(Dashboard!$D$12/365),0)</f>
        <v>133448.76668967682</v>
      </c>
      <c r="F8588" s="3">
        <f>D8588+IF(Dashboard!$I$3,E8588,0)</f>
        <v>2281.4170642201498</v>
      </c>
      <c r="G8588" s="3">
        <f>IF(Dashboard!$I$4, ('Lookups and Calculations'!$F$9) / (1 - 'Lookups and Calculations'!$F$10), 'Lookups and Calculations'!$F$9)</f>
        <v>1951878.888340465</v>
      </c>
      <c r="H8588" s="12">
        <f t="shared" si="268"/>
        <v>0</v>
      </c>
      <c r="I8588" s="12">
        <f t="shared" si="269"/>
        <v>0</v>
      </c>
      <c r="J8588" s="13">
        <f>(1 - Dashboard!$I$9) * H8588 * Dashboard!$I$8 * 'Lookups and Calculations'!$F$12</f>
        <v>0</v>
      </c>
      <c r="K8588" s="12">
        <f>(1 - Dashboard!$I$11) * I8588 * Dashboard!$I$10 * 'Lookups and Calculations'!$F$12</f>
        <v>0</v>
      </c>
      <c r="L8588" s="12">
        <f>(H8588 - I8588) * Dashboard!$I$13 * (Dashboard!$D$12 / 365) * 'Lookups and Calculations'!$F$12</f>
        <v>0</v>
      </c>
      <c r="M8588" s="3">
        <f>(G8588*2) * Dashboard!$I$13 * (Dashboard!$D$12 / 365) * 'Lookups and Calculations'!$F$12</f>
        <v>1602.0878730267946</v>
      </c>
      <c r="N8588" s="12">
        <f>H8588 * Dashboard!$I$14 * Dashboard!$I$15 * (Dashboard!$D$12 / 365) * 'Lookups and Calculations'!$F$12</f>
        <v>0</v>
      </c>
    </row>
    <row r="8589" spans="1:14" x14ac:dyDescent="0.35">
      <c r="A8589" s="2">
        <v>8588</v>
      </c>
      <c r="B8589" s="11">
        <v>-1.5843231589504594</v>
      </c>
      <c r="C8589" s="11">
        <v>-1.9651613892566644</v>
      </c>
      <c r="D8589" s="3">
        <f>B8589*Dashboard!$D$11*Dashboard!$D$10*SQRT(Dashboard!$D$12/365)</f>
        <v>-393358.55273895164</v>
      </c>
      <c r="E8589" s="3">
        <f>IF(Dashboard!$I$3,C8589*Dashboard!$E$11*Dashboard!$E$10*SQRT(Dashboard!$D$12/365),0)</f>
        <v>-975827.48268169526</v>
      </c>
      <c r="F8589" s="3">
        <f>D8589+IF(Dashboard!$I$3,E8589,0)</f>
        <v>-1369186.0354206469</v>
      </c>
      <c r="G8589" s="3">
        <f>IF(Dashboard!$I$4, ('Lookups and Calculations'!$F$9) / (1 - 'Lookups and Calculations'!$F$10), 'Lookups and Calculations'!$F$9)</f>
        <v>1951878.888340465</v>
      </c>
      <c r="H8589" s="12">
        <f t="shared" si="268"/>
        <v>0</v>
      </c>
      <c r="I8589" s="12">
        <f t="shared" si="269"/>
        <v>0</v>
      </c>
      <c r="J8589" s="13">
        <f>(1 - Dashboard!$I$9) * H8589 * Dashboard!$I$8 * 'Lookups and Calculations'!$F$12</f>
        <v>0</v>
      </c>
      <c r="K8589" s="12">
        <f>(1 - Dashboard!$I$11) * I8589 * Dashboard!$I$10 * 'Lookups and Calculations'!$F$12</f>
        <v>0</v>
      </c>
      <c r="L8589" s="12">
        <f>(H8589 - I8589) * Dashboard!$I$13 * (Dashboard!$D$12 / 365) * 'Lookups and Calculations'!$F$12</f>
        <v>0</v>
      </c>
      <c r="M8589" s="3">
        <f>(G8589*2) * Dashboard!$I$13 * (Dashboard!$D$12 / 365) * 'Lookups and Calculations'!$F$12</f>
        <v>1602.0878730267946</v>
      </c>
      <c r="N8589" s="12">
        <f>H8589 * Dashboard!$I$14 * Dashboard!$I$15 * (Dashboard!$D$12 / 365) * 'Lookups and Calculations'!$F$12</f>
        <v>0</v>
      </c>
    </row>
    <row r="8590" spans="1:14" x14ac:dyDescent="0.35">
      <c r="A8590" s="2">
        <v>8589</v>
      </c>
      <c r="B8590" s="11">
        <v>1.0268853084752607</v>
      </c>
      <c r="C8590" s="11">
        <v>-1.1093772657426604</v>
      </c>
      <c r="D8590" s="3">
        <f>B8590*Dashboard!$D$11*Dashboard!$D$10*SQRT(Dashboard!$D$12/365)</f>
        <v>254956.89846401542</v>
      </c>
      <c r="E8590" s="3">
        <f>IF(Dashboard!$I$3,C8590*Dashboard!$E$11*Dashboard!$E$10*SQRT(Dashboard!$D$12/365),0)</f>
        <v>-550876.29468613176</v>
      </c>
      <c r="F8590" s="3">
        <f>D8590+IF(Dashboard!$I$3,E8590,0)</f>
        <v>-295919.39622211631</v>
      </c>
      <c r="G8590" s="3">
        <f>IF(Dashboard!$I$4, ('Lookups and Calculations'!$F$9) / (1 - 'Lookups and Calculations'!$F$10), 'Lookups and Calculations'!$F$9)</f>
        <v>1951878.888340465</v>
      </c>
      <c r="H8590" s="12">
        <f t="shared" si="268"/>
        <v>0</v>
      </c>
      <c r="I8590" s="12">
        <f t="shared" si="269"/>
        <v>0</v>
      </c>
      <c r="J8590" s="13">
        <f>(1 - Dashboard!$I$9) * H8590 * Dashboard!$I$8 * 'Lookups and Calculations'!$F$12</f>
        <v>0</v>
      </c>
      <c r="K8590" s="12">
        <f>(1 - Dashboard!$I$11) * I8590 * Dashboard!$I$10 * 'Lookups and Calculations'!$F$12</f>
        <v>0</v>
      </c>
      <c r="L8590" s="12">
        <f>(H8590 - I8590) * Dashboard!$I$13 * (Dashboard!$D$12 / 365) * 'Lookups and Calculations'!$F$12</f>
        <v>0</v>
      </c>
      <c r="M8590" s="3">
        <f>(G8590*2) * Dashboard!$I$13 * (Dashboard!$D$12 / 365) * 'Lookups and Calculations'!$F$12</f>
        <v>1602.0878730267946</v>
      </c>
      <c r="N8590" s="12">
        <f>H8590 * Dashboard!$I$14 * Dashboard!$I$15 * (Dashboard!$D$12 / 365) * 'Lookups and Calculations'!$F$12</f>
        <v>0</v>
      </c>
    </row>
    <row r="8591" spans="1:14" x14ac:dyDescent="0.35">
      <c r="A8591" s="2">
        <v>8590</v>
      </c>
      <c r="B8591" s="11">
        <v>-0.84762626533978269</v>
      </c>
      <c r="C8591" s="11">
        <v>0.45334079182169496</v>
      </c>
      <c r="D8591" s="3">
        <f>B8591*Dashboard!$D$11*Dashboard!$D$10*SQRT(Dashboard!$D$12/365)</f>
        <v>-210450.1465587712</v>
      </c>
      <c r="E8591" s="3">
        <f>IF(Dashboard!$I$3,C8591*Dashboard!$E$11*Dashboard!$E$10*SQRT(Dashboard!$D$12/365),0)</f>
        <v>225112.50531317701</v>
      </c>
      <c r="F8591" s="3">
        <f>D8591+IF(Dashboard!$I$3,E8591,0)</f>
        <v>14662.35875440581</v>
      </c>
      <c r="G8591" s="3">
        <f>IF(Dashboard!$I$4, ('Lookups and Calculations'!$F$9) / (1 - 'Lookups and Calculations'!$F$10), 'Lookups and Calculations'!$F$9)</f>
        <v>1951878.888340465</v>
      </c>
      <c r="H8591" s="12">
        <f t="shared" si="268"/>
        <v>0</v>
      </c>
      <c r="I8591" s="12">
        <f t="shared" si="269"/>
        <v>0</v>
      </c>
      <c r="J8591" s="13">
        <f>(1 - Dashboard!$I$9) * H8591 * Dashboard!$I$8 * 'Lookups and Calculations'!$F$12</f>
        <v>0</v>
      </c>
      <c r="K8591" s="12">
        <f>(1 - Dashboard!$I$11) * I8591 * Dashboard!$I$10 * 'Lookups and Calculations'!$F$12</f>
        <v>0</v>
      </c>
      <c r="L8591" s="12">
        <f>(H8591 - I8591) * Dashboard!$I$13 * (Dashboard!$D$12 / 365) * 'Lookups and Calculations'!$F$12</f>
        <v>0</v>
      </c>
      <c r="M8591" s="3">
        <f>(G8591*2) * Dashboard!$I$13 * (Dashboard!$D$12 / 365) * 'Lookups and Calculations'!$F$12</f>
        <v>1602.0878730267946</v>
      </c>
      <c r="N8591" s="12">
        <f>H8591 * Dashboard!$I$14 * Dashboard!$I$15 * (Dashboard!$D$12 / 365) * 'Lookups and Calculations'!$F$12</f>
        <v>0</v>
      </c>
    </row>
    <row r="8592" spans="1:14" x14ac:dyDescent="0.35">
      <c r="A8592" s="2">
        <v>8591</v>
      </c>
      <c r="B8592" s="11">
        <v>1.4117811286560562</v>
      </c>
      <c r="C8592" s="11">
        <v>-1.3231140502691776</v>
      </c>
      <c r="D8592" s="3">
        <f>B8592*Dashboard!$D$11*Dashboard!$D$10*SQRT(Dashboard!$D$12/365)</f>
        <v>350519.51264803478</v>
      </c>
      <c r="E8592" s="3">
        <f>IF(Dashboard!$I$3,C8592*Dashboard!$E$11*Dashboard!$E$10*SQRT(Dashboard!$D$12/365),0)</f>
        <v>-657010.18757718056</v>
      </c>
      <c r="F8592" s="3">
        <f>D8592+IF(Dashboard!$I$3,E8592,0)</f>
        <v>-306490.67492914578</v>
      </c>
      <c r="G8592" s="3">
        <f>IF(Dashboard!$I$4, ('Lookups and Calculations'!$F$9) / (1 - 'Lookups and Calculations'!$F$10), 'Lookups and Calculations'!$F$9)</f>
        <v>1951878.888340465</v>
      </c>
      <c r="H8592" s="12">
        <f t="shared" si="268"/>
        <v>0</v>
      </c>
      <c r="I8592" s="12">
        <f t="shared" si="269"/>
        <v>0</v>
      </c>
      <c r="J8592" s="13">
        <f>(1 - Dashboard!$I$9) * H8592 * Dashboard!$I$8 * 'Lookups and Calculations'!$F$12</f>
        <v>0</v>
      </c>
      <c r="K8592" s="12">
        <f>(1 - Dashboard!$I$11) * I8592 * Dashboard!$I$10 * 'Lookups and Calculations'!$F$12</f>
        <v>0</v>
      </c>
      <c r="L8592" s="12">
        <f>(H8592 - I8592) * Dashboard!$I$13 * (Dashboard!$D$12 / 365) * 'Lookups and Calculations'!$F$12</f>
        <v>0</v>
      </c>
      <c r="M8592" s="3">
        <f>(G8592*2) * Dashboard!$I$13 * (Dashboard!$D$12 / 365) * 'Lookups and Calculations'!$F$12</f>
        <v>1602.0878730267946</v>
      </c>
      <c r="N8592" s="12">
        <f>H8592 * Dashboard!$I$14 * Dashboard!$I$15 * (Dashboard!$D$12 / 365) * 'Lookups and Calculations'!$F$12</f>
        <v>0</v>
      </c>
    </row>
    <row r="8593" spans="1:14" x14ac:dyDescent="0.35">
      <c r="A8593" s="2">
        <v>8592</v>
      </c>
      <c r="B8593" s="11">
        <v>-1.8294935061538795</v>
      </c>
      <c r="C8593" s="11">
        <v>-0.58455148871025298</v>
      </c>
      <c r="D8593" s="3">
        <f>B8593*Dashboard!$D$11*Dashboard!$D$10*SQRT(Dashboard!$D$12/365)</f>
        <v>-454229.87965582294</v>
      </c>
      <c r="E8593" s="3">
        <f>IF(Dashboard!$I$3,C8593*Dashboard!$E$11*Dashboard!$E$10*SQRT(Dashboard!$D$12/365),0)</f>
        <v>-290266.95254873158</v>
      </c>
      <c r="F8593" s="3">
        <f>D8593+IF(Dashboard!$I$3,E8593,0)</f>
        <v>-744496.83220455446</v>
      </c>
      <c r="G8593" s="3">
        <f>IF(Dashboard!$I$4, ('Lookups and Calculations'!$F$9) / (1 - 'Lookups and Calculations'!$F$10), 'Lookups and Calculations'!$F$9)</f>
        <v>1951878.888340465</v>
      </c>
      <c r="H8593" s="12">
        <f t="shared" si="268"/>
        <v>0</v>
      </c>
      <c r="I8593" s="12">
        <f t="shared" si="269"/>
        <v>0</v>
      </c>
      <c r="J8593" s="13">
        <f>(1 - Dashboard!$I$9) * H8593 * Dashboard!$I$8 * 'Lookups and Calculations'!$F$12</f>
        <v>0</v>
      </c>
      <c r="K8593" s="12">
        <f>(1 - Dashboard!$I$11) * I8593 * Dashboard!$I$10 * 'Lookups and Calculations'!$F$12</f>
        <v>0</v>
      </c>
      <c r="L8593" s="12">
        <f>(H8593 - I8593) * Dashboard!$I$13 * (Dashboard!$D$12 / 365) * 'Lookups and Calculations'!$F$12</f>
        <v>0</v>
      </c>
      <c r="M8593" s="3">
        <f>(G8593*2) * Dashboard!$I$13 * (Dashboard!$D$12 / 365) * 'Lookups and Calculations'!$F$12</f>
        <v>1602.0878730267946</v>
      </c>
      <c r="N8593" s="12">
        <f>H8593 * Dashboard!$I$14 * Dashboard!$I$15 * (Dashboard!$D$12 / 365) * 'Lookups and Calculations'!$F$12</f>
        <v>0</v>
      </c>
    </row>
    <row r="8594" spans="1:14" x14ac:dyDescent="0.35">
      <c r="A8594" s="2">
        <v>8593</v>
      </c>
      <c r="B8594" s="11">
        <v>-1.9518731312146678</v>
      </c>
      <c r="C8594" s="11">
        <v>-0.59833406355699126</v>
      </c>
      <c r="D8594" s="3">
        <f>B8594*Dashboard!$D$11*Dashboard!$D$10*SQRT(Dashboard!$D$12/365)</f>
        <v>-484614.50915940036</v>
      </c>
      <c r="E8594" s="3">
        <f>IF(Dashboard!$I$3,C8594*Dashboard!$E$11*Dashboard!$E$10*SQRT(Dashboard!$D$12/365),0)</f>
        <v>-297110.87661068968</v>
      </c>
      <c r="F8594" s="3">
        <f>D8594+IF(Dashboard!$I$3,E8594,0)</f>
        <v>-781725.38577009004</v>
      </c>
      <c r="G8594" s="3">
        <f>IF(Dashboard!$I$4, ('Lookups and Calculations'!$F$9) / (1 - 'Lookups and Calculations'!$F$10), 'Lookups and Calculations'!$F$9)</f>
        <v>1951878.888340465</v>
      </c>
      <c r="H8594" s="12">
        <f t="shared" si="268"/>
        <v>0</v>
      </c>
      <c r="I8594" s="12">
        <f t="shared" si="269"/>
        <v>0</v>
      </c>
      <c r="J8594" s="13">
        <f>(1 - Dashboard!$I$9) * H8594 * Dashboard!$I$8 * 'Lookups and Calculations'!$F$12</f>
        <v>0</v>
      </c>
      <c r="K8594" s="12">
        <f>(1 - Dashboard!$I$11) * I8594 * Dashboard!$I$10 * 'Lookups and Calculations'!$F$12</f>
        <v>0</v>
      </c>
      <c r="L8594" s="12">
        <f>(H8594 - I8594) * Dashboard!$I$13 * (Dashboard!$D$12 / 365) * 'Lookups and Calculations'!$F$12</f>
        <v>0</v>
      </c>
      <c r="M8594" s="3">
        <f>(G8594*2) * Dashboard!$I$13 * (Dashboard!$D$12 / 365) * 'Lookups and Calculations'!$F$12</f>
        <v>1602.0878730267946</v>
      </c>
      <c r="N8594" s="12">
        <f>H8594 * Dashboard!$I$14 * Dashboard!$I$15 * (Dashboard!$D$12 / 365) * 'Lookups and Calculations'!$F$12</f>
        <v>0</v>
      </c>
    </row>
    <row r="8595" spans="1:14" x14ac:dyDescent="0.35">
      <c r="A8595" s="2">
        <v>8594</v>
      </c>
      <c r="B8595" s="11">
        <v>-0.66868107070850513</v>
      </c>
      <c r="C8595" s="11">
        <v>0.20987342968981476</v>
      </c>
      <c r="D8595" s="3">
        <f>B8595*Dashboard!$D$11*Dashboard!$D$10*SQRT(Dashboard!$D$12/365)</f>
        <v>-166021.31751458856</v>
      </c>
      <c r="E8595" s="3">
        <f>IF(Dashboard!$I$3,C8595*Dashboard!$E$11*Dashboard!$E$10*SQRT(Dashboard!$D$12/365),0)</f>
        <v>104215.49176347944</v>
      </c>
      <c r="F8595" s="3">
        <f>D8595+IF(Dashboard!$I$3,E8595,0)</f>
        <v>-61805.825751109121</v>
      </c>
      <c r="G8595" s="3">
        <f>IF(Dashboard!$I$4, ('Lookups and Calculations'!$F$9) / (1 - 'Lookups and Calculations'!$F$10), 'Lookups and Calculations'!$F$9)</f>
        <v>1951878.888340465</v>
      </c>
      <c r="H8595" s="12">
        <f t="shared" si="268"/>
        <v>0</v>
      </c>
      <c r="I8595" s="12">
        <f t="shared" si="269"/>
        <v>0</v>
      </c>
      <c r="J8595" s="13">
        <f>(1 - Dashboard!$I$9) * H8595 * Dashboard!$I$8 * 'Lookups and Calculations'!$F$12</f>
        <v>0</v>
      </c>
      <c r="K8595" s="12">
        <f>(1 - Dashboard!$I$11) * I8595 * Dashboard!$I$10 * 'Lookups and Calculations'!$F$12</f>
        <v>0</v>
      </c>
      <c r="L8595" s="12">
        <f>(H8595 - I8595) * Dashboard!$I$13 * (Dashboard!$D$12 / 365) * 'Lookups and Calculations'!$F$12</f>
        <v>0</v>
      </c>
      <c r="M8595" s="3">
        <f>(G8595*2) * Dashboard!$I$13 * (Dashboard!$D$12 / 365) * 'Lookups and Calculations'!$F$12</f>
        <v>1602.0878730267946</v>
      </c>
      <c r="N8595" s="12">
        <f>H8595 * Dashboard!$I$14 * Dashboard!$I$15 * (Dashboard!$D$12 / 365) * 'Lookups and Calculations'!$F$12</f>
        <v>0</v>
      </c>
    </row>
    <row r="8596" spans="1:14" x14ac:dyDescent="0.35">
      <c r="A8596" s="2">
        <v>8595</v>
      </c>
      <c r="B8596" s="11">
        <v>-2.5960385403759449E-2</v>
      </c>
      <c r="C8596" s="11">
        <v>-2.479810879449889</v>
      </c>
      <c r="D8596" s="3">
        <f>B8596*Dashboard!$D$11*Dashboard!$D$10*SQRT(Dashboard!$D$12/365)</f>
        <v>-6445.4903491614841</v>
      </c>
      <c r="E8596" s="3">
        <f>IF(Dashboard!$I$3,C8596*Dashboard!$E$11*Dashboard!$E$10*SQRT(Dashboard!$D$12/365),0)</f>
        <v>-1231383.6518717669</v>
      </c>
      <c r="F8596" s="3">
        <f>D8596+IF(Dashboard!$I$3,E8596,0)</f>
        <v>-1237829.1422209283</v>
      </c>
      <c r="G8596" s="3">
        <f>IF(Dashboard!$I$4, ('Lookups and Calculations'!$F$9) / (1 - 'Lookups and Calculations'!$F$10), 'Lookups and Calculations'!$F$9)</f>
        <v>1951878.888340465</v>
      </c>
      <c r="H8596" s="12">
        <f t="shared" si="268"/>
        <v>0</v>
      </c>
      <c r="I8596" s="12">
        <f t="shared" si="269"/>
        <v>0</v>
      </c>
      <c r="J8596" s="13">
        <f>(1 - Dashboard!$I$9) * H8596 * Dashboard!$I$8 * 'Lookups and Calculations'!$F$12</f>
        <v>0</v>
      </c>
      <c r="K8596" s="12">
        <f>(1 - Dashboard!$I$11) * I8596 * Dashboard!$I$10 * 'Lookups and Calculations'!$F$12</f>
        <v>0</v>
      </c>
      <c r="L8596" s="12">
        <f>(H8596 - I8596) * Dashboard!$I$13 * (Dashboard!$D$12 / 365) * 'Lookups and Calculations'!$F$12</f>
        <v>0</v>
      </c>
      <c r="M8596" s="3">
        <f>(G8596*2) * Dashboard!$I$13 * (Dashboard!$D$12 / 365) * 'Lookups and Calculations'!$F$12</f>
        <v>1602.0878730267946</v>
      </c>
      <c r="N8596" s="12">
        <f>H8596 * Dashboard!$I$14 * Dashboard!$I$15 * (Dashboard!$D$12 / 365) * 'Lookups and Calculations'!$F$12</f>
        <v>0</v>
      </c>
    </row>
    <row r="8597" spans="1:14" x14ac:dyDescent="0.35">
      <c r="A8597" s="2">
        <v>8596</v>
      </c>
      <c r="B8597" s="11">
        <v>1.504351082806811</v>
      </c>
      <c r="C8597" s="11">
        <v>-1.0118291314894547</v>
      </c>
      <c r="D8597" s="3">
        <f>B8597*Dashboard!$D$11*Dashboard!$D$10*SQRT(Dashboard!$D$12/365)</f>
        <v>373502.94439687958</v>
      </c>
      <c r="E8597" s="3">
        <f>IF(Dashboard!$I$3,C8597*Dashboard!$E$11*Dashboard!$E$10*SQRT(Dashboard!$D$12/365),0)</f>
        <v>-502437.44848805544</v>
      </c>
      <c r="F8597" s="3">
        <f>D8597+IF(Dashboard!$I$3,E8597,0)</f>
        <v>-128934.50409117586</v>
      </c>
      <c r="G8597" s="3">
        <f>IF(Dashboard!$I$4, ('Lookups and Calculations'!$F$9) / (1 - 'Lookups and Calculations'!$F$10), 'Lookups and Calculations'!$F$9)</f>
        <v>1951878.888340465</v>
      </c>
      <c r="H8597" s="12">
        <f t="shared" si="268"/>
        <v>0</v>
      </c>
      <c r="I8597" s="12">
        <f t="shared" si="269"/>
        <v>0</v>
      </c>
      <c r="J8597" s="13">
        <f>(1 - Dashboard!$I$9) * H8597 * Dashboard!$I$8 * 'Lookups and Calculations'!$F$12</f>
        <v>0</v>
      </c>
      <c r="K8597" s="12">
        <f>(1 - Dashboard!$I$11) * I8597 * Dashboard!$I$10 * 'Lookups and Calculations'!$F$12</f>
        <v>0</v>
      </c>
      <c r="L8597" s="12">
        <f>(H8597 - I8597) * Dashboard!$I$13 * (Dashboard!$D$12 / 365) * 'Lookups and Calculations'!$F$12</f>
        <v>0</v>
      </c>
      <c r="M8597" s="3">
        <f>(G8597*2) * Dashboard!$I$13 * (Dashboard!$D$12 / 365) * 'Lookups and Calculations'!$F$12</f>
        <v>1602.0878730267946</v>
      </c>
      <c r="N8597" s="12">
        <f>H8597 * Dashboard!$I$14 * Dashboard!$I$15 * (Dashboard!$D$12 / 365) * 'Lookups and Calculations'!$F$12</f>
        <v>0</v>
      </c>
    </row>
    <row r="8598" spans="1:14" x14ac:dyDescent="0.35">
      <c r="A8598" s="2">
        <v>8597</v>
      </c>
      <c r="B8598" s="11">
        <v>-0.96872771662589907</v>
      </c>
      <c r="C8598" s="11">
        <v>-1.7261718981673084</v>
      </c>
      <c r="D8598" s="3">
        <f>B8598*Dashboard!$D$11*Dashboard!$D$10*SQRT(Dashboard!$D$12/365)</f>
        <v>-240517.42881957599</v>
      </c>
      <c r="E8598" s="3">
        <f>IF(Dashboard!$I$3,C8598*Dashboard!$E$11*Dashboard!$E$10*SQRT(Dashboard!$D$12/365),0)</f>
        <v>-857154.01659791486</v>
      </c>
      <c r="F8598" s="3">
        <f>D8598+IF(Dashboard!$I$3,E8598,0)</f>
        <v>-1097671.4454174908</v>
      </c>
      <c r="G8598" s="3">
        <f>IF(Dashboard!$I$4, ('Lookups and Calculations'!$F$9) / (1 - 'Lookups and Calculations'!$F$10), 'Lookups and Calculations'!$F$9)</f>
        <v>1951878.888340465</v>
      </c>
      <c r="H8598" s="12">
        <f t="shared" si="268"/>
        <v>0</v>
      </c>
      <c r="I8598" s="12">
        <f t="shared" si="269"/>
        <v>0</v>
      </c>
      <c r="J8598" s="13">
        <f>(1 - Dashboard!$I$9) * H8598 * Dashboard!$I$8 * 'Lookups and Calculations'!$F$12</f>
        <v>0</v>
      </c>
      <c r="K8598" s="12">
        <f>(1 - Dashboard!$I$11) * I8598 * Dashboard!$I$10 * 'Lookups and Calculations'!$F$12</f>
        <v>0</v>
      </c>
      <c r="L8598" s="12">
        <f>(H8598 - I8598) * Dashboard!$I$13 * (Dashboard!$D$12 / 365) * 'Lookups and Calculations'!$F$12</f>
        <v>0</v>
      </c>
      <c r="M8598" s="3">
        <f>(G8598*2) * Dashboard!$I$13 * (Dashboard!$D$12 / 365) * 'Lookups and Calculations'!$F$12</f>
        <v>1602.0878730267946</v>
      </c>
      <c r="N8598" s="12">
        <f>H8598 * Dashboard!$I$14 * Dashboard!$I$15 * (Dashboard!$D$12 / 365) * 'Lookups and Calculations'!$F$12</f>
        <v>0</v>
      </c>
    </row>
    <row r="8599" spans="1:14" x14ac:dyDescent="0.35">
      <c r="A8599" s="2">
        <v>8598</v>
      </c>
      <c r="B8599" s="11">
        <v>1.1748672934913922</v>
      </c>
      <c r="C8599" s="11">
        <v>-0.23215307271480692</v>
      </c>
      <c r="D8599" s="3">
        <f>B8599*Dashboard!$D$11*Dashboard!$D$10*SQRT(Dashboard!$D$12/365)</f>
        <v>291698.12712594075</v>
      </c>
      <c r="E8599" s="3">
        <f>IF(Dashboard!$I$3,C8599*Dashboard!$E$11*Dashboard!$E$10*SQRT(Dashboard!$D$12/365),0)</f>
        <v>-115278.75002154475</v>
      </c>
      <c r="F8599" s="3">
        <f>D8599+IF(Dashboard!$I$3,E8599,0)</f>
        <v>176419.377104396</v>
      </c>
      <c r="G8599" s="3">
        <f>IF(Dashboard!$I$4, ('Lookups and Calculations'!$F$9) / (1 - 'Lookups and Calculations'!$F$10), 'Lookups and Calculations'!$F$9)</f>
        <v>1951878.888340465</v>
      </c>
      <c r="H8599" s="12">
        <f t="shared" si="268"/>
        <v>0</v>
      </c>
      <c r="I8599" s="12">
        <f t="shared" si="269"/>
        <v>0</v>
      </c>
      <c r="J8599" s="13">
        <f>(1 - Dashboard!$I$9) * H8599 * Dashboard!$I$8 * 'Lookups and Calculations'!$F$12</f>
        <v>0</v>
      </c>
      <c r="K8599" s="12">
        <f>(1 - Dashboard!$I$11) * I8599 * Dashboard!$I$10 * 'Lookups and Calculations'!$F$12</f>
        <v>0</v>
      </c>
      <c r="L8599" s="12">
        <f>(H8599 - I8599) * Dashboard!$I$13 * (Dashboard!$D$12 / 365) * 'Lookups and Calculations'!$F$12</f>
        <v>0</v>
      </c>
      <c r="M8599" s="3">
        <f>(G8599*2) * Dashboard!$I$13 * (Dashboard!$D$12 / 365) * 'Lookups and Calculations'!$F$12</f>
        <v>1602.0878730267946</v>
      </c>
      <c r="N8599" s="12">
        <f>H8599 * Dashboard!$I$14 * Dashboard!$I$15 * (Dashboard!$D$12 / 365) * 'Lookups and Calculations'!$F$12</f>
        <v>0</v>
      </c>
    </row>
    <row r="8600" spans="1:14" x14ac:dyDescent="0.35">
      <c r="A8600" s="2">
        <v>8599</v>
      </c>
      <c r="B8600" s="11">
        <v>-0.28989542322532702</v>
      </c>
      <c r="C8600" s="11">
        <v>0.53280452460655603</v>
      </c>
      <c r="D8600" s="3">
        <f>B8600*Dashboard!$D$11*Dashboard!$D$10*SQRT(Dashboard!$D$12/365)</f>
        <v>-71975.747802046884</v>
      </c>
      <c r="E8600" s="3">
        <f>IF(Dashboard!$I$3,C8600*Dashboard!$E$11*Dashboard!$E$10*SQRT(Dashboard!$D$12/365),0)</f>
        <v>264571.29722302262</v>
      </c>
      <c r="F8600" s="3">
        <f>D8600+IF(Dashboard!$I$3,E8600,0)</f>
        <v>192595.54942097573</v>
      </c>
      <c r="G8600" s="3">
        <f>IF(Dashboard!$I$4, ('Lookups and Calculations'!$F$9) / (1 - 'Lookups and Calculations'!$F$10), 'Lookups and Calculations'!$F$9)</f>
        <v>1951878.888340465</v>
      </c>
      <c r="H8600" s="12">
        <f t="shared" si="268"/>
        <v>0</v>
      </c>
      <c r="I8600" s="12">
        <f t="shared" si="269"/>
        <v>0</v>
      </c>
      <c r="J8600" s="13">
        <f>(1 - Dashboard!$I$9) * H8600 * Dashboard!$I$8 * 'Lookups and Calculations'!$F$12</f>
        <v>0</v>
      </c>
      <c r="K8600" s="12">
        <f>(1 - Dashboard!$I$11) * I8600 * Dashboard!$I$10 * 'Lookups and Calculations'!$F$12</f>
        <v>0</v>
      </c>
      <c r="L8600" s="12">
        <f>(H8600 - I8600) * Dashboard!$I$13 * (Dashboard!$D$12 / 365) * 'Lookups and Calculations'!$F$12</f>
        <v>0</v>
      </c>
      <c r="M8600" s="3">
        <f>(G8600*2) * Dashboard!$I$13 * (Dashboard!$D$12 / 365) * 'Lookups and Calculations'!$F$12</f>
        <v>1602.0878730267946</v>
      </c>
      <c r="N8600" s="12">
        <f>H8600 * Dashboard!$I$14 * Dashboard!$I$15 * (Dashboard!$D$12 / 365) * 'Lookups and Calculations'!$F$12</f>
        <v>0</v>
      </c>
    </row>
    <row r="8601" spans="1:14" x14ac:dyDescent="0.35">
      <c r="A8601" s="2">
        <v>8600</v>
      </c>
      <c r="B8601" s="11">
        <v>-0.8817206348553871</v>
      </c>
      <c r="C8601" s="11">
        <v>1.0690068015842922</v>
      </c>
      <c r="D8601" s="3">
        <f>B8601*Dashboard!$D$11*Dashboard!$D$10*SQRT(Dashboard!$D$12/365)</f>
        <v>-218915.15685256099</v>
      </c>
      <c r="E8601" s="3">
        <f>IF(Dashboard!$I$3,C8601*Dashboard!$E$11*Dashboard!$E$10*SQRT(Dashboard!$D$12/365),0)</f>
        <v>530829.79436828604</v>
      </c>
      <c r="F8601" s="3">
        <f>D8601+IF(Dashboard!$I$3,E8601,0)</f>
        <v>311914.63751572504</v>
      </c>
      <c r="G8601" s="3">
        <f>IF(Dashboard!$I$4, ('Lookups and Calculations'!$F$9) / (1 - 'Lookups and Calculations'!$F$10), 'Lookups and Calculations'!$F$9)</f>
        <v>1951878.888340465</v>
      </c>
      <c r="H8601" s="12">
        <f t="shared" si="268"/>
        <v>0</v>
      </c>
      <c r="I8601" s="12">
        <f t="shared" si="269"/>
        <v>0</v>
      </c>
      <c r="J8601" s="13">
        <f>(1 - Dashboard!$I$9) * H8601 * Dashboard!$I$8 * 'Lookups and Calculations'!$F$12</f>
        <v>0</v>
      </c>
      <c r="K8601" s="12">
        <f>(1 - Dashboard!$I$11) * I8601 * Dashboard!$I$10 * 'Lookups and Calculations'!$F$12</f>
        <v>0</v>
      </c>
      <c r="L8601" s="12">
        <f>(H8601 - I8601) * Dashboard!$I$13 * (Dashboard!$D$12 / 365) * 'Lookups and Calculations'!$F$12</f>
        <v>0</v>
      </c>
      <c r="M8601" s="3">
        <f>(G8601*2) * Dashboard!$I$13 * (Dashboard!$D$12 / 365) * 'Lookups and Calculations'!$F$12</f>
        <v>1602.0878730267946</v>
      </c>
      <c r="N8601" s="12">
        <f>H8601 * Dashboard!$I$14 * Dashboard!$I$15 * (Dashboard!$D$12 / 365) * 'Lookups and Calculations'!$F$12</f>
        <v>0</v>
      </c>
    </row>
    <row r="8602" spans="1:14" x14ac:dyDescent="0.35">
      <c r="A8602" s="2">
        <v>8601</v>
      </c>
      <c r="B8602" s="11">
        <v>-0.99645481292877436</v>
      </c>
      <c r="C8602" s="11">
        <v>-0.61825865961444637</v>
      </c>
      <c r="D8602" s="3">
        <f>B8602*Dashboard!$D$11*Dashboard!$D$10*SQRT(Dashboard!$D$12/365)</f>
        <v>-247401.56127180735</v>
      </c>
      <c r="E8602" s="3">
        <f>IF(Dashboard!$I$3,C8602*Dashboard!$E$11*Dashboard!$E$10*SQRT(Dashboard!$D$12/365),0)</f>
        <v>-307004.70442579372</v>
      </c>
      <c r="F8602" s="3">
        <f>D8602+IF(Dashboard!$I$3,E8602,0)</f>
        <v>-554406.26569760102</v>
      </c>
      <c r="G8602" s="3">
        <f>IF(Dashboard!$I$4, ('Lookups and Calculations'!$F$9) / (1 - 'Lookups and Calculations'!$F$10), 'Lookups and Calculations'!$F$9)</f>
        <v>1951878.888340465</v>
      </c>
      <c r="H8602" s="12">
        <f t="shared" si="268"/>
        <v>0</v>
      </c>
      <c r="I8602" s="12">
        <f t="shared" si="269"/>
        <v>0</v>
      </c>
      <c r="J8602" s="13">
        <f>(1 - Dashboard!$I$9) * H8602 * Dashboard!$I$8 * 'Lookups and Calculations'!$F$12</f>
        <v>0</v>
      </c>
      <c r="K8602" s="12">
        <f>(1 - Dashboard!$I$11) * I8602 * Dashboard!$I$10 * 'Lookups and Calculations'!$F$12</f>
        <v>0</v>
      </c>
      <c r="L8602" s="12">
        <f>(H8602 - I8602) * Dashboard!$I$13 * (Dashboard!$D$12 / 365) * 'Lookups and Calculations'!$F$12</f>
        <v>0</v>
      </c>
      <c r="M8602" s="3">
        <f>(G8602*2) * Dashboard!$I$13 * (Dashboard!$D$12 / 365) * 'Lookups and Calculations'!$F$12</f>
        <v>1602.0878730267946</v>
      </c>
      <c r="N8602" s="12">
        <f>H8602 * Dashboard!$I$14 * Dashboard!$I$15 * (Dashboard!$D$12 / 365) * 'Lookups and Calculations'!$F$12</f>
        <v>0</v>
      </c>
    </row>
    <row r="8603" spans="1:14" x14ac:dyDescent="0.35">
      <c r="A8603" s="2">
        <v>8602</v>
      </c>
      <c r="B8603" s="11">
        <v>-1.3712768097640917</v>
      </c>
      <c r="C8603" s="11">
        <v>0.36595983560174106</v>
      </c>
      <c r="D8603" s="3">
        <f>B8603*Dashboard!$D$11*Dashboard!$D$10*SQRT(Dashboard!$D$12/365)</f>
        <v>-340463.02879938943</v>
      </c>
      <c r="E8603" s="3">
        <f>IF(Dashboard!$I$3,C8603*Dashboard!$E$11*Dashboard!$E$10*SQRT(Dashboard!$D$12/365),0)</f>
        <v>181722.30896157323</v>
      </c>
      <c r="F8603" s="3">
        <f>D8603+IF(Dashboard!$I$3,E8603,0)</f>
        <v>-158740.7198378162</v>
      </c>
      <c r="G8603" s="3">
        <f>IF(Dashboard!$I$4, ('Lookups and Calculations'!$F$9) / (1 - 'Lookups and Calculations'!$F$10), 'Lookups and Calculations'!$F$9)</f>
        <v>1951878.888340465</v>
      </c>
      <c r="H8603" s="12">
        <f t="shared" si="268"/>
        <v>0</v>
      </c>
      <c r="I8603" s="12">
        <f t="shared" si="269"/>
        <v>0</v>
      </c>
      <c r="J8603" s="13">
        <f>(1 - Dashboard!$I$9) * H8603 * Dashboard!$I$8 * 'Lookups and Calculations'!$F$12</f>
        <v>0</v>
      </c>
      <c r="K8603" s="12">
        <f>(1 - Dashboard!$I$11) * I8603 * Dashboard!$I$10 * 'Lookups and Calculations'!$F$12</f>
        <v>0</v>
      </c>
      <c r="L8603" s="12">
        <f>(H8603 - I8603) * Dashboard!$I$13 * (Dashboard!$D$12 / 365) * 'Lookups and Calculations'!$F$12</f>
        <v>0</v>
      </c>
      <c r="M8603" s="3">
        <f>(G8603*2) * Dashboard!$I$13 * (Dashboard!$D$12 / 365) * 'Lookups and Calculations'!$F$12</f>
        <v>1602.0878730267946</v>
      </c>
      <c r="N8603" s="12">
        <f>H8603 * Dashboard!$I$14 * Dashboard!$I$15 * (Dashboard!$D$12 / 365) * 'Lookups and Calculations'!$F$12</f>
        <v>0</v>
      </c>
    </row>
    <row r="8604" spans="1:14" x14ac:dyDescent="0.35">
      <c r="A8604" s="2">
        <v>8603</v>
      </c>
      <c r="B8604" s="11">
        <v>0.33682718071518336</v>
      </c>
      <c r="C8604" s="11">
        <v>0.29501710377013979</v>
      </c>
      <c r="D8604" s="3">
        <f>B8604*Dashboard!$D$11*Dashboard!$D$10*SQRT(Dashboard!$D$12/365)</f>
        <v>83628.04746036591</v>
      </c>
      <c r="E8604" s="3">
        <f>IF(Dashboard!$I$3,C8604*Dashboard!$E$11*Dashboard!$E$10*SQRT(Dashboard!$D$12/365),0)</f>
        <v>146494.73539115011</v>
      </c>
      <c r="F8604" s="3">
        <f>D8604+IF(Dashboard!$I$3,E8604,0)</f>
        <v>230122.78285151604</v>
      </c>
      <c r="G8604" s="3">
        <f>IF(Dashboard!$I$4, ('Lookups and Calculations'!$F$9) / (1 - 'Lookups and Calculations'!$F$10), 'Lookups and Calculations'!$F$9)</f>
        <v>1951878.888340465</v>
      </c>
      <c r="H8604" s="12">
        <f t="shared" si="268"/>
        <v>0</v>
      </c>
      <c r="I8604" s="12">
        <f t="shared" si="269"/>
        <v>0</v>
      </c>
      <c r="J8604" s="13">
        <f>(1 - Dashboard!$I$9) * H8604 * Dashboard!$I$8 * 'Lookups and Calculations'!$F$12</f>
        <v>0</v>
      </c>
      <c r="K8604" s="12">
        <f>(1 - Dashboard!$I$11) * I8604 * Dashboard!$I$10 * 'Lookups and Calculations'!$F$12</f>
        <v>0</v>
      </c>
      <c r="L8604" s="12">
        <f>(H8604 - I8604) * Dashboard!$I$13 * (Dashboard!$D$12 / 365) * 'Lookups and Calculations'!$F$12</f>
        <v>0</v>
      </c>
      <c r="M8604" s="3">
        <f>(G8604*2) * Dashboard!$I$13 * (Dashboard!$D$12 / 365) * 'Lookups and Calculations'!$F$12</f>
        <v>1602.0878730267946</v>
      </c>
      <c r="N8604" s="12">
        <f>H8604 * Dashboard!$I$14 * Dashboard!$I$15 * (Dashboard!$D$12 / 365) * 'Lookups and Calculations'!$F$12</f>
        <v>0</v>
      </c>
    </row>
    <row r="8605" spans="1:14" x14ac:dyDescent="0.35">
      <c r="A8605" s="2">
        <v>8604</v>
      </c>
      <c r="B8605" s="11">
        <v>2.7527444627345812</v>
      </c>
      <c r="C8605" s="11">
        <v>-0.55007664101240816</v>
      </c>
      <c r="D8605" s="3">
        <f>B8605*Dashboard!$D$11*Dashboard!$D$10*SQRT(Dashboard!$D$12/365)</f>
        <v>683456.25815301028</v>
      </c>
      <c r="E8605" s="3">
        <f>IF(Dashboard!$I$3,C8605*Dashboard!$E$11*Dashboard!$E$10*SQRT(Dashboard!$D$12/365),0)</f>
        <v>-273148.00037068792</v>
      </c>
      <c r="F8605" s="3">
        <f>D8605+IF(Dashboard!$I$3,E8605,0)</f>
        <v>410308.25778232235</v>
      </c>
      <c r="G8605" s="3">
        <f>IF(Dashboard!$I$4, ('Lookups and Calculations'!$F$9) / (1 - 'Lookups and Calculations'!$F$10), 'Lookups and Calculations'!$F$9)</f>
        <v>1951878.888340465</v>
      </c>
      <c r="H8605" s="12">
        <f t="shared" si="268"/>
        <v>0</v>
      </c>
      <c r="I8605" s="12">
        <f t="shared" si="269"/>
        <v>0</v>
      </c>
      <c r="J8605" s="13">
        <f>(1 - Dashboard!$I$9) * H8605 * Dashboard!$I$8 * 'Lookups and Calculations'!$F$12</f>
        <v>0</v>
      </c>
      <c r="K8605" s="12">
        <f>(1 - Dashboard!$I$11) * I8605 * Dashboard!$I$10 * 'Lookups and Calculations'!$F$12</f>
        <v>0</v>
      </c>
      <c r="L8605" s="12">
        <f>(H8605 - I8605) * Dashboard!$I$13 * (Dashboard!$D$12 / 365) * 'Lookups and Calculations'!$F$12</f>
        <v>0</v>
      </c>
      <c r="M8605" s="3">
        <f>(G8605*2) * Dashboard!$I$13 * (Dashboard!$D$12 / 365) * 'Lookups and Calculations'!$F$12</f>
        <v>1602.0878730267946</v>
      </c>
      <c r="N8605" s="12">
        <f>H8605 * Dashboard!$I$14 * Dashboard!$I$15 * (Dashboard!$D$12 / 365) * 'Lookups and Calculations'!$F$12</f>
        <v>0</v>
      </c>
    </row>
    <row r="8606" spans="1:14" x14ac:dyDescent="0.35">
      <c r="A8606" s="2">
        <v>8605</v>
      </c>
      <c r="B8606" s="11">
        <v>0.78845268864603879</v>
      </c>
      <c r="C8606" s="11">
        <v>-1.2076778983063856</v>
      </c>
      <c r="D8606" s="3">
        <f>B8606*Dashboard!$D$11*Dashboard!$D$10*SQRT(Dashboard!$D$12/365)</f>
        <v>195758.42640234929</v>
      </c>
      <c r="E8606" s="3">
        <f>IF(Dashboard!$I$3,C8606*Dashboard!$E$11*Dashboard!$E$10*SQRT(Dashboard!$D$12/365),0)</f>
        <v>-599688.80410397798</v>
      </c>
      <c r="F8606" s="3">
        <f>D8606+IF(Dashboard!$I$3,E8606,0)</f>
        <v>-403930.37770162872</v>
      </c>
      <c r="G8606" s="3">
        <f>IF(Dashboard!$I$4, ('Lookups and Calculations'!$F$9) / (1 - 'Lookups and Calculations'!$F$10), 'Lookups and Calculations'!$F$9)</f>
        <v>1951878.888340465</v>
      </c>
      <c r="H8606" s="12">
        <f t="shared" si="268"/>
        <v>0</v>
      </c>
      <c r="I8606" s="12">
        <f t="shared" si="269"/>
        <v>0</v>
      </c>
      <c r="J8606" s="13">
        <f>(1 - Dashboard!$I$9) * H8606 * Dashboard!$I$8 * 'Lookups and Calculations'!$F$12</f>
        <v>0</v>
      </c>
      <c r="K8606" s="12">
        <f>(1 - Dashboard!$I$11) * I8606 * Dashboard!$I$10 * 'Lookups and Calculations'!$F$12</f>
        <v>0</v>
      </c>
      <c r="L8606" s="12">
        <f>(H8606 - I8606) * Dashboard!$I$13 * (Dashboard!$D$12 / 365) * 'Lookups and Calculations'!$F$12</f>
        <v>0</v>
      </c>
      <c r="M8606" s="3">
        <f>(G8606*2) * Dashboard!$I$13 * (Dashboard!$D$12 / 365) * 'Lookups and Calculations'!$F$12</f>
        <v>1602.0878730267946</v>
      </c>
      <c r="N8606" s="12">
        <f>H8606 * Dashboard!$I$14 * Dashboard!$I$15 * (Dashboard!$D$12 / 365) * 'Lookups and Calculations'!$F$12</f>
        <v>0</v>
      </c>
    </row>
    <row r="8607" spans="1:14" x14ac:dyDescent="0.35">
      <c r="A8607" s="2">
        <v>8606</v>
      </c>
      <c r="B8607" s="11">
        <v>1.2025286853723482</v>
      </c>
      <c r="C8607" s="11">
        <v>0.62098816458468897</v>
      </c>
      <c r="D8607" s="3">
        <f>B8607*Dashboard!$D$11*Dashboard!$D$10*SQRT(Dashboard!$D$12/365)</f>
        <v>298565.94636822591</v>
      </c>
      <c r="E8607" s="3">
        <f>IF(Dashboard!$I$3,C8607*Dashboard!$E$11*Dashboard!$E$10*SQRT(Dashboard!$D$12/365),0)</f>
        <v>308360.07705759903</v>
      </c>
      <c r="F8607" s="3">
        <f>D8607+IF(Dashboard!$I$3,E8607,0)</f>
        <v>606926.02342582494</v>
      </c>
      <c r="G8607" s="3">
        <f>IF(Dashboard!$I$4, ('Lookups and Calculations'!$F$9) / (1 - 'Lookups and Calculations'!$F$10), 'Lookups and Calculations'!$F$9)</f>
        <v>1951878.888340465</v>
      </c>
      <c r="H8607" s="12">
        <f t="shared" si="268"/>
        <v>0</v>
      </c>
      <c r="I8607" s="12">
        <f t="shared" si="269"/>
        <v>0</v>
      </c>
      <c r="J8607" s="13">
        <f>(1 - Dashboard!$I$9) * H8607 * Dashboard!$I$8 * 'Lookups and Calculations'!$F$12</f>
        <v>0</v>
      </c>
      <c r="K8607" s="12">
        <f>(1 - Dashboard!$I$11) * I8607 * Dashboard!$I$10 * 'Lookups and Calculations'!$F$12</f>
        <v>0</v>
      </c>
      <c r="L8607" s="12">
        <f>(H8607 - I8607) * Dashboard!$I$13 * (Dashboard!$D$12 / 365) * 'Lookups and Calculations'!$F$12</f>
        <v>0</v>
      </c>
      <c r="M8607" s="3">
        <f>(G8607*2) * Dashboard!$I$13 * (Dashboard!$D$12 / 365) * 'Lookups and Calculations'!$F$12</f>
        <v>1602.0878730267946</v>
      </c>
      <c r="N8607" s="12">
        <f>H8607 * Dashboard!$I$14 * Dashboard!$I$15 * (Dashboard!$D$12 / 365) * 'Lookups and Calculations'!$F$12</f>
        <v>0</v>
      </c>
    </row>
    <row r="8608" spans="1:14" x14ac:dyDescent="0.35">
      <c r="A8608" s="2">
        <v>8607</v>
      </c>
      <c r="B8608" s="11">
        <v>-0.27924869880462078</v>
      </c>
      <c r="C8608" s="11">
        <v>0.7000814067305009</v>
      </c>
      <c r="D8608" s="3">
        <f>B8608*Dashboard!$D$11*Dashboard!$D$10*SQRT(Dashboard!$D$12/365)</f>
        <v>-69332.36025457595</v>
      </c>
      <c r="E8608" s="3">
        <f>IF(Dashboard!$I$3,C8608*Dashboard!$E$11*Dashboard!$E$10*SQRT(Dashboard!$D$12/365),0)</f>
        <v>347634.89682671521</v>
      </c>
      <c r="F8608" s="3">
        <f>D8608+IF(Dashboard!$I$3,E8608,0)</f>
        <v>278302.53657213924</v>
      </c>
      <c r="G8608" s="3">
        <f>IF(Dashboard!$I$4, ('Lookups and Calculations'!$F$9) / (1 - 'Lookups and Calculations'!$F$10), 'Lookups and Calculations'!$F$9)</f>
        <v>1951878.888340465</v>
      </c>
      <c r="H8608" s="12">
        <f t="shared" si="268"/>
        <v>0</v>
      </c>
      <c r="I8608" s="12">
        <f t="shared" si="269"/>
        <v>0</v>
      </c>
      <c r="J8608" s="13">
        <f>(1 - Dashboard!$I$9) * H8608 * Dashboard!$I$8 * 'Lookups and Calculations'!$F$12</f>
        <v>0</v>
      </c>
      <c r="K8608" s="12">
        <f>(1 - Dashboard!$I$11) * I8608 * Dashboard!$I$10 * 'Lookups and Calculations'!$F$12</f>
        <v>0</v>
      </c>
      <c r="L8608" s="12">
        <f>(H8608 - I8608) * Dashboard!$I$13 * (Dashboard!$D$12 / 365) * 'Lookups and Calculations'!$F$12</f>
        <v>0</v>
      </c>
      <c r="M8608" s="3">
        <f>(G8608*2) * Dashboard!$I$13 * (Dashboard!$D$12 / 365) * 'Lookups and Calculations'!$F$12</f>
        <v>1602.0878730267946</v>
      </c>
      <c r="N8608" s="12">
        <f>H8608 * Dashboard!$I$14 * Dashboard!$I$15 * (Dashboard!$D$12 / 365) * 'Lookups and Calculations'!$F$12</f>
        <v>0</v>
      </c>
    </row>
    <row r="8609" spans="1:14" x14ac:dyDescent="0.35">
      <c r="A8609" s="2">
        <v>8608</v>
      </c>
      <c r="B8609" s="11">
        <v>0.92062493401660817</v>
      </c>
      <c r="C8609" s="11">
        <v>0.16791081424750728</v>
      </c>
      <c r="D8609" s="3">
        <f>B8609*Dashboard!$D$11*Dashboard!$D$10*SQRT(Dashboard!$D$12/365)</f>
        <v>228574.38497589339</v>
      </c>
      <c r="E8609" s="3">
        <f>IF(Dashboard!$I$3,C8609*Dashboard!$E$11*Dashboard!$E$10*SQRT(Dashboard!$D$12/365),0)</f>
        <v>83378.387178753255</v>
      </c>
      <c r="F8609" s="3">
        <f>D8609+IF(Dashboard!$I$3,E8609,0)</f>
        <v>311952.77215464663</v>
      </c>
      <c r="G8609" s="3">
        <f>IF(Dashboard!$I$4, ('Lookups and Calculations'!$F$9) / (1 - 'Lookups and Calculations'!$F$10), 'Lookups and Calculations'!$F$9)</f>
        <v>1951878.888340465</v>
      </c>
      <c r="H8609" s="12">
        <f t="shared" si="268"/>
        <v>0</v>
      </c>
      <c r="I8609" s="12">
        <f t="shared" si="269"/>
        <v>0</v>
      </c>
      <c r="J8609" s="13">
        <f>(1 - Dashboard!$I$9) * H8609 * Dashboard!$I$8 * 'Lookups and Calculations'!$F$12</f>
        <v>0</v>
      </c>
      <c r="K8609" s="12">
        <f>(1 - Dashboard!$I$11) * I8609 * Dashboard!$I$10 * 'Lookups and Calculations'!$F$12</f>
        <v>0</v>
      </c>
      <c r="L8609" s="12">
        <f>(H8609 - I8609) * Dashboard!$I$13 * (Dashboard!$D$12 / 365) * 'Lookups and Calculations'!$F$12</f>
        <v>0</v>
      </c>
      <c r="M8609" s="3">
        <f>(G8609*2) * Dashboard!$I$13 * (Dashboard!$D$12 / 365) * 'Lookups and Calculations'!$F$12</f>
        <v>1602.0878730267946</v>
      </c>
      <c r="N8609" s="12">
        <f>H8609 * Dashboard!$I$14 * Dashboard!$I$15 * (Dashboard!$D$12 / 365) * 'Lookups and Calculations'!$F$12</f>
        <v>0</v>
      </c>
    </row>
    <row r="8610" spans="1:14" x14ac:dyDescent="0.35">
      <c r="A8610" s="2">
        <v>8609</v>
      </c>
      <c r="B8610" s="11">
        <v>-0.79757381698300989</v>
      </c>
      <c r="C8610" s="11">
        <v>0.16893795837615327</v>
      </c>
      <c r="D8610" s="3">
        <f>B8610*Dashboard!$D$11*Dashboard!$D$10*SQRT(Dashboard!$D$12/365)</f>
        <v>-198023.03625906186</v>
      </c>
      <c r="E8610" s="3">
        <f>IF(Dashboard!$I$3,C8610*Dashboard!$E$11*Dashboard!$E$10*SQRT(Dashboard!$D$12/365),0)</f>
        <v>83888.429496339711</v>
      </c>
      <c r="F8610" s="3">
        <f>D8610+IF(Dashboard!$I$3,E8610,0)</f>
        <v>-114134.60676272215</v>
      </c>
      <c r="G8610" s="3">
        <f>IF(Dashboard!$I$4, ('Lookups and Calculations'!$F$9) / (1 - 'Lookups and Calculations'!$F$10), 'Lookups and Calculations'!$F$9)</f>
        <v>1951878.888340465</v>
      </c>
      <c r="H8610" s="12">
        <f t="shared" si="268"/>
        <v>0</v>
      </c>
      <c r="I8610" s="12">
        <f t="shared" si="269"/>
        <v>0</v>
      </c>
      <c r="J8610" s="13">
        <f>(1 - Dashboard!$I$9) * H8610 * Dashboard!$I$8 * 'Lookups and Calculations'!$F$12</f>
        <v>0</v>
      </c>
      <c r="K8610" s="12">
        <f>(1 - Dashboard!$I$11) * I8610 * Dashboard!$I$10 * 'Lookups and Calculations'!$F$12</f>
        <v>0</v>
      </c>
      <c r="L8610" s="12">
        <f>(H8610 - I8610) * Dashboard!$I$13 * (Dashboard!$D$12 / 365) * 'Lookups and Calculations'!$F$12</f>
        <v>0</v>
      </c>
      <c r="M8610" s="3">
        <f>(G8610*2) * Dashboard!$I$13 * (Dashboard!$D$12 / 365) * 'Lookups and Calculations'!$F$12</f>
        <v>1602.0878730267946</v>
      </c>
      <c r="N8610" s="12">
        <f>H8610 * Dashboard!$I$14 * Dashboard!$I$15 * (Dashboard!$D$12 / 365) * 'Lookups and Calculations'!$F$12</f>
        <v>0</v>
      </c>
    </row>
    <row r="8611" spans="1:14" x14ac:dyDescent="0.35">
      <c r="A8611" s="2">
        <v>8610</v>
      </c>
      <c r="B8611" s="11">
        <v>0.89458808541472967</v>
      </c>
      <c r="C8611" s="11">
        <v>0.19375668382053537</v>
      </c>
      <c r="D8611" s="3">
        <f>B8611*Dashboard!$D$11*Dashboard!$D$10*SQRT(Dashboard!$D$12/365)</f>
        <v>222109.9102088245</v>
      </c>
      <c r="E8611" s="3">
        <f>IF(Dashboard!$I$3,C8611*Dashboard!$E$11*Dashboard!$E$10*SQRT(Dashboard!$D$12/365),0)</f>
        <v>96212.503491565338</v>
      </c>
      <c r="F8611" s="3">
        <f>D8611+IF(Dashboard!$I$3,E8611,0)</f>
        <v>318322.41370038985</v>
      </c>
      <c r="G8611" s="3">
        <f>IF(Dashboard!$I$4, ('Lookups and Calculations'!$F$9) / (1 - 'Lookups and Calculations'!$F$10), 'Lookups and Calculations'!$F$9)</f>
        <v>1951878.888340465</v>
      </c>
      <c r="H8611" s="12">
        <f t="shared" si="268"/>
        <v>0</v>
      </c>
      <c r="I8611" s="12">
        <f t="shared" si="269"/>
        <v>0</v>
      </c>
      <c r="J8611" s="13">
        <f>(1 - Dashboard!$I$9) * H8611 * Dashboard!$I$8 * 'Lookups and Calculations'!$F$12</f>
        <v>0</v>
      </c>
      <c r="K8611" s="12">
        <f>(1 - Dashboard!$I$11) * I8611 * Dashboard!$I$10 * 'Lookups and Calculations'!$F$12</f>
        <v>0</v>
      </c>
      <c r="L8611" s="12">
        <f>(H8611 - I8611) * Dashboard!$I$13 * (Dashboard!$D$12 / 365) * 'Lookups and Calculations'!$F$12</f>
        <v>0</v>
      </c>
      <c r="M8611" s="3">
        <f>(G8611*2) * Dashboard!$I$13 * (Dashboard!$D$12 / 365) * 'Lookups and Calculations'!$F$12</f>
        <v>1602.0878730267946</v>
      </c>
      <c r="N8611" s="12">
        <f>H8611 * Dashboard!$I$14 * Dashboard!$I$15 * (Dashboard!$D$12 / 365) * 'Lookups and Calculations'!$F$12</f>
        <v>0</v>
      </c>
    </row>
    <row r="8612" spans="1:14" x14ac:dyDescent="0.35">
      <c r="A8612" s="2">
        <v>8611</v>
      </c>
      <c r="B8612" s="11">
        <v>-9.1311575033697898E-2</v>
      </c>
      <c r="C8612" s="11">
        <v>-0.77420731573413326</v>
      </c>
      <c r="D8612" s="3">
        <f>B8612*Dashboard!$D$11*Dashboard!$D$10*SQRT(Dashboard!$D$12/365)</f>
        <v>-22670.999158633604</v>
      </c>
      <c r="E8612" s="3">
        <f>IF(Dashboard!$I$3,C8612*Dashboard!$E$11*Dashboard!$E$10*SQRT(Dashboard!$D$12/365),0)</f>
        <v>-384443.12010036095</v>
      </c>
      <c r="F8612" s="3">
        <f>D8612+IF(Dashboard!$I$3,E8612,0)</f>
        <v>-407114.11925899453</v>
      </c>
      <c r="G8612" s="3">
        <f>IF(Dashboard!$I$4, ('Lookups and Calculations'!$F$9) / (1 - 'Lookups and Calculations'!$F$10), 'Lookups and Calculations'!$F$9)</f>
        <v>1951878.888340465</v>
      </c>
      <c r="H8612" s="12">
        <f t="shared" si="268"/>
        <v>0</v>
      </c>
      <c r="I8612" s="12">
        <f t="shared" si="269"/>
        <v>0</v>
      </c>
      <c r="J8612" s="13">
        <f>(1 - Dashboard!$I$9) * H8612 * Dashboard!$I$8 * 'Lookups and Calculations'!$F$12</f>
        <v>0</v>
      </c>
      <c r="K8612" s="12">
        <f>(1 - Dashboard!$I$11) * I8612 * Dashboard!$I$10 * 'Lookups and Calculations'!$F$12</f>
        <v>0</v>
      </c>
      <c r="L8612" s="12">
        <f>(H8612 - I8612) * Dashboard!$I$13 * (Dashboard!$D$12 / 365) * 'Lookups and Calculations'!$F$12</f>
        <v>0</v>
      </c>
      <c r="M8612" s="3">
        <f>(G8612*2) * Dashboard!$I$13 * (Dashboard!$D$12 / 365) * 'Lookups and Calculations'!$F$12</f>
        <v>1602.0878730267946</v>
      </c>
      <c r="N8612" s="12">
        <f>H8612 * Dashboard!$I$14 * Dashboard!$I$15 * (Dashboard!$D$12 / 365) * 'Lookups and Calculations'!$F$12</f>
        <v>0</v>
      </c>
    </row>
    <row r="8613" spans="1:14" x14ac:dyDescent="0.35">
      <c r="A8613" s="2">
        <v>8612</v>
      </c>
      <c r="B8613" s="11">
        <v>1.2316664008490588</v>
      </c>
      <c r="C8613" s="11">
        <v>-7.3329459592541774E-3</v>
      </c>
      <c r="D8613" s="3">
        <f>B8613*Dashboard!$D$11*Dashboard!$D$10*SQRT(Dashboard!$D$12/365)</f>
        <v>305800.30984090967</v>
      </c>
      <c r="E8613" s="3">
        <f>IF(Dashboard!$I$3,C8613*Dashboard!$E$11*Dashboard!$E$10*SQRT(Dashboard!$D$12/365),0)</f>
        <v>-3641.2735540090184</v>
      </c>
      <c r="F8613" s="3">
        <f>D8613+IF(Dashboard!$I$3,E8613,0)</f>
        <v>302159.03628690063</v>
      </c>
      <c r="G8613" s="3">
        <f>IF(Dashboard!$I$4, ('Lookups and Calculations'!$F$9) / (1 - 'Lookups and Calculations'!$F$10), 'Lookups and Calculations'!$F$9)</f>
        <v>1951878.888340465</v>
      </c>
      <c r="H8613" s="12">
        <f t="shared" si="268"/>
        <v>0</v>
      </c>
      <c r="I8613" s="12">
        <f t="shared" si="269"/>
        <v>0</v>
      </c>
      <c r="J8613" s="13">
        <f>(1 - Dashboard!$I$9) * H8613 * Dashboard!$I$8 * 'Lookups and Calculations'!$F$12</f>
        <v>0</v>
      </c>
      <c r="K8613" s="12">
        <f>(1 - Dashboard!$I$11) * I8613 * Dashboard!$I$10 * 'Lookups and Calculations'!$F$12</f>
        <v>0</v>
      </c>
      <c r="L8613" s="12">
        <f>(H8613 - I8613) * Dashboard!$I$13 * (Dashboard!$D$12 / 365) * 'Lookups and Calculations'!$F$12</f>
        <v>0</v>
      </c>
      <c r="M8613" s="3">
        <f>(G8613*2) * Dashboard!$I$13 * (Dashboard!$D$12 / 365) * 'Lookups and Calculations'!$F$12</f>
        <v>1602.0878730267946</v>
      </c>
      <c r="N8613" s="12">
        <f>H8613 * Dashboard!$I$14 * Dashboard!$I$15 * (Dashboard!$D$12 / 365) * 'Lookups and Calculations'!$F$12</f>
        <v>0</v>
      </c>
    </row>
    <row r="8614" spans="1:14" x14ac:dyDescent="0.35">
      <c r="A8614" s="2">
        <v>8613</v>
      </c>
      <c r="B8614" s="11">
        <v>9.7120356100548217E-3</v>
      </c>
      <c r="C8614" s="11">
        <v>1.6033565286952032</v>
      </c>
      <c r="D8614" s="3">
        <f>B8614*Dashboard!$D$11*Dashboard!$D$10*SQRT(Dashboard!$D$12/365)</f>
        <v>2411.3213583591782</v>
      </c>
      <c r="E8614" s="3">
        <f>IF(Dashboard!$I$3,C8614*Dashboard!$E$11*Dashboard!$E$10*SQRT(Dashboard!$D$12/365),0)</f>
        <v>796168.38280632114</v>
      </c>
      <c r="F8614" s="3">
        <f>D8614+IF(Dashboard!$I$3,E8614,0)</f>
        <v>798579.70416468033</v>
      </c>
      <c r="G8614" s="3">
        <f>IF(Dashboard!$I$4, ('Lookups and Calculations'!$F$9) / (1 - 'Lookups and Calculations'!$F$10), 'Lookups and Calculations'!$F$9)</f>
        <v>1951878.888340465</v>
      </c>
      <c r="H8614" s="12">
        <f t="shared" si="268"/>
        <v>0</v>
      </c>
      <c r="I8614" s="12">
        <f t="shared" si="269"/>
        <v>0</v>
      </c>
      <c r="J8614" s="13">
        <f>(1 - Dashboard!$I$9) * H8614 * Dashboard!$I$8 * 'Lookups and Calculations'!$F$12</f>
        <v>0</v>
      </c>
      <c r="K8614" s="12">
        <f>(1 - Dashboard!$I$11) * I8614 * Dashboard!$I$10 * 'Lookups and Calculations'!$F$12</f>
        <v>0</v>
      </c>
      <c r="L8614" s="12">
        <f>(H8614 - I8614) * Dashboard!$I$13 * (Dashboard!$D$12 / 365) * 'Lookups and Calculations'!$F$12</f>
        <v>0</v>
      </c>
      <c r="M8614" s="3">
        <f>(G8614*2) * Dashboard!$I$13 * (Dashboard!$D$12 / 365) * 'Lookups and Calculations'!$F$12</f>
        <v>1602.0878730267946</v>
      </c>
      <c r="N8614" s="12">
        <f>H8614 * Dashboard!$I$14 * Dashboard!$I$15 * (Dashboard!$D$12 / 365) * 'Lookups and Calculations'!$F$12</f>
        <v>0</v>
      </c>
    </row>
    <row r="8615" spans="1:14" x14ac:dyDescent="0.35">
      <c r="A8615" s="2">
        <v>8614</v>
      </c>
      <c r="B8615" s="11">
        <v>-0.19757729311673716</v>
      </c>
      <c r="C8615" s="11">
        <v>-1.9234024164681813</v>
      </c>
      <c r="D8615" s="3">
        <f>B8615*Dashboard!$D$11*Dashboard!$D$10*SQRT(Dashboard!$D$12/365)</f>
        <v>-49054.839371258335</v>
      </c>
      <c r="E8615" s="3">
        <f>IF(Dashboard!$I$3,C8615*Dashboard!$E$11*Dashboard!$E$10*SQRT(Dashboard!$D$12/365),0)</f>
        <v>-955091.49961265479</v>
      </c>
      <c r="F8615" s="3">
        <f>D8615+IF(Dashboard!$I$3,E8615,0)</f>
        <v>-1004146.3389839132</v>
      </c>
      <c r="G8615" s="3">
        <f>IF(Dashboard!$I$4, ('Lookups and Calculations'!$F$9) / (1 - 'Lookups and Calculations'!$F$10), 'Lookups and Calculations'!$F$9)</f>
        <v>1951878.888340465</v>
      </c>
      <c r="H8615" s="12">
        <f t="shared" si="268"/>
        <v>0</v>
      </c>
      <c r="I8615" s="12">
        <f t="shared" si="269"/>
        <v>0</v>
      </c>
      <c r="J8615" s="13">
        <f>(1 - Dashboard!$I$9) * H8615 * Dashboard!$I$8 * 'Lookups and Calculations'!$F$12</f>
        <v>0</v>
      </c>
      <c r="K8615" s="12">
        <f>(1 - Dashboard!$I$11) * I8615 * Dashboard!$I$10 * 'Lookups and Calculations'!$F$12</f>
        <v>0</v>
      </c>
      <c r="L8615" s="12">
        <f>(H8615 - I8615) * Dashboard!$I$13 * (Dashboard!$D$12 / 365) * 'Lookups and Calculations'!$F$12</f>
        <v>0</v>
      </c>
      <c r="M8615" s="3">
        <f>(G8615*2) * Dashboard!$I$13 * (Dashboard!$D$12 / 365) * 'Lookups and Calculations'!$F$12</f>
        <v>1602.0878730267946</v>
      </c>
      <c r="N8615" s="12">
        <f>H8615 * Dashboard!$I$14 * Dashboard!$I$15 * (Dashboard!$D$12 / 365) * 'Lookups and Calculations'!$F$12</f>
        <v>0</v>
      </c>
    </row>
    <row r="8616" spans="1:14" x14ac:dyDescent="0.35">
      <c r="A8616" s="2">
        <v>8615</v>
      </c>
      <c r="B8616" s="11">
        <v>0.82922212707120491</v>
      </c>
      <c r="C8616" s="11">
        <v>0.43575741631285975</v>
      </c>
      <c r="D8616" s="3">
        <f>B8616*Dashboard!$D$11*Dashboard!$D$10*SQRT(Dashboard!$D$12/365)</f>
        <v>205880.73459705306</v>
      </c>
      <c r="E8616" s="3">
        <f>IF(Dashboard!$I$3,C8616*Dashboard!$E$11*Dashboard!$E$10*SQRT(Dashboard!$D$12/365),0)</f>
        <v>216381.24224560577</v>
      </c>
      <c r="F8616" s="3">
        <f>D8616+IF(Dashboard!$I$3,E8616,0)</f>
        <v>422261.97684265883</v>
      </c>
      <c r="G8616" s="3">
        <f>IF(Dashboard!$I$4, ('Lookups and Calculations'!$F$9) / (1 - 'Lookups and Calculations'!$F$10), 'Lookups and Calculations'!$F$9)</f>
        <v>1951878.888340465</v>
      </c>
      <c r="H8616" s="12">
        <f t="shared" si="268"/>
        <v>0</v>
      </c>
      <c r="I8616" s="12">
        <f t="shared" si="269"/>
        <v>0</v>
      </c>
      <c r="J8616" s="13">
        <f>(1 - Dashboard!$I$9) * H8616 * Dashboard!$I$8 * 'Lookups and Calculations'!$F$12</f>
        <v>0</v>
      </c>
      <c r="K8616" s="12">
        <f>(1 - Dashboard!$I$11) * I8616 * Dashboard!$I$10 * 'Lookups and Calculations'!$F$12</f>
        <v>0</v>
      </c>
      <c r="L8616" s="12">
        <f>(H8616 - I8616) * Dashboard!$I$13 * (Dashboard!$D$12 / 365) * 'Lookups and Calculations'!$F$12</f>
        <v>0</v>
      </c>
      <c r="M8616" s="3">
        <f>(G8616*2) * Dashboard!$I$13 * (Dashboard!$D$12 / 365) * 'Lookups and Calculations'!$F$12</f>
        <v>1602.0878730267946</v>
      </c>
      <c r="N8616" s="12">
        <f>H8616 * Dashboard!$I$14 * Dashboard!$I$15 * (Dashboard!$D$12 / 365) * 'Lookups and Calculations'!$F$12</f>
        <v>0</v>
      </c>
    </row>
    <row r="8617" spans="1:14" x14ac:dyDescent="0.35">
      <c r="A8617" s="2">
        <v>8616</v>
      </c>
      <c r="B8617" s="11">
        <v>0.52564580365485836</v>
      </c>
      <c r="C8617" s="11">
        <v>-1.2904302310026323</v>
      </c>
      <c r="D8617" s="3">
        <f>B8617*Dashboard!$D$11*Dashboard!$D$10*SQRT(Dashboard!$D$12/365)</f>
        <v>130508.26872716547</v>
      </c>
      <c r="E8617" s="3">
        <f>IF(Dashboard!$I$3,C8617*Dashboard!$E$11*Dashboard!$E$10*SQRT(Dashboard!$D$12/365),0)</f>
        <v>-640780.59480497555</v>
      </c>
      <c r="F8617" s="3">
        <f>D8617+IF(Dashboard!$I$3,E8617,0)</f>
        <v>-510272.32607781008</v>
      </c>
      <c r="G8617" s="3">
        <f>IF(Dashboard!$I$4, ('Lookups and Calculations'!$F$9) / (1 - 'Lookups and Calculations'!$F$10), 'Lookups and Calculations'!$F$9)</f>
        <v>1951878.888340465</v>
      </c>
      <c r="H8617" s="12">
        <f t="shared" si="268"/>
        <v>0</v>
      </c>
      <c r="I8617" s="12">
        <f t="shared" si="269"/>
        <v>0</v>
      </c>
      <c r="J8617" s="13">
        <f>(1 - Dashboard!$I$9) * H8617 * Dashboard!$I$8 * 'Lookups and Calculations'!$F$12</f>
        <v>0</v>
      </c>
      <c r="K8617" s="12">
        <f>(1 - Dashboard!$I$11) * I8617 * Dashboard!$I$10 * 'Lookups and Calculations'!$F$12</f>
        <v>0</v>
      </c>
      <c r="L8617" s="12">
        <f>(H8617 - I8617) * Dashboard!$I$13 * (Dashboard!$D$12 / 365) * 'Lookups and Calculations'!$F$12</f>
        <v>0</v>
      </c>
      <c r="M8617" s="3">
        <f>(G8617*2) * Dashboard!$I$13 * (Dashboard!$D$12 / 365) * 'Lookups and Calculations'!$F$12</f>
        <v>1602.0878730267946</v>
      </c>
      <c r="N8617" s="12">
        <f>H8617 * Dashboard!$I$14 * Dashboard!$I$15 * (Dashboard!$D$12 / 365) * 'Lookups and Calculations'!$F$12</f>
        <v>0</v>
      </c>
    </row>
    <row r="8618" spans="1:14" x14ac:dyDescent="0.35">
      <c r="A8618" s="2">
        <v>8617</v>
      </c>
      <c r="B8618" s="11">
        <v>-1.2244522102213851</v>
      </c>
      <c r="C8618" s="11">
        <v>-0.2686764415152425</v>
      </c>
      <c r="D8618" s="3">
        <f>B8618*Dashboard!$D$11*Dashboard!$D$10*SQRT(Dashboard!$D$12/365)</f>
        <v>-304009.15784742084</v>
      </c>
      <c r="E8618" s="3">
        <f>IF(Dashboard!$I$3,C8618*Dashboard!$E$11*Dashboard!$E$10*SQRT(Dashboard!$D$12/365),0)</f>
        <v>-133414.92307604666</v>
      </c>
      <c r="F8618" s="3">
        <f>D8618+IF(Dashboard!$I$3,E8618,0)</f>
        <v>-437424.08092346753</v>
      </c>
      <c r="G8618" s="3">
        <f>IF(Dashboard!$I$4, ('Lookups and Calculations'!$F$9) / (1 - 'Lookups and Calculations'!$F$10), 'Lookups and Calculations'!$F$9)</f>
        <v>1951878.888340465</v>
      </c>
      <c r="H8618" s="12">
        <f t="shared" si="268"/>
        <v>0</v>
      </c>
      <c r="I8618" s="12">
        <f t="shared" si="269"/>
        <v>0</v>
      </c>
      <c r="J8618" s="13">
        <f>(1 - Dashboard!$I$9) * H8618 * Dashboard!$I$8 * 'Lookups and Calculations'!$F$12</f>
        <v>0</v>
      </c>
      <c r="K8618" s="12">
        <f>(1 - Dashboard!$I$11) * I8618 * Dashboard!$I$10 * 'Lookups and Calculations'!$F$12</f>
        <v>0</v>
      </c>
      <c r="L8618" s="12">
        <f>(H8618 - I8618) * Dashboard!$I$13 * (Dashboard!$D$12 / 365) * 'Lookups and Calculations'!$F$12</f>
        <v>0</v>
      </c>
      <c r="M8618" s="3">
        <f>(G8618*2) * Dashboard!$I$13 * (Dashboard!$D$12 / 365) * 'Lookups and Calculations'!$F$12</f>
        <v>1602.0878730267946</v>
      </c>
      <c r="N8618" s="12">
        <f>H8618 * Dashboard!$I$14 * Dashboard!$I$15 * (Dashboard!$D$12 / 365) * 'Lookups and Calculations'!$F$12</f>
        <v>0</v>
      </c>
    </row>
    <row r="8619" spans="1:14" x14ac:dyDescent="0.35">
      <c r="A8619" s="2">
        <v>8618</v>
      </c>
      <c r="B8619" s="11">
        <v>0.74524012397791917</v>
      </c>
      <c r="C8619" s="11">
        <v>-0.28175423900397273</v>
      </c>
      <c r="D8619" s="3">
        <f>B8619*Dashboard!$D$11*Dashboard!$D$10*SQRT(Dashboard!$D$12/365)</f>
        <v>185029.53450806538</v>
      </c>
      <c r="E8619" s="3">
        <f>IF(Dashboard!$I$3,C8619*Dashboard!$E$11*Dashboard!$E$10*SQRT(Dashboard!$D$12/365),0)</f>
        <v>-139908.8804030201</v>
      </c>
      <c r="F8619" s="3">
        <f>D8619+IF(Dashboard!$I$3,E8619,0)</f>
        <v>45120.65410504528</v>
      </c>
      <c r="G8619" s="3">
        <f>IF(Dashboard!$I$4, ('Lookups and Calculations'!$F$9) / (1 - 'Lookups and Calculations'!$F$10), 'Lookups and Calculations'!$F$9)</f>
        <v>1951878.888340465</v>
      </c>
      <c r="H8619" s="12">
        <f t="shared" si="268"/>
        <v>0</v>
      </c>
      <c r="I8619" s="12">
        <f t="shared" si="269"/>
        <v>0</v>
      </c>
      <c r="J8619" s="13">
        <f>(1 - Dashboard!$I$9) * H8619 * Dashboard!$I$8 * 'Lookups and Calculations'!$F$12</f>
        <v>0</v>
      </c>
      <c r="K8619" s="12">
        <f>(1 - Dashboard!$I$11) * I8619 * Dashboard!$I$10 * 'Lookups and Calculations'!$F$12</f>
        <v>0</v>
      </c>
      <c r="L8619" s="12">
        <f>(H8619 - I8619) * Dashboard!$I$13 * (Dashboard!$D$12 / 365) * 'Lookups and Calculations'!$F$12</f>
        <v>0</v>
      </c>
      <c r="M8619" s="3">
        <f>(G8619*2) * Dashboard!$I$13 * (Dashboard!$D$12 / 365) * 'Lookups and Calculations'!$F$12</f>
        <v>1602.0878730267946</v>
      </c>
      <c r="N8619" s="12">
        <f>H8619 * Dashboard!$I$14 * Dashboard!$I$15 * (Dashboard!$D$12 / 365) * 'Lookups and Calculations'!$F$12</f>
        <v>0</v>
      </c>
    </row>
    <row r="8620" spans="1:14" x14ac:dyDescent="0.35">
      <c r="A8620" s="2">
        <v>8619</v>
      </c>
      <c r="B8620" s="11">
        <v>1.9294747154068432</v>
      </c>
      <c r="C8620" s="11">
        <v>1.0446705911116283</v>
      </c>
      <c r="D8620" s="3">
        <f>B8620*Dashboard!$D$11*Dashboard!$D$10*SQRT(Dashboard!$D$12/365)</f>
        <v>479053.39091402449</v>
      </c>
      <c r="E8620" s="3">
        <f>IF(Dashboard!$I$3,C8620*Dashboard!$E$11*Dashboard!$E$10*SQRT(Dashboard!$D$12/365),0)</f>
        <v>518745.31971222011</v>
      </c>
      <c r="F8620" s="3">
        <f>D8620+IF(Dashboard!$I$3,E8620,0)</f>
        <v>997798.71062624454</v>
      </c>
      <c r="G8620" s="3">
        <f>IF(Dashboard!$I$4, ('Lookups and Calculations'!$F$9) / (1 - 'Lookups and Calculations'!$F$10), 'Lookups and Calculations'!$F$9)</f>
        <v>1951878.888340465</v>
      </c>
      <c r="H8620" s="12">
        <f t="shared" si="268"/>
        <v>0</v>
      </c>
      <c r="I8620" s="12">
        <f t="shared" si="269"/>
        <v>0</v>
      </c>
      <c r="J8620" s="13">
        <f>(1 - Dashboard!$I$9) * H8620 * Dashboard!$I$8 * 'Lookups and Calculations'!$F$12</f>
        <v>0</v>
      </c>
      <c r="K8620" s="12">
        <f>(1 - Dashboard!$I$11) * I8620 * Dashboard!$I$10 * 'Lookups and Calculations'!$F$12</f>
        <v>0</v>
      </c>
      <c r="L8620" s="12">
        <f>(H8620 - I8620) * Dashboard!$I$13 * (Dashboard!$D$12 / 365) * 'Lookups and Calculations'!$F$12</f>
        <v>0</v>
      </c>
      <c r="M8620" s="3">
        <f>(G8620*2) * Dashboard!$I$13 * (Dashboard!$D$12 / 365) * 'Lookups and Calculations'!$F$12</f>
        <v>1602.0878730267946</v>
      </c>
      <c r="N8620" s="12">
        <f>H8620 * Dashboard!$I$14 * Dashboard!$I$15 * (Dashboard!$D$12 / 365) * 'Lookups and Calculations'!$F$12</f>
        <v>0</v>
      </c>
    </row>
    <row r="8621" spans="1:14" x14ac:dyDescent="0.35">
      <c r="A8621" s="2">
        <v>8620</v>
      </c>
      <c r="B8621" s="11">
        <v>2.5168868958439138E-2</v>
      </c>
      <c r="C8621" s="11">
        <v>-1.3405104163860413</v>
      </c>
      <c r="D8621" s="3">
        <f>B8621*Dashboard!$D$11*Dashboard!$D$10*SQRT(Dashboard!$D$12/365)</f>
        <v>6248.9712478396723</v>
      </c>
      <c r="E8621" s="3">
        <f>IF(Dashboard!$I$3,C8621*Dashboard!$E$11*Dashboard!$E$10*SQRT(Dashboard!$D$12/365),0)</f>
        <v>-665648.58860033995</v>
      </c>
      <c r="F8621" s="3">
        <f>D8621+IF(Dashboard!$I$3,E8621,0)</f>
        <v>-659399.61735250033</v>
      </c>
      <c r="G8621" s="3">
        <f>IF(Dashboard!$I$4, ('Lookups and Calculations'!$F$9) / (1 - 'Lookups and Calculations'!$F$10), 'Lookups and Calculations'!$F$9)</f>
        <v>1951878.888340465</v>
      </c>
      <c r="H8621" s="12">
        <f t="shared" si="268"/>
        <v>0</v>
      </c>
      <c r="I8621" s="12">
        <f t="shared" si="269"/>
        <v>0</v>
      </c>
      <c r="J8621" s="13">
        <f>(1 - Dashboard!$I$9) * H8621 * Dashboard!$I$8 * 'Lookups and Calculations'!$F$12</f>
        <v>0</v>
      </c>
      <c r="K8621" s="12">
        <f>(1 - Dashboard!$I$11) * I8621 * Dashboard!$I$10 * 'Lookups and Calculations'!$F$12</f>
        <v>0</v>
      </c>
      <c r="L8621" s="12">
        <f>(H8621 - I8621) * Dashboard!$I$13 * (Dashboard!$D$12 / 365) * 'Lookups and Calculations'!$F$12</f>
        <v>0</v>
      </c>
      <c r="M8621" s="3">
        <f>(G8621*2) * Dashboard!$I$13 * (Dashboard!$D$12 / 365) * 'Lookups and Calculations'!$F$12</f>
        <v>1602.0878730267946</v>
      </c>
      <c r="N8621" s="12">
        <f>H8621 * Dashboard!$I$14 * Dashboard!$I$15 * (Dashboard!$D$12 / 365) * 'Lookups and Calculations'!$F$12</f>
        <v>0</v>
      </c>
    </row>
    <row r="8622" spans="1:14" x14ac:dyDescent="0.35">
      <c r="A8622" s="2">
        <v>8621</v>
      </c>
      <c r="B8622" s="11">
        <v>-0.3202400958645289</v>
      </c>
      <c r="C8622" s="11">
        <v>-0.29035122239564953</v>
      </c>
      <c r="D8622" s="3">
        <f>B8622*Dashboard!$D$11*Dashboard!$D$10*SQRT(Dashboard!$D$12/365)</f>
        <v>-79509.776731221267</v>
      </c>
      <c r="E8622" s="3">
        <f>IF(Dashboard!$I$3,C8622*Dashboard!$E$11*Dashboard!$E$10*SQRT(Dashboard!$D$12/365),0)</f>
        <v>-144177.82885052118</v>
      </c>
      <c r="F8622" s="3">
        <f>D8622+IF(Dashboard!$I$3,E8622,0)</f>
        <v>-223687.60558174245</v>
      </c>
      <c r="G8622" s="3">
        <f>IF(Dashboard!$I$4, ('Lookups and Calculations'!$F$9) / (1 - 'Lookups and Calculations'!$F$10), 'Lookups and Calculations'!$F$9)</f>
        <v>1951878.888340465</v>
      </c>
      <c r="H8622" s="12">
        <f t="shared" si="268"/>
        <v>0</v>
      </c>
      <c r="I8622" s="12">
        <f t="shared" si="269"/>
        <v>0</v>
      </c>
      <c r="J8622" s="13">
        <f>(1 - Dashboard!$I$9) * H8622 * Dashboard!$I$8 * 'Lookups and Calculations'!$F$12</f>
        <v>0</v>
      </c>
      <c r="K8622" s="12">
        <f>(1 - Dashboard!$I$11) * I8622 * Dashboard!$I$10 * 'Lookups and Calculations'!$F$12</f>
        <v>0</v>
      </c>
      <c r="L8622" s="12">
        <f>(H8622 - I8622) * Dashboard!$I$13 * (Dashboard!$D$12 / 365) * 'Lookups and Calculations'!$F$12</f>
        <v>0</v>
      </c>
      <c r="M8622" s="3">
        <f>(G8622*2) * Dashboard!$I$13 * (Dashboard!$D$12 / 365) * 'Lookups and Calculations'!$F$12</f>
        <v>1602.0878730267946</v>
      </c>
      <c r="N8622" s="12">
        <f>H8622 * Dashboard!$I$14 * Dashboard!$I$15 * (Dashboard!$D$12 / 365) * 'Lookups and Calculations'!$F$12</f>
        <v>0</v>
      </c>
    </row>
    <row r="8623" spans="1:14" x14ac:dyDescent="0.35">
      <c r="A8623" s="2">
        <v>8622</v>
      </c>
      <c r="B8623" s="11">
        <v>1.6055099329863507</v>
      </c>
      <c r="C8623" s="11">
        <v>1.409600934895316</v>
      </c>
      <c r="D8623" s="3">
        <f>B8623*Dashboard!$D$11*Dashboard!$D$10*SQRT(Dashboard!$D$12/365)</f>
        <v>398618.84242472902</v>
      </c>
      <c r="E8623" s="3">
        <f>IF(Dashboard!$I$3,C8623*Dashboard!$E$11*Dashboard!$E$10*SQRT(Dashboard!$D$12/365),0)</f>
        <v>699956.42057925998</v>
      </c>
      <c r="F8623" s="3">
        <f>D8623+IF(Dashboard!$I$3,E8623,0)</f>
        <v>1098575.2630039891</v>
      </c>
      <c r="G8623" s="3">
        <f>IF(Dashboard!$I$4, ('Lookups and Calculations'!$F$9) / (1 - 'Lookups and Calculations'!$F$10), 'Lookups and Calculations'!$F$9)</f>
        <v>1951878.888340465</v>
      </c>
      <c r="H8623" s="12">
        <f t="shared" si="268"/>
        <v>0</v>
      </c>
      <c r="I8623" s="12">
        <f t="shared" si="269"/>
        <v>0</v>
      </c>
      <c r="J8623" s="13">
        <f>(1 - Dashboard!$I$9) * H8623 * Dashboard!$I$8 * 'Lookups and Calculations'!$F$12</f>
        <v>0</v>
      </c>
      <c r="K8623" s="12">
        <f>(1 - Dashboard!$I$11) * I8623 * Dashboard!$I$10 * 'Lookups and Calculations'!$F$12</f>
        <v>0</v>
      </c>
      <c r="L8623" s="12">
        <f>(H8623 - I8623) * Dashboard!$I$13 * (Dashboard!$D$12 / 365) * 'Lookups and Calculations'!$F$12</f>
        <v>0</v>
      </c>
      <c r="M8623" s="3">
        <f>(G8623*2) * Dashboard!$I$13 * (Dashboard!$D$12 / 365) * 'Lookups and Calculations'!$F$12</f>
        <v>1602.0878730267946</v>
      </c>
      <c r="N8623" s="12">
        <f>H8623 * Dashboard!$I$14 * Dashboard!$I$15 * (Dashboard!$D$12 / 365) * 'Lookups and Calculations'!$F$12</f>
        <v>0</v>
      </c>
    </row>
    <row r="8624" spans="1:14" x14ac:dyDescent="0.35">
      <c r="A8624" s="2">
        <v>8623</v>
      </c>
      <c r="B8624" s="11">
        <v>0.57892562972115313</v>
      </c>
      <c r="C8624" s="11">
        <v>-1.3143312068537001</v>
      </c>
      <c r="D8624" s="3">
        <f>B8624*Dashboard!$D$11*Dashboard!$D$10*SQRT(Dashboard!$D$12/365)</f>
        <v>143736.67806601812</v>
      </c>
      <c r="E8624" s="3">
        <f>IF(Dashboard!$I$3,C8624*Dashboard!$E$11*Dashboard!$E$10*SQRT(Dashboard!$D$12/365),0)</f>
        <v>-652648.94781958754</v>
      </c>
      <c r="F8624" s="3">
        <f>D8624+IF(Dashboard!$I$3,E8624,0)</f>
        <v>-508912.26975356939</v>
      </c>
      <c r="G8624" s="3">
        <f>IF(Dashboard!$I$4, ('Lookups and Calculations'!$F$9) / (1 - 'Lookups and Calculations'!$F$10), 'Lookups and Calculations'!$F$9)</f>
        <v>1951878.888340465</v>
      </c>
      <c r="H8624" s="12">
        <f t="shared" si="268"/>
        <v>0</v>
      </c>
      <c r="I8624" s="12">
        <f t="shared" si="269"/>
        <v>0</v>
      </c>
      <c r="J8624" s="13">
        <f>(1 - Dashboard!$I$9) * H8624 * Dashboard!$I$8 * 'Lookups and Calculations'!$F$12</f>
        <v>0</v>
      </c>
      <c r="K8624" s="12">
        <f>(1 - Dashboard!$I$11) * I8624 * Dashboard!$I$10 * 'Lookups and Calculations'!$F$12</f>
        <v>0</v>
      </c>
      <c r="L8624" s="12">
        <f>(H8624 - I8624) * Dashboard!$I$13 * (Dashboard!$D$12 / 365) * 'Lookups and Calculations'!$F$12</f>
        <v>0</v>
      </c>
      <c r="M8624" s="3">
        <f>(G8624*2) * Dashboard!$I$13 * (Dashboard!$D$12 / 365) * 'Lookups and Calculations'!$F$12</f>
        <v>1602.0878730267946</v>
      </c>
      <c r="N8624" s="12">
        <f>H8624 * Dashboard!$I$14 * Dashboard!$I$15 * (Dashboard!$D$12 / 365) * 'Lookups and Calculations'!$F$12</f>
        <v>0</v>
      </c>
    </row>
    <row r="8625" spans="1:14" x14ac:dyDescent="0.35">
      <c r="A8625" s="2">
        <v>8624</v>
      </c>
      <c r="B8625" s="11">
        <v>1.018008872861158</v>
      </c>
      <c r="C8625" s="11">
        <v>-0.26837564213622134</v>
      </c>
      <c r="D8625" s="3">
        <f>B8625*Dashboard!$D$11*Dashboard!$D$10*SQRT(Dashboard!$D$12/365)</f>
        <v>252753.04134880612</v>
      </c>
      <c r="E8625" s="3">
        <f>IF(Dashboard!$I$3,C8625*Dashboard!$E$11*Dashboard!$E$10*SQRT(Dashboard!$D$12/365),0)</f>
        <v>-133265.55707362716</v>
      </c>
      <c r="F8625" s="3">
        <f>D8625+IF(Dashboard!$I$3,E8625,0)</f>
        <v>119487.48427517895</v>
      </c>
      <c r="G8625" s="3">
        <f>IF(Dashboard!$I$4, ('Lookups and Calculations'!$F$9) / (1 - 'Lookups and Calculations'!$F$10), 'Lookups and Calculations'!$F$9)</f>
        <v>1951878.888340465</v>
      </c>
      <c r="H8625" s="12">
        <f t="shared" si="268"/>
        <v>0</v>
      </c>
      <c r="I8625" s="12">
        <f t="shared" si="269"/>
        <v>0</v>
      </c>
      <c r="J8625" s="13">
        <f>(1 - Dashboard!$I$9) * H8625 * Dashboard!$I$8 * 'Lookups and Calculations'!$F$12</f>
        <v>0</v>
      </c>
      <c r="K8625" s="12">
        <f>(1 - Dashboard!$I$11) * I8625 * Dashboard!$I$10 * 'Lookups and Calculations'!$F$12</f>
        <v>0</v>
      </c>
      <c r="L8625" s="12">
        <f>(H8625 - I8625) * Dashboard!$I$13 * (Dashboard!$D$12 / 365) * 'Lookups and Calculations'!$F$12</f>
        <v>0</v>
      </c>
      <c r="M8625" s="3">
        <f>(G8625*2) * Dashboard!$I$13 * (Dashboard!$D$12 / 365) * 'Lookups and Calculations'!$F$12</f>
        <v>1602.0878730267946</v>
      </c>
      <c r="N8625" s="12">
        <f>H8625 * Dashboard!$I$14 * Dashboard!$I$15 * (Dashboard!$D$12 / 365) * 'Lookups and Calculations'!$F$12</f>
        <v>0</v>
      </c>
    </row>
    <row r="8626" spans="1:14" x14ac:dyDescent="0.35">
      <c r="A8626" s="2">
        <v>8625</v>
      </c>
      <c r="B8626" s="11">
        <v>-1.8988575131848031</v>
      </c>
      <c r="C8626" s="11">
        <v>-0.76580939951139348</v>
      </c>
      <c r="D8626" s="3">
        <f>B8626*Dashboard!$D$11*Dashboard!$D$10*SQRT(Dashboard!$D$12/365)</f>
        <v>-471451.69785857742</v>
      </c>
      <c r="E8626" s="3">
        <f>IF(Dashboard!$I$3,C8626*Dashboard!$E$11*Dashboard!$E$10*SQRT(Dashboard!$D$12/365),0)</f>
        <v>-380273.02114960353</v>
      </c>
      <c r="F8626" s="3">
        <f>D8626+IF(Dashboard!$I$3,E8626,0)</f>
        <v>-851724.71900818101</v>
      </c>
      <c r="G8626" s="3">
        <f>IF(Dashboard!$I$4, ('Lookups and Calculations'!$F$9) / (1 - 'Lookups and Calculations'!$F$10), 'Lookups and Calculations'!$F$9)</f>
        <v>1951878.888340465</v>
      </c>
      <c r="H8626" s="12">
        <f t="shared" si="268"/>
        <v>0</v>
      </c>
      <c r="I8626" s="12">
        <f t="shared" si="269"/>
        <v>0</v>
      </c>
      <c r="J8626" s="13">
        <f>(1 - Dashboard!$I$9) * H8626 * Dashboard!$I$8 * 'Lookups and Calculations'!$F$12</f>
        <v>0</v>
      </c>
      <c r="K8626" s="12">
        <f>(1 - Dashboard!$I$11) * I8626 * Dashboard!$I$10 * 'Lookups and Calculations'!$F$12</f>
        <v>0</v>
      </c>
      <c r="L8626" s="12">
        <f>(H8626 - I8626) * Dashboard!$I$13 * (Dashboard!$D$12 / 365) * 'Lookups and Calculations'!$F$12</f>
        <v>0</v>
      </c>
      <c r="M8626" s="3">
        <f>(G8626*2) * Dashboard!$I$13 * (Dashboard!$D$12 / 365) * 'Lookups and Calculations'!$F$12</f>
        <v>1602.0878730267946</v>
      </c>
      <c r="N8626" s="12">
        <f>H8626 * Dashboard!$I$14 * Dashboard!$I$15 * (Dashboard!$D$12 / 365) * 'Lookups and Calculations'!$F$12</f>
        <v>0</v>
      </c>
    </row>
    <row r="8627" spans="1:14" x14ac:dyDescent="0.35">
      <c r="A8627" s="2">
        <v>8626</v>
      </c>
      <c r="B8627" s="11">
        <v>9.9165886020766855E-2</v>
      </c>
      <c r="C8627" s="11">
        <v>-0.43038919247372387</v>
      </c>
      <c r="D8627" s="3">
        <f>B8627*Dashboard!$D$11*Dashboard!$D$10*SQRT(Dashboard!$D$12/365)</f>
        <v>24621.081365777369</v>
      </c>
      <c r="E8627" s="3">
        <f>IF(Dashboard!$I$3,C8627*Dashboard!$E$11*Dashboard!$E$10*SQRT(Dashboard!$D$12/365),0)</f>
        <v>-213715.57804924308</v>
      </c>
      <c r="F8627" s="3">
        <f>D8627+IF(Dashboard!$I$3,E8627,0)</f>
        <v>-189094.49668346572</v>
      </c>
      <c r="G8627" s="3">
        <f>IF(Dashboard!$I$4, ('Lookups and Calculations'!$F$9) / (1 - 'Lookups and Calculations'!$F$10), 'Lookups and Calculations'!$F$9)</f>
        <v>1951878.888340465</v>
      </c>
      <c r="H8627" s="12">
        <f t="shared" si="268"/>
        <v>0</v>
      </c>
      <c r="I8627" s="12">
        <f t="shared" si="269"/>
        <v>0</v>
      </c>
      <c r="J8627" s="13">
        <f>(1 - Dashboard!$I$9) * H8627 * Dashboard!$I$8 * 'Lookups and Calculations'!$F$12</f>
        <v>0</v>
      </c>
      <c r="K8627" s="12">
        <f>(1 - Dashboard!$I$11) * I8627 * Dashboard!$I$10 * 'Lookups and Calculations'!$F$12</f>
        <v>0</v>
      </c>
      <c r="L8627" s="12">
        <f>(H8627 - I8627) * Dashboard!$I$13 * (Dashboard!$D$12 / 365) * 'Lookups and Calculations'!$F$12</f>
        <v>0</v>
      </c>
      <c r="M8627" s="3">
        <f>(G8627*2) * Dashboard!$I$13 * (Dashboard!$D$12 / 365) * 'Lookups and Calculations'!$F$12</f>
        <v>1602.0878730267946</v>
      </c>
      <c r="N8627" s="12">
        <f>H8627 * Dashboard!$I$14 * Dashboard!$I$15 * (Dashboard!$D$12 / 365) * 'Lookups and Calculations'!$F$12</f>
        <v>0</v>
      </c>
    </row>
    <row r="8628" spans="1:14" x14ac:dyDescent="0.35">
      <c r="A8628" s="2">
        <v>8627</v>
      </c>
      <c r="B8628" s="11">
        <v>-0.2565005091775498</v>
      </c>
      <c r="C8628" s="11">
        <v>0.83695360596755108</v>
      </c>
      <c r="D8628" s="3">
        <f>B8628*Dashboard!$D$11*Dashboard!$D$10*SQRT(Dashboard!$D$12/365)</f>
        <v>-63684.399547453773</v>
      </c>
      <c r="E8628" s="3">
        <f>IF(Dashboard!$I$3,C8628*Dashboard!$E$11*Dashboard!$E$10*SQRT(Dashboard!$D$12/365),0)</f>
        <v>415600.63967143878</v>
      </c>
      <c r="F8628" s="3">
        <f>D8628+IF(Dashboard!$I$3,E8628,0)</f>
        <v>351916.24012398499</v>
      </c>
      <c r="G8628" s="3">
        <f>IF(Dashboard!$I$4, ('Lookups and Calculations'!$F$9) / (1 - 'Lookups and Calculations'!$F$10), 'Lookups and Calculations'!$F$9)</f>
        <v>1951878.888340465</v>
      </c>
      <c r="H8628" s="12">
        <f t="shared" si="268"/>
        <v>0</v>
      </c>
      <c r="I8628" s="12">
        <f t="shared" si="269"/>
        <v>0</v>
      </c>
      <c r="J8628" s="13">
        <f>(1 - Dashboard!$I$9) * H8628 * Dashboard!$I$8 * 'Lookups and Calculations'!$F$12</f>
        <v>0</v>
      </c>
      <c r="K8628" s="12">
        <f>(1 - Dashboard!$I$11) * I8628 * Dashboard!$I$10 * 'Lookups and Calculations'!$F$12</f>
        <v>0</v>
      </c>
      <c r="L8628" s="12">
        <f>(H8628 - I8628) * Dashboard!$I$13 * (Dashboard!$D$12 / 365) * 'Lookups and Calculations'!$F$12</f>
        <v>0</v>
      </c>
      <c r="M8628" s="3">
        <f>(G8628*2) * Dashboard!$I$13 * (Dashboard!$D$12 / 365) * 'Lookups and Calculations'!$F$12</f>
        <v>1602.0878730267946</v>
      </c>
      <c r="N8628" s="12">
        <f>H8628 * Dashboard!$I$14 * Dashboard!$I$15 * (Dashboard!$D$12 / 365) * 'Lookups and Calculations'!$F$12</f>
        <v>0</v>
      </c>
    </row>
    <row r="8629" spans="1:14" x14ac:dyDescent="0.35">
      <c r="A8629" s="2">
        <v>8628</v>
      </c>
      <c r="B8629" s="11">
        <v>3.0373189308655415</v>
      </c>
      <c r="C8629" s="11">
        <v>0.34894588525507642</v>
      </c>
      <c r="D8629" s="3">
        <f>B8629*Dashboard!$D$11*Dashboard!$D$10*SQRT(Dashboard!$D$12/365)</f>
        <v>754110.90982433106</v>
      </c>
      <c r="E8629" s="3">
        <f>IF(Dashboard!$I$3,C8629*Dashboard!$E$11*Dashboard!$E$10*SQRT(Dashboard!$D$12/365),0)</f>
        <v>173273.80166440047</v>
      </c>
      <c r="F8629" s="3">
        <f>D8629+IF(Dashboard!$I$3,E8629,0)</f>
        <v>927384.71148873155</v>
      </c>
      <c r="G8629" s="3">
        <f>IF(Dashboard!$I$4, ('Lookups and Calculations'!$F$9) / (1 - 'Lookups and Calculations'!$F$10), 'Lookups and Calculations'!$F$9)</f>
        <v>1951878.888340465</v>
      </c>
      <c r="H8629" s="12">
        <f t="shared" si="268"/>
        <v>0</v>
      </c>
      <c r="I8629" s="12">
        <f t="shared" si="269"/>
        <v>0</v>
      </c>
      <c r="J8629" s="13">
        <f>(1 - Dashboard!$I$9) * H8629 * Dashboard!$I$8 * 'Lookups and Calculations'!$F$12</f>
        <v>0</v>
      </c>
      <c r="K8629" s="12">
        <f>(1 - Dashboard!$I$11) * I8629 * Dashboard!$I$10 * 'Lookups and Calculations'!$F$12</f>
        <v>0</v>
      </c>
      <c r="L8629" s="12">
        <f>(H8629 - I8629) * Dashboard!$I$13 * (Dashboard!$D$12 / 365) * 'Lookups and Calculations'!$F$12</f>
        <v>0</v>
      </c>
      <c r="M8629" s="3">
        <f>(G8629*2) * Dashboard!$I$13 * (Dashboard!$D$12 / 365) * 'Lookups and Calculations'!$F$12</f>
        <v>1602.0878730267946</v>
      </c>
      <c r="N8629" s="12">
        <f>H8629 * Dashboard!$I$14 * Dashboard!$I$15 * (Dashboard!$D$12 / 365) * 'Lookups and Calculations'!$F$12</f>
        <v>0</v>
      </c>
    </row>
    <row r="8630" spans="1:14" x14ac:dyDescent="0.35">
      <c r="A8630" s="2">
        <v>8629</v>
      </c>
      <c r="B8630" s="11">
        <v>0.51613896441311335</v>
      </c>
      <c r="C8630" s="11">
        <v>7.9913866365855346E-2</v>
      </c>
      <c r="D8630" s="3">
        <f>B8630*Dashboard!$D$11*Dashboard!$D$10*SQRT(Dashboard!$D$12/365)</f>
        <v>128147.8938856262</v>
      </c>
      <c r="E8630" s="3">
        <f>IF(Dashboard!$I$3,C8630*Dashboard!$E$11*Dashboard!$E$10*SQRT(Dashboard!$D$12/365),0)</f>
        <v>39682.311831218765</v>
      </c>
      <c r="F8630" s="3">
        <f>D8630+IF(Dashboard!$I$3,E8630,0)</f>
        <v>167830.20571684497</v>
      </c>
      <c r="G8630" s="3">
        <f>IF(Dashboard!$I$4, ('Lookups and Calculations'!$F$9) / (1 - 'Lookups and Calculations'!$F$10), 'Lookups and Calculations'!$F$9)</f>
        <v>1951878.888340465</v>
      </c>
      <c r="H8630" s="12">
        <f t="shared" si="268"/>
        <v>0</v>
      </c>
      <c r="I8630" s="12">
        <f t="shared" si="269"/>
        <v>0</v>
      </c>
      <c r="J8630" s="13">
        <f>(1 - Dashboard!$I$9) * H8630 * Dashboard!$I$8 * 'Lookups and Calculations'!$F$12</f>
        <v>0</v>
      </c>
      <c r="K8630" s="12">
        <f>(1 - Dashboard!$I$11) * I8630 * Dashboard!$I$10 * 'Lookups and Calculations'!$F$12</f>
        <v>0</v>
      </c>
      <c r="L8630" s="12">
        <f>(H8630 - I8630) * Dashboard!$I$13 * (Dashboard!$D$12 / 365) * 'Lookups and Calculations'!$F$12</f>
        <v>0</v>
      </c>
      <c r="M8630" s="3">
        <f>(G8630*2) * Dashboard!$I$13 * (Dashboard!$D$12 / 365) * 'Lookups and Calculations'!$F$12</f>
        <v>1602.0878730267946</v>
      </c>
      <c r="N8630" s="12">
        <f>H8630 * Dashboard!$I$14 * Dashboard!$I$15 * (Dashboard!$D$12 / 365) * 'Lookups and Calculations'!$F$12</f>
        <v>0</v>
      </c>
    </row>
    <row r="8631" spans="1:14" x14ac:dyDescent="0.35">
      <c r="A8631" s="2">
        <v>8630</v>
      </c>
      <c r="B8631" s="11">
        <v>-0.97485649702100574</v>
      </c>
      <c r="C8631" s="11">
        <v>-0.54763311890332456</v>
      </c>
      <c r="D8631" s="3">
        <f>B8631*Dashboard!$D$11*Dashboard!$D$10*SQRT(Dashboard!$D$12/365)</f>
        <v>-242039.09324305831</v>
      </c>
      <c r="E8631" s="3">
        <f>IF(Dashboard!$I$3,C8631*Dashboard!$E$11*Dashboard!$E$10*SQRT(Dashboard!$D$12/365),0)</f>
        <v>-271934.63639884326</v>
      </c>
      <c r="F8631" s="3">
        <f>D8631+IF(Dashboard!$I$3,E8631,0)</f>
        <v>-513973.72964190156</v>
      </c>
      <c r="G8631" s="3">
        <f>IF(Dashboard!$I$4, ('Lookups and Calculations'!$F$9) / (1 - 'Lookups and Calculations'!$F$10), 'Lookups and Calculations'!$F$9)</f>
        <v>1951878.888340465</v>
      </c>
      <c r="H8631" s="12">
        <f t="shared" si="268"/>
        <v>0</v>
      </c>
      <c r="I8631" s="12">
        <f t="shared" si="269"/>
        <v>0</v>
      </c>
      <c r="J8631" s="13">
        <f>(1 - Dashboard!$I$9) * H8631 * Dashboard!$I$8 * 'Lookups and Calculations'!$F$12</f>
        <v>0</v>
      </c>
      <c r="K8631" s="12">
        <f>(1 - Dashboard!$I$11) * I8631 * Dashboard!$I$10 * 'Lookups and Calculations'!$F$12</f>
        <v>0</v>
      </c>
      <c r="L8631" s="12">
        <f>(H8631 - I8631) * Dashboard!$I$13 * (Dashboard!$D$12 / 365) * 'Lookups and Calculations'!$F$12</f>
        <v>0</v>
      </c>
      <c r="M8631" s="3">
        <f>(G8631*2) * Dashboard!$I$13 * (Dashboard!$D$12 / 365) * 'Lookups and Calculations'!$F$12</f>
        <v>1602.0878730267946</v>
      </c>
      <c r="N8631" s="12">
        <f>H8631 * Dashboard!$I$14 * Dashboard!$I$15 * (Dashboard!$D$12 / 365) * 'Lookups and Calculations'!$F$12</f>
        <v>0</v>
      </c>
    </row>
    <row r="8632" spans="1:14" x14ac:dyDescent="0.35">
      <c r="A8632" s="2">
        <v>8631</v>
      </c>
      <c r="B8632" s="11">
        <v>4.9695033054225499E-2</v>
      </c>
      <c r="C8632" s="11">
        <v>1.6057837680825136</v>
      </c>
      <c r="D8632" s="3">
        <f>B8632*Dashboard!$D$11*Dashboard!$D$10*SQRT(Dashboard!$D$12/365)</f>
        <v>12338.370596989902</v>
      </c>
      <c r="E8632" s="3">
        <f>IF(Dashboard!$I$3,C8632*Dashboard!$E$11*Dashboard!$E$10*SQRT(Dashboard!$D$12/365),0)</f>
        <v>797373.66137231258</v>
      </c>
      <c r="F8632" s="3">
        <f>D8632+IF(Dashboard!$I$3,E8632,0)</f>
        <v>809712.03196930245</v>
      </c>
      <c r="G8632" s="3">
        <f>IF(Dashboard!$I$4, ('Lookups and Calculations'!$F$9) / (1 - 'Lookups and Calculations'!$F$10), 'Lookups and Calculations'!$F$9)</f>
        <v>1951878.888340465</v>
      </c>
      <c r="H8632" s="12">
        <f t="shared" si="268"/>
        <v>0</v>
      </c>
      <c r="I8632" s="12">
        <f t="shared" si="269"/>
        <v>0</v>
      </c>
      <c r="J8632" s="13">
        <f>(1 - Dashboard!$I$9) * H8632 * Dashboard!$I$8 * 'Lookups and Calculations'!$F$12</f>
        <v>0</v>
      </c>
      <c r="K8632" s="12">
        <f>(1 - Dashboard!$I$11) * I8632 * Dashboard!$I$10 * 'Lookups and Calculations'!$F$12</f>
        <v>0</v>
      </c>
      <c r="L8632" s="12">
        <f>(H8632 - I8632) * Dashboard!$I$13 * (Dashboard!$D$12 / 365) * 'Lookups and Calculations'!$F$12</f>
        <v>0</v>
      </c>
      <c r="M8632" s="3">
        <f>(G8632*2) * Dashboard!$I$13 * (Dashboard!$D$12 / 365) * 'Lookups and Calculations'!$F$12</f>
        <v>1602.0878730267946</v>
      </c>
      <c r="N8632" s="12">
        <f>H8632 * Dashboard!$I$14 * Dashboard!$I$15 * (Dashboard!$D$12 / 365) * 'Lookups and Calculations'!$F$12</f>
        <v>0</v>
      </c>
    </row>
    <row r="8633" spans="1:14" x14ac:dyDescent="0.35">
      <c r="A8633" s="2">
        <v>8632</v>
      </c>
      <c r="B8633" s="11">
        <v>6.6723255851523139E-2</v>
      </c>
      <c r="C8633" s="11">
        <v>0.37277710213243709</v>
      </c>
      <c r="D8633" s="3">
        <f>B8633*Dashboard!$D$11*Dashboard!$D$10*SQRT(Dashboard!$D$12/365)</f>
        <v>16566.16783483289</v>
      </c>
      <c r="E8633" s="3">
        <f>IF(Dashboard!$I$3,C8633*Dashboard!$E$11*Dashboard!$E$10*SQRT(Dashboard!$D$12/365),0)</f>
        <v>185107.51491655878</v>
      </c>
      <c r="F8633" s="3">
        <f>D8633+IF(Dashboard!$I$3,E8633,0)</f>
        <v>201673.68275139167</v>
      </c>
      <c r="G8633" s="3">
        <f>IF(Dashboard!$I$4, ('Lookups and Calculations'!$F$9) / (1 - 'Lookups and Calculations'!$F$10), 'Lookups and Calculations'!$F$9)</f>
        <v>1951878.888340465</v>
      </c>
      <c r="H8633" s="12">
        <f t="shared" si="268"/>
        <v>0</v>
      </c>
      <c r="I8633" s="12">
        <f t="shared" si="269"/>
        <v>0</v>
      </c>
      <c r="J8633" s="13">
        <f>(1 - Dashboard!$I$9) * H8633 * Dashboard!$I$8 * 'Lookups and Calculations'!$F$12</f>
        <v>0</v>
      </c>
      <c r="K8633" s="12">
        <f>(1 - Dashboard!$I$11) * I8633 * Dashboard!$I$10 * 'Lookups and Calculations'!$F$12</f>
        <v>0</v>
      </c>
      <c r="L8633" s="12">
        <f>(H8633 - I8633) * Dashboard!$I$13 * (Dashboard!$D$12 / 365) * 'Lookups and Calculations'!$F$12</f>
        <v>0</v>
      </c>
      <c r="M8633" s="3">
        <f>(G8633*2) * Dashboard!$I$13 * (Dashboard!$D$12 / 365) * 'Lookups and Calculations'!$F$12</f>
        <v>1602.0878730267946</v>
      </c>
      <c r="N8633" s="12">
        <f>H8633 * Dashboard!$I$14 * Dashboard!$I$15 * (Dashboard!$D$12 / 365) * 'Lookups and Calculations'!$F$12</f>
        <v>0</v>
      </c>
    </row>
    <row r="8634" spans="1:14" x14ac:dyDescent="0.35">
      <c r="A8634" s="2">
        <v>8633</v>
      </c>
      <c r="B8634" s="11">
        <v>-0.27009790072108547</v>
      </c>
      <c r="C8634" s="11">
        <v>0.74926113609102207</v>
      </c>
      <c r="D8634" s="3">
        <f>B8634*Dashboard!$D$11*Dashboard!$D$10*SQRT(Dashboard!$D$12/365)</f>
        <v>-67060.38394077243</v>
      </c>
      <c r="E8634" s="3">
        <f>IF(Dashboard!$I$3,C8634*Dashboard!$E$11*Dashboard!$E$10*SQRT(Dashboard!$D$12/365),0)</f>
        <v>372055.75699789805</v>
      </c>
      <c r="F8634" s="3">
        <f>D8634+IF(Dashboard!$I$3,E8634,0)</f>
        <v>304995.3730571256</v>
      </c>
      <c r="G8634" s="3">
        <f>IF(Dashboard!$I$4, ('Lookups and Calculations'!$F$9) / (1 - 'Lookups and Calculations'!$F$10), 'Lookups and Calculations'!$F$9)</f>
        <v>1951878.888340465</v>
      </c>
      <c r="H8634" s="12">
        <f t="shared" si="268"/>
        <v>0</v>
      </c>
      <c r="I8634" s="12">
        <f t="shared" si="269"/>
        <v>0</v>
      </c>
      <c r="J8634" s="13">
        <f>(1 - Dashboard!$I$9) * H8634 * Dashboard!$I$8 * 'Lookups and Calculations'!$F$12</f>
        <v>0</v>
      </c>
      <c r="K8634" s="12">
        <f>(1 - Dashboard!$I$11) * I8634 * Dashboard!$I$10 * 'Lookups and Calculations'!$F$12</f>
        <v>0</v>
      </c>
      <c r="L8634" s="12">
        <f>(H8634 - I8634) * Dashboard!$I$13 * (Dashboard!$D$12 / 365) * 'Lookups and Calculations'!$F$12</f>
        <v>0</v>
      </c>
      <c r="M8634" s="3">
        <f>(G8634*2) * Dashboard!$I$13 * (Dashboard!$D$12 / 365) * 'Lookups and Calculations'!$F$12</f>
        <v>1602.0878730267946</v>
      </c>
      <c r="N8634" s="12">
        <f>H8634 * Dashboard!$I$14 * Dashboard!$I$15 * (Dashboard!$D$12 / 365) * 'Lookups and Calculations'!$F$12</f>
        <v>0</v>
      </c>
    </row>
    <row r="8635" spans="1:14" x14ac:dyDescent="0.35">
      <c r="A8635" s="2">
        <v>8634</v>
      </c>
      <c r="B8635" s="11">
        <v>1.6372186471199419</v>
      </c>
      <c r="C8635" s="11">
        <v>1.3651302247649133</v>
      </c>
      <c r="D8635" s="3">
        <f>B8635*Dashboard!$D$11*Dashboard!$D$10*SQRT(Dashboard!$D$12/365)</f>
        <v>406491.53798581986</v>
      </c>
      <c r="E8635" s="3">
        <f>IF(Dashboard!$I$3,C8635*Dashboard!$E$11*Dashboard!$E$10*SQRT(Dashboard!$D$12/365),0)</f>
        <v>677873.88763470983</v>
      </c>
      <c r="F8635" s="3">
        <f>D8635+IF(Dashboard!$I$3,E8635,0)</f>
        <v>1084365.4256205298</v>
      </c>
      <c r="G8635" s="3">
        <f>IF(Dashboard!$I$4, ('Lookups and Calculations'!$F$9) / (1 - 'Lookups and Calculations'!$F$10), 'Lookups and Calculations'!$F$9)</f>
        <v>1951878.888340465</v>
      </c>
      <c r="H8635" s="12">
        <f t="shared" si="268"/>
        <v>0</v>
      </c>
      <c r="I8635" s="12">
        <f t="shared" si="269"/>
        <v>0</v>
      </c>
      <c r="J8635" s="13">
        <f>(1 - Dashboard!$I$9) * H8635 * Dashboard!$I$8 * 'Lookups and Calculations'!$F$12</f>
        <v>0</v>
      </c>
      <c r="K8635" s="12">
        <f>(1 - Dashboard!$I$11) * I8635 * Dashboard!$I$10 * 'Lookups and Calculations'!$F$12</f>
        <v>0</v>
      </c>
      <c r="L8635" s="12">
        <f>(H8635 - I8635) * Dashboard!$I$13 * (Dashboard!$D$12 / 365) * 'Lookups and Calculations'!$F$12</f>
        <v>0</v>
      </c>
      <c r="M8635" s="3">
        <f>(G8635*2) * Dashboard!$I$13 * (Dashboard!$D$12 / 365) * 'Lookups and Calculations'!$F$12</f>
        <v>1602.0878730267946</v>
      </c>
      <c r="N8635" s="12">
        <f>H8635 * Dashboard!$I$14 * Dashboard!$I$15 * (Dashboard!$D$12 / 365) * 'Lookups and Calculations'!$F$12</f>
        <v>0</v>
      </c>
    </row>
    <row r="8636" spans="1:14" x14ac:dyDescent="0.35">
      <c r="A8636" s="2">
        <v>8635</v>
      </c>
      <c r="B8636" s="11">
        <v>-0.74294240486298013</v>
      </c>
      <c r="C8636" s="11">
        <v>0.24015575461215788</v>
      </c>
      <c r="D8636" s="3">
        <f>B8636*Dashboard!$D$11*Dashboard!$D$10*SQRT(Dashboard!$D$12/365)</f>
        <v>-184459.05274710208</v>
      </c>
      <c r="E8636" s="3">
        <f>IF(Dashboard!$I$3,C8636*Dashboard!$E$11*Dashboard!$E$10*SQRT(Dashboard!$D$12/365),0)</f>
        <v>119252.5900192603</v>
      </c>
      <c r="F8636" s="3">
        <f>D8636+IF(Dashboard!$I$3,E8636,0)</f>
        <v>-65206.462727841776</v>
      </c>
      <c r="G8636" s="3">
        <f>IF(Dashboard!$I$4, ('Lookups and Calculations'!$F$9) / (1 - 'Lookups and Calculations'!$F$10), 'Lookups and Calculations'!$F$9)</f>
        <v>1951878.888340465</v>
      </c>
      <c r="H8636" s="12">
        <f t="shared" si="268"/>
        <v>0</v>
      </c>
      <c r="I8636" s="12">
        <f t="shared" si="269"/>
        <v>0</v>
      </c>
      <c r="J8636" s="13">
        <f>(1 - Dashboard!$I$9) * H8636 * Dashboard!$I$8 * 'Lookups and Calculations'!$F$12</f>
        <v>0</v>
      </c>
      <c r="K8636" s="12">
        <f>(1 - Dashboard!$I$11) * I8636 * Dashboard!$I$10 * 'Lookups and Calculations'!$F$12</f>
        <v>0</v>
      </c>
      <c r="L8636" s="12">
        <f>(H8636 - I8636) * Dashboard!$I$13 * (Dashboard!$D$12 / 365) * 'Lookups and Calculations'!$F$12</f>
        <v>0</v>
      </c>
      <c r="M8636" s="3">
        <f>(G8636*2) * Dashboard!$I$13 * (Dashboard!$D$12 / 365) * 'Lookups and Calculations'!$F$12</f>
        <v>1602.0878730267946</v>
      </c>
      <c r="N8636" s="12">
        <f>H8636 * Dashboard!$I$14 * Dashboard!$I$15 * (Dashboard!$D$12 / 365) * 'Lookups and Calculations'!$F$12</f>
        <v>0</v>
      </c>
    </row>
    <row r="8637" spans="1:14" x14ac:dyDescent="0.35">
      <c r="A8637" s="2">
        <v>8636</v>
      </c>
      <c r="B8637" s="11">
        <v>0.68014728889582554</v>
      </c>
      <c r="C8637" s="11">
        <v>1.6712795134021718</v>
      </c>
      <c r="D8637" s="3">
        <f>B8637*Dashboard!$D$11*Dashboard!$D$10*SQRT(Dashboard!$D$12/365)</f>
        <v>168868.17042213635</v>
      </c>
      <c r="E8637" s="3">
        <f>IF(Dashboard!$I$3,C8637*Dashboard!$E$11*Dashboard!$E$10*SQRT(Dashboard!$D$12/365),0)</f>
        <v>829896.46007528249</v>
      </c>
      <c r="F8637" s="3">
        <f>D8637+IF(Dashboard!$I$3,E8637,0)</f>
        <v>998764.63049741881</v>
      </c>
      <c r="G8637" s="3">
        <f>IF(Dashboard!$I$4, ('Lookups and Calculations'!$F$9) / (1 - 'Lookups and Calculations'!$F$10), 'Lookups and Calculations'!$F$9)</f>
        <v>1951878.888340465</v>
      </c>
      <c r="H8637" s="12">
        <f t="shared" si="268"/>
        <v>0</v>
      </c>
      <c r="I8637" s="12">
        <f t="shared" si="269"/>
        <v>0</v>
      </c>
      <c r="J8637" s="13">
        <f>(1 - Dashboard!$I$9) * H8637 * Dashboard!$I$8 * 'Lookups and Calculations'!$F$12</f>
        <v>0</v>
      </c>
      <c r="K8637" s="12">
        <f>(1 - Dashboard!$I$11) * I8637 * Dashboard!$I$10 * 'Lookups and Calculations'!$F$12</f>
        <v>0</v>
      </c>
      <c r="L8637" s="12">
        <f>(H8637 - I8637) * Dashboard!$I$13 * (Dashboard!$D$12 / 365) * 'Lookups and Calculations'!$F$12</f>
        <v>0</v>
      </c>
      <c r="M8637" s="3">
        <f>(G8637*2) * Dashboard!$I$13 * (Dashboard!$D$12 / 365) * 'Lookups and Calculations'!$F$12</f>
        <v>1602.0878730267946</v>
      </c>
      <c r="N8637" s="12">
        <f>H8637 * Dashboard!$I$14 * Dashboard!$I$15 * (Dashboard!$D$12 / 365) * 'Lookups and Calculations'!$F$12</f>
        <v>0</v>
      </c>
    </row>
    <row r="8638" spans="1:14" x14ac:dyDescent="0.35">
      <c r="A8638" s="2">
        <v>8637</v>
      </c>
      <c r="B8638" s="11">
        <v>-1.9983345357749887</v>
      </c>
      <c r="C8638" s="11">
        <v>0.6171990920442284</v>
      </c>
      <c r="D8638" s="3">
        <f>B8638*Dashboard!$D$11*Dashboard!$D$10*SQRT(Dashboard!$D$12/365)</f>
        <v>-496150.02876145794</v>
      </c>
      <c r="E8638" s="3">
        <f>IF(Dashboard!$I$3,C8638*Dashboard!$E$11*Dashboard!$E$10*SQRT(Dashboard!$D$12/365),0)</f>
        <v>306478.56180950301</v>
      </c>
      <c r="F8638" s="3">
        <f>D8638+IF(Dashboard!$I$3,E8638,0)</f>
        <v>-189671.46695195494</v>
      </c>
      <c r="G8638" s="3">
        <f>IF(Dashboard!$I$4, ('Lookups and Calculations'!$F$9) / (1 - 'Lookups and Calculations'!$F$10), 'Lookups and Calculations'!$F$9)</f>
        <v>1951878.888340465</v>
      </c>
      <c r="H8638" s="12">
        <f t="shared" si="268"/>
        <v>0</v>
      </c>
      <c r="I8638" s="12">
        <f t="shared" si="269"/>
        <v>0</v>
      </c>
      <c r="J8638" s="13">
        <f>(1 - Dashboard!$I$9) * H8638 * Dashboard!$I$8 * 'Lookups and Calculations'!$F$12</f>
        <v>0</v>
      </c>
      <c r="K8638" s="12">
        <f>(1 - Dashboard!$I$11) * I8638 * Dashboard!$I$10 * 'Lookups and Calculations'!$F$12</f>
        <v>0</v>
      </c>
      <c r="L8638" s="12">
        <f>(H8638 - I8638) * Dashboard!$I$13 * (Dashboard!$D$12 / 365) * 'Lookups and Calculations'!$F$12</f>
        <v>0</v>
      </c>
      <c r="M8638" s="3">
        <f>(G8638*2) * Dashboard!$I$13 * (Dashboard!$D$12 / 365) * 'Lookups and Calculations'!$F$12</f>
        <v>1602.0878730267946</v>
      </c>
      <c r="N8638" s="12">
        <f>H8638 * Dashboard!$I$14 * Dashboard!$I$15 * (Dashboard!$D$12 / 365) * 'Lookups and Calculations'!$F$12</f>
        <v>0</v>
      </c>
    </row>
    <row r="8639" spans="1:14" x14ac:dyDescent="0.35">
      <c r="A8639" s="2">
        <v>8638</v>
      </c>
      <c r="B8639" s="11">
        <v>-1.8024315671409841</v>
      </c>
      <c r="C8639" s="11">
        <v>-0.61274310640452456</v>
      </c>
      <c r="D8639" s="3">
        <f>B8639*Dashboard!$D$11*Dashboard!$D$10*SQRT(Dashboard!$D$12/365)</f>
        <v>-447510.89363060181</v>
      </c>
      <c r="E8639" s="3">
        <f>IF(Dashboard!$I$3,C8639*Dashboard!$E$11*Dashboard!$E$10*SQRT(Dashboard!$D$12/365),0)</f>
        <v>-304265.88183653512</v>
      </c>
      <c r="F8639" s="3">
        <f>D8639+IF(Dashboard!$I$3,E8639,0)</f>
        <v>-751776.77546713687</v>
      </c>
      <c r="G8639" s="3">
        <f>IF(Dashboard!$I$4, ('Lookups and Calculations'!$F$9) / (1 - 'Lookups and Calculations'!$F$10), 'Lookups and Calculations'!$F$9)</f>
        <v>1951878.888340465</v>
      </c>
      <c r="H8639" s="12">
        <f t="shared" si="268"/>
        <v>0</v>
      </c>
      <c r="I8639" s="12">
        <f t="shared" si="269"/>
        <v>0</v>
      </c>
      <c r="J8639" s="13">
        <f>(1 - Dashboard!$I$9) * H8639 * Dashboard!$I$8 * 'Lookups and Calculations'!$F$12</f>
        <v>0</v>
      </c>
      <c r="K8639" s="12">
        <f>(1 - Dashboard!$I$11) * I8639 * Dashboard!$I$10 * 'Lookups and Calculations'!$F$12</f>
        <v>0</v>
      </c>
      <c r="L8639" s="12">
        <f>(H8639 - I8639) * Dashboard!$I$13 * (Dashboard!$D$12 / 365) * 'Lookups and Calculations'!$F$12</f>
        <v>0</v>
      </c>
      <c r="M8639" s="3">
        <f>(G8639*2) * Dashboard!$I$13 * (Dashboard!$D$12 / 365) * 'Lookups and Calculations'!$F$12</f>
        <v>1602.0878730267946</v>
      </c>
      <c r="N8639" s="12">
        <f>H8639 * Dashboard!$I$14 * Dashboard!$I$15 * (Dashboard!$D$12 / 365) * 'Lookups and Calculations'!$F$12</f>
        <v>0</v>
      </c>
    </row>
    <row r="8640" spans="1:14" x14ac:dyDescent="0.35">
      <c r="A8640" s="2">
        <v>8639</v>
      </c>
      <c r="B8640" s="11">
        <v>0.88976068096100036</v>
      </c>
      <c r="C8640" s="11">
        <v>-0.2974392749032238</v>
      </c>
      <c r="D8640" s="3">
        <f>B8640*Dashboard!$D$11*Dashboard!$D$10*SQRT(Dashboard!$D$12/365)</f>
        <v>220911.35370305303</v>
      </c>
      <c r="E8640" s="3">
        <f>IF(Dashboard!$I$3,C8640*Dashboard!$E$11*Dashboard!$E$10*SQRT(Dashboard!$D$12/365),0)</f>
        <v>-147697.49724691594</v>
      </c>
      <c r="F8640" s="3">
        <f>D8640+IF(Dashboard!$I$3,E8640,0)</f>
        <v>73213.856456137088</v>
      </c>
      <c r="G8640" s="3">
        <f>IF(Dashboard!$I$4, ('Lookups and Calculations'!$F$9) / (1 - 'Lookups and Calculations'!$F$10), 'Lookups and Calculations'!$F$9)</f>
        <v>1951878.888340465</v>
      </c>
      <c r="H8640" s="12">
        <f t="shared" si="268"/>
        <v>0</v>
      </c>
      <c r="I8640" s="12">
        <f t="shared" si="269"/>
        <v>0</v>
      </c>
      <c r="J8640" s="13">
        <f>(1 - Dashboard!$I$9) * H8640 * Dashboard!$I$8 * 'Lookups and Calculations'!$F$12</f>
        <v>0</v>
      </c>
      <c r="K8640" s="12">
        <f>(1 - Dashboard!$I$11) * I8640 * Dashboard!$I$10 * 'Lookups and Calculations'!$F$12</f>
        <v>0</v>
      </c>
      <c r="L8640" s="12">
        <f>(H8640 - I8640) * Dashboard!$I$13 * (Dashboard!$D$12 / 365) * 'Lookups and Calculations'!$F$12</f>
        <v>0</v>
      </c>
      <c r="M8640" s="3">
        <f>(G8640*2) * Dashboard!$I$13 * (Dashboard!$D$12 / 365) * 'Lookups and Calculations'!$F$12</f>
        <v>1602.0878730267946</v>
      </c>
      <c r="N8640" s="12">
        <f>H8640 * Dashboard!$I$14 * Dashboard!$I$15 * (Dashboard!$D$12 / 365) * 'Lookups and Calculations'!$F$12</f>
        <v>0</v>
      </c>
    </row>
    <row r="8641" spans="1:14" x14ac:dyDescent="0.35">
      <c r="A8641" s="2">
        <v>8640</v>
      </c>
      <c r="B8641" s="11">
        <v>-0.6348238107095604</v>
      </c>
      <c r="C8641" s="11">
        <v>-0.54385650433220079</v>
      </c>
      <c r="D8641" s="3">
        <f>B8641*Dashboard!$D$11*Dashboard!$D$10*SQRT(Dashboard!$D$12/365)</f>
        <v>-157615.17719046815</v>
      </c>
      <c r="E8641" s="3">
        <f>IF(Dashboard!$I$3,C8641*Dashboard!$E$11*Dashboard!$E$10*SQRT(Dashboard!$D$12/365),0)</f>
        <v>-270059.30732401717</v>
      </c>
      <c r="F8641" s="3">
        <f>D8641+IF(Dashboard!$I$3,E8641,0)</f>
        <v>-427674.48451448535</v>
      </c>
      <c r="G8641" s="3">
        <f>IF(Dashboard!$I$4, ('Lookups and Calculations'!$F$9) / (1 - 'Lookups and Calculations'!$F$10), 'Lookups and Calculations'!$F$9)</f>
        <v>1951878.888340465</v>
      </c>
      <c r="H8641" s="12">
        <f t="shared" si="268"/>
        <v>0</v>
      </c>
      <c r="I8641" s="12">
        <f t="shared" si="269"/>
        <v>0</v>
      </c>
      <c r="J8641" s="13">
        <f>(1 - Dashboard!$I$9) * H8641 * Dashboard!$I$8 * 'Lookups and Calculations'!$F$12</f>
        <v>0</v>
      </c>
      <c r="K8641" s="12">
        <f>(1 - Dashboard!$I$11) * I8641 * Dashboard!$I$10 * 'Lookups and Calculations'!$F$12</f>
        <v>0</v>
      </c>
      <c r="L8641" s="12">
        <f>(H8641 - I8641) * Dashboard!$I$13 * (Dashboard!$D$12 / 365) * 'Lookups and Calculations'!$F$12</f>
        <v>0</v>
      </c>
      <c r="M8641" s="3">
        <f>(G8641*2) * Dashboard!$I$13 * (Dashboard!$D$12 / 365) * 'Lookups and Calculations'!$F$12</f>
        <v>1602.0878730267946</v>
      </c>
      <c r="N8641" s="12">
        <f>H8641 * Dashboard!$I$14 * Dashboard!$I$15 * (Dashboard!$D$12 / 365) * 'Lookups and Calculations'!$F$12</f>
        <v>0</v>
      </c>
    </row>
    <row r="8642" spans="1:14" x14ac:dyDescent="0.35">
      <c r="A8642" s="2">
        <v>8641</v>
      </c>
      <c r="B8642" s="11">
        <v>1.1771124077932813</v>
      </c>
      <c r="C8642" s="11">
        <v>-2.0433021274208376</v>
      </c>
      <c r="D8642" s="3">
        <f>B8642*Dashboard!$D$11*Dashboard!$D$10*SQRT(Dashboard!$D$12/365)</f>
        <v>292255.54807098943</v>
      </c>
      <c r="E8642" s="3">
        <f>IF(Dashboard!$I$3,C8642*Dashboard!$E$11*Dashboard!$E$10*SQRT(Dashboard!$D$12/365),0)</f>
        <v>-1014629.3237083388</v>
      </c>
      <c r="F8642" s="3">
        <f>D8642+IF(Dashboard!$I$3,E8642,0)</f>
        <v>-722373.77563734935</v>
      </c>
      <c r="G8642" s="3">
        <f>IF(Dashboard!$I$4, ('Lookups and Calculations'!$F$9) / (1 - 'Lookups and Calculations'!$F$10), 'Lookups and Calculations'!$F$9)</f>
        <v>1951878.888340465</v>
      </c>
      <c r="H8642" s="12">
        <f t="shared" si="268"/>
        <v>0</v>
      </c>
      <c r="I8642" s="12">
        <f t="shared" si="269"/>
        <v>0</v>
      </c>
      <c r="J8642" s="13">
        <f>(1 - Dashboard!$I$9) * H8642 * Dashboard!$I$8 * 'Lookups and Calculations'!$F$12</f>
        <v>0</v>
      </c>
      <c r="K8642" s="12">
        <f>(1 - Dashboard!$I$11) * I8642 * Dashboard!$I$10 * 'Lookups and Calculations'!$F$12</f>
        <v>0</v>
      </c>
      <c r="L8642" s="12">
        <f>(H8642 - I8642) * Dashboard!$I$13 * (Dashboard!$D$12 / 365) * 'Lookups and Calculations'!$F$12</f>
        <v>0</v>
      </c>
      <c r="M8642" s="3">
        <f>(G8642*2) * Dashboard!$I$13 * (Dashboard!$D$12 / 365) * 'Lookups and Calculations'!$F$12</f>
        <v>1602.0878730267946</v>
      </c>
      <c r="N8642" s="12">
        <f>H8642 * Dashboard!$I$14 * Dashboard!$I$15 * (Dashboard!$D$12 / 365) * 'Lookups and Calculations'!$F$12</f>
        <v>0</v>
      </c>
    </row>
    <row r="8643" spans="1:14" x14ac:dyDescent="0.35">
      <c r="A8643" s="2">
        <v>8642</v>
      </c>
      <c r="B8643" s="11">
        <v>-1.3845136419770085</v>
      </c>
      <c r="C8643" s="11">
        <v>1.1966844329402861</v>
      </c>
      <c r="D8643" s="3">
        <f>B8643*Dashboard!$D$11*Dashboard!$D$10*SQRT(Dashboard!$D$12/365)</f>
        <v>-343749.49288514489</v>
      </c>
      <c r="E8643" s="3">
        <f>IF(Dashboard!$I$3,C8643*Dashboard!$E$11*Dashboard!$E$10*SQRT(Dashboard!$D$12/365),0)</f>
        <v>594229.85010009981</v>
      </c>
      <c r="F8643" s="3">
        <f>D8643+IF(Dashboard!$I$3,E8643,0)</f>
        <v>250480.35721495491</v>
      </c>
      <c r="G8643" s="3">
        <f>IF(Dashboard!$I$4, ('Lookups and Calculations'!$F$9) / (1 - 'Lookups and Calculations'!$F$10), 'Lookups and Calculations'!$F$9)</f>
        <v>1951878.888340465</v>
      </c>
      <c r="H8643" s="12">
        <f t="shared" ref="H8643:H8706" si="270">MAX(0,F8643-G8643)</f>
        <v>0</v>
      </c>
      <c r="I8643" s="12">
        <f t="shared" ref="I8643:I8706" si="271">MAX(0,-F8643-G8643)</f>
        <v>0</v>
      </c>
      <c r="J8643" s="13">
        <f>(1 - Dashboard!$I$9) * H8643 * Dashboard!$I$8 * 'Lookups and Calculations'!$F$12</f>
        <v>0</v>
      </c>
      <c r="K8643" s="12">
        <f>(1 - Dashboard!$I$11) * I8643 * Dashboard!$I$10 * 'Lookups and Calculations'!$F$12</f>
        <v>0</v>
      </c>
      <c r="L8643" s="12">
        <f>(H8643 - I8643) * Dashboard!$I$13 * (Dashboard!$D$12 / 365) * 'Lookups and Calculations'!$F$12</f>
        <v>0</v>
      </c>
      <c r="M8643" s="3">
        <f>(G8643*2) * Dashboard!$I$13 * (Dashboard!$D$12 / 365) * 'Lookups and Calculations'!$F$12</f>
        <v>1602.0878730267946</v>
      </c>
      <c r="N8643" s="12">
        <f>H8643 * Dashboard!$I$14 * Dashboard!$I$15 * (Dashboard!$D$12 / 365) * 'Lookups and Calculations'!$F$12</f>
        <v>0</v>
      </c>
    </row>
    <row r="8644" spans="1:14" x14ac:dyDescent="0.35">
      <c r="A8644" s="2">
        <v>8643</v>
      </c>
      <c r="B8644" s="11">
        <v>-0.83672522810695349</v>
      </c>
      <c r="C8644" s="11">
        <v>-1.9484205719186047</v>
      </c>
      <c r="D8644" s="3">
        <f>B8644*Dashboard!$D$11*Dashboard!$D$10*SQRT(Dashboard!$D$12/365)</f>
        <v>-207743.61777704229</v>
      </c>
      <c r="E8644" s="3">
        <f>IF(Dashboard!$I$3,C8644*Dashboard!$E$11*Dashboard!$E$10*SQRT(Dashboard!$D$12/365),0)</f>
        <v>-967514.60327629861</v>
      </c>
      <c r="F8644" s="3">
        <f>D8644+IF(Dashboard!$I$3,E8644,0)</f>
        <v>-1175258.2210533409</v>
      </c>
      <c r="G8644" s="3">
        <f>IF(Dashboard!$I$4, ('Lookups and Calculations'!$F$9) / (1 - 'Lookups and Calculations'!$F$10), 'Lookups and Calculations'!$F$9)</f>
        <v>1951878.888340465</v>
      </c>
      <c r="H8644" s="12">
        <f t="shared" si="270"/>
        <v>0</v>
      </c>
      <c r="I8644" s="12">
        <f t="shared" si="271"/>
        <v>0</v>
      </c>
      <c r="J8644" s="13">
        <f>(1 - Dashboard!$I$9) * H8644 * Dashboard!$I$8 * 'Lookups and Calculations'!$F$12</f>
        <v>0</v>
      </c>
      <c r="K8644" s="12">
        <f>(1 - Dashboard!$I$11) * I8644 * Dashboard!$I$10 * 'Lookups and Calculations'!$F$12</f>
        <v>0</v>
      </c>
      <c r="L8644" s="12">
        <f>(H8644 - I8644) * Dashboard!$I$13 * (Dashboard!$D$12 / 365) * 'Lookups and Calculations'!$F$12</f>
        <v>0</v>
      </c>
      <c r="M8644" s="3">
        <f>(G8644*2) * Dashboard!$I$13 * (Dashboard!$D$12 / 365) * 'Lookups and Calculations'!$F$12</f>
        <v>1602.0878730267946</v>
      </c>
      <c r="N8644" s="12">
        <f>H8644 * Dashboard!$I$14 * Dashboard!$I$15 * (Dashboard!$D$12 / 365) * 'Lookups and Calculations'!$F$12</f>
        <v>0</v>
      </c>
    </row>
    <row r="8645" spans="1:14" x14ac:dyDescent="0.35">
      <c r="A8645" s="2">
        <v>8644</v>
      </c>
      <c r="B8645" s="11">
        <v>-0.21846169337812893</v>
      </c>
      <c r="C8645" s="11">
        <v>-1.2527894949404184</v>
      </c>
      <c r="D8645" s="3">
        <f>B8645*Dashboard!$D$11*Dashboard!$D$10*SQRT(Dashboard!$D$12/365)</f>
        <v>-54240.05516213533</v>
      </c>
      <c r="E8645" s="3">
        <f>IF(Dashboard!$I$3,C8645*Dashboard!$E$11*Dashboard!$E$10*SQRT(Dashboard!$D$12/365),0)</f>
        <v>-622089.57791512599</v>
      </c>
      <c r="F8645" s="3">
        <f>D8645+IF(Dashboard!$I$3,E8645,0)</f>
        <v>-676329.63307726127</v>
      </c>
      <c r="G8645" s="3">
        <f>IF(Dashboard!$I$4, ('Lookups and Calculations'!$F$9) / (1 - 'Lookups and Calculations'!$F$10), 'Lookups and Calculations'!$F$9)</f>
        <v>1951878.888340465</v>
      </c>
      <c r="H8645" s="12">
        <f t="shared" si="270"/>
        <v>0</v>
      </c>
      <c r="I8645" s="12">
        <f t="shared" si="271"/>
        <v>0</v>
      </c>
      <c r="J8645" s="13">
        <f>(1 - Dashboard!$I$9) * H8645 * Dashboard!$I$8 * 'Lookups and Calculations'!$F$12</f>
        <v>0</v>
      </c>
      <c r="K8645" s="12">
        <f>(1 - Dashboard!$I$11) * I8645 * Dashboard!$I$10 * 'Lookups and Calculations'!$F$12</f>
        <v>0</v>
      </c>
      <c r="L8645" s="12">
        <f>(H8645 - I8645) * Dashboard!$I$13 * (Dashboard!$D$12 / 365) * 'Lookups and Calculations'!$F$12</f>
        <v>0</v>
      </c>
      <c r="M8645" s="3">
        <f>(G8645*2) * Dashboard!$I$13 * (Dashboard!$D$12 / 365) * 'Lookups and Calculations'!$F$12</f>
        <v>1602.0878730267946</v>
      </c>
      <c r="N8645" s="12">
        <f>H8645 * Dashboard!$I$14 * Dashboard!$I$15 * (Dashboard!$D$12 / 365) * 'Lookups and Calculations'!$F$12</f>
        <v>0</v>
      </c>
    </row>
    <row r="8646" spans="1:14" x14ac:dyDescent="0.35">
      <c r="A8646" s="2">
        <v>8645</v>
      </c>
      <c r="B8646" s="11">
        <v>-1.0264869571295661</v>
      </c>
      <c r="C8646" s="11">
        <v>0.20761075806354953</v>
      </c>
      <c r="D8646" s="3">
        <f>B8646*Dashboard!$D$11*Dashboard!$D$10*SQRT(Dashboard!$D$12/365)</f>
        <v>-254857.99508818658</v>
      </c>
      <c r="E8646" s="3">
        <f>IF(Dashboard!$I$3,C8646*Dashboard!$E$11*Dashboard!$E$10*SQRT(Dashboard!$D$12/365),0)</f>
        <v>103091.9315463571</v>
      </c>
      <c r="F8646" s="3">
        <f>D8646+IF(Dashboard!$I$3,E8646,0)</f>
        <v>-151766.06354182947</v>
      </c>
      <c r="G8646" s="3">
        <f>IF(Dashboard!$I$4, ('Lookups and Calculations'!$F$9) / (1 - 'Lookups and Calculations'!$F$10), 'Lookups and Calculations'!$F$9)</f>
        <v>1951878.888340465</v>
      </c>
      <c r="H8646" s="12">
        <f t="shared" si="270"/>
        <v>0</v>
      </c>
      <c r="I8646" s="12">
        <f t="shared" si="271"/>
        <v>0</v>
      </c>
      <c r="J8646" s="13">
        <f>(1 - Dashboard!$I$9) * H8646 * Dashboard!$I$8 * 'Lookups and Calculations'!$F$12</f>
        <v>0</v>
      </c>
      <c r="K8646" s="12">
        <f>(1 - Dashboard!$I$11) * I8646 * Dashboard!$I$10 * 'Lookups and Calculations'!$F$12</f>
        <v>0</v>
      </c>
      <c r="L8646" s="12">
        <f>(H8646 - I8646) * Dashboard!$I$13 * (Dashboard!$D$12 / 365) * 'Lookups and Calculations'!$F$12</f>
        <v>0</v>
      </c>
      <c r="M8646" s="3">
        <f>(G8646*2) * Dashboard!$I$13 * (Dashboard!$D$12 / 365) * 'Lookups and Calculations'!$F$12</f>
        <v>1602.0878730267946</v>
      </c>
      <c r="N8646" s="12">
        <f>H8646 * Dashboard!$I$14 * Dashboard!$I$15 * (Dashboard!$D$12 / 365) * 'Lookups and Calculations'!$F$12</f>
        <v>0</v>
      </c>
    </row>
    <row r="8647" spans="1:14" x14ac:dyDescent="0.35">
      <c r="A8647" s="2">
        <v>8646</v>
      </c>
      <c r="B8647" s="11">
        <v>0.72446407433372395</v>
      </c>
      <c r="C8647" s="11">
        <v>-0.72661463101938351</v>
      </c>
      <c r="D8647" s="3">
        <f>B8647*Dashboard!$D$11*Dashboard!$D$10*SQRT(Dashboard!$D$12/365)</f>
        <v>179871.22019983607</v>
      </c>
      <c r="E8647" s="3">
        <f>IF(Dashboard!$I$3,C8647*Dashboard!$E$11*Dashboard!$E$10*SQRT(Dashboard!$D$12/365),0)</f>
        <v>-360810.32842576713</v>
      </c>
      <c r="F8647" s="3">
        <f>D8647+IF(Dashboard!$I$3,E8647,0)</f>
        <v>-180939.10822593106</v>
      </c>
      <c r="G8647" s="3">
        <f>IF(Dashboard!$I$4, ('Lookups and Calculations'!$F$9) / (1 - 'Lookups and Calculations'!$F$10), 'Lookups and Calculations'!$F$9)</f>
        <v>1951878.888340465</v>
      </c>
      <c r="H8647" s="12">
        <f t="shared" si="270"/>
        <v>0</v>
      </c>
      <c r="I8647" s="12">
        <f t="shared" si="271"/>
        <v>0</v>
      </c>
      <c r="J8647" s="13">
        <f>(1 - Dashboard!$I$9) * H8647 * Dashboard!$I$8 * 'Lookups and Calculations'!$F$12</f>
        <v>0</v>
      </c>
      <c r="K8647" s="12">
        <f>(1 - Dashboard!$I$11) * I8647 * Dashboard!$I$10 * 'Lookups and Calculations'!$F$12</f>
        <v>0</v>
      </c>
      <c r="L8647" s="12">
        <f>(H8647 - I8647) * Dashboard!$I$13 * (Dashboard!$D$12 / 365) * 'Lookups and Calculations'!$F$12</f>
        <v>0</v>
      </c>
      <c r="M8647" s="3">
        <f>(G8647*2) * Dashboard!$I$13 * (Dashboard!$D$12 / 365) * 'Lookups and Calculations'!$F$12</f>
        <v>1602.0878730267946</v>
      </c>
      <c r="N8647" s="12">
        <f>H8647 * Dashboard!$I$14 * Dashboard!$I$15 * (Dashboard!$D$12 / 365) * 'Lookups and Calculations'!$F$12</f>
        <v>0</v>
      </c>
    </row>
    <row r="8648" spans="1:14" x14ac:dyDescent="0.35">
      <c r="A8648" s="2">
        <v>8647</v>
      </c>
      <c r="B8648" s="11">
        <v>-9.5099017580416986E-2</v>
      </c>
      <c r="C8648" s="11">
        <v>0.90098751601793536</v>
      </c>
      <c r="D8648" s="3">
        <f>B8648*Dashboard!$D$11*Dashboard!$D$10*SQRT(Dashboard!$D$12/365)</f>
        <v>-23611.352084955965</v>
      </c>
      <c r="E8648" s="3">
        <f>IF(Dashboard!$I$3,C8648*Dashboard!$E$11*Dashboard!$E$10*SQRT(Dashboard!$D$12/365),0)</f>
        <v>447397.54428819817</v>
      </c>
      <c r="F8648" s="3">
        <f>D8648+IF(Dashboard!$I$3,E8648,0)</f>
        <v>423786.19220324222</v>
      </c>
      <c r="G8648" s="3">
        <f>IF(Dashboard!$I$4, ('Lookups and Calculations'!$F$9) / (1 - 'Lookups and Calculations'!$F$10), 'Lookups and Calculations'!$F$9)</f>
        <v>1951878.888340465</v>
      </c>
      <c r="H8648" s="12">
        <f t="shared" si="270"/>
        <v>0</v>
      </c>
      <c r="I8648" s="12">
        <f t="shared" si="271"/>
        <v>0</v>
      </c>
      <c r="J8648" s="13">
        <f>(1 - Dashboard!$I$9) * H8648 * Dashboard!$I$8 * 'Lookups and Calculations'!$F$12</f>
        <v>0</v>
      </c>
      <c r="K8648" s="12">
        <f>(1 - Dashboard!$I$11) * I8648 * Dashboard!$I$10 * 'Lookups and Calculations'!$F$12</f>
        <v>0</v>
      </c>
      <c r="L8648" s="12">
        <f>(H8648 - I8648) * Dashboard!$I$13 * (Dashboard!$D$12 / 365) * 'Lookups and Calculations'!$F$12</f>
        <v>0</v>
      </c>
      <c r="M8648" s="3">
        <f>(G8648*2) * Dashboard!$I$13 * (Dashboard!$D$12 / 365) * 'Lookups and Calculations'!$F$12</f>
        <v>1602.0878730267946</v>
      </c>
      <c r="N8648" s="12">
        <f>H8648 * Dashboard!$I$14 * Dashboard!$I$15 * (Dashboard!$D$12 / 365) * 'Lookups and Calculations'!$F$12</f>
        <v>0</v>
      </c>
    </row>
    <row r="8649" spans="1:14" x14ac:dyDescent="0.35">
      <c r="A8649" s="2">
        <v>8648</v>
      </c>
      <c r="B8649" s="11">
        <v>0.92960587801997085</v>
      </c>
      <c r="C8649" s="11">
        <v>-1.8897874535868524</v>
      </c>
      <c r="D8649" s="3">
        <f>B8649*Dashboard!$D$11*Dashboard!$D$10*SQRT(Dashboard!$D$12/365)</f>
        <v>230804.18961861072</v>
      </c>
      <c r="E8649" s="3">
        <f>IF(Dashboard!$I$3,C8649*Dashboard!$E$11*Dashboard!$E$10*SQRT(Dashboard!$D$12/365),0)</f>
        <v>-938399.5348772119</v>
      </c>
      <c r="F8649" s="3">
        <f>D8649+IF(Dashboard!$I$3,E8649,0)</f>
        <v>-707595.34525860124</v>
      </c>
      <c r="G8649" s="3">
        <f>IF(Dashboard!$I$4, ('Lookups and Calculations'!$F$9) / (1 - 'Lookups and Calculations'!$F$10), 'Lookups and Calculations'!$F$9)</f>
        <v>1951878.888340465</v>
      </c>
      <c r="H8649" s="12">
        <f t="shared" si="270"/>
        <v>0</v>
      </c>
      <c r="I8649" s="12">
        <f t="shared" si="271"/>
        <v>0</v>
      </c>
      <c r="J8649" s="13">
        <f>(1 - Dashboard!$I$9) * H8649 * Dashboard!$I$8 * 'Lookups and Calculations'!$F$12</f>
        <v>0</v>
      </c>
      <c r="K8649" s="12">
        <f>(1 - Dashboard!$I$11) * I8649 * Dashboard!$I$10 * 'Lookups and Calculations'!$F$12</f>
        <v>0</v>
      </c>
      <c r="L8649" s="12">
        <f>(H8649 - I8649) * Dashboard!$I$13 * (Dashboard!$D$12 / 365) * 'Lookups and Calculations'!$F$12</f>
        <v>0</v>
      </c>
      <c r="M8649" s="3">
        <f>(G8649*2) * Dashboard!$I$13 * (Dashboard!$D$12 / 365) * 'Lookups and Calculations'!$F$12</f>
        <v>1602.0878730267946</v>
      </c>
      <c r="N8649" s="12">
        <f>H8649 * Dashboard!$I$14 * Dashboard!$I$15 * (Dashboard!$D$12 / 365) * 'Lookups and Calculations'!$F$12</f>
        <v>0</v>
      </c>
    </row>
    <row r="8650" spans="1:14" x14ac:dyDescent="0.35">
      <c r="A8650" s="2">
        <v>8649</v>
      </c>
      <c r="B8650" s="11">
        <v>-0.21413860501276685</v>
      </c>
      <c r="C8650" s="11">
        <v>-0.89036613616558036</v>
      </c>
      <c r="D8650" s="3">
        <f>B8650*Dashboard!$D$11*Dashboard!$D$10*SQRT(Dashboard!$D$12/365)</f>
        <v>-53166.711145698719</v>
      </c>
      <c r="E8650" s="3">
        <f>IF(Dashboard!$I$3,C8650*Dashboard!$E$11*Dashboard!$E$10*SQRT(Dashboard!$D$12/365),0)</f>
        <v>-442123.35438166326</v>
      </c>
      <c r="F8650" s="3">
        <f>D8650+IF(Dashboard!$I$3,E8650,0)</f>
        <v>-495290.06552736199</v>
      </c>
      <c r="G8650" s="3">
        <f>IF(Dashboard!$I$4, ('Lookups and Calculations'!$F$9) / (1 - 'Lookups and Calculations'!$F$10), 'Lookups and Calculations'!$F$9)</f>
        <v>1951878.888340465</v>
      </c>
      <c r="H8650" s="12">
        <f t="shared" si="270"/>
        <v>0</v>
      </c>
      <c r="I8650" s="12">
        <f t="shared" si="271"/>
        <v>0</v>
      </c>
      <c r="J8650" s="13">
        <f>(1 - Dashboard!$I$9) * H8650 * Dashboard!$I$8 * 'Lookups and Calculations'!$F$12</f>
        <v>0</v>
      </c>
      <c r="K8650" s="12">
        <f>(1 - Dashboard!$I$11) * I8650 * Dashboard!$I$10 * 'Lookups and Calculations'!$F$12</f>
        <v>0</v>
      </c>
      <c r="L8650" s="12">
        <f>(H8650 - I8650) * Dashboard!$I$13 * (Dashboard!$D$12 / 365) * 'Lookups and Calculations'!$F$12</f>
        <v>0</v>
      </c>
      <c r="M8650" s="3">
        <f>(G8650*2) * Dashboard!$I$13 * (Dashboard!$D$12 / 365) * 'Lookups and Calculations'!$F$12</f>
        <v>1602.0878730267946</v>
      </c>
      <c r="N8650" s="12">
        <f>H8650 * Dashboard!$I$14 * Dashboard!$I$15 * (Dashboard!$D$12 / 365) * 'Lookups and Calculations'!$F$12</f>
        <v>0</v>
      </c>
    </row>
    <row r="8651" spans="1:14" x14ac:dyDescent="0.35">
      <c r="A8651" s="2">
        <v>8650</v>
      </c>
      <c r="B8651" s="11">
        <v>-0.60314231631196991</v>
      </c>
      <c r="C8651" s="11">
        <v>-0.67910285017579497</v>
      </c>
      <c r="D8651" s="3">
        <f>B8651*Dashboard!$D$11*Dashboard!$D$10*SQRT(Dashboard!$D$12/365)</f>
        <v>-149749.23979351751</v>
      </c>
      <c r="E8651" s="3">
        <f>IF(Dashboard!$I$3,C8651*Dashboard!$E$11*Dashboard!$E$10*SQRT(Dashboard!$D$12/365),0)</f>
        <v>-337217.71066328371</v>
      </c>
      <c r="F8651" s="3">
        <f>D8651+IF(Dashboard!$I$3,E8651,0)</f>
        <v>-486966.95045680122</v>
      </c>
      <c r="G8651" s="3">
        <f>IF(Dashboard!$I$4, ('Lookups and Calculations'!$F$9) / (1 - 'Lookups and Calculations'!$F$10), 'Lookups and Calculations'!$F$9)</f>
        <v>1951878.888340465</v>
      </c>
      <c r="H8651" s="12">
        <f t="shared" si="270"/>
        <v>0</v>
      </c>
      <c r="I8651" s="12">
        <f t="shared" si="271"/>
        <v>0</v>
      </c>
      <c r="J8651" s="13">
        <f>(1 - Dashboard!$I$9) * H8651 * Dashboard!$I$8 * 'Lookups and Calculations'!$F$12</f>
        <v>0</v>
      </c>
      <c r="K8651" s="12">
        <f>(1 - Dashboard!$I$11) * I8651 * Dashboard!$I$10 * 'Lookups and Calculations'!$F$12</f>
        <v>0</v>
      </c>
      <c r="L8651" s="12">
        <f>(H8651 - I8651) * Dashboard!$I$13 * (Dashboard!$D$12 / 365) * 'Lookups and Calculations'!$F$12</f>
        <v>0</v>
      </c>
      <c r="M8651" s="3">
        <f>(G8651*2) * Dashboard!$I$13 * (Dashboard!$D$12 / 365) * 'Lookups and Calculations'!$F$12</f>
        <v>1602.0878730267946</v>
      </c>
      <c r="N8651" s="12">
        <f>H8651 * Dashboard!$I$14 * Dashboard!$I$15 * (Dashboard!$D$12 / 365) * 'Lookups and Calculations'!$F$12</f>
        <v>0</v>
      </c>
    </row>
    <row r="8652" spans="1:14" x14ac:dyDescent="0.35">
      <c r="A8652" s="2">
        <v>8651</v>
      </c>
      <c r="B8652" s="11">
        <v>-0.51033278281483796</v>
      </c>
      <c r="C8652" s="11">
        <v>-1.1444999169847259</v>
      </c>
      <c r="D8652" s="3">
        <f>B8652*Dashboard!$D$11*Dashboard!$D$10*SQRT(Dashboard!$D$12/365)</f>
        <v>-126706.32486131797</v>
      </c>
      <c r="E8652" s="3">
        <f>IF(Dashboard!$I$3,C8652*Dashboard!$E$11*Dashboard!$E$10*SQRT(Dashboard!$D$12/365),0)</f>
        <v>-568316.9224808882</v>
      </c>
      <c r="F8652" s="3">
        <f>D8652+IF(Dashboard!$I$3,E8652,0)</f>
        <v>-695023.24734220619</v>
      </c>
      <c r="G8652" s="3">
        <f>IF(Dashboard!$I$4, ('Lookups and Calculations'!$F$9) / (1 - 'Lookups and Calculations'!$F$10), 'Lookups and Calculations'!$F$9)</f>
        <v>1951878.888340465</v>
      </c>
      <c r="H8652" s="12">
        <f t="shared" si="270"/>
        <v>0</v>
      </c>
      <c r="I8652" s="12">
        <f t="shared" si="271"/>
        <v>0</v>
      </c>
      <c r="J8652" s="13">
        <f>(1 - Dashboard!$I$9) * H8652 * Dashboard!$I$8 * 'Lookups and Calculations'!$F$12</f>
        <v>0</v>
      </c>
      <c r="K8652" s="12">
        <f>(1 - Dashboard!$I$11) * I8652 * Dashboard!$I$10 * 'Lookups and Calculations'!$F$12</f>
        <v>0</v>
      </c>
      <c r="L8652" s="12">
        <f>(H8652 - I8652) * Dashboard!$I$13 * (Dashboard!$D$12 / 365) * 'Lookups and Calculations'!$F$12</f>
        <v>0</v>
      </c>
      <c r="M8652" s="3">
        <f>(G8652*2) * Dashboard!$I$13 * (Dashboard!$D$12 / 365) * 'Lookups and Calculations'!$F$12</f>
        <v>1602.0878730267946</v>
      </c>
      <c r="N8652" s="12">
        <f>H8652 * Dashboard!$I$14 * Dashboard!$I$15 * (Dashboard!$D$12 / 365) * 'Lookups and Calculations'!$F$12</f>
        <v>0</v>
      </c>
    </row>
    <row r="8653" spans="1:14" x14ac:dyDescent="0.35">
      <c r="A8653" s="2">
        <v>8652</v>
      </c>
      <c r="B8653" s="11">
        <v>1.1678119931390432</v>
      </c>
      <c r="C8653" s="11">
        <v>-0.22686465839132297</v>
      </c>
      <c r="D8653" s="3">
        <f>B8653*Dashboard!$D$11*Dashboard!$D$10*SQRT(Dashboard!$D$12/365)</f>
        <v>289946.42469070206</v>
      </c>
      <c r="E8653" s="3">
        <f>IF(Dashboard!$I$3,C8653*Dashboard!$E$11*Dashboard!$E$10*SQRT(Dashboard!$D$12/365),0)</f>
        <v>-112652.7163202541</v>
      </c>
      <c r="F8653" s="3">
        <f>D8653+IF(Dashboard!$I$3,E8653,0)</f>
        <v>177293.70837044797</v>
      </c>
      <c r="G8653" s="3">
        <f>IF(Dashboard!$I$4, ('Lookups and Calculations'!$F$9) / (1 - 'Lookups and Calculations'!$F$10), 'Lookups and Calculations'!$F$9)</f>
        <v>1951878.888340465</v>
      </c>
      <c r="H8653" s="12">
        <f t="shared" si="270"/>
        <v>0</v>
      </c>
      <c r="I8653" s="12">
        <f t="shared" si="271"/>
        <v>0</v>
      </c>
      <c r="J8653" s="13">
        <f>(1 - Dashboard!$I$9) * H8653 * Dashboard!$I$8 * 'Lookups and Calculations'!$F$12</f>
        <v>0</v>
      </c>
      <c r="K8653" s="12">
        <f>(1 - Dashboard!$I$11) * I8653 * Dashboard!$I$10 * 'Lookups and Calculations'!$F$12</f>
        <v>0</v>
      </c>
      <c r="L8653" s="12">
        <f>(H8653 - I8653) * Dashboard!$I$13 * (Dashboard!$D$12 / 365) * 'Lookups and Calculations'!$F$12</f>
        <v>0</v>
      </c>
      <c r="M8653" s="3">
        <f>(G8653*2) * Dashboard!$I$13 * (Dashboard!$D$12 / 365) * 'Lookups and Calculations'!$F$12</f>
        <v>1602.0878730267946</v>
      </c>
      <c r="N8653" s="12">
        <f>H8653 * Dashboard!$I$14 * Dashboard!$I$15 * (Dashboard!$D$12 / 365) * 'Lookups and Calculations'!$F$12</f>
        <v>0</v>
      </c>
    </row>
    <row r="8654" spans="1:14" x14ac:dyDescent="0.35">
      <c r="A8654" s="2">
        <v>8653</v>
      </c>
      <c r="B8654" s="11">
        <v>-1.0967509931962613</v>
      </c>
      <c r="C8654" s="11">
        <v>1.4897813792707364</v>
      </c>
      <c r="D8654" s="3">
        <f>B8654*Dashboard!$D$11*Dashboard!$D$10*SQRT(Dashboard!$D$12/365)</f>
        <v>-272303.27408991643</v>
      </c>
      <c r="E8654" s="3">
        <f>IF(Dashboard!$I$3,C8654*Dashboard!$E$11*Dashboard!$E$10*SQRT(Dashboard!$D$12/365),0)</f>
        <v>739771.10532877152</v>
      </c>
      <c r="F8654" s="3">
        <f>D8654+IF(Dashboard!$I$3,E8654,0)</f>
        <v>467467.83123885508</v>
      </c>
      <c r="G8654" s="3">
        <f>IF(Dashboard!$I$4, ('Lookups and Calculations'!$F$9) / (1 - 'Lookups and Calculations'!$F$10), 'Lookups and Calculations'!$F$9)</f>
        <v>1951878.888340465</v>
      </c>
      <c r="H8654" s="12">
        <f t="shared" si="270"/>
        <v>0</v>
      </c>
      <c r="I8654" s="12">
        <f t="shared" si="271"/>
        <v>0</v>
      </c>
      <c r="J8654" s="13">
        <f>(1 - Dashboard!$I$9) * H8654 * Dashboard!$I$8 * 'Lookups and Calculations'!$F$12</f>
        <v>0</v>
      </c>
      <c r="K8654" s="12">
        <f>(1 - Dashboard!$I$11) * I8654 * Dashboard!$I$10 * 'Lookups and Calculations'!$F$12</f>
        <v>0</v>
      </c>
      <c r="L8654" s="12">
        <f>(H8654 - I8654) * Dashboard!$I$13 * (Dashboard!$D$12 / 365) * 'Lookups and Calculations'!$F$12</f>
        <v>0</v>
      </c>
      <c r="M8654" s="3">
        <f>(G8654*2) * Dashboard!$I$13 * (Dashboard!$D$12 / 365) * 'Lookups and Calculations'!$F$12</f>
        <v>1602.0878730267946</v>
      </c>
      <c r="N8654" s="12">
        <f>H8654 * Dashboard!$I$14 * Dashboard!$I$15 * (Dashboard!$D$12 / 365) * 'Lookups and Calculations'!$F$12</f>
        <v>0</v>
      </c>
    </row>
    <row r="8655" spans="1:14" x14ac:dyDescent="0.35">
      <c r="A8655" s="2">
        <v>8654</v>
      </c>
      <c r="B8655" s="11">
        <v>0.88328690904064244</v>
      </c>
      <c r="C8655" s="11">
        <v>0.88529765795183368</v>
      </c>
      <c r="D8655" s="3">
        <f>B8655*Dashboard!$D$11*Dashboard!$D$10*SQRT(Dashboard!$D$12/365)</f>
        <v>219304.03417422596</v>
      </c>
      <c r="E8655" s="3">
        <f>IF(Dashboard!$I$3,C8655*Dashboard!$E$11*Dashboard!$E$10*SQRT(Dashboard!$D$12/365),0)</f>
        <v>439606.53293209348</v>
      </c>
      <c r="F8655" s="3">
        <f>D8655+IF(Dashboard!$I$3,E8655,0)</f>
        <v>658910.56710631947</v>
      </c>
      <c r="G8655" s="3">
        <f>IF(Dashboard!$I$4, ('Lookups and Calculations'!$F$9) / (1 - 'Lookups and Calculations'!$F$10), 'Lookups and Calculations'!$F$9)</f>
        <v>1951878.888340465</v>
      </c>
      <c r="H8655" s="12">
        <f t="shared" si="270"/>
        <v>0</v>
      </c>
      <c r="I8655" s="12">
        <f t="shared" si="271"/>
        <v>0</v>
      </c>
      <c r="J8655" s="13">
        <f>(1 - Dashboard!$I$9) * H8655 * Dashboard!$I$8 * 'Lookups and Calculations'!$F$12</f>
        <v>0</v>
      </c>
      <c r="K8655" s="12">
        <f>(1 - Dashboard!$I$11) * I8655 * Dashboard!$I$10 * 'Lookups and Calculations'!$F$12</f>
        <v>0</v>
      </c>
      <c r="L8655" s="12">
        <f>(H8655 - I8655) * Dashboard!$I$13 * (Dashboard!$D$12 / 365) * 'Lookups and Calculations'!$F$12</f>
        <v>0</v>
      </c>
      <c r="M8655" s="3">
        <f>(G8655*2) * Dashboard!$I$13 * (Dashboard!$D$12 / 365) * 'Lookups and Calculations'!$F$12</f>
        <v>1602.0878730267946</v>
      </c>
      <c r="N8655" s="12">
        <f>H8655 * Dashboard!$I$14 * Dashboard!$I$15 * (Dashboard!$D$12 / 365) * 'Lookups and Calculations'!$F$12</f>
        <v>0</v>
      </c>
    </row>
    <row r="8656" spans="1:14" x14ac:dyDescent="0.35">
      <c r="A8656" s="2">
        <v>8655</v>
      </c>
      <c r="B8656" s="11">
        <v>0.20149547203200491</v>
      </c>
      <c r="C8656" s="11">
        <v>1.312987120108267</v>
      </c>
      <c r="D8656" s="3">
        <f>B8656*Dashboard!$D$11*Dashboard!$D$10*SQRT(Dashboard!$D$12/365)</f>
        <v>50027.651754120292</v>
      </c>
      <c r="E8656" s="3">
        <f>IF(Dashboard!$I$3,C8656*Dashboard!$E$11*Dashboard!$E$10*SQRT(Dashboard!$D$12/365),0)</f>
        <v>651981.52335639985</v>
      </c>
      <c r="F8656" s="3">
        <f>D8656+IF(Dashboard!$I$3,E8656,0)</f>
        <v>702009.1751105201</v>
      </c>
      <c r="G8656" s="3">
        <f>IF(Dashboard!$I$4, ('Lookups and Calculations'!$F$9) / (1 - 'Lookups and Calculations'!$F$10), 'Lookups and Calculations'!$F$9)</f>
        <v>1951878.888340465</v>
      </c>
      <c r="H8656" s="12">
        <f t="shared" si="270"/>
        <v>0</v>
      </c>
      <c r="I8656" s="12">
        <f t="shared" si="271"/>
        <v>0</v>
      </c>
      <c r="J8656" s="13">
        <f>(1 - Dashboard!$I$9) * H8656 * Dashboard!$I$8 * 'Lookups and Calculations'!$F$12</f>
        <v>0</v>
      </c>
      <c r="K8656" s="12">
        <f>(1 - Dashboard!$I$11) * I8656 * Dashboard!$I$10 * 'Lookups and Calculations'!$F$12</f>
        <v>0</v>
      </c>
      <c r="L8656" s="12">
        <f>(H8656 - I8656) * Dashboard!$I$13 * (Dashboard!$D$12 / 365) * 'Lookups and Calculations'!$F$12</f>
        <v>0</v>
      </c>
      <c r="M8656" s="3">
        <f>(G8656*2) * Dashboard!$I$13 * (Dashboard!$D$12 / 365) * 'Lookups and Calculations'!$F$12</f>
        <v>1602.0878730267946</v>
      </c>
      <c r="N8656" s="12">
        <f>H8656 * Dashboard!$I$14 * Dashboard!$I$15 * (Dashboard!$D$12 / 365) * 'Lookups and Calculations'!$F$12</f>
        <v>0</v>
      </c>
    </row>
    <row r="8657" spans="1:14" x14ac:dyDescent="0.35">
      <c r="A8657" s="2">
        <v>8656</v>
      </c>
      <c r="B8657" s="11">
        <v>-0.74230108452301446</v>
      </c>
      <c r="C8657" s="11">
        <v>0.82431017928614314</v>
      </c>
      <c r="D8657" s="3">
        <f>B8657*Dashboard!$D$11*Dashboard!$D$10*SQRT(Dashboard!$D$12/365)</f>
        <v>-184299.82460015125</v>
      </c>
      <c r="E8657" s="3">
        <f>IF(Dashboard!$I$3,C8657*Dashboard!$E$11*Dashboard!$E$10*SQRT(Dashboard!$D$12/365),0)</f>
        <v>409322.37504725141</v>
      </c>
      <c r="F8657" s="3">
        <f>D8657+IF(Dashboard!$I$3,E8657,0)</f>
        <v>225022.55044710016</v>
      </c>
      <c r="G8657" s="3">
        <f>IF(Dashboard!$I$4, ('Lookups and Calculations'!$F$9) / (1 - 'Lookups and Calculations'!$F$10), 'Lookups and Calculations'!$F$9)</f>
        <v>1951878.888340465</v>
      </c>
      <c r="H8657" s="12">
        <f t="shared" si="270"/>
        <v>0</v>
      </c>
      <c r="I8657" s="12">
        <f t="shared" si="271"/>
        <v>0</v>
      </c>
      <c r="J8657" s="13">
        <f>(1 - Dashboard!$I$9) * H8657 * Dashboard!$I$8 * 'Lookups and Calculations'!$F$12</f>
        <v>0</v>
      </c>
      <c r="K8657" s="12">
        <f>(1 - Dashboard!$I$11) * I8657 * Dashboard!$I$10 * 'Lookups and Calculations'!$F$12</f>
        <v>0</v>
      </c>
      <c r="L8657" s="12">
        <f>(H8657 - I8657) * Dashboard!$I$13 * (Dashboard!$D$12 / 365) * 'Lookups and Calculations'!$F$12</f>
        <v>0</v>
      </c>
      <c r="M8657" s="3">
        <f>(G8657*2) * Dashboard!$I$13 * (Dashboard!$D$12 / 365) * 'Lookups and Calculations'!$F$12</f>
        <v>1602.0878730267946</v>
      </c>
      <c r="N8657" s="12">
        <f>H8657 * Dashboard!$I$14 * Dashboard!$I$15 * (Dashboard!$D$12 / 365) * 'Lookups and Calculations'!$F$12</f>
        <v>0</v>
      </c>
    </row>
    <row r="8658" spans="1:14" x14ac:dyDescent="0.35">
      <c r="A8658" s="2">
        <v>8657</v>
      </c>
      <c r="B8658" s="11">
        <v>-0.9396126567437737</v>
      </c>
      <c r="C8658" s="11">
        <v>0.6562753326380063</v>
      </c>
      <c r="D8658" s="3">
        <f>B8658*Dashboard!$D$11*Dashboard!$D$10*SQRT(Dashboard!$D$12/365)</f>
        <v>-233288.69031793877</v>
      </c>
      <c r="E8658" s="3">
        <f>IF(Dashboard!$I$3,C8658*Dashboard!$E$11*Dashboard!$E$10*SQRT(Dashboard!$D$12/365),0)</f>
        <v>325882.39790141513</v>
      </c>
      <c r="F8658" s="3">
        <f>D8658+IF(Dashboard!$I$3,E8658,0)</f>
        <v>92593.707583476353</v>
      </c>
      <c r="G8658" s="3">
        <f>IF(Dashboard!$I$4, ('Lookups and Calculations'!$F$9) / (1 - 'Lookups and Calculations'!$F$10), 'Lookups and Calculations'!$F$9)</f>
        <v>1951878.888340465</v>
      </c>
      <c r="H8658" s="12">
        <f t="shared" si="270"/>
        <v>0</v>
      </c>
      <c r="I8658" s="12">
        <f t="shared" si="271"/>
        <v>0</v>
      </c>
      <c r="J8658" s="13">
        <f>(1 - Dashboard!$I$9) * H8658 * Dashboard!$I$8 * 'Lookups and Calculations'!$F$12</f>
        <v>0</v>
      </c>
      <c r="K8658" s="12">
        <f>(1 - Dashboard!$I$11) * I8658 * Dashboard!$I$10 * 'Lookups and Calculations'!$F$12</f>
        <v>0</v>
      </c>
      <c r="L8658" s="12">
        <f>(H8658 - I8658) * Dashboard!$I$13 * (Dashboard!$D$12 / 365) * 'Lookups and Calculations'!$F$12</f>
        <v>0</v>
      </c>
      <c r="M8658" s="3">
        <f>(G8658*2) * Dashboard!$I$13 * (Dashboard!$D$12 / 365) * 'Lookups and Calculations'!$F$12</f>
        <v>1602.0878730267946</v>
      </c>
      <c r="N8658" s="12">
        <f>H8658 * Dashboard!$I$14 * Dashboard!$I$15 * (Dashboard!$D$12 / 365) * 'Lookups and Calculations'!$F$12</f>
        <v>0</v>
      </c>
    </row>
    <row r="8659" spans="1:14" x14ac:dyDescent="0.35">
      <c r="A8659" s="2">
        <v>8658</v>
      </c>
      <c r="B8659" s="11">
        <v>-1.2727238275312971</v>
      </c>
      <c r="C8659" s="11">
        <v>-0.64163962764556781</v>
      </c>
      <c r="D8659" s="3">
        <f>B8659*Dashboard!$D$11*Dashboard!$D$10*SQRT(Dashboard!$D$12/365)</f>
        <v>-315994.12026883382</v>
      </c>
      <c r="E8659" s="3">
        <f>IF(Dashboard!$I$3,C8659*Dashboard!$E$11*Dashboard!$E$10*SQRT(Dashboard!$D$12/365),0)</f>
        <v>-318614.84052006161</v>
      </c>
      <c r="F8659" s="3">
        <f>D8659+IF(Dashboard!$I$3,E8659,0)</f>
        <v>-634608.96078889538</v>
      </c>
      <c r="G8659" s="3">
        <f>IF(Dashboard!$I$4, ('Lookups and Calculations'!$F$9) / (1 - 'Lookups and Calculations'!$F$10), 'Lookups and Calculations'!$F$9)</f>
        <v>1951878.888340465</v>
      </c>
      <c r="H8659" s="12">
        <f t="shared" si="270"/>
        <v>0</v>
      </c>
      <c r="I8659" s="12">
        <f t="shared" si="271"/>
        <v>0</v>
      </c>
      <c r="J8659" s="13">
        <f>(1 - Dashboard!$I$9) * H8659 * Dashboard!$I$8 * 'Lookups and Calculations'!$F$12</f>
        <v>0</v>
      </c>
      <c r="K8659" s="12">
        <f>(1 - Dashboard!$I$11) * I8659 * Dashboard!$I$10 * 'Lookups and Calculations'!$F$12</f>
        <v>0</v>
      </c>
      <c r="L8659" s="12">
        <f>(H8659 - I8659) * Dashboard!$I$13 * (Dashboard!$D$12 / 365) * 'Lookups and Calculations'!$F$12</f>
        <v>0</v>
      </c>
      <c r="M8659" s="3">
        <f>(G8659*2) * Dashboard!$I$13 * (Dashboard!$D$12 / 365) * 'Lookups and Calculations'!$F$12</f>
        <v>1602.0878730267946</v>
      </c>
      <c r="N8659" s="12">
        <f>H8659 * Dashboard!$I$14 * Dashboard!$I$15 * (Dashboard!$D$12 / 365) * 'Lookups and Calculations'!$F$12</f>
        <v>0</v>
      </c>
    </row>
    <row r="8660" spans="1:14" x14ac:dyDescent="0.35">
      <c r="A8660" s="2">
        <v>8659</v>
      </c>
      <c r="B8660" s="11">
        <v>0.76426886413558237</v>
      </c>
      <c r="C8660" s="11">
        <v>-0.90917430835092716</v>
      </c>
      <c r="D8660" s="3">
        <f>B8660*Dashboard!$D$11*Dashboard!$D$10*SQRT(Dashboard!$D$12/365)</f>
        <v>189754.0237302153</v>
      </c>
      <c r="E8660" s="3">
        <f>IF(Dashboard!$I$3,C8660*Dashboard!$E$11*Dashboard!$E$10*SQRT(Dashboard!$D$12/365),0)</f>
        <v>-451462.80681432743</v>
      </c>
      <c r="F8660" s="3">
        <f>D8660+IF(Dashboard!$I$3,E8660,0)</f>
        <v>-261708.78308411213</v>
      </c>
      <c r="G8660" s="3">
        <f>IF(Dashboard!$I$4, ('Lookups and Calculations'!$F$9) / (1 - 'Lookups and Calculations'!$F$10), 'Lookups and Calculations'!$F$9)</f>
        <v>1951878.888340465</v>
      </c>
      <c r="H8660" s="12">
        <f t="shared" si="270"/>
        <v>0</v>
      </c>
      <c r="I8660" s="12">
        <f t="shared" si="271"/>
        <v>0</v>
      </c>
      <c r="J8660" s="13">
        <f>(1 - Dashboard!$I$9) * H8660 * Dashboard!$I$8 * 'Lookups and Calculations'!$F$12</f>
        <v>0</v>
      </c>
      <c r="K8660" s="12">
        <f>(1 - Dashboard!$I$11) * I8660 * Dashboard!$I$10 * 'Lookups and Calculations'!$F$12</f>
        <v>0</v>
      </c>
      <c r="L8660" s="12">
        <f>(H8660 - I8660) * Dashboard!$I$13 * (Dashboard!$D$12 / 365) * 'Lookups and Calculations'!$F$12</f>
        <v>0</v>
      </c>
      <c r="M8660" s="3">
        <f>(G8660*2) * Dashboard!$I$13 * (Dashboard!$D$12 / 365) * 'Lookups and Calculations'!$F$12</f>
        <v>1602.0878730267946</v>
      </c>
      <c r="N8660" s="12">
        <f>H8660 * Dashboard!$I$14 * Dashboard!$I$15 * (Dashboard!$D$12 / 365) * 'Lookups and Calculations'!$F$12</f>
        <v>0</v>
      </c>
    </row>
    <row r="8661" spans="1:14" x14ac:dyDescent="0.35">
      <c r="A8661" s="2">
        <v>8660</v>
      </c>
      <c r="B8661" s="11">
        <v>-0.54930630333021313</v>
      </c>
      <c r="C8661" s="11">
        <v>-0.16507367383565866</v>
      </c>
      <c r="D8661" s="3">
        <f>B8661*Dashboard!$D$11*Dashboard!$D$10*SQRT(Dashboard!$D$12/365)</f>
        <v>-136382.73938474487</v>
      </c>
      <c r="E8661" s="3">
        <f>IF(Dashboard!$I$3,C8661*Dashboard!$E$11*Dashboard!$E$10*SQRT(Dashboard!$D$12/365),0)</f>
        <v>-81969.566711770633</v>
      </c>
      <c r="F8661" s="3">
        <f>D8661+IF(Dashboard!$I$3,E8661,0)</f>
        <v>-218352.3060965155</v>
      </c>
      <c r="G8661" s="3">
        <f>IF(Dashboard!$I$4, ('Lookups and Calculations'!$F$9) / (1 - 'Lookups and Calculations'!$F$10), 'Lookups and Calculations'!$F$9)</f>
        <v>1951878.888340465</v>
      </c>
      <c r="H8661" s="12">
        <f t="shared" si="270"/>
        <v>0</v>
      </c>
      <c r="I8661" s="12">
        <f t="shared" si="271"/>
        <v>0</v>
      </c>
      <c r="J8661" s="13">
        <f>(1 - Dashboard!$I$9) * H8661 * Dashboard!$I$8 * 'Lookups and Calculations'!$F$12</f>
        <v>0</v>
      </c>
      <c r="K8661" s="12">
        <f>(1 - Dashboard!$I$11) * I8661 * Dashboard!$I$10 * 'Lookups and Calculations'!$F$12</f>
        <v>0</v>
      </c>
      <c r="L8661" s="12">
        <f>(H8661 - I8661) * Dashboard!$I$13 * (Dashboard!$D$12 / 365) * 'Lookups and Calculations'!$F$12</f>
        <v>0</v>
      </c>
      <c r="M8661" s="3">
        <f>(G8661*2) * Dashboard!$I$13 * (Dashboard!$D$12 / 365) * 'Lookups and Calculations'!$F$12</f>
        <v>1602.0878730267946</v>
      </c>
      <c r="N8661" s="12">
        <f>H8661 * Dashboard!$I$14 * Dashboard!$I$15 * (Dashboard!$D$12 / 365) * 'Lookups and Calculations'!$F$12</f>
        <v>0</v>
      </c>
    </row>
    <row r="8662" spans="1:14" x14ac:dyDescent="0.35">
      <c r="A8662" s="2">
        <v>8661</v>
      </c>
      <c r="B8662" s="11">
        <v>-0.59550291110341569</v>
      </c>
      <c r="C8662" s="11">
        <v>1.16495455237913</v>
      </c>
      <c r="D8662" s="3">
        <f>B8662*Dashboard!$D$11*Dashboard!$D$10*SQRT(Dashboard!$D$12/365)</f>
        <v>-147852.51477271176</v>
      </c>
      <c r="E8662" s="3">
        <f>IF(Dashboard!$I$3,C8662*Dashboard!$E$11*Dashboard!$E$10*SQRT(Dashboard!$D$12/365),0)</f>
        <v>578473.94850186224</v>
      </c>
      <c r="F8662" s="3">
        <f>D8662+IF(Dashboard!$I$3,E8662,0)</f>
        <v>430621.43372915045</v>
      </c>
      <c r="G8662" s="3">
        <f>IF(Dashboard!$I$4, ('Lookups and Calculations'!$F$9) / (1 - 'Lookups and Calculations'!$F$10), 'Lookups and Calculations'!$F$9)</f>
        <v>1951878.888340465</v>
      </c>
      <c r="H8662" s="12">
        <f t="shared" si="270"/>
        <v>0</v>
      </c>
      <c r="I8662" s="12">
        <f t="shared" si="271"/>
        <v>0</v>
      </c>
      <c r="J8662" s="13">
        <f>(1 - Dashboard!$I$9) * H8662 * Dashboard!$I$8 * 'Lookups and Calculations'!$F$12</f>
        <v>0</v>
      </c>
      <c r="K8662" s="12">
        <f>(1 - Dashboard!$I$11) * I8662 * Dashboard!$I$10 * 'Lookups and Calculations'!$F$12</f>
        <v>0</v>
      </c>
      <c r="L8662" s="12">
        <f>(H8662 - I8662) * Dashboard!$I$13 * (Dashboard!$D$12 / 365) * 'Lookups and Calculations'!$F$12</f>
        <v>0</v>
      </c>
      <c r="M8662" s="3">
        <f>(G8662*2) * Dashboard!$I$13 * (Dashboard!$D$12 / 365) * 'Lookups and Calculations'!$F$12</f>
        <v>1602.0878730267946</v>
      </c>
      <c r="N8662" s="12">
        <f>H8662 * Dashboard!$I$14 * Dashboard!$I$15 * (Dashboard!$D$12 / 365) * 'Lookups and Calculations'!$F$12</f>
        <v>0</v>
      </c>
    </row>
    <row r="8663" spans="1:14" x14ac:dyDescent="0.35">
      <c r="A8663" s="2">
        <v>8662</v>
      </c>
      <c r="B8663" s="11">
        <v>1.1765850519205769</v>
      </c>
      <c r="C8663" s="11">
        <v>1.1939032606227229</v>
      </c>
      <c r="D8663" s="3">
        <f>B8663*Dashboard!$D$11*Dashboard!$D$10*SQRT(Dashboard!$D$12/365)</f>
        <v>292124.61522329767</v>
      </c>
      <c r="E8663" s="3">
        <f>IF(Dashboard!$I$3,C8663*Dashboard!$E$11*Dashboard!$E$10*SQRT(Dashboard!$D$12/365),0)</f>
        <v>592848.8213477598</v>
      </c>
      <c r="F8663" s="3">
        <f>D8663+IF(Dashboard!$I$3,E8663,0)</f>
        <v>884973.43657105742</v>
      </c>
      <c r="G8663" s="3">
        <f>IF(Dashboard!$I$4, ('Lookups and Calculations'!$F$9) / (1 - 'Lookups and Calculations'!$F$10), 'Lookups and Calculations'!$F$9)</f>
        <v>1951878.888340465</v>
      </c>
      <c r="H8663" s="12">
        <f t="shared" si="270"/>
        <v>0</v>
      </c>
      <c r="I8663" s="12">
        <f t="shared" si="271"/>
        <v>0</v>
      </c>
      <c r="J8663" s="13">
        <f>(1 - Dashboard!$I$9) * H8663 * Dashboard!$I$8 * 'Lookups and Calculations'!$F$12</f>
        <v>0</v>
      </c>
      <c r="K8663" s="12">
        <f>(1 - Dashboard!$I$11) * I8663 * Dashboard!$I$10 * 'Lookups and Calculations'!$F$12</f>
        <v>0</v>
      </c>
      <c r="L8663" s="12">
        <f>(H8663 - I8663) * Dashboard!$I$13 * (Dashboard!$D$12 / 365) * 'Lookups and Calculations'!$F$12</f>
        <v>0</v>
      </c>
      <c r="M8663" s="3">
        <f>(G8663*2) * Dashboard!$I$13 * (Dashboard!$D$12 / 365) * 'Lookups and Calculations'!$F$12</f>
        <v>1602.0878730267946</v>
      </c>
      <c r="N8663" s="12">
        <f>H8663 * Dashboard!$I$14 * Dashboard!$I$15 * (Dashboard!$D$12 / 365) * 'Lookups and Calculations'!$F$12</f>
        <v>0</v>
      </c>
    </row>
    <row r="8664" spans="1:14" x14ac:dyDescent="0.35">
      <c r="A8664" s="2">
        <v>8663</v>
      </c>
      <c r="B8664" s="11">
        <v>7.4422825132454157E-2</v>
      </c>
      <c r="C8664" s="11">
        <v>0.15308235548049431</v>
      </c>
      <c r="D8664" s="3">
        <f>B8664*Dashboard!$D$11*Dashboard!$D$10*SQRT(Dashboard!$D$12/365)</f>
        <v>18477.830497813007</v>
      </c>
      <c r="E8664" s="3">
        <f>IF(Dashboard!$I$3,C8664*Dashboard!$E$11*Dashboard!$E$10*SQRT(Dashboard!$D$12/365),0)</f>
        <v>76015.115302066843</v>
      </c>
      <c r="F8664" s="3">
        <f>D8664+IF(Dashboard!$I$3,E8664,0)</f>
        <v>94492.945799879846</v>
      </c>
      <c r="G8664" s="3">
        <f>IF(Dashboard!$I$4, ('Lookups and Calculations'!$F$9) / (1 - 'Lookups and Calculations'!$F$10), 'Lookups and Calculations'!$F$9)</f>
        <v>1951878.888340465</v>
      </c>
      <c r="H8664" s="12">
        <f t="shared" si="270"/>
        <v>0</v>
      </c>
      <c r="I8664" s="12">
        <f t="shared" si="271"/>
        <v>0</v>
      </c>
      <c r="J8664" s="13">
        <f>(1 - Dashboard!$I$9) * H8664 * Dashboard!$I$8 * 'Lookups and Calculations'!$F$12</f>
        <v>0</v>
      </c>
      <c r="K8664" s="12">
        <f>(1 - Dashboard!$I$11) * I8664 * Dashboard!$I$10 * 'Lookups and Calculations'!$F$12</f>
        <v>0</v>
      </c>
      <c r="L8664" s="12">
        <f>(H8664 - I8664) * Dashboard!$I$13 * (Dashboard!$D$12 / 365) * 'Lookups and Calculations'!$F$12</f>
        <v>0</v>
      </c>
      <c r="M8664" s="3">
        <f>(G8664*2) * Dashboard!$I$13 * (Dashboard!$D$12 / 365) * 'Lookups and Calculations'!$F$12</f>
        <v>1602.0878730267946</v>
      </c>
      <c r="N8664" s="12">
        <f>H8664 * Dashboard!$I$14 * Dashboard!$I$15 * (Dashboard!$D$12 / 365) * 'Lookups and Calculations'!$F$12</f>
        <v>0</v>
      </c>
    </row>
    <row r="8665" spans="1:14" x14ac:dyDescent="0.35">
      <c r="A8665" s="2">
        <v>8664</v>
      </c>
      <c r="B8665" s="11">
        <v>0.66828166547563095</v>
      </c>
      <c r="C8665" s="11">
        <v>0.77846240266490119</v>
      </c>
      <c r="D8665" s="3">
        <f>B8665*Dashboard!$D$11*Dashboard!$D$10*SQRT(Dashboard!$D$12/365)</f>
        <v>165922.15247778897</v>
      </c>
      <c r="E8665" s="3">
        <f>IF(Dashboard!$I$3,C8665*Dashboard!$E$11*Dashboard!$E$10*SQRT(Dashboard!$D$12/365),0)</f>
        <v>386556.04110061197</v>
      </c>
      <c r="F8665" s="3">
        <f>D8665+IF(Dashboard!$I$3,E8665,0)</f>
        <v>552478.19357840088</v>
      </c>
      <c r="G8665" s="3">
        <f>IF(Dashboard!$I$4, ('Lookups and Calculations'!$F$9) / (1 - 'Lookups and Calculations'!$F$10), 'Lookups and Calculations'!$F$9)</f>
        <v>1951878.888340465</v>
      </c>
      <c r="H8665" s="12">
        <f t="shared" si="270"/>
        <v>0</v>
      </c>
      <c r="I8665" s="12">
        <f t="shared" si="271"/>
        <v>0</v>
      </c>
      <c r="J8665" s="13">
        <f>(1 - Dashboard!$I$9) * H8665 * Dashboard!$I$8 * 'Lookups and Calculations'!$F$12</f>
        <v>0</v>
      </c>
      <c r="K8665" s="12">
        <f>(1 - Dashboard!$I$11) * I8665 * Dashboard!$I$10 * 'Lookups and Calculations'!$F$12</f>
        <v>0</v>
      </c>
      <c r="L8665" s="12">
        <f>(H8665 - I8665) * Dashboard!$I$13 * (Dashboard!$D$12 / 365) * 'Lookups and Calculations'!$F$12</f>
        <v>0</v>
      </c>
      <c r="M8665" s="3">
        <f>(G8665*2) * Dashboard!$I$13 * (Dashboard!$D$12 / 365) * 'Lookups and Calculations'!$F$12</f>
        <v>1602.0878730267946</v>
      </c>
      <c r="N8665" s="12">
        <f>H8665 * Dashboard!$I$14 * Dashboard!$I$15 * (Dashboard!$D$12 / 365) * 'Lookups and Calculations'!$F$12</f>
        <v>0</v>
      </c>
    </row>
    <row r="8666" spans="1:14" x14ac:dyDescent="0.35">
      <c r="A8666" s="2">
        <v>8665</v>
      </c>
      <c r="B8666" s="11">
        <v>0.20617244288076239</v>
      </c>
      <c r="C8666" s="11">
        <v>-0.21266775074239216</v>
      </c>
      <c r="D8666" s="3">
        <f>B8666*Dashboard!$D$11*Dashboard!$D$10*SQRT(Dashboard!$D$12/365)</f>
        <v>51188.858338696293</v>
      </c>
      <c r="E8666" s="3">
        <f>IF(Dashboard!$I$3,C8666*Dashboard!$E$11*Dashboard!$E$10*SQRT(Dashboard!$D$12/365),0)</f>
        <v>-105603.04969813462</v>
      </c>
      <c r="F8666" s="3">
        <f>D8666+IF(Dashboard!$I$3,E8666,0)</f>
        <v>-54414.19135943833</v>
      </c>
      <c r="G8666" s="3">
        <f>IF(Dashboard!$I$4, ('Lookups and Calculations'!$F$9) / (1 - 'Lookups and Calculations'!$F$10), 'Lookups and Calculations'!$F$9)</f>
        <v>1951878.888340465</v>
      </c>
      <c r="H8666" s="12">
        <f t="shared" si="270"/>
        <v>0</v>
      </c>
      <c r="I8666" s="12">
        <f t="shared" si="271"/>
        <v>0</v>
      </c>
      <c r="J8666" s="13">
        <f>(1 - Dashboard!$I$9) * H8666 * Dashboard!$I$8 * 'Lookups and Calculations'!$F$12</f>
        <v>0</v>
      </c>
      <c r="K8666" s="12">
        <f>(1 - Dashboard!$I$11) * I8666 * Dashboard!$I$10 * 'Lookups and Calculations'!$F$12</f>
        <v>0</v>
      </c>
      <c r="L8666" s="12">
        <f>(H8666 - I8666) * Dashboard!$I$13 * (Dashboard!$D$12 / 365) * 'Lookups and Calculations'!$F$12</f>
        <v>0</v>
      </c>
      <c r="M8666" s="3">
        <f>(G8666*2) * Dashboard!$I$13 * (Dashboard!$D$12 / 365) * 'Lookups and Calculations'!$F$12</f>
        <v>1602.0878730267946</v>
      </c>
      <c r="N8666" s="12">
        <f>H8666 * Dashboard!$I$14 * Dashboard!$I$15 * (Dashboard!$D$12 / 365) * 'Lookups and Calculations'!$F$12</f>
        <v>0</v>
      </c>
    </row>
    <row r="8667" spans="1:14" x14ac:dyDescent="0.35">
      <c r="A8667" s="2">
        <v>8666</v>
      </c>
      <c r="B8667" s="11">
        <v>-0.25286846526984752</v>
      </c>
      <c r="C8667" s="11">
        <v>-0.19104999581055648</v>
      </c>
      <c r="D8667" s="3">
        <f>B8667*Dashboard!$D$11*Dashboard!$D$10*SQRT(Dashboard!$D$12/365)</f>
        <v>-62782.629269750745</v>
      </c>
      <c r="E8667" s="3">
        <f>IF(Dashboard!$I$3,C8667*Dashboard!$E$11*Dashboard!$E$10*SQRT(Dashboard!$D$12/365),0)</f>
        <v>-94868.460930164569</v>
      </c>
      <c r="F8667" s="3">
        <f>D8667+IF(Dashboard!$I$3,E8667,0)</f>
        <v>-157651.09019991531</v>
      </c>
      <c r="G8667" s="3">
        <f>IF(Dashboard!$I$4, ('Lookups and Calculations'!$F$9) / (1 - 'Lookups and Calculations'!$F$10), 'Lookups and Calculations'!$F$9)</f>
        <v>1951878.888340465</v>
      </c>
      <c r="H8667" s="12">
        <f t="shared" si="270"/>
        <v>0</v>
      </c>
      <c r="I8667" s="12">
        <f t="shared" si="271"/>
        <v>0</v>
      </c>
      <c r="J8667" s="13">
        <f>(1 - Dashboard!$I$9) * H8667 * Dashboard!$I$8 * 'Lookups and Calculations'!$F$12</f>
        <v>0</v>
      </c>
      <c r="K8667" s="12">
        <f>(1 - Dashboard!$I$11) * I8667 * Dashboard!$I$10 * 'Lookups and Calculations'!$F$12</f>
        <v>0</v>
      </c>
      <c r="L8667" s="12">
        <f>(H8667 - I8667) * Dashboard!$I$13 * (Dashboard!$D$12 / 365) * 'Lookups and Calculations'!$F$12</f>
        <v>0</v>
      </c>
      <c r="M8667" s="3">
        <f>(G8667*2) * Dashboard!$I$13 * (Dashboard!$D$12 / 365) * 'Lookups and Calculations'!$F$12</f>
        <v>1602.0878730267946</v>
      </c>
      <c r="N8667" s="12">
        <f>H8667 * Dashboard!$I$14 * Dashboard!$I$15 * (Dashboard!$D$12 / 365) * 'Lookups and Calculations'!$F$12</f>
        <v>0</v>
      </c>
    </row>
    <row r="8668" spans="1:14" x14ac:dyDescent="0.35">
      <c r="A8668" s="2">
        <v>8667</v>
      </c>
      <c r="B8668" s="11">
        <v>-1.2379532147745325</v>
      </c>
      <c r="C8668" s="11">
        <v>0.60406927419500656</v>
      </c>
      <c r="D8668" s="3">
        <f>B8668*Dashboard!$D$11*Dashboard!$D$10*SQRT(Dashboard!$D$12/365)</f>
        <v>-307361.21110849048</v>
      </c>
      <c r="E8668" s="3">
        <f>IF(Dashboard!$I$3,C8668*Dashboard!$E$11*Dashboard!$E$10*SQRT(Dashboard!$D$12/365),0)</f>
        <v>299958.77306852752</v>
      </c>
      <c r="F8668" s="3">
        <f>D8668+IF(Dashboard!$I$3,E8668,0)</f>
        <v>-7402.438039962959</v>
      </c>
      <c r="G8668" s="3">
        <f>IF(Dashboard!$I$4, ('Lookups and Calculations'!$F$9) / (1 - 'Lookups and Calculations'!$F$10), 'Lookups and Calculations'!$F$9)</f>
        <v>1951878.888340465</v>
      </c>
      <c r="H8668" s="12">
        <f t="shared" si="270"/>
        <v>0</v>
      </c>
      <c r="I8668" s="12">
        <f t="shared" si="271"/>
        <v>0</v>
      </c>
      <c r="J8668" s="13">
        <f>(1 - Dashboard!$I$9) * H8668 * Dashboard!$I$8 * 'Lookups and Calculations'!$F$12</f>
        <v>0</v>
      </c>
      <c r="K8668" s="12">
        <f>(1 - Dashboard!$I$11) * I8668 * Dashboard!$I$10 * 'Lookups and Calculations'!$F$12</f>
        <v>0</v>
      </c>
      <c r="L8668" s="12">
        <f>(H8668 - I8668) * Dashboard!$I$13 * (Dashboard!$D$12 / 365) * 'Lookups and Calculations'!$F$12</f>
        <v>0</v>
      </c>
      <c r="M8668" s="3">
        <f>(G8668*2) * Dashboard!$I$13 * (Dashboard!$D$12 / 365) * 'Lookups and Calculations'!$F$12</f>
        <v>1602.0878730267946</v>
      </c>
      <c r="N8668" s="12">
        <f>H8668 * Dashboard!$I$14 * Dashboard!$I$15 * (Dashboard!$D$12 / 365) * 'Lookups and Calculations'!$F$12</f>
        <v>0</v>
      </c>
    </row>
    <row r="8669" spans="1:14" x14ac:dyDescent="0.35">
      <c r="A8669" s="2">
        <v>8668</v>
      </c>
      <c r="B8669" s="11">
        <v>-1.678930872786945</v>
      </c>
      <c r="C8669" s="11">
        <v>2.5170517499241574</v>
      </c>
      <c r="D8669" s="3">
        <f>B8669*Dashboard!$D$11*Dashboard!$D$10*SQRT(Dashboard!$D$12/365)</f>
        <v>-416847.92306243663</v>
      </c>
      <c r="E8669" s="3">
        <f>IF(Dashboard!$I$3,C8669*Dashboard!$E$11*Dashboard!$E$10*SQRT(Dashboard!$D$12/365),0)</f>
        <v>1249876.1100924765</v>
      </c>
      <c r="F8669" s="3">
        <f>D8669+IF(Dashboard!$I$3,E8669,0)</f>
        <v>833028.18703003984</v>
      </c>
      <c r="G8669" s="3">
        <f>IF(Dashboard!$I$4, ('Lookups and Calculations'!$F$9) / (1 - 'Lookups and Calculations'!$F$10), 'Lookups and Calculations'!$F$9)</f>
        <v>1951878.888340465</v>
      </c>
      <c r="H8669" s="12">
        <f t="shared" si="270"/>
        <v>0</v>
      </c>
      <c r="I8669" s="12">
        <f t="shared" si="271"/>
        <v>0</v>
      </c>
      <c r="J8669" s="13">
        <f>(1 - Dashboard!$I$9) * H8669 * Dashboard!$I$8 * 'Lookups and Calculations'!$F$12</f>
        <v>0</v>
      </c>
      <c r="K8669" s="12">
        <f>(1 - Dashboard!$I$11) * I8669 * Dashboard!$I$10 * 'Lookups and Calculations'!$F$12</f>
        <v>0</v>
      </c>
      <c r="L8669" s="12">
        <f>(H8669 - I8669) * Dashboard!$I$13 * (Dashboard!$D$12 / 365) * 'Lookups and Calculations'!$F$12</f>
        <v>0</v>
      </c>
      <c r="M8669" s="3">
        <f>(G8669*2) * Dashboard!$I$13 * (Dashboard!$D$12 / 365) * 'Lookups and Calculations'!$F$12</f>
        <v>1602.0878730267946</v>
      </c>
      <c r="N8669" s="12">
        <f>H8669 * Dashboard!$I$14 * Dashboard!$I$15 * (Dashboard!$D$12 / 365) * 'Lookups and Calculations'!$F$12</f>
        <v>0</v>
      </c>
    </row>
    <row r="8670" spans="1:14" x14ac:dyDescent="0.35">
      <c r="A8670" s="2">
        <v>8669</v>
      </c>
      <c r="B8670" s="11">
        <v>-1.1687710320880085</v>
      </c>
      <c r="C8670" s="11">
        <v>0.7331164846528031</v>
      </c>
      <c r="D8670" s="3">
        <f>B8670*Dashboard!$D$11*Dashboard!$D$10*SQRT(Dashboard!$D$12/365)</f>
        <v>-290184.53657517093</v>
      </c>
      <c r="E8670" s="3">
        <f>IF(Dashboard!$I$3,C8670*Dashboard!$E$11*Dashboard!$E$10*SQRT(Dashboard!$D$12/365),0)</f>
        <v>364038.91183807643</v>
      </c>
      <c r="F8670" s="3">
        <f>D8670+IF(Dashboard!$I$3,E8670,0)</f>
        <v>73854.375262905494</v>
      </c>
      <c r="G8670" s="3">
        <f>IF(Dashboard!$I$4, ('Lookups and Calculations'!$F$9) / (1 - 'Lookups and Calculations'!$F$10), 'Lookups and Calculations'!$F$9)</f>
        <v>1951878.888340465</v>
      </c>
      <c r="H8670" s="12">
        <f t="shared" si="270"/>
        <v>0</v>
      </c>
      <c r="I8670" s="12">
        <f t="shared" si="271"/>
        <v>0</v>
      </c>
      <c r="J8670" s="13">
        <f>(1 - Dashboard!$I$9) * H8670 * Dashboard!$I$8 * 'Lookups and Calculations'!$F$12</f>
        <v>0</v>
      </c>
      <c r="K8670" s="12">
        <f>(1 - Dashboard!$I$11) * I8670 * Dashboard!$I$10 * 'Lookups and Calculations'!$F$12</f>
        <v>0</v>
      </c>
      <c r="L8670" s="12">
        <f>(H8670 - I8670) * Dashboard!$I$13 * (Dashboard!$D$12 / 365) * 'Lookups and Calculations'!$F$12</f>
        <v>0</v>
      </c>
      <c r="M8670" s="3">
        <f>(G8670*2) * Dashboard!$I$13 * (Dashboard!$D$12 / 365) * 'Lookups and Calculations'!$F$12</f>
        <v>1602.0878730267946</v>
      </c>
      <c r="N8670" s="12">
        <f>H8670 * Dashboard!$I$14 * Dashboard!$I$15 * (Dashboard!$D$12 / 365) * 'Lookups and Calculations'!$F$12</f>
        <v>0</v>
      </c>
    </row>
    <row r="8671" spans="1:14" x14ac:dyDescent="0.35">
      <c r="A8671" s="2">
        <v>8670</v>
      </c>
      <c r="B8671" s="11">
        <v>1.4700136721469226</v>
      </c>
      <c r="C8671" s="11">
        <v>0.19641605050464531</v>
      </c>
      <c r="D8671" s="3">
        <f>B8671*Dashboard!$D$11*Dashboard!$D$10*SQRT(Dashboard!$D$12/365)</f>
        <v>364977.59141843516</v>
      </c>
      <c r="E8671" s="3">
        <f>IF(Dashboard!$I$3,C8671*Dashboard!$E$11*Dashboard!$E$10*SQRT(Dashboard!$D$12/365),0)</f>
        <v>97533.048008198748</v>
      </c>
      <c r="F8671" s="3">
        <f>D8671+IF(Dashboard!$I$3,E8671,0)</f>
        <v>462510.63942663389</v>
      </c>
      <c r="G8671" s="3">
        <f>IF(Dashboard!$I$4, ('Lookups and Calculations'!$F$9) / (1 - 'Lookups and Calculations'!$F$10), 'Lookups and Calculations'!$F$9)</f>
        <v>1951878.888340465</v>
      </c>
      <c r="H8671" s="12">
        <f t="shared" si="270"/>
        <v>0</v>
      </c>
      <c r="I8671" s="12">
        <f t="shared" si="271"/>
        <v>0</v>
      </c>
      <c r="J8671" s="13">
        <f>(1 - Dashboard!$I$9) * H8671 * Dashboard!$I$8 * 'Lookups and Calculations'!$F$12</f>
        <v>0</v>
      </c>
      <c r="K8671" s="12">
        <f>(1 - Dashboard!$I$11) * I8671 * Dashboard!$I$10 * 'Lookups and Calculations'!$F$12</f>
        <v>0</v>
      </c>
      <c r="L8671" s="12">
        <f>(H8671 - I8671) * Dashboard!$I$13 * (Dashboard!$D$12 / 365) * 'Lookups and Calculations'!$F$12</f>
        <v>0</v>
      </c>
      <c r="M8671" s="3">
        <f>(G8671*2) * Dashboard!$I$13 * (Dashboard!$D$12 / 365) * 'Lookups and Calculations'!$F$12</f>
        <v>1602.0878730267946</v>
      </c>
      <c r="N8671" s="12">
        <f>H8671 * Dashboard!$I$14 * Dashboard!$I$15 * (Dashboard!$D$12 / 365) * 'Lookups and Calculations'!$F$12</f>
        <v>0</v>
      </c>
    </row>
    <row r="8672" spans="1:14" x14ac:dyDescent="0.35">
      <c r="A8672" s="2">
        <v>8671</v>
      </c>
      <c r="B8672" s="11">
        <v>1.4385091092230131</v>
      </c>
      <c r="C8672" s="11">
        <v>1.577325782099376</v>
      </c>
      <c r="D8672" s="3">
        <f>B8672*Dashboard!$D$11*Dashboard!$D$10*SQRT(Dashboard!$D$12/365)</f>
        <v>357155.58288033376</v>
      </c>
      <c r="E8672" s="3">
        <f>IF(Dashboard!$I$3,C8672*Dashboard!$E$11*Dashboard!$E$10*SQRT(Dashboard!$D$12/365),0)</f>
        <v>783242.46330586751</v>
      </c>
      <c r="F8672" s="3">
        <f>D8672+IF(Dashboard!$I$3,E8672,0)</f>
        <v>1140398.0461862013</v>
      </c>
      <c r="G8672" s="3">
        <f>IF(Dashboard!$I$4, ('Lookups and Calculations'!$F$9) / (1 - 'Lookups and Calculations'!$F$10), 'Lookups and Calculations'!$F$9)</f>
        <v>1951878.888340465</v>
      </c>
      <c r="H8672" s="12">
        <f t="shared" si="270"/>
        <v>0</v>
      </c>
      <c r="I8672" s="12">
        <f t="shared" si="271"/>
        <v>0</v>
      </c>
      <c r="J8672" s="13">
        <f>(1 - Dashboard!$I$9) * H8672 * Dashboard!$I$8 * 'Lookups and Calculations'!$F$12</f>
        <v>0</v>
      </c>
      <c r="K8672" s="12">
        <f>(1 - Dashboard!$I$11) * I8672 * Dashboard!$I$10 * 'Lookups and Calculations'!$F$12</f>
        <v>0</v>
      </c>
      <c r="L8672" s="12">
        <f>(H8672 - I8672) * Dashboard!$I$13 * (Dashboard!$D$12 / 365) * 'Lookups and Calculations'!$F$12</f>
        <v>0</v>
      </c>
      <c r="M8672" s="3">
        <f>(G8672*2) * Dashboard!$I$13 * (Dashboard!$D$12 / 365) * 'Lookups and Calculations'!$F$12</f>
        <v>1602.0878730267946</v>
      </c>
      <c r="N8672" s="12">
        <f>H8672 * Dashboard!$I$14 * Dashboard!$I$15 * (Dashboard!$D$12 / 365) * 'Lookups and Calculations'!$F$12</f>
        <v>0</v>
      </c>
    </row>
    <row r="8673" spans="1:14" x14ac:dyDescent="0.35">
      <c r="A8673" s="2">
        <v>8672</v>
      </c>
      <c r="B8673" s="11">
        <v>1.2841515578874791</v>
      </c>
      <c r="C8673" s="11">
        <v>-0.17382943378746551</v>
      </c>
      <c r="D8673" s="3">
        <f>B8673*Dashboard!$D$11*Dashboard!$D$10*SQRT(Dashboard!$D$12/365)</f>
        <v>318831.41734967468</v>
      </c>
      <c r="E8673" s="3">
        <f>IF(Dashboard!$I$3,C8673*Dashboard!$E$11*Dashboard!$E$10*SQRT(Dashboard!$D$12/365),0)</f>
        <v>-86317.357808953137</v>
      </c>
      <c r="F8673" s="3">
        <f>D8673+IF(Dashboard!$I$3,E8673,0)</f>
        <v>232514.05954072153</v>
      </c>
      <c r="G8673" s="3">
        <f>IF(Dashboard!$I$4, ('Lookups and Calculations'!$F$9) / (1 - 'Lookups and Calculations'!$F$10), 'Lookups and Calculations'!$F$9)</f>
        <v>1951878.888340465</v>
      </c>
      <c r="H8673" s="12">
        <f t="shared" si="270"/>
        <v>0</v>
      </c>
      <c r="I8673" s="12">
        <f t="shared" si="271"/>
        <v>0</v>
      </c>
      <c r="J8673" s="13">
        <f>(1 - Dashboard!$I$9) * H8673 * Dashboard!$I$8 * 'Lookups and Calculations'!$F$12</f>
        <v>0</v>
      </c>
      <c r="K8673" s="12">
        <f>(1 - Dashboard!$I$11) * I8673 * Dashboard!$I$10 * 'Lookups and Calculations'!$F$12</f>
        <v>0</v>
      </c>
      <c r="L8673" s="12">
        <f>(H8673 - I8673) * Dashboard!$I$13 * (Dashboard!$D$12 / 365) * 'Lookups and Calculations'!$F$12</f>
        <v>0</v>
      </c>
      <c r="M8673" s="3">
        <f>(G8673*2) * Dashboard!$I$13 * (Dashboard!$D$12 / 365) * 'Lookups and Calculations'!$F$12</f>
        <v>1602.0878730267946</v>
      </c>
      <c r="N8673" s="12">
        <f>H8673 * Dashboard!$I$14 * Dashboard!$I$15 * (Dashboard!$D$12 / 365) * 'Lookups and Calculations'!$F$12</f>
        <v>0</v>
      </c>
    </row>
    <row r="8674" spans="1:14" x14ac:dyDescent="0.35">
      <c r="A8674" s="2">
        <v>8673</v>
      </c>
      <c r="B8674" s="11">
        <v>-0.48203091077036286</v>
      </c>
      <c r="C8674" s="11">
        <v>-0.9379285205846043</v>
      </c>
      <c r="D8674" s="3">
        <f>B8674*Dashboard!$D$11*Dashboard!$D$10*SQRT(Dashboard!$D$12/365)</f>
        <v>-119679.48607257447</v>
      </c>
      <c r="E8674" s="3">
        <f>IF(Dashboard!$I$3,C8674*Dashboard!$E$11*Dashboard!$E$10*SQRT(Dashboard!$D$12/365),0)</f>
        <v>-465741.10003435554</v>
      </c>
      <c r="F8674" s="3">
        <f>D8674+IF(Dashboard!$I$3,E8674,0)</f>
        <v>-585420.58610693004</v>
      </c>
      <c r="G8674" s="3">
        <f>IF(Dashboard!$I$4, ('Lookups and Calculations'!$F$9) / (1 - 'Lookups and Calculations'!$F$10), 'Lookups and Calculations'!$F$9)</f>
        <v>1951878.888340465</v>
      </c>
      <c r="H8674" s="12">
        <f t="shared" si="270"/>
        <v>0</v>
      </c>
      <c r="I8674" s="12">
        <f t="shared" si="271"/>
        <v>0</v>
      </c>
      <c r="J8674" s="13">
        <f>(1 - Dashboard!$I$9) * H8674 * Dashboard!$I$8 * 'Lookups and Calculations'!$F$12</f>
        <v>0</v>
      </c>
      <c r="K8674" s="12">
        <f>(1 - Dashboard!$I$11) * I8674 * Dashboard!$I$10 * 'Lookups and Calculations'!$F$12</f>
        <v>0</v>
      </c>
      <c r="L8674" s="12">
        <f>(H8674 - I8674) * Dashboard!$I$13 * (Dashboard!$D$12 / 365) * 'Lookups and Calculations'!$F$12</f>
        <v>0</v>
      </c>
      <c r="M8674" s="3">
        <f>(G8674*2) * Dashboard!$I$13 * (Dashboard!$D$12 / 365) * 'Lookups and Calculations'!$F$12</f>
        <v>1602.0878730267946</v>
      </c>
      <c r="N8674" s="12">
        <f>H8674 * Dashboard!$I$14 * Dashboard!$I$15 * (Dashboard!$D$12 / 365) * 'Lookups and Calculations'!$F$12</f>
        <v>0</v>
      </c>
    </row>
    <row r="8675" spans="1:14" x14ac:dyDescent="0.35">
      <c r="A8675" s="2">
        <v>8674</v>
      </c>
      <c r="B8675" s="11">
        <v>-0.67097270796714592</v>
      </c>
      <c r="C8675" s="11">
        <v>-1.6265129184265665E-2</v>
      </c>
      <c r="D8675" s="3">
        <f>B8675*Dashboard!$D$11*Dashboard!$D$10*SQRT(Dashboard!$D$12/365)</f>
        <v>-166590.28926152608</v>
      </c>
      <c r="E8675" s="3">
        <f>IF(Dashboard!$I$3,C8675*Dashboard!$E$11*Dashboard!$E$10*SQRT(Dashboard!$D$12/365),0)</f>
        <v>-8076.6700150658971</v>
      </c>
      <c r="F8675" s="3">
        <f>D8675+IF(Dashboard!$I$3,E8675,0)</f>
        <v>-174666.95927659198</v>
      </c>
      <c r="G8675" s="3">
        <f>IF(Dashboard!$I$4, ('Lookups and Calculations'!$F$9) / (1 - 'Lookups and Calculations'!$F$10), 'Lookups and Calculations'!$F$9)</f>
        <v>1951878.888340465</v>
      </c>
      <c r="H8675" s="12">
        <f t="shared" si="270"/>
        <v>0</v>
      </c>
      <c r="I8675" s="12">
        <f t="shared" si="271"/>
        <v>0</v>
      </c>
      <c r="J8675" s="13">
        <f>(1 - Dashboard!$I$9) * H8675 * Dashboard!$I$8 * 'Lookups and Calculations'!$F$12</f>
        <v>0</v>
      </c>
      <c r="K8675" s="12">
        <f>(1 - Dashboard!$I$11) * I8675 * Dashboard!$I$10 * 'Lookups and Calculations'!$F$12</f>
        <v>0</v>
      </c>
      <c r="L8675" s="12">
        <f>(H8675 - I8675) * Dashboard!$I$13 * (Dashboard!$D$12 / 365) * 'Lookups and Calculations'!$F$12</f>
        <v>0</v>
      </c>
      <c r="M8675" s="3">
        <f>(G8675*2) * Dashboard!$I$13 * (Dashboard!$D$12 / 365) * 'Lookups and Calculations'!$F$12</f>
        <v>1602.0878730267946</v>
      </c>
      <c r="N8675" s="12">
        <f>H8675 * Dashboard!$I$14 * Dashboard!$I$15 * (Dashboard!$D$12 / 365) * 'Lookups and Calculations'!$F$12</f>
        <v>0</v>
      </c>
    </row>
    <row r="8676" spans="1:14" x14ac:dyDescent="0.35">
      <c r="A8676" s="2">
        <v>8675</v>
      </c>
      <c r="B8676" s="11">
        <v>-1.8269840061450089</v>
      </c>
      <c r="C8676" s="11">
        <v>0.12005666894324341</v>
      </c>
      <c r="D8676" s="3">
        <f>B8676*Dashboard!$D$11*Dashboard!$D$10*SQRT(Dashboard!$D$12/365)</f>
        <v>-453606.81656038621</v>
      </c>
      <c r="E8676" s="3">
        <f>IF(Dashboard!$I$3,C8676*Dashboard!$E$11*Dashboard!$E$10*SQRT(Dashboard!$D$12/365),0)</f>
        <v>59615.763710047962</v>
      </c>
      <c r="F8676" s="3">
        <f>D8676+IF(Dashboard!$I$3,E8676,0)</f>
        <v>-393991.05285033828</v>
      </c>
      <c r="G8676" s="3">
        <f>IF(Dashboard!$I$4, ('Lookups and Calculations'!$F$9) / (1 - 'Lookups and Calculations'!$F$10), 'Lookups and Calculations'!$F$9)</f>
        <v>1951878.888340465</v>
      </c>
      <c r="H8676" s="12">
        <f t="shared" si="270"/>
        <v>0</v>
      </c>
      <c r="I8676" s="12">
        <f t="shared" si="271"/>
        <v>0</v>
      </c>
      <c r="J8676" s="13">
        <f>(1 - Dashboard!$I$9) * H8676 * Dashboard!$I$8 * 'Lookups and Calculations'!$F$12</f>
        <v>0</v>
      </c>
      <c r="K8676" s="12">
        <f>(1 - Dashboard!$I$11) * I8676 * Dashboard!$I$10 * 'Lookups and Calculations'!$F$12</f>
        <v>0</v>
      </c>
      <c r="L8676" s="12">
        <f>(H8676 - I8676) * Dashboard!$I$13 * (Dashboard!$D$12 / 365) * 'Lookups and Calculations'!$F$12</f>
        <v>0</v>
      </c>
      <c r="M8676" s="3">
        <f>(G8676*2) * Dashboard!$I$13 * (Dashboard!$D$12 / 365) * 'Lookups and Calculations'!$F$12</f>
        <v>1602.0878730267946</v>
      </c>
      <c r="N8676" s="12">
        <f>H8676 * Dashboard!$I$14 * Dashboard!$I$15 * (Dashboard!$D$12 / 365) * 'Lookups and Calculations'!$F$12</f>
        <v>0</v>
      </c>
    </row>
    <row r="8677" spans="1:14" x14ac:dyDescent="0.35">
      <c r="A8677" s="2">
        <v>8676</v>
      </c>
      <c r="B8677" s="11">
        <v>0.80172967570752718</v>
      </c>
      <c r="C8677" s="11">
        <v>-1.0127469028553866</v>
      </c>
      <c r="D8677" s="3">
        <f>B8677*Dashboard!$D$11*Dashboard!$D$10*SQRT(Dashboard!$D$12/365)</f>
        <v>199054.86020484488</v>
      </c>
      <c r="E8677" s="3">
        <f>IF(Dashboard!$I$3,C8677*Dashboard!$E$11*Dashboard!$E$10*SQRT(Dashboard!$D$12/365),0)</f>
        <v>-502893.18028015696</v>
      </c>
      <c r="F8677" s="3">
        <f>D8677+IF(Dashboard!$I$3,E8677,0)</f>
        <v>-303838.32007531205</v>
      </c>
      <c r="G8677" s="3">
        <f>IF(Dashboard!$I$4, ('Lookups and Calculations'!$F$9) / (1 - 'Lookups and Calculations'!$F$10), 'Lookups and Calculations'!$F$9)</f>
        <v>1951878.888340465</v>
      </c>
      <c r="H8677" s="12">
        <f t="shared" si="270"/>
        <v>0</v>
      </c>
      <c r="I8677" s="12">
        <f t="shared" si="271"/>
        <v>0</v>
      </c>
      <c r="J8677" s="13">
        <f>(1 - Dashboard!$I$9) * H8677 * Dashboard!$I$8 * 'Lookups and Calculations'!$F$12</f>
        <v>0</v>
      </c>
      <c r="K8677" s="12">
        <f>(1 - Dashboard!$I$11) * I8677 * Dashboard!$I$10 * 'Lookups and Calculations'!$F$12</f>
        <v>0</v>
      </c>
      <c r="L8677" s="12">
        <f>(H8677 - I8677) * Dashboard!$I$13 * (Dashboard!$D$12 / 365) * 'Lookups and Calculations'!$F$12</f>
        <v>0</v>
      </c>
      <c r="M8677" s="3">
        <f>(G8677*2) * Dashboard!$I$13 * (Dashboard!$D$12 / 365) * 'Lookups and Calculations'!$F$12</f>
        <v>1602.0878730267946</v>
      </c>
      <c r="N8677" s="12">
        <f>H8677 * Dashboard!$I$14 * Dashboard!$I$15 * (Dashboard!$D$12 / 365) * 'Lookups and Calculations'!$F$12</f>
        <v>0</v>
      </c>
    </row>
    <row r="8678" spans="1:14" x14ac:dyDescent="0.35">
      <c r="A8678" s="2">
        <v>8677</v>
      </c>
      <c r="B8678" s="11">
        <v>-6.6124908170324528E-2</v>
      </c>
      <c r="C8678" s="11">
        <v>-0.84040601026697537</v>
      </c>
      <c r="D8678" s="3">
        <f>B8678*Dashboard!$D$11*Dashboard!$D$10*SQRT(Dashboard!$D$12/365)</f>
        <v>-16417.609015515423</v>
      </c>
      <c r="E8678" s="3">
        <f>IF(Dashboard!$I$3,C8678*Dashboard!$E$11*Dashboard!$E$10*SQRT(Dashboard!$D$12/365),0)</f>
        <v>-417314.97774826252</v>
      </c>
      <c r="F8678" s="3">
        <f>D8678+IF(Dashboard!$I$3,E8678,0)</f>
        <v>-433732.58676377794</v>
      </c>
      <c r="G8678" s="3">
        <f>IF(Dashboard!$I$4, ('Lookups and Calculations'!$F$9) / (1 - 'Lookups and Calculations'!$F$10), 'Lookups and Calculations'!$F$9)</f>
        <v>1951878.888340465</v>
      </c>
      <c r="H8678" s="12">
        <f t="shared" si="270"/>
        <v>0</v>
      </c>
      <c r="I8678" s="12">
        <f t="shared" si="271"/>
        <v>0</v>
      </c>
      <c r="J8678" s="13">
        <f>(1 - Dashboard!$I$9) * H8678 * Dashboard!$I$8 * 'Lookups and Calculations'!$F$12</f>
        <v>0</v>
      </c>
      <c r="K8678" s="12">
        <f>(1 - Dashboard!$I$11) * I8678 * Dashboard!$I$10 * 'Lookups and Calculations'!$F$12</f>
        <v>0</v>
      </c>
      <c r="L8678" s="12">
        <f>(H8678 - I8678) * Dashboard!$I$13 * (Dashboard!$D$12 / 365) * 'Lookups and Calculations'!$F$12</f>
        <v>0</v>
      </c>
      <c r="M8678" s="3">
        <f>(G8678*2) * Dashboard!$I$13 * (Dashboard!$D$12 / 365) * 'Lookups and Calculations'!$F$12</f>
        <v>1602.0878730267946</v>
      </c>
      <c r="N8678" s="12">
        <f>H8678 * Dashboard!$I$14 * Dashboard!$I$15 * (Dashboard!$D$12 / 365) * 'Lookups and Calculations'!$F$12</f>
        <v>0</v>
      </c>
    </row>
    <row r="8679" spans="1:14" x14ac:dyDescent="0.35">
      <c r="A8679" s="2">
        <v>8678</v>
      </c>
      <c r="B8679" s="11">
        <v>-0.97332747273752396</v>
      </c>
      <c r="C8679" s="11">
        <v>-0.60299769956139415</v>
      </c>
      <c r="D8679" s="3">
        <f>B8679*Dashboard!$D$11*Dashboard!$D$10*SQRT(Dashboard!$D$12/365)</f>
        <v>-241659.46439281065</v>
      </c>
      <c r="E8679" s="3">
        <f>IF(Dashboard!$I$3,C8679*Dashboard!$E$11*Dashboard!$E$10*SQRT(Dashboard!$D$12/365),0)</f>
        <v>-299426.66818241478</v>
      </c>
      <c r="F8679" s="3">
        <f>D8679+IF(Dashboard!$I$3,E8679,0)</f>
        <v>-541086.13257522543</v>
      </c>
      <c r="G8679" s="3">
        <f>IF(Dashboard!$I$4, ('Lookups and Calculations'!$F$9) / (1 - 'Lookups and Calculations'!$F$10), 'Lookups and Calculations'!$F$9)</f>
        <v>1951878.888340465</v>
      </c>
      <c r="H8679" s="12">
        <f t="shared" si="270"/>
        <v>0</v>
      </c>
      <c r="I8679" s="12">
        <f t="shared" si="271"/>
        <v>0</v>
      </c>
      <c r="J8679" s="13">
        <f>(1 - Dashboard!$I$9) * H8679 * Dashboard!$I$8 * 'Lookups and Calculations'!$F$12</f>
        <v>0</v>
      </c>
      <c r="K8679" s="12">
        <f>(1 - Dashboard!$I$11) * I8679 * Dashboard!$I$10 * 'Lookups and Calculations'!$F$12</f>
        <v>0</v>
      </c>
      <c r="L8679" s="12">
        <f>(H8679 - I8679) * Dashboard!$I$13 * (Dashboard!$D$12 / 365) * 'Lookups and Calculations'!$F$12</f>
        <v>0</v>
      </c>
      <c r="M8679" s="3">
        <f>(G8679*2) * Dashboard!$I$13 * (Dashboard!$D$12 / 365) * 'Lookups and Calculations'!$F$12</f>
        <v>1602.0878730267946</v>
      </c>
      <c r="N8679" s="12">
        <f>H8679 * Dashboard!$I$14 * Dashboard!$I$15 * (Dashboard!$D$12 / 365) * 'Lookups and Calculations'!$F$12</f>
        <v>0</v>
      </c>
    </row>
    <row r="8680" spans="1:14" x14ac:dyDescent="0.35">
      <c r="A8680" s="2">
        <v>8679</v>
      </c>
      <c r="B8680" s="11">
        <v>0.32841779262190585</v>
      </c>
      <c r="C8680" s="11">
        <v>-9.7960758917735979E-2</v>
      </c>
      <c r="D8680" s="3">
        <f>B8680*Dashboard!$D$11*Dashboard!$D$10*SQRT(Dashboard!$D$12/365)</f>
        <v>81540.149728704171</v>
      </c>
      <c r="E8680" s="3">
        <f>IF(Dashboard!$I$3,C8680*Dashboard!$E$11*Dashboard!$E$10*SQRT(Dashboard!$D$12/365),0)</f>
        <v>-48643.740559365142</v>
      </c>
      <c r="F8680" s="3">
        <f>D8680+IF(Dashboard!$I$3,E8680,0)</f>
        <v>32896.409169339029</v>
      </c>
      <c r="G8680" s="3">
        <f>IF(Dashboard!$I$4, ('Lookups and Calculations'!$F$9) / (1 - 'Lookups and Calculations'!$F$10), 'Lookups and Calculations'!$F$9)</f>
        <v>1951878.888340465</v>
      </c>
      <c r="H8680" s="12">
        <f t="shared" si="270"/>
        <v>0</v>
      </c>
      <c r="I8680" s="12">
        <f t="shared" si="271"/>
        <v>0</v>
      </c>
      <c r="J8680" s="13">
        <f>(1 - Dashboard!$I$9) * H8680 * Dashboard!$I$8 * 'Lookups and Calculations'!$F$12</f>
        <v>0</v>
      </c>
      <c r="K8680" s="12">
        <f>(1 - Dashboard!$I$11) * I8680 * Dashboard!$I$10 * 'Lookups and Calculations'!$F$12</f>
        <v>0</v>
      </c>
      <c r="L8680" s="12">
        <f>(H8680 - I8680) * Dashboard!$I$13 * (Dashboard!$D$12 / 365) * 'Lookups and Calculations'!$F$12</f>
        <v>0</v>
      </c>
      <c r="M8680" s="3">
        <f>(G8680*2) * Dashboard!$I$13 * (Dashboard!$D$12 / 365) * 'Lookups and Calculations'!$F$12</f>
        <v>1602.0878730267946</v>
      </c>
      <c r="N8680" s="12">
        <f>H8680 * Dashboard!$I$14 * Dashboard!$I$15 * (Dashboard!$D$12 / 365) * 'Lookups and Calculations'!$F$12</f>
        <v>0</v>
      </c>
    </row>
    <row r="8681" spans="1:14" x14ac:dyDescent="0.35">
      <c r="A8681" s="2">
        <v>8680</v>
      </c>
      <c r="B8681" s="11">
        <v>-0.11106842731573632</v>
      </c>
      <c r="C8681" s="11">
        <v>-0.16627938572586701</v>
      </c>
      <c r="D8681" s="3">
        <f>B8681*Dashboard!$D$11*Dashboard!$D$10*SQRT(Dashboard!$D$12/365)</f>
        <v>-27576.265345292239</v>
      </c>
      <c r="E8681" s="3">
        <f>IF(Dashboard!$I$3,C8681*Dashboard!$E$11*Dashboard!$E$10*SQRT(Dashboard!$D$12/365),0)</f>
        <v>-82568.279267947248</v>
      </c>
      <c r="F8681" s="3">
        <f>D8681+IF(Dashboard!$I$3,E8681,0)</f>
        <v>-110144.54461323949</v>
      </c>
      <c r="G8681" s="3">
        <f>IF(Dashboard!$I$4, ('Lookups and Calculations'!$F$9) / (1 - 'Lookups and Calculations'!$F$10), 'Lookups and Calculations'!$F$9)</f>
        <v>1951878.888340465</v>
      </c>
      <c r="H8681" s="12">
        <f t="shared" si="270"/>
        <v>0</v>
      </c>
      <c r="I8681" s="12">
        <f t="shared" si="271"/>
        <v>0</v>
      </c>
      <c r="J8681" s="13">
        <f>(1 - Dashboard!$I$9) * H8681 * Dashboard!$I$8 * 'Lookups and Calculations'!$F$12</f>
        <v>0</v>
      </c>
      <c r="K8681" s="12">
        <f>(1 - Dashboard!$I$11) * I8681 * Dashboard!$I$10 * 'Lookups and Calculations'!$F$12</f>
        <v>0</v>
      </c>
      <c r="L8681" s="12">
        <f>(H8681 - I8681) * Dashboard!$I$13 * (Dashboard!$D$12 / 365) * 'Lookups and Calculations'!$F$12</f>
        <v>0</v>
      </c>
      <c r="M8681" s="3">
        <f>(G8681*2) * Dashboard!$I$13 * (Dashboard!$D$12 / 365) * 'Lookups and Calculations'!$F$12</f>
        <v>1602.0878730267946</v>
      </c>
      <c r="N8681" s="12">
        <f>H8681 * Dashboard!$I$14 * Dashboard!$I$15 * (Dashboard!$D$12 / 365) * 'Lookups and Calculations'!$F$12</f>
        <v>0</v>
      </c>
    </row>
    <row r="8682" spans="1:14" x14ac:dyDescent="0.35">
      <c r="A8682" s="2">
        <v>8681</v>
      </c>
      <c r="B8682" s="11">
        <v>-0.52684765845064752</v>
      </c>
      <c r="C8682" s="11">
        <v>-0.70028300718372494</v>
      </c>
      <c r="D8682" s="3">
        <f>B8682*Dashboard!$D$11*Dashboard!$D$10*SQRT(Dashboard!$D$12/365)</f>
        <v>-130806.66735903751</v>
      </c>
      <c r="E8682" s="3">
        <f>IF(Dashboard!$I$3,C8682*Dashboard!$E$11*Dashboard!$E$10*SQRT(Dashboard!$D$12/365),0)</f>
        <v>-347735.00426005508</v>
      </c>
      <c r="F8682" s="3">
        <f>D8682+IF(Dashboard!$I$3,E8682,0)</f>
        <v>-478541.67161909258</v>
      </c>
      <c r="G8682" s="3">
        <f>IF(Dashboard!$I$4, ('Lookups and Calculations'!$F$9) / (1 - 'Lookups and Calculations'!$F$10), 'Lookups and Calculations'!$F$9)</f>
        <v>1951878.888340465</v>
      </c>
      <c r="H8682" s="12">
        <f t="shared" si="270"/>
        <v>0</v>
      </c>
      <c r="I8682" s="12">
        <f t="shared" si="271"/>
        <v>0</v>
      </c>
      <c r="J8682" s="13">
        <f>(1 - Dashboard!$I$9) * H8682 * Dashboard!$I$8 * 'Lookups and Calculations'!$F$12</f>
        <v>0</v>
      </c>
      <c r="K8682" s="12">
        <f>(1 - Dashboard!$I$11) * I8682 * Dashboard!$I$10 * 'Lookups and Calculations'!$F$12</f>
        <v>0</v>
      </c>
      <c r="L8682" s="12">
        <f>(H8682 - I8682) * Dashboard!$I$13 * (Dashboard!$D$12 / 365) * 'Lookups and Calculations'!$F$12</f>
        <v>0</v>
      </c>
      <c r="M8682" s="3">
        <f>(G8682*2) * Dashboard!$I$13 * (Dashboard!$D$12 / 365) * 'Lookups and Calculations'!$F$12</f>
        <v>1602.0878730267946</v>
      </c>
      <c r="N8682" s="12">
        <f>H8682 * Dashboard!$I$14 * Dashboard!$I$15 * (Dashboard!$D$12 / 365) * 'Lookups and Calculations'!$F$12</f>
        <v>0</v>
      </c>
    </row>
    <row r="8683" spans="1:14" x14ac:dyDescent="0.35">
      <c r="A8683" s="2">
        <v>8682</v>
      </c>
      <c r="B8683" s="11">
        <v>2.2083875498094847</v>
      </c>
      <c r="C8683" s="11">
        <v>-6.957861737428056E-2</v>
      </c>
      <c r="D8683" s="3">
        <f>B8683*Dashboard!$D$11*Dashboard!$D$10*SQRT(Dashboard!$D$12/365)</f>
        <v>548302.36216154543</v>
      </c>
      <c r="E8683" s="3">
        <f>IF(Dashboard!$I$3,C8683*Dashboard!$E$11*Dashboard!$E$10*SQRT(Dashboard!$D$12/365),0)</f>
        <v>-34550.204075859372</v>
      </c>
      <c r="F8683" s="3">
        <f>D8683+IF(Dashboard!$I$3,E8683,0)</f>
        <v>513752.15808568604</v>
      </c>
      <c r="G8683" s="3">
        <f>IF(Dashboard!$I$4, ('Lookups and Calculations'!$F$9) / (1 - 'Lookups and Calculations'!$F$10), 'Lookups and Calculations'!$F$9)</f>
        <v>1951878.888340465</v>
      </c>
      <c r="H8683" s="12">
        <f t="shared" si="270"/>
        <v>0</v>
      </c>
      <c r="I8683" s="12">
        <f t="shared" si="271"/>
        <v>0</v>
      </c>
      <c r="J8683" s="13">
        <f>(1 - Dashboard!$I$9) * H8683 * Dashboard!$I$8 * 'Lookups and Calculations'!$F$12</f>
        <v>0</v>
      </c>
      <c r="K8683" s="12">
        <f>(1 - Dashboard!$I$11) * I8683 * Dashboard!$I$10 * 'Lookups and Calculations'!$F$12</f>
        <v>0</v>
      </c>
      <c r="L8683" s="12">
        <f>(H8683 - I8683) * Dashboard!$I$13 * (Dashboard!$D$12 / 365) * 'Lookups and Calculations'!$F$12</f>
        <v>0</v>
      </c>
      <c r="M8683" s="3">
        <f>(G8683*2) * Dashboard!$I$13 * (Dashboard!$D$12 / 365) * 'Lookups and Calculations'!$F$12</f>
        <v>1602.0878730267946</v>
      </c>
      <c r="N8683" s="12">
        <f>H8683 * Dashboard!$I$14 * Dashboard!$I$15 * (Dashboard!$D$12 / 365) * 'Lookups and Calculations'!$F$12</f>
        <v>0</v>
      </c>
    </row>
    <row r="8684" spans="1:14" x14ac:dyDescent="0.35">
      <c r="A8684" s="2">
        <v>8683</v>
      </c>
      <c r="B8684" s="11">
        <v>0.11021578963883749</v>
      </c>
      <c r="C8684" s="11">
        <v>0.46441368265694016</v>
      </c>
      <c r="D8684" s="3">
        <f>B8684*Dashboard!$D$11*Dashboard!$D$10*SQRT(Dashboard!$D$12/365)</f>
        <v>27364.570956618521</v>
      </c>
      <c r="E8684" s="3">
        <f>IF(Dashboard!$I$3,C8684*Dashboard!$E$11*Dashboard!$E$10*SQRT(Dashboard!$D$12/365),0)</f>
        <v>230610.89910863707</v>
      </c>
      <c r="F8684" s="3">
        <f>D8684+IF(Dashboard!$I$3,E8684,0)</f>
        <v>257975.47006525559</v>
      </c>
      <c r="G8684" s="3">
        <f>IF(Dashboard!$I$4, ('Lookups and Calculations'!$F$9) / (1 - 'Lookups and Calculations'!$F$10), 'Lookups and Calculations'!$F$9)</f>
        <v>1951878.888340465</v>
      </c>
      <c r="H8684" s="12">
        <f t="shared" si="270"/>
        <v>0</v>
      </c>
      <c r="I8684" s="12">
        <f t="shared" si="271"/>
        <v>0</v>
      </c>
      <c r="J8684" s="13">
        <f>(1 - Dashboard!$I$9) * H8684 * Dashboard!$I$8 * 'Lookups and Calculations'!$F$12</f>
        <v>0</v>
      </c>
      <c r="K8684" s="12">
        <f>(1 - Dashboard!$I$11) * I8684 * Dashboard!$I$10 * 'Lookups and Calculations'!$F$12</f>
        <v>0</v>
      </c>
      <c r="L8684" s="12">
        <f>(H8684 - I8684) * Dashboard!$I$13 * (Dashboard!$D$12 / 365) * 'Lookups and Calculations'!$F$12</f>
        <v>0</v>
      </c>
      <c r="M8684" s="3">
        <f>(G8684*2) * Dashboard!$I$13 * (Dashboard!$D$12 / 365) * 'Lookups and Calculations'!$F$12</f>
        <v>1602.0878730267946</v>
      </c>
      <c r="N8684" s="12">
        <f>H8684 * Dashboard!$I$14 * Dashboard!$I$15 * (Dashboard!$D$12 / 365) * 'Lookups and Calculations'!$F$12</f>
        <v>0</v>
      </c>
    </row>
    <row r="8685" spans="1:14" x14ac:dyDescent="0.35">
      <c r="A8685" s="2">
        <v>8684</v>
      </c>
      <c r="B8685" s="11">
        <v>-0.22210367852921187</v>
      </c>
      <c r="C8685" s="11">
        <v>-0.72126882622794142</v>
      </c>
      <c r="D8685" s="3">
        <f>B8685*Dashboard!$D$11*Dashboard!$D$10*SQRT(Dashboard!$D$12/365)</f>
        <v>-55144.293669306913</v>
      </c>
      <c r="E8685" s="3">
        <f>IF(Dashboard!$I$3,C8685*Dashboard!$E$11*Dashboard!$E$10*SQRT(Dashboard!$D$12/365),0)</f>
        <v>-358155.7967109374</v>
      </c>
      <c r="F8685" s="3">
        <f>D8685+IF(Dashboard!$I$3,E8685,0)</f>
        <v>-413300.09038024431</v>
      </c>
      <c r="G8685" s="3">
        <f>IF(Dashboard!$I$4, ('Lookups and Calculations'!$F$9) / (1 - 'Lookups and Calculations'!$F$10), 'Lookups and Calculations'!$F$9)</f>
        <v>1951878.888340465</v>
      </c>
      <c r="H8685" s="12">
        <f t="shared" si="270"/>
        <v>0</v>
      </c>
      <c r="I8685" s="12">
        <f t="shared" si="271"/>
        <v>0</v>
      </c>
      <c r="J8685" s="13">
        <f>(1 - Dashboard!$I$9) * H8685 * Dashboard!$I$8 * 'Lookups and Calculations'!$F$12</f>
        <v>0</v>
      </c>
      <c r="K8685" s="12">
        <f>(1 - Dashboard!$I$11) * I8685 * Dashboard!$I$10 * 'Lookups and Calculations'!$F$12</f>
        <v>0</v>
      </c>
      <c r="L8685" s="12">
        <f>(H8685 - I8685) * Dashboard!$I$13 * (Dashboard!$D$12 / 365) * 'Lookups and Calculations'!$F$12</f>
        <v>0</v>
      </c>
      <c r="M8685" s="3">
        <f>(G8685*2) * Dashboard!$I$13 * (Dashboard!$D$12 / 365) * 'Lookups and Calculations'!$F$12</f>
        <v>1602.0878730267946</v>
      </c>
      <c r="N8685" s="12">
        <f>H8685 * Dashboard!$I$14 * Dashboard!$I$15 * (Dashboard!$D$12 / 365) * 'Lookups and Calculations'!$F$12</f>
        <v>0</v>
      </c>
    </row>
    <row r="8686" spans="1:14" x14ac:dyDescent="0.35">
      <c r="A8686" s="2">
        <v>8685</v>
      </c>
      <c r="B8686" s="11">
        <v>-0.29575484213732173</v>
      </c>
      <c r="C8686" s="11">
        <v>-2.0161947845904398</v>
      </c>
      <c r="D8686" s="3">
        <f>B8686*Dashboard!$D$11*Dashboard!$D$10*SQRT(Dashboard!$D$12/365)</f>
        <v>-73430.534680653363</v>
      </c>
      <c r="E8686" s="3">
        <f>IF(Dashboard!$I$3,C8686*Dashboard!$E$11*Dashboard!$E$10*SQRT(Dashboard!$D$12/365),0)</f>
        <v>-1001168.8057778585</v>
      </c>
      <c r="F8686" s="3">
        <f>D8686+IF(Dashboard!$I$3,E8686,0)</f>
        <v>-1074599.3404585118</v>
      </c>
      <c r="G8686" s="3">
        <f>IF(Dashboard!$I$4, ('Lookups and Calculations'!$F$9) / (1 - 'Lookups and Calculations'!$F$10), 'Lookups and Calculations'!$F$9)</f>
        <v>1951878.888340465</v>
      </c>
      <c r="H8686" s="12">
        <f t="shared" si="270"/>
        <v>0</v>
      </c>
      <c r="I8686" s="12">
        <f t="shared" si="271"/>
        <v>0</v>
      </c>
      <c r="J8686" s="13">
        <f>(1 - Dashboard!$I$9) * H8686 * Dashboard!$I$8 * 'Lookups and Calculations'!$F$12</f>
        <v>0</v>
      </c>
      <c r="K8686" s="12">
        <f>(1 - Dashboard!$I$11) * I8686 * Dashboard!$I$10 * 'Lookups and Calculations'!$F$12</f>
        <v>0</v>
      </c>
      <c r="L8686" s="12">
        <f>(H8686 - I8686) * Dashboard!$I$13 * (Dashboard!$D$12 / 365) * 'Lookups and Calculations'!$F$12</f>
        <v>0</v>
      </c>
      <c r="M8686" s="3">
        <f>(G8686*2) * Dashboard!$I$13 * (Dashboard!$D$12 / 365) * 'Lookups and Calculations'!$F$12</f>
        <v>1602.0878730267946</v>
      </c>
      <c r="N8686" s="12">
        <f>H8686 * Dashboard!$I$14 * Dashboard!$I$15 * (Dashboard!$D$12 / 365) * 'Lookups and Calculations'!$F$12</f>
        <v>0</v>
      </c>
    </row>
    <row r="8687" spans="1:14" x14ac:dyDescent="0.35">
      <c r="A8687" s="2">
        <v>8686</v>
      </c>
      <c r="B8687" s="11">
        <v>-1.6925182468850468</v>
      </c>
      <c r="C8687" s="11">
        <v>0.25034695185442601</v>
      </c>
      <c r="D8687" s="3">
        <f>B8687*Dashboard!$D$11*Dashboard!$D$10*SQRT(Dashboard!$D$12/365)</f>
        <v>-420221.42030670634</v>
      </c>
      <c r="E8687" s="3">
        <f>IF(Dashboard!$I$3,C8687*Dashboard!$E$11*Dashboard!$E$10*SQRT(Dashboard!$D$12/365),0)</f>
        <v>124313.16692902589</v>
      </c>
      <c r="F8687" s="3">
        <f>D8687+IF(Dashboard!$I$3,E8687,0)</f>
        <v>-295908.25337768043</v>
      </c>
      <c r="G8687" s="3">
        <f>IF(Dashboard!$I$4, ('Lookups and Calculations'!$F$9) / (1 - 'Lookups and Calculations'!$F$10), 'Lookups and Calculations'!$F$9)</f>
        <v>1951878.888340465</v>
      </c>
      <c r="H8687" s="12">
        <f t="shared" si="270"/>
        <v>0</v>
      </c>
      <c r="I8687" s="12">
        <f t="shared" si="271"/>
        <v>0</v>
      </c>
      <c r="J8687" s="13">
        <f>(1 - Dashboard!$I$9) * H8687 * Dashboard!$I$8 * 'Lookups and Calculations'!$F$12</f>
        <v>0</v>
      </c>
      <c r="K8687" s="12">
        <f>(1 - Dashboard!$I$11) * I8687 * Dashboard!$I$10 * 'Lookups and Calculations'!$F$12</f>
        <v>0</v>
      </c>
      <c r="L8687" s="12">
        <f>(H8687 - I8687) * Dashboard!$I$13 * (Dashboard!$D$12 / 365) * 'Lookups and Calculations'!$F$12</f>
        <v>0</v>
      </c>
      <c r="M8687" s="3">
        <f>(G8687*2) * Dashboard!$I$13 * (Dashboard!$D$12 / 365) * 'Lookups and Calculations'!$F$12</f>
        <v>1602.0878730267946</v>
      </c>
      <c r="N8687" s="12">
        <f>H8687 * Dashboard!$I$14 * Dashboard!$I$15 * (Dashboard!$D$12 / 365) * 'Lookups and Calculations'!$F$12</f>
        <v>0</v>
      </c>
    </row>
    <row r="8688" spans="1:14" x14ac:dyDescent="0.35">
      <c r="A8688" s="2">
        <v>8687</v>
      </c>
      <c r="B8688" s="11">
        <v>0.68867174856217861</v>
      </c>
      <c r="C8688" s="11">
        <v>0.75880582373341054</v>
      </c>
      <c r="D8688" s="3">
        <f>B8688*Dashboard!$D$11*Dashboard!$D$10*SQRT(Dashboard!$D$12/365)</f>
        <v>170984.63832724449</v>
      </c>
      <c r="E8688" s="3">
        <f>IF(Dashboard!$I$3,C8688*Dashboard!$E$11*Dashboard!$E$10*SQRT(Dashboard!$D$12/365),0)</f>
        <v>376795.3008165246</v>
      </c>
      <c r="F8688" s="3">
        <f>D8688+IF(Dashboard!$I$3,E8688,0)</f>
        <v>547779.93914376909</v>
      </c>
      <c r="G8688" s="3">
        <f>IF(Dashboard!$I$4, ('Lookups and Calculations'!$F$9) / (1 - 'Lookups and Calculations'!$F$10), 'Lookups and Calculations'!$F$9)</f>
        <v>1951878.888340465</v>
      </c>
      <c r="H8688" s="12">
        <f t="shared" si="270"/>
        <v>0</v>
      </c>
      <c r="I8688" s="12">
        <f t="shared" si="271"/>
        <v>0</v>
      </c>
      <c r="J8688" s="13">
        <f>(1 - Dashboard!$I$9) * H8688 * Dashboard!$I$8 * 'Lookups and Calculations'!$F$12</f>
        <v>0</v>
      </c>
      <c r="K8688" s="12">
        <f>(1 - Dashboard!$I$11) * I8688 * Dashboard!$I$10 * 'Lookups and Calculations'!$F$12</f>
        <v>0</v>
      </c>
      <c r="L8688" s="12">
        <f>(H8688 - I8688) * Dashboard!$I$13 * (Dashboard!$D$12 / 365) * 'Lookups and Calculations'!$F$12</f>
        <v>0</v>
      </c>
      <c r="M8688" s="3">
        <f>(G8688*2) * Dashboard!$I$13 * (Dashboard!$D$12 / 365) * 'Lookups and Calculations'!$F$12</f>
        <v>1602.0878730267946</v>
      </c>
      <c r="N8688" s="12">
        <f>H8688 * Dashboard!$I$14 * Dashboard!$I$15 * (Dashboard!$D$12 / 365) * 'Lookups and Calculations'!$F$12</f>
        <v>0</v>
      </c>
    </row>
    <row r="8689" spans="1:14" x14ac:dyDescent="0.35">
      <c r="A8689" s="2">
        <v>8688</v>
      </c>
      <c r="B8689" s="11">
        <v>-0.16739185414612479</v>
      </c>
      <c r="C8689" s="11">
        <v>0.61937213412281822</v>
      </c>
      <c r="D8689" s="3">
        <f>B8689*Dashboard!$D$11*Dashboard!$D$10*SQRT(Dashboard!$D$12/365)</f>
        <v>-41560.345258620466</v>
      </c>
      <c r="E8689" s="3">
        <f>IF(Dashboard!$I$3,C8689*Dashboard!$E$11*Dashboard!$E$10*SQRT(Dashboard!$D$12/365),0)</f>
        <v>307557.615261756</v>
      </c>
      <c r="F8689" s="3">
        <f>D8689+IF(Dashboard!$I$3,E8689,0)</f>
        <v>265997.27000313555</v>
      </c>
      <c r="G8689" s="3">
        <f>IF(Dashboard!$I$4, ('Lookups and Calculations'!$F$9) / (1 - 'Lookups and Calculations'!$F$10), 'Lookups and Calculations'!$F$9)</f>
        <v>1951878.888340465</v>
      </c>
      <c r="H8689" s="12">
        <f t="shared" si="270"/>
        <v>0</v>
      </c>
      <c r="I8689" s="12">
        <f t="shared" si="271"/>
        <v>0</v>
      </c>
      <c r="J8689" s="13">
        <f>(1 - Dashboard!$I$9) * H8689 * Dashboard!$I$8 * 'Lookups and Calculations'!$F$12</f>
        <v>0</v>
      </c>
      <c r="K8689" s="12">
        <f>(1 - Dashboard!$I$11) * I8689 * Dashboard!$I$10 * 'Lookups and Calculations'!$F$12</f>
        <v>0</v>
      </c>
      <c r="L8689" s="12">
        <f>(H8689 - I8689) * Dashboard!$I$13 * (Dashboard!$D$12 / 365) * 'Lookups and Calculations'!$F$12</f>
        <v>0</v>
      </c>
      <c r="M8689" s="3">
        <f>(G8689*2) * Dashboard!$I$13 * (Dashboard!$D$12 / 365) * 'Lookups and Calculations'!$F$12</f>
        <v>1602.0878730267946</v>
      </c>
      <c r="N8689" s="12">
        <f>H8689 * Dashboard!$I$14 * Dashboard!$I$15 * (Dashboard!$D$12 / 365) * 'Lookups and Calculations'!$F$12</f>
        <v>0</v>
      </c>
    </row>
    <row r="8690" spans="1:14" x14ac:dyDescent="0.35">
      <c r="A8690" s="2">
        <v>8689</v>
      </c>
      <c r="B8690" s="11">
        <v>0.5540457668415637</v>
      </c>
      <c r="C8690" s="11">
        <v>-1.3306417064146103</v>
      </c>
      <c r="D8690" s="3">
        <f>B8690*Dashboard!$D$11*Dashboard!$D$10*SQRT(Dashboard!$D$12/365)</f>
        <v>137559.4617579878</v>
      </c>
      <c r="E8690" s="3">
        <f>IF(Dashboard!$I$3,C8690*Dashboard!$E$11*Dashboard!$E$10*SQRT(Dashboard!$D$12/365),0)</f>
        <v>-660748.14710918081</v>
      </c>
      <c r="F8690" s="3">
        <f>D8690+IF(Dashboard!$I$3,E8690,0)</f>
        <v>-523188.68535119301</v>
      </c>
      <c r="G8690" s="3">
        <f>IF(Dashboard!$I$4, ('Lookups and Calculations'!$F$9) / (1 - 'Lookups and Calculations'!$F$10), 'Lookups and Calculations'!$F$9)</f>
        <v>1951878.888340465</v>
      </c>
      <c r="H8690" s="12">
        <f t="shared" si="270"/>
        <v>0</v>
      </c>
      <c r="I8690" s="12">
        <f t="shared" si="271"/>
        <v>0</v>
      </c>
      <c r="J8690" s="13">
        <f>(1 - Dashboard!$I$9) * H8690 * Dashboard!$I$8 * 'Lookups and Calculations'!$F$12</f>
        <v>0</v>
      </c>
      <c r="K8690" s="12">
        <f>(1 - Dashboard!$I$11) * I8690 * Dashboard!$I$10 * 'Lookups and Calculations'!$F$12</f>
        <v>0</v>
      </c>
      <c r="L8690" s="12">
        <f>(H8690 - I8690) * Dashboard!$I$13 * (Dashboard!$D$12 / 365) * 'Lookups and Calculations'!$F$12</f>
        <v>0</v>
      </c>
      <c r="M8690" s="3">
        <f>(G8690*2) * Dashboard!$I$13 * (Dashboard!$D$12 / 365) * 'Lookups and Calculations'!$F$12</f>
        <v>1602.0878730267946</v>
      </c>
      <c r="N8690" s="12">
        <f>H8690 * Dashboard!$I$14 * Dashboard!$I$15 * (Dashboard!$D$12 / 365) * 'Lookups and Calculations'!$F$12</f>
        <v>0</v>
      </c>
    </row>
    <row r="8691" spans="1:14" x14ac:dyDescent="0.35">
      <c r="A8691" s="2">
        <v>8690</v>
      </c>
      <c r="B8691" s="11">
        <v>-0.88516656205383581</v>
      </c>
      <c r="C8691" s="11">
        <v>0.29082843474414466</v>
      </c>
      <c r="D8691" s="3">
        <f>B8691*Dashboard!$D$11*Dashboard!$D$10*SQRT(Dashboard!$D$12/365)</f>
        <v>-219770.71774490032</v>
      </c>
      <c r="E8691" s="3">
        <f>IF(Dashboard!$I$3,C8691*Dashboard!$E$11*Dashboard!$E$10*SQRT(Dashboard!$D$12/365),0)</f>
        <v>144414.79510035817</v>
      </c>
      <c r="F8691" s="3">
        <f>D8691+IF(Dashboard!$I$3,E8691,0)</f>
        <v>-75355.922644542152</v>
      </c>
      <c r="G8691" s="3">
        <f>IF(Dashboard!$I$4, ('Lookups and Calculations'!$F$9) / (1 - 'Lookups and Calculations'!$F$10), 'Lookups and Calculations'!$F$9)</f>
        <v>1951878.888340465</v>
      </c>
      <c r="H8691" s="12">
        <f t="shared" si="270"/>
        <v>0</v>
      </c>
      <c r="I8691" s="12">
        <f t="shared" si="271"/>
        <v>0</v>
      </c>
      <c r="J8691" s="13">
        <f>(1 - Dashboard!$I$9) * H8691 * Dashboard!$I$8 * 'Lookups and Calculations'!$F$12</f>
        <v>0</v>
      </c>
      <c r="K8691" s="12">
        <f>(1 - Dashboard!$I$11) * I8691 * Dashboard!$I$10 * 'Lookups and Calculations'!$F$12</f>
        <v>0</v>
      </c>
      <c r="L8691" s="12">
        <f>(H8691 - I8691) * Dashboard!$I$13 * (Dashboard!$D$12 / 365) * 'Lookups and Calculations'!$F$12</f>
        <v>0</v>
      </c>
      <c r="M8691" s="3">
        <f>(G8691*2) * Dashboard!$I$13 * (Dashboard!$D$12 / 365) * 'Lookups and Calculations'!$F$12</f>
        <v>1602.0878730267946</v>
      </c>
      <c r="N8691" s="12">
        <f>H8691 * Dashboard!$I$14 * Dashboard!$I$15 * (Dashboard!$D$12 / 365) * 'Lookups and Calculations'!$F$12</f>
        <v>0</v>
      </c>
    </row>
    <row r="8692" spans="1:14" x14ac:dyDescent="0.35">
      <c r="A8692" s="2">
        <v>8691</v>
      </c>
      <c r="B8692" s="11">
        <v>1.1563810375668151</v>
      </c>
      <c r="C8692" s="11">
        <v>-0.23942568102851899</v>
      </c>
      <c r="D8692" s="3">
        <f>B8692*Dashboard!$D$11*Dashboard!$D$10*SQRT(Dashboard!$D$12/365)</f>
        <v>287108.32684752368</v>
      </c>
      <c r="E8692" s="3">
        <f>IF(Dashboard!$I$3,C8692*Dashboard!$E$11*Dashboard!$E$10*SQRT(Dashboard!$D$12/365),0)</f>
        <v>-118890.06210110076</v>
      </c>
      <c r="F8692" s="3">
        <f>D8692+IF(Dashboard!$I$3,E8692,0)</f>
        <v>168218.26474642294</v>
      </c>
      <c r="G8692" s="3">
        <f>IF(Dashboard!$I$4, ('Lookups and Calculations'!$F$9) / (1 - 'Lookups and Calculations'!$F$10), 'Lookups and Calculations'!$F$9)</f>
        <v>1951878.888340465</v>
      </c>
      <c r="H8692" s="12">
        <f t="shared" si="270"/>
        <v>0</v>
      </c>
      <c r="I8692" s="12">
        <f t="shared" si="271"/>
        <v>0</v>
      </c>
      <c r="J8692" s="13">
        <f>(1 - Dashboard!$I$9) * H8692 * Dashboard!$I$8 * 'Lookups and Calculations'!$F$12</f>
        <v>0</v>
      </c>
      <c r="K8692" s="12">
        <f>(1 - Dashboard!$I$11) * I8692 * Dashboard!$I$10 * 'Lookups and Calculations'!$F$12</f>
        <v>0</v>
      </c>
      <c r="L8692" s="12">
        <f>(H8692 - I8692) * Dashboard!$I$13 * (Dashboard!$D$12 / 365) * 'Lookups and Calculations'!$F$12</f>
        <v>0</v>
      </c>
      <c r="M8692" s="3">
        <f>(G8692*2) * Dashboard!$I$13 * (Dashboard!$D$12 / 365) * 'Lookups and Calculations'!$F$12</f>
        <v>1602.0878730267946</v>
      </c>
      <c r="N8692" s="12">
        <f>H8692 * Dashboard!$I$14 * Dashboard!$I$15 * (Dashboard!$D$12 / 365) * 'Lookups and Calculations'!$F$12</f>
        <v>0</v>
      </c>
    </row>
    <row r="8693" spans="1:14" x14ac:dyDescent="0.35">
      <c r="A8693" s="2">
        <v>8692</v>
      </c>
      <c r="B8693" s="11">
        <v>-1.5420741439421477</v>
      </c>
      <c r="C8693" s="11">
        <v>0.84102763882719656</v>
      </c>
      <c r="D8693" s="3">
        <f>B8693*Dashboard!$D$11*Dashboard!$D$10*SQRT(Dashboard!$D$12/365)</f>
        <v>-382868.89265639306</v>
      </c>
      <c r="E8693" s="3">
        <f>IF(Dashboard!$I$3,C8693*Dashboard!$E$11*Dashboard!$E$10*SQRT(Dashboard!$D$12/365),0)</f>
        <v>417623.65582244005</v>
      </c>
      <c r="F8693" s="3">
        <f>D8693+IF(Dashboard!$I$3,E8693,0)</f>
        <v>34754.763166046992</v>
      </c>
      <c r="G8693" s="3">
        <f>IF(Dashboard!$I$4, ('Lookups and Calculations'!$F$9) / (1 - 'Lookups and Calculations'!$F$10), 'Lookups and Calculations'!$F$9)</f>
        <v>1951878.888340465</v>
      </c>
      <c r="H8693" s="12">
        <f t="shared" si="270"/>
        <v>0</v>
      </c>
      <c r="I8693" s="12">
        <f t="shared" si="271"/>
        <v>0</v>
      </c>
      <c r="J8693" s="13">
        <f>(1 - Dashboard!$I$9) * H8693 * Dashboard!$I$8 * 'Lookups and Calculations'!$F$12</f>
        <v>0</v>
      </c>
      <c r="K8693" s="12">
        <f>(1 - Dashboard!$I$11) * I8693 * Dashboard!$I$10 * 'Lookups and Calculations'!$F$12</f>
        <v>0</v>
      </c>
      <c r="L8693" s="12">
        <f>(H8693 - I8693) * Dashboard!$I$13 * (Dashboard!$D$12 / 365) * 'Lookups and Calculations'!$F$12</f>
        <v>0</v>
      </c>
      <c r="M8693" s="3">
        <f>(G8693*2) * Dashboard!$I$13 * (Dashboard!$D$12 / 365) * 'Lookups and Calculations'!$F$12</f>
        <v>1602.0878730267946</v>
      </c>
      <c r="N8693" s="12">
        <f>H8693 * Dashboard!$I$14 * Dashboard!$I$15 * (Dashboard!$D$12 / 365) * 'Lookups and Calculations'!$F$12</f>
        <v>0</v>
      </c>
    </row>
    <row r="8694" spans="1:14" x14ac:dyDescent="0.35">
      <c r="A8694" s="2">
        <v>8693</v>
      </c>
      <c r="B8694" s="11">
        <v>-1.0268837896728067</v>
      </c>
      <c r="C8694" s="11">
        <v>-0.43836514774500857</v>
      </c>
      <c r="D8694" s="3">
        <f>B8694*Dashboard!$D$11*Dashboard!$D$10*SQRT(Dashboard!$D$12/365)</f>
        <v>-254956.52137305908</v>
      </c>
      <c r="E8694" s="3">
        <f>IF(Dashboard!$I$3,C8694*Dashboard!$E$11*Dashboard!$E$10*SQRT(Dashboard!$D$12/365),0)</f>
        <v>-217676.14657908969</v>
      </c>
      <c r="F8694" s="3">
        <f>D8694+IF(Dashboard!$I$3,E8694,0)</f>
        <v>-472632.66795214877</v>
      </c>
      <c r="G8694" s="3">
        <f>IF(Dashboard!$I$4, ('Lookups and Calculations'!$F$9) / (1 - 'Lookups and Calculations'!$F$10), 'Lookups and Calculations'!$F$9)</f>
        <v>1951878.888340465</v>
      </c>
      <c r="H8694" s="12">
        <f t="shared" si="270"/>
        <v>0</v>
      </c>
      <c r="I8694" s="12">
        <f t="shared" si="271"/>
        <v>0</v>
      </c>
      <c r="J8694" s="13">
        <f>(1 - Dashboard!$I$9) * H8694 * Dashboard!$I$8 * 'Lookups and Calculations'!$F$12</f>
        <v>0</v>
      </c>
      <c r="K8694" s="12">
        <f>(1 - Dashboard!$I$11) * I8694 * Dashboard!$I$10 * 'Lookups and Calculations'!$F$12</f>
        <v>0</v>
      </c>
      <c r="L8694" s="12">
        <f>(H8694 - I8694) * Dashboard!$I$13 * (Dashboard!$D$12 / 365) * 'Lookups and Calculations'!$F$12</f>
        <v>0</v>
      </c>
      <c r="M8694" s="3">
        <f>(G8694*2) * Dashboard!$I$13 * (Dashboard!$D$12 / 365) * 'Lookups and Calculations'!$F$12</f>
        <v>1602.0878730267946</v>
      </c>
      <c r="N8694" s="12">
        <f>H8694 * Dashboard!$I$14 * Dashboard!$I$15 * (Dashboard!$D$12 / 365) * 'Lookups and Calculations'!$F$12</f>
        <v>0</v>
      </c>
    </row>
    <row r="8695" spans="1:14" x14ac:dyDescent="0.35">
      <c r="A8695" s="2">
        <v>8694</v>
      </c>
      <c r="B8695" s="11">
        <v>-0.59330904996007061</v>
      </c>
      <c r="C8695" s="11">
        <v>-0.16741927835340759</v>
      </c>
      <c r="D8695" s="3">
        <f>B8695*Dashboard!$D$11*Dashboard!$D$10*SQRT(Dashboard!$D$12/365)</f>
        <v>-147307.81905240929</v>
      </c>
      <c r="E8695" s="3">
        <f>IF(Dashboard!$I$3,C8695*Dashboard!$E$11*Dashboard!$E$10*SQRT(Dashboard!$D$12/365),0)</f>
        <v>-83134.30837850344</v>
      </c>
      <c r="F8695" s="3">
        <f>D8695+IF(Dashboard!$I$3,E8695,0)</f>
        <v>-230442.12743091275</v>
      </c>
      <c r="G8695" s="3">
        <f>IF(Dashboard!$I$4, ('Lookups and Calculations'!$F$9) / (1 - 'Lookups and Calculations'!$F$10), 'Lookups and Calculations'!$F$9)</f>
        <v>1951878.888340465</v>
      </c>
      <c r="H8695" s="12">
        <f t="shared" si="270"/>
        <v>0</v>
      </c>
      <c r="I8695" s="12">
        <f t="shared" si="271"/>
        <v>0</v>
      </c>
      <c r="J8695" s="13">
        <f>(1 - Dashboard!$I$9) * H8695 * Dashboard!$I$8 * 'Lookups and Calculations'!$F$12</f>
        <v>0</v>
      </c>
      <c r="K8695" s="12">
        <f>(1 - Dashboard!$I$11) * I8695 * Dashboard!$I$10 * 'Lookups and Calculations'!$F$12</f>
        <v>0</v>
      </c>
      <c r="L8695" s="12">
        <f>(H8695 - I8695) * Dashboard!$I$13 * (Dashboard!$D$12 / 365) * 'Lookups and Calculations'!$F$12</f>
        <v>0</v>
      </c>
      <c r="M8695" s="3">
        <f>(G8695*2) * Dashboard!$I$13 * (Dashboard!$D$12 / 365) * 'Lookups and Calculations'!$F$12</f>
        <v>1602.0878730267946</v>
      </c>
      <c r="N8695" s="12">
        <f>H8695 * Dashboard!$I$14 * Dashboard!$I$15 * (Dashboard!$D$12 / 365) * 'Lookups and Calculations'!$F$12</f>
        <v>0</v>
      </c>
    </row>
    <row r="8696" spans="1:14" x14ac:dyDescent="0.35">
      <c r="A8696" s="2">
        <v>8695</v>
      </c>
      <c r="B8696" s="11">
        <v>0.42748054144466435</v>
      </c>
      <c r="C8696" s="11">
        <v>0.83413554522509215</v>
      </c>
      <c r="D8696" s="3">
        <f>B8696*Dashboard!$D$11*Dashboard!$D$10*SQRT(Dashboard!$D$12/365)</f>
        <v>106135.62400875984</v>
      </c>
      <c r="E8696" s="3">
        <f>IF(Dashboard!$I$3,C8696*Dashboard!$E$11*Dashboard!$E$10*SQRT(Dashboard!$D$12/365),0)</f>
        <v>414201.29347249988</v>
      </c>
      <c r="F8696" s="3">
        <f>D8696+IF(Dashboard!$I$3,E8696,0)</f>
        <v>520336.91748125973</v>
      </c>
      <c r="G8696" s="3">
        <f>IF(Dashboard!$I$4, ('Lookups and Calculations'!$F$9) / (1 - 'Lookups and Calculations'!$F$10), 'Lookups and Calculations'!$F$9)</f>
        <v>1951878.888340465</v>
      </c>
      <c r="H8696" s="12">
        <f t="shared" si="270"/>
        <v>0</v>
      </c>
      <c r="I8696" s="12">
        <f t="shared" si="271"/>
        <v>0</v>
      </c>
      <c r="J8696" s="13">
        <f>(1 - Dashboard!$I$9) * H8696 * Dashboard!$I$8 * 'Lookups and Calculations'!$F$12</f>
        <v>0</v>
      </c>
      <c r="K8696" s="12">
        <f>(1 - Dashboard!$I$11) * I8696 * Dashboard!$I$10 * 'Lookups and Calculations'!$F$12</f>
        <v>0</v>
      </c>
      <c r="L8696" s="12">
        <f>(H8696 - I8696) * Dashboard!$I$13 * (Dashboard!$D$12 / 365) * 'Lookups and Calculations'!$F$12</f>
        <v>0</v>
      </c>
      <c r="M8696" s="3">
        <f>(G8696*2) * Dashboard!$I$13 * (Dashboard!$D$12 / 365) * 'Lookups and Calculations'!$F$12</f>
        <v>1602.0878730267946</v>
      </c>
      <c r="N8696" s="12">
        <f>H8696 * Dashboard!$I$14 * Dashboard!$I$15 * (Dashboard!$D$12 / 365) * 'Lookups and Calculations'!$F$12</f>
        <v>0</v>
      </c>
    </row>
    <row r="8697" spans="1:14" x14ac:dyDescent="0.35">
      <c r="A8697" s="2">
        <v>8696</v>
      </c>
      <c r="B8697" s="11">
        <v>-1.2633246916518577</v>
      </c>
      <c r="C8697" s="11">
        <v>4.2609334102066389E-2</v>
      </c>
      <c r="D8697" s="3">
        <f>B8697*Dashboard!$D$11*Dashboard!$D$10*SQRT(Dashboard!$D$12/365)</f>
        <v>-313660.48620835441</v>
      </c>
      <c r="E8697" s="3">
        <f>IF(Dashboard!$I$3,C8697*Dashboard!$E$11*Dashboard!$E$10*SQRT(Dashboard!$D$12/365),0)</f>
        <v>21158.241487377501</v>
      </c>
      <c r="F8697" s="3">
        <f>D8697+IF(Dashboard!$I$3,E8697,0)</f>
        <v>-292502.24472097692</v>
      </c>
      <c r="G8697" s="3">
        <f>IF(Dashboard!$I$4, ('Lookups and Calculations'!$F$9) / (1 - 'Lookups and Calculations'!$F$10), 'Lookups and Calculations'!$F$9)</f>
        <v>1951878.888340465</v>
      </c>
      <c r="H8697" s="12">
        <f t="shared" si="270"/>
        <v>0</v>
      </c>
      <c r="I8697" s="12">
        <f t="shared" si="271"/>
        <v>0</v>
      </c>
      <c r="J8697" s="13">
        <f>(1 - Dashboard!$I$9) * H8697 * Dashboard!$I$8 * 'Lookups and Calculations'!$F$12</f>
        <v>0</v>
      </c>
      <c r="K8697" s="12">
        <f>(1 - Dashboard!$I$11) * I8697 * Dashboard!$I$10 * 'Lookups and Calculations'!$F$12</f>
        <v>0</v>
      </c>
      <c r="L8697" s="12">
        <f>(H8697 - I8697) * Dashboard!$I$13 * (Dashboard!$D$12 / 365) * 'Lookups and Calculations'!$F$12</f>
        <v>0</v>
      </c>
      <c r="M8697" s="3">
        <f>(G8697*2) * Dashboard!$I$13 * (Dashboard!$D$12 / 365) * 'Lookups and Calculations'!$F$12</f>
        <v>1602.0878730267946</v>
      </c>
      <c r="N8697" s="12">
        <f>H8697 * Dashboard!$I$14 * Dashboard!$I$15 * (Dashboard!$D$12 / 365) * 'Lookups and Calculations'!$F$12</f>
        <v>0</v>
      </c>
    </row>
    <row r="8698" spans="1:14" x14ac:dyDescent="0.35">
      <c r="A8698" s="2">
        <v>8697</v>
      </c>
      <c r="B8698" s="11">
        <v>1.941528238098909</v>
      </c>
      <c r="C8698" s="11">
        <v>-0.13544164790614729</v>
      </c>
      <c r="D8698" s="3">
        <f>B8698*Dashboard!$D$11*Dashboard!$D$10*SQRT(Dashboard!$D$12/365)</f>
        <v>482046.06082153117</v>
      </c>
      <c r="E8698" s="3">
        <f>IF(Dashboard!$I$3,C8698*Dashboard!$E$11*Dashboard!$E$10*SQRT(Dashboard!$D$12/365),0)</f>
        <v>-67255.38322148165</v>
      </c>
      <c r="F8698" s="3">
        <f>D8698+IF(Dashboard!$I$3,E8698,0)</f>
        <v>414790.67760004953</v>
      </c>
      <c r="G8698" s="3">
        <f>IF(Dashboard!$I$4, ('Lookups and Calculations'!$F$9) / (1 - 'Lookups and Calculations'!$F$10), 'Lookups and Calculations'!$F$9)</f>
        <v>1951878.888340465</v>
      </c>
      <c r="H8698" s="12">
        <f t="shared" si="270"/>
        <v>0</v>
      </c>
      <c r="I8698" s="12">
        <f t="shared" si="271"/>
        <v>0</v>
      </c>
      <c r="J8698" s="13">
        <f>(1 - Dashboard!$I$9) * H8698 * Dashboard!$I$8 * 'Lookups and Calculations'!$F$12</f>
        <v>0</v>
      </c>
      <c r="K8698" s="12">
        <f>(1 - Dashboard!$I$11) * I8698 * Dashboard!$I$10 * 'Lookups and Calculations'!$F$12</f>
        <v>0</v>
      </c>
      <c r="L8698" s="12">
        <f>(H8698 - I8698) * Dashboard!$I$13 * (Dashboard!$D$12 / 365) * 'Lookups and Calculations'!$F$12</f>
        <v>0</v>
      </c>
      <c r="M8698" s="3">
        <f>(G8698*2) * Dashboard!$I$13 * (Dashboard!$D$12 / 365) * 'Lookups and Calculations'!$F$12</f>
        <v>1602.0878730267946</v>
      </c>
      <c r="N8698" s="12">
        <f>H8698 * Dashboard!$I$14 * Dashboard!$I$15 * (Dashboard!$D$12 / 365) * 'Lookups and Calculations'!$F$12</f>
        <v>0</v>
      </c>
    </row>
    <row r="8699" spans="1:14" x14ac:dyDescent="0.35">
      <c r="A8699" s="2">
        <v>8698</v>
      </c>
      <c r="B8699" s="11">
        <v>0.49040496307761489</v>
      </c>
      <c r="C8699" s="11">
        <v>-0.192053120271963</v>
      </c>
      <c r="D8699" s="3">
        <f>B8699*Dashboard!$D$11*Dashboard!$D$10*SQRT(Dashboard!$D$12/365)</f>
        <v>121758.61057285829</v>
      </c>
      <c r="E8699" s="3">
        <f>IF(Dashboard!$I$3,C8699*Dashboard!$E$11*Dashboard!$E$10*SQRT(Dashboard!$D$12/365),0)</f>
        <v>-95366.575956921239</v>
      </c>
      <c r="F8699" s="3">
        <f>D8699+IF(Dashboard!$I$3,E8699,0)</f>
        <v>26392.034615937053</v>
      </c>
      <c r="G8699" s="3">
        <f>IF(Dashboard!$I$4, ('Lookups and Calculations'!$F$9) / (1 - 'Lookups and Calculations'!$F$10), 'Lookups and Calculations'!$F$9)</f>
        <v>1951878.888340465</v>
      </c>
      <c r="H8699" s="12">
        <f t="shared" si="270"/>
        <v>0</v>
      </c>
      <c r="I8699" s="12">
        <f t="shared" si="271"/>
        <v>0</v>
      </c>
      <c r="J8699" s="13">
        <f>(1 - Dashboard!$I$9) * H8699 * Dashboard!$I$8 * 'Lookups and Calculations'!$F$12</f>
        <v>0</v>
      </c>
      <c r="K8699" s="12">
        <f>(1 - Dashboard!$I$11) * I8699 * Dashboard!$I$10 * 'Lookups and Calculations'!$F$12</f>
        <v>0</v>
      </c>
      <c r="L8699" s="12">
        <f>(H8699 - I8699) * Dashboard!$I$13 * (Dashboard!$D$12 / 365) * 'Lookups and Calculations'!$F$12</f>
        <v>0</v>
      </c>
      <c r="M8699" s="3">
        <f>(G8699*2) * Dashboard!$I$13 * (Dashboard!$D$12 / 365) * 'Lookups and Calculations'!$F$12</f>
        <v>1602.0878730267946</v>
      </c>
      <c r="N8699" s="12">
        <f>H8699 * Dashboard!$I$14 * Dashboard!$I$15 * (Dashboard!$D$12 / 365) * 'Lookups and Calculations'!$F$12</f>
        <v>0</v>
      </c>
    </row>
    <row r="8700" spans="1:14" x14ac:dyDescent="0.35">
      <c r="A8700" s="2">
        <v>8699</v>
      </c>
      <c r="B8700" s="11">
        <v>4.8150112914432532E-2</v>
      </c>
      <c r="C8700" s="11">
        <v>-0.63526596870730889</v>
      </c>
      <c r="D8700" s="3">
        <f>B8700*Dashboard!$D$11*Dashboard!$D$10*SQRT(Dashboard!$D$12/365)</f>
        <v>11954.795095455986</v>
      </c>
      <c r="E8700" s="3">
        <f>IF(Dashboard!$I$3,C8700*Dashboard!$E$11*Dashboard!$E$10*SQRT(Dashboard!$D$12/365),0)</f>
        <v>-315449.91391851392</v>
      </c>
      <c r="F8700" s="3">
        <f>D8700+IF(Dashboard!$I$3,E8700,0)</f>
        <v>-303495.11882305791</v>
      </c>
      <c r="G8700" s="3">
        <f>IF(Dashboard!$I$4, ('Lookups and Calculations'!$F$9) / (1 - 'Lookups and Calculations'!$F$10), 'Lookups and Calculations'!$F$9)</f>
        <v>1951878.888340465</v>
      </c>
      <c r="H8700" s="12">
        <f t="shared" si="270"/>
        <v>0</v>
      </c>
      <c r="I8700" s="12">
        <f t="shared" si="271"/>
        <v>0</v>
      </c>
      <c r="J8700" s="13">
        <f>(1 - Dashboard!$I$9) * H8700 * Dashboard!$I$8 * 'Lookups and Calculations'!$F$12</f>
        <v>0</v>
      </c>
      <c r="K8700" s="12">
        <f>(1 - Dashboard!$I$11) * I8700 * Dashboard!$I$10 * 'Lookups and Calculations'!$F$12</f>
        <v>0</v>
      </c>
      <c r="L8700" s="12">
        <f>(H8700 - I8700) * Dashboard!$I$13 * (Dashboard!$D$12 / 365) * 'Lookups and Calculations'!$F$12</f>
        <v>0</v>
      </c>
      <c r="M8700" s="3">
        <f>(G8700*2) * Dashboard!$I$13 * (Dashboard!$D$12 / 365) * 'Lookups and Calculations'!$F$12</f>
        <v>1602.0878730267946</v>
      </c>
      <c r="N8700" s="12">
        <f>H8700 * Dashboard!$I$14 * Dashboard!$I$15 * (Dashboard!$D$12 / 365) * 'Lookups and Calculations'!$F$12</f>
        <v>0</v>
      </c>
    </row>
    <row r="8701" spans="1:14" x14ac:dyDescent="0.35">
      <c r="A8701" s="2">
        <v>8700</v>
      </c>
      <c r="B8701" s="11">
        <v>-1.119749879249633</v>
      </c>
      <c r="C8701" s="11">
        <v>0.4271965373753896</v>
      </c>
      <c r="D8701" s="3">
        <f>B8701*Dashboard!$D$11*Dashboard!$D$10*SQRT(Dashboard!$D$12/365)</f>
        <v>-278013.478148636</v>
      </c>
      <c r="E8701" s="3">
        <f>IF(Dashboard!$I$3,C8701*Dashboard!$E$11*Dashboard!$E$10*SQRT(Dashboard!$D$12/365),0)</f>
        <v>212130.22195344843</v>
      </c>
      <c r="F8701" s="3">
        <f>D8701+IF(Dashboard!$I$3,E8701,0)</f>
        <v>-65883.256195187569</v>
      </c>
      <c r="G8701" s="3">
        <f>IF(Dashboard!$I$4, ('Lookups and Calculations'!$F$9) / (1 - 'Lookups and Calculations'!$F$10), 'Lookups and Calculations'!$F$9)</f>
        <v>1951878.888340465</v>
      </c>
      <c r="H8701" s="12">
        <f t="shared" si="270"/>
        <v>0</v>
      </c>
      <c r="I8701" s="12">
        <f t="shared" si="271"/>
        <v>0</v>
      </c>
      <c r="J8701" s="13">
        <f>(1 - Dashboard!$I$9) * H8701 * Dashboard!$I$8 * 'Lookups and Calculations'!$F$12</f>
        <v>0</v>
      </c>
      <c r="K8701" s="12">
        <f>(1 - Dashboard!$I$11) * I8701 * Dashboard!$I$10 * 'Lookups and Calculations'!$F$12</f>
        <v>0</v>
      </c>
      <c r="L8701" s="12">
        <f>(H8701 - I8701) * Dashboard!$I$13 * (Dashboard!$D$12 / 365) * 'Lookups and Calculations'!$F$12</f>
        <v>0</v>
      </c>
      <c r="M8701" s="3">
        <f>(G8701*2) * Dashboard!$I$13 * (Dashboard!$D$12 / 365) * 'Lookups and Calculations'!$F$12</f>
        <v>1602.0878730267946</v>
      </c>
      <c r="N8701" s="12">
        <f>H8701 * Dashboard!$I$14 * Dashboard!$I$15 * (Dashboard!$D$12 / 365) * 'Lookups and Calculations'!$F$12</f>
        <v>0</v>
      </c>
    </row>
    <row r="8702" spans="1:14" x14ac:dyDescent="0.35">
      <c r="A8702" s="2">
        <v>8701</v>
      </c>
      <c r="B8702" s="11">
        <v>-0.43989313234150018</v>
      </c>
      <c r="C8702" s="11">
        <v>-6.5194341809634113E-2</v>
      </c>
      <c r="D8702" s="3">
        <f>B8702*Dashboard!$D$11*Dashboard!$D$10*SQRT(Dashboard!$D$12/365)</f>
        <v>-109217.44400446989</v>
      </c>
      <c r="E8702" s="3">
        <f>IF(Dashboard!$I$3,C8702*Dashboard!$E$11*Dashboard!$E$10*SQRT(Dashboard!$D$12/365),0)</f>
        <v>-32373.132711125254</v>
      </c>
      <c r="F8702" s="3">
        <f>D8702+IF(Dashboard!$I$3,E8702,0)</f>
        <v>-141590.57671559515</v>
      </c>
      <c r="G8702" s="3">
        <f>IF(Dashboard!$I$4, ('Lookups and Calculations'!$F$9) / (1 - 'Lookups and Calculations'!$F$10), 'Lookups and Calculations'!$F$9)</f>
        <v>1951878.888340465</v>
      </c>
      <c r="H8702" s="12">
        <f t="shared" si="270"/>
        <v>0</v>
      </c>
      <c r="I8702" s="12">
        <f t="shared" si="271"/>
        <v>0</v>
      </c>
      <c r="J8702" s="13">
        <f>(1 - Dashboard!$I$9) * H8702 * Dashboard!$I$8 * 'Lookups and Calculations'!$F$12</f>
        <v>0</v>
      </c>
      <c r="K8702" s="12">
        <f>(1 - Dashboard!$I$11) * I8702 * Dashboard!$I$10 * 'Lookups and Calculations'!$F$12</f>
        <v>0</v>
      </c>
      <c r="L8702" s="12">
        <f>(H8702 - I8702) * Dashboard!$I$13 * (Dashboard!$D$12 / 365) * 'Lookups and Calculations'!$F$12</f>
        <v>0</v>
      </c>
      <c r="M8702" s="3">
        <f>(G8702*2) * Dashboard!$I$13 * (Dashboard!$D$12 / 365) * 'Lookups and Calculations'!$F$12</f>
        <v>1602.0878730267946</v>
      </c>
      <c r="N8702" s="12">
        <f>H8702 * Dashboard!$I$14 * Dashboard!$I$15 * (Dashboard!$D$12 / 365) * 'Lookups and Calculations'!$F$12</f>
        <v>0</v>
      </c>
    </row>
    <row r="8703" spans="1:14" x14ac:dyDescent="0.35">
      <c r="A8703" s="2">
        <v>8702</v>
      </c>
      <c r="B8703" s="11">
        <v>0.89972707792988349</v>
      </c>
      <c r="C8703" s="11">
        <v>1.317713245134293</v>
      </c>
      <c r="D8703" s="3">
        <f>B8703*Dashboard!$D$11*Dashboard!$D$10*SQRT(Dashboard!$D$12/365)</f>
        <v>223385.82834893194</v>
      </c>
      <c r="E8703" s="3">
        <f>IF(Dashboard!$I$3,C8703*Dashboard!$E$11*Dashboard!$E$10*SQRT(Dashboard!$D$12/365),0)</f>
        <v>654328.34469748579</v>
      </c>
      <c r="F8703" s="3">
        <f>D8703+IF(Dashboard!$I$3,E8703,0)</f>
        <v>877714.17304641777</v>
      </c>
      <c r="G8703" s="3">
        <f>IF(Dashboard!$I$4, ('Lookups and Calculations'!$F$9) / (1 - 'Lookups and Calculations'!$F$10), 'Lookups and Calculations'!$F$9)</f>
        <v>1951878.888340465</v>
      </c>
      <c r="H8703" s="12">
        <f t="shared" si="270"/>
        <v>0</v>
      </c>
      <c r="I8703" s="12">
        <f t="shared" si="271"/>
        <v>0</v>
      </c>
      <c r="J8703" s="13">
        <f>(1 - Dashboard!$I$9) * H8703 * Dashboard!$I$8 * 'Lookups and Calculations'!$F$12</f>
        <v>0</v>
      </c>
      <c r="K8703" s="12">
        <f>(1 - Dashboard!$I$11) * I8703 * Dashboard!$I$10 * 'Lookups and Calculations'!$F$12</f>
        <v>0</v>
      </c>
      <c r="L8703" s="12">
        <f>(H8703 - I8703) * Dashboard!$I$13 * (Dashboard!$D$12 / 365) * 'Lookups and Calculations'!$F$12</f>
        <v>0</v>
      </c>
      <c r="M8703" s="3">
        <f>(G8703*2) * Dashboard!$I$13 * (Dashboard!$D$12 / 365) * 'Lookups and Calculations'!$F$12</f>
        <v>1602.0878730267946</v>
      </c>
      <c r="N8703" s="12">
        <f>H8703 * Dashboard!$I$14 * Dashboard!$I$15 * (Dashboard!$D$12 / 365) * 'Lookups and Calculations'!$F$12</f>
        <v>0</v>
      </c>
    </row>
    <row r="8704" spans="1:14" x14ac:dyDescent="0.35">
      <c r="A8704" s="2">
        <v>8703</v>
      </c>
      <c r="B8704" s="11">
        <v>1.959692167497989</v>
      </c>
      <c r="C8704" s="11">
        <v>0.4867553669222997</v>
      </c>
      <c r="D8704" s="3">
        <f>B8704*Dashboard!$D$11*Dashboard!$D$10*SQRT(Dashboard!$D$12/365)</f>
        <v>486555.83330078213</v>
      </c>
      <c r="E8704" s="3">
        <f>IF(Dashboard!$I$3,C8704*Dashboard!$E$11*Dashboard!$E$10*SQRT(Dashboard!$D$12/365),0)</f>
        <v>241704.96478422094</v>
      </c>
      <c r="F8704" s="3">
        <f>D8704+IF(Dashboard!$I$3,E8704,0)</f>
        <v>728260.79808500304</v>
      </c>
      <c r="G8704" s="3">
        <f>IF(Dashboard!$I$4, ('Lookups and Calculations'!$F$9) / (1 - 'Lookups and Calculations'!$F$10), 'Lookups and Calculations'!$F$9)</f>
        <v>1951878.888340465</v>
      </c>
      <c r="H8704" s="12">
        <f t="shared" si="270"/>
        <v>0</v>
      </c>
      <c r="I8704" s="12">
        <f t="shared" si="271"/>
        <v>0</v>
      </c>
      <c r="J8704" s="13">
        <f>(1 - Dashboard!$I$9) * H8704 * Dashboard!$I$8 * 'Lookups and Calculations'!$F$12</f>
        <v>0</v>
      </c>
      <c r="K8704" s="12">
        <f>(1 - Dashboard!$I$11) * I8704 * Dashboard!$I$10 * 'Lookups and Calculations'!$F$12</f>
        <v>0</v>
      </c>
      <c r="L8704" s="12">
        <f>(H8704 - I8704) * Dashboard!$I$13 * (Dashboard!$D$12 / 365) * 'Lookups and Calculations'!$F$12</f>
        <v>0</v>
      </c>
      <c r="M8704" s="3">
        <f>(G8704*2) * Dashboard!$I$13 * (Dashboard!$D$12 / 365) * 'Lookups and Calculations'!$F$12</f>
        <v>1602.0878730267946</v>
      </c>
      <c r="N8704" s="12">
        <f>H8704 * Dashboard!$I$14 * Dashboard!$I$15 * (Dashboard!$D$12 / 365) * 'Lookups and Calculations'!$F$12</f>
        <v>0</v>
      </c>
    </row>
    <row r="8705" spans="1:14" x14ac:dyDescent="0.35">
      <c r="A8705" s="2">
        <v>8704</v>
      </c>
      <c r="B8705" s="11">
        <v>2.155239859453185</v>
      </c>
      <c r="C8705" s="11">
        <v>-0.73930069684677635</v>
      </c>
      <c r="D8705" s="3">
        <f>B8705*Dashboard!$D$11*Dashboard!$D$10*SQRT(Dashboard!$D$12/365)</f>
        <v>535106.75971019873</v>
      </c>
      <c r="E8705" s="3">
        <f>IF(Dashboard!$I$3,C8705*Dashboard!$E$11*Dashboard!$E$10*SQRT(Dashboard!$D$12/365),0)</f>
        <v>-367109.76609493571</v>
      </c>
      <c r="F8705" s="3">
        <f>D8705+IF(Dashboard!$I$3,E8705,0)</f>
        <v>167996.99361526303</v>
      </c>
      <c r="G8705" s="3">
        <f>IF(Dashboard!$I$4, ('Lookups and Calculations'!$F$9) / (1 - 'Lookups and Calculations'!$F$10), 'Lookups and Calculations'!$F$9)</f>
        <v>1951878.888340465</v>
      </c>
      <c r="H8705" s="12">
        <f t="shared" si="270"/>
        <v>0</v>
      </c>
      <c r="I8705" s="12">
        <f t="shared" si="271"/>
        <v>0</v>
      </c>
      <c r="J8705" s="13">
        <f>(1 - Dashboard!$I$9) * H8705 * Dashboard!$I$8 * 'Lookups and Calculations'!$F$12</f>
        <v>0</v>
      </c>
      <c r="K8705" s="12">
        <f>(1 - Dashboard!$I$11) * I8705 * Dashboard!$I$10 * 'Lookups and Calculations'!$F$12</f>
        <v>0</v>
      </c>
      <c r="L8705" s="12">
        <f>(H8705 - I8705) * Dashboard!$I$13 * (Dashboard!$D$12 / 365) * 'Lookups and Calculations'!$F$12</f>
        <v>0</v>
      </c>
      <c r="M8705" s="3">
        <f>(G8705*2) * Dashboard!$I$13 * (Dashboard!$D$12 / 365) * 'Lookups and Calculations'!$F$12</f>
        <v>1602.0878730267946</v>
      </c>
      <c r="N8705" s="12">
        <f>H8705 * Dashboard!$I$14 * Dashboard!$I$15 * (Dashboard!$D$12 / 365) * 'Lookups and Calculations'!$F$12</f>
        <v>0</v>
      </c>
    </row>
    <row r="8706" spans="1:14" x14ac:dyDescent="0.35">
      <c r="A8706" s="2">
        <v>8705</v>
      </c>
      <c r="B8706" s="11">
        <v>0.72560940204162638</v>
      </c>
      <c r="C8706" s="11">
        <v>-0.58889699148876573</v>
      </c>
      <c r="D8706" s="3">
        <f>B8706*Dashboard!$D$11*Dashboard!$D$10*SQRT(Dashboard!$D$12/365)</f>
        <v>180155.58418646795</v>
      </c>
      <c r="E8706" s="3">
        <f>IF(Dashboard!$I$3,C8706*Dashboard!$E$11*Dashboard!$E$10*SQRT(Dashboard!$D$12/365),0)</f>
        <v>-292424.77076179266</v>
      </c>
      <c r="F8706" s="3">
        <f>D8706+IF(Dashboard!$I$3,E8706,0)</f>
        <v>-112269.18657532471</v>
      </c>
      <c r="G8706" s="3">
        <f>IF(Dashboard!$I$4, ('Lookups and Calculations'!$F$9) / (1 - 'Lookups and Calculations'!$F$10), 'Lookups and Calculations'!$F$9)</f>
        <v>1951878.888340465</v>
      </c>
      <c r="H8706" s="12">
        <f t="shared" si="270"/>
        <v>0</v>
      </c>
      <c r="I8706" s="12">
        <f t="shared" si="271"/>
        <v>0</v>
      </c>
      <c r="J8706" s="13">
        <f>(1 - Dashboard!$I$9) * H8706 * Dashboard!$I$8 * 'Lookups and Calculations'!$F$12</f>
        <v>0</v>
      </c>
      <c r="K8706" s="12">
        <f>(1 - Dashboard!$I$11) * I8706 * Dashboard!$I$10 * 'Lookups and Calculations'!$F$12</f>
        <v>0</v>
      </c>
      <c r="L8706" s="12">
        <f>(H8706 - I8706) * Dashboard!$I$13 * (Dashboard!$D$12 / 365) * 'Lookups and Calculations'!$F$12</f>
        <v>0</v>
      </c>
      <c r="M8706" s="3">
        <f>(G8706*2) * Dashboard!$I$13 * (Dashboard!$D$12 / 365) * 'Lookups and Calculations'!$F$12</f>
        <v>1602.0878730267946</v>
      </c>
      <c r="N8706" s="12">
        <f>H8706 * Dashboard!$I$14 * Dashboard!$I$15 * (Dashboard!$D$12 / 365) * 'Lookups and Calculations'!$F$12</f>
        <v>0</v>
      </c>
    </row>
    <row r="8707" spans="1:14" x14ac:dyDescent="0.35">
      <c r="A8707" s="2">
        <v>8706</v>
      </c>
      <c r="B8707" s="11">
        <v>0.17268723647885723</v>
      </c>
      <c r="C8707" s="11">
        <v>0.39748608649856609</v>
      </c>
      <c r="D8707" s="3">
        <f>B8707*Dashboard!$D$11*Dashboard!$D$10*SQRT(Dashboard!$D$12/365)</f>
        <v>42875.092138911561</v>
      </c>
      <c r="E8707" s="3">
        <f>IF(Dashboard!$I$3,C8707*Dashboard!$E$11*Dashboard!$E$10*SQRT(Dashboard!$D$12/365),0)</f>
        <v>197377.09549423409</v>
      </c>
      <c r="F8707" s="3">
        <f>D8707+IF(Dashboard!$I$3,E8707,0)</f>
        <v>240252.18763314566</v>
      </c>
      <c r="G8707" s="3">
        <f>IF(Dashboard!$I$4, ('Lookups and Calculations'!$F$9) / (1 - 'Lookups and Calculations'!$F$10), 'Lookups and Calculations'!$F$9)</f>
        <v>1951878.888340465</v>
      </c>
      <c r="H8707" s="12">
        <f t="shared" ref="H8707:H8770" si="272">MAX(0,F8707-G8707)</f>
        <v>0</v>
      </c>
      <c r="I8707" s="12">
        <f t="shared" ref="I8707:I8770" si="273">MAX(0,-F8707-G8707)</f>
        <v>0</v>
      </c>
      <c r="J8707" s="13">
        <f>(1 - Dashboard!$I$9) * H8707 * Dashboard!$I$8 * 'Lookups and Calculations'!$F$12</f>
        <v>0</v>
      </c>
      <c r="K8707" s="12">
        <f>(1 - Dashboard!$I$11) * I8707 * Dashboard!$I$10 * 'Lookups and Calculations'!$F$12</f>
        <v>0</v>
      </c>
      <c r="L8707" s="12">
        <f>(H8707 - I8707) * Dashboard!$I$13 * (Dashboard!$D$12 / 365) * 'Lookups and Calculations'!$F$12</f>
        <v>0</v>
      </c>
      <c r="M8707" s="3">
        <f>(G8707*2) * Dashboard!$I$13 * (Dashboard!$D$12 / 365) * 'Lookups and Calculations'!$F$12</f>
        <v>1602.0878730267946</v>
      </c>
      <c r="N8707" s="12">
        <f>H8707 * Dashboard!$I$14 * Dashboard!$I$15 * (Dashboard!$D$12 / 365) * 'Lookups and Calculations'!$F$12</f>
        <v>0</v>
      </c>
    </row>
    <row r="8708" spans="1:14" x14ac:dyDescent="0.35">
      <c r="A8708" s="2">
        <v>8707</v>
      </c>
      <c r="B8708" s="11">
        <v>-0.80276523710582381</v>
      </c>
      <c r="C8708" s="11">
        <v>-1.8029284625643518</v>
      </c>
      <c r="D8708" s="3">
        <f>B8708*Dashboard!$D$11*Dashboard!$D$10*SQRT(Dashboard!$D$12/365)</f>
        <v>-199311.97121821676</v>
      </c>
      <c r="E8708" s="3">
        <f>IF(Dashboard!$I$3,C8708*Dashboard!$E$11*Dashboard!$E$10*SQRT(Dashboard!$D$12/365),0)</f>
        <v>-895268.52740824292</v>
      </c>
      <c r="F8708" s="3">
        <f>D8708+IF(Dashboard!$I$3,E8708,0)</f>
        <v>-1094580.4986264596</v>
      </c>
      <c r="G8708" s="3">
        <f>IF(Dashboard!$I$4, ('Lookups and Calculations'!$F$9) / (1 - 'Lookups and Calculations'!$F$10), 'Lookups and Calculations'!$F$9)</f>
        <v>1951878.888340465</v>
      </c>
      <c r="H8708" s="12">
        <f t="shared" si="272"/>
        <v>0</v>
      </c>
      <c r="I8708" s="12">
        <f t="shared" si="273"/>
        <v>0</v>
      </c>
      <c r="J8708" s="13">
        <f>(1 - Dashboard!$I$9) * H8708 * Dashboard!$I$8 * 'Lookups and Calculations'!$F$12</f>
        <v>0</v>
      </c>
      <c r="K8708" s="12">
        <f>(1 - Dashboard!$I$11) * I8708 * Dashboard!$I$10 * 'Lookups and Calculations'!$F$12</f>
        <v>0</v>
      </c>
      <c r="L8708" s="12">
        <f>(H8708 - I8708) * Dashboard!$I$13 * (Dashboard!$D$12 / 365) * 'Lookups and Calculations'!$F$12</f>
        <v>0</v>
      </c>
      <c r="M8708" s="3">
        <f>(G8708*2) * Dashboard!$I$13 * (Dashboard!$D$12 / 365) * 'Lookups and Calculations'!$F$12</f>
        <v>1602.0878730267946</v>
      </c>
      <c r="N8708" s="12">
        <f>H8708 * Dashboard!$I$14 * Dashboard!$I$15 * (Dashboard!$D$12 / 365) * 'Lookups and Calculations'!$F$12</f>
        <v>0</v>
      </c>
    </row>
    <row r="8709" spans="1:14" x14ac:dyDescent="0.35">
      <c r="A8709" s="2">
        <v>8708</v>
      </c>
      <c r="B8709" s="11">
        <v>-0.62405718332306559</v>
      </c>
      <c r="C8709" s="11">
        <v>1.272615364105067</v>
      </c>
      <c r="D8709" s="3">
        <f>B8709*Dashboard!$D$11*Dashboard!$D$10*SQRT(Dashboard!$D$12/365)</f>
        <v>-154942.01992283296</v>
      </c>
      <c r="E8709" s="3">
        <f>IF(Dashboard!$I$3,C8709*Dashboard!$E$11*Dashboard!$E$10*SQRT(Dashboard!$D$12/365),0)</f>
        <v>631934.38155552011</v>
      </c>
      <c r="F8709" s="3">
        <f>D8709+IF(Dashboard!$I$3,E8709,0)</f>
        <v>476992.36163268716</v>
      </c>
      <c r="G8709" s="3">
        <f>IF(Dashboard!$I$4, ('Lookups and Calculations'!$F$9) / (1 - 'Lookups and Calculations'!$F$10), 'Lookups and Calculations'!$F$9)</f>
        <v>1951878.888340465</v>
      </c>
      <c r="H8709" s="12">
        <f t="shared" si="272"/>
        <v>0</v>
      </c>
      <c r="I8709" s="12">
        <f t="shared" si="273"/>
        <v>0</v>
      </c>
      <c r="J8709" s="13">
        <f>(1 - Dashboard!$I$9) * H8709 * Dashboard!$I$8 * 'Lookups and Calculations'!$F$12</f>
        <v>0</v>
      </c>
      <c r="K8709" s="12">
        <f>(1 - Dashboard!$I$11) * I8709 * Dashboard!$I$10 * 'Lookups and Calculations'!$F$12</f>
        <v>0</v>
      </c>
      <c r="L8709" s="12">
        <f>(H8709 - I8709) * Dashboard!$I$13 * (Dashboard!$D$12 / 365) * 'Lookups and Calculations'!$F$12</f>
        <v>0</v>
      </c>
      <c r="M8709" s="3">
        <f>(G8709*2) * Dashboard!$I$13 * (Dashboard!$D$12 / 365) * 'Lookups and Calculations'!$F$12</f>
        <v>1602.0878730267946</v>
      </c>
      <c r="N8709" s="12">
        <f>H8709 * Dashboard!$I$14 * Dashboard!$I$15 * (Dashboard!$D$12 / 365) * 'Lookups and Calculations'!$F$12</f>
        <v>0</v>
      </c>
    </row>
    <row r="8710" spans="1:14" x14ac:dyDescent="0.35">
      <c r="A8710" s="2">
        <v>8709</v>
      </c>
      <c r="B8710" s="11">
        <v>0.57631509355180155</v>
      </c>
      <c r="C8710" s="11">
        <v>-1.6458964037595596</v>
      </c>
      <c r="D8710" s="3">
        <f>B8710*Dashboard!$D$11*Dashboard!$D$10*SQRT(Dashboard!$D$12/365)</f>
        <v>143088.52953416866</v>
      </c>
      <c r="E8710" s="3">
        <f>IF(Dashboard!$I$3,C8710*Dashboard!$E$11*Dashboard!$E$10*SQRT(Dashboard!$D$12/365),0)</f>
        <v>-817292.13346852327</v>
      </c>
      <c r="F8710" s="3">
        <f>D8710+IF(Dashboard!$I$3,E8710,0)</f>
        <v>-674203.60393435461</v>
      </c>
      <c r="G8710" s="3">
        <f>IF(Dashboard!$I$4, ('Lookups and Calculations'!$F$9) / (1 - 'Lookups and Calculations'!$F$10), 'Lookups and Calculations'!$F$9)</f>
        <v>1951878.888340465</v>
      </c>
      <c r="H8710" s="12">
        <f t="shared" si="272"/>
        <v>0</v>
      </c>
      <c r="I8710" s="12">
        <f t="shared" si="273"/>
        <v>0</v>
      </c>
      <c r="J8710" s="13">
        <f>(1 - Dashboard!$I$9) * H8710 * Dashboard!$I$8 * 'Lookups and Calculations'!$F$12</f>
        <v>0</v>
      </c>
      <c r="K8710" s="12">
        <f>(1 - Dashboard!$I$11) * I8710 * Dashboard!$I$10 * 'Lookups and Calculations'!$F$12</f>
        <v>0</v>
      </c>
      <c r="L8710" s="12">
        <f>(H8710 - I8710) * Dashboard!$I$13 * (Dashboard!$D$12 / 365) * 'Lookups and Calculations'!$F$12</f>
        <v>0</v>
      </c>
      <c r="M8710" s="3">
        <f>(G8710*2) * Dashboard!$I$13 * (Dashboard!$D$12 / 365) * 'Lookups and Calculations'!$F$12</f>
        <v>1602.0878730267946</v>
      </c>
      <c r="N8710" s="12">
        <f>H8710 * Dashboard!$I$14 * Dashboard!$I$15 * (Dashboard!$D$12 / 365) * 'Lookups and Calculations'!$F$12</f>
        <v>0</v>
      </c>
    </row>
    <row r="8711" spans="1:14" x14ac:dyDescent="0.35">
      <c r="A8711" s="2">
        <v>8710</v>
      </c>
      <c r="B8711" s="11">
        <v>1.1284975411898142</v>
      </c>
      <c r="C8711" s="11">
        <v>-0.26426724075243446</v>
      </c>
      <c r="D8711" s="3">
        <f>B8711*Dashboard!$D$11*Dashboard!$D$10*SQRT(Dashboard!$D$12/365)</f>
        <v>280185.36310859502</v>
      </c>
      <c r="E8711" s="3">
        <f>IF(Dashboard!$I$3,C8711*Dashboard!$E$11*Dashboard!$E$10*SQRT(Dashboard!$D$12/365),0)</f>
        <v>-131225.47476684867</v>
      </c>
      <c r="F8711" s="3">
        <f>D8711+IF(Dashboard!$I$3,E8711,0)</f>
        <v>148959.88834174635</v>
      </c>
      <c r="G8711" s="3">
        <f>IF(Dashboard!$I$4, ('Lookups and Calculations'!$F$9) / (1 - 'Lookups and Calculations'!$F$10), 'Lookups and Calculations'!$F$9)</f>
        <v>1951878.888340465</v>
      </c>
      <c r="H8711" s="12">
        <f t="shared" si="272"/>
        <v>0</v>
      </c>
      <c r="I8711" s="12">
        <f t="shared" si="273"/>
        <v>0</v>
      </c>
      <c r="J8711" s="13">
        <f>(1 - Dashboard!$I$9) * H8711 * Dashboard!$I$8 * 'Lookups and Calculations'!$F$12</f>
        <v>0</v>
      </c>
      <c r="K8711" s="12">
        <f>(1 - Dashboard!$I$11) * I8711 * Dashboard!$I$10 * 'Lookups and Calculations'!$F$12</f>
        <v>0</v>
      </c>
      <c r="L8711" s="12">
        <f>(H8711 - I8711) * Dashboard!$I$13 * (Dashboard!$D$12 / 365) * 'Lookups and Calculations'!$F$12</f>
        <v>0</v>
      </c>
      <c r="M8711" s="3">
        <f>(G8711*2) * Dashboard!$I$13 * (Dashboard!$D$12 / 365) * 'Lookups and Calculations'!$F$12</f>
        <v>1602.0878730267946</v>
      </c>
      <c r="N8711" s="12">
        <f>H8711 * Dashboard!$I$14 * Dashboard!$I$15 * (Dashboard!$D$12 / 365) * 'Lookups and Calculations'!$F$12</f>
        <v>0</v>
      </c>
    </row>
    <row r="8712" spans="1:14" x14ac:dyDescent="0.35">
      <c r="A8712" s="2">
        <v>8711</v>
      </c>
      <c r="B8712" s="11">
        <v>0.11622447868480784</v>
      </c>
      <c r="C8712" s="11">
        <v>1.048653743135904</v>
      </c>
      <c r="D8712" s="3">
        <f>B8712*Dashboard!$D$11*Dashboard!$D$10*SQRT(Dashboard!$D$12/365)</f>
        <v>28856.418887786207</v>
      </c>
      <c r="E8712" s="3">
        <f>IF(Dashboard!$I$3,C8712*Dashboard!$E$11*Dashboard!$E$10*SQRT(Dashboard!$D$12/365),0)</f>
        <v>520723.20775451348</v>
      </c>
      <c r="F8712" s="3">
        <f>D8712+IF(Dashboard!$I$3,E8712,0)</f>
        <v>549579.6266422997</v>
      </c>
      <c r="G8712" s="3">
        <f>IF(Dashboard!$I$4, ('Lookups and Calculations'!$F$9) / (1 - 'Lookups and Calculations'!$F$10), 'Lookups and Calculations'!$F$9)</f>
        <v>1951878.888340465</v>
      </c>
      <c r="H8712" s="12">
        <f t="shared" si="272"/>
        <v>0</v>
      </c>
      <c r="I8712" s="12">
        <f t="shared" si="273"/>
        <v>0</v>
      </c>
      <c r="J8712" s="13">
        <f>(1 - Dashboard!$I$9) * H8712 * Dashboard!$I$8 * 'Lookups and Calculations'!$F$12</f>
        <v>0</v>
      </c>
      <c r="K8712" s="12">
        <f>(1 - Dashboard!$I$11) * I8712 * Dashboard!$I$10 * 'Lookups and Calculations'!$F$12</f>
        <v>0</v>
      </c>
      <c r="L8712" s="12">
        <f>(H8712 - I8712) * Dashboard!$I$13 * (Dashboard!$D$12 / 365) * 'Lookups and Calculations'!$F$12</f>
        <v>0</v>
      </c>
      <c r="M8712" s="3">
        <f>(G8712*2) * Dashboard!$I$13 * (Dashboard!$D$12 / 365) * 'Lookups and Calculations'!$F$12</f>
        <v>1602.0878730267946</v>
      </c>
      <c r="N8712" s="12">
        <f>H8712 * Dashboard!$I$14 * Dashboard!$I$15 * (Dashboard!$D$12 / 365) * 'Lookups and Calculations'!$F$12</f>
        <v>0</v>
      </c>
    </row>
    <row r="8713" spans="1:14" x14ac:dyDescent="0.35">
      <c r="A8713" s="2">
        <v>8712</v>
      </c>
      <c r="B8713" s="11">
        <v>1.0221233525167039</v>
      </c>
      <c r="C8713" s="11">
        <v>0.15649026617713727</v>
      </c>
      <c r="D8713" s="3">
        <f>B8713*Dashboard!$D$11*Dashboard!$D$10*SQRT(Dashboard!$D$12/365)</f>
        <v>253774.59162624544</v>
      </c>
      <c r="E8713" s="3">
        <f>IF(Dashboard!$I$3,C8713*Dashboard!$E$11*Dashboard!$E$10*SQRT(Dashboard!$D$12/365),0)</f>
        <v>77707.359478290469</v>
      </c>
      <c r="F8713" s="3">
        <f>D8713+IF(Dashboard!$I$3,E8713,0)</f>
        <v>331481.9511045359</v>
      </c>
      <c r="G8713" s="3">
        <f>IF(Dashboard!$I$4, ('Lookups and Calculations'!$F$9) / (1 - 'Lookups and Calculations'!$F$10), 'Lookups and Calculations'!$F$9)</f>
        <v>1951878.888340465</v>
      </c>
      <c r="H8713" s="12">
        <f t="shared" si="272"/>
        <v>0</v>
      </c>
      <c r="I8713" s="12">
        <f t="shared" si="273"/>
        <v>0</v>
      </c>
      <c r="J8713" s="13">
        <f>(1 - Dashboard!$I$9) * H8713 * Dashboard!$I$8 * 'Lookups and Calculations'!$F$12</f>
        <v>0</v>
      </c>
      <c r="K8713" s="12">
        <f>(1 - Dashboard!$I$11) * I8713 * Dashboard!$I$10 * 'Lookups and Calculations'!$F$12</f>
        <v>0</v>
      </c>
      <c r="L8713" s="12">
        <f>(H8713 - I8713) * Dashboard!$I$13 * (Dashboard!$D$12 / 365) * 'Lookups and Calculations'!$F$12</f>
        <v>0</v>
      </c>
      <c r="M8713" s="3">
        <f>(G8713*2) * Dashboard!$I$13 * (Dashboard!$D$12 / 365) * 'Lookups and Calculations'!$F$12</f>
        <v>1602.0878730267946</v>
      </c>
      <c r="N8713" s="12">
        <f>H8713 * Dashboard!$I$14 * Dashboard!$I$15 * (Dashboard!$D$12 / 365) * 'Lookups and Calculations'!$F$12</f>
        <v>0</v>
      </c>
    </row>
    <row r="8714" spans="1:14" x14ac:dyDescent="0.35">
      <c r="A8714" s="2">
        <v>8713</v>
      </c>
      <c r="B8714" s="11">
        <v>-2.2513572145587415</v>
      </c>
      <c r="C8714" s="11">
        <v>0.87720089315521454</v>
      </c>
      <c r="D8714" s="3">
        <f>B8714*Dashboard!$D$11*Dashboard!$D$10*SQRT(Dashboard!$D$12/365)</f>
        <v>-558970.94643487176</v>
      </c>
      <c r="E8714" s="3">
        <f>IF(Dashboard!$I$3,C8714*Dashboard!$E$11*Dashboard!$E$10*SQRT(Dashboard!$D$12/365),0)</f>
        <v>435585.97479750728</v>
      </c>
      <c r="F8714" s="3">
        <f>D8714+IF(Dashboard!$I$3,E8714,0)</f>
        <v>-123384.97163736448</v>
      </c>
      <c r="G8714" s="3">
        <f>IF(Dashboard!$I$4, ('Lookups and Calculations'!$F$9) / (1 - 'Lookups and Calculations'!$F$10), 'Lookups and Calculations'!$F$9)</f>
        <v>1951878.888340465</v>
      </c>
      <c r="H8714" s="12">
        <f t="shared" si="272"/>
        <v>0</v>
      </c>
      <c r="I8714" s="12">
        <f t="shared" si="273"/>
        <v>0</v>
      </c>
      <c r="J8714" s="13">
        <f>(1 - Dashboard!$I$9) * H8714 * Dashboard!$I$8 * 'Lookups and Calculations'!$F$12</f>
        <v>0</v>
      </c>
      <c r="K8714" s="12">
        <f>(1 - Dashboard!$I$11) * I8714 * Dashboard!$I$10 * 'Lookups and Calculations'!$F$12</f>
        <v>0</v>
      </c>
      <c r="L8714" s="12">
        <f>(H8714 - I8714) * Dashboard!$I$13 * (Dashboard!$D$12 / 365) * 'Lookups and Calculations'!$F$12</f>
        <v>0</v>
      </c>
      <c r="M8714" s="3">
        <f>(G8714*2) * Dashboard!$I$13 * (Dashboard!$D$12 / 365) * 'Lookups and Calculations'!$F$12</f>
        <v>1602.0878730267946</v>
      </c>
      <c r="N8714" s="12">
        <f>H8714 * Dashboard!$I$14 * Dashboard!$I$15 * (Dashboard!$D$12 / 365) * 'Lookups and Calculations'!$F$12</f>
        <v>0</v>
      </c>
    </row>
    <row r="8715" spans="1:14" x14ac:dyDescent="0.35">
      <c r="A8715" s="2">
        <v>8714</v>
      </c>
      <c r="B8715" s="11">
        <v>-0.98835346509689825</v>
      </c>
      <c r="C8715" s="11">
        <v>-0.49514036653147442</v>
      </c>
      <c r="D8715" s="3">
        <f>B8715*Dashboard!$D$11*Dashboard!$D$10*SQRT(Dashboard!$D$12/365)</f>
        <v>-245390.14432042438</v>
      </c>
      <c r="E8715" s="3">
        <f>IF(Dashboard!$I$3,C8715*Dashboard!$E$11*Dashboard!$E$10*SQRT(Dashboard!$D$12/365),0)</f>
        <v>-245868.64981570985</v>
      </c>
      <c r="F8715" s="3">
        <f>D8715+IF(Dashboard!$I$3,E8715,0)</f>
        <v>-491258.79413613421</v>
      </c>
      <c r="G8715" s="3">
        <f>IF(Dashboard!$I$4, ('Lookups and Calculations'!$F$9) / (1 - 'Lookups and Calculations'!$F$10), 'Lookups and Calculations'!$F$9)</f>
        <v>1951878.888340465</v>
      </c>
      <c r="H8715" s="12">
        <f t="shared" si="272"/>
        <v>0</v>
      </c>
      <c r="I8715" s="12">
        <f t="shared" si="273"/>
        <v>0</v>
      </c>
      <c r="J8715" s="13">
        <f>(1 - Dashboard!$I$9) * H8715 * Dashboard!$I$8 * 'Lookups and Calculations'!$F$12</f>
        <v>0</v>
      </c>
      <c r="K8715" s="12">
        <f>(1 - Dashboard!$I$11) * I8715 * Dashboard!$I$10 * 'Lookups and Calculations'!$F$12</f>
        <v>0</v>
      </c>
      <c r="L8715" s="12">
        <f>(H8715 - I8715) * Dashboard!$I$13 * (Dashboard!$D$12 / 365) * 'Lookups and Calculations'!$F$12</f>
        <v>0</v>
      </c>
      <c r="M8715" s="3">
        <f>(G8715*2) * Dashboard!$I$13 * (Dashboard!$D$12 / 365) * 'Lookups and Calculations'!$F$12</f>
        <v>1602.0878730267946</v>
      </c>
      <c r="N8715" s="12">
        <f>H8715 * Dashboard!$I$14 * Dashboard!$I$15 * (Dashboard!$D$12 / 365) * 'Lookups and Calculations'!$F$12</f>
        <v>0</v>
      </c>
    </row>
    <row r="8716" spans="1:14" x14ac:dyDescent="0.35">
      <c r="A8716" s="2">
        <v>8715</v>
      </c>
      <c r="B8716" s="11">
        <v>1.5554383992690965</v>
      </c>
      <c r="C8716" s="11">
        <v>0.70553312500774223</v>
      </c>
      <c r="D8716" s="3">
        <f>B8716*Dashboard!$D$11*Dashboard!$D$10*SQRT(Dashboard!$D$12/365)</f>
        <v>386186.9935780036</v>
      </c>
      <c r="E8716" s="3">
        <f>IF(Dashboard!$I$3,C8716*Dashboard!$E$11*Dashboard!$E$10*SQRT(Dashboard!$D$12/365),0)</f>
        <v>350342.02131626284</v>
      </c>
      <c r="F8716" s="3">
        <f>D8716+IF(Dashboard!$I$3,E8716,0)</f>
        <v>736529.01489426638</v>
      </c>
      <c r="G8716" s="3">
        <f>IF(Dashboard!$I$4, ('Lookups and Calculations'!$F$9) / (1 - 'Lookups and Calculations'!$F$10), 'Lookups and Calculations'!$F$9)</f>
        <v>1951878.888340465</v>
      </c>
      <c r="H8716" s="12">
        <f t="shared" si="272"/>
        <v>0</v>
      </c>
      <c r="I8716" s="12">
        <f t="shared" si="273"/>
        <v>0</v>
      </c>
      <c r="J8716" s="13">
        <f>(1 - Dashboard!$I$9) * H8716 * Dashboard!$I$8 * 'Lookups and Calculations'!$F$12</f>
        <v>0</v>
      </c>
      <c r="K8716" s="12">
        <f>(1 - Dashboard!$I$11) * I8716 * Dashboard!$I$10 * 'Lookups and Calculations'!$F$12</f>
        <v>0</v>
      </c>
      <c r="L8716" s="12">
        <f>(H8716 - I8716) * Dashboard!$I$13 * (Dashboard!$D$12 / 365) * 'Lookups and Calculations'!$F$12</f>
        <v>0</v>
      </c>
      <c r="M8716" s="3">
        <f>(G8716*2) * Dashboard!$I$13 * (Dashboard!$D$12 / 365) * 'Lookups and Calculations'!$F$12</f>
        <v>1602.0878730267946</v>
      </c>
      <c r="N8716" s="12">
        <f>H8716 * Dashboard!$I$14 * Dashboard!$I$15 * (Dashboard!$D$12 / 365) * 'Lookups and Calculations'!$F$12</f>
        <v>0</v>
      </c>
    </row>
    <row r="8717" spans="1:14" x14ac:dyDescent="0.35">
      <c r="A8717" s="2">
        <v>8716</v>
      </c>
      <c r="B8717" s="11">
        <v>-0.35655217889145974</v>
      </c>
      <c r="C8717" s="11">
        <v>0.89783205378762787</v>
      </c>
      <c r="D8717" s="3">
        <f>B8717*Dashboard!$D$11*Dashboard!$D$10*SQRT(Dashboard!$D$12/365)</f>
        <v>-88525.404853373097</v>
      </c>
      <c r="E8717" s="3">
        <f>IF(Dashboard!$I$3,C8717*Dashboard!$E$11*Dashboard!$E$10*SQRT(Dashboard!$D$12/365),0)</f>
        <v>445830.65681435924</v>
      </c>
      <c r="F8717" s="3">
        <f>D8717+IF(Dashboard!$I$3,E8717,0)</f>
        <v>357305.25196098618</v>
      </c>
      <c r="G8717" s="3">
        <f>IF(Dashboard!$I$4, ('Lookups and Calculations'!$F$9) / (1 - 'Lookups and Calculations'!$F$10), 'Lookups and Calculations'!$F$9)</f>
        <v>1951878.888340465</v>
      </c>
      <c r="H8717" s="12">
        <f t="shared" si="272"/>
        <v>0</v>
      </c>
      <c r="I8717" s="12">
        <f t="shared" si="273"/>
        <v>0</v>
      </c>
      <c r="J8717" s="13">
        <f>(1 - Dashboard!$I$9) * H8717 * Dashboard!$I$8 * 'Lookups and Calculations'!$F$12</f>
        <v>0</v>
      </c>
      <c r="K8717" s="12">
        <f>(1 - Dashboard!$I$11) * I8717 * Dashboard!$I$10 * 'Lookups and Calculations'!$F$12</f>
        <v>0</v>
      </c>
      <c r="L8717" s="12">
        <f>(H8717 - I8717) * Dashboard!$I$13 * (Dashboard!$D$12 / 365) * 'Lookups and Calculations'!$F$12</f>
        <v>0</v>
      </c>
      <c r="M8717" s="3">
        <f>(G8717*2) * Dashboard!$I$13 * (Dashboard!$D$12 / 365) * 'Lookups and Calculations'!$F$12</f>
        <v>1602.0878730267946</v>
      </c>
      <c r="N8717" s="12">
        <f>H8717 * Dashboard!$I$14 * Dashboard!$I$15 * (Dashboard!$D$12 / 365) * 'Lookups and Calculations'!$F$12</f>
        <v>0</v>
      </c>
    </row>
    <row r="8718" spans="1:14" x14ac:dyDescent="0.35">
      <c r="A8718" s="2">
        <v>8717</v>
      </c>
      <c r="B8718" s="11">
        <v>-0.34141990827787944</v>
      </c>
      <c r="C8718" s="11">
        <v>1.3157188557421329</v>
      </c>
      <c r="D8718" s="3">
        <f>B8718*Dashboard!$D$11*Dashboard!$D$10*SQRT(Dashboard!$D$12/365)</f>
        <v>-84768.337973056012</v>
      </c>
      <c r="E8718" s="3">
        <f>IF(Dashboard!$I$3,C8718*Dashboard!$E$11*Dashboard!$E$10*SQRT(Dashboard!$D$12/365),0)</f>
        <v>653338.00365441525</v>
      </c>
      <c r="F8718" s="3">
        <f>D8718+IF(Dashboard!$I$3,E8718,0)</f>
        <v>568569.66568135924</v>
      </c>
      <c r="G8718" s="3">
        <f>IF(Dashboard!$I$4, ('Lookups and Calculations'!$F$9) / (1 - 'Lookups and Calculations'!$F$10), 'Lookups and Calculations'!$F$9)</f>
        <v>1951878.888340465</v>
      </c>
      <c r="H8718" s="12">
        <f t="shared" si="272"/>
        <v>0</v>
      </c>
      <c r="I8718" s="12">
        <f t="shared" si="273"/>
        <v>0</v>
      </c>
      <c r="J8718" s="13">
        <f>(1 - Dashboard!$I$9) * H8718 * Dashboard!$I$8 * 'Lookups and Calculations'!$F$12</f>
        <v>0</v>
      </c>
      <c r="K8718" s="12">
        <f>(1 - Dashboard!$I$11) * I8718 * Dashboard!$I$10 * 'Lookups and Calculations'!$F$12</f>
        <v>0</v>
      </c>
      <c r="L8718" s="12">
        <f>(H8718 - I8718) * Dashboard!$I$13 * (Dashboard!$D$12 / 365) * 'Lookups and Calculations'!$F$12</f>
        <v>0</v>
      </c>
      <c r="M8718" s="3">
        <f>(G8718*2) * Dashboard!$I$13 * (Dashboard!$D$12 / 365) * 'Lookups and Calculations'!$F$12</f>
        <v>1602.0878730267946</v>
      </c>
      <c r="N8718" s="12">
        <f>H8718 * Dashboard!$I$14 * Dashboard!$I$15 * (Dashboard!$D$12 / 365) * 'Lookups and Calculations'!$F$12</f>
        <v>0</v>
      </c>
    </row>
    <row r="8719" spans="1:14" x14ac:dyDescent="0.35">
      <c r="A8719" s="2">
        <v>8718</v>
      </c>
      <c r="B8719" s="11">
        <v>1.2660471784526854</v>
      </c>
      <c r="C8719" s="11">
        <v>7.8253555010694337E-2</v>
      </c>
      <c r="D8719" s="3">
        <f>B8719*Dashboard!$D$11*Dashboard!$D$10*SQRT(Dashboard!$D$12/365)</f>
        <v>314336.43004075659</v>
      </c>
      <c r="E8719" s="3">
        <f>IF(Dashboard!$I$3,C8719*Dashboard!$E$11*Dashboard!$E$10*SQRT(Dashboard!$D$12/365),0)</f>
        <v>38857.861758551982</v>
      </c>
      <c r="F8719" s="3">
        <f>D8719+IF(Dashboard!$I$3,E8719,0)</f>
        <v>353194.29179930856</v>
      </c>
      <c r="G8719" s="3">
        <f>IF(Dashboard!$I$4, ('Lookups and Calculations'!$F$9) / (1 - 'Lookups and Calculations'!$F$10), 'Lookups and Calculations'!$F$9)</f>
        <v>1951878.888340465</v>
      </c>
      <c r="H8719" s="12">
        <f t="shared" si="272"/>
        <v>0</v>
      </c>
      <c r="I8719" s="12">
        <f t="shared" si="273"/>
        <v>0</v>
      </c>
      <c r="J8719" s="13">
        <f>(1 - Dashboard!$I$9) * H8719 * Dashboard!$I$8 * 'Lookups and Calculations'!$F$12</f>
        <v>0</v>
      </c>
      <c r="K8719" s="12">
        <f>(1 - Dashboard!$I$11) * I8719 * Dashboard!$I$10 * 'Lookups and Calculations'!$F$12</f>
        <v>0</v>
      </c>
      <c r="L8719" s="12">
        <f>(H8719 - I8719) * Dashboard!$I$13 * (Dashboard!$D$12 / 365) * 'Lookups and Calculations'!$F$12</f>
        <v>0</v>
      </c>
      <c r="M8719" s="3">
        <f>(G8719*2) * Dashboard!$I$13 * (Dashboard!$D$12 / 365) * 'Lookups and Calculations'!$F$12</f>
        <v>1602.0878730267946</v>
      </c>
      <c r="N8719" s="12">
        <f>H8719 * Dashboard!$I$14 * Dashboard!$I$15 * (Dashboard!$D$12 / 365) * 'Lookups and Calculations'!$F$12</f>
        <v>0</v>
      </c>
    </row>
    <row r="8720" spans="1:14" x14ac:dyDescent="0.35">
      <c r="A8720" s="2">
        <v>8719</v>
      </c>
      <c r="B8720" s="11">
        <v>-1.8544375082427917E-2</v>
      </c>
      <c r="C8720" s="11">
        <v>1.7081445221700098</v>
      </c>
      <c r="D8720" s="3">
        <f>B8720*Dashboard!$D$11*Dashboard!$D$10*SQRT(Dashboard!$D$12/365)</f>
        <v>-4604.2302056005101</v>
      </c>
      <c r="E8720" s="3">
        <f>IF(Dashboard!$I$3,C8720*Dashboard!$E$11*Dashboard!$E$10*SQRT(Dashboard!$D$12/365),0)</f>
        <v>848202.27907906682</v>
      </c>
      <c r="F8720" s="3">
        <f>D8720+IF(Dashboard!$I$3,E8720,0)</f>
        <v>843598.04887346632</v>
      </c>
      <c r="G8720" s="3">
        <f>IF(Dashboard!$I$4, ('Lookups and Calculations'!$F$9) / (1 - 'Lookups and Calculations'!$F$10), 'Lookups and Calculations'!$F$9)</f>
        <v>1951878.888340465</v>
      </c>
      <c r="H8720" s="12">
        <f t="shared" si="272"/>
        <v>0</v>
      </c>
      <c r="I8720" s="12">
        <f t="shared" si="273"/>
        <v>0</v>
      </c>
      <c r="J8720" s="13">
        <f>(1 - Dashboard!$I$9) * H8720 * Dashboard!$I$8 * 'Lookups and Calculations'!$F$12</f>
        <v>0</v>
      </c>
      <c r="K8720" s="12">
        <f>(1 - Dashboard!$I$11) * I8720 * Dashboard!$I$10 * 'Lookups and Calculations'!$F$12</f>
        <v>0</v>
      </c>
      <c r="L8720" s="12">
        <f>(H8720 - I8720) * Dashboard!$I$13 * (Dashboard!$D$12 / 365) * 'Lookups and Calculations'!$F$12</f>
        <v>0</v>
      </c>
      <c r="M8720" s="3">
        <f>(G8720*2) * Dashboard!$I$13 * (Dashboard!$D$12 / 365) * 'Lookups and Calculations'!$F$12</f>
        <v>1602.0878730267946</v>
      </c>
      <c r="N8720" s="12">
        <f>H8720 * Dashboard!$I$14 * Dashboard!$I$15 * (Dashboard!$D$12 / 365) * 'Lookups and Calculations'!$F$12</f>
        <v>0</v>
      </c>
    </row>
    <row r="8721" spans="1:14" x14ac:dyDescent="0.35">
      <c r="A8721" s="2">
        <v>8720</v>
      </c>
      <c r="B8721" s="11">
        <v>0.55162786451752077</v>
      </c>
      <c r="C8721" s="11">
        <v>-0.11217267711683233</v>
      </c>
      <c r="D8721" s="3">
        <f>B8721*Dashboard!$D$11*Dashboard!$D$10*SQRT(Dashboard!$D$12/365)</f>
        <v>136959.1406975548</v>
      </c>
      <c r="E8721" s="3">
        <f>IF(Dashboard!$I$3,C8721*Dashboard!$E$11*Dashboard!$E$10*SQRT(Dashboard!$D$12/365),0)</f>
        <v>-55700.860873309524</v>
      </c>
      <c r="F8721" s="3">
        <f>D8721+IF(Dashboard!$I$3,E8721,0)</f>
        <v>81258.279824245285</v>
      </c>
      <c r="G8721" s="3">
        <f>IF(Dashboard!$I$4, ('Lookups and Calculations'!$F$9) / (1 - 'Lookups and Calculations'!$F$10), 'Lookups and Calculations'!$F$9)</f>
        <v>1951878.888340465</v>
      </c>
      <c r="H8721" s="12">
        <f t="shared" si="272"/>
        <v>0</v>
      </c>
      <c r="I8721" s="12">
        <f t="shared" si="273"/>
        <v>0</v>
      </c>
      <c r="J8721" s="13">
        <f>(1 - Dashboard!$I$9) * H8721 * Dashboard!$I$8 * 'Lookups and Calculations'!$F$12</f>
        <v>0</v>
      </c>
      <c r="K8721" s="12">
        <f>(1 - Dashboard!$I$11) * I8721 * Dashboard!$I$10 * 'Lookups and Calculations'!$F$12</f>
        <v>0</v>
      </c>
      <c r="L8721" s="12">
        <f>(H8721 - I8721) * Dashboard!$I$13 * (Dashboard!$D$12 / 365) * 'Lookups and Calculations'!$F$12</f>
        <v>0</v>
      </c>
      <c r="M8721" s="3">
        <f>(G8721*2) * Dashboard!$I$13 * (Dashboard!$D$12 / 365) * 'Lookups and Calculations'!$F$12</f>
        <v>1602.0878730267946</v>
      </c>
      <c r="N8721" s="12">
        <f>H8721 * Dashboard!$I$14 * Dashboard!$I$15 * (Dashboard!$D$12 / 365) * 'Lookups and Calculations'!$F$12</f>
        <v>0</v>
      </c>
    </row>
    <row r="8722" spans="1:14" x14ac:dyDescent="0.35">
      <c r="A8722" s="2">
        <v>8721</v>
      </c>
      <c r="B8722" s="11">
        <v>1.2177783712939292</v>
      </c>
      <c r="C8722" s="11">
        <v>3.5917020667564768E-2</v>
      </c>
      <c r="D8722" s="3">
        <f>B8722*Dashboard!$D$11*Dashboard!$D$10*SQRT(Dashboard!$D$12/365)</f>
        <v>302352.165328637</v>
      </c>
      <c r="E8722" s="3">
        <f>IF(Dashboard!$I$3,C8722*Dashboard!$E$11*Dashboard!$E$10*SQRT(Dashboard!$D$12/365),0)</f>
        <v>17835.082683317734</v>
      </c>
      <c r="F8722" s="3">
        <f>D8722+IF(Dashboard!$I$3,E8722,0)</f>
        <v>320187.24801195471</v>
      </c>
      <c r="G8722" s="3">
        <f>IF(Dashboard!$I$4, ('Lookups and Calculations'!$F$9) / (1 - 'Lookups and Calculations'!$F$10), 'Lookups and Calculations'!$F$9)</f>
        <v>1951878.888340465</v>
      </c>
      <c r="H8722" s="12">
        <f t="shared" si="272"/>
        <v>0</v>
      </c>
      <c r="I8722" s="12">
        <f t="shared" si="273"/>
        <v>0</v>
      </c>
      <c r="J8722" s="13">
        <f>(1 - Dashboard!$I$9) * H8722 * Dashboard!$I$8 * 'Lookups and Calculations'!$F$12</f>
        <v>0</v>
      </c>
      <c r="K8722" s="12">
        <f>(1 - Dashboard!$I$11) * I8722 * Dashboard!$I$10 * 'Lookups and Calculations'!$F$12</f>
        <v>0</v>
      </c>
      <c r="L8722" s="12">
        <f>(H8722 - I8722) * Dashboard!$I$13 * (Dashboard!$D$12 / 365) * 'Lookups and Calculations'!$F$12</f>
        <v>0</v>
      </c>
      <c r="M8722" s="3">
        <f>(G8722*2) * Dashboard!$I$13 * (Dashboard!$D$12 / 365) * 'Lookups and Calculations'!$F$12</f>
        <v>1602.0878730267946</v>
      </c>
      <c r="N8722" s="12">
        <f>H8722 * Dashboard!$I$14 * Dashboard!$I$15 * (Dashboard!$D$12 / 365) * 'Lookups and Calculations'!$F$12</f>
        <v>0</v>
      </c>
    </row>
    <row r="8723" spans="1:14" x14ac:dyDescent="0.35">
      <c r="A8723" s="2">
        <v>8722</v>
      </c>
      <c r="B8723" s="11">
        <v>-1.6553887153934159</v>
      </c>
      <c r="C8723" s="11">
        <v>0.37191431587589563</v>
      </c>
      <c r="D8723" s="3">
        <f>B8723*Dashboard!$D$11*Dashboard!$D$10*SQRT(Dashboard!$D$12/365)</f>
        <v>-411002.8346356501</v>
      </c>
      <c r="E8723" s="3">
        <f>IF(Dashboard!$I$3,C8723*Dashboard!$E$11*Dashboard!$E$10*SQRT(Dashboard!$D$12/365),0)</f>
        <v>184679.08672464741</v>
      </c>
      <c r="F8723" s="3">
        <f>D8723+IF(Dashboard!$I$3,E8723,0)</f>
        <v>-226323.74791100269</v>
      </c>
      <c r="G8723" s="3">
        <f>IF(Dashboard!$I$4, ('Lookups and Calculations'!$F$9) / (1 - 'Lookups and Calculations'!$F$10), 'Lookups and Calculations'!$F$9)</f>
        <v>1951878.888340465</v>
      </c>
      <c r="H8723" s="12">
        <f t="shared" si="272"/>
        <v>0</v>
      </c>
      <c r="I8723" s="12">
        <f t="shared" si="273"/>
        <v>0</v>
      </c>
      <c r="J8723" s="13">
        <f>(1 - Dashboard!$I$9) * H8723 * Dashboard!$I$8 * 'Lookups and Calculations'!$F$12</f>
        <v>0</v>
      </c>
      <c r="K8723" s="12">
        <f>(1 - Dashboard!$I$11) * I8723 * Dashboard!$I$10 * 'Lookups and Calculations'!$F$12</f>
        <v>0</v>
      </c>
      <c r="L8723" s="12">
        <f>(H8723 - I8723) * Dashboard!$I$13 * (Dashboard!$D$12 / 365) * 'Lookups and Calculations'!$F$12</f>
        <v>0</v>
      </c>
      <c r="M8723" s="3">
        <f>(G8723*2) * Dashboard!$I$13 * (Dashboard!$D$12 / 365) * 'Lookups and Calculations'!$F$12</f>
        <v>1602.0878730267946</v>
      </c>
      <c r="N8723" s="12">
        <f>H8723 * Dashboard!$I$14 * Dashboard!$I$15 * (Dashboard!$D$12 / 365) * 'Lookups and Calculations'!$F$12</f>
        <v>0</v>
      </c>
    </row>
    <row r="8724" spans="1:14" x14ac:dyDescent="0.35">
      <c r="A8724" s="2">
        <v>8723</v>
      </c>
      <c r="B8724" s="11">
        <v>1.594203299751259</v>
      </c>
      <c r="C8724" s="11">
        <v>0.58274279211629032</v>
      </c>
      <c r="D8724" s="3">
        <f>B8724*Dashboard!$D$11*Dashboard!$D$10*SQRT(Dashboard!$D$12/365)</f>
        <v>395811.61155104038</v>
      </c>
      <c r="E8724" s="3">
        <f>IF(Dashboard!$I$3,C8724*Dashboard!$E$11*Dashboard!$E$10*SQRT(Dashboard!$D$12/365),0)</f>
        <v>289368.81977761647</v>
      </c>
      <c r="F8724" s="3">
        <f>D8724+IF(Dashboard!$I$3,E8724,0)</f>
        <v>685180.43132865685</v>
      </c>
      <c r="G8724" s="3">
        <f>IF(Dashboard!$I$4, ('Lookups and Calculations'!$F$9) / (1 - 'Lookups and Calculations'!$F$10), 'Lookups and Calculations'!$F$9)</f>
        <v>1951878.888340465</v>
      </c>
      <c r="H8724" s="12">
        <f t="shared" si="272"/>
        <v>0</v>
      </c>
      <c r="I8724" s="12">
        <f t="shared" si="273"/>
        <v>0</v>
      </c>
      <c r="J8724" s="13">
        <f>(1 - Dashboard!$I$9) * H8724 * Dashboard!$I$8 * 'Lookups and Calculations'!$F$12</f>
        <v>0</v>
      </c>
      <c r="K8724" s="12">
        <f>(1 - Dashboard!$I$11) * I8724 * Dashboard!$I$10 * 'Lookups and Calculations'!$F$12</f>
        <v>0</v>
      </c>
      <c r="L8724" s="12">
        <f>(H8724 - I8724) * Dashboard!$I$13 * (Dashboard!$D$12 / 365) * 'Lookups and Calculations'!$F$12</f>
        <v>0</v>
      </c>
      <c r="M8724" s="3">
        <f>(G8724*2) * Dashboard!$I$13 * (Dashboard!$D$12 / 365) * 'Lookups and Calculations'!$F$12</f>
        <v>1602.0878730267946</v>
      </c>
      <c r="N8724" s="12">
        <f>H8724 * Dashboard!$I$14 * Dashboard!$I$15 * (Dashboard!$D$12 / 365) * 'Lookups and Calculations'!$F$12</f>
        <v>0</v>
      </c>
    </row>
    <row r="8725" spans="1:14" x14ac:dyDescent="0.35">
      <c r="A8725" s="2">
        <v>8724</v>
      </c>
      <c r="B8725" s="11">
        <v>0.14893365719405513</v>
      </c>
      <c r="C8725" s="11">
        <v>2.1108492579570721</v>
      </c>
      <c r="D8725" s="3">
        <f>B8725*Dashboard!$D$11*Dashboard!$D$10*SQRT(Dashboard!$D$12/365)</f>
        <v>36977.511511465935</v>
      </c>
      <c r="E8725" s="3">
        <f>IF(Dashboard!$I$3,C8725*Dashboard!$E$11*Dashboard!$E$10*SQRT(Dashboard!$D$12/365),0)</f>
        <v>1048170.7655023271</v>
      </c>
      <c r="F8725" s="3">
        <f>D8725+IF(Dashboard!$I$3,E8725,0)</f>
        <v>1085148.2770137931</v>
      </c>
      <c r="G8725" s="3">
        <f>IF(Dashboard!$I$4, ('Lookups and Calculations'!$F$9) / (1 - 'Lookups and Calculations'!$F$10), 'Lookups and Calculations'!$F$9)</f>
        <v>1951878.888340465</v>
      </c>
      <c r="H8725" s="12">
        <f t="shared" si="272"/>
        <v>0</v>
      </c>
      <c r="I8725" s="12">
        <f t="shared" si="273"/>
        <v>0</v>
      </c>
      <c r="J8725" s="13">
        <f>(1 - Dashboard!$I$9) * H8725 * Dashboard!$I$8 * 'Lookups and Calculations'!$F$12</f>
        <v>0</v>
      </c>
      <c r="K8725" s="12">
        <f>(1 - Dashboard!$I$11) * I8725 * Dashboard!$I$10 * 'Lookups and Calculations'!$F$12</f>
        <v>0</v>
      </c>
      <c r="L8725" s="12">
        <f>(H8725 - I8725) * Dashboard!$I$13 * (Dashboard!$D$12 / 365) * 'Lookups and Calculations'!$F$12</f>
        <v>0</v>
      </c>
      <c r="M8725" s="3">
        <f>(G8725*2) * Dashboard!$I$13 * (Dashboard!$D$12 / 365) * 'Lookups and Calculations'!$F$12</f>
        <v>1602.0878730267946</v>
      </c>
      <c r="N8725" s="12">
        <f>H8725 * Dashboard!$I$14 * Dashboard!$I$15 * (Dashboard!$D$12 / 365) * 'Lookups and Calculations'!$F$12</f>
        <v>0</v>
      </c>
    </row>
    <row r="8726" spans="1:14" x14ac:dyDescent="0.35">
      <c r="A8726" s="2">
        <v>8725</v>
      </c>
      <c r="B8726" s="11">
        <v>0.19313422151993881</v>
      </c>
      <c r="C8726" s="11">
        <v>-1.0821829828947942</v>
      </c>
      <c r="D8726" s="3">
        <f>B8726*Dashboard!$D$11*Dashboard!$D$10*SQRT(Dashboard!$D$12/365)</f>
        <v>47951.705706160654</v>
      </c>
      <c r="E8726" s="3">
        <f>IF(Dashboard!$I$3,C8726*Dashboard!$E$11*Dashboard!$E$10*SQRT(Dashboard!$D$12/365),0)</f>
        <v>-537372.60551340436</v>
      </c>
      <c r="F8726" s="3">
        <f>D8726+IF(Dashboard!$I$3,E8726,0)</f>
        <v>-489420.89980724372</v>
      </c>
      <c r="G8726" s="3">
        <f>IF(Dashboard!$I$4, ('Lookups and Calculations'!$F$9) / (1 - 'Lookups and Calculations'!$F$10), 'Lookups and Calculations'!$F$9)</f>
        <v>1951878.888340465</v>
      </c>
      <c r="H8726" s="12">
        <f t="shared" si="272"/>
        <v>0</v>
      </c>
      <c r="I8726" s="12">
        <f t="shared" si="273"/>
        <v>0</v>
      </c>
      <c r="J8726" s="13">
        <f>(1 - Dashboard!$I$9) * H8726 * Dashboard!$I$8 * 'Lookups and Calculations'!$F$12</f>
        <v>0</v>
      </c>
      <c r="K8726" s="12">
        <f>(1 - Dashboard!$I$11) * I8726 * Dashboard!$I$10 * 'Lookups and Calculations'!$F$12</f>
        <v>0</v>
      </c>
      <c r="L8726" s="12">
        <f>(H8726 - I8726) * Dashboard!$I$13 * (Dashboard!$D$12 / 365) * 'Lookups and Calculations'!$F$12</f>
        <v>0</v>
      </c>
      <c r="M8726" s="3">
        <f>(G8726*2) * Dashboard!$I$13 * (Dashboard!$D$12 / 365) * 'Lookups and Calculations'!$F$12</f>
        <v>1602.0878730267946</v>
      </c>
      <c r="N8726" s="12">
        <f>H8726 * Dashboard!$I$14 * Dashboard!$I$15 * (Dashboard!$D$12 / 365) * 'Lookups and Calculations'!$F$12</f>
        <v>0</v>
      </c>
    </row>
    <row r="8727" spans="1:14" x14ac:dyDescent="0.35">
      <c r="A8727" s="2">
        <v>8726</v>
      </c>
      <c r="B8727" s="11">
        <v>0.26194736593736784</v>
      </c>
      <c r="C8727" s="11">
        <v>-0.87309416961756348</v>
      </c>
      <c r="D8727" s="3">
        <f>B8727*Dashboard!$D$11*Dashboard!$D$10*SQRT(Dashboard!$D$12/365)</f>
        <v>65036.75476609348</v>
      </c>
      <c r="E8727" s="3">
        <f>IF(Dashboard!$I$3,C8727*Dashboard!$E$11*Dashboard!$E$10*SQRT(Dashboard!$D$12/365),0)</f>
        <v>-433546.72564793413</v>
      </c>
      <c r="F8727" s="3">
        <f>D8727+IF(Dashboard!$I$3,E8727,0)</f>
        <v>-368509.97088184068</v>
      </c>
      <c r="G8727" s="3">
        <f>IF(Dashboard!$I$4, ('Lookups and Calculations'!$F$9) / (1 - 'Lookups and Calculations'!$F$10), 'Lookups and Calculations'!$F$9)</f>
        <v>1951878.888340465</v>
      </c>
      <c r="H8727" s="12">
        <f t="shared" si="272"/>
        <v>0</v>
      </c>
      <c r="I8727" s="12">
        <f t="shared" si="273"/>
        <v>0</v>
      </c>
      <c r="J8727" s="13">
        <f>(1 - Dashboard!$I$9) * H8727 * Dashboard!$I$8 * 'Lookups and Calculations'!$F$12</f>
        <v>0</v>
      </c>
      <c r="K8727" s="12">
        <f>(1 - Dashboard!$I$11) * I8727 * Dashboard!$I$10 * 'Lookups and Calculations'!$F$12</f>
        <v>0</v>
      </c>
      <c r="L8727" s="12">
        <f>(H8727 - I8727) * Dashboard!$I$13 * (Dashboard!$D$12 / 365) * 'Lookups and Calculations'!$F$12</f>
        <v>0</v>
      </c>
      <c r="M8727" s="3">
        <f>(G8727*2) * Dashboard!$I$13 * (Dashboard!$D$12 / 365) * 'Lookups and Calculations'!$F$12</f>
        <v>1602.0878730267946</v>
      </c>
      <c r="N8727" s="12">
        <f>H8727 * Dashboard!$I$14 * Dashboard!$I$15 * (Dashboard!$D$12 / 365) * 'Lookups and Calculations'!$F$12</f>
        <v>0</v>
      </c>
    </row>
    <row r="8728" spans="1:14" x14ac:dyDescent="0.35">
      <c r="A8728" s="2">
        <v>8727</v>
      </c>
      <c r="B8728" s="11">
        <v>-0.92576453376511147</v>
      </c>
      <c r="C8728" s="11">
        <v>1.3226997134936231</v>
      </c>
      <c r="D8728" s="3">
        <f>B8728*Dashboard!$D$11*Dashboard!$D$10*SQRT(Dashboard!$D$12/365)</f>
        <v>-229850.45388096958</v>
      </c>
      <c r="E8728" s="3">
        <f>IF(Dashboard!$I$3,C8728*Dashboard!$E$11*Dashboard!$E$10*SQRT(Dashboard!$D$12/365),0)</f>
        <v>656804.44304399262</v>
      </c>
      <c r="F8728" s="3">
        <f>D8728+IF(Dashboard!$I$3,E8728,0)</f>
        <v>426953.98916302307</v>
      </c>
      <c r="G8728" s="3">
        <f>IF(Dashboard!$I$4, ('Lookups and Calculations'!$F$9) / (1 - 'Lookups and Calculations'!$F$10), 'Lookups and Calculations'!$F$9)</f>
        <v>1951878.888340465</v>
      </c>
      <c r="H8728" s="12">
        <f t="shared" si="272"/>
        <v>0</v>
      </c>
      <c r="I8728" s="12">
        <f t="shared" si="273"/>
        <v>0</v>
      </c>
      <c r="J8728" s="13">
        <f>(1 - Dashboard!$I$9) * H8728 * Dashboard!$I$8 * 'Lookups and Calculations'!$F$12</f>
        <v>0</v>
      </c>
      <c r="K8728" s="12">
        <f>(1 - Dashboard!$I$11) * I8728 * Dashboard!$I$10 * 'Lookups and Calculations'!$F$12</f>
        <v>0</v>
      </c>
      <c r="L8728" s="12">
        <f>(H8728 - I8728) * Dashboard!$I$13 * (Dashboard!$D$12 / 365) * 'Lookups and Calculations'!$F$12</f>
        <v>0</v>
      </c>
      <c r="M8728" s="3">
        <f>(G8728*2) * Dashboard!$I$13 * (Dashboard!$D$12 / 365) * 'Lookups and Calculations'!$F$12</f>
        <v>1602.0878730267946</v>
      </c>
      <c r="N8728" s="12">
        <f>H8728 * Dashboard!$I$14 * Dashboard!$I$15 * (Dashboard!$D$12 / 365) * 'Lookups and Calculations'!$F$12</f>
        <v>0</v>
      </c>
    </row>
    <row r="8729" spans="1:14" x14ac:dyDescent="0.35">
      <c r="A8729" s="2">
        <v>8728</v>
      </c>
      <c r="B8729" s="11">
        <v>1.0037004328509542</v>
      </c>
      <c r="C8729" s="11">
        <v>-1.2771871611577139</v>
      </c>
      <c r="D8729" s="3">
        <f>B8729*Dashboard!$D$11*Dashboard!$D$10*SQRT(Dashboard!$D$12/365)</f>
        <v>249200.51658605857</v>
      </c>
      <c r="E8729" s="3">
        <f>IF(Dashboard!$I$3,C8729*Dashboard!$E$11*Dashboard!$E$10*SQRT(Dashboard!$D$12/365),0)</f>
        <v>-634204.56925287936</v>
      </c>
      <c r="F8729" s="3">
        <f>D8729+IF(Dashboard!$I$3,E8729,0)</f>
        <v>-385004.05266682082</v>
      </c>
      <c r="G8729" s="3">
        <f>IF(Dashboard!$I$4, ('Lookups and Calculations'!$F$9) / (1 - 'Lookups and Calculations'!$F$10), 'Lookups and Calculations'!$F$9)</f>
        <v>1951878.888340465</v>
      </c>
      <c r="H8729" s="12">
        <f t="shared" si="272"/>
        <v>0</v>
      </c>
      <c r="I8729" s="12">
        <f t="shared" si="273"/>
        <v>0</v>
      </c>
      <c r="J8729" s="13">
        <f>(1 - Dashboard!$I$9) * H8729 * Dashboard!$I$8 * 'Lookups and Calculations'!$F$12</f>
        <v>0</v>
      </c>
      <c r="K8729" s="12">
        <f>(1 - Dashboard!$I$11) * I8729 * Dashboard!$I$10 * 'Lookups and Calculations'!$F$12</f>
        <v>0</v>
      </c>
      <c r="L8729" s="12">
        <f>(H8729 - I8729) * Dashboard!$I$13 * (Dashboard!$D$12 / 365) * 'Lookups and Calculations'!$F$12</f>
        <v>0</v>
      </c>
      <c r="M8729" s="3">
        <f>(G8729*2) * Dashboard!$I$13 * (Dashboard!$D$12 / 365) * 'Lookups and Calculations'!$F$12</f>
        <v>1602.0878730267946</v>
      </c>
      <c r="N8729" s="12">
        <f>H8729 * Dashboard!$I$14 * Dashboard!$I$15 * (Dashboard!$D$12 / 365) * 'Lookups and Calculations'!$F$12</f>
        <v>0</v>
      </c>
    </row>
    <row r="8730" spans="1:14" x14ac:dyDescent="0.35">
      <c r="A8730" s="2">
        <v>8729</v>
      </c>
      <c r="B8730" s="11">
        <v>0.91626267908285131</v>
      </c>
      <c r="C8730" s="11">
        <v>-1.2046721357724797</v>
      </c>
      <c r="D8730" s="3">
        <f>B8730*Dashboard!$D$11*Dashboard!$D$10*SQRT(Dashboard!$D$12/365)</f>
        <v>227491.31661466486</v>
      </c>
      <c r="E8730" s="3">
        <f>IF(Dashboard!$I$3,C8730*Dashboard!$E$11*Dashboard!$E$10*SQRT(Dashboard!$D$12/365),0)</f>
        <v>-598196.25204029726</v>
      </c>
      <c r="F8730" s="3">
        <f>D8730+IF(Dashboard!$I$3,E8730,0)</f>
        <v>-370704.9354256324</v>
      </c>
      <c r="G8730" s="3">
        <f>IF(Dashboard!$I$4, ('Lookups and Calculations'!$F$9) / (1 - 'Lookups and Calculations'!$F$10), 'Lookups and Calculations'!$F$9)</f>
        <v>1951878.888340465</v>
      </c>
      <c r="H8730" s="12">
        <f t="shared" si="272"/>
        <v>0</v>
      </c>
      <c r="I8730" s="12">
        <f t="shared" si="273"/>
        <v>0</v>
      </c>
      <c r="J8730" s="13">
        <f>(1 - Dashboard!$I$9) * H8730 * Dashboard!$I$8 * 'Lookups and Calculations'!$F$12</f>
        <v>0</v>
      </c>
      <c r="K8730" s="12">
        <f>(1 - Dashboard!$I$11) * I8730 * Dashboard!$I$10 * 'Lookups and Calculations'!$F$12</f>
        <v>0</v>
      </c>
      <c r="L8730" s="12">
        <f>(H8730 - I8730) * Dashboard!$I$13 * (Dashboard!$D$12 / 365) * 'Lookups and Calculations'!$F$12</f>
        <v>0</v>
      </c>
      <c r="M8730" s="3">
        <f>(G8730*2) * Dashboard!$I$13 * (Dashboard!$D$12 / 365) * 'Lookups and Calculations'!$F$12</f>
        <v>1602.0878730267946</v>
      </c>
      <c r="N8730" s="12">
        <f>H8730 * Dashboard!$I$14 * Dashboard!$I$15 * (Dashboard!$D$12 / 365) * 'Lookups and Calculations'!$F$12</f>
        <v>0</v>
      </c>
    </row>
    <row r="8731" spans="1:14" x14ac:dyDescent="0.35">
      <c r="A8731" s="2">
        <v>8730</v>
      </c>
      <c r="B8731" s="11">
        <v>-1.5310236994849613</v>
      </c>
      <c r="C8731" s="11">
        <v>-0.98335978949101743</v>
      </c>
      <c r="D8731" s="3">
        <f>B8731*Dashboard!$D$11*Dashboard!$D$10*SQRT(Dashboard!$D$12/365)</f>
        <v>-380125.26878506085</v>
      </c>
      <c r="E8731" s="3">
        <f>IF(Dashboard!$I$3,C8731*Dashboard!$E$11*Dashboard!$E$10*SQRT(Dashboard!$D$12/365),0)</f>
        <v>-488300.61143853061</v>
      </c>
      <c r="F8731" s="3">
        <f>D8731+IF(Dashboard!$I$3,E8731,0)</f>
        <v>-868425.88022359146</v>
      </c>
      <c r="G8731" s="3">
        <f>IF(Dashboard!$I$4, ('Lookups and Calculations'!$F$9) / (1 - 'Lookups and Calculations'!$F$10), 'Lookups and Calculations'!$F$9)</f>
        <v>1951878.888340465</v>
      </c>
      <c r="H8731" s="12">
        <f t="shared" si="272"/>
        <v>0</v>
      </c>
      <c r="I8731" s="12">
        <f t="shared" si="273"/>
        <v>0</v>
      </c>
      <c r="J8731" s="13">
        <f>(1 - Dashboard!$I$9) * H8731 * Dashboard!$I$8 * 'Lookups and Calculations'!$F$12</f>
        <v>0</v>
      </c>
      <c r="K8731" s="12">
        <f>(1 - Dashboard!$I$11) * I8731 * Dashboard!$I$10 * 'Lookups and Calculations'!$F$12</f>
        <v>0</v>
      </c>
      <c r="L8731" s="12">
        <f>(H8731 - I8731) * Dashboard!$I$13 * (Dashboard!$D$12 / 365) * 'Lookups and Calculations'!$F$12</f>
        <v>0</v>
      </c>
      <c r="M8731" s="3">
        <f>(G8731*2) * Dashboard!$I$13 * (Dashboard!$D$12 / 365) * 'Lookups and Calculations'!$F$12</f>
        <v>1602.0878730267946</v>
      </c>
      <c r="N8731" s="12">
        <f>H8731 * Dashboard!$I$14 * Dashboard!$I$15 * (Dashboard!$D$12 / 365) * 'Lookups and Calculations'!$F$12</f>
        <v>0</v>
      </c>
    </row>
    <row r="8732" spans="1:14" x14ac:dyDescent="0.35">
      <c r="A8732" s="2">
        <v>8731</v>
      </c>
      <c r="B8732" s="11">
        <v>0.56147539342965791</v>
      </c>
      <c r="C8732" s="11">
        <v>-0.12193797401526948</v>
      </c>
      <c r="D8732" s="3">
        <f>B8732*Dashboard!$D$11*Dashboard!$D$10*SQRT(Dashboard!$D$12/365)</f>
        <v>139404.10257231485</v>
      </c>
      <c r="E8732" s="3">
        <f>IF(Dashboard!$I$3,C8732*Dashboard!$E$11*Dashboard!$E$10*SQRT(Dashboard!$D$12/365),0)</f>
        <v>-60549.95120356774</v>
      </c>
      <c r="F8732" s="3">
        <f>D8732+IF(Dashboard!$I$3,E8732,0)</f>
        <v>78854.151368747116</v>
      </c>
      <c r="G8732" s="3">
        <f>IF(Dashboard!$I$4, ('Lookups and Calculations'!$F$9) / (1 - 'Lookups and Calculations'!$F$10), 'Lookups and Calculations'!$F$9)</f>
        <v>1951878.888340465</v>
      </c>
      <c r="H8732" s="12">
        <f t="shared" si="272"/>
        <v>0</v>
      </c>
      <c r="I8732" s="12">
        <f t="shared" si="273"/>
        <v>0</v>
      </c>
      <c r="J8732" s="13">
        <f>(1 - Dashboard!$I$9) * H8732 * Dashboard!$I$8 * 'Lookups and Calculations'!$F$12</f>
        <v>0</v>
      </c>
      <c r="K8732" s="12">
        <f>(1 - Dashboard!$I$11) * I8732 * Dashboard!$I$10 * 'Lookups and Calculations'!$F$12</f>
        <v>0</v>
      </c>
      <c r="L8732" s="12">
        <f>(H8732 - I8732) * Dashboard!$I$13 * (Dashboard!$D$12 / 365) * 'Lookups and Calculations'!$F$12</f>
        <v>0</v>
      </c>
      <c r="M8732" s="3">
        <f>(G8732*2) * Dashboard!$I$13 * (Dashboard!$D$12 / 365) * 'Lookups and Calculations'!$F$12</f>
        <v>1602.0878730267946</v>
      </c>
      <c r="N8732" s="12">
        <f>H8732 * Dashboard!$I$14 * Dashboard!$I$15 * (Dashboard!$D$12 / 365) * 'Lookups and Calculations'!$F$12</f>
        <v>0</v>
      </c>
    </row>
    <row r="8733" spans="1:14" x14ac:dyDescent="0.35">
      <c r="A8733" s="2">
        <v>8732</v>
      </c>
      <c r="B8733" s="11">
        <v>-0.65486708444473818</v>
      </c>
      <c r="C8733" s="11">
        <v>-0.78385124052006716</v>
      </c>
      <c r="D8733" s="3">
        <f>B8733*Dashboard!$D$11*Dashboard!$D$10*SQRT(Dashboard!$D$12/365)</f>
        <v>-162591.55660149883</v>
      </c>
      <c r="E8733" s="3">
        <f>IF(Dashboard!$I$3,C8733*Dashboard!$E$11*Dashboard!$E$10*SQRT(Dashboard!$D$12/365),0)</f>
        <v>-389231.9414656072</v>
      </c>
      <c r="F8733" s="3">
        <f>D8733+IF(Dashboard!$I$3,E8733,0)</f>
        <v>-551823.498067106</v>
      </c>
      <c r="G8733" s="3">
        <f>IF(Dashboard!$I$4, ('Lookups and Calculations'!$F$9) / (1 - 'Lookups and Calculations'!$F$10), 'Lookups and Calculations'!$F$9)</f>
        <v>1951878.888340465</v>
      </c>
      <c r="H8733" s="12">
        <f t="shared" si="272"/>
        <v>0</v>
      </c>
      <c r="I8733" s="12">
        <f t="shared" si="273"/>
        <v>0</v>
      </c>
      <c r="J8733" s="13">
        <f>(1 - Dashboard!$I$9) * H8733 * Dashboard!$I$8 * 'Lookups and Calculations'!$F$12</f>
        <v>0</v>
      </c>
      <c r="K8733" s="12">
        <f>(1 - Dashboard!$I$11) * I8733 * Dashboard!$I$10 * 'Lookups and Calculations'!$F$12</f>
        <v>0</v>
      </c>
      <c r="L8733" s="12">
        <f>(H8733 - I8733) * Dashboard!$I$13 * (Dashboard!$D$12 / 365) * 'Lookups and Calculations'!$F$12</f>
        <v>0</v>
      </c>
      <c r="M8733" s="3">
        <f>(G8733*2) * Dashboard!$I$13 * (Dashboard!$D$12 / 365) * 'Lookups and Calculations'!$F$12</f>
        <v>1602.0878730267946</v>
      </c>
      <c r="N8733" s="12">
        <f>H8733 * Dashboard!$I$14 * Dashboard!$I$15 * (Dashboard!$D$12 / 365) * 'Lookups and Calculations'!$F$12</f>
        <v>0</v>
      </c>
    </row>
    <row r="8734" spans="1:14" x14ac:dyDescent="0.35">
      <c r="A8734" s="2">
        <v>8733</v>
      </c>
      <c r="B8734" s="11">
        <v>1.2765426812904888</v>
      </c>
      <c r="C8734" s="11">
        <v>-1.288946910348538</v>
      </c>
      <c r="D8734" s="3">
        <f>B8734*Dashboard!$D$11*Dashboard!$D$10*SQRT(Dashboard!$D$12/365)</f>
        <v>316942.2720264793</v>
      </c>
      <c r="E8734" s="3">
        <f>IF(Dashboard!$I$3,C8734*Dashboard!$E$11*Dashboard!$E$10*SQRT(Dashboard!$D$12/365),0)</f>
        <v>-640044.03186016716</v>
      </c>
      <c r="F8734" s="3">
        <f>D8734+IF(Dashboard!$I$3,E8734,0)</f>
        <v>-323101.75983368786</v>
      </c>
      <c r="G8734" s="3">
        <f>IF(Dashboard!$I$4, ('Lookups and Calculations'!$F$9) / (1 - 'Lookups and Calculations'!$F$10), 'Lookups and Calculations'!$F$9)</f>
        <v>1951878.888340465</v>
      </c>
      <c r="H8734" s="12">
        <f t="shared" si="272"/>
        <v>0</v>
      </c>
      <c r="I8734" s="12">
        <f t="shared" si="273"/>
        <v>0</v>
      </c>
      <c r="J8734" s="13">
        <f>(1 - Dashboard!$I$9) * H8734 * Dashboard!$I$8 * 'Lookups and Calculations'!$F$12</f>
        <v>0</v>
      </c>
      <c r="K8734" s="12">
        <f>(1 - Dashboard!$I$11) * I8734 * Dashboard!$I$10 * 'Lookups and Calculations'!$F$12</f>
        <v>0</v>
      </c>
      <c r="L8734" s="12">
        <f>(H8734 - I8734) * Dashboard!$I$13 * (Dashboard!$D$12 / 365) * 'Lookups and Calculations'!$F$12</f>
        <v>0</v>
      </c>
      <c r="M8734" s="3">
        <f>(G8734*2) * Dashboard!$I$13 * (Dashboard!$D$12 / 365) * 'Lookups and Calculations'!$F$12</f>
        <v>1602.0878730267946</v>
      </c>
      <c r="N8734" s="12">
        <f>H8734 * Dashboard!$I$14 * Dashboard!$I$15 * (Dashboard!$D$12 / 365) * 'Lookups and Calculations'!$F$12</f>
        <v>0</v>
      </c>
    </row>
    <row r="8735" spans="1:14" x14ac:dyDescent="0.35">
      <c r="A8735" s="2">
        <v>8734</v>
      </c>
      <c r="B8735" s="11">
        <v>1.6043140616734421</v>
      </c>
      <c r="C8735" s="11">
        <v>1.2659865641196876E-2</v>
      </c>
      <c r="D8735" s="3">
        <f>B8735*Dashboard!$D$11*Dashboard!$D$10*SQRT(Dashboard!$D$12/365)</f>
        <v>398321.92938255699</v>
      </c>
      <c r="E8735" s="3">
        <f>IF(Dashboard!$I$3,C8735*Dashboard!$E$11*Dashboard!$E$10*SQRT(Dashboard!$D$12/365),0)</f>
        <v>6286.4276121415969</v>
      </c>
      <c r="F8735" s="3">
        <f>D8735+IF(Dashboard!$I$3,E8735,0)</f>
        <v>404608.35699469858</v>
      </c>
      <c r="G8735" s="3">
        <f>IF(Dashboard!$I$4, ('Lookups and Calculations'!$F$9) / (1 - 'Lookups and Calculations'!$F$10), 'Lookups and Calculations'!$F$9)</f>
        <v>1951878.888340465</v>
      </c>
      <c r="H8735" s="12">
        <f t="shared" si="272"/>
        <v>0</v>
      </c>
      <c r="I8735" s="12">
        <f t="shared" si="273"/>
        <v>0</v>
      </c>
      <c r="J8735" s="13">
        <f>(1 - Dashboard!$I$9) * H8735 * Dashboard!$I$8 * 'Lookups and Calculations'!$F$12</f>
        <v>0</v>
      </c>
      <c r="K8735" s="12">
        <f>(1 - Dashboard!$I$11) * I8735 * Dashboard!$I$10 * 'Lookups and Calculations'!$F$12</f>
        <v>0</v>
      </c>
      <c r="L8735" s="12">
        <f>(H8735 - I8735) * Dashboard!$I$13 * (Dashboard!$D$12 / 365) * 'Lookups and Calculations'!$F$12</f>
        <v>0</v>
      </c>
      <c r="M8735" s="3">
        <f>(G8735*2) * Dashboard!$I$13 * (Dashboard!$D$12 / 365) * 'Lookups and Calculations'!$F$12</f>
        <v>1602.0878730267946</v>
      </c>
      <c r="N8735" s="12">
        <f>H8735 * Dashboard!$I$14 * Dashboard!$I$15 * (Dashboard!$D$12 / 365) * 'Lookups and Calculations'!$F$12</f>
        <v>0</v>
      </c>
    </row>
    <row r="8736" spans="1:14" x14ac:dyDescent="0.35">
      <c r="A8736" s="2">
        <v>8735</v>
      </c>
      <c r="B8736" s="11">
        <v>-0.79402785175847956</v>
      </c>
      <c r="C8736" s="11">
        <v>1.1053633007895372</v>
      </c>
      <c r="D8736" s="3">
        <f>B8736*Dashboard!$D$11*Dashboard!$D$10*SQRT(Dashboard!$D$12/365)</f>
        <v>-197142.63774888171</v>
      </c>
      <c r="E8736" s="3">
        <f>IF(Dashboard!$I$3,C8736*Dashboard!$E$11*Dashboard!$E$10*SQRT(Dashboard!$D$12/365),0)</f>
        <v>548883.10606702289</v>
      </c>
      <c r="F8736" s="3">
        <f>D8736+IF(Dashboard!$I$3,E8736,0)</f>
        <v>351740.46831814118</v>
      </c>
      <c r="G8736" s="3">
        <f>IF(Dashboard!$I$4, ('Lookups and Calculations'!$F$9) / (1 - 'Lookups and Calculations'!$F$10), 'Lookups and Calculations'!$F$9)</f>
        <v>1951878.888340465</v>
      </c>
      <c r="H8736" s="12">
        <f t="shared" si="272"/>
        <v>0</v>
      </c>
      <c r="I8736" s="12">
        <f t="shared" si="273"/>
        <v>0</v>
      </c>
      <c r="J8736" s="13">
        <f>(1 - Dashboard!$I$9) * H8736 * Dashboard!$I$8 * 'Lookups and Calculations'!$F$12</f>
        <v>0</v>
      </c>
      <c r="K8736" s="12">
        <f>(1 - Dashboard!$I$11) * I8736 * Dashboard!$I$10 * 'Lookups and Calculations'!$F$12</f>
        <v>0</v>
      </c>
      <c r="L8736" s="12">
        <f>(H8736 - I8736) * Dashboard!$I$13 * (Dashboard!$D$12 / 365) * 'Lookups and Calculations'!$F$12</f>
        <v>0</v>
      </c>
      <c r="M8736" s="3">
        <f>(G8736*2) * Dashboard!$I$13 * (Dashboard!$D$12 / 365) * 'Lookups and Calculations'!$F$12</f>
        <v>1602.0878730267946</v>
      </c>
      <c r="N8736" s="12">
        <f>H8736 * Dashboard!$I$14 * Dashboard!$I$15 * (Dashboard!$D$12 / 365) * 'Lookups and Calculations'!$F$12</f>
        <v>0</v>
      </c>
    </row>
    <row r="8737" spans="1:14" x14ac:dyDescent="0.35">
      <c r="A8737" s="2">
        <v>8736</v>
      </c>
      <c r="B8737" s="11">
        <v>0.7214721291411198</v>
      </c>
      <c r="C8737" s="11">
        <v>1.5535783192868653</v>
      </c>
      <c r="D8737" s="3">
        <f>B8737*Dashboard!$D$11*Dashboard!$D$10*SQRT(Dashboard!$D$12/365)</f>
        <v>179128.37476190363</v>
      </c>
      <c r="E8737" s="3">
        <f>IF(Dashboard!$I$3,C8737*Dashboard!$E$11*Dashboard!$E$10*SQRT(Dashboard!$D$12/365),0)</f>
        <v>771450.33926806774</v>
      </c>
      <c r="F8737" s="3">
        <f>D8737+IF(Dashboard!$I$3,E8737,0)</f>
        <v>950578.71402997139</v>
      </c>
      <c r="G8737" s="3">
        <f>IF(Dashboard!$I$4, ('Lookups and Calculations'!$F$9) / (1 - 'Lookups and Calculations'!$F$10), 'Lookups and Calculations'!$F$9)</f>
        <v>1951878.888340465</v>
      </c>
      <c r="H8737" s="12">
        <f t="shared" si="272"/>
        <v>0</v>
      </c>
      <c r="I8737" s="12">
        <f t="shared" si="273"/>
        <v>0</v>
      </c>
      <c r="J8737" s="13">
        <f>(1 - Dashboard!$I$9) * H8737 * Dashboard!$I$8 * 'Lookups and Calculations'!$F$12</f>
        <v>0</v>
      </c>
      <c r="K8737" s="12">
        <f>(1 - Dashboard!$I$11) * I8737 * Dashboard!$I$10 * 'Lookups and Calculations'!$F$12</f>
        <v>0</v>
      </c>
      <c r="L8737" s="12">
        <f>(H8737 - I8737) * Dashboard!$I$13 * (Dashboard!$D$12 / 365) * 'Lookups and Calculations'!$F$12</f>
        <v>0</v>
      </c>
      <c r="M8737" s="3">
        <f>(G8737*2) * Dashboard!$I$13 * (Dashboard!$D$12 / 365) * 'Lookups and Calculations'!$F$12</f>
        <v>1602.0878730267946</v>
      </c>
      <c r="N8737" s="12">
        <f>H8737 * Dashboard!$I$14 * Dashboard!$I$15 * (Dashboard!$D$12 / 365) * 'Lookups and Calculations'!$F$12</f>
        <v>0</v>
      </c>
    </row>
    <row r="8738" spans="1:14" x14ac:dyDescent="0.35">
      <c r="A8738" s="2">
        <v>8737</v>
      </c>
      <c r="B8738" s="11">
        <v>-4.1041733071057608E-2</v>
      </c>
      <c r="C8738" s="11">
        <v>0.20697450685010718</v>
      </c>
      <c r="D8738" s="3">
        <f>B8738*Dashboard!$D$11*Dashboard!$D$10*SQRT(Dashboard!$D$12/365)</f>
        <v>-10189.913990416146</v>
      </c>
      <c r="E8738" s="3">
        <f>IF(Dashboard!$I$3,C8738*Dashboard!$E$11*Dashboard!$E$10*SQRT(Dashboard!$D$12/365),0)</f>
        <v>102775.99239583193</v>
      </c>
      <c r="F8738" s="3">
        <f>D8738+IF(Dashboard!$I$3,E8738,0)</f>
        <v>92586.078405415785</v>
      </c>
      <c r="G8738" s="3">
        <f>IF(Dashboard!$I$4, ('Lookups and Calculations'!$F$9) / (1 - 'Lookups and Calculations'!$F$10), 'Lookups and Calculations'!$F$9)</f>
        <v>1951878.888340465</v>
      </c>
      <c r="H8738" s="12">
        <f t="shared" si="272"/>
        <v>0</v>
      </c>
      <c r="I8738" s="12">
        <f t="shared" si="273"/>
        <v>0</v>
      </c>
      <c r="J8738" s="13">
        <f>(1 - Dashboard!$I$9) * H8738 * Dashboard!$I$8 * 'Lookups and Calculations'!$F$12</f>
        <v>0</v>
      </c>
      <c r="K8738" s="12">
        <f>(1 - Dashboard!$I$11) * I8738 * Dashboard!$I$10 * 'Lookups and Calculations'!$F$12</f>
        <v>0</v>
      </c>
      <c r="L8738" s="12">
        <f>(H8738 - I8738) * Dashboard!$I$13 * (Dashboard!$D$12 / 365) * 'Lookups and Calculations'!$F$12</f>
        <v>0</v>
      </c>
      <c r="M8738" s="3">
        <f>(G8738*2) * Dashboard!$I$13 * (Dashboard!$D$12 / 365) * 'Lookups and Calculations'!$F$12</f>
        <v>1602.0878730267946</v>
      </c>
      <c r="N8738" s="12">
        <f>H8738 * Dashboard!$I$14 * Dashboard!$I$15 * (Dashboard!$D$12 / 365) * 'Lookups and Calculations'!$F$12</f>
        <v>0</v>
      </c>
    </row>
    <row r="8739" spans="1:14" x14ac:dyDescent="0.35">
      <c r="A8739" s="2">
        <v>8738</v>
      </c>
      <c r="B8739" s="11">
        <v>-0.56688008521937427</v>
      </c>
      <c r="C8739" s="11">
        <v>0.29823299440545625</v>
      </c>
      <c r="D8739" s="3">
        <f>B8739*Dashboard!$D$11*Dashboard!$D$10*SQRT(Dashboard!$D$12/365)</f>
        <v>-140745.98899768988</v>
      </c>
      <c r="E8739" s="3">
        <f>IF(Dashboard!$I$3,C8739*Dashboard!$E$11*Dashboard!$E$10*SQRT(Dashboard!$D$12/365),0)</f>
        <v>148091.62940728359</v>
      </c>
      <c r="F8739" s="3">
        <f>D8739+IF(Dashboard!$I$3,E8739,0)</f>
        <v>7345.6404095937032</v>
      </c>
      <c r="G8739" s="3">
        <f>IF(Dashboard!$I$4, ('Lookups and Calculations'!$F$9) / (1 - 'Lookups and Calculations'!$F$10), 'Lookups and Calculations'!$F$9)</f>
        <v>1951878.888340465</v>
      </c>
      <c r="H8739" s="12">
        <f t="shared" si="272"/>
        <v>0</v>
      </c>
      <c r="I8739" s="12">
        <f t="shared" si="273"/>
        <v>0</v>
      </c>
      <c r="J8739" s="13">
        <f>(1 - Dashboard!$I$9) * H8739 * Dashboard!$I$8 * 'Lookups and Calculations'!$F$12</f>
        <v>0</v>
      </c>
      <c r="K8739" s="12">
        <f>(1 - Dashboard!$I$11) * I8739 * Dashboard!$I$10 * 'Lookups and Calculations'!$F$12</f>
        <v>0</v>
      </c>
      <c r="L8739" s="12">
        <f>(H8739 - I8739) * Dashboard!$I$13 * (Dashboard!$D$12 / 365) * 'Lookups and Calculations'!$F$12</f>
        <v>0</v>
      </c>
      <c r="M8739" s="3">
        <f>(G8739*2) * Dashboard!$I$13 * (Dashboard!$D$12 / 365) * 'Lookups and Calculations'!$F$12</f>
        <v>1602.0878730267946</v>
      </c>
      <c r="N8739" s="12">
        <f>H8739 * Dashboard!$I$14 * Dashboard!$I$15 * (Dashboard!$D$12 / 365) * 'Lookups and Calculations'!$F$12</f>
        <v>0</v>
      </c>
    </row>
    <row r="8740" spans="1:14" x14ac:dyDescent="0.35">
      <c r="A8740" s="2">
        <v>8739</v>
      </c>
      <c r="B8740" s="11">
        <v>2.1197376916232611</v>
      </c>
      <c r="C8740" s="11">
        <v>0.64161649969307177</v>
      </c>
      <c r="D8740" s="3">
        <f>B8740*Dashboard!$D$11*Dashboard!$D$10*SQRT(Dashboard!$D$12/365)</f>
        <v>526292.21876394027</v>
      </c>
      <c r="E8740" s="3">
        <f>IF(Dashboard!$I$3,C8740*Dashboard!$E$11*Dashboard!$E$10*SQRT(Dashboard!$D$12/365),0)</f>
        <v>318603.35602225538</v>
      </c>
      <c r="F8740" s="3">
        <f>D8740+IF(Dashboard!$I$3,E8740,0)</f>
        <v>844895.57478619565</v>
      </c>
      <c r="G8740" s="3">
        <f>IF(Dashboard!$I$4, ('Lookups and Calculations'!$F$9) / (1 - 'Lookups and Calculations'!$F$10), 'Lookups and Calculations'!$F$9)</f>
        <v>1951878.888340465</v>
      </c>
      <c r="H8740" s="12">
        <f t="shared" si="272"/>
        <v>0</v>
      </c>
      <c r="I8740" s="12">
        <f t="shared" si="273"/>
        <v>0</v>
      </c>
      <c r="J8740" s="13">
        <f>(1 - Dashboard!$I$9) * H8740 * Dashboard!$I$8 * 'Lookups and Calculations'!$F$12</f>
        <v>0</v>
      </c>
      <c r="K8740" s="12">
        <f>(1 - Dashboard!$I$11) * I8740 * Dashboard!$I$10 * 'Lookups and Calculations'!$F$12</f>
        <v>0</v>
      </c>
      <c r="L8740" s="12">
        <f>(H8740 - I8740) * Dashboard!$I$13 * (Dashboard!$D$12 / 365) * 'Lookups and Calculations'!$F$12</f>
        <v>0</v>
      </c>
      <c r="M8740" s="3">
        <f>(G8740*2) * Dashboard!$I$13 * (Dashboard!$D$12 / 365) * 'Lookups and Calculations'!$F$12</f>
        <v>1602.0878730267946</v>
      </c>
      <c r="N8740" s="12">
        <f>H8740 * Dashboard!$I$14 * Dashboard!$I$15 * (Dashboard!$D$12 / 365) * 'Lookups and Calculations'!$F$12</f>
        <v>0</v>
      </c>
    </row>
    <row r="8741" spans="1:14" x14ac:dyDescent="0.35">
      <c r="A8741" s="2">
        <v>8740</v>
      </c>
      <c r="B8741" s="11">
        <v>-1.3018503905296845</v>
      </c>
      <c r="C8741" s="11">
        <v>0.21120850909319369</v>
      </c>
      <c r="D8741" s="3">
        <f>B8741*Dashboard!$D$11*Dashboard!$D$10*SQRT(Dashboard!$D$12/365)</f>
        <v>-323225.71478449774</v>
      </c>
      <c r="E8741" s="3">
        <f>IF(Dashboard!$I$3,C8741*Dashboard!$E$11*Dashboard!$E$10*SQRT(Dashboard!$D$12/365),0)</f>
        <v>104878.44350907233</v>
      </c>
      <c r="F8741" s="3">
        <f>D8741+IF(Dashboard!$I$3,E8741,0)</f>
        <v>-218347.27127542542</v>
      </c>
      <c r="G8741" s="3">
        <f>IF(Dashboard!$I$4, ('Lookups and Calculations'!$F$9) / (1 - 'Lookups and Calculations'!$F$10), 'Lookups and Calculations'!$F$9)</f>
        <v>1951878.888340465</v>
      </c>
      <c r="H8741" s="12">
        <f t="shared" si="272"/>
        <v>0</v>
      </c>
      <c r="I8741" s="12">
        <f t="shared" si="273"/>
        <v>0</v>
      </c>
      <c r="J8741" s="13">
        <f>(1 - Dashboard!$I$9) * H8741 * Dashboard!$I$8 * 'Lookups and Calculations'!$F$12</f>
        <v>0</v>
      </c>
      <c r="K8741" s="12">
        <f>(1 - Dashboard!$I$11) * I8741 * Dashboard!$I$10 * 'Lookups and Calculations'!$F$12</f>
        <v>0</v>
      </c>
      <c r="L8741" s="12">
        <f>(H8741 - I8741) * Dashboard!$I$13 * (Dashboard!$D$12 / 365) * 'Lookups and Calculations'!$F$12</f>
        <v>0</v>
      </c>
      <c r="M8741" s="3">
        <f>(G8741*2) * Dashboard!$I$13 * (Dashboard!$D$12 / 365) * 'Lookups and Calculations'!$F$12</f>
        <v>1602.0878730267946</v>
      </c>
      <c r="N8741" s="12">
        <f>H8741 * Dashboard!$I$14 * Dashboard!$I$15 * (Dashboard!$D$12 / 365) * 'Lookups and Calculations'!$F$12</f>
        <v>0</v>
      </c>
    </row>
    <row r="8742" spans="1:14" x14ac:dyDescent="0.35">
      <c r="A8742" s="2">
        <v>8741</v>
      </c>
      <c r="B8742" s="11">
        <v>-1.1039373871312717</v>
      </c>
      <c r="C8742" s="11">
        <v>-0.30314413126596768</v>
      </c>
      <c r="D8742" s="3">
        <f>B8742*Dashboard!$D$11*Dashboard!$D$10*SQRT(Dashboard!$D$12/365)</f>
        <v>-274087.52467144572</v>
      </c>
      <c r="E8742" s="3">
        <f>IF(Dashboard!$I$3,C8742*Dashboard!$E$11*Dashboard!$E$10*SQRT(Dashboard!$D$12/365),0)</f>
        <v>-150530.32087857844</v>
      </c>
      <c r="F8742" s="3">
        <f>D8742+IF(Dashboard!$I$3,E8742,0)</f>
        <v>-424617.84555002418</v>
      </c>
      <c r="G8742" s="3">
        <f>IF(Dashboard!$I$4, ('Lookups and Calculations'!$F$9) / (1 - 'Lookups and Calculations'!$F$10), 'Lookups and Calculations'!$F$9)</f>
        <v>1951878.888340465</v>
      </c>
      <c r="H8742" s="12">
        <f t="shared" si="272"/>
        <v>0</v>
      </c>
      <c r="I8742" s="12">
        <f t="shared" si="273"/>
        <v>0</v>
      </c>
      <c r="J8742" s="13">
        <f>(1 - Dashboard!$I$9) * H8742 * Dashboard!$I$8 * 'Lookups and Calculations'!$F$12</f>
        <v>0</v>
      </c>
      <c r="K8742" s="12">
        <f>(1 - Dashboard!$I$11) * I8742 * Dashboard!$I$10 * 'Lookups and Calculations'!$F$12</f>
        <v>0</v>
      </c>
      <c r="L8742" s="12">
        <f>(H8742 - I8742) * Dashboard!$I$13 * (Dashboard!$D$12 / 365) * 'Lookups and Calculations'!$F$12</f>
        <v>0</v>
      </c>
      <c r="M8742" s="3">
        <f>(G8742*2) * Dashboard!$I$13 * (Dashboard!$D$12 / 365) * 'Lookups and Calculations'!$F$12</f>
        <v>1602.0878730267946</v>
      </c>
      <c r="N8742" s="12">
        <f>H8742 * Dashboard!$I$14 * Dashboard!$I$15 * (Dashboard!$D$12 / 365) * 'Lookups and Calculations'!$F$12</f>
        <v>0</v>
      </c>
    </row>
    <row r="8743" spans="1:14" x14ac:dyDescent="0.35">
      <c r="A8743" s="2">
        <v>8742</v>
      </c>
      <c r="B8743" s="11">
        <v>-1.1199904234178446</v>
      </c>
      <c r="C8743" s="11">
        <v>1.0421403966043699</v>
      </c>
      <c r="D8743" s="3">
        <f>B8743*Dashboard!$D$11*Dashboard!$D$10*SQRT(Dashboard!$D$12/365)</f>
        <v>-278073.20087966032</v>
      </c>
      <c r="E8743" s="3">
        <f>IF(Dashboard!$I$3,C8743*Dashboard!$E$11*Dashboard!$E$10*SQRT(Dashboard!$D$12/365),0)</f>
        <v>517488.91738811019</v>
      </c>
      <c r="F8743" s="3">
        <f>D8743+IF(Dashboard!$I$3,E8743,0)</f>
        <v>239415.71650844987</v>
      </c>
      <c r="G8743" s="3">
        <f>IF(Dashboard!$I$4, ('Lookups and Calculations'!$F$9) / (1 - 'Lookups and Calculations'!$F$10), 'Lookups and Calculations'!$F$9)</f>
        <v>1951878.888340465</v>
      </c>
      <c r="H8743" s="12">
        <f t="shared" si="272"/>
        <v>0</v>
      </c>
      <c r="I8743" s="12">
        <f t="shared" si="273"/>
        <v>0</v>
      </c>
      <c r="J8743" s="13">
        <f>(1 - Dashboard!$I$9) * H8743 * Dashboard!$I$8 * 'Lookups and Calculations'!$F$12</f>
        <v>0</v>
      </c>
      <c r="K8743" s="12">
        <f>(1 - Dashboard!$I$11) * I8743 * Dashboard!$I$10 * 'Lookups and Calculations'!$F$12</f>
        <v>0</v>
      </c>
      <c r="L8743" s="12">
        <f>(H8743 - I8743) * Dashboard!$I$13 * (Dashboard!$D$12 / 365) * 'Lookups and Calculations'!$F$12</f>
        <v>0</v>
      </c>
      <c r="M8743" s="3">
        <f>(G8743*2) * Dashboard!$I$13 * (Dashboard!$D$12 / 365) * 'Lookups and Calculations'!$F$12</f>
        <v>1602.0878730267946</v>
      </c>
      <c r="N8743" s="12">
        <f>H8743 * Dashboard!$I$14 * Dashboard!$I$15 * (Dashboard!$D$12 / 365) * 'Lookups and Calculations'!$F$12</f>
        <v>0</v>
      </c>
    </row>
    <row r="8744" spans="1:14" x14ac:dyDescent="0.35">
      <c r="A8744" s="2">
        <v>8743</v>
      </c>
      <c r="B8744" s="11">
        <v>-8.8348562219718263E-2</v>
      </c>
      <c r="C8744" s="11">
        <v>-0.70068094615848708</v>
      </c>
      <c r="D8744" s="3">
        <f>B8744*Dashboard!$D$11*Dashboard!$D$10*SQRT(Dashboard!$D$12/365)</f>
        <v>-21935.337102777456</v>
      </c>
      <c r="E8744" s="3">
        <f>IF(Dashboard!$I$3,C8744*Dashboard!$E$11*Dashboard!$E$10*SQRT(Dashboard!$D$12/365),0)</f>
        <v>-347932.60624334565</v>
      </c>
      <c r="F8744" s="3">
        <f>D8744+IF(Dashboard!$I$3,E8744,0)</f>
        <v>-369867.94334612309</v>
      </c>
      <c r="G8744" s="3">
        <f>IF(Dashboard!$I$4, ('Lookups and Calculations'!$F$9) / (1 - 'Lookups and Calculations'!$F$10), 'Lookups and Calculations'!$F$9)</f>
        <v>1951878.888340465</v>
      </c>
      <c r="H8744" s="12">
        <f t="shared" si="272"/>
        <v>0</v>
      </c>
      <c r="I8744" s="12">
        <f t="shared" si="273"/>
        <v>0</v>
      </c>
      <c r="J8744" s="13">
        <f>(1 - Dashboard!$I$9) * H8744 * Dashboard!$I$8 * 'Lookups and Calculations'!$F$12</f>
        <v>0</v>
      </c>
      <c r="K8744" s="12">
        <f>(1 - Dashboard!$I$11) * I8744 * Dashboard!$I$10 * 'Lookups and Calculations'!$F$12</f>
        <v>0</v>
      </c>
      <c r="L8744" s="12">
        <f>(H8744 - I8744) * Dashboard!$I$13 * (Dashboard!$D$12 / 365) * 'Lookups and Calculations'!$F$12</f>
        <v>0</v>
      </c>
      <c r="M8744" s="3">
        <f>(G8744*2) * Dashboard!$I$13 * (Dashboard!$D$12 / 365) * 'Lookups and Calculations'!$F$12</f>
        <v>1602.0878730267946</v>
      </c>
      <c r="N8744" s="12">
        <f>H8744 * Dashboard!$I$14 * Dashboard!$I$15 * (Dashboard!$D$12 / 365) * 'Lookups and Calculations'!$F$12</f>
        <v>0</v>
      </c>
    </row>
    <row r="8745" spans="1:14" x14ac:dyDescent="0.35">
      <c r="A8745" s="2">
        <v>8744</v>
      </c>
      <c r="B8745" s="11">
        <v>-0.68622537890047597</v>
      </c>
      <c r="C8745" s="11">
        <v>0.42345318857768377</v>
      </c>
      <c r="D8745" s="3">
        <f>B8745*Dashboard!$D$11*Dashboard!$D$10*SQRT(Dashboard!$D$12/365)</f>
        <v>-170377.2493459275</v>
      </c>
      <c r="E8745" s="3">
        <f>IF(Dashboard!$I$3,C8745*Dashboard!$E$11*Dashboard!$E$10*SQRT(Dashboard!$D$12/365),0)</f>
        <v>210271.41144860405</v>
      </c>
      <c r="F8745" s="3">
        <f>D8745+IF(Dashboard!$I$3,E8745,0)</f>
        <v>39894.16210267655</v>
      </c>
      <c r="G8745" s="3">
        <f>IF(Dashboard!$I$4, ('Lookups and Calculations'!$F$9) / (1 - 'Lookups and Calculations'!$F$10), 'Lookups and Calculations'!$F$9)</f>
        <v>1951878.888340465</v>
      </c>
      <c r="H8745" s="12">
        <f t="shared" si="272"/>
        <v>0</v>
      </c>
      <c r="I8745" s="12">
        <f t="shared" si="273"/>
        <v>0</v>
      </c>
      <c r="J8745" s="13">
        <f>(1 - Dashboard!$I$9) * H8745 * Dashboard!$I$8 * 'Lookups and Calculations'!$F$12</f>
        <v>0</v>
      </c>
      <c r="K8745" s="12">
        <f>(1 - Dashboard!$I$11) * I8745 * Dashboard!$I$10 * 'Lookups and Calculations'!$F$12</f>
        <v>0</v>
      </c>
      <c r="L8745" s="12">
        <f>(H8745 - I8745) * Dashboard!$I$13 * (Dashboard!$D$12 / 365) * 'Lookups and Calculations'!$F$12</f>
        <v>0</v>
      </c>
      <c r="M8745" s="3">
        <f>(G8745*2) * Dashboard!$I$13 * (Dashboard!$D$12 / 365) * 'Lookups and Calculations'!$F$12</f>
        <v>1602.0878730267946</v>
      </c>
      <c r="N8745" s="12">
        <f>H8745 * Dashboard!$I$14 * Dashboard!$I$15 * (Dashboard!$D$12 / 365) * 'Lookups and Calculations'!$F$12</f>
        <v>0</v>
      </c>
    </row>
    <row r="8746" spans="1:14" x14ac:dyDescent="0.35">
      <c r="A8746" s="2">
        <v>8745</v>
      </c>
      <c r="B8746" s="11">
        <v>0.8571347546410838</v>
      </c>
      <c r="C8746" s="11">
        <v>-1.078333435032113</v>
      </c>
      <c r="D8746" s="3">
        <f>B8746*Dashboard!$D$11*Dashboard!$D$10*SQRT(Dashboard!$D$12/365)</f>
        <v>212810.93108001206</v>
      </c>
      <c r="E8746" s="3">
        <f>IF(Dashboard!$I$3,C8746*Dashboard!$E$11*Dashboard!$E$10*SQRT(Dashboard!$D$12/365),0)</f>
        <v>-535461.06042563741</v>
      </c>
      <c r="F8746" s="3">
        <f>D8746+IF(Dashboard!$I$3,E8746,0)</f>
        <v>-322650.12934562535</v>
      </c>
      <c r="G8746" s="3">
        <f>IF(Dashboard!$I$4, ('Lookups and Calculations'!$F$9) / (1 - 'Lookups and Calculations'!$F$10), 'Lookups and Calculations'!$F$9)</f>
        <v>1951878.888340465</v>
      </c>
      <c r="H8746" s="12">
        <f t="shared" si="272"/>
        <v>0</v>
      </c>
      <c r="I8746" s="12">
        <f t="shared" si="273"/>
        <v>0</v>
      </c>
      <c r="J8746" s="13">
        <f>(1 - Dashboard!$I$9) * H8746 * Dashboard!$I$8 * 'Lookups and Calculations'!$F$12</f>
        <v>0</v>
      </c>
      <c r="K8746" s="12">
        <f>(1 - Dashboard!$I$11) * I8746 * Dashboard!$I$10 * 'Lookups and Calculations'!$F$12</f>
        <v>0</v>
      </c>
      <c r="L8746" s="12">
        <f>(H8746 - I8746) * Dashboard!$I$13 * (Dashboard!$D$12 / 365) * 'Lookups and Calculations'!$F$12</f>
        <v>0</v>
      </c>
      <c r="M8746" s="3">
        <f>(G8746*2) * Dashboard!$I$13 * (Dashboard!$D$12 / 365) * 'Lookups and Calculations'!$F$12</f>
        <v>1602.0878730267946</v>
      </c>
      <c r="N8746" s="12">
        <f>H8746 * Dashboard!$I$14 * Dashboard!$I$15 * (Dashboard!$D$12 / 365) * 'Lookups and Calculations'!$F$12</f>
        <v>0</v>
      </c>
    </row>
    <row r="8747" spans="1:14" x14ac:dyDescent="0.35">
      <c r="A8747" s="2">
        <v>8746</v>
      </c>
      <c r="B8747" s="11">
        <v>-1.6595523905331957</v>
      </c>
      <c r="C8747" s="11">
        <v>-2.241578121865341</v>
      </c>
      <c r="D8747" s="3">
        <f>B8747*Dashboard!$D$11*Dashboard!$D$10*SQRT(Dashboard!$D$12/365)</f>
        <v>-412036.59925482282</v>
      </c>
      <c r="E8747" s="3">
        <f>IF(Dashboard!$I$3,C8747*Dashboard!$E$11*Dashboard!$E$10*SQRT(Dashboard!$D$12/365),0)</f>
        <v>-1113085.9520507955</v>
      </c>
      <c r="F8747" s="3">
        <f>D8747+IF(Dashboard!$I$3,E8747,0)</f>
        <v>-1525122.5513056184</v>
      </c>
      <c r="G8747" s="3">
        <f>IF(Dashboard!$I$4, ('Lookups and Calculations'!$F$9) / (1 - 'Lookups and Calculations'!$F$10), 'Lookups and Calculations'!$F$9)</f>
        <v>1951878.888340465</v>
      </c>
      <c r="H8747" s="12">
        <f t="shared" si="272"/>
        <v>0</v>
      </c>
      <c r="I8747" s="12">
        <f t="shared" si="273"/>
        <v>0</v>
      </c>
      <c r="J8747" s="13">
        <f>(1 - Dashboard!$I$9) * H8747 * Dashboard!$I$8 * 'Lookups and Calculations'!$F$12</f>
        <v>0</v>
      </c>
      <c r="K8747" s="12">
        <f>(1 - Dashboard!$I$11) * I8747 * Dashboard!$I$10 * 'Lookups and Calculations'!$F$12</f>
        <v>0</v>
      </c>
      <c r="L8747" s="12">
        <f>(H8747 - I8747) * Dashboard!$I$13 * (Dashboard!$D$12 / 365) * 'Lookups and Calculations'!$F$12</f>
        <v>0</v>
      </c>
      <c r="M8747" s="3">
        <f>(G8747*2) * Dashboard!$I$13 * (Dashboard!$D$12 / 365) * 'Lookups and Calculations'!$F$12</f>
        <v>1602.0878730267946</v>
      </c>
      <c r="N8747" s="12">
        <f>H8747 * Dashboard!$I$14 * Dashboard!$I$15 * (Dashboard!$D$12 / 365) * 'Lookups and Calculations'!$F$12</f>
        <v>0</v>
      </c>
    </row>
    <row r="8748" spans="1:14" x14ac:dyDescent="0.35">
      <c r="A8748" s="2">
        <v>8747</v>
      </c>
      <c r="B8748" s="11">
        <v>0.65418593122393998</v>
      </c>
      <c r="C8748" s="11">
        <v>0.30290135802265472</v>
      </c>
      <c r="D8748" s="3">
        <f>B8748*Dashboard!$D$11*Dashboard!$D$10*SQRT(Dashboard!$D$12/365)</f>
        <v>162422.43867652694</v>
      </c>
      <c r="E8748" s="3">
        <f>IF(Dashboard!$I$3,C8748*Dashboard!$E$11*Dashboard!$E$10*SQRT(Dashboard!$D$12/365),0)</f>
        <v>150409.7685391219</v>
      </c>
      <c r="F8748" s="3">
        <f>D8748+IF(Dashboard!$I$3,E8748,0)</f>
        <v>312832.20721564884</v>
      </c>
      <c r="G8748" s="3">
        <f>IF(Dashboard!$I$4, ('Lookups and Calculations'!$F$9) / (1 - 'Lookups and Calculations'!$F$10), 'Lookups and Calculations'!$F$9)</f>
        <v>1951878.888340465</v>
      </c>
      <c r="H8748" s="12">
        <f t="shared" si="272"/>
        <v>0</v>
      </c>
      <c r="I8748" s="12">
        <f t="shared" si="273"/>
        <v>0</v>
      </c>
      <c r="J8748" s="13">
        <f>(1 - Dashboard!$I$9) * H8748 * Dashboard!$I$8 * 'Lookups and Calculations'!$F$12</f>
        <v>0</v>
      </c>
      <c r="K8748" s="12">
        <f>(1 - Dashboard!$I$11) * I8748 * Dashboard!$I$10 * 'Lookups and Calculations'!$F$12</f>
        <v>0</v>
      </c>
      <c r="L8748" s="12">
        <f>(H8748 - I8748) * Dashboard!$I$13 * (Dashboard!$D$12 / 365) * 'Lookups and Calculations'!$F$12</f>
        <v>0</v>
      </c>
      <c r="M8748" s="3">
        <f>(G8748*2) * Dashboard!$I$13 * (Dashboard!$D$12 / 365) * 'Lookups and Calculations'!$F$12</f>
        <v>1602.0878730267946</v>
      </c>
      <c r="N8748" s="12">
        <f>H8748 * Dashboard!$I$14 * Dashboard!$I$15 * (Dashboard!$D$12 / 365) * 'Lookups and Calculations'!$F$12</f>
        <v>0</v>
      </c>
    </row>
    <row r="8749" spans="1:14" x14ac:dyDescent="0.35">
      <c r="A8749" s="2">
        <v>8748</v>
      </c>
      <c r="B8749" s="11">
        <v>1.9489542937706232</v>
      </c>
      <c r="C8749" s="11">
        <v>-0.25273719169253317</v>
      </c>
      <c r="D8749" s="3">
        <f>B8749*Dashboard!$D$11*Dashboard!$D$10*SQRT(Dashboard!$D$12/365)</f>
        <v>483889.81504243112</v>
      </c>
      <c r="E8749" s="3">
        <f>IF(Dashboard!$I$3,C8749*Dashboard!$E$11*Dashboard!$E$10*SQRT(Dashboard!$D$12/365),0)</f>
        <v>-125500.07286813957</v>
      </c>
      <c r="F8749" s="3">
        <f>D8749+IF(Dashboard!$I$3,E8749,0)</f>
        <v>358389.74217429152</v>
      </c>
      <c r="G8749" s="3">
        <f>IF(Dashboard!$I$4, ('Lookups and Calculations'!$F$9) / (1 - 'Lookups and Calculations'!$F$10), 'Lookups and Calculations'!$F$9)</f>
        <v>1951878.888340465</v>
      </c>
      <c r="H8749" s="12">
        <f t="shared" si="272"/>
        <v>0</v>
      </c>
      <c r="I8749" s="12">
        <f t="shared" si="273"/>
        <v>0</v>
      </c>
      <c r="J8749" s="13">
        <f>(1 - Dashboard!$I$9) * H8749 * Dashboard!$I$8 * 'Lookups and Calculations'!$F$12</f>
        <v>0</v>
      </c>
      <c r="K8749" s="12">
        <f>(1 - Dashboard!$I$11) * I8749 * Dashboard!$I$10 * 'Lookups and Calculations'!$F$12</f>
        <v>0</v>
      </c>
      <c r="L8749" s="12">
        <f>(H8749 - I8749) * Dashboard!$I$13 * (Dashboard!$D$12 / 365) * 'Lookups and Calculations'!$F$12</f>
        <v>0</v>
      </c>
      <c r="M8749" s="3">
        <f>(G8749*2) * Dashboard!$I$13 * (Dashboard!$D$12 / 365) * 'Lookups and Calculations'!$F$12</f>
        <v>1602.0878730267946</v>
      </c>
      <c r="N8749" s="12">
        <f>H8749 * Dashboard!$I$14 * Dashboard!$I$15 * (Dashboard!$D$12 / 365) * 'Lookups and Calculations'!$F$12</f>
        <v>0</v>
      </c>
    </row>
    <row r="8750" spans="1:14" x14ac:dyDescent="0.35">
      <c r="A8750" s="2">
        <v>8749</v>
      </c>
      <c r="B8750" s="11">
        <v>-0.42771202617159659</v>
      </c>
      <c r="C8750" s="11">
        <v>0.96923924831750174</v>
      </c>
      <c r="D8750" s="3">
        <f>B8750*Dashboard!$D$11*Dashboard!$D$10*SQRT(Dashboard!$D$12/365)</f>
        <v>-106193.09744569902</v>
      </c>
      <c r="E8750" s="3">
        <f>IF(Dashboard!$I$3,C8750*Dashboard!$E$11*Dashboard!$E$10*SQRT(Dashboard!$D$12/365),0)</f>
        <v>481288.86562325835</v>
      </c>
      <c r="F8750" s="3">
        <f>D8750+IF(Dashboard!$I$3,E8750,0)</f>
        <v>375095.76817755931</v>
      </c>
      <c r="G8750" s="3">
        <f>IF(Dashboard!$I$4, ('Lookups and Calculations'!$F$9) / (1 - 'Lookups and Calculations'!$F$10), 'Lookups and Calculations'!$F$9)</f>
        <v>1951878.888340465</v>
      </c>
      <c r="H8750" s="12">
        <f t="shared" si="272"/>
        <v>0</v>
      </c>
      <c r="I8750" s="12">
        <f t="shared" si="273"/>
        <v>0</v>
      </c>
      <c r="J8750" s="13">
        <f>(1 - Dashboard!$I$9) * H8750 * Dashboard!$I$8 * 'Lookups and Calculations'!$F$12</f>
        <v>0</v>
      </c>
      <c r="K8750" s="12">
        <f>(1 - Dashboard!$I$11) * I8750 * Dashboard!$I$10 * 'Lookups and Calculations'!$F$12</f>
        <v>0</v>
      </c>
      <c r="L8750" s="12">
        <f>(H8750 - I8750) * Dashboard!$I$13 * (Dashboard!$D$12 / 365) * 'Lookups and Calculations'!$F$12</f>
        <v>0</v>
      </c>
      <c r="M8750" s="3">
        <f>(G8750*2) * Dashboard!$I$13 * (Dashboard!$D$12 / 365) * 'Lookups and Calculations'!$F$12</f>
        <v>1602.0878730267946</v>
      </c>
      <c r="N8750" s="12">
        <f>H8750 * Dashboard!$I$14 * Dashboard!$I$15 * (Dashboard!$D$12 / 365) * 'Lookups and Calculations'!$F$12</f>
        <v>0</v>
      </c>
    </row>
    <row r="8751" spans="1:14" x14ac:dyDescent="0.35">
      <c r="A8751" s="2">
        <v>8750</v>
      </c>
      <c r="B8751" s="11">
        <v>0.29864429681609589</v>
      </c>
      <c r="C8751" s="11">
        <v>1.076020588103255</v>
      </c>
      <c r="D8751" s="3">
        <f>B8751*Dashboard!$D$11*Dashboard!$D$10*SQRT(Dashboard!$D$12/365)</f>
        <v>74147.9335927543</v>
      </c>
      <c r="E8751" s="3">
        <f>IF(Dashboard!$I$3,C8751*Dashboard!$E$11*Dashboard!$E$10*SQRT(Dashboard!$D$12/365),0)</f>
        <v>534312.58498298214</v>
      </c>
      <c r="F8751" s="3">
        <f>D8751+IF(Dashboard!$I$3,E8751,0)</f>
        <v>608460.51857573644</v>
      </c>
      <c r="G8751" s="3">
        <f>IF(Dashboard!$I$4, ('Lookups and Calculations'!$F$9) / (1 - 'Lookups and Calculations'!$F$10), 'Lookups and Calculations'!$F$9)</f>
        <v>1951878.888340465</v>
      </c>
      <c r="H8751" s="12">
        <f t="shared" si="272"/>
        <v>0</v>
      </c>
      <c r="I8751" s="12">
        <f t="shared" si="273"/>
        <v>0</v>
      </c>
      <c r="J8751" s="13">
        <f>(1 - Dashboard!$I$9) * H8751 * Dashboard!$I$8 * 'Lookups and Calculations'!$F$12</f>
        <v>0</v>
      </c>
      <c r="K8751" s="12">
        <f>(1 - Dashboard!$I$11) * I8751 * Dashboard!$I$10 * 'Lookups and Calculations'!$F$12</f>
        <v>0</v>
      </c>
      <c r="L8751" s="12">
        <f>(H8751 - I8751) * Dashboard!$I$13 * (Dashboard!$D$12 / 365) * 'Lookups and Calculations'!$F$12</f>
        <v>0</v>
      </c>
      <c r="M8751" s="3">
        <f>(G8751*2) * Dashboard!$I$13 * (Dashboard!$D$12 / 365) * 'Lookups and Calculations'!$F$12</f>
        <v>1602.0878730267946</v>
      </c>
      <c r="N8751" s="12">
        <f>H8751 * Dashboard!$I$14 * Dashboard!$I$15 * (Dashboard!$D$12 / 365) * 'Lookups and Calculations'!$F$12</f>
        <v>0</v>
      </c>
    </row>
    <row r="8752" spans="1:14" x14ac:dyDescent="0.35">
      <c r="A8752" s="2">
        <v>8751</v>
      </c>
      <c r="B8752" s="11">
        <v>-1.7039408491093138</v>
      </c>
      <c r="C8752" s="11">
        <v>0.51277358034063159</v>
      </c>
      <c r="D8752" s="3">
        <f>B8752*Dashboard!$D$11*Dashboard!$D$10*SQRT(Dashboard!$D$12/365)</f>
        <v>-423057.4441658961</v>
      </c>
      <c r="E8752" s="3">
        <f>IF(Dashboard!$I$3,C8752*Dashboard!$E$11*Dashboard!$E$10*SQRT(Dashboard!$D$12/365),0)</f>
        <v>254624.66076577568</v>
      </c>
      <c r="F8752" s="3">
        <f>D8752+IF(Dashboard!$I$3,E8752,0)</f>
        <v>-168432.78340012042</v>
      </c>
      <c r="G8752" s="3">
        <f>IF(Dashboard!$I$4, ('Lookups and Calculations'!$F$9) / (1 - 'Lookups and Calculations'!$F$10), 'Lookups and Calculations'!$F$9)</f>
        <v>1951878.888340465</v>
      </c>
      <c r="H8752" s="12">
        <f t="shared" si="272"/>
        <v>0</v>
      </c>
      <c r="I8752" s="12">
        <f t="shared" si="273"/>
        <v>0</v>
      </c>
      <c r="J8752" s="13">
        <f>(1 - Dashboard!$I$9) * H8752 * Dashboard!$I$8 * 'Lookups and Calculations'!$F$12</f>
        <v>0</v>
      </c>
      <c r="K8752" s="12">
        <f>(1 - Dashboard!$I$11) * I8752 * Dashboard!$I$10 * 'Lookups and Calculations'!$F$12</f>
        <v>0</v>
      </c>
      <c r="L8752" s="12">
        <f>(H8752 - I8752) * Dashboard!$I$13 * (Dashboard!$D$12 / 365) * 'Lookups and Calculations'!$F$12</f>
        <v>0</v>
      </c>
      <c r="M8752" s="3">
        <f>(G8752*2) * Dashboard!$I$13 * (Dashboard!$D$12 / 365) * 'Lookups and Calculations'!$F$12</f>
        <v>1602.0878730267946</v>
      </c>
      <c r="N8752" s="12">
        <f>H8752 * Dashboard!$I$14 * Dashboard!$I$15 * (Dashboard!$D$12 / 365) * 'Lookups and Calculations'!$F$12</f>
        <v>0</v>
      </c>
    </row>
    <row r="8753" spans="1:14" x14ac:dyDescent="0.35">
      <c r="A8753" s="2">
        <v>8752</v>
      </c>
      <c r="B8753" s="11">
        <v>-0.50563955565939078</v>
      </c>
      <c r="C8753" s="11">
        <v>-0.79037320662267474</v>
      </c>
      <c r="D8753" s="3">
        <f>B8753*Dashboard!$D$11*Dashboard!$D$10*SQRT(Dashboard!$D$12/365)</f>
        <v>-125541.08213219896</v>
      </c>
      <c r="E8753" s="3">
        <f>IF(Dashboard!$I$3,C8753*Dashboard!$E$11*Dashboard!$E$10*SQRT(Dashboard!$D$12/365),0)</f>
        <v>-392470.51199667709</v>
      </c>
      <c r="F8753" s="3">
        <f>D8753+IF(Dashboard!$I$3,E8753,0)</f>
        <v>-518011.59412887605</v>
      </c>
      <c r="G8753" s="3">
        <f>IF(Dashboard!$I$4, ('Lookups and Calculations'!$F$9) / (1 - 'Lookups and Calculations'!$F$10), 'Lookups and Calculations'!$F$9)</f>
        <v>1951878.888340465</v>
      </c>
      <c r="H8753" s="12">
        <f t="shared" si="272"/>
        <v>0</v>
      </c>
      <c r="I8753" s="12">
        <f t="shared" si="273"/>
        <v>0</v>
      </c>
      <c r="J8753" s="13">
        <f>(1 - Dashboard!$I$9) * H8753 * Dashboard!$I$8 * 'Lookups and Calculations'!$F$12</f>
        <v>0</v>
      </c>
      <c r="K8753" s="12">
        <f>(1 - Dashboard!$I$11) * I8753 * Dashboard!$I$10 * 'Lookups and Calculations'!$F$12</f>
        <v>0</v>
      </c>
      <c r="L8753" s="12">
        <f>(H8753 - I8753) * Dashboard!$I$13 * (Dashboard!$D$12 / 365) * 'Lookups and Calculations'!$F$12</f>
        <v>0</v>
      </c>
      <c r="M8753" s="3">
        <f>(G8753*2) * Dashboard!$I$13 * (Dashboard!$D$12 / 365) * 'Lookups and Calculations'!$F$12</f>
        <v>1602.0878730267946</v>
      </c>
      <c r="N8753" s="12">
        <f>H8753 * Dashboard!$I$14 * Dashboard!$I$15 * (Dashboard!$D$12 / 365) * 'Lookups and Calculations'!$F$12</f>
        <v>0</v>
      </c>
    </row>
    <row r="8754" spans="1:14" x14ac:dyDescent="0.35">
      <c r="A8754" s="2">
        <v>8753</v>
      </c>
      <c r="B8754" s="11">
        <v>1.7286834679303422</v>
      </c>
      <c r="C8754" s="11">
        <v>-0.63659812879246747</v>
      </c>
      <c r="D8754" s="3">
        <f>B8754*Dashboard!$D$11*Dashboard!$D$10*SQRT(Dashboard!$D$12/365)</f>
        <v>429200.58527661412</v>
      </c>
      <c r="E8754" s="3">
        <f>IF(Dashboard!$I$3,C8754*Dashboard!$E$11*Dashboard!$E$10*SQRT(Dashboard!$D$12/365),0)</f>
        <v>-316111.41603713686</v>
      </c>
      <c r="F8754" s="3">
        <f>D8754+IF(Dashboard!$I$3,E8754,0)</f>
        <v>113089.16923947725</v>
      </c>
      <c r="G8754" s="3">
        <f>IF(Dashboard!$I$4, ('Lookups and Calculations'!$F$9) / (1 - 'Lookups and Calculations'!$F$10), 'Lookups and Calculations'!$F$9)</f>
        <v>1951878.888340465</v>
      </c>
      <c r="H8754" s="12">
        <f t="shared" si="272"/>
        <v>0</v>
      </c>
      <c r="I8754" s="12">
        <f t="shared" si="273"/>
        <v>0</v>
      </c>
      <c r="J8754" s="13">
        <f>(1 - Dashboard!$I$9) * H8754 * Dashboard!$I$8 * 'Lookups and Calculations'!$F$12</f>
        <v>0</v>
      </c>
      <c r="K8754" s="12">
        <f>(1 - Dashboard!$I$11) * I8754 * Dashboard!$I$10 * 'Lookups and Calculations'!$F$12</f>
        <v>0</v>
      </c>
      <c r="L8754" s="12">
        <f>(H8754 - I8754) * Dashboard!$I$13 * (Dashboard!$D$12 / 365) * 'Lookups and Calculations'!$F$12</f>
        <v>0</v>
      </c>
      <c r="M8754" s="3">
        <f>(G8754*2) * Dashboard!$I$13 * (Dashboard!$D$12 / 365) * 'Lookups and Calculations'!$F$12</f>
        <v>1602.0878730267946</v>
      </c>
      <c r="N8754" s="12">
        <f>H8754 * Dashboard!$I$14 * Dashboard!$I$15 * (Dashboard!$D$12 / 365) * 'Lookups and Calculations'!$F$12</f>
        <v>0</v>
      </c>
    </row>
    <row r="8755" spans="1:14" x14ac:dyDescent="0.35">
      <c r="A8755" s="2">
        <v>8754</v>
      </c>
      <c r="B8755" s="11">
        <v>1.5080281137726945</v>
      </c>
      <c r="C8755" s="11">
        <v>0.25954452863127359</v>
      </c>
      <c r="D8755" s="3">
        <f>B8755*Dashboard!$D$11*Dashboard!$D$10*SQRT(Dashboard!$D$12/365)</f>
        <v>374415.88414086105</v>
      </c>
      <c r="E8755" s="3">
        <f>IF(Dashboard!$I$3,C8755*Dashboard!$E$11*Dashboard!$E$10*SQRT(Dashboard!$D$12/365),0)</f>
        <v>128880.34814986076</v>
      </c>
      <c r="F8755" s="3">
        <f>D8755+IF(Dashboard!$I$3,E8755,0)</f>
        <v>503296.23229072179</v>
      </c>
      <c r="G8755" s="3">
        <f>IF(Dashboard!$I$4, ('Lookups and Calculations'!$F$9) / (1 - 'Lookups and Calculations'!$F$10), 'Lookups and Calculations'!$F$9)</f>
        <v>1951878.888340465</v>
      </c>
      <c r="H8755" s="12">
        <f t="shared" si="272"/>
        <v>0</v>
      </c>
      <c r="I8755" s="12">
        <f t="shared" si="273"/>
        <v>0</v>
      </c>
      <c r="J8755" s="13">
        <f>(1 - Dashboard!$I$9) * H8755 * Dashboard!$I$8 * 'Lookups and Calculations'!$F$12</f>
        <v>0</v>
      </c>
      <c r="K8755" s="12">
        <f>(1 - Dashboard!$I$11) * I8755 * Dashboard!$I$10 * 'Lookups and Calculations'!$F$12</f>
        <v>0</v>
      </c>
      <c r="L8755" s="12">
        <f>(H8755 - I8755) * Dashboard!$I$13 * (Dashboard!$D$12 / 365) * 'Lookups and Calculations'!$F$12</f>
        <v>0</v>
      </c>
      <c r="M8755" s="3">
        <f>(G8755*2) * Dashboard!$I$13 * (Dashboard!$D$12 / 365) * 'Lookups and Calculations'!$F$12</f>
        <v>1602.0878730267946</v>
      </c>
      <c r="N8755" s="12">
        <f>H8755 * Dashboard!$I$14 * Dashboard!$I$15 * (Dashboard!$D$12 / 365) * 'Lookups and Calculations'!$F$12</f>
        <v>0</v>
      </c>
    </row>
    <row r="8756" spans="1:14" x14ac:dyDescent="0.35">
      <c r="A8756" s="2">
        <v>8755</v>
      </c>
      <c r="B8756" s="11">
        <v>-0.73031535592491426</v>
      </c>
      <c r="C8756" s="11">
        <v>-0.31767406839721885</v>
      </c>
      <c r="D8756" s="3">
        <f>B8756*Dashboard!$D$11*Dashboard!$D$10*SQRT(Dashboard!$D$12/365)</f>
        <v>-181323.98673005798</v>
      </c>
      <c r="E8756" s="3">
        <f>IF(Dashboard!$I$3,C8756*Dashboard!$E$11*Dashboard!$E$10*SQRT(Dashboard!$D$12/365),0)</f>
        <v>-157745.35779708583</v>
      </c>
      <c r="F8756" s="3">
        <f>D8756+IF(Dashboard!$I$3,E8756,0)</f>
        <v>-339069.34452714381</v>
      </c>
      <c r="G8756" s="3">
        <f>IF(Dashboard!$I$4, ('Lookups and Calculations'!$F$9) / (1 - 'Lookups and Calculations'!$F$10), 'Lookups and Calculations'!$F$9)</f>
        <v>1951878.888340465</v>
      </c>
      <c r="H8756" s="12">
        <f t="shared" si="272"/>
        <v>0</v>
      </c>
      <c r="I8756" s="12">
        <f t="shared" si="273"/>
        <v>0</v>
      </c>
      <c r="J8756" s="13">
        <f>(1 - Dashboard!$I$9) * H8756 * Dashboard!$I$8 * 'Lookups and Calculations'!$F$12</f>
        <v>0</v>
      </c>
      <c r="K8756" s="12">
        <f>(1 - Dashboard!$I$11) * I8756 * Dashboard!$I$10 * 'Lookups and Calculations'!$F$12</f>
        <v>0</v>
      </c>
      <c r="L8756" s="12">
        <f>(H8756 - I8756) * Dashboard!$I$13 * (Dashboard!$D$12 / 365) * 'Lookups and Calculations'!$F$12</f>
        <v>0</v>
      </c>
      <c r="M8756" s="3">
        <f>(G8756*2) * Dashboard!$I$13 * (Dashboard!$D$12 / 365) * 'Lookups and Calculations'!$F$12</f>
        <v>1602.0878730267946</v>
      </c>
      <c r="N8756" s="12">
        <f>H8756 * Dashboard!$I$14 * Dashboard!$I$15 * (Dashboard!$D$12 / 365) * 'Lookups and Calculations'!$F$12</f>
        <v>0</v>
      </c>
    </row>
    <row r="8757" spans="1:14" x14ac:dyDescent="0.35">
      <c r="A8757" s="2">
        <v>8756</v>
      </c>
      <c r="B8757" s="11">
        <v>-1.819661418679134</v>
      </c>
      <c r="C8757" s="11">
        <v>-0.72977531691194364</v>
      </c>
      <c r="D8757" s="3">
        <f>B8757*Dashboard!$D$11*Dashboard!$D$10*SQRT(Dashboard!$D$12/365)</f>
        <v>-451788.75160841696</v>
      </c>
      <c r="E8757" s="3">
        <f>IF(Dashboard!$I$3,C8757*Dashboard!$E$11*Dashboard!$E$10*SQRT(Dashboard!$D$12/365),0)</f>
        <v>-362379.80977979023</v>
      </c>
      <c r="F8757" s="3">
        <f>D8757+IF(Dashboard!$I$3,E8757,0)</f>
        <v>-814168.56138820713</v>
      </c>
      <c r="G8757" s="3">
        <f>IF(Dashboard!$I$4, ('Lookups and Calculations'!$F$9) / (1 - 'Lookups and Calculations'!$F$10), 'Lookups and Calculations'!$F$9)</f>
        <v>1951878.888340465</v>
      </c>
      <c r="H8757" s="12">
        <f t="shared" si="272"/>
        <v>0</v>
      </c>
      <c r="I8757" s="12">
        <f t="shared" si="273"/>
        <v>0</v>
      </c>
      <c r="J8757" s="13">
        <f>(1 - Dashboard!$I$9) * H8757 * Dashboard!$I$8 * 'Lookups and Calculations'!$F$12</f>
        <v>0</v>
      </c>
      <c r="K8757" s="12">
        <f>(1 - Dashboard!$I$11) * I8757 * Dashboard!$I$10 * 'Lookups and Calculations'!$F$12</f>
        <v>0</v>
      </c>
      <c r="L8757" s="12">
        <f>(H8757 - I8757) * Dashboard!$I$13 * (Dashboard!$D$12 / 365) * 'Lookups and Calculations'!$F$12</f>
        <v>0</v>
      </c>
      <c r="M8757" s="3">
        <f>(G8757*2) * Dashboard!$I$13 * (Dashboard!$D$12 / 365) * 'Lookups and Calculations'!$F$12</f>
        <v>1602.0878730267946</v>
      </c>
      <c r="N8757" s="12">
        <f>H8757 * Dashboard!$I$14 * Dashboard!$I$15 * (Dashboard!$D$12 / 365) * 'Lookups and Calculations'!$F$12</f>
        <v>0</v>
      </c>
    </row>
    <row r="8758" spans="1:14" x14ac:dyDescent="0.35">
      <c r="A8758" s="2">
        <v>8757</v>
      </c>
      <c r="B8758" s="11">
        <v>0.83720069338770187</v>
      </c>
      <c r="C8758" s="11">
        <v>0.13844526515065991</v>
      </c>
      <c r="D8758" s="3">
        <f>B8758*Dashboard!$D$11*Dashboard!$D$10*SQRT(Dashboard!$D$12/365)</f>
        <v>207861.66713689425</v>
      </c>
      <c r="E8758" s="3">
        <f>IF(Dashboard!$I$3,C8758*Dashboard!$E$11*Dashboard!$E$10*SQRT(Dashboard!$D$12/365),0)</f>
        <v>68746.870012681407</v>
      </c>
      <c r="F8758" s="3">
        <f>D8758+IF(Dashboard!$I$3,E8758,0)</f>
        <v>276608.53714957566</v>
      </c>
      <c r="G8758" s="3">
        <f>IF(Dashboard!$I$4, ('Lookups and Calculations'!$F$9) / (1 - 'Lookups and Calculations'!$F$10), 'Lookups and Calculations'!$F$9)</f>
        <v>1951878.888340465</v>
      </c>
      <c r="H8758" s="12">
        <f t="shared" si="272"/>
        <v>0</v>
      </c>
      <c r="I8758" s="12">
        <f t="shared" si="273"/>
        <v>0</v>
      </c>
      <c r="J8758" s="13">
        <f>(1 - Dashboard!$I$9) * H8758 * Dashboard!$I$8 * 'Lookups and Calculations'!$F$12</f>
        <v>0</v>
      </c>
      <c r="K8758" s="12">
        <f>(1 - Dashboard!$I$11) * I8758 * Dashboard!$I$10 * 'Lookups and Calculations'!$F$12</f>
        <v>0</v>
      </c>
      <c r="L8758" s="12">
        <f>(H8758 - I8758) * Dashboard!$I$13 * (Dashboard!$D$12 / 365) * 'Lookups and Calculations'!$F$12</f>
        <v>0</v>
      </c>
      <c r="M8758" s="3">
        <f>(G8758*2) * Dashboard!$I$13 * (Dashboard!$D$12 / 365) * 'Lookups and Calculations'!$F$12</f>
        <v>1602.0878730267946</v>
      </c>
      <c r="N8758" s="12">
        <f>H8758 * Dashboard!$I$14 * Dashboard!$I$15 * (Dashboard!$D$12 / 365) * 'Lookups and Calculations'!$F$12</f>
        <v>0</v>
      </c>
    </row>
    <row r="8759" spans="1:14" x14ac:dyDescent="0.35">
      <c r="A8759" s="2">
        <v>8758</v>
      </c>
      <c r="B8759" s="11">
        <v>-1.2222059911923027</v>
      </c>
      <c r="C8759" s="11">
        <v>-0.23501257796245889</v>
      </c>
      <c r="D8759" s="3">
        <f>B8759*Dashboard!$D$11*Dashboard!$D$10*SQRT(Dashboard!$D$12/365)</f>
        <v>-303451.46261875308</v>
      </c>
      <c r="E8759" s="3">
        <f>IF(Dashboard!$I$3,C8759*Dashboard!$E$11*Dashboard!$E$10*SQRT(Dashboard!$D$12/365),0)</f>
        <v>-116698.67605041245</v>
      </c>
      <c r="F8759" s="3">
        <f>D8759+IF(Dashboard!$I$3,E8759,0)</f>
        <v>-420150.13866916555</v>
      </c>
      <c r="G8759" s="3">
        <f>IF(Dashboard!$I$4, ('Lookups and Calculations'!$F$9) / (1 - 'Lookups and Calculations'!$F$10), 'Lookups and Calculations'!$F$9)</f>
        <v>1951878.888340465</v>
      </c>
      <c r="H8759" s="12">
        <f t="shared" si="272"/>
        <v>0</v>
      </c>
      <c r="I8759" s="12">
        <f t="shared" si="273"/>
        <v>0</v>
      </c>
      <c r="J8759" s="13">
        <f>(1 - Dashboard!$I$9) * H8759 * Dashboard!$I$8 * 'Lookups and Calculations'!$F$12</f>
        <v>0</v>
      </c>
      <c r="K8759" s="12">
        <f>(1 - Dashboard!$I$11) * I8759 * Dashboard!$I$10 * 'Lookups and Calculations'!$F$12</f>
        <v>0</v>
      </c>
      <c r="L8759" s="12">
        <f>(H8759 - I8759) * Dashboard!$I$13 * (Dashboard!$D$12 / 365) * 'Lookups and Calculations'!$F$12</f>
        <v>0</v>
      </c>
      <c r="M8759" s="3">
        <f>(G8759*2) * Dashboard!$I$13 * (Dashboard!$D$12 / 365) * 'Lookups and Calculations'!$F$12</f>
        <v>1602.0878730267946</v>
      </c>
      <c r="N8759" s="12">
        <f>H8759 * Dashboard!$I$14 * Dashboard!$I$15 * (Dashboard!$D$12 / 365) * 'Lookups and Calculations'!$F$12</f>
        <v>0</v>
      </c>
    </row>
    <row r="8760" spans="1:14" x14ac:dyDescent="0.35">
      <c r="A8760" s="2">
        <v>8759</v>
      </c>
      <c r="B8760" s="11">
        <v>-0.48155907488466082</v>
      </c>
      <c r="C8760" s="11">
        <v>-1.0882727553525506</v>
      </c>
      <c r="D8760" s="3">
        <f>B8760*Dashboard!$D$11*Dashboard!$D$10*SQRT(Dashboard!$D$12/365)</f>
        <v>-119562.33782533617</v>
      </c>
      <c r="E8760" s="3">
        <f>IF(Dashboard!$I$3,C8760*Dashboard!$E$11*Dashboard!$E$10*SQRT(Dashboard!$D$12/365),0)</f>
        <v>-540396.56444117706</v>
      </c>
      <c r="F8760" s="3">
        <f>D8760+IF(Dashboard!$I$3,E8760,0)</f>
        <v>-659958.90226651321</v>
      </c>
      <c r="G8760" s="3">
        <f>IF(Dashboard!$I$4, ('Lookups and Calculations'!$F$9) / (1 - 'Lookups and Calculations'!$F$10), 'Lookups and Calculations'!$F$9)</f>
        <v>1951878.888340465</v>
      </c>
      <c r="H8760" s="12">
        <f t="shared" si="272"/>
        <v>0</v>
      </c>
      <c r="I8760" s="12">
        <f t="shared" si="273"/>
        <v>0</v>
      </c>
      <c r="J8760" s="13">
        <f>(1 - Dashboard!$I$9) * H8760 * Dashboard!$I$8 * 'Lookups and Calculations'!$F$12</f>
        <v>0</v>
      </c>
      <c r="K8760" s="12">
        <f>(1 - Dashboard!$I$11) * I8760 * Dashboard!$I$10 * 'Lookups and Calculations'!$F$12</f>
        <v>0</v>
      </c>
      <c r="L8760" s="12">
        <f>(H8760 - I8760) * Dashboard!$I$13 * (Dashboard!$D$12 / 365) * 'Lookups and Calculations'!$F$12</f>
        <v>0</v>
      </c>
      <c r="M8760" s="3">
        <f>(G8760*2) * Dashboard!$I$13 * (Dashboard!$D$12 / 365) * 'Lookups and Calculations'!$F$12</f>
        <v>1602.0878730267946</v>
      </c>
      <c r="N8760" s="12">
        <f>H8760 * Dashboard!$I$14 * Dashboard!$I$15 * (Dashboard!$D$12 / 365) * 'Lookups and Calculations'!$F$12</f>
        <v>0</v>
      </c>
    </row>
    <row r="8761" spans="1:14" x14ac:dyDescent="0.35">
      <c r="A8761" s="2">
        <v>8760</v>
      </c>
      <c r="B8761" s="11">
        <v>-0.78908975020729566</v>
      </c>
      <c r="C8761" s="11">
        <v>0.78296261996365457</v>
      </c>
      <c r="D8761" s="3">
        <f>B8761*Dashboard!$D$11*Dashboard!$D$10*SQRT(Dashboard!$D$12/365)</f>
        <v>-195916.59717219885</v>
      </c>
      <c r="E8761" s="3">
        <f>IF(Dashboard!$I$3,C8761*Dashboard!$E$11*Dashboard!$E$10*SQRT(Dashboard!$D$12/365),0)</f>
        <v>388790.6849024751</v>
      </c>
      <c r="F8761" s="3">
        <f>D8761+IF(Dashboard!$I$3,E8761,0)</f>
        <v>192874.08773027625</v>
      </c>
      <c r="G8761" s="3">
        <f>IF(Dashboard!$I$4, ('Lookups and Calculations'!$F$9) / (1 - 'Lookups and Calculations'!$F$10), 'Lookups and Calculations'!$F$9)</f>
        <v>1951878.888340465</v>
      </c>
      <c r="H8761" s="12">
        <f t="shared" si="272"/>
        <v>0</v>
      </c>
      <c r="I8761" s="12">
        <f t="shared" si="273"/>
        <v>0</v>
      </c>
      <c r="J8761" s="13">
        <f>(1 - Dashboard!$I$9) * H8761 * Dashboard!$I$8 * 'Lookups and Calculations'!$F$12</f>
        <v>0</v>
      </c>
      <c r="K8761" s="12">
        <f>(1 - Dashboard!$I$11) * I8761 * Dashboard!$I$10 * 'Lookups and Calculations'!$F$12</f>
        <v>0</v>
      </c>
      <c r="L8761" s="12">
        <f>(H8761 - I8761) * Dashboard!$I$13 * (Dashboard!$D$12 / 365) * 'Lookups and Calculations'!$F$12</f>
        <v>0</v>
      </c>
      <c r="M8761" s="3">
        <f>(G8761*2) * Dashboard!$I$13 * (Dashboard!$D$12 / 365) * 'Lookups and Calculations'!$F$12</f>
        <v>1602.0878730267946</v>
      </c>
      <c r="N8761" s="12">
        <f>H8761 * Dashboard!$I$14 * Dashboard!$I$15 * (Dashboard!$D$12 / 365) * 'Lookups and Calculations'!$F$12</f>
        <v>0</v>
      </c>
    </row>
    <row r="8762" spans="1:14" x14ac:dyDescent="0.35">
      <c r="A8762" s="2">
        <v>8761</v>
      </c>
      <c r="B8762" s="11">
        <v>-0.33008056555414361</v>
      </c>
      <c r="C8762" s="11">
        <v>0.4396201028022329</v>
      </c>
      <c r="D8762" s="3">
        <f>B8762*Dashboard!$D$11*Dashboard!$D$10*SQRT(Dashboard!$D$12/365)</f>
        <v>-81952.985929742761</v>
      </c>
      <c r="E8762" s="3">
        <f>IF(Dashboard!$I$3,C8762*Dashboard!$E$11*Dashboard!$E$10*SQRT(Dashboard!$D$12/365),0)</f>
        <v>218299.31149626378</v>
      </c>
      <c r="F8762" s="3">
        <f>D8762+IF(Dashboard!$I$3,E8762,0)</f>
        <v>136346.32556652103</v>
      </c>
      <c r="G8762" s="3">
        <f>IF(Dashboard!$I$4, ('Lookups and Calculations'!$F$9) / (1 - 'Lookups and Calculations'!$F$10), 'Lookups and Calculations'!$F$9)</f>
        <v>1951878.888340465</v>
      </c>
      <c r="H8762" s="12">
        <f t="shared" si="272"/>
        <v>0</v>
      </c>
      <c r="I8762" s="12">
        <f t="shared" si="273"/>
        <v>0</v>
      </c>
      <c r="J8762" s="13">
        <f>(1 - Dashboard!$I$9) * H8762 * Dashboard!$I$8 * 'Lookups and Calculations'!$F$12</f>
        <v>0</v>
      </c>
      <c r="K8762" s="12">
        <f>(1 - Dashboard!$I$11) * I8762 * Dashboard!$I$10 * 'Lookups and Calculations'!$F$12</f>
        <v>0</v>
      </c>
      <c r="L8762" s="12">
        <f>(H8762 - I8762) * Dashboard!$I$13 * (Dashboard!$D$12 / 365) * 'Lookups and Calculations'!$F$12</f>
        <v>0</v>
      </c>
      <c r="M8762" s="3">
        <f>(G8762*2) * Dashboard!$I$13 * (Dashboard!$D$12 / 365) * 'Lookups and Calculations'!$F$12</f>
        <v>1602.0878730267946</v>
      </c>
      <c r="N8762" s="12">
        <f>H8762 * Dashboard!$I$14 * Dashboard!$I$15 * (Dashboard!$D$12 / 365) * 'Lookups and Calculations'!$F$12</f>
        <v>0</v>
      </c>
    </row>
    <row r="8763" spans="1:14" x14ac:dyDescent="0.35">
      <c r="A8763" s="2">
        <v>8762</v>
      </c>
      <c r="B8763" s="11">
        <v>0.75408624103880695</v>
      </c>
      <c r="C8763" s="11">
        <v>1.2309964703320435</v>
      </c>
      <c r="D8763" s="3">
        <f>B8763*Dashboard!$D$11*Dashboard!$D$10*SQRT(Dashboard!$D$12/365)</f>
        <v>187225.86407932235</v>
      </c>
      <c r="E8763" s="3">
        <f>IF(Dashboard!$I$3,C8763*Dashboard!$E$11*Dashboard!$E$10*SQRT(Dashboard!$D$12/365),0)</f>
        <v>611267.95661731763</v>
      </c>
      <c r="F8763" s="3">
        <f>D8763+IF(Dashboard!$I$3,E8763,0)</f>
        <v>798493.82069663994</v>
      </c>
      <c r="G8763" s="3">
        <f>IF(Dashboard!$I$4, ('Lookups and Calculations'!$F$9) / (1 - 'Lookups and Calculations'!$F$10), 'Lookups and Calculations'!$F$9)</f>
        <v>1951878.888340465</v>
      </c>
      <c r="H8763" s="12">
        <f t="shared" si="272"/>
        <v>0</v>
      </c>
      <c r="I8763" s="12">
        <f t="shared" si="273"/>
        <v>0</v>
      </c>
      <c r="J8763" s="13">
        <f>(1 - Dashboard!$I$9) * H8763 * Dashboard!$I$8 * 'Lookups and Calculations'!$F$12</f>
        <v>0</v>
      </c>
      <c r="K8763" s="12">
        <f>(1 - Dashboard!$I$11) * I8763 * Dashboard!$I$10 * 'Lookups and Calculations'!$F$12</f>
        <v>0</v>
      </c>
      <c r="L8763" s="12">
        <f>(H8763 - I8763) * Dashboard!$I$13 * (Dashboard!$D$12 / 365) * 'Lookups and Calculations'!$F$12</f>
        <v>0</v>
      </c>
      <c r="M8763" s="3">
        <f>(G8763*2) * Dashboard!$I$13 * (Dashboard!$D$12 / 365) * 'Lookups and Calculations'!$F$12</f>
        <v>1602.0878730267946</v>
      </c>
      <c r="N8763" s="12">
        <f>H8763 * Dashboard!$I$14 * Dashboard!$I$15 * (Dashboard!$D$12 / 365) * 'Lookups and Calculations'!$F$12</f>
        <v>0</v>
      </c>
    </row>
    <row r="8764" spans="1:14" x14ac:dyDescent="0.35">
      <c r="A8764" s="2">
        <v>8763</v>
      </c>
      <c r="B8764" s="11">
        <v>1.5427260138831678</v>
      </c>
      <c r="C8764" s="11">
        <v>0.10961078421199914</v>
      </c>
      <c r="D8764" s="3">
        <f>B8764*Dashboard!$D$11*Dashboard!$D$10*SQRT(Dashboard!$D$12/365)</f>
        <v>383030.74007693044</v>
      </c>
      <c r="E8764" s="3">
        <f>IF(Dashboard!$I$3,C8764*Dashboard!$E$11*Dashboard!$E$10*SQRT(Dashboard!$D$12/365),0)</f>
        <v>54428.718280904366</v>
      </c>
      <c r="F8764" s="3">
        <f>D8764+IF(Dashboard!$I$3,E8764,0)</f>
        <v>437459.45835783478</v>
      </c>
      <c r="G8764" s="3">
        <f>IF(Dashboard!$I$4, ('Lookups and Calculations'!$F$9) / (1 - 'Lookups and Calculations'!$F$10), 'Lookups and Calculations'!$F$9)</f>
        <v>1951878.888340465</v>
      </c>
      <c r="H8764" s="12">
        <f t="shared" si="272"/>
        <v>0</v>
      </c>
      <c r="I8764" s="12">
        <f t="shared" si="273"/>
        <v>0</v>
      </c>
      <c r="J8764" s="13">
        <f>(1 - Dashboard!$I$9) * H8764 * Dashboard!$I$8 * 'Lookups and Calculations'!$F$12</f>
        <v>0</v>
      </c>
      <c r="K8764" s="12">
        <f>(1 - Dashboard!$I$11) * I8764 * Dashboard!$I$10 * 'Lookups and Calculations'!$F$12</f>
        <v>0</v>
      </c>
      <c r="L8764" s="12">
        <f>(H8764 - I8764) * Dashboard!$I$13 * (Dashboard!$D$12 / 365) * 'Lookups and Calculations'!$F$12</f>
        <v>0</v>
      </c>
      <c r="M8764" s="3">
        <f>(G8764*2) * Dashboard!$I$13 * (Dashboard!$D$12 / 365) * 'Lookups and Calculations'!$F$12</f>
        <v>1602.0878730267946</v>
      </c>
      <c r="N8764" s="12">
        <f>H8764 * Dashboard!$I$14 * Dashboard!$I$15 * (Dashboard!$D$12 / 365) * 'Lookups and Calculations'!$F$12</f>
        <v>0</v>
      </c>
    </row>
    <row r="8765" spans="1:14" x14ac:dyDescent="0.35">
      <c r="A8765" s="2">
        <v>8764</v>
      </c>
      <c r="B8765" s="11">
        <v>0.44317996450243774</v>
      </c>
      <c r="C8765" s="11">
        <v>1.2681528103262545</v>
      </c>
      <c r="D8765" s="3">
        <f>B8765*Dashboard!$D$11*Dashboard!$D$10*SQRT(Dashboard!$D$12/365)</f>
        <v>110033.50449984176</v>
      </c>
      <c r="E8765" s="3">
        <f>IF(Dashboard!$I$3,C8765*Dashboard!$E$11*Dashboard!$E$10*SQRT(Dashboard!$D$12/365),0)</f>
        <v>629718.44008419011</v>
      </c>
      <c r="F8765" s="3">
        <f>D8765+IF(Dashboard!$I$3,E8765,0)</f>
        <v>739751.94458403182</v>
      </c>
      <c r="G8765" s="3">
        <f>IF(Dashboard!$I$4, ('Lookups and Calculations'!$F$9) / (1 - 'Lookups and Calculations'!$F$10), 'Lookups and Calculations'!$F$9)</f>
        <v>1951878.888340465</v>
      </c>
      <c r="H8765" s="12">
        <f t="shared" si="272"/>
        <v>0</v>
      </c>
      <c r="I8765" s="12">
        <f t="shared" si="273"/>
        <v>0</v>
      </c>
      <c r="J8765" s="13">
        <f>(1 - Dashboard!$I$9) * H8765 * Dashboard!$I$8 * 'Lookups and Calculations'!$F$12</f>
        <v>0</v>
      </c>
      <c r="K8765" s="12">
        <f>(1 - Dashboard!$I$11) * I8765 * Dashboard!$I$10 * 'Lookups and Calculations'!$F$12</f>
        <v>0</v>
      </c>
      <c r="L8765" s="12">
        <f>(H8765 - I8765) * Dashboard!$I$13 * (Dashboard!$D$12 / 365) * 'Lookups and Calculations'!$F$12</f>
        <v>0</v>
      </c>
      <c r="M8765" s="3">
        <f>(G8765*2) * Dashboard!$I$13 * (Dashboard!$D$12 / 365) * 'Lookups and Calculations'!$F$12</f>
        <v>1602.0878730267946</v>
      </c>
      <c r="N8765" s="12">
        <f>H8765 * Dashboard!$I$14 * Dashboard!$I$15 * (Dashboard!$D$12 / 365) * 'Lookups and Calculations'!$F$12</f>
        <v>0</v>
      </c>
    </row>
    <row r="8766" spans="1:14" x14ac:dyDescent="0.35">
      <c r="A8766" s="2">
        <v>8765</v>
      </c>
      <c r="B8766" s="11">
        <v>-1.414684173937981</v>
      </c>
      <c r="C8766" s="11">
        <v>1.2391348758853635</v>
      </c>
      <c r="D8766" s="3">
        <f>B8766*Dashboard!$D$11*Dashboard!$D$10*SQRT(Dashboard!$D$12/365)</f>
        <v>-351240.28585909487</v>
      </c>
      <c r="E8766" s="3">
        <f>IF(Dashboard!$I$3,C8766*Dashboard!$E$11*Dashboard!$E$10*SQRT(Dashboard!$D$12/365),0)</f>
        <v>615309.1920331748</v>
      </c>
      <c r="F8766" s="3">
        <f>D8766+IF(Dashboard!$I$3,E8766,0)</f>
        <v>264068.90617407992</v>
      </c>
      <c r="G8766" s="3">
        <f>IF(Dashboard!$I$4, ('Lookups and Calculations'!$F$9) / (1 - 'Lookups and Calculations'!$F$10), 'Lookups and Calculations'!$F$9)</f>
        <v>1951878.888340465</v>
      </c>
      <c r="H8766" s="12">
        <f t="shared" si="272"/>
        <v>0</v>
      </c>
      <c r="I8766" s="12">
        <f t="shared" si="273"/>
        <v>0</v>
      </c>
      <c r="J8766" s="13">
        <f>(1 - Dashboard!$I$9) * H8766 * Dashboard!$I$8 * 'Lookups and Calculations'!$F$12</f>
        <v>0</v>
      </c>
      <c r="K8766" s="12">
        <f>(1 - Dashboard!$I$11) * I8766 * Dashboard!$I$10 * 'Lookups and Calculations'!$F$12</f>
        <v>0</v>
      </c>
      <c r="L8766" s="12">
        <f>(H8766 - I8766) * Dashboard!$I$13 * (Dashboard!$D$12 / 365) * 'Lookups and Calculations'!$F$12</f>
        <v>0</v>
      </c>
      <c r="M8766" s="3">
        <f>(G8766*2) * Dashboard!$I$13 * (Dashboard!$D$12 / 365) * 'Lookups and Calculations'!$F$12</f>
        <v>1602.0878730267946</v>
      </c>
      <c r="N8766" s="12">
        <f>H8766 * Dashboard!$I$14 * Dashboard!$I$15 * (Dashboard!$D$12 / 365) * 'Lookups and Calculations'!$F$12</f>
        <v>0</v>
      </c>
    </row>
    <row r="8767" spans="1:14" x14ac:dyDescent="0.35">
      <c r="A8767" s="2">
        <v>8766</v>
      </c>
      <c r="B8767" s="11">
        <v>0.17294322919407273</v>
      </c>
      <c r="C8767" s="11">
        <v>0.31707982494755327</v>
      </c>
      <c r="D8767" s="3">
        <f>B8767*Dashboard!$D$11*Dashboard!$D$10*SQRT(Dashboard!$D$12/365)</f>
        <v>42938.650462477068</v>
      </c>
      <c r="E8767" s="3">
        <f>IF(Dashboard!$I$3,C8767*Dashboard!$E$11*Dashboard!$E$10*SQRT(Dashboard!$D$12/365),0)</f>
        <v>157450.27817016188</v>
      </c>
      <c r="F8767" s="3">
        <f>D8767+IF(Dashboard!$I$3,E8767,0)</f>
        <v>200388.92863263894</v>
      </c>
      <c r="G8767" s="3">
        <f>IF(Dashboard!$I$4, ('Lookups and Calculations'!$F$9) / (1 - 'Lookups and Calculations'!$F$10), 'Lookups and Calculations'!$F$9)</f>
        <v>1951878.888340465</v>
      </c>
      <c r="H8767" s="12">
        <f t="shared" si="272"/>
        <v>0</v>
      </c>
      <c r="I8767" s="12">
        <f t="shared" si="273"/>
        <v>0</v>
      </c>
      <c r="J8767" s="13">
        <f>(1 - Dashboard!$I$9) * H8767 * Dashboard!$I$8 * 'Lookups and Calculations'!$F$12</f>
        <v>0</v>
      </c>
      <c r="K8767" s="12">
        <f>(1 - Dashboard!$I$11) * I8767 * Dashboard!$I$10 * 'Lookups and Calculations'!$F$12</f>
        <v>0</v>
      </c>
      <c r="L8767" s="12">
        <f>(H8767 - I8767) * Dashboard!$I$13 * (Dashboard!$D$12 / 365) * 'Lookups and Calculations'!$F$12</f>
        <v>0</v>
      </c>
      <c r="M8767" s="3">
        <f>(G8767*2) * Dashboard!$I$13 * (Dashboard!$D$12 / 365) * 'Lookups and Calculations'!$F$12</f>
        <v>1602.0878730267946</v>
      </c>
      <c r="N8767" s="12">
        <f>H8767 * Dashboard!$I$14 * Dashboard!$I$15 * (Dashboard!$D$12 / 365) * 'Lookups and Calculations'!$F$12</f>
        <v>0</v>
      </c>
    </row>
    <row r="8768" spans="1:14" x14ac:dyDescent="0.35">
      <c r="A8768" s="2">
        <v>8767</v>
      </c>
      <c r="B8768" s="11">
        <v>1.2301080148521311</v>
      </c>
      <c r="C8768" s="11">
        <v>0.60913936090536036</v>
      </c>
      <c r="D8768" s="3">
        <f>B8768*Dashboard!$D$11*Dashboard!$D$10*SQRT(Dashboard!$D$12/365)</f>
        <v>305413.39101257781</v>
      </c>
      <c r="E8768" s="3">
        <f>IF(Dashboard!$I$3,C8768*Dashboard!$E$11*Dashboard!$E$10*SQRT(Dashboard!$D$12/365),0)</f>
        <v>302476.39323885558</v>
      </c>
      <c r="F8768" s="3">
        <f>D8768+IF(Dashboard!$I$3,E8768,0)</f>
        <v>607889.78425143333</v>
      </c>
      <c r="G8768" s="3">
        <f>IF(Dashboard!$I$4, ('Lookups and Calculations'!$F$9) / (1 - 'Lookups and Calculations'!$F$10), 'Lookups and Calculations'!$F$9)</f>
        <v>1951878.888340465</v>
      </c>
      <c r="H8768" s="12">
        <f t="shared" si="272"/>
        <v>0</v>
      </c>
      <c r="I8768" s="12">
        <f t="shared" si="273"/>
        <v>0</v>
      </c>
      <c r="J8768" s="13">
        <f>(1 - Dashboard!$I$9) * H8768 * Dashboard!$I$8 * 'Lookups and Calculations'!$F$12</f>
        <v>0</v>
      </c>
      <c r="K8768" s="12">
        <f>(1 - Dashboard!$I$11) * I8768 * Dashboard!$I$10 * 'Lookups and Calculations'!$F$12</f>
        <v>0</v>
      </c>
      <c r="L8768" s="12">
        <f>(H8768 - I8768) * Dashboard!$I$13 * (Dashboard!$D$12 / 365) * 'Lookups and Calculations'!$F$12</f>
        <v>0</v>
      </c>
      <c r="M8768" s="3">
        <f>(G8768*2) * Dashboard!$I$13 * (Dashboard!$D$12 / 365) * 'Lookups and Calculations'!$F$12</f>
        <v>1602.0878730267946</v>
      </c>
      <c r="N8768" s="12">
        <f>H8768 * Dashboard!$I$14 * Dashboard!$I$15 * (Dashboard!$D$12 / 365) * 'Lookups and Calculations'!$F$12</f>
        <v>0</v>
      </c>
    </row>
    <row r="8769" spans="1:14" x14ac:dyDescent="0.35">
      <c r="A8769" s="2">
        <v>8768</v>
      </c>
      <c r="B8769" s="11">
        <v>-2.1956030858945142E-2</v>
      </c>
      <c r="C8769" s="11">
        <v>0.88153398194310273</v>
      </c>
      <c r="D8769" s="3">
        <f>B8769*Dashboard!$D$11*Dashboard!$D$10*SQRT(Dashboard!$D$12/365)</f>
        <v>-5451.2821287594916</v>
      </c>
      <c r="E8769" s="3">
        <f>IF(Dashboard!$I$3,C8769*Dashboard!$E$11*Dashboard!$E$10*SQRT(Dashboard!$D$12/365),0)</f>
        <v>437737.62867552327</v>
      </c>
      <c r="F8769" s="3">
        <f>D8769+IF(Dashboard!$I$3,E8769,0)</f>
        <v>432286.34654676379</v>
      </c>
      <c r="G8769" s="3">
        <f>IF(Dashboard!$I$4, ('Lookups and Calculations'!$F$9) / (1 - 'Lookups and Calculations'!$F$10), 'Lookups and Calculations'!$F$9)</f>
        <v>1951878.888340465</v>
      </c>
      <c r="H8769" s="12">
        <f t="shared" si="272"/>
        <v>0</v>
      </c>
      <c r="I8769" s="12">
        <f t="shared" si="273"/>
        <v>0</v>
      </c>
      <c r="J8769" s="13">
        <f>(1 - Dashboard!$I$9) * H8769 * Dashboard!$I$8 * 'Lookups and Calculations'!$F$12</f>
        <v>0</v>
      </c>
      <c r="K8769" s="12">
        <f>(1 - Dashboard!$I$11) * I8769 * Dashboard!$I$10 * 'Lookups and Calculations'!$F$12</f>
        <v>0</v>
      </c>
      <c r="L8769" s="12">
        <f>(H8769 - I8769) * Dashboard!$I$13 * (Dashboard!$D$12 / 365) * 'Lookups and Calculations'!$F$12</f>
        <v>0</v>
      </c>
      <c r="M8769" s="3">
        <f>(G8769*2) * Dashboard!$I$13 * (Dashboard!$D$12 / 365) * 'Lookups and Calculations'!$F$12</f>
        <v>1602.0878730267946</v>
      </c>
      <c r="N8769" s="12">
        <f>H8769 * Dashboard!$I$14 * Dashboard!$I$15 * (Dashboard!$D$12 / 365) * 'Lookups and Calculations'!$F$12</f>
        <v>0</v>
      </c>
    </row>
    <row r="8770" spans="1:14" x14ac:dyDescent="0.35">
      <c r="A8770" s="2">
        <v>8769</v>
      </c>
      <c r="B8770" s="11">
        <v>0.57662416999956501</v>
      </c>
      <c r="C8770" s="11">
        <v>-0.42285547098324222</v>
      </c>
      <c r="D8770" s="3">
        <f>B8770*Dashboard!$D$11*Dashboard!$D$10*SQRT(Dashboard!$D$12/365)</f>
        <v>143165.26758062787</v>
      </c>
      <c r="E8770" s="3">
        <f>IF(Dashboard!$I$3,C8770*Dashboard!$E$11*Dashboard!$E$10*SQRT(Dashboard!$D$12/365),0)</f>
        <v>-209974.60668807541</v>
      </c>
      <c r="F8770" s="3">
        <f>D8770+IF(Dashboard!$I$3,E8770,0)</f>
        <v>-66809.339107447537</v>
      </c>
      <c r="G8770" s="3">
        <f>IF(Dashboard!$I$4, ('Lookups and Calculations'!$F$9) / (1 - 'Lookups and Calculations'!$F$10), 'Lookups and Calculations'!$F$9)</f>
        <v>1951878.888340465</v>
      </c>
      <c r="H8770" s="12">
        <f t="shared" si="272"/>
        <v>0</v>
      </c>
      <c r="I8770" s="12">
        <f t="shared" si="273"/>
        <v>0</v>
      </c>
      <c r="J8770" s="13">
        <f>(1 - Dashboard!$I$9) * H8770 * Dashboard!$I$8 * 'Lookups and Calculations'!$F$12</f>
        <v>0</v>
      </c>
      <c r="K8770" s="12">
        <f>(1 - Dashboard!$I$11) * I8770 * Dashboard!$I$10 * 'Lookups and Calculations'!$F$12</f>
        <v>0</v>
      </c>
      <c r="L8770" s="12">
        <f>(H8770 - I8770) * Dashboard!$I$13 * (Dashboard!$D$12 / 365) * 'Lookups and Calculations'!$F$12</f>
        <v>0</v>
      </c>
      <c r="M8770" s="3">
        <f>(G8770*2) * Dashboard!$I$13 * (Dashboard!$D$12 / 365) * 'Lookups and Calculations'!$F$12</f>
        <v>1602.0878730267946</v>
      </c>
      <c r="N8770" s="12">
        <f>H8770 * Dashboard!$I$14 * Dashboard!$I$15 * (Dashboard!$D$12 / 365) * 'Lookups and Calculations'!$F$12</f>
        <v>0</v>
      </c>
    </row>
    <row r="8771" spans="1:14" x14ac:dyDescent="0.35">
      <c r="A8771" s="2">
        <v>8770</v>
      </c>
      <c r="B8771" s="11">
        <v>0.389801563391518</v>
      </c>
      <c r="C8771" s="11">
        <v>0.33645734476260925</v>
      </c>
      <c r="D8771" s="3">
        <f>B8771*Dashboard!$D$11*Dashboard!$D$10*SQRT(Dashboard!$D$12/365)</f>
        <v>96780.62077476886</v>
      </c>
      <c r="E8771" s="3">
        <f>IF(Dashboard!$I$3,C8771*Dashboard!$E$11*Dashboard!$E$10*SQRT(Dashboard!$D$12/365),0)</f>
        <v>167072.44787343149</v>
      </c>
      <c r="F8771" s="3">
        <f>D8771+IF(Dashboard!$I$3,E8771,0)</f>
        <v>263853.06864820037</v>
      </c>
      <c r="G8771" s="3">
        <f>IF(Dashboard!$I$4, ('Lookups and Calculations'!$F$9) / (1 - 'Lookups and Calculations'!$F$10), 'Lookups and Calculations'!$F$9)</f>
        <v>1951878.888340465</v>
      </c>
      <c r="H8771" s="12">
        <f t="shared" ref="H8771:H8834" si="274">MAX(0,F8771-G8771)</f>
        <v>0</v>
      </c>
      <c r="I8771" s="12">
        <f t="shared" ref="I8771:I8834" si="275">MAX(0,-F8771-G8771)</f>
        <v>0</v>
      </c>
      <c r="J8771" s="13">
        <f>(1 - Dashboard!$I$9) * H8771 * Dashboard!$I$8 * 'Lookups and Calculations'!$F$12</f>
        <v>0</v>
      </c>
      <c r="K8771" s="12">
        <f>(1 - Dashboard!$I$11) * I8771 * Dashboard!$I$10 * 'Lookups and Calculations'!$F$12</f>
        <v>0</v>
      </c>
      <c r="L8771" s="12">
        <f>(H8771 - I8771) * Dashboard!$I$13 * (Dashboard!$D$12 / 365) * 'Lookups and Calculations'!$F$12</f>
        <v>0</v>
      </c>
      <c r="M8771" s="3">
        <f>(G8771*2) * Dashboard!$I$13 * (Dashboard!$D$12 / 365) * 'Lookups and Calculations'!$F$12</f>
        <v>1602.0878730267946</v>
      </c>
      <c r="N8771" s="12">
        <f>H8771 * Dashboard!$I$14 * Dashboard!$I$15 * (Dashboard!$D$12 / 365) * 'Lookups and Calculations'!$F$12</f>
        <v>0</v>
      </c>
    </row>
    <row r="8772" spans="1:14" x14ac:dyDescent="0.35">
      <c r="A8772" s="2">
        <v>8771</v>
      </c>
      <c r="B8772" s="11">
        <v>0.25242360275763565</v>
      </c>
      <c r="C8772" s="11">
        <v>1.3346123322912244</v>
      </c>
      <c r="D8772" s="3">
        <f>B8772*Dashboard!$D$11*Dashboard!$D$10*SQRT(Dashboard!$D$12/365)</f>
        <v>62672.178019333252</v>
      </c>
      <c r="E8772" s="3">
        <f>IF(Dashboard!$I$3,C8772*Dashboard!$E$11*Dashboard!$E$10*SQRT(Dashboard!$D$12/365),0)</f>
        <v>662719.81512333453</v>
      </c>
      <c r="F8772" s="3">
        <f>D8772+IF(Dashboard!$I$3,E8772,0)</f>
        <v>725391.99314266781</v>
      </c>
      <c r="G8772" s="3">
        <f>IF(Dashboard!$I$4, ('Lookups and Calculations'!$F$9) / (1 - 'Lookups and Calculations'!$F$10), 'Lookups and Calculations'!$F$9)</f>
        <v>1951878.888340465</v>
      </c>
      <c r="H8772" s="12">
        <f t="shared" si="274"/>
        <v>0</v>
      </c>
      <c r="I8772" s="12">
        <f t="shared" si="275"/>
        <v>0</v>
      </c>
      <c r="J8772" s="13">
        <f>(1 - Dashboard!$I$9) * H8772 * Dashboard!$I$8 * 'Lookups and Calculations'!$F$12</f>
        <v>0</v>
      </c>
      <c r="K8772" s="12">
        <f>(1 - Dashboard!$I$11) * I8772 * Dashboard!$I$10 * 'Lookups and Calculations'!$F$12</f>
        <v>0</v>
      </c>
      <c r="L8772" s="12">
        <f>(H8772 - I8772) * Dashboard!$I$13 * (Dashboard!$D$12 / 365) * 'Lookups and Calculations'!$F$12</f>
        <v>0</v>
      </c>
      <c r="M8772" s="3">
        <f>(G8772*2) * Dashboard!$I$13 * (Dashboard!$D$12 / 365) * 'Lookups and Calculations'!$F$12</f>
        <v>1602.0878730267946</v>
      </c>
      <c r="N8772" s="12">
        <f>H8772 * Dashboard!$I$14 * Dashboard!$I$15 * (Dashboard!$D$12 / 365) * 'Lookups and Calculations'!$F$12</f>
        <v>0</v>
      </c>
    </row>
    <row r="8773" spans="1:14" x14ac:dyDescent="0.35">
      <c r="A8773" s="2">
        <v>8772</v>
      </c>
      <c r="B8773" s="11">
        <v>7.3288128357865606E-2</v>
      </c>
      <c r="C8773" s="11">
        <v>-9.7321545415840621E-2</v>
      </c>
      <c r="D8773" s="3">
        <f>B8773*Dashboard!$D$11*Dashboard!$D$10*SQRT(Dashboard!$D$12/365)</f>
        <v>18196.105978084728</v>
      </c>
      <c r="E8773" s="3">
        <f>IF(Dashboard!$I$3,C8773*Dashboard!$E$11*Dashboard!$E$10*SQRT(Dashboard!$D$12/365),0)</f>
        <v>-48326.330444419487</v>
      </c>
      <c r="F8773" s="3">
        <f>D8773+IF(Dashboard!$I$3,E8773,0)</f>
        <v>-30130.224466334759</v>
      </c>
      <c r="G8773" s="3">
        <f>IF(Dashboard!$I$4, ('Lookups and Calculations'!$F$9) / (1 - 'Lookups and Calculations'!$F$10), 'Lookups and Calculations'!$F$9)</f>
        <v>1951878.888340465</v>
      </c>
      <c r="H8773" s="12">
        <f t="shared" si="274"/>
        <v>0</v>
      </c>
      <c r="I8773" s="12">
        <f t="shared" si="275"/>
        <v>0</v>
      </c>
      <c r="J8773" s="13">
        <f>(1 - Dashboard!$I$9) * H8773 * Dashboard!$I$8 * 'Lookups and Calculations'!$F$12</f>
        <v>0</v>
      </c>
      <c r="K8773" s="12">
        <f>(1 - Dashboard!$I$11) * I8773 * Dashboard!$I$10 * 'Lookups and Calculations'!$F$12</f>
        <v>0</v>
      </c>
      <c r="L8773" s="12">
        <f>(H8773 - I8773) * Dashboard!$I$13 * (Dashboard!$D$12 / 365) * 'Lookups and Calculations'!$F$12</f>
        <v>0</v>
      </c>
      <c r="M8773" s="3">
        <f>(G8773*2) * Dashboard!$I$13 * (Dashboard!$D$12 / 365) * 'Lookups and Calculations'!$F$12</f>
        <v>1602.0878730267946</v>
      </c>
      <c r="N8773" s="12">
        <f>H8773 * Dashboard!$I$14 * Dashboard!$I$15 * (Dashboard!$D$12 / 365) * 'Lookups and Calculations'!$F$12</f>
        <v>0</v>
      </c>
    </row>
    <row r="8774" spans="1:14" x14ac:dyDescent="0.35">
      <c r="A8774" s="2">
        <v>8773</v>
      </c>
      <c r="B8774" s="11">
        <v>1.9543989593119964</v>
      </c>
      <c r="C8774" s="11">
        <v>-0.14252468491137152</v>
      </c>
      <c r="D8774" s="3">
        <f>B8774*Dashboard!$D$11*Dashboard!$D$10*SQRT(Dashboard!$D$12/365)</f>
        <v>485241.62622148433</v>
      </c>
      <c r="E8774" s="3">
        <f>IF(Dashboard!$I$3,C8774*Dashboard!$E$11*Dashboard!$E$10*SQRT(Dashboard!$D$12/365),0)</f>
        <v>-70772.561102308871</v>
      </c>
      <c r="F8774" s="3">
        <f>D8774+IF(Dashboard!$I$3,E8774,0)</f>
        <v>414469.06511917547</v>
      </c>
      <c r="G8774" s="3">
        <f>IF(Dashboard!$I$4, ('Lookups and Calculations'!$F$9) / (1 - 'Lookups and Calculations'!$F$10), 'Lookups and Calculations'!$F$9)</f>
        <v>1951878.888340465</v>
      </c>
      <c r="H8774" s="12">
        <f t="shared" si="274"/>
        <v>0</v>
      </c>
      <c r="I8774" s="12">
        <f t="shared" si="275"/>
        <v>0</v>
      </c>
      <c r="J8774" s="13">
        <f>(1 - Dashboard!$I$9) * H8774 * Dashboard!$I$8 * 'Lookups and Calculations'!$F$12</f>
        <v>0</v>
      </c>
      <c r="K8774" s="12">
        <f>(1 - Dashboard!$I$11) * I8774 * Dashboard!$I$10 * 'Lookups and Calculations'!$F$12</f>
        <v>0</v>
      </c>
      <c r="L8774" s="12">
        <f>(H8774 - I8774) * Dashboard!$I$13 * (Dashboard!$D$12 / 365) * 'Lookups and Calculations'!$F$12</f>
        <v>0</v>
      </c>
      <c r="M8774" s="3">
        <f>(G8774*2) * Dashboard!$I$13 * (Dashboard!$D$12 / 365) * 'Lookups and Calculations'!$F$12</f>
        <v>1602.0878730267946</v>
      </c>
      <c r="N8774" s="12">
        <f>H8774 * Dashboard!$I$14 * Dashboard!$I$15 * (Dashboard!$D$12 / 365) * 'Lookups and Calculations'!$F$12</f>
        <v>0</v>
      </c>
    </row>
    <row r="8775" spans="1:14" x14ac:dyDescent="0.35">
      <c r="A8775" s="2">
        <v>8774</v>
      </c>
      <c r="B8775" s="11">
        <v>-0.84901370584911373</v>
      </c>
      <c r="C8775" s="11">
        <v>1.2258594776763707</v>
      </c>
      <c r="D8775" s="3">
        <f>B8775*Dashboard!$D$11*Dashboard!$D$10*SQRT(Dashboard!$D$12/365)</f>
        <v>-210794.62273945357</v>
      </c>
      <c r="E8775" s="3">
        <f>IF(Dashboard!$I$3,C8775*Dashboard!$E$11*Dashboard!$E$10*SQRT(Dashboard!$D$12/365),0)</f>
        <v>608717.11339439254</v>
      </c>
      <c r="F8775" s="3">
        <f>D8775+IF(Dashboard!$I$3,E8775,0)</f>
        <v>397922.49065493897</v>
      </c>
      <c r="G8775" s="3">
        <f>IF(Dashboard!$I$4, ('Lookups and Calculations'!$F$9) / (1 - 'Lookups and Calculations'!$F$10), 'Lookups and Calculations'!$F$9)</f>
        <v>1951878.888340465</v>
      </c>
      <c r="H8775" s="12">
        <f t="shared" si="274"/>
        <v>0</v>
      </c>
      <c r="I8775" s="12">
        <f t="shared" si="275"/>
        <v>0</v>
      </c>
      <c r="J8775" s="13">
        <f>(1 - Dashboard!$I$9) * H8775 * Dashboard!$I$8 * 'Lookups and Calculations'!$F$12</f>
        <v>0</v>
      </c>
      <c r="K8775" s="12">
        <f>(1 - Dashboard!$I$11) * I8775 * Dashboard!$I$10 * 'Lookups and Calculations'!$F$12</f>
        <v>0</v>
      </c>
      <c r="L8775" s="12">
        <f>(H8775 - I8775) * Dashboard!$I$13 * (Dashboard!$D$12 / 365) * 'Lookups and Calculations'!$F$12</f>
        <v>0</v>
      </c>
      <c r="M8775" s="3">
        <f>(G8775*2) * Dashboard!$I$13 * (Dashboard!$D$12 / 365) * 'Lookups and Calculations'!$F$12</f>
        <v>1602.0878730267946</v>
      </c>
      <c r="N8775" s="12">
        <f>H8775 * Dashboard!$I$14 * Dashboard!$I$15 * (Dashboard!$D$12 / 365) * 'Lookups and Calculations'!$F$12</f>
        <v>0</v>
      </c>
    </row>
    <row r="8776" spans="1:14" x14ac:dyDescent="0.35">
      <c r="A8776" s="2">
        <v>8775</v>
      </c>
      <c r="B8776" s="11">
        <v>0.34329977181128107</v>
      </c>
      <c r="C8776" s="11">
        <v>1.1637691811605511</v>
      </c>
      <c r="D8776" s="3">
        <f>B8776*Dashboard!$D$11*Dashboard!$D$10*SQRT(Dashboard!$D$12/365)</f>
        <v>85235.073812059622</v>
      </c>
      <c r="E8776" s="3">
        <f>IF(Dashboard!$I$3,C8776*Dashboard!$E$11*Dashboard!$E$10*SQRT(Dashboard!$D$12/365),0)</f>
        <v>577885.33638145681</v>
      </c>
      <c r="F8776" s="3">
        <f>D8776+IF(Dashboard!$I$3,E8776,0)</f>
        <v>663120.41019351641</v>
      </c>
      <c r="G8776" s="3">
        <f>IF(Dashboard!$I$4, ('Lookups and Calculations'!$F$9) / (1 - 'Lookups and Calculations'!$F$10), 'Lookups and Calculations'!$F$9)</f>
        <v>1951878.888340465</v>
      </c>
      <c r="H8776" s="12">
        <f t="shared" si="274"/>
        <v>0</v>
      </c>
      <c r="I8776" s="12">
        <f t="shared" si="275"/>
        <v>0</v>
      </c>
      <c r="J8776" s="13">
        <f>(1 - Dashboard!$I$9) * H8776 * Dashboard!$I$8 * 'Lookups and Calculations'!$F$12</f>
        <v>0</v>
      </c>
      <c r="K8776" s="12">
        <f>(1 - Dashboard!$I$11) * I8776 * Dashboard!$I$10 * 'Lookups and Calculations'!$F$12</f>
        <v>0</v>
      </c>
      <c r="L8776" s="12">
        <f>(H8776 - I8776) * Dashboard!$I$13 * (Dashboard!$D$12 / 365) * 'Lookups and Calculations'!$F$12</f>
        <v>0</v>
      </c>
      <c r="M8776" s="3">
        <f>(G8776*2) * Dashboard!$I$13 * (Dashboard!$D$12 / 365) * 'Lookups and Calculations'!$F$12</f>
        <v>1602.0878730267946</v>
      </c>
      <c r="N8776" s="12">
        <f>H8776 * Dashboard!$I$14 * Dashboard!$I$15 * (Dashboard!$D$12 / 365) * 'Lookups and Calculations'!$F$12</f>
        <v>0</v>
      </c>
    </row>
    <row r="8777" spans="1:14" x14ac:dyDescent="0.35">
      <c r="A8777" s="2">
        <v>8776</v>
      </c>
      <c r="B8777" s="11">
        <v>1.3089320744283044</v>
      </c>
      <c r="C8777" s="11">
        <v>2.3076776048590402</v>
      </c>
      <c r="D8777" s="3">
        <f>B8777*Dashboard!$D$11*Dashboard!$D$10*SQRT(Dashboard!$D$12/365)</f>
        <v>324983.96777321328</v>
      </c>
      <c r="E8777" s="3">
        <f>IF(Dashboard!$I$3,C8777*Dashboard!$E$11*Dashboard!$E$10*SQRT(Dashboard!$D$12/365),0)</f>
        <v>1145908.5448662902</v>
      </c>
      <c r="F8777" s="3">
        <f>D8777+IF(Dashboard!$I$3,E8777,0)</f>
        <v>1470892.5126395035</v>
      </c>
      <c r="G8777" s="3">
        <f>IF(Dashboard!$I$4, ('Lookups and Calculations'!$F$9) / (1 - 'Lookups and Calculations'!$F$10), 'Lookups and Calculations'!$F$9)</f>
        <v>1951878.888340465</v>
      </c>
      <c r="H8777" s="12">
        <f t="shared" si="274"/>
        <v>0</v>
      </c>
      <c r="I8777" s="12">
        <f t="shared" si="275"/>
        <v>0</v>
      </c>
      <c r="J8777" s="13">
        <f>(1 - Dashboard!$I$9) * H8777 * Dashboard!$I$8 * 'Lookups and Calculations'!$F$12</f>
        <v>0</v>
      </c>
      <c r="K8777" s="12">
        <f>(1 - Dashboard!$I$11) * I8777 * Dashboard!$I$10 * 'Lookups and Calculations'!$F$12</f>
        <v>0</v>
      </c>
      <c r="L8777" s="12">
        <f>(H8777 - I8777) * Dashboard!$I$13 * (Dashboard!$D$12 / 365) * 'Lookups and Calculations'!$F$12</f>
        <v>0</v>
      </c>
      <c r="M8777" s="3">
        <f>(G8777*2) * Dashboard!$I$13 * (Dashboard!$D$12 / 365) * 'Lookups and Calculations'!$F$12</f>
        <v>1602.0878730267946</v>
      </c>
      <c r="N8777" s="12">
        <f>H8777 * Dashboard!$I$14 * Dashboard!$I$15 * (Dashboard!$D$12 / 365) * 'Lookups and Calculations'!$F$12</f>
        <v>0</v>
      </c>
    </row>
    <row r="8778" spans="1:14" x14ac:dyDescent="0.35">
      <c r="A8778" s="2">
        <v>8777</v>
      </c>
      <c r="B8778" s="11">
        <v>1.4434255602914576</v>
      </c>
      <c r="C8778" s="11">
        <v>-4.0696165738544225E-2</v>
      </c>
      <c r="D8778" s="3">
        <f>B8778*Dashboard!$D$11*Dashboard!$D$10*SQRT(Dashboard!$D$12/365)</f>
        <v>358376.2480369148</v>
      </c>
      <c r="E8778" s="3">
        <f>IF(Dashboard!$I$3,C8778*Dashboard!$E$11*Dashboard!$E$10*SQRT(Dashboard!$D$12/365),0)</f>
        <v>-20208.231845254282</v>
      </c>
      <c r="F8778" s="3">
        <f>D8778+IF(Dashboard!$I$3,E8778,0)</f>
        <v>338168.01619166054</v>
      </c>
      <c r="G8778" s="3">
        <f>IF(Dashboard!$I$4, ('Lookups and Calculations'!$F$9) / (1 - 'Lookups and Calculations'!$F$10), 'Lookups and Calculations'!$F$9)</f>
        <v>1951878.888340465</v>
      </c>
      <c r="H8778" s="12">
        <f t="shared" si="274"/>
        <v>0</v>
      </c>
      <c r="I8778" s="12">
        <f t="shared" si="275"/>
        <v>0</v>
      </c>
      <c r="J8778" s="13">
        <f>(1 - Dashboard!$I$9) * H8778 * Dashboard!$I$8 * 'Lookups and Calculations'!$F$12</f>
        <v>0</v>
      </c>
      <c r="K8778" s="12">
        <f>(1 - Dashboard!$I$11) * I8778 * Dashboard!$I$10 * 'Lookups and Calculations'!$F$12</f>
        <v>0</v>
      </c>
      <c r="L8778" s="12">
        <f>(H8778 - I8778) * Dashboard!$I$13 * (Dashboard!$D$12 / 365) * 'Lookups and Calculations'!$F$12</f>
        <v>0</v>
      </c>
      <c r="M8778" s="3">
        <f>(G8778*2) * Dashboard!$I$13 * (Dashboard!$D$12 / 365) * 'Lookups and Calculations'!$F$12</f>
        <v>1602.0878730267946</v>
      </c>
      <c r="N8778" s="12">
        <f>H8778 * Dashboard!$I$14 * Dashboard!$I$15 * (Dashboard!$D$12 / 365) * 'Lookups and Calculations'!$F$12</f>
        <v>0</v>
      </c>
    </row>
    <row r="8779" spans="1:14" x14ac:dyDescent="0.35">
      <c r="A8779" s="2">
        <v>8778</v>
      </c>
      <c r="B8779" s="11">
        <v>1.2670361090999951</v>
      </c>
      <c r="C8779" s="11">
        <v>0.95020496985505154</v>
      </c>
      <c r="D8779" s="3">
        <f>B8779*Dashboard!$D$11*Dashboard!$D$10*SQRT(Dashboard!$D$12/365)</f>
        <v>314581.96348889644</v>
      </c>
      <c r="E8779" s="3">
        <f>IF(Dashboard!$I$3,C8779*Dashboard!$E$11*Dashboard!$E$10*SQRT(Dashboard!$D$12/365),0)</f>
        <v>471837.13705876574</v>
      </c>
      <c r="F8779" s="3">
        <f>D8779+IF(Dashboard!$I$3,E8779,0)</f>
        <v>786419.10054766224</v>
      </c>
      <c r="G8779" s="3">
        <f>IF(Dashboard!$I$4, ('Lookups and Calculations'!$F$9) / (1 - 'Lookups and Calculations'!$F$10), 'Lookups and Calculations'!$F$9)</f>
        <v>1951878.888340465</v>
      </c>
      <c r="H8779" s="12">
        <f t="shared" si="274"/>
        <v>0</v>
      </c>
      <c r="I8779" s="12">
        <f t="shared" si="275"/>
        <v>0</v>
      </c>
      <c r="J8779" s="13">
        <f>(1 - Dashboard!$I$9) * H8779 * Dashboard!$I$8 * 'Lookups and Calculations'!$F$12</f>
        <v>0</v>
      </c>
      <c r="K8779" s="12">
        <f>(1 - Dashboard!$I$11) * I8779 * Dashboard!$I$10 * 'Lookups and Calculations'!$F$12</f>
        <v>0</v>
      </c>
      <c r="L8779" s="12">
        <f>(H8779 - I8779) * Dashboard!$I$13 * (Dashboard!$D$12 / 365) * 'Lookups and Calculations'!$F$12</f>
        <v>0</v>
      </c>
      <c r="M8779" s="3">
        <f>(G8779*2) * Dashboard!$I$13 * (Dashboard!$D$12 / 365) * 'Lookups and Calculations'!$F$12</f>
        <v>1602.0878730267946</v>
      </c>
      <c r="N8779" s="12">
        <f>H8779 * Dashboard!$I$14 * Dashboard!$I$15 * (Dashboard!$D$12 / 365) * 'Lookups and Calculations'!$F$12</f>
        <v>0</v>
      </c>
    </row>
    <row r="8780" spans="1:14" x14ac:dyDescent="0.35">
      <c r="A8780" s="2">
        <v>8779</v>
      </c>
      <c r="B8780" s="11">
        <v>-0.82686996106884225</v>
      </c>
      <c r="C8780" s="11">
        <v>1.653080999362894E-2</v>
      </c>
      <c r="D8780" s="3">
        <f>B8780*Dashboard!$D$11*Dashboard!$D$10*SQRT(Dashboard!$D$12/365)</f>
        <v>-205296.73466669538</v>
      </c>
      <c r="E8780" s="3">
        <f>IF(Dashboard!$I$3,C8780*Dashboard!$E$11*Dashboard!$E$10*SQRT(Dashboard!$D$12/365),0)</f>
        <v>8208.5974164565105</v>
      </c>
      <c r="F8780" s="3">
        <f>D8780+IF(Dashboard!$I$3,E8780,0)</f>
        <v>-197088.13725023888</v>
      </c>
      <c r="G8780" s="3">
        <f>IF(Dashboard!$I$4, ('Lookups and Calculations'!$F$9) / (1 - 'Lookups and Calculations'!$F$10), 'Lookups and Calculations'!$F$9)</f>
        <v>1951878.888340465</v>
      </c>
      <c r="H8780" s="12">
        <f t="shared" si="274"/>
        <v>0</v>
      </c>
      <c r="I8780" s="12">
        <f t="shared" si="275"/>
        <v>0</v>
      </c>
      <c r="J8780" s="13">
        <f>(1 - Dashboard!$I$9) * H8780 * Dashboard!$I$8 * 'Lookups and Calculations'!$F$12</f>
        <v>0</v>
      </c>
      <c r="K8780" s="12">
        <f>(1 - Dashboard!$I$11) * I8780 * Dashboard!$I$10 * 'Lookups and Calculations'!$F$12</f>
        <v>0</v>
      </c>
      <c r="L8780" s="12">
        <f>(H8780 - I8780) * Dashboard!$I$13 * (Dashboard!$D$12 / 365) * 'Lookups and Calculations'!$F$12</f>
        <v>0</v>
      </c>
      <c r="M8780" s="3">
        <f>(G8780*2) * Dashboard!$I$13 * (Dashboard!$D$12 / 365) * 'Lookups and Calculations'!$F$12</f>
        <v>1602.0878730267946</v>
      </c>
      <c r="N8780" s="12">
        <f>H8780 * Dashboard!$I$14 * Dashboard!$I$15 * (Dashboard!$D$12 / 365) * 'Lookups and Calculations'!$F$12</f>
        <v>0</v>
      </c>
    </row>
    <row r="8781" spans="1:14" x14ac:dyDescent="0.35">
      <c r="A8781" s="2">
        <v>8780</v>
      </c>
      <c r="B8781" s="11">
        <v>7.5817150123865E-3</v>
      </c>
      <c r="C8781" s="11">
        <v>-0.70632937503434479</v>
      </c>
      <c r="D8781" s="3">
        <f>B8781*Dashboard!$D$11*Dashboard!$D$10*SQRT(Dashboard!$D$12/365)</f>
        <v>1882.4015969868128</v>
      </c>
      <c r="E8781" s="3">
        <f>IF(Dashboard!$I$3,C8781*Dashboard!$E$11*Dashboard!$E$10*SQRT(Dashboard!$D$12/365),0)</f>
        <v>-350737.41004275251</v>
      </c>
      <c r="F8781" s="3">
        <f>D8781+IF(Dashboard!$I$3,E8781,0)</f>
        <v>-348855.00844576571</v>
      </c>
      <c r="G8781" s="3">
        <f>IF(Dashboard!$I$4, ('Lookups and Calculations'!$F$9) / (1 - 'Lookups and Calculations'!$F$10), 'Lookups and Calculations'!$F$9)</f>
        <v>1951878.888340465</v>
      </c>
      <c r="H8781" s="12">
        <f t="shared" si="274"/>
        <v>0</v>
      </c>
      <c r="I8781" s="12">
        <f t="shared" si="275"/>
        <v>0</v>
      </c>
      <c r="J8781" s="13">
        <f>(1 - Dashboard!$I$9) * H8781 * Dashboard!$I$8 * 'Lookups and Calculations'!$F$12</f>
        <v>0</v>
      </c>
      <c r="K8781" s="12">
        <f>(1 - Dashboard!$I$11) * I8781 * Dashboard!$I$10 * 'Lookups and Calculations'!$F$12</f>
        <v>0</v>
      </c>
      <c r="L8781" s="12">
        <f>(H8781 - I8781) * Dashboard!$I$13 * (Dashboard!$D$12 / 365) * 'Lookups and Calculations'!$F$12</f>
        <v>0</v>
      </c>
      <c r="M8781" s="3">
        <f>(G8781*2) * Dashboard!$I$13 * (Dashboard!$D$12 / 365) * 'Lookups and Calculations'!$F$12</f>
        <v>1602.0878730267946</v>
      </c>
      <c r="N8781" s="12">
        <f>H8781 * Dashboard!$I$14 * Dashboard!$I$15 * (Dashboard!$D$12 / 365) * 'Lookups and Calculations'!$F$12</f>
        <v>0</v>
      </c>
    </row>
    <row r="8782" spans="1:14" x14ac:dyDescent="0.35">
      <c r="A8782" s="2">
        <v>8781</v>
      </c>
      <c r="B8782" s="11">
        <v>9.4939629769243319E-2</v>
      </c>
      <c r="C8782" s="11">
        <v>-1.5923442181004119</v>
      </c>
      <c r="D8782" s="3">
        <f>B8782*Dashboard!$D$11*Dashboard!$D$10*SQRT(Dashboard!$D$12/365)</f>
        <v>23571.778997626334</v>
      </c>
      <c r="E8782" s="3">
        <f>IF(Dashboard!$I$3,C8782*Dashboard!$E$11*Dashboard!$E$10*SQRT(Dashboard!$D$12/365),0)</f>
        <v>-790700.07094910066</v>
      </c>
      <c r="F8782" s="3">
        <f>D8782+IF(Dashboard!$I$3,E8782,0)</f>
        <v>-767128.29195147427</v>
      </c>
      <c r="G8782" s="3">
        <f>IF(Dashboard!$I$4, ('Lookups and Calculations'!$F$9) / (1 - 'Lookups and Calculations'!$F$10), 'Lookups and Calculations'!$F$9)</f>
        <v>1951878.888340465</v>
      </c>
      <c r="H8782" s="12">
        <f t="shared" si="274"/>
        <v>0</v>
      </c>
      <c r="I8782" s="12">
        <f t="shared" si="275"/>
        <v>0</v>
      </c>
      <c r="J8782" s="13">
        <f>(1 - Dashboard!$I$9) * H8782 * Dashboard!$I$8 * 'Lookups and Calculations'!$F$12</f>
        <v>0</v>
      </c>
      <c r="K8782" s="12">
        <f>(1 - Dashboard!$I$11) * I8782 * Dashboard!$I$10 * 'Lookups and Calculations'!$F$12</f>
        <v>0</v>
      </c>
      <c r="L8782" s="12">
        <f>(H8782 - I8782) * Dashboard!$I$13 * (Dashboard!$D$12 / 365) * 'Lookups and Calculations'!$F$12</f>
        <v>0</v>
      </c>
      <c r="M8782" s="3">
        <f>(G8782*2) * Dashboard!$I$13 * (Dashboard!$D$12 / 365) * 'Lookups and Calculations'!$F$12</f>
        <v>1602.0878730267946</v>
      </c>
      <c r="N8782" s="12">
        <f>H8782 * Dashboard!$I$14 * Dashboard!$I$15 * (Dashboard!$D$12 / 365) * 'Lookups and Calculations'!$F$12</f>
        <v>0</v>
      </c>
    </row>
    <row r="8783" spans="1:14" x14ac:dyDescent="0.35">
      <c r="A8783" s="2">
        <v>8782</v>
      </c>
      <c r="B8783" s="11">
        <v>-0.11127107590826704</v>
      </c>
      <c r="C8783" s="11">
        <v>0.96370447353255895</v>
      </c>
      <c r="D8783" s="3">
        <f>B8783*Dashboard!$D$11*Dashboard!$D$10*SQRT(Dashboard!$D$12/365)</f>
        <v>-27626.579295840864</v>
      </c>
      <c r="E8783" s="3">
        <f>IF(Dashboard!$I$3,C8783*Dashboard!$E$11*Dashboard!$E$10*SQRT(Dashboard!$D$12/365),0)</f>
        <v>478540.49830079434</v>
      </c>
      <c r="F8783" s="3">
        <f>D8783+IF(Dashboard!$I$3,E8783,0)</f>
        <v>450913.91900495347</v>
      </c>
      <c r="G8783" s="3">
        <f>IF(Dashboard!$I$4, ('Lookups and Calculations'!$F$9) / (1 - 'Lookups and Calculations'!$F$10), 'Lookups and Calculations'!$F$9)</f>
        <v>1951878.888340465</v>
      </c>
      <c r="H8783" s="12">
        <f t="shared" si="274"/>
        <v>0</v>
      </c>
      <c r="I8783" s="12">
        <f t="shared" si="275"/>
        <v>0</v>
      </c>
      <c r="J8783" s="13">
        <f>(1 - Dashboard!$I$9) * H8783 * Dashboard!$I$8 * 'Lookups and Calculations'!$F$12</f>
        <v>0</v>
      </c>
      <c r="K8783" s="12">
        <f>(1 - Dashboard!$I$11) * I8783 * Dashboard!$I$10 * 'Lookups and Calculations'!$F$12</f>
        <v>0</v>
      </c>
      <c r="L8783" s="12">
        <f>(H8783 - I8783) * Dashboard!$I$13 * (Dashboard!$D$12 / 365) * 'Lookups and Calculations'!$F$12</f>
        <v>0</v>
      </c>
      <c r="M8783" s="3">
        <f>(G8783*2) * Dashboard!$I$13 * (Dashboard!$D$12 / 365) * 'Lookups and Calculations'!$F$12</f>
        <v>1602.0878730267946</v>
      </c>
      <c r="N8783" s="12">
        <f>H8783 * Dashboard!$I$14 * Dashboard!$I$15 * (Dashboard!$D$12 / 365) * 'Lookups and Calculations'!$F$12</f>
        <v>0</v>
      </c>
    </row>
    <row r="8784" spans="1:14" x14ac:dyDescent="0.35">
      <c r="A8784" s="2">
        <v>8783</v>
      </c>
      <c r="B8784" s="11">
        <v>0.41046186080730224</v>
      </c>
      <c r="C8784" s="11">
        <v>-0.68946493962467881</v>
      </c>
      <c r="D8784" s="3">
        <f>B8784*Dashboard!$D$11*Dashboard!$D$10*SQRT(Dashboard!$D$12/365)</f>
        <v>101910.19591524266</v>
      </c>
      <c r="E8784" s="3">
        <f>IF(Dashboard!$I$3,C8784*Dashboard!$E$11*Dashboard!$E$10*SQRT(Dashboard!$D$12/365),0)</f>
        <v>-342363.14641095616</v>
      </c>
      <c r="F8784" s="3">
        <f>D8784+IF(Dashboard!$I$3,E8784,0)</f>
        <v>-240452.95049571351</v>
      </c>
      <c r="G8784" s="3">
        <f>IF(Dashboard!$I$4, ('Lookups and Calculations'!$F$9) / (1 - 'Lookups and Calculations'!$F$10), 'Lookups and Calculations'!$F$9)</f>
        <v>1951878.888340465</v>
      </c>
      <c r="H8784" s="12">
        <f t="shared" si="274"/>
        <v>0</v>
      </c>
      <c r="I8784" s="12">
        <f t="shared" si="275"/>
        <v>0</v>
      </c>
      <c r="J8784" s="13">
        <f>(1 - Dashboard!$I$9) * H8784 * Dashboard!$I$8 * 'Lookups and Calculations'!$F$12</f>
        <v>0</v>
      </c>
      <c r="K8784" s="12">
        <f>(1 - Dashboard!$I$11) * I8784 * Dashboard!$I$10 * 'Lookups and Calculations'!$F$12</f>
        <v>0</v>
      </c>
      <c r="L8784" s="12">
        <f>(H8784 - I8784) * Dashboard!$I$13 * (Dashboard!$D$12 / 365) * 'Lookups and Calculations'!$F$12</f>
        <v>0</v>
      </c>
      <c r="M8784" s="3">
        <f>(G8784*2) * Dashboard!$I$13 * (Dashboard!$D$12 / 365) * 'Lookups and Calculations'!$F$12</f>
        <v>1602.0878730267946</v>
      </c>
      <c r="N8784" s="12">
        <f>H8784 * Dashboard!$I$14 * Dashboard!$I$15 * (Dashboard!$D$12 / 365) * 'Lookups and Calculations'!$F$12</f>
        <v>0</v>
      </c>
    </row>
    <row r="8785" spans="1:14" x14ac:dyDescent="0.35">
      <c r="A8785" s="2">
        <v>8784</v>
      </c>
      <c r="B8785" s="11">
        <v>-6.2705670157917975E-2</v>
      </c>
      <c r="C8785" s="11">
        <v>-0.64303895695699986</v>
      </c>
      <c r="D8785" s="3">
        <f>B8785*Dashboard!$D$11*Dashboard!$D$10*SQRT(Dashboard!$D$12/365)</f>
        <v>-15568.674561435206</v>
      </c>
      <c r="E8785" s="3">
        <f>IF(Dashboard!$I$3,C8785*Dashboard!$E$11*Dashboard!$E$10*SQRT(Dashboard!$D$12/365),0)</f>
        <v>-319309.69642700261</v>
      </c>
      <c r="F8785" s="3">
        <f>D8785+IF(Dashboard!$I$3,E8785,0)</f>
        <v>-334878.37098843779</v>
      </c>
      <c r="G8785" s="3">
        <f>IF(Dashboard!$I$4, ('Lookups and Calculations'!$F$9) / (1 - 'Lookups and Calculations'!$F$10), 'Lookups and Calculations'!$F$9)</f>
        <v>1951878.888340465</v>
      </c>
      <c r="H8785" s="12">
        <f t="shared" si="274"/>
        <v>0</v>
      </c>
      <c r="I8785" s="12">
        <f t="shared" si="275"/>
        <v>0</v>
      </c>
      <c r="J8785" s="13">
        <f>(1 - Dashboard!$I$9) * H8785 * Dashboard!$I$8 * 'Lookups and Calculations'!$F$12</f>
        <v>0</v>
      </c>
      <c r="K8785" s="12">
        <f>(1 - Dashboard!$I$11) * I8785 * Dashboard!$I$10 * 'Lookups and Calculations'!$F$12</f>
        <v>0</v>
      </c>
      <c r="L8785" s="12">
        <f>(H8785 - I8785) * Dashboard!$I$13 * (Dashboard!$D$12 / 365) * 'Lookups and Calculations'!$F$12</f>
        <v>0</v>
      </c>
      <c r="M8785" s="3">
        <f>(G8785*2) * Dashboard!$I$13 * (Dashboard!$D$12 / 365) * 'Lookups and Calculations'!$F$12</f>
        <v>1602.0878730267946</v>
      </c>
      <c r="N8785" s="12">
        <f>H8785 * Dashboard!$I$14 * Dashboard!$I$15 * (Dashboard!$D$12 / 365) * 'Lookups and Calculations'!$F$12</f>
        <v>0</v>
      </c>
    </row>
    <row r="8786" spans="1:14" x14ac:dyDescent="0.35">
      <c r="A8786" s="2">
        <v>8785</v>
      </c>
      <c r="B8786" s="11">
        <v>-0.95657897110134948</v>
      </c>
      <c r="C8786" s="11">
        <v>0.21535883461566402</v>
      </c>
      <c r="D8786" s="3">
        <f>B8786*Dashboard!$D$11*Dashboard!$D$10*SQRT(Dashboard!$D$12/365)</f>
        <v>-237501.11681900136</v>
      </c>
      <c r="E8786" s="3">
        <f>IF(Dashboard!$I$3,C8786*Dashboard!$E$11*Dashboard!$E$10*SQRT(Dashboard!$D$12/365),0)</f>
        <v>106939.3438142802</v>
      </c>
      <c r="F8786" s="3">
        <f>D8786+IF(Dashboard!$I$3,E8786,0)</f>
        <v>-130561.77300472115</v>
      </c>
      <c r="G8786" s="3">
        <f>IF(Dashboard!$I$4, ('Lookups and Calculations'!$F$9) / (1 - 'Lookups and Calculations'!$F$10), 'Lookups and Calculations'!$F$9)</f>
        <v>1951878.888340465</v>
      </c>
      <c r="H8786" s="12">
        <f t="shared" si="274"/>
        <v>0</v>
      </c>
      <c r="I8786" s="12">
        <f t="shared" si="275"/>
        <v>0</v>
      </c>
      <c r="J8786" s="13">
        <f>(1 - Dashboard!$I$9) * H8786 * Dashboard!$I$8 * 'Lookups and Calculations'!$F$12</f>
        <v>0</v>
      </c>
      <c r="K8786" s="12">
        <f>(1 - Dashboard!$I$11) * I8786 * Dashboard!$I$10 * 'Lookups and Calculations'!$F$12</f>
        <v>0</v>
      </c>
      <c r="L8786" s="12">
        <f>(H8786 - I8786) * Dashboard!$I$13 * (Dashboard!$D$12 / 365) * 'Lookups and Calculations'!$F$12</f>
        <v>0</v>
      </c>
      <c r="M8786" s="3">
        <f>(G8786*2) * Dashboard!$I$13 * (Dashboard!$D$12 / 365) * 'Lookups and Calculations'!$F$12</f>
        <v>1602.0878730267946</v>
      </c>
      <c r="N8786" s="12">
        <f>H8786 * Dashboard!$I$14 * Dashboard!$I$15 * (Dashboard!$D$12 / 365) * 'Lookups and Calculations'!$F$12</f>
        <v>0</v>
      </c>
    </row>
    <row r="8787" spans="1:14" x14ac:dyDescent="0.35">
      <c r="A8787" s="2">
        <v>8786</v>
      </c>
      <c r="B8787" s="11">
        <v>-1.3168533445737982</v>
      </c>
      <c r="C8787" s="11">
        <v>0.63265649022962034</v>
      </c>
      <c r="D8787" s="3">
        <f>B8787*Dashboard!$D$11*Dashboard!$D$10*SQRT(Dashboard!$D$12/365)</f>
        <v>-326950.67471849959</v>
      </c>
      <c r="E8787" s="3">
        <f>IF(Dashboard!$I$3,C8787*Dashboard!$E$11*Dashboard!$E$10*SQRT(Dashboard!$D$12/365),0)</f>
        <v>314154.14206592418</v>
      </c>
      <c r="F8787" s="3">
        <f>D8787+IF(Dashboard!$I$3,E8787,0)</f>
        <v>-12796.532652575406</v>
      </c>
      <c r="G8787" s="3">
        <f>IF(Dashboard!$I$4, ('Lookups and Calculations'!$F$9) / (1 - 'Lookups and Calculations'!$F$10), 'Lookups and Calculations'!$F$9)</f>
        <v>1951878.888340465</v>
      </c>
      <c r="H8787" s="12">
        <f t="shared" si="274"/>
        <v>0</v>
      </c>
      <c r="I8787" s="12">
        <f t="shared" si="275"/>
        <v>0</v>
      </c>
      <c r="J8787" s="13">
        <f>(1 - Dashboard!$I$9) * H8787 * Dashboard!$I$8 * 'Lookups and Calculations'!$F$12</f>
        <v>0</v>
      </c>
      <c r="K8787" s="12">
        <f>(1 - Dashboard!$I$11) * I8787 * Dashboard!$I$10 * 'Lookups and Calculations'!$F$12</f>
        <v>0</v>
      </c>
      <c r="L8787" s="12">
        <f>(H8787 - I8787) * Dashboard!$I$13 * (Dashboard!$D$12 / 365) * 'Lookups and Calculations'!$F$12</f>
        <v>0</v>
      </c>
      <c r="M8787" s="3">
        <f>(G8787*2) * Dashboard!$I$13 * (Dashboard!$D$12 / 365) * 'Lookups and Calculations'!$F$12</f>
        <v>1602.0878730267946</v>
      </c>
      <c r="N8787" s="12">
        <f>H8787 * Dashboard!$I$14 * Dashboard!$I$15 * (Dashboard!$D$12 / 365) * 'Lookups and Calculations'!$F$12</f>
        <v>0</v>
      </c>
    </row>
    <row r="8788" spans="1:14" x14ac:dyDescent="0.35">
      <c r="A8788" s="2">
        <v>8787</v>
      </c>
      <c r="B8788" s="11">
        <v>2.340431345936909</v>
      </c>
      <c r="C8788" s="11">
        <v>0.30964813646335931</v>
      </c>
      <c r="D8788" s="3">
        <f>B8788*Dashboard!$D$11*Dashboard!$D$10*SQRT(Dashboard!$D$12/365)</f>
        <v>581086.42913008551</v>
      </c>
      <c r="E8788" s="3">
        <f>IF(Dashboard!$I$3,C8788*Dashboard!$E$11*Dashboard!$E$10*SQRT(Dashboard!$D$12/365),0)</f>
        <v>153759.97267909549</v>
      </c>
      <c r="F8788" s="3">
        <f>D8788+IF(Dashboard!$I$3,E8788,0)</f>
        <v>734846.40180918097</v>
      </c>
      <c r="G8788" s="3">
        <f>IF(Dashboard!$I$4, ('Lookups and Calculations'!$F$9) / (1 - 'Lookups and Calculations'!$F$10), 'Lookups and Calculations'!$F$9)</f>
        <v>1951878.888340465</v>
      </c>
      <c r="H8788" s="12">
        <f t="shared" si="274"/>
        <v>0</v>
      </c>
      <c r="I8788" s="12">
        <f t="shared" si="275"/>
        <v>0</v>
      </c>
      <c r="J8788" s="13">
        <f>(1 - Dashboard!$I$9) * H8788 * Dashboard!$I$8 * 'Lookups and Calculations'!$F$12</f>
        <v>0</v>
      </c>
      <c r="K8788" s="12">
        <f>(1 - Dashboard!$I$11) * I8788 * Dashboard!$I$10 * 'Lookups and Calculations'!$F$12</f>
        <v>0</v>
      </c>
      <c r="L8788" s="12">
        <f>(H8788 - I8788) * Dashboard!$I$13 * (Dashboard!$D$12 / 365) * 'Lookups and Calculations'!$F$12</f>
        <v>0</v>
      </c>
      <c r="M8788" s="3">
        <f>(G8788*2) * Dashboard!$I$13 * (Dashboard!$D$12 / 365) * 'Lookups and Calculations'!$F$12</f>
        <v>1602.0878730267946</v>
      </c>
      <c r="N8788" s="12">
        <f>H8788 * Dashboard!$I$14 * Dashboard!$I$15 * (Dashboard!$D$12 / 365) * 'Lookups and Calculations'!$F$12</f>
        <v>0</v>
      </c>
    </row>
    <row r="8789" spans="1:14" x14ac:dyDescent="0.35">
      <c r="A8789" s="2">
        <v>8788</v>
      </c>
      <c r="B8789" s="11">
        <v>0.63459172287131549</v>
      </c>
      <c r="C8789" s="11">
        <v>0.84270395387618258</v>
      </c>
      <c r="D8789" s="3">
        <f>B8789*Dashboard!$D$11*Dashboard!$D$10*SQRT(Dashboard!$D$12/365)</f>
        <v>157557.55401198679</v>
      </c>
      <c r="E8789" s="3">
        <f>IF(Dashboard!$I$3,C8789*Dashboard!$E$11*Dashboard!$E$10*SQRT(Dashboard!$D$12/365),0)</f>
        <v>418456.05274585629</v>
      </c>
      <c r="F8789" s="3">
        <f>D8789+IF(Dashboard!$I$3,E8789,0)</f>
        <v>576013.60675784305</v>
      </c>
      <c r="G8789" s="3">
        <f>IF(Dashboard!$I$4, ('Lookups and Calculations'!$F$9) / (1 - 'Lookups and Calculations'!$F$10), 'Lookups and Calculations'!$F$9)</f>
        <v>1951878.888340465</v>
      </c>
      <c r="H8789" s="12">
        <f t="shared" si="274"/>
        <v>0</v>
      </c>
      <c r="I8789" s="12">
        <f t="shared" si="275"/>
        <v>0</v>
      </c>
      <c r="J8789" s="13">
        <f>(1 - Dashboard!$I$9) * H8789 * Dashboard!$I$8 * 'Lookups and Calculations'!$F$12</f>
        <v>0</v>
      </c>
      <c r="K8789" s="12">
        <f>(1 - Dashboard!$I$11) * I8789 * Dashboard!$I$10 * 'Lookups and Calculations'!$F$12</f>
        <v>0</v>
      </c>
      <c r="L8789" s="12">
        <f>(H8789 - I8789) * Dashboard!$I$13 * (Dashboard!$D$12 / 365) * 'Lookups and Calculations'!$F$12</f>
        <v>0</v>
      </c>
      <c r="M8789" s="3">
        <f>(G8789*2) * Dashboard!$I$13 * (Dashboard!$D$12 / 365) * 'Lookups and Calculations'!$F$12</f>
        <v>1602.0878730267946</v>
      </c>
      <c r="N8789" s="12">
        <f>H8789 * Dashboard!$I$14 * Dashboard!$I$15 * (Dashboard!$D$12 / 365) * 'Lookups and Calculations'!$F$12</f>
        <v>0</v>
      </c>
    </row>
    <row r="8790" spans="1:14" x14ac:dyDescent="0.35">
      <c r="A8790" s="2">
        <v>8789</v>
      </c>
      <c r="B8790" s="11">
        <v>-1.4847976233956048</v>
      </c>
      <c r="C8790" s="11">
        <v>0.94226368948296813</v>
      </c>
      <c r="D8790" s="3">
        <f>B8790*Dashboard!$D$11*Dashboard!$D$10*SQRT(Dashboard!$D$12/365)</f>
        <v>-368648.17695150111</v>
      </c>
      <c r="E8790" s="3">
        <f>IF(Dashboard!$I$3,C8790*Dashboard!$E$11*Dashboard!$E$10*SQRT(Dashboard!$D$12/365),0)</f>
        <v>467893.78681937855</v>
      </c>
      <c r="F8790" s="3">
        <f>D8790+IF(Dashboard!$I$3,E8790,0)</f>
        <v>99245.609867877443</v>
      </c>
      <c r="G8790" s="3">
        <f>IF(Dashboard!$I$4, ('Lookups and Calculations'!$F$9) / (1 - 'Lookups and Calculations'!$F$10), 'Lookups and Calculations'!$F$9)</f>
        <v>1951878.888340465</v>
      </c>
      <c r="H8790" s="12">
        <f t="shared" si="274"/>
        <v>0</v>
      </c>
      <c r="I8790" s="12">
        <f t="shared" si="275"/>
        <v>0</v>
      </c>
      <c r="J8790" s="13">
        <f>(1 - Dashboard!$I$9) * H8790 * Dashboard!$I$8 * 'Lookups and Calculations'!$F$12</f>
        <v>0</v>
      </c>
      <c r="K8790" s="12">
        <f>(1 - Dashboard!$I$11) * I8790 * Dashboard!$I$10 * 'Lookups and Calculations'!$F$12</f>
        <v>0</v>
      </c>
      <c r="L8790" s="12">
        <f>(H8790 - I8790) * Dashboard!$I$13 * (Dashboard!$D$12 / 365) * 'Lookups and Calculations'!$F$12</f>
        <v>0</v>
      </c>
      <c r="M8790" s="3">
        <f>(G8790*2) * Dashboard!$I$13 * (Dashboard!$D$12 / 365) * 'Lookups and Calculations'!$F$12</f>
        <v>1602.0878730267946</v>
      </c>
      <c r="N8790" s="12">
        <f>H8790 * Dashboard!$I$14 * Dashboard!$I$15 * (Dashboard!$D$12 / 365) * 'Lookups and Calculations'!$F$12</f>
        <v>0</v>
      </c>
    </row>
    <row r="8791" spans="1:14" x14ac:dyDescent="0.35">
      <c r="A8791" s="2">
        <v>8790</v>
      </c>
      <c r="B8791" s="11">
        <v>-1.6548761451082328</v>
      </c>
      <c r="C8791" s="11">
        <v>-0.4374268505177894</v>
      </c>
      <c r="D8791" s="3">
        <f>B8791*Dashboard!$D$11*Dashboard!$D$10*SQRT(Dashboard!$D$12/365)</f>
        <v>-410875.57277974806</v>
      </c>
      <c r="E8791" s="3">
        <f>IF(Dashboard!$I$3,C8791*Dashboard!$E$11*Dashboard!$E$10*SQRT(Dashboard!$D$12/365),0)</f>
        <v>-217210.22239278618</v>
      </c>
      <c r="F8791" s="3">
        <f>D8791+IF(Dashboard!$I$3,E8791,0)</f>
        <v>-628085.79517253418</v>
      </c>
      <c r="G8791" s="3">
        <f>IF(Dashboard!$I$4, ('Lookups and Calculations'!$F$9) / (1 - 'Lookups and Calculations'!$F$10), 'Lookups and Calculations'!$F$9)</f>
        <v>1951878.888340465</v>
      </c>
      <c r="H8791" s="12">
        <f t="shared" si="274"/>
        <v>0</v>
      </c>
      <c r="I8791" s="12">
        <f t="shared" si="275"/>
        <v>0</v>
      </c>
      <c r="J8791" s="13">
        <f>(1 - Dashboard!$I$9) * H8791 * Dashboard!$I$8 * 'Lookups and Calculations'!$F$12</f>
        <v>0</v>
      </c>
      <c r="K8791" s="12">
        <f>(1 - Dashboard!$I$11) * I8791 * Dashboard!$I$10 * 'Lookups and Calculations'!$F$12</f>
        <v>0</v>
      </c>
      <c r="L8791" s="12">
        <f>(H8791 - I8791) * Dashboard!$I$13 * (Dashboard!$D$12 / 365) * 'Lookups and Calculations'!$F$12</f>
        <v>0</v>
      </c>
      <c r="M8791" s="3">
        <f>(G8791*2) * Dashboard!$I$13 * (Dashboard!$D$12 / 365) * 'Lookups and Calculations'!$F$12</f>
        <v>1602.0878730267946</v>
      </c>
      <c r="N8791" s="12">
        <f>H8791 * Dashboard!$I$14 * Dashboard!$I$15 * (Dashboard!$D$12 / 365) * 'Lookups and Calculations'!$F$12</f>
        <v>0</v>
      </c>
    </row>
    <row r="8792" spans="1:14" x14ac:dyDescent="0.35">
      <c r="A8792" s="2">
        <v>8791</v>
      </c>
      <c r="B8792" s="11">
        <v>-0.44319710622993941</v>
      </c>
      <c r="C8792" s="11">
        <v>0.64801586737097061</v>
      </c>
      <c r="D8792" s="3">
        <f>B8792*Dashboard!$D$11*Dashboard!$D$10*SQRT(Dashboard!$D$12/365)</f>
        <v>-110037.7604782281</v>
      </c>
      <c r="E8792" s="3">
        <f>IF(Dashboard!$I$3,C8792*Dashboard!$E$11*Dashboard!$E$10*SQRT(Dashboard!$D$12/365),0)</f>
        <v>321781.04864639178</v>
      </c>
      <c r="F8792" s="3">
        <f>D8792+IF(Dashboard!$I$3,E8792,0)</f>
        <v>211743.28816816368</v>
      </c>
      <c r="G8792" s="3">
        <f>IF(Dashboard!$I$4, ('Lookups and Calculations'!$F$9) / (1 - 'Lookups and Calculations'!$F$10), 'Lookups and Calculations'!$F$9)</f>
        <v>1951878.888340465</v>
      </c>
      <c r="H8792" s="12">
        <f t="shared" si="274"/>
        <v>0</v>
      </c>
      <c r="I8792" s="12">
        <f t="shared" si="275"/>
        <v>0</v>
      </c>
      <c r="J8792" s="13">
        <f>(1 - Dashboard!$I$9) * H8792 * Dashboard!$I$8 * 'Lookups and Calculations'!$F$12</f>
        <v>0</v>
      </c>
      <c r="K8792" s="12">
        <f>(1 - Dashboard!$I$11) * I8792 * Dashboard!$I$10 * 'Lookups and Calculations'!$F$12</f>
        <v>0</v>
      </c>
      <c r="L8792" s="12">
        <f>(H8792 - I8792) * Dashboard!$I$13 * (Dashboard!$D$12 / 365) * 'Lookups and Calculations'!$F$12</f>
        <v>0</v>
      </c>
      <c r="M8792" s="3">
        <f>(G8792*2) * Dashboard!$I$13 * (Dashboard!$D$12 / 365) * 'Lookups and Calculations'!$F$12</f>
        <v>1602.0878730267946</v>
      </c>
      <c r="N8792" s="12">
        <f>H8792 * Dashboard!$I$14 * Dashboard!$I$15 * (Dashboard!$D$12 / 365) * 'Lookups and Calculations'!$F$12</f>
        <v>0</v>
      </c>
    </row>
    <row r="8793" spans="1:14" x14ac:dyDescent="0.35">
      <c r="A8793" s="2">
        <v>8792</v>
      </c>
      <c r="B8793" s="11">
        <v>-7.1223023604620211E-2</v>
      </c>
      <c r="C8793" s="11">
        <v>0.89353884438095543</v>
      </c>
      <c r="D8793" s="3">
        <f>B8793*Dashboard!$D$11*Dashboard!$D$10*SQRT(Dashboard!$D$12/365)</f>
        <v>-17683.378121774742</v>
      </c>
      <c r="E8793" s="3">
        <f>IF(Dashboard!$I$3,C8793*Dashboard!$E$11*Dashboard!$E$10*SQRT(Dashboard!$D$12/365),0)</f>
        <v>443698.80558278022</v>
      </c>
      <c r="F8793" s="3">
        <f>D8793+IF(Dashboard!$I$3,E8793,0)</f>
        <v>426015.42746100546</v>
      </c>
      <c r="G8793" s="3">
        <f>IF(Dashboard!$I$4, ('Lookups and Calculations'!$F$9) / (1 - 'Lookups and Calculations'!$F$10), 'Lookups and Calculations'!$F$9)</f>
        <v>1951878.888340465</v>
      </c>
      <c r="H8793" s="12">
        <f t="shared" si="274"/>
        <v>0</v>
      </c>
      <c r="I8793" s="12">
        <f t="shared" si="275"/>
        <v>0</v>
      </c>
      <c r="J8793" s="13">
        <f>(1 - Dashboard!$I$9) * H8793 * Dashboard!$I$8 * 'Lookups and Calculations'!$F$12</f>
        <v>0</v>
      </c>
      <c r="K8793" s="12">
        <f>(1 - Dashboard!$I$11) * I8793 * Dashboard!$I$10 * 'Lookups and Calculations'!$F$12</f>
        <v>0</v>
      </c>
      <c r="L8793" s="12">
        <f>(H8793 - I8793) * Dashboard!$I$13 * (Dashboard!$D$12 / 365) * 'Lookups and Calculations'!$F$12</f>
        <v>0</v>
      </c>
      <c r="M8793" s="3">
        <f>(G8793*2) * Dashboard!$I$13 * (Dashboard!$D$12 / 365) * 'Lookups and Calculations'!$F$12</f>
        <v>1602.0878730267946</v>
      </c>
      <c r="N8793" s="12">
        <f>H8793 * Dashboard!$I$14 * Dashboard!$I$15 * (Dashboard!$D$12 / 365) * 'Lookups and Calculations'!$F$12</f>
        <v>0</v>
      </c>
    </row>
    <row r="8794" spans="1:14" x14ac:dyDescent="0.35">
      <c r="A8794" s="2">
        <v>8793</v>
      </c>
      <c r="B8794" s="11">
        <v>1.1513468691661648</v>
      </c>
      <c r="C8794" s="11">
        <v>-0.34960364994097842</v>
      </c>
      <c r="D8794" s="3">
        <f>B8794*Dashboard!$D$11*Dashboard!$D$10*SQRT(Dashboard!$D$12/365)</f>
        <v>285858.43462374539</v>
      </c>
      <c r="E8794" s="3">
        <f>IF(Dashboard!$I$3,C8794*Dashboard!$E$11*Dashboard!$E$10*SQRT(Dashboard!$D$12/365),0)</f>
        <v>-173600.4236208208</v>
      </c>
      <c r="F8794" s="3">
        <f>D8794+IF(Dashboard!$I$3,E8794,0)</f>
        <v>112258.01100292458</v>
      </c>
      <c r="G8794" s="3">
        <f>IF(Dashboard!$I$4, ('Lookups and Calculations'!$F$9) / (1 - 'Lookups and Calculations'!$F$10), 'Lookups and Calculations'!$F$9)</f>
        <v>1951878.888340465</v>
      </c>
      <c r="H8794" s="12">
        <f t="shared" si="274"/>
        <v>0</v>
      </c>
      <c r="I8794" s="12">
        <f t="shared" si="275"/>
        <v>0</v>
      </c>
      <c r="J8794" s="13">
        <f>(1 - Dashboard!$I$9) * H8794 * Dashboard!$I$8 * 'Lookups and Calculations'!$F$12</f>
        <v>0</v>
      </c>
      <c r="K8794" s="12">
        <f>(1 - Dashboard!$I$11) * I8794 * Dashboard!$I$10 * 'Lookups and Calculations'!$F$12</f>
        <v>0</v>
      </c>
      <c r="L8794" s="12">
        <f>(H8794 - I8794) * Dashboard!$I$13 * (Dashboard!$D$12 / 365) * 'Lookups and Calculations'!$F$12</f>
        <v>0</v>
      </c>
      <c r="M8794" s="3">
        <f>(G8794*2) * Dashboard!$I$13 * (Dashboard!$D$12 / 365) * 'Lookups and Calculations'!$F$12</f>
        <v>1602.0878730267946</v>
      </c>
      <c r="N8794" s="12">
        <f>H8794 * Dashboard!$I$14 * Dashboard!$I$15 * (Dashboard!$D$12 / 365) * 'Lookups and Calculations'!$F$12</f>
        <v>0</v>
      </c>
    </row>
    <row r="8795" spans="1:14" x14ac:dyDescent="0.35">
      <c r="A8795" s="2">
        <v>8794</v>
      </c>
      <c r="B8795" s="11">
        <v>-1.452114710625632</v>
      </c>
      <c r="C8795" s="11">
        <v>1.0723493757420184</v>
      </c>
      <c r="D8795" s="3">
        <f>B8795*Dashboard!$D$11*Dashboard!$D$10*SQRT(Dashboard!$D$12/365)</f>
        <v>-360533.605631969</v>
      </c>
      <c r="E8795" s="3">
        <f>IF(Dashboard!$I$3,C8795*Dashboard!$E$11*Dashboard!$E$10*SQRT(Dashboard!$D$12/365),0)</f>
        <v>532489.59480190056</v>
      </c>
      <c r="F8795" s="3">
        <f>D8795+IF(Dashboard!$I$3,E8795,0)</f>
        <v>171955.98916993156</v>
      </c>
      <c r="G8795" s="3">
        <f>IF(Dashboard!$I$4, ('Lookups and Calculations'!$F$9) / (1 - 'Lookups and Calculations'!$F$10), 'Lookups and Calculations'!$F$9)</f>
        <v>1951878.888340465</v>
      </c>
      <c r="H8795" s="12">
        <f t="shared" si="274"/>
        <v>0</v>
      </c>
      <c r="I8795" s="12">
        <f t="shared" si="275"/>
        <v>0</v>
      </c>
      <c r="J8795" s="13">
        <f>(1 - Dashboard!$I$9) * H8795 * Dashboard!$I$8 * 'Lookups and Calculations'!$F$12</f>
        <v>0</v>
      </c>
      <c r="K8795" s="12">
        <f>(1 - Dashboard!$I$11) * I8795 * Dashboard!$I$10 * 'Lookups and Calculations'!$F$12</f>
        <v>0</v>
      </c>
      <c r="L8795" s="12">
        <f>(H8795 - I8795) * Dashboard!$I$13 * (Dashboard!$D$12 / 365) * 'Lookups and Calculations'!$F$12</f>
        <v>0</v>
      </c>
      <c r="M8795" s="3">
        <f>(G8795*2) * Dashboard!$I$13 * (Dashboard!$D$12 / 365) * 'Lookups and Calculations'!$F$12</f>
        <v>1602.0878730267946</v>
      </c>
      <c r="N8795" s="12">
        <f>H8795 * Dashboard!$I$14 * Dashboard!$I$15 * (Dashboard!$D$12 / 365) * 'Lookups and Calculations'!$F$12</f>
        <v>0</v>
      </c>
    </row>
    <row r="8796" spans="1:14" x14ac:dyDescent="0.35">
      <c r="A8796" s="2">
        <v>8795</v>
      </c>
      <c r="B8796" s="11">
        <v>-0.13434206635679091</v>
      </c>
      <c r="C8796" s="11">
        <v>0.80339990251540394</v>
      </c>
      <c r="D8796" s="3">
        <f>B8796*Dashboard!$D$11*Dashboard!$D$10*SQRT(Dashboard!$D$12/365)</f>
        <v>-33354.685561167062</v>
      </c>
      <c r="E8796" s="3">
        <f>IF(Dashboard!$I$3,C8796*Dashboard!$E$11*Dashboard!$E$10*SQRT(Dashboard!$D$12/365),0)</f>
        <v>398939.09413459001</v>
      </c>
      <c r="F8796" s="3">
        <f>D8796+IF(Dashboard!$I$3,E8796,0)</f>
        <v>365584.40857342293</v>
      </c>
      <c r="G8796" s="3">
        <f>IF(Dashboard!$I$4, ('Lookups and Calculations'!$F$9) / (1 - 'Lookups and Calculations'!$F$10), 'Lookups and Calculations'!$F$9)</f>
        <v>1951878.888340465</v>
      </c>
      <c r="H8796" s="12">
        <f t="shared" si="274"/>
        <v>0</v>
      </c>
      <c r="I8796" s="12">
        <f t="shared" si="275"/>
        <v>0</v>
      </c>
      <c r="J8796" s="13">
        <f>(1 - Dashboard!$I$9) * H8796 * Dashboard!$I$8 * 'Lookups and Calculations'!$F$12</f>
        <v>0</v>
      </c>
      <c r="K8796" s="12">
        <f>(1 - Dashboard!$I$11) * I8796 * Dashboard!$I$10 * 'Lookups and Calculations'!$F$12</f>
        <v>0</v>
      </c>
      <c r="L8796" s="12">
        <f>(H8796 - I8796) * Dashboard!$I$13 * (Dashboard!$D$12 / 365) * 'Lookups and Calculations'!$F$12</f>
        <v>0</v>
      </c>
      <c r="M8796" s="3">
        <f>(G8796*2) * Dashboard!$I$13 * (Dashboard!$D$12 / 365) * 'Lookups and Calculations'!$F$12</f>
        <v>1602.0878730267946</v>
      </c>
      <c r="N8796" s="12">
        <f>H8796 * Dashboard!$I$14 * Dashboard!$I$15 * (Dashboard!$D$12 / 365) * 'Lookups and Calculations'!$F$12</f>
        <v>0</v>
      </c>
    </row>
    <row r="8797" spans="1:14" x14ac:dyDescent="0.35">
      <c r="A8797" s="2">
        <v>8796</v>
      </c>
      <c r="B8797" s="11">
        <v>0.32161240044875949</v>
      </c>
      <c r="C8797" s="11">
        <v>1.7343920263676116</v>
      </c>
      <c r="D8797" s="3">
        <f>B8797*Dashboard!$D$11*Dashboard!$D$10*SQRT(Dashboard!$D$12/365)</f>
        <v>79850.494937680851</v>
      </c>
      <c r="E8797" s="3">
        <f>IF(Dashboard!$I$3,C8797*Dashboard!$E$11*Dashboard!$E$10*SQRT(Dashboard!$D$12/365),0)</f>
        <v>861235.83250009723</v>
      </c>
      <c r="F8797" s="3">
        <f>D8797+IF(Dashboard!$I$3,E8797,0)</f>
        <v>941086.32743777812</v>
      </c>
      <c r="G8797" s="3">
        <f>IF(Dashboard!$I$4, ('Lookups and Calculations'!$F$9) / (1 - 'Lookups and Calculations'!$F$10), 'Lookups and Calculations'!$F$9)</f>
        <v>1951878.888340465</v>
      </c>
      <c r="H8797" s="12">
        <f t="shared" si="274"/>
        <v>0</v>
      </c>
      <c r="I8797" s="12">
        <f t="shared" si="275"/>
        <v>0</v>
      </c>
      <c r="J8797" s="13">
        <f>(1 - Dashboard!$I$9) * H8797 * Dashboard!$I$8 * 'Lookups and Calculations'!$F$12</f>
        <v>0</v>
      </c>
      <c r="K8797" s="12">
        <f>(1 - Dashboard!$I$11) * I8797 * Dashboard!$I$10 * 'Lookups and Calculations'!$F$12</f>
        <v>0</v>
      </c>
      <c r="L8797" s="12">
        <f>(H8797 - I8797) * Dashboard!$I$13 * (Dashboard!$D$12 / 365) * 'Lookups and Calculations'!$F$12</f>
        <v>0</v>
      </c>
      <c r="M8797" s="3">
        <f>(G8797*2) * Dashboard!$I$13 * (Dashboard!$D$12 / 365) * 'Lookups and Calculations'!$F$12</f>
        <v>1602.0878730267946</v>
      </c>
      <c r="N8797" s="12">
        <f>H8797 * Dashboard!$I$14 * Dashboard!$I$15 * (Dashboard!$D$12 / 365) * 'Lookups and Calculations'!$F$12</f>
        <v>0</v>
      </c>
    </row>
    <row r="8798" spans="1:14" x14ac:dyDescent="0.35">
      <c r="A8798" s="2">
        <v>8797</v>
      </c>
      <c r="B8798" s="11">
        <v>-1.1830505670750351</v>
      </c>
      <c r="C8798" s="11">
        <v>-1.2538872921543582</v>
      </c>
      <c r="D8798" s="3">
        <f>B8798*Dashboard!$D$11*Dashboard!$D$10*SQRT(Dashboard!$D$12/365)</f>
        <v>-293729.88474770088</v>
      </c>
      <c r="E8798" s="3">
        <f>IF(Dashboard!$I$3,C8798*Dashboard!$E$11*Dashboard!$E$10*SQRT(Dashboard!$D$12/365),0)</f>
        <v>-622634.70397837483</v>
      </c>
      <c r="F8798" s="3">
        <f>D8798+IF(Dashboard!$I$3,E8798,0)</f>
        <v>-916364.58872607572</v>
      </c>
      <c r="G8798" s="3">
        <f>IF(Dashboard!$I$4, ('Lookups and Calculations'!$F$9) / (1 - 'Lookups and Calculations'!$F$10), 'Lookups and Calculations'!$F$9)</f>
        <v>1951878.888340465</v>
      </c>
      <c r="H8798" s="12">
        <f t="shared" si="274"/>
        <v>0</v>
      </c>
      <c r="I8798" s="12">
        <f t="shared" si="275"/>
        <v>0</v>
      </c>
      <c r="J8798" s="13">
        <f>(1 - Dashboard!$I$9) * H8798 * Dashboard!$I$8 * 'Lookups and Calculations'!$F$12</f>
        <v>0</v>
      </c>
      <c r="K8798" s="12">
        <f>(1 - Dashboard!$I$11) * I8798 * Dashboard!$I$10 * 'Lookups and Calculations'!$F$12</f>
        <v>0</v>
      </c>
      <c r="L8798" s="12">
        <f>(H8798 - I8798) * Dashboard!$I$13 * (Dashboard!$D$12 / 365) * 'Lookups and Calculations'!$F$12</f>
        <v>0</v>
      </c>
      <c r="M8798" s="3">
        <f>(G8798*2) * Dashboard!$I$13 * (Dashboard!$D$12 / 365) * 'Lookups and Calculations'!$F$12</f>
        <v>1602.0878730267946</v>
      </c>
      <c r="N8798" s="12">
        <f>H8798 * Dashboard!$I$14 * Dashboard!$I$15 * (Dashboard!$D$12 / 365) * 'Lookups and Calculations'!$F$12</f>
        <v>0</v>
      </c>
    </row>
    <row r="8799" spans="1:14" x14ac:dyDescent="0.35">
      <c r="A8799" s="2">
        <v>8798</v>
      </c>
      <c r="B8799" s="11">
        <v>1.5124511336851976</v>
      </c>
      <c r="C8799" s="11">
        <v>3.5788149302990513E-2</v>
      </c>
      <c r="D8799" s="3">
        <f>B8799*Dashboard!$D$11*Dashboard!$D$10*SQRT(Dashboard!$D$12/365)</f>
        <v>375514.03933835903</v>
      </c>
      <c r="E8799" s="3">
        <f>IF(Dashboard!$I$3,C8799*Dashboard!$E$11*Dashboard!$E$10*SQRT(Dashboard!$D$12/365),0)</f>
        <v>17771.089863201407</v>
      </c>
      <c r="F8799" s="3">
        <f>D8799+IF(Dashboard!$I$3,E8799,0)</f>
        <v>393285.12920156046</v>
      </c>
      <c r="G8799" s="3">
        <f>IF(Dashboard!$I$4, ('Lookups and Calculations'!$F$9) / (1 - 'Lookups and Calculations'!$F$10), 'Lookups and Calculations'!$F$9)</f>
        <v>1951878.888340465</v>
      </c>
      <c r="H8799" s="12">
        <f t="shared" si="274"/>
        <v>0</v>
      </c>
      <c r="I8799" s="12">
        <f t="shared" si="275"/>
        <v>0</v>
      </c>
      <c r="J8799" s="13">
        <f>(1 - Dashboard!$I$9) * H8799 * Dashboard!$I$8 * 'Lookups and Calculations'!$F$12</f>
        <v>0</v>
      </c>
      <c r="K8799" s="12">
        <f>(1 - Dashboard!$I$11) * I8799 * Dashboard!$I$10 * 'Lookups and Calculations'!$F$12</f>
        <v>0</v>
      </c>
      <c r="L8799" s="12">
        <f>(H8799 - I8799) * Dashboard!$I$13 * (Dashboard!$D$12 / 365) * 'Lookups and Calculations'!$F$12</f>
        <v>0</v>
      </c>
      <c r="M8799" s="3">
        <f>(G8799*2) * Dashboard!$I$13 * (Dashboard!$D$12 / 365) * 'Lookups and Calculations'!$F$12</f>
        <v>1602.0878730267946</v>
      </c>
      <c r="N8799" s="12">
        <f>H8799 * Dashboard!$I$14 * Dashboard!$I$15 * (Dashboard!$D$12 / 365) * 'Lookups and Calculations'!$F$12</f>
        <v>0</v>
      </c>
    </row>
    <row r="8800" spans="1:14" x14ac:dyDescent="0.35">
      <c r="A8800" s="2">
        <v>8799</v>
      </c>
      <c r="B8800" s="11">
        <v>-0.65501112802562567</v>
      </c>
      <c r="C8800" s="11">
        <v>6.6824629928848356E-2</v>
      </c>
      <c r="D8800" s="3">
        <f>B8800*Dashboard!$D$11*Dashboard!$D$10*SQRT(Dashboard!$D$12/365)</f>
        <v>-162627.31999622617</v>
      </c>
      <c r="E8800" s="3">
        <f>IF(Dashboard!$I$3,C8800*Dashboard!$E$11*Dashboard!$E$10*SQRT(Dashboard!$D$12/365),0)</f>
        <v>33182.674339673358</v>
      </c>
      <c r="F8800" s="3">
        <f>D8800+IF(Dashboard!$I$3,E8800,0)</f>
        <v>-129444.64565655281</v>
      </c>
      <c r="G8800" s="3">
        <f>IF(Dashboard!$I$4, ('Lookups and Calculations'!$F$9) / (1 - 'Lookups and Calculations'!$F$10), 'Lookups and Calculations'!$F$9)</f>
        <v>1951878.888340465</v>
      </c>
      <c r="H8800" s="12">
        <f t="shared" si="274"/>
        <v>0</v>
      </c>
      <c r="I8800" s="12">
        <f t="shared" si="275"/>
        <v>0</v>
      </c>
      <c r="J8800" s="13">
        <f>(1 - Dashboard!$I$9) * H8800 * Dashboard!$I$8 * 'Lookups and Calculations'!$F$12</f>
        <v>0</v>
      </c>
      <c r="K8800" s="12">
        <f>(1 - Dashboard!$I$11) * I8800 * Dashboard!$I$10 * 'Lookups and Calculations'!$F$12</f>
        <v>0</v>
      </c>
      <c r="L8800" s="12">
        <f>(H8800 - I8800) * Dashboard!$I$13 * (Dashboard!$D$12 / 365) * 'Lookups and Calculations'!$F$12</f>
        <v>0</v>
      </c>
      <c r="M8800" s="3">
        <f>(G8800*2) * Dashboard!$I$13 * (Dashboard!$D$12 / 365) * 'Lookups and Calculations'!$F$12</f>
        <v>1602.0878730267946</v>
      </c>
      <c r="N8800" s="12">
        <f>H8800 * Dashboard!$I$14 * Dashboard!$I$15 * (Dashboard!$D$12 / 365) * 'Lookups and Calculations'!$F$12</f>
        <v>0</v>
      </c>
    </row>
    <row r="8801" spans="1:14" x14ac:dyDescent="0.35">
      <c r="A8801" s="2">
        <v>8800</v>
      </c>
      <c r="B8801" s="11">
        <v>-0.21705784420367327</v>
      </c>
      <c r="C8801" s="11">
        <v>-1.3210253257053051</v>
      </c>
      <c r="D8801" s="3">
        <f>B8801*Dashboard!$D$11*Dashboard!$D$10*SQRT(Dashboard!$D$12/365)</f>
        <v>-53891.505009088607</v>
      </c>
      <c r="E8801" s="3">
        <f>IF(Dashboard!$I$3,C8801*Dashboard!$E$11*Dashboard!$E$10*SQRT(Dashboard!$D$12/365),0)</f>
        <v>-655973.00312794291</v>
      </c>
      <c r="F8801" s="3">
        <f>D8801+IF(Dashboard!$I$3,E8801,0)</f>
        <v>-709864.50813703146</v>
      </c>
      <c r="G8801" s="3">
        <f>IF(Dashboard!$I$4, ('Lookups and Calculations'!$F$9) / (1 - 'Lookups and Calculations'!$F$10), 'Lookups and Calculations'!$F$9)</f>
        <v>1951878.888340465</v>
      </c>
      <c r="H8801" s="12">
        <f t="shared" si="274"/>
        <v>0</v>
      </c>
      <c r="I8801" s="12">
        <f t="shared" si="275"/>
        <v>0</v>
      </c>
      <c r="J8801" s="13">
        <f>(1 - Dashboard!$I$9) * H8801 * Dashboard!$I$8 * 'Lookups and Calculations'!$F$12</f>
        <v>0</v>
      </c>
      <c r="K8801" s="12">
        <f>(1 - Dashboard!$I$11) * I8801 * Dashboard!$I$10 * 'Lookups and Calculations'!$F$12</f>
        <v>0</v>
      </c>
      <c r="L8801" s="12">
        <f>(H8801 - I8801) * Dashboard!$I$13 * (Dashboard!$D$12 / 365) * 'Lookups and Calculations'!$F$12</f>
        <v>0</v>
      </c>
      <c r="M8801" s="3">
        <f>(G8801*2) * Dashboard!$I$13 * (Dashboard!$D$12 / 365) * 'Lookups and Calculations'!$F$12</f>
        <v>1602.0878730267946</v>
      </c>
      <c r="N8801" s="12">
        <f>H8801 * Dashboard!$I$14 * Dashboard!$I$15 * (Dashboard!$D$12 / 365) * 'Lookups and Calculations'!$F$12</f>
        <v>0</v>
      </c>
    </row>
    <row r="8802" spans="1:14" x14ac:dyDescent="0.35">
      <c r="A8802" s="2">
        <v>8801</v>
      </c>
      <c r="B8802" s="11">
        <v>0.57921184907567536</v>
      </c>
      <c r="C8802" s="11">
        <v>0.80854279434689247</v>
      </c>
      <c r="D8802" s="3">
        <f>B8802*Dashboard!$D$11*Dashboard!$D$10*SQRT(Dashboard!$D$12/365)</f>
        <v>143807.74111298847</v>
      </c>
      <c r="E8802" s="3">
        <f>IF(Dashboard!$I$3,C8802*Dashboard!$E$11*Dashboard!$E$10*SQRT(Dashboard!$D$12/365),0)</f>
        <v>401492.86667310103</v>
      </c>
      <c r="F8802" s="3">
        <f>D8802+IF(Dashboard!$I$3,E8802,0)</f>
        <v>545300.60778608953</v>
      </c>
      <c r="G8802" s="3">
        <f>IF(Dashboard!$I$4, ('Lookups and Calculations'!$F$9) / (1 - 'Lookups and Calculations'!$F$10), 'Lookups and Calculations'!$F$9)</f>
        <v>1951878.888340465</v>
      </c>
      <c r="H8802" s="12">
        <f t="shared" si="274"/>
        <v>0</v>
      </c>
      <c r="I8802" s="12">
        <f t="shared" si="275"/>
        <v>0</v>
      </c>
      <c r="J8802" s="13">
        <f>(1 - Dashboard!$I$9) * H8802 * Dashboard!$I$8 * 'Lookups and Calculations'!$F$12</f>
        <v>0</v>
      </c>
      <c r="K8802" s="12">
        <f>(1 - Dashboard!$I$11) * I8802 * Dashboard!$I$10 * 'Lookups and Calculations'!$F$12</f>
        <v>0</v>
      </c>
      <c r="L8802" s="12">
        <f>(H8802 - I8802) * Dashboard!$I$13 * (Dashboard!$D$12 / 365) * 'Lookups and Calculations'!$F$12</f>
        <v>0</v>
      </c>
      <c r="M8802" s="3">
        <f>(G8802*2) * Dashboard!$I$13 * (Dashboard!$D$12 / 365) * 'Lookups and Calculations'!$F$12</f>
        <v>1602.0878730267946</v>
      </c>
      <c r="N8802" s="12">
        <f>H8802 * Dashboard!$I$14 * Dashboard!$I$15 * (Dashboard!$D$12 / 365) * 'Lookups and Calculations'!$F$12</f>
        <v>0</v>
      </c>
    </row>
    <row r="8803" spans="1:14" x14ac:dyDescent="0.35">
      <c r="A8803" s="2">
        <v>8802</v>
      </c>
      <c r="B8803" s="11">
        <v>1.3873531433941872</v>
      </c>
      <c r="C8803" s="11">
        <v>1.6257114233559657</v>
      </c>
      <c r="D8803" s="3">
        <f>B8803*Dashboard!$D$11*Dashboard!$D$10*SQRT(Dashboard!$D$12/365)</f>
        <v>344454.48931321036</v>
      </c>
      <c r="E8803" s="3">
        <f>IF(Dashboard!$I$3,C8803*Dashboard!$E$11*Dashboard!$E$10*SQRT(Dashboard!$D$12/365),0)</f>
        <v>807269.00828252069</v>
      </c>
      <c r="F8803" s="3">
        <f>D8803+IF(Dashboard!$I$3,E8803,0)</f>
        <v>1151723.4975957312</v>
      </c>
      <c r="G8803" s="3">
        <f>IF(Dashboard!$I$4, ('Lookups and Calculations'!$F$9) / (1 - 'Lookups and Calculations'!$F$10), 'Lookups and Calculations'!$F$9)</f>
        <v>1951878.888340465</v>
      </c>
      <c r="H8803" s="12">
        <f t="shared" si="274"/>
        <v>0</v>
      </c>
      <c r="I8803" s="12">
        <f t="shared" si="275"/>
        <v>0</v>
      </c>
      <c r="J8803" s="13">
        <f>(1 - Dashboard!$I$9) * H8803 * Dashboard!$I$8 * 'Lookups and Calculations'!$F$12</f>
        <v>0</v>
      </c>
      <c r="K8803" s="12">
        <f>(1 - Dashboard!$I$11) * I8803 * Dashboard!$I$10 * 'Lookups and Calculations'!$F$12</f>
        <v>0</v>
      </c>
      <c r="L8803" s="12">
        <f>(H8803 - I8803) * Dashboard!$I$13 * (Dashboard!$D$12 / 365) * 'Lookups and Calculations'!$F$12</f>
        <v>0</v>
      </c>
      <c r="M8803" s="3">
        <f>(G8803*2) * Dashboard!$I$13 * (Dashboard!$D$12 / 365) * 'Lookups and Calculations'!$F$12</f>
        <v>1602.0878730267946</v>
      </c>
      <c r="N8803" s="12">
        <f>H8803 * Dashboard!$I$14 * Dashboard!$I$15 * (Dashboard!$D$12 / 365) * 'Lookups and Calculations'!$F$12</f>
        <v>0</v>
      </c>
    </row>
    <row r="8804" spans="1:14" x14ac:dyDescent="0.35">
      <c r="A8804" s="2">
        <v>8803</v>
      </c>
      <c r="B8804" s="11">
        <v>-0.49294141814838255</v>
      </c>
      <c r="C8804" s="11">
        <v>0.82170699492736932</v>
      </c>
      <c r="D8804" s="3">
        <f>B8804*Dashboard!$D$11*Dashboard!$D$10*SQRT(Dashboard!$D$12/365)</f>
        <v>-122388.36611868108</v>
      </c>
      <c r="E8804" s="3">
        <f>IF(Dashboard!$I$3,C8804*Dashboard!$E$11*Dashboard!$E$10*SQRT(Dashboard!$D$12/365),0)</f>
        <v>408029.72862458817</v>
      </c>
      <c r="F8804" s="3">
        <f>D8804+IF(Dashboard!$I$3,E8804,0)</f>
        <v>285641.36250590708</v>
      </c>
      <c r="G8804" s="3">
        <f>IF(Dashboard!$I$4, ('Lookups and Calculations'!$F$9) / (1 - 'Lookups and Calculations'!$F$10), 'Lookups and Calculations'!$F$9)</f>
        <v>1951878.888340465</v>
      </c>
      <c r="H8804" s="12">
        <f t="shared" si="274"/>
        <v>0</v>
      </c>
      <c r="I8804" s="12">
        <f t="shared" si="275"/>
        <v>0</v>
      </c>
      <c r="J8804" s="13">
        <f>(1 - Dashboard!$I$9) * H8804 * Dashboard!$I$8 * 'Lookups and Calculations'!$F$12</f>
        <v>0</v>
      </c>
      <c r="K8804" s="12">
        <f>(1 - Dashboard!$I$11) * I8804 * Dashboard!$I$10 * 'Lookups and Calculations'!$F$12</f>
        <v>0</v>
      </c>
      <c r="L8804" s="12">
        <f>(H8804 - I8804) * Dashboard!$I$13 * (Dashboard!$D$12 / 365) * 'Lookups and Calculations'!$F$12</f>
        <v>0</v>
      </c>
      <c r="M8804" s="3">
        <f>(G8804*2) * Dashboard!$I$13 * (Dashboard!$D$12 / 365) * 'Lookups and Calculations'!$F$12</f>
        <v>1602.0878730267946</v>
      </c>
      <c r="N8804" s="12">
        <f>H8804 * Dashboard!$I$14 * Dashboard!$I$15 * (Dashboard!$D$12 / 365) * 'Lookups and Calculations'!$F$12</f>
        <v>0</v>
      </c>
    </row>
    <row r="8805" spans="1:14" x14ac:dyDescent="0.35">
      <c r="A8805" s="2">
        <v>8804</v>
      </c>
      <c r="B8805" s="11">
        <v>0.89452121121477612</v>
      </c>
      <c r="C8805" s="11">
        <v>0.77630705093940022</v>
      </c>
      <c r="D8805" s="3">
        <f>B8805*Dashboard!$D$11*Dashboard!$D$10*SQRT(Dashboard!$D$12/365)</f>
        <v>222093.30656432133</v>
      </c>
      <c r="E8805" s="3">
        <f>IF(Dashboard!$I$3,C8805*Dashboard!$E$11*Dashboard!$E$10*SQRT(Dashboard!$D$12/365),0)</f>
        <v>385485.77203259169</v>
      </c>
      <c r="F8805" s="3">
        <f>D8805+IF(Dashboard!$I$3,E8805,0)</f>
        <v>607579.07859691302</v>
      </c>
      <c r="G8805" s="3">
        <f>IF(Dashboard!$I$4, ('Lookups and Calculations'!$F$9) / (1 - 'Lookups and Calculations'!$F$10), 'Lookups and Calculations'!$F$9)</f>
        <v>1951878.888340465</v>
      </c>
      <c r="H8805" s="12">
        <f t="shared" si="274"/>
        <v>0</v>
      </c>
      <c r="I8805" s="12">
        <f t="shared" si="275"/>
        <v>0</v>
      </c>
      <c r="J8805" s="13">
        <f>(1 - Dashboard!$I$9) * H8805 * Dashboard!$I$8 * 'Lookups and Calculations'!$F$12</f>
        <v>0</v>
      </c>
      <c r="K8805" s="12">
        <f>(1 - Dashboard!$I$11) * I8805 * Dashboard!$I$10 * 'Lookups and Calculations'!$F$12</f>
        <v>0</v>
      </c>
      <c r="L8805" s="12">
        <f>(H8805 - I8805) * Dashboard!$I$13 * (Dashboard!$D$12 / 365) * 'Lookups and Calculations'!$F$12</f>
        <v>0</v>
      </c>
      <c r="M8805" s="3">
        <f>(G8805*2) * Dashboard!$I$13 * (Dashboard!$D$12 / 365) * 'Lookups and Calculations'!$F$12</f>
        <v>1602.0878730267946</v>
      </c>
      <c r="N8805" s="12">
        <f>H8805 * Dashboard!$I$14 * Dashboard!$I$15 * (Dashboard!$D$12 / 365) * 'Lookups and Calculations'!$F$12</f>
        <v>0</v>
      </c>
    </row>
    <row r="8806" spans="1:14" x14ac:dyDescent="0.35">
      <c r="A8806" s="2">
        <v>8805</v>
      </c>
      <c r="B8806" s="11">
        <v>-3.162047071138703E-2</v>
      </c>
      <c r="C8806" s="11">
        <v>-3.2037975026837258E-2</v>
      </c>
      <c r="D8806" s="3">
        <f>B8806*Dashboard!$D$11*Dashboard!$D$10*SQRT(Dashboard!$D$12/365)</f>
        <v>-7850.7863283367833</v>
      </c>
      <c r="E8806" s="3">
        <f>IF(Dashboard!$I$3,C8806*Dashboard!$E$11*Dashboard!$E$10*SQRT(Dashboard!$D$12/365),0)</f>
        <v>-15908.890074663674</v>
      </c>
      <c r="F8806" s="3">
        <f>D8806+IF(Dashboard!$I$3,E8806,0)</f>
        <v>-23759.676403000456</v>
      </c>
      <c r="G8806" s="3">
        <f>IF(Dashboard!$I$4, ('Lookups and Calculations'!$F$9) / (1 - 'Lookups and Calculations'!$F$10), 'Lookups and Calculations'!$F$9)</f>
        <v>1951878.888340465</v>
      </c>
      <c r="H8806" s="12">
        <f t="shared" si="274"/>
        <v>0</v>
      </c>
      <c r="I8806" s="12">
        <f t="shared" si="275"/>
        <v>0</v>
      </c>
      <c r="J8806" s="13">
        <f>(1 - Dashboard!$I$9) * H8806 * Dashboard!$I$8 * 'Lookups and Calculations'!$F$12</f>
        <v>0</v>
      </c>
      <c r="K8806" s="12">
        <f>(1 - Dashboard!$I$11) * I8806 * Dashboard!$I$10 * 'Lookups and Calculations'!$F$12</f>
        <v>0</v>
      </c>
      <c r="L8806" s="12">
        <f>(H8806 - I8806) * Dashboard!$I$13 * (Dashboard!$D$12 / 365) * 'Lookups and Calculations'!$F$12</f>
        <v>0</v>
      </c>
      <c r="M8806" s="3">
        <f>(G8806*2) * Dashboard!$I$13 * (Dashboard!$D$12 / 365) * 'Lookups and Calculations'!$F$12</f>
        <v>1602.0878730267946</v>
      </c>
      <c r="N8806" s="12">
        <f>H8806 * Dashboard!$I$14 * Dashboard!$I$15 * (Dashboard!$D$12 / 365) * 'Lookups and Calculations'!$F$12</f>
        <v>0</v>
      </c>
    </row>
    <row r="8807" spans="1:14" x14ac:dyDescent="0.35">
      <c r="A8807" s="2">
        <v>8806</v>
      </c>
      <c r="B8807" s="11">
        <v>-0.46719885389300886</v>
      </c>
      <c r="C8807" s="11">
        <v>0.71090855632812755</v>
      </c>
      <c r="D8807" s="3">
        <f>B8807*Dashboard!$D$11*Dashboard!$D$10*SQRT(Dashboard!$D$12/365)</f>
        <v>-115996.95678903944</v>
      </c>
      <c r="E8807" s="3">
        <f>IF(Dashboard!$I$3,C8807*Dashboard!$E$11*Dashboard!$E$10*SQRT(Dashboard!$D$12/365),0)</f>
        <v>353011.26448497997</v>
      </c>
      <c r="F8807" s="3">
        <f>D8807+IF(Dashboard!$I$3,E8807,0)</f>
        <v>237014.30769594054</v>
      </c>
      <c r="G8807" s="3">
        <f>IF(Dashboard!$I$4, ('Lookups and Calculations'!$F$9) / (1 - 'Lookups and Calculations'!$F$10), 'Lookups and Calculations'!$F$9)</f>
        <v>1951878.888340465</v>
      </c>
      <c r="H8807" s="12">
        <f t="shared" si="274"/>
        <v>0</v>
      </c>
      <c r="I8807" s="12">
        <f t="shared" si="275"/>
        <v>0</v>
      </c>
      <c r="J8807" s="13">
        <f>(1 - Dashboard!$I$9) * H8807 * Dashboard!$I$8 * 'Lookups and Calculations'!$F$12</f>
        <v>0</v>
      </c>
      <c r="K8807" s="12">
        <f>(1 - Dashboard!$I$11) * I8807 * Dashboard!$I$10 * 'Lookups and Calculations'!$F$12</f>
        <v>0</v>
      </c>
      <c r="L8807" s="12">
        <f>(H8807 - I8807) * Dashboard!$I$13 * (Dashboard!$D$12 / 365) * 'Lookups and Calculations'!$F$12</f>
        <v>0</v>
      </c>
      <c r="M8807" s="3">
        <f>(G8807*2) * Dashboard!$I$13 * (Dashboard!$D$12 / 365) * 'Lookups and Calculations'!$F$12</f>
        <v>1602.0878730267946</v>
      </c>
      <c r="N8807" s="12">
        <f>H8807 * Dashboard!$I$14 * Dashboard!$I$15 * (Dashboard!$D$12 / 365) * 'Lookups and Calculations'!$F$12</f>
        <v>0</v>
      </c>
    </row>
    <row r="8808" spans="1:14" x14ac:dyDescent="0.35">
      <c r="A8808" s="2">
        <v>8807</v>
      </c>
      <c r="B8808" s="11">
        <v>-0.5106336947272877</v>
      </c>
      <c r="C8808" s="11">
        <v>-2.2972704594938547</v>
      </c>
      <c r="D8808" s="3">
        <f>B8808*Dashboard!$D$11*Dashboard!$D$10*SQRT(Dashboard!$D$12/365)</f>
        <v>-126781.03580252617</v>
      </c>
      <c r="E8808" s="3">
        <f>IF(Dashboard!$I$3,C8808*Dashboard!$E$11*Dashboard!$E$10*SQRT(Dashboard!$D$12/365),0)</f>
        <v>-1140740.7359936291</v>
      </c>
      <c r="F8808" s="3">
        <f>D8808+IF(Dashboard!$I$3,E8808,0)</f>
        <v>-1267521.7717961553</v>
      </c>
      <c r="G8808" s="3">
        <f>IF(Dashboard!$I$4, ('Lookups and Calculations'!$F$9) / (1 - 'Lookups and Calculations'!$F$10), 'Lookups and Calculations'!$F$9)</f>
        <v>1951878.888340465</v>
      </c>
      <c r="H8808" s="12">
        <f t="shared" si="274"/>
        <v>0</v>
      </c>
      <c r="I8808" s="12">
        <f t="shared" si="275"/>
        <v>0</v>
      </c>
      <c r="J8808" s="13">
        <f>(1 - Dashboard!$I$9) * H8808 * Dashboard!$I$8 * 'Lookups and Calculations'!$F$12</f>
        <v>0</v>
      </c>
      <c r="K8808" s="12">
        <f>(1 - Dashboard!$I$11) * I8808 * Dashboard!$I$10 * 'Lookups and Calculations'!$F$12</f>
        <v>0</v>
      </c>
      <c r="L8808" s="12">
        <f>(H8808 - I8808) * Dashboard!$I$13 * (Dashboard!$D$12 / 365) * 'Lookups and Calculations'!$F$12</f>
        <v>0</v>
      </c>
      <c r="M8808" s="3">
        <f>(G8808*2) * Dashboard!$I$13 * (Dashboard!$D$12 / 365) * 'Lookups and Calculations'!$F$12</f>
        <v>1602.0878730267946</v>
      </c>
      <c r="N8808" s="12">
        <f>H8808 * Dashboard!$I$14 * Dashboard!$I$15 * (Dashboard!$D$12 / 365) * 'Lookups and Calculations'!$F$12</f>
        <v>0</v>
      </c>
    </row>
    <row r="8809" spans="1:14" x14ac:dyDescent="0.35">
      <c r="A8809" s="2">
        <v>8808</v>
      </c>
      <c r="B8809" s="11">
        <v>-1.4614484693384153</v>
      </c>
      <c r="C8809" s="11">
        <v>0.80156629881962616</v>
      </c>
      <c r="D8809" s="3">
        <f>B8809*Dashboard!$D$11*Dashboard!$D$10*SQRT(Dashboard!$D$12/365)</f>
        <v>-362851.00773401698</v>
      </c>
      <c r="E8809" s="3">
        <f>IF(Dashboard!$I$3,C8809*Dashboard!$E$11*Dashboard!$E$10*SQRT(Dashboard!$D$12/365),0)</f>
        <v>398028.59340499679</v>
      </c>
      <c r="F8809" s="3">
        <f>D8809+IF(Dashboard!$I$3,E8809,0)</f>
        <v>35177.58567097981</v>
      </c>
      <c r="G8809" s="3">
        <f>IF(Dashboard!$I$4, ('Lookups and Calculations'!$F$9) / (1 - 'Lookups and Calculations'!$F$10), 'Lookups and Calculations'!$F$9)</f>
        <v>1951878.888340465</v>
      </c>
      <c r="H8809" s="12">
        <f t="shared" si="274"/>
        <v>0</v>
      </c>
      <c r="I8809" s="12">
        <f t="shared" si="275"/>
        <v>0</v>
      </c>
      <c r="J8809" s="13">
        <f>(1 - Dashboard!$I$9) * H8809 * Dashboard!$I$8 * 'Lookups and Calculations'!$F$12</f>
        <v>0</v>
      </c>
      <c r="K8809" s="12">
        <f>(1 - Dashboard!$I$11) * I8809 * Dashboard!$I$10 * 'Lookups and Calculations'!$F$12</f>
        <v>0</v>
      </c>
      <c r="L8809" s="12">
        <f>(H8809 - I8809) * Dashboard!$I$13 * (Dashboard!$D$12 / 365) * 'Lookups and Calculations'!$F$12</f>
        <v>0</v>
      </c>
      <c r="M8809" s="3">
        <f>(G8809*2) * Dashboard!$I$13 * (Dashboard!$D$12 / 365) * 'Lookups and Calculations'!$F$12</f>
        <v>1602.0878730267946</v>
      </c>
      <c r="N8809" s="12">
        <f>H8809 * Dashboard!$I$14 * Dashboard!$I$15 * (Dashboard!$D$12 / 365) * 'Lookups and Calculations'!$F$12</f>
        <v>0</v>
      </c>
    </row>
    <row r="8810" spans="1:14" x14ac:dyDescent="0.35">
      <c r="A8810" s="2">
        <v>8809</v>
      </c>
      <c r="B8810" s="11">
        <v>0.32097713894173774</v>
      </c>
      <c r="C8810" s="11">
        <v>-1.3420435342023393</v>
      </c>
      <c r="D8810" s="3">
        <f>B8810*Dashboard!$D$11*Dashboard!$D$10*SQRT(Dashboard!$D$12/365)</f>
        <v>79692.771088476773</v>
      </c>
      <c r="E8810" s="3">
        <f>IF(Dashboard!$I$3,C8810*Dashboard!$E$11*Dashboard!$E$10*SQRT(Dashboard!$D$12/365),0)</f>
        <v>-666409.87899995362</v>
      </c>
      <c r="F8810" s="3">
        <f>D8810+IF(Dashboard!$I$3,E8810,0)</f>
        <v>-586717.10791147687</v>
      </c>
      <c r="G8810" s="3">
        <f>IF(Dashboard!$I$4, ('Lookups and Calculations'!$F$9) / (1 - 'Lookups and Calculations'!$F$10), 'Lookups and Calculations'!$F$9)</f>
        <v>1951878.888340465</v>
      </c>
      <c r="H8810" s="12">
        <f t="shared" si="274"/>
        <v>0</v>
      </c>
      <c r="I8810" s="12">
        <f t="shared" si="275"/>
        <v>0</v>
      </c>
      <c r="J8810" s="13">
        <f>(1 - Dashboard!$I$9) * H8810 * Dashboard!$I$8 * 'Lookups and Calculations'!$F$12</f>
        <v>0</v>
      </c>
      <c r="K8810" s="12">
        <f>(1 - Dashboard!$I$11) * I8810 * Dashboard!$I$10 * 'Lookups and Calculations'!$F$12</f>
        <v>0</v>
      </c>
      <c r="L8810" s="12">
        <f>(H8810 - I8810) * Dashboard!$I$13 * (Dashboard!$D$12 / 365) * 'Lookups and Calculations'!$F$12</f>
        <v>0</v>
      </c>
      <c r="M8810" s="3">
        <f>(G8810*2) * Dashboard!$I$13 * (Dashboard!$D$12 / 365) * 'Lookups and Calculations'!$F$12</f>
        <v>1602.0878730267946</v>
      </c>
      <c r="N8810" s="12">
        <f>H8810 * Dashboard!$I$14 * Dashboard!$I$15 * (Dashboard!$D$12 / 365) * 'Lookups and Calculations'!$F$12</f>
        <v>0</v>
      </c>
    </row>
    <row r="8811" spans="1:14" x14ac:dyDescent="0.35">
      <c r="A8811" s="2">
        <v>8810</v>
      </c>
      <c r="B8811" s="11">
        <v>1.7309472935286487</v>
      </c>
      <c r="C8811" s="11">
        <v>-2.3356259288783168</v>
      </c>
      <c r="D8811" s="3">
        <f>B8811*Dashboard!$D$11*Dashboard!$D$10*SQRT(Dashboard!$D$12/365)</f>
        <v>429762.65189539228</v>
      </c>
      <c r="E8811" s="3">
        <f>IF(Dashboard!$I$3,C8811*Dashboard!$E$11*Dashboard!$E$10*SQRT(Dashboard!$D$12/365),0)</f>
        <v>-1159786.6633872422</v>
      </c>
      <c r="F8811" s="3">
        <f>D8811+IF(Dashboard!$I$3,E8811,0)</f>
        <v>-730024.01149185002</v>
      </c>
      <c r="G8811" s="3">
        <f>IF(Dashboard!$I$4, ('Lookups and Calculations'!$F$9) / (1 - 'Lookups and Calculations'!$F$10), 'Lookups and Calculations'!$F$9)</f>
        <v>1951878.888340465</v>
      </c>
      <c r="H8811" s="12">
        <f t="shared" si="274"/>
        <v>0</v>
      </c>
      <c r="I8811" s="12">
        <f t="shared" si="275"/>
        <v>0</v>
      </c>
      <c r="J8811" s="13">
        <f>(1 - Dashboard!$I$9) * H8811 * Dashboard!$I$8 * 'Lookups and Calculations'!$F$12</f>
        <v>0</v>
      </c>
      <c r="K8811" s="12">
        <f>(1 - Dashboard!$I$11) * I8811 * Dashboard!$I$10 * 'Lookups and Calculations'!$F$12</f>
        <v>0</v>
      </c>
      <c r="L8811" s="12">
        <f>(H8811 - I8811) * Dashboard!$I$13 * (Dashboard!$D$12 / 365) * 'Lookups and Calculations'!$F$12</f>
        <v>0</v>
      </c>
      <c r="M8811" s="3">
        <f>(G8811*2) * Dashboard!$I$13 * (Dashboard!$D$12 / 365) * 'Lookups and Calculations'!$F$12</f>
        <v>1602.0878730267946</v>
      </c>
      <c r="N8811" s="12">
        <f>H8811 * Dashboard!$I$14 * Dashboard!$I$15 * (Dashboard!$D$12 / 365) * 'Lookups and Calculations'!$F$12</f>
        <v>0</v>
      </c>
    </row>
    <row r="8812" spans="1:14" x14ac:dyDescent="0.35">
      <c r="A8812" s="2">
        <v>8811</v>
      </c>
      <c r="B8812" s="11">
        <v>0.18155329011209206</v>
      </c>
      <c r="C8812" s="11">
        <v>0.44680455269121383</v>
      </c>
      <c r="D8812" s="3">
        <f>B8812*Dashboard!$D$11*Dashboard!$D$10*SQRT(Dashboard!$D$12/365)</f>
        <v>45076.371597570433</v>
      </c>
      <c r="E8812" s="3">
        <f>IF(Dashboard!$I$3,C8812*Dashboard!$E$11*Dashboard!$E$10*SQRT(Dashboard!$D$12/365),0)</f>
        <v>221866.84731695734</v>
      </c>
      <c r="F8812" s="3">
        <f>D8812+IF(Dashboard!$I$3,E8812,0)</f>
        <v>266943.2189145278</v>
      </c>
      <c r="G8812" s="3">
        <f>IF(Dashboard!$I$4, ('Lookups and Calculations'!$F$9) / (1 - 'Lookups and Calculations'!$F$10), 'Lookups and Calculations'!$F$9)</f>
        <v>1951878.888340465</v>
      </c>
      <c r="H8812" s="12">
        <f t="shared" si="274"/>
        <v>0</v>
      </c>
      <c r="I8812" s="12">
        <f t="shared" si="275"/>
        <v>0</v>
      </c>
      <c r="J8812" s="13">
        <f>(1 - Dashboard!$I$9) * H8812 * Dashboard!$I$8 * 'Lookups and Calculations'!$F$12</f>
        <v>0</v>
      </c>
      <c r="K8812" s="12">
        <f>(1 - Dashboard!$I$11) * I8812 * Dashboard!$I$10 * 'Lookups and Calculations'!$F$12</f>
        <v>0</v>
      </c>
      <c r="L8812" s="12">
        <f>(H8812 - I8812) * Dashboard!$I$13 * (Dashboard!$D$12 / 365) * 'Lookups and Calculations'!$F$12</f>
        <v>0</v>
      </c>
      <c r="M8812" s="3">
        <f>(G8812*2) * Dashboard!$I$13 * (Dashboard!$D$12 / 365) * 'Lookups and Calculations'!$F$12</f>
        <v>1602.0878730267946</v>
      </c>
      <c r="N8812" s="12">
        <f>H8812 * Dashboard!$I$14 * Dashboard!$I$15 * (Dashboard!$D$12 / 365) * 'Lookups and Calculations'!$F$12</f>
        <v>0</v>
      </c>
    </row>
    <row r="8813" spans="1:14" x14ac:dyDescent="0.35">
      <c r="A8813" s="2">
        <v>8812</v>
      </c>
      <c r="B8813" s="11">
        <v>-0.85332777942517091</v>
      </c>
      <c r="C8813" s="11">
        <v>0.21375384251612856</v>
      </c>
      <c r="D8813" s="3">
        <f>B8813*Dashboard!$D$11*Dashboard!$D$10*SQRT(Dashboard!$D$12/365)</f>
        <v>-211865.72854807621</v>
      </c>
      <c r="E8813" s="3">
        <f>IF(Dashboard!$I$3,C8813*Dashboard!$E$11*Dashboard!$E$10*SQRT(Dashboard!$D$12/365),0)</f>
        <v>106142.36326663871</v>
      </c>
      <c r="F8813" s="3">
        <f>D8813+IF(Dashboard!$I$3,E8813,0)</f>
        <v>-105723.36528143749</v>
      </c>
      <c r="G8813" s="3">
        <f>IF(Dashboard!$I$4, ('Lookups and Calculations'!$F$9) / (1 - 'Lookups and Calculations'!$F$10), 'Lookups and Calculations'!$F$9)</f>
        <v>1951878.888340465</v>
      </c>
      <c r="H8813" s="12">
        <f t="shared" si="274"/>
        <v>0</v>
      </c>
      <c r="I8813" s="12">
        <f t="shared" si="275"/>
        <v>0</v>
      </c>
      <c r="J8813" s="13">
        <f>(1 - Dashboard!$I$9) * H8813 * Dashboard!$I$8 * 'Lookups and Calculations'!$F$12</f>
        <v>0</v>
      </c>
      <c r="K8813" s="12">
        <f>(1 - Dashboard!$I$11) * I8813 * Dashboard!$I$10 * 'Lookups and Calculations'!$F$12</f>
        <v>0</v>
      </c>
      <c r="L8813" s="12">
        <f>(H8813 - I8813) * Dashboard!$I$13 * (Dashboard!$D$12 / 365) * 'Lookups and Calculations'!$F$12</f>
        <v>0</v>
      </c>
      <c r="M8813" s="3">
        <f>(G8813*2) * Dashboard!$I$13 * (Dashboard!$D$12 / 365) * 'Lookups and Calculations'!$F$12</f>
        <v>1602.0878730267946</v>
      </c>
      <c r="N8813" s="12">
        <f>H8813 * Dashboard!$I$14 * Dashboard!$I$15 * (Dashboard!$D$12 / 365) * 'Lookups and Calculations'!$F$12</f>
        <v>0</v>
      </c>
    </row>
    <row r="8814" spans="1:14" x14ac:dyDescent="0.35">
      <c r="A8814" s="2">
        <v>8813</v>
      </c>
      <c r="B8814" s="11">
        <v>-0.75022903503201421</v>
      </c>
      <c r="C8814" s="11">
        <v>0.92096485337533818</v>
      </c>
      <c r="D8814" s="3">
        <f>B8814*Dashboard!$D$11*Dashboard!$D$10*SQRT(Dashboard!$D$12/365)</f>
        <v>-186268.19015789015</v>
      </c>
      <c r="E8814" s="3">
        <f>IF(Dashboard!$I$3,C8814*Dashboard!$E$11*Dashboard!$E$10*SQRT(Dashboard!$D$12/365),0)</f>
        <v>457317.56150954781</v>
      </c>
      <c r="F8814" s="3">
        <f>D8814+IF(Dashboard!$I$3,E8814,0)</f>
        <v>271049.37135165767</v>
      </c>
      <c r="G8814" s="3">
        <f>IF(Dashboard!$I$4, ('Lookups and Calculations'!$F$9) / (1 - 'Lookups and Calculations'!$F$10), 'Lookups and Calculations'!$F$9)</f>
        <v>1951878.888340465</v>
      </c>
      <c r="H8814" s="12">
        <f t="shared" si="274"/>
        <v>0</v>
      </c>
      <c r="I8814" s="12">
        <f t="shared" si="275"/>
        <v>0</v>
      </c>
      <c r="J8814" s="13">
        <f>(1 - Dashboard!$I$9) * H8814 * Dashboard!$I$8 * 'Lookups and Calculations'!$F$12</f>
        <v>0</v>
      </c>
      <c r="K8814" s="12">
        <f>(1 - Dashboard!$I$11) * I8814 * Dashboard!$I$10 * 'Lookups and Calculations'!$F$12</f>
        <v>0</v>
      </c>
      <c r="L8814" s="12">
        <f>(H8814 - I8814) * Dashboard!$I$13 * (Dashboard!$D$12 / 365) * 'Lookups and Calculations'!$F$12</f>
        <v>0</v>
      </c>
      <c r="M8814" s="3">
        <f>(G8814*2) * Dashboard!$I$13 * (Dashboard!$D$12 / 365) * 'Lookups and Calculations'!$F$12</f>
        <v>1602.0878730267946</v>
      </c>
      <c r="N8814" s="12">
        <f>H8814 * Dashboard!$I$14 * Dashboard!$I$15 * (Dashboard!$D$12 / 365) * 'Lookups and Calculations'!$F$12</f>
        <v>0</v>
      </c>
    </row>
    <row r="8815" spans="1:14" x14ac:dyDescent="0.35">
      <c r="A8815" s="2">
        <v>8814</v>
      </c>
      <c r="B8815" s="11">
        <v>0.41839597355191344</v>
      </c>
      <c r="C8815" s="11">
        <v>0.52806453076235049</v>
      </c>
      <c r="D8815" s="3">
        <f>B8815*Dashboard!$D$11*Dashboard!$D$10*SQRT(Dashboard!$D$12/365)</f>
        <v>103880.09144372525</v>
      </c>
      <c r="E8815" s="3">
        <f>IF(Dashboard!$I$3,C8815*Dashboard!$E$11*Dashboard!$E$10*SQRT(Dashboard!$D$12/365),0)</f>
        <v>262217.58913258056</v>
      </c>
      <c r="F8815" s="3">
        <f>D8815+IF(Dashboard!$I$3,E8815,0)</f>
        <v>366097.68057630584</v>
      </c>
      <c r="G8815" s="3">
        <f>IF(Dashboard!$I$4, ('Lookups and Calculations'!$F$9) / (1 - 'Lookups and Calculations'!$F$10), 'Lookups and Calculations'!$F$9)</f>
        <v>1951878.888340465</v>
      </c>
      <c r="H8815" s="12">
        <f t="shared" si="274"/>
        <v>0</v>
      </c>
      <c r="I8815" s="12">
        <f t="shared" si="275"/>
        <v>0</v>
      </c>
      <c r="J8815" s="13">
        <f>(1 - Dashboard!$I$9) * H8815 * Dashboard!$I$8 * 'Lookups and Calculations'!$F$12</f>
        <v>0</v>
      </c>
      <c r="K8815" s="12">
        <f>(1 - Dashboard!$I$11) * I8815 * Dashboard!$I$10 * 'Lookups and Calculations'!$F$12</f>
        <v>0</v>
      </c>
      <c r="L8815" s="12">
        <f>(H8815 - I8815) * Dashboard!$I$13 * (Dashboard!$D$12 / 365) * 'Lookups and Calculations'!$F$12</f>
        <v>0</v>
      </c>
      <c r="M8815" s="3">
        <f>(G8815*2) * Dashboard!$I$13 * (Dashboard!$D$12 / 365) * 'Lookups and Calculations'!$F$12</f>
        <v>1602.0878730267946</v>
      </c>
      <c r="N8815" s="12">
        <f>H8815 * Dashboard!$I$14 * Dashboard!$I$15 * (Dashboard!$D$12 / 365) * 'Lookups and Calculations'!$F$12</f>
        <v>0</v>
      </c>
    </row>
    <row r="8816" spans="1:14" x14ac:dyDescent="0.35">
      <c r="A8816" s="2">
        <v>8815</v>
      </c>
      <c r="B8816" s="11">
        <v>0.22192359227708094</v>
      </c>
      <c r="C8816" s="11">
        <v>1.0544253880827783</v>
      </c>
      <c r="D8816" s="3">
        <f>B8816*Dashboard!$D$11*Dashboard!$D$10*SQRT(Dashboard!$D$12/365)</f>
        <v>55099.581536490943</v>
      </c>
      <c r="E8816" s="3">
        <f>IF(Dashboard!$I$3,C8816*Dashboard!$E$11*Dashboard!$E$10*SQRT(Dashboard!$D$12/365),0)</f>
        <v>523589.19616148667</v>
      </c>
      <c r="F8816" s="3">
        <f>D8816+IF(Dashboard!$I$3,E8816,0)</f>
        <v>578688.77769797761</v>
      </c>
      <c r="G8816" s="3">
        <f>IF(Dashboard!$I$4, ('Lookups and Calculations'!$F$9) / (1 - 'Lookups and Calculations'!$F$10), 'Lookups and Calculations'!$F$9)</f>
        <v>1951878.888340465</v>
      </c>
      <c r="H8816" s="12">
        <f t="shared" si="274"/>
        <v>0</v>
      </c>
      <c r="I8816" s="12">
        <f t="shared" si="275"/>
        <v>0</v>
      </c>
      <c r="J8816" s="13">
        <f>(1 - Dashboard!$I$9) * H8816 * Dashboard!$I$8 * 'Lookups and Calculations'!$F$12</f>
        <v>0</v>
      </c>
      <c r="K8816" s="12">
        <f>(1 - Dashboard!$I$11) * I8816 * Dashboard!$I$10 * 'Lookups and Calculations'!$F$12</f>
        <v>0</v>
      </c>
      <c r="L8816" s="12">
        <f>(H8816 - I8816) * Dashboard!$I$13 * (Dashboard!$D$12 / 365) * 'Lookups and Calculations'!$F$12</f>
        <v>0</v>
      </c>
      <c r="M8816" s="3">
        <f>(G8816*2) * Dashboard!$I$13 * (Dashboard!$D$12 / 365) * 'Lookups and Calculations'!$F$12</f>
        <v>1602.0878730267946</v>
      </c>
      <c r="N8816" s="12">
        <f>H8816 * Dashboard!$I$14 * Dashboard!$I$15 * (Dashboard!$D$12 / 365) * 'Lookups and Calculations'!$F$12</f>
        <v>0</v>
      </c>
    </row>
    <row r="8817" spans="1:14" x14ac:dyDescent="0.35">
      <c r="A8817" s="2">
        <v>8816</v>
      </c>
      <c r="B8817" s="11">
        <v>-8.8511453533610285E-2</v>
      </c>
      <c r="C8817" s="11">
        <v>1.001372868546488</v>
      </c>
      <c r="D8817" s="3">
        <f>B8817*Dashboard!$D$11*Dashboard!$D$10*SQRT(Dashboard!$D$12/365)</f>
        <v>-21975.780045951218</v>
      </c>
      <c r="E8817" s="3">
        <f>IF(Dashboard!$I$3,C8817*Dashboard!$E$11*Dashboard!$E$10*SQRT(Dashboard!$D$12/365),0)</f>
        <v>497245.24961743108</v>
      </c>
      <c r="F8817" s="3">
        <f>D8817+IF(Dashboard!$I$3,E8817,0)</f>
        <v>475269.46957147989</v>
      </c>
      <c r="G8817" s="3">
        <f>IF(Dashboard!$I$4, ('Lookups and Calculations'!$F$9) / (1 - 'Lookups and Calculations'!$F$10), 'Lookups and Calculations'!$F$9)</f>
        <v>1951878.888340465</v>
      </c>
      <c r="H8817" s="12">
        <f t="shared" si="274"/>
        <v>0</v>
      </c>
      <c r="I8817" s="12">
        <f t="shared" si="275"/>
        <v>0</v>
      </c>
      <c r="J8817" s="13">
        <f>(1 - Dashboard!$I$9) * H8817 * Dashboard!$I$8 * 'Lookups and Calculations'!$F$12</f>
        <v>0</v>
      </c>
      <c r="K8817" s="12">
        <f>(1 - Dashboard!$I$11) * I8817 * Dashboard!$I$10 * 'Lookups and Calculations'!$F$12</f>
        <v>0</v>
      </c>
      <c r="L8817" s="12">
        <f>(H8817 - I8817) * Dashboard!$I$13 * (Dashboard!$D$12 / 365) * 'Lookups and Calculations'!$F$12</f>
        <v>0</v>
      </c>
      <c r="M8817" s="3">
        <f>(G8817*2) * Dashboard!$I$13 * (Dashboard!$D$12 / 365) * 'Lookups and Calculations'!$F$12</f>
        <v>1602.0878730267946</v>
      </c>
      <c r="N8817" s="12">
        <f>H8817 * Dashboard!$I$14 * Dashboard!$I$15 * (Dashboard!$D$12 / 365) * 'Lookups and Calculations'!$F$12</f>
        <v>0</v>
      </c>
    </row>
    <row r="8818" spans="1:14" x14ac:dyDescent="0.35">
      <c r="A8818" s="2">
        <v>8817</v>
      </c>
      <c r="B8818" s="11">
        <v>0.74648995212836455</v>
      </c>
      <c r="C8818" s="11">
        <v>0.62347695157313743</v>
      </c>
      <c r="D8818" s="3">
        <f>B8818*Dashboard!$D$11*Dashboard!$D$10*SQRT(Dashboard!$D$12/365)</f>
        <v>185339.84404918028</v>
      </c>
      <c r="E8818" s="3">
        <f>IF(Dashboard!$I$3,C8818*Dashboard!$E$11*Dashboard!$E$10*SQRT(Dashboard!$D$12/365),0)</f>
        <v>309595.91791786917</v>
      </c>
      <c r="F8818" s="3">
        <f>D8818+IF(Dashboard!$I$3,E8818,0)</f>
        <v>494935.76196704945</v>
      </c>
      <c r="G8818" s="3">
        <f>IF(Dashboard!$I$4, ('Lookups and Calculations'!$F$9) / (1 - 'Lookups and Calculations'!$F$10), 'Lookups and Calculations'!$F$9)</f>
        <v>1951878.888340465</v>
      </c>
      <c r="H8818" s="12">
        <f t="shared" si="274"/>
        <v>0</v>
      </c>
      <c r="I8818" s="12">
        <f t="shared" si="275"/>
        <v>0</v>
      </c>
      <c r="J8818" s="13">
        <f>(1 - Dashboard!$I$9) * H8818 * Dashboard!$I$8 * 'Lookups and Calculations'!$F$12</f>
        <v>0</v>
      </c>
      <c r="K8818" s="12">
        <f>(1 - Dashboard!$I$11) * I8818 * Dashboard!$I$10 * 'Lookups and Calculations'!$F$12</f>
        <v>0</v>
      </c>
      <c r="L8818" s="12">
        <f>(H8818 - I8818) * Dashboard!$I$13 * (Dashboard!$D$12 / 365) * 'Lookups and Calculations'!$F$12</f>
        <v>0</v>
      </c>
      <c r="M8818" s="3">
        <f>(G8818*2) * Dashboard!$I$13 * (Dashboard!$D$12 / 365) * 'Lookups and Calculations'!$F$12</f>
        <v>1602.0878730267946</v>
      </c>
      <c r="N8818" s="12">
        <f>H8818 * Dashboard!$I$14 * Dashboard!$I$15 * (Dashboard!$D$12 / 365) * 'Lookups and Calculations'!$F$12</f>
        <v>0</v>
      </c>
    </row>
    <row r="8819" spans="1:14" x14ac:dyDescent="0.35">
      <c r="A8819" s="2">
        <v>8818</v>
      </c>
      <c r="B8819" s="11">
        <v>0.76570984546428411</v>
      </c>
      <c r="C8819" s="11">
        <v>-0.53187181792381955</v>
      </c>
      <c r="D8819" s="3">
        <f>B8819*Dashboard!$D$11*Dashboard!$D$10*SQRT(Dashboard!$D$12/365)</f>
        <v>190111.79312011521</v>
      </c>
      <c r="E8819" s="3">
        <f>IF(Dashboard!$I$3,C8819*Dashboard!$E$11*Dashboard!$E$10*SQRT(Dashboard!$D$12/365),0)</f>
        <v>-264108.14909723972</v>
      </c>
      <c r="F8819" s="3">
        <f>D8819+IF(Dashboard!$I$3,E8819,0)</f>
        <v>-73996.355977124505</v>
      </c>
      <c r="G8819" s="3">
        <f>IF(Dashboard!$I$4, ('Lookups and Calculations'!$F$9) / (1 - 'Lookups and Calculations'!$F$10), 'Lookups and Calculations'!$F$9)</f>
        <v>1951878.888340465</v>
      </c>
      <c r="H8819" s="12">
        <f t="shared" si="274"/>
        <v>0</v>
      </c>
      <c r="I8819" s="12">
        <f t="shared" si="275"/>
        <v>0</v>
      </c>
      <c r="J8819" s="13">
        <f>(1 - Dashboard!$I$9) * H8819 * Dashboard!$I$8 * 'Lookups and Calculations'!$F$12</f>
        <v>0</v>
      </c>
      <c r="K8819" s="12">
        <f>(1 - Dashboard!$I$11) * I8819 * Dashboard!$I$10 * 'Lookups and Calculations'!$F$12</f>
        <v>0</v>
      </c>
      <c r="L8819" s="12">
        <f>(H8819 - I8819) * Dashboard!$I$13 * (Dashboard!$D$12 / 365) * 'Lookups and Calculations'!$F$12</f>
        <v>0</v>
      </c>
      <c r="M8819" s="3">
        <f>(G8819*2) * Dashboard!$I$13 * (Dashboard!$D$12 / 365) * 'Lookups and Calculations'!$F$12</f>
        <v>1602.0878730267946</v>
      </c>
      <c r="N8819" s="12">
        <f>H8819 * Dashboard!$I$14 * Dashboard!$I$15 * (Dashboard!$D$12 / 365) * 'Lookups and Calculations'!$F$12</f>
        <v>0</v>
      </c>
    </row>
    <row r="8820" spans="1:14" x14ac:dyDescent="0.35">
      <c r="A8820" s="2">
        <v>8819</v>
      </c>
      <c r="B8820" s="11">
        <v>-8.0634382072339902E-2</v>
      </c>
      <c r="C8820" s="11">
        <v>0.54937423563447074</v>
      </c>
      <c r="D8820" s="3">
        <f>B8820*Dashboard!$D$11*Dashboard!$D$10*SQRT(Dashboard!$D$12/365)</f>
        <v>-20020.046828064511</v>
      </c>
      <c r="E8820" s="3">
        <f>IF(Dashboard!$I$3,C8820*Dashboard!$E$11*Dashboard!$E$10*SQRT(Dashboard!$D$12/365),0)</f>
        <v>272799.21147450776</v>
      </c>
      <c r="F8820" s="3">
        <f>D8820+IF(Dashboard!$I$3,E8820,0)</f>
        <v>252779.16464644324</v>
      </c>
      <c r="G8820" s="3">
        <f>IF(Dashboard!$I$4, ('Lookups and Calculations'!$F$9) / (1 - 'Lookups and Calculations'!$F$10), 'Lookups and Calculations'!$F$9)</f>
        <v>1951878.888340465</v>
      </c>
      <c r="H8820" s="12">
        <f t="shared" si="274"/>
        <v>0</v>
      </c>
      <c r="I8820" s="12">
        <f t="shared" si="275"/>
        <v>0</v>
      </c>
      <c r="J8820" s="13">
        <f>(1 - Dashboard!$I$9) * H8820 * Dashboard!$I$8 * 'Lookups and Calculations'!$F$12</f>
        <v>0</v>
      </c>
      <c r="K8820" s="12">
        <f>(1 - Dashboard!$I$11) * I8820 * Dashboard!$I$10 * 'Lookups and Calculations'!$F$12</f>
        <v>0</v>
      </c>
      <c r="L8820" s="12">
        <f>(H8820 - I8820) * Dashboard!$I$13 * (Dashboard!$D$12 / 365) * 'Lookups and Calculations'!$F$12</f>
        <v>0</v>
      </c>
      <c r="M8820" s="3">
        <f>(G8820*2) * Dashboard!$I$13 * (Dashboard!$D$12 / 365) * 'Lookups and Calculations'!$F$12</f>
        <v>1602.0878730267946</v>
      </c>
      <c r="N8820" s="12">
        <f>H8820 * Dashboard!$I$14 * Dashboard!$I$15 * (Dashboard!$D$12 / 365) * 'Lookups and Calculations'!$F$12</f>
        <v>0</v>
      </c>
    </row>
    <row r="8821" spans="1:14" x14ac:dyDescent="0.35">
      <c r="A8821" s="2">
        <v>8820</v>
      </c>
      <c r="B8821" s="11">
        <v>1.3880496957757713</v>
      </c>
      <c r="C8821" s="11">
        <v>1.5158788857582284</v>
      </c>
      <c r="D8821" s="3">
        <f>B8821*Dashboard!$D$11*Dashboard!$D$10*SQRT(Dashboard!$D$12/365)</f>
        <v>344627.4305690261</v>
      </c>
      <c r="E8821" s="3">
        <f>IF(Dashboard!$I$3,C8821*Dashboard!$E$11*Dashboard!$E$10*SQRT(Dashboard!$D$12/365),0)</f>
        <v>752730.17535690358</v>
      </c>
      <c r="F8821" s="3">
        <f>D8821+IF(Dashboard!$I$3,E8821,0)</f>
        <v>1097357.6059259297</v>
      </c>
      <c r="G8821" s="3">
        <f>IF(Dashboard!$I$4, ('Lookups and Calculations'!$F$9) / (1 - 'Lookups and Calculations'!$F$10), 'Lookups and Calculations'!$F$9)</f>
        <v>1951878.888340465</v>
      </c>
      <c r="H8821" s="12">
        <f t="shared" si="274"/>
        <v>0</v>
      </c>
      <c r="I8821" s="12">
        <f t="shared" si="275"/>
        <v>0</v>
      </c>
      <c r="J8821" s="13">
        <f>(1 - Dashboard!$I$9) * H8821 * Dashboard!$I$8 * 'Lookups and Calculations'!$F$12</f>
        <v>0</v>
      </c>
      <c r="K8821" s="12">
        <f>(1 - Dashboard!$I$11) * I8821 * Dashboard!$I$10 * 'Lookups and Calculations'!$F$12</f>
        <v>0</v>
      </c>
      <c r="L8821" s="12">
        <f>(H8821 - I8821) * Dashboard!$I$13 * (Dashboard!$D$12 / 365) * 'Lookups and Calculations'!$F$12</f>
        <v>0</v>
      </c>
      <c r="M8821" s="3">
        <f>(G8821*2) * Dashboard!$I$13 * (Dashboard!$D$12 / 365) * 'Lookups and Calculations'!$F$12</f>
        <v>1602.0878730267946</v>
      </c>
      <c r="N8821" s="12">
        <f>H8821 * Dashboard!$I$14 * Dashboard!$I$15 * (Dashboard!$D$12 / 365) * 'Lookups and Calculations'!$F$12</f>
        <v>0</v>
      </c>
    </row>
    <row r="8822" spans="1:14" x14ac:dyDescent="0.35">
      <c r="A8822" s="2">
        <v>8821</v>
      </c>
      <c r="B8822" s="11">
        <v>0.3496222321625998</v>
      </c>
      <c r="C8822" s="11">
        <v>-0.82272597060865071</v>
      </c>
      <c r="D8822" s="3">
        <f>B8822*Dashboard!$D$11*Dashboard!$D$10*SQRT(Dashboard!$D$12/365)</f>
        <v>86804.825437221531</v>
      </c>
      <c r="E8822" s="3">
        <f>IF(Dashboard!$I$3,C8822*Dashboard!$E$11*Dashboard!$E$10*SQRT(Dashboard!$D$12/365),0)</f>
        <v>-408535.71478909091</v>
      </c>
      <c r="F8822" s="3">
        <f>D8822+IF(Dashboard!$I$3,E8822,0)</f>
        <v>-321730.88935186935</v>
      </c>
      <c r="G8822" s="3">
        <f>IF(Dashboard!$I$4, ('Lookups and Calculations'!$F$9) / (1 - 'Lookups and Calculations'!$F$10), 'Lookups and Calculations'!$F$9)</f>
        <v>1951878.888340465</v>
      </c>
      <c r="H8822" s="12">
        <f t="shared" si="274"/>
        <v>0</v>
      </c>
      <c r="I8822" s="12">
        <f t="shared" si="275"/>
        <v>0</v>
      </c>
      <c r="J8822" s="13">
        <f>(1 - Dashboard!$I$9) * H8822 * Dashboard!$I$8 * 'Lookups and Calculations'!$F$12</f>
        <v>0</v>
      </c>
      <c r="K8822" s="12">
        <f>(1 - Dashboard!$I$11) * I8822 * Dashboard!$I$10 * 'Lookups and Calculations'!$F$12</f>
        <v>0</v>
      </c>
      <c r="L8822" s="12">
        <f>(H8822 - I8822) * Dashboard!$I$13 * (Dashboard!$D$12 / 365) * 'Lookups and Calculations'!$F$12</f>
        <v>0</v>
      </c>
      <c r="M8822" s="3">
        <f>(G8822*2) * Dashboard!$I$13 * (Dashboard!$D$12 / 365) * 'Lookups and Calculations'!$F$12</f>
        <v>1602.0878730267946</v>
      </c>
      <c r="N8822" s="12">
        <f>H8822 * Dashboard!$I$14 * Dashboard!$I$15 * (Dashboard!$D$12 / 365) * 'Lookups and Calculations'!$F$12</f>
        <v>0</v>
      </c>
    </row>
    <row r="8823" spans="1:14" x14ac:dyDescent="0.35">
      <c r="A8823" s="2">
        <v>8822</v>
      </c>
      <c r="B8823" s="11">
        <v>0.43384312137459996</v>
      </c>
      <c r="C8823" s="11">
        <v>-0.79705294274111282</v>
      </c>
      <c r="D8823" s="3">
        <f>B8823*Dashboard!$D$11*Dashboard!$D$10*SQRT(Dashboard!$D$12/365)</f>
        <v>107715.33659377522</v>
      </c>
      <c r="E8823" s="3">
        <f>IF(Dashboard!$I$3,C8823*Dashboard!$E$11*Dashboard!$E$10*SQRT(Dashboard!$D$12/365),0)</f>
        <v>-395787.42536423454</v>
      </c>
      <c r="F8823" s="3">
        <f>D8823+IF(Dashboard!$I$3,E8823,0)</f>
        <v>-288072.08877045929</v>
      </c>
      <c r="G8823" s="3">
        <f>IF(Dashboard!$I$4, ('Lookups and Calculations'!$F$9) / (1 - 'Lookups and Calculations'!$F$10), 'Lookups and Calculations'!$F$9)</f>
        <v>1951878.888340465</v>
      </c>
      <c r="H8823" s="12">
        <f t="shared" si="274"/>
        <v>0</v>
      </c>
      <c r="I8823" s="12">
        <f t="shared" si="275"/>
        <v>0</v>
      </c>
      <c r="J8823" s="13">
        <f>(1 - Dashboard!$I$9) * H8823 * Dashboard!$I$8 * 'Lookups and Calculations'!$F$12</f>
        <v>0</v>
      </c>
      <c r="K8823" s="12">
        <f>(1 - Dashboard!$I$11) * I8823 * Dashboard!$I$10 * 'Lookups and Calculations'!$F$12</f>
        <v>0</v>
      </c>
      <c r="L8823" s="12">
        <f>(H8823 - I8823) * Dashboard!$I$13 * (Dashboard!$D$12 / 365) * 'Lookups and Calculations'!$F$12</f>
        <v>0</v>
      </c>
      <c r="M8823" s="3">
        <f>(G8823*2) * Dashboard!$I$13 * (Dashboard!$D$12 / 365) * 'Lookups and Calculations'!$F$12</f>
        <v>1602.0878730267946</v>
      </c>
      <c r="N8823" s="12">
        <f>H8823 * Dashboard!$I$14 * Dashboard!$I$15 * (Dashboard!$D$12 / 365) * 'Lookups and Calculations'!$F$12</f>
        <v>0</v>
      </c>
    </row>
    <row r="8824" spans="1:14" x14ac:dyDescent="0.35">
      <c r="A8824" s="2">
        <v>8823</v>
      </c>
      <c r="B8824" s="11">
        <v>-7.8940104355853385E-2</v>
      </c>
      <c r="C8824" s="11">
        <v>1.8365018791669931</v>
      </c>
      <c r="D8824" s="3">
        <f>B8824*Dashboard!$D$11*Dashboard!$D$10*SQRT(Dashboard!$D$12/365)</f>
        <v>-19599.388563536908</v>
      </c>
      <c r="E8824" s="3">
        <f>IF(Dashboard!$I$3,C8824*Dashboard!$E$11*Dashboard!$E$10*SQRT(Dashboard!$D$12/365),0)</f>
        <v>911939.86177675088</v>
      </c>
      <c r="F8824" s="3">
        <f>D8824+IF(Dashboard!$I$3,E8824,0)</f>
        <v>892340.47321321396</v>
      </c>
      <c r="G8824" s="3">
        <f>IF(Dashboard!$I$4, ('Lookups and Calculations'!$F$9) / (1 - 'Lookups and Calculations'!$F$10), 'Lookups and Calculations'!$F$9)</f>
        <v>1951878.888340465</v>
      </c>
      <c r="H8824" s="12">
        <f t="shared" si="274"/>
        <v>0</v>
      </c>
      <c r="I8824" s="12">
        <f t="shared" si="275"/>
        <v>0</v>
      </c>
      <c r="J8824" s="13">
        <f>(1 - Dashboard!$I$9) * H8824 * Dashboard!$I$8 * 'Lookups and Calculations'!$F$12</f>
        <v>0</v>
      </c>
      <c r="K8824" s="12">
        <f>(1 - Dashboard!$I$11) * I8824 * Dashboard!$I$10 * 'Lookups and Calculations'!$F$12</f>
        <v>0</v>
      </c>
      <c r="L8824" s="12">
        <f>(H8824 - I8824) * Dashboard!$I$13 * (Dashboard!$D$12 / 365) * 'Lookups and Calculations'!$F$12</f>
        <v>0</v>
      </c>
      <c r="M8824" s="3">
        <f>(G8824*2) * Dashboard!$I$13 * (Dashboard!$D$12 / 365) * 'Lookups and Calculations'!$F$12</f>
        <v>1602.0878730267946</v>
      </c>
      <c r="N8824" s="12">
        <f>H8824 * Dashboard!$I$14 * Dashboard!$I$15 * (Dashboard!$D$12 / 365) * 'Lookups and Calculations'!$F$12</f>
        <v>0</v>
      </c>
    </row>
    <row r="8825" spans="1:14" x14ac:dyDescent="0.35">
      <c r="A8825" s="2">
        <v>8824</v>
      </c>
      <c r="B8825" s="11">
        <v>1.0892562232581526</v>
      </c>
      <c r="C8825" s="11">
        <v>-0.14111723480876812</v>
      </c>
      <c r="D8825" s="3">
        <f>B8825*Dashboard!$D$11*Dashboard!$D$10*SQRT(Dashboard!$D$12/365)</f>
        <v>270442.45936956682</v>
      </c>
      <c r="E8825" s="3">
        <f>IF(Dashboard!$I$3,C8825*Dashboard!$E$11*Dashboard!$E$10*SQRT(Dashboard!$D$12/365),0)</f>
        <v>-70073.672706611731</v>
      </c>
      <c r="F8825" s="3">
        <f>D8825+IF(Dashboard!$I$3,E8825,0)</f>
        <v>200368.78666295507</v>
      </c>
      <c r="G8825" s="3">
        <f>IF(Dashboard!$I$4, ('Lookups and Calculations'!$F$9) / (1 - 'Lookups and Calculations'!$F$10), 'Lookups and Calculations'!$F$9)</f>
        <v>1951878.888340465</v>
      </c>
      <c r="H8825" s="12">
        <f t="shared" si="274"/>
        <v>0</v>
      </c>
      <c r="I8825" s="12">
        <f t="shared" si="275"/>
        <v>0</v>
      </c>
      <c r="J8825" s="13">
        <f>(1 - Dashboard!$I$9) * H8825 * Dashboard!$I$8 * 'Lookups and Calculations'!$F$12</f>
        <v>0</v>
      </c>
      <c r="K8825" s="12">
        <f>(1 - Dashboard!$I$11) * I8825 * Dashboard!$I$10 * 'Lookups and Calculations'!$F$12</f>
        <v>0</v>
      </c>
      <c r="L8825" s="12">
        <f>(H8825 - I8825) * Dashboard!$I$13 * (Dashboard!$D$12 / 365) * 'Lookups and Calculations'!$F$12</f>
        <v>0</v>
      </c>
      <c r="M8825" s="3">
        <f>(G8825*2) * Dashboard!$I$13 * (Dashboard!$D$12 / 365) * 'Lookups and Calculations'!$F$12</f>
        <v>1602.0878730267946</v>
      </c>
      <c r="N8825" s="12">
        <f>H8825 * Dashboard!$I$14 * Dashboard!$I$15 * (Dashboard!$D$12 / 365) * 'Lookups and Calculations'!$F$12</f>
        <v>0</v>
      </c>
    </row>
    <row r="8826" spans="1:14" x14ac:dyDescent="0.35">
      <c r="A8826" s="2">
        <v>8825</v>
      </c>
      <c r="B8826" s="11">
        <v>0.2117333257349579</v>
      </c>
      <c r="C8826" s="11">
        <v>-0.1397275653601682</v>
      </c>
      <c r="D8826" s="3">
        <f>B8826*Dashboard!$D$11*Dashboard!$D$10*SQRT(Dashboard!$D$12/365)</f>
        <v>52569.524157484339</v>
      </c>
      <c r="E8826" s="3">
        <f>IF(Dashboard!$I$3,C8826*Dashboard!$E$11*Dashboard!$E$10*SQRT(Dashboard!$D$12/365),0)</f>
        <v>-69383.613535288474</v>
      </c>
      <c r="F8826" s="3">
        <f>D8826+IF(Dashboard!$I$3,E8826,0)</f>
        <v>-16814.089377804135</v>
      </c>
      <c r="G8826" s="3">
        <f>IF(Dashboard!$I$4, ('Lookups and Calculations'!$F$9) / (1 - 'Lookups and Calculations'!$F$10), 'Lookups and Calculations'!$F$9)</f>
        <v>1951878.888340465</v>
      </c>
      <c r="H8826" s="12">
        <f t="shared" si="274"/>
        <v>0</v>
      </c>
      <c r="I8826" s="12">
        <f t="shared" si="275"/>
        <v>0</v>
      </c>
      <c r="J8826" s="13">
        <f>(1 - Dashboard!$I$9) * H8826 * Dashboard!$I$8 * 'Lookups and Calculations'!$F$12</f>
        <v>0</v>
      </c>
      <c r="K8826" s="12">
        <f>(1 - Dashboard!$I$11) * I8826 * Dashboard!$I$10 * 'Lookups and Calculations'!$F$12</f>
        <v>0</v>
      </c>
      <c r="L8826" s="12">
        <f>(H8826 - I8826) * Dashboard!$I$13 * (Dashboard!$D$12 / 365) * 'Lookups and Calculations'!$F$12</f>
        <v>0</v>
      </c>
      <c r="M8826" s="3">
        <f>(G8826*2) * Dashboard!$I$13 * (Dashboard!$D$12 / 365) * 'Lookups and Calculations'!$F$12</f>
        <v>1602.0878730267946</v>
      </c>
      <c r="N8826" s="12">
        <f>H8826 * Dashboard!$I$14 * Dashboard!$I$15 * (Dashboard!$D$12 / 365) * 'Lookups and Calculations'!$F$12</f>
        <v>0</v>
      </c>
    </row>
    <row r="8827" spans="1:14" x14ac:dyDescent="0.35">
      <c r="A8827" s="2">
        <v>8826</v>
      </c>
      <c r="B8827" s="11">
        <v>-0.81065297056460628</v>
      </c>
      <c r="C8827" s="11">
        <v>-0.48213009049255379</v>
      </c>
      <c r="D8827" s="3">
        <f>B8827*Dashboard!$D$11*Dashboard!$D$10*SQRT(Dashboard!$D$12/365)</f>
        <v>-201270.35161568105</v>
      </c>
      <c r="E8827" s="3">
        <f>IF(Dashboard!$I$3,C8827*Dashboard!$E$11*Dashboard!$E$10*SQRT(Dashboard!$D$12/365),0)</f>
        <v>-239408.22117841803</v>
      </c>
      <c r="F8827" s="3">
        <f>D8827+IF(Dashboard!$I$3,E8827,0)</f>
        <v>-440678.57279409911</v>
      </c>
      <c r="G8827" s="3">
        <f>IF(Dashboard!$I$4, ('Lookups and Calculations'!$F$9) / (1 - 'Lookups and Calculations'!$F$10), 'Lookups and Calculations'!$F$9)</f>
        <v>1951878.888340465</v>
      </c>
      <c r="H8827" s="12">
        <f t="shared" si="274"/>
        <v>0</v>
      </c>
      <c r="I8827" s="12">
        <f t="shared" si="275"/>
        <v>0</v>
      </c>
      <c r="J8827" s="13">
        <f>(1 - Dashboard!$I$9) * H8827 * Dashboard!$I$8 * 'Lookups and Calculations'!$F$12</f>
        <v>0</v>
      </c>
      <c r="K8827" s="12">
        <f>(1 - Dashboard!$I$11) * I8827 * Dashboard!$I$10 * 'Lookups and Calculations'!$F$12</f>
        <v>0</v>
      </c>
      <c r="L8827" s="12">
        <f>(H8827 - I8827) * Dashboard!$I$13 * (Dashboard!$D$12 / 365) * 'Lookups and Calculations'!$F$12</f>
        <v>0</v>
      </c>
      <c r="M8827" s="3">
        <f>(G8827*2) * Dashboard!$I$13 * (Dashboard!$D$12 / 365) * 'Lookups and Calculations'!$F$12</f>
        <v>1602.0878730267946</v>
      </c>
      <c r="N8827" s="12">
        <f>H8827 * Dashboard!$I$14 * Dashboard!$I$15 * (Dashboard!$D$12 / 365) * 'Lookups and Calculations'!$F$12</f>
        <v>0</v>
      </c>
    </row>
    <row r="8828" spans="1:14" x14ac:dyDescent="0.35">
      <c r="A8828" s="2">
        <v>8827</v>
      </c>
      <c r="B8828" s="11">
        <v>-3.3075257660101325E-2</v>
      </c>
      <c r="C8828" s="11">
        <v>-0.15620502001993089</v>
      </c>
      <c r="D8828" s="3">
        <f>B8828*Dashboard!$D$11*Dashboard!$D$10*SQRT(Dashboard!$D$12/365)</f>
        <v>-8211.9834019621303</v>
      </c>
      <c r="E8828" s="3">
        <f>IF(Dashboard!$I$3,C8828*Dashboard!$E$11*Dashboard!$E$10*SQRT(Dashboard!$D$12/365),0)</f>
        <v>-77565.71663864734</v>
      </c>
      <c r="F8828" s="3">
        <f>D8828+IF(Dashboard!$I$3,E8828,0)</f>
        <v>-85777.700040609474</v>
      </c>
      <c r="G8828" s="3">
        <f>IF(Dashboard!$I$4, ('Lookups and Calculations'!$F$9) / (1 - 'Lookups and Calculations'!$F$10), 'Lookups and Calculations'!$F$9)</f>
        <v>1951878.888340465</v>
      </c>
      <c r="H8828" s="12">
        <f t="shared" si="274"/>
        <v>0</v>
      </c>
      <c r="I8828" s="12">
        <f t="shared" si="275"/>
        <v>0</v>
      </c>
      <c r="J8828" s="13">
        <f>(1 - Dashboard!$I$9) * H8828 * Dashboard!$I$8 * 'Lookups and Calculations'!$F$12</f>
        <v>0</v>
      </c>
      <c r="K8828" s="12">
        <f>(1 - Dashboard!$I$11) * I8828 * Dashboard!$I$10 * 'Lookups and Calculations'!$F$12</f>
        <v>0</v>
      </c>
      <c r="L8828" s="12">
        <f>(H8828 - I8828) * Dashboard!$I$13 * (Dashboard!$D$12 / 365) * 'Lookups and Calculations'!$F$12</f>
        <v>0</v>
      </c>
      <c r="M8828" s="3">
        <f>(G8828*2) * Dashboard!$I$13 * (Dashboard!$D$12 / 365) * 'Lookups and Calculations'!$F$12</f>
        <v>1602.0878730267946</v>
      </c>
      <c r="N8828" s="12">
        <f>H8828 * Dashboard!$I$14 * Dashboard!$I$15 * (Dashboard!$D$12 / 365) * 'Lookups and Calculations'!$F$12</f>
        <v>0</v>
      </c>
    </row>
    <row r="8829" spans="1:14" x14ac:dyDescent="0.35">
      <c r="A8829" s="2">
        <v>8828</v>
      </c>
      <c r="B8829" s="11">
        <v>-0.32891359553228317</v>
      </c>
      <c r="C8829" s="11">
        <v>0.38371716698555247</v>
      </c>
      <c r="D8829" s="3">
        <f>B8829*Dashboard!$D$11*Dashboard!$D$10*SQRT(Dashboard!$D$12/365)</f>
        <v>-81663.248551168508</v>
      </c>
      <c r="E8829" s="3">
        <f>IF(Dashboard!$I$3,C8829*Dashboard!$E$11*Dashboard!$E$10*SQRT(Dashboard!$D$12/365),0)</f>
        <v>190539.95217303681</v>
      </c>
      <c r="F8829" s="3">
        <f>D8829+IF(Dashboard!$I$3,E8829,0)</f>
        <v>108876.70362186831</v>
      </c>
      <c r="G8829" s="3">
        <f>IF(Dashboard!$I$4, ('Lookups and Calculations'!$F$9) / (1 - 'Lookups and Calculations'!$F$10), 'Lookups and Calculations'!$F$9)</f>
        <v>1951878.888340465</v>
      </c>
      <c r="H8829" s="12">
        <f t="shared" si="274"/>
        <v>0</v>
      </c>
      <c r="I8829" s="12">
        <f t="shared" si="275"/>
        <v>0</v>
      </c>
      <c r="J8829" s="13">
        <f>(1 - Dashboard!$I$9) * H8829 * Dashboard!$I$8 * 'Lookups and Calculations'!$F$12</f>
        <v>0</v>
      </c>
      <c r="K8829" s="12">
        <f>(1 - Dashboard!$I$11) * I8829 * Dashboard!$I$10 * 'Lookups and Calculations'!$F$12</f>
        <v>0</v>
      </c>
      <c r="L8829" s="12">
        <f>(H8829 - I8829) * Dashboard!$I$13 * (Dashboard!$D$12 / 365) * 'Lookups and Calculations'!$F$12</f>
        <v>0</v>
      </c>
      <c r="M8829" s="3">
        <f>(G8829*2) * Dashboard!$I$13 * (Dashboard!$D$12 / 365) * 'Lookups and Calculations'!$F$12</f>
        <v>1602.0878730267946</v>
      </c>
      <c r="N8829" s="12">
        <f>H8829 * Dashboard!$I$14 * Dashboard!$I$15 * (Dashboard!$D$12 / 365) * 'Lookups and Calculations'!$F$12</f>
        <v>0</v>
      </c>
    </row>
    <row r="8830" spans="1:14" x14ac:dyDescent="0.35">
      <c r="A8830" s="2">
        <v>8829</v>
      </c>
      <c r="B8830" s="11">
        <v>-0.61717360586936831</v>
      </c>
      <c r="C8830" s="11">
        <v>2.2108262323506906</v>
      </c>
      <c r="D8830" s="3">
        <f>B8830*Dashboard!$D$11*Dashboard!$D$10*SQRT(Dashboard!$D$12/365)</f>
        <v>-153232.95315223385</v>
      </c>
      <c r="E8830" s="3">
        <f>IF(Dashboard!$I$3,C8830*Dashboard!$E$11*Dashboard!$E$10*SQRT(Dashboard!$D$12/365),0)</f>
        <v>1097815.6851420111</v>
      </c>
      <c r="F8830" s="3">
        <f>D8830+IF(Dashboard!$I$3,E8830,0)</f>
        <v>944582.7319897773</v>
      </c>
      <c r="G8830" s="3">
        <f>IF(Dashboard!$I$4, ('Lookups and Calculations'!$F$9) / (1 - 'Lookups and Calculations'!$F$10), 'Lookups and Calculations'!$F$9)</f>
        <v>1951878.888340465</v>
      </c>
      <c r="H8830" s="12">
        <f t="shared" si="274"/>
        <v>0</v>
      </c>
      <c r="I8830" s="12">
        <f t="shared" si="275"/>
        <v>0</v>
      </c>
      <c r="J8830" s="13">
        <f>(1 - Dashboard!$I$9) * H8830 * Dashboard!$I$8 * 'Lookups and Calculations'!$F$12</f>
        <v>0</v>
      </c>
      <c r="K8830" s="12">
        <f>(1 - Dashboard!$I$11) * I8830 * Dashboard!$I$10 * 'Lookups and Calculations'!$F$12</f>
        <v>0</v>
      </c>
      <c r="L8830" s="12">
        <f>(H8830 - I8830) * Dashboard!$I$13 * (Dashboard!$D$12 / 365) * 'Lookups and Calculations'!$F$12</f>
        <v>0</v>
      </c>
      <c r="M8830" s="3">
        <f>(G8830*2) * Dashboard!$I$13 * (Dashboard!$D$12 / 365) * 'Lookups and Calculations'!$F$12</f>
        <v>1602.0878730267946</v>
      </c>
      <c r="N8830" s="12">
        <f>H8830 * Dashboard!$I$14 * Dashboard!$I$15 * (Dashboard!$D$12 / 365) * 'Lookups and Calculations'!$F$12</f>
        <v>0</v>
      </c>
    </row>
    <row r="8831" spans="1:14" x14ac:dyDescent="0.35">
      <c r="A8831" s="2">
        <v>8830</v>
      </c>
      <c r="B8831" s="11">
        <v>-0.5414667547262384</v>
      </c>
      <c r="C8831" s="11">
        <v>-0.19001663778108951</v>
      </c>
      <c r="D8831" s="3">
        <f>B8831*Dashboard!$D$11*Dashboard!$D$10*SQRT(Dashboard!$D$12/365)</f>
        <v>-134436.32240815467</v>
      </c>
      <c r="E8831" s="3">
        <f>IF(Dashboard!$I$3,C8831*Dashboard!$E$11*Dashboard!$E$10*SQRT(Dashboard!$D$12/365),0)</f>
        <v>-94355.333016031742</v>
      </c>
      <c r="F8831" s="3">
        <f>D8831+IF(Dashboard!$I$3,E8831,0)</f>
        <v>-228791.65542418641</v>
      </c>
      <c r="G8831" s="3">
        <f>IF(Dashboard!$I$4, ('Lookups and Calculations'!$F$9) / (1 - 'Lookups and Calculations'!$F$10), 'Lookups and Calculations'!$F$9)</f>
        <v>1951878.888340465</v>
      </c>
      <c r="H8831" s="12">
        <f t="shared" si="274"/>
        <v>0</v>
      </c>
      <c r="I8831" s="12">
        <f t="shared" si="275"/>
        <v>0</v>
      </c>
      <c r="J8831" s="13">
        <f>(1 - Dashboard!$I$9) * H8831 * Dashboard!$I$8 * 'Lookups and Calculations'!$F$12</f>
        <v>0</v>
      </c>
      <c r="K8831" s="12">
        <f>(1 - Dashboard!$I$11) * I8831 * Dashboard!$I$10 * 'Lookups and Calculations'!$F$12</f>
        <v>0</v>
      </c>
      <c r="L8831" s="12">
        <f>(H8831 - I8831) * Dashboard!$I$13 * (Dashboard!$D$12 / 365) * 'Lookups and Calculations'!$F$12</f>
        <v>0</v>
      </c>
      <c r="M8831" s="3">
        <f>(G8831*2) * Dashboard!$I$13 * (Dashboard!$D$12 / 365) * 'Lookups and Calculations'!$F$12</f>
        <v>1602.0878730267946</v>
      </c>
      <c r="N8831" s="12">
        <f>H8831 * Dashboard!$I$14 * Dashboard!$I$15 * (Dashboard!$D$12 / 365) * 'Lookups and Calculations'!$F$12</f>
        <v>0</v>
      </c>
    </row>
    <row r="8832" spans="1:14" x14ac:dyDescent="0.35">
      <c r="A8832" s="2">
        <v>8831</v>
      </c>
      <c r="B8832" s="11">
        <v>0.1516423400093849</v>
      </c>
      <c r="C8832" s="11">
        <v>2.2724621247708379E-2</v>
      </c>
      <c r="D8832" s="3">
        <f>B8832*Dashboard!$D$11*Dashboard!$D$10*SQRT(Dashboard!$D$12/365)</f>
        <v>37650.028065962819</v>
      </c>
      <c r="E8832" s="3">
        <f>IF(Dashboard!$I$3,C8832*Dashboard!$E$11*Dashboard!$E$10*SQRT(Dashboard!$D$12/365),0)</f>
        <v>11284.218216517167</v>
      </c>
      <c r="F8832" s="3">
        <f>D8832+IF(Dashboard!$I$3,E8832,0)</f>
        <v>48934.246282479988</v>
      </c>
      <c r="G8832" s="3">
        <f>IF(Dashboard!$I$4, ('Lookups and Calculations'!$F$9) / (1 - 'Lookups and Calculations'!$F$10), 'Lookups and Calculations'!$F$9)</f>
        <v>1951878.888340465</v>
      </c>
      <c r="H8832" s="12">
        <f t="shared" si="274"/>
        <v>0</v>
      </c>
      <c r="I8832" s="12">
        <f t="shared" si="275"/>
        <v>0</v>
      </c>
      <c r="J8832" s="13">
        <f>(1 - Dashboard!$I$9) * H8832 * Dashboard!$I$8 * 'Lookups and Calculations'!$F$12</f>
        <v>0</v>
      </c>
      <c r="K8832" s="12">
        <f>(1 - Dashboard!$I$11) * I8832 * Dashboard!$I$10 * 'Lookups and Calculations'!$F$12</f>
        <v>0</v>
      </c>
      <c r="L8832" s="12">
        <f>(H8832 - I8832) * Dashboard!$I$13 * (Dashboard!$D$12 / 365) * 'Lookups and Calculations'!$F$12</f>
        <v>0</v>
      </c>
      <c r="M8832" s="3">
        <f>(G8832*2) * Dashboard!$I$13 * (Dashboard!$D$12 / 365) * 'Lookups and Calculations'!$F$12</f>
        <v>1602.0878730267946</v>
      </c>
      <c r="N8832" s="12">
        <f>H8832 * Dashboard!$I$14 * Dashboard!$I$15 * (Dashboard!$D$12 / 365) * 'Lookups and Calculations'!$F$12</f>
        <v>0</v>
      </c>
    </row>
    <row r="8833" spans="1:14" x14ac:dyDescent="0.35">
      <c r="A8833" s="2">
        <v>8832</v>
      </c>
      <c r="B8833" s="11">
        <v>0.78308300238479256</v>
      </c>
      <c r="C8833" s="11">
        <v>-1.7910807705659026</v>
      </c>
      <c r="D8833" s="3">
        <f>B8833*Dashboard!$D$11*Dashboard!$D$10*SQRT(Dashboard!$D$12/365)</f>
        <v>194425.23121142294</v>
      </c>
      <c r="E8833" s="3">
        <f>IF(Dashboard!$I$3,C8833*Dashboard!$E$11*Dashboard!$E$10*SQRT(Dashboard!$D$12/365),0)</f>
        <v>-889385.39560968464</v>
      </c>
      <c r="F8833" s="3">
        <f>D8833+IF(Dashboard!$I$3,E8833,0)</f>
        <v>-694960.1643982617</v>
      </c>
      <c r="G8833" s="3">
        <f>IF(Dashboard!$I$4, ('Lookups and Calculations'!$F$9) / (1 - 'Lookups and Calculations'!$F$10), 'Lookups and Calculations'!$F$9)</f>
        <v>1951878.888340465</v>
      </c>
      <c r="H8833" s="12">
        <f t="shared" si="274"/>
        <v>0</v>
      </c>
      <c r="I8833" s="12">
        <f t="shared" si="275"/>
        <v>0</v>
      </c>
      <c r="J8833" s="13">
        <f>(1 - Dashboard!$I$9) * H8833 * Dashboard!$I$8 * 'Lookups and Calculations'!$F$12</f>
        <v>0</v>
      </c>
      <c r="K8833" s="12">
        <f>(1 - Dashboard!$I$11) * I8833 * Dashboard!$I$10 * 'Lookups and Calculations'!$F$12</f>
        <v>0</v>
      </c>
      <c r="L8833" s="12">
        <f>(H8833 - I8833) * Dashboard!$I$13 * (Dashboard!$D$12 / 365) * 'Lookups and Calculations'!$F$12</f>
        <v>0</v>
      </c>
      <c r="M8833" s="3">
        <f>(G8833*2) * Dashboard!$I$13 * (Dashboard!$D$12 / 365) * 'Lookups and Calculations'!$F$12</f>
        <v>1602.0878730267946</v>
      </c>
      <c r="N8833" s="12">
        <f>H8833 * Dashboard!$I$14 * Dashboard!$I$15 * (Dashboard!$D$12 / 365) * 'Lookups and Calculations'!$F$12</f>
        <v>0</v>
      </c>
    </row>
    <row r="8834" spans="1:14" x14ac:dyDescent="0.35">
      <c r="A8834" s="2">
        <v>8833</v>
      </c>
      <c r="B8834" s="11">
        <v>0.63183304182276379</v>
      </c>
      <c r="C8834" s="11">
        <v>-0.85883138413936244</v>
      </c>
      <c r="D8834" s="3">
        <f>B8834*Dashboard!$D$11*Dashboard!$D$10*SQRT(Dashboard!$D$12/365)</f>
        <v>156872.62380781965</v>
      </c>
      <c r="E8834" s="3">
        <f>IF(Dashboard!$I$3,C8834*Dashboard!$E$11*Dashboard!$E$10*SQRT(Dashboard!$D$12/365),0)</f>
        <v>-426464.34649815521</v>
      </c>
      <c r="F8834" s="3">
        <f>D8834+IF(Dashboard!$I$3,E8834,0)</f>
        <v>-269591.72269033559</v>
      </c>
      <c r="G8834" s="3">
        <f>IF(Dashboard!$I$4, ('Lookups and Calculations'!$F$9) / (1 - 'Lookups and Calculations'!$F$10), 'Lookups and Calculations'!$F$9)</f>
        <v>1951878.888340465</v>
      </c>
      <c r="H8834" s="12">
        <f t="shared" si="274"/>
        <v>0</v>
      </c>
      <c r="I8834" s="12">
        <f t="shared" si="275"/>
        <v>0</v>
      </c>
      <c r="J8834" s="13">
        <f>(1 - Dashboard!$I$9) * H8834 * Dashboard!$I$8 * 'Lookups and Calculations'!$F$12</f>
        <v>0</v>
      </c>
      <c r="K8834" s="12">
        <f>(1 - Dashboard!$I$11) * I8834 * Dashboard!$I$10 * 'Lookups and Calculations'!$F$12</f>
        <v>0</v>
      </c>
      <c r="L8834" s="12">
        <f>(H8834 - I8834) * Dashboard!$I$13 * (Dashboard!$D$12 / 365) * 'Lookups and Calculations'!$F$12</f>
        <v>0</v>
      </c>
      <c r="M8834" s="3">
        <f>(G8834*2) * Dashboard!$I$13 * (Dashboard!$D$12 / 365) * 'Lookups and Calculations'!$F$12</f>
        <v>1602.0878730267946</v>
      </c>
      <c r="N8834" s="12">
        <f>H8834 * Dashboard!$I$14 * Dashboard!$I$15 * (Dashboard!$D$12 / 365) * 'Lookups and Calculations'!$F$12</f>
        <v>0</v>
      </c>
    </row>
    <row r="8835" spans="1:14" x14ac:dyDescent="0.35">
      <c r="A8835" s="2">
        <v>8834</v>
      </c>
      <c r="B8835" s="11">
        <v>-0.4332361737539589</v>
      </c>
      <c r="C8835" s="11">
        <v>0.90026267337823807</v>
      </c>
      <c r="D8835" s="3">
        <f>B8835*Dashboard!$D$11*Dashboard!$D$10*SQRT(Dashboard!$D$12/365)</f>
        <v>-107564.64256630051</v>
      </c>
      <c r="E8835" s="3">
        <f>IF(Dashboard!$I$3,C8835*Dashboard!$E$11*Dashboard!$E$10*SQRT(Dashboard!$D$12/365),0)</f>
        <v>447037.61386604409</v>
      </c>
      <c r="F8835" s="3">
        <f>D8835+IF(Dashboard!$I$3,E8835,0)</f>
        <v>339472.97129974357</v>
      </c>
      <c r="G8835" s="3">
        <f>IF(Dashboard!$I$4, ('Lookups and Calculations'!$F$9) / (1 - 'Lookups and Calculations'!$F$10), 'Lookups and Calculations'!$F$9)</f>
        <v>1951878.888340465</v>
      </c>
      <c r="H8835" s="12">
        <f t="shared" ref="H8835:H8898" si="276">MAX(0,F8835-G8835)</f>
        <v>0</v>
      </c>
      <c r="I8835" s="12">
        <f t="shared" ref="I8835:I8898" si="277">MAX(0,-F8835-G8835)</f>
        <v>0</v>
      </c>
      <c r="J8835" s="13">
        <f>(1 - Dashboard!$I$9) * H8835 * Dashboard!$I$8 * 'Lookups and Calculations'!$F$12</f>
        <v>0</v>
      </c>
      <c r="K8835" s="12">
        <f>(1 - Dashboard!$I$11) * I8835 * Dashboard!$I$10 * 'Lookups and Calculations'!$F$12</f>
        <v>0</v>
      </c>
      <c r="L8835" s="12">
        <f>(H8835 - I8835) * Dashboard!$I$13 * (Dashboard!$D$12 / 365) * 'Lookups and Calculations'!$F$12</f>
        <v>0</v>
      </c>
      <c r="M8835" s="3">
        <f>(G8835*2) * Dashboard!$I$13 * (Dashboard!$D$12 / 365) * 'Lookups and Calculations'!$F$12</f>
        <v>1602.0878730267946</v>
      </c>
      <c r="N8835" s="12">
        <f>H8835 * Dashboard!$I$14 * Dashboard!$I$15 * (Dashboard!$D$12 / 365) * 'Lookups and Calculations'!$F$12</f>
        <v>0</v>
      </c>
    </row>
    <row r="8836" spans="1:14" x14ac:dyDescent="0.35">
      <c r="A8836" s="2">
        <v>8835</v>
      </c>
      <c r="B8836" s="11">
        <v>-0.33944470606756999</v>
      </c>
      <c r="C8836" s="11">
        <v>0.3734097961944074</v>
      </c>
      <c r="D8836" s="3">
        <f>B8836*Dashboard!$D$11*Dashboard!$D$10*SQRT(Dashboard!$D$12/365)</f>
        <v>-84277.931278926262</v>
      </c>
      <c r="E8836" s="3">
        <f>IF(Dashboard!$I$3,C8836*Dashboard!$E$11*Dashboard!$E$10*SQRT(Dashboard!$D$12/365),0)</f>
        <v>185421.68771538098</v>
      </c>
      <c r="F8836" s="3">
        <f>D8836+IF(Dashboard!$I$3,E8836,0)</f>
        <v>101143.75643645471</v>
      </c>
      <c r="G8836" s="3">
        <f>IF(Dashboard!$I$4, ('Lookups and Calculations'!$F$9) / (1 - 'Lookups and Calculations'!$F$10), 'Lookups and Calculations'!$F$9)</f>
        <v>1951878.888340465</v>
      </c>
      <c r="H8836" s="12">
        <f t="shared" si="276"/>
        <v>0</v>
      </c>
      <c r="I8836" s="12">
        <f t="shared" si="277"/>
        <v>0</v>
      </c>
      <c r="J8836" s="13">
        <f>(1 - Dashboard!$I$9) * H8836 * Dashboard!$I$8 * 'Lookups and Calculations'!$F$12</f>
        <v>0</v>
      </c>
      <c r="K8836" s="12">
        <f>(1 - Dashboard!$I$11) * I8836 * Dashboard!$I$10 * 'Lookups and Calculations'!$F$12</f>
        <v>0</v>
      </c>
      <c r="L8836" s="12">
        <f>(H8836 - I8836) * Dashboard!$I$13 * (Dashboard!$D$12 / 365) * 'Lookups and Calculations'!$F$12</f>
        <v>0</v>
      </c>
      <c r="M8836" s="3">
        <f>(G8836*2) * Dashboard!$I$13 * (Dashboard!$D$12 / 365) * 'Lookups and Calculations'!$F$12</f>
        <v>1602.0878730267946</v>
      </c>
      <c r="N8836" s="12">
        <f>H8836 * Dashboard!$I$14 * Dashboard!$I$15 * (Dashboard!$D$12 / 365) * 'Lookups and Calculations'!$F$12</f>
        <v>0</v>
      </c>
    </row>
    <row r="8837" spans="1:14" x14ac:dyDescent="0.35">
      <c r="A8837" s="2">
        <v>8836</v>
      </c>
      <c r="B8837" s="11">
        <v>-0.8334893683665201</v>
      </c>
      <c r="C8837" s="11">
        <v>0.81890460356970574</v>
      </c>
      <c r="D8837" s="3">
        <f>B8837*Dashboard!$D$11*Dashboard!$D$10*SQRT(Dashboard!$D$12/365)</f>
        <v>-206940.21280428008</v>
      </c>
      <c r="E8837" s="3">
        <f>IF(Dashboard!$I$3,C8837*Dashboard!$E$11*Dashboard!$E$10*SQRT(Dashboard!$D$12/365),0)</f>
        <v>406638.16327072575</v>
      </c>
      <c r="F8837" s="3">
        <f>D8837+IF(Dashboard!$I$3,E8837,0)</f>
        <v>199697.95046644568</v>
      </c>
      <c r="G8837" s="3">
        <f>IF(Dashboard!$I$4, ('Lookups and Calculations'!$F$9) / (1 - 'Lookups and Calculations'!$F$10), 'Lookups and Calculations'!$F$9)</f>
        <v>1951878.888340465</v>
      </c>
      <c r="H8837" s="12">
        <f t="shared" si="276"/>
        <v>0</v>
      </c>
      <c r="I8837" s="12">
        <f t="shared" si="277"/>
        <v>0</v>
      </c>
      <c r="J8837" s="13">
        <f>(1 - Dashboard!$I$9) * H8837 * Dashboard!$I$8 * 'Lookups and Calculations'!$F$12</f>
        <v>0</v>
      </c>
      <c r="K8837" s="12">
        <f>(1 - Dashboard!$I$11) * I8837 * Dashboard!$I$10 * 'Lookups and Calculations'!$F$12</f>
        <v>0</v>
      </c>
      <c r="L8837" s="12">
        <f>(H8837 - I8837) * Dashboard!$I$13 * (Dashboard!$D$12 / 365) * 'Lookups and Calculations'!$F$12</f>
        <v>0</v>
      </c>
      <c r="M8837" s="3">
        <f>(G8837*2) * Dashboard!$I$13 * (Dashboard!$D$12 / 365) * 'Lookups and Calculations'!$F$12</f>
        <v>1602.0878730267946</v>
      </c>
      <c r="N8837" s="12">
        <f>H8837 * Dashboard!$I$14 * Dashboard!$I$15 * (Dashboard!$D$12 / 365) * 'Lookups and Calculations'!$F$12</f>
        <v>0</v>
      </c>
    </row>
    <row r="8838" spans="1:14" x14ac:dyDescent="0.35">
      <c r="A8838" s="2">
        <v>8837</v>
      </c>
      <c r="B8838" s="11">
        <v>1.4252208029742441</v>
      </c>
      <c r="C8838" s="11">
        <v>0.71454308498880947</v>
      </c>
      <c r="D8838" s="3">
        <f>B8838*Dashboard!$D$11*Dashboard!$D$10*SQRT(Dashboard!$D$12/365)</f>
        <v>353856.33873002394</v>
      </c>
      <c r="E8838" s="3">
        <f>IF(Dashboard!$I$3,C8838*Dashboard!$E$11*Dashboard!$E$10*SQRT(Dashboard!$D$12/365),0)</f>
        <v>354816.03887810459</v>
      </c>
      <c r="F8838" s="3">
        <f>D8838+IF(Dashboard!$I$3,E8838,0)</f>
        <v>708672.37760812859</v>
      </c>
      <c r="G8838" s="3">
        <f>IF(Dashboard!$I$4, ('Lookups and Calculations'!$F$9) / (1 - 'Lookups and Calculations'!$F$10), 'Lookups and Calculations'!$F$9)</f>
        <v>1951878.888340465</v>
      </c>
      <c r="H8838" s="12">
        <f t="shared" si="276"/>
        <v>0</v>
      </c>
      <c r="I8838" s="12">
        <f t="shared" si="277"/>
        <v>0</v>
      </c>
      <c r="J8838" s="13">
        <f>(1 - Dashboard!$I$9) * H8838 * Dashboard!$I$8 * 'Lookups and Calculations'!$F$12</f>
        <v>0</v>
      </c>
      <c r="K8838" s="12">
        <f>(1 - Dashboard!$I$11) * I8838 * Dashboard!$I$10 * 'Lookups and Calculations'!$F$12</f>
        <v>0</v>
      </c>
      <c r="L8838" s="12">
        <f>(H8838 - I8838) * Dashboard!$I$13 * (Dashboard!$D$12 / 365) * 'Lookups and Calculations'!$F$12</f>
        <v>0</v>
      </c>
      <c r="M8838" s="3">
        <f>(G8838*2) * Dashboard!$I$13 * (Dashboard!$D$12 / 365) * 'Lookups and Calculations'!$F$12</f>
        <v>1602.0878730267946</v>
      </c>
      <c r="N8838" s="12">
        <f>H8838 * Dashboard!$I$14 * Dashboard!$I$15 * (Dashboard!$D$12 / 365) * 'Lookups and Calculations'!$F$12</f>
        <v>0</v>
      </c>
    </row>
    <row r="8839" spans="1:14" x14ac:dyDescent="0.35">
      <c r="A8839" s="2">
        <v>8838</v>
      </c>
      <c r="B8839" s="11">
        <v>0.66847518996078537</v>
      </c>
      <c r="C8839" s="11">
        <v>0.57097790287512395</v>
      </c>
      <c r="D8839" s="3">
        <f>B8839*Dashboard!$D$11*Dashboard!$D$10*SQRT(Dashboard!$D$12/365)</f>
        <v>165970.20107883975</v>
      </c>
      <c r="E8839" s="3">
        <f>IF(Dashboard!$I$3,C8839*Dashboard!$E$11*Dashboard!$E$10*SQRT(Dashboard!$D$12/365),0)</f>
        <v>283526.80480877013</v>
      </c>
      <c r="F8839" s="3">
        <f>D8839+IF(Dashboard!$I$3,E8839,0)</f>
        <v>449497.00588760991</v>
      </c>
      <c r="G8839" s="3">
        <f>IF(Dashboard!$I$4, ('Lookups and Calculations'!$F$9) / (1 - 'Lookups and Calculations'!$F$10), 'Lookups and Calculations'!$F$9)</f>
        <v>1951878.888340465</v>
      </c>
      <c r="H8839" s="12">
        <f t="shared" si="276"/>
        <v>0</v>
      </c>
      <c r="I8839" s="12">
        <f t="shared" si="277"/>
        <v>0</v>
      </c>
      <c r="J8839" s="13">
        <f>(1 - Dashboard!$I$9) * H8839 * Dashboard!$I$8 * 'Lookups and Calculations'!$F$12</f>
        <v>0</v>
      </c>
      <c r="K8839" s="12">
        <f>(1 - Dashboard!$I$11) * I8839 * Dashboard!$I$10 * 'Lookups and Calculations'!$F$12</f>
        <v>0</v>
      </c>
      <c r="L8839" s="12">
        <f>(H8839 - I8839) * Dashboard!$I$13 * (Dashboard!$D$12 / 365) * 'Lookups and Calculations'!$F$12</f>
        <v>0</v>
      </c>
      <c r="M8839" s="3">
        <f>(G8839*2) * Dashboard!$I$13 * (Dashboard!$D$12 / 365) * 'Lookups and Calculations'!$F$12</f>
        <v>1602.0878730267946</v>
      </c>
      <c r="N8839" s="12">
        <f>H8839 * Dashboard!$I$14 * Dashboard!$I$15 * (Dashboard!$D$12 / 365) * 'Lookups and Calculations'!$F$12</f>
        <v>0</v>
      </c>
    </row>
    <row r="8840" spans="1:14" x14ac:dyDescent="0.35">
      <c r="A8840" s="2">
        <v>8839</v>
      </c>
      <c r="B8840" s="11">
        <v>0.60157245629329126</v>
      </c>
      <c r="C8840" s="11">
        <v>1.2315021354244025</v>
      </c>
      <c r="D8840" s="3">
        <f>B8840*Dashboard!$D$11*Dashboard!$D$10*SQRT(Dashboard!$D$12/365)</f>
        <v>149359.47217479555</v>
      </c>
      <c r="E8840" s="3">
        <f>IF(Dashboard!$I$3,C8840*Dashboard!$E$11*Dashboard!$E$10*SQRT(Dashboard!$D$12/365),0)</f>
        <v>611519.05146217579</v>
      </c>
      <c r="F8840" s="3">
        <f>D8840+IF(Dashboard!$I$3,E8840,0)</f>
        <v>760878.52363697137</v>
      </c>
      <c r="G8840" s="3">
        <f>IF(Dashboard!$I$4, ('Lookups and Calculations'!$F$9) / (1 - 'Lookups and Calculations'!$F$10), 'Lookups and Calculations'!$F$9)</f>
        <v>1951878.888340465</v>
      </c>
      <c r="H8840" s="12">
        <f t="shared" si="276"/>
        <v>0</v>
      </c>
      <c r="I8840" s="12">
        <f t="shared" si="277"/>
        <v>0</v>
      </c>
      <c r="J8840" s="13">
        <f>(1 - Dashboard!$I$9) * H8840 * Dashboard!$I$8 * 'Lookups and Calculations'!$F$12</f>
        <v>0</v>
      </c>
      <c r="K8840" s="12">
        <f>(1 - Dashboard!$I$11) * I8840 * Dashboard!$I$10 * 'Lookups and Calculations'!$F$12</f>
        <v>0</v>
      </c>
      <c r="L8840" s="12">
        <f>(H8840 - I8840) * Dashboard!$I$13 * (Dashboard!$D$12 / 365) * 'Lookups and Calculations'!$F$12</f>
        <v>0</v>
      </c>
      <c r="M8840" s="3">
        <f>(G8840*2) * Dashboard!$I$13 * (Dashboard!$D$12 / 365) * 'Lookups and Calculations'!$F$12</f>
        <v>1602.0878730267946</v>
      </c>
      <c r="N8840" s="12">
        <f>H8840 * Dashboard!$I$14 * Dashboard!$I$15 * (Dashboard!$D$12 / 365) * 'Lookups and Calculations'!$F$12</f>
        <v>0</v>
      </c>
    </row>
    <row r="8841" spans="1:14" x14ac:dyDescent="0.35">
      <c r="A8841" s="2">
        <v>8840</v>
      </c>
      <c r="B8841" s="11">
        <v>2.8719326134557108</v>
      </c>
      <c r="C8841" s="11">
        <v>-0.49206280989437623</v>
      </c>
      <c r="D8841" s="3">
        <f>B8841*Dashboard!$D$11*Dashboard!$D$10*SQRT(Dashboard!$D$12/365)</f>
        <v>713048.50276954041</v>
      </c>
      <c r="E8841" s="3">
        <f>IF(Dashboard!$I$3,C8841*Dashboard!$E$11*Dashboard!$E$10*SQRT(Dashboard!$D$12/365),0)</f>
        <v>-244340.44741848801</v>
      </c>
      <c r="F8841" s="3">
        <f>D8841+IF(Dashboard!$I$3,E8841,0)</f>
        <v>468708.05535105243</v>
      </c>
      <c r="G8841" s="3">
        <f>IF(Dashboard!$I$4, ('Lookups and Calculations'!$F$9) / (1 - 'Lookups and Calculations'!$F$10), 'Lookups and Calculations'!$F$9)</f>
        <v>1951878.888340465</v>
      </c>
      <c r="H8841" s="12">
        <f t="shared" si="276"/>
        <v>0</v>
      </c>
      <c r="I8841" s="12">
        <f t="shared" si="277"/>
        <v>0</v>
      </c>
      <c r="J8841" s="13">
        <f>(1 - Dashboard!$I$9) * H8841 * Dashboard!$I$8 * 'Lookups and Calculations'!$F$12</f>
        <v>0</v>
      </c>
      <c r="K8841" s="12">
        <f>(1 - Dashboard!$I$11) * I8841 * Dashboard!$I$10 * 'Lookups and Calculations'!$F$12</f>
        <v>0</v>
      </c>
      <c r="L8841" s="12">
        <f>(H8841 - I8841) * Dashboard!$I$13 * (Dashboard!$D$12 / 365) * 'Lookups and Calculations'!$F$12</f>
        <v>0</v>
      </c>
      <c r="M8841" s="3">
        <f>(G8841*2) * Dashboard!$I$13 * (Dashboard!$D$12 / 365) * 'Lookups and Calculations'!$F$12</f>
        <v>1602.0878730267946</v>
      </c>
      <c r="N8841" s="12">
        <f>H8841 * Dashboard!$I$14 * Dashboard!$I$15 * (Dashboard!$D$12 / 365) * 'Lookups and Calculations'!$F$12</f>
        <v>0</v>
      </c>
    </row>
    <row r="8842" spans="1:14" x14ac:dyDescent="0.35">
      <c r="A8842" s="2">
        <v>8841</v>
      </c>
      <c r="B8842" s="11">
        <v>-1.0138625946802517</v>
      </c>
      <c r="C8842" s="11">
        <v>-0.81160857769864803</v>
      </c>
      <c r="D8842" s="3">
        <f>B8842*Dashboard!$D$11*Dashboard!$D$10*SQRT(Dashboard!$D$12/365)</f>
        <v>-251723.59607731563</v>
      </c>
      <c r="E8842" s="3">
        <f>IF(Dashboard!$I$3,C8842*Dashboard!$E$11*Dashboard!$E$10*SQRT(Dashboard!$D$12/365),0)</f>
        <v>-403015.22288615623</v>
      </c>
      <c r="F8842" s="3">
        <f>D8842+IF(Dashboard!$I$3,E8842,0)</f>
        <v>-654738.8189634718</v>
      </c>
      <c r="G8842" s="3">
        <f>IF(Dashboard!$I$4, ('Lookups and Calculations'!$F$9) / (1 - 'Lookups and Calculations'!$F$10), 'Lookups and Calculations'!$F$9)</f>
        <v>1951878.888340465</v>
      </c>
      <c r="H8842" s="12">
        <f t="shared" si="276"/>
        <v>0</v>
      </c>
      <c r="I8842" s="12">
        <f t="shared" si="277"/>
        <v>0</v>
      </c>
      <c r="J8842" s="13">
        <f>(1 - Dashboard!$I$9) * H8842 * Dashboard!$I$8 * 'Lookups and Calculations'!$F$12</f>
        <v>0</v>
      </c>
      <c r="K8842" s="12">
        <f>(1 - Dashboard!$I$11) * I8842 * Dashboard!$I$10 * 'Lookups and Calculations'!$F$12</f>
        <v>0</v>
      </c>
      <c r="L8842" s="12">
        <f>(H8842 - I8842) * Dashboard!$I$13 * (Dashboard!$D$12 / 365) * 'Lookups and Calculations'!$F$12</f>
        <v>0</v>
      </c>
      <c r="M8842" s="3">
        <f>(G8842*2) * Dashboard!$I$13 * (Dashboard!$D$12 / 365) * 'Lookups and Calculations'!$F$12</f>
        <v>1602.0878730267946</v>
      </c>
      <c r="N8842" s="12">
        <f>H8842 * Dashboard!$I$14 * Dashboard!$I$15 * (Dashboard!$D$12 / 365) * 'Lookups and Calculations'!$F$12</f>
        <v>0</v>
      </c>
    </row>
    <row r="8843" spans="1:14" x14ac:dyDescent="0.35">
      <c r="A8843" s="2">
        <v>8842</v>
      </c>
      <c r="B8843" s="11">
        <v>-4.7583511637402841E-2</v>
      </c>
      <c r="C8843" s="11">
        <v>0.85879292949538122</v>
      </c>
      <c r="D8843" s="3">
        <f>B8843*Dashboard!$D$11*Dashboard!$D$10*SQRT(Dashboard!$D$12/365)</f>
        <v>-11814.118329448167</v>
      </c>
      <c r="E8843" s="3">
        <f>IF(Dashboard!$I$3,C8843*Dashboard!$E$11*Dashboard!$E$10*SQRT(Dashboard!$D$12/365),0)</f>
        <v>426445.25132427341</v>
      </c>
      <c r="F8843" s="3">
        <f>D8843+IF(Dashboard!$I$3,E8843,0)</f>
        <v>414631.13299482525</v>
      </c>
      <c r="G8843" s="3">
        <f>IF(Dashboard!$I$4, ('Lookups and Calculations'!$F$9) / (1 - 'Lookups and Calculations'!$F$10), 'Lookups and Calculations'!$F$9)</f>
        <v>1951878.888340465</v>
      </c>
      <c r="H8843" s="12">
        <f t="shared" si="276"/>
        <v>0</v>
      </c>
      <c r="I8843" s="12">
        <f t="shared" si="277"/>
        <v>0</v>
      </c>
      <c r="J8843" s="13">
        <f>(1 - Dashboard!$I$9) * H8843 * Dashboard!$I$8 * 'Lookups and Calculations'!$F$12</f>
        <v>0</v>
      </c>
      <c r="K8843" s="12">
        <f>(1 - Dashboard!$I$11) * I8843 * Dashboard!$I$10 * 'Lookups and Calculations'!$F$12</f>
        <v>0</v>
      </c>
      <c r="L8843" s="12">
        <f>(H8843 - I8843) * Dashboard!$I$13 * (Dashboard!$D$12 / 365) * 'Lookups and Calculations'!$F$12</f>
        <v>0</v>
      </c>
      <c r="M8843" s="3">
        <f>(G8843*2) * Dashboard!$I$13 * (Dashboard!$D$12 / 365) * 'Lookups and Calculations'!$F$12</f>
        <v>1602.0878730267946</v>
      </c>
      <c r="N8843" s="12">
        <f>H8843 * Dashboard!$I$14 * Dashboard!$I$15 * (Dashboard!$D$12 / 365) * 'Lookups and Calculations'!$F$12</f>
        <v>0</v>
      </c>
    </row>
    <row r="8844" spans="1:14" x14ac:dyDescent="0.35">
      <c r="A8844" s="2">
        <v>8843</v>
      </c>
      <c r="B8844" s="11">
        <v>-1.2980337527507082</v>
      </c>
      <c r="C8844" s="11">
        <v>-0.34058080750648267</v>
      </c>
      <c r="D8844" s="3">
        <f>B8844*Dashboard!$D$11*Dashboard!$D$10*SQRT(Dashboard!$D$12/365)</f>
        <v>-322278.11321433482</v>
      </c>
      <c r="E8844" s="3">
        <f>IF(Dashboard!$I$3,C8844*Dashboard!$E$11*Dashboard!$E$10*SQRT(Dashboard!$D$12/365),0)</f>
        <v>-169120.00910238878</v>
      </c>
      <c r="F8844" s="3">
        <f>D8844+IF(Dashboard!$I$3,E8844,0)</f>
        <v>-491398.12231672357</v>
      </c>
      <c r="G8844" s="3">
        <f>IF(Dashboard!$I$4, ('Lookups and Calculations'!$F$9) / (1 - 'Lookups and Calculations'!$F$10), 'Lookups and Calculations'!$F$9)</f>
        <v>1951878.888340465</v>
      </c>
      <c r="H8844" s="12">
        <f t="shared" si="276"/>
        <v>0</v>
      </c>
      <c r="I8844" s="12">
        <f t="shared" si="277"/>
        <v>0</v>
      </c>
      <c r="J8844" s="13">
        <f>(1 - Dashboard!$I$9) * H8844 * Dashboard!$I$8 * 'Lookups and Calculations'!$F$12</f>
        <v>0</v>
      </c>
      <c r="K8844" s="12">
        <f>(1 - Dashboard!$I$11) * I8844 * Dashboard!$I$10 * 'Lookups and Calculations'!$F$12</f>
        <v>0</v>
      </c>
      <c r="L8844" s="12">
        <f>(H8844 - I8844) * Dashboard!$I$13 * (Dashboard!$D$12 / 365) * 'Lookups and Calculations'!$F$12</f>
        <v>0</v>
      </c>
      <c r="M8844" s="3">
        <f>(G8844*2) * Dashboard!$I$13 * (Dashboard!$D$12 / 365) * 'Lookups and Calculations'!$F$12</f>
        <v>1602.0878730267946</v>
      </c>
      <c r="N8844" s="12">
        <f>H8844 * Dashboard!$I$14 * Dashboard!$I$15 * (Dashboard!$D$12 / 365) * 'Lookups and Calculations'!$F$12</f>
        <v>0</v>
      </c>
    </row>
    <row r="8845" spans="1:14" x14ac:dyDescent="0.35">
      <c r="A8845" s="2">
        <v>8844</v>
      </c>
      <c r="B8845" s="11">
        <v>-0.50866940977774311</v>
      </c>
      <c r="C8845" s="11">
        <v>0.47934143809979285</v>
      </c>
      <c r="D8845" s="3">
        <f>B8845*Dashboard!$D$11*Dashboard!$D$10*SQRT(Dashboard!$D$12/365)</f>
        <v>-126293.33966518533</v>
      </c>
      <c r="E8845" s="3">
        <f>IF(Dashboard!$I$3,C8845*Dashboard!$E$11*Dashboard!$E$10*SQRT(Dashboard!$D$12/365),0)</f>
        <v>238023.47809350965</v>
      </c>
      <c r="F8845" s="3">
        <f>D8845+IF(Dashboard!$I$3,E8845,0)</f>
        <v>111730.13842832432</v>
      </c>
      <c r="G8845" s="3">
        <f>IF(Dashboard!$I$4, ('Lookups and Calculations'!$F$9) / (1 - 'Lookups and Calculations'!$F$10), 'Lookups and Calculations'!$F$9)</f>
        <v>1951878.888340465</v>
      </c>
      <c r="H8845" s="12">
        <f t="shared" si="276"/>
        <v>0</v>
      </c>
      <c r="I8845" s="12">
        <f t="shared" si="277"/>
        <v>0</v>
      </c>
      <c r="J8845" s="13">
        <f>(1 - Dashboard!$I$9) * H8845 * Dashboard!$I$8 * 'Lookups and Calculations'!$F$12</f>
        <v>0</v>
      </c>
      <c r="K8845" s="12">
        <f>(1 - Dashboard!$I$11) * I8845 * Dashboard!$I$10 * 'Lookups and Calculations'!$F$12</f>
        <v>0</v>
      </c>
      <c r="L8845" s="12">
        <f>(H8845 - I8845) * Dashboard!$I$13 * (Dashboard!$D$12 / 365) * 'Lookups and Calculations'!$F$12</f>
        <v>0</v>
      </c>
      <c r="M8845" s="3">
        <f>(G8845*2) * Dashboard!$I$13 * (Dashboard!$D$12 / 365) * 'Lookups and Calculations'!$F$12</f>
        <v>1602.0878730267946</v>
      </c>
      <c r="N8845" s="12">
        <f>H8845 * Dashboard!$I$14 * Dashboard!$I$15 * (Dashboard!$D$12 / 365) * 'Lookups and Calculations'!$F$12</f>
        <v>0</v>
      </c>
    </row>
    <row r="8846" spans="1:14" x14ac:dyDescent="0.35">
      <c r="A8846" s="2">
        <v>8845</v>
      </c>
      <c r="B8846" s="11">
        <v>0.38707518602317437</v>
      </c>
      <c r="C8846" s="11">
        <v>-0.30227073154151968</v>
      </c>
      <c r="D8846" s="3">
        <f>B8846*Dashboard!$D$11*Dashboard!$D$10*SQRT(Dashboard!$D$12/365)</f>
        <v>96103.710985390819</v>
      </c>
      <c r="E8846" s="3">
        <f>IF(Dashboard!$I$3,C8846*Dashboard!$E$11*Dashboard!$E$10*SQRT(Dashboard!$D$12/365),0)</f>
        <v>-150096.62242554431</v>
      </c>
      <c r="F8846" s="3">
        <f>D8846+IF(Dashboard!$I$3,E8846,0)</f>
        <v>-53992.91144015349</v>
      </c>
      <c r="G8846" s="3">
        <f>IF(Dashboard!$I$4, ('Lookups and Calculations'!$F$9) / (1 - 'Lookups and Calculations'!$F$10), 'Lookups and Calculations'!$F$9)</f>
        <v>1951878.888340465</v>
      </c>
      <c r="H8846" s="12">
        <f t="shared" si="276"/>
        <v>0</v>
      </c>
      <c r="I8846" s="12">
        <f t="shared" si="277"/>
        <v>0</v>
      </c>
      <c r="J8846" s="13">
        <f>(1 - Dashboard!$I$9) * H8846 * Dashboard!$I$8 * 'Lookups and Calculations'!$F$12</f>
        <v>0</v>
      </c>
      <c r="K8846" s="12">
        <f>(1 - Dashboard!$I$11) * I8846 * Dashboard!$I$10 * 'Lookups and Calculations'!$F$12</f>
        <v>0</v>
      </c>
      <c r="L8846" s="12">
        <f>(H8846 - I8846) * Dashboard!$I$13 * (Dashboard!$D$12 / 365) * 'Lookups and Calculations'!$F$12</f>
        <v>0</v>
      </c>
      <c r="M8846" s="3">
        <f>(G8846*2) * Dashboard!$I$13 * (Dashboard!$D$12 / 365) * 'Lookups and Calculations'!$F$12</f>
        <v>1602.0878730267946</v>
      </c>
      <c r="N8846" s="12">
        <f>H8846 * Dashboard!$I$14 * Dashboard!$I$15 * (Dashboard!$D$12 / 365) * 'Lookups and Calculations'!$F$12</f>
        <v>0</v>
      </c>
    </row>
    <row r="8847" spans="1:14" x14ac:dyDescent="0.35">
      <c r="A8847" s="2">
        <v>8846</v>
      </c>
      <c r="B8847" s="11">
        <v>-3.3079144359626445E-2</v>
      </c>
      <c r="C8847" s="11">
        <v>0.56996806244326759</v>
      </c>
      <c r="D8847" s="3">
        <f>B8847*Dashboard!$D$11*Dashboard!$D$10*SQRT(Dashboard!$D$12/365)</f>
        <v>-8212.9483985863953</v>
      </c>
      <c r="E8847" s="3">
        <f>IF(Dashboard!$I$3,C8847*Dashboard!$E$11*Dashboard!$E$10*SQRT(Dashboard!$D$12/365),0)</f>
        <v>283025.35487599828</v>
      </c>
      <c r="F8847" s="3">
        <f>D8847+IF(Dashboard!$I$3,E8847,0)</f>
        <v>274812.40647741186</v>
      </c>
      <c r="G8847" s="3">
        <f>IF(Dashboard!$I$4, ('Lookups and Calculations'!$F$9) / (1 - 'Lookups and Calculations'!$F$10), 'Lookups and Calculations'!$F$9)</f>
        <v>1951878.888340465</v>
      </c>
      <c r="H8847" s="12">
        <f t="shared" si="276"/>
        <v>0</v>
      </c>
      <c r="I8847" s="12">
        <f t="shared" si="277"/>
        <v>0</v>
      </c>
      <c r="J8847" s="13">
        <f>(1 - Dashboard!$I$9) * H8847 * Dashboard!$I$8 * 'Lookups and Calculations'!$F$12</f>
        <v>0</v>
      </c>
      <c r="K8847" s="12">
        <f>(1 - Dashboard!$I$11) * I8847 * Dashboard!$I$10 * 'Lookups and Calculations'!$F$12</f>
        <v>0</v>
      </c>
      <c r="L8847" s="12">
        <f>(H8847 - I8847) * Dashboard!$I$13 * (Dashboard!$D$12 / 365) * 'Lookups and Calculations'!$F$12</f>
        <v>0</v>
      </c>
      <c r="M8847" s="3">
        <f>(G8847*2) * Dashboard!$I$13 * (Dashboard!$D$12 / 365) * 'Lookups and Calculations'!$F$12</f>
        <v>1602.0878730267946</v>
      </c>
      <c r="N8847" s="12">
        <f>H8847 * Dashboard!$I$14 * Dashboard!$I$15 * (Dashboard!$D$12 / 365) * 'Lookups and Calculations'!$F$12</f>
        <v>0</v>
      </c>
    </row>
    <row r="8848" spans="1:14" x14ac:dyDescent="0.35">
      <c r="A8848" s="2">
        <v>8847</v>
      </c>
      <c r="B8848" s="11">
        <v>-1.406170264821907</v>
      </c>
      <c r="C8848" s="11">
        <v>0.74749219577502113</v>
      </c>
      <c r="D8848" s="3">
        <f>B8848*Dashboard!$D$11*Dashboard!$D$10*SQRT(Dashboard!$D$12/365)</f>
        <v>-349126.43746324838</v>
      </c>
      <c r="E8848" s="3">
        <f>IF(Dashboard!$I$3,C8848*Dashboard!$E$11*Dashboard!$E$10*SQRT(Dashboard!$D$12/365),0)</f>
        <v>371177.36574463296</v>
      </c>
      <c r="F8848" s="3">
        <f>D8848+IF(Dashboard!$I$3,E8848,0)</f>
        <v>22050.928281384578</v>
      </c>
      <c r="G8848" s="3">
        <f>IF(Dashboard!$I$4, ('Lookups and Calculations'!$F$9) / (1 - 'Lookups and Calculations'!$F$10), 'Lookups and Calculations'!$F$9)</f>
        <v>1951878.888340465</v>
      </c>
      <c r="H8848" s="12">
        <f t="shared" si="276"/>
        <v>0</v>
      </c>
      <c r="I8848" s="12">
        <f t="shared" si="277"/>
        <v>0</v>
      </c>
      <c r="J8848" s="13">
        <f>(1 - Dashboard!$I$9) * H8848 * Dashboard!$I$8 * 'Lookups and Calculations'!$F$12</f>
        <v>0</v>
      </c>
      <c r="K8848" s="12">
        <f>(1 - Dashboard!$I$11) * I8848 * Dashboard!$I$10 * 'Lookups and Calculations'!$F$12</f>
        <v>0</v>
      </c>
      <c r="L8848" s="12">
        <f>(H8848 - I8848) * Dashboard!$I$13 * (Dashboard!$D$12 / 365) * 'Lookups and Calculations'!$F$12</f>
        <v>0</v>
      </c>
      <c r="M8848" s="3">
        <f>(G8848*2) * Dashboard!$I$13 * (Dashboard!$D$12 / 365) * 'Lookups and Calculations'!$F$12</f>
        <v>1602.0878730267946</v>
      </c>
      <c r="N8848" s="12">
        <f>H8848 * Dashboard!$I$14 * Dashboard!$I$15 * (Dashboard!$D$12 / 365) * 'Lookups and Calculations'!$F$12</f>
        <v>0</v>
      </c>
    </row>
    <row r="8849" spans="1:14" x14ac:dyDescent="0.35">
      <c r="A8849" s="2">
        <v>8848</v>
      </c>
      <c r="B8849" s="11">
        <v>6.4612672978443503E-2</v>
      </c>
      <c r="C8849" s="11">
        <v>-0.80855066685595511</v>
      </c>
      <c r="D8849" s="3">
        <f>B8849*Dashboard!$D$11*Dashboard!$D$10*SQRT(Dashboard!$D$12/365)</f>
        <v>16042.148590589681</v>
      </c>
      <c r="E8849" s="3">
        <f>IF(Dashboard!$I$3,C8849*Dashboard!$E$11*Dashboard!$E$10*SQRT(Dashboard!$D$12/365),0)</f>
        <v>-401496.77587401599</v>
      </c>
      <c r="F8849" s="3">
        <f>D8849+IF(Dashboard!$I$3,E8849,0)</f>
        <v>-385454.62728342629</v>
      </c>
      <c r="G8849" s="3">
        <f>IF(Dashboard!$I$4, ('Lookups and Calculations'!$F$9) / (1 - 'Lookups and Calculations'!$F$10), 'Lookups and Calculations'!$F$9)</f>
        <v>1951878.888340465</v>
      </c>
      <c r="H8849" s="12">
        <f t="shared" si="276"/>
        <v>0</v>
      </c>
      <c r="I8849" s="12">
        <f t="shared" si="277"/>
        <v>0</v>
      </c>
      <c r="J8849" s="13">
        <f>(1 - Dashboard!$I$9) * H8849 * Dashboard!$I$8 * 'Lookups and Calculations'!$F$12</f>
        <v>0</v>
      </c>
      <c r="K8849" s="12">
        <f>(1 - Dashboard!$I$11) * I8849 * Dashboard!$I$10 * 'Lookups and Calculations'!$F$12</f>
        <v>0</v>
      </c>
      <c r="L8849" s="12">
        <f>(H8849 - I8849) * Dashboard!$I$13 * (Dashboard!$D$12 / 365) * 'Lookups and Calculations'!$F$12</f>
        <v>0</v>
      </c>
      <c r="M8849" s="3">
        <f>(G8849*2) * Dashboard!$I$13 * (Dashboard!$D$12 / 365) * 'Lookups and Calculations'!$F$12</f>
        <v>1602.0878730267946</v>
      </c>
      <c r="N8849" s="12">
        <f>H8849 * Dashboard!$I$14 * Dashboard!$I$15 * (Dashboard!$D$12 / 365) * 'Lookups and Calculations'!$F$12</f>
        <v>0</v>
      </c>
    </row>
    <row r="8850" spans="1:14" x14ac:dyDescent="0.35">
      <c r="A8850" s="2">
        <v>8849</v>
      </c>
      <c r="B8850" s="11">
        <v>-2.1238783189798083</v>
      </c>
      <c r="C8850" s="11">
        <v>1.7165353687549132</v>
      </c>
      <c r="D8850" s="3">
        <f>B8850*Dashboard!$D$11*Dashboard!$D$10*SQRT(Dashboard!$D$12/365)</f>
        <v>-527320.26103877625</v>
      </c>
      <c r="E8850" s="3">
        <f>IF(Dashboard!$I$3,C8850*Dashboard!$E$11*Dashboard!$E$10*SQRT(Dashboard!$D$12/365),0)</f>
        <v>852368.86750548205</v>
      </c>
      <c r="F8850" s="3">
        <f>D8850+IF(Dashboard!$I$3,E8850,0)</f>
        <v>325048.60646670579</v>
      </c>
      <c r="G8850" s="3">
        <f>IF(Dashboard!$I$4, ('Lookups and Calculations'!$F$9) / (1 - 'Lookups and Calculations'!$F$10), 'Lookups and Calculations'!$F$9)</f>
        <v>1951878.888340465</v>
      </c>
      <c r="H8850" s="12">
        <f t="shared" si="276"/>
        <v>0</v>
      </c>
      <c r="I8850" s="12">
        <f t="shared" si="277"/>
        <v>0</v>
      </c>
      <c r="J8850" s="13">
        <f>(1 - Dashboard!$I$9) * H8850 * Dashboard!$I$8 * 'Lookups and Calculations'!$F$12</f>
        <v>0</v>
      </c>
      <c r="K8850" s="12">
        <f>(1 - Dashboard!$I$11) * I8850 * Dashboard!$I$10 * 'Lookups and Calculations'!$F$12</f>
        <v>0</v>
      </c>
      <c r="L8850" s="12">
        <f>(H8850 - I8850) * Dashboard!$I$13 * (Dashboard!$D$12 / 365) * 'Lookups and Calculations'!$F$12</f>
        <v>0</v>
      </c>
      <c r="M8850" s="3">
        <f>(G8850*2) * Dashboard!$I$13 * (Dashboard!$D$12 / 365) * 'Lookups and Calculations'!$F$12</f>
        <v>1602.0878730267946</v>
      </c>
      <c r="N8850" s="12">
        <f>H8850 * Dashboard!$I$14 * Dashboard!$I$15 * (Dashboard!$D$12 / 365) * 'Lookups and Calculations'!$F$12</f>
        <v>0</v>
      </c>
    </row>
    <row r="8851" spans="1:14" x14ac:dyDescent="0.35">
      <c r="A8851" s="2">
        <v>8850</v>
      </c>
      <c r="B8851" s="11">
        <v>-0.71721344898436945</v>
      </c>
      <c r="C8851" s="11">
        <v>8.7974641019341993E-2</v>
      </c>
      <c r="D8851" s="3">
        <f>B8851*Dashboard!$D$11*Dashboard!$D$10*SQRT(Dashboard!$D$12/365)</f>
        <v>-178071.02212928346</v>
      </c>
      <c r="E8851" s="3">
        <f>IF(Dashboard!$I$3,C8851*Dashboard!$E$11*Dashboard!$E$10*SQRT(Dashboard!$D$12/365),0)</f>
        <v>43684.998573172117</v>
      </c>
      <c r="F8851" s="3">
        <f>D8851+IF(Dashboard!$I$3,E8851,0)</f>
        <v>-134386.02355611135</v>
      </c>
      <c r="G8851" s="3">
        <f>IF(Dashboard!$I$4, ('Lookups and Calculations'!$F$9) / (1 - 'Lookups and Calculations'!$F$10), 'Lookups and Calculations'!$F$9)</f>
        <v>1951878.888340465</v>
      </c>
      <c r="H8851" s="12">
        <f t="shared" si="276"/>
        <v>0</v>
      </c>
      <c r="I8851" s="12">
        <f t="shared" si="277"/>
        <v>0</v>
      </c>
      <c r="J8851" s="13">
        <f>(1 - Dashboard!$I$9) * H8851 * Dashboard!$I$8 * 'Lookups and Calculations'!$F$12</f>
        <v>0</v>
      </c>
      <c r="K8851" s="12">
        <f>(1 - Dashboard!$I$11) * I8851 * Dashboard!$I$10 * 'Lookups and Calculations'!$F$12</f>
        <v>0</v>
      </c>
      <c r="L8851" s="12">
        <f>(H8851 - I8851) * Dashboard!$I$13 * (Dashboard!$D$12 / 365) * 'Lookups and Calculations'!$F$12</f>
        <v>0</v>
      </c>
      <c r="M8851" s="3">
        <f>(G8851*2) * Dashboard!$I$13 * (Dashboard!$D$12 / 365) * 'Lookups and Calculations'!$F$12</f>
        <v>1602.0878730267946</v>
      </c>
      <c r="N8851" s="12">
        <f>H8851 * Dashboard!$I$14 * Dashboard!$I$15 * (Dashboard!$D$12 / 365) * 'Lookups and Calculations'!$F$12</f>
        <v>0</v>
      </c>
    </row>
    <row r="8852" spans="1:14" x14ac:dyDescent="0.35">
      <c r="A8852" s="2">
        <v>8851</v>
      </c>
      <c r="B8852" s="11">
        <v>1.3727825695490217</v>
      </c>
      <c r="C8852" s="11">
        <v>1.208049737353676</v>
      </c>
      <c r="D8852" s="3">
        <f>B8852*Dashboard!$D$11*Dashboard!$D$10*SQRT(Dashboard!$D$12/365)</f>
        <v>340836.88149883802</v>
      </c>
      <c r="E8852" s="3">
        <f>IF(Dashboard!$I$3,C8852*Dashboard!$E$11*Dashboard!$E$10*SQRT(Dashboard!$D$12/365),0)</f>
        <v>599873.44581506785</v>
      </c>
      <c r="F8852" s="3">
        <f>D8852+IF(Dashboard!$I$3,E8852,0)</f>
        <v>940710.32731390581</v>
      </c>
      <c r="G8852" s="3">
        <f>IF(Dashboard!$I$4, ('Lookups and Calculations'!$F$9) / (1 - 'Lookups and Calculations'!$F$10), 'Lookups and Calculations'!$F$9)</f>
        <v>1951878.888340465</v>
      </c>
      <c r="H8852" s="12">
        <f t="shared" si="276"/>
        <v>0</v>
      </c>
      <c r="I8852" s="12">
        <f t="shared" si="277"/>
        <v>0</v>
      </c>
      <c r="J8852" s="13">
        <f>(1 - Dashboard!$I$9) * H8852 * Dashboard!$I$8 * 'Lookups and Calculations'!$F$12</f>
        <v>0</v>
      </c>
      <c r="K8852" s="12">
        <f>(1 - Dashboard!$I$11) * I8852 * Dashboard!$I$10 * 'Lookups and Calculations'!$F$12</f>
        <v>0</v>
      </c>
      <c r="L8852" s="12">
        <f>(H8852 - I8852) * Dashboard!$I$13 * (Dashboard!$D$12 / 365) * 'Lookups and Calculations'!$F$12</f>
        <v>0</v>
      </c>
      <c r="M8852" s="3">
        <f>(G8852*2) * Dashboard!$I$13 * (Dashboard!$D$12 / 365) * 'Lookups and Calculations'!$F$12</f>
        <v>1602.0878730267946</v>
      </c>
      <c r="N8852" s="12">
        <f>H8852 * Dashboard!$I$14 * Dashboard!$I$15 * (Dashboard!$D$12 / 365) * 'Lookups and Calculations'!$F$12</f>
        <v>0</v>
      </c>
    </row>
    <row r="8853" spans="1:14" x14ac:dyDescent="0.35">
      <c r="A8853" s="2">
        <v>8852</v>
      </c>
      <c r="B8853" s="11">
        <v>0.93561592350770617</v>
      </c>
      <c r="C8853" s="11">
        <v>1.2134958502385214</v>
      </c>
      <c r="D8853" s="3">
        <f>B8853*Dashboard!$D$11*Dashboard!$D$10*SQRT(Dashboard!$D$12/365)</f>
        <v>232296.37432953608</v>
      </c>
      <c r="E8853" s="3">
        <f>IF(Dashboard!$I$3,C8853*Dashboard!$E$11*Dashboard!$E$10*SQRT(Dashboard!$D$12/365),0)</f>
        <v>602577.78687116248</v>
      </c>
      <c r="F8853" s="3">
        <f>D8853+IF(Dashboard!$I$3,E8853,0)</f>
        <v>834874.16120069858</v>
      </c>
      <c r="G8853" s="3">
        <f>IF(Dashboard!$I$4, ('Lookups and Calculations'!$F$9) / (1 - 'Lookups and Calculations'!$F$10), 'Lookups and Calculations'!$F$9)</f>
        <v>1951878.888340465</v>
      </c>
      <c r="H8853" s="12">
        <f t="shared" si="276"/>
        <v>0</v>
      </c>
      <c r="I8853" s="12">
        <f t="shared" si="277"/>
        <v>0</v>
      </c>
      <c r="J8853" s="13">
        <f>(1 - Dashboard!$I$9) * H8853 * Dashboard!$I$8 * 'Lookups and Calculations'!$F$12</f>
        <v>0</v>
      </c>
      <c r="K8853" s="12">
        <f>(1 - Dashboard!$I$11) * I8853 * Dashboard!$I$10 * 'Lookups and Calculations'!$F$12</f>
        <v>0</v>
      </c>
      <c r="L8853" s="12">
        <f>(H8853 - I8853) * Dashboard!$I$13 * (Dashboard!$D$12 / 365) * 'Lookups and Calculations'!$F$12</f>
        <v>0</v>
      </c>
      <c r="M8853" s="3">
        <f>(G8853*2) * Dashboard!$I$13 * (Dashboard!$D$12 / 365) * 'Lookups and Calculations'!$F$12</f>
        <v>1602.0878730267946</v>
      </c>
      <c r="N8853" s="12">
        <f>H8853 * Dashboard!$I$14 * Dashboard!$I$15 * (Dashboard!$D$12 / 365) * 'Lookups and Calculations'!$F$12</f>
        <v>0</v>
      </c>
    </row>
    <row r="8854" spans="1:14" x14ac:dyDescent="0.35">
      <c r="A8854" s="2">
        <v>8853</v>
      </c>
      <c r="B8854" s="11">
        <v>0.68215845024694477</v>
      </c>
      <c r="C8854" s="11">
        <v>1.5559329579187511</v>
      </c>
      <c r="D8854" s="3">
        <f>B8854*Dashboard!$D$11*Dashboard!$D$10*SQRT(Dashboard!$D$12/365)</f>
        <v>169367.50511527105</v>
      </c>
      <c r="E8854" s="3">
        <f>IF(Dashboard!$I$3,C8854*Dashboard!$E$11*Dashboard!$E$10*SQRT(Dashboard!$D$12/365),0)</f>
        <v>772619.56694643525</v>
      </c>
      <c r="F8854" s="3">
        <f>D8854+IF(Dashboard!$I$3,E8854,0)</f>
        <v>941987.07206170633</v>
      </c>
      <c r="G8854" s="3">
        <f>IF(Dashboard!$I$4, ('Lookups and Calculations'!$F$9) / (1 - 'Lookups and Calculations'!$F$10), 'Lookups and Calculations'!$F$9)</f>
        <v>1951878.888340465</v>
      </c>
      <c r="H8854" s="12">
        <f t="shared" si="276"/>
        <v>0</v>
      </c>
      <c r="I8854" s="12">
        <f t="shared" si="277"/>
        <v>0</v>
      </c>
      <c r="J8854" s="13">
        <f>(1 - Dashboard!$I$9) * H8854 * Dashboard!$I$8 * 'Lookups and Calculations'!$F$12</f>
        <v>0</v>
      </c>
      <c r="K8854" s="12">
        <f>(1 - Dashboard!$I$11) * I8854 * Dashboard!$I$10 * 'Lookups and Calculations'!$F$12</f>
        <v>0</v>
      </c>
      <c r="L8854" s="12">
        <f>(H8854 - I8854) * Dashboard!$I$13 * (Dashboard!$D$12 / 365) * 'Lookups and Calculations'!$F$12</f>
        <v>0</v>
      </c>
      <c r="M8854" s="3">
        <f>(G8854*2) * Dashboard!$I$13 * (Dashboard!$D$12 / 365) * 'Lookups and Calculations'!$F$12</f>
        <v>1602.0878730267946</v>
      </c>
      <c r="N8854" s="12">
        <f>H8854 * Dashboard!$I$14 * Dashboard!$I$15 * (Dashboard!$D$12 / 365) * 'Lookups and Calculations'!$F$12</f>
        <v>0</v>
      </c>
    </row>
    <row r="8855" spans="1:14" x14ac:dyDescent="0.35">
      <c r="A8855" s="2">
        <v>8854</v>
      </c>
      <c r="B8855" s="11">
        <v>-0.78138894765571509</v>
      </c>
      <c r="C8855" s="11">
        <v>-0.51714580793704179</v>
      </c>
      <c r="D8855" s="3">
        <f>B8855*Dashboard!$D$11*Dashboard!$D$10*SQRT(Dashboard!$D$12/365)</f>
        <v>-194004.62831060318</v>
      </c>
      <c r="E8855" s="3">
        <f>IF(Dashboard!$I$3,C8855*Dashboard!$E$11*Dashboard!$E$10*SQRT(Dashboard!$D$12/365),0)</f>
        <v>-256795.74954883501</v>
      </c>
      <c r="F8855" s="3">
        <f>D8855+IF(Dashboard!$I$3,E8855,0)</f>
        <v>-450800.37785943819</v>
      </c>
      <c r="G8855" s="3">
        <f>IF(Dashboard!$I$4, ('Lookups and Calculations'!$F$9) / (1 - 'Lookups and Calculations'!$F$10), 'Lookups and Calculations'!$F$9)</f>
        <v>1951878.888340465</v>
      </c>
      <c r="H8855" s="12">
        <f t="shared" si="276"/>
        <v>0</v>
      </c>
      <c r="I8855" s="12">
        <f t="shared" si="277"/>
        <v>0</v>
      </c>
      <c r="J8855" s="13">
        <f>(1 - Dashboard!$I$9) * H8855 * Dashboard!$I$8 * 'Lookups and Calculations'!$F$12</f>
        <v>0</v>
      </c>
      <c r="K8855" s="12">
        <f>(1 - Dashboard!$I$11) * I8855 * Dashboard!$I$10 * 'Lookups and Calculations'!$F$12</f>
        <v>0</v>
      </c>
      <c r="L8855" s="12">
        <f>(H8855 - I8855) * Dashboard!$I$13 * (Dashboard!$D$12 / 365) * 'Lookups and Calculations'!$F$12</f>
        <v>0</v>
      </c>
      <c r="M8855" s="3">
        <f>(G8855*2) * Dashboard!$I$13 * (Dashboard!$D$12 / 365) * 'Lookups and Calculations'!$F$12</f>
        <v>1602.0878730267946</v>
      </c>
      <c r="N8855" s="12">
        <f>H8855 * Dashboard!$I$14 * Dashboard!$I$15 * (Dashboard!$D$12 / 365) * 'Lookups and Calculations'!$F$12</f>
        <v>0</v>
      </c>
    </row>
    <row r="8856" spans="1:14" x14ac:dyDescent="0.35">
      <c r="A8856" s="2">
        <v>8855</v>
      </c>
      <c r="B8856" s="11">
        <v>2.1505780596132871</v>
      </c>
      <c r="C8856" s="11">
        <v>-1.5198511759351647</v>
      </c>
      <c r="D8856" s="3">
        <f>B8856*Dashboard!$D$11*Dashboard!$D$10*SQRT(Dashboard!$D$12/365)</f>
        <v>533949.31981050316</v>
      </c>
      <c r="E8856" s="3">
        <f>IF(Dashboard!$I$3,C8856*Dashboard!$E$11*Dashboard!$E$10*SQRT(Dashboard!$D$12/365),0)</f>
        <v>-754702.66980190563</v>
      </c>
      <c r="F8856" s="3">
        <f>D8856+IF(Dashboard!$I$3,E8856,0)</f>
        <v>-220753.34999140247</v>
      </c>
      <c r="G8856" s="3">
        <f>IF(Dashboard!$I$4, ('Lookups and Calculations'!$F$9) / (1 - 'Lookups and Calculations'!$F$10), 'Lookups and Calculations'!$F$9)</f>
        <v>1951878.888340465</v>
      </c>
      <c r="H8856" s="12">
        <f t="shared" si="276"/>
        <v>0</v>
      </c>
      <c r="I8856" s="12">
        <f t="shared" si="277"/>
        <v>0</v>
      </c>
      <c r="J8856" s="13">
        <f>(1 - Dashboard!$I$9) * H8856 * Dashboard!$I$8 * 'Lookups and Calculations'!$F$12</f>
        <v>0</v>
      </c>
      <c r="K8856" s="12">
        <f>(1 - Dashboard!$I$11) * I8856 * Dashboard!$I$10 * 'Lookups and Calculations'!$F$12</f>
        <v>0</v>
      </c>
      <c r="L8856" s="12">
        <f>(H8856 - I8856) * Dashboard!$I$13 * (Dashboard!$D$12 / 365) * 'Lookups and Calculations'!$F$12</f>
        <v>0</v>
      </c>
      <c r="M8856" s="3">
        <f>(G8856*2) * Dashboard!$I$13 * (Dashboard!$D$12 / 365) * 'Lookups and Calculations'!$F$12</f>
        <v>1602.0878730267946</v>
      </c>
      <c r="N8856" s="12">
        <f>H8856 * Dashboard!$I$14 * Dashboard!$I$15 * (Dashboard!$D$12 / 365) * 'Lookups and Calculations'!$F$12</f>
        <v>0</v>
      </c>
    </row>
    <row r="8857" spans="1:14" x14ac:dyDescent="0.35">
      <c r="A8857" s="2">
        <v>8856</v>
      </c>
      <c r="B8857" s="11">
        <v>0.34815476669425832</v>
      </c>
      <c r="C8857" s="11">
        <v>1.4199884685621786</v>
      </c>
      <c r="D8857" s="3">
        <f>B8857*Dashboard!$D$11*Dashboard!$D$10*SQRT(Dashboard!$D$12/365)</f>
        <v>86440.480518345532</v>
      </c>
      <c r="E8857" s="3">
        <f>IF(Dashboard!$I$3,C8857*Dashboard!$E$11*Dashboard!$E$10*SQRT(Dashboard!$D$12/365),0)</f>
        <v>705114.4909977105</v>
      </c>
      <c r="F8857" s="3">
        <f>D8857+IF(Dashboard!$I$3,E8857,0)</f>
        <v>791554.97151605599</v>
      </c>
      <c r="G8857" s="3">
        <f>IF(Dashboard!$I$4, ('Lookups and Calculations'!$F$9) / (1 - 'Lookups and Calculations'!$F$10), 'Lookups and Calculations'!$F$9)</f>
        <v>1951878.888340465</v>
      </c>
      <c r="H8857" s="12">
        <f t="shared" si="276"/>
        <v>0</v>
      </c>
      <c r="I8857" s="12">
        <f t="shared" si="277"/>
        <v>0</v>
      </c>
      <c r="J8857" s="13">
        <f>(1 - Dashboard!$I$9) * H8857 * Dashboard!$I$8 * 'Lookups and Calculations'!$F$12</f>
        <v>0</v>
      </c>
      <c r="K8857" s="12">
        <f>(1 - Dashboard!$I$11) * I8857 * Dashboard!$I$10 * 'Lookups and Calculations'!$F$12</f>
        <v>0</v>
      </c>
      <c r="L8857" s="12">
        <f>(H8857 - I8857) * Dashboard!$I$13 * (Dashboard!$D$12 / 365) * 'Lookups and Calculations'!$F$12</f>
        <v>0</v>
      </c>
      <c r="M8857" s="3">
        <f>(G8857*2) * Dashboard!$I$13 * (Dashboard!$D$12 / 365) * 'Lookups and Calculations'!$F$12</f>
        <v>1602.0878730267946</v>
      </c>
      <c r="N8857" s="12">
        <f>H8857 * Dashboard!$I$14 * Dashboard!$I$15 * (Dashboard!$D$12 / 365) * 'Lookups and Calculations'!$F$12</f>
        <v>0</v>
      </c>
    </row>
    <row r="8858" spans="1:14" x14ac:dyDescent="0.35">
      <c r="A8858" s="2">
        <v>8857</v>
      </c>
      <c r="B8858" s="11">
        <v>0.66377006582158438</v>
      </c>
      <c r="C8858" s="11">
        <v>-0.98117805149499138</v>
      </c>
      <c r="D8858" s="3">
        <f>B8858*Dashboard!$D$11*Dashboard!$D$10*SQRT(Dashboard!$D$12/365)</f>
        <v>164802.00454557739</v>
      </c>
      <c r="E8858" s="3">
        <f>IF(Dashboard!$I$3,C8858*Dashboard!$E$11*Dashboard!$E$10*SQRT(Dashboard!$D$12/365),0)</f>
        <v>-487217.2399107914</v>
      </c>
      <c r="F8858" s="3">
        <f>D8858+IF(Dashboard!$I$3,E8858,0)</f>
        <v>-322415.235365214</v>
      </c>
      <c r="G8858" s="3">
        <f>IF(Dashboard!$I$4, ('Lookups and Calculations'!$F$9) / (1 - 'Lookups and Calculations'!$F$10), 'Lookups and Calculations'!$F$9)</f>
        <v>1951878.888340465</v>
      </c>
      <c r="H8858" s="12">
        <f t="shared" si="276"/>
        <v>0</v>
      </c>
      <c r="I8858" s="12">
        <f t="shared" si="277"/>
        <v>0</v>
      </c>
      <c r="J8858" s="13">
        <f>(1 - Dashboard!$I$9) * H8858 * Dashboard!$I$8 * 'Lookups and Calculations'!$F$12</f>
        <v>0</v>
      </c>
      <c r="K8858" s="12">
        <f>(1 - Dashboard!$I$11) * I8858 * Dashboard!$I$10 * 'Lookups and Calculations'!$F$12</f>
        <v>0</v>
      </c>
      <c r="L8858" s="12">
        <f>(H8858 - I8858) * Dashboard!$I$13 * (Dashboard!$D$12 / 365) * 'Lookups and Calculations'!$F$12</f>
        <v>0</v>
      </c>
      <c r="M8858" s="3">
        <f>(G8858*2) * Dashboard!$I$13 * (Dashboard!$D$12 / 365) * 'Lookups and Calculations'!$F$12</f>
        <v>1602.0878730267946</v>
      </c>
      <c r="N8858" s="12">
        <f>H8858 * Dashboard!$I$14 * Dashboard!$I$15 * (Dashboard!$D$12 / 365) * 'Lookups and Calculations'!$F$12</f>
        <v>0</v>
      </c>
    </row>
    <row r="8859" spans="1:14" x14ac:dyDescent="0.35">
      <c r="A8859" s="2">
        <v>8858</v>
      </c>
      <c r="B8859" s="11">
        <v>-0.17320742313343099</v>
      </c>
      <c r="C8859" s="11">
        <v>2.6956828556031546E-2</v>
      </c>
      <c r="D8859" s="3">
        <f>B8859*Dashboard!$D$11*Dashboard!$D$10*SQRT(Dashboard!$D$12/365)</f>
        <v>-43004.245000460847</v>
      </c>
      <c r="E8859" s="3">
        <f>IF(Dashboard!$I$3,C8859*Dashboard!$E$11*Dashboard!$E$10*SQRT(Dashboard!$D$12/365),0)</f>
        <v>13385.778030609705</v>
      </c>
      <c r="F8859" s="3">
        <f>D8859+IF(Dashboard!$I$3,E8859,0)</f>
        <v>-29618.466969851142</v>
      </c>
      <c r="G8859" s="3">
        <f>IF(Dashboard!$I$4, ('Lookups and Calculations'!$F$9) / (1 - 'Lookups and Calculations'!$F$10), 'Lookups and Calculations'!$F$9)</f>
        <v>1951878.888340465</v>
      </c>
      <c r="H8859" s="12">
        <f t="shared" si="276"/>
        <v>0</v>
      </c>
      <c r="I8859" s="12">
        <f t="shared" si="277"/>
        <v>0</v>
      </c>
      <c r="J8859" s="13">
        <f>(1 - Dashboard!$I$9) * H8859 * Dashboard!$I$8 * 'Lookups and Calculations'!$F$12</f>
        <v>0</v>
      </c>
      <c r="K8859" s="12">
        <f>(1 - Dashboard!$I$11) * I8859 * Dashboard!$I$10 * 'Lookups and Calculations'!$F$12</f>
        <v>0</v>
      </c>
      <c r="L8859" s="12">
        <f>(H8859 - I8859) * Dashboard!$I$13 * (Dashboard!$D$12 / 365) * 'Lookups and Calculations'!$F$12</f>
        <v>0</v>
      </c>
      <c r="M8859" s="3">
        <f>(G8859*2) * Dashboard!$I$13 * (Dashboard!$D$12 / 365) * 'Lookups and Calculations'!$F$12</f>
        <v>1602.0878730267946</v>
      </c>
      <c r="N8859" s="12">
        <f>H8859 * Dashboard!$I$14 * Dashboard!$I$15 * (Dashboard!$D$12 / 365) * 'Lookups and Calculations'!$F$12</f>
        <v>0</v>
      </c>
    </row>
    <row r="8860" spans="1:14" x14ac:dyDescent="0.35">
      <c r="A8860" s="2">
        <v>8859</v>
      </c>
      <c r="B8860" s="11">
        <v>-0.49790616558739592</v>
      </c>
      <c r="C8860" s="11">
        <v>0.64354133297868843</v>
      </c>
      <c r="D8860" s="3">
        <f>B8860*Dashboard!$D$11*Dashboard!$D$10*SQRT(Dashboard!$D$12/365)</f>
        <v>-123621.02238346636</v>
      </c>
      <c r="E8860" s="3">
        <f>IF(Dashboard!$I$3,C8860*Dashboard!$E$11*Dashboard!$E$10*SQRT(Dashboard!$D$12/365),0)</f>
        <v>319559.15803930792</v>
      </c>
      <c r="F8860" s="3">
        <f>D8860+IF(Dashboard!$I$3,E8860,0)</f>
        <v>195938.13565584156</v>
      </c>
      <c r="G8860" s="3">
        <f>IF(Dashboard!$I$4, ('Lookups and Calculations'!$F$9) / (1 - 'Lookups and Calculations'!$F$10), 'Lookups and Calculations'!$F$9)</f>
        <v>1951878.888340465</v>
      </c>
      <c r="H8860" s="12">
        <f t="shared" si="276"/>
        <v>0</v>
      </c>
      <c r="I8860" s="12">
        <f t="shared" si="277"/>
        <v>0</v>
      </c>
      <c r="J8860" s="13">
        <f>(1 - Dashboard!$I$9) * H8860 * Dashboard!$I$8 * 'Lookups and Calculations'!$F$12</f>
        <v>0</v>
      </c>
      <c r="K8860" s="12">
        <f>(1 - Dashboard!$I$11) * I8860 * Dashboard!$I$10 * 'Lookups and Calculations'!$F$12</f>
        <v>0</v>
      </c>
      <c r="L8860" s="12">
        <f>(H8860 - I8860) * Dashboard!$I$13 * (Dashboard!$D$12 / 365) * 'Lookups and Calculations'!$F$12</f>
        <v>0</v>
      </c>
      <c r="M8860" s="3">
        <f>(G8860*2) * Dashboard!$I$13 * (Dashboard!$D$12 / 365) * 'Lookups and Calculations'!$F$12</f>
        <v>1602.0878730267946</v>
      </c>
      <c r="N8860" s="12">
        <f>H8860 * Dashboard!$I$14 * Dashboard!$I$15 * (Dashboard!$D$12 / 365) * 'Lookups and Calculations'!$F$12</f>
        <v>0</v>
      </c>
    </row>
    <row r="8861" spans="1:14" x14ac:dyDescent="0.35">
      <c r="A8861" s="2">
        <v>8860</v>
      </c>
      <c r="B8861" s="11">
        <v>-1.0104777190726784</v>
      </c>
      <c r="C8861" s="11">
        <v>-0.77179137831850697</v>
      </c>
      <c r="D8861" s="3">
        <f>B8861*Dashboard!$D$11*Dashboard!$D$10*SQRT(Dashboard!$D$12/365)</f>
        <v>-250883.19318181134</v>
      </c>
      <c r="E8861" s="3">
        <f>IF(Dashboard!$I$3,C8861*Dashboard!$E$11*Dashboard!$E$10*SQRT(Dashboard!$D$12/365),0)</f>
        <v>-383243.45368136064</v>
      </c>
      <c r="F8861" s="3">
        <f>D8861+IF(Dashboard!$I$3,E8861,0)</f>
        <v>-634126.64686317195</v>
      </c>
      <c r="G8861" s="3">
        <f>IF(Dashboard!$I$4, ('Lookups and Calculations'!$F$9) / (1 - 'Lookups and Calculations'!$F$10), 'Lookups and Calculations'!$F$9)</f>
        <v>1951878.888340465</v>
      </c>
      <c r="H8861" s="12">
        <f t="shared" si="276"/>
        <v>0</v>
      </c>
      <c r="I8861" s="12">
        <f t="shared" si="277"/>
        <v>0</v>
      </c>
      <c r="J8861" s="13">
        <f>(1 - Dashboard!$I$9) * H8861 * Dashboard!$I$8 * 'Lookups and Calculations'!$F$12</f>
        <v>0</v>
      </c>
      <c r="K8861" s="12">
        <f>(1 - Dashboard!$I$11) * I8861 * Dashboard!$I$10 * 'Lookups and Calculations'!$F$12</f>
        <v>0</v>
      </c>
      <c r="L8861" s="12">
        <f>(H8861 - I8861) * Dashboard!$I$13 * (Dashboard!$D$12 / 365) * 'Lookups and Calculations'!$F$12</f>
        <v>0</v>
      </c>
      <c r="M8861" s="3">
        <f>(G8861*2) * Dashboard!$I$13 * (Dashboard!$D$12 / 365) * 'Lookups and Calculations'!$F$12</f>
        <v>1602.0878730267946</v>
      </c>
      <c r="N8861" s="12">
        <f>H8861 * Dashboard!$I$14 * Dashboard!$I$15 * (Dashboard!$D$12 / 365) * 'Lookups and Calculations'!$F$12</f>
        <v>0</v>
      </c>
    </row>
    <row r="8862" spans="1:14" x14ac:dyDescent="0.35">
      <c r="A8862" s="2">
        <v>8861</v>
      </c>
      <c r="B8862" s="11">
        <v>0.76908047854729367</v>
      </c>
      <c r="C8862" s="11">
        <v>0.79590355516820688</v>
      </c>
      <c r="D8862" s="3">
        <f>B8862*Dashboard!$D$11*Dashboard!$D$10*SQRT(Dashboard!$D$12/365)</f>
        <v>190948.65985646017</v>
      </c>
      <c r="E8862" s="3">
        <f>IF(Dashboard!$I$3,C8862*Dashboard!$E$11*Dashboard!$E$10*SQRT(Dashboard!$D$12/365),0)</f>
        <v>395216.68141006061</v>
      </c>
      <c r="F8862" s="3">
        <f>D8862+IF(Dashboard!$I$3,E8862,0)</f>
        <v>586165.34126652079</v>
      </c>
      <c r="G8862" s="3">
        <f>IF(Dashboard!$I$4, ('Lookups and Calculations'!$F$9) / (1 - 'Lookups and Calculations'!$F$10), 'Lookups and Calculations'!$F$9)</f>
        <v>1951878.888340465</v>
      </c>
      <c r="H8862" s="12">
        <f t="shared" si="276"/>
        <v>0</v>
      </c>
      <c r="I8862" s="12">
        <f t="shared" si="277"/>
        <v>0</v>
      </c>
      <c r="J8862" s="13">
        <f>(1 - Dashboard!$I$9) * H8862 * Dashboard!$I$8 * 'Lookups and Calculations'!$F$12</f>
        <v>0</v>
      </c>
      <c r="K8862" s="12">
        <f>(1 - Dashboard!$I$11) * I8862 * Dashboard!$I$10 * 'Lookups and Calculations'!$F$12</f>
        <v>0</v>
      </c>
      <c r="L8862" s="12">
        <f>(H8862 - I8862) * Dashboard!$I$13 * (Dashboard!$D$12 / 365) * 'Lookups and Calculations'!$F$12</f>
        <v>0</v>
      </c>
      <c r="M8862" s="3">
        <f>(G8862*2) * Dashboard!$I$13 * (Dashboard!$D$12 / 365) * 'Lookups and Calculations'!$F$12</f>
        <v>1602.0878730267946</v>
      </c>
      <c r="N8862" s="12">
        <f>H8862 * Dashboard!$I$14 * Dashboard!$I$15 * (Dashboard!$D$12 / 365) * 'Lookups and Calculations'!$F$12</f>
        <v>0</v>
      </c>
    </row>
    <row r="8863" spans="1:14" x14ac:dyDescent="0.35">
      <c r="A8863" s="2">
        <v>8862</v>
      </c>
      <c r="B8863" s="11">
        <v>1.2621886076035524</v>
      </c>
      <c r="C8863" s="11">
        <v>0.26768615656538819</v>
      </c>
      <c r="D8863" s="3">
        <f>B8863*Dashboard!$D$11*Dashboard!$D$10*SQRT(Dashboard!$D$12/365)</f>
        <v>313378.41725385707</v>
      </c>
      <c r="E8863" s="3">
        <f>IF(Dashboard!$I$3,C8863*Dashboard!$E$11*Dashboard!$E$10*SQRT(Dashboard!$D$12/365),0)</f>
        <v>132923.18368251043</v>
      </c>
      <c r="F8863" s="3">
        <f>D8863+IF(Dashboard!$I$3,E8863,0)</f>
        <v>446301.60093636753</v>
      </c>
      <c r="G8863" s="3">
        <f>IF(Dashboard!$I$4, ('Lookups and Calculations'!$F$9) / (1 - 'Lookups and Calculations'!$F$10), 'Lookups and Calculations'!$F$9)</f>
        <v>1951878.888340465</v>
      </c>
      <c r="H8863" s="12">
        <f t="shared" si="276"/>
        <v>0</v>
      </c>
      <c r="I8863" s="12">
        <f t="shared" si="277"/>
        <v>0</v>
      </c>
      <c r="J8863" s="13">
        <f>(1 - Dashboard!$I$9) * H8863 * Dashboard!$I$8 * 'Lookups and Calculations'!$F$12</f>
        <v>0</v>
      </c>
      <c r="K8863" s="12">
        <f>(1 - Dashboard!$I$11) * I8863 * Dashboard!$I$10 * 'Lookups and Calculations'!$F$12</f>
        <v>0</v>
      </c>
      <c r="L8863" s="12">
        <f>(H8863 - I8863) * Dashboard!$I$13 * (Dashboard!$D$12 / 365) * 'Lookups and Calculations'!$F$12</f>
        <v>0</v>
      </c>
      <c r="M8863" s="3">
        <f>(G8863*2) * Dashboard!$I$13 * (Dashboard!$D$12 / 365) * 'Lookups and Calculations'!$F$12</f>
        <v>1602.0878730267946</v>
      </c>
      <c r="N8863" s="12">
        <f>H8863 * Dashboard!$I$14 * Dashboard!$I$15 * (Dashboard!$D$12 / 365) * 'Lookups and Calculations'!$F$12</f>
        <v>0</v>
      </c>
    </row>
    <row r="8864" spans="1:14" x14ac:dyDescent="0.35">
      <c r="A8864" s="2">
        <v>8863</v>
      </c>
      <c r="B8864" s="11">
        <v>-1.61850197528339</v>
      </c>
      <c r="C8864" s="11">
        <v>1.4470678135074431</v>
      </c>
      <c r="D8864" s="3">
        <f>B8864*Dashboard!$D$11*Dashboard!$D$10*SQRT(Dashboard!$D$12/365)</f>
        <v>-401844.52963772928</v>
      </c>
      <c r="E8864" s="3">
        <f>IF(Dashboard!$I$3,C8864*Dashboard!$E$11*Dashboard!$E$10*SQRT(Dashboard!$D$12/365),0)</f>
        <v>718561.10619942786</v>
      </c>
      <c r="F8864" s="3">
        <f>D8864+IF(Dashboard!$I$3,E8864,0)</f>
        <v>316716.57656169857</v>
      </c>
      <c r="G8864" s="3">
        <f>IF(Dashboard!$I$4, ('Lookups and Calculations'!$F$9) / (1 - 'Lookups and Calculations'!$F$10), 'Lookups and Calculations'!$F$9)</f>
        <v>1951878.888340465</v>
      </c>
      <c r="H8864" s="12">
        <f t="shared" si="276"/>
        <v>0</v>
      </c>
      <c r="I8864" s="12">
        <f t="shared" si="277"/>
        <v>0</v>
      </c>
      <c r="J8864" s="13">
        <f>(1 - Dashboard!$I$9) * H8864 * Dashboard!$I$8 * 'Lookups and Calculations'!$F$12</f>
        <v>0</v>
      </c>
      <c r="K8864" s="12">
        <f>(1 - Dashboard!$I$11) * I8864 * Dashboard!$I$10 * 'Lookups and Calculations'!$F$12</f>
        <v>0</v>
      </c>
      <c r="L8864" s="12">
        <f>(H8864 - I8864) * Dashboard!$I$13 * (Dashboard!$D$12 / 365) * 'Lookups and Calculations'!$F$12</f>
        <v>0</v>
      </c>
      <c r="M8864" s="3">
        <f>(G8864*2) * Dashboard!$I$13 * (Dashboard!$D$12 / 365) * 'Lookups and Calculations'!$F$12</f>
        <v>1602.0878730267946</v>
      </c>
      <c r="N8864" s="12">
        <f>H8864 * Dashboard!$I$14 * Dashboard!$I$15 * (Dashboard!$D$12 / 365) * 'Lookups and Calculations'!$F$12</f>
        <v>0</v>
      </c>
    </row>
    <row r="8865" spans="1:14" x14ac:dyDescent="0.35">
      <c r="A8865" s="2">
        <v>8864</v>
      </c>
      <c r="B8865" s="11">
        <v>1.0305713327162473</v>
      </c>
      <c r="C8865" s="11">
        <v>1.2327564979253443</v>
      </c>
      <c r="D8865" s="3">
        <f>B8865*Dashboard!$D$11*Dashboard!$D$10*SQRT(Dashboard!$D$12/365)</f>
        <v>255872.0710742269</v>
      </c>
      <c r="E8865" s="3">
        <f>IF(Dashboard!$I$3,C8865*Dashboard!$E$11*Dashboard!$E$10*SQRT(Dashboard!$D$12/365),0)</f>
        <v>612141.92213750863</v>
      </c>
      <c r="F8865" s="3">
        <f>D8865+IF(Dashboard!$I$3,E8865,0)</f>
        <v>868013.99321173551</v>
      </c>
      <c r="G8865" s="3">
        <f>IF(Dashboard!$I$4, ('Lookups and Calculations'!$F$9) / (1 - 'Lookups and Calculations'!$F$10), 'Lookups and Calculations'!$F$9)</f>
        <v>1951878.888340465</v>
      </c>
      <c r="H8865" s="12">
        <f t="shared" si="276"/>
        <v>0</v>
      </c>
      <c r="I8865" s="12">
        <f t="shared" si="277"/>
        <v>0</v>
      </c>
      <c r="J8865" s="13">
        <f>(1 - Dashboard!$I$9) * H8865 * Dashboard!$I$8 * 'Lookups and Calculations'!$F$12</f>
        <v>0</v>
      </c>
      <c r="K8865" s="12">
        <f>(1 - Dashboard!$I$11) * I8865 * Dashboard!$I$10 * 'Lookups and Calculations'!$F$12</f>
        <v>0</v>
      </c>
      <c r="L8865" s="12">
        <f>(H8865 - I8865) * Dashboard!$I$13 * (Dashboard!$D$12 / 365) * 'Lookups and Calculations'!$F$12</f>
        <v>0</v>
      </c>
      <c r="M8865" s="3">
        <f>(G8865*2) * Dashboard!$I$13 * (Dashboard!$D$12 / 365) * 'Lookups and Calculations'!$F$12</f>
        <v>1602.0878730267946</v>
      </c>
      <c r="N8865" s="12">
        <f>H8865 * Dashboard!$I$14 * Dashboard!$I$15 * (Dashboard!$D$12 / 365) * 'Lookups and Calculations'!$F$12</f>
        <v>0</v>
      </c>
    </row>
    <row r="8866" spans="1:14" x14ac:dyDescent="0.35">
      <c r="A8866" s="2">
        <v>8865</v>
      </c>
      <c r="B8866" s="11">
        <v>-2.0470069609271611</v>
      </c>
      <c r="C8866" s="11">
        <v>0.84168536159243146</v>
      </c>
      <c r="D8866" s="3">
        <f>B8866*Dashboard!$D$11*Dashboard!$D$10*SQRT(Dashboard!$D$12/365)</f>
        <v>-508234.50446200668</v>
      </c>
      <c r="E8866" s="3">
        <f>IF(Dashboard!$I$3,C8866*Dashboard!$E$11*Dashboard!$E$10*SQRT(Dashboard!$D$12/365),0)</f>
        <v>417950.25696258579</v>
      </c>
      <c r="F8866" s="3">
        <f>D8866+IF(Dashboard!$I$3,E8866,0)</f>
        <v>-90284.24749942089</v>
      </c>
      <c r="G8866" s="3">
        <f>IF(Dashboard!$I$4, ('Lookups and Calculations'!$F$9) / (1 - 'Lookups and Calculations'!$F$10), 'Lookups and Calculations'!$F$9)</f>
        <v>1951878.888340465</v>
      </c>
      <c r="H8866" s="12">
        <f t="shared" si="276"/>
        <v>0</v>
      </c>
      <c r="I8866" s="12">
        <f t="shared" si="277"/>
        <v>0</v>
      </c>
      <c r="J8866" s="13">
        <f>(1 - Dashboard!$I$9) * H8866 * Dashboard!$I$8 * 'Lookups and Calculations'!$F$12</f>
        <v>0</v>
      </c>
      <c r="K8866" s="12">
        <f>(1 - Dashboard!$I$11) * I8866 * Dashboard!$I$10 * 'Lookups and Calculations'!$F$12</f>
        <v>0</v>
      </c>
      <c r="L8866" s="12">
        <f>(H8866 - I8866) * Dashboard!$I$13 * (Dashboard!$D$12 / 365) * 'Lookups and Calculations'!$F$12</f>
        <v>0</v>
      </c>
      <c r="M8866" s="3">
        <f>(G8866*2) * Dashboard!$I$13 * (Dashboard!$D$12 / 365) * 'Lookups and Calculations'!$F$12</f>
        <v>1602.0878730267946</v>
      </c>
      <c r="N8866" s="12">
        <f>H8866 * Dashboard!$I$14 * Dashboard!$I$15 * (Dashboard!$D$12 / 365) * 'Lookups and Calculations'!$F$12</f>
        <v>0</v>
      </c>
    </row>
    <row r="8867" spans="1:14" x14ac:dyDescent="0.35">
      <c r="A8867" s="2">
        <v>8866</v>
      </c>
      <c r="B8867" s="11">
        <v>-1.0497161554901897</v>
      </c>
      <c r="C8867" s="11">
        <v>-3.564462736905457E-2</v>
      </c>
      <c r="D8867" s="3">
        <f>B8867*Dashboard!$D$11*Dashboard!$D$10*SQRT(Dashboard!$D$12/365)</f>
        <v>-260625.38149341595</v>
      </c>
      <c r="E8867" s="3">
        <f>IF(Dashboard!$I$3,C8867*Dashboard!$E$11*Dashboard!$E$10*SQRT(Dashboard!$D$12/365),0)</f>
        <v>-17699.822104600018</v>
      </c>
      <c r="F8867" s="3">
        <f>D8867+IF(Dashboard!$I$3,E8867,0)</f>
        <v>-278325.20359801594</v>
      </c>
      <c r="G8867" s="3">
        <f>IF(Dashboard!$I$4, ('Lookups and Calculations'!$F$9) / (1 - 'Lookups and Calculations'!$F$10), 'Lookups and Calculations'!$F$9)</f>
        <v>1951878.888340465</v>
      </c>
      <c r="H8867" s="12">
        <f t="shared" si="276"/>
        <v>0</v>
      </c>
      <c r="I8867" s="12">
        <f t="shared" si="277"/>
        <v>0</v>
      </c>
      <c r="J8867" s="13">
        <f>(1 - Dashboard!$I$9) * H8867 * Dashboard!$I$8 * 'Lookups and Calculations'!$F$12</f>
        <v>0</v>
      </c>
      <c r="K8867" s="12">
        <f>(1 - Dashboard!$I$11) * I8867 * Dashboard!$I$10 * 'Lookups and Calculations'!$F$12</f>
        <v>0</v>
      </c>
      <c r="L8867" s="12">
        <f>(H8867 - I8867) * Dashboard!$I$13 * (Dashboard!$D$12 / 365) * 'Lookups and Calculations'!$F$12</f>
        <v>0</v>
      </c>
      <c r="M8867" s="3">
        <f>(G8867*2) * Dashboard!$I$13 * (Dashboard!$D$12 / 365) * 'Lookups and Calculations'!$F$12</f>
        <v>1602.0878730267946</v>
      </c>
      <c r="N8867" s="12">
        <f>H8867 * Dashboard!$I$14 * Dashboard!$I$15 * (Dashboard!$D$12 / 365) * 'Lookups and Calculations'!$F$12</f>
        <v>0</v>
      </c>
    </row>
    <row r="8868" spans="1:14" x14ac:dyDescent="0.35">
      <c r="A8868" s="2">
        <v>8867</v>
      </c>
      <c r="B8868" s="11">
        <v>-2.0975079501343012</v>
      </c>
      <c r="C8868" s="11">
        <v>0.56099251894531088</v>
      </c>
      <c r="D8868" s="3">
        <f>B8868*Dashboard!$D$11*Dashboard!$D$10*SQRT(Dashboard!$D$12/365)</f>
        <v>-520772.97927642887</v>
      </c>
      <c r="E8868" s="3">
        <f>IF(Dashboard!$I$3,C8868*Dashboard!$E$11*Dashboard!$E$10*SQRT(Dashboard!$D$12/365),0)</f>
        <v>278568.42728460883</v>
      </c>
      <c r="F8868" s="3">
        <f>D8868+IF(Dashboard!$I$3,E8868,0)</f>
        <v>-242204.55199182004</v>
      </c>
      <c r="G8868" s="3">
        <f>IF(Dashboard!$I$4, ('Lookups and Calculations'!$F$9) / (1 - 'Lookups and Calculations'!$F$10), 'Lookups and Calculations'!$F$9)</f>
        <v>1951878.888340465</v>
      </c>
      <c r="H8868" s="12">
        <f t="shared" si="276"/>
        <v>0</v>
      </c>
      <c r="I8868" s="12">
        <f t="shared" si="277"/>
        <v>0</v>
      </c>
      <c r="J8868" s="13">
        <f>(1 - Dashboard!$I$9) * H8868 * Dashboard!$I$8 * 'Lookups and Calculations'!$F$12</f>
        <v>0</v>
      </c>
      <c r="K8868" s="12">
        <f>(1 - Dashboard!$I$11) * I8868 * Dashboard!$I$10 * 'Lookups and Calculations'!$F$12</f>
        <v>0</v>
      </c>
      <c r="L8868" s="12">
        <f>(H8868 - I8868) * Dashboard!$I$13 * (Dashboard!$D$12 / 365) * 'Lookups and Calculations'!$F$12</f>
        <v>0</v>
      </c>
      <c r="M8868" s="3">
        <f>(G8868*2) * Dashboard!$I$13 * (Dashboard!$D$12 / 365) * 'Lookups and Calculations'!$F$12</f>
        <v>1602.0878730267946</v>
      </c>
      <c r="N8868" s="12">
        <f>H8868 * Dashboard!$I$14 * Dashboard!$I$15 * (Dashboard!$D$12 / 365) * 'Lookups and Calculations'!$F$12</f>
        <v>0</v>
      </c>
    </row>
    <row r="8869" spans="1:14" x14ac:dyDescent="0.35">
      <c r="A8869" s="2">
        <v>8868</v>
      </c>
      <c r="B8869" s="11">
        <v>1.5772361139213404</v>
      </c>
      <c r="C8869" s="11">
        <v>0.66923066078143745</v>
      </c>
      <c r="D8869" s="3">
        <f>B8869*Dashboard!$D$11*Dashboard!$D$10*SQRT(Dashboard!$D$12/365)</f>
        <v>391598.96867928491</v>
      </c>
      <c r="E8869" s="3">
        <f>IF(Dashboard!$I$3,C8869*Dashboard!$E$11*Dashboard!$E$10*SQRT(Dashboard!$D$12/365),0)</f>
        <v>332315.54141758283</v>
      </c>
      <c r="F8869" s="3">
        <f>D8869+IF(Dashboard!$I$3,E8869,0)</f>
        <v>723914.5100968678</v>
      </c>
      <c r="G8869" s="3">
        <f>IF(Dashboard!$I$4, ('Lookups and Calculations'!$F$9) / (1 - 'Lookups and Calculations'!$F$10), 'Lookups and Calculations'!$F$9)</f>
        <v>1951878.888340465</v>
      </c>
      <c r="H8869" s="12">
        <f t="shared" si="276"/>
        <v>0</v>
      </c>
      <c r="I8869" s="12">
        <f t="shared" si="277"/>
        <v>0</v>
      </c>
      <c r="J8869" s="13">
        <f>(1 - Dashboard!$I$9) * H8869 * Dashboard!$I$8 * 'Lookups and Calculations'!$F$12</f>
        <v>0</v>
      </c>
      <c r="K8869" s="12">
        <f>(1 - Dashboard!$I$11) * I8869 * Dashboard!$I$10 * 'Lookups and Calculations'!$F$12</f>
        <v>0</v>
      </c>
      <c r="L8869" s="12">
        <f>(H8869 - I8869) * Dashboard!$I$13 * (Dashboard!$D$12 / 365) * 'Lookups and Calculations'!$F$12</f>
        <v>0</v>
      </c>
      <c r="M8869" s="3">
        <f>(G8869*2) * Dashboard!$I$13 * (Dashboard!$D$12 / 365) * 'Lookups and Calculations'!$F$12</f>
        <v>1602.0878730267946</v>
      </c>
      <c r="N8869" s="12">
        <f>H8869 * Dashboard!$I$14 * Dashboard!$I$15 * (Dashboard!$D$12 / 365) * 'Lookups and Calculations'!$F$12</f>
        <v>0</v>
      </c>
    </row>
    <row r="8870" spans="1:14" x14ac:dyDescent="0.35">
      <c r="A8870" s="2">
        <v>8869</v>
      </c>
      <c r="B8870" s="11">
        <v>7.8716196174278927E-2</v>
      </c>
      <c r="C8870" s="11">
        <v>4.8479640237294508E-2</v>
      </c>
      <c r="D8870" s="3">
        <f>B8870*Dashboard!$D$11*Dashboard!$D$10*SQRT(Dashboard!$D$12/365)</f>
        <v>19543.796244663728</v>
      </c>
      <c r="E8870" s="3">
        <f>IF(Dashboard!$I$3,C8870*Dashboard!$E$11*Dashboard!$E$10*SQRT(Dashboard!$D$12/365),0)</f>
        <v>24073.221442625545</v>
      </c>
      <c r="F8870" s="3">
        <f>D8870+IF(Dashboard!$I$3,E8870,0)</f>
        <v>43617.017687289277</v>
      </c>
      <c r="G8870" s="3">
        <f>IF(Dashboard!$I$4, ('Lookups and Calculations'!$F$9) / (1 - 'Lookups and Calculations'!$F$10), 'Lookups and Calculations'!$F$9)</f>
        <v>1951878.888340465</v>
      </c>
      <c r="H8870" s="12">
        <f t="shared" si="276"/>
        <v>0</v>
      </c>
      <c r="I8870" s="12">
        <f t="shared" si="277"/>
        <v>0</v>
      </c>
      <c r="J8870" s="13">
        <f>(1 - Dashboard!$I$9) * H8870 * Dashboard!$I$8 * 'Lookups and Calculations'!$F$12</f>
        <v>0</v>
      </c>
      <c r="K8870" s="12">
        <f>(1 - Dashboard!$I$11) * I8870 * Dashboard!$I$10 * 'Lookups and Calculations'!$F$12</f>
        <v>0</v>
      </c>
      <c r="L8870" s="12">
        <f>(H8870 - I8870) * Dashboard!$I$13 * (Dashboard!$D$12 / 365) * 'Lookups and Calculations'!$F$12</f>
        <v>0</v>
      </c>
      <c r="M8870" s="3">
        <f>(G8870*2) * Dashboard!$I$13 * (Dashboard!$D$12 / 365) * 'Lookups and Calculations'!$F$12</f>
        <v>1602.0878730267946</v>
      </c>
      <c r="N8870" s="12">
        <f>H8870 * Dashboard!$I$14 * Dashboard!$I$15 * (Dashboard!$D$12 / 365) * 'Lookups and Calculations'!$F$12</f>
        <v>0</v>
      </c>
    </row>
    <row r="8871" spans="1:14" x14ac:dyDescent="0.35">
      <c r="A8871" s="2">
        <v>8870</v>
      </c>
      <c r="B8871" s="11">
        <v>0.61782588893594537</v>
      </c>
      <c r="C8871" s="11">
        <v>-2.6908377439363163</v>
      </c>
      <c r="D8871" s="3">
        <f>B8871*Dashboard!$D$11*Dashboard!$D$10*SQRT(Dashboard!$D$12/365)</f>
        <v>153394.90314431427</v>
      </c>
      <c r="E8871" s="3">
        <f>IF(Dashboard!$I$3,C8871*Dashboard!$E$11*Dashboard!$E$10*SQRT(Dashboard!$D$12/365),0)</f>
        <v>-1336171.8972931236</v>
      </c>
      <c r="F8871" s="3">
        <f>D8871+IF(Dashboard!$I$3,E8871,0)</f>
        <v>-1182776.9941488095</v>
      </c>
      <c r="G8871" s="3">
        <f>IF(Dashboard!$I$4, ('Lookups and Calculations'!$F$9) / (1 - 'Lookups and Calculations'!$F$10), 'Lookups and Calculations'!$F$9)</f>
        <v>1951878.888340465</v>
      </c>
      <c r="H8871" s="12">
        <f t="shared" si="276"/>
        <v>0</v>
      </c>
      <c r="I8871" s="12">
        <f t="shared" si="277"/>
        <v>0</v>
      </c>
      <c r="J8871" s="13">
        <f>(1 - Dashboard!$I$9) * H8871 * Dashboard!$I$8 * 'Lookups and Calculations'!$F$12</f>
        <v>0</v>
      </c>
      <c r="K8871" s="12">
        <f>(1 - Dashboard!$I$11) * I8871 * Dashboard!$I$10 * 'Lookups and Calculations'!$F$12</f>
        <v>0</v>
      </c>
      <c r="L8871" s="12">
        <f>(H8871 - I8871) * Dashboard!$I$13 * (Dashboard!$D$12 / 365) * 'Lookups and Calculations'!$F$12</f>
        <v>0</v>
      </c>
      <c r="M8871" s="3">
        <f>(G8871*2) * Dashboard!$I$13 * (Dashboard!$D$12 / 365) * 'Lookups and Calculations'!$F$12</f>
        <v>1602.0878730267946</v>
      </c>
      <c r="N8871" s="12">
        <f>H8871 * Dashboard!$I$14 * Dashboard!$I$15 * (Dashboard!$D$12 / 365) * 'Lookups and Calculations'!$F$12</f>
        <v>0</v>
      </c>
    </row>
    <row r="8872" spans="1:14" x14ac:dyDescent="0.35">
      <c r="A8872" s="2">
        <v>8871</v>
      </c>
      <c r="B8872" s="11">
        <v>-1.0419647720660248</v>
      </c>
      <c r="C8872" s="11">
        <v>0.73271387787260123</v>
      </c>
      <c r="D8872" s="3">
        <f>B8872*Dashboard!$D$11*Dashboard!$D$10*SQRT(Dashboard!$D$12/365)</f>
        <v>-258700.85432341983</v>
      </c>
      <c r="E8872" s="3">
        <f>IF(Dashboard!$I$3,C8872*Dashboard!$E$11*Dashboard!$E$10*SQRT(Dashboard!$D$12/365),0)</f>
        <v>363838.99199282465</v>
      </c>
      <c r="F8872" s="3">
        <f>D8872+IF(Dashboard!$I$3,E8872,0)</f>
        <v>105138.13766940482</v>
      </c>
      <c r="G8872" s="3">
        <f>IF(Dashboard!$I$4, ('Lookups and Calculations'!$F$9) / (1 - 'Lookups and Calculations'!$F$10), 'Lookups and Calculations'!$F$9)</f>
        <v>1951878.888340465</v>
      </c>
      <c r="H8872" s="12">
        <f t="shared" si="276"/>
        <v>0</v>
      </c>
      <c r="I8872" s="12">
        <f t="shared" si="277"/>
        <v>0</v>
      </c>
      <c r="J8872" s="13">
        <f>(1 - Dashboard!$I$9) * H8872 * Dashboard!$I$8 * 'Lookups and Calculations'!$F$12</f>
        <v>0</v>
      </c>
      <c r="K8872" s="12">
        <f>(1 - Dashboard!$I$11) * I8872 * Dashboard!$I$10 * 'Lookups and Calculations'!$F$12</f>
        <v>0</v>
      </c>
      <c r="L8872" s="12">
        <f>(H8872 - I8872) * Dashboard!$I$13 * (Dashboard!$D$12 / 365) * 'Lookups and Calculations'!$F$12</f>
        <v>0</v>
      </c>
      <c r="M8872" s="3">
        <f>(G8872*2) * Dashboard!$I$13 * (Dashboard!$D$12 / 365) * 'Lookups and Calculations'!$F$12</f>
        <v>1602.0878730267946</v>
      </c>
      <c r="N8872" s="12">
        <f>H8872 * Dashboard!$I$14 * Dashboard!$I$15 * (Dashboard!$D$12 / 365) * 'Lookups and Calculations'!$F$12</f>
        <v>0</v>
      </c>
    </row>
    <row r="8873" spans="1:14" x14ac:dyDescent="0.35">
      <c r="A8873" s="2">
        <v>8872</v>
      </c>
      <c r="B8873" s="11">
        <v>1.49669099122411</v>
      </c>
      <c r="C8873" s="11">
        <v>0.86948737197172699</v>
      </c>
      <c r="D8873" s="3">
        <f>B8873*Dashboard!$D$11*Dashboard!$D$10*SQRT(Dashboard!$D$12/365)</f>
        <v>371601.08332655655</v>
      </c>
      <c r="E8873" s="3">
        <f>IF(Dashboard!$I$3,C8873*Dashboard!$E$11*Dashboard!$E$10*SQRT(Dashboard!$D$12/365),0)</f>
        <v>431755.72146551928</v>
      </c>
      <c r="F8873" s="3">
        <f>D8873+IF(Dashboard!$I$3,E8873,0)</f>
        <v>803356.80479207588</v>
      </c>
      <c r="G8873" s="3">
        <f>IF(Dashboard!$I$4, ('Lookups and Calculations'!$F$9) / (1 - 'Lookups and Calculations'!$F$10), 'Lookups and Calculations'!$F$9)</f>
        <v>1951878.888340465</v>
      </c>
      <c r="H8873" s="12">
        <f t="shared" si="276"/>
        <v>0</v>
      </c>
      <c r="I8873" s="12">
        <f t="shared" si="277"/>
        <v>0</v>
      </c>
      <c r="J8873" s="13">
        <f>(1 - Dashboard!$I$9) * H8873 * Dashboard!$I$8 * 'Lookups and Calculations'!$F$12</f>
        <v>0</v>
      </c>
      <c r="K8873" s="12">
        <f>(1 - Dashboard!$I$11) * I8873 * Dashboard!$I$10 * 'Lookups and Calculations'!$F$12</f>
        <v>0</v>
      </c>
      <c r="L8873" s="12">
        <f>(H8873 - I8873) * Dashboard!$I$13 * (Dashboard!$D$12 / 365) * 'Lookups and Calculations'!$F$12</f>
        <v>0</v>
      </c>
      <c r="M8873" s="3">
        <f>(G8873*2) * Dashboard!$I$13 * (Dashboard!$D$12 / 365) * 'Lookups and Calculations'!$F$12</f>
        <v>1602.0878730267946</v>
      </c>
      <c r="N8873" s="12">
        <f>H8873 * Dashboard!$I$14 * Dashboard!$I$15 * (Dashboard!$D$12 / 365) * 'Lookups and Calculations'!$F$12</f>
        <v>0</v>
      </c>
    </row>
    <row r="8874" spans="1:14" x14ac:dyDescent="0.35">
      <c r="A8874" s="2">
        <v>8873</v>
      </c>
      <c r="B8874" s="11">
        <v>0.71878643766141159</v>
      </c>
      <c r="C8874" s="11">
        <v>-1.341243892087677</v>
      </c>
      <c r="D8874" s="3">
        <f>B8874*Dashboard!$D$11*Dashboard!$D$10*SQRT(Dashboard!$D$12/365)</f>
        <v>178461.56653683091</v>
      </c>
      <c r="E8874" s="3">
        <f>IF(Dashboard!$I$3,C8874*Dashboard!$E$11*Dashboard!$E$10*SQRT(Dashboard!$D$12/365),0)</f>
        <v>-666012.80588623229</v>
      </c>
      <c r="F8874" s="3">
        <f>D8874+IF(Dashboard!$I$3,E8874,0)</f>
        <v>-487551.23934940138</v>
      </c>
      <c r="G8874" s="3">
        <f>IF(Dashboard!$I$4, ('Lookups and Calculations'!$F$9) / (1 - 'Lookups and Calculations'!$F$10), 'Lookups and Calculations'!$F$9)</f>
        <v>1951878.888340465</v>
      </c>
      <c r="H8874" s="12">
        <f t="shared" si="276"/>
        <v>0</v>
      </c>
      <c r="I8874" s="12">
        <f t="shared" si="277"/>
        <v>0</v>
      </c>
      <c r="J8874" s="13">
        <f>(1 - Dashboard!$I$9) * H8874 * Dashboard!$I$8 * 'Lookups and Calculations'!$F$12</f>
        <v>0</v>
      </c>
      <c r="K8874" s="12">
        <f>(1 - Dashboard!$I$11) * I8874 * Dashboard!$I$10 * 'Lookups and Calculations'!$F$12</f>
        <v>0</v>
      </c>
      <c r="L8874" s="12">
        <f>(H8874 - I8874) * Dashboard!$I$13 * (Dashboard!$D$12 / 365) * 'Lookups and Calculations'!$F$12</f>
        <v>0</v>
      </c>
      <c r="M8874" s="3">
        <f>(G8874*2) * Dashboard!$I$13 * (Dashboard!$D$12 / 365) * 'Lookups and Calculations'!$F$12</f>
        <v>1602.0878730267946</v>
      </c>
      <c r="N8874" s="12">
        <f>H8874 * Dashboard!$I$14 * Dashboard!$I$15 * (Dashboard!$D$12 / 365) * 'Lookups and Calculations'!$F$12</f>
        <v>0</v>
      </c>
    </row>
    <row r="8875" spans="1:14" x14ac:dyDescent="0.35">
      <c r="A8875" s="2">
        <v>8874</v>
      </c>
      <c r="B8875" s="11">
        <v>0.57009338184481517</v>
      </c>
      <c r="C8875" s="11">
        <v>-9.0241457062041744E-2</v>
      </c>
      <c r="D8875" s="3">
        <f>B8875*Dashboard!$D$11*Dashboard!$D$10*SQRT(Dashboard!$D$12/365)</f>
        <v>141543.79196040219</v>
      </c>
      <c r="E8875" s="3">
        <f>IF(Dashboard!$I$3,C8875*Dashboard!$E$11*Dashboard!$E$10*SQRT(Dashboard!$D$12/365),0)</f>
        <v>-44810.616756362091</v>
      </c>
      <c r="F8875" s="3">
        <f>D8875+IF(Dashboard!$I$3,E8875,0)</f>
        <v>96733.175204040104</v>
      </c>
      <c r="G8875" s="3">
        <f>IF(Dashboard!$I$4, ('Lookups and Calculations'!$F$9) / (1 - 'Lookups and Calculations'!$F$10), 'Lookups and Calculations'!$F$9)</f>
        <v>1951878.888340465</v>
      </c>
      <c r="H8875" s="12">
        <f t="shared" si="276"/>
        <v>0</v>
      </c>
      <c r="I8875" s="12">
        <f t="shared" si="277"/>
        <v>0</v>
      </c>
      <c r="J8875" s="13">
        <f>(1 - Dashboard!$I$9) * H8875 * Dashboard!$I$8 * 'Lookups and Calculations'!$F$12</f>
        <v>0</v>
      </c>
      <c r="K8875" s="12">
        <f>(1 - Dashboard!$I$11) * I8875 * Dashboard!$I$10 * 'Lookups and Calculations'!$F$12</f>
        <v>0</v>
      </c>
      <c r="L8875" s="12">
        <f>(H8875 - I8875) * Dashboard!$I$13 * (Dashboard!$D$12 / 365) * 'Lookups and Calculations'!$F$12</f>
        <v>0</v>
      </c>
      <c r="M8875" s="3">
        <f>(G8875*2) * Dashboard!$I$13 * (Dashboard!$D$12 / 365) * 'Lookups and Calculations'!$F$12</f>
        <v>1602.0878730267946</v>
      </c>
      <c r="N8875" s="12">
        <f>H8875 * Dashboard!$I$14 * Dashboard!$I$15 * (Dashboard!$D$12 / 365) * 'Lookups and Calculations'!$F$12</f>
        <v>0</v>
      </c>
    </row>
    <row r="8876" spans="1:14" x14ac:dyDescent="0.35">
      <c r="A8876" s="2">
        <v>8875</v>
      </c>
      <c r="B8876" s="11">
        <v>-1.8886562296275633</v>
      </c>
      <c r="C8876" s="11">
        <v>0.99137022998428814</v>
      </c>
      <c r="D8876" s="3">
        <f>B8876*Dashboard!$D$11*Dashboard!$D$10*SQRT(Dashboard!$D$12/365)</f>
        <v>-468918.90515559522</v>
      </c>
      <c r="E8876" s="3">
        <f>IF(Dashboard!$I$3,C8876*Dashboard!$E$11*Dashboard!$E$10*SQRT(Dashboard!$D$12/365),0)</f>
        <v>492278.3040720484</v>
      </c>
      <c r="F8876" s="3">
        <f>D8876+IF(Dashboard!$I$3,E8876,0)</f>
        <v>23359.398916453181</v>
      </c>
      <c r="G8876" s="3">
        <f>IF(Dashboard!$I$4, ('Lookups and Calculations'!$F$9) / (1 - 'Lookups and Calculations'!$F$10), 'Lookups and Calculations'!$F$9)</f>
        <v>1951878.888340465</v>
      </c>
      <c r="H8876" s="12">
        <f t="shared" si="276"/>
        <v>0</v>
      </c>
      <c r="I8876" s="12">
        <f t="shared" si="277"/>
        <v>0</v>
      </c>
      <c r="J8876" s="13">
        <f>(1 - Dashboard!$I$9) * H8876 * Dashboard!$I$8 * 'Lookups and Calculations'!$F$12</f>
        <v>0</v>
      </c>
      <c r="K8876" s="12">
        <f>(1 - Dashboard!$I$11) * I8876 * Dashboard!$I$10 * 'Lookups and Calculations'!$F$12</f>
        <v>0</v>
      </c>
      <c r="L8876" s="12">
        <f>(H8876 - I8876) * Dashboard!$I$13 * (Dashboard!$D$12 / 365) * 'Lookups and Calculations'!$F$12</f>
        <v>0</v>
      </c>
      <c r="M8876" s="3">
        <f>(G8876*2) * Dashboard!$I$13 * (Dashboard!$D$12 / 365) * 'Lookups and Calculations'!$F$12</f>
        <v>1602.0878730267946</v>
      </c>
      <c r="N8876" s="12">
        <f>H8876 * Dashboard!$I$14 * Dashboard!$I$15 * (Dashboard!$D$12 / 365) * 'Lookups and Calculations'!$F$12</f>
        <v>0</v>
      </c>
    </row>
    <row r="8877" spans="1:14" x14ac:dyDescent="0.35">
      <c r="A8877" s="2">
        <v>8876</v>
      </c>
      <c r="B8877" s="11">
        <v>-1.4099024083074263</v>
      </c>
      <c r="C8877" s="11">
        <v>0.80142292386996228</v>
      </c>
      <c r="D8877" s="3">
        <f>B8877*Dashboard!$D$11*Dashboard!$D$10*SQRT(Dashboard!$D$12/365)</f>
        <v>-350053.06064096582</v>
      </c>
      <c r="E8877" s="3">
        <f>IF(Dashboard!$I$3,C8877*Dashboard!$E$11*Dashboard!$E$10*SQRT(Dashboard!$D$12/365),0)</f>
        <v>397957.39863342483</v>
      </c>
      <c r="F8877" s="3">
        <f>D8877+IF(Dashboard!$I$3,E8877,0)</f>
        <v>47904.337992459012</v>
      </c>
      <c r="G8877" s="3">
        <f>IF(Dashboard!$I$4, ('Lookups and Calculations'!$F$9) / (1 - 'Lookups and Calculations'!$F$10), 'Lookups and Calculations'!$F$9)</f>
        <v>1951878.888340465</v>
      </c>
      <c r="H8877" s="12">
        <f t="shared" si="276"/>
        <v>0</v>
      </c>
      <c r="I8877" s="12">
        <f t="shared" si="277"/>
        <v>0</v>
      </c>
      <c r="J8877" s="13">
        <f>(1 - Dashboard!$I$9) * H8877 * Dashboard!$I$8 * 'Lookups and Calculations'!$F$12</f>
        <v>0</v>
      </c>
      <c r="K8877" s="12">
        <f>(1 - Dashboard!$I$11) * I8877 * Dashboard!$I$10 * 'Lookups and Calculations'!$F$12</f>
        <v>0</v>
      </c>
      <c r="L8877" s="12">
        <f>(H8877 - I8877) * Dashboard!$I$13 * (Dashboard!$D$12 / 365) * 'Lookups and Calculations'!$F$12</f>
        <v>0</v>
      </c>
      <c r="M8877" s="3">
        <f>(G8877*2) * Dashboard!$I$13 * (Dashboard!$D$12 / 365) * 'Lookups and Calculations'!$F$12</f>
        <v>1602.0878730267946</v>
      </c>
      <c r="N8877" s="12">
        <f>H8877 * Dashboard!$I$14 * Dashboard!$I$15 * (Dashboard!$D$12 / 365) * 'Lookups and Calculations'!$F$12</f>
        <v>0</v>
      </c>
    </row>
    <row r="8878" spans="1:14" x14ac:dyDescent="0.35">
      <c r="A8878" s="2">
        <v>8877</v>
      </c>
      <c r="B8878" s="11">
        <v>-1.5539964810958327</v>
      </c>
      <c r="C8878" s="11">
        <v>2.1681244185702173</v>
      </c>
      <c r="D8878" s="3">
        <f>B8878*Dashboard!$D$11*Dashboard!$D$10*SQRT(Dashboard!$D$12/365)</f>
        <v>-385828.99158668082</v>
      </c>
      <c r="E8878" s="3">
        <f>IF(Dashboard!$I$3,C8878*Dashboard!$E$11*Dashboard!$E$10*SQRT(Dashboard!$D$12/365),0)</f>
        <v>1076611.5216187784</v>
      </c>
      <c r="F8878" s="3">
        <f>D8878+IF(Dashboard!$I$3,E8878,0)</f>
        <v>690782.53003209759</v>
      </c>
      <c r="G8878" s="3">
        <f>IF(Dashboard!$I$4, ('Lookups and Calculations'!$F$9) / (1 - 'Lookups and Calculations'!$F$10), 'Lookups and Calculations'!$F$9)</f>
        <v>1951878.888340465</v>
      </c>
      <c r="H8878" s="12">
        <f t="shared" si="276"/>
        <v>0</v>
      </c>
      <c r="I8878" s="12">
        <f t="shared" si="277"/>
        <v>0</v>
      </c>
      <c r="J8878" s="13">
        <f>(1 - Dashboard!$I$9) * H8878 * Dashboard!$I$8 * 'Lookups and Calculations'!$F$12</f>
        <v>0</v>
      </c>
      <c r="K8878" s="12">
        <f>(1 - Dashboard!$I$11) * I8878 * Dashboard!$I$10 * 'Lookups and Calculations'!$F$12</f>
        <v>0</v>
      </c>
      <c r="L8878" s="12">
        <f>(H8878 - I8878) * Dashboard!$I$13 * (Dashboard!$D$12 / 365) * 'Lookups and Calculations'!$F$12</f>
        <v>0</v>
      </c>
      <c r="M8878" s="3">
        <f>(G8878*2) * Dashboard!$I$13 * (Dashboard!$D$12 / 365) * 'Lookups and Calculations'!$F$12</f>
        <v>1602.0878730267946</v>
      </c>
      <c r="N8878" s="12">
        <f>H8878 * Dashboard!$I$14 * Dashboard!$I$15 * (Dashboard!$D$12 / 365) * 'Lookups and Calculations'!$F$12</f>
        <v>0</v>
      </c>
    </row>
    <row r="8879" spans="1:14" x14ac:dyDescent="0.35">
      <c r="A8879" s="2">
        <v>8878</v>
      </c>
      <c r="B8879" s="11">
        <v>-0.91687393651111393</v>
      </c>
      <c r="C8879" s="11">
        <v>-1.1477508005445571</v>
      </c>
      <c r="D8879" s="3">
        <f>B8879*Dashboard!$D$11*Dashboard!$D$10*SQRT(Dashboard!$D$12/365)</f>
        <v>-227643.08068878946</v>
      </c>
      <c r="E8879" s="3">
        <f>IF(Dashboard!$I$3,C8879*Dashboard!$E$11*Dashboard!$E$10*SQRT(Dashboard!$D$12/365),0)</f>
        <v>-569931.19270725443</v>
      </c>
      <c r="F8879" s="3">
        <f>D8879+IF(Dashboard!$I$3,E8879,0)</f>
        <v>-797574.27339604392</v>
      </c>
      <c r="G8879" s="3">
        <f>IF(Dashboard!$I$4, ('Lookups and Calculations'!$F$9) / (1 - 'Lookups and Calculations'!$F$10), 'Lookups and Calculations'!$F$9)</f>
        <v>1951878.888340465</v>
      </c>
      <c r="H8879" s="12">
        <f t="shared" si="276"/>
        <v>0</v>
      </c>
      <c r="I8879" s="12">
        <f t="shared" si="277"/>
        <v>0</v>
      </c>
      <c r="J8879" s="13">
        <f>(1 - Dashboard!$I$9) * H8879 * Dashboard!$I$8 * 'Lookups and Calculations'!$F$12</f>
        <v>0</v>
      </c>
      <c r="K8879" s="12">
        <f>(1 - Dashboard!$I$11) * I8879 * Dashboard!$I$10 * 'Lookups and Calculations'!$F$12</f>
        <v>0</v>
      </c>
      <c r="L8879" s="12">
        <f>(H8879 - I8879) * Dashboard!$I$13 * (Dashboard!$D$12 / 365) * 'Lookups and Calculations'!$F$12</f>
        <v>0</v>
      </c>
      <c r="M8879" s="3">
        <f>(G8879*2) * Dashboard!$I$13 * (Dashboard!$D$12 / 365) * 'Lookups and Calculations'!$F$12</f>
        <v>1602.0878730267946</v>
      </c>
      <c r="N8879" s="12">
        <f>H8879 * Dashboard!$I$14 * Dashboard!$I$15 * (Dashboard!$D$12 / 365) * 'Lookups and Calculations'!$F$12</f>
        <v>0</v>
      </c>
    </row>
    <row r="8880" spans="1:14" x14ac:dyDescent="0.35">
      <c r="A8880" s="2">
        <v>8879</v>
      </c>
      <c r="B8880" s="11">
        <v>-0.29149386848470238</v>
      </c>
      <c r="C8880" s="11">
        <v>-0.67245228769810861</v>
      </c>
      <c r="D8880" s="3">
        <f>B8880*Dashboard!$D$11*Dashboard!$D$10*SQRT(Dashboard!$D$12/365)</f>
        <v>-72372.612614827172</v>
      </c>
      <c r="E8880" s="3">
        <f>IF(Dashboard!$I$3,C8880*Dashboard!$E$11*Dashboard!$E$10*SQRT(Dashboard!$D$12/365),0)</f>
        <v>-333915.28386185301</v>
      </c>
      <c r="F8880" s="3">
        <f>D8880+IF(Dashboard!$I$3,E8880,0)</f>
        <v>-406287.89647668018</v>
      </c>
      <c r="G8880" s="3">
        <f>IF(Dashboard!$I$4, ('Lookups and Calculations'!$F$9) / (1 - 'Lookups and Calculations'!$F$10), 'Lookups and Calculations'!$F$9)</f>
        <v>1951878.888340465</v>
      </c>
      <c r="H8880" s="12">
        <f t="shared" si="276"/>
        <v>0</v>
      </c>
      <c r="I8880" s="12">
        <f t="shared" si="277"/>
        <v>0</v>
      </c>
      <c r="J8880" s="13">
        <f>(1 - Dashboard!$I$9) * H8880 * Dashboard!$I$8 * 'Lookups and Calculations'!$F$12</f>
        <v>0</v>
      </c>
      <c r="K8880" s="12">
        <f>(1 - Dashboard!$I$11) * I8880 * Dashboard!$I$10 * 'Lookups and Calculations'!$F$12</f>
        <v>0</v>
      </c>
      <c r="L8880" s="12">
        <f>(H8880 - I8880) * Dashboard!$I$13 * (Dashboard!$D$12 / 365) * 'Lookups and Calculations'!$F$12</f>
        <v>0</v>
      </c>
      <c r="M8880" s="3">
        <f>(G8880*2) * Dashboard!$I$13 * (Dashboard!$D$12 / 365) * 'Lookups and Calculations'!$F$12</f>
        <v>1602.0878730267946</v>
      </c>
      <c r="N8880" s="12">
        <f>H8880 * Dashboard!$I$14 * Dashboard!$I$15 * (Dashboard!$D$12 / 365) * 'Lookups and Calculations'!$F$12</f>
        <v>0</v>
      </c>
    </row>
    <row r="8881" spans="1:14" x14ac:dyDescent="0.35">
      <c r="A8881" s="2">
        <v>8880</v>
      </c>
      <c r="B8881" s="11">
        <v>1.3289730997630016</v>
      </c>
      <c r="C8881" s="11">
        <v>0.28774688657880731</v>
      </c>
      <c r="D8881" s="3">
        <f>B8881*Dashboard!$D$11*Dashboard!$D$10*SQRT(Dashboard!$D$12/365)</f>
        <v>329959.78894740064</v>
      </c>
      <c r="E8881" s="3">
        <f>IF(Dashboard!$I$3,C8881*Dashboard!$E$11*Dashboard!$E$10*SQRT(Dashboard!$D$12/365),0)</f>
        <v>142884.61065577119</v>
      </c>
      <c r="F8881" s="3">
        <f>D8881+IF(Dashboard!$I$3,E8881,0)</f>
        <v>472844.39960317186</v>
      </c>
      <c r="G8881" s="3">
        <f>IF(Dashboard!$I$4, ('Lookups and Calculations'!$F$9) / (1 - 'Lookups and Calculations'!$F$10), 'Lookups and Calculations'!$F$9)</f>
        <v>1951878.888340465</v>
      </c>
      <c r="H8881" s="12">
        <f t="shared" si="276"/>
        <v>0</v>
      </c>
      <c r="I8881" s="12">
        <f t="shared" si="277"/>
        <v>0</v>
      </c>
      <c r="J8881" s="13">
        <f>(1 - Dashboard!$I$9) * H8881 * Dashboard!$I$8 * 'Lookups and Calculations'!$F$12</f>
        <v>0</v>
      </c>
      <c r="K8881" s="12">
        <f>(1 - Dashboard!$I$11) * I8881 * Dashboard!$I$10 * 'Lookups and Calculations'!$F$12</f>
        <v>0</v>
      </c>
      <c r="L8881" s="12">
        <f>(H8881 - I8881) * Dashboard!$I$13 * (Dashboard!$D$12 / 365) * 'Lookups and Calculations'!$F$12</f>
        <v>0</v>
      </c>
      <c r="M8881" s="3">
        <f>(G8881*2) * Dashboard!$I$13 * (Dashboard!$D$12 / 365) * 'Lookups and Calculations'!$F$12</f>
        <v>1602.0878730267946</v>
      </c>
      <c r="N8881" s="12">
        <f>H8881 * Dashboard!$I$14 * Dashboard!$I$15 * (Dashboard!$D$12 / 365) * 'Lookups and Calculations'!$F$12</f>
        <v>0</v>
      </c>
    </row>
    <row r="8882" spans="1:14" x14ac:dyDescent="0.35">
      <c r="A8882" s="2">
        <v>8881</v>
      </c>
      <c r="B8882" s="11">
        <v>-1.023788330008687</v>
      </c>
      <c r="C8882" s="11">
        <v>1.4079654997129725E-2</v>
      </c>
      <c r="D8882" s="3">
        <f>B8882*Dashboard!$D$11*Dashboard!$D$10*SQRT(Dashboard!$D$12/365)</f>
        <v>-254187.97517927212</v>
      </c>
      <c r="E8882" s="3">
        <f>IF(Dashboard!$I$3,C8882*Dashboard!$E$11*Dashboard!$E$10*SQRT(Dashboard!$D$12/365),0)</f>
        <v>6991.4432310685897</v>
      </c>
      <c r="F8882" s="3">
        <f>D8882+IF(Dashboard!$I$3,E8882,0)</f>
        <v>-247196.53194820354</v>
      </c>
      <c r="G8882" s="3">
        <f>IF(Dashboard!$I$4, ('Lookups and Calculations'!$F$9) / (1 - 'Lookups and Calculations'!$F$10), 'Lookups and Calculations'!$F$9)</f>
        <v>1951878.888340465</v>
      </c>
      <c r="H8882" s="12">
        <f t="shared" si="276"/>
        <v>0</v>
      </c>
      <c r="I8882" s="12">
        <f t="shared" si="277"/>
        <v>0</v>
      </c>
      <c r="J8882" s="13">
        <f>(1 - Dashboard!$I$9) * H8882 * Dashboard!$I$8 * 'Lookups and Calculations'!$F$12</f>
        <v>0</v>
      </c>
      <c r="K8882" s="12">
        <f>(1 - Dashboard!$I$11) * I8882 * Dashboard!$I$10 * 'Lookups and Calculations'!$F$12</f>
        <v>0</v>
      </c>
      <c r="L8882" s="12">
        <f>(H8882 - I8882) * Dashboard!$I$13 * (Dashboard!$D$12 / 365) * 'Lookups and Calculations'!$F$12</f>
        <v>0</v>
      </c>
      <c r="M8882" s="3">
        <f>(G8882*2) * Dashboard!$I$13 * (Dashboard!$D$12 / 365) * 'Lookups and Calculations'!$F$12</f>
        <v>1602.0878730267946</v>
      </c>
      <c r="N8882" s="12">
        <f>H8882 * Dashboard!$I$14 * Dashboard!$I$15 * (Dashboard!$D$12 / 365) * 'Lookups and Calculations'!$F$12</f>
        <v>0</v>
      </c>
    </row>
    <row r="8883" spans="1:14" x14ac:dyDescent="0.35">
      <c r="A8883" s="2">
        <v>8882</v>
      </c>
      <c r="B8883" s="11">
        <v>0.58159709029490747</v>
      </c>
      <c r="C8883" s="11">
        <v>0.52282963407605132</v>
      </c>
      <c r="D8883" s="3">
        <f>B8883*Dashboard!$D$11*Dashboard!$D$10*SQRT(Dashboard!$D$12/365)</f>
        <v>144399.95301662057</v>
      </c>
      <c r="E8883" s="3">
        <f>IF(Dashboard!$I$3,C8883*Dashboard!$E$11*Dashboard!$E$10*SQRT(Dashboard!$D$12/365),0)</f>
        <v>259618.13033829679</v>
      </c>
      <c r="F8883" s="3">
        <f>D8883+IF(Dashboard!$I$3,E8883,0)</f>
        <v>404018.08335491735</v>
      </c>
      <c r="G8883" s="3">
        <f>IF(Dashboard!$I$4, ('Lookups and Calculations'!$F$9) / (1 - 'Lookups and Calculations'!$F$10), 'Lookups and Calculations'!$F$9)</f>
        <v>1951878.888340465</v>
      </c>
      <c r="H8883" s="12">
        <f t="shared" si="276"/>
        <v>0</v>
      </c>
      <c r="I8883" s="12">
        <f t="shared" si="277"/>
        <v>0</v>
      </c>
      <c r="J8883" s="13">
        <f>(1 - Dashboard!$I$9) * H8883 * Dashboard!$I$8 * 'Lookups and Calculations'!$F$12</f>
        <v>0</v>
      </c>
      <c r="K8883" s="12">
        <f>(1 - Dashboard!$I$11) * I8883 * Dashboard!$I$10 * 'Lookups and Calculations'!$F$12</f>
        <v>0</v>
      </c>
      <c r="L8883" s="12">
        <f>(H8883 - I8883) * Dashboard!$I$13 * (Dashboard!$D$12 / 365) * 'Lookups and Calculations'!$F$12</f>
        <v>0</v>
      </c>
      <c r="M8883" s="3">
        <f>(G8883*2) * Dashboard!$I$13 * (Dashboard!$D$12 / 365) * 'Lookups and Calculations'!$F$12</f>
        <v>1602.0878730267946</v>
      </c>
      <c r="N8883" s="12">
        <f>H8883 * Dashboard!$I$14 * Dashboard!$I$15 * (Dashboard!$D$12 / 365) * 'Lookups and Calculations'!$F$12</f>
        <v>0</v>
      </c>
    </row>
    <row r="8884" spans="1:14" x14ac:dyDescent="0.35">
      <c r="A8884" s="2">
        <v>8883</v>
      </c>
      <c r="B8884" s="11">
        <v>0.20711570219180278</v>
      </c>
      <c r="C8884" s="11">
        <v>-0.23999644374253645</v>
      </c>
      <c r="D8884" s="3">
        <f>B8884*Dashboard!$D$11*Dashboard!$D$10*SQRT(Dashboard!$D$12/365)</f>
        <v>51423.0524267851</v>
      </c>
      <c r="E8884" s="3">
        <f>IF(Dashboard!$I$3,C8884*Dashboard!$E$11*Dashboard!$E$10*SQRT(Dashboard!$D$12/365),0)</f>
        <v>-119173.48205097007</v>
      </c>
      <c r="F8884" s="3">
        <f>D8884+IF(Dashboard!$I$3,E8884,0)</f>
        <v>-67750.429624184966</v>
      </c>
      <c r="G8884" s="3">
        <f>IF(Dashboard!$I$4, ('Lookups and Calculations'!$F$9) / (1 - 'Lookups and Calculations'!$F$10), 'Lookups and Calculations'!$F$9)</f>
        <v>1951878.888340465</v>
      </c>
      <c r="H8884" s="12">
        <f t="shared" si="276"/>
        <v>0</v>
      </c>
      <c r="I8884" s="12">
        <f t="shared" si="277"/>
        <v>0</v>
      </c>
      <c r="J8884" s="13">
        <f>(1 - Dashboard!$I$9) * H8884 * Dashboard!$I$8 * 'Lookups and Calculations'!$F$12</f>
        <v>0</v>
      </c>
      <c r="K8884" s="12">
        <f>(1 - Dashboard!$I$11) * I8884 * Dashboard!$I$10 * 'Lookups and Calculations'!$F$12</f>
        <v>0</v>
      </c>
      <c r="L8884" s="12">
        <f>(H8884 - I8884) * Dashboard!$I$13 * (Dashboard!$D$12 / 365) * 'Lookups and Calculations'!$F$12</f>
        <v>0</v>
      </c>
      <c r="M8884" s="3">
        <f>(G8884*2) * Dashboard!$I$13 * (Dashboard!$D$12 / 365) * 'Lookups and Calculations'!$F$12</f>
        <v>1602.0878730267946</v>
      </c>
      <c r="N8884" s="12">
        <f>H8884 * Dashboard!$I$14 * Dashboard!$I$15 * (Dashboard!$D$12 / 365) * 'Lookups and Calculations'!$F$12</f>
        <v>0</v>
      </c>
    </row>
    <row r="8885" spans="1:14" x14ac:dyDescent="0.35">
      <c r="A8885" s="2">
        <v>8884</v>
      </c>
      <c r="B8885" s="11">
        <v>0.55522333747288943</v>
      </c>
      <c r="C8885" s="11">
        <v>1.3238134899575742</v>
      </c>
      <c r="D8885" s="3">
        <f>B8885*Dashboard!$D$11*Dashboard!$D$10*SQRT(Dashboard!$D$12/365)</f>
        <v>137851.83107460692</v>
      </c>
      <c r="E8885" s="3">
        <f>IF(Dashboard!$I$3,C8885*Dashboard!$E$11*Dashboard!$E$10*SQRT(Dashboard!$D$12/365),0)</f>
        <v>657357.50382008415</v>
      </c>
      <c r="F8885" s="3">
        <f>D8885+IF(Dashboard!$I$3,E8885,0)</f>
        <v>795209.33489469113</v>
      </c>
      <c r="G8885" s="3">
        <f>IF(Dashboard!$I$4, ('Lookups and Calculations'!$F$9) / (1 - 'Lookups and Calculations'!$F$10), 'Lookups and Calculations'!$F$9)</f>
        <v>1951878.888340465</v>
      </c>
      <c r="H8885" s="12">
        <f t="shared" si="276"/>
        <v>0</v>
      </c>
      <c r="I8885" s="12">
        <f t="shared" si="277"/>
        <v>0</v>
      </c>
      <c r="J8885" s="13">
        <f>(1 - Dashboard!$I$9) * H8885 * Dashboard!$I$8 * 'Lookups and Calculations'!$F$12</f>
        <v>0</v>
      </c>
      <c r="K8885" s="12">
        <f>(1 - Dashboard!$I$11) * I8885 * Dashboard!$I$10 * 'Lookups and Calculations'!$F$12</f>
        <v>0</v>
      </c>
      <c r="L8885" s="12">
        <f>(H8885 - I8885) * Dashboard!$I$13 * (Dashboard!$D$12 / 365) * 'Lookups and Calculations'!$F$12</f>
        <v>0</v>
      </c>
      <c r="M8885" s="3">
        <f>(G8885*2) * Dashboard!$I$13 * (Dashboard!$D$12 / 365) * 'Lookups and Calculations'!$F$12</f>
        <v>1602.0878730267946</v>
      </c>
      <c r="N8885" s="12">
        <f>H8885 * Dashboard!$I$14 * Dashboard!$I$15 * (Dashboard!$D$12 / 365) * 'Lookups and Calculations'!$F$12</f>
        <v>0</v>
      </c>
    </row>
    <row r="8886" spans="1:14" x14ac:dyDescent="0.35">
      <c r="A8886" s="2">
        <v>8885</v>
      </c>
      <c r="B8886" s="11">
        <v>0.42896021246047528</v>
      </c>
      <c r="C8886" s="11">
        <v>-0.57871912187826935</v>
      </c>
      <c r="D8886" s="3">
        <f>B8886*Dashboard!$D$11*Dashboard!$D$10*SQRT(Dashboard!$D$12/365)</f>
        <v>106502.99934252363</v>
      </c>
      <c r="E8886" s="3">
        <f>IF(Dashboard!$I$3,C8886*Dashboard!$E$11*Dashboard!$E$10*SQRT(Dashboard!$D$12/365),0)</f>
        <v>-287370.81186794833</v>
      </c>
      <c r="F8886" s="3">
        <f>D8886+IF(Dashboard!$I$3,E8886,0)</f>
        <v>-180867.8125254247</v>
      </c>
      <c r="G8886" s="3">
        <f>IF(Dashboard!$I$4, ('Lookups and Calculations'!$F$9) / (1 - 'Lookups and Calculations'!$F$10), 'Lookups and Calculations'!$F$9)</f>
        <v>1951878.888340465</v>
      </c>
      <c r="H8886" s="12">
        <f t="shared" si="276"/>
        <v>0</v>
      </c>
      <c r="I8886" s="12">
        <f t="shared" si="277"/>
        <v>0</v>
      </c>
      <c r="J8886" s="13">
        <f>(1 - Dashboard!$I$9) * H8886 * Dashboard!$I$8 * 'Lookups and Calculations'!$F$12</f>
        <v>0</v>
      </c>
      <c r="K8886" s="12">
        <f>(1 - Dashboard!$I$11) * I8886 * Dashboard!$I$10 * 'Lookups and Calculations'!$F$12</f>
        <v>0</v>
      </c>
      <c r="L8886" s="12">
        <f>(H8886 - I8886) * Dashboard!$I$13 * (Dashboard!$D$12 / 365) * 'Lookups and Calculations'!$F$12</f>
        <v>0</v>
      </c>
      <c r="M8886" s="3">
        <f>(G8886*2) * Dashboard!$I$13 * (Dashboard!$D$12 / 365) * 'Lookups and Calculations'!$F$12</f>
        <v>1602.0878730267946</v>
      </c>
      <c r="N8886" s="12">
        <f>H8886 * Dashboard!$I$14 * Dashboard!$I$15 * (Dashboard!$D$12 / 365) * 'Lookups and Calculations'!$F$12</f>
        <v>0</v>
      </c>
    </row>
    <row r="8887" spans="1:14" x14ac:dyDescent="0.35">
      <c r="A8887" s="2">
        <v>8886</v>
      </c>
      <c r="B8887" s="11">
        <v>1.6205137169509485</v>
      </c>
      <c r="C8887" s="11">
        <v>1.0379444832101832</v>
      </c>
      <c r="D8887" s="3">
        <f>B8887*Dashboard!$D$11*Dashboard!$D$10*SQRT(Dashboard!$D$12/365)</f>
        <v>402344.00841285475</v>
      </c>
      <c r="E8887" s="3">
        <f>IF(Dashboard!$I$3,C8887*Dashboard!$E$11*Dashboard!$E$10*SQRT(Dashboard!$D$12/365),0)</f>
        <v>515405.37980825355</v>
      </c>
      <c r="F8887" s="3">
        <f>D8887+IF(Dashboard!$I$3,E8887,0)</f>
        <v>917749.38822110835</v>
      </c>
      <c r="G8887" s="3">
        <f>IF(Dashboard!$I$4, ('Lookups and Calculations'!$F$9) / (1 - 'Lookups and Calculations'!$F$10), 'Lookups and Calculations'!$F$9)</f>
        <v>1951878.888340465</v>
      </c>
      <c r="H8887" s="12">
        <f t="shared" si="276"/>
        <v>0</v>
      </c>
      <c r="I8887" s="12">
        <f t="shared" si="277"/>
        <v>0</v>
      </c>
      <c r="J8887" s="13">
        <f>(1 - Dashboard!$I$9) * H8887 * Dashboard!$I$8 * 'Lookups and Calculations'!$F$12</f>
        <v>0</v>
      </c>
      <c r="K8887" s="12">
        <f>(1 - Dashboard!$I$11) * I8887 * Dashboard!$I$10 * 'Lookups and Calculations'!$F$12</f>
        <v>0</v>
      </c>
      <c r="L8887" s="12">
        <f>(H8887 - I8887) * Dashboard!$I$13 * (Dashboard!$D$12 / 365) * 'Lookups and Calculations'!$F$12</f>
        <v>0</v>
      </c>
      <c r="M8887" s="3">
        <f>(G8887*2) * Dashboard!$I$13 * (Dashboard!$D$12 / 365) * 'Lookups and Calculations'!$F$12</f>
        <v>1602.0878730267946</v>
      </c>
      <c r="N8887" s="12">
        <f>H8887 * Dashboard!$I$14 * Dashboard!$I$15 * (Dashboard!$D$12 / 365) * 'Lookups and Calculations'!$F$12</f>
        <v>0</v>
      </c>
    </row>
    <row r="8888" spans="1:14" x14ac:dyDescent="0.35">
      <c r="A8888" s="2">
        <v>8887</v>
      </c>
      <c r="B8888" s="11">
        <v>-1.1458582132824084</v>
      </c>
      <c r="C8888" s="11">
        <v>-0.57170646052597229</v>
      </c>
      <c r="D8888" s="3">
        <f>B8888*Dashboard!$D$11*Dashboard!$D$10*SQRT(Dashboard!$D$12/365)</f>
        <v>-284495.70144477277</v>
      </c>
      <c r="E8888" s="3">
        <f>IF(Dashboard!$I$3,C8888*Dashboard!$E$11*Dashboard!$E$10*SQRT(Dashboard!$D$12/365),0)</f>
        <v>-283888.57996998716</v>
      </c>
      <c r="F8888" s="3">
        <f>D8888+IF(Dashboard!$I$3,E8888,0)</f>
        <v>-568384.28141475993</v>
      </c>
      <c r="G8888" s="3">
        <f>IF(Dashboard!$I$4, ('Lookups and Calculations'!$F$9) / (1 - 'Lookups and Calculations'!$F$10), 'Lookups and Calculations'!$F$9)</f>
        <v>1951878.888340465</v>
      </c>
      <c r="H8888" s="12">
        <f t="shared" si="276"/>
        <v>0</v>
      </c>
      <c r="I8888" s="12">
        <f t="shared" si="277"/>
        <v>0</v>
      </c>
      <c r="J8888" s="13">
        <f>(1 - Dashboard!$I$9) * H8888 * Dashboard!$I$8 * 'Lookups and Calculations'!$F$12</f>
        <v>0</v>
      </c>
      <c r="K8888" s="12">
        <f>(1 - Dashboard!$I$11) * I8888 * Dashboard!$I$10 * 'Lookups and Calculations'!$F$12</f>
        <v>0</v>
      </c>
      <c r="L8888" s="12">
        <f>(H8888 - I8888) * Dashboard!$I$13 * (Dashboard!$D$12 / 365) * 'Lookups and Calculations'!$F$12</f>
        <v>0</v>
      </c>
      <c r="M8888" s="3">
        <f>(G8888*2) * Dashboard!$I$13 * (Dashboard!$D$12 / 365) * 'Lookups and Calculations'!$F$12</f>
        <v>1602.0878730267946</v>
      </c>
      <c r="N8888" s="12">
        <f>H8888 * Dashboard!$I$14 * Dashboard!$I$15 * (Dashboard!$D$12 / 365) * 'Lookups and Calculations'!$F$12</f>
        <v>0</v>
      </c>
    </row>
    <row r="8889" spans="1:14" x14ac:dyDescent="0.35">
      <c r="A8889" s="2">
        <v>8888</v>
      </c>
      <c r="B8889" s="11">
        <v>-1.705124943566025</v>
      </c>
      <c r="C8889" s="11">
        <v>-2.1729725787799424E-3</v>
      </c>
      <c r="D8889" s="3">
        <f>B8889*Dashboard!$D$11*Dashboard!$D$10*SQRT(Dashboard!$D$12/365)</f>
        <v>-423351.43322940677</v>
      </c>
      <c r="E8889" s="3">
        <f>IF(Dashboard!$I$3,C8889*Dashboard!$E$11*Dashboard!$E$10*SQRT(Dashboard!$D$12/365),0)</f>
        <v>-1079.0189411818519</v>
      </c>
      <c r="F8889" s="3">
        <f>D8889+IF(Dashboard!$I$3,E8889,0)</f>
        <v>-424430.4521705886</v>
      </c>
      <c r="G8889" s="3">
        <f>IF(Dashboard!$I$4, ('Lookups and Calculations'!$F$9) / (1 - 'Lookups and Calculations'!$F$10), 'Lookups and Calculations'!$F$9)</f>
        <v>1951878.888340465</v>
      </c>
      <c r="H8889" s="12">
        <f t="shared" si="276"/>
        <v>0</v>
      </c>
      <c r="I8889" s="12">
        <f t="shared" si="277"/>
        <v>0</v>
      </c>
      <c r="J8889" s="13">
        <f>(1 - Dashboard!$I$9) * H8889 * Dashboard!$I$8 * 'Lookups and Calculations'!$F$12</f>
        <v>0</v>
      </c>
      <c r="K8889" s="12">
        <f>(1 - Dashboard!$I$11) * I8889 * Dashboard!$I$10 * 'Lookups and Calculations'!$F$12</f>
        <v>0</v>
      </c>
      <c r="L8889" s="12">
        <f>(H8889 - I8889) * Dashboard!$I$13 * (Dashboard!$D$12 / 365) * 'Lookups and Calculations'!$F$12</f>
        <v>0</v>
      </c>
      <c r="M8889" s="3">
        <f>(G8889*2) * Dashboard!$I$13 * (Dashboard!$D$12 / 365) * 'Lookups and Calculations'!$F$12</f>
        <v>1602.0878730267946</v>
      </c>
      <c r="N8889" s="12">
        <f>H8889 * Dashboard!$I$14 * Dashboard!$I$15 * (Dashboard!$D$12 / 365) * 'Lookups and Calculations'!$F$12</f>
        <v>0</v>
      </c>
    </row>
    <row r="8890" spans="1:14" x14ac:dyDescent="0.35">
      <c r="A8890" s="2">
        <v>8889</v>
      </c>
      <c r="B8890" s="11">
        <v>0.28824819127379253</v>
      </c>
      <c r="C8890" s="11">
        <v>0.73806536467955242</v>
      </c>
      <c r="D8890" s="3">
        <f>B8890*Dashboard!$D$11*Dashboard!$D$10*SQRT(Dashboard!$D$12/365)</f>
        <v>71566.77014315172</v>
      </c>
      <c r="E8890" s="3">
        <f>IF(Dashboard!$I$3,C8890*Dashboard!$E$11*Dashboard!$E$10*SQRT(Dashboard!$D$12/365),0)</f>
        <v>366496.34518935106</v>
      </c>
      <c r="F8890" s="3">
        <f>D8890+IF(Dashboard!$I$3,E8890,0)</f>
        <v>438063.11533250276</v>
      </c>
      <c r="G8890" s="3">
        <f>IF(Dashboard!$I$4, ('Lookups and Calculations'!$F$9) / (1 - 'Lookups and Calculations'!$F$10), 'Lookups and Calculations'!$F$9)</f>
        <v>1951878.888340465</v>
      </c>
      <c r="H8890" s="12">
        <f t="shared" si="276"/>
        <v>0</v>
      </c>
      <c r="I8890" s="12">
        <f t="shared" si="277"/>
        <v>0</v>
      </c>
      <c r="J8890" s="13">
        <f>(1 - Dashboard!$I$9) * H8890 * Dashboard!$I$8 * 'Lookups and Calculations'!$F$12</f>
        <v>0</v>
      </c>
      <c r="K8890" s="12">
        <f>(1 - Dashboard!$I$11) * I8890 * Dashboard!$I$10 * 'Lookups and Calculations'!$F$12</f>
        <v>0</v>
      </c>
      <c r="L8890" s="12">
        <f>(H8890 - I8890) * Dashboard!$I$13 * (Dashboard!$D$12 / 365) * 'Lookups and Calculations'!$F$12</f>
        <v>0</v>
      </c>
      <c r="M8890" s="3">
        <f>(G8890*2) * Dashboard!$I$13 * (Dashboard!$D$12 / 365) * 'Lookups and Calculations'!$F$12</f>
        <v>1602.0878730267946</v>
      </c>
      <c r="N8890" s="12">
        <f>H8890 * Dashboard!$I$14 * Dashboard!$I$15 * (Dashboard!$D$12 / 365) * 'Lookups and Calculations'!$F$12</f>
        <v>0</v>
      </c>
    </row>
    <row r="8891" spans="1:14" x14ac:dyDescent="0.35">
      <c r="A8891" s="2">
        <v>8890</v>
      </c>
      <c r="B8891" s="11">
        <v>2.3502642950760162</v>
      </c>
      <c r="C8891" s="11">
        <v>0.51266418750623188</v>
      </c>
      <c r="D8891" s="3">
        <f>B8891*Dashboard!$D$11*Dashboard!$D$10*SQRT(Dashboard!$D$12/365)</f>
        <v>583527.77111304132</v>
      </c>
      <c r="E8891" s="3">
        <f>IF(Dashboard!$I$3,C8891*Dashboard!$E$11*Dashboard!$E$10*SQRT(Dashboard!$D$12/365),0)</f>
        <v>254570.34027342362</v>
      </c>
      <c r="F8891" s="3">
        <f>D8891+IF(Dashboard!$I$3,E8891,0)</f>
        <v>838098.11138646491</v>
      </c>
      <c r="G8891" s="3">
        <f>IF(Dashboard!$I$4, ('Lookups and Calculations'!$F$9) / (1 - 'Lookups and Calculations'!$F$10), 'Lookups and Calculations'!$F$9)</f>
        <v>1951878.888340465</v>
      </c>
      <c r="H8891" s="12">
        <f t="shared" si="276"/>
        <v>0</v>
      </c>
      <c r="I8891" s="12">
        <f t="shared" si="277"/>
        <v>0</v>
      </c>
      <c r="J8891" s="13">
        <f>(1 - Dashboard!$I$9) * H8891 * Dashboard!$I$8 * 'Lookups and Calculations'!$F$12</f>
        <v>0</v>
      </c>
      <c r="K8891" s="12">
        <f>(1 - Dashboard!$I$11) * I8891 * Dashboard!$I$10 * 'Lookups and Calculations'!$F$12</f>
        <v>0</v>
      </c>
      <c r="L8891" s="12">
        <f>(H8891 - I8891) * Dashboard!$I$13 * (Dashboard!$D$12 / 365) * 'Lookups and Calculations'!$F$12</f>
        <v>0</v>
      </c>
      <c r="M8891" s="3">
        <f>(G8891*2) * Dashboard!$I$13 * (Dashboard!$D$12 / 365) * 'Lookups and Calculations'!$F$12</f>
        <v>1602.0878730267946</v>
      </c>
      <c r="N8891" s="12">
        <f>H8891 * Dashboard!$I$14 * Dashboard!$I$15 * (Dashboard!$D$12 / 365) * 'Lookups and Calculations'!$F$12</f>
        <v>0</v>
      </c>
    </row>
    <row r="8892" spans="1:14" x14ac:dyDescent="0.35">
      <c r="A8892" s="2">
        <v>8891</v>
      </c>
      <c r="B8892" s="11">
        <v>-0.9782738205285606</v>
      </c>
      <c r="C8892" s="11">
        <v>1.6028100263573986</v>
      </c>
      <c r="D8892" s="3">
        <f>B8892*Dashboard!$D$11*Dashboard!$D$10*SQRT(Dashboard!$D$12/365)</f>
        <v>-242887.55236049183</v>
      </c>
      <c r="E8892" s="3">
        <f>IF(Dashboard!$I$3,C8892*Dashboard!$E$11*Dashboard!$E$10*SQRT(Dashboard!$D$12/365),0)</f>
        <v>795897.00967457984</v>
      </c>
      <c r="F8892" s="3">
        <f>D8892+IF(Dashboard!$I$3,E8892,0)</f>
        <v>553009.45731408801</v>
      </c>
      <c r="G8892" s="3">
        <f>IF(Dashboard!$I$4, ('Lookups and Calculations'!$F$9) / (1 - 'Lookups and Calculations'!$F$10), 'Lookups and Calculations'!$F$9)</f>
        <v>1951878.888340465</v>
      </c>
      <c r="H8892" s="12">
        <f t="shared" si="276"/>
        <v>0</v>
      </c>
      <c r="I8892" s="12">
        <f t="shared" si="277"/>
        <v>0</v>
      </c>
      <c r="J8892" s="13">
        <f>(1 - Dashboard!$I$9) * H8892 * Dashboard!$I$8 * 'Lookups and Calculations'!$F$12</f>
        <v>0</v>
      </c>
      <c r="K8892" s="12">
        <f>(1 - Dashboard!$I$11) * I8892 * Dashboard!$I$10 * 'Lookups and Calculations'!$F$12</f>
        <v>0</v>
      </c>
      <c r="L8892" s="12">
        <f>(H8892 - I8892) * Dashboard!$I$13 * (Dashboard!$D$12 / 365) * 'Lookups and Calculations'!$F$12</f>
        <v>0</v>
      </c>
      <c r="M8892" s="3">
        <f>(G8892*2) * Dashboard!$I$13 * (Dashboard!$D$12 / 365) * 'Lookups and Calculations'!$F$12</f>
        <v>1602.0878730267946</v>
      </c>
      <c r="N8892" s="12">
        <f>H8892 * Dashboard!$I$14 * Dashboard!$I$15 * (Dashboard!$D$12 / 365) * 'Lookups and Calculations'!$F$12</f>
        <v>0</v>
      </c>
    </row>
    <row r="8893" spans="1:14" x14ac:dyDescent="0.35">
      <c r="A8893" s="2">
        <v>8892</v>
      </c>
      <c r="B8893" s="11">
        <v>-0.73491696576034249</v>
      </c>
      <c r="C8893" s="11">
        <v>1.4098963533636539</v>
      </c>
      <c r="D8893" s="3">
        <f>B8893*Dashboard!$D$11*Dashboard!$D$10*SQRT(Dashboard!$D$12/365)</f>
        <v>-182466.48254911328</v>
      </c>
      <c r="E8893" s="3">
        <f>IF(Dashboard!$I$3,C8893*Dashboard!$E$11*Dashboard!$E$10*SQRT(Dashboard!$D$12/365),0)</f>
        <v>700103.11461765901</v>
      </c>
      <c r="F8893" s="3">
        <f>D8893+IF(Dashboard!$I$3,E8893,0)</f>
        <v>517636.63206854573</v>
      </c>
      <c r="G8893" s="3">
        <f>IF(Dashboard!$I$4, ('Lookups and Calculations'!$F$9) / (1 - 'Lookups and Calculations'!$F$10), 'Lookups and Calculations'!$F$9)</f>
        <v>1951878.888340465</v>
      </c>
      <c r="H8893" s="12">
        <f t="shared" si="276"/>
        <v>0</v>
      </c>
      <c r="I8893" s="12">
        <f t="shared" si="277"/>
        <v>0</v>
      </c>
      <c r="J8893" s="13">
        <f>(1 - Dashboard!$I$9) * H8893 * Dashboard!$I$8 * 'Lookups and Calculations'!$F$12</f>
        <v>0</v>
      </c>
      <c r="K8893" s="12">
        <f>(1 - Dashboard!$I$11) * I8893 * Dashboard!$I$10 * 'Lookups and Calculations'!$F$12</f>
        <v>0</v>
      </c>
      <c r="L8893" s="12">
        <f>(H8893 - I8893) * Dashboard!$I$13 * (Dashboard!$D$12 / 365) * 'Lookups and Calculations'!$F$12</f>
        <v>0</v>
      </c>
      <c r="M8893" s="3">
        <f>(G8893*2) * Dashboard!$I$13 * (Dashboard!$D$12 / 365) * 'Lookups and Calculations'!$F$12</f>
        <v>1602.0878730267946</v>
      </c>
      <c r="N8893" s="12">
        <f>H8893 * Dashboard!$I$14 * Dashboard!$I$15 * (Dashboard!$D$12 / 365) * 'Lookups and Calculations'!$F$12</f>
        <v>0</v>
      </c>
    </row>
    <row r="8894" spans="1:14" x14ac:dyDescent="0.35">
      <c r="A8894" s="2">
        <v>8893</v>
      </c>
      <c r="B8894" s="11">
        <v>1.2812434453632948</v>
      </c>
      <c r="C8894" s="11">
        <v>0.69470899171327449</v>
      </c>
      <c r="D8894" s="3">
        <f>B8894*Dashboard!$D$11*Dashboard!$D$10*SQRT(Dashboard!$D$12/365)</f>
        <v>318109.38603475475</v>
      </c>
      <c r="E8894" s="3">
        <f>IF(Dashboard!$I$3,C8894*Dashboard!$E$11*Dashboard!$E$10*SQRT(Dashboard!$D$12/365),0)</f>
        <v>344967.15144415182</v>
      </c>
      <c r="F8894" s="3">
        <f>D8894+IF(Dashboard!$I$3,E8894,0)</f>
        <v>663076.53747890657</v>
      </c>
      <c r="G8894" s="3">
        <f>IF(Dashboard!$I$4, ('Lookups and Calculations'!$F$9) / (1 - 'Lookups and Calculations'!$F$10), 'Lookups and Calculations'!$F$9)</f>
        <v>1951878.888340465</v>
      </c>
      <c r="H8894" s="12">
        <f t="shared" si="276"/>
        <v>0</v>
      </c>
      <c r="I8894" s="12">
        <f t="shared" si="277"/>
        <v>0</v>
      </c>
      <c r="J8894" s="13">
        <f>(1 - Dashboard!$I$9) * H8894 * Dashboard!$I$8 * 'Lookups and Calculations'!$F$12</f>
        <v>0</v>
      </c>
      <c r="K8894" s="12">
        <f>(1 - Dashboard!$I$11) * I8894 * Dashboard!$I$10 * 'Lookups and Calculations'!$F$12</f>
        <v>0</v>
      </c>
      <c r="L8894" s="12">
        <f>(H8894 - I8894) * Dashboard!$I$13 * (Dashboard!$D$12 / 365) * 'Lookups and Calculations'!$F$12</f>
        <v>0</v>
      </c>
      <c r="M8894" s="3">
        <f>(G8894*2) * Dashboard!$I$13 * (Dashboard!$D$12 / 365) * 'Lookups and Calculations'!$F$12</f>
        <v>1602.0878730267946</v>
      </c>
      <c r="N8894" s="12">
        <f>H8894 * Dashboard!$I$14 * Dashboard!$I$15 * (Dashboard!$D$12 / 365) * 'Lookups and Calculations'!$F$12</f>
        <v>0</v>
      </c>
    </row>
    <row r="8895" spans="1:14" x14ac:dyDescent="0.35">
      <c r="A8895" s="2">
        <v>8894</v>
      </c>
      <c r="B8895" s="11">
        <v>2.4176839802868595</v>
      </c>
      <c r="C8895" s="11">
        <v>-0.50460297632357387</v>
      </c>
      <c r="D8895" s="3">
        <f>B8895*Dashboard!$D$11*Dashboard!$D$10*SQRT(Dashboard!$D$12/365)</f>
        <v>600266.84965950483</v>
      </c>
      <c r="E8895" s="3">
        <f>IF(Dashboard!$I$3,C8895*Dashboard!$E$11*Dashboard!$E$10*SQRT(Dashboard!$D$12/365),0)</f>
        <v>-250567.43676700263</v>
      </c>
      <c r="F8895" s="3">
        <f>D8895+IF(Dashboard!$I$3,E8895,0)</f>
        <v>349699.41289250221</v>
      </c>
      <c r="G8895" s="3">
        <f>IF(Dashboard!$I$4, ('Lookups and Calculations'!$F$9) / (1 - 'Lookups and Calculations'!$F$10), 'Lookups and Calculations'!$F$9)</f>
        <v>1951878.888340465</v>
      </c>
      <c r="H8895" s="12">
        <f t="shared" si="276"/>
        <v>0</v>
      </c>
      <c r="I8895" s="12">
        <f t="shared" si="277"/>
        <v>0</v>
      </c>
      <c r="J8895" s="13">
        <f>(1 - Dashboard!$I$9) * H8895 * Dashboard!$I$8 * 'Lookups and Calculations'!$F$12</f>
        <v>0</v>
      </c>
      <c r="K8895" s="12">
        <f>(1 - Dashboard!$I$11) * I8895 * Dashboard!$I$10 * 'Lookups and Calculations'!$F$12</f>
        <v>0</v>
      </c>
      <c r="L8895" s="12">
        <f>(H8895 - I8895) * Dashboard!$I$13 * (Dashboard!$D$12 / 365) * 'Lookups and Calculations'!$F$12</f>
        <v>0</v>
      </c>
      <c r="M8895" s="3">
        <f>(G8895*2) * Dashboard!$I$13 * (Dashboard!$D$12 / 365) * 'Lookups and Calculations'!$F$12</f>
        <v>1602.0878730267946</v>
      </c>
      <c r="N8895" s="12">
        <f>H8895 * Dashboard!$I$14 * Dashboard!$I$15 * (Dashboard!$D$12 / 365) * 'Lookups and Calculations'!$F$12</f>
        <v>0</v>
      </c>
    </row>
    <row r="8896" spans="1:14" x14ac:dyDescent="0.35">
      <c r="A8896" s="2">
        <v>8895</v>
      </c>
      <c r="B8896" s="11">
        <v>2.1385896682828776</v>
      </c>
      <c r="C8896" s="11">
        <v>-1.9168680436251662</v>
      </c>
      <c r="D8896" s="3">
        <f>B8896*Dashboard!$D$11*Dashboard!$D$10*SQRT(Dashboard!$D$12/365)</f>
        <v>530972.82083252829</v>
      </c>
      <c r="E8896" s="3">
        <f>IF(Dashboard!$I$3,C8896*Dashboard!$E$11*Dashboard!$E$10*SQRT(Dashboard!$D$12/365),0)</f>
        <v>-951846.76834673283</v>
      </c>
      <c r="F8896" s="3">
        <f>D8896+IF(Dashboard!$I$3,E8896,0)</f>
        <v>-420873.94751420454</v>
      </c>
      <c r="G8896" s="3">
        <f>IF(Dashboard!$I$4, ('Lookups and Calculations'!$F$9) / (1 - 'Lookups and Calculations'!$F$10), 'Lookups and Calculations'!$F$9)</f>
        <v>1951878.888340465</v>
      </c>
      <c r="H8896" s="12">
        <f t="shared" si="276"/>
        <v>0</v>
      </c>
      <c r="I8896" s="12">
        <f t="shared" si="277"/>
        <v>0</v>
      </c>
      <c r="J8896" s="13">
        <f>(1 - Dashboard!$I$9) * H8896 * Dashboard!$I$8 * 'Lookups and Calculations'!$F$12</f>
        <v>0</v>
      </c>
      <c r="K8896" s="12">
        <f>(1 - Dashboard!$I$11) * I8896 * Dashboard!$I$10 * 'Lookups and Calculations'!$F$12</f>
        <v>0</v>
      </c>
      <c r="L8896" s="12">
        <f>(H8896 - I8896) * Dashboard!$I$13 * (Dashboard!$D$12 / 365) * 'Lookups and Calculations'!$F$12</f>
        <v>0</v>
      </c>
      <c r="M8896" s="3">
        <f>(G8896*2) * Dashboard!$I$13 * (Dashboard!$D$12 / 365) * 'Lookups and Calculations'!$F$12</f>
        <v>1602.0878730267946</v>
      </c>
      <c r="N8896" s="12">
        <f>H8896 * Dashboard!$I$14 * Dashboard!$I$15 * (Dashboard!$D$12 / 365) * 'Lookups and Calculations'!$F$12</f>
        <v>0</v>
      </c>
    </row>
    <row r="8897" spans="1:14" x14ac:dyDescent="0.35">
      <c r="A8897" s="2">
        <v>8896</v>
      </c>
      <c r="B8897" s="11">
        <v>1.0818318005741487</v>
      </c>
      <c r="C8897" s="11">
        <v>1.3214602100146506</v>
      </c>
      <c r="D8897" s="3">
        <f>B8897*Dashboard!$D$11*Dashboard!$D$10*SQRT(Dashboard!$D$12/365)</f>
        <v>268599.11058974045</v>
      </c>
      <c r="E8897" s="3">
        <f>IF(Dashboard!$I$3,C8897*Dashboard!$E$11*Dashboard!$E$10*SQRT(Dashboard!$D$12/365),0)</f>
        <v>656188.95081710804</v>
      </c>
      <c r="F8897" s="3">
        <f>D8897+IF(Dashboard!$I$3,E8897,0)</f>
        <v>924788.06140684849</v>
      </c>
      <c r="G8897" s="3">
        <f>IF(Dashboard!$I$4, ('Lookups and Calculations'!$F$9) / (1 - 'Lookups and Calculations'!$F$10), 'Lookups and Calculations'!$F$9)</f>
        <v>1951878.888340465</v>
      </c>
      <c r="H8897" s="12">
        <f t="shared" si="276"/>
        <v>0</v>
      </c>
      <c r="I8897" s="12">
        <f t="shared" si="277"/>
        <v>0</v>
      </c>
      <c r="J8897" s="13">
        <f>(1 - Dashboard!$I$9) * H8897 * Dashboard!$I$8 * 'Lookups and Calculations'!$F$12</f>
        <v>0</v>
      </c>
      <c r="K8897" s="12">
        <f>(1 - Dashboard!$I$11) * I8897 * Dashboard!$I$10 * 'Lookups and Calculations'!$F$12</f>
        <v>0</v>
      </c>
      <c r="L8897" s="12">
        <f>(H8897 - I8897) * Dashboard!$I$13 * (Dashboard!$D$12 / 365) * 'Lookups and Calculations'!$F$12</f>
        <v>0</v>
      </c>
      <c r="M8897" s="3">
        <f>(G8897*2) * Dashboard!$I$13 * (Dashboard!$D$12 / 365) * 'Lookups and Calculations'!$F$12</f>
        <v>1602.0878730267946</v>
      </c>
      <c r="N8897" s="12">
        <f>H8897 * Dashboard!$I$14 * Dashboard!$I$15 * (Dashboard!$D$12 / 365) * 'Lookups and Calculations'!$F$12</f>
        <v>0</v>
      </c>
    </row>
    <row r="8898" spans="1:14" x14ac:dyDescent="0.35">
      <c r="A8898" s="2">
        <v>8897</v>
      </c>
      <c r="B8898" s="11">
        <v>0.91920932887589046</v>
      </c>
      <c r="C8898" s="11">
        <v>1.0581849895585334</v>
      </c>
      <c r="D8898" s="3">
        <f>B8898*Dashboard!$D$11*Dashboard!$D$10*SQRT(Dashboard!$D$12/365)</f>
        <v>228222.91603077529</v>
      </c>
      <c r="E8898" s="3">
        <f>IF(Dashboard!$I$3,C8898*Dashboard!$E$11*Dashboard!$E$10*SQRT(Dashboard!$D$12/365),0)</f>
        <v>525456.07715356653</v>
      </c>
      <c r="F8898" s="3">
        <f>D8898+IF(Dashboard!$I$3,E8898,0)</f>
        <v>753678.99318434182</v>
      </c>
      <c r="G8898" s="3">
        <f>IF(Dashboard!$I$4, ('Lookups and Calculations'!$F$9) / (1 - 'Lookups and Calculations'!$F$10), 'Lookups and Calculations'!$F$9)</f>
        <v>1951878.888340465</v>
      </c>
      <c r="H8898" s="12">
        <f t="shared" si="276"/>
        <v>0</v>
      </c>
      <c r="I8898" s="12">
        <f t="shared" si="277"/>
        <v>0</v>
      </c>
      <c r="J8898" s="13">
        <f>(1 - Dashboard!$I$9) * H8898 * Dashboard!$I$8 * 'Lookups and Calculations'!$F$12</f>
        <v>0</v>
      </c>
      <c r="K8898" s="12">
        <f>(1 - Dashboard!$I$11) * I8898 * Dashboard!$I$10 * 'Lookups and Calculations'!$F$12</f>
        <v>0</v>
      </c>
      <c r="L8898" s="12">
        <f>(H8898 - I8898) * Dashboard!$I$13 * (Dashboard!$D$12 / 365) * 'Lookups and Calculations'!$F$12</f>
        <v>0</v>
      </c>
      <c r="M8898" s="3">
        <f>(G8898*2) * Dashboard!$I$13 * (Dashboard!$D$12 / 365) * 'Lookups and Calculations'!$F$12</f>
        <v>1602.0878730267946</v>
      </c>
      <c r="N8898" s="12">
        <f>H8898 * Dashboard!$I$14 * Dashboard!$I$15 * (Dashboard!$D$12 / 365) * 'Lookups and Calculations'!$F$12</f>
        <v>0</v>
      </c>
    </row>
    <row r="8899" spans="1:14" x14ac:dyDescent="0.35">
      <c r="A8899" s="2">
        <v>8898</v>
      </c>
      <c r="B8899" s="11">
        <v>0.28151189088014605</v>
      </c>
      <c r="C8899" s="11">
        <v>-0.81577724148191677</v>
      </c>
      <c r="D8899" s="3">
        <f>B8899*Dashboard!$D$11*Dashboard!$D$10*SQRT(Dashboard!$D$12/365)</f>
        <v>69894.269581198823</v>
      </c>
      <c r="E8899" s="3">
        <f>IF(Dashboard!$I$3,C8899*Dashboard!$E$11*Dashboard!$E$10*SQRT(Dashboard!$D$12/365),0)</f>
        <v>-405085.22930293815</v>
      </c>
      <c r="F8899" s="3">
        <f>D8899+IF(Dashboard!$I$3,E8899,0)</f>
        <v>-335190.95972173935</v>
      </c>
      <c r="G8899" s="3">
        <f>IF(Dashboard!$I$4, ('Lookups and Calculations'!$F$9) / (1 - 'Lookups and Calculations'!$F$10), 'Lookups and Calculations'!$F$9)</f>
        <v>1951878.888340465</v>
      </c>
      <c r="H8899" s="12">
        <f t="shared" ref="H8899:H8962" si="278">MAX(0,F8899-G8899)</f>
        <v>0</v>
      </c>
      <c r="I8899" s="12">
        <f t="shared" ref="I8899:I8962" si="279">MAX(0,-F8899-G8899)</f>
        <v>0</v>
      </c>
      <c r="J8899" s="13">
        <f>(1 - Dashboard!$I$9) * H8899 * Dashboard!$I$8 * 'Lookups and Calculations'!$F$12</f>
        <v>0</v>
      </c>
      <c r="K8899" s="12">
        <f>(1 - Dashboard!$I$11) * I8899 * Dashboard!$I$10 * 'Lookups and Calculations'!$F$12</f>
        <v>0</v>
      </c>
      <c r="L8899" s="12">
        <f>(H8899 - I8899) * Dashboard!$I$13 * (Dashboard!$D$12 / 365) * 'Lookups and Calculations'!$F$12</f>
        <v>0</v>
      </c>
      <c r="M8899" s="3">
        <f>(G8899*2) * Dashboard!$I$13 * (Dashboard!$D$12 / 365) * 'Lookups and Calculations'!$F$12</f>
        <v>1602.0878730267946</v>
      </c>
      <c r="N8899" s="12">
        <f>H8899 * Dashboard!$I$14 * Dashboard!$I$15 * (Dashboard!$D$12 / 365) * 'Lookups and Calculations'!$F$12</f>
        <v>0</v>
      </c>
    </row>
    <row r="8900" spans="1:14" x14ac:dyDescent="0.35">
      <c r="A8900" s="2">
        <v>8899</v>
      </c>
      <c r="B8900" s="11">
        <v>3.3940808188598084E-2</v>
      </c>
      <c r="C8900" s="11">
        <v>-0.68891172505396658</v>
      </c>
      <c r="D8900" s="3">
        <f>B8900*Dashboard!$D$11*Dashboard!$D$10*SQRT(Dashboard!$D$12/365)</f>
        <v>8426.8838162421725</v>
      </c>
      <c r="E8900" s="3">
        <f>IF(Dashboard!$I$3,C8900*Dashboard!$E$11*Dashboard!$E$10*SQRT(Dashboard!$D$12/365),0)</f>
        <v>-342088.44022912695</v>
      </c>
      <c r="F8900" s="3">
        <f>D8900+IF(Dashboard!$I$3,E8900,0)</f>
        <v>-333661.55641288479</v>
      </c>
      <c r="G8900" s="3">
        <f>IF(Dashboard!$I$4, ('Lookups and Calculations'!$F$9) / (1 - 'Lookups and Calculations'!$F$10), 'Lookups and Calculations'!$F$9)</f>
        <v>1951878.888340465</v>
      </c>
      <c r="H8900" s="12">
        <f t="shared" si="278"/>
        <v>0</v>
      </c>
      <c r="I8900" s="12">
        <f t="shared" si="279"/>
        <v>0</v>
      </c>
      <c r="J8900" s="13">
        <f>(1 - Dashboard!$I$9) * H8900 * Dashboard!$I$8 * 'Lookups and Calculations'!$F$12</f>
        <v>0</v>
      </c>
      <c r="K8900" s="12">
        <f>(1 - Dashboard!$I$11) * I8900 * Dashboard!$I$10 * 'Lookups and Calculations'!$F$12</f>
        <v>0</v>
      </c>
      <c r="L8900" s="12">
        <f>(H8900 - I8900) * Dashboard!$I$13 * (Dashboard!$D$12 / 365) * 'Lookups and Calculations'!$F$12</f>
        <v>0</v>
      </c>
      <c r="M8900" s="3">
        <f>(G8900*2) * Dashboard!$I$13 * (Dashboard!$D$12 / 365) * 'Lookups and Calculations'!$F$12</f>
        <v>1602.0878730267946</v>
      </c>
      <c r="N8900" s="12">
        <f>H8900 * Dashboard!$I$14 * Dashboard!$I$15 * (Dashboard!$D$12 / 365) * 'Lookups and Calculations'!$F$12</f>
        <v>0</v>
      </c>
    </row>
    <row r="8901" spans="1:14" x14ac:dyDescent="0.35">
      <c r="A8901" s="2">
        <v>8900</v>
      </c>
      <c r="B8901" s="11">
        <v>-0.56653974693481612</v>
      </c>
      <c r="C8901" s="11">
        <v>1.2560709902649847</v>
      </c>
      <c r="D8901" s="3">
        <f>B8901*Dashboard!$D$11*Dashboard!$D$10*SQRT(Dashboard!$D$12/365)</f>
        <v>-140661.48920716473</v>
      </c>
      <c r="E8901" s="3">
        <f>IF(Dashboard!$I$3,C8901*Dashboard!$E$11*Dashboard!$E$10*SQRT(Dashboard!$D$12/365),0)</f>
        <v>623719.04882754537</v>
      </c>
      <c r="F8901" s="3">
        <f>D8901+IF(Dashboard!$I$3,E8901,0)</f>
        <v>483057.55962038063</v>
      </c>
      <c r="G8901" s="3">
        <f>IF(Dashboard!$I$4, ('Lookups and Calculations'!$F$9) / (1 - 'Lookups and Calculations'!$F$10), 'Lookups and Calculations'!$F$9)</f>
        <v>1951878.888340465</v>
      </c>
      <c r="H8901" s="12">
        <f t="shared" si="278"/>
        <v>0</v>
      </c>
      <c r="I8901" s="12">
        <f t="shared" si="279"/>
        <v>0</v>
      </c>
      <c r="J8901" s="13">
        <f>(1 - Dashboard!$I$9) * H8901 * Dashboard!$I$8 * 'Lookups and Calculations'!$F$12</f>
        <v>0</v>
      </c>
      <c r="K8901" s="12">
        <f>(1 - Dashboard!$I$11) * I8901 * Dashboard!$I$10 * 'Lookups and Calculations'!$F$12</f>
        <v>0</v>
      </c>
      <c r="L8901" s="12">
        <f>(H8901 - I8901) * Dashboard!$I$13 * (Dashboard!$D$12 / 365) * 'Lookups and Calculations'!$F$12</f>
        <v>0</v>
      </c>
      <c r="M8901" s="3">
        <f>(G8901*2) * Dashboard!$I$13 * (Dashboard!$D$12 / 365) * 'Lookups and Calculations'!$F$12</f>
        <v>1602.0878730267946</v>
      </c>
      <c r="N8901" s="12">
        <f>H8901 * Dashboard!$I$14 * Dashboard!$I$15 * (Dashboard!$D$12 / 365) * 'Lookups and Calculations'!$F$12</f>
        <v>0</v>
      </c>
    </row>
    <row r="8902" spans="1:14" x14ac:dyDescent="0.35">
      <c r="A8902" s="2">
        <v>8901</v>
      </c>
      <c r="B8902" s="11">
        <v>0.15766571778149527</v>
      </c>
      <c r="C8902" s="11">
        <v>-2.4296341863517839</v>
      </c>
      <c r="D8902" s="3">
        <f>B8902*Dashboard!$D$11*Dashboard!$D$10*SQRT(Dashboard!$D$12/365)</f>
        <v>39145.522940005365</v>
      </c>
      <c r="E8902" s="3">
        <f>IF(Dashboard!$I$3,C8902*Dashboard!$E$11*Dashboard!$E$10*SQRT(Dashboard!$D$12/365),0)</f>
        <v>-1206467.7358646155</v>
      </c>
      <c r="F8902" s="3">
        <f>D8902+IF(Dashboard!$I$3,E8902,0)</f>
        <v>-1167322.2129246101</v>
      </c>
      <c r="G8902" s="3">
        <f>IF(Dashboard!$I$4, ('Lookups and Calculations'!$F$9) / (1 - 'Lookups and Calculations'!$F$10), 'Lookups and Calculations'!$F$9)</f>
        <v>1951878.888340465</v>
      </c>
      <c r="H8902" s="12">
        <f t="shared" si="278"/>
        <v>0</v>
      </c>
      <c r="I8902" s="12">
        <f t="shared" si="279"/>
        <v>0</v>
      </c>
      <c r="J8902" s="13">
        <f>(1 - Dashboard!$I$9) * H8902 * Dashboard!$I$8 * 'Lookups and Calculations'!$F$12</f>
        <v>0</v>
      </c>
      <c r="K8902" s="12">
        <f>(1 - Dashboard!$I$11) * I8902 * Dashboard!$I$10 * 'Lookups and Calculations'!$F$12</f>
        <v>0</v>
      </c>
      <c r="L8902" s="12">
        <f>(H8902 - I8902) * Dashboard!$I$13 * (Dashboard!$D$12 / 365) * 'Lookups and Calculations'!$F$12</f>
        <v>0</v>
      </c>
      <c r="M8902" s="3">
        <f>(G8902*2) * Dashboard!$I$13 * (Dashboard!$D$12 / 365) * 'Lookups and Calculations'!$F$12</f>
        <v>1602.0878730267946</v>
      </c>
      <c r="N8902" s="12">
        <f>H8902 * Dashboard!$I$14 * Dashboard!$I$15 * (Dashboard!$D$12 / 365) * 'Lookups and Calculations'!$F$12</f>
        <v>0</v>
      </c>
    </row>
    <row r="8903" spans="1:14" x14ac:dyDescent="0.35">
      <c r="A8903" s="2">
        <v>8902</v>
      </c>
      <c r="B8903" s="11">
        <v>5.2385166665336498E-2</v>
      </c>
      <c r="C8903" s="11">
        <v>1.1461932909743076</v>
      </c>
      <c r="D8903" s="3">
        <f>B8903*Dashboard!$D$11*Dashboard!$D$10*SQRT(Dashboard!$D$12/365)</f>
        <v>13006.281722294687</v>
      </c>
      <c r="E8903" s="3">
        <f>IF(Dashboard!$I$3,C8903*Dashboard!$E$11*Dashboard!$E$10*SQRT(Dashboard!$D$12/365),0)</f>
        <v>569157.7902521186</v>
      </c>
      <c r="F8903" s="3">
        <f>D8903+IF(Dashboard!$I$3,E8903,0)</f>
        <v>582164.07197441324</v>
      </c>
      <c r="G8903" s="3">
        <f>IF(Dashboard!$I$4, ('Lookups and Calculations'!$F$9) / (1 - 'Lookups and Calculations'!$F$10), 'Lookups and Calculations'!$F$9)</f>
        <v>1951878.888340465</v>
      </c>
      <c r="H8903" s="12">
        <f t="shared" si="278"/>
        <v>0</v>
      </c>
      <c r="I8903" s="12">
        <f t="shared" si="279"/>
        <v>0</v>
      </c>
      <c r="J8903" s="13">
        <f>(1 - Dashboard!$I$9) * H8903 * Dashboard!$I$8 * 'Lookups and Calculations'!$F$12</f>
        <v>0</v>
      </c>
      <c r="K8903" s="12">
        <f>(1 - Dashboard!$I$11) * I8903 * Dashboard!$I$10 * 'Lookups and Calculations'!$F$12</f>
        <v>0</v>
      </c>
      <c r="L8903" s="12">
        <f>(H8903 - I8903) * Dashboard!$I$13 * (Dashboard!$D$12 / 365) * 'Lookups and Calculations'!$F$12</f>
        <v>0</v>
      </c>
      <c r="M8903" s="3">
        <f>(G8903*2) * Dashboard!$I$13 * (Dashboard!$D$12 / 365) * 'Lookups and Calculations'!$F$12</f>
        <v>1602.0878730267946</v>
      </c>
      <c r="N8903" s="12">
        <f>H8903 * Dashboard!$I$14 * Dashboard!$I$15 * (Dashboard!$D$12 / 365) * 'Lookups and Calculations'!$F$12</f>
        <v>0</v>
      </c>
    </row>
    <row r="8904" spans="1:14" x14ac:dyDescent="0.35">
      <c r="A8904" s="2">
        <v>8903</v>
      </c>
      <c r="B8904" s="11">
        <v>0.92352806210212135</v>
      </c>
      <c r="C8904" s="11">
        <v>1.2394195308544163</v>
      </c>
      <c r="D8904" s="3">
        <f>B8904*Dashboard!$D$11*Dashboard!$D$10*SQRT(Dashboard!$D$12/365)</f>
        <v>229295.1787455747</v>
      </c>
      <c r="E8904" s="3">
        <f>IF(Dashboard!$I$3,C8904*Dashboard!$E$11*Dashboard!$E$10*SQRT(Dashboard!$D$12/365),0)</f>
        <v>615450.54131033958</v>
      </c>
      <c r="F8904" s="3">
        <f>D8904+IF(Dashboard!$I$3,E8904,0)</f>
        <v>844745.72005591425</v>
      </c>
      <c r="G8904" s="3">
        <f>IF(Dashboard!$I$4, ('Lookups and Calculations'!$F$9) / (1 - 'Lookups and Calculations'!$F$10), 'Lookups and Calculations'!$F$9)</f>
        <v>1951878.888340465</v>
      </c>
      <c r="H8904" s="12">
        <f t="shared" si="278"/>
        <v>0</v>
      </c>
      <c r="I8904" s="12">
        <f t="shared" si="279"/>
        <v>0</v>
      </c>
      <c r="J8904" s="13">
        <f>(1 - Dashboard!$I$9) * H8904 * Dashboard!$I$8 * 'Lookups and Calculations'!$F$12</f>
        <v>0</v>
      </c>
      <c r="K8904" s="12">
        <f>(1 - Dashboard!$I$11) * I8904 * Dashboard!$I$10 * 'Lookups and Calculations'!$F$12</f>
        <v>0</v>
      </c>
      <c r="L8904" s="12">
        <f>(H8904 - I8904) * Dashboard!$I$13 * (Dashboard!$D$12 / 365) * 'Lookups and Calculations'!$F$12</f>
        <v>0</v>
      </c>
      <c r="M8904" s="3">
        <f>(G8904*2) * Dashboard!$I$13 * (Dashboard!$D$12 / 365) * 'Lookups and Calculations'!$F$12</f>
        <v>1602.0878730267946</v>
      </c>
      <c r="N8904" s="12">
        <f>H8904 * Dashboard!$I$14 * Dashboard!$I$15 * (Dashboard!$D$12 / 365) * 'Lookups and Calculations'!$F$12</f>
        <v>0</v>
      </c>
    </row>
    <row r="8905" spans="1:14" x14ac:dyDescent="0.35">
      <c r="A8905" s="2">
        <v>8904</v>
      </c>
      <c r="B8905" s="11">
        <v>-1.1437906662625206</v>
      </c>
      <c r="C8905" s="11">
        <v>6.9526497933811854E-2</v>
      </c>
      <c r="D8905" s="3">
        <f>B8905*Dashboard!$D$11*Dashboard!$D$10*SQRT(Dashboard!$D$12/365)</f>
        <v>-283982.36721818638</v>
      </c>
      <c r="E8905" s="3">
        <f>IF(Dashboard!$I$3,C8905*Dashboard!$E$11*Dashboard!$E$10*SQRT(Dashboard!$D$12/365),0)</f>
        <v>34524.323462353837</v>
      </c>
      <c r="F8905" s="3">
        <f>D8905+IF(Dashboard!$I$3,E8905,0)</f>
        <v>-249458.04375583254</v>
      </c>
      <c r="G8905" s="3">
        <f>IF(Dashboard!$I$4, ('Lookups and Calculations'!$F$9) / (1 - 'Lookups and Calculations'!$F$10), 'Lookups and Calculations'!$F$9)</f>
        <v>1951878.888340465</v>
      </c>
      <c r="H8905" s="12">
        <f t="shared" si="278"/>
        <v>0</v>
      </c>
      <c r="I8905" s="12">
        <f t="shared" si="279"/>
        <v>0</v>
      </c>
      <c r="J8905" s="13">
        <f>(1 - Dashboard!$I$9) * H8905 * Dashboard!$I$8 * 'Lookups and Calculations'!$F$12</f>
        <v>0</v>
      </c>
      <c r="K8905" s="12">
        <f>(1 - Dashboard!$I$11) * I8905 * Dashboard!$I$10 * 'Lookups and Calculations'!$F$12</f>
        <v>0</v>
      </c>
      <c r="L8905" s="12">
        <f>(H8905 - I8905) * Dashboard!$I$13 * (Dashboard!$D$12 / 365) * 'Lookups and Calculations'!$F$12</f>
        <v>0</v>
      </c>
      <c r="M8905" s="3">
        <f>(G8905*2) * Dashboard!$I$13 * (Dashboard!$D$12 / 365) * 'Lookups and Calculations'!$F$12</f>
        <v>1602.0878730267946</v>
      </c>
      <c r="N8905" s="12">
        <f>H8905 * Dashboard!$I$14 * Dashboard!$I$15 * (Dashboard!$D$12 / 365) * 'Lookups and Calculations'!$F$12</f>
        <v>0</v>
      </c>
    </row>
    <row r="8906" spans="1:14" x14ac:dyDescent="0.35">
      <c r="A8906" s="2">
        <v>8905</v>
      </c>
      <c r="B8906" s="11">
        <v>0.52873365418404128</v>
      </c>
      <c r="C8906" s="11">
        <v>2.1451221384754846</v>
      </c>
      <c r="D8906" s="3">
        <f>B8906*Dashboard!$D$11*Dashboard!$D$10*SQRT(Dashboard!$D$12/365)</f>
        <v>131274.92571148818</v>
      </c>
      <c r="E8906" s="3">
        <f>IF(Dashboard!$I$3,C8906*Dashboard!$E$11*Dashboard!$E$10*SQRT(Dashboard!$D$12/365),0)</f>
        <v>1065189.4281441693</v>
      </c>
      <c r="F8906" s="3">
        <f>D8906+IF(Dashboard!$I$3,E8906,0)</f>
        <v>1196464.3538556574</v>
      </c>
      <c r="G8906" s="3">
        <f>IF(Dashboard!$I$4, ('Lookups and Calculations'!$F$9) / (1 - 'Lookups and Calculations'!$F$10), 'Lookups and Calculations'!$F$9)</f>
        <v>1951878.888340465</v>
      </c>
      <c r="H8906" s="12">
        <f t="shared" si="278"/>
        <v>0</v>
      </c>
      <c r="I8906" s="12">
        <f t="shared" si="279"/>
        <v>0</v>
      </c>
      <c r="J8906" s="13">
        <f>(1 - Dashboard!$I$9) * H8906 * Dashboard!$I$8 * 'Lookups and Calculations'!$F$12</f>
        <v>0</v>
      </c>
      <c r="K8906" s="12">
        <f>(1 - Dashboard!$I$11) * I8906 * Dashboard!$I$10 * 'Lookups and Calculations'!$F$12</f>
        <v>0</v>
      </c>
      <c r="L8906" s="12">
        <f>(H8906 - I8906) * Dashboard!$I$13 * (Dashboard!$D$12 / 365) * 'Lookups and Calculations'!$F$12</f>
        <v>0</v>
      </c>
      <c r="M8906" s="3">
        <f>(G8906*2) * Dashboard!$I$13 * (Dashboard!$D$12 / 365) * 'Lookups and Calculations'!$F$12</f>
        <v>1602.0878730267946</v>
      </c>
      <c r="N8906" s="12">
        <f>H8906 * Dashboard!$I$14 * Dashboard!$I$15 * (Dashboard!$D$12 / 365) * 'Lookups and Calculations'!$F$12</f>
        <v>0</v>
      </c>
    </row>
    <row r="8907" spans="1:14" x14ac:dyDescent="0.35">
      <c r="A8907" s="2">
        <v>8906</v>
      </c>
      <c r="B8907" s="11">
        <v>1.3549020222185826</v>
      </c>
      <c r="C8907" s="11">
        <v>-0.7141069065085125</v>
      </c>
      <c r="D8907" s="3">
        <f>B8907*Dashboard!$D$11*Dashboard!$D$10*SQRT(Dashboard!$D$12/365)</f>
        <v>336397.46762020659</v>
      </c>
      <c r="E8907" s="3">
        <f>IF(Dashboard!$I$3,C8907*Dashboard!$E$11*Dashboard!$E$10*SQRT(Dashboard!$D$12/365),0)</f>
        <v>-354599.44855083933</v>
      </c>
      <c r="F8907" s="3">
        <f>D8907+IF(Dashboard!$I$3,E8907,0)</f>
        <v>-18201.980930632737</v>
      </c>
      <c r="G8907" s="3">
        <f>IF(Dashboard!$I$4, ('Lookups and Calculations'!$F$9) / (1 - 'Lookups and Calculations'!$F$10), 'Lookups and Calculations'!$F$9)</f>
        <v>1951878.888340465</v>
      </c>
      <c r="H8907" s="12">
        <f t="shared" si="278"/>
        <v>0</v>
      </c>
      <c r="I8907" s="12">
        <f t="shared" si="279"/>
        <v>0</v>
      </c>
      <c r="J8907" s="13">
        <f>(1 - Dashboard!$I$9) * H8907 * Dashboard!$I$8 * 'Lookups and Calculations'!$F$12</f>
        <v>0</v>
      </c>
      <c r="K8907" s="12">
        <f>(1 - Dashboard!$I$11) * I8907 * Dashboard!$I$10 * 'Lookups and Calculations'!$F$12</f>
        <v>0</v>
      </c>
      <c r="L8907" s="12">
        <f>(H8907 - I8907) * Dashboard!$I$13 * (Dashboard!$D$12 / 365) * 'Lookups and Calculations'!$F$12</f>
        <v>0</v>
      </c>
      <c r="M8907" s="3">
        <f>(G8907*2) * Dashboard!$I$13 * (Dashboard!$D$12 / 365) * 'Lookups and Calculations'!$F$12</f>
        <v>1602.0878730267946</v>
      </c>
      <c r="N8907" s="12">
        <f>H8907 * Dashboard!$I$14 * Dashboard!$I$15 * (Dashboard!$D$12 / 365) * 'Lookups and Calculations'!$F$12</f>
        <v>0</v>
      </c>
    </row>
    <row r="8908" spans="1:14" x14ac:dyDescent="0.35">
      <c r="A8908" s="2">
        <v>8907</v>
      </c>
      <c r="B8908" s="11">
        <v>0.30292529041621036</v>
      </c>
      <c r="C8908" s="11">
        <v>-0.41217415036653665</v>
      </c>
      <c r="D8908" s="3">
        <f>B8908*Dashboard!$D$11*Dashboard!$D$10*SQRT(Dashboard!$D$12/365)</f>
        <v>75210.826246511439</v>
      </c>
      <c r="E8908" s="3">
        <f>IF(Dashboard!$I$3,C8908*Dashboard!$E$11*Dashboard!$E$10*SQRT(Dashboard!$D$12/365),0)</f>
        <v>-204670.65238381416</v>
      </c>
      <c r="F8908" s="3">
        <f>D8908+IF(Dashboard!$I$3,E8908,0)</f>
        <v>-129459.82613730272</v>
      </c>
      <c r="G8908" s="3">
        <f>IF(Dashboard!$I$4, ('Lookups and Calculations'!$F$9) / (1 - 'Lookups and Calculations'!$F$10), 'Lookups and Calculations'!$F$9)</f>
        <v>1951878.888340465</v>
      </c>
      <c r="H8908" s="12">
        <f t="shared" si="278"/>
        <v>0</v>
      </c>
      <c r="I8908" s="12">
        <f t="shared" si="279"/>
        <v>0</v>
      </c>
      <c r="J8908" s="13">
        <f>(1 - Dashboard!$I$9) * H8908 * Dashboard!$I$8 * 'Lookups and Calculations'!$F$12</f>
        <v>0</v>
      </c>
      <c r="K8908" s="12">
        <f>(1 - Dashboard!$I$11) * I8908 * Dashboard!$I$10 * 'Lookups and Calculations'!$F$12</f>
        <v>0</v>
      </c>
      <c r="L8908" s="12">
        <f>(H8908 - I8908) * Dashboard!$I$13 * (Dashboard!$D$12 / 365) * 'Lookups and Calculations'!$F$12</f>
        <v>0</v>
      </c>
      <c r="M8908" s="3">
        <f>(G8908*2) * Dashboard!$I$13 * (Dashboard!$D$12 / 365) * 'Lookups and Calculations'!$F$12</f>
        <v>1602.0878730267946</v>
      </c>
      <c r="N8908" s="12">
        <f>H8908 * Dashboard!$I$14 * Dashboard!$I$15 * (Dashboard!$D$12 / 365) * 'Lookups and Calculations'!$F$12</f>
        <v>0</v>
      </c>
    </row>
    <row r="8909" spans="1:14" x14ac:dyDescent="0.35">
      <c r="A8909" s="2">
        <v>8908</v>
      </c>
      <c r="B8909" s="11">
        <v>0.7326550603221067</v>
      </c>
      <c r="C8909" s="11">
        <v>-1.0457257394116959</v>
      </c>
      <c r="D8909" s="3">
        <f>B8909*Dashboard!$D$11*Dashboard!$D$10*SQRT(Dashboard!$D$12/365)</f>
        <v>181904.89267106957</v>
      </c>
      <c r="E8909" s="3">
        <f>IF(Dashboard!$I$3,C8909*Dashboard!$E$11*Dashboard!$E$10*SQRT(Dashboard!$D$12/365),0)</f>
        <v>-519269.26788011089</v>
      </c>
      <c r="F8909" s="3">
        <f>D8909+IF(Dashboard!$I$3,E8909,0)</f>
        <v>-337364.37520904129</v>
      </c>
      <c r="G8909" s="3">
        <f>IF(Dashboard!$I$4, ('Lookups and Calculations'!$F$9) / (1 - 'Lookups and Calculations'!$F$10), 'Lookups and Calculations'!$F$9)</f>
        <v>1951878.888340465</v>
      </c>
      <c r="H8909" s="12">
        <f t="shared" si="278"/>
        <v>0</v>
      </c>
      <c r="I8909" s="12">
        <f t="shared" si="279"/>
        <v>0</v>
      </c>
      <c r="J8909" s="13">
        <f>(1 - Dashboard!$I$9) * H8909 * Dashboard!$I$8 * 'Lookups and Calculations'!$F$12</f>
        <v>0</v>
      </c>
      <c r="K8909" s="12">
        <f>(1 - Dashboard!$I$11) * I8909 * Dashboard!$I$10 * 'Lookups and Calculations'!$F$12</f>
        <v>0</v>
      </c>
      <c r="L8909" s="12">
        <f>(H8909 - I8909) * Dashboard!$I$13 * (Dashboard!$D$12 / 365) * 'Lookups and Calculations'!$F$12</f>
        <v>0</v>
      </c>
      <c r="M8909" s="3">
        <f>(G8909*2) * Dashboard!$I$13 * (Dashboard!$D$12 / 365) * 'Lookups and Calculations'!$F$12</f>
        <v>1602.0878730267946</v>
      </c>
      <c r="N8909" s="12">
        <f>H8909 * Dashboard!$I$14 * Dashboard!$I$15 * (Dashboard!$D$12 / 365) * 'Lookups and Calculations'!$F$12</f>
        <v>0</v>
      </c>
    </row>
    <row r="8910" spans="1:14" x14ac:dyDescent="0.35">
      <c r="A8910" s="2">
        <v>8909</v>
      </c>
      <c r="B8910" s="11">
        <v>0.53850882267234279</v>
      </c>
      <c r="C8910" s="11">
        <v>1.1879489924672084</v>
      </c>
      <c r="D8910" s="3">
        <f>B8910*Dashboard!$D$11*Dashboard!$D$10*SQRT(Dashboard!$D$12/365)</f>
        <v>133701.92181238777</v>
      </c>
      <c r="E8910" s="3">
        <f>IF(Dashboard!$I$3,C8910*Dashboard!$E$11*Dashboard!$E$10*SQRT(Dashboard!$D$12/365),0)</f>
        <v>589892.14891506708</v>
      </c>
      <c r="F8910" s="3">
        <f>D8910+IF(Dashboard!$I$3,E8910,0)</f>
        <v>723594.07072745485</v>
      </c>
      <c r="G8910" s="3">
        <f>IF(Dashboard!$I$4, ('Lookups and Calculations'!$F$9) / (1 - 'Lookups and Calculations'!$F$10), 'Lookups and Calculations'!$F$9)</f>
        <v>1951878.888340465</v>
      </c>
      <c r="H8910" s="12">
        <f t="shared" si="278"/>
        <v>0</v>
      </c>
      <c r="I8910" s="12">
        <f t="shared" si="279"/>
        <v>0</v>
      </c>
      <c r="J8910" s="13">
        <f>(1 - Dashboard!$I$9) * H8910 * Dashboard!$I$8 * 'Lookups and Calculations'!$F$12</f>
        <v>0</v>
      </c>
      <c r="K8910" s="12">
        <f>(1 - Dashboard!$I$11) * I8910 * Dashboard!$I$10 * 'Lookups and Calculations'!$F$12</f>
        <v>0</v>
      </c>
      <c r="L8910" s="12">
        <f>(H8910 - I8910) * Dashboard!$I$13 * (Dashboard!$D$12 / 365) * 'Lookups and Calculations'!$F$12</f>
        <v>0</v>
      </c>
      <c r="M8910" s="3">
        <f>(G8910*2) * Dashboard!$I$13 * (Dashboard!$D$12 / 365) * 'Lookups and Calculations'!$F$12</f>
        <v>1602.0878730267946</v>
      </c>
      <c r="N8910" s="12">
        <f>H8910 * Dashboard!$I$14 * Dashboard!$I$15 * (Dashboard!$D$12 / 365) * 'Lookups and Calculations'!$F$12</f>
        <v>0</v>
      </c>
    </row>
    <row r="8911" spans="1:14" x14ac:dyDescent="0.35">
      <c r="A8911" s="2">
        <v>8910</v>
      </c>
      <c r="B8911" s="11">
        <v>2.3481693188644446</v>
      </c>
      <c r="C8911" s="11">
        <v>-0.91183061566829948</v>
      </c>
      <c r="D8911" s="3">
        <f>B8911*Dashboard!$D$11*Dashboard!$D$10*SQRT(Dashboard!$D$12/365)</f>
        <v>583007.62671828771</v>
      </c>
      <c r="E8911" s="3">
        <f>IF(Dashboard!$I$3,C8911*Dashboard!$E$11*Dashboard!$E$10*SQRT(Dashboard!$D$12/365),0)</f>
        <v>-452781.83216100442</v>
      </c>
      <c r="F8911" s="3">
        <f>D8911+IF(Dashboard!$I$3,E8911,0)</f>
        <v>130225.79455728328</v>
      </c>
      <c r="G8911" s="3">
        <f>IF(Dashboard!$I$4, ('Lookups and Calculations'!$F$9) / (1 - 'Lookups and Calculations'!$F$10), 'Lookups and Calculations'!$F$9)</f>
        <v>1951878.888340465</v>
      </c>
      <c r="H8911" s="12">
        <f t="shared" si="278"/>
        <v>0</v>
      </c>
      <c r="I8911" s="12">
        <f t="shared" si="279"/>
        <v>0</v>
      </c>
      <c r="J8911" s="13">
        <f>(1 - Dashboard!$I$9) * H8911 * Dashboard!$I$8 * 'Lookups and Calculations'!$F$12</f>
        <v>0</v>
      </c>
      <c r="K8911" s="12">
        <f>(1 - Dashboard!$I$11) * I8911 * Dashboard!$I$10 * 'Lookups and Calculations'!$F$12</f>
        <v>0</v>
      </c>
      <c r="L8911" s="12">
        <f>(H8911 - I8911) * Dashboard!$I$13 * (Dashboard!$D$12 / 365) * 'Lookups and Calculations'!$F$12</f>
        <v>0</v>
      </c>
      <c r="M8911" s="3">
        <f>(G8911*2) * Dashboard!$I$13 * (Dashboard!$D$12 / 365) * 'Lookups and Calculations'!$F$12</f>
        <v>1602.0878730267946</v>
      </c>
      <c r="N8911" s="12">
        <f>H8911 * Dashboard!$I$14 * Dashboard!$I$15 * (Dashboard!$D$12 / 365) * 'Lookups and Calculations'!$F$12</f>
        <v>0</v>
      </c>
    </row>
    <row r="8912" spans="1:14" x14ac:dyDescent="0.35">
      <c r="A8912" s="2">
        <v>8911</v>
      </c>
      <c r="B8912" s="11">
        <v>0.68812640881860188</v>
      </c>
      <c r="C8912" s="11">
        <v>9.6024325182658715E-2</v>
      </c>
      <c r="D8912" s="3">
        <f>B8912*Dashboard!$D$11*Dashboard!$D$10*SQRT(Dashboard!$D$12/365)</f>
        <v>170849.2404123226</v>
      </c>
      <c r="E8912" s="3">
        <f>IF(Dashboard!$I$3,C8912*Dashboard!$E$11*Dashboard!$E$10*SQRT(Dashboard!$D$12/365),0)</f>
        <v>47682.178182142205</v>
      </c>
      <c r="F8912" s="3">
        <f>D8912+IF(Dashboard!$I$3,E8912,0)</f>
        <v>218531.41859446481</v>
      </c>
      <c r="G8912" s="3">
        <f>IF(Dashboard!$I$4, ('Lookups and Calculations'!$F$9) / (1 - 'Lookups and Calculations'!$F$10), 'Lookups and Calculations'!$F$9)</f>
        <v>1951878.888340465</v>
      </c>
      <c r="H8912" s="12">
        <f t="shared" si="278"/>
        <v>0</v>
      </c>
      <c r="I8912" s="12">
        <f t="shared" si="279"/>
        <v>0</v>
      </c>
      <c r="J8912" s="13">
        <f>(1 - Dashboard!$I$9) * H8912 * Dashboard!$I$8 * 'Lookups and Calculations'!$F$12</f>
        <v>0</v>
      </c>
      <c r="K8912" s="12">
        <f>(1 - Dashboard!$I$11) * I8912 * Dashboard!$I$10 * 'Lookups and Calculations'!$F$12</f>
        <v>0</v>
      </c>
      <c r="L8912" s="12">
        <f>(H8912 - I8912) * Dashboard!$I$13 * (Dashboard!$D$12 / 365) * 'Lookups and Calculations'!$F$12</f>
        <v>0</v>
      </c>
      <c r="M8912" s="3">
        <f>(G8912*2) * Dashboard!$I$13 * (Dashboard!$D$12 / 365) * 'Lookups and Calculations'!$F$12</f>
        <v>1602.0878730267946</v>
      </c>
      <c r="N8912" s="12">
        <f>H8912 * Dashboard!$I$14 * Dashboard!$I$15 * (Dashboard!$D$12 / 365) * 'Lookups and Calculations'!$F$12</f>
        <v>0</v>
      </c>
    </row>
    <row r="8913" spans="1:14" x14ac:dyDescent="0.35">
      <c r="A8913" s="2">
        <v>8912</v>
      </c>
      <c r="B8913" s="11">
        <v>1.0878684849456348</v>
      </c>
      <c r="C8913" s="11">
        <v>-0.51520327573532265</v>
      </c>
      <c r="D8913" s="3">
        <f>B8913*Dashboard!$D$11*Dashboard!$D$10*SQRT(Dashboard!$D$12/365)</f>
        <v>270097.90924978314</v>
      </c>
      <c r="E8913" s="3">
        <f>IF(Dashboard!$I$3,C8913*Dashboard!$E$11*Dashboard!$E$10*SQRT(Dashboard!$D$12/365),0)</f>
        <v>-255831.15889546953</v>
      </c>
      <c r="F8913" s="3">
        <f>D8913+IF(Dashboard!$I$3,E8913,0)</f>
        <v>14266.750354313612</v>
      </c>
      <c r="G8913" s="3">
        <f>IF(Dashboard!$I$4, ('Lookups and Calculations'!$F$9) / (1 - 'Lookups and Calculations'!$F$10), 'Lookups and Calculations'!$F$9)</f>
        <v>1951878.888340465</v>
      </c>
      <c r="H8913" s="12">
        <f t="shared" si="278"/>
        <v>0</v>
      </c>
      <c r="I8913" s="12">
        <f t="shared" si="279"/>
        <v>0</v>
      </c>
      <c r="J8913" s="13">
        <f>(1 - Dashboard!$I$9) * H8913 * Dashboard!$I$8 * 'Lookups and Calculations'!$F$12</f>
        <v>0</v>
      </c>
      <c r="K8913" s="12">
        <f>(1 - Dashboard!$I$11) * I8913 * Dashboard!$I$10 * 'Lookups and Calculations'!$F$12</f>
        <v>0</v>
      </c>
      <c r="L8913" s="12">
        <f>(H8913 - I8913) * Dashboard!$I$13 * (Dashboard!$D$12 / 365) * 'Lookups and Calculations'!$F$12</f>
        <v>0</v>
      </c>
      <c r="M8913" s="3">
        <f>(G8913*2) * Dashboard!$I$13 * (Dashboard!$D$12 / 365) * 'Lookups and Calculations'!$F$12</f>
        <v>1602.0878730267946</v>
      </c>
      <c r="N8913" s="12">
        <f>H8913 * Dashboard!$I$14 * Dashboard!$I$15 * (Dashboard!$D$12 / 365) * 'Lookups and Calculations'!$F$12</f>
        <v>0</v>
      </c>
    </row>
    <row r="8914" spans="1:14" x14ac:dyDescent="0.35">
      <c r="A8914" s="2">
        <v>8913</v>
      </c>
      <c r="B8914" s="11">
        <v>-0.17460078403111925</v>
      </c>
      <c r="C8914" s="11">
        <v>0.33042594735227387</v>
      </c>
      <c r="D8914" s="3">
        <f>B8914*Dashboard!$D$11*Dashboard!$D$10*SQRT(Dashboard!$D$12/365)</f>
        <v>-43350.191105623373</v>
      </c>
      <c r="E8914" s="3">
        <f>IF(Dashboard!$I$3,C8914*Dashboard!$E$11*Dashboard!$E$10*SQRT(Dashboard!$D$12/365),0)</f>
        <v>164077.4758654547</v>
      </c>
      <c r="F8914" s="3">
        <f>D8914+IF(Dashboard!$I$3,E8914,0)</f>
        <v>120727.28475983132</v>
      </c>
      <c r="G8914" s="3">
        <f>IF(Dashboard!$I$4, ('Lookups and Calculations'!$F$9) / (1 - 'Lookups and Calculations'!$F$10), 'Lookups and Calculations'!$F$9)</f>
        <v>1951878.888340465</v>
      </c>
      <c r="H8914" s="12">
        <f t="shared" si="278"/>
        <v>0</v>
      </c>
      <c r="I8914" s="12">
        <f t="shared" si="279"/>
        <v>0</v>
      </c>
      <c r="J8914" s="13">
        <f>(1 - Dashboard!$I$9) * H8914 * Dashboard!$I$8 * 'Lookups and Calculations'!$F$12</f>
        <v>0</v>
      </c>
      <c r="K8914" s="12">
        <f>(1 - Dashboard!$I$11) * I8914 * Dashboard!$I$10 * 'Lookups and Calculations'!$F$12</f>
        <v>0</v>
      </c>
      <c r="L8914" s="12">
        <f>(H8914 - I8914) * Dashboard!$I$13 * (Dashboard!$D$12 / 365) * 'Lookups and Calculations'!$F$12</f>
        <v>0</v>
      </c>
      <c r="M8914" s="3">
        <f>(G8914*2) * Dashboard!$I$13 * (Dashboard!$D$12 / 365) * 'Lookups and Calculations'!$F$12</f>
        <v>1602.0878730267946</v>
      </c>
      <c r="N8914" s="12">
        <f>H8914 * Dashboard!$I$14 * Dashboard!$I$15 * (Dashboard!$D$12 / 365) * 'Lookups and Calculations'!$F$12</f>
        <v>0</v>
      </c>
    </row>
    <row r="8915" spans="1:14" x14ac:dyDescent="0.35">
      <c r="A8915" s="2">
        <v>8914</v>
      </c>
      <c r="B8915" s="11">
        <v>-5.7798018770823502E-2</v>
      </c>
      <c r="C8915" s="11">
        <v>-1.7436116772933998</v>
      </c>
      <c r="D8915" s="3">
        <f>B8915*Dashboard!$D$11*Dashboard!$D$10*SQRT(Dashboard!$D$12/365)</f>
        <v>-14350.194205285117</v>
      </c>
      <c r="E8915" s="3">
        <f>IF(Dashboard!$I$3,C8915*Dashboard!$E$11*Dashboard!$E$10*SQRT(Dashboard!$D$12/365),0)</f>
        <v>-865813.97493832174</v>
      </c>
      <c r="F8915" s="3">
        <f>D8915+IF(Dashboard!$I$3,E8915,0)</f>
        <v>-880164.16914360691</v>
      </c>
      <c r="G8915" s="3">
        <f>IF(Dashboard!$I$4, ('Lookups and Calculations'!$F$9) / (1 - 'Lookups and Calculations'!$F$10), 'Lookups and Calculations'!$F$9)</f>
        <v>1951878.888340465</v>
      </c>
      <c r="H8915" s="12">
        <f t="shared" si="278"/>
        <v>0</v>
      </c>
      <c r="I8915" s="12">
        <f t="shared" si="279"/>
        <v>0</v>
      </c>
      <c r="J8915" s="13">
        <f>(1 - Dashboard!$I$9) * H8915 * Dashboard!$I$8 * 'Lookups and Calculations'!$F$12</f>
        <v>0</v>
      </c>
      <c r="K8915" s="12">
        <f>(1 - Dashboard!$I$11) * I8915 * Dashboard!$I$10 * 'Lookups and Calculations'!$F$12</f>
        <v>0</v>
      </c>
      <c r="L8915" s="12">
        <f>(H8915 - I8915) * Dashboard!$I$13 * (Dashboard!$D$12 / 365) * 'Lookups and Calculations'!$F$12</f>
        <v>0</v>
      </c>
      <c r="M8915" s="3">
        <f>(G8915*2) * Dashboard!$I$13 * (Dashboard!$D$12 / 365) * 'Lookups and Calculations'!$F$12</f>
        <v>1602.0878730267946</v>
      </c>
      <c r="N8915" s="12">
        <f>H8915 * Dashboard!$I$14 * Dashboard!$I$15 * (Dashboard!$D$12 / 365) * 'Lookups and Calculations'!$F$12</f>
        <v>0</v>
      </c>
    </row>
    <row r="8916" spans="1:14" x14ac:dyDescent="0.35">
      <c r="A8916" s="2">
        <v>8915</v>
      </c>
      <c r="B8916" s="11">
        <v>0.57903445815787857</v>
      </c>
      <c r="C8916" s="11">
        <v>3.6773985665348556E-2</v>
      </c>
      <c r="D8916" s="3">
        <f>B8916*Dashboard!$D$11*Dashboard!$D$10*SQRT(Dashboard!$D$12/365)</f>
        <v>143763.69818254252</v>
      </c>
      <c r="E8916" s="3">
        <f>IF(Dashboard!$I$3,C8916*Dashboard!$E$11*Dashboard!$E$10*SQRT(Dashboard!$D$12/365),0)</f>
        <v>18260.620250412921</v>
      </c>
      <c r="F8916" s="3">
        <f>D8916+IF(Dashboard!$I$3,E8916,0)</f>
        <v>162024.31843295545</v>
      </c>
      <c r="G8916" s="3">
        <f>IF(Dashboard!$I$4, ('Lookups and Calculations'!$F$9) / (1 - 'Lookups and Calculations'!$F$10), 'Lookups and Calculations'!$F$9)</f>
        <v>1951878.888340465</v>
      </c>
      <c r="H8916" s="12">
        <f t="shared" si="278"/>
        <v>0</v>
      </c>
      <c r="I8916" s="12">
        <f t="shared" si="279"/>
        <v>0</v>
      </c>
      <c r="J8916" s="13">
        <f>(1 - Dashboard!$I$9) * H8916 * Dashboard!$I$8 * 'Lookups and Calculations'!$F$12</f>
        <v>0</v>
      </c>
      <c r="K8916" s="12">
        <f>(1 - Dashboard!$I$11) * I8916 * Dashboard!$I$10 * 'Lookups and Calculations'!$F$12</f>
        <v>0</v>
      </c>
      <c r="L8916" s="12">
        <f>(H8916 - I8916) * Dashboard!$I$13 * (Dashboard!$D$12 / 365) * 'Lookups and Calculations'!$F$12</f>
        <v>0</v>
      </c>
      <c r="M8916" s="3">
        <f>(G8916*2) * Dashboard!$I$13 * (Dashboard!$D$12 / 365) * 'Lookups and Calculations'!$F$12</f>
        <v>1602.0878730267946</v>
      </c>
      <c r="N8916" s="12">
        <f>H8916 * Dashboard!$I$14 * Dashboard!$I$15 * (Dashboard!$D$12 / 365) * 'Lookups and Calculations'!$F$12</f>
        <v>0</v>
      </c>
    </row>
    <row r="8917" spans="1:14" x14ac:dyDescent="0.35">
      <c r="A8917" s="2">
        <v>8916</v>
      </c>
      <c r="B8917" s="11">
        <v>0.92891195255509884</v>
      </c>
      <c r="C8917" s="11">
        <v>-0.69257558694680055</v>
      </c>
      <c r="D8917" s="3">
        <f>B8917*Dashboard!$D$11*Dashboard!$D$10*SQRT(Dashboard!$D$12/365)</f>
        <v>230631.90057831694</v>
      </c>
      <c r="E8917" s="3">
        <f>IF(Dashboard!$I$3,C8917*Dashboard!$E$11*Dashboard!$E$10*SQRT(Dashboard!$D$12/365),0)</f>
        <v>-343907.78043564805</v>
      </c>
      <c r="F8917" s="3">
        <f>D8917+IF(Dashboard!$I$3,E8917,0)</f>
        <v>-113275.87985733111</v>
      </c>
      <c r="G8917" s="3">
        <f>IF(Dashboard!$I$4, ('Lookups and Calculations'!$F$9) / (1 - 'Lookups and Calculations'!$F$10), 'Lookups and Calculations'!$F$9)</f>
        <v>1951878.888340465</v>
      </c>
      <c r="H8917" s="12">
        <f t="shared" si="278"/>
        <v>0</v>
      </c>
      <c r="I8917" s="12">
        <f t="shared" si="279"/>
        <v>0</v>
      </c>
      <c r="J8917" s="13">
        <f>(1 - Dashboard!$I$9) * H8917 * Dashboard!$I$8 * 'Lookups and Calculations'!$F$12</f>
        <v>0</v>
      </c>
      <c r="K8917" s="12">
        <f>(1 - Dashboard!$I$11) * I8917 * Dashboard!$I$10 * 'Lookups and Calculations'!$F$12</f>
        <v>0</v>
      </c>
      <c r="L8917" s="12">
        <f>(H8917 - I8917) * Dashboard!$I$13 * (Dashboard!$D$12 / 365) * 'Lookups and Calculations'!$F$12</f>
        <v>0</v>
      </c>
      <c r="M8917" s="3">
        <f>(G8917*2) * Dashboard!$I$13 * (Dashboard!$D$12 / 365) * 'Lookups and Calculations'!$F$12</f>
        <v>1602.0878730267946</v>
      </c>
      <c r="N8917" s="12">
        <f>H8917 * Dashboard!$I$14 * Dashboard!$I$15 * (Dashboard!$D$12 / 365) * 'Lookups and Calculations'!$F$12</f>
        <v>0</v>
      </c>
    </row>
    <row r="8918" spans="1:14" x14ac:dyDescent="0.35">
      <c r="A8918" s="2">
        <v>8917</v>
      </c>
      <c r="B8918" s="11">
        <v>0.32515670991325241</v>
      </c>
      <c r="C8918" s="11">
        <v>-5.2447554900411184E-2</v>
      </c>
      <c r="D8918" s="3">
        <f>B8918*Dashboard!$D$11*Dashboard!$D$10*SQRT(Dashboard!$D$12/365)</f>
        <v>80730.482352833889</v>
      </c>
      <c r="E8918" s="3">
        <f>IF(Dashboard!$I$3,C8918*Dashboard!$E$11*Dashboard!$E$10*SQRT(Dashboard!$D$12/365),0)</f>
        <v>-26043.543167025768</v>
      </c>
      <c r="F8918" s="3">
        <f>D8918+IF(Dashboard!$I$3,E8918,0)</f>
        <v>54686.939185808122</v>
      </c>
      <c r="G8918" s="3">
        <f>IF(Dashboard!$I$4, ('Lookups and Calculations'!$F$9) / (1 - 'Lookups and Calculations'!$F$10), 'Lookups and Calculations'!$F$9)</f>
        <v>1951878.888340465</v>
      </c>
      <c r="H8918" s="12">
        <f t="shared" si="278"/>
        <v>0</v>
      </c>
      <c r="I8918" s="12">
        <f t="shared" si="279"/>
        <v>0</v>
      </c>
      <c r="J8918" s="13">
        <f>(1 - Dashboard!$I$9) * H8918 * Dashboard!$I$8 * 'Lookups and Calculations'!$F$12</f>
        <v>0</v>
      </c>
      <c r="K8918" s="12">
        <f>(1 - Dashboard!$I$11) * I8918 * Dashboard!$I$10 * 'Lookups and Calculations'!$F$12</f>
        <v>0</v>
      </c>
      <c r="L8918" s="12">
        <f>(H8918 - I8918) * Dashboard!$I$13 * (Dashboard!$D$12 / 365) * 'Lookups and Calculations'!$F$12</f>
        <v>0</v>
      </c>
      <c r="M8918" s="3">
        <f>(G8918*2) * Dashboard!$I$13 * (Dashboard!$D$12 / 365) * 'Lookups and Calculations'!$F$12</f>
        <v>1602.0878730267946</v>
      </c>
      <c r="N8918" s="12">
        <f>H8918 * Dashboard!$I$14 * Dashboard!$I$15 * (Dashboard!$D$12 / 365) * 'Lookups and Calculations'!$F$12</f>
        <v>0</v>
      </c>
    </row>
    <row r="8919" spans="1:14" x14ac:dyDescent="0.35">
      <c r="A8919" s="2">
        <v>8918</v>
      </c>
      <c r="B8919" s="11">
        <v>-1.2358605180365005</v>
      </c>
      <c r="C8919" s="11">
        <v>-1.2470765184026629</v>
      </c>
      <c r="D8919" s="3">
        <f>B8919*Dashboard!$D$11*Dashboard!$D$10*SQRT(Dashboard!$D$12/365)</f>
        <v>-306841.63266545418</v>
      </c>
      <c r="E8919" s="3">
        <f>IF(Dashboard!$I$3,C8919*Dashboard!$E$11*Dashboard!$E$10*SQRT(Dashboard!$D$12/365),0)</f>
        <v>-619252.72210066987</v>
      </c>
      <c r="F8919" s="3">
        <f>D8919+IF(Dashboard!$I$3,E8919,0)</f>
        <v>-926094.35476612404</v>
      </c>
      <c r="G8919" s="3">
        <f>IF(Dashboard!$I$4, ('Lookups and Calculations'!$F$9) / (1 - 'Lookups and Calculations'!$F$10), 'Lookups and Calculations'!$F$9)</f>
        <v>1951878.888340465</v>
      </c>
      <c r="H8919" s="12">
        <f t="shared" si="278"/>
        <v>0</v>
      </c>
      <c r="I8919" s="12">
        <f t="shared" si="279"/>
        <v>0</v>
      </c>
      <c r="J8919" s="13">
        <f>(1 - Dashboard!$I$9) * H8919 * Dashboard!$I$8 * 'Lookups and Calculations'!$F$12</f>
        <v>0</v>
      </c>
      <c r="K8919" s="12">
        <f>(1 - Dashboard!$I$11) * I8919 * Dashboard!$I$10 * 'Lookups and Calculations'!$F$12</f>
        <v>0</v>
      </c>
      <c r="L8919" s="12">
        <f>(H8919 - I8919) * Dashboard!$I$13 * (Dashboard!$D$12 / 365) * 'Lookups and Calculations'!$F$12</f>
        <v>0</v>
      </c>
      <c r="M8919" s="3">
        <f>(G8919*2) * Dashboard!$I$13 * (Dashboard!$D$12 / 365) * 'Lookups and Calculations'!$F$12</f>
        <v>1602.0878730267946</v>
      </c>
      <c r="N8919" s="12">
        <f>H8919 * Dashboard!$I$14 * Dashboard!$I$15 * (Dashboard!$D$12 / 365) * 'Lookups and Calculations'!$F$12</f>
        <v>0</v>
      </c>
    </row>
    <row r="8920" spans="1:14" x14ac:dyDescent="0.35">
      <c r="A8920" s="2">
        <v>8919</v>
      </c>
      <c r="B8920" s="11">
        <v>-1.064349744602717</v>
      </c>
      <c r="C8920" s="11">
        <v>1.1518905669390915</v>
      </c>
      <c r="D8920" s="3">
        <f>B8920*Dashboard!$D$11*Dashboard!$D$10*SQRT(Dashboard!$D$12/365)</f>
        <v>-264258.63484969048</v>
      </c>
      <c r="E8920" s="3">
        <f>IF(Dashboard!$I$3,C8920*Dashboard!$E$11*Dashboard!$E$10*SQRT(Dashboard!$D$12/365),0)</f>
        <v>571986.84973458736</v>
      </c>
      <c r="F8920" s="3">
        <f>D8920+IF(Dashboard!$I$3,E8920,0)</f>
        <v>307728.21488489688</v>
      </c>
      <c r="G8920" s="3">
        <f>IF(Dashboard!$I$4, ('Lookups and Calculations'!$F$9) / (1 - 'Lookups and Calculations'!$F$10), 'Lookups and Calculations'!$F$9)</f>
        <v>1951878.888340465</v>
      </c>
      <c r="H8920" s="12">
        <f t="shared" si="278"/>
        <v>0</v>
      </c>
      <c r="I8920" s="12">
        <f t="shared" si="279"/>
        <v>0</v>
      </c>
      <c r="J8920" s="13">
        <f>(1 - Dashboard!$I$9) * H8920 * Dashboard!$I$8 * 'Lookups and Calculations'!$F$12</f>
        <v>0</v>
      </c>
      <c r="K8920" s="12">
        <f>(1 - Dashboard!$I$11) * I8920 * Dashboard!$I$10 * 'Lookups and Calculations'!$F$12</f>
        <v>0</v>
      </c>
      <c r="L8920" s="12">
        <f>(H8920 - I8920) * Dashboard!$I$13 * (Dashboard!$D$12 / 365) * 'Lookups and Calculations'!$F$12</f>
        <v>0</v>
      </c>
      <c r="M8920" s="3">
        <f>(G8920*2) * Dashboard!$I$13 * (Dashboard!$D$12 / 365) * 'Lookups and Calculations'!$F$12</f>
        <v>1602.0878730267946</v>
      </c>
      <c r="N8920" s="12">
        <f>H8920 * Dashboard!$I$14 * Dashboard!$I$15 * (Dashboard!$D$12 / 365) * 'Lookups and Calculations'!$F$12</f>
        <v>0</v>
      </c>
    </row>
    <row r="8921" spans="1:14" x14ac:dyDescent="0.35">
      <c r="A8921" s="2">
        <v>8920</v>
      </c>
      <c r="B8921" s="11">
        <v>-0.42389234105379386</v>
      </c>
      <c r="C8921" s="11">
        <v>-0.18987242199058652</v>
      </c>
      <c r="D8921" s="3">
        <f>B8921*Dashboard!$D$11*Dashboard!$D$10*SQRT(Dashboard!$D$12/365)</f>
        <v>-105244.73927686893</v>
      </c>
      <c r="E8921" s="3">
        <f>IF(Dashboard!$I$3,C8921*Dashboard!$E$11*Dashboard!$E$10*SQRT(Dashboard!$D$12/365),0)</f>
        <v>-94283.720713561896</v>
      </c>
      <c r="F8921" s="3">
        <f>D8921+IF(Dashboard!$I$3,E8921,0)</f>
        <v>-199528.45999043083</v>
      </c>
      <c r="G8921" s="3">
        <f>IF(Dashboard!$I$4, ('Lookups and Calculations'!$F$9) / (1 - 'Lookups and Calculations'!$F$10), 'Lookups and Calculations'!$F$9)</f>
        <v>1951878.888340465</v>
      </c>
      <c r="H8921" s="12">
        <f t="shared" si="278"/>
        <v>0</v>
      </c>
      <c r="I8921" s="12">
        <f t="shared" si="279"/>
        <v>0</v>
      </c>
      <c r="J8921" s="13">
        <f>(1 - Dashboard!$I$9) * H8921 * Dashboard!$I$8 * 'Lookups and Calculations'!$F$12</f>
        <v>0</v>
      </c>
      <c r="K8921" s="12">
        <f>(1 - Dashboard!$I$11) * I8921 * Dashboard!$I$10 * 'Lookups and Calculations'!$F$12</f>
        <v>0</v>
      </c>
      <c r="L8921" s="12">
        <f>(H8921 - I8921) * Dashboard!$I$13 * (Dashboard!$D$12 / 365) * 'Lookups and Calculations'!$F$12</f>
        <v>0</v>
      </c>
      <c r="M8921" s="3">
        <f>(G8921*2) * Dashboard!$I$13 * (Dashboard!$D$12 / 365) * 'Lookups and Calculations'!$F$12</f>
        <v>1602.0878730267946</v>
      </c>
      <c r="N8921" s="12">
        <f>H8921 * Dashboard!$I$14 * Dashboard!$I$15 * (Dashboard!$D$12 / 365) * 'Lookups and Calculations'!$F$12</f>
        <v>0</v>
      </c>
    </row>
    <row r="8922" spans="1:14" x14ac:dyDescent="0.35">
      <c r="A8922" s="2">
        <v>8921</v>
      </c>
      <c r="B8922" s="11">
        <v>-0.16527556836060256</v>
      </c>
      <c r="C8922" s="11">
        <v>3.5020016464867909E-2</v>
      </c>
      <c r="D8922" s="3">
        <f>B8922*Dashboard!$D$11*Dashboard!$D$10*SQRT(Dashboard!$D$12/365)</f>
        <v>-41034.910085201365</v>
      </c>
      <c r="E8922" s="3">
        <f>IF(Dashboard!$I$3,C8922*Dashboard!$E$11*Dashboard!$E$10*SQRT(Dashboard!$D$12/365),0)</f>
        <v>17389.663107165939</v>
      </c>
      <c r="F8922" s="3">
        <f>D8922+IF(Dashboard!$I$3,E8922,0)</f>
        <v>-23645.246978035426</v>
      </c>
      <c r="G8922" s="3">
        <f>IF(Dashboard!$I$4, ('Lookups and Calculations'!$F$9) / (1 - 'Lookups and Calculations'!$F$10), 'Lookups and Calculations'!$F$9)</f>
        <v>1951878.888340465</v>
      </c>
      <c r="H8922" s="12">
        <f t="shared" si="278"/>
        <v>0</v>
      </c>
      <c r="I8922" s="12">
        <f t="shared" si="279"/>
        <v>0</v>
      </c>
      <c r="J8922" s="13">
        <f>(1 - Dashboard!$I$9) * H8922 * Dashboard!$I$8 * 'Lookups and Calculations'!$F$12</f>
        <v>0</v>
      </c>
      <c r="K8922" s="12">
        <f>(1 - Dashboard!$I$11) * I8922 * Dashboard!$I$10 * 'Lookups and Calculations'!$F$12</f>
        <v>0</v>
      </c>
      <c r="L8922" s="12">
        <f>(H8922 - I8922) * Dashboard!$I$13 * (Dashboard!$D$12 / 365) * 'Lookups and Calculations'!$F$12</f>
        <v>0</v>
      </c>
      <c r="M8922" s="3">
        <f>(G8922*2) * Dashboard!$I$13 * (Dashboard!$D$12 / 365) * 'Lookups and Calculations'!$F$12</f>
        <v>1602.0878730267946</v>
      </c>
      <c r="N8922" s="12">
        <f>H8922 * Dashboard!$I$14 * Dashboard!$I$15 * (Dashboard!$D$12 / 365) * 'Lookups and Calculations'!$F$12</f>
        <v>0</v>
      </c>
    </row>
    <row r="8923" spans="1:14" x14ac:dyDescent="0.35">
      <c r="A8923" s="2">
        <v>8922</v>
      </c>
      <c r="B8923" s="11">
        <v>-1.0943088029883821</v>
      </c>
      <c r="C8923" s="11">
        <v>-1.1733953467080278</v>
      </c>
      <c r="D8923" s="3">
        <f>B8923*Dashboard!$D$11*Dashboard!$D$10*SQRT(Dashboard!$D$12/365)</f>
        <v>-271696.92279077804</v>
      </c>
      <c r="E8923" s="3">
        <f>IF(Dashboard!$I$3,C8923*Dashboard!$E$11*Dashboard!$E$10*SQRT(Dashboard!$D$12/365),0)</f>
        <v>-582665.33915650856</v>
      </c>
      <c r="F8923" s="3">
        <f>D8923+IF(Dashboard!$I$3,E8923,0)</f>
        <v>-854362.26194728655</v>
      </c>
      <c r="G8923" s="3">
        <f>IF(Dashboard!$I$4, ('Lookups and Calculations'!$F$9) / (1 - 'Lookups and Calculations'!$F$10), 'Lookups and Calculations'!$F$9)</f>
        <v>1951878.888340465</v>
      </c>
      <c r="H8923" s="12">
        <f t="shared" si="278"/>
        <v>0</v>
      </c>
      <c r="I8923" s="12">
        <f t="shared" si="279"/>
        <v>0</v>
      </c>
      <c r="J8923" s="13">
        <f>(1 - Dashboard!$I$9) * H8923 * Dashboard!$I$8 * 'Lookups and Calculations'!$F$12</f>
        <v>0</v>
      </c>
      <c r="K8923" s="12">
        <f>(1 - Dashboard!$I$11) * I8923 * Dashboard!$I$10 * 'Lookups and Calculations'!$F$12</f>
        <v>0</v>
      </c>
      <c r="L8923" s="12">
        <f>(H8923 - I8923) * Dashboard!$I$13 * (Dashboard!$D$12 / 365) * 'Lookups and Calculations'!$F$12</f>
        <v>0</v>
      </c>
      <c r="M8923" s="3">
        <f>(G8923*2) * Dashboard!$I$13 * (Dashboard!$D$12 / 365) * 'Lookups and Calculations'!$F$12</f>
        <v>1602.0878730267946</v>
      </c>
      <c r="N8923" s="12">
        <f>H8923 * Dashboard!$I$14 * Dashboard!$I$15 * (Dashboard!$D$12 / 365) * 'Lookups and Calculations'!$F$12</f>
        <v>0</v>
      </c>
    </row>
    <row r="8924" spans="1:14" x14ac:dyDescent="0.35">
      <c r="A8924" s="2">
        <v>8923</v>
      </c>
      <c r="B8924" s="11">
        <v>-0.52184138513135203</v>
      </c>
      <c r="C8924" s="11">
        <v>-0.5121295799259129</v>
      </c>
      <c r="D8924" s="3">
        <f>B8924*Dashboard!$D$11*Dashboard!$D$10*SQRT(Dashboard!$D$12/365)</f>
        <v>-129563.70097533693</v>
      </c>
      <c r="E8924" s="3">
        <f>IF(Dashboard!$I$3,C8924*Dashboard!$E$11*Dashboard!$E$10*SQRT(Dashboard!$D$12/365),0)</f>
        <v>-254304.87364448555</v>
      </c>
      <c r="F8924" s="3">
        <f>D8924+IF(Dashboard!$I$3,E8924,0)</f>
        <v>-383868.5746198225</v>
      </c>
      <c r="G8924" s="3">
        <f>IF(Dashboard!$I$4, ('Lookups and Calculations'!$F$9) / (1 - 'Lookups and Calculations'!$F$10), 'Lookups and Calculations'!$F$9)</f>
        <v>1951878.888340465</v>
      </c>
      <c r="H8924" s="12">
        <f t="shared" si="278"/>
        <v>0</v>
      </c>
      <c r="I8924" s="12">
        <f t="shared" si="279"/>
        <v>0</v>
      </c>
      <c r="J8924" s="13">
        <f>(1 - Dashboard!$I$9) * H8924 * Dashboard!$I$8 * 'Lookups and Calculations'!$F$12</f>
        <v>0</v>
      </c>
      <c r="K8924" s="12">
        <f>(1 - Dashboard!$I$11) * I8924 * Dashboard!$I$10 * 'Lookups and Calculations'!$F$12</f>
        <v>0</v>
      </c>
      <c r="L8924" s="12">
        <f>(H8924 - I8924) * Dashboard!$I$13 * (Dashboard!$D$12 / 365) * 'Lookups and Calculations'!$F$12</f>
        <v>0</v>
      </c>
      <c r="M8924" s="3">
        <f>(G8924*2) * Dashboard!$I$13 * (Dashboard!$D$12 / 365) * 'Lookups and Calculations'!$F$12</f>
        <v>1602.0878730267946</v>
      </c>
      <c r="N8924" s="12">
        <f>H8924 * Dashboard!$I$14 * Dashboard!$I$15 * (Dashboard!$D$12 / 365) * 'Lookups and Calculations'!$F$12</f>
        <v>0</v>
      </c>
    </row>
    <row r="8925" spans="1:14" x14ac:dyDescent="0.35">
      <c r="A8925" s="2">
        <v>8924</v>
      </c>
      <c r="B8925" s="11">
        <v>1.0206754836039817</v>
      </c>
      <c r="C8925" s="11">
        <v>-3.0373038783211133</v>
      </c>
      <c r="D8925" s="3">
        <f>B8925*Dashboard!$D$11*Dashboard!$D$10*SQRT(Dashboard!$D$12/365)</f>
        <v>253415.11217481745</v>
      </c>
      <c r="E8925" s="3">
        <f>IF(Dashboard!$I$3,C8925*Dashboard!$E$11*Dashboard!$E$10*SQRT(Dashboard!$D$12/365),0)</f>
        <v>-1508214.3451040182</v>
      </c>
      <c r="F8925" s="3">
        <f>D8925+IF(Dashboard!$I$3,E8925,0)</f>
        <v>-1254799.2329292009</v>
      </c>
      <c r="G8925" s="3">
        <f>IF(Dashboard!$I$4, ('Lookups and Calculations'!$F$9) / (1 - 'Lookups and Calculations'!$F$10), 'Lookups and Calculations'!$F$9)</f>
        <v>1951878.888340465</v>
      </c>
      <c r="H8925" s="12">
        <f t="shared" si="278"/>
        <v>0</v>
      </c>
      <c r="I8925" s="12">
        <f t="shared" si="279"/>
        <v>0</v>
      </c>
      <c r="J8925" s="13">
        <f>(1 - Dashboard!$I$9) * H8925 * Dashboard!$I$8 * 'Lookups and Calculations'!$F$12</f>
        <v>0</v>
      </c>
      <c r="K8925" s="12">
        <f>(1 - Dashboard!$I$11) * I8925 * Dashboard!$I$10 * 'Lookups and Calculations'!$F$12</f>
        <v>0</v>
      </c>
      <c r="L8925" s="12">
        <f>(H8925 - I8925) * Dashboard!$I$13 * (Dashboard!$D$12 / 365) * 'Lookups and Calculations'!$F$12</f>
        <v>0</v>
      </c>
      <c r="M8925" s="3">
        <f>(G8925*2) * Dashboard!$I$13 * (Dashboard!$D$12 / 365) * 'Lookups and Calculations'!$F$12</f>
        <v>1602.0878730267946</v>
      </c>
      <c r="N8925" s="12">
        <f>H8925 * Dashboard!$I$14 * Dashboard!$I$15 * (Dashboard!$D$12 / 365) * 'Lookups and Calculations'!$F$12</f>
        <v>0</v>
      </c>
    </row>
    <row r="8926" spans="1:14" x14ac:dyDescent="0.35">
      <c r="A8926" s="2">
        <v>8925</v>
      </c>
      <c r="B8926" s="11">
        <v>1.1808365032915675</v>
      </c>
      <c r="C8926" s="11">
        <v>-1.0592117918846162</v>
      </c>
      <c r="D8926" s="3">
        <f>B8926*Dashboard!$D$11*Dashboard!$D$10*SQRT(Dashboard!$D$12/365)</f>
        <v>293180.17308021919</v>
      </c>
      <c r="E8926" s="3">
        <f>IF(Dashboard!$I$3,C8926*Dashboard!$E$11*Dashboard!$E$10*SQRT(Dashboard!$D$12/365),0)</f>
        <v>-525965.9497444646</v>
      </c>
      <c r="F8926" s="3">
        <f>D8926+IF(Dashboard!$I$3,E8926,0)</f>
        <v>-232785.77666424541</v>
      </c>
      <c r="G8926" s="3">
        <f>IF(Dashboard!$I$4, ('Lookups and Calculations'!$F$9) / (1 - 'Lookups and Calculations'!$F$10), 'Lookups and Calculations'!$F$9)</f>
        <v>1951878.888340465</v>
      </c>
      <c r="H8926" s="12">
        <f t="shared" si="278"/>
        <v>0</v>
      </c>
      <c r="I8926" s="12">
        <f t="shared" si="279"/>
        <v>0</v>
      </c>
      <c r="J8926" s="13">
        <f>(1 - Dashboard!$I$9) * H8926 * Dashboard!$I$8 * 'Lookups and Calculations'!$F$12</f>
        <v>0</v>
      </c>
      <c r="K8926" s="12">
        <f>(1 - Dashboard!$I$11) * I8926 * Dashboard!$I$10 * 'Lookups and Calculations'!$F$12</f>
        <v>0</v>
      </c>
      <c r="L8926" s="12">
        <f>(H8926 - I8926) * Dashboard!$I$13 * (Dashboard!$D$12 / 365) * 'Lookups and Calculations'!$F$12</f>
        <v>0</v>
      </c>
      <c r="M8926" s="3">
        <f>(G8926*2) * Dashboard!$I$13 * (Dashboard!$D$12 / 365) * 'Lookups and Calculations'!$F$12</f>
        <v>1602.0878730267946</v>
      </c>
      <c r="N8926" s="12">
        <f>H8926 * Dashboard!$I$14 * Dashboard!$I$15 * (Dashboard!$D$12 / 365) * 'Lookups and Calculations'!$F$12</f>
        <v>0</v>
      </c>
    </row>
    <row r="8927" spans="1:14" x14ac:dyDescent="0.35">
      <c r="A8927" s="2">
        <v>8926</v>
      </c>
      <c r="B8927" s="11">
        <v>0.95806453181872997</v>
      </c>
      <c r="C8927" s="11">
        <v>0.76820057737059466</v>
      </c>
      <c r="D8927" s="3">
        <f>B8927*Dashboard!$D$11*Dashboard!$D$10*SQRT(Dashboard!$D$12/365)</f>
        <v>237869.95445827549</v>
      </c>
      <c r="E8927" s="3">
        <f>IF(Dashboard!$I$3,C8927*Dashboard!$E$11*Dashboard!$E$10*SQRT(Dashboard!$D$12/365),0)</f>
        <v>381460.39287578588</v>
      </c>
      <c r="F8927" s="3">
        <f>D8927+IF(Dashboard!$I$3,E8927,0)</f>
        <v>619330.3473340614</v>
      </c>
      <c r="G8927" s="3">
        <f>IF(Dashboard!$I$4, ('Lookups and Calculations'!$F$9) / (1 - 'Lookups and Calculations'!$F$10), 'Lookups and Calculations'!$F$9)</f>
        <v>1951878.888340465</v>
      </c>
      <c r="H8927" s="12">
        <f t="shared" si="278"/>
        <v>0</v>
      </c>
      <c r="I8927" s="12">
        <f t="shared" si="279"/>
        <v>0</v>
      </c>
      <c r="J8927" s="13">
        <f>(1 - Dashboard!$I$9) * H8927 * Dashboard!$I$8 * 'Lookups and Calculations'!$F$12</f>
        <v>0</v>
      </c>
      <c r="K8927" s="12">
        <f>(1 - Dashboard!$I$11) * I8927 * Dashboard!$I$10 * 'Lookups and Calculations'!$F$12</f>
        <v>0</v>
      </c>
      <c r="L8927" s="12">
        <f>(H8927 - I8927) * Dashboard!$I$13 * (Dashboard!$D$12 / 365) * 'Lookups and Calculations'!$F$12</f>
        <v>0</v>
      </c>
      <c r="M8927" s="3">
        <f>(G8927*2) * Dashboard!$I$13 * (Dashboard!$D$12 / 365) * 'Lookups and Calculations'!$F$12</f>
        <v>1602.0878730267946</v>
      </c>
      <c r="N8927" s="12">
        <f>H8927 * Dashboard!$I$14 * Dashboard!$I$15 * (Dashboard!$D$12 / 365) * 'Lookups and Calculations'!$F$12</f>
        <v>0</v>
      </c>
    </row>
    <row r="8928" spans="1:14" x14ac:dyDescent="0.35">
      <c r="A8928" s="2">
        <v>8927</v>
      </c>
      <c r="B8928" s="11">
        <v>0.26171760528841947</v>
      </c>
      <c r="C8928" s="11">
        <v>-1.5239229800706571</v>
      </c>
      <c r="D8928" s="3">
        <f>B8928*Dashboard!$D$11*Dashboard!$D$10*SQRT(Dashboard!$D$12/365)</f>
        <v>64979.709386281851</v>
      </c>
      <c r="E8928" s="3">
        <f>IF(Dashboard!$I$3,C8928*Dashboard!$E$11*Dashboard!$E$10*SQRT(Dashboard!$D$12/365),0)</f>
        <v>-756724.57924976689</v>
      </c>
      <c r="F8928" s="3">
        <f>D8928+IF(Dashboard!$I$3,E8928,0)</f>
        <v>-691744.86986348499</v>
      </c>
      <c r="G8928" s="3">
        <f>IF(Dashboard!$I$4, ('Lookups and Calculations'!$F$9) / (1 - 'Lookups and Calculations'!$F$10), 'Lookups and Calculations'!$F$9)</f>
        <v>1951878.888340465</v>
      </c>
      <c r="H8928" s="12">
        <f t="shared" si="278"/>
        <v>0</v>
      </c>
      <c r="I8928" s="12">
        <f t="shared" si="279"/>
        <v>0</v>
      </c>
      <c r="J8928" s="13">
        <f>(1 - Dashboard!$I$9) * H8928 * Dashboard!$I$8 * 'Lookups and Calculations'!$F$12</f>
        <v>0</v>
      </c>
      <c r="K8928" s="12">
        <f>(1 - Dashboard!$I$11) * I8928 * Dashboard!$I$10 * 'Lookups and Calculations'!$F$12</f>
        <v>0</v>
      </c>
      <c r="L8928" s="12">
        <f>(H8928 - I8928) * Dashboard!$I$13 * (Dashboard!$D$12 / 365) * 'Lookups and Calculations'!$F$12</f>
        <v>0</v>
      </c>
      <c r="M8928" s="3">
        <f>(G8928*2) * Dashboard!$I$13 * (Dashboard!$D$12 / 365) * 'Lookups and Calculations'!$F$12</f>
        <v>1602.0878730267946</v>
      </c>
      <c r="N8928" s="12">
        <f>H8928 * Dashboard!$I$14 * Dashboard!$I$15 * (Dashboard!$D$12 / 365) * 'Lookups and Calculations'!$F$12</f>
        <v>0</v>
      </c>
    </row>
    <row r="8929" spans="1:14" x14ac:dyDescent="0.35">
      <c r="A8929" s="2">
        <v>8928</v>
      </c>
      <c r="B8929" s="11">
        <v>-1.4883240195718126</v>
      </c>
      <c r="C8929" s="11">
        <v>-0.42994406801836627</v>
      </c>
      <c r="D8929" s="3">
        <f>B8929*Dashboard!$D$11*Dashboard!$D$10*SQRT(Dashboard!$D$12/365)</f>
        <v>-369523.71682379337</v>
      </c>
      <c r="E8929" s="3">
        <f>IF(Dashboard!$I$3,C8929*Dashboard!$E$11*Dashboard!$E$10*SQRT(Dashboard!$D$12/365),0)</f>
        <v>-213494.54547699416</v>
      </c>
      <c r="F8929" s="3">
        <f>D8929+IF(Dashboard!$I$3,E8929,0)</f>
        <v>-583018.26230078749</v>
      </c>
      <c r="G8929" s="3">
        <f>IF(Dashboard!$I$4, ('Lookups and Calculations'!$F$9) / (1 - 'Lookups and Calculations'!$F$10), 'Lookups and Calculations'!$F$9)</f>
        <v>1951878.888340465</v>
      </c>
      <c r="H8929" s="12">
        <f t="shared" si="278"/>
        <v>0</v>
      </c>
      <c r="I8929" s="12">
        <f t="shared" si="279"/>
        <v>0</v>
      </c>
      <c r="J8929" s="13">
        <f>(1 - Dashboard!$I$9) * H8929 * Dashboard!$I$8 * 'Lookups and Calculations'!$F$12</f>
        <v>0</v>
      </c>
      <c r="K8929" s="12">
        <f>(1 - Dashboard!$I$11) * I8929 * Dashboard!$I$10 * 'Lookups and Calculations'!$F$12</f>
        <v>0</v>
      </c>
      <c r="L8929" s="12">
        <f>(H8929 - I8929) * Dashboard!$I$13 * (Dashboard!$D$12 / 365) * 'Lookups and Calculations'!$F$12</f>
        <v>0</v>
      </c>
      <c r="M8929" s="3">
        <f>(G8929*2) * Dashboard!$I$13 * (Dashboard!$D$12 / 365) * 'Lookups and Calculations'!$F$12</f>
        <v>1602.0878730267946</v>
      </c>
      <c r="N8929" s="12">
        <f>H8929 * Dashboard!$I$14 * Dashboard!$I$15 * (Dashboard!$D$12 / 365) * 'Lookups and Calculations'!$F$12</f>
        <v>0</v>
      </c>
    </row>
    <row r="8930" spans="1:14" x14ac:dyDescent="0.35">
      <c r="A8930" s="2">
        <v>8929</v>
      </c>
      <c r="B8930" s="11">
        <v>-0.28378710288343972</v>
      </c>
      <c r="C8930" s="11">
        <v>0.27985662363454739</v>
      </c>
      <c r="D8930" s="3">
        <f>B8930*Dashboard!$D$11*Dashboard!$D$10*SQRT(Dashboard!$D$12/365)</f>
        <v>-70459.163236722219</v>
      </c>
      <c r="E8930" s="3">
        <f>IF(Dashboard!$I$3,C8930*Dashboard!$E$11*Dashboard!$E$10*SQRT(Dashboard!$D$12/365),0)</f>
        <v>138966.59381059682</v>
      </c>
      <c r="F8930" s="3">
        <f>D8930+IF(Dashboard!$I$3,E8930,0)</f>
        <v>68507.430573874604</v>
      </c>
      <c r="G8930" s="3">
        <f>IF(Dashboard!$I$4, ('Lookups and Calculations'!$F$9) / (1 - 'Lookups and Calculations'!$F$10), 'Lookups and Calculations'!$F$9)</f>
        <v>1951878.888340465</v>
      </c>
      <c r="H8930" s="12">
        <f t="shared" si="278"/>
        <v>0</v>
      </c>
      <c r="I8930" s="12">
        <f t="shared" si="279"/>
        <v>0</v>
      </c>
      <c r="J8930" s="13">
        <f>(1 - Dashboard!$I$9) * H8930 * Dashboard!$I$8 * 'Lookups and Calculations'!$F$12</f>
        <v>0</v>
      </c>
      <c r="K8930" s="12">
        <f>(1 - Dashboard!$I$11) * I8930 * Dashboard!$I$10 * 'Lookups and Calculations'!$F$12</f>
        <v>0</v>
      </c>
      <c r="L8930" s="12">
        <f>(H8930 - I8930) * Dashboard!$I$13 * (Dashboard!$D$12 / 365) * 'Lookups and Calculations'!$F$12</f>
        <v>0</v>
      </c>
      <c r="M8930" s="3">
        <f>(G8930*2) * Dashboard!$I$13 * (Dashboard!$D$12 / 365) * 'Lookups and Calculations'!$F$12</f>
        <v>1602.0878730267946</v>
      </c>
      <c r="N8930" s="12">
        <f>H8930 * Dashboard!$I$14 * Dashboard!$I$15 * (Dashboard!$D$12 / 365) * 'Lookups and Calculations'!$F$12</f>
        <v>0</v>
      </c>
    </row>
    <row r="8931" spans="1:14" x14ac:dyDescent="0.35">
      <c r="A8931" s="2">
        <v>8930</v>
      </c>
      <c r="B8931" s="11">
        <v>1.9459884504791713</v>
      </c>
      <c r="C8931" s="11">
        <v>-0.73686408678246207</v>
      </c>
      <c r="D8931" s="3">
        <f>B8931*Dashboard!$D$11*Dashboard!$D$10*SQRT(Dashboard!$D$12/365)</f>
        <v>483153.4502306279</v>
      </c>
      <c r="E8931" s="3">
        <f>IF(Dashboard!$I$3,C8931*Dashboard!$E$11*Dashboard!$E$10*SQRT(Dashboard!$D$12/365),0)</f>
        <v>-365899.83439246309</v>
      </c>
      <c r="F8931" s="3">
        <f>D8931+IF(Dashboard!$I$3,E8931,0)</f>
        <v>117253.61583816481</v>
      </c>
      <c r="G8931" s="3">
        <f>IF(Dashboard!$I$4, ('Lookups and Calculations'!$F$9) / (1 - 'Lookups and Calculations'!$F$10), 'Lookups and Calculations'!$F$9)</f>
        <v>1951878.888340465</v>
      </c>
      <c r="H8931" s="12">
        <f t="shared" si="278"/>
        <v>0</v>
      </c>
      <c r="I8931" s="12">
        <f t="shared" si="279"/>
        <v>0</v>
      </c>
      <c r="J8931" s="13">
        <f>(1 - Dashboard!$I$9) * H8931 * Dashboard!$I$8 * 'Lookups and Calculations'!$F$12</f>
        <v>0</v>
      </c>
      <c r="K8931" s="12">
        <f>(1 - Dashboard!$I$11) * I8931 * Dashboard!$I$10 * 'Lookups and Calculations'!$F$12</f>
        <v>0</v>
      </c>
      <c r="L8931" s="12">
        <f>(H8931 - I8931) * Dashboard!$I$13 * (Dashboard!$D$12 / 365) * 'Lookups and Calculations'!$F$12</f>
        <v>0</v>
      </c>
      <c r="M8931" s="3">
        <f>(G8931*2) * Dashboard!$I$13 * (Dashboard!$D$12 / 365) * 'Lookups and Calculations'!$F$12</f>
        <v>1602.0878730267946</v>
      </c>
      <c r="N8931" s="12">
        <f>H8931 * Dashboard!$I$14 * Dashboard!$I$15 * (Dashboard!$D$12 / 365) * 'Lookups and Calculations'!$F$12</f>
        <v>0</v>
      </c>
    </row>
    <row r="8932" spans="1:14" x14ac:dyDescent="0.35">
      <c r="A8932" s="2">
        <v>8931</v>
      </c>
      <c r="B8932" s="11">
        <v>-1.260037631005509</v>
      </c>
      <c r="C8932" s="11">
        <v>-1.4788514178338775E-2</v>
      </c>
      <c r="D8932" s="3">
        <f>B8932*Dashboard!$D$11*Dashboard!$D$10*SQRT(Dashboard!$D$12/365)</f>
        <v>-312844.36898422107</v>
      </c>
      <c r="E8932" s="3">
        <f>IF(Dashboard!$I$3,C8932*Dashboard!$E$11*Dashboard!$E$10*SQRT(Dashboard!$D$12/365),0)</f>
        <v>-7343.4368506036681</v>
      </c>
      <c r="F8932" s="3">
        <f>D8932+IF(Dashboard!$I$3,E8932,0)</f>
        <v>-320187.80583482474</v>
      </c>
      <c r="G8932" s="3">
        <f>IF(Dashboard!$I$4, ('Lookups and Calculations'!$F$9) / (1 - 'Lookups and Calculations'!$F$10), 'Lookups and Calculations'!$F$9)</f>
        <v>1951878.888340465</v>
      </c>
      <c r="H8932" s="12">
        <f t="shared" si="278"/>
        <v>0</v>
      </c>
      <c r="I8932" s="12">
        <f t="shared" si="279"/>
        <v>0</v>
      </c>
      <c r="J8932" s="13">
        <f>(1 - Dashboard!$I$9) * H8932 * Dashboard!$I$8 * 'Lookups and Calculations'!$F$12</f>
        <v>0</v>
      </c>
      <c r="K8932" s="12">
        <f>(1 - Dashboard!$I$11) * I8932 * Dashboard!$I$10 * 'Lookups and Calculations'!$F$12</f>
        <v>0</v>
      </c>
      <c r="L8932" s="12">
        <f>(H8932 - I8932) * Dashboard!$I$13 * (Dashboard!$D$12 / 365) * 'Lookups and Calculations'!$F$12</f>
        <v>0</v>
      </c>
      <c r="M8932" s="3">
        <f>(G8932*2) * Dashboard!$I$13 * (Dashboard!$D$12 / 365) * 'Lookups and Calculations'!$F$12</f>
        <v>1602.0878730267946</v>
      </c>
      <c r="N8932" s="12">
        <f>H8932 * Dashboard!$I$14 * Dashboard!$I$15 * (Dashboard!$D$12 / 365) * 'Lookups and Calculations'!$F$12</f>
        <v>0</v>
      </c>
    </row>
    <row r="8933" spans="1:14" x14ac:dyDescent="0.35">
      <c r="A8933" s="2">
        <v>8932</v>
      </c>
      <c r="B8933" s="11">
        <v>-4.7803090246056112E-2</v>
      </c>
      <c r="C8933" s="11">
        <v>-3.7691679819658049E-2</v>
      </c>
      <c r="D8933" s="3">
        <f>B8933*Dashboard!$D$11*Dashboard!$D$10*SQRT(Dashboard!$D$12/365)</f>
        <v>-11868.635694307935</v>
      </c>
      <c r="E8933" s="3">
        <f>IF(Dashboard!$I$3,C8933*Dashboard!$E$11*Dashboard!$E$10*SQRT(Dashboard!$D$12/365),0)</f>
        <v>-18716.313702038424</v>
      </c>
      <c r="F8933" s="3">
        <f>D8933+IF(Dashboard!$I$3,E8933,0)</f>
        <v>-30584.949396346361</v>
      </c>
      <c r="G8933" s="3">
        <f>IF(Dashboard!$I$4, ('Lookups and Calculations'!$F$9) / (1 - 'Lookups and Calculations'!$F$10), 'Lookups and Calculations'!$F$9)</f>
        <v>1951878.888340465</v>
      </c>
      <c r="H8933" s="12">
        <f t="shared" si="278"/>
        <v>0</v>
      </c>
      <c r="I8933" s="12">
        <f t="shared" si="279"/>
        <v>0</v>
      </c>
      <c r="J8933" s="13">
        <f>(1 - Dashboard!$I$9) * H8933 * Dashboard!$I$8 * 'Lookups and Calculations'!$F$12</f>
        <v>0</v>
      </c>
      <c r="K8933" s="12">
        <f>(1 - Dashboard!$I$11) * I8933 * Dashboard!$I$10 * 'Lookups and Calculations'!$F$12</f>
        <v>0</v>
      </c>
      <c r="L8933" s="12">
        <f>(H8933 - I8933) * Dashboard!$I$13 * (Dashboard!$D$12 / 365) * 'Lookups and Calculations'!$F$12</f>
        <v>0</v>
      </c>
      <c r="M8933" s="3">
        <f>(G8933*2) * Dashboard!$I$13 * (Dashboard!$D$12 / 365) * 'Lookups and Calculations'!$F$12</f>
        <v>1602.0878730267946</v>
      </c>
      <c r="N8933" s="12">
        <f>H8933 * Dashboard!$I$14 * Dashboard!$I$15 * (Dashboard!$D$12 / 365) * 'Lookups and Calculations'!$F$12</f>
        <v>0</v>
      </c>
    </row>
    <row r="8934" spans="1:14" x14ac:dyDescent="0.35">
      <c r="A8934" s="2">
        <v>8933</v>
      </c>
      <c r="B8934" s="11">
        <v>-0.62264009606812454</v>
      </c>
      <c r="C8934" s="11">
        <v>-5.7116047710334128E-2</v>
      </c>
      <c r="D8934" s="3">
        <f>B8934*Dashboard!$D$11*Dashboard!$D$10*SQRT(Dashboard!$D$12/365)</f>
        <v>-154590.18299577717</v>
      </c>
      <c r="E8934" s="3">
        <f>IF(Dashboard!$I$3,C8934*Dashboard!$E$11*Dashboard!$E$10*SQRT(Dashboard!$D$12/365),0)</f>
        <v>-28361.746451259791</v>
      </c>
      <c r="F8934" s="3">
        <f>D8934+IF(Dashboard!$I$3,E8934,0)</f>
        <v>-182951.92944703696</v>
      </c>
      <c r="G8934" s="3">
        <f>IF(Dashboard!$I$4, ('Lookups and Calculations'!$F$9) / (1 - 'Lookups and Calculations'!$F$10), 'Lookups and Calculations'!$F$9)</f>
        <v>1951878.888340465</v>
      </c>
      <c r="H8934" s="12">
        <f t="shared" si="278"/>
        <v>0</v>
      </c>
      <c r="I8934" s="12">
        <f t="shared" si="279"/>
        <v>0</v>
      </c>
      <c r="J8934" s="13">
        <f>(1 - Dashboard!$I$9) * H8934 * Dashboard!$I$8 * 'Lookups and Calculations'!$F$12</f>
        <v>0</v>
      </c>
      <c r="K8934" s="12">
        <f>(1 - Dashboard!$I$11) * I8934 * Dashboard!$I$10 * 'Lookups and Calculations'!$F$12</f>
        <v>0</v>
      </c>
      <c r="L8934" s="12">
        <f>(H8934 - I8934) * Dashboard!$I$13 * (Dashboard!$D$12 / 365) * 'Lookups and Calculations'!$F$12</f>
        <v>0</v>
      </c>
      <c r="M8934" s="3">
        <f>(G8934*2) * Dashboard!$I$13 * (Dashboard!$D$12 / 365) * 'Lookups and Calculations'!$F$12</f>
        <v>1602.0878730267946</v>
      </c>
      <c r="N8934" s="12">
        <f>H8934 * Dashboard!$I$14 * Dashboard!$I$15 * (Dashboard!$D$12 / 365) * 'Lookups and Calculations'!$F$12</f>
        <v>0</v>
      </c>
    </row>
    <row r="8935" spans="1:14" x14ac:dyDescent="0.35">
      <c r="A8935" s="2">
        <v>8934</v>
      </c>
      <c r="B8935" s="11">
        <v>-0.34303164376473155</v>
      </c>
      <c r="C8935" s="11">
        <v>0.1960870571345314</v>
      </c>
      <c r="D8935" s="3">
        <f>B8935*Dashboard!$D$11*Dashboard!$D$10*SQRT(Dashboard!$D$12/365)</f>
        <v>-85168.502506992474</v>
      </c>
      <c r="E8935" s="3">
        <f>IF(Dashboard!$I$3,C8935*Dashboard!$E$11*Dashboard!$E$10*SQRT(Dashboard!$D$12/365),0)</f>
        <v>97369.681897948292</v>
      </c>
      <c r="F8935" s="3">
        <f>D8935+IF(Dashboard!$I$3,E8935,0)</f>
        <v>12201.179390955818</v>
      </c>
      <c r="G8935" s="3">
        <f>IF(Dashboard!$I$4, ('Lookups and Calculations'!$F$9) / (1 - 'Lookups and Calculations'!$F$10), 'Lookups and Calculations'!$F$9)</f>
        <v>1951878.888340465</v>
      </c>
      <c r="H8935" s="12">
        <f t="shared" si="278"/>
        <v>0</v>
      </c>
      <c r="I8935" s="12">
        <f t="shared" si="279"/>
        <v>0</v>
      </c>
      <c r="J8935" s="13">
        <f>(1 - Dashboard!$I$9) * H8935 * Dashboard!$I$8 * 'Lookups and Calculations'!$F$12</f>
        <v>0</v>
      </c>
      <c r="K8935" s="12">
        <f>(1 - Dashboard!$I$11) * I8935 * Dashboard!$I$10 * 'Lookups and Calculations'!$F$12</f>
        <v>0</v>
      </c>
      <c r="L8935" s="12">
        <f>(H8935 - I8935) * Dashboard!$I$13 * (Dashboard!$D$12 / 365) * 'Lookups and Calculations'!$F$12</f>
        <v>0</v>
      </c>
      <c r="M8935" s="3">
        <f>(G8935*2) * Dashboard!$I$13 * (Dashboard!$D$12 / 365) * 'Lookups and Calculations'!$F$12</f>
        <v>1602.0878730267946</v>
      </c>
      <c r="N8935" s="12">
        <f>H8935 * Dashboard!$I$14 * Dashboard!$I$15 * (Dashboard!$D$12 / 365) * 'Lookups and Calculations'!$F$12</f>
        <v>0</v>
      </c>
    </row>
    <row r="8936" spans="1:14" x14ac:dyDescent="0.35">
      <c r="A8936" s="2">
        <v>8935</v>
      </c>
      <c r="B8936" s="11">
        <v>2.6997550967552879</v>
      </c>
      <c r="C8936" s="11">
        <v>3.4464486037389414E-2</v>
      </c>
      <c r="D8936" s="3">
        <f>B8936*Dashboard!$D$11*Dashboard!$D$10*SQRT(Dashboard!$D$12/365)</f>
        <v>670299.96475767961</v>
      </c>
      <c r="E8936" s="3">
        <f>IF(Dashboard!$I$3,C8936*Dashboard!$E$11*Dashboard!$E$10*SQRT(Dashboard!$D$12/365),0)</f>
        <v>17113.806955318541</v>
      </c>
      <c r="F8936" s="3">
        <f>D8936+IF(Dashboard!$I$3,E8936,0)</f>
        <v>687413.77171299816</v>
      </c>
      <c r="G8936" s="3">
        <f>IF(Dashboard!$I$4, ('Lookups and Calculations'!$F$9) / (1 - 'Lookups and Calculations'!$F$10), 'Lookups and Calculations'!$F$9)</f>
        <v>1951878.888340465</v>
      </c>
      <c r="H8936" s="12">
        <f t="shared" si="278"/>
        <v>0</v>
      </c>
      <c r="I8936" s="12">
        <f t="shared" si="279"/>
        <v>0</v>
      </c>
      <c r="J8936" s="13">
        <f>(1 - Dashboard!$I$9) * H8936 * Dashboard!$I$8 * 'Lookups and Calculations'!$F$12</f>
        <v>0</v>
      </c>
      <c r="K8936" s="12">
        <f>(1 - Dashboard!$I$11) * I8936 * Dashboard!$I$10 * 'Lookups and Calculations'!$F$12</f>
        <v>0</v>
      </c>
      <c r="L8936" s="12">
        <f>(H8936 - I8936) * Dashboard!$I$13 * (Dashboard!$D$12 / 365) * 'Lookups and Calculations'!$F$12</f>
        <v>0</v>
      </c>
      <c r="M8936" s="3">
        <f>(G8936*2) * Dashboard!$I$13 * (Dashboard!$D$12 / 365) * 'Lookups and Calculations'!$F$12</f>
        <v>1602.0878730267946</v>
      </c>
      <c r="N8936" s="12">
        <f>H8936 * Dashboard!$I$14 * Dashboard!$I$15 * (Dashboard!$D$12 / 365) * 'Lookups and Calculations'!$F$12</f>
        <v>0</v>
      </c>
    </row>
    <row r="8937" spans="1:14" x14ac:dyDescent="0.35">
      <c r="A8937" s="2">
        <v>8936</v>
      </c>
      <c r="B8937" s="11">
        <v>0.94918354255552184</v>
      </c>
      <c r="C8937" s="11">
        <v>0.58686430355552766</v>
      </c>
      <c r="D8937" s="3">
        <f>B8937*Dashboard!$D$11*Dashboard!$D$10*SQRT(Dashboard!$D$12/365)</f>
        <v>235664.96675502183</v>
      </c>
      <c r="E8937" s="3">
        <f>IF(Dashboard!$I$3,C8937*Dashboard!$E$11*Dashboard!$E$10*SQRT(Dashboard!$D$12/365),0)</f>
        <v>291415.41205984936</v>
      </c>
      <c r="F8937" s="3">
        <f>D8937+IF(Dashboard!$I$3,E8937,0)</f>
        <v>527080.37881487119</v>
      </c>
      <c r="G8937" s="3">
        <f>IF(Dashboard!$I$4, ('Lookups and Calculations'!$F$9) / (1 - 'Lookups and Calculations'!$F$10), 'Lookups and Calculations'!$F$9)</f>
        <v>1951878.888340465</v>
      </c>
      <c r="H8937" s="12">
        <f t="shared" si="278"/>
        <v>0</v>
      </c>
      <c r="I8937" s="12">
        <f t="shared" si="279"/>
        <v>0</v>
      </c>
      <c r="J8937" s="13">
        <f>(1 - Dashboard!$I$9) * H8937 * Dashboard!$I$8 * 'Lookups and Calculations'!$F$12</f>
        <v>0</v>
      </c>
      <c r="K8937" s="12">
        <f>(1 - Dashboard!$I$11) * I8937 * Dashboard!$I$10 * 'Lookups and Calculations'!$F$12</f>
        <v>0</v>
      </c>
      <c r="L8937" s="12">
        <f>(H8937 - I8937) * Dashboard!$I$13 * (Dashboard!$D$12 / 365) * 'Lookups and Calculations'!$F$12</f>
        <v>0</v>
      </c>
      <c r="M8937" s="3">
        <f>(G8937*2) * Dashboard!$I$13 * (Dashboard!$D$12 / 365) * 'Lookups and Calculations'!$F$12</f>
        <v>1602.0878730267946</v>
      </c>
      <c r="N8937" s="12">
        <f>H8937 * Dashboard!$I$14 * Dashboard!$I$15 * (Dashboard!$D$12 / 365) * 'Lookups and Calculations'!$F$12</f>
        <v>0</v>
      </c>
    </row>
    <row r="8938" spans="1:14" x14ac:dyDescent="0.35">
      <c r="A8938" s="2">
        <v>8937</v>
      </c>
      <c r="B8938" s="11">
        <v>-0.77812523906299691</v>
      </c>
      <c r="C8938" s="11">
        <v>-1.0765906584362928</v>
      </c>
      <c r="D8938" s="3">
        <f>B8938*Dashboard!$D$11*Dashboard!$D$10*SQRT(Dashboard!$D$12/365)</f>
        <v>-193194.30897559845</v>
      </c>
      <c r="E8938" s="3">
        <f>IF(Dashboard!$I$3,C8938*Dashboard!$E$11*Dashboard!$E$10*SQRT(Dashboard!$D$12/365),0)</f>
        <v>-534595.6611217059</v>
      </c>
      <c r="F8938" s="3">
        <f>D8938+IF(Dashboard!$I$3,E8938,0)</f>
        <v>-727789.97009730432</v>
      </c>
      <c r="G8938" s="3">
        <f>IF(Dashboard!$I$4, ('Lookups and Calculations'!$F$9) / (1 - 'Lookups and Calculations'!$F$10), 'Lookups and Calculations'!$F$9)</f>
        <v>1951878.888340465</v>
      </c>
      <c r="H8938" s="12">
        <f t="shared" si="278"/>
        <v>0</v>
      </c>
      <c r="I8938" s="12">
        <f t="shared" si="279"/>
        <v>0</v>
      </c>
      <c r="J8938" s="13">
        <f>(1 - Dashboard!$I$9) * H8938 * Dashboard!$I$8 * 'Lookups and Calculations'!$F$12</f>
        <v>0</v>
      </c>
      <c r="K8938" s="12">
        <f>(1 - Dashboard!$I$11) * I8938 * Dashboard!$I$10 * 'Lookups and Calculations'!$F$12</f>
        <v>0</v>
      </c>
      <c r="L8938" s="12">
        <f>(H8938 - I8938) * Dashboard!$I$13 * (Dashboard!$D$12 / 365) * 'Lookups and Calculations'!$F$12</f>
        <v>0</v>
      </c>
      <c r="M8938" s="3">
        <f>(G8938*2) * Dashboard!$I$13 * (Dashboard!$D$12 / 365) * 'Lookups and Calculations'!$F$12</f>
        <v>1602.0878730267946</v>
      </c>
      <c r="N8938" s="12">
        <f>H8938 * Dashboard!$I$14 * Dashboard!$I$15 * (Dashboard!$D$12 / 365) * 'Lookups and Calculations'!$F$12</f>
        <v>0</v>
      </c>
    </row>
    <row r="8939" spans="1:14" x14ac:dyDescent="0.35">
      <c r="A8939" s="2">
        <v>8938</v>
      </c>
      <c r="B8939" s="11">
        <v>-0.46553980564239356</v>
      </c>
      <c r="C8939" s="11">
        <v>-0.31766055447655606</v>
      </c>
      <c r="D8939" s="3">
        <f>B8939*Dashboard!$D$11*Dashboard!$D$10*SQRT(Dashboard!$D$12/365)</f>
        <v>-115585.04535853404</v>
      </c>
      <c r="E8939" s="3">
        <f>IF(Dashboard!$I$3,C8939*Dashboard!$E$11*Dashboard!$E$10*SQRT(Dashboard!$D$12/365),0)</f>
        <v>-157738.64727689468</v>
      </c>
      <c r="F8939" s="3">
        <f>D8939+IF(Dashboard!$I$3,E8939,0)</f>
        <v>-273323.69263542874</v>
      </c>
      <c r="G8939" s="3">
        <f>IF(Dashboard!$I$4, ('Lookups and Calculations'!$F$9) / (1 - 'Lookups and Calculations'!$F$10), 'Lookups and Calculations'!$F$9)</f>
        <v>1951878.888340465</v>
      </c>
      <c r="H8939" s="12">
        <f t="shared" si="278"/>
        <v>0</v>
      </c>
      <c r="I8939" s="12">
        <f t="shared" si="279"/>
        <v>0</v>
      </c>
      <c r="J8939" s="13">
        <f>(1 - Dashboard!$I$9) * H8939 * Dashboard!$I$8 * 'Lookups and Calculations'!$F$12</f>
        <v>0</v>
      </c>
      <c r="K8939" s="12">
        <f>(1 - Dashboard!$I$11) * I8939 * Dashboard!$I$10 * 'Lookups and Calculations'!$F$12</f>
        <v>0</v>
      </c>
      <c r="L8939" s="12">
        <f>(H8939 - I8939) * Dashboard!$I$13 * (Dashboard!$D$12 / 365) * 'Lookups and Calculations'!$F$12</f>
        <v>0</v>
      </c>
      <c r="M8939" s="3">
        <f>(G8939*2) * Dashboard!$I$13 * (Dashboard!$D$12 / 365) * 'Lookups and Calculations'!$F$12</f>
        <v>1602.0878730267946</v>
      </c>
      <c r="N8939" s="12">
        <f>H8939 * Dashboard!$I$14 * Dashboard!$I$15 * (Dashboard!$D$12 / 365) * 'Lookups and Calculations'!$F$12</f>
        <v>0</v>
      </c>
    </row>
    <row r="8940" spans="1:14" x14ac:dyDescent="0.35">
      <c r="A8940" s="2">
        <v>8939</v>
      </c>
      <c r="B8940" s="11">
        <v>-1.1961920487094919</v>
      </c>
      <c r="C8940" s="11">
        <v>-1.1785710595853964</v>
      </c>
      <c r="D8940" s="3">
        <f>B8940*Dashboard!$D$11*Dashboard!$D$10*SQRT(Dashboard!$D$12/365)</f>
        <v>-296992.67502339178</v>
      </c>
      <c r="E8940" s="3">
        <f>IF(Dashboard!$I$3,C8940*Dashboard!$E$11*Dashboard!$E$10*SQRT(Dashboard!$D$12/365),0)</f>
        <v>-585235.40942952386</v>
      </c>
      <c r="F8940" s="3">
        <f>D8940+IF(Dashboard!$I$3,E8940,0)</f>
        <v>-882228.0844529157</v>
      </c>
      <c r="G8940" s="3">
        <f>IF(Dashboard!$I$4, ('Lookups and Calculations'!$F$9) / (1 - 'Lookups and Calculations'!$F$10), 'Lookups and Calculations'!$F$9)</f>
        <v>1951878.888340465</v>
      </c>
      <c r="H8940" s="12">
        <f t="shared" si="278"/>
        <v>0</v>
      </c>
      <c r="I8940" s="12">
        <f t="shared" si="279"/>
        <v>0</v>
      </c>
      <c r="J8940" s="13">
        <f>(1 - Dashboard!$I$9) * H8940 * Dashboard!$I$8 * 'Lookups and Calculations'!$F$12</f>
        <v>0</v>
      </c>
      <c r="K8940" s="12">
        <f>(1 - Dashboard!$I$11) * I8940 * Dashboard!$I$10 * 'Lookups and Calculations'!$F$12</f>
        <v>0</v>
      </c>
      <c r="L8940" s="12">
        <f>(H8940 - I8940) * Dashboard!$I$13 * (Dashboard!$D$12 / 365) * 'Lookups and Calculations'!$F$12</f>
        <v>0</v>
      </c>
      <c r="M8940" s="3">
        <f>(G8940*2) * Dashboard!$I$13 * (Dashboard!$D$12 / 365) * 'Lookups and Calculations'!$F$12</f>
        <v>1602.0878730267946</v>
      </c>
      <c r="N8940" s="12">
        <f>H8940 * Dashboard!$I$14 * Dashboard!$I$15 * (Dashboard!$D$12 / 365) * 'Lookups and Calculations'!$F$12</f>
        <v>0</v>
      </c>
    </row>
    <row r="8941" spans="1:14" x14ac:dyDescent="0.35">
      <c r="A8941" s="2">
        <v>8940</v>
      </c>
      <c r="B8941" s="11">
        <v>0.31070084324723374</v>
      </c>
      <c r="C8941" s="11">
        <v>-2.2566840467553009</v>
      </c>
      <c r="D8941" s="3">
        <f>B8941*Dashboard!$D$11*Dashboard!$D$10*SQRT(Dashboard!$D$12/365)</f>
        <v>77141.354239539563</v>
      </c>
      <c r="E8941" s="3">
        <f>IF(Dashboard!$I$3,C8941*Dashboard!$E$11*Dashboard!$E$10*SQRT(Dashboard!$D$12/365),0)</f>
        <v>-1120587.0034858251</v>
      </c>
      <c r="F8941" s="3">
        <f>D8941+IF(Dashboard!$I$3,E8941,0)</f>
        <v>-1043445.6492462856</v>
      </c>
      <c r="G8941" s="3">
        <f>IF(Dashboard!$I$4, ('Lookups and Calculations'!$F$9) / (1 - 'Lookups and Calculations'!$F$10), 'Lookups and Calculations'!$F$9)</f>
        <v>1951878.888340465</v>
      </c>
      <c r="H8941" s="12">
        <f t="shared" si="278"/>
        <v>0</v>
      </c>
      <c r="I8941" s="12">
        <f t="shared" si="279"/>
        <v>0</v>
      </c>
      <c r="J8941" s="13">
        <f>(1 - Dashboard!$I$9) * H8941 * Dashboard!$I$8 * 'Lookups and Calculations'!$F$12</f>
        <v>0</v>
      </c>
      <c r="K8941" s="12">
        <f>(1 - Dashboard!$I$11) * I8941 * Dashboard!$I$10 * 'Lookups and Calculations'!$F$12</f>
        <v>0</v>
      </c>
      <c r="L8941" s="12">
        <f>(H8941 - I8941) * Dashboard!$I$13 * (Dashboard!$D$12 / 365) * 'Lookups and Calculations'!$F$12</f>
        <v>0</v>
      </c>
      <c r="M8941" s="3">
        <f>(G8941*2) * Dashboard!$I$13 * (Dashboard!$D$12 / 365) * 'Lookups and Calculations'!$F$12</f>
        <v>1602.0878730267946</v>
      </c>
      <c r="N8941" s="12">
        <f>H8941 * Dashboard!$I$14 * Dashboard!$I$15 * (Dashboard!$D$12 / 365) * 'Lookups and Calculations'!$F$12</f>
        <v>0</v>
      </c>
    </row>
    <row r="8942" spans="1:14" x14ac:dyDescent="0.35">
      <c r="A8942" s="2">
        <v>8941</v>
      </c>
      <c r="B8942" s="11">
        <v>0.97424730362697742</v>
      </c>
      <c r="C8942" s="11">
        <v>-0.45607946775758684</v>
      </c>
      <c r="D8942" s="3">
        <f>B8942*Dashboard!$D$11*Dashboard!$D$10*SQRT(Dashboard!$D$12/365)</f>
        <v>241887.84163099967</v>
      </c>
      <c r="E8942" s="3">
        <f>IF(Dashboard!$I$3,C8942*Dashboard!$E$11*Dashboard!$E$10*SQRT(Dashboard!$D$12/365),0)</f>
        <v>-226472.43191208766</v>
      </c>
      <c r="F8942" s="3">
        <f>D8942+IF(Dashboard!$I$3,E8942,0)</f>
        <v>15415.409718912008</v>
      </c>
      <c r="G8942" s="3">
        <f>IF(Dashboard!$I$4, ('Lookups and Calculations'!$F$9) / (1 - 'Lookups and Calculations'!$F$10), 'Lookups and Calculations'!$F$9)</f>
        <v>1951878.888340465</v>
      </c>
      <c r="H8942" s="12">
        <f t="shared" si="278"/>
        <v>0</v>
      </c>
      <c r="I8942" s="12">
        <f t="shared" si="279"/>
        <v>0</v>
      </c>
      <c r="J8942" s="13">
        <f>(1 - Dashboard!$I$9) * H8942 * Dashboard!$I$8 * 'Lookups and Calculations'!$F$12</f>
        <v>0</v>
      </c>
      <c r="K8942" s="12">
        <f>(1 - Dashboard!$I$11) * I8942 * Dashboard!$I$10 * 'Lookups and Calculations'!$F$12</f>
        <v>0</v>
      </c>
      <c r="L8942" s="12">
        <f>(H8942 - I8942) * Dashboard!$I$13 * (Dashboard!$D$12 / 365) * 'Lookups and Calculations'!$F$12</f>
        <v>0</v>
      </c>
      <c r="M8942" s="3">
        <f>(G8942*2) * Dashboard!$I$13 * (Dashboard!$D$12 / 365) * 'Lookups and Calculations'!$F$12</f>
        <v>1602.0878730267946</v>
      </c>
      <c r="N8942" s="12">
        <f>H8942 * Dashboard!$I$14 * Dashboard!$I$15 * (Dashboard!$D$12 / 365) * 'Lookups and Calculations'!$F$12</f>
        <v>0</v>
      </c>
    </row>
    <row r="8943" spans="1:14" x14ac:dyDescent="0.35">
      <c r="A8943" s="2">
        <v>8942</v>
      </c>
      <c r="B8943" s="11">
        <v>-0.95537609962788306</v>
      </c>
      <c r="C8943" s="11">
        <v>-1.1177823673444227</v>
      </c>
      <c r="D8943" s="3">
        <f>B8943*Dashboard!$D$11*Dashboard!$D$10*SQRT(Dashboard!$D$12/365)</f>
        <v>-237202.46576459956</v>
      </c>
      <c r="E8943" s="3">
        <f>IF(Dashboard!$I$3,C8943*Dashboard!$E$11*Dashboard!$E$10*SQRT(Dashboard!$D$12/365),0)</f>
        <v>-555049.96163408365</v>
      </c>
      <c r="F8943" s="3">
        <f>D8943+IF(Dashboard!$I$3,E8943,0)</f>
        <v>-792252.42739868327</v>
      </c>
      <c r="G8943" s="3">
        <f>IF(Dashboard!$I$4, ('Lookups and Calculations'!$F$9) / (1 - 'Lookups and Calculations'!$F$10), 'Lookups and Calculations'!$F$9)</f>
        <v>1951878.888340465</v>
      </c>
      <c r="H8943" s="12">
        <f t="shared" si="278"/>
        <v>0</v>
      </c>
      <c r="I8943" s="12">
        <f t="shared" si="279"/>
        <v>0</v>
      </c>
      <c r="J8943" s="13">
        <f>(1 - Dashboard!$I$9) * H8943 * Dashboard!$I$8 * 'Lookups and Calculations'!$F$12</f>
        <v>0</v>
      </c>
      <c r="K8943" s="12">
        <f>(1 - Dashboard!$I$11) * I8943 * Dashboard!$I$10 * 'Lookups and Calculations'!$F$12</f>
        <v>0</v>
      </c>
      <c r="L8943" s="12">
        <f>(H8943 - I8943) * Dashboard!$I$13 * (Dashboard!$D$12 / 365) * 'Lookups and Calculations'!$F$12</f>
        <v>0</v>
      </c>
      <c r="M8943" s="3">
        <f>(G8943*2) * Dashboard!$I$13 * (Dashboard!$D$12 / 365) * 'Lookups and Calculations'!$F$12</f>
        <v>1602.0878730267946</v>
      </c>
      <c r="N8943" s="12">
        <f>H8943 * Dashboard!$I$14 * Dashboard!$I$15 * (Dashboard!$D$12 / 365) * 'Lookups and Calculations'!$F$12</f>
        <v>0</v>
      </c>
    </row>
    <row r="8944" spans="1:14" x14ac:dyDescent="0.35">
      <c r="A8944" s="2">
        <v>8943</v>
      </c>
      <c r="B8944" s="11">
        <v>-0.15917229658779011</v>
      </c>
      <c r="C8944" s="11">
        <v>1.2025314562957434</v>
      </c>
      <c r="D8944" s="3">
        <f>B8944*Dashboard!$D$11*Dashboard!$D$10*SQRT(Dashboard!$D$12/365)</f>
        <v>-39519.57898752531</v>
      </c>
      <c r="E8944" s="3">
        <f>IF(Dashboard!$I$3,C8944*Dashboard!$E$11*Dashboard!$E$10*SQRT(Dashboard!$D$12/365),0)</f>
        <v>597133.26867596305</v>
      </c>
      <c r="F8944" s="3">
        <f>D8944+IF(Dashboard!$I$3,E8944,0)</f>
        <v>557613.68968843773</v>
      </c>
      <c r="G8944" s="3">
        <f>IF(Dashboard!$I$4, ('Lookups and Calculations'!$F$9) / (1 - 'Lookups and Calculations'!$F$10), 'Lookups and Calculations'!$F$9)</f>
        <v>1951878.888340465</v>
      </c>
      <c r="H8944" s="12">
        <f t="shared" si="278"/>
        <v>0</v>
      </c>
      <c r="I8944" s="12">
        <f t="shared" si="279"/>
        <v>0</v>
      </c>
      <c r="J8944" s="13">
        <f>(1 - Dashboard!$I$9) * H8944 * Dashboard!$I$8 * 'Lookups and Calculations'!$F$12</f>
        <v>0</v>
      </c>
      <c r="K8944" s="12">
        <f>(1 - Dashboard!$I$11) * I8944 * Dashboard!$I$10 * 'Lookups and Calculations'!$F$12</f>
        <v>0</v>
      </c>
      <c r="L8944" s="12">
        <f>(H8944 - I8944) * Dashboard!$I$13 * (Dashboard!$D$12 / 365) * 'Lookups and Calculations'!$F$12</f>
        <v>0</v>
      </c>
      <c r="M8944" s="3">
        <f>(G8944*2) * Dashboard!$I$13 * (Dashboard!$D$12 / 365) * 'Lookups and Calculations'!$F$12</f>
        <v>1602.0878730267946</v>
      </c>
      <c r="N8944" s="12">
        <f>H8944 * Dashboard!$I$14 * Dashboard!$I$15 * (Dashboard!$D$12 / 365) * 'Lookups and Calculations'!$F$12</f>
        <v>0</v>
      </c>
    </row>
    <row r="8945" spans="1:14" x14ac:dyDescent="0.35">
      <c r="A8945" s="2">
        <v>8944</v>
      </c>
      <c r="B8945" s="11">
        <v>0.349290311507503</v>
      </c>
      <c r="C8945" s="11">
        <v>7.3545651550807972E-2</v>
      </c>
      <c r="D8945" s="3">
        <f>B8945*Dashboard!$D$11*Dashboard!$D$10*SQRT(Dashboard!$D$12/365)</f>
        <v>86722.415590609482</v>
      </c>
      <c r="E8945" s="3">
        <f>IF(Dashboard!$I$3,C8945*Dashboard!$E$11*Dashboard!$E$10*SQRT(Dashboard!$D$12/365),0)</f>
        <v>36520.088582727934</v>
      </c>
      <c r="F8945" s="3">
        <f>D8945+IF(Dashboard!$I$3,E8945,0)</f>
        <v>123242.50417333742</v>
      </c>
      <c r="G8945" s="3">
        <f>IF(Dashboard!$I$4, ('Lookups and Calculations'!$F$9) / (1 - 'Lookups and Calculations'!$F$10), 'Lookups and Calculations'!$F$9)</f>
        <v>1951878.888340465</v>
      </c>
      <c r="H8945" s="12">
        <f t="shared" si="278"/>
        <v>0</v>
      </c>
      <c r="I8945" s="12">
        <f t="shared" si="279"/>
        <v>0</v>
      </c>
      <c r="J8945" s="13">
        <f>(1 - Dashboard!$I$9) * H8945 * Dashboard!$I$8 * 'Lookups and Calculations'!$F$12</f>
        <v>0</v>
      </c>
      <c r="K8945" s="12">
        <f>(1 - Dashboard!$I$11) * I8945 * Dashboard!$I$10 * 'Lookups and Calculations'!$F$12</f>
        <v>0</v>
      </c>
      <c r="L8945" s="12">
        <f>(H8945 - I8945) * Dashboard!$I$13 * (Dashboard!$D$12 / 365) * 'Lookups and Calculations'!$F$12</f>
        <v>0</v>
      </c>
      <c r="M8945" s="3">
        <f>(G8945*2) * Dashboard!$I$13 * (Dashboard!$D$12 / 365) * 'Lookups and Calculations'!$F$12</f>
        <v>1602.0878730267946</v>
      </c>
      <c r="N8945" s="12">
        <f>H8945 * Dashboard!$I$14 * Dashboard!$I$15 * (Dashboard!$D$12 / 365) * 'Lookups and Calculations'!$F$12</f>
        <v>0</v>
      </c>
    </row>
    <row r="8946" spans="1:14" x14ac:dyDescent="0.35">
      <c r="A8946" s="2">
        <v>8945</v>
      </c>
      <c r="B8946" s="11">
        <v>-1.2813962338622915</v>
      </c>
      <c r="C8946" s="11">
        <v>0.1980585944455788</v>
      </c>
      <c r="D8946" s="3">
        <f>B8946*Dashboard!$D$11*Dashboard!$D$10*SQRT(Dashboard!$D$12/365)</f>
        <v>-318147.32063319883</v>
      </c>
      <c r="E8946" s="3">
        <f>IF(Dashboard!$I$3,C8946*Dashboard!$E$11*Dashboard!$E$10*SQRT(Dashboard!$D$12/365),0)</f>
        <v>98348.675430881573</v>
      </c>
      <c r="F8946" s="3">
        <f>D8946+IF(Dashboard!$I$3,E8946,0)</f>
        <v>-219798.64520231728</v>
      </c>
      <c r="G8946" s="3">
        <f>IF(Dashboard!$I$4, ('Lookups and Calculations'!$F$9) / (1 - 'Lookups and Calculations'!$F$10), 'Lookups and Calculations'!$F$9)</f>
        <v>1951878.888340465</v>
      </c>
      <c r="H8946" s="12">
        <f t="shared" si="278"/>
        <v>0</v>
      </c>
      <c r="I8946" s="12">
        <f t="shared" si="279"/>
        <v>0</v>
      </c>
      <c r="J8946" s="13">
        <f>(1 - Dashboard!$I$9) * H8946 * Dashboard!$I$8 * 'Lookups and Calculations'!$F$12</f>
        <v>0</v>
      </c>
      <c r="K8946" s="12">
        <f>(1 - Dashboard!$I$11) * I8946 * Dashboard!$I$10 * 'Lookups and Calculations'!$F$12</f>
        <v>0</v>
      </c>
      <c r="L8946" s="12">
        <f>(H8946 - I8946) * Dashboard!$I$13 * (Dashboard!$D$12 / 365) * 'Lookups and Calculations'!$F$12</f>
        <v>0</v>
      </c>
      <c r="M8946" s="3">
        <f>(G8946*2) * Dashboard!$I$13 * (Dashboard!$D$12 / 365) * 'Lookups and Calculations'!$F$12</f>
        <v>1602.0878730267946</v>
      </c>
      <c r="N8946" s="12">
        <f>H8946 * Dashboard!$I$14 * Dashboard!$I$15 * (Dashboard!$D$12 / 365) * 'Lookups and Calculations'!$F$12</f>
        <v>0</v>
      </c>
    </row>
    <row r="8947" spans="1:14" x14ac:dyDescent="0.35">
      <c r="A8947" s="2">
        <v>8946</v>
      </c>
      <c r="B8947" s="11">
        <v>0.70226368016485918</v>
      </c>
      <c r="C8947" s="11">
        <v>0.8724958921595265</v>
      </c>
      <c r="D8947" s="3">
        <f>B8947*Dashboard!$D$11*Dashboard!$D$10*SQRT(Dashboard!$D$12/365)</f>
        <v>174359.26711680222</v>
      </c>
      <c r="E8947" s="3">
        <f>IF(Dashboard!$I$3,C8947*Dashboard!$E$11*Dashboard!$E$10*SQRT(Dashboard!$D$12/365),0)</f>
        <v>433249.64287956047</v>
      </c>
      <c r="F8947" s="3">
        <f>D8947+IF(Dashboard!$I$3,E8947,0)</f>
        <v>607608.90999636264</v>
      </c>
      <c r="G8947" s="3">
        <f>IF(Dashboard!$I$4, ('Lookups and Calculations'!$F$9) / (1 - 'Lookups and Calculations'!$F$10), 'Lookups and Calculations'!$F$9)</f>
        <v>1951878.888340465</v>
      </c>
      <c r="H8947" s="12">
        <f t="shared" si="278"/>
        <v>0</v>
      </c>
      <c r="I8947" s="12">
        <f t="shared" si="279"/>
        <v>0</v>
      </c>
      <c r="J8947" s="13">
        <f>(1 - Dashboard!$I$9) * H8947 * Dashboard!$I$8 * 'Lookups and Calculations'!$F$12</f>
        <v>0</v>
      </c>
      <c r="K8947" s="12">
        <f>(1 - Dashboard!$I$11) * I8947 * Dashboard!$I$10 * 'Lookups and Calculations'!$F$12</f>
        <v>0</v>
      </c>
      <c r="L8947" s="12">
        <f>(H8947 - I8947) * Dashboard!$I$13 * (Dashboard!$D$12 / 365) * 'Lookups and Calculations'!$F$12</f>
        <v>0</v>
      </c>
      <c r="M8947" s="3">
        <f>(G8947*2) * Dashboard!$I$13 * (Dashboard!$D$12 / 365) * 'Lookups and Calculations'!$F$12</f>
        <v>1602.0878730267946</v>
      </c>
      <c r="N8947" s="12">
        <f>H8947 * Dashboard!$I$14 * Dashboard!$I$15 * (Dashboard!$D$12 / 365) * 'Lookups and Calculations'!$F$12</f>
        <v>0</v>
      </c>
    </row>
    <row r="8948" spans="1:14" x14ac:dyDescent="0.35">
      <c r="A8948" s="2">
        <v>8947</v>
      </c>
      <c r="B8948" s="11">
        <v>0.18942565192144842</v>
      </c>
      <c r="C8948" s="11">
        <v>-8.787355091994771E-2</v>
      </c>
      <c r="D8948" s="3">
        <f>B8948*Dashboard!$D$11*Dashboard!$D$10*SQRT(Dashboard!$D$12/365)</f>
        <v>47030.93549475995</v>
      </c>
      <c r="E8948" s="3">
        <f>IF(Dashboard!$I$3,C8948*Dashboard!$E$11*Dashboard!$E$10*SQRT(Dashboard!$D$12/365),0)</f>
        <v>-43634.800916249253</v>
      </c>
      <c r="F8948" s="3">
        <f>D8948+IF(Dashboard!$I$3,E8948,0)</f>
        <v>3396.1345785106969</v>
      </c>
      <c r="G8948" s="3">
        <f>IF(Dashboard!$I$4, ('Lookups and Calculations'!$F$9) / (1 - 'Lookups and Calculations'!$F$10), 'Lookups and Calculations'!$F$9)</f>
        <v>1951878.888340465</v>
      </c>
      <c r="H8948" s="12">
        <f t="shared" si="278"/>
        <v>0</v>
      </c>
      <c r="I8948" s="12">
        <f t="shared" si="279"/>
        <v>0</v>
      </c>
      <c r="J8948" s="13">
        <f>(1 - Dashboard!$I$9) * H8948 * Dashboard!$I$8 * 'Lookups and Calculations'!$F$12</f>
        <v>0</v>
      </c>
      <c r="K8948" s="12">
        <f>(1 - Dashboard!$I$11) * I8948 * Dashboard!$I$10 * 'Lookups and Calculations'!$F$12</f>
        <v>0</v>
      </c>
      <c r="L8948" s="12">
        <f>(H8948 - I8948) * Dashboard!$I$13 * (Dashboard!$D$12 / 365) * 'Lookups and Calculations'!$F$12</f>
        <v>0</v>
      </c>
      <c r="M8948" s="3">
        <f>(G8948*2) * Dashboard!$I$13 * (Dashboard!$D$12 / 365) * 'Lookups and Calculations'!$F$12</f>
        <v>1602.0878730267946</v>
      </c>
      <c r="N8948" s="12">
        <f>H8948 * Dashboard!$I$14 * Dashboard!$I$15 * (Dashboard!$D$12 / 365) * 'Lookups and Calculations'!$F$12</f>
        <v>0</v>
      </c>
    </row>
    <row r="8949" spans="1:14" x14ac:dyDescent="0.35">
      <c r="A8949" s="2">
        <v>8948</v>
      </c>
      <c r="B8949" s="11">
        <v>-0.21733074729487428</v>
      </c>
      <c r="C8949" s="11">
        <v>-1.0418472784228721</v>
      </c>
      <c r="D8949" s="3">
        <f>B8949*Dashboard!$D$11*Dashboard!$D$10*SQRT(Dashboard!$D$12/365)</f>
        <v>-53959.261870677328</v>
      </c>
      <c r="E8949" s="3">
        <f>IF(Dashboard!$I$3,C8949*Dashboard!$E$11*Dashboard!$E$10*SQRT(Dashboard!$D$12/365),0)</f>
        <v>-517343.36558827187</v>
      </c>
      <c r="F8949" s="3">
        <f>D8949+IF(Dashboard!$I$3,E8949,0)</f>
        <v>-571302.62745894922</v>
      </c>
      <c r="G8949" s="3">
        <f>IF(Dashboard!$I$4, ('Lookups and Calculations'!$F$9) / (1 - 'Lookups and Calculations'!$F$10), 'Lookups and Calculations'!$F$9)</f>
        <v>1951878.888340465</v>
      </c>
      <c r="H8949" s="12">
        <f t="shared" si="278"/>
        <v>0</v>
      </c>
      <c r="I8949" s="12">
        <f t="shared" si="279"/>
        <v>0</v>
      </c>
      <c r="J8949" s="13">
        <f>(1 - Dashboard!$I$9) * H8949 * Dashboard!$I$8 * 'Lookups and Calculations'!$F$12</f>
        <v>0</v>
      </c>
      <c r="K8949" s="12">
        <f>(1 - Dashboard!$I$11) * I8949 * Dashboard!$I$10 * 'Lookups and Calculations'!$F$12</f>
        <v>0</v>
      </c>
      <c r="L8949" s="12">
        <f>(H8949 - I8949) * Dashboard!$I$13 * (Dashboard!$D$12 / 365) * 'Lookups and Calculations'!$F$12</f>
        <v>0</v>
      </c>
      <c r="M8949" s="3">
        <f>(G8949*2) * Dashboard!$I$13 * (Dashboard!$D$12 / 365) * 'Lookups and Calculations'!$F$12</f>
        <v>1602.0878730267946</v>
      </c>
      <c r="N8949" s="12">
        <f>H8949 * Dashboard!$I$14 * Dashboard!$I$15 * (Dashboard!$D$12 / 365) * 'Lookups and Calculations'!$F$12</f>
        <v>0</v>
      </c>
    </row>
    <row r="8950" spans="1:14" x14ac:dyDescent="0.35">
      <c r="A8950" s="2">
        <v>8949</v>
      </c>
      <c r="B8950" s="11">
        <v>1.2095030605943757</v>
      </c>
      <c r="C8950" s="11">
        <v>0.78314167516526001</v>
      </c>
      <c r="D8950" s="3">
        <f>B8950*Dashboard!$D$11*Dashboard!$D$10*SQRT(Dashboard!$D$12/365)</f>
        <v>300297.55656914762</v>
      </c>
      <c r="E8950" s="3">
        <f>IF(Dashboard!$I$3,C8950*Dashboard!$E$11*Dashboard!$E$10*SQRT(Dashboard!$D$12/365),0)</f>
        <v>388879.59718601522</v>
      </c>
      <c r="F8950" s="3">
        <f>D8950+IF(Dashboard!$I$3,E8950,0)</f>
        <v>689177.15375516284</v>
      </c>
      <c r="G8950" s="3">
        <f>IF(Dashboard!$I$4, ('Lookups and Calculations'!$F$9) / (1 - 'Lookups and Calculations'!$F$10), 'Lookups and Calculations'!$F$9)</f>
        <v>1951878.888340465</v>
      </c>
      <c r="H8950" s="12">
        <f t="shared" si="278"/>
        <v>0</v>
      </c>
      <c r="I8950" s="12">
        <f t="shared" si="279"/>
        <v>0</v>
      </c>
      <c r="J8950" s="13">
        <f>(1 - Dashboard!$I$9) * H8950 * Dashboard!$I$8 * 'Lookups and Calculations'!$F$12</f>
        <v>0</v>
      </c>
      <c r="K8950" s="12">
        <f>(1 - Dashboard!$I$11) * I8950 * Dashboard!$I$10 * 'Lookups and Calculations'!$F$12</f>
        <v>0</v>
      </c>
      <c r="L8950" s="12">
        <f>(H8950 - I8950) * Dashboard!$I$13 * (Dashboard!$D$12 / 365) * 'Lookups and Calculations'!$F$12</f>
        <v>0</v>
      </c>
      <c r="M8950" s="3">
        <f>(G8950*2) * Dashboard!$I$13 * (Dashboard!$D$12 / 365) * 'Lookups and Calculations'!$F$12</f>
        <v>1602.0878730267946</v>
      </c>
      <c r="N8950" s="12">
        <f>H8950 * Dashboard!$I$14 * Dashboard!$I$15 * (Dashboard!$D$12 / 365) * 'Lookups and Calculations'!$F$12</f>
        <v>0</v>
      </c>
    </row>
    <row r="8951" spans="1:14" x14ac:dyDescent="0.35">
      <c r="A8951" s="2">
        <v>8950</v>
      </c>
      <c r="B8951" s="11">
        <v>1.6422940738257352</v>
      </c>
      <c r="C8951" s="11">
        <v>-0.46762831694165569</v>
      </c>
      <c r="D8951" s="3">
        <f>B8951*Dashboard!$D$11*Dashboard!$D$10*SQRT(Dashboard!$D$12/365)</f>
        <v>407751.67389448517</v>
      </c>
      <c r="E8951" s="3">
        <f>IF(Dashboard!$I$3,C8951*Dashboard!$E$11*Dashboard!$E$10*SQRT(Dashboard!$D$12/365),0)</f>
        <v>-232207.16926687723</v>
      </c>
      <c r="F8951" s="3">
        <f>D8951+IF(Dashboard!$I$3,E8951,0)</f>
        <v>175544.50462760794</v>
      </c>
      <c r="G8951" s="3">
        <f>IF(Dashboard!$I$4, ('Lookups and Calculations'!$F$9) / (1 - 'Lookups and Calculations'!$F$10), 'Lookups and Calculations'!$F$9)</f>
        <v>1951878.888340465</v>
      </c>
      <c r="H8951" s="12">
        <f t="shared" si="278"/>
        <v>0</v>
      </c>
      <c r="I8951" s="12">
        <f t="shared" si="279"/>
        <v>0</v>
      </c>
      <c r="J8951" s="13">
        <f>(1 - Dashboard!$I$9) * H8951 * Dashboard!$I$8 * 'Lookups and Calculations'!$F$12</f>
        <v>0</v>
      </c>
      <c r="K8951" s="12">
        <f>(1 - Dashboard!$I$11) * I8951 * Dashboard!$I$10 * 'Lookups and Calculations'!$F$12</f>
        <v>0</v>
      </c>
      <c r="L8951" s="12">
        <f>(H8951 - I8951) * Dashboard!$I$13 * (Dashboard!$D$12 / 365) * 'Lookups and Calculations'!$F$12</f>
        <v>0</v>
      </c>
      <c r="M8951" s="3">
        <f>(G8951*2) * Dashboard!$I$13 * (Dashboard!$D$12 / 365) * 'Lookups and Calculations'!$F$12</f>
        <v>1602.0878730267946</v>
      </c>
      <c r="N8951" s="12">
        <f>H8951 * Dashboard!$I$14 * Dashboard!$I$15 * (Dashboard!$D$12 / 365) * 'Lookups and Calculations'!$F$12</f>
        <v>0</v>
      </c>
    </row>
    <row r="8952" spans="1:14" x14ac:dyDescent="0.35">
      <c r="A8952" s="2">
        <v>8951</v>
      </c>
      <c r="B8952" s="11">
        <v>-0.5615247201034661</v>
      </c>
      <c r="C8952" s="11">
        <v>-1.3472874323387025</v>
      </c>
      <c r="D8952" s="3">
        <f>B8952*Dashboard!$D$11*Dashboard!$D$10*SQRT(Dashboard!$D$12/365)</f>
        <v>-139416.3494860275</v>
      </c>
      <c r="E8952" s="3">
        <f>IF(Dashboard!$I$3,C8952*Dashboard!$E$11*Dashboard!$E$10*SQRT(Dashboard!$D$12/365),0)</f>
        <v>-669013.80758608482</v>
      </c>
      <c r="F8952" s="3">
        <f>D8952+IF(Dashboard!$I$3,E8952,0)</f>
        <v>-808430.15707211231</v>
      </c>
      <c r="G8952" s="3">
        <f>IF(Dashboard!$I$4, ('Lookups and Calculations'!$F$9) / (1 - 'Lookups and Calculations'!$F$10), 'Lookups and Calculations'!$F$9)</f>
        <v>1951878.888340465</v>
      </c>
      <c r="H8952" s="12">
        <f t="shared" si="278"/>
        <v>0</v>
      </c>
      <c r="I8952" s="12">
        <f t="shared" si="279"/>
        <v>0</v>
      </c>
      <c r="J8952" s="13">
        <f>(1 - Dashboard!$I$9) * H8952 * Dashboard!$I$8 * 'Lookups and Calculations'!$F$12</f>
        <v>0</v>
      </c>
      <c r="K8952" s="12">
        <f>(1 - Dashboard!$I$11) * I8952 * Dashboard!$I$10 * 'Lookups and Calculations'!$F$12</f>
        <v>0</v>
      </c>
      <c r="L8952" s="12">
        <f>(H8952 - I8952) * Dashboard!$I$13 * (Dashboard!$D$12 / 365) * 'Lookups and Calculations'!$F$12</f>
        <v>0</v>
      </c>
      <c r="M8952" s="3">
        <f>(G8952*2) * Dashboard!$I$13 * (Dashboard!$D$12 / 365) * 'Lookups and Calculations'!$F$12</f>
        <v>1602.0878730267946</v>
      </c>
      <c r="N8952" s="12">
        <f>H8952 * Dashboard!$I$14 * Dashboard!$I$15 * (Dashboard!$D$12 / 365) * 'Lookups and Calculations'!$F$12</f>
        <v>0</v>
      </c>
    </row>
    <row r="8953" spans="1:14" x14ac:dyDescent="0.35">
      <c r="A8953" s="2">
        <v>8952</v>
      </c>
      <c r="B8953" s="11">
        <v>0.71064485577216885</v>
      </c>
      <c r="C8953" s="11">
        <v>1.6343642588158114</v>
      </c>
      <c r="D8953" s="3">
        <f>B8953*Dashboard!$D$11*Dashboard!$D$10*SQRT(Dashboard!$D$12/365)</f>
        <v>176440.16020260821</v>
      </c>
      <c r="E8953" s="3">
        <f>IF(Dashboard!$I$3,C8953*Dashboard!$E$11*Dashboard!$E$10*SQRT(Dashboard!$D$12/365),0)</f>
        <v>811565.69083032606</v>
      </c>
      <c r="F8953" s="3">
        <f>D8953+IF(Dashboard!$I$3,E8953,0)</f>
        <v>988005.85103293427</v>
      </c>
      <c r="G8953" s="3">
        <f>IF(Dashboard!$I$4, ('Lookups and Calculations'!$F$9) / (1 - 'Lookups and Calculations'!$F$10), 'Lookups and Calculations'!$F$9)</f>
        <v>1951878.888340465</v>
      </c>
      <c r="H8953" s="12">
        <f t="shared" si="278"/>
        <v>0</v>
      </c>
      <c r="I8953" s="12">
        <f t="shared" si="279"/>
        <v>0</v>
      </c>
      <c r="J8953" s="13">
        <f>(1 - Dashboard!$I$9) * H8953 * Dashboard!$I$8 * 'Lookups and Calculations'!$F$12</f>
        <v>0</v>
      </c>
      <c r="K8953" s="12">
        <f>(1 - Dashboard!$I$11) * I8953 * Dashboard!$I$10 * 'Lookups and Calculations'!$F$12</f>
        <v>0</v>
      </c>
      <c r="L8953" s="12">
        <f>(H8953 - I8953) * Dashboard!$I$13 * (Dashboard!$D$12 / 365) * 'Lookups and Calculations'!$F$12</f>
        <v>0</v>
      </c>
      <c r="M8953" s="3">
        <f>(G8953*2) * Dashboard!$I$13 * (Dashboard!$D$12 / 365) * 'Lookups and Calculations'!$F$12</f>
        <v>1602.0878730267946</v>
      </c>
      <c r="N8953" s="12">
        <f>H8953 * Dashboard!$I$14 * Dashboard!$I$15 * (Dashboard!$D$12 / 365) * 'Lookups and Calculations'!$F$12</f>
        <v>0</v>
      </c>
    </row>
    <row r="8954" spans="1:14" x14ac:dyDescent="0.35">
      <c r="A8954" s="2">
        <v>8953</v>
      </c>
      <c r="B8954" s="11">
        <v>-0.10192769996103362</v>
      </c>
      <c r="C8954" s="11">
        <v>0.37419101919608766</v>
      </c>
      <c r="D8954" s="3">
        <f>B8954*Dashboard!$D$11*Dashboard!$D$10*SQRT(Dashboard!$D$12/365)</f>
        <v>-25306.789409834029</v>
      </c>
      <c r="E8954" s="3">
        <f>IF(Dashboard!$I$3,C8954*Dashboard!$E$11*Dashboard!$E$10*SQRT(Dashboard!$D$12/365),0)</f>
        <v>185809.6145692823</v>
      </c>
      <c r="F8954" s="3">
        <f>D8954+IF(Dashboard!$I$3,E8954,0)</f>
        <v>160502.82515944829</v>
      </c>
      <c r="G8954" s="3">
        <f>IF(Dashboard!$I$4, ('Lookups and Calculations'!$F$9) / (1 - 'Lookups and Calculations'!$F$10), 'Lookups and Calculations'!$F$9)</f>
        <v>1951878.888340465</v>
      </c>
      <c r="H8954" s="12">
        <f t="shared" si="278"/>
        <v>0</v>
      </c>
      <c r="I8954" s="12">
        <f t="shared" si="279"/>
        <v>0</v>
      </c>
      <c r="J8954" s="13">
        <f>(1 - Dashboard!$I$9) * H8954 * Dashboard!$I$8 * 'Lookups and Calculations'!$F$12</f>
        <v>0</v>
      </c>
      <c r="K8954" s="12">
        <f>(1 - Dashboard!$I$11) * I8954 * Dashboard!$I$10 * 'Lookups and Calculations'!$F$12</f>
        <v>0</v>
      </c>
      <c r="L8954" s="12">
        <f>(H8954 - I8954) * Dashboard!$I$13 * (Dashboard!$D$12 / 365) * 'Lookups and Calculations'!$F$12</f>
        <v>0</v>
      </c>
      <c r="M8954" s="3">
        <f>(G8954*2) * Dashboard!$I$13 * (Dashboard!$D$12 / 365) * 'Lookups and Calculations'!$F$12</f>
        <v>1602.0878730267946</v>
      </c>
      <c r="N8954" s="12">
        <f>H8954 * Dashboard!$I$14 * Dashboard!$I$15 * (Dashboard!$D$12 / 365) * 'Lookups and Calculations'!$F$12</f>
        <v>0</v>
      </c>
    </row>
    <row r="8955" spans="1:14" x14ac:dyDescent="0.35">
      <c r="A8955" s="2">
        <v>8954</v>
      </c>
      <c r="B8955" s="11">
        <v>-1.1744187425428025</v>
      </c>
      <c r="C8955" s="11">
        <v>-1.825162739482223</v>
      </c>
      <c r="D8955" s="3">
        <f>B8955*Dashboard!$D$11*Dashboard!$D$10*SQRT(Dashboard!$D$12/365)</f>
        <v>-291586.7601040235</v>
      </c>
      <c r="E8955" s="3">
        <f>IF(Dashboard!$I$3,C8955*Dashboard!$E$11*Dashboard!$E$10*SQRT(Dashboard!$D$12/365),0)</f>
        <v>-906309.2585118704</v>
      </c>
      <c r="F8955" s="3">
        <f>D8955+IF(Dashboard!$I$3,E8955,0)</f>
        <v>-1197896.018615894</v>
      </c>
      <c r="G8955" s="3">
        <f>IF(Dashboard!$I$4, ('Lookups and Calculations'!$F$9) / (1 - 'Lookups and Calculations'!$F$10), 'Lookups and Calculations'!$F$9)</f>
        <v>1951878.888340465</v>
      </c>
      <c r="H8955" s="12">
        <f t="shared" si="278"/>
        <v>0</v>
      </c>
      <c r="I8955" s="12">
        <f t="shared" si="279"/>
        <v>0</v>
      </c>
      <c r="J8955" s="13">
        <f>(1 - Dashboard!$I$9) * H8955 * Dashboard!$I$8 * 'Lookups and Calculations'!$F$12</f>
        <v>0</v>
      </c>
      <c r="K8955" s="12">
        <f>(1 - Dashboard!$I$11) * I8955 * Dashboard!$I$10 * 'Lookups and Calculations'!$F$12</f>
        <v>0</v>
      </c>
      <c r="L8955" s="12">
        <f>(H8955 - I8955) * Dashboard!$I$13 * (Dashboard!$D$12 / 365) * 'Lookups and Calculations'!$F$12</f>
        <v>0</v>
      </c>
      <c r="M8955" s="3">
        <f>(G8955*2) * Dashboard!$I$13 * (Dashboard!$D$12 / 365) * 'Lookups and Calculations'!$F$12</f>
        <v>1602.0878730267946</v>
      </c>
      <c r="N8955" s="12">
        <f>H8955 * Dashboard!$I$14 * Dashboard!$I$15 * (Dashboard!$D$12 / 365) * 'Lookups and Calculations'!$F$12</f>
        <v>0</v>
      </c>
    </row>
    <row r="8956" spans="1:14" x14ac:dyDescent="0.35">
      <c r="A8956" s="2">
        <v>8955</v>
      </c>
      <c r="B8956" s="11">
        <v>1.881350579307612</v>
      </c>
      <c r="C8956" s="11">
        <v>-1.503392439840108</v>
      </c>
      <c r="D8956" s="3">
        <f>B8956*Dashboard!$D$11*Dashboard!$D$10*SQRT(Dashboard!$D$12/365)</f>
        <v>467105.04538813682</v>
      </c>
      <c r="E8956" s="3">
        <f>IF(Dashboard!$I$3,C8956*Dashboard!$E$11*Dashboard!$E$10*SQRT(Dashboard!$D$12/365),0)</f>
        <v>-746529.86165517278</v>
      </c>
      <c r="F8956" s="3">
        <f>D8956+IF(Dashboard!$I$3,E8956,0)</f>
        <v>-279424.81626703596</v>
      </c>
      <c r="G8956" s="3">
        <f>IF(Dashboard!$I$4, ('Lookups and Calculations'!$F$9) / (1 - 'Lookups and Calculations'!$F$10), 'Lookups and Calculations'!$F$9)</f>
        <v>1951878.888340465</v>
      </c>
      <c r="H8956" s="12">
        <f t="shared" si="278"/>
        <v>0</v>
      </c>
      <c r="I8956" s="12">
        <f t="shared" si="279"/>
        <v>0</v>
      </c>
      <c r="J8956" s="13">
        <f>(1 - Dashboard!$I$9) * H8956 * Dashboard!$I$8 * 'Lookups and Calculations'!$F$12</f>
        <v>0</v>
      </c>
      <c r="K8956" s="12">
        <f>(1 - Dashboard!$I$11) * I8956 * Dashboard!$I$10 * 'Lookups and Calculations'!$F$12</f>
        <v>0</v>
      </c>
      <c r="L8956" s="12">
        <f>(H8956 - I8956) * Dashboard!$I$13 * (Dashboard!$D$12 / 365) * 'Lookups and Calculations'!$F$12</f>
        <v>0</v>
      </c>
      <c r="M8956" s="3">
        <f>(G8956*2) * Dashboard!$I$13 * (Dashboard!$D$12 / 365) * 'Lookups and Calculations'!$F$12</f>
        <v>1602.0878730267946</v>
      </c>
      <c r="N8956" s="12">
        <f>H8956 * Dashboard!$I$14 * Dashboard!$I$15 * (Dashboard!$D$12 / 365) * 'Lookups and Calculations'!$F$12</f>
        <v>0</v>
      </c>
    </row>
    <row r="8957" spans="1:14" x14ac:dyDescent="0.35">
      <c r="A8957" s="2">
        <v>8956</v>
      </c>
      <c r="B8957" s="11">
        <v>-0.66997828573610396</v>
      </c>
      <c r="C8957" s="11">
        <v>0.55793321163622245</v>
      </c>
      <c r="D8957" s="3">
        <f>B8957*Dashboard!$D$11*Dashboard!$D$10*SQRT(Dashboard!$D$12/365)</f>
        <v>-166343.39235327585</v>
      </c>
      <c r="E8957" s="3">
        <f>IF(Dashboard!$I$3,C8957*Dashboard!$E$11*Dashboard!$E$10*SQRT(Dashboard!$D$12/365),0)</f>
        <v>277049.28683818138</v>
      </c>
      <c r="F8957" s="3">
        <f>D8957+IF(Dashboard!$I$3,E8957,0)</f>
        <v>110705.89448490553</v>
      </c>
      <c r="G8957" s="3">
        <f>IF(Dashboard!$I$4, ('Lookups and Calculations'!$F$9) / (1 - 'Lookups and Calculations'!$F$10), 'Lookups and Calculations'!$F$9)</f>
        <v>1951878.888340465</v>
      </c>
      <c r="H8957" s="12">
        <f t="shared" si="278"/>
        <v>0</v>
      </c>
      <c r="I8957" s="12">
        <f t="shared" si="279"/>
        <v>0</v>
      </c>
      <c r="J8957" s="13">
        <f>(1 - Dashboard!$I$9) * H8957 * Dashboard!$I$8 * 'Lookups and Calculations'!$F$12</f>
        <v>0</v>
      </c>
      <c r="K8957" s="12">
        <f>(1 - Dashboard!$I$11) * I8957 * Dashboard!$I$10 * 'Lookups and Calculations'!$F$12</f>
        <v>0</v>
      </c>
      <c r="L8957" s="12">
        <f>(H8957 - I8957) * Dashboard!$I$13 * (Dashboard!$D$12 / 365) * 'Lookups and Calculations'!$F$12</f>
        <v>0</v>
      </c>
      <c r="M8957" s="3">
        <f>(G8957*2) * Dashboard!$I$13 * (Dashboard!$D$12 / 365) * 'Lookups and Calculations'!$F$12</f>
        <v>1602.0878730267946</v>
      </c>
      <c r="N8957" s="12">
        <f>H8957 * Dashboard!$I$14 * Dashboard!$I$15 * (Dashboard!$D$12 / 365) * 'Lookups and Calculations'!$F$12</f>
        <v>0</v>
      </c>
    </row>
    <row r="8958" spans="1:14" x14ac:dyDescent="0.35">
      <c r="A8958" s="2">
        <v>8957</v>
      </c>
      <c r="B8958" s="11">
        <v>1.9226496504261861</v>
      </c>
      <c r="C8958" s="11">
        <v>-0.8342591093598658</v>
      </c>
      <c r="D8958" s="3">
        <f>B8958*Dashboard!$D$11*Dashboard!$D$10*SQRT(Dashboard!$D$12/365)</f>
        <v>477358.85172359872</v>
      </c>
      <c r="E8958" s="3">
        <f>IF(Dashboard!$I$3,C8958*Dashboard!$E$11*Dashboard!$E$10*SQRT(Dashboard!$D$12/365),0)</f>
        <v>-414262.65091583511</v>
      </c>
      <c r="F8958" s="3">
        <f>D8958+IF(Dashboard!$I$3,E8958,0)</f>
        <v>63096.200807763613</v>
      </c>
      <c r="G8958" s="3">
        <f>IF(Dashboard!$I$4, ('Lookups and Calculations'!$F$9) / (1 - 'Lookups and Calculations'!$F$10), 'Lookups and Calculations'!$F$9)</f>
        <v>1951878.888340465</v>
      </c>
      <c r="H8958" s="12">
        <f t="shared" si="278"/>
        <v>0</v>
      </c>
      <c r="I8958" s="12">
        <f t="shared" si="279"/>
        <v>0</v>
      </c>
      <c r="J8958" s="13">
        <f>(1 - Dashboard!$I$9) * H8958 * Dashboard!$I$8 * 'Lookups and Calculations'!$F$12</f>
        <v>0</v>
      </c>
      <c r="K8958" s="12">
        <f>(1 - Dashboard!$I$11) * I8958 * Dashboard!$I$10 * 'Lookups and Calculations'!$F$12</f>
        <v>0</v>
      </c>
      <c r="L8958" s="12">
        <f>(H8958 - I8958) * Dashboard!$I$13 * (Dashboard!$D$12 / 365) * 'Lookups and Calculations'!$F$12</f>
        <v>0</v>
      </c>
      <c r="M8958" s="3">
        <f>(G8958*2) * Dashboard!$I$13 * (Dashboard!$D$12 / 365) * 'Lookups and Calculations'!$F$12</f>
        <v>1602.0878730267946</v>
      </c>
      <c r="N8958" s="12">
        <f>H8958 * Dashboard!$I$14 * Dashboard!$I$15 * (Dashboard!$D$12 / 365) * 'Lookups and Calculations'!$F$12</f>
        <v>0</v>
      </c>
    </row>
    <row r="8959" spans="1:14" x14ac:dyDescent="0.35">
      <c r="A8959" s="2">
        <v>8958</v>
      </c>
      <c r="B8959" s="11">
        <v>0.4205103397072994</v>
      </c>
      <c r="C8959" s="11">
        <v>-0.6091246121765973</v>
      </c>
      <c r="D8959" s="3">
        <f>B8959*Dashboard!$D$11*Dashboard!$D$10*SQRT(Dashboard!$D$12/365)</f>
        <v>104405.05000798294</v>
      </c>
      <c r="E8959" s="3">
        <f>IF(Dashboard!$I$3,C8959*Dashboard!$E$11*Dashboard!$E$10*SQRT(Dashboard!$D$12/365),0)</f>
        <v>-302469.06955799134</v>
      </c>
      <c r="F8959" s="3">
        <f>D8959+IF(Dashboard!$I$3,E8959,0)</f>
        <v>-198064.01955000841</v>
      </c>
      <c r="G8959" s="3">
        <f>IF(Dashboard!$I$4, ('Lookups and Calculations'!$F$9) / (1 - 'Lookups and Calculations'!$F$10), 'Lookups and Calculations'!$F$9)</f>
        <v>1951878.888340465</v>
      </c>
      <c r="H8959" s="12">
        <f t="shared" si="278"/>
        <v>0</v>
      </c>
      <c r="I8959" s="12">
        <f t="shared" si="279"/>
        <v>0</v>
      </c>
      <c r="J8959" s="13">
        <f>(1 - Dashboard!$I$9) * H8959 * Dashboard!$I$8 * 'Lookups and Calculations'!$F$12</f>
        <v>0</v>
      </c>
      <c r="K8959" s="12">
        <f>(1 - Dashboard!$I$11) * I8959 * Dashboard!$I$10 * 'Lookups and Calculations'!$F$12</f>
        <v>0</v>
      </c>
      <c r="L8959" s="12">
        <f>(H8959 - I8959) * Dashboard!$I$13 * (Dashboard!$D$12 / 365) * 'Lookups and Calculations'!$F$12</f>
        <v>0</v>
      </c>
      <c r="M8959" s="3">
        <f>(G8959*2) * Dashboard!$I$13 * (Dashboard!$D$12 / 365) * 'Lookups and Calculations'!$F$12</f>
        <v>1602.0878730267946</v>
      </c>
      <c r="N8959" s="12">
        <f>H8959 * Dashboard!$I$14 * Dashboard!$I$15 * (Dashboard!$D$12 / 365) * 'Lookups and Calculations'!$F$12</f>
        <v>0</v>
      </c>
    </row>
    <row r="8960" spans="1:14" x14ac:dyDescent="0.35">
      <c r="A8960" s="2">
        <v>8959</v>
      </c>
      <c r="B8960" s="11">
        <v>-0.98965309811460311</v>
      </c>
      <c r="C8960" s="11">
        <v>-0.56961060858666346</v>
      </c>
      <c r="D8960" s="3">
        <f>B8960*Dashboard!$D$11*Dashboard!$D$10*SQRT(Dashboard!$D$12/365)</f>
        <v>-245712.81950196673</v>
      </c>
      <c r="E8960" s="3">
        <f>IF(Dashboard!$I$3,C8960*Dashboard!$E$11*Dashboard!$E$10*SQRT(Dashboard!$D$12/365),0)</f>
        <v>-282847.85632602073</v>
      </c>
      <c r="F8960" s="3">
        <f>D8960+IF(Dashboard!$I$3,E8960,0)</f>
        <v>-528560.67582798749</v>
      </c>
      <c r="G8960" s="3">
        <f>IF(Dashboard!$I$4, ('Lookups and Calculations'!$F$9) / (1 - 'Lookups and Calculations'!$F$10), 'Lookups and Calculations'!$F$9)</f>
        <v>1951878.888340465</v>
      </c>
      <c r="H8960" s="12">
        <f t="shared" si="278"/>
        <v>0</v>
      </c>
      <c r="I8960" s="12">
        <f t="shared" si="279"/>
        <v>0</v>
      </c>
      <c r="J8960" s="13">
        <f>(1 - Dashboard!$I$9) * H8960 * Dashboard!$I$8 * 'Lookups and Calculations'!$F$12</f>
        <v>0</v>
      </c>
      <c r="K8960" s="12">
        <f>(1 - Dashboard!$I$11) * I8960 * Dashboard!$I$10 * 'Lookups and Calculations'!$F$12</f>
        <v>0</v>
      </c>
      <c r="L8960" s="12">
        <f>(H8960 - I8960) * Dashboard!$I$13 * (Dashboard!$D$12 / 365) * 'Lookups and Calculations'!$F$12</f>
        <v>0</v>
      </c>
      <c r="M8960" s="3">
        <f>(G8960*2) * Dashboard!$I$13 * (Dashboard!$D$12 / 365) * 'Lookups and Calculations'!$F$12</f>
        <v>1602.0878730267946</v>
      </c>
      <c r="N8960" s="12">
        <f>H8960 * Dashboard!$I$14 * Dashboard!$I$15 * (Dashboard!$D$12 / 365) * 'Lookups and Calculations'!$F$12</f>
        <v>0</v>
      </c>
    </row>
    <row r="8961" spans="1:14" x14ac:dyDescent="0.35">
      <c r="A8961" s="2">
        <v>8960</v>
      </c>
      <c r="B8961" s="11">
        <v>0.59063699018891802</v>
      </c>
      <c r="C8961" s="11">
        <v>-0.19794736847724864</v>
      </c>
      <c r="D8961" s="3">
        <f>B8961*Dashboard!$D$11*Dashboard!$D$10*SQRT(Dashboard!$D$12/365)</f>
        <v>146644.39533201826</v>
      </c>
      <c r="E8961" s="3">
        <f>IF(Dashboard!$I$3,C8961*Dashboard!$E$11*Dashboard!$E$10*SQRT(Dashboard!$D$12/365),0)</f>
        <v>-98293.444671068239</v>
      </c>
      <c r="F8961" s="3">
        <f>D8961+IF(Dashboard!$I$3,E8961,0)</f>
        <v>48350.950660950024</v>
      </c>
      <c r="G8961" s="3">
        <f>IF(Dashboard!$I$4, ('Lookups and Calculations'!$F$9) / (1 - 'Lookups and Calculations'!$F$10), 'Lookups and Calculations'!$F$9)</f>
        <v>1951878.888340465</v>
      </c>
      <c r="H8961" s="12">
        <f t="shared" si="278"/>
        <v>0</v>
      </c>
      <c r="I8961" s="12">
        <f t="shared" si="279"/>
        <v>0</v>
      </c>
      <c r="J8961" s="13">
        <f>(1 - Dashboard!$I$9) * H8961 * Dashboard!$I$8 * 'Lookups and Calculations'!$F$12</f>
        <v>0</v>
      </c>
      <c r="K8961" s="12">
        <f>(1 - Dashboard!$I$11) * I8961 * Dashboard!$I$10 * 'Lookups and Calculations'!$F$12</f>
        <v>0</v>
      </c>
      <c r="L8961" s="12">
        <f>(H8961 - I8961) * Dashboard!$I$13 * (Dashboard!$D$12 / 365) * 'Lookups and Calculations'!$F$12</f>
        <v>0</v>
      </c>
      <c r="M8961" s="3">
        <f>(G8961*2) * Dashboard!$I$13 * (Dashboard!$D$12 / 365) * 'Lookups and Calculations'!$F$12</f>
        <v>1602.0878730267946</v>
      </c>
      <c r="N8961" s="12">
        <f>H8961 * Dashboard!$I$14 * Dashboard!$I$15 * (Dashboard!$D$12 / 365) * 'Lookups and Calculations'!$F$12</f>
        <v>0</v>
      </c>
    </row>
    <row r="8962" spans="1:14" x14ac:dyDescent="0.35">
      <c r="A8962" s="2">
        <v>8961</v>
      </c>
      <c r="B8962" s="11">
        <v>1.9136592828003429</v>
      </c>
      <c r="C8962" s="11">
        <v>-0.48005719572524241</v>
      </c>
      <c r="D8962" s="3">
        <f>B8962*Dashboard!$D$11*Dashboard!$D$10*SQRT(Dashboard!$D$12/365)</f>
        <v>475126.70736724435</v>
      </c>
      <c r="E8962" s="3">
        <f>IF(Dashboard!$I$3,C8962*Dashboard!$E$11*Dashboard!$E$10*SQRT(Dashboard!$D$12/365),0)</f>
        <v>-238378.8972288901</v>
      </c>
      <c r="F8962" s="3">
        <f>D8962+IF(Dashboard!$I$3,E8962,0)</f>
        <v>236747.81013835425</v>
      </c>
      <c r="G8962" s="3">
        <f>IF(Dashboard!$I$4, ('Lookups and Calculations'!$F$9) / (1 - 'Lookups and Calculations'!$F$10), 'Lookups and Calculations'!$F$9)</f>
        <v>1951878.888340465</v>
      </c>
      <c r="H8962" s="12">
        <f t="shared" si="278"/>
        <v>0</v>
      </c>
      <c r="I8962" s="12">
        <f t="shared" si="279"/>
        <v>0</v>
      </c>
      <c r="J8962" s="13">
        <f>(1 - Dashboard!$I$9) * H8962 * Dashboard!$I$8 * 'Lookups and Calculations'!$F$12</f>
        <v>0</v>
      </c>
      <c r="K8962" s="12">
        <f>(1 - Dashboard!$I$11) * I8962 * Dashboard!$I$10 * 'Lookups and Calculations'!$F$12</f>
        <v>0</v>
      </c>
      <c r="L8962" s="12">
        <f>(H8962 - I8962) * Dashboard!$I$13 * (Dashboard!$D$12 / 365) * 'Lookups and Calculations'!$F$12</f>
        <v>0</v>
      </c>
      <c r="M8962" s="3">
        <f>(G8962*2) * Dashboard!$I$13 * (Dashboard!$D$12 / 365) * 'Lookups and Calculations'!$F$12</f>
        <v>1602.0878730267946</v>
      </c>
      <c r="N8962" s="12">
        <f>H8962 * Dashboard!$I$14 * Dashboard!$I$15 * (Dashboard!$D$12 / 365) * 'Lookups and Calculations'!$F$12</f>
        <v>0</v>
      </c>
    </row>
    <row r="8963" spans="1:14" x14ac:dyDescent="0.35">
      <c r="A8963" s="2">
        <v>8962</v>
      </c>
      <c r="B8963" s="11">
        <v>-3.2800499164034692E-2</v>
      </c>
      <c r="C8963" s="11">
        <v>0.86197383598403399</v>
      </c>
      <c r="D8963" s="3">
        <f>B8963*Dashboard!$D$11*Dashboard!$D$10*SQRT(Dashboard!$D$12/365)</f>
        <v>-8143.7658771756469</v>
      </c>
      <c r="E8963" s="3">
        <f>IF(Dashboard!$I$3,C8963*Dashboard!$E$11*Dashboard!$E$10*SQRT(Dashboard!$D$12/365),0)</f>
        <v>428024.77348893491</v>
      </c>
      <c r="F8963" s="3">
        <f>D8963+IF(Dashboard!$I$3,E8963,0)</f>
        <v>419881.00761175924</v>
      </c>
      <c r="G8963" s="3">
        <f>IF(Dashboard!$I$4, ('Lookups and Calculations'!$F$9) / (1 - 'Lookups and Calculations'!$F$10), 'Lookups and Calculations'!$F$9)</f>
        <v>1951878.888340465</v>
      </c>
      <c r="H8963" s="12">
        <f t="shared" ref="H8963:H9026" si="280">MAX(0,F8963-G8963)</f>
        <v>0</v>
      </c>
      <c r="I8963" s="12">
        <f t="shared" ref="I8963:I9026" si="281">MAX(0,-F8963-G8963)</f>
        <v>0</v>
      </c>
      <c r="J8963" s="13">
        <f>(1 - Dashboard!$I$9) * H8963 * Dashboard!$I$8 * 'Lookups and Calculations'!$F$12</f>
        <v>0</v>
      </c>
      <c r="K8963" s="12">
        <f>(1 - Dashboard!$I$11) * I8963 * Dashboard!$I$10 * 'Lookups and Calculations'!$F$12</f>
        <v>0</v>
      </c>
      <c r="L8963" s="12">
        <f>(H8963 - I8963) * Dashboard!$I$13 * (Dashboard!$D$12 / 365) * 'Lookups and Calculations'!$F$12</f>
        <v>0</v>
      </c>
      <c r="M8963" s="3">
        <f>(G8963*2) * Dashboard!$I$13 * (Dashboard!$D$12 / 365) * 'Lookups and Calculations'!$F$12</f>
        <v>1602.0878730267946</v>
      </c>
      <c r="N8963" s="12">
        <f>H8963 * Dashboard!$I$14 * Dashboard!$I$15 * (Dashboard!$D$12 / 365) * 'Lookups and Calculations'!$F$12</f>
        <v>0</v>
      </c>
    </row>
    <row r="8964" spans="1:14" x14ac:dyDescent="0.35">
      <c r="A8964" s="2">
        <v>8963</v>
      </c>
      <c r="B8964" s="11">
        <v>-1.7642550293051313</v>
      </c>
      <c r="C8964" s="11">
        <v>0.5492463651668269</v>
      </c>
      <c r="D8964" s="3">
        <f>B8964*Dashboard!$D$11*Dashboard!$D$10*SQRT(Dashboard!$D$12/365)</f>
        <v>-438032.35537478101</v>
      </c>
      <c r="E8964" s="3">
        <f>IF(Dashboard!$I$3,C8964*Dashboard!$E$11*Dashboard!$E$10*SQRT(Dashboard!$D$12/365),0)</f>
        <v>272735.71566330752</v>
      </c>
      <c r="F8964" s="3">
        <f>D8964+IF(Dashboard!$I$3,E8964,0)</f>
        <v>-165296.63971147349</v>
      </c>
      <c r="G8964" s="3">
        <f>IF(Dashboard!$I$4, ('Lookups and Calculations'!$F$9) / (1 - 'Lookups and Calculations'!$F$10), 'Lookups and Calculations'!$F$9)</f>
        <v>1951878.888340465</v>
      </c>
      <c r="H8964" s="12">
        <f t="shared" si="280"/>
        <v>0</v>
      </c>
      <c r="I8964" s="12">
        <f t="shared" si="281"/>
        <v>0</v>
      </c>
      <c r="J8964" s="13">
        <f>(1 - Dashboard!$I$9) * H8964 * Dashboard!$I$8 * 'Lookups and Calculations'!$F$12</f>
        <v>0</v>
      </c>
      <c r="K8964" s="12">
        <f>(1 - Dashboard!$I$11) * I8964 * Dashboard!$I$10 * 'Lookups and Calculations'!$F$12</f>
        <v>0</v>
      </c>
      <c r="L8964" s="12">
        <f>(H8964 - I8964) * Dashboard!$I$13 * (Dashboard!$D$12 / 365) * 'Lookups and Calculations'!$F$12</f>
        <v>0</v>
      </c>
      <c r="M8964" s="3">
        <f>(G8964*2) * Dashboard!$I$13 * (Dashboard!$D$12 / 365) * 'Lookups and Calculations'!$F$12</f>
        <v>1602.0878730267946</v>
      </c>
      <c r="N8964" s="12">
        <f>H8964 * Dashboard!$I$14 * Dashboard!$I$15 * (Dashboard!$D$12 / 365) * 'Lookups and Calculations'!$F$12</f>
        <v>0</v>
      </c>
    </row>
    <row r="8965" spans="1:14" x14ac:dyDescent="0.35">
      <c r="A8965" s="2">
        <v>8964</v>
      </c>
      <c r="B8965" s="11">
        <v>0.76847935913107257</v>
      </c>
      <c r="C8965" s="11">
        <v>0.72854975573300529</v>
      </c>
      <c r="D8965" s="3">
        <f>B8965*Dashboard!$D$11*Dashboard!$D$10*SQRT(Dashboard!$D$12/365)</f>
        <v>190799.41286587485</v>
      </c>
      <c r="E8965" s="3">
        <f>IF(Dashboard!$I$3,C8965*Dashboard!$E$11*Dashboard!$E$10*SQRT(Dashboard!$D$12/365),0)</f>
        <v>361771.2407906712</v>
      </c>
      <c r="F8965" s="3">
        <f>D8965+IF(Dashboard!$I$3,E8965,0)</f>
        <v>552570.65365654603</v>
      </c>
      <c r="G8965" s="3">
        <f>IF(Dashboard!$I$4, ('Lookups and Calculations'!$F$9) / (1 - 'Lookups and Calculations'!$F$10), 'Lookups and Calculations'!$F$9)</f>
        <v>1951878.888340465</v>
      </c>
      <c r="H8965" s="12">
        <f t="shared" si="280"/>
        <v>0</v>
      </c>
      <c r="I8965" s="12">
        <f t="shared" si="281"/>
        <v>0</v>
      </c>
      <c r="J8965" s="13">
        <f>(1 - Dashboard!$I$9) * H8965 * Dashboard!$I$8 * 'Lookups and Calculations'!$F$12</f>
        <v>0</v>
      </c>
      <c r="K8965" s="12">
        <f>(1 - Dashboard!$I$11) * I8965 * Dashboard!$I$10 * 'Lookups and Calculations'!$F$12</f>
        <v>0</v>
      </c>
      <c r="L8965" s="12">
        <f>(H8965 - I8965) * Dashboard!$I$13 * (Dashboard!$D$12 / 365) * 'Lookups and Calculations'!$F$12</f>
        <v>0</v>
      </c>
      <c r="M8965" s="3">
        <f>(G8965*2) * Dashboard!$I$13 * (Dashboard!$D$12 / 365) * 'Lookups and Calculations'!$F$12</f>
        <v>1602.0878730267946</v>
      </c>
      <c r="N8965" s="12">
        <f>H8965 * Dashboard!$I$14 * Dashboard!$I$15 * (Dashboard!$D$12 / 365) * 'Lookups and Calculations'!$F$12</f>
        <v>0</v>
      </c>
    </row>
    <row r="8966" spans="1:14" x14ac:dyDescent="0.35">
      <c r="A8966" s="2">
        <v>8965</v>
      </c>
      <c r="B8966" s="11">
        <v>1.2466263186398603</v>
      </c>
      <c r="C8966" s="11">
        <v>-0.92170578515934432</v>
      </c>
      <c r="D8966" s="3">
        <f>B8966*Dashboard!$D$11*Dashboard!$D$10*SQRT(Dashboard!$D$12/365)</f>
        <v>309514.58465791203</v>
      </c>
      <c r="E8966" s="3">
        <f>IF(Dashboard!$I$3,C8966*Dashboard!$E$11*Dashboard!$E$10*SQRT(Dashboard!$D$12/365),0)</f>
        <v>-457685.48121404543</v>
      </c>
      <c r="F8966" s="3">
        <f>D8966+IF(Dashboard!$I$3,E8966,0)</f>
        <v>-148170.8965561334</v>
      </c>
      <c r="G8966" s="3">
        <f>IF(Dashboard!$I$4, ('Lookups and Calculations'!$F$9) / (1 - 'Lookups and Calculations'!$F$10), 'Lookups and Calculations'!$F$9)</f>
        <v>1951878.888340465</v>
      </c>
      <c r="H8966" s="12">
        <f t="shared" si="280"/>
        <v>0</v>
      </c>
      <c r="I8966" s="12">
        <f t="shared" si="281"/>
        <v>0</v>
      </c>
      <c r="J8966" s="13">
        <f>(1 - Dashboard!$I$9) * H8966 * Dashboard!$I$8 * 'Lookups and Calculations'!$F$12</f>
        <v>0</v>
      </c>
      <c r="K8966" s="12">
        <f>(1 - Dashboard!$I$11) * I8966 * Dashboard!$I$10 * 'Lookups and Calculations'!$F$12</f>
        <v>0</v>
      </c>
      <c r="L8966" s="12">
        <f>(H8966 - I8966) * Dashboard!$I$13 * (Dashboard!$D$12 / 365) * 'Lookups and Calculations'!$F$12</f>
        <v>0</v>
      </c>
      <c r="M8966" s="3">
        <f>(G8966*2) * Dashboard!$I$13 * (Dashboard!$D$12 / 365) * 'Lookups and Calculations'!$F$12</f>
        <v>1602.0878730267946</v>
      </c>
      <c r="N8966" s="12">
        <f>H8966 * Dashboard!$I$14 * Dashboard!$I$15 * (Dashboard!$D$12 / 365) * 'Lookups and Calculations'!$F$12</f>
        <v>0</v>
      </c>
    </row>
    <row r="8967" spans="1:14" x14ac:dyDescent="0.35">
      <c r="A8967" s="2">
        <v>8966</v>
      </c>
      <c r="B8967" s="11">
        <v>4.0993882694667937E-2</v>
      </c>
      <c r="C8967" s="11">
        <v>-0.34692621021411635</v>
      </c>
      <c r="D8967" s="3">
        <f>B8967*Dashboard!$D$11*Dashboard!$D$10*SQRT(Dashboard!$D$12/365)</f>
        <v>10178.033614434566</v>
      </c>
      <c r="E8967" s="3">
        <f>IF(Dashboard!$I$3,C8967*Dashboard!$E$11*Dashboard!$E$10*SQRT(Dashboard!$D$12/365),0)</f>
        <v>-172270.9046902234</v>
      </c>
      <c r="F8967" s="3">
        <f>D8967+IF(Dashboard!$I$3,E8967,0)</f>
        <v>-162092.87107578883</v>
      </c>
      <c r="G8967" s="3">
        <f>IF(Dashboard!$I$4, ('Lookups and Calculations'!$F$9) / (1 - 'Lookups and Calculations'!$F$10), 'Lookups and Calculations'!$F$9)</f>
        <v>1951878.888340465</v>
      </c>
      <c r="H8967" s="12">
        <f t="shared" si="280"/>
        <v>0</v>
      </c>
      <c r="I8967" s="12">
        <f t="shared" si="281"/>
        <v>0</v>
      </c>
      <c r="J8967" s="13">
        <f>(1 - Dashboard!$I$9) * H8967 * Dashboard!$I$8 * 'Lookups and Calculations'!$F$12</f>
        <v>0</v>
      </c>
      <c r="K8967" s="12">
        <f>(1 - Dashboard!$I$11) * I8967 * Dashboard!$I$10 * 'Lookups and Calculations'!$F$12</f>
        <v>0</v>
      </c>
      <c r="L8967" s="12">
        <f>(H8967 - I8967) * Dashboard!$I$13 * (Dashboard!$D$12 / 365) * 'Lookups and Calculations'!$F$12</f>
        <v>0</v>
      </c>
      <c r="M8967" s="3">
        <f>(G8967*2) * Dashboard!$I$13 * (Dashboard!$D$12 / 365) * 'Lookups and Calculations'!$F$12</f>
        <v>1602.0878730267946</v>
      </c>
      <c r="N8967" s="12">
        <f>H8967 * Dashboard!$I$14 * Dashboard!$I$15 * (Dashboard!$D$12 / 365) * 'Lookups and Calculations'!$F$12</f>
        <v>0</v>
      </c>
    </row>
    <row r="8968" spans="1:14" x14ac:dyDescent="0.35">
      <c r="A8968" s="2">
        <v>8967</v>
      </c>
      <c r="B8968" s="11">
        <v>1.4179926907821816</v>
      </c>
      <c r="C8968" s="11">
        <v>1.1858470020639136</v>
      </c>
      <c r="D8968" s="3">
        <f>B8968*Dashboard!$D$11*Dashboard!$D$10*SQRT(Dashboard!$D$12/365)</f>
        <v>352061.73026593507</v>
      </c>
      <c r="E8968" s="3">
        <f>IF(Dashboard!$I$3,C8968*Dashboard!$E$11*Dashboard!$E$10*SQRT(Dashboard!$D$12/365),0)</f>
        <v>588848.37713373557</v>
      </c>
      <c r="F8968" s="3">
        <f>D8968+IF(Dashboard!$I$3,E8968,0)</f>
        <v>940910.10739967064</v>
      </c>
      <c r="G8968" s="3">
        <f>IF(Dashboard!$I$4, ('Lookups and Calculations'!$F$9) / (1 - 'Lookups and Calculations'!$F$10), 'Lookups and Calculations'!$F$9)</f>
        <v>1951878.888340465</v>
      </c>
      <c r="H8968" s="12">
        <f t="shared" si="280"/>
        <v>0</v>
      </c>
      <c r="I8968" s="12">
        <f t="shared" si="281"/>
        <v>0</v>
      </c>
      <c r="J8968" s="13">
        <f>(1 - Dashboard!$I$9) * H8968 * Dashboard!$I$8 * 'Lookups and Calculations'!$F$12</f>
        <v>0</v>
      </c>
      <c r="K8968" s="12">
        <f>(1 - Dashboard!$I$11) * I8968 * Dashboard!$I$10 * 'Lookups and Calculations'!$F$12</f>
        <v>0</v>
      </c>
      <c r="L8968" s="12">
        <f>(H8968 - I8968) * Dashboard!$I$13 * (Dashboard!$D$12 / 365) * 'Lookups and Calculations'!$F$12</f>
        <v>0</v>
      </c>
      <c r="M8968" s="3">
        <f>(G8968*2) * Dashboard!$I$13 * (Dashboard!$D$12 / 365) * 'Lookups and Calculations'!$F$12</f>
        <v>1602.0878730267946</v>
      </c>
      <c r="N8968" s="12">
        <f>H8968 * Dashboard!$I$14 * Dashboard!$I$15 * (Dashboard!$D$12 / 365) * 'Lookups and Calculations'!$F$12</f>
        <v>0</v>
      </c>
    </row>
    <row r="8969" spans="1:14" x14ac:dyDescent="0.35">
      <c r="A8969" s="2">
        <v>8968</v>
      </c>
      <c r="B8969" s="11">
        <v>-0.55365770984113338</v>
      </c>
      <c r="C8969" s="11">
        <v>0.35478118509951451</v>
      </c>
      <c r="D8969" s="3">
        <f>B8969*Dashboard!$D$11*Dashboard!$D$10*SQRT(Dashboard!$D$12/365)</f>
        <v>-137463.11428038694</v>
      </c>
      <c r="E8969" s="3">
        <f>IF(Dashboard!$I$3,C8969*Dashboard!$E$11*Dashboard!$E$10*SQRT(Dashboard!$D$12/365),0)</f>
        <v>176171.39877221093</v>
      </c>
      <c r="F8969" s="3">
        <f>D8969+IF(Dashboard!$I$3,E8969,0)</f>
        <v>38708.284491823986</v>
      </c>
      <c r="G8969" s="3">
        <f>IF(Dashboard!$I$4, ('Lookups and Calculations'!$F$9) / (1 - 'Lookups and Calculations'!$F$10), 'Lookups and Calculations'!$F$9)</f>
        <v>1951878.888340465</v>
      </c>
      <c r="H8969" s="12">
        <f t="shared" si="280"/>
        <v>0</v>
      </c>
      <c r="I8969" s="12">
        <f t="shared" si="281"/>
        <v>0</v>
      </c>
      <c r="J8969" s="13">
        <f>(1 - Dashboard!$I$9) * H8969 * Dashboard!$I$8 * 'Lookups and Calculations'!$F$12</f>
        <v>0</v>
      </c>
      <c r="K8969" s="12">
        <f>(1 - Dashboard!$I$11) * I8969 * Dashboard!$I$10 * 'Lookups and Calculations'!$F$12</f>
        <v>0</v>
      </c>
      <c r="L8969" s="12">
        <f>(H8969 - I8969) * Dashboard!$I$13 * (Dashboard!$D$12 / 365) * 'Lookups and Calculations'!$F$12</f>
        <v>0</v>
      </c>
      <c r="M8969" s="3">
        <f>(G8969*2) * Dashboard!$I$13 * (Dashboard!$D$12 / 365) * 'Lookups and Calculations'!$F$12</f>
        <v>1602.0878730267946</v>
      </c>
      <c r="N8969" s="12">
        <f>H8969 * Dashboard!$I$14 * Dashboard!$I$15 * (Dashboard!$D$12 / 365) * 'Lookups and Calculations'!$F$12</f>
        <v>0</v>
      </c>
    </row>
    <row r="8970" spans="1:14" x14ac:dyDescent="0.35">
      <c r="A8970" s="2">
        <v>8969</v>
      </c>
      <c r="B8970" s="11">
        <v>0.16135186308716207</v>
      </c>
      <c r="C8970" s="11">
        <v>0.8791131408542967</v>
      </c>
      <c r="D8970" s="3">
        <f>B8970*Dashboard!$D$11*Dashboard!$D$10*SQRT(Dashboard!$D$12/365)</f>
        <v>40060.72560836951</v>
      </c>
      <c r="E8970" s="3">
        <f>IF(Dashboard!$I$3,C8970*Dashboard!$E$11*Dashboard!$E$10*SQRT(Dashboard!$D$12/365),0)</f>
        <v>436535.52727124334</v>
      </c>
      <c r="F8970" s="3">
        <f>D8970+IF(Dashboard!$I$3,E8970,0)</f>
        <v>476596.25287961285</v>
      </c>
      <c r="G8970" s="3">
        <f>IF(Dashboard!$I$4, ('Lookups and Calculations'!$F$9) / (1 - 'Lookups and Calculations'!$F$10), 'Lookups and Calculations'!$F$9)</f>
        <v>1951878.888340465</v>
      </c>
      <c r="H8970" s="12">
        <f t="shared" si="280"/>
        <v>0</v>
      </c>
      <c r="I8970" s="12">
        <f t="shared" si="281"/>
        <v>0</v>
      </c>
      <c r="J8970" s="13">
        <f>(1 - Dashboard!$I$9) * H8970 * Dashboard!$I$8 * 'Lookups and Calculations'!$F$12</f>
        <v>0</v>
      </c>
      <c r="K8970" s="12">
        <f>(1 - Dashboard!$I$11) * I8970 * Dashboard!$I$10 * 'Lookups and Calculations'!$F$12</f>
        <v>0</v>
      </c>
      <c r="L8970" s="12">
        <f>(H8970 - I8970) * Dashboard!$I$13 * (Dashboard!$D$12 / 365) * 'Lookups and Calculations'!$F$12</f>
        <v>0</v>
      </c>
      <c r="M8970" s="3">
        <f>(G8970*2) * Dashboard!$I$13 * (Dashboard!$D$12 / 365) * 'Lookups and Calculations'!$F$12</f>
        <v>1602.0878730267946</v>
      </c>
      <c r="N8970" s="12">
        <f>H8970 * Dashboard!$I$14 * Dashboard!$I$15 * (Dashboard!$D$12 / 365) * 'Lookups and Calculations'!$F$12</f>
        <v>0</v>
      </c>
    </row>
    <row r="8971" spans="1:14" x14ac:dyDescent="0.35">
      <c r="A8971" s="2">
        <v>8970</v>
      </c>
      <c r="B8971" s="11">
        <v>-0.87354373930933671</v>
      </c>
      <c r="C8971" s="11">
        <v>-1.138673354466424</v>
      </c>
      <c r="D8971" s="3">
        <f>B8971*Dashboard!$D$11*Dashboard!$D$10*SQRT(Dashboard!$D$12/365)</f>
        <v>-216884.98278124165</v>
      </c>
      <c r="E8971" s="3">
        <f>IF(Dashboard!$I$3,C8971*Dashboard!$E$11*Dashboard!$E$10*SQRT(Dashboard!$D$12/365),0)</f>
        <v>-565423.66401061439</v>
      </c>
      <c r="F8971" s="3">
        <f>D8971+IF(Dashboard!$I$3,E8971,0)</f>
        <v>-782308.64679185604</v>
      </c>
      <c r="G8971" s="3">
        <f>IF(Dashboard!$I$4, ('Lookups and Calculations'!$F$9) / (1 - 'Lookups and Calculations'!$F$10), 'Lookups and Calculations'!$F$9)</f>
        <v>1951878.888340465</v>
      </c>
      <c r="H8971" s="12">
        <f t="shared" si="280"/>
        <v>0</v>
      </c>
      <c r="I8971" s="12">
        <f t="shared" si="281"/>
        <v>0</v>
      </c>
      <c r="J8971" s="13">
        <f>(1 - Dashboard!$I$9) * H8971 * Dashboard!$I$8 * 'Lookups and Calculations'!$F$12</f>
        <v>0</v>
      </c>
      <c r="K8971" s="12">
        <f>(1 - Dashboard!$I$11) * I8971 * Dashboard!$I$10 * 'Lookups and Calculations'!$F$12</f>
        <v>0</v>
      </c>
      <c r="L8971" s="12">
        <f>(H8971 - I8971) * Dashboard!$I$13 * (Dashboard!$D$12 / 365) * 'Lookups and Calculations'!$F$12</f>
        <v>0</v>
      </c>
      <c r="M8971" s="3">
        <f>(G8971*2) * Dashboard!$I$13 * (Dashboard!$D$12 / 365) * 'Lookups and Calculations'!$F$12</f>
        <v>1602.0878730267946</v>
      </c>
      <c r="N8971" s="12">
        <f>H8971 * Dashboard!$I$14 * Dashboard!$I$15 * (Dashboard!$D$12 / 365) * 'Lookups and Calculations'!$F$12</f>
        <v>0</v>
      </c>
    </row>
    <row r="8972" spans="1:14" x14ac:dyDescent="0.35">
      <c r="A8972" s="2">
        <v>8971</v>
      </c>
      <c r="B8972" s="11">
        <v>0.73825940247118638</v>
      </c>
      <c r="C8972" s="11">
        <v>-0.18456927736768275</v>
      </c>
      <c r="D8972" s="3">
        <f>B8972*Dashboard!$D$11*Dashboard!$D$10*SQRT(Dashboard!$D$12/365)</f>
        <v>183296.34864036585</v>
      </c>
      <c r="E8972" s="3">
        <f>IF(Dashboard!$I$3,C8972*Dashboard!$E$11*Dashboard!$E$10*SQRT(Dashboard!$D$12/365),0)</f>
        <v>-91650.37248274681</v>
      </c>
      <c r="F8972" s="3">
        <f>D8972+IF(Dashboard!$I$3,E8972,0)</f>
        <v>91645.976157619036</v>
      </c>
      <c r="G8972" s="3">
        <f>IF(Dashboard!$I$4, ('Lookups and Calculations'!$F$9) / (1 - 'Lookups and Calculations'!$F$10), 'Lookups and Calculations'!$F$9)</f>
        <v>1951878.888340465</v>
      </c>
      <c r="H8972" s="12">
        <f t="shared" si="280"/>
        <v>0</v>
      </c>
      <c r="I8972" s="12">
        <f t="shared" si="281"/>
        <v>0</v>
      </c>
      <c r="J8972" s="13">
        <f>(1 - Dashboard!$I$9) * H8972 * Dashboard!$I$8 * 'Lookups and Calculations'!$F$12</f>
        <v>0</v>
      </c>
      <c r="K8972" s="12">
        <f>(1 - Dashboard!$I$11) * I8972 * Dashboard!$I$10 * 'Lookups and Calculations'!$F$12</f>
        <v>0</v>
      </c>
      <c r="L8972" s="12">
        <f>(H8972 - I8972) * Dashboard!$I$13 * (Dashboard!$D$12 / 365) * 'Lookups and Calculations'!$F$12</f>
        <v>0</v>
      </c>
      <c r="M8972" s="3">
        <f>(G8972*2) * Dashboard!$I$13 * (Dashboard!$D$12 / 365) * 'Lookups and Calculations'!$F$12</f>
        <v>1602.0878730267946</v>
      </c>
      <c r="N8972" s="12">
        <f>H8972 * Dashboard!$I$14 * Dashboard!$I$15 * (Dashboard!$D$12 / 365) * 'Lookups and Calculations'!$F$12</f>
        <v>0</v>
      </c>
    </row>
    <row r="8973" spans="1:14" x14ac:dyDescent="0.35">
      <c r="A8973" s="2">
        <v>8972</v>
      </c>
      <c r="B8973" s="11">
        <v>1.231304104211228</v>
      </c>
      <c r="C8973" s="11">
        <v>0.33468011699887884</v>
      </c>
      <c r="D8973" s="3">
        <f>B8973*Dashboard!$D$11*Dashboard!$D$10*SQRT(Dashboard!$D$12/365)</f>
        <v>305710.35819164285</v>
      </c>
      <c r="E8973" s="3">
        <f>IF(Dashboard!$I$3,C8973*Dashboard!$E$11*Dashboard!$E$10*SQRT(Dashboard!$D$12/365),0)</f>
        <v>166189.94137584095</v>
      </c>
      <c r="F8973" s="3">
        <f>D8973+IF(Dashboard!$I$3,E8973,0)</f>
        <v>471900.29956748383</v>
      </c>
      <c r="G8973" s="3">
        <f>IF(Dashboard!$I$4, ('Lookups and Calculations'!$F$9) / (1 - 'Lookups and Calculations'!$F$10), 'Lookups and Calculations'!$F$9)</f>
        <v>1951878.888340465</v>
      </c>
      <c r="H8973" s="12">
        <f t="shared" si="280"/>
        <v>0</v>
      </c>
      <c r="I8973" s="12">
        <f t="shared" si="281"/>
        <v>0</v>
      </c>
      <c r="J8973" s="13">
        <f>(1 - Dashboard!$I$9) * H8973 * Dashboard!$I$8 * 'Lookups and Calculations'!$F$12</f>
        <v>0</v>
      </c>
      <c r="K8973" s="12">
        <f>(1 - Dashboard!$I$11) * I8973 * Dashboard!$I$10 * 'Lookups and Calculations'!$F$12</f>
        <v>0</v>
      </c>
      <c r="L8973" s="12">
        <f>(H8973 - I8973) * Dashboard!$I$13 * (Dashboard!$D$12 / 365) * 'Lookups and Calculations'!$F$12</f>
        <v>0</v>
      </c>
      <c r="M8973" s="3">
        <f>(G8973*2) * Dashboard!$I$13 * (Dashboard!$D$12 / 365) * 'Lookups and Calculations'!$F$12</f>
        <v>1602.0878730267946</v>
      </c>
      <c r="N8973" s="12">
        <f>H8973 * Dashboard!$I$14 * Dashboard!$I$15 * (Dashboard!$D$12 / 365) * 'Lookups and Calculations'!$F$12</f>
        <v>0</v>
      </c>
    </row>
    <row r="8974" spans="1:14" x14ac:dyDescent="0.35">
      <c r="A8974" s="2">
        <v>8973</v>
      </c>
      <c r="B8974" s="11">
        <v>0.52592749525345706</v>
      </c>
      <c r="C8974" s="11">
        <v>0.15022107334272905</v>
      </c>
      <c r="D8974" s="3">
        <f>B8974*Dashboard!$D$11*Dashboard!$D$10*SQRT(Dashboard!$D$12/365)</f>
        <v>130578.2076148965</v>
      </c>
      <c r="E8974" s="3">
        <f>IF(Dashboard!$I$3,C8974*Dashboard!$E$11*Dashboard!$E$10*SQRT(Dashboard!$D$12/365),0)</f>
        <v>74594.306934366468</v>
      </c>
      <c r="F8974" s="3">
        <f>D8974+IF(Dashboard!$I$3,E8974,0)</f>
        <v>205172.51454926297</v>
      </c>
      <c r="G8974" s="3">
        <f>IF(Dashboard!$I$4, ('Lookups and Calculations'!$F$9) / (1 - 'Lookups and Calculations'!$F$10), 'Lookups and Calculations'!$F$9)</f>
        <v>1951878.888340465</v>
      </c>
      <c r="H8974" s="12">
        <f t="shared" si="280"/>
        <v>0</v>
      </c>
      <c r="I8974" s="12">
        <f t="shared" si="281"/>
        <v>0</v>
      </c>
      <c r="J8974" s="13">
        <f>(1 - Dashboard!$I$9) * H8974 * Dashboard!$I$8 * 'Lookups and Calculations'!$F$12</f>
        <v>0</v>
      </c>
      <c r="K8974" s="12">
        <f>(1 - Dashboard!$I$11) * I8974 * Dashboard!$I$10 * 'Lookups and Calculations'!$F$12</f>
        <v>0</v>
      </c>
      <c r="L8974" s="12">
        <f>(H8974 - I8974) * Dashboard!$I$13 * (Dashboard!$D$12 / 365) * 'Lookups and Calculations'!$F$12</f>
        <v>0</v>
      </c>
      <c r="M8974" s="3">
        <f>(G8974*2) * Dashboard!$I$13 * (Dashboard!$D$12 / 365) * 'Lookups and Calculations'!$F$12</f>
        <v>1602.0878730267946</v>
      </c>
      <c r="N8974" s="12">
        <f>H8974 * Dashboard!$I$14 * Dashboard!$I$15 * (Dashboard!$D$12 / 365) * 'Lookups and Calculations'!$F$12</f>
        <v>0</v>
      </c>
    </row>
    <row r="8975" spans="1:14" x14ac:dyDescent="0.35">
      <c r="A8975" s="2">
        <v>8974</v>
      </c>
      <c r="B8975" s="11">
        <v>1.8382141200253654</v>
      </c>
      <c r="C8975" s="11">
        <v>-0.74465941139640701</v>
      </c>
      <c r="D8975" s="3">
        <f>B8975*Dashboard!$D$11*Dashboard!$D$10*SQRT(Dashboard!$D$12/365)</f>
        <v>456395.0490735037</v>
      </c>
      <c r="E8975" s="3">
        <f>IF(Dashboard!$I$3,C8975*Dashboard!$E$11*Dashboard!$E$10*SQRT(Dashboard!$D$12/365),0)</f>
        <v>-369770.70832490386</v>
      </c>
      <c r="F8975" s="3">
        <f>D8975+IF(Dashboard!$I$3,E8975,0)</f>
        <v>86624.340748599847</v>
      </c>
      <c r="G8975" s="3">
        <f>IF(Dashboard!$I$4, ('Lookups and Calculations'!$F$9) / (1 - 'Lookups and Calculations'!$F$10), 'Lookups and Calculations'!$F$9)</f>
        <v>1951878.888340465</v>
      </c>
      <c r="H8975" s="12">
        <f t="shared" si="280"/>
        <v>0</v>
      </c>
      <c r="I8975" s="12">
        <f t="shared" si="281"/>
        <v>0</v>
      </c>
      <c r="J8975" s="13">
        <f>(1 - Dashboard!$I$9) * H8975 * Dashboard!$I$8 * 'Lookups and Calculations'!$F$12</f>
        <v>0</v>
      </c>
      <c r="K8975" s="12">
        <f>(1 - Dashboard!$I$11) * I8975 * Dashboard!$I$10 * 'Lookups and Calculations'!$F$12</f>
        <v>0</v>
      </c>
      <c r="L8975" s="12">
        <f>(H8975 - I8975) * Dashboard!$I$13 * (Dashboard!$D$12 / 365) * 'Lookups and Calculations'!$F$12</f>
        <v>0</v>
      </c>
      <c r="M8975" s="3">
        <f>(G8975*2) * Dashboard!$I$13 * (Dashboard!$D$12 / 365) * 'Lookups and Calculations'!$F$12</f>
        <v>1602.0878730267946</v>
      </c>
      <c r="N8975" s="12">
        <f>H8975 * Dashboard!$I$14 * Dashboard!$I$15 * (Dashboard!$D$12 / 365) * 'Lookups and Calculations'!$F$12</f>
        <v>0</v>
      </c>
    </row>
    <row r="8976" spans="1:14" x14ac:dyDescent="0.35">
      <c r="A8976" s="2">
        <v>8975</v>
      </c>
      <c r="B8976" s="11">
        <v>0.4752519060496509</v>
      </c>
      <c r="C8976" s="11">
        <v>0.10588512740301981</v>
      </c>
      <c r="D8976" s="3">
        <f>B8976*Dashboard!$D$11*Dashboard!$D$10*SQRT(Dashboard!$D$12/365)</f>
        <v>117996.38280485713</v>
      </c>
      <c r="E8976" s="3">
        <f>IF(Dashboard!$I$3,C8976*Dashboard!$E$11*Dashboard!$E$10*SQRT(Dashboard!$D$12/365),0)</f>
        <v>52578.692972490688</v>
      </c>
      <c r="F8976" s="3">
        <f>D8976+IF(Dashboard!$I$3,E8976,0)</f>
        <v>170575.07577734781</v>
      </c>
      <c r="G8976" s="3">
        <f>IF(Dashboard!$I$4, ('Lookups and Calculations'!$F$9) / (1 - 'Lookups and Calculations'!$F$10), 'Lookups and Calculations'!$F$9)</f>
        <v>1951878.888340465</v>
      </c>
      <c r="H8976" s="12">
        <f t="shared" si="280"/>
        <v>0</v>
      </c>
      <c r="I8976" s="12">
        <f t="shared" si="281"/>
        <v>0</v>
      </c>
      <c r="J8976" s="13">
        <f>(1 - Dashboard!$I$9) * H8976 * Dashboard!$I$8 * 'Lookups and Calculations'!$F$12</f>
        <v>0</v>
      </c>
      <c r="K8976" s="12">
        <f>(1 - Dashboard!$I$11) * I8976 * Dashboard!$I$10 * 'Lookups and Calculations'!$F$12</f>
        <v>0</v>
      </c>
      <c r="L8976" s="12">
        <f>(H8976 - I8976) * Dashboard!$I$13 * (Dashboard!$D$12 / 365) * 'Lookups and Calculations'!$F$12</f>
        <v>0</v>
      </c>
      <c r="M8976" s="3">
        <f>(G8976*2) * Dashboard!$I$13 * (Dashboard!$D$12 / 365) * 'Lookups and Calculations'!$F$12</f>
        <v>1602.0878730267946</v>
      </c>
      <c r="N8976" s="12">
        <f>H8976 * Dashboard!$I$14 * Dashboard!$I$15 * (Dashboard!$D$12 / 365) * 'Lookups and Calculations'!$F$12</f>
        <v>0</v>
      </c>
    </row>
    <row r="8977" spans="1:14" x14ac:dyDescent="0.35">
      <c r="A8977" s="2">
        <v>8976</v>
      </c>
      <c r="B8977" s="11">
        <v>-4.326718028801517E-2</v>
      </c>
      <c r="C8977" s="11">
        <v>0.10435303637430351</v>
      </c>
      <c r="D8977" s="3">
        <f>B8977*Dashboard!$D$11*Dashboard!$D$10*SQRT(Dashboard!$D$12/365)</f>
        <v>-10742.451956874496</v>
      </c>
      <c r="E8977" s="3">
        <f>IF(Dashboard!$I$3,C8977*Dashboard!$E$11*Dashboard!$E$10*SQRT(Dashboard!$D$12/365),0)</f>
        <v>51817.912438146406</v>
      </c>
      <c r="F8977" s="3">
        <f>D8977+IF(Dashboard!$I$3,E8977,0)</f>
        <v>41075.460481271912</v>
      </c>
      <c r="G8977" s="3">
        <f>IF(Dashboard!$I$4, ('Lookups and Calculations'!$F$9) / (1 - 'Lookups and Calculations'!$F$10), 'Lookups and Calculations'!$F$9)</f>
        <v>1951878.888340465</v>
      </c>
      <c r="H8977" s="12">
        <f t="shared" si="280"/>
        <v>0</v>
      </c>
      <c r="I8977" s="12">
        <f t="shared" si="281"/>
        <v>0</v>
      </c>
      <c r="J8977" s="13">
        <f>(1 - Dashboard!$I$9) * H8977 * Dashboard!$I$8 * 'Lookups and Calculations'!$F$12</f>
        <v>0</v>
      </c>
      <c r="K8977" s="12">
        <f>(1 - Dashboard!$I$11) * I8977 * Dashboard!$I$10 * 'Lookups and Calculations'!$F$12</f>
        <v>0</v>
      </c>
      <c r="L8977" s="12">
        <f>(H8977 - I8977) * Dashboard!$I$13 * (Dashboard!$D$12 / 365) * 'Lookups and Calculations'!$F$12</f>
        <v>0</v>
      </c>
      <c r="M8977" s="3">
        <f>(G8977*2) * Dashboard!$I$13 * (Dashboard!$D$12 / 365) * 'Lookups and Calculations'!$F$12</f>
        <v>1602.0878730267946</v>
      </c>
      <c r="N8977" s="12">
        <f>H8977 * Dashboard!$I$14 * Dashboard!$I$15 * (Dashboard!$D$12 / 365) * 'Lookups and Calculations'!$F$12</f>
        <v>0</v>
      </c>
    </row>
    <row r="8978" spans="1:14" x14ac:dyDescent="0.35">
      <c r="A8978" s="2">
        <v>8977</v>
      </c>
      <c r="B8978" s="11">
        <v>-0.2250776788589875</v>
      </c>
      <c r="C8978" s="11">
        <v>0.26043314802937972</v>
      </c>
      <c r="D8978" s="3">
        <f>B8978*Dashboard!$D$11*Dashboard!$D$10*SQRT(Dashboard!$D$12/365)</f>
        <v>-55882.68372499523</v>
      </c>
      <c r="E8978" s="3">
        <f>IF(Dashboard!$I$3,C8978*Dashboard!$E$11*Dashboard!$E$10*SQRT(Dashboard!$D$12/365),0)</f>
        <v>129321.6041378201</v>
      </c>
      <c r="F8978" s="3">
        <f>D8978+IF(Dashboard!$I$3,E8978,0)</f>
        <v>73438.920412824868</v>
      </c>
      <c r="G8978" s="3">
        <f>IF(Dashboard!$I$4, ('Lookups and Calculations'!$F$9) / (1 - 'Lookups and Calculations'!$F$10), 'Lookups and Calculations'!$F$9)</f>
        <v>1951878.888340465</v>
      </c>
      <c r="H8978" s="12">
        <f t="shared" si="280"/>
        <v>0</v>
      </c>
      <c r="I8978" s="12">
        <f t="shared" si="281"/>
        <v>0</v>
      </c>
      <c r="J8978" s="13">
        <f>(1 - Dashboard!$I$9) * H8978 * Dashboard!$I$8 * 'Lookups and Calculations'!$F$12</f>
        <v>0</v>
      </c>
      <c r="K8978" s="12">
        <f>(1 - Dashboard!$I$11) * I8978 * Dashboard!$I$10 * 'Lookups and Calculations'!$F$12</f>
        <v>0</v>
      </c>
      <c r="L8978" s="12">
        <f>(H8978 - I8978) * Dashboard!$I$13 * (Dashboard!$D$12 / 365) * 'Lookups and Calculations'!$F$12</f>
        <v>0</v>
      </c>
      <c r="M8978" s="3">
        <f>(G8978*2) * Dashboard!$I$13 * (Dashboard!$D$12 / 365) * 'Lookups and Calculations'!$F$12</f>
        <v>1602.0878730267946</v>
      </c>
      <c r="N8978" s="12">
        <f>H8978 * Dashboard!$I$14 * Dashboard!$I$15 * (Dashboard!$D$12 / 365) * 'Lookups and Calculations'!$F$12</f>
        <v>0</v>
      </c>
    </row>
    <row r="8979" spans="1:14" x14ac:dyDescent="0.35">
      <c r="A8979" s="2">
        <v>8978</v>
      </c>
      <c r="B8979" s="11">
        <v>0.89626570786442705</v>
      </c>
      <c r="C8979" s="11">
        <v>-0.66443336689583865</v>
      </c>
      <c r="D8979" s="3">
        <f>B8979*Dashboard!$D$11*Dashboard!$D$10*SQRT(Dashboard!$D$12/365)</f>
        <v>222526.43327429082</v>
      </c>
      <c r="E8979" s="3">
        <f>IF(Dashboard!$I$3,C8979*Dashboard!$E$11*Dashboard!$E$10*SQRT(Dashboard!$D$12/365),0)</f>
        <v>-329933.38021613623</v>
      </c>
      <c r="F8979" s="3">
        <f>D8979+IF(Dashboard!$I$3,E8979,0)</f>
        <v>-107406.94694184541</v>
      </c>
      <c r="G8979" s="3">
        <f>IF(Dashboard!$I$4, ('Lookups and Calculations'!$F$9) / (1 - 'Lookups and Calculations'!$F$10), 'Lookups and Calculations'!$F$9)</f>
        <v>1951878.888340465</v>
      </c>
      <c r="H8979" s="12">
        <f t="shared" si="280"/>
        <v>0</v>
      </c>
      <c r="I8979" s="12">
        <f t="shared" si="281"/>
        <v>0</v>
      </c>
      <c r="J8979" s="13">
        <f>(1 - Dashboard!$I$9) * H8979 * Dashboard!$I$8 * 'Lookups and Calculations'!$F$12</f>
        <v>0</v>
      </c>
      <c r="K8979" s="12">
        <f>(1 - Dashboard!$I$11) * I8979 * Dashboard!$I$10 * 'Lookups and Calculations'!$F$12</f>
        <v>0</v>
      </c>
      <c r="L8979" s="12">
        <f>(H8979 - I8979) * Dashboard!$I$13 * (Dashboard!$D$12 / 365) * 'Lookups and Calculations'!$F$12</f>
        <v>0</v>
      </c>
      <c r="M8979" s="3">
        <f>(G8979*2) * Dashboard!$I$13 * (Dashboard!$D$12 / 365) * 'Lookups and Calculations'!$F$12</f>
        <v>1602.0878730267946</v>
      </c>
      <c r="N8979" s="12">
        <f>H8979 * Dashboard!$I$14 * Dashboard!$I$15 * (Dashboard!$D$12 / 365) * 'Lookups and Calculations'!$F$12</f>
        <v>0</v>
      </c>
    </row>
    <row r="8980" spans="1:14" x14ac:dyDescent="0.35">
      <c r="A8980" s="2">
        <v>8979</v>
      </c>
      <c r="B8980" s="11">
        <v>-0.25011216889059856</v>
      </c>
      <c r="C8980" s="11">
        <v>1.536648494675294E-2</v>
      </c>
      <c r="D8980" s="3">
        <f>B8980*Dashboard!$D$11*Dashboard!$D$10*SQRT(Dashboard!$D$12/365)</f>
        <v>-62098.291135490806</v>
      </c>
      <c r="E8980" s="3">
        <f>IF(Dashboard!$I$3,C8980*Dashboard!$E$11*Dashboard!$E$10*SQRT(Dashboard!$D$12/365),0)</f>
        <v>7630.436057431426</v>
      </c>
      <c r="F8980" s="3">
        <f>D8980+IF(Dashboard!$I$3,E8980,0)</f>
        <v>-54467.85507805938</v>
      </c>
      <c r="G8980" s="3">
        <f>IF(Dashboard!$I$4, ('Lookups and Calculations'!$F$9) / (1 - 'Lookups and Calculations'!$F$10), 'Lookups and Calculations'!$F$9)</f>
        <v>1951878.888340465</v>
      </c>
      <c r="H8980" s="12">
        <f t="shared" si="280"/>
        <v>0</v>
      </c>
      <c r="I8980" s="12">
        <f t="shared" si="281"/>
        <v>0</v>
      </c>
      <c r="J8980" s="13">
        <f>(1 - Dashboard!$I$9) * H8980 * Dashboard!$I$8 * 'Lookups and Calculations'!$F$12</f>
        <v>0</v>
      </c>
      <c r="K8980" s="12">
        <f>(1 - Dashboard!$I$11) * I8980 * Dashboard!$I$10 * 'Lookups and Calculations'!$F$12</f>
        <v>0</v>
      </c>
      <c r="L8980" s="12">
        <f>(H8980 - I8980) * Dashboard!$I$13 * (Dashboard!$D$12 / 365) * 'Lookups and Calculations'!$F$12</f>
        <v>0</v>
      </c>
      <c r="M8980" s="3">
        <f>(G8980*2) * Dashboard!$I$13 * (Dashboard!$D$12 / 365) * 'Lookups and Calculations'!$F$12</f>
        <v>1602.0878730267946</v>
      </c>
      <c r="N8980" s="12">
        <f>H8980 * Dashboard!$I$14 * Dashboard!$I$15 * (Dashboard!$D$12 / 365) * 'Lookups and Calculations'!$F$12</f>
        <v>0</v>
      </c>
    </row>
    <row r="8981" spans="1:14" x14ac:dyDescent="0.35">
      <c r="A8981" s="2">
        <v>8980</v>
      </c>
      <c r="B8981" s="11">
        <v>0.61874256670533923</v>
      </c>
      <c r="C8981" s="11">
        <v>1.1291244717720388</v>
      </c>
      <c r="D8981" s="3">
        <f>B8981*Dashboard!$D$11*Dashboard!$D$10*SQRT(Dashboard!$D$12/365)</f>
        <v>153622.49752028464</v>
      </c>
      <c r="E8981" s="3">
        <f>IF(Dashboard!$I$3,C8981*Dashboard!$E$11*Dashboard!$E$10*SQRT(Dashboard!$D$12/365),0)</f>
        <v>560682.0370821465</v>
      </c>
      <c r="F8981" s="3">
        <f>D8981+IF(Dashboard!$I$3,E8981,0)</f>
        <v>714304.53460243111</v>
      </c>
      <c r="G8981" s="3">
        <f>IF(Dashboard!$I$4, ('Lookups and Calculations'!$F$9) / (1 - 'Lookups and Calculations'!$F$10), 'Lookups and Calculations'!$F$9)</f>
        <v>1951878.888340465</v>
      </c>
      <c r="H8981" s="12">
        <f t="shared" si="280"/>
        <v>0</v>
      </c>
      <c r="I8981" s="12">
        <f t="shared" si="281"/>
        <v>0</v>
      </c>
      <c r="J8981" s="13">
        <f>(1 - Dashboard!$I$9) * H8981 * Dashboard!$I$8 * 'Lookups and Calculations'!$F$12</f>
        <v>0</v>
      </c>
      <c r="K8981" s="12">
        <f>(1 - Dashboard!$I$11) * I8981 * Dashboard!$I$10 * 'Lookups and Calculations'!$F$12</f>
        <v>0</v>
      </c>
      <c r="L8981" s="12">
        <f>(H8981 - I8981) * Dashboard!$I$13 * (Dashboard!$D$12 / 365) * 'Lookups and Calculations'!$F$12</f>
        <v>0</v>
      </c>
      <c r="M8981" s="3">
        <f>(G8981*2) * Dashboard!$I$13 * (Dashboard!$D$12 / 365) * 'Lookups and Calculations'!$F$12</f>
        <v>1602.0878730267946</v>
      </c>
      <c r="N8981" s="12">
        <f>H8981 * Dashboard!$I$14 * Dashboard!$I$15 * (Dashboard!$D$12 / 365) * 'Lookups and Calculations'!$F$12</f>
        <v>0</v>
      </c>
    </row>
    <row r="8982" spans="1:14" x14ac:dyDescent="0.35">
      <c r="A8982" s="2">
        <v>8981</v>
      </c>
      <c r="B8982" s="11">
        <v>0.50697312377554826</v>
      </c>
      <c r="C8982" s="11">
        <v>-0.14130284641375906</v>
      </c>
      <c r="D8982" s="3">
        <f>B8982*Dashboard!$D$11*Dashboard!$D$10*SQRT(Dashboard!$D$12/365)</f>
        <v>125872.18277993426</v>
      </c>
      <c r="E8982" s="3">
        <f>IF(Dashboard!$I$3,C8982*Dashboard!$E$11*Dashboard!$E$10*SQRT(Dashboard!$D$12/365),0)</f>
        <v>-70165.84066098179</v>
      </c>
      <c r="F8982" s="3">
        <f>D8982+IF(Dashboard!$I$3,E8982,0)</f>
        <v>55706.342118952467</v>
      </c>
      <c r="G8982" s="3">
        <f>IF(Dashboard!$I$4, ('Lookups and Calculations'!$F$9) / (1 - 'Lookups and Calculations'!$F$10), 'Lookups and Calculations'!$F$9)</f>
        <v>1951878.888340465</v>
      </c>
      <c r="H8982" s="12">
        <f t="shared" si="280"/>
        <v>0</v>
      </c>
      <c r="I8982" s="12">
        <f t="shared" si="281"/>
        <v>0</v>
      </c>
      <c r="J8982" s="13">
        <f>(1 - Dashboard!$I$9) * H8982 * Dashboard!$I$8 * 'Lookups and Calculations'!$F$12</f>
        <v>0</v>
      </c>
      <c r="K8982" s="12">
        <f>(1 - Dashboard!$I$11) * I8982 * Dashboard!$I$10 * 'Lookups and Calculations'!$F$12</f>
        <v>0</v>
      </c>
      <c r="L8982" s="12">
        <f>(H8982 - I8982) * Dashboard!$I$13 * (Dashboard!$D$12 / 365) * 'Lookups and Calculations'!$F$12</f>
        <v>0</v>
      </c>
      <c r="M8982" s="3">
        <f>(G8982*2) * Dashboard!$I$13 * (Dashboard!$D$12 / 365) * 'Lookups and Calculations'!$F$12</f>
        <v>1602.0878730267946</v>
      </c>
      <c r="N8982" s="12">
        <f>H8982 * Dashboard!$I$14 * Dashboard!$I$15 * (Dashboard!$D$12 / 365) * 'Lookups and Calculations'!$F$12</f>
        <v>0</v>
      </c>
    </row>
    <row r="8983" spans="1:14" x14ac:dyDescent="0.35">
      <c r="A8983" s="2">
        <v>8982</v>
      </c>
      <c r="B8983" s="11">
        <v>0.58843486815231916</v>
      </c>
      <c r="C8983" s="11">
        <v>0.64913210090824613</v>
      </c>
      <c r="D8983" s="3">
        <f>B8983*Dashboard!$D$11*Dashboard!$D$10*SQRT(Dashboard!$D$12/365)</f>
        <v>146097.64858254517</v>
      </c>
      <c r="E8983" s="3">
        <f>IF(Dashboard!$I$3,C8983*Dashboard!$E$11*Dashboard!$E$10*SQRT(Dashboard!$D$12/365),0)</f>
        <v>322335.32951549458</v>
      </c>
      <c r="F8983" s="3">
        <f>D8983+IF(Dashboard!$I$3,E8983,0)</f>
        <v>468432.97809803975</v>
      </c>
      <c r="G8983" s="3">
        <f>IF(Dashboard!$I$4, ('Lookups and Calculations'!$F$9) / (1 - 'Lookups and Calculations'!$F$10), 'Lookups and Calculations'!$F$9)</f>
        <v>1951878.888340465</v>
      </c>
      <c r="H8983" s="12">
        <f t="shared" si="280"/>
        <v>0</v>
      </c>
      <c r="I8983" s="12">
        <f t="shared" si="281"/>
        <v>0</v>
      </c>
      <c r="J8983" s="13">
        <f>(1 - Dashboard!$I$9) * H8983 * Dashboard!$I$8 * 'Lookups and Calculations'!$F$12</f>
        <v>0</v>
      </c>
      <c r="K8983" s="12">
        <f>(1 - Dashboard!$I$11) * I8983 * Dashboard!$I$10 * 'Lookups and Calculations'!$F$12</f>
        <v>0</v>
      </c>
      <c r="L8983" s="12">
        <f>(H8983 - I8983) * Dashboard!$I$13 * (Dashboard!$D$12 / 365) * 'Lookups and Calculations'!$F$12</f>
        <v>0</v>
      </c>
      <c r="M8983" s="3">
        <f>(G8983*2) * Dashboard!$I$13 * (Dashboard!$D$12 / 365) * 'Lookups and Calculations'!$F$12</f>
        <v>1602.0878730267946</v>
      </c>
      <c r="N8983" s="12">
        <f>H8983 * Dashboard!$I$14 * Dashboard!$I$15 * (Dashboard!$D$12 / 365) * 'Lookups and Calculations'!$F$12</f>
        <v>0</v>
      </c>
    </row>
    <row r="8984" spans="1:14" x14ac:dyDescent="0.35">
      <c r="A8984" s="2">
        <v>8983</v>
      </c>
      <c r="B8984" s="11">
        <v>0.86627859891087655</v>
      </c>
      <c r="C8984" s="11">
        <v>-0.93598283354321976</v>
      </c>
      <c r="D8984" s="3">
        <f>B8984*Dashboard!$D$11*Dashboard!$D$10*SQRT(Dashboard!$D$12/365)</f>
        <v>215081.18088865507</v>
      </c>
      <c r="E8984" s="3">
        <f>IF(Dashboard!$I$3,C8984*Dashboard!$E$11*Dashboard!$E$10*SQRT(Dashboard!$D$12/365),0)</f>
        <v>-464774.94280265918</v>
      </c>
      <c r="F8984" s="3">
        <f>D8984+IF(Dashboard!$I$3,E8984,0)</f>
        <v>-249693.76191400411</v>
      </c>
      <c r="G8984" s="3">
        <f>IF(Dashboard!$I$4, ('Lookups and Calculations'!$F$9) / (1 - 'Lookups and Calculations'!$F$10), 'Lookups and Calculations'!$F$9)</f>
        <v>1951878.888340465</v>
      </c>
      <c r="H8984" s="12">
        <f t="shared" si="280"/>
        <v>0</v>
      </c>
      <c r="I8984" s="12">
        <f t="shared" si="281"/>
        <v>0</v>
      </c>
      <c r="J8984" s="13">
        <f>(1 - Dashboard!$I$9) * H8984 * Dashboard!$I$8 * 'Lookups and Calculations'!$F$12</f>
        <v>0</v>
      </c>
      <c r="K8984" s="12">
        <f>(1 - Dashboard!$I$11) * I8984 * Dashboard!$I$10 * 'Lookups and Calculations'!$F$12</f>
        <v>0</v>
      </c>
      <c r="L8984" s="12">
        <f>(H8984 - I8984) * Dashboard!$I$13 * (Dashboard!$D$12 / 365) * 'Lookups and Calculations'!$F$12</f>
        <v>0</v>
      </c>
      <c r="M8984" s="3">
        <f>(G8984*2) * Dashboard!$I$13 * (Dashboard!$D$12 / 365) * 'Lookups and Calculations'!$F$12</f>
        <v>1602.0878730267946</v>
      </c>
      <c r="N8984" s="12">
        <f>H8984 * Dashboard!$I$14 * Dashboard!$I$15 * (Dashboard!$D$12 / 365) * 'Lookups and Calculations'!$F$12</f>
        <v>0</v>
      </c>
    </row>
    <row r="8985" spans="1:14" x14ac:dyDescent="0.35">
      <c r="A8985" s="2">
        <v>8984</v>
      </c>
      <c r="B8985" s="11">
        <v>0.17806123705748023</v>
      </c>
      <c r="C8985" s="11">
        <v>-0.46282230067949681</v>
      </c>
      <c r="D8985" s="3">
        <f>B8985*Dashboard!$D$11*Dashboard!$D$10*SQRT(Dashboard!$D$12/365)</f>
        <v>44209.35849617784</v>
      </c>
      <c r="E8985" s="3">
        <f>IF(Dashboard!$I$3,C8985*Dashboard!$E$11*Dashboard!$E$10*SQRT(Dashboard!$D$12/365),0)</f>
        <v>-229820.67685130835</v>
      </c>
      <c r="F8985" s="3">
        <f>D8985+IF(Dashboard!$I$3,E8985,0)</f>
        <v>-185611.3183551305</v>
      </c>
      <c r="G8985" s="3">
        <f>IF(Dashboard!$I$4, ('Lookups and Calculations'!$F$9) / (1 - 'Lookups and Calculations'!$F$10), 'Lookups and Calculations'!$F$9)</f>
        <v>1951878.888340465</v>
      </c>
      <c r="H8985" s="12">
        <f t="shared" si="280"/>
        <v>0</v>
      </c>
      <c r="I8985" s="12">
        <f t="shared" si="281"/>
        <v>0</v>
      </c>
      <c r="J8985" s="13">
        <f>(1 - Dashboard!$I$9) * H8985 * Dashboard!$I$8 * 'Lookups and Calculations'!$F$12</f>
        <v>0</v>
      </c>
      <c r="K8985" s="12">
        <f>(1 - Dashboard!$I$11) * I8985 * Dashboard!$I$10 * 'Lookups and Calculations'!$F$12</f>
        <v>0</v>
      </c>
      <c r="L8985" s="12">
        <f>(H8985 - I8985) * Dashboard!$I$13 * (Dashboard!$D$12 / 365) * 'Lookups and Calculations'!$F$12</f>
        <v>0</v>
      </c>
      <c r="M8985" s="3">
        <f>(G8985*2) * Dashboard!$I$13 * (Dashboard!$D$12 / 365) * 'Lookups and Calculations'!$F$12</f>
        <v>1602.0878730267946</v>
      </c>
      <c r="N8985" s="12">
        <f>H8985 * Dashboard!$I$14 * Dashboard!$I$15 * (Dashboard!$D$12 / 365) * 'Lookups and Calculations'!$F$12</f>
        <v>0</v>
      </c>
    </row>
    <row r="8986" spans="1:14" x14ac:dyDescent="0.35">
      <c r="A8986" s="2">
        <v>8985</v>
      </c>
      <c r="B8986" s="11">
        <v>1.5427319072634234</v>
      </c>
      <c r="C8986" s="11">
        <v>-0.21350896844660713</v>
      </c>
      <c r="D8986" s="3">
        <f>B8986*Dashboard!$D$11*Dashboard!$D$10*SQRT(Dashboard!$D$12/365)</f>
        <v>383032.20329579141</v>
      </c>
      <c r="E8986" s="3">
        <f>IF(Dashboard!$I$3,C8986*Dashboard!$E$11*Dashboard!$E$10*SQRT(Dashboard!$D$12/365),0)</f>
        <v>-106020.76773349756</v>
      </c>
      <c r="F8986" s="3">
        <f>D8986+IF(Dashboard!$I$3,E8986,0)</f>
        <v>277011.43556229386</v>
      </c>
      <c r="G8986" s="3">
        <f>IF(Dashboard!$I$4, ('Lookups and Calculations'!$F$9) / (1 - 'Lookups and Calculations'!$F$10), 'Lookups and Calculations'!$F$9)</f>
        <v>1951878.888340465</v>
      </c>
      <c r="H8986" s="12">
        <f t="shared" si="280"/>
        <v>0</v>
      </c>
      <c r="I8986" s="12">
        <f t="shared" si="281"/>
        <v>0</v>
      </c>
      <c r="J8986" s="13">
        <f>(1 - Dashboard!$I$9) * H8986 * Dashboard!$I$8 * 'Lookups and Calculations'!$F$12</f>
        <v>0</v>
      </c>
      <c r="K8986" s="12">
        <f>(1 - Dashboard!$I$11) * I8986 * Dashboard!$I$10 * 'Lookups and Calculations'!$F$12</f>
        <v>0</v>
      </c>
      <c r="L8986" s="12">
        <f>(H8986 - I8986) * Dashboard!$I$13 * (Dashboard!$D$12 / 365) * 'Lookups and Calculations'!$F$12</f>
        <v>0</v>
      </c>
      <c r="M8986" s="3">
        <f>(G8986*2) * Dashboard!$I$13 * (Dashboard!$D$12 / 365) * 'Lookups and Calculations'!$F$12</f>
        <v>1602.0878730267946</v>
      </c>
      <c r="N8986" s="12">
        <f>H8986 * Dashboard!$I$14 * Dashboard!$I$15 * (Dashboard!$D$12 / 365) * 'Lookups and Calculations'!$F$12</f>
        <v>0</v>
      </c>
    </row>
    <row r="8987" spans="1:14" x14ac:dyDescent="0.35">
      <c r="A8987" s="2">
        <v>8986</v>
      </c>
      <c r="B8987" s="11">
        <v>-0.87704307402959103</v>
      </c>
      <c r="C8987" s="11">
        <v>0.48712644358695156</v>
      </c>
      <c r="D8987" s="3">
        <f>B8987*Dashboard!$D$11*Dashboard!$D$10*SQRT(Dashboard!$D$12/365)</f>
        <v>-217753.80378744358</v>
      </c>
      <c r="E8987" s="3">
        <f>IF(Dashboard!$I$3,C8987*Dashboard!$E$11*Dashboard!$E$10*SQRT(Dashboard!$D$12/365),0)</f>
        <v>241889.22792389418</v>
      </c>
      <c r="F8987" s="3">
        <f>D8987+IF(Dashboard!$I$3,E8987,0)</f>
        <v>24135.424136450602</v>
      </c>
      <c r="G8987" s="3">
        <f>IF(Dashboard!$I$4, ('Lookups and Calculations'!$F$9) / (1 - 'Lookups and Calculations'!$F$10), 'Lookups and Calculations'!$F$9)</f>
        <v>1951878.888340465</v>
      </c>
      <c r="H8987" s="12">
        <f t="shared" si="280"/>
        <v>0</v>
      </c>
      <c r="I8987" s="12">
        <f t="shared" si="281"/>
        <v>0</v>
      </c>
      <c r="J8987" s="13">
        <f>(1 - Dashboard!$I$9) * H8987 * Dashboard!$I$8 * 'Lookups and Calculations'!$F$12</f>
        <v>0</v>
      </c>
      <c r="K8987" s="12">
        <f>(1 - Dashboard!$I$11) * I8987 * Dashboard!$I$10 * 'Lookups and Calculations'!$F$12</f>
        <v>0</v>
      </c>
      <c r="L8987" s="12">
        <f>(H8987 - I8987) * Dashboard!$I$13 * (Dashboard!$D$12 / 365) * 'Lookups and Calculations'!$F$12</f>
        <v>0</v>
      </c>
      <c r="M8987" s="3">
        <f>(G8987*2) * Dashboard!$I$13 * (Dashboard!$D$12 / 365) * 'Lookups and Calculations'!$F$12</f>
        <v>1602.0878730267946</v>
      </c>
      <c r="N8987" s="12">
        <f>H8987 * Dashboard!$I$14 * Dashboard!$I$15 * (Dashboard!$D$12 / 365) * 'Lookups and Calculations'!$F$12</f>
        <v>0</v>
      </c>
    </row>
    <row r="8988" spans="1:14" x14ac:dyDescent="0.35">
      <c r="A8988" s="2">
        <v>8987</v>
      </c>
      <c r="B8988" s="11">
        <v>-0.19828272983492862</v>
      </c>
      <c r="C8988" s="11">
        <v>-4.5691609777413364E-2</v>
      </c>
      <c r="D8988" s="3">
        <f>B8988*Dashboard!$D$11*Dashboard!$D$10*SQRT(Dashboard!$D$12/365)</f>
        <v>-49229.986445861803</v>
      </c>
      <c r="E8988" s="3">
        <f>IF(Dashboard!$I$3,C8988*Dashboard!$E$11*Dashboard!$E$10*SQRT(Dashboard!$D$12/365),0)</f>
        <v>-22688.787186905301</v>
      </c>
      <c r="F8988" s="3">
        <f>D8988+IF(Dashboard!$I$3,E8988,0)</f>
        <v>-71918.773632767101</v>
      </c>
      <c r="G8988" s="3">
        <f>IF(Dashboard!$I$4, ('Lookups and Calculations'!$F$9) / (1 - 'Lookups and Calculations'!$F$10), 'Lookups and Calculations'!$F$9)</f>
        <v>1951878.888340465</v>
      </c>
      <c r="H8988" s="12">
        <f t="shared" si="280"/>
        <v>0</v>
      </c>
      <c r="I8988" s="12">
        <f t="shared" si="281"/>
        <v>0</v>
      </c>
      <c r="J8988" s="13">
        <f>(1 - Dashboard!$I$9) * H8988 * Dashboard!$I$8 * 'Lookups and Calculations'!$F$12</f>
        <v>0</v>
      </c>
      <c r="K8988" s="12">
        <f>(1 - Dashboard!$I$11) * I8988 * Dashboard!$I$10 * 'Lookups and Calculations'!$F$12</f>
        <v>0</v>
      </c>
      <c r="L8988" s="12">
        <f>(H8988 - I8988) * Dashboard!$I$13 * (Dashboard!$D$12 / 365) * 'Lookups and Calculations'!$F$12</f>
        <v>0</v>
      </c>
      <c r="M8988" s="3">
        <f>(G8988*2) * Dashboard!$I$13 * (Dashboard!$D$12 / 365) * 'Lookups and Calculations'!$F$12</f>
        <v>1602.0878730267946</v>
      </c>
      <c r="N8988" s="12">
        <f>H8988 * Dashboard!$I$14 * Dashboard!$I$15 * (Dashboard!$D$12 / 365) * 'Lookups and Calculations'!$F$12</f>
        <v>0</v>
      </c>
    </row>
    <row r="8989" spans="1:14" x14ac:dyDescent="0.35">
      <c r="A8989" s="2">
        <v>8988</v>
      </c>
      <c r="B8989" s="11">
        <v>0.51468895008561077</v>
      </c>
      <c r="C8989" s="11">
        <v>-0.51923253319212082</v>
      </c>
      <c r="D8989" s="3">
        <f>B8989*Dashboard!$D$11*Dashboard!$D$10*SQRT(Dashboard!$D$12/365)</f>
        <v>127787.88176682651</v>
      </c>
      <c r="E8989" s="3">
        <f>IF(Dashboard!$I$3,C8989*Dashboard!$E$11*Dashboard!$E$10*SQRT(Dashboard!$D$12/365),0)</f>
        <v>-257831.94121423419</v>
      </c>
      <c r="F8989" s="3">
        <f>D8989+IF(Dashboard!$I$3,E8989,0)</f>
        <v>-130044.05944740768</v>
      </c>
      <c r="G8989" s="3">
        <f>IF(Dashboard!$I$4, ('Lookups and Calculations'!$F$9) / (1 - 'Lookups and Calculations'!$F$10), 'Lookups and Calculations'!$F$9)</f>
        <v>1951878.888340465</v>
      </c>
      <c r="H8989" s="12">
        <f t="shared" si="280"/>
        <v>0</v>
      </c>
      <c r="I8989" s="12">
        <f t="shared" si="281"/>
        <v>0</v>
      </c>
      <c r="J8989" s="13">
        <f>(1 - Dashboard!$I$9) * H8989 * Dashboard!$I$8 * 'Lookups and Calculations'!$F$12</f>
        <v>0</v>
      </c>
      <c r="K8989" s="12">
        <f>(1 - Dashboard!$I$11) * I8989 * Dashboard!$I$10 * 'Lookups and Calculations'!$F$12</f>
        <v>0</v>
      </c>
      <c r="L8989" s="12">
        <f>(H8989 - I8989) * Dashboard!$I$13 * (Dashboard!$D$12 / 365) * 'Lookups and Calculations'!$F$12</f>
        <v>0</v>
      </c>
      <c r="M8989" s="3">
        <f>(G8989*2) * Dashboard!$I$13 * (Dashboard!$D$12 / 365) * 'Lookups and Calculations'!$F$12</f>
        <v>1602.0878730267946</v>
      </c>
      <c r="N8989" s="12">
        <f>H8989 * Dashboard!$I$14 * Dashboard!$I$15 * (Dashboard!$D$12 / 365) * 'Lookups and Calculations'!$F$12</f>
        <v>0</v>
      </c>
    </row>
    <row r="8990" spans="1:14" x14ac:dyDescent="0.35">
      <c r="A8990" s="2">
        <v>8989</v>
      </c>
      <c r="B8990" s="11">
        <v>-0.1899827132471526</v>
      </c>
      <c r="C8990" s="11">
        <v>-0.92175330976148606</v>
      </c>
      <c r="D8990" s="3">
        <f>B8990*Dashboard!$D$11*Dashboard!$D$10*SQRT(Dashboard!$D$12/365)</f>
        <v>-47169.243664799571</v>
      </c>
      <c r="E8990" s="3">
        <f>IF(Dashboard!$I$3,C8990*Dashboard!$E$11*Dashboard!$E$10*SQRT(Dashboard!$D$12/365),0)</f>
        <v>-457709.08019839699</v>
      </c>
      <c r="F8990" s="3">
        <f>D8990+IF(Dashboard!$I$3,E8990,0)</f>
        <v>-504878.32386319654</v>
      </c>
      <c r="G8990" s="3">
        <f>IF(Dashboard!$I$4, ('Lookups and Calculations'!$F$9) / (1 - 'Lookups and Calculations'!$F$10), 'Lookups and Calculations'!$F$9)</f>
        <v>1951878.888340465</v>
      </c>
      <c r="H8990" s="12">
        <f t="shared" si="280"/>
        <v>0</v>
      </c>
      <c r="I8990" s="12">
        <f t="shared" si="281"/>
        <v>0</v>
      </c>
      <c r="J8990" s="13">
        <f>(1 - Dashboard!$I$9) * H8990 * Dashboard!$I$8 * 'Lookups and Calculations'!$F$12</f>
        <v>0</v>
      </c>
      <c r="K8990" s="12">
        <f>(1 - Dashboard!$I$11) * I8990 * Dashboard!$I$10 * 'Lookups and Calculations'!$F$12</f>
        <v>0</v>
      </c>
      <c r="L8990" s="12">
        <f>(H8990 - I8990) * Dashboard!$I$13 * (Dashboard!$D$12 / 365) * 'Lookups and Calculations'!$F$12</f>
        <v>0</v>
      </c>
      <c r="M8990" s="3">
        <f>(G8990*2) * Dashboard!$I$13 * (Dashboard!$D$12 / 365) * 'Lookups and Calculations'!$F$12</f>
        <v>1602.0878730267946</v>
      </c>
      <c r="N8990" s="12">
        <f>H8990 * Dashboard!$I$14 * Dashboard!$I$15 * (Dashboard!$D$12 / 365) * 'Lookups and Calculations'!$F$12</f>
        <v>0</v>
      </c>
    </row>
    <row r="8991" spans="1:14" x14ac:dyDescent="0.35">
      <c r="A8991" s="2">
        <v>8990</v>
      </c>
      <c r="B8991" s="11">
        <v>0.63739588042985851</v>
      </c>
      <c r="C8991" s="11">
        <v>-1.8232380436000004</v>
      </c>
      <c r="D8991" s="3">
        <f>B8991*Dashboard!$D$11*Dashboard!$D$10*SQRT(Dashboard!$D$12/365)</f>
        <v>158253.7752043925</v>
      </c>
      <c r="E8991" s="3">
        <f>IF(Dashboard!$I$3,C8991*Dashboard!$E$11*Dashboard!$E$10*SQRT(Dashboard!$D$12/365),0)</f>
        <v>-905353.52472433285</v>
      </c>
      <c r="F8991" s="3">
        <f>D8991+IF(Dashboard!$I$3,E8991,0)</f>
        <v>-747099.74951994035</v>
      </c>
      <c r="G8991" s="3">
        <f>IF(Dashboard!$I$4, ('Lookups and Calculations'!$F$9) / (1 - 'Lookups and Calculations'!$F$10), 'Lookups and Calculations'!$F$9)</f>
        <v>1951878.888340465</v>
      </c>
      <c r="H8991" s="12">
        <f t="shared" si="280"/>
        <v>0</v>
      </c>
      <c r="I8991" s="12">
        <f t="shared" si="281"/>
        <v>0</v>
      </c>
      <c r="J8991" s="13">
        <f>(1 - Dashboard!$I$9) * H8991 * Dashboard!$I$8 * 'Lookups and Calculations'!$F$12</f>
        <v>0</v>
      </c>
      <c r="K8991" s="12">
        <f>(1 - Dashboard!$I$11) * I8991 * Dashboard!$I$10 * 'Lookups and Calculations'!$F$12</f>
        <v>0</v>
      </c>
      <c r="L8991" s="12">
        <f>(H8991 - I8991) * Dashboard!$I$13 * (Dashboard!$D$12 / 365) * 'Lookups and Calculations'!$F$12</f>
        <v>0</v>
      </c>
      <c r="M8991" s="3">
        <f>(G8991*2) * Dashboard!$I$13 * (Dashboard!$D$12 / 365) * 'Lookups and Calculations'!$F$12</f>
        <v>1602.0878730267946</v>
      </c>
      <c r="N8991" s="12">
        <f>H8991 * Dashboard!$I$14 * Dashboard!$I$15 * (Dashboard!$D$12 / 365) * 'Lookups and Calculations'!$F$12</f>
        <v>0</v>
      </c>
    </row>
    <row r="8992" spans="1:14" x14ac:dyDescent="0.35">
      <c r="A8992" s="2">
        <v>8991</v>
      </c>
      <c r="B8992" s="11">
        <v>1.3260585801519955</v>
      </c>
      <c r="C8992" s="11">
        <v>1.5526630088711917</v>
      </c>
      <c r="D8992" s="3">
        <f>B8992*Dashboard!$D$11*Dashboard!$D$10*SQRT(Dashboard!$D$12/365)</f>
        <v>329236.166869646</v>
      </c>
      <c r="E8992" s="3">
        <f>IF(Dashboard!$I$3,C8992*Dashboard!$E$11*Dashboard!$E$10*SQRT(Dashboard!$D$12/365),0)</f>
        <v>770995.82949412137</v>
      </c>
      <c r="F8992" s="3">
        <f>D8992+IF(Dashboard!$I$3,E8992,0)</f>
        <v>1100231.9963637674</v>
      </c>
      <c r="G8992" s="3">
        <f>IF(Dashboard!$I$4, ('Lookups and Calculations'!$F$9) / (1 - 'Lookups and Calculations'!$F$10), 'Lookups and Calculations'!$F$9)</f>
        <v>1951878.888340465</v>
      </c>
      <c r="H8992" s="12">
        <f t="shared" si="280"/>
        <v>0</v>
      </c>
      <c r="I8992" s="12">
        <f t="shared" si="281"/>
        <v>0</v>
      </c>
      <c r="J8992" s="13">
        <f>(1 - Dashboard!$I$9) * H8992 * Dashboard!$I$8 * 'Lookups and Calculations'!$F$12</f>
        <v>0</v>
      </c>
      <c r="K8992" s="12">
        <f>(1 - Dashboard!$I$11) * I8992 * Dashboard!$I$10 * 'Lookups and Calculations'!$F$12</f>
        <v>0</v>
      </c>
      <c r="L8992" s="12">
        <f>(H8992 - I8992) * Dashboard!$I$13 * (Dashboard!$D$12 / 365) * 'Lookups and Calculations'!$F$12</f>
        <v>0</v>
      </c>
      <c r="M8992" s="3">
        <f>(G8992*2) * Dashboard!$I$13 * (Dashboard!$D$12 / 365) * 'Lookups and Calculations'!$F$12</f>
        <v>1602.0878730267946</v>
      </c>
      <c r="N8992" s="12">
        <f>H8992 * Dashboard!$I$14 * Dashboard!$I$15 * (Dashboard!$D$12 / 365) * 'Lookups and Calculations'!$F$12</f>
        <v>0</v>
      </c>
    </row>
    <row r="8993" spans="1:14" x14ac:dyDescent="0.35">
      <c r="A8993" s="2">
        <v>8992</v>
      </c>
      <c r="B8993" s="11">
        <v>-1.4524183679665805</v>
      </c>
      <c r="C8993" s="11">
        <v>-0.20035649411760792</v>
      </c>
      <c r="D8993" s="3">
        <f>B8993*Dashboard!$D$11*Dashboard!$D$10*SQRT(Dashboard!$D$12/365)</f>
        <v>-360608.99821301486</v>
      </c>
      <c r="E8993" s="3">
        <f>IF(Dashboard!$I$3,C8993*Dashboard!$E$11*Dashboard!$E$10*SQRT(Dashboard!$D$12/365),0)</f>
        <v>-99489.728610874823</v>
      </c>
      <c r="F8993" s="3">
        <f>D8993+IF(Dashboard!$I$3,E8993,0)</f>
        <v>-460098.72682388965</v>
      </c>
      <c r="G8993" s="3">
        <f>IF(Dashboard!$I$4, ('Lookups and Calculations'!$F$9) / (1 - 'Lookups and Calculations'!$F$10), 'Lookups and Calculations'!$F$9)</f>
        <v>1951878.888340465</v>
      </c>
      <c r="H8993" s="12">
        <f t="shared" si="280"/>
        <v>0</v>
      </c>
      <c r="I8993" s="12">
        <f t="shared" si="281"/>
        <v>0</v>
      </c>
      <c r="J8993" s="13">
        <f>(1 - Dashboard!$I$9) * H8993 * Dashboard!$I$8 * 'Lookups and Calculations'!$F$12</f>
        <v>0</v>
      </c>
      <c r="K8993" s="12">
        <f>(1 - Dashboard!$I$11) * I8993 * Dashboard!$I$10 * 'Lookups and Calculations'!$F$12</f>
        <v>0</v>
      </c>
      <c r="L8993" s="12">
        <f>(H8993 - I8993) * Dashboard!$I$13 * (Dashboard!$D$12 / 365) * 'Lookups and Calculations'!$F$12</f>
        <v>0</v>
      </c>
      <c r="M8993" s="3">
        <f>(G8993*2) * Dashboard!$I$13 * (Dashboard!$D$12 / 365) * 'Lookups and Calculations'!$F$12</f>
        <v>1602.0878730267946</v>
      </c>
      <c r="N8993" s="12">
        <f>H8993 * Dashboard!$I$14 * Dashboard!$I$15 * (Dashboard!$D$12 / 365) * 'Lookups and Calculations'!$F$12</f>
        <v>0</v>
      </c>
    </row>
    <row r="8994" spans="1:14" x14ac:dyDescent="0.35">
      <c r="A8994" s="2">
        <v>8993</v>
      </c>
      <c r="B8994" s="11">
        <v>0.92551550261730486</v>
      </c>
      <c r="C8994" s="11">
        <v>-0.76822827223911805</v>
      </c>
      <c r="D8994" s="3">
        <f>B8994*Dashboard!$D$11*Dashboard!$D$10*SQRT(Dashboard!$D$12/365)</f>
        <v>229788.62398765853</v>
      </c>
      <c r="E8994" s="3">
        <f>IF(Dashboard!$I$3,C8994*Dashboard!$E$11*Dashboard!$E$10*SQRT(Dashboard!$D$12/365),0)</f>
        <v>-381474.14513755037</v>
      </c>
      <c r="F8994" s="3">
        <f>D8994+IF(Dashboard!$I$3,E8994,0)</f>
        <v>-151685.52114989184</v>
      </c>
      <c r="G8994" s="3">
        <f>IF(Dashboard!$I$4, ('Lookups and Calculations'!$F$9) / (1 - 'Lookups and Calculations'!$F$10), 'Lookups and Calculations'!$F$9)</f>
        <v>1951878.888340465</v>
      </c>
      <c r="H8994" s="12">
        <f t="shared" si="280"/>
        <v>0</v>
      </c>
      <c r="I8994" s="12">
        <f t="shared" si="281"/>
        <v>0</v>
      </c>
      <c r="J8994" s="13">
        <f>(1 - Dashboard!$I$9) * H8994 * Dashboard!$I$8 * 'Lookups and Calculations'!$F$12</f>
        <v>0</v>
      </c>
      <c r="K8994" s="12">
        <f>(1 - Dashboard!$I$11) * I8994 * Dashboard!$I$10 * 'Lookups and Calculations'!$F$12</f>
        <v>0</v>
      </c>
      <c r="L8994" s="12">
        <f>(H8994 - I8994) * Dashboard!$I$13 * (Dashboard!$D$12 / 365) * 'Lookups and Calculations'!$F$12</f>
        <v>0</v>
      </c>
      <c r="M8994" s="3">
        <f>(G8994*2) * Dashboard!$I$13 * (Dashboard!$D$12 / 365) * 'Lookups and Calculations'!$F$12</f>
        <v>1602.0878730267946</v>
      </c>
      <c r="N8994" s="12">
        <f>H8994 * Dashboard!$I$14 * Dashboard!$I$15 * (Dashboard!$D$12 / 365) * 'Lookups and Calculations'!$F$12</f>
        <v>0</v>
      </c>
    </row>
    <row r="8995" spans="1:14" x14ac:dyDescent="0.35">
      <c r="A8995" s="2">
        <v>8994</v>
      </c>
      <c r="B8995" s="11">
        <v>-0.25573999241696099</v>
      </c>
      <c r="C8995" s="11">
        <v>-0.90605491321693965</v>
      </c>
      <c r="D8995" s="3">
        <f>B8995*Dashboard!$D$11*Dashboard!$D$10*SQRT(Dashboard!$D$12/365)</f>
        <v>-63495.577102620555</v>
      </c>
      <c r="E8995" s="3">
        <f>IF(Dashboard!$I$3,C8995*Dashboard!$E$11*Dashboard!$E$10*SQRT(Dashboard!$D$12/365),0)</f>
        <v>-449913.82894526806</v>
      </c>
      <c r="F8995" s="3">
        <f>D8995+IF(Dashboard!$I$3,E8995,0)</f>
        <v>-513409.40604788862</v>
      </c>
      <c r="G8995" s="3">
        <f>IF(Dashboard!$I$4, ('Lookups and Calculations'!$F$9) / (1 - 'Lookups and Calculations'!$F$10), 'Lookups and Calculations'!$F$9)</f>
        <v>1951878.888340465</v>
      </c>
      <c r="H8995" s="12">
        <f t="shared" si="280"/>
        <v>0</v>
      </c>
      <c r="I8995" s="12">
        <f t="shared" si="281"/>
        <v>0</v>
      </c>
      <c r="J8995" s="13">
        <f>(1 - Dashboard!$I$9) * H8995 * Dashboard!$I$8 * 'Lookups and Calculations'!$F$12</f>
        <v>0</v>
      </c>
      <c r="K8995" s="12">
        <f>(1 - Dashboard!$I$11) * I8995 * Dashboard!$I$10 * 'Lookups and Calculations'!$F$12</f>
        <v>0</v>
      </c>
      <c r="L8995" s="12">
        <f>(H8995 - I8995) * Dashboard!$I$13 * (Dashboard!$D$12 / 365) * 'Lookups and Calculations'!$F$12</f>
        <v>0</v>
      </c>
      <c r="M8995" s="3">
        <f>(G8995*2) * Dashboard!$I$13 * (Dashboard!$D$12 / 365) * 'Lookups and Calculations'!$F$12</f>
        <v>1602.0878730267946</v>
      </c>
      <c r="N8995" s="12">
        <f>H8995 * Dashboard!$I$14 * Dashboard!$I$15 * (Dashboard!$D$12 / 365) * 'Lookups and Calculations'!$F$12</f>
        <v>0</v>
      </c>
    </row>
    <row r="8996" spans="1:14" x14ac:dyDescent="0.35">
      <c r="A8996" s="2">
        <v>8995</v>
      </c>
      <c r="B8996" s="11">
        <v>0.17277974438795307</v>
      </c>
      <c r="C8996" s="11">
        <v>-1.0853493801567422</v>
      </c>
      <c r="D8996" s="3">
        <f>B8996*Dashboard!$D$11*Dashboard!$D$10*SQRT(Dashboard!$D$12/365)</f>
        <v>42898.060166004572</v>
      </c>
      <c r="E8996" s="3">
        <f>IF(Dashboard!$I$3,C8996*Dashboard!$E$11*Dashboard!$E$10*SQRT(Dashboard!$D$12/365),0)</f>
        <v>-538944.92292518995</v>
      </c>
      <c r="F8996" s="3">
        <f>D8996+IF(Dashboard!$I$3,E8996,0)</f>
        <v>-496046.86275918537</v>
      </c>
      <c r="G8996" s="3">
        <f>IF(Dashboard!$I$4, ('Lookups and Calculations'!$F$9) / (1 - 'Lookups and Calculations'!$F$10), 'Lookups and Calculations'!$F$9)</f>
        <v>1951878.888340465</v>
      </c>
      <c r="H8996" s="12">
        <f t="shared" si="280"/>
        <v>0</v>
      </c>
      <c r="I8996" s="12">
        <f t="shared" si="281"/>
        <v>0</v>
      </c>
      <c r="J8996" s="13">
        <f>(1 - Dashboard!$I$9) * H8996 * Dashboard!$I$8 * 'Lookups and Calculations'!$F$12</f>
        <v>0</v>
      </c>
      <c r="K8996" s="12">
        <f>(1 - Dashboard!$I$11) * I8996 * Dashboard!$I$10 * 'Lookups and Calculations'!$F$12</f>
        <v>0</v>
      </c>
      <c r="L8996" s="12">
        <f>(H8996 - I8996) * Dashboard!$I$13 * (Dashboard!$D$12 / 365) * 'Lookups and Calculations'!$F$12</f>
        <v>0</v>
      </c>
      <c r="M8996" s="3">
        <f>(G8996*2) * Dashboard!$I$13 * (Dashboard!$D$12 / 365) * 'Lookups and Calculations'!$F$12</f>
        <v>1602.0878730267946</v>
      </c>
      <c r="N8996" s="12">
        <f>H8996 * Dashboard!$I$14 * Dashboard!$I$15 * (Dashboard!$D$12 / 365) * 'Lookups and Calculations'!$F$12</f>
        <v>0</v>
      </c>
    </row>
    <row r="8997" spans="1:14" x14ac:dyDescent="0.35">
      <c r="A8997" s="2">
        <v>8996</v>
      </c>
      <c r="B8997" s="11">
        <v>-0.17790185552274751</v>
      </c>
      <c r="C8997" s="11">
        <v>2.3713731295127203</v>
      </c>
      <c r="D8997" s="3">
        <f>B8997*Dashboard!$D$11*Dashboard!$D$10*SQRT(Dashboard!$D$12/365)</f>
        <v>-44169.786967174055</v>
      </c>
      <c r="E8997" s="3">
        <f>IF(Dashboard!$I$3,C8997*Dashboard!$E$11*Dashboard!$E$10*SQRT(Dashboard!$D$12/365),0)</f>
        <v>1177537.4196348919</v>
      </c>
      <c r="F8997" s="3">
        <f>D8997+IF(Dashboard!$I$3,E8997,0)</f>
        <v>1133367.6326677178</v>
      </c>
      <c r="G8997" s="3">
        <f>IF(Dashboard!$I$4, ('Lookups and Calculations'!$F$9) / (1 - 'Lookups and Calculations'!$F$10), 'Lookups and Calculations'!$F$9)</f>
        <v>1951878.888340465</v>
      </c>
      <c r="H8997" s="12">
        <f t="shared" si="280"/>
        <v>0</v>
      </c>
      <c r="I8997" s="12">
        <f t="shared" si="281"/>
        <v>0</v>
      </c>
      <c r="J8997" s="13">
        <f>(1 - Dashboard!$I$9) * H8997 * Dashboard!$I$8 * 'Lookups and Calculations'!$F$12</f>
        <v>0</v>
      </c>
      <c r="K8997" s="12">
        <f>(1 - Dashboard!$I$11) * I8997 * Dashboard!$I$10 * 'Lookups and Calculations'!$F$12</f>
        <v>0</v>
      </c>
      <c r="L8997" s="12">
        <f>(H8997 - I8997) * Dashboard!$I$13 * (Dashboard!$D$12 / 365) * 'Lookups and Calculations'!$F$12</f>
        <v>0</v>
      </c>
      <c r="M8997" s="3">
        <f>(G8997*2) * Dashboard!$I$13 * (Dashboard!$D$12 / 365) * 'Lookups and Calculations'!$F$12</f>
        <v>1602.0878730267946</v>
      </c>
      <c r="N8997" s="12">
        <f>H8997 * Dashboard!$I$14 * Dashboard!$I$15 * (Dashboard!$D$12 / 365) * 'Lookups and Calculations'!$F$12</f>
        <v>0</v>
      </c>
    </row>
    <row r="8998" spans="1:14" x14ac:dyDescent="0.35">
      <c r="A8998" s="2">
        <v>8997</v>
      </c>
      <c r="B8998" s="11">
        <v>0.50595673148044085</v>
      </c>
      <c r="C8998" s="11">
        <v>-0.35605150176423594</v>
      </c>
      <c r="D8998" s="3">
        <f>B8998*Dashboard!$D$11*Dashboard!$D$10*SQRT(Dashboard!$D$12/365)</f>
        <v>125619.83110536597</v>
      </c>
      <c r="E8998" s="3">
        <f>IF(Dashboard!$I$3,C8998*Dashboard!$E$11*Dashboard!$E$10*SQRT(Dashboard!$D$12/365),0)</f>
        <v>-176802.19170347883</v>
      </c>
      <c r="F8998" s="3">
        <f>D8998+IF(Dashboard!$I$3,E8998,0)</f>
        <v>-51182.360598112864</v>
      </c>
      <c r="G8998" s="3">
        <f>IF(Dashboard!$I$4, ('Lookups and Calculations'!$F$9) / (1 - 'Lookups and Calculations'!$F$10), 'Lookups and Calculations'!$F$9)</f>
        <v>1951878.888340465</v>
      </c>
      <c r="H8998" s="12">
        <f t="shared" si="280"/>
        <v>0</v>
      </c>
      <c r="I8998" s="12">
        <f t="shared" si="281"/>
        <v>0</v>
      </c>
      <c r="J8998" s="13">
        <f>(1 - Dashboard!$I$9) * H8998 * Dashboard!$I$8 * 'Lookups and Calculations'!$F$12</f>
        <v>0</v>
      </c>
      <c r="K8998" s="12">
        <f>(1 - Dashboard!$I$11) * I8998 * Dashboard!$I$10 * 'Lookups and Calculations'!$F$12</f>
        <v>0</v>
      </c>
      <c r="L8998" s="12">
        <f>(H8998 - I8998) * Dashboard!$I$13 * (Dashboard!$D$12 / 365) * 'Lookups and Calculations'!$F$12</f>
        <v>0</v>
      </c>
      <c r="M8998" s="3">
        <f>(G8998*2) * Dashboard!$I$13 * (Dashboard!$D$12 / 365) * 'Lookups and Calculations'!$F$12</f>
        <v>1602.0878730267946</v>
      </c>
      <c r="N8998" s="12">
        <f>H8998 * Dashboard!$I$14 * Dashboard!$I$15 * (Dashboard!$D$12 / 365) * 'Lookups and Calculations'!$F$12</f>
        <v>0</v>
      </c>
    </row>
    <row r="8999" spans="1:14" x14ac:dyDescent="0.35">
      <c r="A8999" s="2">
        <v>8998</v>
      </c>
      <c r="B8999" s="11">
        <v>-0.76352237236929643</v>
      </c>
      <c r="C8999" s="11">
        <v>-4.0303501874827216E-2</v>
      </c>
      <c r="D8999" s="3">
        <f>B8999*Dashboard!$D$11*Dashboard!$D$10*SQRT(Dashboard!$D$12/365)</f>
        <v>-189568.68343574388</v>
      </c>
      <c r="E8999" s="3">
        <f>IF(Dashboard!$I$3,C8999*Dashboard!$E$11*Dashboard!$E$10*SQRT(Dashboard!$D$12/365),0)</f>
        <v>-20013.249289742147</v>
      </c>
      <c r="F8999" s="3">
        <f>D8999+IF(Dashboard!$I$3,E8999,0)</f>
        <v>-209581.93272548603</v>
      </c>
      <c r="G8999" s="3">
        <f>IF(Dashboard!$I$4, ('Lookups and Calculations'!$F$9) / (1 - 'Lookups and Calculations'!$F$10), 'Lookups and Calculations'!$F$9)</f>
        <v>1951878.888340465</v>
      </c>
      <c r="H8999" s="12">
        <f t="shared" si="280"/>
        <v>0</v>
      </c>
      <c r="I8999" s="12">
        <f t="shared" si="281"/>
        <v>0</v>
      </c>
      <c r="J8999" s="13">
        <f>(1 - Dashboard!$I$9) * H8999 * Dashboard!$I$8 * 'Lookups and Calculations'!$F$12</f>
        <v>0</v>
      </c>
      <c r="K8999" s="12">
        <f>(1 - Dashboard!$I$11) * I8999 * Dashboard!$I$10 * 'Lookups and Calculations'!$F$12</f>
        <v>0</v>
      </c>
      <c r="L8999" s="12">
        <f>(H8999 - I8999) * Dashboard!$I$13 * (Dashboard!$D$12 / 365) * 'Lookups and Calculations'!$F$12</f>
        <v>0</v>
      </c>
      <c r="M8999" s="3">
        <f>(G8999*2) * Dashboard!$I$13 * (Dashboard!$D$12 / 365) * 'Lookups and Calculations'!$F$12</f>
        <v>1602.0878730267946</v>
      </c>
      <c r="N8999" s="12">
        <f>H8999 * Dashboard!$I$14 * Dashboard!$I$15 * (Dashboard!$D$12 / 365) * 'Lookups and Calculations'!$F$12</f>
        <v>0</v>
      </c>
    </row>
    <row r="9000" spans="1:14" x14ac:dyDescent="0.35">
      <c r="A9000" s="2">
        <v>8999</v>
      </c>
      <c r="B9000" s="11">
        <v>1.0289703265377237</v>
      </c>
      <c r="C9000" s="11">
        <v>-0.6819320239632426</v>
      </c>
      <c r="D9000" s="3">
        <f>B9000*Dashboard!$D$11*Dashboard!$D$10*SQRT(Dashboard!$D$12/365)</f>
        <v>255474.57043191645</v>
      </c>
      <c r="E9000" s="3">
        <f>IF(Dashboard!$I$3,C9000*Dashboard!$E$11*Dashboard!$E$10*SQRT(Dashboard!$D$12/365),0)</f>
        <v>-338622.57519510639</v>
      </c>
      <c r="F9000" s="3">
        <f>D9000+IF(Dashboard!$I$3,E9000,0)</f>
        <v>-83148.004763189936</v>
      </c>
      <c r="G9000" s="3">
        <f>IF(Dashboard!$I$4, ('Lookups and Calculations'!$F$9) / (1 - 'Lookups and Calculations'!$F$10), 'Lookups and Calculations'!$F$9)</f>
        <v>1951878.888340465</v>
      </c>
      <c r="H9000" s="12">
        <f t="shared" si="280"/>
        <v>0</v>
      </c>
      <c r="I9000" s="12">
        <f t="shared" si="281"/>
        <v>0</v>
      </c>
      <c r="J9000" s="13">
        <f>(1 - Dashboard!$I$9) * H9000 * Dashboard!$I$8 * 'Lookups and Calculations'!$F$12</f>
        <v>0</v>
      </c>
      <c r="K9000" s="12">
        <f>(1 - Dashboard!$I$11) * I9000 * Dashboard!$I$10 * 'Lookups and Calculations'!$F$12</f>
        <v>0</v>
      </c>
      <c r="L9000" s="12">
        <f>(H9000 - I9000) * Dashboard!$I$13 * (Dashboard!$D$12 / 365) * 'Lookups and Calculations'!$F$12</f>
        <v>0</v>
      </c>
      <c r="M9000" s="3">
        <f>(G9000*2) * Dashboard!$I$13 * (Dashboard!$D$12 / 365) * 'Lookups and Calculations'!$F$12</f>
        <v>1602.0878730267946</v>
      </c>
      <c r="N9000" s="12">
        <f>H9000 * Dashboard!$I$14 * Dashboard!$I$15 * (Dashboard!$D$12 / 365) * 'Lookups and Calculations'!$F$12</f>
        <v>0</v>
      </c>
    </row>
    <row r="9001" spans="1:14" x14ac:dyDescent="0.35">
      <c r="A9001" s="2">
        <v>9000</v>
      </c>
      <c r="B9001" s="11">
        <v>0.70587100698185612</v>
      </c>
      <c r="C9001" s="11">
        <v>7.4080188810176487E-2</v>
      </c>
      <c r="D9001" s="3">
        <f>B9001*Dashboard!$D$11*Dashboard!$D$10*SQRT(Dashboard!$D$12/365)</f>
        <v>175254.90059156017</v>
      </c>
      <c r="E9001" s="3">
        <f>IF(Dashboard!$I$3,C9001*Dashboard!$E$11*Dashboard!$E$10*SQRT(Dashboard!$D$12/365),0)</f>
        <v>36785.520292846384</v>
      </c>
      <c r="F9001" s="3">
        <f>D9001+IF(Dashboard!$I$3,E9001,0)</f>
        <v>212040.42088440654</v>
      </c>
      <c r="G9001" s="3">
        <f>IF(Dashboard!$I$4, ('Lookups and Calculations'!$F$9) / (1 - 'Lookups and Calculations'!$F$10), 'Lookups and Calculations'!$F$9)</f>
        <v>1951878.888340465</v>
      </c>
      <c r="H9001" s="12">
        <f t="shared" si="280"/>
        <v>0</v>
      </c>
      <c r="I9001" s="12">
        <f t="shared" si="281"/>
        <v>0</v>
      </c>
      <c r="J9001" s="13">
        <f>(1 - Dashboard!$I$9) * H9001 * Dashboard!$I$8 * 'Lookups and Calculations'!$F$12</f>
        <v>0</v>
      </c>
      <c r="K9001" s="12">
        <f>(1 - Dashboard!$I$11) * I9001 * Dashboard!$I$10 * 'Lookups and Calculations'!$F$12</f>
        <v>0</v>
      </c>
      <c r="L9001" s="12">
        <f>(H9001 - I9001) * Dashboard!$I$13 * (Dashboard!$D$12 / 365) * 'Lookups and Calculations'!$F$12</f>
        <v>0</v>
      </c>
      <c r="M9001" s="3">
        <f>(G9001*2) * Dashboard!$I$13 * (Dashboard!$D$12 / 365) * 'Lookups and Calculations'!$F$12</f>
        <v>1602.0878730267946</v>
      </c>
      <c r="N9001" s="12">
        <f>H9001 * Dashboard!$I$14 * Dashboard!$I$15 * (Dashboard!$D$12 / 365) * 'Lookups and Calculations'!$F$12</f>
        <v>0</v>
      </c>
    </row>
    <row r="9002" spans="1:14" x14ac:dyDescent="0.35">
      <c r="A9002" s="2">
        <v>9001</v>
      </c>
      <c r="B9002" s="11">
        <v>2.2916713489335332</v>
      </c>
      <c r="C9002" s="11">
        <v>-0.69820727287701023</v>
      </c>
      <c r="D9002" s="3">
        <f>B9002*Dashboard!$D$11*Dashboard!$D$10*SQRT(Dashboard!$D$12/365)</f>
        <v>568980.21093561722</v>
      </c>
      <c r="E9002" s="3">
        <f>IF(Dashboard!$I$3,C9002*Dashboard!$E$11*Dashboard!$E$10*SQRT(Dashboard!$D$12/365),0)</f>
        <v>-346704.27029880846</v>
      </c>
      <c r="F9002" s="3">
        <f>D9002+IF(Dashboard!$I$3,E9002,0)</f>
        <v>222275.94063680875</v>
      </c>
      <c r="G9002" s="3">
        <f>IF(Dashboard!$I$4, ('Lookups and Calculations'!$F$9) / (1 - 'Lookups and Calculations'!$F$10), 'Lookups and Calculations'!$F$9)</f>
        <v>1951878.888340465</v>
      </c>
      <c r="H9002" s="12">
        <f t="shared" si="280"/>
        <v>0</v>
      </c>
      <c r="I9002" s="12">
        <f t="shared" si="281"/>
        <v>0</v>
      </c>
      <c r="J9002" s="13">
        <f>(1 - Dashboard!$I$9) * H9002 * Dashboard!$I$8 * 'Lookups and Calculations'!$F$12</f>
        <v>0</v>
      </c>
      <c r="K9002" s="12">
        <f>(1 - Dashboard!$I$11) * I9002 * Dashboard!$I$10 * 'Lookups and Calculations'!$F$12</f>
        <v>0</v>
      </c>
      <c r="L9002" s="12">
        <f>(H9002 - I9002) * Dashboard!$I$13 * (Dashboard!$D$12 / 365) * 'Lookups and Calculations'!$F$12</f>
        <v>0</v>
      </c>
      <c r="M9002" s="3">
        <f>(G9002*2) * Dashboard!$I$13 * (Dashboard!$D$12 / 365) * 'Lookups and Calculations'!$F$12</f>
        <v>1602.0878730267946</v>
      </c>
      <c r="N9002" s="12">
        <f>H9002 * Dashboard!$I$14 * Dashboard!$I$15 * (Dashboard!$D$12 / 365) * 'Lookups and Calculations'!$F$12</f>
        <v>0</v>
      </c>
    </row>
    <row r="9003" spans="1:14" x14ac:dyDescent="0.35">
      <c r="A9003" s="2">
        <v>9002</v>
      </c>
      <c r="B9003" s="11">
        <v>0.75045077507306313</v>
      </c>
      <c r="C9003" s="11">
        <v>0.65487541564408114</v>
      </c>
      <c r="D9003" s="3">
        <f>B9003*Dashboard!$D$11*Dashboard!$D$10*SQRT(Dashboard!$D$12/365)</f>
        <v>186323.24416700343</v>
      </c>
      <c r="E9003" s="3">
        <f>IF(Dashboard!$I$3,C9003*Dashboard!$E$11*Dashboard!$E$10*SQRT(Dashboard!$D$12/365),0)</f>
        <v>325187.25017277891</v>
      </c>
      <c r="F9003" s="3">
        <f>D9003+IF(Dashboard!$I$3,E9003,0)</f>
        <v>511510.49433978234</v>
      </c>
      <c r="G9003" s="3">
        <f>IF(Dashboard!$I$4, ('Lookups and Calculations'!$F$9) / (1 - 'Lookups and Calculations'!$F$10), 'Lookups and Calculations'!$F$9)</f>
        <v>1951878.888340465</v>
      </c>
      <c r="H9003" s="12">
        <f t="shared" si="280"/>
        <v>0</v>
      </c>
      <c r="I9003" s="12">
        <f t="shared" si="281"/>
        <v>0</v>
      </c>
      <c r="J9003" s="13">
        <f>(1 - Dashboard!$I$9) * H9003 * Dashboard!$I$8 * 'Lookups and Calculations'!$F$12</f>
        <v>0</v>
      </c>
      <c r="K9003" s="12">
        <f>(1 - Dashboard!$I$11) * I9003 * Dashboard!$I$10 * 'Lookups and Calculations'!$F$12</f>
        <v>0</v>
      </c>
      <c r="L9003" s="12">
        <f>(H9003 - I9003) * Dashboard!$I$13 * (Dashboard!$D$12 / 365) * 'Lookups and Calculations'!$F$12</f>
        <v>0</v>
      </c>
      <c r="M9003" s="3">
        <f>(G9003*2) * Dashboard!$I$13 * (Dashboard!$D$12 / 365) * 'Lookups and Calculations'!$F$12</f>
        <v>1602.0878730267946</v>
      </c>
      <c r="N9003" s="12">
        <f>H9003 * Dashboard!$I$14 * Dashboard!$I$15 * (Dashboard!$D$12 / 365) * 'Lookups and Calculations'!$F$12</f>
        <v>0</v>
      </c>
    </row>
    <row r="9004" spans="1:14" x14ac:dyDescent="0.35">
      <c r="A9004" s="2">
        <v>9003</v>
      </c>
      <c r="B9004" s="11">
        <v>0.95835820852844367</v>
      </c>
      <c r="C9004" s="11">
        <v>3.1595507327601136E-2</v>
      </c>
      <c r="D9004" s="3">
        <f>B9004*Dashboard!$D$11*Dashboard!$D$10*SQRT(Dashboard!$D$12/365)</f>
        <v>237942.86903056683</v>
      </c>
      <c r="E9004" s="3">
        <f>IF(Dashboard!$I$3,C9004*Dashboard!$E$11*Dashboard!$E$10*SQRT(Dashboard!$D$12/365),0)</f>
        <v>15689.176750621178</v>
      </c>
      <c r="F9004" s="3">
        <f>D9004+IF(Dashboard!$I$3,E9004,0)</f>
        <v>253632.045781188</v>
      </c>
      <c r="G9004" s="3">
        <f>IF(Dashboard!$I$4, ('Lookups and Calculations'!$F$9) / (1 - 'Lookups and Calculations'!$F$10), 'Lookups and Calculations'!$F$9)</f>
        <v>1951878.888340465</v>
      </c>
      <c r="H9004" s="12">
        <f t="shared" si="280"/>
        <v>0</v>
      </c>
      <c r="I9004" s="12">
        <f t="shared" si="281"/>
        <v>0</v>
      </c>
      <c r="J9004" s="13">
        <f>(1 - Dashboard!$I$9) * H9004 * Dashboard!$I$8 * 'Lookups and Calculations'!$F$12</f>
        <v>0</v>
      </c>
      <c r="K9004" s="12">
        <f>(1 - Dashboard!$I$11) * I9004 * Dashboard!$I$10 * 'Lookups and Calculations'!$F$12</f>
        <v>0</v>
      </c>
      <c r="L9004" s="12">
        <f>(H9004 - I9004) * Dashboard!$I$13 * (Dashboard!$D$12 / 365) * 'Lookups and Calculations'!$F$12</f>
        <v>0</v>
      </c>
      <c r="M9004" s="3">
        <f>(G9004*2) * Dashboard!$I$13 * (Dashboard!$D$12 / 365) * 'Lookups and Calculations'!$F$12</f>
        <v>1602.0878730267946</v>
      </c>
      <c r="N9004" s="12">
        <f>H9004 * Dashboard!$I$14 * Dashboard!$I$15 * (Dashboard!$D$12 / 365) * 'Lookups and Calculations'!$F$12</f>
        <v>0</v>
      </c>
    </row>
    <row r="9005" spans="1:14" x14ac:dyDescent="0.35">
      <c r="A9005" s="2">
        <v>9004</v>
      </c>
      <c r="B9005" s="11">
        <v>0.93398406328624495</v>
      </c>
      <c r="C9005" s="11">
        <v>-0.65882991153448189</v>
      </c>
      <c r="D9005" s="3">
        <f>B9005*Dashboard!$D$11*Dashboard!$D$10*SQRT(Dashboard!$D$12/365)</f>
        <v>231891.21319093887</v>
      </c>
      <c r="E9005" s="3">
        <f>IF(Dashboard!$I$3,C9005*Dashboard!$E$11*Dashboard!$E$10*SQRT(Dashboard!$D$12/365),0)</f>
        <v>-327150.90862398857</v>
      </c>
      <c r="F9005" s="3">
        <f>D9005+IF(Dashboard!$I$3,E9005,0)</f>
        <v>-95259.695433049696</v>
      </c>
      <c r="G9005" s="3">
        <f>IF(Dashboard!$I$4, ('Lookups and Calculations'!$F$9) / (1 - 'Lookups and Calculations'!$F$10), 'Lookups and Calculations'!$F$9)</f>
        <v>1951878.888340465</v>
      </c>
      <c r="H9005" s="12">
        <f t="shared" si="280"/>
        <v>0</v>
      </c>
      <c r="I9005" s="12">
        <f t="shared" si="281"/>
        <v>0</v>
      </c>
      <c r="J9005" s="13">
        <f>(1 - Dashboard!$I$9) * H9005 * Dashboard!$I$8 * 'Lookups and Calculations'!$F$12</f>
        <v>0</v>
      </c>
      <c r="K9005" s="12">
        <f>(1 - Dashboard!$I$11) * I9005 * Dashboard!$I$10 * 'Lookups and Calculations'!$F$12</f>
        <v>0</v>
      </c>
      <c r="L9005" s="12">
        <f>(H9005 - I9005) * Dashboard!$I$13 * (Dashboard!$D$12 / 365) * 'Lookups and Calculations'!$F$12</f>
        <v>0</v>
      </c>
      <c r="M9005" s="3">
        <f>(G9005*2) * Dashboard!$I$13 * (Dashboard!$D$12 / 365) * 'Lookups and Calculations'!$F$12</f>
        <v>1602.0878730267946</v>
      </c>
      <c r="N9005" s="12">
        <f>H9005 * Dashboard!$I$14 * Dashboard!$I$15 * (Dashboard!$D$12 / 365) * 'Lookups and Calculations'!$F$12</f>
        <v>0</v>
      </c>
    </row>
    <row r="9006" spans="1:14" x14ac:dyDescent="0.35">
      <c r="A9006" s="2">
        <v>9005</v>
      </c>
      <c r="B9006" s="11">
        <v>0.12914832908750479</v>
      </c>
      <c r="C9006" s="11">
        <v>0.99112896705327991</v>
      </c>
      <c r="D9006" s="3">
        <f>B9006*Dashboard!$D$11*Dashboard!$D$10*SQRT(Dashboard!$D$12/365)</f>
        <v>32065.175296792633</v>
      </c>
      <c r="E9006" s="3">
        <f>IF(Dashboard!$I$3,C9006*Dashboard!$E$11*Dashboard!$E$10*SQRT(Dashboard!$D$12/365),0)</f>
        <v>492158.50169860607</v>
      </c>
      <c r="F9006" s="3">
        <f>D9006+IF(Dashboard!$I$3,E9006,0)</f>
        <v>524223.67699539871</v>
      </c>
      <c r="G9006" s="3">
        <f>IF(Dashboard!$I$4, ('Lookups and Calculations'!$F$9) / (1 - 'Lookups and Calculations'!$F$10), 'Lookups and Calculations'!$F$9)</f>
        <v>1951878.888340465</v>
      </c>
      <c r="H9006" s="12">
        <f t="shared" si="280"/>
        <v>0</v>
      </c>
      <c r="I9006" s="12">
        <f t="shared" si="281"/>
        <v>0</v>
      </c>
      <c r="J9006" s="13">
        <f>(1 - Dashboard!$I$9) * H9006 * Dashboard!$I$8 * 'Lookups and Calculations'!$F$12</f>
        <v>0</v>
      </c>
      <c r="K9006" s="12">
        <f>(1 - Dashboard!$I$11) * I9006 * Dashboard!$I$10 * 'Lookups and Calculations'!$F$12</f>
        <v>0</v>
      </c>
      <c r="L9006" s="12">
        <f>(H9006 - I9006) * Dashboard!$I$13 * (Dashboard!$D$12 / 365) * 'Lookups and Calculations'!$F$12</f>
        <v>0</v>
      </c>
      <c r="M9006" s="3">
        <f>(G9006*2) * Dashboard!$I$13 * (Dashboard!$D$12 / 365) * 'Lookups and Calculations'!$F$12</f>
        <v>1602.0878730267946</v>
      </c>
      <c r="N9006" s="12">
        <f>H9006 * Dashboard!$I$14 * Dashboard!$I$15 * (Dashboard!$D$12 / 365) * 'Lookups and Calculations'!$F$12</f>
        <v>0</v>
      </c>
    </row>
    <row r="9007" spans="1:14" x14ac:dyDescent="0.35">
      <c r="A9007" s="2">
        <v>9006</v>
      </c>
      <c r="B9007" s="11">
        <v>0.33832122448409646</v>
      </c>
      <c r="C9007" s="11">
        <v>0.58330344332718831</v>
      </c>
      <c r="D9007" s="3">
        <f>B9007*Dashboard!$D$11*Dashboard!$D$10*SQRT(Dashboard!$D$12/365)</f>
        <v>83998.991286660545</v>
      </c>
      <c r="E9007" s="3">
        <f>IF(Dashboard!$I$3,C9007*Dashboard!$E$11*Dashboard!$E$10*SQRT(Dashboard!$D$12/365),0)</f>
        <v>289647.21872377122</v>
      </c>
      <c r="F9007" s="3">
        <f>D9007+IF(Dashboard!$I$3,E9007,0)</f>
        <v>373646.21001043177</v>
      </c>
      <c r="G9007" s="3">
        <f>IF(Dashboard!$I$4, ('Lookups and Calculations'!$F$9) / (1 - 'Lookups and Calculations'!$F$10), 'Lookups and Calculations'!$F$9)</f>
        <v>1951878.888340465</v>
      </c>
      <c r="H9007" s="12">
        <f t="shared" si="280"/>
        <v>0</v>
      </c>
      <c r="I9007" s="12">
        <f t="shared" si="281"/>
        <v>0</v>
      </c>
      <c r="J9007" s="13">
        <f>(1 - Dashboard!$I$9) * H9007 * Dashboard!$I$8 * 'Lookups and Calculations'!$F$12</f>
        <v>0</v>
      </c>
      <c r="K9007" s="12">
        <f>(1 - Dashboard!$I$11) * I9007 * Dashboard!$I$10 * 'Lookups and Calculations'!$F$12</f>
        <v>0</v>
      </c>
      <c r="L9007" s="12">
        <f>(H9007 - I9007) * Dashboard!$I$13 * (Dashboard!$D$12 / 365) * 'Lookups and Calculations'!$F$12</f>
        <v>0</v>
      </c>
      <c r="M9007" s="3">
        <f>(G9007*2) * Dashboard!$I$13 * (Dashboard!$D$12 / 365) * 'Lookups and Calculations'!$F$12</f>
        <v>1602.0878730267946</v>
      </c>
      <c r="N9007" s="12">
        <f>H9007 * Dashboard!$I$14 * Dashboard!$I$15 * (Dashboard!$D$12 / 365) * 'Lookups and Calculations'!$F$12</f>
        <v>0</v>
      </c>
    </row>
    <row r="9008" spans="1:14" x14ac:dyDescent="0.35">
      <c r="A9008" s="2">
        <v>9007</v>
      </c>
      <c r="B9008" s="11">
        <v>0.64984109116175182</v>
      </c>
      <c r="C9008" s="11">
        <v>0.70140760473270214</v>
      </c>
      <c r="D9008" s="3">
        <f>B9008*Dashboard!$D$11*Dashboard!$D$10*SQRT(Dashboard!$D$12/365)</f>
        <v>161343.69411037621</v>
      </c>
      <c r="E9008" s="3">
        <f>IF(Dashboard!$I$3,C9008*Dashboard!$E$11*Dashboard!$E$10*SQRT(Dashboard!$D$12/365),0)</f>
        <v>348293.43839235988</v>
      </c>
      <c r="F9008" s="3">
        <f>D9008+IF(Dashboard!$I$3,E9008,0)</f>
        <v>509637.13250273606</v>
      </c>
      <c r="G9008" s="3">
        <f>IF(Dashboard!$I$4, ('Lookups and Calculations'!$F$9) / (1 - 'Lookups and Calculations'!$F$10), 'Lookups and Calculations'!$F$9)</f>
        <v>1951878.888340465</v>
      </c>
      <c r="H9008" s="12">
        <f t="shared" si="280"/>
        <v>0</v>
      </c>
      <c r="I9008" s="12">
        <f t="shared" si="281"/>
        <v>0</v>
      </c>
      <c r="J9008" s="13">
        <f>(1 - Dashboard!$I$9) * H9008 * Dashboard!$I$8 * 'Lookups and Calculations'!$F$12</f>
        <v>0</v>
      </c>
      <c r="K9008" s="12">
        <f>(1 - Dashboard!$I$11) * I9008 * Dashboard!$I$10 * 'Lookups and Calculations'!$F$12</f>
        <v>0</v>
      </c>
      <c r="L9008" s="12">
        <f>(H9008 - I9008) * Dashboard!$I$13 * (Dashboard!$D$12 / 365) * 'Lookups and Calculations'!$F$12</f>
        <v>0</v>
      </c>
      <c r="M9008" s="3">
        <f>(G9008*2) * Dashboard!$I$13 * (Dashboard!$D$12 / 365) * 'Lookups and Calculations'!$F$12</f>
        <v>1602.0878730267946</v>
      </c>
      <c r="N9008" s="12">
        <f>H9008 * Dashboard!$I$14 * Dashboard!$I$15 * (Dashboard!$D$12 / 365) * 'Lookups and Calculations'!$F$12</f>
        <v>0</v>
      </c>
    </row>
    <row r="9009" spans="1:14" x14ac:dyDescent="0.35">
      <c r="A9009" s="2">
        <v>9008</v>
      </c>
      <c r="B9009" s="11">
        <v>0.38589639900911193</v>
      </c>
      <c r="C9009" s="11">
        <v>0.22736383598687235</v>
      </c>
      <c r="D9009" s="3">
        <f>B9009*Dashboard!$D$11*Dashboard!$D$10*SQRT(Dashboard!$D$12/365)</f>
        <v>95811.039663117015</v>
      </c>
      <c r="E9009" s="3">
        <f>IF(Dashboard!$I$3,C9009*Dashboard!$E$11*Dashboard!$E$10*SQRT(Dashboard!$D$12/365),0)</f>
        <v>112900.58971077512</v>
      </c>
      <c r="F9009" s="3">
        <f>D9009+IF(Dashboard!$I$3,E9009,0)</f>
        <v>208711.62937389215</v>
      </c>
      <c r="G9009" s="3">
        <f>IF(Dashboard!$I$4, ('Lookups and Calculations'!$F$9) / (1 - 'Lookups and Calculations'!$F$10), 'Lookups and Calculations'!$F$9)</f>
        <v>1951878.888340465</v>
      </c>
      <c r="H9009" s="12">
        <f t="shared" si="280"/>
        <v>0</v>
      </c>
      <c r="I9009" s="12">
        <f t="shared" si="281"/>
        <v>0</v>
      </c>
      <c r="J9009" s="13">
        <f>(1 - Dashboard!$I$9) * H9009 * Dashboard!$I$8 * 'Lookups and Calculations'!$F$12</f>
        <v>0</v>
      </c>
      <c r="K9009" s="12">
        <f>(1 - Dashboard!$I$11) * I9009 * Dashboard!$I$10 * 'Lookups and Calculations'!$F$12</f>
        <v>0</v>
      </c>
      <c r="L9009" s="12">
        <f>(H9009 - I9009) * Dashboard!$I$13 * (Dashboard!$D$12 / 365) * 'Lookups and Calculations'!$F$12</f>
        <v>0</v>
      </c>
      <c r="M9009" s="3">
        <f>(G9009*2) * Dashboard!$I$13 * (Dashboard!$D$12 / 365) * 'Lookups and Calculations'!$F$12</f>
        <v>1602.0878730267946</v>
      </c>
      <c r="N9009" s="12">
        <f>H9009 * Dashboard!$I$14 * Dashboard!$I$15 * (Dashboard!$D$12 / 365) * 'Lookups and Calculations'!$F$12</f>
        <v>0</v>
      </c>
    </row>
    <row r="9010" spans="1:14" x14ac:dyDescent="0.35">
      <c r="A9010" s="2">
        <v>9009</v>
      </c>
      <c r="B9010" s="11">
        <v>0.28843508946669599</v>
      </c>
      <c r="C9010" s="11">
        <v>1.6662204816242399</v>
      </c>
      <c r="D9010" s="3">
        <f>B9010*Dashboard!$D$11*Dashboard!$D$10*SQRT(Dashboard!$D$12/365)</f>
        <v>71613.173556656533</v>
      </c>
      <c r="E9010" s="3">
        <f>IF(Dashboard!$I$3,C9010*Dashboard!$E$11*Dashboard!$E$10*SQRT(Dashboard!$D$12/365),0)</f>
        <v>827384.3293812566</v>
      </c>
      <c r="F9010" s="3">
        <f>D9010+IF(Dashboard!$I$3,E9010,0)</f>
        <v>898997.50293791317</v>
      </c>
      <c r="G9010" s="3">
        <f>IF(Dashboard!$I$4, ('Lookups and Calculations'!$F$9) / (1 - 'Lookups and Calculations'!$F$10), 'Lookups and Calculations'!$F$9)</f>
        <v>1951878.888340465</v>
      </c>
      <c r="H9010" s="12">
        <f t="shared" si="280"/>
        <v>0</v>
      </c>
      <c r="I9010" s="12">
        <f t="shared" si="281"/>
        <v>0</v>
      </c>
      <c r="J9010" s="13">
        <f>(1 - Dashboard!$I$9) * H9010 * Dashboard!$I$8 * 'Lookups and Calculations'!$F$12</f>
        <v>0</v>
      </c>
      <c r="K9010" s="12">
        <f>(1 - Dashboard!$I$11) * I9010 * Dashboard!$I$10 * 'Lookups and Calculations'!$F$12</f>
        <v>0</v>
      </c>
      <c r="L9010" s="12">
        <f>(H9010 - I9010) * Dashboard!$I$13 * (Dashboard!$D$12 / 365) * 'Lookups and Calculations'!$F$12</f>
        <v>0</v>
      </c>
      <c r="M9010" s="3">
        <f>(G9010*2) * Dashboard!$I$13 * (Dashboard!$D$12 / 365) * 'Lookups and Calculations'!$F$12</f>
        <v>1602.0878730267946</v>
      </c>
      <c r="N9010" s="12">
        <f>H9010 * Dashboard!$I$14 * Dashboard!$I$15 * (Dashboard!$D$12 / 365) * 'Lookups and Calculations'!$F$12</f>
        <v>0</v>
      </c>
    </row>
    <row r="9011" spans="1:14" x14ac:dyDescent="0.35">
      <c r="A9011" s="2">
        <v>9010</v>
      </c>
      <c r="B9011" s="11">
        <v>1.2566542126416744</v>
      </c>
      <c r="C9011" s="11">
        <v>0.31768946805195347</v>
      </c>
      <c r="D9011" s="3">
        <f>B9011*Dashboard!$D$11*Dashboard!$D$10*SQRT(Dashboard!$D$12/365)</f>
        <v>312004.32789576659</v>
      </c>
      <c r="E9011" s="3">
        <f>IF(Dashboard!$I$3,C9011*Dashboard!$E$11*Dashboard!$E$10*SQRT(Dashboard!$D$12/365),0)</f>
        <v>157753.00470405031</v>
      </c>
      <c r="F9011" s="3">
        <f>D9011+IF(Dashboard!$I$3,E9011,0)</f>
        <v>469757.3325998169</v>
      </c>
      <c r="G9011" s="3">
        <f>IF(Dashboard!$I$4, ('Lookups and Calculations'!$F$9) / (1 - 'Lookups and Calculations'!$F$10), 'Lookups and Calculations'!$F$9)</f>
        <v>1951878.888340465</v>
      </c>
      <c r="H9011" s="12">
        <f t="shared" si="280"/>
        <v>0</v>
      </c>
      <c r="I9011" s="12">
        <f t="shared" si="281"/>
        <v>0</v>
      </c>
      <c r="J9011" s="13">
        <f>(1 - Dashboard!$I$9) * H9011 * Dashboard!$I$8 * 'Lookups and Calculations'!$F$12</f>
        <v>0</v>
      </c>
      <c r="K9011" s="12">
        <f>(1 - Dashboard!$I$11) * I9011 * Dashboard!$I$10 * 'Lookups and Calculations'!$F$12</f>
        <v>0</v>
      </c>
      <c r="L9011" s="12">
        <f>(H9011 - I9011) * Dashboard!$I$13 * (Dashboard!$D$12 / 365) * 'Lookups and Calculations'!$F$12</f>
        <v>0</v>
      </c>
      <c r="M9011" s="3">
        <f>(G9011*2) * Dashboard!$I$13 * (Dashboard!$D$12 / 365) * 'Lookups and Calculations'!$F$12</f>
        <v>1602.0878730267946</v>
      </c>
      <c r="N9011" s="12">
        <f>H9011 * Dashboard!$I$14 * Dashboard!$I$15 * (Dashboard!$D$12 / 365) * 'Lookups and Calculations'!$F$12</f>
        <v>0</v>
      </c>
    </row>
    <row r="9012" spans="1:14" x14ac:dyDescent="0.35">
      <c r="A9012" s="2">
        <v>9011</v>
      </c>
      <c r="B9012" s="11">
        <v>-0.13297448759549421</v>
      </c>
      <c r="C9012" s="11">
        <v>1.2164431461884</v>
      </c>
      <c r="D9012" s="3">
        <f>B9012*Dashboard!$D$11*Dashboard!$D$10*SQRT(Dashboard!$D$12/365)</f>
        <v>-33015.140690374057</v>
      </c>
      <c r="E9012" s="3">
        <f>IF(Dashboard!$I$3,C9012*Dashboard!$E$11*Dashboard!$E$10*SQRT(Dashboard!$D$12/365),0)</f>
        <v>604041.30656130658</v>
      </c>
      <c r="F9012" s="3">
        <f>D9012+IF(Dashboard!$I$3,E9012,0)</f>
        <v>571026.16587093251</v>
      </c>
      <c r="G9012" s="3">
        <f>IF(Dashboard!$I$4, ('Lookups and Calculations'!$F$9) / (1 - 'Lookups and Calculations'!$F$10), 'Lookups and Calculations'!$F$9)</f>
        <v>1951878.888340465</v>
      </c>
      <c r="H9012" s="12">
        <f t="shared" si="280"/>
        <v>0</v>
      </c>
      <c r="I9012" s="12">
        <f t="shared" si="281"/>
        <v>0</v>
      </c>
      <c r="J9012" s="13">
        <f>(1 - Dashboard!$I$9) * H9012 * Dashboard!$I$8 * 'Lookups and Calculations'!$F$12</f>
        <v>0</v>
      </c>
      <c r="K9012" s="12">
        <f>(1 - Dashboard!$I$11) * I9012 * Dashboard!$I$10 * 'Lookups and Calculations'!$F$12</f>
        <v>0</v>
      </c>
      <c r="L9012" s="12">
        <f>(H9012 - I9012) * Dashboard!$I$13 * (Dashboard!$D$12 / 365) * 'Lookups and Calculations'!$F$12</f>
        <v>0</v>
      </c>
      <c r="M9012" s="3">
        <f>(G9012*2) * Dashboard!$I$13 * (Dashboard!$D$12 / 365) * 'Lookups and Calculations'!$F$12</f>
        <v>1602.0878730267946</v>
      </c>
      <c r="N9012" s="12">
        <f>H9012 * Dashboard!$I$14 * Dashboard!$I$15 * (Dashboard!$D$12 / 365) * 'Lookups and Calculations'!$F$12</f>
        <v>0</v>
      </c>
    </row>
    <row r="9013" spans="1:14" x14ac:dyDescent="0.35">
      <c r="A9013" s="2">
        <v>9012</v>
      </c>
      <c r="B9013" s="11">
        <v>-1.9192270809663692</v>
      </c>
      <c r="C9013" s="11">
        <v>0.41190708971644879</v>
      </c>
      <c r="D9013" s="3">
        <f>B9013*Dashboard!$D$11*Dashboard!$D$10*SQRT(Dashboard!$D$12/365)</f>
        <v>-476509.09013187024</v>
      </c>
      <c r="E9013" s="3">
        <f>IF(Dashboard!$I$3,C9013*Dashboard!$E$11*Dashboard!$E$10*SQRT(Dashboard!$D$12/365),0)</f>
        <v>204538.03980383815</v>
      </c>
      <c r="F9013" s="3">
        <f>D9013+IF(Dashboard!$I$3,E9013,0)</f>
        <v>-271971.05032803211</v>
      </c>
      <c r="G9013" s="3">
        <f>IF(Dashboard!$I$4, ('Lookups and Calculations'!$F$9) / (1 - 'Lookups and Calculations'!$F$10), 'Lookups and Calculations'!$F$9)</f>
        <v>1951878.888340465</v>
      </c>
      <c r="H9013" s="12">
        <f t="shared" si="280"/>
        <v>0</v>
      </c>
      <c r="I9013" s="12">
        <f t="shared" si="281"/>
        <v>0</v>
      </c>
      <c r="J9013" s="13">
        <f>(1 - Dashboard!$I$9) * H9013 * Dashboard!$I$8 * 'Lookups and Calculations'!$F$12</f>
        <v>0</v>
      </c>
      <c r="K9013" s="12">
        <f>(1 - Dashboard!$I$11) * I9013 * Dashboard!$I$10 * 'Lookups and Calculations'!$F$12</f>
        <v>0</v>
      </c>
      <c r="L9013" s="12">
        <f>(H9013 - I9013) * Dashboard!$I$13 * (Dashboard!$D$12 / 365) * 'Lookups and Calculations'!$F$12</f>
        <v>0</v>
      </c>
      <c r="M9013" s="3">
        <f>(G9013*2) * Dashboard!$I$13 * (Dashboard!$D$12 / 365) * 'Lookups and Calculations'!$F$12</f>
        <v>1602.0878730267946</v>
      </c>
      <c r="N9013" s="12">
        <f>H9013 * Dashboard!$I$14 * Dashboard!$I$15 * (Dashboard!$D$12 / 365) * 'Lookups and Calculations'!$F$12</f>
        <v>0</v>
      </c>
    </row>
    <row r="9014" spans="1:14" x14ac:dyDescent="0.35">
      <c r="A9014" s="2">
        <v>9013</v>
      </c>
      <c r="B9014" s="11">
        <v>-0.52753026077328047</v>
      </c>
      <c r="C9014" s="11">
        <v>0.55586367479862786</v>
      </c>
      <c r="D9014" s="3">
        <f>B9014*Dashboard!$D$11*Dashboard!$D$10*SQRT(Dashboard!$D$12/365)</f>
        <v>-130976.14506957289</v>
      </c>
      <c r="E9014" s="3">
        <f>IF(Dashboard!$I$3,C9014*Dashboard!$E$11*Dashboard!$E$10*SQRT(Dashboard!$D$12/365),0)</f>
        <v>276021.63031409762</v>
      </c>
      <c r="F9014" s="3">
        <f>D9014+IF(Dashboard!$I$3,E9014,0)</f>
        <v>145045.48524452472</v>
      </c>
      <c r="G9014" s="3">
        <f>IF(Dashboard!$I$4, ('Lookups and Calculations'!$F$9) / (1 - 'Lookups and Calculations'!$F$10), 'Lookups and Calculations'!$F$9)</f>
        <v>1951878.888340465</v>
      </c>
      <c r="H9014" s="12">
        <f t="shared" si="280"/>
        <v>0</v>
      </c>
      <c r="I9014" s="12">
        <f t="shared" si="281"/>
        <v>0</v>
      </c>
      <c r="J9014" s="13">
        <f>(1 - Dashboard!$I$9) * H9014 * Dashboard!$I$8 * 'Lookups and Calculations'!$F$12</f>
        <v>0</v>
      </c>
      <c r="K9014" s="12">
        <f>(1 - Dashboard!$I$11) * I9014 * Dashboard!$I$10 * 'Lookups and Calculations'!$F$12</f>
        <v>0</v>
      </c>
      <c r="L9014" s="12">
        <f>(H9014 - I9014) * Dashboard!$I$13 * (Dashboard!$D$12 / 365) * 'Lookups and Calculations'!$F$12</f>
        <v>0</v>
      </c>
      <c r="M9014" s="3">
        <f>(G9014*2) * Dashboard!$I$13 * (Dashboard!$D$12 / 365) * 'Lookups and Calculations'!$F$12</f>
        <v>1602.0878730267946</v>
      </c>
      <c r="N9014" s="12">
        <f>H9014 * Dashboard!$I$14 * Dashboard!$I$15 * (Dashboard!$D$12 / 365) * 'Lookups and Calculations'!$F$12</f>
        <v>0</v>
      </c>
    </row>
    <row r="9015" spans="1:14" x14ac:dyDescent="0.35">
      <c r="A9015" s="2">
        <v>9014</v>
      </c>
      <c r="B9015" s="11">
        <v>0.45289593365794023</v>
      </c>
      <c r="C9015" s="11">
        <v>0.31002653832336069</v>
      </c>
      <c r="D9015" s="3">
        <f>B9015*Dashboard!$D$11*Dashboard!$D$10*SQRT(Dashboard!$D$12/365)</f>
        <v>112445.80248581362</v>
      </c>
      <c r="E9015" s="3">
        <f>IF(Dashboard!$I$3,C9015*Dashboard!$E$11*Dashboard!$E$10*SQRT(Dashboard!$D$12/365),0)</f>
        <v>153947.8732436526</v>
      </c>
      <c r="F9015" s="3">
        <f>D9015+IF(Dashboard!$I$3,E9015,0)</f>
        <v>266393.67572946625</v>
      </c>
      <c r="G9015" s="3">
        <f>IF(Dashboard!$I$4, ('Lookups and Calculations'!$F$9) / (1 - 'Lookups and Calculations'!$F$10), 'Lookups and Calculations'!$F$9)</f>
        <v>1951878.888340465</v>
      </c>
      <c r="H9015" s="12">
        <f t="shared" si="280"/>
        <v>0</v>
      </c>
      <c r="I9015" s="12">
        <f t="shared" si="281"/>
        <v>0</v>
      </c>
      <c r="J9015" s="13">
        <f>(1 - Dashboard!$I$9) * H9015 * Dashboard!$I$8 * 'Lookups and Calculations'!$F$12</f>
        <v>0</v>
      </c>
      <c r="K9015" s="12">
        <f>(1 - Dashboard!$I$11) * I9015 * Dashboard!$I$10 * 'Lookups and Calculations'!$F$12</f>
        <v>0</v>
      </c>
      <c r="L9015" s="12">
        <f>(H9015 - I9015) * Dashboard!$I$13 * (Dashboard!$D$12 / 365) * 'Lookups and Calculations'!$F$12</f>
        <v>0</v>
      </c>
      <c r="M9015" s="3">
        <f>(G9015*2) * Dashboard!$I$13 * (Dashboard!$D$12 / 365) * 'Lookups and Calculations'!$F$12</f>
        <v>1602.0878730267946</v>
      </c>
      <c r="N9015" s="12">
        <f>H9015 * Dashboard!$I$14 * Dashboard!$I$15 * (Dashboard!$D$12 / 365) * 'Lookups and Calculations'!$F$12</f>
        <v>0</v>
      </c>
    </row>
    <row r="9016" spans="1:14" x14ac:dyDescent="0.35">
      <c r="A9016" s="2">
        <v>9015</v>
      </c>
      <c r="B9016" s="11">
        <v>1.6687771277159309</v>
      </c>
      <c r="C9016" s="11">
        <v>-0.29916126922874714</v>
      </c>
      <c r="D9016" s="3">
        <f>B9016*Dashboard!$D$11*Dashboard!$D$10*SQRT(Dashboard!$D$12/365)</f>
        <v>414326.93329879508</v>
      </c>
      <c r="E9016" s="3">
        <f>IF(Dashboard!$I$3,C9016*Dashboard!$E$11*Dashboard!$E$10*SQRT(Dashboard!$D$12/365),0)</f>
        <v>-148552.57683328172</v>
      </c>
      <c r="F9016" s="3">
        <f>D9016+IF(Dashboard!$I$3,E9016,0)</f>
        <v>265774.35646551335</v>
      </c>
      <c r="G9016" s="3">
        <f>IF(Dashboard!$I$4, ('Lookups and Calculations'!$F$9) / (1 - 'Lookups and Calculations'!$F$10), 'Lookups and Calculations'!$F$9)</f>
        <v>1951878.888340465</v>
      </c>
      <c r="H9016" s="12">
        <f t="shared" si="280"/>
        <v>0</v>
      </c>
      <c r="I9016" s="12">
        <f t="shared" si="281"/>
        <v>0</v>
      </c>
      <c r="J9016" s="13">
        <f>(1 - Dashboard!$I$9) * H9016 * Dashboard!$I$8 * 'Lookups and Calculations'!$F$12</f>
        <v>0</v>
      </c>
      <c r="K9016" s="12">
        <f>(1 - Dashboard!$I$11) * I9016 * Dashboard!$I$10 * 'Lookups and Calculations'!$F$12</f>
        <v>0</v>
      </c>
      <c r="L9016" s="12">
        <f>(H9016 - I9016) * Dashboard!$I$13 * (Dashboard!$D$12 / 365) * 'Lookups and Calculations'!$F$12</f>
        <v>0</v>
      </c>
      <c r="M9016" s="3">
        <f>(G9016*2) * Dashboard!$I$13 * (Dashboard!$D$12 / 365) * 'Lookups and Calculations'!$F$12</f>
        <v>1602.0878730267946</v>
      </c>
      <c r="N9016" s="12">
        <f>H9016 * Dashboard!$I$14 * Dashboard!$I$15 * (Dashboard!$D$12 / 365) * 'Lookups and Calculations'!$F$12</f>
        <v>0</v>
      </c>
    </row>
    <row r="9017" spans="1:14" x14ac:dyDescent="0.35">
      <c r="A9017" s="2">
        <v>9016</v>
      </c>
      <c r="B9017" s="11">
        <v>-2.2038812469899454</v>
      </c>
      <c r="C9017" s="11">
        <v>0.81762999164532024</v>
      </c>
      <c r="D9017" s="3">
        <f>B9017*Dashboard!$D$11*Dashboard!$D$10*SQRT(Dashboard!$D$12/365)</f>
        <v>-547183.5293367625</v>
      </c>
      <c r="E9017" s="3">
        <f>IF(Dashboard!$I$3,C9017*Dashboard!$E$11*Dashboard!$E$10*SQRT(Dashboard!$D$12/365),0)</f>
        <v>406005.23747014318</v>
      </c>
      <c r="F9017" s="3">
        <f>D9017+IF(Dashboard!$I$3,E9017,0)</f>
        <v>-141178.29186661931</v>
      </c>
      <c r="G9017" s="3">
        <f>IF(Dashboard!$I$4, ('Lookups and Calculations'!$F$9) / (1 - 'Lookups and Calculations'!$F$10), 'Lookups and Calculations'!$F$9)</f>
        <v>1951878.888340465</v>
      </c>
      <c r="H9017" s="12">
        <f t="shared" si="280"/>
        <v>0</v>
      </c>
      <c r="I9017" s="12">
        <f t="shared" si="281"/>
        <v>0</v>
      </c>
      <c r="J9017" s="13">
        <f>(1 - Dashboard!$I$9) * H9017 * Dashboard!$I$8 * 'Lookups and Calculations'!$F$12</f>
        <v>0</v>
      </c>
      <c r="K9017" s="12">
        <f>(1 - Dashboard!$I$11) * I9017 * Dashboard!$I$10 * 'Lookups and Calculations'!$F$12</f>
        <v>0</v>
      </c>
      <c r="L9017" s="12">
        <f>(H9017 - I9017) * Dashboard!$I$13 * (Dashboard!$D$12 / 365) * 'Lookups and Calculations'!$F$12</f>
        <v>0</v>
      </c>
      <c r="M9017" s="3">
        <f>(G9017*2) * Dashboard!$I$13 * (Dashboard!$D$12 / 365) * 'Lookups and Calculations'!$F$12</f>
        <v>1602.0878730267946</v>
      </c>
      <c r="N9017" s="12">
        <f>H9017 * Dashboard!$I$14 * Dashboard!$I$15 * (Dashboard!$D$12 / 365) * 'Lookups and Calculations'!$F$12</f>
        <v>0</v>
      </c>
    </row>
    <row r="9018" spans="1:14" x14ac:dyDescent="0.35">
      <c r="A9018" s="2">
        <v>9017</v>
      </c>
      <c r="B9018" s="11">
        <v>-1.1660421893109099</v>
      </c>
      <c r="C9018" s="11">
        <v>-1.4555653255824177</v>
      </c>
      <c r="D9018" s="3">
        <f>B9018*Dashboard!$D$11*Dashboard!$D$10*SQRT(Dashboard!$D$12/365)</f>
        <v>-289507.01466975181</v>
      </c>
      <c r="E9018" s="3">
        <f>IF(Dashboard!$I$3,C9018*Dashboard!$E$11*Dashboard!$E$10*SQRT(Dashboard!$D$12/365),0)</f>
        <v>-722780.66081845912</v>
      </c>
      <c r="F9018" s="3">
        <f>D9018+IF(Dashboard!$I$3,E9018,0)</f>
        <v>-1012287.675488211</v>
      </c>
      <c r="G9018" s="3">
        <f>IF(Dashboard!$I$4, ('Lookups and Calculations'!$F$9) / (1 - 'Lookups and Calculations'!$F$10), 'Lookups and Calculations'!$F$9)</f>
        <v>1951878.888340465</v>
      </c>
      <c r="H9018" s="12">
        <f t="shared" si="280"/>
        <v>0</v>
      </c>
      <c r="I9018" s="12">
        <f t="shared" si="281"/>
        <v>0</v>
      </c>
      <c r="J9018" s="13">
        <f>(1 - Dashboard!$I$9) * H9018 * Dashboard!$I$8 * 'Lookups and Calculations'!$F$12</f>
        <v>0</v>
      </c>
      <c r="K9018" s="12">
        <f>(1 - Dashboard!$I$11) * I9018 * Dashboard!$I$10 * 'Lookups and Calculations'!$F$12</f>
        <v>0</v>
      </c>
      <c r="L9018" s="12">
        <f>(H9018 - I9018) * Dashboard!$I$13 * (Dashboard!$D$12 / 365) * 'Lookups and Calculations'!$F$12</f>
        <v>0</v>
      </c>
      <c r="M9018" s="3">
        <f>(G9018*2) * Dashboard!$I$13 * (Dashboard!$D$12 / 365) * 'Lookups and Calculations'!$F$12</f>
        <v>1602.0878730267946</v>
      </c>
      <c r="N9018" s="12">
        <f>H9018 * Dashboard!$I$14 * Dashboard!$I$15 * (Dashboard!$D$12 / 365) * 'Lookups and Calculations'!$F$12</f>
        <v>0</v>
      </c>
    </row>
    <row r="9019" spans="1:14" x14ac:dyDescent="0.35">
      <c r="A9019" s="2">
        <v>9018</v>
      </c>
      <c r="B9019" s="11">
        <v>0.24627064574282082</v>
      </c>
      <c r="C9019" s="11">
        <v>-0.44239735251677054</v>
      </c>
      <c r="D9019" s="3">
        <f>B9019*Dashboard!$D$11*Dashboard!$D$10*SQRT(Dashboard!$D$12/365)</f>
        <v>61144.510981999854</v>
      </c>
      <c r="E9019" s="3">
        <f>IF(Dashboard!$I$3,C9019*Dashboard!$E$11*Dashboard!$E$10*SQRT(Dashboard!$D$12/365),0)</f>
        <v>-219678.39242698616</v>
      </c>
      <c r="F9019" s="3">
        <f>D9019+IF(Dashboard!$I$3,E9019,0)</f>
        <v>-158533.8814449863</v>
      </c>
      <c r="G9019" s="3">
        <f>IF(Dashboard!$I$4, ('Lookups and Calculations'!$F$9) / (1 - 'Lookups and Calculations'!$F$10), 'Lookups and Calculations'!$F$9)</f>
        <v>1951878.888340465</v>
      </c>
      <c r="H9019" s="12">
        <f t="shared" si="280"/>
        <v>0</v>
      </c>
      <c r="I9019" s="12">
        <f t="shared" si="281"/>
        <v>0</v>
      </c>
      <c r="J9019" s="13">
        <f>(1 - Dashboard!$I$9) * H9019 * Dashboard!$I$8 * 'Lookups and Calculations'!$F$12</f>
        <v>0</v>
      </c>
      <c r="K9019" s="12">
        <f>(1 - Dashboard!$I$11) * I9019 * Dashboard!$I$10 * 'Lookups and Calculations'!$F$12</f>
        <v>0</v>
      </c>
      <c r="L9019" s="12">
        <f>(H9019 - I9019) * Dashboard!$I$13 * (Dashboard!$D$12 / 365) * 'Lookups and Calculations'!$F$12</f>
        <v>0</v>
      </c>
      <c r="M9019" s="3">
        <f>(G9019*2) * Dashboard!$I$13 * (Dashboard!$D$12 / 365) * 'Lookups and Calculations'!$F$12</f>
        <v>1602.0878730267946</v>
      </c>
      <c r="N9019" s="12">
        <f>H9019 * Dashboard!$I$14 * Dashboard!$I$15 * (Dashboard!$D$12 / 365) * 'Lookups and Calculations'!$F$12</f>
        <v>0</v>
      </c>
    </row>
    <row r="9020" spans="1:14" x14ac:dyDescent="0.35">
      <c r="A9020" s="2">
        <v>9019</v>
      </c>
      <c r="B9020" s="11">
        <v>1.3106533560128297</v>
      </c>
      <c r="C9020" s="11">
        <v>0.84343510152301071</v>
      </c>
      <c r="D9020" s="3">
        <f>B9020*Dashboard!$D$11*Dashboard!$D$10*SQRT(Dashboard!$D$12/365)</f>
        <v>325411.33060580213</v>
      </c>
      <c r="E9020" s="3">
        <f>IF(Dashboard!$I$3,C9020*Dashboard!$E$11*Dashboard!$E$10*SQRT(Dashboard!$D$12/365),0)</f>
        <v>418819.1140046278</v>
      </c>
      <c r="F9020" s="3">
        <f>D9020+IF(Dashboard!$I$3,E9020,0)</f>
        <v>744230.44461042993</v>
      </c>
      <c r="G9020" s="3">
        <f>IF(Dashboard!$I$4, ('Lookups and Calculations'!$F$9) / (1 - 'Lookups and Calculations'!$F$10), 'Lookups and Calculations'!$F$9)</f>
        <v>1951878.888340465</v>
      </c>
      <c r="H9020" s="12">
        <f t="shared" si="280"/>
        <v>0</v>
      </c>
      <c r="I9020" s="12">
        <f t="shared" si="281"/>
        <v>0</v>
      </c>
      <c r="J9020" s="13">
        <f>(1 - Dashboard!$I$9) * H9020 * Dashboard!$I$8 * 'Lookups and Calculations'!$F$12</f>
        <v>0</v>
      </c>
      <c r="K9020" s="12">
        <f>(1 - Dashboard!$I$11) * I9020 * Dashboard!$I$10 * 'Lookups and Calculations'!$F$12</f>
        <v>0</v>
      </c>
      <c r="L9020" s="12">
        <f>(H9020 - I9020) * Dashboard!$I$13 * (Dashboard!$D$12 / 365) * 'Lookups and Calculations'!$F$12</f>
        <v>0</v>
      </c>
      <c r="M9020" s="3">
        <f>(G9020*2) * Dashboard!$I$13 * (Dashboard!$D$12 / 365) * 'Lookups and Calculations'!$F$12</f>
        <v>1602.0878730267946</v>
      </c>
      <c r="N9020" s="12">
        <f>H9020 * Dashboard!$I$14 * Dashboard!$I$15 * (Dashboard!$D$12 / 365) * 'Lookups and Calculations'!$F$12</f>
        <v>0</v>
      </c>
    </row>
    <row r="9021" spans="1:14" x14ac:dyDescent="0.35">
      <c r="A9021" s="2">
        <v>9020</v>
      </c>
      <c r="B9021" s="11">
        <v>-0.17170977584234426</v>
      </c>
      <c r="C9021" s="11">
        <v>-2.0154950319019753</v>
      </c>
      <c r="D9021" s="3">
        <f>B9021*Dashboard!$D$11*Dashboard!$D$10*SQRT(Dashboard!$D$12/365)</f>
        <v>-42632.406485315027</v>
      </c>
      <c r="E9021" s="3">
        <f>IF(Dashboard!$I$3,C9021*Dashboard!$E$11*Dashboard!$E$10*SQRT(Dashboard!$D$12/365),0)</f>
        <v>-1000821.3341105354</v>
      </c>
      <c r="F9021" s="3">
        <f>D9021+IF(Dashboard!$I$3,E9021,0)</f>
        <v>-1043453.7405958505</v>
      </c>
      <c r="G9021" s="3">
        <f>IF(Dashboard!$I$4, ('Lookups and Calculations'!$F$9) / (1 - 'Lookups and Calculations'!$F$10), 'Lookups and Calculations'!$F$9)</f>
        <v>1951878.888340465</v>
      </c>
      <c r="H9021" s="12">
        <f t="shared" si="280"/>
        <v>0</v>
      </c>
      <c r="I9021" s="12">
        <f t="shared" si="281"/>
        <v>0</v>
      </c>
      <c r="J9021" s="13">
        <f>(1 - Dashboard!$I$9) * H9021 * Dashboard!$I$8 * 'Lookups and Calculations'!$F$12</f>
        <v>0</v>
      </c>
      <c r="K9021" s="12">
        <f>(1 - Dashboard!$I$11) * I9021 * Dashboard!$I$10 * 'Lookups and Calculations'!$F$12</f>
        <v>0</v>
      </c>
      <c r="L9021" s="12">
        <f>(H9021 - I9021) * Dashboard!$I$13 * (Dashboard!$D$12 / 365) * 'Lookups and Calculations'!$F$12</f>
        <v>0</v>
      </c>
      <c r="M9021" s="3">
        <f>(G9021*2) * Dashboard!$I$13 * (Dashboard!$D$12 / 365) * 'Lookups and Calculations'!$F$12</f>
        <v>1602.0878730267946</v>
      </c>
      <c r="N9021" s="12">
        <f>H9021 * Dashboard!$I$14 * Dashboard!$I$15 * (Dashboard!$D$12 / 365) * 'Lookups and Calculations'!$F$12</f>
        <v>0</v>
      </c>
    </row>
    <row r="9022" spans="1:14" x14ac:dyDescent="0.35">
      <c r="A9022" s="2">
        <v>9021</v>
      </c>
      <c r="B9022" s="11">
        <v>-3.2751766414621214E-2</v>
      </c>
      <c r="C9022" s="11">
        <v>-0.45783613969771148</v>
      </c>
      <c r="D9022" s="3">
        <f>B9022*Dashboard!$D$11*Dashboard!$D$10*SQRT(Dashboard!$D$12/365)</f>
        <v>-8131.6664240609343</v>
      </c>
      <c r="E9022" s="3">
        <f>IF(Dashboard!$I$3,C9022*Dashboard!$E$11*Dashboard!$E$10*SQRT(Dashboard!$D$12/365),0)</f>
        <v>-227344.73113728146</v>
      </c>
      <c r="F9022" s="3">
        <f>D9022+IF(Dashboard!$I$3,E9022,0)</f>
        <v>-235476.3975613424</v>
      </c>
      <c r="G9022" s="3">
        <f>IF(Dashboard!$I$4, ('Lookups and Calculations'!$F$9) / (1 - 'Lookups and Calculations'!$F$10), 'Lookups and Calculations'!$F$9)</f>
        <v>1951878.888340465</v>
      </c>
      <c r="H9022" s="12">
        <f t="shared" si="280"/>
        <v>0</v>
      </c>
      <c r="I9022" s="12">
        <f t="shared" si="281"/>
        <v>0</v>
      </c>
      <c r="J9022" s="13">
        <f>(1 - Dashboard!$I$9) * H9022 * Dashboard!$I$8 * 'Lookups and Calculations'!$F$12</f>
        <v>0</v>
      </c>
      <c r="K9022" s="12">
        <f>(1 - Dashboard!$I$11) * I9022 * Dashboard!$I$10 * 'Lookups and Calculations'!$F$12</f>
        <v>0</v>
      </c>
      <c r="L9022" s="12">
        <f>(H9022 - I9022) * Dashboard!$I$13 * (Dashboard!$D$12 / 365) * 'Lookups and Calculations'!$F$12</f>
        <v>0</v>
      </c>
      <c r="M9022" s="3">
        <f>(G9022*2) * Dashboard!$I$13 * (Dashboard!$D$12 / 365) * 'Lookups and Calculations'!$F$12</f>
        <v>1602.0878730267946</v>
      </c>
      <c r="N9022" s="12">
        <f>H9022 * Dashboard!$I$14 * Dashboard!$I$15 * (Dashboard!$D$12 / 365) * 'Lookups and Calculations'!$F$12</f>
        <v>0</v>
      </c>
    </row>
    <row r="9023" spans="1:14" x14ac:dyDescent="0.35">
      <c r="A9023" s="2">
        <v>9022</v>
      </c>
      <c r="B9023" s="11">
        <v>-0.50621349779468294</v>
      </c>
      <c r="C9023" s="11">
        <v>-0.47454899115325783</v>
      </c>
      <c r="D9023" s="3">
        <f>B9023*Dashboard!$D$11*Dashboard!$D$10*SQRT(Dashboard!$D$12/365)</f>
        <v>-125683.58149946442</v>
      </c>
      <c r="E9023" s="3">
        <f>IF(Dashboard!$I$3,C9023*Dashboard!$E$11*Dashboard!$E$10*SQRT(Dashboard!$D$12/365),0)</f>
        <v>-235643.72370524952</v>
      </c>
      <c r="F9023" s="3">
        <f>D9023+IF(Dashboard!$I$3,E9023,0)</f>
        <v>-361327.30520471395</v>
      </c>
      <c r="G9023" s="3">
        <f>IF(Dashboard!$I$4, ('Lookups and Calculations'!$F$9) / (1 - 'Lookups and Calculations'!$F$10), 'Lookups and Calculations'!$F$9)</f>
        <v>1951878.888340465</v>
      </c>
      <c r="H9023" s="12">
        <f t="shared" si="280"/>
        <v>0</v>
      </c>
      <c r="I9023" s="12">
        <f t="shared" si="281"/>
        <v>0</v>
      </c>
      <c r="J9023" s="13">
        <f>(1 - Dashboard!$I$9) * H9023 * Dashboard!$I$8 * 'Lookups and Calculations'!$F$12</f>
        <v>0</v>
      </c>
      <c r="K9023" s="12">
        <f>(1 - Dashboard!$I$11) * I9023 * Dashboard!$I$10 * 'Lookups and Calculations'!$F$12</f>
        <v>0</v>
      </c>
      <c r="L9023" s="12">
        <f>(H9023 - I9023) * Dashboard!$I$13 * (Dashboard!$D$12 / 365) * 'Lookups and Calculations'!$F$12</f>
        <v>0</v>
      </c>
      <c r="M9023" s="3">
        <f>(G9023*2) * Dashboard!$I$13 * (Dashboard!$D$12 / 365) * 'Lookups and Calculations'!$F$12</f>
        <v>1602.0878730267946</v>
      </c>
      <c r="N9023" s="12">
        <f>H9023 * Dashboard!$I$14 * Dashboard!$I$15 * (Dashboard!$D$12 / 365) * 'Lookups and Calculations'!$F$12</f>
        <v>0</v>
      </c>
    </row>
    <row r="9024" spans="1:14" x14ac:dyDescent="0.35">
      <c r="A9024" s="2">
        <v>9023</v>
      </c>
      <c r="B9024" s="11">
        <v>-1.3256102504520477</v>
      </c>
      <c r="C9024" s="11">
        <v>-0.58404287659555032</v>
      </c>
      <c r="D9024" s="3">
        <f>B9024*Dashboard!$D$11*Dashboard!$D$10*SQRT(Dashboard!$D$12/365)</f>
        <v>-329124.85477973236</v>
      </c>
      <c r="E9024" s="3">
        <f>IF(Dashboard!$I$3,C9024*Dashboard!$E$11*Dashboard!$E$10*SQRT(Dashboard!$D$12/365),0)</f>
        <v>-290014.39432004618</v>
      </c>
      <c r="F9024" s="3">
        <f>D9024+IF(Dashboard!$I$3,E9024,0)</f>
        <v>-619139.24909977848</v>
      </c>
      <c r="G9024" s="3">
        <f>IF(Dashboard!$I$4, ('Lookups and Calculations'!$F$9) / (1 - 'Lookups and Calculations'!$F$10), 'Lookups and Calculations'!$F$9)</f>
        <v>1951878.888340465</v>
      </c>
      <c r="H9024" s="12">
        <f t="shared" si="280"/>
        <v>0</v>
      </c>
      <c r="I9024" s="12">
        <f t="shared" si="281"/>
        <v>0</v>
      </c>
      <c r="J9024" s="13">
        <f>(1 - Dashboard!$I$9) * H9024 * Dashboard!$I$8 * 'Lookups and Calculations'!$F$12</f>
        <v>0</v>
      </c>
      <c r="K9024" s="12">
        <f>(1 - Dashboard!$I$11) * I9024 * Dashboard!$I$10 * 'Lookups and Calculations'!$F$12</f>
        <v>0</v>
      </c>
      <c r="L9024" s="12">
        <f>(H9024 - I9024) * Dashboard!$I$13 * (Dashboard!$D$12 / 365) * 'Lookups and Calculations'!$F$12</f>
        <v>0</v>
      </c>
      <c r="M9024" s="3">
        <f>(G9024*2) * Dashboard!$I$13 * (Dashboard!$D$12 / 365) * 'Lookups and Calculations'!$F$12</f>
        <v>1602.0878730267946</v>
      </c>
      <c r="N9024" s="12">
        <f>H9024 * Dashboard!$I$14 * Dashboard!$I$15 * (Dashboard!$D$12 / 365) * 'Lookups and Calculations'!$F$12</f>
        <v>0</v>
      </c>
    </row>
    <row r="9025" spans="1:14" x14ac:dyDescent="0.35">
      <c r="A9025" s="2">
        <v>9024</v>
      </c>
      <c r="B9025" s="11">
        <v>-0.33170447151605326</v>
      </c>
      <c r="C9025" s="11">
        <v>0.20391867236173983</v>
      </c>
      <c r="D9025" s="3">
        <f>B9025*Dashboard!$D$11*Dashboard!$D$10*SQRT(Dashboard!$D$12/365)</f>
        <v>-82356.172170726641</v>
      </c>
      <c r="E9025" s="3">
        <f>IF(Dashboard!$I$3,C9025*Dashboard!$E$11*Dashboard!$E$10*SQRT(Dashboard!$D$12/365),0)</f>
        <v>101258.57642553169</v>
      </c>
      <c r="F9025" s="3">
        <f>D9025+IF(Dashboard!$I$3,E9025,0)</f>
        <v>18902.404254805049</v>
      </c>
      <c r="G9025" s="3">
        <f>IF(Dashboard!$I$4, ('Lookups and Calculations'!$F$9) / (1 - 'Lookups and Calculations'!$F$10), 'Lookups and Calculations'!$F$9)</f>
        <v>1951878.888340465</v>
      </c>
      <c r="H9025" s="12">
        <f t="shared" si="280"/>
        <v>0</v>
      </c>
      <c r="I9025" s="12">
        <f t="shared" si="281"/>
        <v>0</v>
      </c>
      <c r="J9025" s="13">
        <f>(1 - Dashboard!$I$9) * H9025 * Dashboard!$I$8 * 'Lookups and Calculations'!$F$12</f>
        <v>0</v>
      </c>
      <c r="K9025" s="12">
        <f>(1 - Dashboard!$I$11) * I9025 * Dashboard!$I$10 * 'Lookups and Calculations'!$F$12</f>
        <v>0</v>
      </c>
      <c r="L9025" s="12">
        <f>(H9025 - I9025) * Dashboard!$I$13 * (Dashboard!$D$12 / 365) * 'Lookups and Calculations'!$F$12</f>
        <v>0</v>
      </c>
      <c r="M9025" s="3">
        <f>(G9025*2) * Dashboard!$I$13 * (Dashboard!$D$12 / 365) * 'Lookups and Calculations'!$F$12</f>
        <v>1602.0878730267946</v>
      </c>
      <c r="N9025" s="12">
        <f>H9025 * Dashboard!$I$14 * Dashboard!$I$15 * (Dashboard!$D$12 / 365) * 'Lookups and Calculations'!$F$12</f>
        <v>0</v>
      </c>
    </row>
    <row r="9026" spans="1:14" x14ac:dyDescent="0.35">
      <c r="A9026" s="2">
        <v>9025</v>
      </c>
      <c r="B9026" s="11">
        <v>-0.87887107629646677</v>
      </c>
      <c r="C9026" s="11">
        <v>0.19410592883955374</v>
      </c>
      <c r="D9026" s="3">
        <f>B9026*Dashboard!$D$11*Dashboard!$D$10*SQRT(Dashboard!$D$12/365)</f>
        <v>-218207.66341957706</v>
      </c>
      <c r="E9026" s="3">
        <f>IF(Dashboard!$I$3,C9026*Dashboard!$E$11*Dashboard!$E$10*SQRT(Dashboard!$D$12/365),0)</f>
        <v>96385.925832148132</v>
      </c>
      <c r="F9026" s="3">
        <f>D9026+IF(Dashboard!$I$3,E9026,0)</f>
        <v>-121821.73758742893</v>
      </c>
      <c r="G9026" s="3">
        <f>IF(Dashboard!$I$4, ('Lookups and Calculations'!$F$9) / (1 - 'Lookups and Calculations'!$F$10), 'Lookups and Calculations'!$F$9)</f>
        <v>1951878.888340465</v>
      </c>
      <c r="H9026" s="12">
        <f t="shared" si="280"/>
        <v>0</v>
      </c>
      <c r="I9026" s="12">
        <f t="shared" si="281"/>
        <v>0</v>
      </c>
      <c r="J9026" s="13">
        <f>(1 - Dashboard!$I$9) * H9026 * Dashboard!$I$8 * 'Lookups and Calculations'!$F$12</f>
        <v>0</v>
      </c>
      <c r="K9026" s="12">
        <f>(1 - Dashboard!$I$11) * I9026 * Dashboard!$I$10 * 'Lookups and Calculations'!$F$12</f>
        <v>0</v>
      </c>
      <c r="L9026" s="12">
        <f>(H9026 - I9026) * Dashboard!$I$13 * (Dashboard!$D$12 / 365) * 'Lookups and Calculations'!$F$12</f>
        <v>0</v>
      </c>
      <c r="M9026" s="3">
        <f>(G9026*2) * Dashboard!$I$13 * (Dashboard!$D$12 / 365) * 'Lookups and Calculations'!$F$12</f>
        <v>1602.0878730267946</v>
      </c>
      <c r="N9026" s="12">
        <f>H9026 * Dashboard!$I$14 * Dashboard!$I$15 * (Dashboard!$D$12 / 365) * 'Lookups and Calculations'!$F$12</f>
        <v>0</v>
      </c>
    </row>
    <row r="9027" spans="1:14" x14ac:dyDescent="0.35">
      <c r="A9027" s="2">
        <v>9026</v>
      </c>
      <c r="B9027" s="11">
        <v>1.7582655845433584</v>
      </c>
      <c r="C9027" s="11">
        <v>0.28196690961663073</v>
      </c>
      <c r="D9027" s="3">
        <f>B9027*Dashboard!$D$11*Dashboard!$D$10*SQRT(Dashboard!$D$12/365)</f>
        <v>436545.28544849035</v>
      </c>
      <c r="E9027" s="3">
        <f>IF(Dashboard!$I$3,C9027*Dashboard!$E$11*Dashboard!$E$10*SQRT(Dashboard!$D$12/365),0)</f>
        <v>140014.48487384117</v>
      </c>
      <c r="F9027" s="3">
        <f>D9027+IF(Dashboard!$I$3,E9027,0)</f>
        <v>576559.77032233146</v>
      </c>
      <c r="G9027" s="3">
        <f>IF(Dashboard!$I$4, ('Lookups and Calculations'!$F$9) / (1 - 'Lookups and Calculations'!$F$10), 'Lookups and Calculations'!$F$9)</f>
        <v>1951878.888340465</v>
      </c>
      <c r="H9027" s="12">
        <f t="shared" ref="H9027:H9090" si="282">MAX(0,F9027-G9027)</f>
        <v>0</v>
      </c>
      <c r="I9027" s="12">
        <f t="shared" ref="I9027:I9090" si="283">MAX(0,-F9027-G9027)</f>
        <v>0</v>
      </c>
      <c r="J9027" s="13">
        <f>(1 - Dashboard!$I$9) * H9027 * Dashboard!$I$8 * 'Lookups and Calculations'!$F$12</f>
        <v>0</v>
      </c>
      <c r="K9027" s="12">
        <f>(1 - Dashboard!$I$11) * I9027 * Dashboard!$I$10 * 'Lookups and Calculations'!$F$12</f>
        <v>0</v>
      </c>
      <c r="L9027" s="12">
        <f>(H9027 - I9027) * Dashboard!$I$13 * (Dashboard!$D$12 / 365) * 'Lookups and Calculations'!$F$12</f>
        <v>0</v>
      </c>
      <c r="M9027" s="3">
        <f>(G9027*2) * Dashboard!$I$13 * (Dashboard!$D$12 / 365) * 'Lookups and Calculations'!$F$12</f>
        <v>1602.0878730267946</v>
      </c>
      <c r="N9027" s="12">
        <f>H9027 * Dashboard!$I$14 * Dashboard!$I$15 * (Dashboard!$D$12 / 365) * 'Lookups and Calculations'!$F$12</f>
        <v>0</v>
      </c>
    </row>
    <row r="9028" spans="1:14" x14ac:dyDescent="0.35">
      <c r="A9028" s="2">
        <v>9027</v>
      </c>
      <c r="B9028" s="11">
        <v>1.5809693539925664</v>
      </c>
      <c r="C9028" s="11">
        <v>-1.8118401423973838</v>
      </c>
      <c r="D9028" s="3">
        <f>B9028*Dashboard!$D$11*Dashboard!$D$10*SQRT(Dashboard!$D$12/365)</f>
        <v>392525.86411923886</v>
      </c>
      <c r="E9028" s="3">
        <f>IF(Dashboard!$I$3,C9028*Dashboard!$E$11*Dashboard!$E$10*SQRT(Dashboard!$D$12/365),0)</f>
        <v>-899693.74263253668</v>
      </c>
      <c r="F9028" s="3">
        <f>D9028+IF(Dashboard!$I$3,E9028,0)</f>
        <v>-507167.87851329782</v>
      </c>
      <c r="G9028" s="3">
        <f>IF(Dashboard!$I$4, ('Lookups and Calculations'!$F$9) / (1 - 'Lookups and Calculations'!$F$10), 'Lookups and Calculations'!$F$9)</f>
        <v>1951878.888340465</v>
      </c>
      <c r="H9028" s="12">
        <f t="shared" si="282"/>
        <v>0</v>
      </c>
      <c r="I9028" s="12">
        <f t="shared" si="283"/>
        <v>0</v>
      </c>
      <c r="J9028" s="13">
        <f>(1 - Dashboard!$I$9) * H9028 * Dashboard!$I$8 * 'Lookups and Calculations'!$F$12</f>
        <v>0</v>
      </c>
      <c r="K9028" s="12">
        <f>(1 - Dashboard!$I$11) * I9028 * Dashboard!$I$10 * 'Lookups and Calculations'!$F$12</f>
        <v>0</v>
      </c>
      <c r="L9028" s="12">
        <f>(H9028 - I9028) * Dashboard!$I$13 * (Dashboard!$D$12 / 365) * 'Lookups and Calculations'!$F$12</f>
        <v>0</v>
      </c>
      <c r="M9028" s="3">
        <f>(G9028*2) * Dashboard!$I$13 * (Dashboard!$D$12 / 365) * 'Lookups and Calculations'!$F$12</f>
        <v>1602.0878730267946</v>
      </c>
      <c r="N9028" s="12">
        <f>H9028 * Dashboard!$I$14 * Dashboard!$I$15 * (Dashboard!$D$12 / 365) * 'Lookups and Calculations'!$F$12</f>
        <v>0</v>
      </c>
    </row>
    <row r="9029" spans="1:14" x14ac:dyDescent="0.35">
      <c r="A9029" s="2">
        <v>9028</v>
      </c>
      <c r="B9029" s="11">
        <v>0.47453377479536507</v>
      </c>
      <c r="C9029" s="11">
        <v>-0.23320981092820936</v>
      </c>
      <c r="D9029" s="3">
        <f>B9029*Dashboard!$D$11*Dashboard!$D$10*SQRT(Dashboard!$D$12/365)</f>
        <v>117818.08390840622</v>
      </c>
      <c r="E9029" s="3">
        <f>IF(Dashboard!$I$3,C9029*Dashboard!$E$11*Dashboard!$E$10*SQRT(Dashboard!$D$12/365),0)</f>
        <v>-115803.48768241856</v>
      </c>
      <c r="F9029" s="3">
        <f>D9029+IF(Dashboard!$I$3,E9029,0)</f>
        <v>2014.5962259876542</v>
      </c>
      <c r="G9029" s="3">
        <f>IF(Dashboard!$I$4, ('Lookups and Calculations'!$F$9) / (1 - 'Lookups and Calculations'!$F$10), 'Lookups and Calculations'!$F$9)</f>
        <v>1951878.888340465</v>
      </c>
      <c r="H9029" s="12">
        <f t="shared" si="282"/>
        <v>0</v>
      </c>
      <c r="I9029" s="12">
        <f t="shared" si="283"/>
        <v>0</v>
      </c>
      <c r="J9029" s="13">
        <f>(1 - Dashboard!$I$9) * H9029 * Dashboard!$I$8 * 'Lookups and Calculations'!$F$12</f>
        <v>0</v>
      </c>
      <c r="K9029" s="12">
        <f>(1 - Dashboard!$I$11) * I9029 * Dashboard!$I$10 * 'Lookups and Calculations'!$F$12</f>
        <v>0</v>
      </c>
      <c r="L9029" s="12">
        <f>(H9029 - I9029) * Dashboard!$I$13 * (Dashboard!$D$12 / 365) * 'Lookups and Calculations'!$F$12</f>
        <v>0</v>
      </c>
      <c r="M9029" s="3">
        <f>(G9029*2) * Dashboard!$I$13 * (Dashboard!$D$12 / 365) * 'Lookups and Calculations'!$F$12</f>
        <v>1602.0878730267946</v>
      </c>
      <c r="N9029" s="12">
        <f>H9029 * Dashboard!$I$14 * Dashboard!$I$15 * (Dashboard!$D$12 / 365) * 'Lookups and Calculations'!$F$12</f>
        <v>0</v>
      </c>
    </row>
    <row r="9030" spans="1:14" x14ac:dyDescent="0.35">
      <c r="A9030" s="2">
        <v>9029</v>
      </c>
      <c r="B9030" s="11">
        <v>1.3801632775130808</v>
      </c>
      <c r="C9030" s="11">
        <v>-0.59804103137128339</v>
      </c>
      <c r="D9030" s="3">
        <f>B9030*Dashboard!$D$11*Dashboard!$D$10*SQRT(Dashboard!$D$12/365)</f>
        <v>342669.37671077088</v>
      </c>
      <c r="E9030" s="3">
        <f>IF(Dashboard!$I$3,C9030*Dashboard!$E$11*Dashboard!$E$10*SQRT(Dashboard!$D$12/365),0)</f>
        <v>-296965.3675132246</v>
      </c>
      <c r="F9030" s="3">
        <f>D9030+IF(Dashboard!$I$3,E9030,0)</f>
        <v>45704.009197546286</v>
      </c>
      <c r="G9030" s="3">
        <f>IF(Dashboard!$I$4, ('Lookups and Calculations'!$F$9) / (1 - 'Lookups and Calculations'!$F$10), 'Lookups and Calculations'!$F$9)</f>
        <v>1951878.888340465</v>
      </c>
      <c r="H9030" s="12">
        <f t="shared" si="282"/>
        <v>0</v>
      </c>
      <c r="I9030" s="12">
        <f t="shared" si="283"/>
        <v>0</v>
      </c>
      <c r="J9030" s="13">
        <f>(1 - Dashboard!$I$9) * H9030 * Dashboard!$I$8 * 'Lookups and Calculations'!$F$12</f>
        <v>0</v>
      </c>
      <c r="K9030" s="12">
        <f>(1 - Dashboard!$I$11) * I9030 * Dashboard!$I$10 * 'Lookups and Calculations'!$F$12</f>
        <v>0</v>
      </c>
      <c r="L9030" s="12">
        <f>(H9030 - I9030) * Dashboard!$I$13 * (Dashboard!$D$12 / 365) * 'Lookups and Calculations'!$F$12</f>
        <v>0</v>
      </c>
      <c r="M9030" s="3">
        <f>(G9030*2) * Dashboard!$I$13 * (Dashboard!$D$12 / 365) * 'Lookups and Calculations'!$F$12</f>
        <v>1602.0878730267946</v>
      </c>
      <c r="N9030" s="12">
        <f>H9030 * Dashboard!$I$14 * Dashboard!$I$15 * (Dashboard!$D$12 / 365) * 'Lookups and Calculations'!$F$12</f>
        <v>0</v>
      </c>
    </row>
    <row r="9031" spans="1:14" x14ac:dyDescent="0.35">
      <c r="A9031" s="2">
        <v>9030</v>
      </c>
      <c r="B9031" s="11">
        <v>0.62637767052622717</v>
      </c>
      <c r="C9031" s="11">
        <v>-0.89073529759408177</v>
      </c>
      <c r="D9031" s="3">
        <f>B9031*Dashboard!$D$11*Dashboard!$D$10*SQRT(Dashboard!$D$12/365)</f>
        <v>155518.15458496183</v>
      </c>
      <c r="E9031" s="3">
        <f>IF(Dashboard!$I$3,C9031*Dashboard!$E$11*Dashboard!$E$10*SQRT(Dashboard!$D$12/365),0)</f>
        <v>-442306.66648490692</v>
      </c>
      <c r="F9031" s="3">
        <f>D9031+IF(Dashboard!$I$3,E9031,0)</f>
        <v>-286788.51189994509</v>
      </c>
      <c r="G9031" s="3">
        <f>IF(Dashboard!$I$4, ('Lookups and Calculations'!$F$9) / (1 - 'Lookups and Calculations'!$F$10), 'Lookups and Calculations'!$F$9)</f>
        <v>1951878.888340465</v>
      </c>
      <c r="H9031" s="12">
        <f t="shared" si="282"/>
        <v>0</v>
      </c>
      <c r="I9031" s="12">
        <f t="shared" si="283"/>
        <v>0</v>
      </c>
      <c r="J9031" s="13">
        <f>(1 - Dashboard!$I$9) * H9031 * Dashboard!$I$8 * 'Lookups and Calculations'!$F$12</f>
        <v>0</v>
      </c>
      <c r="K9031" s="12">
        <f>(1 - Dashboard!$I$11) * I9031 * Dashboard!$I$10 * 'Lookups and Calculations'!$F$12</f>
        <v>0</v>
      </c>
      <c r="L9031" s="12">
        <f>(H9031 - I9031) * Dashboard!$I$13 * (Dashboard!$D$12 / 365) * 'Lookups and Calculations'!$F$12</f>
        <v>0</v>
      </c>
      <c r="M9031" s="3">
        <f>(G9031*2) * Dashboard!$I$13 * (Dashboard!$D$12 / 365) * 'Lookups and Calculations'!$F$12</f>
        <v>1602.0878730267946</v>
      </c>
      <c r="N9031" s="12">
        <f>H9031 * Dashboard!$I$14 * Dashboard!$I$15 * (Dashboard!$D$12 / 365) * 'Lookups and Calculations'!$F$12</f>
        <v>0</v>
      </c>
    </row>
    <row r="9032" spans="1:14" x14ac:dyDescent="0.35">
      <c r="A9032" s="2">
        <v>9031</v>
      </c>
      <c r="B9032" s="11">
        <v>-1.9501454464886296</v>
      </c>
      <c r="C9032" s="11">
        <v>1.0811896081618022</v>
      </c>
      <c r="D9032" s="3">
        <f>B9032*Dashboard!$D$11*Dashboard!$D$10*SQRT(Dashboard!$D$12/365)</f>
        <v>-484185.55654352519</v>
      </c>
      <c r="E9032" s="3">
        <f>IF(Dashboard!$I$3,C9032*Dashboard!$E$11*Dashboard!$E$10*SQRT(Dashboard!$D$12/365),0)</f>
        <v>536879.3318462366</v>
      </c>
      <c r="F9032" s="3">
        <f>D9032+IF(Dashboard!$I$3,E9032,0)</f>
        <v>52693.775302711409</v>
      </c>
      <c r="G9032" s="3">
        <f>IF(Dashboard!$I$4, ('Lookups and Calculations'!$F$9) / (1 - 'Lookups and Calculations'!$F$10), 'Lookups and Calculations'!$F$9)</f>
        <v>1951878.888340465</v>
      </c>
      <c r="H9032" s="12">
        <f t="shared" si="282"/>
        <v>0</v>
      </c>
      <c r="I9032" s="12">
        <f t="shared" si="283"/>
        <v>0</v>
      </c>
      <c r="J9032" s="13">
        <f>(1 - Dashboard!$I$9) * H9032 * Dashboard!$I$8 * 'Lookups and Calculations'!$F$12</f>
        <v>0</v>
      </c>
      <c r="K9032" s="12">
        <f>(1 - Dashboard!$I$11) * I9032 * Dashboard!$I$10 * 'Lookups and Calculations'!$F$12</f>
        <v>0</v>
      </c>
      <c r="L9032" s="12">
        <f>(H9032 - I9032) * Dashboard!$I$13 * (Dashboard!$D$12 / 365) * 'Lookups and Calculations'!$F$12</f>
        <v>0</v>
      </c>
      <c r="M9032" s="3">
        <f>(G9032*2) * Dashboard!$I$13 * (Dashboard!$D$12 / 365) * 'Lookups and Calculations'!$F$12</f>
        <v>1602.0878730267946</v>
      </c>
      <c r="N9032" s="12">
        <f>H9032 * Dashboard!$I$14 * Dashboard!$I$15 * (Dashboard!$D$12 / 365) * 'Lookups and Calculations'!$F$12</f>
        <v>0</v>
      </c>
    </row>
    <row r="9033" spans="1:14" x14ac:dyDescent="0.35">
      <c r="A9033" s="2">
        <v>9032</v>
      </c>
      <c r="B9033" s="11">
        <v>-2.8543989348045654E-2</v>
      </c>
      <c r="C9033" s="11">
        <v>0.36934041060531758</v>
      </c>
      <c r="D9033" s="3">
        <f>B9033*Dashboard!$D$11*Dashboard!$D$10*SQRT(Dashboard!$D$12/365)</f>
        <v>-7086.952100593754</v>
      </c>
      <c r="E9033" s="3">
        <f>IF(Dashboard!$I$3,C9033*Dashboard!$E$11*Dashboard!$E$10*SQRT(Dashboard!$D$12/365),0)</f>
        <v>183400.97922946638</v>
      </c>
      <c r="F9033" s="3">
        <f>D9033+IF(Dashboard!$I$3,E9033,0)</f>
        <v>176314.02712887264</v>
      </c>
      <c r="G9033" s="3">
        <f>IF(Dashboard!$I$4, ('Lookups and Calculations'!$F$9) / (1 - 'Lookups and Calculations'!$F$10), 'Lookups and Calculations'!$F$9)</f>
        <v>1951878.888340465</v>
      </c>
      <c r="H9033" s="12">
        <f t="shared" si="282"/>
        <v>0</v>
      </c>
      <c r="I9033" s="12">
        <f t="shared" si="283"/>
        <v>0</v>
      </c>
      <c r="J9033" s="13">
        <f>(1 - Dashboard!$I$9) * H9033 * Dashboard!$I$8 * 'Lookups and Calculations'!$F$12</f>
        <v>0</v>
      </c>
      <c r="K9033" s="12">
        <f>(1 - Dashboard!$I$11) * I9033 * Dashboard!$I$10 * 'Lookups and Calculations'!$F$12</f>
        <v>0</v>
      </c>
      <c r="L9033" s="12">
        <f>(H9033 - I9033) * Dashboard!$I$13 * (Dashboard!$D$12 / 365) * 'Lookups and Calculations'!$F$12</f>
        <v>0</v>
      </c>
      <c r="M9033" s="3">
        <f>(G9033*2) * Dashboard!$I$13 * (Dashboard!$D$12 / 365) * 'Lookups and Calculations'!$F$12</f>
        <v>1602.0878730267946</v>
      </c>
      <c r="N9033" s="12">
        <f>H9033 * Dashboard!$I$14 * Dashboard!$I$15 * (Dashboard!$D$12 / 365) * 'Lookups and Calculations'!$F$12</f>
        <v>0</v>
      </c>
    </row>
    <row r="9034" spans="1:14" x14ac:dyDescent="0.35">
      <c r="A9034" s="2">
        <v>9033</v>
      </c>
      <c r="B9034" s="11">
        <v>0.65288591912520488</v>
      </c>
      <c r="C9034" s="11">
        <v>0.48853027899938339</v>
      </c>
      <c r="D9034" s="3">
        <f>B9034*Dashboard!$D$11*Dashboard!$D$10*SQRT(Dashboard!$D$12/365)</f>
        <v>162099.66937607666</v>
      </c>
      <c r="E9034" s="3">
        <f>IF(Dashboard!$I$3,C9034*Dashboard!$E$11*Dashboard!$E$10*SQRT(Dashboard!$D$12/365),0)</f>
        <v>242586.32139626847</v>
      </c>
      <c r="F9034" s="3">
        <f>D9034+IF(Dashboard!$I$3,E9034,0)</f>
        <v>404685.9907723451</v>
      </c>
      <c r="G9034" s="3">
        <f>IF(Dashboard!$I$4, ('Lookups and Calculations'!$F$9) / (1 - 'Lookups and Calculations'!$F$10), 'Lookups and Calculations'!$F$9)</f>
        <v>1951878.888340465</v>
      </c>
      <c r="H9034" s="12">
        <f t="shared" si="282"/>
        <v>0</v>
      </c>
      <c r="I9034" s="12">
        <f t="shared" si="283"/>
        <v>0</v>
      </c>
      <c r="J9034" s="13">
        <f>(1 - Dashboard!$I$9) * H9034 * Dashboard!$I$8 * 'Lookups and Calculations'!$F$12</f>
        <v>0</v>
      </c>
      <c r="K9034" s="12">
        <f>(1 - Dashboard!$I$11) * I9034 * Dashboard!$I$10 * 'Lookups and Calculations'!$F$12</f>
        <v>0</v>
      </c>
      <c r="L9034" s="12">
        <f>(H9034 - I9034) * Dashboard!$I$13 * (Dashboard!$D$12 / 365) * 'Lookups and Calculations'!$F$12</f>
        <v>0</v>
      </c>
      <c r="M9034" s="3">
        <f>(G9034*2) * Dashboard!$I$13 * (Dashboard!$D$12 / 365) * 'Lookups and Calculations'!$F$12</f>
        <v>1602.0878730267946</v>
      </c>
      <c r="N9034" s="12">
        <f>H9034 * Dashboard!$I$14 * Dashboard!$I$15 * (Dashboard!$D$12 / 365) * 'Lookups and Calculations'!$F$12</f>
        <v>0</v>
      </c>
    </row>
    <row r="9035" spans="1:14" x14ac:dyDescent="0.35">
      <c r="A9035" s="2">
        <v>9034</v>
      </c>
      <c r="B9035" s="11">
        <v>-0.47400712240624748</v>
      </c>
      <c r="C9035" s="11">
        <v>-6.4489754261704751E-2</v>
      </c>
      <c r="D9035" s="3">
        <f>B9035*Dashboard!$D$11*Dashboard!$D$10*SQRT(Dashboard!$D$12/365)</f>
        <v>-117687.32572286215</v>
      </c>
      <c r="E9035" s="3">
        <f>IF(Dashboard!$I$3,C9035*Dashboard!$E$11*Dashboard!$E$10*SQRT(Dashboard!$D$12/365),0)</f>
        <v>-32023.260228903906</v>
      </c>
      <c r="F9035" s="3">
        <f>D9035+IF(Dashboard!$I$3,E9035,0)</f>
        <v>-149710.58595176606</v>
      </c>
      <c r="G9035" s="3">
        <f>IF(Dashboard!$I$4, ('Lookups and Calculations'!$F$9) / (1 - 'Lookups and Calculations'!$F$10), 'Lookups and Calculations'!$F$9)</f>
        <v>1951878.888340465</v>
      </c>
      <c r="H9035" s="12">
        <f t="shared" si="282"/>
        <v>0</v>
      </c>
      <c r="I9035" s="12">
        <f t="shared" si="283"/>
        <v>0</v>
      </c>
      <c r="J9035" s="13">
        <f>(1 - Dashboard!$I$9) * H9035 * Dashboard!$I$8 * 'Lookups and Calculations'!$F$12</f>
        <v>0</v>
      </c>
      <c r="K9035" s="12">
        <f>(1 - Dashboard!$I$11) * I9035 * Dashboard!$I$10 * 'Lookups and Calculations'!$F$12</f>
        <v>0</v>
      </c>
      <c r="L9035" s="12">
        <f>(H9035 - I9035) * Dashboard!$I$13 * (Dashboard!$D$12 / 365) * 'Lookups and Calculations'!$F$12</f>
        <v>0</v>
      </c>
      <c r="M9035" s="3">
        <f>(G9035*2) * Dashboard!$I$13 * (Dashboard!$D$12 / 365) * 'Lookups and Calculations'!$F$12</f>
        <v>1602.0878730267946</v>
      </c>
      <c r="N9035" s="12">
        <f>H9035 * Dashboard!$I$14 * Dashboard!$I$15 * (Dashboard!$D$12 / 365) * 'Lookups and Calculations'!$F$12</f>
        <v>0</v>
      </c>
    </row>
    <row r="9036" spans="1:14" x14ac:dyDescent="0.35">
      <c r="A9036" s="2">
        <v>9035</v>
      </c>
      <c r="B9036" s="11">
        <v>0.12445583660421378</v>
      </c>
      <c r="C9036" s="11">
        <v>0.32323732907396224</v>
      </c>
      <c r="D9036" s="3">
        <f>B9036*Dashboard!$D$11*Dashboard!$D$10*SQRT(Dashboard!$D$12/365)</f>
        <v>30900.114973374439</v>
      </c>
      <c r="E9036" s="3">
        <f>IF(Dashboard!$I$3,C9036*Dashboard!$E$11*Dashboard!$E$10*SQRT(Dashboard!$D$12/365),0)</f>
        <v>160507.87017462755</v>
      </c>
      <c r="F9036" s="3">
        <f>D9036+IF(Dashboard!$I$3,E9036,0)</f>
        <v>191407.98514800199</v>
      </c>
      <c r="G9036" s="3">
        <f>IF(Dashboard!$I$4, ('Lookups and Calculations'!$F$9) / (1 - 'Lookups and Calculations'!$F$10), 'Lookups and Calculations'!$F$9)</f>
        <v>1951878.888340465</v>
      </c>
      <c r="H9036" s="12">
        <f t="shared" si="282"/>
        <v>0</v>
      </c>
      <c r="I9036" s="12">
        <f t="shared" si="283"/>
        <v>0</v>
      </c>
      <c r="J9036" s="13">
        <f>(1 - Dashboard!$I$9) * H9036 * Dashboard!$I$8 * 'Lookups and Calculations'!$F$12</f>
        <v>0</v>
      </c>
      <c r="K9036" s="12">
        <f>(1 - Dashboard!$I$11) * I9036 * Dashboard!$I$10 * 'Lookups and Calculations'!$F$12</f>
        <v>0</v>
      </c>
      <c r="L9036" s="12">
        <f>(H9036 - I9036) * Dashboard!$I$13 * (Dashboard!$D$12 / 365) * 'Lookups and Calculations'!$F$12</f>
        <v>0</v>
      </c>
      <c r="M9036" s="3">
        <f>(G9036*2) * Dashboard!$I$13 * (Dashboard!$D$12 / 365) * 'Lookups and Calculations'!$F$12</f>
        <v>1602.0878730267946</v>
      </c>
      <c r="N9036" s="12">
        <f>H9036 * Dashboard!$I$14 * Dashboard!$I$15 * (Dashboard!$D$12 / 365) * 'Lookups and Calculations'!$F$12</f>
        <v>0</v>
      </c>
    </row>
    <row r="9037" spans="1:14" x14ac:dyDescent="0.35">
      <c r="A9037" s="2">
        <v>9036</v>
      </c>
      <c r="B9037" s="11">
        <v>0.45051803206842217</v>
      </c>
      <c r="C9037" s="11">
        <v>-1.1085090770767878</v>
      </c>
      <c r="D9037" s="3">
        <f>B9037*Dashboard!$D$11*Dashboard!$D$10*SQRT(Dashboard!$D$12/365)</f>
        <v>111855.41287841299</v>
      </c>
      <c r="E9037" s="3">
        <f>IF(Dashboard!$I$3,C9037*Dashboard!$E$11*Dashboard!$E$10*SQRT(Dashboard!$D$12/365),0)</f>
        <v>-550445.18385475548</v>
      </c>
      <c r="F9037" s="3">
        <f>D9037+IF(Dashboard!$I$3,E9037,0)</f>
        <v>-438589.77097634249</v>
      </c>
      <c r="G9037" s="3">
        <f>IF(Dashboard!$I$4, ('Lookups and Calculations'!$F$9) / (1 - 'Lookups and Calculations'!$F$10), 'Lookups and Calculations'!$F$9)</f>
        <v>1951878.888340465</v>
      </c>
      <c r="H9037" s="12">
        <f t="shared" si="282"/>
        <v>0</v>
      </c>
      <c r="I9037" s="12">
        <f t="shared" si="283"/>
        <v>0</v>
      </c>
      <c r="J9037" s="13">
        <f>(1 - Dashboard!$I$9) * H9037 * Dashboard!$I$8 * 'Lookups and Calculations'!$F$12</f>
        <v>0</v>
      </c>
      <c r="K9037" s="12">
        <f>(1 - Dashboard!$I$11) * I9037 * Dashboard!$I$10 * 'Lookups and Calculations'!$F$12</f>
        <v>0</v>
      </c>
      <c r="L9037" s="12">
        <f>(H9037 - I9037) * Dashboard!$I$13 * (Dashboard!$D$12 / 365) * 'Lookups and Calculations'!$F$12</f>
        <v>0</v>
      </c>
      <c r="M9037" s="3">
        <f>(G9037*2) * Dashboard!$I$13 * (Dashboard!$D$12 / 365) * 'Lookups and Calculations'!$F$12</f>
        <v>1602.0878730267946</v>
      </c>
      <c r="N9037" s="12">
        <f>H9037 * Dashboard!$I$14 * Dashboard!$I$15 * (Dashboard!$D$12 / 365) * 'Lookups and Calculations'!$F$12</f>
        <v>0</v>
      </c>
    </row>
    <row r="9038" spans="1:14" x14ac:dyDescent="0.35">
      <c r="A9038" s="2">
        <v>9037</v>
      </c>
      <c r="B9038" s="11">
        <v>0.35199921274220408</v>
      </c>
      <c r="C9038" s="11">
        <v>-0.22081612796154729</v>
      </c>
      <c r="D9038" s="3">
        <f>B9038*Dashboard!$D$11*Dashboard!$D$10*SQRT(Dashboard!$D$12/365)</f>
        <v>87394.98637465373</v>
      </c>
      <c r="E9038" s="3">
        <f>IF(Dashboard!$I$3,C9038*Dashboard!$E$11*Dashboard!$E$10*SQRT(Dashboard!$D$12/365),0)</f>
        <v>-109649.23667961033</v>
      </c>
      <c r="F9038" s="3">
        <f>D9038+IF(Dashboard!$I$3,E9038,0)</f>
        <v>-22254.2503049566</v>
      </c>
      <c r="G9038" s="3">
        <f>IF(Dashboard!$I$4, ('Lookups and Calculations'!$F$9) / (1 - 'Lookups and Calculations'!$F$10), 'Lookups and Calculations'!$F$9)</f>
        <v>1951878.888340465</v>
      </c>
      <c r="H9038" s="12">
        <f t="shared" si="282"/>
        <v>0</v>
      </c>
      <c r="I9038" s="12">
        <f t="shared" si="283"/>
        <v>0</v>
      </c>
      <c r="J9038" s="13">
        <f>(1 - Dashboard!$I$9) * H9038 * Dashboard!$I$8 * 'Lookups and Calculations'!$F$12</f>
        <v>0</v>
      </c>
      <c r="K9038" s="12">
        <f>(1 - Dashboard!$I$11) * I9038 * Dashboard!$I$10 * 'Lookups and Calculations'!$F$12</f>
        <v>0</v>
      </c>
      <c r="L9038" s="12">
        <f>(H9038 - I9038) * Dashboard!$I$13 * (Dashboard!$D$12 / 365) * 'Lookups and Calculations'!$F$12</f>
        <v>0</v>
      </c>
      <c r="M9038" s="3">
        <f>(G9038*2) * Dashboard!$I$13 * (Dashboard!$D$12 / 365) * 'Lookups and Calculations'!$F$12</f>
        <v>1602.0878730267946</v>
      </c>
      <c r="N9038" s="12">
        <f>H9038 * Dashboard!$I$14 * Dashboard!$I$15 * (Dashboard!$D$12 / 365) * 'Lookups and Calculations'!$F$12</f>
        <v>0</v>
      </c>
    </row>
    <row r="9039" spans="1:14" x14ac:dyDescent="0.35">
      <c r="A9039" s="2">
        <v>9038</v>
      </c>
      <c r="B9039" s="11">
        <v>-0.21198758101644827</v>
      </c>
      <c r="C9039" s="11">
        <v>1.0695095965526953</v>
      </c>
      <c r="D9039" s="3">
        <f>B9039*Dashboard!$D$11*Dashboard!$D$10*SQRT(Dashboard!$D$12/365)</f>
        <v>-52632.651107935235</v>
      </c>
      <c r="E9039" s="3">
        <f>IF(Dashboard!$I$3,C9039*Dashboard!$E$11*Dashboard!$E$10*SQRT(Dashboard!$D$12/365),0)</f>
        <v>531079.46401425207</v>
      </c>
      <c r="F9039" s="3">
        <f>D9039+IF(Dashboard!$I$3,E9039,0)</f>
        <v>478446.81290631683</v>
      </c>
      <c r="G9039" s="3">
        <f>IF(Dashboard!$I$4, ('Lookups and Calculations'!$F$9) / (1 - 'Lookups and Calculations'!$F$10), 'Lookups and Calculations'!$F$9)</f>
        <v>1951878.888340465</v>
      </c>
      <c r="H9039" s="12">
        <f t="shared" si="282"/>
        <v>0</v>
      </c>
      <c r="I9039" s="12">
        <f t="shared" si="283"/>
        <v>0</v>
      </c>
      <c r="J9039" s="13">
        <f>(1 - Dashboard!$I$9) * H9039 * Dashboard!$I$8 * 'Lookups and Calculations'!$F$12</f>
        <v>0</v>
      </c>
      <c r="K9039" s="12">
        <f>(1 - Dashboard!$I$11) * I9039 * Dashboard!$I$10 * 'Lookups and Calculations'!$F$12</f>
        <v>0</v>
      </c>
      <c r="L9039" s="12">
        <f>(H9039 - I9039) * Dashboard!$I$13 * (Dashboard!$D$12 / 365) * 'Lookups and Calculations'!$F$12</f>
        <v>0</v>
      </c>
      <c r="M9039" s="3">
        <f>(G9039*2) * Dashboard!$I$13 * (Dashboard!$D$12 / 365) * 'Lookups and Calculations'!$F$12</f>
        <v>1602.0878730267946</v>
      </c>
      <c r="N9039" s="12">
        <f>H9039 * Dashboard!$I$14 * Dashboard!$I$15 * (Dashboard!$D$12 / 365) * 'Lookups and Calculations'!$F$12</f>
        <v>0</v>
      </c>
    </row>
    <row r="9040" spans="1:14" x14ac:dyDescent="0.35">
      <c r="A9040" s="2">
        <v>9039</v>
      </c>
      <c r="B9040" s="11">
        <v>1.1029953437746209</v>
      </c>
      <c r="C9040" s="11">
        <v>0.78699766072640687</v>
      </c>
      <c r="D9040" s="3">
        <f>B9040*Dashboard!$D$11*Dashboard!$D$10*SQRT(Dashboard!$D$12/365)</f>
        <v>273853.63248266082</v>
      </c>
      <c r="E9040" s="3">
        <f>IF(Dashboard!$I$3,C9040*Dashboard!$E$11*Dashboard!$E$10*SQRT(Dashboard!$D$12/365),0)</f>
        <v>390794.33900007774</v>
      </c>
      <c r="F9040" s="3">
        <f>D9040+IF(Dashboard!$I$3,E9040,0)</f>
        <v>664647.97148273862</v>
      </c>
      <c r="G9040" s="3">
        <f>IF(Dashboard!$I$4, ('Lookups and Calculations'!$F$9) / (1 - 'Lookups and Calculations'!$F$10), 'Lookups and Calculations'!$F$9)</f>
        <v>1951878.888340465</v>
      </c>
      <c r="H9040" s="12">
        <f t="shared" si="282"/>
        <v>0</v>
      </c>
      <c r="I9040" s="12">
        <f t="shared" si="283"/>
        <v>0</v>
      </c>
      <c r="J9040" s="13">
        <f>(1 - Dashboard!$I$9) * H9040 * Dashboard!$I$8 * 'Lookups and Calculations'!$F$12</f>
        <v>0</v>
      </c>
      <c r="K9040" s="12">
        <f>(1 - Dashboard!$I$11) * I9040 * Dashboard!$I$10 * 'Lookups and Calculations'!$F$12</f>
        <v>0</v>
      </c>
      <c r="L9040" s="12">
        <f>(H9040 - I9040) * Dashboard!$I$13 * (Dashboard!$D$12 / 365) * 'Lookups and Calculations'!$F$12</f>
        <v>0</v>
      </c>
      <c r="M9040" s="3">
        <f>(G9040*2) * Dashboard!$I$13 * (Dashboard!$D$12 / 365) * 'Lookups and Calculations'!$F$12</f>
        <v>1602.0878730267946</v>
      </c>
      <c r="N9040" s="12">
        <f>H9040 * Dashboard!$I$14 * Dashboard!$I$15 * (Dashboard!$D$12 / 365) * 'Lookups and Calculations'!$F$12</f>
        <v>0</v>
      </c>
    </row>
    <row r="9041" spans="1:14" x14ac:dyDescent="0.35">
      <c r="A9041" s="2">
        <v>9040</v>
      </c>
      <c r="B9041" s="11">
        <v>-0.28200095675397291</v>
      </c>
      <c r="C9041" s="11">
        <v>1.435562536142585</v>
      </c>
      <c r="D9041" s="3">
        <f>B9041*Dashboard!$D$11*Dashboard!$D$10*SQRT(Dashboard!$D$12/365)</f>
        <v>-70015.695720326898</v>
      </c>
      <c r="E9041" s="3">
        <f>IF(Dashboard!$I$3,C9041*Dashboard!$E$11*Dashboard!$E$10*SQRT(Dashboard!$D$12/365),0)</f>
        <v>712848.00502113171</v>
      </c>
      <c r="F9041" s="3">
        <f>D9041+IF(Dashboard!$I$3,E9041,0)</f>
        <v>642832.30930080486</v>
      </c>
      <c r="G9041" s="3">
        <f>IF(Dashboard!$I$4, ('Lookups and Calculations'!$F$9) / (1 - 'Lookups and Calculations'!$F$10), 'Lookups and Calculations'!$F$9)</f>
        <v>1951878.888340465</v>
      </c>
      <c r="H9041" s="12">
        <f t="shared" si="282"/>
        <v>0</v>
      </c>
      <c r="I9041" s="12">
        <f t="shared" si="283"/>
        <v>0</v>
      </c>
      <c r="J9041" s="13">
        <f>(1 - Dashboard!$I$9) * H9041 * Dashboard!$I$8 * 'Lookups and Calculations'!$F$12</f>
        <v>0</v>
      </c>
      <c r="K9041" s="12">
        <f>(1 - Dashboard!$I$11) * I9041 * Dashboard!$I$10 * 'Lookups and Calculations'!$F$12</f>
        <v>0</v>
      </c>
      <c r="L9041" s="12">
        <f>(H9041 - I9041) * Dashboard!$I$13 * (Dashboard!$D$12 / 365) * 'Lookups and Calculations'!$F$12</f>
        <v>0</v>
      </c>
      <c r="M9041" s="3">
        <f>(G9041*2) * Dashboard!$I$13 * (Dashboard!$D$12 / 365) * 'Lookups and Calculations'!$F$12</f>
        <v>1602.0878730267946</v>
      </c>
      <c r="N9041" s="12">
        <f>H9041 * Dashboard!$I$14 * Dashboard!$I$15 * (Dashboard!$D$12 / 365) * 'Lookups and Calculations'!$F$12</f>
        <v>0</v>
      </c>
    </row>
    <row r="9042" spans="1:14" x14ac:dyDescent="0.35">
      <c r="A9042" s="2">
        <v>9041</v>
      </c>
      <c r="B9042" s="11">
        <v>1.7238044991984818</v>
      </c>
      <c r="C9042" s="11">
        <v>1.1590919311269312</v>
      </c>
      <c r="D9042" s="3">
        <f>B9042*Dashboard!$D$11*Dashboard!$D$10*SQRT(Dashboard!$D$12/365)</f>
        <v>427989.22630077583</v>
      </c>
      <c r="E9042" s="3">
        <f>IF(Dashboard!$I$3,C9042*Dashboard!$E$11*Dashboard!$E$10*SQRT(Dashboard!$D$12/365),0)</f>
        <v>575562.78457928309</v>
      </c>
      <c r="F9042" s="3">
        <f>D9042+IF(Dashboard!$I$3,E9042,0)</f>
        <v>1003552.0108800589</v>
      </c>
      <c r="G9042" s="3">
        <f>IF(Dashboard!$I$4, ('Lookups and Calculations'!$F$9) / (1 - 'Lookups and Calculations'!$F$10), 'Lookups and Calculations'!$F$9)</f>
        <v>1951878.888340465</v>
      </c>
      <c r="H9042" s="12">
        <f t="shared" si="282"/>
        <v>0</v>
      </c>
      <c r="I9042" s="12">
        <f t="shared" si="283"/>
        <v>0</v>
      </c>
      <c r="J9042" s="13">
        <f>(1 - Dashboard!$I$9) * H9042 * Dashboard!$I$8 * 'Lookups and Calculations'!$F$12</f>
        <v>0</v>
      </c>
      <c r="K9042" s="12">
        <f>(1 - Dashboard!$I$11) * I9042 * Dashboard!$I$10 * 'Lookups and Calculations'!$F$12</f>
        <v>0</v>
      </c>
      <c r="L9042" s="12">
        <f>(H9042 - I9042) * Dashboard!$I$13 * (Dashboard!$D$12 / 365) * 'Lookups and Calculations'!$F$12</f>
        <v>0</v>
      </c>
      <c r="M9042" s="3">
        <f>(G9042*2) * Dashboard!$I$13 * (Dashboard!$D$12 / 365) * 'Lookups and Calculations'!$F$12</f>
        <v>1602.0878730267946</v>
      </c>
      <c r="N9042" s="12">
        <f>H9042 * Dashboard!$I$14 * Dashboard!$I$15 * (Dashboard!$D$12 / 365) * 'Lookups and Calculations'!$F$12</f>
        <v>0</v>
      </c>
    </row>
    <row r="9043" spans="1:14" x14ac:dyDescent="0.35">
      <c r="A9043" s="2">
        <v>9042</v>
      </c>
      <c r="B9043" s="11">
        <v>-0.67263230405840801</v>
      </c>
      <c r="C9043" s="11">
        <v>-0.94303766032271363</v>
      </c>
      <c r="D9043" s="3">
        <f>B9043*Dashboard!$D$11*Dashboard!$D$10*SQRT(Dashboard!$D$12/365)</f>
        <v>-167002.33671087507</v>
      </c>
      <c r="E9043" s="3">
        <f>IF(Dashboard!$I$3,C9043*Dashboard!$E$11*Dashboard!$E$10*SQRT(Dashboard!$D$12/365),0)</f>
        <v>-468278.11251412646</v>
      </c>
      <c r="F9043" s="3">
        <f>D9043+IF(Dashboard!$I$3,E9043,0)</f>
        <v>-635280.4492250015</v>
      </c>
      <c r="G9043" s="3">
        <f>IF(Dashboard!$I$4, ('Lookups and Calculations'!$F$9) / (1 - 'Lookups and Calculations'!$F$10), 'Lookups and Calculations'!$F$9)</f>
        <v>1951878.888340465</v>
      </c>
      <c r="H9043" s="12">
        <f t="shared" si="282"/>
        <v>0</v>
      </c>
      <c r="I9043" s="12">
        <f t="shared" si="283"/>
        <v>0</v>
      </c>
      <c r="J9043" s="13">
        <f>(1 - Dashboard!$I$9) * H9043 * Dashboard!$I$8 * 'Lookups and Calculations'!$F$12</f>
        <v>0</v>
      </c>
      <c r="K9043" s="12">
        <f>(1 - Dashboard!$I$11) * I9043 * Dashboard!$I$10 * 'Lookups and Calculations'!$F$12</f>
        <v>0</v>
      </c>
      <c r="L9043" s="12">
        <f>(H9043 - I9043) * Dashboard!$I$13 * (Dashboard!$D$12 / 365) * 'Lookups and Calculations'!$F$12</f>
        <v>0</v>
      </c>
      <c r="M9043" s="3">
        <f>(G9043*2) * Dashboard!$I$13 * (Dashboard!$D$12 / 365) * 'Lookups and Calculations'!$F$12</f>
        <v>1602.0878730267946</v>
      </c>
      <c r="N9043" s="12">
        <f>H9043 * Dashboard!$I$14 * Dashboard!$I$15 * (Dashboard!$D$12 / 365) * 'Lookups and Calculations'!$F$12</f>
        <v>0</v>
      </c>
    </row>
    <row r="9044" spans="1:14" x14ac:dyDescent="0.35">
      <c r="A9044" s="2">
        <v>9043</v>
      </c>
      <c r="B9044" s="11">
        <v>1.7827907866855937</v>
      </c>
      <c r="C9044" s="11">
        <v>1.0842546959150277</v>
      </c>
      <c r="D9044" s="3">
        <f>B9044*Dashboard!$D$11*Dashboard!$D$10*SQRT(Dashboard!$D$12/365)</f>
        <v>442634.44596211362</v>
      </c>
      <c r="E9044" s="3">
        <f>IF(Dashboard!$I$3,C9044*Dashboard!$E$11*Dashboard!$E$10*SQRT(Dashboard!$D$12/365),0)</f>
        <v>538401.34265042807</v>
      </c>
      <c r="F9044" s="3">
        <f>D9044+IF(Dashboard!$I$3,E9044,0)</f>
        <v>981035.78861254174</v>
      </c>
      <c r="G9044" s="3">
        <f>IF(Dashboard!$I$4, ('Lookups and Calculations'!$F$9) / (1 - 'Lookups and Calculations'!$F$10), 'Lookups and Calculations'!$F$9)</f>
        <v>1951878.888340465</v>
      </c>
      <c r="H9044" s="12">
        <f t="shared" si="282"/>
        <v>0</v>
      </c>
      <c r="I9044" s="12">
        <f t="shared" si="283"/>
        <v>0</v>
      </c>
      <c r="J9044" s="13">
        <f>(1 - Dashboard!$I$9) * H9044 * Dashboard!$I$8 * 'Lookups and Calculations'!$F$12</f>
        <v>0</v>
      </c>
      <c r="K9044" s="12">
        <f>(1 - Dashboard!$I$11) * I9044 * Dashboard!$I$10 * 'Lookups and Calculations'!$F$12</f>
        <v>0</v>
      </c>
      <c r="L9044" s="12">
        <f>(H9044 - I9044) * Dashboard!$I$13 * (Dashboard!$D$12 / 365) * 'Lookups and Calculations'!$F$12</f>
        <v>0</v>
      </c>
      <c r="M9044" s="3">
        <f>(G9044*2) * Dashboard!$I$13 * (Dashboard!$D$12 / 365) * 'Lookups and Calculations'!$F$12</f>
        <v>1602.0878730267946</v>
      </c>
      <c r="N9044" s="12">
        <f>H9044 * Dashboard!$I$14 * Dashboard!$I$15 * (Dashboard!$D$12 / 365) * 'Lookups and Calculations'!$F$12</f>
        <v>0</v>
      </c>
    </row>
    <row r="9045" spans="1:14" x14ac:dyDescent="0.35">
      <c r="A9045" s="2">
        <v>9044</v>
      </c>
      <c r="B9045" s="11">
        <v>0.1270198239809148</v>
      </c>
      <c r="C9045" s="11">
        <v>0.72703568784714245</v>
      </c>
      <c r="D9045" s="3">
        <f>B9045*Dashboard!$D$11*Dashboard!$D$10*SQRT(Dashboard!$D$12/365)</f>
        <v>31536.706288752408</v>
      </c>
      <c r="E9045" s="3">
        <f>IF(Dashboard!$I$3,C9045*Dashboard!$E$11*Dashboard!$E$10*SQRT(Dashboard!$D$12/365),0)</f>
        <v>361019.40989182086</v>
      </c>
      <c r="F9045" s="3">
        <f>D9045+IF(Dashboard!$I$3,E9045,0)</f>
        <v>392556.11618057324</v>
      </c>
      <c r="G9045" s="3">
        <f>IF(Dashboard!$I$4, ('Lookups and Calculations'!$F$9) / (1 - 'Lookups and Calculations'!$F$10), 'Lookups and Calculations'!$F$9)</f>
        <v>1951878.888340465</v>
      </c>
      <c r="H9045" s="12">
        <f t="shared" si="282"/>
        <v>0</v>
      </c>
      <c r="I9045" s="12">
        <f t="shared" si="283"/>
        <v>0</v>
      </c>
      <c r="J9045" s="13">
        <f>(1 - Dashboard!$I$9) * H9045 * Dashboard!$I$8 * 'Lookups and Calculations'!$F$12</f>
        <v>0</v>
      </c>
      <c r="K9045" s="12">
        <f>(1 - Dashboard!$I$11) * I9045 * Dashboard!$I$10 * 'Lookups and Calculations'!$F$12</f>
        <v>0</v>
      </c>
      <c r="L9045" s="12">
        <f>(H9045 - I9045) * Dashboard!$I$13 * (Dashboard!$D$12 / 365) * 'Lookups and Calculations'!$F$12</f>
        <v>0</v>
      </c>
      <c r="M9045" s="3">
        <f>(G9045*2) * Dashboard!$I$13 * (Dashboard!$D$12 / 365) * 'Lookups and Calculations'!$F$12</f>
        <v>1602.0878730267946</v>
      </c>
      <c r="N9045" s="12">
        <f>H9045 * Dashboard!$I$14 * Dashboard!$I$15 * (Dashboard!$D$12 / 365) * 'Lookups and Calculations'!$F$12</f>
        <v>0</v>
      </c>
    </row>
    <row r="9046" spans="1:14" x14ac:dyDescent="0.35">
      <c r="A9046" s="2">
        <v>9045</v>
      </c>
      <c r="B9046" s="11">
        <v>1.6622014842004769</v>
      </c>
      <c r="C9046" s="11">
        <v>0.97140190401006565</v>
      </c>
      <c r="D9046" s="3">
        <f>B9046*Dashboard!$D$11*Dashboard!$D$10*SQRT(Dashboard!$D$12/365)</f>
        <v>412694.32091037312</v>
      </c>
      <c r="E9046" s="3">
        <f>IF(Dashboard!$I$3,C9046*Dashboard!$E$11*Dashboard!$E$10*SQRT(Dashboard!$D$12/365),0)</f>
        <v>482362.76157496957</v>
      </c>
      <c r="F9046" s="3">
        <f>D9046+IF(Dashboard!$I$3,E9046,0)</f>
        <v>895057.08248534263</v>
      </c>
      <c r="G9046" s="3">
        <f>IF(Dashboard!$I$4, ('Lookups and Calculations'!$F$9) / (1 - 'Lookups and Calculations'!$F$10), 'Lookups and Calculations'!$F$9)</f>
        <v>1951878.888340465</v>
      </c>
      <c r="H9046" s="12">
        <f t="shared" si="282"/>
        <v>0</v>
      </c>
      <c r="I9046" s="12">
        <f t="shared" si="283"/>
        <v>0</v>
      </c>
      <c r="J9046" s="13">
        <f>(1 - Dashboard!$I$9) * H9046 * Dashboard!$I$8 * 'Lookups and Calculations'!$F$12</f>
        <v>0</v>
      </c>
      <c r="K9046" s="12">
        <f>(1 - Dashboard!$I$11) * I9046 * Dashboard!$I$10 * 'Lookups and Calculations'!$F$12</f>
        <v>0</v>
      </c>
      <c r="L9046" s="12">
        <f>(H9046 - I9046) * Dashboard!$I$13 * (Dashboard!$D$12 / 365) * 'Lookups and Calculations'!$F$12</f>
        <v>0</v>
      </c>
      <c r="M9046" s="3">
        <f>(G9046*2) * Dashboard!$I$13 * (Dashboard!$D$12 / 365) * 'Lookups and Calculations'!$F$12</f>
        <v>1602.0878730267946</v>
      </c>
      <c r="N9046" s="12">
        <f>H9046 * Dashboard!$I$14 * Dashboard!$I$15 * (Dashboard!$D$12 / 365) * 'Lookups and Calculations'!$F$12</f>
        <v>0</v>
      </c>
    </row>
    <row r="9047" spans="1:14" x14ac:dyDescent="0.35">
      <c r="A9047" s="2">
        <v>9046</v>
      </c>
      <c r="B9047" s="11">
        <v>-1.5704037693977295</v>
      </c>
      <c r="C9047" s="11">
        <v>-0.80783240307704263</v>
      </c>
      <c r="D9047" s="3">
        <f>B9047*Dashboard!$D$11*Dashboard!$D$10*SQRT(Dashboard!$D$12/365)</f>
        <v>-389902.6221110748</v>
      </c>
      <c r="E9047" s="3">
        <f>IF(Dashboard!$I$3,C9047*Dashboard!$E$11*Dashboard!$E$10*SQRT(Dashboard!$D$12/365),0)</f>
        <v>-401140.1122742173</v>
      </c>
      <c r="F9047" s="3">
        <f>D9047+IF(Dashboard!$I$3,E9047,0)</f>
        <v>-791042.73438529205</v>
      </c>
      <c r="G9047" s="3">
        <f>IF(Dashboard!$I$4, ('Lookups and Calculations'!$F$9) / (1 - 'Lookups and Calculations'!$F$10), 'Lookups and Calculations'!$F$9)</f>
        <v>1951878.888340465</v>
      </c>
      <c r="H9047" s="12">
        <f t="shared" si="282"/>
        <v>0</v>
      </c>
      <c r="I9047" s="12">
        <f t="shared" si="283"/>
        <v>0</v>
      </c>
      <c r="J9047" s="13">
        <f>(1 - Dashboard!$I$9) * H9047 * Dashboard!$I$8 * 'Lookups and Calculations'!$F$12</f>
        <v>0</v>
      </c>
      <c r="K9047" s="12">
        <f>(1 - Dashboard!$I$11) * I9047 * Dashboard!$I$10 * 'Lookups and Calculations'!$F$12</f>
        <v>0</v>
      </c>
      <c r="L9047" s="12">
        <f>(H9047 - I9047) * Dashboard!$I$13 * (Dashboard!$D$12 / 365) * 'Lookups and Calculations'!$F$12</f>
        <v>0</v>
      </c>
      <c r="M9047" s="3">
        <f>(G9047*2) * Dashboard!$I$13 * (Dashboard!$D$12 / 365) * 'Lookups and Calculations'!$F$12</f>
        <v>1602.0878730267946</v>
      </c>
      <c r="N9047" s="12">
        <f>H9047 * Dashboard!$I$14 * Dashboard!$I$15 * (Dashboard!$D$12 / 365) * 'Lookups and Calculations'!$F$12</f>
        <v>0</v>
      </c>
    </row>
    <row r="9048" spans="1:14" x14ac:dyDescent="0.35">
      <c r="A9048" s="2">
        <v>9047</v>
      </c>
      <c r="B9048" s="11">
        <v>1.9428640224461813</v>
      </c>
      <c r="C9048" s="11">
        <v>1.777369883988374</v>
      </c>
      <c r="D9048" s="3">
        <f>B9048*Dashboard!$D$11*Dashboard!$D$10*SQRT(Dashboard!$D$12/365)</f>
        <v>482377.71171904285</v>
      </c>
      <c r="E9048" s="3">
        <f>IF(Dashboard!$I$3,C9048*Dashboard!$E$11*Dashboard!$E$10*SQRT(Dashboard!$D$12/365),0)</f>
        <v>882577.06932797167</v>
      </c>
      <c r="F9048" s="3">
        <f>D9048+IF(Dashboard!$I$3,E9048,0)</f>
        <v>1364954.7810470145</v>
      </c>
      <c r="G9048" s="3">
        <f>IF(Dashboard!$I$4, ('Lookups and Calculations'!$F$9) / (1 - 'Lookups and Calculations'!$F$10), 'Lookups and Calculations'!$F$9)</f>
        <v>1951878.888340465</v>
      </c>
      <c r="H9048" s="12">
        <f t="shared" si="282"/>
        <v>0</v>
      </c>
      <c r="I9048" s="12">
        <f t="shared" si="283"/>
        <v>0</v>
      </c>
      <c r="J9048" s="13">
        <f>(1 - Dashboard!$I$9) * H9048 * Dashboard!$I$8 * 'Lookups and Calculations'!$F$12</f>
        <v>0</v>
      </c>
      <c r="K9048" s="12">
        <f>(1 - Dashboard!$I$11) * I9048 * Dashboard!$I$10 * 'Lookups and Calculations'!$F$12</f>
        <v>0</v>
      </c>
      <c r="L9048" s="12">
        <f>(H9048 - I9048) * Dashboard!$I$13 * (Dashboard!$D$12 / 365) * 'Lookups and Calculations'!$F$12</f>
        <v>0</v>
      </c>
      <c r="M9048" s="3">
        <f>(G9048*2) * Dashboard!$I$13 * (Dashboard!$D$12 / 365) * 'Lookups and Calculations'!$F$12</f>
        <v>1602.0878730267946</v>
      </c>
      <c r="N9048" s="12">
        <f>H9048 * Dashboard!$I$14 * Dashboard!$I$15 * (Dashboard!$D$12 / 365) * 'Lookups and Calculations'!$F$12</f>
        <v>0</v>
      </c>
    </row>
    <row r="9049" spans="1:14" x14ac:dyDescent="0.35">
      <c r="A9049" s="2">
        <v>9048</v>
      </c>
      <c r="B9049" s="11">
        <v>-0.41066471661405823</v>
      </c>
      <c r="C9049" s="11">
        <v>0.28797860836529143</v>
      </c>
      <c r="D9049" s="3">
        <f>B9049*Dashboard!$D$11*Dashboard!$D$10*SQRT(Dashboard!$D$12/365)</f>
        <v>-101960.56131330518</v>
      </c>
      <c r="E9049" s="3">
        <f>IF(Dashboard!$I$3,C9049*Dashboard!$E$11*Dashboard!$E$10*SQRT(Dashboard!$D$12/365),0)</f>
        <v>142999.67524477822</v>
      </c>
      <c r="F9049" s="3">
        <f>D9049+IF(Dashboard!$I$3,E9049,0)</f>
        <v>41039.113931473039</v>
      </c>
      <c r="G9049" s="3">
        <f>IF(Dashboard!$I$4, ('Lookups and Calculations'!$F$9) / (1 - 'Lookups and Calculations'!$F$10), 'Lookups and Calculations'!$F$9)</f>
        <v>1951878.888340465</v>
      </c>
      <c r="H9049" s="12">
        <f t="shared" si="282"/>
        <v>0</v>
      </c>
      <c r="I9049" s="12">
        <f t="shared" si="283"/>
        <v>0</v>
      </c>
      <c r="J9049" s="13">
        <f>(1 - Dashboard!$I$9) * H9049 * Dashboard!$I$8 * 'Lookups and Calculations'!$F$12</f>
        <v>0</v>
      </c>
      <c r="K9049" s="12">
        <f>(1 - Dashboard!$I$11) * I9049 * Dashboard!$I$10 * 'Lookups and Calculations'!$F$12</f>
        <v>0</v>
      </c>
      <c r="L9049" s="12">
        <f>(H9049 - I9049) * Dashboard!$I$13 * (Dashboard!$D$12 / 365) * 'Lookups and Calculations'!$F$12</f>
        <v>0</v>
      </c>
      <c r="M9049" s="3">
        <f>(G9049*2) * Dashboard!$I$13 * (Dashboard!$D$12 / 365) * 'Lookups and Calculations'!$F$12</f>
        <v>1602.0878730267946</v>
      </c>
      <c r="N9049" s="12">
        <f>H9049 * Dashboard!$I$14 * Dashboard!$I$15 * (Dashboard!$D$12 / 365) * 'Lookups and Calculations'!$F$12</f>
        <v>0</v>
      </c>
    </row>
    <row r="9050" spans="1:14" x14ac:dyDescent="0.35">
      <c r="A9050" s="2">
        <v>9049</v>
      </c>
      <c r="B9050" s="11">
        <v>-0.64597779125915822</v>
      </c>
      <c r="C9050" s="11">
        <v>1.1157860393970072</v>
      </c>
      <c r="D9050" s="3">
        <f>B9050*Dashboard!$D$11*Dashboard!$D$10*SQRT(Dashboard!$D$12/365)</f>
        <v>-160384.50718572916</v>
      </c>
      <c r="E9050" s="3">
        <f>IF(Dashboard!$I$3,C9050*Dashboard!$E$11*Dashboard!$E$10*SQRT(Dashboard!$D$12/365),0)</f>
        <v>554058.6579751661</v>
      </c>
      <c r="F9050" s="3">
        <f>D9050+IF(Dashboard!$I$3,E9050,0)</f>
        <v>393674.15078943694</v>
      </c>
      <c r="G9050" s="3">
        <f>IF(Dashboard!$I$4, ('Lookups and Calculations'!$F$9) / (1 - 'Lookups and Calculations'!$F$10), 'Lookups and Calculations'!$F$9)</f>
        <v>1951878.888340465</v>
      </c>
      <c r="H9050" s="12">
        <f t="shared" si="282"/>
        <v>0</v>
      </c>
      <c r="I9050" s="12">
        <f t="shared" si="283"/>
        <v>0</v>
      </c>
      <c r="J9050" s="13">
        <f>(1 - Dashboard!$I$9) * H9050 * Dashboard!$I$8 * 'Lookups and Calculations'!$F$12</f>
        <v>0</v>
      </c>
      <c r="K9050" s="12">
        <f>(1 - Dashboard!$I$11) * I9050 * Dashboard!$I$10 * 'Lookups and Calculations'!$F$12</f>
        <v>0</v>
      </c>
      <c r="L9050" s="12">
        <f>(H9050 - I9050) * Dashboard!$I$13 * (Dashboard!$D$12 / 365) * 'Lookups and Calculations'!$F$12</f>
        <v>0</v>
      </c>
      <c r="M9050" s="3">
        <f>(G9050*2) * Dashboard!$I$13 * (Dashboard!$D$12 / 365) * 'Lookups and Calculations'!$F$12</f>
        <v>1602.0878730267946</v>
      </c>
      <c r="N9050" s="12">
        <f>H9050 * Dashboard!$I$14 * Dashboard!$I$15 * (Dashboard!$D$12 / 365) * 'Lookups and Calculations'!$F$12</f>
        <v>0</v>
      </c>
    </row>
    <row r="9051" spans="1:14" x14ac:dyDescent="0.35">
      <c r="A9051" s="2">
        <v>9050</v>
      </c>
      <c r="B9051" s="11">
        <v>0.2306579023239583</v>
      </c>
      <c r="C9051" s="11">
        <v>-0.80453555855807002</v>
      </c>
      <c r="D9051" s="3">
        <f>B9051*Dashboard!$D$11*Dashboard!$D$10*SQRT(Dashboard!$D$12/365)</f>
        <v>57268.1514647933</v>
      </c>
      <c r="E9051" s="3">
        <f>IF(Dashboard!$I$3,C9051*Dashboard!$E$11*Dashboard!$E$10*SQRT(Dashboard!$D$12/365),0)</f>
        <v>-399503.0195115924</v>
      </c>
      <c r="F9051" s="3">
        <f>D9051+IF(Dashboard!$I$3,E9051,0)</f>
        <v>-342234.86804679909</v>
      </c>
      <c r="G9051" s="3">
        <f>IF(Dashboard!$I$4, ('Lookups and Calculations'!$F$9) / (1 - 'Lookups and Calculations'!$F$10), 'Lookups and Calculations'!$F$9)</f>
        <v>1951878.888340465</v>
      </c>
      <c r="H9051" s="12">
        <f t="shared" si="282"/>
        <v>0</v>
      </c>
      <c r="I9051" s="12">
        <f t="shared" si="283"/>
        <v>0</v>
      </c>
      <c r="J9051" s="13">
        <f>(1 - Dashboard!$I$9) * H9051 * Dashboard!$I$8 * 'Lookups and Calculations'!$F$12</f>
        <v>0</v>
      </c>
      <c r="K9051" s="12">
        <f>(1 - Dashboard!$I$11) * I9051 * Dashboard!$I$10 * 'Lookups and Calculations'!$F$12</f>
        <v>0</v>
      </c>
      <c r="L9051" s="12">
        <f>(H9051 - I9051) * Dashboard!$I$13 * (Dashboard!$D$12 / 365) * 'Lookups and Calculations'!$F$12</f>
        <v>0</v>
      </c>
      <c r="M9051" s="3">
        <f>(G9051*2) * Dashboard!$I$13 * (Dashboard!$D$12 / 365) * 'Lookups and Calculations'!$F$12</f>
        <v>1602.0878730267946</v>
      </c>
      <c r="N9051" s="12">
        <f>H9051 * Dashboard!$I$14 * Dashboard!$I$15 * (Dashboard!$D$12 / 365) * 'Lookups and Calculations'!$F$12</f>
        <v>0</v>
      </c>
    </row>
    <row r="9052" spans="1:14" x14ac:dyDescent="0.35">
      <c r="A9052" s="2">
        <v>9051</v>
      </c>
      <c r="B9052" s="11">
        <v>0.44223308621449847</v>
      </c>
      <c r="C9052" s="11">
        <v>-0.60509740438473081</v>
      </c>
      <c r="D9052" s="3">
        <f>B9052*Dashboard!$D$11*Dashboard!$D$10*SQRT(Dashboard!$D$12/365)</f>
        <v>109798.41188577528</v>
      </c>
      <c r="E9052" s="3">
        <f>IF(Dashboard!$I$3,C9052*Dashboard!$E$11*Dashboard!$E$10*SQRT(Dashboard!$D$12/365),0)</f>
        <v>-300469.30502808694</v>
      </c>
      <c r="F9052" s="3">
        <f>D9052+IF(Dashboard!$I$3,E9052,0)</f>
        <v>-190670.89314231166</v>
      </c>
      <c r="G9052" s="3">
        <f>IF(Dashboard!$I$4, ('Lookups and Calculations'!$F$9) / (1 - 'Lookups and Calculations'!$F$10), 'Lookups and Calculations'!$F$9)</f>
        <v>1951878.888340465</v>
      </c>
      <c r="H9052" s="12">
        <f t="shared" si="282"/>
        <v>0</v>
      </c>
      <c r="I9052" s="12">
        <f t="shared" si="283"/>
        <v>0</v>
      </c>
      <c r="J9052" s="13">
        <f>(1 - Dashboard!$I$9) * H9052 * Dashboard!$I$8 * 'Lookups and Calculations'!$F$12</f>
        <v>0</v>
      </c>
      <c r="K9052" s="12">
        <f>(1 - Dashboard!$I$11) * I9052 * Dashboard!$I$10 * 'Lookups and Calculations'!$F$12</f>
        <v>0</v>
      </c>
      <c r="L9052" s="12">
        <f>(H9052 - I9052) * Dashboard!$I$13 * (Dashboard!$D$12 / 365) * 'Lookups and Calculations'!$F$12</f>
        <v>0</v>
      </c>
      <c r="M9052" s="3">
        <f>(G9052*2) * Dashboard!$I$13 * (Dashboard!$D$12 / 365) * 'Lookups and Calculations'!$F$12</f>
        <v>1602.0878730267946</v>
      </c>
      <c r="N9052" s="12">
        <f>H9052 * Dashboard!$I$14 * Dashboard!$I$15 * (Dashboard!$D$12 / 365) * 'Lookups and Calculations'!$F$12</f>
        <v>0</v>
      </c>
    </row>
    <row r="9053" spans="1:14" x14ac:dyDescent="0.35">
      <c r="A9053" s="2">
        <v>9052</v>
      </c>
      <c r="B9053" s="11">
        <v>0.5449032239175674</v>
      </c>
      <c r="C9053" s="11">
        <v>-1.1653616286019264</v>
      </c>
      <c r="D9053" s="3">
        <f>B9053*Dashboard!$D$11*Dashboard!$D$10*SQRT(Dashboard!$D$12/365)</f>
        <v>135289.53504977803</v>
      </c>
      <c r="E9053" s="3">
        <f>IF(Dashboard!$I$3,C9053*Dashboard!$E$11*Dashboard!$E$10*SQRT(Dashboard!$D$12/365),0)</f>
        <v>-578676.08770932001</v>
      </c>
      <c r="F9053" s="3">
        <f>D9053+IF(Dashboard!$I$3,E9053,0)</f>
        <v>-443386.55265954195</v>
      </c>
      <c r="G9053" s="3">
        <f>IF(Dashboard!$I$4, ('Lookups and Calculations'!$F$9) / (1 - 'Lookups and Calculations'!$F$10), 'Lookups and Calculations'!$F$9)</f>
        <v>1951878.888340465</v>
      </c>
      <c r="H9053" s="12">
        <f t="shared" si="282"/>
        <v>0</v>
      </c>
      <c r="I9053" s="12">
        <f t="shared" si="283"/>
        <v>0</v>
      </c>
      <c r="J9053" s="13">
        <f>(1 - Dashboard!$I$9) * H9053 * Dashboard!$I$8 * 'Lookups and Calculations'!$F$12</f>
        <v>0</v>
      </c>
      <c r="K9053" s="12">
        <f>(1 - Dashboard!$I$11) * I9053 * Dashboard!$I$10 * 'Lookups and Calculations'!$F$12</f>
        <v>0</v>
      </c>
      <c r="L9053" s="12">
        <f>(H9053 - I9053) * Dashboard!$I$13 * (Dashboard!$D$12 / 365) * 'Lookups and Calculations'!$F$12</f>
        <v>0</v>
      </c>
      <c r="M9053" s="3">
        <f>(G9053*2) * Dashboard!$I$13 * (Dashboard!$D$12 / 365) * 'Lookups and Calculations'!$F$12</f>
        <v>1602.0878730267946</v>
      </c>
      <c r="N9053" s="12">
        <f>H9053 * Dashboard!$I$14 * Dashboard!$I$15 * (Dashboard!$D$12 / 365) * 'Lookups and Calculations'!$F$12</f>
        <v>0</v>
      </c>
    </row>
    <row r="9054" spans="1:14" x14ac:dyDescent="0.35">
      <c r="A9054" s="2">
        <v>9053</v>
      </c>
      <c r="B9054" s="11">
        <v>-0.22866984617412664</v>
      </c>
      <c r="C9054" s="11">
        <v>1.2143180313138844</v>
      </c>
      <c r="D9054" s="3">
        <f>B9054*Dashboard!$D$11*Dashboard!$D$10*SQRT(Dashboard!$D$12/365)</f>
        <v>-56774.553371851463</v>
      </c>
      <c r="E9054" s="3">
        <f>IF(Dashboard!$I$3,C9054*Dashboard!$E$11*Dashboard!$E$10*SQRT(Dashboard!$D$12/365),0)</f>
        <v>602986.0520108433</v>
      </c>
      <c r="F9054" s="3">
        <f>D9054+IF(Dashboard!$I$3,E9054,0)</f>
        <v>546211.49863899185</v>
      </c>
      <c r="G9054" s="3">
        <f>IF(Dashboard!$I$4, ('Lookups and Calculations'!$F$9) / (1 - 'Lookups and Calculations'!$F$10), 'Lookups and Calculations'!$F$9)</f>
        <v>1951878.888340465</v>
      </c>
      <c r="H9054" s="12">
        <f t="shared" si="282"/>
        <v>0</v>
      </c>
      <c r="I9054" s="12">
        <f t="shared" si="283"/>
        <v>0</v>
      </c>
      <c r="J9054" s="13">
        <f>(1 - Dashboard!$I$9) * H9054 * Dashboard!$I$8 * 'Lookups and Calculations'!$F$12</f>
        <v>0</v>
      </c>
      <c r="K9054" s="12">
        <f>(1 - Dashboard!$I$11) * I9054 * Dashboard!$I$10 * 'Lookups and Calculations'!$F$12</f>
        <v>0</v>
      </c>
      <c r="L9054" s="12">
        <f>(H9054 - I9054) * Dashboard!$I$13 * (Dashboard!$D$12 / 365) * 'Lookups and Calculations'!$F$12</f>
        <v>0</v>
      </c>
      <c r="M9054" s="3">
        <f>(G9054*2) * Dashboard!$I$13 * (Dashboard!$D$12 / 365) * 'Lookups and Calculations'!$F$12</f>
        <v>1602.0878730267946</v>
      </c>
      <c r="N9054" s="12">
        <f>H9054 * Dashboard!$I$14 * Dashboard!$I$15 * (Dashboard!$D$12 / 365) * 'Lookups and Calculations'!$F$12</f>
        <v>0</v>
      </c>
    </row>
    <row r="9055" spans="1:14" x14ac:dyDescent="0.35">
      <c r="A9055" s="2">
        <v>9054</v>
      </c>
      <c r="B9055" s="11">
        <v>0.29971926420198142</v>
      </c>
      <c r="C9055" s="11">
        <v>-0.32792916512189896</v>
      </c>
      <c r="D9055" s="3">
        <f>B9055*Dashboard!$D$11*Dashboard!$D$10*SQRT(Dashboard!$D$12/365)</f>
        <v>74414.82839433862</v>
      </c>
      <c r="E9055" s="3">
        <f>IF(Dashboard!$I$3,C9055*Dashboard!$E$11*Dashboard!$E$10*SQRT(Dashboard!$D$12/365),0)</f>
        <v>-162837.66485960511</v>
      </c>
      <c r="F9055" s="3">
        <f>D9055+IF(Dashboard!$I$3,E9055,0)</f>
        <v>-88422.83646526649</v>
      </c>
      <c r="G9055" s="3">
        <f>IF(Dashboard!$I$4, ('Lookups and Calculations'!$F$9) / (1 - 'Lookups and Calculations'!$F$10), 'Lookups and Calculations'!$F$9)</f>
        <v>1951878.888340465</v>
      </c>
      <c r="H9055" s="12">
        <f t="shared" si="282"/>
        <v>0</v>
      </c>
      <c r="I9055" s="12">
        <f t="shared" si="283"/>
        <v>0</v>
      </c>
      <c r="J9055" s="13">
        <f>(1 - Dashboard!$I$9) * H9055 * Dashboard!$I$8 * 'Lookups and Calculations'!$F$12</f>
        <v>0</v>
      </c>
      <c r="K9055" s="12">
        <f>(1 - Dashboard!$I$11) * I9055 * Dashboard!$I$10 * 'Lookups and Calculations'!$F$12</f>
        <v>0</v>
      </c>
      <c r="L9055" s="12">
        <f>(H9055 - I9055) * Dashboard!$I$13 * (Dashboard!$D$12 / 365) * 'Lookups and Calculations'!$F$12</f>
        <v>0</v>
      </c>
      <c r="M9055" s="3">
        <f>(G9055*2) * Dashboard!$I$13 * (Dashboard!$D$12 / 365) * 'Lookups and Calculations'!$F$12</f>
        <v>1602.0878730267946</v>
      </c>
      <c r="N9055" s="12">
        <f>H9055 * Dashboard!$I$14 * Dashboard!$I$15 * (Dashboard!$D$12 / 365) * 'Lookups and Calculations'!$F$12</f>
        <v>0</v>
      </c>
    </row>
    <row r="9056" spans="1:14" x14ac:dyDescent="0.35">
      <c r="A9056" s="2">
        <v>9055</v>
      </c>
      <c r="B9056" s="11">
        <v>1.8230955378484819</v>
      </c>
      <c r="C9056" s="11">
        <v>0.13580836220854675</v>
      </c>
      <c r="D9056" s="3">
        <f>B9056*Dashboard!$D$11*Dashboard!$D$10*SQRT(Dashboard!$D$12/365)</f>
        <v>452641.38078243146</v>
      </c>
      <c r="E9056" s="3">
        <f>IF(Dashboard!$I$3,C9056*Dashboard!$E$11*Dashboard!$E$10*SQRT(Dashboard!$D$12/365),0)</f>
        <v>67437.480171141957</v>
      </c>
      <c r="F9056" s="3">
        <f>D9056+IF(Dashboard!$I$3,E9056,0)</f>
        <v>520078.86095357343</v>
      </c>
      <c r="G9056" s="3">
        <f>IF(Dashboard!$I$4, ('Lookups and Calculations'!$F$9) / (1 - 'Lookups and Calculations'!$F$10), 'Lookups and Calculations'!$F$9)</f>
        <v>1951878.888340465</v>
      </c>
      <c r="H9056" s="12">
        <f t="shared" si="282"/>
        <v>0</v>
      </c>
      <c r="I9056" s="12">
        <f t="shared" si="283"/>
        <v>0</v>
      </c>
      <c r="J9056" s="13">
        <f>(1 - Dashboard!$I$9) * H9056 * Dashboard!$I$8 * 'Lookups and Calculations'!$F$12</f>
        <v>0</v>
      </c>
      <c r="K9056" s="12">
        <f>(1 - Dashboard!$I$11) * I9056 * Dashboard!$I$10 * 'Lookups and Calculations'!$F$12</f>
        <v>0</v>
      </c>
      <c r="L9056" s="12">
        <f>(H9056 - I9056) * Dashboard!$I$13 * (Dashboard!$D$12 / 365) * 'Lookups and Calculations'!$F$12</f>
        <v>0</v>
      </c>
      <c r="M9056" s="3">
        <f>(G9056*2) * Dashboard!$I$13 * (Dashboard!$D$12 / 365) * 'Lookups and Calculations'!$F$12</f>
        <v>1602.0878730267946</v>
      </c>
      <c r="N9056" s="12">
        <f>H9056 * Dashboard!$I$14 * Dashboard!$I$15 * (Dashboard!$D$12 / 365) * 'Lookups and Calculations'!$F$12</f>
        <v>0</v>
      </c>
    </row>
    <row r="9057" spans="1:14" x14ac:dyDescent="0.35">
      <c r="A9057" s="2">
        <v>9056</v>
      </c>
      <c r="B9057" s="11">
        <v>1.0948500407828574</v>
      </c>
      <c r="C9057" s="11">
        <v>-1.0274051311926997</v>
      </c>
      <c r="D9057" s="3">
        <f>B9057*Dashboard!$D$11*Dashboard!$D$10*SQRT(Dashboard!$D$12/365)</f>
        <v>271831.30226653063</v>
      </c>
      <c r="E9057" s="3">
        <f>IF(Dashboard!$I$3,C9057*Dashboard!$E$11*Dashboard!$E$10*SQRT(Dashboard!$D$12/365),0)</f>
        <v>-510171.92193322</v>
      </c>
      <c r="F9057" s="3">
        <f>D9057+IF(Dashboard!$I$3,E9057,0)</f>
        <v>-238340.61966668937</v>
      </c>
      <c r="G9057" s="3">
        <f>IF(Dashboard!$I$4, ('Lookups and Calculations'!$F$9) / (1 - 'Lookups and Calculations'!$F$10), 'Lookups and Calculations'!$F$9)</f>
        <v>1951878.888340465</v>
      </c>
      <c r="H9057" s="12">
        <f t="shared" si="282"/>
        <v>0</v>
      </c>
      <c r="I9057" s="12">
        <f t="shared" si="283"/>
        <v>0</v>
      </c>
      <c r="J9057" s="13">
        <f>(1 - Dashboard!$I$9) * H9057 * Dashboard!$I$8 * 'Lookups and Calculations'!$F$12</f>
        <v>0</v>
      </c>
      <c r="K9057" s="12">
        <f>(1 - Dashboard!$I$11) * I9057 * Dashboard!$I$10 * 'Lookups and Calculations'!$F$12</f>
        <v>0</v>
      </c>
      <c r="L9057" s="12">
        <f>(H9057 - I9057) * Dashboard!$I$13 * (Dashboard!$D$12 / 365) * 'Lookups and Calculations'!$F$12</f>
        <v>0</v>
      </c>
      <c r="M9057" s="3">
        <f>(G9057*2) * Dashboard!$I$13 * (Dashboard!$D$12 / 365) * 'Lookups and Calculations'!$F$12</f>
        <v>1602.0878730267946</v>
      </c>
      <c r="N9057" s="12">
        <f>H9057 * Dashboard!$I$14 * Dashboard!$I$15 * (Dashboard!$D$12 / 365) * 'Lookups and Calculations'!$F$12</f>
        <v>0</v>
      </c>
    </row>
    <row r="9058" spans="1:14" x14ac:dyDescent="0.35">
      <c r="A9058" s="2">
        <v>9057</v>
      </c>
      <c r="B9058" s="11">
        <v>-0.45815189984233823</v>
      </c>
      <c r="C9058" s="11">
        <v>0.33961453143903741</v>
      </c>
      <c r="D9058" s="3">
        <f>B9058*Dashboard!$D$11*Dashboard!$D$10*SQRT(Dashboard!$D$12/365)</f>
        <v>-113750.76305516443</v>
      </c>
      <c r="E9058" s="3">
        <f>IF(Dashboard!$I$3,C9058*Dashboard!$E$11*Dashboard!$E$10*SQRT(Dashboard!$D$12/365),0)</f>
        <v>168640.19164432885</v>
      </c>
      <c r="F9058" s="3">
        <f>D9058+IF(Dashboard!$I$3,E9058,0)</f>
        <v>54889.428589164425</v>
      </c>
      <c r="G9058" s="3">
        <f>IF(Dashboard!$I$4, ('Lookups and Calculations'!$F$9) / (1 - 'Lookups and Calculations'!$F$10), 'Lookups and Calculations'!$F$9)</f>
        <v>1951878.888340465</v>
      </c>
      <c r="H9058" s="12">
        <f t="shared" si="282"/>
        <v>0</v>
      </c>
      <c r="I9058" s="12">
        <f t="shared" si="283"/>
        <v>0</v>
      </c>
      <c r="J9058" s="13">
        <f>(1 - Dashboard!$I$9) * H9058 * Dashboard!$I$8 * 'Lookups and Calculations'!$F$12</f>
        <v>0</v>
      </c>
      <c r="K9058" s="12">
        <f>(1 - Dashboard!$I$11) * I9058 * Dashboard!$I$10 * 'Lookups and Calculations'!$F$12</f>
        <v>0</v>
      </c>
      <c r="L9058" s="12">
        <f>(H9058 - I9058) * Dashboard!$I$13 * (Dashboard!$D$12 / 365) * 'Lookups and Calculations'!$F$12</f>
        <v>0</v>
      </c>
      <c r="M9058" s="3">
        <f>(G9058*2) * Dashboard!$I$13 * (Dashboard!$D$12 / 365) * 'Lookups and Calculations'!$F$12</f>
        <v>1602.0878730267946</v>
      </c>
      <c r="N9058" s="12">
        <f>H9058 * Dashboard!$I$14 * Dashboard!$I$15 * (Dashboard!$D$12 / 365) * 'Lookups and Calculations'!$F$12</f>
        <v>0</v>
      </c>
    </row>
    <row r="9059" spans="1:14" x14ac:dyDescent="0.35">
      <c r="A9059" s="2">
        <v>9058</v>
      </c>
      <c r="B9059" s="11">
        <v>-0.19771014537919449</v>
      </c>
      <c r="C9059" s="11">
        <v>-0.40882094205626179</v>
      </c>
      <c r="D9059" s="3">
        <f>B9059*Dashboard!$D$11*Dashboard!$D$10*SQRT(Dashboard!$D$12/365)</f>
        <v>-49087.824165675484</v>
      </c>
      <c r="E9059" s="3">
        <f>IF(Dashboard!$I$3,C9059*Dashboard!$E$11*Dashboard!$E$10*SQRT(Dashboard!$D$12/365),0)</f>
        <v>-203005.57141783787</v>
      </c>
      <c r="F9059" s="3">
        <f>D9059+IF(Dashboard!$I$3,E9059,0)</f>
        <v>-252093.39558351337</v>
      </c>
      <c r="G9059" s="3">
        <f>IF(Dashboard!$I$4, ('Lookups and Calculations'!$F$9) / (1 - 'Lookups and Calculations'!$F$10), 'Lookups and Calculations'!$F$9)</f>
        <v>1951878.888340465</v>
      </c>
      <c r="H9059" s="12">
        <f t="shared" si="282"/>
        <v>0</v>
      </c>
      <c r="I9059" s="12">
        <f t="shared" si="283"/>
        <v>0</v>
      </c>
      <c r="J9059" s="13">
        <f>(1 - Dashboard!$I$9) * H9059 * Dashboard!$I$8 * 'Lookups and Calculations'!$F$12</f>
        <v>0</v>
      </c>
      <c r="K9059" s="12">
        <f>(1 - Dashboard!$I$11) * I9059 * Dashboard!$I$10 * 'Lookups and Calculations'!$F$12</f>
        <v>0</v>
      </c>
      <c r="L9059" s="12">
        <f>(H9059 - I9059) * Dashboard!$I$13 * (Dashboard!$D$12 / 365) * 'Lookups and Calculations'!$F$12</f>
        <v>0</v>
      </c>
      <c r="M9059" s="3">
        <f>(G9059*2) * Dashboard!$I$13 * (Dashboard!$D$12 / 365) * 'Lookups and Calculations'!$F$12</f>
        <v>1602.0878730267946</v>
      </c>
      <c r="N9059" s="12">
        <f>H9059 * Dashboard!$I$14 * Dashboard!$I$15 * (Dashboard!$D$12 / 365) * 'Lookups and Calculations'!$F$12</f>
        <v>0</v>
      </c>
    </row>
    <row r="9060" spans="1:14" x14ac:dyDescent="0.35">
      <c r="A9060" s="2">
        <v>9059</v>
      </c>
      <c r="B9060" s="11">
        <v>-0.22175116949788859</v>
      </c>
      <c r="C9060" s="11">
        <v>0.37709296782115564</v>
      </c>
      <c r="D9060" s="3">
        <f>B9060*Dashboard!$D$11*Dashboard!$D$10*SQRT(Dashboard!$D$12/365)</f>
        <v>-55056.772104274314</v>
      </c>
      <c r="E9060" s="3">
        <f>IF(Dashboard!$I$3,C9060*Dashboard!$E$11*Dashboard!$E$10*SQRT(Dashboard!$D$12/365),0)</f>
        <v>187250.61643159902</v>
      </c>
      <c r="F9060" s="3">
        <f>D9060+IF(Dashboard!$I$3,E9060,0)</f>
        <v>132193.84432732471</v>
      </c>
      <c r="G9060" s="3">
        <f>IF(Dashboard!$I$4, ('Lookups and Calculations'!$F$9) / (1 - 'Lookups and Calculations'!$F$10), 'Lookups and Calculations'!$F$9)</f>
        <v>1951878.888340465</v>
      </c>
      <c r="H9060" s="12">
        <f t="shared" si="282"/>
        <v>0</v>
      </c>
      <c r="I9060" s="12">
        <f t="shared" si="283"/>
        <v>0</v>
      </c>
      <c r="J9060" s="13">
        <f>(1 - Dashboard!$I$9) * H9060 * Dashboard!$I$8 * 'Lookups and Calculations'!$F$12</f>
        <v>0</v>
      </c>
      <c r="K9060" s="12">
        <f>(1 - Dashboard!$I$11) * I9060 * Dashboard!$I$10 * 'Lookups and Calculations'!$F$12</f>
        <v>0</v>
      </c>
      <c r="L9060" s="12">
        <f>(H9060 - I9060) * Dashboard!$I$13 * (Dashboard!$D$12 / 365) * 'Lookups and Calculations'!$F$12</f>
        <v>0</v>
      </c>
      <c r="M9060" s="3">
        <f>(G9060*2) * Dashboard!$I$13 * (Dashboard!$D$12 / 365) * 'Lookups and Calculations'!$F$12</f>
        <v>1602.0878730267946</v>
      </c>
      <c r="N9060" s="12">
        <f>H9060 * Dashboard!$I$14 * Dashboard!$I$15 * (Dashboard!$D$12 / 365) * 'Lookups and Calculations'!$F$12</f>
        <v>0</v>
      </c>
    </row>
    <row r="9061" spans="1:14" x14ac:dyDescent="0.35">
      <c r="A9061" s="2">
        <v>9060</v>
      </c>
      <c r="B9061" s="11">
        <v>0.79956897897196644</v>
      </c>
      <c r="C9061" s="11">
        <v>-0.62239110102222073</v>
      </c>
      <c r="D9061" s="3">
        <f>B9061*Dashboard!$D$11*Dashboard!$D$10*SQRT(Dashboard!$D$12/365)</f>
        <v>198518.39860229468</v>
      </c>
      <c r="E9061" s="3">
        <f>IF(Dashboard!$I$3,C9061*Dashboard!$E$11*Dashboard!$E$10*SQRT(Dashboard!$D$12/365),0)</f>
        <v>-309056.72413182072</v>
      </c>
      <c r="F9061" s="3">
        <f>D9061+IF(Dashboard!$I$3,E9061,0)</f>
        <v>-110538.32552952605</v>
      </c>
      <c r="G9061" s="3">
        <f>IF(Dashboard!$I$4, ('Lookups and Calculations'!$F$9) / (1 - 'Lookups and Calculations'!$F$10), 'Lookups and Calculations'!$F$9)</f>
        <v>1951878.888340465</v>
      </c>
      <c r="H9061" s="12">
        <f t="shared" si="282"/>
        <v>0</v>
      </c>
      <c r="I9061" s="12">
        <f t="shared" si="283"/>
        <v>0</v>
      </c>
      <c r="J9061" s="13">
        <f>(1 - Dashboard!$I$9) * H9061 * Dashboard!$I$8 * 'Lookups and Calculations'!$F$12</f>
        <v>0</v>
      </c>
      <c r="K9061" s="12">
        <f>(1 - Dashboard!$I$11) * I9061 * Dashboard!$I$10 * 'Lookups and Calculations'!$F$12</f>
        <v>0</v>
      </c>
      <c r="L9061" s="12">
        <f>(H9061 - I9061) * Dashboard!$I$13 * (Dashboard!$D$12 / 365) * 'Lookups and Calculations'!$F$12</f>
        <v>0</v>
      </c>
      <c r="M9061" s="3">
        <f>(G9061*2) * Dashboard!$I$13 * (Dashboard!$D$12 / 365) * 'Lookups and Calculations'!$F$12</f>
        <v>1602.0878730267946</v>
      </c>
      <c r="N9061" s="12">
        <f>H9061 * Dashboard!$I$14 * Dashboard!$I$15 * (Dashboard!$D$12 / 365) * 'Lookups and Calculations'!$F$12</f>
        <v>0</v>
      </c>
    </row>
    <row r="9062" spans="1:14" x14ac:dyDescent="0.35">
      <c r="A9062" s="2">
        <v>9061</v>
      </c>
      <c r="B9062" s="11">
        <v>0.88439576940167752</v>
      </c>
      <c r="C9062" s="11">
        <v>-0.9527559469244109</v>
      </c>
      <c r="D9062" s="3">
        <f>B9062*Dashboard!$D$11*Dashboard!$D$10*SQRT(Dashboard!$D$12/365)</f>
        <v>219579.34398355504</v>
      </c>
      <c r="E9062" s="3">
        <f>IF(Dashboard!$I$3,C9062*Dashboard!$E$11*Dashboard!$E$10*SQRT(Dashboard!$D$12/365),0)</f>
        <v>-473103.85924534057</v>
      </c>
      <c r="F9062" s="3">
        <f>D9062+IF(Dashboard!$I$3,E9062,0)</f>
        <v>-253524.51526178553</v>
      </c>
      <c r="G9062" s="3">
        <f>IF(Dashboard!$I$4, ('Lookups and Calculations'!$F$9) / (1 - 'Lookups and Calculations'!$F$10), 'Lookups and Calculations'!$F$9)</f>
        <v>1951878.888340465</v>
      </c>
      <c r="H9062" s="12">
        <f t="shared" si="282"/>
        <v>0</v>
      </c>
      <c r="I9062" s="12">
        <f t="shared" si="283"/>
        <v>0</v>
      </c>
      <c r="J9062" s="13">
        <f>(1 - Dashboard!$I$9) * H9062 * Dashboard!$I$8 * 'Lookups and Calculations'!$F$12</f>
        <v>0</v>
      </c>
      <c r="K9062" s="12">
        <f>(1 - Dashboard!$I$11) * I9062 * Dashboard!$I$10 * 'Lookups and Calculations'!$F$12</f>
        <v>0</v>
      </c>
      <c r="L9062" s="12">
        <f>(H9062 - I9062) * Dashboard!$I$13 * (Dashboard!$D$12 / 365) * 'Lookups and Calculations'!$F$12</f>
        <v>0</v>
      </c>
      <c r="M9062" s="3">
        <f>(G9062*2) * Dashboard!$I$13 * (Dashboard!$D$12 / 365) * 'Lookups and Calculations'!$F$12</f>
        <v>1602.0878730267946</v>
      </c>
      <c r="N9062" s="12">
        <f>H9062 * Dashboard!$I$14 * Dashboard!$I$15 * (Dashboard!$D$12 / 365) * 'Lookups and Calculations'!$F$12</f>
        <v>0</v>
      </c>
    </row>
    <row r="9063" spans="1:14" x14ac:dyDescent="0.35">
      <c r="A9063" s="2">
        <v>9062</v>
      </c>
      <c r="B9063" s="11">
        <v>-0.51859715192000799</v>
      </c>
      <c r="C9063" s="11">
        <v>0.58925064252719406</v>
      </c>
      <c r="D9063" s="3">
        <f>B9063*Dashboard!$D$11*Dashboard!$D$10*SQRT(Dashboard!$D$12/365)</f>
        <v>-128758.21702242461</v>
      </c>
      <c r="E9063" s="3">
        <f>IF(Dashboard!$I$3,C9063*Dashboard!$E$11*Dashboard!$E$10*SQRT(Dashboard!$D$12/365),0)</f>
        <v>292600.38097094081</v>
      </c>
      <c r="F9063" s="3">
        <f>D9063+IF(Dashboard!$I$3,E9063,0)</f>
        <v>163842.16394851619</v>
      </c>
      <c r="G9063" s="3">
        <f>IF(Dashboard!$I$4, ('Lookups and Calculations'!$F$9) / (1 - 'Lookups and Calculations'!$F$10), 'Lookups and Calculations'!$F$9)</f>
        <v>1951878.888340465</v>
      </c>
      <c r="H9063" s="12">
        <f t="shared" si="282"/>
        <v>0</v>
      </c>
      <c r="I9063" s="12">
        <f t="shared" si="283"/>
        <v>0</v>
      </c>
      <c r="J9063" s="13">
        <f>(1 - Dashboard!$I$9) * H9063 * Dashboard!$I$8 * 'Lookups and Calculations'!$F$12</f>
        <v>0</v>
      </c>
      <c r="K9063" s="12">
        <f>(1 - Dashboard!$I$11) * I9063 * Dashboard!$I$10 * 'Lookups and Calculations'!$F$12</f>
        <v>0</v>
      </c>
      <c r="L9063" s="12">
        <f>(H9063 - I9063) * Dashboard!$I$13 * (Dashboard!$D$12 / 365) * 'Lookups and Calculations'!$F$12</f>
        <v>0</v>
      </c>
      <c r="M9063" s="3">
        <f>(G9063*2) * Dashboard!$I$13 * (Dashboard!$D$12 / 365) * 'Lookups and Calculations'!$F$12</f>
        <v>1602.0878730267946</v>
      </c>
      <c r="N9063" s="12">
        <f>H9063 * Dashboard!$I$14 * Dashboard!$I$15 * (Dashboard!$D$12 / 365) * 'Lookups and Calculations'!$F$12</f>
        <v>0</v>
      </c>
    </row>
    <row r="9064" spans="1:14" x14ac:dyDescent="0.35">
      <c r="A9064" s="2">
        <v>9063</v>
      </c>
      <c r="B9064" s="11">
        <v>0.53559905154696719</v>
      </c>
      <c r="C9064" s="11">
        <v>1.8781045138148988</v>
      </c>
      <c r="D9064" s="3">
        <f>B9064*Dashboard!$D$11*Dashboard!$D$10*SQRT(Dashboard!$D$12/365)</f>
        <v>132979.47869703398</v>
      </c>
      <c r="E9064" s="3">
        <f>IF(Dashboard!$I$3,C9064*Dashboard!$E$11*Dashboard!$E$10*SQRT(Dashboard!$D$12/365),0)</f>
        <v>932598.21302633849</v>
      </c>
      <c r="F9064" s="3">
        <f>D9064+IF(Dashboard!$I$3,E9064,0)</f>
        <v>1065577.6917233726</v>
      </c>
      <c r="G9064" s="3">
        <f>IF(Dashboard!$I$4, ('Lookups and Calculations'!$F$9) / (1 - 'Lookups and Calculations'!$F$10), 'Lookups and Calculations'!$F$9)</f>
        <v>1951878.888340465</v>
      </c>
      <c r="H9064" s="12">
        <f t="shared" si="282"/>
        <v>0</v>
      </c>
      <c r="I9064" s="12">
        <f t="shared" si="283"/>
        <v>0</v>
      </c>
      <c r="J9064" s="13">
        <f>(1 - Dashboard!$I$9) * H9064 * Dashboard!$I$8 * 'Lookups and Calculations'!$F$12</f>
        <v>0</v>
      </c>
      <c r="K9064" s="12">
        <f>(1 - Dashboard!$I$11) * I9064 * Dashboard!$I$10 * 'Lookups and Calculations'!$F$12</f>
        <v>0</v>
      </c>
      <c r="L9064" s="12">
        <f>(H9064 - I9064) * Dashboard!$I$13 * (Dashboard!$D$12 / 365) * 'Lookups and Calculations'!$F$12</f>
        <v>0</v>
      </c>
      <c r="M9064" s="3">
        <f>(G9064*2) * Dashboard!$I$13 * (Dashboard!$D$12 / 365) * 'Lookups and Calculations'!$F$12</f>
        <v>1602.0878730267946</v>
      </c>
      <c r="N9064" s="12">
        <f>H9064 * Dashboard!$I$14 * Dashboard!$I$15 * (Dashboard!$D$12 / 365) * 'Lookups and Calculations'!$F$12</f>
        <v>0</v>
      </c>
    </row>
    <row r="9065" spans="1:14" x14ac:dyDescent="0.35">
      <c r="A9065" s="2">
        <v>9064</v>
      </c>
      <c r="B9065" s="11">
        <v>0.60121477016709868</v>
      </c>
      <c r="C9065" s="11">
        <v>-0.73151575039619943</v>
      </c>
      <c r="D9065" s="3">
        <f>B9065*Dashboard!$D$11*Dashboard!$D$10*SQRT(Dashboard!$D$12/365)</f>
        <v>149270.66523150302</v>
      </c>
      <c r="E9065" s="3">
        <f>IF(Dashboard!$I$3,C9065*Dashboard!$E$11*Dashboard!$E$10*SQRT(Dashboard!$D$12/365),0)</f>
        <v>-363244.04557996476</v>
      </c>
      <c r="F9065" s="3">
        <f>D9065+IF(Dashboard!$I$3,E9065,0)</f>
        <v>-213973.38034846174</v>
      </c>
      <c r="G9065" s="3">
        <f>IF(Dashboard!$I$4, ('Lookups and Calculations'!$F$9) / (1 - 'Lookups and Calculations'!$F$10), 'Lookups and Calculations'!$F$9)</f>
        <v>1951878.888340465</v>
      </c>
      <c r="H9065" s="12">
        <f t="shared" si="282"/>
        <v>0</v>
      </c>
      <c r="I9065" s="12">
        <f t="shared" si="283"/>
        <v>0</v>
      </c>
      <c r="J9065" s="13">
        <f>(1 - Dashboard!$I$9) * H9065 * Dashboard!$I$8 * 'Lookups and Calculations'!$F$12</f>
        <v>0</v>
      </c>
      <c r="K9065" s="12">
        <f>(1 - Dashboard!$I$11) * I9065 * Dashboard!$I$10 * 'Lookups and Calculations'!$F$12</f>
        <v>0</v>
      </c>
      <c r="L9065" s="12">
        <f>(H9065 - I9065) * Dashboard!$I$13 * (Dashboard!$D$12 / 365) * 'Lookups and Calculations'!$F$12</f>
        <v>0</v>
      </c>
      <c r="M9065" s="3">
        <f>(G9065*2) * Dashboard!$I$13 * (Dashboard!$D$12 / 365) * 'Lookups and Calculations'!$F$12</f>
        <v>1602.0878730267946</v>
      </c>
      <c r="N9065" s="12">
        <f>H9065 * Dashboard!$I$14 * Dashboard!$I$15 * (Dashboard!$D$12 / 365) * 'Lookups and Calculations'!$F$12</f>
        <v>0</v>
      </c>
    </row>
    <row r="9066" spans="1:14" x14ac:dyDescent="0.35">
      <c r="A9066" s="2">
        <v>9065</v>
      </c>
      <c r="B9066" s="11">
        <v>-1.4308678760289133</v>
      </c>
      <c r="C9066" s="11">
        <v>-0.26631778353795599</v>
      </c>
      <c r="D9066" s="3">
        <f>B9066*Dashboard!$D$11*Dashboard!$D$10*SQRT(Dashboard!$D$12/365)</f>
        <v>-355258.40400404745</v>
      </c>
      <c r="E9066" s="3">
        <f>IF(Dashboard!$I$3,C9066*Dashboard!$E$11*Dashboard!$E$10*SQRT(Dashboard!$D$12/365),0)</f>
        <v>-132243.69953732588</v>
      </c>
      <c r="F9066" s="3">
        <f>D9066+IF(Dashboard!$I$3,E9066,0)</f>
        <v>-487502.10354137333</v>
      </c>
      <c r="G9066" s="3">
        <f>IF(Dashboard!$I$4, ('Lookups and Calculations'!$F$9) / (1 - 'Lookups and Calculations'!$F$10), 'Lookups and Calculations'!$F$9)</f>
        <v>1951878.888340465</v>
      </c>
      <c r="H9066" s="12">
        <f t="shared" si="282"/>
        <v>0</v>
      </c>
      <c r="I9066" s="12">
        <f t="shared" si="283"/>
        <v>0</v>
      </c>
      <c r="J9066" s="13">
        <f>(1 - Dashboard!$I$9) * H9066 * Dashboard!$I$8 * 'Lookups and Calculations'!$F$12</f>
        <v>0</v>
      </c>
      <c r="K9066" s="12">
        <f>(1 - Dashboard!$I$11) * I9066 * Dashboard!$I$10 * 'Lookups and Calculations'!$F$12</f>
        <v>0</v>
      </c>
      <c r="L9066" s="12">
        <f>(H9066 - I9066) * Dashboard!$I$13 * (Dashboard!$D$12 / 365) * 'Lookups and Calculations'!$F$12</f>
        <v>0</v>
      </c>
      <c r="M9066" s="3">
        <f>(G9066*2) * Dashboard!$I$13 * (Dashboard!$D$12 / 365) * 'Lookups and Calculations'!$F$12</f>
        <v>1602.0878730267946</v>
      </c>
      <c r="N9066" s="12">
        <f>H9066 * Dashboard!$I$14 * Dashboard!$I$15 * (Dashboard!$D$12 / 365) * 'Lookups and Calculations'!$F$12</f>
        <v>0</v>
      </c>
    </row>
    <row r="9067" spans="1:14" x14ac:dyDescent="0.35">
      <c r="A9067" s="2">
        <v>9066</v>
      </c>
      <c r="B9067" s="11">
        <v>-1.4473424280365146</v>
      </c>
      <c r="C9067" s="11">
        <v>0.17411399459607166</v>
      </c>
      <c r="D9067" s="3">
        <f>B9067*Dashboard!$D$11*Dashboard!$D$10*SQRT(Dashboard!$D$12/365)</f>
        <v>-359348.73488012055</v>
      </c>
      <c r="E9067" s="3">
        <f>IF(Dashboard!$I$3,C9067*Dashboard!$E$11*Dashboard!$E$10*SQRT(Dashboard!$D$12/365),0)</f>
        <v>86458.66032947386</v>
      </c>
      <c r="F9067" s="3">
        <f>D9067+IF(Dashboard!$I$3,E9067,0)</f>
        <v>-272890.07455064671</v>
      </c>
      <c r="G9067" s="3">
        <f>IF(Dashboard!$I$4, ('Lookups and Calculations'!$F$9) / (1 - 'Lookups and Calculations'!$F$10), 'Lookups and Calculations'!$F$9)</f>
        <v>1951878.888340465</v>
      </c>
      <c r="H9067" s="12">
        <f t="shared" si="282"/>
        <v>0</v>
      </c>
      <c r="I9067" s="12">
        <f t="shared" si="283"/>
        <v>0</v>
      </c>
      <c r="J9067" s="13">
        <f>(1 - Dashboard!$I$9) * H9067 * Dashboard!$I$8 * 'Lookups and Calculations'!$F$12</f>
        <v>0</v>
      </c>
      <c r="K9067" s="12">
        <f>(1 - Dashboard!$I$11) * I9067 * Dashboard!$I$10 * 'Lookups and Calculations'!$F$12</f>
        <v>0</v>
      </c>
      <c r="L9067" s="12">
        <f>(H9067 - I9067) * Dashboard!$I$13 * (Dashboard!$D$12 / 365) * 'Lookups and Calculations'!$F$12</f>
        <v>0</v>
      </c>
      <c r="M9067" s="3">
        <f>(G9067*2) * Dashboard!$I$13 * (Dashboard!$D$12 / 365) * 'Lookups and Calculations'!$F$12</f>
        <v>1602.0878730267946</v>
      </c>
      <c r="N9067" s="12">
        <f>H9067 * Dashboard!$I$14 * Dashboard!$I$15 * (Dashboard!$D$12 / 365) * 'Lookups and Calculations'!$F$12</f>
        <v>0</v>
      </c>
    </row>
    <row r="9068" spans="1:14" x14ac:dyDescent="0.35">
      <c r="A9068" s="2">
        <v>9067</v>
      </c>
      <c r="B9068" s="11">
        <v>-0.93376223367479705</v>
      </c>
      <c r="C9068" s="11">
        <v>-2.0705141077819884</v>
      </c>
      <c r="D9068" s="3">
        <f>B9068*Dashboard!$D$11*Dashboard!$D$10*SQRT(Dashboard!$D$12/365)</f>
        <v>-231836.13694312869</v>
      </c>
      <c r="E9068" s="3">
        <f>IF(Dashboard!$I$3,C9068*Dashboard!$E$11*Dashboard!$E$10*SQRT(Dashboard!$D$12/365),0)</f>
        <v>-1028141.800820791</v>
      </c>
      <c r="F9068" s="3">
        <f>D9068+IF(Dashboard!$I$3,E9068,0)</f>
        <v>-1259977.9377639198</v>
      </c>
      <c r="G9068" s="3">
        <f>IF(Dashboard!$I$4, ('Lookups and Calculations'!$F$9) / (1 - 'Lookups and Calculations'!$F$10), 'Lookups and Calculations'!$F$9)</f>
        <v>1951878.888340465</v>
      </c>
      <c r="H9068" s="12">
        <f t="shared" si="282"/>
        <v>0</v>
      </c>
      <c r="I9068" s="12">
        <f t="shared" si="283"/>
        <v>0</v>
      </c>
      <c r="J9068" s="13">
        <f>(1 - Dashboard!$I$9) * H9068 * Dashboard!$I$8 * 'Lookups and Calculations'!$F$12</f>
        <v>0</v>
      </c>
      <c r="K9068" s="12">
        <f>(1 - Dashboard!$I$11) * I9068 * Dashboard!$I$10 * 'Lookups and Calculations'!$F$12</f>
        <v>0</v>
      </c>
      <c r="L9068" s="12">
        <f>(H9068 - I9068) * Dashboard!$I$13 * (Dashboard!$D$12 / 365) * 'Lookups and Calculations'!$F$12</f>
        <v>0</v>
      </c>
      <c r="M9068" s="3">
        <f>(G9068*2) * Dashboard!$I$13 * (Dashboard!$D$12 / 365) * 'Lookups and Calculations'!$F$12</f>
        <v>1602.0878730267946</v>
      </c>
      <c r="N9068" s="12">
        <f>H9068 * Dashboard!$I$14 * Dashboard!$I$15 * (Dashboard!$D$12 / 365) * 'Lookups and Calculations'!$F$12</f>
        <v>0</v>
      </c>
    </row>
    <row r="9069" spans="1:14" x14ac:dyDescent="0.35">
      <c r="A9069" s="2">
        <v>9068</v>
      </c>
      <c r="B9069" s="11">
        <v>0.48978835564848366</v>
      </c>
      <c r="C9069" s="11">
        <v>4.3936111967481623E-2</v>
      </c>
      <c r="D9069" s="3">
        <f>B9069*Dashboard!$D$11*Dashboard!$D$10*SQRT(Dashboard!$D$12/365)</f>
        <v>121605.51819106677</v>
      </c>
      <c r="E9069" s="3">
        <f>IF(Dashboard!$I$3,C9069*Dashboard!$E$11*Dashboard!$E$10*SQRT(Dashboard!$D$12/365),0)</f>
        <v>21817.070991948458</v>
      </c>
      <c r="F9069" s="3">
        <f>D9069+IF(Dashboard!$I$3,E9069,0)</f>
        <v>143422.58918301522</v>
      </c>
      <c r="G9069" s="3">
        <f>IF(Dashboard!$I$4, ('Lookups and Calculations'!$F$9) / (1 - 'Lookups and Calculations'!$F$10), 'Lookups and Calculations'!$F$9)</f>
        <v>1951878.888340465</v>
      </c>
      <c r="H9069" s="12">
        <f t="shared" si="282"/>
        <v>0</v>
      </c>
      <c r="I9069" s="12">
        <f t="shared" si="283"/>
        <v>0</v>
      </c>
      <c r="J9069" s="13">
        <f>(1 - Dashboard!$I$9) * H9069 * Dashboard!$I$8 * 'Lookups and Calculations'!$F$12</f>
        <v>0</v>
      </c>
      <c r="K9069" s="12">
        <f>(1 - Dashboard!$I$11) * I9069 * Dashboard!$I$10 * 'Lookups and Calculations'!$F$12</f>
        <v>0</v>
      </c>
      <c r="L9069" s="12">
        <f>(H9069 - I9069) * Dashboard!$I$13 * (Dashboard!$D$12 / 365) * 'Lookups and Calculations'!$F$12</f>
        <v>0</v>
      </c>
      <c r="M9069" s="3">
        <f>(G9069*2) * Dashboard!$I$13 * (Dashboard!$D$12 / 365) * 'Lookups and Calculations'!$F$12</f>
        <v>1602.0878730267946</v>
      </c>
      <c r="N9069" s="12">
        <f>H9069 * Dashboard!$I$14 * Dashboard!$I$15 * (Dashboard!$D$12 / 365) * 'Lookups and Calculations'!$F$12</f>
        <v>0</v>
      </c>
    </row>
    <row r="9070" spans="1:14" x14ac:dyDescent="0.35">
      <c r="A9070" s="2">
        <v>9069</v>
      </c>
      <c r="B9070" s="11">
        <v>-0.80943374183926109</v>
      </c>
      <c r="C9070" s="11">
        <v>7.5250312227491165E-2</v>
      </c>
      <c r="D9070" s="3">
        <f>B9070*Dashboard!$D$11*Dashboard!$D$10*SQRT(Dashboard!$D$12/365)</f>
        <v>-200967.63935388642</v>
      </c>
      <c r="E9070" s="3">
        <f>IF(Dashboard!$I$3,C9070*Dashboard!$E$11*Dashboard!$E$10*SQRT(Dashboard!$D$12/365),0)</f>
        <v>37366.560911183078</v>
      </c>
      <c r="F9070" s="3">
        <f>D9070+IF(Dashboard!$I$3,E9070,0)</f>
        <v>-163601.07844270335</v>
      </c>
      <c r="G9070" s="3">
        <f>IF(Dashboard!$I$4, ('Lookups and Calculations'!$F$9) / (1 - 'Lookups and Calculations'!$F$10), 'Lookups and Calculations'!$F$9)</f>
        <v>1951878.888340465</v>
      </c>
      <c r="H9070" s="12">
        <f t="shared" si="282"/>
        <v>0</v>
      </c>
      <c r="I9070" s="12">
        <f t="shared" si="283"/>
        <v>0</v>
      </c>
      <c r="J9070" s="13">
        <f>(1 - Dashboard!$I$9) * H9070 * Dashboard!$I$8 * 'Lookups and Calculations'!$F$12</f>
        <v>0</v>
      </c>
      <c r="K9070" s="12">
        <f>(1 - Dashboard!$I$11) * I9070 * Dashboard!$I$10 * 'Lookups and Calculations'!$F$12</f>
        <v>0</v>
      </c>
      <c r="L9070" s="12">
        <f>(H9070 - I9070) * Dashboard!$I$13 * (Dashboard!$D$12 / 365) * 'Lookups and Calculations'!$F$12</f>
        <v>0</v>
      </c>
      <c r="M9070" s="3">
        <f>(G9070*2) * Dashboard!$I$13 * (Dashboard!$D$12 / 365) * 'Lookups and Calculations'!$F$12</f>
        <v>1602.0878730267946</v>
      </c>
      <c r="N9070" s="12">
        <f>H9070 * Dashboard!$I$14 * Dashboard!$I$15 * (Dashboard!$D$12 / 365) * 'Lookups and Calculations'!$F$12</f>
        <v>0</v>
      </c>
    </row>
    <row r="9071" spans="1:14" x14ac:dyDescent="0.35">
      <c r="A9071" s="2">
        <v>9070</v>
      </c>
      <c r="B9071" s="11">
        <v>0.17088104932076401</v>
      </c>
      <c r="C9071" s="11">
        <v>1.229256786178057</v>
      </c>
      <c r="D9071" s="3">
        <f>B9071*Dashboard!$D$11*Dashboard!$D$10*SQRT(Dashboard!$D$12/365)</f>
        <v>42426.648800524788</v>
      </c>
      <c r="E9071" s="3">
        <f>IF(Dashboard!$I$3,C9071*Dashboard!$E$11*Dashboard!$E$10*SQRT(Dashboard!$D$12/365),0)</f>
        <v>610404.09290722921</v>
      </c>
      <c r="F9071" s="3">
        <f>D9071+IF(Dashboard!$I$3,E9071,0)</f>
        <v>652830.74170775397</v>
      </c>
      <c r="G9071" s="3">
        <f>IF(Dashboard!$I$4, ('Lookups and Calculations'!$F$9) / (1 - 'Lookups and Calculations'!$F$10), 'Lookups and Calculations'!$F$9)</f>
        <v>1951878.888340465</v>
      </c>
      <c r="H9071" s="12">
        <f t="shared" si="282"/>
        <v>0</v>
      </c>
      <c r="I9071" s="12">
        <f t="shared" si="283"/>
        <v>0</v>
      </c>
      <c r="J9071" s="13">
        <f>(1 - Dashboard!$I$9) * H9071 * Dashboard!$I$8 * 'Lookups and Calculations'!$F$12</f>
        <v>0</v>
      </c>
      <c r="K9071" s="12">
        <f>(1 - Dashboard!$I$11) * I9071 * Dashboard!$I$10 * 'Lookups and Calculations'!$F$12</f>
        <v>0</v>
      </c>
      <c r="L9071" s="12">
        <f>(H9071 - I9071) * Dashboard!$I$13 * (Dashboard!$D$12 / 365) * 'Lookups and Calculations'!$F$12</f>
        <v>0</v>
      </c>
      <c r="M9071" s="3">
        <f>(G9071*2) * Dashboard!$I$13 * (Dashboard!$D$12 / 365) * 'Lookups and Calculations'!$F$12</f>
        <v>1602.0878730267946</v>
      </c>
      <c r="N9071" s="12">
        <f>H9071 * Dashboard!$I$14 * Dashboard!$I$15 * (Dashboard!$D$12 / 365) * 'Lookups and Calculations'!$F$12</f>
        <v>0</v>
      </c>
    </row>
    <row r="9072" spans="1:14" x14ac:dyDescent="0.35">
      <c r="A9072" s="2">
        <v>9071</v>
      </c>
      <c r="B9072" s="11">
        <v>-0.52053660184978789</v>
      </c>
      <c r="C9072" s="11">
        <v>1.1255001146604386</v>
      </c>
      <c r="D9072" s="3">
        <f>B9072*Dashboard!$D$11*Dashboard!$D$10*SQRT(Dashboard!$D$12/365)</f>
        <v>-129239.74707718521</v>
      </c>
      <c r="E9072" s="3">
        <f>IF(Dashboard!$I$3,C9072*Dashboard!$E$11*Dashboard!$E$10*SQRT(Dashboard!$D$12/365),0)</f>
        <v>558882.31350937171</v>
      </c>
      <c r="F9072" s="3">
        <f>D9072+IF(Dashboard!$I$3,E9072,0)</f>
        <v>429642.56643218652</v>
      </c>
      <c r="G9072" s="3">
        <f>IF(Dashboard!$I$4, ('Lookups and Calculations'!$F$9) / (1 - 'Lookups and Calculations'!$F$10), 'Lookups and Calculations'!$F$9)</f>
        <v>1951878.888340465</v>
      </c>
      <c r="H9072" s="12">
        <f t="shared" si="282"/>
        <v>0</v>
      </c>
      <c r="I9072" s="12">
        <f t="shared" si="283"/>
        <v>0</v>
      </c>
      <c r="J9072" s="13">
        <f>(1 - Dashboard!$I$9) * H9072 * Dashboard!$I$8 * 'Lookups and Calculations'!$F$12</f>
        <v>0</v>
      </c>
      <c r="K9072" s="12">
        <f>(1 - Dashboard!$I$11) * I9072 * Dashboard!$I$10 * 'Lookups and Calculations'!$F$12</f>
        <v>0</v>
      </c>
      <c r="L9072" s="12">
        <f>(H9072 - I9072) * Dashboard!$I$13 * (Dashboard!$D$12 / 365) * 'Lookups and Calculations'!$F$12</f>
        <v>0</v>
      </c>
      <c r="M9072" s="3">
        <f>(G9072*2) * Dashboard!$I$13 * (Dashboard!$D$12 / 365) * 'Lookups and Calculations'!$F$12</f>
        <v>1602.0878730267946</v>
      </c>
      <c r="N9072" s="12">
        <f>H9072 * Dashboard!$I$14 * Dashboard!$I$15 * (Dashboard!$D$12 / 365) * 'Lookups and Calculations'!$F$12</f>
        <v>0</v>
      </c>
    </row>
    <row r="9073" spans="1:14" x14ac:dyDescent="0.35">
      <c r="A9073" s="2">
        <v>9072</v>
      </c>
      <c r="B9073" s="11">
        <v>1.6354109713581981</v>
      </c>
      <c r="C9073" s="11">
        <v>0.82416245052969173</v>
      </c>
      <c r="D9073" s="3">
        <f>B9073*Dashboard!$D$11*Dashboard!$D$10*SQRT(Dashboard!$D$12/365)</f>
        <v>406042.72505428898</v>
      </c>
      <c r="E9073" s="3">
        <f>IF(Dashboard!$I$3,C9073*Dashboard!$E$11*Dashboard!$E$10*SQRT(Dashboard!$D$12/365),0)</f>
        <v>409249.01833399839</v>
      </c>
      <c r="F9073" s="3">
        <f>D9073+IF(Dashboard!$I$3,E9073,0)</f>
        <v>815291.74338828737</v>
      </c>
      <c r="G9073" s="3">
        <f>IF(Dashboard!$I$4, ('Lookups and Calculations'!$F$9) / (1 - 'Lookups and Calculations'!$F$10), 'Lookups and Calculations'!$F$9)</f>
        <v>1951878.888340465</v>
      </c>
      <c r="H9073" s="12">
        <f t="shared" si="282"/>
        <v>0</v>
      </c>
      <c r="I9073" s="12">
        <f t="shared" si="283"/>
        <v>0</v>
      </c>
      <c r="J9073" s="13">
        <f>(1 - Dashboard!$I$9) * H9073 * Dashboard!$I$8 * 'Lookups and Calculations'!$F$12</f>
        <v>0</v>
      </c>
      <c r="K9073" s="12">
        <f>(1 - Dashboard!$I$11) * I9073 * Dashboard!$I$10 * 'Lookups and Calculations'!$F$12</f>
        <v>0</v>
      </c>
      <c r="L9073" s="12">
        <f>(H9073 - I9073) * Dashboard!$I$13 * (Dashboard!$D$12 / 365) * 'Lookups and Calculations'!$F$12</f>
        <v>0</v>
      </c>
      <c r="M9073" s="3">
        <f>(G9073*2) * Dashboard!$I$13 * (Dashboard!$D$12 / 365) * 'Lookups and Calculations'!$F$12</f>
        <v>1602.0878730267946</v>
      </c>
      <c r="N9073" s="12">
        <f>H9073 * Dashboard!$I$14 * Dashboard!$I$15 * (Dashboard!$D$12 / 365) * 'Lookups and Calculations'!$F$12</f>
        <v>0</v>
      </c>
    </row>
    <row r="9074" spans="1:14" x14ac:dyDescent="0.35">
      <c r="A9074" s="2">
        <v>9073</v>
      </c>
      <c r="B9074" s="11">
        <v>0.50541206257853155</v>
      </c>
      <c r="C9074" s="11">
        <v>0.32289165550137833</v>
      </c>
      <c r="D9074" s="3">
        <f>B9074*Dashboard!$D$11*Dashboard!$D$10*SQRT(Dashboard!$D$12/365)</f>
        <v>125484.59974819835</v>
      </c>
      <c r="E9074" s="3">
        <f>IF(Dashboard!$I$3,C9074*Dashboard!$E$11*Dashboard!$E$10*SQRT(Dashboard!$D$12/365),0)</f>
        <v>160336.22128410471</v>
      </c>
      <c r="F9074" s="3">
        <f>D9074+IF(Dashboard!$I$3,E9074,0)</f>
        <v>285820.82103230304</v>
      </c>
      <c r="G9074" s="3">
        <f>IF(Dashboard!$I$4, ('Lookups and Calculations'!$F$9) / (1 - 'Lookups and Calculations'!$F$10), 'Lookups and Calculations'!$F$9)</f>
        <v>1951878.888340465</v>
      </c>
      <c r="H9074" s="12">
        <f t="shared" si="282"/>
        <v>0</v>
      </c>
      <c r="I9074" s="12">
        <f t="shared" si="283"/>
        <v>0</v>
      </c>
      <c r="J9074" s="13">
        <f>(1 - Dashboard!$I$9) * H9074 * Dashboard!$I$8 * 'Lookups and Calculations'!$F$12</f>
        <v>0</v>
      </c>
      <c r="K9074" s="12">
        <f>(1 - Dashboard!$I$11) * I9074 * Dashboard!$I$10 * 'Lookups and Calculations'!$F$12</f>
        <v>0</v>
      </c>
      <c r="L9074" s="12">
        <f>(H9074 - I9074) * Dashboard!$I$13 * (Dashboard!$D$12 / 365) * 'Lookups and Calculations'!$F$12</f>
        <v>0</v>
      </c>
      <c r="M9074" s="3">
        <f>(G9074*2) * Dashboard!$I$13 * (Dashboard!$D$12 / 365) * 'Lookups and Calculations'!$F$12</f>
        <v>1602.0878730267946</v>
      </c>
      <c r="N9074" s="12">
        <f>H9074 * Dashboard!$I$14 * Dashboard!$I$15 * (Dashboard!$D$12 / 365) * 'Lookups and Calculations'!$F$12</f>
        <v>0</v>
      </c>
    </row>
    <row r="9075" spans="1:14" x14ac:dyDescent="0.35">
      <c r="A9075" s="2">
        <v>9074</v>
      </c>
      <c r="B9075" s="11">
        <v>-1.1262269015305286</v>
      </c>
      <c r="C9075" s="11">
        <v>-1.0460035220443842</v>
      </c>
      <c r="D9075" s="3">
        <f>B9075*Dashboard!$D$11*Dashboard!$D$10*SQRT(Dashboard!$D$12/365)</f>
        <v>-279621.60468271939</v>
      </c>
      <c r="E9075" s="3">
        <f>IF(Dashboard!$I$3,C9075*Dashboard!$E$11*Dashboard!$E$10*SQRT(Dashboard!$D$12/365),0)</f>
        <v>-519407.20460564952</v>
      </c>
      <c r="F9075" s="3">
        <f>D9075+IF(Dashboard!$I$3,E9075,0)</f>
        <v>-799028.80928836891</v>
      </c>
      <c r="G9075" s="3">
        <f>IF(Dashboard!$I$4, ('Lookups and Calculations'!$F$9) / (1 - 'Lookups and Calculations'!$F$10), 'Lookups and Calculations'!$F$9)</f>
        <v>1951878.888340465</v>
      </c>
      <c r="H9075" s="12">
        <f t="shared" si="282"/>
        <v>0</v>
      </c>
      <c r="I9075" s="12">
        <f t="shared" si="283"/>
        <v>0</v>
      </c>
      <c r="J9075" s="13">
        <f>(1 - Dashboard!$I$9) * H9075 * Dashboard!$I$8 * 'Lookups and Calculations'!$F$12</f>
        <v>0</v>
      </c>
      <c r="K9075" s="12">
        <f>(1 - Dashboard!$I$11) * I9075 * Dashboard!$I$10 * 'Lookups and Calculations'!$F$12</f>
        <v>0</v>
      </c>
      <c r="L9075" s="12">
        <f>(H9075 - I9075) * Dashboard!$I$13 * (Dashboard!$D$12 / 365) * 'Lookups and Calculations'!$F$12</f>
        <v>0</v>
      </c>
      <c r="M9075" s="3">
        <f>(G9075*2) * Dashboard!$I$13 * (Dashboard!$D$12 / 365) * 'Lookups and Calculations'!$F$12</f>
        <v>1602.0878730267946</v>
      </c>
      <c r="N9075" s="12">
        <f>H9075 * Dashboard!$I$14 * Dashboard!$I$15 * (Dashboard!$D$12 / 365) * 'Lookups and Calculations'!$F$12</f>
        <v>0</v>
      </c>
    </row>
    <row r="9076" spans="1:14" x14ac:dyDescent="0.35">
      <c r="A9076" s="2">
        <v>9075</v>
      </c>
      <c r="B9076" s="11">
        <v>-0.8487887781842941</v>
      </c>
      <c r="C9076" s="11">
        <v>0.45230816959687159</v>
      </c>
      <c r="D9076" s="3">
        <f>B9076*Dashboard!$D$11*Dashboard!$D$10*SQRT(Dashboard!$D$12/365)</f>
        <v>-210738.77730147922</v>
      </c>
      <c r="E9076" s="3">
        <f>IF(Dashboard!$I$3,C9076*Dashboard!$E$11*Dashboard!$E$10*SQRT(Dashboard!$D$12/365),0)</f>
        <v>224599.74277279768</v>
      </c>
      <c r="F9076" s="3">
        <f>D9076+IF(Dashboard!$I$3,E9076,0)</f>
        <v>13860.965471318457</v>
      </c>
      <c r="G9076" s="3">
        <f>IF(Dashboard!$I$4, ('Lookups and Calculations'!$F$9) / (1 - 'Lookups and Calculations'!$F$10), 'Lookups and Calculations'!$F$9)</f>
        <v>1951878.888340465</v>
      </c>
      <c r="H9076" s="12">
        <f t="shared" si="282"/>
        <v>0</v>
      </c>
      <c r="I9076" s="12">
        <f t="shared" si="283"/>
        <v>0</v>
      </c>
      <c r="J9076" s="13">
        <f>(1 - Dashboard!$I$9) * H9076 * Dashboard!$I$8 * 'Lookups and Calculations'!$F$12</f>
        <v>0</v>
      </c>
      <c r="K9076" s="12">
        <f>(1 - Dashboard!$I$11) * I9076 * Dashboard!$I$10 * 'Lookups and Calculations'!$F$12</f>
        <v>0</v>
      </c>
      <c r="L9076" s="12">
        <f>(H9076 - I9076) * Dashboard!$I$13 * (Dashboard!$D$12 / 365) * 'Lookups and Calculations'!$F$12</f>
        <v>0</v>
      </c>
      <c r="M9076" s="3">
        <f>(G9076*2) * Dashboard!$I$13 * (Dashboard!$D$12 / 365) * 'Lookups and Calculations'!$F$12</f>
        <v>1602.0878730267946</v>
      </c>
      <c r="N9076" s="12">
        <f>H9076 * Dashboard!$I$14 * Dashboard!$I$15 * (Dashboard!$D$12 / 365) * 'Lookups and Calculations'!$F$12</f>
        <v>0</v>
      </c>
    </row>
    <row r="9077" spans="1:14" x14ac:dyDescent="0.35">
      <c r="A9077" s="2">
        <v>9076</v>
      </c>
      <c r="B9077" s="11">
        <v>0.12853336793526698</v>
      </c>
      <c r="C9077" s="11">
        <v>-0.14999956146859633</v>
      </c>
      <c r="D9077" s="3">
        <f>B9077*Dashboard!$D$11*Dashboard!$D$10*SQRT(Dashboard!$D$12/365)</f>
        <v>31912.491655536523</v>
      </c>
      <c r="E9077" s="3">
        <f>IF(Dashboard!$I$3,C9077*Dashboard!$E$11*Dashboard!$E$10*SQRT(Dashboard!$D$12/365),0)</f>
        <v>-74484.312215509912</v>
      </c>
      <c r="F9077" s="3">
        <f>D9077+IF(Dashboard!$I$3,E9077,0)</f>
        <v>-42571.820559973392</v>
      </c>
      <c r="G9077" s="3">
        <f>IF(Dashboard!$I$4, ('Lookups and Calculations'!$F$9) / (1 - 'Lookups and Calculations'!$F$10), 'Lookups and Calculations'!$F$9)</f>
        <v>1951878.888340465</v>
      </c>
      <c r="H9077" s="12">
        <f t="shared" si="282"/>
        <v>0</v>
      </c>
      <c r="I9077" s="12">
        <f t="shared" si="283"/>
        <v>0</v>
      </c>
      <c r="J9077" s="13">
        <f>(1 - Dashboard!$I$9) * H9077 * Dashboard!$I$8 * 'Lookups and Calculations'!$F$12</f>
        <v>0</v>
      </c>
      <c r="K9077" s="12">
        <f>(1 - Dashboard!$I$11) * I9077 * Dashboard!$I$10 * 'Lookups and Calculations'!$F$12</f>
        <v>0</v>
      </c>
      <c r="L9077" s="12">
        <f>(H9077 - I9077) * Dashboard!$I$13 * (Dashboard!$D$12 / 365) * 'Lookups and Calculations'!$F$12</f>
        <v>0</v>
      </c>
      <c r="M9077" s="3">
        <f>(G9077*2) * Dashboard!$I$13 * (Dashboard!$D$12 / 365) * 'Lookups and Calculations'!$F$12</f>
        <v>1602.0878730267946</v>
      </c>
      <c r="N9077" s="12">
        <f>H9077 * Dashboard!$I$14 * Dashboard!$I$15 * (Dashboard!$D$12 / 365) * 'Lookups and Calculations'!$F$12</f>
        <v>0</v>
      </c>
    </row>
    <row r="9078" spans="1:14" x14ac:dyDescent="0.35">
      <c r="A9078" s="2">
        <v>9077</v>
      </c>
      <c r="B9078" s="11">
        <v>1.295734276466552</v>
      </c>
      <c r="C9078" s="11">
        <v>-1.5200503734054207</v>
      </c>
      <c r="D9078" s="3">
        <f>B9078*Dashboard!$D$11*Dashboard!$D$10*SQRT(Dashboard!$D$12/365)</f>
        <v>321707.1951802941</v>
      </c>
      <c r="E9078" s="3">
        <f>IF(Dashboard!$I$3,C9078*Dashboard!$E$11*Dashboard!$E$10*SQRT(Dashboard!$D$12/365),0)</f>
        <v>-754801.58400153276</v>
      </c>
      <c r="F9078" s="3">
        <f>D9078+IF(Dashboard!$I$3,E9078,0)</f>
        <v>-433094.38882123865</v>
      </c>
      <c r="G9078" s="3">
        <f>IF(Dashboard!$I$4, ('Lookups and Calculations'!$F$9) / (1 - 'Lookups and Calculations'!$F$10), 'Lookups and Calculations'!$F$9)</f>
        <v>1951878.888340465</v>
      </c>
      <c r="H9078" s="12">
        <f t="shared" si="282"/>
        <v>0</v>
      </c>
      <c r="I9078" s="12">
        <f t="shared" si="283"/>
        <v>0</v>
      </c>
      <c r="J9078" s="13">
        <f>(1 - Dashboard!$I$9) * H9078 * Dashboard!$I$8 * 'Lookups and Calculations'!$F$12</f>
        <v>0</v>
      </c>
      <c r="K9078" s="12">
        <f>(1 - Dashboard!$I$11) * I9078 * Dashboard!$I$10 * 'Lookups and Calculations'!$F$12</f>
        <v>0</v>
      </c>
      <c r="L9078" s="12">
        <f>(H9078 - I9078) * Dashboard!$I$13 * (Dashboard!$D$12 / 365) * 'Lookups and Calculations'!$F$12</f>
        <v>0</v>
      </c>
      <c r="M9078" s="3">
        <f>(G9078*2) * Dashboard!$I$13 * (Dashboard!$D$12 / 365) * 'Lookups and Calculations'!$F$12</f>
        <v>1602.0878730267946</v>
      </c>
      <c r="N9078" s="12">
        <f>H9078 * Dashboard!$I$14 * Dashboard!$I$15 * (Dashboard!$D$12 / 365) * 'Lookups and Calculations'!$F$12</f>
        <v>0</v>
      </c>
    </row>
    <row r="9079" spans="1:14" x14ac:dyDescent="0.35">
      <c r="A9079" s="2">
        <v>9078</v>
      </c>
      <c r="B9079" s="11">
        <v>-1.1635801086073037</v>
      </c>
      <c r="C9079" s="11">
        <v>0.69178961098177616</v>
      </c>
      <c r="D9079" s="3">
        <f>B9079*Dashboard!$D$11*Dashboard!$D$10*SQRT(Dashboard!$D$12/365)</f>
        <v>-288895.72492319619</v>
      </c>
      <c r="E9079" s="3">
        <f>IF(Dashboard!$I$3,C9079*Dashboard!$E$11*Dashboard!$E$10*SQRT(Dashboard!$D$12/365),0)</f>
        <v>343517.49343347555</v>
      </c>
      <c r="F9079" s="3">
        <f>D9079+IF(Dashboard!$I$3,E9079,0)</f>
        <v>54621.768510279362</v>
      </c>
      <c r="G9079" s="3">
        <f>IF(Dashboard!$I$4, ('Lookups and Calculations'!$F$9) / (1 - 'Lookups and Calculations'!$F$10), 'Lookups and Calculations'!$F$9)</f>
        <v>1951878.888340465</v>
      </c>
      <c r="H9079" s="12">
        <f t="shared" si="282"/>
        <v>0</v>
      </c>
      <c r="I9079" s="12">
        <f t="shared" si="283"/>
        <v>0</v>
      </c>
      <c r="J9079" s="13">
        <f>(1 - Dashboard!$I$9) * H9079 * Dashboard!$I$8 * 'Lookups and Calculations'!$F$12</f>
        <v>0</v>
      </c>
      <c r="K9079" s="12">
        <f>(1 - Dashboard!$I$11) * I9079 * Dashboard!$I$10 * 'Lookups and Calculations'!$F$12</f>
        <v>0</v>
      </c>
      <c r="L9079" s="12">
        <f>(H9079 - I9079) * Dashboard!$I$13 * (Dashboard!$D$12 / 365) * 'Lookups and Calculations'!$F$12</f>
        <v>0</v>
      </c>
      <c r="M9079" s="3">
        <f>(G9079*2) * Dashboard!$I$13 * (Dashboard!$D$12 / 365) * 'Lookups and Calculations'!$F$12</f>
        <v>1602.0878730267946</v>
      </c>
      <c r="N9079" s="12">
        <f>H9079 * Dashboard!$I$14 * Dashboard!$I$15 * (Dashboard!$D$12 / 365) * 'Lookups and Calculations'!$F$12</f>
        <v>0</v>
      </c>
    </row>
    <row r="9080" spans="1:14" x14ac:dyDescent="0.35">
      <c r="A9080" s="2">
        <v>9079</v>
      </c>
      <c r="B9080" s="11">
        <v>-1.1673984361858611</v>
      </c>
      <c r="C9080" s="11">
        <v>-0.9775259831603097</v>
      </c>
      <c r="D9080" s="3">
        <f>B9080*Dashboard!$D$11*Dashboard!$D$10*SQRT(Dashboard!$D$12/365)</f>
        <v>-289843.74603978428</v>
      </c>
      <c r="E9080" s="3">
        <f>IF(Dashboard!$I$3,C9080*Dashboard!$E$11*Dashboard!$E$10*SQRT(Dashboard!$D$12/365),0)</f>
        <v>-485403.75595517491</v>
      </c>
      <c r="F9080" s="3">
        <f>D9080+IF(Dashboard!$I$3,E9080,0)</f>
        <v>-775247.5019949592</v>
      </c>
      <c r="G9080" s="3">
        <f>IF(Dashboard!$I$4, ('Lookups and Calculations'!$F$9) / (1 - 'Lookups and Calculations'!$F$10), 'Lookups and Calculations'!$F$9)</f>
        <v>1951878.888340465</v>
      </c>
      <c r="H9080" s="12">
        <f t="shared" si="282"/>
        <v>0</v>
      </c>
      <c r="I9080" s="12">
        <f t="shared" si="283"/>
        <v>0</v>
      </c>
      <c r="J9080" s="13">
        <f>(1 - Dashboard!$I$9) * H9080 * Dashboard!$I$8 * 'Lookups and Calculations'!$F$12</f>
        <v>0</v>
      </c>
      <c r="K9080" s="12">
        <f>(1 - Dashboard!$I$11) * I9080 * Dashboard!$I$10 * 'Lookups and Calculations'!$F$12</f>
        <v>0</v>
      </c>
      <c r="L9080" s="12">
        <f>(H9080 - I9080) * Dashboard!$I$13 * (Dashboard!$D$12 / 365) * 'Lookups and Calculations'!$F$12</f>
        <v>0</v>
      </c>
      <c r="M9080" s="3">
        <f>(G9080*2) * Dashboard!$I$13 * (Dashboard!$D$12 / 365) * 'Lookups and Calculations'!$F$12</f>
        <v>1602.0878730267946</v>
      </c>
      <c r="N9080" s="12">
        <f>H9080 * Dashboard!$I$14 * Dashboard!$I$15 * (Dashboard!$D$12 / 365) * 'Lookups and Calculations'!$F$12</f>
        <v>0</v>
      </c>
    </row>
    <row r="9081" spans="1:14" x14ac:dyDescent="0.35">
      <c r="A9081" s="2">
        <v>9080</v>
      </c>
      <c r="B9081" s="11">
        <v>0.84642128761244317</v>
      </c>
      <c r="C9081" s="11">
        <v>-1.8514287590111331</v>
      </c>
      <c r="D9081" s="3">
        <f>B9081*Dashboard!$D$11*Dashboard!$D$10*SQRT(Dashboard!$D$12/365)</f>
        <v>210150.97255993696</v>
      </c>
      <c r="E9081" s="3">
        <f>IF(Dashboard!$I$3,C9081*Dashboard!$E$11*Dashboard!$E$10*SQRT(Dashboard!$D$12/365),0)</f>
        <v>-919352.00597123301</v>
      </c>
      <c r="F9081" s="3">
        <f>D9081+IF(Dashboard!$I$3,E9081,0)</f>
        <v>-709201.03341129608</v>
      </c>
      <c r="G9081" s="3">
        <f>IF(Dashboard!$I$4, ('Lookups and Calculations'!$F$9) / (1 - 'Lookups and Calculations'!$F$10), 'Lookups and Calculations'!$F$9)</f>
        <v>1951878.888340465</v>
      </c>
      <c r="H9081" s="12">
        <f t="shared" si="282"/>
        <v>0</v>
      </c>
      <c r="I9081" s="12">
        <f t="shared" si="283"/>
        <v>0</v>
      </c>
      <c r="J9081" s="13">
        <f>(1 - Dashboard!$I$9) * H9081 * Dashboard!$I$8 * 'Lookups and Calculations'!$F$12</f>
        <v>0</v>
      </c>
      <c r="K9081" s="12">
        <f>(1 - Dashboard!$I$11) * I9081 * Dashboard!$I$10 * 'Lookups and Calculations'!$F$12</f>
        <v>0</v>
      </c>
      <c r="L9081" s="12">
        <f>(H9081 - I9081) * Dashboard!$I$13 * (Dashboard!$D$12 / 365) * 'Lookups and Calculations'!$F$12</f>
        <v>0</v>
      </c>
      <c r="M9081" s="3">
        <f>(G9081*2) * Dashboard!$I$13 * (Dashboard!$D$12 / 365) * 'Lookups and Calculations'!$F$12</f>
        <v>1602.0878730267946</v>
      </c>
      <c r="N9081" s="12">
        <f>H9081 * Dashboard!$I$14 * Dashboard!$I$15 * (Dashboard!$D$12 / 365) * 'Lookups and Calculations'!$F$12</f>
        <v>0</v>
      </c>
    </row>
    <row r="9082" spans="1:14" x14ac:dyDescent="0.35">
      <c r="A9082" s="2">
        <v>9081</v>
      </c>
      <c r="B9082" s="11">
        <v>0.25489164884971288</v>
      </c>
      <c r="C9082" s="11">
        <v>-1.6407450761666</v>
      </c>
      <c r="D9082" s="3">
        <f>B9082*Dashboard!$D$11*Dashboard!$D$10*SQRT(Dashboard!$D$12/365)</f>
        <v>63284.948863076803</v>
      </c>
      <c r="E9082" s="3">
        <f>IF(Dashboard!$I$3,C9082*Dashboard!$E$11*Dashboard!$E$10*SQRT(Dashboard!$D$12/365),0)</f>
        <v>-814734.17203849135</v>
      </c>
      <c r="F9082" s="3">
        <f>D9082+IF(Dashboard!$I$3,E9082,0)</f>
        <v>-751449.22317541461</v>
      </c>
      <c r="G9082" s="3">
        <f>IF(Dashboard!$I$4, ('Lookups and Calculations'!$F$9) / (1 - 'Lookups and Calculations'!$F$10), 'Lookups and Calculations'!$F$9)</f>
        <v>1951878.888340465</v>
      </c>
      <c r="H9082" s="12">
        <f t="shared" si="282"/>
        <v>0</v>
      </c>
      <c r="I9082" s="12">
        <f t="shared" si="283"/>
        <v>0</v>
      </c>
      <c r="J9082" s="13">
        <f>(1 - Dashboard!$I$9) * H9082 * Dashboard!$I$8 * 'Lookups and Calculations'!$F$12</f>
        <v>0</v>
      </c>
      <c r="K9082" s="12">
        <f>(1 - Dashboard!$I$11) * I9082 * Dashboard!$I$10 * 'Lookups and Calculations'!$F$12</f>
        <v>0</v>
      </c>
      <c r="L9082" s="12">
        <f>(H9082 - I9082) * Dashboard!$I$13 * (Dashboard!$D$12 / 365) * 'Lookups and Calculations'!$F$12</f>
        <v>0</v>
      </c>
      <c r="M9082" s="3">
        <f>(G9082*2) * Dashboard!$I$13 * (Dashboard!$D$12 / 365) * 'Lookups and Calculations'!$F$12</f>
        <v>1602.0878730267946</v>
      </c>
      <c r="N9082" s="12">
        <f>H9082 * Dashboard!$I$14 * Dashboard!$I$15 * (Dashboard!$D$12 / 365) * 'Lookups and Calculations'!$F$12</f>
        <v>0</v>
      </c>
    </row>
    <row r="9083" spans="1:14" x14ac:dyDescent="0.35">
      <c r="A9083" s="2">
        <v>9082</v>
      </c>
      <c r="B9083" s="11">
        <v>-0.19660111861599525</v>
      </c>
      <c r="C9083" s="11">
        <v>0.20507876643469464</v>
      </c>
      <c r="D9083" s="3">
        <f>B9083*Dashboard!$D$11*Dashboard!$D$10*SQRT(Dashboard!$D$12/365)</f>
        <v>-48812.473041723082</v>
      </c>
      <c r="E9083" s="3">
        <f>IF(Dashboard!$I$3,C9083*Dashboard!$E$11*Dashboard!$E$10*SQRT(Dashboard!$D$12/365),0)</f>
        <v>101834.63683719777</v>
      </c>
      <c r="F9083" s="3">
        <f>D9083+IF(Dashboard!$I$3,E9083,0)</f>
        <v>53022.163795474691</v>
      </c>
      <c r="G9083" s="3">
        <f>IF(Dashboard!$I$4, ('Lookups and Calculations'!$F$9) / (1 - 'Lookups and Calculations'!$F$10), 'Lookups and Calculations'!$F$9)</f>
        <v>1951878.888340465</v>
      </c>
      <c r="H9083" s="12">
        <f t="shared" si="282"/>
        <v>0</v>
      </c>
      <c r="I9083" s="12">
        <f t="shared" si="283"/>
        <v>0</v>
      </c>
      <c r="J9083" s="13">
        <f>(1 - Dashboard!$I$9) * H9083 * Dashboard!$I$8 * 'Lookups and Calculations'!$F$12</f>
        <v>0</v>
      </c>
      <c r="K9083" s="12">
        <f>(1 - Dashboard!$I$11) * I9083 * Dashboard!$I$10 * 'Lookups and Calculations'!$F$12</f>
        <v>0</v>
      </c>
      <c r="L9083" s="12">
        <f>(H9083 - I9083) * Dashboard!$I$13 * (Dashboard!$D$12 / 365) * 'Lookups and Calculations'!$F$12</f>
        <v>0</v>
      </c>
      <c r="M9083" s="3">
        <f>(G9083*2) * Dashboard!$I$13 * (Dashboard!$D$12 / 365) * 'Lookups and Calculations'!$F$12</f>
        <v>1602.0878730267946</v>
      </c>
      <c r="N9083" s="12">
        <f>H9083 * Dashboard!$I$14 * Dashboard!$I$15 * (Dashboard!$D$12 / 365) * 'Lookups and Calculations'!$F$12</f>
        <v>0</v>
      </c>
    </row>
    <row r="9084" spans="1:14" x14ac:dyDescent="0.35">
      <c r="A9084" s="2">
        <v>9083</v>
      </c>
      <c r="B9084" s="11">
        <v>1.8647741848509451</v>
      </c>
      <c r="C9084" s="11">
        <v>-1.0453649489997481</v>
      </c>
      <c r="D9084" s="3">
        <f>B9084*Dashboard!$D$11*Dashboard!$D$10*SQRT(Dashboard!$D$12/365)</f>
        <v>462989.42888889683</v>
      </c>
      <c r="E9084" s="3">
        <f>IF(Dashboard!$I$3,C9084*Dashboard!$E$11*Dashboard!$E$10*SQRT(Dashboard!$D$12/365),0)</f>
        <v>-519090.11251842335</v>
      </c>
      <c r="F9084" s="3">
        <f>D9084+IF(Dashboard!$I$3,E9084,0)</f>
        <v>-56100.683629526524</v>
      </c>
      <c r="G9084" s="3">
        <f>IF(Dashboard!$I$4, ('Lookups and Calculations'!$F$9) / (1 - 'Lookups and Calculations'!$F$10), 'Lookups and Calculations'!$F$9)</f>
        <v>1951878.888340465</v>
      </c>
      <c r="H9084" s="12">
        <f t="shared" si="282"/>
        <v>0</v>
      </c>
      <c r="I9084" s="12">
        <f t="shared" si="283"/>
        <v>0</v>
      </c>
      <c r="J9084" s="13">
        <f>(1 - Dashboard!$I$9) * H9084 * Dashboard!$I$8 * 'Lookups and Calculations'!$F$12</f>
        <v>0</v>
      </c>
      <c r="K9084" s="12">
        <f>(1 - Dashboard!$I$11) * I9084 * Dashboard!$I$10 * 'Lookups and Calculations'!$F$12</f>
        <v>0</v>
      </c>
      <c r="L9084" s="12">
        <f>(H9084 - I9084) * Dashboard!$I$13 * (Dashboard!$D$12 / 365) * 'Lookups and Calculations'!$F$12</f>
        <v>0</v>
      </c>
      <c r="M9084" s="3">
        <f>(G9084*2) * Dashboard!$I$13 * (Dashboard!$D$12 / 365) * 'Lookups and Calculations'!$F$12</f>
        <v>1602.0878730267946</v>
      </c>
      <c r="N9084" s="12">
        <f>H9084 * Dashboard!$I$14 * Dashboard!$I$15 * (Dashboard!$D$12 / 365) * 'Lookups and Calculations'!$F$12</f>
        <v>0</v>
      </c>
    </row>
    <row r="9085" spans="1:14" x14ac:dyDescent="0.35">
      <c r="A9085" s="2">
        <v>9084</v>
      </c>
      <c r="B9085" s="11">
        <v>0.74672805281501253</v>
      </c>
      <c r="C9085" s="11">
        <v>1.0443101982306933</v>
      </c>
      <c r="D9085" s="3">
        <f>B9085*Dashboard!$D$11*Dashboard!$D$10*SQRT(Dashboard!$D$12/365)</f>
        <v>185398.9601082853</v>
      </c>
      <c r="E9085" s="3">
        <f>IF(Dashboard!$I$3,C9085*Dashboard!$E$11*Dashboard!$E$10*SQRT(Dashboard!$D$12/365),0)</f>
        <v>518566.36174993677</v>
      </c>
      <c r="F9085" s="3">
        <f>D9085+IF(Dashboard!$I$3,E9085,0)</f>
        <v>703965.32185822213</v>
      </c>
      <c r="G9085" s="3">
        <f>IF(Dashboard!$I$4, ('Lookups and Calculations'!$F$9) / (1 - 'Lookups and Calculations'!$F$10), 'Lookups and Calculations'!$F$9)</f>
        <v>1951878.888340465</v>
      </c>
      <c r="H9085" s="12">
        <f t="shared" si="282"/>
        <v>0</v>
      </c>
      <c r="I9085" s="12">
        <f t="shared" si="283"/>
        <v>0</v>
      </c>
      <c r="J9085" s="13">
        <f>(1 - Dashboard!$I$9) * H9085 * Dashboard!$I$8 * 'Lookups and Calculations'!$F$12</f>
        <v>0</v>
      </c>
      <c r="K9085" s="12">
        <f>(1 - Dashboard!$I$11) * I9085 * Dashboard!$I$10 * 'Lookups and Calculations'!$F$12</f>
        <v>0</v>
      </c>
      <c r="L9085" s="12">
        <f>(H9085 - I9085) * Dashboard!$I$13 * (Dashboard!$D$12 / 365) * 'Lookups and Calculations'!$F$12</f>
        <v>0</v>
      </c>
      <c r="M9085" s="3">
        <f>(G9085*2) * Dashboard!$I$13 * (Dashboard!$D$12 / 365) * 'Lookups and Calculations'!$F$12</f>
        <v>1602.0878730267946</v>
      </c>
      <c r="N9085" s="12">
        <f>H9085 * Dashboard!$I$14 * Dashboard!$I$15 * (Dashboard!$D$12 / 365) * 'Lookups and Calculations'!$F$12</f>
        <v>0</v>
      </c>
    </row>
    <row r="9086" spans="1:14" x14ac:dyDescent="0.35">
      <c r="A9086" s="2">
        <v>9085</v>
      </c>
      <c r="B9086" s="11">
        <v>-0.14453040494154343</v>
      </c>
      <c r="C9086" s="11">
        <v>-1.1710769447587273</v>
      </c>
      <c r="D9086" s="3">
        <f>B9086*Dashboard!$D$11*Dashboard!$D$10*SQRT(Dashboard!$D$12/365)</f>
        <v>-35884.264263511839</v>
      </c>
      <c r="E9086" s="3">
        <f>IF(Dashboard!$I$3,C9086*Dashboard!$E$11*Dashboard!$E$10*SQRT(Dashboard!$D$12/365),0)</f>
        <v>-581514.10529327556</v>
      </c>
      <c r="F9086" s="3">
        <f>D9086+IF(Dashboard!$I$3,E9086,0)</f>
        <v>-617398.36955678742</v>
      </c>
      <c r="G9086" s="3">
        <f>IF(Dashboard!$I$4, ('Lookups and Calculations'!$F$9) / (1 - 'Lookups and Calculations'!$F$10), 'Lookups and Calculations'!$F$9)</f>
        <v>1951878.888340465</v>
      </c>
      <c r="H9086" s="12">
        <f t="shared" si="282"/>
        <v>0</v>
      </c>
      <c r="I9086" s="12">
        <f t="shared" si="283"/>
        <v>0</v>
      </c>
      <c r="J9086" s="13">
        <f>(1 - Dashboard!$I$9) * H9086 * Dashboard!$I$8 * 'Lookups and Calculations'!$F$12</f>
        <v>0</v>
      </c>
      <c r="K9086" s="12">
        <f>(1 - Dashboard!$I$11) * I9086 * Dashboard!$I$10 * 'Lookups and Calculations'!$F$12</f>
        <v>0</v>
      </c>
      <c r="L9086" s="12">
        <f>(H9086 - I9086) * Dashboard!$I$13 * (Dashboard!$D$12 / 365) * 'Lookups and Calculations'!$F$12</f>
        <v>0</v>
      </c>
      <c r="M9086" s="3">
        <f>(G9086*2) * Dashboard!$I$13 * (Dashboard!$D$12 / 365) * 'Lookups and Calculations'!$F$12</f>
        <v>1602.0878730267946</v>
      </c>
      <c r="N9086" s="12">
        <f>H9086 * Dashboard!$I$14 * Dashboard!$I$15 * (Dashboard!$D$12 / 365) * 'Lookups and Calculations'!$F$12</f>
        <v>0</v>
      </c>
    </row>
    <row r="9087" spans="1:14" x14ac:dyDescent="0.35">
      <c r="A9087" s="2">
        <v>9086</v>
      </c>
      <c r="B9087" s="11">
        <v>1.4215350842395904</v>
      </c>
      <c r="C9087" s="11">
        <v>-0.13597936105558756</v>
      </c>
      <c r="D9087" s="3">
        <f>B9087*Dashboard!$D$11*Dashboard!$D$10*SQRT(Dashboard!$D$12/365)</f>
        <v>352941.24197146442</v>
      </c>
      <c r="E9087" s="3">
        <f>IF(Dashboard!$I$3,C9087*Dashboard!$E$11*Dashboard!$E$10*SQRT(Dashboard!$D$12/365),0)</f>
        <v>-67522.391962795053</v>
      </c>
      <c r="F9087" s="3">
        <f>D9087+IF(Dashboard!$I$3,E9087,0)</f>
        <v>285418.85000866937</v>
      </c>
      <c r="G9087" s="3">
        <f>IF(Dashboard!$I$4, ('Lookups and Calculations'!$F$9) / (1 - 'Lookups and Calculations'!$F$10), 'Lookups and Calculations'!$F$9)</f>
        <v>1951878.888340465</v>
      </c>
      <c r="H9087" s="12">
        <f t="shared" si="282"/>
        <v>0</v>
      </c>
      <c r="I9087" s="12">
        <f t="shared" si="283"/>
        <v>0</v>
      </c>
      <c r="J9087" s="13">
        <f>(1 - Dashboard!$I$9) * H9087 * Dashboard!$I$8 * 'Lookups and Calculations'!$F$12</f>
        <v>0</v>
      </c>
      <c r="K9087" s="12">
        <f>(1 - Dashboard!$I$11) * I9087 * Dashboard!$I$10 * 'Lookups and Calculations'!$F$12</f>
        <v>0</v>
      </c>
      <c r="L9087" s="12">
        <f>(H9087 - I9087) * Dashboard!$I$13 * (Dashboard!$D$12 / 365) * 'Lookups and Calculations'!$F$12</f>
        <v>0</v>
      </c>
      <c r="M9087" s="3">
        <f>(G9087*2) * Dashboard!$I$13 * (Dashboard!$D$12 / 365) * 'Lookups and Calculations'!$F$12</f>
        <v>1602.0878730267946</v>
      </c>
      <c r="N9087" s="12">
        <f>H9087 * Dashboard!$I$14 * Dashboard!$I$15 * (Dashboard!$D$12 / 365) * 'Lookups and Calculations'!$F$12</f>
        <v>0</v>
      </c>
    </row>
    <row r="9088" spans="1:14" x14ac:dyDescent="0.35">
      <c r="A9088" s="2">
        <v>9087</v>
      </c>
      <c r="B9088" s="11">
        <v>0.76445935572421297</v>
      </c>
      <c r="C9088" s="11">
        <v>-2.2261580139599273</v>
      </c>
      <c r="D9088" s="3">
        <f>B9088*Dashboard!$D$11*Dashboard!$D$10*SQRT(Dashboard!$D$12/365)</f>
        <v>189801.31931835931</v>
      </c>
      <c r="E9088" s="3">
        <f>IF(Dashboard!$I$3,C9088*Dashboard!$E$11*Dashboard!$E$10*SQRT(Dashboard!$D$12/365),0)</f>
        <v>-1105428.8887875529</v>
      </c>
      <c r="F9088" s="3">
        <f>D9088+IF(Dashboard!$I$3,E9088,0)</f>
        <v>-915627.5694691937</v>
      </c>
      <c r="G9088" s="3">
        <f>IF(Dashboard!$I$4, ('Lookups and Calculations'!$F$9) / (1 - 'Lookups and Calculations'!$F$10), 'Lookups and Calculations'!$F$9)</f>
        <v>1951878.888340465</v>
      </c>
      <c r="H9088" s="12">
        <f t="shared" si="282"/>
        <v>0</v>
      </c>
      <c r="I9088" s="12">
        <f t="shared" si="283"/>
        <v>0</v>
      </c>
      <c r="J9088" s="13">
        <f>(1 - Dashboard!$I$9) * H9088 * Dashboard!$I$8 * 'Lookups and Calculations'!$F$12</f>
        <v>0</v>
      </c>
      <c r="K9088" s="12">
        <f>(1 - Dashboard!$I$11) * I9088 * Dashboard!$I$10 * 'Lookups and Calculations'!$F$12</f>
        <v>0</v>
      </c>
      <c r="L9088" s="12">
        <f>(H9088 - I9088) * Dashboard!$I$13 * (Dashboard!$D$12 / 365) * 'Lookups and Calculations'!$F$12</f>
        <v>0</v>
      </c>
      <c r="M9088" s="3">
        <f>(G9088*2) * Dashboard!$I$13 * (Dashboard!$D$12 / 365) * 'Lookups and Calculations'!$F$12</f>
        <v>1602.0878730267946</v>
      </c>
      <c r="N9088" s="12">
        <f>H9088 * Dashboard!$I$14 * Dashboard!$I$15 * (Dashboard!$D$12 / 365) * 'Lookups and Calculations'!$F$12</f>
        <v>0</v>
      </c>
    </row>
    <row r="9089" spans="1:14" x14ac:dyDescent="0.35">
      <c r="A9089" s="2">
        <v>9088</v>
      </c>
      <c r="B9089" s="11">
        <v>0.85112669572353883</v>
      </c>
      <c r="C9089" s="11">
        <v>-0.29349718496685101</v>
      </c>
      <c r="D9089" s="3">
        <f>B9089*Dashboard!$D$11*Dashboard!$D$10*SQRT(Dashboard!$D$12/365)</f>
        <v>211319.23959824297</v>
      </c>
      <c r="E9089" s="3">
        <f>IF(Dashboard!$I$3,C9089*Dashboard!$E$11*Dashboard!$E$10*SQRT(Dashboard!$D$12/365),0)</f>
        <v>-145739.99914007058</v>
      </c>
      <c r="F9089" s="3">
        <f>D9089+IF(Dashboard!$I$3,E9089,0)</f>
        <v>65579.240458172397</v>
      </c>
      <c r="G9089" s="3">
        <f>IF(Dashboard!$I$4, ('Lookups and Calculations'!$F$9) / (1 - 'Lookups and Calculations'!$F$10), 'Lookups and Calculations'!$F$9)</f>
        <v>1951878.888340465</v>
      </c>
      <c r="H9089" s="12">
        <f t="shared" si="282"/>
        <v>0</v>
      </c>
      <c r="I9089" s="12">
        <f t="shared" si="283"/>
        <v>0</v>
      </c>
      <c r="J9089" s="13">
        <f>(1 - Dashboard!$I$9) * H9089 * Dashboard!$I$8 * 'Lookups and Calculations'!$F$12</f>
        <v>0</v>
      </c>
      <c r="K9089" s="12">
        <f>(1 - Dashboard!$I$11) * I9089 * Dashboard!$I$10 * 'Lookups and Calculations'!$F$12</f>
        <v>0</v>
      </c>
      <c r="L9089" s="12">
        <f>(H9089 - I9089) * Dashboard!$I$13 * (Dashboard!$D$12 / 365) * 'Lookups and Calculations'!$F$12</f>
        <v>0</v>
      </c>
      <c r="M9089" s="3">
        <f>(G9089*2) * Dashboard!$I$13 * (Dashboard!$D$12 / 365) * 'Lookups and Calculations'!$F$12</f>
        <v>1602.0878730267946</v>
      </c>
      <c r="N9089" s="12">
        <f>H9089 * Dashboard!$I$14 * Dashboard!$I$15 * (Dashboard!$D$12 / 365) * 'Lookups and Calculations'!$F$12</f>
        <v>0</v>
      </c>
    </row>
    <row r="9090" spans="1:14" x14ac:dyDescent="0.35">
      <c r="A9090" s="2">
        <v>9089</v>
      </c>
      <c r="B9090" s="11">
        <v>-6.5948822380006752E-2</v>
      </c>
      <c r="C9090" s="11">
        <v>0.3560406772989998</v>
      </c>
      <c r="D9090" s="3">
        <f>B9090*Dashboard!$D$11*Dashboard!$D$10*SQRT(Dashboard!$D$12/365)</f>
        <v>-16373.890124425565</v>
      </c>
      <c r="E9090" s="3">
        <f>IF(Dashboard!$I$3,C9090*Dashboard!$E$11*Dashboard!$E$10*SQRT(Dashboard!$D$12/365),0)</f>
        <v>176796.81666877662</v>
      </c>
      <c r="F9090" s="3">
        <f>D9090+IF(Dashboard!$I$3,E9090,0)</f>
        <v>160422.92654435107</v>
      </c>
      <c r="G9090" s="3">
        <f>IF(Dashboard!$I$4, ('Lookups and Calculations'!$F$9) / (1 - 'Lookups and Calculations'!$F$10), 'Lookups and Calculations'!$F$9)</f>
        <v>1951878.888340465</v>
      </c>
      <c r="H9090" s="12">
        <f t="shared" si="282"/>
        <v>0</v>
      </c>
      <c r="I9090" s="12">
        <f t="shared" si="283"/>
        <v>0</v>
      </c>
      <c r="J9090" s="13">
        <f>(1 - Dashboard!$I$9) * H9090 * Dashboard!$I$8 * 'Lookups and Calculations'!$F$12</f>
        <v>0</v>
      </c>
      <c r="K9090" s="12">
        <f>(1 - Dashboard!$I$11) * I9090 * Dashboard!$I$10 * 'Lookups and Calculations'!$F$12</f>
        <v>0</v>
      </c>
      <c r="L9090" s="12">
        <f>(H9090 - I9090) * Dashboard!$I$13 * (Dashboard!$D$12 / 365) * 'Lookups and Calculations'!$F$12</f>
        <v>0</v>
      </c>
      <c r="M9090" s="3">
        <f>(G9090*2) * Dashboard!$I$13 * (Dashboard!$D$12 / 365) * 'Lookups and Calculations'!$F$12</f>
        <v>1602.0878730267946</v>
      </c>
      <c r="N9090" s="12">
        <f>H9090 * Dashboard!$I$14 * Dashboard!$I$15 * (Dashboard!$D$12 / 365) * 'Lookups and Calculations'!$F$12</f>
        <v>0</v>
      </c>
    </row>
    <row r="9091" spans="1:14" x14ac:dyDescent="0.35">
      <c r="A9091" s="2">
        <v>9090</v>
      </c>
      <c r="B9091" s="11">
        <v>-1.8516634982281193</v>
      </c>
      <c r="C9091" s="11">
        <v>0.31445781505237169</v>
      </c>
      <c r="D9091" s="3">
        <f>B9091*Dashboard!$D$11*Dashboard!$D$10*SQRT(Dashboard!$D$12/365)</f>
        <v>-459734.28445309552</v>
      </c>
      <c r="E9091" s="3">
        <f>IF(Dashboard!$I$3,C9091*Dashboard!$E$11*Dashboard!$E$10*SQRT(Dashboard!$D$12/365),0)</f>
        <v>156148.2836726263</v>
      </c>
      <c r="F9091" s="3">
        <f>D9091+IF(Dashboard!$I$3,E9091,0)</f>
        <v>-303586.00078046921</v>
      </c>
      <c r="G9091" s="3">
        <f>IF(Dashboard!$I$4, ('Lookups and Calculations'!$F$9) / (1 - 'Lookups and Calculations'!$F$10), 'Lookups and Calculations'!$F$9)</f>
        <v>1951878.888340465</v>
      </c>
      <c r="H9091" s="12">
        <f t="shared" ref="H9091:H9154" si="284">MAX(0,F9091-G9091)</f>
        <v>0</v>
      </c>
      <c r="I9091" s="12">
        <f t="shared" ref="I9091:I9154" si="285">MAX(0,-F9091-G9091)</f>
        <v>0</v>
      </c>
      <c r="J9091" s="13">
        <f>(1 - Dashboard!$I$9) * H9091 * Dashboard!$I$8 * 'Lookups and Calculations'!$F$12</f>
        <v>0</v>
      </c>
      <c r="K9091" s="12">
        <f>(1 - Dashboard!$I$11) * I9091 * Dashboard!$I$10 * 'Lookups and Calculations'!$F$12</f>
        <v>0</v>
      </c>
      <c r="L9091" s="12">
        <f>(H9091 - I9091) * Dashboard!$I$13 * (Dashboard!$D$12 / 365) * 'Lookups and Calculations'!$F$12</f>
        <v>0</v>
      </c>
      <c r="M9091" s="3">
        <f>(G9091*2) * Dashboard!$I$13 * (Dashboard!$D$12 / 365) * 'Lookups and Calculations'!$F$12</f>
        <v>1602.0878730267946</v>
      </c>
      <c r="N9091" s="12">
        <f>H9091 * Dashboard!$I$14 * Dashboard!$I$15 * (Dashboard!$D$12 / 365) * 'Lookups and Calculations'!$F$12</f>
        <v>0</v>
      </c>
    </row>
    <row r="9092" spans="1:14" x14ac:dyDescent="0.35">
      <c r="A9092" s="2">
        <v>9091</v>
      </c>
      <c r="B9092" s="11">
        <v>-0.75149741106999179</v>
      </c>
      <c r="C9092" s="11">
        <v>-0.75638117641028335</v>
      </c>
      <c r="D9092" s="3">
        <f>B9092*Dashboard!$D$11*Dashboard!$D$10*SQRT(Dashboard!$D$12/365)</f>
        <v>-186583.10480128787</v>
      </c>
      <c r="E9092" s="3">
        <f>IF(Dashboard!$I$3,C9092*Dashboard!$E$11*Dashboard!$E$10*SQRT(Dashboard!$D$12/365),0)</f>
        <v>-375591.3093750822</v>
      </c>
      <c r="F9092" s="3">
        <f>D9092+IF(Dashboard!$I$3,E9092,0)</f>
        <v>-562174.41417637002</v>
      </c>
      <c r="G9092" s="3">
        <f>IF(Dashboard!$I$4, ('Lookups and Calculations'!$F$9) / (1 - 'Lookups and Calculations'!$F$10), 'Lookups and Calculations'!$F$9)</f>
        <v>1951878.888340465</v>
      </c>
      <c r="H9092" s="12">
        <f t="shared" si="284"/>
        <v>0</v>
      </c>
      <c r="I9092" s="12">
        <f t="shared" si="285"/>
        <v>0</v>
      </c>
      <c r="J9092" s="13">
        <f>(1 - Dashboard!$I$9) * H9092 * Dashboard!$I$8 * 'Lookups and Calculations'!$F$12</f>
        <v>0</v>
      </c>
      <c r="K9092" s="12">
        <f>(1 - Dashboard!$I$11) * I9092 * Dashboard!$I$10 * 'Lookups and Calculations'!$F$12</f>
        <v>0</v>
      </c>
      <c r="L9092" s="12">
        <f>(H9092 - I9092) * Dashboard!$I$13 * (Dashboard!$D$12 / 365) * 'Lookups and Calculations'!$F$12</f>
        <v>0</v>
      </c>
      <c r="M9092" s="3">
        <f>(G9092*2) * Dashboard!$I$13 * (Dashboard!$D$12 / 365) * 'Lookups and Calculations'!$F$12</f>
        <v>1602.0878730267946</v>
      </c>
      <c r="N9092" s="12">
        <f>H9092 * Dashboard!$I$14 * Dashboard!$I$15 * (Dashboard!$D$12 / 365) * 'Lookups and Calculations'!$F$12</f>
        <v>0</v>
      </c>
    </row>
    <row r="9093" spans="1:14" x14ac:dyDescent="0.35">
      <c r="A9093" s="2">
        <v>9092</v>
      </c>
      <c r="B9093" s="11">
        <v>2.6639158078324559</v>
      </c>
      <c r="C9093" s="11">
        <v>0.90878542452826783</v>
      </c>
      <c r="D9093" s="3">
        <f>B9093*Dashboard!$D$11*Dashboard!$D$10*SQRT(Dashboard!$D$12/365)</f>
        <v>661401.72279092239</v>
      </c>
      <c r="E9093" s="3">
        <f>IF(Dashboard!$I$3,C9093*Dashboard!$E$11*Dashboard!$E$10*SQRT(Dashboard!$D$12/365),0)</f>
        <v>451269.70128935837</v>
      </c>
      <c r="F9093" s="3">
        <f>D9093+IF(Dashboard!$I$3,E9093,0)</f>
        <v>1112671.4240802808</v>
      </c>
      <c r="G9093" s="3">
        <f>IF(Dashboard!$I$4, ('Lookups and Calculations'!$F$9) / (1 - 'Lookups and Calculations'!$F$10), 'Lookups and Calculations'!$F$9)</f>
        <v>1951878.888340465</v>
      </c>
      <c r="H9093" s="12">
        <f t="shared" si="284"/>
        <v>0</v>
      </c>
      <c r="I9093" s="12">
        <f t="shared" si="285"/>
        <v>0</v>
      </c>
      <c r="J9093" s="13">
        <f>(1 - Dashboard!$I$9) * H9093 * Dashboard!$I$8 * 'Lookups and Calculations'!$F$12</f>
        <v>0</v>
      </c>
      <c r="K9093" s="12">
        <f>(1 - Dashboard!$I$11) * I9093 * Dashboard!$I$10 * 'Lookups and Calculations'!$F$12</f>
        <v>0</v>
      </c>
      <c r="L9093" s="12">
        <f>(H9093 - I9093) * Dashboard!$I$13 * (Dashboard!$D$12 / 365) * 'Lookups and Calculations'!$F$12</f>
        <v>0</v>
      </c>
      <c r="M9093" s="3">
        <f>(G9093*2) * Dashboard!$I$13 * (Dashboard!$D$12 / 365) * 'Lookups and Calculations'!$F$12</f>
        <v>1602.0878730267946</v>
      </c>
      <c r="N9093" s="12">
        <f>H9093 * Dashboard!$I$14 * Dashboard!$I$15 * (Dashboard!$D$12 / 365) * 'Lookups and Calculations'!$F$12</f>
        <v>0</v>
      </c>
    </row>
    <row r="9094" spans="1:14" x14ac:dyDescent="0.35">
      <c r="A9094" s="2">
        <v>9093</v>
      </c>
      <c r="B9094" s="11">
        <v>0.33221660130223668</v>
      </c>
      <c r="C9094" s="11">
        <v>-0.53231831627555026</v>
      </c>
      <c r="D9094" s="3">
        <f>B9094*Dashboard!$D$11*Dashboard!$D$10*SQRT(Dashboard!$D$12/365)</f>
        <v>82483.324658758851</v>
      </c>
      <c r="E9094" s="3">
        <f>IF(Dashboard!$I$3,C9094*Dashboard!$E$11*Dashboard!$E$10*SQRT(Dashboard!$D$12/365),0)</f>
        <v>-264329.86389632587</v>
      </c>
      <c r="F9094" s="3">
        <f>D9094+IF(Dashboard!$I$3,E9094,0)</f>
        <v>-181846.53923756702</v>
      </c>
      <c r="G9094" s="3">
        <f>IF(Dashboard!$I$4, ('Lookups and Calculations'!$F$9) / (1 - 'Lookups and Calculations'!$F$10), 'Lookups and Calculations'!$F$9)</f>
        <v>1951878.888340465</v>
      </c>
      <c r="H9094" s="12">
        <f t="shared" si="284"/>
        <v>0</v>
      </c>
      <c r="I9094" s="12">
        <f t="shared" si="285"/>
        <v>0</v>
      </c>
      <c r="J9094" s="13">
        <f>(1 - Dashboard!$I$9) * H9094 * Dashboard!$I$8 * 'Lookups and Calculations'!$F$12</f>
        <v>0</v>
      </c>
      <c r="K9094" s="12">
        <f>(1 - Dashboard!$I$11) * I9094 * Dashboard!$I$10 * 'Lookups and Calculations'!$F$12</f>
        <v>0</v>
      </c>
      <c r="L9094" s="12">
        <f>(H9094 - I9094) * Dashboard!$I$13 * (Dashboard!$D$12 / 365) * 'Lookups and Calculations'!$F$12</f>
        <v>0</v>
      </c>
      <c r="M9094" s="3">
        <f>(G9094*2) * Dashboard!$I$13 * (Dashboard!$D$12 / 365) * 'Lookups and Calculations'!$F$12</f>
        <v>1602.0878730267946</v>
      </c>
      <c r="N9094" s="12">
        <f>H9094 * Dashboard!$I$14 * Dashboard!$I$15 * (Dashboard!$D$12 / 365) * 'Lookups and Calculations'!$F$12</f>
        <v>0</v>
      </c>
    </row>
    <row r="9095" spans="1:14" x14ac:dyDescent="0.35">
      <c r="A9095" s="2">
        <v>9094</v>
      </c>
      <c r="B9095" s="11">
        <v>-0.93366103917777354</v>
      </c>
      <c r="C9095" s="11">
        <v>-0.41033784750832208</v>
      </c>
      <c r="D9095" s="3">
        <f>B9095*Dashboard!$D$11*Dashboard!$D$10*SQRT(Dashboard!$D$12/365)</f>
        <v>-231811.01219463945</v>
      </c>
      <c r="E9095" s="3">
        <f>IF(Dashboard!$I$3,C9095*Dashboard!$E$11*Dashboard!$E$10*SQRT(Dashboard!$D$12/365),0)</f>
        <v>-203758.81134858474</v>
      </c>
      <c r="F9095" s="3">
        <f>D9095+IF(Dashboard!$I$3,E9095,0)</f>
        <v>-435569.82354322419</v>
      </c>
      <c r="G9095" s="3">
        <f>IF(Dashboard!$I$4, ('Lookups and Calculations'!$F$9) / (1 - 'Lookups and Calculations'!$F$10), 'Lookups and Calculations'!$F$9)</f>
        <v>1951878.888340465</v>
      </c>
      <c r="H9095" s="12">
        <f t="shared" si="284"/>
        <v>0</v>
      </c>
      <c r="I9095" s="12">
        <f t="shared" si="285"/>
        <v>0</v>
      </c>
      <c r="J9095" s="13">
        <f>(1 - Dashboard!$I$9) * H9095 * Dashboard!$I$8 * 'Lookups and Calculations'!$F$12</f>
        <v>0</v>
      </c>
      <c r="K9095" s="12">
        <f>(1 - Dashboard!$I$11) * I9095 * Dashboard!$I$10 * 'Lookups and Calculations'!$F$12</f>
        <v>0</v>
      </c>
      <c r="L9095" s="12">
        <f>(H9095 - I9095) * Dashboard!$I$13 * (Dashboard!$D$12 / 365) * 'Lookups and Calculations'!$F$12</f>
        <v>0</v>
      </c>
      <c r="M9095" s="3">
        <f>(G9095*2) * Dashboard!$I$13 * (Dashboard!$D$12 / 365) * 'Lookups and Calculations'!$F$12</f>
        <v>1602.0878730267946</v>
      </c>
      <c r="N9095" s="12">
        <f>H9095 * Dashboard!$I$14 * Dashboard!$I$15 * (Dashboard!$D$12 / 365) * 'Lookups and Calculations'!$F$12</f>
        <v>0</v>
      </c>
    </row>
    <row r="9096" spans="1:14" x14ac:dyDescent="0.35">
      <c r="A9096" s="2">
        <v>9095</v>
      </c>
      <c r="B9096" s="11">
        <v>-1.1115702485193368</v>
      </c>
      <c r="C9096" s="11">
        <v>0.94046258381151759</v>
      </c>
      <c r="D9096" s="3">
        <f>B9096*Dashboard!$D$11*Dashboard!$D$10*SQRT(Dashboard!$D$12/365)</f>
        <v>-275982.62498094019</v>
      </c>
      <c r="E9096" s="3">
        <f>IF(Dashboard!$I$3,C9096*Dashboard!$E$11*Dashboard!$E$10*SQRT(Dashboard!$D$12/365),0)</f>
        <v>466999.42342356598</v>
      </c>
      <c r="F9096" s="3">
        <f>D9096+IF(Dashboard!$I$3,E9096,0)</f>
        <v>191016.79844262579</v>
      </c>
      <c r="G9096" s="3">
        <f>IF(Dashboard!$I$4, ('Lookups and Calculations'!$F$9) / (1 - 'Lookups and Calculations'!$F$10), 'Lookups and Calculations'!$F$9)</f>
        <v>1951878.888340465</v>
      </c>
      <c r="H9096" s="12">
        <f t="shared" si="284"/>
        <v>0</v>
      </c>
      <c r="I9096" s="12">
        <f t="shared" si="285"/>
        <v>0</v>
      </c>
      <c r="J9096" s="13">
        <f>(1 - Dashboard!$I$9) * H9096 * Dashboard!$I$8 * 'Lookups and Calculations'!$F$12</f>
        <v>0</v>
      </c>
      <c r="K9096" s="12">
        <f>(1 - Dashboard!$I$11) * I9096 * Dashboard!$I$10 * 'Lookups and Calculations'!$F$12</f>
        <v>0</v>
      </c>
      <c r="L9096" s="12">
        <f>(H9096 - I9096) * Dashboard!$I$13 * (Dashboard!$D$12 / 365) * 'Lookups and Calculations'!$F$12</f>
        <v>0</v>
      </c>
      <c r="M9096" s="3">
        <f>(G9096*2) * Dashboard!$I$13 * (Dashboard!$D$12 / 365) * 'Lookups and Calculations'!$F$12</f>
        <v>1602.0878730267946</v>
      </c>
      <c r="N9096" s="12">
        <f>H9096 * Dashboard!$I$14 * Dashboard!$I$15 * (Dashboard!$D$12 / 365) * 'Lookups and Calculations'!$F$12</f>
        <v>0</v>
      </c>
    </row>
    <row r="9097" spans="1:14" x14ac:dyDescent="0.35">
      <c r="A9097" s="2">
        <v>9096</v>
      </c>
      <c r="B9097" s="11">
        <v>0.59021867274329631</v>
      </c>
      <c r="C9097" s="11">
        <v>0.11060196200756899</v>
      </c>
      <c r="D9097" s="3">
        <f>B9097*Dashboard!$D$11*Dashboard!$D$10*SQRT(Dashboard!$D$12/365)</f>
        <v>146540.53473762778</v>
      </c>
      <c r="E9097" s="3">
        <f>IF(Dashboard!$I$3,C9097*Dashboard!$E$11*Dashboard!$E$10*SQRT(Dashboard!$D$12/365),0)</f>
        <v>54920.901029063687</v>
      </c>
      <c r="F9097" s="3">
        <f>D9097+IF(Dashboard!$I$3,E9097,0)</f>
        <v>201461.43576669146</v>
      </c>
      <c r="G9097" s="3">
        <f>IF(Dashboard!$I$4, ('Lookups and Calculations'!$F$9) / (1 - 'Lookups and Calculations'!$F$10), 'Lookups and Calculations'!$F$9)</f>
        <v>1951878.888340465</v>
      </c>
      <c r="H9097" s="12">
        <f t="shared" si="284"/>
        <v>0</v>
      </c>
      <c r="I9097" s="12">
        <f t="shared" si="285"/>
        <v>0</v>
      </c>
      <c r="J9097" s="13">
        <f>(1 - Dashboard!$I$9) * H9097 * Dashboard!$I$8 * 'Lookups and Calculations'!$F$12</f>
        <v>0</v>
      </c>
      <c r="K9097" s="12">
        <f>(1 - Dashboard!$I$11) * I9097 * Dashboard!$I$10 * 'Lookups and Calculations'!$F$12</f>
        <v>0</v>
      </c>
      <c r="L9097" s="12">
        <f>(H9097 - I9097) * Dashboard!$I$13 * (Dashboard!$D$12 / 365) * 'Lookups and Calculations'!$F$12</f>
        <v>0</v>
      </c>
      <c r="M9097" s="3">
        <f>(G9097*2) * Dashboard!$I$13 * (Dashboard!$D$12 / 365) * 'Lookups and Calculations'!$F$12</f>
        <v>1602.0878730267946</v>
      </c>
      <c r="N9097" s="12">
        <f>H9097 * Dashboard!$I$14 * Dashboard!$I$15 * (Dashboard!$D$12 / 365) * 'Lookups and Calculations'!$F$12</f>
        <v>0</v>
      </c>
    </row>
    <row r="9098" spans="1:14" x14ac:dyDescent="0.35">
      <c r="A9098" s="2">
        <v>9097</v>
      </c>
      <c r="B9098" s="11">
        <v>-0.7111857741037535</v>
      </c>
      <c r="C9098" s="11">
        <v>0.29309945338753751</v>
      </c>
      <c r="D9098" s="3">
        <f>B9098*Dashboard!$D$11*Dashboard!$D$10*SQRT(Dashboard!$D$12/365)</f>
        <v>-176574.46036154998</v>
      </c>
      <c r="E9098" s="3">
        <f>IF(Dashboard!$I$3,C9098*Dashboard!$E$11*Dashboard!$E$10*SQRT(Dashboard!$D$12/365),0)</f>
        <v>145542.50014179677</v>
      </c>
      <c r="F9098" s="3">
        <f>D9098+IF(Dashboard!$I$3,E9098,0)</f>
        <v>-31031.960219753208</v>
      </c>
      <c r="G9098" s="3">
        <f>IF(Dashboard!$I$4, ('Lookups and Calculations'!$F$9) / (1 - 'Lookups and Calculations'!$F$10), 'Lookups and Calculations'!$F$9)</f>
        <v>1951878.888340465</v>
      </c>
      <c r="H9098" s="12">
        <f t="shared" si="284"/>
        <v>0</v>
      </c>
      <c r="I9098" s="12">
        <f t="shared" si="285"/>
        <v>0</v>
      </c>
      <c r="J9098" s="13">
        <f>(1 - Dashboard!$I$9) * H9098 * Dashboard!$I$8 * 'Lookups and Calculations'!$F$12</f>
        <v>0</v>
      </c>
      <c r="K9098" s="12">
        <f>(1 - Dashboard!$I$11) * I9098 * Dashboard!$I$10 * 'Lookups and Calculations'!$F$12</f>
        <v>0</v>
      </c>
      <c r="L9098" s="12">
        <f>(H9098 - I9098) * Dashboard!$I$13 * (Dashboard!$D$12 / 365) * 'Lookups and Calculations'!$F$12</f>
        <v>0</v>
      </c>
      <c r="M9098" s="3">
        <f>(G9098*2) * Dashboard!$I$13 * (Dashboard!$D$12 / 365) * 'Lookups and Calculations'!$F$12</f>
        <v>1602.0878730267946</v>
      </c>
      <c r="N9098" s="12">
        <f>H9098 * Dashboard!$I$14 * Dashboard!$I$15 * (Dashboard!$D$12 / 365) * 'Lookups and Calculations'!$F$12</f>
        <v>0</v>
      </c>
    </row>
    <row r="9099" spans="1:14" x14ac:dyDescent="0.35">
      <c r="A9099" s="2">
        <v>9098</v>
      </c>
      <c r="B9099" s="11">
        <v>-0.5476454429334574</v>
      </c>
      <c r="C9099" s="11">
        <v>-0.58822152719699272</v>
      </c>
      <c r="D9099" s="3">
        <f>B9099*Dashboard!$D$11*Dashboard!$D$10*SQRT(Dashboard!$D$12/365)</f>
        <v>-135970.37803139442</v>
      </c>
      <c r="E9099" s="3">
        <f>IF(Dashboard!$I$3,C9099*Dashboard!$E$11*Dashboard!$E$10*SQRT(Dashboard!$D$12/365),0)</f>
        <v>-292089.35982654546</v>
      </c>
      <c r="F9099" s="3">
        <f>D9099+IF(Dashboard!$I$3,E9099,0)</f>
        <v>-428059.73785793991</v>
      </c>
      <c r="G9099" s="3">
        <f>IF(Dashboard!$I$4, ('Lookups and Calculations'!$F$9) / (1 - 'Lookups and Calculations'!$F$10), 'Lookups and Calculations'!$F$9)</f>
        <v>1951878.888340465</v>
      </c>
      <c r="H9099" s="12">
        <f t="shared" si="284"/>
        <v>0</v>
      </c>
      <c r="I9099" s="12">
        <f t="shared" si="285"/>
        <v>0</v>
      </c>
      <c r="J9099" s="13">
        <f>(1 - Dashboard!$I$9) * H9099 * Dashboard!$I$8 * 'Lookups and Calculations'!$F$12</f>
        <v>0</v>
      </c>
      <c r="K9099" s="12">
        <f>(1 - Dashboard!$I$11) * I9099 * Dashboard!$I$10 * 'Lookups and Calculations'!$F$12</f>
        <v>0</v>
      </c>
      <c r="L9099" s="12">
        <f>(H9099 - I9099) * Dashboard!$I$13 * (Dashboard!$D$12 / 365) * 'Lookups and Calculations'!$F$12</f>
        <v>0</v>
      </c>
      <c r="M9099" s="3">
        <f>(G9099*2) * Dashboard!$I$13 * (Dashboard!$D$12 / 365) * 'Lookups and Calculations'!$F$12</f>
        <v>1602.0878730267946</v>
      </c>
      <c r="N9099" s="12">
        <f>H9099 * Dashboard!$I$14 * Dashboard!$I$15 * (Dashboard!$D$12 / 365) * 'Lookups and Calculations'!$F$12</f>
        <v>0</v>
      </c>
    </row>
    <row r="9100" spans="1:14" x14ac:dyDescent="0.35">
      <c r="A9100" s="2">
        <v>9099</v>
      </c>
      <c r="B9100" s="11">
        <v>1.7293895450907832</v>
      </c>
      <c r="C9100" s="11">
        <v>1.5546249841388806</v>
      </c>
      <c r="D9100" s="3">
        <f>B9100*Dashboard!$D$11*Dashboard!$D$10*SQRT(Dashboard!$D$12/365)</f>
        <v>429375.89136135078</v>
      </c>
      <c r="E9100" s="3">
        <f>IF(Dashboard!$I$3,C9100*Dashboard!$E$11*Dashboard!$E$10*SQRT(Dashboard!$D$12/365),0)</f>
        <v>771970.07486502023</v>
      </c>
      <c r="F9100" s="3">
        <f>D9100+IF(Dashboard!$I$3,E9100,0)</f>
        <v>1201345.966226371</v>
      </c>
      <c r="G9100" s="3">
        <f>IF(Dashboard!$I$4, ('Lookups and Calculations'!$F$9) / (1 - 'Lookups and Calculations'!$F$10), 'Lookups and Calculations'!$F$9)</f>
        <v>1951878.888340465</v>
      </c>
      <c r="H9100" s="12">
        <f t="shared" si="284"/>
        <v>0</v>
      </c>
      <c r="I9100" s="12">
        <f t="shared" si="285"/>
        <v>0</v>
      </c>
      <c r="J9100" s="13">
        <f>(1 - Dashboard!$I$9) * H9100 * Dashboard!$I$8 * 'Lookups and Calculations'!$F$12</f>
        <v>0</v>
      </c>
      <c r="K9100" s="12">
        <f>(1 - Dashboard!$I$11) * I9100 * Dashboard!$I$10 * 'Lookups and Calculations'!$F$12</f>
        <v>0</v>
      </c>
      <c r="L9100" s="12">
        <f>(H9100 - I9100) * Dashboard!$I$13 * (Dashboard!$D$12 / 365) * 'Lookups and Calculations'!$F$12</f>
        <v>0</v>
      </c>
      <c r="M9100" s="3">
        <f>(G9100*2) * Dashboard!$I$13 * (Dashboard!$D$12 / 365) * 'Lookups and Calculations'!$F$12</f>
        <v>1602.0878730267946</v>
      </c>
      <c r="N9100" s="12">
        <f>H9100 * Dashboard!$I$14 * Dashboard!$I$15 * (Dashboard!$D$12 / 365) * 'Lookups and Calculations'!$F$12</f>
        <v>0</v>
      </c>
    </row>
    <row r="9101" spans="1:14" x14ac:dyDescent="0.35">
      <c r="A9101" s="2">
        <v>9100</v>
      </c>
      <c r="B9101" s="11">
        <v>-1.1905055821379895</v>
      </c>
      <c r="C9101" s="11">
        <v>0.40186000839446528</v>
      </c>
      <c r="D9101" s="3">
        <f>B9101*Dashboard!$D$11*Dashboard!$D$10*SQRT(Dashboard!$D$12/365)</f>
        <v>-295580.82905741705</v>
      </c>
      <c r="E9101" s="3">
        <f>IF(Dashboard!$I$3,C9101*Dashboard!$E$11*Dashboard!$E$10*SQRT(Dashboard!$D$12/365),0)</f>
        <v>199549.02560463391</v>
      </c>
      <c r="F9101" s="3">
        <f>D9101+IF(Dashboard!$I$3,E9101,0)</f>
        <v>-96031.803452783148</v>
      </c>
      <c r="G9101" s="3">
        <f>IF(Dashboard!$I$4, ('Lookups and Calculations'!$F$9) / (1 - 'Lookups and Calculations'!$F$10), 'Lookups and Calculations'!$F$9)</f>
        <v>1951878.888340465</v>
      </c>
      <c r="H9101" s="12">
        <f t="shared" si="284"/>
        <v>0</v>
      </c>
      <c r="I9101" s="12">
        <f t="shared" si="285"/>
        <v>0</v>
      </c>
      <c r="J9101" s="13">
        <f>(1 - Dashboard!$I$9) * H9101 * Dashboard!$I$8 * 'Lookups and Calculations'!$F$12</f>
        <v>0</v>
      </c>
      <c r="K9101" s="12">
        <f>(1 - Dashboard!$I$11) * I9101 * Dashboard!$I$10 * 'Lookups and Calculations'!$F$12</f>
        <v>0</v>
      </c>
      <c r="L9101" s="12">
        <f>(H9101 - I9101) * Dashboard!$I$13 * (Dashboard!$D$12 / 365) * 'Lookups and Calculations'!$F$12</f>
        <v>0</v>
      </c>
      <c r="M9101" s="3">
        <f>(G9101*2) * Dashboard!$I$13 * (Dashboard!$D$12 / 365) * 'Lookups and Calculations'!$F$12</f>
        <v>1602.0878730267946</v>
      </c>
      <c r="N9101" s="12">
        <f>H9101 * Dashboard!$I$14 * Dashboard!$I$15 * (Dashboard!$D$12 / 365) * 'Lookups and Calculations'!$F$12</f>
        <v>0</v>
      </c>
    </row>
    <row r="9102" spans="1:14" x14ac:dyDescent="0.35">
      <c r="A9102" s="2">
        <v>9101</v>
      </c>
      <c r="B9102" s="11">
        <v>4.0208850778541222E-2</v>
      </c>
      <c r="C9102" s="11">
        <v>-0.14764376905374396</v>
      </c>
      <c r="D9102" s="3">
        <f>B9102*Dashboard!$D$11*Dashboard!$D$10*SQRT(Dashboard!$D$12/365)</f>
        <v>9983.1245034763851</v>
      </c>
      <c r="E9102" s="3">
        <f>IF(Dashboard!$I$3,C9102*Dashboard!$E$11*Dashboard!$E$10*SQRT(Dashboard!$D$12/365),0)</f>
        <v>-73314.511610595931</v>
      </c>
      <c r="F9102" s="3">
        <f>D9102+IF(Dashboard!$I$3,E9102,0)</f>
        <v>-63331.387107119546</v>
      </c>
      <c r="G9102" s="3">
        <f>IF(Dashboard!$I$4, ('Lookups and Calculations'!$F$9) / (1 - 'Lookups and Calculations'!$F$10), 'Lookups and Calculations'!$F$9)</f>
        <v>1951878.888340465</v>
      </c>
      <c r="H9102" s="12">
        <f t="shared" si="284"/>
        <v>0</v>
      </c>
      <c r="I9102" s="12">
        <f t="shared" si="285"/>
        <v>0</v>
      </c>
      <c r="J9102" s="13">
        <f>(1 - Dashboard!$I$9) * H9102 * Dashboard!$I$8 * 'Lookups and Calculations'!$F$12</f>
        <v>0</v>
      </c>
      <c r="K9102" s="12">
        <f>(1 - Dashboard!$I$11) * I9102 * Dashboard!$I$10 * 'Lookups and Calculations'!$F$12</f>
        <v>0</v>
      </c>
      <c r="L9102" s="12">
        <f>(H9102 - I9102) * Dashboard!$I$13 * (Dashboard!$D$12 / 365) * 'Lookups and Calculations'!$F$12</f>
        <v>0</v>
      </c>
      <c r="M9102" s="3">
        <f>(G9102*2) * Dashboard!$I$13 * (Dashboard!$D$12 / 365) * 'Lookups and Calculations'!$F$12</f>
        <v>1602.0878730267946</v>
      </c>
      <c r="N9102" s="12">
        <f>H9102 * Dashboard!$I$14 * Dashboard!$I$15 * (Dashboard!$D$12 / 365) * 'Lookups and Calculations'!$F$12</f>
        <v>0</v>
      </c>
    </row>
    <row r="9103" spans="1:14" x14ac:dyDescent="0.35">
      <c r="A9103" s="2">
        <v>9102</v>
      </c>
      <c r="B9103" s="11">
        <v>-0.41850653978913016</v>
      </c>
      <c r="C9103" s="11">
        <v>-1.4836392754271148</v>
      </c>
      <c r="D9103" s="3">
        <f>B9103*Dashboard!$D$11*Dashboard!$D$10*SQRT(Dashboard!$D$12/365)</f>
        <v>-103907.54302442558</v>
      </c>
      <c r="E9103" s="3">
        <f>IF(Dashboard!$I$3,C9103*Dashboard!$E$11*Dashboard!$E$10*SQRT(Dashboard!$D$12/365),0)</f>
        <v>-736721.16054313839</v>
      </c>
      <c r="F9103" s="3">
        <f>D9103+IF(Dashboard!$I$3,E9103,0)</f>
        <v>-840628.70356756402</v>
      </c>
      <c r="G9103" s="3">
        <f>IF(Dashboard!$I$4, ('Lookups and Calculations'!$F$9) / (1 - 'Lookups and Calculations'!$F$10), 'Lookups and Calculations'!$F$9)</f>
        <v>1951878.888340465</v>
      </c>
      <c r="H9103" s="12">
        <f t="shared" si="284"/>
        <v>0</v>
      </c>
      <c r="I9103" s="12">
        <f t="shared" si="285"/>
        <v>0</v>
      </c>
      <c r="J9103" s="13">
        <f>(1 - Dashboard!$I$9) * H9103 * Dashboard!$I$8 * 'Lookups and Calculations'!$F$12</f>
        <v>0</v>
      </c>
      <c r="K9103" s="12">
        <f>(1 - Dashboard!$I$11) * I9103 * Dashboard!$I$10 * 'Lookups and Calculations'!$F$12</f>
        <v>0</v>
      </c>
      <c r="L9103" s="12">
        <f>(H9103 - I9103) * Dashboard!$I$13 * (Dashboard!$D$12 / 365) * 'Lookups and Calculations'!$F$12</f>
        <v>0</v>
      </c>
      <c r="M9103" s="3">
        <f>(G9103*2) * Dashboard!$I$13 * (Dashboard!$D$12 / 365) * 'Lookups and Calculations'!$F$12</f>
        <v>1602.0878730267946</v>
      </c>
      <c r="N9103" s="12">
        <f>H9103 * Dashboard!$I$14 * Dashboard!$I$15 * (Dashboard!$D$12 / 365) * 'Lookups and Calculations'!$F$12</f>
        <v>0</v>
      </c>
    </row>
    <row r="9104" spans="1:14" x14ac:dyDescent="0.35">
      <c r="A9104" s="2">
        <v>9103</v>
      </c>
      <c r="B9104" s="11">
        <v>-0.52100748111456874</v>
      </c>
      <c r="C9104" s="11">
        <v>-0.62851057200556837</v>
      </c>
      <c r="D9104" s="3">
        <f>B9104*Dashboard!$D$11*Dashboard!$D$10*SQRT(Dashboard!$D$12/365)</f>
        <v>-129356.65781289122</v>
      </c>
      <c r="E9104" s="3">
        <f>IF(Dashboard!$I$3,C9104*Dashboard!$E$11*Dashboard!$E$10*SQRT(Dashboard!$D$12/365),0)</f>
        <v>-312095.4302643906</v>
      </c>
      <c r="F9104" s="3">
        <f>D9104+IF(Dashboard!$I$3,E9104,0)</f>
        <v>-441452.08807728183</v>
      </c>
      <c r="G9104" s="3">
        <f>IF(Dashboard!$I$4, ('Lookups and Calculations'!$F$9) / (1 - 'Lookups and Calculations'!$F$10), 'Lookups and Calculations'!$F$9)</f>
        <v>1951878.888340465</v>
      </c>
      <c r="H9104" s="12">
        <f t="shared" si="284"/>
        <v>0</v>
      </c>
      <c r="I9104" s="12">
        <f t="shared" si="285"/>
        <v>0</v>
      </c>
      <c r="J9104" s="13">
        <f>(1 - Dashboard!$I$9) * H9104 * Dashboard!$I$8 * 'Lookups and Calculations'!$F$12</f>
        <v>0</v>
      </c>
      <c r="K9104" s="12">
        <f>(1 - Dashboard!$I$11) * I9104 * Dashboard!$I$10 * 'Lookups and Calculations'!$F$12</f>
        <v>0</v>
      </c>
      <c r="L9104" s="12">
        <f>(H9104 - I9104) * Dashboard!$I$13 * (Dashboard!$D$12 / 365) * 'Lookups and Calculations'!$F$12</f>
        <v>0</v>
      </c>
      <c r="M9104" s="3">
        <f>(G9104*2) * Dashboard!$I$13 * (Dashboard!$D$12 / 365) * 'Lookups and Calculations'!$F$12</f>
        <v>1602.0878730267946</v>
      </c>
      <c r="N9104" s="12">
        <f>H9104 * Dashboard!$I$14 * Dashboard!$I$15 * (Dashboard!$D$12 / 365) * 'Lookups and Calculations'!$F$12</f>
        <v>0</v>
      </c>
    </row>
    <row r="9105" spans="1:14" x14ac:dyDescent="0.35">
      <c r="A9105" s="2">
        <v>9104</v>
      </c>
      <c r="B9105" s="11">
        <v>0.20280109800445725</v>
      </c>
      <c r="C9105" s="11">
        <v>-0.1209912477752841</v>
      </c>
      <c r="D9105" s="3">
        <f>B9105*Dashboard!$D$11*Dashboard!$D$10*SQRT(Dashboard!$D$12/365)</f>
        <v>50351.814877054421</v>
      </c>
      <c r="E9105" s="3">
        <f>IF(Dashboard!$I$3,C9105*Dashboard!$E$11*Dashboard!$E$10*SQRT(Dashboard!$D$12/365),0)</f>
        <v>-60079.841476903966</v>
      </c>
      <c r="F9105" s="3">
        <f>D9105+IF(Dashboard!$I$3,E9105,0)</f>
        <v>-9728.0265998495452</v>
      </c>
      <c r="G9105" s="3">
        <f>IF(Dashboard!$I$4, ('Lookups and Calculations'!$F$9) / (1 - 'Lookups and Calculations'!$F$10), 'Lookups and Calculations'!$F$9)</f>
        <v>1951878.888340465</v>
      </c>
      <c r="H9105" s="12">
        <f t="shared" si="284"/>
        <v>0</v>
      </c>
      <c r="I9105" s="12">
        <f t="shared" si="285"/>
        <v>0</v>
      </c>
      <c r="J9105" s="13">
        <f>(1 - Dashboard!$I$9) * H9105 * Dashboard!$I$8 * 'Lookups and Calculations'!$F$12</f>
        <v>0</v>
      </c>
      <c r="K9105" s="12">
        <f>(1 - Dashboard!$I$11) * I9105 * Dashboard!$I$10 * 'Lookups and Calculations'!$F$12</f>
        <v>0</v>
      </c>
      <c r="L9105" s="12">
        <f>(H9105 - I9105) * Dashboard!$I$13 * (Dashboard!$D$12 / 365) * 'Lookups and Calculations'!$F$12</f>
        <v>0</v>
      </c>
      <c r="M9105" s="3">
        <f>(G9105*2) * Dashboard!$I$13 * (Dashboard!$D$12 / 365) * 'Lookups and Calculations'!$F$12</f>
        <v>1602.0878730267946</v>
      </c>
      <c r="N9105" s="12">
        <f>H9105 * Dashboard!$I$14 * Dashboard!$I$15 * (Dashboard!$D$12 / 365) * 'Lookups and Calculations'!$F$12</f>
        <v>0</v>
      </c>
    </row>
    <row r="9106" spans="1:14" x14ac:dyDescent="0.35">
      <c r="A9106" s="2">
        <v>9105</v>
      </c>
      <c r="B9106" s="11">
        <v>-1.4705702641899254</v>
      </c>
      <c r="C9106" s="11">
        <v>-0.12155084163606823</v>
      </c>
      <c r="D9106" s="3">
        <f>B9106*Dashboard!$D$11*Dashboard!$D$10*SQRT(Dashboard!$D$12/365)</f>
        <v>-365115.78307413665</v>
      </c>
      <c r="E9106" s="3">
        <f>IF(Dashboard!$I$3,C9106*Dashboard!$E$11*Dashboard!$E$10*SQRT(Dashboard!$D$12/365),0)</f>
        <v>-60357.715381550377</v>
      </c>
      <c r="F9106" s="3">
        <f>D9106+IF(Dashboard!$I$3,E9106,0)</f>
        <v>-425473.49845568702</v>
      </c>
      <c r="G9106" s="3">
        <f>IF(Dashboard!$I$4, ('Lookups and Calculations'!$F$9) / (1 - 'Lookups and Calculations'!$F$10), 'Lookups and Calculations'!$F$9)</f>
        <v>1951878.888340465</v>
      </c>
      <c r="H9106" s="12">
        <f t="shared" si="284"/>
        <v>0</v>
      </c>
      <c r="I9106" s="12">
        <f t="shared" si="285"/>
        <v>0</v>
      </c>
      <c r="J9106" s="13">
        <f>(1 - Dashboard!$I$9) * H9106 * Dashboard!$I$8 * 'Lookups and Calculations'!$F$12</f>
        <v>0</v>
      </c>
      <c r="K9106" s="12">
        <f>(1 - Dashboard!$I$11) * I9106 * Dashboard!$I$10 * 'Lookups and Calculations'!$F$12</f>
        <v>0</v>
      </c>
      <c r="L9106" s="12">
        <f>(H9106 - I9106) * Dashboard!$I$13 * (Dashboard!$D$12 / 365) * 'Lookups and Calculations'!$F$12</f>
        <v>0</v>
      </c>
      <c r="M9106" s="3">
        <f>(G9106*2) * Dashboard!$I$13 * (Dashboard!$D$12 / 365) * 'Lookups and Calculations'!$F$12</f>
        <v>1602.0878730267946</v>
      </c>
      <c r="N9106" s="12">
        <f>H9106 * Dashboard!$I$14 * Dashboard!$I$15 * (Dashboard!$D$12 / 365) * 'Lookups and Calculations'!$F$12</f>
        <v>0</v>
      </c>
    </row>
    <row r="9107" spans="1:14" x14ac:dyDescent="0.35">
      <c r="A9107" s="2">
        <v>9106</v>
      </c>
      <c r="B9107" s="11">
        <v>0.78540842801853727</v>
      </c>
      <c r="C9107" s="11">
        <v>0.83978810748108168</v>
      </c>
      <c r="D9107" s="3">
        <f>B9107*Dashboard!$D$11*Dashboard!$D$10*SQRT(Dashboard!$D$12/365)</f>
        <v>195002.59199582113</v>
      </c>
      <c r="E9107" s="3">
        <f>IF(Dashboard!$I$3,C9107*Dashboard!$E$11*Dashboard!$E$10*SQRT(Dashboard!$D$12/365),0)</f>
        <v>417008.14975774888</v>
      </c>
      <c r="F9107" s="3">
        <f>D9107+IF(Dashboard!$I$3,E9107,0)</f>
        <v>612010.74175357004</v>
      </c>
      <c r="G9107" s="3">
        <f>IF(Dashboard!$I$4, ('Lookups and Calculations'!$F$9) / (1 - 'Lookups and Calculations'!$F$10), 'Lookups and Calculations'!$F$9)</f>
        <v>1951878.888340465</v>
      </c>
      <c r="H9107" s="12">
        <f t="shared" si="284"/>
        <v>0</v>
      </c>
      <c r="I9107" s="12">
        <f t="shared" si="285"/>
        <v>0</v>
      </c>
      <c r="J9107" s="13">
        <f>(1 - Dashboard!$I$9) * H9107 * Dashboard!$I$8 * 'Lookups and Calculations'!$F$12</f>
        <v>0</v>
      </c>
      <c r="K9107" s="12">
        <f>(1 - Dashboard!$I$11) * I9107 * Dashboard!$I$10 * 'Lookups and Calculations'!$F$12</f>
        <v>0</v>
      </c>
      <c r="L9107" s="12">
        <f>(H9107 - I9107) * Dashboard!$I$13 * (Dashboard!$D$12 / 365) * 'Lookups and Calculations'!$F$12</f>
        <v>0</v>
      </c>
      <c r="M9107" s="3">
        <f>(G9107*2) * Dashboard!$I$13 * (Dashboard!$D$12 / 365) * 'Lookups and Calculations'!$F$12</f>
        <v>1602.0878730267946</v>
      </c>
      <c r="N9107" s="12">
        <f>H9107 * Dashboard!$I$14 * Dashboard!$I$15 * (Dashboard!$D$12 / 365) * 'Lookups and Calculations'!$F$12</f>
        <v>0</v>
      </c>
    </row>
    <row r="9108" spans="1:14" x14ac:dyDescent="0.35">
      <c r="A9108" s="2">
        <v>9107</v>
      </c>
      <c r="B9108" s="11">
        <v>-0.24549760520037947</v>
      </c>
      <c r="C9108" s="11">
        <v>0.19907833098542765</v>
      </c>
      <c r="D9108" s="3">
        <f>B9108*Dashboard!$D$11*Dashboard!$D$10*SQRT(Dashboard!$D$12/365)</f>
        <v>-60952.579110484003</v>
      </c>
      <c r="E9108" s="3">
        <f>IF(Dashboard!$I$3,C9108*Dashboard!$E$11*Dashboard!$E$10*SQRT(Dashboard!$D$12/365),0)</f>
        <v>98855.039410002719</v>
      </c>
      <c r="F9108" s="3">
        <f>D9108+IF(Dashboard!$I$3,E9108,0)</f>
        <v>37902.460299518716</v>
      </c>
      <c r="G9108" s="3">
        <f>IF(Dashboard!$I$4, ('Lookups and Calculations'!$F$9) / (1 - 'Lookups and Calculations'!$F$10), 'Lookups and Calculations'!$F$9)</f>
        <v>1951878.888340465</v>
      </c>
      <c r="H9108" s="12">
        <f t="shared" si="284"/>
        <v>0</v>
      </c>
      <c r="I9108" s="12">
        <f t="shared" si="285"/>
        <v>0</v>
      </c>
      <c r="J9108" s="13">
        <f>(1 - Dashboard!$I$9) * H9108 * Dashboard!$I$8 * 'Lookups and Calculations'!$F$12</f>
        <v>0</v>
      </c>
      <c r="K9108" s="12">
        <f>(1 - Dashboard!$I$11) * I9108 * Dashboard!$I$10 * 'Lookups and Calculations'!$F$12</f>
        <v>0</v>
      </c>
      <c r="L9108" s="12">
        <f>(H9108 - I9108) * Dashboard!$I$13 * (Dashboard!$D$12 / 365) * 'Lookups and Calculations'!$F$12</f>
        <v>0</v>
      </c>
      <c r="M9108" s="3">
        <f>(G9108*2) * Dashboard!$I$13 * (Dashboard!$D$12 / 365) * 'Lookups and Calculations'!$F$12</f>
        <v>1602.0878730267946</v>
      </c>
      <c r="N9108" s="12">
        <f>H9108 * Dashboard!$I$14 * Dashboard!$I$15 * (Dashboard!$D$12 / 365) * 'Lookups and Calculations'!$F$12</f>
        <v>0</v>
      </c>
    </row>
    <row r="9109" spans="1:14" x14ac:dyDescent="0.35">
      <c r="A9109" s="2">
        <v>9108</v>
      </c>
      <c r="B9109" s="11">
        <v>-0.5849980223761011</v>
      </c>
      <c r="C9109" s="11">
        <v>1.4889506724289368</v>
      </c>
      <c r="D9109" s="3">
        <f>B9109*Dashboard!$D$11*Dashboard!$D$10*SQRT(Dashboard!$D$12/365)</f>
        <v>-145244.34244176032</v>
      </c>
      <c r="E9109" s="3">
        <f>IF(Dashboard!$I$3,C9109*Dashboard!$E$11*Dashboard!$E$10*SQRT(Dashboard!$D$12/365),0)</f>
        <v>739358.606604386</v>
      </c>
      <c r="F9109" s="3">
        <f>D9109+IF(Dashboard!$I$3,E9109,0)</f>
        <v>594114.26416262565</v>
      </c>
      <c r="G9109" s="3">
        <f>IF(Dashboard!$I$4, ('Lookups and Calculations'!$F$9) / (1 - 'Lookups and Calculations'!$F$10), 'Lookups and Calculations'!$F$9)</f>
        <v>1951878.888340465</v>
      </c>
      <c r="H9109" s="12">
        <f t="shared" si="284"/>
        <v>0</v>
      </c>
      <c r="I9109" s="12">
        <f t="shared" si="285"/>
        <v>0</v>
      </c>
      <c r="J9109" s="13">
        <f>(1 - Dashboard!$I$9) * H9109 * Dashboard!$I$8 * 'Lookups and Calculations'!$F$12</f>
        <v>0</v>
      </c>
      <c r="K9109" s="12">
        <f>(1 - Dashboard!$I$11) * I9109 * Dashboard!$I$10 * 'Lookups and Calculations'!$F$12</f>
        <v>0</v>
      </c>
      <c r="L9109" s="12">
        <f>(H9109 - I9109) * Dashboard!$I$13 * (Dashboard!$D$12 / 365) * 'Lookups and Calculations'!$F$12</f>
        <v>0</v>
      </c>
      <c r="M9109" s="3">
        <f>(G9109*2) * Dashboard!$I$13 * (Dashboard!$D$12 / 365) * 'Lookups and Calculations'!$F$12</f>
        <v>1602.0878730267946</v>
      </c>
      <c r="N9109" s="12">
        <f>H9109 * Dashboard!$I$14 * Dashboard!$I$15 * (Dashboard!$D$12 / 365) * 'Lookups and Calculations'!$F$12</f>
        <v>0</v>
      </c>
    </row>
    <row r="9110" spans="1:14" x14ac:dyDescent="0.35">
      <c r="A9110" s="2">
        <v>9109</v>
      </c>
      <c r="B9110" s="11">
        <v>-0.25070601303444617</v>
      </c>
      <c r="C9110" s="11">
        <v>0.38698871479660163</v>
      </c>
      <c r="D9110" s="3">
        <f>B9110*Dashboard!$D$11*Dashboard!$D$10*SQRT(Dashboard!$D$12/365)</f>
        <v>-62245.731808598895</v>
      </c>
      <c r="E9110" s="3">
        <f>IF(Dashboard!$I$3,C9110*Dashboard!$E$11*Dashboard!$E$10*SQRT(Dashboard!$D$12/365),0)</f>
        <v>192164.48351299795</v>
      </c>
      <c r="F9110" s="3">
        <f>D9110+IF(Dashboard!$I$3,E9110,0)</f>
        <v>129918.75170439905</v>
      </c>
      <c r="G9110" s="3">
        <f>IF(Dashboard!$I$4, ('Lookups and Calculations'!$F$9) / (1 - 'Lookups and Calculations'!$F$10), 'Lookups and Calculations'!$F$9)</f>
        <v>1951878.888340465</v>
      </c>
      <c r="H9110" s="12">
        <f t="shared" si="284"/>
        <v>0</v>
      </c>
      <c r="I9110" s="12">
        <f t="shared" si="285"/>
        <v>0</v>
      </c>
      <c r="J9110" s="13">
        <f>(1 - Dashboard!$I$9) * H9110 * Dashboard!$I$8 * 'Lookups and Calculations'!$F$12</f>
        <v>0</v>
      </c>
      <c r="K9110" s="12">
        <f>(1 - Dashboard!$I$11) * I9110 * Dashboard!$I$10 * 'Lookups and Calculations'!$F$12</f>
        <v>0</v>
      </c>
      <c r="L9110" s="12">
        <f>(H9110 - I9110) * Dashboard!$I$13 * (Dashboard!$D$12 / 365) * 'Lookups and Calculations'!$F$12</f>
        <v>0</v>
      </c>
      <c r="M9110" s="3">
        <f>(G9110*2) * Dashboard!$I$13 * (Dashboard!$D$12 / 365) * 'Lookups and Calculations'!$F$12</f>
        <v>1602.0878730267946</v>
      </c>
      <c r="N9110" s="12">
        <f>H9110 * Dashboard!$I$14 * Dashboard!$I$15 * (Dashboard!$D$12 / 365) * 'Lookups and Calculations'!$F$12</f>
        <v>0</v>
      </c>
    </row>
    <row r="9111" spans="1:14" x14ac:dyDescent="0.35">
      <c r="A9111" s="2">
        <v>9110</v>
      </c>
      <c r="B9111" s="11">
        <v>-1.1896210930195585</v>
      </c>
      <c r="C9111" s="11">
        <v>2.3426122995491794E-2</v>
      </c>
      <c r="D9111" s="3">
        <f>B9111*Dashboard!$D$11*Dashboard!$D$10*SQRT(Dashboard!$D$12/365)</f>
        <v>-295361.22653657157</v>
      </c>
      <c r="E9111" s="3">
        <f>IF(Dashboard!$I$3,C9111*Dashboard!$E$11*Dashboard!$E$10*SQRT(Dashboard!$D$12/365),0)</f>
        <v>11632.558402915414</v>
      </c>
      <c r="F9111" s="3">
        <f>D9111+IF(Dashboard!$I$3,E9111,0)</f>
        <v>-283728.66813365615</v>
      </c>
      <c r="G9111" s="3">
        <f>IF(Dashboard!$I$4, ('Lookups and Calculations'!$F$9) / (1 - 'Lookups and Calculations'!$F$10), 'Lookups and Calculations'!$F$9)</f>
        <v>1951878.888340465</v>
      </c>
      <c r="H9111" s="12">
        <f t="shared" si="284"/>
        <v>0</v>
      </c>
      <c r="I9111" s="12">
        <f t="shared" si="285"/>
        <v>0</v>
      </c>
      <c r="J9111" s="13">
        <f>(1 - Dashboard!$I$9) * H9111 * Dashboard!$I$8 * 'Lookups and Calculations'!$F$12</f>
        <v>0</v>
      </c>
      <c r="K9111" s="12">
        <f>(1 - Dashboard!$I$11) * I9111 * Dashboard!$I$10 * 'Lookups and Calculations'!$F$12</f>
        <v>0</v>
      </c>
      <c r="L9111" s="12">
        <f>(H9111 - I9111) * Dashboard!$I$13 * (Dashboard!$D$12 / 365) * 'Lookups and Calculations'!$F$12</f>
        <v>0</v>
      </c>
      <c r="M9111" s="3">
        <f>(G9111*2) * Dashboard!$I$13 * (Dashboard!$D$12 / 365) * 'Lookups and Calculations'!$F$12</f>
        <v>1602.0878730267946</v>
      </c>
      <c r="N9111" s="12">
        <f>H9111 * Dashboard!$I$14 * Dashboard!$I$15 * (Dashboard!$D$12 / 365) * 'Lookups and Calculations'!$F$12</f>
        <v>0</v>
      </c>
    </row>
    <row r="9112" spans="1:14" x14ac:dyDescent="0.35">
      <c r="A9112" s="2">
        <v>9111</v>
      </c>
      <c r="B9112" s="11">
        <v>0.37196987301355772</v>
      </c>
      <c r="C9112" s="11">
        <v>-0.71232157184278821</v>
      </c>
      <c r="D9112" s="3">
        <f>B9112*Dashboard!$D$11*Dashboard!$D$10*SQRT(Dashboard!$D$12/365)</f>
        <v>92353.337186608624</v>
      </c>
      <c r="E9112" s="3">
        <f>IF(Dashboard!$I$3,C9112*Dashboard!$E$11*Dashboard!$E$10*SQRT(Dashboard!$D$12/365),0)</f>
        <v>-353712.91646135174</v>
      </c>
      <c r="F9112" s="3">
        <f>D9112+IF(Dashboard!$I$3,E9112,0)</f>
        <v>-261359.5792747431</v>
      </c>
      <c r="G9112" s="3">
        <f>IF(Dashboard!$I$4, ('Lookups and Calculations'!$F$9) / (1 - 'Lookups and Calculations'!$F$10), 'Lookups and Calculations'!$F$9)</f>
        <v>1951878.888340465</v>
      </c>
      <c r="H9112" s="12">
        <f t="shared" si="284"/>
        <v>0</v>
      </c>
      <c r="I9112" s="12">
        <f t="shared" si="285"/>
        <v>0</v>
      </c>
      <c r="J9112" s="13">
        <f>(1 - Dashboard!$I$9) * H9112 * Dashboard!$I$8 * 'Lookups and Calculations'!$F$12</f>
        <v>0</v>
      </c>
      <c r="K9112" s="12">
        <f>(1 - Dashboard!$I$11) * I9112 * Dashboard!$I$10 * 'Lookups and Calculations'!$F$12</f>
        <v>0</v>
      </c>
      <c r="L9112" s="12">
        <f>(H9112 - I9112) * Dashboard!$I$13 * (Dashboard!$D$12 / 365) * 'Lookups and Calculations'!$F$12</f>
        <v>0</v>
      </c>
      <c r="M9112" s="3">
        <f>(G9112*2) * Dashboard!$I$13 * (Dashboard!$D$12 / 365) * 'Lookups and Calculations'!$F$12</f>
        <v>1602.0878730267946</v>
      </c>
      <c r="N9112" s="12">
        <f>H9112 * Dashboard!$I$14 * Dashboard!$I$15 * (Dashboard!$D$12 / 365) * 'Lookups and Calculations'!$F$12</f>
        <v>0</v>
      </c>
    </row>
    <row r="9113" spans="1:14" x14ac:dyDescent="0.35">
      <c r="A9113" s="2">
        <v>9112</v>
      </c>
      <c r="B9113" s="11">
        <v>0.37403831349389099</v>
      </c>
      <c r="C9113" s="11">
        <v>-0.52606286617045617</v>
      </c>
      <c r="D9113" s="3">
        <f>B9113*Dashboard!$D$11*Dashboard!$D$10*SQRT(Dashboard!$D$12/365)</f>
        <v>92866.893243132814</v>
      </c>
      <c r="E9113" s="3">
        <f>IF(Dashboard!$I$3,C9113*Dashboard!$E$11*Dashboard!$E$10*SQRT(Dashboard!$D$12/365),0)</f>
        <v>-261223.63549062537</v>
      </c>
      <c r="F9113" s="3">
        <f>D9113+IF(Dashboard!$I$3,E9113,0)</f>
        <v>-168356.74224749254</v>
      </c>
      <c r="G9113" s="3">
        <f>IF(Dashboard!$I$4, ('Lookups and Calculations'!$F$9) / (1 - 'Lookups and Calculations'!$F$10), 'Lookups and Calculations'!$F$9)</f>
        <v>1951878.888340465</v>
      </c>
      <c r="H9113" s="12">
        <f t="shared" si="284"/>
        <v>0</v>
      </c>
      <c r="I9113" s="12">
        <f t="shared" si="285"/>
        <v>0</v>
      </c>
      <c r="J9113" s="13">
        <f>(1 - Dashboard!$I$9) * H9113 * Dashboard!$I$8 * 'Lookups and Calculations'!$F$12</f>
        <v>0</v>
      </c>
      <c r="K9113" s="12">
        <f>(1 - Dashboard!$I$11) * I9113 * Dashboard!$I$10 * 'Lookups and Calculations'!$F$12</f>
        <v>0</v>
      </c>
      <c r="L9113" s="12">
        <f>(H9113 - I9113) * Dashboard!$I$13 * (Dashboard!$D$12 / 365) * 'Lookups and Calculations'!$F$12</f>
        <v>0</v>
      </c>
      <c r="M9113" s="3">
        <f>(G9113*2) * Dashboard!$I$13 * (Dashboard!$D$12 / 365) * 'Lookups and Calculations'!$F$12</f>
        <v>1602.0878730267946</v>
      </c>
      <c r="N9113" s="12">
        <f>H9113 * Dashboard!$I$14 * Dashboard!$I$15 * (Dashboard!$D$12 / 365) * 'Lookups and Calculations'!$F$12</f>
        <v>0</v>
      </c>
    </row>
    <row r="9114" spans="1:14" x14ac:dyDescent="0.35">
      <c r="A9114" s="2">
        <v>9113</v>
      </c>
      <c r="B9114" s="11">
        <v>-0.26333055169645414</v>
      </c>
      <c r="C9114" s="11">
        <v>1.1301928863846789</v>
      </c>
      <c r="D9114" s="3">
        <f>B9114*Dashboard!$D$11*Dashboard!$D$10*SQRT(Dashboard!$D$12/365)</f>
        <v>-65380.174569868715</v>
      </c>
      <c r="E9114" s="3">
        <f>IF(Dashboard!$I$3,C9114*Dashboard!$E$11*Dashboard!$E$10*SQRT(Dashboard!$D$12/365),0)</f>
        <v>561212.5728170803</v>
      </c>
      <c r="F9114" s="3">
        <f>D9114+IF(Dashboard!$I$3,E9114,0)</f>
        <v>495832.39824721159</v>
      </c>
      <c r="G9114" s="3">
        <f>IF(Dashboard!$I$4, ('Lookups and Calculations'!$F$9) / (1 - 'Lookups and Calculations'!$F$10), 'Lookups and Calculations'!$F$9)</f>
        <v>1951878.888340465</v>
      </c>
      <c r="H9114" s="12">
        <f t="shared" si="284"/>
        <v>0</v>
      </c>
      <c r="I9114" s="12">
        <f t="shared" si="285"/>
        <v>0</v>
      </c>
      <c r="J9114" s="13">
        <f>(1 - Dashboard!$I$9) * H9114 * Dashboard!$I$8 * 'Lookups and Calculations'!$F$12</f>
        <v>0</v>
      </c>
      <c r="K9114" s="12">
        <f>(1 - Dashboard!$I$11) * I9114 * Dashboard!$I$10 * 'Lookups and Calculations'!$F$12</f>
        <v>0</v>
      </c>
      <c r="L9114" s="12">
        <f>(H9114 - I9114) * Dashboard!$I$13 * (Dashboard!$D$12 / 365) * 'Lookups and Calculations'!$F$12</f>
        <v>0</v>
      </c>
      <c r="M9114" s="3">
        <f>(G9114*2) * Dashboard!$I$13 * (Dashboard!$D$12 / 365) * 'Lookups and Calculations'!$F$12</f>
        <v>1602.0878730267946</v>
      </c>
      <c r="N9114" s="12">
        <f>H9114 * Dashboard!$I$14 * Dashboard!$I$15 * (Dashboard!$D$12 / 365) * 'Lookups and Calculations'!$F$12</f>
        <v>0</v>
      </c>
    </row>
    <row r="9115" spans="1:14" x14ac:dyDescent="0.35">
      <c r="A9115" s="2">
        <v>9114</v>
      </c>
      <c r="B9115" s="11">
        <v>-0.41288878794140416</v>
      </c>
      <c r="C9115" s="11">
        <v>0.49926417676641849</v>
      </c>
      <c r="D9115" s="3">
        <f>B9115*Dashboard!$D$11*Dashboard!$D$10*SQRT(Dashboard!$D$12/365)</f>
        <v>-102512.75767146013</v>
      </c>
      <c r="E9115" s="3">
        <f>IF(Dashboard!$I$3,C9115*Dashboard!$E$11*Dashboard!$E$10*SQRT(Dashboard!$D$12/365),0)</f>
        <v>247916.38359606091</v>
      </c>
      <c r="F9115" s="3">
        <f>D9115+IF(Dashboard!$I$3,E9115,0)</f>
        <v>145403.62592460078</v>
      </c>
      <c r="G9115" s="3">
        <f>IF(Dashboard!$I$4, ('Lookups and Calculations'!$F$9) / (1 - 'Lookups and Calculations'!$F$10), 'Lookups and Calculations'!$F$9)</f>
        <v>1951878.888340465</v>
      </c>
      <c r="H9115" s="12">
        <f t="shared" si="284"/>
        <v>0</v>
      </c>
      <c r="I9115" s="12">
        <f t="shared" si="285"/>
        <v>0</v>
      </c>
      <c r="J9115" s="13">
        <f>(1 - Dashboard!$I$9) * H9115 * Dashboard!$I$8 * 'Lookups and Calculations'!$F$12</f>
        <v>0</v>
      </c>
      <c r="K9115" s="12">
        <f>(1 - Dashboard!$I$11) * I9115 * Dashboard!$I$10 * 'Lookups and Calculations'!$F$12</f>
        <v>0</v>
      </c>
      <c r="L9115" s="12">
        <f>(H9115 - I9115) * Dashboard!$I$13 * (Dashboard!$D$12 / 365) * 'Lookups and Calculations'!$F$12</f>
        <v>0</v>
      </c>
      <c r="M9115" s="3">
        <f>(G9115*2) * Dashboard!$I$13 * (Dashboard!$D$12 / 365) * 'Lookups and Calculations'!$F$12</f>
        <v>1602.0878730267946</v>
      </c>
      <c r="N9115" s="12">
        <f>H9115 * Dashboard!$I$14 * Dashboard!$I$15 * (Dashboard!$D$12 / 365) * 'Lookups and Calculations'!$F$12</f>
        <v>0</v>
      </c>
    </row>
    <row r="9116" spans="1:14" x14ac:dyDescent="0.35">
      <c r="A9116" s="2">
        <v>9115</v>
      </c>
      <c r="B9116" s="11">
        <v>-1.6529180421934071</v>
      </c>
      <c r="C9116" s="11">
        <v>0.45826092485553421</v>
      </c>
      <c r="D9116" s="3">
        <f>B9116*Dashboard!$D$11*Dashboard!$D$10*SQRT(Dashboard!$D$12/365)</f>
        <v>-410389.41152890824</v>
      </c>
      <c r="E9116" s="3">
        <f>IF(Dashboard!$I$3,C9116*Dashboard!$E$11*Dashboard!$E$10*SQRT(Dashboard!$D$12/365),0)</f>
        <v>227555.66395608441</v>
      </c>
      <c r="F9116" s="3">
        <f>D9116+IF(Dashboard!$I$3,E9116,0)</f>
        <v>-182833.74757282384</v>
      </c>
      <c r="G9116" s="3">
        <f>IF(Dashboard!$I$4, ('Lookups and Calculations'!$F$9) / (1 - 'Lookups and Calculations'!$F$10), 'Lookups and Calculations'!$F$9)</f>
        <v>1951878.888340465</v>
      </c>
      <c r="H9116" s="12">
        <f t="shared" si="284"/>
        <v>0</v>
      </c>
      <c r="I9116" s="12">
        <f t="shared" si="285"/>
        <v>0</v>
      </c>
      <c r="J9116" s="13">
        <f>(1 - Dashboard!$I$9) * H9116 * Dashboard!$I$8 * 'Lookups and Calculations'!$F$12</f>
        <v>0</v>
      </c>
      <c r="K9116" s="12">
        <f>(1 - Dashboard!$I$11) * I9116 * Dashboard!$I$10 * 'Lookups and Calculations'!$F$12</f>
        <v>0</v>
      </c>
      <c r="L9116" s="12">
        <f>(H9116 - I9116) * Dashboard!$I$13 * (Dashboard!$D$12 / 365) * 'Lookups and Calculations'!$F$12</f>
        <v>0</v>
      </c>
      <c r="M9116" s="3">
        <f>(G9116*2) * Dashboard!$I$13 * (Dashboard!$D$12 / 365) * 'Lookups and Calculations'!$F$12</f>
        <v>1602.0878730267946</v>
      </c>
      <c r="N9116" s="12">
        <f>H9116 * Dashboard!$I$14 * Dashboard!$I$15 * (Dashboard!$D$12 / 365) * 'Lookups and Calculations'!$F$12</f>
        <v>0</v>
      </c>
    </row>
    <row r="9117" spans="1:14" x14ac:dyDescent="0.35">
      <c r="A9117" s="2">
        <v>9116</v>
      </c>
      <c r="B9117" s="11">
        <v>1.1636712581442139</v>
      </c>
      <c r="C9117" s="11">
        <v>-9.6392069562007354E-2</v>
      </c>
      <c r="D9117" s="3">
        <f>B9117*Dashboard!$D$11*Dashboard!$D$10*SQRT(Dashboard!$D$12/365)</f>
        <v>288918.35569124325</v>
      </c>
      <c r="E9117" s="3">
        <f>IF(Dashboard!$I$3,C9117*Dashboard!$E$11*Dashboard!$E$10*SQRT(Dashboard!$D$12/365),0)</f>
        <v>-47864.786630451817</v>
      </c>
      <c r="F9117" s="3">
        <f>D9117+IF(Dashboard!$I$3,E9117,0)</f>
        <v>241053.56906079143</v>
      </c>
      <c r="G9117" s="3">
        <f>IF(Dashboard!$I$4, ('Lookups and Calculations'!$F$9) / (1 - 'Lookups and Calculations'!$F$10), 'Lookups and Calculations'!$F$9)</f>
        <v>1951878.888340465</v>
      </c>
      <c r="H9117" s="12">
        <f t="shared" si="284"/>
        <v>0</v>
      </c>
      <c r="I9117" s="12">
        <f t="shared" si="285"/>
        <v>0</v>
      </c>
      <c r="J9117" s="13">
        <f>(1 - Dashboard!$I$9) * H9117 * Dashboard!$I$8 * 'Lookups and Calculations'!$F$12</f>
        <v>0</v>
      </c>
      <c r="K9117" s="12">
        <f>(1 - Dashboard!$I$11) * I9117 * Dashboard!$I$10 * 'Lookups and Calculations'!$F$12</f>
        <v>0</v>
      </c>
      <c r="L9117" s="12">
        <f>(H9117 - I9117) * Dashboard!$I$13 * (Dashboard!$D$12 / 365) * 'Lookups and Calculations'!$F$12</f>
        <v>0</v>
      </c>
      <c r="M9117" s="3">
        <f>(G9117*2) * Dashboard!$I$13 * (Dashboard!$D$12 / 365) * 'Lookups and Calculations'!$F$12</f>
        <v>1602.0878730267946</v>
      </c>
      <c r="N9117" s="12">
        <f>H9117 * Dashboard!$I$14 * Dashboard!$I$15 * (Dashboard!$D$12 / 365) * 'Lookups and Calculations'!$F$12</f>
        <v>0</v>
      </c>
    </row>
    <row r="9118" spans="1:14" x14ac:dyDescent="0.35">
      <c r="A9118" s="2">
        <v>9117</v>
      </c>
      <c r="B9118" s="11">
        <v>0.97762645029030648</v>
      </c>
      <c r="C9118" s="11">
        <v>-0.60428733076665753</v>
      </c>
      <c r="D9118" s="3">
        <f>B9118*Dashboard!$D$11*Dashboard!$D$10*SQRT(Dashboard!$D$12/365)</f>
        <v>242726.82213410633</v>
      </c>
      <c r="E9118" s="3">
        <f>IF(Dashboard!$I$3,C9118*Dashboard!$E$11*Dashboard!$E$10*SQRT(Dashboard!$D$12/365),0)</f>
        <v>-300067.0520101756</v>
      </c>
      <c r="F9118" s="3">
        <f>D9118+IF(Dashboard!$I$3,E9118,0)</f>
        <v>-57340.229876069265</v>
      </c>
      <c r="G9118" s="3">
        <f>IF(Dashboard!$I$4, ('Lookups and Calculations'!$F$9) / (1 - 'Lookups and Calculations'!$F$10), 'Lookups and Calculations'!$F$9)</f>
        <v>1951878.888340465</v>
      </c>
      <c r="H9118" s="12">
        <f t="shared" si="284"/>
        <v>0</v>
      </c>
      <c r="I9118" s="12">
        <f t="shared" si="285"/>
        <v>0</v>
      </c>
      <c r="J9118" s="13">
        <f>(1 - Dashboard!$I$9) * H9118 * Dashboard!$I$8 * 'Lookups and Calculations'!$F$12</f>
        <v>0</v>
      </c>
      <c r="K9118" s="12">
        <f>(1 - Dashboard!$I$11) * I9118 * Dashboard!$I$10 * 'Lookups and Calculations'!$F$12</f>
        <v>0</v>
      </c>
      <c r="L9118" s="12">
        <f>(H9118 - I9118) * Dashboard!$I$13 * (Dashboard!$D$12 / 365) * 'Lookups and Calculations'!$F$12</f>
        <v>0</v>
      </c>
      <c r="M9118" s="3">
        <f>(G9118*2) * Dashboard!$I$13 * (Dashboard!$D$12 / 365) * 'Lookups and Calculations'!$F$12</f>
        <v>1602.0878730267946</v>
      </c>
      <c r="N9118" s="12">
        <f>H9118 * Dashboard!$I$14 * Dashboard!$I$15 * (Dashboard!$D$12 / 365) * 'Lookups and Calculations'!$F$12</f>
        <v>0</v>
      </c>
    </row>
    <row r="9119" spans="1:14" x14ac:dyDescent="0.35">
      <c r="A9119" s="2">
        <v>9118</v>
      </c>
      <c r="B9119" s="11">
        <v>-7.4771013712929726E-2</v>
      </c>
      <c r="C9119" s="11">
        <v>0.80941860757143613</v>
      </c>
      <c r="D9119" s="3">
        <f>B9119*Dashboard!$D$11*Dashboard!$D$10*SQRT(Dashboard!$D$12/365)</f>
        <v>-18564.279373676713</v>
      </c>
      <c r="E9119" s="3">
        <f>IF(Dashboard!$I$3,C9119*Dashboard!$E$11*Dashboard!$E$10*SQRT(Dashboard!$D$12/365),0)</f>
        <v>401927.76358226984</v>
      </c>
      <c r="F9119" s="3">
        <f>D9119+IF(Dashboard!$I$3,E9119,0)</f>
        <v>383363.48420859315</v>
      </c>
      <c r="G9119" s="3">
        <f>IF(Dashboard!$I$4, ('Lookups and Calculations'!$F$9) / (1 - 'Lookups and Calculations'!$F$10), 'Lookups and Calculations'!$F$9)</f>
        <v>1951878.888340465</v>
      </c>
      <c r="H9119" s="12">
        <f t="shared" si="284"/>
        <v>0</v>
      </c>
      <c r="I9119" s="12">
        <f t="shared" si="285"/>
        <v>0</v>
      </c>
      <c r="J9119" s="13">
        <f>(1 - Dashboard!$I$9) * H9119 * Dashboard!$I$8 * 'Lookups and Calculations'!$F$12</f>
        <v>0</v>
      </c>
      <c r="K9119" s="12">
        <f>(1 - Dashboard!$I$11) * I9119 * Dashboard!$I$10 * 'Lookups and Calculations'!$F$12</f>
        <v>0</v>
      </c>
      <c r="L9119" s="12">
        <f>(H9119 - I9119) * Dashboard!$I$13 * (Dashboard!$D$12 / 365) * 'Lookups and Calculations'!$F$12</f>
        <v>0</v>
      </c>
      <c r="M9119" s="3">
        <f>(G9119*2) * Dashboard!$I$13 * (Dashboard!$D$12 / 365) * 'Lookups and Calculations'!$F$12</f>
        <v>1602.0878730267946</v>
      </c>
      <c r="N9119" s="12">
        <f>H9119 * Dashboard!$I$14 * Dashboard!$I$15 * (Dashboard!$D$12 / 365) * 'Lookups and Calculations'!$F$12</f>
        <v>0</v>
      </c>
    </row>
    <row r="9120" spans="1:14" x14ac:dyDescent="0.35">
      <c r="A9120" s="2">
        <v>9119</v>
      </c>
      <c r="B9120" s="11">
        <v>0.76554841177236843</v>
      </c>
      <c r="C9120" s="11">
        <v>1.3198670919330164</v>
      </c>
      <c r="D9120" s="3">
        <f>B9120*Dashboard!$D$11*Dashboard!$D$10*SQRT(Dashboard!$D$12/365)</f>
        <v>190071.71207790071</v>
      </c>
      <c r="E9120" s="3">
        <f>IF(Dashboard!$I$3,C9120*Dashboard!$E$11*Dashboard!$E$10*SQRT(Dashboard!$D$12/365),0)</f>
        <v>655397.86647374847</v>
      </c>
      <c r="F9120" s="3">
        <f>D9120+IF(Dashboard!$I$3,E9120,0)</f>
        <v>845469.57855164912</v>
      </c>
      <c r="G9120" s="3">
        <f>IF(Dashboard!$I$4, ('Lookups and Calculations'!$F$9) / (1 - 'Lookups and Calculations'!$F$10), 'Lookups and Calculations'!$F$9)</f>
        <v>1951878.888340465</v>
      </c>
      <c r="H9120" s="12">
        <f t="shared" si="284"/>
        <v>0</v>
      </c>
      <c r="I9120" s="12">
        <f t="shared" si="285"/>
        <v>0</v>
      </c>
      <c r="J9120" s="13">
        <f>(1 - Dashboard!$I$9) * H9120 * Dashboard!$I$8 * 'Lookups and Calculations'!$F$12</f>
        <v>0</v>
      </c>
      <c r="K9120" s="12">
        <f>(1 - Dashboard!$I$11) * I9120 * Dashboard!$I$10 * 'Lookups and Calculations'!$F$12</f>
        <v>0</v>
      </c>
      <c r="L9120" s="12">
        <f>(H9120 - I9120) * Dashboard!$I$13 * (Dashboard!$D$12 / 365) * 'Lookups and Calculations'!$F$12</f>
        <v>0</v>
      </c>
      <c r="M9120" s="3">
        <f>(G9120*2) * Dashboard!$I$13 * (Dashboard!$D$12 / 365) * 'Lookups and Calculations'!$F$12</f>
        <v>1602.0878730267946</v>
      </c>
      <c r="N9120" s="12">
        <f>H9120 * Dashboard!$I$14 * Dashboard!$I$15 * (Dashboard!$D$12 / 365) * 'Lookups and Calculations'!$F$12</f>
        <v>0</v>
      </c>
    </row>
    <row r="9121" spans="1:14" x14ac:dyDescent="0.35">
      <c r="A9121" s="2">
        <v>9120</v>
      </c>
      <c r="B9121" s="11">
        <v>-0.15507459599698953</v>
      </c>
      <c r="C9121" s="11">
        <v>7.0645609961091968E-2</v>
      </c>
      <c r="D9121" s="3">
        <f>B9121*Dashboard!$D$11*Dashboard!$D$10*SQRT(Dashboard!$D$12/365)</f>
        <v>-38502.194645922515</v>
      </c>
      <c r="E9121" s="3">
        <f>IF(Dashboard!$I$3,C9121*Dashboard!$E$11*Dashboard!$E$10*SQRT(Dashboard!$D$12/365),0)</f>
        <v>35080.033684623486</v>
      </c>
      <c r="F9121" s="3">
        <f>D9121+IF(Dashboard!$I$3,E9121,0)</f>
        <v>-3422.1609612990287</v>
      </c>
      <c r="G9121" s="3">
        <f>IF(Dashboard!$I$4, ('Lookups and Calculations'!$F$9) / (1 - 'Lookups and Calculations'!$F$10), 'Lookups and Calculations'!$F$9)</f>
        <v>1951878.888340465</v>
      </c>
      <c r="H9121" s="12">
        <f t="shared" si="284"/>
        <v>0</v>
      </c>
      <c r="I9121" s="12">
        <f t="shared" si="285"/>
        <v>0</v>
      </c>
      <c r="J9121" s="13">
        <f>(1 - Dashboard!$I$9) * H9121 * Dashboard!$I$8 * 'Lookups and Calculations'!$F$12</f>
        <v>0</v>
      </c>
      <c r="K9121" s="12">
        <f>(1 - Dashboard!$I$11) * I9121 * Dashboard!$I$10 * 'Lookups and Calculations'!$F$12</f>
        <v>0</v>
      </c>
      <c r="L9121" s="12">
        <f>(H9121 - I9121) * Dashboard!$I$13 * (Dashboard!$D$12 / 365) * 'Lookups and Calculations'!$F$12</f>
        <v>0</v>
      </c>
      <c r="M9121" s="3">
        <f>(G9121*2) * Dashboard!$I$13 * (Dashboard!$D$12 / 365) * 'Lookups and Calculations'!$F$12</f>
        <v>1602.0878730267946</v>
      </c>
      <c r="N9121" s="12">
        <f>H9121 * Dashboard!$I$14 * Dashboard!$I$15 * (Dashboard!$D$12 / 365) * 'Lookups and Calculations'!$F$12</f>
        <v>0</v>
      </c>
    </row>
    <row r="9122" spans="1:14" x14ac:dyDescent="0.35">
      <c r="A9122" s="2">
        <v>9121</v>
      </c>
      <c r="B9122" s="11">
        <v>1.2297171345682034</v>
      </c>
      <c r="C9122" s="11">
        <v>1.0171485936173335</v>
      </c>
      <c r="D9122" s="3">
        <f>B9122*Dashboard!$D$11*Dashboard!$D$10*SQRT(Dashboard!$D$12/365)</f>
        <v>305316.34256516269</v>
      </c>
      <c r="E9122" s="3">
        <f>IF(Dashboard!$I$3,C9122*Dashboard!$E$11*Dashboard!$E$10*SQRT(Dashboard!$D$12/365),0)</f>
        <v>505078.89939679333</v>
      </c>
      <c r="F9122" s="3">
        <f>D9122+IF(Dashboard!$I$3,E9122,0)</f>
        <v>810395.24196195602</v>
      </c>
      <c r="G9122" s="3">
        <f>IF(Dashboard!$I$4, ('Lookups and Calculations'!$F$9) / (1 - 'Lookups and Calculations'!$F$10), 'Lookups and Calculations'!$F$9)</f>
        <v>1951878.888340465</v>
      </c>
      <c r="H9122" s="12">
        <f t="shared" si="284"/>
        <v>0</v>
      </c>
      <c r="I9122" s="12">
        <f t="shared" si="285"/>
        <v>0</v>
      </c>
      <c r="J9122" s="13">
        <f>(1 - Dashboard!$I$9) * H9122 * Dashboard!$I$8 * 'Lookups and Calculations'!$F$12</f>
        <v>0</v>
      </c>
      <c r="K9122" s="12">
        <f>(1 - Dashboard!$I$11) * I9122 * Dashboard!$I$10 * 'Lookups and Calculations'!$F$12</f>
        <v>0</v>
      </c>
      <c r="L9122" s="12">
        <f>(H9122 - I9122) * Dashboard!$I$13 * (Dashboard!$D$12 / 365) * 'Lookups and Calculations'!$F$12</f>
        <v>0</v>
      </c>
      <c r="M9122" s="3">
        <f>(G9122*2) * Dashboard!$I$13 * (Dashboard!$D$12 / 365) * 'Lookups and Calculations'!$F$12</f>
        <v>1602.0878730267946</v>
      </c>
      <c r="N9122" s="12">
        <f>H9122 * Dashboard!$I$14 * Dashboard!$I$15 * (Dashboard!$D$12 / 365) * 'Lookups and Calculations'!$F$12</f>
        <v>0</v>
      </c>
    </row>
    <row r="9123" spans="1:14" x14ac:dyDescent="0.35">
      <c r="A9123" s="2">
        <v>9122</v>
      </c>
      <c r="B9123" s="11">
        <v>-1.7295842009118279</v>
      </c>
      <c r="C9123" s="11">
        <v>0.54536552299284724</v>
      </c>
      <c r="D9123" s="3">
        <f>B9123*Dashboard!$D$11*Dashboard!$D$10*SQRT(Dashboard!$D$12/365)</f>
        <v>-429424.22085247497</v>
      </c>
      <c r="E9123" s="3">
        <f>IF(Dashboard!$I$3,C9123*Dashboard!$E$11*Dashboard!$E$10*SQRT(Dashboard!$D$12/365),0)</f>
        <v>270808.6309617543</v>
      </c>
      <c r="F9123" s="3">
        <f>D9123+IF(Dashboard!$I$3,E9123,0)</f>
        <v>-158615.58989072067</v>
      </c>
      <c r="G9123" s="3">
        <f>IF(Dashboard!$I$4, ('Lookups and Calculations'!$F$9) / (1 - 'Lookups and Calculations'!$F$10), 'Lookups and Calculations'!$F$9)</f>
        <v>1951878.888340465</v>
      </c>
      <c r="H9123" s="12">
        <f t="shared" si="284"/>
        <v>0</v>
      </c>
      <c r="I9123" s="12">
        <f t="shared" si="285"/>
        <v>0</v>
      </c>
      <c r="J9123" s="13">
        <f>(1 - Dashboard!$I$9) * H9123 * Dashboard!$I$8 * 'Lookups and Calculations'!$F$12</f>
        <v>0</v>
      </c>
      <c r="K9123" s="12">
        <f>(1 - Dashboard!$I$11) * I9123 * Dashboard!$I$10 * 'Lookups and Calculations'!$F$12</f>
        <v>0</v>
      </c>
      <c r="L9123" s="12">
        <f>(H9123 - I9123) * Dashboard!$I$13 * (Dashboard!$D$12 / 365) * 'Lookups and Calculations'!$F$12</f>
        <v>0</v>
      </c>
      <c r="M9123" s="3">
        <f>(G9123*2) * Dashboard!$I$13 * (Dashboard!$D$12 / 365) * 'Lookups and Calculations'!$F$12</f>
        <v>1602.0878730267946</v>
      </c>
      <c r="N9123" s="12">
        <f>H9123 * Dashboard!$I$14 * Dashboard!$I$15 * (Dashboard!$D$12 / 365) * 'Lookups and Calculations'!$F$12</f>
        <v>0</v>
      </c>
    </row>
    <row r="9124" spans="1:14" x14ac:dyDescent="0.35">
      <c r="A9124" s="2">
        <v>9123</v>
      </c>
      <c r="B9124" s="11">
        <v>0.34466297964369091</v>
      </c>
      <c r="C9124" s="11">
        <v>-2.0903483044853068</v>
      </c>
      <c r="D9124" s="3">
        <f>B9124*Dashboard!$D$11*Dashboard!$D$10*SQRT(Dashboard!$D$12/365)</f>
        <v>85573.533460906998</v>
      </c>
      <c r="E9124" s="3">
        <f>IF(Dashboard!$I$3,C9124*Dashboard!$E$11*Dashboard!$E$10*SQRT(Dashboard!$D$12/365),0)</f>
        <v>-1037990.7396132093</v>
      </c>
      <c r="F9124" s="3">
        <f>D9124+IF(Dashboard!$I$3,E9124,0)</f>
        <v>-952417.20615230221</v>
      </c>
      <c r="G9124" s="3">
        <f>IF(Dashboard!$I$4, ('Lookups and Calculations'!$F$9) / (1 - 'Lookups and Calculations'!$F$10), 'Lookups and Calculations'!$F$9)</f>
        <v>1951878.888340465</v>
      </c>
      <c r="H9124" s="12">
        <f t="shared" si="284"/>
        <v>0</v>
      </c>
      <c r="I9124" s="12">
        <f t="shared" si="285"/>
        <v>0</v>
      </c>
      <c r="J9124" s="13">
        <f>(1 - Dashboard!$I$9) * H9124 * Dashboard!$I$8 * 'Lookups and Calculations'!$F$12</f>
        <v>0</v>
      </c>
      <c r="K9124" s="12">
        <f>(1 - Dashboard!$I$11) * I9124 * Dashboard!$I$10 * 'Lookups and Calculations'!$F$12</f>
        <v>0</v>
      </c>
      <c r="L9124" s="12">
        <f>(H9124 - I9124) * Dashboard!$I$13 * (Dashboard!$D$12 / 365) * 'Lookups and Calculations'!$F$12</f>
        <v>0</v>
      </c>
      <c r="M9124" s="3">
        <f>(G9124*2) * Dashboard!$I$13 * (Dashboard!$D$12 / 365) * 'Lookups and Calculations'!$F$12</f>
        <v>1602.0878730267946</v>
      </c>
      <c r="N9124" s="12">
        <f>H9124 * Dashboard!$I$14 * Dashboard!$I$15 * (Dashboard!$D$12 / 365) * 'Lookups and Calculations'!$F$12</f>
        <v>0</v>
      </c>
    </row>
    <row r="9125" spans="1:14" x14ac:dyDescent="0.35">
      <c r="A9125" s="2">
        <v>9124</v>
      </c>
      <c r="B9125" s="11">
        <v>0.14284995068069467</v>
      </c>
      <c r="C9125" s="11">
        <v>-0.48997146523540386</v>
      </c>
      <c r="D9125" s="3">
        <f>B9125*Dashboard!$D$11*Dashboard!$D$10*SQRT(Dashboard!$D$12/365)</f>
        <v>35467.038110970221</v>
      </c>
      <c r="E9125" s="3">
        <f>IF(Dashboard!$I$3,C9125*Dashboard!$E$11*Dashboard!$E$10*SQRT(Dashboard!$D$12/365),0)</f>
        <v>-243301.96192557042</v>
      </c>
      <c r="F9125" s="3">
        <f>D9125+IF(Dashboard!$I$3,E9125,0)</f>
        <v>-207834.92381460019</v>
      </c>
      <c r="G9125" s="3">
        <f>IF(Dashboard!$I$4, ('Lookups and Calculations'!$F$9) / (1 - 'Lookups and Calculations'!$F$10), 'Lookups and Calculations'!$F$9)</f>
        <v>1951878.888340465</v>
      </c>
      <c r="H9125" s="12">
        <f t="shared" si="284"/>
        <v>0</v>
      </c>
      <c r="I9125" s="12">
        <f t="shared" si="285"/>
        <v>0</v>
      </c>
      <c r="J9125" s="13">
        <f>(1 - Dashboard!$I$9) * H9125 * Dashboard!$I$8 * 'Lookups and Calculations'!$F$12</f>
        <v>0</v>
      </c>
      <c r="K9125" s="12">
        <f>(1 - Dashboard!$I$11) * I9125 * Dashboard!$I$10 * 'Lookups and Calculations'!$F$12</f>
        <v>0</v>
      </c>
      <c r="L9125" s="12">
        <f>(H9125 - I9125) * Dashboard!$I$13 * (Dashboard!$D$12 / 365) * 'Lookups and Calculations'!$F$12</f>
        <v>0</v>
      </c>
      <c r="M9125" s="3">
        <f>(G9125*2) * Dashboard!$I$13 * (Dashboard!$D$12 / 365) * 'Lookups and Calculations'!$F$12</f>
        <v>1602.0878730267946</v>
      </c>
      <c r="N9125" s="12">
        <f>H9125 * Dashboard!$I$14 * Dashboard!$I$15 * (Dashboard!$D$12 / 365) * 'Lookups and Calculations'!$F$12</f>
        <v>0</v>
      </c>
    </row>
    <row r="9126" spans="1:14" x14ac:dyDescent="0.35">
      <c r="A9126" s="2">
        <v>9125</v>
      </c>
      <c r="B9126" s="11">
        <v>0.30907340783315773</v>
      </c>
      <c r="C9126" s="11">
        <v>1.3141015951065245</v>
      </c>
      <c r="D9126" s="3">
        <f>B9126*Dashboard!$D$11*Dashboard!$D$10*SQRT(Dashboard!$D$12/365)</f>
        <v>76737.291699936774</v>
      </c>
      <c r="E9126" s="3">
        <f>IF(Dashboard!$I$3,C9126*Dashboard!$E$11*Dashboard!$E$10*SQRT(Dashboard!$D$12/365),0)</f>
        <v>652534.93099915469</v>
      </c>
      <c r="F9126" s="3">
        <f>D9126+IF(Dashboard!$I$3,E9126,0)</f>
        <v>729272.22269909142</v>
      </c>
      <c r="G9126" s="3">
        <f>IF(Dashboard!$I$4, ('Lookups and Calculations'!$F$9) / (1 - 'Lookups and Calculations'!$F$10), 'Lookups and Calculations'!$F$9)</f>
        <v>1951878.888340465</v>
      </c>
      <c r="H9126" s="12">
        <f t="shared" si="284"/>
        <v>0</v>
      </c>
      <c r="I9126" s="12">
        <f t="shared" si="285"/>
        <v>0</v>
      </c>
      <c r="J9126" s="13">
        <f>(1 - Dashboard!$I$9) * H9126 * Dashboard!$I$8 * 'Lookups and Calculations'!$F$12</f>
        <v>0</v>
      </c>
      <c r="K9126" s="12">
        <f>(1 - Dashboard!$I$11) * I9126 * Dashboard!$I$10 * 'Lookups and Calculations'!$F$12</f>
        <v>0</v>
      </c>
      <c r="L9126" s="12">
        <f>(H9126 - I9126) * Dashboard!$I$13 * (Dashboard!$D$12 / 365) * 'Lookups and Calculations'!$F$12</f>
        <v>0</v>
      </c>
      <c r="M9126" s="3">
        <f>(G9126*2) * Dashboard!$I$13 * (Dashboard!$D$12 / 365) * 'Lookups and Calculations'!$F$12</f>
        <v>1602.0878730267946</v>
      </c>
      <c r="N9126" s="12">
        <f>H9126 * Dashboard!$I$14 * Dashboard!$I$15 * (Dashboard!$D$12 / 365) * 'Lookups and Calculations'!$F$12</f>
        <v>0</v>
      </c>
    </row>
    <row r="9127" spans="1:14" x14ac:dyDescent="0.35">
      <c r="A9127" s="2">
        <v>9126</v>
      </c>
      <c r="B9127" s="11">
        <v>0.26403099692385834</v>
      </c>
      <c r="C9127" s="11">
        <v>-0.54635048569860278</v>
      </c>
      <c r="D9127" s="3">
        <f>B9127*Dashboard!$D$11*Dashboard!$D$10*SQRT(Dashboard!$D$12/365)</f>
        <v>65554.082348321652</v>
      </c>
      <c r="E9127" s="3">
        <f>IF(Dashboard!$I$3,C9127*Dashboard!$E$11*Dashboard!$E$10*SQRT(Dashboard!$D$12/365),0)</f>
        <v>-271297.7275229565</v>
      </c>
      <c r="F9127" s="3">
        <f>D9127+IF(Dashboard!$I$3,E9127,0)</f>
        <v>-205743.64517463485</v>
      </c>
      <c r="G9127" s="3">
        <f>IF(Dashboard!$I$4, ('Lookups and Calculations'!$F$9) / (1 - 'Lookups and Calculations'!$F$10), 'Lookups and Calculations'!$F$9)</f>
        <v>1951878.888340465</v>
      </c>
      <c r="H9127" s="12">
        <f t="shared" si="284"/>
        <v>0</v>
      </c>
      <c r="I9127" s="12">
        <f t="shared" si="285"/>
        <v>0</v>
      </c>
      <c r="J9127" s="13">
        <f>(1 - Dashboard!$I$9) * H9127 * Dashboard!$I$8 * 'Lookups and Calculations'!$F$12</f>
        <v>0</v>
      </c>
      <c r="K9127" s="12">
        <f>(1 - Dashboard!$I$11) * I9127 * Dashboard!$I$10 * 'Lookups and Calculations'!$F$12</f>
        <v>0</v>
      </c>
      <c r="L9127" s="12">
        <f>(H9127 - I9127) * Dashboard!$I$13 * (Dashboard!$D$12 / 365) * 'Lookups and Calculations'!$F$12</f>
        <v>0</v>
      </c>
      <c r="M9127" s="3">
        <f>(G9127*2) * Dashboard!$I$13 * (Dashboard!$D$12 / 365) * 'Lookups and Calculations'!$F$12</f>
        <v>1602.0878730267946</v>
      </c>
      <c r="N9127" s="12">
        <f>H9127 * Dashboard!$I$14 * Dashboard!$I$15 * (Dashboard!$D$12 / 365) * 'Lookups and Calculations'!$F$12</f>
        <v>0</v>
      </c>
    </row>
    <row r="9128" spans="1:14" x14ac:dyDescent="0.35">
      <c r="A9128" s="2">
        <v>9127</v>
      </c>
      <c r="B9128" s="11">
        <v>0.15963926093042788</v>
      </c>
      <c r="C9128" s="11">
        <v>0.46846349208793003</v>
      </c>
      <c r="D9128" s="3">
        <f>B9128*Dashboard!$D$11*Dashboard!$D$10*SQRT(Dashboard!$D$12/365)</f>
        <v>39635.517719445612</v>
      </c>
      <c r="E9128" s="3">
        <f>IF(Dashboard!$I$3,C9128*Dashboard!$E$11*Dashboard!$E$10*SQRT(Dashboard!$D$12/365),0)</f>
        <v>232621.88678831983</v>
      </c>
      <c r="F9128" s="3">
        <f>D9128+IF(Dashboard!$I$3,E9128,0)</f>
        <v>272257.40450776543</v>
      </c>
      <c r="G9128" s="3">
        <f>IF(Dashboard!$I$4, ('Lookups and Calculations'!$F$9) / (1 - 'Lookups and Calculations'!$F$10), 'Lookups and Calculations'!$F$9)</f>
        <v>1951878.888340465</v>
      </c>
      <c r="H9128" s="12">
        <f t="shared" si="284"/>
        <v>0</v>
      </c>
      <c r="I9128" s="12">
        <f t="shared" si="285"/>
        <v>0</v>
      </c>
      <c r="J9128" s="13">
        <f>(1 - Dashboard!$I$9) * H9128 * Dashboard!$I$8 * 'Lookups and Calculations'!$F$12</f>
        <v>0</v>
      </c>
      <c r="K9128" s="12">
        <f>(1 - Dashboard!$I$11) * I9128 * Dashboard!$I$10 * 'Lookups and Calculations'!$F$12</f>
        <v>0</v>
      </c>
      <c r="L9128" s="12">
        <f>(H9128 - I9128) * Dashboard!$I$13 * (Dashboard!$D$12 / 365) * 'Lookups and Calculations'!$F$12</f>
        <v>0</v>
      </c>
      <c r="M9128" s="3">
        <f>(G9128*2) * Dashboard!$I$13 * (Dashboard!$D$12 / 365) * 'Lookups and Calculations'!$F$12</f>
        <v>1602.0878730267946</v>
      </c>
      <c r="N9128" s="12">
        <f>H9128 * Dashboard!$I$14 * Dashboard!$I$15 * (Dashboard!$D$12 / 365) * 'Lookups and Calculations'!$F$12</f>
        <v>0</v>
      </c>
    </row>
    <row r="9129" spans="1:14" x14ac:dyDescent="0.35">
      <c r="A9129" s="2">
        <v>9128</v>
      </c>
      <c r="B9129" s="11">
        <v>0.60555086731521135</v>
      </c>
      <c r="C9129" s="11">
        <v>0.95206790306944544</v>
      </c>
      <c r="D9129" s="3">
        <f>B9129*Dashboard!$D$11*Dashboard!$D$10*SQRT(Dashboard!$D$12/365)</f>
        <v>150347.23909150201</v>
      </c>
      <c r="E9129" s="3">
        <f>IF(Dashboard!$I$3,C9129*Dashboard!$E$11*Dashboard!$E$10*SQRT(Dashboard!$D$12/365),0)</f>
        <v>472762.20175774896</v>
      </c>
      <c r="F9129" s="3">
        <f>D9129+IF(Dashboard!$I$3,E9129,0)</f>
        <v>623109.440849251</v>
      </c>
      <c r="G9129" s="3">
        <f>IF(Dashboard!$I$4, ('Lookups and Calculations'!$F$9) / (1 - 'Lookups and Calculations'!$F$10), 'Lookups and Calculations'!$F$9)</f>
        <v>1951878.888340465</v>
      </c>
      <c r="H9129" s="12">
        <f t="shared" si="284"/>
        <v>0</v>
      </c>
      <c r="I9129" s="12">
        <f t="shared" si="285"/>
        <v>0</v>
      </c>
      <c r="J9129" s="13">
        <f>(1 - Dashboard!$I$9) * H9129 * Dashboard!$I$8 * 'Lookups and Calculations'!$F$12</f>
        <v>0</v>
      </c>
      <c r="K9129" s="12">
        <f>(1 - Dashboard!$I$11) * I9129 * Dashboard!$I$10 * 'Lookups and Calculations'!$F$12</f>
        <v>0</v>
      </c>
      <c r="L9129" s="12">
        <f>(H9129 - I9129) * Dashboard!$I$13 * (Dashboard!$D$12 / 365) * 'Lookups and Calculations'!$F$12</f>
        <v>0</v>
      </c>
      <c r="M9129" s="3">
        <f>(G9129*2) * Dashboard!$I$13 * (Dashboard!$D$12 / 365) * 'Lookups and Calculations'!$F$12</f>
        <v>1602.0878730267946</v>
      </c>
      <c r="N9129" s="12">
        <f>H9129 * Dashboard!$I$14 * Dashboard!$I$15 * (Dashboard!$D$12 / 365) * 'Lookups and Calculations'!$F$12</f>
        <v>0</v>
      </c>
    </row>
    <row r="9130" spans="1:14" x14ac:dyDescent="0.35">
      <c r="A9130" s="2">
        <v>9129</v>
      </c>
      <c r="B9130" s="11">
        <v>-5.056357893103712E-2</v>
      </c>
      <c r="C9130" s="11">
        <v>0.24882503828164629</v>
      </c>
      <c r="D9130" s="3">
        <f>B9130*Dashboard!$D$11*Dashboard!$D$10*SQRT(Dashboard!$D$12/365)</f>
        <v>-12554.014701641083</v>
      </c>
      <c r="E9130" s="3">
        <f>IF(Dashboard!$I$3,C9130*Dashboard!$E$11*Dashboard!$E$10*SQRT(Dashboard!$D$12/365),0)</f>
        <v>123557.44014816008</v>
      </c>
      <c r="F9130" s="3">
        <f>D9130+IF(Dashboard!$I$3,E9130,0)</f>
        <v>111003.425446519</v>
      </c>
      <c r="G9130" s="3">
        <f>IF(Dashboard!$I$4, ('Lookups and Calculations'!$F$9) / (1 - 'Lookups and Calculations'!$F$10), 'Lookups and Calculations'!$F$9)</f>
        <v>1951878.888340465</v>
      </c>
      <c r="H9130" s="12">
        <f t="shared" si="284"/>
        <v>0</v>
      </c>
      <c r="I9130" s="12">
        <f t="shared" si="285"/>
        <v>0</v>
      </c>
      <c r="J9130" s="13">
        <f>(1 - Dashboard!$I$9) * H9130 * Dashboard!$I$8 * 'Lookups and Calculations'!$F$12</f>
        <v>0</v>
      </c>
      <c r="K9130" s="12">
        <f>(1 - Dashboard!$I$11) * I9130 * Dashboard!$I$10 * 'Lookups and Calculations'!$F$12</f>
        <v>0</v>
      </c>
      <c r="L9130" s="12">
        <f>(H9130 - I9130) * Dashboard!$I$13 * (Dashboard!$D$12 / 365) * 'Lookups and Calculations'!$F$12</f>
        <v>0</v>
      </c>
      <c r="M9130" s="3">
        <f>(G9130*2) * Dashboard!$I$13 * (Dashboard!$D$12 / 365) * 'Lookups and Calculations'!$F$12</f>
        <v>1602.0878730267946</v>
      </c>
      <c r="N9130" s="12">
        <f>H9130 * Dashboard!$I$14 * Dashboard!$I$15 * (Dashboard!$D$12 / 365) * 'Lookups and Calculations'!$F$12</f>
        <v>0</v>
      </c>
    </row>
    <row r="9131" spans="1:14" x14ac:dyDescent="0.35">
      <c r="A9131" s="2">
        <v>9130</v>
      </c>
      <c r="B9131" s="11">
        <v>-0.76562772409538304</v>
      </c>
      <c r="C9131" s="11">
        <v>1.0430151409502586</v>
      </c>
      <c r="D9131" s="3">
        <f>B9131*Dashboard!$D$11*Dashboard!$D$10*SQRT(Dashboard!$D$12/365)</f>
        <v>-190091.40388157041</v>
      </c>
      <c r="E9131" s="3">
        <f>IF(Dashboard!$I$3,C9131*Dashboard!$E$11*Dashboard!$E$10*SQRT(Dashboard!$D$12/365),0)</f>
        <v>517923.28353111772</v>
      </c>
      <c r="F9131" s="3">
        <f>D9131+IF(Dashboard!$I$3,E9131,0)</f>
        <v>327831.87964954728</v>
      </c>
      <c r="G9131" s="3">
        <f>IF(Dashboard!$I$4, ('Lookups and Calculations'!$F$9) / (1 - 'Lookups and Calculations'!$F$10), 'Lookups and Calculations'!$F$9)</f>
        <v>1951878.888340465</v>
      </c>
      <c r="H9131" s="12">
        <f t="shared" si="284"/>
        <v>0</v>
      </c>
      <c r="I9131" s="12">
        <f t="shared" si="285"/>
        <v>0</v>
      </c>
      <c r="J9131" s="13">
        <f>(1 - Dashboard!$I$9) * H9131 * Dashboard!$I$8 * 'Lookups and Calculations'!$F$12</f>
        <v>0</v>
      </c>
      <c r="K9131" s="12">
        <f>(1 - Dashboard!$I$11) * I9131 * Dashboard!$I$10 * 'Lookups and Calculations'!$F$12</f>
        <v>0</v>
      </c>
      <c r="L9131" s="12">
        <f>(H9131 - I9131) * Dashboard!$I$13 * (Dashboard!$D$12 / 365) * 'Lookups and Calculations'!$F$12</f>
        <v>0</v>
      </c>
      <c r="M9131" s="3">
        <f>(G9131*2) * Dashboard!$I$13 * (Dashboard!$D$12 / 365) * 'Lookups and Calculations'!$F$12</f>
        <v>1602.0878730267946</v>
      </c>
      <c r="N9131" s="12">
        <f>H9131 * Dashboard!$I$14 * Dashboard!$I$15 * (Dashboard!$D$12 / 365) * 'Lookups and Calculations'!$F$12</f>
        <v>0</v>
      </c>
    </row>
    <row r="9132" spans="1:14" x14ac:dyDescent="0.35">
      <c r="A9132" s="2">
        <v>9131</v>
      </c>
      <c r="B9132" s="11">
        <v>-1.043865179049108</v>
      </c>
      <c r="C9132" s="11">
        <v>0.35600820415358592</v>
      </c>
      <c r="D9132" s="3">
        <f>B9132*Dashboard!$D$11*Dashboard!$D$10*SQRT(Dashboard!$D$12/365)</f>
        <v>-259172.6907264021</v>
      </c>
      <c r="E9132" s="3">
        <f>IF(Dashboard!$I$3,C9132*Dashboard!$E$11*Dashboard!$E$10*SQRT(Dashboard!$D$12/365),0)</f>
        <v>176780.69168895704</v>
      </c>
      <c r="F9132" s="3">
        <f>D9132+IF(Dashboard!$I$3,E9132,0)</f>
        <v>-82391.999037445057</v>
      </c>
      <c r="G9132" s="3">
        <f>IF(Dashboard!$I$4, ('Lookups and Calculations'!$F$9) / (1 - 'Lookups and Calculations'!$F$10), 'Lookups and Calculations'!$F$9)</f>
        <v>1951878.888340465</v>
      </c>
      <c r="H9132" s="12">
        <f t="shared" si="284"/>
        <v>0</v>
      </c>
      <c r="I9132" s="12">
        <f t="shared" si="285"/>
        <v>0</v>
      </c>
      <c r="J9132" s="13">
        <f>(1 - Dashboard!$I$9) * H9132 * Dashboard!$I$8 * 'Lookups and Calculations'!$F$12</f>
        <v>0</v>
      </c>
      <c r="K9132" s="12">
        <f>(1 - Dashboard!$I$11) * I9132 * Dashboard!$I$10 * 'Lookups and Calculations'!$F$12</f>
        <v>0</v>
      </c>
      <c r="L9132" s="12">
        <f>(H9132 - I9132) * Dashboard!$I$13 * (Dashboard!$D$12 / 365) * 'Lookups and Calculations'!$F$12</f>
        <v>0</v>
      </c>
      <c r="M9132" s="3">
        <f>(G9132*2) * Dashboard!$I$13 * (Dashboard!$D$12 / 365) * 'Lookups and Calculations'!$F$12</f>
        <v>1602.0878730267946</v>
      </c>
      <c r="N9132" s="12">
        <f>H9132 * Dashboard!$I$14 * Dashboard!$I$15 * (Dashboard!$D$12 / 365) * 'Lookups and Calculations'!$F$12</f>
        <v>0</v>
      </c>
    </row>
    <row r="9133" spans="1:14" x14ac:dyDescent="0.35">
      <c r="A9133" s="2">
        <v>9132</v>
      </c>
      <c r="B9133" s="11">
        <v>-0.80285720951575379</v>
      </c>
      <c r="C9133" s="11">
        <v>0.84009850719088097</v>
      </c>
      <c r="D9133" s="3">
        <f>B9133*Dashboard!$D$11*Dashboard!$D$10*SQRT(Dashboard!$D$12/365)</f>
        <v>-199334.80629063089</v>
      </c>
      <c r="E9133" s="3">
        <f>IF(Dashboard!$I$3,C9133*Dashboard!$E$11*Dashboard!$E$10*SQRT(Dashboard!$D$12/365),0)</f>
        <v>417162.28293433913</v>
      </c>
      <c r="F9133" s="3">
        <f>D9133+IF(Dashboard!$I$3,E9133,0)</f>
        <v>217827.47664370824</v>
      </c>
      <c r="G9133" s="3">
        <f>IF(Dashboard!$I$4, ('Lookups and Calculations'!$F$9) / (1 - 'Lookups and Calculations'!$F$10), 'Lookups and Calculations'!$F$9)</f>
        <v>1951878.888340465</v>
      </c>
      <c r="H9133" s="12">
        <f t="shared" si="284"/>
        <v>0</v>
      </c>
      <c r="I9133" s="12">
        <f t="shared" si="285"/>
        <v>0</v>
      </c>
      <c r="J9133" s="13">
        <f>(1 - Dashboard!$I$9) * H9133 * Dashboard!$I$8 * 'Lookups and Calculations'!$F$12</f>
        <v>0</v>
      </c>
      <c r="K9133" s="12">
        <f>(1 - Dashboard!$I$11) * I9133 * Dashboard!$I$10 * 'Lookups and Calculations'!$F$12</f>
        <v>0</v>
      </c>
      <c r="L9133" s="12">
        <f>(H9133 - I9133) * Dashboard!$I$13 * (Dashboard!$D$12 / 365) * 'Lookups and Calculations'!$F$12</f>
        <v>0</v>
      </c>
      <c r="M9133" s="3">
        <f>(G9133*2) * Dashboard!$I$13 * (Dashboard!$D$12 / 365) * 'Lookups and Calculations'!$F$12</f>
        <v>1602.0878730267946</v>
      </c>
      <c r="N9133" s="12">
        <f>H9133 * Dashboard!$I$14 * Dashboard!$I$15 * (Dashboard!$D$12 / 365) * 'Lookups and Calculations'!$F$12</f>
        <v>0</v>
      </c>
    </row>
    <row r="9134" spans="1:14" x14ac:dyDescent="0.35">
      <c r="A9134" s="2">
        <v>9133</v>
      </c>
      <c r="B9134" s="11">
        <v>0.87161981310899017</v>
      </c>
      <c r="C9134" s="11">
        <v>-0.2622171900077398</v>
      </c>
      <c r="D9134" s="3">
        <f>B9134*Dashboard!$D$11*Dashboard!$D$10*SQRT(Dashboard!$D$12/365)</f>
        <v>216407.3069854487</v>
      </c>
      <c r="E9134" s="3">
        <f>IF(Dashboard!$I$3,C9134*Dashboard!$E$11*Dashboard!$E$10*SQRT(Dashboard!$D$12/365),0)</f>
        <v>-130207.49432590288</v>
      </c>
      <c r="F9134" s="3">
        <f>D9134+IF(Dashboard!$I$3,E9134,0)</f>
        <v>86199.812659545816</v>
      </c>
      <c r="G9134" s="3">
        <f>IF(Dashboard!$I$4, ('Lookups and Calculations'!$F$9) / (1 - 'Lookups and Calculations'!$F$10), 'Lookups and Calculations'!$F$9)</f>
        <v>1951878.888340465</v>
      </c>
      <c r="H9134" s="12">
        <f t="shared" si="284"/>
        <v>0</v>
      </c>
      <c r="I9134" s="12">
        <f t="shared" si="285"/>
        <v>0</v>
      </c>
      <c r="J9134" s="13">
        <f>(1 - Dashboard!$I$9) * H9134 * Dashboard!$I$8 * 'Lookups and Calculations'!$F$12</f>
        <v>0</v>
      </c>
      <c r="K9134" s="12">
        <f>(1 - Dashboard!$I$11) * I9134 * Dashboard!$I$10 * 'Lookups and Calculations'!$F$12</f>
        <v>0</v>
      </c>
      <c r="L9134" s="12">
        <f>(H9134 - I9134) * Dashboard!$I$13 * (Dashboard!$D$12 / 365) * 'Lookups and Calculations'!$F$12</f>
        <v>0</v>
      </c>
      <c r="M9134" s="3">
        <f>(G9134*2) * Dashboard!$I$13 * (Dashboard!$D$12 / 365) * 'Lookups and Calculations'!$F$12</f>
        <v>1602.0878730267946</v>
      </c>
      <c r="N9134" s="12">
        <f>H9134 * Dashboard!$I$14 * Dashboard!$I$15 * (Dashboard!$D$12 / 365) * 'Lookups and Calculations'!$F$12</f>
        <v>0</v>
      </c>
    </row>
    <row r="9135" spans="1:14" x14ac:dyDescent="0.35">
      <c r="A9135" s="2">
        <v>9134</v>
      </c>
      <c r="B9135" s="11">
        <v>1.9755923574560847</v>
      </c>
      <c r="C9135" s="11">
        <v>0.36622184477947362</v>
      </c>
      <c r="D9135" s="3">
        <f>B9135*Dashboard!$D$11*Dashboard!$D$10*SQRT(Dashboard!$D$12/365)</f>
        <v>490503.56055254705</v>
      </c>
      <c r="E9135" s="3">
        <f>IF(Dashboard!$I$3,C9135*Dashboard!$E$11*Dashboard!$E$10*SQRT(Dashboard!$D$12/365),0)</f>
        <v>181852.41316458886</v>
      </c>
      <c r="F9135" s="3">
        <f>D9135+IF(Dashboard!$I$3,E9135,0)</f>
        <v>672355.97371713584</v>
      </c>
      <c r="G9135" s="3">
        <f>IF(Dashboard!$I$4, ('Lookups and Calculations'!$F$9) / (1 - 'Lookups and Calculations'!$F$10), 'Lookups and Calculations'!$F$9)</f>
        <v>1951878.888340465</v>
      </c>
      <c r="H9135" s="12">
        <f t="shared" si="284"/>
        <v>0</v>
      </c>
      <c r="I9135" s="12">
        <f t="shared" si="285"/>
        <v>0</v>
      </c>
      <c r="J9135" s="13">
        <f>(1 - Dashboard!$I$9) * H9135 * Dashboard!$I$8 * 'Lookups and Calculations'!$F$12</f>
        <v>0</v>
      </c>
      <c r="K9135" s="12">
        <f>(1 - Dashboard!$I$11) * I9135 * Dashboard!$I$10 * 'Lookups and Calculations'!$F$12</f>
        <v>0</v>
      </c>
      <c r="L9135" s="12">
        <f>(H9135 - I9135) * Dashboard!$I$13 * (Dashboard!$D$12 / 365) * 'Lookups and Calculations'!$F$12</f>
        <v>0</v>
      </c>
      <c r="M9135" s="3">
        <f>(G9135*2) * Dashboard!$I$13 * (Dashboard!$D$12 / 365) * 'Lookups and Calculations'!$F$12</f>
        <v>1602.0878730267946</v>
      </c>
      <c r="N9135" s="12">
        <f>H9135 * Dashboard!$I$14 * Dashboard!$I$15 * (Dashboard!$D$12 / 365) * 'Lookups and Calculations'!$F$12</f>
        <v>0</v>
      </c>
    </row>
    <row r="9136" spans="1:14" x14ac:dyDescent="0.35">
      <c r="A9136" s="2">
        <v>9135</v>
      </c>
      <c r="B9136" s="11">
        <v>-1.2029733827935309</v>
      </c>
      <c r="C9136" s="11">
        <v>-0.77412505856283209</v>
      </c>
      <c r="D9136" s="3">
        <f>B9136*Dashboard!$D$11*Dashboard!$D$10*SQRT(Dashboard!$D$12/365)</f>
        <v>-298676.35662955104</v>
      </c>
      <c r="E9136" s="3">
        <f>IF(Dashboard!$I$3,C9136*Dashboard!$E$11*Dashboard!$E$10*SQRT(Dashboard!$D$12/365),0)</f>
        <v>-384402.2741887517</v>
      </c>
      <c r="F9136" s="3">
        <f>D9136+IF(Dashboard!$I$3,E9136,0)</f>
        <v>-683078.63081830274</v>
      </c>
      <c r="G9136" s="3">
        <f>IF(Dashboard!$I$4, ('Lookups and Calculations'!$F$9) / (1 - 'Lookups and Calculations'!$F$10), 'Lookups and Calculations'!$F$9)</f>
        <v>1951878.888340465</v>
      </c>
      <c r="H9136" s="12">
        <f t="shared" si="284"/>
        <v>0</v>
      </c>
      <c r="I9136" s="12">
        <f t="shared" si="285"/>
        <v>0</v>
      </c>
      <c r="J9136" s="13">
        <f>(1 - Dashboard!$I$9) * H9136 * Dashboard!$I$8 * 'Lookups and Calculations'!$F$12</f>
        <v>0</v>
      </c>
      <c r="K9136" s="12">
        <f>(1 - Dashboard!$I$11) * I9136 * Dashboard!$I$10 * 'Lookups and Calculations'!$F$12</f>
        <v>0</v>
      </c>
      <c r="L9136" s="12">
        <f>(H9136 - I9136) * Dashboard!$I$13 * (Dashboard!$D$12 / 365) * 'Lookups and Calculations'!$F$12</f>
        <v>0</v>
      </c>
      <c r="M9136" s="3">
        <f>(G9136*2) * Dashboard!$I$13 * (Dashboard!$D$12 / 365) * 'Lookups and Calculations'!$F$12</f>
        <v>1602.0878730267946</v>
      </c>
      <c r="N9136" s="12">
        <f>H9136 * Dashboard!$I$14 * Dashboard!$I$15 * (Dashboard!$D$12 / 365) * 'Lookups and Calculations'!$F$12</f>
        <v>0</v>
      </c>
    </row>
    <row r="9137" spans="1:14" x14ac:dyDescent="0.35">
      <c r="A9137" s="2">
        <v>9136</v>
      </c>
      <c r="B9137" s="11">
        <v>8.2763049684862727E-2</v>
      </c>
      <c r="C9137" s="11">
        <v>-1.0591997484870976</v>
      </c>
      <c r="D9137" s="3">
        <f>B9137*Dashboard!$D$11*Dashboard!$D$10*SQRT(Dashboard!$D$12/365)</f>
        <v>20548.556183364821</v>
      </c>
      <c r="E9137" s="3">
        <f>IF(Dashboard!$I$3,C9137*Dashboard!$E$11*Dashboard!$E$10*SQRT(Dashboard!$D$12/365),0)</f>
        <v>-525959.96943244152</v>
      </c>
      <c r="F9137" s="3">
        <f>D9137+IF(Dashboard!$I$3,E9137,0)</f>
        <v>-505411.41324907669</v>
      </c>
      <c r="G9137" s="3">
        <f>IF(Dashboard!$I$4, ('Lookups and Calculations'!$F$9) / (1 - 'Lookups and Calculations'!$F$10), 'Lookups and Calculations'!$F$9)</f>
        <v>1951878.888340465</v>
      </c>
      <c r="H9137" s="12">
        <f t="shared" si="284"/>
        <v>0</v>
      </c>
      <c r="I9137" s="12">
        <f t="shared" si="285"/>
        <v>0</v>
      </c>
      <c r="J9137" s="13">
        <f>(1 - Dashboard!$I$9) * H9137 * Dashboard!$I$8 * 'Lookups and Calculations'!$F$12</f>
        <v>0</v>
      </c>
      <c r="K9137" s="12">
        <f>(1 - Dashboard!$I$11) * I9137 * Dashboard!$I$10 * 'Lookups and Calculations'!$F$12</f>
        <v>0</v>
      </c>
      <c r="L9137" s="12">
        <f>(H9137 - I9137) * Dashboard!$I$13 * (Dashboard!$D$12 / 365) * 'Lookups and Calculations'!$F$12</f>
        <v>0</v>
      </c>
      <c r="M9137" s="3">
        <f>(G9137*2) * Dashboard!$I$13 * (Dashboard!$D$12 / 365) * 'Lookups and Calculations'!$F$12</f>
        <v>1602.0878730267946</v>
      </c>
      <c r="N9137" s="12">
        <f>H9137 * Dashboard!$I$14 * Dashboard!$I$15 * (Dashboard!$D$12 / 365) * 'Lookups and Calculations'!$F$12</f>
        <v>0</v>
      </c>
    </row>
    <row r="9138" spans="1:14" x14ac:dyDescent="0.35">
      <c r="A9138" s="2">
        <v>9137</v>
      </c>
      <c r="B9138" s="11">
        <v>-0.41343584856890003</v>
      </c>
      <c r="C9138" s="11">
        <v>0.25810926137750989</v>
      </c>
      <c r="D9138" s="3">
        <f>B9138*Dashboard!$D$11*Dashboard!$D$10*SQRT(Dashboard!$D$12/365)</f>
        <v>-102648.58285048156</v>
      </c>
      <c r="E9138" s="3">
        <f>IF(Dashboard!$I$3,C9138*Dashboard!$E$11*Dashboard!$E$10*SQRT(Dashboard!$D$12/365),0)</f>
        <v>128167.64677130095</v>
      </c>
      <c r="F9138" s="3">
        <f>D9138+IF(Dashboard!$I$3,E9138,0)</f>
        <v>25519.06392081939</v>
      </c>
      <c r="G9138" s="3">
        <f>IF(Dashboard!$I$4, ('Lookups and Calculations'!$F$9) / (1 - 'Lookups and Calculations'!$F$10), 'Lookups and Calculations'!$F$9)</f>
        <v>1951878.888340465</v>
      </c>
      <c r="H9138" s="12">
        <f t="shared" si="284"/>
        <v>0</v>
      </c>
      <c r="I9138" s="12">
        <f t="shared" si="285"/>
        <v>0</v>
      </c>
      <c r="J9138" s="13">
        <f>(1 - Dashboard!$I$9) * H9138 * Dashboard!$I$8 * 'Lookups and Calculations'!$F$12</f>
        <v>0</v>
      </c>
      <c r="K9138" s="12">
        <f>(1 - Dashboard!$I$11) * I9138 * Dashboard!$I$10 * 'Lookups and Calculations'!$F$12</f>
        <v>0</v>
      </c>
      <c r="L9138" s="12">
        <f>(H9138 - I9138) * Dashboard!$I$13 * (Dashboard!$D$12 / 365) * 'Lookups and Calculations'!$F$12</f>
        <v>0</v>
      </c>
      <c r="M9138" s="3">
        <f>(G9138*2) * Dashboard!$I$13 * (Dashboard!$D$12 / 365) * 'Lookups and Calculations'!$F$12</f>
        <v>1602.0878730267946</v>
      </c>
      <c r="N9138" s="12">
        <f>H9138 * Dashboard!$I$14 * Dashboard!$I$15 * (Dashboard!$D$12 / 365) * 'Lookups and Calculations'!$F$12</f>
        <v>0</v>
      </c>
    </row>
    <row r="9139" spans="1:14" x14ac:dyDescent="0.35">
      <c r="A9139" s="2">
        <v>9138</v>
      </c>
      <c r="B9139" s="11">
        <v>-9.4980452029566328E-2</v>
      </c>
      <c r="C9139" s="11">
        <v>-0.31086689349015939</v>
      </c>
      <c r="D9139" s="3">
        <f>B9139*Dashboard!$D$11*Dashboard!$D$10*SQRT(Dashboard!$D$12/365)</f>
        <v>-23581.914420535144</v>
      </c>
      <c r="E9139" s="3">
        <f>IF(Dashboard!$I$3,C9139*Dashboard!$E$11*Dashboard!$E$10*SQRT(Dashboard!$D$12/365),0)</f>
        <v>-154365.16297438863</v>
      </c>
      <c r="F9139" s="3">
        <f>D9139+IF(Dashboard!$I$3,E9139,0)</f>
        <v>-177947.07739492378</v>
      </c>
      <c r="G9139" s="3">
        <f>IF(Dashboard!$I$4, ('Lookups and Calculations'!$F$9) / (1 - 'Lookups and Calculations'!$F$10), 'Lookups and Calculations'!$F$9)</f>
        <v>1951878.888340465</v>
      </c>
      <c r="H9139" s="12">
        <f t="shared" si="284"/>
        <v>0</v>
      </c>
      <c r="I9139" s="12">
        <f t="shared" si="285"/>
        <v>0</v>
      </c>
      <c r="J9139" s="13">
        <f>(1 - Dashboard!$I$9) * H9139 * Dashboard!$I$8 * 'Lookups and Calculations'!$F$12</f>
        <v>0</v>
      </c>
      <c r="K9139" s="12">
        <f>(1 - Dashboard!$I$11) * I9139 * Dashboard!$I$10 * 'Lookups and Calculations'!$F$12</f>
        <v>0</v>
      </c>
      <c r="L9139" s="12">
        <f>(H9139 - I9139) * Dashboard!$I$13 * (Dashboard!$D$12 / 365) * 'Lookups and Calculations'!$F$12</f>
        <v>0</v>
      </c>
      <c r="M9139" s="3">
        <f>(G9139*2) * Dashboard!$I$13 * (Dashboard!$D$12 / 365) * 'Lookups and Calculations'!$F$12</f>
        <v>1602.0878730267946</v>
      </c>
      <c r="N9139" s="12">
        <f>H9139 * Dashboard!$I$14 * Dashboard!$I$15 * (Dashboard!$D$12 / 365) * 'Lookups and Calculations'!$F$12</f>
        <v>0</v>
      </c>
    </row>
    <row r="9140" spans="1:14" x14ac:dyDescent="0.35">
      <c r="A9140" s="2">
        <v>9139</v>
      </c>
      <c r="B9140" s="11">
        <v>0.94550055791945808</v>
      </c>
      <c r="C9140" s="11">
        <v>0.93126727339627036</v>
      </c>
      <c r="D9140" s="3">
        <f>B9140*Dashboard!$D$11*Dashboard!$D$10*SQRT(Dashboard!$D$12/365)</f>
        <v>234750.5488232903</v>
      </c>
      <c r="E9140" s="3">
        <f>IF(Dashboard!$I$3,C9140*Dashboard!$E$11*Dashboard!$E$10*SQRT(Dashboard!$D$12/365),0)</f>
        <v>462433.36759525479</v>
      </c>
      <c r="F9140" s="3">
        <f>D9140+IF(Dashboard!$I$3,E9140,0)</f>
        <v>697183.91641854506</v>
      </c>
      <c r="G9140" s="3">
        <f>IF(Dashboard!$I$4, ('Lookups and Calculations'!$F$9) / (1 - 'Lookups and Calculations'!$F$10), 'Lookups and Calculations'!$F$9)</f>
        <v>1951878.888340465</v>
      </c>
      <c r="H9140" s="12">
        <f t="shared" si="284"/>
        <v>0</v>
      </c>
      <c r="I9140" s="12">
        <f t="shared" si="285"/>
        <v>0</v>
      </c>
      <c r="J9140" s="13">
        <f>(1 - Dashboard!$I$9) * H9140 * Dashboard!$I$8 * 'Lookups and Calculations'!$F$12</f>
        <v>0</v>
      </c>
      <c r="K9140" s="12">
        <f>(1 - Dashboard!$I$11) * I9140 * Dashboard!$I$10 * 'Lookups and Calculations'!$F$12</f>
        <v>0</v>
      </c>
      <c r="L9140" s="12">
        <f>(H9140 - I9140) * Dashboard!$I$13 * (Dashboard!$D$12 / 365) * 'Lookups and Calculations'!$F$12</f>
        <v>0</v>
      </c>
      <c r="M9140" s="3">
        <f>(G9140*2) * Dashboard!$I$13 * (Dashboard!$D$12 / 365) * 'Lookups and Calculations'!$F$12</f>
        <v>1602.0878730267946</v>
      </c>
      <c r="N9140" s="12">
        <f>H9140 * Dashboard!$I$14 * Dashboard!$I$15 * (Dashboard!$D$12 / 365) * 'Lookups and Calculations'!$F$12</f>
        <v>0</v>
      </c>
    </row>
    <row r="9141" spans="1:14" x14ac:dyDescent="0.35">
      <c r="A9141" s="2">
        <v>9140</v>
      </c>
      <c r="B9141" s="11">
        <v>2.1688129385262873</v>
      </c>
      <c r="C9141" s="11">
        <v>-2.3815286562589737E-2</v>
      </c>
      <c r="D9141" s="3">
        <f>B9141*Dashboard!$D$11*Dashboard!$D$10*SQRT(Dashboard!$D$12/365)</f>
        <v>538476.70776040829</v>
      </c>
      <c r="E9141" s="3">
        <f>IF(Dashboard!$I$3,C9141*Dashboard!$E$11*Dashboard!$E$10*SQRT(Dashboard!$D$12/365),0)</f>
        <v>-11825.802838771269</v>
      </c>
      <c r="F9141" s="3">
        <f>D9141+IF(Dashboard!$I$3,E9141,0)</f>
        <v>526650.90492163703</v>
      </c>
      <c r="G9141" s="3">
        <f>IF(Dashboard!$I$4, ('Lookups and Calculations'!$F$9) / (1 - 'Lookups and Calculations'!$F$10), 'Lookups and Calculations'!$F$9)</f>
        <v>1951878.888340465</v>
      </c>
      <c r="H9141" s="12">
        <f t="shared" si="284"/>
        <v>0</v>
      </c>
      <c r="I9141" s="12">
        <f t="shared" si="285"/>
        <v>0</v>
      </c>
      <c r="J9141" s="13">
        <f>(1 - Dashboard!$I$9) * H9141 * Dashboard!$I$8 * 'Lookups and Calculations'!$F$12</f>
        <v>0</v>
      </c>
      <c r="K9141" s="12">
        <f>(1 - Dashboard!$I$11) * I9141 * Dashboard!$I$10 * 'Lookups and Calculations'!$F$12</f>
        <v>0</v>
      </c>
      <c r="L9141" s="12">
        <f>(H9141 - I9141) * Dashboard!$I$13 * (Dashboard!$D$12 / 365) * 'Lookups and Calculations'!$F$12</f>
        <v>0</v>
      </c>
      <c r="M9141" s="3">
        <f>(G9141*2) * Dashboard!$I$13 * (Dashboard!$D$12 / 365) * 'Lookups and Calculations'!$F$12</f>
        <v>1602.0878730267946</v>
      </c>
      <c r="N9141" s="12">
        <f>H9141 * Dashboard!$I$14 * Dashboard!$I$15 * (Dashboard!$D$12 / 365) * 'Lookups and Calculations'!$F$12</f>
        <v>0</v>
      </c>
    </row>
    <row r="9142" spans="1:14" x14ac:dyDescent="0.35">
      <c r="A9142" s="2">
        <v>9141</v>
      </c>
      <c r="B9142" s="11">
        <v>0.51701311433941533</v>
      </c>
      <c r="C9142" s="11">
        <v>1.0086618872379238</v>
      </c>
      <c r="D9142" s="3">
        <f>B9142*Dashboard!$D$11*Dashboard!$D$10*SQRT(Dashboard!$D$12/365)</f>
        <v>128364.92937358483</v>
      </c>
      <c r="E9142" s="3">
        <f>IF(Dashboard!$I$3,C9142*Dashboard!$E$11*Dashboard!$E$10*SQRT(Dashboard!$D$12/365),0)</f>
        <v>500864.71049213008</v>
      </c>
      <c r="F9142" s="3">
        <f>D9142+IF(Dashboard!$I$3,E9142,0)</f>
        <v>629229.63986571494</v>
      </c>
      <c r="G9142" s="3">
        <f>IF(Dashboard!$I$4, ('Lookups and Calculations'!$F$9) / (1 - 'Lookups and Calculations'!$F$10), 'Lookups and Calculations'!$F$9)</f>
        <v>1951878.888340465</v>
      </c>
      <c r="H9142" s="12">
        <f t="shared" si="284"/>
        <v>0</v>
      </c>
      <c r="I9142" s="12">
        <f t="shared" si="285"/>
        <v>0</v>
      </c>
      <c r="J9142" s="13">
        <f>(1 - Dashboard!$I$9) * H9142 * Dashboard!$I$8 * 'Lookups and Calculations'!$F$12</f>
        <v>0</v>
      </c>
      <c r="K9142" s="12">
        <f>(1 - Dashboard!$I$11) * I9142 * Dashboard!$I$10 * 'Lookups and Calculations'!$F$12</f>
        <v>0</v>
      </c>
      <c r="L9142" s="12">
        <f>(H9142 - I9142) * Dashboard!$I$13 * (Dashboard!$D$12 / 365) * 'Lookups and Calculations'!$F$12</f>
        <v>0</v>
      </c>
      <c r="M9142" s="3">
        <f>(G9142*2) * Dashboard!$I$13 * (Dashboard!$D$12 / 365) * 'Lookups and Calculations'!$F$12</f>
        <v>1602.0878730267946</v>
      </c>
      <c r="N9142" s="12">
        <f>H9142 * Dashboard!$I$14 * Dashboard!$I$15 * (Dashboard!$D$12 / 365) * 'Lookups and Calculations'!$F$12</f>
        <v>0</v>
      </c>
    </row>
    <row r="9143" spans="1:14" x14ac:dyDescent="0.35">
      <c r="A9143" s="2">
        <v>9142</v>
      </c>
      <c r="B9143" s="11">
        <v>-0.54591464374323218</v>
      </c>
      <c r="C9143" s="11">
        <v>0.58650582485915892</v>
      </c>
      <c r="D9143" s="3">
        <f>B9143*Dashboard!$D$11*Dashboard!$D$10*SQRT(Dashboard!$D$12/365)</f>
        <v>-135540.65215084885</v>
      </c>
      <c r="E9143" s="3">
        <f>IF(Dashboard!$I$3,C9143*Dashboard!$E$11*Dashboard!$E$10*SQRT(Dashboard!$D$12/365),0)</f>
        <v>291237.40461181744</v>
      </c>
      <c r="F9143" s="3">
        <f>D9143+IF(Dashboard!$I$3,E9143,0)</f>
        <v>155696.75246096859</v>
      </c>
      <c r="G9143" s="3">
        <f>IF(Dashboard!$I$4, ('Lookups and Calculations'!$F$9) / (1 - 'Lookups and Calculations'!$F$10), 'Lookups and Calculations'!$F$9)</f>
        <v>1951878.888340465</v>
      </c>
      <c r="H9143" s="12">
        <f t="shared" si="284"/>
        <v>0</v>
      </c>
      <c r="I9143" s="12">
        <f t="shared" si="285"/>
        <v>0</v>
      </c>
      <c r="J9143" s="13">
        <f>(1 - Dashboard!$I$9) * H9143 * Dashboard!$I$8 * 'Lookups and Calculations'!$F$12</f>
        <v>0</v>
      </c>
      <c r="K9143" s="12">
        <f>(1 - Dashboard!$I$11) * I9143 * Dashboard!$I$10 * 'Lookups and Calculations'!$F$12</f>
        <v>0</v>
      </c>
      <c r="L9143" s="12">
        <f>(H9143 - I9143) * Dashboard!$I$13 * (Dashboard!$D$12 / 365) * 'Lookups and Calculations'!$F$12</f>
        <v>0</v>
      </c>
      <c r="M9143" s="3">
        <f>(G9143*2) * Dashboard!$I$13 * (Dashboard!$D$12 / 365) * 'Lookups and Calculations'!$F$12</f>
        <v>1602.0878730267946</v>
      </c>
      <c r="N9143" s="12">
        <f>H9143 * Dashboard!$I$14 * Dashboard!$I$15 * (Dashboard!$D$12 / 365) * 'Lookups and Calculations'!$F$12</f>
        <v>0</v>
      </c>
    </row>
    <row r="9144" spans="1:14" x14ac:dyDescent="0.35">
      <c r="A9144" s="2">
        <v>9143</v>
      </c>
      <c r="B9144" s="11">
        <v>0.82226351296706224</v>
      </c>
      <c r="C9144" s="11">
        <v>-0.16573799734907052</v>
      </c>
      <c r="D9144" s="3">
        <f>B9144*Dashboard!$D$11*Dashboard!$D$10*SQRT(Dashboard!$D$12/365)</f>
        <v>204153.03759432305</v>
      </c>
      <c r="E9144" s="3">
        <f>IF(Dashboard!$I$3,C9144*Dashboard!$E$11*Dashboard!$E$10*SQRT(Dashboard!$D$12/365),0)</f>
        <v>-82299.445542752641</v>
      </c>
      <c r="F9144" s="3">
        <f>D9144+IF(Dashboard!$I$3,E9144,0)</f>
        <v>121853.59205157041</v>
      </c>
      <c r="G9144" s="3">
        <f>IF(Dashboard!$I$4, ('Lookups and Calculations'!$F$9) / (1 - 'Lookups and Calculations'!$F$10), 'Lookups and Calculations'!$F$9)</f>
        <v>1951878.888340465</v>
      </c>
      <c r="H9144" s="12">
        <f t="shared" si="284"/>
        <v>0</v>
      </c>
      <c r="I9144" s="12">
        <f t="shared" si="285"/>
        <v>0</v>
      </c>
      <c r="J9144" s="13">
        <f>(1 - Dashboard!$I$9) * H9144 * Dashboard!$I$8 * 'Lookups and Calculations'!$F$12</f>
        <v>0</v>
      </c>
      <c r="K9144" s="12">
        <f>(1 - Dashboard!$I$11) * I9144 * Dashboard!$I$10 * 'Lookups and Calculations'!$F$12</f>
        <v>0</v>
      </c>
      <c r="L9144" s="12">
        <f>(H9144 - I9144) * Dashboard!$I$13 * (Dashboard!$D$12 / 365) * 'Lookups and Calculations'!$F$12</f>
        <v>0</v>
      </c>
      <c r="M9144" s="3">
        <f>(G9144*2) * Dashboard!$I$13 * (Dashboard!$D$12 / 365) * 'Lookups and Calculations'!$F$12</f>
        <v>1602.0878730267946</v>
      </c>
      <c r="N9144" s="12">
        <f>H9144 * Dashboard!$I$14 * Dashboard!$I$15 * (Dashboard!$D$12 / 365) * 'Lookups and Calculations'!$F$12</f>
        <v>0</v>
      </c>
    </row>
    <row r="9145" spans="1:14" x14ac:dyDescent="0.35">
      <c r="A9145" s="2">
        <v>9144</v>
      </c>
      <c r="B9145" s="11">
        <v>-1.1548685283198026</v>
      </c>
      <c r="C9145" s="11">
        <v>0.42731046224527675</v>
      </c>
      <c r="D9145" s="3">
        <f>B9145*Dashboard!$D$11*Dashboard!$D$10*SQRT(Dashboard!$D$12/365)</f>
        <v>-286732.79837970575</v>
      </c>
      <c r="E9145" s="3">
        <f>IF(Dashboard!$I$3,C9145*Dashboard!$E$11*Dashboard!$E$10*SQRT(Dashboard!$D$12/365),0)</f>
        <v>212186.79288935452</v>
      </c>
      <c r="F9145" s="3">
        <f>D9145+IF(Dashboard!$I$3,E9145,0)</f>
        <v>-74546.005490351235</v>
      </c>
      <c r="G9145" s="3">
        <f>IF(Dashboard!$I$4, ('Lookups and Calculations'!$F$9) / (1 - 'Lookups and Calculations'!$F$10), 'Lookups and Calculations'!$F$9)</f>
        <v>1951878.888340465</v>
      </c>
      <c r="H9145" s="12">
        <f t="shared" si="284"/>
        <v>0</v>
      </c>
      <c r="I9145" s="12">
        <f t="shared" si="285"/>
        <v>0</v>
      </c>
      <c r="J9145" s="13">
        <f>(1 - Dashboard!$I$9) * H9145 * Dashboard!$I$8 * 'Lookups and Calculations'!$F$12</f>
        <v>0</v>
      </c>
      <c r="K9145" s="12">
        <f>(1 - Dashboard!$I$11) * I9145 * Dashboard!$I$10 * 'Lookups and Calculations'!$F$12</f>
        <v>0</v>
      </c>
      <c r="L9145" s="12">
        <f>(H9145 - I9145) * Dashboard!$I$13 * (Dashboard!$D$12 / 365) * 'Lookups and Calculations'!$F$12</f>
        <v>0</v>
      </c>
      <c r="M9145" s="3">
        <f>(G9145*2) * Dashboard!$I$13 * (Dashboard!$D$12 / 365) * 'Lookups and Calculations'!$F$12</f>
        <v>1602.0878730267946</v>
      </c>
      <c r="N9145" s="12">
        <f>H9145 * Dashboard!$I$14 * Dashboard!$I$15 * (Dashboard!$D$12 / 365) * 'Lookups and Calculations'!$F$12</f>
        <v>0</v>
      </c>
    </row>
    <row r="9146" spans="1:14" x14ac:dyDescent="0.35">
      <c r="A9146" s="2">
        <v>9145</v>
      </c>
      <c r="B9146" s="11">
        <v>1.2579814600261396</v>
      </c>
      <c r="C9146" s="11">
        <v>0.19901676302582952</v>
      </c>
      <c r="D9146" s="3">
        <f>B9146*Dashboard!$D$11*Dashboard!$D$10*SQRT(Dashboard!$D$12/365)</f>
        <v>312333.8592210713</v>
      </c>
      <c r="E9146" s="3">
        <f>IF(Dashboard!$I$3,C9146*Dashboard!$E$11*Dashboard!$E$10*SQRT(Dashboard!$D$12/365),0)</f>
        <v>98824.467006455117</v>
      </c>
      <c r="F9146" s="3">
        <f>D9146+IF(Dashboard!$I$3,E9146,0)</f>
        <v>411158.32622752641</v>
      </c>
      <c r="G9146" s="3">
        <f>IF(Dashboard!$I$4, ('Lookups and Calculations'!$F$9) / (1 - 'Lookups and Calculations'!$F$10), 'Lookups and Calculations'!$F$9)</f>
        <v>1951878.888340465</v>
      </c>
      <c r="H9146" s="12">
        <f t="shared" si="284"/>
        <v>0</v>
      </c>
      <c r="I9146" s="12">
        <f t="shared" si="285"/>
        <v>0</v>
      </c>
      <c r="J9146" s="13">
        <f>(1 - Dashboard!$I$9) * H9146 * Dashboard!$I$8 * 'Lookups and Calculations'!$F$12</f>
        <v>0</v>
      </c>
      <c r="K9146" s="12">
        <f>(1 - Dashboard!$I$11) * I9146 * Dashboard!$I$10 * 'Lookups and Calculations'!$F$12</f>
        <v>0</v>
      </c>
      <c r="L9146" s="12">
        <f>(H9146 - I9146) * Dashboard!$I$13 * (Dashboard!$D$12 / 365) * 'Lookups and Calculations'!$F$12</f>
        <v>0</v>
      </c>
      <c r="M9146" s="3">
        <f>(G9146*2) * Dashboard!$I$13 * (Dashboard!$D$12 / 365) * 'Lookups and Calculations'!$F$12</f>
        <v>1602.0878730267946</v>
      </c>
      <c r="N9146" s="12">
        <f>H9146 * Dashboard!$I$14 * Dashboard!$I$15 * (Dashboard!$D$12 / 365) * 'Lookups and Calculations'!$F$12</f>
        <v>0</v>
      </c>
    </row>
    <row r="9147" spans="1:14" x14ac:dyDescent="0.35">
      <c r="A9147" s="2">
        <v>9146</v>
      </c>
      <c r="B9147" s="11">
        <v>0.23921950603432293</v>
      </c>
      <c r="C9147" s="11">
        <v>0.80787878353192266</v>
      </c>
      <c r="D9147" s="3">
        <f>B9147*Dashboard!$D$11*Dashboard!$D$10*SQRT(Dashboard!$D$12/365)</f>
        <v>59393.84155876661</v>
      </c>
      <c r="E9147" s="3">
        <f>IF(Dashboard!$I$3,C9147*Dashboard!$E$11*Dashboard!$E$10*SQRT(Dashboard!$D$12/365),0)</f>
        <v>401163.14311676216</v>
      </c>
      <c r="F9147" s="3">
        <f>D9147+IF(Dashboard!$I$3,E9147,0)</f>
        <v>460556.98467552877</v>
      </c>
      <c r="G9147" s="3">
        <f>IF(Dashboard!$I$4, ('Lookups and Calculations'!$F$9) / (1 - 'Lookups and Calculations'!$F$10), 'Lookups and Calculations'!$F$9)</f>
        <v>1951878.888340465</v>
      </c>
      <c r="H9147" s="12">
        <f t="shared" si="284"/>
        <v>0</v>
      </c>
      <c r="I9147" s="12">
        <f t="shared" si="285"/>
        <v>0</v>
      </c>
      <c r="J9147" s="13">
        <f>(1 - Dashboard!$I$9) * H9147 * Dashboard!$I$8 * 'Lookups and Calculations'!$F$12</f>
        <v>0</v>
      </c>
      <c r="K9147" s="12">
        <f>(1 - Dashboard!$I$11) * I9147 * Dashboard!$I$10 * 'Lookups and Calculations'!$F$12</f>
        <v>0</v>
      </c>
      <c r="L9147" s="12">
        <f>(H9147 - I9147) * Dashboard!$I$13 * (Dashboard!$D$12 / 365) * 'Lookups and Calculations'!$F$12</f>
        <v>0</v>
      </c>
      <c r="M9147" s="3">
        <f>(G9147*2) * Dashboard!$I$13 * (Dashboard!$D$12 / 365) * 'Lookups and Calculations'!$F$12</f>
        <v>1602.0878730267946</v>
      </c>
      <c r="N9147" s="12">
        <f>H9147 * Dashboard!$I$14 * Dashboard!$I$15 * (Dashboard!$D$12 / 365) * 'Lookups and Calculations'!$F$12</f>
        <v>0</v>
      </c>
    </row>
    <row r="9148" spans="1:14" x14ac:dyDescent="0.35">
      <c r="A9148" s="2">
        <v>9147</v>
      </c>
      <c r="B9148" s="11">
        <v>-0.98757409668131768</v>
      </c>
      <c r="C9148" s="11">
        <v>-1.2338566979584003</v>
      </c>
      <c r="D9148" s="3">
        <f>B9148*Dashboard!$D$11*Dashboard!$D$10*SQRT(Dashboard!$D$12/365)</f>
        <v>-245196.64135338686</v>
      </c>
      <c r="E9148" s="3">
        <f>IF(Dashboard!$I$3,C9148*Dashboard!$E$11*Dashboard!$E$10*SQRT(Dashboard!$D$12/365),0)</f>
        <v>-612688.24135310727</v>
      </c>
      <c r="F9148" s="3">
        <f>D9148+IF(Dashboard!$I$3,E9148,0)</f>
        <v>-857884.88270649407</v>
      </c>
      <c r="G9148" s="3">
        <f>IF(Dashboard!$I$4, ('Lookups and Calculations'!$F$9) / (1 - 'Lookups and Calculations'!$F$10), 'Lookups and Calculations'!$F$9)</f>
        <v>1951878.888340465</v>
      </c>
      <c r="H9148" s="12">
        <f t="shared" si="284"/>
        <v>0</v>
      </c>
      <c r="I9148" s="12">
        <f t="shared" si="285"/>
        <v>0</v>
      </c>
      <c r="J9148" s="13">
        <f>(1 - Dashboard!$I$9) * H9148 * Dashboard!$I$8 * 'Lookups and Calculations'!$F$12</f>
        <v>0</v>
      </c>
      <c r="K9148" s="12">
        <f>(1 - Dashboard!$I$11) * I9148 * Dashboard!$I$10 * 'Lookups and Calculations'!$F$12</f>
        <v>0</v>
      </c>
      <c r="L9148" s="12">
        <f>(H9148 - I9148) * Dashboard!$I$13 * (Dashboard!$D$12 / 365) * 'Lookups and Calculations'!$F$12</f>
        <v>0</v>
      </c>
      <c r="M9148" s="3">
        <f>(G9148*2) * Dashboard!$I$13 * (Dashboard!$D$12 / 365) * 'Lookups and Calculations'!$F$12</f>
        <v>1602.0878730267946</v>
      </c>
      <c r="N9148" s="12">
        <f>H9148 * Dashboard!$I$14 * Dashboard!$I$15 * (Dashboard!$D$12 / 365) * 'Lookups and Calculations'!$F$12</f>
        <v>0</v>
      </c>
    </row>
    <row r="9149" spans="1:14" x14ac:dyDescent="0.35">
      <c r="A9149" s="2">
        <v>9148</v>
      </c>
      <c r="B9149" s="11">
        <v>-0.60347711575874863</v>
      </c>
      <c r="C9149" s="11">
        <v>-0.8371186080351064</v>
      </c>
      <c r="D9149" s="3">
        <f>B9149*Dashboard!$D$11*Dashboard!$D$10*SQRT(Dashboard!$D$12/365)</f>
        <v>-149832.36439161398</v>
      </c>
      <c r="E9149" s="3">
        <f>IF(Dashboard!$I$3,C9149*Dashboard!$E$11*Dashboard!$E$10*SQRT(Dashboard!$D$12/365),0)</f>
        <v>-415682.57368108298</v>
      </c>
      <c r="F9149" s="3">
        <f>D9149+IF(Dashboard!$I$3,E9149,0)</f>
        <v>-565514.93807269703</v>
      </c>
      <c r="G9149" s="3">
        <f>IF(Dashboard!$I$4, ('Lookups and Calculations'!$F$9) / (1 - 'Lookups and Calculations'!$F$10), 'Lookups and Calculations'!$F$9)</f>
        <v>1951878.888340465</v>
      </c>
      <c r="H9149" s="12">
        <f t="shared" si="284"/>
        <v>0</v>
      </c>
      <c r="I9149" s="12">
        <f t="shared" si="285"/>
        <v>0</v>
      </c>
      <c r="J9149" s="13">
        <f>(1 - Dashboard!$I$9) * H9149 * Dashboard!$I$8 * 'Lookups and Calculations'!$F$12</f>
        <v>0</v>
      </c>
      <c r="K9149" s="12">
        <f>(1 - Dashboard!$I$11) * I9149 * Dashboard!$I$10 * 'Lookups and Calculations'!$F$12</f>
        <v>0</v>
      </c>
      <c r="L9149" s="12">
        <f>(H9149 - I9149) * Dashboard!$I$13 * (Dashboard!$D$12 / 365) * 'Lookups and Calculations'!$F$12</f>
        <v>0</v>
      </c>
      <c r="M9149" s="3">
        <f>(G9149*2) * Dashboard!$I$13 * (Dashboard!$D$12 / 365) * 'Lookups and Calculations'!$F$12</f>
        <v>1602.0878730267946</v>
      </c>
      <c r="N9149" s="12">
        <f>H9149 * Dashboard!$I$14 * Dashboard!$I$15 * (Dashboard!$D$12 / 365) * 'Lookups and Calculations'!$F$12</f>
        <v>0</v>
      </c>
    </row>
    <row r="9150" spans="1:14" x14ac:dyDescent="0.35">
      <c r="A9150" s="2">
        <v>9149</v>
      </c>
      <c r="B9150" s="11">
        <v>0.99261677896045775</v>
      </c>
      <c r="C9150" s="11">
        <v>0.23736715364683147</v>
      </c>
      <c r="D9150" s="3">
        <f>B9150*Dashboard!$D$11*Dashboard!$D$10*SQRT(Dashboard!$D$12/365)</f>
        <v>246448.64741795696</v>
      </c>
      <c r="E9150" s="3">
        <f>IF(Dashboard!$I$3,C9150*Dashboard!$E$11*Dashboard!$E$10*SQRT(Dashboard!$D$12/365),0)</f>
        <v>117867.87247134048</v>
      </c>
      <c r="F9150" s="3">
        <f>D9150+IF(Dashboard!$I$3,E9150,0)</f>
        <v>364316.51988929743</v>
      </c>
      <c r="G9150" s="3">
        <f>IF(Dashboard!$I$4, ('Lookups and Calculations'!$F$9) / (1 - 'Lookups and Calculations'!$F$10), 'Lookups and Calculations'!$F$9)</f>
        <v>1951878.888340465</v>
      </c>
      <c r="H9150" s="12">
        <f t="shared" si="284"/>
        <v>0</v>
      </c>
      <c r="I9150" s="12">
        <f t="shared" si="285"/>
        <v>0</v>
      </c>
      <c r="J9150" s="13">
        <f>(1 - Dashboard!$I$9) * H9150 * Dashboard!$I$8 * 'Lookups and Calculations'!$F$12</f>
        <v>0</v>
      </c>
      <c r="K9150" s="12">
        <f>(1 - Dashboard!$I$11) * I9150 * Dashboard!$I$10 * 'Lookups and Calculations'!$F$12</f>
        <v>0</v>
      </c>
      <c r="L9150" s="12">
        <f>(H9150 - I9150) * Dashboard!$I$13 * (Dashboard!$D$12 / 365) * 'Lookups and Calculations'!$F$12</f>
        <v>0</v>
      </c>
      <c r="M9150" s="3">
        <f>(G9150*2) * Dashboard!$I$13 * (Dashboard!$D$12 / 365) * 'Lookups and Calculations'!$F$12</f>
        <v>1602.0878730267946</v>
      </c>
      <c r="N9150" s="12">
        <f>H9150 * Dashboard!$I$14 * Dashboard!$I$15 * (Dashboard!$D$12 / 365) * 'Lookups and Calculations'!$F$12</f>
        <v>0</v>
      </c>
    </row>
    <row r="9151" spans="1:14" x14ac:dyDescent="0.35">
      <c r="A9151" s="2">
        <v>9150</v>
      </c>
      <c r="B9151" s="11">
        <v>2.7931476580649355E-2</v>
      </c>
      <c r="C9151" s="11">
        <v>0.40242567570712723</v>
      </c>
      <c r="D9151" s="3">
        <f>B9151*Dashboard!$D$11*Dashboard!$D$10*SQRT(Dashboard!$D$12/365)</f>
        <v>6934.8763486513608</v>
      </c>
      <c r="E9151" s="3">
        <f>IF(Dashboard!$I$3,C9151*Dashboard!$E$11*Dashboard!$E$10*SQRT(Dashboard!$D$12/365),0)</f>
        <v>199829.91536400325</v>
      </c>
      <c r="F9151" s="3">
        <f>D9151+IF(Dashboard!$I$3,E9151,0)</f>
        <v>206764.79171265461</v>
      </c>
      <c r="G9151" s="3">
        <f>IF(Dashboard!$I$4, ('Lookups and Calculations'!$F$9) / (1 - 'Lookups and Calculations'!$F$10), 'Lookups and Calculations'!$F$9)</f>
        <v>1951878.888340465</v>
      </c>
      <c r="H9151" s="12">
        <f t="shared" si="284"/>
        <v>0</v>
      </c>
      <c r="I9151" s="12">
        <f t="shared" si="285"/>
        <v>0</v>
      </c>
      <c r="J9151" s="13">
        <f>(1 - Dashboard!$I$9) * H9151 * Dashboard!$I$8 * 'Lookups and Calculations'!$F$12</f>
        <v>0</v>
      </c>
      <c r="K9151" s="12">
        <f>(1 - Dashboard!$I$11) * I9151 * Dashboard!$I$10 * 'Lookups and Calculations'!$F$12</f>
        <v>0</v>
      </c>
      <c r="L9151" s="12">
        <f>(H9151 - I9151) * Dashboard!$I$13 * (Dashboard!$D$12 / 365) * 'Lookups and Calculations'!$F$12</f>
        <v>0</v>
      </c>
      <c r="M9151" s="3">
        <f>(G9151*2) * Dashboard!$I$13 * (Dashboard!$D$12 / 365) * 'Lookups and Calculations'!$F$12</f>
        <v>1602.0878730267946</v>
      </c>
      <c r="N9151" s="12">
        <f>H9151 * Dashboard!$I$14 * Dashboard!$I$15 * (Dashboard!$D$12 / 365) * 'Lookups and Calculations'!$F$12</f>
        <v>0</v>
      </c>
    </row>
    <row r="9152" spans="1:14" x14ac:dyDescent="0.35">
      <c r="A9152" s="2">
        <v>9151</v>
      </c>
      <c r="B9152" s="11">
        <v>-0.78294983126696449</v>
      </c>
      <c r="C9152" s="11">
        <v>-3.8388119889891881E-2</v>
      </c>
      <c r="D9152" s="3">
        <f>B9152*Dashboard!$D$11*Dashboard!$D$10*SQRT(Dashboard!$D$12/365)</f>
        <v>-194392.16725103106</v>
      </c>
      <c r="E9152" s="3">
        <f>IF(Dashboard!$I$3,C9152*Dashboard!$E$11*Dashboard!$E$10*SQRT(Dashboard!$D$12/365),0)</f>
        <v>-19062.140443948927</v>
      </c>
      <c r="F9152" s="3">
        <f>D9152+IF(Dashboard!$I$3,E9152,0)</f>
        <v>-213454.30769498</v>
      </c>
      <c r="G9152" s="3">
        <f>IF(Dashboard!$I$4, ('Lookups and Calculations'!$F$9) / (1 - 'Lookups and Calculations'!$F$10), 'Lookups and Calculations'!$F$9)</f>
        <v>1951878.888340465</v>
      </c>
      <c r="H9152" s="12">
        <f t="shared" si="284"/>
        <v>0</v>
      </c>
      <c r="I9152" s="12">
        <f t="shared" si="285"/>
        <v>0</v>
      </c>
      <c r="J9152" s="13">
        <f>(1 - Dashboard!$I$9) * H9152 * Dashboard!$I$8 * 'Lookups and Calculations'!$F$12</f>
        <v>0</v>
      </c>
      <c r="K9152" s="12">
        <f>(1 - Dashboard!$I$11) * I9152 * Dashboard!$I$10 * 'Lookups and Calculations'!$F$12</f>
        <v>0</v>
      </c>
      <c r="L9152" s="12">
        <f>(H9152 - I9152) * Dashboard!$I$13 * (Dashboard!$D$12 / 365) * 'Lookups and Calculations'!$F$12</f>
        <v>0</v>
      </c>
      <c r="M9152" s="3">
        <f>(G9152*2) * Dashboard!$I$13 * (Dashboard!$D$12 / 365) * 'Lookups and Calculations'!$F$12</f>
        <v>1602.0878730267946</v>
      </c>
      <c r="N9152" s="12">
        <f>H9152 * Dashboard!$I$14 * Dashboard!$I$15 * (Dashboard!$D$12 / 365) * 'Lookups and Calculations'!$F$12</f>
        <v>0</v>
      </c>
    </row>
    <row r="9153" spans="1:14" x14ac:dyDescent="0.35">
      <c r="A9153" s="2">
        <v>9152</v>
      </c>
      <c r="B9153" s="11">
        <v>-2.0455352143477401</v>
      </c>
      <c r="C9153" s="11">
        <v>0.96561644160209281</v>
      </c>
      <c r="D9153" s="3">
        <f>B9153*Dashboard!$D$11*Dashboard!$D$10*SQRT(Dashboard!$D$12/365)</f>
        <v>-507869.09662130894</v>
      </c>
      <c r="E9153" s="3">
        <f>IF(Dashboard!$I$3,C9153*Dashboard!$E$11*Dashboard!$E$10*SQRT(Dashboard!$D$12/365),0)</f>
        <v>479489.91192069394</v>
      </c>
      <c r="F9153" s="3">
        <f>D9153+IF(Dashboard!$I$3,E9153,0)</f>
        <v>-28379.184700615006</v>
      </c>
      <c r="G9153" s="3">
        <f>IF(Dashboard!$I$4, ('Lookups and Calculations'!$F$9) / (1 - 'Lookups and Calculations'!$F$10), 'Lookups and Calculations'!$F$9)</f>
        <v>1951878.888340465</v>
      </c>
      <c r="H9153" s="12">
        <f t="shared" si="284"/>
        <v>0</v>
      </c>
      <c r="I9153" s="12">
        <f t="shared" si="285"/>
        <v>0</v>
      </c>
      <c r="J9153" s="13">
        <f>(1 - Dashboard!$I$9) * H9153 * Dashboard!$I$8 * 'Lookups and Calculations'!$F$12</f>
        <v>0</v>
      </c>
      <c r="K9153" s="12">
        <f>(1 - Dashboard!$I$11) * I9153 * Dashboard!$I$10 * 'Lookups and Calculations'!$F$12</f>
        <v>0</v>
      </c>
      <c r="L9153" s="12">
        <f>(H9153 - I9153) * Dashboard!$I$13 * (Dashboard!$D$12 / 365) * 'Lookups and Calculations'!$F$12</f>
        <v>0</v>
      </c>
      <c r="M9153" s="3">
        <f>(G9153*2) * Dashboard!$I$13 * (Dashboard!$D$12 / 365) * 'Lookups and Calculations'!$F$12</f>
        <v>1602.0878730267946</v>
      </c>
      <c r="N9153" s="12">
        <f>H9153 * Dashboard!$I$14 * Dashboard!$I$15 * (Dashboard!$D$12 / 365) * 'Lookups and Calculations'!$F$12</f>
        <v>0</v>
      </c>
    </row>
    <row r="9154" spans="1:14" x14ac:dyDescent="0.35">
      <c r="A9154" s="2">
        <v>9153</v>
      </c>
      <c r="B9154" s="11">
        <v>0.93106190715406001</v>
      </c>
      <c r="C9154" s="11">
        <v>5.0574379446935592E-3</v>
      </c>
      <c r="D9154" s="3">
        <f>B9154*Dashboard!$D$11*Dashboard!$D$10*SQRT(Dashboard!$D$12/365)</f>
        <v>231165.69510421535</v>
      </c>
      <c r="E9154" s="3">
        <f>IF(Dashboard!$I$3,C9154*Dashboard!$E$11*Dashboard!$E$10*SQRT(Dashboard!$D$12/365),0)</f>
        <v>2511.3392545616684</v>
      </c>
      <c r="F9154" s="3">
        <f>D9154+IF(Dashboard!$I$3,E9154,0)</f>
        <v>233677.03435877702</v>
      </c>
      <c r="G9154" s="3">
        <f>IF(Dashboard!$I$4, ('Lookups and Calculations'!$F$9) / (1 - 'Lookups and Calculations'!$F$10), 'Lookups and Calculations'!$F$9)</f>
        <v>1951878.888340465</v>
      </c>
      <c r="H9154" s="12">
        <f t="shared" si="284"/>
        <v>0</v>
      </c>
      <c r="I9154" s="12">
        <f t="shared" si="285"/>
        <v>0</v>
      </c>
      <c r="J9154" s="13">
        <f>(1 - Dashboard!$I$9) * H9154 * Dashboard!$I$8 * 'Lookups and Calculations'!$F$12</f>
        <v>0</v>
      </c>
      <c r="K9154" s="12">
        <f>(1 - Dashboard!$I$11) * I9154 * Dashboard!$I$10 * 'Lookups and Calculations'!$F$12</f>
        <v>0</v>
      </c>
      <c r="L9154" s="12">
        <f>(H9154 - I9154) * Dashboard!$I$13 * (Dashboard!$D$12 / 365) * 'Lookups and Calculations'!$F$12</f>
        <v>0</v>
      </c>
      <c r="M9154" s="3">
        <f>(G9154*2) * Dashboard!$I$13 * (Dashboard!$D$12 / 365) * 'Lookups and Calculations'!$F$12</f>
        <v>1602.0878730267946</v>
      </c>
      <c r="N9154" s="12">
        <f>H9154 * Dashboard!$I$14 * Dashboard!$I$15 * (Dashboard!$D$12 / 365) * 'Lookups and Calculations'!$F$12</f>
        <v>0</v>
      </c>
    </row>
    <row r="9155" spans="1:14" x14ac:dyDescent="0.35">
      <c r="A9155" s="2">
        <v>9154</v>
      </c>
      <c r="B9155" s="11">
        <v>0.52751377653465958</v>
      </c>
      <c r="C9155" s="11">
        <v>1.006208427498366</v>
      </c>
      <c r="D9155" s="3">
        <f>B9155*Dashboard!$D$11*Dashboard!$D$10*SQRT(Dashboard!$D$12/365)</f>
        <v>130972.05233368736</v>
      </c>
      <c r="E9155" s="3">
        <f>IF(Dashboard!$I$3,C9155*Dashboard!$E$11*Dashboard!$E$10*SQRT(Dashboard!$D$12/365),0)</f>
        <v>499646.41185538593</v>
      </c>
      <c r="F9155" s="3">
        <f>D9155+IF(Dashboard!$I$3,E9155,0)</f>
        <v>630618.4641890733</v>
      </c>
      <c r="G9155" s="3">
        <f>IF(Dashboard!$I$4, ('Lookups and Calculations'!$F$9) / (1 - 'Lookups and Calculations'!$F$10), 'Lookups and Calculations'!$F$9)</f>
        <v>1951878.888340465</v>
      </c>
      <c r="H9155" s="12">
        <f t="shared" ref="H9155:H9218" si="286">MAX(0,F9155-G9155)</f>
        <v>0</v>
      </c>
      <c r="I9155" s="12">
        <f t="shared" ref="I9155:I9218" si="287">MAX(0,-F9155-G9155)</f>
        <v>0</v>
      </c>
      <c r="J9155" s="13">
        <f>(1 - Dashboard!$I$9) * H9155 * Dashboard!$I$8 * 'Lookups and Calculations'!$F$12</f>
        <v>0</v>
      </c>
      <c r="K9155" s="12">
        <f>(1 - Dashboard!$I$11) * I9155 * Dashboard!$I$10 * 'Lookups and Calculations'!$F$12</f>
        <v>0</v>
      </c>
      <c r="L9155" s="12">
        <f>(H9155 - I9155) * Dashboard!$I$13 * (Dashboard!$D$12 / 365) * 'Lookups and Calculations'!$F$12</f>
        <v>0</v>
      </c>
      <c r="M9155" s="3">
        <f>(G9155*2) * Dashboard!$I$13 * (Dashboard!$D$12 / 365) * 'Lookups and Calculations'!$F$12</f>
        <v>1602.0878730267946</v>
      </c>
      <c r="N9155" s="12">
        <f>H9155 * Dashboard!$I$14 * Dashboard!$I$15 * (Dashboard!$D$12 / 365) * 'Lookups and Calculations'!$F$12</f>
        <v>0</v>
      </c>
    </row>
    <row r="9156" spans="1:14" x14ac:dyDescent="0.35">
      <c r="A9156" s="2">
        <v>9155</v>
      </c>
      <c r="B9156" s="11">
        <v>1.2170222815473972</v>
      </c>
      <c r="C9156" s="11">
        <v>-0.5896982322582548</v>
      </c>
      <c r="D9156" s="3">
        <f>B9156*Dashboard!$D$11*Dashboard!$D$10*SQRT(Dashboard!$D$12/365)</f>
        <v>302164.44203067449</v>
      </c>
      <c r="E9156" s="3">
        <f>IF(Dashboard!$I$3,C9156*Dashboard!$E$11*Dashboard!$E$10*SQRT(Dashboard!$D$12/365),0)</f>
        <v>-292822.63770920312</v>
      </c>
      <c r="F9156" s="3">
        <f>D9156+IF(Dashboard!$I$3,E9156,0)</f>
        <v>9341.8043214713689</v>
      </c>
      <c r="G9156" s="3">
        <f>IF(Dashboard!$I$4, ('Lookups and Calculations'!$F$9) / (1 - 'Lookups and Calculations'!$F$10), 'Lookups and Calculations'!$F$9)</f>
        <v>1951878.888340465</v>
      </c>
      <c r="H9156" s="12">
        <f t="shared" si="286"/>
        <v>0</v>
      </c>
      <c r="I9156" s="12">
        <f t="shared" si="287"/>
        <v>0</v>
      </c>
      <c r="J9156" s="13">
        <f>(1 - Dashboard!$I$9) * H9156 * Dashboard!$I$8 * 'Lookups and Calculations'!$F$12</f>
        <v>0</v>
      </c>
      <c r="K9156" s="12">
        <f>(1 - Dashboard!$I$11) * I9156 * Dashboard!$I$10 * 'Lookups and Calculations'!$F$12</f>
        <v>0</v>
      </c>
      <c r="L9156" s="12">
        <f>(H9156 - I9156) * Dashboard!$I$13 * (Dashboard!$D$12 / 365) * 'Lookups and Calculations'!$F$12</f>
        <v>0</v>
      </c>
      <c r="M9156" s="3">
        <f>(G9156*2) * Dashboard!$I$13 * (Dashboard!$D$12 / 365) * 'Lookups and Calculations'!$F$12</f>
        <v>1602.0878730267946</v>
      </c>
      <c r="N9156" s="12">
        <f>H9156 * Dashboard!$I$14 * Dashboard!$I$15 * (Dashboard!$D$12 / 365) * 'Lookups and Calculations'!$F$12</f>
        <v>0</v>
      </c>
    </row>
    <row r="9157" spans="1:14" x14ac:dyDescent="0.35">
      <c r="A9157" s="2">
        <v>9156</v>
      </c>
      <c r="B9157" s="11">
        <v>0.58281839673548197</v>
      </c>
      <c r="C9157" s="11">
        <v>2.9233570874412855</v>
      </c>
      <c r="D9157" s="3">
        <f>B9157*Dashboard!$D$11*Dashboard!$D$10*SQRT(Dashboard!$D$12/365)</f>
        <v>144703.18113722277</v>
      </c>
      <c r="E9157" s="3">
        <f>IF(Dashboard!$I$3,C9157*Dashboard!$E$11*Dashboard!$E$10*SQRT(Dashboard!$D$12/365),0)</f>
        <v>1451632.5240323253</v>
      </c>
      <c r="F9157" s="3">
        <f>D9157+IF(Dashboard!$I$3,E9157,0)</f>
        <v>1596335.705169548</v>
      </c>
      <c r="G9157" s="3">
        <f>IF(Dashboard!$I$4, ('Lookups and Calculations'!$F$9) / (1 - 'Lookups and Calculations'!$F$10), 'Lookups and Calculations'!$F$9)</f>
        <v>1951878.888340465</v>
      </c>
      <c r="H9157" s="12">
        <f t="shared" si="286"/>
        <v>0</v>
      </c>
      <c r="I9157" s="12">
        <f t="shared" si="287"/>
        <v>0</v>
      </c>
      <c r="J9157" s="13">
        <f>(1 - Dashboard!$I$9) * H9157 * Dashboard!$I$8 * 'Lookups and Calculations'!$F$12</f>
        <v>0</v>
      </c>
      <c r="K9157" s="12">
        <f>(1 - Dashboard!$I$11) * I9157 * Dashboard!$I$10 * 'Lookups and Calculations'!$F$12</f>
        <v>0</v>
      </c>
      <c r="L9157" s="12">
        <f>(H9157 - I9157) * Dashboard!$I$13 * (Dashboard!$D$12 / 365) * 'Lookups and Calculations'!$F$12</f>
        <v>0</v>
      </c>
      <c r="M9157" s="3">
        <f>(G9157*2) * Dashboard!$I$13 * (Dashboard!$D$12 / 365) * 'Lookups and Calculations'!$F$12</f>
        <v>1602.0878730267946</v>
      </c>
      <c r="N9157" s="12">
        <f>H9157 * Dashboard!$I$14 * Dashboard!$I$15 * (Dashboard!$D$12 / 365) * 'Lookups and Calculations'!$F$12</f>
        <v>0</v>
      </c>
    </row>
    <row r="9158" spans="1:14" x14ac:dyDescent="0.35">
      <c r="A9158" s="2">
        <v>9157</v>
      </c>
      <c r="B9158" s="11">
        <v>-1.8061336870846894</v>
      </c>
      <c r="C9158" s="11">
        <v>-0.68909888500632066</v>
      </c>
      <c r="D9158" s="3">
        <f>B9158*Dashboard!$D$11*Dashboard!$D$10*SQRT(Dashboard!$D$12/365)</f>
        <v>-448430.06251031865</v>
      </c>
      <c r="E9158" s="3">
        <f>IF(Dashboard!$I$3,C9158*Dashboard!$E$11*Dashboard!$E$10*SQRT(Dashboard!$D$12/365),0)</f>
        <v>-342181.37703633419</v>
      </c>
      <c r="F9158" s="3">
        <f>D9158+IF(Dashboard!$I$3,E9158,0)</f>
        <v>-790611.43954665284</v>
      </c>
      <c r="G9158" s="3">
        <f>IF(Dashboard!$I$4, ('Lookups and Calculations'!$F$9) / (1 - 'Lookups and Calculations'!$F$10), 'Lookups and Calculations'!$F$9)</f>
        <v>1951878.888340465</v>
      </c>
      <c r="H9158" s="12">
        <f t="shared" si="286"/>
        <v>0</v>
      </c>
      <c r="I9158" s="12">
        <f t="shared" si="287"/>
        <v>0</v>
      </c>
      <c r="J9158" s="13">
        <f>(1 - Dashboard!$I$9) * H9158 * Dashboard!$I$8 * 'Lookups and Calculations'!$F$12</f>
        <v>0</v>
      </c>
      <c r="K9158" s="12">
        <f>(1 - Dashboard!$I$11) * I9158 * Dashboard!$I$10 * 'Lookups and Calculations'!$F$12</f>
        <v>0</v>
      </c>
      <c r="L9158" s="12">
        <f>(H9158 - I9158) * Dashboard!$I$13 * (Dashboard!$D$12 / 365) * 'Lookups and Calculations'!$F$12</f>
        <v>0</v>
      </c>
      <c r="M9158" s="3">
        <f>(G9158*2) * Dashboard!$I$13 * (Dashboard!$D$12 / 365) * 'Lookups and Calculations'!$F$12</f>
        <v>1602.0878730267946</v>
      </c>
      <c r="N9158" s="12">
        <f>H9158 * Dashboard!$I$14 * Dashboard!$I$15 * (Dashboard!$D$12 / 365) * 'Lookups and Calculations'!$F$12</f>
        <v>0</v>
      </c>
    </row>
    <row r="9159" spans="1:14" x14ac:dyDescent="0.35">
      <c r="A9159" s="2">
        <v>9158</v>
      </c>
      <c r="B9159" s="11">
        <v>0.98900087994300945</v>
      </c>
      <c r="C9159" s="11">
        <v>0.94258653582360497</v>
      </c>
      <c r="D9159" s="3">
        <f>B9159*Dashboard!$D$11*Dashboard!$D$10*SQRT(Dashboard!$D$12/365)</f>
        <v>245550.88562212745</v>
      </c>
      <c r="E9159" s="3">
        <f>IF(Dashboard!$I$3,C9159*Dashboard!$E$11*Dashboard!$E$10*SQRT(Dashboard!$D$12/365),0)</f>
        <v>468054.10053895344</v>
      </c>
      <c r="F9159" s="3">
        <f>D9159+IF(Dashboard!$I$3,E9159,0)</f>
        <v>713604.98616108089</v>
      </c>
      <c r="G9159" s="3">
        <f>IF(Dashboard!$I$4, ('Lookups and Calculations'!$F$9) / (1 - 'Lookups and Calculations'!$F$10), 'Lookups and Calculations'!$F$9)</f>
        <v>1951878.888340465</v>
      </c>
      <c r="H9159" s="12">
        <f t="shared" si="286"/>
        <v>0</v>
      </c>
      <c r="I9159" s="12">
        <f t="shared" si="287"/>
        <v>0</v>
      </c>
      <c r="J9159" s="13">
        <f>(1 - Dashboard!$I$9) * H9159 * Dashboard!$I$8 * 'Lookups and Calculations'!$F$12</f>
        <v>0</v>
      </c>
      <c r="K9159" s="12">
        <f>(1 - Dashboard!$I$11) * I9159 * Dashboard!$I$10 * 'Lookups and Calculations'!$F$12</f>
        <v>0</v>
      </c>
      <c r="L9159" s="12">
        <f>(H9159 - I9159) * Dashboard!$I$13 * (Dashboard!$D$12 / 365) * 'Lookups and Calculations'!$F$12</f>
        <v>0</v>
      </c>
      <c r="M9159" s="3">
        <f>(G9159*2) * Dashboard!$I$13 * (Dashboard!$D$12 / 365) * 'Lookups and Calculations'!$F$12</f>
        <v>1602.0878730267946</v>
      </c>
      <c r="N9159" s="12">
        <f>H9159 * Dashboard!$I$14 * Dashboard!$I$15 * (Dashboard!$D$12 / 365) * 'Lookups and Calculations'!$F$12</f>
        <v>0</v>
      </c>
    </row>
    <row r="9160" spans="1:14" x14ac:dyDescent="0.35">
      <c r="A9160" s="2">
        <v>9159</v>
      </c>
      <c r="B9160" s="11">
        <v>-0.6914231581775796</v>
      </c>
      <c r="C9160" s="11">
        <v>0.77593835103548714</v>
      </c>
      <c r="D9160" s="3">
        <f>B9160*Dashboard!$D$11*Dashboard!$D$10*SQRT(Dashboard!$D$12/365)</f>
        <v>-171667.76316714339</v>
      </c>
      <c r="E9160" s="3">
        <f>IF(Dashboard!$I$3,C9160*Dashboard!$E$11*Dashboard!$E$10*SQRT(Dashboard!$D$12/365),0)</f>
        <v>385302.68910562829</v>
      </c>
      <c r="F9160" s="3">
        <f>D9160+IF(Dashboard!$I$3,E9160,0)</f>
        <v>213634.9259384849</v>
      </c>
      <c r="G9160" s="3">
        <f>IF(Dashboard!$I$4, ('Lookups and Calculations'!$F$9) / (1 - 'Lookups and Calculations'!$F$10), 'Lookups and Calculations'!$F$9)</f>
        <v>1951878.888340465</v>
      </c>
      <c r="H9160" s="12">
        <f t="shared" si="286"/>
        <v>0</v>
      </c>
      <c r="I9160" s="12">
        <f t="shared" si="287"/>
        <v>0</v>
      </c>
      <c r="J9160" s="13">
        <f>(1 - Dashboard!$I$9) * H9160 * Dashboard!$I$8 * 'Lookups and Calculations'!$F$12</f>
        <v>0</v>
      </c>
      <c r="K9160" s="12">
        <f>(1 - Dashboard!$I$11) * I9160 * Dashboard!$I$10 * 'Lookups and Calculations'!$F$12</f>
        <v>0</v>
      </c>
      <c r="L9160" s="12">
        <f>(H9160 - I9160) * Dashboard!$I$13 * (Dashboard!$D$12 / 365) * 'Lookups and Calculations'!$F$12</f>
        <v>0</v>
      </c>
      <c r="M9160" s="3">
        <f>(G9160*2) * Dashboard!$I$13 * (Dashboard!$D$12 / 365) * 'Lookups and Calculations'!$F$12</f>
        <v>1602.0878730267946</v>
      </c>
      <c r="N9160" s="12">
        <f>H9160 * Dashboard!$I$14 * Dashboard!$I$15 * (Dashboard!$D$12 / 365) * 'Lookups and Calculations'!$F$12</f>
        <v>0</v>
      </c>
    </row>
    <row r="9161" spans="1:14" x14ac:dyDescent="0.35">
      <c r="A9161" s="2">
        <v>9160</v>
      </c>
      <c r="B9161" s="11">
        <v>2.3866235276038754</v>
      </c>
      <c r="C9161" s="11">
        <v>-0.4164612389387603</v>
      </c>
      <c r="D9161" s="3">
        <f>B9161*Dashboard!$D$11*Dashboard!$D$10*SQRT(Dashboard!$D$12/365)</f>
        <v>592555.10559657693</v>
      </c>
      <c r="E9161" s="3">
        <f>IF(Dashboard!$I$3,C9161*Dashboard!$E$11*Dashboard!$E$10*SQRT(Dashboard!$D$12/365),0)</f>
        <v>-206799.46423221348</v>
      </c>
      <c r="F9161" s="3">
        <f>D9161+IF(Dashboard!$I$3,E9161,0)</f>
        <v>385755.64136436349</v>
      </c>
      <c r="G9161" s="3">
        <f>IF(Dashboard!$I$4, ('Lookups and Calculations'!$F$9) / (1 - 'Lookups and Calculations'!$F$10), 'Lookups and Calculations'!$F$9)</f>
        <v>1951878.888340465</v>
      </c>
      <c r="H9161" s="12">
        <f t="shared" si="286"/>
        <v>0</v>
      </c>
      <c r="I9161" s="12">
        <f t="shared" si="287"/>
        <v>0</v>
      </c>
      <c r="J9161" s="13">
        <f>(1 - Dashboard!$I$9) * H9161 * Dashboard!$I$8 * 'Lookups and Calculations'!$F$12</f>
        <v>0</v>
      </c>
      <c r="K9161" s="12">
        <f>(1 - Dashboard!$I$11) * I9161 * Dashboard!$I$10 * 'Lookups and Calculations'!$F$12</f>
        <v>0</v>
      </c>
      <c r="L9161" s="12">
        <f>(H9161 - I9161) * Dashboard!$I$13 * (Dashboard!$D$12 / 365) * 'Lookups and Calculations'!$F$12</f>
        <v>0</v>
      </c>
      <c r="M9161" s="3">
        <f>(G9161*2) * Dashboard!$I$13 * (Dashboard!$D$12 / 365) * 'Lookups and Calculations'!$F$12</f>
        <v>1602.0878730267946</v>
      </c>
      <c r="N9161" s="12">
        <f>H9161 * Dashboard!$I$14 * Dashboard!$I$15 * (Dashboard!$D$12 / 365) * 'Lookups and Calculations'!$F$12</f>
        <v>0</v>
      </c>
    </row>
    <row r="9162" spans="1:14" x14ac:dyDescent="0.35">
      <c r="A9162" s="2">
        <v>9161</v>
      </c>
      <c r="B9162" s="11">
        <v>-1.6420455091307544</v>
      </c>
      <c r="C9162" s="11">
        <v>0.23764623770918544</v>
      </c>
      <c r="D9162" s="3">
        <f>B9162*Dashboard!$D$11*Dashboard!$D$10*SQRT(Dashboard!$D$12/365)</f>
        <v>-407689.95981290564</v>
      </c>
      <c r="E9162" s="3">
        <f>IF(Dashboard!$I$3,C9162*Dashboard!$E$11*Dashboard!$E$10*SQRT(Dashboard!$D$12/365),0)</f>
        <v>118006.455439392</v>
      </c>
      <c r="F9162" s="3">
        <f>D9162+IF(Dashboard!$I$3,E9162,0)</f>
        <v>-289683.50437351363</v>
      </c>
      <c r="G9162" s="3">
        <f>IF(Dashboard!$I$4, ('Lookups and Calculations'!$F$9) / (1 - 'Lookups and Calculations'!$F$10), 'Lookups and Calculations'!$F$9)</f>
        <v>1951878.888340465</v>
      </c>
      <c r="H9162" s="12">
        <f t="shared" si="286"/>
        <v>0</v>
      </c>
      <c r="I9162" s="12">
        <f t="shared" si="287"/>
        <v>0</v>
      </c>
      <c r="J9162" s="13">
        <f>(1 - Dashboard!$I$9) * H9162 * Dashboard!$I$8 * 'Lookups and Calculations'!$F$12</f>
        <v>0</v>
      </c>
      <c r="K9162" s="12">
        <f>(1 - Dashboard!$I$11) * I9162 * Dashboard!$I$10 * 'Lookups and Calculations'!$F$12</f>
        <v>0</v>
      </c>
      <c r="L9162" s="12">
        <f>(H9162 - I9162) * Dashboard!$I$13 * (Dashboard!$D$12 / 365) * 'Lookups and Calculations'!$F$12</f>
        <v>0</v>
      </c>
      <c r="M9162" s="3">
        <f>(G9162*2) * Dashboard!$I$13 * (Dashboard!$D$12 / 365) * 'Lookups and Calculations'!$F$12</f>
        <v>1602.0878730267946</v>
      </c>
      <c r="N9162" s="12">
        <f>H9162 * Dashboard!$I$14 * Dashboard!$I$15 * (Dashboard!$D$12 / 365) * 'Lookups and Calculations'!$F$12</f>
        <v>0</v>
      </c>
    </row>
    <row r="9163" spans="1:14" x14ac:dyDescent="0.35">
      <c r="A9163" s="2">
        <v>9162</v>
      </c>
      <c r="B9163" s="11">
        <v>-1.2063347816415777</v>
      </c>
      <c r="C9163" s="11">
        <v>9.8228886204733384E-2</v>
      </c>
      <c r="D9163" s="3">
        <f>B9163*Dashboard!$D$11*Dashboard!$D$10*SQRT(Dashboard!$D$12/365)</f>
        <v>-299510.93067372637</v>
      </c>
      <c r="E9163" s="3">
        <f>IF(Dashboard!$I$3,C9163*Dashboard!$E$11*Dashboard!$E$10*SQRT(Dashboard!$D$12/365),0)</f>
        <v>48776.882792333556</v>
      </c>
      <c r="F9163" s="3">
        <f>D9163+IF(Dashboard!$I$3,E9163,0)</f>
        <v>-250734.04788139282</v>
      </c>
      <c r="G9163" s="3">
        <f>IF(Dashboard!$I$4, ('Lookups and Calculations'!$F$9) / (1 - 'Lookups and Calculations'!$F$10), 'Lookups and Calculations'!$F$9)</f>
        <v>1951878.888340465</v>
      </c>
      <c r="H9163" s="12">
        <f t="shared" si="286"/>
        <v>0</v>
      </c>
      <c r="I9163" s="12">
        <f t="shared" si="287"/>
        <v>0</v>
      </c>
      <c r="J9163" s="13">
        <f>(1 - Dashboard!$I$9) * H9163 * Dashboard!$I$8 * 'Lookups and Calculations'!$F$12</f>
        <v>0</v>
      </c>
      <c r="K9163" s="12">
        <f>(1 - Dashboard!$I$11) * I9163 * Dashboard!$I$10 * 'Lookups and Calculations'!$F$12</f>
        <v>0</v>
      </c>
      <c r="L9163" s="12">
        <f>(H9163 - I9163) * Dashboard!$I$13 * (Dashboard!$D$12 / 365) * 'Lookups and Calculations'!$F$12</f>
        <v>0</v>
      </c>
      <c r="M9163" s="3">
        <f>(G9163*2) * Dashboard!$I$13 * (Dashboard!$D$12 / 365) * 'Lookups and Calculations'!$F$12</f>
        <v>1602.0878730267946</v>
      </c>
      <c r="N9163" s="12">
        <f>H9163 * Dashboard!$I$14 * Dashboard!$I$15 * (Dashboard!$D$12 / 365) * 'Lookups and Calculations'!$F$12</f>
        <v>0</v>
      </c>
    </row>
    <row r="9164" spans="1:14" x14ac:dyDescent="0.35">
      <c r="A9164" s="2">
        <v>9163</v>
      </c>
      <c r="B9164" s="11">
        <v>2.6231561231599154</v>
      </c>
      <c r="C9164" s="11">
        <v>-0.34112804055921742</v>
      </c>
      <c r="D9164" s="3">
        <f>B9164*Dashboard!$D$11*Dashboard!$D$10*SQRT(Dashboard!$D$12/365)</f>
        <v>651281.83627515135</v>
      </c>
      <c r="E9164" s="3">
        <f>IF(Dashboard!$I$3,C9164*Dashboard!$E$11*Dashboard!$E$10*SQRT(Dashboard!$D$12/365),0)</f>
        <v>-169391.74508051743</v>
      </c>
      <c r="F9164" s="3">
        <f>D9164+IF(Dashboard!$I$3,E9164,0)</f>
        <v>481890.09119463392</v>
      </c>
      <c r="G9164" s="3">
        <f>IF(Dashboard!$I$4, ('Lookups and Calculations'!$F$9) / (1 - 'Lookups and Calculations'!$F$10), 'Lookups and Calculations'!$F$9)</f>
        <v>1951878.888340465</v>
      </c>
      <c r="H9164" s="12">
        <f t="shared" si="286"/>
        <v>0</v>
      </c>
      <c r="I9164" s="12">
        <f t="shared" si="287"/>
        <v>0</v>
      </c>
      <c r="J9164" s="13">
        <f>(1 - Dashboard!$I$9) * H9164 * Dashboard!$I$8 * 'Lookups and Calculations'!$F$12</f>
        <v>0</v>
      </c>
      <c r="K9164" s="12">
        <f>(1 - Dashboard!$I$11) * I9164 * Dashboard!$I$10 * 'Lookups and Calculations'!$F$12</f>
        <v>0</v>
      </c>
      <c r="L9164" s="12">
        <f>(H9164 - I9164) * Dashboard!$I$13 * (Dashboard!$D$12 / 365) * 'Lookups and Calculations'!$F$12</f>
        <v>0</v>
      </c>
      <c r="M9164" s="3">
        <f>(G9164*2) * Dashboard!$I$13 * (Dashboard!$D$12 / 365) * 'Lookups and Calculations'!$F$12</f>
        <v>1602.0878730267946</v>
      </c>
      <c r="N9164" s="12">
        <f>H9164 * Dashboard!$I$14 * Dashboard!$I$15 * (Dashboard!$D$12 / 365) * 'Lookups and Calculations'!$F$12</f>
        <v>0</v>
      </c>
    </row>
    <row r="9165" spans="1:14" x14ac:dyDescent="0.35">
      <c r="A9165" s="2">
        <v>9164</v>
      </c>
      <c r="B9165" s="11">
        <v>-0.77161087774847492</v>
      </c>
      <c r="C9165" s="11">
        <v>-0.84906276720740825</v>
      </c>
      <c r="D9165" s="3">
        <f>B9165*Dashboard!$D$11*Dashboard!$D$10*SQRT(Dashboard!$D$12/365)</f>
        <v>-191576.91184028392</v>
      </c>
      <c r="E9165" s="3">
        <f>IF(Dashboard!$I$3,C9165*Dashboard!$E$11*Dashboard!$E$10*SQRT(Dashboard!$D$12/365),0)</f>
        <v>-421613.60756032361</v>
      </c>
      <c r="F9165" s="3">
        <f>D9165+IF(Dashboard!$I$3,E9165,0)</f>
        <v>-613190.51940060756</v>
      </c>
      <c r="G9165" s="3">
        <f>IF(Dashboard!$I$4, ('Lookups and Calculations'!$F$9) / (1 - 'Lookups and Calculations'!$F$10), 'Lookups and Calculations'!$F$9)</f>
        <v>1951878.888340465</v>
      </c>
      <c r="H9165" s="12">
        <f t="shared" si="286"/>
        <v>0</v>
      </c>
      <c r="I9165" s="12">
        <f t="shared" si="287"/>
        <v>0</v>
      </c>
      <c r="J9165" s="13">
        <f>(1 - Dashboard!$I$9) * H9165 * Dashboard!$I$8 * 'Lookups and Calculations'!$F$12</f>
        <v>0</v>
      </c>
      <c r="K9165" s="12">
        <f>(1 - Dashboard!$I$11) * I9165 * Dashboard!$I$10 * 'Lookups and Calculations'!$F$12</f>
        <v>0</v>
      </c>
      <c r="L9165" s="12">
        <f>(H9165 - I9165) * Dashboard!$I$13 * (Dashboard!$D$12 / 365) * 'Lookups and Calculations'!$F$12</f>
        <v>0</v>
      </c>
      <c r="M9165" s="3">
        <f>(G9165*2) * Dashboard!$I$13 * (Dashboard!$D$12 / 365) * 'Lookups and Calculations'!$F$12</f>
        <v>1602.0878730267946</v>
      </c>
      <c r="N9165" s="12">
        <f>H9165 * Dashboard!$I$14 * Dashboard!$I$15 * (Dashboard!$D$12 / 365) * 'Lookups and Calculations'!$F$12</f>
        <v>0</v>
      </c>
    </row>
    <row r="9166" spans="1:14" x14ac:dyDescent="0.35">
      <c r="A9166" s="2">
        <v>9165</v>
      </c>
      <c r="B9166" s="11">
        <v>-0.42368149844330577</v>
      </c>
      <c r="C9166" s="11">
        <v>0.37397181793427714</v>
      </c>
      <c r="D9166" s="3">
        <f>B9166*Dashboard!$D$11*Dashboard!$D$10*SQRT(Dashboard!$D$12/365)</f>
        <v>-105192.39090106644</v>
      </c>
      <c r="E9166" s="3">
        <f>IF(Dashboard!$I$3,C9166*Dashboard!$E$11*Dashboard!$E$10*SQRT(Dashboard!$D$12/365),0)</f>
        <v>185700.76721624425</v>
      </c>
      <c r="F9166" s="3">
        <f>D9166+IF(Dashboard!$I$3,E9166,0)</f>
        <v>80508.376315177811</v>
      </c>
      <c r="G9166" s="3">
        <f>IF(Dashboard!$I$4, ('Lookups and Calculations'!$F$9) / (1 - 'Lookups and Calculations'!$F$10), 'Lookups and Calculations'!$F$9)</f>
        <v>1951878.888340465</v>
      </c>
      <c r="H9166" s="12">
        <f t="shared" si="286"/>
        <v>0</v>
      </c>
      <c r="I9166" s="12">
        <f t="shared" si="287"/>
        <v>0</v>
      </c>
      <c r="J9166" s="13">
        <f>(1 - Dashboard!$I$9) * H9166 * Dashboard!$I$8 * 'Lookups and Calculations'!$F$12</f>
        <v>0</v>
      </c>
      <c r="K9166" s="12">
        <f>(1 - Dashboard!$I$11) * I9166 * Dashboard!$I$10 * 'Lookups and Calculations'!$F$12</f>
        <v>0</v>
      </c>
      <c r="L9166" s="12">
        <f>(H9166 - I9166) * Dashboard!$I$13 * (Dashboard!$D$12 / 365) * 'Lookups and Calculations'!$F$12</f>
        <v>0</v>
      </c>
      <c r="M9166" s="3">
        <f>(G9166*2) * Dashboard!$I$13 * (Dashboard!$D$12 / 365) * 'Lookups and Calculations'!$F$12</f>
        <v>1602.0878730267946</v>
      </c>
      <c r="N9166" s="12">
        <f>H9166 * Dashboard!$I$14 * Dashboard!$I$15 * (Dashboard!$D$12 / 365) * 'Lookups and Calculations'!$F$12</f>
        <v>0</v>
      </c>
    </row>
    <row r="9167" spans="1:14" x14ac:dyDescent="0.35">
      <c r="A9167" s="2">
        <v>9166</v>
      </c>
      <c r="B9167" s="11">
        <v>0.61940344698576177</v>
      </c>
      <c r="C9167" s="11">
        <v>1.0909654059267222</v>
      </c>
      <c r="D9167" s="3">
        <f>B9167*Dashboard!$D$11*Dashboard!$D$10*SQRT(Dashboard!$D$12/365)</f>
        <v>153786.58204380632</v>
      </c>
      <c r="E9167" s="3">
        <f>IF(Dashboard!$I$3,C9167*Dashboard!$E$11*Dashboard!$E$10*SQRT(Dashboard!$D$12/365),0)</f>
        <v>541733.63652385678</v>
      </c>
      <c r="F9167" s="3">
        <f>D9167+IF(Dashboard!$I$3,E9167,0)</f>
        <v>695520.21856766311</v>
      </c>
      <c r="G9167" s="3">
        <f>IF(Dashboard!$I$4, ('Lookups and Calculations'!$F$9) / (1 - 'Lookups and Calculations'!$F$10), 'Lookups and Calculations'!$F$9)</f>
        <v>1951878.888340465</v>
      </c>
      <c r="H9167" s="12">
        <f t="shared" si="286"/>
        <v>0</v>
      </c>
      <c r="I9167" s="12">
        <f t="shared" si="287"/>
        <v>0</v>
      </c>
      <c r="J9167" s="13">
        <f>(1 - Dashboard!$I$9) * H9167 * Dashboard!$I$8 * 'Lookups and Calculations'!$F$12</f>
        <v>0</v>
      </c>
      <c r="K9167" s="12">
        <f>(1 - Dashboard!$I$11) * I9167 * Dashboard!$I$10 * 'Lookups and Calculations'!$F$12</f>
        <v>0</v>
      </c>
      <c r="L9167" s="12">
        <f>(H9167 - I9167) * Dashboard!$I$13 * (Dashboard!$D$12 / 365) * 'Lookups and Calculations'!$F$12</f>
        <v>0</v>
      </c>
      <c r="M9167" s="3">
        <f>(G9167*2) * Dashboard!$I$13 * (Dashboard!$D$12 / 365) * 'Lookups and Calculations'!$F$12</f>
        <v>1602.0878730267946</v>
      </c>
      <c r="N9167" s="12">
        <f>H9167 * Dashboard!$I$14 * Dashboard!$I$15 * (Dashboard!$D$12 / 365) * 'Lookups and Calculations'!$F$12</f>
        <v>0</v>
      </c>
    </row>
    <row r="9168" spans="1:14" x14ac:dyDescent="0.35">
      <c r="A9168" s="2">
        <v>9167</v>
      </c>
      <c r="B9168" s="11">
        <v>2.3773995070668383</v>
      </c>
      <c r="C9168" s="11">
        <v>2.1343368364435933</v>
      </c>
      <c r="D9168" s="3">
        <f>B9168*Dashboard!$D$11*Dashboard!$D$10*SQRT(Dashboard!$D$12/365)</f>
        <v>590264.94948266458</v>
      </c>
      <c r="E9168" s="3">
        <f>IF(Dashboard!$I$3,C9168*Dashboard!$E$11*Dashboard!$E$10*SQRT(Dashboard!$D$12/365),0)</f>
        <v>1059833.8404610001</v>
      </c>
      <c r="F9168" s="3">
        <f>D9168+IF(Dashboard!$I$3,E9168,0)</f>
        <v>1650098.7899436648</v>
      </c>
      <c r="G9168" s="3">
        <f>IF(Dashboard!$I$4, ('Lookups and Calculations'!$F$9) / (1 - 'Lookups and Calculations'!$F$10), 'Lookups and Calculations'!$F$9)</f>
        <v>1951878.888340465</v>
      </c>
      <c r="H9168" s="12">
        <f t="shared" si="286"/>
        <v>0</v>
      </c>
      <c r="I9168" s="12">
        <f t="shared" si="287"/>
        <v>0</v>
      </c>
      <c r="J9168" s="13">
        <f>(1 - Dashboard!$I$9) * H9168 * Dashboard!$I$8 * 'Lookups and Calculations'!$F$12</f>
        <v>0</v>
      </c>
      <c r="K9168" s="12">
        <f>(1 - Dashboard!$I$11) * I9168 * Dashboard!$I$10 * 'Lookups and Calculations'!$F$12</f>
        <v>0</v>
      </c>
      <c r="L9168" s="12">
        <f>(H9168 - I9168) * Dashboard!$I$13 * (Dashboard!$D$12 / 365) * 'Lookups and Calculations'!$F$12</f>
        <v>0</v>
      </c>
      <c r="M9168" s="3">
        <f>(G9168*2) * Dashboard!$I$13 * (Dashboard!$D$12 / 365) * 'Lookups and Calculations'!$F$12</f>
        <v>1602.0878730267946</v>
      </c>
      <c r="N9168" s="12">
        <f>H9168 * Dashboard!$I$14 * Dashboard!$I$15 * (Dashboard!$D$12 / 365) * 'Lookups and Calculations'!$F$12</f>
        <v>0</v>
      </c>
    </row>
    <row r="9169" spans="1:14" x14ac:dyDescent="0.35">
      <c r="A9169" s="2">
        <v>9168</v>
      </c>
      <c r="B9169" s="11">
        <v>-1.5813907377573984</v>
      </c>
      <c r="C9169" s="11">
        <v>-1.1562343902216388</v>
      </c>
      <c r="D9169" s="3">
        <f>B9169*Dashboard!$D$11*Dashboard!$D$10*SQRT(Dashboard!$D$12/365)</f>
        <v>-392630.48602477973</v>
      </c>
      <c r="E9169" s="3">
        <f>IF(Dashboard!$I$3,C9169*Dashboard!$E$11*Dashboard!$E$10*SQRT(Dashboard!$D$12/365),0)</f>
        <v>-574143.83397119783</v>
      </c>
      <c r="F9169" s="3">
        <f>D9169+IF(Dashboard!$I$3,E9169,0)</f>
        <v>-966774.31999597757</v>
      </c>
      <c r="G9169" s="3">
        <f>IF(Dashboard!$I$4, ('Lookups and Calculations'!$F$9) / (1 - 'Lookups and Calculations'!$F$10), 'Lookups and Calculations'!$F$9)</f>
        <v>1951878.888340465</v>
      </c>
      <c r="H9169" s="12">
        <f t="shared" si="286"/>
        <v>0</v>
      </c>
      <c r="I9169" s="12">
        <f t="shared" si="287"/>
        <v>0</v>
      </c>
      <c r="J9169" s="13">
        <f>(1 - Dashboard!$I$9) * H9169 * Dashboard!$I$8 * 'Lookups and Calculations'!$F$12</f>
        <v>0</v>
      </c>
      <c r="K9169" s="12">
        <f>(1 - Dashboard!$I$11) * I9169 * Dashboard!$I$10 * 'Lookups and Calculations'!$F$12</f>
        <v>0</v>
      </c>
      <c r="L9169" s="12">
        <f>(H9169 - I9169) * Dashboard!$I$13 * (Dashboard!$D$12 / 365) * 'Lookups and Calculations'!$F$12</f>
        <v>0</v>
      </c>
      <c r="M9169" s="3">
        <f>(G9169*2) * Dashboard!$I$13 * (Dashboard!$D$12 / 365) * 'Lookups and Calculations'!$F$12</f>
        <v>1602.0878730267946</v>
      </c>
      <c r="N9169" s="12">
        <f>H9169 * Dashboard!$I$14 * Dashboard!$I$15 * (Dashboard!$D$12 / 365) * 'Lookups and Calculations'!$F$12</f>
        <v>0</v>
      </c>
    </row>
    <row r="9170" spans="1:14" x14ac:dyDescent="0.35">
      <c r="A9170" s="2">
        <v>9169</v>
      </c>
      <c r="B9170" s="11">
        <v>0.67507263787352789</v>
      </c>
      <c r="C9170" s="11">
        <v>-0.44753238665201162</v>
      </c>
      <c r="D9170" s="3">
        <f>B9170*Dashboard!$D$11*Dashboard!$D$10*SQRT(Dashboard!$D$12/365)</f>
        <v>167608.22710153967</v>
      </c>
      <c r="E9170" s="3">
        <f>IF(Dashboard!$I$3,C9170*Dashboard!$E$11*Dashboard!$E$10*SQRT(Dashboard!$D$12/365),0)</f>
        <v>-222228.26312008596</v>
      </c>
      <c r="F9170" s="3">
        <f>D9170+IF(Dashboard!$I$3,E9170,0)</f>
        <v>-54620.036018546292</v>
      </c>
      <c r="G9170" s="3">
        <f>IF(Dashboard!$I$4, ('Lookups and Calculations'!$F$9) / (1 - 'Lookups and Calculations'!$F$10), 'Lookups and Calculations'!$F$9)</f>
        <v>1951878.888340465</v>
      </c>
      <c r="H9170" s="12">
        <f t="shared" si="286"/>
        <v>0</v>
      </c>
      <c r="I9170" s="12">
        <f t="shared" si="287"/>
        <v>0</v>
      </c>
      <c r="J9170" s="13">
        <f>(1 - Dashboard!$I$9) * H9170 * Dashboard!$I$8 * 'Lookups and Calculations'!$F$12</f>
        <v>0</v>
      </c>
      <c r="K9170" s="12">
        <f>(1 - Dashboard!$I$11) * I9170 * Dashboard!$I$10 * 'Lookups and Calculations'!$F$12</f>
        <v>0</v>
      </c>
      <c r="L9170" s="12">
        <f>(H9170 - I9170) * Dashboard!$I$13 * (Dashboard!$D$12 / 365) * 'Lookups and Calculations'!$F$12</f>
        <v>0</v>
      </c>
      <c r="M9170" s="3">
        <f>(G9170*2) * Dashboard!$I$13 * (Dashboard!$D$12 / 365) * 'Lookups and Calculations'!$F$12</f>
        <v>1602.0878730267946</v>
      </c>
      <c r="N9170" s="12">
        <f>H9170 * Dashboard!$I$14 * Dashboard!$I$15 * (Dashboard!$D$12 / 365) * 'Lookups and Calculations'!$F$12</f>
        <v>0</v>
      </c>
    </row>
    <row r="9171" spans="1:14" x14ac:dyDescent="0.35">
      <c r="A9171" s="2">
        <v>9170</v>
      </c>
      <c r="B9171" s="11">
        <v>-0.21508253108160147</v>
      </c>
      <c r="C9171" s="11">
        <v>-1.1115156566829865</v>
      </c>
      <c r="D9171" s="3">
        <f>B9171*Dashboard!$D$11*Dashboard!$D$10*SQRT(Dashboard!$D$12/365)</f>
        <v>-53401.070777590561</v>
      </c>
      <c r="E9171" s="3">
        <f>IF(Dashboard!$I$3,C9171*Dashboard!$E$11*Dashboard!$E$10*SQRT(Dashboard!$D$12/365),0)</f>
        <v>-551938.14164674049</v>
      </c>
      <c r="F9171" s="3">
        <f>D9171+IF(Dashboard!$I$3,E9171,0)</f>
        <v>-605339.21242433111</v>
      </c>
      <c r="G9171" s="3">
        <f>IF(Dashboard!$I$4, ('Lookups and Calculations'!$F$9) / (1 - 'Lookups and Calculations'!$F$10), 'Lookups and Calculations'!$F$9)</f>
        <v>1951878.888340465</v>
      </c>
      <c r="H9171" s="12">
        <f t="shared" si="286"/>
        <v>0</v>
      </c>
      <c r="I9171" s="12">
        <f t="shared" si="287"/>
        <v>0</v>
      </c>
      <c r="J9171" s="13">
        <f>(1 - Dashboard!$I$9) * H9171 * Dashboard!$I$8 * 'Lookups and Calculations'!$F$12</f>
        <v>0</v>
      </c>
      <c r="K9171" s="12">
        <f>(1 - Dashboard!$I$11) * I9171 * Dashboard!$I$10 * 'Lookups and Calculations'!$F$12</f>
        <v>0</v>
      </c>
      <c r="L9171" s="12">
        <f>(H9171 - I9171) * Dashboard!$I$13 * (Dashboard!$D$12 / 365) * 'Lookups and Calculations'!$F$12</f>
        <v>0</v>
      </c>
      <c r="M9171" s="3">
        <f>(G9171*2) * Dashboard!$I$13 * (Dashboard!$D$12 / 365) * 'Lookups and Calculations'!$F$12</f>
        <v>1602.0878730267946</v>
      </c>
      <c r="N9171" s="12">
        <f>H9171 * Dashboard!$I$14 * Dashboard!$I$15 * (Dashboard!$D$12 / 365) * 'Lookups and Calculations'!$F$12</f>
        <v>0</v>
      </c>
    </row>
    <row r="9172" spans="1:14" x14ac:dyDescent="0.35">
      <c r="A9172" s="2">
        <v>9171</v>
      </c>
      <c r="B9172" s="11">
        <v>0.58965076579506359</v>
      </c>
      <c r="C9172" s="11">
        <v>0.41302464660517674</v>
      </c>
      <c r="D9172" s="3">
        <f>B9172*Dashboard!$D$11*Dashboard!$D$10*SQRT(Dashboard!$D$12/365)</f>
        <v>146399.5337972671</v>
      </c>
      <c r="E9172" s="3">
        <f>IF(Dashboard!$I$3,C9172*Dashboard!$E$11*Dashboard!$E$10*SQRT(Dashboard!$D$12/365),0)</f>
        <v>205092.9778010138</v>
      </c>
      <c r="F9172" s="3">
        <f>D9172+IF(Dashboard!$I$3,E9172,0)</f>
        <v>351492.51159828086</v>
      </c>
      <c r="G9172" s="3">
        <f>IF(Dashboard!$I$4, ('Lookups and Calculations'!$F$9) / (1 - 'Lookups and Calculations'!$F$10), 'Lookups and Calculations'!$F$9)</f>
        <v>1951878.888340465</v>
      </c>
      <c r="H9172" s="12">
        <f t="shared" si="286"/>
        <v>0</v>
      </c>
      <c r="I9172" s="12">
        <f t="shared" si="287"/>
        <v>0</v>
      </c>
      <c r="J9172" s="13">
        <f>(1 - Dashboard!$I$9) * H9172 * Dashboard!$I$8 * 'Lookups and Calculations'!$F$12</f>
        <v>0</v>
      </c>
      <c r="K9172" s="12">
        <f>(1 - Dashboard!$I$11) * I9172 * Dashboard!$I$10 * 'Lookups and Calculations'!$F$12</f>
        <v>0</v>
      </c>
      <c r="L9172" s="12">
        <f>(H9172 - I9172) * Dashboard!$I$13 * (Dashboard!$D$12 / 365) * 'Lookups and Calculations'!$F$12</f>
        <v>0</v>
      </c>
      <c r="M9172" s="3">
        <f>(G9172*2) * Dashboard!$I$13 * (Dashboard!$D$12 / 365) * 'Lookups and Calculations'!$F$12</f>
        <v>1602.0878730267946</v>
      </c>
      <c r="N9172" s="12">
        <f>H9172 * Dashboard!$I$14 * Dashboard!$I$15 * (Dashboard!$D$12 / 365) * 'Lookups and Calculations'!$F$12</f>
        <v>0</v>
      </c>
    </row>
    <row r="9173" spans="1:14" x14ac:dyDescent="0.35">
      <c r="A9173" s="2">
        <v>9172</v>
      </c>
      <c r="B9173" s="11">
        <v>1.3928515086659792</v>
      </c>
      <c r="C9173" s="11">
        <v>-0.34078442454888447</v>
      </c>
      <c r="D9173" s="3">
        <f>B9173*Dashboard!$D$11*Dashboard!$D$10*SQRT(Dashboard!$D$12/365)</f>
        <v>345819.63315619691</v>
      </c>
      <c r="E9173" s="3">
        <f>IF(Dashboard!$I$3,C9173*Dashboard!$E$11*Dashboard!$E$10*SQRT(Dashboard!$D$12/365),0)</f>
        <v>-169221.11790037568</v>
      </c>
      <c r="F9173" s="3">
        <f>D9173+IF(Dashboard!$I$3,E9173,0)</f>
        <v>176598.51525582123</v>
      </c>
      <c r="G9173" s="3">
        <f>IF(Dashboard!$I$4, ('Lookups and Calculations'!$F$9) / (1 - 'Lookups and Calculations'!$F$10), 'Lookups and Calculations'!$F$9)</f>
        <v>1951878.888340465</v>
      </c>
      <c r="H9173" s="12">
        <f t="shared" si="286"/>
        <v>0</v>
      </c>
      <c r="I9173" s="12">
        <f t="shared" si="287"/>
        <v>0</v>
      </c>
      <c r="J9173" s="13">
        <f>(1 - Dashboard!$I$9) * H9173 * Dashboard!$I$8 * 'Lookups and Calculations'!$F$12</f>
        <v>0</v>
      </c>
      <c r="K9173" s="12">
        <f>(1 - Dashboard!$I$11) * I9173 * Dashboard!$I$10 * 'Lookups and Calculations'!$F$12</f>
        <v>0</v>
      </c>
      <c r="L9173" s="12">
        <f>(H9173 - I9173) * Dashboard!$I$13 * (Dashboard!$D$12 / 365) * 'Lookups and Calculations'!$F$12</f>
        <v>0</v>
      </c>
      <c r="M9173" s="3">
        <f>(G9173*2) * Dashboard!$I$13 * (Dashboard!$D$12 / 365) * 'Lookups and Calculations'!$F$12</f>
        <v>1602.0878730267946</v>
      </c>
      <c r="N9173" s="12">
        <f>H9173 * Dashboard!$I$14 * Dashboard!$I$15 * (Dashboard!$D$12 / 365) * 'Lookups and Calculations'!$F$12</f>
        <v>0</v>
      </c>
    </row>
    <row r="9174" spans="1:14" x14ac:dyDescent="0.35">
      <c r="A9174" s="2">
        <v>9173</v>
      </c>
      <c r="B9174" s="11">
        <v>-1.7314714911405975</v>
      </c>
      <c r="C9174" s="11">
        <v>1.2409656341491941</v>
      </c>
      <c r="D9174" s="3">
        <f>B9174*Dashboard!$D$11*Dashboard!$D$10*SQRT(Dashboard!$D$12/365)</f>
        <v>-429892.80060452438</v>
      </c>
      <c r="E9174" s="3">
        <f>IF(Dashboard!$I$3,C9174*Dashboard!$E$11*Dashboard!$E$10*SQRT(Dashboard!$D$12/365),0)</f>
        <v>616218.27982502698</v>
      </c>
      <c r="F9174" s="3">
        <f>D9174+IF(Dashboard!$I$3,E9174,0)</f>
        <v>186325.4792205026</v>
      </c>
      <c r="G9174" s="3">
        <f>IF(Dashboard!$I$4, ('Lookups and Calculations'!$F$9) / (1 - 'Lookups and Calculations'!$F$10), 'Lookups and Calculations'!$F$9)</f>
        <v>1951878.888340465</v>
      </c>
      <c r="H9174" s="12">
        <f t="shared" si="286"/>
        <v>0</v>
      </c>
      <c r="I9174" s="12">
        <f t="shared" si="287"/>
        <v>0</v>
      </c>
      <c r="J9174" s="13">
        <f>(1 - Dashboard!$I$9) * H9174 * Dashboard!$I$8 * 'Lookups and Calculations'!$F$12</f>
        <v>0</v>
      </c>
      <c r="K9174" s="12">
        <f>(1 - Dashboard!$I$11) * I9174 * Dashboard!$I$10 * 'Lookups and Calculations'!$F$12</f>
        <v>0</v>
      </c>
      <c r="L9174" s="12">
        <f>(H9174 - I9174) * Dashboard!$I$13 * (Dashboard!$D$12 / 365) * 'Lookups and Calculations'!$F$12</f>
        <v>0</v>
      </c>
      <c r="M9174" s="3">
        <f>(G9174*2) * Dashboard!$I$13 * (Dashboard!$D$12 / 365) * 'Lookups and Calculations'!$F$12</f>
        <v>1602.0878730267946</v>
      </c>
      <c r="N9174" s="12">
        <f>H9174 * Dashboard!$I$14 * Dashboard!$I$15 * (Dashboard!$D$12 / 365) * 'Lookups and Calculations'!$F$12</f>
        <v>0</v>
      </c>
    </row>
    <row r="9175" spans="1:14" x14ac:dyDescent="0.35">
      <c r="A9175" s="2">
        <v>9174</v>
      </c>
      <c r="B9175" s="11">
        <v>1.2741281518081706</v>
      </c>
      <c r="C9175" s="11">
        <v>0.36147377763370314</v>
      </c>
      <c r="D9175" s="3">
        <f>B9175*Dashboard!$D$11*Dashboard!$D$10*SQRT(Dashboard!$D$12/365)</f>
        <v>316342.78838114813</v>
      </c>
      <c r="E9175" s="3">
        <f>IF(Dashboard!$I$3,C9175*Dashboard!$E$11*Dashboard!$E$10*SQRT(Dashboard!$D$12/365),0)</f>
        <v>179494.6961669974</v>
      </c>
      <c r="F9175" s="3">
        <f>D9175+IF(Dashboard!$I$3,E9175,0)</f>
        <v>495837.48454814556</v>
      </c>
      <c r="G9175" s="3">
        <f>IF(Dashboard!$I$4, ('Lookups and Calculations'!$F$9) / (1 - 'Lookups and Calculations'!$F$10), 'Lookups and Calculations'!$F$9)</f>
        <v>1951878.888340465</v>
      </c>
      <c r="H9175" s="12">
        <f t="shared" si="286"/>
        <v>0</v>
      </c>
      <c r="I9175" s="12">
        <f t="shared" si="287"/>
        <v>0</v>
      </c>
      <c r="J9175" s="13">
        <f>(1 - Dashboard!$I$9) * H9175 * Dashboard!$I$8 * 'Lookups and Calculations'!$F$12</f>
        <v>0</v>
      </c>
      <c r="K9175" s="12">
        <f>(1 - Dashboard!$I$11) * I9175 * Dashboard!$I$10 * 'Lookups and Calculations'!$F$12</f>
        <v>0</v>
      </c>
      <c r="L9175" s="12">
        <f>(H9175 - I9175) * Dashboard!$I$13 * (Dashboard!$D$12 / 365) * 'Lookups and Calculations'!$F$12</f>
        <v>0</v>
      </c>
      <c r="M9175" s="3">
        <f>(G9175*2) * Dashboard!$I$13 * (Dashboard!$D$12 / 365) * 'Lookups and Calculations'!$F$12</f>
        <v>1602.0878730267946</v>
      </c>
      <c r="N9175" s="12">
        <f>H9175 * Dashboard!$I$14 * Dashboard!$I$15 * (Dashboard!$D$12 / 365) * 'Lookups and Calculations'!$F$12</f>
        <v>0</v>
      </c>
    </row>
    <row r="9176" spans="1:14" x14ac:dyDescent="0.35">
      <c r="A9176" s="2">
        <v>9175</v>
      </c>
      <c r="B9176" s="11">
        <v>0.91539277345894909</v>
      </c>
      <c r="C9176" s="11">
        <v>-2.8337007207161498</v>
      </c>
      <c r="D9176" s="3">
        <f>B9176*Dashboard!$D$11*Dashboard!$D$10*SQRT(Dashboard!$D$12/365)</f>
        <v>227275.33490960387</v>
      </c>
      <c r="E9176" s="3">
        <f>IF(Dashboard!$I$3,C9176*Dashboard!$E$11*Dashboard!$E$10*SQRT(Dashboard!$D$12/365),0)</f>
        <v>-1407112.4418008758</v>
      </c>
      <c r="F9176" s="3">
        <f>D9176+IF(Dashboard!$I$3,E9176,0)</f>
        <v>-1179837.1068912719</v>
      </c>
      <c r="G9176" s="3">
        <f>IF(Dashboard!$I$4, ('Lookups and Calculations'!$F$9) / (1 - 'Lookups and Calculations'!$F$10), 'Lookups and Calculations'!$F$9)</f>
        <v>1951878.888340465</v>
      </c>
      <c r="H9176" s="12">
        <f t="shared" si="286"/>
        <v>0</v>
      </c>
      <c r="I9176" s="12">
        <f t="shared" si="287"/>
        <v>0</v>
      </c>
      <c r="J9176" s="13">
        <f>(1 - Dashboard!$I$9) * H9176 * Dashboard!$I$8 * 'Lookups and Calculations'!$F$12</f>
        <v>0</v>
      </c>
      <c r="K9176" s="12">
        <f>(1 - Dashboard!$I$11) * I9176 * Dashboard!$I$10 * 'Lookups and Calculations'!$F$12</f>
        <v>0</v>
      </c>
      <c r="L9176" s="12">
        <f>(H9176 - I9176) * Dashboard!$I$13 * (Dashboard!$D$12 / 365) * 'Lookups and Calculations'!$F$12</f>
        <v>0</v>
      </c>
      <c r="M9176" s="3">
        <f>(G9176*2) * Dashboard!$I$13 * (Dashboard!$D$12 / 365) * 'Lookups and Calculations'!$F$12</f>
        <v>1602.0878730267946</v>
      </c>
      <c r="N9176" s="12">
        <f>H9176 * Dashboard!$I$14 * Dashboard!$I$15 * (Dashboard!$D$12 / 365) * 'Lookups and Calculations'!$F$12</f>
        <v>0</v>
      </c>
    </row>
    <row r="9177" spans="1:14" x14ac:dyDescent="0.35">
      <c r="A9177" s="2">
        <v>9176</v>
      </c>
      <c r="B9177" s="11">
        <v>-3.4795919342242458E-2</v>
      </c>
      <c r="C9177" s="11">
        <v>-0.30533020963520635</v>
      </c>
      <c r="D9177" s="3">
        <f>B9177*Dashboard!$D$11*Dashboard!$D$10*SQRT(Dashboard!$D$12/365)</f>
        <v>-8639.1923240918659</v>
      </c>
      <c r="E9177" s="3">
        <f>IF(Dashboard!$I$3,C9177*Dashboard!$E$11*Dashboard!$E$10*SQRT(Dashboard!$D$12/365),0)</f>
        <v>-151615.84767737534</v>
      </c>
      <c r="F9177" s="3">
        <f>D9177+IF(Dashboard!$I$3,E9177,0)</f>
        <v>-160255.04000146719</v>
      </c>
      <c r="G9177" s="3">
        <f>IF(Dashboard!$I$4, ('Lookups and Calculations'!$F$9) / (1 - 'Lookups and Calculations'!$F$10), 'Lookups and Calculations'!$F$9)</f>
        <v>1951878.888340465</v>
      </c>
      <c r="H9177" s="12">
        <f t="shared" si="286"/>
        <v>0</v>
      </c>
      <c r="I9177" s="12">
        <f t="shared" si="287"/>
        <v>0</v>
      </c>
      <c r="J9177" s="13">
        <f>(1 - Dashboard!$I$9) * H9177 * Dashboard!$I$8 * 'Lookups and Calculations'!$F$12</f>
        <v>0</v>
      </c>
      <c r="K9177" s="12">
        <f>(1 - Dashboard!$I$11) * I9177 * Dashboard!$I$10 * 'Lookups and Calculations'!$F$12</f>
        <v>0</v>
      </c>
      <c r="L9177" s="12">
        <f>(H9177 - I9177) * Dashboard!$I$13 * (Dashboard!$D$12 / 365) * 'Lookups and Calculations'!$F$12</f>
        <v>0</v>
      </c>
      <c r="M9177" s="3">
        <f>(G9177*2) * Dashboard!$I$13 * (Dashboard!$D$12 / 365) * 'Lookups and Calculations'!$F$12</f>
        <v>1602.0878730267946</v>
      </c>
      <c r="N9177" s="12">
        <f>H9177 * Dashboard!$I$14 * Dashboard!$I$15 * (Dashboard!$D$12 / 365) * 'Lookups and Calculations'!$F$12</f>
        <v>0</v>
      </c>
    </row>
    <row r="9178" spans="1:14" x14ac:dyDescent="0.35">
      <c r="A9178" s="2">
        <v>9177</v>
      </c>
      <c r="B9178" s="11">
        <v>-0.38652162695824455</v>
      </c>
      <c r="C9178" s="11">
        <v>-0.1900291123283786</v>
      </c>
      <c r="D9178" s="3">
        <f>B9178*Dashboard!$D$11*Dashboard!$D$10*SQRT(Dashboard!$D$12/365)</f>
        <v>-95966.272362843287</v>
      </c>
      <c r="E9178" s="3">
        <f>IF(Dashboard!$I$3,C9178*Dashboard!$E$11*Dashboard!$E$10*SQRT(Dashboard!$D$12/365),0)</f>
        <v>-94361.527421308172</v>
      </c>
      <c r="F9178" s="3">
        <f>D9178+IF(Dashboard!$I$3,E9178,0)</f>
        <v>-190327.79978415146</v>
      </c>
      <c r="G9178" s="3">
        <f>IF(Dashboard!$I$4, ('Lookups and Calculations'!$F$9) / (1 - 'Lookups and Calculations'!$F$10), 'Lookups and Calculations'!$F$9)</f>
        <v>1951878.888340465</v>
      </c>
      <c r="H9178" s="12">
        <f t="shared" si="286"/>
        <v>0</v>
      </c>
      <c r="I9178" s="12">
        <f t="shared" si="287"/>
        <v>0</v>
      </c>
      <c r="J9178" s="13">
        <f>(1 - Dashboard!$I$9) * H9178 * Dashboard!$I$8 * 'Lookups and Calculations'!$F$12</f>
        <v>0</v>
      </c>
      <c r="K9178" s="12">
        <f>(1 - Dashboard!$I$11) * I9178 * Dashboard!$I$10 * 'Lookups and Calculations'!$F$12</f>
        <v>0</v>
      </c>
      <c r="L9178" s="12">
        <f>(H9178 - I9178) * Dashboard!$I$13 * (Dashboard!$D$12 / 365) * 'Lookups and Calculations'!$F$12</f>
        <v>0</v>
      </c>
      <c r="M9178" s="3">
        <f>(G9178*2) * Dashboard!$I$13 * (Dashboard!$D$12 / 365) * 'Lookups and Calculations'!$F$12</f>
        <v>1602.0878730267946</v>
      </c>
      <c r="N9178" s="12">
        <f>H9178 * Dashboard!$I$14 * Dashboard!$I$15 * (Dashboard!$D$12 / 365) * 'Lookups and Calculations'!$F$12</f>
        <v>0</v>
      </c>
    </row>
    <row r="9179" spans="1:14" x14ac:dyDescent="0.35">
      <c r="A9179" s="2">
        <v>9178</v>
      </c>
      <c r="B9179" s="11">
        <v>-0.16077670555703572</v>
      </c>
      <c r="C9179" s="11">
        <v>-1.1316343765060242</v>
      </c>
      <c r="D9179" s="3">
        <f>B9179*Dashboard!$D$11*Dashboard!$D$10*SQRT(Dashboard!$D$12/365)</f>
        <v>-39917.924480727539</v>
      </c>
      <c r="E9179" s="3">
        <f>IF(Dashboard!$I$3,C9179*Dashboard!$E$11*Dashboard!$E$10*SQRT(Dashboard!$D$12/365),0)</f>
        <v>-561928.36424475291</v>
      </c>
      <c r="F9179" s="3">
        <f>D9179+IF(Dashboard!$I$3,E9179,0)</f>
        <v>-601846.28872548044</v>
      </c>
      <c r="G9179" s="3">
        <f>IF(Dashboard!$I$4, ('Lookups and Calculations'!$F$9) / (1 - 'Lookups and Calculations'!$F$10), 'Lookups and Calculations'!$F$9)</f>
        <v>1951878.888340465</v>
      </c>
      <c r="H9179" s="12">
        <f t="shared" si="286"/>
        <v>0</v>
      </c>
      <c r="I9179" s="12">
        <f t="shared" si="287"/>
        <v>0</v>
      </c>
      <c r="J9179" s="13">
        <f>(1 - Dashboard!$I$9) * H9179 * Dashboard!$I$8 * 'Lookups and Calculations'!$F$12</f>
        <v>0</v>
      </c>
      <c r="K9179" s="12">
        <f>(1 - Dashboard!$I$11) * I9179 * Dashboard!$I$10 * 'Lookups and Calculations'!$F$12</f>
        <v>0</v>
      </c>
      <c r="L9179" s="12">
        <f>(H9179 - I9179) * Dashboard!$I$13 * (Dashboard!$D$12 / 365) * 'Lookups and Calculations'!$F$12</f>
        <v>0</v>
      </c>
      <c r="M9179" s="3">
        <f>(G9179*2) * Dashboard!$I$13 * (Dashboard!$D$12 / 365) * 'Lookups and Calculations'!$F$12</f>
        <v>1602.0878730267946</v>
      </c>
      <c r="N9179" s="12">
        <f>H9179 * Dashboard!$I$14 * Dashboard!$I$15 * (Dashboard!$D$12 / 365) * 'Lookups and Calculations'!$F$12</f>
        <v>0</v>
      </c>
    </row>
    <row r="9180" spans="1:14" x14ac:dyDescent="0.35">
      <c r="A9180" s="2">
        <v>9179</v>
      </c>
      <c r="B9180" s="11">
        <v>0.1418837064072492</v>
      </c>
      <c r="C9180" s="11">
        <v>0.50710411747329343</v>
      </c>
      <c r="D9180" s="3">
        <f>B9180*Dashboard!$D$11*Dashboard!$D$10*SQRT(Dashboard!$D$12/365)</f>
        <v>35227.137275810688</v>
      </c>
      <c r="E9180" s="3">
        <f>IF(Dashboard!$I$3,C9180*Dashboard!$E$11*Dashboard!$E$10*SQRT(Dashboard!$D$12/365),0)</f>
        <v>251809.41225324277</v>
      </c>
      <c r="F9180" s="3">
        <f>D9180+IF(Dashboard!$I$3,E9180,0)</f>
        <v>287036.54952905345</v>
      </c>
      <c r="G9180" s="3">
        <f>IF(Dashboard!$I$4, ('Lookups and Calculations'!$F$9) / (1 - 'Lookups and Calculations'!$F$10), 'Lookups and Calculations'!$F$9)</f>
        <v>1951878.888340465</v>
      </c>
      <c r="H9180" s="12">
        <f t="shared" si="286"/>
        <v>0</v>
      </c>
      <c r="I9180" s="12">
        <f t="shared" si="287"/>
        <v>0</v>
      </c>
      <c r="J9180" s="13">
        <f>(1 - Dashboard!$I$9) * H9180 * Dashboard!$I$8 * 'Lookups and Calculations'!$F$12</f>
        <v>0</v>
      </c>
      <c r="K9180" s="12">
        <f>(1 - Dashboard!$I$11) * I9180 * Dashboard!$I$10 * 'Lookups and Calculations'!$F$12</f>
        <v>0</v>
      </c>
      <c r="L9180" s="12">
        <f>(H9180 - I9180) * Dashboard!$I$13 * (Dashboard!$D$12 / 365) * 'Lookups and Calculations'!$F$12</f>
        <v>0</v>
      </c>
      <c r="M9180" s="3">
        <f>(G9180*2) * Dashboard!$I$13 * (Dashboard!$D$12 / 365) * 'Lookups and Calculations'!$F$12</f>
        <v>1602.0878730267946</v>
      </c>
      <c r="N9180" s="12">
        <f>H9180 * Dashboard!$I$14 * Dashboard!$I$15 * (Dashboard!$D$12 / 365) * 'Lookups and Calculations'!$F$12</f>
        <v>0</v>
      </c>
    </row>
    <row r="9181" spans="1:14" x14ac:dyDescent="0.35">
      <c r="A9181" s="2">
        <v>9180</v>
      </c>
      <c r="B9181" s="11">
        <v>-0.81160546241584264</v>
      </c>
      <c r="C9181" s="11">
        <v>-0.46545139239148375</v>
      </c>
      <c r="D9181" s="3">
        <f>B9181*Dashboard!$D$11*Dashboard!$D$10*SQRT(Dashboard!$D$12/365)</f>
        <v>-201506.83797515975</v>
      </c>
      <c r="E9181" s="3">
        <f>IF(Dashboard!$I$3,C9181*Dashboard!$E$11*Dashboard!$E$10*SQRT(Dashboard!$D$12/365),0)</f>
        <v>-231126.18792081805</v>
      </c>
      <c r="F9181" s="3">
        <f>D9181+IF(Dashboard!$I$3,E9181,0)</f>
        <v>-432633.0258959778</v>
      </c>
      <c r="G9181" s="3">
        <f>IF(Dashboard!$I$4, ('Lookups and Calculations'!$F$9) / (1 - 'Lookups and Calculations'!$F$10), 'Lookups and Calculations'!$F$9)</f>
        <v>1951878.888340465</v>
      </c>
      <c r="H9181" s="12">
        <f t="shared" si="286"/>
        <v>0</v>
      </c>
      <c r="I9181" s="12">
        <f t="shared" si="287"/>
        <v>0</v>
      </c>
      <c r="J9181" s="13">
        <f>(1 - Dashboard!$I$9) * H9181 * Dashboard!$I$8 * 'Lookups and Calculations'!$F$12</f>
        <v>0</v>
      </c>
      <c r="K9181" s="12">
        <f>(1 - Dashboard!$I$11) * I9181 * Dashboard!$I$10 * 'Lookups and Calculations'!$F$12</f>
        <v>0</v>
      </c>
      <c r="L9181" s="12">
        <f>(H9181 - I9181) * Dashboard!$I$13 * (Dashboard!$D$12 / 365) * 'Lookups and Calculations'!$F$12</f>
        <v>0</v>
      </c>
      <c r="M9181" s="3">
        <f>(G9181*2) * Dashboard!$I$13 * (Dashboard!$D$12 / 365) * 'Lookups and Calculations'!$F$12</f>
        <v>1602.0878730267946</v>
      </c>
      <c r="N9181" s="12">
        <f>H9181 * Dashboard!$I$14 * Dashboard!$I$15 * (Dashboard!$D$12 / 365) * 'Lookups and Calculations'!$F$12</f>
        <v>0</v>
      </c>
    </row>
    <row r="9182" spans="1:14" x14ac:dyDescent="0.35">
      <c r="A9182" s="2">
        <v>9181</v>
      </c>
      <c r="B9182" s="11">
        <v>0.53473769179801245</v>
      </c>
      <c r="C9182" s="11">
        <v>-0.42958979935234748</v>
      </c>
      <c r="D9182" s="3">
        <f>B9182*Dashboard!$D$11*Dashboard!$D$10*SQRT(Dashboard!$D$12/365)</f>
        <v>132765.61877690197</v>
      </c>
      <c r="E9182" s="3">
        <f>IF(Dashboard!$I$3,C9182*Dashboard!$E$11*Dashboard!$E$10*SQRT(Dashboard!$D$12/365),0)</f>
        <v>-213318.62857650753</v>
      </c>
      <c r="F9182" s="3">
        <f>D9182+IF(Dashboard!$I$3,E9182,0)</f>
        <v>-80553.009799605556</v>
      </c>
      <c r="G9182" s="3">
        <f>IF(Dashboard!$I$4, ('Lookups and Calculations'!$F$9) / (1 - 'Lookups and Calculations'!$F$10), 'Lookups and Calculations'!$F$9)</f>
        <v>1951878.888340465</v>
      </c>
      <c r="H9182" s="12">
        <f t="shared" si="286"/>
        <v>0</v>
      </c>
      <c r="I9182" s="12">
        <f t="shared" si="287"/>
        <v>0</v>
      </c>
      <c r="J9182" s="13">
        <f>(1 - Dashboard!$I$9) * H9182 * Dashboard!$I$8 * 'Lookups and Calculations'!$F$12</f>
        <v>0</v>
      </c>
      <c r="K9182" s="12">
        <f>(1 - Dashboard!$I$11) * I9182 * Dashboard!$I$10 * 'Lookups and Calculations'!$F$12</f>
        <v>0</v>
      </c>
      <c r="L9182" s="12">
        <f>(H9182 - I9182) * Dashboard!$I$13 * (Dashboard!$D$12 / 365) * 'Lookups and Calculations'!$F$12</f>
        <v>0</v>
      </c>
      <c r="M9182" s="3">
        <f>(G9182*2) * Dashboard!$I$13 * (Dashboard!$D$12 / 365) * 'Lookups and Calculations'!$F$12</f>
        <v>1602.0878730267946</v>
      </c>
      <c r="N9182" s="12">
        <f>H9182 * Dashboard!$I$14 * Dashboard!$I$15 * (Dashboard!$D$12 / 365) * 'Lookups and Calculations'!$F$12</f>
        <v>0</v>
      </c>
    </row>
    <row r="9183" spans="1:14" x14ac:dyDescent="0.35">
      <c r="A9183" s="2">
        <v>9182</v>
      </c>
      <c r="B9183" s="11">
        <v>-0.53811506433720224</v>
      </c>
      <c r="C9183" s="11">
        <v>-0.54675294686709508</v>
      </c>
      <c r="D9183" s="3">
        <f>B9183*Dashboard!$D$11*Dashboard!$D$10*SQRT(Dashboard!$D$12/365)</f>
        <v>-133604.15879733319</v>
      </c>
      <c r="E9183" s="3">
        <f>IF(Dashboard!$I$3,C9183*Dashboard!$E$11*Dashboard!$E$10*SQRT(Dashboard!$D$12/365),0)</f>
        <v>-271497.57506274327</v>
      </c>
      <c r="F9183" s="3">
        <f>D9183+IF(Dashboard!$I$3,E9183,0)</f>
        <v>-405101.73386007646</v>
      </c>
      <c r="G9183" s="3">
        <f>IF(Dashboard!$I$4, ('Lookups and Calculations'!$F$9) / (1 - 'Lookups and Calculations'!$F$10), 'Lookups and Calculations'!$F$9)</f>
        <v>1951878.888340465</v>
      </c>
      <c r="H9183" s="12">
        <f t="shared" si="286"/>
        <v>0</v>
      </c>
      <c r="I9183" s="12">
        <f t="shared" si="287"/>
        <v>0</v>
      </c>
      <c r="J9183" s="13">
        <f>(1 - Dashboard!$I$9) * H9183 * Dashboard!$I$8 * 'Lookups and Calculations'!$F$12</f>
        <v>0</v>
      </c>
      <c r="K9183" s="12">
        <f>(1 - Dashboard!$I$11) * I9183 * Dashboard!$I$10 * 'Lookups and Calculations'!$F$12</f>
        <v>0</v>
      </c>
      <c r="L9183" s="12">
        <f>(H9183 - I9183) * Dashboard!$I$13 * (Dashboard!$D$12 / 365) * 'Lookups and Calculations'!$F$12</f>
        <v>0</v>
      </c>
      <c r="M9183" s="3">
        <f>(G9183*2) * Dashboard!$I$13 * (Dashboard!$D$12 / 365) * 'Lookups and Calculations'!$F$12</f>
        <v>1602.0878730267946</v>
      </c>
      <c r="N9183" s="12">
        <f>H9183 * Dashboard!$I$14 * Dashboard!$I$15 * (Dashboard!$D$12 / 365) * 'Lookups and Calculations'!$F$12</f>
        <v>0</v>
      </c>
    </row>
    <row r="9184" spans="1:14" x14ac:dyDescent="0.35">
      <c r="A9184" s="2">
        <v>9183</v>
      </c>
      <c r="B9184" s="11">
        <v>-0.40128362006545726</v>
      </c>
      <c r="C9184" s="11">
        <v>2.7929167919414093</v>
      </c>
      <c r="D9184" s="3">
        <f>B9184*Dashboard!$D$11*Dashboard!$D$10*SQRT(Dashboard!$D$12/365)</f>
        <v>-99631.406089754324</v>
      </c>
      <c r="E9184" s="3">
        <f>IF(Dashboard!$I$3,C9184*Dashboard!$E$11*Dashboard!$E$10*SQRT(Dashboard!$D$12/365),0)</f>
        <v>1386860.630032287</v>
      </c>
      <c r="F9184" s="3">
        <f>D9184+IF(Dashboard!$I$3,E9184,0)</f>
        <v>1287229.2239425327</v>
      </c>
      <c r="G9184" s="3">
        <f>IF(Dashboard!$I$4, ('Lookups and Calculations'!$F$9) / (1 - 'Lookups and Calculations'!$F$10), 'Lookups and Calculations'!$F$9)</f>
        <v>1951878.888340465</v>
      </c>
      <c r="H9184" s="12">
        <f t="shared" si="286"/>
        <v>0</v>
      </c>
      <c r="I9184" s="12">
        <f t="shared" si="287"/>
        <v>0</v>
      </c>
      <c r="J9184" s="13">
        <f>(1 - Dashboard!$I$9) * H9184 * Dashboard!$I$8 * 'Lookups and Calculations'!$F$12</f>
        <v>0</v>
      </c>
      <c r="K9184" s="12">
        <f>(1 - Dashboard!$I$11) * I9184 * Dashboard!$I$10 * 'Lookups and Calculations'!$F$12</f>
        <v>0</v>
      </c>
      <c r="L9184" s="12">
        <f>(H9184 - I9184) * Dashboard!$I$13 * (Dashboard!$D$12 / 365) * 'Lookups and Calculations'!$F$12</f>
        <v>0</v>
      </c>
      <c r="M9184" s="3">
        <f>(G9184*2) * Dashboard!$I$13 * (Dashboard!$D$12 / 365) * 'Lookups and Calculations'!$F$12</f>
        <v>1602.0878730267946</v>
      </c>
      <c r="N9184" s="12">
        <f>H9184 * Dashboard!$I$14 * Dashboard!$I$15 * (Dashboard!$D$12 / 365) * 'Lookups and Calculations'!$F$12</f>
        <v>0</v>
      </c>
    </row>
    <row r="9185" spans="1:14" x14ac:dyDescent="0.35">
      <c r="A9185" s="2">
        <v>9184</v>
      </c>
      <c r="B9185" s="11">
        <v>0.8370221066300545</v>
      </c>
      <c r="C9185" s="11">
        <v>0.12246993456154034</v>
      </c>
      <c r="D9185" s="3">
        <f>B9185*Dashboard!$D$11*Dashboard!$D$10*SQRT(Dashboard!$D$12/365)</f>
        <v>207817.32730121765</v>
      </c>
      <c r="E9185" s="3">
        <f>IF(Dashboard!$I$3,C9185*Dashboard!$E$11*Dashboard!$E$10*SQRT(Dashboard!$D$12/365),0)</f>
        <v>60814.103411926473</v>
      </c>
      <c r="F9185" s="3">
        <f>D9185+IF(Dashboard!$I$3,E9185,0)</f>
        <v>268631.43071314413</v>
      </c>
      <c r="G9185" s="3">
        <f>IF(Dashboard!$I$4, ('Lookups and Calculations'!$F$9) / (1 - 'Lookups and Calculations'!$F$10), 'Lookups and Calculations'!$F$9)</f>
        <v>1951878.888340465</v>
      </c>
      <c r="H9185" s="12">
        <f t="shared" si="286"/>
        <v>0</v>
      </c>
      <c r="I9185" s="12">
        <f t="shared" si="287"/>
        <v>0</v>
      </c>
      <c r="J9185" s="13">
        <f>(1 - Dashboard!$I$9) * H9185 * Dashboard!$I$8 * 'Lookups and Calculations'!$F$12</f>
        <v>0</v>
      </c>
      <c r="K9185" s="12">
        <f>(1 - Dashboard!$I$11) * I9185 * Dashboard!$I$10 * 'Lookups and Calculations'!$F$12</f>
        <v>0</v>
      </c>
      <c r="L9185" s="12">
        <f>(H9185 - I9185) * Dashboard!$I$13 * (Dashboard!$D$12 / 365) * 'Lookups and Calculations'!$F$12</f>
        <v>0</v>
      </c>
      <c r="M9185" s="3">
        <f>(G9185*2) * Dashboard!$I$13 * (Dashboard!$D$12 / 365) * 'Lookups and Calculations'!$F$12</f>
        <v>1602.0878730267946</v>
      </c>
      <c r="N9185" s="12">
        <f>H9185 * Dashboard!$I$14 * Dashboard!$I$15 * (Dashboard!$D$12 / 365) * 'Lookups and Calculations'!$F$12</f>
        <v>0</v>
      </c>
    </row>
    <row r="9186" spans="1:14" x14ac:dyDescent="0.35">
      <c r="A9186" s="2">
        <v>9185</v>
      </c>
      <c r="B9186" s="11">
        <v>6.065130848975394E-2</v>
      </c>
      <c r="C9186" s="11">
        <v>1.0748181348733064</v>
      </c>
      <c r="D9186" s="3">
        <f>B9186*Dashboard!$D$11*Dashboard!$D$10*SQRT(Dashboard!$D$12/365)</f>
        <v>15058.614017267746</v>
      </c>
      <c r="E9186" s="3">
        <f>IF(Dashboard!$I$3,C9186*Dashboard!$E$11*Dashboard!$E$10*SQRT(Dashboard!$D$12/365),0)</f>
        <v>533715.49055865745</v>
      </c>
      <c r="F9186" s="3">
        <f>D9186+IF(Dashboard!$I$3,E9186,0)</f>
        <v>548774.10457592516</v>
      </c>
      <c r="G9186" s="3">
        <f>IF(Dashboard!$I$4, ('Lookups and Calculations'!$F$9) / (1 - 'Lookups and Calculations'!$F$10), 'Lookups and Calculations'!$F$9)</f>
        <v>1951878.888340465</v>
      </c>
      <c r="H9186" s="12">
        <f t="shared" si="286"/>
        <v>0</v>
      </c>
      <c r="I9186" s="12">
        <f t="shared" si="287"/>
        <v>0</v>
      </c>
      <c r="J9186" s="13">
        <f>(1 - Dashboard!$I$9) * H9186 * Dashboard!$I$8 * 'Lookups and Calculations'!$F$12</f>
        <v>0</v>
      </c>
      <c r="K9186" s="12">
        <f>(1 - Dashboard!$I$11) * I9186 * Dashboard!$I$10 * 'Lookups and Calculations'!$F$12</f>
        <v>0</v>
      </c>
      <c r="L9186" s="12">
        <f>(H9186 - I9186) * Dashboard!$I$13 * (Dashboard!$D$12 / 365) * 'Lookups and Calculations'!$F$12</f>
        <v>0</v>
      </c>
      <c r="M9186" s="3">
        <f>(G9186*2) * Dashboard!$I$13 * (Dashboard!$D$12 / 365) * 'Lookups and Calculations'!$F$12</f>
        <v>1602.0878730267946</v>
      </c>
      <c r="N9186" s="12">
        <f>H9186 * Dashboard!$I$14 * Dashboard!$I$15 * (Dashboard!$D$12 / 365) * 'Lookups and Calculations'!$F$12</f>
        <v>0</v>
      </c>
    </row>
    <row r="9187" spans="1:14" x14ac:dyDescent="0.35">
      <c r="A9187" s="2">
        <v>9186</v>
      </c>
      <c r="B9187" s="11">
        <v>-0.64419370867215164</v>
      </c>
      <c r="C9187" s="11">
        <v>-0.5822665772793989</v>
      </c>
      <c r="D9187" s="3">
        <f>B9187*Dashboard!$D$11*Dashboard!$D$10*SQRT(Dashboard!$D$12/365)</f>
        <v>-159941.55200930132</v>
      </c>
      <c r="E9187" s="3">
        <f>IF(Dashboard!$I$3,C9187*Dashboard!$E$11*Dashboard!$E$10*SQRT(Dashboard!$D$12/365),0)</f>
        <v>-289132.34885566577</v>
      </c>
      <c r="F9187" s="3">
        <f>D9187+IF(Dashboard!$I$3,E9187,0)</f>
        <v>-449073.90086496709</v>
      </c>
      <c r="G9187" s="3">
        <f>IF(Dashboard!$I$4, ('Lookups and Calculations'!$F$9) / (1 - 'Lookups and Calculations'!$F$10), 'Lookups and Calculations'!$F$9)</f>
        <v>1951878.888340465</v>
      </c>
      <c r="H9187" s="12">
        <f t="shared" si="286"/>
        <v>0</v>
      </c>
      <c r="I9187" s="12">
        <f t="shared" si="287"/>
        <v>0</v>
      </c>
      <c r="J9187" s="13">
        <f>(1 - Dashboard!$I$9) * H9187 * Dashboard!$I$8 * 'Lookups and Calculations'!$F$12</f>
        <v>0</v>
      </c>
      <c r="K9187" s="12">
        <f>(1 - Dashboard!$I$11) * I9187 * Dashboard!$I$10 * 'Lookups and Calculations'!$F$12</f>
        <v>0</v>
      </c>
      <c r="L9187" s="12">
        <f>(H9187 - I9187) * Dashboard!$I$13 * (Dashboard!$D$12 / 365) * 'Lookups and Calculations'!$F$12</f>
        <v>0</v>
      </c>
      <c r="M9187" s="3">
        <f>(G9187*2) * Dashboard!$I$13 * (Dashboard!$D$12 / 365) * 'Lookups and Calculations'!$F$12</f>
        <v>1602.0878730267946</v>
      </c>
      <c r="N9187" s="12">
        <f>H9187 * Dashboard!$I$14 * Dashboard!$I$15 * (Dashboard!$D$12 / 365) * 'Lookups and Calculations'!$F$12</f>
        <v>0</v>
      </c>
    </row>
    <row r="9188" spans="1:14" x14ac:dyDescent="0.35">
      <c r="A9188" s="2">
        <v>9187</v>
      </c>
      <c r="B9188" s="11">
        <v>-0.71823986628704262</v>
      </c>
      <c r="C9188" s="11">
        <v>-0.66532903569298174</v>
      </c>
      <c r="D9188" s="3">
        <f>B9188*Dashboard!$D$11*Dashboard!$D$10*SQRT(Dashboard!$D$12/365)</f>
        <v>-178325.86283044014</v>
      </c>
      <c r="E9188" s="3">
        <f>IF(Dashboard!$I$3,C9188*Dashboard!$E$11*Dashboard!$E$10*SQRT(Dashboard!$D$12/365),0)</f>
        <v>-330378.13667858811</v>
      </c>
      <c r="F9188" s="3">
        <f>D9188+IF(Dashboard!$I$3,E9188,0)</f>
        <v>-508703.99950902828</v>
      </c>
      <c r="G9188" s="3">
        <f>IF(Dashboard!$I$4, ('Lookups and Calculations'!$F$9) / (1 - 'Lookups and Calculations'!$F$10), 'Lookups and Calculations'!$F$9)</f>
        <v>1951878.888340465</v>
      </c>
      <c r="H9188" s="12">
        <f t="shared" si="286"/>
        <v>0</v>
      </c>
      <c r="I9188" s="12">
        <f t="shared" si="287"/>
        <v>0</v>
      </c>
      <c r="J9188" s="13">
        <f>(1 - Dashboard!$I$9) * H9188 * Dashboard!$I$8 * 'Lookups and Calculations'!$F$12</f>
        <v>0</v>
      </c>
      <c r="K9188" s="12">
        <f>(1 - Dashboard!$I$11) * I9188 * Dashboard!$I$10 * 'Lookups and Calculations'!$F$12</f>
        <v>0</v>
      </c>
      <c r="L9188" s="12">
        <f>(H9188 - I9188) * Dashboard!$I$13 * (Dashboard!$D$12 / 365) * 'Lookups and Calculations'!$F$12</f>
        <v>0</v>
      </c>
      <c r="M9188" s="3">
        <f>(G9188*2) * Dashboard!$I$13 * (Dashboard!$D$12 / 365) * 'Lookups and Calculations'!$F$12</f>
        <v>1602.0878730267946</v>
      </c>
      <c r="N9188" s="12">
        <f>H9188 * Dashboard!$I$14 * Dashboard!$I$15 * (Dashboard!$D$12 / 365) * 'Lookups and Calculations'!$F$12</f>
        <v>0</v>
      </c>
    </row>
    <row r="9189" spans="1:14" x14ac:dyDescent="0.35">
      <c r="A9189" s="2">
        <v>9188</v>
      </c>
      <c r="B9189" s="11">
        <v>0.63022970529124889</v>
      </c>
      <c r="C9189" s="11">
        <v>-1.1414422018414347</v>
      </c>
      <c r="D9189" s="3">
        <f>B9189*Dashboard!$D$11*Dashboard!$D$10*SQRT(Dashboard!$D$12/365)</f>
        <v>156474.54458135174</v>
      </c>
      <c r="E9189" s="3">
        <f>IF(Dashboard!$I$3,C9189*Dashboard!$E$11*Dashboard!$E$10*SQRT(Dashboard!$D$12/365),0)</f>
        <v>-566798.57264593442</v>
      </c>
      <c r="F9189" s="3">
        <f>D9189+IF(Dashboard!$I$3,E9189,0)</f>
        <v>-410324.02806458267</v>
      </c>
      <c r="G9189" s="3">
        <f>IF(Dashboard!$I$4, ('Lookups and Calculations'!$F$9) / (1 - 'Lookups and Calculations'!$F$10), 'Lookups and Calculations'!$F$9)</f>
        <v>1951878.888340465</v>
      </c>
      <c r="H9189" s="12">
        <f t="shared" si="286"/>
        <v>0</v>
      </c>
      <c r="I9189" s="12">
        <f t="shared" si="287"/>
        <v>0</v>
      </c>
      <c r="J9189" s="13">
        <f>(1 - Dashboard!$I$9) * H9189 * Dashboard!$I$8 * 'Lookups and Calculations'!$F$12</f>
        <v>0</v>
      </c>
      <c r="K9189" s="12">
        <f>(1 - Dashboard!$I$11) * I9189 * Dashboard!$I$10 * 'Lookups and Calculations'!$F$12</f>
        <v>0</v>
      </c>
      <c r="L9189" s="12">
        <f>(H9189 - I9189) * Dashboard!$I$13 * (Dashboard!$D$12 / 365) * 'Lookups and Calculations'!$F$12</f>
        <v>0</v>
      </c>
      <c r="M9189" s="3">
        <f>(G9189*2) * Dashboard!$I$13 * (Dashboard!$D$12 / 365) * 'Lookups and Calculations'!$F$12</f>
        <v>1602.0878730267946</v>
      </c>
      <c r="N9189" s="12">
        <f>H9189 * Dashboard!$I$14 * Dashboard!$I$15 * (Dashboard!$D$12 / 365) * 'Lookups and Calculations'!$F$12</f>
        <v>0</v>
      </c>
    </row>
    <row r="9190" spans="1:14" x14ac:dyDescent="0.35">
      <c r="A9190" s="2">
        <v>9189</v>
      </c>
      <c r="B9190" s="11">
        <v>-1.1631621206839047</v>
      </c>
      <c r="C9190" s="11">
        <v>0.16775595485626207</v>
      </c>
      <c r="D9190" s="3">
        <f>B9190*Dashboard!$D$11*Dashboard!$D$10*SQRT(Dashboard!$D$12/365)</f>
        <v>-288791.94614316529</v>
      </c>
      <c r="E9190" s="3">
        <f>IF(Dashboard!$I$3,C9190*Dashboard!$E$11*Dashboard!$E$10*SQRT(Dashboard!$D$12/365),0)</f>
        <v>83301.489652293298</v>
      </c>
      <c r="F9190" s="3">
        <f>D9190+IF(Dashboard!$I$3,E9190,0)</f>
        <v>-205490.45649087199</v>
      </c>
      <c r="G9190" s="3">
        <f>IF(Dashboard!$I$4, ('Lookups and Calculations'!$F$9) / (1 - 'Lookups and Calculations'!$F$10), 'Lookups and Calculations'!$F$9)</f>
        <v>1951878.888340465</v>
      </c>
      <c r="H9190" s="12">
        <f t="shared" si="286"/>
        <v>0</v>
      </c>
      <c r="I9190" s="12">
        <f t="shared" si="287"/>
        <v>0</v>
      </c>
      <c r="J9190" s="13">
        <f>(1 - Dashboard!$I$9) * H9190 * Dashboard!$I$8 * 'Lookups and Calculations'!$F$12</f>
        <v>0</v>
      </c>
      <c r="K9190" s="12">
        <f>(1 - Dashboard!$I$11) * I9190 * Dashboard!$I$10 * 'Lookups and Calculations'!$F$12</f>
        <v>0</v>
      </c>
      <c r="L9190" s="12">
        <f>(H9190 - I9190) * Dashboard!$I$13 * (Dashboard!$D$12 / 365) * 'Lookups and Calculations'!$F$12</f>
        <v>0</v>
      </c>
      <c r="M9190" s="3">
        <f>(G9190*2) * Dashboard!$I$13 * (Dashboard!$D$12 / 365) * 'Lookups and Calculations'!$F$12</f>
        <v>1602.0878730267946</v>
      </c>
      <c r="N9190" s="12">
        <f>H9190 * Dashboard!$I$14 * Dashboard!$I$15 * (Dashboard!$D$12 / 365) * 'Lookups and Calculations'!$F$12</f>
        <v>0</v>
      </c>
    </row>
    <row r="9191" spans="1:14" x14ac:dyDescent="0.35">
      <c r="A9191" s="2">
        <v>9190</v>
      </c>
      <c r="B9191" s="11">
        <v>-1.1317043868420746</v>
      </c>
      <c r="C9191" s="11">
        <v>-0.86069558132124258</v>
      </c>
      <c r="D9191" s="3">
        <f>B9191*Dashboard!$D$11*Dashboard!$D$10*SQRT(Dashboard!$D$12/365)</f>
        <v>-280981.56441228988</v>
      </c>
      <c r="E9191" s="3">
        <f>IF(Dashboard!$I$3,C9191*Dashboard!$E$11*Dashboard!$E$10*SQRT(Dashboard!$D$12/365),0)</f>
        <v>-427390.03883729916</v>
      </c>
      <c r="F9191" s="3">
        <f>D9191+IF(Dashboard!$I$3,E9191,0)</f>
        <v>-708371.60324958898</v>
      </c>
      <c r="G9191" s="3">
        <f>IF(Dashboard!$I$4, ('Lookups and Calculations'!$F$9) / (1 - 'Lookups and Calculations'!$F$10), 'Lookups and Calculations'!$F$9)</f>
        <v>1951878.888340465</v>
      </c>
      <c r="H9191" s="12">
        <f t="shared" si="286"/>
        <v>0</v>
      </c>
      <c r="I9191" s="12">
        <f t="shared" si="287"/>
        <v>0</v>
      </c>
      <c r="J9191" s="13">
        <f>(1 - Dashboard!$I$9) * H9191 * Dashboard!$I$8 * 'Lookups and Calculations'!$F$12</f>
        <v>0</v>
      </c>
      <c r="K9191" s="12">
        <f>(1 - Dashboard!$I$11) * I9191 * Dashboard!$I$10 * 'Lookups and Calculations'!$F$12</f>
        <v>0</v>
      </c>
      <c r="L9191" s="12">
        <f>(H9191 - I9191) * Dashboard!$I$13 * (Dashboard!$D$12 / 365) * 'Lookups and Calculations'!$F$12</f>
        <v>0</v>
      </c>
      <c r="M9191" s="3">
        <f>(G9191*2) * Dashboard!$I$13 * (Dashboard!$D$12 / 365) * 'Lookups and Calculations'!$F$12</f>
        <v>1602.0878730267946</v>
      </c>
      <c r="N9191" s="12">
        <f>H9191 * Dashboard!$I$14 * Dashboard!$I$15 * (Dashboard!$D$12 / 365) * 'Lookups and Calculations'!$F$12</f>
        <v>0</v>
      </c>
    </row>
    <row r="9192" spans="1:14" x14ac:dyDescent="0.35">
      <c r="A9192" s="2">
        <v>9191</v>
      </c>
      <c r="B9192" s="11">
        <v>-0.18437703453373969</v>
      </c>
      <c r="C9192" s="11">
        <v>-0.30807794410179751</v>
      </c>
      <c r="D9192" s="3">
        <f>B9192*Dashboard!$D$11*Dashboard!$D$10*SQRT(Dashboard!$D$12/365)</f>
        <v>-45777.455850949533</v>
      </c>
      <c r="E9192" s="3">
        <f>IF(Dashboard!$I$3,C9192*Dashboard!$E$11*Dashboard!$E$10*SQRT(Dashboard!$D$12/365),0)</f>
        <v>-152980.27241229525</v>
      </c>
      <c r="F9192" s="3">
        <f>D9192+IF(Dashboard!$I$3,E9192,0)</f>
        <v>-198757.72826324479</v>
      </c>
      <c r="G9192" s="3">
        <f>IF(Dashboard!$I$4, ('Lookups and Calculations'!$F$9) / (1 - 'Lookups and Calculations'!$F$10), 'Lookups and Calculations'!$F$9)</f>
        <v>1951878.888340465</v>
      </c>
      <c r="H9192" s="12">
        <f t="shared" si="286"/>
        <v>0</v>
      </c>
      <c r="I9192" s="12">
        <f t="shared" si="287"/>
        <v>0</v>
      </c>
      <c r="J9192" s="13">
        <f>(1 - Dashboard!$I$9) * H9192 * Dashboard!$I$8 * 'Lookups and Calculations'!$F$12</f>
        <v>0</v>
      </c>
      <c r="K9192" s="12">
        <f>(1 - Dashboard!$I$11) * I9192 * Dashboard!$I$10 * 'Lookups and Calculations'!$F$12</f>
        <v>0</v>
      </c>
      <c r="L9192" s="12">
        <f>(H9192 - I9192) * Dashboard!$I$13 * (Dashboard!$D$12 / 365) * 'Lookups and Calculations'!$F$12</f>
        <v>0</v>
      </c>
      <c r="M9192" s="3">
        <f>(G9192*2) * Dashboard!$I$13 * (Dashboard!$D$12 / 365) * 'Lookups and Calculations'!$F$12</f>
        <v>1602.0878730267946</v>
      </c>
      <c r="N9192" s="12">
        <f>H9192 * Dashboard!$I$14 * Dashboard!$I$15 * (Dashboard!$D$12 / 365) * 'Lookups and Calculations'!$F$12</f>
        <v>0</v>
      </c>
    </row>
    <row r="9193" spans="1:14" x14ac:dyDescent="0.35">
      <c r="A9193" s="2">
        <v>9192</v>
      </c>
      <c r="B9193" s="11">
        <v>0.71985118573383056</v>
      </c>
      <c r="C9193" s="11">
        <v>-0.4642436085823532</v>
      </c>
      <c r="D9193" s="3">
        <f>B9193*Dashboard!$D$11*Dashboard!$D$10*SQRT(Dashboard!$D$12/365)</f>
        <v>178725.92406921452</v>
      </c>
      <c r="E9193" s="3">
        <f>IF(Dashboard!$I$3,C9193*Dashboard!$E$11*Dashboard!$E$10*SQRT(Dashboard!$D$12/365),0)</f>
        <v>-230526.44652526101</v>
      </c>
      <c r="F9193" s="3">
        <f>D9193+IF(Dashboard!$I$3,E9193,0)</f>
        <v>-51800.522456046485</v>
      </c>
      <c r="G9193" s="3">
        <f>IF(Dashboard!$I$4, ('Lookups and Calculations'!$F$9) / (1 - 'Lookups and Calculations'!$F$10), 'Lookups and Calculations'!$F$9)</f>
        <v>1951878.888340465</v>
      </c>
      <c r="H9193" s="12">
        <f t="shared" si="286"/>
        <v>0</v>
      </c>
      <c r="I9193" s="12">
        <f t="shared" si="287"/>
        <v>0</v>
      </c>
      <c r="J9193" s="13">
        <f>(1 - Dashboard!$I$9) * H9193 * Dashboard!$I$8 * 'Lookups and Calculations'!$F$12</f>
        <v>0</v>
      </c>
      <c r="K9193" s="12">
        <f>(1 - Dashboard!$I$11) * I9193 * Dashboard!$I$10 * 'Lookups and Calculations'!$F$12</f>
        <v>0</v>
      </c>
      <c r="L9193" s="12">
        <f>(H9193 - I9193) * Dashboard!$I$13 * (Dashboard!$D$12 / 365) * 'Lookups and Calculations'!$F$12</f>
        <v>0</v>
      </c>
      <c r="M9193" s="3">
        <f>(G9193*2) * Dashboard!$I$13 * (Dashboard!$D$12 / 365) * 'Lookups and Calculations'!$F$12</f>
        <v>1602.0878730267946</v>
      </c>
      <c r="N9193" s="12">
        <f>H9193 * Dashboard!$I$14 * Dashboard!$I$15 * (Dashboard!$D$12 / 365) * 'Lookups and Calculations'!$F$12</f>
        <v>0</v>
      </c>
    </row>
    <row r="9194" spans="1:14" x14ac:dyDescent="0.35">
      <c r="A9194" s="2">
        <v>9193</v>
      </c>
      <c r="B9194" s="11">
        <v>-0.84217324815265537</v>
      </c>
      <c r="C9194" s="11">
        <v>1.0462963654733615</v>
      </c>
      <c r="D9194" s="3">
        <f>B9194*Dashboard!$D$11*Dashboard!$D$10*SQRT(Dashboard!$D$12/365)</f>
        <v>-209096.26181835626</v>
      </c>
      <c r="E9194" s="3">
        <f>IF(Dashboard!$I$3,C9194*Dashboard!$E$11*Dashboard!$E$10*SQRT(Dashboard!$D$12/365),0)</f>
        <v>519552.61997340556</v>
      </c>
      <c r="F9194" s="3">
        <f>D9194+IF(Dashboard!$I$3,E9194,0)</f>
        <v>310456.35815504927</v>
      </c>
      <c r="G9194" s="3">
        <f>IF(Dashboard!$I$4, ('Lookups and Calculations'!$F$9) / (1 - 'Lookups and Calculations'!$F$10), 'Lookups and Calculations'!$F$9)</f>
        <v>1951878.888340465</v>
      </c>
      <c r="H9194" s="12">
        <f t="shared" si="286"/>
        <v>0</v>
      </c>
      <c r="I9194" s="12">
        <f t="shared" si="287"/>
        <v>0</v>
      </c>
      <c r="J9194" s="13">
        <f>(1 - Dashboard!$I$9) * H9194 * Dashboard!$I$8 * 'Lookups and Calculations'!$F$12</f>
        <v>0</v>
      </c>
      <c r="K9194" s="12">
        <f>(1 - Dashboard!$I$11) * I9194 * Dashboard!$I$10 * 'Lookups and Calculations'!$F$12</f>
        <v>0</v>
      </c>
      <c r="L9194" s="12">
        <f>(H9194 - I9194) * Dashboard!$I$13 * (Dashboard!$D$12 / 365) * 'Lookups and Calculations'!$F$12</f>
        <v>0</v>
      </c>
      <c r="M9194" s="3">
        <f>(G9194*2) * Dashboard!$I$13 * (Dashboard!$D$12 / 365) * 'Lookups and Calculations'!$F$12</f>
        <v>1602.0878730267946</v>
      </c>
      <c r="N9194" s="12">
        <f>H9194 * Dashboard!$I$14 * Dashboard!$I$15 * (Dashboard!$D$12 / 365) * 'Lookups and Calculations'!$F$12</f>
        <v>0</v>
      </c>
    </row>
    <row r="9195" spans="1:14" x14ac:dyDescent="0.35">
      <c r="A9195" s="2">
        <v>9194</v>
      </c>
      <c r="B9195" s="11">
        <v>-0.78014225835451878</v>
      </c>
      <c r="C9195" s="11">
        <v>0.23006123669465653</v>
      </c>
      <c r="D9195" s="3">
        <f>B9195*Dashboard!$D$11*Dashboard!$D$10*SQRT(Dashboard!$D$12/365)</f>
        <v>-193695.09808852486</v>
      </c>
      <c r="E9195" s="3">
        <f>IF(Dashboard!$I$3,C9195*Dashboard!$E$11*Dashboard!$E$10*SQRT(Dashboard!$D$12/365),0)</f>
        <v>114240.02053658456</v>
      </c>
      <c r="F9195" s="3">
        <f>D9195+IF(Dashboard!$I$3,E9195,0)</f>
        <v>-79455.077551940296</v>
      </c>
      <c r="G9195" s="3">
        <f>IF(Dashboard!$I$4, ('Lookups and Calculations'!$F$9) / (1 - 'Lookups and Calculations'!$F$10), 'Lookups and Calculations'!$F$9)</f>
        <v>1951878.888340465</v>
      </c>
      <c r="H9195" s="12">
        <f t="shared" si="286"/>
        <v>0</v>
      </c>
      <c r="I9195" s="12">
        <f t="shared" si="287"/>
        <v>0</v>
      </c>
      <c r="J9195" s="13">
        <f>(1 - Dashboard!$I$9) * H9195 * Dashboard!$I$8 * 'Lookups and Calculations'!$F$12</f>
        <v>0</v>
      </c>
      <c r="K9195" s="12">
        <f>(1 - Dashboard!$I$11) * I9195 * Dashboard!$I$10 * 'Lookups and Calculations'!$F$12</f>
        <v>0</v>
      </c>
      <c r="L9195" s="12">
        <f>(H9195 - I9195) * Dashboard!$I$13 * (Dashboard!$D$12 / 365) * 'Lookups and Calculations'!$F$12</f>
        <v>0</v>
      </c>
      <c r="M9195" s="3">
        <f>(G9195*2) * Dashboard!$I$13 * (Dashboard!$D$12 / 365) * 'Lookups and Calculations'!$F$12</f>
        <v>1602.0878730267946</v>
      </c>
      <c r="N9195" s="12">
        <f>H9195 * Dashboard!$I$14 * Dashboard!$I$15 * (Dashboard!$D$12 / 365) * 'Lookups and Calculations'!$F$12</f>
        <v>0</v>
      </c>
    </row>
    <row r="9196" spans="1:14" x14ac:dyDescent="0.35">
      <c r="A9196" s="2">
        <v>9195</v>
      </c>
      <c r="B9196" s="11">
        <v>0.67524753013622818</v>
      </c>
      <c r="C9196" s="11">
        <v>-0.32591398901413743</v>
      </c>
      <c r="D9196" s="3">
        <f>B9196*Dashboard!$D$11*Dashboard!$D$10*SQRT(Dashboard!$D$12/365)</f>
        <v>167651.6496614842</v>
      </c>
      <c r="E9196" s="3">
        <f>IF(Dashboard!$I$3,C9196*Dashboard!$E$11*Dashboard!$E$10*SQRT(Dashboard!$D$12/365),0)</f>
        <v>-161837.00189159255</v>
      </c>
      <c r="F9196" s="3">
        <f>D9196+IF(Dashboard!$I$3,E9196,0)</f>
        <v>5814.6477698916569</v>
      </c>
      <c r="G9196" s="3">
        <f>IF(Dashboard!$I$4, ('Lookups and Calculations'!$F$9) / (1 - 'Lookups and Calculations'!$F$10), 'Lookups and Calculations'!$F$9)</f>
        <v>1951878.888340465</v>
      </c>
      <c r="H9196" s="12">
        <f t="shared" si="286"/>
        <v>0</v>
      </c>
      <c r="I9196" s="12">
        <f t="shared" si="287"/>
        <v>0</v>
      </c>
      <c r="J9196" s="13">
        <f>(1 - Dashboard!$I$9) * H9196 * Dashboard!$I$8 * 'Lookups and Calculations'!$F$12</f>
        <v>0</v>
      </c>
      <c r="K9196" s="12">
        <f>(1 - Dashboard!$I$11) * I9196 * Dashboard!$I$10 * 'Lookups and Calculations'!$F$12</f>
        <v>0</v>
      </c>
      <c r="L9196" s="12">
        <f>(H9196 - I9196) * Dashboard!$I$13 * (Dashboard!$D$12 / 365) * 'Lookups and Calculations'!$F$12</f>
        <v>0</v>
      </c>
      <c r="M9196" s="3">
        <f>(G9196*2) * Dashboard!$I$13 * (Dashboard!$D$12 / 365) * 'Lookups and Calculations'!$F$12</f>
        <v>1602.0878730267946</v>
      </c>
      <c r="N9196" s="12">
        <f>H9196 * Dashboard!$I$14 * Dashboard!$I$15 * (Dashboard!$D$12 / 365) * 'Lookups and Calculations'!$F$12</f>
        <v>0</v>
      </c>
    </row>
    <row r="9197" spans="1:14" x14ac:dyDescent="0.35">
      <c r="A9197" s="2">
        <v>9196</v>
      </c>
      <c r="B9197" s="11">
        <v>-0.26798519676716781</v>
      </c>
      <c r="C9197" s="11">
        <v>-1.2749935758800721</v>
      </c>
      <c r="D9197" s="3">
        <f>B9197*Dashboard!$D$11*Dashboard!$D$10*SQRT(Dashboard!$D$12/365)</f>
        <v>-66535.838070831698</v>
      </c>
      <c r="E9197" s="3">
        <f>IF(Dashboard!$I$3,C9197*Dashboard!$E$11*Dashboard!$E$10*SQRT(Dashboard!$D$12/365),0)</f>
        <v>-633115.31479712261</v>
      </c>
      <c r="F9197" s="3">
        <f>D9197+IF(Dashboard!$I$3,E9197,0)</f>
        <v>-699651.15286795434</v>
      </c>
      <c r="G9197" s="3">
        <f>IF(Dashboard!$I$4, ('Lookups and Calculations'!$F$9) / (1 - 'Lookups and Calculations'!$F$10), 'Lookups and Calculations'!$F$9)</f>
        <v>1951878.888340465</v>
      </c>
      <c r="H9197" s="12">
        <f t="shared" si="286"/>
        <v>0</v>
      </c>
      <c r="I9197" s="12">
        <f t="shared" si="287"/>
        <v>0</v>
      </c>
      <c r="J9197" s="13">
        <f>(1 - Dashboard!$I$9) * H9197 * Dashboard!$I$8 * 'Lookups and Calculations'!$F$12</f>
        <v>0</v>
      </c>
      <c r="K9197" s="12">
        <f>(1 - Dashboard!$I$11) * I9197 * Dashboard!$I$10 * 'Lookups and Calculations'!$F$12</f>
        <v>0</v>
      </c>
      <c r="L9197" s="12">
        <f>(H9197 - I9197) * Dashboard!$I$13 * (Dashboard!$D$12 / 365) * 'Lookups and Calculations'!$F$12</f>
        <v>0</v>
      </c>
      <c r="M9197" s="3">
        <f>(G9197*2) * Dashboard!$I$13 * (Dashboard!$D$12 / 365) * 'Lookups and Calculations'!$F$12</f>
        <v>1602.0878730267946</v>
      </c>
      <c r="N9197" s="12">
        <f>H9197 * Dashboard!$I$14 * Dashboard!$I$15 * (Dashboard!$D$12 / 365) * 'Lookups and Calculations'!$F$12</f>
        <v>0</v>
      </c>
    </row>
    <row r="9198" spans="1:14" x14ac:dyDescent="0.35">
      <c r="A9198" s="2">
        <v>9197</v>
      </c>
      <c r="B9198" s="11">
        <v>-0.38840659669546329</v>
      </c>
      <c r="C9198" s="11">
        <v>-0.15364956096211108</v>
      </c>
      <c r="D9198" s="3">
        <f>B9198*Dashboard!$D$11*Dashboard!$D$10*SQRT(Dashboard!$D$12/365)</f>
        <v>-96434.27597915112</v>
      </c>
      <c r="E9198" s="3">
        <f>IF(Dashboard!$I$3,C9198*Dashboard!$E$11*Dashboard!$E$10*SQRT(Dashboard!$D$12/365),0)</f>
        <v>-76296.768860046985</v>
      </c>
      <c r="F9198" s="3">
        <f>D9198+IF(Dashboard!$I$3,E9198,0)</f>
        <v>-172731.04483919812</v>
      </c>
      <c r="G9198" s="3">
        <f>IF(Dashboard!$I$4, ('Lookups and Calculations'!$F$9) / (1 - 'Lookups and Calculations'!$F$10), 'Lookups and Calculations'!$F$9)</f>
        <v>1951878.888340465</v>
      </c>
      <c r="H9198" s="12">
        <f t="shared" si="286"/>
        <v>0</v>
      </c>
      <c r="I9198" s="12">
        <f t="shared" si="287"/>
        <v>0</v>
      </c>
      <c r="J9198" s="13">
        <f>(1 - Dashboard!$I$9) * H9198 * Dashboard!$I$8 * 'Lookups and Calculations'!$F$12</f>
        <v>0</v>
      </c>
      <c r="K9198" s="12">
        <f>(1 - Dashboard!$I$11) * I9198 * Dashboard!$I$10 * 'Lookups and Calculations'!$F$12</f>
        <v>0</v>
      </c>
      <c r="L9198" s="12">
        <f>(H9198 - I9198) * Dashboard!$I$13 * (Dashboard!$D$12 / 365) * 'Lookups and Calculations'!$F$12</f>
        <v>0</v>
      </c>
      <c r="M9198" s="3">
        <f>(G9198*2) * Dashboard!$I$13 * (Dashboard!$D$12 / 365) * 'Lookups and Calculations'!$F$12</f>
        <v>1602.0878730267946</v>
      </c>
      <c r="N9198" s="12">
        <f>H9198 * Dashboard!$I$14 * Dashboard!$I$15 * (Dashboard!$D$12 / 365) * 'Lookups and Calculations'!$F$12</f>
        <v>0</v>
      </c>
    </row>
    <row r="9199" spans="1:14" x14ac:dyDescent="0.35">
      <c r="A9199" s="2">
        <v>9198</v>
      </c>
      <c r="B9199" s="11">
        <v>1.0652294008970054</v>
      </c>
      <c r="C9199" s="11">
        <v>2.0012909726415855</v>
      </c>
      <c r="D9199" s="3">
        <f>B9199*Dashboard!$D$11*Dashboard!$D$10*SQRT(Dashboard!$D$12/365)</f>
        <v>264477.03746842028</v>
      </c>
      <c r="E9199" s="3">
        <f>IF(Dashboard!$I$3,C9199*Dashboard!$E$11*Dashboard!$E$10*SQRT(Dashboard!$D$12/365),0)</f>
        <v>993768.11625896208</v>
      </c>
      <c r="F9199" s="3">
        <f>D9199+IF(Dashboard!$I$3,E9199,0)</f>
        <v>1258245.1537273824</v>
      </c>
      <c r="G9199" s="3">
        <f>IF(Dashboard!$I$4, ('Lookups and Calculations'!$F$9) / (1 - 'Lookups and Calculations'!$F$10), 'Lookups and Calculations'!$F$9)</f>
        <v>1951878.888340465</v>
      </c>
      <c r="H9199" s="12">
        <f t="shared" si="286"/>
        <v>0</v>
      </c>
      <c r="I9199" s="12">
        <f t="shared" si="287"/>
        <v>0</v>
      </c>
      <c r="J9199" s="13">
        <f>(1 - Dashboard!$I$9) * H9199 * Dashboard!$I$8 * 'Lookups and Calculations'!$F$12</f>
        <v>0</v>
      </c>
      <c r="K9199" s="12">
        <f>(1 - Dashboard!$I$11) * I9199 * Dashboard!$I$10 * 'Lookups and Calculations'!$F$12</f>
        <v>0</v>
      </c>
      <c r="L9199" s="12">
        <f>(H9199 - I9199) * Dashboard!$I$13 * (Dashboard!$D$12 / 365) * 'Lookups and Calculations'!$F$12</f>
        <v>0</v>
      </c>
      <c r="M9199" s="3">
        <f>(G9199*2) * Dashboard!$I$13 * (Dashboard!$D$12 / 365) * 'Lookups and Calculations'!$F$12</f>
        <v>1602.0878730267946</v>
      </c>
      <c r="N9199" s="12">
        <f>H9199 * Dashboard!$I$14 * Dashboard!$I$15 * (Dashboard!$D$12 / 365) * 'Lookups and Calculations'!$F$12</f>
        <v>0</v>
      </c>
    </row>
    <row r="9200" spans="1:14" x14ac:dyDescent="0.35">
      <c r="A9200" s="2">
        <v>9199</v>
      </c>
      <c r="B9200" s="11">
        <v>-0.90948131202210558</v>
      </c>
      <c r="C9200" s="11">
        <v>0.86808710253870103</v>
      </c>
      <c r="D9200" s="3">
        <f>B9200*Dashboard!$D$11*Dashboard!$D$10*SQRT(Dashboard!$D$12/365)</f>
        <v>-225807.62682099061</v>
      </c>
      <c r="E9200" s="3">
        <f>IF(Dashboard!$I$3,C9200*Dashboard!$E$11*Dashboard!$E$10*SQRT(Dashboard!$D$12/365),0)</f>
        <v>431060.39872847794</v>
      </c>
      <c r="F9200" s="3">
        <f>D9200+IF(Dashboard!$I$3,E9200,0)</f>
        <v>205252.77190748733</v>
      </c>
      <c r="G9200" s="3">
        <f>IF(Dashboard!$I$4, ('Lookups and Calculations'!$F$9) / (1 - 'Lookups and Calculations'!$F$10), 'Lookups and Calculations'!$F$9)</f>
        <v>1951878.888340465</v>
      </c>
      <c r="H9200" s="12">
        <f t="shared" si="286"/>
        <v>0</v>
      </c>
      <c r="I9200" s="12">
        <f t="shared" si="287"/>
        <v>0</v>
      </c>
      <c r="J9200" s="13">
        <f>(1 - Dashboard!$I$9) * H9200 * Dashboard!$I$8 * 'Lookups and Calculations'!$F$12</f>
        <v>0</v>
      </c>
      <c r="K9200" s="12">
        <f>(1 - Dashboard!$I$11) * I9200 * Dashboard!$I$10 * 'Lookups and Calculations'!$F$12</f>
        <v>0</v>
      </c>
      <c r="L9200" s="12">
        <f>(H9200 - I9200) * Dashboard!$I$13 * (Dashboard!$D$12 / 365) * 'Lookups and Calculations'!$F$12</f>
        <v>0</v>
      </c>
      <c r="M9200" s="3">
        <f>(G9200*2) * Dashboard!$I$13 * (Dashboard!$D$12 / 365) * 'Lookups and Calculations'!$F$12</f>
        <v>1602.0878730267946</v>
      </c>
      <c r="N9200" s="12">
        <f>H9200 * Dashboard!$I$14 * Dashboard!$I$15 * (Dashboard!$D$12 / 365) * 'Lookups and Calculations'!$F$12</f>
        <v>0</v>
      </c>
    </row>
    <row r="9201" spans="1:14" x14ac:dyDescent="0.35">
      <c r="A9201" s="2">
        <v>9200</v>
      </c>
      <c r="B9201" s="11">
        <v>-0.24792101051229237</v>
      </c>
      <c r="C9201" s="11">
        <v>0.35569017818424264</v>
      </c>
      <c r="D9201" s="3">
        <f>B9201*Dashboard!$D$11*Dashboard!$D$10*SQRT(Dashboard!$D$12/365)</f>
        <v>-61554.26646246681</v>
      </c>
      <c r="E9201" s="3">
        <f>IF(Dashboard!$I$3,C9201*Dashboard!$E$11*Dashboard!$E$10*SQRT(Dashboard!$D$12/365),0)</f>
        <v>176622.77158998285</v>
      </c>
      <c r="F9201" s="3">
        <f>D9201+IF(Dashboard!$I$3,E9201,0)</f>
        <v>115068.50512751604</v>
      </c>
      <c r="G9201" s="3">
        <f>IF(Dashboard!$I$4, ('Lookups and Calculations'!$F$9) / (1 - 'Lookups and Calculations'!$F$10), 'Lookups and Calculations'!$F$9)</f>
        <v>1951878.888340465</v>
      </c>
      <c r="H9201" s="12">
        <f t="shared" si="286"/>
        <v>0</v>
      </c>
      <c r="I9201" s="12">
        <f t="shared" si="287"/>
        <v>0</v>
      </c>
      <c r="J9201" s="13">
        <f>(1 - Dashboard!$I$9) * H9201 * Dashboard!$I$8 * 'Lookups and Calculations'!$F$12</f>
        <v>0</v>
      </c>
      <c r="K9201" s="12">
        <f>(1 - Dashboard!$I$11) * I9201 * Dashboard!$I$10 * 'Lookups and Calculations'!$F$12</f>
        <v>0</v>
      </c>
      <c r="L9201" s="12">
        <f>(H9201 - I9201) * Dashboard!$I$13 * (Dashboard!$D$12 / 365) * 'Lookups and Calculations'!$F$12</f>
        <v>0</v>
      </c>
      <c r="M9201" s="3">
        <f>(G9201*2) * Dashboard!$I$13 * (Dashboard!$D$12 / 365) * 'Lookups and Calculations'!$F$12</f>
        <v>1602.0878730267946</v>
      </c>
      <c r="N9201" s="12">
        <f>H9201 * Dashboard!$I$14 * Dashboard!$I$15 * (Dashboard!$D$12 / 365) * 'Lookups and Calculations'!$F$12</f>
        <v>0</v>
      </c>
    </row>
    <row r="9202" spans="1:14" x14ac:dyDescent="0.35">
      <c r="A9202" s="2">
        <v>9201</v>
      </c>
      <c r="B9202" s="11">
        <v>0.13154597101586263</v>
      </c>
      <c r="C9202" s="11">
        <v>1.1642928028579922</v>
      </c>
      <c r="D9202" s="3">
        <f>B9202*Dashboard!$D$11*Dashboard!$D$10*SQRT(Dashboard!$D$12/365)</f>
        <v>32660.466070393297</v>
      </c>
      <c r="E9202" s="3">
        <f>IF(Dashboard!$I$3,C9202*Dashboard!$E$11*Dashboard!$E$10*SQRT(Dashboard!$D$12/365),0)</f>
        <v>578145.34782157815</v>
      </c>
      <c r="F9202" s="3">
        <f>D9202+IF(Dashboard!$I$3,E9202,0)</f>
        <v>610805.81389197148</v>
      </c>
      <c r="G9202" s="3">
        <f>IF(Dashboard!$I$4, ('Lookups and Calculations'!$F$9) / (1 - 'Lookups and Calculations'!$F$10), 'Lookups and Calculations'!$F$9)</f>
        <v>1951878.888340465</v>
      </c>
      <c r="H9202" s="12">
        <f t="shared" si="286"/>
        <v>0</v>
      </c>
      <c r="I9202" s="12">
        <f t="shared" si="287"/>
        <v>0</v>
      </c>
      <c r="J9202" s="13">
        <f>(1 - Dashboard!$I$9) * H9202 * Dashboard!$I$8 * 'Lookups and Calculations'!$F$12</f>
        <v>0</v>
      </c>
      <c r="K9202" s="12">
        <f>(1 - Dashboard!$I$11) * I9202 * Dashboard!$I$10 * 'Lookups and Calculations'!$F$12</f>
        <v>0</v>
      </c>
      <c r="L9202" s="12">
        <f>(H9202 - I9202) * Dashboard!$I$13 * (Dashboard!$D$12 / 365) * 'Lookups and Calculations'!$F$12</f>
        <v>0</v>
      </c>
      <c r="M9202" s="3">
        <f>(G9202*2) * Dashboard!$I$13 * (Dashboard!$D$12 / 365) * 'Lookups and Calculations'!$F$12</f>
        <v>1602.0878730267946</v>
      </c>
      <c r="N9202" s="12">
        <f>H9202 * Dashboard!$I$14 * Dashboard!$I$15 * (Dashboard!$D$12 / 365) * 'Lookups and Calculations'!$F$12</f>
        <v>0</v>
      </c>
    </row>
    <row r="9203" spans="1:14" x14ac:dyDescent="0.35">
      <c r="A9203" s="2">
        <v>9202</v>
      </c>
      <c r="B9203" s="11">
        <v>1.2369752210036085</v>
      </c>
      <c r="C9203" s="11">
        <v>-0.48129518215248668</v>
      </c>
      <c r="D9203" s="3">
        <f>B9203*Dashboard!$D$11*Dashboard!$D$10*SQRT(Dashboard!$D$12/365)</f>
        <v>307118.39308734052</v>
      </c>
      <c r="E9203" s="3">
        <f>IF(Dashboard!$I$3,C9203*Dashboard!$E$11*Dashboard!$E$10*SQRT(Dashboard!$D$12/365),0)</f>
        <v>-238993.63614320839</v>
      </c>
      <c r="F9203" s="3">
        <f>D9203+IF(Dashboard!$I$3,E9203,0)</f>
        <v>68124.756944132125</v>
      </c>
      <c r="G9203" s="3">
        <f>IF(Dashboard!$I$4, ('Lookups and Calculations'!$F$9) / (1 - 'Lookups and Calculations'!$F$10), 'Lookups and Calculations'!$F$9)</f>
        <v>1951878.888340465</v>
      </c>
      <c r="H9203" s="12">
        <f t="shared" si="286"/>
        <v>0</v>
      </c>
      <c r="I9203" s="12">
        <f t="shared" si="287"/>
        <v>0</v>
      </c>
      <c r="J9203" s="13">
        <f>(1 - Dashboard!$I$9) * H9203 * Dashboard!$I$8 * 'Lookups and Calculations'!$F$12</f>
        <v>0</v>
      </c>
      <c r="K9203" s="12">
        <f>(1 - Dashboard!$I$11) * I9203 * Dashboard!$I$10 * 'Lookups and Calculations'!$F$12</f>
        <v>0</v>
      </c>
      <c r="L9203" s="12">
        <f>(H9203 - I9203) * Dashboard!$I$13 * (Dashboard!$D$12 / 365) * 'Lookups and Calculations'!$F$12</f>
        <v>0</v>
      </c>
      <c r="M9203" s="3">
        <f>(G9203*2) * Dashboard!$I$13 * (Dashboard!$D$12 / 365) * 'Lookups and Calculations'!$F$12</f>
        <v>1602.0878730267946</v>
      </c>
      <c r="N9203" s="12">
        <f>H9203 * Dashboard!$I$14 * Dashboard!$I$15 * (Dashboard!$D$12 / 365) * 'Lookups and Calculations'!$F$12</f>
        <v>0</v>
      </c>
    </row>
    <row r="9204" spans="1:14" x14ac:dyDescent="0.35">
      <c r="A9204" s="2">
        <v>9203</v>
      </c>
      <c r="B9204" s="11">
        <v>-0.42202483227680493</v>
      </c>
      <c r="C9204" s="11">
        <v>-0.42041975546246257</v>
      </c>
      <c r="D9204" s="3">
        <f>B9204*Dashboard!$D$11*Dashboard!$D$10*SQRT(Dashboard!$D$12/365)</f>
        <v>-104781.07089861312</v>
      </c>
      <c r="E9204" s="3">
        <f>IF(Dashboard!$I$3,C9204*Dashboard!$E$11*Dashboard!$E$10*SQRT(Dashboard!$D$12/365),0)</f>
        <v>-208765.11918330097</v>
      </c>
      <c r="F9204" s="3">
        <f>D9204+IF(Dashboard!$I$3,E9204,0)</f>
        <v>-313546.19008191407</v>
      </c>
      <c r="G9204" s="3">
        <f>IF(Dashboard!$I$4, ('Lookups and Calculations'!$F$9) / (1 - 'Lookups and Calculations'!$F$10), 'Lookups and Calculations'!$F$9)</f>
        <v>1951878.888340465</v>
      </c>
      <c r="H9204" s="12">
        <f t="shared" si="286"/>
        <v>0</v>
      </c>
      <c r="I9204" s="12">
        <f t="shared" si="287"/>
        <v>0</v>
      </c>
      <c r="J9204" s="13">
        <f>(1 - Dashboard!$I$9) * H9204 * Dashboard!$I$8 * 'Lookups and Calculations'!$F$12</f>
        <v>0</v>
      </c>
      <c r="K9204" s="12">
        <f>(1 - Dashboard!$I$11) * I9204 * Dashboard!$I$10 * 'Lookups and Calculations'!$F$12</f>
        <v>0</v>
      </c>
      <c r="L9204" s="12">
        <f>(H9204 - I9204) * Dashboard!$I$13 * (Dashboard!$D$12 / 365) * 'Lookups and Calculations'!$F$12</f>
        <v>0</v>
      </c>
      <c r="M9204" s="3">
        <f>(G9204*2) * Dashboard!$I$13 * (Dashboard!$D$12 / 365) * 'Lookups and Calculations'!$F$12</f>
        <v>1602.0878730267946</v>
      </c>
      <c r="N9204" s="12">
        <f>H9204 * Dashboard!$I$14 * Dashboard!$I$15 * (Dashboard!$D$12 / 365) * 'Lookups and Calculations'!$F$12</f>
        <v>0</v>
      </c>
    </row>
    <row r="9205" spans="1:14" x14ac:dyDescent="0.35">
      <c r="A9205" s="2">
        <v>9204</v>
      </c>
      <c r="B9205" s="11">
        <v>-0.44288956386784384</v>
      </c>
      <c r="C9205" s="11">
        <v>0.87844445570336083</v>
      </c>
      <c r="D9205" s="3">
        <f>B9205*Dashboard!$D$11*Dashboard!$D$10*SQRT(Dashboard!$D$12/365)</f>
        <v>-109961.40331726862</v>
      </c>
      <c r="E9205" s="3">
        <f>IF(Dashboard!$I$3,C9205*Dashboard!$E$11*Dashboard!$E$10*SQRT(Dashboard!$D$12/365),0)</f>
        <v>436203.48261012207</v>
      </c>
      <c r="F9205" s="3">
        <f>D9205+IF(Dashboard!$I$3,E9205,0)</f>
        <v>326242.07929285348</v>
      </c>
      <c r="G9205" s="3">
        <f>IF(Dashboard!$I$4, ('Lookups and Calculations'!$F$9) / (1 - 'Lookups and Calculations'!$F$10), 'Lookups and Calculations'!$F$9)</f>
        <v>1951878.888340465</v>
      </c>
      <c r="H9205" s="12">
        <f t="shared" si="286"/>
        <v>0</v>
      </c>
      <c r="I9205" s="12">
        <f t="shared" si="287"/>
        <v>0</v>
      </c>
      <c r="J9205" s="13">
        <f>(1 - Dashboard!$I$9) * H9205 * Dashboard!$I$8 * 'Lookups and Calculations'!$F$12</f>
        <v>0</v>
      </c>
      <c r="K9205" s="12">
        <f>(1 - Dashboard!$I$11) * I9205 * Dashboard!$I$10 * 'Lookups and Calculations'!$F$12</f>
        <v>0</v>
      </c>
      <c r="L9205" s="12">
        <f>(H9205 - I9205) * Dashboard!$I$13 * (Dashboard!$D$12 / 365) * 'Lookups and Calculations'!$F$12</f>
        <v>0</v>
      </c>
      <c r="M9205" s="3">
        <f>(G9205*2) * Dashboard!$I$13 * (Dashboard!$D$12 / 365) * 'Lookups and Calculations'!$F$12</f>
        <v>1602.0878730267946</v>
      </c>
      <c r="N9205" s="12">
        <f>H9205 * Dashboard!$I$14 * Dashboard!$I$15 * (Dashboard!$D$12 / 365) * 'Lookups and Calculations'!$F$12</f>
        <v>0</v>
      </c>
    </row>
    <row r="9206" spans="1:14" x14ac:dyDescent="0.35">
      <c r="A9206" s="2">
        <v>9205</v>
      </c>
      <c r="B9206" s="11">
        <v>0.47833124644371056</v>
      </c>
      <c r="C9206" s="11">
        <v>-1.660616205673253</v>
      </c>
      <c r="D9206" s="3">
        <f>B9206*Dashboard!$D$11*Dashboard!$D$10*SQRT(Dashboard!$D$12/365)</f>
        <v>118760.9268777976</v>
      </c>
      <c r="E9206" s="3">
        <f>IF(Dashboard!$I$3,C9206*Dashboard!$E$11*Dashboard!$E$10*SQRT(Dashboard!$D$12/365),0)</f>
        <v>-824601.45031422318</v>
      </c>
      <c r="F9206" s="3">
        <f>D9206+IF(Dashboard!$I$3,E9206,0)</f>
        <v>-705840.5234364256</v>
      </c>
      <c r="G9206" s="3">
        <f>IF(Dashboard!$I$4, ('Lookups and Calculations'!$F$9) / (1 - 'Lookups and Calculations'!$F$10), 'Lookups and Calculations'!$F$9)</f>
        <v>1951878.888340465</v>
      </c>
      <c r="H9206" s="12">
        <f t="shared" si="286"/>
        <v>0</v>
      </c>
      <c r="I9206" s="12">
        <f t="shared" si="287"/>
        <v>0</v>
      </c>
      <c r="J9206" s="13">
        <f>(1 - Dashboard!$I$9) * H9206 * Dashboard!$I$8 * 'Lookups and Calculations'!$F$12</f>
        <v>0</v>
      </c>
      <c r="K9206" s="12">
        <f>(1 - Dashboard!$I$11) * I9206 * Dashboard!$I$10 * 'Lookups and Calculations'!$F$12</f>
        <v>0</v>
      </c>
      <c r="L9206" s="12">
        <f>(H9206 - I9206) * Dashboard!$I$13 * (Dashboard!$D$12 / 365) * 'Lookups and Calculations'!$F$12</f>
        <v>0</v>
      </c>
      <c r="M9206" s="3">
        <f>(G9206*2) * Dashboard!$I$13 * (Dashboard!$D$12 / 365) * 'Lookups and Calculations'!$F$12</f>
        <v>1602.0878730267946</v>
      </c>
      <c r="N9206" s="12">
        <f>H9206 * Dashboard!$I$14 * Dashboard!$I$15 * (Dashboard!$D$12 / 365) * 'Lookups and Calculations'!$F$12</f>
        <v>0</v>
      </c>
    </row>
    <row r="9207" spans="1:14" x14ac:dyDescent="0.35">
      <c r="A9207" s="2">
        <v>9206</v>
      </c>
      <c r="B9207" s="11">
        <v>-0.89466254339755424</v>
      </c>
      <c r="C9207" s="11">
        <v>4.7720074902224845E-2</v>
      </c>
      <c r="D9207" s="3">
        <f>B9207*Dashboard!$D$11*Dashboard!$D$10*SQRT(Dashboard!$D$12/365)</f>
        <v>-222128.39676833621</v>
      </c>
      <c r="E9207" s="3">
        <f>IF(Dashboard!$I$3,C9207*Dashboard!$E$11*Dashboard!$E$10*SQRT(Dashboard!$D$12/365),0)</f>
        <v>23696.048996176411</v>
      </c>
      <c r="F9207" s="3">
        <f>D9207+IF(Dashboard!$I$3,E9207,0)</f>
        <v>-198432.34777215979</v>
      </c>
      <c r="G9207" s="3">
        <f>IF(Dashboard!$I$4, ('Lookups and Calculations'!$F$9) / (1 - 'Lookups and Calculations'!$F$10), 'Lookups and Calculations'!$F$9)</f>
        <v>1951878.888340465</v>
      </c>
      <c r="H9207" s="12">
        <f t="shared" si="286"/>
        <v>0</v>
      </c>
      <c r="I9207" s="12">
        <f t="shared" si="287"/>
        <v>0</v>
      </c>
      <c r="J9207" s="13">
        <f>(1 - Dashboard!$I$9) * H9207 * Dashboard!$I$8 * 'Lookups and Calculations'!$F$12</f>
        <v>0</v>
      </c>
      <c r="K9207" s="12">
        <f>(1 - Dashboard!$I$11) * I9207 * Dashboard!$I$10 * 'Lookups and Calculations'!$F$12</f>
        <v>0</v>
      </c>
      <c r="L9207" s="12">
        <f>(H9207 - I9207) * Dashboard!$I$13 * (Dashboard!$D$12 / 365) * 'Lookups and Calculations'!$F$12</f>
        <v>0</v>
      </c>
      <c r="M9207" s="3">
        <f>(G9207*2) * Dashboard!$I$13 * (Dashboard!$D$12 / 365) * 'Lookups and Calculations'!$F$12</f>
        <v>1602.0878730267946</v>
      </c>
      <c r="N9207" s="12">
        <f>H9207 * Dashboard!$I$14 * Dashboard!$I$15 * (Dashboard!$D$12 / 365) * 'Lookups and Calculations'!$F$12</f>
        <v>0</v>
      </c>
    </row>
    <row r="9208" spans="1:14" x14ac:dyDescent="0.35">
      <c r="A9208" s="2">
        <v>9207</v>
      </c>
      <c r="B9208" s="11">
        <v>1.9026144021744396</v>
      </c>
      <c r="C9208" s="11">
        <v>-0.86875717147492448</v>
      </c>
      <c r="D9208" s="3">
        <f>B9208*Dashboard!$D$11*Dashboard!$D$10*SQRT(Dashboard!$D$12/365)</f>
        <v>472384.46489377203</v>
      </c>
      <c r="E9208" s="3">
        <f>IF(Dashboard!$I$3,C9208*Dashboard!$E$11*Dashboard!$E$10*SQRT(Dashboard!$D$12/365),0)</f>
        <v>-431393.13052691077</v>
      </c>
      <c r="F9208" s="3">
        <f>D9208+IF(Dashboard!$I$3,E9208,0)</f>
        <v>40991.334366861265</v>
      </c>
      <c r="G9208" s="3">
        <f>IF(Dashboard!$I$4, ('Lookups and Calculations'!$F$9) / (1 - 'Lookups and Calculations'!$F$10), 'Lookups and Calculations'!$F$9)</f>
        <v>1951878.888340465</v>
      </c>
      <c r="H9208" s="12">
        <f t="shared" si="286"/>
        <v>0</v>
      </c>
      <c r="I9208" s="12">
        <f t="shared" si="287"/>
        <v>0</v>
      </c>
      <c r="J9208" s="13">
        <f>(1 - Dashboard!$I$9) * H9208 * Dashboard!$I$8 * 'Lookups and Calculations'!$F$12</f>
        <v>0</v>
      </c>
      <c r="K9208" s="12">
        <f>(1 - Dashboard!$I$11) * I9208 * Dashboard!$I$10 * 'Lookups and Calculations'!$F$12</f>
        <v>0</v>
      </c>
      <c r="L9208" s="12">
        <f>(H9208 - I9208) * Dashboard!$I$13 * (Dashboard!$D$12 / 365) * 'Lookups and Calculations'!$F$12</f>
        <v>0</v>
      </c>
      <c r="M9208" s="3">
        <f>(G9208*2) * Dashboard!$I$13 * (Dashboard!$D$12 / 365) * 'Lookups and Calculations'!$F$12</f>
        <v>1602.0878730267946</v>
      </c>
      <c r="N9208" s="12">
        <f>H9208 * Dashboard!$I$14 * Dashboard!$I$15 * (Dashboard!$D$12 / 365) * 'Lookups and Calculations'!$F$12</f>
        <v>0</v>
      </c>
    </row>
    <row r="9209" spans="1:14" x14ac:dyDescent="0.35">
      <c r="A9209" s="2">
        <v>9208</v>
      </c>
      <c r="B9209" s="11">
        <v>2.0960112286716779</v>
      </c>
      <c r="C9209" s="11">
        <v>0.50529476106984594</v>
      </c>
      <c r="D9209" s="3">
        <f>B9209*Dashboard!$D$11*Dashboard!$D$10*SQRT(Dashboard!$D$12/365)</f>
        <v>520401.37062760949</v>
      </c>
      <c r="E9209" s="3">
        <f>IF(Dashboard!$I$3,C9209*Dashboard!$E$11*Dashboard!$E$10*SQRT(Dashboard!$D$12/365),0)</f>
        <v>250910.95184479863</v>
      </c>
      <c r="F9209" s="3">
        <f>D9209+IF(Dashboard!$I$3,E9209,0)</f>
        <v>771312.32247240818</v>
      </c>
      <c r="G9209" s="3">
        <f>IF(Dashboard!$I$4, ('Lookups and Calculations'!$F$9) / (1 - 'Lookups and Calculations'!$F$10), 'Lookups and Calculations'!$F$9)</f>
        <v>1951878.888340465</v>
      </c>
      <c r="H9209" s="12">
        <f t="shared" si="286"/>
        <v>0</v>
      </c>
      <c r="I9209" s="12">
        <f t="shared" si="287"/>
        <v>0</v>
      </c>
      <c r="J9209" s="13">
        <f>(1 - Dashboard!$I$9) * H9209 * Dashboard!$I$8 * 'Lookups and Calculations'!$F$12</f>
        <v>0</v>
      </c>
      <c r="K9209" s="12">
        <f>(1 - Dashboard!$I$11) * I9209 * Dashboard!$I$10 * 'Lookups and Calculations'!$F$12</f>
        <v>0</v>
      </c>
      <c r="L9209" s="12">
        <f>(H9209 - I9209) * Dashboard!$I$13 * (Dashboard!$D$12 / 365) * 'Lookups and Calculations'!$F$12</f>
        <v>0</v>
      </c>
      <c r="M9209" s="3">
        <f>(G9209*2) * Dashboard!$I$13 * (Dashboard!$D$12 / 365) * 'Lookups and Calculations'!$F$12</f>
        <v>1602.0878730267946</v>
      </c>
      <c r="N9209" s="12">
        <f>H9209 * Dashboard!$I$14 * Dashboard!$I$15 * (Dashboard!$D$12 / 365) * 'Lookups and Calculations'!$F$12</f>
        <v>0</v>
      </c>
    </row>
    <row r="9210" spans="1:14" x14ac:dyDescent="0.35">
      <c r="A9210" s="2">
        <v>9209</v>
      </c>
      <c r="B9210" s="11">
        <v>-2.4366904007825929</v>
      </c>
      <c r="C9210" s="11">
        <v>0.40730075618796308</v>
      </c>
      <c r="D9210" s="3">
        <f>B9210*Dashboard!$D$11*Dashboard!$D$10*SQRT(Dashboard!$D$12/365)</f>
        <v>-604985.79731656134</v>
      </c>
      <c r="E9210" s="3">
        <f>IF(Dashboard!$I$3,C9210*Dashboard!$E$11*Dashboard!$E$10*SQRT(Dashboard!$D$12/365),0)</f>
        <v>202250.70255201336</v>
      </c>
      <c r="F9210" s="3">
        <f>D9210+IF(Dashboard!$I$3,E9210,0)</f>
        <v>-402735.094764548</v>
      </c>
      <c r="G9210" s="3">
        <f>IF(Dashboard!$I$4, ('Lookups and Calculations'!$F$9) / (1 - 'Lookups and Calculations'!$F$10), 'Lookups and Calculations'!$F$9)</f>
        <v>1951878.888340465</v>
      </c>
      <c r="H9210" s="12">
        <f t="shared" si="286"/>
        <v>0</v>
      </c>
      <c r="I9210" s="12">
        <f t="shared" si="287"/>
        <v>0</v>
      </c>
      <c r="J9210" s="13">
        <f>(1 - Dashboard!$I$9) * H9210 * Dashboard!$I$8 * 'Lookups and Calculations'!$F$12</f>
        <v>0</v>
      </c>
      <c r="K9210" s="12">
        <f>(1 - Dashboard!$I$11) * I9210 * Dashboard!$I$10 * 'Lookups and Calculations'!$F$12</f>
        <v>0</v>
      </c>
      <c r="L9210" s="12">
        <f>(H9210 - I9210) * Dashboard!$I$13 * (Dashboard!$D$12 / 365) * 'Lookups and Calculations'!$F$12</f>
        <v>0</v>
      </c>
      <c r="M9210" s="3">
        <f>(G9210*2) * Dashboard!$I$13 * (Dashboard!$D$12 / 365) * 'Lookups and Calculations'!$F$12</f>
        <v>1602.0878730267946</v>
      </c>
      <c r="N9210" s="12">
        <f>H9210 * Dashboard!$I$14 * Dashboard!$I$15 * (Dashboard!$D$12 / 365) * 'Lookups and Calculations'!$F$12</f>
        <v>0</v>
      </c>
    </row>
    <row r="9211" spans="1:14" x14ac:dyDescent="0.35">
      <c r="A9211" s="2">
        <v>9210</v>
      </c>
      <c r="B9211" s="11">
        <v>-1.202158696087406</v>
      </c>
      <c r="C9211" s="11">
        <v>1.7128092038558229</v>
      </c>
      <c r="D9211" s="3">
        <f>B9211*Dashboard!$D$11*Dashboard!$D$10*SQRT(Dashboard!$D$12/365)</f>
        <v>-298474.08477494447</v>
      </c>
      <c r="E9211" s="3">
        <f>IF(Dashboard!$I$3,C9211*Dashboard!$E$11*Dashboard!$E$10*SQRT(Dashboard!$D$12/365),0)</f>
        <v>850518.58989804762</v>
      </c>
      <c r="F9211" s="3">
        <f>D9211+IF(Dashboard!$I$3,E9211,0)</f>
        <v>552044.50512310315</v>
      </c>
      <c r="G9211" s="3">
        <f>IF(Dashboard!$I$4, ('Lookups and Calculations'!$F$9) / (1 - 'Lookups and Calculations'!$F$10), 'Lookups and Calculations'!$F$9)</f>
        <v>1951878.888340465</v>
      </c>
      <c r="H9211" s="12">
        <f t="shared" si="286"/>
        <v>0</v>
      </c>
      <c r="I9211" s="12">
        <f t="shared" si="287"/>
        <v>0</v>
      </c>
      <c r="J9211" s="13">
        <f>(1 - Dashboard!$I$9) * H9211 * Dashboard!$I$8 * 'Lookups and Calculations'!$F$12</f>
        <v>0</v>
      </c>
      <c r="K9211" s="12">
        <f>(1 - Dashboard!$I$11) * I9211 * Dashboard!$I$10 * 'Lookups and Calculations'!$F$12</f>
        <v>0</v>
      </c>
      <c r="L9211" s="12">
        <f>(H9211 - I9211) * Dashboard!$I$13 * (Dashboard!$D$12 / 365) * 'Lookups and Calculations'!$F$12</f>
        <v>0</v>
      </c>
      <c r="M9211" s="3">
        <f>(G9211*2) * Dashboard!$I$13 * (Dashboard!$D$12 / 365) * 'Lookups and Calculations'!$F$12</f>
        <v>1602.0878730267946</v>
      </c>
      <c r="N9211" s="12">
        <f>H9211 * Dashboard!$I$14 * Dashboard!$I$15 * (Dashboard!$D$12 / 365) * 'Lookups and Calculations'!$F$12</f>
        <v>0</v>
      </c>
    </row>
    <row r="9212" spans="1:14" x14ac:dyDescent="0.35">
      <c r="A9212" s="2">
        <v>9211</v>
      </c>
      <c r="B9212" s="11">
        <v>-4.1687124248367805E-2</v>
      </c>
      <c r="C9212" s="11">
        <v>0.47501088499891919</v>
      </c>
      <c r="D9212" s="3">
        <f>B9212*Dashboard!$D$11*Dashboard!$D$10*SQRT(Dashboard!$D$12/365)</f>
        <v>-10350.152852054327</v>
      </c>
      <c r="E9212" s="3">
        <f>IF(Dashboard!$I$3,C9212*Dashboard!$E$11*Dashboard!$E$10*SQRT(Dashboard!$D$12/365),0)</f>
        <v>235873.08334519665</v>
      </c>
      <c r="F9212" s="3">
        <f>D9212+IF(Dashboard!$I$3,E9212,0)</f>
        <v>225522.93049314231</v>
      </c>
      <c r="G9212" s="3">
        <f>IF(Dashboard!$I$4, ('Lookups and Calculations'!$F$9) / (1 - 'Lookups and Calculations'!$F$10), 'Lookups and Calculations'!$F$9)</f>
        <v>1951878.888340465</v>
      </c>
      <c r="H9212" s="12">
        <f t="shared" si="286"/>
        <v>0</v>
      </c>
      <c r="I9212" s="12">
        <f t="shared" si="287"/>
        <v>0</v>
      </c>
      <c r="J9212" s="13">
        <f>(1 - Dashboard!$I$9) * H9212 * Dashboard!$I$8 * 'Lookups and Calculations'!$F$12</f>
        <v>0</v>
      </c>
      <c r="K9212" s="12">
        <f>(1 - Dashboard!$I$11) * I9212 * Dashboard!$I$10 * 'Lookups and Calculations'!$F$12</f>
        <v>0</v>
      </c>
      <c r="L9212" s="12">
        <f>(H9212 - I9212) * Dashboard!$I$13 * (Dashboard!$D$12 / 365) * 'Lookups and Calculations'!$F$12</f>
        <v>0</v>
      </c>
      <c r="M9212" s="3">
        <f>(G9212*2) * Dashboard!$I$13 * (Dashboard!$D$12 / 365) * 'Lookups and Calculations'!$F$12</f>
        <v>1602.0878730267946</v>
      </c>
      <c r="N9212" s="12">
        <f>H9212 * Dashboard!$I$14 * Dashboard!$I$15 * (Dashboard!$D$12 / 365) * 'Lookups and Calculations'!$F$12</f>
        <v>0</v>
      </c>
    </row>
    <row r="9213" spans="1:14" x14ac:dyDescent="0.35">
      <c r="A9213" s="2">
        <v>9212</v>
      </c>
      <c r="B9213" s="11">
        <v>1.5059613417969848</v>
      </c>
      <c r="C9213" s="11">
        <v>-1.4740943125374151</v>
      </c>
      <c r="D9213" s="3">
        <f>B9213*Dashboard!$D$11*Dashboard!$D$10*SQRT(Dashboard!$D$12/365)</f>
        <v>373902.74234361231</v>
      </c>
      <c r="E9213" s="3">
        <f>IF(Dashboard!$I$3,C9213*Dashboard!$E$11*Dashboard!$E$10*SQRT(Dashboard!$D$12/365),0)</f>
        <v>-731981.48004673445</v>
      </c>
      <c r="F9213" s="3">
        <f>D9213+IF(Dashboard!$I$3,E9213,0)</f>
        <v>-358078.73770312214</v>
      </c>
      <c r="G9213" s="3">
        <f>IF(Dashboard!$I$4, ('Lookups and Calculations'!$F$9) / (1 - 'Lookups and Calculations'!$F$10), 'Lookups and Calculations'!$F$9)</f>
        <v>1951878.888340465</v>
      </c>
      <c r="H9213" s="12">
        <f t="shared" si="286"/>
        <v>0</v>
      </c>
      <c r="I9213" s="12">
        <f t="shared" si="287"/>
        <v>0</v>
      </c>
      <c r="J9213" s="13">
        <f>(1 - Dashboard!$I$9) * H9213 * Dashboard!$I$8 * 'Lookups and Calculations'!$F$12</f>
        <v>0</v>
      </c>
      <c r="K9213" s="12">
        <f>(1 - Dashboard!$I$11) * I9213 * Dashboard!$I$10 * 'Lookups and Calculations'!$F$12</f>
        <v>0</v>
      </c>
      <c r="L9213" s="12">
        <f>(H9213 - I9213) * Dashboard!$I$13 * (Dashboard!$D$12 / 365) * 'Lookups and Calculations'!$F$12</f>
        <v>0</v>
      </c>
      <c r="M9213" s="3">
        <f>(G9213*2) * Dashboard!$I$13 * (Dashboard!$D$12 / 365) * 'Lookups and Calculations'!$F$12</f>
        <v>1602.0878730267946</v>
      </c>
      <c r="N9213" s="12">
        <f>H9213 * Dashboard!$I$14 * Dashboard!$I$15 * (Dashboard!$D$12 / 365) * 'Lookups and Calculations'!$F$12</f>
        <v>0</v>
      </c>
    </row>
    <row r="9214" spans="1:14" x14ac:dyDescent="0.35">
      <c r="A9214" s="2">
        <v>9213</v>
      </c>
      <c r="B9214" s="11">
        <v>0.46202605184890727</v>
      </c>
      <c r="C9214" s="11">
        <v>0.65146046711972905</v>
      </c>
      <c r="D9214" s="3">
        <f>B9214*Dashboard!$D$11*Dashboard!$D$10*SQRT(Dashboard!$D$12/365)</f>
        <v>114712.64435935757</v>
      </c>
      <c r="E9214" s="3">
        <f>IF(Dashboard!$I$3,C9214*Dashboard!$E$11*Dashboard!$E$10*SQRT(Dashboard!$D$12/365),0)</f>
        <v>323491.51126796223</v>
      </c>
      <c r="F9214" s="3">
        <f>D9214+IF(Dashboard!$I$3,E9214,0)</f>
        <v>438204.15562731982</v>
      </c>
      <c r="G9214" s="3">
        <f>IF(Dashboard!$I$4, ('Lookups and Calculations'!$F$9) / (1 - 'Lookups and Calculations'!$F$10), 'Lookups and Calculations'!$F$9)</f>
        <v>1951878.888340465</v>
      </c>
      <c r="H9214" s="12">
        <f t="shared" si="286"/>
        <v>0</v>
      </c>
      <c r="I9214" s="12">
        <f t="shared" si="287"/>
        <v>0</v>
      </c>
      <c r="J9214" s="13">
        <f>(1 - Dashboard!$I$9) * H9214 * Dashboard!$I$8 * 'Lookups and Calculations'!$F$12</f>
        <v>0</v>
      </c>
      <c r="K9214" s="12">
        <f>(1 - Dashboard!$I$11) * I9214 * Dashboard!$I$10 * 'Lookups and Calculations'!$F$12</f>
        <v>0</v>
      </c>
      <c r="L9214" s="12">
        <f>(H9214 - I9214) * Dashboard!$I$13 * (Dashboard!$D$12 / 365) * 'Lookups and Calculations'!$F$12</f>
        <v>0</v>
      </c>
      <c r="M9214" s="3">
        <f>(G9214*2) * Dashboard!$I$13 * (Dashboard!$D$12 / 365) * 'Lookups and Calculations'!$F$12</f>
        <v>1602.0878730267946</v>
      </c>
      <c r="N9214" s="12">
        <f>H9214 * Dashboard!$I$14 * Dashboard!$I$15 * (Dashboard!$D$12 / 365) * 'Lookups and Calculations'!$F$12</f>
        <v>0</v>
      </c>
    </row>
    <row r="9215" spans="1:14" x14ac:dyDescent="0.35">
      <c r="A9215" s="2">
        <v>9214</v>
      </c>
      <c r="B9215" s="11">
        <v>-1.4572761976019515</v>
      </c>
      <c r="C9215" s="11">
        <v>1.6327734586174414</v>
      </c>
      <c r="D9215" s="3">
        <f>B9215*Dashboard!$D$11*Dashboard!$D$10*SQRT(Dashboard!$D$12/365)</f>
        <v>-361815.10873663286</v>
      </c>
      <c r="E9215" s="3">
        <f>IF(Dashboard!$I$3,C9215*Dashboard!$E$11*Dashboard!$E$10*SQRT(Dashboard!$D$12/365),0)</f>
        <v>810775.75746326952</v>
      </c>
      <c r="F9215" s="3">
        <f>D9215+IF(Dashboard!$I$3,E9215,0)</f>
        <v>448960.64872663666</v>
      </c>
      <c r="G9215" s="3">
        <f>IF(Dashboard!$I$4, ('Lookups and Calculations'!$F$9) / (1 - 'Lookups and Calculations'!$F$10), 'Lookups and Calculations'!$F$9)</f>
        <v>1951878.888340465</v>
      </c>
      <c r="H9215" s="12">
        <f t="shared" si="286"/>
        <v>0</v>
      </c>
      <c r="I9215" s="12">
        <f t="shared" si="287"/>
        <v>0</v>
      </c>
      <c r="J9215" s="13">
        <f>(1 - Dashboard!$I$9) * H9215 * Dashboard!$I$8 * 'Lookups and Calculations'!$F$12</f>
        <v>0</v>
      </c>
      <c r="K9215" s="12">
        <f>(1 - Dashboard!$I$11) * I9215 * Dashboard!$I$10 * 'Lookups and Calculations'!$F$12</f>
        <v>0</v>
      </c>
      <c r="L9215" s="12">
        <f>(H9215 - I9215) * Dashboard!$I$13 * (Dashboard!$D$12 / 365) * 'Lookups and Calculations'!$F$12</f>
        <v>0</v>
      </c>
      <c r="M9215" s="3">
        <f>(G9215*2) * Dashboard!$I$13 * (Dashboard!$D$12 / 365) * 'Lookups and Calculations'!$F$12</f>
        <v>1602.0878730267946</v>
      </c>
      <c r="N9215" s="12">
        <f>H9215 * Dashboard!$I$14 * Dashboard!$I$15 * (Dashboard!$D$12 / 365) * 'Lookups and Calculations'!$F$12</f>
        <v>0</v>
      </c>
    </row>
    <row r="9216" spans="1:14" x14ac:dyDescent="0.35">
      <c r="A9216" s="2">
        <v>9215</v>
      </c>
      <c r="B9216" s="11">
        <v>-0.22790615792369157</v>
      </c>
      <c r="C9216" s="11">
        <v>0.50909643113795144</v>
      </c>
      <c r="D9216" s="3">
        <f>B9216*Dashboard!$D$11*Dashboard!$D$10*SQRT(Dashboard!$D$12/365)</f>
        <v>-56584.943503916504</v>
      </c>
      <c r="E9216" s="3">
        <f>IF(Dashboard!$I$3,C9216*Dashboard!$E$11*Dashboard!$E$10*SQRT(Dashboard!$D$12/365),0)</f>
        <v>252798.72256573112</v>
      </c>
      <c r="F9216" s="3">
        <f>D9216+IF(Dashboard!$I$3,E9216,0)</f>
        <v>196213.77906181462</v>
      </c>
      <c r="G9216" s="3">
        <f>IF(Dashboard!$I$4, ('Lookups and Calculations'!$F$9) / (1 - 'Lookups and Calculations'!$F$10), 'Lookups and Calculations'!$F$9)</f>
        <v>1951878.888340465</v>
      </c>
      <c r="H9216" s="12">
        <f t="shared" si="286"/>
        <v>0</v>
      </c>
      <c r="I9216" s="12">
        <f t="shared" si="287"/>
        <v>0</v>
      </c>
      <c r="J9216" s="13">
        <f>(1 - Dashboard!$I$9) * H9216 * Dashboard!$I$8 * 'Lookups and Calculations'!$F$12</f>
        <v>0</v>
      </c>
      <c r="K9216" s="12">
        <f>(1 - Dashboard!$I$11) * I9216 * Dashboard!$I$10 * 'Lookups and Calculations'!$F$12</f>
        <v>0</v>
      </c>
      <c r="L9216" s="12">
        <f>(H9216 - I9216) * Dashboard!$I$13 * (Dashboard!$D$12 / 365) * 'Lookups and Calculations'!$F$12</f>
        <v>0</v>
      </c>
      <c r="M9216" s="3">
        <f>(G9216*2) * Dashboard!$I$13 * (Dashboard!$D$12 / 365) * 'Lookups and Calculations'!$F$12</f>
        <v>1602.0878730267946</v>
      </c>
      <c r="N9216" s="12">
        <f>H9216 * Dashboard!$I$14 * Dashboard!$I$15 * (Dashboard!$D$12 / 365) * 'Lookups and Calculations'!$F$12</f>
        <v>0</v>
      </c>
    </row>
    <row r="9217" spans="1:14" x14ac:dyDescent="0.35">
      <c r="A9217" s="2">
        <v>9216</v>
      </c>
      <c r="B9217" s="11">
        <v>-1.9897750613457432</v>
      </c>
      <c r="C9217" s="11">
        <v>1.4446652296779996</v>
      </c>
      <c r="D9217" s="3">
        <f>B9217*Dashboard!$D$11*Dashboard!$D$10*SQRT(Dashboard!$D$12/365)</f>
        <v>-494024.86732916255</v>
      </c>
      <c r="E9217" s="3">
        <f>IF(Dashboard!$I$3,C9217*Dashboard!$E$11*Dashboard!$E$10*SQRT(Dashboard!$D$12/365),0)</f>
        <v>717368.0706843629</v>
      </c>
      <c r="F9217" s="3">
        <f>D9217+IF(Dashboard!$I$3,E9217,0)</f>
        <v>223343.20335520036</v>
      </c>
      <c r="G9217" s="3">
        <f>IF(Dashboard!$I$4, ('Lookups and Calculations'!$F$9) / (1 - 'Lookups and Calculations'!$F$10), 'Lookups and Calculations'!$F$9)</f>
        <v>1951878.888340465</v>
      </c>
      <c r="H9217" s="12">
        <f t="shared" si="286"/>
        <v>0</v>
      </c>
      <c r="I9217" s="12">
        <f t="shared" si="287"/>
        <v>0</v>
      </c>
      <c r="J9217" s="13">
        <f>(1 - Dashboard!$I$9) * H9217 * Dashboard!$I$8 * 'Lookups and Calculations'!$F$12</f>
        <v>0</v>
      </c>
      <c r="K9217" s="12">
        <f>(1 - Dashboard!$I$11) * I9217 * Dashboard!$I$10 * 'Lookups and Calculations'!$F$12</f>
        <v>0</v>
      </c>
      <c r="L9217" s="12">
        <f>(H9217 - I9217) * Dashboard!$I$13 * (Dashboard!$D$12 / 365) * 'Lookups and Calculations'!$F$12</f>
        <v>0</v>
      </c>
      <c r="M9217" s="3">
        <f>(G9217*2) * Dashboard!$I$13 * (Dashboard!$D$12 / 365) * 'Lookups and Calculations'!$F$12</f>
        <v>1602.0878730267946</v>
      </c>
      <c r="N9217" s="12">
        <f>H9217 * Dashboard!$I$14 * Dashboard!$I$15 * (Dashboard!$D$12 / 365) * 'Lookups and Calculations'!$F$12</f>
        <v>0</v>
      </c>
    </row>
    <row r="9218" spans="1:14" x14ac:dyDescent="0.35">
      <c r="A9218" s="2">
        <v>9217</v>
      </c>
      <c r="B9218" s="11">
        <v>-0.70348934288579545</v>
      </c>
      <c r="C9218" s="11">
        <v>-0.97121129310616949</v>
      </c>
      <c r="D9218" s="3">
        <f>B9218*Dashboard!$D$11*Dashboard!$D$10*SQRT(Dashboard!$D$12/365)</f>
        <v>-174663.57682238836</v>
      </c>
      <c r="E9218" s="3">
        <f>IF(Dashboard!$I$3,C9218*Dashboard!$E$11*Dashboard!$E$10*SQRT(Dashboard!$D$12/365),0)</f>
        <v>-482268.11115107173</v>
      </c>
      <c r="F9218" s="3">
        <f>D9218+IF(Dashboard!$I$3,E9218,0)</f>
        <v>-656931.68797346007</v>
      </c>
      <c r="G9218" s="3">
        <f>IF(Dashboard!$I$4, ('Lookups and Calculations'!$F$9) / (1 - 'Lookups and Calculations'!$F$10), 'Lookups and Calculations'!$F$9)</f>
        <v>1951878.888340465</v>
      </c>
      <c r="H9218" s="12">
        <f t="shared" si="286"/>
        <v>0</v>
      </c>
      <c r="I9218" s="12">
        <f t="shared" si="287"/>
        <v>0</v>
      </c>
      <c r="J9218" s="13">
        <f>(1 - Dashboard!$I$9) * H9218 * Dashboard!$I$8 * 'Lookups and Calculations'!$F$12</f>
        <v>0</v>
      </c>
      <c r="K9218" s="12">
        <f>(1 - Dashboard!$I$11) * I9218 * Dashboard!$I$10 * 'Lookups and Calculations'!$F$12</f>
        <v>0</v>
      </c>
      <c r="L9218" s="12">
        <f>(H9218 - I9218) * Dashboard!$I$13 * (Dashboard!$D$12 / 365) * 'Lookups and Calculations'!$F$12</f>
        <v>0</v>
      </c>
      <c r="M9218" s="3">
        <f>(G9218*2) * Dashboard!$I$13 * (Dashboard!$D$12 / 365) * 'Lookups and Calculations'!$F$12</f>
        <v>1602.0878730267946</v>
      </c>
      <c r="N9218" s="12">
        <f>H9218 * Dashboard!$I$14 * Dashboard!$I$15 * (Dashboard!$D$12 / 365) * 'Lookups and Calculations'!$F$12</f>
        <v>0</v>
      </c>
    </row>
    <row r="9219" spans="1:14" x14ac:dyDescent="0.35">
      <c r="A9219" s="2">
        <v>9218</v>
      </c>
      <c r="B9219" s="11">
        <v>1.8491554962895531</v>
      </c>
      <c r="C9219" s="11">
        <v>-0.6149235444215293</v>
      </c>
      <c r="D9219" s="3">
        <f>B9219*Dashboard!$D$11*Dashboard!$D$10*SQRT(Dashboard!$D$12/365)</f>
        <v>459111.59330120042</v>
      </c>
      <c r="E9219" s="3">
        <f>IF(Dashboard!$I$3,C9219*Dashboard!$E$11*Dashboard!$E$10*SQRT(Dashboard!$D$12/365),0)</f>
        <v>-305348.60784209846</v>
      </c>
      <c r="F9219" s="3">
        <f>D9219+IF(Dashboard!$I$3,E9219,0)</f>
        <v>153762.98545910197</v>
      </c>
      <c r="G9219" s="3">
        <f>IF(Dashboard!$I$4, ('Lookups and Calculations'!$F$9) / (1 - 'Lookups and Calculations'!$F$10), 'Lookups and Calculations'!$F$9)</f>
        <v>1951878.888340465</v>
      </c>
      <c r="H9219" s="12">
        <f t="shared" ref="H9219:H9282" si="288">MAX(0,F9219-G9219)</f>
        <v>0</v>
      </c>
      <c r="I9219" s="12">
        <f t="shared" ref="I9219:I9282" si="289">MAX(0,-F9219-G9219)</f>
        <v>0</v>
      </c>
      <c r="J9219" s="13">
        <f>(1 - Dashboard!$I$9) * H9219 * Dashboard!$I$8 * 'Lookups and Calculations'!$F$12</f>
        <v>0</v>
      </c>
      <c r="K9219" s="12">
        <f>(1 - Dashboard!$I$11) * I9219 * Dashboard!$I$10 * 'Lookups and Calculations'!$F$12</f>
        <v>0</v>
      </c>
      <c r="L9219" s="12">
        <f>(H9219 - I9219) * Dashboard!$I$13 * (Dashboard!$D$12 / 365) * 'Lookups and Calculations'!$F$12</f>
        <v>0</v>
      </c>
      <c r="M9219" s="3">
        <f>(G9219*2) * Dashboard!$I$13 * (Dashboard!$D$12 / 365) * 'Lookups and Calculations'!$F$12</f>
        <v>1602.0878730267946</v>
      </c>
      <c r="N9219" s="12">
        <f>H9219 * Dashboard!$I$14 * Dashboard!$I$15 * (Dashboard!$D$12 / 365) * 'Lookups and Calculations'!$F$12</f>
        <v>0</v>
      </c>
    </row>
    <row r="9220" spans="1:14" x14ac:dyDescent="0.35">
      <c r="A9220" s="2">
        <v>9219</v>
      </c>
      <c r="B9220" s="11">
        <v>1.4693704598972916</v>
      </c>
      <c r="C9220" s="11">
        <v>-0.86338145806579347</v>
      </c>
      <c r="D9220" s="3">
        <f>B9220*Dashboard!$D$11*Dashboard!$D$10*SQRT(Dashboard!$D$12/365)</f>
        <v>364817.89354481042</v>
      </c>
      <c r="E9220" s="3">
        <f>IF(Dashboard!$I$3,C9220*Dashboard!$E$11*Dashboard!$E$10*SQRT(Dashboard!$D$12/365),0)</f>
        <v>-428723.74728320946</v>
      </c>
      <c r="F9220" s="3">
        <f>D9220+IF(Dashboard!$I$3,E9220,0)</f>
        <v>-63905.853738399048</v>
      </c>
      <c r="G9220" s="3">
        <f>IF(Dashboard!$I$4, ('Lookups and Calculations'!$F$9) / (1 - 'Lookups and Calculations'!$F$10), 'Lookups and Calculations'!$F$9)</f>
        <v>1951878.888340465</v>
      </c>
      <c r="H9220" s="12">
        <f t="shared" si="288"/>
        <v>0</v>
      </c>
      <c r="I9220" s="12">
        <f t="shared" si="289"/>
        <v>0</v>
      </c>
      <c r="J9220" s="13">
        <f>(1 - Dashboard!$I$9) * H9220 * Dashboard!$I$8 * 'Lookups and Calculations'!$F$12</f>
        <v>0</v>
      </c>
      <c r="K9220" s="12">
        <f>(1 - Dashboard!$I$11) * I9220 * Dashboard!$I$10 * 'Lookups and Calculations'!$F$12</f>
        <v>0</v>
      </c>
      <c r="L9220" s="12">
        <f>(H9220 - I9220) * Dashboard!$I$13 * (Dashboard!$D$12 / 365) * 'Lookups and Calculations'!$F$12</f>
        <v>0</v>
      </c>
      <c r="M9220" s="3">
        <f>(G9220*2) * Dashboard!$I$13 * (Dashboard!$D$12 / 365) * 'Lookups and Calculations'!$F$12</f>
        <v>1602.0878730267946</v>
      </c>
      <c r="N9220" s="12">
        <f>H9220 * Dashboard!$I$14 * Dashboard!$I$15 * (Dashboard!$D$12 / 365) * 'Lookups and Calculations'!$F$12</f>
        <v>0</v>
      </c>
    </row>
    <row r="9221" spans="1:14" x14ac:dyDescent="0.35">
      <c r="A9221" s="2">
        <v>9220</v>
      </c>
      <c r="B9221" s="11">
        <v>1.0537553746011925</v>
      </c>
      <c r="C9221" s="11">
        <v>1.6238881546124746</v>
      </c>
      <c r="D9221" s="3">
        <f>B9221*Dashboard!$D$11*Dashboard!$D$10*SQRT(Dashboard!$D$12/365)</f>
        <v>261628.24594990231</v>
      </c>
      <c r="E9221" s="3">
        <f>IF(Dashboard!$I$3,C9221*Dashboard!$E$11*Dashboard!$E$10*SQRT(Dashboard!$D$12/365),0)</f>
        <v>806363.63951334998</v>
      </c>
      <c r="F9221" s="3">
        <f>D9221+IF(Dashboard!$I$3,E9221,0)</f>
        <v>1067991.8854632522</v>
      </c>
      <c r="G9221" s="3">
        <f>IF(Dashboard!$I$4, ('Lookups and Calculations'!$F$9) / (1 - 'Lookups and Calculations'!$F$10), 'Lookups and Calculations'!$F$9)</f>
        <v>1951878.888340465</v>
      </c>
      <c r="H9221" s="12">
        <f t="shared" si="288"/>
        <v>0</v>
      </c>
      <c r="I9221" s="12">
        <f t="shared" si="289"/>
        <v>0</v>
      </c>
      <c r="J9221" s="13">
        <f>(1 - Dashboard!$I$9) * H9221 * Dashboard!$I$8 * 'Lookups and Calculations'!$F$12</f>
        <v>0</v>
      </c>
      <c r="K9221" s="12">
        <f>(1 - Dashboard!$I$11) * I9221 * Dashboard!$I$10 * 'Lookups and Calculations'!$F$12</f>
        <v>0</v>
      </c>
      <c r="L9221" s="12">
        <f>(H9221 - I9221) * Dashboard!$I$13 * (Dashboard!$D$12 / 365) * 'Lookups and Calculations'!$F$12</f>
        <v>0</v>
      </c>
      <c r="M9221" s="3">
        <f>(G9221*2) * Dashboard!$I$13 * (Dashboard!$D$12 / 365) * 'Lookups and Calculations'!$F$12</f>
        <v>1602.0878730267946</v>
      </c>
      <c r="N9221" s="12">
        <f>H9221 * Dashboard!$I$14 * Dashboard!$I$15 * (Dashboard!$D$12 / 365) * 'Lookups and Calculations'!$F$12</f>
        <v>0</v>
      </c>
    </row>
    <row r="9222" spans="1:14" x14ac:dyDescent="0.35">
      <c r="A9222" s="2">
        <v>9221</v>
      </c>
      <c r="B9222" s="11">
        <v>-1.1162079578788282</v>
      </c>
      <c r="C9222" s="11">
        <v>-1.1785459252811377</v>
      </c>
      <c r="D9222" s="3">
        <f>B9222*Dashboard!$D$11*Dashboard!$D$10*SQRT(Dashboard!$D$12/365)</f>
        <v>-277134.08365360257</v>
      </c>
      <c r="E9222" s="3">
        <f>IF(Dashboard!$I$3,C9222*Dashboard!$E$11*Dashboard!$E$10*SQRT(Dashboard!$D$12/365),0)</f>
        <v>-585222.92865059758</v>
      </c>
      <c r="F9222" s="3">
        <f>D9222+IF(Dashboard!$I$3,E9222,0)</f>
        <v>-862357.01230420009</v>
      </c>
      <c r="G9222" s="3">
        <f>IF(Dashboard!$I$4, ('Lookups and Calculations'!$F$9) / (1 - 'Lookups and Calculations'!$F$10), 'Lookups and Calculations'!$F$9)</f>
        <v>1951878.888340465</v>
      </c>
      <c r="H9222" s="12">
        <f t="shared" si="288"/>
        <v>0</v>
      </c>
      <c r="I9222" s="12">
        <f t="shared" si="289"/>
        <v>0</v>
      </c>
      <c r="J9222" s="13">
        <f>(1 - Dashboard!$I$9) * H9222 * Dashboard!$I$8 * 'Lookups and Calculations'!$F$12</f>
        <v>0</v>
      </c>
      <c r="K9222" s="12">
        <f>(1 - Dashboard!$I$11) * I9222 * Dashboard!$I$10 * 'Lookups and Calculations'!$F$12</f>
        <v>0</v>
      </c>
      <c r="L9222" s="12">
        <f>(H9222 - I9222) * Dashboard!$I$13 * (Dashboard!$D$12 / 365) * 'Lookups and Calculations'!$F$12</f>
        <v>0</v>
      </c>
      <c r="M9222" s="3">
        <f>(G9222*2) * Dashboard!$I$13 * (Dashboard!$D$12 / 365) * 'Lookups and Calculations'!$F$12</f>
        <v>1602.0878730267946</v>
      </c>
      <c r="N9222" s="12">
        <f>H9222 * Dashboard!$I$14 * Dashboard!$I$15 * (Dashboard!$D$12 / 365) * 'Lookups and Calculations'!$F$12</f>
        <v>0</v>
      </c>
    </row>
    <row r="9223" spans="1:14" x14ac:dyDescent="0.35">
      <c r="A9223" s="2">
        <v>9222</v>
      </c>
      <c r="B9223" s="11">
        <v>0.59702350056898701</v>
      </c>
      <c r="C9223" s="11">
        <v>0.37282258705314564</v>
      </c>
      <c r="D9223" s="3">
        <f>B9223*Dashboard!$D$11*Dashboard!$D$10*SQRT(Dashboard!$D$12/365)</f>
        <v>148230.04941146783</v>
      </c>
      <c r="E9223" s="3">
        <f>IF(Dashboard!$I$3,C9223*Dashboard!$E$11*Dashboard!$E$10*SQRT(Dashboard!$D$12/365),0)</f>
        <v>185130.10106949136</v>
      </c>
      <c r="F9223" s="3">
        <f>D9223+IF(Dashboard!$I$3,E9223,0)</f>
        <v>333360.15048095922</v>
      </c>
      <c r="G9223" s="3">
        <f>IF(Dashboard!$I$4, ('Lookups and Calculations'!$F$9) / (1 - 'Lookups and Calculations'!$F$10), 'Lookups and Calculations'!$F$9)</f>
        <v>1951878.888340465</v>
      </c>
      <c r="H9223" s="12">
        <f t="shared" si="288"/>
        <v>0</v>
      </c>
      <c r="I9223" s="12">
        <f t="shared" si="289"/>
        <v>0</v>
      </c>
      <c r="J9223" s="13">
        <f>(1 - Dashboard!$I$9) * H9223 * Dashboard!$I$8 * 'Lookups and Calculations'!$F$12</f>
        <v>0</v>
      </c>
      <c r="K9223" s="12">
        <f>(1 - Dashboard!$I$11) * I9223 * Dashboard!$I$10 * 'Lookups and Calculations'!$F$12</f>
        <v>0</v>
      </c>
      <c r="L9223" s="12">
        <f>(H9223 - I9223) * Dashboard!$I$13 * (Dashboard!$D$12 / 365) * 'Lookups and Calculations'!$F$12</f>
        <v>0</v>
      </c>
      <c r="M9223" s="3">
        <f>(G9223*2) * Dashboard!$I$13 * (Dashboard!$D$12 / 365) * 'Lookups and Calculations'!$F$12</f>
        <v>1602.0878730267946</v>
      </c>
      <c r="N9223" s="12">
        <f>H9223 * Dashboard!$I$14 * Dashboard!$I$15 * (Dashboard!$D$12 / 365) * 'Lookups and Calculations'!$F$12</f>
        <v>0</v>
      </c>
    </row>
    <row r="9224" spans="1:14" x14ac:dyDescent="0.35">
      <c r="A9224" s="2">
        <v>9223</v>
      </c>
      <c r="B9224" s="11">
        <v>-0.35834006370950444</v>
      </c>
      <c r="C9224" s="11">
        <v>0.59472405340588785</v>
      </c>
      <c r="D9224" s="3">
        <f>B9224*Dashboard!$D$11*Dashboard!$D$10*SQRT(Dashboard!$D$12/365)</f>
        <v>-88969.304054440072</v>
      </c>
      <c r="E9224" s="3">
        <f>IF(Dashboard!$I$3,C9224*Dashboard!$E$11*Dashboard!$E$10*SQRT(Dashboard!$D$12/365),0)</f>
        <v>295318.27721530915</v>
      </c>
      <c r="F9224" s="3">
        <f>D9224+IF(Dashboard!$I$3,E9224,0)</f>
        <v>206348.97316086909</v>
      </c>
      <c r="G9224" s="3">
        <f>IF(Dashboard!$I$4, ('Lookups and Calculations'!$F$9) / (1 - 'Lookups and Calculations'!$F$10), 'Lookups and Calculations'!$F$9)</f>
        <v>1951878.888340465</v>
      </c>
      <c r="H9224" s="12">
        <f t="shared" si="288"/>
        <v>0</v>
      </c>
      <c r="I9224" s="12">
        <f t="shared" si="289"/>
        <v>0</v>
      </c>
      <c r="J9224" s="13">
        <f>(1 - Dashboard!$I$9) * H9224 * Dashboard!$I$8 * 'Lookups and Calculations'!$F$12</f>
        <v>0</v>
      </c>
      <c r="K9224" s="12">
        <f>(1 - Dashboard!$I$11) * I9224 * Dashboard!$I$10 * 'Lookups and Calculations'!$F$12</f>
        <v>0</v>
      </c>
      <c r="L9224" s="12">
        <f>(H9224 - I9224) * Dashboard!$I$13 * (Dashboard!$D$12 / 365) * 'Lookups and Calculations'!$F$12</f>
        <v>0</v>
      </c>
      <c r="M9224" s="3">
        <f>(G9224*2) * Dashboard!$I$13 * (Dashboard!$D$12 / 365) * 'Lookups and Calculations'!$F$12</f>
        <v>1602.0878730267946</v>
      </c>
      <c r="N9224" s="12">
        <f>H9224 * Dashboard!$I$14 * Dashboard!$I$15 * (Dashboard!$D$12 / 365) * 'Lookups and Calculations'!$F$12</f>
        <v>0</v>
      </c>
    </row>
    <row r="9225" spans="1:14" x14ac:dyDescent="0.35">
      <c r="A9225" s="2">
        <v>9224</v>
      </c>
      <c r="B9225" s="11">
        <v>-0.53688251820698474</v>
      </c>
      <c r="C9225" s="11">
        <v>-1.9177750427182143</v>
      </c>
      <c r="D9225" s="3">
        <f>B9225*Dashboard!$D$11*Dashboard!$D$10*SQRT(Dashboard!$D$12/365)</f>
        <v>-133298.14006673059</v>
      </c>
      <c r="E9225" s="3">
        <f>IF(Dashboard!$I$3,C9225*Dashboard!$E$11*Dashboard!$E$10*SQRT(Dashboard!$D$12/365),0)</f>
        <v>-952297.1510209511</v>
      </c>
      <c r="F9225" s="3">
        <f>D9225+IF(Dashboard!$I$3,E9225,0)</f>
        <v>-1085595.2910876817</v>
      </c>
      <c r="G9225" s="3">
        <f>IF(Dashboard!$I$4, ('Lookups and Calculations'!$F$9) / (1 - 'Lookups and Calculations'!$F$10), 'Lookups and Calculations'!$F$9)</f>
        <v>1951878.888340465</v>
      </c>
      <c r="H9225" s="12">
        <f t="shared" si="288"/>
        <v>0</v>
      </c>
      <c r="I9225" s="12">
        <f t="shared" si="289"/>
        <v>0</v>
      </c>
      <c r="J9225" s="13">
        <f>(1 - Dashboard!$I$9) * H9225 * Dashboard!$I$8 * 'Lookups and Calculations'!$F$12</f>
        <v>0</v>
      </c>
      <c r="K9225" s="12">
        <f>(1 - Dashboard!$I$11) * I9225 * Dashboard!$I$10 * 'Lookups and Calculations'!$F$12</f>
        <v>0</v>
      </c>
      <c r="L9225" s="12">
        <f>(H9225 - I9225) * Dashboard!$I$13 * (Dashboard!$D$12 / 365) * 'Lookups and Calculations'!$F$12</f>
        <v>0</v>
      </c>
      <c r="M9225" s="3">
        <f>(G9225*2) * Dashboard!$I$13 * (Dashboard!$D$12 / 365) * 'Lookups and Calculations'!$F$12</f>
        <v>1602.0878730267946</v>
      </c>
      <c r="N9225" s="12">
        <f>H9225 * Dashboard!$I$14 * Dashboard!$I$15 * (Dashboard!$D$12 / 365) * 'Lookups and Calculations'!$F$12</f>
        <v>0</v>
      </c>
    </row>
    <row r="9226" spans="1:14" x14ac:dyDescent="0.35">
      <c r="A9226" s="2">
        <v>9225</v>
      </c>
      <c r="B9226" s="11">
        <v>-0.92108792630873959</v>
      </c>
      <c r="C9226" s="11">
        <v>0.31428796799396558</v>
      </c>
      <c r="D9226" s="3">
        <f>B9226*Dashboard!$D$11*Dashboard!$D$10*SQRT(Dashboard!$D$12/365)</f>
        <v>-228689.33752009706</v>
      </c>
      <c r="E9226" s="3">
        <f>IF(Dashboard!$I$3,C9226*Dashboard!$E$11*Dashboard!$E$10*SQRT(Dashboard!$D$12/365),0)</f>
        <v>156063.94381720707</v>
      </c>
      <c r="F9226" s="3">
        <f>D9226+IF(Dashboard!$I$3,E9226,0)</f>
        <v>-72625.393702889996</v>
      </c>
      <c r="G9226" s="3">
        <f>IF(Dashboard!$I$4, ('Lookups and Calculations'!$F$9) / (1 - 'Lookups and Calculations'!$F$10), 'Lookups and Calculations'!$F$9)</f>
        <v>1951878.888340465</v>
      </c>
      <c r="H9226" s="12">
        <f t="shared" si="288"/>
        <v>0</v>
      </c>
      <c r="I9226" s="12">
        <f t="shared" si="289"/>
        <v>0</v>
      </c>
      <c r="J9226" s="13">
        <f>(1 - Dashboard!$I$9) * H9226 * Dashboard!$I$8 * 'Lookups and Calculations'!$F$12</f>
        <v>0</v>
      </c>
      <c r="K9226" s="12">
        <f>(1 - Dashboard!$I$11) * I9226 * Dashboard!$I$10 * 'Lookups and Calculations'!$F$12</f>
        <v>0</v>
      </c>
      <c r="L9226" s="12">
        <f>(H9226 - I9226) * Dashboard!$I$13 * (Dashboard!$D$12 / 365) * 'Lookups and Calculations'!$F$12</f>
        <v>0</v>
      </c>
      <c r="M9226" s="3">
        <f>(G9226*2) * Dashboard!$I$13 * (Dashboard!$D$12 / 365) * 'Lookups and Calculations'!$F$12</f>
        <v>1602.0878730267946</v>
      </c>
      <c r="N9226" s="12">
        <f>H9226 * Dashboard!$I$14 * Dashboard!$I$15 * (Dashboard!$D$12 / 365) * 'Lookups and Calculations'!$F$12</f>
        <v>0</v>
      </c>
    </row>
    <row r="9227" spans="1:14" x14ac:dyDescent="0.35">
      <c r="A9227" s="2">
        <v>9226</v>
      </c>
      <c r="B9227" s="11">
        <v>0.78364913464909691</v>
      </c>
      <c r="C9227" s="11">
        <v>-0.65234629813228573</v>
      </c>
      <c r="D9227" s="3">
        <f>B9227*Dashboard!$D$11*Dashboard!$D$10*SQRT(Dashboard!$D$12/365)</f>
        <v>194565.79153012275</v>
      </c>
      <c r="E9227" s="3">
        <f>IF(Dashboard!$I$3,C9227*Dashboard!$E$11*Dashboard!$E$10*SQRT(Dashboard!$D$12/365),0)</f>
        <v>-323931.38264534133</v>
      </c>
      <c r="F9227" s="3">
        <f>D9227+IF(Dashboard!$I$3,E9227,0)</f>
        <v>-129365.59111521859</v>
      </c>
      <c r="G9227" s="3">
        <f>IF(Dashboard!$I$4, ('Lookups and Calculations'!$F$9) / (1 - 'Lookups and Calculations'!$F$10), 'Lookups and Calculations'!$F$9)</f>
        <v>1951878.888340465</v>
      </c>
      <c r="H9227" s="12">
        <f t="shared" si="288"/>
        <v>0</v>
      </c>
      <c r="I9227" s="12">
        <f t="shared" si="289"/>
        <v>0</v>
      </c>
      <c r="J9227" s="13">
        <f>(1 - Dashboard!$I$9) * H9227 * Dashboard!$I$8 * 'Lookups and Calculations'!$F$12</f>
        <v>0</v>
      </c>
      <c r="K9227" s="12">
        <f>(1 - Dashboard!$I$11) * I9227 * Dashboard!$I$10 * 'Lookups and Calculations'!$F$12</f>
        <v>0</v>
      </c>
      <c r="L9227" s="12">
        <f>(H9227 - I9227) * Dashboard!$I$13 * (Dashboard!$D$12 / 365) * 'Lookups and Calculations'!$F$12</f>
        <v>0</v>
      </c>
      <c r="M9227" s="3">
        <f>(G9227*2) * Dashboard!$I$13 * (Dashboard!$D$12 / 365) * 'Lookups and Calculations'!$F$12</f>
        <v>1602.0878730267946</v>
      </c>
      <c r="N9227" s="12">
        <f>H9227 * Dashboard!$I$14 * Dashboard!$I$15 * (Dashboard!$D$12 / 365) * 'Lookups and Calculations'!$F$12</f>
        <v>0</v>
      </c>
    </row>
    <row r="9228" spans="1:14" x14ac:dyDescent="0.35">
      <c r="A9228" s="2">
        <v>9227</v>
      </c>
      <c r="B9228" s="11">
        <v>0.41810278578469495</v>
      </c>
      <c r="C9228" s="11">
        <v>1.3183464300389007</v>
      </c>
      <c r="D9228" s="3">
        <f>B9228*Dashboard!$D$11*Dashboard!$D$10*SQRT(Dashboard!$D$12/365)</f>
        <v>103807.29826694037</v>
      </c>
      <c r="E9228" s="3">
        <f>IF(Dashboard!$I$3,C9228*Dashboard!$E$11*Dashboard!$E$10*SQRT(Dashboard!$D$12/365),0)</f>
        <v>654642.76123086247</v>
      </c>
      <c r="F9228" s="3">
        <f>D9228+IF(Dashboard!$I$3,E9228,0)</f>
        <v>758450.05949780287</v>
      </c>
      <c r="G9228" s="3">
        <f>IF(Dashboard!$I$4, ('Lookups and Calculations'!$F$9) / (1 - 'Lookups and Calculations'!$F$10), 'Lookups and Calculations'!$F$9)</f>
        <v>1951878.888340465</v>
      </c>
      <c r="H9228" s="12">
        <f t="shared" si="288"/>
        <v>0</v>
      </c>
      <c r="I9228" s="12">
        <f t="shared" si="289"/>
        <v>0</v>
      </c>
      <c r="J9228" s="13">
        <f>(1 - Dashboard!$I$9) * H9228 * Dashboard!$I$8 * 'Lookups and Calculations'!$F$12</f>
        <v>0</v>
      </c>
      <c r="K9228" s="12">
        <f>(1 - Dashboard!$I$11) * I9228 * Dashboard!$I$10 * 'Lookups and Calculations'!$F$12</f>
        <v>0</v>
      </c>
      <c r="L9228" s="12">
        <f>(H9228 - I9228) * Dashboard!$I$13 * (Dashboard!$D$12 / 365) * 'Lookups and Calculations'!$F$12</f>
        <v>0</v>
      </c>
      <c r="M9228" s="3">
        <f>(G9228*2) * Dashboard!$I$13 * (Dashboard!$D$12 / 365) * 'Lookups and Calculations'!$F$12</f>
        <v>1602.0878730267946</v>
      </c>
      <c r="N9228" s="12">
        <f>H9228 * Dashboard!$I$14 * Dashboard!$I$15 * (Dashboard!$D$12 / 365) * 'Lookups and Calculations'!$F$12</f>
        <v>0</v>
      </c>
    </row>
    <row r="9229" spans="1:14" x14ac:dyDescent="0.35">
      <c r="A9229" s="2">
        <v>9228</v>
      </c>
      <c r="B9229" s="11">
        <v>2.133968274132592</v>
      </c>
      <c r="C9229" s="11">
        <v>0.70395995819005019</v>
      </c>
      <c r="D9229" s="3">
        <f>B9229*Dashboard!$D$11*Dashboard!$D$10*SQRT(Dashboard!$D$12/365)</f>
        <v>529825.41292882955</v>
      </c>
      <c r="E9229" s="3">
        <f>IF(Dashboard!$I$3,C9229*Dashboard!$E$11*Dashboard!$E$10*SQRT(Dashboard!$D$12/365),0)</f>
        <v>349560.84404301731</v>
      </c>
      <c r="F9229" s="3">
        <f>D9229+IF(Dashboard!$I$3,E9229,0)</f>
        <v>879386.2569718468</v>
      </c>
      <c r="G9229" s="3">
        <f>IF(Dashboard!$I$4, ('Lookups and Calculations'!$F$9) / (1 - 'Lookups and Calculations'!$F$10), 'Lookups and Calculations'!$F$9)</f>
        <v>1951878.888340465</v>
      </c>
      <c r="H9229" s="12">
        <f t="shared" si="288"/>
        <v>0</v>
      </c>
      <c r="I9229" s="12">
        <f t="shared" si="289"/>
        <v>0</v>
      </c>
      <c r="J9229" s="13">
        <f>(1 - Dashboard!$I$9) * H9229 * Dashboard!$I$8 * 'Lookups and Calculations'!$F$12</f>
        <v>0</v>
      </c>
      <c r="K9229" s="12">
        <f>(1 - Dashboard!$I$11) * I9229 * Dashboard!$I$10 * 'Lookups and Calculations'!$F$12</f>
        <v>0</v>
      </c>
      <c r="L9229" s="12">
        <f>(H9229 - I9229) * Dashboard!$I$13 * (Dashboard!$D$12 / 365) * 'Lookups and Calculations'!$F$12</f>
        <v>0</v>
      </c>
      <c r="M9229" s="3">
        <f>(G9229*2) * Dashboard!$I$13 * (Dashboard!$D$12 / 365) * 'Lookups and Calculations'!$F$12</f>
        <v>1602.0878730267946</v>
      </c>
      <c r="N9229" s="12">
        <f>H9229 * Dashboard!$I$14 * Dashboard!$I$15 * (Dashboard!$D$12 / 365) * 'Lookups and Calculations'!$F$12</f>
        <v>0</v>
      </c>
    </row>
    <row r="9230" spans="1:14" x14ac:dyDescent="0.35">
      <c r="A9230" s="2">
        <v>9229</v>
      </c>
      <c r="B9230" s="11">
        <v>-1.2978603081746105</v>
      </c>
      <c r="C9230" s="11">
        <v>-1.9424055642514546</v>
      </c>
      <c r="D9230" s="3">
        <f>B9230*Dashboard!$D$11*Dashboard!$D$10*SQRT(Dashboard!$D$12/365)</f>
        <v>-322235.0500885775</v>
      </c>
      <c r="E9230" s="3">
        <f>IF(Dashboard!$I$3,C9230*Dashboard!$E$11*Dashboard!$E$10*SQRT(Dashboard!$D$12/365),0)</f>
        <v>-964527.76981710549</v>
      </c>
      <c r="F9230" s="3">
        <f>D9230+IF(Dashboard!$I$3,E9230,0)</f>
        <v>-1286762.8199056829</v>
      </c>
      <c r="G9230" s="3">
        <f>IF(Dashboard!$I$4, ('Lookups and Calculations'!$F$9) / (1 - 'Lookups and Calculations'!$F$10), 'Lookups and Calculations'!$F$9)</f>
        <v>1951878.888340465</v>
      </c>
      <c r="H9230" s="12">
        <f t="shared" si="288"/>
        <v>0</v>
      </c>
      <c r="I9230" s="12">
        <f t="shared" si="289"/>
        <v>0</v>
      </c>
      <c r="J9230" s="13">
        <f>(1 - Dashboard!$I$9) * H9230 * Dashboard!$I$8 * 'Lookups and Calculations'!$F$12</f>
        <v>0</v>
      </c>
      <c r="K9230" s="12">
        <f>(1 - Dashboard!$I$11) * I9230 * Dashboard!$I$10 * 'Lookups and Calculations'!$F$12</f>
        <v>0</v>
      </c>
      <c r="L9230" s="12">
        <f>(H9230 - I9230) * Dashboard!$I$13 * (Dashboard!$D$12 / 365) * 'Lookups and Calculations'!$F$12</f>
        <v>0</v>
      </c>
      <c r="M9230" s="3">
        <f>(G9230*2) * Dashboard!$I$13 * (Dashboard!$D$12 / 365) * 'Lookups and Calculations'!$F$12</f>
        <v>1602.0878730267946</v>
      </c>
      <c r="N9230" s="12">
        <f>H9230 * Dashboard!$I$14 * Dashboard!$I$15 * (Dashboard!$D$12 / 365) * 'Lookups and Calculations'!$F$12</f>
        <v>0</v>
      </c>
    </row>
    <row r="9231" spans="1:14" x14ac:dyDescent="0.35">
      <c r="A9231" s="2">
        <v>9230</v>
      </c>
      <c r="B9231" s="11">
        <v>0.25132153360573967</v>
      </c>
      <c r="C9231" s="11">
        <v>-0.71342687796534465</v>
      </c>
      <c r="D9231" s="3">
        <f>B9231*Dashboard!$D$11*Dashboard!$D$10*SQRT(Dashboard!$D$12/365)</f>
        <v>62398.554343406409</v>
      </c>
      <c r="E9231" s="3">
        <f>IF(Dashboard!$I$3,C9231*Dashboard!$E$11*Dashboard!$E$10*SQRT(Dashboard!$D$12/365),0)</f>
        <v>-354261.77117479325</v>
      </c>
      <c r="F9231" s="3">
        <f>D9231+IF(Dashboard!$I$3,E9231,0)</f>
        <v>-291863.21683138685</v>
      </c>
      <c r="G9231" s="3">
        <f>IF(Dashboard!$I$4, ('Lookups and Calculations'!$F$9) / (1 - 'Lookups and Calculations'!$F$10), 'Lookups and Calculations'!$F$9)</f>
        <v>1951878.888340465</v>
      </c>
      <c r="H9231" s="12">
        <f t="shared" si="288"/>
        <v>0</v>
      </c>
      <c r="I9231" s="12">
        <f t="shared" si="289"/>
        <v>0</v>
      </c>
      <c r="J9231" s="13">
        <f>(1 - Dashboard!$I$9) * H9231 * Dashboard!$I$8 * 'Lookups and Calculations'!$F$12</f>
        <v>0</v>
      </c>
      <c r="K9231" s="12">
        <f>(1 - Dashboard!$I$11) * I9231 * Dashboard!$I$10 * 'Lookups and Calculations'!$F$12</f>
        <v>0</v>
      </c>
      <c r="L9231" s="12">
        <f>(H9231 - I9231) * Dashboard!$I$13 * (Dashboard!$D$12 / 365) * 'Lookups and Calculations'!$F$12</f>
        <v>0</v>
      </c>
      <c r="M9231" s="3">
        <f>(G9231*2) * Dashboard!$I$13 * (Dashboard!$D$12 / 365) * 'Lookups and Calculations'!$F$12</f>
        <v>1602.0878730267946</v>
      </c>
      <c r="N9231" s="12">
        <f>H9231 * Dashboard!$I$14 * Dashboard!$I$15 * (Dashboard!$D$12 / 365) * 'Lookups and Calculations'!$F$12</f>
        <v>0</v>
      </c>
    </row>
    <row r="9232" spans="1:14" x14ac:dyDescent="0.35">
      <c r="A9232" s="2">
        <v>9231</v>
      </c>
      <c r="B9232" s="11">
        <v>1.5163952240579064</v>
      </c>
      <c r="C9232" s="11">
        <v>1.560094889047859</v>
      </c>
      <c r="D9232" s="3">
        <f>B9232*Dashboard!$D$11*Dashboard!$D$10*SQRT(Dashboard!$D$12/365)</f>
        <v>376493.28506364912</v>
      </c>
      <c r="E9232" s="3">
        <f>IF(Dashboard!$I$3,C9232*Dashboard!$E$11*Dashboard!$E$10*SQRT(Dashboard!$D$12/365),0)</f>
        <v>774686.23017267976</v>
      </c>
      <c r="F9232" s="3">
        <f>D9232+IF(Dashboard!$I$3,E9232,0)</f>
        <v>1151179.5152363288</v>
      </c>
      <c r="G9232" s="3">
        <f>IF(Dashboard!$I$4, ('Lookups and Calculations'!$F$9) / (1 - 'Lookups and Calculations'!$F$10), 'Lookups and Calculations'!$F$9)</f>
        <v>1951878.888340465</v>
      </c>
      <c r="H9232" s="12">
        <f t="shared" si="288"/>
        <v>0</v>
      </c>
      <c r="I9232" s="12">
        <f t="shared" si="289"/>
        <v>0</v>
      </c>
      <c r="J9232" s="13">
        <f>(1 - Dashboard!$I$9) * H9232 * Dashboard!$I$8 * 'Lookups and Calculations'!$F$12</f>
        <v>0</v>
      </c>
      <c r="K9232" s="12">
        <f>(1 - Dashboard!$I$11) * I9232 * Dashboard!$I$10 * 'Lookups and Calculations'!$F$12</f>
        <v>0</v>
      </c>
      <c r="L9232" s="12">
        <f>(H9232 - I9232) * Dashboard!$I$13 * (Dashboard!$D$12 / 365) * 'Lookups and Calculations'!$F$12</f>
        <v>0</v>
      </c>
      <c r="M9232" s="3">
        <f>(G9232*2) * Dashboard!$I$13 * (Dashboard!$D$12 / 365) * 'Lookups and Calculations'!$F$12</f>
        <v>1602.0878730267946</v>
      </c>
      <c r="N9232" s="12">
        <f>H9232 * Dashboard!$I$14 * Dashboard!$I$15 * (Dashboard!$D$12 / 365) * 'Lookups and Calculations'!$F$12</f>
        <v>0</v>
      </c>
    </row>
    <row r="9233" spans="1:14" x14ac:dyDescent="0.35">
      <c r="A9233" s="2">
        <v>9232</v>
      </c>
      <c r="B9233" s="11">
        <v>0.9100056077051234</v>
      </c>
      <c r="C9233" s="11">
        <v>1.5570236340620303</v>
      </c>
      <c r="D9233" s="3">
        <f>B9233*Dashboard!$D$11*Dashboard!$D$10*SQRT(Dashboard!$D$12/365)</f>
        <v>225937.79987938091</v>
      </c>
      <c r="E9233" s="3">
        <f>IF(Dashboard!$I$3,C9233*Dashboard!$E$11*Dashboard!$E$10*SQRT(Dashboard!$D$12/365),0)</f>
        <v>773161.15694567689</v>
      </c>
      <c r="F9233" s="3">
        <f>D9233+IF(Dashboard!$I$3,E9233,0)</f>
        <v>999098.95682505774</v>
      </c>
      <c r="G9233" s="3">
        <f>IF(Dashboard!$I$4, ('Lookups and Calculations'!$F$9) / (1 - 'Lookups and Calculations'!$F$10), 'Lookups and Calculations'!$F$9)</f>
        <v>1951878.888340465</v>
      </c>
      <c r="H9233" s="12">
        <f t="shared" si="288"/>
        <v>0</v>
      </c>
      <c r="I9233" s="12">
        <f t="shared" si="289"/>
        <v>0</v>
      </c>
      <c r="J9233" s="13">
        <f>(1 - Dashboard!$I$9) * H9233 * Dashboard!$I$8 * 'Lookups and Calculations'!$F$12</f>
        <v>0</v>
      </c>
      <c r="K9233" s="12">
        <f>(1 - Dashboard!$I$11) * I9233 * Dashboard!$I$10 * 'Lookups and Calculations'!$F$12</f>
        <v>0</v>
      </c>
      <c r="L9233" s="12">
        <f>(H9233 - I9233) * Dashboard!$I$13 * (Dashboard!$D$12 / 365) * 'Lookups and Calculations'!$F$12</f>
        <v>0</v>
      </c>
      <c r="M9233" s="3">
        <f>(G9233*2) * Dashboard!$I$13 * (Dashboard!$D$12 / 365) * 'Lookups and Calculations'!$F$12</f>
        <v>1602.0878730267946</v>
      </c>
      <c r="N9233" s="12">
        <f>H9233 * Dashboard!$I$14 * Dashboard!$I$15 * (Dashboard!$D$12 / 365) * 'Lookups and Calculations'!$F$12</f>
        <v>0</v>
      </c>
    </row>
    <row r="9234" spans="1:14" x14ac:dyDescent="0.35">
      <c r="A9234" s="2">
        <v>9233</v>
      </c>
      <c r="B9234" s="11">
        <v>2.6582781540714251</v>
      </c>
      <c r="C9234" s="11">
        <v>9.1357484174868497E-3</v>
      </c>
      <c r="D9234" s="3">
        <f>B9234*Dashboard!$D$11*Dashboard!$D$10*SQRT(Dashboard!$D$12/365)</f>
        <v>660001.99615576328</v>
      </c>
      <c r="E9234" s="3">
        <f>IF(Dashboard!$I$3,C9234*Dashboard!$E$11*Dashboard!$E$10*SQRT(Dashboard!$D$12/365),0)</f>
        <v>4536.4795122611285</v>
      </c>
      <c r="F9234" s="3">
        <f>D9234+IF(Dashboard!$I$3,E9234,0)</f>
        <v>664538.47566802439</v>
      </c>
      <c r="G9234" s="3">
        <f>IF(Dashboard!$I$4, ('Lookups and Calculations'!$F$9) / (1 - 'Lookups and Calculations'!$F$10), 'Lookups and Calculations'!$F$9)</f>
        <v>1951878.888340465</v>
      </c>
      <c r="H9234" s="12">
        <f t="shared" si="288"/>
        <v>0</v>
      </c>
      <c r="I9234" s="12">
        <f t="shared" si="289"/>
        <v>0</v>
      </c>
      <c r="J9234" s="13">
        <f>(1 - Dashboard!$I$9) * H9234 * Dashboard!$I$8 * 'Lookups and Calculations'!$F$12</f>
        <v>0</v>
      </c>
      <c r="K9234" s="12">
        <f>(1 - Dashboard!$I$11) * I9234 * Dashboard!$I$10 * 'Lookups and Calculations'!$F$12</f>
        <v>0</v>
      </c>
      <c r="L9234" s="12">
        <f>(H9234 - I9234) * Dashboard!$I$13 * (Dashboard!$D$12 / 365) * 'Lookups and Calculations'!$F$12</f>
        <v>0</v>
      </c>
      <c r="M9234" s="3">
        <f>(G9234*2) * Dashboard!$I$13 * (Dashboard!$D$12 / 365) * 'Lookups and Calculations'!$F$12</f>
        <v>1602.0878730267946</v>
      </c>
      <c r="N9234" s="12">
        <f>H9234 * Dashboard!$I$14 * Dashboard!$I$15 * (Dashboard!$D$12 / 365) * 'Lookups and Calculations'!$F$12</f>
        <v>0</v>
      </c>
    </row>
    <row r="9235" spans="1:14" x14ac:dyDescent="0.35">
      <c r="A9235" s="2">
        <v>9234</v>
      </c>
      <c r="B9235" s="11">
        <v>-1.0648748055546873</v>
      </c>
      <c r="C9235" s="11">
        <v>-0.93889898217703405</v>
      </c>
      <c r="D9235" s="3">
        <f>B9235*Dashboard!$D$11*Dashboard!$D$10*SQRT(Dashboard!$D$12/365)</f>
        <v>-264388.99791040824</v>
      </c>
      <c r="E9235" s="3">
        <f>IF(Dashboard!$I$3,C9235*Dashboard!$E$11*Dashboard!$E$10*SQRT(Dashboard!$D$12/365),0)</f>
        <v>-466222.99587148993</v>
      </c>
      <c r="F9235" s="3">
        <f>D9235+IF(Dashboard!$I$3,E9235,0)</f>
        <v>-730611.99378189817</v>
      </c>
      <c r="G9235" s="3">
        <f>IF(Dashboard!$I$4, ('Lookups and Calculations'!$F$9) / (1 - 'Lookups and Calculations'!$F$10), 'Lookups and Calculations'!$F$9)</f>
        <v>1951878.888340465</v>
      </c>
      <c r="H9235" s="12">
        <f t="shared" si="288"/>
        <v>0</v>
      </c>
      <c r="I9235" s="12">
        <f t="shared" si="289"/>
        <v>0</v>
      </c>
      <c r="J9235" s="13">
        <f>(1 - Dashboard!$I$9) * H9235 * Dashboard!$I$8 * 'Lookups and Calculations'!$F$12</f>
        <v>0</v>
      </c>
      <c r="K9235" s="12">
        <f>(1 - Dashboard!$I$11) * I9235 * Dashboard!$I$10 * 'Lookups and Calculations'!$F$12</f>
        <v>0</v>
      </c>
      <c r="L9235" s="12">
        <f>(H9235 - I9235) * Dashboard!$I$13 * (Dashboard!$D$12 / 365) * 'Lookups and Calculations'!$F$12</f>
        <v>0</v>
      </c>
      <c r="M9235" s="3">
        <f>(G9235*2) * Dashboard!$I$13 * (Dashboard!$D$12 / 365) * 'Lookups and Calculations'!$F$12</f>
        <v>1602.0878730267946</v>
      </c>
      <c r="N9235" s="12">
        <f>H9235 * Dashboard!$I$14 * Dashboard!$I$15 * (Dashboard!$D$12 / 365) * 'Lookups and Calculations'!$F$12</f>
        <v>0</v>
      </c>
    </row>
    <row r="9236" spans="1:14" x14ac:dyDescent="0.35">
      <c r="A9236" s="2">
        <v>9235</v>
      </c>
      <c r="B9236" s="11">
        <v>1.4080769648821083</v>
      </c>
      <c r="C9236" s="11">
        <v>-1.2547022773012619</v>
      </c>
      <c r="D9236" s="3">
        <f>B9236*Dashboard!$D$11*Dashboard!$D$10*SQRT(Dashboard!$D$12/365)</f>
        <v>349599.83632253477</v>
      </c>
      <c r="E9236" s="3">
        <f>IF(Dashboard!$I$3,C9236*Dashboard!$E$11*Dashboard!$E$10*SQRT(Dashboard!$D$12/365),0)</f>
        <v>-623039.39588239533</v>
      </c>
      <c r="F9236" s="3">
        <f>D9236+IF(Dashboard!$I$3,E9236,0)</f>
        <v>-273439.55955986056</v>
      </c>
      <c r="G9236" s="3">
        <f>IF(Dashboard!$I$4, ('Lookups and Calculations'!$F$9) / (1 - 'Lookups and Calculations'!$F$10), 'Lookups and Calculations'!$F$9)</f>
        <v>1951878.888340465</v>
      </c>
      <c r="H9236" s="12">
        <f t="shared" si="288"/>
        <v>0</v>
      </c>
      <c r="I9236" s="12">
        <f t="shared" si="289"/>
        <v>0</v>
      </c>
      <c r="J9236" s="13">
        <f>(1 - Dashboard!$I$9) * H9236 * Dashboard!$I$8 * 'Lookups and Calculations'!$F$12</f>
        <v>0</v>
      </c>
      <c r="K9236" s="12">
        <f>(1 - Dashboard!$I$11) * I9236 * Dashboard!$I$10 * 'Lookups and Calculations'!$F$12</f>
        <v>0</v>
      </c>
      <c r="L9236" s="12">
        <f>(H9236 - I9236) * Dashboard!$I$13 * (Dashboard!$D$12 / 365) * 'Lookups and Calculations'!$F$12</f>
        <v>0</v>
      </c>
      <c r="M9236" s="3">
        <f>(G9236*2) * Dashboard!$I$13 * (Dashboard!$D$12 / 365) * 'Lookups and Calculations'!$F$12</f>
        <v>1602.0878730267946</v>
      </c>
      <c r="N9236" s="12">
        <f>H9236 * Dashboard!$I$14 * Dashboard!$I$15 * (Dashboard!$D$12 / 365) * 'Lookups and Calculations'!$F$12</f>
        <v>0</v>
      </c>
    </row>
    <row r="9237" spans="1:14" x14ac:dyDescent="0.35">
      <c r="A9237" s="2">
        <v>9236</v>
      </c>
      <c r="B9237" s="11">
        <v>-8.2267426748563369E-2</v>
      </c>
      <c r="C9237" s="11">
        <v>-1.4680353824260715</v>
      </c>
      <c r="D9237" s="3">
        <f>B9237*Dashboard!$D$11*Dashboard!$D$10*SQRT(Dashboard!$D$12/365)</f>
        <v>-20425.502045182497</v>
      </c>
      <c r="E9237" s="3">
        <f>IF(Dashboard!$I$3,C9237*Dashboard!$E$11*Dashboard!$E$10*SQRT(Dashboard!$D$12/365),0)</f>
        <v>-728972.83630346751</v>
      </c>
      <c r="F9237" s="3">
        <f>D9237+IF(Dashboard!$I$3,E9237,0)</f>
        <v>-749398.33834865002</v>
      </c>
      <c r="G9237" s="3">
        <f>IF(Dashboard!$I$4, ('Lookups and Calculations'!$F$9) / (1 - 'Lookups and Calculations'!$F$10), 'Lookups and Calculations'!$F$9)</f>
        <v>1951878.888340465</v>
      </c>
      <c r="H9237" s="12">
        <f t="shared" si="288"/>
        <v>0</v>
      </c>
      <c r="I9237" s="12">
        <f t="shared" si="289"/>
        <v>0</v>
      </c>
      <c r="J9237" s="13">
        <f>(1 - Dashboard!$I$9) * H9237 * Dashboard!$I$8 * 'Lookups and Calculations'!$F$12</f>
        <v>0</v>
      </c>
      <c r="K9237" s="12">
        <f>(1 - Dashboard!$I$11) * I9237 * Dashboard!$I$10 * 'Lookups and Calculations'!$F$12</f>
        <v>0</v>
      </c>
      <c r="L9237" s="12">
        <f>(H9237 - I9237) * Dashboard!$I$13 * (Dashboard!$D$12 / 365) * 'Lookups and Calculations'!$F$12</f>
        <v>0</v>
      </c>
      <c r="M9237" s="3">
        <f>(G9237*2) * Dashboard!$I$13 * (Dashboard!$D$12 / 365) * 'Lookups and Calculations'!$F$12</f>
        <v>1602.0878730267946</v>
      </c>
      <c r="N9237" s="12">
        <f>H9237 * Dashboard!$I$14 * Dashboard!$I$15 * (Dashboard!$D$12 / 365) * 'Lookups and Calculations'!$F$12</f>
        <v>0</v>
      </c>
    </row>
    <row r="9238" spans="1:14" x14ac:dyDescent="0.35">
      <c r="A9238" s="2">
        <v>9237</v>
      </c>
      <c r="B9238" s="11">
        <v>1.1443138518851204</v>
      </c>
      <c r="C9238" s="11">
        <v>0.15235134981522044</v>
      </c>
      <c r="D9238" s="3">
        <f>B9238*Dashboard!$D$11*Dashboard!$D$10*SQRT(Dashboard!$D$12/365)</f>
        <v>284112.26466881507</v>
      </c>
      <c r="E9238" s="3">
        <f>IF(Dashboard!$I$3,C9238*Dashboard!$E$11*Dashboard!$E$10*SQRT(Dashboard!$D$12/365),0)</f>
        <v>75652.124546157444</v>
      </c>
      <c r="F9238" s="3">
        <f>D9238+IF(Dashboard!$I$3,E9238,0)</f>
        <v>359764.3892149725</v>
      </c>
      <c r="G9238" s="3">
        <f>IF(Dashboard!$I$4, ('Lookups and Calculations'!$F$9) / (1 - 'Lookups and Calculations'!$F$10), 'Lookups and Calculations'!$F$9)</f>
        <v>1951878.888340465</v>
      </c>
      <c r="H9238" s="12">
        <f t="shared" si="288"/>
        <v>0</v>
      </c>
      <c r="I9238" s="12">
        <f t="shared" si="289"/>
        <v>0</v>
      </c>
      <c r="J9238" s="13">
        <f>(1 - Dashboard!$I$9) * H9238 * Dashboard!$I$8 * 'Lookups and Calculations'!$F$12</f>
        <v>0</v>
      </c>
      <c r="K9238" s="12">
        <f>(1 - Dashboard!$I$11) * I9238 * Dashboard!$I$10 * 'Lookups and Calculations'!$F$12</f>
        <v>0</v>
      </c>
      <c r="L9238" s="12">
        <f>(H9238 - I9238) * Dashboard!$I$13 * (Dashboard!$D$12 / 365) * 'Lookups and Calculations'!$F$12</f>
        <v>0</v>
      </c>
      <c r="M9238" s="3">
        <f>(G9238*2) * Dashboard!$I$13 * (Dashboard!$D$12 / 365) * 'Lookups and Calculations'!$F$12</f>
        <v>1602.0878730267946</v>
      </c>
      <c r="N9238" s="12">
        <f>H9238 * Dashboard!$I$14 * Dashboard!$I$15 * (Dashboard!$D$12 / 365) * 'Lookups and Calculations'!$F$12</f>
        <v>0</v>
      </c>
    </row>
    <row r="9239" spans="1:14" x14ac:dyDescent="0.35">
      <c r="A9239" s="2">
        <v>9238</v>
      </c>
      <c r="B9239" s="11">
        <v>-0.24574305275373101</v>
      </c>
      <c r="C9239" s="11">
        <v>0.26615772364366447</v>
      </c>
      <c r="D9239" s="3">
        <f>B9239*Dashboard!$D$11*Dashboard!$D$10*SQRT(Dashboard!$D$12/365)</f>
        <v>-61013.519262633032</v>
      </c>
      <c r="E9239" s="3">
        <f>IF(Dashboard!$I$3,C9239*Dashboard!$E$11*Dashboard!$E$10*SQRT(Dashboard!$D$12/365),0)</f>
        <v>132164.21963069905</v>
      </c>
      <c r="F9239" s="3">
        <f>D9239+IF(Dashboard!$I$3,E9239,0)</f>
        <v>71150.700368066027</v>
      </c>
      <c r="G9239" s="3">
        <f>IF(Dashboard!$I$4, ('Lookups and Calculations'!$F$9) / (1 - 'Lookups and Calculations'!$F$10), 'Lookups and Calculations'!$F$9)</f>
        <v>1951878.888340465</v>
      </c>
      <c r="H9239" s="12">
        <f t="shared" si="288"/>
        <v>0</v>
      </c>
      <c r="I9239" s="12">
        <f t="shared" si="289"/>
        <v>0</v>
      </c>
      <c r="J9239" s="13">
        <f>(1 - Dashboard!$I$9) * H9239 * Dashboard!$I$8 * 'Lookups and Calculations'!$F$12</f>
        <v>0</v>
      </c>
      <c r="K9239" s="12">
        <f>(1 - Dashboard!$I$11) * I9239 * Dashboard!$I$10 * 'Lookups and Calculations'!$F$12</f>
        <v>0</v>
      </c>
      <c r="L9239" s="12">
        <f>(H9239 - I9239) * Dashboard!$I$13 * (Dashboard!$D$12 / 365) * 'Lookups and Calculations'!$F$12</f>
        <v>0</v>
      </c>
      <c r="M9239" s="3">
        <f>(G9239*2) * Dashboard!$I$13 * (Dashboard!$D$12 / 365) * 'Lookups and Calculations'!$F$12</f>
        <v>1602.0878730267946</v>
      </c>
      <c r="N9239" s="12">
        <f>H9239 * Dashboard!$I$14 * Dashboard!$I$15 * (Dashboard!$D$12 / 365) * 'Lookups and Calculations'!$F$12</f>
        <v>0</v>
      </c>
    </row>
    <row r="9240" spans="1:14" x14ac:dyDescent="0.35">
      <c r="A9240" s="2">
        <v>9239</v>
      </c>
      <c r="B9240" s="11">
        <v>-2.8113893495791877E-3</v>
      </c>
      <c r="C9240" s="11">
        <v>-0.65961751508877187</v>
      </c>
      <c r="D9240" s="3">
        <f>B9240*Dashboard!$D$11*Dashboard!$D$10*SQRT(Dashboard!$D$12/365)</f>
        <v>-698.01671425971506</v>
      </c>
      <c r="E9240" s="3">
        <f>IF(Dashboard!$I$3,C9240*Dashboard!$E$11*Dashboard!$E$10*SQRT(Dashboard!$D$12/365),0)</f>
        <v>-327542.00382763735</v>
      </c>
      <c r="F9240" s="3">
        <f>D9240+IF(Dashboard!$I$3,E9240,0)</f>
        <v>-328240.02054189704</v>
      </c>
      <c r="G9240" s="3">
        <f>IF(Dashboard!$I$4, ('Lookups and Calculations'!$F$9) / (1 - 'Lookups and Calculations'!$F$10), 'Lookups and Calculations'!$F$9)</f>
        <v>1951878.888340465</v>
      </c>
      <c r="H9240" s="12">
        <f t="shared" si="288"/>
        <v>0</v>
      </c>
      <c r="I9240" s="12">
        <f t="shared" si="289"/>
        <v>0</v>
      </c>
      <c r="J9240" s="13">
        <f>(1 - Dashboard!$I$9) * H9240 * Dashboard!$I$8 * 'Lookups and Calculations'!$F$12</f>
        <v>0</v>
      </c>
      <c r="K9240" s="12">
        <f>(1 - Dashboard!$I$11) * I9240 * Dashboard!$I$10 * 'Lookups and Calculations'!$F$12</f>
        <v>0</v>
      </c>
      <c r="L9240" s="12">
        <f>(H9240 - I9240) * Dashboard!$I$13 * (Dashboard!$D$12 / 365) * 'Lookups and Calculations'!$F$12</f>
        <v>0</v>
      </c>
      <c r="M9240" s="3">
        <f>(G9240*2) * Dashboard!$I$13 * (Dashboard!$D$12 / 365) * 'Lookups and Calculations'!$F$12</f>
        <v>1602.0878730267946</v>
      </c>
      <c r="N9240" s="12">
        <f>H9240 * Dashboard!$I$14 * Dashboard!$I$15 * (Dashboard!$D$12 / 365) * 'Lookups and Calculations'!$F$12</f>
        <v>0</v>
      </c>
    </row>
    <row r="9241" spans="1:14" x14ac:dyDescent="0.35">
      <c r="A9241" s="2">
        <v>9240</v>
      </c>
      <c r="B9241" s="11">
        <v>1.0874754572256666</v>
      </c>
      <c r="C9241" s="11">
        <v>1.0591034068370795</v>
      </c>
      <c r="D9241" s="3">
        <f>B9241*Dashboard!$D$11*Dashboard!$D$10*SQRT(Dashboard!$D$12/365)</f>
        <v>270000.32763315423</v>
      </c>
      <c r="E9241" s="3">
        <f>IF(Dashboard!$I$3,C9241*Dashboard!$E$11*Dashboard!$E$10*SQRT(Dashboard!$D$12/365),0)</f>
        <v>525912.12968231784</v>
      </c>
      <c r="F9241" s="3">
        <f>D9241+IF(Dashboard!$I$3,E9241,0)</f>
        <v>795912.45731547207</v>
      </c>
      <c r="G9241" s="3">
        <f>IF(Dashboard!$I$4, ('Lookups and Calculations'!$F$9) / (1 - 'Lookups and Calculations'!$F$10), 'Lookups and Calculations'!$F$9)</f>
        <v>1951878.888340465</v>
      </c>
      <c r="H9241" s="12">
        <f t="shared" si="288"/>
        <v>0</v>
      </c>
      <c r="I9241" s="12">
        <f t="shared" si="289"/>
        <v>0</v>
      </c>
      <c r="J9241" s="13">
        <f>(1 - Dashboard!$I$9) * H9241 * Dashboard!$I$8 * 'Lookups and Calculations'!$F$12</f>
        <v>0</v>
      </c>
      <c r="K9241" s="12">
        <f>(1 - Dashboard!$I$11) * I9241 * Dashboard!$I$10 * 'Lookups and Calculations'!$F$12</f>
        <v>0</v>
      </c>
      <c r="L9241" s="12">
        <f>(H9241 - I9241) * Dashboard!$I$13 * (Dashboard!$D$12 / 365) * 'Lookups and Calculations'!$F$12</f>
        <v>0</v>
      </c>
      <c r="M9241" s="3">
        <f>(G9241*2) * Dashboard!$I$13 * (Dashboard!$D$12 / 365) * 'Lookups and Calculations'!$F$12</f>
        <v>1602.0878730267946</v>
      </c>
      <c r="N9241" s="12">
        <f>H9241 * Dashboard!$I$14 * Dashboard!$I$15 * (Dashboard!$D$12 / 365) * 'Lookups and Calculations'!$F$12</f>
        <v>0</v>
      </c>
    </row>
    <row r="9242" spans="1:14" x14ac:dyDescent="0.35">
      <c r="A9242" s="2">
        <v>9241</v>
      </c>
      <c r="B9242" s="11">
        <v>-1.178148363713055</v>
      </c>
      <c r="C9242" s="11">
        <v>7.3422507217571403E-2</v>
      </c>
      <c r="D9242" s="3">
        <f>B9242*Dashboard!$D$11*Dashboard!$D$10*SQRT(Dashboard!$D$12/365)</f>
        <v>-292512.75703685061</v>
      </c>
      <c r="E9242" s="3">
        <f>IF(Dashboard!$I$3,C9242*Dashboard!$E$11*Dashboard!$E$10*SQRT(Dashboard!$D$12/365),0)</f>
        <v>36458.939597527176</v>
      </c>
      <c r="F9242" s="3">
        <f>D9242+IF(Dashboard!$I$3,E9242,0)</f>
        <v>-256053.81743932344</v>
      </c>
      <c r="G9242" s="3">
        <f>IF(Dashboard!$I$4, ('Lookups and Calculations'!$F$9) / (1 - 'Lookups and Calculations'!$F$10), 'Lookups and Calculations'!$F$9)</f>
        <v>1951878.888340465</v>
      </c>
      <c r="H9242" s="12">
        <f t="shared" si="288"/>
        <v>0</v>
      </c>
      <c r="I9242" s="12">
        <f t="shared" si="289"/>
        <v>0</v>
      </c>
      <c r="J9242" s="13">
        <f>(1 - Dashboard!$I$9) * H9242 * Dashboard!$I$8 * 'Lookups and Calculations'!$F$12</f>
        <v>0</v>
      </c>
      <c r="K9242" s="12">
        <f>(1 - Dashboard!$I$11) * I9242 * Dashboard!$I$10 * 'Lookups and Calculations'!$F$12</f>
        <v>0</v>
      </c>
      <c r="L9242" s="12">
        <f>(H9242 - I9242) * Dashboard!$I$13 * (Dashboard!$D$12 / 365) * 'Lookups and Calculations'!$F$12</f>
        <v>0</v>
      </c>
      <c r="M9242" s="3">
        <f>(G9242*2) * Dashboard!$I$13 * (Dashboard!$D$12 / 365) * 'Lookups and Calculations'!$F$12</f>
        <v>1602.0878730267946</v>
      </c>
      <c r="N9242" s="12">
        <f>H9242 * Dashboard!$I$14 * Dashboard!$I$15 * (Dashboard!$D$12 / 365) * 'Lookups and Calculations'!$F$12</f>
        <v>0</v>
      </c>
    </row>
    <row r="9243" spans="1:14" x14ac:dyDescent="0.35">
      <c r="A9243" s="2">
        <v>9242</v>
      </c>
      <c r="B9243" s="11">
        <v>1.1753941810272623</v>
      </c>
      <c r="C9243" s="11">
        <v>5.9231338463693363E-2</v>
      </c>
      <c r="D9243" s="3">
        <f>B9243*Dashboard!$D$11*Dashboard!$D$10*SQRT(Dashboard!$D$12/365)</f>
        <v>291828.94369413593</v>
      </c>
      <c r="E9243" s="3">
        <f>IF(Dashboard!$I$3,C9243*Dashboard!$E$11*Dashboard!$E$10*SQRT(Dashboard!$D$12/365),0)</f>
        <v>29412.122701411536</v>
      </c>
      <c r="F9243" s="3">
        <f>D9243+IF(Dashboard!$I$3,E9243,0)</f>
        <v>321241.06639554747</v>
      </c>
      <c r="G9243" s="3">
        <f>IF(Dashboard!$I$4, ('Lookups and Calculations'!$F$9) / (1 - 'Lookups and Calculations'!$F$10), 'Lookups and Calculations'!$F$9)</f>
        <v>1951878.888340465</v>
      </c>
      <c r="H9243" s="12">
        <f t="shared" si="288"/>
        <v>0</v>
      </c>
      <c r="I9243" s="12">
        <f t="shared" si="289"/>
        <v>0</v>
      </c>
      <c r="J9243" s="13">
        <f>(1 - Dashboard!$I$9) * H9243 * Dashboard!$I$8 * 'Lookups and Calculations'!$F$12</f>
        <v>0</v>
      </c>
      <c r="K9243" s="12">
        <f>(1 - Dashboard!$I$11) * I9243 * Dashboard!$I$10 * 'Lookups and Calculations'!$F$12</f>
        <v>0</v>
      </c>
      <c r="L9243" s="12">
        <f>(H9243 - I9243) * Dashboard!$I$13 * (Dashboard!$D$12 / 365) * 'Lookups and Calculations'!$F$12</f>
        <v>0</v>
      </c>
      <c r="M9243" s="3">
        <f>(G9243*2) * Dashboard!$I$13 * (Dashboard!$D$12 / 365) * 'Lookups and Calculations'!$F$12</f>
        <v>1602.0878730267946</v>
      </c>
      <c r="N9243" s="12">
        <f>H9243 * Dashboard!$I$14 * Dashboard!$I$15 * (Dashboard!$D$12 / 365) * 'Lookups and Calculations'!$F$12</f>
        <v>0</v>
      </c>
    </row>
    <row r="9244" spans="1:14" x14ac:dyDescent="0.35">
      <c r="A9244" s="2">
        <v>9243</v>
      </c>
      <c r="B9244" s="11">
        <v>-0.86849898755929367</v>
      </c>
      <c r="C9244" s="11">
        <v>-0.45492393692939853</v>
      </c>
      <c r="D9244" s="3">
        <f>B9244*Dashboard!$D$11*Dashboard!$D$10*SQRT(Dashboard!$D$12/365)</f>
        <v>-215632.46290477982</v>
      </c>
      <c r="E9244" s="3">
        <f>IF(Dashboard!$I$3,C9244*Dashboard!$E$11*Dashboard!$E$10*SQRT(Dashboard!$D$12/365),0)</f>
        <v>-225898.63744136551</v>
      </c>
      <c r="F9244" s="3">
        <f>D9244+IF(Dashboard!$I$3,E9244,0)</f>
        <v>-441531.10034614534</v>
      </c>
      <c r="G9244" s="3">
        <f>IF(Dashboard!$I$4, ('Lookups and Calculations'!$F$9) / (1 - 'Lookups and Calculations'!$F$10), 'Lookups and Calculations'!$F$9)</f>
        <v>1951878.888340465</v>
      </c>
      <c r="H9244" s="12">
        <f t="shared" si="288"/>
        <v>0</v>
      </c>
      <c r="I9244" s="12">
        <f t="shared" si="289"/>
        <v>0</v>
      </c>
      <c r="J9244" s="13">
        <f>(1 - Dashboard!$I$9) * H9244 * Dashboard!$I$8 * 'Lookups and Calculations'!$F$12</f>
        <v>0</v>
      </c>
      <c r="K9244" s="12">
        <f>(1 - Dashboard!$I$11) * I9244 * Dashboard!$I$10 * 'Lookups and Calculations'!$F$12</f>
        <v>0</v>
      </c>
      <c r="L9244" s="12">
        <f>(H9244 - I9244) * Dashboard!$I$13 * (Dashboard!$D$12 / 365) * 'Lookups and Calculations'!$F$12</f>
        <v>0</v>
      </c>
      <c r="M9244" s="3">
        <f>(G9244*2) * Dashboard!$I$13 * (Dashboard!$D$12 / 365) * 'Lookups and Calculations'!$F$12</f>
        <v>1602.0878730267946</v>
      </c>
      <c r="N9244" s="12">
        <f>H9244 * Dashboard!$I$14 * Dashboard!$I$15 * (Dashboard!$D$12 / 365) * 'Lookups and Calculations'!$F$12</f>
        <v>0</v>
      </c>
    </row>
    <row r="9245" spans="1:14" x14ac:dyDescent="0.35">
      <c r="A9245" s="2">
        <v>9244</v>
      </c>
      <c r="B9245" s="11">
        <v>0.52282774990690772</v>
      </c>
      <c r="C9245" s="11">
        <v>0.52306328543789049</v>
      </c>
      <c r="D9245" s="3">
        <f>B9245*Dashboard!$D$11*Dashboard!$D$10*SQRT(Dashboard!$D$12/365)</f>
        <v>129808.59736430488</v>
      </c>
      <c r="E9245" s="3">
        <f>IF(Dashboard!$I$3,C9245*Dashboard!$E$11*Dashboard!$E$10*SQRT(Dashboard!$D$12/365),0)</f>
        <v>259734.15308405965</v>
      </c>
      <c r="F9245" s="3">
        <f>D9245+IF(Dashboard!$I$3,E9245,0)</f>
        <v>389542.75044836453</v>
      </c>
      <c r="G9245" s="3">
        <f>IF(Dashboard!$I$4, ('Lookups and Calculations'!$F$9) / (1 - 'Lookups and Calculations'!$F$10), 'Lookups and Calculations'!$F$9)</f>
        <v>1951878.888340465</v>
      </c>
      <c r="H9245" s="12">
        <f t="shared" si="288"/>
        <v>0</v>
      </c>
      <c r="I9245" s="12">
        <f t="shared" si="289"/>
        <v>0</v>
      </c>
      <c r="J9245" s="13">
        <f>(1 - Dashboard!$I$9) * H9245 * Dashboard!$I$8 * 'Lookups and Calculations'!$F$12</f>
        <v>0</v>
      </c>
      <c r="K9245" s="12">
        <f>(1 - Dashboard!$I$11) * I9245 * Dashboard!$I$10 * 'Lookups and Calculations'!$F$12</f>
        <v>0</v>
      </c>
      <c r="L9245" s="12">
        <f>(H9245 - I9245) * Dashboard!$I$13 * (Dashboard!$D$12 / 365) * 'Lookups and Calculations'!$F$12</f>
        <v>0</v>
      </c>
      <c r="M9245" s="3">
        <f>(G9245*2) * Dashboard!$I$13 * (Dashboard!$D$12 / 365) * 'Lookups and Calculations'!$F$12</f>
        <v>1602.0878730267946</v>
      </c>
      <c r="N9245" s="12">
        <f>H9245 * Dashboard!$I$14 * Dashboard!$I$15 * (Dashboard!$D$12 / 365) * 'Lookups and Calculations'!$F$12</f>
        <v>0</v>
      </c>
    </row>
    <row r="9246" spans="1:14" x14ac:dyDescent="0.35">
      <c r="A9246" s="2">
        <v>9245</v>
      </c>
      <c r="B9246" s="11">
        <v>-2.2351256260249346</v>
      </c>
      <c r="C9246" s="11">
        <v>-1.4724552261143287</v>
      </c>
      <c r="D9246" s="3">
        <f>B9246*Dashboard!$D$11*Dashboard!$D$10*SQRT(Dashboard!$D$12/365)</f>
        <v>-554940.9389592869</v>
      </c>
      <c r="E9246" s="3">
        <f>IF(Dashboard!$I$3,C9246*Dashboard!$E$11*Dashboard!$E$10*SQRT(Dashboard!$D$12/365),0)</f>
        <v>-731167.5695013298</v>
      </c>
      <c r="F9246" s="3">
        <f>D9246+IF(Dashboard!$I$3,E9246,0)</f>
        <v>-1286108.5084606167</v>
      </c>
      <c r="G9246" s="3">
        <f>IF(Dashboard!$I$4, ('Lookups and Calculations'!$F$9) / (1 - 'Lookups and Calculations'!$F$10), 'Lookups and Calculations'!$F$9)</f>
        <v>1951878.888340465</v>
      </c>
      <c r="H9246" s="12">
        <f t="shared" si="288"/>
        <v>0</v>
      </c>
      <c r="I9246" s="12">
        <f t="shared" si="289"/>
        <v>0</v>
      </c>
      <c r="J9246" s="13">
        <f>(1 - Dashboard!$I$9) * H9246 * Dashboard!$I$8 * 'Lookups and Calculations'!$F$12</f>
        <v>0</v>
      </c>
      <c r="K9246" s="12">
        <f>(1 - Dashboard!$I$11) * I9246 * Dashboard!$I$10 * 'Lookups and Calculations'!$F$12</f>
        <v>0</v>
      </c>
      <c r="L9246" s="12">
        <f>(H9246 - I9246) * Dashboard!$I$13 * (Dashboard!$D$12 / 365) * 'Lookups and Calculations'!$F$12</f>
        <v>0</v>
      </c>
      <c r="M9246" s="3">
        <f>(G9246*2) * Dashboard!$I$13 * (Dashboard!$D$12 / 365) * 'Lookups and Calculations'!$F$12</f>
        <v>1602.0878730267946</v>
      </c>
      <c r="N9246" s="12">
        <f>H9246 * Dashboard!$I$14 * Dashboard!$I$15 * (Dashboard!$D$12 / 365) * 'Lookups and Calculations'!$F$12</f>
        <v>0</v>
      </c>
    </row>
    <row r="9247" spans="1:14" x14ac:dyDescent="0.35">
      <c r="A9247" s="2">
        <v>9246</v>
      </c>
      <c r="B9247" s="11">
        <v>-1.3227731736071833</v>
      </c>
      <c r="C9247" s="11">
        <v>1.1538390756273404</v>
      </c>
      <c r="D9247" s="3">
        <f>B9247*Dashboard!$D$11*Dashboard!$D$10*SQRT(Dashboard!$D$12/365)</f>
        <v>-328420.46032876417</v>
      </c>
      <c r="E9247" s="3">
        <f>IF(Dashboard!$I$3,C9247*Dashboard!$E$11*Dashboard!$E$10*SQRT(Dashboard!$D$12/365),0)</f>
        <v>572954.40809321997</v>
      </c>
      <c r="F9247" s="3">
        <f>D9247+IF(Dashboard!$I$3,E9247,0)</f>
        <v>244533.94776445581</v>
      </c>
      <c r="G9247" s="3">
        <f>IF(Dashboard!$I$4, ('Lookups and Calculations'!$F$9) / (1 - 'Lookups and Calculations'!$F$10), 'Lookups and Calculations'!$F$9)</f>
        <v>1951878.888340465</v>
      </c>
      <c r="H9247" s="12">
        <f t="shared" si="288"/>
        <v>0</v>
      </c>
      <c r="I9247" s="12">
        <f t="shared" si="289"/>
        <v>0</v>
      </c>
      <c r="J9247" s="13">
        <f>(1 - Dashboard!$I$9) * H9247 * Dashboard!$I$8 * 'Lookups and Calculations'!$F$12</f>
        <v>0</v>
      </c>
      <c r="K9247" s="12">
        <f>(1 - Dashboard!$I$11) * I9247 * Dashboard!$I$10 * 'Lookups and Calculations'!$F$12</f>
        <v>0</v>
      </c>
      <c r="L9247" s="12">
        <f>(H9247 - I9247) * Dashboard!$I$13 * (Dashboard!$D$12 / 365) * 'Lookups and Calculations'!$F$12</f>
        <v>0</v>
      </c>
      <c r="M9247" s="3">
        <f>(G9247*2) * Dashboard!$I$13 * (Dashboard!$D$12 / 365) * 'Lookups and Calculations'!$F$12</f>
        <v>1602.0878730267946</v>
      </c>
      <c r="N9247" s="12">
        <f>H9247 * Dashboard!$I$14 * Dashboard!$I$15 * (Dashboard!$D$12 / 365) * 'Lookups and Calculations'!$F$12</f>
        <v>0</v>
      </c>
    </row>
    <row r="9248" spans="1:14" x14ac:dyDescent="0.35">
      <c r="A9248" s="2">
        <v>9247</v>
      </c>
      <c r="B9248" s="11">
        <v>0.42365175317265141</v>
      </c>
      <c r="C9248" s="11">
        <v>0.94041422410131503</v>
      </c>
      <c r="D9248" s="3">
        <f>B9248*Dashboard!$D$11*Dashboard!$D$10*SQRT(Dashboard!$D$12/365)</f>
        <v>105185.00569272095</v>
      </c>
      <c r="E9248" s="3">
        <f>IF(Dashboard!$I$3,C9248*Dashboard!$E$11*Dashboard!$E$10*SQRT(Dashboard!$D$12/365),0)</f>
        <v>466975.40975500515</v>
      </c>
      <c r="F9248" s="3">
        <f>D9248+IF(Dashboard!$I$3,E9248,0)</f>
        <v>572160.41544772615</v>
      </c>
      <c r="G9248" s="3">
        <f>IF(Dashboard!$I$4, ('Lookups and Calculations'!$F$9) / (1 - 'Lookups and Calculations'!$F$10), 'Lookups and Calculations'!$F$9)</f>
        <v>1951878.888340465</v>
      </c>
      <c r="H9248" s="12">
        <f t="shared" si="288"/>
        <v>0</v>
      </c>
      <c r="I9248" s="12">
        <f t="shared" si="289"/>
        <v>0</v>
      </c>
      <c r="J9248" s="13">
        <f>(1 - Dashboard!$I$9) * H9248 * Dashboard!$I$8 * 'Lookups and Calculations'!$F$12</f>
        <v>0</v>
      </c>
      <c r="K9248" s="12">
        <f>(1 - Dashboard!$I$11) * I9248 * Dashboard!$I$10 * 'Lookups and Calculations'!$F$12</f>
        <v>0</v>
      </c>
      <c r="L9248" s="12">
        <f>(H9248 - I9248) * Dashboard!$I$13 * (Dashboard!$D$12 / 365) * 'Lookups and Calculations'!$F$12</f>
        <v>0</v>
      </c>
      <c r="M9248" s="3">
        <f>(G9248*2) * Dashboard!$I$13 * (Dashboard!$D$12 / 365) * 'Lookups and Calculations'!$F$12</f>
        <v>1602.0878730267946</v>
      </c>
      <c r="N9248" s="12">
        <f>H9248 * Dashboard!$I$14 * Dashboard!$I$15 * (Dashboard!$D$12 / 365) * 'Lookups and Calculations'!$F$12</f>
        <v>0</v>
      </c>
    </row>
    <row r="9249" spans="1:14" x14ac:dyDescent="0.35">
      <c r="A9249" s="2">
        <v>9248</v>
      </c>
      <c r="B9249" s="11">
        <v>1.5909968112957464</v>
      </c>
      <c r="C9249" s="11">
        <v>-0.79315315160371902</v>
      </c>
      <c r="D9249" s="3">
        <f>B9249*Dashboard!$D$11*Dashboard!$D$10*SQRT(Dashboard!$D$12/365)</f>
        <v>395015.49893278506</v>
      </c>
      <c r="E9249" s="3">
        <f>IF(Dashboard!$I$3,C9249*Dashboard!$E$11*Dashboard!$E$10*SQRT(Dashboard!$D$12/365),0)</f>
        <v>-393850.93129845872</v>
      </c>
      <c r="F9249" s="3">
        <f>D9249+IF(Dashboard!$I$3,E9249,0)</f>
        <v>1164.5676343263476</v>
      </c>
      <c r="G9249" s="3">
        <f>IF(Dashboard!$I$4, ('Lookups and Calculations'!$F$9) / (1 - 'Lookups and Calculations'!$F$10), 'Lookups and Calculations'!$F$9)</f>
        <v>1951878.888340465</v>
      </c>
      <c r="H9249" s="12">
        <f t="shared" si="288"/>
        <v>0</v>
      </c>
      <c r="I9249" s="12">
        <f t="shared" si="289"/>
        <v>0</v>
      </c>
      <c r="J9249" s="13">
        <f>(1 - Dashboard!$I$9) * H9249 * Dashboard!$I$8 * 'Lookups and Calculations'!$F$12</f>
        <v>0</v>
      </c>
      <c r="K9249" s="12">
        <f>(1 - Dashboard!$I$11) * I9249 * Dashboard!$I$10 * 'Lookups and Calculations'!$F$12</f>
        <v>0</v>
      </c>
      <c r="L9249" s="12">
        <f>(H9249 - I9249) * Dashboard!$I$13 * (Dashboard!$D$12 / 365) * 'Lookups and Calculations'!$F$12</f>
        <v>0</v>
      </c>
      <c r="M9249" s="3">
        <f>(G9249*2) * Dashboard!$I$13 * (Dashboard!$D$12 / 365) * 'Lookups and Calculations'!$F$12</f>
        <v>1602.0878730267946</v>
      </c>
      <c r="N9249" s="12">
        <f>H9249 * Dashboard!$I$14 * Dashboard!$I$15 * (Dashboard!$D$12 / 365) * 'Lookups and Calculations'!$F$12</f>
        <v>0</v>
      </c>
    </row>
    <row r="9250" spans="1:14" x14ac:dyDescent="0.35">
      <c r="A9250" s="2">
        <v>9249</v>
      </c>
      <c r="B9250" s="11">
        <v>-0.75818251484080101</v>
      </c>
      <c r="C9250" s="11">
        <v>0.44784221729977597</v>
      </c>
      <c r="D9250" s="3">
        <f>B9250*Dashboard!$D$11*Dashboard!$D$10*SQRT(Dashboard!$D$12/365)</f>
        <v>-188242.89417527971</v>
      </c>
      <c r="E9250" s="3">
        <f>IF(Dashboard!$I$3,C9250*Dashboard!$E$11*Dashboard!$E$10*SQRT(Dashboard!$D$12/365),0)</f>
        <v>222382.11372122151</v>
      </c>
      <c r="F9250" s="3">
        <f>D9250+IF(Dashboard!$I$3,E9250,0)</f>
        <v>34139.2195459418</v>
      </c>
      <c r="G9250" s="3">
        <f>IF(Dashboard!$I$4, ('Lookups and Calculations'!$F$9) / (1 - 'Lookups and Calculations'!$F$10), 'Lookups and Calculations'!$F$9)</f>
        <v>1951878.888340465</v>
      </c>
      <c r="H9250" s="12">
        <f t="shared" si="288"/>
        <v>0</v>
      </c>
      <c r="I9250" s="12">
        <f t="shared" si="289"/>
        <v>0</v>
      </c>
      <c r="J9250" s="13">
        <f>(1 - Dashboard!$I$9) * H9250 * Dashboard!$I$8 * 'Lookups and Calculations'!$F$12</f>
        <v>0</v>
      </c>
      <c r="K9250" s="12">
        <f>(1 - Dashboard!$I$11) * I9250 * Dashboard!$I$10 * 'Lookups and Calculations'!$F$12</f>
        <v>0</v>
      </c>
      <c r="L9250" s="12">
        <f>(H9250 - I9250) * Dashboard!$I$13 * (Dashboard!$D$12 / 365) * 'Lookups and Calculations'!$F$12</f>
        <v>0</v>
      </c>
      <c r="M9250" s="3">
        <f>(G9250*2) * Dashboard!$I$13 * (Dashboard!$D$12 / 365) * 'Lookups and Calculations'!$F$12</f>
        <v>1602.0878730267946</v>
      </c>
      <c r="N9250" s="12">
        <f>H9250 * Dashboard!$I$14 * Dashboard!$I$15 * (Dashboard!$D$12 / 365) * 'Lookups and Calculations'!$F$12</f>
        <v>0</v>
      </c>
    </row>
    <row r="9251" spans="1:14" x14ac:dyDescent="0.35">
      <c r="A9251" s="2">
        <v>9250</v>
      </c>
      <c r="B9251" s="11">
        <v>-1.4377409505753507</v>
      </c>
      <c r="C9251" s="11">
        <v>-1.5533526148338928</v>
      </c>
      <c r="D9251" s="3">
        <f>B9251*Dashboard!$D$11*Dashboard!$D$10*SQRT(Dashboard!$D$12/365)</f>
        <v>-356964.86309427785</v>
      </c>
      <c r="E9251" s="3">
        <f>IF(Dashboard!$I$3,C9251*Dashboard!$E$11*Dashboard!$E$10*SQRT(Dashboard!$D$12/365),0)</f>
        <v>-771338.26266744931</v>
      </c>
      <c r="F9251" s="3">
        <f>D9251+IF(Dashboard!$I$3,E9251,0)</f>
        <v>-1128303.1257617271</v>
      </c>
      <c r="G9251" s="3">
        <f>IF(Dashboard!$I$4, ('Lookups and Calculations'!$F$9) / (1 - 'Lookups and Calculations'!$F$10), 'Lookups and Calculations'!$F$9)</f>
        <v>1951878.888340465</v>
      </c>
      <c r="H9251" s="12">
        <f t="shared" si="288"/>
        <v>0</v>
      </c>
      <c r="I9251" s="12">
        <f t="shared" si="289"/>
        <v>0</v>
      </c>
      <c r="J9251" s="13">
        <f>(1 - Dashboard!$I$9) * H9251 * Dashboard!$I$8 * 'Lookups and Calculations'!$F$12</f>
        <v>0</v>
      </c>
      <c r="K9251" s="12">
        <f>(1 - Dashboard!$I$11) * I9251 * Dashboard!$I$10 * 'Lookups and Calculations'!$F$12</f>
        <v>0</v>
      </c>
      <c r="L9251" s="12">
        <f>(H9251 - I9251) * Dashboard!$I$13 * (Dashboard!$D$12 / 365) * 'Lookups and Calculations'!$F$12</f>
        <v>0</v>
      </c>
      <c r="M9251" s="3">
        <f>(G9251*2) * Dashboard!$I$13 * (Dashboard!$D$12 / 365) * 'Lookups and Calculations'!$F$12</f>
        <v>1602.0878730267946</v>
      </c>
      <c r="N9251" s="12">
        <f>H9251 * Dashboard!$I$14 * Dashboard!$I$15 * (Dashboard!$D$12 / 365) * 'Lookups and Calculations'!$F$12</f>
        <v>0</v>
      </c>
    </row>
    <row r="9252" spans="1:14" x14ac:dyDescent="0.35">
      <c r="A9252" s="2">
        <v>9251</v>
      </c>
      <c r="B9252" s="11">
        <v>-0.78342248915748758</v>
      </c>
      <c r="C9252" s="11">
        <v>-0.38308586046941545</v>
      </c>
      <c r="D9252" s="3">
        <f>B9252*Dashboard!$D$11*Dashboard!$D$10*SQRT(Dashboard!$D$12/365)</f>
        <v>-194509.51958707845</v>
      </c>
      <c r="E9252" s="3">
        <f>IF(Dashboard!$I$3,C9252*Dashboard!$E$11*Dashboard!$E$10*SQRT(Dashboard!$D$12/365),0)</f>
        <v>-190226.46837887599</v>
      </c>
      <c r="F9252" s="3">
        <f>D9252+IF(Dashboard!$I$3,E9252,0)</f>
        <v>-384735.98796595447</v>
      </c>
      <c r="G9252" s="3">
        <f>IF(Dashboard!$I$4, ('Lookups and Calculations'!$F$9) / (1 - 'Lookups and Calculations'!$F$10), 'Lookups and Calculations'!$F$9)</f>
        <v>1951878.888340465</v>
      </c>
      <c r="H9252" s="12">
        <f t="shared" si="288"/>
        <v>0</v>
      </c>
      <c r="I9252" s="12">
        <f t="shared" si="289"/>
        <v>0</v>
      </c>
      <c r="J9252" s="13">
        <f>(1 - Dashboard!$I$9) * H9252 * Dashboard!$I$8 * 'Lookups and Calculations'!$F$12</f>
        <v>0</v>
      </c>
      <c r="K9252" s="12">
        <f>(1 - Dashboard!$I$11) * I9252 * Dashboard!$I$10 * 'Lookups and Calculations'!$F$12</f>
        <v>0</v>
      </c>
      <c r="L9252" s="12">
        <f>(H9252 - I9252) * Dashboard!$I$13 * (Dashboard!$D$12 / 365) * 'Lookups and Calculations'!$F$12</f>
        <v>0</v>
      </c>
      <c r="M9252" s="3">
        <f>(G9252*2) * Dashboard!$I$13 * (Dashboard!$D$12 / 365) * 'Lookups and Calculations'!$F$12</f>
        <v>1602.0878730267946</v>
      </c>
      <c r="N9252" s="12">
        <f>H9252 * Dashboard!$I$14 * Dashboard!$I$15 * (Dashboard!$D$12 / 365) * 'Lookups and Calculations'!$F$12</f>
        <v>0</v>
      </c>
    </row>
    <row r="9253" spans="1:14" x14ac:dyDescent="0.35">
      <c r="A9253" s="2">
        <v>9252</v>
      </c>
      <c r="B9253" s="11">
        <v>-0.45427268555109435</v>
      </c>
      <c r="C9253" s="11">
        <v>0.55671862674566619</v>
      </c>
      <c r="D9253" s="3">
        <f>B9253*Dashboard!$D$11*Dashboard!$D$10*SQRT(Dashboard!$D$12/365)</f>
        <v>-112787.62487798925</v>
      </c>
      <c r="E9253" s="3">
        <f>IF(Dashboard!$I$3,C9253*Dashboard!$E$11*Dashboard!$E$10*SQRT(Dashboard!$D$12/365),0)</f>
        <v>276446.16827360226</v>
      </c>
      <c r="F9253" s="3">
        <f>D9253+IF(Dashboard!$I$3,E9253,0)</f>
        <v>163658.54339561303</v>
      </c>
      <c r="G9253" s="3">
        <f>IF(Dashboard!$I$4, ('Lookups and Calculations'!$F$9) / (1 - 'Lookups and Calculations'!$F$10), 'Lookups and Calculations'!$F$9)</f>
        <v>1951878.888340465</v>
      </c>
      <c r="H9253" s="12">
        <f t="shared" si="288"/>
        <v>0</v>
      </c>
      <c r="I9253" s="12">
        <f t="shared" si="289"/>
        <v>0</v>
      </c>
      <c r="J9253" s="13">
        <f>(1 - Dashboard!$I$9) * H9253 * Dashboard!$I$8 * 'Lookups and Calculations'!$F$12</f>
        <v>0</v>
      </c>
      <c r="K9253" s="12">
        <f>(1 - Dashboard!$I$11) * I9253 * Dashboard!$I$10 * 'Lookups and Calculations'!$F$12</f>
        <v>0</v>
      </c>
      <c r="L9253" s="12">
        <f>(H9253 - I9253) * Dashboard!$I$13 * (Dashboard!$D$12 / 365) * 'Lookups and Calculations'!$F$12</f>
        <v>0</v>
      </c>
      <c r="M9253" s="3">
        <f>(G9253*2) * Dashboard!$I$13 * (Dashboard!$D$12 / 365) * 'Lookups and Calculations'!$F$12</f>
        <v>1602.0878730267946</v>
      </c>
      <c r="N9253" s="12">
        <f>H9253 * Dashboard!$I$14 * Dashboard!$I$15 * (Dashboard!$D$12 / 365) * 'Lookups and Calculations'!$F$12</f>
        <v>0</v>
      </c>
    </row>
    <row r="9254" spans="1:14" x14ac:dyDescent="0.35">
      <c r="A9254" s="2">
        <v>9253</v>
      </c>
      <c r="B9254" s="11">
        <v>-0.48228197387883848</v>
      </c>
      <c r="C9254" s="11">
        <v>-1.0219090073975643</v>
      </c>
      <c r="D9254" s="3">
        <f>B9254*Dashboard!$D$11*Dashboard!$D$10*SQRT(Dashboard!$D$12/365)</f>
        <v>-119741.82046467003</v>
      </c>
      <c r="E9254" s="3">
        <f>IF(Dashboard!$I$3,C9254*Dashboard!$E$11*Dashboard!$E$10*SQRT(Dashboard!$D$12/365),0)</f>
        <v>-507442.74728281505</v>
      </c>
      <c r="F9254" s="3">
        <f>D9254+IF(Dashboard!$I$3,E9254,0)</f>
        <v>-627184.56774748513</v>
      </c>
      <c r="G9254" s="3">
        <f>IF(Dashboard!$I$4, ('Lookups and Calculations'!$F$9) / (1 - 'Lookups and Calculations'!$F$10), 'Lookups and Calculations'!$F$9)</f>
        <v>1951878.888340465</v>
      </c>
      <c r="H9254" s="12">
        <f t="shared" si="288"/>
        <v>0</v>
      </c>
      <c r="I9254" s="12">
        <f t="shared" si="289"/>
        <v>0</v>
      </c>
      <c r="J9254" s="13">
        <f>(1 - Dashboard!$I$9) * H9254 * Dashboard!$I$8 * 'Lookups and Calculations'!$F$12</f>
        <v>0</v>
      </c>
      <c r="K9254" s="12">
        <f>(1 - Dashboard!$I$11) * I9254 * Dashboard!$I$10 * 'Lookups and Calculations'!$F$12</f>
        <v>0</v>
      </c>
      <c r="L9254" s="12">
        <f>(H9254 - I9254) * Dashboard!$I$13 * (Dashboard!$D$12 / 365) * 'Lookups and Calculations'!$F$12</f>
        <v>0</v>
      </c>
      <c r="M9254" s="3">
        <f>(G9254*2) * Dashboard!$I$13 * (Dashboard!$D$12 / 365) * 'Lookups and Calculations'!$F$12</f>
        <v>1602.0878730267946</v>
      </c>
      <c r="N9254" s="12">
        <f>H9254 * Dashboard!$I$14 * Dashboard!$I$15 * (Dashboard!$D$12 / 365) * 'Lookups and Calculations'!$F$12</f>
        <v>0</v>
      </c>
    </row>
    <row r="9255" spans="1:14" x14ac:dyDescent="0.35">
      <c r="A9255" s="2">
        <v>9254</v>
      </c>
      <c r="B9255" s="11">
        <v>1.1566534069680285</v>
      </c>
      <c r="C9255" s="11">
        <v>-0.1788583644828248</v>
      </c>
      <c r="D9255" s="3">
        <f>B9255*Dashboard!$D$11*Dashboard!$D$10*SQRT(Dashboard!$D$12/365)</f>
        <v>287175.95120361948</v>
      </c>
      <c r="E9255" s="3">
        <f>IF(Dashboard!$I$3,C9255*Dashboard!$E$11*Dashboard!$E$10*SQRT(Dashboard!$D$12/365),0)</f>
        <v>-88814.541403064664</v>
      </c>
      <c r="F9255" s="3">
        <f>D9255+IF(Dashboard!$I$3,E9255,0)</f>
        <v>198361.4098005548</v>
      </c>
      <c r="G9255" s="3">
        <f>IF(Dashboard!$I$4, ('Lookups and Calculations'!$F$9) / (1 - 'Lookups and Calculations'!$F$10), 'Lookups and Calculations'!$F$9)</f>
        <v>1951878.888340465</v>
      </c>
      <c r="H9255" s="12">
        <f t="shared" si="288"/>
        <v>0</v>
      </c>
      <c r="I9255" s="12">
        <f t="shared" si="289"/>
        <v>0</v>
      </c>
      <c r="J9255" s="13">
        <f>(1 - Dashboard!$I$9) * H9255 * Dashboard!$I$8 * 'Lookups and Calculations'!$F$12</f>
        <v>0</v>
      </c>
      <c r="K9255" s="12">
        <f>(1 - Dashboard!$I$11) * I9255 * Dashboard!$I$10 * 'Lookups and Calculations'!$F$12</f>
        <v>0</v>
      </c>
      <c r="L9255" s="12">
        <f>(H9255 - I9255) * Dashboard!$I$13 * (Dashboard!$D$12 / 365) * 'Lookups and Calculations'!$F$12</f>
        <v>0</v>
      </c>
      <c r="M9255" s="3">
        <f>(G9255*2) * Dashboard!$I$13 * (Dashboard!$D$12 / 365) * 'Lookups and Calculations'!$F$12</f>
        <v>1602.0878730267946</v>
      </c>
      <c r="N9255" s="12">
        <f>H9255 * Dashboard!$I$14 * Dashboard!$I$15 * (Dashboard!$D$12 / 365) * 'Lookups and Calculations'!$F$12</f>
        <v>0</v>
      </c>
    </row>
    <row r="9256" spans="1:14" x14ac:dyDescent="0.35">
      <c r="A9256" s="2">
        <v>9255</v>
      </c>
      <c r="B9256" s="11">
        <v>-0.5411370548676343</v>
      </c>
      <c r="C9256" s="11">
        <v>-1.5060212452440207</v>
      </c>
      <c r="D9256" s="3">
        <f>B9256*Dashboard!$D$11*Dashboard!$D$10*SQRT(Dashboard!$D$12/365)</f>
        <v>-134354.46394481906</v>
      </c>
      <c r="E9256" s="3">
        <f>IF(Dashboard!$I$3,C9256*Dashboard!$E$11*Dashboard!$E$10*SQRT(Dashboard!$D$12/365),0)</f>
        <v>-747835.23055453354</v>
      </c>
      <c r="F9256" s="3">
        <f>D9256+IF(Dashboard!$I$3,E9256,0)</f>
        <v>-882189.6944993526</v>
      </c>
      <c r="G9256" s="3">
        <f>IF(Dashboard!$I$4, ('Lookups and Calculations'!$F$9) / (1 - 'Lookups and Calculations'!$F$10), 'Lookups and Calculations'!$F$9)</f>
        <v>1951878.888340465</v>
      </c>
      <c r="H9256" s="12">
        <f t="shared" si="288"/>
        <v>0</v>
      </c>
      <c r="I9256" s="12">
        <f t="shared" si="289"/>
        <v>0</v>
      </c>
      <c r="J9256" s="13">
        <f>(1 - Dashboard!$I$9) * H9256 * Dashboard!$I$8 * 'Lookups and Calculations'!$F$12</f>
        <v>0</v>
      </c>
      <c r="K9256" s="12">
        <f>(1 - Dashboard!$I$11) * I9256 * Dashboard!$I$10 * 'Lookups and Calculations'!$F$12</f>
        <v>0</v>
      </c>
      <c r="L9256" s="12">
        <f>(H9256 - I9256) * Dashboard!$I$13 * (Dashboard!$D$12 / 365) * 'Lookups and Calculations'!$F$12</f>
        <v>0</v>
      </c>
      <c r="M9256" s="3">
        <f>(G9256*2) * Dashboard!$I$13 * (Dashboard!$D$12 / 365) * 'Lookups and Calculations'!$F$12</f>
        <v>1602.0878730267946</v>
      </c>
      <c r="N9256" s="12">
        <f>H9256 * Dashboard!$I$14 * Dashboard!$I$15 * (Dashboard!$D$12 / 365) * 'Lookups and Calculations'!$F$12</f>
        <v>0</v>
      </c>
    </row>
    <row r="9257" spans="1:14" x14ac:dyDescent="0.35">
      <c r="A9257" s="2">
        <v>9256</v>
      </c>
      <c r="B9257" s="11">
        <v>0.97793249012846339</v>
      </c>
      <c r="C9257" s="11">
        <v>0.5461999324587089</v>
      </c>
      <c r="D9257" s="3">
        <f>B9257*Dashboard!$D$11*Dashboard!$D$10*SQRT(Dashboard!$D$12/365)</f>
        <v>242802.80624576804</v>
      </c>
      <c r="E9257" s="3">
        <f>IF(Dashboard!$I$3,C9257*Dashboard!$E$11*Dashboard!$E$10*SQRT(Dashboard!$D$12/365),0)</f>
        <v>271222.96827422589</v>
      </c>
      <c r="F9257" s="3">
        <f>D9257+IF(Dashboard!$I$3,E9257,0)</f>
        <v>514025.77451999392</v>
      </c>
      <c r="G9257" s="3">
        <f>IF(Dashboard!$I$4, ('Lookups and Calculations'!$F$9) / (1 - 'Lookups and Calculations'!$F$10), 'Lookups and Calculations'!$F$9)</f>
        <v>1951878.888340465</v>
      </c>
      <c r="H9257" s="12">
        <f t="shared" si="288"/>
        <v>0</v>
      </c>
      <c r="I9257" s="12">
        <f t="shared" si="289"/>
        <v>0</v>
      </c>
      <c r="J9257" s="13">
        <f>(1 - Dashboard!$I$9) * H9257 * Dashboard!$I$8 * 'Lookups and Calculations'!$F$12</f>
        <v>0</v>
      </c>
      <c r="K9257" s="12">
        <f>(1 - Dashboard!$I$11) * I9257 * Dashboard!$I$10 * 'Lookups and Calculations'!$F$12</f>
        <v>0</v>
      </c>
      <c r="L9257" s="12">
        <f>(H9257 - I9257) * Dashboard!$I$13 * (Dashboard!$D$12 / 365) * 'Lookups and Calculations'!$F$12</f>
        <v>0</v>
      </c>
      <c r="M9257" s="3">
        <f>(G9257*2) * Dashboard!$I$13 * (Dashboard!$D$12 / 365) * 'Lookups and Calculations'!$F$12</f>
        <v>1602.0878730267946</v>
      </c>
      <c r="N9257" s="12">
        <f>H9257 * Dashboard!$I$14 * Dashboard!$I$15 * (Dashboard!$D$12 / 365) * 'Lookups and Calculations'!$F$12</f>
        <v>0</v>
      </c>
    </row>
    <row r="9258" spans="1:14" x14ac:dyDescent="0.35">
      <c r="A9258" s="2">
        <v>9257</v>
      </c>
      <c r="B9258" s="11">
        <v>-0.71838296756115672</v>
      </c>
      <c r="C9258" s="11">
        <v>-1.006427071866562</v>
      </c>
      <c r="D9258" s="3">
        <f>B9258*Dashboard!$D$11*Dashboard!$D$10*SQRT(Dashboard!$D$12/365)</f>
        <v>-178361.39226757715</v>
      </c>
      <c r="E9258" s="3">
        <f>IF(Dashboard!$I$3,C9258*Dashboard!$E$11*Dashboard!$E$10*SQRT(Dashboard!$D$12/365),0)</f>
        <v>-499754.98267536314</v>
      </c>
      <c r="F9258" s="3">
        <f>D9258+IF(Dashboard!$I$3,E9258,0)</f>
        <v>-678116.37494294031</v>
      </c>
      <c r="G9258" s="3">
        <f>IF(Dashboard!$I$4, ('Lookups and Calculations'!$F$9) / (1 - 'Lookups and Calculations'!$F$10), 'Lookups and Calculations'!$F$9)</f>
        <v>1951878.888340465</v>
      </c>
      <c r="H9258" s="12">
        <f t="shared" si="288"/>
        <v>0</v>
      </c>
      <c r="I9258" s="12">
        <f t="shared" si="289"/>
        <v>0</v>
      </c>
      <c r="J9258" s="13">
        <f>(1 - Dashboard!$I$9) * H9258 * Dashboard!$I$8 * 'Lookups and Calculations'!$F$12</f>
        <v>0</v>
      </c>
      <c r="K9258" s="12">
        <f>(1 - Dashboard!$I$11) * I9258 * Dashboard!$I$10 * 'Lookups and Calculations'!$F$12</f>
        <v>0</v>
      </c>
      <c r="L9258" s="12">
        <f>(H9258 - I9258) * Dashboard!$I$13 * (Dashboard!$D$12 / 365) * 'Lookups and Calculations'!$F$12</f>
        <v>0</v>
      </c>
      <c r="M9258" s="3">
        <f>(G9258*2) * Dashboard!$I$13 * (Dashboard!$D$12 / 365) * 'Lookups and Calculations'!$F$12</f>
        <v>1602.0878730267946</v>
      </c>
      <c r="N9258" s="12">
        <f>H9258 * Dashboard!$I$14 * Dashboard!$I$15 * (Dashboard!$D$12 / 365) * 'Lookups and Calculations'!$F$12</f>
        <v>0</v>
      </c>
    </row>
    <row r="9259" spans="1:14" x14ac:dyDescent="0.35">
      <c r="A9259" s="2">
        <v>9258</v>
      </c>
      <c r="B9259" s="11">
        <v>-1.5463131946083957</v>
      </c>
      <c r="C9259" s="11">
        <v>0.79763111198446601</v>
      </c>
      <c r="D9259" s="3">
        <f>B9259*Dashboard!$D$11*Dashboard!$D$10*SQRT(Dashboard!$D$12/365)</f>
        <v>-383921.37164443429</v>
      </c>
      <c r="E9259" s="3">
        <f>IF(Dashboard!$I$3,C9259*Dashboard!$E$11*Dashboard!$E$10*SQRT(Dashboard!$D$12/365),0)</f>
        <v>396074.52312647935</v>
      </c>
      <c r="F9259" s="3">
        <f>D9259+IF(Dashboard!$I$3,E9259,0)</f>
        <v>12153.151482045068</v>
      </c>
      <c r="G9259" s="3">
        <f>IF(Dashboard!$I$4, ('Lookups and Calculations'!$F$9) / (1 - 'Lookups and Calculations'!$F$10), 'Lookups and Calculations'!$F$9)</f>
        <v>1951878.888340465</v>
      </c>
      <c r="H9259" s="12">
        <f t="shared" si="288"/>
        <v>0</v>
      </c>
      <c r="I9259" s="12">
        <f t="shared" si="289"/>
        <v>0</v>
      </c>
      <c r="J9259" s="13">
        <f>(1 - Dashboard!$I$9) * H9259 * Dashboard!$I$8 * 'Lookups and Calculations'!$F$12</f>
        <v>0</v>
      </c>
      <c r="K9259" s="12">
        <f>(1 - Dashboard!$I$11) * I9259 * Dashboard!$I$10 * 'Lookups and Calculations'!$F$12</f>
        <v>0</v>
      </c>
      <c r="L9259" s="12">
        <f>(H9259 - I9259) * Dashboard!$I$13 * (Dashboard!$D$12 / 365) * 'Lookups and Calculations'!$F$12</f>
        <v>0</v>
      </c>
      <c r="M9259" s="3">
        <f>(G9259*2) * Dashboard!$I$13 * (Dashboard!$D$12 / 365) * 'Lookups and Calculations'!$F$12</f>
        <v>1602.0878730267946</v>
      </c>
      <c r="N9259" s="12">
        <f>H9259 * Dashboard!$I$14 * Dashboard!$I$15 * (Dashboard!$D$12 / 365) * 'Lookups and Calculations'!$F$12</f>
        <v>0</v>
      </c>
    </row>
    <row r="9260" spans="1:14" x14ac:dyDescent="0.35">
      <c r="A9260" s="2">
        <v>9259</v>
      </c>
      <c r="B9260" s="11">
        <v>2.0773171431120043</v>
      </c>
      <c r="C9260" s="11">
        <v>-0.77663222440055302</v>
      </c>
      <c r="D9260" s="3">
        <f>B9260*Dashboard!$D$11*Dashboard!$D$10*SQRT(Dashboard!$D$12/365)</f>
        <v>515759.97004024277</v>
      </c>
      <c r="E9260" s="3">
        <f>IF(Dashboard!$I$3,C9260*Dashboard!$E$11*Dashboard!$E$10*SQRT(Dashboard!$D$12/365),0)</f>
        <v>-385647.24131535203</v>
      </c>
      <c r="F9260" s="3">
        <f>D9260+IF(Dashboard!$I$3,E9260,0)</f>
        <v>130112.72872489074</v>
      </c>
      <c r="G9260" s="3">
        <f>IF(Dashboard!$I$4, ('Lookups and Calculations'!$F$9) / (1 - 'Lookups and Calculations'!$F$10), 'Lookups and Calculations'!$F$9)</f>
        <v>1951878.888340465</v>
      </c>
      <c r="H9260" s="12">
        <f t="shared" si="288"/>
        <v>0</v>
      </c>
      <c r="I9260" s="12">
        <f t="shared" si="289"/>
        <v>0</v>
      </c>
      <c r="J9260" s="13">
        <f>(1 - Dashboard!$I$9) * H9260 * Dashboard!$I$8 * 'Lookups and Calculations'!$F$12</f>
        <v>0</v>
      </c>
      <c r="K9260" s="12">
        <f>(1 - Dashboard!$I$11) * I9260 * Dashboard!$I$10 * 'Lookups and Calculations'!$F$12</f>
        <v>0</v>
      </c>
      <c r="L9260" s="12">
        <f>(H9260 - I9260) * Dashboard!$I$13 * (Dashboard!$D$12 / 365) * 'Lookups and Calculations'!$F$12</f>
        <v>0</v>
      </c>
      <c r="M9260" s="3">
        <f>(G9260*2) * Dashboard!$I$13 * (Dashboard!$D$12 / 365) * 'Lookups and Calculations'!$F$12</f>
        <v>1602.0878730267946</v>
      </c>
      <c r="N9260" s="12">
        <f>H9260 * Dashboard!$I$14 * Dashboard!$I$15 * (Dashboard!$D$12 / 365) * 'Lookups and Calculations'!$F$12</f>
        <v>0</v>
      </c>
    </row>
    <row r="9261" spans="1:14" x14ac:dyDescent="0.35">
      <c r="A9261" s="2">
        <v>9260</v>
      </c>
      <c r="B9261" s="11">
        <v>-0.71327330042138004</v>
      </c>
      <c r="C9261" s="11">
        <v>-0.19609132172755062</v>
      </c>
      <c r="D9261" s="3">
        <f>B9261*Dashboard!$D$11*Dashboard!$D$10*SQRT(Dashboard!$D$12/365)</f>
        <v>-177092.75508347398</v>
      </c>
      <c r="E9261" s="3">
        <f>IF(Dashboard!$I$3,C9261*Dashboard!$E$11*Dashboard!$E$10*SQRT(Dashboard!$D$12/365),0)</f>
        <v>-97371.79953932541</v>
      </c>
      <c r="F9261" s="3">
        <f>D9261+IF(Dashboard!$I$3,E9261,0)</f>
        <v>-274464.55462279939</v>
      </c>
      <c r="G9261" s="3">
        <f>IF(Dashboard!$I$4, ('Lookups and Calculations'!$F$9) / (1 - 'Lookups and Calculations'!$F$10), 'Lookups and Calculations'!$F$9)</f>
        <v>1951878.888340465</v>
      </c>
      <c r="H9261" s="12">
        <f t="shared" si="288"/>
        <v>0</v>
      </c>
      <c r="I9261" s="12">
        <f t="shared" si="289"/>
        <v>0</v>
      </c>
      <c r="J9261" s="13">
        <f>(1 - Dashboard!$I$9) * H9261 * Dashboard!$I$8 * 'Lookups and Calculations'!$F$12</f>
        <v>0</v>
      </c>
      <c r="K9261" s="12">
        <f>(1 - Dashboard!$I$11) * I9261 * Dashboard!$I$10 * 'Lookups and Calculations'!$F$12</f>
        <v>0</v>
      </c>
      <c r="L9261" s="12">
        <f>(H9261 - I9261) * Dashboard!$I$13 * (Dashboard!$D$12 / 365) * 'Lookups and Calculations'!$F$12</f>
        <v>0</v>
      </c>
      <c r="M9261" s="3">
        <f>(G9261*2) * Dashboard!$I$13 * (Dashboard!$D$12 / 365) * 'Lookups and Calculations'!$F$12</f>
        <v>1602.0878730267946</v>
      </c>
      <c r="N9261" s="12">
        <f>H9261 * Dashboard!$I$14 * Dashboard!$I$15 * (Dashboard!$D$12 / 365) * 'Lookups and Calculations'!$F$12</f>
        <v>0</v>
      </c>
    </row>
    <row r="9262" spans="1:14" x14ac:dyDescent="0.35">
      <c r="A9262" s="2">
        <v>9261</v>
      </c>
      <c r="B9262" s="11">
        <v>0.95744765421795985</v>
      </c>
      <c r="C9262" s="11">
        <v>0.40453494334057977</v>
      </c>
      <c r="D9262" s="3">
        <f>B9262*Dashboard!$D$11*Dashboard!$D$10*SQRT(Dashboard!$D$12/365)</f>
        <v>237716.79499779223</v>
      </c>
      <c r="E9262" s="3">
        <f>IF(Dashboard!$I$3,C9262*Dashboard!$E$11*Dashboard!$E$10*SQRT(Dashboard!$D$12/365),0)</f>
        <v>200877.30075245348</v>
      </c>
      <c r="F9262" s="3">
        <f>D9262+IF(Dashboard!$I$3,E9262,0)</f>
        <v>438594.09575024573</v>
      </c>
      <c r="G9262" s="3">
        <f>IF(Dashboard!$I$4, ('Lookups and Calculations'!$F$9) / (1 - 'Lookups and Calculations'!$F$10), 'Lookups and Calculations'!$F$9)</f>
        <v>1951878.888340465</v>
      </c>
      <c r="H9262" s="12">
        <f t="shared" si="288"/>
        <v>0</v>
      </c>
      <c r="I9262" s="12">
        <f t="shared" si="289"/>
        <v>0</v>
      </c>
      <c r="J9262" s="13">
        <f>(1 - Dashboard!$I$9) * H9262 * Dashboard!$I$8 * 'Lookups and Calculations'!$F$12</f>
        <v>0</v>
      </c>
      <c r="K9262" s="12">
        <f>(1 - Dashboard!$I$11) * I9262 * Dashboard!$I$10 * 'Lookups and Calculations'!$F$12</f>
        <v>0</v>
      </c>
      <c r="L9262" s="12">
        <f>(H9262 - I9262) * Dashboard!$I$13 * (Dashboard!$D$12 / 365) * 'Lookups and Calculations'!$F$12</f>
        <v>0</v>
      </c>
      <c r="M9262" s="3">
        <f>(G9262*2) * Dashboard!$I$13 * (Dashboard!$D$12 / 365) * 'Lookups and Calculations'!$F$12</f>
        <v>1602.0878730267946</v>
      </c>
      <c r="N9262" s="12">
        <f>H9262 * Dashboard!$I$14 * Dashboard!$I$15 * (Dashboard!$D$12 / 365) * 'Lookups and Calculations'!$F$12</f>
        <v>0</v>
      </c>
    </row>
    <row r="9263" spans="1:14" x14ac:dyDescent="0.35">
      <c r="A9263" s="2">
        <v>9262</v>
      </c>
      <c r="B9263" s="11">
        <v>-0.80647468115881693</v>
      </c>
      <c r="C9263" s="11">
        <v>1.2468294460895142</v>
      </c>
      <c r="D9263" s="3">
        <f>B9263*Dashboard!$D$11*Dashboard!$D$10*SQRT(Dashboard!$D$12/365)</f>
        <v>-200232.95854072622</v>
      </c>
      <c r="E9263" s="3">
        <f>IF(Dashboard!$I$3,C9263*Dashboard!$E$11*Dashboard!$E$10*SQRT(Dashboard!$D$12/365),0)</f>
        <v>619130.03499990643</v>
      </c>
      <c r="F9263" s="3">
        <f>D9263+IF(Dashboard!$I$3,E9263,0)</f>
        <v>418897.07645918021</v>
      </c>
      <c r="G9263" s="3">
        <f>IF(Dashboard!$I$4, ('Lookups and Calculations'!$F$9) / (1 - 'Lookups and Calculations'!$F$10), 'Lookups and Calculations'!$F$9)</f>
        <v>1951878.888340465</v>
      </c>
      <c r="H9263" s="12">
        <f t="shared" si="288"/>
        <v>0</v>
      </c>
      <c r="I9263" s="12">
        <f t="shared" si="289"/>
        <v>0</v>
      </c>
      <c r="J9263" s="13">
        <f>(1 - Dashboard!$I$9) * H9263 * Dashboard!$I$8 * 'Lookups and Calculations'!$F$12</f>
        <v>0</v>
      </c>
      <c r="K9263" s="12">
        <f>(1 - Dashboard!$I$11) * I9263 * Dashboard!$I$10 * 'Lookups and Calculations'!$F$12</f>
        <v>0</v>
      </c>
      <c r="L9263" s="12">
        <f>(H9263 - I9263) * Dashboard!$I$13 * (Dashboard!$D$12 / 365) * 'Lookups and Calculations'!$F$12</f>
        <v>0</v>
      </c>
      <c r="M9263" s="3">
        <f>(G9263*2) * Dashboard!$I$13 * (Dashboard!$D$12 / 365) * 'Lookups and Calculations'!$F$12</f>
        <v>1602.0878730267946</v>
      </c>
      <c r="N9263" s="12">
        <f>H9263 * Dashboard!$I$14 * Dashboard!$I$15 * (Dashboard!$D$12 / 365) * 'Lookups and Calculations'!$F$12</f>
        <v>0</v>
      </c>
    </row>
    <row r="9264" spans="1:14" x14ac:dyDescent="0.35">
      <c r="A9264" s="2">
        <v>9263</v>
      </c>
      <c r="B9264" s="11">
        <v>6.289315989458936E-3</v>
      </c>
      <c r="C9264" s="11">
        <v>0.34115401133208823</v>
      </c>
      <c r="D9264" s="3">
        <f>B9264*Dashboard!$D$11*Dashboard!$D$10*SQRT(Dashboard!$D$12/365)</f>
        <v>1561.5224844471732</v>
      </c>
      <c r="E9264" s="3">
        <f>IF(Dashboard!$I$3,C9264*Dashboard!$E$11*Dashboard!$E$10*SQRT(Dashboard!$D$12/365),0)</f>
        <v>169404.6412192531</v>
      </c>
      <c r="F9264" s="3">
        <f>D9264+IF(Dashboard!$I$3,E9264,0)</f>
        <v>170966.16370370027</v>
      </c>
      <c r="G9264" s="3">
        <f>IF(Dashboard!$I$4, ('Lookups and Calculations'!$F$9) / (1 - 'Lookups and Calculations'!$F$10), 'Lookups and Calculations'!$F$9)</f>
        <v>1951878.888340465</v>
      </c>
      <c r="H9264" s="12">
        <f t="shared" si="288"/>
        <v>0</v>
      </c>
      <c r="I9264" s="12">
        <f t="shared" si="289"/>
        <v>0</v>
      </c>
      <c r="J9264" s="13">
        <f>(1 - Dashboard!$I$9) * H9264 * Dashboard!$I$8 * 'Lookups and Calculations'!$F$12</f>
        <v>0</v>
      </c>
      <c r="K9264" s="12">
        <f>(1 - Dashboard!$I$11) * I9264 * Dashboard!$I$10 * 'Lookups and Calculations'!$F$12</f>
        <v>0</v>
      </c>
      <c r="L9264" s="12">
        <f>(H9264 - I9264) * Dashboard!$I$13 * (Dashboard!$D$12 / 365) * 'Lookups and Calculations'!$F$12</f>
        <v>0</v>
      </c>
      <c r="M9264" s="3">
        <f>(G9264*2) * Dashboard!$I$13 * (Dashboard!$D$12 / 365) * 'Lookups and Calculations'!$F$12</f>
        <v>1602.0878730267946</v>
      </c>
      <c r="N9264" s="12">
        <f>H9264 * Dashboard!$I$14 * Dashboard!$I$15 * (Dashboard!$D$12 / 365) * 'Lookups and Calculations'!$F$12</f>
        <v>0</v>
      </c>
    </row>
    <row r="9265" spans="1:14" x14ac:dyDescent="0.35">
      <c r="A9265" s="2">
        <v>9264</v>
      </c>
      <c r="B9265" s="11">
        <v>0.14177655534653105</v>
      </c>
      <c r="C9265" s="11">
        <v>-0.58967512108025633</v>
      </c>
      <c r="D9265" s="3">
        <f>B9265*Dashboard!$D$11*Dashboard!$D$10*SQRT(Dashboard!$D$12/365)</f>
        <v>35200.533621164584</v>
      </c>
      <c r="E9265" s="3">
        <f>IF(Dashboard!$I$3,C9265*Dashboard!$E$11*Dashboard!$E$10*SQRT(Dashboard!$D$12/365),0)</f>
        <v>-292811.16154100071</v>
      </c>
      <c r="F9265" s="3">
        <f>D9265+IF(Dashboard!$I$3,E9265,0)</f>
        <v>-257610.62791983612</v>
      </c>
      <c r="G9265" s="3">
        <f>IF(Dashboard!$I$4, ('Lookups and Calculations'!$F$9) / (1 - 'Lookups and Calculations'!$F$10), 'Lookups and Calculations'!$F$9)</f>
        <v>1951878.888340465</v>
      </c>
      <c r="H9265" s="12">
        <f t="shared" si="288"/>
        <v>0</v>
      </c>
      <c r="I9265" s="12">
        <f t="shared" si="289"/>
        <v>0</v>
      </c>
      <c r="J9265" s="13">
        <f>(1 - Dashboard!$I$9) * H9265 * Dashboard!$I$8 * 'Lookups and Calculations'!$F$12</f>
        <v>0</v>
      </c>
      <c r="K9265" s="12">
        <f>(1 - Dashboard!$I$11) * I9265 * Dashboard!$I$10 * 'Lookups and Calculations'!$F$12</f>
        <v>0</v>
      </c>
      <c r="L9265" s="12">
        <f>(H9265 - I9265) * Dashboard!$I$13 * (Dashboard!$D$12 / 365) * 'Lookups and Calculations'!$F$12</f>
        <v>0</v>
      </c>
      <c r="M9265" s="3">
        <f>(G9265*2) * Dashboard!$I$13 * (Dashboard!$D$12 / 365) * 'Lookups and Calculations'!$F$12</f>
        <v>1602.0878730267946</v>
      </c>
      <c r="N9265" s="12">
        <f>H9265 * Dashboard!$I$14 * Dashboard!$I$15 * (Dashboard!$D$12 / 365) * 'Lookups and Calculations'!$F$12</f>
        <v>0</v>
      </c>
    </row>
    <row r="9266" spans="1:14" x14ac:dyDescent="0.35">
      <c r="A9266" s="2">
        <v>9265</v>
      </c>
      <c r="B9266" s="11">
        <v>-0.43599778063977795</v>
      </c>
      <c r="C9266" s="11">
        <v>-0.11395389760983819</v>
      </c>
      <c r="D9266" s="3">
        <f>B9266*Dashboard!$D$11*Dashboard!$D$10*SQRT(Dashboard!$D$12/365)</f>
        <v>-108250.29920251311</v>
      </c>
      <c r="E9266" s="3">
        <f>IF(Dashboard!$I$3,C9266*Dashboard!$E$11*Dashboard!$E$10*SQRT(Dashboard!$D$12/365),0)</f>
        <v>-56585.35001465604</v>
      </c>
      <c r="F9266" s="3">
        <f>D9266+IF(Dashboard!$I$3,E9266,0)</f>
        <v>-164835.64921716915</v>
      </c>
      <c r="G9266" s="3">
        <f>IF(Dashboard!$I$4, ('Lookups and Calculations'!$F$9) / (1 - 'Lookups and Calculations'!$F$10), 'Lookups and Calculations'!$F$9)</f>
        <v>1951878.888340465</v>
      </c>
      <c r="H9266" s="12">
        <f t="shared" si="288"/>
        <v>0</v>
      </c>
      <c r="I9266" s="12">
        <f t="shared" si="289"/>
        <v>0</v>
      </c>
      <c r="J9266" s="13">
        <f>(1 - Dashboard!$I$9) * H9266 * Dashboard!$I$8 * 'Lookups and Calculations'!$F$12</f>
        <v>0</v>
      </c>
      <c r="K9266" s="12">
        <f>(1 - Dashboard!$I$11) * I9266 * Dashboard!$I$10 * 'Lookups and Calculations'!$F$12</f>
        <v>0</v>
      </c>
      <c r="L9266" s="12">
        <f>(H9266 - I9266) * Dashboard!$I$13 * (Dashboard!$D$12 / 365) * 'Lookups and Calculations'!$F$12</f>
        <v>0</v>
      </c>
      <c r="M9266" s="3">
        <f>(G9266*2) * Dashboard!$I$13 * (Dashboard!$D$12 / 365) * 'Lookups and Calculations'!$F$12</f>
        <v>1602.0878730267946</v>
      </c>
      <c r="N9266" s="12">
        <f>H9266 * Dashboard!$I$14 * Dashboard!$I$15 * (Dashboard!$D$12 / 365) * 'Lookups and Calculations'!$F$12</f>
        <v>0</v>
      </c>
    </row>
    <row r="9267" spans="1:14" x14ac:dyDescent="0.35">
      <c r="A9267" s="2">
        <v>9266</v>
      </c>
      <c r="B9267" s="11">
        <v>-0.20344199056872087</v>
      </c>
      <c r="C9267" s="11">
        <v>1.743617142784087</v>
      </c>
      <c r="D9267" s="3">
        <f>B9267*Dashboard!$D$11*Dashboard!$D$10*SQRT(Dashboard!$D$12/365)</f>
        <v>-50510.936815098234</v>
      </c>
      <c r="E9267" s="3">
        <f>IF(Dashboard!$I$3,C9267*Dashboard!$E$11*Dashboard!$E$10*SQRT(Dashboard!$D$12/365),0)</f>
        <v>865816.68890168774</v>
      </c>
      <c r="F9267" s="3">
        <f>D9267+IF(Dashboard!$I$3,E9267,0)</f>
        <v>815305.75208658946</v>
      </c>
      <c r="G9267" s="3">
        <f>IF(Dashboard!$I$4, ('Lookups and Calculations'!$F$9) / (1 - 'Lookups and Calculations'!$F$10), 'Lookups and Calculations'!$F$9)</f>
        <v>1951878.888340465</v>
      </c>
      <c r="H9267" s="12">
        <f t="shared" si="288"/>
        <v>0</v>
      </c>
      <c r="I9267" s="12">
        <f t="shared" si="289"/>
        <v>0</v>
      </c>
      <c r="J9267" s="13">
        <f>(1 - Dashboard!$I$9) * H9267 * Dashboard!$I$8 * 'Lookups and Calculations'!$F$12</f>
        <v>0</v>
      </c>
      <c r="K9267" s="12">
        <f>(1 - Dashboard!$I$11) * I9267 * Dashboard!$I$10 * 'Lookups and Calculations'!$F$12</f>
        <v>0</v>
      </c>
      <c r="L9267" s="12">
        <f>(H9267 - I9267) * Dashboard!$I$13 * (Dashboard!$D$12 / 365) * 'Lookups and Calculations'!$F$12</f>
        <v>0</v>
      </c>
      <c r="M9267" s="3">
        <f>(G9267*2) * Dashboard!$I$13 * (Dashboard!$D$12 / 365) * 'Lookups and Calculations'!$F$12</f>
        <v>1602.0878730267946</v>
      </c>
      <c r="N9267" s="12">
        <f>H9267 * Dashboard!$I$14 * Dashboard!$I$15 * (Dashboard!$D$12 / 365) * 'Lookups and Calculations'!$F$12</f>
        <v>0</v>
      </c>
    </row>
    <row r="9268" spans="1:14" x14ac:dyDescent="0.35">
      <c r="A9268" s="2">
        <v>9267</v>
      </c>
      <c r="B9268" s="11">
        <v>0.59510942424197011</v>
      </c>
      <c r="C9268" s="11">
        <v>-0.79496217747654552</v>
      </c>
      <c r="D9268" s="3">
        <f>B9268*Dashboard!$D$11*Dashboard!$D$10*SQRT(Dashboard!$D$12/365)</f>
        <v>147754.81915962577</v>
      </c>
      <c r="E9268" s="3">
        <f>IF(Dashboard!$I$3,C9268*Dashboard!$E$11*Dashboard!$E$10*SQRT(Dashboard!$D$12/365),0)</f>
        <v>-394749.22757744993</v>
      </c>
      <c r="F9268" s="3">
        <f>D9268+IF(Dashboard!$I$3,E9268,0)</f>
        <v>-246994.40841782416</v>
      </c>
      <c r="G9268" s="3">
        <f>IF(Dashboard!$I$4, ('Lookups and Calculations'!$F$9) / (1 - 'Lookups and Calculations'!$F$10), 'Lookups and Calculations'!$F$9)</f>
        <v>1951878.888340465</v>
      </c>
      <c r="H9268" s="12">
        <f t="shared" si="288"/>
        <v>0</v>
      </c>
      <c r="I9268" s="12">
        <f t="shared" si="289"/>
        <v>0</v>
      </c>
      <c r="J9268" s="13">
        <f>(1 - Dashboard!$I$9) * H9268 * Dashboard!$I$8 * 'Lookups and Calculations'!$F$12</f>
        <v>0</v>
      </c>
      <c r="K9268" s="12">
        <f>(1 - Dashboard!$I$11) * I9268 * Dashboard!$I$10 * 'Lookups and Calculations'!$F$12</f>
        <v>0</v>
      </c>
      <c r="L9268" s="12">
        <f>(H9268 - I9268) * Dashboard!$I$13 * (Dashboard!$D$12 / 365) * 'Lookups and Calculations'!$F$12</f>
        <v>0</v>
      </c>
      <c r="M9268" s="3">
        <f>(G9268*2) * Dashboard!$I$13 * (Dashboard!$D$12 / 365) * 'Lookups and Calculations'!$F$12</f>
        <v>1602.0878730267946</v>
      </c>
      <c r="N9268" s="12">
        <f>H9268 * Dashboard!$I$14 * Dashboard!$I$15 * (Dashboard!$D$12 / 365) * 'Lookups and Calculations'!$F$12</f>
        <v>0</v>
      </c>
    </row>
    <row r="9269" spans="1:14" x14ac:dyDescent="0.35">
      <c r="A9269" s="2">
        <v>9268</v>
      </c>
      <c r="B9269" s="11">
        <v>0.20970313472776139</v>
      </c>
      <c r="C9269" s="11">
        <v>-0.25508504143473337</v>
      </c>
      <c r="D9269" s="3">
        <f>B9269*Dashboard!$D$11*Dashboard!$D$10*SQRT(Dashboard!$D$12/365)</f>
        <v>52065.464747721315</v>
      </c>
      <c r="E9269" s="3">
        <f>IF(Dashboard!$I$3,C9269*Dashboard!$E$11*Dashboard!$E$10*SQRT(Dashboard!$D$12/365),0)</f>
        <v>-126665.92943145863</v>
      </c>
      <c r="F9269" s="3">
        <f>D9269+IF(Dashboard!$I$3,E9269,0)</f>
        <v>-74600.464683737315</v>
      </c>
      <c r="G9269" s="3">
        <f>IF(Dashboard!$I$4, ('Lookups and Calculations'!$F$9) / (1 - 'Lookups and Calculations'!$F$10), 'Lookups and Calculations'!$F$9)</f>
        <v>1951878.888340465</v>
      </c>
      <c r="H9269" s="12">
        <f t="shared" si="288"/>
        <v>0</v>
      </c>
      <c r="I9269" s="12">
        <f t="shared" si="289"/>
        <v>0</v>
      </c>
      <c r="J9269" s="13">
        <f>(1 - Dashboard!$I$9) * H9269 * Dashboard!$I$8 * 'Lookups and Calculations'!$F$12</f>
        <v>0</v>
      </c>
      <c r="K9269" s="12">
        <f>(1 - Dashboard!$I$11) * I9269 * Dashboard!$I$10 * 'Lookups and Calculations'!$F$12</f>
        <v>0</v>
      </c>
      <c r="L9269" s="12">
        <f>(H9269 - I9269) * Dashboard!$I$13 * (Dashboard!$D$12 / 365) * 'Lookups and Calculations'!$F$12</f>
        <v>0</v>
      </c>
      <c r="M9269" s="3">
        <f>(G9269*2) * Dashboard!$I$13 * (Dashboard!$D$12 / 365) * 'Lookups and Calculations'!$F$12</f>
        <v>1602.0878730267946</v>
      </c>
      <c r="N9269" s="12">
        <f>H9269 * Dashboard!$I$14 * Dashboard!$I$15 * (Dashboard!$D$12 / 365) * 'Lookups and Calculations'!$F$12</f>
        <v>0</v>
      </c>
    </row>
    <row r="9270" spans="1:14" x14ac:dyDescent="0.35">
      <c r="A9270" s="2">
        <v>9269</v>
      </c>
      <c r="B9270" s="11">
        <v>1.08737884564189</v>
      </c>
      <c r="C9270" s="11">
        <v>0.46529588713900566</v>
      </c>
      <c r="D9270" s="3">
        <f>B9270*Dashboard!$D$11*Dashboard!$D$10*SQRT(Dashboard!$D$12/365)</f>
        <v>269976.34073846199</v>
      </c>
      <c r="E9270" s="3">
        <f>IF(Dashboard!$I$3,C9270*Dashboard!$E$11*Dashboard!$E$10*SQRT(Dashboard!$D$12/365),0)</f>
        <v>231048.96968322233</v>
      </c>
      <c r="F9270" s="3">
        <f>D9270+IF(Dashboard!$I$3,E9270,0)</f>
        <v>501025.31042168429</v>
      </c>
      <c r="G9270" s="3">
        <f>IF(Dashboard!$I$4, ('Lookups and Calculations'!$F$9) / (1 - 'Lookups and Calculations'!$F$10), 'Lookups and Calculations'!$F$9)</f>
        <v>1951878.888340465</v>
      </c>
      <c r="H9270" s="12">
        <f t="shared" si="288"/>
        <v>0</v>
      </c>
      <c r="I9270" s="12">
        <f t="shared" si="289"/>
        <v>0</v>
      </c>
      <c r="J9270" s="13">
        <f>(1 - Dashboard!$I$9) * H9270 * Dashboard!$I$8 * 'Lookups and Calculations'!$F$12</f>
        <v>0</v>
      </c>
      <c r="K9270" s="12">
        <f>(1 - Dashboard!$I$11) * I9270 * Dashboard!$I$10 * 'Lookups and Calculations'!$F$12</f>
        <v>0</v>
      </c>
      <c r="L9270" s="12">
        <f>(H9270 - I9270) * Dashboard!$I$13 * (Dashboard!$D$12 / 365) * 'Lookups and Calculations'!$F$12</f>
        <v>0</v>
      </c>
      <c r="M9270" s="3">
        <f>(G9270*2) * Dashboard!$I$13 * (Dashboard!$D$12 / 365) * 'Lookups and Calculations'!$F$12</f>
        <v>1602.0878730267946</v>
      </c>
      <c r="N9270" s="12">
        <f>H9270 * Dashboard!$I$14 * Dashboard!$I$15 * (Dashboard!$D$12 / 365) * 'Lookups and Calculations'!$F$12</f>
        <v>0</v>
      </c>
    </row>
    <row r="9271" spans="1:14" x14ac:dyDescent="0.35">
      <c r="A9271" s="2">
        <v>9270</v>
      </c>
      <c r="B9271" s="11">
        <v>0.84541871829124915</v>
      </c>
      <c r="C9271" s="11">
        <v>-1.0413363354983929</v>
      </c>
      <c r="D9271" s="3">
        <f>B9271*Dashboard!$D$11*Dashboard!$D$10*SQRT(Dashboard!$D$12/365)</f>
        <v>209902.05287775127</v>
      </c>
      <c r="E9271" s="3">
        <f>IF(Dashboard!$I$3,C9271*Dashboard!$E$11*Dashboard!$E$10*SQRT(Dashboard!$D$12/365),0)</f>
        <v>-517089.64996444859</v>
      </c>
      <c r="F9271" s="3">
        <f>D9271+IF(Dashboard!$I$3,E9271,0)</f>
        <v>-307187.59708669735</v>
      </c>
      <c r="G9271" s="3">
        <f>IF(Dashboard!$I$4, ('Lookups and Calculations'!$F$9) / (1 - 'Lookups and Calculations'!$F$10), 'Lookups and Calculations'!$F$9)</f>
        <v>1951878.888340465</v>
      </c>
      <c r="H9271" s="12">
        <f t="shared" si="288"/>
        <v>0</v>
      </c>
      <c r="I9271" s="12">
        <f t="shared" si="289"/>
        <v>0</v>
      </c>
      <c r="J9271" s="13">
        <f>(1 - Dashboard!$I$9) * H9271 * Dashboard!$I$8 * 'Lookups and Calculations'!$F$12</f>
        <v>0</v>
      </c>
      <c r="K9271" s="12">
        <f>(1 - Dashboard!$I$11) * I9271 * Dashboard!$I$10 * 'Lookups and Calculations'!$F$12</f>
        <v>0</v>
      </c>
      <c r="L9271" s="12">
        <f>(H9271 - I9271) * Dashboard!$I$13 * (Dashboard!$D$12 / 365) * 'Lookups and Calculations'!$F$12</f>
        <v>0</v>
      </c>
      <c r="M9271" s="3">
        <f>(G9271*2) * Dashboard!$I$13 * (Dashboard!$D$12 / 365) * 'Lookups and Calculations'!$F$12</f>
        <v>1602.0878730267946</v>
      </c>
      <c r="N9271" s="12">
        <f>H9271 * Dashboard!$I$14 * Dashboard!$I$15 * (Dashboard!$D$12 / 365) * 'Lookups and Calculations'!$F$12</f>
        <v>0</v>
      </c>
    </row>
    <row r="9272" spans="1:14" x14ac:dyDescent="0.35">
      <c r="A9272" s="2">
        <v>9271</v>
      </c>
      <c r="B9272" s="11">
        <v>0.39148020330415667</v>
      </c>
      <c r="C9272" s="11">
        <v>-0.15330306390351681</v>
      </c>
      <c r="D9272" s="3">
        <f>B9272*Dashboard!$D$11*Dashboard!$D$10*SQRT(Dashboard!$D$12/365)</f>
        <v>97197.396457731666</v>
      </c>
      <c r="E9272" s="3">
        <f>IF(Dashboard!$I$3,C9272*Dashboard!$E$11*Dashboard!$E$10*SQRT(Dashboard!$D$12/365),0)</f>
        <v>-76124.711056401386</v>
      </c>
      <c r="F9272" s="3">
        <f>D9272+IF(Dashboard!$I$3,E9272,0)</f>
        <v>21072.68540133028</v>
      </c>
      <c r="G9272" s="3">
        <f>IF(Dashboard!$I$4, ('Lookups and Calculations'!$F$9) / (1 - 'Lookups and Calculations'!$F$10), 'Lookups and Calculations'!$F$9)</f>
        <v>1951878.888340465</v>
      </c>
      <c r="H9272" s="12">
        <f t="shared" si="288"/>
        <v>0</v>
      </c>
      <c r="I9272" s="12">
        <f t="shared" si="289"/>
        <v>0</v>
      </c>
      <c r="J9272" s="13">
        <f>(1 - Dashboard!$I$9) * H9272 * Dashboard!$I$8 * 'Lookups and Calculations'!$F$12</f>
        <v>0</v>
      </c>
      <c r="K9272" s="12">
        <f>(1 - Dashboard!$I$11) * I9272 * Dashboard!$I$10 * 'Lookups and Calculations'!$F$12</f>
        <v>0</v>
      </c>
      <c r="L9272" s="12">
        <f>(H9272 - I9272) * Dashboard!$I$13 * (Dashboard!$D$12 / 365) * 'Lookups and Calculations'!$F$12</f>
        <v>0</v>
      </c>
      <c r="M9272" s="3">
        <f>(G9272*2) * Dashboard!$I$13 * (Dashboard!$D$12 / 365) * 'Lookups and Calculations'!$F$12</f>
        <v>1602.0878730267946</v>
      </c>
      <c r="N9272" s="12">
        <f>H9272 * Dashboard!$I$14 * Dashboard!$I$15 * (Dashboard!$D$12 / 365) * 'Lookups and Calculations'!$F$12</f>
        <v>0</v>
      </c>
    </row>
    <row r="9273" spans="1:14" x14ac:dyDescent="0.35">
      <c r="A9273" s="2">
        <v>9272</v>
      </c>
      <c r="B9273" s="11">
        <v>-0.31863166180020158</v>
      </c>
      <c r="C9273" s="11">
        <v>-1.1964728952975998</v>
      </c>
      <c r="D9273" s="3">
        <f>B9273*Dashboard!$D$11*Dashboard!$D$10*SQRT(Dashboard!$D$12/365)</f>
        <v>-79110.431880301505</v>
      </c>
      <c r="E9273" s="3">
        <f>IF(Dashboard!$I$3,C9273*Dashboard!$E$11*Dashboard!$E$10*SQRT(Dashboard!$D$12/365),0)</f>
        <v>-594124.80822085089</v>
      </c>
      <c r="F9273" s="3">
        <f>D9273+IF(Dashboard!$I$3,E9273,0)</f>
        <v>-673235.24010115233</v>
      </c>
      <c r="G9273" s="3">
        <f>IF(Dashboard!$I$4, ('Lookups and Calculations'!$F$9) / (1 - 'Lookups and Calculations'!$F$10), 'Lookups and Calculations'!$F$9)</f>
        <v>1951878.888340465</v>
      </c>
      <c r="H9273" s="12">
        <f t="shared" si="288"/>
        <v>0</v>
      </c>
      <c r="I9273" s="12">
        <f t="shared" si="289"/>
        <v>0</v>
      </c>
      <c r="J9273" s="13">
        <f>(1 - Dashboard!$I$9) * H9273 * Dashboard!$I$8 * 'Lookups and Calculations'!$F$12</f>
        <v>0</v>
      </c>
      <c r="K9273" s="12">
        <f>(1 - Dashboard!$I$11) * I9273 * Dashboard!$I$10 * 'Lookups and Calculations'!$F$12</f>
        <v>0</v>
      </c>
      <c r="L9273" s="12">
        <f>(H9273 - I9273) * Dashboard!$I$13 * (Dashboard!$D$12 / 365) * 'Lookups and Calculations'!$F$12</f>
        <v>0</v>
      </c>
      <c r="M9273" s="3">
        <f>(G9273*2) * Dashboard!$I$13 * (Dashboard!$D$12 / 365) * 'Lookups and Calculations'!$F$12</f>
        <v>1602.0878730267946</v>
      </c>
      <c r="N9273" s="12">
        <f>H9273 * Dashboard!$I$14 * Dashboard!$I$15 * (Dashboard!$D$12 / 365) * 'Lookups and Calculations'!$F$12</f>
        <v>0</v>
      </c>
    </row>
    <row r="9274" spans="1:14" x14ac:dyDescent="0.35">
      <c r="A9274" s="2">
        <v>9273</v>
      </c>
      <c r="B9274" s="11">
        <v>1.5174848686645608</v>
      </c>
      <c r="C9274" s="11">
        <v>-0.55888835550866933</v>
      </c>
      <c r="D9274" s="3">
        <f>B9274*Dashboard!$D$11*Dashboard!$D$10*SQRT(Dashboard!$D$12/365)</f>
        <v>376763.82395153446</v>
      </c>
      <c r="E9274" s="3">
        <f>IF(Dashboard!$I$3,C9274*Dashboard!$E$11*Dashboard!$E$10*SQRT(Dashboard!$D$12/365),0)</f>
        <v>-277523.57645416103</v>
      </c>
      <c r="F9274" s="3">
        <f>D9274+IF(Dashboard!$I$3,E9274,0)</f>
        <v>99240.247497373435</v>
      </c>
      <c r="G9274" s="3">
        <f>IF(Dashboard!$I$4, ('Lookups and Calculations'!$F$9) / (1 - 'Lookups and Calculations'!$F$10), 'Lookups and Calculations'!$F$9)</f>
        <v>1951878.888340465</v>
      </c>
      <c r="H9274" s="12">
        <f t="shared" si="288"/>
        <v>0</v>
      </c>
      <c r="I9274" s="12">
        <f t="shared" si="289"/>
        <v>0</v>
      </c>
      <c r="J9274" s="13">
        <f>(1 - Dashboard!$I$9) * H9274 * Dashboard!$I$8 * 'Lookups and Calculations'!$F$12</f>
        <v>0</v>
      </c>
      <c r="K9274" s="12">
        <f>(1 - Dashboard!$I$11) * I9274 * Dashboard!$I$10 * 'Lookups and Calculations'!$F$12</f>
        <v>0</v>
      </c>
      <c r="L9274" s="12">
        <f>(H9274 - I9274) * Dashboard!$I$13 * (Dashboard!$D$12 / 365) * 'Lookups and Calculations'!$F$12</f>
        <v>0</v>
      </c>
      <c r="M9274" s="3">
        <f>(G9274*2) * Dashboard!$I$13 * (Dashboard!$D$12 / 365) * 'Lookups and Calculations'!$F$12</f>
        <v>1602.0878730267946</v>
      </c>
      <c r="N9274" s="12">
        <f>H9274 * Dashboard!$I$14 * Dashboard!$I$15 * (Dashboard!$D$12 / 365) * 'Lookups and Calculations'!$F$12</f>
        <v>0</v>
      </c>
    </row>
    <row r="9275" spans="1:14" x14ac:dyDescent="0.35">
      <c r="A9275" s="2">
        <v>9274</v>
      </c>
      <c r="B9275" s="11">
        <v>2.1066489013201277</v>
      </c>
      <c r="C9275" s="11">
        <v>-1.4059883864064608</v>
      </c>
      <c r="D9275" s="3">
        <f>B9275*Dashboard!$D$11*Dashboard!$D$10*SQRT(Dashboard!$D$12/365)</f>
        <v>523042.51078507397</v>
      </c>
      <c r="E9275" s="3">
        <f>IF(Dashboard!$I$3,C9275*Dashboard!$E$11*Dashboard!$E$10*SQRT(Dashboard!$D$12/365),0)</f>
        <v>-698162.5607379172</v>
      </c>
      <c r="F9275" s="3">
        <f>D9275+IF(Dashboard!$I$3,E9275,0)</f>
        <v>-175120.04995284323</v>
      </c>
      <c r="G9275" s="3">
        <f>IF(Dashboard!$I$4, ('Lookups and Calculations'!$F$9) / (1 - 'Lookups and Calculations'!$F$10), 'Lookups and Calculations'!$F$9)</f>
        <v>1951878.888340465</v>
      </c>
      <c r="H9275" s="12">
        <f t="shared" si="288"/>
        <v>0</v>
      </c>
      <c r="I9275" s="12">
        <f t="shared" si="289"/>
        <v>0</v>
      </c>
      <c r="J9275" s="13">
        <f>(1 - Dashboard!$I$9) * H9275 * Dashboard!$I$8 * 'Lookups and Calculations'!$F$12</f>
        <v>0</v>
      </c>
      <c r="K9275" s="12">
        <f>(1 - Dashboard!$I$11) * I9275 * Dashboard!$I$10 * 'Lookups and Calculations'!$F$12</f>
        <v>0</v>
      </c>
      <c r="L9275" s="12">
        <f>(H9275 - I9275) * Dashboard!$I$13 * (Dashboard!$D$12 / 365) * 'Lookups and Calculations'!$F$12</f>
        <v>0</v>
      </c>
      <c r="M9275" s="3">
        <f>(G9275*2) * Dashboard!$I$13 * (Dashboard!$D$12 / 365) * 'Lookups and Calculations'!$F$12</f>
        <v>1602.0878730267946</v>
      </c>
      <c r="N9275" s="12">
        <f>H9275 * Dashboard!$I$14 * Dashboard!$I$15 * (Dashboard!$D$12 / 365) * 'Lookups and Calculations'!$F$12</f>
        <v>0</v>
      </c>
    </row>
    <row r="9276" spans="1:14" x14ac:dyDescent="0.35">
      <c r="A9276" s="2">
        <v>9275</v>
      </c>
      <c r="B9276" s="11">
        <v>1.5060570041409052</v>
      </c>
      <c r="C9276" s="11">
        <v>1.1257951505233146</v>
      </c>
      <c r="D9276" s="3">
        <f>B9276*Dashboard!$D$11*Dashboard!$D$10*SQRT(Dashboard!$D$12/365)</f>
        <v>373926.4935593562</v>
      </c>
      <c r="E9276" s="3">
        <f>IF(Dashboard!$I$3,C9276*Dashboard!$E$11*Dashboard!$E$10*SQRT(Dashboard!$D$12/365),0)</f>
        <v>559028.81755985064</v>
      </c>
      <c r="F9276" s="3">
        <f>D9276+IF(Dashboard!$I$3,E9276,0)</f>
        <v>932955.31111920683</v>
      </c>
      <c r="G9276" s="3">
        <f>IF(Dashboard!$I$4, ('Lookups and Calculations'!$F$9) / (1 - 'Lookups and Calculations'!$F$10), 'Lookups and Calculations'!$F$9)</f>
        <v>1951878.888340465</v>
      </c>
      <c r="H9276" s="12">
        <f t="shared" si="288"/>
        <v>0</v>
      </c>
      <c r="I9276" s="12">
        <f t="shared" si="289"/>
        <v>0</v>
      </c>
      <c r="J9276" s="13">
        <f>(1 - Dashboard!$I$9) * H9276 * Dashboard!$I$8 * 'Lookups and Calculations'!$F$12</f>
        <v>0</v>
      </c>
      <c r="K9276" s="12">
        <f>(1 - Dashboard!$I$11) * I9276 * Dashboard!$I$10 * 'Lookups and Calculations'!$F$12</f>
        <v>0</v>
      </c>
      <c r="L9276" s="12">
        <f>(H9276 - I9276) * Dashboard!$I$13 * (Dashboard!$D$12 / 365) * 'Lookups and Calculations'!$F$12</f>
        <v>0</v>
      </c>
      <c r="M9276" s="3">
        <f>(G9276*2) * Dashboard!$I$13 * (Dashboard!$D$12 / 365) * 'Lookups and Calculations'!$F$12</f>
        <v>1602.0878730267946</v>
      </c>
      <c r="N9276" s="12">
        <f>H9276 * Dashboard!$I$14 * Dashboard!$I$15 * (Dashboard!$D$12 / 365) * 'Lookups and Calculations'!$F$12</f>
        <v>0</v>
      </c>
    </row>
    <row r="9277" spans="1:14" x14ac:dyDescent="0.35">
      <c r="A9277" s="2">
        <v>9276</v>
      </c>
      <c r="B9277" s="11">
        <v>0.69025628954134011</v>
      </c>
      <c r="C9277" s="11">
        <v>-0.10364761792364134</v>
      </c>
      <c r="D9277" s="3">
        <f>B9277*Dashboard!$D$11*Dashboard!$D$10*SQRT(Dashboard!$D$12/365)</f>
        <v>171378.05096077026</v>
      </c>
      <c r="E9277" s="3">
        <f>IF(Dashboard!$I$3,C9277*Dashboard!$E$11*Dashboard!$E$10*SQRT(Dashboard!$D$12/365),0)</f>
        <v>-51467.627359928345</v>
      </c>
      <c r="F9277" s="3">
        <f>D9277+IF(Dashboard!$I$3,E9277,0)</f>
        <v>119910.42360084191</v>
      </c>
      <c r="G9277" s="3">
        <f>IF(Dashboard!$I$4, ('Lookups and Calculations'!$F$9) / (1 - 'Lookups and Calculations'!$F$10), 'Lookups and Calculations'!$F$9)</f>
        <v>1951878.888340465</v>
      </c>
      <c r="H9277" s="12">
        <f t="shared" si="288"/>
        <v>0</v>
      </c>
      <c r="I9277" s="12">
        <f t="shared" si="289"/>
        <v>0</v>
      </c>
      <c r="J9277" s="13">
        <f>(1 - Dashboard!$I$9) * H9277 * Dashboard!$I$8 * 'Lookups and Calculations'!$F$12</f>
        <v>0</v>
      </c>
      <c r="K9277" s="12">
        <f>(1 - Dashboard!$I$11) * I9277 * Dashboard!$I$10 * 'Lookups and Calculations'!$F$12</f>
        <v>0</v>
      </c>
      <c r="L9277" s="12">
        <f>(H9277 - I9277) * Dashboard!$I$13 * (Dashboard!$D$12 / 365) * 'Lookups and Calculations'!$F$12</f>
        <v>0</v>
      </c>
      <c r="M9277" s="3">
        <f>(G9277*2) * Dashboard!$I$13 * (Dashboard!$D$12 / 365) * 'Lookups and Calculations'!$F$12</f>
        <v>1602.0878730267946</v>
      </c>
      <c r="N9277" s="12">
        <f>H9277 * Dashboard!$I$14 * Dashboard!$I$15 * (Dashboard!$D$12 / 365) * 'Lookups and Calculations'!$F$12</f>
        <v>0</v>
      </c>
    </row>
    <row r="9278" spans="1:14" x14ac:dyDescent="0.35">
      <c r="A9278" s="2">
        <v>9277</v>
      </c>
      <c r="B9278" s="11">
        <v>1.7256187058267032</v>
      </c>
      <c r="C9278" s="11">
        <v>0.16929563665020936</v>
      </c>
      <c r="D9278" s="3">
        <f>B9278*Dashboard!$D$11*Dashboard!$D$10*SQRT(Dashboard!$D$12/365)</f>
        <v>428439.66072737303</v>
      </c>
      <c r="E9278" s="3">
        <f>IF(Dashboard!$I$3,C9278*Dashboard!$E$11*Dashboard!$E$10*SQRT(Dashboard!$D$12/365),0)</f>
        <v>84066.039483840068</v>
      </c>
      <c r="F9278" s="3">
        <f>D9278+IF(Dashboard!$I$3,E9278,0)</f>
        <v>512505.70021121309</v>
      </c>
      <c r="G9278" s="3">
        <f>IF(Dashboard!$I$4, ('Lookups and Calculations'!$F$9) / (1 - 'Lookups and Calculations'!$F$10), 'Lookups and Calculations'!$F$9)</f>
        <v>1951878.888340465</v>
      </c>
      <c r="H9278" s="12">
        <f t="shared" si="288"/>
        <v>0</v>
      </c>
      <c r="I9278" s="12">
        <f t="shared" si="289"/>
        <v>0</v>
      </c>
      <c r="J9278" s="13">
        <f>(1 - Dashboard!$I$9) * H9278 * Dashboard!$I$8 * 'Lookups and Calculations'!$F$12</f>
        <v>0</v>
      </c>
      <c r="K9278" s="12">
        <f>(1 - Dashboard!$I$11) * I9278 * Dashboard!$I$10 * 'Lookups and Calculations'!$F$12</f>
        <v>0</v>
      </c>
      <c r="L9278" s="12">
        <f>(H9278 - I9278) * Dashboard!$I$13 * (Dashboard!$D$12 / 365) * 'Lookups and Calculations'!$F$12</f>
        <v>0</v>
      </c>
      <c r="M9278" s="3">
        <f>(G9278*2) * Dashboard!$I$13 * (Dashboard!$D$12 / 365) * 'Lookups and Calculations'!$F$12</f>
        <v>1602.0878730267946</v>
      </c>
      <c r="N9278" s="12">
        <f>H9278 * Dashboard!$I$14 * Dashboard!$I$15 * (Dashboard!$D$12 / 365) * 'Lookups and Calculations'!$F$12</f>
        <v>0</v>
      </c>
    </row>
    <row r="9279" spans="1:14" x14ac:dyDescent="0.35">
      <c r="A9279" s="2">
        <v>9278</v>
      </c>
      <c r="B9279" s="11">
        <v>0.27035079939127254</v>
      </c>
      <c r="C9279" s="11">
        <v>-0.45876911636034173</v>
      </c>
      <c r="D9279" s="3">
        <f>B9279*Dashboard!$D$11*Dashboard!$D$10*SQRT(Dashboard!$D$12/365)</f>
        <v>67123.174069372384</v>
      </c>
      <c r="E9279" s="3">
        <f>IF(Dashboard!$I$3,C9279*Dashboard!$E$11*Dashboard!$E$10*SQRT(Dashboard!$D$12/365),0)</f>
        <v>-227808.01332523426</v>
      </c>
      <c r="F9279" s="3">
        <f>D9279+IF(Dashboard!$I$3,E9279,0)</f>
        <v>-160684.83925586188</v>
      </c>
      <c r="G9279" s="3">
        <f>IF(Dashboard!$I$4, ('Lookups and Calculations'!$F$9) / (1 - 'Lookups and Calculations'!$F$10), 'Lookups and Calculations'!$F$9)</f>
        <v>1951878.888340465</v>
      </c>
      <c r="H9279" s="12">
        <f t="shared" si="288"/>
        <v>0</v>
      </c>
      <c r="I9279" s="12">
        <f t="shared" si="289"/>
        <v>0</v>
      </c>
      <c r="J9279" s="13">
        <f>(1 - Dashboard!$I$9) * H9279 * Dashboard!$I$8 * 'Lookups and Calculations'!$F$12</f>
        <v>0</v>
      </c>
      <c r="K9279" s="12">
        <f>(1 - Dashboard!$I$11) * I9279 * Dashboard!$I$10 * 'Lookups and Calculations'!$F$12</f>
        <v>0</v>
      </c>
      <c r="L9279" s="12">
        <f>(H9279 - I9279) * Dashboard!$I$13 * (Dashboard!$D$12 / 365) * 'Lookups and Calculations'!$F$12</f>
        <v>0</v>
      </c>
      <c r="M9279" s="3">
        <f>(G9279*2) * Dashboard!$I$13 * (Dashboard!$D$12 / 365) * 'Lookups and Calculations'!$F$12</f>
        <v>1602.0878730267946</v>
      </c>
      <c r="N9279" s="12">
        <f>H9279 * Dashboard!$I$14 * Dashboard!$I$15 * (Dashboard!$D$12 / 365) * 'Lookups and Calculations'!$F$12</f>
        <v>0</v>
      </c>
    </row>
    <row r="9280" spans="1:14" x14ac:dyDescent="0.35">
      <c r="A9280" s="2">
        <v>9279</v>
      </c>
      <c r="B9280" s="11">
        <v>-0.36703311439800024</v>
      </c>
      <c r="C9280" s="11">
        <v>0.36624133671059922</v>
      </c>
      <c r="D9280" s="3">
        <f>B9280*Dashboard!$D$11*Dashboard!$D$10*SQRT(Dashboard!$D$12/365)</f>
        <v>-91127.630036355462</v>
      </c>
      <c r="E9280" s="3">
        <f>IF(Dashboard!$I$3,C9280*Dashboard!$E$11*Dashboard!$E$10*SQRT(Dashboard!$D$12/365),0)</f>
        <v>181862.09214677673</v>
      </c>
      <c r="F9280" s="3">
        <f>D9280+IF(Dashboard!$I$3,E9280,0)</f>
        <v>90734.462110421271</v>
      </c>
      <c r="G9280" s="3">
        <f>IF(Dashboard!$I$4, ('Lookups and Calculations'!$F$9) / (1 - 'Lookups and Calculations'!$F$10), 'Lookups and Calculations'!$F$9)</f>
        <v>1951878.888340465</v>
      </c>
      <c r="H9280" s="12">
        <f t="shared" si="288"/>
        <v>0</v>
      </c>
      <c r="I9280" s="12">
        <f t="shared" si="289"/>
        <v>0</v>
      </c>
      <c r="J9280" s="13">
        <f>(1 - Dashboard!$I$9) * H9280 * Dashboard!$I$8 * 'Lookups and Calculations'!$F$12</f>
        <v>0</v>
      </c>
      <c r="K9280" s="12">
        <f>(1 - Dashboard!$I$11) * I9280 * Dashboard!$I$10 * 'Lookups and Calculations'!$F$12</f>
        <v>0</v>
      </c>
      <c r="L9280" s="12">
        <f>(H9280 - I9280) * Dashboard!$I$13 * (Dashboard!$D$12 / 365) * 'Lookups and Calculations'!$F$12</f>
        <v>0</v>
      </c>
      <c r="M9280" s="3">
        <f>(G9280*2) * Dashboard!$I$13 * (Dashboard!$D$12 / 365) * 'Lookups and Calculations'!$F$12</f>
        <v>1602.0878730267946</v>
      </c>
      <c r="N9280" s="12">
        <f>H9280 * Dashboard!$I$14 * Dashboard!$I$15 * (Dashboard!$D$12 / 365) * 'Lookups and Calculations'!$F$12</f>
        <v>0</v>
      </c>
    </row>
    <row r="9281" spans="1:14" x14ac:dyDescent="0.35">
      <c r="A9281" s="2">
        <v>9280</v>
      </c>
      <c r="B9281" s="11">
        <v>0.88295944886157596</v>
      </c>
      <c r="C9281" s="11">
        <v>0.42093131610818441</v>
      </c>
      <c r="D9281" s="3">
        <f>B9281*Dashboard!$D$11*Dashboard!$D$10*SQRT(Dashboard!$D$12/365)</f>
        <v>219222.73178248247</v>
      </c>
      <c r="E9281" s="3">
        <f>IF(Dashboard!$I$3,C9281*Dashboard!$E$11*Dashboard!$E$10*SQRT(Dashboard!$D$12/365),0)</f>
        <v>209019.1415449669</v>
      </c>
      <c r="F9281" s="3">
        <f>D9281+IF(Dashboard!$I$3,E9281,0)</f>
        <v>428241.87332744937</v>
      </c>
      <c r="G9281" s="3">
        <f>IF(Dashboard!$I$4, ('Lookups and Calculations'!$F$9) / (1 - 'Lookups and Calculations'!$F$10), 'Lookups and Calculations'!$F$9)</f>
        <v>1951878.888340465</v>
      </c>
      <c r="H9281" s="12">
        <f t="shared" si="288"/>
        <v>0</v>
      </c>
      <c r="I9281" s="12">
        <f t="shared" si="289"/>
        <v>0</v>
      </c>
      <c r="J9281" s="13">
        <f>(1 - Dashboard!$I$9) * H9281 * Dashboard!$I$8 * 'Lookups and Calculations'!$F$12</f>
        <v>0</v>
      </c>
      <c r="K9281" s="12">
        <f>(1 - Dashboard!$I$11) * I9281 * Dashboard!$I$10 * 'Lookups and Calculations'!$F$12</f>
        <v>0</v>
      </c>
      <c r="L9281" s="12">
        <f>(H9281 - I9281) * Dashboard!$I$13 * (Dashboard!$D$12 / 365) * 'Lookups and Calculations'!$F$12</f>
        <v>0</v>
      </c>
      <c r="M9281" s="3">
        <f>(G9281*2) * Dashboard!$I$13 * (Dashboard!$D$12 / 365) * 'Lookups and Calculations'!$F$12</f>
        <v>1602.0878730267946</v>
      </c>
      <c r="N9281" s="12">
        <f>H9281 * Dashboard!$I$14 * Dashboard!$I$15 * (Dashboard!$D$12 / 365) * 'Lookups and Calculations'!$F$12</f>
        <v>0</v>
      </c>
    </row>
    <row r="9282" spans="1:14" x14ac:dyDescent="0.35">
      <c r="A9282" s="2">
        <v>9281</v>
      </c>
      <c r="B9282" s="11">
        <v>0.59496889007402987</v>
      </c>
      <c r="C9282" s="11">
        <v>0.3324008567203523</v>
      </c>
      <c r="D9282" s="3">
        <f>B9282*Dashboard!$D$11*Dashboard!$D$10*SQRT(Dashboard!$D$12/365)</f>
        <v>147719.92708814461</v>
      </c>
      <c r="E9282" s="3">
        <f>IF(Dashboard!$I$3,C9282*Dashboard!$E$11*Dashboard!$E$10*SQRT(Dashboard!$D$12/365),0)</f>
        <v>165058.14383894132</v>
      </c>
      <c r="F9282" s="3">
        <f>D9282+IF(Dashboard!$I$3,E9282,0)</f>
        <v>312778.07092708594</v>
      </c>
      <c r="G9282" s="3">
        <f>IF(Dashboard!$I$4, ('Lookups and Calculations'!$F$9) / (1 - 'Lookups and Calculations'!$F$10), 'Lookups and Calculations'!$F$9)</f>
        <v>1951878.888340465</v>
      </c>
      <c r="H9282" s="12">
        <f t="shared" si="288"/>
        <v>0</v>
      </c>
      <c r="I9282" s="12">
        <f t="shared" si="289"/>
        <v>0</v>
      </c>
      <c r="J9282" s="13">
        <f>(1 - Dashboard!$I$9) * H9282 * Dashboard!$I$8 * 'Lookups and Calculations'!$F$12</f>
        <v>0</v>
      </c>
      <c r="K9282" s="12">
        <f>(1 - Dashboard!$I$11) * I9282 * Dashboard!$I$10 * 'Lookups and Calculations'!$F$12</f>
        <v>0</v>
      </c>
      <c r="L9282" s="12">
        <f>(H9282 - I9282) * Dashboard!$I$13 * (Dashboard!$D$12 / 365) * 'Lookups and Calculations'!$F$12</f>
        <v>0</v>
      </c>
      <c r="M9282" s="3">
        <f>(G9282*2) * Dashboard!$I$13 * (Dashboard!$D$12 / 365) * 'Lookups and Calculations'!$F$12</f>
        <v>1602.0878730267946</v>
      </c>
      <c r="N9282" s="12">
        <f>H9282 * Dashboard!$I$14 * Dashboard!$I$15 * (Dashboard!$D$12 / 365) * 'Lookups and Calculations'!$F$12</f>
        <v>0</v>
      </c>
    </row>
    <row r="9283" spans="1:14" x14ac:dyDescent="0.35">
      <c r="A9283" s="2">
        <v>9282</v>
      </c>
      <c r="B9283" s="11">
        <v>0.96265363136872606</v>
      </c>
      <c r="C9283" s="11">
        <v>1.2976380093234989</v>
      </c>
      <c r="D9283" s="3">
        <f>B9283*Dashboard!$D$11*Dashboard!$D$10*SQRT(Dashboard!$D$12/365)</f>
        <v>239009.34420156325</v>
      </c>
      <c r="E9283" s="3">
        <f>IF(Dashboard!$I$3,C9283*Dashboard!$E$11*Dashboard!$E$10*SQRT(Dashboard!$D$12/365),0)</f>
        <v>644359.71467422938</v>
      </c>
      <c r="F9283" s="3">
        <f>D9283+IF(Dashboard!$I$3,E9283,0)</f>
        <v>883369.05887579266</v>
      </c>
      <c r="G9283" s="3">
        <f>IF(Dashboard!$I$4, ('Lookups and Calculations'!$F$9) / (1 - 'Lookups and Calculations'!$F$10), 'Lookups and Calculations'!$F$9)</f>
        <v>1951878.888340465</v>
      </c>
      <c r="H9283" s="12">
        <f t="shared" ref="H9283:H9346" si="290">MAX(0,F9283-G9283)</f>
        <v>0</v>
      </c>
      <c r="I9283" s="12">
        <f t="shared" ref="I9283:I9346" si="291">MAX(0,-F9283-G9283)</f>
        <v>0</v>
      </c>
      <c r="J9283" s="13">
        <f>(1 - Dashboard!$I$9) * H9283 * Dashboard!$I$8 * 'Lookups and Calculations'!$F$12</f>
        <v>0</v>
      </c>
      <c r="K9283" s="12">
        <f>(1 - Dashboard!$I$11) * I9283 * Dashboard!$I$10 * 'Lookups and Calculations'!$F$12</f>
        <v>0</v>
      </c>
      <c r="L9283" s="12">
        <f>(H9283 - I9283) * Dashboard!$I$13 * (Dashboard!$D$12 / 365) * 'Lookups and Calculations'!$F$12</f>
        <v>0</v>
      </c>
      <c r="M9283" s="3">
        <f>(G9283*2) * Dashboard!$I$13 * (Dashboard!$D$12 / 365) * 'Lookups and Calculations'!$F$12</f>
        <v>1602.0878730267946</v>
      </c>
      <c r="N9283" s="12">
        <f>H9283 * Dashboard!$I$14 * Dashboard!$I$15 * (Dashboard!$D$12 / 365) * 'Lookups and Calculations'!$F$12</f>
        <v>0</v>
      </c>
    </row>
    <row r="9284" spans="1:14" x14ac:dyDescent="0.35">
      <c r="A9284" s="2">
        <v>9283</v>
      </c>
      <c r="B9284" s="11">
        <v>-0.38809792395341197</v>
      </c>
      <c r="C9284" s="11">
        <v>1.9351251550211039</v>
      </c>
      <c r="D9284" s="3">
        <f>B9284*Dashboard!$D$11*Dashboard!$D$10*SQRT(Dashboard!$D$12/365)</f>
        <v>-96357.638165459313</v>
      </c>
      <c r="E9284" s="3">
        <f>IF(Dashboard!$I$3,C9284*Dashboard!$E$11*Dashboard!$E$10*SQRT(Dashboard!$D$12/365),0)</f>
        <v>960912.58408682153</v>
      </c>
      <c r="F9284" s="3">
        <f>D9284+IF(Dashboard!$I$3,E9284,0)</f>
        <v>864554.94592136226</v>
      </c>
      <c r="G9284" s="3">
        <f>IF(Dashboard!$I$4, ('Lookups and Calculations'!$F$9) / (1 - 'Lookups and Calculations'!$F$10), 'Lookups and Calculations'!$F$9)</f>
        <v>1951878.888340465</v>
      </c>
      <c r="H9284" s="12">
        <f t="shared" si="290"/>
        <v>0</v>
      </c>
      <c r="I9284" s="12">
        <f t="shared" si="291"/>
        <v>0</v>
      </c>
      <c r="J9284" s="13">
        <f>(1 - Dashboard!$I$9) * H9284 * Dashboard!$I$8 * 'Lookups and Calculations'!$F$12</f>
        <v>0</v>
      </c>
      <c r="K9284" s="12">
        <f>(1 - Dashboard!$I$11) * I9284 * Dashboard!$I$10 * 'Lookups and Calculations'!$F$12</f>
        <v>0</v>
      </c>
      <c r="L9284" s="12">
        <f>(H9284 - I9284) * Dashboard!$I$13 * (Dashboard!$D$12 / 365) * 'Lookups and Calculations'!$F$12</f>
        <v>0</v>
      </c>
      <c r="M9284" s="3">
        <f>(G9284*2) * Dashboard!$I$13 * (Dashboard!$D$12 / 365) * 'Lookups and Calculations'!$F$12</f>
        <v>1602.0878730267946</v>
      </c>
      <c r="N9284" s="12">
        <f>H9284 * Dashboard!$I$14 * Dashboard!$I$15 * (Dashboard!$D$12 / 365) * 'Lookups and Calculations'!$F$12</f>
        <v>0</v>
      </c>
    </row>
    <row r="9285" spans="1:14" x14ac:dyDescent="0.35">
      <c r="A9285" s="2">
        <v>9284</v>
      </c>
      <c r="B9285" s="11">
        <v>-0.25808902621792323</v>
      </c>
      <c r="C9285" s="11">
        <v>0.43126723582351567</v>
      </c>
      <c r="D9285" s="3">
        <f>B9285*Dashboard!$D$11*Dashboard!$D$10*SQRT(Dashboard!$D$12/365)</f>
        <v>-64078.799364481245</v>
      </c>
      <c r="E9285" s="3">
        <f>IF(Dashboard!$I$3,C9285*Dashboard!$E$11*Dashboard!$E$10*SQRT(Dashboard!$D$12/365),0)</f>
        <v>214151.58235728458</v>
      </c>
      <c r="F9285" s="3">
        <f>D9285+IF(Dashboard!$I$3,E9285,0)</f>
        <v>150072.78299280335</v>
      </c>
      <c r="G9285" s="3">
        <f>IF(Dashboard!$I$4, ('Lookups and Calculations'!$F$9) / (1 - 'Lookups and Calculations'!$F$10), 'Lookups and Calculations'!$F$9)</f>
        <v>1951878.888340465</v>
      </c>
      <c r="H9285" s="12">
        <f t="shared" si="290"/>
        <v>0</v>
      </c>
      <c r="I9285" s="12">
        <f t="shared" si="291"/>
        <v>0</v>
      </c>
      <c r="J9285" s="13">
        <f>(1 - Dashboard!$I$9) * H9285 * Dashboard!$I$8 * 'Lookups and Calculations'!$F$12</f>
        <v>0</v>
      </c>
      <c r="K9285" s="12">
        <f>(1 - Dashboard!$I$11) * I9285 * Dashboard!$I$10 * 'Lookups and Calculations'!$F$12</f>
        <v>0</v>
      </c>
      <c r="L9285" s="12">
        <f>(H9285 - I9285) * Dashboard!$I$13 * (Dashboard!$D$12 / 365) * 'Lookups and Calculations'!$F$12</f>
        <v>0</v>
      </c>
      <c r="M9285" s="3">
        <f>(G9285*2) * Dashboard!$I$13 * (Dashboard!$D$12 / 365) * 'Lookups and Calculations'!$F$12</f>
        <v>1602.0878730267946</v>
      </c>
      <c r="N9285" s="12">
        <f>H9285 * Dashboard!$I$14 * Dashboard!$I$15 * (Dashboard!$D$12 / 365) * 'Lookups and Calculations'!$F$12</f>
        <v>0</v>
      </c>
    </row>
    <row r="9286" spans="1:14" x14ac:dyDescent="0.35">
      <c r="A9286" s="2">
        <v>9285</v>
      </c>
      <c r="B9286" s="11">
        <v>1.4070292952033918</v>
      </c>
      <c r="C9286" s="11">
        <v>1.3982417878209885</v>
      </c>
      <c r="D9286" s="3">
        <f>B9286*Dashboard!$D$11*Dashboard!$D$10*SQRT(Dashboard!$D$12/365)</f>
        <v>349339.71904390998</v>
      </c>
      <c r="E9286" s="3">
        <f>IF(Dashboard!$I$3,C9286*Dashboard!$E$11*Dashboard!$E$10*SQRT(Dashboard!$D$12/365),0)</f>
        <v>694315.8823743317</v>
      </c>
      <c r="F9286" s="3">
        <f>D9286+IF(Dashboard!$I$3,E9286,0)</f>
        <v>1043655.6014182416</v>
      </c>
      <c r="G9286" s="3">
        <f>IF(Dashboard!$I$4, ('Lookups and Calculations'!$F$9) / (1 - 'Lookups and Calculations'!$F$10), 'Lookups and Calculations'!$F$9)</f>
        <v>1951878.888340465</v>
      </c>
      <c r="H9286" s="12">
        <f t="shared" si="290"/>
        <v>0</v>
      </c>
      <c r="I9286" s="12">
        <f t="shared" si="291"/>
        <v>0</v>
      </c>
      <c r="J9286" s="13">
        <f>(1 - Dashboard!$I$9) * H9286 * Dashboard!$I$8 * 'Lookups and Calculations'!$F$12</f>
        <v>0</v>
      </c>
      <c r="K9286" s="12">
        <f>(1 - Dashboard!$I$11) * I9286 * Dashboard!$I$10 * 'Lookups and Calculations'!$F$12</f>
        <v>0</v>
      </c>
      <c r="L9286" s="12">
        <f>(H9286 - I9286) * Dashboard!$I$13 * (Dashboard!$D$12 / 365) * 'Lookups and Calculations'!$F$12</f>
        <v>0</v>
      </c>
      <c r="M9286" s="3">
        <f>(G9286*2) * Dashboard!$I$13 * (Dashboard!$D$12 / 365) * 'Lookups and Calculations'!$F$12</f>
        <v>1602.0878730267946</v>
      </c>
      <c r="N9286" s="12">
        <f>H9286 * Dashboard!$I$14 * Dashboard!$I$15 * (Dashboard!$D$12 / 365) * 'Lookups and Calculations'!$F$12</f>
        <v>0</v>
      </c>
    </row>
    <row r="9287" spans="1:14" x14ac:dyDescent="0.35">
      <c r="A9287" s="2">
        <v>9286</v>
      </c>
      <c r="B9287" s="11">
        <v>0.96807248544223046</v>
      </c>
      <c r="C9287" s="11">
        <v>0.82634916326451036</v>
      </c>
      <c r="D9287" s="3">
        <f>B9287*Dashboard!$D$11*Dashboard!$D$10*SQRT(Dashboard!$D$12/365)</f>
        <v>240354.74686377603</v>
      </c>
      <c r="E9287" s="3">
        <f>IF(Dashboard!$I$3,C9287*Dashboard!$E$11*Dashboard!$E$10*SQRT(Dashboard!$D$12/365),0)</f>
        <v>410334.86013560899</v>
      </c>
      <c r="F9287" s="3">
        <f>D9287+IF(Dashboard!$I$3,E9287,0)</f>
        <v>650689.60699938505</v>
      </c>
      <c r="G9287" s="3">
        <f>IF(Dashboard!$I$4, ('Lookups and Calculations'!$F$9) / (1 - 'Lookups and Calculations'!$F$10), 'Lookups and Calculations'!$F$9)</f>
        <v>1951878.888340465</v>
      </c>
      <c r="H9287" s="12">
        <f t="shared" si="290"/>
        <v>0</v>
      </c>
      <c r="I9287" s="12">
        <f t="shared" si="291"/>
        <v>0</v>
      </c>
      <c r="J9287" s="13">
        <f>(1 - Dashboard!$I$9) * H9287 * Dashboard!$I$8 * 'Lookups and Calculations'!$F$12</f>
        <v>0</v>
      </c>
      <c r="K9287" s="12">
        <f>(1 - Dashboard!$I$11) * I9287 * Dashboard!$I$10 * 'Lookups and Calculations'!$F$12</f>
        <v>0</v>
      </c>
      <c r="L9287" s="12">
        <f>(H9287 - I9287) * Dashboard!$I$13 * (Dashboard!$D$12 / 365) * 'Lookups and Calculations'!$F$12</f>
        <v>0</v>
      </c>
      <c r="M9287" s="3">
        <f>(G9287*2) * Dashboard!$I$13 * (Dashboard!$D$12 / 365) * 'Lookups and Calculations'!$F$12</f>
        <v>1602.0878730267946</v>
      </c>
      <c r="N9287" s="12">
        <f>H9287 * Dashboard!$I$14 * Dashboard!$I$15 * (Dashboard!$D$12 / 365) * 'Lookups and Calculations'!$F$12</f>
        <v>0</v>
      </c>
    </row>
    <row r="9288" spans="1:14" x14ac:dyDescent="0.35">
      <c r="A9288" s="2">
        <v>9287</v>
      </c>
      <c r="B9288" s="11">
        <v>-5.1796901980257791E-2</v>
      </c>
      <c r="C9288" s="11">
        <v>0.39925137133507105</v>
      </c>
      <c r="D9288" s="3">
        <f>B9288*Dashboard!$D$11*Dashboard!$D$10*SQRT(Dashboard!$D$12/365)</f>
        <v>-12860.226327066299</v>
      </c>
      <c r="E9288" s="3">
        <f>IF(Dashboard!$I$3,C9288*Dashboard!$E$11*Dashboard!$E$10*SQRT(Dashboard!$D$12/365),0)</f>
        <v>198253.67156968528</v>
      </c>
      <c r="F9288" s="3">
        <f>D9288+IF(Dashboard!$I$3,E9288,0)</f>
        <v>185393.44524261897</v>
      </c>
      <c r="G9288" s="3">
        <f>IF(Dashboard!$I$4, ('Lookups and Calculations'!$F$9) / (1 - 'Lookups and Calculations'!$F$10), 'Lookups and Calculations'!$F$9)</f>
        <v>1951878.888340465</v>
      </c>
      <c r="H9288" s="12">
        <f t="shared" si="290"/>
        <v>0</v>
      </c>
      <c r="I9288" s="12">
        <f t="shared" si="291"/>
        <v>0</v>
      </c>
      <c r="J9288" s="13">
        <f>(1 - Dashboard!$I$9) * H9288 * Dashboard!$I$8 * 'Lookups and Calculations'!$F$12</f>
        <v>0</v>
      </c>
      <c r="K9288" s="12">
        <f>(1 - Dashboard!$I$11) * I9288 * Dashboard!$I$10 * 'Lookups and Calculations'!$F$12</f>
        <v>0</v>
      </c>
      <c r="L9288" s="12">
        <f>(H9288 - I9288) * Dashboard!$I$13 * (Dashboard!$D$12 / 365) * 'Lookups and Calculations'!$F$12</f>
        <v>0</v>
      </c>
      <c r="M9288" s="3">
        <f>(G9288*2) * Dashboard!$I$13 * (Dashboard!$D$12 / 365) * 'Lookups and Calculations'!$F$12</f>
        <v>1602.0878730267946</v>
      </c>
      <c r="N9288" s="12">
        <f>H9288 * Dashboard!$I$14 * Dashboard!$I$15 * (Dashboard!$D$12 / 365) * 'Lookups and Calculations'!$F$12</f>
        <v>0</v>
      </c>
    </row>
    <row r="9289" spans="1:14" x14ac:dyDescent="0.35">
      <c r="A9289" s="2">
        <v>9288</v>
      </c>
      <c r="B9289" s="11">
        <v>0.34514405943614723</v>
      </c>
      <c r="C9289" s="11">
        <v>0.28227723260399235</v>
      </c>
      <c r="D9289" s="3">
        <f>B9289*Dashboard!$D$11*Dashboard!$D$10*SQRT(Dashboard!$D$12/365)</f>
        <v>85692.976801644341</v>
      </c>
      <c r="E9289" s="3">
        <f>IF(Dashboard!$I$3,C9289*Dashboard!$E$11*Dashboard!$E$10*SQRT(Dashboard!$D$12/365),0)</f>
        <v>140168.57995286665</v>
      </c>
      <c r="F9289" s="3">
        <f>D9289+IF(Dashboard!$I$3,E9289,0)</f>
        <v>225861.556754511</v>
      </c>
      <c r="G9289" s="3">
        <f>IF(Dashboard!$I$4, ('Lookups and Calculations'!$F$9) / (1 - 'Lookups and Calculations'!$F$10), 'Lookups and Calculations'!$F$9)</f>
        <v>1951878.888340465</v>
      </c>
      <c r="H9289" s="12">
        <f t="shared" si="290"/>
        <v>0</v>
      </c>
      <c r="I9289" s="12">
        <f t="shared" si="291"/>
        <v>0</v>
      </c>
      <c r="J9289" s="13">
        <f>(1 - Dashboard!$I$9) * H9289 * Dashboard!$I$8 * 'Lookups and Calculations'!$F$12</f>
        <v>0</v>
      </c>
      <c r="K9289" s="12">
        <f>(1 - Dashboard!$I$11) * I9289 * Dashboard!$I$10 * 'Lookups and Calculations'!$F$12</f>
        <v>0</v>
      </c>
      <c r="L9289" s="12">
        <f>(H9289 - I9289) * Dashboard!$I$13 * (Dashboard!$D$12 / 365) * 'Lookups and Calculations'!$F$12</f>
        <v>0</v>
      </c>
      <c r="M9289" s="3">
        <f>(G9289*2) * Dashboard!$I$13 * (Dashboard!$D$12 / 365) * 'Lookups and Calculations'!$F$12</f>
        <v>1602.0878730267946</v>
      </c>
      <c r="N9289" s="12">
        <f>H9289 * Dashboard!$I$14 * Dashboard!$I$15 * (Dashboard!$D$12 / 365) * 'Lookups and Calculations'!$F$12</f>
        <v>0</v>
      </c>
    </row>
    <row r="9290" spans="1:14" x14ac:dyDescent="0.35">
      <c r="A9290" s="2">
        <v>9289</v>
      </c>
      <c r="B9290" s="11">
        <v>0.31368666922296823</v>
      </c>
      <c r="C9290" s="11">
        <v>0.53465754139284916</v>
      </c>
      <c r="D9290" s="3">
        <f>B9290*Dashboard!$D$11*Dashboard!$D$10*SQRT(Dashboard!$D$12/365)</f>
        <v>77882.680387497501</v>
      </c>
      <c r="E9290" s="3">
        <f>IF(Dashboard!$I$3,C9290*Dashboard!$E$11*Dashboard!$E$10*SQRT(Dashboard!$D$12/365),0)</f>
        <v>265491.4377854318</v>
      </c>
      <c r="F9290" s="3">
        <f>D9290+IF(Dashboard!$I$3,E9290,0)</f>
        <v>343374.11817292927</v>
      </c>
      <c r="G9290" s="3">
        <f>IF(Dashboard!$I$4, ('Lookups and Calculations'!$F$9) / (1 - 'Lookups and Calculations'!$F$10), 'Lookups and Calculations'!$F$9)</f>
        <v>1951878.888340465</v>
      </c>
      <c r="H9290" s="12">
        <f t="shared" si="290"/>
        <v>0</v>
      </c>
      <c r="I9290" s="12">
        <f t="shared" si="291"/>
        <v>0</v>
      </c>
      <c r="J9290" s="13">
        <f>(1 - Dashboard!$I$9) * H9290 * Dashboard!$I$8 * 'Lookups and Calculations'!$F$12</f>
        <v>0</v>
      </c>
      <c r="K9290" s="12">
        <f>(1 - Dashboard!$I$11) * I9290 * Dashboard!$I$10 * 'Lookups and Calculations'!$F$12</f>
        <v>0</v>
      </c>
      <c r="L9290" s="12">
        <f>(H9290 - I9290) * Dashboard!$I$13 * (Dashboard!$D$12 / 365) * 'Lookups and Calculations'!$F$12</f>
        <v>0</v>
      </c>
      <c r="M9290" s="3">
        <f>(G9290*2) * Dashboard!$I$13 * (Dashboard!$D$12 / 365) * 'Lookups and Calculations'!$F$12</f>
        <v>1602.0878730267946</v>
      </c>
      <c r="N9290" s="12">
        <f>H9290 * Dashboard!$I$14 * Dashboard!$I$15 * (Dashboard!$D$12 / 365) * 'Lookups and Calculations'!$F$12</f>
        <v>0</v>
      </c>
    </row>
    <row r="9291" spans="1:14" x14ac:dyDescent="0.35">
      <c r="A9291" s="2">
        <v>9290</v>
      </c>
      <c r="B9291" s="11">
        <v>-0.52277328109223242</v>
      </c>
      <c r="C9291" s="11">
        <v>-0.17107010262884828</v>
      </c>
      <c r="D9291" s="3">
        <f>B9291*Dashboard!$D$11*Dashboard!$D$10*SQRT(Dashboard!$D$12/365)</f>
        <v>-129795.07375077374</v>
      </c>
      <c r="E9291" s="3">
        <f>IF(Dashboard!$I$3,C9291*Dashboard!$E$11*Dashboard!$E$10*SQRT(Dashboard!$D$12/365),0)</f>
        <v>-84947.174579667757</v>
      </c>
      <c r="F9291" s="3">
        <f>D9291+IF(Dashboard!$I$3,E9291,0)</f>
        <v>-214742.24833044148</v>
      </c>
      <c r="G9291" s="3">
        <f>IF(Dashboard!$I$4, ('Lookups and Calculations'!$F$9) / (1 - 'Lookups and Calculations'!$F$10), 'Lookups and Calculations'!$F$9)</f>
        <v>1951878.888340465</v>
      </c>
      <c r="H9291" s="12">
        <f t="shared" si="290"/>
        <v>0</v>
      </c>
      <c r="I9291" s="12">
        <f t="shared" si="291"/>
        <v>0</v>
      </c>
      <c r="J9291" s="13">
        <f>(1 - Dashboard!$I$9) * H9291 * Dashboard!$I$8 * 'Lookups and Calculations'!$F$12</f>
        <v>0</v>
      </c>
      <c r="K9291" s="12">
        <f>(1 - Dashboard!$I$11) * I9291 * Dashboard!$I$10 * 'Lookups and Calculations'!$F$12</f>
        <v>0</v>
      </c>
      <c r="L9291" s="12">
        <f>(H9291 - I9291) * Dashboard!$I$13 * (Dashboard!$D$12 / 365) * 'Lookups and Calculations'!$F$12</f>
        <v>0</v>
      </c>
      <c r="M9291" s="3">
        <f>(G9291*2) * Dashboard!$I$13 * (Dashboard!$D$12 / 365) * 'Lookups and Calculations'!$F$12</f>
        <v>1602.0878730267946</v>
      </c>
      <c r="N9291" s="12">
        <f>H9291 * Dashboard!$I$14 * Dashboard!$I$15 * (Dashboard!$D$12 / 365) * 'Lookups and Calculations'!$F$12</f>
        <v>0</v>
      </c>
    </row>
    <row r="9292" spans="1:14" x14ac:dyDescent="0.35">
      <c r="A9292" s="2">
        <v>9291</v>
      </c>
      <c r="B9292" s="11">
        <v>1.7211726321983942</v>
      </c>
      <c r="C9292" s="11">
        <v>0.14942269807433795</v>
      </c>
      <c r="D9292" s="3">
        <f>B9292*Dashboard!$D$11*Dashboard!$D$10*SQRT(Dashboard!$D$12/365)</f>
        <v>427335.78171258856</v>
      </c>
      <c r="E9292" s="3">
        <f>IF(Dashboard!$I$3,C9292*Dashboard!$E$11*Dashboard!$E$10*SQRT(Dashboard!$D$12/365),0)</f>
        <v>74197.862890305478</v>
      </c>
      <c r="F9292" s="3">
        <f>D9292+IF(Dashboard!$I$3,E9292,0)</f>
        <v>501533.64460289403</v>
      </c>
      <c r="G9292" s="3">
        <f>IF(Dashboard!$I$4, ('Lookups and Calculations'!$F$9) / (1 - 'Lookups and Calculations'!$F$10), 'Lookups and Calculations'!$F$9)</f>
        <v>1951878.888340465</v>
      </c>
      <c r="H9292" s="12">
        <f t="shared" si="290"/>
        <v>0</v>
      </c>
      <c r="I9292" s="12">
        <f t="shared" si="291"/>
        <v>0</v>
      </c>
      <c r="J9292" s="13">
        <f>(1 - Dashboard!$I$9) * H9292 * Dashboard!$I$8 * 'Lookups and Calculations'!$F$12</f>
        <v>0</v>
      </c>
      <c r="K9292" s="12">
        <f>(1 - Dashboard!$I$11) * I9292 * Dashboard!$I$10 * 'Lookups and Calculations'!$F$12</f>
        <v>0</v>
      </c>
      <c r="L9292" s="12">
        <f>(H9292 - I9292) * Dashboard!$I$13 * (Dashboard!$D$12 / 365) * 'Lookups and Calculations'!$F$12</f>
        <v>0</v>
      </c>
      <c r="M9292" s="3">
        <f>(G9292*2) * Dashboard!$I$13 * (Dashboard!$D$12 / 365) * 'Lookups and Calculations'!$F$12</f>
        <v>1602.0878730267946</v>
      </c>
      <c r="N9292" s="12">
        <f>H9292 * Dashboard!$I$14 * Dashboard!$I$15 * (Dashboard!$D$12 / 365) * 'Lookups and Calculations'!$F$12</f>
        <v>0</v>
      </c>
    </row>
    <row r="9293" spans="1:14" x14ac:dyDescent="0.35">
      <c r="A9293" s="2">
        <v>9292</v>
      </c>
      <c r="B9293" s="11">
        <v>-0.23491228479621529</v>
      </c>
      <c r="C9293" s="11">
        <v>-0.41205281466224075</v>
      </c>
      <c r="D9293" s="3">
        <f>B9293*Dashboard!$D$11*Dashboard!$D$10*SQRT(Dashboard!$D$12/365)</f>
        <v>-58324.437060715274</v>
      </c>
      <c r="E9293" s="3">
        <f>IF(Dashboard!$I$3,C9293*Dashboard!$E$11*Dashboard!$E$10*SQRT(Dashboard!$D$12/365),0)</f>
        <v>-204610.40149779036</v>
      </c>
      <c r="F9293" s="3">
        <f>D9293+IF(Dashboard!$I$3,E9293,0)</f>
        <v>-262934.83855850564</v>
      </c>
      <c r="G9293" s="3">
        <f>IF(Dashboard!$I$4, ('Lookups and Calculations'!$F$9) / (1 - 'Lookups and Calculations'!$F$10), 'Lookups and Calculations'!$F$9)</f>
        <v>1951878.888340465</v>
      </c>
      <c r="H9293" s="12">
        <f t="shared" si="290"/>
        <v>0</v>
      </c>
      <c r="I9293" s="12">
        <f t="shared" si="291"/>
        <v>0</v>
      </c>
      <c r="J9293" s="13">
        <f>(1 - Dashboard!$I$9) * H9293 * Dashboard!$I$8 * 'Lookups and Calculations'!$F$12</f>
        <v>0</v>
      </c>
      <c r="K9293" s="12">
        <f>(1 - Dashboard!$I$11) * I9293 * Dashboard!$I$10 * 'Lookups and Calculations'!$F$12</f>
        <v>0</v>
      </c>
      <c r="L9293" s="12">
        <f>(H9293 - I9293) * Dashboard!$I$13 * (Dashboard!$D$12 / 365) * 'Lookups and Calculations'!$F$12</f>
        <v>0</v>
      </c>
      <c r="M9293" s="3">
        <f>(G9293*2) * Dashboard!$I$13 * (Dashboard!$D$12 / 365) * 'Lookups and Calculations'!$F$12</f>
        <v>1602.0878730267946</v>
      </c>
      <c r="N9293" s="12">
        <f>H9293 * Dashboard!$I$14 * Dashboard!$I$15 * (Dashboard!$D$12 / 365) * 'Lookups and Calculations'!$F$12</f>
        <v>0</v>
      </c>
    </row>
    <row r="9294" spans="1:14" x14ac:dyDescent="0.35">
      <c r="A9294" s="2">
        <v>9293</v>
      </c>
      <c r="B9294" s="11">
        <v>0.84105892030764873</v>
      </c>
      <c r="C9294" s="11">
        <v>0.20722240281602822</v>
      </c>
      <c r="D9294" s="3">
        <f>B9294*Dashboard!$D$11*Dashboard!$D$10*SQRT(Dashboard!$D$12/365)</f>
        <v>208819.59453244793</v>
      </c>
      <c r="E9294" s="3">
        <f>IF(Dashboard!$I$3,C9294*Dashboard!$E$11*Dashboard!$E$10*SQRT(Dashboard!$D$12/365),0)</f>
        <v>102899.08849252613</v>
      </c>
      <c r="F9294" s="3">
        <f>D9294+IF(Dashboard!$I$3,E9294,0)</f>
        <v>311718.68302497407</v>
      </c>
      <c r="G9294" s="3">
        <f>IF(Dashboard!$I$4, ('Lookups and Calculations'!$F$9) / (1 - 'Lookups and Calculations'!$F$10), 'Lookups and Calculations'!$F$9)</f>
        <v>1951878.888340465</v>
      </c>
      <c r="H9294" s="12">
        <f t="shared" si="290"/>
        <v>0</v>
      </c>
      <c r="I9294" s="12">
        <f t="shared" si="291"/>
        <v>0</v>
      </c>
      <c r="J9294" s="13">
        <f>(1 - Dashboard!$I$9) * H9294 * Dashboard!$I$8 * 'Lookups and Calculations'!$F$12</f>
        <v>0</v>
      </c>
      <c r="K9294" s="12">
        <f>(1 - Dashboard!$I$11) * I9294 * Dashboard!$I$10 * 'Lookups and Calculations'!$F$12</f>
        <v>0</v>
      </c>
      <c r="L9294" s="12">
        <f>(H9294 - I9294) * Dashboard!$I$13 * (Dashboard!$D$12 / 365) * 'Lookups and Calculations'!$F$12</f>
        <v>0</v>
      </c>
      <c r="M9294" s="3">
        <f>(G9294*2) * Dashboard!$I$13 * (Dashboard!$D$12 / 365) * 'Lookups and Calculations'!$F$12</f>
        <v>1602.0878730267946</v>
      </c>
      <c r="N9294" s="12">
        <f>H9294 * Dashboard!$I$14 * Dashboard!$I$15 * (Dashboard!$D$12 / 365) * 'Lookups and Calculations'!$F$12</f>
        <v>0</v>
      </c>
    </row>
    <row r="9295" spans="1:14" x14ac:dyDescent="0.35">
      <c r="A9295" s="2">
        <v>9294</v>
      </c>
      <c r="B9295" s="11">
        <v>1.5457376317796969</v>
      </c>
      <c r="C9295" s="11">
        <v>-0.85868578168088883</v>
      </c>
      <c r="D9295" s="3">
        <f>B9295*Dashboard!$D$11*Dashboard!$D$10*SQRT(Dashboard!$D$12/365)</f>
        <v>383778.46988854674</v>
      </c>
      <c r="E9295" s="3">
        <f>IF(Dashboard!$I$3,C9295*Dashboard!$E$11*Dashboard!$E$10*SQRT(Dashboard!$D$12/365),0)</f>
        <v>-426392.04562693863</v>
      </c>
      <c r="F9295" s="3">
        <f>D9295+IF(Dashboard!$I$3,E9295,0)</f>
        <v>-42613.575738391897</v>
      </c>
      <c r="G9295" s="3">
        <f>IF(Dashboard!$I$4, ('Lookups and Calculations'!$F$9) / (1 - 'Lookups and Calculations'!$F$10), 'Lookups and Calculations'!$F$9)</f>
        <v>1951878.888340465</v>
      </c>
      <c r="H9295" s="12">
        <f t="shared" si="290"/>
        <v>0</v>
      </c>
      <c r="I9295" s="12">
        <f t="shared" si="291"/>
        <v>0</v>
      </c>
      <c r="J9295" s="13">
        <f>(1 - Dashboard!$I$9) * H9295 * Dashboard!$I$8 * 'Lookups and Calculations'!$F$12</f>
        <v>0</v>
      </c>
      <c r="K9295" s="12">
        <f>(1 - Dashboard!$I$11) * I9295 * Dashboard!$I$10 * 'Lookups and Calculations'!$F$12</f>
        <v>0</v>
      </c>
      <c r="L9295" s="12">
        <f>(H9295 - I9295) * Dashboard!$I$13 * (Dashboard!$D$12 / 365) * 'Lookups and Calculations'!$F$12</f>
        <v>0</v>
      </c>
      <c r="M9295" s="3">
        <f>(G9295*2) * Dashboard!$I$13 * (Dashboard!$D$12 / 365) * 'Lookups and Calculations'!$F$12</f>
        <v>1602.0878730267946</v>
      </c>
      <c r="N9295" s="12">
        <f>H9295 * Dashboard!$I$14 * Dashboard!$I$15 * (Dashboard!$D$12 / 365) * 'Lookups and Calculations'!$F$12</f>
        <v>0</v>
      </c>
    </row>
    <row r="9296" spans="1:14" x14ac:dyDescent="0.35">
      <c r="A9296" s="2">
        <v>9295</v>
      </c>
      <c r="B9296" s="11">
        <v>-1.1113707411250413</v>
      </c>
      <c r="C9296" s="11">
        <v>-1.0986911602774334</v>
      </c>
      <c r="D9296" s="3">
        <f>B9296*Dashboard!$D$11*Dashboard!$D$10*SQRT(Dashboard!$D$12/365)</f>
        <v>-275933.09093263856</v>
      </c>
      <c r="E9296" s="3">
        <f>IF(Dashboard!$I$3,C9296*Dashboard!$E$11*Dashboard!$E$10*SQRT(Dashboard!$D$12/365),0)</f>
        <v>-545569.96440058318</v>
      </c>
      <c r="F9296" s="3">
        <f>D9296+IF(Dashboard!$I$3,E9296,0)</f>
        <v>-821503.0553332218</v>
      </c>
      <c r="G9296" s="3">
        <f>IF(Dashboard!$I$4, ('Lookups and Calculations'!$F$9) / (1 - 'Lookups and Calculations'!$F$10), 'Lookups and Calculations'!$F$9)</f>
        <v>1951878.888340465</v>
      </c>
      <c r="H9296" s="12">
        <f t="shared" si="290"/>
        <v>0</v>
      </c>
      <c r="I9296" s="12">
        <f t="shared" si="291"/>
        <v>0</v>
      </c>
      <c r="J9296" s="13">
        <f>(1 - Dashboard!$I$9) * H9296 * Dashboard!$I$8 * 'Lookups and Calculations'!$F$12</f>
        <v>0</v>
      </c>
      <c r="K9296" s="12">
        <f>(1 - Dashboard!$I$11) * I9296 * Dashboard!$I$10 * 'Lookups and Calculations'!$F$12</f>
        <v>0</v>
      </c>
      <c r="L9296" s="12">
        <f>(H9296 - I9296) * Dashboard!$I$13 * (Dashboard!$D$12 / 365) * 'Lookups and Calculations'!$F$12</f>
        <v>0</v>
      </c>
      <c r="M9296" s="3">
        <f>(G9296*2) * Dashboard!$I$13 * (Dashboard!$D$12 / 365) * 'Lookups and Calculations'!$F$12</f>
        <v>1602.0878730267946</v>
      </c>
      <c r="N9296" s="12">
        <f>H9296 * Dashboard!$I$14 * Dashboard!$I$15 * (Dashboard!$D$12 / 365) * 'Lookups and Calculations'!$F$12</f>
        <v>0</v>
      </c>
    </row>
    <row r="9297" spans="1:14" x14ac:dyDescent="0.35">
      <c r="A9297" s="2">
        <v>9296</v>
      </c>
      <c r="B9297" s="11">
        <v>1.1051021507138392</v>
      </c>
      <c r="C9297" s="11">
        <v>1.2888433691988237</v>
      </c>
      <c r="D9297" s="3">
        <f>B9297*Dashboard!$D$11*Dashboard!$D$10*SQRT(Dashboard!$D$12/365)</f>
        <v>274376.71423137444</v>
      </c>
      <c r="E9297" s="3">
        <f>IF(Dashboard!$I$3,C9297*Dashboard!$E$11*Dashboard!$E$10*SQRT(Dashboard!$D$12/365),0)</f>
        <v>639992.61710103741</v>
      </c>
      <c r="F9297" s="3">
        <f>D9297+IF(Dashboard!$I$3,E9297,0)</f>
        <v>914369.33133241185</v>
      </c>
      <c r="G9297" s="3">
        <f>IF(Dashboard!$I$4, ('Lookups and Calculations'!$F$9) / (1 - 'Lookups and Calculations'!$F$10), 'Lookups and Calculations'!$F$9)</f>
        <v>1951878.888340465</v>
      </c>
      <c r="H9297" s="12">
        <f t="shared" si="290"/>
        <v>0</v>
      </c>
      <c r="I9297" s="12">
        <f t="shared" si="291"/>
        <v>0</v>
      </c>
      <c r="J9297" s="13">
        <f>(1 - Dashboard!$I$9) * H9297 * Dashboard!$I$8 * 'Lookups and Calculations'!$F$12</f>
        <v>0</v>
      </c>
      <c r="K9297" s="12">
        <f>(1 - Dashboard!$I$11) * I9297 * Dashboard!$I$10 * 'Lookups and Calculations'!$F$12</f>
        <v>0</v>
      </c>
      <c r="L9297" s="12">
        <f>(H9297 - I9297) * Dashboard!$I$13 * (Dashboard!$D$12 / 365) * 'Lookups and Calculations'!$F$12</f>
        <v>0</v>
      </c>
      <c r="M9297" s="3">
        <f>(G9297*2) * Dashboard!$I$13 * (Dashboard!$D$12 / 365) * 'Lookups and Calculations'!$F$12</f>
        <v>1602.0878730267946</v>
      </c>
      <c r="N9297" s="12">
        <f>H9297 * Dashboard!$I$14 * Dashboard!$I$15 * (Dashboard!$D$12 / 365) * 'Lookups and Calculations'!$F$12</f>
        <v>0</v>
      </c>
    </row>
    <row r="9298" spans="1:14" x14ac:dyDescent="0.35">
      <c r="A9298" s="2">
        <v>9297</v>
      </c>
      <c r="B9298" s="11">
        <v>0.87189421238300979</v>
      </c>
      <c r="C9298" s="11">
        <v>2.0710955582851995</v>
      </c>
      <c r="D9298" s="3">
        <f>B9298*Dashboard!$D$11*Dashboard!$D$10*SQRT(Dashboard!$D$12/365)</f>
        <v>216475.43532195076</v>
      </c>
      <c r="E9298" s="3">
        <f>IF(Dashboard!$I$3,C9298*Dashboard!$E$11*Dashboard!$E$10*SQRT(Dashboard!$D$12/365),0)</f>
        <v>1028430.527937024</v>
      </c>
      <c r="F9298" s="3">
        <f>D9298+IF(Dashboard!$I$3,E9298,0)</f>
        <v>1244905.9632589747</v>
      </c>
      <c r="G9298" s="3">
        <f>IF(Dashboard!$I$4, ('Lookups and Calculations'!$F$9) / (1 - 'Lookups and Calculations'!$F$10), 'Lookups and Calculations'!$F$9)</f>
        <v>1951878.888340465</v>
      </c>
      <c r="H9298" s="12">
        <f t="shared" si="290"/>
        <v>0</v>
      </c>
      <c r="I9298" s="12">
        <f t="shared" si="291"/>
        <v>0</v>
      </c>
      <c r="J9298" s="13">
        <f>(1 - Dashboard!$I$9) * H9298 * Dashboard!$I$8 * 'Lookups and Calculations'!$F$12</f>
        <v>0</v>
      </c>
      <c r="K9298" s="12">
        <f>(1 - Dashboard!$I$11) * I9298 * Dashboard!$I$10 * 'Lookups and Calculations'!$F$12</f>
        <v>0</v>
      </c>
      <c r="L9298" s="12">
        <f>(H9298 - I9298) * Dashboard!$I$13 * (Dashboard!$D$12 / 365) * 'Lookups and Calculations'!$F$12</f>
        <v>0</v>
      </c>
      <c r="M9298" s="3">
        <f>(G9298*2) * Dashboard!$I$13 * (Dashboard!$D$12 / 365) * 'Lookups and Calculations'!$F$12</f>
        <v>1602.0878730267946</v>
      </c>
      <c r="N9298" s="12">
        <f>H9298 * Dashboard!$I$14 * Dashboard!$I$15 * (Dashboard!$D$12 / 365) * 'Lookups and Calculations'!$F$12</f>
        <v>0</v>
      </c>
    </row>
    <row r="9299" spans="1:14" x14ac:dyDescent="0.35">
      <c r="A9299" s="2">
        <v>9298</v>
      </c>
      <c r="B9299" s="11">
        <v>1.8769474387876899</v>
      </c>
      <c r="C9299" s="11">
        <v>1.4161939357583033</v>
      </c>
      <c r="D9299" s="3">
        <f>B9299*Dashboard!$D$11*Dashboard!$D$10*SQRT(Dashboard!$D$12/365)</f>
        <v>466011.82588134735</v>
      </c>
      <c r="E9299" s="3">
        <f>IF(Dashboard!$I$3,C9299*Dashboard!$E$11*Dashboard!$E$10*SQRT(Dashboard!$D$12/365),0)</f>
        <v>703230.26438192115</v>
      </c>
      <c r="F9299" s="3">
        <f>D9299+IF(Dashboard!$I$3,E9299,0)</f>
        <v>1169242.0902632684</v>
      </c>
      <c r="G9299" s="3">
        <f>IF(Dashboard!$I$4, ('Lookups and Calculations'!$F$9) / (1 - 'Lookups and Calculations'!$F$10), 'Lookups and Calculations'!$F$9)</f>
        <v>1951878.888340465</v>
      </c>
      <c r="H9299" s="12">
        <f t="shared" si="290"/>
        <v>0</v>
      </c>
      <c r="I9299" s="12">
        <f t="shared" si="291"/>
        <v>0</v>
      </c>
      <c r="J9299" s="13">
        <f>(1 - Dashboard!$I$9) * H9299 * Dashboard!$I$8 * 'Lookups and Calculations'!$F$12</f>
        <v>0</v>
      </c>
      <c r="K9299" s="12">
        <f>(1 - Dashboard!$I$11) * I9299 * Dashboard!$I$10 * 'Lookups and Calculations'!$F$12</f>
        <v>0</v>
      </c>
      <c r="L9299" s="12">
        <f>(H9299 - I9299) * Dashboard!$I$13 * (Dashboard!$D$12 / 365) * 'Lookups and Calculations'!$F$12</f>
        <v>0</v>
      </c>
      <c r="M9299" s="3">
        <f>(G9299*2) * Dashboard!$I$13 * (Dashboard!$D$12 / 365) * 'Lookups and Calculations'!$F$12</f>
        <v>1602.0878730267946</v>
      </c>
      <c r="N9299" s="12">
        <f>H9299 * Dashboard!$I$14 * Dashboard!$I$15 * (Dashboard!$D$12 / 365) * 'Lookups and Calculations'!$F$12</f>
        <v>0</v>
      </c>
    </row>
    <row r="9300" spans="1:14" x14ac:dyDescent="0.35">
      <c r="A9300" s="2">
        <v>9299</v>
      </c>
      <c r="B9300" s="11">
        <v>2.8083729318545712</v>
      </c>
      <c r="C9300" s="11">
        <v>1.3573336302162664</v>
      </c>
      <c r="D9300" s="3">
        <f>B9300*Dashboard!$D$11*Dashboard!$D$10*SQRT(Dashboard!$D$12/365)</f>
        <v>697267.7927383018</v>
      </c>
      <c r="E9300" s="3">
        <f>IF(Dashboard!$I$3,C9300*Dashboard!$E$11*Dashboard!$E$10*SQRT(Dashboard!$D$12/365),0)</f>
        <v>674002.38309900661</v>
      </c>
      <c r="F9300" s="3">
        <f>D9300+IF(Dashboard!$I$3,E9300,0)</f>
        <v>1371270.1758373084</v>
      </c>
      <c r="G9300" s="3">
        <f>IF(Dashboard!$I$4, ('Lookups and Calculations'!$F$9) / (1 - 'Lookups and Calculations'!$F$10), 'Lookups and Calculations'!$F$9)</f>
        <v>1951878.888340465</v>
      </c>
      <c r="H9300" s="12">
        <f t="shared" si="290"/>
        <v>0</v>
      </c>
      <c r="I9300" s="12">
        <f t="shared" si="291"/>
        <v>0</v>
      </c>
      <c r="J9300" s="13">
        <f>(1 - Dashboard!$I$9) * H9300 * Dashboard!$I$8 * 'Lookups and Calculations'!$F$12</f>
        <v>0</v>
      </c>
      <c r="K9300" s="12">
        <f>(1 - Dashboard!$I$11) * I9300 * Dashboard!$I$10 * 'Lookups and Calculations'!$F$12</f>
        <v>0</v>
      </c>
      <c r="L9300" s="12">
        <f>(H9300 - I9300) * Dashboard!$I$13 * (Dashboard!$D$12 / 365) * 'Lookups and Calculations'!$F$12</f>
        <v>0</v>
      </c>
      <c r="M9300" s="3">
        <f>(G9300*2) * Dashboard!$I$13 * (Dashboard!$D$12 / 365) * 'Lookups and Calculations'!$F$12</f>
        <v>1602.0878730267946</v>
      </c>
      <c r="N9300" s="12">
        <f>H9300 * Dashboard!$I$14 * Dashboard!$I$15 * (Dashboard!$D$12 / 365) * 'Lookups and Calculations'!$F$12</f>
        <v>0</v>
      </c>
    </row>
    <row r="9301" spans="1:14" x14ac:dyDescent="0.35">
      <c r="A9301" s="2">
        <v>9300</v>
      </c>
      <c r="B9301" s="11">
        <v>1.4496552205762321</v>
      </c>
      <c r="C9301" s="11">
        <v>-1.695472369529309</v>
      </c>
      <c r="D9301" s="3">
        <f>B9301*Dashboard!$D$11*Dashboard!$D$10*SQRT(Dashboard!$D$12/365)</f>
        <v>359922.95909761626</v>
      </c>
      <c r="E9301" s="3">
        <f>IF(Dashboard!$I$3,C9301*Dashboard!$E$11*Dashboard!$E$10*SQRT(Dashboard!$D$12/365),0)</f>
        <v>-841909.75019103976</v>
      </c>
      <c r="F9301" s="3">
        <f>D9301+IF(Dashboard!$I$3,E9301,0)</f>
        <v>-481986.7910934235</v>
      </c>
      <c r="G9301" s="3">
        <f>IF(Dashboard!$I$4, ('Lookups and Calculations'!$F$9) / (1 - 'Lookups and Calculations'!$F$10), 'Lookups and Calculations'!$F$9)</f>
        <v>1951878.888340465</v>
      </c>
      <c r="H9301" s="12">
        <f t="shared" si="290"/>
        <v>0</v>
      </c>
      <c r="I9301" s="12">
        <f t="shared" si="291"/>
        <v>0</v>
      </c>
      <c r="J9301" s="13">
        <f>(1 - Dashboard!$I$9) * H9301 * Dashboard!$I$8 * 'Lookups and Calculations'!$F$12</f>
        <v>0</v>
      </c>
      <c r="K9301" s="12">
        <f>(1 - Dashboard!$I$11) * I9301 * Dashboard!$I$10 * 'Lookups and Calculations'!$F$12</f>
        <v>0</v>
      </c>
      <c r="L9301" s="12">
        <f>(H9301 - I9301) * Dashboard!$I$13 * (Dashboard!$D$12 / 365) * 'Lookups and Calculations'!$F$12</f>
        <v>0</v>
      </c>
      <c r="M9301" s="3">
        <f>(G9301*2) * Dashboard!$I$13 * (Dashboard!$D$12 / 365) * 'Lookups and Calculations'!$F$12</f>
        <v>1602.0878730267946</v>
      </c>
      <c r="N9301" s="12">
        <f>H9301 * Dashboard!$I$14 * Dashboard!$I$15 * (Dashboard!$D$12 / 365) * 'Lookups and Calculations'!$F$12</f>
        <v>0</v>
      </c>
    </row>
    <row r="9302" spans="1:14" x14ac:dyDescent="0.35">
      <c r="A9302" s="2">
        <v>9301</v>
      </c>
      <c r="B9302" s="11">
        <v>1.2659186551155788</v>
      </c>
      <c r="C9302" s="11">
        <v>0.39663219438363995</v>
      </c>
      <c r="D9302" s="3">
        <f>B9302*Dashboard!$D$11*Dashboard!$D$10*SQRT(Dashboard!$D$12/365)</f>
        <v>314304.52003957296</v>
      </c>
      <c r="E9302" s="3">
        <f>IF(Dashboard!$I$3,C9302*Dashboard!$E$11*Dashboard!$E$10*SQRT(Dashboard!$D$12/365),0)</f>
        <v>196953.08380870771</v>
      </c>
      <c r="F9302" s="3">
        <f>D9302+IF(Dashboard!$I$3,E9302,0)</f>
        <v>511257.60384828068</v>
      </c>
      <c r="G9302" s="3">
        <f>IF(Dashboard!$I$4, ('Lookups and Calculations'!$F$9) / (1 - 'Lookups and Calculations'!$F$10), 'Lookups and Calculations'!$F$9)</f>
        <v>1951878.888340465</v>
      </c>
      <c r="H9302" s="12">
        <f t="shared" si="290"/>
        <v>0</v>
      </c>
      <c r="I9302" s="12">
        <f t="shared" si="291"/>
        <v>0</v>
      </c>
      <c r="J9302" s="13">
        <f>(1 - Dashboard!$I$9) * H9302 * Dashboard!$I$8 * 'Lookups and Calculations'!$F$12</f>
        <v>0</v>
      </c>
      <c r="K9302" s="12">
        <f>(1 - Dashboard!$I$11) * I9302 * Dashboard!$I$10 * 'Lookups and Calculations'!$F$12</f>
        <v>0</v>
      </c>
      <c r="L9302" s="12">
        <f>(H9302 - I9302) * Dashboard!$I$13 * (Dashboard!$D$12 / 365) * 'Lookups and Calculations'!$F$12</f>
        <v>0</v>
      </c>
      <c r="M9302" s="3">
        <f>(G9302*2) * Dashboard!$I$13 * (Dashboard!$D$12 / 365) * 'Lookups and Calculations'!$F$12</f>
        <v>1602.0878730267946</v>
      </c>
      <c r="N9302" s="12">
        <f>H9302 * Dashboard!$I$14 * Dashboard!$I$15 * (Dashboard!$D$12 / 365) * 'Lookups and Calculations'!$F$12</f>
        <v>0</v>
      </c>
    </row>
    <row r="9303" spans="1:14" x14ac:dyDescent="0.35">
      <c r="A9303" s="2">
        <v>9302</v>
      </c>
      <c r="B9303" s="11">
        <v>0.33144654513628197</v>
      </c>
      <c r="C9303" s="11">
        <v>-0.25131274419055383</v>
      </c>
      <c r="D9303" s="3">
        <f>B9303*Dashboard!$D$11*Dashboard!$D$10*SQRT(Dashboard!$D$12/365)</f>
        <v>82292.133753509246</v>
      </c>
      <c r="E9303" s="3">
        <f>IF(Dashboard!$I$3,C9303*Dashboard!$E$11*Dashboard!$E$10*SQRT(Dashboard!$D$12/365),0)</f>
        <v>-124792.74418375373</v>
      </c>
      <c r="F9303" s="3">
        <f>D9303+IF(Dashboard!$I$3,E9303,0)</f>
        <v>-42500.610430244487</v>
      </c>
      <c r="G9303" s="3">
        <f>IF(Dashboard!$I$4, ('Lookups and Calculations'!$F$9) / (1 - 'Lookups and Calculations'!$F$10), 'Lookups and Calculations'!$F$9)</f>
        <v>1951878.888340465</v>
      </c>
      <c r="H9303" s="12">
        <f t="shared" si="290"/>
        <v>0</v>
      </c>
      <c r="I9303" s="12">
        <f t="shared" si="291"/>
        <v>0</v>
      </c>
      <c r="J9303" s="13">
        <f>(1 - Dashboard!$I$9) * H9303 * Dashboard!$I$8 * 'Lookups and Calculations'!$F$12</f>
        <v>0</v>
      </c>
      <c r="K9303" s="12">
        <f>(1 - Dashboard!$I$11) * I9303 * Dashboard!$I$10 * 'Lookups and Calculations'!$F$12</f>
        <v>0</v>
      </c>
      <c r="L9303" s="12">
        <f>(H9303 - I9303) * Dashboard!$I$13 * (Dashboard!$D$12 / 365) * 'Lookups and Calculations'!$F$12</f>
        <v>0</v>
      </c>
      <c r="M9303" s="3">
        <f>(G9303*2) * Dashboard!$I$13 * (Dashboard!$D$12 / 365) * 'Lookups and Calculations'!$F$12</f>
        <v>1602.0878730267946</v>
      </c>
      <c r="N9303" s="12">
        <f>H9303 * Dashboard!$I$14 * Dashboard!$I$15 * (Dashboard!$D$12 / 365) * 'Lookups and Calculations'!$F$12</f>
        <v>0</v>
      </c>
    </row>
    <row r="9304" spans="1:14" x14ac:dyDescent="0.35">
      <c r="A9304" s="2">
        <v>9303</v>
      </c>
      <c r="B9304" s="11">
        <v>0.47233407554874263</v>
      </c>
      <c r="C9304" s="11">
        <v>2.6105332907432399</v>
      </c>
      <c r="D9304" s="3">
        <f>B9304*Dashboard!$D$11*Dashboard!$D$10*SQRT(Dashboard!$D$12/365)</f>
        <v>117271.93869350855</v>
      </c>
      <c r="E9304" s="3">
        <f>IF(Dashboard!$I$3,C9304*Dashboard!$E$11*Dashboard!$E$10*SQRT(Dashboard!$D$12/365),0)</f>
        <v>1296295.6342869736</v>
      </c>
      <c r="F9304" s="3">
        <f>D9304+IF(Dashboard!$I$3,E9304,0)</f>
        <v>1413567.5729804821</v>
      </c>
      <c r="G9304" s="3">
        <f>IF(Dashboard!$I$4, ('Lookups and Calculations'!$F$9) / (1 - 'Lookups and Calculations'!$F$10), 'Lookups and Calculations'!$F$9)</f>
        <v>1951878.888340465</v>
      </c>
      <c r="H9304" s="12">
        <f t="shared" si="290"/>
        <v>0</v>
      </c>
      <c r="I9304" s="12">
        <f t="shared" si="291"/>
        <v>0</v>
      </c>
      <c r="J9304" s="13">
        <f>(1 - Dashboard!$I$9) * H9304 * Dashboard!$I$8 * 'Lookups and Calculations'!$F$12</f>
        <v>0</v>
      </c>
      <c r="K9304" s="12">
        <f>(1 - Dashboard!$I$11) * I9304 * Dashboard!$I$10 * 'Lookups and Calculations'!$F$12</f>
        <v>0</v>
      </c>
      <c r="L9304" s="12">
        <f>(H9304 - I9304) * Dashboard!$I$13 * (Dashboard!$D$12 / 365) * 'Lookups and Calculations'!$F$12</f>
        <v>0</v>
      </c>
      <c r="M9304" s="3">
        <f>(G9304*2) * Dashboard!$I$13 * (Dashboard!$D$12 / 365) * 'Lookups and Calculations'!$F$12</f>
        <v>1602.0878730267946</v>
      </c>
      <c r="N9304" s="12">
        <f>H9304 * Dashboard!$I$14 * Dashboard!$I$15 * (Dashboard!$D$12 / 365) * 'Lookups and Calculations'!$F$12</f>
        <v>0</v>
      </c>
    </row>
    <row r="9305" spans="1:14" x14ac:dyDescent="0.35">
      <c r="A9305" s="2">
        <v>9304</v>
      </c>
      <c r="B9305" s="11">
        <v>0.74613899859744992</v>
      </c>
      <c r="C9305" s="11">
        <v>0.59752406198498353</v>
      </c>
      <c r="D9305" s="3">
        <f>B9305*Dashboard!$D$11*Dashboard!$D$10*SQRT(Dashboard!$D$12/365)</f>
        <v>185252.70868653705</v>
      </c>
      <c r="E9305" s="3">
        <f>IF(Dashboard!$I$3,C9305*Dashboard!$E$11*Dashboard!$E$10*SQRT(Dashboard!$D$12/365),0)</f>
        <v>296708.65936822724</v>
      </c>
      <c r="F9305" s="3">
        <f>D9305+IF(Dashboard!$I$3,E9305,0)</f>
        <v>481961.36805476429</v>
      </c>
      <c r="G9305" s="3">
        <f>IF(Dashboard!$I$4, ('Lookups and Calculations'!$F$9) / (1 - 'Lookups and Calculations'!$F$10), 'Lookups and Calculations'!$F$9)</f>
        <v>1951878.888340465</v>
      </c>
      <c r="H9305" s="12">
        <f t="shared" si="290"/>
        <v>0</v>
      </c>
      <c r="I9305" s="12">
        <f t="shared" si="291"/>
        <v>0</v>
      </c>
      <c r="J9305" s="13">
        <f>(1 - Dashboard!$I$9) * H9305 * Dashboard!$I$8 * 'Lookups and Calculations'!$F$12</f>
        <v>0</v>
      </c>
      <c r="K9305" s="12">
        <f>(1 - Dashboard!$I$11) * I9305 * Dashboard!$I$10 * 'Lookups and Calculations'!$F$12</f>
        <v>0</v>
      </c>
      <c r="L9305" s="12">
        <f>(H9305 - I9305) * Dashboard!$I$13 * (Dashboard!$D$12 / 365) * 'Lookups and Calculations'!$F$12</f>
        <v>0</v>
      </c>
      <c r="M9305" s="3">
        <f>(G9305*2) * Dashboard!$I$13 * (Dashboard!$D$12 / 365) * 'Lookups and Calculations'!$F$12</f>
        <v>1602.0878730267946</v>
      </c>
      <c r="N9305" s="12">
        <f>H9305 * Dashboard!$I$14 * Dashboard!$I$15 * (Dashboard!$D$12 / 365) * 'Lookups and Calculations'!$F$12</f>
        <v>0</v>
      </c>
    </row>
    <row r="9306" spans="1:14" x14ac:dyDescent="0.35">
      <c r="A9306" s="2">
        <v>9305</v>
      </c>
      <c r="B9306" s="11">
        <v>0.54054249834586676</v>
      </c>
      <c r="C9306" s="11">
        <v>-0.89771714488781196</v>
      </c>
      <c r="D9306" s="3">
        <f>B9306*Dashboard!$D$11*Dashboard!$D$10*SQRT(Dashboard!$D$12/365)</f>
        <v>134206.84640126253</v>
      </c>
      <c r="E9306" s="3">
        <f>IF(Dashboard!$I$3,C9306*Dashboard!$E$11*Dashboard!$E$10*SQRT(Dashboard!$D$12/365),0)</f>
        <v>-445773.59724507498</v>
      </c>
      <c r="F9306" s="3">
        <f>D9306+IF(Dashboard!$I$3,E9306,0)</f>
        <v>-311566.75084381248</v>
      </c>
      <c r="G9306" s="3">
        <f>IF(Dashboard!$I$4, ('Lookups and Calculations'!$F$9) / (1 - 'Lookups and Calculations'!$F$10), 'Lookups and Calculations'!$F$9)</f>
        <v>1951878.888340465</v>
      </c>
      <c r="H9306" s="12">
        <f t="shared" si="290"/>
        <v>0</v>
      </c>
      <c r="I9306" s="12">
        <f t="shared" si="291"/>
        <v>0</v>
      </c>
      <c r="J9306" s="13">
        <f>(1 - Dashboard!$I$9) * H9306 * Dashboard!$I$8 * 'Lookups and Calculations'!$F$12</f>
        <v>0</v>
      </c>
      <c r="K9306" s="12">
        <f>(1 - Dashboard!$I$11) * I9306 * Dashboard!$I$10 * 'Lookups and Calculations'!$F$12</f>
        <v>0</v>
      </c>
      <c r="L9306" s="12">
        <f>(H9306 - I9306) * Dashboard!$I$13 * (Dashboard!$D$12 / 365) * 'Lookups and Calculations'!$F$12</f>
        <v>0</v>
      </c>
      <c r="M9306" s="3">
        <f>(G9306*2) * Dashboard!$I$13 * (Dashboard!$D$12 / 365) * 'Lookups and Calculations'!$F$12</f>
        <v>1602.0878730267946</v>
      </c>
      <c r="N9306" s="12">
        <f>H9306 * Dashboard!$I$14 * Dashboard!$I$15 * (Dashboard!$D$12 / 365) * 'Lookups and Calculations'!$F$12</f>
        <v>0</v>
      </c>
    </row>
    <row r="9307" spans="1:14" x14ac:dyDescent="0.35">
      <c r="A9307" s="2">
        <v>9306</v>
      </c>
      <c r="B9307" s="11">
        <v>0.44456952667417071</v>
      </c>
      <c r="C9307" s="11">
        <v>1.1521452795766642</v>
      </c>
      <c r="D9307" s="3">
        <f>B9307*Dashboard!$D$11*Dashboard!$D$10*SQRT(Dashboard!$D$12/365)</f>
        <v>110378.50745061334</v>
      </c>
      <c r="E9307" s="3">
        <f>IF(Dashboard!$I$3,C9307*Dashboard!$E$11*Dashboard!$E$10*SQRT(Dashboard!$D$12/365),0)</f>
        <v>572113.33074184135</v>
      </c>
      <c r="F9307" s="3">
        <f>D9307+IF(Dashboard!$I$3,E9307,0)</f>
        <v>682491.83819245466</v>
      </c>
      <c r="G9307" s="3">
        <f>IF(Dashboard!$I$4, ('Lookups and Calculations'!$F$9) / (1 - 'Lookups and Calculations'!$F$10), 'Lookups and Calculations'!$F$9)</f>
        <v>1951878.888340465</v>
      </c>
      <c r="H9307" s="12">
        <f t="shared" si="290"/>
        <v>0</v>
      </c>
      <c r="I9307" s="12">
        <f t="shared" si="291"/>
        <v>0</v>
      </c>
      <c r="J9307" s="13">
        <f>(1 - Dashboard!$I$9) * H9307 * Dashboard!$I$8 * 'Lookups and Calculations'!$F$12</f>
        <v>0</v>
      </c>
      <c r="K9307" s="12">
        <f>(1 - Dashboard!$I$11) * I9307 * Dashboard!$I$10 * 'Lookups and Calculations'!$F$12</f>
        <v>0</v>
      </c>
      <c r="L9307" s="12">
        <f>(H9307 - I9307) * Dashboard!$I$13 * (Dashboard!$D$12 / 365) * 'Lookups and Calculations'!$F$12</f>
        <v>0</v>
      </c>
      <c r="M9307" s="3">
        <f>(G9307*2) * Dashboard!$I$13 * (Dashboard!$D$12 / 365) * 'Lookups and Calculations'!$F$12</f>
        <v>1602.0878730267946</v>
      </c>
      <c r="N9307" s="12">
        <f>H9307 * Dashboard!$I$14 * Dashboard!$I$15 * (Dashboard!$D$12 / 365) * 'Lookups and Calculations'!$F$12</f>
        <v>0</v>
      </c>
    </row>
    <row r="9308" spans="1:14" x14ac:dyDescent="0.35">
      <c r="A9308" s="2">
        <v>9307</v>
      </c>
      <c r="B9308" s="11">
        <v>1.7236381725752687</v>
      </c>
      <c r="C9308" s="11">
        <v>0.17252118090617521</v>
      </c>
      <c r="D9308" s="3">
        <f>B9308*Dashboard!$D$11*Dashboard!$D$10*SQRT(Dashboard!$D$12/365)</f>
        <v>427947.93043293513</v>
      </c>
      <c r="E9308" s="3">
        <f>IF(Dashboard!$I$3,C9308*Dashboard!$E$11*Dashboard!$E$10*SQRT(Dashboard!$D$12/365),0)</f>
        <v>85667.727135951005</v>
      </c>
      <c r="F9308" s="3">
        <f>D9308+IF(Dashboard!$I$3,E9308,0)</f>
        <v>513615.65756888612</v>
      </c>
      <c r="G9308" s="3">
        <f>IF(Dashboard!$I$4, ('Lookups and Calculations'!$F$9) / (1 - 'Lookups and Calculations'!$F$10), 'Lookups and Calculations'!$F$9)</f>
        <v>1951878.888340465</v>
      </c>
      <c r="H9308" s="12">
        <f t="shared" si="290"/>
        <v>0</v>
      </c>
      <c r="I9308" s="12">
        <f t="shared" si="291"/>
        <v>0</v>
      </c>
      <c r="J9308" s="13">
        <f>(1 - Dashboard!$I$9) * H9308 * Dashboard!$I$8 * 'Lookups and Calculations'!$F$12</f>
        <v>0</v>
      </c>
      <c r="K9308" s="12">
        <f>(1 - Dashboard!$I$11) * I9308 * Dashboard!$I$10 * 'Lookups and Calculations'!$F$12</f>
        <v>0</v>
      </c>
      <c r="L9308" s="12">
        <f>(H9308 - I9308) * Dashboard!$I$13 * (Dashboard!$D$12 / 365) * 'Lookups and Calculations'!$F$12</f>
        <v>0</v>
      </c>
      <c r="M9308" s="3">
        <f>(G9308*2) * Dashboard!$I$13 * (Dashboard!$D$12 / 365) * 'Lookups and Calculations'!$F$12</f>
        <v>1602.0878730267946</v>
      </c>
      <c r="N9308" s="12">
        <f>H9308 * Dashboard!$I$14 * Dashboard!$I$15 * (Dashboard!$D$12 / 365) * 'Lookups and Calculations'!$F$12</f>
        <v>0</v>
      </c>
    </row>
    <row r="9309" spans="1:14" x14ac:dyDescent="0.35">
      <c r="A9309" s="2">
        <v>9308</v>
      </c>
      <c r="B9309" s="11">
        <v>-0.38382765330217061</v>
      </c>
      <c r="C9309" s="11">
        <v>0.24764877871210447</v>
      </c>
      <c r="D9309" s="3">
        <f>B9309*Dashboard!$D$11*Dashboard!$D$10*SQRT(Dashboard!$D$12/365)</f>
        <v>-95297.407824391368</v>
      </c>
      <c r="E9309" s="3">
        <f>IF(Dashboard!$I$3,C9309*Dashboard!$E$11*Dashboard!$E$10*SQRT(Dashboard!$D$12/365),0)</f>
        <v>122973.35254039346</v>
      </c>
      <c r="F9309" s="3">
        <f>D9309+IF(Dashboard!$I$3,E9309,0)</f>
        <v>27675.944716002094</v>
      </c>
      <c r="G9309" s="3">
        <f>IF(Dashboard!$I$4, ('Lookups and Calculations'!$F$9) / (1 - 'Lookups and Calculations'!$F$10), 'Lookups and Calculations'!$F$9)</f>
        <v>1951878.888340465</v>
      </c>
      <c r="H9309" s="12">
        <f t="shared" si="290"/>
        <v>0</v>
      </c>
      <c r="I9309" s="12">
        <f t="shared" si="291"/>
        <v>0</v>
      </c>
      <c r="J9309" s="13">
        <f>(1 - Dashboard!$I$9) * H9309 * Dashboard!$I$8 * 'Lookups and Calculations'!$F$12</f>
        <v>0</v>
      </c>
      <c r="K9309" s="12">
        <f>(1 - Dashboard!$I$11) * I9309 * Dashboard!$I$10 * 'Lookups and Calculations'!$F$12</f>
        <v>0</v>
      </c>
      <c r="L9309" s="12">
        <f>(H9309 - I9309) * Dashboard!$I$13 * (Dashboard!$D$12 / 365) * 'Lookups and Calculations'!$F$12</f>
        <v>0</v>
      </c>
      <c r="M9309" s="3">
        <f>(G9309*2) * Dashboard!$I$13 * (Dashboard!$D$12 / 365) * 'Lookups and Calculations'!$F$12</f>
        <v>1602.0878730267946</v>
      </c>
      <c r="N9309" s="12">
        <f>H9309 * Dashboard!$I$14 * Dashboard!$I$15 * (Dashboard!$D$12 / 365) * 'Lookups and Calculations'!$F$12</f>
        <v>0</v>
      </c>
    </row>
    <row r="9310" spans="1:14" x14ac:dyDescent="0.35">
      <c r="A9310" s="2">
        <v>9309</v>
      </c>
      <c r="B9310" s="11">
        <v>0.71673432644914015</v>
      </c>
      <c r="C9310" s="11">
        <v>-4.2795664645220749E-2</v>
      </c>
      <c r="D9310" s="3">
        <f>B9310*Dashboard!$D$11*Dashboard!$D$10*SQRT(Dashboard!$D$12/365)</f>
        <v>177952.06473982809</v>
      </c>
      <c r="E9310" s="3">
        <f>IF(Dashboard!$I$3,C9310*Dashboard!$E$11*Dashboard!$E$10*SQRT(Dashboard!$D$12/365),0)</f>
        <v>-21250.766440222116</v>
      </c>
      <c r="F9310" s="3">
        <f>D9310+IF(Dashboard!$I$3,E9310,0)</f>
        <v>156701.29829960596</v>
      </c>
      <c r="G9310" s="3">
        <f>IF(Dashboard!$I$4, ('Lookups and Calculations'!$F$9) / (1 - 'Lookups and Calculations'!$F$10), 'Lookups and Calculations'!$F$9)</f>
        <v>1951878.888340465</v>
      </c>
      <c r="H9310" s="12">
        <f t="shared" si="290"/>
        <v>0</v>
      </c>
      <c r="I9310" s="12">
        <f t="shared" si="291"/>
        <v>0</v>
      </c>
      <c r="J9310" s="13">
        <f>(1 - Dashboard!$I$9) * H9310 * Dashboard!$I$8 * 'Lookups and Calculations'!$F$12</f>
        <v>0</v>
      </c>
      <c r="K9310" s="12">
        <f>(1 - Dashboard!$I$11) * I9310 * Dashboard!$I$10 * 'Lookups and Calculations'!$F$12</f>
        <v>0</v>
      </c>
      <c r="L9310" s="12">
        <f>(H9310 - I9310) * Dashboard!$I$13 * (Dashboard!$D$12 / 365) * 'Lookups and Calculations'!$F$12</f>
        <v>0</v>
      </c>
      <c r="M9310" s="3">
        <f>(G9310*2) * Dashboard!$I$13 * (Dashboard!$D$12 / 365) * 'Lookups and Calculations'!$F$12</f>
        <v>1602.0878730267946</v>
      </c>
      <c r="N9310" s="12">
        <f>H9310 * Dashboard!$I$14 * Dashboard!$I$15 * (Dashboard!$D$12 / 365) * 'Lookups and Calculations'!$F$12</f>
        <v>0</v>
      </c>
    </row>
    <row r="9311" spans="1:14" x14ac:dyDescent="0.35">
      <c r="A9311" s="2">
        <v>9310</v>
      </c>
      <c r="B9311" s="11">
        <v>1.0953496784540453</v>
      </c>
      <c r="C9311" s="11">
        <v>0.10343432013110207</v>
      </c>
      <c r="D9311" s="3">
        <f>B9311*Dashboard!$D$11*Dashboard!$D$10*SQRT(Dashboard!$D$12/365)</f>
        <v>271955.35319018341</v>
      </c>
      <c r="E9311" s="3">
        <f>IF(Dashboard!$I$3,C9311*Dashboard!$E$11*Dashboard!$E$10*SQRT(Dashboard!$D$12/365),0)</f>
        <v>51361.711454449513</v>
      </c>
      <c r="F9311" s="3">
        <f>D9311+IF(Dashboard!$I$3,E9311,0)</f>
        <v>323317.06464463292</v>
      </c>
      <c r="G9311" s="3">
        <f>IF(Dashboard!$I$4, ('Lookups and Calculations'!$F$9) / (1 - 'Lookups and Calculations'!$F$10), 'Lookups and Calculations'!$F$9)</f>
        <v>1951878.888340465</v>
      </c>
      <c r="H9311" s="12">
        <f t="shared" si="290"/>
        <v>0</v>
      </c>
      <c r="I9311" s="12">
        <f t="shared" si="291"/>
        <v>0</v>
      </c>
      <c r="J9311" s="13">
        <f>(1 - Dashboard!$I$9) * H9311 * Dashboard!$I$8 * 'Lookups and Calculations'!$F$12</f>
        <v>0</v>
      </c>
      <c r="K9311" s="12">
        <f>(1 - Dashboard!$I$11) * I9311 * Dashboard!$I$10 * 'Lookups and Calculations'!$F$12</f>
        <v>0</v>
      </c>
      <c r="L9311" s="12">
        <f>(H9311 - I9311) * Dashboard!$I$13 * (Dashboard!$D$12 / 365) * 'Lookups and Calculations'!$F$12</f>
        <v>0</v>
      </c>
      <c r="M9311" s="3">
        <f>(G9311*2) * Dashboard!$I$13 * (Dashboard!$D$12 / 365) * 'Lookups and Calculations'!$F$12</f>
        <v>1602.0878730267946</v>
      </c>
      <c r="N9311" s="12">
        <f>H9311 * Dashboard!$I$14 * Dashboard!$I$15 * (Dashboard!$D$12 / 365) * 'Lookups and Calculations'!$F$12</f>
        <v>0</v>
      </c>
    </row>
    <row r="9312" spans="1:14" x14ac:dyDescent="0.35">
      <c r="A9312" s="2">
        <v>9311</v>
      </c>
      <c r="B9312" s="11">
        <v>0.63713266359124032</v>
      </c>
      <c r="C9312" s="11">
        <v>-0.26920003293376482</v>
      </c>
      <c r="D9312" s="3">
        <f>B9312*Dashboard!$D$11*Dashboard!$D$10*SQRT(Dashboard!$D$12/365)</f>
        <v>158188.42326270661</v>
      </c>
      <c r="E9312" s="3">
        <f>IF(Dashboard!$I$3,C9312*Dashboard!$E$11*Dashboard!$E$10*SQRT(Dashboard!$D$12/365),0)</f>
        <v>-133674.91948076111</v>
      </c>
      <c r="F9312" s="3">
        <f>D9312+IF(Dashboard!$I$3,E9312,0)</f>
        <v>24513.503781945503</v>
      </c>
      <c r="G9312" s="3">
        <f>IF(Dashboard!$I$4, ('Lookups and Calculations'!$F$9) / (1 - 'Lookups and Calculations'!$F$10), 'Lookups and Calculations'!$F$9)</f>
        <v>1951878.888340465</v>
      </c>
      <c r="H9312" s="12">
        <f t="shared" si="290"/>
        <v>0</v>
      </c>
      <c r="I9312" s="12">
        <f t="shared" si="291"/>
        <v>0</v>
      </c>
      <c r="J9312" s="13">
        <f>(1 - Dashboard!$I$9) * H9312 * Dashboard!$I$8 * 'Lookups and Calculations'!$F$12</f>
        <v>0</v>
      </c>
      <c r="K9312" s="12">
        <f>(1 - Dashboard!$I$11) * I9312 * Dashboard!$I$10 * 'Lookups and Calculations'!$F$12</f>
        <v>0</v>
      </c>
      <c r="L9312" s="12">
        <f>(H9312 - I9312) * Dashboard!$I$13 * (Dashboard!$D$12 / 365) * 'Lookups and Calculations'!$F$12</f>
        <v>0</v>
      </c>
      <c r="M9312" s="3">
        <f>(G9312*2) * Dashboard!$I$13 * (Dashboard!$D$12 / 365) * 'Lookups and Calculations'!$F$12</f>
        <v>1602.0878730267946</v>
      </c>
      <c r="N9312" s="12">
        <f>H9312 * Dashboard!$I$14 * Dashboard!$I$15 * (Dashboard!$D$12 / 365) * 'Lookups and Calculations'!$F$12</f>
        <v>0</v>
      </c>
    </row>
    <row r="9313" spans="1:14" x14ac:dyDescent="0.35">
      <c r="A9313" s="2">
        <v>9312</v>
      </c>
      <c r="B9313" s="11">
        <v>1.1495531962343146</v>
      </c>
      <c r="C9313" s="11">
        <v>5.8897879210886135E-2</v>
      </c>
      <c r="D9313" s="3">
        <f>B9313*Dashboard!$D$11*Dashboard!$D$10*SQRT(Dashboard!$D$12/365)</f>
        <v>285413.09833955765</v>
      </c>
      <c r="E9313" s="3">
        <f>IF(Dashboard!$I$3,C9313*Dashboard!$E$11*Dashboard!$E$10*SQRT(Dashboard!$D$12/365),0)</f>
        <v>29246.538996672214</v>
      </c>
      <c r="F9313" s="3">
        <f>D9313+IF(Dashboard!$I$3,E9313,0)</f>
        <v>314659.63733622985</v>
      </c>
      <c r="G9313" s="3">
        <f>IF(Dashboard!$I$4, ('Lookups and Calculations'!$F$9) / (1 - 'Lookups and Calculations'!$F$10), 'Lookups and Calculations'!$F$9)</f>
        <v>1951878.888340465</v>
      </c>
      <c r="H9313" s="12">
        <f t="shared" si="290"/>
        <v>0</v>
      </c>
      <c r="I9313" s="12">
        <f t="shared" si="291"/>
        <v>0</v>
      </c>
      <c r="J9313" s="13">
        <f>(1 - Dashboard!$I$9) * H9313 * Dashboard!$I$8 * 'Lookups and Calculations'!$F$12</f>
        <v>0</v>
      </c>
      <c r="K9313" s="12">
        <f>(1 - Dashboard!$I$11) * I9313 * Dashboard!$I$10 * 'Lookups and Calculations'!$F$12</f>
        <v>0</v>
      </c>
      <c r="L9313" s="12">
        <f>(H9313 - I9313) * Dashboard!$I$13 * (Dashboard!$D$12 / 365) * 'Lookups and Calculations'!$F$12</f>
        <v>0</v>
      </c>
      <c r="M9313" s="3">
        <f>(G9313*2) * Dashboard!$I$13 * (Dashboard!$D$12 / 365) * 'Lookups and Calculations'!$F$12</f>
        <v>1602.0878730267946</v>
      </c>
      <c r="N9313" s="12">
        <f>H9313 * Dashboard!$I$14 * Dashboard!$I$15 * (Dashboard!$D$12 / 365) * 'Lookups and Calculations'!$F$12</f>
        <v>0</v>
      </c>
    </row>
    <row r="9314" spans="1:14" x14ac:dyDescent="0.35">
      <c r="A9314" s="2">
        <v>9313</v>
      </c>
      <c r="B9314" s="11">
        <v>2.3481457853913321</v>
      </c>
      <c r="C9314" s="11">
        <v>-0.55999255741019793</v>
      </c>
      <c r="D9314" s="3">
        <f>B9314*Dashboard!$D$11*Dashboard!$D$10*SQRT(Dashboard!$D$12/365)</f>
        <v>583001.78378600953</v>
      </c>
      <c r="E9314" s="3">
        <f>IF(Dashboard!$I$3,C9314*Dashboard!$E$11*Dashboard!$E$10*SQRT(Dashboard!$D$12/365),0)</f>
        <v>-278071.88285170763</v>
      </c>
      <c r="F9314" s="3">
        <f>D9314+IF(Dashboard!$I$3,E9314,0)</f>
        <v>304929.9009343019</v>
      </c>
      <c r="G9314" s="3">
        <f>IF(Dashboard!$I$4, ('Lookups and Calculations'!$F$9) / (1 - 'Lookups and Calculations'!$F$10), 'Lookups and Calculations'!$F$9)</f>
        <v>1951878.888340465</v>
      </c>
      <c r="H9314" s="12">
        <f t="shared" si="290"/>
        <v>0</v>
      </c>
      <c r="I9314" s="12">
        <f t="shared" si="291"/>
        <v>0</v>
      </c>
      <c r="J9314" s="13">
        <f>(1 - Dashboard!$I$9) * H9314 * Dashboard!$I$8 * 'Lookups and Calculations'!$F$12</f>
        <v>0</v>
      </c>
      <c r="K9314" s="12">
        <f>(1 - Dashboard!$I$11) * I9314 * Dashboard!$I$10 * 'Lookups and Calculations'!$F$12</f>
        <v>0</v>
      </c>
      <c r="L9314" s="12">
        <f>(H9314 - I9314) * Dashboard!$I$13 * (Dashboard!$D$12 / 365) * 'Lookups and Calculations'!$F$12</f>
        <v>0</v>
      </c>
      <c r="M9314" s="3">
        <f>(G9314*2) * Dashboard!$I$13 * (Dashboard!$D$12 / 365) * 'Lookups and Calculations'!$F$12</f>
        <v>1602.0878730267946</v>
      </c>
      <c r="N9314" s="12">
        <f>H9314 * Dashboard!$I$14 * Dashboard!$I$15 * (Dashboard!$D$12 / 365) * 'Lookups and Calculations'!$F$12</f>
        <v>0</v>
      </c>
    </row>
    <row r="9315" spans="1:14" x14ac:dyDescent="0.35">
      <c r="A9315" s="2">
        <v>9314</v>
      </c>
      <c r="B9315" s="11">
        <v>-2.8983426760858418E-2</v>
      </c>
      <c r="C9315" s="11">
        <v>-1.6728684346997365</v>
      </c>
      <c r="D9315" s="3">
        <f>B9315*Dashboard!$D$11*Dashboard!$D$10*SQRT(Dashboard!$D$12/365)</f>
        <v>-7196.0563977485654</v>
      </c>
      <c r="E9315" s="3">
        <f>IF(Dashboard!$I$3,C9315*Dashboard!$E$11*Dashboard!$E$10*SQRT(Dashboard!$D$12/365),0)</f>
        <v>-830685.46044871665</v>
      </c>
      <c r="F9315" s="3">
        <f>D9315+IF(Dashboard!$I$3,E9315,0)</f>
        <v>-837881.51684646518</v>
      </c>
      <c r="G9315" s="3">
        <f>IF(Dashboard!$I$4, ('Lookups and Calculations'!$F$9) / (1 - 'Lookups and Calculations'!$F$10), 'Lookups and Calculations'!$F$9)</f>
        <v>1951878.888340465</v>
      </c>
      <c r="H9315" s="12">
        <f t="shared" si="290"/>
        <v>0</v>
      </c>
      <c r="I9315" s="12">
        <f t="shared" si="291"/>
        <v>0</v>
      </c>
      <c r="J9315" s="13">
        <f>(1 - Dashboard!$I$9) * H9315 * Dashboard!$I$8 * 'Lookups and Calculations'!$F$12</f>
        <v>0</v>
      </c>
      <c r="K9315" s="12">
        <f>(1 - Dashboard!$I$11) * I9315 * Dashboard!$I$10 * 'Lookups and Calculations'!$F$12</f>
        <v>0</v>
      </c>
      <c r="L9315" s="12">
        <f>(H9315 - I9315) * Dashboard!$I$13 * (Dashboard!$D$12 / 365) * 'Lookups and Calculations'!$F$12</f>
        <v>0</v>
      </c>
      <c r="M9315" s="3">
        <f>(G9315*2) * Dashboard!$I$13 * (Dashboard!$D$12 / 365) * 'Lookups and Calculations'!$F$12</f>
        <v>1602.0878730267946</v>
      </c>
      <c r="N9315" s="12">
        <f>H9315 * Dashboard!$I$14 * Dashboard!$I$15 * (Dashboard!$D$12 / 365) * 'Lookups and Calculations'!$F$12</f>
        <v>0</v>
      </c>
    </row>
    <row r="9316" spans="1:14" x14ac:dyDescent="0.35">
      <c r="A9316" s="2">
        <v>9315</v>
      </c>
      <c r="B9316" s="11">
        <v>0.19162138182179556</v>
      </c>
      <c r="C9316" s="11">
        <v>-0.49014027077804301</v>
      </c>
      <c r="D9316" s="3">
        <f>B9316*Dashboard!$D$11*Dashboard!$D$10*SQRT(Dashboard!$D$12/365)</f>
        <v>47576.095193352216</v>
      </c>
      <c r="E9316" s="3">
        <f>IF(Dashboard!$I$3,C9316*Dashboard!$E$11*Dashboard!$E$10*SQRT(Dashboard!$D$12/365),0)</f>
        <v>-243385.78460224054</v>
      </c>
      <c r="F9316" s="3">
        <f>D9316+IF(Dashboard!$I$3,E9316,0)</f>
        <v>-195809.68940888834</v>
      </c>
      <c r="G9316" s="3">
        <f>IF(Dashboard!$I$4, ('Lookups and Calculations'!$F$9) / (1 - 'Lookups and Calculations'!$F$10), 'Lookups and Calculations'!$F$9)</f>
        <v>1951878.888340465</v>
      </c>
      <c r="H9316" s="12">
        <f t="shared" si="290"/>
        <v>0</v>
      </c>
      <c r="I9316" s="12">
        <f t="shared" si="291"/>
        <v>0</v>
      </c>
      <c r="J9316" s="13">
        <f>(1 - Dashboard!$I$9) * H9316 * Dashboard!$I$8 * 'Lookups and Calculations'!$F$12</f>
        <v>0</v>
      </c>
      <c r="K9316" s="12">
        <f>(1 - Dashboard!$I$11) * I9316 * Dashboard!$I$10 * 'Lookups and Calculations'!$F$12</f>
        <v>0</v>
      </c>
      <c r="L9316" s="12">
        <f>(H9316 - I9316) * Dashboard!$I$13 * (Dashboard!$D$12 / 365) * 'Lookups and Calculations'!$F$12</f>
        <v>0</v>
      </c>
      <c r="M9316" s="3">
        <f>(G9316*2) * Dashboard!$I$13 * (Dashboard!$D$12 / 365) * 'Lookups and Calculations'!$F$12</f>
        <v>1602.0878730267946</v>
      </c>
      <c r="N9316" s="12">
        <f>H9316 * Dashboard!$I$14 * Dashboard!$I$15 * (Dashboard!$D$12 / 365) * 'Lookups and Calculations'!$F$12</f>
        <v>0</v>
      </c>
    </row>
    <row r="9317" spans="1:14" x14ac:dyDescent="0.35">
      <c r="A9317" s="2">
        <v>9316</v>
      </c>
      <c r="B9317" s="11">
        <v>-0.456372756498438</v>
      </c>
      <c r="C9317" s="11">
        <v>-1.514349690370435</v>
      </c>
      <c r="D9317" s="3">
        <f>B9317*Dashboard!$D$11*Dashboard!$D$10*SQRT(Dashboard!$D$12/365)</f>
        <v>-113309.03420274054</v>
      </c>
      <c r="E9317" s="3">
        <f>IF(Dashboard!$I$3,C9317*Dashboard!$E$11*Dashboard!$E$10*SQRT(Dashboard!$D$12/365),0)</f>
        <v>-751970.83269224688</v>
      </c>
      <c r="F9317" s="3">
        <f>D9317+IF(Dashboard!$I$3,E9317,0)</f>
        <v>-865279.86689498741</v>
      </c>
      <c r="G9317" s="3">
        <f>IF(Dashboard!$I$4, ('Lookups and Calculations'!$F$9) / (1 - 'Lookups and Calculations'!$F$10), 'Lookups and Calculations'!$F$9)</f>
        <v>1951878.888340465</v>
      </c>
      <c r="H9317" s="12">
        <f t="shared" si="290"/>
        <v>0</v>
      </c>
      <c r="I9317" s="12">
        <f t="shared" si="291"/>
        <v>0</v>
      </c>
      <c r="J9317" s="13">
        <f>(1 - Dashboard!$I$9) * H9317 * Dashboard!$I$8 * 'Lookups and Calculations'!$F$12</f>
        <v>0</v>
      </c>
      <c r="K9317" s="12">
        <f>(1 - Dashboard!$I$11) * I9317 * Dashboard!$I$10 * 'Lookups and Calculations'!$F$12</f>
        <v>0</v>
      </c>
      <c r="L9317" s="12">
        <f>(H9317 - I9317) * Dashboard!$I$13 * (Dashboard!$D$12 / 365) * 'Lookups and Calculations'!$F$12</f>
        <v>0</v>
      </c>
      <c r="M9317" s="3">
        <f>(G9317*2) * Dashboard!$I$13 * (Dashboard!$D$12 / 365) * 'Lookups and Calculations'!$F$12</f>
        <v>1602.0878730267946</v>
      </c>
      <c r="N9317" s="12">
        <f>H9317 * Dashboard!$I$14 * Dashboard!$I$15 * (Dashboard!$D$12 / 365) * 'Lookups and Calculations'!$F$12</f>
        <v>0</v>
      </c>
    </row>
    <row r="9318" spans="1:14" x14ac:dyDescent="0.35">
      <c r="A9318" s="2">
        <v>9317</v>
      </c>
      <c r="B9318" s="11">
        <v>-0.84652475536065175</v>
      </c>
      <c r="C9318" s="11">
        <v>0.4288748717222019</v>
      </c>
      <c r="D9318" s="3">
        <f>B9318*Dashboard!$D$11*Dashboard!$D$10*SQRT(Dashboard!$D$12/365)</f>
        <v>-210176.6617152463</v>
      </c>
      <c r="E9318" s="3">
        <f>IF(Dashboard!$I$3,C9318*Dashboard!$E$11*Dashboard!$E$10*SQRT(Dashboard!$D$12/365),0)</f>
        <v>212963.62158652768</v>
      </c>
      <c r="F9318" s="3">
        <f>D9318+IF(Dashboard!$I$3,E9318,0)</f>
        <v>2786.9598712813749</v>
      </c>
      <c r="G9318" s="3">
        <f>IF(Dashboard!$I$4, ('Lookups and Calculations'!$F$9) / (1 - 'Lookups and Calculations'!$F$10), 'Lookups and Calculations'!$F$9)</f>
        <v>1951878.888340465</v>
      </c>
      <c r="H9318" s="12">
        <f t="shared" si="290"/>
        <v>0</v>
      </c>
      <c r="I9318" s="12">
        <f t="shared" si="291"/>
        <v>0</v>
      </c>
      <c r="J9318" s="13">
        <f>(1 - Dashboard!$I$9) * H9318 * Dashboard!$I$8 * 'Lookups and Calculations'!$F$12</f>
        <v>0</v>
      </c>
      <c r="K9318" s="12">
        <f>(1 - Dashboard!$I$11) * I9318 * Dashboard!$I$10 * 'Lookups and Calculations'!$F$12</f>
        <v>0</v>
      </c>
      <c r="L9318" s="12">
        <f>(H9318 - I9318) * Dashboard!$I$13 * (Dashboard!$D$12 / 365) * 'Lookups and Calculations'!$F$12</f>
        <v>0</v>
      </c>
      <c r="M9318" s="3">
        <f>(G9318*2) * Dashboard!$I$13 * (Dashboard!$D$12 / 365) * 'Lookups and Calculations'!$F$12</f>
        <v>1602.0878730267946</v>
      </c>
      <c r="N9318" s="12">
        <f>H9318 * Dashboard!$I$14 * Dashboard!$I$15 * (Dashboard!$D$12 / 365) * 'Lookups and Calculations'!$F$12</f>
        <v>0</v>
      </c>
    </row>
    <row r="9319" spans="1:14" x14ac:dyDescent="0.35">
      <c r="A9319" s="2">
        <v>9318</v>
      </c>
      <c r="B9319" s="11">
        <v>1.0209582438418874</v>
      </c>
      <c r="C9319" s="11">
        <v>2.6028442041209199</v>
      </c>
      <c r="D9319" s="3">
        <f>B9319*Dashboard!$D$11*Dashboard!$D$10*SQRT(Dashboard!$D$12/365)</f>
        <v>253485.31638620349</v>
      </c>
      <c r="E9319" s="3">
        <f>IF(Dashboard!$I$3,C9319*Dashboard!$E$11*Dashboard!$E$10*SQRT(Dashboard!$D$12/365),0)</f>
        <v>1292477.5142670101</v>
      </c>
      <c r="F9319" s="3">
        <f>D9319+IF(Dashboard!$I$3,E9319,0)</f>
        <v>1545962.8306532137</v>
      </c>
      <c r="G9319" s="3">
        <f>IF(Dashboard!$I$4, ('Lookups and Calculations'!$F$9) / (1 - 'Lookups and Calculations'!$F$10), 'Lookups and Calculations'!$F$9)</f>
        <v>1951878.888340465</v>
      </c>
      <c r="H9319" s="12">
        <f t="shared" si="290"/>
        <v>0</v>
      </c>
      <c r="I9319" s="12">
        <f t="shared" si="291"/>
        <v>0</v>
      </c>
      <c r="J9319" s="13">
        <f>(1 - Dashboard!$I$9) * H9319 * Dashboard!$I$8 * 'Lookups and Calculations'!$F$12</f>
        <v>0</v>
      </c>
      <c r="K9319" s="12">
        <f>(1 - Dashboard!$I$11) * I9319 * Dashboard!$I$10 * 'Lookups and Calculations'!$F$12</f>
        <v>0</v>
      </c>
      <c r="L9319" s="12">
        <f>(H9319 - I9319) * Dashboard!$I$13 * (Dashboard!$D$12 / 365) * 'Lookups and Calculations'!$F$12</f>
        <v>0</v>
      </c>
      <c r="M9319" s="3">
        <f>(G9319*2) * Dashboard!$I$13 * (Dashboard!$D$12 / 365) * 'Lookups and Calculations'!$F$12</f>
        <v>1602.0878730267946</v>
      </c>
      <c r="N9319" s="12">
        <f>H9319 * Dashboard!$I$14 * Dashboard!$I$15 * (Dashboard!$D$12 / 365) * 'Lookups and Calculations'!$F$12</f>
        <v>0</v>
      </c>
    </row>
    <row r="9320" spans="1:14" x14ac:dyDescent="0.35">
      <c r="A9320" s="2">
        <v>9319</v>
      </c>
      <c r="B9320" s="11">
        <v>-0.97226032988723166</v>
      </c>
      <c r="C9320" s="11">
        <v>0.64745565812419603</v>
      </c>
      <c r="D9320" s="3">
        <f>B9320*Dashboard!$D$11*Dashboard!$D$10*SQRT(Dashboard!$D$12/365)</f>
        <v>-241394.51228074613</v>
      </c>
      <c r="E9320" s="3">
        <f>IF(Dashboard!$I$3,C9320*Dashboard!$E$11*Dashboard!$E$10*SQRT(Dashboard!$D$12/365),0)</f>
        <v>321502.86916350375</v>
      </c>
      <c r="F9320" s="3">
        <f>D9320+IF(Dashboard!$I$3,E9320,0)</f>
        <v>80108.356882757624</v>
      </c>
      <c r="G9320" s="3">
        <f>IF(Dashboard!$I$4, ('Lookups and Calculations'!$F$9) / (1 - 'Lookups and Calculations'!$F$10), 'Lookups and Calculations'!$F$9)</f>
        <v>1951878.888340465</v>
      </c>
      <c r="H9320" s="12">
        <f t="shared" si="290"/>
        <v>0</v>
      </c>
      <c r="I9320" s="12">
        <f t="shared" si="291"/>
        <v>0</v>
      </c>
      <c r="J9320" s="13">
        <f>(1 - Dashboard!$I$9) * H9320 * Dashboard!$I$8 * 'Lookups and Calculations'!$F$12</f>
        <v>0</v>
      </c>
      <c r="K9320" s="12">
        <f>(1 - Dashboard!$I$11) * I9320 * Dashboard!$I$10 * 'Lookups and Calculations'!$F$12</f>
        <v>0</v>
      </c>
      <c r="L9320" s="12">
        <f>(H9320 - I9320) * Dashboard!$I$13 * (Dashboard!$D$12 / 365) * 'Lookups and Calculations'!$F$12</f>
        <v>0</v>
      </c>
      <c r="M9320" s="3">
        <f>(G9320*2) * Dashboard!$I$13 * (Dashboard!$D$12 / 365) * 'Lookups and Calculations'!$F$12</f>
        <v>1602.0878730267946</v>
      </c>
      <c r="N9320" s="12">
        <f>H9320 * Dashboard!$I$14 * Dashboard!$I$15 * (Dashboard!$D$12 / 365) * 'Lookups and Calculations'!$F$12</f>
        <v>0</v>
      </c>
    </row>
    <row r="9321" spans="1:14" x14ac:dyDescent="0.35">
      <c r="A9321" s="2">
        <v>9320</v>
      </c>
      <c r="B9321" s="11">
        <v>1.5792169494904309</v>
      </c>
      <c r="C9321" s="11">
        <v>2.2690095360441984</v>
      </c>
      <c r="D9321" s="3">
        <f>B9321*Dashboard!$D$11*Dashboard!$D$10*SQRT(Dashboard!$D$12/365)</f>
        <v>392090.77403368463</v>
      </c>
      <c r="E9321" s="3">
        <f>IF(Dashboard!$I$3,C9321*Dashboard!$E$11*Dashboard!$E$10*SQRT(Dashboard!$D$12/365),0)</f>
        <v>1126707.3919950635</v>
      </c>
      <c r="F9321" s="3">
        <f>D9321+IF(Dashboard!$I$3,E9321,0)</f>
        <v>1518798.1660287483</v>
      </c>
      <c r="G9321" s="3">
        <f>IF(Dashboard!$I$4, ('Lookups and Calculations'!$F$9) / (1 - 'Lookups and Calculations'!$F$10), 'Lookups and Calculations'!$F$9)</f>
        <v>1951878.888340465</v>
      </c>
      <c r="H9321" s="12">
        <f t="shared" si="290"/>
        <v>0</v>
      </c>
      <c r="I9321" s="12">
        <f t="shared" si="291"/>
        <v>0</v>
      </c>
      <c r="J9321" s="13">
        <f>(1 - Dashboard!$I$9) * H9321 * Dashboard!$I$8 * 'Lookups and Calculations'!$F$12</f>
        <v>0</v>
      </c>
      <c r="K9321" s="12">
        <f>(1 - Dashboard!$I$11) * I9321 * Dashboard!$I$10 * 'Lookups and Calculations'!$F$12</f>
        <v>0</v>
      </c>
      <c r="L9321" s="12">
        <f>(H9321 - I9321) * Dashboard!$I$13 * (Dashboard!$D$12 / 365) * 'Lookups and Calculations'!$F$12</f>
        <v>0</v>
      </c>
      <c r="M9321" s="3">
        <f>(G9321*2) * Dashboard!$I$13 * (Dashboard!$D$12 / 365) * 'Lookups and Calculations'!$F$12</f>
        <v>1602.0878730267946</v>
      </c>
      <c r="N9321" s="12">
        <f>H9321 * Dashboard!$I$14 * Dashboard!$I$15 * (Dashboard!$D$12 / 365) * 'Lookups and Calculations'!$F$12</f>
        <v>0</v>
      </c>
    </row>
    <row r="9322" spans="1:14" x14ac:dyDescent="0.35">
      <c r="A9322" s="2">
        <v>9321</v>
      </c>
      <c r="B9322" s="11">
        <v>0.22518402834081536</v>
      </c>
      <c r="C9322" s="11">
        <v>3.1848430668450389E-2</v>
      </c>
      <c r="D9322" s="3">
        <f>B9322*Dashboard!$D$11*Dashboard!$D$10*SQRT(Dashboard!$D$12/365)</f>
        <v>55909.088362218383</v>
      </c>
      <c r="E9322" s="3">
        <f>IF(Dashboard!$I$3,C9322*Dashboard!$E$11*Dashboard!$E$10*SQRT(Dashboard!$D$12/365),0)</f>
        <v>15814.769258372276</v>
      </c>
      <c r="F9322" s="3">
        <f>D9322+IF(Dashboard!$I$3,E9322,0)</f>
        <v>71723.857620590657</v>
      </c>
      <c r="G9322" s="3">
        <f>IF(Dashboard!$I$4, ('Lookups and Calculations'!$F$9) / (1 - 'Lookups and Calculations'!$F$10), 'Lookups and Calculations'!$F$9)</f>
        <v>1951878.888340465</v>
      </c>
      <c r="H9322" s="12">
        <f t="shared" si="290"/>
        <v>0</v>
      </c>
      <c r="I9322" s="12">
        <f t="shared" si="291"/>
        <v>0</v>
      </c>
      <c r="J9322" s="13">
        <f>(1 - Dashboard!$I$9) * H9322 * Dashboard!$I$8 * 'Lookups and Calculations'!$F$12</f>
        <v>0</v>
      </c>
      <c r="K9322" s="12">
        <f>(1 - Dashboard!$I$11) * I9322 * Dashboard!$I$10 * 'Lookups and Calculations'!$F$12</f>
        <v>0</v>
      </c>
      <c r="L9322" s="12">
        <f>(H9322 - I9322) * Dashboard!$I$13 * (Dashboard!$D$12 / 365) * 'Lookups and Calculations'!$F$12</f>
        <v>0</v>
      </c>
      <c r="M9322" s="3">
        <f>(G9322*2) * Dashboard!$I$13 * (Dashboard!$D$12 / 365) * 'Lookups and Calculations'!$F$12</f>
        <v>1602.0878730267946</v>
      </c>
      <c r="N9322" s="12">
        <f>H9322 * Dashboard!$I$14 * Dashboard!$I$15 * (Dashboard!$D$12 / 365) * 'Lookups and Calculations'!$F$12</f>
        <v>0</v>
      </c>
    </row>
    <row r="9323" spans="1:14" x14ac:dyDescent="0.35">
      <c r="A9323" s="2">
        <v>9322</v>
      </c>
      <c r="B9323" s="11">
        <v>0.68089686587338272</v>
      </c>
      <c r="C9323" s="11">
        <v>-0.14851353652668023</v>
      </c>
      <c r="D9323" s="3">
        <f>B9323*Dashboard!$D$11*Dashboard!$D$10*SQRT(Dashboard!$D$12/365)</f>
        <v>169054.27671831247</v>
      </c>
      <c r="E9323" s="3">
        <f>IF(Dashboard!$I$3,C9323*Dashboard!$E$11*Dashboard!$E$10*SQRT(Dashboard!$D$12/365),0)</f>
        <v>-73746.406419986044</v>
      </c>
      <c r="F9323" s="3">
        <f>D9323+IF(Dashboard!$I$3,E9323,0)</f>
        <v>95307.870298326423</v>
      </c>
      <c r="G9323" s="3">
        <f>IF(Dashboard!$I$4, ('Lookups and Calculations'!$F$9) / (1 - 'Lookups and Calculations'!$F$10), 'Lookups and Calculations'!$F$9)</f>
        <v>1951878.888340465</v>
      </c>
      <c r="H9323" s="12">
        <f t="shared" si="290"/>
        <v>0</v>
      </c>
      <c r="I9323" s="12">
        <f t="shared" si="291"/>
        <v>0</v>
      </c>
      <c r="J9323" s="13">
        <f>(1 - Dashboard!$I$9) * H9323 * Dashboard!$I$8 * 'Lookups and Calculations'!$F$12</f>
        <v>0</v>
      </c>
      <c r="K9323" s="12">
        <f>(1 - Dashboard!$I$11) * I9323 * Dashboard!$I$10 * 'Lookups and Calculations'!$F$12</f>
        <v>0</v>
      </c>
      <c r="L9323" s="12">
        <f>(H9323 - I9323) * Dashboard!$I$13 * (Dashboard!$D$12 / 365) * 'Lookups and Calculations'!$F$12</f>
        <v>0</v>
      </c>
      <c r="M9323" s="3">
        <f>(G9323*2) * Dashboard!$I$13 * (Dashboard!$D$12 / 365) * 'Lookups and Calculations'!$F$12</f>
        <v>1602.0878730267946</v>
      </c>
      <c r="N9323" s="12">
        <f>H9323 * Dashboard!$I$14 * Dashboard!$I$15 * (Dashboard!$D$12 / 365) * 'Lookups and Calculations'!$F$12</f>
        <v>0</v>
      </c>
    </row>
    <row r="9324" spans="1:14" x14ac:dyDescent="0.35">
      <c r="A9324" s="2">
        <v>9323</v>
      </c>
      <c r="B9324" s="11">
        <v>0.99813565640645485</v>
      </c>
      <c r="C9324" s="11">
        <v>-0.92143255908539101</v>
      </c>
      <c r="D9324" s="3">
        <f>B9324*Dashboard!$D$11*Dashboard!$D$10*SQRT(Dashboard!$D$12/365)</f>
        <v>247818.88405979154</v>
      </c>
      <c r="E9324" s="3">
        <f>IF(Dashboard!$I$3,C9324*Dashboard!$E$11*Dashboard!$E$10*SQRT(Dashboard!$D$12/365),0)</f>
        <v>-457549.80710941146</v>
      </c>
      <c r="F9324" s="3">
        <f>D9324+IF(Dashboard!$I$3,E9324,0)</f>
        <v>-209730.92304961992</v>
      </c>
      <c r="G9324" s="3">
        <f>IF(Dashboard!$I$4, ('Lookups and Calculations'!$F$9) / (1 - 'Lookups and Calculations'!$F$10), 'Lookups and Calculations'!$F$9)</f>
        <v>1951878.888340465</v>
      </c>
      <c r="H9324" s="12">
        <f t="shared" si="290"/>
        <v>0</v>
      </c>
      <c r="I9324" s="12">
        <f t="shared" si="291"/>
        <v>0</v>
      </c>
      <c r="J9324" s="13">
        <f>(1 - Dashboard!$I$9) * H9324 * Dashboard!$I$8 * 'Lookups and Calculations'!$F$12</f>
        <v>0</v>
      </c>
      <c r="K9324" s="12">
        <f>(1 - Dashboard!$I$11) * I9324 * Dashboard!$I$10 * 'Lookups and Calculations'!$F$12</f>
        <v>0</v>
      </c>
      <c r="L9324" s="12">
        <f>(H9324 - I9324) * Dashboard!$I$13 * (Dashboard!$D$12 / 365) * 'Lookups and Calculations'!$F$12</f>
        <v>0</v>
      </c>
      <c r="M9324" s="3">
        <f>(G9324*2) * Dashboard!$I$13 * (Dashboard!$D$12 / 365) * 'Lookups and Calculations'!$F$12</f>
        <v>1602.0878730267946</v>
      </c>
      <c r="N9324" s="12">
        <f>H9324 * Dashboard!$I$14 * Dashboard!$I$15 * (Dashboard!$D$12 / 365) * 'Lookups and Calculations'!$F$12</f>
        <v>0</v>
      </c>
    </row>
    <row r="9325" spans="1:14" x14ac:dyDescent="0.35">
      <c r="A9325" s="2">
        <v>9324</v>
      </c>
      <c r="B9325" s="11">
        <v>0.64790731094941234</v>
      </c>
      <c r="C9325" s="11">
        <v>0.7157080509930015</v>
      </c>
      <c r="D9325" s="3">
        <f>B9325*Dashboard!$D$11*Dashboard!$D$10*SQRT(Dashboard!$D$12/365)</f>
        <v>160863.57174307774</v>
      </c>
      <c r="E9325" s="3">
        <f>IF(Dashboard!$I$3,C9325*Dashboard!$E$11*Dashboard!$E$10*SQRT(Dashboard!$D$12/365),0)</f>
        <v>355394.51851315913</v>
      </c>
      <c r="F9325" s="3">
        <f>D9325+IF(Dashboard!$I$3,E9325,0)</f>
        <v>516258.09025623684</v>
      </c>
      <c r="G9325" s="3">
        <f>IF(Dashboard!$I$4, ('Lookups and Calculations'!$F$9) / (1 - 'Lookups and Calculations'!$F$10), 'Lookups and Calculations'!$F$9)</f>
        <v>1951878.888340465</v>
      </c>
      <c r="H9325" s="12">
        <f t="shared" si="290"/>
        <v>0</v>
      </c>
      <c r="I9325" s="12">
        <f t="shared" si="291"/>
        <v>0</v>
      </c>
      <c r="J9325" s="13">
        <f>(1 - Dashboard!$I$9) * H9325 * Dashboard!$I$8 * 'Lookups and Calculations'!$F$12</f>
        <v>0</v>
      </c>
      <c r="K9325" s="12">
        <f>(1 - Dashboard!$I$11) * I9325 * Dashboard!$I$10 * 'Lookups and Calculations'!$F$12</f>
        <v>0</v>
      </c>
      <c r="L9325" s="12">
        <f>(H9325 - I9325) * Dashboard!$I$13 * (Dashboard!$D$12 / 365) * 'Lookups and Calculations'!$F$12</f>
        <v>0</v>
      </c>
      <c r="M9325" s="3">
        <f>(G9325*2) * Dashboard!$I$13 * (Dashboard!$D$12 / 365) * 'Lookups and Calculations'!$F$12</f>
        <v>1602.0878730267946</v>
      </c>
      <c r="N9325" s="12">
        <f>H9325 * Dashboard!$I$14 * Dashboard!$I$15 * (Dashboard!$D$12 / 365) * 'Lookups and Calculations'!$F$12</f>
        <v>0</v>
      </c>
    </row>
    <row r="9326" spans="1:14" x14ac:dyDescent="0.35">
      <c r="A9326" s="2">
        <v>9325</v>
      </c>
      <c r="B9326" s="11">
        <v>-0.66130829002348246</v>
      </c>
      <c r="C9326" s="11">
        <v>-1.63505428524374</v>
      </c>
      <c r="D9326" s="3">
        <f>B9326*Dashboard!$D$11*Dashboard!$D$10*SQRT(Dashboard!$D$12/365)</f>
        <v>-164190.790501499</v>
      </c>
      <c r="E9326" s="3">
        <f>IF(Dashboard!$I$3,C9326*Dashboard!$E$11*Dashboard!$E$10*SQRT(Dashboard!$D$12/365),0)</f>
        <v>-811908.33279135299</v>
      </c>
      <c r="F9326" s="3">
        <f>D9326+IF(Dashboard!$I$3,E9326,0)</f>
        <v>-976099.12329285196</v>
      </c>
      <c r="G9326" s="3">
        <f>IF(Dashboard!$I$4, ('Lookups and Calculations'!$F$9) / (1 - 'Lookups and Calculations'!$F$10), 'Lookups and Calculations'!$F$9)</f>
        <v>1951878.888340465</v>
      </c>
      <c r="H9326" s="12">
        <f t="shared" si="290"/>
        <v>0</v>
      </c>
      <c r="I9326" s="12">
        <f t="shared" si="291"/>
        <v>0</v>
      </c>
      <c r="J9326" s="13">
        <f>(1 - Dashboard!$I$9) * H9326 * Dashboard!$I$8 * 'Lookups and Calculations'!$F$12</f>
        <v>0</v>
      </c>
      <c r="K9326" s="12">
        <f>(1 - Dashboard!$I$11) * I9326 * Dashboard!$I$10 * 'Lookups and Calculations'!$F$12</f>
        <v>0</v>
      </c>
      <c r="L9326" s="12">
        <f>(H9326 - I9326) * Dashboard!$I$13 * (Dashboard!$D$12 / 365) * 'Lookups and Calculations'!$F$12</f>
        <v>0</v>
      </c>
      <c r="M9326" s="3">
        <f>(G9326*2) * Dashboard!$I$13 * (Dashboard!$D$12 / 365) * 'Lookups and Calculations'!$F$12</f>
        <v>1602.0878730267946</v>
      </c>
      <c r="N9326" s="12">
        <f>H9326 * Dashboard!$I$14 * Dashboard!$I$15 * (Dashboard!$D$12 / 365) * 'Lookups and Calculations'!$F$12</f>
        <v>0</v>
      </c>
    </row>
    <row r="9327" spans="1:14" x14ac:dyDescent="0.35">
      <c r="A9327" s="2">
        <v>9326</v>
      </c>
      <c r="B9327" s="11">
        <v>-1.7989724797915136</v>
      </c>
      <c r="C9327" s="11">
        <v>-0.27345502517481762</v>
      </c>
      <c r="D9327" s="3">
        <f>B9327*Dashboard!$D$11*Dashboard!$D$10*SQRT(Dashboard!$D$12/365)</f>
        <v>-446652.06531271833</v>
      </c>
      <c r="E9327" s="3">
        <f>IF(Dashboard!$I$3,C9327*Dashboard!$E$11*Dashboard!$E$10*SQRT(Dashboard!$D$12/365),0)</f>
        <v>-135787.7934615527</v>
      </c>
      <c r="F9327" s="3">
        <f>D9327+IF(Dashboard!$I$3,E9327,0)</f>
        <v>-582439.8587742711</v>
      </c>
      <c r="G9327" s="3">
        <f>IF(Dashboard!$I$4, ('Lookups and Calculations'!$F$9) / (1 - 'Lookups and Calculations'!$F$10), 'Lookups and Calculations'!$F$9)</f>
        <v>1951878.888340465</v>
      </c>
      <c r="H9327" s="12">
        <f t="shared" si="290"/>
        <v>0</v>
      </c>
      <c r="I9327" s="12">
        <f t="shared" si="291"/>
        <v>0</v>
      </c>
      <c r="J9327" s="13">
        <f>(1 - Dashboard!$I$9) * H9327 * Dashboard!$I$8 * 'Lookups and Calculations'!$F$12</f>
        <v>0</v>
      </c>
      <c r="K9327" s="12">
        <f>(1 - Dashboard!$I$11) * I9327 * Dashboard!$I$10 * 'Lookups and Calculations'!$F$12</f>
        <v>0</v>
      </c>
      <c r="L9327" s="12">
        <f>(H9327 - I9327) * Dashboard!$I$13 * (Dashboard!$D$12 / 365) * 'Lookups and Calculations'!$F$12</f>
        <v>0</v>
      </c>
      <c r="M9327" s="3">
        <f>(G9327*2) * Dashboard!$I$13 * (Dashboard!$D$12 / 365) * 'Lookups and Calculations'!$F$12</f>
        <v>1602.0878730267946</v>
      </c>
      <c r="N9327" s="12">
        <f>H9327 * Dashboard!$I$14 * Dashboard!$I$15 * (Dashboard!$D$12 / 365) * 'Lookups and Calculations'!$F$12</f>
        <v>0</v>
      </c>
    </row>
    <row r="9328" spans="1:14" x14ac:dyDescent="0.35">
      <c r="A9328" s="2">
        <v>9327</v>
      </c>
      <c r="B9328" s="11">
        <v>-1.4229432328312253</v>
      </c>
      <c r="C9328" s="11">
        <v>0.51856211546275555</v>
      </c>
      <c r="D9328" s="3">
        <f>B9328*Dashboard!$D$11*Dashboard!$D$10*SQRT(Dashboard!$D$12/365)</f>
        <v>-353290.85959140369</v>
      </c>
      <c r="E9328" s="3">
        <f>IF(Dashboard!$I$3,C9328*Dashboard!$E$11*Dashboard!$E$10*SQRT(Dashboard!$D$12/365),0)</f>
        <v>257499.03621784653</v>
      </c>
      <c r="F9328" s="3">
        <f>D9328+IF(Dashboard!$I$3,E9328,0)</f>
        <v>-95791.823373557156</v>
      </c>
      <c r="G9328" s="3">
        <f>IF(Dashboard!$I$4, ('Lookups and Calculations'!$F$9) / (1 - 'Lookups and Calculations'!$F$10), 'Lookups and Calculations'!$F$9)</f>
        <v>1951878.888340465</v>
      </c>
      <c r="H9328" s="12">
        <f t="shared" si="290"/>
        <v>0</v>
      </c>
      <c r="I9328" s="12">
        <f t="shared" si="291"/>
        <v>0</v>
      </c>
      <c r="J9328" s="13">
        <f>(1 - Dashboard!$I$9) * H9328 * Dashboard!$I$8 * 'Lookups and Calculations'!$F$12</f>
        <v>0</v>
      </c>
      <c r="K9328" s="12">
        <f>(1 - Dashboard!$I$11) * I9328 * Dashboard!$I$10 * 'Lookups and Calculations'!$F$12</f>
        <v>0</v>
      </c>
      <c r="L9328" s="12">
        <f>(H9328 - I9328) * Dashboard!$I$13 * (Dashboard!$D$12 / 365) * 'Lookups and Calculations'!$F$12</f>
        <v>0</v>
      </c>
      <c r="M9328" s="3">
        <f>(G9328*2) * Dashboard!$I$13 * (Dashboard!$D$12 / 365) * 'Lookups and Calculations'!$F$12</f>
        <v>1602.0878730267946</v>
      </c>
      <c r="N9328" s="12">
        <f>H9328 * Dashboard!$I$14 * Dashboard!$I$15 * (Dashboard!$D$12 / 365) * 'Lookups and Calculations'!$F$12</f>
        <v>0</v>
      </c>
    </row>
    <row r="9329" spans="1:14" x14ac:dyDescent="0.35">
      <c r="A9329" s="2">
        <v>9328</v>
      </c>
      <c r="B9329" s="11">
        <v>2.6357146869843753</v>
      </c>
      <c r="C9329" s="11">
        <v>-1.5466318007460289</v>
      </c>
      <c r="D9329" s="3">
        <f>B9329*Dashboard!$D$11*Dashboard!$D$10*SQRT(Dashboard!$D$12/365)</f>
        <v>654399.89868720481</v>
      </c>
      <c r="E9329" s="3">
        <f>IF(Dashboard!$I$3,C9329*Dashboard!$E$11*Dashboard!$E$10*SQRT(Dashboard!$D$12/365),0)</f>
        <v>-768000.95147825871</v>
      </c>
      <c r="F9329" s="3">
        <f>D9329+IF(Dashboard!$I$3,E9329,0)</f>
        <v>-113601.05279105389</v>
      </c>
      <c r="G9329" s="3">
        <f>IF(Dashboard!$I$4, ('Lookups and Calculations'!$F$9) / (1 - 'Lookups and Calculations'!$F$10), 'Lookups and Calculations'!$F$9)</f>
        <v>1951878.888340465</v>
      </c>
      <c r="H9329" s="12">
        <f t="shared" si="290"/>
        <v>0</v>
      </c>
      <c r="I9329" s="12">
        <f t="shared" si="291"/>
        <v>0</v>
      </c>
      <c r="J9329" s="13">
        <f>(1 - Dashboard!$I$9) * H9329 * Dashboard!$I$8 * 'Lookups and Calculations'!$F$12</f>
        <v>0</v>
      </c>
      <c r="K9329" s="12">
        <f>(1 - Dashboard!$I$11) * I9329 * Dashboard!$I$10 * 'Lookups and Calculations'!$F$12</f>
        <v>0</v>
      </c>
      <c r="L9329" s="12">
        <f>(H9329 - I9329) * Dashboard!$I$13 * (Dashboard!$D$12 / 365) * 'Lookups and Calculations'!$F$12</f>
        <v>0</v>
      </c>
      <c r="M9329" s="3">
        <f>(G9329*2) * Dashboard!$I$13 * (Dashboard!$D$12 / 365) * 'Lookups and Calculations'!$F$12</f>
        <v>1602.0878730267946</v>
      </c>
      <c r="N9329" s="12">
        <f>H9329 * Dashboard!$I$14 * Dashboard!$I$15 * (Dashboard!$D$12 / 365) * 'Lookups and Calculations'!$F$12</f>
        <v>0</v>
      </c>
    </row>
    <row r="9330" spans="1:14" x14ac:dyDescent="0.35">
      <c r="A9330" s="2">
        <v>9329</v>
      </c>
      <c r="B9330" s="11">
        <v>0.45909298012739919</v>
      </c>
      <c r="C9330" s="11">
        <v>-0.43382358758158973</v>
      </c>
      <c r="D9330" s="3">
        <f>B9330*Dashboard!$D$11*Dashboard!$D$10*SQRT(Dashboard!$D$12/365)</f>
        <v>113984.41613083363</v>
      </c>
      <c r="E9330" s="3">
        <f>IF(Dashboard!$I$3,C9330*Dashboard!$E$11*Dashboard!$E$10*SQRT(Dashboard!$D$12/365),0)</f>
        <v>-215420.97341827725</v>
      </c>
      <c r="F9330" s="3">
        <f>D9330+IF(Dashboard!$I$3,E9330,0)</f>
        <v>-101436.55728744362</v>
      </c>
      <c r="G9330" s="3">
        <f>IF(Dashboard!$I$4, ('Lookups and Calculations'!$F$9) / (1 - 'Lookups and Calculations'!$F$10), 'Lookups and Calculations'!$F$9)</f>
        <v>1951878.888340465</v>
      </c>
      <c r="H9330" s="12">
        <f t="shared" si="290"/>
        <v>0</v>
      </c>
      <c r="I9330" s="12">
        <f t="shared" si="291"/>
        <v>0</v>
      </c>
      <c r="J9330" s="13">
        <f>(1 - Dashboard!$I$9) * H9330 * Dashboard!$I$8 * 'Lookups and Calculations'!$F$12</f>
        <v>0</v>
      </c>
      <c r="K9330" s="12">
        <f>(1 - Dashboard!$I$11) * I9330 * Dashboard!$I$10 * 'Lookups and Calculations'!$F$12</f>
        <v>0</v>
      </c>
      <c r="L9330" s="12">
        <f>(H9330 - I9330) * Dashboard!$I$13 * (Dashboard!$D$12 / 365) * 'Lookups and Calculations'!$F$12</f>
        <v>0</v>
      </c>
      <c r="M9330" s="3">
        <f>(G9330*2) * Dashboard!$I$13 * (Dashboard!$D$12 / 365) * 'Lookups and Calculations'!$F$12</f>
        <v>1602.0878730267946</v>
      </c>
      <c r="N9330" s="12">
        <f>H9330 * Dashboard!$I$14 * Dashboard!$I$15 * (Dashboard!$D$12 / 365) * 'Lookups and Calculations'!$F$12</f>
        <v>0</v>
      </c>
    </row>
    <row r="9331" spans="1:14" x14ac:dyDescent="0.35">
      <c r="A9331" s="2">
        <v>9330</v>
      </c>
      <c r="B9331" s="11">
        <v>-1.7007606213927444</v>
      </c>
      <c r="C9331" s="11">
        <v>-0.49400303624808933</v>
      </c>
      <c r="D9331" s="3">
        <f>B9331*Dashboard!$D$11*Dashboard!$D$10*SQRT(Dashboard!$D$12/365)</f>
        <v>-422267.85161029728</v>
      </c>
      <c r="E9331" s="3">
        <f>IF(Dashboard!$I$3,C9331*Dashboard!$E$11*Dashboard!$E$10*SQRT(Dashboard!$D$12/365),0)</f>
        <v>-245303.89307182067</v>
      </c>
      <c r="F9331" s="3">
        <f>D9331+IF(Dashboard!$I$3,E9331,0)</f>
        <v>-667571.74468211795</v>
      </c>
      <c r="G9331" s="3">
        <f>IF(Dashboard!$I$4, ('Lookups and Calculations'!$F$9) / (1 - 'Lookups and Calculations'!$F$10), 'Lookups and Calculations'!$F$9)</f>
        <v>1951878.888340465</v>
      </c>
      <c r="H9331" s="12">
        <f t="shared" si="290"/>
        <v>0</v>
      </c>
      <c r="I9331" s="12">
        <f t="shared" si="291"/>
        <v>0</v>
      </c>
      <c r="J9331" s="13">
        <f>(1 - Dashboard!$I$9) * H9331 * Dashboard!$I$8 * 'Lookups and Calculations'!$F$12</f>
        <v>0</v>
      </c>
      <c r="K9331" s="12">
        <f>(1 - Dashboard!$I$11) * I9331 * Dashboard!$I$10 * 'Lookups and Calculations'!$F$12</f>
        <v>0</v>
      </c>
      <c r="L9331" s="12">
        <f>(H9331 - I9331) * Dashboard!$I$13 * (Dashboard!$D$12 / 365) * 'Lookups and Calculations'!$F$12</f>
        <v>0</v>
      </c>
      <c r="M9331" s="3">
        <f>(G9331*2) * Dashboard!$I$13 * (Dashboard!$D$12 / 365) * 'Lookups and Calculations'!$F$12</f>
        <v>1602.0878730267946</v>
      </c>
      <c r="N9331" s="12">
        <f>H9331 * Dashboard!$I$14 * Dashboard!$I$15 * (Dashboard!$D$12 / 365) * 'Lookups and Calculations'!$F$12</f>
        <v>0</v>
      </c>
    </row>
    <row r="9332" spans="1:14" x14ac:dyDescent="0.35">
      <c r="A9332" s="2">
        <v>9331</v>
      </c>
      <c r="B9332" s="11">
        <v>2.3507612400865421</v>
      </c>
      <c r="C9332" s="11">
        <v>-0.11852123723906118</v>
      </c>
      <c r="D9332" s="3">
        <f>B9332*Dashboard!$D$11*Dashboard!$D$10*SQRT(Dashboard!$D$12/365)</f>
        <v>583651.15349814808</v>
      </c>
      <c r="E9332" s="3">
        <f>IF(Dashboard!$I$3,C9332*Dashboard!$E$11*Dashboard!$E$10*SQRT(Dashboard!$D$12/365),0)</f>
        <v>-58853.324318091174</v>
      </c>
      <c r="F9332" s="3">
        <f>D9332+IF(Dashboard!$I$3,E9332,0)</f>
        <v>524797.82918005693</v>
      </c>
      <c r="G9332" s="3">
        <f>IF(Dashboard!$I$4, ('Lookups and Calculations'!$F$9) / (1 - 'Lookups and Calculations'!$F$10), 'Lookups and Calculations'!$F$9)</f>
        <v>1951878.888340465</v>
      </c>
      <c r="H9332" s="12">
        <f t="shared" si="290"/>
        <v>0</v>
      </c>
      <c r="I9332" s="12">
        <f t="shared" si="291"/>
        <v>0</v>
      </c>
      <c r="J9332" s="13">
        <f>(1 - Dashboard!$I$9) * H9332 * Dashboard!$I$8 * 'Lookups and Calculations'!$F$12</f>
        <v>0</v>
      </c>
      <c r="K9332" s="12">
        <f>(1 - Dashboard!$I$11) * I9332 * Dashboard!$I$10 * 'Lookups and Calculations'!$F$12</f>
        <v>0</v>
      </c>
      <c r="L9332" s="12">
        <f>(H9332 - I9332) * Dashboard!$I$13 * (Dashboard!$D$12 / 365) * 'Lookups and Calculations'!$F$12</f>
        <v>0</v>
      </c>
      <c r="M9332" s="3">
        <f>(G9332*2) * Dashboard!$I$13 * (Dashboard!$D$12 / 365) * 'Lookups and Calculations'!$F$12</f>
        <v>1602.0878730267946</v>
      </c>
      <c r="N9332" s="12">
        <f>H9332 * Dashboard!$I$14 * Dashboard!$I$15 * (Dashboard!$D$12 / 365) * 'Lookups and Calculations'!$F$12</f>
        <v>0</v>
      </c>
    </row>
    <row r="9333" spans="1:14" x14ac:dyDescent="0.35">
      <c r="A9333" s="2">
        <v>9332</v>
      </c>
      <c r="B9333" s="11">
        <v>0.66612395536859204</v>
      </c>
      <c r="C9333" s="11">
        <v>-0.64939994019854241</v>
      </c>
      <c r="D9333" s="3">
        <f>B9333*Dashboard!$D$11*Dashboard!$D$10*SQRT(Dashboard!$D$12/365)</f>
        <v>165386.43240064429</v>
      </c>
      <c r="E9333" s="3">
        <f>IF(Dashboard!$I$3,C9333*Dashboard!$E$11*Dashboard!$E$10*SQRT(Dashboard!$D$12/365),0)</f>
        <v>-322468.32873980363</v>
      </c>
      <c r="F9333" s="3">
        <f>D9333+IF(Dashboard!$I$3,E9333,0)</f>
        <v>-157081.89633915934</v>
      </c>
      <c r="G9333" s="3">
        <f>IF(Dashboard!$I$4, ('Lookups and Calculations'!$F$9) / (1 - 'Lookups and Calculations'!$F$10), 'Lookups and Calculations'!$F$9)</f>
        <v>1951878.888340465</v>
      </c>
      <c r="H9333" s="12">
        <f t="shared" si="290"/>
        <v>0</v>
      </c>
      <c r="I9333" s="12">
        <f t="shared" si="291"/>
        <v>0</v>
      </c>
      <c r="J9333" s="13">
        <f>(1 - Dashboard!$I$9) * H9333 * Dashboard!$I$8 * 'Lookups and Calculations'!$F$12</f>
        <v>0</v>
      </c>
      <c r="K9333" s="12">
        <f>(1 - Dashboard!$I$11) * I9333 * Dashboard!$I$10 * 'Lookups and Calculations'!$F$12</f>
        <v>0</v>
      </c>
      <c r="L9333" s="12">
        <f>(H9333 - I9333) * Dashboard!$I$13 * (Dashboard!$D$12 / 365) * 'Lookups and Calculations'!$F$12</f>
        <v>0</v>
      </c>
      <c r="M9333" s="3">
        <f>(G9333*2) * Dashboard!$I$13 * (Dashboard!$D$12 / 365) * 'Lookups and Calculations'!$F$12</f>
        <v>1602.0878730267946</v>
      </c>
      <c r="N9333" s="12">
        <f>H9333 * Dashboard!$I$14 * Dashboard!$I$15 * (Dashboard!$D$12 / 365) * 'Lookups and Calculations'!$F$12</f>
        <v>0</v>
      </c>
    </row>
    <row r="9334" spans="1:14" x14ac:dyDescent="0.35">
      <c r="A9334" s="2">
        <v>9333</v>
      </c>
      <c r="B9334" s="11">
        <v>-0.73639864716924908</v>
      </c>
      <c r="C9334" s="11">
        <v>0.63004183781739764</v>
      </c>
      <c r="D9334" s="3">
        <f>B9334*Dashboard!$D$11*Dashboard!$D$10*SQRT(Dashboard!$D$12/365)</f>
        <v>-182834.35702682642</v>
      </c>
      <c r="E9334" s="3">
        <f>IF(Dashboard!$I$3,C9334*Dashboard!$E$11*Dashboard!$E$10*SQRT(Dashboard!$D$12/365),0)</f>
        <v>312855.80102612177</v>
      </c>
      <c r="F9334" s="3">
        <f>D9334+IF(Dashboard!$I$3,E9334,0)</f>
        <v>130021.44399929536</v>
      </c>
      <c r="G9334" s="3">
        <f>IF(Dashboard!$I$4, ('Lookups and Calculations'!$F$9) / (1 - 'Lookups and Calculations'!$F$10), 'Lookups and Calculations'!$F$9)</f>
        <v>1951878.888340465</v>
      </c>
      <c r="H9334" s="12">
        <f t="shared" si="290"/>
        <v>0</v>
      </c>
      <c r="I9334" s="12">
        <f t="shared" si="291"/>
        <v>0</v>
      </c>
      <c r="J9334" s="13">
        <f>(1 - Dashboard!$I$9) * H9334 * Dashboard!$I$8 * 'Lookups and Calculations'!$F$12</f>
        <v>0</v>
      </c>
      <c r="K9334" s="12">
        <f>(1 - Dashboard!$I$11) * I9334 * Dashboard!$I$10 * 'Lookups and Calculations'!$F$12</f>
        <v>0</v>
      </c>
      <c r="L9334" s="12">
        <f>(H9334 - I9334) * Dashboard!$I$13 * (Dashboard!$D$12 / 365) * 'Lookups and Calculations'!$F$12</f>
        <v>0</v>
      </c>
      <c r="M9334" s="3">
        <f>(G9334*2) * Dashboard!$I$13 * (Dashboard!$D$12 / 365) * 'Lookups and Calculations'!$F$12</f>
        <v>1602.0878730267946</v>
      </c>
      <c r="N9334" s="12">
        <f>H9334 * Dashboard!$I$14 * Dashboard!$I$15 * (Dashboard!$D$12 / 365) * 'Lookups and Calculations'!$F$12</f>
        <v>0</v>
      </c>
    </row>
    <row r="9335" spans="1:14" x14ac:dyDescent="0.35">
      <c r="A9335" s="2">
        <v>9334</v>
      </c>
      <c r="B9335" s="11">
        <v>-1.0834904254571107</v>
      </c>
      <c r="C9335" s="11">
        <v>0.28119712726753243</v>
      </c>
      <c r="D9335" s="3">
        <f>B9335*Dashboard!$D$11*Dashboard!$D$10*SQRT(Dashboard!$D$12/365)</f>
        <v>-269010.91690577695</v>
      </c>
      <c r="E9335" s="3">
        <f>IF(Dashboard!$I$3,C9335*Dashboard!$E$11*Dashboard!$E$10*SQRT(Dashboard!$D$12/365),0)</f>
        <v>139632.23903080763</v>
      </c>
      <c r="F9335" s="3">
        <f>D9335+IF(Dashboard!$I$3,E9335,0)</f>
        <v>-129378.67787496932</v>
      </c>
      <c r="G9335" s="3">
        <f>IF(Dashboard!$I$4, ('Lookups and Calculations'!$F$9) / (1 - 'Lookups and Calculations'!$F$10), 'Lookups and Calculations'!$F$9)</f>
        <v>1951878.888340465</v>
      </c>
      <c r="H9335" s="12">
        <f t="shared" si="290"/>
        <v>0</v>
      </c>
      <c r="I9335" s="12">
        <f t="shared" si="291"/>
        <v>0</v>
      </c>
      <c r="J9335" s="13">
        <f>(1 - Dashboard!$I$9) * H9335 * Dashboard!$I$8 * 'Lookups and Calculations'!$F$12</f>
        <v>0</v>
      </c>
      <c r="K9335" s="12">
        <f>(1 - Dashboard!$I$11) * I9335 * Dashboard!$I$10 * 'Lookups and Calculations'!$F$12</f>
        <v>0</v>
      </c>
      <c r="L9335" s="12">
        <f>(H9335 - I9335) * Dashboard!$I$13 * (Dashboard!$D$12 / 365) * 'Lookups and Calculations'!$F$12</f>
        <v>0</v>
      </c>
      <c r="M9335" s="3">
        <f>(G9335*2) * Dashboard!$I$13 * (Dashboard!$D$12 / 365) * 'Lookups and Calculations'!$F$12</f>
        <v>1602.0878730267946</v>
      </c>
      <c r="N9335" s="12">
        <f>H9335 * Dashboard!$I$14 * Dashboard!$I$15 * (Dashboard!$D$12 / 365) * 'Lookups and Calculations'!$F$12</f>
        <v>0</v>
      </c>
    </row>
    <row r="9336" spans="1:14" x14ac:dyDescent="0.35">
      <c r="A9336" s="2">
        <v>9335</v>
      </c>
      <c r="B9336" s="11">
        <v>0.98224074400920081</v>
      </c>
      <c r="C9336" s="11">
        <v>-0.93866823761704665</v>
      </c>
      <c r="D9336" s="3">
        <f>B9336*Dashboard!$D$11*Dashboard!$D$10*SQRT(Dashboard!$D$12/365)</f>
        <v>243872.46713015565</v>
      </c>
      <c r="E9336" s="3">
        <f>IF(Dashboard!$I$3,C9336*Dashboard!$E$11*Dashboard!$E$10*SQRT(Dashboard!$D$12/365),0)</f>
        <v>-466108.41653752478</v>
      </c>
      <c r="F9336" s="3">
        <f>D9336+IF(Dashboard!$I$3,E9336,0)</f>
        <v>-222235.94940736913</v>
      </c>
      <c r="G9336" s="3">
        <f>IF(Dashboard!$I$4, ('Lookups and Calculations'!$F$9) / (1 - 'Lookups and Calculations'!$F$10), 'Lookups and Calculations'!$F$9)</f>
        <v>1951878.888340465</v>
      </c>
      <c r="H9336" s="12">
        <f t="shared" si="290"/>
        <v>0</v>
      </c>
      <c r="I9336" s="12">
        <f t="shared" si="291"/>
        <v>0</v>
      </c>
      <c r="J9336" s="13">
        <f>(1 - Dashboard!$I$9) * H9336 * Dashboard!$I$8 * 'Lookups and Calculations'!$F$12</f>
        <v>0</v>
      </c>
      <c r="K9336" s="12">
        <f>(1 - Dashboard!$I$11) * I9336 * Dashboard!$I$10 * 'Lookups and Calculations'!$F$12</f>
        <v>0</v>
      </c>
      <c r="L9336" s="12">
        <f>(H9336 - I9336) * Dashboard!$I$13 * (Dashboard!$D$12 / 365) * 'Lookups and Calculations'!$F$12</f>
        <v>0</v>
      </c>
      <c r="M9336" s="3">
        <f>(G9336*2) * Dashboard!$I$13 * (Dashboard!$D$12 / 365) * 'Lookups and Calculations'!$F$12</f>
        <v>1602.0878730267946</v>
      </c>
      <c r="N9336" s="12">
        <f>H9336 * Dashboard!$I$14 * Dashboard!$I$15 * (Dashboard!$D$12 / 365) * 'Lookups and Calculations'!$F$12</f>
        <v>0</v>
      </c>
    </row>
    <row r="9337" spans="1:14" x14ac:dyDescent="0.35">
      <c r="A9337" s="2">
        <v>9336</v>
      </c>
      <c r="B9337" s="11">
        <v>-0.51521129449401004</v>
      </c>
      <c r="C9337" s="11">
        <v>1.4963535828053036</v>
      </c>
      <c r="D9337" s="3">
        <f>B9337*Dashboard!$D$11*Dashboard!$D$10*SQRT(Dashboard!$D$12/365)</f>
        <v>-127917.57035930744</v>
      </c>
      <c r="E9337" s="3">
        <f>IF(Dashboard!$I$3,C9337*Dashboard!$E$11*Dashboard!$E$10*SQRT(Dashboard!$D$12/365),0)</f>
        <v>743034.62193655223</v>
      </c>
      <c r="F9337" s="3">
        <f>D9337+IF(Dashboard!$I$3,E9337,0)</f>
        <v>615117.05157724477</v>
      </c>
      <c r="G9337" s="3">
        <f>IF(Dashboard!$I$4, ('Lookups and Calculations'!$F$9) / (1 - 'Lookups and Calculations'!$F$10), 'Lookups and Calculations'!$F$9)</f>
        <v>1951878.888340465</v>
      </c>
      <c r="H9337" s="12">
        <f t="shared" si="290"/>
        <v>0</v>
      </c>
      <c r="I9337" s="12">
        <f t="shared" si="291"/>
        <v>0</v>
      </c>
      <c r="J9337" s="13">
        <f>(1 - Dashboard!$I$9) * H9337 * Dashboard!$I$8 * 'Lookups and Calculations'!$F$12</f>
        <v>0</v>
      </c>
      <c r="K9337" s="12">
        <f>(1 - Dashboard!$I$11) * I9337 * Dashboard!$I$10 * 'Lookups and Calculations'!$F$12</f>
        <v>0</v>
      </c>
      <c r="L9337" s="12">
        <f>(H9337 - I9337) * Dashboard!$I$13 * (Dashboard!$D$12 / 365) * 'Lookups and Calculations'!$F$12</f>
        <v>0</v>
      </c>
      <c r="M9337" s="3">
        <f>(G9337*2) * Dashboard!$I$13 * (Dashboard!$D$12 / 365) * 'Lookups and Calculations'!$F$12</f>
        <v>1602.0878730267946</v>
      </c>
      <c r="N9337" s="12">
        <f>H9337 * Dashboard!$I$14 * Dashboard!$I$15 * (Dashboard!$D$12 / 365) * 'Lookups and Calculations'!$F$12</f>
        <v>0</v>
      </c>
    </row>
    <row r="9338" spans="1:14" x14ac:dyDescent="0.35">
      <c r="A9338" s="2">
        <v>9337</v>
      </c>
      <c r="B9338" s="11">
        <v>0.46728150674890206</v>
      </c>
      <c r="C9338" s="11">
        <v>-7.8003283169804566E-2</v>
      </c>
      <c r="D9338" s="3">
        <f>B9338*Dashboard!$D$11*Dashboard!$D$10*SQRT(Dashboard!$D$12/365)</f>
        <v>116017.47798611355</v>
      </c>
      <c r="E9338" s="3">
        <f>IF(Dashboard!$I$3,C9338*Dashboard!$E$11*Dashboard!$E$10*SQRT(Dashboard!$D$12/365),0)</f>
        <v>-38733.585888988942</v>
      </c>
      <c r="F9338" s="3">
        <f>D9338+IF(Dashboard!$I$3,E9338,0)</f>
        <v>77283.892097124597</v>
      </c>
      <c r="G9338" s="3">
        <f>IF(Dashboard!$I$4, ('Lookups and Calculations'!$F$9) / (1 - 'Lookups and Calculations'!$F$10), 'Lookups and Calculations'!$F$9)</f>
        <v>1951878.888340465</v>
      </c>
      <c r="H9338" s="12">
        <f t="shared" si="290"/>
        <v>0</v>
      </c>
      <c r="I9338" s="12">
        <f t="shared" si="291"/>
        <v>0</v>
      </c>
      <c r="J9338" s="13">
        <f>(1 - Dashboard!$I$9) * H9338 * Dashboard!$I$8 * 'Lookups and Calculations'!$F$12</f>
        <v>0</v>
      </c>
      <c r="K9338" s="12">
        <f>(1 - Dashboard!$I$11) * I9338 * Dashboard!$I$10 * 'Lookups and Calculations'!$F$12</f>
        <v>0</v>
      </c>
      <c r="L9338" s="12">
        <f>(H9338 - I9338) * Dashboard!$I$13 * (Dashboard!$D$12 / 365) * 'Lookups and Calculations'!$F$12</f>
        <v>0</v>
      </c>
      <c r="M9338" s="3">
        <f>(G9338*2) * Dashboard!$I$13 * (Dashboard!$D$12 / 365) * 'Lookups and Calculations'!$F$12</f>
        <v>1602.0878730267946</v>
      </c>
      <c r="N9338" s="12">
        <f>H9338 * Dashboard!$I$14 * Dashboard!$I$15 * (Dashboard!$D$12 / 365) * 'Lookups and Calculations'!$F$12</f>
        <v>0</v>
      </c>
    </row>
    <row r="9339" spans="1:14" x14ac:dyDescent="0.35">
      <c r="A9339" s="2">
        <v>9338</v>
      </c>
      <c r="B9339" s="11">
        <v>-0.84929996163773602</v>
      </c>
      <c r="C9339" s="11">
        <v>-0.99391285968297394</v>
      </c>
      <c r="D9339" s="3">
        <f>B9339*Dashboard!$D$11*Dashboard!$D$10*SQRT(Dashboard!$D$12/365)</f>
        <v>-210865.69483234666</v>
      </c>
      <c r="E9339" s="3">
        <f>IF(Dashboard!$I$3,C9339*Dashboard!$E$11*Dashboard!$E$10*SQRT(Dashboard!$D$12/365),0)</f>
        <v>-493540.881258749</v>
      </c>
      <c r="F9339" s="3">
        <f>D9339+IF(Dashboard!$I$3,E9339,0)</f>
        <v>-704406.57609109569</v>
      </c>
      <c r="G9339" s="3">
        <f>IF(Dashboard!$I$4, ('Lookups and Calculations'!$F$9) / (1 - 'Lookups and Calculations'!$F$10), 'Lookups and Calculations'!$F$9)</f>
        <v>1951878.888340465</v>
      </c>
      <c r="H9339" s="12">
        <f t="shared" si="290"/>
        <v>0</v>
      </c>
      <c r="I9339" s="12">
        <f t="shared" si="291"/>
        <v>0</v>
      </c>
      <c r="J9339" s="13">
        <f>(1 - Dashboard!$I$9) * H9339 * Dashboard!$I$8 * 'Lookups and Calculations'!$F$12</f>
        <v>0</v>
      </c>
      <c r="K9339" s="12">
        <f>(1 - Dashboard!$I$11) * I9339 * Dashboard!$I$10 * 'Lookups and Calculations'!$F$12</f>
        <v>0</v>
      </c>
      <c r="L9339" s="12">
        <f>(H9339 - I9339) * Dashboard!$I$13 * (Dashboard!$D$12 / 365) * 'Lookups and Calculations'!$F$12</f>
        <v>0</v>
      </c>
      <c r="M9339" s="3">
        <f>(G9339*2) * Dashboard!$I$13 * (Dashboard!$D$12 / 365) * 'Lookups and Calculations'!$F$12</f>
        <v>1602.0878730267946</v>
      </c>
      <c r="N9339" s="12">
        <f>H9339 * Dashboard!$I$14 * Dashboard!$I$15 * (Dashboard!$D$12 / 365) * 'Lookups and Calculations'!$F$12</f>
        <v>0</v>
      </c>
    </row>
    <row r="9340" spans="1:14" x14ac:dyDescent="0.35">
      <c r="A9340" s="2">
        <v>9339</v>
      </c>
      <c r="B9340" s="11">
        <v>3.3794903606488173E-2</v>
      </c>
      <c r="C9340" s="11">
        <v>0.44106939419263563</v>
      </c>
      <c r="D9340" s="3">
        <f>B9340*Dashboard!$D$11*Dashboard!$D$10*SQRT(Dashboard!$D$12/365)</f>
        <v>8390.658368843704</v>
      </c>
      <c r="E9340" s="3">
        <f>IF(Dashboard!$I$3,C9340*Dashboard!$E$11*Dashboard!$E$10*SQRT(Dashboard!$D$12/365),0)</f>
        <v>219018.9767496626</v>
      </c>
      <c r="F9340" s="3">
        <f>D9340+IF(Dashboard!$I$3,E9340,0)</f>
        <v>227409.6351185063</v>
      </c>
      <c r="G9340" s="3">
        <f>IF(Dashboard!$I$4, ('Lookups and Calculations'!$F$9) / (1 - 'Lookups and Calculations'!$F$10), 'Lookups and Calculations'!$F$9)</f>
        <v>1951878.888340465</v>
      </c>
      <c r="H9340" s="12">
        <f t="shared" si="290"/>
        <v>0</v>
      </c>
      <c r="I9340" s="12">
        <f t="shared" si="291"/>
        <v>0</v>
      </c>
      <c r="J9340" s="13">
        <f>(1 - Dashboard!$I$9) * H9340 * Dashboard!$I$8 * 'Lookups and Calculations'!$F$12</f>
        <v>0</v>
      </c>
      <c r="K9340" s="12">
        <f>(1 - Dashboard!$I$11) * I9340 * Dashboard!$I$10 * 'Lookups and Calculations'!$F$12</f>
        <v>0</v>
      </c>
      <c r="L9340" s="12">
        <f>(H9340 - I9340) * Dashboard!$I$13 * (Dashboard!$D$12 / 365) * 'Lookups and Calculations'!$F$12</f>
        <v>0</v>
      </c>
      <c r="M9340" s="3">
        <f>(G9340*2) * Dashboard!$I$13 * (Dashboard!$D$12 / 365) * 'Lookups and Calculations'!$F$12</f>
        <v>1602.0878730267946</v>
      </c>
      <c r="N9340" s="12">
        <f>H9340 * Dashboard!$I$14 * Dashboard!$I$15 * (Dashboard!$D$12 / 365) * 'Lookups and Calculations'!$F$12</f>
        <v>0</v>
      </c>
    </row>
    <row r="9341" spans="1:14" x14ac:dyDescent="0.35">
      <c r="A9341" s="2">
        <v>9340</v>
      </c>
      <c r="B9341" s="11">
        <v>0.63155689119793323</v>
      </c>
      <c r="C9341" s="11">
        <v>-0.34046776339439078</v>
      </c>
      <c r="D9341" s="3">
        <f>B9341*Dashboard!$D$11*Dashboard!$D$10*SQRT(Dashboard!$D$12/365)</f>
        <v>156804.06064284436</v>
      </c>
      <c r="E9341" s="3">
        <f>IF(Dashboard!$I$3,C9341*Dashboard!$E$11*Dashboard!$E$10*SQRT(Dashboard!$D$12/365),0)</f>
        <v>-169063.87551868535</v>
      </c>
      <c r="F9341" s="3">
        <f>D9341+IF(Dashboard!$I$3,E9341,0)</f>
        <v>-12259.814875840995</v>
      </c>
      <c r="G9341" s="3">
        <f>IF(Dashboard!$I$4, ('Lookups and Calculations'!$F$9) / (1 - 'Lookups and Calculations'!$F$10), 'Lookups and Calculations'!$F$9)</f>
        <v>1951878.888340465</v>
      </c>
      <c r="H9341" s="12">
        <f t="shared" si="290"/>
        <v>0</v>
      </c>
      <c r="I9341" s="12">
        <f t="shared" si="291"/>
        <v>0</v>
      </c>
      <c r="J9341" s="13">
        <f>(1 - Dashboard!$I$9) * H9341 * Dashboard!$I$8 * 'Lookups and Calculations'!$F$12</f>
        <v>0</v>
      </c>
      <c r="K9341" s="12">
        <f>(1 - Dashboard!$I$11) * I9341 * Dashboard!$I$10 * 'Lookups and Calculations'!$F$12</f>
        <v>0</v>
      </c>
      <c r="L9341" s="12">
        <f>(H9341 - I9341) * Dashboard!$I$13 * (Dashboard!$D$12 / 365) * 'Lookups and Calculations'!$F$12</f>
        <v>0</v>
      </c>
      <c r="M9341" s="3">
        <f>(G9341*2) * Dashboard!$I$13 * (Dashboard!$D$12 / 365) * 'Lookups and Calculations'!$F$12</f>
        <v>1602.0878730267946</v>
      </c>
      <c r="N9341" s="12">
        <f>H9341 * Dashboard!$I$14 * Dashboard!$I$15 * (Dashboard!$D$12 / 365) * 'Lookups and Calculations'!$F$12</f>
        <v>0</v>
      </c>
    </row>
    <row r="9342" spans="1:14" x14ac:dyDescent="0.35">
      <c r="A9342" s="2">
        <v>9341</v>
      </c>
      <c r="B9342" s="11">
        <v>0.46496443543860821</v>
      </c>
      <c r="C9342" s="11">
        <v>-1.4939695709493022</v>
      </c>
      <c r="D9342" s="3">
        <f>B9342*Dashboard!$D$11*Dashboard!$D$10*SQRT(Dashboard!$D$12/365)</f>
        <v>115442.19142790028</v>
      </c>
      <c r="E9342" s="3">
        <f>IF(Dashboard!$I$3,C9342*Dashboard!$E$11*Dashboard!$E$10*SQRT(Dashboard!$D$12/365),0)</f>
        <v>-741850.80858623749</v>
      </c>
      <c r="F9342" s="3">
        <f>D9342+IF(Dashboard!$I$3,E9342,0)</f>
        <v>-626408.61715833726</v>
      </c>
      <c r="G9342" s="3">
        <f>IF(Dashboard!$I$4, ('Lookups and Calculations'!$F$9) / (1 - 'Lookups and Calculations'!$F$10), 'Lookups and Calculations'!$F$9)</f>
        <v>1951878.888340465</v>
      </c>
      <c r="H9342" s="12">
        <f t="shared" si="290"/>
        <v>0</v>
      </c>
      <c r="I9342" s="12">
        <f t="shared" si="291"/>
        <v>0</v>
      </c>
      <c r="J9342" s="13">
        <f>(1 - Dashboard!$I$9) * H9342 * Dashboard!$I$8 * 'Lookups and Calculations'!$F$12</f>
        <v>0</v>
      </c>
      <c r="K9342" s="12">
        <f>(1 - Dashboard!$I$11) * I9342 * Dashboard!$I$10 * 'Lookups and Calculations'!$F$12</f>
        <v>0</v>
      </c>
      <c r="L9342" s="12">
        <f>(H9342 - I9342) * Dashboard!$I$13 * (Dashboard!$D$12 / 365) * 'Lookups and Calculations'!$F$12</f>
        <v>0</v>
      </c>
      <c r="M9342" s="3">
        <f>(G9342*2) * Dashboard!$I$13 * (Dashboard!$D$12 / 365) * 'Lookups and Calculations'!$F$12</f>
        <v>1602.0878730267946</v>
      </c>
      <c r="N9342" s="12">
        <f>H9342 * Dashboard!$I$14 * Dashboard!$I$15 * (Dashboard!$D$12 / 365) * 'Lookups and Calculations'!$F$12</f>
        <v>0</v>
      </c>
    </row>
    <row r="9343" spans="1:14" x14ac:dyDescent="0.35">
      <c r="A9343" s="2">
        <v>9342</v>
      </c>
      <c r="B9343" s="11">
        <v>-1.20944593416932</v>
      </c>
      <c r="C9343" s="11">
        <v>0.77114515348514667</v>
      </c>
      <c r="D9343" s="3">
        <f>B9343*Dashboard!$D$11*Dashboard!$D$10*SQRT(Dashboard!$D$12/365)</f>
        <v>-300283.3731194163</v>
      </c>
      <c r="E9343" s="3">
        <f>IF(Dashboard!$I$3,C9343*Dashboard!$E$11*Dashboard!$E$10*SQRT(Dashboard!$D$12/365),0)</f>
        <v>382922.56199489051</v>
      </c>
      <c r="F9343" s="3">
        <f>D9343+IF(Dashboard!$I$3,E9343,0)</f>
        <v>82639.18887547421</v>
      </c>
      <c r="G9343" s="3">
        <f>IF(Dashboard!$I$4, ('Lookups and Calculations'!$F$9) / (1 - 'Lookups and Calculations'!$F$10), 'Lookups and Calculations'!$F$9)</f>
        <v>1951878.888340465</v>
      </c>
      <c r="H9343" s="12">
        <f t="shared" si="290"/>
        <v>0</v>
      </c>
      <c r="I9343" s="12">
        <f t="shared" si="291"/>
        <v>0</v>
      </c>
      <c r="J9343" s="13">
        <f>(1 - Dashboard!$I$9) * H9343 * Dashboard!$I$8 * 'Lookups and Calculations'!$F$12</f>
        <v>0</v>
      </c>
      <c r="K9343" s="12">
        <f>(1 - Dashboard!$I$11) * I9343 * Dashboard!$I$10 * 'Lookups and Calculations'!$F$12</f>
        <v>0</v>
      </c>
      <c r="L9343" s="12">
        <f>(H9343 - I9343) * Dashboard!$I$13 * (Dashboard!$D$12 / 365) * 'Lookups and Calculations'!$F$12</f>
        <v>0</v>
      </c>
      <c r="M9343" s="3">
        <f>(G9343*2) * Dashboard!$I$13 * (Dashboard!$D$12 / 365) * 'Lookups and Calculations'!$F$12</f>
        <v>1602.0878730267946</v>
      </c>
      <c r="N9343" s="12">
        <f>H9343 * Dashboard!$I$14 * Dashboard!$I$15 * (Dashboard!$D$12 / 365) * 'Lookups and Calculations'!$F$12</f>
        <v>0</v>
      </c>
    </row>
    <row r="9344" spans="1:14" x14ac:dyDescent="0.35">
      <c r="A9344" s="2">
        <v>9343</v>
      </c>
      <c r="B9344" s="11">
        <v>-1.574889557233254</v>
      </c>
      <c r="C9344" s="11">
        <v>-0.44146397772737495</v>
      </c>
      <c r="D9344" s="3">
        <f>B9344*Dashboard!$D$11*Dashboard!$D$10*SQRT(Dashboard!$D$12/365)</f>
        <v>-391016.36143938504</v>
      </c>
      <c r="E9344" s="3">
        <f>IF(Dashboard!$I$3,C9344*Dashboard!$E$11*Dashboard!$E$10*SQRT(Dashboard!$D$12/365),0)</f>
        <v>-219214.91254380008</v>
      </c>
      <c r="F9344" s="3">
        <f>D9344+IF(Dashboard!$I$3,E9344,0)</f>
        <v>-610231.27398318518</v>
      </c>
      <c r="G9344" s="3">
        <f>IF(Dashboard!$I$4, ('Lookups and Calculations'!$F$9) / (1 - 'Lookups and Calculations'!$F$10), 'Lookups and Calculations'!$F$9)</f>
        <v>1951878.888340465</v>
      </c>
      <c r="H9344" s="12">
        <f t="shared" si="290"/>
        <v>0</v>
      </c>
      <c r="I9344" s="12">
        <f t="shared" si="291"/>
        <v>0</v>
      </c>
      <c r="J9344" s="13">
        <f>(1 - Dashboard!$I$9) * H9344 * Dashboard!$I$8 * 'Lookups and Calculations'!$F$12</f>
        <v>0</v>
      </c>
      <c r="K9344" s="12">
        <f>(1 - Dashboard!$I$11) * I9344 * Dashboard!$I$10 * 'Lookups and Calculations'!$F$12</f>
        <v>0</v>
      </c>
      <c r="L9344" s="12">
        <f>(H9344 - I9344) * Dashboard!$I$13 * (Dashboard!$D$12 / 365) * 'Lookups and Calculations'!$F$12</f>
        <v>0</v>
      </c>
      <c r="M9344" s="3">
        <f>(G9344*2) * Dashboard!$I$13 * (Dashboard!$D$12 / 365) * 'Lookups and Calculations'!$F$12</f>
        <v>1602.0878730267946</v>
      </c>
      <c r="N9344" s="12">
        <f>H9344 * Dashboard!$I$14 * Dashboard!$I$15 * (Dashboard!$D$12 / 365) * 'Lookups and Calculations'!$F$12</f>
        <v>0</v>
      </c>
    </row>
    <row r="9345" spans="1:14" x14ac:dyDescent="0.35">
      <c r="A9345" s="2">
        <v>9344</v>
      </c>
      <c r="B9345" s="11">
        <v>-0.29344711502663334</v>
      </c>
      <c r="C9345" s="11">
        <v>-1.6953767832273396</v>
      </c>
      <c r="D9345" s="3">
        <f>B9345*Dashboard!$D$11*Dashboard!$D$10*SQRT(Dashboard!$D$12/365)</f>
        <v>-72857.568116825452</v>
      </c>
      <c r="E9345" s="3">
        <f>IF(Dashboard!$I$3,C9345*Dashboard!$E$11*Dashboard!$E$10*SQRT(Dashboard!$D$12/365),0)</f>
        <v>-841862.28551921202</v>
      </c>
      <c r="F9345" s="3">
        <f>D9345+IF(Dashboard!$I$3,E9345,0)</f>
        <v>-914719.85363603744</v>
      </c>
      <c r="G9345" s="3">
        <f>IF(Dashboard!$I$4, ('Lookups and Calculations'!$F$9) / (1 - 'Lookups and Calculations'!$F$10), 'Lookups and Calculations'!$F$9)</f>
        <v>1951878.888340465</v>
      </c>
      <c r="H9345" s="12">
        <f t="shared" si="290"/>
        <v>0</v>
      </c>
      <c r="I9345" s="12">
        <f t="shared" si="291"/>
        <v>0</v>
      </c>
      <c r="J9345" s="13">
        <f>(1 - Dashboard!$I$9) * H9345 * Dashboard!$I$8 * 'Lookups and Calculations'!$F$12</f>
        <v>0</v>
      </c>
      <c r="K9345" s="12">
        <f>(1 - Dashboard!$I$11) * I9345 * Dashboard!$I$10 * 'Lookups and Calculations'!$F$12</f>
        <v>0</v>
      </c>
      <c r="L9345" s="12">
        <f>(H9345 - I9345) * Dashboard!$I$13 * (Dashboard!$D$12 / 365) * 'Lookups and Calculations'!$F$12</f>
        <v>0</v>
      </c>
      <c r="M9345" s="3">
        <f>(G9345*2) * Dashboard!$I$13 * (Dashboard!$D$12 / 365) * 'Lookups and Calculations'!$F$12</f>
        <v>1602.0878730267946</v>
      </c>
      <c r="N9345" s="12">
        <f>H9345 * Dashboard!$I$14 * Dashboard!$I$15 * (Dashboard!$D$12 / 365) * 'Lookups and Calculations'!$F$12</f>
        <v>0</v>
      </c>
    </row>
    <row r="9346" spans="1:14" x14ac:dyDescent="0.35">
      <c r="A9346" s="2">
        <v>9345</v>
      </c>
      <c r="B9346" s="11">
        <v>-0.60176117658235007</v>
      </c>
      <c r="C9346" s="11">
        <v>1.2561716174273063</v>
      </c>
      <c r="D9346" s="3">
        <f>B9346*Dashboard!$D$11*Dashboard!$D$10*SQRT(Dashboard!$D$12/365)</f>
        <v>-149406.32798155269</v>
      </c>
      <c r="E9346" s="3">
        <f>IF(Dashboard!$I$3,C9346*Dashboard!$E$11*Dashboard!$E$10*SQRT(Dashboard!$D$12/365),0)</f>
        <v>623769.01660679979</v>
      </c>
      <c r="F9346" s="3">
        <f>D9346+IF(Dashboard!$I$3,E9346,0)</f>
        <v>474362.6886252471</v>
      </c>
      <c r="G9346" s="3">
        <f>IF(Dashboard!$I$4, ('Lookups and Calculations'!$F$9) / (1 - 'Lookups and Calculations'!$F$10), 'Lookups and Calculations'!$F$9)</f>
        <v>1951878.888340465</v>
      </c>
      <c r="H9346" s="12">
        <f t="shared" si="290"/>
        <v>0</v>
      </c>
      <c r="I9346" s="12">
        <f t="shared" si="291"/>
        <v>0</v>
      </c>
      <c r="J9346" s="13">
        <f>(1 - Dashboard!$I$9) * H9346 * Dashboard!$I$8 * 'Lookups and Calculations'!$F$12</f>
        <v>0</v>
      </c>
      <c r="K9346" s="12">
        <f>(1 - Dashboard!$I$11) * I9346 * Dashboard!$I$10 * 'Lookups and Calculations'!$F$12</f>
        <v>0</v>
      </c>
      <c r="L9346" s="12">
        <f>(H9346 - I9346) * Dashboard!$I$13 * (Dashboard!$D$12 / 365) * 'Lookups and Calculations'!$F$12</f>
        <v>0</v>
      </c>
      <c r="M9346" s="3">
        <f>(G9346*2) * Dashboard!$I$13 * (Dashboard!$D$12 / 365) * 'Lookups and Calculations'!$F$12</f>
        <v>1602.0878730267946</v>
      </c>
      <c r="N9346" s="12">
        <f>H9346 * Dashboard!$I$14 * Dashboard!$I$15 * (Dashboard!$D$12 / 365) * 'Lookups and Calculations'!$F$12</f>
        <v>0</v>
      </c>
    </row>
    <row r="9347" spans="1:14" x14ac:dyDescent="0.35">
      <c r="A9347" s="2">
        <v>9346</v>
      </c>
      <c r="B9347" s="11">
        <v>-0.54129376740033719</v>
      </c>
      <c r="C9347" s="11">
        <v>0.6536051547170193</v>
      </c>
      <c r="D9347" s="3">
        <f>B9347*Dashboard!$D$11*Dashboard!$D$10*SQRT(Dashboard!$D$12/365)</f>
        <v>-134393.37280928384</v>
      </c>
      <c r="E9347" s="3">
        <f>IF(Dashboard!$I$3,C9347*Dashboard!$E$11*Dashboard!$E$10*SQRT(Dashboard!$D$12/365),0)</f>
        <v>324556.48491880018</v>
      </c>
      <c r="F9347" s="3">
        <f>D9347+IF(Dashboard!$I$3,E9347,0)</f>
        <v>190163.11210951634</v>
      </c>
      <c r="G9347" s="3">
        <f>IF(Dashboard!$I$4, ('Lookups and Calculations'!$F$9) / (1 - 'Lookups and Calculations'!$F$10), 'Lookups and Calculations'!$F$9)</f>
        <v>1951878.888340465</v>
      </c>
      <c r="H9347" s="12">
        <f t="shared" ref="H9347:H9410" si="292">MAX(0,F9347-G9347)</f>
        <v>0</v>
      </c>
      <c r="I9347" s="12">
        <f t="shared" ref="I9347:I9410" si="293">MAX(0,-F9347-G9347)</f>
        <v>0</v>
      </c>
      <c r="J9347" s="13">
        <f>(1 - Dashboard!$I$9) * H9347 * Dashboard!$I$8 * 'Lookups and Calculations'!$F$12</f>
        <v>0</v>
      </c>
      <c r="K9347" s="12">
        <f>(1 - Dashboard!$I$11) * I9347 * Dashboard!$I$10 * 'Lookups and Calculations'!$F$12</f>
        <v>0</v>
      </c>
      <c r="L9347" s="12">
        <f>(H9347 - I9347) * Dashboard!$I$13 * (Dashboard!$D$12 / 365) * 'Lookups and Calculations'!$F$12</f>
        <v>0</v>
      </c>
      <c r="M9347" s="3">
        <f>(G9347*2) * Dashboard!$I$13 * (Dashboard!$D$12 / 365) * 'Lookups and Calculations'!$F$12</f>
        <v>1602.0878730267946</v>
      </c>
      <c r="N9347" s="12">
        <f>H9347 * Dashboard!$I$14 * Dashboard!$I$15 * (Dashboard!$D$12 / 365) * 'Lookups and Calculations'!$F$12</f>
        <v>0</v>
      </c>
    </row>
    <row r="9348" spans="1:14" x14ac:dyDescent="0.35">
      <c r="A9348" s="2">
        <v>9347</v>
      </c>
      <c r="B9348" s="11">
        <v>-1.0462795774911302</v>
      </c>
      <c r="C9348" s="11">
        <v>0.29588861053431015</v>
      </c>
      <c r="D9348" s="3">
        <f>B9348*Dashboard!$D$11*Dashboard!$D$10*SQRT(Dashboard!$D$12/365)</f>
        <v>-259772.14183681709</v>
      </c>
      <c r="E9348" s="3">
        <f>IF(Dashboard!$I$3,C9348*Dashboard!$E$11*Dashboard!$E$10*SQRT(Dashboard!$D$12/365),0)</f>
        <v>146927.49386914066</v>
      </c>
      <c r="F9348" s="3">
        <f>D9348+IF(Dashboard!$I$3,E9348,0)</f>
        <v>-112844.64796767643</v>
      </c>
      <c r="G9348" s="3">
        <f>IF(Dashboard!$I$4, ('Lookups and Calculations'!$F$9) / (1 - 'Lookups and Calculations'!$F$10), 'Lookups and Calculations'!$F$9)</f>
        <v>1951878.888340465</v>
      </c>
      <c r="H9348" s="12">
        <f t="shared" si="292"/>
        <v>0</v>
      </c>
      <c r="I9348" s="12">
        <f t="shared" si="293"/>
        <v>0</v>
      </c>
      <c r="J9348" s="13">
        <f>(1 - Dashboard!$I$9) * H9348 * Dashboard!$I$8 * 'Lookups and Calculations'!$F$12</f>
        <v>0</v>
      </c>
      <c r="K9348" s="12">
        <f>(1 - Dashboard!$I$11) * I9348 * Dashboard!$I$10 * 'Lookups and Calculations'!$F$12</f>
        <v>0</v>
      </c>
      <c r="L9348" s="12">
        <f>(H9348 - I9348) * Dashboard!$I$13 * (Dashboard!$D$12 / 365) * 'Lookups and Calculations'!$F$12</f>
        <v>0</v>
      </c>
      <c r="M9348" s="3">
        <f>(G9348*2) * Dashboard!$I$13 * (Dashboard!$D$12 / 365) * 'Lookups and Calculations'!$F$12</f>
        <v>1602.0878730267946</v>
      </c>
      <c r="N9348" s="12">
        <f>H9348 * Dashboard!$I$14 * Dashboard!$I$15 * (Dashboard!$D$12 / 365) * 'Lookups and Calculations'!$F$12</f>
        <v>0</v>
      </c>
    </row>
    <row r="9349" spans="1:14" x14ac:dyDescent="0.35">
      <c r="A9349" s="2">
        <v>9348</v>
      </c>
      <c r="B9349" s="11">
        <v>-0.37860146991252869</v>
      </c>
      <c r="C9349" s="11">
        <v>-1.0133059641847331</v>
      </c>
      <c r="D9349" s="3">
        <f>B9349*Dashboard!$D$11*Dashboard!$D$10*SQRT(Dashboard!$D$12/365)</f>
        <v>-93999.841779936294</v>
      </c>
      <c r="E9349" s="3">
        <f>IF(Dashboard!$I$3,C9349*Dashboard!$E$11*Dashboard!$E$10*SQRT(Dashboard!$D$12/365),0)</f>
        <v>-503170.78974911117</v>
      </c>
      <c r="F9349" s="3">
        <f>D9349+IF(Dashboard!$I$3,E9349,0)</f>
        <v>-597170.6315290475</v>
      </c>
      <c r="G9349" s="3">
        <f>IF(Dashboard!$I$4, ('Lookups and Calculations'!$F$9) / (1 - 'Lookups and Calculations'!$F$10), 'Lookups and Calculations'!$F$9)</f>
        <v>1951878.888340465</v>
      </c>
      <c r="H9349" s="12">
        <f t="shared" si="292"/>
        <v>0</v>
      </c>
      <c r="I9349" s="12">
        <f t="shared" si="293"/>
        <v>0</v>
      </c>
      <c r="J9349" s="13">
        <f>(1 - Dashboard!$I$9) * H9349 * Dashboard!$I$8 * 'Lookups and Calculations'!$F$12</f>
        <v>0</v>
      </c>
      <c r="K9349" s="12">
        <f>(1 - Dashboard!$I$11) * I9349 * Dashboard!$I$10 * 'Lookups and Calculations'!$F$12</f>
        <v>0</v>
      </c>
      <c r="L9349" s="12">
        <f>(H9349 - I9349) * Dashboard!$I$13 * (Dashboard!$D$12 / 365) * 'Lookups and Calculations'!$F$12</f>
        <v>0</v>
      </c>
      <c r="M9349" s="3">
        <f>(G9349*2) * Dashboard!$I$13 * (Dashboard!$D$12 / 365) * 'Lookups and Calculations'!$F$12</f>
        <v>1602.0878730267946</v>
      </c>
      <c r="N9349" s="12">
        <f>H9349 * Dashboard!$I$14 * Dashboard!$I$15 * (Dashboard!$D$12 / 365) * 'Lookups and Calculations'!$F$12</f>
        <v>0</v>
      </c>
    </row>
    <row r="9350" spans="1:14" x14ac:dyDescent="0.35">
      <c r="A9350" s="2">
        <v>9349</v>
      </c>
      <c r="B9350" s="11">
        <v>-0.2538104927171691</v>
      </c>
      <c r="C9350" s="11">
        <v>0.37038254327742798</v>
      </c>
      <c r="D9350" s="3">
        <f>B9350*Dashboard!$D$11*Dashboard!$D$10*SQRT(Dashboard!$D$12/365)</f>
        <v>-63016.517508539277</v>
      </c>
      <c r="E9350" s="3">
        <f>IF(Dashboard!$I$3,C9350*Dashboard!$E$11*Dashboard!$E$10*SQRT(Dashboard!$D$12/365),0)</f>
        <v>183918.46431115246</v>
      </c>
      <c r="F9350" s="3">
        <f>D9350+IF(Dashboard!$I$3,E9350,0)</f>
        <v>120901.94680261318</v>
      </c>
      <c r="G9350" s="3">
        <f>IF(Dashboard!$I$4, ('Lookups and Calculations'!$F$9) / (1 - 'Lookups and Calculations'!$F$10), 'Lookups and Calculations'!$F$9)</f>
        <v>1951878.888340465</v>
      </c>
      <c r="H9350" s="12">
        <f t="shared" si="292"/>
        <v>0</v>
      </c>
      <c r="I9350" s="12">
        <f t="shared" si="293"/>
        <v>0</v>
      </c>
      <c r="J9350" s="13">
        <f>(1 - Dashboard!$I$9) * H9350 * Dashboard!$I$8 * 'Lookups and Calculations'!$F$12</f>
        <v>0</v>
      </c>
      <c r="K9350" s="12">
        <f>(1 - Dashboard!$I$11) * I9350 * Dashboard!$I$10 * 'Lookups and Calculations'!$F$12</f>
        <v>0</v>
      </c>
      <c r="L9350" s="12">
        <f>(H9350 - I9350) * Dashboard!$I$13 * (Dashboard!$D$12 / 365) * 'Lookups and Calculations'!$F$12</f>
        <v>0</v>
      </c>
      <c r="M9350" s="3">
        <f>(G9350*2) * Dashboard!$I$13 * (Dashboard!$D$12 / 365) * 'Lookups and Calculations'!$F$12</f>
        <v>1602.0878730267946</v>
      </c>
      <c r="N9350" s="12">
        <f>H9350 * Dashboard!$I$14 * Dashboard!$I$15 * (Dashboard!$D$12 / 365) * 'Lookups and Calculations'!$F$12</f>
        <v>0</v>
      </c>
    </row>
    <row r="9351" spans="1:14" x14ac:dyDescent="0.35">
      <c r="A9351" s="2">
        <v>9350</v>
      </c>
      <c r="B9351" s="11">
        <v>-0.97454128556838382</v>
      </c>
      <c r="C9351" s="11">
        <v>-0.58859813381668302</v>
      </c>
      <c r="D9351" s="3">
        <f>B9351*Dashboard!$D$11*Dashboard!$D$10*SQRT(Dashboard!$D$12/365)</f>
        <v>-241960.8319867549</v>
      </c>
      <c r="E9351" s="3">
        <f>IF(Dashboard!$I$3,C9351*Dashboard!$E$11*Dashboard!$E$10*SQRT(Dashboard!$D$12/365),0)</f>
        <v>-292276.36894023087</v>
      </c>
      <c r="F9351" s="3">
        <f>D9351+IF(Dashboard!$I$3,E9351,0)</f>
        <v>-534237.20092698582</v>
      </c>
      <c r="G9351" s="3">
        <f>IF(Dashboard!$I$4, ('Lookups and Calculations'!$F$9) / (1 - 'Lookups and Calculations'!$F$10), 'Lookups and Calculations'!$F$9)</f>
        <v>1951878.888340465</v>
      </c>
      <c r="H9351" s="12">
        <f t="shared" si="292"/>
        <v>0</v>
      </c>
      <c r="I9351" s="12">
        <f t="shared" si="293"/>
        <v>0</v>
      </c>
      <c r="J9351" s="13">
        <f>(1 - Dashboard!$I$9) * H9351 * Dashboard!$I$8 * 'Lookups and Calculations'!$F$12</f>
        <v>0</v>
      </c>
      <c r="K9351" s="12">
        <f>(1 - Dashboard!$I$11) * I9351 * Dashboard!$I$10 * 'Lookups and Calculations'!$F$12</f>
        <v>0</v>
      </c>
      <c r="L9351" s="12">
        <f>(H9351 - I9351) * Dashboard!$I$13 * (Dashboard!$D$12 / 365) * 'Lookups and Calculations'!$F$12</f>
        <v>0</v>
      </c>
      <c r="M9351" s="3">
        <f>(G9351*2) * Dashboard!$I$13 * (Dashboard!$D$12 / 365) * 'Lookups and Calculations'!$F$12</f>
        <v>1602.0878730267946</v>
      </c>
      <c r="N9351" s="12">
        <f>H9351 * Dashboard!$I$14 * Dashboard!$I$15 * (Dashboard!$D$12 / 365) * 'Lookups and Calculations'!$F$12</f>
        <v>0</v>
      </c>
    </row>
    <row r="9352" spans="1:14" x14ac:dyDescent="0.35">
      <c r="A9352" s="2">
        <v>9351</v>
      </c>
      <c r="B9352" s="11">
        <v>0.25995914062276926</v>
      </c>
      <c r="C9352" s="11">
        <v>0.18806519044097109</v>
      </c>
      <c r="D9352" s="3">
        <f>B9352*Dashboard!$D$11*Dashboard!$D$10*SQRT(Dashboard!$D$12/365)</f>
        <v>64543.114672624462</v>
      </c>
      <c r="E9352" s="3">
        <f>IF(Dashboard!$I$3,C9352*Dashboard!$E$11*Dashboard!$E$10*SQRT(Dashboard!$D$12/365),0)</f>
        <v>93386.315430044066</v>
      </c>
      <c r="F9352" s="3">
        <f>D9352+IF(Dashboard!$I$3,E9352,0)</f>
        <v>157929.43010266853</v>
      </c>
      <c r="G9352" s="3">
        <f>IF(Dashboard!$I$4, ('Lookups and Calculations'!$F$9) / (1 - 'Lookups and Calculations'!$F$10), 'Lookups and Calculations'!$F$9)</f>
        <v>1951878.888340465</v>
      </c>
      <c r="H9352" s="12">
        <f t="shared" si="292"/>
        <v>0</v>
      </c>
      <c r="I9352" s="12">
        <f t="shared" si="293"/>
        <v>0</v>
      </c>
      <c r="J9352" s="13">
        <f>(1 - Dashboard!$I$9) * H9352 * Dashboard!$I$8 * 'Lookups and Calculations'!$F$12</f>
        <v>0</v>
      </c>
      <c r="K9352" s="12">
        <f>(1 - Dashboard!$I$11) * I9352 * Dashboard!$I$10 * 'Lookups and Calculations'!$F$12</f>
        <v>0</v>
      </c>
      <c r="L9352" s="12">
        <f>(H9352 - I9352) * Dashboard!$I$13 * (Dashboard!$D$12 / 365) * 'Lookups and Calculations'!$F$12</f>
        <v>0</v>
      </c>
      <c r="M9352" s="3">
        <f>(G9352*2) * Dashboard!$I$13 * (Dashboard!$D$12 / 365) * 'Lookups and Calculations'!$F$12</f>
        <v>1602.0878730267946</v>
      </c>
      <c r="N9352" s="12">
        <f>H9352 * Dashboard!$I$14 * Dashboard!$I$15 * (Dashboard!$D$12 / 365) * 'Lookups and Calculations'!$F$12</f>
        <v>0</v>
      </c>
    </row>
    <row r="9353" spans="1:14" x14ac:dyDescent="0.35">
      <c r="A9353" s="2">
        <v>9352</v>
      </c>
      <c r="B9353" s="11">
        <v>-2.3456960157976292</v>
      </c>
      <c r="C9353" s="11">
        <v>-1.345508510480095</v>
      </c>
      <c r="D9353" s="3">
        <f>B9353*Dashboard!$D$11*Dashboard!$D$10*SQRT(Dashboard!$D$12/365)</f>
        <v>-582393.55066356936</v>
      </c>
      <c r="E9353" s="3">
        <f>IF(Dashboard!$I$3,C9353*Dashboard!$E$11*Dashboard!$E$10*SQRT(Dashboard!$D$12/365),0)</f>
        <v>-668130.45986275654</v>
      </c>
      <c r="F9353" s="3">
        <f>D9353+IF(Dashboard!$I$3,E9353,0)</f>
        <v>-1250524.010526326</v>
      </c>
      <c r="G9353" s="3">
        <f>IF(Dashboard!$I$4, ('Lookups and Calculations'!$F$9) / (1 - 'Lookups and Calculations'!$F$10), 'Lookups and Calculations'!$F$9)</f>
        <v>1951878.888340465</v>
      </c>
      <c r="H9353" s="12">
        <f t="shared" si="292"/>
        <v>0</v>
      </c>
      <c r="I9353" s="12">
        <f t="shared" si="293"/>
        <v>0</v>
      </c>
      <c r="J9353" s="13">
        <f>(1 - Dashboard!$I$9) * H9353 * Dashboard!$I$8 * 'Lookups and Calculations'!$F$12</f>
        <v>0</v>
      </c>
      <c r="K9353" s="12">
        <f>(1 - Dashboard!$I$11) * I9353 * Dashboard!$I$10 * 'Lookups and Calculations'!$F$12</f>
        <v>0</v>
      </c>
      <c r="L9353" s="12">
        <f>(H9353 - I9353) * Dashboard!$I$13 * (Dashboard!$D$12 / 365) * 'Lookups and Calculations'!$F$12</f>
        <v>0</v>
      </c>
      <c r="M9353" s="3">
        <f>(G9353*2) * Dashboard!$I$13 * (Dashboard!$D$12 / 365) * 'Lookups and Calculations'!$F$12</f>
        <v>1602.0878730267946</v>
      </c>
      <c r="N9353" s="12">
        <f>H9353 * Dashboard!$I$14 * Dashboard!$I$15 * (Dashboard!$D$12 / 365) * 'Lookups and Calculations'!$F$12</f>
        <v>0</v>
      </c>
    </row>
    <row r="9354" spans="1:14" x14ac:dyDescent="0.35">
      <c r="A9354" s="2">
        <v>9353</v>
      </c>
      <c r="B9354" s="11">
        <v>-0.29461248495327302</v>
      </c>
      <c r="C9354" s="11">
        <v>0.97228549690747612</v>
      </c>
      <c r="D9354" s="3">
        <f>B9354*Dashboard!$D$11*Dashboard!$D$10*SQRT(Dashboard!$D$12/365)</f>
        <v>-73146.908220931582</v>
      </c>
      <c r="E9354" s="3">
        <f>IF(Dashboard!$I$3,C9354*Dashboard!$E$11*Dashboard!$E$10*SQRT(Dashboard!$D$12/365),0)</f>
        <v>482801.52158598404</v>
      </c>
      <c r="F9354" s="3">
        <f>D9354+IF(Dashboard!$I$3,E9354,0)</f>
        <v>409654.61336505244</v>
      </c>
      <c r="G9354" s="3">
        <f>IF(Dashboard!$I$4, ('Lookups and Calculations'!$F$9) / (1 - 'Lookups and Calculations'!$F$10), 'Lookups and Calculations'!$F$9)</f>
        <v>1951878.888340465</v>
      </c>
      <c r="H9354" s="12">
        <f t="shared" si="292"/>
        <v>0</v>
      </c>
      <c r="I9354" s="12">
        <f t="shared" si="293"/>
        <v>0</v>
      </c>
      <c r="J9354" s="13">
        <f>(1 - Dashboard!$I$9) * H9354 * Dashboard!$I$8 * 'Lookups and Calculations'!$F$12</f>
        <v>0</v>
      </c>
      <c r="K9354" s="12">
        <f>(1 - Dashboard!$I$11) * I9354 * Dashboard!$I$10 * 'Lookups and Calculations'!$F$12</f>
        <v>0</v>
      </c>
      <c r="L9354" s="12">
        <f>(H9354 - I9354) * Dashboard!$I$13 * (Dashboard!$D$12 / 365) * 'Lookups and Calculations'!$F$12</f>
        <v>0</v>
      </c>
      <c r="M9354" s="3">
        <f>(G9354*2) * Dashboard!$I$13 * (Dashboard!$D$12 / 365) * 'Lookups and Calculations'!$F$12</f>
        <v>1602.0878730267946</v>
      </c>
      <c r="N9354" s="12">
        <f>H9354 * Dashboard!$I$14 * Dashboard!$I$15 * (Dashboard!$D$12 / 365) * 'Lookups and Calculations'!$F$12</f>
        <v>0</v>
      </c>
    </row>
    <row r="9355" spans="1:14" x14ac:dyDescent="0.35">
      <c r="A9355" s="2">
        <v>9354</v>
      </c>
      <c r="B9355" s="11">
        <v>0.42727723358539321</v>
      </c>
      <c r="C9355" s="11">
        <v>-1.5211508402998302</v>
      </c>
      <c r="D9355" s="3">
        <f>B9355*Dashboard!$D$11*Dashboard!$D$10*SQRT(Dashboard!$D$12/365)</f>
        <v>106085.14637430027</v>
      </c>
      <c r="E9355" s="3">
        <f>IF(Dashboard!$I$3,C9355*Dashboard!$E$11*Dashboard!$E$10*SQRT(Dashboard!$D$12/365),0)</f>
        <v>-755348.03573074774</v>
      </c>
      <c r="F9355" s="3">
        <f>D9355+IF(Dashboard!$I$3,E9355,0)</f>
        <v>-649262.8893564475</v>
      </c>
      <c r="G9355" s="3">
        <f>IF(Dashboard!$I$4, ('Lookups and Calculations'!$F$9) / (1 - 'Lookups and Calculations'!$F$10), 'Lookups and Calculations'!$F$9)</f>
        <v>1951878.888340465</v>
      </c>
      <c r="H9355" s="12">
        <f t="shared" si="292"/>
        <v>0</v>
      </c>
      <c r="I9355" s="12">
        <f t="shared" si="293"/>
        <v>0</v>
      </c>
      <c r="J9355" s="13">
        <f>(1 - Dashboard!$I$9) * H9355 * Dashboard!$I$8 * 'Lookups and Calculations'!$F$12</f>
        <v>0</v>
      </c>
      <c r="K9355" s="12">
        <f>(1 - Dashboard!$I$11) * I9355 * Dashboard!$I$10 * 'Lookups and Calculations'!$F$12</f>
        <v>0</v>
      </c>
      <c r="L9355" s="12">
        <f>(H9355 - I9355) * Dashboard!$I$13 * (Dashboard!$D$12 / 365) * 'Lookups and Calculations'!$F$12</f>
        <v>0</v>
      </c>
      <c r="M9355" s="3">
        <f>(G9355*2) * Dashboard!$I$13 * (Dashboard!$D$12 / 365) * 'Lookups and Calculations'!$F$12</f>
        <v>1602.0878730267946</v>
      </c>
      <c r="N9355" s="12">
        <f>H9355 * Dashboard!$I$14 * Dashboard!$I$15 * (Dashboard!$D$12 / 365) * 'Lookups and Calculations'!$F$12</f>
        <v>0</v>
      </c>
    </row>
    <row r="9356" spans="1:14" x14ac:dyDescent="0.35">
      <c r="A9356" s="2">
        <v>9355</v>
      </c>
      <c r="B9356" s="11">
        <v>1.1831378062607856</v>
      </c>
      <c r="C9356" s="11">
        <v>-0.45166546600404522</v>
      </c>
      <c r="D9356" s="3">
        <f>B9356*Dashboard!$D$11*Dashboard!$D$10*SQRT(Dashboard!$D$12/365)</f>
        <v>293751.5446468541</v>
      </c>
      <c r="E9356" s="3">
        <f>IF(Dashboard!$I$3,C9356*Dashboard!$E$11*Dashboard!$E$10*SQRT(Dashboard!$D$12/365),0)</f>
        <v>-224280.59960596831</v>
      </c>
      <c r="F9356" s="3">
        <f>D9356+IF(Dashboard!$I$3,E9356,0)</f>
        <v>69470.945040885796</v>
      </c>
      <c r="G9356" s="3">
        <f>IF(Dashboard!$I$4, ('Lookups and Calculations'!$F$9) / (1 - 'Lookups and Calculations'!$F$10), 'Lookups and Calculations'!$F$9)</f>
        <v>1951878.888340465</v>
      </c>
      <c r="H9356" s="12">
        <f t="shared" si="292"/>
        <v>0</v>
      </c>
      <c r="I9356" s="12">
        <f t="shared" si="293"/>
        <v>0</v>
      </c>
      <c r="J9356" s="13">
        <f>(1 - Dashboard!$I$9) * H9356 * Dashboard!$I$8 * 'Lookups and Calculations'!$F$12</f>
        <v>0</v>
      </c>
      <c r="K9356" s="12">
        <f>(1 - Dashboard!$I$11) * I9356 * Dashboard!$I$10 * 'Lookups and Calculations'!$F$12</f>
        <v>0</v>
      </c>
      <c r="L9356" s="12">
        <f>(H9356 - I9356) * Dashboard!$I$13 * (Dashboard!$D$12 / 365) * 'Lookups and Calculations'!$F$12</f>
        <v>0</v>
      </c>
      <c r="M9356" s="3">
        <f>(G9356*2) * Dashboard!$I$13 * (Dashboard!$D$12 / 365) * 'Lookups and Calculations'!$F$12</f>
        <v>1602.0878730267946</v>
      </c>
      <c r="N9356" s="12">
        <f>H9356 * Dashboard!$I$14 * Dashboard!$I$15 * (Dashboard!$D$12 / 365) * 'Lookups and Calculations'!$F$12</f>
        <v>0</v>
      </c>
    </row>
    <row r="9357" spans="1:14" x14ac:dyDescent="0.35">
      <c r="A9357" s="2">
        <v>9356</v>
      </c>
      <c r="B9357" s="11">
        <v>-2.2923234461466012E-2</v>
      </c>
      <c r="C9357" s="11">
        <v>1.5594988161060657</v>
      </c>
      <c r="D9357" s="3">
        <f>B9357*Dashboard!$D$11*Dashboard!$D$10*SQRT(Dashboard!$D$12/365)</f>
        <v>-5691.4211478366005</v>
      </c>
      <c r="E9357" s="3">
        <f>IF(Dashboard!$I$3,C9357*Dashboard!$E$11*Dashboard!$E$10*SQRT(Dashboard!$D$12/365),0)</f>
        <v>774390.24208668084</v>
      </c>
      <c r="F9357" s="3">
        <f>D9357+IF(Dashboard!$I$3,E9357,0)</f>
        <v>768698.82093884423</v>
      </c>
      <c r="G9357" s="3">
        <f>IF(Dashboard!$I$4, ('Lookups and Calculations'!$F$9) / (1 - 'Lookups and Calculations'!$F$10), 'Lookups and Calculations'!$F$9)</f>
        <v>1951878.888340465</v>
      </c>
      <c r="H9357" s="12">
        <f t="shared" si="292"/>
        <v>0</v>
      </c>
      <c r="I9357" s="12">
        <f t="shared" si="293"/>
        <v>0</v>
      </c>
      <c r="J9357" s="13">
        <f>(1 - Dashboard!$I$9) * H9357 * Dashboard!$I$8 * 'Lookups and Calculations'!$F$12</f>
        <v>0</v>
      </c>
      <c r="K9357" s="12">
        <f>(1 - Dashboard!$I$11) * I9357 * Dashboard!$I$10 * 'Lookups and Calculations'!$F$12</f>
        <v>0</v>
      </c>
      <c r="L9357" s="12">
        <f>(H9357 - I9357) * Dashboard!$I$13 * (Dashboard!$D$12 / 365) * 'Lookups and Calculations'!$F$12</f>
        <v>0</v>
      </c>
      <c r="M9357" s="3">
        <f>(G9357*2) * Dashboard!$I$13 * (Dashboard!$D$12 / 365) * 'Lookups and Calculations'!$F$12</f>
        <v>1602.0878730267946</v>
      </c>
      <c r="N9357" s="12">
        <f>H9357 * Dashboard!$I$14 * Dashboard!$I$15 * (Dashboard!$D$12 / 365) * 'Lookups and Calculations'!$F$12</f>
        <v>0</v>
      </c>
    </row>
    <row r="9358" spans="1:14" x14ac:dyDescent="0.35">
      <c r="A9358" s="2">
        <v>9357</v>
      </c>
      <c r="B9358" s="11">
        <v>-0.14102865602519804</v>
      </c>
      <c r="C9358" s="11">
        <v>-0.48482267943856577</v>
      </c>
      <c r="D9358" s="3">
        <f>B9358*Dashboard!$D$11*Dashboard!$D$10*SQRT(Dashboard!$D$12/365)</f>
        <v>-35014.843856439511</v>
      </c>
      <c r="E9358" s="3">
        <f>IF(Dashboard!$I$3,C9358*Dashboard!$E$11*Dashboard!$E$10*SQRT(Dashboard!$D$12/365),0)</f>
        <v>-240745.26265880113</v>
      </c>
      <c r="F9358" s="3">
        <f>D9358+IF(Dashboard!$I$3,E9358,0)</f>
        <v>-275760.10651524062</v>
      </c>
      <c r="G9358" s="3">
        <f>IF(Dashboard!$I$4, ('Lookups and Calculations'!$F$9) / (1 - 'Lookups and Calculations'!$F$10), 'Lookups and Calculations'!$F$9)</f>
        <v>1951878.888340465</v>
      </c>
      <c r="H9358" s="12">
        <f t="shared" si="292"/>
        <v>0</v>
      </c>
      <c r="I9358" s="12">
        <f t="shared" si="293"/>
        <v>0</v>
      </c>
      <c r="J9358" s="13">
        <f>(1 - Dashboard!$I$9) * H9358 * Dashboard!$I$8 * 'Lookups and Calculations'!$F$12</f>
        <v>0</v>
      </c>
      <c r="K9358" s="12">
        <f>(1 - Dashboard!$I$11) * I9358 * Dashboard!$I$10 * 'Lookups and Calculations'!$F$12</f>
        <v>0</v>
      </c>
      <c r="L9358" s="12">
        <f>(H9358 - I9358) * Dashboard!$I$13 * (Dashboard!$D$12 / 365) * 'Lookups and Calculations'!$F$12</f>
        <v>0</v>
      </c>
      <c r="M9358" s="3">
        <f>(G9358*2) * Dashboard!$I$13 * (Dashboard!$D$12 / 365) * 'Lookups and Calculations'!$F$12</f>
        <v>1602.0878730267946</v>
      </c>
      <c r="N9358" s="12">
        <f>H9358 * Dashboard!$I$14 * Dashboard!$I$15 * (Dashboard!$D$12 / 365) * 'Lookups and Calculations'!$F$12</f>
        <v>0</v>
      </c>
    </row>
    <row r="9359" spans="1:14" x14ac:dyDescent="0.35">
      <c r="A9359" s="2">
        <v>9358</v>
      </c>
      <c r="B9359" s="11">
        <v>0.678495049046277</v>
      </c>
      <c r="C9359" s="11">
        <v>0.62725613481497511</v>
      </c>
      <c r="D9359" s="3">
        <f>B9359*Dashboard!$D$11*Dashboard!$D$10*SQRT(Dashboard!$D$12/365)</f>
        <v>168457.9493934754</v>
      </c>
      <c r="E9359" s="3">
        <f>IF(Dashboard!$I$3,C9359*Dashboard!$E$11*Dashboard!$E$10*SQRT(Dashboard!$D$12/365),0)</f>
        <v>311472.52250090049</v>
      </c>
      <c r="F9359" s="3">
        <f>D9359+IF(Dashboard!$I$3,E9359,0)</f>
        <v>479930.47189437586</v>
      </c>
      <c r="G9359" s="3">
        <f>IF(Dashboard!$I$4, ('Lookups and Calculations'!$F$9) / (1 - 'Lookups and Calculations'!$F$10), 'Lookups and Calculations'!$F$9)</f>
        <v>1951878.888340465</v>
      </c>
      <c r="H9359" s="12">
        <f t="shared" si="292"/>
        <v>0</v>
      </c>
      <c r="I9359" s="12">
        <f t="shared" si="293"/>
        <v>0</v>
      </c>
      <c r="J9359" s="13">
        <f>(1 - Dashboard!$I$9) * H9359 * Dashboard!$I$8 * 'Lookups and Calculations'!$F$12</f>
        <v>0</v>
      </c>
      <c r="K9359" s="12">
        <f>(1 - Dashboard!$I$11) * I9359 * Dashboard!$I$10 * 'Lookups and Calculations'!$F$12</f>
        <v>0</v>
      </c>
      <c r="L9359" s="12">
        <f>(H9359 - I9359) * Dashboard!$I$13 * (Dashboard!$D$12 / 365) * 'Lookups and Calculations'!$F$12</f>
        <v>0</v>
      </c>
      <c r="M9359" s="3">
        <f>(G9359*2) * Dashboard!$I$13 * (Dashboard!$D$12 / 365) * 'Lookups and Calculations'!$F$12</f>
        <v>1602.0878730267946</v>
      </c>
      <c r="N9359" s="12">
        <f>H9359 * Dashboard!$I$14 * Dashboard!$I$15 * (Dashboard!$D$12 / 365) * 'Lookups and Calculations'!$F$12</f>
        <v>0</v>
      </c>
    </row>
    <row r="9360" spans="1:14" x14ac:dyDescent="0.35">
      <c r="A9360" s="2">
        <v>9359</v>
      </c>
      <c r="B9360" s="11">
        <v>0.21476511574355422</v>
      </c>
      <c r="C9360" s="11">
        <v>0.17523569002814782</v>
      </c>
      <c r="D9360" s="3">
        <f>B9360*Dashboard!$D$11*Dashboard!$D$10*SQRT(Dashboard!$D$12/365)</f>
        <v>53322.262336720385</v>
      </c>
      <c r="E9360" s="3">
        <f>IF(Dashboard!$I$3,C9360*Dashboard!$E$11*Dashboard!$E$10*SQRT(Dashboard!$D$12/365),0)</f>
        <v>87015.653376356626</v>
      </c>
      <c r="F9360" s="3">
        <f>D9360+IF(Dashboard!$I$3,E9360,0)</f>
        <v>140337.915713077</v>
      </c>
      <c r="G9360" s="3">
        <f>IF(Dashboard!$I$4, ('Lookups and Calculations'!$F$9) / (1 - 'Lookups and Calculations'!$F$10), 'Lookups and Calculations'!$F$9)</f>
        <v>1951878.888340465</v>
      </c>
      <c r="H9360" s="12">
        <f t="shared" si="292"/>
        <v>0</v>
      </c>
      <c r="I9360" s="12">
        <f t="shared" si="293"/>
        <v>0</v>
      </c>
      <c r="J9360" s="13">
        <f>(1 - Dashboard!$I$9) * H9360 * Dashboard!$I$8 * 'Lookups and Calculations'!$F$12</f>
        <v>0</v>
      </c>
      <c r="K9360" s="12">
        <f>(1 - Dashboard!$I$11) * I9360 * Dashboard!$I$10 * 'Lookups and Calculations'!$F$12</f>
        <v>0</v>
      </c>
      <c r="L9360" s="12">
        <f>(H9360 - I9360) * Dashboard!$I$13 * (Dashboard!$D$12 / 365) * 'Lookups and Calculations'!$F$12</f>
        <v>0</v>
      </c>
      <c r="M9360" s="3">
        <f>(G9360*2) * Dashboard!$I$13 * (Dashboard!$D$12 / 365) * 'Lookups and Calculations'!$F$12</f>
        <v>1602.0878730267946</v>
      </c>
      <c r="N9360" s="12">
        <f>H9360 * Dashboard!$I$14 * Dashboard!$I$15 * (Dashboard!$D$12 / 365) * 'Lookups and Calculations'!$F$12</f>
        <v>0</v>
      </c>
    </row>
    <row r="9361" spans="1:14" x14ac:dyDescent="0.35">
      <c r="A9361" s="2">
        <v>9360</v>
      </c>
      <c r="B9361" s="11">
        <v>-0.85076232332947777</v>
      </c>
      <c r="C9361" s="11">
        <v>-2.4670723263498484</v>
      </c>
      <c r="D9361" s="3">
        <f>B9361*Dashboard!$D$11*Dashboard!$D$10*SQRT(Dashboard!$D$12/365)</f>
        <v>-211228.77257655223</v>
      </c>
      <c r="E9361" s="3">
        <f>IF(Dashboard!$I$3,C9361*Dashboard!$E$11*Dashboard!$E$10*SQRT(Dashboard!$D$12/365),0)</f>
        <v>-1225058.1509370464</v>
      </c>
      <c r="F9361" s="3">
        <f>D9361+IF(Dashboard!$I$3,E9361,0)</f>
        <v>-1436286.9235135987</v>
      </c>
      <c r="G9361" s="3">
        <f>IF(Dashboard!$I$4, ('Lookups and Calculations'!$F$9) / (1 - 'Lookups and Calculations'!$F$10), 'Lookups and Calculations'!$F$9)</f>
        <v>1951878.888340465</v>
      </c>
      <c r="H9361" s="12">
        <f t="shared" si="292"/>
        <v>0</v>
      </c>
      <c r="I9361" s="12">
        <f t="shared" si="293"/>
        <v>0</v>
      </c>
      <c r="J9361" s="13">
        <f>(1 - Dashboard!$I$9) * H9361 * Dashboard!$I$8 * 'Lookups and Calculations'!$F$12</f>
        <v>0</v>
      </c>
      <c r="K9361" s="12">
        <f>(1 - Dashboard!$I$11) * I9361 * Dashboard!$I$10 * 'Lookups and Calculations'!$F$12</f>
        <v>0</v>
      </c>
      <c r="L9361" s="12">
        <f>(H9361 - I9361) * Dashboard!$I$13 * (Dashboard!$D$12 / 365) * 'Lookups and Calculations'!$F$12</f>
        <v>0</v>
      </c>
      <c r="M9361" s="3">
        <f>(G9361*2) * Dashboard!$I$13 * (Dashboard!$D$12 / 365) * 'Lookups and Calculations'!$F$12</f>
        <v>1602.0878730267946</v>
      </c>
      <c r="N9361" s="12">
        <f>H9361 * Dashboard!$I$14 * Dashboard!$I$15 * (Dashboard!$D$12 / 365) * 'Lookups and Calculations'!$F$12</f>
        <v>0</v>
      </c>
    </row>
    <row r="9362" spans="1:14" x14ac:dyDescent="0.35">
      <c r="A9362" s="2">
        <v>9361</v>
      </c>
      <c r="B9362" s="11">
        <v>-0.88875563955182413</v>
      </c>
      <c r="C9362" s="11">
        <v>0.70240535779574143</v>
      </c>
      <c r="D9362" s="3">
        <f>B9362*Dashboard!$D$11*Dashboard!$D$10*SQRT(Dashboard!$D$12/365)</f>
        <v>-220661.82024649598</v>
      </c>
      <c r="E9362" s="3">
        <f>IF(Dashboard!$I$3,C9362*Dashboard!$E$11*Dashboard!$E$10*SQRT(Dashboard!$D$12/365),0)</f>
        <v>348788.88617856527</v>
      </c>
      <c r="F9362" s="3">
        <f>D9362+IF(Dashboard!$I$3,E9362,0)</f>
        <v>128127.06593206929</v>
      </c>
      <c r="G9362" s="3">
        <f>IF(Dashboard!$I$4, ('Lookups and Calculations'!$F$9) / (1 - 'Lookups and Calculations'!$F$10), 'Lookups and Calculations'!$F$9)</f>
        <v>1951878.888340465</v>
      </c>
      <c r="H9362" s="12">
        <f t="shared" si="292"/>
        <v>0</v>
      </c>
      <c r="I9362" s="12">
        <f t="shared" si="293"/>
        <v>0</v>
      </c>
      <c r="J9362" s="13">
        <f>(1 - Dashboard!$I$9) * H9362 * Dashboard!$I$8 * 'Lookups and Calculations'!$F$12</f>
        <v>0</v>
      </c>
      <c r="K9362" s="12">
        <f>(1 - Dashboard!$I$11) * I9362 * Dashboard!$I$10 * 'Lookups and Calculations'!$F$12</f>
        <v>0</v>
      </c>
      <c r="L9362" s="12">
        <f>(H9362 - I9362) * Dashboard!$I$13 * (Dashboard!$D$12 / 365) * 'Lookups and Calculations'!$F$12</f>
        <v>0</v>
      </c>
      <c r="M9362" s="3">
        <f>(G9362*2) * Dashboard!$I$13 * (Dashboard!$D$12 / 365) * 'Lookups and Calculations'!$F$12</f>
        <v>1602.0878730267946</v>
      </c>
      <c r="N9362" s="12">
        <f>H9362 * Dashboard!$I$14 * Dashboard!$I$15 * (Dashboard!$D$12 / 365) * 'Lookups and Calculations'!$F$12</f>
        <v>0</v>
      </c>
    </row>
    <row r="9363" spans="1:14" x14ac:dyDescent="0.35">
      <c r="A9363" s="2">
        <v>9362</v>
      </c>
      <c r="B9363" s="11">
        <v>1.2462552969632403</v>
      </c>
      <c r="C9363" s="11">
        <v>-0.31489361943980532</v>
      </c>
      <c r="D9363" s="3">
        <f>B9363*Dashboard!$D$11*Dashboard!$D$10*SQRT(Dashboard!$D$12/365)</f>
        <v>309422.46674060111</v>
      </c>
      <c r="E9363" s="3">
        <f>IF(Dashboard!$I$3,C9363*Dashboard!$E$11*Dashboard!$E$10*SQRT(Dashboard!$D$12/365),0)</f>
        <v>-156364.68823901759</v>
      </c>
      <c r="F9363" s="3">
        <f>D9363+IF(Dashboard!$I$3,E9363,0)</f>
        <v>153057.77850158353</v>
      </c>
      <c r="G9363" s="3">
        <f>IF(Dashboard!$I$4, ('Lookups and Calculations'!$F$9) / (1 - 'Lookups and Calculations'!$F$10), 'Lookups and Calculations'!$F$9)</f>
        <v>1951878.888340465</v>
      </c>
      <c r="H9363" s="12">
        <f t="shared" si="292"/>
        <v>0</v>
      </c>
      <c r="I9363" s="12">
        <f t="shared" si="293"/>
        <v>0</v>
      </c>
      <c r="J9363" s="13">
        <f>(1 - Dashboard!$I$9) * H9363 * Dashboard!$I$8 * 'Lookups and Calculations'!$F$12</f>
        <v>0</v>
      </c>
      <c r="K9363" s="12">
        <f>(1 - Dashboard!$I$11) * I9363 * Dashboard!$I$10 * 'Lookups and Calculations'!$F$12</f>
        <v>0</v>
      </c>
      <c r="L9363" s="12">
        <f>(H9363 - I9363) * Dashboard!$I$13 * (Dashboard!$D$12 / 365) * 'Lookups and Calculations'!$F$12</f>
        <v>0</v>
      </c>
      <c r="M9363" s="3">
        <f>(G9363*2) * Dashboard!$I$13 * (Dashboard!$D$12 / 365) * 'Lookups and Calculations'!$F$12</f>
        <v>1602.0878730267946</v>
      </c>
      <c r="N9363" s="12">
        <f>H9363 * Dashboard!$I$14 * Dashboard!$I$15 * (Dashboard!$D$12 / 365) * 'Lookups and Calculations'!$F$12</f>
        <v>0</v>
      </c>
    </row>
    <row r="9364" spans="1:14" x14ac:dyDescent="0.35">
      <c r="A9364" s="2">
        <v>9363</v>
      </c>
      <c r="B9364" s="11">
        <v>1.6795868678371457</v>
      </c>
      <c r="C9364" s="11">
        <v>-1.3798748259254983</v>
      </c>
      <c r="D9364" s="3">
        <f>B9364*Dashboard!$D$11*Dashboard!$D$10*SQRT(Dashboard!$D$12/365)</f>
        <v>417010.79467236873</v>
      </c>
      <c r="E9364" s="3">
        <f>IF(Dashboard!$I$3,C9364*Dashboard!$E$11*Dashboard!$E$10*SQRT(Dashboard!$D$12/365),0)</f>
        <v>-685195.5188820659</v>
      </c>
      <c r="F9364" s="3">
        <f>D9364+IF(Dashboard!$I$3,E9364,0)</f>
        <v>-268184.72420969716</v>
      </c>
      <c r="G9364" s="3">
        <f>IF(Dashboard!$I$4, ('Lookups and Calculations'!$F$9) / (1 - 'Lookups and Calculations'!$F$10), 'Lookups and Calculations'!$F$9)</f>
        <v>1951878.888340465</v>
      </c>
      <c r="H9364" s="12">
        <f t="shared" si="292"/>
        <v>0</v>
      </c>
      <c r="I9364" s="12">
        <f t="shared" si="293"/>
        <v>0</v>
      </c>
      <c r="J9364" s="13">
        <f>(1 - Dashboard!$I$9) * H9364 * Dashboard!$I$8 * 'Lookups and Calculations'!$F$12</f>
        <v>0</v>
      </c>
      <c r="K9364" s="12">
        <f>(1 - Dashboard!$I$11) * I9364 * Dashboard!$I$10 * 'Lookups and Calculations'!$F$12</f>
        <v>0</v>
      </c>
      <c r="L9364" s="12">
        <f>(H9364 - I9364) * Dashboard!$I$13 * (Dashboard!$D$12 / 365) * 'Lookups and Calculations'!$F$12</f>
        <v>0</v>
      </c>
      <c r="M9364" s="3">
        <f>(G9364*2) * Dashboard!$I$13 * (Dashboard!$D$12 / 365) * 'Lookups and Calculations'!$F$12</f>
        <v>1602.0878730267946</v>
      </c>
      <c r="N9364" s="12">
        <f>H9364 * Dashboard!$I$14 * Dashboard!$I$15 * (Dashboard!$D$12 / 365) * 'Lookups and Calculations'!$F$12</f>
        <v>0</v>
      </c>
    </row>
    <row r="9365" spans="1:14" x14ac:dyDescent="0.35">
      <c r="A9365" s="2">
        <v>9364</v>
      </c>
      <c r="B9365" s="11">
        <v>-0.53656363916742378</v>
      </c>
      <c r="C9365" s="11">
        <v>-0.55786059264353716</v>
      </c>
      <c r="D9365" s="3">
        <f>B9365*Dashboard!$D$11*Dashboard!$D$10*SQRT(Dashboard!$D$12/365)</f>
        <v>-133218.96821546284</v>
      </c>
      <c r="E9365" s="3">
        <f>IF(Dashboard!$I$3,C9365*Dashboard!$E$11*Dashboard!$E$10*SQRT(Dashboard!$D$12/365),0)</f>
        <v>-277013.22689459892</v>
      </c>
      <c r="F9365" s="3">
        <f>D9365+IF(Dashboard!$I$3,E9365,0)</f>
        <v>-410232.19511006179</v>
      </c>
      <c r="G9365" s="3">
        <f>IF(Dashboard!$I$4, ('Lookups and Calculations'!$F$9) / (1 - 'Lookups and Calculations'!$F$10), 'Lookups and Calculations'!$F$9)</f>
        <v>1951878.888340465</v>
      </c>
      <c r="H9365" s="12">
        <f t="shared" si="292"/>
        <v>0</v>
      </c>
      <c r="I9365" s="12">
        <f t="shared" si="293"/>
        <v>0</v>
      </c>
      <c r="J9365" s="13">
        <f>(1 - Dashboard!$I$9) * H9365 * Dashboard!$I$8 * 'Lookups and Calculations'!$F$12</f>
        <v>0</v>
      </c>
      <c r="K9365" s="12">
        <f>(1 - Dashboard!$I$11) * I9365 * Dashboard!$I$10 * 'Lookups and Calculations'!$F$12</f>
        <v>0</v>
      </c>
      <c r="L9365" s="12">
        <f>(H9365 - I9365) * Dashboard!$I$13 * (Dashboard!$D$12 / 365) * 'Lookups and Calculations'!$F$12</f>
        <v>0</v>
      </c>
      <c r="M9365" s="3">
        <f>(G9365*2) * Dashboard!$I$13 * (Dashboard!$D$12 / 365) * 'Lookups and Calculations'!$F$12</f>
        <v>1602.0878730267946</v>
      </c>
      <c r="N9365" s="12">
        <f>H9365 * Dashboard!$I$14 * Dashboard!$I$15 * (Dashboard!$D$12 / 365) * 'Lookups and Calculations'!$F$12</f>
        <v>0</v>
      </c>
    </row>
    <row r="9366" spans="1:14" x14ac:dyDescent="0.35">
      <c r="A9366" s="2">
        <v>9365</v>
      </c>
      <c r="B9366" s="11">
        <v>-1.21537896455071</v>
      </c>
      <c r="C9366" s="11">
        <v>-0.94004415912895944</v>
      </c>
      <c r="D9366" s="3">
        <f>B9366*Dashboard!$D$11*Dashboard!$D$10*SQRT(Dashboard!$D$12/365)</f>
        <v>-301756.43638368486</v>
      </c>
      <c r="E9366" s="3">
        <f>IF(Dashboard!$I$3,C9366*Dashboard!$E$11*Dashboard!$E$10*SQRT(Dashboard!$D$12/365),0)</f>
        <v>-466791.64898483298</v>
      </c>
      <c r="F9366" s="3">
        <f>D9366+IF(Dashboard!$I$3,E9366,0)</f>
        <v>-768548.08536851779</v>
      </c>
      <c r="G9366" s="3">
        <f>IF(Dashboard!$I$4, ('Lookups and Calculations'!$F$9) / (1 - 'Lookups and Calculations'!$F$10), 'Lookups and Calculations'!$F$9)</f>
        <v>1951878.888340465</v>
      </c>
      <c r="H9366" s="12">
        <f t="shared" si="292"/>
        <v>0</v>
      </c>
      <c r="I9366" s="12">
        <f t="shared" si="293"/>
        <v>0</v>
      </c>
      <c r="J9366" s="13">
        <f>(1 - Dashboard!$I$9) * H9366 * Dashboard!$I$8 * 'Lookups and Calculations'!$F$12</f>
        <v>0</v>
      </c>
      <c r="K9366" s="12">
        <f>(1 - Dashboard!$I$11) * I9366 * Dashboard!$I$10 * 'Lookups and Calculations'!$F$12</f>
        <v>0</v>
      </c>
      <c r="L9366" s="12">
        <f>(H9366 - I9366) * Dashboard!$I$13 * (Dashboard!$D$12 / 365) * 'Lookups and Calculations'!$F$12</f>
        <v>0</v>
      </c>
      <c r="M9366" s="3">
        <f>(G9366*2) * Dashboard!$I$13 * (Dashboard!$D$12 / 365) * 'Lookups and Calculations'!$F$12</f>
        <v>1602.0878730267946</v>
      </c>
      <c r="N9366" s="12">
        <f>H9366 * Dashboard!$I$14 * Dashboard!$I$15 * (Dashboard!$D$12 / 365) * 'Lookups and Calculations'!$F$12</f>
        <v>0</v>
      </c>
    </row>
    <row r="9367" spans="1:14" x14ac:dyDescent="0.35">
      <c r="A9367" s="2">
        <v>9366</v>
      </c>
      <c r="B9367" s="11">
        <v>0.20038042659260369</v>
      </c>
      <c r="C9367" s="11">
        <v>-1.9008253971510027</v>
      </c>
      <c r="D9367" s="3">
        <f>B9367*Dashboard!$D$11*Dashboard!$D$10*SQRT(Dashboard!$D$12/365)</f>
        <v>49750.806302607998</v>
      </c>
      <c r="E9367" s="3">
        <f>IF(Dashboard!$I$3,C9367*Dashboard!$E$11*Dashboard!$E$10*SQRT(Dashboard!$D$12/365),0)</f>
        <v>-943880.57513226266</v>
      </c>
      <c r="F9367" s="3">
        <f>D9367+IF(Dashboard!$I$3,E9367,0)</f>
        <v>-894129.76882965467</v>
      </c>
      <c r="G9367" s="3">
        <f>IF(Dashboard!$I$4, ('Lookups and Calculations'!$F$9) / (1 - 'Lookups and Calculations'!$F$10), 'Lookups and Calculations'!$F$9)</f>
        <v>1951878.888340465</v>
      </c>
      <c r="H9367" s="12">
        <f t="shared" si="292"/>
        <v>0</v>
      </c>
      <c r="I9367" s="12">
        <f t="shared" si="293"/>
        <v>0</v>
      </c>
      <c r="J9367" s="13">
        <f>(1 - Dashboard!$I$9) * H9367 * Dashboard!$I$8 * 'Lookups and Calculations'!$F$12</f>
        <v>0</v>
      </c>
      <c r="K9367" s="12">
        <f>(1 - Dashboard!$I$11) * I9367 * Dashboard!$I$10 * 'Lookups and Calculations'!$F$12</f>
        <v>0</v>
      </c>
      <c r="L9367" s="12">
        <f>(H9367 - I9367) * Dashboard!$I$13 * (Dashboard!$D$12 / 365) * 'Lookups and Calculations'!$F$12</f>
        <v>0</v>
      </c>
      <c r="M9367" s="3">
        <f>(G9367*2) * Dashboard!$I$13 * (Dashboard!$D$12 / 365) * 'Lookups and Calculations'!$F$12</f>
        <v>1602.0878730267946</v>
      </c>
      <c r="N9367" s="12">
        <f>H9367 * Dashboard!$I$14 * Dashboard!$I$15 * (Dashboard!$D$12 / 365) * 'Lookups and Calculations'!$F$12</f>
        <v>0</v>
      </c>
    </row>
    <row r="9368" spans="1:14" x14ac:dyDescent="0.35">
      <c r="A9368" s="2">
        <v>9367</v>
      </c>
      <c r="B9368" s="11">
        <v>-0.33625450003918012</v>
      </c>
      <c r="C9368" s="11">
        <v>-0.75711168507991278</v>
      </c>
      <c r="D9368" s="3">
        <f>B9368*Dashboard!$D$11*Dashboard!$D$10*SQRT(Dashboard!$D$12/365)</f>
        <v>-83485.861290441186</v>
      </c>
      <c r="E9368" s="3">
        <f>IF(Dashboard!$I$3,C9368*Dashboard!$E$11*Dashboard!$E$10*SQRT(Dashboard!$D$12/365),0)</f>
        <v>-375954.05334107846</v>
      </c>
      <c r="F9368" s="3">
        <f>D9368+IF(Dashboard!$I$3,E9368,0)</f>
        <v>-459439.91463151964</v>
      </c>
      <c r="G9368" s="3">
        <f>IF(Dashboard!$I$4, ('Lookups and Calculations'!$F$9) / (1 - 'Lookups and Calculations'!$F$10), 'Lookups and Calculations'!$F$9)</f>
        <v>1951878.888340465</v>
      </c>
      <c r="H9368" s="12">
        <f t="shared" si="292"/>
        <v>0</v>
      </c>
      <c r="I9368" s="12">
        <f t="shared" si="293"/>
        <v>0</v>
      </c>
      <c r="J9368" s="13">
        <f>(1 - Dashboard!$I$9) * H9368 * Dashboard!$I$8 * 'Lookups and Calculations'!$F$12</f>
        <v>0</v>
      </c>
      <c r="K9368" s="12">
        <f>(1 - Dashboard!$I$11) * I9368 * Dashboard!$I$10 * 'Lookups and Calculations'!$F$12</f>
        <v>0</v>
      </c>
      <c r="L9368" s="12">
        <f>(H9368 - I9368) * Dashboard!$I$13 * (Dashboard!$D$12 / 365) * 'Lookups and Calculations'!$F$12</f>
        <v>0</v>
      </c>
      <c r="M9368" s="3">
        <f>(G9368*2) * Dashboard!$I$13 * (Dashboard!$D$12 / 365) * 'Lookups and Calculations'!$F$12</f>
        <v>1602.0878730267946</v>
      </c>
      <c r="N9368" s="12">
        <f>H9368 * Dashboard!$I$14 * Dashboard!$I$15 * (Dashboard!$D$12 / 365) * 'Lookups and Calculations'!$F$12</f>
        <v>0</v>
      </c>
    </row>
    <row r="9369" spans="1:14" x14ac:dyDescent="0.35">
      <c r="A9369" s="2">
        <v>9368</v>
      </c>
      <c r="B9369" s="11">
        <v>-0.77901253135265303</v>
      </c>
      <c r="C9369" s="11">
        <v>2.2955800350025415</v>
      </c>
      <c r="D9369" s="3">
        <f>B9369*Dashboard!$D$11*Dashboard!$D$10*SQRT(Dashboard!$D$12/365)</f>
        <v>-193414.60747274774</v>
      </c>
      <c r="E9369" s="3">
        <f>IF(Dashboard!$I$3,C9369*Dashboard!$E$11*Dashboard!$E$10*SQRT(Dashboard!$D$12/365),0)</f>
        <v>1139901.3328356799</v>
      </c>
      <c r="F9369" s="3">
        <f>D9369+IF(Dashboard!$I$3,E9369,0)</f>
        <v>946486.72536293208</v>
      </c>
      <c r="G9369" s="3">
        <f>IF(Dashboard!$I$4, ('Lookups and Calculations'!$F$9) / (1 - 'Lookups and Calculations'!$F$10), 'Lookups and Calculations'!$F$9)</f>
        <v>1951878.888340465</v>
      </c>
      <c r="H9369" s="12">
        <f t="shared" si="292"/>
        <v>0</v>
      </c>
      <c r="I9369" s="12">
        <f t="shared" si="293"/>
        <v>0</v>
      </c>
      <c r="J9369" s="13">
        <f>(1 - Dashboard!$I$9) * H9369 * Dashboard!$I$8 * 'Lookups and Calculations'!$F$12</f>
        <v>0</v>
      </c>
      <c r="K9369" s="12">
        <f>(1 - Dashboard!$I$11) * I9369 * Dashboard!$I$10 * 'Lookups and Calculations'!$F$12</f>
        <v>0</v>
      </c>
      <c r="L9369" s="12">
        <f>(H9369 - I9369) * Dashboard!$I$13 * (Dashboard!$D$12 / 365) * 'Lookups and Calculations'!$F$12</f>
        <v>0</v>
      </c>
      <c r="M9369" s="3">
        <f>(G9369*2) * Dashboard!$I$13 * (Dashboard!$D$12 / 365) * 'Lookups and Calculations'!$F$12</f>
        <v>1602.0878730267946</v>
      </c>
      <c r="N9369" s="12">
        <f>H9369 * Dashboard!$I$14 * Dashboard!$I$15 * (Dashboard!$D$12 / 365) * 'Lookups and Calculations'!$F$12</f>
        <v>0</v>
      </c>
    </row>
    <row r="9370" spans="1:14" x14ac:dyDescent="0.35">
      <c r="A9370" s="2">
        <v>9369</v>
      </c>
      <c r="B9370" s="11">
        <v>-1.2360792303391133</v>
      </c>
      <c r="C9370" s="11">
        <v>-0.27709763067641274</v>
      </c>
      <c r="D9370" s="3">
        <f>B9370*Dashboard!$D$11*Dashboard!$D$10*SQRT(Dashboard!$D$12/365)</f>
        <v>-306895.93494231987</v>
      </c>
      <c r="E9370" s="3">
        <f>IF(Dashboard!$I$3,C9370*Dashboard!$E$11*Dashboard!$E$10*SQRT(Dashboard!$D$12/365),0)</f>
        <v>-137596.57851933801</v>
      </c>
      <c r="F9370" s="3">
        <f>D9370+IF(Dashboard!$I$3,E9370,0)</f>
        <v>-444492.51346165792</v>
      </c>
      <c r="G9370" s="3">
        <f>IF(Dashboard!$I$4, ('Lookups and Calculations'!$F$9) / (1 - 'Lookups and Calculations'!$F$10), 'Lookups and Calculations'!$F$9)</f>
        <v>1951878.888340465</v>
      </c>
      <c r="H9370" s="12">
        <f t="shared" si="292"/>
        <v>0</v>
      </c>
      <c r="I9370" s="12">
        <f t="shared" si="293"/>
        <v>0</v>
      </c>
      <c r="J9370" s="13">
        <f>(1 - Dashboard!$I$9) * H9370 * Dashboard!$I$8 * 'Lookups and Calculations'!$F$12</f>
        <v>0</v>
      </c>
      <c r="K9370" s="12">
        <f>(1 - Dashboard!$I$11) * I9370 * Dashboard!$I$10 * 'Lookups and Calculations'!$F$12</f>
        <v>0</v>
      </c>
      <c r="L9370" s="12">
        <f>(H9370 - I9370) * Dashboard!$I$13 * (Dashboard!$D$12 / 365) * 'Lookups and Calculations'!$F$12</f>
        <v>0</v>
      </c>
      <c r="M9370" s="3">
        <f>(G9370*2) * Dashboard!$I$13 * (Dashboard!$D$12 / 365) * 'Lookups and Calculations'!$F$12</f>
        <v>1602.0878730267946</v>
      </c>
      <c r="N9370" s="12">
        <f>H9370 * Dashboard!$I$14 * Dashboard!$I$15 * (Dashboard!$D$12 / 365) * 'Lookups and Calculations'!$F$12</f>
        <v>0</v>
      </c>
    </row>
    <row r="9371" spans="1:14" x14ac:dyDescent="0.35">
      <c r="A9371" s="2">
        <v>9370</v>
      </c>
      <c r="B9371" s="11">
        <v>0.88137996683548148</v>
      </c>
      <c r="C9371" s="11">
        <v>-0.89964802610406991</v>
      </c>
      <c r="D9371" s="3">
        <f>B9371*Dashboard!$D$11*Dashboard!$D$10*SQRT(Dashboard!$D$12/365)</f>
        <v>218830.57519476124</v>
      </c>
      <c r="E9371" s="3">
        <f>IF(Dashboard!$I$3,C9371*Dashboard!$E$11*Dashboard!$E$10*SQRT(Dashboard!$D$12/365),0)</f>
        <v>-446732.40244393505</v>
      </c>
      <c r="F9371" s="3">
        <f>D9371+IF(Dashboard!$I$3,E9371,0)</f>
        <v>-227901.8272491738</v>
      </c>
      <c r="G9371" s="3">
        <f>IF(Dashboard!$I$4, ('Lookups and Calculations'!$F$9) / (1 - 'Lookups and Calculations'!$F$10), 'Lookups and Calculations'!$F$9)</f>
        <v>1951878.888340465</v>
      </c>
      <c r="H9371" s="12">
        <f t="shared" si="292"/>
        <v>0</v>
      </c>
      <c r="I9371" s="12">
        <f t="shared" si="293"/>
        <v>0</v>
      </c>
      <c r="J9371" s="13">
        <f>(1 - Dashboard!$I$9) * H9371 * Dashboard!$I$8 * 'Lookups and Calculations'!$F$12</f>
        <v>0</v>
      </c>
      <c r="K9371" s="12">
        <f>(1 - Dashboard!$I$11) * I9371 * Dashboard!$I$10 * 'Lookups and Calculations'!$F$12</f>
        <v>0</v>
      </c>
      <c r="L9371" s="12">
        <f>(H9371 - I9371) * Dashboard!$I$13 * (Dashboard!$D$12 / 365) * 'Lookups and Calculations'!$F$12</f>
        <v>0</v>
      </c>
      <c r="M9371" s="3">
        <f>(G9371*2) * Dashboard!$I$13 * (Dashboard!$D$12 / 365) * 'Lookups and Calculations'!$F$12</f>
        <v>1602.0878730267946</v>
      </c>
      <c r="N9371" s="12">
        <f>H9371 * Dashboard!$I$14 * Dashboard!$I$15 * (Dashboard!$D$12 / 365) * 'Lookups and Calculations'!$F$12</f>
        <v>0</v>
      </c>
    </row>
    <row r="9372" spans="1:14" x14ac:dyDescent="0.35">
      <c r="A9372" s="2">
        <v>9371</v>
      </c>
      <c r="B9372" s="11">
        <v>1.043201255684902</v>
      </c>
      <c r="C9372" s="11">
        <v>-0.18740523741639217</v>
      </c>
      <c r="D9372" s="3">
        <f>B9372*Dashboard!$D$11*Dashboard!$D$10*SQRT(Dashboard!$D$12/365)</f>
        <v>259007.85066066275</v>
      </c>
      <c r="E9372" s="3">
        <f>IF(Dashboard!$I$3,C9372*Dashboard!$E$11*Dashboard!$E$10*SQRT(Dashboard!$D$12/365),0)</f>
        <v>-93058.606824438597</v>
      </c>
      <c r="F9372" s="3">
        <f>D9372+IF(Dashboard!$I$3,E9372,0)</f>
        <v>165949.24383622414</v>
      </c>
      <c r="G9372" s="3">
        <f>IF(Dashboard!$I$4, ('Lookups and Calculations'!$F$9) / (1 - 'Lookups and Calculations'!$F$10), 'Lookups and Calculations'!$F$9)</f>
        <v>1951878.888340465</v>
      </c>
      <c r="H9372" s="12">
        <f t="shared" si="292"/>
        <v>0</v>
      </c>
      <c r="I9372" s="12">
        <f t="shared" si="293"/>
        <v>0</v>
      </c>
      <c r="J9372" s="13">
        <f>(1 - Dashboard!$I$9) * H9372 * Dashboard!$I$8 * 'Lookups and Calculations'!$F$12</f>
        <v>0</v>
      </c>
      <c r="K9372" s="12">
        <f>(1 - Dashboard!$I$11) * I9372 * Dashboard!$I$10 * 'Lookups and Calculations'!$F$12</f>
        <v>0</v>
      </c>
      <c r="L9372" s="12">
        <f>(H9372 - I9372) * Dashboard!$I$13 * (Dashboard!$D$12 / 365) * 'Lookups and Calculations'!$F$12</f>
        <v>0</v>
      </c>
      <c r="M9372" s="3">
        <f>(G9372*2) * Dashboard!$I$13 * (Dashboard!$D$12 / 365) * 'Lookups and Calculations'!$F$12</f>
        <v>1602.0878730267946</v>
      </c>
      <c r="N9372" s="12">
        <f>H9372 * Dashboard!$I$14 * Dashboard!$I$15 * (Dashboard!$D$12 / 365) * 'Lookups and Calculations'!$F$12</f>
        <v>0</v>
      </c>
    </row>
    <row r="9373" spans="1:14" x14ac:dyDescent="0.35">
      <c r="A9373" s="2">
        <v>9372</v>
      </c>
      <c r="B9373" s="11">
        <v>-0.98704820387065773</v>
      </c>
      <c r="C9373" s="11">
        <v>-2.1547630411325658</v>
      </c>
      <c r="D9373" s="3">
        <f>B9373*Dashboard!$D$11*Dashboard!$D$10*SQRT(Dashboard!$D$12/365)</f>
        <v>-245066.0717573241</v>
      </c>
      <c r="E9373" s="3">
        <f>IF(Dashboard!$I$3,C9373*Dashboard!$E$11*Dashboard!$E$10*SQRT(Dashboard!$D$12/365),0)</f>
        <v>-1069976.7488304346</v>
      </c>
      <c r="F9373" s="3">
        <f>D9373+IF(Dashboard!$I$3,E9373,0)</f>
        <v>-1315042.8205877587</v>
      </c>
      <c r="G9373" s="3">
        <f>IF(Dashboard!$I$4, ('Lookups and Calculations'!$F$9) / (1 - 'Lookups and Calculations'!$F$10), 'Lookups and Calculations'!$F$9)</f>
        <v>1951878.888340465</v>
      </c>
      <c r="H9373" s="12">
        <f t="shared" si="292"/>
        <v>0</v>
      </c>
      <c r="I9373" s="12">
        <f t="shared" si="293"/>
        <v>0</v>
      </c>
      <c r="J9373" s="13">
        <f>(1 - Dashboard!$I$9) * H9373 * Dashboard!$I$8 * 'Lookups and Calculations'!$F$12</f>
        <v>0</v>
      </c>
      <c r="K9373" s="12">
        <f>(1 - Dashboard!$I$11) * I9373 * Dashboard!$I$10 * 'Lookups and Calculations'!$F$12</f>
        <v>0</v>
      </c>
      <c r="L9373" s="12">
        <f>(H9373 - I9373) * Dashboard!$I$13 * (Dashboard!$D$12 / 365) * 'Lookups and Calculations'!$F$12</f>
        <v>0</v>
      </c>
      <c r="M9373" s="3">
        <f>(G9373*2) * Dashboard!$I$13 * (Dashboard!$D$12 / 365) * 'Lookups and Calculations'!$F$12</f>
        <v>1602.0878730267946</v>
      </c>
      <c r="N9373" s="12">
        <f>H9373 * Dashboard!$I$14 * Dashboard!$I$15 * (Dashboard!$D$12 / 365) * 'Lookups and Calculations'!$F$12</f>
        <v>0</v>
      </c>
    </row>
    <row r="9374" spans="1:14" x14ac:dyDescent="0.35">
      <c r="A9374" s="2">
        <v>9373</v>
      </c>
      <c r="B9374" s="11">
        <v>1.697126830437877</v>
      </c>
      <c r="C9374" s="11">
        <v>0.17942162908022238</v>
      </c>
      <c r="D9374" s="3">
        <f>B9374*Dashboard!$D$11*Dashboard!$D$10*SQRT(Dashboard!$D$12/365)</f>
        <v>421365.64757263783</v>
      </c>
      <c r="E9374" s="3">
        <f>IF(Dashboard!$I$3,C9374*Dashboard!$E$11*Dashboard!$E$10*SQRT(Dashboard!$D$12/365),0)</f>
        <v>89094.238061653145</v>
      </c>
      <c r="F9374" s="3">
        <f>D9374+IF(Dashboard!$I$3,E9374,0)</f>
        <v>510459.88563429099</v>
      </c>
      <c r="G9374" s="3">
        <f>IF(Dashboard!$I$4, ('Lookups and Calculations'!$F$9) / (1 - 'Lookups and Calculations'!$F$10), 'Lookups and Calculations'!$F$9)</f>
        <v>1951878.888340465</v>
      </c>
      <c r="H9374" s="12">
        <f t="shared" si="292"/>
        <v>0</v>
      </c>
      <c r="I9374" s="12">
        <f t="shared" si="293"/>
        <v>0</v>
      </c>
      <c r="J9374" s="13">
        <f>(1 - Dashboard!$I$9) * H9374 * Dashboard!$I$8 * 'Lookups and Calculations'!$F$12</f>
        <v>0</v>
      </c>
      <c r="K9374" s="12">
        <f>(1 - Dashboard!$I$11) * I9374 * Dashboard!$I$10 * 'Lookups and Calculations'!$F$12</f>
        <v>0</v>
      </c>
      <c r="L9374" s="12">
        <f>(H9374 - I9374) * Dashboard!$I$13 * (Dashboard!$D$12 / 365) * 'Lookups and Calculations'!$F$12</f>
        <v>0</v>
      </c>
      <c r="M9374" s="3">
        <f>(G9374*2) * Dashboard!$I$13 * (Dashboard!$D$12 / 365) * 'Lookups and Calculations'!$F$12</f>
        <v>1602.0878730267946</v>
      </c>
      <c r="N9374" s="12">
        <f>H9374 * Dashboard!$I$14 * Dashboard!$I$15 * (Dashboard!$D$12 / 365) * 'Lookups and Calculations'!$F$12</f>
        <v>0</v>
      </c>
    </row>
    <row r="9375" spans="1:14" x14ac:dyDescent="0.35">
      <c r="A9375" s="2">
        <v>9374</v>
      </c>
      <c r="B9375" s="11">
        <v>0.26978552032786063</v>
      </c>
      <c r="C9375" s="11">
        <v>-0.5571980801535219</v>
      </c>
      <c r="D9375" s="3">
        <f>B9375*Dashboard!$D$11*Dashboard!$D$10*SQRT(Dashboard!$D$12/365)</f>
        <v>66982.825584897393</v>
      </c>
      <c r="E9375" s="3">
        <f>IF(Dashboard!$I$3,C9375*Dashboard!$E$11*Dashboard!$E$10*SQRT(Dashboard!$D$12/365),0)</f>
        <v>-276684.2473517934</v>
      </c>
      <c r="F9375" s="3">
        <f>D9375+IF(Dashboard!$I$3,E9375,0)</f>
        <v>-209701.421766896</v>
      </c>
      <c r="G9375" s="3">
        <f>IF(Dashboard!$I$4, ('Lookups and Calculations'!$F$9) / (1 - 'Lookups and Calculations'!$F$10), 'Lookups and Calculations'!$F$9)</f>
        <v>1951878.888340465</v>
      </c>
      <c r="H9375" s="12">
        <f t="shared" si="292"/>
        <v>0</v>
      </c>
      <c r="I9375" s="12">
        <f t="shared" si="293"/>
        <v>0</v>
      </c>
      <c r="J9375" s="13">
        <f>(1 - Dashboard!$I$9) * H9375 * Dashboard!$I$8 * 'Lookups and Calculations'!$F$12</f>
        <v>0</v>
      </c>
      <c r="K9375" s="12">
        <f>(1 - Dashboard!$I$11) * I9375 * Dashboard!$I$10 * 'Lookups and Calculations'!$F$12</f>
        <v>0</v>
      </c>
      <c r="L9375" s="12">
        <f>(H9375 - I9375) * Dashboard!$I$13 * (Dashboard!$D$12 / 365) * 'Lookups and Calculations'!$F$12</f>
        <v>0</v>
      </c>
      <c r="M9375" s="3">
        <f>(G9375*2) * Dashboard!$I$13 * (Dashboard!$D$12 / 365) * 'Lookups and Calculations'!$F$12</f>
        <v>1602.0878730267946</v>
      </c>
      <c r="N9375" s="12">
        <f>H9375 * Dashboard!$I$14 * Dashboard!$I$15 * (Dashboard!$D$12 / 365) * 'Lookups and Calculations'!$F$12</f>
        <v>0</v>
      </c>
    </row>
    <row r="9376" spans="1:14" x14ac:dyDescent="0.35">
      <c r="A9376" s="2">
        <v>9375</v>
      </c>
      <c r="B9376" s="11">
        <v>0.16563454226090776</v>
      </c>
      <c r="C9376" s="11">
        <v>0.52313420872866201</v>
      </c>
      <c r="D9376" s="3">
        <f>B9376*Dashboard!$D$11*Dashboard!$D$10*SQRT(Dashboard!$D$12/365)</f>
        <v>41124.036759325514</v>
      </c>
      <c r="E9376" s="3">
        <f>IF(Dashboard!$I$3,C9376*Dashboard!$E$11*Dashboard!$E$10*SQRT(Dashboard!$D$12/365),0)</f>
        <v>259769.37100390857</v>
      </c>
      <c r="F9376" s="3">
        <f>D9376+IF(Dashboard!$I$3,E9376,0)</f>
        <v>300893.40776323411</v>
      </c>
      <c r="G9376" s="3">
        <f>IF(Dashboard!$I$4, ('Lookups and Calculations'!$F$9) / (1 - 'Lookups and Calculations'!$F$10), 'Lookups and Calculations'!$F$9)</f>
        <v>1951878.888340465</v>
      </c>
      <c r="H9376" s="12">
        <f t="shared" si="292"/>
        <v>0</v>
      </c>
      <c r="I9376" s="12">
        <f t="shared" si="293"/>
        <v>0</v>
      </c>
      <c r="J9376" s="13">
        <f>(1 - Dashboard!$I$9) * H9376 * Dashboard!$I$8 * 'Lookups and Calculations'!$F$12</f>
        <v>0</v>
      </c>
      <c r="K9376" s="12">
        <f>(1 - Dashboard!$I$11) * I9376 * Dashboard!$I$10 * 'Lookups and Calculations'!$F$12</f>
        <v>0</v>
      </c>
      <c r="L9376" s="12">
        <f>(H9376 - I9376) * Dashboard!$I$13 * (Dashboard!$D$12 / 365) * 'Lookups and Calculations'!$F$12</f>
        <v>0</v>
      </c>
      <c r="M9376" s="3">
        <f>(G9376*2) * Dashboard!$I$13 * (Dashboard!$D$12 / 365) * 'Lookups and Calculations'!$F$12</f>
        <v>1602.0878730267946</v>
      </c>
      <c r="N9376" s="12">
        <f>H9376 * Dashboard!$I$14 * Dashboard!$I$15 * (Dashboard!$D$12 / 365) * 'Lookups and Calculations'!$F$12</f>
        <v>0</v>
      </c>
    </row>
    <row r="9377" spans="1:14" x14ac:dyDescent="0.35">
      <c r="A9377" s="2">
        <v>9376</v>
      </c>
      <c r="B9377" s="11">
        <v>0.22917475104599494</v>
      </c>
      <c r="C9377" s="11">
        <v>-5.6043684238216963E-2</v>
      </c>
      <c r="D9377" s="3">
        <f>B9377*Dashboard!$D$11*Dashboard!$D$10*SQRT(Dashboard!$D$12/365)</f>
        <v>56899.912045394129</v>
      </c>
      <c r="E9377" s="3">
        <f>IF(Dashboard!$I$3,C9377*Dashboard!$E$11*Dashboard!$E$10*SQRT(Dashboard!$D$12/365),0)</f>
        <v>-27829.249856712046</v>
      </c>
      <c r="F9377" s="3">
        <f>D9377+IF(Dashboard!$I$3,E9377,0)</f>
        <v>29070.662188682083</v>
      </c>
      <c r="G9377" s="3">
        <f>IF(Dashboard!$I$4, ('Lookups and Calculations'!$F$9) / (1 - 'Lookups and Calculations'!$F$10), 'Lookups and Calculations'!$F$9)</f>
        <v>1951878.888340465</v>
      </c>
      <c r="H9377" s="12">
        <f t="shared" si="292"/>
        <v>0</v>
      </c>
      <c r="I9377" s="12">
        <f t="shared" si="293"/>
        <v>0</v>
      </c>
      <c r="J9377" s="13">
        <f>(1 - Dashboard!$I$9) * H9377 * Dashboard!$I$8 * 'Lookups and Calculations'!$F$12</f>
        <v>0</v>
      </c>
      <c r="K9377" s="12">
        <f>(1 - Dashboard!$I$11) * I9377 * Dashboard!$I$10 * 'Lookups and Calculations'!$F$12</f>
        <v>0</v>
      </c>
      <c r="L9377" s="12">
        <f>(H9377 - I9377) * Dashboard!$I$13 * (Dashboard!$D$12 / 365) * 'Lookups and Calculations'!$F$12</f>
        <v>0</v>
      </c>
      <c r="M9377" s="3">
        <f>(G9377*2) * Dashboard!$I$13 * (Dashboard!$D$12 / 365) * 'Lookups and Calculations'!$F$12</f>
        <v>1602.0878730267946</v>
      </c>
      <c r="N9377" s="12">
        <f>H9377 * Dashboard!$I$14 * Dashboard!$I$15 * (Dashboard!$D$12 / 365) * 'Lookups and Calculations'!$F$12</f>
        <v>0</v>
      </c>
    </row>
    <row r="9378" spans="1:14" x14ac:dyDescent="0.35">
      <c r="A9378" s="2">
        <v>9377</v>
      </c>
      <c r="B9378" s="11">
        <v>0.92827777940094935</v>
      </c>
      <c r="C9378" s="11">
        <v>0.53420255900994396</v>
      </c>
      <c r="D9378" s="3">
        <f>B9378*Dashboard!$D$11*Dashboard!$D$10*SQRT(Dashboard!$D$12/365)</f>
        <v>230474.44694728663</v>
      </c>
      <c r="E9378" s="3">
        <f>IF(Dashboard!$I$3,C9378*Dashboard!$E$11*Dashboard!$E$10*SQRT(Dashboard!$D$12/365),0)</f>
        <v>265265.51012585015</v>
      </c>
      <c r="F9378" s="3">
        <f>D9378+IF(Dashboard!$I$3,E9378,0)</f>
        <v>495739.95707313681</v>
      </c>
      <c r="G9378" s="3">
        <f>IF(Dashboard!$I$4, ('Lookups and Calculations'!$F$9) / (1 - 'Lookups and Calculations'!$F$10), 'Lookups and Calculations'!$F$9)</f>
        <v>1951878.888340465</v>
      </c>
      <c r="H9378" s="12">
        <f t="shared" si="292"/>
        <v>0</v>
      </c>
      <c r="I9378" s="12">
        <f t="shared" si="293"/>
        <v>0</v>
      </c>
      <c r="J9378" s="13">
        <f>(1 - Dashboard!$I$9) * H9378 * Dashboard!$I$8 * 'Lookups and Calculations'!$F$12</f>
        <v>0</v>
      </c>
      <c r="K9378" s="12">
        <f>(1 - Dashboard!$I$11) * I9378 * Dashboard!$I$10 * 'Lookups and Calculations'!$F$12</f>
        <v>0</v>
      </c>
      <c r="L9378" s="12">
        <f>(H9378 - I9378) * Dashboard!$I$13 * (Dashboard!$D$12 / 365) * 'Lookups and Calculations'!$F$12</f>
        <v>0</v>
      </c>
      <c r="M9378" s="3">
        <f>(G9378*2) * Dashboard!$I$13 * (Dashboard!$D$12 / 365) * 'Lookups and Calculations'!$F$12</f>
        <v>1602.0878730267946</v>
      </c>
      <c r="N9378" s="12">
        <f>H9378 * Dashboard!$I$14 * Dashboard!$I$15 * (Dashboard!$D$12 / 365) * 'Lookups and Calculations'!$F$12</f>
        <v>0</v>
      </c>
    </row>
    <row r="9379" spans="1:14" x14ac:dyDescent="0.35">
      <c r="A9379" s="2">
        <v>9378</v>
      </c>
      <c r="B9379" s="11">
        <v>-1.8040867349470488E-3</v>
      </c>
      <c r="C9379" s="11">
        <v>-0.70239962158542801</v>
      </c>
      <c r="D9379" s="3">
        <f>B9379*Dashboard!$D$11*Dashboard!$D$10*SQRT(Dashboard!$D$12/365)</f>
        <v>-447.92184161747906</v>
      </c>
      <c r="E9379" s="3">
        <f>IF(Dashboard!$I$3,C9379*Dashboard!$E$11*Dashboard!$E$10*SQRT(Dashboard!$D$12/365),0)</f>
        <v>-348786.03778570512</v>
      </c>
      <c r="F9379" s="3">
        <f>D9379+IF(Dashboard!$I$3,E9379,0)</f>
        <v>-349233.95962732262</v>
      </c>
      <c r="G9379" s="3">
        <f>IF(Dashboard!$I$4, ('Lookups and Calculations'!$F$9) / (1 - 'Lookups and Calculations'!$F$10), 'Lookups and Calculations'!$F$9)</f>
        <v>1951878.888340465</v>
      </c>
      <c r="H9379" s="12">
        <f t="shared" si="292"/>
        <v>0</v>
      </c>
      <c r="I9379" s="12">
        <f t="shared" si="293"/>
        <v>0</v>
      </c>
      <c r="J9379" s="13">
        <f>(1 - Dashboard!$I$9) * H9379 * Dashboard!$I$8 * 'Lookups and Calculations'!$F$12</f>
        <v>0</v>
      </c>
      <c r="K9379" s="12">
        <f>(1 - Dashboard!$I$11) * I9379 * Dashboard!$I$10 * 'Lookups and Calculations'!$F$12</f>
        <v>0</v>
      </c>
      <c r="L9379" s="12">
        <f>(H9379 - I9379) * Dashboard!$I$13 * (Dashboard!$D$12 / 365) * 'Lookups and Calculations'!$F$12</f>
        <v>0</v>
      </c>
      <c r="M9379" s="3">
        <f>(G9379*2) * Dashboard!$I$13 * (Dashboard!$D$12 / 365) * 'Lookups and Calculations'!$F$12</f>
        <v>1602.0878730267946</v>
      </c>
      <c r="N9379" s="12">
        <f>H9379 * Dashboard!$I$14 * Dashboard!$I$15 * (Dashboard!$D$12 / 365) * 'Lookups and Calculations'!$F$12</f>
        <v>0</v>
      </c>
    </row>
    <row r="9380" spans="1:14" x14ac:dyDescent="0.35">
      <c r="A9380" s="2">
        <v>9379</v>
      </c>
      <c r="B9380" s="11">
        <v>-0.48404228393809945</v>
      </c>
      <c r="C9380" s="11">
        <v>-1.0962356018025123</v>
      </c>
      <c r="D9380" s="3">
        <f>B9380*Dashboard!$D$11*Dashboard!$D$10*SQRT(Dashboard!$D$12/365)</f>
        <v>-120178.87335591314</v>
      </c>
      <c r="E9380" s="3">
        <f>IF(Dashboard!$I$3,C9380*Dashboard!$E$11*Dashboard!$E$10*SQRT(Dashboard!$D$12/365),0)</f>
        <v>-544350.62360839196</v>
      </c>
      <c r="F9380" s="3">
        <f>D9380+IF(Dashboard!$I$3,E9380,0)</f>
        <v>-664529.49696430506</v>
      </c>
      <c r="G9380" s="3">
        <f>IF(Dashboard!$I$4, ('Lookups and Calculations'!$F$9) / (1 - 'Lookups and Calculations'!$F$10), 'Lookups and Calculations'!$F$9)</f>
        <v>1951878.888340465</v>
      </c>
      <c r="H9380" s="12">
        <f t="shared" si="292"/>
        <v>0</v>
      </c>
      <c r="I9380" s="12">
        <f t="shared" si="293"/>
        <v>0</v>
      </c>
      <c r="J9380" s="13">
        <f>(1 - Dashboard!$I$9) * H9380 * Dashboard!$I$8 * 'Lookups and Calculations'!$F$12</f>
        <v>0</v>
      </c>
      <c r="K9380" s="12">
        <f>(1 - Dashboard!$I$11) * I9380 * Dashboard!$I$10 * 'Lookups and Calculations'!$F$12</f>
        <v>0</v>
      </c>
      <c r="L9380" s="12">
        <f>(H9380 - I9380) * Dashboard!$I$13 * (Dashboard!$D$12 / 365) * 'Lookups and Calculations'!$F$12</f>
        <v>0</v>
      </c>
      <c r="M9380" s="3">
        <f>(G9380*2) * Dashboard!$I$13 * (Dashboard!$D$12 / 365) * 'Lookups and Calculations'!$F$12</f>
        <v>1602.0878730267946</v>
      </c>
      <c r="N9380" s="12">
        <f>H9380 * Dashboard!$I$14 * Dashboard!$I$15 * (Dashboard!$D$12 / 365) * 'Lookups and Calculations'!$F$12</f>
        <v>0</v>
      </c>
    </row>
    <row r="9381" spans="1:14" x14ac:dyDescent="0.35">
      <c r="A9381" s="2">
        <v>9380</v>
      </c>
      <c r="B9381" s="11">
        <v>0.62331709351127162</v>
      </c>
      <c r="C9381" s="11">
        <v>-0.88407350937499329</v>
      </c>
      <c r="D9381" s="3">
        <f>B9381*Dashboard!$D$11*Dashboard!$D$10*SQRT(Dashboard!$D$12/365)</f>
        <v>154758.26911693235</v>
      </c>
      <c r="E9381" s="3">
        <f>IF(Dashboard!$I$3,C9381*Dashboard!$E$11*Dashboard!$E$10*SQRT(Dashboard!$D$12/365),0)</f>
        <v>-438998.66538966319</v>
      </c>
      <c r="F9381" s="3">
        <f>D9381+IF(Dashboard!$I$3,E9381,0)</f>
        <v>-284240.39627273084</v>
      </c>
      <c r="G9381" s="3">
        <f>IF(Dashboard!$I$4, ('Lookups and Calculations'!$F$9) / (1 - 'Lookups and Calculations'!$F$10), 'Lookups and Calculations'!$F$9)</f>
        <v>1951878.888340465</v>
      </c>
      <c r="H9381" s="12">
        <f t="shared" si="292"/>
        <v>0</v>
      </c>
      <c r="I9381" s="12">
        <f t="shared" si="293"/>
        <v>0</v>
      </c>
      <c r="J9381" s="13">
        <f>(1 - Dashboard!$I$9) * H9381 * Dashboard!$I$8 * 'Lookups and Calculations'!$F$12</f>
        <v>0</v>
      </c>
      <c r="K9381" s="12">
        <f>(1 - Dashboard!$I$11) * I9381 * Dashboard!$I$10 * 'Lookups and Calculations'!$F$12</f>
        <v>0</v>
      </c>
      <c r="L9381" s="12">
        <f>(H9381 - I9381) * Dashboard!$I$13 * (Dashboard!$D$12 / 365) * 'Lookups and Calculations'!$F$12</f>
        <v>0</v>
      </c>
      <c r="M9381" s="3">
        <f>(G9381*2) * Dashboard!$I$13 * (Dashboard!$D$12 / 365) * 'Lookups and Calculations'!$F$12</f>
        <v>1602.0878730267946</v>
      </c>
      <c r="N9381" s="12">
        <f>H9381 * Dashboard!$I$14 * Dashboard!$I$15 * (Dashboard!$D$12 / 365) * 'Lookups and Calculations'!$F$12</f>
        <v>0</v>
      </c>
    </row>
    <row r="9382" spans="1:14" x14ac:dyDescent="0.35">
      <c r="A9382" s="2">
        <v>9381</v>
      </c>
      <c r="B9382" s="11">
        <v>0.75163097379752364</v>
      </c>
      <c r="C9382" s="11">
        <v>-1.2571206375279498</v>
      </c>
      <c r="D9382" s="3">
        <f>B9382*Dashboard!$D$11*Dashboard!$D$10*SQRT(Dashboard!$D$12/365)</f>
        <v>186616.26599122878</v>
      </c>
      <c r="E9382" s="3">
        <f>IF(Dashboard!$I$3,C9382*Dashboard!$E$11*Dashboard!$E$10*SQRT(Dashboard!$D$12/365),0)</f>
        <v>-624240.26538101654</v>
      </c>
      <c r="F9382" s="3">
        <f>D9382+IF(Dashboard!$I$3,E9382,0)</f>
        <v>-437623.99938978779</v>
      </c>
      <c r="G9382" s="3">
        <f>IF(Dashboard!$I$4, ('Lookups and Calculations'!$F$9) / (1 - 'Lookups and Calculations'!$F$10), 'Lookups and Calculations'!$F$9)</f>
        <v>1951878.888340465</v>
      </c>
      <c r="H9382" s="12">
        <f t="shared" si="292"/>
        <v>0</v>
      </c>
      <c r="I9382" s="12">
        <f t="shared" si="293"/>
        <v>0</v>
      </c>
      <c r="J9382" s="13">
        <f>(1 - Dashboard!$I$9) * H9382 * Dashboard!$I$8 * 'Lookups and Calculations'!$F$12</f>
        <v>0</v>
      </c>
      <c r="K9382" s="12">
        <f>(1 - Dashboard!$I$11) * I9382 * Dashboard!$I$10 * 'Lookups and Calculations'!$F$12</f>
        <v>0</v>
      </c>
      <c r="L9382" s="12">
        <f>(H9382 - I9382) * Dashboard!$I$13 * (Dashboard!$D$12 / 365) * 'Lookups and Calculations'!$F$12</f>
        <v>0</v>
      </c>
      <c r="M9382" s="3">
        <f>(G9382*2) * Dashboard!$I$13 * (Dashboard!$D$12 / 365) * 'Lookups and Calculations'!$F$12</f>
        <v>1602.0878730267946</v>
      </c>
      <c r="N9382" s="12">
        <f>H9382 * Dashboard!$I$14 * Dashboard!$I$15 * (Dashboard!$D$12 / 365) * 'Lookups and Calculations'!$F$12</f>
        <v>0</v>
      </c>
    </row>
    <row r="9383" spans="1:14" x14ac:dyDescent="0.35">
      <c r="A9383" s="2">
        <v>9382</v>
      </c>
      <c r="B9383" s="11">
        <v>-1.7613567044270162</v>
      </c>
      <c r="C9383" s="11">
        <v>1.2467826409641936</v>
      </c>
      <c r="D9383" s="3">
        <f>B9383*Dashboard!$D$11*Dashboard!$D$10*SQRT(Dashboard!$D$12/365)</f>
        <v>-437312.75415391772</v>
      </c>
      <c r="E9383" s="3">
        <f>IF(Dashboard!$I$3,C9383*Dashboard!$E$11*Dashboard!$E$10*SQRT(Dashboard!$D$12/365),0)</f>
        <v>619106.7932815071</v>
      </c>
      <c r="F9383" s="3">
        <f>D9383+IF(Dashboard!$I$3,E9383,0)</f>
        <v>181794.03912758938</v>
      </c>
      <c r="G9383" s="3">
        <f>IF(Dashboard!$I$4, ('Lookups and Calculations'!$F$9) / (1 - 'Lookups and Calculations'!$F$10), 'Lookups and Calculations'!$F$9)</f>
        <v>1951878.888340465</v>
      </c>
      <c r="H9383" s="12">
        <f t="shared" si="292"/>
        <v>0</v>
      </c>
      <c r="I9383" s="12">
        <f t="shared" si="293"/>
        <v>0</v>
      </c>
      <c r="J9383" s="13">
        <f>(1 - Dashboard!$I$9) * H9383 * Dashboard!$I$8 * 'Lookups and Calculations'!$F$12</f>
        <v>0</v>
      </c>
      <c r="K9383" s="12">
        <f>(1 - Dashboard!$I$11) * I9383 * Dashboard!$I$10 * 'Lookups and Calculations'!$F$12</f>
        <v>0</v>
      </c>
      <c r="L9383" s="12">
        <f>(H9383 - I9383) * Dashboard!$I$13 * (Dashboard!$D$12 / 365) * 'Lookups and Calculations'!$F$12</f>
        <v>0</v>
      </c>
      <c r="M9383" s="3">
        <f>(G9383*2) * Dashboard!$I$13 * (Dashboard!$D$12 / 365) * 'Lookups and Calculations'!$F$12</f>
        <v>1602.0878730267946</v>
      </c>
      <c r="N9383" s="12">
        <f>H9383 * Dashboard!$I$14 * Dashboard!$I$15 * (Dashboard!$D$12 / 365) * 'Lookups and Calculations'!$F$12</f>
        <v>0</v>
      </c>
    </row>
    <row r="9384" spans="1:14" x14ac:dyDescent="0.35">
      <c r="A9384" s="2">
        <v>9383</v>
      </c>
      <c r="B9384" s="11">
        <v>-1.743527651929859</v>
      </c>
      <c r="C9384" s="11">
        <v>-0.2406497185826284</v>
      </c>
      <c r="D9384" s="3">
        <f>B9384*Dashboard!$D$11*Dashboard!$D$10*SQRT(Dashboard!$D$12/365)</f>
        <v>-432886.12550346326</v>
      </c>
      <c r="E9384" s="3">
        <f>IF(Dashboard!$I$3,C9384*Dashboard!$E$11*Dashboard!$E$10*SQRT(Dashboard!$D$12/365),0)</f>
        <v>-119497.87451369158</v>
      </c>
      <c r="F9384" s="3">
        <f>D9384+IF(Dashboard!$I$3,E9384,0)</f>
        <v>-552384.00001715485</v>
      </c>
      <c r="G9384" s="3">
        <f>IF(Dashboard!$I$4, ('Lookups and Calculations'!$F$9) / (1 - 'Lookups and Calculations'!$F$10), 'Lookups and Calculations'!$F$9)</f>
        <v>1951878.888340465</v>
      </c>
      <c r="H9384" s="12">
        <f t="shared" si="292"/>
        <v>0</v>
      </c>
      <c r="I9384" s="12">
        <f t="shared" si="293"/>
        <v>0</v>
      </c>
      <c r="J9384" s="13">
        <f>(1 - Dashboard!$I$9) * H9384 * Dashboard!$I$8 * 'Lookups and Calculations'!$F$12</f>
        <v>0</v>
      </c>
      <c r="K9384" s="12">
        <f>(1 - Dashboard!$I$11) * I9384 * Dashboard!$I$10 * 'Lookups and Calculations'!$F$12</f>
        <v>0</v>
      </c>
      <c r="L9384" s="12">
        <f>(H9384 - I9384) * Dashboard!$I$13 * (Dashboard!$D$12 / 365) * 'Lookups and Calculations'!$F$12</f>
        <v>0</v>
      </c>
      <c r="M9384" s="3">
        <f>(G9384*2) * Dashboard!$I$13 * (Dashboard!$D$12 / 365) * 'Lookups and Calculations'!$F$12</f>
        <v>1602.0878730267946</v>
      </c>
      <c r="N9384" s="12">
        <f>H9384 * Dashboard!$I$14 * Dashboard!$I$15 * (Dashboard!$D$12 / 365) * 'Lookups and Calculations'!$F$12</f>
        <v>0</v>
      </c>
    </row>
    <row r="9385" spans="1:14" x14ac:dyDescent="0.35">
      <c r="A9385" s="2">
        <v>9384</v>
      </c>
      <c r="B9385" s="11">
        <v>-1.372693638700897</v>
      </c>
      <c r="C9385" s="11">
        <v>-0.97925191973594095</v>
      </c>
      <c r="D9385" s="3">
        <f>B9385*Dashboard!$D$11*Dashboard!$D$10*SQRT(Dashboard!$D$12/365)</f>
        <v>-340814.8015907621</v>
      </c>
      <c r="E9385" s="3">
        <f>IF(Dashboard!$I$3,C9385*Dashboard!$E$11*Dashboard!$E$10*SQRT(Dashboard!$D$12/365),0)</f>
        <v>-486260.79311918293</v>
      </c>
      <c r="F9385" s="3">
        <f>D9385+IF(Dashboard!$I$3,E9385,0)</f>
        <v>-827075.59470994503</v>
      </c>
      <c r="G9385" s="3">
        <f>IF(Dashboard!$I$4, ('Lookups and Calculations'!$F$9) / (1 - 'Lookups and Calculations'!$F$10), 'Lookups and Calculations'!$F$9)</f>
        <v>1951878.888340465</v>
      </c>
      <c r="H9385" s="12">
        <f t="shared" si="292"/>
        <v>0</v>
      </c>
      <c r="I9385" s="12">
        <f t="shared" si="293"/>
        <v>0</v>
      </c>
      <c r="J9385" s="13">
        <f>(1 - Dashboard!$I$9) * H9385 * Dashboard!$I$8 * 'Lookups and Calculations'!$F$12</f>
        <v>0</v>
      </c>
      <c r="K9385" s="12">
        <f>(1 - Dashboard!$I$11) * I9385 * Dashboard!$I$10 * 'Lookups and Calculations'!$F$12</f>
        <v>0</v>
      </c>
      <c r="L9385" s="12">
        <f>(H9385 - I9385) * Dashboard!$I$13 * (Dashboard!$D$12 / 365) * 'Lookups and Calculations'!$F$12</f>
        <v>0</v>
      </c>
      <c r="M9385" s="3">
        <f>(G9385*2) * Dashboard!$I$13 * (Dashboard!$D$12 / 365) * 'Lookups and Calculations'!$F$12</f>
        <v>1602.0878730267946</v>
      </c>
      <c r="N9385" s="12">
        <f>H9385 * Dashboard!$I$14 * Dashboard!$I$15 * (Dashboard!$D$12 / 365) * 'Lookups and Calculations'!$F$12</f>
        <v>0</v>
      </c>
    </row>
    <row r="9386" spans="1:14" x14ac:dyDescent="0.35">
      <c r="A9386" s="2">
        <v>9385</v>
      </c>
      <c r="B9386" s="11">
        <v>-0.64856577044985686</v>
      </c>
      <c r="C9386" s="11">
        <v>1.3989315024535045</v>
      </c>
      <c r="D9386" s="3">
        <f>B9386*Dashboard!$D$11*Dashboard!$D$10*SQRT(Dashboard!$D$12/365)</f>
        <v>-161027.05523106994</v>
      </c>
      <c r="E9386" s="3">
        <f>IF(Dashboard!$I$3,C9386*Dashboard!$E$11*Dashboard!$E$10*SQRT(Dashboard!$D$12/365),0)</f>
        <v>694658.36950912687</v>
      </c>
      <c r="F9386" s="3">
        <f>D9386+IF(Dashboard!$I$3,E9386,0)</f>
        <v>533631.31427805696</v>
      </c>
      <c r="G9386" s="3">
        <f>IF(Dashboard!$I$4, ('Lookups and Calculations'!$F$9) / (1 - 'Lookups and Calculations'!$F$10), 'Lookups and Calculations'!$F$9)</f>
        <v>1951878.888340465</v>
      </c>
      <c r="H9386" s="12">
        <f t="shared" si="292"/>
        <v>0</v>
      </c>
      <c r="I9386" s="12">
        <f t="shared" si="293"/>
        <v>0</v>
      </c>
      <c r="J9386" s="13">
        <f>(1 - Dashboard!$I$9) * H9386 * Dashboard!$I$8 * 'Lookups and Calculations'!$F$12</f>
        <v>0</v>
      </c>
      <c r="K9386" s="12">
        <f>(1 - Dashboard!$I$11) * I9386 * Dashboard!$I$10 * 'Lookups and Calculations'!$F$12</f>
        <v>0</v>
      </c>
      <c r="L9386" s="12">
        <f>(H9386 - I9386) * Dashboard!$I$13 * (Dashboard!$D$12 / 365) * 'Lookups and Calculations'!$F$12</f>
        <v>0</v>
      </c>
      <c r="M9386" s="3">
        <f>(G9386*2) * Dashboard!$I$13 * (Dashboard!$D$12 / 365) * 'Lookups and Calculations'!$F$12</f>
        <v>1602.0878730267946</v>
      </c>
      <c r="N9386" s="12">
        <f>H9386 * Dashboard!$I$14 * Dashboard!$I$15 * (Dashboard!$D$12 / 365) * 'Lookups and Calculations'!$F$12</f>
        <v>0</v>
      </c>
    </row>
    <row r="9387" spans="1:14" x14ac:dyDescent="0.35">
      <c r="A9387" s="2">
        <v>9386</v>
      </c>
      <c r="B9387" s="11">
        <v>-0.55132624498752392</v>
      </c>
      <c r="C9387" s="11">
        <v>0.12947993422496493</v>
      </c>
      <c r="D9387" s="3">
        <f>B9387*Dashboard!$D$11*Dashboard!$D$10*SQRT(Dashboard!$D$12/365)</f>
        <v>-136884.25406781194</v>
      </c>
      <c r="E9387" s="3">
        <f>IF(Dashboard!$I$3,C9387*Dashboard!$E$11*Dashboard!$E$10*SQRT(Dashboard!$D$12/365),0)</f>
        <v>64295.013612256953</v>
      </c>
      <c r="F9387" s="3">
        <f>D9387+IF(Dashboard!$I$3,E9387,0)</f>
        <v>-72589.240455554987</v>
      </c>
      <c r="G9387" s="3">
        <f>IF(Dashboard!$I$4, ('Lookups and Calculations'!$F$9) / (1 - 'Lookups and Calculations'!$F$10), 'Lookups and Calculations'!$F$9)</f>
        <v>1951878.888340465</v>
      </c>
      <c r="H9387" s="12">
        <f t="shared" si="292"/>
        <v>0</v>
      </c>
      <c r="I9387" s="12">
        <f t="shared" si="293"/>
        <v>0</v>
      </c>
      <c r="J9387" s="13">
        <f>(1 - Dashboard!$I$9) * H9387 * Dashboard!$I$8 * 'Lookups and Calculations'!$F$12</f>
        <v>0</v>
      </c>
      <c r="K9387" s="12">
        <f>(1 - Dashboard!$I$11) * I9387 * Dashboard!$I$10 * 'Lookups and Calculations'!$F$12</f>
        <v>0</v>
      </c>
      <c r="L9387" s="12">
        <f>(H9387 - I9387) * Dashboard!$I$13 * (Dashboard!$D$12 / 365) * 'Lookups and Calculations'!$F$12</f>
        <v>0</v>
      </c>
      <c r="M9387" s="3">
        <f>(G9387*2) * Dashboard!$I$13 * (Dashboard!$D$12 / 365) * 'Lookups and Calculations'!$F$12</f>
        <v>1602.0878730267946</v>
      </c>
      <c r="N9387" s="12">
        <f>H9387 * Dashboard!$I$14 * Dashboard!$I$15 * (Dashboard!$D$12 / 365) * 'Lookups and Calculations'!$F$12</f>
        <v>0</v>
      </c>
    </row>
    <row r="9388" spans="1:14" x14ac:dyDescent="0.35">
      <c r="A9388" s="2">
        <v>9387</v>
      </c>
      <c r="B9388" s="11">
        <v>-0.44107647501136149</v>
      </c>
      <c r="C9388" s="11">
        <v>-0.67003419972032552</v>
      </c>
      <c r="D9388" s="3">
        <f>B9388*Dashboard!$D$11*Dashboard!$D$10*SQRT(Dashboard!$D$12/365)</f>
        <v>-109511.2464130134</v>
      </c>
      <c r="E9388" s="3">
        <f>IF(Dashboard!$I$3,C9388*Dashboard!$E$11*Dashboard!$E$10*SQRT(Dashboard!$D$12/365),0)</f>
        <v>-332714.54955210991</v>
      </c>
      <c r="F9388" s="3">
        <f>D9388+IF(Dashboard!$I$3,E9388,0)</f>
        <v>-442225.79596512334</v>
      </c>
      <c r="G9388" s="3">
        <f>IF(Dashboard!$I$4, ('Lookups and Calculations'!$F$9) / (1 - 'Lookups and Calculations'!$F$10), 'Lookups and Calculations'!$F$9)</f>
        <v>1951878.888340465</v>
      </c>
      <c r="H9388" s="12">
        <f t="shared" si="292"/>
        <v>0</v>
      </c>
      <c r="I9388" s="12">
        <f t="shared" si="293"/>
        <v>0</v>
      </c>
      <c r="J9388" s="13">
        <f>(1 - Dashboard!$I$9) * H9388 * Dashboard!$I$8 * 'Lookups and Calculations'!$F$12</f>
        <v>0</v>
      </c>
      <c r="K9388" s="12">
        <f>(1 - Dashboard!$I$11) * I9388 * Dashboard!$I$10 * 'Lookups and Calculations'!$F$12</f>
        <v>0</v>
      </c>
      <c r="L9388" s="12">
        <f>(H9388 - I9388) * Dashboard!$I$13 * (Dashboard!$D$12 / 365) * 'Lookups and Calculations'!$F$12</f>
        <v>0</v>
      </c>
      <c r="M9388" s="3">
        <f>(G9388*2) * Dashboard!$I$13 * (Dashboard!$D$12 / 365) * 'Lookups and Calculations'!$F$12</f>
        <v>1602.0878730267946</v>
      </c>
      <c r="N9388" s="12">
        <f>H9388 * Dashboard!$I$14 * Dashboard!$I$15 * (Dashboard!$D$12 / 365) * 'Lookups and Calculations'!$F$12</f>
        <v>0</v>
      </c>
    </row>
    <row r="9389" spans="1:14" x14ac:dyDescent="0.35">
      <c r="A9389" s="2">
        <v>9388</v>
      </c>
      <c r="B9389" s="11">
        <v>1.3121961532228439</v>
      </c>
      <c r="C9389" s="11">
        <v>-1.1596765175346568</v>
      </c>
      <c r="D9389" s="3">
        <f>B9389*Dashboard!$D$11*Dashboard!$D$10*SQRT(Dashboard!$D$12/365)</f>
        <v>325794.37902258022</v>
      </c>
      <c r="E9389" s="3">
        <f>IF(Dashboard!$I$3,C9389*Dashboard!$E$11*Dashboard!$E$10*SQRT(Dashboard!$D$12/365),0)</f>
        <v>-575853.06887134153</v>
      </c>
      <c r="F9389" s="3">
        <f>D9389+IF(Dashboard!$I$3,E9389,0)</f>
        <v>-250058.68984876131</v>
      </c>
      <c r="G9389" s="3">
        <f>IF(Dashboard!$I$4, ('Lookups and Calculations'!$F$9) / (1 - 'Lookups and Calculations'!$F$10), 'Lookups and Calculations'!$F$9)</f>
        <v>1951878.888340465</v>
      </c>
      <c r="H9389" s="12">
        <f t="shared" si="292"/>
        <v>0</v>
      </c>
      <c r="I9389" s="12">
        <f t="shared" si="293"/>
        <v>0</v>
      </c>
      <c r="J9389" s="13">
        <f>(1 - Dashboard!$I$9) * H9389 * Dashboard!$I$8 * 'Lookups and Calculations'!$F$12</f>
        <v>0</v>
      </c>
      <c r="K9389" s="12">
        <f>(1 - Dashboard!$I$11) * I9389 * Dashboard!$I$10 * 'Lookups and Calculations'!$F$12</f>
        <v>0</v>
      </c>
      <c r="L9389" s="12">
        <f>(H9389 - I9389) * Dashboard!$I$13 * (Dashboard!$D$12 / 365) * 'Lookups and Calculations'!$F$12</f>
        <v>0</v>
      </c>
      <c r="M9389" s="3">
        <f>(G9389*2) * Dashboard!$I$13 * (Dashboard!$D$12 / 365) * 'Lookups and Calculations'!$F$12</f>
        <v>1602.0878730267946</v>
      </c>
      <c r="N9389" s="12">
        <f>H9389 * Dashboard!$I$14 * Dashboard!$I$15 * (Dashboard!$D$12 / 365) * 'Lookups and Calculations'!$F$12</f>
        <v>0</v>
      </c>
    </row>
    <row r="9390" spans="1:14" x14ac:dyDescent="0.35">
      <c r="A9390" s="2">
        <v>9389</v>
      </c>
      <c r="B9390" s="11">
        <v>0.30283331589069928</v>
      </c>
      <c r="C9390" s="11">
        <v>0.30739494402557371</v>
      </c>
      <c r="D9390" s="3">
        <f>B9390*Dashboard!$D$11*Dashboard!$D$10*SQRT(Dashboard!$D$12/365)</f>
        <v>75187.990648837134</v>
      </c>
      <c r="E9390" s="3">
        <f>IF(Dashboard!$I$3,C9390*Dashboard!$E$11*Dashboard!$E$10*SQRT(Dashboard!$D$12/365),0)</f>
        <v>152641.11948129605</v>
      </c>
      <c r="F9390" s="3">
        <f>D9390+IF(Dashboard!$I$3,E9390,0)</f>
        <v>227829.11013013317</v>
      </c>
      <c r="G9390" s="3">
        <f>IF(Dashboard!$I$4, ('Lookups and Calculations'!$F$9) / (1 - 'Lookups and Calculations'!$F$10), 'Lookups and Calculations'!$F$9)</f>
        <v>1951878.888340465</v>
      </c>
      <c r="H9390" s="12">
        <f t="shared" si="292"/>
        <v>0</v>
      </c>
      <c r="I9390" s="12">
        <f t="shared" si="293"/>
        <v>0</v>
      </c>
      <c r="J9390" s="13">
        <f>(1 - Dashboard!$I$9) * H9390 * Dashboard!$I$8 * 'Lookups and Calculations'!$F$12</f>
        <v>0</v>
      </c>
      <c r="K9390" s="12">
        <f>(1 - Dashboard!$I$11) * I9390 * Dashboard!$I$10 * 'Lookups and Calculations'!$F$12</f>
        <v>0</v>
      </c>
      <c r="L9390" s="12">
        <f>(H9390 - I9390) * Dashboard!$I$13 * (Dashboard!$D$12 / 365) * 'Lookups and Calculations'!$F$12</f>
        <v>0</v>
      </c>
      <c r="M9390" s="3">
        <f>(G9390*2) * Dashboard!$I$13 * (Dashboard!$D$12 / 365) * 'Lookups and Calculations'!$F$12</f>
        <v>1602.0878730267946</v>
      </c>
      <c r="N9390" s="12">
        <f>H9390 * Dashboard!$I$14 * Dashboard!$I$15 * (Dashboard!$D$12 / 365) * 'Lookups and Calculations'!$F$12</f>
        <v>0</v>
      </c>
    </row>
    <row r="9391" spans="1:14" x14ac:dyDescent="0.35">
      <c r="A9391" s="2">
        <v>9390</v>
      </c>
      <c r="B9391" s="11">
        <v>-0.42698621651343865</v>
      </c>
      <c r="C9391" s="11">
        <v>-6.8321812406851978E-2</v>
      </c>
      <c r="D9391" s="3">
        <f>B9391*Dashboard!$D$11*Dashboard!$D$10*SQRT(Dashboard!$D$12/365)</f>
        <v>-106012.89214157024</v>
      </c>
      <c r="E9391" s="3">
        <f>IF(Dashboard!$I$3,C9391*Dashboard!$E$11*Dashboard!$E$10*SQRT(Dashboard!$D$12/365),0)</f>
        <v>-33926.120560738214</v>
      </c>
      <c r="F9391" s="3">
        <f>D9391+IF(Dashboard!$I$3,E9391,0)</f>
        <v>-139939.01270230845</v>
      </c>
      <c r="G9391" s="3">
        <f>IF(Dashboard!$I$4, ('Lookups and Calculations'!$F$9) / (1 - 'Lookups and Calculations'!$F$10), 'Lookups and Calculations'!$F$9)</f>
        <v>1951878.888340465</v>
      </c>
      <c r="H9391" s="12">
        <f t="shared" si="292"/>
        <v>0</v>
      </c>
      <c r="I9391" s="12">
        <f t="shared" si="293"/>
        <v>0</v>
      </c>
      <c r="J9391" s="13">
        <f>(1 - Dashboard!$I$9) * H9391 * Dashboard!$I$8 * 'Lookups and Calculations'!$F$12</f>
        <v>0</v>
      </c>
      <c r="K9391" s="12">
        <f>(1 - Dashboard!$I$11) * I9391 * Dashboard!$I$10 * 'Lookups and Calculations'!$F$12</f>
        <v>0</v>
      </c>
      <c r="L9391" s="12">
        <f>(H9391 - I9391) * Dashboard!$I$13 * (Dashboard!$D$12 / 365) * 'Lookups and Calculations'!$F$12</f>
        <v>0</v>
      </c>
      <c r="M9391" s="3">
        <f>(G9391*2) * Dashboard!$I$13 * (Dashboard!$D$12 / 365) * 'Lookups and Calculations'!$F$12</f>
        <v>1602.0878730267946</v>
      </c>
      <c r="N9391" s="12">
        <f>H9391 * Dashboard!$I$14 * Dashboard!$I$15 * (Dashboard!$D$12 / 365) * 'Lookups and Calculations'!$F$12</f>
        <v>0</v>
      </c>
    </row>
    <row r="9392" spans="1:14" x14ac:dyDescent="0.35">
      <c r="A9392" s="2">
        <v>9391</v>
      </c>
      <c r="B9392" s="11">
        <v>1.3174125071659279</v>
      </c>
      <c r="C9392" s="11">
        <v>-3.1909872666828552</v>
      </c>
      <c r="D9392" s="3">
        <f>B9392*Dashboard!$D$11*Dashboard!$D$10*SQRT(Dashboard!$D$12/365)</f>
        <v>327089.5045946794</v>
      </c>
      <c r="E9392" s="3">
        <f>IF(Dashboard!$I$3,C9392*Dashboard!$E$11*Dashboard!$E$10*SQRT(Dashboard!$D$12/365),0)</f>
        <v>-1584527.9114171434</v>
      </c>
      <c r="F9392" s="3">
        <f>D9392+IF(Dashboard!$I$3,E9392,0)</f>
        <v>-1257438.406822464</v>
      </c>
      <c r="G9392" s="3">
        <f>IF(Dashboard!$I$4, ('Lookups and Calculations'!$F$9) / (1 - 'Lookups and Calculations'!$F$10), 'Lookups and Calculations'!$F$9)</f>
        <v>1951878.888340465</v>
      </c>
      <c r="H9392" s="12">
        <f t="shared" si="292"/>
        <v>0</v>
      </c>
      <c r="I9392" s="12">
        <f t="shared" si="293"/>
        <v>0</v>
      </c>
      <c r="J9392" s="13">
        <f>(1 - Dashboard!$I$9) * H9392 * Dashboard!$I$8 * 'Lookups and Calculations'!$F$12</f>
        <v>0</v>
      </c>
      <c r="K9392" s="12">
        <f>(1 - Dashboard!$I$11) * I9392 * Dashboard!$I$10 * 'Lookups and Calculations'!$F$12</f>
        <v>0</v>
      </c>
      <c r="L9392" s="12">
        <f>(H9392 - I9392) * Dashboard!$I$13 * (Dashboard!$D$12 / 365) * 'Lookups and Calculations'!$F$12</f>
        <v>0</v>
      </c>
      <c r="M9392" s="3">
        <f>(G9392*2) * Dashboard!$I$13 * (Dashboard!$D$12 / 365) * 'Lookups and Calculations'!$F$12</f>
        <v>1602.0878730267946</v>
      </c>
      <c r="N9392" s="12">
        <f>H9392 * Dashboard!$I$14 * Dashboard!$I$15 * (Dashboard!$D$12 / 365) * 'Lookups and Calculations'!$F$12</f>
        <v>0</v>
      </c>
    </row>
    <row r="9393" spans="1:14" x14ac:dyDescent="0.35">
      <c r="A9393" s="2">
        <v>9392</v>
      </c>
      <c r="B9393" s="11">
        <v>0.5839959217731886</v>
      </c>
      <c r="C9393" s="11">
        <v>2.282804886371411</v>
      </c>
      <c r="D9393" s="3">
        <f>B9393*Dashboard!$D$11*Dashboard!$D$10*SQRT(Dashboard!$D$12/365)</f>
        <v>144995.53913377758</v>
      </c>
      <c r="E9393" s="3">
        <f>IF(Dashboard!$I$3,C9393*Dashboard!$E$11*Dashboard!$E$10*SQRT(Dashboard!$D$12/365),0)</f>
        <v>1133557.6598947435</v>
      </c>
      <c r="F9393" s="3">
        <f>D9393+IF(Dashboard!$I$3,E9393,0)</f>
        <v>1278553.1990285211</v>
      </c>
      <c r="G9393" s="3">
        <f>IF(Dashboard!$I$4, ('Lookups and Calculations'!$F$9) / (1 - 'Lookups and Calculations'!$F$10), 'Lookups and Calculations'!$F$9)</f>
        <v>1951878.888340465</v>
      </c>
      <c r="H9393" s="12">
        <f t="shared" si="292"/>
        <v>0</v>
      </c>
      <c r="I9393" s="12">
        <f t="shared" si="293"/>
        <v>0</v>
      </c>
      <c r="J9393" s="13">
        <f>(1 - Dashboard!$I$9) * H9393 * Dashboard!$I$8 * 'Lookups and Calculations'!$F$12</f>
        <v>0</v>
      </c>
      <c r="K9393" s="12">
        <f>(1 - Dashboard!$I$11) * I9393 * Dashboard!$I$10 * 'Lookups and Calculations'!$F$12</f>
        <v>0</v>
      </c>
      <c r="L9393" s="12">
        <f>(H9393 - I9393) * Dashboard!$I$13 * (Dashboard!$D$12 / 365) * 'Lookups and Calculations'!$F$12</f>
        <v>0</v>
      </c>
      <c r="M9393" s="3">
        <f>(G9393*2) * Dashboard!$I$13 * (Dashboard!$D$12 / 365) * 'Lookups and Calculations'!$F$12</f>
        <v>1602.0878730267946</v>
      </c>
      <c r="N9393" s="12">
        <f>H9393 * Dashboard!$I$14 * Dashboard!$I$15 * (Dashboard!$D$12 / 365) * 'Lookups and Calculations'!$F$12</f>
        <v>0</v>
      </c>
    </row>
    <row r="9394" spans="1:14" x14ac:dyDescent="0.35">
      <c r="A9394" s="2">
        <v>9393</v>
      </c>
      <c r="B9394" s="11">
        <v>0.22450980955646527</v>
      </c>
      <c r="C9394" s="11">
        <v>2.6474670541293682E-2</v>
      </c>
      <c r="D9394" s="3">
        <f>B9394*Dashboard!$D$11*Dashboard!$D$10*SQRT(Dashboard!$D$12/365)</f>
        <v>55741.692131378048</v>
      </c>
      <c r="E9394" s="3">
        <f>IF(Dashboard!$I$3,C9394*Dashboard!$E$11*Dashboard!$E$10*SQRT(Dashboard!$D$12/365),0)</f>
        <v>13146.355943269375</v>
      </c>
      <c r="F9394" s="3">
        <f>D9394+IF(Dashboard!$I$3,E9394,0)</f>
        <v>68888.04807464742</v>
      </c>
      <c r="G9394" s="3">
        <f>IF(Dashboard!$I$4, ('Lookups and Calculations'!$F$9) / (1 - 'Lookups and Calculations'!$F$10), 'Lookups and Calculations'!$F$9)</f>
        <v>1951878.888340465</v>
      </c>
      <c r="H9394" s="12">
        <f t="shared" si="292"/>
        <v>0</v>
      </c>
      <c r="I9394" s="12">
        <f t="shared" si="293"/>
        <v>0</v>
      </c>
      <c r="J9394" s="13">
        <f>(1 - Dashboard!$I$9) * H9394 * Dashboard!$I$8 * 'Lookups and Calculations'!$F$12</f>
        <v>0</v>
      </c>
      <c r="K9394" s="12">
        <f>(1 - Dashboard!$I$11) * I9394 * Dashboard!$I$10 * 'Lookups and Calculations'!$F$12</f>
        <v>0</v>
      </c>
      <c r="L9394" s="12">
        <f>(H9394 - I9394) * Dashboard!$I$13 * (Dashboard!$D$12 / 365) * 'Lookups and Calculations'!$F$12</f>
        <v>0</v>
      </c>
      <c r="M9394" s="3">
        <f>(G9394*2) * Dashboard!$I$13 * (Dashboard!$D$12 / 365) * 'Lookups and Calculations'!$F$12</f>
        <v>1602.0878730267946</v>
      </c>
      <c r="N9394" s="12">
        <f>H9394 * Dashboard!$I$14 * Dashboard!$I$15 * (Dashboard!$D$12 / 365) * 'Lookups and Calculations'!$F$12</f>
        <v>0</v>
      </c>
    </row>
    <row r="9395" spans="1:14" x14ac:dyDescent="0.35">
      <c r="A9395" s="2">
        <v>9394</v>
      </c>
      <c r="B9395" s="11">
        <v>0.72981841080051357</v>
      </c>
      <c r="C9395" s="11">
        <v>-0.33464029798345996</v>
      </c>
      <c r="D9395" s="3">
        <f>B9395*Dashboard!$D$11*Dashboard!$D$10*SQRT(Dashboard!$D$12/365)</f>
        <v>181200.6043166781</v>
      </c>
      <c r="E9395" s="3">
        <f>IF(Dashboard!$I$3,C9395*Dashboard!$E$11*Dashboard!$E$10*SQRT(Dashboard!$D$12/365),0)</f>
        <v>-166170.16870485758</v>
      </c>
      <c r="F9395" s="3">
        <f>D9395+IF(Dashboard!$I$3,E9395,0)</f>
        <v>15030.435611820518</v>
      </c>
      <c r="G9395" s="3">
        <f>IF(Dashboard!$I$4, ('Lookups and Calculations'!$F$9) / (1 - 'Lookups and Calculations'!$F$10), 'Lookups and Calculations'!$F$9)</f>
        <v>1951878.888340465</v>
      </c>
      <c r="H9395" s="12">
        <f t="shared" si="292"/>
        <v>0</v>
      </c>
      <c r="I9395" s="12">
        <f t="shared" si="293"/>
        <v>0</v>
      </c>
      <c r="J9395" s="13">
        <f>(1 - Dashboard!$I$9) * H9395 * Dashboard!$I$8 * 'Lookups and Calculations'!$F$12</f>
        <v>0</v>
      </c>
      <c r="K9395" s="12">
        <f>(1 - Dashboard!$I$11) * I9395 * Dashboard!$I$10 * 'Lookups and Calculations'!$F$12</f>
        <v>0</v>
      </c>
      <c r="L9395" s="12">
        <f>(H9395 - I9395) * Dashboard!$I$13 * (Dashboard!$D$12 / 365) * 'Lookups and Calculations'!$F$12</f>
        <v>0</v>
      </c>
      <c r="M9395" s="3">
        <f>(G9395*2) * Dashboard!$I$13 * (Dashboard!$D$12 / 365) * 'Lookups and Calculations'!$F$12</f>
        <v>1602.0878730267946</v>
      </c>
      <c r="N9395" s="12">
        <f>H9395 * Dashboard!$I$14 * Dashboard!$I$15 * (Dashboard!$D$12 / 365) * 'Lookups and Calculations'!$F$12</f>
        <v>0</v>
      </c>
    </row>
    <row r="9396" spans="1:14" x14ac:dyDescent="0.35">
      <c r="A9396" s="2">
        <v>9395</v>
      </c>
      <c r="B9396" s="11">
        <v>-1.0982101682018364</v>
      </c>
      <c r="C9396" s="11">
        <v>-1.5926606757550823</v>
      </c>
      <c r="D9396" s="3">
        <f>B9396*Dashboard!$D$11*Dashboard!$D$10*SQRT(Dashboard!$D$12/365)</f>
        <v>-272665.56063805101</v>
      </c>
      <c r="E9396" s="3">
        <f>IF(Dashboard!$I$3,C9396*Dashboard!$E$11*Dashboard!$E$10*SQRT(Dashboard!$D$12/365),0)</f>
        <v>-790857.21228019963</v>
      </c>
      <c r="F9396" s="3">
        <f>D9396+IF(Dashboard!$I$3,E9396,0)</f>
        <v>-1063522.7729182506</v>
      </c>
      <c r="G9396" s="3">
        <f>IF(Dashboard!$I$4, ('Lookups and Calculations'!$F$9) / (1 - 'Lookups and Calculations'!$F$10), 'Lookups and Calculations'!$F$9)</f>
        <v>1951878.888340465</v>
      </c>
      <c r="H9396" s="12">
        <f t="shared" si="292"/>
        <v>0</v>
      </c>
      <c r="I9396" s="12">
        <f t="shared" si="293"/>
        <v>0</v>
      </c>
      <c r="J9396" s="13">
        <f>(1 - Dashboard!$I$9) * H9396 * Dashboard!$I$8 * 'Lookups and Calculations'!$F$12</f>
        <v>0</v>
      </c>
      <c r="K9396" s="12">
        <f>(1 - Dashboard!$I$11) * I9396 * Dashboard!$I$10 * 'Lookups and Calculations'!$F$12</f>
        <v>0</v>
      </c>
      <c r="L9396" s="12">
        <f>(H9396 - I9396) * Dashboard!$I$13 * (Dashboard!$D$12 / 365) * 'Lookups and Calculations'!$F$12</f>
        <v>0</v>
      </c>
      <c r="M9396" s="3">
        <f>(G9396*2) * Dashboard!$I$13 * (Dashboard!$D$12 / 365) * 'Lookups and Calculations'!$F$12</f>
        <v>1602.0878730267946</v>
      </c>
      <c r="N9396" s="12">
        <f>H9396 * Dashboard!$I$14 * Dashboard!$I$15 * (Dashboard!$D$12 / 365) * 'Lookups and Calculations'!$F$12</f>
        <v>0</v>
      </c>
    </row>
    <row r="9397" spans="1:14" x14ac:dyDescent="0.35">
      <c r="A9397" s="2">
        <v>9396</v>
      </c>
      <c r="B9397" s="11">
        <v>0.92214706719559836</v>
      </c>
      <c r="C9397" s="11">
        <v>-0.28902154798151292</v>
      </c>
      <c r="D9397" s="3">
        <f>B9397*Dashboard!$D$11*Dashboard!$D$10*SQRT(Dashboard!$D$12/365)</f>
        <v>228952.3028905442</v>
      </c>
      <c r="E9397" s="3">
        <f>IF(Dashboard!$I$3,C9397*Dashboard!$E$11*Dashboard!$E$10*SQRT(Dashboard!$D$12/365),0)</f>
        <v>-143517.56102548316</v>
      </c>
      <c r="F9397" s="3">
        <f>D9397+IF(Dashboard!$I$3,E9397,0)</f>
        <v>85434.741865061049</v>
      </c>
      <c r="G9397" s="3">
        <f>IF(Dashboard!$I$4, ('Lookups and Calculations'!$F$9) / (1 - 'Lookups and Calculations'!$F$10), 'Lookups and Calculations'!$F$9)</f>
        <v>1951878.888340465</v>
      </c>
      <c r="H9397" s="12">
        <f t="shared" si="292"/>
        <v>0</v>
      </c>
      <c r="I9397" s="12">
        <f t="shared" si="293"/>
        <v>0</v>
      </c>
      <c r="J9397" s="13">
        <f>(1 - Dashboard!$I$9) * H9397 * Dashboard!$I$8 * 'Lookups and Calculations'!$F$12</f>
        <v>0</v>
      </c>
      <c r="K9397" s="12">
        <f>(1 - Dashboard!$I$11) * I9397 * Dashboard!$I$10 * 'Lookups and Calculations'!$F$12</f>
        <v>0</v>
      </c>
      <c r="L9397" s="12">
        <f>(H9397 - I9397) * Dashboard!$I$13 * (Dashboard!$D$12 / 365) * 'Lookups and Calculations'!$F$12</f>
        <v>0</v>
      </c>
      <c r="M9397" s="3">
        <f>(G9397*2) * Dashboard!$I$13 * (Dashboard!$D$12 / 365) * 'Lookups and Calculations'!$F$12</f>
        <v>1602.0878730267946</v>
      </c>
      <c r="N9397" s="12">
        <f>H9397 * Dashboard!$I$14 * Dashboard!$I$15 * (Dashboard!$D$12 / 365) * 'Lookups and Calculations'!$F$12</f>
        <v>0</v>
      </c>
    </row>
    <row r="9398" spans="1:14" x14ac:dyDescent="0.35">
      <c r="A9398" s="2">
        <v>9397</v>
      </c>
      <c r="B9398" s="11">
        <v>0.81104151830409532</v>
      </c>
      <c r="C9398" s="11">
        <v>-0.77905442281863058</v>
      </c>
      <c r="D9398" s="3">
        <f>B9398*Dashboard!$D$11*Dashboard!$D$10*SQRT(Dashboard!$D$12/365)</f>
        <v>201366.82093484234</v>
      </c>
      <c r="E9398" s="3">
        <f>IF(Dashboard!$I$3,C9398*Dashboard!$E$11*Dashboard!$E$10*SQRT(Dashboard!$D$12/365),0)</f>
        <v>-386850.0167198506</v>
      </c>
      <c r="F9398" s="3">
        <f>D9398+IF(Dashboard!$I$3,E9398,0)</f>
        <v>-185483.19578500825</v>
      </c>
      <c r="G9398" s="3">
        <f>IF(Dashboard!$I$4, ('Lookups and Calculations'!$F$9) / (1 - 'Lookups and Calculations'!$F$10), 'Lookups and Calculations'!$F$9)</f>
        <v>1951878.888340465</v>
      </c>
      <c r="H9398" s="12">
        <f t="shared" si="292"/>
        <v>0</v>
      </c>
      <c r="I9398" s="12">
        <f t="shared" si="293"/>
        <v>0</v>
      </c>
      <c r="J9398" s="13">
        <f>(1 - Dashboard!$I$9) * H9398 * Dashboard!$I$8 * 'Lookups and Calculations'!$F$12</f>
        <v>0</v>
      </c>
      <c r="K9398" s="12">
        <f>(1 - Dashboard!$I$11) * I9398 * Dashboard!$I$10 * 'Lookups and Calculations'!$F$12</f>
        <v>0</v>
      </c>
      <c r="L9398" s="12">
        <f>(H9398 - I9398) * Dashboard!$I$13 * (Dashboard!$D$12 / 365) * 'Lookups and Calculations'!$F$12</f>
        <v>0</v>
      </c>
      <c r="M9398" s="3">
        <f>(G9398*2) * Dashboard!$I$13 * (Dashboard!$D$12 / 365) * 'Lookups and Calculations'!$F$12</f>
        <v>1602.0878730267946</v>
      </c>
      <c r="N9398" s="12">
        <f>H9398 * Dashboard!$I$14 * Dashboard!$I$15 * (Dashboard!$D$12 / 365) * 'Lookups and Calculations'!$F$12</f>
        <v>0</v>
      </c>
    </row>
    <row r="9399" spans="1:14" x14ac:dyDescent="0.35">
      <c r="A9399" s="2">
        <v>9398</v>
      </c>
      <c r="B9399" s="11">
        <v>-0.84095848201241585</v>
      </c>
      <c r="C9399" s="11">
        <v>1.3082887353072183</v>
      </c>
      <c r="D9399" s="3">
        <f>B9399*Dashboard!$D$11*Dashboard!$D$10*SQRT(Dashboard!$D$12/365)</f>
        <v>-208794.65753507518</v>
      </c>
      <c r="E9399" s="3">
        <f>IF(Dashboard!$I$3,C9399*Dashboard!$E$11*Dashboard!$E$10*SQRT(Dashboard!$D$12/365),0)</f>
        <v>649648.47679943917</v>
      </c>
      <c r="F9399" s="3">
        <f>D9399+IF(Dashboard!$I$3,E9399,0)</f>
        <v>440853.81926436396</v>
      </c>
      <c r="G9399" s="3">
        <f>IF(Dashboard!$I$4, ('Lookups and Calculations'!$F$9) / (1 - 'Lookups and Calculations'!$F$10), 'Lookups and Calculations'!$F$9)</f>
        <v>1951878.888340465</v>
      </c>
      <c r="H9399" s="12">
        <f t="shared" si="292"/>
        <v>0</v>
      </c>
      <c r="I9399" s="12">
        <f t="shared" si="293"/>
        <v>0</v>
      </c>
      <c r="J9399" s="13">
        <f>(1 - Dashboard!$I$9) * H9399 * Dashboard!$I$8 * 'Lookups and Calculations'!$F$12</f>
        <v>0</v>
      </c>
      <c r="K9399" s="12">
        <f>(1 - Dashboard!$I$11) * I9399 * Dashboard!$I$10 * 'Lookups and Calculations'!$F$12</f>
        <v>0</v>
      </c>
      <c r="L9399" s="12">
        <f>(H9399 - I9399) * Dashboard!$I$13 * (Dashboard!$D$12 / 365) * 'Lookups and Calculations'!$F$12</f>
        <v>0</v>
      </c>
      <c r="M9399" s="3">
        <f>(G9399*2) * Dashboard!$I$13 * (Dashboard!$D$12 / 365) * 'Lookups and Calculations'!$F$12</f>
        <v>1602.0878730267946</v>
      </c>
      <c r="N9399" s="12">
        <f>H9399 * Dashboard!$I$14 * Dashboard!$I$15 * (Dashboard!$D$12 / 365) * 'Lookups and Calculations'!$F$12</f>
        <v>0</v>
      </c>
    </row>
    <row r="9400" spans="1:14" x14ac:dyDescent="0.35">
      <c r="A9400" s="2">
        <v>9399</v>
      </c>
      <c r="B9400" s="11">
        <v>6.4329706868882314E-2</v>
      </c>
      <c r="C9400" s="11">
        <v>-0.26085357525783176</v>
      </c>
      <c r="D9400" s="3">
        <f>B9400*Dashboard!$D$11*Dashboard!$D$10*SQRT(Dashboard!$D$12/365)</f>
        <v>15971.893265025359</v>
      </c>
      <c r="E9400" s="3">
        <f>IF(Dashboard!$I$3,C9400*Dashboard!$E$11*Dashboard!$E$10*SQRT(Dashboard!$D$12/365),0)</f>
        <v>-129530.3729678175</v>
      </c>
      <c r="F9400" s="3">
        <f>D9400+IF(Dashboard!$I$3,E9400,0)</f>
        <v>-113558.47970279214</v>
      </c>
      <c r="G9400" s="3">
        <f>IF(Dashboard!$I$4, ('Lookups and Calculations'!$F$9) / (1 - 'Lookups and Calculations'!$F$10), 'Lookups and Calculations'!$F$9)</f>
        <v>1951878.888340465</v>
      </c>
      <c r="H9400" s="12">
        <f t="shared" si="292"/>
        <v>0</v>
      </c>
      <c r="I9400" s="12">
        <f t="shared" si="293"/>
        <v>0</v>
      </c>
      <c r="J9400" s="13">
        <f>(1 - Dashboard!$I$9) * H9400 * Dashboard!$I$8 * 'Lookups and Calculations'!$F$12</f>
        <v>0</v>
      </c>
      <c r="K9400" s="12">
        <f>(1 - Dashboard!$I$11) * I9400 * Dashboard!$I$10 * 'Lookups and Calculations'!$F$12</f>
        <v>0</v>
      </c>
      <c r="L9400" s="12">
        <f>(H9400 - I9400) * Dashboard!$I$13 * (Dashboard!$D$12 / 365) * 'Lookups and Calculations'!$F$12</f>
        <v>0</v>
      </c>
      <c r="M9400" s="3">
        <f>(G9400*2) * Dashboard!$I$13 * (Dashboard!$D$12 / 365) * 'Lookups and Calculations'!$F$12</f>
        <v>1602.0878730267946</v>
      </c>
      <c r="N9400" s="12">
        <f>H9400 * Dashboard!$I$14 * Dashboard!$I$15 * (Dashboard!$D$12 / 365) * 'Lookups and Calculations'!$F$12</f>
        <v>0</v>
      </c>
    </row>
    <row r="9401" spans="1:14" x14ac:dyDescent="0.35">
      <c r="A9401" s="2">
        <v>9400</v>
      </c>
      <c r="B9401" s="11">
        <v>0.72756063279364147</v>
      </c>
      <c r="C9401" s="11">
        <v>-1.0615778956996917</v>
      </c>
      <c r="D9401" s="3">
        <f>B9401*Dashboard!$D$11*Dashboard!$D$10*SQRT(Dashboard!$D$12/365)</f>
        <v>180640.03920458484</v>
      </c>
      <c r="E9401" s="3">
        <f>IF(Dashboard!$I$3,C9401*Dashboard!$E$11*Dashboard!$E$10*SQRT(Dashboard!$D$12/365),0)</f>
        <v>-527140.87061470514</v>
      </c>
      <c r="F9401" s="3">
        <f>D9401+IF(Dashboard!$I$3,E9401,0)</f>
        <v>-346500.8314101203</v>
      </c>
      <c r="G9401" s="3">
        <f>IF(Dashboard!$I$4, ('Lookups and Calculations'!$F$9) / (1 - 'Lookups and Calculations'!$F$10), 'Lookups and Calculations'!$F$9)</f>
        <v>1951878.888340465</v>
      </c>
      <c r="H9401" s="12">
        <f t="shared" si="292"/>
        <v>0</v>
      </c>
      <c r="I9401" s="12">
        <f t="shared" si="293"/>
        <v>0</v>
      </c>
      <c r="J9401" s="13">
        <f>(1 - Dashboard!$I$9) * H9401 * Dashboard!$I$8 * 'Lookups and Calculations'!$F$12</f>
        <v>0</v>
      </c>
      <c r="K9401" s="12">
        <f>(1 - Dashboard!$I$11) * I9401 * Dashboard!$I$10 * 'Lookups and Calculations'!$F$12</f>
        <v>0</v>
      </c>
      <c r="L9401" s="12">
        <f>(H9401 - I9401) * Dashboard!$I$13 * (Dashboard!$D$12 / 365) * 'Lookups and Calculations'!$F$12</f>
        <v>0</v>
      </c>
      <c r="M9401" s="3">
        <f>(G9401*2) * Dashboard!$I$13 * (Dashboard!$D$12 / 365) * 'Lookups and Calculations'!$F$12</f>
        <v>1602.0878730267946</v>
      </c>
      <c r="N9401" s="12">
        <f>H9401 * Dashboard!$I$14 * Dashboard!$I$15 * (Dashboard!$D$12 / 365) * 'Lookups and Calculations'!$F$12</f>
        <v>0</v>
      </c>
    </row>
    <row r="9402" spans="1:14" x14ac:dyDescent="0.35">
      <c r="A9402" s="2">
        <v>9401</v>
      </c>
      <c r="B9402" s="11">
        <v>-0.70411711985677627</v>
      </c>
      <c r="C9402" s="11">
        <v>-0.83988036853169534</v>
      </c>
      <c r="D9402" s="3">
        <f>B9402*Dashboard!$D$11*Dashboard!$D$10*SQRT(Dashboard!$D$12/365)</f>
        <v>-174819.44239776224</v>
      </c>
      <c r="E9402" s="3">
        <f>IF(Dashboard!$I$3,C9402*Dashboard!$E$11*Dashboard!$E$10*SQRT(Dashboard!$D$12/365),0)</f>
        <v>-417053.96323101484</v>
      </c>
      <c r="F9402" s="3">
        <f>D9402+IF(Dashboard!$I$3,E9402,0)</f>
        <v>-591873.40562877711</v>
      </c>
      <c r="G9402" s="3">
        <f>IF(Dashboard!$I$4, ('Lookups and Calculations'!$F$9) / (1 - 'Lookups and Calculations'!$F$10), 'Lookups and Calculations'!$F$9)</f>
        <v>1951878.888340465</v>
      </c>
      <c r="H9402" s="12">
        <f t="shared" si="292"/>
        <v>0</v>
      </c>
      <c r="I9402" s="12">
        <f t="shared" si="293"/>
        <v>0</v>
      </c>
      <c r="J9402" s="13">
        <f>(1 - Dashboard!$I$9) * H9402 * Dashboard!$I$8 * 'Lookups and Calculations'!$F$12</f>
        <v>0</v>
      </c>
      <c r="K9402" s="12">
        <f>(1 - Dashboard!$I$11) * I9402 * Dashboard!$I$10 * 'Lookups and Calculations'!$F$12</f>
        <v>0</v>
      </c>
      <c r="L9402" s="12">
        <f>(H9402 - I9402) * Dashboard!$I$13 * (Dashboard!$D$12 / 365) * 'Lookups and Calculations'!$F$12</f>
        <v>0</v>
      </c>
      <c r="M9402" s="3">
        <f>(G9402*2) * Dashboard!$I$13 * (Dashboard!$D$12 / 365) * 'Lookups and Calculations'!$F$12</f>
        <v>1602.0878730267946</v>
      </c>
      <c r="N9402" s="12">
        <f>H9402 * Dashboard!$I$14 * Dashboard!$I$15 * (Dashboard!$D$12 / 365) * 'Lookups and Calculations'!$F$12</f>
        <v>0</v>
      </c>
    </row>
    <row r="9403" spans="1:14" x14ac:dyDescent="0.35">
      <c r="A9403" s="2">
        <v>9402</v>
      </c>
      <c r="B9403" s="11">
        <v>0.70934457857164679</v>
      </c>
      <c r="C9403" s="11">
        <v>-0.85082690642910608</v>
      </c>
      <c r="D9403" s="3">
        <f>B9403*Dashboard!$D$11*Dashboard!$D$10*SQRT(Dashboard!$D$12/365)</f>
        <v>176117.32508221798</v>
      </c>
      <c r="E9403" s="3">
        <f>IF(Dashboard!$I$3,C9403*Dashboard!$E$11*Dashboard!$E$10*SQRT(Dashboard!$D$12/365),0)</f>
        <v>-422489.61476523854</v>
      </c>
      <c r="F9403" s="3">
        <f>D9403+IF(Dashboard!$I$3,E9403,0)</f>
        <v>-246372.28968302056</v>
      </c>
      <c r="G9403" s="3">
        <f>IF(Dashboard!$I$4, ('Lookups and Calculations'!$F$9) / (1 - 'Lookups and Calculations'!$F$10), 'Lookups and Calculations'!$F$9)</f>
        <v>1951878.888340465</v>
      </c>
      <c r="H9403" s="12">
        <f t="shared" si="292"/>
        <v>0</v>
      </c>
      <c r="I9403" s="12">
        <f t="shared" si="293"/>
        <v>0</v>
      </c>
      <c r="J9403" s="13">
        <f>(1 - Dashboard!$I$9) * H9403 * Dashboard!$I$8 * 'Lookups and Calculations'!$F$12</f>
        <v>0</v>
      </c>
      <c r="K9403" s="12">
        <f>(1 - Dashboard!$I$11) * I9403 * Dashboard!$I$10 * 'Lookups and Calculations'!$F$12</f>
        <v>0</v>
      </c>
      <c r="L9403" s="12">
        <f>(H9403 - I9403) * Dashboard!$I$13 * (Dashboard!$D$12 / 365) * 'Lookups and Calculations'!$F$12</f>
        <v>0</v>
      </c>
      <c r="M9403" s="3">
        <f>(G9403*2) * Dashboard!$I$13 * (Dashboard!$D$12 / 365) * 'Lookups and Calculations'!$F$12</f>
        <v>1602.0878730267946</v>
      </c>
      <c r="N9403" s="12">
        <f>H9403 * Dashboard!$I$14 * Dashboard!$I$15 * (Dashboard!$D$12 / 365) * 'Lookups and Calculations'!$F$12</f>
        <v>0</v>
      </c>
    </row>
    <row r="9404" spans="1:14" x14ac:dyDescent="0.35">
      <c r="A9404" s="2">
        <v>9403</v>
      </c>
      <c r="B9404" s="11">
        <v>-0.76581961574842605</v>
      </c>
      <c r="C9404" s="11">
        <v>-1.3770744932413359</v>
      </c>
      <c r="D9404" s="3">
        <f>B9404*Dashboard!$D$11*Dashboard!$D$10*SQRT(Dashboard!$D$12/365)</f>
        <v>-190139.04708018005</v>
      </c>
      <c r="E9404" s="3">
        <f>IF(Dashboard!$I$3,C9404*Dashboard!$E$11*Dashboard!$E$10*SQRT(Dashboard!$D$12/365),0)</f>
        <v>-683804.97579039074</v>
      </c>
      <c r="F9404" s="3">
        <f>D9404+IF(Dashboard!$I$3,E9404,0)</f>
        <v>-873944.02287057077</v>
      </c>
      <c r="G9404" s="3">
        <f>IF(Dashboard!$I$4, ('Lookups and Calculations'!$F$9) / (1 - 'Lookups and Calculations'!$F$10), 'Lookups and Calculations'!$F$9)</f>
        <v>1951878.888340465</v>
      </c>
      <c r="H9404" s="12">
        <f t="shared" si="292"/>
        <v>0</v>
      </c>
      <c r="I9404" s="12">
        <f t="shared" si="293"/>
        <v>0</v>
      </c>
      <c r="J9404" s="13">
        <f>(1 - Dashboard!$I$9) * H9404 * Dashboard!$I$8 * 'Lookups and Calculations'!$F$12</f>
        <v>0</v>
      </c>
      <c r="K9404" s="12">
        <f>(1 - Dashboard!$I$11) * I9404 * Dashboard!$I$10 * 'Lookups and Calculations'!$F$12</f>
        <v>0</v>
      </c>
      <c r="L9404" s="12">
        <f>(H9404 - I9404) * Dashboard!$I$13 * (Dashboard!$D$12 / 365) * 'Lookups and Calculations'!$F$12</f>
        <v>0</v>
      </c>
      <c r="M9404" s="3">
        <f>(G9404*2) * Dashboard!$I$13 * (Dashboard!$D$12 / 365) * 'Lookups and Calculations'!$F$12</f>
        <v>1602.0878730267946</v>
      </c>
      <c r="N9404" s="12">
        <f>H9404 * Dashboard!$I$14 * Dashboard!$I$15 * (Dashboard!$D$12 / 365) * 'Lookups and Calculations'!$F$12</f>
        <v>0</v>
      </c>
    </row>
    <row r="9405" spans="1:14" x14ac:dyDescent="0.35">
      <c r="A9405" s="2">
        <v>9404</v>
      </c>
      <c r="B9405" s="11">
        <v>1.1625616555433258</v>
      </c>
      <c r="C9405" s="11">
        <v>0.82147122701456921</v>
      </c>
      <c r="D9405" s="3">
        <f>B9405*Dashboard!$D$11*Dashboard!$D$10*SQRT(Dashboard!$D$12/365)</f>
        <v>288642.86159729224</v>
      </c>
      <c r="E9405" s="3">
        <f>IF(Dashboard!$I$3,C9405*Dashboard!$E$11*Dashboard!$E$10*SQRT(Dashboard!$D$12/365),0)</f>
        <v>407912.65487680206</v>
      </c>
      <c r="F9405" s="3">
        <f>D9405+IF(Dashboard!$I$3,E9405,0)</f>
        <v>696555.51647409424</v>
      </c>
      <c r="G9405" s="3">
        <f>IF(Dashboard!$I$4, ('Lookups and Calculations'!$F$9) / (1 - 'Lookups and Calculations'!$F$10), 'Lookups and Calculations'!$F$9)</f>
        <v>1951878.888340465</v>
      </c>
      <c r="H9405" s="12">
        <f t="shared" si="292"/>
        <v>0</v>
      </c>
      <c r="I9405" s="12">
        <f t="shared" si="293"/>
        <v>0</v>
      </c>
      <c r="J9405" s="13">
        <f>(1 - Dashboard!$I$9) * H9405 * Dashboard!$I$8 * 'Lookups and Calculations'!$F$12</f>
        <v>0</v>
      </c>
      <c r="K9405" s="12">
        <f>(1 - Dashboard!$I$11) * I9405 * Dashboard!$I$10 * 'Lookups and Calculations'!$F$12</f>
        <v>0</v>
      </c>
      <c r="L9405" s="12">
        <f>(H9405 - I9405) * Dashboard!$I$13 * (Dashboard!$D$12 / 365) * 'Lookups and Calculations'!$F$12</f>
        <v>0</v>
      </c>
      <c r="M9405" s="3">
        <f>(G9405*2) * Dashboard!$I$13 * (Dashboard!$D$12 / 365) * 'Lookups and Calculations'!$F$12</f>
        <v>1602.0878730267946</v>
      </c>
      <c r="N9405" s="12">
        <f>H9405 * Dashboard!$I$14 * Dashboard!$I$15 * (Dashboard!$D$12 / 365) * 'Lookups and Calculations'!$F$12</f>
        <v>0</v>
      </c>
    </row>
    <row r="9406" spans="1:14" x14ac:dyDescent="0.35">
      <c r="A9406" s="2">
        <v>9405</v>
      </c>
      <c r="B9406" s="11">
        <v>1.001292704460037</v>
      </c>
      <c r="C9406" s="11">
        <v>-0.69430053838704486</v>
      </c>
      <c r="D9406" s="3">
        <f>B9406*Dashboard!$D$11*Dashboard!$D$10*SQRT(Dashboard!$D$12/365)</f>
        <v>248602.72152771516</v>
      </c>
      <c r="E9406" s="3">
        <f>IF(Dashboard!$I$3,C9406*Dashboard!$E$11*Dashboard!$E$10*SQRT(Dashboard!$D$12/365),0)</f>
        <v>-344764.32841734763</v>
      </c>
      <c r="F9406" s="3">
        <f>D9406+IF(Dashboard!$I$3,E9406,0)</f>
        <v>-96161.606889632472</v>
      </c>
      <c r="G9406" s="3">
        <f>IF(Dashboard!$I$4, ('Lookups and Calculations'!$F$9) / (1 - 'Lookups and Calculations'!$F$10), 'Lookups and Calculations'!$F$9)</f>
        <v>1951878.888340465</v>
      </c>
      <c r="H9406" s="12">
        <f t="shared" si="292"/>
        <v>0</v>
      </c>
      <c r="I9406" s="12">
        <f t="shared" si="293"/>
        <v>0</v>
      </c>
      <c r="J9406" s="13">
        <f>(1 - Dashboard!$I$9) * H9406 * Dashboard!$I$8 * 'Lookups and Calculations'!$F$12</f>
        <v>0</v>
      </c>
      <c r="K9406" s="12">
        <f>(1 - Dashboard!$I$11) * I9406 * Dashboard!$I$10 * 'Lookups and Calculations'!$F$12</f>
        <v>0</v>
      </c>
      <c r="L9406" s="12">
        <f>(H9406 - I9406) * Dashboard!$I$13 * (Dashboard!$D$12 / 365) * 'Lookups and Calculations'!$F$12</f>
        <v>0</v>
      </c>
      <c r="M9406" s="3">
        <f>(G9406*2) * Dashboard!$I$13 * (Dashboard!$D$12 / 365) * 'Lookups and Calculations'!$F$12</f>
        <v>1602.0878730267946</v>
      </c>
      <c r="N9406" s="12">
        <f>H9406 * Dashboard!$I$14 * Dashboard!$I$15 * (Dashboard!$D$12 / 365) * 'Lookups and Calculations'!$F$12</f>
        <v>0</v>
      </c>
    </row>
    <row r="9407" spans="1:14" x14ac:dyDescent="0.35">
      <c r="A9407" s="2">
        <v>9406</v>
      </c>
      <c r="B9407" s="11">
        <v>0.23422028022041608</v>
      </c>
      <c r="C9407" s="11">
        <v>-0.47270910924930548</v>
      </c>
      <c r="D9407" s="3">
        <f>B9407*Dashboard!$D$11*Dashboard!$D$10*SQRT(Dashboard!$D$12/365)</f>
        <v>58152.624942153918</v>
      </c>
      <c r="E9407" s="3">
        <f>IF(Dashboard!$I$3,C9407*Dashboard!$E$11*Dashboard!$E$10*SQRT(Dashboard!$D$12/365),0)</f>
        <v>-234730.10544642317</v>
      </c>
      <c r="F9407" s="3">
        <f>D9407+IF(Dashboard!$I$3,E9407,0)</f>
        <v>-176577.48050426925</v>
      </c>
      <c r="G9407" s="3">
        <f>IF(Dashboard!$I$4, ('Lookups and Calculations'!$F$9) / (1 - 'Lookups and Calculations'!$F$10), 'Lookups and Calculations'!$F$9)</f>
        <v>1951878.888340465</v>
      </c>
      <c r="H9407" s="12">
        <f t="shared" si="292"/>
        <v>0</v>
      </c>
      <c r="I9407" s="12">
        <f t="shared" si="293"/>
        <v>0</v>
      </c>
      <c r="J9407" s="13">
        <f>(1 - Dashboard!$I$9) * H9407 * Dashboard!$I$8 * 'Lookups and Calculations'!$F$12</f>
        <v>0</v>
      </c>
      <c r="K9407" s="12">
        <f>(1 - Dashboard!$I$11) * I9407 * Dashboard!$I$10 * 'Lookups and Calculations'!$F$12</f>
        <v>0</v>
      </c>
      <c r="L9407" s="12">
        <f>(H9407 - I9407) * Dashboard!$I$13 * (Dashboard!$D$12 / 365) * 'Lookups and Calculations'!$F$12</f>
        <v>0</v>
      </c>
      <c r="M9407" s="3">
        <f>(G9407*2) * Dashboard!$I$13 * (Dashboard!$D$12 / 365) * 'Lookups and Calculations'!$F$12</f>
        <v>1602.0878730267946</v>
      </c>
      <c r="N9407" s="12">
        <f>H9407 * Dashboard!$I$14 * Dashboard!$I$15 * (Dashboard!$D$12 / 365) * 'Lookups and Calculations'!$F$12</f>
        <v>0</v>
      </c>
    </row>
    <row r="9408" spans="1:14" x14ac:dyDescent="0.35">
      <c r="A9408" s="2">
        <v>9407</v>
      </c>
      <c r="B9408" s="11">
        <v>3.1064703724677963E-2</v>
      </c>
      <c r="C9408" s="11">
        <v>0.68792782723333989</v>
      </c>
      <c r="D9408" s="3">
        <f>B9408*Dashboard!$D$11*Dashboard!$D$10*SQRT(Dashboard!$D$12/365)</f>
        <v>7712.7995190694182</v>
      </c>
      <c r="E9408" s="3">
        <f>IF(Dashboard!$I$3,C9408*Dashboard!$E$11*Dashboard!$E$10*SQRT(Dashboard!$D$12/365),0)</f>
        <v>341599.87245104671</v>
      </c>
      <c r="F9408" s="3">
        <f>D9408+IF(Dashboard!$I$3,E9408,0)</f>
        <v>349312.67197011615</v>
      </c>
      <c r="G9408" s="3">
        <f>IF(Dashboard!$I$4, ('Lookups and Calculations'!$F$9) / (1 - 'Lookups and Calculations'!$F$10), 'Lookups and Calculations'!$F$9)</f>
        <v>1951878.888340465</v>
      </c>
      <c r="H9408" s="12">
        <f t="shared" si="292"/>
        <v>0</v>
      </c>
      <c r="I9408" s="12">
        <f t="shared" si="293"/>
        <v>0</v>
      </c>
      <c r="J9408" s="13">
        <f>(1 - Dashboard!$I$9) * H9408 * Dashboard!$I$8 * 'Lookups and Calculations'!$F$12</f>
        <v>0</v>
      </c>
      <c r="K9408" s="12">
        <f>(1 - Dashboard!$I$11) * I9408 * Dashboard!$I$10 * 'Lookups and Calculations'!$F$12</f>
        <v>0</v>
      </c>
      <c r="L9408" s="12">
        <f>(H9408 - I9408) * Dashboard!$I$13 * (Dashboard!$D$12 / 365) * 'Lookups and Calculations'!$F$12</f>
        <v>0</v>
      </c>
      <c r="M9408" s="3">
        <f>(G9408*2) * Dashboard!$I$13 * (Dashboard!$D$12 / 365) * 'Lookups and Calculations'!$F$12</f>
        <v>1602.0878730267946</v>
      </c>
      <c r="N9408" s="12">
        <f>H9408 * Dashboard!$I$14 * Dashboard!$I$15 * (Dashboard!$D$12 / 365) * 'Lookups and Calculations'!$F$12</f>
        <v>0</v>
      </c>
    </row>
    <row r="9409" spans="1:14" x14ac:dyDescent="0.35">
      <c r="A9409" s="2">
        <v>9408</v>
      </c>
      <c r="B9409" s="11">
        <v>0.65251579888493239</v>
      </c>
      <c r="C9409" s="11">
        <v>-1.4651658606109987</v>
      </c>
      <c r="D9409" s="3">
        <f>B9409*Dashboard!$D$11*Dashboard!$D$10*SQRT(Dashboard!$D$12/365)</f>
        <v>162007.77526897454</v>
      </c>
      <c r="E9409" s="3">
        <f>IF(Dashboard!$I$3,C9409*Dashboard!$E$11*Dashboard!$E$10*SQRT(Dashboard!$D$12/365),0)</f>
        <v>-727547.93641249137</v>
      </c>
      <c r="F9409" s="3">
        <f>D9409+IF(Dashboard!$I$3,E9409,0)</f>
        <v>-565540.16114351689</v>
      </c>
      <c r="G9409" s="3">
        <f>IF(Dashboard!$I$4, ('Lookups and Calculations'!$F$9) / (1 - 'Lookups and Calculations'!$F$10), 'Lookups and Calculations'!$F$9)</f>
        <v>1951878.888340465</v>
      </c>
      <c r="H9409" s="12">
        <f t="shared" si="292"/>
        <v>0</v>
      </c>
      <c r="I9409" s="12">
        <f t="shared" si="293"/>
        <v>0</v>
      </c>
      <c r="J9409" s="13">
        <f>(1 - Dashboard!$I$9) * H9409 * Dashboard!$I$8 * 'Lookups and Calculations'!$F$12</f>
        <v>0</v>
      </c>
      <c r="K9409" s="12">
        <f>(1 - Dashboard!$I$11) * I9409 * Dashboard!$I$10 * 'Lookups and Calculations'!$F$12</f>
        <v>0</v>
      </c>
      <c r="L9409" s="12">
        <f>(H9409 - I9409) * Dashboard!$I$13 * (Dashboard!$D$12 / 365) * 'Lookups and Calculations'!$F$12</f>
        <v>0</v>
      </c>
      <c r="M9409" s="3">
        <f>(G9409*2) * Dashboard!$I$13 * (Dashboard!$D$12 / 365) * 'Lookups and Calculations'!$F$12</f>
        <v>1602.0878730267946</v>
      </c>
      <c r="N9409" s="12">
        <f>H9409 * Dashboard!$I$14 * Dashboard!$I$15 * (Dashboard!$D$12 / 365) * 'Lookups and Calculations'!$F$12</f>
        <v>0</v>
      </c>
    </row>
    <row r="9410" spans="1:14" x14ac:dyDescent="0.35">
      <c r="A9410" s="2">
        <v>9409</v>
      </c>
      <c r="B9410" s="11">
        <v>1.2247830021425592</v>
      </c>
      <c r="C9410" s="11">
        <v>1.7686133707201612</v>
      </c>
      <c r="D9410" s="3">
        <f>B9410*Dashboard!$D$11*Dashboard!$D$10*SQRT(Dashboard!$D$12/365)</f>
        <v>304091.28744998056</v>
      </c>
      <c r="E9410" s="3">
        <f>IF(Dashboard!$I$3,C9410*Dashboard!$E$11*Dashboard!$E$10*SQRT(Dashboard!$D$12/365),0)</f>
        <v>878228.90416133287</v>
      </c>
      <c r="F9410" s="3">
        <f>D9410+IF(Dashboard!$I$3,E9410,0)</f>
        <v>1182320.1916113135</v>
      </c>
      <c r="G9410" s="3">
        <f>IF(Dashboard!$I$4, ('Lookups and Calculations'!$F$9) / (1 - 'Lookups and Calculations'!$F$10), 'Lookups and Calculations'!$F$9)</f>
        <v>1951878.888340465</v>
      </c>
      <c r="H9410" s="12">
        <f t="shared" si="292"/>
        <v>0</v>
      </c>
      <c r="I9410" s="12">
        <f t="shared" si="293"/>
        <v>0</v>
      </c>
      <c r="J9410" s="13">
        <f>(1 - Dashboard!$I$9) * H9410 * Dashboard!$I$8 * 'Lookups and Calculations'!$F$12</f>
        <v>0</v>
      </c>
      <c r="K9410" s="12">
        <f>(1 - Dashboard!$I$11) * I9410 * Dashboard!$I$10 * 'Lookups and Calculations'!$F$12</f>
        <v>0</v>
      </c>
      <c r="L9410" s="12">
        <f>(H9410 - I9410) * Dashboard!$I$13 * (Dashboard!$D$12 / 365) * 'Lookups and Calculations'!$F$12</f>
        <v>0</v>
      </c>
      <c r="M9410" s="3">
        <f>(G9410*2) * Dashboard!$I$13 * (Dashboard!$D$12 / 365) * 'Lookups and Calculations'!$F$12</f>
        <v>1602.0878730267946</v>
      </c>
      <c r="N9410" s="12">
        <f>H9410 * Dashboard!$I$14 * Dashboard!$I$15 * (Dashboard!$D$12 / 365) * 'Lookups and Calculations'!$F$12</f>
        <v>0</v>
      </c>
    </row>
    <row r="9411" spans="1:14" x14ac:dyDescent="0.35">
      <c r="A9411" s="2">
        <v>9410</v>
      </c>
      <c r="B9411" s="11">
        <v>-0.37502200018869658</v>
      </c>
      <c r="C9411" s="11">
        <v>0.80944680306875672</v>
      </c>
      <c r="D9411" s="3">
        <f>B9411*Dashboard!$D$11*Dashboard!$D$10*SQRT(Dashboard!$D$12/365)</f>
        <v>-93111.124713481098</v>
      </c>
      <c r="E9411" s="3">
        <f>IF(Dashboard!$I$3,C9411*Dashboard!$E$11*Dashboard!$E$10*SQRT(Dashboard!$D$12/365),0)</f>
        <v>401941.76443803869</v>
      </c>
      <c r="F9411" s="3">
        <f>D9411+IF(Dashboard!$I$3,E9411,0)</f>
        <v>308830.63972455758</v>
      </c>
      <c r="G9411" s="3">
        <f>IF(Dashboard!$I$4, ('Lookups and Calculations'!$F$9) / (1 - 'Lookups and Calculations'!$F$10), 'Lookups and Calculations'!$F$9)</f>
        <v>1951878.888340465</v>
      </c>
      <c r="H9411" s="12">
        <f t="shared" ref="H9411:H9474" si="294">MAX(0,F9411-G9411)</f>
        <v>0</v>
      </c>
      <c r="I9411" s="12">
        <f t="shared" ref="I9411:I9474" si="295">MAX(0,-F9411-G9411)</f>
        <v>0</v>
      </c>
      <c r="J9411" s="13">
        <f>(1 - Dashboard!$I$9) * H9411 * Dashboard!$I$8 * 'Lookups and Calculations'!$F$12</f>
        <v>0</v>
      </c>
      <c r="K9411" s="12">
        <f>(1 - Dashboard!$I$11) * I9411 * Dashboard!$I$10 * 'Lookups and Calculations'!$F$12</f>
        <v>0</v>
      </c>
      <c r="L9411" s="12">
        <f>(H9411 - I9411) * Dashboard!$I$13 * (Dashboard!$D$12 / 365) * 'Lookups and Calculations'!$F$12</f>
        <v>0</v>
      </c>
      <c r="M9411" s="3">
        <f>(G9411*2) * Dashboard!$I$13 * (Dashboard!$D$12 / 365) * 'Lookups and Calculations'!$F$12</f>
        <v>1602.0878730267946</v>
      </c>
      <c r="N9411" s="12">
        <f>H9411 * Dashboard!$I$14 * Dashboard!$I$15 * (Dashboard!$D$12 / 365) * 'Lookups and Calculations'!$F$12</f>
        <v>0</v>
      </c>
    </row>
    <row r="9412" spans="1:14" x14ac:dyDescent="0.35">
      <c r="A9412" s="2">
        <v>9411</v>
      </c>
      <c r="B9412" s="11">
        <v>-0.45274430171557117</v>
      </c>
      <c r="C9412" s="11">
        <v>-1.1628086650458862</v>
      </c>
      <c r="D9412" s="3">
        <f>B9412*Dashboard!$D$11*Dashboard!$D$10*SQRT(Dashboard!$D$12/365)</f>
        <v>-112408.15503929215</v>
      </c>
      <c r="E9412" s="3">
        <f>IF(Dashboard!$I$3,C9412*Dashboard!$E$11*Dashboard!$E$10*SQRT(Dashboard!$D$12/365),0)</f>
        <v>-577408.37910590041</v>
      </c>
      <c r="F9412" s="3">
        <f>D9412+IF(Dashboard!$I$3,E9412,0)</f>
        <v>-689816.53414519259</v>
      </c>
      <c r="G9412" s="3">
        <f>IF(Dashboard!$I$4, ('Lookups and Calculations'!$F$9) / (1 - 'Lookups and Calculations'!$F$10), 'Lookups and Calculations'!$F$9)</f>
        <v>1951878.888340465</v>
      </c>
      <c r="H9412" s="12">
        <f t="shared" si="294"/>
        <v>0</v>
      </c>
      <c r="I9412" s="12">
        <f t="shared" si="295"/>
        <v>0</v>
      </c>
      <c r="J9412" s="13">
        <f>(1 - Dashboard!$I$9) * H9412 * Dashboard!$I$8 * 'Lookups and Calculations'!$F$12</f>
        <v>0</v>
      </c>
      <c r="K9412" s="12">
        <f>(1 - Dashboard!$I$11) * I9412 * Dashboard!$I$10 * 'Lookups and Calculations'!$F$12</f>
        <v>0</v>
      </c>
      <c r="L9412" s="12">
        <f>(H9412 - I9412) * Dashboard!$I$13 * (Dashboard!$D$12 / 365) * 'Lookups and Calculations'!$F$12</f>
        <v>0</v>
      </c>
      <c r="M9412" s="3">
        <f>(G9412*2) * Dashboard!$I$13 * (Dashboard!$D$12 / 365) * 'Lookups and Calculations'!$F$12</f>
        <v>1602.0878730267946</v>
      </c>
      <c r="N9412" s="12">
        <f>H9412 * Dashboard!$I$14 * Dashboard!$I$15 * (Dashboard!$D$12 / 365) * 'Lookups and Calculations'!$F$12</f>
        <v>0</v>
      </c>
    </row>
    <row r="9413" spans="1:14" x14ac:dyDescent="0.35">
      <c r="A9413" s="2">
        <v>9412</v>
      </c>
      <c r="B9413" s="11">
        <v>0.57386665416095872</v>
      </c>
      <c r="C9413" s="11">
        <v>-0.21833943616772367</v>
      </c>
      <c r="D9413" s="3">
        <f>B9413*Dashboard!$D$11*Dashboard!$D$10*SQRT(Dashboard!$D$12/365)</f>
        <v>142480.6266768444</v>
      </c>
      <c r="E9413" s="3">
        <f>IF(Dashboard!$I$3,C9413*Dashboard!$E$11*Dashboard!$E$10*SQRT(Dashboard!$D$12/365),0)</f>
        <v>-108419.40185191736</v>
      </c>
      <c r="F9413" s="3">
        <f>D9413+IF(Dashboard!$I$3,E9413,0)</f>
        <v>34061.224824927049</v>
      </c>
      <c r="G9413" s="3">
        <f>IF(Dashboard!$I$4, ('Lookups and Calculations'!$F$9) / (1 - 'Lookups and Calculations'!$F$10), 'Lookups and Calculations'!$F$9)</f>
        <v>1951878.888340465</v>
      </c>
      <c r="H9413" s="12">
        <f t="shared" si="294"/>
        <v>0</v>
      </c>
      <c r="I9413" s="12">
        <f t="shared" si="295"/>
        <v>0</v>
      </c>
      <c r="J9413" s="13">
        <f>(1 - Dashboard!$I$9) * H9413 * Dashboard!$I$8 * 'Lookups and Calculations'!$F$12</f>
        <v>0</v>
      </c>
      <c r="K9413" s="12">
        <f>(1 - Dashboard!$I$11) * I9413 * Dashboard!$I$10 * 'Lookups and Calculations'!$F$12</f>
        <v>0</v>
      </c>
      <c r="L9413" s="12">
        <f>(H9413 - I9413) * Dashboard!$I$13 * (Dashboard!$D$12 / 365) * 'Lookups and Calculations'!$F$12</f>
        <v>0</v>
      </c>
      <c r="M9413" s="3">
        <f>(G9413*2) * Dashboard!$I$13 * (Dashboard!$D$12 / 365) * 'Lookups and Calculations'!$F$12</f>
        <v>1602.0878730267946</v>
      </c>
      <c r="N9413" s="12">
        <f>H9413 * Dashboard!$I$14 * Dashboard!$I$15 * (Dashboard!$D$12 / 365) * 'Lookups and Calculations'!$F$12</f>
        <v>0</v>
      </c>
    </row>
    <row r="9414" spans="1:14" x14ac:dyDescent="0.35">
      <c r="A9414" s="2">
        <v>9413</v>
      </c>
      <c r="B9414" s="11">
        <v>0.17830320205349445</v>
      </c>
      <c r="C9414" s="11">
        <v>-0.53679675370583113</v>
      </c>
      <c r="D9414" s="3">
        <f>B9414*Dashboard!$D$11*Dashboard!$D$10*SQRT(Dashboard!$D$12/365)</f>
        <v>44269.433992838945</v>
      </c>
      <c r="E9414" s="3">
        <f>IF(Dashboard!$I$3,C9414*Dashboard!$E$11*Dashboard!$E$10*SQRT(Dashboard!$D$12/365),0)</f>
        <v>-266553.69260974851</v>
      </c>
      <c r="F9414" s="3">
        <f>D9414+IF(Dashboard!$I$3,E9414,0)</f>
        <v>-222284.25861690956</v>
      </c>
      <c r="G9414" s="3">
        <f>IF(Dashboard!$I$4, ('Lookups and Calculations'!$F$9) / (1 - 'Lookups and Calculations'!$F$10), 'Lookups and Calculations'!$F$9)</f>
        <v>1951878.888340465</v>
      </c>
      <c r="H9414" s="12">
        <f t="shared" si="294"/>
        <v>0</v>
      </c>
      <c r="I9414" s="12">
        <f t="shared" si="295"/>
        <v>0</v>
      </c>
      <c r="J9414" s="13">
        <f>(1 - Dashboard!$I$9) * H9414 * Dashboard!$I$8 * 'Lookups and Calculations'!$F$12</f>
        <v>0</v>
      </c>
      <c r="K9414" s="12">
        <f>(1 - Dashboard!$I$11) * I9414 * Dashboard!$I$10 * 'Lookups and Calculations'!$F$12</f>
        <v>0</v>
      </c>
      <c r="L9414" s="12">
        <f>(H9414 - I9414) * Dashboard!$I$13 * (Dashboard!$D$12 / 365) * 'Lookups and Calculations'!$F$12</f>
        <v>0</v>
      </c>
      <c r="M9414" s="3">
        <f>(G9414*2) * Dashboard!$I$13 * (Dashboard!$D$12 / 365) * 'Lookups and Calculations'!$F$12</f>
        <v>1602.0878730267946</v>
      </c>
      <c r="N9414" s="12">
        <f>H9414 * Dashboard!$I$14 * Dashboard!$I$15 * (Dashboard!$D$12 / 365) * 'Lookups and Calculations'!$F$12</f>
        <v>0</v>
      </c>
    </row>
    <row r="9415" spans="1:14" x14ac:dyDescent="0.35">
      <c r="A9415" s="2">
        <v>9414</v>
      </c>
      <c r="B9415" s="11">
        <v>0.579719740216597</v>
      </c>
      <c r="C9415" s="11">
        <v>-1.3257264451674273</v>
      </c>
      <c r="D9415" s="3">
        <f>B9415*Dashboard!$D$11*Dashboard!$D$10*SQRT(Dashboard!$D$12/365)</f>
        <v>143933.84122268719</v>
      </c>
      <c r="E9415" s="3">
        <f>IF(Dashboard!$I$3,C9415*Dashboard!$E$11*Dashboard!$E$10*SQRT(Dashboard!$D$12/365),0)</f>
        <v>-658307.40761786827</v>
      </c>
      <c r="F9415" s="3">
        <f>D9415+IF(Dashboard!$I$3,E9415,0)</f>
        <v>-514373.56639518111</v>
      </c>
      <c r="G9415" s="3">
        <f>IF(Dashboard!$I$4, ('Lookups and Calculations'!$F$9) / (1 - 'Lookups and Calculations'!$F$10), 'Lookups and Calculations'!$F$9)</f>
        <v>1951878.888340465</v>
      </c>
      <c r="H9415" s="12">
        <f t="shared" si="294"/>
        <v>0</v>
      </c>
      <c r="I9415" s="12">
        <f t="shared" si="295"/>
        <v>0</v>
      </c>
      <c r="J9415" s="13">
        <f>(1 - Dashboard!$I$9) * H9415 * Dashboard!$I$8 * 'Lookups and Calculations'!$F$12</f>
        <v>0</v>
      </c>
      <c r="K9415" s="12">
        <f>(1 - Dashboard!$I$11) * I9415 * Dashboard!$I$10 * 'Lookups and Calculations'!$F$12</f>
        <v>0</v>
      </c>
      <c r="L9415" s="12">
        <f>(H9415 - I9415) * Dashboard!$I$13 * (Dashboard!$D$12 / 365) * 'Lookups and Calculations'!$F$12</f>
        <v>0</v>
      </c>
      <c r="M9415" s="3">
        <f>(G9415*2) * Dashboard!$I$13 * (Dashboard!$D$12 / 365) * 'Lookups and Calculations'!$F$12</f>
        <v>1602.0878730267946</v>
      </c>
      <c r="N9415" s="12">
        <f>H9415 * Dashboard!$I$14 * Dashboard!$I$15 * (Dashboard!$D$12 / 365) * 'Lookups and Calculations'!$F$12</f>
        <v>0</v>
      </c>
    </row>
    <row r="9416" spans="1:14" x14ac:dyDescent="0.35">
      <c r="A9416" s="2">
        <v>9415</v>
      </c>
      <c r="B9416" s="11">
        <v>0.61180224115723336</v>
      </c>
      <c r="C9416" s="11">
        <v>-4.435755049681616E-2</v>
      </c>
      <c r="D9416" s="3">
        <f>B9416*Dashboard!$D$11*Dashboard!$D$10*SQRT(Dashboard!$D$12/365)</f>
        <v>151899.34123255569</v>
      </c>
      <c r="E9416" s="3">
        <f>IF(Dashboard!$I$3,C9416*Dashboard!$E$11*Dashboard!$E$10*SQRT(Dashboard!$D$12/365),0)</f>
        <v>-22026.341997085168</v>
      </c>
      <c r="F9416" s="3">
        <f>D9416+IF(Dashboard!$I$3,E9416,0)</f>
        <v>129872.99923547052</v>
      </c>
      <c r="G9416" s="3">
        <f>IF(Dashboard!$I$4, ('Lookups and Calculations'!$F$9) / (1 - 'Lookups and Calculations'!$F$10), 'Lookups and Calculations'!$F$9)</f>
        <v>1951878.888340465</v>
      </c>
      <c r="H9416" s="12">
        <f t="shared" si="294"/>
        <v>0</v>
      </c>
      <c r="I9416" s="12">
        <f t="shared" si="295"/>
        <v>0</v>
      </c>
      <c r="J9416" s="13">
        <f>(1 - Dashboard!$I$9) * H9416 * Dashboard!$I$8 * 'Lookups and Calculations'!$F$12</f>
        <v>0</v>
      </c>
      <c r="K9416" s="12">
        <f>(1 - Dashboard!$I$11) * I9416 * Dashboard!$I$10 * 'Lookups and Calculations'!$F$12</f>
        <v>0</v>
      </c>
      <c r="L9416" s="12">
        <f>(H9416 - I9416) * Dashboard!$I$13 * (Dashboard!$D$12 / 365) * 'Lookups and Calculations'!$F$12</f>
        <v>0</v>
      </c>
      <c r="M9416" s="3">
        <f>(G9416*2) * Dashboard!$I$13 * (Dashboard!$D$12 / 365) * 'Lookups and Calculations'!$F$12</f>
        <v>1602.0878730267946</v>
      </c>
      <c r="N9416" s="12">
        <f>H9416 * Dashboard!$I$14 * Dashboard!$I$15 * (Dashboard!$D$12 / 365) * 'Lookups and Calculations'!$F$12</f>
        <v>0</v>
      </c>
    </row>
    <row r="9417" spans="1:14" x14ac:dyDescent="0.35">
      <c r="A9417" s="2">
        <v>9416</v>
      </c>
      <c r="B9417" s="11">
        <v>-0.20409181465460385</v>
      </c>
      <c r="C9417" s="11">
        <v>-9.5754454102711273E-2</v>
      </c>
      <c r="D9417" s="3">
        <f>B9417*Dashboard!$D$11*Dashboard!$D$10*SQRT(Dashboard!$D$12/365)</f>
        <v>-50672.276287107954</v>
      </c>
      <c r="E9417" s="3">
        <f>IF(Dashboard!$I$3,C9417*Dashboard!$E$11*Dashboard!$E$10*SQRT(Dashboard!$D$12/365),0)</f>
        <v>-47548.170045185419</v>
      </c>
      <c r="F9417" s="3">
        <f>D9417+IF(Dashboard!$I$3,E9417,0)</f>
        <v>-98220.446332293373</v>
      </c>
      <c r="G9417" s="3">
        <f>IF(Dashboard!$I$4, ('Lookups and Calculations'!$F$9) / (1 - 'Lookups and Calculations'!$F$10), 'Lookups and Calculations'!$F$9)</f>
        <v>1951878.888340465</v>
      </c>
      <c r="H9417" s="12">
        <f t="shared" si="294"/>
        <v>0</v>
      </c>
      <c r="I9417" s="12">
        <f t="shared" si="295"/>
        <v>0</v>
      </c>
      <c r="J9417" s="13">
        <f>(1 - Dashboard!$I$9) * H9417 * Dashboard!$I$8 * 'Lookups and Calculations'!$F$12</f>
        <v>0</v>
      </c>
      <c r="K9417" s="12">
        <f>(1 - Dashboard!$I$11) * I9417 * Dashboard!$I$10 * 'Lookups and Calculations'!$F$12</f>
        <v>0</v>
      </c>
      <c r="L9417" s="12">
        <f>(H9417 - I9417) * Dashboard!$I$13 * (Dashboard!$D$12 / 365) * 'Lookups and Calculations'!$F$12</f>
        <v>0</v>
      </c>
      <c r="M9417" s="3">
        <f>(G9417*2) * Dashboard!$I$13 * (Dashboard!$D$12 / 365) * 'Lookups and Calculations'!$F$12</f>
        <v>1602.0878730267946</v>
      </c>
      <c r="N9417" s="12">
        <f>H9417 * Dashboard!$I$14 * Dashboard!$I$15 * (Dashboard!$D$12 / 365) * 'Lookups and Calculations'!$F$12</f>
        <v>0</v>
      </c>
    </row>
    <row r="9418" spans="1:14" x14ac:dyDescent="0.35">
      <c r="A9418" s="2">
        <v>9417</v>
      </c>
      <c r="B9418" s="11">
        <v>-9.6464869483277912E-2</v>
      </c>
      <c r="C9418" s="11">
        <v>-2.1365806787197004</v>
      </c>
      <c r="D9418" s="3">
        <f>B9418*Dashboard!$D$11*Dashboard!$D$10*SQRT(Dashboard!$D$12/365)</f>
        <v>-23950.468208285896</v>
      </c>
      <c r="E9418" s="3">
        <f>IF(Dashboard!$I$3,C9418*Dashboard!$E$11*Dashboard!$E$10*SQRT(Dashboard!$D$12/365),0)</f>
        <v>-1060948.0507094809</v>
      </c>
      <c r="F9418" s="3">
        <f>D9418+IF(Dashboard!$I$3,E9418,0)</f>
        <v>-1084898.5189177669</v>
      </c>
      <c r="G9418" s="3">
        <f>IF(Dashboard!$I$4, ('Lookups and Calculations'!$F$9) / (1 - 'Lookups and Calculations'!$F$10), 'Lookups and Calculations'!$F$9)</f>
        <v>1951878.888340465</v>
      </c>
      <c r="H9418" s="12">
        <f t="shared" si="294"/>
        <v>0</v>
      </c>
      <c r="I9418" s="12">
        <f t="shared" si="295"/>
        <v>0</v>
      </c>
      <c r="J9418" s="13">
        <f>(1 - Dashboard!$I$9) * H9418 * Dashboard!$I$8 * 'Lookups and Calculations'!$F$12</f>
        <v>0</v>
      </c>
      <c r="K9418" s="12">
        <f>(1 - Dashboard!$I$11) * I9418 * Dashboard!$I$10 * 'Lookups and Calculations'!$F$12</f>
        <v>0</v>
      </c>
      <c r="L9418" s="12">
        <f>(H9418 - I9418) * Dashboard!$I$13 * (Dashboard!$D$12 / 365) * 'Lookups and Calculations'!$F$12</f>
        <v>0</v>
      </c>
      <c r="M9418" s="3">
        <f>(G9418*2) * Dashboard!$I$13 * (Dashboard!$D$12 / 365) * 'Lookups and Calculations'!$F$12</f>
        <v>1602.0878730267946</v>
      </c>
      <c r="N9418" s="12">
        <f>H9418 * Dashboard!$I$14 * Dashboard!$I$15 * (Dashboard!$D$12 / 365) * 'Lookups and Calculations'!$F$12</f>
        <v>0</v>
      </c>
    </row>
    <row r="9419" spans="1:14" x14ac:dyDescent="0.35">
      <c r="A9419" s="2">
        <v>9418</v>
      </c>
      <c r="B9419" s="11">
        <v>1.164616254586132</v>
      </c>
      <c r="C9419" s="11">
        <v>-1.022936578240107</v>
      </c>
      <c r="D9419" s="3">
        <f>B9419*Dashboard!$D$11*Dashboard!$D$10*SQRT(Dashboard!$D$12/365)</f>
        <v>289152.98107725522</v>
      </c>
      <c r="E9419" s="3">
        <f>IF(Dashboard!$I$3,C9419*Dashboard!$E$11*Dashboard!$E$10*SQRT(Dashboard!$D$12/365),0)</f>
        <v>-507953.00149096164</v>
      </c>
      <c r="F9419" s="3">
        <f>D9419+IF(Dashboard!$I$3,E9419,0)</f>
        <v>-218800.02041370643</v>
      </c>
      <c r="G9419" s="3">
        <f>IF(Dashboard!$I$4, ('Lookups and Calculations'!$F$9) / (1 - 'Lookups and Calculations'!$F$10), 'Lookups and Calculations'!$F$9)</f>
        <v>1951878.888340465</v>
      </c>
      <c r="H9419" s="12">
        <f t="shared" si="294"/>
        <v>0</v>
      </c>
      <c r="I9419" s="12">
        <f t="shared" si="295"/>
        <v>0</v>
      </c>
      <c r="J9419" s="13">
        <f>(1 - Dashboard!$I$9) * H9419 * Dashboard!$I$8 * 'Lookups and Calculations'!$F$12</f>
        <v>0</v>
      </c>
      <c r="K9419" s="12">
        <f>(1 - Dashboard!$I$11) * I9419 * Dashboard!$I$10 * 'Lookups and Calculations'!$F$12</f>
        <v>0</v>
      </c>
      <c r="L9419" s="12">
        <f>(H9419 - I9419) * Dashboard!$I$13 * (Dashboard!$D$12 / 365) * 'Lookups and Calculations'!$F$12</f>
        <v>0</v>
      </c>
      <c r="M9419" s="3">
        <f>(G9419*2) * Dashboard!$I$13 * (Dashboard!$D$12 / 365) * 'Lookups and Calculations'!$F$12</f>
        <v>1602.0878730267946</v>
      </c>
      <c r="N9419" s="12">
        <f>H9419 * Dashboard!$I$14 * Dashboard!$I$15 * (Dashboard!$D$12 / 365) * 'Lookups and Calculations'!$F$12</f>
        <v>0</v>
      </c>
    </row>
    <row r="9420" spans="1:14" x14ac:dyDescent="0.35">
      <c r="A9420" s="2">
        <v>9419</v>
      </c>
      <c r="B9420" s="11">
        <v>-0.16426449713640384</v>
      </c>
      <c r="C9420" s="11">
        <v>-0.82248204261770308</v>
      </c>
      <c r="D9420" s="3">
        <f>B9420*Dashboard!$D$11*Dashboard!$D$10*SQRT(Dashboard!$D$12/365)</f>
        <v>-40783.879535518383</v>
      </c>
      <c r="E9420" s="3">
        <f>IF(Dashboard!$I$3,C9420*Dashboard!$E$11*Dashboard!$E$10*SQRT(Dashboard!$D$12/365),0)</f>
        <v>-408414.58904406894</v>
      </c>
      <c r="F9420" s="3">
        <f>D9420+IF(Dashboard!$I$3,E9420,0)</f>
        <v>-449198.46857958729</v>
      </c>
      <c r="G9420" s="3">
        <f>IF(Dashboard!$I$4, ('Lookups and Calculations'!$F$9) / (1 - 'Lookups and Calculations'!$F$10), 'Lookups and Calculations'!$F$9)</f>
        <v>1951878.888340465</v>
      </c>
      <c r="H9420" s="12">
        <f t="shared" si="294"/>
        <v>0</v>
      </c>
      <c r="I9420" s="12">
        <f t="shared" si="295"/>
        <v>0</v>
      </c>
      <c r="J9420" s="13">
        <f>(1 - Dashboard!$I$9) * H9420 * Dashboard!$I$8 * 'Lookups and Calculations'!$F$12</f>
        <v>0</v>
      </c>
      <c r="K9420" s="12">
        <f>(1 - Dashboard!$I$11) * I9420 * Dashboard!$I$10 * 'Lookups and Calculations'!$F$12</f>
        <v>0</v>
      </c>
      <c r="L9420" s="12">
        <f>(H9420 - I9420) * Dashboard!$I$13 * (Dashboard!$D$12 / 365) * 'Lookups and Calculations'!$F$12</f>
        <v>0</v>
      </c>
      <c r="M9420" s="3">
        <f>(G9420*2) * Dashboard!$I$13 * (Dashboard!$D$12 / 365) * 'Lookups and Calculations'!$F$12</f>
        <v>1602.0878730267946</v>
      </c>
      <c r="N9420" s="12">
        <f>H9420 * Dashboard!$I$14 * Dashboard!$I$15 * (Dashboard!$D$12 / 365) * 'Lookups and Calculations'!$F$12</f>
        <v>0</v>
      </c>
    </row>
    <row r="9421" spans="1:14" x14ac:dyDescent="0.35">
      <c r="A9421" s="2">
        <v>9420</v>
      </c>
      <c r="B9421" s="11">
        <v>-0.72336006529227381</v>
      </c>
      <c r="C9421" s="11">
        <v>0.15224342908610389</v>
      </c>
      <c r="D9421" s="3">
        <f>B9421*Dashboard!$D$11*Dashboard!$D$10*SQRT(Dashboard!$D$12/365)</f>
        <v>-179597.11488470374</v>
      </c>
      <c r="E9421" s="3">
        <f>IF(Dashboard!$I$3,C9421*Dashboard!$E$11*Dashboard!$E$10*SQRT(Dashboard!$D$12/365),0)</f>
        <v>75598.535047605968</v>
      </c>
      <c r="F9421" s="3">
        <f>D9421+IF(Dashboard!$I$3,E9421,0)</f>
        <v>-103998.57983709777</v>
      </c>
      <c r="G9421" s="3">
        <f>IF(Dashboard!$I$4, ('Lookups and Calculations'!$F$9) / (1 - 'Lookups and Calculations'!$F$10), 'Lookups and Calculations'!$F$9)</f>
        <v>1951878.888340465</v>
      </c>
      <c r="H9421" s="12">
        <f t="shared" si="294"/>
        <v>0</v>
      </c>
      <c r="I9421" s="12">
        <f t="shared" si="295"/>
        <v>0</v>
      </c>
      <c r="J9421" s="13">
        <f>(1 - Dashboard!$I$9) * H9421 * Dashboard!$I$8 * 'Lookups and Calculations'!$F$12</f>
        <v>0</v>
      </c>
      <c r="K9421" s="12">
        <f>(1 - Dashboard!$I$11) * I9421 * Dashboard!$I$10 * 'Lookups and Calculations'!$F$12</f>
        <v>0</v>
      </c>
      <c r="L9421" s="12">
        <f>(H9421 - I9421) * Dashboard!$I$13 * (Dashboard!$D$12 / 365) * 'Lookups and Calculations'!$F$12</f>
        <v>0</v>
      </c>
      <c r="M9421" s="3">
        <f>(G9421*2) * Dashboard!$I$13 * (Dashboard!$D$12 / 365) * 'Lookups and Calculations'!$F$12</f>
        <v>1602.0878730267946</v>
      </c>
      <c r="N9421" s="12">
        <f>H9421 * Dashboard!$I$14 * Dashboard!$I$15 * (Dashboard!$D$12 / 365) * 'Lookups and Calculations'!$F$12</f>
        <v>0</v>
      </c>
    </row>
    <row r="9422" spans="1:14" x14ac:dyDescent="0.35">
      <c r="A9422" s="2">
        <v>9421</v>
      </c>
      <c r="B9422" s="11">
        <v>-1.8895211180359206</v>
      </c>
      <c r="C9422" s="11">
        <v>-0.76713216573415177</v>
      </c>
      <c r="D9422" s="3">
        <f>B9422*Dashboard!$D$11*Dashboard!$D$10*SQRT(Dashboard!$D$12/365)</f>
        <v>-469133.64117751736</v>
      </c>
      <c r="E9422" s="3">
        <f>IF(Dashboard!$I$3,C9422*Dashboard!$E$11*Dashboard!$E$10*SQRT(Dashboard!$D$12/365),0)</f>
        <v>-380929.85861872305</v>
      </c>
      <c r="F9422" s="3">
        <f>D9422+IF(Dashboard!$I$3,E9422,0)</f>
        <v>-850063.49979624036</v>
      </c>
      <c r="G9422" s="3">
        <f>IF(Dashboard!$I$4, ('Lookups and Calculations'!$F$9) / (1 - 'Lookups and Calculations'!$F$10), 'Lookups and Calculations'!$F$9)</f>
        <v>1951878.888340465</v>
      </c>
      <c r="H9422" s="12">
        <f t="shared" si="294"/>
        <v>0</v>
      </c>
      <c r="I9422" s="12">
        <f t="shared" si="295"/>
        <v>0</v>
      </c>
      <c r="J9422" s="13">
        <f>(1 - Dashboard!$I$9) * H9422 * Dashboard!$I$8 * 'Lookups and Calculations'!$F$12</f>
        <v>0</v>
      </c>
      <c r="K9422" s="12">
        <f>(1 - Dashboard!$I$11) * I9422 * Dashboard!$I$10 * 'Lookups and Calculations'!$F$12</f>
        <v>0</v>
      </c>
      <c r="L9422" s="12">
        <f>(H9422 - I9422) * Dashboard!$I$13 * (Dashboard!$D$12 / 365) * 'Lookups and Calculations'!$F$12</f>
        <v>0</v>
      </c>
      <c r="M9422" s="3">
        <f>(G9422*2) * Dashboard!$I$13 * (Dashboard!$D$12 / 365) * 'Lookups and Calculations'!$F$12</f>
        <v>1602.0878730267946</v>
      </c>
      <c r="N9422" s="12">
        <f>H9422 * Dashboard!$I$14 * Dashboard!$I$15 * (Dashboard!$D$12 / 365) * 'Lookups and Calculations'!$F$12</f>
        <v>0</v>
      </c>
    </row>
    <row r="9423" spans="1:14" x14ac:dyDescent="0.35">
      <c r="A9423" s="2">
        <v>9422</v>
      </c>
      <c r="B9423" s="11">
        <v>-1.7955587509275681</v>
      </c>
      <c r="C9423" s="11">
        <v>1.0637673598029902</v>
      </c>
      <c r="D9423" s="3">
        <f>B9423*Dashboard!$D$11*Dashboard!$D$10*SQRT(Dashboard!$D$12/365)</f>
        <v>-445804.49867975037</v>
      </c>
      <c r="E9423" s="3">
        <f>IF(Dashboard!$I$3,C9423*Dashboard!$E$11*Dashboard!$E$10*SQRT(Dashboard!$D$12/365),0)</f>
        <v>528228.07864556916</v>
      </c>
      <c r="F9423" s="3">
        <f>D9423+IF(Dashboard!$I$3,E9423,0)</f>
        <v>82423.57996581879</v>
      </c>
      <c r="G9423" s="3">
        <f>IF(Dashboard!$I$4, ('Lookups and Calculations'!$F$9) / (1 - 'Lookups and Calculations'!$F$10), 'Lookups and Calculations'!$F$9)</f>
        <v>1951878.888340465</v>
      </c>
      <c r="H9423" s="12">
        <f t="shared" si="294"/>
        <v>0</v>
      </c>
      <c r="I9423" s="12">
        <f t="shared" si="295"/>
        <v>0</v>
      </c>
      <c r="J9423" s="13">
        <f>(1 - Dashboard!$I$9) * H9423 * Dashboard!$I$8 * 'Lookups and Calculations'!$F$12</f>
        <v>0</v>
      </c>
      <c r="K9423" s="12">
        <f>(1 - Dashboard!$I$11) * I9423 * Dashboard!$I$10 * 'Lookups and Calculations'!$F$12</f>
        <v>0</v>
      </c>
      <c r="L9423" s="12">
        <f>(H9423 - I9423) * Dashboard!$I$13 * (Dashboard!$D$12 / 365) * 'Lookups and Calculations'!$F$12</f>
        <v>0</v>
      </c>
      <c r="M9423" s="3">
        <f>(G9423*2) * Dashboard!$I$13 * (Dashboard!$D$12 / 365) * 'Lookups and Calculations'!$F$12</f>
        <v>1602.0878730267946</v>
      </c>
      <c r="N9423" s="12">
        <f>H9423 * Dashboard!$I$14 * Dashboard!$I$15 * (Dashboard!$D$12 / 365) * 'Lookups and Calculations'!$F$12</f>
        <v>0</v>
      </c>
    </row>
    <row r="9424" spans="1:14" x14ac:dyDescent="0.35">
      <c r="A9424" s="2">
        <v>9423</v>
      </c>
      <c r="B9424" s="11">
        <v>-0.55119093257140506</v>
      </c>
      <c r="C9424" s="11">
        <v>-0.70169271495591135</v>
      </c>
      <c r="D9424" s="3">
        <f>B9424*Dashboard!$D$11*Dashboard!$D$10*SQRT(Dashboard!$D$12/365)</f>
        <v>-136850.65846209766</v>
      </c>
      <c r="E9424" s="3">
        <f>IF(Dashboard!$I$3,C9424*Dashboard!$E$11*Dashboard!$E$10*SQRT(Dashboard!$D$12/365),0)</f>
        <v>-348435.01373213716</v>
      </c>
      <c r="F9424" s="3">
        <f>D9424+IF(Dashboard!$I$3,E9424,0)</f>
        <v>-485285.67219423479</v>
      </c>
      <c r="G9424" s="3">
        <f>IF(Dashboard!$I$4, ('Lookups and Calculations'!$F$9) / (1 - 'Lookups and Calculations'!$F$10), 'Lookups and Calculations'!$F$9)</f>
        <v>1951878.888340465</v>
      </c>
      <c r="H9424" s="12">
        <f t="shared" si="294"/>
        <v>0</v>
      </c>
      <c r="I9424" s="12">
        <f t="shared" si="295"/>
        <v>0</v>
      </c>
      <c r="J9424" s="13">
        <f>(1 - Dashboard!$I$9) * H9424 * Dashboard!$I$8 * 'Lookups and Calculations'!$F$12</f>
        <v>0</v>
      </c>
      <c r="K9424" s="12">
        <f>(1 - Dashboard!$I$11) * I9424 * Dashboard!$I$10 * 'Lookups and Calculations'!$F$12</f>
        <v>0</v>
      </c>
      <c r="L9424" s="12">
        <f>(H9424 - I9424) * Dashboard!$I$13 * (Dashboard!$D$12 / 365) * 'Lookups and Calculations'!$F$12</f>
        <v>0</v>
      </c>
      <c r="M9424" s="3">
        <f>(G9424*2) * Dashboard!$I$13 * (Dashboard!$D$12 / 365) * 'Lookups and Calculations'!$F$12</f>
        <v>1602.0878730267946</v>
      </c>
      <c r="N9424" s="12">
        <f>H9424 * Dashboard!$I$14 * Dashboard!$I$15 * (Dashboard!$D$12 / 365) * 'Lookups and Calculations'!$F$12</f>
        <v>0</v>
      </c>
    </row>
    <row r="9425" spans="1:14" x14ac:dyDescent="0.35">
      <c r="A9425" s="2">
        <v>9424</v>
      </c>
      <c r="B9425" s="11">
        <v>0.89503312366104348</v>
      </c>
      <c r="C9425" s="11">
        <v>-0.65299482767172112</v>
      </c>
      <c r="D9425" s="3">
        <f>B9425*Dashboard!$D$11*Dashboard!$D$10*SQRT(Dashboard!$D$12/365)</f>
        <v>222220.40509081533</v>
      </c>
      <c r="E9425" s="3">
        <f>IF(Dashboard!$I$3,C9425*Dashboard!$E$11*Dashboard!$E$10*SQRT(Dashboard!$D$12/365),0)</f>
        <v>-324253.41876480292</v>
      </c>
      <c r="F9425" s="3">
        <f>D9425+IF(Dashboard!$I$3,E9425,0)</f>
        <v>-102033.01367398759</v>
      </c>
      <c r="G9425" s="3">
        <f>IF(Dashboard!$I$4, ('Lookups and Calculations'!$F$9) / (1 - 'Lookups and Calculations'!$F$10), 'Lookups and Calculations'!$F$9)</f>
        <v>1951878.888340465</v>
      </c>
      <c r="H9425" s="12">
        <f t="shared" si="294"/>
        <v>0</v>
      </c>
      <c r="I9425" s="12">
        <f t="shared" si="295"/>
        <v>0</v>
      </c>
      <c r="J9425" s="13">
        <f>(1 - Dashboard!$I$9) * H9425 * Dashboard!$I$8 * 'Lookups and Calculations'!$F$12</f>
        <v>0</v>
      </c>
      <c r="K9425" s="12">
        <f>(1 - Dashboard!$I$11) * I9425 * Dashboard!$I$10 * 'Lookups and Calculations'!$F$12</f>
        <v>0</v>
      </c>
      <c r="L9425" s="12">
        <f>(H9425 - I9425) * Dashboard!$I$13 * (Dashboard!$D$12 / 365) * 'Lookups and Calculations'!$F$12</f>
        <v>0</v>
      </c>
      <c r="M9425" s="3">
        <f>(G9425*2) * Dashboard!$I$13 * (Dashboard!$D$12 / 365) * 'Lookups and Calculations'!$F$12</f>
        <v>1602.0878730267946</v>
      </c>
      <c r="N9425" s="12">
        <f>H9425 * Dashboard!$I$14 * Dashboard!$I$15 * (Dashboard!$D$12 / 365) * 'Lookups and Calculations'!$F$12</f>
        <v>0</v>
      </c>
    </row>
    <row r="9426" spans="1:14" x14ac:dyDescent="0.35">
      <c r="A9426" s="2">
        <v>9425</v>
      </c>
      <c r="B9426" s="11">
        <v>-1.1161745313470999</v>
      </c>
      <c r="C9426" s="11">
        <v>0.98435612425167962</v>
      </c>
      <c r="D9426" s="3">
        <f>B9426*Dashboard!$D$11*Dashboard!$D$10*SQRT(Dashboard!$D$12/365)</f>
        <v>-277125.78445525444</v>
      </c>
      <c r="E9426" s="3">
        <f>IF(Dashboard!$I$3,C9426*Dashboard!$E$11*Dashboard!$E$10*SQRT(Dashboard!$D$12/365),0)</f>
        <v>488795.35494749655</v>
      </c>
      <c r="F9426" s="3">
        <f>D9426+IF(Dashboard!$I$3,E9426,0)</f>
        <v>211669.57049224211</v>
      </c>
      <c r="G9426" s="3">
        <f>IF(Dashboard!$I$4, ('Lookups and Calculations'!$F$9) / (1 - 'Lookups and Calculations'!$F$10), 'Lookups and Calculations'!$F$9)</f>
        <v>1951878.888340465</v>
      </c>
      <c r="H9426" s="12">
        <f t="shared" si="294"/>
        <v>0</v>
      </c>
      <c r="I9426" s="12">
        <f t="shared" si="295"/>
        <v>0</v>
      </c>
      <c r="J9426" s="13">
        <f>(1 - Dashboard!$I$9) * H9426 * Dashboard!$I$8 * 'Lookups and Calculations'!$F$12</f>
        <v>0</v>
      </c>
      <c r="K9426" s="12">
        <f>(1 - Dashboard!$I$11) * I9426 * Dashboard!$I$10 * 'Lookups and Calculations'!$F$12</f>
        <v>0</v>
      </c>
      <c r="L9426" s="12">
        <f>(H9426 - I9426) * Dashboard!$I$13 * (Dashboard!$D$12 / 365) * 'Lookups and Calculations'!$F$12</f>
        <v>0</v>
      </c>
      <c r="M9426" s="3">
        <f>(G9426*2) * Dashboard!$I$13 * (Dashboard!$D$12 / 365) * 'Lookups and Calculations'!$F$12</f>
        <v>1602.0878730267946</v>
      </c>
      <c r="N9426" s="12">
        <f>H9426 * Dashboard!$I$14 * Dashboard!$I$15 * (Dashboard!$D$12 / 365) * 'Lookups and Calculations'!$F$12</f>
        <v>0</v>
      </c>
    </row>
    <row r="9427" spans="1:14" x14ac:dyDescent="0.35">
      <c r="A9427" s="2">
        <v>9426</v>
      </c>
      <c r="B9427" s="11">
        <v>1.3738006812108285</v>
      </c>
      <c r="C9427" s="11">
        <v>9.5983198660337082E-2</v>
      </c>
      <c r="D9427" s="3">
        <f>B9427*Dashboard!$D$11*Dashboard!$D$10*SQRT(Dashboard!$D$12/365)</f>
        <v>341089.66006080783</v>
      </c>
      <c r="E9427" s="3">
        <f>IF(Dashboard!$I$3,C9427*Dashboard!$E$11*Dashboard!$E$10*SQRT(Dashboard!$D$12/365),0)</f>
        <v>47661.756250911538</v>
      </c>
      <c r="F9427" s="3">
        <f>D9427+IF(Dashboard!$I$3,E9427,0)</f>
        <v>388751.41631171934</v>
      </c>
      <c r="G9427" s="3">
        <f>IF(Dashboard!$I$4, ('Lookups and Calculations'!$F$9) / (1 - 'Lookups and Calculations'!$F$10), 'Lookups and Calculations'!$F$9)</f>
        <v>1951878.888340465</v>
      </c>
      <c r="H9427" s="12">
        <f t="shared" si="294"/>
        <v>0</v>
      </c>
      <c r="I9427" s="12">
        <f t="shared" si="295"/>
        <v>0</v>
      </c>
      <c r="J9427" s="13">
        <f>(1 - Dashboard!$I$9) * H9427 * Dashboard!$I$8 * 'Lookups and Calculations'!$F$12</f>
        <v>0</v>
      </c>
      <c r="K9427" s="12">
        <f>(1 - Dashboard!$I$11) * I9427 * Dashboard!$I$10 * 'Lookups and Calculations'!$F$12</f>
        <v>0</v>
      </c>
      <c r="L9427" s="12">
        <f>(H9427 - I9427) * Dashboard!$I$13 * (Dashboard!$D$12 / 365) * 'Lookups and Calculations'!$F$12</f>
        <v>0</v>
      </c>
      <c r="M9427" s="3">
        <f>(G9427*2) * Dashboard!$I$13 * (Dashboard!$D$12 / 365) * 'Lookups and Calculations'!$F$12</f>
        <v>1602.0878730267946</v>
      </c>
      <c r="N9427" s="12">
        <f>H9427 * Dashboard!$I$14 * Dashboard!$I$15 * (Dashboard!$D$12 / 365) * 'Lookups and Calculations'!$F$12</f>
        <v>0</v>
      </c>
    </row>
    <row r="9428" spans="1:14" x14ac:dyDescent="0.35">
      <c r="A9428" s="2">
        <v>9427</v>
      </c>
      <c r="B9428" s="11">
        <v>0.80073738259526472</v>
      </c>
      <c r="C9428" s="11">
        <v>0.30087227041975284</v>
      </c>
      <c r="D9428" s="3">
        <f>B9428*Dashboard!$D$11*Dashboard!$D$10*SQRT(Dashboard!$D$12/365)</f>
        <v>198808.49191796649</v>
      </c>
      <c r="E9428" s="3">
        <f>IF(Dashboard!$I$3,C9428*Dashboard!$E$11*Dashboard!$E$10*SQRT(Dashboard!$D$12/365),0)</f>
        <v>149402.19762993089</v>
      </c>
      <c r="F9428" s="3">
        <f>D9428+IF(Dashboard!$I$3,E9428,0)</f>
        <v>348210.68954789737</v>
      </c>
      <c r="G9428" s="3">
        <f>IF(Dashboard!$I$4, ('Lookups and Calculations'!$F$9) / (1 - 'Lookups and Calculations'!$F$10), 'Lookups and Calculations'!$F$9)</f>
        <v>1951878.888340465</v>
      </c>
      <c r="H9428" s="12">
        <f t="shared" si="294"/>
        <v>0</v>
      </c>
      <c r="I9428" s="12">
        <f t="shared" si="295"/>
        <v>0</v>
      </c>
      <c r="J9428" s="13">
        <f>(1 - Dashboard!$I$9) * H9428 * Dashboard!$I$8 * 'Lookups and Calculations'!$F$12</f>
        <v>0</v>
      </c>
      <c r="K9428" s="12">
        <f>(1 - Dashboard!$I$11) * I9428 * Dashboard!$I$10 * 'Lookups and Calculations'!$F$12</f>
        <v>0</v>
      </c>
      <c r="L9428" s="12">
        <f>(H9428 - I9428) * Dashboard!$I$13 * (Dashboard!$D$12 / 365) * 'Lookups and Calculations'!$F$12</f>
        <v>0</v>
      </c>
      <c r="M9428" s="3">
        <f>(G9428*2) * Dashboard!$I$13 * (Dashboard!$D$12 / 365) * 'Lookups and Calculations'!$F$12</f>
        <v>1602.0878730267946</v>
      </c>
      <c r="N9428" s="12">
        <f>H9428 * Dashboard!$I$14 * Dashboard!$I$15 * (Dashboard!$D$12 / 365) * 'Lookups and Calculations'!$F$12</f>
        <v>0</v>
      </c>
    </row>
    <row r="9429" spans="1:14" x14ac:dyDescent="0.35">
      <c r="A9429" s="2">
        <v>9428</v>
      </c>
      <c r="B9429" s="11">
        <v>0.18989082906038871</v>
      </c>
      <c r="C9429" s="11">
        <v>0.8469119847351716</v>
      </c>
      <c r="D9429" s="3">
        <f>B9429*Dashboard!$D$11*Dashboard!$D$10*SQRT(Dashboard!$D$12/365)</f>
        <v>47146.430496589004</v>
      </c>
      <c r="E9429" s="3">
        <f>IF(Dashboard!$I$3,C9429*Dashboard!$E$11*Dashboard!$E$10*SQRT(Dashboard!$D$12/365),0)</f>
        <v>420545.60741684807</v>
      </c>
      <c r="F9429" s="3">
        <f>D9429+IF(Dashboard!$I$3,E9429,0)</f>
        <v>467692.03791343706</v>
      </c>
      <c r="G9429" s="3">
        <f>IF(Dashboard!$I$4, ('Lookups and Calculations'!$F$9) / (1 - 'Lookups and Calculations'!$F$10), 'Lookups and Calculations'!$F$9)</f>
        <v>1951878.888340465</v>
      </c>
      <c r="H9429" s="12">
        <f t="shared" si="294"/>
        <v>0</v>
      </c>
      <c r="I9429" s="12">
        <f t="shared" si="295"/>
        <v>0</v>
      </c>
      <c r="J9429" s="13">
        <f>(1 - Dashboard!$I$9) * H9429 * Dashboard!$I$8 * 'Lookups and Calculations'!$F$12</f>
        <v>0</v>
      </c>
      <c r="K9429" s="12">
        <f>(1 - Dashboard!$I$11) * I9429 * Dashboard!$I$10 * 'Lookups and Calculations'!$F$12</f>
        <v>0</v>
      </c>
      <c r="L9429" s="12">
        <f>(H9429 - I9429) * Dashboard!$I$13 * (Dashboard!$D$12 / 365) * 'Lookups and Calculations'!$F$12</f>
        <v>0</v>
      </c>
      <c r="M9429" s="3">
        <f>(G9429*2) * Dashboard!$I$13 * (Dashboard!$D$12 / 365) * 'Lookups and Calculations'!$F$12</f>
        <v>1602.0878730267946</v>
      </c>
      <c r="N9429" s="12">
        <f>H9429 * Dashboard!$I$14 * Dashboard!$I$15 * (Dashboard!$D$12 / 365) * 'Lookups and Calculations'!$F$12</f>
        <v>0</v>
      </c>
    </row>
    <row r="9430" spans="1:14" x14ac:dyDescent="0.35">
      <c r="A9430" s="2">
        <v>9429</v>
      </c>
      <c r="B9430" s="11">
        <v>4.6135666039921884E-2</v>
      </c>
      <c r="C9430" s="11">
        <v>-1.1810294401203245</v>
      </c>
      <c r="D9430" s="3">
        <f>B9430*Dashboard!$D$11*Dashboard!$D$10*SQRT(Dashboard!$D$12/365)</f>
        <v>11454.644666769493</v>
      </c>
      <c r="E9430" s="3">
        <f>IF(Dashboard!$I$3,C9430*Dashboard!$E$11*Dashboard!$E$10*SQRT(Dashboard!$D$12/365),0)</f>
        <v>-586456.15155380301</v>
      </c>
      <c r="F9430" s="3">
        <f>D9430+IF(Dashboard!$I$3,E9430,0)</f>
        <v>-575001.50688703347</v>
      </c>
      <c r="G9430" s="3">
        <f>IF(Dashboard!$I$4, ('Lookups and Calculations'!$F$9) / (1 - 'Lookups and Calculations'!$F$10), 'Lookups and Calculations'!$F$9)</f>
        <v>1951878.888340465</v>
      </c>
      <c r="H9430" s="12">
        <f t="shared" si="294"/>
        <v>0</v>
      </c>
      <c r="I9430" s="12">
        <f t="shared" si="295"/>
        <v>0</v>
      </c>
      <c r="J9430" s="13">
        <f>(1 - Dashboard!$I$9) * H9430 * Dashboard!$I$8 * 'Lookups and Calculations'!$F$12</f>
        <v>0</v>
      </c>
      <c r="K9430" s="12">
        <f>(1 - Dashboard!$I$11) * I9430 * Dashboard!$I$10 * 'Lookups and Calculations'!$F$12</f>
        <v>0</v>
      </c>
      <c r="L9430" s="12">
        <f>(H9430 - I9430) * Dashboard!$I$13 * (Dashboard!$D$12 / 365) * 'Lookups and Calculations'!$F$12</f>
        <v>0</v>
      </c>
      <c r="M9430" s="3">
        <f>(G9430*2) * Dashboard!$I$13 * (Dashboard!$D$12 / 365) * 'Lookups and Calculations'!$F$12</f>
        <v>1602.0878730267946</v>
      </c>
      <c r="N9430" s="12">
        <f>H9430 * Dashboard!$I$14 * Dashboard!$I$15 * (Dashboard!$D$12 / 365) * 'Lookups and Calculations'!$F$12</f>
        <v>0</v>
      </c>
    </row>
    <row r="9431" spans="1:14" x14ac:dyDescent="0.35">
      <c r="A9431" s="2">
        <v>9430</v>
      </c>
      <c r="B9431" s="11">
        <v>-0.66937925859779801</v>
      </c>
      <c r="C9431" s="11">
        <v>-2.8654744989408145E-2</v>
      </c>
      <c r="D9431" s="3">
        <f>B9431*Dashboard!$D$11*Dashboard!$D$10*SQRT(Dashboard!$D$12/365)</f>
        <v>-166194.66483714746</v>
      </c>
      <c r="E9431" s="3">
        <f>IF(Dashboard!$I$3,C9431*Dashboard!$E$11*Dashboard!$E$10*SQRT(Dashboard!$D$12/365),0)</f>
        <v>-14228.901413780028</v>
      </c>
      <c r="F9431" s="3">
        <f>D9431+IF(Dashboard!$I$3,E9431,0)</f>
        <v>-180423.56625092748</v>
      </c>
      <c r="G9431" s="3">
        <f>IF(Dashboard!$I$4, ('Lookups and Calculations'!$F$9) / (1 - 'Lookups and Calculations'!$F$10), 'Lookups and Calculations'!$F$9)</f>
        <v>1951878.888340465</v>
      </c>
      <c r="H9431" s="12">
        <f t="shared" si="294"/>
        <v>0</v>
      </c>
      <c r="I9431" s="12">
        <f t="shared" si="295"/>
        <v>0</v>
      </c>
      <c r="J9431" s="13">
        <f>(1 - Dashboard!$I$9) * H9431 * Dashboard!$I$8 * 'Lookups and Calculations'!$F$12</f>
        <v>0</v>
      </c>
      <c r="K9431" s="12">
        <f>(1 - Dashboard!$I$11) * I9431 * Dashboard!$I$10 * 'Lookups and Calculations'!$F$12</f>
        <v>0</v>
      </c>
      <c r="L9431" s="12">
        <f>(H9431 - I9431) * Dashboard!$I$13 * (Dashboard!$D$12 / 365) * 'Lookups and Calculations'!$F$12</f>
        <v>0</v>
      </c>
      <c r="M9431" s="3">
        <f>(G9431*2) * Dashboard!$I$13 * (Dashboard!$D$12 / 365) * 'Lookups and Calculations'!$F$12</f>
        <v>1602.0878730267946</v>
      </c>
      <c r="N9431" s="12">
        <f>H9431 * Dashboard!$I$14 * Dashboard!$I$15 * (Dashboard!$D$12 / 365) * 'Lookups and Calculations'!$F$12</f>
        <v>0</v>
      </c>
    </row>
    <row r="9432" spans="1:14" x14ac:dyDescent="0.35">
      <c r="A9432" s="2">
        <v>9431</v>
      </c>
      <c r="B9432" s="11">
        <v>0.14825537397886127</v>
      </c>
      <c r="C9432" s="11">
        <v>1.5699296675138974</v>
      </c>
      <c r="D9432" s="3">
        <f>B9432*Dashboard!$D$11*Dashboard!$D$10*SQRT(Dashboard!$D$12/365)</f>
        <v>36809.106156555557</v>
      </c>
      <c r="E9432" s="3">
        <f>IF(Dashboard!$I$3,C9432*Dashboard!$E$11*Dashboard!$E$10*SQRT(Dashboard!$D$12/365),0)</f>
        <v>779569.8225156354</v>
      </c>
      <c r="F9432" s="3">
        <f>D9432+IF(Dashboard!$I$3,E9432,0)</f>
        <v>816378.92867219099</v>
      </c>
      <c r="G9432" s="3">
        <f>IF(Dashboard!$I$4, ('Lookups and Calculations'!$F$9) / (1 - 'Lookups and Calculations'!$F$10), 'Lookups and Calculations'!$F$9)</f>
        <v>1951878.888340465</v>
      </c>
      <c r="H9432" s="12">
        <f t="shared" si="294"/>
        <v>0</v>
      </c>
      <c r="I9432" s="12">
        <f t="shared" si="295"/>
        <v>0</v>
      </c>
      <c r="J9432" s="13">
        <f>(1 - Dashboard!$I$9) * H9432 * Dashboard!$I$8 * 'Lookups and Calculations'!$F$12</f>
        <v>0</v>
      </c>
      <c r="K9432" s="12">
        <f>(1 - Dashboard!$I$11) * I9432 * Dashboard!$I$10 * 'Lookups and Calculations'!$F$12</f>
        <v>0</v>
      </c>
      <c r="L9432" s="12">
        <f>(H9432 - I9432) * Dashboard!$I$13 * (Dashboard!$D$12 / 365) * 'Lookups and Calculations'!$F$12</f>
        <v>0</v>
      </c>
      <c r="M9432" s="3">
        <f>(G9432*2) * Dashboard!$I$13 * (Dashboard!$D$12 / 365) * 'Lookups and Calculations'!$F$12</f>
        <v>1602.0878730267946</v>
      </c>
      <c r="N9432" s="12">
        <f>H9432 * Dashboard!$I$14 * Dashboard!$I$15 * (Dashboard!$D$12 / 365) * 'Lookups and Calculations'!$F$12</f>
        <v>0</v>
      </c>
    </row>
    <row r="9433" spans="1:14" x14ac:dyDescent="0.35">
      <c r="A9433" s="2">
        <v>9432</v>
      </c>
      <c r="B9433" s="11">
        <v>-0.84548407733975972</v>
      </c>
      <c r="C9433" s="11">
        <v>0.37968431612430953</v>
      </c>
      <c r="D9433" s="3">
        <f>B9433*Dashboard!$D$11*Dashboard!$D$10*SQRT(Dashboard!$D$12/365)</f>
        <v>-209918.28033777751</v>
      </c>
      <c r="E9433" s="3">
        <f>IF(Dashboard!$I$3,C9433*Dashboard!$E$11*Dashboard!$E$10*SQRT(Dashboard!$D$12/365),0)</f>
        <v>188537.38550066494</v>
      </c>
      <c r="F9433" s="3">
        <f>D9433+IF(Dashboard!$I$3,E9433,0)</f>
        <v>-21380.894837112573</v>
      </c>
      <c r="G9433" s="3">
        <f>IF(Dashboard!$I$4, ('Lookups and Calculations'!$F$9) / (1 - 'Lookups and Calculations'!$F$10), 'Lookups and Calculations'!$F$9)</f>
        <v>1951878.888340465</v>
      </c>
      <c r="H9433" s="12">
        <f t="shared" si="294"/>
        <v>0</v>
      </c>
      <c r="I9433" s="12">
        <f t="shared" si="295"/>
        <v>0</v>
      </c>
      <c r="J9433" s="13">
        <f>(1 - Dashboard!$I$9) * H9433 * Dashboard!$I$8 * 'Lookups and Calculations'!$F$12</f>
        <v>0</v>
      </c>
      <c r="K9433" s="12">
        <f>(1 - Dashboard!$I$11) * I9433 * Dashboard!$I$10 * 'Lookups and Calculations'!$F$12</f>
        <v>0</v>
      </c>
      <c r="L9433" s="12">
        <f>(H9433 - I9433) * Dashboard!$I$13 * (Dashboard!$D$12 / 365) * 'Lookups and Calculations'!$F$12</f>
        <v>0</v>
      </c>
      <c r="M9433" s="3">
        <f>(G9433*2) * Dashboard!$I$13 * (Dashboard!$D$12 / 365) * 'Lookups and Calculations'!$F$12</f>
        <v>1602.0878730267946</v>
      </c>
      <c r="N9433" s="12">
        <f>H9433 * Dashboard!$I$14 * Dashboard!$I$15 * (Dashboard!$D$12 / 365) * 'Lookups and Calculations'!$F$12</f>
        <v>0</v>
      </c>
    </row>
    <row r="9434" spans="1:14" x14ac:dyDescent="0.35">
      <c r="A9434" s="2">
        <v>9433</v>
      </c>
      <c r="B9434" s="11">
        <v>-0.44752825806889412</v>
      </c>
      <c r="C9434" s="11">
        <v>-1.0458367395188626</v>
      </c>
      <c r="D9434" s="3">
        <f>B9434*Dashboard!$D$11*Dashboard!$D$10*SQRT(Dashboard!$D$12/365)</f>
        <v>-111113.10650813309</v>
      </c>
      <c r="E9434" s="3">
        <f>IF(Dashboard!$I$3,C9434*Dashboard!$E$11*Dashboard!$E$10*SQRT(Dashboard!$D$12/365),0)</f>
        <v>-519324.38648550696</v>
      </c>
      <c r="F9434" s="3">
        <f>D9434+IF(Dashboard!$I$3,E9434,0)</f>
        <v>-630437.49299364001</v>
      </c>
      <c r="G9434" s="3">
        <f>IF(Dashboard!$I$4, ('Lookups and Calculations'!$F$9) / (1 - 'Lookups and Calculations'!$F$10), 'Lookups and Calculations'!$F$9)</f>
        <v>1951878.888340465</v>
      </c>
      <c r="H9434" s="12">
        <f t="shared" si="294"/>
        <v>0</v>
      </c>
      <c r="I9434" s="12">
        <f t="shared" si="295"/>
        <v>0</v>
      </c>
      <c r="J9434" s="13">
        <f>(1 - Dashboard!$I$9) * H9434 * Dashboard!$I$8 * 'Lookups and Calculations'!$F$12</f>
        <v>0</v>
      </c>
      <c r="K9434" s="12">
        <f>(1 - Dashboard!$I$11) * I9434 * Dashboard!$I$10 * 'Lookups and Calculations'!$F$12</f>
        <v>0</v>
      </c>
      <c r="L9434" s="12">
        <f>(H9434 - I9434) * Dashboard!$I$13 * (Dashboard!$D$12 / 365) * 'Lookups and Calculations'!$F$12</f>
        <v>0</v>
      </c>
      <c r="M9434" s="3">
        <f>(G9434*2) * Dashboard!$I$13 * (Dashboard!$D$12 / 365) * 'Lookups and Calculations'!$F$12</f>
        <v>1602.0878730267946</v>
      </c>
      <c r="N9434" s="12">
        <f>H9434 * Dashboard!$I$14 * Dashboard!$I$15 * (Dashboard!$D$12 / 365) * 'Lookups and Calculations'!$F$12</f>
        <v>0</v>
      </c>
    </row>
    <row r="9435" spans="1:14" x14ac:dyDescent="0.35">
      <c r="A9435" s="2">
        <v>9434</v>
      </c>
      <c r="B9435" s="11">
        <v>-0.53056683962797879</v>
      </c>
      <c r="C9435" s="11">
        <v>-0.12573832933678217</v>
      </c>
      <c r="D9435" s="3">
        <f>B9435*Dashboard!$D$11*Dashboard!$D$10*SQRT(Dashboard!$D$12/365)</f>
        <v>-131730.07223197902</v>
      </c>
      <c r="E9435" s="3">
        <f>IF(Dashboard!$I$3,C9435*Dashboard!$E$11*Dashboard!$E$10*SQRT(Dashboard!$D$12/365),0)</f>
        <v>-62437.069069286881</v>
      </c>
      <c r="F9435" s="3">
        <f>D9435+IF(Dashboard!$I$3,E9435,0)</f>
        <v>-194167.14130126592</v>
      </c>
      <c r="G9435" s="3">
        <f>IF(Dashboard!$I$4, ('Lookups and Calculations'!$F$9) / (1 - 'Lookups and Calculations'!$F$10), 'Lookups and Calculations'!$F$9)</f>
        <v>1951878.888340465</v>
      </c>
      <c r="H9435" s="12">
        <f t="shared" si="294"/>
        <v>0</v>
      </c>
      <c r="I9435" s="12">
        <f t="shared" si="295"/>
        <v>0</v>
      </c>
      <c r="J9435" s="13">
        <f>(1 - Dashboard!$I$9) * H9435 * Dashboard!$I$8 * 'Lookups and Calculations'!$F$12</f>
        <v>0</v>
      </c>
      <c r="K9435" s="12">
        <f>(1 - Dashboard!$I$11) * I9435 * Dashboard!$I$10 * 'Lookups and Calculations'!$F$12</f>
        <v>0</v>
      </c>
      <c r="L9435" s="12">
        <f>(H9435 - I9435) * Dashboard!$I$13 * (Dashboard!$D$12 / 365) * 'Lookups and Calculations'!$F$12</f>
        <v>0</v>
      </c>
      <c r="M9435" s="3">
        <f>(G9435*2) * Dashboard!$I$13 * (Dashboard!$D$12 / 365) * 'Lookups and Calculations'!$F$12</f>
        <v>1602.0878730267946</v>
      </c>
      <c r="N9435" s="12">
        <f>H9435 * Dashboard!$I$14 * Dashboard!$I$15 * (Dashboard!$D$12 / 365) * 'Lookups and Calculations'!$F$12</f>
        <v>0</v>
      </c>
    </row>
    <row r="9436" spans="1:14" x14ac:dyDescent="0.35">
      <c r="A9436" s="2">
        <v>9435</v>
      </c>
      <c r="B9436" s="11">
        <v>1.1476223449503409</v>
      </c>
      <c r="C9436" s="11">
        <v>1.2598489543906806</v>
      </c>
      <c r="D9436" s="3">
        <f>B9436*Dashboard!$D$11*Dashboard!$D$10*SQRT(Dashboard!$D$12/365)</f>
        <v>284933.70317176799</v>
      </c>
      <c r="E9436" s="3">
        <f>IF(Dashboard!$I$3,C9436*Dashboard!$E$11*Dashboard!$E$10*SQRT(Dashboard!$D$12/365),0)</f>
        <v>625595.04804195801</v>
      </c>
      <c r="F9436" s="3">
        <f>D9436+IF(Dashboard!$I$3,E9436,0)</f>
        <v>910528.75121372601</v>
      </c>
      <c r="G9436" s="3">
        <f>IF(Dashboard!$I$4, ('Lookups and Calculations'!$F$9) / (1 - 'Lookups and Calculations'!$F$10), 'Lookups and Calculations'!$F$9)</f>
        <v>1951878.888340465</v>
      </c>
      <c r="H9436" s="12">
        <f t="shared" si="294"/>
        <v>0</v>
      </c>
      <c r="I9436" s="12">
        <f t="shared" si="295"/>
        <v>0</v>
      </c>
      <c r="J9436" s="13">
        <f>(1 - Dashboard!$I$9) * H9436 * Dashboard!$I$8 * 'Lookups and Calculations'!$F$12</f>
        <v>0</v>
      </c>
      <c r="K9436" s="12">
        <f>(1 - Dashboard!$I$11) * I9436 * Dashboard!$I$10 * 'Lookups and Calculations'!$F$12</f>
        <v>0</v>
      </c>
      <c r="L9436" s="12">
        <f>(H9436 - I9436) * Dashboard!$I$13 * (Dashboard!$D$12 / 365) * 'Lookups and Calculations'!$F$12</f>
        <v>0</v>
      </c>
      <c r="M9436" s="3">
        <f>(G9436*2) * Dashboard!$I$13 * (Dashboard!$D$12 / 365) * 'Lookups and Calculations'!$F$12</f>
        <v>1602.0878730267946</v>
      </c>
      <c r="N9436" s="12">
        <f>H9436 * Dashboard!$I$14 * Dashboard!$I$15 * (Dashboard!$D$12 / 365) * 'Lookups and Calculations'!$F$12</f>
        <v>0</v>
      </c>
    </row>
    <row r="9437" spans="1:14" x14ac:dyDescent="0.35">
      <c r="A9437" s="2">
        <v>9436</v>
      </c>
      <c r="B9437" s="11">
        <v>-1.1112881801733268</v>
      </c>
      <c r="C9437" s="11">
        <v>1.6737966530019397</v>
      </c>
      <c r="D9437" s="3">
        <f>B9437*Dashboard!$D$11*Dashboard!$D$10*SQRT(Dashboard!$D$12/365)</f>
        <v>-275912.59255369636</v>
      </c>
      <c r="E9437" s="3">
        <f>IF(Dashboard!$I$3,C9437*Dashboard!$E$11*Dashboard!$E$10*SQRT(Dashboard!$D$12/365),0)</f>
        <v>831146.3798084039</v>
      </c>
      <c r="F9437" s="3">
        <f>D9437+IF(Dashboard!$I$3,E9437,0)</f>
        <v>555233.78725470754</v>
      </c>
      <c r="G9437" s="3">
        <f>IF(Dashboard!$I$4, ('Lookups and Calculations'!$F$9) / (1 - 'Lookups and Calculations'!$F$10), 'Lookups and Calculations'!$F$9)</f>
        <v>1951878.888340465</v>
      </c>
      <c r="H9437" s="12">
        <f t="shared" si="294"/>
        <v>0</v>
      </c>
      <c r="I9437" s="12">
        <f t="shared" si="295"/>
        <v>0</v>
      </c>
      <c r="J9437" s="13">
        <f>(1 - Dashboard!$I$9) * H9437 * Dashboard!$I$8 * 'Lookups and Calculations'!$F$12</f>
        <v>0</v>
      </c>
      <c r="K9437" s="12">
        <f>(1 - Dashboard!$I$11) * I9437 * Dashboard!$I$10 * 'Lookups and Calculations'!$F$12</f>
        <v>0</v>
      </c>
      <c r="L9437" s="12">
        <f>(H9437 - I9437) * Dashboard!$I$13 * (Dashboard!$D$12 / 365) * 'Lookups and Calculations'!$F$12</f>
        <v>0</v>
      </c>
      <c r="M9437" s="3">
        <f>(G9437*2) * Dashboard!$I$13 * (Dashboard!$D$12 / 365) * 'Lookups and Calculations'!$F$12</f>
        <v>1602.0878730267946</v>
      </c>
      <c r="N9437" s="12">
        <f>H9437 * Dashboard!$I$14 * Dashboard!$I$15 * (Dashboard!$D$12 / 365) * 'Lookups and Calculations'!$F$12</f>
        <v>0</v>
      </c>
    </row>
    <row r="9438" spans="1:14" x14ac:dyDescent="0.35">
      <c r="A9438" s="2">
        <v>9437</v>
      </c>
      <c r="B9438" s="11">
        <v>0.2236947539964588</v>
      </c>
      <c r="C9438" s="11">
        <v>-0.42548276740764274</v>
      </c>
      <c r="D9438" s="3">
        <f>B9438*Dashboard!$D$11*Dashboard!$D$10*SQRT(Dashboard!$D$12/365)</f>
        <v>55539.328697078214</v>
      </c>
      <c r="E9438" s="3">
        <f>IF(Dashboard!$I$3,C9438*Dashboard!$E$11*Dashboard!$E$10*SQRT(Dashboard!$D$12/365),0)</f>
        <v>-211279.22628323809</v>
      </c>
      <c r="F9438" s="3">
        <f>D9438+IF(Dashboard!$I$3,E9438,0)</f>
        <v>-155739.89758615987</v>
      </c>
      <c r="G9438" s="3">
        <f>IF(Dashboard!$I$4, ('Lookups and Calculations'!$F$9) / (1 - 'Lookups and Calculations'!$F$10), 'Lookups and Calculations'!$F$9)</f>
        <v>1951878.888340465</v>
      </c>
      <c r="H9438" s="12">
        <f t="shared" si="294"/>
        <v>0</v>
      </c>
      <c r="I9438" s="12">
        <f t="shared" si="295"/>
        <v>0</v>
      </c>
      <c r="J9438" s="13">
        <f>(1 - Dashboard!$I$9) * H9438 * Dashboard!$I$8 * 'Lookups and Calculations'!$F$12</f>
        <v>0</v>
      </c>
      <c r="K9438" s="12">
        <f>(1 - Dashboard!$I$11) * I9438 * Dashboard!$I$10 * 'Lookups and Calculations'!$F$12</f>
        <v>0</v>
      </c>
      <c r="L9438" s="12">
        <f>(H9438 - I9438) * Dashboard!$I$13 * (Dashboard!$D$12 / 365) * 'Lookups and Calculations'!$F$12</f>
        <v>0</v>
      </c>
      <c r="M9438" s="3">
        <f>(G9438*2) * Dashboard!$I$13 * (Dashboard!$D$12 / 365) * 'Lookups and Calculations'!$F$12</f>
        <v>1602.0878730267946</v>
      </c>
      <c r="N9438" s="12">
        <f>H9438 * Dashboard!$I$14 * Dashboard!$I$15 * (Dashboard!$D$12 / 365) * 'Lookups and Calculations'!$F$12</f>
        <v>0</v>
      </c>
    </row>
    <row r="9439" spans="1:14" x14ac:dyDescent="0.35">
      <c r="A9439" s="2">
        <v>9438</v>
      </c>
      <c r="B9439" s="11">
        <v>-0.46207791797828657</v>
      </c>
      <c r="C9439" s="11">
        <v>-1.1838688634929373</v>
      </c>
      <c r="D9439" s="3">
        <f>B9439*Dashboard!$D$11*Dashboard!$D$10*SQRT(Dashboard!$D$12/365)</f>
        <v>-114725.52177358557</v>
      </c>
      <c r="E9439" s="3">
        <f>IF(Dashboard!$I$3,C9439*Dashboard!$E$11*Dashboard!$E$10*SQRT(Dashboard!$D$12/365),0)</f>
        <v>-587866.10565584863</v>
      </c>
      <c r="F9439" s="3">
        <f>D9439+IF(Dashboard!$I$3,E9439,0)</f>
        <v>-702591.62742943421</v>
      </c>
      <c r="G9439" s="3">
        <f>IF(Dashboard!$I$4, ('Lookups and Calculations'!$F$9) / (1 - 'Lookups and Calculations'!$F$10), 'Lookups and Calculations'!$F$9)</f>
        <v>1951878.888340465</v>
      </c>
      <c r="H9439" s="12">
        <f t="shared" si="294"/>
        <v>0</v>
      </c>
      <c r="I9439" s="12">
        <f t="shared" si="295"/>
        <v>0</v>
      </c>
      <c r="J9439" s="13">
        <f>(1 - Dashboard!$I$9) * H9439 * Dashboard!$I$8 * 'Lookups and Calculations'!$F$12</f>
        <v>0</v>
      </c>
      <c r="K9439" s="12">
        <f>(1 - Dashboard!$I$11) * I9439 * Dashboard!$I$10 * 'Lookups and Calculations'!$F$12</f>
        <v>0</v>
      </c>
      <c r="L9439" s="12">
        <f>(H9439 - I9439) * Dashboard!$I$13 * (Dashboard!$D$12 / 365) * 'Lookups and Calculations'!$F$12</f>
        <v>0</v>
      </c>
      <c r="M9439" s="3">
        <f>(G9439*2) * Dashboard!$I$13 * (Dashboard!$D$12 / 365) * 'Lookups and Calculations'!$F$12</f>
        <v>1602.0878730267946</v>
      </c>
      <c r="N9439" s="12">
        <f>H9439 * Dashboard!$I$14 * Dashboard!$I$15 * (Dashboard!$D$12 / 365) * 'Lookups and Calculations'!$F$12</f>
        <v>0</v>
      </c>
    </row>
    <row r="9440" spans="1:14" x14ac:dyDescent="0.35">
      <c r="A9440" s="2">
        <v>9439</v>
      </c>
      <c r="B9440" s="11">
        <v>-1.0472987550320685</v>
      </c>
      <c r="C9440" s="11">
        <v>0.65421239428028866</v>
      </c>
      <c r="D9440" s="3">
        <f>B9440*Dashboard!$D$11*Dashboard!$D$10*SQRT(Dashboard!$D$12/365)</f>
        <v>-260025.18503714059</v>
      </c>
      <c r="E9440" s="3">
        <f>IF(Dashboard!$I$3,C9440*Dashboard!$E$11*Dashboard!$E$10*SQRT(Dashboard!$D$12/365),0)</f>
        <v>324858.01794181258</v>
      </c>
      <c r="F9440" s="3">
        <f>D9440+IF(Dashboard!$I$3,E9440,0)</f>
        <v>64832.832904671988</v>
      </c>
      <c r="G9440" s="3">
        <f>IF(Dashboard!$I$4, ('Lookups and Calculations'!$F$9) / (1 - 'Lookups and Calculations'!$F$10), 'Lookups and Calculations'!$F$9)</f>
        <v>1951878.888340465</v>
      </c>
      <c r="H9440" s="12">
        <f t="shared" si="294"/>
        <v>0</v>
      </c>
      <c r="I9440" s="12">
        <f t="shared" si="295"/>
        <v>0</v>
      </c>
      <c r="J9440" s="13">
        <f>(1 - Dashboard!$I$9) * H9440 * Dashboard!$I$8 * 'Lookups and Calculations'!$F$12</f>
        <v>0</v>
      </c>
      <c r="K9440" s="12">
        <f>(1 - Dashboard!$I$11) * I9440 * Dashboard!$I$10 * 'Lookups and Calculations'!$F$12</f>
        <v>0</v>
      </c>
      <c r="L9440" s="12">
        <f>(H9440 - I9440) * Dashboard!$I$13 * (Dashboard!$D$12 / 365) * 'Lookups and Calculations'!$F$12</f>
        <v>0</v>
      </c>
      <c r="M9440" s="3">
        <f>(G9440*2) * Dashboard!$I$13 * (Dashboard!$D$12 / 365) * 'Lookups and Calculations'!$F$12</f>
        <v>1602.0878730267946</v>
      </c>
      <c r="N9440" s="12">
        <f>H9440 * Dashboard!$I$14 * Dashboard!$I$15 * (Dashboard!$D$12 / 365) * 'Lookups and Calculations'!$F$12</f>
        <v>0</v>
      </c>
    </row>
    <row r="9441" spans="1:14" x14ac:dyDescent="0.35">
      <c r="A9441" s="2">
        <v>9440</v>
      </c>
      <c r="B9441" s="11">
        <v>-1.3310448541251165</v>
      </c>
      <c r="C9441" s="11">
        <v>-1.4300245924608674</v>
      </c>
      <c r="D9441" s="3">
        <f>B9441*Dashboard!$D$11*Dashboard!$D$10*SQRT(Dashboard!$D$12/365)</f>
        <v>-330474.16778034787</v>
      </c>
      <c r="E9441" s="3">
        <f>IF(Dashboard!$I$3,C9441*Dashboard!$E$11*Dashboard!$E$10*SQRT(Dashboard!$D$12/365),0)</f>
        <v>-710098.06414008932</v>
      </c>
      <c r="F9441" s="3">
        <f>D9441+IF(Dashboard!$I$3,E9441,0)</f>
        <v>-1040572.2319204372</v>
      </c>
      <c r="G9441" s="3">
        <f>IF(Dashboard!$I$4, ('Lookups and Calculations'!$F$9) / (1 - 'Lookups and Calculations'!$F$10), 'Lookups and Calculations'!$F$9)</f>
        <v>1951878.888340465</v>
      </c>
      <c r="H9441" s="12">
        <f t="shared" si="294"/>
        <v>0</v>
      </c>
      <c r="I9441" s="12">
        <f t="shared" si="295"/>
        <v>0</v>
      </c>
      <c r="J9441" s="13">
        <f>(1 - Dashboard!$I$9) * H9441 * Dashboard!$I$8 * 'Lookups and Calculations'!$F$12</f>
        <v>0</v>
      </c>
      <c r="K9441" s="12">
        <f>(1 - Dashboard!$I$11) * I9441 * Dashboard!$I$10 * 'Lookups and Calculations'!$F$12</f>
        <v>0</v>
      </c>
      <c r="L9441" s="12">
        <f>(H9441 - I9441) * Dashboard!$I$13 * (Dashboard!$D$12 / 365) * 'Lookups and Calculations'!$F$12</f>
        <v>0</v>
      </c>
      <c r="M9441" s="3">
        <f>(G9441*2) * Dashboard!$I$13 * (Dashboard!$D$12 / 365) * 'Lookups and Calculations'!$F$12</f>
        <v>1602.0878730267946</v>
      </c>
      <c r="N9441" s="12">
        <f>H9441 * Dashboard!$I$14 * Dashboard!$I$15 * (Dashboard!$D$12 / 365) * 'Lookups and Calculations'!$F$12</f>
        <v>0</v>
      </c>
    </row>
    <row r="9442" spans="1:14" x14ac:dyDescent="0.35">
      <c r="A9442" s="2">
        <v>9441</v>
      </c>
      <c r="B9442" s="11">
        <v>0.59051212441945178</v>
      </c>
      <c r="C9442" s="11">
        <v>1.4039799775699437</v>
      </c>
      <c r="D9442" s="3">
        <f>B9442*Dashboard!$D$11*Dashboard!$D$10*SQRT(Dashboard!$D$12/365)</f>
        <v>146613.39343818973</v>
      </c>
      <c r="E9442" s="3">
        <f>IF(Dashboard!$I$3,C9442*Dashboard!$E$11*Dashboard!$E$10*SQRT(Dashboard!$D$12/365),0)</f>
        <v>697165.25815002364</v>
      </c>
      <c r="F9442" s="3">
        <f>D9442+IF(Dashboard!$I$3,E9442,0)</f>
        <v>843778.6515882134</v>
      </c>
      <c r="G9442" s="3">
        <f>IF(Dashboard!$I$4, ('Lookups and Calculations'!$F$9) / (1 - 'Lookups and Calculations'!$F$10), 'Lookups and Calculations'!$F$9)</f>
        <v>1951878.888340465</v>
      </c>
      <c r="H9442" s="12">
        <f t="shared" si="294"/>
        <v>0</v>
      </c>
      <c r="I9442" s="12">
        <f t="shared" si="295"/>
        <v>0</v>
      </c>
      <c r="J9442" s="13">
        <f>(1 - Dashboard!$I$9) * H9442 * Dashboard!$I$8 * 'Lookups and Calculations'!$F$12</f>
        <v>0</v>
      </c>
      <c r="K9442" s="12">
        <f>(1 - Dashboard!$I$11) * I9442 * Dashboard!$I$10 * 'Lookups and Calculations'!$F$12</f>
        <v>0</v>
      </c>
      <c r="L9442" s="12">
        <f>(H9442 - I9442) * Dashboard!$I$13 * (Dashboard!$D$12 / 365) * 'Lookups and Calculations'!$F$12</f>
        <v>0</v>
      </c>
      <c r="M9442" s="3">
        <f>(G9442*2) * Dashboard!$I$13 * (Dashboard!$D$12 / 365) * 'Lookups and Calculations'!$F$12</f>
        <v>1602.0878730267946</v>
      </c>
      <c r="N9442" s="12">
        <f>H9442 * Dashboard!$I$14 * Dashboard!$I$15 * (Dashboard!$D$12 / 365) * 'Lookups and Calculations'!$F$12</f>
        <v>0</v>
      </c>
    </row>
    <row r="9443" spans="1:14" x14ac:dyDescent="0.35">
      <c r="A9443" s="2">
        <v>9442</v>
      </c>
      <c r="B9443" s="11">
        <v>-1.2384323624466651</v>
      </c>
      <c r="C9443" s="11">
        <v>0.36457224449021247</v>
      </c>
      <c r="D9443" s="3">
        <f>B9443*Dashboard!$D$11*Dashboard!$D$10*SQRT(Dashboard!$D$12/365)</f>
        <v>-307480.17473898066</v>
      </c>
      <c r="E9443" s="3">
        <f>IF(Dashboard!$I$3,C9443*Dashboard!$E$11*Dashboard!$E$10*SQRT(Dashboard!$D$12/365),0)</f>
        <v>181033.28181664922</v>
      </c>
      <c r="F9443" s="3">
        <f>D9443+IF(Dashboard!$I$3,E9443,0)</f>
        <v>-126446.89292233143</v>
      </c>
      <c r="G9443" s="3">
        <f>IF(Dashboard!$I$4, ('Lookups and Calculations'!$F$9) / (1 - 'Lookups and Calculations'!$F$10), 'Lookups and Calculations'!$F$9)</f>
        <v>1951878.888340465</v>
      </c>
      <c r="H9443" s="12">
        <f t="shared" si="294"/>
        <v>0</v>
      </c>
      <c r="I9443" s="12">
        <f t="shared" si="295"/>
        <v>0</v>
      </c>
      <c r="J9443" s="13">
        <f>(1 - Dashboard!$I$9) * H9443 * Dashboard!$I$8 * 'Lookups and Calculations'!$F$12</f>
        <v>0</v>
      </c>
      <c r="K9443" s="12">
        <f>(1 - Dashboard!$I$11) * I9443 * Dashboard!$I$10 * 'Lookups and Calculations'!$F$12</f>
        <v>0</v>
      </c>
      <c r="L9443" s="12">
        <f>(H9443 - I9443) * Dashboard!$I$13 * (Dashboard!$D$12 / 365) * 'Lookups and Calculations'!$F$12</f>
        <v>0</v>
      </c>
      <c r="M9443" s="3">
        <f>(G9443*2) * Dashboard!$I$13 * (Dashboard!$D$12 / 365) * 'Lookups and Calculations'!$F$12</f>
        <v>1602.0878730267946</v>
      </c>
      <c r="N9443" s="12">
        <f>H9443 * Dashboard!$I$14 * Dashboard!$I$15 * (Dashboard!$D$12 / 365) * 'Lookups and Calculations'!$F$12</f>
        <v>0</v>
      </c>
    </row>
    <row r="9444" spans="1:14" x14ac:dyDescent="0.35">
      <c r="A9444" s="2">
        <v>9443</v>
      </c>
      <c r="B9444" s="11">
        <v>-0.17311248178521269</v>
      </c>
      <c r="C9444" s="11">
        <v>0.93164353433125757</v>
      </c>
      <c r="D9444" s="3">
        <f>B9444*Dashboard!$D$11*Dashboard!$D$10*SQRT(Dashboard!$D$12/365)</f>
        <v>-42980.67279480365</v>
      </c>
      <c r="E9444" s="3">
        <f>IF(Dashboard!$I$3,C9444*Dashboard!$E$11*Dashboard!$E$10*SQRT(Dashboard!$D$12/365),0)</f>
        <v>462620.20505452267</v>
      </c>
      <c r="F9444" s="3">
        <f>D9444+IF(Dashboard!$I$3,E9444,0)</f>
        <v>419639.53225971904</v>
      </c>
      <c r="G9444" s="3">
        <f>IF(Dashboard!$I$4, ('Lookups and Calculations'!$F$9) / (1 - 'Lookups and Calculations'!$F$10), 'Lookups and Calculations'!$F$9)</f>
        <v>1951878.888340465</v>
      </c>
      <c r="H9444" s="12">
        <f t="shared" si="294"/>
        <v>0</v>
      </c>
      <c r="I9444" s="12">
        <f t="shared" si="295"/>
        <v>0</v>
      </c>
      <c r="J9444" s="13">
        <f>(1 - Dashboard!$I$9) * H9444 * Dashboard!$I$8 * 'Lookups and Calculations'!$F$12</f>
        <v>0</v>
      </c>
      <c r="K9444" s="12">
        <f>(1 - Dashboard!$I$11) * I9444 * Dashboard!$I$10 * 'Lookups and Calculations'!$F$12</f>
        <v>0</v>
      </c>
      <c r="L9444" s="12">
        <f>(H9444 - I9444) * Dashboard!$I$13 * (Dashboard!$D$12 / 365) * 'Lookups and Calculations'!$F$12</f>
        <v>0</v>
      </c>
      <c r="M9444" s="3">
        <f>(G9444*2) * Dashboard!$I$13 * (Dashboard!$D$12 / 365) * 'Lookups and Calculations'!$F$12</f>
        <v>1602.0878730267946</v>
      </c>
      <c r="N9444" s="12">
        <f>H9444 * Dashboard!$I$14 * Dashboard!$I$15 * (Dashboard!$D$12 / 365) * 'Lookups and Calculations'!$F$12</f>
        <v>0</v>
      </c>
    </row>
    <row r="9445" spans="1:14" x14ac:dyDescent="0.35">
      <c r="A9445" s="2">
        <v>9444</v>
      </c>
      <c r="B9445" s="11">
        <v>0.13329284341711428</v>
      </c>
      <c r="C9445" s="11">
        <v>-1.3969174627916208</v>
      </c>
      <c r="D9445" s="3">
        <f>B9445*Dashboard!$D$11*Dashboard!$D$10*SQRT(Dashboard!$D$12/365)</f>
        <v>33094.182636167141</v>
      </c>
      <c r="E9445" s="3">
        <f>IF(Dashboard!$I$3,C9445*Dashboard!$E$11*Dashboard!$E$10*SQRT(Dashboard!$D$12/365),0)</f>
        <v>-693658.2708586948</v>
      </c>
      <c r="F9445" s="3">
        <f>D9445+IF(Dashboard!$I$3,E9445,0)</f>
        <v>-660564.08822252764</v>
      </c>
      <c r="G9445" s="3">
        <f>IF(Dashboard!$I$4, ('Lookups and Calculations'!$F$9) / (1 - 'Lookups and Calculations'!$F$10), 'Lookups and Calculations'!$F$9)</f>
        <v>1951878.888340465</v>
      </c>
      <c r="H9445" s="12">
        <f t="shared" si="294"/>
        <v>0</v>
      </c>
      <c r="I9445" s="12">
        <f t="shared" si="295"/>
        <v>0</v>
      </c>
      <c r="J9445" s="13">
        <f>(1 - Dashboard!$I$9) * H9445 * Dashboard!$I$8 * 'Lookups and Calculations'!$F$12</f>
        <v>0</v>
      </c>
      <c r="K9445" s="12">
        <f>(1 - Dashboard!$I$11) * I9445 * Dashboard!$I$10 * 'Lookups and Calculations'!$F$12</f>
        <v>0</v>
      </c>
      <c r="L9445" s="12">
        <f>(H9445 - I9445) * Dashboard!$I$13 * (Dashboard!$D$12 / 365) * 'Lookups and Calculations'!$F$12</f>
        <v>0</v>
      </c>
      <c r="M9445" s="3">
        <f>(G9445*2) * Dashboard!$I$13 * (Dashboard!$D$12 / 365) * 'Lookups and Calculations'!$F$12</f>
        <v>1602.0878730267946</v>
      </c>
      <c r="N9445" s="12">
        <f>H9445 * Dashboard!$I$14 * Dashboard!$I$15 * (Dashboard!$D$12 / 365) * 'Lookups and Calculations'!$F$12</f>
        <v>0</v>
      </c>
    </row>
    <row r="9446" spans="1:14" x14ac:dyDescent="0.35">
      <c r="A9446" s="2">
        <v>9445</v>
      </c>
      <c r="B9446" s="11">
        <v>-1.7448762763230934</v>
      </c>
      <c r="C9446" s="11">
        <v>-7.9045165716167626E-2</v>
      </c>
      <c r="D9446" s="3">
        <f>B9446*Dashboard!$D$11*Dashboard!$D$10*SQRT(Dashboard!$D$12/365)</f>
        <v>-433220.96435026941</v>
      </c>
      <c r="E9446" s="3">
        <f>IF(Dashboard!$I$3,C9446*Dashboard!$E$11*Dashboard!$E$10*SQRT(Dashboard!$D$12/365),0)</f>
        <v>-39250.9467673502</v>
      </c>
      <c r="F9446" s="3">
        <f>D9446+IF(Dashboard!$I$3,E9446,0)</f>
        <v>-472471.9111176196</v>
      </c>
      <c r="G9446" s="3">
        <f>IF(Dashboard!$I$4, ('Lookups and Calculations'!$F$9) / (1 - 'Lookups and Calculations'!$F$10), 'Lookups and Calculations'!$F$9)</f>
        <v>1951878.888340465</v>
      </c>
      <c r="H9446" s="12">
        <f t="shared" si="294"/>
        <v>0</v>
      </c>
      <c r="I9446" s="12">
        <f t="shared" si="295"/>
        <v>0</v>
      </c>
      <c r="J9446" s="13">
        <f>(1 - Dashboard!$I$9) * H9446 * Dashboard!$I$8 * 'Lookups and Calculations'!$F$12</f>
        <v>0</v>
      </c>
      <c r="K9446" s="12">
        <f>(1 - Dashboard!$I$11) * I9446 * Dashboard!$I$10 * 'Lookups and Calculations'!$F$12</f>
        <v>0</v>
      </c>
      <c r="L9446" s="12">
        <f>(H9446 - I9446) * Dashboard!$I$13 * (Dashboard!$D$12 / 365) * 'Lookups and Calculations'!$F$12</f>
        <v>0</v>
      </c>
      <c r="M9446" s="3">
        <f>(G9446*2) * Dashboard!$I$13 * (Dashboard!$D$12 / 365) * 'Lookups and Calculations'!$F$12</f>
        <v>1602.0878730267946</v>
      </c>
      <c r="N9446" s="12">
        <f>H9446 * Dashboard!$I$14 * Dashboard!$I$15 * (Dashboard!$D$12 / 365) * 'Lookups and Calculations'!$F$12</f>
        <v>0</v>
      </c>
    </row>
    <row r="9447" spans="1:14" x14ac:dyDescent="0.35">
      <c r="A9447" s="2">
        <v>9446</v>
      </c>
      <c r="B9447" s="11">
        <v>-0.11437211409900105</v>
      </c>
      <c r="C9447" s="11">
        <v>-1.1543578669403218</v>
      </c>
      <c r="D9447" s="3">
        <f>B9447*Dashboard!$D$11*Dashboard!$D$10*SQRT(Dashboard!$D$12/365)</f>
        <v>-28396.510536070553</v>
      </c>
      <c r="E9447" s="3">
        <f>IF(Dashboard!$I$3,C9447*Dashboard!$E$11*Dashboard!$E$10*SQRT(Dashboard!$D$12/365),0)</f>
        <v>-573212.02094056748</v>
      </c>
      <c r="F9447" s="3">
        <f>D9447+IF(Dashboard!$I$3,E9447,0)</f>
        <v>-601608.53147663805</v>
      </c>
      <c r="G9447" s="3">
        <f>IF(Dashboard!$I$4, ('Lookups and Calculations'!$F$9) / (1 - 'Lookups and Calculations'!$F$10), 'Lookups and Calculations'!$F$9)</f>
        <v>1951878.888340465</v>
      </c>
      <c r="H9447" s="12">
        <f t="shared" si="294"/>
        <v>0</v>
      </c>
      <c r="I9447" s="12">
        <f t="shared" si="295"/>
        <v>0</v>
      </c>
      <c r="J9447" s="13">
        <f>(1 - Dashboard!$I$9) * H9447 * Dashboard!$I$8 * 'Lookups and Calculations'!$F$12</f>
        <v>0</v>
      </c>
      <c r="K9447" s="12">
        <f>(1 - Dashboard!$I$11) * I9447 * Dashboard!$I$10 * 'Lookups and Calculations'!$F$12</f>
        <v>0</v>
      </c>
      <c r="L9447" s="12">
        <f>(H9447 - I9447) * Dashboard!$I$13 * (Dashboard!$D$12 / 365) * 'Lookups and Calculations'!$F$12</f>
        <v>0</v>
      </c>
      <c r="M9447" s="3">
        <f>(G9447*2) * Dashboard!$I$13 * (Dashboard!$D$12 / 365) * 'Lookups and Calculations'!$F$12</f>
        <v>1602.0878730267946</v>
      </c>
      <c r="N9447" s="12">
        <f>H9447 * Dashboard!$I$14 * Dashboard!$I$15 * (Dashboard!$D$12 / 365) * 'Lookups and Calculations'!$F$12</f>
        <v>0</v>
      </c>
    </row>
    <row r="9448" spans="1:14" x14ac:dyDescent="0.35">
      <c r="A9448" s="2">
        <v>9447</v>
      </c>
      <c r="B9448" s="11">
        <v>1.4029706978801189</v>
      </c>
      <c r="C9448" s="11">
        <v>-1.5824240028917795</v>
      </c>
      <c r="D9448" s="3">
        <f>B9448*Dashboard!$D$11*Dashboard!$D$10*SQRT(Dashboard!$D$12/365)</f>
        <v>348332.04333064798</v>
      </c>
      <c r="E9448" s="3">
        <f>IF(Dashboard!$I$3,C9448*Dashboard!$E$11*Dashboard!$E$10*SQRT(Dashboard!$D$12/365),0)</f>
        <v>-785774.05383538036</v>
      </c>
      <c r="F9448" s="3">
        <f>D9448+IF(Dashboard!$I$3,E9448,0)</f>
        <v>-437442.01050473237</v>
      </c>
      <c r="G9448" s="3">
        <f>IF(Dashboard!$I$4, ('Lookups and Calculations'!$F$9) / (1 - 'Lookups and Calculations'!$F$10), 'Lookups and Calculations'!$F$9)</f>
        <v>1951878.888340465</v>
      </c>
      <c r="H9448" s="12">
        <f t="shared" si="294"/>
        <v>0</v>
      </c>
      <c r="I9448" s="12">
        <f t="shared" si="295"/>
        <v>0</v>
      </c>
      <c r="J9448" s="13">
        <f>(1 - Dashboard!$I$9) * H9448 * Dashboard!$I$8 * 'Lookups and Calculations'!$F$12</f>
        <v>0</v>
      </c>
      <c r="K9448" s="12">
        <f>(1 - Dashboard!$I$11) * I9448 * Dashboard!$I$10 * 'Lookups and Calculations'!$F$12</f>
        <v>0</v>
      </c>
      <c r="L9448" s="12">
        <f>(H9448 - I9448) * Dashboard!$I$13 * (Dashboard!$D$12 / 365) * 'Lookups and Calculations'!$F$12</f>
        <v>0</v>
      </c>
      <c r="M9448" s="3">
        <f>(G9448*2) * Dashboard!$I$13 * (Dashboard!$D$12 / 365) * 'Lookups and Calculations'!$F$12</f>
        <v>1602.0878730267946</v>
      </c>
      <c r="N9448" s="12">
        <f>H9448 * Dashboard!$I$14 * Dashboard!$I$15 * (Dashboard!$D$12 / 365) * 'Lookups and Calculations'!$F$12</f>
        <v>0</v>
      </c>
    </row>
    <row r="9449" spans="1:14" x14ac:dyDescent="0.35">
      <c r="A9449" s="2">
        <v>9448</v>
      </c>
      <c r="B9449" s="11">
        <v>-0.63674029984853608</v>
      </c>
      <c r="C9449" s="11">
        <v>-0.72697497299672342</v>
      </c>
      <c r="D9449" s="3">
        <f>B9449*Dashboard!$D$11*Dashboard!$D$10*SQRT(Dashboard!$D$12/365)</f>
        <v>-158091.00649952577</v>
      </c>
      <c r="E9449" s="3">
        <f>IF(Dashboard!$I$3,C9449*Dashboard!$E$11*Dashboard!$E$10*SQRT(Dashboard!$D$12/365),0)</f>
        <v>-360989.2611111814</v>
      </c>
      <c r="F9449" s="3">
        <f>D9449+IF(Dashboard!$I$3,E9449,0)</f>
        <v>-519080.2676107072</v>
      </c>
      <c r="G9449" s="3">
        <f>IF(Dashboard!$I$4, ('Lookups and Calculations'!$F$9) / (1 - 'Lookups and Calculations'!$F$10), 'Lookups and Calculations'!$F$9)</f>
        <v>1951878.888340465</v>
      </c>
      <c r="H9449" s="12">
        <f t="shared" si="294"/>
        <v>0</v>
      </c>
      <c r="I9449" s="12">
        <f t="shared" si="295"/>
        <v>0</v>
      </c>
      <c r="J9449" s="13">
        <f>(1 - Dashboard!$I$9) * H9449 * Dashboard!$I$8 * 'Lookups and Calculations'!$F$12</f>
        <v>0</v>
      </c>
      <c r="K9449" s="12">
        <f>(1 - Dashboard!$I$11) * I9449 * Dashboard!$I$10 * 'Lookups and Calculations'!$F$12</f>
        <v>0</v>
      </c>
      <c r="L9449" s="12">
        <f>(H9449 - I9449) * Dashboard!$I$13 * (Dashboard!$D$12 / 365) * 'Lookups and Calculations'!$F$12</f>
        <v>0</v>
      </c>
      <c r="M9449" s="3">
        <f>(G9449*2) * Dashboard!$I$13 * (Dashboard!$D$12 / 365) * 'Lookups and Calculations'!$F$12</f>
        <v>1602.0878730267946</v>
      </c>
      <c r="N9449" s="12">
        <f>H9449 * Dashboard!$I$14 * Dashboard!$I$15 * (Dashboard!$D$12 / 365) * 'Lookups and Calculations'!$F$12</f>
        <v>0</v>
      </c>
    </row>
    <row r="9450" spans="1:14" x14ac:dyDescent="0.35">
      <c r="A9450" s="2">
        <v>9449</v>
      </c>
      <c r="B9450" s="11">
        <v>-0.69367382199537286</v>
      </c>
      <c r="C9450" s="11">
        <v>-0.3153599461308762</v>
      </c>
      <c r="D9450" s="3">
        <f>B9450*Dashboard!$D$11*Dashboard!$D$10*SQRT(Dashboard!$D$12/365)</f>
        <v>-172226.56195580438</v>
      </c>
      <c r="E9450" s="3">
        <f>IF(Dashboard!$I$3,C9450*Dashboard!$E$11*Dashboard!$E$10*SQRT(Dashboard!$D$12/365),0)</f>
        <v>-156596.2490683432</v>
      </c>
      <c r="F9450" s="3">
        <f>D9450+IF(Dashboard!$I$3,E9450,0)</f>
        <v>-328822.81102414755</v>
      </c>
      <c r="G9450" s="3">
        <f>IF(Dashboard!$I$4, ('Lookups and Calculations'!$F$9) / (1 - 'Lookups and Calculations'!$F$10), 'Lookups and Calculations'!$F$9)</f>
        <v>1951878.888340465</v>
      </c>
      <c r="H9450" s="12">
        <f t="shared" si="294"/>
        <v>0</v>
      </c>
      <c r="I9450" s="12">
        <f t="shared" si="295"/>
        <v>0</v>
      </c>
      <c r="J9450" s="13">
        <f>(1 - Dashboard!$I$9) * H9450 * Dashboard!$I$8 * 'Lookups and Calculations'!$F$12</f>
        <v>0</v>
      </c>
      <c r="K9450" s="12">
        <f>(1 - Dashboard!$I$11) * I9450 * Dashboard!$I$10 * 'Lookups and Calculations'!$F$12</f>
        <v>0</v>
      </c>
      <c r="L9450" s="12">
        <f>(H9450 - I9450) * Dashboard!$I$13 * (Dashboard!$D$12 / 365) * 'Lookups and Calculations'!$F$12</f>
        <v>0</v>
      </c>
      <c r="M9450" s="3">
        <f>(G9450*2) * Dashboard!$I$13 * (Dashboard!$D$12 / 365) * 'Lookups and Calculations'!$F$12</f>
        <v>1602.0878730267946</v>
      </c>
      <c r="N9450" s="12">
        <f>H9450 * Dashboard!$I$14 * Dashboard!$I$15 * (Dashboard!$D$12 / 365) * 'Lookups and Calculations'!$F$12</f>
        <v>0</v>
      </c>
    </row>
    <row r="9451" spans="1:14" x14ac:dyDescent="0.35">
      <c r="A9451" s="2">
        <v>9450</v>
      </c>
      <c r="B9451" s="11">
        <v>0.45942270331879353</v>
      </c>
      <c r="C9451" s="11">
        <v>-1.1795752454761106</v>
      </c>
      <c r="D9451" s="3">
        <f>B9451*Dashboard!$D$11*Dashboard!$D$10*SQRT(Dashboard!$D$12/365)</f>
        <v>114066.28038727566</v>
      </c>
      <c r="E9451" s="3">
        <f>IF(Dashboard!$I$3,C9451*Dashboard!$E$11*Dashboard!$E$10*SQRT(Dashboard!$D$12/365),0)</f>
        <v>-585734.05152336776</v>
      </c>
      <c r="F9451" s="3">
        <f>D9451+IF(Dashboard!$I$3,E9451,0)</f>
        <v>-471667.77113609208</v>
      </c>
      <c r="G9451" s="3">
        <f>IF(Dashboard!$I$4, ('Lookups and Calculations'!$F$9) / (1 - 'Lookups and Calculations'!$F$10), 'Lookups and Calculations'!$F$9)</f>
        <v>1951878.888340465</v>
      </c>
      <c r="H9451" s="12">
        <f t="shared" si="294"/>
        <v>0</v>
      </c>
      <c r="I9451" s="12">
        <f t="shared" si="295"/>
        <v>0</v>
      </c>
      <c r="J9451" s="13">
        <f>(1 - Dashboard!$I$9) * H9451 * Dashboard!$I$8 * 'Lookups and Calculations'!$F$12</f>
        <v>0</v>
      </c>
      <c r="K9451" s="12">
        <f>(1 - Dashboard!$I$11) * I9451 * Dashboard!$I$10 * 'Lookups and Calculations'!$F$12</f>
        <v>0</v>
      </c>
      <c r="L9451" s="12">
        <f>(H9451 - I9451) * Dashboard!$I$13 * (Dashboard!$D$12 / 365) * 'Lookups and Calculations'!$F$12</f>
        <v>0</v>
      </c>
      <c r="M9451" s="3">
        <f>(G9451*2) * Dashboard!$I$13 * (Dashboard!$D$12 / 365) * 'Lookups and Calculations'!$F$12</f>
        <v>1602.0878730267946</v>
      </c>
      <c r="N9451" s="12">
        <f>H9451 * Dashboard!$I$14 * Dashboard!$I$15 * (Dashboard!$D$12 / 365) * 'Lookups and Calculations'!$F$12</f>
        <v>0</v>
      </c>
    </row>
    <row r="9452" spans="1:14" x14ac:dyDescent="0.35">
      <c r="A9452" s="2">
        <v>9451</v>
      </c>
      <c r="B9452" s="11">
        <v>-0.13281290305640478</v>
      </c>
      <c r="C9452" s="11">
        <v>-0.15679065049747962</v>
      </c>
      <c r="D9452" s="3">
        <f>B9452*Dashboard!$D$11*Dashboard!$D$10*SQRT(Dashboard!$D$12/365)</f>
        <v>-32975.022195556805</v>
      </c>
      <c r="E9452" s="3">
        <f>IF(Dashboard!$I$3,C9452*Dashboard!$E$11*Dashboard!$E$10*SQRT(Dashboard!$D$12/365),0)</f>
        <v>-77856.519377705947</v>
      </c>
      <c r="F9452" s="3">
        <f>D9452+IF(Dashboard!$I$3,E9452,0)</f>
        <v>-110831.54157326274</v>
      </c>
      <c r="G9452" s="3">
        <f>IF(Dashboard!$I$4, ('Lookups and Calculations'!$F$9) / (1 - 'Lookups and Calculations'!$F$10), 'Lookups and Calculations'!$F$9)</f>
        <v>1951878.888340465</v>
      </c>
      <c r="H9452" s="12">
        <f t="shared" si="294"/>
        <v>0</v>
      </c>
      <c r="I9452" s="12">
        <f t="shared" si="295"/>
        <v>0</v>
      </c>
      <c r="J9452" s="13">
        <f>(1 - Dashboard!$I$9) * H9452 * Dashboard!$I$8 * 'Lookups and Calculations'!$F$12</f>
        <v>0</v>
      </c>
      <c r="K9452" s="12">
        <f>(1 - Dashboard!$I$11) * I9452 * Dashboard!$I$10 * 'Lookups and Calculations'!$F$12</f>
        <v>0</v>
      </c>
      <c r="L9452" s="12">
        <f>(H9452 - I9452) * Dashboard!$I$13 * (Dashboard!$D$12 / 365) * 'Lookups and Calculations'!$F$12</f>
        <v>0</v>
      </c>
      <c r="M9452" s="3">
        <f>(G9452*2) * Dashboard!$I$13 * (Dashboard!$D$12 / 365) * 'Lookups and Calculations'!$F$12</f>
        <v>1602.0878730267946</v>
      </c>
      <c r="N9452" s="12">
        <f>H9452 * Dashboard!$I$14 * Dashboard!$I$15 * (Dashboard!$D$12 / 365) * 'Lookups and Calculations'!$F$12</f>
        <v>0</v>
      </c>
    </row>
    <row r="9453" spans="1:14" x14ac:dyDescent="0.35">
      <c r="A9453" s="2">
        <v>9452</v>
      </c>
      <c r="B9453" s="11">
        <v>0.6104699899167273</v>
      </c>
      <c r="C9453" s="11">
        <v>7.0126097787005194E-3</v>
      </c>
      <c r="D9453" s="3">
        <f>B9453*Dashboard!$D$11*Dashboard!$D$10*SQRT(Dashboard!$D$12/365)</f>
        <v>151568.5675410335</v>
      </c>
      <c r="E9453" s="3">
        <f>IF(Dashboard!$I$3,C9453*Dashboard!$E$11*Dashboard!$E$10*SQRT(Dashboard!$D$12/365),0)</f>
        <v>3482.2062883938593</v>
      </c>
      <c r="F9453" s="3">
        <f>D9453+IF(Dashboard!$I$3,E9453,0)</f>
        <v>155050.77382942734</v>
      </c>
      <c r="G9453" s="3">
        <f>IF(Dashboard!$I$4, ('Lookups and Calculations'!$F$9) / (1 - 'Lookups and Calculations'!$F$10), 'Lookups and Calculations'!$F$9)</f>
        <v>1951878.888340465</v>
      </c>
      <c r="H9453" s="12">
        <f t="shared" si="294"/>
        <v>0</v>
      </c>
      <c r="I9453" s="12">
        <f t="shared" si="295"/>
        <v>0</v>
      </c>
      <c r="J9453" s="13">
        <f>(1 - Dashboard!$I$9) * H9453 * Dashboard!$I$8 * 'Lookups and Calculations'!$F$12</f>
        <v>0</v>
      </c>
      <c r="K9453" s="12">
        <f>(1 - Dashboard!$I$11) * I9453 * Dashboard!$I$10 * 'Lookups and Calculations'!$F$12</f>
        <v>0</v>
      </c>
      <c r="L9453" s="12">
        <f>(H9453 - I9453) * Dashboard!$I$13 * (Dashboard!$D$12 / 365) * 'Lookups and Calculations'!$F$12</f>
        <v>0</v>
      </c>
      <c r="M9453" s="3">
        <f>(G9453*2) * Dashboard!$I$13 * (Dashboard!$D$12 / 365) * 'Lookups and Calculations'!$F$12</f>
        <v>1602.0878730267946</v>
      </c>
      <c r="N9453" s="12">
        <f>H9453 * Dashboard!$I$14 * Dashboard!$I$15 * (Dashboard!$D$12 / 365) * 'Lookups and Calculations'!$F$12</f>
        <v>0</v>
      </c>
    </row>
    <row r="9454" spans="1:14" x14ac:dyDescent="0.35">
      <c r="A9454" s="2">
        <v>9453</v>
      </c>
      <c r="B9454" s="11">
        <v>1.4408186930692555</v>
      </c>
      <c r="C9454" s="11">
        <v>-0.34188255366116987</v>
      </c>
      <c r="D9454" s="3">
        <f>B9454*Dashboard!$D$11*Dashboard!$D$10*SQRT(Dashboard!$D$12/365)</f>
        <v>357729.01043774514</v>
      </c>
      <c r="E9454" s="3">
        <f>IF(Dashboard!$I$3,C9454*Dashboard!$E$11*Dashboard!$E$10*SQRT(Dashboard!$D$12/365),0)</f>
        <v>-169766.40877223955</v>
      </c>
      <c r="F9454" s="3">
        <f>D9454+IF(Dashboard!$I$3,E9454,0)</f>
        <v>187962.60166550559</v>
      </c>
      <c r="G9454" s="3">
        <f>IF(Dashboard!$I$4, ('Lookups and Calculations'!$F$9) / (1 - 'Lookups and Calculations'!$F$10), 'Lookups and Calculations'!$F$9)</f>
        <v>1951878.888340465</v>
      </c>
      <c r="H9454" s="12">
        <f t="shared" si="294"/>
        <v>0</v>
      </c>
      <c r="I9454" s="12">
        <f t="shared" si="295"/>
        <v>0</v>
      </c>
      <c r="J9454" s="13">
        <f>(1 - Dashboard!$I$9) * H9454 * Dashboard!$I$8 * 'Lookups and Calculations'!$F$12</f>
        <v>0</v>
      </c>
      <c r="K9454" s="12">
        <f>(1 - Dashboard!$I$11) * I9454 * Dashboard!$I$10 * 'Lookups and Calculations'!$F$12</f>
        <v>0</v>
      </c>
      <c r="L9454" s="12">
        <f>(H9454 - I9454) * Dashboard!$I$13 * (Dashboard!$D$12 / 365) * 'Lookups and Calculations'!$F$12</f>
        <v>0</v>
      </c>
      <c r="M9454" s="3">
        <f>(G9454*2) * Dashboard!$I$13 * (Dashboard!$D$12 / 365) * 'Lookups and Calculations'!$F$12</f>
        <v>1602.0878730267946</v>
      </c>
      <c r="N9454" s="12">
        <f>H9454 * Dashboard!$I$14 * Dashboard!$I$15 * (Dashboard!$D$12 / 365) * 'Lookups and Calculations'!$F$12</f>
        <v>0</v>
      </c>
    </row>
    <row r="9455" spans="1:14" x14ac:dyDescent="0.35">
      <c r="A9455" s="2">
        <v>9454</v>
      </c>
      <c r="B9455" s="11">
        <v>-1.247898581738716</v>
      </c>
      <c r="C9455" s="11">
        <v>-1.1016405732795091</v>
      </c>
      <c r="D9455" s="3">
        <f>B9455*Dashboard!$D$11*Dashboard!$D$10*SQRT(Dashboard!$D$12/365)</f>
        <v>-309830.46438765142</v>
      </c>
      <c r="E9455" s="3">
        <f>IF(Dashboard!$I$3,C9455*Dashboard!$E$11*Dashboard!$E$10*SQRT(Dashboard!$D$12/365),0)</f>
        <v>-547034.53534164617</v>
      </c>
      <c r="F9455" s="3">
        <f>D9455+IF(Dashboard!$I$3,E9455,0)</f>
        <v>-856864.99972929759</v>
      </c>
      <c r="G9455" s="3">
        <f>IF(Dashboard!$I$4, ('Lookups and Calculations'!$F$9) / (1 - 'Lookups and Calculations'!$F$10), 'Lookups and Calculations'!$F$9)</f>
        <v>1951878.888340465</v>
      </c>
      <c r="H9455" s="12">
        <f t="shared" si="294"/>
        <v>0</v>
      </c>
      <c r="I9455" s="12">
        <f t="shared" si="295"/>
        <v>0</v>
      </c>
      <c r="J9455" s="13">
        <f>(1 - Dashboard!$I$9) * H9455 * Dashboard!$I$8 * 'Lookups and Calculations'!$F$12</f>
        <v>0</v>
      </c>
      <c r="K9455" s="12">
        <f>(1 - Dashboard!$I$11) * I9455 * Dashboard!$I$10 * 'Lookups and Calculations'!$F$12</f>
        <v>0</v>
      </c>
      <c r="L9455" s="12">
        <f>(H9455 - I9455) * Dashboard!$I$13 * (Dashboard!$D$12 / 365) * 'Lookups and Calculations'!$F$12</f>
        <v>0</v>
      </c>
      <c r="M9455" s="3">
        <f>(G9455*2) * Dashboard!$I$13 * (Dashboard!$D$12 / 365) * 'Lookups and Calculations'!$F$12</f>
        <v>1602.0878730267946</v>
      </c>
      <c r="N9455" s="12">
        <f>H9455 * Dashboard!$I$14 * Dashboard!$I$15 * (Dashboard!$D$12 / 365) * 'Lookups and Calculations'!$F$12</f>
        <v>0</v>
      </c>
    </row>
    <row r="9456" spans="1:14" x14ac:dyDescent="0.35">
      <c r="A9456" s="2">
        <v>9455</v>
      </c>
      <c r="B9456" s="11">
        <v>2.2845216150986949</v>
      </c>
      <c r="C9456" s="11">
        <v>0.10479860636469075</v>
      </c>
      <c r="D9456" s="3">
        <f>B9456*Dashboard!$D$11*Dashboard!$D$10*SQRT(Dashboard!$D$12/365)</f>
        <v>567205.06238852162</v>
      </c>
      <c r="E9456" s="3">
        <f>IF(Dashboard!$I$3,C9456*Dashboard!$E$11*Dashboard!$E$10*SQRT(Dashboard!$D$12/365),0)</f>
        <v>52039.166246843801</v>
      </c>
      <c r="F9456" s="3">
        <f>D9456+IF(Dashboard!$I$3,E9456,0)</f>
        <v>619244.22863536538</v>
      </c>
      <c r="G9456" s="3">
        <f>IF(Dashboard!$I$4, ('Lookups and Calculations'!$F$9) / (1 - 'Lookups and Calculations'!$F$10), 'Lookups and Calculations'!$F$9)</f>
        <v>1951878.888340465</v>
      </c>
      <c r="H9456" s="12">
        <f t="shared" si="294"/>
        <v>0</v>
      </c>
      <c r="I9456" s="12">
        <f t="shared" si="295"/>
        <v>0</v>
      </c>
      <c r="J9456" s="13">
        <f>(1 - Dashboard!$I$9) * H9456 * Dashboard!$I$8 * 'Lookups and Calculations'!$F$12</f>
        <v>0</v>
      </c>
      <c r="K9456" s="12">
        <f>(1 - Dashboard!$I$11) * I9456 * Dashboard!$I$10 * 'Lookups and Calculations'!$F$12</f>
        <v>0</v>
      </c>
      <c r="L9456" s="12">
        <f>(H9456 - I9456) * Dashboard!$I$13 * (Dashboard!$D$12 / 365) * 'Lookups and Calculations'!$F$12</f>
        <v>0</v>
      </c>
      <c r="M9456" s="3">
        <f>(G9456*2) * Dashboard!$I$13 * (Dashboard!$D$12 / 365) * 'Lookups and Calculations'!$F$12</f>
        <v>1602.0878730267946</v>
      </c>
      <c r="N9456" s="12">
        <f>H9456 * Dashboard!$I$14 * Dashboard!$I$15 * (Dashboard!$D$12 / 365) * 'Lookups and Calculations'!$F$12</f>
        <v>0</v>
      </c>
    </row>
    <row r="9457" spans="1:14" x14ac:dyDescent="0.35">
      <c r="A9457" s="2">
        <v>9456</v>
      </c>
      <c r="B9457" s="11">
        <v>0.61320986576154235</v>
      </c>
      <c r="C9457" s="11">
        <v>-1.5454944302631135</v>
      </c>
      <c r="D9457" s="3">
        <f>B9457*Dashboard!$D$11*Dashboard!$D$10*SQRT(Dashboard!$D$12/365)</f>
        <v>152248.82875599599</v>
      </c>
      <c r="E9457" s="3">
        <f>IF(Dashboard!$I$3,C9457*Dashboard!$E$11*Dashboard!$E$10*SQRT(Dashboard!$D$12/365),0)</f>
        <v>-767436.17477274872</v>
      </c>
      <c r="F9457" s="3">
        <f>D9457+IF(Dashboard!$I$3,E9457,0)</f>
        <v>-615187.34601675277</v>
      </c>
      <c r="G9457" s="3">
        <f>IF(Dashboard!$I$4, ('Lookups and Calculations'!$F$9) / (1 - 'Lookups and Calculations'!$F$10), 'Lookups and Calculations'!$F$9)</f>
        <v>1951878.888340465</v>
      </c>
      <c r="H9457" s="12">
        <f t="shared" si="294"/>
        <v>0</v>
      </c>
      <c r="I9457" s="12">
        <f t="shared" si="295"/>
        <v>0</v>
      </c>
      <c r="J9457" s="13">
        <f>(1 - Dashboard!$I$9) * H9457 * Dashboard!$I$8 * 'Lookups and Calculations'!$F$12</f>
        <v>0</v>
      </c>
      <c r="K9457" s="12">
        <f>(1 - Dashboard!$I$11) * I9457 * Dashboard!$I$10 * 'Lookups and Calculations'!$F$12</f>
        <v>0</v>
      </c>
      <c r="L9457" s="12">
        <f>(H9457 - I9457) * Dashboard!$I$13 * (Dashboard!$D$12 / 365) * 'Lookups and Calculations'!$F$12</f>
        <v>0</v>
      </c>
      <c r="M9457" s="3">
        <f>(G9457*2) * Dashboard!$I$13 * (Dashboard!$D$12 / 365) * 'Lookups and Calculations'!$F$12</f>
        <v>1602.0878730267946</v>
      </c>
      <c r="N9457" s="12">
        <f>H9457 * Dashboard!$I$14 * Dashboard!$I$15 * (Dashboard!$D$12 / 365) * 'Lookups and Calculations'!$F$12</f>
        <v>0</v>
      </c>
    </row>
    <row r="9458" spans="1:14" x14ac:dyDescent="0.35">
      <c r="A9458" s="2">
        <v>9457</v>
      </c>
      <c r="B9458" s="11">
        <v>-1.4975176062366022</v>
      </c>
      <c r="C9458" s="11">
        <v>2.3150257192529184</v>
      </c>
      <c r="D9458" s="3">
        <f>B9458*Dashboard!$D$11*Dashboard!$D$10*SQRT(Dashboard!$D$12/365)</f>
        <v>-371806.31676214025</v>
      </c>
      <c r="E9458" s="3">
        <f>IF(Dashboard!$I$3,C9458*Dashboard!$E$11*Dashboard!$E$10*SQRT(Dashboard!$D$12/365),0)</f>
        <v>1149557.3505117886</v>
      </c>
      <c r="F9458" s="3">
        <f>D9458+IF(Dashboard!$I$3,E9458,0)</f>
        <v>777751.03374964837</v>
      </c>
      <c r="G9458" s="3">
        <f>IF(Dashboard!$I$4, ('Lookups and Calculations'!$F$9) / (1 - 'Lookups and Calculations'!$F$10), 'Lookups and Calculations'!$F$9)</f>
        <v>1951878.888340465</v>
      </c>
      <c r="H9458" s="12">
        <f t="shared" si="294"/>
        <v>0</v>
      </c>
      <c r="I9458" s="12">
        <f t="shared" si="295"/>
        <v>0</v>
      </c>
      <c r="J9458" s="13">
        <f>(1 - Dashboard!$I$9) * H9458 * Dashboard!$I$8 * 'Lookups and Calculations'!$F$12</f>
        <v>0</v>
      </c>
      <c r="K9458" s="12">
        <f>(1 - Dashboard!$I$11) * I9458 * Dashboard!$I$10 * 'Lookups and Calculations'!$F$12</f>
        <v>0</v>
      </c>
      <c r="L9458" s="12">
        <f>(H9458 - I9458) * Dashboard!$I$13 * (Dashboard!$D$12 / 365) * 'Lookups and Calculations'!$F$12</f>
        <v>0</v>
      </c>
      <c r="M9458" s="3">
        <f>(G9458*2) * Dashboard!$I$13 * (Dashboard!$D$12 / 365) * 'Lookups and Calculations'!$F$12</f>
        <v>1602.0878730267946</v>
      </c>
      <c r="N9458" s="12">
        <f>H9458 * Dashboard!$I$14 * Dashboard!$I$15 * (Dashboard!$D$12 / 365) * 'Lookups and Calculations'!$F$12</f>
        <v>0</v>
      </c>
    </row>
    <row r="9459" spans="1:14" x14ac:dyDescent="0.35">
      <c r="A9459" s="2">
        <v>9458</v>
      </c>
      <c r="B9459" s="11">
        <v>0.22153251136890326</v>
      </c>
      <c r="C9459" s="11">
        <v>-1.1064047981874843</v>
      </c>
      <c r="D9459" s="3">
        <f>B9459*Dashboard!$D$11*Dashboard!$D$10*SQRT(Dashboard!$D$12/365)</f>
        <v>55002.483277732608</v>
      </c>
      <c r="E9459" s="3">
        <f>IF(Dashboard!$I$3,C9459*Dashboard!$E$11*Dashboard!$E$10*SQRT(Dashboard!$D$12/365),0)</f>
        <v>-549400.27569472592</v>
      </c>
      <c r="F9459" s="3">
        <f>D9459+IF(Dashboard!$I$3,E9459,0)</f>
        <v>-494397.7924169933</v>
      </c>
      <c r="G9459" s="3">
        <f>IF(Dashboard!$I$4, ('Lookups and Calculations'!$F$9) / (1 - 'Lookups and Calculations'!$F$10), 'Lookups and Calculations'!$F$9)</f>
        <v>1951878.888340465</v>
      </c>
      <c r="H9459" s="12">
        <f t="shared" si="294"/>
        <v>0</v>
      </c>
      <c r="I9459" s="12">
        <f t="shared" si="295"/>
        <v>0</v>
      </c>
      <c r="J9459" s="13">
        <f>(1 - Dashboard!$I$9) * H9459 * Dashboard!$I$8 * 'Lookups and Calculations'!$F$12</f>
        <v>0</v>
      </c>
      <c r="K9459" s="12">
        <f>(1 - Dashboard!$I$11) * I9459 * Dashboard!$I$10 * 'Lookups and Calculations'!$F$12</f>
        <v>0</v>
      </c>
      <c r="L9459" s="12">
        <f>(H9459 - I9459) * Dashboard!$I$13 * (Dashboard!$D$12 / 365) * 'Lookups and Calculations'!$F$12</f>
        <v>0</v>
      </c>
      <c r="M9459" s="3">
        <f>(G9459*2) * Dashboard!$I$13 * (Dashboard!$D$12 / 365) * 'Lookups and Calculations'!$F$12</f>
        <v>1602.0878730267946</v>
      </c>
      <c r="N9459" s="12">
        <f>H9459 * Dashboard!$I$14 * Dashboard!$I$15 * (Dashboard!$D$12 / 365) * 'Lookups and Calculations'!$F$12</f>
        <v>0</v>
      </c>
    </row>
    <row r="9460" spans="1:14" x14ac:dyDescent="0.35">
      <c r="A9460" s="2">
        <v>9459</v>
      </c>
      <c r="B9460" s="11">
        <v>-0.99287062751612143</v>
      </c>
      <c r="C9460" s="11">
        <v>-2.0200278493175983</v>
      </c>
      <c r="D9460" s="3">
        <f>B9460*Dashboard!$D$11*Dashboard!$D$10*SQRT(Dashboard!$D$12/365)</f>
        <v>-246511.67338580111</v>
      </c>
      <c r="E9460" s="3">
        <f>IF(Dashboard!$I$3,C9460*Dashboard!$E$11*Dashboard!$E$10*SQRT(Dashboard!$D$12/365),0)</f>
        <v>-1003072.1659416127</v>
      </c>
      <c r="F9460" s="3">
        <f>D9460+IF(Dashboard!$I$3,E9460,0)</f>
        <v>-1249583.8393274138</v>
      </c>
      <c r="G9460" s="3">
        <f>IF(Dashboard!$I$4, ('Lookups and Calculations'!$F$9) / (1 - 'Lookups and Calculations'!$F$10), 'Lookups and Calculations'!$F$9)</f>
        <v>1951878.888340465</v>
      </c>
      <c r="H9460" s="12">
        <f t="shared" si="294"/>
        <v>0</v>
      </c>
      <c r="I9460" s="12">
        <f t="shared" si="295"/>
        <v>0</v>
      </c>
      <c r="J9460" s="13">
        <f>(1 - Dashboard!$I$9) * H9460 * Dashboard!$I$8 * 'Lookups and Calculations'!$F$12</f>
        <v>0</v>
      </c>
      <c r="K9460" s="12">
        <f>(1 - Dashboard!$I$11) * I9460 * Dashboard!$I$10 * 'Lookups and Calculations'!$F$12</f>
        <v>0</v>
      </c>
      <c r="L9460" s="12">
        <f>(H9460 - I9460) * Dashboard!$I$13 * (Dashboard!$D$12 / 365) * 'Lookups and Calculations'!$F$12</f>
        <v>0</v>
      </c>
      <c r="M9460" s="3">
        <f>(G9460*2) * Dashboard!$I$13 * (Dashboard!$D$12 / 365) * 'Lookups and Calculations'!$F$12</f>
        <v>1602.0878730267946</v>
      </c>
      <c r="N9460" s="12">
        <f>H9460 * Dashboard!$I$14 * Dashboard!$I$15 * (Dashboard!$D$12 / 365) * 'Lookups and Calculations'!$F$12</f>
        <v>0</v>
      </c>
    </row>
    <row r="9461" spans="1:14" x14ac:dyDescent="0.35">
      <c r="A9461" s="2">
        <v>9460</v>
      </c>
      <c r="B9461" s="11">
        <v>0.86459819398870819</v>
      </c>
      <c r="C9461" s="11">
        <v>0.7859656239740862</v>
      </c>
      <c r="D9461" s="3">
        <f>B9461*Dashboard!$D$11*Dashboard!$D$10*SQRT(Dashboard!$D$12/365)</f>
        <v>214663.96698600819</v>
      </c>
      <c r="E9461" s="3">
        <f>IF(Dashboard!$I$3,C9461*Dashboard!$E$11*Dashboard!$E$10*SQRT(Dashboard!$D$12/365),0)</f>
        <v>390281.86718399293</v>
      </c>
      <c r="F9461" s="3">
        <f>D9461+IF(Dashboard!$I$3,E9461,0)</f>
        <v>604945.83417000109</v>
      </c>
      <c r="G9461" s="3">
        <f>IF(Dashboard!$I$4, ('Lookups and Calculations'!$F$9) / (1 - 'Lookups and Calculations'!$F$10), 'Lookups and Calculations'!$F$9)</f>
        <v>1951878.888340465</v>
      </c>
      <c r="H9461" s="12">
        <f t="shared" si="294"/>
        <v>0</v>
      </c>
      <c r="I9461" s="12">
        <f t="shared" si="295"/>
        <v>0</v>
      </c>
      <c r="J9461" s="13">
        <f>(1 - Dashboard!$I$9) * H9461 * Dashboard!$I$8 * 'Lookups and Calculations'!$F$12</f>
        <v>0</v>
      </c>
      <c r="K9461" s="12">
        <f>(1 - Dashboard!$I$11) * I9461 * Dashboard!$I$10 * 'Lookups and Calculations'!$F$12</f>
        <v>0</v>
      </c>
      <c r="L9461" s="12">
        <f>(H9461 - I9461) * Dashboard!$I$13 * (Dashboard!$D$12 / 365) * 'Lookups and Calculations'!$F$12</f>
        <v>0</v>
      </c>
      <c r="M9461" s="3">
        <f>(G9461*2) * Dashboard!$I$13 * (Dashboard!$D$12 / 365) * 'Lookups and Calculations'!$F$12</f>
        <v>1602.0878730267946</v>
      </c>
      <c r="N9461" s="12">
        <f>H9461 * Dashboard!$I$14 * Dashboard!$I$15 * (Dashboard!$D$12 / 365) * 'Lookups and Calculations'!$F$12</f>
        <v>0</v>
      </c>
    </row>
    <row r="9462" spans="1:14" x14ac:dyDescent="0.35">
      <c r="A9462" s="2">
        <v>9461</v>
      </c>
      <c r="B9462" s="11">
        <v>0.10880231905488554</v>
      </c>
      <c r="C9462" s="11">
        <v>-1.1452031234731364</v>
      </c>
      <c r="D9462" s="3">
        <f>B9462*Dashboard!$D$11*Dashboard!$D$10*SQRT(Dashboard!$D$12/365)</f>
        <v>27013.631983025069</v>
      </c>
      <c r="E9462" s="3">
        <f>IF(Dashboard!$I$3,C9462*Dashboard!$E$11*Dashboard!$E$10*SQRT(Dashboard!$D$12/365),0)</f>
        <v>-568666.10917931539</v>
      </c>
      <c r="F9462" s="3">
        <f>D9462+IF(Dashboard!$I$3,E9462,0)</f>
        <v>-541652.47719629027</v>
      </c>
      <c r="G9462" s="3">
        <f>IF(Dashboard!$I$4, ('Lookups and Calculations'!$F$9) / (1 - 'Lookups and Calculations'!$F$10), 'Lookups and Calculations'!$F$9)</f>
        <v>1951878.888340465</v>
      </c>
      <c r="H9462" s="12">
        <f t="shared" si="294"/>
        <v>0</v>
      </c>
      <c r="I9462" s="12">
        <f t="shared" si="295"/>
        <v>0</v>
      </c>
      <c r="J9462" s="13">
        <f>(1 - Dashboard!$I$9) * H9462 * Dashboard!$I$8 * 'Lookups and Calculations'!$F$12</f>
        <v>0</v>
      </c>
      <c r="K9462" s="12">
        <f>(1 - Dashboard!$I$11) * I9462 * Dashboard!$I$10 * 'Lookups and Calculations'!$F$12</f>
        <v>0</v>
      </c>
      <c r="L9462" s="12">
        <f>(H9462 - I9462) * Dashboard!$I$13 * (Dashboard!$D$12 / 365) * 'Lookups and Calculations'!$F$12</f>
        <v>0</v>
      </c>
      <c r="M9462" s="3">
        <f>(G9462*2) * Dashboard!$I$13 * (Dashboard!$D$12 / 365) * 'Lookups and Calculations'!$F$12</f>
        <v>1602.0878730267946</v>
      </c>
      <c r="N9462" s="12">
        <f>H9462 * Dashboard!$I$14 * Dashboard!$I$15 * (Dashboard!$D$12 / 365) * 'Lookups and Calculations'!$F$12</f>
        <v>0</v>
      </c>
    </row>
    <row r="9463" spans="1:14" x14ac:dyDescent="0.35">
      <c r="A9463" s="2">
        <v>9462</v>
      </c>
      <c r="B9463" s="11">
        <v>2.1377638964677486</v>
      </c>
      <c r="C9463" s="11">
        <v>-1.8729816495281948</v>
      </c>
      <c r="D9463" s="3">
        <f>B9463*Dashboard!$D$11*Dashboard!$D$10*SQRT(Dashboard!$D$12/365)</f>
        <v>530767.7967474754</v>
      </c>
      <c r="E9463" s="3">
        <f>IF(Dashboard!$I$3,C9463*Dashboard!$E$11*Dashboard!$E$10*SQRT(Dashboard!$D$12/365),0)</f>
        <v>-930054.38543622638</v>
      </c>
      <c r="F9463" s="3">
        <f>D9463+IF(Dashboard!$I$3,E9463,0)</f>
        <v>-399286.58868875098</v>
      </c>
      <c r="G9463" s="3">
        <f>IF(Dashboard!$I$4, ('Lookups and Calculations'!$F$9) / (1 - 'Lookups and Calculations'!$F$10), 'Lookups and Calculations'!$F$9)</f>
        <v>1951878.888340465</v>
      </c>
      <c r="H9463" s="12">
        <f t="shared" si="294"/>
        <v>0</v>
      </c>
      <c r="I9463" s="12">
        <f t="shared" si="295"/>
        <v>0</v>
      </c>
      <c r="J9463" s="13">
        <f>(1 - Dashboard!$I$9) * H9463 * Dashboard!$I$8 * 'Lookups and Calculations'!$F$12</f>
        <v>0</v>
      </c>
      <c r="K9463" s="12">
        <f>(1 - Dashboard!$I$11) * I9463 * Dashboard!$I$10 * 'Lookups and Calculations'!$F$12</f>
        <v>0</v>
      </c>
      <c r="L9463" s="12">
        <f>(H9463 - I9463) * Dashboard!$I$13 * (Dashboard!$D$12 / 365) * 'Lookups and Calculations'!$F$12</f>
        <v>0</v>
      </c>
      <c r="M9463" s="3">
        <f>(G9463*2) * Dashboard!$I$13 * (Dashboard!$D$12 / 365) * 'Lookups and Calculations'!$F$12</f>
        <v>1602.0878730267946</v>
      </c>
      <c r="N9463" s="12">
        <f>H9463 * Dashboard!$I$14 * Dashboard!$I$15 * (Dashboard!$D$12 / 365) * 'Lookups and Calculations'!$F$12</f>
        <v>0</v>
      </c>
    </row>
    <row r="9464" spans="1:14" x14ac:dyDescent="0.35">
      <c r="A9464" s="2">
        <v>9463</v>
      </c>
      <c r="B9464" s="11">
        <v>0.57747053111267321</v>
      </c>
      <c r="C9464" s="11">
        <v>-1.2343507073149662</v>
      </c>
      <c r="D9464" s="3">
        <f>B9464*Dashboard!$D$11*Dashboard!$D$10*SQRT(Dashboard!$D$12/365)</f>
        <v>143375.40361295559</v>
      </c>
      <c r="E9464" s="3">
        <f>IF(Dashboard!$I$3,C9464*Dashboard!$E$11*Dashboard!$E$10*SQRT(Dashboard!$D$12/365),0)</f>
        <v>-612933.54838461836</v>
      </c>
      <c r="F9464" s="3">
        <f>D9464+IF(Dashboard!$I$3,E9464,0)</f>
        <v>-469558.14477166277</v>
      </c>
      <c r="G9464" s="3">
        <f>IF(Dashboard!$I$4, ('Lookups and Calculations'!$F$9) / (1 - 'Lookups and Calculations'!$F$10), 'Lookups and Calculations'!$F$9)</f>
        <v>1951878.888340465</v>
      </c>
      <c r="H9464" s="12">
        <f t="shared" si="294"/>
        <v>0</v>
      </c>
      <c r="I9464" s="12">
        <f t="shared" si="295"/>
        <v>0</v>
      </c>
      <c r="J9464" s="13">
        <f>(1 - Dashboard!$I$9) * H9464 * Dashboard!$I$8 * 'Lookups and Calculations'!$F$12</f>
        <v>0</v>
      </c>
      <c r="K9464" s="12">
        <f>(1 - Dashboard!$I$11) * I9464 * Dashboard!$I$10 * 'Lookups and Calculations'!$F$12</f>
        <v>0</v>
      </c>
      <c r="L9464" s="12">
        <f>(H9464 - I9464) * Dashboard!$I$13 * (Dashboard!$D$12 / 365) * 'Lookups and Calculations'!$F$12</f>
        <v>0</v>
      </c>
      <c r="M9464" s="3">
        <f>(G9464*2) * Dashboard!$I$13 * (Dashboard!$D$12 / 365) * 'Lookups and Calculations'!$F$12</f>
        <v>1602.0878730267946</v>
      </c>
      <c r="N9464" s="12">
        <f>H9464 * Dashboard!$I$14 * Dashboard!$I$15 * (Dashboard!$D$12 / 365) * 'Lookups and Calculations'!$F$12</f>
        <v>0</v>
      </c>
    </row>
    <row r="9465" spans="1:14" x14ac:dyDescent="0.35">
      <c r="A9465" s="2">
        <v>9464</v>
      </c>
      <c r="B9465" s="11">
        <v>0.72271003287650881</v>
      </c>
      <c r="C9465" s="11">
        <v>0.67524321387690434</v>
      </c>
      <c r="D9465" s="3">
        <f>B9465*Dashboard!$D$11*Dashboard!$D$10*SQRT(Dashboard!$D$12/365)</f>
        <v>179435.72368818289</v>
      </c>
      <c r="E9465" s="3">
        <f>IF(Dashboard!$I$3,C9465*Dashboard!$E$11*Dashboard!$E$10*SQRT(Dashboard!$D$12/365),0)</f>
        <v>335301.15602598852</v>
      </c>
      <c r="F9465" s="3">
        <f>D9465+IF(Dashboard!$I$3,E9465,0)</f>
        <v>514736.8797141714</v>
      </c>
      <c r="G9465" s="3">
        <f>IF(Dashboard!$I$4, ('Lookups and Calculations'!$F$9) / (1 - 'Lookups and Calculations'!$F$10), 'Lookups and Calculations'!$F$9)</f>
        <v>1951878.888340465</v>
      </c>
      <c r="H9465" s="12">
        <f t="shared" si="294"/>
        <v>0</v>
      </c>
      <c r="I9465" s="12">
        <f t="shared" si="295"/>
        <v>0</v>
      </c>
      <c r="J9465" s="13">
        <f>(1 - Dashboard!$I$9) * H9465 * Dashboard!$I$8 * 'Lookups and Calculations'!$F$12</f>
        <v>0</v>
      </c>
      <c r="K9465" s="12">
        <f>(1 - Dashboard!$I$11) * I9465 * Dashboard!$I$10 * 'Lookups and Calculations'!$F$12</f>
        <v>0</v>
      </c>
      <c r="L9465" s="12">
        <f>(H9465 - I9465) * Dashboard!$I$13 * (Dashboard!$D$12 / 365) * 'Lookups and Calculations'!$F$12</f>
        <v>0</v>
      </c>
      <c r="M9465" s="3">
        <f>(G9465*2) * Dashboard!$I$13 * (Dashboard!$D$12 / 365) * 'Lookups and Calculations'!$F$12</f>
        <v>1602.0878730267946</v>
      </c>
      <c r="N9465" s="12">
        <f>H9465 * Dashboard!$I$14 * Dashboard!$I$15 * (Dashboard!$D$12 / 365) * 'Lookups and Calculations'!$F$12</f>
        <v>0</v>
      </c>
    </row>
    <row r="9466" spans="1:14" x14ac:dyDescent="0.35">
      <c r="A9466" s="2">
        <v>9465</v>
      </c>
      <c r="B9466" s="11">
        <v>0.30001025238419909</v>
      </c>
      <c r="C9466" s="11">
        <v>-4.3016990174961557E-2</v>
      </c>
      <c r="D9466" s="3">
        <f>B9466*Dashboard!$D$11*Dashboard!$D$10*SQRT(Dashboard!$D$12/365)</f>
        <v>74487.075454273727</v>
      </c>
      <c r="E9466" s="3">
        <f>IF(Dashboard!$I$3,C9466*Dashboard!$E$11*Dashboard!$E$10*SQRT(Dashboard!$D$12/365),0)</f>
        <v>-21360.668627249033</v>
      </c>
      <c r="F9466" s="3">
        <f>D9466+IF(Dashboard!$I$3,E9466,0)</f>
        <v>53126.406827024693</v>
      </c>
      <c r="G9466" s="3">
        <f>IF(Dashboard!$I$4, ('Lookups and Calculations'!$F$9) / (1 - 'Lookups and Calculations'!$F$10), 'Lookups and Calculations'!$F$9)</f>
        <v>1951878.888340465</v>
      </c>
      <c r="H9466" s="12">
        <f t="shared" si="294"/>
        <v>0</v>
      </c>
      <c r="I9466" s="12">
        <f t="shared" si="295"/>
        <v>0</v>
      </c>
      <c r="J9466" s="13">
        <f>(1 - Dashboard!$I$9) * H9466 * Dashboard!$I$8 * 'Lookups and Calculations'!$F$12</f>
        <v>0</v>
      </c>
      <c r="K9466" s="12">
        <f>(1 - Dashboard!$I$11) * I9466 * Dashboard!$I$10 * 'Lookups and Calculations'!$F$12</f>
        <v>0</v>
      </c>
      <c r="L9466" s="12">
        <f>(H9466 - I9466) * Dashboard!$I$13 * (Dashboard!$D$12 / 365) * 'Lookups and Calculations'!$F$12</f>
        <v>0</v>
      </c>
      <c r="M9466" s="3">
        <f>(G9466*2) * Dashboard!$I$13 * (Dashboard!$D$12 / 365) * 'Lookups and Calculations'!$F$12</f>
        <v>1602.0878730267946</v>
      </c>
      <c r="N9466" s="12">
        <f>H9466 * Dashboard!$I$14 * Dashboard!$I$15 * (Dashboard!$D$12 / 365) * 'Lookups and Calculations'!$F$12</f>
        <v>0</v>
      </c>
    </row>
    <row r="9467" spans="1:14" x14ac:dyDescent="0.35">
      <c r="A9467" s="2">
        <v>9466</v>
      </c>
      <c r="B9467" s="11">
        <v>0.44458008192261822</v>
      </c>
      <c r="C9467" s="11">
        <v>-0.8714138383093345</v>
      </c>
      <c r="D9467" s="3">
        <f>B9467*Dashboard!$D$11*Dashboard!$D$10*SQRT(Dashboard!$D$12/365)</f>
        <v>110381.1281263446</v>
      </c>
      <c r="E9467" s="3">
        <f>IF(Dashboard!$I$3,C9467*Dashboard!$E$11*Dashboard!$E$10*SQRT(Dashboard!$D$12/365),0)</f>
        <v>-432712.33439663815</v>
      </c>
      <c r="F9467" s="3">
        <f>D9467+IF(Dashboard!$I$3,E9467,0)</f>
        <v>-322331.20627029357</v>
      </c>
      <c r="G9467" s="3">
        <f>IF(Dashboard!$I$4, ('Lookups and Calculations'!$F$9) / (1 - 'Lookups and Calculations'!$F$10), 'Lookups and Calculations'!$F$9)</f>
        <v>1951878.888340465</v>
      </c>
      <c r="H9467" s="12">
        <f t="shared" si="294"/>
        <v>0</v>
      </c>
      <c r="I9467" s="12">
        <f t="shared" si="295"/>
        <v>0</v>
      </c>
      <c r="J9467" s="13">
        <f>(1 - Dashboard!$I$9) * H9467 * Dashboard!$I$8 * 'Lookups and Calculations'!$F$12</f>
        <v>0</v>
      </c>
      <c r="K9467" s="12">
        <f>(1 - Dashboard!$I$11) * I9467 * Dashboard!$I$10 * 'Lookups and Calculations'!$F$12</f>
        <v>0</v>
      </c>
      <c r="L9467" s="12">
        <f>(H9467 - I9467) * Dashboard!$I$13 * (Dashboard!$D$12 / 365) * 'Lookups and Calculations'!$F$12</f>
        <v>0</v>
      </c>
      <c r="M9467" s="3">
        <f>(G9467*2) * Dashboard!$I$13 * (Dashboard!$D$12 / 365) * 'Lookups and Calculations'!$F$12</f>
        <v>1602.0878730267946</v>
      </c>
      <c r="N9467" s="12">
        <f>H9467 * Dashboard!$I$14 * Dashboard!$I$15 * (Dashboard!$D$12 / 365) * 'Lookups and Calculations'!$F$12</f>
        <v>0</v>
      </c>
    </row>
    <row r="9468" spans="1:14" x14ac:dyDescent="0.35">
      <c r="A9468" s="2">
        <v>9467</v>
      </c>
      <c r="B9468" s="11">
        <v>-1.5614378308431118</v>
      </c>
      <c r="C9468" s="11">
        <v>-1.2193702524279997</v>
      </c>
      <c r="D9468" s="3">
        <f>B9468*Dashboard!$D$11*Dashboard!$D$10*SQRT(Dashboard!$D$12/365)</f>
        <v>-387676.54304768023</v>
      </c>
      <c r="E9468" s="3">
        <f>IF(Dashboard!$I$3,C9468*Dashboard!$E$11*Dashboard!$E$10*SQRT(Dashboard!$D$12/365),0)</f>
        <v>-605494.80077758117</v>
      </c>
      <c r="F9468" s="3">
        <f>D9468+IF(Dashboard!$I$3,E9468,0)</f>
        <v>-993171.34382526134</v>
      </c>
      <c r="G9468" s="3">
        <f>IF(Dashboard!$I$4, ('Lookups and Calculations'!$F$9) / (1 - 'Lookups and Calculations'!$F$10), 'Lookups and Calculations'!$F$9)</f>
        <v>1951878.888340465</v>
      </c>
      <c r="H9468" s="12">
        <f t="shared" si="294"/>
        <v>0</v>
      </c>
      <c r="I9468" s="12">
        <f t="shared" si="295"/>
        <v>0</v>
      </c>
      <c r="J9468" s="13">
        <f>(1 - Dashboard!$I$9) * H9468 * Dashboard!$I$8 * 'Lookups and Calculations'!$F$12</f>
        <v>0</v>
      </c>
      <c r="K9468" s="12">
        <f>(1 - Dashboard!$I$11) * I9468 * Dashboard!$I$10 * 'Lookups and Calculations'!$F$12</f>
        <v>0</v>
      </c>
      <c r="L9468" s="12">
        <f>(H9468 - I9468) * Dashboard!$I$13 * (Dashboard!$D$12 / 365) * 'Lookups and Calculations'!$F$12</f>
        <v>0</v>
      </c>
      <c r="M9468" s="3">
        <f>(G9468*2) * Dashboard!$I$13 * (Dashboard!$D$12 / 365) * 'Lookups and Calculations'!$F$12</f>
        <v>1602.0878730267946</v>
      </c>
      <c r="N9468" s="12">
        <f>H9468 * Dashboard!$I$14 * Dashboard!$I$15 * (Dashboard!$D$12 / 365) * 'Lookups and Calculations'!$F$12</f>
        <v>0</v>
      </c>
    </row>
    <row r="9469" spans="1:14" x14ac:dyDescent="0.35">
      <c r="A9469" s="2">
        <v>9468</v>
      </c>
      <c r="B9469" s="11">
        <v>-0.91923212453928704</v>
      </c>
      <c r="C9469" s="11">
        <v>0.6476712409109886</v>
      </c>
      <c r="D9469" s="3">
        <f>B9469*Dashboard!$D$11*Dashboard!$D$10*SQRT(Dashboard!$D$12/365)</f>
        <v>-228228.57577835376</v>
      </c>
      <c r="E9469" s="3">
        <f>IF(Dashboard!$I$3,C9469*Dashboard!$E$11*Dashboard!$E$10*SQRT(Dashboard!$D$12/365),0)</f>
        <v>321609.91971380223</v>
      </c>
      <c r="F9469" s="3">
        <f>D9469+IF(Dashboard!$I$3,E9469,0)</f>
        <v>93381.343935448473</v>
      </c>
      <c r="G9469" s="3">
        <f>IF(Dashboard!$I$4, ('Lookups and Calculations'!$F$9) / (1 - 'Lookups and Calculations'!$F$10), 'Lookups and Calculations'!$F$9)</f>
        <v>1951878.888340465</v>
      </c>
      <c r="H9469" s="12">
        <f t="shared" si="294"/>
        <v>0</v>
      </c>
      <c r="I9469" s="12">
        <f t="shared" si="295"/>
        <v>0</v>
      </c>
      <c r="J9469" s="13">
        <f>(1 - Dashboard!$I$9) * H9469 * Dashboard!$I$8 * 'Lookups and Calculations'!$F$12</f>
        <v>0</v>
      </c>
      <c r="K9469" s="12">
        <f>(1 - Dashboard!$I$11) * I9469 * Dashboard!$I$10 * 'Lookups and Calculations'!$F$12</f>
        <v>0</v>
      </c>
      <c r="L9469" s="12">
        <f>(H9469 - I9469) * Dashboard!$I$13 * (Dashboard!$D$12 / 365) * 'Lookups and Calculations'!$F$12</f>
        <v>0</v>
      </c>
      <c r="M9469" s="3">
        <f>(G9469*2) * Dashboard!$I$13 * (Dashboard!$D$12 / 365) * 'Lookups and Calculations'!$F$12</f>
        <v>1602.0878730267946</v>
      </c>
      <c r="N9469" s="12">
        <f>H9469 * Dashboard!$I$14 * Dashboard!$I$15 * (Dashboard!$D$12 / 365) * 'Lookups and Calculations'!$F$12</f>
        <v>0</v>
      </c>
    </row>
    <row r="9470" spans="1:14" x14ac:dyDescent="0.35">
      <c r="A9470" s="2">
        <v>9469</v>
      </c>
      <c r="B9470" s="11">
        <v>-0.13653445616994411</v>
      </c>
      <c r="C9470" s="11">
        <v>-1.3065475080685489</v>
      </c>
      <c r="D9470" s="3">
        <f>B9470*Dashboard!$D$11*Dashboard!$D$10*SQRT(Dashboard!$D$12/365)</f>
        <v>-33899.015977010298</v>
      </c>
      <c r="E9470" s="3">
        <f>IF(Dashboard!$I$3,C9470*Dashboard!$E$11*Dashboard!$E$10*SQRT(Dashboard!$D$12/365),0)</f>
        <v>-648783.84684976854</v>
      </c>
      <c r="F9470" s="3">
        <f>D9470+IF(Dashboard!$I$3,E9470,0)</f>
        <v>-682682.86282677879</v>
      </c>
      <c r="G9470" s="3">
        <f>IF(Dashboard!$I$4, ('Lookups and Calculations'!$F$9) / (1 - 'Lookups and Calculations'!$F$10), 'Lookups and Calculations'!$F$9)</f>
        <v>1951878.888340465</v>
      </c>
      <c r="H9470" s="12">
        <f t="shared" si="294"/>
        <v>0</v>
      </c>
      <c r="I9470" s="12">
        <f t="shared" si="295"/>
        <v>0</v>
      </c>
      <c r="J9470" s="13">
        <f>(1 - Dashboard!$I$9) * H9470 * Dashboard!$I$8 * 'Lookups and Calculations'!$F$12</f>
        <v>0</v>
      </c>
      <c r="K9470" s="12">
        <f>(1 - Dashboard!$I$11) * I9470 * Dashboard!$I$10 * 'Lookups and Calculations'!$F$12</f>
        <v>0</v>
      </c>
      <c r="L9470" s="12">
        <f>(H9470 - I9470) * Dashboard!$I$13 * (Dashboard!$D$12 / 365) * 'Lookups and Calculations'!$F$12</f>
        <v>0</v>
      </c>
      <c r="M9470" s="3">
        <f>(G9470*2) * Dashboard!$I$13 * (Dashboard!$D$12 / 365) * 'Lookups and Calculations'!$F$12</f>
        <v>1602.0878730267946</v>
      </c>
      <c r="N9470" s="12">
        <f>H9470 * Dashboard!$I$14 * Dashboard!$I$15 * (Dashboard!$D$12 / 365) * 'Lookups and Calculations'!$F$12</f>
        <v>0</v>
      </c>
    </row>
    <row r="9471" spans="1:14" x14ac:dyDescent="0.35">
      <c r="A9471" s="2">
        <v>9470</v>
      </c>
      <c r="B9471" s="11">
        <v>-1.6996701532023635</v>
      </c>
      <c r="C9471" s="11">
        <v>1.5444673821060018</v>
      </c>
      <c r="D9471" s="3">
        <f>B9471*Dashboard!$D$11*Dashboard!$D$10*SQRT(Dashboard!$D$12/365)</f>
        <v>-421997.10824158951</v>
      </c>
      <c r="E9471" s="3">
        <f>IF(Dashboard!$I$3,C9471*Dashboard!$E$11*Dashboard!$E$10*SQRT(Dashboard!$D$12/365),0)</f>
        <v>766926.18011112639</v>
      </c>
      <c r="F9471" s="3">
        <f>D9471+IF(Dashboard!$I$3,E9471,0)</f>
        <v>344929.07186953689</v>
      </c>
      <c r="G9471" s="3">
        <f>IF(Dashboard!$I$4, ('Lookups and Calculations'!$F$9) / (1 - 'Lookups and Calculations'!$F$10), 'Lookups and Calculations'!$F$9)</f>
        <v>1951878.888340465</v>
      </c>
      <c r="H9471" s="12">
        <f t="shared" si="294"/>
        <v>0</v>
      </c>
      <c r="I9471" s="12">
        <f t="shared" si="295"/>
        <v>0</v>
      </c>
      <c r="J9471" s="13">
        <f>(1 - Dashboard!$I$9) * H9471 * Dashboard!$I$8 * 'Lookups and Calculations'!$F$12</f>
        <v>0</v>
      </c>
      <c r="K9471" s="12">
        <f>(1 - Dashboard!$I$11) * I9471 * Dashboard!$I$10 * 'Lookups and Calculations'!$F$12</f>
        <v>0</v>
      </c>
      <c r="L9471" s="12">
        <f>(H9471 - I9471) * Dashboard!$I$13 * (Dashboard!$D$12 / 365) * 'Lookups and Calculations'!$F$12</f>
        <v>0</v>
      </c>
      <c r="M9471" s="3">
        <f>(G9471*2) * Dashboard!$I$13 * (Dashboard!$D$12 / 365) * 'Lookups and Calculations'!$F$12</f>
        <v>1602.0878730267946</v>
      </c>
      <c r="N9471" s="12">
        <f>H9471 * Dashboard!$I$14 * Dashboard!$I$15 * (Dashboard!$D$12 / 365) * 'Lookups and Calculations'!$F$12</f>
        <v>0</v>
      </c>
    </row>
    <row r="9472" spans="1:14" x14ac:dyDescent="0.35">
      <c r="A9472" s="2">
        <v>9471</v>
      </c>
      <c r="B9472" s="11">
        <v>0.58595565342679523</v>
      </c>
      <c r="C9472" s="11">
        <v>1.3874286359223611</v>
      </c>
      <c r="D9472" s="3">
        <f>B9472*Dashboard!$D$11*Dashboard!$D$10*SQRT(Dashboard!$D$12/365)</f>
        <v>145482.10477075921</v>
      </c>
      <c r="E9472" s="3">
        <f>IF(Dashboard!$I$3,C9472*Dashboard!$E$11*Dashboard!$E$10*SQRT(Dashboard!$D$12/365),0)</f>
        <v>688946.46546293818</v>
      </c>
      <c r="F9472" s="3">
        <f>D9472+IF(Dashboard!$I$3,E9472,0)</f>
        <v>834428.57023369742</v>
      </c>
      <c r="G9472" s="3">
        <f>IF(Dashboard!$I$4, ('Lookups and Calculations'!$F$9) / (1 - 'Lookups and Calculations'!$F$10), 'Lookups and Calculations'!$F$9)</f>
        <v>1951878.888340465</v>
      </c>
      <c r="H9472" s="12">
        <f t="shared" si="294"/>
        <v>0</v>
      </c>
      <c r="I9472" s="12">
        <f t="shared" si="295"/>
        <v>0</v>
      </c>
      <c r="J9472" s="13">
        <f>(1 - Dashboard!$I$9) * H9472 * Dashboard!$I$8 * 'Lookups and Calculations'!$F$12</f>
        <v>0</v>
      </c>
      <c r="K9472" s="12">
        <f>(1 - Dashboard!$I$11) * I9472 * Dashboard!$I$10 * 'Lookups and Calculations'!$F$12</f>
        <v>0</v>
      </c>
      <c r="L9472" s="12">
        <f>(H9472 - I9472) * Dashboard!$I$13 * (Dashboard!$D$12 / 365) * 'Lookups and Calculations'!$F$12</f>
        <v>0</v>
      </c>
      <c r="M9472" s="3">
        <f>(G9472*2) * Dashboard!$I$13 * (Dashboard!$D$12 / 365) * 'Lookups and Calculations'!$F$12</f>
        <v>1602.0878730267946</v>
      </c>
      <c r="N9472" s="12">
        <f>H9472 * Dashboard!$I$14 * Dashboard!$I$15 * (Dashboard!$D$12 / 365) * 'Lookups and Calculations'!$F$12</f>
        <v>0</v>
      </c>
    </row>
    <row r="9473" spans="1:14" x14ac:dyDescent="0.35">
      <c r="A9473" s="2">
        <v>9472</v>
      </c>
      <c r="B9473" s="11">
        <v>1.2081101769771527</v>
      </c>
      <c r="C9473" s="11">
        <v>0.65077750312128502</v>
      </c>
      <c r="D9473" s="3">
        <f>B9473*Dashboard!$D$11*Dashboard!$D$10*SQRT(Dashboard!$D$12/365)</f>
        <v>299951.72896402219</v>
      </c>
      <c r="E9473" s="3">
        <f>IF(Dashboard!$I$3,C9473*Dashboard!$E$11*Dashboard!$E$10*SQRT(Dashboard!$D$12/365),0)</f>
        <v>323152.37625187286</v>
      </c>
      <c r="F9473" s="3">
        <f>D9473+IF(Dashboard!$I$3,E9473,0)</f>
        <v>623104.10521589499</v>
      </c>
      <c r="G9473" s="3">
        <f>IF(Dashboard!$I$4, ('Lookups and Calculations'!$F$9) / (1 - 'Lookups and Calculations'!$F$10), 'Lookups and Calculations'!$F$9)</f>
        <v>1951878.888340465</v>
      </c>
      <c r="H9473" s="12">
        <f t="shared" si="294"/>
        <v>0</v>
      </c>
      <c r="I9473" s="12">
        <f t="shared" si="295"/>
        <v>0</v>
      </c>
      <c r="J9473" s="13">
        <f>(1 - Dashboard!$I$9) * H9473 * Dashboard!$I$8 * 'Lookups and Calculations'!$F$12</f>
        <v>0</v>
      </c>
      <c r="K9473" s="12">
        <f>(1 - Dashboard!$I$11) * I9473 * Dashboard!$I$10 * 'Lookups and Calculations'!$F$12</f>
        <v>0</v>
      </c>
      <c r="L9473" s="12">
        <f>(H9473 - I9473) * Dashboard!$I$13 * (Dashboard!$D$12 / 365) * 'Lookups and Calculations'!$F$12</f>
        <v>0</v>
      </c>
      <c r="M9473" s="3">
        <f>(G9473*2) * Dashboard!$I$13 * (Dashboard!$D$12 / 365) * 'Lookups and Calculations'!$F$12</f>
        <v>1602.0878730267946</v>
      </c>
      <c r="N9473" s="12">
        <f>H9473 * Dashboard!$I$14 * Dashboard!$I$15 * (Dashboard!$D$12 / 365) * 'Lookups and Calculations'!$F$12</f>
        <v>0</v>
      </c>
    </row>
    <row r="9474" spans="1:14" x14ac:dyDescent="0.35">
      <c r="A9474" s="2">
        <v>9473</v>
      </c>
      <c r="B9474" s="11">
        <v>0.18167905599795242</v>
      </c>
      <c r="C9474" s="11">
        <v>0.94766390672288814</v>
      </c>
      <c r="D9474" s="3">
        <f>B9474*Dashboard!$D$11*Dashboard!$D$10*SQRT(Dashboard!$D$12/365)</f>
        <v>45107.596973887434</v>
      </c>
      <c r="E9474" s="3">
        <f>IF(Dashboard!$I$3,C9474*Dashboard!$E$11*Dashboard!$E$10*SQRT(Dashboard!$D$12/365),0)</f>
        <v>470575.33777187247</v>
      </c>
      <c r="F9474" s="3">
        <f>D9474+IF(Dashboard!$I$3,E9474,0)</f>
        <v>515682.93474575988</v>
      </c>
      <c r="G9474" s="3">
        <f>IF(Dashboard!$I$4, ('Lookups and Calculations'!$F$9) / (1 - 'Lookups and Calculations'!$F$10), 'Lookups and Calculations'!$F$9)</f>
        <v>1951878.888340465</v>
      </c>
      <c r="H9474" s="12">
        <f t="shared" si="294"/>
        <v>0</v>
      </c>
      <c r="I9474" s="12">
        <f t="shared" si="295"/>
        <v>0</v>
      </c>
      <c r="J9474" s="13">
        <f>(1 - Dashboard!$I$9) * H9474 * Dashboard!$I$8 * 'Lookups and Calculations'!$F$12</f>
        <v>0</v>
      </c>
      <c r="K9474" s="12">
        <f>(1 - Dashboard!$I$11) * I9474 * Dashboard!$I$10 * 'Lookups and Calculations'!$F$12</f>
        <v>0</v>
      </c>
      <c r="L9474" s="12">
        <f>(H9474 - I9474) * Dashboard!$I$13 * (Dashboard!$D$12 / 365) * 'Lookups and Calculations'!$F$12</f>
        <v>0</v>
      </c>
      <c r="M9474" s="3">
        <f>(G9474*2) * Dashboard!$I$13 * (Dashboard!$D$12 / 365) * 'Lookups and Calculations'!$F$12</f>
        <v>1602.0878730267946</v>
      </c>
      <c r="N9474" s="12">
        <f>H9474 * Dashboard!$I$14 * Dashboard!$I$15 * (Dashboard!$D$12 / 365) * 'Lookups and Calculations'!$F$12</f>
        <v>0</v>
      </c>
    </row>
    <row r="9475" spans="1:14" x14ac:dyDescent="0.35">
      <c r="A9475" s="2">
        <v>9474</v>
      </c>
      <c r="B9475" s="11">
        <v>-2.2852940052162372</v>
      </c>
      <c r="C9475" s="11">
        <v>-1.6906046180722951</v>
      </c>
      <c r="D9475" s="3">
        <f>B9475*Dashboard!$D$11*Dashboard!$D$10*SQRT(Dashboard!$D$12/365)</f>
        <v>-567396.83277139452</v>
      </c>
      <c r="E9475" s="3">
        <f>IF(Dashboard!$I$3,C9475*Dashboard!$E$11*Dashboard!$E$10*SQRT(Dashboard!$D$12/365),0)</f>
        <v>-839492.60232899326</v>
      </c>
      <c r="F9475" s="3">
        <f>D9475+IF(Dashboard!$I$3,E9475,0)</f>
        <v>-1406889.4351003878</v>
      </c>
      <c r="G9475" s="3">
        <f>IF(Dashboard!$I$4, ('Lookups and Calculations'!$F$9) / (1 - 'Lookups and Calculations'!$F$10), 'Lookups and Calculations'!$F$9)</f>
        <v>1951878.888340465</v>
      </c>
      <c r="H9475" s="12">
        <f t="shared" ref="H9475:H9538" si="296">MAX(0,F9475-G9475)</f>
        <v>0</v>
      </c>
      <c r="I9475" s="12">
        <f t="shared" ref="I9475:I9538" si="297">MAX(0,-F9475-G9475)</f>
        <v>0</v>
      </c>
      <c r="J9475" s="13">
        <f>(1 - Dashboard!$I$9) * H9475 * Dashboard!$I$8 * 'Lookups and Calculations'!$F$12</f>
        <v>0</v>
      </c>
      <c r="K9475" s="12">
        <f>(1 - Dashboard!$I$11) * I9475 * Dashboard!$I$10 * 'Lookups and Calculations'!$F$12</f>
        <v>0</v>
      </c>
      <c r="L9475" s="12">
        <f>(H9475 - I9475) * Dashboard!$I$13 * (Dashboard!$D$12 / 365) * 'Lookups and Calculations'!$F$12</f>
        <v>0</v>
      </c>
      <c r="M9475" s="3">
        <f>(G9475*2) * Dashboard!$I$13 * (Dashboard!$D$12 / 365) * 'Lookups and Calculations'!$F$12</f>
        <v>1602.0878730267946</v>
      </c>
      <c r="N9475" s="12">
        <f>H9475 * Dashboard!$I$14 * Dashboard!$I$15 * (Dashboard!$D$12 / 365) * 'Lookups and Calculations'!$F$12</f>
        <v>0</v>
      </c>
    </row>
    <row r="9476" spans="1:14" x14ac:dyDescent="0.35">
      <c r="A9476" s="2">
        <v>9475</v>
      </c>
      <c r="B9476" s="11">
        <v>1.1846554036007668</v>
      </c>
      <c r="C9476" s="11">
        <v>-2.0440557027875127E-2</v>
      </c>
      <c r="D9476" s="3">
        <f>B9476*Dashboard!$D$11*Dashboard!$D$10*SQRT(Dashboard!$D$12/365)</f>
        <v>294128.33639538276</v>
      </c>
      <c r="E9476" s="3">
        <f>IF(Dashboard!$I$3,C9476*Dashboard!$E$11*Dashboard!$E$10*SQRT(Dashboard!$D$12/365),0)</f>
        <v>-10150.035217549184</v>
      </c>
      <c r="F9476" s="3">
        <f>D9476+IF(Dashboard!$I$3,E9476,0)</f>
        <v>283978.30117783358</v>
      </c>
      <c r="G9476" s="3">
        <f>IF(Dashboard!$I$4, ('Lookups and Calculations'!$F$9) / (1 - 'Lookups and Calculations'!$F$10), 'Lookups and Calculations'!$F$9)</f>
        <v>1951878.888340465</v>
      </c>
      <c r="H9476" s="12">
        <f t="shared" si="296"/>
        <v>0</v>
      </c>
      <c r="I9476" s="12">
        <f t="shared" si="297"/>
        <v>0</v>
      </c>
      <c r="J9476" s="13">
        <f>(1 - Dashboard!$I$9) * H9476 * Dashboard!$I$8 * 'Lookups and Calculations'!$F$12</f>
        <v>0</v>
      </c>
      <c r="K9476" s="12">
        <f>(1 - Dashboard!$I$11) * I9476 * Dashboard!$I$10 * 'Lookups and Calculations'!$F$12</f>
        <v>0</v>
      </c>
      <c r="L9476" s="12">
        <f>(H9476 - I9476) * Dashboard!$I$13 * (Dashboard!$D$12 / 365) * 'Lookups and Calculations'!$F$12</f>
        <v>0</v>
      </c>
      <c r="M9476" s="3">
        <f>(G9476*2) * Dashboard!$I$13 * (Dashboard!$D$12 / 365) * 'Lookups and Calculations'!$F$12</f>
        <v>1602.0878730267946</v>
      </c>
      <c r="N9476" s="12">
        <f>H9476 * Dashboard!$I$14 * Dashboard!$I$15 * (Dashboard!$D$12 / 365) * 'Lookups and Calculations'!$F$12</f>
        <v>0</v>
      </c>
    </row>
    <row r="9477" spans="1:14" x14ac:dyDescent="0.35">
      <c r="A9477" s="2">
        <v>9476</v>
      </c>
      <c r="B9477" s="11">
        <v>-2.1041450563995617E-2</v>
      </c>
      <c r="C9477" s="11">
        <v>-0.14782895156603937</v>
      </c>
      <c r="D9477" s="3">
        <f>B9477*Dashboard!$D$11*Dashboard!$D$10*SQRT(Dashboard!$D$12/365)</f>
        <v>-5224.2085174495169</v>
      </c>
      <c r="E9477" s="3">
        <f>IF(Dashboard!$I$3,C9477*Dashboard!$E$11*Dashboard!$E$10*SQRT(Dashboard!$D$12/365),0)</f>
        <v>-73406.466493181055</v>
      </c>
      <c r="F9477" s="3">
        <f>D9477+IF(Dashboard!$I$3,E9477,0)</f>
        <v>-78630.67501063057</v>
      </c>
      <c r="G9477" s="3">
        <f>IF(Dashboard!$I$4, ('Lookups and Calculations'!$F$9) / (1 - 'Lookups and Calculations'!$F$10), 'Lookups and Calculations'!$F$9)</f>
        <v>1951878.888340465</v>
      </c>
      <c r="H9477" s="12">
        <f t="shared" si="296"/>
        <v>0</v>
      </c>
      <c r="I9477" s="12">
        <f t="shared" si="297"/>
        <v>0</v>
      </c>
      <c r="J9477" s="13">
        <f>(1 - Dashboard!$I$9) * H9477 * Dashboard!$I$8 * 'Lookups and Calculations'!$F$12</f>
        <v>0</v>
      </c>
      <c r="K9477" s="12">
        <f>(1 - Dashboard!$I$11) * I9477 * Dashboard!$I$10 * 'Lookups and Calculations'!$F$12</f>
        <v>0</v>
      </c>
      <c r="L9477" s="12">
        <f>(H9477 - I9477) * Dashboard!$I$13 * (Dashboard!$D$12 / 365) * 'Lookups and Calculations'!$F$12</f>
        <v>0</v>
      </c>
      <c r="M9477" s="3">
        <f>(G9477*2) * Dashboard!$I$13 * (Dashboard!$D$12 / 365) * 'Lookups and Calculations'!$F$12</f>
        <v>1602.0878730267946</v>
      </c>
      <c r="N9477" s="12">
        <f>H9477 * Dashboard!$I$14 * Dashboard!$I$15 * (Dashboard!$D$12 / 365) * 'Lookups and Calculations'!$F$12</f>
        <v>0</v>
      </c>
    </row>
    <row r="9478" spans="1:14" x14ac:dyDescent="0.35">
      <c r="A9478" s="2">
        <v>9477</v>
      </c>
      <c r="B9478" s="11">
        <v>-0.16848619310112173</v>
      </c>
      <c r="C9478" s="11">
        <v>1.1394296560836139</v>
      </c>
      <c r="D9478" s="3">
        <f>B9478*Dashboard!$D$11*Dashboard!$D$10*SQRT(Dashboard!$D$12/365)</f>
        <v>-41832.049667605199</v>
      </c>
      <c r="E9478" s="3">
        <f>IF(Dashboard!$I$3,C9478*Dashboard!$E$11*Dashboard!$E$10*SQRT(Dashboard!$D$12/365),0)</f>
        <v>565799.21581378195</v>
      </c>
      <c r="F9478" s="3">
        <f>D9478+IF(Dashboard!$I$3,E9478,0)</f>
        <v>523967.16614617675</v>
      </c>
      <c r="G9478" s="3">
        <f>IF(Dashboard!$I$4, ('Lookups and Calculations'!$F$9) / (1 - 'Lookups and Calculations'!$F$10), 'Lookups and Calculations'!$F$9)</f>
        <v>1951878.888340465</v>
      </c>
      <c r="H9478" s="12">
        <f t="shared" si="296"/>
        <v>0</v>
      </c>
      <c r="I9478" s="12">
        <f t="shared" si="297"/>
        <v>0</v>
      </c>
      <c r="J9478" s="13">
        <f>(1 - Dashboard!$I$9) * H9478 * Dashboard!$I$8 * 'Lookups and Calculations'!$F$12</f>
        <v>0</v>
      </c>
      <c r="K9478" s="12">
        <f>(1 - Dashboard!$I$11) * I9478 * Dashboard!$I$10 * 'Lookups and Calculations'!$F$12</f>
        <v>0</v>
      </c>
      <c r="L9478" s="12">
        <f>(H9478 - I9478) * Dashboard!$I$13 * (Dashboard!$D$12 / 365) * 'Lookups and Calculations'!$F$12</f>
        <v>0</v>
      </c>
      <c r="M9478" s="3">
        <f>(G9478*2) * Dashboard!$I$13 * (Dashboard!$D$12 / 365) * 'Lookups and Calculations'!$F$12</f>
        <v>1602.0878730267946</v>
      </c>
      <c r="N9478" s="12">
        <f>H9478 * Dashboard!$I$14 * Dashboard!$I$15 * (Dashboard!$D$12 / 365) * 'Lookups and Calculations'!$F$12</f>
        <v>0</v>
      </c>
    </row>
    <row r="9479" spans="1:14" x14ac:dyDescent="0.35">
      <c r="A9479" s="2">
        <v>9478</v>
      </c>
      <c r="B9479" s="11">
        <v>-1.0882250894392514E-2</v>
      </c>
      <c r="C9479" s="11">
        <v>-0.70985789472250027</v>
      </c>
      <c r="D9479" s="3">
        <f>B9479*Dashboard!$D$11*Dashboard!$D$10*SQRT(Dashboard!$D$12/365)</f>
        <v>-2701.8644764342889</v>
      </c>
      <c r="E9479" s="3">
        <f>IF(Dashboard!$I$3,C9479*Dashboard!$E$11*Dashboard!$E$10*SQRT(Dashboard!$D$12/365),0)</f>
        <v>-352489.54424593254</v>
      </c>
      <c r="F9479" s="3">
        <f>D9479+IF(Dashboard!$I$3,E9479,0)</f>
        <v>-355191.40872236685</v>
      </c>
      <c r="G9479" s="3">
        <f>IF(Dashboard!$I$4, ('Lookups and Calculations'!$F$9) / (1 - 'Lookups and Calculations'!$F$10), 'Lookups and Calculations'!$F$9)</f>
        <v>1951878.888340465</v>
      </c>
      <c r="H9479" s="12">
        <f t="shared" si="296"/>
        <v>0</v>
      </c>
      <c r="I9479" s="12">
        <f t="shared" si="297"/>
        <v>0</v>
      </c>
      <c r="J9479" s="13">
        <f>(1 - Dashboard!$I$9) * H9479 * Dashboard!$I$8 * 'Lookups and Calculations'!$F$12</f>
        <v>0</v>
      </c>
      <c r="K9479" s="12">
        <f>(1 - Dashboard!$I$11) * I9479 * Dashboard!$I$10 * 'Lookups and Calculations'!$F$12</f>
        <v>0</v>
      </c>
      <c r="L9479" s="12">
        <f>(H9479 - I9479) * Dashboard!$I$13 * (Dashboard!$D$12 / 365) * 'Lookups and Calculations'!$F$12</f>
        <v>0</v>
      </c>
      <c r="M9479" s="3">
        <f>(G9479*2) * Dashboard!$I$13 * (Dashboard!$D$12 / 365) * 'Lookups and Calculations'!$F$12</f>
        <v>1602.0878730267946</v>
      </c>
      <c r="N9479" s="12">
        <f>H9479 * Dashboard!$I$14 * Dashboard!$I$15 * (Dashboard!$D$12 / 365) * 'Lookups and Calculations'!$F$12</f>
        <v>0</v>
      </c>
    </row>
    <row r="9480" spans="1:14" x14ac:dyDescent="0.35">
      <c r="A9480" s="2">
        <v>9479</v>
      </c>
      <c r="B9480" s="11">
        <v>1.0834033662123188</v>
      </c>
      <c r="C9480" s="11">
        <v>-0.30991335797139652</v>
      </c>
      <c r="D9480" s="3">
        <f>B9480*Dashboard!$D$11*Dashboard!$D$10*SQRT(Dashboard!$D$12/365)</f>
        <v>268989.30168268282</v>
      </c>
      <c r="E9480" s="3">
        <f>IF(Dashboard!$I$3,C9480*Dashboard!$E$11*Dashboard!$E$10*SQRT(Dashboard!$D$12/365),0)</f>
        <v>-153891.67200819682</v>
      </c>
      <c r="F9480" s="3">
        <f>D9480+IF(Dashboard!$I$3,E9480,0)</f>
        <v>115097.629674486</v>
      </c>
      <c r="G9480" s="3">
        <f>IF(Dashboard!$I$4, ('Lookups and Calculations'!$F$9) / (1 - 'Lookups and Calculations'!$F$10), 'Lookups and Calculations'!$F$9)</f>
        <v>1951878.888340465</v>
      </c>
      <c r="H9480" s="12">
        <f t="shared" si="296"/>
        <v>0</v>
      </c>
      <c r="I9480" s="12">
        <f t="shared" si="297"/>
        <v>0</v>
      </c>
      <c r="J9480" s="13">
        <f>(1 - Dashboard!$I$9) * H9480 * Dashboard!$I$8 * 'Lookups and Calculations'!$F$12</f>
        <v>0</v>
      </c>
      <c r="K9480" s="12">
        <f>(1 - Dashboard!$I$11) * I9480 * Dashboard!$I$10 * 'Lookups and Calculations'!$F$12</f>
        <v>0</v>
      </c>
      <c r="L9480" s="12">
        <f>(H9480 - I9480) * Dashboard!$I$13 * (Dashboard!$D$12 / 365) * 'Lookups and Calculations'!$F$12</f>
        <v>0</v>
      </c>
      <c r="M9480" s="3">
        <f>(G9480*2) * Dashboard!$I$13 * (Dashboard!$D$12 / 365) * 'Lookups and Calculations'!$F$12</f>
        <v>1602.0878730267946</v>
      </c>
      <c r="N9480" s="12">
        <f>H9480 * Dashboard!$I$14 * Dashboard!$I$15 * (Dashboard!$D$12 / 365) * 'Lookups and Calculations'!$F$12</f>
        <v>0</v>
      </c>
    </row>
    <row r="9481" spans="1:14" x14ac:dyDescent="0.35">
      <c r="A9481" s="2">
        <v>9480</v>
      </c>
      <c r="B9481" s="11">
        <v>1.0982036146984402</v>
      </c>
      <c r="C9481" s="11">
        <v>0.60984061807040624</v>
      </c>
      <c r="D9481" s="3">
        <f>B9481*Dashboard!$D$11*Dashboard!$D$10*SQRT(Dashboard!$D$12/365)</f>
        <v>272663.93352265051</v>
      </c>
      <c r="E9481" s="3">
        <f>IF(Dashboard!$I$3,C9481*Dashboard!$E$11*Dashboard!$E$10*SQRT(Dashboard!$D$12/365),0)</f>
        <v>302824.61197438551</v>
      </c>
      <c r="F9481" s="3">
        <f>D9481+IF(Dashboard!$I$3,E9481,0)</f>
        <v>575488.54549703607</v>
      </c>
      <c r="G9481" s="3">
        <f>IF(Dashboard!$I$4, ('Lookups and Calculations'!$F$9) / (1 - 'Lookups and Calculations'!$F$10), 'Lookups and Calculations'!$F$9)</f>
        <v>1951878.888340465</v>
      </c>
      <c r="H9481" s="12">
        <f t="shared" si="296"/>
        <v>0</v>
      </c>
      <c r="I9481" s="12">
        <f t="shared" si="297"/>
        <v>0</v>
      </c>
      <c r="J9481" s="13">
        <f>(1 - Dashboard!$I$9) * H9481 * Dashboard!$I$8 * 'Lookups and Calculations'!$F$12</f>
        <v>0</v>
      </c>
      <c r="K9481" s="12">
        <f>(1 - Dashboard!$I$11) * I9481 * Dashboard!$I$10 * 'Lookups and Calculations'!$F$12</f>
        <v>0</v>
      </c>
      <c r="L9481" s="12">
        <f>(H9481 - I9481) * Dashboard!$I$13 * (Dashboard!$D$12 / 365) * 'Lookups and Calculations'!$F$12</f>
        <v>0</v>
      </c>
      <c r="M9481" s="3">
        <f>(G9481*2) * Dashboard!$I$13 * (Dashboard!$D$12 / 365) * 'Lookups and Calculations'!$F$12</f>
        <v>1602.0878730267946</v>
      </c>
      <c r="N9481" s="12">
        <f>H9481 * Dashboard!$I$14 * Dashboard!$I$15 * (Dashboard!$D$12 / 365) * 'Lookups and Calculations'!$F$12</f>
        <v>0</v>
      </c>
    </row>
    <row r="9482" spans="1:14" x14ac:dyDescent="0.35">
      <c r="A9482" s="2">
        <v>9481</v>
      </c>
      <c r="B9482" s="11">
        <v>1.0599338910439593</v>
      </c>
      <c r="C9482" s="11">
        <v>-0.67805745954294894</v>
      </c>
      <c r="D9482" s="3">
        <f>B9482*Dashboard!$D$11*Dashboard!$D$10*SQRT(Dashboard!$D$12/365)</f>
        <v>263162.25892716041</v>
      </c>
      <c r="E9482" s="3">
        <f>IF(Dashboard!$I$3,C9482*Dashboard!$E$11*Dashboard!$E$10*SQRT(Dashboard!$D$12/365),0)</f>
        <v>-336698.60779710382</v>
      </c>
      <c r="F9482" s="3">
        <f>D9482+IF(Dashboard!$I$3,E9482,0)</f>
        <v>-73536.348869943409</v>
      </c>
      <c r="G9482" s="3">
        <f>IF(Dashboard!$I$4, ('Lookups and Calculations'!$F$9) / (1 - 'Lookups and Calculations'!$F$10), 'Lookups and Calculations'!$F$9)</f>
        <v>1951878.888340465</v>
      </c>
      <c r="H9482" s="12">
        <f t="shared" si="296"/>
        <v>0</v>
      </c>
      <c r="I9482" s="12">
        <f t="shared" si="297"/>
        <v>0</v>
      </c>
      <c r="J9482" s="13">
        <f>(1 - Dashboard!$I$9) * H9482 * Dashboard!$I$8 * 'Lookups and Calculations'!$F$12</f>
        <v>0</v>
      </c>
      <c r="K9482" s="12">
        <f>(1 - Dashboard!$I$11) * I9482 * Dashboard!$I$10 * 'Lookups and Calculations'!$F$12</f>
        <v>0</v>
      </c>
      <c r="L9482" s="12">
        <f>(H9482 - I9482) * Dashboard!$I$13 * (Dashboard!$D$12 / 365) * 'Lookups and Calculations'!$F$12</f>
        <v>0</v>
      </c>
      <c r="M9482" s="3">
        <f>(G9482*2) * Dashboard!$I$13 * (Dashboard!$D$12 / 365) * 'Lookups and Calculations'!$F$12</f>
        <v>1602.0878730267946</v>
      </c>
      <c r="N9482" s="12">
        <f>H9482 * Dashboard!$I$14 * Dashboard!$I$15 * (Dashboard!$D$12 / 365) * 'Lookups and Calculations'!$F$12</f>
        <v>0</v>
      </c>
    </row>
    <row r="9483" spans="1:14" x14ac:dyDescent="0.35">
      <c r="A9483" s="2">
        <v>9482</v>
      </c>
      <c r="B9483" s="11">
        <v>1.5387767430351433</v>
      </c>
      <c r="C9483" s="11">
        <v>0.5222678912875881</v>
      </c>
      <c r="D9483" s="3">
        <f>B9483*Dashboard!$D$11*Dashboard!$D$10*SQRT(Dashboard!$D$12/365)</f>
        <v>382050.2081340772</v>
      </c>
      <c r="E9483" s="3">
        <f>IF(Dashboard!$I$3,C9483*Dashboard!$E$11*Dashboard!$E$10*SQRT(Dashboard!$D$12/365),0)</f>
        <v>259339.18935452958</v>
      </c>
      <c r="F9483" s="3">
        <f>D9483+IF(Dashboard!$I$3,E9483,0)</f>
        <v>641389.39748860674</v>
      </c>
      <c r="G9483" s="3">
        <f>IF(Dashboard!$I$4, ('Lookups and Calculations'!$F$9) / (1 - 'Lookups and Calculations'!$F$10), 'Lookups and Calculations'!$F$9)</f>
        <v>1951878.888340465</v>
      </c>
      <c r="H9483" s="12">
        <f t="shared" si="296"/>
        <v>0</v>
      </c>
      <c r="I9483" s="12">
        <f t="shared" si="297"/>
        <v>0</v>
      </c>
      <c r="J9483" s="13">
        <f>(1 - Dashboard!$I$9) * H9483 * Dashboard!$I$8 * 'Lookups and Calculations'!$F$12</f>
        <v>0</v>
      </c>
      <c r="K9483" s="12">
        <f>(1 - Dashboard!$I$11) * I9483 * Dashboard!$I$10 * 'Lookups and Calculations'!$F$12</f>
        <v>0</v>
      </c>
      <c r="L9483" s="12">
        <f>(H9483 - I9483) * Dashboard!$I$13 * (Dashboard!$D$12 / 365) * 'Lookups and Calculations'!$F$12</f>
        <v>0</v>
      </c>
      <c r="M9483" s="3">
        <f>(G9483*2) * Dashboard!$I$13 * (Dashboard!$D$12 / 365) * 'Lookups and Calculations'!$F$12</f>
        <v>1602.0878730267946</v>
      </c>
      <c r="N9483" s="12">
        <f>H9483 * Dashboard!$I$14 * Dashboard!$I$15 * (Dashboard!$D$12 / 365) * 'Lookups and Calculations'!$F$12</f>
        <v>0</v>
      </c>
    </row>
    <row r="9484" spans="1:14" x14ac:dyDescent="0.35">
      <c r="A9484" s="2">
        <v>9483</v>
      </c>
      <c r="B9484" s="11">
        <v>0.29710400738527265</v>
      </c>
      <c r="C9484" s="11">
        <v>-0.84760550895121045</v>
      </c>
      <c r="D9484" s="3">
        <f>B9484*Dashboard!$D$11*Dashboard!$D$10*SQRT(Dashboard!$D$12/365)</f>
        <v>73765.507811823918</v>
      </c>
      <c r="E9484" s="3">
        <f>IF(Dashboard!$I$3,C9484*Dashboard!$E$11*Dashboard!$E$10*SQRT(Dashboard!$D$12/365),0)</f>
        <v>-420889.98625189735</v>
      </c>
      <c r="F9484" s="3">
        <f>D9484+IF(Dashboard!$I$3,E9484,0)</f>
        <v>-347124.47844007344</v>
      </c>
      <c r="G9484" s="3">
        <f>IF(Dashboard!$I$4, ('Lookups and Calculations'!$F$9) / (1 - 'Lookups and Calculations'!$F$10), 'Lookups and Calculations'!$F$9)</f>
        <v>1951878.888340465</v>
      </c>
      <c r="H9484" s="12">
        <f t="shared" si="296"/>
        <v>0</v>
      </c>
      <c r="I9484" s="12">
        <f t="shared" si="297"/>
        <v>0</v>
      </c>
      <c r="J9484" s="13">
        <f>(1 - Dashboard!$I$9) * H9484 * Dashboard!$I$8 * 'Lookups and Calculations'!$F$12</f>
        <v>0</v>
      </c>
      <c r="K9484" s="12">
        <f>(1 - Dashboard!$I$11) * I9484 * Dashboard!$I$10 * 'Lookups and Calculations'!$F$12</f>
        <v>0</v>
      </c>
      <c r="L9484" s="12">
        <f>(H9484 - I9484) * Dashboard!$I$13 * (Dashboard!$D$12 / 365) * 'Lookups and Calculations'!$F$12</f>
        <v>0</v>
      </c>
      <c r="M9484" s="3">
        <f>(G9484*2) * Dashboard!$I$13 * (Dashboard!$D$12 / 365) * 'Lookups and Calculations'!$F$12</f>
        <v>1602.0878730267946</v>
      </c>
      <c r="N9484" s="12">
        <f>H9484 * Dashboard!$I$14 * Dashboard!$I$15 * (Dashboard!$D$12 / 365) * 'Lookups and Calculations'!$F$12</f>
        <v>0</v>
      </c>
    </row>
    <row r="9485" spans="1:14" x14ac:dyDescent="0.35">
      <c r="A9485" s="2">
        <v>9484</v>
      </c>
      <c r="B9485" s="11">
        <v>0.3551441424120913</v>
      </c>
      <c r="C9485" s="11">
        <v>-0.84170878238277225</v>
      </c>
      <c r="D9485" s="3">
        <f>B9485*Dashboard!$D$11*Dashboard!$D$10*SQRT(Dashboard!$D$12/365)</f>
        <v>88175.815068865413</v>
      </c>
      <c r="E9485" s="3">
        <f>IF(Dashboard!$I$3,C9485*Dashboard!$E$11*Dashboard!$E$10*SQRT(Dashboard!$D$12/365),0)</f>
        <v>-417961.88687298686</v>
      </c>
      <c r="F9485" s="3">
        <f>D9485+IF(Dashboard!$I$3,E9485,0)</f>
        <v>-329786.07180412143</v>
      </c>
      <c r="G9485" s="3">
        <f>IF(Dashboard!$I$4, ('Lookups and Calculations'!$F$9) / (1 - 'Lookups and Calculations'!$F$10), 'Lookups and Calculations'!$F$9)</f>
        <v>1951878.888340465</v>
      </c>
      <c r="H9485" s="12">
        <f t="shared" si="296"/>
        <v>0</v>
      </c>
      <c r="I9485" s="12">
        <f t="shared" si="297"/>
        <v>0</v>
      </c>
      <c r="J9485" s="13">
        <f>(1 - Dashboard!$I$9) * H9485 * Dashboard!$I$8 * 'Lookups and Calculations'!$F$12</f>
        <v>0</v>
      </c>
      <c r="K9485" s="12">
        <f>(1 - Dashboard!$I$11) * I9485 * Dashboard!$I$10 * 'Lookups and Calculations'!$F$12</f>
        <v>0</v>
      </c>
      <c r="L9485" s="12">
        <f>(H9485 - I9485) * Dashboard!$I$13 * (Dashboard!$D$12 / 365) * 'Lookups and Calculations'!$F$12</f>
        <v>0</v>
      </c>
      <c r="M9485" s="3">
        <f>(G9485*2) * Dashboard!$I$13 * (Dashboard!$D$12 / 365) * 'Lookups and Calculations'!$F$12</f>
        <v>1602.0878730267946</v>
      </c>
      <c r="N9485" s="12">
        <f>H9485 * Dashboard!$I$14 * Dashboard!$I$15 * (Dashboard!$D$12 / 365) * 'Lookups and Calculations'!$F$12</f>
        <v>0</v>
      </c>
    </row>
    <row r="9486" spans="1:14" x14ac:dyDescent="0.35">
      <c r="A9486" s="2">
        <v>9485</v>
      </c>
      <c r="B9486" s="11">
        <v>0.14160662615649916</v>
      </c>
      <c r="C9486" s="11">
        <v>-0.51040715549748583</v>
      </c>
      <c r="D9486" s="3">
        <f>B9486*Dashboard!$D$11*Dashboard!$D$10*SQRT(Dashboard!$D$12/365)</f>
        <v>35158.34330166984</v>
      </c>
      <c r="E9486" s="3">
        <f>IF(Dashboard!$I$3,C9486*Dashboard!$E$11*Dashboard!$E$10*SQRT(Dashboard!$D$12/365),0)</f>
        <v>-253449.58048470225</v>
      </c>
      <c r="F9486" s="3">
        <f>D9486+IF(Dashboard!$I$3,E9486,0)</f>
        <v>-218291.23718303241</v>
      </c>
      <c r="G9486" s="3">
        <f>IF(Dashboard!$I$4, ('Lookups and Calculations'!$F$9) / (1 - 'Lookups and Calculations'!$F$10), 'Lookups and Calculations'!$F$9)</f>
        <v>1951878.888340465</v>
      </c>
      <c r="H9486" s="12">
        <f t="shared" si="296"/>
        <v>0</v>
      </c>
      <c r="I9486" s="12">
        <f t="shared" si="297"/>
        <v>0</v>
      </c>
      <c r="J9486" s="13">
        <f>(1 - Dashboard!$I$9) * H9486 * Dashboard!$I$8 * 'Lookups and Calculations'!$F$12</f>
        <v>0</v>
      </c>
      <c r="K9486" s="12">
        <f>(1 - Dashboard!$I$11) * I9486 * Dashboard!$I$10 * 'Lookups and Calculations'!$F$12</f>
        <v>0</v>
      </c>
      <c r="L9486" s="12">
        <f>(H9486 - I9486) * Dashboard!$I$13 * (Dashboard!$D$12 / 365) * 'Lookups and Calculations'!$F$12</f>
        <v>0</v>
      </c>
      <c r="M9486" s="3">
        <f>(G9486*2) * Dashboard!$I$13 * (Dashboard!$D$12 / 365) * 'Lookups and Calculations'!$F$12</f>
        <v>1602.0878730267946</v>
      </c>
      <c r="N9486" s="12">
        <f>H9486 * Dashboard!$I$14 * Dashboard!$I$15 * (Dashboard!$D$12 / 365) * 'Lookups and Calculations'!$F$12</f>
        <v>0</v>
      </c>
    </row>
    <row r="9487" spans="1:14" x14ac:dyDescent="0.35">
      <c r="A9487" s="2">
        <v>9486</v>
      </c>
      <c r="B9487" s="11">
        <v>0.82020334414924356</v>
      </c>
      <c r="C9487" s="11">
        <v>0.15057073260162854</v>
      </c>
      <c r="D9487" s="3">
        <f>B9487*Dashboard!$D$11*Dashboard!$D$10*SQRT(Dashboard!$D$12/365)</f>
        <v>203641.53524078056</v>
      </c>
      <c r="E9487" s="3">
        <f>IF(Dashboard!$I$3,C9487*Dashboard!$E$11*Dashboard!$E$10*SQRT(Dashboard!$D$12/365),0)</f>
        <v>74767.934971368188</v>
      </c>
      <c r="F9487" s="3">
        <f>D9487+IF(Dashboard!$I$3,E9487,0)</f>
        <v>278409.47021214874</v>
      </c>
      <c r="G9487" s="3">
        <f>IF(Dashboard!$I$4, ('Lookups and Calculations'!$F$9) / (1 - 'Lookups and Calculations'!$F$10), 'Lookups and Calculations'!$F$9)</f>
        <v>1951878.888340465</v>
      </c>
      <c r="H9487" s="12">
        <f t="shared" si="296"/>
        <v>0</v>
      </c>
      <c r="I9487" s="12">
        <f t="shared" si="297"/>
        <v>0</v>
      </c>
      <c r="J9487" s="13">
        <f>(1 - Dashboard!$I$9) * H9487 * Dashboard!$I$8 * 'Lookups and Calculations'!$F$12</f>
        <v>0</v>
      </c>
      <c r="K9487" s="12">
        <f>(1 - Dashboard!$I$11) * I9487 * Dashboard!$I$10 * 'Lookups and Calculations'!$F$12</f>
        <v>0</v>
      </c>
      <c r="L9487" s="12">
        <f>(H9487 - I9487) * Dashboard!$I$13 * (Dashboard!$D$12 / 365) * 'Lookups and Calculations'!$F$12</f>
        <v>0</v>
      </c>
      <c r="M9487" s="3">
        <f>(G9487*2) * Dashboard!$I$13 * (Dashboard!$D$12 / 365) * 'Lookups and Calculations'!$F$12</f>
        <v>1602.0878730267946</v>
      </c>
      <c r="N9487" s="12">
        <f>H9487 * Dashboard!$I$14 * Dashboard!$I$15 * (Dashboard!$D$12 / 365) * 'Lookups and Calculations'!$F$12</f>
        <v>0</v>
      </c>
    </row>
    <row r="9488" spans="1:14" x14ac:dyDescent="0.35">
      <c r="A9488" s="2">
        <v>9487</v>
      </c>
      <c r="B9488" s="11">
        <v>-0.67328099333441715</v>
      </c>
      <c r="C9488" s="11">
        <v>-1.0295983801745536</v>
      </c>
      <c r="D9488" s="3">
        <f>B9488*Dashboard!$D$11*Dashboard!$D$10*SQRT(Dashboard!$D$12/365)</f>
        <v>-167163.39443028459</v>
      </c>
      <c r="E9488" s="3">
        <f>IF(Dashboard!$I$3,C9488*Dashboard!$E$11*Dashboard!$E$10*SQRT(Dashboard!$D$12/365),0)</f>
        <v>-511261.00939675205</v>
      </c>
      <c r="F9488" s="3">
        <f>D9488+IF(Dashboard!$I$3,E9488,0)</f>
        <v>-678424.40382703661</v>
      </c>
      <c r="G9488" s="3">
        <f>IF(Dashboard!$I$4, ('Lookups and Calculations'!$F$9) / (1 - 'Lookups and Calculations'!$F$10), 'Lookups and Calculations'!$F$9)</f>
        <v>1951878.888340465</v>
      </c>
      <c r="H9488" s="12">
        <f t="shared" si="296"/>
        <v>0</v>
      </c>
      <c r="I9488" s="12">
        <f t="shared" si="297"/>
        <v>0</v>
      </c>
      <c r="J9488" s="13">
        <f>(1 - Dashboard!$I$9) * H9488 * Dashboard!$I$8 * 'Lookups and Calculations'!$F$12</f>
        <v>0</v>
      </c>
      <c r="K9488" s="12">
        <f>(1 - Dashboard!$I$11) * I9488 * Dashboard!$I$10 * 'Lookups and Calculations'!$F$12</f>
        <v>0</v>
      </c>
      <c r="L9488" s="12">
        <f>(H9488 - I9488) * Dashboard!$I$13 * (Dashboard!$D$12 / 365) * 'Lookups and Calculations'!$F$12</f>
        <v>0</v>
      </c>
      <c r="M9488" s="3">
        <f>(G9488*2) * Dashboard!$I$13 * (Dashboard!$D$12 / 365) * 'Lookups and Calculations'!$F$12</f>
        <v>1602.0878730267946</v>
      </c>
      <c r="N9488" s="12">
        <f>H9488 * Dashboard!$I$14 * Dashboard!$I$15 * (Dashboard!$D$12 / 365) * 'Lookups and Calculations'!$F$12</f>
        <v>0</v>
      </c>
    </row>
    <row r="9489" spans="1:14" x14ac:dyDescent="0.35">
      <c r="A9489" s="2">
        <v>9488</v>
      </c>
      <c r="B9489" s="11">
        <v>0.57376378584399446</v>
      </c>
      <c r="C9489" s="11">
        <v>0.38931849301936333</v>
      </c>
      <c r="D9489" s="3">
        <f>B9489*Dashboard!$D$11*Dashboard!$D$10*SQRT(Dashboard!$D$12/365)</f>
        <v>142455.08634938332</v>
      </c>
      <c r="E9489" s="3">
        <f>IF(Dashboard!$I$3,C9489*Dashboard!$E$11*Dashboard!$E$10*SQRT(Dashboard!$D$12/365),0)</f>
        <v>193321.366418775</v>
      </c>
      <c r="F9489" s="3">
        <f>D9489+IF(Dashboard!$I$3,E9489,0)</f>
        <v>335776.45276815828</v>
      </c>
      <c r="G9489" s="3">
        <f>IF(Dashboard!$I$4, ('Lookups and Calculations'!$F$9) / (1 - 'Lookups and Calculations'!$F$10), 'Lookups and Calculations'!$F$9)</f>
        <v>1951878.888340465</v>
      </c>
      <c r="H9489" s="12">
        <f t="shared" si="296"/>
        <v>0</v>
      </c>
      <c r="I9489" s="12">
        <f t="shared" si="297"/>
        <v>0</v>
      </c>
      <c r="J9489" s="13">
        <f>(1 - Dashboard!$I$9) * H9489 * Dashboard!$I$8 * 'Lookups and Calculations'!$F$12</f>
        <v>0</v>
      </c>
      <c r="K9489" s="12">
        <f>(1 - Dashboard!$I$11) * I9489 * Dashboard!$I$10 * 'Lookups and Calculations'!$F$12</f>
        <v>0</v>
      </c>
      <c r="L9489" s="12">
        <f>(H9489 - I9489) * Dashboard!$I$13 * (Dashboard!$D$12 / 365) * 'Lookups and Calculations'!$F$12</f>
        <v>0</v>
      </c>
      <c r="M9489" s="3">
        <f>(G9489*2) * Dashboard!$I$13 * (Dashboard!$D$12 / 365) * 'Lookups and Calculations'!$F$12</f>
        <v>1602.0878730267946</v>
      </c>
      <c r="N9489" s="12">
        <f>H9489 * Dashboard!$I$14 * Dashboard!$I$15 * (Dashboard!$D$12 / 365) * 'Lookups and Calculations'!$F$12</f>
        <v>0</v>
      </c>
    </row>
    <row r="9490" spans="1:14" x14ac:dyDescent="0.35">
      <c r="A9490" s="2">
        <v>9489</v>
      </c>
      <c r="B9490" s="11">
        <v>0.36833017765970072</v>
      </c>
      <c r="C9490" s="11">
        <v>-0.78218132352532155</v>
      </c>
      <c r="D9490" s="3">
        <f>B9490*Dashboard!$D$11*Dashboard!$D$10*SQRT(Dashboard!$D$12/365)</f>
        <v>91449.667194337395</v>
      </c>
      <c r="E9490" s="3">
        <f>IF(Dashboard!$I$3,C9490*Dashboard!$E$11*Dashboard!$E$10*SQRT(Dashboard!$D$12/365),0)</f>
        <v>-388402.72158261004</v>
      </c>
      <c r="F9490" s="3">
        <f>D9490+IF(Dashboard!$I$3,E9490,0)</f>
        <v>-296953.05438827263</v>
      </c>
      <c r="G9490" s="3">
        <f>IF(Dashboard!$I$4, ('Lookups and Calculations'!$F$9) / (1 - 'Lookups and Calculations'!$F$10), 'Lookups and Calculations'!$F$9)</f>
        <v>1951878.888340465</v>
      </c>
      <c r="H9490" s="12">
        <f t="shared" si="296"/>
        <v>0</v>
      </c>
      <c r="I9490" s="12">
        <f t="shared" si="297"/>
        <v>0</v>
      </c>
      <c r="J9490" s="13">
        <f>(1 - Dashboard!$I$9) * H9490 * Dashboard!$I$8 * 'Lookups and Calculations'!$F$12</f>
        <v>0</v>
      </c>
      <c r="K9490" s="12">
        <f>(1 - Dashboard!$I$11) * I9490 * Dashboard!$I$10 * 'Lookups and Calculations'!$F$12</f>
        <v>0</v>
      </c>
      <c r="L9490" s="12">
        <f>(H9490 - I9490) * Dashboard!$I$13 * (Dashboard!$D$12 / 365) * 'Lookups and Calculations'!$F$12</f>
        <v>0</v>
      </c>
      <c r="M9490" s="3">
        <f>(G9490*2) * Dashboard!$I$13 * (Dashboard!$D$12 / 365) * 'Lookups and Calculations'!$F$12</f>
        <v>1602.0878730267946</v>
      </c>
      <c r="N9490" s="12">
        <f>H9490 * Dashboard!$I$14 * Dashboard!$I$15 * (Dashboard!$D$12 / 365) * 'Lookups and Calculations'!$F$12</f>
        <v>0</v>
      </c>
    </row>
    <row r="9491" spans="1:14" x14ac:dyDescent="0.35">
      <c r="A9491" s="2">
        <v>9490</v>
      </c>
      <c r="B9491" s="11">
        <v>-1.8185766383265081</v>
      </c>
      <c r="C9491" s="11">
        <v>-0.23507278571530288</v>
      </c>
      <c r="D9491" s="3">
        <f>B9491*Dashboard!$D$11*Dashboard!$D$10*SQRT(Dashboard!$D$12/365)</f>
        <v>-451519.42042611504</v>
      </c>
      <c r="E9491" s="3">
        <f>IF(Dashboard!$I$3,C9491*Dashboard!$E$11*Dashboard!$E$10*SQRT(Dashboard!$D$12/365),0)</f>
        <v>-116728.57302488836</v>
      </c>
      <c r="F9491" s="3">
        <f>D9491+IF(Dashboard!$I$3,E9491,0)</f>
        <v>-568247.99345100345</v>
      </c>
      <c r="G9491" s="3">
        <f>IF(Dashboard!$I$4, ('Lookups and Calculations'!$F$9) / (1 - 'Lookups and Calculations'!$F$10), 'Lookups and Calculations'!$F$9)</f>
        <v>1951878.888340465</v>
      </c>
      <c r="H9491" s="12">
        <f t="shared" si="296"/>
        <v>0</v>
      </c>
      <c r="I9491" s="12">
        <f t="shared" si="297"/>
        <v>0</v>
      </c>
      <c r="J9491" s="13">
        <f>(1 - Dashboard!$I$9) * H9491 * Dashboard!$I$8 * 'Lookups and Calculations'!$F$12</f>
        <v>0</v>
      </c>
      <c r="K9491" s="12">
        <f>(1 - Dashboard!$I$11) * I9491 * Dashboard!$I$10 * 'Lookups and Calculations'!$F$12</f>
        <v>0</v>
      </c>
      <c r="L9491" s="12">
        <f>(H9491 - I9491) * Dashboard!$I$13 * (Dashboard!$D$12 / 365) * 'Lookups and Calculations'!$F$12</f>
        <v>0</v>
      </c>
      <c r="M9491" s="3">
        <f>(G9491*2) * Dashboard!$I$13 * (Dashboard!$D$12 / 365) * 'Lookups and Calculations'!$F$12</f>
        <v>1602.0878730267946</v>
      </c>
      <c r="N9491" s="12">
        <f>H9491 * Dashboard!$I$14 * Dashboard!$I$15 * (Dashboard!$D$12 / 365) * 'Lookups and Calculations'!$F$12</f>
        <v>0</v>
      </c>
    </row>
    <row r="9492" spans="1:14" x14ac:dyDescent="0.35">
      <c r="A9492" s="2">
        <v>9491</v>
      </c>
      <c r="B9492" s="11">
        <v>5.367759852571821E-3</v>
      </c>
      <c r="C9492" s="11">
        <v>4.0008335189951783E-2</v>
      </c>
      <c r="D9492" s="3">
        <f>B9492*Dashboard!$D$11*Dashboard!$D$10*SQRT(Dashboard!$D$12/365)</f>
        <v>1332.7168987775453</v>
      </c>
      <c r="E9492" s="3">
        <f>IF(Dashboard!$I$3,C9492*Dashboard!$E$11*Dashboard!$E$10*SQRT(Dashboard!$D$12/365),0)</f>
        <v>19866.680277828858</v>
      </c>
      <c r="F9492" s="3">
        <f>D9492+IF(Dashboard!$I$3,E9492,0)</f>
        <v>21199.397176606402</v>
      </c>
      <c r="G9492" s="3">
        <f>IF(Dashboard!$I$4, ('Lookups and Calculations'!$F$9) / (1 - 'Lookups and Calculations'!$F$10), 'Lookups and Calculations'!$F$9)</f>
        <v>1951878.888340465</v>
      </c>
      <c r="H9492" s="12">
        <f t="shared" si="296"/>
        <v>0</v>
      </c>
      <c r="I9492" s="12">
        <f t="shared" si="297"/>
        <v>0</v>
      </c>
      <c r="J9492" s="13">
        <f>(1 - Dashboard!$I$9) * H9492 * Dashboard!$I$8 * 'Lookups and Calculations'!$F$12</f>
        <v>0</v>
      </c>
      <c r="K9492" s="12">
        <f>(1 - Dashboard!$I$11) * I9492 * Dashboard!$I$10 * 'Lookups and Calculations'!$F$12</f>
        <v>0</v>
      </c>
      <c r="L9492" s="12">
        <f>(H9492 - I9492) * Dashboard!$I$13 * (Dashboard!$D$12 / 365) * 'Lookups and Calculations'!$F$12</f>
        <v>0</v>
      </c>
      <c r="M9492" s="3">
        <f>(G9492*2) * Dashboard!$I$13 * (Dashboard!$D$12 / 365) * 'Lookups and Calculations'!$F$12</f>
        <v>1602.0878730267946</v>
      </c>
      <c r="N9492" s="12">
        <f>H9492 * Dashboard!$I$14 * Dashboard!$I$15 * (Dashboard!$D$12 / 365) * 'Lookups and Calculations'!$F$12</f>
        <v>0</v>
      </c>
    </row>
    <row r="9493" spans="1:14" x14ac:dyDescent="0.35">
      <c r="A9493" s="2">
        <v>9492</v>
      </c>
      <c r="B9493" s="11">
        <v>0.72240433219108935</v>
      </c>
      <c r="C9493" s="11">
        <v>0.21218149043824705</v>
      </c>
      <c r="D9493" s="3">
        <f>B9493*Dashboard!$D$11*Dashboard!$D$10*SQRT(Dashboard!$D$12/365)</f>
        <v>179359.82378196201</v>
      </c>
      <c r="E9493" s="3">
        <f>IF(Dashboard!$I$3,C9493*Dashboard!$E$11*Dashboard!$E$10*SQRT(Dashboard!$D$12/365),0)</f>
        <v>105361.59056347217</v>
      </c>
      <c r="F9493" s="3">
        <f>D9493+IF(Dashboard!$I$3,E9493,0)</f>
        <v>284721.41434543417</v>
      </c>
      <c r="G9493" s="3">
        <f>IF(Dashboard!$I$4, ('Lookups and Calculations'!$F$9) / (1 - 'Lookups and Calculations'!$F$10), 'Lookups and Calculations'!$F$9)</f>
        <v>1951878.888340465</v>
      </c>
      <c r="H9493" s="12">
        <f t="shared" si="296"/>
        <v>0</v>
      </c>
      <c r="I9493" s="12">
        <f t="shared" si="297"/>
        <v>0</v>
      </c>
      <c r="J9493" s="13">
        <f>(1 - Dashboard!$I$9) * H9493 * Dashboard!$I$8 * 'Lookups and Calculations'!$F$12</f>
        <v>0</v>
      </c>
      <c r="K9493" s="12">
        <f>(1 - Dashboard!$I$11) * I9493 * Dashboard!$I$10 * 'Lookups and Calculations'!$F$12</f>
        <v>0</v>
      </c>
      <c r="L9493" s="12">
        <f>(H9493 - I9493) * Dashboard!$I$13 * (Dashboard!$D$12 / 365) * 'Lookups and Calculations'!$F$12</f>
        <v>0</v>
      </c>
      <c r="M9493" s="3">
        <f>(G9493*2) * Dashboard!$I$13 * (Dashboard!$D$12 / 365) * 'Lookups and Calculations'!$F$12</f>
        <v>1602.0878730267946</v>
      </c>
      <c r="N9493" s="12">
        <f>H9493 * Dashboard!$I$14 * Dashboard!$I$15 * (Dashboard!$D$12 / 365) * 'Lookups and Calculations'!$F$12</f>
        <v>0</v>
      </c>
    </row>
    <row r="9494" spans="1:14" x14ac:dyDescent="0.35">
      <c r="A9494" s="2">
        <v>9493</v>
      </c>
      <c r="B9494" s="11">
        <v>-1.1947449996488519</v>
      </c>
      <c r="C9494" s="11">
        <v>-2.5633524233719583E-2</v>
      </c>
      <c r="D9494" s="3">
        <f>B9494*Dashboard!$D$11*Dashboard!$D$10*SQRT(Dashboard!$D$12/365)</f>
        <v>-296633.39912628714</v>
      </c>
      <c r="E9494" s="3">
        <f>IF(Dashboard!$I$3,C9494*Dashboard!$E$11*Dashboard!$E$10*SQRT(Dashboard!$D$12/365),0)</f>
        <v>-12728.673360874698</v>
      </c>
      <c r="F9494" s="3">
        <f>D9494+IF(Dashboard!$I$3,E9494,0)</f>
        <v>-309362.07248716184</v>
      </c>
      <c r="G9494" s="3">
        <f>IF(Dashboard!$I$4, ('Lookups and Calculations'!$F$9) / (1 - 'Lookups and Calculations'!$F$10), 'Lookups and Calculations'!$F$9)</f>
        <v>1951878.888340465</v>
      </c>
      <c r="H9494" s="12">
        <f t="shared" si="296"/>
        <v>0</v>
      </c>
      <c r="I9494" s="12">
        <f t="shared" si="297"/>
        <v>0</v>
      </c>
      <c r="J9494" s="13">
        <f>(1 - Dashboard!$I$9) * H9494 * Dashboard!$I$8 * 'Lookups and Calculations'!$F$12</f>
        <v>0</v>
      </c>
      <c r="K9494" s="12">
        <f>(1 - Dashboard!$I$11) * I9494 * Dashboard!$I$10 * 'Lookups and Calculations'!$F$12</f>
        <v>0</v>
      </c>
      <c r="L9494" s="12">
        <f>(H9494 - I9494) * Dashboard!$I$13 * (Dashboard!$D$12 / 365) * 'Lookups and Calculations'!$F$12</f>
        <v>0</v>
      </c>
      <c r="M9494" s="3">
        <f>(G9494*2) * Dashboard!$I$13 * (Dashboard!$D$12 / 365) * 'Lookups and Calculations'!$F$12</f>
        <v>1602.0878730267946</v>
      </c>
      <c r="N9494" s="12">
        <f>H9494 * Dashboard!$I$14 * Dashboard!$I$15 * (Dashboard!$D$12 / 365) * 'Lookups and Calculations'!$F$12</f>
        <v>0</v>
      </c>
    </row>
    <row r="9495" spans="1:14" x14ac:dyDescent="0.35">
      <c r="A9495" s="2">
        <v>9494</v>
      </c>
      <c r="B9495" s="11">
        <v>0.37589188276735941</v>
      </c>
      <c r="C9495" s="11">
        <v>0.77391258510932992</v>
      </c>
      <c r="D9495" s="3">
        <f>B9495*Dashboard!$D$11*Dashboard!$D$10*SQRT(Dashboard!$D$12/365)</f>
        <v>93327.100696829279</v>
      </c>
      <c r="E9495" s="3">
        <f>IF(Dashboard!$I$3,C9495*Dashboard!$E$11*Dashboard!$E$10*SQRT(Dashboard!$D$12/365),0)</f>
        <v>384296.76761997765</v>
      </c>
      <c r="F9495" s="3">
        <f>D9495+IF(Dashboard!$I$3,E9495,0)</f>
        <v>477623.86831680691</v>
      </c>
      <c r="G9495" s="3">
        <f>IF(Dashboard!$I$4, ('Lookups and Calculations'!$F$9) / (1 - 'Lookups and Calculations'!$F$10), 'Lookups and Calculations'!$F$9)</f>
        <v>1951878.888340465</v>
      </c>
      <c r="H9495" s="12">
        <f t="shared" si="296"/>
        <v>0</v>
      </c>
      <c r="I9495" s="12">
        <f t="shared" si="297"/>
        <v>0</v>
      </c>
      <c r="J9495" s="13">
        <f>(1 - Dashboard!$I$9) * H9495 * Dashboard!$I$8 * 'Lookups and Calculations'!$F$12</f>
        <v>0</v>
      </c>
      <c r="K9495" s="12">
        <f>(1 - Dashboard!$I$11) * I9495 * Dashboard!$I$10 * 'Lookups and Calculations'!$F$12</f>
        <v>0</v>
      </c>
      <c r="L9495" s="12">
        <f>(H9495 - I9495) * Dashboard!$I$13 * (Dashboard!$D$12 / 365) * 'Lookups and Calculations'!$F$12</f>
        <v>0</v>
      </c>
      <c r="M9495" s="3">
        <f>(G9495*2) * Dashboard!$I$13 * (Dashboard!$D$12 / 365) * 'Lookups and Calculations'!$F$12</f>
        <v>1602.0878730267946</v>
      </c>
      <c r="N9495" s="12">
        <f>H9495 * Dashboard!$I$14 * Dashboard!$I$15 * (Dashboard!$D$12 / 365) * 'Lookups and Calculations'!$F$12</f>
        <v>0</v>
      </c>
    </row>
    <row r="9496" spans="1:14" x14ac:dyDescent="0.35">
      <c r="A9496" s="2">
        <v>9495</v>
      </c>
      <c r="B9496" s="11">
        <v>-0.66374883607135871</v>
      </c>
      <c r="C9496" s="11">
        <v>-1.0478307407253944</v>
      </c>
      <c r="D9496" s="3">
        <f>B9496*Dashboard!$D$11*Dashboard!$D$10*SQRT(Dashboard!$D$12/365)</f>
        <v>-164796.73358568727</v>
      </c>
      <c r="E9496" s="3">
        <f>IF(Dashboard!$I$3,C9496*Dashboard!$E$11*Dashboard!$E$10*SQRT(Dashboard!$D$12/365),0)</f>
        <v>-520314.53476975049</v>
      </c>
      <c r="F9496" s="3">
        <f>D9496+IF(Dashboard!$I$3,E9496,0)</f>
        <v>-685111.26835543779</v>
      </c>
      <c r="G9496" s="3">
        <f>IF(Dashboard!$I$4, ('Lookups and Calculations'!$F$9) / (1 - 'Lookups and Calculations'!$F$10), 'Lookups and Calculations'!$F$9)</f>
        <v>1951878.888340465</v>
      </c>
      <c r="H9496" s="12">
        <f t="shared" si="296"/>
        <v>0</v>
      </c>
      <c r="I9496" s="12">
        <f t="shared" si="297"/>
        <v>0</v>
      </c>
      <c r="J9496" s="13">
        <f>(1 - Dashboard!$I$9) * H9496 * Dashboard!$I$8 * 'Lookups and Calculations'!$F$12</f>
        <v>0</v>
      </c>
      <c r="K9496" s="12">
        <f>(1 - Dashboard!$I$11) * I9496 * Dashboard!$I$10 * 'Lookups and Calculations'!$F$12</f>
        <v>0</v>
      </c>
      <c r="L9496" s="12">
        <f>(H9496 - I9496) * Dashboard!$I$13 * (Dashboard!$D$12 / 365) * 'Lookups and Calculations'!$F$12</f>
        <v>0</v>
      </c>
      <c r="M9496" s="3">
        <f>(G9496*2) * Dashboard!$I$13 * (Dashboard!$D$12 / 365) * 'Lookups and Calculations'!$F$12</f>
        <v>1602.0878730267946</v>
      </c>
      <c r="N9496" s="12">
        <f>H9496 * Dashboard!$I$14 * Dashboard!$I$15 * (Dashboard!$D$12 / 365) * 'Lookups and Calculations'!$F$12</f>
        <v>0</v>
      </c>
    </row>
    <row r="9497" spans="1:14" x14ac:dyDescent="0.35">
      <c r="A9497" s="2">
        <v>9496</v>
      </c>
      <c r="B9497" s="11">
        <v>0.56808302319700077</v>
      </c>
      <c r="C9497" s="11">
        <v>0.52785911695084353</v>
      </c>
      <c r="D9497" s="3">
        <f>B9497*Dashboard!$D$11*Dashboard!$D$10*SQRT(Dashboard!$D$12/365)</f>
        <v>141044.65656386202</v>
      </c>
      <c r="E9497" s="3">
        <f>IF(Dashboard!$I$3,C9497*Dashboard!$E$11*Dashboard!$E$10*SQRT(Dashboard!$D$12/365),0)</f>
        <v>262115.5881245785</v>
      </c>
      <c r="F9497" s="3">
        <f>D9497+IF(Dashboard!$I$3,E9497,0)</f>
        <v>403160.24468844052</v>
      </c>
      <c r="G9497" s="3">
        <f>IF(Dashboard!$I$4, ('Lookups and Calculations'!$F$9) / (1 - 'Lookups and Calculations'!$F$10), 'Lookups and Calculations'!$F$9)</f>
        <v>1951878.888340465</v>
      </c>
      <c r="H9497" s="12">
        <f t="shared" si="296"/>
        <v>0</v>
      </c>
      <c r="I9497" s="12">
        <f t="shared" si="297"/>
        <v>0</v>
      </c>
      <c r="J9497" s="13">
        <f>(1 - Dashboard!$I$9) * H9497 * Dashboard!$I$8 * 'Lookups and Calculations'!$F$12</f>
        <v>0</v>
      </c>
      <c r="K9497" s="12">
        <f>(1 - Dashboard!$I$11) * I9497 * Dashboard!$I$10 * 'Lookups and Calculations'!$F$12</f>
        <v>0</v>
      </c>
      <c r="L9497" s="12">
        <f>(H9497 - I9497) * Dashboard!$I$13 * (Dashboard!$D$12 / 365) * 'Lookups and Calculations'!$F$12</f>
        <v>0</v>
      </c>
      <c r="M9497" s="3">
        <f>(G9497*2) * Dashboard!$I$13 * (Dashboard!$D$12 / 365) * 'Lookups and Calculations'!$F$12</f>
        <v>1602.0878730267946</v>
      </c>
      <c r="N9497" s="12">
        <f>H9497 * Dashboard!$I$14 * Dashboard!$I$15 * (Dashboard!$D$12 / 365) * 'Lookups and Calculations'!$F$12</f>
        <v>0</v>
      </c>
    </row>
    <row r="9498" spans="1:14" x14ac:dyDescent="0.35">
      <c r="A9498" s="2">
        <v>9497</v>
      </c>
      <c r="B9498" s="11">
        <v>-0.35129004213872167</v>
      </c>
      <c r="C9498" s="11">
        <v>-0.11161309335959742</v>
      </c>
      <c r="D9498" s="3">
        <f>B9498*Dashboard!$D$11*Dashboard!$D$10*SQRT(Dashboard!$D$12/365)</f>
        <v>-87218.912244413994</v>
      </c>
      <c r="E9498" s="3">
        <f>IF(Dashboard!$I$3,C9498*Dashboard!$E$11*Dashboard!$E$10*SQRT(Dashboard!$D$12/365),0)</f>
        <v>-55422.991985717206</v>
      </c>
      <c r="F9498" s="3">
        <f>D9498+IF(Dashboard!$I$3,E9498,0)</f>
        <v>-142641.90423013119</v>
      </c>
      <c r="G9498" s="3">
        <f>IF(Dashboard!$I$4, ('Lookups and Calculations'!$F$9) / (1 - 'Lookups and Calculations'!$F$10), 'Lookups and Calculations'!$F$9)</f>
        <v>1951878.888340465</v>
      </c>
      <c r="H9498" s="12">
        <f t="shared" si="296"/>
        <v>0</v>
      </c>
      <c r="I9498" s="12">
        <f t="shared" si="297"/>
        <v>0</v>
      </c>
      <c r="J9498" s="13">
        <f>(1 - Dashboard!$I$9) * H9498 * Dashboard!$I$8 * 'Lookups and Calculations'!$F$12</f>
        <v>0</v>
      </c>
      <c r="K9498" s="12">
        <f>(1 - Dashboard!$I$11) * I9498 * Dashboard!$I$10 * 'Lookups and Calculations'!$F$12</f>
        <v>0</v>
      </c>
      <c r="L9498" s="12">
        <f>(H9498 - I9498) * Dashboard!$I$13 * (Dashboard!$D$12 / 365) * 'Lookups and Calculations'!$F$12</f>
        <v>0</v>
      </c>
      <c r="M9498" s="3">
        <f>(G9498*2) * Dashboard!$I$13 * (Dashboard!$D$12 / 365) * 'Lookups and Calculations'!$F$12</f>
        <v>1602.0878730267946</v>
      </c>
      <c r="N9498" s="12">
        <f>H9498 * Dashboard!$I$14 * Dashboard!$I$15 * (Dashboard!$D$12 / 365) * 'Lookups and Calculations'!$F$12</f>
        <v>0</v>
      </c>
    </row>
    <row r="9499" spans="1:14" x14ac:dyDescent="0.35">
      <c r="A9499" s="2">
        <v>9498</v>
      </c>
      <c r="B9499" s="11">
        <v>-1.1149714494049658</v>
      </c>
      <c r="C9499" s="11">
        <v>0.44770381215783983</v>
      </c>
      <c r="D9499" s="3">
        <f>B9499*Dashboard!$D$11*Dashboard!$D$10*SQRT(Dashboard!$D$12/365)</f>
        <v>-276827.08114532003</v>
      </c>
      <c r="E9499" s="3">
        <f>IF(Dashboard!$I$3,C9499*Dashboard!$E$11*Dashboard!$E$10*SQRT(Dashboard!$D$12/365),0)</f>
        <v>222313.38677493401</v>
      </c>
      <c r="F9499" s="3">
        <f>D9499+IF(Dashboard!$I$3,E9499,0)</f>
        <v>-54513.694370386016</v>
      </c>
      <c r="G9499" s="3">
        <f>IF(Dashboard!$I$4, ('Lookups and Calculations'!$F$9) / (1 - 'Lookups and Calculations'!$F$10), 'Lookups and Calculations'!$F$9)</f>
        <v>1951878.888340465</v>
      </c>
      <c r="H9499" s="12">
        <f t="shared" si="296"/>
        <v>0</v>
      </c>
      <c r="I9499" s="12">
        <f t="shared" si="297"/>
        <v>0</v>
      </c>
      <c r="J9499" s="13">
        <f>(1 - Dashboard!$I$9) * H9499 * Dashboard!$I$8 * 'Lookups and Calculations'!$F$12</f>
        <v>0</v>
      </c>
      <c r="K9499" s="12">
        <f>(1 - Dashboard!$I$11) * I9499 * Dashboard!$I$10 * 'Lookups and Calculations'!$F$12</f>
        <v>0</v>
      </c>
      <c r="L9499" s="12">
        <f>(H9499 - I9499) * Dashboard!$I$13 * (Dashboard!$D$12 / 365) * 'Lookups and Calculations'!$F$12</f>
        <v>0</v>
      </c>
      <c r="M9499" s="3">
        <f>(G9499*2) * Dashboard!$I$13 * (Dashboard!$D$12 / 365) * 'Lookups and Calculations'!$F$12</f>
        <v>1602.0878730267946</v>
      </c>
      <c r="N9499" s="12">
        <f>H9499 * Dashboard!$I$14 * Dashboard!$I$15 * (Dashboard!$D$12 / 365) * 'Lookups and Calculations'!$F$12</f>
        <v>0</v>
      </c>
    </row>
    <row r="9500" spans="1:14" x14ac:dyDescent="0.35">
      <c r="A9500" s="2">
        <v>9499</v>
      </c>
      <c r="B9500" s="11">
        <v>-1.93968001702432</v>
      </c>
      <c r="C9500" s="11">
        <v>2.0513987732271675</v>
      </c>
      <c r="D9500" s="3">
        <f>B9500*Dashboard!$D$11*Dashboard!$D$10*SQRT(Dashboard!$D$12/365)</f>
        <v>-481587.18122810056</v>
      </c>
      <c r="E9500" s="3">
        <f>IF(Dashboard!$I$3,C9500*Dashboard!$E$11*Dashboard!$E$10*SQRT(Dashboard!$D$12/365),0)</f>
        <v>1018649.8227566865</v>
      </c>
      <c r="F9500" s="3">
        <f>D9500+IF(Dashboard!$I$3,E9500,0)</f>
        <v>537062.64152858593</v>
      </c>
      <c r="G9500" s="3">
        <f>IF(Dashboard!$I$4, ('Lookups and Calculations'!$F$9) / (1 - 'Lookups and Calculations'!$F$10), 'Lookups and Calculations'!$F$9)</f>
        <v>1951878.888340465</v>
      </c>
      <c r="H9500" s="12">
        <f t="shared" si="296"/>
        <v>0</v>
      </c>
      <c r="I9500" s="12">
        <f t="shared" si="297"/>
        <v>0</v>
      </c>
      <c r="J9500" s="13">
        <f>(1 - Dashboard!$I$9) * H9500 * Dashboard!$I$8 * 'Lookups and Calculations'!$F$12</f>
        <v>0</v>
      </c>
      <c r="K9500" s="12">
        <f>(1 - Dashboard!$I$11) * I9500 * Dashboard!$I$10 * 'Lookups and Calculations'!$F$12</f>
        <v>0</v>
      </c>
      <c r="L9500" s="12">
        <f>(H9500 - I9500) * Dashboard!$I$13 * (Dashboard!$D$12 / 365) * 'Lookups and Calculations'!$F$12</f>
        <v>0</v>
      </c>
      <c r="M9500" s="3">
        <f>(G9500*2) * Dashboard!$I$13 * (Dashboard!$D$12 / 365) * 'Lookups and Calculations'!$F$12</f>
        <v>1602.0878730267946</v>
      </c>
      <c r="N9500" s="12">
        <f>H9500 * Dashboard!$I$14 * Dashboard!$I$15 * (Dashboard!$D$12 / 365) * 'Lookups and Calculations'!$F$12</f>
        <v>0</v>
      </c>
    </row>
    <row r="9501" spans="1:14" x14ac:dyDescent="0.35">
      <c r="A9501" s="2">
        <v>9500</v>
      </c>
      <c r="B9501" s="11">
        <v>-0.62864400736540771</v>
      </c>
      <c r="C9501" s="11">
        <v>-0.22813540376805558</v>
      </c>
      <c r="D9501" s="3">
        <f>B9501*Dashboard!$D$11*Dashboard!$D$10*SQRT(Dashboard!$D$12/365)</f>
        <v>-156080.84469906052</v>
      </c>
      <c r="E9501" s="3">
        <f>IF(Dashboard!$I$3,C9501*Dashboard!$E$11*Dashboard!$E$10*SQRT(Dashboard!$D$12/365),0)</f>
        <v>-113283.72213427299</v>
      </c>
      <c r="F9501" s="3">
        <f>D9501+IF(Dashboard!$I$3,E9501,0)</f>
        <v>-269364.56683333352</v>
      </c>
      <c r="G9501" s="3">
        <f>IF(Dashboard!$I$4, ('Lookups and Calculations'!$F$9) / (1 - 'Lookups and Calculations'!$F$10), 'Lookups and Calculations'!$F$9)</f>
        <v>1951878.888340465</v>
      </c>
      <c r="H9501" s="12">
        <f t="shared" si="296"/>
        <v>0</v>
      </c>
      <c r="I9501" s="12">
        <f t="shared" si="297"/>
        <v>0</v>
      </c>
      <c r="J9501" s="13">
        <f>(1 - Dashboard!$I$9) * H9501 * Dashboard!$I$8 * 'Lookups and Calculations'!$F$12</f>
        <v>0</v>
      </c>
      <c r="K9501" s="12">
        <f>(1 - Dashboard!$I$11) * I9501 * Dashboard!$I$10 * 'Lookups and Calculations'!$F$12</f>
        <v>0</v>
      </c>
      <c r="L9501" s="12">
        <f>(H9501 - I9501) * Dashboard!$I$13 * (Dashboard!$D$12 / 365) * 'Lookups and Calculations'!$F$12</f>
        <v>0</v>
      </c>
      <c r="M9501" s="3">
        <f>(G9501*2) * Dashboard!$I$13 * (Dashboard!$D$12 / 365) * 'Lookups and Calculations'!$F$12</f>
        <v>1602.0878730267946</v>
      </c>
      <c r="N9501" s="12">
        <f>H9501 * Dashboard!$I$14 * Dashboard!$I$15 * (Dashboard!$D$12 / 365) * 'Lookups and Calculations'!$F$12</f>
        <v>0</v>
      </c>
    </row>
    <row r="9502" spans="1:14" x14ac:dyDescent="0.35">
      <c r="A9502" s="2">
        <v>9501</v>
      </c>
      <c r="B9502" s="11">
        <v>0.42134322369166044</v>
      </c>
      <c r="C9502" s="11">
        <v>0.75564630055062898</v>
      </c>
      <c r="D9502" s="3">
        <f>B9502*Dashboard!$D$11*Dashboard!$D$10*SQRT(Dashboard!$D$12/365)</f>
        <v>104611.83991497688</v>
      </c>
      <c r="E9502" s="3">
        <f>IF(Dashboard!$I$3,C9502*Dashboard!$E$11*Dashboard!$E$10*SQRT(Dashboard!$D$12/365),0)</f>
        <v>375226.39682177722</v>
      </c>
      <c r="F9502" s="3">
        <f>D9502+IF(Dashboard!$I$3,E9502,0)</f>
        <v>479838.23673675407</v>
      </c>
      <c r="G9502" s="3">
        <f>IF(Dashboard!$I$4, ('Lookups and Calculations'!$F$9) / (1 - 'Lookups and Calculations'!$F$10), 'Lookups and Calculations'!$F$9)</f>
        <v>1951878.888340465</v>
      </c>
      <c r="H9502" s="12">
        <f t="shared" si="296"/>
        <v>0</v>
      </c>
      <c r="I9502" s="12">
        <f t="shared" si="297"/>
        <v>0</v>
      </c>
      <c r="J9502" s="13">
        <f>(1 - Dashboard!$I$9) * H9502 * Dashboard!$I$8 * 'Lookups and Calculations'!$F$12</f>
        <v>0</v>
      </c>
      <c r="K9502" s="12">
        <f>(1 - Dashboard!$I$11) * I9502 * Dashboard!$I$10 * 'Lookups and Calculations'!$F$12</f>
        <v>0</v>
      </c>
      <c r="L9502" s="12">
        <f>(H9502 - I9502) * Dashboard!$I$13 * (Dashboard!$D$12 / 365) * 'Lookups and Calculations'!$F$12</f>
        <v>0</v>
      </c>
      <c r="M9502" s="3">
        <f>(G9502*2) * Dashboard!$I$13 * (Dashboard!$D$12 / 365) * 'Lookups and Calculations'!$F$12</f>
        <v>1602.0878730267946</v>
      </c>
      <c r="N9502" s="12">
        <f>H9502 * Dashboard!$I$14 * Dashboard!$I$15 * (Dashboard!$D$12 / 365) * 'Lookups and Calculations'!$F$12</f>
        <v>0</v>
      </c>
    </row>
    <row r="9503" spans="1:14" x14ac:dyDescent="0.35">
      <c r="A9503" s="2">
        <v>9502</v>
      </c>
      <c r="B9503" s="11">
        <v>-2.3136185909925726</v>
      </c>
      <c r="C9503" s="11">
        <v>-1.8837385202750361</v>
      </c>
      <c r="D9503" s="3">
        <f>B9503*Dashboard!$D$11*Dashboard!$D$10*SQRT(Dashboard!$D$12/365)</f>
        <v>-574429.31096560985</v>
      </c>
      <c r="E9503" s="3">
        <f>IF(Dashboard!$I$3,C9503*Dashboard!$E$11*Dashboard!$E$10*SQRT(Dashboard!$D$12/365),0)</f>
        <v>-935395.8551800386</v>
      </c>
      <c r="F9503" s="3">
        <f>D9503+IF(Dashboard!$I$3,E9503,0)</f>
        <v>-1509825.1661456483</v>
      </c>
      <c r="G9503" s="3">
        <f>IF(Dashboard!$I$4, ('Lookups and Calculations'!$F$9) / (1 - 'Lookups and Calculations'!$F$10), 'Lookups and Calculations'!$F$9)</f>
        <v>1951878.888340465</v>
      </c>
      <c r="H9503" s="12">
        <f t="shared" si="296"/>
        <v>0</v>
      </c>
      <c r="I9503" s="12">
        <f t="shared" si="297"/>
        <v>0</v>
      </c>
      <c r="J9503" s="13">
        <f>(1 - Dashboard!$I$9) * H9503 * Dashboard!$I$8 * 'Lookups and Calculations'!$F$12</f>
        <v>0</v>
      </c>
      <c r="K9503" s="12">
        <f>(1 - Dashboard!$I$11) * I9503 * Dashboard!$I$10 * 'Lookups and Calculations'!$F$12</f>
        <v>0</v>
      </c>
      <c r="L9503" s="12">
        <f>(H9503 - I9503) * Dashboard!$I$13 * (Dashboard!$D$12 / 365) * 'Lookups and Calculations'!$F$12</f>
        <v>0</v>
      </c>
      <c r="M9503" s="3">
        <f>(G9503*2) * Dashboard!$I$13 * (Dashboard!$D$12 / 365) * 'Lookups and Calculations'!$F$12</f>
        <v>1602.0878730267946</v>
      </c>
      <c r="N9503" s="12">
        <f>H9503 * Dashboard!$I$14 * Dashboard!$I$15 * (Dashboard!$D$12 / 365) * 'Lookups and Calculations'!$F$12</f>
        <v>0</v>
      </c>
    </row>
    <row r="9504" spans="1:14" x14ac:dyDescent="0.35">
      <c r="A9504" s="2">
        <v>9503</v>
      </c>
      <c r="B9504" s="11">
        <v>-4.2398928918499758E-2</v>
      </c>
      <c r="C9504" s="11">
        <v>6.4582280074635456E-2</v>
      </c>
      <c r="D9504" s="3">
        <f>B9504*Dashboard!$D$11*Dashboard!$D$10*SQRT(Dashboard!$D$12/365)</f>
        <v>-10526.880973015088</v>
      </c>
      <c r="E9504" s="3">
        <f>IF(Dashboard!$I$3,C9504*Dashboard!$E$11*Dashboard!$E$10*SQRT(Dashboard!$D$12/365),0)</f>
        <v>32069.205173481409</v>
      </c>
      <c r="F9504" s="3">
        <f>D9504+IF(Dashboard!$I$3,E9504,0)</f>
        <v>21542.324200466319</v>
      </c>
      <c r="G9504" s="3">
        <f>IF(Dashboard!$I$4, ('Lookups and Calculations'!$F$9) / (1 - 'Lookups and Calculations'!$F$10), 'Lookups and Calculations'!$F$9)</f>
        <v>1951878.888340465</v>
      </c>
      <c r="H9504" s="12">
        <f t="shared" si="296"/>
        <v>0</v>
      </c>
      <c r="I9504" s="12">
        <f t="shared" si="297"/>
        <v>0</v>
      </c>
      <c r="J9504" s="13">
        <f>(1 - Dashboard!$I$9) * H9504 * Dashboard!$I$8 * 'Lookups and Calculations'!$F$12</f>
        <v>0</v>
      </c>
      <c r="K9504" s="12">
        <f>(1 - Dashboard!$I$11) * I9504 * Dashboard!$I$10 * 'Lookups and Calculations'!$F$12</f>
        <v>0</v>
      </c>
      <c r="L9504" s="12">
        <f>(H9504 - I9504) * Dashboard!$I$13 * (Dashboard!$D$12 / 365) * 'Lookups and Calculations'!$F$12</f>
        <v>0</v>
      </c>
      <c r="M9504" s="3">
        <f>(G9504*2) * Dashboard!$I$13 * (Dashboard!$D$12 / 365) * 'Lookups and Calculations'!$F$12</f>
        <v>1602.0878730267946</v>
      </c>
      <c r="N9504" s="12">
        <f>H9504 * Dashboard!$I$14 * Dashboard!$I$15 * (Dashboard!$D$12 / 365) * 'Lookups and Calculations'!$F$12</f>
        <v>0</v>
      </c>
    </row>
    <row r="9505" spans="1:14" x14ac:dyDescent="0.35">
      <c r="A9505" s="2">
        <v>9504</v>
      </c>
      <c r="B9505" s="11">
        <v>-0.31153478745521862</v>
      </c>
      <c r="C9505" s="11">
        <v>-0.46885201819022448</v>
      </c>
      <c r="D9505" s="3">
        <f>B9505*Dashboard!$D$11*Dashboard!$D$10*SQRT(Dashboard!$D$12/365)</f>
        <v>-77348.407380727804</v>
      </c>
      <c r="E9505" s="3">
        <f>IF(Dashboard!$I$3,C9505*Dashboard!$E$11*Dashboard!$E$10*SQRT(Dashboard!$D$12/365),0)</f>
        <v>-232814.81468240058</v>
      </c>
      <c r="F9505" s="3">
        <f>D9505+IF(Dashboard!$I$3,E9505,0)</f>
        <v>-310163.22206312837</v>
      </c>
      <c r="G9505" s="3">
        <f>IF(Dashboard!$I$4, ('Lookups and Calculations'!$F$9) / (1 - 'Lookups and Calculations'!$F$10), 'Lookups and Calculations'!$F$9)</f>
        <v>1951878.888340465</v>
      </c>
      <c r="H9505" s="12">
        <f t="shared" si="296"/>
        <v>0</v>
      </c>
      <c r="I9505" s="12">
        <f t="shared" si="297"/>
        <v>0</v>
      </c>
      <c r="J9505" s="13">
        <f>(1 - Dashboard!$I$9) * H9505 * Dashboard!$I$8 * 'Lookups and Calculations'!$F$12</f>
        <v>0</v>
      </c>
      <c r="K9505" s="12">
        <f>(1 - Dashboard!$I$11) * I9505 * Dashboard!$I$10 * 'Lookups and Calculations'!$F$12</f>
        <v>0</v>
      </c>
      <c r="L9505" s="12">
        <f>(H9505 - I9505) * Dashboard!$I$13 * (Dashboard!$D$12 / 365) * 'Lookups and Calculations'!$F$12</f>
        <v>0</v>
      </c>
      <c r="M9505" s="3">
        <f>(G9505*2) * Dashboard!$I$13 * (Dashboard!$D$12 / 365) * 'Lookups and Calculations'!$F$12</f>
        <v>1602.0878730267946</v>
      </c>
      <c r="N9505" s="12">
        <f>H9505 * Dashboard!$I$14 * Dashboard!$I$15 * (Dashboard!$D$12 / 365) * 'Lookups and Calculations'!$F$12</f>
        <v>0</v>
      </c>
    </row>
    <row r="9506" spans="1:14" x14ac:dyDescent="0.35">
      <c r="A9506" s="2">
        <v>9505</v>
      </c>
      <c r="B9506" s="11">
        <v>0.4907281667838177</v>
      </c>
      <c r="C9506" s="11">
        <v>1.5305294684397854</v>
      </c>
      <c r="D9506" s="3">
        <f>B9506*Dashboard!$D$11*Dashboard!$D$10*SQRT(Dashboard!$D$12/365)</f>
        <v>121838.85615999973</v>
      </c>
      <c r="E9506" s="3">
        <f>IF(Dashboard!$I$3,C9506*Dashboard!$E$11*Dashboard!$E$10*SQRT(Dashboard!$D$12/365),0)</f>
        <v>760005.12045613106</v>
      </c>
      <c r="F9506" s="3">
        <f>D9506+IF(Dashboard!$I$3,E9506,0)</f>
        <v>881843.97661613079</v>
      </c>
      <c r="G9506" s="3">
        <f>IF(Dashboard!$I$4, ('Lookups and Calculations'!$F$9) / (1 - 'Lookups and Calculations'!$F$10), 'Lookups and Calculations'!$F$9)</f>
        <v>1951878.888340465</v>
      </c>
      <c r="H9506" s="12">
        <f t="shared" si="296"/>
        <v>0</v>
      </c>
      <c r="I9506" s="12">
        <f t="shared" si="297"/>
        <v>0</v>
      </c>
      <c r="J9506" s="13">
        <f>(1 - Dashboard!$I$9) * H9506 * Dashboard!$I$8 * 'Lookups and Calculations'!$F$12</f>
        <v>0</v>
      </c>
      <c r="K9506" s="12">
        <f>(1 - Dashboard!$I$11) * I9506 * Dashboard!$I$10 * 'Lookups and Calculations'!$F$12</f>
        <v>0</v>
      </c>
      <c r="L9506" s="12">
        <f>(H9506 - I9506) * Dashboard!$I$13 * (Dashboard!$D$12 / 365) * 'Lookups and Calculations'!$F$12</f>
        <v>0</v>
      </c>
      <c r="M9506" s="3">
        <f>(G9506*2) * Dashboard!$I$13 * (Dashboard!$D$12 / 365) * 'Lookups and Calculations'!$F$12</f>
        <v>1602.0878730267946</v>
      </c>
      <c r="N9506" s="12">
        <f>H9506 * Dashboard!$I$14 * Dashboard!$I$15 * (Dashboard!$D$12 / 365) * 'Lookups and Calculations'!$F$12</f>
        <v>0</v>
      </c>
    </row>
    <row r="9507" spans="1:14" x14ac:dyDescent="0.35">
      <c r="A9507" s="2">
        <v>9506</v>
      </c>
      <c r="B9507" s="11">
        <v>-0.48473614095628142</v>
      </c>
      <c r="C9507" s="11">
        <v>-0.67327705762354739</v>
      </c>
      <c r="D9507" s="3">
        <f>B9507*Dashboard!$D$11*Dashboard!$D$10*SQRT(Dashboard!$D$12/365)</f>
        <v>-120351.1454021418</v>
      </c>
      <c r="E9507" s="3">
        <f>IF(Dashboard!$I$3,C9507*Dashboard!$E$11*Dashboard!$E$10*SQRT(Dashboard!$D$12/365),0)</f>
        <v>-334324.83453007415</v>
      </c>
      <c r="F9507" s="3">
        <f>D9507+IF(Dashboard!$I$3,E9507,0)</f>
        <v>-454675.97993221594</v>
      </c>
      <c r="G9507" s="3">
        <f>IF(Dashboard!$I$4, ('Lookups and Calculations'!$F$9) / (1 - 'Lookups and Calculations'!$F$10), 'Lookups and Calculations'!$F$9)</f>
        <v>1951878.888340465</v>
      </c>
      <c r="H9507" s="12">
        <f t="shared" si="296"/>
        <v>0</v>
      </c>
      <c r="I9507" s="12">
        <f t="shared" si="297"/>
        <v>0</v>
      </c>
      <c r="J9507" s="13">
        <f>(1 - Dashboard!$I$9) * H9507 * Dashboard!$I$8 * 'Lookups and Calculations'!$F$12</f>
        <v>0</v>
      </c>
      <c r="K9507" s="12">
        <f>(1 - Dashboard!$I$11) * I9507 * Dashboard!$I$10 * 'Lookups and Calculations'!$F$12</f>
        <v>0</v>
      </c>
      <c r="L9507" s="12">
        <f>(H9507 - I9507) * Dashboard!$I$13 * (Dashboard!$D$12 / 365) * 'Lookups and Calculations'!$F$12</f>
        <v>0</v>
      </c>
      <c r="M9507" s="3">
        <f>(G9507*2) * Dashboard!$I$13 * (Dashboard!$D$12 / 365) * 'Lookups and Calculations'!$F$12</f>
        <v>1602.0878730267946</v>
      </c>
      <c r="N9507" s="12">
        <f>H9507 * Dashboard!$I$14 * Dashboard!$I$15 * (Dashboard!$D$12 / 365) * 'Lookups and Calculations'!$F$12</f>
        <v>0</v>
      </c>
    </row>
    <row r="9508" spans="1:14" x14ac:dyDescent="0.35">
      <c r="A9508" s="2">
        <v>9507</v>
      </c>
      <c r="B9508" s="11">
        <v>1.4559106085281979</v>
      </c>
      <c r="C9508" s="11">
        <v>-0.3179204719162585</v>
      </c>
      <c r="D9508" s="3">
        <f>B9508*Dashboard!$D$11*Dashboard!$D$10*SQRT(Dashboard!$D$12/365)</f>
        <v>361476.05786897807</v>
      </c>
      <c r="E9508" s="3">
        <f>IF(Dashboard!$I$3,C9508*Dashboard!$E$11*Dashboard!$E$10*SQRT(Dashboard!$D$12/365),0)</f>
        <v>-157867.71279908356</v>
      </c>
      <c r="F9508" s="3">
        <f>D9508+IF(Dashboard!$I$3,E9508,0)</f>
        <v>203608.34506989451</v>
      </c>
      <c r="G9508" s="3">
        <f>IF(Dashboard!$I$4, ('Lookups and Calculations'!$F$9) / (1 - 'Lookups and Calculations'!$F$10), 'Lookups and Calculations'!$F$9)</f>
        <v>1951878.888340465</v>
      </c>
      <c r="H9508" s="12">
        <f t="shared" si="296"/>
        <v>0</v>
      </c>
      <c r="I9508" s="12">
        <f t="shared" si="297"/>
        <v>0</v>
      </c>
      <c r="J9508" s="13">
        <f>(1 - Dashboard!$I$9) * H9508 * Dashboard!$I$8 * 'Lookups and Calculations'!$F$12</f>
        <v>0</v>
      </c>
      <c r="K9508" s="12">
        <f>(1 - Dashboard!$I$11) * I9508 * Dashboard!$I$10 * 'Lookups and Calculations'!$F$12</f>
        <v>0</v>
      </c>
      <c r="L9508" s="12">
        <f>(H9508 - I9508) * Dashboard!$I$13 * (Dashboard!$D$12 / 365) * 'Lookups and Calculations'!$F$12</f>
        <v>0</v>
      </c>
      <c r="M9508" s="3">
        <f>(G9508*2) * Dashboard!$I$13 * (Dashboard!$D$12 / 365) * 'Lookups and Calculations'!$F$12</f>
        <v>1602.0878730267946</v>
      </c>
      <c r="N9508" s="12">
        <f>H9508 * Dashboard!$I$14 * Dashboard!$I$15 * (Dashboard!$D$12 / 365) * 'Lookups and Calculations'!$F$12</f>
        <v>0</v>
      </c>
    </row>
    <row r="9509" spans="1:14" x14ac:dyDescent="0.35">
      <c r="A9509" s="2">
        <v>9508</v>
      </c>
      <c r="B9509" s="11">
        <v>0.78145504471832061</v>
      </c>
      <c r="C9509" s="11">
        <v>0.65461254192826812</v>
      </c>
      <c r="D9509" s="3">
        <f>B9509*Dashboard!$D$11*Dashboard!$D$10*SQRT(Dashboard!$D$12/365)</f>
        <v>194021.03900607268</v>
      </c>
      <c r="E9509" s="3">
        <f>IF(Dashboard!$I$3,C9509*Dashboard!$E$11*Dashboard!$E$10*SQRT(Dashboard!$D$12/365),0)</f>
        <v>325056.71667167952</v>
      </c>
      <c r="F9509" s="3">
        <f>D9509+IF(Dashboard!$I$3,E9509,0)</f>
        <v>519077.7556777522</v>
      </c>
      <c r="G9509" s="3">
        <f>IF(Dashboard!$I$4, ('Lookups and Calculations'!$F$9) / (1 - 'Lookups and Calculations'!$F$10), 'Lookups and Calculations'!$F$9)</f>
        <v>1951878.888340465</v>
      </c>
      <c r="H9509" s="12">
        <f t="shared" si="296"/>
        <v>0</v>
      </c>
      <c r="I9509" s="12">
        <f t="shared" si="297"/>
        <v>0</v>
      </c>
      <c r="J9509" s="13">
        <f>(1 - Dashboard!$I$9) * H9509 * Dashboard!$I$8 * 'Lookups and Calculations'!$F$12</f>
        <v>0</v>
      </c>
      <c r="K9509" s="12">
        <f>(1 - Dashboard!$I$11) * I9509 * Dashboard!$I$10 * 'Lookups and Calculations'!$F$12</f>
        <v>0</v>
      </c>
      <c r="L9509" s="12">
        <f>(H9509 - I9509) * Dashboard!$I$13 * (Dashboard!$D$12 / 365) * 'Lookups and Calculations'!$F$12</f>
        <v>0</v>
      </c>
      <c r="M9509" s="3">
        <f>(G9509*2) * Dashboard!$I$13 * (Dashboard!$D$12 / 365) * 'Lookups and Calculations'!$F$12</f>
        <v>1602.0878730267946</v>
      </c>
      <c r="N9509" s="12">
        <f>H9509 * Dashboard!$I$14 * Dashboard!$I$15 * (Dashboard!$D$12 / 365) * 'Lookups and Calculations'!$F$12</f>
        <v>0</v>
      </c>
    </row>
    <row r="9510" spans="1:14" x14ac:dyDescent="0.35">
      <c r="A9510" s="2">
        <v>9509</v>
      </c>
      <c r="B9510" s="11">
        <v>2.9779668867758495</v>
      </c>
      <c r="C9510" s="11">
        <v>0.70123870573238578</v>
      </c>
      <c r="D9510" s="3">
        <f>B9510*Dashboard!$D$11*Dashboard!$D$10*SQRT(Dashboard!$D$12/365)</f>
        <v>739374.87946756626</v>
      </c>
      <c r="E9510" s="3">
        <f>IF(Dashboard!$I$3,C9510*Dashboard!$E$11*Dashboard!$E$10*SQRT(Dashboard!$D$12/365),0)</f>
        <v>348209.5693080154</v>
      </c>
      <c r="F9510" s="3">
        <f>D9510+IF(Dashboard!$I$3,E9510,0)</f>
        <v>1087584.4487755815</v>
      </c>
      <c r="G9510" s="3">
        <f>IF(Dashboard!$I$4, ('Lookups and Calculations'!$F$9) / (1 - 'Lookups and Calculations'!$F$10), 'Lookups and Calculations'!$F$9)</f>
        <v>1951878.888340465</v>
      </c>
      <c r="H9510" s="12">
        <f t="shared" si="296"/>
        <v>0</v>
      </c>
      <c r="I9510" s="12">
        <f t="shared" si="297"/>
        <v>0</v>
      </c>
      <c r="J9510" s="13">
        <f>(1 - Dashboard!$I$9) * H9510 * Dashboard!$I$8 * 'Lookups and Calculations'!$F$12</f>
        <v>0</v>
      </c>
      <c r="K9510" s="12">
        <f>(1 - Dashboard!$I$11) * I9510 * Dashboard!$I$10 * 'Lookups and Calculations'!$F$12</f>
        <v>0</v>
      </c>
      <c r="L9510" s="12">
        <f>(H9510 - I9510) * Dashboard!$I$13 * (Dashboard!$D$12 / 365) * 'Lookups and Calculations'!$F$12</f>
        <v>0</v>
      </c>
      <c r="M9510" s="3">
        <f>(G9510*2) * Dashboard!$I$13 * (Dashboard!$D$12 / 365) * 'Lookups and Calculations'!$F$12</f>
        <v>1602.0878730267946</v>
      </c>
      <c r="N9510" s="12">
        <f>H9510 * Dashboard!$I$14 * Dashboard!$I$15 * (Dashboard!$D$12 / 365) * 'Lookups and Calculations'!$F$12</f>
        <v>0</v>
      </c>
    </row>
    <row r="9511" spans="1:14" x14ac:dyDescent="0.35">
      <c r="A9511" s="2">
        <v>9510</v>
      </c>
      <c r="B9511" s="11">
        <v>-1.3254555917559878</v>
      </c>
      <c r="C9511" s="11">
        <v>0.48630162082310741</v>
      </c>
      <c r="D9511" s="3">
        <f>B9511*Dashboard!$D$11*Dashboard!$D$10*SQRT(Dashboard!$D$12/365)</f>
        <v>-329086.4558454575</v>
      </c>
      <c r="E9511" s="3">
        <f>IF(Dashboard!$I$3,C9511*Dashboard!$E$11*Dashboard!$E$10*SQRT(Dashboard!$D$12/365),0)</f>
        <v>241479.65101804776</v>
      </c>
      <c r="F9511" s="3">
        <f>D9511+IF(Dashboard!$I$3,E9511,0)</f>
        <v>-87606.804827409738</v>
      </c>
      <c r="G9511" s="3">
        <f>IF(Dashboard!$I$4, ('Lookups and Calculations'!$F$9) / (1 - 'Lookups and Calculations'!$F$10), 'Lookups and Calculations'!$F$9)</f>
        <v>1951878.888340465</v>
      </c>
      <c r="H9511" s="12">
        <f t="shared" si="296"/>
        <v>0</v>
      </c>
      <c r="I9511" s="12">
        <f t="shared" si="297"/>
        <v>0</v>
      </c>
      <c r="J9511" s="13">
        <f>(1 - Dashboard!$I$9) * H9511 * Dashboard!$I$8 * 'Lookups and Calculations'!$F$12</f>
        <v>0</v>
      </c>
      <c r="K9511" s="12">
        <f>(1 - Dashboard!$I$11) * I9511 * Dashboard!$I$10 * 'Lookups and Calculations'!$F$12</f>
        <v>0</v>
      </c>
      <c r="L9511" s="12">
        <f>(H9511 - I9511) * Dashboard!$I$13 * (Dashboard!$D$12 / 365) * 'Lookups and Calculations'!$F$12</f>
        <v>0</v>
      </c>
      <c r="M9511" s="3">
        <f>(G9511*2) * Dashboard!$I$13 * (Dashboard!$D$12 / 365) * 'Lookups and Calculations'!$F$12</f>
        <v>1602.0878730267946</v>
      </c>
      <c r="N9511" s="12">
        <f>H9511 * Dashboard!$I$14 * Dashboard!$I$15 * (Dashboard!$D$12 / 365) * 'Lookups and Calculations'!$F$12</f>
        <v>0</v>
      </c>
    </row>
    <row r="9512" spans="1:14" x14ac:dyDescent="0.35">
      <c r="A9512" s="2">
        <v>9511</v>
      </c>
      <c r="B9512" s="11">
        <v>0.85116060655746673</v>
      </c>
      <c r="C9512" s="11">
        <v>0.51556466461452422</v>
      </c>
      <c r="D9512" s="3">
        <f>B9512*Dashboard!$D$11*Dashboard!$D$10*SQRT(Dashboard!$D$12/365)</f>
        <v>211327.65903999683</v>
      </c>
      <c r="E9512" s="3">
        <f>IF(Dashboard!$I$3,C9512*Dashboard!$E$11*Dashboard!$E$10*SQRT(Dashboard!$D$12/365),0)</f>
        <v>256010.61143417112</v>
      </c>
      <c r="F9512" s="3">
        <f>D9512+IF(Dashboard!$I$3,E9512,0)</f>
        <v>467338.27047416795</v>
      </c>
      <c r="G9512" s="3">
        <f>IF(Dashboard!$I$4, ('Lookups and Calculations'!$F$9) / (1 - 'Lookups and Calculations'!$F$10), 'Lookups and Calculations'!$F$9)</f>
        <v>1951878.888340465</v>
      </c>
      <c r="H9512" s="12">
        <f t="shared" si="296"/>
        <v>0</v>
      </c>
      <c r="I9512" s="12">
        <f t="shared" si="297"/>
        <v>0</v>
      </c>
      <c r="J9512" s="13">
        <f>(1 - Dashboard!$I$9) * H9512 * Dashboard!$I$8 * 'Lookups and Calculations'!$F$12</f>
        <v>0</v>
      </c>
      <c r="K9512" s="12">
        <f>(1 - Dashboard!$I$11) * I9512 * Dashboard!$I$10 * 'Lookups and Calculations'!$F$12</f>
        <v>0</v>
      </c>
      <c r="L9512" s="12">
        <f>(H9512 - I9512) * Dashboard!$I$13 * (Dashboard!$D$12 / 365) * 'Lookups and Calculations'!$F$12</f>
        <v>0</v>
      </c>
      <c r="M9512" s="3">
        <f>(G9512*2) * Dashboard!$I$13 * (Dashboard!$D$12 / 365) * 'Lookups and Calculations'!$F$12</f>
        <v>1602.0878730267946</v>
      </c>
      <c r="N9512" s="12">
        <f>H9512 * Dashboard!$I$14 * Dashboard!$I$15 * (Dashboard!$D$12 / 365) * 'Lookups and Calculations'!$F$12</f>
        <v>0</v>
      </c>
    </row>
    <row r="9513" spans="1:14" x14ac:dyDescent="0.35">
      <c r="A9513" s="2">
        <v>9512</v>
      </c>
      <c r="B9513" s="11">
        <v>-6.3896134920930631E-2</v>
      </c>
      <c r="C9513" s="11">
        <v>-0.8486257860178138</v>
      </c>
      <c r="D9513" s="3">
        <f>B9513*Dashboard!$D$11*Dashboard!$D$10*SQRT(Dashboard!$D$12/365)</f>
        <v>-15864.245255848078</v>
      </c>
      <c r="E9513" s="3">
        <f>IF(Dashboard!$I$3,C9513*Dashboard!$E$11*Dashboard!$E$10*SQRT(Dashboard!$D$12/365),0)</f>
        <v>-421396.61863689346</v>
      </c>
      <c r="F9513" s="3">
        <f>D9513+IF(Dashboard!$I$3,E9513,0)</f>
        <v>-437260.86389274156</v>
      </c>
      <c r="G9513" s="3">
        <f>IF(Dashboard!$I$4, ('Lookups and Calculations'!$F$9) / (1 - 'Lookups and Calculations'!$F$10), 'Lookups and Calculations'!$F$9)</f>
        <v>1951878.888340465</v>
      </c>
      <c r="H9513" s="12">
        <f t="shared" si="296"/>
        <v>0</v>
      </c>
      <c r="I9513" s="12">
        <f t="shared" si="297"/>
        <v>0</v>
      </c>
      <c r="J9513" s="13">
        <f>(1 - Dashboard!$I$9) * H9513 * Dashboard!$I$8 * 'Lookups and Calculations'!$F$12</f>
        <v>0</v>
      </c>
      <c r="K9513" s="12">
        <f>(1 - Dashboard!$I$11) * I9513 * Dashboard!$I$10 * 'Lookups and Calculations'!$F$12</f>
        <v>0</v>
      </c>
      <c r="L9513" s="12">
        <f>(H9513 - I9513) * Dashboard!$I$13 * (Dashboard!$D$12 / 365) * 'Lookups and Calculations'!$F$12</f>
        <v>0</v>
      </c>
      <c r="M9513" s="3">
        <f>(G9513*2) * Dashboard!$I$13 * (Dashboard!$D$12 / 365) * 'Lookups and Calculations'!$F$12</f>
        <v>1602.0878730267946</v>
      </c>
      <c r="N9513" s="12">
        <f>H9513 * Dashboard!$I$14 * Dashboard!$I$15 * (Dashboard!$D$12 / 365) * 'Lookups and Calculations'!$F$12</f>
        <v>0</v>
      </c>
    </row>
    <row r="9514" spans="1:14" x14ac:dyDescent="0.35">
      <c r="A9514" s="2">
        <v>9513</v>
      </c>
      <c r="B9514" s="11">
        <v>0.11551994391251451</v>
      </c>
      <c r="C9514" s="11">
        <v>1.1961776880357695</v>
      </c>
      <c r="D9514" s="3">
        <f>B9514*Dashboard!$D$11*Dashboard!$D$10*SQRT(Dashboard!$D$12/365)</f>
        <v>28681.495749903683</v>
      </c>
      <c r="E9514" s="3">
        <f>IF(Dashboard!$I$3,C9514*Dashboard!$E$11*Dashboard!$E$10*SQRT(Dashboard!$D$12/365),0)</f>
        <v>593978.21905990143</v>
      </c>
      <c r="F9514" s="3">
        <f>D9514+IF(Dashboard!$I$3,E9514,0)</f>
        <v>622659.71480980515</v>
      </c>
      <c r="G9514" s="3">
        <f>IF(Dashboard!$I$4, ('Lookups and Calculations'!$F$9) / (1 - 'Lookups and Calculations'!$F$10), 'Lookups and Calculations'!$F$9)</f>
        <v>1951878.888340465</v>
      </c>
      <c r="H9514" s="12">
        <f t="shared" si="296"/>
        <v>0</v>
      </c>
      <c r="I9514" s="12">
        <f t="shared" si="297"/>
        <v>0</v>
      </c>
      <c r="J9514" s="13">
        <f>(1 - Dashboard!$I$9) * H9514 * Dashboard!$I$8 * 'Lookups and Calculations'!$F$12</f>
        <v>0</v>
      </c>
      <c r="K9514" s="12">
        <f>(1 - Dashboard!$I$11) * I9514 * Dashboard!$I$10 * 'Lookups and Calculations'!$F$12</f>
        <v>0</v>
      </c>
      <c r="L9514" s="12">
        <f>(H9514 - I9514) * Dashboard!$I$13 * (Dashboard!$D$12 / 365) * 'Lookups and Calculations'!$F$12</f>
        <v>0</v>
      </c>
      <c r="M9514" s="3">
        <f>(G9514*2) * Dashboard!$I$13 * (Dashboard!$D$12 / 365) * 'Lookups and Calculations'!$F$12</f>
        <v>1602.0878730267946</v>
      </c>
      <c r="N9514" s="12">
        <f>H9514 * Dashboard!$I$14 * Dashboard!$I$15 * (Dashboard!$D$12 / 365) * 'Lookups and Calculations'!$F$12</f>
        <v>0</v>
      </c>
    </row>
    <row r="9515" spans="1:14" x14ac:dyDescent="0.35">
      <c r="A9515" s="2">
        <v>9514</v>
      </c>
      <c r="B9515" s="11">
        <v>1.347066407144484</v>
      </c>
      <c r="C9515" s="11">
        <v>-1.0638894386034152</v>
      </c>
      <c r="D9515" s="3">
        <f>B9515*Dashboard!$D$11*Dashboard!$D$10*SQRT(Dashboard!$D$12/365)</f>
        <v>334452.02726736292</v>
      </c>
      <c r="E9515" s="3">
        <f>IF(Dashboard!$I$3,C9515*Dashboard!$E$11*Dashboard!$E$10*SQRT(Dashboard!$D$12/365),0)</f>
        <v>-528288.69852603239</v>
      </c>
      <c r="F9515" s="3">
        <f>D9515+IF(Dashboard!$I$3,E9515,0)</f>
        <v>-193836.67125866946</v>
      </c>
      <c r="G9515" s="3">
        <f>IF(Dashboard!$I$4, ('Lookups and Calculations'!$F$9) / (1 - 'Lookups and Calculations'!$F$10), 'Lookups and Calculations'!$F$9)</f>
        <v>1951878.888340465</v>
      </c>
      <c r="H9515" s="12">
        <f t="shared" si="296"/>
        <v>0</v>
      </c>
      <c r="I9515" s="12">
        <f t="shared" si="297"/>
        <v>0</v>
      </c>
      <c r="J9515" s="13">
        <f>(1 - Dashboard!$I$9) * H9515 * Dashboard!$I$8 * 'Lookups and Calculations'!$F$12</f>
        <v>0</v>
      </c>
      <c r="K9515" s="12">
        <f>(1 - Dashboard!$I$11) * I9515 * Dashboard!$I$10 * 'Lookups and Calculations'!$F$12</f>
        <v>0</v>
      </c>
      <c r="L9515" s="12">
        <f>(H9515 - I9515) * Dashboard!$I$13 * (Dashboard!$D$12 / 365) * 'Lookups and Calculations'!$F$12</f>
        <v>0</v>
      </c>
      <c r="M9515" s="3">
        <f>(G9515*2) * Dashboard!$I$13 * (Dashboard!$D$12 / 365) * 'Lookups and Calculations'!$F$12</f>
        <v>1602.0878730267946</v>
      </c>
      <c r="N9515" s="12">
        <f>H9515 * Dashboard!$I$14 * Dashboard!$I$15 * (Dashboard!$D$12 / 365) * 'Lookups and Calculations'!$F$12</f>
        <v>0</v>
      </c>
    </row>
    <row r="9516" spans="1:14" x14ac:dyDescent="0.35">
      <c r="A9516" s="2">
        <v>9515</v>
      </c>
      <c r="B9516" s="11">
        <v>-0.86445577390876371</v>
      </c>
      <c r="C9516" s="11">
        <v>0.63496106929272422</v>
      </c>
      <c r="D9516" s="3">
        <f>B9516*Dashboard!$D$11*Dashboard!$D$10*SQRT(Dashboard!$D$12/365)</f>
        <v>-214628.60667696301</v>
      </c>
      <c r="E9516" s="3">
        <f>IF(Dashboard!$I$3,C9516*Dashboard!$E$11*Dashboard!$E$10*SQRT(Dashboard!$D$12/365),0)</f>
        <v>315298.51198794885</v>
      </c>
      <c r="F9516" s="3">
        <f>D9516+IF(Dashboard!$I$3,E9516,0)</f>
        <v>100669.90531098584</v>
      </c>
      <c r="G9516" s="3">
        <f>IF(Dashboard!$I$4, ('Lookups and Calculations'!$F$9) / (1 - 'Lookups and Calculations'!$F$10), 'Lookups and Calculations'!$F$9)</f>
        <v>1951878.888340465</v>
      </c>
      <c r="H9516" s="12">
        <f t="shared" si="296"/>
        <v>0</v>
      </c>
      <c r="I9516" s="12">
        <f t="shared" si="297"/>
        <v>0</v>
      </c>
      <c r="J9516" s="13">
        <f>(1 - Dashboard!$I$9) * H9516 * Dashboard!$I$8 * 'Lookups and Calculations'!$F$12</f>
        <v>0</v>
      </c>
      <c r="K9516" s="12">
        <f>(1 - Dashboard!$I$11) * I9516 * Dashboard!$I$10 * 'Lookups and Calculations'!$F$12</f>
        <v>0</v>
      </c>
      <c r="L9516" s="12">
        <f>(H9516 - I9516) * Dashboard!$I$13 * (Dashboard!$D$12 / 365) * 'Lookups and Calculations'!$F$12</f>
        <v>0</v>
      </c>
      <c r="M9516" s="3">
        <f>(G9516*2) * Dashboard!$I$13 * (Dashboard!$D$12 / 365) * 'Lookups and Calculations'!$F$12</f>
        <v>1602.0878730267946</v>
      </c>
      <c r="N9516" s="12">
        <f>H9516 * Dashboard!$I$14 * Dashboard!$I$15 * (Dashboard!$D$12 / 365) * 'Lookups and Calculations'!$F$12</f>
        <v>0</v>
      </c>
    </row>
    <row r="9517" spans="1:14" x14ac:dyDescent="0.35">
      <c r="A9517" s="2">
        <v>9516</v>
      </c>
      <c r="B9517" s="11">
        <v>-0.79491074181767152</v>
      </c>
      <c r="C9517" s="11">
        <v>1.2932412876194659</v>
      </c>
      <c r="D9517" s="3">
        <f>B9517*Dashboard!$D$11*Dashboard!$D$10*SQRT(Dashboard!$D$12/365)</f>
        <v>-197361.84325247444</v>
      </c>
      <c r="E9517" s="3">
        <f>IF(Dashboard!$I$3,C9517*Dashboard!$E$11*Dashboard!$E$10*SQRT(Dashboard!$D$12/365),0)</f>
        <v>642176.46301054722</v>
      </c>
      <c r="F9517" s="3">
        <f>D9517+IF(Dashboard!$I$3,E9517,0)</f>
        <v>444814.61975807277</v>
      </c>
      <c r="G9517" s="3">
        <f>IF(Dashboard!$I$4, ('Lookups and Calculations'!$F$9) / (1 - 'Lookups and Calculations'!$F$10), 'Lookups and Calculations'!$F$9)</f>
        <v>1951878.888340465</v>
      </c>
      <c r="H9517" s="12">
        <f t="shared" si="296"/>
        <v>0</v>
      </c>
      <c r="I9517" s="12">
        <f t="shared" si="297"/>
        <v>0</v>
      </c>
      <c r="J9517" s="13">
        <f>(1 - Dashboard!$I$9) * H9517 * Dashboard!$I$8 * 'Lookups and Calculations'!$F$12</f>
        <v>0</v>
      </c>
      <c r="K9517" s="12">
        <f>(1 - Dashboard!$I$11) * I9517 * Dashboard!$I$10 * 'Lookups and Calculations'!$F$12</f>
        <v>0</v>
      </c>
      <c r="L9517" s="12">
        <f>(H9517 - I9517) * Dashboard!$I$13 * (Dashboard!$D$12 / 365) * 'Lookups and Calculations'!$F$12</f>
        <v>0</v>
      </c>
      <c r="M9517" s="3">
        <f>(G9517*2) * Dashboard!$I$13 * (Dashboard!$D$12 / 365) * 'Lookups and Calculations'!$F$12</f>
        <v>1602.0878730267946</v>
      </c>
      <c r="N9517" s="12">
        <f>H9517 * Dashboard!$I$14 * Dashboard!$I$15 * (Dashboard!$D$12 / 365) * 'Lookups and Calculations'!$F$12</f>
        <v>0</v>
      </c>
    </row>
    <row r="9518" spans="1:14" x14ac:dyDescent="0.35">
      <c r="A9518" s="2">
        <v>9517</v>
      </c>
      <c r="B9518" s="11">
        <v>-0.94324114857642094</v>
      </c>
      <c r="C9518" s="11">
        <v>-0.56072674021128976</v>
      </c>
      <c r="D9518" s="3">
        <f>B9518*Dashboard!$D$11*Dashboard!$D$10*SQRT(Dashboard!$D$12/365)</f>
        <v>-234189.5786801721</v>
      </c>
      <c r="E9518" s="3">
        <f>IF(Dashboard!$I$3,C9518*Dashboard!$E$11*Dashboard!$E$10*SQRT(Dashboard!$D$12/365),0)</f>
        <v>-278436.45125740417</v>
      </c>
      <c r="F9518" s="3">
        <f>D9518+IF(Dashboard!$I$3,E9518,0)</f>
        <v>-512626.02993757627</v>
      </c>
      <c r="G9518" s="3">
        <f>IF(Dashboard!$I$4, ('Lookups and Calculations'!$F$9) / (1 - 'Lookups and Calculations'!$F$10), 'Lookups and Calculations'!$F$9)</f>
        <v>1951878.888340465</v>
      </c>
      <c r="H9518" s="12">
        <f t="shared" si="296"/>
        <v>0</v>
      </c>
      <c r="I9518" s="12">
        <f t="shared" si="297"/>
        <v>0</v>
      </c>
      <c r="J9518" s="13">
        <f>(1 - Dashboard!$I$9) * H9518 * Dashboard!$I$8 * 'Lookups and Calculations'!$F$12</f>
        <v>0</v>
      </c>
      <c r="K9518" s="12">
        <f>(1 - Dashboard!$I$11) * I9518 * Dashboard!$I$10 * 'Lookups and Calculations'!$F$12</f>
        <v>0</v>
      </c>
      <c r="L9518" s="12">
        <f>(H9518 - I9518) * Dashboard!$I$13 * (Dashboard!$D$12 / 365) * 'Lookups and Calculations'!$F$12</f>
        <v>0</v>
      </c>
      <c r="M9518" s="3">
        <f>(G9518*2) * Dashboard!$I$13 * (Dashboard!$D$12 / 365) * 'Lookups and Calculations'!$F$12</f>
        <v>1602.0878730267946</v>
      </c>
      <c r="N9518" s="12">
        <f>H9518 * Dashboard!$I$14 * Dashboard!$I$15 * (Dashboard!$D$12 / 365) * 'Lookups and Calculations'!$F$12</f>
        <v>0</v>
      </c>
    </row>
    <row r="9519" spans="1:14" x14ac:dyDescent="0.35">
      <c r="A9519" s="2">
        <v>9518</v>
      </c>
      <c r="B9519" s="11">
        <v>-0.38524010415384213</v>
      </c>
      <c r="C9519" s="11">
        <v>-0.30578419519161798</v>
      </c>
      <c r="D9519" s="3">
        <f>B9519*Dashboard!$D$11*Dashboard!$D$10*SQRT(Dashboard!$D$12/365)</f>
        <v>-95648.093617052786</v>
      </c>
      <c r="E9519" s="3">
        <f>IF(Dashboard!$I$3,C9519*Dashboard!$E$11*Dashboard!$E$10*SQRT(Dashboard!$D$12/365),0)</f>
        <v>-151841.28034927134</v>
      </c>
      <c r="F9519" s="3">
        <f>D9519+IF(Dashboard!$I$3,E9519,0)</f>
        <v>-247489.37396632414</v>
      </c>
      <c r="G9519" s="3">
        <f>IF(Dashboard!$I$4, ('Lookups and Calculations'!$F$9) / (1 - 'Lookups and Calculations'!$F$10), 'Lookups and Calculations'!$F$9)</f>
        <v>1951878.888340465</v>
      </c>
      <c r="H9519" s="12">
        <f t="shared" si="296"/>
        <v>0</v>
      </c>
      <c r="I9519" s="12">
        <f t="shared" si="297"/>
        <v>0</v>
      </c>
      <c r="J9519" s="13">
        <f>(1 - Dashboard!$I$9) * H9519 * Dashboard!$I$8 * 'Lookups and Calculations'!$F$12</f>
        <v>0</v>
      </c>
      <c r="K9519" s="12">
        <f>(1 - Dashboard!$I$11) * I9519 * Dashboard!$I$10 * 'Lookups and Calculations'!$F$12</f>
        <v>0</v>
      </c>
      <c r="L9519" s="12">
        <f>(H9519 - I9519) * Dashboard!$I$13 * (Dashboard!$D$12 / 365) * 'Lookups and Calculations'!$F$12</f>
        <v>0</v>
      </c>
      <c r="M9519" s="3">
        <f>(G9519*2) * Dashboard!$I$13 * (Dashboard!$D$12 / 365) * 'Lookups and Calculations'!$F$12</f>
        <v>1602.0878730267946</v>
      </c>
      <c r="N9519" s="12">
        <f>H9519 * Dashboard!$I$14 * Dashboard!$I$15 * (Dashboard!$D$12 / 365) * 'Lookups and Calculations'!$F$12</f>
        <v>0</v>
      </c>
    </row>
    <row r="9520" spans="1:14" x14ac:dyDescent="0.35">
      <c r="A9520" s="2">
        <v>9519</v>
      </c>
      <c r="B9520" s="11">
        <v>-0.45260790807564322</v>
      </c>
      <c r="C9520" s="11">
        <v>-0.46480180805902155</v>
      </c>
      <c r="D9520" s="3">
        <f>B9520*Dashboard!$D$11*Dashboard!$D$10*SQRT(Dashboard!$D$12/365)</f>
        <v>-112374.29098542046</v>
      </c>
      <c r="E9520" s="3">
        <f>IF(Dashboard!$I$3,C9520*Dashboard!$E$11*Dashboard!$E$10*SQRT(Dashboard!$D$12/365),0)</f>
        <v>-230803.6280296043</v>
      </c>
      <c r="F9520" s="3">
        <f>D9520+IF(Dashboard!$I$3,E9520,0)</f>
        <v>-343177.91901502479</v>
      </c>
      <c r="G9520" s="3">
        <f>IF(Dashboard!$I$4, ('Lookups and Calculations'!$F$9) / (1 - 'Lookups and Calculations'!$F$10), 'Lookups and Calculations'!$F$9)</f>
        <v>1951878.888340465</v>
      </c>
      <c r="H9520" s="12">
        <f t="shared" si="296"/>
        <v>0</v>
      </c>
      <c r="I9520" s="12">
        <f t="shared" si="297"/>
        <v>0</v>
      </c>
      <c r="J9520" s="13">
        <f>(1 - Dashboard!$I$9) * H9520 * Dashboard!$I$8 * 'Lookups and Calculations'!$F$12</f>
        <v>0</v>
      </c>
      <c r="K9520" s="12">
        <f>(1 - Dashboard!$I$11) * I9520 * Dashboard!$I$10 * 'Lookups and Calculations'!$F$12</f>
        <v>0</v>
      </c>
      <c r="L9520" s="12">
        <f>(H9520 - I9520) * Dashboard!$I$13 * (Dashboard!$D$12 / 365) * 'Lookups and Calculations'!$F$12</f>
        <v>0</v>
      </c>
      <c r="M9520" s="3">
        <f>(G9520*2) * Dashboard!$I$13 * (Dashboard!$D$12 / 365) * 'Lookups and Calculations'!$F$12</f>
        <v>1602.0878730267946</v>
      </c>
      <c r="N9520" s="12">
        <f>H9520 * Dashboard!$I$14 * Dashboard!$I$15 * (Dashboard!$D$12 / 365) * 'Lookups and Calculations'!$F$12</f>
        <v>0</v>
      </c>
    </row>
    <row r="9521" spans="1:14" x14ac:dyDescent="0.35">
      <c r="A9521" s="2">
        <v>9520</v>
      </c>
      <c r="B9521" s="11">
        <v>-1.959447594766859</v>
      </c>
      <c r="C9521" s="11">
        <v>-0.58885612199683135</v>
      </c>
      <c r="D9521" s="3">
        <f>B9521*Dashboard!$D$11*Dashboard!$D$10*SQRT(Dashboard!$D$12/365)</f>
        <v>-486495.11035103968</v>
      </c>
      <c r="E9521" s="3">
        <f>IF(Dashboard!$I$3,C9521*Dashboard!$E$11*Dashboard!$E$10*SQRT(Dashboard!$D$12/365),0)</f>
        <v>-292404.47646247922</v>
      </c>
      <c r="F9521" s="3">
        <f>D9521+IF(Dashboard!$I$3,E9521,0)</f>
        <v>-778899.58681351889</v>
      </c>
      <c r="G9521" s="3">
        <f>IF(Dashboard!$I$4, ('Lookups and Calculations'!$F$9) / (1 - 'Lookups and Calculations'!$F$10), 'Lookups and Calculations'!$F$9)</f>
        <v>1951878.888340465</v>
      </c>
      <c r="H9521" s="12">
        <f t="shared" si="296"/>
        <v>0</v>
      </c>
      <c r="I9521" s="12">
        <f t="shared" si="297"/>
        <v>0</v>
      </c>
      <c r="J9521" s="13">
        <f>(1 - Dashboard!$I$9) * H9521 * Dashboard!$I$8 * 'Lookups and Calculations'!$F$12</f>
        <v>0</v>
      </c>
      <c r="K9521" s="12">
        <f>(1 - Dashboard!$I$11) * I9521 * Dashboard!$I$10 * 'Lookups and Calculations'!$F$12</f>
        <v>0</v>
      </c>
      <c r="L9521" s="12">
        <f>(H9521 - I9521) * Dashboard!$I$13 * (Dashboard!$D$12 / 365) * 'Lookups and Calculations'!$F$12</f>
        <v>0</v>
      </c>
      <c r="M9521" s="3">
        <f>(G9521*2) * Dashboard!$I$13 * (Dashboard!$D$12 / 365) * 'Lookups and Calculations'!$F$12</f>
        <v>1602.0878730267946</v>
      </c>
      <c r="N9521" s="12">
        <f>H9521 * Dashboard!$I$14 * Dashboard!$I$15 * (Dashboard!$D$12 / 365) * 'Lookups and Calculations'!$F$12</f>
        <v>0</v>
      </c>
    </row>
    <row r="9522" spans="1:14" x14ac:dyDescent="0.35">
      <c r="A9522" s="2">
        <v>9521</v>
      </c>
      <c r="B9522" s="11">
        <v>-1.216773538486579</v>
      </c>
      <c r="C9522" s="11">
        <v>0.73756009431482772</v>
      </c>
      <c r="D9522" s="3">
        <f>B9522*Dashboard!$D$11*Dashboard!$D$10*SQRT(Dashboard!$D$12/365)</f>
        <v>-302102.68366410985</v>
      </c>
      <c r="E9522" s="3">
        <f>IF(Dashboard!$I$3,C9522*Dashboard!$E$11*Dashboard!$E$10*SQRT(Dashboard!$D$12/365),0)</f>
        <v>366245.44635184162</v>
      </c>
      <c r="F9522" s="3">
        <f>D9522+IF(Dashboard!$I$3,E9522,0)</f>
        <v>64142.762687731767</v>
      </c>
      <c r="G9522" s="3">
        <f>IF(Dashboard!$I$4, ('Lookups and Calculations'!$F$9) / (1 - 'Lookups and Calculations'!$F$10), 'Lookups and Calculations'!$F$9)</f>
        <v>1951878.888340465</v>
      </c>
      <c r="H9522" s="12">
        <f t="shared" si="296"/>
        <v>0</v>
      </c>
      <c r="I9522" s="12">
        <f t="shared" si="297"/>
        <v>0</v>
      </c>
      <c r="J9522" s="13">
        <f>(1 - Dashboard!$I$9) * H9522 * Dashboard!$I$8 * 'Lookups and Calculations'!$F$12</f>
        <v>0</v>
      </c>
      <c r="K9522" s="12">
        <f>(1 - Dashboard!$I$11) * I9522 * Dashboard!$I$10 * 'Lookups and Calculations'!$F$12</f>
        <v>0</v>
      </c>
      <c r="L9522" s="12">
        <f>(H9522 - I9522) * Dashboard!$I$13 * (Dashboard!$D$12 / 365) * 'Lookups and Calculations'!$F$12</f>
        <v>0</v>
      </c>
      <c r="M9522" s="3">
        <f>(G9522*2) * Dashboard!$I$13 * (Dashboard!$D$12 / 365) * 'Lookups and Calculations'!$F$12</f>
        <v>1602.0878730267946</v>
      </c>
      <c r="N9522" s="12">
        <f>H9522 * Dashboard!$I$14 * Dashboard!$I$15 * (Dashboard!$D$12 / 365) * 'Lookups and Calculations'!$F$12</f>
        <v>0</v>
      </c>
    </row>
    <row r="9523" spans="1:14" x14ac:dyDescent="0.35">
      <c r="A9523" s="2">
        <v>9522</v>
      </c>
      <c r="B9523" s="11">
        <v>1.4361016238068505E-2</v>
      </c>
      <c r="C9523" s="11">
        <v>0.27055768707991118</v>
      </c>
      <c r="D9523" s="3">
        <f>B9523*Dashboard!$D$11*Dashboard!$D$10*SQRT(Dashboard!$D$12/365)</f>
        <v>3565.5784814819153</v>
      </c>
      <c r="E9523" s="3">
        <f>IF(Dashboard!$I$3,C9523*Dashboard!$E$11*Dashboard!$E$10*SQRT(Dashboard!$D$12/365),0)</f>
        <v>134349.08102038279</v>
      </c>
      <c r="F9523" s="3">
        <f>D9523+IF(Dashboard!$I$3,E9523,0)</f>
        <v>137914.65950186469</v>
      </c>
      <c r="G9523" s="3">
        <f>IF(Dashboard!$I$4, ('Lookups and Calculations'!$F$9) / (1 - 'Lookups and Calculations'!$F$10), 'Lookups and Calculations'!$F$9)</f>
        <v>1951878.888340465</v>
      </c>
      <c r="H9523" s="12">
        <f t="shared" si="296"/>
        <v>0</v>
      </c>
      <c r="I9523" s="12">
        <f t="shared" si="297"/>
        <v>0</v>
      </c>
      <c r="J9523" s="13">
        <f>(1 - Dashboard!$I$9) * H9523 * Dashboard!$I$8 * 'Lookups and Calculations'!$F$12</f>
        <v>0</v>
      </c>
      <c r="K9523" s="12">
        <f>(1 - Dashboard!$I$11) * I9523 * Dashboard!$I$10 * 'Lookups and Calculations'!$F$12</f>
        <v>0</v>
      </c>
      <c r="L9523" s="12">
        <f>(H9523 - I9523) * Dashboard!$I$13 * (Dashboard!$D$12 / 365) * 'Lookups and Calculations'!$F$12</f>
        <v>0</v>
      </c>
      <c r="M9523" s="3">
        <f>(G9523*2) * Dashboard!$I$13 * (Dashboard!$D$12 / 365) * 'Lookups and Calculations'!$F$12</f>
        <v>1602.0878730267946</v>
      </c>
      <c r="N9523" s="12">
        <f>H9523 * Dashboard!$I$14 * Dashboard!$I$15 * (Dashboard!$D$12 / 365) * 'Lookups and Calculations'!$F$12</f>
        <v>0</v>
      </c>
    </row>
    <row r="9524" spans="1:14" x14ac:dyDescent="0.35">
      <c r="A9524" s="2">
        <v>9523</v>
      </c>
      <c r="B9524" s="11">
        <v>-1.5250533807166335</v>
      </c>
      <c r="C9524" s="11">
        <v>-0.38250453745022039</v>
      </c>
      <c r="D9524" s="3">
        <f>B9524*Dashboard!$D$11*Dashboard!$D$10*SQRT(Dashboard!$D$12/365)</f>
        <v>-378642.94749421038</v>
      </c>
      <c r="E9524" s="3">
        <f>IF(Dashboard!$I$3,C9524*Dashboard!$E$11*Dashboard!$E$10*SQRT(Dashboard!$D$12/365),0)</f>
        <v>-189937.80456655644</v>
      </c>
      <c r="F9524" s="3">
        <f>D9524+IF(Dashboard!$I$3,E9524,0)</f>
        <v>-568580.7520607668</v>
      </c>
      <c r="G9524" s="3">
        <f>IF(Dashboard!$I$4, ('Lookups and Calculations'!$F$9) / (1 - 'Lookups and Calculations'!$F$10), 'Lookups and Calculations'!$F$9)</f>
        <v>1951878.888340465</v>
      </c>
      <c r="H9524" s="12">
        <f t="shared" si="296"/>
        <v>0</v>
      </c>
      <c r="I9524" s="12">
        <f t="shared" si="297"/>
        <v>0</v>
      </c>
      <c r="J9524" s="13">
        <f>(1 - Dashboard!$I$9) * H9524 * Dashboard!$I$8 * 'Lookups and Calculations'!$F$12</f>
        <v>0</v>
      </c>
      <c r="K9524" s="12">
        <f>(1 - Dashboard!$I$11) * I9524 * Dashboard!$I$10 * 'Lookups and Calculations'!$F$12</f>
        <v>0</v>
      </c>
      <c r="L9524" s="12">
        <f>(H9524 - I9524) * Dashboard!$I$13 * (Dashboard!$D$12 / 365) * 'Lookups and Calculations'!$F$12</f>
        <v>0</v>
      </c>
      <c r="M9524" s="3">
        <f>(G9524*2) * Dashboard!$I$13 * (Dashboard!$D$12 / 365) * 'Lookups and Calculations'!$F$12</f>
        <v>1602.0878730267946</v>
      </c>
      <c r="N9524" s="12">
        <f>H9524 * Dashboard!$I$14 * Dashboard!$I$15 * (Dashboard!$D$12 / 365) * 'Lookups and Calculations'!$F$12</f>
        <v>0</v>
      </c>
    </row>
    <row r="9525" spans="1:14" x14ac:dyDescent="0.35">
      <c r="A9525" s="2">
        <v>9524</v>
      </c>
      <c r="B9525" s="11">
        <v>0.52763260362917297</v>
      </c>
      <c r="C9525" s="11">
        <v>-0.12222306684955017</v>
      </c>
      <c r="D9525" s="3">
        <f>B9525*Dashboard!$D$11*Dashboard!$D$10*SQRT(Dashboard!$D$12/365)</f>
        <v>131001.5549346308</v>
      </c>
      <c r="E9525" s="3">
        <f>IF(Dashboard!$I$3,C9525*Dashboard!$E$11*Dashboard!$E$10*SQRT(Dashboard!$D$12/365),0)</f>
        <v>-60691.517908637165</v>
      </c>
      <c r="F9525" s="3">
        <f>D9525+IF(Dashboard!$I$3,E9525,0)</f>
        <v>70310.037025993632</v>
      </c>
      <c r="G9525" s="3">
        <f>IF(Dashboard!$I$4, ('Lookups and Calculations'!$F$9) / (1 - 'Lookups and Calculations'!$F$10), 'Lookups and Calculations'!$F$9)</f>
        <v>1951878.888340465</v>
      </c>
      <c r="H9525" s="12">
        <f t="shared" si="296"/>
        <v>0</v>
      </c>
      <c r="I9525" s="12">
        <f t="shared" si="297"/>
        <v>0</v>
      </c>
      <c r="J9525" s="13">
        <f>(1 - Dashboard!$I$9) * H9525 * Dashboard!$I$8 * 'Lookups and Calculations'!$F$12</f>
        <v>0</v>
      </c>
      <c r="K9525" s="12">
        <f>(1 - Dashboard!$I$11) * I9525 * Dashboard!$I$10 * 'Lookups and Calculations'!$F$12</f>
        <v>0</v>
      </c>
      <c r="L9525" s="12">
        <f>(H9525 - I9525) * Dashboard!$I$13 * (Dashboard!$D$12 / 365) * 'Lookups and Calculations'!$F$12</f>
        <v>0</v>
      </c>
      <c r="M9525" s="3">
        <f>(G9525*2) * Dashboard!$I$13 * (Dashboard!$D$12 / 365) * 'Lookups and Calculations'!$F$12</f>
        <v>1602.0878730267946</v>
      </c>
      <c r="N9525" s="12">
        <f>H9525 * Dashboard!$I$14 * Dashboard!$I$15 * (Dashboard!$D$12 / 365) * 'Lookups and Calculations'!$F$12</f>
        <v>0</v>
      </c>
    </row>
    <row r="9526" spans="1:14" x14ac:dyDescent="0.35">
      <c r="A9526" s="2">
        <v>9525</v>
      </c>
      <c r="B9526" s="11">
        <v>-3.3299491143998355E-2</v>
      </c>
      <c r="C9526" s="11">
        <v>-0.1006039097058067</v>
      </c>
      <c r="D9526" s="3">
        <f>B9526*Dashboard!$D$11*Dashboard!$D$10*SQRT(Dashboard!$D$12/365)</f>
        <v>-8267.6564874706328</v>
      </c>
      <c r="E9526" s="3">
        <f>IF(Dashboard!$I$3,C9526*Dashboard!$E$11*Dashboard!$E$10*SQRT(Dashboard!$D$12/365),0)</f>
        <v>-49956.232853367925</v>
      </c>
      <c r="F9526" s="3">
        <f>D9526+IF(Dashboard!$I$3,E9526,0)</f>
        <v>-58223.889340838556</v>
      </c>
      <c r="G9526" s="3">
        <f>IF(Dashboard!$I$4, ('Lookups and Calculations'!$F$9) / (1 - 'Lookups and Calculations'!$F$10), 'Lookups and Calculations'!$F$9)</f>
        <v>1951878.888340465</v>
      </c>
      <c r="H9526" s="12">
        <f t="shared" si="296"/>
        <v>0</v>
      </c>
      <c r="I9526" s="12">
        <f t="shared" si="297"/>
        <v>0</v>
      </c>
      <c r="J9526" s="13">
        <f>(1 - Dashboard!$I$9) * H9526 * Dashboard!$I$8 * 'Lookups and Calculations'!$F$12</f>
        <v>0</v>
      </c>
      <c r="K9526" s="12">
        <f>(1 - Dashboard!$I$11) * I9526 * Dashboard!$I$10 * 'Lookups and Calculations'!$F$12</f>
        <v>0</v>
      </c>
      <c r="L9526" s="12">
        <f>(H9526 - I9526) * Dashboard!$I$13 * (Dashboard!$D$12 / 365) * 'Lookups and Calculations'!$F$12</f>
        <v>0</v>
      </c>
      <c r="M9526" s="3">
        <f>(G9526*2) * Dashboard!$I$13 * (Dashboard!$D$12 / 365) * 'Lookups and Calculations'!$F$12</f>
        <v>1602.0878730267946</v>
      </c>
      <c r="N9526" s="12">
        <f>H9526 * Dashboard!$I$14 * Dashboard!$I$15 * (Dashboard!$D$12 / 365) * 'Lookups and Calculations'!$F$12</f>
        <v>0</v>
      </c>
    </row>
    <row r="9527" spans="1:14" x14ac:dyDescent="0.35">
      <c r="A9527" s="2">
        <v>9526</v>
      </c>
      <c r="B9527" s="11">
        <v>-2.5232536421103149E-2</v>
      </c>
      <c r="C9527" s="11">
        <v>2.2730981236269421</v>
      </c>
      <c r="D9527" s="3">
        <f>B9527*Dashboard!$D$11*Dashboard!$D$10*SQRT(Dashboard!$D$12/365)</f>
        <v>-6264.7787179436045</v>
      </c>
      <c r="E9527" s="3">
        <f>IF(Dashboard!$I$3,C9527*Dashboard!$E$11*Dashboard!$E$10*SQRT(Dashboard!$D$12/365),0)</f>
        <v>1128737.6354907905</v>
      </c>
      <c r="F9527" s="3">
        <f>D9527+IF(Dashboard!$I$3,E9527,0)</f>
        <v>1122472.8567728468</v>
      </c>
      <c r="G9527" s="3">
        <f>IF(Dashboard!$I$4, ('Lookups and Calculations'!$F$9) / (1 - 'Lookups and Calculations'!$F$10), 'Lookups and Calculations'!$F$9)</f>
        <v>1951878.888340465</v>
      </c>
      <c r="H9527" s="12">
        <f t="shared" si="296"/>
        <v>0</v>
      </c>
      <c r="I9527" s="12">
        <f t="shared" si="297"/>
        <v>0</v>
      </c>
      <c r="J9527" s="13">
        <f>(1 - Dashboard!$I$9) * H9527 * Dashboard!$I$8 * 'Lookups and Calculations'!$F$12</f>
        <v>0</v>
      </c>
      <c r="K9527" s="12">
        <f>(1 - Dashboard!$I$11) * I9527 * Dashboard!$I$10 * 'Lookups and Calculations'!$F$12</f>
        <v>0</v>
      </c>
      <c r="L9527" s="12">
        <f>(H9527 - I9527) * Dashboard!$I$13 * (Dashboard!$D$12 / 365) * 'Lookups and Calculations'!$F$12</f>
        <v>0</v>
      </c>
      <c r="M9527" s="3">
        <f>(G9527*2) * Dashboard!$I$13 * (Dashboard!$D$12 / 365) * 'Lookups and Calculations'!$F$12</f>
        <v>1602.0878730267946</v>
      </c>
      <c r="N9527" s="12">
        <f>H9527 * Dashboard!$I$14 * Dashboard!$I$15 * (Dashboard!$D$12 / 365) * 'Lookups and Calculations'!$F$12</f>
        <v>0</v>
      </c>
    </row>
    <row r="9528" spans="1:14" x14ac:dyDescent="0.35">
      <c r="A9528" s="2">
        <v>9527</v>
      </c>
      <c r="B9528" s="11">
        <v>-0.21562903775694403</v>
      </c>
      <c r="C9528" s="11">
        <v>-0.50081465644974277</v>
      </c>
      <c r="D9528" s="3">
        <f>B9528*Dashboard!$D$11*Dashboard!$D$10*SQRT(Dashboard!$D$12/365)</f>
        <v>-53536.758420392754</v>
      </c>
      <c r="E9528" s="3">
        <f>IF(Dashboard!$I$3,C9528*Dashboard!$E$11*Dashboard!$E$10*SQRT(Dashboard!$D$12/365),0)</f>
        <v>-248686.29526570742</v>
      </c>
      <c r="F9528" s="3">
        <f>D9528+IF(Dashboard!$I$3,E9528,0)</f>
        <v>-302223.05368610017</v>
      </c>
      <c r="G9528" s="3">
        <f>IF(Dashboard!$I$4, ('Lookups and Calculations'!$F$9) / (1 - 'Lookups and Calculations'!$F$10), 'Lookups and Calculations'!$F$9)</f>
        <v>1951878.888340465</v>
      </c>
      <c r="H9528" s="12">
        <f t="shared" si="296"/>
        <v>0</v>
      </c>
      <c r="I9528" s="12">
        <f t="shared" si="297"/>
        <v>0</v>
      </c>
      <c r="J9528" s="13">
        <f>(1 - Dashboard!$I$9) * H9528 * Dashboard!$I$8 * 'Lookups and Calculations'!$F$12</f>
        <v>0</v>
      </c>
      <c r="K9528" s="12">
        <f>(1 - Dashboard!$I$11) * I9528 * Dashboard!$I$10 * 'Lookups and Calculations'!$F$12</f>
        <v>0</v>
      </c>
      <c r="L9528" s="12">
        <f>(H9528 - I9528) * Dashboard!$I$13 * (Dashboard!$D$12 / 365) * 'Lookups and Calculations'!$F$12</f>
        <v>0</v>
      </c>
      <c r="M9528" s="3">
        <f>(G9528*2) * Dashboard!$I$13 * (Dashboard!$D$12 / 365) * 'Lookups and Calculations'!$F$12</f>
        <v>1602.0878730267946</v>
      </c>
      <c r="N9528" s="12">
        <f>H9528 * Dashboard!$I$14 * Dashboard!$I$15 * (Dashboard!$D$12 / 365) * 'Lookups and Calculations'!$F$12</f>
        <v>0</v>
      </c>
    </row>
    <row r="9529" spans="1:14" x14ac:dyDescent="0.35">
      <c r="A9529" s="2">
        <v>9528</v>
      </c>
      <c r="B9529" s="11">
        <v>-0.52802932029118399</v>
      </c>
      <c r="C9529" s="11">
        <v>0.67699777844381925</v>
      </c>
      <c r="D9529" s="3">
        <f>B9529*Dashboard!$D$11*Dashboard!$D$10*SQRT(Dashboard!$D$12/365)</f>
        <v>-131100.0524483069</v>
      </c>
      <c r="E9529" s="3">
        <f>IF(Dashboard!$I$3,C9529*Dashboard!$E$11*Dashboard!$E$10*SQRT(Dashboard!$D$12/365),0)</f>
        <v>336172.40880649566</v>
      </c>
      <c r="F9529" s="3">
        <f>D9529+IF(Dashboard!$I$3,E9529,0)</f>
        <v>205072.35635818876</v>
      </c>
      <c r="G9529" s="3">
        <f>IF(Dashboard!$I$4, ('Lookups and Calculations'!$F$9) / (1 - 'Lookups and Calculations'!$F$10), 'Lookups and Calculations'!$F$9)</f>
        <v>1951878.888340465</v>
      </c>
      <c r="H9529" s="12">
        <f t="shared" si="296"/>
        <v>0</v>
      </c>
      <c r="I9529" s="12">
        <f t="shared" si="297"/>
        <v>0</v>
      </c>
      <c r="J9529" s="13">
        <f>(1 - Dashboard!$I$9) * H9529 * Dashboard!$I$8 * 'Lookups and Calculations'!$F$12</f>
        <v>0</v>
      </c>
      <c r="K9529" s="12">
        <f>(1 - Dashboard!$I$11) * I9529 * Dashboard!$I$10 * 'Lookups and Calculations'!$F$12</f>
        <v>0</v>
      </c>
      <c r="L9529" s="12">
        <f>(H9529 - I9529) * Dashboard!$I$13 * (Dashboard!$D$12 / 365) * 'Lookups and Calculations'!$F$12</f>
        <v>0</v>
      </c>
      <c r="M9529" s="3">
        <f>(G9529*2) * Dashboard!$I$13 * (Dashboard!$D$12 / 365) * 'Lookups and Calculations'!$F$12</f>
        <v>1602.0878730267946</v>
      </c>
      <c r="N9529" s="12">
        <f>H9529 * Dashboard!$I$14 * Dashboard!$I$15 * (Dashboard!$D$12 / 365) * 'Lookups and Calculations'!$F$12</f>
        <v>0</v>
      </c>
    </row>
    <row r="9530" spans="1:14" x14ac:dyDescent="0.35">
      <c r="A9530" s="2">
        <v>9529</v>
      </c>
      <c r="B9530" s="11">
        <v>0.88364846094020433</v>
      </c>
      <c r="C9530" s="11">
        <v>-0.47896572176028457</v>
      </c>
      <c r="D9530" s="3">
        <f>B9530*Dashboard!$D$11*Dashboard!$D$10*SQRT(Dashboard!$D$12/365)</f>
        <v>219393.80091855981</v>
      </c>
      <c r="E9530" s="3">
        <f>IF(Dashboard!$I$3,C9530*Dashboard!$E$11*Dashboard!$E$10*SQRT(Dashboard!$D$12/365),0)</f>
        <v>-237836.91106049693</v>
      </c>
      <c r="F9530" s="3">
        <f>D9530+IF(Dashboard!$I$3,E9530,0)</f>
        <v>-18443.110141937126</v>
      </c>
      <c r="G9530" s="3">
        <f>IF(Dashboard!$I$4, ('Lookups and Calculations'!$F$9) / (1 - 'Lookups and Calculations'!$F$10), 'Lookups and Calculations'!$F$9)</f>
        <v>1951878.888340465</v>
      </c>
      <c r="H9530" s="12">
        <f t="shared" si="296"/>
        <v>0</v>
      </c>
      <c r="I9530" s="12">
        <f t="shared" si="297"/>
        <v>0</v>
      </c>
      <c r="J9530" s="13">
        <f>(1 - Dashboard!$I$9) * H9530 * Dashboard!$I$8 * 'Lookups and Calculations'!$F$12</f>
        <v>0</v>
      </c>
      <c r="K9530" s="12">
        <f>(1 - Dashboard!$I$11) * I9530 * Dashboard!$I$10 * 'Lookups and Calculations'!$F$12</f>
        <v>0</v>
      </c>
      <c r="L9530" s="12">
        <f>(H9530 - I9530) * Dashboard!$I$13 * (Dashboard!$D$12 / 365) * 'Lookups and Calculations'!$F$12</f>
        <v>0</v>
      </c>
      <c r="M9530" s="3">
        <f>(G9530*2) * Dashboard!$I$13 * (Dashboard!$D$12 / 365) * 'Lookups and Calculations'!$F$12</f>
        <v>1602.0878730267946</v>
      </c>
      <c r="N9530" s="12">
        <f>H9530 * Dashboard!$I$14 * Dashboard!$I$15 * (Dashboard!$D$12 / 365) * 'Lookups and Calculations'!$F$12</f>
        <v>0</v>
      </c>
    </row>
    <row r="9531" spans="1:14" x14ac:dyDescent="0.35">
      <c r="A9531" s="2">
        <v>9530</v>
      </c>
      <c r="B9531" s="11">
        <v>1.4764492953454271</v>
      </c>
      <c r="C9531" s="11">
        <v>-1.0663765621921473</v>
      </c>
      <c r="D9531" s="3">
        <f>B9531*Dashboard!$D$11*Dashboard!$D$10*SQRT(Dashboard!$D$12/365)</f>
        <v>366575.43931520765</v>
      </c>
      <c r="E9531" s="3">
        <f>IF(Dashboard!$I$3,C9531*Dashboard!$E$11*Dashboard!$E$10*SQRT(Dashboard!$D$12/365),0)</f>
        <v>-529523.71340266219</v>
      </c>
      <c r="F9531" s="3">
        <f>D9531+IF(Dashboard!$I$3,E9531,0)</f>
        <v>-162948.27408745454</v>
      </c>
      <c r="G9531" s="3">
        <f>IF(Dashboard!$I$4, ('Lookups and Calculations'!$F$9) / (1 - 'Lookups and Calculations'!$F$10), 'Lookups and Calculations'!$F$9)</f>
        <v>1951878.888340465</v>
      </c>
      <c r="H9531" s="12">
        <f t="shared" si="296"/>
        <v>0</v>
      </c>
      <c r="I9531" s="12">
        <f t="shared" si="297"/>
        <v>0</v>
      </c>
      <c r="J9531" s="13">
        <f>(1 - Dashboard!$I$9) * H9531 * Dashboard!$I$8 * 'Lookups and Calculations'!$F$12</f>
        <v>0</v>
      </c>
      <c r="K9531" s="12">
        <f>(1 - Dashboard!$I$11) * I9531 * Dashboard!$I$10 * 'Lookups and Calculations'!$F$12</f>
        <v>0</v>
      </c>
      <c r="L9531" s="12">
        <f>(H9531 - I9531) * Dashboard!$I$13 * (Dashboard!$D$12 / 365) * 'Lookups and Calculations'!$F$12</f>
        <v>0</v>
      </c>
      <c r="M9531" s="3">
        <f>(G9531*2) * Dashboard!$I$13 * (Dashboard!$D$12 / 365) * 'Lookups and Calculations'!$F$12</f>
        <v>1602.0878730267946</v>
      </c>
      <c r="N9531" s="12">
        <f>H9531 * Dashboard!$I$14 * Dashboard!$I$15 * (Dashboard!$D$12 / 365) * 'Lookups and Calculations'!$F$12</f>
        <v>0</v>
      </c>
    </row>
    <row r="9532" spans="1:14" x14ac:dyDescent="0.35">
      <c r="A9532" s="2">
        <v>9531</v>
      </c>
      <c r="B9532" s="11">
        <v>-1.9525762934905806</v>
      </c>
      <c r="C9532" s="11">
        <v>0.67997652168206724</v>
      </c>
      <c r="D9532" s="3">
        <f>B9532*Dashboard!$D$11*Dashboard!$D$10*SQRT(Dashboard!$D$12/365)</f>
        <v>-484789.09153145697</v>
      </c>
      <c r="E9532" s="3">
        <f>IF(Dashboard!$I$3,C9532*Dashboard!$E$11*Dashboard!$E$10*SQRT(Dashboard!$D$12/365),0)</f>
        <v>337651.5440732608</v>
      </c>
      <c r="F9532" s="3">
        <f>D9532+IF(Dashboard!$I$3,E9532,0)</f>
        <v>-147137.54745819618</v>
      </c>
      <c r="G9532" s="3">
        <f>IF(Dashboard!$I$4, ('Lookups and Calculations'!$F$9) / (1 - 'Lookups and Calculations'!$F$10), 'Lookups and Calculations'!$F$9)</f>
        <v>1951878.888340465</v>
      </c>
      <c r="H9532" s="12">
        <f t="shared" si="296"/>
        <v>0</v>
      </c>
      <c r="I9532" s="12">
        <f t="shared" si="297"/>
        <v>0</v>
      </c>
      <c r="J9532" s="13">
        <f>(1 - Dashboard!$I$9) * H9532 * Dashboard!$I$8 * 'Lookups and Calculations'!$F$12</f>
        <v>0</v>
      </c>
      <c r="K9532" s="12">
        <f>(1 - Dashboard!$I$11) * I9532 * Dashboard!$I$10 * 'Lookups and Calculations'!$F$12</f>
        <v>0</v>
      </c>
      <c r="L9532" s="12">
        <f>(H9532 - I9532) * Dashboard!$I$13 * (Dashboard!$D$12 / 365) * 'Lookups and Calculations'!$F$12</f>
        <v>0</v>
      </c>
      <c r="M9532" s="3">
        <f>(G9532*2) * Dashboard!$I$13 * (Dashboard!$D$12 / 365) * 'Lookups and Calculations'!$F$12</f>
        <v>1602.0878730267946</v>
      </c>
      <c r="N9532" s="12">
        <f>H9532 * Dashboard!$I$14 * Dashboard!$I$15 * (Dashboard!$D$12 / 365) * 'Lookups and Calculations'!$F$12</f>
        <v>0</v>
      </c>
    </row>
    <row r="9533" spans="1:14" x14ac:dyDescent="0.35">
      <c r="A9533" s="2">
        <v>9532</v>
      </c>
      <c r="B9533" s="11">
        <v>0.36015428258538901</v>
      </c>
      <c r="C9533" s="11">
        <v>-0.81330154945890976</v>
      </c>
      <c r="D9533" s="3">
        <f>B9533*Dashboard!$D$11*Dashboard!$D$10*SQRT(Dashboard!$D$12/365)</f>
        <v>89419.741521908756</v>
      </c>
      <c r="E9533" s="3">
        <f>IF(Dashboard!$I$3,C9533*Dashboard!$E$11*Dashboard!$E$10*SQRT(Dashboard!$D$12/365),0)</f>
        <v>-403855.89092497423</v>
      </c>
      <c r="F9533" s="3">
        <f>D9533+IF(Dashboard!$I$3,E9533,0)</f>
        <v>-314436.14940306544</v>
      </c>
      <c r="G9533" s="3">
        <f>IF(Dashboard!$I$4, ('Lookups and Calculations'!$F$9) / (1 - 'Lookups and Calculations'!$F$10), 'Lookups and Calculations'!$F$9)</f>
        <v>1951878.888340465</v>
      </c>
      <c r="H9533" s="12">
        <f t="shared" si="296"/>
        <v>0</v>
      </c>
      <c r="I9533" s="12">
        <f t="shared" si="297"/>
        <v>0</v>
      </c>
      <c r="J9533" s="13">
        <f>(1 - Dashboard!$I$9) * H9533 * Dashboard!$I$8 * 'Lookups and Calculations'!$F$12</f>
        <v>0</v>
      </c>
      <c r="K9533" s="12">
        <f>(1 - Dashboard!$I$11) * I9533 * Dashboard!$I$10 * 'Lookups and Calculations'!$F$12</f>
        <v>0</v>
      </c>
      <c r="L9533" s="12">
        <f>(H9533 - I9533) * Dashboard!$I$13 * (Dashboard!$D$12 / 365) * 'Lookups and Calculations'!$F$12</f>
        <v>0</v>
      </c>
      <c r="M9533" s="3">
        <f>(G9533*2) * Dashboard!$I$13 * (Dashboard!$D$12 / 365) * 'Lookups and Calculations'!$F$12</f>
        <v>1602.0878730267946</v>
      </c>
      <c r="N9533" s="12">
        <f>H9533 * Dashboard!$I$14 * Dashboard!$I$15 * (Dashboard!$D$12 / 365) * 'Lookups and Calculations'!$F$12</f>
        <v>0</v>
      </c>
    </row>
    <row r="9534" spans="1:14" x14ac:dyDescent="0.35">
      <c r="A9534" s="2">
        <v>9533</v>
      </c>
      <c r="B9534" s="11">
        <v>-2.2191254285052236E-2</v>
      </c>
      <c r="C9534" s="11">
        <v>0.31442484957201355</v>
      </c>
      <c r="D9534" s="3">
        <f>B9534*Dashboard!$D$11*Dashboard!$D$10*SQRT(Dashboard!$D$12/365)</f>
        <v>-5509.683816534528</v>
      </c>
      <c r="E9534" s="3">
        <f>IF(Dashboard!$I$3,C9534*Dashboard!$E$11*Dashboard!$E$10*SQRT(Dashboard!$D$12/365),0)</f>
        <v>156131.91421722731</v>
      </c>
      <c r="F9534" s="3">
        <f>D9534+IF(Dashboard!$I$3,E9534,0)</f>
        <v>150622.23040069279</v>
      </c>
      <c r="G9534" s="3">
        <f>IF(Dashboard!$I$4, ('Lookups and Calculations'!$F$9) / (1 - 'Lookups and Calculations'!$F$10), 'Lookups and Calculations'!$F$9)</f>
        <v>1951878.888340465</v>
      </c>
      <c r="H9534" s="12">
        <f t="shared" si="296"/>
        <v>0</v>
      </c>
      <c r="I9534" s="12">
        <f t="shared" si="297"/>
        <v>0</v>
      </c>
      <c r="J9534" s="13">
        <f>(1 - Dashboard!$I$9) * H9534 * Dashboard!$I$8 * 'Lookups and Calculations'!$F$12</f>
        <v>0</v>
      </c>
      <c r="K9534" s="12">
        <f>(1 - Dashboard!$I$11) * I9534 * Dashboard!$I$10 * 'Lookups and Calculations'!$F$12</f>
        <v>0</v>
      </c>
      <c r="L9534" s="12">
        <f>(H9534 - I9534) * Dashboard!$I$13 * (Dashboard!$D$12 / 365) * 'Lookups and Calculations'!$F$12</f>
        <v>0</v>
      </c>
      <c r="M9534" s="3">
        <f>(G9534*2) * Dashboard!$I$13 * (Dashboard!$D$12 / 365) * 'Lookups and Calculations'!$F$12</f>
        <v>1602.0878730267946</v>
      </c>
      <c r="N9534" s="12">
        <f>H9534 * Dashboard!$I$14 * Dashboard!$I$15 * (Dashboard!$D$12 / 365) * 'Lookups and Calculations'!$F$12</f>
        <v>0</v>
      </c>
    </row>
    <row r="9535" spans="1:14" x14ac:dyDescent="0.35">
      <c r="A9535" s="2">
        <v>9534</v>
      </c>
      <c r="B9535" s="11">
        <v>-7.7139657945460474E-2</v>
      </c>
      <c r="C9535" s="11">
        <v>0.36205822388241843</v>
      </c>
      <c r="D9535" s="3">
        <f>B9535*Dashboard!$D$11*Dashboard!$D$10*SQRT(Dashboard!$D$12/365)</f>
        <v>-19152.370548130657</v>
      </c>
      <c r="E9535" s="3">
        <f>IF(Dashboard!$I$3,C9535*Dashboard!$E$11*Dashboard!$E$10*SQRT(Dashboard!$D$12/365),0)</f>
        <v>179784.9108612024</v>
      </c>
      <c r="F9535" s="3">
        <f>D9535+IF(Dashboard!$I$3,E9535,0)</f>
        <v>160632.54031307175</v>
      </c>
      <c r="G9535" s="3">
        <f>IF(Dashboard!$I$4, ('Lookups and Calculations'!$F$9) / (1 - 'Lookups and Calculations'!$F$10), 'Lookups and Calculations'!$F$9)</f>
        <v>1951878.888340465</v>
      </c>
      <c r="H9535" s="12">
        <f t="shared" si="296"/>
        <v>0</v>
      </c>
      <c r="I9535" s="12">
        <f t="shared" si="297"/>
        <v>0</v>
      </c>
      <c r="J9535" s="13">
        <f>(1 - Dashboard!$I$9) * H9535 * Dashboard!$I$8 * 'Lookups and Calculations'!$F$12</f>
        <v>0</v>
      </c>
      <c r="K9535" s="12">
        <f>(1 - Dashboard!$I$11) * I9535 * Dashboard!$I$10 * 'Lookups and Calculations'!$F$12</f>
        <v>0</v>
      </c>
      <c r="L9535" s="12">
        <f>(H9535 - I9535) * Dashboard!$I$13 * (Dashboard!$D$12 / 365) * 'Lookups and Calculations'!$F$12</f>
        <v>0</v>
      </c>
      <c r="M9535" s="3">
        <f>(G9535*2) * Dashboard!$I$13 * (Dashboard!$D$12 / 365) * 'Lookups and Calculations'!$F$12</f>
        <v>1602.0878730267946</v>
      </c>
      <c r="N9535" s="12">
        <f>H9535 * Dashboard!$I$14 * Dashboard!$I$15 * (Dashboard!$D$12 / 365) * 'Lookups and Calculations'!$F$12</f>
        <v>0</v>
      </c>
    </row>
    <row r="9536" spans="1:14" x14ac:dyDescent="0.35">
      <c r="A9536" s="2">
        <v>9535</v>
      </c>
      <c r="B9536" s="11">
        <v>0.47781737380419648</v>
      </c>
      <c r="C9536" s="11">
        <v>0.91049510075015949</v>
      </c>
      <c r="D9536" s="3">
        <f>B9536*Dashboard!$D$11*Dashboard!$D$10*SQRT(Dashboard!$D$12/365)</f>
        <v>118633.34167106156</v>
      </c>
      <c r="E9536" s="3">
        <f>IF(Dashboard!$I$3,C9536*Dashboard!$E$11*Dashboard!$E$10*SQRT(Dashboard!$D$12/365),0)</f>
        <v>452118.66415466298</v>
      </c>
      <c r="F9536" s="3">
        <f>D9536+IF(Dashboard!$I$3,E9536,0)</f>
        <v>570752.00582572457</v>
      </c>
      <c r="G9536" s="3">
        <f>IF(Dashboard!$I$4, ('Lookups and Calculations'!$F$9) / (1 - 'Lookups and Calculations'!$F$10), 'Lookups and Calculations'!$F$9)</f>
        <v>1951878.888340465</v>
      </c>
      <c r="H9536" s="12">
        <f t="shared" si="296"/>
        <v>0</v>
      </c>
      <c r="I9536" s="12">
        <f t="shared" si="297"/>
        <v>0</v>
      </c>
      <c r="J9536" s="13">
        <f>(1 - Dashboard!$I$9) * H9536 * Dashboard!$I$8 * 'Lookups and Calculations'!$F$12</f>
        <v>0</v>
      </c>
      <c r="K9536" s="12">
        <f>(1 - Dashboard!$I$11) * I9536 * Dashboard!$I$10 * 'Lookups and Calculations'!$F$12</f>
        <v>0</v>
      </c>
      <c r="L9536" s="12">
        <f>(H9536 - I9536) * Dashboard!$I$13 * (Dashboard!$D$12 / 365) * 'Lookups and Calculations'!$F$12</f>
        <v>0</v>
      </c>
      <c r="M9536" s="3">
        <f>(G9536*2) * Dashboard!$I$13 * (Dashboard!$D$12 / 365) * 'Lookups and Calculations'!$F$12</f>
        <v>1602.0878730267946</v>
      </c>
      <c r="N9536" s="12">
        <f>H9536 * Dashboard!$I$14 * Dashboard!$I$15 * (Dashboard!$D$12 / 365) * 'Lookups and Calculations'!$F$12</f>
        <v>0</v>
      </c>
    </row>
    <row r="9537" spans="1:14" x14ac:dyDescent="0.35">
      <c r="A9537" s="2">
        <v>9536</v>
      </c>
      <c r="B9537" s="11">
        <v>0.89716891987904845</v>
      </c>
      <c r="C9537" s="11">
        <v>-1.5726210973311618</v>
      </c>
      <c r="D9537" s="3">
        <f>B9537*Dashboard!$D$11*Dashboard!$D$10*SQRT(Dashboard!$D$12/365)</f>
        <v>222750.68434887793</v>
      </c>
      <c r="E9537" s="3">
        <f>IF(Dashboard!$I$3,C9537*Dashboard!$E$11*Dashboard!$E$10*SQRT(Dashboard!$D$12/365),0)</f>
        <v>-780906.28841495235</v>
      </c>
      <c r="F9537" s="3">
        <f>D9537+IF(Dashboard!$I$3,E9537,0)</f>
        <v>-558155.60406607436</v>
      </c>
      <c r="G9537" s="3">
        <f>IF(Dashboard!$I$4, ('Lookups and Calculations'!$F$9) / (1 - 'Lookups and Calculations'!$F$10), 'Lookups and Calculations'!$F$9)</f>
        <v>1951878.888340465</v>
      </c>
      <c r="H9537" s="12">
        <f t="shared" si="296"/>
        <v>0</v>
      </c>
      <c r="I9537" s="12">
        <f t="shared" si="297"/>
        <v>0</v>
      </c>
      <c r="J9537" s="13">
        <f>(1 - Dashboard!$I$9) * H9537 * Dashboard!$I$8 * 'Lookups and Calculations'!$F$12</f>
        <v>0</v>
      </c>
      <c r="K9537" s="12">
        <f>(1 - Dashboard!$I$11) * I9537 * Dashboard!$I$10 * 'Lookups and Calculations'!$F$12</f>
        <v>0</v>
      </c>
      <c r="L9537" s="12">
        <f>(H9537 - I9537) * Dashboard!$I$13 * (Dashboard!$D$12 / 365) * 'Lookups and Calculations'!$F$12</f>
        <v>0</v>
      </c>
      <c r="M9537" s="3">
        <f>(G9537*2) * Dashboard!$I$13 * (Dashboard!$D$12 / 365) * 'Lookups and Calculations'!$F$12</f>
        <v>1602.0878730267946</v>
      </c>
      <c r="N9537" s="12">
        <f>H9537 * Dashboard!$I$14 * Dashboard!$I$15 * (Dashboard!$D$12 / 365) * 'Lookups and Calculations'!$F$12</f>
        <v>0</v>
      </c>
    </row>
    <row r="9538" spans="1:14" x14ac:dyDescent="0.35">
      <c r="A9538" s="2">
        <v>9537</v>
      </c>
      <c r="B9538" s="11">
        <v>-0.46518317783847069</v>
      </c>
      <c r="C9538" s="11">
        <v>-1.0127257226966129E-2</v>
      </c>
      <c r="D9538" s="3">
        <f>B9538*Dashboard!$D$11*Dashboard!$D$10*SQRT(Dashboard!$D$12/365)</f>
        <v>-115496.50117736425</v>
      </c>
      <c r="E9538" s="3">
        <f>IF(Dashboard!$I$3,C9538*Dashboard!$E$11*Dashboard!$E$10*SQRT(Dashboard!$D$12/365),0)</f>
        <v>-5028.8266298568342</v>
      </c>
      <c r="F9538" s="3">
        <f>D9538+IF(Dashboard!$I$3,E9538,0)</f>
        <v>-120525.32780722108</v>
      </c>
      <c r="G9538" s="3">
        <f>IF(Dashboard!$I$4, ('Lookups and Calculations'!$F$9) / (1 - 'Lookups and Calculations'!$F$10), 'Lookups and Calculations'!$F$9)</f>
        <v>1951878.888340465</v>
      </c>
      <c r="H9538" s="12">
        <f t="shared" si="296"/>
        <v>0</v>
      </c>
      <c r="I9538" s="12">
        <f t="shared" si="297"/>
        <v>0</v>
      </c>
      <c r="J9538" s="13">
        <f>(1 - Dashboard!$I$9) * H9538 * Dashboard!$I$8 * 'Lookups and Calculations'!$F$12</f>
        <v>0</v>
      </c>
      <c r="K9538" s="12">
        <f>(1 - Dashboard!$I$11) * I9538 * Dashboard!$I$10 * 'Lookups and Calculations'!$F$12</f>
        <v>0</v>
      </c>
      <c r="L9538" s="12">
        <f>(H9538 - I9538) * Dashboard!$I$13 * (Dashboard!$D$12 / 365) * 'Lookups and Calculations'!$F$12</f>
        <v>0</v>
      </c>
      <c r="M9538" s="3">
        <f>(G9538*2) * Dashboard!$I$13 * (Dashboard!$D$12 / 365) * 'Lookups and Calculations'!$F$12</f>
        <v>1602.0878730267946</v>
      </c>
      <c r="N9538" s="12">
        <f>H9538 * Dashboard!$I$14 * Dashboard!$I$15 * (Dashboard!$D$12 / 365) * 'Lookups and Calculations'!$F$12</f>
        <v>0</v>
      </c>
    </row>
    <row r="9539" spans="1:14" x14ac:dyDescent="0.35">
      <c r="A9539" s="2">
        <v>9538</v>
      </c>
      <c r="B9539" s="11">
        <v>-0.62456045084125333</v>
      </c>
      <c r="C9539" s="11">
        <v>1.7729526380008773E-2</v>
      </c>
      <c r="D9539" s="3">
        <f>B9539*Dashboard!$D$11*Dashboard!$D$10*SQRT(Dashboard!$D$12/365)</f>
        <v>-155066.97207131129</v>
      </c>
      <c r="E9539" s="3">
        <f>IF(Dashboard!$I$3,C9539*Dashboard!$E$11*Dashboard!$E$10*SQRT(Dashboard!$D$12/365),0)</f>
        <v>8803.8362605357706</v>
      </c>
      <c r="F9539" s="3">
        <f>D9539+IF(Dashboard!$I$3,E9539,0)</f>
        <v>-146263.13581077551</v>
      </c>
      <c r="G9539" s="3">
        <f>IF(Dashboard!$I$4, ('Lookups and Calculations'!$F$9) / (1 - 'Lookups and Calculations'!$F$10), 'Lookups and Calculations'!$F$9)</f>
        <v>1951878.888340465</v>
      </c>
      <c r="H9539" s="12">
        <f t="shared" ref="H9539:H9602" si="298">MAX(0,F9539-G9539)</f>
        <v>0</v>
      </c>
      <c r="I9539" s="12">
        <f t="shared" ref="I9539:I9602" si="299">MAX(0,-F9539-G9539)</f>
        <v>0</v>
      </c>
      <c r="J9539" s="13">
        <f>(1 - Dashboard!$I$9) * H9539 * Dashboard!$I$8 * 'Lookups and Calculations'!$F$12</f>
        <v>0</v>
      </c>
      <c r="K9539" s="12">
        <f>(1 - Dashboard!$I$11) * I9539 * Dashboard!$I$10 * 'Lookups and Calculations'!$F$12</f>
        <v>0</v>
      </c>
      <c r="L9539" s="12">
        <f>(H9539 - I9539) * Dashboard!$I$13 * (Dashboard!$D$12 / 365) * 'Lookups and Calculations'!$F$12</f>
        <v>0</v>
      </c>
      <c r="M9539" s="3">
        <f>(G9539*2) * Dashboard!$I$13 * (Dashboard!$D$12 / 365) * 'Lookups and Calculations'!$F$12</f>
        <v>1602.0878730267946</v>
      </c>
      <c r="N9539" s="12">
        <f>H9539 * Dashboard!$I$14 * Dashboard!$I$15 * (Dashboard!$D$12 / 365) * 'Lookups and Calculations'!$F$12</f>
        <v>0</v>
      </c>
    </row>
    <row r="9540" spans="1:14" x14ac:dyDescent="0.35">
      <c r="A9540" s="2">
        <v>9539</v>
      </c>
      <c r="B9540" s="11">
        <v>0.9054485246734556</v>
      </c>
      <c r="C9540" s="11">
        <v>0.59632103820150728</v>
      </c>
      <c r="D9540" s="3">
        <f>B9540*Dashboard!$D$11*Dashboard!$D$10*SQRT(Dashboard!$D$12/365)</f>
        <v>224806.35925382347</v>
      </c>
      <c r="E9540" s="3">
        <f>IF(Dashboard!$I$3,C9540*Dashboard!$E$11*Dashboard!$E$10*SQRT(Dashboard!$D$12/365),0)</f>
        <v>296111.28162782703</v>
      </c>
      <c r="F9540" s="3">
        <f>D9540+IF(Dashboard!$I$3,E9540,0)</f>
        <v>520917.6408816505</v>
      </c>
      <c r="G9540" s="3">
        <f>IF(Dashboard!$I$4, ('Lookups and Calculations'!$F$9) / (1 - 'Lookups and Calculations'!$F$10), 'Lookups and Calculations'!$F$9)</f>
        <v>1951878.888340465</v>
      </c>
      <c r="H9540" s="12">
        <f t="shared" si="298"/>
        <v>0</v>
      </c>
      <c r="I9540" s="12">
        <f t="shared" si="299"/>
        <v>0</v>
      </c>
      <c r="J9540" s="13">
        <f>(1 - Dashboard!$I$9) * H9540 * Dashboard!$I$8 * 'Lookups and Calculations'!$F$12</f>
        <v>0</v>
      </c>
      <c r="K9540" s="12">
        <f>(1 - Dashboard!$I$11) * I9540 * Dashboard!$I$10 * 'Lookups and Calculations'!$F$12</f>
        <v>0</v>
      </c>
      <c r="L9540" s="12">
        <f>(H9540 - I9540) * Dashboard!$I$13 * (Dashboard!$D$12 / 365) * 'Lookups and Calculations'!$F$12</f>
        <v>0</v>
      </c>
      <c r="M9540" s="3">
        <f>(G9540*2) * Dashboard!$I$13 * (Dashboard!$D$12 / 365) * 'Lookups and Calculations'!$F$12</f>
        <v>1602.0878730267946</v>
      </c>
      <c r="N9540" s="12">
        <f>H9540 * Dashboard!$I$14 * Dashboard!$I$15 * (Dashboard!$D$12 / 365) * 'Lookups and Calculations'!$F$12</f>
        <v>0</v>
      </c>
    </row>
    <row r="9541" spans="1:14" x14ac:dyDescent="0.35">
      <c r="A9541" s="2">
        <v>9540</v>
      </c>
      <c r="B9541" s="11">
        <v>0.45764949266336258</v>
      </c>
      <c r="C9541" s="11">
        <v>-0.71137260469355901</v>
      </c>
      <c r="D9541" s="3">
        <f>B9541*Dashboard!$D$11*Dashboard!$D$10*SQRT(Dashboard!$D$12/365)</f>
        <v>113626.02451322552</v>
      </c>
      <c r="E9541" s="3">
        <f>IF(Dashboard!$I$3,C9541*Dashboard!$E$11*Dashboard!$E$10*SQRT(Dashboard!$D$12/365),0)</f>
        <v>-353241.69398087641</v>
      </c>
      <c r="F9541" s="3">
        <f>D9541+IF(Dashboard!$I$3,E9541,0)</f>
        <v>-239615.66946765088</v>
      </c>
      <c r="G9541" s="3">
        <f>IF(Dashboard!$I$4, ('Lookups and Calculations'!$F$9) / (1 - 'Lookups and Calculations'!$F$10), 'Lookups and Calculations'!$F$9)</f>
        <v>1951878.888340465</v>
      </c>
      <c r="H9541" s="12">
        <f t="shared" si="298"/>
        <v>0</v>
      </c>
      <c r="I9541" s="12">
        <f t="shared" si="299"/>
        <v>0</v>
      </c>
      <c r="J9541" s="13">
        <f>(1 - Dashboard!$I$9) * H9541 * Dashboard!$I$8 * 'Lookups and Calculations'!$F$12</f>
        <v>0</v>
      </c>
      <c r="K9541" s="12">
        <f>(1 - Dashboard!$I$11) * I9541 * Dashboard!$I$10 * 'Lookups and Calculations'!$F$12</f>
        <v>0</v>
      </c>
      <c r="L9541" s="12">
        <f>(H9541 - I9541) * Dashboard!$I$13 * (Dashboard!$D$12 / 365) * 'Lookups and Calculations'!$F$12</f>
        <v>0</v>
      </c>
      <c r="M9541" s="3">
        <f>(G9541*2) * Dashboard!$I$13 * (Dashboard!$D$12 / 365) * 'Lookups and Calculations'!$F$12</f>
        <v>1602.0878730267946</v>
      </c>
      <c r="N9541" s="12">
        <f>H9541 * Dashboard!$I$14 * Dashboard!$I$15 * (Dashboard!$D$12 / 365) * 'Lookups and Calculations'!$F$12</f>
        <v>0</v>
      </c>
    </row>
    <row r="9542" spans="1:14" x14ac:dyDescent="0.35">
      <c r="A9542" s="2">
        <v>9541</v>
      </c>
      <c r="B9542" s="11">
        <v>2.2217378601768019</v>
      </c>
      <c r="C9542" s="11">
        <v>-0.31718069074166005</v>
      </c>
      <c r="D9542" s="3">
        <f>B9542*Dashboard!$D$11*Dashboard!$D$10*SQRT(Dashboard!$D$12/365)</f>
        <v>551617.00080394372</v>
      </c>
      <c r="E9542" s="3">
        <f>IF(Dashboard!$I$3,C9542*Dashboard!$E$11*Dashboard!$E$10*SQRT(Dashboard!$D$12/365),0)</f>
        <v>-157500.36444525866</v>
      </c>
      <c r="F9542" s="3">
        <f>D9542+IF(Dashboard!$I$3,E9542,0)</f>
        <v>394116.63635868509</v>
      </c>
      <c r="G9542" s="3">
        <f>IF(Dashboard!$I$4, ('Lookups and Calculations'!$F$9) / (1 - 'Lookups and Calculations'!$F$10), 'Lookups and Calculations'!$F$9)</f>
        <v>1951878.888340465</v>
      </c>
      <c r="H9542" s="12">
        <f t="shared" si="298"/>
        <v>0</v>
      </c>
      <c r="I9542" s="12">
        <f t="shared" si="299"/>
        <v>0</v>
      </c>
      <c r="J9542" s="13">
        <f>(1 - Dashboard!$I$9) * H9542 * Dashboard!$I$8 * 'Lookups and Calculations'!$F$12</f>
        <v>0</v>
      </c>
      <c r="K9542" s="12">
        <f>(1 - Dashboard!$I$11) * I9542 * Dashboard!$I$10 * 'Lookups and Calculations'!$F$12</f>
        <v>0</v>
      </c>
      <c r="L9542" s="12">
        <f>(H9542 - I9542) * Dashboard!$I$13 * (Dashboard!$D$12 / 365) * 'Lookups and Calculations'!$F$12</f>
        <v>0</v>
      </c>
      <c r="M9542" s="3">
        <f>(G9542*2) * Dashboard!$I$13 * (Dashboard!$D$12 / 365) * 'Lookups and Calculations'!$F$12</f>
        <v>1602.0878730267946</v>
      </c>
      <c r="N9542" s="12">
        <f>H9542 * Dashboard!$I$14 * Dashboard!$I$15 * (Dashboard!$D$12 / 365) * 'Lookups and Calculations'!$F$12</f>
        <v>0</v>
      </c>
    </row>
    <row r="9543" spans="1:14" x14ac:dyDescent="0.35">
      <c r="A9543" s="2">
        <v>9542</v>
      </c>
      <c r="B9543" s="11">
        <v>-1.2469655913304095E-2</v>
      </c>
      <c r="C9543" s="11">
        <v>0.57501182672171325</v>
      </c>
      <c r="D9543" s="3">
        <f>B9543*Dashboard!$D$11*Dashboard!$D$10*SQRT(Dashboard!$D$12/365)</f>
        <v>-3095.9881988087418</v>
      </c>
      <c r="E9543" s="3">
        <f>IF(Dashboard!$I$3,C9543*Dashboard!$E$11*Dashboard!$E$10*SQRT(Dashboard!$D$12/365),0)</f>
        <v>285529.90428653662</v>
      </c>
      <c r="F9543" s="3">
        <f>D9543+IF(Dashboard!$I$3,E9543,0)</f>
        <v>282433.91608772788</v>
      </c>
      <c r="G9543" s="3">
        <f>IF(Dashboard!$I$4, ('Lookups and Calculations'!$F$9) / (1 - 'Lookups and Calculations'!$F$10), 'Lookups and Calculations'!$F$9)</f>
        <v>1951878.888340465</v>
      </c>
      <c r="H9543" s="12">
        <f t="shared" si="298"/>
        <v>0</v>
      </c>
      <c r="I9543" s="12">
        <f t="shared" si="299"/>
        <v>0</v>
      </c>
      <c r="J9543" s="13">
        <f>(1 - Dashboard!$I$9) * H9543 * Dashboard!$I$8 * 'Lookups and Calculations'!$F$12</f>
        <v>0</v>
      </c>
      <c r="K9543" s="12">
        <f>(1 - Dashboard!$I$11) * I9543 * Dashboard!$I$10 * 'Lookups and Calculations'!$F$12</f>
        <v>0</v>
      </c>
      <c r="L9543" s="12">
        <f>(H9543 - I9543) * Dashboard!$I$13 * (Dashboard!$D$12 / 365) * 'Lookups and Calculations'!$F$12</f>
        <v>0</v>
      </c>
      <c r="M9543" s="3">
        <f>(G9543*2) * Dashboard!$I$13 * (Dashboard!$D$12 / 365) * 'Lookups and Calculations'!$F$12</f>
        <v>1602.0878730267946</v>
      </c>
      <c r="N9543" s="12">
        <f>H9543 * Dashboard!$I$14 * Dashboard!$I$15 * (Dashboard!$D$12 / 365) * 'Lookups and Calculations'!$F$12</f>
        <v>0</v>
      </c>
    </row>
    <row r="9544" spans="1:14" x14ac:dyDescent="0.35">
      <c r="A9544" s="2">
        <v>9543</v>
      </c>
      <c r="B9544" s="11">
        <v>2.6205914808157602</v>
      </c>
      <c r="C9544" s="11">
        <v>-0.63535518305968319</v>
      </c>
      <c r="D9544" s="3">
        <f>B9544*Dashboard!$D$11*Dashboard!$D$10*SQRT(Dashboard!$D$12/365)</f>
        <v>650645.08234329673</v>
      </c>
      <c r="E9544" s="3">
        <f>IF(Dashboard!$I$3,C9544*Dashboard!$E$11*Dashboard!$E$10*SQRT(Dashboard!$D$12/365),0)</f>
        <v>-315494.21451253758</v>
      </c>
      <c r="F9544" s="3">
        <f>D9544+IF(Dashboard!$I$3,E9544,0)</f>
        <v>335150.86783075915</v>
      </c>
      <c r="G9544" s="3">
        <f>IF(Dashboard!$I$4, ('Lookups and Calculations'!$F$9) / (1 - 'Lookups and Calculations'!$F$10), 'Lookups and Calculations'!$F$9)</f>
        <v>1951878.888340465</v>
      </c>
      <c r="H9544" s="12">
        <f t="shared" si="298"/>
        <v>0</v>
      </c>
      <c r="I9544" s="12">
        <f t="shared" si="299"/>
        <v>0</v>
      </c>
      <c r="J9544" s="13">
        <f>(1 - Dashboard!$I$9) * H9544 * Dashboard!$I$8 * 'Lookups and Calculations'!$F$12</f>
        <v>0</v>
      </c>
      <c r="K9544" s="12">
        <f>(1 - Dashboard!$I$11) * I9544 * Dashboard!$I$10 * 'Lookups and Calculations'!$F$12</f>
        <v>0</v>
      </c>
      <c r="L9544" s="12">
        <f>(H9544 - I9544) * Dashboard!$I$13 * (Dashboard!$D$12 / 365) * 'Lookups and Calculations'!$F$12</f>
        <v>0</v>
      </c>
      <c r="M9544" s="3">
        <f>(G9544*2) * Dashboard!$I$13 * (Dashboard!$D$12 / 365) * 'Lookups and Calculations'!$F$12</f>
        <v>1602.0878730267946</v>
      </c>
      <c r="N9544" s="12">
        <f>H9544 * Dashboard!$I$14 * Dashboard!$I$15 * (Dashboard!$D$12 / 365) * 'Lookups and Calculations'!$F$12</f>
        <v>0</v>
      </c>
    </row>
    <row r="9545" spans="1:14" x14ac:dyDescent="0.35">
      <c r="A9545" s="2">
        <v>9544</v>
      </c>
      <c r="B9545" s="11">
        <v>-0.40184300148970586</v>
      </c>
      <c r="C9545" s="11">
        <v>1.2302917425749369</v>
      </c>
      <c r="D9545" s="3">
        <f>B9545*Dashboard!$D$11*Dashboard!$D$10*SQRT(Dashboard!$D$12/365)</f>
        <v>-99770.290297959189</v>
      </c>
      <c r="E9545" s="3">
        <f>IF(Dashboard!$I$3,C9545*Dashboard!$E$11*Dashboard!$E$10*SQRT(Dashboard!$D$12/365),0)</f>
        <v>610918.01451233192</v>
      </c>
      <c r="F9545" s="3">
        <f>D9545+IF(Dashboard!$I$3,E9545,0)</f>
        <v>511147.72421437275</v>
      </c>
      <c r="G9545" s="3">
        <f>IF(Dashboard!$I$4, ('Lookups and Calculations'!$F$9) / (1 - 'Lookups and Calculations'!$F$10), 'Lookups and Calculations'!$F$9)</f>
        <v>1951878.888340465</v>
      </c>
      <c r="H9545" s="12">
        <f t="shared" si="298"/>
        <v>0</v>
      </c>
      <c r="I9545" s="12">
        <f t="shared" si="299"/>
        <v>0</v>
      </c>
      <c r="J9545" s="13">
        <f>(1 - Dashboard!$I$9) * H9545 * Dashboard!$I$8 * 'Lookups and Calculations'!$F$12</f>
        <v>0</v>
      </c>
      <c r="K9545" s="12">
        <f>(1 - Dashboard!$I$11) * I9545 * Dashboard!$I$10 * 'Lookups and Calculations'!$F$12</f>
        <v>0</v>
      </c>
      <c r="L9545" s="12">
        <f>(H9545 - I9545) * Dashboard!$I$13 * (Dashboard!$D$12 / 365) * 'Lookups and Calculations'!$F$12</f>
        <v>0</v>
      </c>
      <c r="M9545" s="3">
        <f>(G9545*2) * Dashboard!$I$13 * (Dashboard!$D$12 / 365) * 'Lookups and Calculations'!$F$12</f>
        <v>1602.0878730267946</v>
      </c>
      <c r="N9545" s="12">
        <f>H9545 * Dashboard!$I$14 * Dashboard!$I$15 * (Dashboard!$D$12 / 365) * 'Lookups and Calculations'!$F$12</f>
        <v>0</v>
      </c>
    </row>
    <row r="9546" spans="1:14" x14ac:dyDescent="0.35">
      <c r="A9546" s="2">
        <v>9545</v>
      </c>
      <c r="B9546" s="11">
        <v>0.16532494494079567</v>
      </c>
      <c r="C9546" s="11">
        <v>8.0802413479924895E-2</v>
      </c>
      <c r="D9546" s="3">
        <f>B9546*Dashboard!$D$11*Dashboard!$D$10*SQRT(Dashboard!$D$12/365)</f>
        <v>41047.169389759423</v>
      </c>
      <c r="E9546" s="3">
        <f>IF(Dashboard!$I$3,C9546*Dashboard!$E$11*Dashboard!$E$10*SQRT(Dashboard!$D$12/365),0)</f>
        <v>40123.531925561518</v>
      </c>
      <c r="F9546" s="3">
        <f>D9546+IF(Dashboard!$I$3,E9546,0)</f>
        <v>81170.701315320941</v>
      </c>
      <c r="G9546" s="3">
        <f>IF(Dashboard!$I$4, ('Lookups and Calculations'!$F$9) / (1 - 'Lookups and Calculations'!$F$10), 'Lookups and Calculations'!$F$9)</f>
        <v>1951878.888340465</v>
      </c>
      <c r="H9546" s="12">
        <f t="shared" si="298"/>
        <v>0</v>
      </c>
      <c r="I9546" s="12">
        <f t="shared" si="299"/>
        <v>0</v>
      </c>
      <c r="J9546" s="13">
        <f>(1 - Dashboard!$I$9) * H9546 * Dashboard!$I$8 * 'Lookups and Calculations'!$F$12</f>
        <v>0</v>
      </c>
      <c r="K9546" s="12">
        <f>(1 - Dashboard!$I$11) * I9546 * Dashboard!$I$10 * 'Lookups and Calculations'!$F$12</f>
        <v>0</v>
      </c>
      <c r="L9546" s="12">
        <f>(H9546 - I9546) * Dashboard!$I$13 * (Dashboard!$D$12 / 365) * 'Lookups and Calculations'!$F$12</f>
        <v>0</v>
      </c>
      <c r="M9546" s="3">
        <f>(G9546*2) * Dashboard!$I$13 * (Dashboard!$D$12 / 365) * 'Lookups and Calculations'!$F$12</f>
        <v>1602.0878730267946</v>
      </c>
      <c r="N9546" s="12">
        <f>H9546 * Dashboard!$I$14 * Dashboard!$I$15 * (Dashboard!$D$12 / 365) * 'Lookups and Calculations'!$F$12</f>
        <v>0</v>
      </c>
    </row>
    <row r="9547" spans="1:14" x14ac:dyDescent="0.35">
      <c r="A9547" s="2">
        <v>9546</v>
      </c>
      <c r="B9547" s="11">
        <v>1.0189414628877331</v>
      </c>
      <c r="C9547" s="11">
        <v>0.53125371147804379</v>
      </c>
      <c r="D9547" s="3">
        <f>B9547*Dashboard!$D$11*Dashboard!$D$10*SQRT(Dashboard!$D$12/365)</f>
        <v>252984.58644809973</v>
      </c>
      <c r="E9547" s="3">
        <f>IF(Dashboard!$I$3,C9547*Dashboard!$E$11*Dashboard!$E$10*SQRT(Dashboard!$D$12/365),0)</f>
        <v>263801.21997665544</v>
      </c>
      <c r="F9547" s="3">
        <f>D9547+IF(Dashboard!$I$3,E9547,0)</f>
        <v>516785.80642475514</v>
      </c>
      <c r="G9547" s="3">
        <f>IF(Dashboard!$I$4, ('Lookups and Calculations'!$F$9) / (1 - 'Lookups and Calculations'!$F$10), 'Lookups and Calculations'!$F$9)</f>
        <v>1951878.888340465</v>
      </c>
      <c r="H9547" s="12">
        <f t="shared" si="298"/>
        <v>0</v>
      </c>
      <c r="I9547" s="12">
        <f t="shared" si="299"/>
        <v>0</v>
      </c>
      <c r="J9547" s="13">
        <f>(1 - Dashboard!$I$9) * H9547 * Dashboard!$I$8 * 'Lookups and Calculations'!$F$12</f>
        <v>0</v>
      </c>
      <c r="K9547" s="12">
        <f>(1 - Dashboard!$I$11) * I9547 * Dashboard!$I$10 * 'Lookups and Calculations'!$F$12</f>
        <v>0</v>
      </c>
      <c r="L9547" s="12">
        <f>(H9547 - I9547) * Dashboard!$I$13 * (Dashboard!$D$12 / 365) * 'Lookups and Calculations'!$F$12</f>
        <v>0</v>
      </c>
      <c r="M9547" s="3">
        <f>(G9547*2) * Dashboard!$I$13 * (Dashboard!$D$12 / 365) * 'Lookups and Calculations'!$F$12</f>
        <v>1602.0878730267946</v>
      </c>
      <c r="N9547" s="12">
        <f>H9547 * Dashboard!$I$14 * Dashboard!$I$15 * (Dashboard!$D$12 / 365) * 'Lookups and Calculations'!$F$12</f>
        <v>0</v>
      </c>
    </row>
    <row r="9548" spans="1:14" x14ac:dyDescent="0.35">
      <c r="A9548" s="2">
        <v>9547</v>
      </c>
      <c r="B9548" s="11">
        <v>-0.18208584023025862</v>
      </c>
      <c r="C9548" s="11">
        <v>-0.51139383942273098</v>
      </c>
      <c r="D9548" s="3">
        <f>B9548*Dashboard!$D$11*Dashboard!$D$10*SQRT(Dashboard!$D$12/365)</f>
        <v>-45208.594081701594</v>
      </c>
      <c r="E9548" s="3">
        <f>IF(Dashboard!$I$3,C9548*Dashboard!$E$11*Dashboard!$E$10*SQRT(Dashboard!$D$12/365),0)</f>
        <v>-253939.53174073561</v>
      </c>
      <c r="F9548" s="3">
        <f>D9548+IF(Dashboard!$I$3,E9548,0)</f>
        <v>-299148.12582243723</v>
      </c>
      <c r="G9548" s="3">
        <f>IF(Dashboard!$I$4, ('Lookups and Calculations'!$F$9) / (1 - 'Lookups and Calculations'!$F$10), 'Lookups and Calculations'!$F$9)</f>
        <v>1951878.888340465</v>
      </c>
      <c r="H9548" s="12">
        <f t="shared" si="298"/>
        <v>0</v>
      </c>
      <c r="I9548" s="12">
        <f t="shared" si="299"/>
        <v>0</v>
      </c>
      <c r="J9548" s="13">
        <f>(1 - Dashboard!$I$9) * H9548 * Dashboard!$I$8 * 'Lookups and Calculations'!$F$12</f>
        <v>0</v>
      </c>
      <c r="K9548" s="12">
        <f>(1 - Dashboard!$I$11) * I9548 * Dashboard!$I$10 * 'Lookups and Calculations'!$F$12</f>
        <v>0</v>
      </c>
      <c r="L9548" s="12">
        <f>(H9548 - I9548) * Dashboard!$I$13 * (Dashboard!$D$12 / 365) * 'Lookups and Calculations'!$F$12</f>
        <v>0</v>
      </c>
      <c r="M9548" s="3">
        <f>(G9548*2) * Dashboard!$I$13 * (Dashboard!$D$12 / 365) * 'Lookups and Calculations'!$F$12</f>
        <v>1602.0878730267946</v>
      </c>
      <c r="N9548" s="12">
        <f>H9548 * Dashboard!$I$14 * Dashboard!$I$15 * (Dashboard!$D$12 / 365) * 'Lookups and Calculations'!$F$12</f>
        <v>0</v>
      </c>
    </row>
    <row r="9549" spans="1:14" x14ac:dyDescent="0.35">
      <c r="A9549" s="2">
        <v>9548</v>
      </c>
      <c r="B9549" s="11">
        <v>0.53289045057351692</v>
      </c>
      <c r="C9549" s="11">
        <v>1.0757466095138861</v>
      </c>
      <c r="D9549" s="3">
        <f>B9549*Dashboard!$D$11*Dashboard!$D$10*SQRT(Dashboard!$D$12/365)</f>
        <v>132306.98246238349</v>
      </c>
      <c r="E9549" s="3">
        <f>IF(Dashboard!$I$3,C9549*Dashboard!$E$11*Dashboard!$E$10*SQRT(Dashboard!$D$12/365),0)</f>
        <v>534176.53720663465</v>
      </c>
      <c r="F9549" s="3">
        <f>D9549+IF(Dashboard!$I$3,E9549,0)</f>
        <v>666483.5196690181</v>
      </c>
      <c r="G9549" s="3">
        <f>IF(Dashboard!$I$4, ('Lookups and Calculations'!$F$9) / (1 - 'Lookups and Calculations'!$F$10), 'Lookups and Calculations'!$F$9)</f>
        <v>1951878.888340465</v>
      </c>
      <c r="H9549" s="12">
        <f t="shared" si="298"/>
        <v>0</v>
      </c>
      <c r="I9549" s="12">
        <f t="shared" si="299"/>
        <v>0</v>
      </c>
      <c r="J9549" s="13">
        <f>(1 - Dashboard!$I$9) * H9549 * Dashboard!$I$8 * 'Lookups and Calculations'!$F$12</f>
        <v>0</v>
      </c>
      <c r="K9549" s="12">
        <f>(1 - Dashboard!$I$11) * I9549 * Dashboard!$I$10 * 'Lookups and Calculations'!$F$12</f>
        <v>0</v>
      </c>
      <c r="L9549" s="12">
        <f>(H9549 - I9549) * Dashboard!$I$13 * (Dashboard!$D$12 / 365) * 'Lookups and Calculations'!$F$12</f>
        <v>0</v>
      </c>
      <c r="M9549" s="3">
        <f>(G9549*2) * Dashboard!$I$13 * (Dashboard!$D$12 / 365) * 'Lookups and Calculations'!$F$12</f>
        <v>1602.0878730267946</v>
      </c>
      <c r="N9549" s="12">
        <f>H9549 * Dashboard!$I$14 * Dashboard!$I$15 * (Dashboard!$D$12 / 365) * 'Lookups and Calculations'!$F$12</f>
        <v>0</v>
      </c>
    </row>
    <row r="9550" spans="1:14" x14ac:dyDescent="0.35">
      <c r="A9550" s="2">
        <v>9549</v>
      </c>
      <c r="B9550" s="11">
        <v>-1.9667763636191602</v>
      </c>
      <c r="C9550" s="11">
        <v>0.16123546506413833</v>
      </c>
      <c r="D9550" s="3">
        <f>B9550*Dashboard!$D$11*Dashboard!$D$10*SQRT(Dashboard!$D$12/365)</f>
        <v>-488314.71002855065</v>
      </c>
      <c r="E9550" s="3">
        <f>IF(Dashboard!$I$3,C9550*Dashboard!$E$11*Dashboard!$E$10*SQRT(Dashboard!$D$12/365),0)</f>
        <v>80063.652203173348</v>
      </c>
      <c r="F9550" s="3">
        <f>D9550+IF(Dashboard!$I$3,E9550,0)</f>
        <v>-408251.05782537733</v>
      </c>
      <c r="G9550" s="3">
        <f>IF(Dashboard!$I$4, ('Lookups and Calculations'!$F$9) / (1 - 'Lookups and Calculations'!$F$10), 'Lookups and Calculations'!$F$9)</f>
        <v>1951878.888340465</v>
      </c>
      <c r="H9550" s="12">
        <f t="shared" si="298"/>
        <v>0</v>
      </c>
      <c r="I9550" s="12">
        <f t="shared" si="299"/>
        <v>0</v>
      </c>
      <c r="J9550" s="13">
        <f>(1 - Dashboard!$I$9) * H9550 * Dashboard!$I$8 * 'Lookups and Calculations'!$F$12</f>
        <v>0</v>
      </c>
      <c r="K9550" s="12">
        <f>(1 - Dashboard!$I$11) * I9550 * Dashboard!$I$10 * 'Lookups and Calculations'!$F$12</f>
        <v>0</v>
      </c>
      <c r="L9550" s="12">
        <f>(H9550 - I9550) * Dashboard!$I$13 * (Dashboard!$D$12 / 365) * 'Lookups and Calculations'!$F$12</f>
        <v>0</v>
      </c>
      <c r="M9550" s="3">
        <f>(G9550*2) * Dashboard!$I$13 * (Dashboard!$D$12 / 365) * 'Lookups and Calculations'!$F$12</f>
        <v>1602.0878730267946</v>
      </c>
      <c r="N9550" s="12">
        <f>H9550 * Dashboard!$I$14 * Dashboard!$I$15 * (Dashboard!$D$12 / 365) * 'Lookups and Calculations'!$F$12</f>
        <v>0</v>
      </c>
    </row>
    <row r="9551" spans="1:14" x14ac:dyDescent="0.35">
      <c r="A9551" s="2">
        <v>9550</v>
      </c>
      <c r="B9551" s="11">
        <v>-1.9725453282038028</v>
      </c>
      <c r="C9551" s="11">
        <v>1.0170448393180802</v>
      </c>
      <c r="D9551" s="3">
        <f>B9551*Dashboard!$D$11*Dashboard!$D$10*SQRT(Dashboard!$D$12/365)</f>
        <v>-489747.03874696727</v>
      </c>
      <c r="E9551" s="3">
        <f>IF(Dashboard!$I$3,C9551*Dashboard!$E$11*Dashboard!$E$10*SQRT(Dashboard!$D$12/365),0)</f>
        <v>505027.37879537547</v>
      </c>
      <c r="F9551" s="3">
        <f>D9551+IF(Dashboard!$I$3,E9551,0)</f>
        <v>15280.340048408194</v>
      </c>
      <c r="G9551" s="3">
        <f>IF(Dashboard!$I$4, ('Lookups and Calculations'!$F$9) / (1 - 'Lookups and Calculations'!$F$10), 'Lookups and Calculations'!$F$9)</f>
        <v>1951878.888340465</v>
      </c>
      <c r="H9551" s="12">
        <f t="shared" si="298"/>
        <v>0</v>
      </c>
      <c r="I9551" s="12">
        <f t="shared" si="299"/>
        <v>0</v>
      </c>
      <c r="J9551" s="13">
        <f>(1 - Dashboard!$I$9) * H9551 * Dashboard!$I$8 * 'Lookups and Calculations'!$F$12</f>
        <v>0</v>
      </c>
      <c r="K9551" s="12">
        <f>(1 - Dashboard!$I$11) * I9551 * Dashboard!$I$10 * 'Lookups and Calculations'!$F$12</f>
        <v>0</v>
      </c>
      <c r="L9551" s="12">
        <f>(H9551 - I9551) * Dashboard!$I$13 * (Dashboard!$D$12 / 365) * 'Lookups and Calculations'!$F$12</f>
        <v>0</v>
      </c>
      <c r="M9551" s="3">
        <f>(G9551*2) * Dashboard!$I$13 * (Dashboard!$D$12 / 365) * 'Lookups and Calculations'!$F$12</f>
        <v>1602.0878730267946</v>
      </c>
      <c r="N9551" s="12">
        <f>H9551 * Dashboard!$I$14 * Dashboard!$I$15 * (Dashboard!$D$12 / 365) * 'Lookups and Calculations'!$F$12</f>
        <v>0</v>
      </c>
    </row>
    <row r="9552" spans="1:14" x14ac:dyDescent="0.35">
      <c r="A9552" s="2">
        <v>9551</v>
      </c>
      <c r="B9552" s="11">
        <v>-9.0554245417680909E-2</v>
      </c>
      <c r="C9552" s="11">
        <v>-0.52427276799370603</v>
      </c>
      <c r="D9552" s="3">
        <f>B9552*Dashboard!$D$11*Dashboard!$D$10*SQRT(Dashboard!$D$12/365)</f>
        <v>-22482.968023685011</v>
      </c>
      <c r="E9552" s="3">
        <f>IF(Dashboard!$I$3,C9552*Dashboard!$E$11*Dashboard!$E$10*SQRT(Dashboard!$D$12/365),0)</f>
        <v>-260334.73801527251</v>
      </c>
      <c r="F9552" s="3">
        <f>D9552+IF(Dashboard!$I$3,E9552,0)</f>
        <v>-282817.70603895752</v>
      </c>
      <c r="G9552" s="3">
        <f>IF(Dashboard!$I$4, ('Lookups and Calculations'!$F$9) / (1 - 'Lookups and Calculations'!$F$10), 'Lookups and Calculations'!$F$9)</f>
        <v>1951878.888340465</v>
      </c>
      <c r="H9552" s="12">
        <f t="shared" si="298"/>
        <v>0</v>
      </c>
      <c r="I9552" s="12">
        <f t="shared" si="299"/>
        <v>0</v>
      </c>
      <c r="J9552" s="13">
        <f>(1 - Dashboard!$I$9) * H9552 * Dashboard!$I$8 * 'Lookups and Calculations'!$F$12</f>
        <v>0</v>
      </c>
      <c r="K9552" s="12">
        <f>(1 - Dashboard!$I$11) * I9552 * Dashboard!$I$10 * 'Lookups and Calculations'!$F$12</f>
        <v>0</v>
      </c>
      <c r="L9552" s="12">
        <f>(H9552 - I9552) * Dashboard!$I$13 * (Dashboard!$D$12 / 365) * 'Lookups and Calculations'!$F$12</f>
        <v>0</v>
      </c>
      <c r="M9552" s="3">
        <f>(G9552*2) * Dashboard!$I$13 * (Dashboard!$D$12 / 365) * 'Lookups and Calculations'!$F$12</f>
        <v>1602.0878730267946</v>
      </c>
      <c r="N9552" s="12">
        <f>H9552 * Dashboard!$I$14 * Dashboard!$I$15 * (Dashboard!$D$12 / 365) * 'Lookups and Calculations'!$F$12</f>
        <v>0</v>
      </c>
    </row>
    <row r="9553" spans="1:14" x14ac:dyDescent="0.35">
      <c r="A9553" s="2">
        <v>9552</v>
      </c>
      <c r="B9553" s="11">
        <v>1.307115657856422</v>
      </c>
      <c r="C9553" s="11">
        <v>-0.87564735849771425</v>
      </c>
      <c r="D9553" s="3">
        <f>B9553*Dashboard!$D$11*Dashboard!$D$10*SQRT(Dashboard!$D$12/365)</f>
        <v>324532.98465789983</v>
      </c>
      <c r="E9553" s="3">
        <f>IF(Dashboard!$I$3,C9553*Dashboard!$E$11*Dashboard!$E$10*SQRT(Dashboard!$D$12/365),0)</f>
        <v>-434814.54613909026</v>
      </c>
      <c r="F9553" s="3">
        <f>D9553+IF(Dashboard!$I$3,E9553,0)</f>
        <v>-110281.56148119044</v>
      </c>
      <c r="G9553" s="3">
        <f>IF(Dashboard!$I$4, ('Lookups and Calculations'!$F$9) / (1 - 'Lookups and Calculations'!$F$10), 'Lookups and Calculations'!$F$9)</f>
        <v>1951878.888340465</v>
      </c>
      <c r="H9553" s="12">
        <f t="shared" si="298"/>
        <v>0</v>
      </c>
      <c r="I9553" s="12">
        <f t="shared" si="299"/>
        <v>0</v>
      </c>
      <c r="J9553" s="13">
        <f>(1 - Dashboard!$I$9) * H9553 * Dashboard!$I$8 * 'Lookups and Calculations'!$F$12</f>
        <v>0</v>
      </c>
      <c r="K9553" s="12">
        <f>(1 - Dashboard!$I$11) * I9553 * Dashboard!$I$10 * 'Lookups and Calculations'!$F$12</f>
        <v>0</v>
      </c>
      <c r="L9553" s="12">
        <f>(H9553 - I9553) * Dashboard!$I$13 * (Dashboard!$D$12 / 365) * 'Lookups and Calculations'!$F$12</f>
        <v>0</v>
      </c>
      <c r="M9553" s="3">
        <f>(G9553*2) * Dashboard!$I$13 * (Dashboard!$D$12 / 365) * 'Lookups and Calculations'!$F$12</f>
        <v>1602.0878730267946</v>
      </c>
      <c r="N9553" s="12">
        <f>H9553 * Dashboard!$I$14 * Dashboard!$I$15 * (Dashboard!$D$12 / 365) * 'Lookups and Calculations'!$F$12</f>
        <v>0</v>
      </c>
    </row>
    <row r="9554" spans="1:14" x14ac:dyDescent="0.35">
      <c r="A9554" s="2">
        <v>9553</v>
      </c>
      <c r="B9554" s="11">
        <v>0.58761753200397271</v>
      </c>
      <c r="C9554" s="11">
        <v>1.2666484526191775</v>
      </c>
      <c r="D9554" s="3">
        <f>B9554*Dashboard!$D$11*Dashboard!$D$10*SQRT(Dashboard!$D$12/365)</f>
        <v>145894.71891974346</v>
      </c>
      <c r="E9554" s="3">
        <f>IF(Dashboard!$I$3,C9554*Dashboard!$E$11*Dashboard!$E$10*SQRT(Dashboard!$D$12/365),0)</f>
        <v>628971.43090602534</v>
      </c>
      <c r="F9554" s="3">
        <f>D9554+IF(Dashboard!$I$3,E9554,0)</f>
        <v>774866.14982576878</v>
      </c>
      <c r="G9554" s="3">
        <f>IF(Dashboard!$I$4, ('Lookups and Calculations'!$F$9) / (1 - 'Lookups and Calculations'!$F$10), 'Lookups and Calculations'!$F$9)</f>
        <v>1951878.888340465</v>
      </c>
      <c r="H9554" s="12">
        <f t="shared" si="298"/>
        <v>0</v>
      </c>
      <c r="I9554" s="12">
        <f t="shared" si="299"/>
        <v>0</v>
      </c>
      <c r="J9554" s="13">
        <f>(1 - Dashboard!$I$9) * H9554 * Dashboard!$I$8 * 'Lookups and Calculations'!$F$12</f>
        <v>0</v>
      </c>
      <c r="K9554" s="12">
        <f>(1 - Dashboard!$I$11) * I9554 * Dashboard!$I$10 * 'Lookups and Calculations'!$F$12</f>
        <v>0</v>
      </c>
      <c r="L9554" s="12">
        <f>(H9554 - I9554) * Dashboard!$I$13 * (Dashboard!$D$12 / 365) * 'Lookups and Calculations'!$F$12</f>
        <v>0</v>
      </c>
      <c r="M9554" s="3">
        <f>(G9554*2) * Dashboard!$I$13 * (Dashboard!$D$12 / 365) * 'Lookups and Calculations'!$F$12</f>
        <v>1602.0878730267946</v>
      </c>
      <c r="N9554" s="12">
        <f>H9554 * Dashboard!$I$14 * Dashboard!$I$15 * (Dashboard!$D$12 / 365) * 'Lookups and Calculations'!$F$12</f>
        <v>0</v>
      </c>
    </row>
    <row r="9555" spans="1:14" x14ac:dyDescent="0.35">
      <c r="A9555" s="2">
        <v>9554</v>
      </c>
      <c r="B9555" s="11">
        <v>-0.67014061038005535</v>
      </c>
      <c r="C9555" s="11">
        <v>2.1188978343614968</v>
      </c>
      <c r="D9555" s="3">
        <f>B9555*Dashboard!$D$11*Dashboard!$D$10*SQRT(Dashboard!$D$12/365)</f>
        <v>-166383.69460263566</v>
      </c>
      <c r="E9555" s="3">
        <f>IF(Dashboard!$I$3,C9555*Dashboard!$E$11*Dashboard!$E$10*SQRT(Dashboard!$D$12/365),0)</f>
        <v>1052167.3950386278</v>
      </c>
      <c r="F9555" s="3">
        <f>D9555+IF(Dashboard!$I$3,E9555,0)</f>
        <v>885783.7004359921</v>
      </c>
      <c r="G9555" s="3">
        <f>IF(Dashboard!$I$4, ('Lookups and Calculations'!$F$9) / (1 - 'Lookups and Calculations'!$F$10), 'Lookups and Calculations'!$F$9)</f>
        <v>1951878.888340465</v>
      </c>
      <c r="H9555" s="12">
        <f t="shared" si="298"/>
        <v>0</v>
      </c>
      <c r="I9555" s="12">
        <f t="shared" si="299"/>
        <v>0</v>
      </c>
      <c r="J9555" s="13">
        <f>(1 - Dashboard!$I$9) * H9555 * Dashboard!$I$8 * 'Lookups and Calculations'!$F$12</f>
        <v>0</v>
      </c>
      <c r="K9555" s="12">
        <f>(1 - Dashboard!$I$11) * I9555 * Dashboard!$I$10 * 'Lookups and Calculations'!$F$12</f>
        <v>0</v>
      </c>
      <c r="L9555" s="12">
        <f>(H9555 - I9555) * Dashboard!$I$13 * (Dashboard!$D$12 / 365) * 'Lookups and Calculations'!$F$12</f>
        <v>0</v>
      </c>
      <c r="M9555" s="3">
        <f>(G9555*2) * Dashboard!$I$13 * (Dashboard!$D$12 / 365) * 'Lookups and Calculations'!$F$12</f>
        <v>1602.0878730267946</v>
      </c>
      <c r="N9555" s="12">
        <f>H9555 * Dashboard!$I$14 * Dashboard!$I$15 * (Dashboard!$D$12 / 365) * 'Lookups and Calculations'!$F$12</f>
        <v>0</v>
      </c>
    </row>
    <row r="9556" spans="1:14" x14ac:dyDescent="0.35">
      <c r="A9556" s="2">
        <v>9555</v>
      </c>
      <c r="B9556" s="11">
        <v>-1.3115800721535318</v>
      </c>
      <c r="C9556" s="11">
        <v>0.76193539102361685</v>
      </c>
      <c r="D9556" s="3">
        <f>B9556*Dashboard!$D$11*Dashboard!$D$10*SQRT(Dashboard!$D$12/365)</f>
        <v>-325641.41732633446</v>
      </c>
      <c r="E9556" s="3">
        <f>IF(Dashboard!$I$3,C9556*Dashboard!$E$11*Dashboard!$E$10*SQRT(Dashboard!$D$12/365),0)</f>
        <v>378349.3298074159</v>
      </c>
      <c r="F9556" s="3">
        <f>D9556+IF(Dashboard!$I$3,E9556,0)</f>
        <v>52707.912481081439</v>
      </c>
      <c r="G9556" s="3">
        <f>IF(Dashboard!$I$4, ('Lookups and Calculations'!$F$9) / (1 - 'Lookups and Calculations'!$F$10), 'Lookups and Calculations'!$F$9)</f>
        <v>1951878.888340465</v>
      </c>
      <c r="H9556" s="12">
        <f t="shared" si="298"/>
        <v>0</v>
      </c>
      <c r="I9556" s="12">
        <f t="shared" si="299"/>
        <v>0</v>
      </c>
      <c r="J9556" s="13">
        <f>(1 - Dashboard!$I$9) * H9556 * Dashboard!$I$8 * 'Lookups and Calculations'!$F$12</f>
        <v>0</v>
      </c>
      <c r="K9556" s="12">
        <f>(1 - Dashboard!$I$11) * I9556 * Dashboard!$I$10 * 'Lookups and Calculations'!$F$12</f>
        <v>0</v>
      </c>
      <c r="L9556" s="12">
        <f>(H9556 - I9556) * Dashboard!$I$13 * (Dashboard!$D$12 / 365) * 'Lookups and Calculations'!$F$12</f>
        <v>0</v>
      </c>
      <c r="M9556" s="3">
        <f>(G9556*2) * Dashboard!$I$13 * (Dashboard!$D$12 / 365) * 'Lookups and Calculations'!$F$12</f>
        <v>1602.0878730267946</v>
      </c>
      <c r="N9556" s="12">
        <f>H9556 * Dashboard!$I$14 * Dashboard!$I$15 * (Dashboard!$D$12 / 365) * 'Lookups and Calculations'!$F$12</f>
        <v>0</v>
      </c>
    </row>
    <row r="9557" spans="1:14" x14ac:dyDescent="0.35">
      <c r="A9557" s="2">
        <v>9556</v>
      </c>
      <c r="B9557" s="11">
        <v>1.1021771375148983</v>
      </c>
      <c r="C9557" s="11">
        <v>0.34802126808606326</v>
      </c>
      <c r="D9557" s="3">
        <f>B9557*Dashboard!$D$11*Dashboard!$D$10*SQRT(Dashboard!$D$12/365)</f>
        <v>273650.48678706947</v>
      </c>
      <c r="E9557" s="3">
        <f>IF(Dashboard!$I$3,C9557*Dashboard!$E$11*Dashboard!$E$10*SQRT(Dashboard!$D$12/365),0)</f>
        <v>172814.67049613359</v>
      </c>
      <c r="F9557" s="3">
        <f>D9557+IF(Dashboard!$I$3,E9557,0)</f>
        <v>446465.15728320309</v>
      </c>
      <c r="G9557" s="3">
        <f>IF(Dashboard!$I$4, ('Lookups and Calculations'!$F$9) / (1 - 'Lookups and Calculations'!$F$10), 'Lookups and Calculations'!$F$9)</f>
        <v>1951878.888340465</v>
      </c>
      <c r="H9557" s="12">
        <f t="shared" si="298"/>
        <v>0</v>
      </c>
      <c r="I9557" s="12">
        <f t="shared" si="299"/>
        <v>0</v>
      </c>
      <c r="J9557" s="13">
        <f>(1 - Dashboard!$I$9) * H9557 * Dashboard!$I$8 * 'Lookups and Calculations'!$F$12</f>
        <v>0</v>
      </c>
      <c r="K9557" s="12">
        <f>(1 - Dashboard!$I$11) * I9557 * Dashboard!$I$10 * 'Lookups and Calculations'!$F$12</f>
        <v>0</v>
      </c>
      <c r="L9557" s="12">
        <f>(H9557 - I9557) * Dashboard!$I$13 * (Dashboard!$D$12 / 365) * 'Lookups and Calculations'!$F$12</f>
        <v>0</v>
      </c>
      <c r="M9557" s="3">
        <f>(G9557*2) * Dashboard!$I$13 * (Dashboard!$D$12 / 365) * 'Lookups and Calculations'!$F$12</f>
        <v>1602.0878730267946</v>
      </c>
      <c r="N9557" s="12">
        <f>H9557 * Dashboard!$I$14 * Dashboard!$I$15 * (Dashboard!$D$12 / 365) * 'Lookups and Calculations'!$F$12</f>
        <v>0</v>
      </c>
    </row>
    <row r="9558" spans="1:14" x14ac:dyDescent="0.35">
      <c r="A9558" s="2">
        <v>9557</v>
      </c>
      <c r="B9558" s="11">
        <v>1.31172768842412</v>
      </c>
      <c r="C9558" s="11">
        <v>-0.56353480825329072</v>
      </c>
      <c r="D9558" s="3">
        <f>B9558*Dashboard!$D$11*Dashboard!$D$10*SQRT(Dashboard!$D$12/365)</f>
        <v>325678.06775477214</v>
      </c>
      <c r="E9558" s="3">
        <f>IF(Dashboard!$I$3,C9558*Dashboard!$E$11*Dashboard!$E$10*SQRT(Dashboard!$D$12/365),0)</f>
        <v>-279830.83544569783</v>
      </c>
      <c r="F9558" s="3">
        <f>D9558+IF(Dashboard!$I$3,E9558,0)</f>
        <v>45847.232309074316</v>
      </c>
      <c r="G9558" s="3">
        <f>IF(Dashboard!$I$4, ('Lookups and Calculations'!$F$9) / (1 - 'Lookups and Calculations'!$F$10), 'Lookups and Calculations'!$F$9)</f>
        <v>1951878.888340465</v>
      </c>
      <c r="H9558" s="12">
        <f t="shared" si="298"/>
        <v>0</v>
      </c>
      <c r="I9558" s="12">
        <f t="shared" si="299"/>
        <v>0</v>
      </c>
      <c r="J9558" s="13">
        <f>(1 - Dashboard!$I$9) * H9558 * Dashboard!$I$8 * 'Lookups and Calculations'!$F$12</f>
        <v>0</v>
      </c>
      <c r="K9558" s="12">
        <f>(1 - Dashboard!$I$11) * I9558 * Dashboard!$I$10 * 'Lookups and Calculations'!$F$12</f>
        <v>0</v>
      </c>
      <c r="L9558" s="12">
        <f>(H9558 - I9558) * Dashboard!$I$13 * (Dashboard!$D$12 / 365) * 'Lookups and Calculations'!$F$12</f>
        <v>0</v>
      </c>
      <c r="M9558" s="3">
        <f>(G9558*2) * Dashboard!$I$13 * (Dashboard!$D$12 / 365) * 'Lookups and Calculations'!$F$12</f>
        <v>1602.0878730267946</v>
      </c>
      <c r="N9558" s="12">
        <f>H9558 * Dashboard!$I$14 * Dashboard!$I$15 * (Dashboard!$D$12 / 365) * 'Lookups and Calculations'!$F$12</f>
        <v>0</v>
      </c>
    </row>
    <row r="9559" spans="1:14" x14ac:dyDescent="0.35">
      <c r="A9559" s="2">
        <v>9558</v>
      </c>
      <c r="B9559" s="11">
        <v>0.7193332238506448</v>
      </c>
      <c r="C9559" s="11">
        <v>1.3075015664786509</v>
      </c>
      <c r="D9559" s="3">
        <f>B9559*Dashboard!$D$11*Dashboard!$D$10*SQRT(Dashboard!$D$12/365)</f>
        <v>178597.32357783569</v>
      </c>
      <c r="E9559" s="3">
        <f>IF(Dashboard!$I$3,C9559*Dashboard!$E$11*Dashboard!$E$10*SQRT(Dashboard!$D$12/365),0)</f>
        <v>649257.5974647312</v>
      </c>
      <c r="F9559" s="3">
        <f>D9559+IF(Dashboard!$I$3,E9559,0)</f>
        <v>827854.92104256689</v>
      </c>
      <c r="G9559" s="3">
        <f>IF(Dashboard!$I$4, ('Lookups and Calculations'!$F$9) / (1 - 'Lookups and Calculations'!$F$10), 'Lookups and Calculations'!$F$9)</f>
        <v>1951878.888340465</v>
      </c>
      <c r="H9559" s="12">
        <f t="shared" si="298"/>
        <v>0</v>
      </c>
      <c r="I9559" s="12">
        <f t="shared" si="299"/>
        <v>0</v>
      </c>
      <c r="J9559" s="13">
        <f>(1 - Dashboard!$I$9) * H9559 * Dashboard!$I$8 * 'Lookups and Calculations'!$F$12</f>
        <v>0</v>
      </c>
      <c r="K9559" s="12">
        <f>(1 - Dashboard!$I$11) * I9559 * Dashboard!$I$10 * 'Lookups and Calculations'!$F$12</f>
        <v>0</v>
      </c>
      <c r="L9559" s="12">
        <f>(H9559 - I9559) * Dashboard!$I$13 * (Dashboard!$D$12 / 365) * 'Lookups and Calculations'!$F$12</f>
        <v>0</v>
      </c>
      <c r="M9559" s="3">
        <f>(G9559*2) * Dashboard!$I$13 * (Dashboard!$D$12 / 365) * 'Lookups and Calculations'!$F$12</f>
        <v>1602.0878730267946</v>
      </c>
      <c r="N9559" s="12">
        <f>H9559 * Dashboard!$I$14 * Dashboard!$I$15 * (Dashboard!$D$12 / 365) * 'Lookups and Calculations'!$F$12</f>
        <v>0</v>
      </c>
    </row>
    <row r="9560" spans="1:14" x14ac:dyDescent="0.35">
      <c r="A9560" s="2">
        <v>9559</v>
      </c>
      <c r="B9560" s="11">
        <v>-0.12104437595453485</v>
      </c>
      <c r="C9560" s="11">
        <v>0.99945808901838518</v>
      </c>
      <c r="D9560" s="3">
        <f>B9560*Dashboard!$D$11*Dashboard!$D$10*SQRT(Dashboard!$D$12/365)</f>
        <v>-30053.111496651578</v>
      </c>
      <c r="E9560" s="3">
        <f>IF(Dashboard!$I$3,C9560*Dashboard!$E$11*Dashboard!$E$10*SQRT(Dashboard!$D$12/365),0)</f>
        <v>496294.43992973119</v>
      </c>
      <c r="F9560" s="3">
        <f>D9560+IF(Dashboard!$I$3,E9560,0)</f>
        <v>466241.32843307959</v>
      </c>
      <c r="G9560" s="3">
        <f>IF(Dashboard!$I$4, ('Lookups and Calculations'!$F$9) / (1 - 'Lookups and Calculations'!$F$10), 'Lookups and Calculations'!$F$9)</f>
        <v>1951878.888340465</v>
      </c>
      <c r="H9560" s="12">
        <f t="shared" si="298"/>
        <v>0</v>
      </c>
      <c r="I9560" s="12">
        <f t="shared" si="299"/>
        <v>0</v>
      </c>
      <c r="J9560" s="13">
        <f>(1 - Dashboard!$I$9) * H9560 * Dashboard!$I$8 * 'Lookups and Calculations'!$F$12</f>
        <v>0</v>
      </c>
      <c r="K9560" s="12">
        <f>(1 - Dashboard!$I$11) * I9560 * Dashboard!$I$10 * 'Lookups and Calculations'!$F$12</f>
        <v>0</v>
      </c>
      <c r="L9560" s="12">
        <f>(H9560 - I9560) * Dashboard!$I$13 * (Dashboard!$D$12 / 365) * 'Lookups and Calculations'!$F$12</f>
        <v>0</v>
      </c>
      <c r="M9560" s="3">
        <f>(G9560*2) * Dashboard!$I$13 * (Dashboard!$D$12 / 365) * 'Lookups and Calculations'!$F$12</f>
        <v>1602.0878730267946</v>
      </c>
      <c r="N9560" s="12">
        <f>H9560 * Dashboard!$I$14 * Dashboard!$I$15 * (Dashboard!$D$12 / 365) * 'Lookups and Calculations'!$F$12</f>
        <v>0</v>
      </c>
    </row>
    <row r="9561" spans="1:14" x14ac:dyDescent="0.35">
      <c r="A9561" s="2">
        <v>9560</v>
      </c>
      <c r="B9561" s="11">
        <v>0.72657669553470439</v>
      </c>
      <c r="C9561" s="11">
        <v>-1.0406284555166618</v>
      </c>
      <c r="D9561" s="3">
        <f>B9561*Dashboard!$D$11*Dashboard!$D$10*SQRT(Dashboard!$D$12/365)</f>
        <v>180395.74552373137</v>
      </c>
      <c r="E9561" s="3">
        <f>IF(Dashboard!$I$3,C9561*Dashboard!$E$11*Dashboard!$E$10*SQRT(Dashboard!$D$12/365),0)</f>
        <v>-516738.14257966599</v>
      </c>
      <c r="F9561" s="3">
        <f>D9561+IF(Dashboard!$I$3,E9561,0)</f>
        <v>-336342.39705593465</v>
      </c>
      <c r="G9561" s="3">
        <f>IF(Dashboard!$I$4, ('Lookups and Calculations'!$F$9) / (1 - 'Lookups and Calculations'!$F$10), 'Lookups and Calculations'!$F$9)</f>
        <v>1951878.888340465</v>
      </c>
      <c r="H9561" s="12">
        <f t="shared" si="298"/>
        <v>0</v>
      </c>
      <c r="I9561" s="12">
        <f t="shared" si="299"/>
        <v>0</v>
      </c>
      <c r="J9561" s="13">
        <f>(1 - Dashboard!$I$9) * H9561 * Dashboard!$I$8 * 'Lookups and Calculations'!$F$12</f>
        <v>0</v>
      </c>
      <c r="K9561" s="12">
        <f>(1 - Dashboard!$I$11) * I9561 * Dashboard!$I$10 * 'Lookups and Calculations'!$F$12</f>
        <v>0</v>
      </c>
      <c r="L9561" s="12">
        <f>(H9561 - I9561) * Dashboard!$I$13 * (Dashboard!$D$12 / 365) * 'Lookups and Calculations'!$F$12</f>
        <v>0</v>
      </c>
      <c r="M9561" s="3">
        <f>(G9561*2) * Dashboard!$I$13 * (Dashboard!$D$12 / 365) * 'Lookups and Calculations'!$F$12</f>
        <v>1602.0878730267946</v>
      </c>
      <c r="N9561" s="12">
        <f>H9561 * Dashboard!$I$14 * Dashboard!$I$15 * (Dashboard!$D$12 / 365) * 'Lookups and Calculations'!$F$12</f>
        <v>0</v>
      </c>
    </row>
    <row r="9562" spans="1:14" x14ac:dyDescent="0.35">
      <c r="A9562" s="2">
        <v>9561</v>
      </c>
      <c r="B9562" s="11">
        <v>-0.79080063396835198</v>
      </c>
      <c r="C9562" s="11">
        <v>-0.48428099148114212</v>
      </c>
      <c r="D9562" s="3">
        <f>B9562*Dashboard!$D$11*Dashboard!$D$10*SQRT(Dashboard!$D$12/365)</f>
        <v>-196341.37841480813</v>
      </c>
      <c r="E9562" s="3">
        <f>IF(Dashboard!$I$3,C9562*Dashboard!$E$11*Dashboard!$E$10*SQRT(Dashboard!$D$12/365),0)</f>
        <v>-240476.28017279188</v>
      </c>
      <c r="F9562" s="3">
        <f>D9562+IF(Dashboard!$I$3,E9562,0)</f>
        <v>-436817.65858759999</v>
      </c>
      <c r="G9562" s="3">
        <f>IF(Dashboard!$I$4, ('Lookups and Calculations'!$F$9) / (1 - 'Lookups and Calculations'!$F$10), 'Lookups and Calculations'!$F$9)</f>
        <v>1951878.888340465</v>
      </c>
      <c r="H9562" s="12">
        <f t="shared" si="298"/>
        <v>0</v>
      </c>
      <c r="I9562" s="12">
        <f t="shared" si="299"/>
        <v>0</v>
      </c>
      <c r="J9562" s="13">
        <f>(1 - Dashboard!$I$9) * H9562 * Dashboard!$I$8 * 'Lookups and Calculations'!$F$12</f>
        <v>0</v>
      </c>
      <c r="K9562" s="12">
        <f>(1 - Dashboard!$I$11) * I9562 * Dashboard!$I$10 * 'Lookups and Calculations'!$F$12</f>
        <v>0</v>
      </c>
      <c r="L9562" s="12">
        <f>(H9562 - I9562) * Dashboard!$I$13 * (Dashboard!$D$12 / 365) * 'Lookups and Calculations'!$F$12</f>
        <v>0</v>
      </c>
      <c r="M9562" s="3">
        <f>(G9562*2) * Dashboard!$I$13 * (Dashboard!$D$12 / 365) * 'Lookups and Calculations'!$F$12</f>
        <v>1602.0878730267946</v>
      </c>
      <c r="N9562" s="12">
        <f>H9562 * Dashboard!$I$14 * Dashboard!$I$15 * (Dashboard!$D$12 / 365) * 'Lookups and Calculations'!$F$12</f>
        <v>0</v>
      </c>
    </row>
    <row r="9563" spans="1:14" x14ac:dyDescent="0.35">
      <c r="A9563" s="2">
        <v>9562</v>
      </c>
      <c r="B9563" s="11">
        <v>-0.4826858196355705</v>
      </c>
      <c r="C9563" s="11">
        <v>1.048061006341948</v>
      </c>
      <c r="D9563" s="3">
        <f>B9563*Dashboard!$D$11*Dashboard!$D$10*SQRT(Dashboard!$D$12/365)</f>
        <v>-119842.08800257757</v>
      </c>
      <c r="E9563" s="3">
        <f>IF(Dashboard!$I$3,C9563*Dashboard!$E$11*Dashboard!$E$10*SQRT(Dashboard!$D$12/365),0)</f>
        <v>520428.87627787195</v>
      </c>
      <c r="F9563" s="3">
        <f>D9563+IF(Dashboard!$I$3,E9563,0)</f>
        <v>400586.78827529436</v>
      </c>
      <c r="G9563" s="3">
        <f>IF(Dashboard!$I$4, ('Lookups and Calculations'!$F$9) / (1 - 'Lookups and Calculations'!$F$10), 'Lookups and Calculations'!$F$9)</f>
        <v>1951878.888340465</v>
      </c>
      <c r="H9563" s="12">
        <f t="shared" si="298"/>
        <v>0</v>
      </c>
      <c r="I9563" s="12">
        <f t="shared" si="299"/>
        <v>0</v>
      </c>
      <c r="J9563" s="13">
        <f>(1 - Dashboard!$I$9) * H9563 * Dashboard!$I$8 * 'Lookups and Calculations'!$F$12</f>
        <v>0</v>
      </c>
      <c r="K9563" s="12">
        <f>(1 - Dashboard!$I$11) * I9563 * Dashboard!$I$10 * 'Lookups and Calculations'!$F$12</f>
        <v>0</v>
      </c>
      <c r="L9563" s="12">
        <f>(H9563 - I9563) * Dashboard!$I$13 * (Dashboard!$D$12 / 365) * 'Lookups and Calculations'!$F$12</f>
        <v>0</v>
      </c>
      <c r="M9563" s="3">
        <f>(G9563*2) * Dashboard!$I$13 * (Dashboard!$D$12 / 365) * 'Lookups and Calculations'!$F$12</f>
        <v>1602.0878730267946</v>
      </c>
      <c r="N9563" s="12">
        <f>H9563 * Dashboard!$I$14 * Dashboard!$I$15 * (Dashboard!$D$12 / 365) * 'Lookups and Calculations'!$F$12</f>
        <v>0</v>
      </c>
    </row>
    <row r="9564" spans="1:14" x14ac:dyDescent="0.35">
      <c r="A9564" s="2">
        <v>9563</v>
      </c>
      <c r="B9564" s="11">
        <v>-0.504693424141341</v>
      </c>
      <c r="C9564" s="11">
        <v>0.45908949389511833</v>
      </c>
      <c r="D9564" s="3">
        <f>B9564*Dashboard!$D$11*Dashboard!$D$10*SQRT(Dashboard!$D$12/365)</f>
        <v>-125306.17492747988</v>
      </c>
      <c r="E9564" s="3">
        <f>IF(Dashboard!$I$3,C9564*Dashboard!$E$11*Dashboard!$E$10*SQRT(Dashboard!$D$12/365),0)</f>
        <v>227967.10112584848</v>
      </c>
      <c r="F9564" s="3">
        <f>D9564+IF(Dashboard!$I$3,E9564,0)</f>
        <v>102660.9261983686</v>
      </c>
      <c r="G9564" s="3">
        <f>IF(Dashboard!$I$4, ('Lookups and Calculations'!$F$9) / (1 - 'Lookups and Calculations'!$F$10), 'Lookups and Calculations'!$F$9)</f>
        <v>1951878.888340465</v>
      </c>
      <c r="H9564" s="12">
        <f t="shared" si="298"/>
        <v>0</v>
      </c>
      <c r="I9564" s="12">
        <f t="shared" si="299"/>
        <v>0</v>
      </c>
      <c r="J9564" s="13">
        <f>(1 - Dashboard!$I$9) * H9564 * Dashboard!$I$8 * 'Lookups and Calculations'!$F$12</f>
        <v>0</v>
      </c>
      <c r="K9564" s="12">
        <f>(1 - Dashboard!$I$11) * I9564 * Dashboard!$I$10 * 'Lookups and Calculations'!$F$12</f>
        <v>0</v>
      </c>
      <c r="L9564" s="12">
        <f>(H9564 - I9564) * Dashboard!$I$13 * (Dashboard!$D$12 / 365) * 'Lookups and Calculations'!$F$12</f>
        <v>0</v>
      </c>
      <c r="M9564" s="3">
        <f>(G9564*2) * Dashboard!$I$13 * (Dashboard!$D$12 / 365) * 'Lookups and Calculations'!$F$12</f>
        <v>1602.0878730267946</v>
      </c>
      <c r="N9564" s="12">
        <f>H9564 * Dashboard!$I$14 * Dashboard!$I$15 * (Dashboard!$D$12 / 365) * 'Lookups and Calculations'!$F$12</f>
        <v>0</v>
      </c>
    </row>
    <row r="9565" spans="1:14" x14ac:dyDescent="0.35">
      <c r="A9565" s="2">
        <v>9564</v>
      </c>
      <c r="B9565" s="11">
        <v>0.14214238483851624</v>
      </c>
      <c r="C9565" s="11">
        <v>-0.28934807631847431</v>
      </c>
      <c r="D9565" s="3">
        <f>B9565*Dashboard!$D$11*Dashboard!$D$10*SQRT(Dashboard!$D$12/365)</f>
        <v>35291.362413701994</v>
      </c>
      <c r="E9565" s="3">
        <f>IF(Dashboard!$I$3,C9565*Dashboard!$E$11*Dashboard!$E$10*SQRT(Dashboard!$D$12/365),0)</f>
        <v>-143679.70309016205</v>
      </c>
      <c r="F9565" s="3">
        <f>D9565+IF(Dashboard!$I$3,E9565,0)</f>
        <v>-108388.34067646005</v>
      </c>
      <c r="G9565" s="3">
        <f>IF(Dashboard!$I$4, ('Lookups and Calculations'!$F$9) / (1 - 'Lookups and Calculations'!$F$10), 'Lookups and Calculations'!$F$9)</f>
        <v>1951878.888340465</v>
      </c>
      <c r="H9565" s="12">
        <f t="shared" si="298"/>
        <v>0</v>
      </c>
      <c r="I9565" s="12">
        <f t="shared" si="299"/>
        <v>0</v>
      </c>
      <c r="J9565" s="13">
        <f>(1 - Dashboard!$I$9) * H9565 * Dashboard!$I$8 * 'Lookups and Calculations'!$F$12</f>
        <v>0</v>
      </c>
      <c r="K9565" s="12">
        <f>(1 - Dashboard!$I$11) * I9565 * Dashboard!$I$10 * 'Lookups and Calculations'!$F$12</f>
        <v>0</v>
      </c>
      <c r="L9565" s="12">
        <f>(H9565 - I9565) * Dashboard!$I$13 * (Dashboard!$D$12 / 365) * 'Lookups and Calculations'!$F$12</f>
        <v>0</v>
      </c>
      <c r="M9565" s="3">
        <f>(G9565*2) * Dashboard!$I$13 * (Dashboard!$D$12 / 365) * 'Lookups and Calculations'!$F$12</f>
        <v>1602.0878730267946</v>
      </c>
      <c r="N9565" s="12">
        <f>H9565 * Dashboard!$I$14 * Dashboard!$I$15 * (Dashboard!$D$12 / 365) * 'Lookups and Calculations'!$F$12</f>
        <v>0</v>
      </c>
    </row>
    <row r="9566" spans="1:14" x14ac:dyDescent="0.35">
      <c r="A9566" s="2">
        <v>9565</v>
      </c>
      <c r="B9566" s="11">
        <v>-0.91765715584733987</v>
      </c>
      <c r="C9566" s="11">
        <v>1.2301395353751756</v>
      </c>
      <c r="D9566" s="3">
        <f>B9566*Dashboard!$D$11*Dashboard!$D$10*SQRT(Dashboard!$D$12/365)</f>
        <v>-227837.53976920783</v>
      </c>
      <c r="E9566" s="3">
        <f>IF(Dashboard!$I$3,C9566*Dashboard!$E$11*Dashboard!$E$10*SQRT(Dashboard!$D$12/365),0)</f>
        <v>610842.43396744574</v>
      </c>
      <c r="F9566" s="3">
        <f>D9566+IF(Dashboard!$I$3,E9566,0)</f>
        <v>383004.89419823792</v>
      </c>
      <c r="G9566" s="3">
        <f>IF(Dashboard!$I$4, ('Lookups and Calculations'!$F$9) / (1 - 'Lookups and Calculations'!$F$10), 'Lookups and Calculations'!$F$9)</f>
        <v>1951878.888340465</v>
      </c>
      <c r="H9566" s="12">
        <f t="shared" si="298"/>
        <v>0</v>
      </c>
      <c r="I9566" s="12">
        <f t="shared" si="299"/>
        <v>0</v>
      </c>
      <c r="J9566" s="13">
        <f>(1 - Dashboard!$I$9) * H9566 * Dashboard!$I$8 * 'Lookups and Calculations'!$F$12</f>
        <v>0</v>
      </c>
      <c r="K9566" s="12">
        <f>(1 - Dashboard!$I$11) * I9566 * Dashboard!$I$10 * 'Lookups and Calculations'!$F$12</f>
        <v>0</v>
      </c>
      <c r="L9566" s="12">
        <f>(H9566 - I9566) * Dashboard!$I$13 * (Dashboard!$D$12 / 365) * 'Lookups and Calculations'!$F$12</f>
        <v>0</v>
      </c>
      <c r="M9566" s="3">
        <f>(G9566*2) * Dashboard!$I$13 * (Dashboard!$D$12 / 365) * 'Lookups and Calculations'!$F$12</f>
        <v>1602.0878730267946</v>
      </c>
      <c r="N9566" s="12">
        <f>H9566 * Dashboard!$I$14 * Dashboard!$I$15 * (Dashboard!$D$12 / 365) * 'Lookups and Calculations'!$F$12</f>
        <v>0</v>
      </c>
    </row>
    <row r="9567" spans="1:14" x14ac:dyDescent="0.35">
      <c r="A9567" s="2">
        <v>9566</v>
      </c>
      <c r="B9567" s="11">
        <v>0.44359469899738846</v>
      </c>
      <c r="C9567" s="11">
        <v>-1.9881217248035761</v>
      </c>
      <c r="D9567" s="3">
        <f>B9567*Dashboard!$D$11*Dashboard!$D$10*SQRT(Dashboard!$D$12/365)</f>
        <v>110136.47551291008</v>
      </c>
      <c r="E9567" s="3">
        <f>IF(Dashboard!$I$3,C9567*Dashboard!$E$11*Dashboard!$E$10*SQRT(Dashboard!$D$12/365),0)</f>
        <v>-987228.74802344164</v>
      </c>
      <c r="F9567" s="3">
        <f>D9567+IF(Dashboard!$I$3,E9567,0)</f>
        <v>-877092.27251053159</v>
      </c>
      <c r="G9567" s="3">
        <f>IF(Dashboard!$I$4, ('Lookups and Calculations'!$F$9) / (1 - 'Lookups and Calculations'!$F$10), 'Lookups and Calculations'!$F$9)</f>
        <v>1951878.888340465</v>
      </c>
      <c r="H9567" s="12">
        <f t="shared" si="298"/>
        <v>0</v>
      </c>
      <c r="I9567" s="12">
        <f t="shared" si="299"/>
        <v>0</v>
      </c>
      <c r="J9567" s="13">
        <f>(1 - Dashboard!$I$9) * H9567 * Dashboard!$I$8 * 'Lookups and Calculations'!$F$12</f>
        <v>0</v>
      </c>
      <c r="K9567" s="12">
        <f>(1 - Dashboard!$I$11) * I9567 * Dashboard!$I$10 * 'Lookups and Calculations'!$F$12</f>
        <v>0</v>
      </c>
      <c r="L9567" s="12">
        <f>(H9567 - I9567) * Dashboard!$I$13 * (Dashboard!$D$12 / 365) * 'Lookups and Calculations'!$F$12</f>
        <v>0</v>
      </c>
      <c r="M9567" s="3">
        <f>(G9567*2) * Dashboard!$I$13 * (Dashboard!$D$12 / 365) * 'Lookups and Calculations'!$F$12</f>
        <v>1602.0878730267946</v>
      </c>
      <c r="N9567" s="12">
        <f>H9567 * Dashboard!$I$14 * Dashboard!$I$15 * (Dashboard!$D$12 / 365) * 'Lookups and Calculations'!$F$12</f>
        <v>0</v>
      </c>
    </row>
    <row r="9568" spans="1:14" x14ac:dyDescent="0.35">
      <c r="A9568" s="2">
        <v>9567</v>
      </c>
      <c r="B9568" s="11">
        <v>0.18301283765563772</v>
      </c>
      <c r="C9568" s="11">
        <v>-1.6822297874909051</v>
      </c>
      <c r="D9568" s="3">
        <f>B9568*Dashboard!$D$11*Dashboard!$D$10*SQRT(Dashboard!$D$12/365)</f>
        <v>45438.750640090489</v>
      </c>
      <c r="E9568" s="3">
        <f>IF(Dashboard!$I$3,C9568*Dashboard!$E$11*Dashboard!$E$10*SQRT(Dashboard!$D$12/365),0)</f>
        <v>-835333.96686586994</v>
      </c>
      <c r="F9568" s="3">
        <f>D9568+IF(Dashboard!$I$3,E9568,0)</f>
        <v>-789895.2162257795</v>
      </c>
      <c r="G9568" s="3">
        <f>IF(Dashboard!$I$4, ('Lookups and Calculations'!$F$9) / (1 - 'Lookups and Calculations'!$F$10), 'Lookups and Calculations'!$F$9)</f>
        <v>1951878.888340465</v>
      </c>
      <c r="H9568" s="12">
        <f t="shared" si="298"/>
        <v>0</v>
      </c>
      <c r="I9568" s="12">
        <f t="shared" si="299"/>
        <v>0</v>
      </c>
      <c r="J9568" s="13">
        <f>(1 - Dashboard!$I$9) * H9568 * Dashboard!$I$8 * 'Lookups and Calculations'!$F$12</f>
        <v>0</v>
      </c>
      <c r="K9568" s="12">
        <f>(1 - Dashboard!$I$11) * I9568 * Dashboard!$I$10 * 'Lookups and Calculations'!$F$12</f>
        <v>0</v>
      </c>
      <c r="L9568" s="12">
        <f>(H9568 - I9568) * Dashboard!$I$13 * (Dashboard!$D$12 / 365) * 'Lookups and Calculations'!$F$12</f>
        <v>0</v>
      </c>
      <c r="M9568" s="3">
        <f>(G9568*2) * Dashboard!$I$13 * (Dashboard!$D$12 / 365) * 'Lookups and Calculations'!$F$12</f>
        <v>1602.0878730267946</v>
      </c>
      <c r="N9568" s="12">
        <f>H9568 * Dashboard!$I$14 * Dashboard!$I$15 * (Dashboard!$D$12 / 365) * 'Lookups and Calculations'!$F$12</f>
        <v>0</v>
      </c>
    </row>
    <row r="9569" spans="1:14" x14ac:dyDescent="0.35">
      <c r="A9569" s="2">
        <v>9568</v>
      </c>
      <c r="B9569" s="11">
        <v>-0.12828119068203933</v>
      </c>
      <c r="C9569" s="11">
        <v>-0.81564471168268859</v>
      </c>
      <c r="D9569" s="3">
        <f>B9569*Dashboard!$D$11*Dashboard!$D$10*SQRT(Dashboard!$D$12/365)</f>
        <v>-31849.880641613687</v>
      </c>
      <c r="E9569" s="3">
        <f>IF(Dashboard!$I$3,C9569*Dashboard!$E$11*Dashboard!$E$10*SQRT(Dashboard!$D$12/365),0)</f>
        <v>-405019.41983758431</v>
      </c>
      <c r="F9569" s="3">
        <f>D9569+IF(Dashboard!$I$3,E9569,0)</f>
        <v>-436869.30047919799</v>
      </c>
      <c r="G9569" s="3">
        <f>IF(Dashboard!$I$4, ('Lookups and Calculations'!$F$9) / (1 - 'Lookups and Calculations'!$F$10), 'Lookups and Calculations'!$F$9)</f>
        <v>1951878.888340465</v>
      </c>
      <c r="H9569" s="12">
        <f t="shared" si="298"/>
        <v>0</v>
      </c>
      <c r="I9569" s="12">
        <f t="shared" si="299"/>
        <v>0</v>
      </c>
      <c r="J9569" s="13">
        <f>(1 - Dashboard!$I$9) * H9569 * Dashboard!$I$8 * 'Lookups and Calculations'!$F$12</f>
        <v>0</v>
      </c>
      <c r="K9569" s="12">
        <f>(1 - Dashboard!$I$11) * I9569 * Dashboard!$I$10 * 'Lookups and Calculations'!$F$12</f>
        <v>0</v>
      </c>
      <c r="L9569" s="12">
        <f>(H9569 - I9569) * Dashboard!$I$13 * (Dashboard!$D$12 / 365) * 'Lookups and Calculations'!$F$12</f>
        <v>0</v>
      </c>
      <c r="M9569" s="3">
        <f>(G9569*2) * Dashboard!$I$13 * (Dashboard!$D$12 / 365) * 'Lookups and Calculations'!$F$12</f>
        <v>1602.0878730267946</v>
      </c>
      <c r="N9569" s="12">
        <f>H9569 * Dashboard!$I$14 * Dashboard!$I$15 * (Dashboard!$D$12 / 365) * 'Lookups and Calculations'!$F$12</f>
        <v>0</v>
      </c>
    </row>
    <row r="9570" spans="1:14" x14ac:dyDescent="0.35">
      <c r="A9570" s="2">
        <v>9569</v>
      </c>
      <c r="B9570" s="11">
        <v>0.58346905289965256</v>
      </c>
      <c r="C9570" s="11">
        <v>0.6904931151125917</v>
      </c>
      <c r="D9570" s="3">
        <f>B9570*Dashboard!$D$11*Dashboard!$D$10*SQRT(Dashboard!$D$12/365)</f>
        <v>144864.72719909967</v>
      </c>
      <c r="E9570" s="3">
        <f>IF(Dashboard!$I$3,C9570*Dashboard!$E$11*Dashboard!$E$10*SQRT(Dashboard!$D$12/365),0)</f>
        <v>342873.70086394419</v>
      </c>
      <c r="F9570" s="3">
        <f>D9570+IF(Dashboard!$I$3,E9570,0)</f>
        <v>487738.42806304386</v>
      </c>
      <c r="G9570" s="3">
        <f>IF(Dashboard!$I$4, ('Lookups and Calculations'!$F$9) / (1 - 'Lookups and Calculations'!$F$10), 'Lookups and Calculations'!$F$9)</f>
        <v>1951878.888340465</v>
      </c>
      <c r="H9570" s="12">
        <f t="shared" si="298"/>
        <v>0</v>
      </c>
      <c r="I9570" s="12">
        <f t="shared" si="299"/>
        <v>0</v>
      </c>
      <c r="J9570" s="13">
        <f>(1 - Dashboard!$I$9) * H9570 * Dashboard!$I$8 * 'Lookups and Calculations'!$F$12</f>
        <v>0</v>
      </c>
      <c r="K9570" s="12">
        <f>(1 - Dashboard!$I$11) * I9570 * Dashboard!$I$10 * 'Lookups and Calculations'!$F$12</f>
        <v>0</v>
      </c>
      <c r="L9570" s="12">
        <f>(H9570 - I9570) * Dashboard!$I$13 * (Dashboard!$D$12 / 365) * 'Lookups and Calculations'!$F$12</f>
        <v>0</v>
      </c>
      <c r="M9570" s="3">
        <f>(G9570*2) * Dashboard!$I$13 * (Dashboard!$D$12 / 365) * 'Lookups and Calculations'!$F$12</f>
        <v>1602.0878730267946</v>
      </c>
      <c r="N9570" s="12">
        <f>H9570 * Dashboard!$I$14 * Dashboard!$I$15 * (Dashboard!$D$12 / 365) * 'Lookups and Calculations'!$F$12</f>
        <v>0</v>
      </c>
    </row>
    <row r="9571" spans="1:14" x14ac:dyDescent="0.35">
      <c r="A9571" s="2">
        <v>9570</v>
      </c>
      <c r="B9571" s="11">
        <v>-1.1863508689002105</v>
      </c>
      <c r="C9571" s="11">
        <v>-1.5100317301817332</v>
      </c>
      <c r="D9571" s="3">
        <f>B9571*Dashboard!$D$11*Dashboard!$D$10*SQRT(Dashboard!$D$12/365)</f>
        <v>-294549.28951510502</v>
      </c>
      <c r="E9571" s="3">
        <f>IF(Dashboard!$I$3,C9571*Dashboard!$E$11*Dashboard!$E$10*SQRT(Dashboard!$D$12/365),0)</f>
        <v>-749826.69112489477</v>
      </c>
      <c r="F9571" s="3">
        <f>D9571+IF(Dashboard!$I$3,E9571,0)</f>
        <v>-1044375.9806399997</v>
      </c>
      <c r="G9571" s="3">
        <f>IF(Dashboard!$I$4, ('Lookups and Calculations'!$F$9) / (1 - 'Lookups and Calculations'!$F$10), 'Lookups and Calculations'!$F$9)</f>
        <v>1951878.888340465</v>
      </c>
      <c r="H9571" s="12">
        <f t="shared" si="298"/>
        <v>0</v>
      </c>
      <c r="I9571" s="12">
        <f t="shared" si="299"/>
        <v>0</v>
      </c>
      <c r="J9571" s="13">
        <f>(1 - Dashboard!$I$9) * H9571 * Dashboard!$I$8 * 'Lookups and Calculations'!$F$12</f>
        <v>0</v>
      </c>
      <c r="K9571" s="12">
        <f>(1 - Dashboard!$I$11) * I9571 * Dashboard!$I$10 * 'Lookups and Calculations'!$F$12</f>
        <v>0</v>
      </c>
      <c r="L9571" s="12">
        <f>(H9571 - I9571) * Dashboard!$I$13 * (Dashboard!$D$12 / 365) * 'Lookups and Calculations'!$F$12</f>
        <v>0</v>
      </c>
      <c r="M9571" s="3">
        <f>(G9571*2) * Dashboard!$I$13 * (Dashboard!$D$12 / 365) * 'Lookups and Calculations'!$F$12</f>
        <v>1602.0878730267946</v>
      </c>
      <c r="N9571" s="12">
        <f>H9571 * Dashboard!$I$14 * Dashboard!$I$15 * (Dashboard!$D$12 / 365) * 'Lookups and Calculations'!$F$12</f>
        <v>0</v>
      </c>
    </row>
    <row r="9572" spans="1:14" x14ac:dyDescent="0.35">
      <c r="A9572" s="2">
        <v>9571</v>
      </c>
      <c r="B9572" s="11">
        <v>0.84953227422206512</v>
      </c>
      <c r="C9572" s="11">
        <v>0.8049887068588506</v>
      </c>
      <c r="D9572" s="3">
        <f>B9572*Dashboard!$D$11*Dashboard!$D$10*SQRT(Dashboard!$D$12/365)</f>
        <v>210923.3738111828</v>
      </c>
      <c r="E9572" s="3">
        <f>IF(Dashboard!$I$3,C9572*Dashboard!$E$11*Dashboard!$E$10*SQRT(Dashboard!$D$12/365),0)</f>
        <v>399728.03643287416</v>
      </c>
      <c r="F9572" s="3">
        <f>D9572+IF(Dashboard!$I$3,E9572,0)</f>
        <v>610651.41024405695</v>
      </c>
      <c r="G9572" s="3">
        <f>IF(Dashboard!$I$4, ('Lookups and Calculations'!$F$9) / (1 - 'Lookups and Calculations'!$F$10), 'Lookups and Calculations'!$F$9)</f>
        <v>1951878.888340465</v>
      </c>
      <c r="H9572" s="12">
        <f t="shared" si="298"/>
        <v>0</v>
      </c>
      <c r="I9572" s="12">
        <f t="shared" si="299"/>
        <v>0</v>
      </c>
      <c r="J9572" s="13">
        <f>(1 - Dashboard!$I$9) * H9572 * Dashboard!$I$8 * 'Lookups and Calculations'!$F$12</f>
        <v>0</v>
      </c>
      <c r="K9572" s="12">
        <f>(1 - Dashboard!$I$11) * I9572 * Dashboard!$I$10 * 'Lookups and Calculations'!$F$12</f>
        <v>0</v>
      </c>
      <c r="L9572" s="12">
        <f>(H9572 - I9572) * Dashboard!$I$13 * (Dashboard!$D$12 / 365) * 'Lookups and Calculations'!$F$12</f>
        <v>0</v>
      </c>
      <c r="M9572" s="3">
        <f>(G9572*2) * Dashboard!$I$13 * (Dashboard!$D$12 / 365) * 'Lookups and Calculations'!$F$12</f>
        <v>1602.0878730267946</v>
      </c>
      <c r="N9572" s="12">
        <f>H9572 * Dashboard!$I$14 * Dashboard!$I$15 * (Dashboard!$D$12 / 365) * 'Lookups and Calculations'!$F$12</f>
        <v>0</v>
      </c>
    </row>
    <row r="9573" spans="1:14" x14ac:dyDescent="0.35">
      <c r="A9573" s="2">
        <v>9572</v>
      </c>
      <c r="B9573" s="11">
        <v>-0.19524075820474771</v>
      </c>
      <c r="C9573" s="11">
        <v>-0.93228431143223955</v>
      </c>
      <c r="D9573" s="3">
        <f>B9573*Dashboard!$D$11*Dashboard!$D$10*SQRT(Dashboard!$D$12/365)</f>
        <v>-48474.720355632082</v>
      </c>
      <c r="E9573" s="3">
        <f>IF(Dashboard!$I$3,C9573*Dashboard!$E$11*Dashboard!$E$10*SQRT(Dashboard!$D$12/365),0)</f>
        <v>-462938.39159575524</v>
      </c>
      <c r="F9573" s="3">
        <f>D9573+IF(Dashboard!$I$3,E9573,0)</f>
        <v>-511413.11195138731</v>
      </c>
      <c r="G9573" s="3">
        <f>IF(Dashboard!$I$4, ('Lookups and Calculations'!$F$9) / (1 - 'Lookups and Calculations'!$F$10), 'Lookups and Calculations'!$F$9)</f>
        <v>1951878.888340465</v>
      </c>
      <c r="H9573" s="12">
        <f t="shared" si="298"/>
        <v>0</v>
      </c>
      <c r="I9573" s="12">
        <f t="shared" si="299"/>
        <v>0</v>
      </c>
      <c r="J9573" s="13">
        <f>(1 - Dashboard!$I$9) * H9573 * Dashboard!$I$8 * 'Lookups and Calculations'!$F$12</f>
        <v>0</v>
      </c>
      <c r="K9573" s="12">
        <f>(1 - Dashboard!$I$11) * I9573 * Dashboard!$I$10 * 'Lookups and Calculations'!$F$12</f>
        <v>0</v>
      </c>
      <c r="L9573" s="12">
        <f>(H9573 - I9573) * Dashboard!$I$13 * (Dashboard!$D$12 / 365) * 'Lookups and Calculations'!$F$12</f>
        <v>0</v>
      </c>
      <c r="M9573" s="3">
        <f>(G9573*2) * Dashboard!$I$13 * (Dashboard!$D$12 / 365) * 'Lookups and Calculations'!$F$12</f>
        <v>1602.0878730267946</v>
      </c>
      <c r="N9573" s="12">
        <f>H9573 * Dashboard!$I$14 * Dashboard!$I$15 * (Dashboard!$D$12 / 365) * 'Lookups and Calculations'!$F$12</f>
        <v>0</v>
      </c>
    </row>
    <row r="9574" spans="1:14" x14ac:dyDescent="0.35">
      <c r="A9574" s="2">
        <v>9573</v>
      </c>
      <c r="B9574" s="11">
        <v>0.37993016571418597</v>
      </c>
      <c r="C9574" s="11">
        <v>1.9452714590543914</v>
      </c>
      <c r="D9574" s="3">
        <f>B9574*Dashboard!$D$11*Dashboard!$D$10*SQRT(Dashboard!$D$12/365)</f>
        <v>94329.732720820146</v>
      </c>
      <c r="E9574" s="3">
        <f>IF(Dashboard!$I$3,C9574*Dashboard!$E$11*Dashboard!$E$10*SQRT(Dashboard!$D$12/365),0)</f>
        <v>965950.86866612069</v>
      </c>
      <c r="F9574" s="3">
        <f>D9574+IF(Dashboard!$I$3,E9574,0)</f>
        <v>1060280.6013869408</v>
      </c>
      <c r="G9574" s="3">
        <f>IF(Dashboard!$I$4, ('Lookups and Calculations'!$F$9) / (1 - 'Lookups and Calculations'!$F$10), 'Lookups and Calculations'!$F$9)</f>
        <v>1951878.888340465</v>
      </c>
      <c r="H9574" s="12">
        <f t="shared" si="298"/>
        <v>0</v>
      </c>
      <c r="I9574" s="12">
        <f t="shared" si="299"/>
        <v>0</v>
      </c>
      <c r="J9574" s="13">
        <f>(1 - Dashboard!$I$9) * H9574 * Dashboard!$I$8 * 'Lookups and Calculations'!$F$12</f>
        <v>0</v>
      </c>
      <c r="K9574" s="12">
        <f>(1 - Dashboard!$I$11) * I9574 * Dashboard!$I$10 * 'Lookups and Calculations'!$F$12</f>
        <v>0</v>
      </c>
      <c r="L9574" s="12">
        <f>(H9574 - I9574) * Dashboard!$I$13 * (Dashboard!$D$12 / 365) * 'Lookups and Calculations'!$F$12</f>
        <v>0</v>
      </c>
      <c r="M9574" s="3">
        <f>(G9574*2) * Dashboard!$I$13 * (Dashboard!$D$12 / 365) * 'Lookups and Calculations'!$F$12</f>
        <v>1602.0878730267946</v>
      </c>
      <c r="N9574" s="12">
        <f>H9574 * Dashboard!$I$14 * Dashboard!$I$15 * (Dashboard!$D$12 / 365) * 'Lookups and Calculations'!$F$12</f>
        <v>0</v>
      </c>
    </row>
    <row r="9575" spans="1:14" x14ac:dyDescent="0.35">
      <c r="A9575" s="2">
        <v>9574</v>
      </c>
      <c r="B9575" s="11">
        <v>1.6767563305843465</v>
      </c>
      <c r="C9575" s="11">
        <v>0.20471136335198442</v>
      </c>
      <c r="D9575" s="3">
        <f>B9575*Dashboard!$D$11*Dashboard!$D$10*SQRT(Dashboard!$D$12/365)</f>
        <v>416308.0238828712</v>
      </c>
      <c r="E9575" s="3">
        <f>IF(Dashboard!$I$3,C9575*Dashboard!$E$11*Dashboard!$E$10*SQRT(Dashboard!$D$12/365),0)</f>
        <v>101652.19786435277</v>
      </c>
      <c r="F9575" s="3">
        <f>D9575+IF(Dashboard!$I$3,E9575,0)</f>
        <v>517960.22174722399</v>
      </c>
      <c r="G9575" s="3">
        <f>IF(Dashboard!$I$4, ('Lookups and Calculations'!$F$9) / (1 - 'Lookups and Calculations'!$F$10), 'Lookups and Calculations'!$F$9)</f>
        <v>1951878.888340465</v>
      </c>
      <c r="H9575" s="12">
        <f t="shared" si="298"/>
        <v>0</v>
      </c>
      <c r="I9575" s="12">
        <f t="shared" si="299"/>
        <v>0</v>
      </c>
      <c r="J9575" s="13">
        <f>(1 - Dashboard!$I$9) * H9575 * Dashboard!$I$8 * 'Lookups and Calculations'!$F$12</f>
        <v>0</v>
      </c>
      <c r="K9575" s="12">
        <f>(1 - Dashboard!$I$11) * I9575 * Dashboard!$I$10 * 'Lookups and Calculations'!$F$12</f>
        <v>0</v>
      </c>
      <c r="L9575" s="12">
        <f>(H9575 - I9575) * Dashboard!$I$13 * (Dashboard!$D$12 / 365) * 'Lookups and Calculations'!$F$12</f>
        <v>0</v>
      </c>
      <c r="M9575" s="3">
        <f>(G9575*2) * Dashboard!$I$13 * (Dashboard!$D$12 / 365) * 'Lookups and Calculations'!$F$12</f>
        <v>1602.0878730267946</v>
      </c>
      <c r="N9575" s="12">
        <f>H9575 * Dashboard!$I$14 * Dashboard!$I$15 * (Dashboard!$D$12 / 365) * 'Lookups and Calculations'!$F$12</f>
        <v>0</v>
      </c>
    </row>
    <row r="9576" spans="1:14" x14ac:dyDescent="0.35">
      <c r="A9576" s="2">
        <v>9575</v>
      </c>
      <c r="B9576" s="11">
        <v>0.49454376242768922</v>
      </c>
      <c r="C9576" s="11">
        <v>-0.45280008649254422</v>
      </c>
      <c r="D9576" s="3">
        <f>B9576*Dashboard!$D$11*Dashboard!$D$10*SQRT(Dashboard!$D$12/365)</f>
        <v>122786.19898701782</v>
      </c>
      <c r="E9576" s="3">
        <f>IF(Dashboard!$I$3,C9576*Dashboard!$E$11*Dashboard!$E$10*SQRT(Dashboard!$D$12/365),0)</f>
        <v>-224844.0107645347</v>
      </c>
      <c r="F9576" s="3">
        <f>D9576+IF(Dashboard!$I$3,E9576,0)</f>
        <v>-102057.81177751688</v>
      </c>
      <c r="G9576" s="3">
        <f>IF(Dashboard!$I$4, ('Lookups and Calculations'!$F$9) / (1 - 'Lookups and Calculations'!$F$10), 'Lookups and Calculations'!$F$9)</f>
        <v>1951878.888340465</v>
      </c>
      <c r="H9576" s="12">
        <f t="shared" si="298"/>
        <v>0</v>
      </c>
      <c r="I9576" s="12">
        <f t="shared" si="299"/>
        <v>0</v>
      </c>
      <c r="J9576" s="13">
        <f>(1 - Dashboard!$I$9) * H9576 * Dashboard!$I$8 * 'Lookups and Calculations'!$F$12</f>
        <v>0</v>
      </c>
      <c r="K9576" s="12">
        <f>(1 - Dashboard!$I$11) * I9576 * Dashboard!$I$10 * 'Lookups and Calculations'!$F$12</f>
        <v>0</v>
      </c>
      <c r="L9576" s="12">
        <f>(H9576 - I9576) * Dashboard!$I$13 * (Dashboard!$D$12 / 365) * 'Lookups and Calculations'!$F$12</f>
        <v>0</v>
      </c>
      <c r="M9576" s="3">
        <f>(G9576*2) * Dashboard!$I$13 * (Dashboard!$D$12 / 365) * 'Lookups and Calculations'!$F$12</f>
        <v>1602.0878730267946</v>
      </c>
      <c r="N9576" s="12">
        <f>H9576 * Dashboard!$I$14 * Dashboard!$I$15 * (Dashboard!$D$12 / 365) * 'Lookups and Calculations'!$F$12</f>
        <v>0</v>
      </c>
    </row>
    <row r="9577" spans="1:14" x14ac:dyDescent="0.35">
      <c r="A9577" s="2">
        <v>9576</v>
      </c>
      <c r="B9577" s="11">
        <v>0.58897855571962554</v>
      </c>
      <c r="C9577" s="11">
        <v>-1.580465418149412</v>
      </c>
      <c r="D9577" s="3">
        <f>B9577*Dashboard!$D$11*Dashboard!$D$10*SQRT(Dashboard!$D$12/365)</f>
        <v>146232.63629222399</v>
      </c>
      <c r="E9577" s="3">
        <f>IF(Dashboard!$I$3,C9577*Dashboard!$E$11*Dashboard!$E$10*SQRT(Dashboard!$D$12/365),0)</f>
        <v>-784801.49207571428</v>
      </c>
      <c r="F9577" s="3">
        <f>D9577+IF(Dashboard!$I$3,E9577,0)</f>
        <v>-638568.85578349023</v>
      </c>
      <c r="G9577" s="3">
        <f>IF(Dashboard!$I$4, ('Lookups and Calculations'!$F$9) / (1 - 'Lookups and Calculations'!$F$10), 'Lookups and Calculations'!$F$9)</f>
        <v>1951878.888340465</v>
      </c>
      <c r="H9577" s="12">
        <f t="shared" si="298"/>
        <v>0</v>
      </c>
      <c r="I9577" s="12">
        <f t="shared" si="299"/>
        <v>0</v>
      </c>
      <c r="J9577" s="13">
        <f>(1 - Dashboard!$I$9) * H9577 * Dashboard!$I$8 * 'Lookups and Calculations'!$F$12</f>
        <v>0</v>
      </c>
      <c r="K9577" s="12">
        <f>(1 - Dashboard!$I$11) * I9577 * Dashboard!$I$10 * 'Lookups and Calculations'!$F$12</f>
        <v>0</v>
      </c>
      <c r="L9577" s="12">
        <f>(H9577 - I9577) * Dashboard!$I$13 * (Dashboard!$D$12 / 365) * 'Lookups and Calculations'!$F$12</f>
        <v>0</v>
      </c>
      <c r="M9577" s="3">
        <f>(G9577*2) * Dashboard!$I$13 * (Dashboard!$D$12 / 365) * 'Lookups and Calculations'!$F$12</f>
        <v>1602.0878730267946</v>
      </c>
      <c r="N9577" s="12">
        <f>H9577 * Dashboard!$I$14 * Dashboard!$I$15 * (Dashboard!$D$12 / 365) * 'Lookups and Calculations'!$F$12</f>
        <v>0</v>
      </c>
    </row>
    <row r="9578" spans="1:14" x14ac:dyDescent="0.35">
      <c r="A9578" s="2">
        <v>9577</v>
      </c>
      <c r="B9578" s="11">
        <v>-0.97641331293088152</v>
      </c>
      <c r="C9578" s="11">
        <v>-0.14359577956316461</v>
      </c>
      <c r="D9578" s="3">
        <f>B9578*Dashboard!$D$11*Dashboard!$D$10*SQRT(Dashboard!$D$12/365)</f>
        <v>-242425.62224740325</v>
      </c>
      <c r="E9578" s="3">
        <f>IF(Dashboard!$I$3,C9578*Dashboard!$E$11*Dashboard!$E$10*SQRT(Dashboard!$D$12/365),0)</f>
        <v>-71304.427646953554</v>
      </c>
      <c r="F9578" s="3">
        <f>D9578+IF(Dashboard!$I$3,E9578,0)</f>
        <v>-313730.04989435681</v>
      </c>
      <c r="G9578" s="3">
        <f>IF(Dashboard!$I$4, ('Lookups and Calculations'!$F$9) / (1 - 'Lookups and Calculations'!$F$10), 'Lookups and Calculations'!$F$9)</f>
        <v>1951878.888340465</v>
      </c>
      <c r="H9578" s="12">
        <f t="shared" si="298"/>
        <v>0</v>
      </c>
      <c r="I9578" s="12">
        <f t="shared" si="299"/>
        <v>0</v>
      </c>
      <c r="J9578" s="13">
        <f>(1 - Dashboard!$I$9) * H9578 * Dashboard!$I$8 * 'Lookups and Calculations'!$F$12</f>
        <v>0</v>
      </c>
      <c r="K9578" s="12">
        <f>(1 - Dashboard!$I$11) * I9578 * Dashboard!$I$10 * 'Lookups and Calculations'!$F$12</f>
        <v>0</v>
      </c>
      <c r="L9578" s="12">
        <f>(H9578 - I9578) * Dashboard!$I$13 * (Dashboard!$D$12 / 365) * 'Lookups and Calculations'!$F$12</f>
        <v>0</v>
      </c>
      <c r="M9578" s="3">
        <f>(G9578*2) * Dashboard!$I$13 * (Dashboard!$D$12 / 365) * 'Lookups and Calculations'!$F$12</f>
        <v>1602.0878730267946</v>
      </c>
      <c r="N9578" s="12">
        <f>H9578 * Dashboard!$I$14 * Dashboard!$I$15 * (Dashboard!$D$12 / 365) * 'Lookups and Calculations'!$F$12</f>
        <v>0</v>
      </c>
    </row>
    <row r="9579" spans="1:14" x14ac:dyDescent="0.35">
      <c r="A9579" s="2">
        <v>9578</v>
      </c>
      <c r="B9579" s="11">
        <v>2.4403129232983218</v>
      </c>
      <c r="C9579" s="11">
        <v>0.31949772364674589</v>
      </c>
      <c r="D9579" s="3">
        <f>B9579*Dashboard!$D$11*Dashboard!$D$10*SQRT(Dashboard!$D$12/365)</f>
        <v>605885.20360624499</v>
      </c>
      <c r="E9579" s="3">
        <f>IF(Dashboard!$I$3,C9579*Dashboard!$E$11*Dashboard!$E$10*SQRT(Dashboard!$D$12/365),0)</f>
        <v>158650.91849105936</v>
      </c>
      <c r="F9579" s="3">
        <f>D9579+IF(Dashboard!$I$3,E9579,0)</f>
        <v>764536.12209730432</v>
      </c>
      <c r="G9579" s="3">
        <f>IF(Dashboard!$I$4, ('Lookups and Calculations'!$F$9) / (1 - 'Lookups and Calculations'!$F$10), 'Lookups and Calculations'!$F$9)</f>
        <v>1951878.888340465</v>
      </c>
      <c r="H9579" s="12">
        <f t="shared" si="298"/>
        <v>0</v>
      </c>
      <c r="I9579" s="12">
        <f t="shared" si="299"/>
        <v>0</v>
      </c>
      <c r="J9579" s="13">
        <f>(1 - Dashboard!$I$9) * H9579 * Dashboard!$I$8 * 'Lookups and Calculations'!$F$12</f>
        <v>0</v>
      </c>
      <c r="K9579" s="12">
        <f>(1 - Dashboard!$I$11) * I9579 * Dashboard!$I$10 * 'Lookups and Calculations'!$F$12</f>
        <v>0</v>
      </c>
      <c r="L9579" s="12">
        <f>(H9579 - I9579) * Dashboard!$I$13 * (Dashboard!$D$12 / 365) * 'Lookups and Calculations'!$F$12</f>
        <v>0</v>
      </c>
      <c r="M9579" s="3">
        <f>(G9579*2) * Dashboard!$I$13 * (Dashboard!$D$12 / 365) * 'Lookups and Calculations'!$F$12</f>
        <v>1602.0878730267946</v>
      </c>
      <c r="N9579" s="12">
        <f>H9579 * Dashboard!$I$14 * Dashboard!$I$15 * (Dashboard!$D$12 / 365) * 'Lookups and Calculations'!$F$12</f>
        <v>0</v>
      </c>
    </row>
    <row r="9580" spans="1:14" x14ac:dyDescent="0.35">
      <c r="A9580" s="2">
        <v>9579</v>
      </c>
      <c r="B9580" s="11">
        <v>0.17401494278008334</v>
      </c>
      <c r="C9580" s="11">
        <v>-1.035908039504474</v>
      </c>
      <c r="D9580" s="3">
        <f>B9580*Dashboard!$D$11*Dashboard!$D$10*SQRT(Dashboard!$D$12/365)</f>
        <v>43204.737404880325</v>
      </c>
      <c r="E9580" s="3">
        <f>IF(Dashboard!$I$3,C9580*Dashboard!$E$11*Dashboard!$E$10*SQRT(Dashboard!$D$12/365),0)</f>
        <v>-514394.15612666227</v>
      </c>
      <c r="F9580" s="3">
        <f>D9580+IF(Dashboard!$I$3,E9580,0)</f>
        <v>-471189.41872178193</v>
      </c>
      <c r="G9580" s="3">
        <f>IF(Dashboard!$I$4, ('Lookups and Calculations'!$F$9) / (1 - 'Lookups and Calculations'!$F$10), 'Lookups and Calculations'!$F$9)</f>
        <v>1951878.888340465</v>
      </c>
      <c r="H9580" s="12">
        <f t="shared" si="298"/>
        <v>0</v>
      </c>
      <c r="I9580" s="12">
        <f t="shared" si="299"/>
        <v>0</v>
      </c>
      <c r="J9580" s="13">
        <f>(1 - Dashboard!$I$9) * H9580 * Dashboard!$I$8 * 'Lookups and Calculations'!$F$12</f>
        <v>0</v>
      </c>
      <c r="K9580" s="12">
        <f>(1 - Dashboard!$I$11) * I9580 * Dashboard!$I$10 * 'Lookups and Calculations'!$F$12</f>
        <v>0</v>
      </c>
      <c r="L9580" s="12">
        <f>(H9580 - I9580) * Dashboard!$I$13 * (Dashboard!$D$12 / 365) * 'Lookups and Calculations'!$F$12</f>
        <v>0</v>
      </c>
      <c r="M9580" s="3">
        <f>(G9580*2) * Dashboard!$I$13 * (Dashboard!$D$12 / 365) * 'Lookups and Calculations'!$F$12</f>
        <v>1602.0878730267946</v>
      </c>
      <c r="N9580" s="12">
        <f>H9580 * Dashboard!$I$14 * Dashboard!$I$15 * (Dashboard!$D$12 / 365) * 'Lookups and Calculations'!$F$12</f>
        <v>0</v>
      </c>
    </row>
    <row r="9581" spans="1:14" x14ac:dyDescent="0.35">
      <c r="A9581" s="2">
        <v>9580</v>
      </c>
      <c r="B9581" s="11">
        <v>-0.36488953326306162</v>
      </c>
      <c r="C9581" s="11">
        <v>-0.46544606440221065</v>
      </c>
      <c r="D9581" s="3">
        <f>B9581*Dashboard!$D$11*Dashboard!$D$10*SQRT(Dashboard!$D$12/365)</f>
        <v>-90595.417925363829</v>
      </c>
      <c r="E9581" s="3">
        <f>IF(Dashboard!$I$3,C9581*Dashboard!$E$11*Dashboard!$E$10*SQRT(Dashboard!$D$12/365),0)</f>
        <v>-231123.54223563994</v>
      </c>
      <c r="F9581" s="3">
        <f>D9581+IF(Dashboard!$I$3,E9581,0)</f>
        <v>-321718.96016100375</v>
      </c>
      <c r="G9581" s="3">
        <f>IF(Dashboard!$I$4, ('Lookups and Calculations'!$F$9) / (1 - 'Lookups and Calculations'!$F$10), 'Lookups and Calculations'!$F$9)</f>
        <v>1951878.888340465</v>
      </c>
      <c r="H9581" s="12">
        <f t="shared" si="298"/>
        <v>0</v>
      </c>
      <c r="I9581" s="12">
        <f t="shared" si="299"/>
        <v>0</v>
      </c>
      <c r="J9581" s="13">
        <f>(1 - Dashboard!$I$9) * H9581 * Dashboard!$I$8 * 'Lookups and Calculations'!$F$12</f>
        <v>0</v>
      </c>
      <c r="K9581" s="12">
        <f>(1 - Dashboard!$I$11) * I9581 * Dashboard!$I$10 * 'Lookups and Calculations'!$F$12</f>
        <v>0</v>
      </c>
      <c r="L9581" s="12">
        <f>(H9581 - I9581) * Dashboard!$I$13 * (Dashboard!$D$12 / 365) * 'Lookups and Calculations'!$F$12</f>
        <v>0</v>
      </c>
      <c r="M9581" s="3">
        <f>(G9581*2) * Dashboard!$I$13 * (Dashboard!$D$12 / 365) * 'Lookups and Calculations'!$F$12</f>
        <v>1602.0878730267946</v>
      </c>
      <c r="N9581" s="12">
        <f>H9581 * Dashboard!$I$14 * Dashboard!$I$15 * (Dashboard!$D$12 / 365) * 'Lookups and Calculations'!$F$12</f>
        <v>0</v>
      </c>
    </row>
    <row r="9582" spans="1:14" x14ac:dyDescent="0.35">
      <c r="A9582" s="2">
        <v>9581</v>
      </c>
      <c r="B9582" s="11">
        <v>-0.35370022774596477</v>
      </c>
      <c r="C9582" s="11">
        <v>-0.29356425800242114</v>
      </c>
      <c r="D9582" s="3">
        <f>B9582*Dashboard!$D$11*Dashboard!$D$10*SQRT(Dashboard!$D$12/365)</f>
        <v>-87817.317384767724</v>
      </c>
      <c r="E9582" s="3">
        <f>IF(Dashboard!$I$3,C9582*Dashboard!$E$11*Dashboard!$E$10*SQRT(Dashboard!$D$12/365),0)</f>
        <v>-145773.30516359315</v>
      </c>
      <c r="F9582" s="3">
        <f>D9582+IF(Dashboard!$I$3,E9582,0)</f>
        <v>-233590.62254836087</v>
      </c>
      <c r="G9582" s="3">
        <f>IF(Dashboard!$I$4, ('Lookups and Calculations'!$F$9) / (1 - 'Lookups and Calculations'!$F$10), 'Lookups and Calculations'!$F$9)</f>
        <v>1951878.888340465</v>
      </c>
      <c r="H9582" s="12">
        <f t="shared" si="298"/>
        <v>0</v>
      </c>
      <c r="I9582" s="12">
        <f t="shared" si="299"/>
        <v>0</v>
      </c>
      <c r="J9582" s="13">
        <f>(1 - Dashboard!$I$9) * H9582 * Dashboard!$I$8 * 'Lookups and Calculations'!$F$12</f>
        <v>0</v>
      </c>
      <c r="K9582" s="12">
        <f>(1 - Dashboard!$I$11) * I9582 * Dashboard!$I$10 * 'Lookups and Calculations'!$F$12</f>
        <v>0</v>
      </c>
      <c r="L9582" s="12">
        <f>(H9582 - I9582) * Dashboard!$I$13 * (Dashboard!$D$12 / 365) * 'Lookups and Calculations'!$F$12</f>
        <v>0</v>
      </c>
      <c r="M9582" s="3">
        <f>(G9582*2) * Dashboard!$I$13 * (Dashboard!$D$12 / 365) * 'Lookups and Calculations'!$F$12</f>
        <v>1602.0878730267946</v>
      </c>
      <c r="N9582" s="12">
        <f>H9582 * Dashboard!$I$14 * Dashboard!$I$15 * (Dashboard!$D$12 / 365) * 'Lookups and Calculations'!$F$12</f>
        <v>0</v>
      </c>
    </row>
    <row r="9583" spans="1:14" x14ac:dyDescent="0.35">
      <c r="A9583" s="2">
        <v>9582</v>
      </c>
      <c r="B9583" s="11">
        <v>-1.5009698261046971</v>
      </c>
      <c r="C9583" s="11">
        <v>-0.8186564261172854</v>
      </c>
      <c r="D9583" s="3">
        <f>B9583*Dashboard!$D$11*Dashboard!$D$10*SQRT(Dashboard!$D$12/365)</f>
        <v>-372663.44000961585</v>
      </c>
      <c r="E9583" s="3">
        <f>IF(Dashboard!$I$3,C9583*Dashboard!$E$11*Dashboard!$E$10*SQRT(Dashboard!$D$12/365),0)</f>
        <v>-406514.9273981009</v>
      </c>
      <c r="F9583" s="3">
        <f>D9583+IF(Dashboard!$I$3,E9583,0)</f>
        <v>-779178.36740771681</v>
      </c>
      <c r="G9583" s="3">
        <f>IF(Dashboard!$I$4, ('Lookups and Calculations'!$F$9) / (1 - 'Lookups and Calculations'!$F$10), 'Lookups and Calculations'!$F$9)</f>
        <v>1951878.888340465</v>
      </c>
      <c r="H9583" s="12">
        <f t="shared" si="298"/>
        <v>0</v>
      </c>
      <c r="I9583" s="12">
        <f t="shared" si="299"/>
        <v>0</v>
      </c>
      <c r="J9583" s="13">
        <f>(1 - Dashboard!$I$9) * H9583 * Dashboard!$I$8 * 'Lookups and Calculations'!$F$12</f>
        <v>0</v>
      </c>
      <c r="K9583" s="12">
        <f>(1 - Dashboard!$I$11) * I9583 * Dashboard!$I$10 * 'Lookups and Calculations'!$F$12</f>
        <v>0</v>
      </c>
      <c r="L9583" s="12">
        <f>(H9583 - I9583) * Dashboard!$I$13 * (Dashboard!$D$12 / 365) * 'Lookups and Calculations'!$F$12</f>
        <v>0</v>
      </c>
      <c r="M9583" s="3">
        <f>(G9583*2) * Dashboard!$I$13 * (Dashboard!$D$12 / 365) * 'Lookups and Calculations'!$F$12</f>
        <v>1602.0878730267946</v>
      </c>
      <c r="N9583" s="12">
        <f>H9583 * Dashboard!$I$14 * Dashboard!$I$15 * (Dashboard!$D$12 / 365) * 'Lookups and Calculations'!$F$12</f>
        <v>0</v>
      </c>
    </row>
    <row r="9584" spans="1:14" x14ac:dyDescent="0.35">
      <c r="A9584" s="2">
        <v>9583</v>
      </c>
      <c r="B9584" s="11">
        <v>1.3780611806387215</v>
      </c>
      <c r="C9584" s="11">
        <v>-0.41622563690323028</v>
      </c>
      <c r="D9584" s="3">
        <f>B9584*Dashboard!$D$11*Dashboard!$D$10*SQRT(Dashboard!$D$12/365)</f>
        <v>342147.4643852812</v>
      </c>
      <c r="E9584" s="3">
        <f>IF(Dashboard!$I$3,C9584*Dashboard!$E$11*Dashboard!$E$10*SQRT(Dashboard!$D$12/365),0)</f>
        <v>-206682.47285303066</v>
      </c>
      <c r="F9584" s="3">
        <f>D9584+IF(Dashboard!$I$3,E9584,0)</f>
        <v>135464.99153225054</v>
      </c>
      <c r="G9584" s="3">
        <f>IF(Dashboard!$I$4, ('Lookups and Calculations'!$F$9) / (1 - 'Lookups and Calculations'!$F$10), 'Lookups and Calculations'!$F$9)</f>
        <v>1951878.888340465</v>
      </c>
      <c r="H9584" s="12">
        <f t="shared" si="298"/>
        <v>0</v>
      </c>
      <c r="I9584" s="12">
        <f t="shared" si="299"/>
        <v>0</v>
      </c>
      <c r="J9584" s="13">
        <f>(1 - Dashboard!$I$9) * H9584 * Dashboard!$I$8 * 'Lookups and Calculations'!$F$12</f>
        <v>0</v>
      </c>
      <c r="K9584" s="12">
        <f>(1 - Dashboard!$I$11) * I9584 * Dashboard!$I$10 * 'Lookups and Calculations'!$F$12</f>
        <v>0</v>
      </c>
      <c r="L9584" s="12">
        <f>(H9584 - I9584) * Dashboard!$I$13 * (Dashboard!$D$12 / 365) * 'Lookups and Calculations'!$F$12</f>
        <v>0</v>
      </c>
      <c r="M9584" s="3">
        <f>(G9584*2) * Dashboard!$I$13 * (Dashboard!$D$12 / 365) * 'Lookups and Calculations'!$F$12</f>
        <v>1602.0878730267946</v>
      </c>
      <c r="N9584" s="12">
        <f>H9584 * Dashboard!$I$14 * Dashboard!$I$15 * (Dashboard!$D$12 / 365) * 'Lookups and Calculations'!$F$12</f>
        <v>0</v>
      </c>
    </row>
    <row r="9585" spans="1:14" x14ac:dyDescent="0.35">
      <c r="A9585" s="2">
        <v>9584</v>
      </c>
      <c r="B9585" s="11">
        <v>0.2665324974193361</v>
      </c>
      <c r="C9585" s="11">
        <v>0.35679052941344713</v>
      </c>
      <c r="D9585" s="3">
        <f>B9585*Dashboard!$D$11*Dashboard!$D$10*SQRT(Dashboard!$D$12/365)</f>
        <v>66175.159310441406</v>
      </c>
      <c r="E9585" s="3">
        <f>IF(Dashboard!$I$3,C9585*Dashboard!$E$11*Dashboard!$E$10*SQRT(Dashboard!$D$12/365),0)</f>
        <v>177169.1658840751</v>
      </c>
      <c r="F9585" s="3">
        <f>D9585+IF(Dashboard!$I$3,E9585,0)</f>
        <v>243344.32519451651</v>
      </c>
      <c r="G9585" s="3">
        <f>IF(Dashboard!$I$4, ('Lookups and Calculations'!$F$9) / (1 - 'Lookups and Calculations'!$F$10), 'Lookups and Calculations'!$F$9)</f>
        <v>1951878.888340465</v>
      </c>
      <c r="H9585" s="12">
        <f t="shared" si="298"/>
        <v>0</v>
      </c>
      <c r="I9585" s="12">
        <f t="shared" si="299"/>
        <v>0</v>
      </c>
      <c r="J9585" s="13">
        <f>(1 - Dashboard!$I$9) * H9585 * Dashboard!$I$8 * 'Lookups and Calculations'!$F$12</f>
        <v>0</v>
      </c>
      <c r="K9585" s="12">
        <f>(1 - Dashboard!$I$11) * I9585 * Dashboard!$I$10 * 'Lookups and Calculations'!$F$12</f>
        <v>0</v>
      </c>
      <c r="L9585" s="12">
        <f>(H9585 - I9585) * Dashboard!$I$13 * (Dashboard!$D$12 / 365) * 'Lookups and Calculations'!$F$12</f>
        <v>0</v>
      </c>
      <c r="M9585" s="3">
        <f>(G9585*2) * Dashboard!$I$13 * (Dashboard!$D$12 / 365) * 'Lookups and Calculations'!$F$12</f>
        <v>1602.0878730267946</v>
      </c>
      <c r="N9585" s="12">
        <f>H9585 * Dashboard!$I$14 * Dashboard!$I$15 * (Dashboard!$D$12 / 365) * 'Lookups and Calculations'!$F$12</f>
        <v>0</v>
      </c>
    </row>
    <row r="9586" spans="1:14" x14ac:dyDescent="0.35">
      <c r="A9586" s="2">
        <v>9585</v>
      </c>
      <c r="B9586" s="11">
        <v>0.59167932063304429</v>
      </c>
      <c r="C9586" s="11">
        <v>1.037743256235353</v>
      </c>
      <c r="D9586" s="3">
        <f>B9586*Dashboard!$D$11*Dashboard!$D$10*SQRT(Dashboard!$D$12/365)</f>
        <v>146903.1869760468</v>
      </c>
      <c r="E9586" s="3">
        <f>IF(Dashboard!$I$3,C9586*Dashboard!$E$11*Dashboard!$E$10*SQRT(Dashboard!$D$12/365),0)</f>
        <v>515305.45783066447</v>
      </c>
      <c r="F9586" s="3">
        <f>D9586+IF(Dashboard!$I$3,E9586,0)</f>
        <v>662208.64480671124</v>
      </c>
      <c r="G9586" s="3">
        <f>IF(Dashboard!$I$4, ('Lookups and Calculations'!$F$9) / (1 - 'Lookups and Calculations'!$F$10), 'Lookups and Calculations'!$F$9)</f>
        <v>1951878.888340465</v>
      </c>
      <c r="H9586" s="12">
        <f t="shared" si="298"/>
        <v>0</v>
      </c>
      <c r="I9586" s="12">
        <f t="shared" si="299"/>
        <v>0</v>
      </c>
      <c r="J9586" s="13">
        <f>(1 - Dashboard!$I$9) * H9586 * Dashboard!$I$8 * 'Lookups and Calculations'!$F$12</f>
        <v>0</v>
      </c>
      <c r="K9586" s="12">
        <f>(1 - Dashboard!$I$11) * I9586 * Dashboard!$I$10 * 'Lookups and Calculations'!$F$12</f>
        <v>0</v>
      </c>
      <c r="L9586" s="12">
        <f>(H9586 - I9586) * Dashboard!$I$13 * (Dashboard!$D$12 / 365) * 'Lookups and Calculations'!$F$12</f>
        <v>0</v>
      </c>
      <c r="M9586" s="3">
        <f>(G9586*2) * Dashboard!$I$13 * (Dashboard!$D$12 / 365) * 'Lookups and Calculations'!$F$12</f>
        <v>1602.0878730267946</v>
      </c>
      <c r="N9586" s="12">
        <f>H9586 * Dashboard!$I$14 * Dashboard!$I$15 * (Dashboard!$D$12 / 365) * 'Lookups and Calculations'!$F$12</f>
        <v>0</v>
      </c>
    </row>
    <row r="9587" spans="1:14" x14ac:dyDescent="0.35">
      <c r="A9587" s="2">
        <v>9586</v>
      </c>
      <c r="B9587" s="11">
        <v>5.3801146011804406E-2</v>
      </c>
      <c r="C9587" s="11">
        <v>0.7927022211653002</v>
      </c>
      <c r="D9587" s="3">
        <f>B9587*Dashboard!$D$11*Dashboard!$D$10*SQRT(Dashboard!$D$12/365)</f>
        <v>13357.843575877539</v>
      </c>
      <c r="E9587" s="3">
        <f>IF(Dashboard!$I$3,C9587*Dashboard!$E$11*Dashboard!$E$10*SQRT(Dashboard!$D$12/365),0)</f>
        <v>393627.01568674744</v>
      </c>
      <c r="F9587" s="3">
        <f>D9587+IF(Dashboard!$I$3,E9587,0)</f>
        <v>406984.85926262499</v>
      </c>
      <c r="G9587" s="3">
        <f>IF(Dashboard!$I$4, ('Lookups and Calculations'!$F$9) / (1 - 'Lookups and Calculations'!$F$10), 'Lookups and Calculations'!$F$9)</f>
        <v>1951878.888340465</v>
      </c>
      <c r="H9587" s="12">
        <f t="shared" si="298"/>
        <v>0</v>
      </c>
      <c r="I9587" s="12">
        <f t="shared" si="299"/>
        <v>0</v>
      </c>
      <c r="J9587" s="13">
        <f>(1 - Dashboard!$I$9) * H9587 * Dashboard!$I$8 * 'Lookups and Calculations'!$F$12</f>
        <v>0</v>
      </c>
      <c r="K9587" s="12">
        <f>(1 - Dashboard!$I$11) * I9587 * Dashboard!$I$10 * 'Lookups and Calculations'!$F$12</f>
        <v>0</v>
      </c>
      <c r="L9587" s="12">
        <f>(H9587 - I9587) * Dashboard!$I$13 * (Dashboard!$D$12 / 365) * 'Lookups and Calculations'!$F$12</f>
        <v>0</v>
      </c>
      <c r="M9587" s="3">
        <f>(G9587*2) * Dashboard!$I$13 * (Dashboard!$D$12 / 365) * 'Lookups and Calculations'!$F$12</f>
        <v>1602.0878730267946</v>
      </c>
      <c r="N9587" s="12">
        <f>H9587 * Dashboard!$I$14 * Dashboard!$I$15 * (Dashboard!$D$12 / 365) * 'Lookups and Calculations'!$F$12</f>
        <v>0</v>
      </c>
    </row>
    <row r="9588" spans="1:14" x14ac:dyDescent="0.35">
      <c r="A9588" s="2">
        <v>9587</v>
      </c>
      <c r="B9588" s="11">
        <v>1.0184399225289762</v>
      </c>
      <c r="C9588" s="11">
        <v>-1.7095110374418889</v>
      </c>
      <c r="D9588" s="3">
        <f>B9588*Dashboard!$D$11*Dashboard!$D$10*SQRT(Dashboard!$D$12/365)</f>
        <v>252860.06312181606</v>
      </c>
      <c r="E9588" s="3">
        <f>IF(Dashboard!$I$3,C9588*Dashboard!$E$11*Dashboard!$E$10*SQRT(Dashboard!$D$12/365),0)</f>
        <v>-848880.84073059028</v>
      </c>
      <c r="F9588" s="3">
        <f>D9588+IF(Dashboard!$I$3,E9588,0)</f>
        <v>-596020.77760877425</v>
      </c>
      <c r="G9588" s="3">
        <f>IF(Dashboard!$I$4, ('Lookups and Calculations'!$F$9) / (1 - 'Lookups and Calculations'!$F$10), 'Lookups and Calculations'!$F$9)</f>
        <v>1951878.888340465</v>
      </c>
      <c r="H9588" s="12">
        <f t="shared" si="298"/>
        <v>0</v>
      </c>
      <c r="I9588" s="12">
        <f t="shared" si="299"/>
        <v>0</v>
      </c>
      <c r="J9588" s="13">
        <f>(1 - Dashboard!$I$9) * H9588 * Dashboard!$I$8 * 'Lookups and Calculations'!$F$12</f>
        <v>0</v>
      </c>
      <c r="K9588" s="12">
        <f>(1 - Dashboard!$I$11) * I9588 * Dashboard!$I$10 * 'Lookups and Calculations'!$F$12</f>
        <v>0</v>
      </c>
      <c r="L9588" s="12">
        <f>(H9588 - I9588) * Dashboard!$I$13 * (Dashboard!$D$12 / 365) * 'Lookups and Calculations'!$F$12</f>
        <v>0</v>
      </c>
      <c r="M9588" s="3">
        <f>(G9588*2) * Dashboard!$I$13 * (Dashboard!$D$12 / 365) * 'Lookups and Calculations'!$F$12</f>
        <v>1602.0878730267946</v>
      </c>
      <c r="N9588" s="12">
        <f>H9588 * Dashboard!$I$14 * Dashboard!$I$15 * (Dashboard!$D$12 / 365) * 'Lookups and Calculations'!$F$12</f>
        <v>0</v>
      </c>
    </row>
    <row r="9589" spans="1:14" x14ac:dyDescent="0.35">
      <c r="A9589" s="2">
        <v>9588</v>
      </c>
      <c r="B9589" s="11">
        <v>1.51194869978879E-2</v>
      </c>
      <c r="C9589" s="11">
        <v>-0.28402027360830912</v>
      </c>
      <c r="D9589" s="3">
        <f>B9589*Dashboard!$D$11*Dashboard!$D$10*SQRT(Dashboard!$D$12/365)</f>
        <v>3753.8929416296892</v>
      </c>
      <c r="E9589" s="3">
        <f>IF(Dashboard!$I$3,C9589*Dashboard!$E$11*Dashboard!$E$10*SQRT(Dashboard!$D$12/365),0)</f>
        <v>-141034.11055241543</v>
      </c>
      <c r="F9589" s="3">
        <f>D9589+IF(Dashboard!$I$3,E9589,0)</f>
        <v>-137280.21761078574</v>
      </c>
      <c r="G9589" s="3">
        <f>IF(Dashboard!$I$4, ('Lookups and Calculations'!$F$9) / (1 - 'Lookups and Calculations'!$F$10), 'Lookups and Calculations'!$F$9)</f>
        <v>1951878.888340465</v>
      </c>
      <c r="H9589" s="12">
        <f t="shared" si="298"/>
        <v>0</v>
      </c>
      <c r="I9589" s="12">
        <f t="shared" si="299"/>
        <v>0</v>
      </c>
      <c r="J9589" s="13">
        <f>(1 - Dashboard!$I$9) * H9589 * Dashboard!$I$8 * 'Lookups and Calculations'!$F$12</f>
        <v>0</v>
      </c>
      <c r="K9589" s="12">
        <f>(1 - Dashboard!$I$11) * I9589 * Dashboard!$I$10 * 'Lookups and Calculations'!$F$12</f>
        <v>0</v>
      </c>
      <c r="L9589" s="12">
        <f>(H9589 - I9589) * Dashboard!$I$13 * (Dashboard!$D$12 / 365) * 'Lookups and Calculations'!$F$12</f>
        <v>0</v>
      </c>
      <c r="M9589" s="3">
        <f>(G9589*2) * Dashboard!$I$13 * (Dashboard!$D$12 / 365) * 'Lookups and Calculations'!$F$12</f>
        <v>1602.0878730267946</v>
      </c>
      <c r="N9589" s="12">
        <f>H9589 * Dashboard!$I$14 * Dashboard!$I$15 * (Dashboard!$D$12 / 365) * 'Lookups and Calculations'!$F$12</f>
        <v>0</v>
      </c>
    </row>
    <row r="9590" spans="1:14" x14ac:dyDescent="0.35">
      <c r="A9590" s="2">
        <v>9589</v>
      </c>
      <c r="B9590" s="11">
        <v>0.30947964120653304</v>
      </c>
      <c r="C9590" s="11">
        <v>-0.77360018760101579</v>
      </c>
      <c r="D9590" s="3">
        <f>B9590*Dashboard!$D$11*Dashboard!$D$10*SQRT(Dashboard!$D$12/365)</f>
        <v>76838.152039522436</v>
      </c>
      <c r="E9590" s="3">
        <f>IF(Dashboard!$I$3,C9590*Dashboard!$E$11*Dashboard!$E$10*SQRT(Dashboard!$D$12/365),0)</f>
        <v>-384141.64240949834</v>
      </c>
      <c r="F9590" s="3">
        <f>D9590+IF(Dashboard!$I$3,E9590,0)</f>
        <v>-307303.49036997592</v>
      </c>
      <c r="G9590" s="3">
        <f>IF(Dashboard!$I$4, ('Lookups and Calculations'!$F$9) / (1 - 'Lookups and Calculations'!$F$10), 'Lookups and Calculations'!$F$9)</f>
        <v>1951878.888340465</v>
      </c>
      <c r="H9590" s="12">
        <f t="shared" si="298"/>
        <v>0</v>
      </c>
      <c r="I9590" s="12">
        <f t="shared" si="299"/>
        <v>0</v>
      </c>
      <c r="J9590" s="13">
        <f>(1 - Dashboard!$I$9) * H9590 * Dashboard!$I$8 * 'Lookups and Calculations'!$F$12</f>
        <v>0</v>
      </c>
      <c r="K9590" s="12">
        <f>(1 - Dashboard!$I$11) * I9590 * Dashboard!$I$10 * 'Lookups and Calculations'!$F$12</f>
        <v>0</v>
      </c>
      <c r="L9590" s="12">
        <f>(H9590 - I9590) * Dashboard!$I$13 * (Dashboard!$D$12 / 365) * 'Lookups and Calculations'!$F$12</f>
        <v>0</v>
      </c>
      <c r="M9590" s="3">
        <f>(G9590*2) * Dashboard!$I$13 * (Dashboard!$D$12 / 365) * 'Lookups and Calculations'!$F$12</f>
        <v>1602.0878730267946</v>
      </c>
      <c r="N9590" s="12">
        <f>H9590 * Dashboard!$I$14 * Dashboard!$I$15 * (Dashboard!$D$12 / 365) * 'Lookups and Calculations'!$F$12</f>
        <v>0</v>
      </c>
    </row>
    <row r="9591" spans="1:14" x14ac:dyDescent="0.35">
      <c r="A9591" s="2">
        <v>9590</v>
      </c>
      <c r="B9591" s="11">
        <v>0.57926167729330602</v>
      </c>
      <c r="C9591" s="11">
        <v>0.76705476700816255</v>
      </c>
      <c r="D9591" s="3">
        <f>B9591*Dashboard!$D$11*Dashboard!$D$10*SQRT(Dashboard!$D$12/365)</f>
        <v>143820.11255088737</v>
      </c>
      <c r="E9591" s="3">
        <f>IF(Dashboard!$I$3,C9591*Dashboard!$E$11*Dashboard!$E$10*SQRT(Dashboard!$D$12/365),0)</f>
        <v>380891.42523388361</v>
      </c>
      <c r="F9591" s="3">
        <f>D9591+IF(Dashboard!$I$3,E9591,0)</f>
        <v>524711.53778477095</v>
      </c>
      <c r="G9591" s="3">
        <f>IF(Dashboard!$I$4, ('Lookups and Calculations'!$F$9) / (1 - 'Lookups and Calculations'!$F$10), 'Lookups and Calculations'!$F$9)</f>
        <v>1951878.888340465</v>
      </c>
      <c r="H9591" s="12">
        <f t="shared" si="298"/>
        <v>0</v>
      </c>
      <c r="I9591" s="12">
        <f t="shared" si="299"/>
        <v>0</v>
      </c>
      <c r="J9591" s="13">
        <f>(1 - Dashboard!$I$9) * H9591 * Dashboard!$I$8 * 'Lookups and Calculations'!$F$12</f>
        <v>0</v>
      </c>
      <c r="K9591" s="12">
        <f>(1 - Dashboard!$I$11) * I9591 * Dashboard!$I$10 * 'Lookups and Calculations'!$F$12</f>
        <v>0</v>
      </c>
      <c r="L9591" s="12">
        <f>(H9591 - I9591) * Dashboard!$I$13 * (Dashboard!$D$12 / 365) * 'Lookups and Calculations'!$F$12</f>
        <v>0</v>
      </c>
      <c r="M9591" s="3">
        <f>(G9591*2) * Dashboard!$I$13 * (Dashboard!$D$12 / 365) * 'Lookups and Calculations'!$F$12</f>
        <v>1602.0878730267946</v>
      </c>
      <c r="N9591" s="12">
        <f>H9591 * Dashboard!$I$14 * Dashboard!$I$15 * (Dashboard!$D$12 / 365) * 'Lookups and Calculations'!$F$12</f>
        <v>0</v>
      </c>
    </row>
    <row r="9592" spans="1:14" x14ac:dyDescent="0.35">
      <c r="A9592" s="2">
        <v>9591</v>
      </c>
      <c r="B9592" s="11">
        <v>0.29235917218130136</v>
      </c>
      <c r="C9592" s="11">
        <v>2.6734918971302646</v>
      </c>
      <c r="D9592" s="3">
        <f>B9592*Dashboard!$D$11*Dashboard!$D$10*SQRT(Dashboard!$D$12/365)</f>
        <v>72587.451745247585</v>
      </c>
      <c r="E9592" s="3">
        <f>IF(Dashboard!$I$3,C9592*Dashboard!$E$11*Dashboard!$E$10*SQRT(Dashboard!$D$12/365),0)</f>
        <v>1327558.5823174338</v>
      </c>
      <c r="F9592" s="3">
        <f>D9592+IF(Dashboard!$I$3,E9592,0)</f>
        <v>1400146.0340626813</v>
      </c>
      <c r="G9592" s="3">
        <f>IF(Dashboard!$I$4, ('Lookups and Calculations'!$F$9) / (1 - 'Lookups and Calculations'!$F$10), 'Lookups and Calculations'!$F$9)</f>
        <v>1951878.888340465</v>
      </c>
      <c r="H9592" s="12">
        <f t="shared" si="298"/>
        <v>0</v>
      </c>
      <c r="I9592" s="12">
        <f t="shared" si="299"/>
        <v>0</v>
      </c>
      <c r="J9592" s="13">
        <f>(1 - Dashboard!$I$9) * H9592 * Dashboard!$I$8 * 'Lookups and Calculations'!$F$12</f>
        <v>0</v>
      </c>
      <c r="K9592" s="12">
        <f>(1 - Dashboard!$I$11) * I9592 * Dashboard!$I$10 * 'Lookups and Calculations'!$F$12</f>
        <v>0</v>
      </c>
      <c r="L9592" s="12">
        <f>(H9592 - I9592) * Dashboard!$I$13 * (Dashboard!$D$12 / 365) * 'Lookups and Calculations'!$F$12</f>
        <v>0</v>
      </c>
      <c r="M9592" s="3">
        <f>(G9592*2) * Dashboard!$I$13 * (Dashboard!$D$12 / 365) * 'Lookups and Calculations'!$F$12</f>
        <v>1602.0878730267946</v>
      </c>
      <c r="N9592" s="12">
        <f>H9592 * Dashboard!$I$14 * Dashboard!$I$15 * (Dashboard!$D$12 / 365) * 'Lookups and Calculations'!$F$12</f>
        <v>0</v>
      </c>
    </row>
    <row r="9593" spans="1:14" x14ac:dyDescent="0.35">
      <c r="A9593" s="2">
        <v>9592</v>
      </c>
      <c r="B9593" s="11">
        <v>-0.33831141568245782</v>
      </c>
      <c r="C9593" s="11">
        <v>-1.0542487898300623</v>
      </c>
      <c r="D9593" s="3">
        <f>B9593*Dashboard!$D$11*Dashboard!$D$10*SQRT(Dashboard!$D$12/365)</f>
        <v>-83996.555940061662</v>
      </c>
      <c r="E9593" s="3">
        <f>IF(Dashboard!$I$3,C9593*Dashboard!$E$11*Dashboard!$E$10*SQRT(Dashboard!$D$12/365),0)</f>
        <v>-523501.50390916789</v>
      </c>
      <c r="F9593" s="3">
        <f>D9593+IF(Dashboard!$I$3,E9593,0)</f>
        <v>-607498.05984922952</v>
      </c>
      <c r="G9593" s="3">
        <f>IF(Dashboard!$I$4, ('Lookups and Calculations'!$F$9) / (1 - 'Lookups and Calculations'!$F$10), 'Lookups and Calculations'!$F$9)</f>
        <v>1951878.888340465</v>
      </c>
      <c r="H9593" s="12">
        <f t="shared" si="298"/>
        <v>0</v>
      </c>
      <c r="I9593" s="12">
        <f t="shared" si="299"/>
        <v>0</v>
      </c>
      <c r="J9593" s="13">
        <f>(1 - Dashboard!$I$9) * H9593 * Dashboard!$I$8 * 'Lookups and Calculations'!$F$12</f>
        <v>0</v>
      </c>
      <c r="K9593" s="12">
        <f>(1 - Dashboard!$I$11) * I9593 * Dashboard!$I$10 * 'Lookups and Calculations'!$F$12</f>
        <v>0</v>
      </c>
      <c r="L9593" s="12">
        <f>(H9593 - I9593) * Dashboard!$I$13 * (Dashboard!$D$12 / 365) * 'Lookups and Calculations'!$F$12</f>
        <v>0</v>
      </c>
      <c r="M9593" s="3">
        <f>(G9593*2) * Dashboard!$I$13 * (Dashboard!$D$12 / 365) * 'Lookups and Calculations'!$F$12</f>
        <v>1602.0878730267946</v>
      </c>
      <c r="N9593" s="12">
        <f>H9593 * Dashboard!$I$14 * Dashboard!$I$15 * (Dashboard!$D$12 / 365) * 'Lookups and Calculations'!$F$12</f>
        <v>0</v>
      </c>
    </row>
    <row r="9594" spans="1:14" x14ac:dyDescent="0.35">
      <c r="A9594" s="2">
        <v>9593</v>
      </c>
      <c r="B9594" s="11">
        <v>0.92149857480182029</v>
      </c>
      <c r="C9594" s="11">
        <v>0.52411369904238692</v>
      </c>
      <c r="D9594" s="3">
        <f>B9594*Dashboard!$D$11*Dashboard!$D$10*SQRT(Dashboard!$D$12/365)</f>
        <v>228791.29405340285</v>
      </c>
      <c r="E9594" s="3">
        <f>IF(Dashboard!$I$3,C9594*Dashboard!$E$11*Dashboard!$E$10*SQRT(Dashboard!$D$12/365),0)</f>
        <v>260255.75017478925</v>
      </c>
      <c r="F9594" s="3">
        <f>D9594+IF(Dashboard!$I$3,E9594,0)</f>
        <v>489047.04422819207</v>
      </c>
      <c r="G9594" s="3">
        <f>IF(Dashboard!$I$4, ('Lookups and Calculations'!$F$9) / (1 - 'Lookups and Calculations'!$F$10), 'Lookups and Calculations'!$F$9)</f>
        <v>1951878.888340465</v>
      </c>
      <c r="H9594" s="12">
        <f t="shared" si="298"/>
        <v>0</v>
      </c>
      <c r="I9594" s="12">
        <f t="shared" si="299"/>
        <v>0</v>
      </c>
      <c r="J9594" s="13">
        <f>(1 - Dashboard!$I$9) * H9594 * Dashboard!$I$8 * 'Lookups and Calculations'!$F$12</f>
        <v>0</v>
      </c>
      <c r="K9594" s="12">
        <f>(1 - Dashboard!$I$11) * I9594 * Dashboard!$I$10 * 'Lookups and Calculations'!$F$12</f>
        <v>0</v>
      </c>
      <c r="L9594" s="12">
        <f>(H9594 - I9594) * Dashboard!$I$13 * (Dashboard!$D$12 / 365) * 'Lookups and Calculations'!$F$12</f>
        <v>0</v>
      </c>
      <c r="M9594" s="3">
        <f>(G9594*2) * Dashboard!$I$13 * (Dashboard!$D$12 / 365) * 'Lookups and Calculations'!$F$12</f>
        <v>1602.0878730267946</v>
      </c>
      <c r="N9594" s="12">
        <f>H9594 * Dashboard!$I$14 * Dashboard!$I$15 * (Dashboard!$D$12 / 365) * 'Lookups and Calculations'!$F$12</f>
        <v>0</v>
      </c>
    </row>
    <row r="9595" spans="1:14" x14ac:dyDescent="0.35">
      <c r="A9595" s="2">
        <v>9594</v>
      </c>
      <c r="B9595" s="11">
        <v>9.0725270133527436E-2</v>
      </c>
      <c r="C9595" s="11">
        <v>-1.6302854936708391</v>
      </c>
      <c r="D9595" s="3">
        <f>B9595*Dashboard!$D$11*Dashboard!$D$10*SQRT(Dashboard!$D$12/365)</f>
        <v>22525.43034226435</v>
      </c>
      <c r="E9595" s="3">
        <f>IF(Dashboard!$I$3,C9595*Dashboard!$E$11*Dashboard!$E$10*SQRT(Dashboard!$D$12/365),0)</f>
        <v>-809540.32479900296</v>
      </c>
      <c r="F9595" s="3">
        <f>D9595+IF(Dashboard!$I$3,E9595,0)</f>
        <v>-787014.89445673861</v>
      </c>
      <c r="G9595" s="3">
        <f>IF(Dashboard!$I$4, ('Lookups and Calculations'!$F$9) / (1 - 'Lookups and Calculations'!$F$10), 'Lookups and Calculations'!$F$9)</f>
        <v>1951878.888340465</v>
      </c>
      <c r="H9595" s="12">
        <f t="shared" si="298"/>
        <v>0</v>
      </c>
      <c r="I9595" s="12">
        <f t="shared" si="299"/>
        <v>0</v>
      </c>
      <c r="J9595" s="13">
        <f>(1 - Dashboard!$I$9) * H9595 * Dashboard!$I$8 * 'Lookups and Calculations'!$F$12</f>
        <v>0</v>
      </c>
      <c r="K9595" s="12">
        <f>(1 - Dashboard!$I$11) * I9595 * Dashboard!$I$10 * 'Lookups and Calculations'!$F$12</f>
        <v>0</v>
      </c>
      <c r="L9595" s="12">
        <f>(H9595 - I9595) * Dashboard!$I$13 * (Dashboard!$D$12 / 365) * 'Lookups and Calculations'!$F$12</f>
        <v>0</v>
      </c>
      <c r="M9595" s="3">
        <f>(G9595*2) * Dashboard!$I$13 * (Dashboard!$D$12 / 365) * 'Lookups and Calculations'!$F$12</f>
        <v>1602.0878730267946</v>
      </c>
      <c r="N9595" s="12">
        <f>H9595 * Dashboard!$I$14 * Dashboard!$I$15 * (Dashboard!$D$12 / 365) * 'Lookups and Calculations'!$F$12</f>
        <v>0</v>
      </c>
    </row>
    <row r="9596" spans="1:14" x14ac:dyDescent="0.35">
      <c r="A9596" s="2">
        <v>9595</v>
      </c>
      <c r="B9596" s="11">
        <v>-1.1721628926546726</v>
      </c>
      <c r="C9596" s="11">
        <v>-2.5484541669690031</v>
      </c>
      <c r="D9596" s="3">
        <f>B9596*Dashboard!$D$11*Dashboard!$D$10*SQRT(Dashboard!$D$12/365)</f>
        <v>-291026.67370865768</v>
      </c>
      <c r="E9596" s="3">
        <f>IF(Dashboard!$I$3,C9596*Dashboard!$E$11*Dashboard!$E$10*SQRT(Dashboard!$D$12/365),0)</f>
        <v>-1265469.4052500736</v>
      </c>
      <c r="F9596" s="3">
        <f>D9596+IF(Dashboard!$I$3,E9596,0)</f>
        <v>-1556496.0789587314</v>
      </c>
      <c r="G9596" s="3">
        <f>IF(Dashboard!$I$4, ('Lookups and Calculations'!$F$9) / (1 - 'Lookups and Calculations'!$F$10), 'Lookups and Calculations'!$F$9)</f>
        <v>1951878.888340465</v>
      </c>
      <c r="H9596" s="12">
        <f t="shared" si="298"/>
        <v>0</v>
      </c>
      <c r="I9596" s="12">
        <f t="shared" si="299"/>
        <v>0</v>
      </c>
      <c r="J9596" s="13">
        <f>(1 - Dashboard!$I$9) * H9596 * Dashboard!$I$8 * 'Lookups and Calculations'!$F$12</f>
        <v>0</v>
      </c>
      <c r="K9596" s="12">
        <f>(1 - Dashboard!$I$11) * I9596 * Dashboard!$I$10 * 'Lookups and Calculations'!$F$12</f>
        <v>0</v>
      </c>
      <c r="L9596" s="12">
        <f>(H9596 - I9596) * Dashboard!$I$13 * (Dashboard!$D$12 / 365) * 'Lookups and Calculations'!$F$12</f>
        <v>0</v>
      </c>
      <c r="M9596" s="3">
        <f>(G9596*2) * Dashboard!$I$13 * (Dashboard!$D$12 / 365) * 'Lookups and Calculations'!$F$12</f>
        <v>1602.0878730267946</v>
      </c>
      <c r="N9596" s="12">
        <f>H9596 * Dashboard!$I$14 * Dashboard!$I$15 * (Dashboard!$D$12 / 365) * 'Lookups and Calculations'!$F$12</f>
        <v>0</v>
      </c>
    </row>
    <row r="9597" spans="1:14" x14ac:dyDescent="0.35">
      <c r="A9597" s="2">
        <v>9596</v>
      </c>
      <c r="B9597" s="11">
        <v>-0.63584906136753538</v>
      </c>
      <c r="C9597" s="11">
        <v>-0.86261262474548506</v>
      </c>
      <c r="D9597" s="3">
        <f>B9597*Dashboard!$D$11*Dashboard!$D$10*SQRT(Dashboard!$D$12/365)</f>
        <v>-157869.72823501824</v>
      </c>
      <c r="E9597" s="3">
        <f>IF(Dashboard!$I$3,C9597*Dashboard!$E$11*Dashboard!$E$10*SQRT(Dashboard!$D$12/365),0)</f>
        <v>-428341.97269326495</v>
      </c>
      <c r="F9597" s="3">
        <f>D9597+IF(Dashboard!$I$3,E9597,0)</f>
        <v>-586211.70092828316</v>
      </c>
      <c r="G9597" s="3">
        <f>IF(Dashboard!$I$4, ('Lookups and Calculations'!$F$9) / (1 - 'Lookups and Calculations'!$F$10), 'Lookups and Calculations'!$F$9)</f>
        <v>1951878.888340465</v>
      </c>
      <c r="H9597" s="12">
        <f t="shared" si="298"/>
        <v>0</v>
      </c>
      <c r="I9597" s="12">
        <f t="shared" si="299"/>
        <v>0</v>
      </c>
      <c r="J9597" s="13">
        <f>(1 - Dashboard!$I$9) * H9597 * Dashboard!$I$8 * 'Lookups and Calculations'!$F$12</f>
        <v>0</v>
      </c>
      <c r="K9597" s="12">
        <f>(1 - Dashboard!$I$11) * I9597 * Dashboard!$I$10 * 'Lookups and Calculations'!$F$12</f>
        <v>0</v>
      </c>
      <c r="L9597" s="12">
        <f>(H9597 - I9597) * Dashboard!$I$13 * (Dashboard!$D$12 / 365) * 'Lookups and Calculations'!$F$12</f>
        <v>0</v>
      </c>
      <c r="M9597" s="3">
        <f>(G9597*2) * Dashboard!$I$13 * (Dashboard!$D$12 / 365) * 'Lookups and Calculations'!$F$12</f>
        <v>1602.0878730267946</v>
      </c>
      <c r="N9597" s="12">
        <f>H9597 * Dashboard!$I$14 * Dashboard!$I$15 * (Dashboard!$D$12 / 365) * 'Lookups and Calculations'!$F$12</f>
        <v>0</v>
      </c>
    </row>
    <row r="9598" spans="1:14" x14ac:dyDescent="0.35">
      <c r="A9598" s="2">
        <v>9597</v>
      </c>
      <c r="B9598" s="11">
        <v>2.0141336866058062</v>
      </c>
      <c r="C9598" s="11">
        <v>0.94198424814733284</v>
      </c>
      <c r="D9598" s="3">
        <f>B9598*Dashboard!$D$11*Dashboard!$D$10*SQRT(Dashboard!$D$12/365)</f>
        <v>500072.66984020843</v>
      </c>
      <c r="E9598" s="3">
        <f>IF(Dashboard!$I$3,C9598*Dashboard!$E$11*Dashboard!$E$10*SQRT(Dashboard!$D$12/365),0)</f>
        <v>467755.02644244413</v>
      </c>
      <c r="F9598" s="3">
        <f>D9598+IF(Dashboard!$I$3,E9598,0)</f>
        <v>967827.69628265256</v>
      </c>
      <c r="G9598" s="3">
        <f>IF(Dashboard!$I$4, ('Lookups and Calculations'!$F$9) / (1 - 'Lookups and Calculations'!$F$10), 'Lookups and Calculations'!$F$9)</f>
        <v>1951878.888340465</v>
      </c>
      <c r="H9598" s="12">
        <f t="shared" si="298"/>
        <v>0</v>
      </c>
      <c r="I9598" s="12">
        <f t="shared" si="299"/>
        <v>0</v>
      </c>
      <c r="J9598" s="13">
        <f>(1 - Dashboard!$I$9) * H9598 * Dashboard!$I$8 * 'Lookups and Calculations'!$F$12</f>
        <v>0</v>
      </c>
      <c r="K9598" s="12">
        <f>(1 - Dashboard!$I$11) * I9598 * Dashboard!$I$10 * 'Lookups and Calculations'!$F$12</f>
        <v>0</v>
      </c>
      <c r="L9598" s="12">
        <f>(H9598 - I9598) * Dashboard!$I$13 * (Dashboard!$D$12 / 365) * 'Lookups and Calculations'!$F$12</f>
        <v>0</v>
      </c>
      <c r="M9598" s="3">
        <f>(G9598*2) * Dashboard!$I$13 * (Dashboard!$D$12 / 365) * 'Lookups and Calculations'!$F$12</f>
        <v>1602.0878730267946</v>
      </c>
      <c r="N9598" s="12">
        <f>H9598 * Dashboard!$I$14 * Dashboard!$I$15 * (Dashboard!$D$12 / 365) * 'Lookups and Calculations'!$F$12</f>
        <v>0</v>
      </c>
    </row>
    <row r="9599" spans="1:14" x14ac:dyDescent="0.35">
      <c r="A9599" s="2">
        <v>9598</v>
      </c>
      <c r="B9599" s="11">
        <v>1.1103329080065258</v>
      </c>
      <c r="C9599" s="11">
        <v>-0.1866684369851952</v>
      </c>
      <c r="D9599" s="3">
        <f>B9599*Dashboard!$D$11*Dashboard!$D$10*SQRT(Dashboard!$D$12/365)</f>
        <v>275675.41589255765</v>
      </c>
      <c r="E9599" s="3">
        <f>IF(Dashboard!$I$3,C9599*Dashboard!$E$11*Dashboard!$E$10*SQRT(Dashboard!$D$12/365),0)</f>
        <v>-92692.738599088552</v>
      </c>
      <c r="F9599" s="3">
        <f>D9599+IF(Dashboard!$I$3,E9599,0)</f>
        <v>182982.67729346908</v>
      </c>
      <c r="G9599" s="3">
        <f>IF(Dashboard!$I$4, ('Lookups and Calculations'!$F$9) / (1 - 'Lookups and Calculations'!$F$10), 'Lookups and Calculations'!$F$9)</f>
        <v>1951878.888340465</v>
      </c>
      <c r="H9599" s="12">
        <f t="shared" si="298"/>
        <v>0</v>
      </c>
      <c r="I9599" s="12">
        <f t="shared" si="299"/>
        <v>0</v>
      </c>
      <c r="J9599" s="13">
        <f>(1 - Dashboard!$I$9) * H9599 * Dashboard!$I$8 * 'Lookups and Calculations'!$F$12</f>
        <v>0</v>
      </c>
      <c r="K9599" s="12">
        <f>(1 - Dashboard!$I$11) * I9599 * Dashboard!$I$10 * 'Lookups and Calculations'!$F$12</f>
        <v>0</v>
      </c>
      <c r="L9599" s="12">
        <f>(H9599 - I9599) * Dashboard!$I$13 * (Dashboard!$D$12 / 365) * 'Lookups and Calculations'!$F$12</f>
        <v>0</v>
      </c>
      <c r="M9599" s="3">
        <f>(G9599*2) * Dashboard!$I$13 * (Dashboard!$D$12 / 365) * 'Lookups and Calculations'!$F$12</f>
        <v>1602.0878730267946</v>
      </c>
      <c r="N9599" s="12">
        <f>H9599 * Dashboard!$I$14 * Dashboard!$I$15 * (Dashboard!$D$12 / 365) * 'Lookups and Calculations'!$F$12</f>
        <v>0</v>
      </c>
    </row>
    <row r="9600" spans="1:14" x14ac:dyDescent="0.35">
      <c r="A9600" s="2">
        <v>9599</v>
      </c>
      <c r="B9600" s="11">
        <v>-0.25314336718600622</v>
      </c>
      <c r="C9600" s="11">
        <v>-0.10452759638550257</v>
      </c>
      <c r="D9600" s="3">
        <f>B9600*Dashboard!$D$11*Dashboard!$D$10*SQRT(Dashboard!$D$12/365)</f>
        <v>-62850.882403131051</v>
      </c>
      <c r="E9600" s="3">
        <f>IF(Dashboard!$I$3,C9600*Dashboard!$E$11*Dashboard!$E$10*SQRT(Dashboard!$D$12/365),0)</f>
        <v>-51904.592574056122</v>
      </c>
      <c r="F9600" s="3">
        <f>D9600+IF(Dashboard!$I$3,E9600,0)</f>
        <v>-114755.47497718717</v>
      </c>
      <c r="G9600" s="3">
        <f>IF(Dashboard!$I$4, ('Lookups and Calculations'!$F$9) / (1 - 'Lookups and Calculations'!$F$10), 'Lookups and Calculations'!$F$9)</f>
        <v>1951878.888340465</v>
      </c>
      <c r="H9600" s="12">
        <f t="shared" si="298"/>
        <v>0</v>
      </c>
      <c r="I9600" s="12">
        <f t="shared" si="299"/>
        <v>0</v>
      </c>
      <c r="J9600" s="13">
        <f>(1 - Dashboard!$I$9) * H9600 * Dashboard!$I$8 * 'Lookups and Calculations'!$F$12</f>
        <v>0</v>
      </c>
      <c r="K9600" s="12">
        <f>(1 - Dashboard!$I$11) * I9600 * Dashboard!$I$10 * 'Lookups and Calculations'!$F$12</f>
        <v>0</v>
      </c>
      <c r="L9600" s="12">
        <f>(H9600 - I9600) * Dashboard!$I$13 * (Dashboard!$D$12 / 365) * 'Lookups and Calculations'!$F$12</f>
        <v>0</v>
      </c>
      <c r="M9600" s="3">
        <f>(G9600*2) * Dashboard!$I$13 * (Dashboard!$D$12 / 365) * 'Lookups and Calculations'!$F$12</f>
        <v>1602.0878730267946</v>
      </c>
      <c r="N9600" s="12">
        <f>H9600 * Dashboard!$I$14 * Dashboard!$I$15 * (Dashboard!$D$12 / 365) * 'Lookups and Calculations'!$F$12</f>
        <v>0</v>
      </c>
    </row>
    <row r="9601" spans="1:14" x14ac:dyDescent="0.35">
      <c r="A9601" s="2">
        <v>9600</v>
      </c>
      <c r="B9601" s="11">
        <v>7.2831519765473265E-2</v>
      </c>
      <c r="C9601" s="11">
        <v>-2.0984457925691586</v>
      </c>
      <c r="D9601" s="3">
        <f>B9601*Dashboard!$D$11*Dashboard!$D$10*SQRT(Dashboard!$D$12/365)</f>
        <v>18082.738390129627</v>
      </c>
      <c r="E9601" s="3">
        <f>IF(Dashboard!$I$3,C9601*Dashboard!$E$11*Dashboard!$E$10*SQRT(Dashboard!$D$12/365),0)</f>
        <v>-1042011.6569058595</v>
      </c>
      <c r="F9601" s="3">
        <f>D9601+IF(Dashboard!$I$3,E9601,0)</f>
        <v>-1023928.9185157298</v>
      </c>
      <c r="G9601" s="3">
        <f>IF(Dashboard!$I$4, ('Lookups and Calculations'!$F$9) / (1 - 'Lookups and Calculations'!$F$10), 'Lookups and Calculations'!$F$9)</f>
        <v>1951878.888340465</v>
      </c>
      <c r="H9601" s="12">
        <f t="shared" si="298"/>
        <v>0</v>
      </c>
      <c r="I9601" s="12">
        <f t="shared" si="299"/>
        <v>0</v>
      </c>
      <c r="J9601" s="13">
        <f>(1 - Dashboard!$I$9) * H9601 * Dashboard!$I$8 * 'Lookups and Calculations'!$F$12</f>
        <v>0</v>
      </c>
      <c r="K9601" s="12">
        <f>(1 - Dashboard!$I$11) * I9601 * Dashboard!$I$10 * 'Lookups and Calculations'!$F$12</f>
        <v>0</v>
      </c>
      <c r="L9601" s="12">
        <f>(H9601 - I9601) * Dashboard!$I$13 * (Dashboard!$D$12 / 365) * 'Lookups and Calculations'!$F$12</f>
        <v>0</v>
      </c>
      <c r="M9601" s="3">
        <f>(G9601*2) * Dashboard!$I$13 * (Dashboard!$D$12 / 365) * 'Lookups and Calculations'!$F$12</f>
        <v>1602.0878730267946</v>
      </c>
      <c r="N9601" s="12">
        <f>H9601 * Dashboard!$I$14 * Dashboard!$I$15 * (Dashboard!$D$12 / 365) * 'Lookups and Calculations'!$F$12</f>
        <v>0</v>
      </c>
    </row>
    <row r="9602" spans="1:14" x14ac:dyDescent="0.35">
      <c r="A9602" s="2">
        <v>9601</v>
      </c>
      <c r="B9602" s="11">
        <v>-1.097901112628288</v>
      </c>
      <c r="C9602" s="11">
        <v>1.8035785121620107</v>
      </c>
      <c r="D9602" s="3">
        <f>B9602*Dashboard!$D$11*Dashboard!$D$10*SQRT(Dashboard!$D$12/365)</f>
        <v>-272588.82777427882</v>
      </c>
      <c r="E9602" s="3">
        <f>IF(Dashboard!$I$3,C9602*Dashboard!$E$11*Dashboard!$E$10*SQRT(Dashboard!$D$12/365),0)</f>
        <v>895591.31833318656</v>
      </c>
      <c r="F9602" s="3">
        <f>D9602+IF(Dashboard!$I$3,E9602,0)</f>
        <v>623002.49055890774</v>
      </c>
      <c r="G9602" s="3">
        <f>IF(Dashboard!$I$4, ('Lookups and Calculations'!$F$9) / (1 - 'Lookups and Calculations'!$F$10), 'Lookups and Calculations'!$F$9)</f>
        <v>1951878.888340465</v>
      </c>
      <c r="H9602" s="12">
        <f t="shared" si="298"/>
        <v>0</v>
      </c>
      <c r="I9602" s="12">
        <f t="shared" si="299"/>
        <v>0</v>
      </c>
      <c r="J9602" s="13">
        <f>(1 - Dashboard!$I$9) * H9602 * Dashboard!$I$8 * 'Lookups and Calculations'!$F$12</f>
        <v>0</v>
      </c>
      <c r="K9602" s="12">
        <f>(1 - Dashboard!$I$11) * I9602 * Dashboard!$I$10 * 'Lookups and Calculations'!$F$12</f>
        <v>0</v>
      </c>
      <c r="L9602" s="12">
        <f>(H9602 - I9602) * Dashboard!$I$13 * (Dashboard!$D$12 / 365) * 'Lookups and Calculations'!$F$12</f>
        <v>0</v>
      </c>
      <c r="M9602" s="3">
        <f>(G9602*2) * Dashboard!$I$13 * (Dashboard!$D$12 / 365) * 'Lookups and Calculations'!$F$12</f>
        <v>1602.0878730267946</v>
      </c>
      <c r="N9602" s="12">
        <f>H9602 * Dashboard!$I$14 * Dashboard!$I$15 * (Dashboard!$D$12 / 365) * 'Lookups and Calculations'!$F$12</f>
        <v>0</v>
      </c>
    </row>
    <row r="9603" spans="1:14" x14ac:dyDescent="0.35">
      <c r="A9603" s="2">
        <v>9602</v>
      </c>
      <c r="B9603" s="11">
        <v>-1.181167793588187</v>
      </c>
      <c r="C9603" s="11">
        <v>-0.93179804239445529</v>
      </c>
      <c r="D9603" s="3">
        <f>B9603*Dashboard!$D$11*Dashboard!$D$10*SQRT(Dashboard!$D$12/365)</f>
        <v>-293262.42642031499</v>
      </c>
      <c r="E9603" s="3">
        <f>IF(Dashboard!$I$3,C9603*Dashboard!$E$11*Dashboard!$E$10*SQRT(Dashboard!$D$12/365),0)</f>
        <v>-462696.92812428612</v>
      </c>
      <c r="F9603" s="3">
        <f>D9603+IF(Dashboard!$I$3,E9603,0)</f>
        <v>-755959.35454460117</v>
      </c>
      <c r="G9603" s="3">
        <f>IF(Dashboard!$I$4, ('Lookups and Calculations'!$F$9) / (1 - 'Lookups and Calculations'!$F$10), 'Lookups and Calculations'!$F$9)</f>
        <v>1951878.888340465</v>
      </c>
      <c r="H9603" s="12">
        <f t="shared" ref="H9603:H9666" si="300">MAX(0,F9603-G9603)</f>
        <v>0</v>
      </c>
      <c r="I9603" s="12">
        <f t="shared" ref="I9603:I9666" si="301">MAX(0,-F9603-G9603)</f>
        <v>0</v>
      </c>
      <c r="J9603" s="13">
        <f>(1 - Dashboard!$I$9) * H9603 * Dashboard!$I$8 * 'Lookups and Calculations'!$F$12</f>
        <v>0</v>
      </c>
      <c r="K9603" s="12">
        <f>(1 - Dashboard!$I$11) * I9603 * Dashboard!$I$10 * 'Lookups and Calculations'!$F$12</f>
        <v>0</v>
      </c>
      <c r="L9603" s="12">
        <f>(H9603 - I9603) * Dashboard!$I$13 * (Dashboard!$D$12 / 365) * 'Lookups and Calculations'!$F$12</f>
        <v>0</v>
      </c>
      <c r="M9603" s="3">
        <f>(G9603*2) * Dashboard!$I$13 * (Dashboard!$D$12 / 365) * 'Lookups and Calculations'!$F$12</f>
        <v>1602.0878730267946</v>
      </c>
      <c r="N9603" s="12">
        <f>H9603 * Dashboard!$I$14 * Dashboard!$I$15 * (Dashboard!$D$12 / 365) * 'Lookups and Calculations'!$F$12</f>
        <v>0</v>
      </c>
    </row>
    <row r="9604" spans="1:14" x14ac:dyDescent="0.35">
      <c r="A9604" s="2">
        <v>9603</v>
      </c>
      <c r="B9604" s="11">
        <v>-1.1181320852660304</v>
      </c>
      <c r="C9604" s="11">
        <v>0.91717491560940301</v>
      </c>
      <c r="D9604" s="3">
        <f>B9604*Dashboard!$D$11*Dashboard!$D$10*SQRT(Dashboard!$D$12/365)</f>
        <v>-277611.80940042355</v>
      </c>
      <c r="E9604" s="3">
        <f>IF(Dashboard!$I$3,C9604*Dashboard!$E$11*Dashboard!$E$10*SQRT(Dashboard!$D$12/365),0)</f>
        <v>455435.61662203312</v>
      </c>
      <c r="F9604" s="3">
        <f>D9604+IF(Dashboard!$I$3,E9604,0)</f>
        <v>177823.80722160958</v>
      </c>
      <c r="G9604" s="3">
        <f>IF(Dashboard!$I$4, ('Lookups and Calculations'!$F$9) / (1 - 'Lookups and Calculations'!$F$10), 'Lookups and Calculations'!$F$9)</f>
        <v>1951878.888340465</v>
      </c>
      <c r="H9604" s="12">
        <f t="shared" si="300"/>
        <v>0</v>
      </c>
      <c r="I9604" s="12">
        <f t="shared" si="301"/>
        <v>0</v>
      </c>
      <c r="J9604" s="13">
        <f>(1 - Dashboard!$I$9) * H9604 * Dashboard!$I$8 * 'Lookups and Calculations'!$F$12</f>
        <v>0</v>
      </c>
      <c r="K9604" s="12">
        <f>(1 - Dashboard!$I$11) * I9604 * Dashboard!$I$10 * 'Lookups and Calculations'!$F$12</f>
        <v>0</v>
      </c>
      <c r="L9604" s="12">
        <f>(H9604 - I9604) * Dashboard!$I$13 * (Dashboard!$D$12 / 365) * 'Lookups and Calculations'!$F$12</f>
        <v>0</v>
      </c>
      <c r="M9604" s="3">
        <f>(G9604*2) * Dashboard!$I$13 * (Dashboard!$D$12 / 365) * 'Lookups and Calculations'!$F$12</f>
        <v>1602.0878730267946</v>
      </c>
      <c r="N9604" s="12">
        <f>H9604 * Dashboard!$I$14 * Dashboard!$I$15 * (Dashboard!$D$12 / 365) * 'Lookups and Calculations'!$F$12</f>
        <v>0</v>
      </c>
    </row>
    <row r="9605" spans="1:14" x14ac:dyDescent="0.35">
      <c r="A9605" s="2">
        <v>9604</v>
      </c>
      <c r="B9605" s="11">
        <v>-0.60874820470462865</v>
      </c>
      <c r="C9605" s="11">
        <v>0.8601460871716442</v>
      </c>
      <c r="D9605" s="3">
        <f>B9605*Dashboard!$D$11*Dashboard!$D$10*SQRT(Dashboard!$D$12/365)</f>
        <v>-151141.07966690109</v>
      </c>
      <c r="E9605" s="3">
        <f>IF(Dashboard!$I$3,C9605*Dashboard!$E$11*Dashboard!$E$10*SQRT(Dashboard!$D$12/365),0)</f>
        <v>427117.18008092308</v>
      </c>
      <c r="F9605" s="3">
        <f>D9605+IF(Dashboard!$I$3,E9605,0)</f>
        <v>275976.10041402199</v>
      </c>
      <c r="G9605" s="3">
        <f>IF(Dashboard!$I$4, ('Lookups and Calculations'!$F$9) / (1 - 'Lookups and Calculations'!$F$10), 'Lookups and Calculations'!$F$9)</f>
        <v>1951878.888340465</v>
      </c>
      <c r="H9605" s="12">
        <f t="shared" si="300"/>
        <v>0</v>
      </c>
      <c r="I9605" s="12">
        <f t="shared" si="301"/>
        <v>0</v>
      </c>
      <c r="J9605" s="13">
        <f>(1 - Dashboard!$I$9) * H9605 * Dashboard!$I$8 * 'Lookups and Calculations'!$F$12</f>
        <v>0</v>
      </c>
      <c r="K9605" s="12">
        <f>(1 - Dashboard!$I$11) * I9605 * Dashboard!$I$10 * 'Lookups and Calculations'!$F$12</f>
        <v>0</v>
      </c>
      <c r="L9605" s="12">
        <f>(H9605 - I9605) * Dashboard!$I$13 * (Dashboard!$D$12 / 365) * 'Lookups and Calculations'!$F$12</f>
        <v>0</v>
      </c>
      <c r="M9605" s="3">
        <f>(G9605*2) * Dashboard!$I$13 * (Dashboard!$D$12 / 365) * 'Lookups and Calculations'!$F$12</f>
        <v>1602.0878730267946</v>
      </c>
      <c r="N9605" s="12">
        <f>H9605 * Dashboard!$I$14 * Dashboard!$I$15 * (Dashboard!$D$12 / 365) * 'Lookups and Calculations'!$F$12</f>
        <v>0</v>
      </c>
    </row>
    <row r="9606" spans="1:14" x14ac:dyDescent="0.35">
      <c r="A9606" s="2">
        <v>9605</v>
      </c>
      <c r="B9606" s="11">
        <v>-0.73226040344745003</v>
      </c>
      <c r="C9606" s="11">
        <v>0.85653756042218276</v>
      </c>
      <c r="D9606" s="3">
        <f>B9606*Dashboard!$D$11*Dashboard!$D$10*SQRT(Dashboard!$D$12/365)</f>
        <v>-181806.9065650366</v>
      </c>
      <c r="E9606" s="3">
        <f>IF(Dashboard!$I$3,C9606*Dashboard!$E$11*Dashboard!$E$10*SQRT(Dashboard!$D$12/365),0)</f>
        <v>425325.31728870305</v>
      </c>
      <c r="F9606" s="3">
        <f>D9606+IF(Dashboard!$I$3,E9606,0)</f>
        <v>243518.41072366646</v>
      </c>
      <c r="G9606" s="3">
        <f>IF(Dashboard!$I$4, ('Lookups and Calculations'!$F$9) / (1 - 'Lookups and Calculations'!$F$10), 'Lookups and Calculations'!$F$9)</f>
        <v>1951878.888340465</v>
      </c>
      <c r="H9606" s="12">
        <f t="shared" si="300"/>
        <v>0</v>
      </c>
      <c r="I9606" s="12">
        <f t="shared" si="301"/>
        <v>0</v>
      </c>
      <c r="J9606" s="13">
        <f>(1 - Dashboard!$I$9) * H9606 * Dashboard!$I$8 * 'Lookups and Calculations'!$F$12</f>
        <v>0</v>
      </c>
      <c r="K9606" s="12">
        <f>(1 - Dashboard!$I$11) * I9606 * Dashboard!$I$10 * 'Lookups and Calculations'!$F$12</f>
        <v>0</v>
      </c>
      <c r="L9606" s="12">
        <f>(H9606 - I9606) * Dashboard!$I$13 * (Dashboard!$D$12 / 365) * 'Lookups and Calculations'!$F$12</f>
        <v>0</v>
      </c>
      <c r="M9606" s="3">
        <f>(G9606*2) * Dashboard!$I$13 * (Dashboard!$D$12 / 365) * 'Lookups and Calculations'!$F$12</f>
        <v>1602.0878730267946</v>
      </c>
      <c r="N9606" s="12">
        <f>H9606 * Dashboard!$I$14 * Dashboard!$I$15 * (Dashboard!$D$12 / 365) * 'Lookups and Calculations'!$F$12</f>
        <v>0</v>
      </c>
    </row>
    <row r="9607" spans="1:14" x14ac:dyDescent="0.35">
      <c r="A9607" s="2">
        <v>9606</v>
      </c>
      <c r="B9607" s="11">
        <v>0.57409566366110254</v>
      </c>
      <c r="C9607" s="11">
        <v>6.9870969007649913E-2</v>
      </c>
      <c r="D9607" s="3">
        <f>B9607*Dashboard!$D$11*Dashboard!$D$10*SQRT(Dashboard!$D$12/365)</f>
        <v>142537.48556010384</v>
      </c>
      <c r="E9607" s="3">
        <f>IF(Dashboard!$I$3,C9607*Dashboard!$E$11*Dashboard!$E$10*SQRT(Dashboard!$D$12/365),0)</f>
        <v>34695.375235850777</v>
      </c>
      <c r="F9607" s="3">
        <f>D9607+IF(Dashboard!$I$3,E9607,0)</f>
        <v>177232.86079595462</v>
      </c>
      <c r="G9607" s="3">
        <f>IF(Dashboard!$I$4, ('Lookups and Calculations'!$F$9) / (1 - 'Lookups and Calculations'!$F$10), 'Lookups and Calculations'!$F$9)</f>
        <v>1951878.888340465</v>
      </c>
      <c r="H9607" s="12">
        <f t="shared" si="300"/>
        <v>0</v>
      </c>
      <c r="I9607" s="12">
        <f t="shared" si="301"/>
        <v>0</v>
      </c>
      <c r="J9607" s="13">
        <f>(1 - Dashboard!$I$9) * H9607 * Dashboard!$I$8 * 'Lookups and Calculations'!$F$12</f>
        <v>0</v>
      </c>
      <c r="K9607" s="12">
        <f>(1 - Dashboard!$I$11) * I9607 * Dashboard!$I$10 * 'Lookups and Calculations'!$F$12</f>
        <v>0</v>
      </c>
      <c r="L9607" s="12">
        <f>(H9607 - I9607) * Dashboard!$I$13 * (Dashboard!$D$12 / 365) * 'Lookups and Calculations'!$F$12</f>
        <v>0</v>
      </c>
      <c r="M9607" s="3">
        <f>(G9607*2) * Dashboard!$I$13 * (Dashboard!$D$12 / 365) * 'Lookups and Calculations'!$F$12</f>
        <v>1602.0878730267946</v>
      </c>
      <c r="N9607" s="12">
        <f>H9607 * Dashboard!$I$14 * Dashboard!$I$15 * (Dashboard!$D$12 / 365) * 'Lookups and Calculations'!$F$12</f>
        <v>0</v>
      </c>
    </row>
    <row r="9608" spans="1:14" x14ac:dyDescent="0.35">
      <c r="A9608" s="2">
        <v>9607</v>
      </c>
      <c r="B9608" s="11">
        <v>-1.1056305829736424</v>
      </c>
      <c r="C9608" s="11">
        <v>-1.1023046764474944</v>
      </c>
      <c r="D9608" s="3">
        <f>B9608*Dashboard!$D$11*Dashboard!$D$10*SQRT(Dashboard!$D$12/365)</f>
        <v>-274507.91432635661</v>
      </c>
      <c r="E9608" s="3">
        <f>IF(Dashboard!$I$3,C9608*Dashboard!$E$11*Dashboard!$E$10*SQRT(Dashboard!$D$12/365),0)</f>
        <v>-547364.30475712463</v>
      </c>
      <c r="F9608" s="3">
        <f>D9608+IF(Dashboard!$I$3,E9608,0)</f>
        <v>-821872.21908348124</v>
      </c>
      <c r="G9608" s="3">
        <f>IF(Dashboard!$I$4, ('Lookups and Calculations'!$F$9) / (1 - 'Lookups and Calculations'!$F$10), 'Lookups and Calculations'!$F$9)</f>
        <v>1951878.888340465</v>
      </c>
      <c r="H9608" s="12">
        <f t="shared" si="300"/>
        <v>0</v>
      </c>
      <c r="I9608" s="12">
        <f t="shared" si="301"/>
        <v>0</v>
      </c>
      <c r="J9608" s="13">
        <f>(1 - Dashboard!$I$9) * H9608 * Dashboard!$I$8 * 'Lookups and Calculations'!$F$12</f>
        <v>0</v>
      </c>
      <c r="K9608" s="12">
        <f>(1 - Dashboard!$I$11) * I9608 * Dashboard!$I$10 * 'Lookups and Calculations'!$F$12</f>
        <v>0</v>
      </c>
      <c r="L9608" s="12">
        <f>(H9608 - I9608) * Dashboard!$I$13 * (Dashboard!$D$12 / 365) * 'Lookups and Calculations'!$F$12</f>
        <v>0</v>
      </c>
      <c r="M9608" s="3">
        <f>(G9608*2) * Dashboard!$I$13 * (Dashboard!$D$12 / 365) * 'Lookups and Calculations'!$F$12</f>
        <v>1602.0878730267946</v>
      </c>
      <c r="N9608" s="12">
        <f>H9608 * Dashboard!$I$14 * Dashboard!$I$15 * (Dashboard!$D$12 / 365) * 'Lookups and Calculations'!$F$12</f>
        <v>0</v>
      </c>
    </row>
    <row r="9609" spans="1:14" x14ac:dyDescent="0.35">
      <c r="A9609" s="2">
        <v>9608</v>
      </c>
      <c r="B9609" s="11">
        <v>1.0758982472165188</v>
      </c>
      <c r="C9609" s="11">
        <v>1.6157616374073067</v>
      </c>
      <c r="D9609" s="3">
        <f>B9609*Dashboard!$D$11*Dashboard!$D$10*SQRT(Dashboard!$D$12/365)</f>
        <v>267125.91748000716</v>
      </c>
      <c r="E9609" s="3">
        <f>IF(Dashboard!$I$3,C9609*Dashboard!$E$11*Dashboard!$E$10*SQRT(Dashboard!$D$12/365),0)</f>
        <v>802328.30741765478</v>
      </c>
      <c r="F9609" s="3">
        <f>D9609+IF(Dashboard!$I$3,E9609,0)</f>
        <v>1069454.2248976619</v>
      </c>
      <c r="G9609" s="3">
        <f>IF(Dashboard!$I$4, ('Lookups and Calculations'!$F$9) / (1 - 'Lookups and Calculations'!$F$10), 'Lookups and Calculations'!$F$9)</f>
        <v>1951878.888340465</v>
      </c>
      <c r="H9609" s="12">
        <f t="shared" si="300"/>
        <v>0</v>
      </c>
      <c r="I9609" s="12">
        <f t="shared" si="301"/>
        <v>0</v>
      </c>
      <c r="J9609" s="13">
        <f>(1 - Dashboard!$I$9) * H9609 * Dashboard!$I$8 * 'Lookups and Calculations'!$F$12</f>
        <v>0</v>
      </c>
      <c r="K9609" s="12">
        <f>(1 - Dashboard!$I$11) * I9609 * Dashboard!$I$10 * 'Lookups and Calculations'!$F$12</f>
        <v>0</v>
      </c>
      <c r="L9609" s="12">
        <f>(H9609 - I9609) * Dashboard!$I$13 * (Dashboard!$D$12 / 365) * 'Lookups and Calculations'!$F$12</f>
        <v>0</v>
      </c>
      <c r="M9609" s="3">
        <f>(G9609*2) * Dashboard!$I$13 * (Dashboard!$D$12 / 365) * 'Lookups and Calculations'!$F$12</f>
        <v>1602.0878730267946</v>
      </c>
      <c r="N9609" s="12">
        <f>H9609 * Dashboard!$I$14 * Dashboard!$I$15 * (Dashboard!$D$12 / 365) * 'Lookups and Calculations'!$F$12</f>
        <v>0</v>
      </c>
    </row>
    <row r="9610" spans="1:14" x14ac:dyDescent="0.35">
      <c r="A9610" s="2">
        <v>9609</v>
      </c>
      <c r="B9610" s="11">
        <v>0.23347925631736566</v>
      </c>
      <c r="C9610" s="11">
        <v>1.1091373388283701</v>
      </c>
      <c r="D9610" s="3">
        <f>B9610*Dashboard!$D$11*Dashboard!$D$10*SQRT(Dashboard!$D$12/365)</f>
        <v>57968.642218426037</v>
      </c>
      <c r="E9610" s="3">
        <f>IF(Dashboard!$I$3,C9610*Dashboard!$E$11*Dashboard!$E$10*SQRT(Dashboard!$D$12/365),0)</f>
        <v>550757.15572987136</v>
      </c>
      <c r="F9610" s="3">
        <f>D9610+IF(Dashboard!$I$3,E9610,0)</f>
        <v>608725.79794829735</v>
      </c>
      <c r="G9610" s="3">
        <f>IF(Dashboard!$I$4, ('Lookups and Calculations'!$F$9) / (1 - 'Lookups and Calculations'!$F$10), 'Lookups and Calculations'!$F$9)</f>
        <v>1951878.888340465</v>
      </c>
      <c r="H9610" s="12">
        <f t="shared" si="300"/>
        <v>0</v>
      </c>
      <c r="I9610" s="12">
        <f t="shared" si="301"/>
        <v>0</v>
      </c>
      <c r="J9610" s="13">
        <f>(1 - Dashboard!$I$9) * H9610 * Dashboard!$I$8 * 'Lookups and Calculations'!$F$12</f>
        <v>0</v>
      </c>
      <c r="K9610" s="12">
        <f>(1 - Dashboard!$I$11) * I9610 * Dashboard!$I$10 * 'Lookups and Calculations'!$F$12</f>
        <v>0</v>
      </c>
      <c r="L9610" s="12">
        <f>(H9610 - I9610) * Dashboard!$I$13 * (Dashboard!$D$12 / 365) * 'Lookups and Calculations'!$F$12</f>
        <v>0</v>
      </c>
      <c r="M9610" s="3">
        <f>(G9610*2) * Dashboard!$I$13 * (Dashboard!$D$12 / 365) * 'Lookups and Calculations'!$F$12</f>
        <v>1602.0878730267946</v>
      </c>
      <c r="N9610" s="12">
        <f>H9610 * Dashboard!$I$14 * Dashboard!$I$15 * (Dashboard!$D$12 / 365) * 'Lookups and Calculations'!$F$12</f>
        <v>0</v>
      </c>
    </row>
    <row r="9611" spans="1:14" x14ac:dyDescent="0.35">
      <c r="A9611" s="2">
        <v>9610</v>
      </c>
      <c r="B9611" s="11">
        <v>0.25685565305047486</v>
      </c>
      <c r="C9611" s="11">
        <v>-0.98411216223768272</v>
      </c>
      <c r="D9611" s="3">
        <f>B9611*Dashboard!$D$11*Dashboard!$D$10*SQRT(Dashboard!$D$12/365)</f>
        <v>63772.575295613933</v>
      </c>
      <c r="E9611" s="3">
        <f>IF(Dashboard!$I$3,C9611*Dashboard!$E$11*Dashboard!$E$10*SQRT(Dashboard!$D$12/365),0)</f>
        <v>-488674.21230786911</v>
      </c>
      <c r="F9611" s="3">
        <f>D9611+IF(Dashboard!$I$3,E9611,0)</f>
        <v>-424901.63701225515</v>
      </c>
      <c r="G9611" s="3">
        <f>IF(Dashboard!$I$4, ('Lookups and Calculations'!$F$9) / (1 - 'Lookups and Calculations'!$F$10), 'Lookups and Calculations'!$F$9)</f>
        <v>1951878.888340465</v>
      </c>
      <c r="H9611" s="12">
        <f t="shared" si="300"/>
        <v>0</v>
      </c>
      <c r="I9611" s="12">
        <f t="shared" si="301"/>
        <v>0</v>
      </c>
      <c r="J9611" s="13">
        <f>(1 - Dashboard!$I$9) * H9611 * Dashboard!$I$8 * 'Lookups and Calculations'!$F$12</f>
        <v>0</v>
      </c>
      <c r="K9611" s="12">
        <f>(1 - Dashboard!$I$11) * I9611 * Dashboard!$I$10 * 'Lookups and Calculations'!$F$12</f>
        <v>0</v>
      </c>
      <c r="L9611" s="12">
        <f>(H9611 - I9611) * Dashboard!$I$13 * (Dashboard!$D$12 / 365) * 'Lookups and Calculations'!$F$12</f>
        <v>0</v>
      </c>
      <c r="M9611" s="3">
        <f>(G9611*2) * Dashboard!$I$13 * (Dashboard!$D$12 / 365) * 'Lookups and Calculations'!$F$12</f>
        <v>1602.0878730267946</v>
      </c>
      <c r="N9611" s="12">
        <f>H9611 * Dashboard!$I$14 * Dashboard!$I$15 * (Dashboard!$D$12 / 365) * 'Lookups and Calculations'!$F$12</f>
        <v>0</v>
      </c>
    </row>
    <row r="9612" spans="1:14" x14ac:dyDescent="0.35">
      <c r="A9612" s="2">
        <v>9611</v>
      </c>
      <c r="B9612" s="11">
        <v>1.1151884526539122</v>
      </c>
      <c r="C9612" s="11">
        <v>6.0264984427262518E-2</v>
      </c>
      <c r="D9612" s="3">
        <f>B9612*Dashboard!$D$11*Dashboard!$D$10*SQRT(Dashboard!$D$12/365)</f>
        <v>276880.95909532224</v>
      </c>
      <c r="E9612" s="3">
        <f>IF(Dashboard!$I$3,C9612*Dashboard!$E$11*Dashboard!$E$10*SQRT(Dashboard!$D$12/365),0)</f>
        <v>29925.393593119479</v>
      </c>
      <c r="F9612" s="3">
        <f>D9612+IF(Dashboard!$I$3,E9612,0)</f>
        <v>306806.35268844169</v>
      </c>
      <c r="G9612" s="3">
        <f>IF(Dashboard!$I$4, ('Lookups and Calculations'!$F$9) / (1 - 'Lookups and Calculations'!$F$10), 'Lookups and Calculations'!$F$9)</f>
        <v>1951878.888340465</v>
      </c>
      <c r="H9612" s="12">
        <f t="shared" si="300"/>
        <v>0</v>
      </c>
      <c r="I9612" s="12">
        <f t="shared" si="301"/>
        <v>0</v>
      </c>
      <c r="J9612" s="13">
        <f>(1 - Dashboard!$I$9) * H9612 * Dashboard!$I$8 * 'Lookups and Calculations'!$F$12</f>
        <v>0</v>
      </c>
      <c r="K9612" s="12">
        <f>(1 - Dashboard!$I$11) * I9612 * Dashboard!$I$10 * 'Lookups and Calculations'!$F$12</f>
        <v>0</v>
      </c>
      <c r="L9612" s="12">
        <f>(H9612 - I9612) * Dashboard!$I$13 * (Dashboard!$D$12 / 365) * 'Lookups and Calculations'!$F$12</f>
        <v>0</v>
      </c>
      <c r="M9612" s="3">
        <f>(G9612*2) * Dashboard!$I$13 * (Dashboard!$D$12 / 365) * 'Lookups and Calculations'!$F$12</f>
        <v>1602.0878730267946</v>
      </c>
      <c r="N9612" s="12">
        <f>H9612 * Dashboard!$I$14 * Dashboard!$I$15 * (Dashboard!$D$12 / 365) * 'Lookups and Calculations'!$F$12</f>
        <v>0</v>
      </c>
    </row>
    <row r="9613" spans="1:14" x14ac:dyDescent="0.35">
      <c r="A9613" s="2">
        <v>9612</v>
      </c>
      <c r="B9613" s="11">
        <v>-0.18328388722994182</v>
      </c>
      <c r="C9613" s="11">
        <v>9.41755922425737E-2</v>
      </c>
      <c r="D9613" s="3">
        <f>B9613*Dashboard!$D$11*Dashboard!$D$10*SQRT(Dashboard!$D$12/365)</f>
        <v>-45506.047307229659</v>
      </c>
      <c r="E9613" s="3">
        <f>IF(Dashboard!$I$3,C9613*Dashboard!$E$11*Dashboard!$E$10*SQRT(Dashboard!$D$12/365),0)</f>
        <v>46764.164821541686</v>
      </c>
      <c r="F9613" s="3">
        <f>D9613+IF(Dashboard!$I$3,E9613,0)</f>
        <v>1258.1175143120272</v>
      </c>
      <c r="G9613" s="3">
        <f>IF(Dashboard!$I$4, ('Lookups and Calculations'!$F$9) / (1 - 'Lookups and Calculations'!$F$10), 'Lookups and Calculations'!$F$9)</f>
        <v>1951878.888340465</v>
      </c>
      <c r="H9613" s="12">
        <f t="shared" si="300"/>
        <v>0</v>
      </c>
      <c r="I9613" s="12">
        <f t="shared" si="301"/>
        <v>0</v>
      </c>
      <c r="J9613" s="13">
        <f>(1 - Dashboard!$I$9) * H9613 * Dashboard!$I$8 * 'Lookups and Calculations'!$F$12</f>
        <v>0</v>
      </c>
      <c r="K9613" s="12">
        <f>(1 - Dashboard!$I$11) * I9613 * Dashboard!$I$10 * 'Lookups and Calculations'!$F$12</f>
        <v>0</v>
      </c>
      <c r="L9613" s="12">
        <f>(H9613 - I9613) * Dashboard!$I$13 * (Dashboard!$D$12 / 365) * 'Lookups and Calculations'!$F$12</f>
        <v>0</v>
      </c>
      <c r="M9613" s="3">
        <f>(G9613*2) * Dashboard!$I$13 * (Dashboard!$D$12 / 365) * 'Lookups and Calculations'!$F$12</f>
        <v>1602.0878730267946</v>
      </c>
      <c r="N9613" s="12">
        <f>H9613 * Dashboard!$I$14 * Dashboard!$I$15 * (Dashboard!$D$12 / 365) * 'Lookups and Calculations'!$F$12</f>
        <v>0</v>
      </c>
    </row>
    <row r="9614" spans="1:14" x14ac:dyDescent="0.35">
      <c r="A9614" s="2">
        <v>9613</v>
      </c>
      <c r="B9614" s="11">
        <v>-0.16541006747642029</v>
      </c>
      <c r="C9614" s="11">
        <v>3.0873283443404347</v>
      </c>
      <c r="D9614" s="3">
        <f>B9614*Dashboard!$D$11*Dashboard!$D$10*SQRT(Dashboard!$D$12/365)</f>
        <v>-41068.303763280135</v>
      </c>
      <c r="E9614" s="3">
        <f>IF(Dashboard!$I$3,C9614*Dashboard!$E$11*Dashboard!$E$10*SQRT(Dashboard!$D$12/365),0)</f>
        <v>1533054.6706950858</v>
      </c>
      <c r="F9614" s="3">
        <f>D9614+IF(Dashboard!$I$3,E9614,0)</f>
        <v>1491986.3669318056</v>
      </c>
      <c r="G9614" s="3">
        <f>IF(Dashboard!$I$4, ('Lookups and Calculations'!$F$9) / (1 - 'Lookups and Calculations'!$F$10), 'Lookups and Calculations'!$F$9)</f>
        <v>1951878.888340465</v>
      </c>
      <c r="H9614" s="12">
        <f t="shared" si="300"/>
        <v>0</v>
      </c>
      <c r="I9614" s="12">
        <f t="shared" si="301"/>
        <v>0</v>
      </c>
      <c r="J9614" s="13">
        <f>(1 - Dashboard!$I$9) * H9614 * Dashboard!$I$8 * 'Lookups and Calculations'!$F$12</f>
        <v>0</v>
      </c>
      <c r="K9614" s="12">
        <f>(1 - Dashboard!$I$11) * I9614 * Dashboard!$I$10 * 'Lookups and Calculations'!$F$12</f>
        <v>0</v>
      </c>
      <c r="L9614" s="12">
        <f>(H9614 - I9614) * Dashboard!$I$13 * (Dashboard!$D$12 / 365) * 'Lookups and Calculations'!$F$12</f>
        <v>0</v>
      </c>
      <c r="M9614" s="3">
        <f>(G9614*2) * Dashboard!$I$13 * (Dashboard!$D$12 / 365) * 'Lookups and Calculations'!$F$12</f>
        <v>1602.0878730267946</v>
      </c>
      <c r="N9614" s="12">
        <f>H9614 * Dashboard!$I$14 * Dashboard!$I$15 * (Dashboard!$D$12 / 365) * 'Lookups and Calculations'!$F$12</f>
        <v>0</v>
      </c>
    </row>
    <row r="9615" spans="1:14" x14ac:dyDescent="0.35">
      <c r="A9615" s="2">
        <v>9614</v>
      </c>
      <c r="B9615" s="11">
        <v>0.60452819473504926</v>
      </c>
      <c r="C9615" s="11">
        <v>0.56233565763368609</v>
      </c>
      <c r="D9615" s="3">
        <f>B9615*Dashboard!$D$11*Dashboard!$D$10*SQRT(Dashboard!$D$12/365)</f>
        <v>150093.32813666572</v>
      </c>
      <c r="E9615" s="3">
        <f>IF(Dashboard!$I$3,C9615*Dashboard!$E$11*Dashboard!$E$10*SQRT(Dashboard!$D$12/365),0)</f>
        <v>279235.38097723428</v>
      </c>
      <c r="F9615" s="3">
        <f>D9615+IF(Dashboard!$I$3,E9615,0)</f>
        <v>429328.70911389997</v>
      </c>
      <c r="G9615" s="3">
        <f>IF(Dashboard!$I$4, ('Lookups and Calculations'!$F$9) / (1 - 'Lookups and Calculations'!$F$10), 'Lookups and Calculations'!$F$9)</f>
        <v>1951878.888340465</v>
      </c>
      <c r="H9615" s="12">
        <f t="shared" si="300"/>
        <v>0</v>
      </c>
      <c r="I9615" s="12">
        <f t="shared" si="301"/>
        <v>0</v>
      </c>
      <c r="J9615" s="13">
        <f>(1 - Dashboard!$I$9) * H9615 * Dashboard!$I$8 * 'Lookups and Calculations'!$F$12</f>
        <v>0</v>
      </c>
      <c r="K9615" s="12">
        <f>(1 - Dashboard!$I$11) * I9615 * Dashboard!$I$10 * 'Lookups and Calculations'!$F$12</f>
        <v>0</v>
      </c>
      <c r="L9615" s="12">
        <f>(H9615 - I9615) * Dashboard!$I$13 * (Dashboard!$D$12 / 365) * 'Lookups and Calculations'!$F$12</f>
        <v>0</v>
      </c>
      <c r="M9615" s="3">
        <f>(G9615*2) * Dashboard!$I$13 * (Dashboard!$D$12 / 365) * 'Lookups and Calculations'!$F$12</f>
        <v>1602.0878730267946</v>
      </c>
      <c r="N9615" s="12">
        <f>H9615 * Dashboard!$I$14 * Dashboard!$I$15 * (Dashboard!$D$12 / 365) * 'Lookups and Calculations'!$F$12</f>
        <v>0</v>
      </c>
    </row>
    <row r="9616" spans="1:14" x14ac:dyDescent="0.35">
      <c r="A9616" s="2">
        <v>9615</v>
      </c>
      <c r="B9616" s="11">
        <v>1.4860629784396486</v>
      </c>
      <c r="C9616" s="11">
        <v>0.48671769108253521</v>
      </c>
      <c r="D9616" s="3">
        <f>B9616*Dashboard!$D$11*Dashboard!$D$10*SQRT(Dashboard!$D$12/365)</f>
        <v>368962.3415371881</v>
      </c>
      <c r="E9616" s="3">
        <f>IF(Dashboard!$I$3,C9616*Dashboard!$E$11*Dashboard!$E$10*SQRT(Dashboard!$D$12/365),0)</f>
        <v>241686.25633611262</v>
      </c>
      <c r="F9616" s="3">
        <f>D9616+IF(Dashboard!$I$3,E9616,0)</f>
        <v>610648.59787330078</v>
      </c>
      <c r="G9616" s="3">
        <f>IF(Dashboard!$I$4, ('Lookups and Calculations'!$F$9) / (1 - 'Lookups and Calculations'!$F$10), 'Lookups and Calculations'!$F$9)</f>
        <v>1951878.888340465</v>
      </c>
      <c r="H9616" s="12">
        <f t="shared" si="300"/>
        <v>0</v>
      </c>
      <c r="I9616" s="12">
        <f t="shared" si="301"/>
        <v>0</v>
      </c>
      <c r="J9616" s="13">
        <f>(1 - Dashboard!$I$9) * H9616 * Dashboard!$I$8 * 'Lookups and Calculations'!$F$12</f>
        <v>0</v>
      </c>
      <c r="K9616" s="12">
        <f>(1 - Dashboard!$I$11) * I9616 * Dashboard!$I$10 * 'Lookups and Calculations'!$F$12</f>
        <v>0</v>
      </c>
      <c r="L9616" s="12">
        <f>(H9616 - I9616) * Dashboard!$I$13 * (Dashboard!$D$12 / 365) * 'Lookups and Calculations'!$F$12</f>
        <v>0</v>
      </c>
      <c r="M9616" s="3">
        <f>(G9616*2) * Dashboard!$I$13 * (Dashboard!$D$12 / 365) * 'Lookups and Calculations'!$F$12</f>
        <v>1602.0878730267946</v>
      </c>
      <c r="N9616" s="12">
        <f>H9616 * Dashboard!$I$14 * Dashboard!$I$15 * (Dashboard!$D$12 / 365) * 'Lookups and Calculations'!$F$12</f>
        <v>0</v>
      </c>
    </row>
    <row r="9617" spans="1:14" x14ac:dyDescent="0.35">
      <c r="A9617" s="2">
        <v>9616</v>
      </c>
      <c r="B9617" s="11">
        <v>-0.31324663624046073</v>
      </c>
      <c r="C9617" s="11">
        <v>1.1468263425741039</v>
      </c>
      <c r="D9617" s="3">
        <f>B9617*Dashboard!$D$11*Dashboard!$D$10*SQRT(Dashboard!$D$12/365)</f>
        <v>-77773.428221246766</v>
      </c>
      <c r="E9617" s="3">
        <f>IF(Dashboard!$I$3,C9617*Dashboard!$E$11*Dashboard!$E$10*SQRT(Dashboard!$D$12/365),0)</f>
        <v>569472.14059118694</v>
      </c>
      <c r="F9617" s="3">
        <f>D9617+IF(Dashboard!$I$3,E9617,0)</f>
        <v>491698.71236994019</v>
      </c>
      <c r="G9617" s="3">
        <f>IF(Dashboard!$I$4, ('Lookups and Calculations'!$F$9) / (1 - 'Lookups and Calculations'!$F$10), 'Lookups and Calculations'!$F$9)</f>
        <v>1951878.888340465</v>
      </c>
      <c r="H9617" s="12">
        <f t="shared" si="300"/>
        <v>0</v>
      </c>
      <c r="I9617" s="12">
        <f t="shared" si="301"/>
        <v>0</v>
      </c>
      <c r="J9617" s="13">
        <f>(1 - Dashboard!$I$9) * H9617 * Dashboard!$I$8 * 'Lookups and Calculations'!$F$12</f>
        <v>0</v>
      </c>
      <c r="K9617" s="12">
        <f>(1 - Dashboard!$I$11) * I9617 * Dashboard!$I$10 * 'Lookups and Calculations'!$F$12</f>
        <v>0</v>
      </c>
      <c r="L9617" s="12">
        <f>(H9617 - I9617) * Dashboard!$I$13 * (Dashboard!$D$12 / 365) * 'Lookups and Calculations'!$F$12</f>
        <v>0</v>
      </c>
      <c r="M9617" s="3">
        <f>(G9617*2) * Dashboard!$I$13 * (Dashboard!$D$12 / 365) * 'Lookups and Calculations'!$F$12</f>
        <v>1602.0878730267946</v>
      </c>
      <c r="N9617" s="12">
        <f>H9617 * Dashboard!$I$14 * Dashboard!$I$15 * (Dashboard!$D$12 / 365) * 'Lookups and Calculations'!$F$12</f>
        <v>0</v>
      </c>
    </row>
    <row r="9618" spans="1:14" x14ac:dyDescent="0.35">
      <c r="A9618" s="2">
        <v>9617</v>
      </c>
      <c r="B9618" s="11">
        <v>-0.34265041194348866</v>
      </c>
      <c r="C9618" s="11">
        <v>1.1672546242428783</v>
      </c>
      <c r="D9618" s="3">
        <f>B9618*Dashboard!$D$11*Dashboard!$D$10*SQRT(Dashboard!$D$12/365)</f>
        <v>-85073.849596937507</v>
      </c>
      <c r="E9618" s="3">
        <f>IF(Dashboard!$I$3,C9618*Dashboard!$E$11*Dashboard!$E$10*SQRT(Dashboard!$D$12/365),0)</f>
        <v>579616.0803130503</v>
      </c>
      <c r="F9618" s="3">
        <f>D9618+IF(Dashboard!$I$3,E9618,0)</f>
        <v>494542.23071611277</v>
      </c>
      <c r="G9618" s="3">
        <f>IF(Dashboard!$I$4, ('Lookups and Calculations'!$F$9) / (1 - 'Lookups and Calculations'!$F$10), 'Lookups and Calculations'!$F$9)</f>
        <v>1951878.888340465</v>
      </c>
      <c r="H9618" s="12">
        <f t="shared" si="300"/>
        <v>0</v>
      </c>
      <c r="I9618" s="12">
        <f t="shared" si="301"/>
        <v>0</v>
      </c>
      <c r="J9618" s="13">
        <f>(1 - Dashboard!$I$9) * H9618 * Dashboard!$I$8 * 'Lookups and Calculations'!$F$12</f>
        <v>0</v>
      </c>
      <c r="K9618" s="12">
        <f>(1 - Dashboard!$I$11) * I9618 * Dashboard!$I$10 * 'Lookups and Calculations'!$F$12</f>
        <v>0</v>
      </c>
      <c r="L9618" s="12">
        <f>(H9618 - I9618) * Dashboard!$I$13 * (Dashboard!$D$12 / 365) * 'Lookups and Calculations'!$F$12</f>
        <v>0</v>
      </c>
      <c r="M9618" s="3">
        <f>(G9618*2) * Dashboard!$I$13 * (Dashboard!$D$12 / 365) * 'Lookups and Calculations'!$F$12</f>
        <v>1602.0878730267946</v>
      </c>
      <c r="N9618" s="12">
        <f>H9618 * Dashboard!$I$14 * Dashboard!$I$15 * (Dashboard!$D$12 / 365) * 'Lookups and Calculations'!$F$12</f>
        <v>0</v>
      </c>
    </row>
    <row r="9619" spans="1:14" x14ac:dyDescent="0.35">
      <c r="A9619" s="2">
        <v>9618</v>
      </c>
      <c r="B9619" s="11">
        <v>0.16603776962372419</v>
      </c>
      <c r="C9619" s="11">
        <v>-0.62539467649789393</v>
      </c>
      <c r="D9619" s="3">
        <f>B9619*Dashboard!$D$11*Dashboard!$D$10*SQRT(Dashboard!$D$12/365)</f>
        <v>41224.15076129925</v>
      </c>
      <c r="E9619" s="3">
        <f>IF(Dashboard!$I$3,C9619*Dashboard!$E$11*Dashboard!$E$10*SQRT(Dashboard!$D$12/365),0)</f>
        <v>-310548.19018213794</v>
      </c>
      <c r="F9619" s="3">
        <f>D9619+IF(Dashboard!$I$3,E9619,0)</f>
        <v>-269324.0394208387</v>
      </c>
      <c r="G9619" s="3">
        <f>IF(Dashboard!$I$4, ('Lookups and Calculations'!$F$9) / (1 - 'Lookups and Calculations'!$F$10), 'Lookups and Calculations'!$F$9)</f>
        <v>1951878.888340465</v>
      </c>
      <c r="H9619" s="12">
        <f t="shared" si="300"/>
        <v>0</v>
      </c>
      <c r="I9619" s="12">
        <f t="shared" si="301"/>
        <v>0</v>
      </c>
      <c r="J9619" s="13">
        <f>(1 - Dashboard!$I$9) * H9619 * Dashboard!$I$8 * 'Lookups and Calculations'!$F$12</f>
        <v>0</v>
      </c>
      <c r="K9619" s="12">
        <f>(1 - Dashboard!$I$11) * I9619 * Dashboard!$I$10 * 'Lookups and Calculations'!$F$12</f>
        <v>0</v>
      </c>
      <c r="L9619" s="12">
        <f>(H9619 - I9619) * Dashboard!$I$13 * (Dashboard!$D$12 / 365) * 'Lookups and Calculations'!$F$12</f>
        <v>0</v>
      </c>
      <c r="M9619" s="3">
        <f>(G9619*2) * Dashboard!$I$13 * (Dashboard!$D$12 / 365) * 'Lookups and Calculations'!$F$12</f>
        <v>1602.0878730267946</v>
      </c>
      <c r="N9619" s="12">
        <f>H9619 * Dashboard!$I$14 * Dashboard!$I$15 * (Dashboard!$D$12 / 365) * 'Lookups and Calculations'!$F$12</f>
        <v>0</v>
      </c>
    </row>
    <row r="9620" spans="1:14" x14ac:dyDescent="0.35">
      <c r="A9620" s="2">
        <v>9619</v>
      </c>
      <c r="B9620" s="11">
        <v>0.16728397671791964</v>
      </c>
      <c r="C9620" s="11">
        <v>-0.2501752182465608</v>
      </c>
      <c r="D9620" s="3">
        <f>B9620*Dashboard!$D$11*Dashboard!$D$10*SQRT(Dashboard!$D$12/365)</f>
        <v>41533.561260171511</v>
      </c>
      <c r="E9620" s="3">
        <f>IF(Dashboard!$I$3,C9620*Dashboard!$E$11*Dashboard!$E$10*SQRT(Dashboard!$D$12/365),0)</f>
        <v>-124227.89028194179</v>
      </c>
      <c r="F9620" s="3">
        <f>D9620+IF(Dashboard!$I$3,E9620,0)</f>
        <v>-82694.329021770274</v>
      </c>
      <c r="G9620" s="3">
        <f>IF(Dashboard!$I$4, ('Lookups and Calculations'!$F$9) / (1 - 'Lookups and Calculations'!$F$10), 'Lookups and Calculations'!$F$9)</f>
        <v>1951878.888340465</v>
      </c>
      <c r="H9620" s="12">
        <f t="shared" si="300"/>
        <v>0</v>
      </c>
      <c r="I9620" s="12">
        <f t="shared" si="301"/>
        <v>0</v>
      </c>
      <c r="J9620" s="13">
        <f>(1 - Dashboard!$I$9) * H9620 * Dashboard!$I$8 * 'Lookups and Calculations'!$F$12</f>
        <v>0</v>
      </c>
      <c r="K9620" s="12">
        <f>(1 - Dashboard!$I$11) * I9620 * Dashboard!$I$10 * 'Lookups and Calculations'!$F$12</f>
        <v>0</v>
      </c>
      <c r="L9620" s="12">
        <f>(H9620 - I9620) * Dashboard!$I$13 * (Dashboard!$D$12 / 365) * 'Lookups and Calculations'!$F$12</f>
        <v>0</v>
      </c>
      <c r="M9620" s="3">
        <f>(G9620*2) * Dashboard!$I$13 * (Dashboard!$D$12 / 365) * 'Lookups and Calculations'!$F$12</f>
        <v>1602.0878730267946</v>
      </c>
      <c r="N9620" s="12">
        <f>H9620 * Dashboard!$I$14 * Dashboard!$I$15 * (Dashboard!$D$12 / 365) * 'Lookups and Calculations'!$F$12</f>
        <v>0</v>
      </c>
    </row>
    <row r="9621" spans="1:14" x14ac:dyDescent="0.35">
      <c r="A9621" s="2">
        <v>9620</v>
      </c>
      <c r="B9621" s="11">
        <v>1.149351877985157</v>
      </c>
      <c r="C9621" s="11">
        <v>1.7244841616578637</v>
      </c>
      <c r="D9621" s="3">
        <f>B9621*Dashboard!$D$11*Dashboard!$D$10*SQRT(Dashboard!$D$12/365)</f>
        <v>285363.11468901183</v>
      </c>
      <c r="E9621" s="3">
        <f>IF(Dashboard!$I$3,C9621*Dashboard!$E$11*Dashboard!$E$10*SQRT(Dashboard!$D$12/365),0)</f>
        <v>856315.94819373963</v>
      </c>
      <c r="F9621" s="3">
        <f>D9621+IF(Dashboard!$I$3,E9621,0)</f>
        <v>1141679.0628827515</v>
      </c>
      <c r="G9621" s="3">
        <f>IF(Dashboard!$I$4, ('Lookups and Calculations'!$F$9) / (1 - 'Lookups and Calculations'!$F$10), 'Lookups and Calculations'!$F$9)</f>
        <v>1951878.888340465</v>
      </c>
      <c r="H9621" s="12">
        <f t="shared" si="300"/>
        <v>0</v>
      </c>
      <c r="I9621" s="12">
        <f t="shared" si="301"/>
        <v>0</v>
      </c>
      <c r="J9621" s="13">
        <f>(1 - Dashboard!$I$9) * H9621 * Dashboard!$I$8 * 'Lookups and Calculations'!$F$12</f>
        <v>0</v>
      </c>
      <c r="K9621" s="12">
        <f>(1 - Dashboard!$I$11) * I9621 * Dashboard!$I$10 * 'Lookups and Calculations'!$F$12</f>
        <v>0</v>
      </c>
      <c r="L9621" s="12">
        <f>(H9621 - I9621) * Dashboard!$I$13 * (Dashboard!$D$12 / 365) * 'Lookups and Calculations'!$F$12</f>
        <v>0</v>
      </c>
      <c r="M9621" s="3">
        <f>(G9621*2) * Dashboard!$I$13 * (Dashboard!$D$12 / 365) * 'Lookups and Calculations'!$F$12</f>
        <v>1602.0878730267946</v>
      </c>
      <c r="N9621" s="12">
        <f>H9621 * Dashboard!$I$14 * Dashboard!$I$15 * (Dashboard!$D$12 / 365) * 'Lookups and Calculations'!$F$12</f>
        <v>0</v>
      </c>
    </row>
    <row r="9622" spans="1:14" x14ac:dyDescent="0.35">
      <c r="A9622" s="2">
        <v>9621</v>
      </c>
      <c r="B9622" s="11">
        <v>1.2039775985322452</v>
      </c>
      <c r="C9622" s="11">
        <v>2.2755108093416875E-2</v>
      </c>
      <c r="D9622" s="3">
        <f>B9622*Dashboard!$D$11*Dashboard!$D$10*SQRT(Dashboard!$D$12/365)</f>
        <v>298925.68508718716</v>
      </c>
      <c r="E9622" s="3">
        <f>IF(Dashboard!$I$3,C9622*Dashboard!$E$11*Dashboard!$E$10*SQRT(Dashboard!$D$12/365),0)</f>
        <v>11299.356872337125</v>
      </c>
      <c r="F9622" s="3">
        <f>D9622+IF(Dashboard!$I$3,E9622,0)</f>
        <v>310225.04195952427</v>
      </c>
      <c r="G9622" s="3">
        <f>IF(Dashboard!$I$4, ('Lookups and Calculations'!$F$9) / (1 - 'Lookups and Calculations'!$F$10), 'Lookups and Calculations'!$F$9)</f>
        <v>1951878.888340465</v>
      </c>
      <c r="H9622" s="12">
        <f t="shared" si="300"/>
        <v>0</v>
      </c>
      <c r="I9622" s="12">
        <f t="shared" si="301"/>
        <v>0</v>
      </c>
      <c r="J9622" s="13">
        <f>(1 - Dashboard!$I$9) * H9622 * Dashboard!$I$8 * 'Lookups and Calculations'!$F$12</f>
        <v>0</v>
      </c>
      <c r="K9622" s="12">
        <f>(1 - Dashboard!$I$11) * I9622 * Dashboard!$I$10 * 'Lookups and Calculations'!$F$12</f>
        <v>0</v>
      </c>
      <c r="L9622" s="12">
        <f>(H9622 - I9622) * Dashboard!$I$13 * (Dashboard!$D$12 / 365) * 'Lookups and Calculations'!$F$12</f>
        <v>0</v>
      </c>
      <c r="M9622" s="3">
        <f>(G9622*2) * Dashboard!$I$13 * (Dashboard!$D$12 / 365) * 'Lookups and Calculations'!$F$12</f>
        <v>1602.0878730267946</v>
      </c>
      <c r="N9622" s="12">
        <f>H9622 * Dashboard!$I$14 * Dashboard!$I$15 * (Dashboard!$D$12 / 365) * 'Lookups and Calculations'!$F$12</f>
        <v>0</v>
      </c>
    </row>
    <row r="9623" spans="1:14" x14ac:dyDescent="0.35">
      <c r="A9623" s="2">
        <v>9622</v>
      </c>
      <c r="B9623" s="11">
        <v>0.26428348595830242</v>
      </c>
      <c r="C9623" s="11">
        <v>1.0824787341628612</v>
      </c>
      <c r="D9623" s="3">
        <f>B9623*Dashboard!$D$11*Dashboard!$D$10*SQRT(Dashboard!$D$12/365)</f>
        <v>65616.770771835683</v>
      </c>
      <c r="E9623" s="3">
        <f>IF(Dashboard!$I$3,C9623*Dashboard!$E$11*Dashboard!$E$10*SQRT(Dashboard!$D$12/365),0)</f>
        <v>537519.46480801271</v>
      </c>
      <c r="F9623" s="3">
        <f>D9623+IF(Dashboard!$I$3,E9623,0)</f>
        <v>603136.23557984841</v>
      </c>
      <c r="G9623" s="3">
        <f>IF(Dashboard!$I$4, ('Lookups and Calculations'!$F$9) / (1 - 'Lookups and Calculations'!$F$10), 'Lookups and Calculations'!$F$9)</f>
        <v>1951878.888340465</v>
      </c>
      <c r="H9623" s="12">
        <f t="shared" si="300"/>
        <v>0</v>
      </c>
      <c r="I9623" s="12">
        <f t="shared" si="301"/>
        <v>0</v>
      </c>
      <c r="J9623" s="13">
        <f>(1 - Dashboard!$I$9) * H9623 * Dashboard!$I$8 * 'Lookups and Calculations'!$F$12</f>
        <v>0</v>
      </c>
      <c r="K9623" s="12">
        <f>(1 - Dashboard!$I$11) * I9623 * Dashboard!$I$10 * 'Lookups and Calculations'!$F$12</f>
        <v>0</v>
      </c>
      <c r="L9623" s="12">
        <f>(H9623 - I9623) * Dashboard!$I$13 * (Dashboard!$D$12 / 365) * 'Lookups and Calculations'!$F$12</f>
        <v>0</v>
      </c>
      <c r="M9623" s="3">
        <f>(G9623*2) * Dashboard!$I$13 * (Dashboard!$D$12 / 365) * 'Lookups and Calculations'!$F$12</f>
        <v>1602.0878730267946</v>
      </c>
      <c r="N9623" s="12">
        <f>H9623 * Dashboard!$I$14 * Dashboard!$I$15 * (Dashboard!$D$12 / 365) * 'Lookups and Calculations'!$F$12</f>
        <v>0</v>
      </c>
    </row>
    <row r="9624" spans="1:14" x14ac:dyDescent="0.35">
      <c r="A9624" s="2">
        <v>9623</v>
      </c>
      <c r="B9624" s="11">
        <v>-1.0188520805762664</v>
      </c>
      <c r="C9624" s="11">
        <v>-1.9890087318173317</v>
      </c>
      <c r="D9624" s="3">
        <f>B9624*Dashboard!$D$11*Dashboard!$D$10*SQRT(Dashboard!$D$12/365)</f>
        <v>-252962.39444990768</v>
      </c>
      <c r="E9624" s="3">
        <f>IF(Dashboard!$I$3,C9624*Dashboard!$E$11*Dashboard!$E$10*SQRT(Dashboard!$D$12/365),0)</f>
        <v>-987669.20336013113</v>
      </c>
      <c r="F9624" s="3">
        <f>D9624+IF(Dashboard!$I$3,E9624,0)</f>
        <v>-1240631.5978100388</v>
      </c>
      <c r="G9624" s="3">
        <f>IF(Dashboard!$I$4, ('Lookups and Calculations'!$F$9) / (1 - 'Lookups and Calculations'!$F$10), 'Lookups and Calculations'!$F$9)</f>
        <v>1951878.888340465</v>
      </c>
      <c r="H9624" s="12">
        <f t="shared" si="300"/>
        <v>0</v>
      </c>
      <c r="I9624" s="12">
        <f t="shared" si="301"/>
        <v>0</v>
      </c>
      <c r="J9624" s="13">
        <f>(1 - Dashboard!$I$9) * H9624 * Dashboard!$I$8 * 'Lookups and Calculations'!$F$12</f>
        <v>0</v>
      </c>
      <c r="K9624" s="12">
        <f>(1 - Dashboard!$I$11) * I9624 * Dashboard!$I$10 * 'Lookups and Calculations'!$F$12</f>
        <v>0</v>
      </c>
      <c r="L9624" s="12">
        <f>(H9624 - I9624) * Dashboard!$I$13 * (Dashboard!$D$12 / 365) * 'Lookups and Calculations'!$F$12</f>
        <v>0</v>
      </c>
      <c r="M9624" s="3">
        <f>(G9624*2) * Dashboard!$I$13 * (Dashboard!$D$12 / 365) * 'Lookups and Calculations'!$F$12</f>
        <v>1602.0878730267946</v>
      </c>
      <c r="N9624" s="12">
        <f>H9624 * Dashboard!$I$14 * Dashboard!$I$15 * (Dashboard!$D$12 / 365) * 'Lookups and Calculations'!$F$12</f>
        <v>0</v>
      </c>
    </row>
    <row r="9625" spans="1:14" x14ac:dyDescent="0.35">
      <c r="A9625" s="2">
        <v>9624</v>
      </c>
      <c r="B9625" s="11">
        <v>-0.37814823519651131</v>
      </c>
      <c r="C9625" s="11">
        <v>2.3814562503721635</v>
      </c>
      <c r="D9625" s="3">
        <f>B9625*Dashboard!$D$11*Dashboard!$D$10*SQRT(Dashboard!$D$12/365)</f>
        <v>-93887.311863967785</v>
      </c>
      <c r="E9625" s="3">
        <f>IF(Dashboard!$I$3,C9625*Dashboard!$E$11*Dashboard!$E$10*SQRT(Dashboard!$D$12/365),0)</f>
        <v>1182544.3297541507</v>
      </c>
      <c r="F9625" s="3">
        <f>D9625+IF(Dashboard!$I$3,E9625,0)</f>
        <v>1088657.017890183</v>
      </c>
      <c r="G9625" s="3">
        <f>IF(Dashboard!$I$4, ('Lookups and Calculations'!$F$9) / (1 - 'Lookups and Calculations'!$F$10), 'Lookups and Calculations'!$F$9)</f>
        <v>1951878.888340465</v>
      </c>
      <c r="H9625" s="12">
        <f t="shared" si="300"/>
        <v>0</v>
      </c>
      <c r="I9625" s="12">
        <f t="shared" si="301"/>
        <v>0</v>
      </c>
      <c r="J9625" s="13">
        <f>(1 - Dashboard!$I$9) * H9625 * Dashboard!$I$8 * 'Lookups and Calculations'!$F$12</f>
        <v>0</v>
      </c>
      <c r="K9625" s="12">
        <f>(1 - Dashboard!$I$11) * I9625 * Dashboard!$I$10 * 'Lookups and Calculations'!$F$12</f>
        <v>0</v>
      </c>
      <c r="L9625" s="12">
        <f>(H9625 - I9625) * Dashboard!$I$13 * (Dashboard!$D$12 / 365) * 'Lookups and Calculations'!$F$12</f>
        <v>0</v>
      </c>
      <c r="M9625" s="3">
        <f>(G9625*2) * Dashboard!$I$13 * (Dashboard!$D$12 / 365) * 'Lookups and Calculations'!$F$12</f>
        <v>1602.0878730267946</v>
      </c>
      <c r="N9625" s="12">
        <f>H9625 * Dashboard!$I$14 * Dashboard!$I$15 * (Dashboard!$D$12 / 365) * 'Lookups and Calculations'!$F$12</f>
        <v>0</v>
      </c>
    </row>
    <row r="9626" spans="1:14" x14ac:dyDescent="0.35">
      <c r="A9626" s="2">
        <v>9625</v>
      </c>
      <c r="B9626" s="11">
        <v>1.1890052910128224</v>
      </c>
      <c r="C9626" s="11">
        <v>0.59297966501702393</v>
      </c>
      <c r="D9626" s="3">
        <f>B9626*Dashboard!$D$11*Dashboard!$D$10*SQRT(Dashboard!$D$12/365)</f>
        <v>295208.33412647515</v>
      </c>
      <c r="E9626" s="3">
        <f>IF(Dashboard!$I$3,C9626*Dashboard!$E$11*Dashboard!$E$10*SQRT(Dashboard!$D$12/365),0)</f>
        <v>294452.07755372918</v>
      </c>
      <c r="F9626" s="3">
        <f>D9626+IF(Dashboard!$I$3,E9626,0)</f>
        <v>589660.41168020433</v>
      </c>
      <c r="G9626" s="3">
        <f>IF(Dashboard!$I$4, ('Lookups and Calculations'!$F$9) / (1 - 'Lookups and Calculations'!$F$10), 'Lookups and Calculations'!$F$9)</f>
        <v>1951878.888340465</v>
      </c>
      <c r="H9626" s="12">
        <f t="shared" si="300"/>
        <v>0</v>
      </c>
      <c r="I9626" s="12">
        <f t="shared" si="301"/>
        <v>0</v>
      </c>
      <c r="J9626" s="13">
        <f>(1 - Dashboard!$I$9) * H9626 * Dashboard!$I$8 * 'Lookups and Calculations'!$F$12</f>
        <v>0</v>
      </c>
      <c r="K9626" s="12">
        <f>(1 - Dashboard!$I$11) * I9626 * Dashboard!$I$10 * 'Lookups and Calculations'!$F$12</f>
        <v>0</v>
      </c>
      <c r="L9626" s="12">
        <f>(H9626 - I9626) * Dashboard!$I$13 * (Dashboard!$D$12 / 365) * 'Lookups and Calculations'!$F$12</f>
        <v>0</v>
      </c>
      <c r="M9626" s="3">
        <f>(G9626*2) * Dashboard!$I$13 * (Dashboard!$D$12 / 365) * 'Lookups and Calculations'!$F$12</f>
        <v>1602.0878730267946</v>
      </c>
      <c r="N9626" s="12">
        <f>H9626 * Dashboard!$I$14 * Dashboard!$I$15 * (Dashboard!$D$12 / 365) * 'Lookups and Calculations'!$F$12</f>
        <v>0</v>
      </c>
    </row>
    <row r="9627" spans="1:14" x14ac:dyDescent="0.35">
      <c r="A9627" s="2">
        <v>9626</v>
      </c>
      <c r="B9627" s="11">
        <v>1.0133092096614509</v>
      </c>
      <c r="C9627" s="11">
        <v>2.3117487966077883</v>
      </c>
      <c r="D9627" s="3">
        <f>B9627*Dashboard!$D$11*Dashboard!$D$10*SQRT(Dashboard!$D$12/365)</f>
        <v>251586.20066724846</v>
      </c>
      <c r="E9627" s="3">
        <f>IF(Dashboard!$I$3,C9627*Dashboard!$E$11*Dashboard!$E$10*SQRT(Dashboard!$D$12/365),0)</f>
        <v>1147930.1502252261</v>
      </c>
      <c r="F9627" s="3">
        <f>D9627+IF(Dashboard!$I$3,E9627,0)</f>
        <v>1399516.3508924744</v>
      </c>
      <c r="G9627" s="3">
        <f>IF(Dashboard!$I$4, ('Lookups and Calculations'!$F$9) / (1 - 'Lookups and Calculations'!$F$10), 'Lookups and Calculations'!$F$9)</f>
        <v>1951878.888340465</v>
      </c>
      <c r="H9627" s="12">
        <f t="shared" si="300"/>
        <v>0</v>
      </c>
      <c r="I9627" s="12">
        <f t="shared" si="301"/>
        <v>0</v>
      </c>
      <c r="J9627" s="13">
        <f>(1 - Dashboard!$I$9) * H9627 * Dashboard!$I$8 * 'Lookups and Calculations'!$F$12</f>
        <v>0</v>
      </c>
      <c r="K9627" s="12">
        <f>(1 - Dashboard!$I$11) * I9627 * Dashboard!$I$10 * 'Lookups and Calculations'!$F$12</f>
        <v>0</v>
      </c>
      <c r="L9627" s="12">
        <f>(H9627 - I9627) * Dashboard!$I$13 * (Dashboard!$D$12 / 365) * 'Lookups and Calculations'!$F$12</f>
        <v>0</v>
      </c>
      <c r="M9627" s="3">
        <f>(G9627*2) * Dashboard!$I$13 * (Dashboard!$D$12 / 365) * 'Lookups and Calculations'!$F$12</f>
        <v>1602.0878730267946</v>
      </c>
      <c r="N9627" s="12">
        <f>H9627 * Dashboard!$I$14 * Dashboard!$I$15 * (Dashboard!$D$12 / 365) * 'Lookups and Calculations'!$F$12</f>
        <v>0</v>
      </c>
    </row>
    <row r="9628" spans="1:14" x14ac:dyDescent="0.35">
      <c r="A9628" s="2">
        <v>9627</v>
      </c>
      <c r="B9628" s="11">
        <v>0.57239008903045097</v>
      </c>
      <c r="C9628" s="11">
        <v>2.232996527634965</v>
      </c>
      <c r="D9628" s="3">
        <f>B9628*Dashboard!$D$11*Dashboard!$D$10*SQRT(Dashboard!$D$12/365)</f>
        <v>142114.02247777046</v>
      </c>
      <c r="E9628" s="3">
        <f>IF(Dashboard!$I$3,C9628*Dashboard!$E$11*Dashboard!$E$10*SQRT(Dashboard!$D$12/365),0)</f>
        <v>1108824.6452996023</v>
      </c>
      <c r="F9628" s="3">
        <f>D9628+IF(Dashboard!$I$3,E9628,0)</f>
        <v>1250938.6677773728</v>
      </c>
      <c r="G9628" s="3">
        <f>IF(Dashboard!$I$4, ('Lookups and Calculations'!$F$9) / (1 - 'Lookups and Calculations'!$F$10), 'Lookups and Calculations'!$F$9)</f>
        <v>1951878.888340465</v>
      </c>
      <c r="H9628" s="12">
        <f t="shared" si="300"/>
        <v>0</v>
      </c>
      <c r="I9628" s="12">
        <f t="shared" si="301"/>
        <v>0</v>
      </c>
      <c r="J9628" s="13">
        <f>(1 - Dashboard!$I$9) * H9628 * Dashboard!$I$8 * 'Lookups and Calculations'!$F$12</f>
        <v>0</v>
      </c>
      <c r="K9628" s="12">
        <f>(1 - Dashboard!$I$11) * I9628 * Dashboard!$I$10 * 'Lookups and Calculations'!$F$12</f>
        <v>0</v>
      </c>
      <c r="L9628" s="12">
        <f>(H9628 - I9628) * Dashboard!$I$13 * (Dashboard!$D$12 / 365) * 'Lookups and Calculations'!$F$12</f>
        <v>0</v>
      </c>
      <c r="M9628" s="3">
        <f>(G9628*2) * Dashboard!$I$13 * (Dashboard!$D$12 / 365) * 'Lookups and Calculations'!$F$12</f>
        <v>1602.0878730267946</v>
      </c>
      <c r="N9628" s="12">
        <f>H9628 * Dashboard!$I$14 * Dashboard!$I$15 * (Dashboard!$D$12 / 365) * 'Lookups and Calculations'!$F$12</f>
        <v>0</v>
      </c>
    </row>
    <row r="9629" spans="1:14" x14ac:dyDescent="0.35">
      <c r="A9629" s="2">
        <v>9628</v>
      </c>
      <c r="B9629" s="11">
        <v>-2.3911590000078169</v>
      </c>
      <c r="C9629" s="11">
        <v>1.1854275942781749</v>
      </c>
      <c r="D9629" s="3">
        <f>B9629*Dashboard!$D$11*Dashboard!$D$10*SQRT(Dashboard!$D$12/365)</f>
        <v>-593681.18069730571</v>
      </c>
      <c r="E9629" s="3">
        <f>IF(Dashboard!$I$3,C9629*Dashboard!$E$11*Dashboard!$E$10*SQRT(Dashboard!$D$12/365),0)</f>
        <v>588640.11452181381</v>
      </c>
      <c r="F9629" s="3">
        <f>D9629+IF(Dashboard!$I$3,E9629,0)</f>
        <v>-5041.0661754918983</v>
      </c>
      <c r="G9629" s="3">
        <f>IF(Dashboard!$I$4, ('Lookups and Calculations'!$F$9) / (1 - 'Lookups and Calculations'!$F$10), 'Lookups and Calculations'!$F$9)</f>
        <v>1951878.888340465</v>
      </c>
      <c r="H9629" s="12">
        <f t="shared" si="300"/>
        <v>0</v>
      </c>
      <c r="I9629" s="12">
        <f t="shared" si="301"/>
        <v>0</v>
      </c>
      <c r="J9629" s="13">
        <f>(1 - Dashboard!$I$9) * H9629 * Dashboard!$I$8 * 'Lookups and Calculations'!$F$12</f>
        <v>0</v>
      </c>
      <c r="K9629" s="12">
        <f>(1 - Dashboard!$I$11) * I9629 * Dashboard!$I$10 * 'Lookups and Calculations'!$F$12</f>
        <v>0</v>
      </c>
      <c r="L9629" s="12">
        <f>(H9629 - I9629) * Dashboard!$I$13 * (Dashboard!$D$12 / 365) * 'Lookups and Calculations'!$F$12</f>
        <v>0</v>
      </c>
      <c r="M9629" s="3">
        <f>(G9629*2) * Dashboard!$I$13 * (Dashboard!$D$12 / 365) * 'Lookups and Calculations'!$F$12</f>
        <v>1602.0878730267946</v>
      </c>
      <c r="N9629" s="12">
        <f>H9629 * Dashboard!$I$14 * Dashboard!$I$15 * (Dashboard!$D$12 / 365) * 'Lookups and Calculations'!$F$12</f>
        <v>0</v>
      </c>
    </row>
    <row r="9630" spans="1:14" x14ac:dyDescent="0.35">
      <c r="A9630" s="2">
        <v>9629</v>
      </c>
      <c r="B9630" s="11">
        <v>-1.0940940286104865</v>
      </c>
      <c r="C9630" s="11">
        <v>0.47348678522597198</v>
      </c>
      <c r="D9630" s="3">
        <f>B9630*Dashboard!$D$11*Dashboard!$D$10*SQRT(Dashboard!$D$12/365)</f>
        <v>-271643.59822881786</v>
      </c>
      <c r="E9630" s="3">
        <f>IF(Dashboard!$I$3,C9630*Dashboard!$E$11*Dashboard!$E$10*SQRT(Dashboard!$D$12/365),0)</f>
        <v>235116.27097705146</v>
      </c>
      <c r="F9630" s="3">
        <f>D9630+IF(Dashboard!$I$3,E9630,0)</f>
        <v>-36527.327251766401</v>
      </c>
      <c r="G9630" s="3">
        <f>IF(Dashboard!$I$4, ('Lookups and Calculations'!$F$9) / (1 - 'Lookups and Calculations'!$F$10), 'Lookups and Calculations'!$F$9)</f>
        <v>1951878.888340465</v>
      </c>
      <c r="H9630" s="12">
        <f t="shared" si="300"/>
        <v>0</v>
      </c>
      <c r="I9630" s="12">
        <f t="shared" si="301"/>
        <v>0</v>
      </c>
      <c r="J9630" s="13">
        <f>(1 - Dashboard!$I$9) * H9630 * Dashboard!$I$8 * 'Lookups and Calculations'!$F$12</f>
        <v>0</v>
      </c>
      <c r="K9630" s="12">
        <f>(1 - Dashboard!$I$11) * I9630 * Dashboard!$I$10 * 'Lookups and Calculations'!$F$12</f>
        <v>0</v>
      </c>
      <c r="L9630" s="12">
        <f>(H9630 - I9630) * Dashboard!$I$13 * (Dashboard!$D$12 / 365) * 'Lookups and Calculations'!$F$12</f>
        <v>0</v>
      </c>
      <c r="M9630" s="3">
        <f>(G9630*2) * Dashboard!$I$13 * (Dashboard!$D$12 / 365) * 'Lookups and Calculations'!$F$12</f>
        <v>1602.0878730267946</v>
      </c>
      <c r="N9630" s="12">
        <f>H9630 * Dashboard!$I$14 * Dashboard!$I$15 * (Dashboard!$D$12 / 365) * 'Lookups and Calculations'!$F$12</f>
        <v>0</v>
      </c>
    </row>
    <row r="9631" spans="1:14" x14ac:dyDescent="0.35">
      <c r="A9631" s="2">
        <v>9630</v>
      </c>
      <c r="B9631" s="11">
        <v>-0.51014116277506871</v>
      </c>
      <c r="C9631" s="11">
        <v>-1.2871023823756336</v>
      </c>
      <c r="D9631" s="3">
        <f>B9631*Dashboard!$D$11*Dashboard!$D$10*SQRT(Dashboard!$D$12/365)</f>
        <v>-126658.74909933179</v>
      </c>
      <c r="E9631" s="3">
        <f>IF(Dashboard!$I$3,C9631*Dashboard!$E$11*Dashboard!$E$10*SQRT(Dashboard!$D$12/365),0)</f>
        <v>-639128.10653292667</v>
      </c>
      <c r="F9631" s="3">
        <f>D9631+IF(Dashboard!$I$3,E9631,0)</f>
        <v>-765786.85563225846</v>
      </c>
      <c r="G9631" s="3">
        <f>IF(Dashboard!$I$4, ('Lookups and Calculations'!$F$9) / (1 - 'Lookups and Calculations'!$F$10), 'Lookups and Calculations'!$F$9)</f>
        <v>1951878.888340465</v>
      </c>
      <c r="H9631" s="12">
        <f t="shared" si="300"/>
        <v>0</v>
      </c>
      <c r="I9631" s="12">
        <f t="shared" si="301"/>
        <v>0</v>
      </c>
      <c r="J9631" s="13">
        <f>(1 - Dashboard!$I$9) * H9631 * Dashboard!$I$8 * 'Lookups and Calculations'!$F$12</f>
        <v>0</v>
      </c>
      <c r="K9631" s="12">
        <f>(1 - Dashboard!$I$11) * I9631 * Dashboard!$I$10 * 'Lookups and Calculations'!$F$12</f>
        <v>0</v>
      </c>
      <c r="L9631" s="12">
        <f>(H9631 - I9631) * Dashboard!$I$13 * (Dashboard!$D$12 / 365) * 'Lookups and Calculations'!$F$12</f>
        <v>0</v>
      </c>
      <c r="M9631" s="3">
        <f>(G9631*2) * Dashboard!$I$13 * (Dashboard!$D$12 / 365) * 'Lookups and Calculations'!$F$12</f>
        <v>1602.0878730267946</v>
      </c>
      <c r="N9631" s="12">
        <f>H9631 * Dashboard!$I$14 * Dashboard!$I$15 * (Dashboard!$D$12 / 365) * 'Lookups and Calculations'!$F$12</f>
        <v>0</v>
      </c>
    </row>
    <row r="9632" spans="1:14" x14ac:dyDescent="0.35">
      <c r="A9632" s="2">
        <v>9631</v>
      </c>
      <c r="B9632" s="11">
        <v>-0.21206551055852468</v>
      </c>
      <c r="C9632" s="11">
        <v>-0.50990549240883543</v>
      </c>
      <c r="D9632" s="3">
        <f>B9632*Dashboard!$D$11*Dashboard!$D$10*SQRT(Dashboard!$D$12/365)</f>
        <v>-52651.999592310793</v>
      </c>
      <c r="E9632" s="3">
        <f>IF(Dashboard!$I$3,C9632*Dashboard!$E$11*Dashboard!$E$10*SQRT(Dashboard!$D$12/365),0)</f>
        <v>-253200.47288894537</v>
      </c>
      <c r="F9632" s="3">
        <f>D9632+IF(Dashboard!$I$3,E9632,0)</f>
        <v>-305852.47248125618</v>
      </c>
      <c r="G9632" s="3">
        <f>IF(Dashboard!$I$4, ('Lookups and Calculations'!$F$9) / (1 - 'Lookups and Calculations'!$F$10), 'Lookups and Calculations'!$F$9)</f>
        <v>1951878.888340465</v>
      </c>
      <c r="H9632" s="12">
        <f t="shared" si="300"/>
        <v>0</v>
      </c>
      <c r="I9632" s="12">
        <f t="shared" si="301"/>
        <v>0</v>
      </c>
      <c r="J9632" s="13">
        <f>(1 - Dashboard!$I$9) * H9632 * Dashboard!$I$8 * 'Lookups and Calculations'!$F$12</f>
        <v>0</v>
      </c>
      <c r="K9632" s="12">
        <f>(1 - Dashboard!$I$11) * I9632 * Dashboard!$I$10 * 'Lookups and Calculations'!$F$12</f>
        <v>0</v>
      </c>
      <c r="L9632" s="12">
        <f>(H9632 - I9632) * Dashboard!$I$13 * (Dashboard!$D$12 / 365) * 'Lookups and Calculations'!$F$12</f>
        <v>0</v>
      </c>
      <c r="M9632" s="3">
        <f>(G9632*2) * Dashboard!$I$13 * (Dashboard!$D$12 / 365) * 'Lookups and Calculations'!$F$12</f>
        <v>1602.0878730267946</v>
      </c>
      <c r="N9632" s="12">
        <f>H9632 * Dashboard!$I$14 * Dashboard!$I$15 * (Dashboard!$D$12 / 365) * 'Lookups and Calculations'!$F$12</f>
        <v>0</v>
      </c>
    </row>
    <row r="9633" spans="1:14" x14ac:dyDescent="0.35">
      <c r="A9633" s="2">
        <v>9632</v>
      </c>
      <c r="B9633" s="11">
        <v>-0.50897278777053534</v>
      </c>
      <c r="C9633" s="11">
        <v>0.64225723424370329</v>
      </c>
      <c r="D9633" s="3">
        <f>B9633*Dashboard!$D$11*Dashboard!$D$10*SQRT(Dashboard!$D$12/365)</f>
        <v>-126368.6628891775</v>
      </c>
      <c r="E9633" s="3">
        <f>IF(Dashboard!$I$3,C9633*Dashboard!$E$11*Dashboard!$E$10*SQRT(Dashboard!$D$12/365),0)</f>
        <v>318921.52143453556</v>
      </c>
      <c r="F9633" s="3">
        <f>D9633+IF(Dashboard!$I$3,E9633,0)</f>
        <v>192552.85854535806</v>
      </c>
      <c r="G9633" s="3">
        <f>IF(Dashboard!$I$4, ('Lookups and Calculations'!$F$9) / (1 - 'Lookups and Calculations'!$F$10), 'Lookups and Calculations'!$F$9)</f>
        <v>1951878.888340465</v>
      </c>
      <c r="H9633" s="12">
        <f t="shared" si="300"/>
        <v>0</v>
      </c>
      <c r="I9633" s="12">
        <f t="shared" si="301"/>
        <v>0</v>
      </c>
      <c r="J9633" s="13">
        <f>(1 - Dashboard!$I$9) * H9633 * Dashboard!$I$8 * 'Lookups and Calculations'!$F$12</f>
        <v>0</v>
      </c>
      <c r="K9633" s="12">
        <f>(1 - Dashboard!$I$11) * I9633 * Dashboard!$I$10 * 'Lookups and Calculations'!$F$12</f>
        <v>0</v>
      </c>
      <c r="L9633" s="12">
        <f>(H9633 - I9633) * Dashboard!$I$13 * (Dashboard!$D$12 / 365) * 'Lookups and Calculations'!$F$12</f>
        <v>0</v>
      </c>
      <c r="M9633" s="3">
        <f>(G9633*2) * Dashboard!$I$13 * (Dashboard!$D$12 / 365) * 'Lookups and Calculations'!$F$12</f>
        <v>1602.0878730267946</v>
      </c>
      <c r="N9633" s="12">
        <f>H9633 * Dashboard!$I$14 * Dashboard!$I$15 * (Dashboard!$D$12 / 365) * 'Lookups and Calculations'!$F$12</f>
        <v>0</v>
      </c>
    </row>
    <row r="9634" spans="1:14" x14ac:dyDescent="0.35">
      <c r="A9634" s="2">
        <v>9633</v>
      </c>
      <c r="B9634" s="11">
        <v>0.91018690949058223</v>
      </c>
      <c r="C9634" s="11">
        <v>-0.3217000383318368</v>
      </c>
      <c r="D9634" s="3">
        <f>B9634*Dashboard!$D$11*Dashboard!$D$10*SQRT(Dashboard!$D$12/365)</f>
        <v>225982.8138069589</v>
      </c>
      <c r="E9634" s="3">
        <f>IF(Dashboard!$I$3,C9634*Dashboard!$E$11*Dashboard!$E$10*SQRT(Dashboard!$D$12/365),0)</f>
        <v>-159744.50765222139</v>
      </c>
      <c r="F9634" s="3">
        <f>D9634+IF(Dashboard!$I$3,E9634,0)</f>
        <v>66238.306154737511</v>
      </c>
      <c r="G9634" s="3">
        <f>IF(Dashboard!$I$4, ('Lookups and Calculations'!$F$9) / (1 - 'Lookups and Calculations'!$F$10), 'Lookups and Calculations'!$F$9)</f>
        <v>1951878.888340465</v>
      </c>
      <c r="H9634" s="12">
        <f t="shared" si="300"/>
        <v>0</v>
      </c>
      <c r="I9634" s="12">
        <f t="shared" si="301"/>
        <v>0</v>
      </c>
      <c r="J9634" s="13">
        <f>(1 - Dashboard!$I$9) * H9634 * Dashboard!$I$8 * 'Lookups and Calculations'!$F$12</f>
        <v>0</v>
      </c>
      <c r="K9634" s="12">
        <f>(1 - Dashboard!$I$11) * I9634 * Dashboard!$I$10 * 'Lookups and Calculations'!$F$12</f>
        <v>0</v>
      </c>
      <c r="L9634" s="12">
        <f>(H9634 - I9634) * Dashboard!$I$13 * (Dashboard!$D$12 / 365) * 'Lookups and Calculations'!$F$12</f>
        <v>0</v>
      </c>
      <c r="M9634" s="3">
        <f>(G9634*2) * Dashboard!$I$13 * (Dashboard!$D$12 / 365) * 'Lookups and Calculations'!$F$12</f>
        <v>1602.0878730267946</v>
      </c>
      <c r="N9634" s="12">
        <f>H9634 * Dashboard!$I$14 * Dashboard!$I$15 * (Dashboard!$D$12 / 365) * 'Lookups and Calculations'!$F$12</f>
        <v>0</v>
      </c>
    </row>
    <row r="9635" spans="1:14" x14ac:dyDescent="0.35">
      <c r="A9635" s="2">
        <v>9634</v>
      </c>
      <c r="B9635" s="11">
        <v>4.8166566719085785E-2</v>
      </c>
      <c r="C9635" s="11">
        <v>-1.3551740508362862</v>
      </c>
      <c r="D9635" s="3">
        <f>B9635*Dashboard!$D$11*Dashboard!$D$10*SQRT(Dashboard!$D$12/365)</f>
        <v>11958.88027514227</v>
      </c>
      <c r="E9635" s="3">
        <f>IF(Dashboard!$I$3,C9635*Dashboard!$E$11*Dashboard!$E$10*SQRT(Dashboard!$D$12/365),0)</f>
        <v>-672930.01473194105</v>
      </c>
      <c r="F9635" s="3">
        <f>D9635+IF(Dashboard!$I$3,E9635,0)</f>
        <v>-660971.13445679878</v>
      </c>
      <c r="G9635" s="3">
        <f>IF(Dashboard!$I$4, ('Lookups and Calculations'!$F$9) / (1 - 'Lookups and Calculations'!$F$10), 'Lookups and Calculations'!$F$9)</f>
        <v>1951878.888340465</v>
      </c>
      <c r="H9635" s="12">
        <f t="shared" si="300"/>
        <v>0</v>
      </c>
      <c r="I9635" s="12">
        <f t="shared" si="301"/>
        <v>0</v>
      </c>
      <c r="J9635" s="13">
        <f>(1 - Dashboard!$I$9) * H9635 * Dashboard!$I$8 * 'Lookups and Calculations'!$F$12</f>
        <v>0</v>
      </c>
      <c r="K9635" s="12">
        <f>(1 - Dashboard!$I$11) * I9635 * Dashboard!$I$10 * 'Lookups and Calculations'!$F$12</f>
        <v>0</v>
      </c>
      <c r="L9635" s="12">
        <f>(H9635 - I9635) * Dashboard!$I$13 * (Dashboard!$D$12 / 365) * 'Lookups and Calculations'!$F$12</f>
        <v>0</v>
      </c>
      <c r="M9635" s="3">
        <f>(G9635*2) * Dashboard!$I$13 * (Dashboard!$D$12 / 365) * 'Lookups and Calculations'!$F$12</f>
        <v>1602.0878730267946</v>
      </c>
      <c r="N9635" s="12">
        <f>H9635 * Dashboard!$I$14 * Dashboard!$I$15 * (Dashboard!$D$12 / 365) * 'Lookups and Calculations'!$F$12</f>
        <v>0</v>
      </c>
    </row>
    <row r="9636" spans="1:14" x14ac:dyDescent="0.35">
      <c r="A9636" s="2">
        <v>9635</v>
      </c>
      <c r="B9636" s="11">
        <v>-1.5890040693317355</v>
      </c>
      <c r="C9636" s="11">
        <v>-1.4971092112140472</v>
      </c>
      <c r="D9636" s="3">
        <f>B9636*Dashboard!$D$11*Dashboard!$D$10*SQRT(Dashboard!$D$12/365)</f>
        <v>-394520.73743762088</v>
      </c>
      <c r="E9636" s="3">
        <f>IF(Dashboard!$I$3,C9636*Dashboard!$E$11*Dashboard!$E$10*SQRT(Dashboard!$D$12/365),0)</f>
        <v>-743409.83944895503</v>
      </c>
      <c r="F9636" s="3">
        <f>D9636+IF(Dashboard!$I$3,E9636,0)</f>
        <v>-1137930.5768865759</v>
      </c>
      <c r="G9636" s="3">
        <f>IF(Dashboard!$I$4, ('Lookups and Calculations'!$F$9) / (1 - 'Lookups and Calculations'!$F$10), 'Lookups and Calculations'!$F$9)</f>
        <v>1951878.888340465</v>
      </c>
      <c r="H9636" s="12">
        <f t="shared" si="300"/>
        <v>0</v>
      </c>
      <c r="I9636" s="12">
        <f t="shared" si="301"/>
        <v>0</v>
      </c>
      <c r="J9636" s="13">
        <f>(1 - Dashboard!$I$9) * H9636 * Dashboard!$I$8 * 'Lookups and Calculations'!$F$12</f>
        <v>0</v>
      </c>
      <c r="K9636" s="12">
        <f>(1 - Dashboard!$I$11) * I9636 * Dashboard!$I$10 * 'Lookups and Calculations'!$F$12</f>
        <v>0</v>
      </c>
      <c r="L9636" s="12">
        <f>(H9636 - I9636) * Dashboard!$I$13 * (Dashboard!$D$12 / 365) * 'Lookups and Calculations'!$F$12</f>
        <v>0</v>
      </c>
      <c r="M9636" s="3">
        <f>(G9636*2) * Dashboard!$I$13 * (Dashboard!$D$12 / 365) * 'Lookups and Calculations'!$F$12</f>
        <v>1602.0878730267946</v>
      </c>
      <c r="N9636" s="12">
        <f>H9636 * Dashboard!$I$14 * Dashboard!$I$15 * (Dashboard!$D$12 / 365) * 'Lookups and Calculations'!$F$12</f>
        <v>0</v>
      </c>
    </row>
    <row r="9637" spans="1:14" x14ac:dyDescent="0.35">
      <c r="A9637" s="2">
        <v>9636</v>
      </c>
      <c r="B9637" s="11">
        <v>-6.8664906974030659E-2</v>
      </c>
      <c r="C9637" s="11">
        <v>-0.31316017469501561</v>
      </c>
      <c r="D9637" s="3">
        <f>B9637*Dashboard!$D$11*Dashboard!$D$10*SQRT(Dashboard!$D$12/365)</f>
        <v>-17048.24440561247</v>
      </c>
      <c r="E9637" s="3">
        <f>IF(Dashboard!$I$3,C9637*Dashboard!$E$11*Dashboard!$E$10*SQRT(Dashboard!$D$12/365),0)</f>
        <v>-155503.92279200471</v>
      </c>
      <c r="F9637" s="3">
        <f>D9637+IF(Dashboard!$I$3,E9637,0)</f>
        <v>-172552.16719761718</v>
      </c>
      <c r="G9637" s="3">
        <f>IF(Dashboard!$I$4, ('Lookups and Calculations'!$F$9) / (1 - 'Lookups and Calculations'!$F$10), 'Lookups and Calculations'!$F$9)</f>
        <v>1951878.888340465</v>
      </c>
      <c r="H9637" s="12">
        <f t="shared" si="300"/>
        <v>0</v>
      </c>
      <c r="I9637" s="12">
        <f t="shared" si="301"/>
        <v>0</v>
      </c>
      <c r="J9637" s="13">
        <f>(1 - Dashboard!$I$9) * H9637 * Dashboard!$I$8 * 'Lookups and Calculations'!$F$12</f>
        <v>0</v>
      </c>
      <c r="K9637" s="12">
        <f>(1 - Dashboard!$I$11) * I9637 * Dashboard!$I$10 * 'Lookups and Calculations'!$F$12</f>
        <v>0</v>
      </c>
      <c r="L9637" s="12">
        <f>(H9637 - I9637) * Dashboard!$I$13 * (Dashboard!$D$12 / 365) * 'Lookups and Calculations'!$F$12</f>
        <v>0</v>
      </c>
      <c r="M9637" s="3">
        <f>(G9637*2) * Dashboard!$I$13 * (Dashboard!$D$12 / 365) * 'Lookups and Calculations'!$F$12</f>
        <v>1602.0878730267946</v>
      </c>
      <c r="N9637" s="12">
        <f>H9637 * Dashboard!$I$14 * Dashboard!$I$15 * (Dashboard!$D$12 / 365) * 'Lookups and Calculations'!$F$12</f>
        <v>0</v>
      </c>
    </row>
    <row r="9638" spans="1:14" x14ac:dyDescent="0.35">
      <c r="A9638" s="2">
        <v>9637</v>
      </c>
      <c r="B9638" s="11">
        <v>2.285554485976339</v>
      </c>
      <c r="C9638" s="11">
        <v>-1.1971914853283663</v>
      </c>
      <c r="D9638" s="3">
        <f>B9638*Dashboard!$D$11*Dashboard!$D$10*SQRT(Dashboard!$D$12/365)</f>
        <v>567461.50539467286</v>
      </c>
      <c r="E9638" s="3">
        <f>IF(Dashboard!$I$3,C9638*Dashboard!$E$11*Dashboard!$E$10*SQRT(Dashboard!$D$12/365),0)</f>
        <v>-594481.63382542285</v>
      </c>
      <c r="F9638" s="3">
        <f>D9638+IF(Dashboard!$I$3,E9638,0)</f>
        <v>-27020.128430749988</v>
      </c>
      <c r="G9638" s="3">
        <f>IF(Dashboard!$I$4, ('Lookups and Calculations'!$F$9) / (1 - 'Lookups and Calculations'!$F$10), 'Lookups and Calculations'!$F$9)</f>
        <v>1951878.888340465</v>
      </c>
      <c r="H9638" s="12">
        <f t="shared" si="300"/>
        <v>0</v>
      </c>
      <c r="I9638" s="12">
        <f t="shared" si="301"/>
        <v>0</v>
      </c>
      <c r="J9638" s="13">
        <f>(1 - Dashboard!$I$9) * H9638 * Dashboard!$I$8 * 'Lookups and Calculations'!$F$12</f>
        <v>0</v>
      </c>
      <c r="K9638" s="12">
        <f>(1 - Dashboard!$I$11) * I9638 * Dashboard!$I$10 * 'Lookups and Calculations'!$F$12</f>
        <v>0</v>
      </c>
      <c r="L9638" s="12">
        <f>(H9638 - I9638) * Dashboard!$I$13 * (Dashboard!$D$12 / 365) * 'Lookups and Calculations'!$F$12</f>
        <v>0</v>
      </c>
      <c r="M9638" s="3">
        <f>(G9638*2) * Dashboard!$I$13 * (Dashboard!$D$12 / 365) * 'Lookups and Calculations'!$F$12</f>
        <v>1602.0878730267946</v>
      </c>
      <c r="N9638" s="12">
        <f>H9638 * Dashboard!$I$14 * Dashboard!$I$15 * (Dashboard!$D$12 / 365) * 'Lookups and Calculations'!$F$12</f>
        <v>0</v>
      </c>
    </row>
    <row r="9639" spans="1:14" x14ac:dyDescent="0.35">
      <c r="A9639" s="2">
        <v>9638</v>
      </c>
      <c r="B9639" s="11">
        <v>-1.7921300884687648</v>
      </c>
      <c r="C9639" s="11">
        <v>0.86912373959012368</v>
      </c>
      <c r="D9639" s="3">
        <f>B9639*Dashboard!$D$11*Dashboard!$D$10*SQRT(Dashboard!$D$12/365)</f>
        <v>-444953.22430746973</v>
      </c>
      <c r="E9639" s="3">
        <f>IF(Dashboard!$I$3,C9639*Dashboard!$E$11*Dashboard!$E$10*SQRT(Dashboard!$D$12/365),0)</f>
        <v>431575.15488533844</v>
      </c>
      <c r="F9639" s="3">
        <f>D9639+IF(Dashboard!$I$3,E9639,0)</f>
        <v>-13378.069422131288</v>
      </c>
      <c r="G9639" s="3">
        <f>IF(Dashboard!$I$4, ('Lookups and Calculations'!$F$9) / (1 - 'Lookups and Calculations'!$F$10), 'Lookups and Calculations'!$F$9)</f>
        <v>1951878.888340465</v>
      </c>
      <c r="H9639" s="12">
        <f t="shared" si="300"/>
        <v>0</v>
      </c>
      <c r="I9639" s="12">
        <f t="shared" si="301"/>
        <v>0</v>
      </c>
      <c r="J9639" s="13">
        <f>(1 - Dashboard!$I$9) * H9639 * Dashboard!$I$8 * 'Lookups and Calculations'!$F$12</f>
        <v>0</v>
      </c>
      <c r="K9639" s="12">
        <f>(1 - Dashboard!$I$11) * I9639 * Dashboard!$I$10 * 'Lookups and Calculations'!$F$12</f>
        <v>0</v>
      </c>
      <c r="L9639" s="12">
        <f>(H9639 - I9639) * Dashboard!$I$13 * (Dashboard!$D$12 / 365) * 'Lookups and Calculations'!$F$12</f>
        <v>0</v>
      </c>
      <c r="M9639" s="3">
        <f>(G9639*2) * Dashboard!$I$13 * (Dashboard!$D$12 / 365) * 'Lookups and Calculations'!$F$12</f>
        <v>1602.0878730267946</v>
      </c>
      <c r="N9639" s="12">
        <f>H9639 * Dashboard!$I$14 * Dashboard!$I$15 * (Dashboard!$D$12 / 365) * 'Lookups and Calculations'!$F$12</f>
        <v>0</v>
      </c>
    </row>
    <row r="9640" spans="1:14" x14ac:dyDescent="0.35">
      <c r="A9640" s="2">
        <v>9639</v>
      </c>
      <c r="B9640" s="11">
        <v>0.20272270801622466</v>
      </c>
      <c r="C9640" s="11">
        <v>1.5722456062923762</v>
      </c>
      <c r="D9640" s="3">
        <f>B9640*Dashboard!$D$11*Dashboard!$D$10*SQRT(Dashboard!$D$12/365)</f>
        <v>50332.35207229379</v>
      </c>
      <c r="E9640" s="3">
        <f>IF(Dashboard!$I$3,C9640*Dashboard!$E$11*Dashboard!$E$10*SQRT(Dashboard!$D$12/365),0)</f>
        <v>780719.83325806248</v>
      </c>
      <c r="F9640" s="3">
        <f>D9640+IF(Dashboard!$I$3,E9640,0)</f>
        <v>831052.18533035624</v>
      </c>
      <c r="G9640" s="3">
        <f>IF(Dashboard!$I$4, ('Lookups and Calculations'!$F$9) / (1 - 'Lookups and Calculations'!$F$10), 'Lookups and Calculations'!$F$9)</f>
        <v>1951878.888340465</v>
      </c>
      <c r="H9640" s="12">
        <f t="shared" si="300"/>
        <v>0</v>
      </c>
      <c r="I9640" s="12">
        <f t="shared" si="301"/>
        <v>0</v>
      </c>
      <c r="J9640" s="13">
        <f>(1 - Dashboard!$I$9) * H9640 * Dashboard!$I$8 * 'Lookups and Calculations'!$F$12</f>
        <v>0</v>
      </c>
      <c r="K9640" s="12">
        <f>(1 - Dashboard!$I$11) * I9640 * Dashboard!$I$10 * 'Lookups and Calculations'!$F$12</f>
        <v>0</v>
      </c>
      <c r="L9640" s="12">
        <f>(H9640 - I9640) * Dashboard!$I$13 * (Dashboard!$D$12 / 365) * 'Lookups and Calculations'!$F$12</f>
        <v>0</v>
      </c>
      <c r="M9640" s="3">
        <f>(G9640*2) * Dashboard!$I$13 * (Dashboard!$D$12 / 365) * 'Lookups and Calculations'!$F$12</f>
        <v>1602.0878730267946</v>
      </c>
      <c r="N9640" s="12">
        <f>H9640 * Dashboard!$I$14 * Dashboard!$I$15 * (Dashboard!$D$12 / 365) * 'Lookups and Calculations'!$F$12</f>
        <v>0</v>
      </c>
    </row>
    <row r="9641" spans="1:14" x14ac:dyDescent="0.35">
      <c r="A9641" s="2">
        <v>9640</v>
      </c>
      <c r="B9641" s="11">
        <v>-2.5932178488879698</v>
      </c>
      <c r="C9641" s="11">
        <v>0.87969157814504251</v>
      </c>
      <c r="D9641" s="3">
        <f>B9641*Dashboard!$D$11*Dashboard!$D$10*SQRT(Dashboard!$D$12/365)</f>
        <v>-643848.70865053474</v>
      </c>
      <c r="E9641" s="3">
        <f>IF(Dashboard!$I$3,C9641*Dashboard!$E$11*Dashboard!$E$10*SQRT(Dashboard!$D$12/365),0)</f>
        <v>436822.75813604845</v>
      </c>
      <c r="F9641" s="3">
        <f>D9641+IF(Dashboard!$I$3,E9641,0)</f>
        <v>-207025.95051448629</v>
      </c>
      <c r="G9641" s="3">
        <f>IF(Dashboard!$I$4, ('Lookups and Calculations'!$F$9) / (1 - 'Lookups and Calculations'!$F$10), 'Lookups and Calculations'!$F$9)</f>
        <v>1951878.888340465</v>
      </c>
      <c r="H9641" s="12">
        <f t="shared" si="300"/>
        <v>0</v>
      </c>
      <c r="I9641" s="12">
        <f t="shared" si="301"/>
        <v>0</v>
      </c>
      <c r="J9641" s="13">
        <f>(1 - Dashboard!$I$9) * H9641 * Dashboard!$I$8 * 'Lookups and Calculations'!$F$12</f>
        <v>0</v>
      </c>
      <c r="K9641" s="12">
        <f>(1 - Dashboard!$I$11) * I9641 * Dashboard!$I$10 * 'Lookups and Calculations'!$F$12</f>
        <v>0</v>
      </c>
      <c r="L9641" s="12">
        <f>(H9641 - I9641) * Dashboard!$I$13 * (Dashboard!$D$12 / 365) * 'Lookups and Calculations'!$F$12</f>
        <v>0</v>
      </c>
      <c r="M9641" s="3">
        <f>(G9641*2) * Dashboard!$I$13 * (Dashboard!$D$12 / 365) * 'Lookups and Calculations'!$F$12</f>
        <v>1602.0878730267946</v>
      </c>
      <c r="N9641" s="12">
        <f>H9641 * Dashboard!$I$14 * Dashboard!$I$15 * (Dashboard!$D$12 / 365) * 'Lookups and Calculations'!$F$12</f>
        <v>0</v>
      </c>
    </row>
    <row r="9642" spans="1:14" x14ac:dyDescent="0.35">
      <c r="A9642" s="2">
        <v>9641</v>
      </c>
      <c r="B9642" s="11">
        <v>-1.2856510064052977</v>
      </c>
      <c r="C9642" s="11">
        <v>-1.6218798678795634</v>
      </c>
      <c r="D9642" s="3">
        <f>B9642*Dashboard!$D$11*Dashboard!$D$10*SQRT(Dashboard!$D$12/365)</f>
        <v>-319203.70307657553</v>
      </c>
      <c r="E9642" s="3">
        <f>IF(Dashboard!$I$3,C9642*Dashboard!$E$11*Dashboard!$E$10*SQRT(Dashboard!$D$12/365),0)</f>
        <v>-805366.3975576543</v>
      </c>
      <c r="F9642" s="3">
        <f>D9642+IF(Dashboard!$I$3,E9642,0)</f>
        <v>-1124570.1006342298</v>
      </c>
      <c r="G9642" s="3">
        <f>IF(Dashboard!$I$4, ('Lookups and Calculations'!$F$9) / (1 - 'Lookups and Calculations'!$F$10), 'Lookups and Calculations'!$F$9)</f>
        <v>1951878.888340465</v>
      </c>
      <c r="H9642" s="12">
        <f t="shared" si="300"/>
        <v>0</v>
      </c>
      <c r="I9642" s="12">
        <f t="shared" si="301"/>
        <v>0</v>
      </c>
      <c r="J9642" s="13">
        <f>(1 - Dashboard!$I$9) * H9642 * Dashboard!$I$8 * 'Lookups and Calculations'!$F$12</f>
        <v>0</v>
      </c>
      <c r="K9642" s="12">
        <f>(1 - Dashboard!$I$11) * I9642 * Dashboard!$I$10 * 'Lookups and Calculations'!$F$12</f>
        <v>0</v>
      </c>
      <c r="L9642" s="12">
        <f>(H9642 - I9642) * Dashboard!$I$13 * (Dashboard!$D$12 / 365) * 'Lookups and Calculations'!$F$12</f>
        <v>0</v>
      </c>
      <c r="M9642" s="3">
        <f>(G9642*2) * Dashboard!$I$13 * (Dashboard!$D$12 / 365) * 'Lookups and Calculations'!$F$12</f>
        <v>1602.0878730267946</v>
      </c>
      <c r="N9642" s="12">
        <f>H9642 * Dashboard!$I$14 * Dashboard!$I$15 * (Dashboard!$D$12 / 365) * 'Lookups and Calculations'!$F$12</f>
        <v>0</v>
      </c>
    </row>
    <row r="9643" spans="1:14" x14ac:dyDescent="0.35">
      <c r="A9643" s="2">
        <v>9642</v>
      </c>
      <c r="B9643" s="11">
        <v>1.4183872274033944</v>
      </c>
      <c r="C9643" s="11">
        <v>0.16110014943209178</v>
      </c>
      <c r="D9643" s="3">
        <f>B9643*Dashboard!$D$11*Dashboard!$D$10*SQRT(Dashboard!$D$12/365)</f>
        <v>352159.68651523051</v>
      </c>
      <c r="E9643" s="3">
        <f>IF(Dashboard!$I$3,C9643*Dashboard!$E$11*Dashboard!$E$10*SQRT(Dashboard!$D$12/365),0)</f>
        <v>79996.45939483236</v>
      </c>
      <c r="F9643" s="3">
        <f>D9643+IF(Dashboard!$I$3,E9643,0)</f>
        <v>432156.14591006289</v>
      </c>
      <c r="G9643" s="3">
        <f>IF(Dashboard!$I$4, ('Lookups and Calculations'!$F$9) / (1 - 'Lookups and Calculations'!$F$10), 'Lookups and Calculations'!$F$9)</f>
        <v>1951878.888340465</v>
      </c>
      <c r="H9643" s="12">
        <f t="shared" si="300"/>
        <v>0</v>
      </c>
      <c r="I9643" s="12">
        <f t="shared" si="301"/>
        <v>0</v>
      </c>
      <c r="J9643" s="13">
        <f>(1 - Dashboard!$I$9) * H9643 * Dashboard!$I$8 * 'Lookups and Calculations'!$F$12</f>
        <v>0</v>
      </c>
      <c r="K9643" s="12">
        <f>(1 - Dashboard!$I$11) * I9643 * Dashboard!$I$10 * 'Lookups and Calculations'!$F$12</f>
        <v>0</v>
      </c>
      <c r="L9643" s="12">
        <f>(H9643 - I9643) * Dashboard!$I$13 * (Dashboard!$D$12 / 365) * 'Lookups and Calculations'!$F$12</f>
        <v>0</v>
      </c>
      <c r="M9643" s="3">
        <f>(G9643*2) * Dashboard!$I$13 * (Dashboard!$D$12 / 365) * 'Lookups and Calculations'!$F$12</f>
        <v>1602.0878730267946</v>
      </c>
      <c r="N9643" s="12">
        <f>H9643 * Dashboard!$I$14 * Dashboard!$I$15 * (Dashboard!$D$12 / 365) * 'Lookups and Calculations'!$F$12</f>
        <v>0</v>
      </c>
    </row>
    <row r="9644" spans="1:14" x14ac:dyDescent="0.35">
      <c r="A9644" s="2">
        <v>9643</v>
      </c>
      <c r="B9644" s="11">
        <v>0.18499557929973839</v>
      </c>
      <c r="C9644" s="11">
        <v>0.45724688707571925</v>
      </c>
      <c r="D9644" s="3">
        <f>B9644*Dashboard!$D$11*Dashboard!$D$10*SQRT(Dashboard!$D$12/365)</f>
        <v>45931.029238160947</v>
      </c>
      <c r="E9644" s="3">
        <f>IF(Dashboard!$I$3,C9644*Dashboard!$E$11*Dashboard!$E$10*SQRT(Dashboard!$D$12/365),0)</f>
        <v>227052.12977338038</v>
      </c>
      <c r="F9644" s="3">
        <f>D9644+IF(Dashboard!$I$3,E9644,0)</f>
        <v>272983.15901154134</v>
      </c>
      <c r="G9644" s="3">
        <f>IF(Dashboard!$I$4, ('Lookups and Calculations'!$F$9) / (1 - 'Lookups and Calculations'!$F$10), 'Lookups and Calculations'!$F$9)</f>
        <v>1951878.888340465</v>
      </c>
      <c r="H9644" s="12">
        <f t="shared" si="300"/>
        <v>0</v>
      </c>
      <c r="I9644" s="12">
        <f t="shared" si="301"/>
        <v>0</v>
      </c>
      <c r="J9644" s="13">
        <f>(1 - Dashboard!$I$9) * H9644 * Dashboard!$I$8 * 'Lookups and Calculations'!$F$12</f>
        <v>0</v>
      </c>
      <c r="K9644" s="12">
        <f>(1 - Dashboard!$I$11) * I9644 * Dashboard!$I$10 * 'Lookups and Calculations'!$F$12</f>
        <v>0</v>
      </c>
      <c r="L9644" s="12">
        <f>(H9644 - I9644) * Dashboard!$I$13 * (Dashboard!$D$12 / 365) * 'Lookups and Calculations'!$F$12</f>
        <v>0</v>
      </c>
      <c r="M9644" s="3">
        <f>(G9644*2) * Dashboard!$I$13 * (Dashboard!$D$12 / 365) * 'Lookups and Calculations'!$F$12</f>
        <v>1602.0878730267946</v>
      </c>
      <c r="N9644" s="12">
        <f>H9644 * Dashboard!$I$14 * Dashboard!$I$15 * (Dashboard!$D$12 / 365) * 'Lookups and Calculations'!$F$12</f>
        <v>0</v>
      </c>
    </row>
    <row r="9645" spans="1:14" x14ac:dyDescent="0.35">
      <c r="A9645" s="2">
        <v>9644</v>
      </c>
      <c r="B9645" s="11">
        <v>-0.98620034493459208</v>
      </c>
      <c r="C9645" s="11">
        <v>0.70343327751899631</v>
      </c>
      <c r="D9645" s="3">
        <f>B9645*Dashboard!$D$11*Dashboard!$D$10*SQRT(Dashboard!$D$12/365)</f>
        <v>-244855.56384286645</v>
      </c>
      <c r="E9645" s="3">
        <f>IF(Dashboard!$I$3,C9645*Dashboard!$E$11*Dashboard!$E$10*SQRT(Dashboard!$D$12/365),0)</f>
        <v>349299.31362815102</v>
      </c>
      <c r="F9645" s="3">
        <f>D9645+IF(Dashboard!$I$3,E9645,0)</f>
        <v>104443.74978528457</v>
      </c>
      <c r="G9645" s="3">
        <f>IF(Dashboard!$I$4, ('Lookups and Calculations'!$F$9) / (1 - 'Lookups and Calculations'!$F$10), 'Lookups and Calculations'!$F$9)</f>
        <v>1951878.888340465</v>
      </c>
      <c r="H9645" s="12">
        <f t="shared" si="300"/>
        <v>0</v>
      </c>
      <c r="I9645" s="12">
        <f t="shared" si="301"/>
        <v>0</v>
      </c>
      <c r="J9645" s="13">
        <f>(1 - Dashboard!$I$9) * H9645 * Dashboard!$I$8 * 'Lookups and Calculations'!$F$12</f>
        <v>0</v>
      </c>
      <c r="K9645" s="12">
        <f>(1 - Dashboard!$I$11) * I9645 * Dashboard!$I$10 * 'Lookups and Calculations'!$F$12</f>
        <v>0</v>
      </c>
      <c r="L9645" s="12">
        <f>(H9645 - I9645) * Dashboard!$I$13 * (Dashboard!$D$12 / 365) * 'Lookups and Calculations'!$F$12</f>
        <v>0</v>
      </c>
      <c r="M9645" s="3">
        <f>(G9645*2) * Dashboard!$I$13 * (Dashboard!$D$12 / 365) * 'Lookups and Calculations'!$F$12</f>
        <v>1602.0878730267946</v>
      </c>
      <c r="N9645" s="12">
        <f>H9645 * Dashboard!$I$14 * Dashboard!$I$15 * (Dashboard!$D$12 / 365) * 'Lookups and Calculations'!$F$12</f>
        <v>0</v>
      </c>
    </row>
    <row r="9646" spans="1:14" x14ac:dyDescent="0.35">
      <c r="A9646" s="2">
        <v>9645</v>
      </c>
      <c r="B9646" s="11">
        <v>-1.9575468545670036E-2</v>
      </c>
      <c r="C9646" s="11">
        <v>0.40532374672216948</v>
      </c>
      <c r="D9646" s="3">
        <f>B9646*Dashboard!$D$11*Dashboard!$D$10*SQRT(Dashboard!$D$12/365)</f>
        <v>-4860.2319121640858</v>
      </c>
      <c r="E9646" s="3">
        <f>IF(Dashboard!$I$3,C9646*Dashboard!$E$11*Dashboard!$E$10*SQRT(Dashboard!$D$12/365),0)</f>
        <v>201268.99174658535</v>
      </c>
      <c r="F9646" s="3">
        <f>D9646+IF(Dashboard!$I$3,E9646,0)</f>
        <v>196408.75983442127</v>
      </c>
      <c r="G9646" s="3">
        <f>IF(Dashboard!$I$4, ('Lookups and Calculations'!$F$9) / (1 - 'Lookups and Calculations'!$F$10), 'Lookups and Calculations'!$F$9)</f>
        <v>1951878.888340465</v>
      </c>
      <c r="H9646" s="12">
        <f t="shared" si="300"/>
        <v>0</v>
      </c>
      <c r="I9646" s="12">
        <f t="shared" si="301"/>
        <v>0</v>
      </c>
      <c r="J9646" s="13">
        <f>(1 - Dashboard!$I$9) * H9646 * Dashboard!$I$8 * 'Lookups and Calculations'!$F$12</f>
        <v>0</v>
      </c>
      <c r="K9646" s="12">
        <f>(1 - Dashboard!$I$11) * I9646 * Dashboard!$I$10 * 'Lookups and Calculations'!$F$12</f>
        <v>0</v>
      </c>
      <c r="L9646" s="12">
        <f>(H9646 - I9646) * Dashboard!$I$13 * (Dashboard!$D$12 / 365) * 'Lookups and Calculations'!$F$12</f>
        <v>0</v>
      </c>
      <c r="M9646" s="3">
        <f>(G9646*2) * Dashboard!$I$13 * (Dashboard!$D$12 / 365) * 'Lookups and Calculations'!$F$12</f>
        <v>1602.0878730267946</v>
      </c>
      <c r="N9646" s="12">
        <f>H9646 * Dashboard!$I$14 * Dashboard!$I$15 * (Dashboard!$D$12 / 365) * 'Lookups and Calculations'!$F$12</f>
        <v>0</v>
      </c>
    </row>
    <row r="9647" spans="1:14" x14ac:dyDescent="0.35">
      <c r="A9647" s="2">
        <v>9646</v>
      </c>
      <c r="B9647" s="11">
        <v>-0.65575822502351599</v>
      </c>
      <c r="C9647" s="11">
        <v>0.29271299629212272</v>
      </c>
      <c r="D9647" s="3">
        <f>B9647*Dashboard!$D$11*Dashboard!$D$10*SQRT(Dashboard!$D$12/365)</f>
        <v>-162812.81055866956</v>
      </c>
      <c r="E9647" s="3">
        <f>IF(Dashboard!$I$3,C9647*Dashboard!$E$11*Dashboard!$E$10*SQRT(Dashboard!$D$12/365),0)</f>
        <v>145350.59964108231</v>
      </c>
      <c r="F9647" s="3">
        <f>D9647+IF(Dashboard!$I$3,E9647,0)</f>
        <v>-17462.210917587247</v>
      </c>
      <c r="G9647" s="3">
        <f>IF(Dashboard!$I$4, ('Lookups and Calculations'!$F$9) / (1 - 'Lookups and Calculations'!$F$10), 'Lookups and Calculations'!$F$9)</f>
        <v>1951878.888340465</v>
      </c>
      <c r="H9647" s="12">
        <f t="shared" si="300"/>
        <v>0</v>
      </c>
      <c r="I9647" s="12">
        <f t="shared" si="301"/>
        <v>0</v>
      </c>
      <c r="J9647" s="13">
        <f>(1 - Dashboard!$I$9) * H9647 * Dashboard!$I$8 * 'Lookups and Calculations'!$F$12</f>
        <v>0</v>
      </c>
      <c r="K9647" s="12">
        <f>(1 - Dashboard!$I$11) * I9647 * Dashboard!$I$10 * 'Lookups and Calculations'!$F$12</f>
        <v>0</v>
      </c>
      <c r="L9647" s="12">
        <f>(H9647 - I9647) * Dashboard!$I$13 * (Dashboard!$D$12 / 365) * 'Lookups and Calculations'!$F$12</f>
        <v>0</v>
      </c>
      <c r="M9647" s="3">
        <f>(G9647*2) * Dashboard!$I$13 * (Dashboard!$D$12 / 365) * 'Lookups and Calculations'!$F$12</f>
        <v>1602.0878730267946</v>
      </c>
      <c r="N9647" s="12">
        <f>H9647 * Dashboard!$I$14 * Dashboard!$I$15 * (Dashboard!$D$12 / 365) * 'Lookups and Calculations'!$F$12</f>
        <v>0</v>
      </c>
    </row>
    <row r="9648" spans="1:14" x14ac:dyDescent="0.35">
      <c r="A9648" s="2">
        <v>9647</v>
      </c>
      <c r="B9648" s="11">
        <v>0.70728819111707331</v>
      </c>
      <c r="C9648" s="11">
        <v>0.23910896598619158</v>
      </c>
      <c r="D9648" s="3">
        <f>B9648*Dashboard!$D$11*Dashboard!$D$10*SQRT(Dashboard!$D$12/365)</f>
        <v>175606.76157222205</v>
      </c>
      <c r="E9648" s="3">
        <f>IF(Dashboard!$I$3,C9648*Dashboard!$E$11*Dashboard!$E$10*SQRT(Dashboard!$D$12/365),0)</f>
        <v>118732.79296067728</v>
      </c>
      <c r="F9648" s="3">
        <f>D9648+IF(Dashboard!$I$3,E9648,0)</f>
        <v>294339.55453289935</v>
      </c>
      <c r="G9648" s="3">
        <f>IF(Dashboard!$I$4, ('Lookups and Calculations'!$F$9) / (1 - 'Lookups and Calculations'!$F$10), 'Lookups and Calculations'!$F$9)</f>
        <v>1951878.888340465</v>
      </c>
      <c r="H9648" s="12">
        <f t="shared" si="300"/>
        <v>0</v>
      </c>
      <c r="I9648" s="12">
        <f t="shared" si="301"/>
        <v>0</v>
      </c>
      <c r="J9648" s="13">
        <f>(1 - Dashboard!$I$9) * H9648 * Dashboard!$I$8 * 'Lookups and Calculations'!$F$12</f>
        <v>0</v>
      </c>
      <c r="K9648" s="12">
        <f>(1 - Dashboard!$I$11) * I9648 * Dashboard!$I$10 * 'Lookups and Calculations'!$F$12</f>
        <v>0</v>
      </c>
      <c r="L9648" s="12">
        <f>(H9648 - I9648) * Dashboard!$I$13 * (Dashboard!$D$12 / 365) * 'Lookups and Calculations'!$F$12</f>
        <v>0</v>
      </c>
      <c r="M9648" s="3">
        <f>(G9648*2) * Dashboard!$I$13 * (Dashboard!$D$12 / 365) * 'Lookups and Calculations'!$F$12</f>
        <v>1602.0878730267946</v>
      </c>
      <c r="N9648" s="12">
        <f>H9648 * Dashboard!$I$14 * Dashboard!$I$15 * (Dashboard!$D$12 / 365) * 'Lookups and Calculations'!$F$12</f>
        <v>0</v>
      </c>
    </row>
    <row r="9649" spans="1:14" x14ac:dyDescent="0.35">
      <c r="A9649" s="2">
        <v>9648</v>
      </c>
      <c r="B9649" s="11">
        <v>-7.4523505238628593E-2</v>
      </c>
      <c r="C9649" s="11">
        <v>-1.0567899710476714</v>
      </c>
      <c r="D9649" s="3">
        <f>B9649*Dashboard!$D$11*Dashboard!$D$10*SQRT(Dashboard!$D$12/365)</f>
        <v>-18502.827532433534</v>
      </c>
      <c r="E9649" s="3">
        <f>IF(Dashboard!$I$3,C9649*Dashboard!$E$11*Dashboard!$E$10*SQRT(Dashboard!$D$12/365),0)</f>
        <v>-524763.36183298728</v>
      </c>
      <c r="F9649" s="3">
        <f>D9649+IF(Dashboard!$I$3,E9649,0)</f>
        <v>-543266.18936542084</v>
      </c>
      <c r="G9649" s="3">
        <f>IF(Dashboard!$I$4, ('Lookups and Calculations'!$F$9) / (1 - 'Lookups and Calculations'!$F$10), 'Lookups and Calculations'!$F$9)</f>
        <v>1951878.888340465</v>
      </c>
      <c r="H9649" s="12">
        <f t="shared" si="300"/>
        <v>0</v>
      </c>
      <c r="I9649" s="12">
        <f t="shared" si="301"/>
        <v>0</v>
      </c>
      <c r="J9649" s="13">
        <f>(1 - Dashboard!$I$9) * H9649 * Dashboard!$I$8 * 'Lookups and Calculations'!$F$12</f>
        <v>0</v>
      </c>
      <c r="K9649" s="12">
        <f>(1 - Dashboard!$I$11) * I9649 * Dashboard!$I$10 * 'Lookups and Calculations'!$F$12</f>
        <v>0</v>
      </c>
      <c r="L9649" s="12">
        <f>(H9649 - I9649) * Dashboard!$I$13 * (Dashboard!$D$12 / 365) * 'Lookups and Calculations'!$F$12</f>
        <v>0</v>
      </c>
      <c r="M9649" s="3">
        <f>(G9649*2) * Dashboard!$I$13 * (Dashboard!$D$12 / 365) * 'Lookups and Calculations'!$F$12</f>
        <v>1602.0878730267946</v>
      </c>
      <c r="N9649" s="12">
        <f>H9649 * Dashboard!$I$14 * Dashboard!$I$15 * (Dashboard!$D$12 / 365) * 'Lookups and Calculations'!$F$12</f>
        <v>0</v>
      </c>
    </row>
    <row r="9650" spans="1:14" x14ac:dyDescent="0.35">
      <c r="A9650" s="2">
        <v>9649</v>
      </c>
      <c r="B9650" s="11">
        <v>1.2843812677342534</v>
      </c>
      <c r="C9650" s="11">
        <v>-0.73298904480161453</v>
      </c>
      <c r="D9650" s="3">
        <f>B9650*Dashboard!$D$11*Dashboard!$D$10*SQRT(Dashboard!$D$12/365)</f>
        <v>318888.45011623279</v>
      </c>
      <c r="E9650" s="3">
        <f>IF(Dashboard!$I$3,C9650*Dashboard!$E$11*Dashboard!$E$10*SQRT(Dashboard!$D$12/365),0)</f>
        <v>-363975.62985530467</v>
      </c>
      <c r="F9650" s="3">
        <f>D9650+IF(Dashboard!$I$3,E9650,0)</f>
        <v>-45087.179739071871</v>
      </c>
      <c r="G9650" s="3">
        <f>IF(Dashboard!$I$4, ('Lookups and Calculations'!$F$9) / (1 - 'Lookups and Calculations'!$F$10), 'Lookups and Calculations'!$F$9)</f>
        <v>1951878.888340465</v>
      </c>
      <c r="H9650" s="12">
        <f t="shared" si="300"/>
        <v>0</v>
      </c>
      <c r="I9650" s="12">
        <f t="shared" si="301"/>
        <v>0</v>
      </c>
      <c r="J9650" s="13">
        <f>(1 - Dashboard!$I$9) * H9650 * Dashboard!$I$8 * 'Lookups and Calculations'!$F$12</f>
        <v>0</v>
      </c>
      <c r="K9650" s="12">
        <f>(1 - Dashboard!$I$11) * I9650 * Dashboard!$I$10 * 'Lookups and Calculations'!$F$12</f>
        <v>0</v>
      </c>
      <c r="L9650" s="12">
        <f>(H9650 - I9650) * Dashboard!$I$13 * (Dashboard!$D$12 / 365) * 'Lookups and Calculations'!$F$12</f>
        <v>0</v>
      </c>
      <c r="M9650" s="3">
        <f>(G9650*2) * Dashboard!$I$13 * (Dashboard!$D$12 / 365) * 'Lookups and Calculations'!$F$12</f>
        <v>1602.0878730267946</v>
      </c>
      <c r="N9650" s="12">
        <f>H9650 * Dashboard!$I$14 * Dashboard!$I$15 * (Dashboard!$D$12 / 365) * 'Lookups and Calculations'!$F$12</f>
        <v>0</v>
      </c>
    </row>
    <row r="9651" spans="1:14" x14ac:dyDescent="0.35">
      <c r="A9651" s="2">
        <v>9650</v>
      </c>
      <c r="B9651" s="11">
        <v>0.34468295697891654</v>
      </c>
      <c r="C9651" s="11">
        <v>0.44667611656021428</v>
      </c>
      <c r="D9651" s="3">
        <f>B9651*Dashboard!$D$11*Dashboard!$D$10*SQRT(Dashboard!$D$12/365)</f>
        <v>85578.493468988396</v>
      </c>
      <c r="E9651" s="3">
        <f>IF(Dashboard!$I$3,C9651*Dashboard!$E$11*Dashboard!$E$10*SQRT(Dashboard!$D$12/365),0)</f>
        <v>221803.0706179626</v>
      </c>
      <c r="F9651" s="3">
        <f>D9651+IF(Dashboard!$I$3,E9651,0)</f>
        <v>307381.56408695097</v>
      </c>
      <c r="G9651" s="3">
        <f>IF(Dashboard!$I$4, ('Lookups and Calculations'!$F$9) / (1 - 'Lookups and Calculations'!$F$10), 'Lookups and Calculations'!$F$9)</f>
        <v>1951878.888340465</v>
      </c>
      <c r="H9651" s="12">
        <f t="shared" si="300"/>
        <v>0</v>
      </c>
      <c r="I9651" s="12">
        <f t="shared" si="301"/>
        <v>0</v>
      </c>
      <c r="J9651" s="13">
        <f>(1 - Dashboard!$I$9) * H9651 * Dashboard!$I$8 * 'Lookups and Calculations'!$F$12</f>
        <v>0</v>
      </c>
      <c r="K9651" s="12">
        <f>(1 - Dashboard!$I$11) * I9651 * Dashboard!$I$10 * 'Lookups and Calculations'!$F$12</f>
        <v>0</v>
      </c>
      <c r="L9651" s="12">
        <f>(H9651 - I9651) * Dashboard!$I$13 * (Dashboard!$D$12 / 365) * 'Lookups and Calculations'!$F$12</f>
        <v>0</v>
      </c>
      <c r="M9651" s="3">
        <f>(G9651*2) * Dashboard!$I$13 * (Dashboard!$D$12 / 365) * 'Lookups and Calculations'!$F$12</f>
        <v>1602.0878730267946</v>
      </c>
      <c r="N9651" s="12">
        <f>H9651 * Dashboard!$I$14 * Dashboard!$I$15 * (Dashboard!$D$12 / 365) * 'Lookups and Calculations'!$F$12</f>
        <v>0</v>
      </c>
    </row>
    <row r="9652" spans="1:14" x14ac:dyDescent="0.35">
      <c r="A9652" s="2">
        <v>9651</v>
      </c>
      <c r="B9652" s="11">
        <v>1.7082049117166105E-2</v>
      </c>
      <c r="C9652" s="11">
        <v>-1.2838684332021695</v>
      </c>
      <c r="D9652" s="3">
        <f>B9652*Dashboard!$D$11*Dashboard!$D$10*SQRT(Dashboard!$D$12/365)</f>
        <v>4241.1613316284647</v>
      </c>
      <c r="E9652" s="3">
        <f>IF(Dashboard!$I$3,C9652*Dashboard!$E$11*Dashboard!$E$10*SQRT(Dashboard!$D$12/365),0)</f>
        <v>-637522.24530528695</v>
      </c>
      <c r="F9652" s="3">
        <f>D9652+IF(Dashboard!$I$3,E9652,0)</f>
        <v>-633281.0839736585</v>
      </c>
      <c r="G9652" s="3">
        <f>IF(Dashboard!$I$4, ('Lookups and Calculations'!$F$9) / (1 - 'Lookups and Calculations'!$F$10), 'Lookups and Calculations'!$F$9)</f>
        <v>1951878.888340465</v>
      </c>
      <c r="H9652" s="12">
        <f t="shared" si="300"/>
        <v>0</v>
      </c>
      <c r="I9652" s="12">
        <f t="shared" si="301"/>
        <v>0</v>
      </c>
      <c r="J9652" s="13">
        <f>(1 - Dashboard!$I$9) * H9652 * Dashboard!$I$8 * 'Lookups and Calculations'!$F$12</f>
        <v>0</v>
      </c>
      <c r="K9652" s="12">
        <f>(1 - Dashboard!$I$11) * I9652 * Dashboard!$I$10 * 'Lookups and Calculations'!$F$12</f>
        <v>0</v>
      </c>
      <c r="L9652" s="12">
        <f>(H9652 - I9652) * Dashboard!$I$13 * (Dashboard!$D$12 / 365) * 'Lookups and Calculations'!$F$12</f>
        <v>0</v>
      </c>
      <c r="M9652" s="3">
        <f>(G9652*2) * Dashboard!$I$13 * (Dashboard!$D$12 / 365) * 'Lookups and Calculations'!$F$12</f>
        <v>1602.0878730267946</v>
      </c>
      <c r="N9652" s="12">
        <f>H9652 * Dashboard!$I$14 * Dashboard!$I$15 * (Dashboard!$D$12 / 365) * 'Lookups and Calculations'!$F$12</f>
        <v>0</v>
      </c>
    </row>
    <row r="9653" spans="1:14" x14ac:dyDescent="0.35">
      <c r="A9653" s="2">
        <v>9652</v>
      </c>
      <c r="B9653" s="11">
        <v>-0.76849501603340276</v>
      </c>
      <c r="C9653" s="11">
        <v>0.23930360452384736</v>
      </c>
      <c r="D9653" s="3">
        <f>B9653*Dashboard!$D$11*Dashboard!$D$10*SQRT(Dashboard!$D$12/365)</f>
        <v>-190803.30018924456</v>
      </c>
      <c r="E9653" s="3">
        <f>IF(Dashboard!$I$3,C9653*Dashboard!$E$11*Dashboard!$E$10*SQRT(Dashboard!$D$12/365),0)</f>
        <v>118829.44336062501</v>
      </c>
      <c r="F9653" s="3">
        <f>D9653+IF(Dashboard!$I$3,E9653,0)</f>
        <v>-71973.856828619551</v>
      </c>
      <c r="G9653" s="3">
        <f>IF(Dashboard!$I$4, ('Lookups and Calculations'!$F$9) / (1 - 'Lookups and Calculations'!$F$10), 'Lookups and Calculations'!$F$9)</f>
        <v>1951878.888340465</v>
      </c>
      <c r="H9653" s="12">
        <f t="shared" si="300"/>
        <v>0</v>
      </c>
      <c r="I9653" s="12">
        <f t="shared" si="301"/>
        <v>0</v>
      </c>
      <c r="J9653" s="13">
        <f>(1 - Dashboard!$I$9) * H9653 * Dashboard!$I$8 * 'Lookups and Calculations'!$F$12</f>
        <v>0</v>
      </c>
      <c r="K9653" s="12">
        <f>(1 - Dashboard!$I$11) * I9653 * Dashboard!$I$10 * 'Lookups and Calculations'!$F$12</f>
        <v>0</v>
      </c>
      <c r="L9653" s="12">
        <f>(H9653 - I9653) * Dashboard!$I$13 * (Dashboard!$D$12 / 365) * 'Lookups and Calculations'!$F$12</f>
        <v>0</v>
      </c>
      <c r="M9653" s="3">
        <f>(G9653*2) * Dashboard!$I$13 * (Dashboard!$D$12 / 365) * 'Lookups and Calculations'!$F$12</f>
        <v>1602.0878730267946</v>
      </c>
      <c r="N9653" s="12">
        <f>H9653 * Dashboard!$I$14 * Dashboard!$I$15 * (Dashboard!$D$12 / 365) * 'Lookups and Calculations'!$F$12</f>
        <v>0</v>
      </c>
    </row>
    <row r="9654" spans="1:14" x14ac:dyDescent="0.35">
      <c r="A9654" s="2">
        <v>9653</v>
      </c>
      <c r="B9654" s="11">
        <v>1.62324682104906</v>
      </c>
      <c r="C9654" s="11">
        <v>-0.24038458243423955</v>
      </c>
      <c r="D9654" s="3">
        <f>B9654*Dashboard!$D$11*Dashboard!$D$10*SQRT(Dashboard!$D$12/365)</f>
        <v>403022.5883265828</v>
      </c>
      <c r="E9654" s="3">
        <f>IF(Dashboard!$I$3,C9654*Dashboard!$E$11*Dashboard!$E$10*SQRT(Dashboard!$D$12/365),0)</f>
        <v>-119366.2175710788</v>
      </c>
      <c r="F9654" s="3">
        <f>D9654+IF(Dashboard!$I$3,E9654,0)</f>
        <v>283656.370755504</v>
      </c>
      <c r="G9654" s="3">
        <f>IF(Dashboard!$I$4, ('Lookups and Calculations'!$F$9) / (1 - 'Lookups and Calculations'!$F$10), 'Lookups and Calculations'!$F$9)</f>
        <v>1951878.888340465</v>
      </c>
      <c r="H9654" s="12">
        <f t="shared" si="300"/>
        <v>0</v>
      </c>
      <c r="I9654" s="12">
        <f t="shared" si="301"/>
        <v>0</v>
      </c>
      <c r="J9654" s="13">
        <f>(1 - Dashboard!$I$9) * H9654 * Dashboard!$I$8 * 'Lookups and Calculations'!$F$12</f>
        <v>0</v>
      </c>
      <c r="K9654" s="12">
        <f>(1 - Dashboard!$I$11) * I9654 * Dashboard!$I$10 * 'Lookups and Calculations'!$F$12</f>
        <v>0</v>
      </c>
      <c r="L9654" s="12">
        <f>(H9654 - I9654) * Dashboard!$I$13 * (Dashboard!$D$12 / 365) * 'Lookups and Calculations'!$F$12</f>
        <v>0</v>
      </c>
      <c r="M9654" s="3">
        <f>(G9654*2) * Dashboard!$I$13 * (Dashboard!$D$12 / 365) * 'Lookups and Calculations'!$F$12</f>
        <v>1602.0878730267946</v>
      </c>
      <c r="N9654" s="12">
        <f>H9654 * Dashboard!$I$14 * Dashboard!$I$15 * (Dashboard!$D$12 / 365) * 'Lookups and Calculations'!$F$12</f>
        <v>0</v>
      </c>
    </row>
    <row r="9655" spans="1:14" x14ac:dyDescent="0.35">
      <c r="A9655" s="2">
        <v>9654</v>
      </c>
      <c r="B9655" s="11">
        <v>0.44076625708411449</v>
      </c>
      <c r="C9655" s="11">
        <v>-0.25207271490623362</v>
      </c>
      <c r="D9655" s="3">
        <f>B9655*Dashboard!$D$11*Dashboard!$D$10*SQRT(Dashboard!$D$12/365)</f>
        <v>109434.2249580115</v>
      </c>
      <c r="E9655" s="3">
        <f>IF(Dashboard!$I$3,C9655*Dashboard!$E$11*Dashboard!$E$10*SQRT(Dashboard!$D$12/365),0)</f>
        <v>-125170.11792743091</v>
      </c>
      <c r="F9655" s="3">
        <f>D9655+IF(Dashboard!$I$3,E9655,0)</f>
        <v>-15735.892969419408</v>
      </c>
      <c r="G9655" s="3">
        <f>IF(Dashboard!$I$4, ('Lookups and Calculations'!$F$9) / (1 - 'Lookups and Calculations'!$F$10), 'Lookups and Calculations'!$F$9)</f>
        <v>1951878.888340465</v>
      </c>
      <c r="H9655" s="12">
        <f t="shared" si="300"/>
        <v>0</v>
      </c>
      <c r="I9655" s="12">
        <f t="shared" si="301"/>
        <v>0</v>
      </c>
      <c r="J9655" s="13">
        <f>(1 - Dashboard!$I$9) * H9655 * Dashboard!$I$8 * 'Lookups and Calculations'!$F$12</f>
        <v>0</v>
      </c>
      <c r="K9655" s="12">
        <f>(1 - Dashboard!$I$11) * I9655 * Dashboard!$I$10 * 'Lookups and Calculations'!$F$12</f>
        <v>0</v>
      </c>
      <c r="L9655" s="12">
        <f>(H9655 - I9655) * Dashboard!$I$13 * (Dashboard!$D$12 / 365) * 'Lookups and Calculations'!$F$12</f>
        <v>0</v>
      </c>
      <c r="M9655" s="3">
        <f>(G9655*2) * Dashboard!$I$13 * (Dashboard!$D$12 / 365) * 'Lookups and Calculations'!$F$12</f>
        <v>1602.0878730267946</v>
      </c>
      <c r="N9655" s="12">
        <f>H9655 * Dashboard!$I$14 * Dashboard!$I$15 * (Dashboard!$D$12 / 365) * 'Lookups and Calculations'!$F$12</f>
        <v>0</v>
      </c>
    </row>
    <row r="9656" spans="1:14" x14ac:dyDescent="0.35">
      <c r="A9656" s="2">
        <v>9655</v>
      </c>
      <c r="B9656" s="11">
        <v>-0.469780932547402</v>
      </c>
      <c r="C9656" s="11">
        <v>-0.94423864280798253</v>
      </c>
      <c r="D9656" s="3">
        <f>B9656*Dashboard!$D$11*Dashboard!$D$10*SQRT(Dashboard!$D$12/365)</f>
        <v>-116638.03983880252</v>
      </c>
      <c r="E9656" s="3">
        <f>IF(Dashboard!$I$3,C9656*Dashboard!$E$11*Dashboard!$E$10*SQRT(Dashboard!$D$12/365),0)</f>
        <v>-468874.47662027657</v>
      </c>
      <c r="F9656" s="3">
        <f>D9656+IF(Dashboard!$I$3,E9656,0)</f>
        <v>-585512.51645907911</v>
      </c>
      <c r="G9656" s="3">
        <f>IF(Dashboard!$I$4, ('Lookups and Calculations'!$F$9) / (1 - 'Lookups and Calculations'!$F$10), 'Lookups and Calculations'!$F$9)</f>
        <v>1951878.888340465</v>
      </c>
      <c r="H9656" s="12">
        <f t="shared" si="300"/>
        <v>0</v>
      </c>
      <c r="I9656" s="12">
        <f t="shared" si="301"/>
        <v>0</v>
      </c>
      <c r="J9656" s="13">
        <f>(1 - Dashboard!$I$9) * H9656 * Dashboard!$I$8 * 'Lookups and Calculations'!$F$12</f>
        <v>0</v>
      </c>
      <c r="K9656" s="12">
        <f>(1 - Dashboard!$I$11) * I9656 * Dashboard!$I$10 * 'Lookups and Calculations'!$F$12</f>
        <v>0</v>
      </c>
      <c r="L9656" s="12">
        <f>(H9656 - I9656) * Dashboard!$I$13 * (Dashboard!$D$12 / 365) * 'Lookups and Calculations'!$F$12</f>
        <v>0</v>
      </c>
      <c r="M9656" s="3">
        <f>(G9656*2) * Dashboard!$I$13 * (Dashboard!$D$12 / 365) * 'Lookups and Calculations'!$F$12</f>
        <v>1602.0878730267946</v>
      </c>
      <c r="N9656" s="12">
        <f>H9656 * Dashboard!$I$14 * Dashboard!$I$15 * (Dashboard!$D$12 / 365) * 'Lookups and Calculations'!$F$12</f>
        <v>0</v>
      </c>
    </row>
    <row r="9657" spans="1:14" x14ac:dyDescent="0.35">
      <c r="A9657" s="2">
        <v>9656</v>
      </c>
      <c r="B9657" s="11">
        <v>1.9040056991389682</v>
      </c>
      <c r="C9657" s="11">
        <v>1.5180885363344594</v>
      </c>
      <c r="D9657" s="3">
        <f>B9657*Dashboard!$D$11*Dashboard!$D$10*SQRT(Dashboard!$D$12/365)</f>
        <v>472729.89856196358</v>
      </c>
      <c r="E9657" s="3">
        <f>IF(Dashboard!$I$3,C9657*Dashboard!$E$11*Dashboard!$E$10*SQRT(Dashboard!$D$12/365),0)</f>
        <v>753827.40725408914</v>
      </c>
      <c r="F9657" s="3">
        <f>D9657+IF(Dashboard!$I$3,E9657,0)</f>
        <v>1226557.3058160527</v>
      </c>
      <c r="G9657" s="3">
        <f>IF(Dashboard!$I$4, ('Lookups and Calculations'!$F$9) / (1 - 'Lookups and Calculations'!$F$10), 'Lookups and Calculations'!$F$9)</f>
        <v>1951878.888340465</v>
      </c>
      <c r="H9657" s="12">
        <f t="shared" si="300"/>
        <v>0</v>
      </c>
      <c r="I9657" s="12">
        <f t="shared" si="301"/>
        <v>0</v>
      </c>
      <c r="J9657" s="13">
        <f>(1 - Dashboard!$I$9) * H9657 * Dashboard!$I$8 * 'Lookups and Calculations'!$F$12</f>
        <v>0</v>
      </c>
      <c r="K9657" s="12">
        <f>(1 - Dashboard!$I$11) * I9657 * Dashboard!$I$10 * 'Lookups and Calculations'!$F$12</f>
        <v>0</v>
      </c>
      <c r="L9657" s="12">
        <f>(H9657 - I9657) * Dashboard!$I$13 * (Dashboard!$D$12 / 365) * 'Lookups and Calculations'!$F$12</f>
        <v>0</v>
      </c>
      <c r="M9657" s="3">
        <f>(G9657*2) * Dashboard!$I$13 * (Dashboard!$D$12 / 365) * 'Lookups and Calculations'!$F$12</f>
        <v>1602.0878730267946</v>
      </c>
      <c r="N9657" s="12">
        <f>H9657 * Dashboard!$I$14 * Dashboard!$I$15 * (Dashboard!$D$12 / 365) * 'Lookups and Calculations'!$F$12</f>
        <v>0</v>
      </c>
    </row>
    <row r="9658" spans="1:14" x14ac:dyDescent="0.35">
      <c r="A9658" s="2">
        <v>9657</v>
      </c>
      <c r="B9658" s="11">
        <v>0.38008562002156066</v>
      </c>
      <c r="C9658" s="11">
        <v>0.34406229685142425</v>
      </c>
      <c r="D9658" s="3">
        <f>B9658*Dashboard!$D$11*Dashboard!$D$10*SQRT(Dashboard!$D$12/365)</f>
        <v>94368.329190877688</v>
      </c>
      <c r="E9658" s="3">
        <f>IF(Dashboard!$I$3,C9658*Dashboard!$E$11*Dashboard!$E$10*SQRT(Dashboard!$D$12/365),0)</f>
        <v>170848.78975217682</v>
      </c>
      <c r="F9658" s="3">
        <f>D9658+IF(Dashboard!$I$3,E9658,0)</f>
        <v>265217.11894305452</v>
      </c>
      <c r="G9658" s="3">
        <f>IF(Dashboard!$I$4, ('Lookups and Calculations'!$F$9) / (1 - 'Lookups and Calculations'!$F$10), 'Lookups and Calculations'!$F$9)</f>
        <v>1951878.888340465</v>
      </c>
      <c r="H9658" s="12">
        <f t="shared" si="300"/>
        <v>0</v>
      </c>
      <c r="I9658" s="12">
        <f t="shared" si="301"/>
        <v>0</v>
      </c>
      <c r="J9658" s="13">
        <f>(1 - Dashboard!$I$9) * H9658 * Dashboard!$I$8 * 'Lookups and Calculations'!$F$12</f>
        <v>0</v>
      </c>
      <c r="K9658" s="12">
        <f>(1 - Dashboard!$I$11) * I9658 * Dashboard!$I$10 * 'Lookups and Calculations'!$F$12</f>
        <v>0</v>
      </c>
      <c r="L9658" s="12">
        <f>(H9658 - I9658) * Dashboard!$I$13 * (Dashboard!$D$12 / 365) * 'Lookups and Calculations'!$F$12</f>
        <v>0</v>
      </c>
      <c r="M9658" s="3">
        <f>(G9658*2) * Dashboard!$I$13 * (Dashboard!$D$12 / 365) * 'Lookups and Calculations'!$F$12</f>
        <v>1602.0878730267946</v>
      </c>
      <c r="N9658" s="12">
        <f>H9658 * Dashboard!$I$14 * Dashboard!$I$15 * (Dashboard!$D$12 / 365) * 'Lookups and Calculations'!$F$12</f>
        <v>0</v>
      </c>
    </row>
    <row r="9659" spans="1:14" x14ac:dyDescent="0.35">
      <c r="A9659" s="2">
        <v>9658</v>
      </c>
      <c r="B9659" s="11">
        <v>-2.5427425253506834E-2</v>
      </c>
      <c r="C9659" s="11">
        <v>1.3848164217531449</v>
      </c>
      <c r="D9659" s="3">
        <f>B9659*Dashboard!$D$11*Dashboard!$D$10*SQRT(Dashboard!$D$12/365)</f>
        <v>-6313.166061539644</v>
      </c>
      <c r="E9659" s="3">
        <f>IF(Dashboard!$I$3,C9659*Dashboard!$E$11*Dashboard!$E$10*SQRT(Dashboard!$D$12/365),0)</f>
        <v>687649.33516569785</v>
      </c>
      <c r="F9659" s="3">
        <f>D9659+IF(Dashboard!$I$3,E9659,0)</f>
        <v>681336.16910415818</v>
      </c>
      <c r="G9659" s="3">
        <f>IF(Dashboard!$I$4, ('Lookups and Calculations'!$F$9) / (1 - 'Lookups and Calculations'!$F$10), 'Lookups and Calculations'!$F$9)</f>
        <v>1951878.888340465</v>
      </c>
      <c r="H9659" s="12">
        <f t="shared" si="300"/>
        <v>0</v>
      </c>
      <c r="I9659" s="12">
        <f t="shared" si="301"/>
        <v>0</v>
      </c>
      <c r="J9659" s="13">
        <f>(1 - Dashboard!$I$9) * H9659 * Dashboard!$I$8 * 'Lookups and Calculations'!$F$12</f>
        <v>0</v>
      </c>
      <c r="K9659" s="12">
        <f>(1 - Dashboard!$I$11) * I9659 * Dashboard!$I$10 * 'Lookups and Calculations'!$F$12</f>
        <v>0</v>
      </c>
      <c r="L9659" s="12">
        <f>(H9659 - I9659) * Dashboard!$I$13 * (Dashboard!$D$12 / 365) * 'Lookups and Calculations'!$F$12</f>
        <v>0</v>
      </c>
      <c r="M9659" s="3">
        <f>(G9659*2) * Dashboard!$I$13 * (Dashboard!$D$12 / 365) * 'Lookups and Calculations'!$F$12</f>
        <v>1602.0878730267946</v>
      </c>
      <c r="N9659" s="12">
        <f>H9659 * Dashboard!$I$14 * Dashboard!$I$15 * (Dashboard!$D$12 / 365) * 'Lookups and Calculations'!$F$12</f>
        <v>0</v>
      </c>
    </row>
    <row r="9660" spans="1:14" x14ac:dyDescent="0.35">
      <c r="A9660" s="2">
        <v>9659</v>
      </c>
      <c r="B9660" s="11">
        <v>-0.39993281195915426</v>
      </c>
      <c r="C9660" s="11">
        <v>1.1376231586933716</v>
      </c>
      <c r="D9660" s="3">
        <f>B9660*Dashboard!$D$11*Dashboard!$D$10*SQRT(Dashboard!$D$12/365)</f>
        <v>-99296.02506680986</v>
      </c>
      <c r="E9660" s="3">
        <f>IF(Dashboard!$I$3,C9660*Dashboard!$E$11*Dashboard!$E$10*SQRT(Dashboard!$D$12/365),0)</f>
        <v>564902.17508703633</v>
      </c>
      <c r="F9660" s="3">
        <f>D9660+IF(Dashboard!$I$3,E9660,0)</f>
        <v>465606.15002022649</v>
      </c>
      <c r="G9660" s="3">
        <f>IF(Dashboard!$I$4, ('Lookups and Calculations'!$F$9) / (1 - 'Lookups and Calculations'!$F$10), 'Lookups and Calculations'!$F$9)</f>
        <v>1951878.888340465</v>
      </c>
      <c r="H9660" s="12">
        <f t="shared" si="300"/>
        <v>0</v>
      </c>
      <c r="I9660" s="12">
        <f t="shared" si="301"/>
        <v>0</v>
      </c>
      <c r="J9660" s="13">
        <f>(1 - Dashboard!$I$9) * H9660 * Dashboard!$I$8 * 'Lookups and Calculations'!$F$12</f>
        <v>0</v>
      </c>
      <c r="K9660" s="12">
        <f>(1 - Dashboard!$I$11) * I9660 * Dashboard!$I$10 * 'Lookups and Calculations'!$F$12</f>
        <v>0</v>
      </c>
      <c r="L9660" s="12">
        <f>(H9660 - I9660) * Dashboard!$I$13 * (Dashboard!$D$12 / 365) * 'Lookups and Calculations'!$F$12</f>
        <v>0</v>
      </c>
      <c r="M9660" s="3">
        <f>(G9660*2) * Dashboard!$I$13 * (Dashboard!$D$12 / 365) * 'Lookups and Calculations'!$F$12</f>
        <v>1602.0878730267946</v>
      </c>
      <c r="N9660" s="12">
        <f>H9660 * Dashboard!$I$14 * Dashboard!$I$15 * (Dashboard!$D$12 / 365) * 'Lookups and Calculations'!$F$12</f>
        <v>0</v>
      </c>
    </row>
    <row r="9661" spans="1:14" x14ac:dyDescent="0.35">
      <c r="A9661" s="2">
        <v>9660</v>
      </c>
      <c r="B9661" s="11">
        <v>-1.7017946285723138</v>
      </c>
      <c r="C9661" s="11">
        <v>0.52399543438760543</v>
      </c>
      <c r="D9661" s="3">
        <f>B9661*Dashboard!$D$11*Dashboard!$D$10*SQRT(Dashboard!$D$12/365)</f>
        <v>-422524.57673949795</v>
      </c>
      <c r="E9661" s="3">
        <f>IF(Dashboard!$I$3,C9661*Dashboard!$E$11*Dashboard!$E$10*SQRT(Dashboard!$D$12/365),0)</f>
        <v>260197.02425996281</v>
      </c>
      <c r="F9661" s="3">
        <f>D9661+IF(Dashboard!$I$3,E9661,0)</f>
        <v>-162327.55247953514</v>
      </c>
      <c r="G9661" s="3">
        <f>IF(Dashboard!$I$4, ('Lookups and Calculations'!$F$9) / (1 - 'Lookups and Calculations'!$F$10), 'Lookups and Calculations'!$F$9)</f>
        <v>1951878.888340465</v>
      </c>
      <c r="H9661" s="12">
        <f t="shared" si="300"/>
        <v>0</v>
      </c>
      <c r="I9661" s="12">
        <f t="shared" si="301"/>
        <v>0</v>
      </c>
      <c r="J9661" s="13">
        <f>(1 - Dashboard!$I$9) * H9661 * Dashboard!$I$8 * 'Lookups and Calculations'!$F$12</f>
        <v>0</v>
      </c>
      <c r="K9661" s="12">
        <f>(1 - Dashboard!$I$11) * I9661 * Dashboard!$I$10 * 'Lookups and Calculations'!$F$12</f>
        <v>0</v>
      </c>
      <c r="L9661" s="12">
        <f>(H9661 - I9661) * Dashboard!$I$13 * (Dashboard!$D$12 / 365) * 'Lookups and Calculations'!$F$12</f>
        <v>0</v>
      </c>
      <c r="M9661" s="3">
        <f>(G9661*2) * Dashboard!$I$13 * (Dashboard!$D$12 / 365) * 'Lookups and Calculations'!$F$12</f>
        <v>1602.0878730267946</v>
      </c>
      <c r="N9661" s="12">
        <f>H9661 * Dashboard!$I$14 * Dashboard!$I$15 * (Dashboard!$D$12 / 365) * 'Lookups and Calculations'!$F$12</f>
        <v>0</v>
      </c>
    </row>
    <row r="9662" spans="1:14" x14ac:dyDescent="0.35">
      <c r="A9662" s="2">
        <v>9661</v>
      </c>
      <c r="B9662" s="11">
        <v>1.3180888900827716</v>
      </c>
      <c r="C9662" s="11">
        <v>0.54225837852265435</v>
      </c>
      <c r="D9662" s="3">
        <f>B9662*Dashboard!$D$11*Dashboard!$D$10*SQRT(Dashboard!$D$12/365)</f>
        <v>327257.43814015831</v>
      </c>
      <c r="E9662" s="3">
        <f>IF(Dashboard!$I$3,C9662*Dashboard!$E$11*Dashboard!$E$10*SQRT(Dashboard!$D$12/365),0)</f>
        <v>269265.73632559233</v>
      </c>
      <c r="F9662" s="3">
        <f>D9662+IF(Dashboard!$I$3,E9662,0)</f>
        <v>596523.17446575058</v>
      </c>
      <c r="G9662" s="3">
        <f>IF(Dashboard!$I$4, ('Lookups and Calculations'!$F$9) / (1 - 'Lookups and Calculations'!$F$10), 'Lookups and Calculations'!$F$9)</f>
        <v>1951878.888340465</v>
      </c>
      <c r="H9662" s="12">
        <f t="shared" si="300"/>
        <v>0</v>
      </c>
      <c r="I9662" s="12">
        <f t="shared" si="301"/>
        <v>0</v>
      </c>
      <c r="J9662" s="13">
        <f>(1 - Dashboard!$I$9) * H9662 * Dashboard!$I$8 * 'Lookups and Calculations'!$F$12</f>
        <v>0</v>
      </c>
      <c r="K9662" s="12">
        <f>(1 - Dashboard!$I$11) * I9662 * Dashboard!$I$10 * 'Lookups and Calculations'!$F$12</f>
        <v>0</v>
      </c>
      <c r="L9662" s="12">
        <f>(H9662 - I9662) * Dashboard!$I$13 * (Dashboard!$D$12 / 365) * 'Lookups and Calculations'!$F$12</f>
        <v>0</v>
      </c>
      <c r="M9662" s="3">
        <f>(G9662*2) * Dashboard!$I$13 * (Dashboard!$D$12 / 365) * 'Lookups and Calculations'!$F$12</f>
        <v>1602.0878730267946</v>
      </c>
      <c r="N9662" s="12">
        <f>H9662 * Dashboard!$I$14 * Dashboard!$I$15 * (Dashboard!$D$12 / 365) * 'Lookups and Calculations'!$F$12</f>
        <v>0</v>
      </c>
    </row>
    <row r="9663" spans="1:14" x14ac:dyDescent="0.35">
      <c r="A9663" s="2">
        <v>9662</v>
      </c>
      <c r="B9663" s="11">
        <v>-0.71746234855794966</v>
      </c>
      <c r="C9663" s="11">
        <v>-0.54578718867852849</v>
      </c>
      <c r="D9663" s="3">
        <f>B9663*Dashboard!$D$11*Dashboard!$D$10*SQRT(Dashboard!$D$12/365)</f>
        <v>-178132.81935511314</v>
      </c>
      <c r="E9663" s="3">
        <f>IF(Dashboard!$I$3,C9663*Dashboard!$E$11*Dashboard!$E$10*SQRT(Dashboard!$D$12/365),0)</f>
        <v>-271018.01476444909</v>
      </c>
      <c r="F9663" s="3">
        <f>D9663+IF(Dashboard!$I$3,E9663,0)</f>
        <v>-449150.83411956223</v>
      </c>
      <c r="G9663" s="3">
        <f>IF(Dashboard!$I$4, ('Lookups and Calculations'!$F$9) / (1 - 'Lookups and Calculations'!$F$10), 'Lookups and Calculations'!$F$9)</f>
        <v>1951878.888340465</v>
      </c>
      <c r="H9663" s="12">
        <f t="shared" si="300"/>
        <v>0</v>
      </c>
      <c r="I9663" s="12">
        <f t="shared" si="301"/>
        <v>0</v>
      </c>
      <c r="J9663" s="13">
        <f>(1 - Dashboard!$I$9) * H9663 * Dashboard!$I$8 * 'Lookups and Calculations'!$F$12</f>
        <v>0</v>
      </c>
      <c r="K9663" s="12">
        <f>(1 - Dashboard!$I$11) * I9663 * Dashboard!$I$10 * 'Lookups and Calculations'!$F$12</f>
        <v>0</v>
      </c>
      <c r="L9663" s="12">
        <f>(H9663 - I9663) * Dashboard!$I$13 * (Dashboard!$D$12 / 365) * 'Lookups and Calculations'!$F$12</f>
        <v>0</v>
      </c>
      <c r="M9663" s="3">
        <f>(G9663*2) * Dashboard!$I$13 * (Dashboard!$D$12 / 365) * 'Lookups and Calculations'!$F$12</f>
        <v>1602.0878730267946</v>
      </c>
      <c r="N9663" s="12">
        <f>H9663 * Dashboard!$I$14 * Dashboard!$I$15 * (Dashboard!$D$12 / 365) * 'Lookups and Calculations'!$F$12</f>
        <v>0</v>
      </c>
    </row>
    <row r="9664" spans="1:14" x14ac:dyDescent="0.35">
      <c r="A9664" s="2">
        <v>9663</v>
      </c>
      <c r="B9664" s="11">
        <v>1.1285387767088289</v>
      </c>
      <c r="C9664" s="11">
        <v>0.97941555031626448</v>
      </c>
      <c r="D9664" s="3">
        <f>B9664*Dashboard!$D$11*Dashboard!$D$10*SQRT(Dashboard!$D$12/365)</f>
        <v>280195.60113610188</v>
      </c>
      <c r="E9664" s="3">
        <f>IF(Dashboard!$I$3,C9664*Dashboard!$E$11*Dashboard!$E$10*SQRT(Dashboard!$D$12/365),0)</f>
        <v>486342.04609828157</v>
      </c>
      <c r="F9664" s="3">
        <f>D9664+IF(Dashboard!$I$3,E9664,0)</f>
        <v>766537.6472343835</v>
      </c>
      <c r="G9664" s="3">
        <f>IF(Dashboard!$I$4, ('Lookups and Calculations'!$F$9) / (1 - 'Lookups and Calculations'!$F$10), 'Lookups and Calculations'!$F$9)</f>
        <v>1951878.888340465</v>
      </c>
      <c r="H9664" s="12">
        <f t="shared" si="300"/>
        <v>0</v>
      </c>
      <c r="I9664" s="12">
        <f t="shared" si="301"/>
        <v>0</v>
      </c>
      <c r="J9664" s="13">
        <f>(1 - Dashboard!$I$9) * H9664 * Dashboard!$I$8 * 'Lookups and Calculations'!$F$12</f>
        <v>0</v>
      </c>
      <c r="K9664" s="12">
        <f>(1 - Dashboard!$I$11) * I9664 * Dashboard!$I$10 * 'Lookups and Calculations'!$F$12</f>
        <v>0</v>
      </c>
      <c r="L9664" s="12">
        <f>(H9664 - I9664) * Dashboard!$I$13 * (Dashboard!$D$12 / 365) * 'Lookups and Calculations'!$F$12</f>
        <v>0</v>
      </c>
      <c r="M9664" s="3">
        <f>(G9664*2) * Dashboard!$I$13 * (Dashboard!$D$12 / 365) * 'Lookups and Calculations'!$F$12</f>
        <v>1602.0878730267946</v>
      </c>
      <c r="N9664" s="12">
        <f>H9664 * Dashboard!$I$14 * Dashboard!$I$15 * (Dashboard!$D$12 / 365) * 'Lookups and Calculations'!$F$12</f>
        <v>0</v>
      </c>
    </row>
    <row r="9665" spans="1:14" x14ac:dyDescent="0.35">
      <c r="A9665" s="2">
        <v>9664</v>
      </c>
      <c r="B9665" s="11">
        <v>-1.9105618555903661</v>
      </c>
      <c r="C9665" s="11">
        <v>0.31203685793449354</v>
      </c>
      <c r="D9665" s="3">
        <f>B9665*Dashboard!$D$11*Dashboard!$D$10*SQRT(Dashboard!$D$12/365)</f>
        <v>-474357.67266769608</v>
      </c>
      <c r="E9665" s="3">
        <f>IF(Dashboard!$I$3,C9665*Dashboard!$E$11*Dashboard!$E$10*SQRT(Dashboard!$D$12/365),0)</f>
        <v>154946.12465254043</v>
      </c>
      <c r="F9665" s="3">
        <f>D9665+IF(Dashboard!$I$3,E9665,0)</f>
        <v>-319411.54801515565</v>
      </c>
      <c r="G9665" s="3">
        <f>IF(Dashboard!$I$4, ('Lookups and Calculations'!$F$9) / (1 - 'Lookups and Calculations'!$F$10), 'Lookups and Calculations'!$F$9)</f>
        <v>1951878.888340465</v>
      </c>
      <c r="H9665" s="12">
        <f t="shared" si="300"/>
        <v>0</v>
      </c>
      <c r="I9665" s="12">
        <f t="shared" si="301"/>
        <v>0</v>
      </c>
      <c r="J9665" s="13">
        <f>(1 - Dashboard!$I$9) * H9665 * Dashboard!$I$8 * 'Lookups and Calculations'!$F$12</f>
        <v>0</v>
      </c>
      <c r="K9665" s="12">
        <f>(1 - Dashboard!$I$11) * I9665 * Dashboard!$I$10 * 'Lookups and Calculations'!$F$12</f>
        <v>0</v>
      </c>
      <c r="L9665" s="12">
        <f>(H9665 - I9665) * Dashboard!$I$13 * (Dashboard!$D$12 / 365) * 'Lookups and Calculations'!$F$12</f>
        <v>0</v>
      </c>
      <c r="M9665" s="3">
        <f>(G9665*2) * Dashboard!$I$13 * (Dashboard!$D$12 / 365) * 'Lookups and Calculations'!$F$12</f>
        <v>1602.0878730267946</v>
      </c>
      <c r="N9665" s="12">
        <f>H9665 * Dashboard!$I$14 * Dashboard!$I$15 * (Dashboard!$D$12 / 365) * 'Lookups and Calculations'!$F$12</f>
        <v>0</v>
      </c>
    </row>
    <row r="9666" spans="1:14" x14ac:dyDescent="0.35">
      <c r="A9666" s="2">
        <v>9665</v>
      </c>
      <c r="B9666" s="11">
        <v>-2.1025221689017606</v>
      </c>
      <c r="C9666" s="11">
        <v>-0.72729064163618107</v>
      </c>
      <c r="D9666" s="3">
        <f>B9666*Dashboard!$D$11*Dashboard!$D$10*SQRT(Dashboard!$D$12/365)</f>
        <v>-522017.91837003583</v>
      </c>
      <c r="E9666" s="3">
        <f>IF(Dashboard!$I$3,C9666*Dashboard!$E$11*Dashboard!$E$10*SQRT(Dashboard!$D$12/365),0)</f>
        <v>-361146.01064609882</v>
      </c>
      <c r="F9666" s="3">
        <f>D9666+IF(Dashboard!$I$3,E9666,0)</f>
        <v>-883163.9290161347</v>
      </c>
      <c r="G9666" s="3">
        <f>IF(Dashboard!$I$4, ('Lookups and Calculations'!$F$9) / (1 - 'Lookups and Calculations'!$F$10), 'Lookups and Calculations'!$F$9)</f>
        <v>1951878.888340465</v>
      </c>
      <c r="H9666" s="12">
        <f t="shared" si="300"/>
        <v>0</v>
      </c>
      <c r="I9666" s="12">
        <f t="shared" si="301"/>
        <v>0</v>
      </c>
      <c r="J9666" s="13">
        <f>(1 - Dashboard!$I$9) * H9666 * Dashboard!$I$8 * 'Lookups and Calculations'!$F$12</f>
        <v>0</v>
      </c>
      <c r="K9666" s="12">
        <f>(1 - Dashboard!$I$11) * I9666 * Dashboard!$I$10 * 'Lookups and Calculations'!$F$12</f>
        <v>0</v>
      </c>
      <c r="L9666" s="12">
        <f>(H9666 - I9666) * Dashboard!$I$13 * (Dashboard!$D$12 / 365) * 'Lookups and Calculations'!$F$12</f>
        <v>0</v>
      </c>
      <c r="M9666" s="3">
        <f>(G9666*2) * Dashboard!$I$13 * (Dashboard!$D$12 / 365) * 'Lookups and Calculations'!$F$12</f>
        <v>1602.0878730267946</v>
      </c>
      <c r="N9666" s="12">
        <f>H9666 * Dashboard!$I$14 * Dashboard!$I$15 * (Dashboard!$D$12 / 365) * 'Lookups and Calculations'!$F$12</f>
        <v>0</v>
      </c>
    </row>
    <row r="9667" spans="1:14" x14ac:dyDescent="0.35">
      <c r="A9667" s="2">
        <v>9666</v>
      </c>
      <c r="B9667" s="11">
        <v>0.17398794273436993</v>
      </c>
      <c r="C9667" s="11">
        <v>-1.6314332262460429</v>
      </c>
      <c r="D9667" s="3">
        <f>B9667*Dashboard!$D$11*Dashboard!$D$10*SQRT(Dashboard!$D$12/365)</f>
        <v>43198.033785832842</v>
      </c>
      <c r="E9667" s="3">
        <f>IF(Dashboard!$I$3,C9667*Dashboard!$E$11*Dashboard!$E$10*SQRT(Dashboard!$D$12/365),0)</f>
        <v>-810110.24694167054</v>
      </c>
      <c r="F9667" s="3">
        <f>D9667+IF(Dashboard!$I$3,E9667,0)</f>
        <v>-766912.21315583773</v>
      </c>
      <c r="G9667" s="3">
        <f>IF(Dashboard!$I$4, ('Lookups and Calculations'!$F$9) / (1 - 'Lookups and Calculations'!$F$10), 'Lookups and Calculations'!$F$9)</f>
        <v>1951878.888340465</v>
      </c>
      <c r="H9667" s="12">
        <f t="shared" ref="H9667:H9730" si="302">MAX(0,F9667-G9667)</f>
        <v>0</v>
      </c>
      <c r="I9667" s="12">
        <f t="shared" ref="I9667:I9730" si="303">MAX(0,-F9667-G9667)</f>
        <v>0</v>
      </c>
      <c r="J9667" s="13">
        <f>(1 - Dashboard!$I$9) * H9667 * Dashboard!$I$8 * 'Lookups and Calculations'!$F$12</f>
        <v>0</v>
      </c>
      <c r="K9667" s="12">
        <f>(1 - Dashboard!$I$11) * I9667 * Dashboard!$I$10 * 'Lookups and Calculations'!$F$12</f>
        <v>0</v>
      </c>
      <c r="L9667" s="12">
        <f>(H9667 - I9667) * Dashboard!$I$13 * (Dashboard!$D$12 / 365) * 'Lookups and Calculations'!$F$12</f>
        <v>0</v>
      </c>
      <c r="M9667" s="3">
        <f>(G9667*2) * Dashboard!$I$13 * (Dashboard!$D$12 / 365) * 'Lookups and Calculations'!$F$12</f>
        <v>1602.0878730267946</v>
      </c>
      <c r="N9667" s="12">
        <f>H9667 * Dashboard!$I$14 * Dashboard!$I$15 * (Dashboard!$D$12 / 365) * 'Lookups and Calculations'!$F$12</f>
        <v>0</v>
      </c>
    </row>
    <row r="9668" spans="1:14" x14ac:dyDescent="0.35">
      <c r="A9668" s="2">
        <v>9667</v>
      </c>
      <c r="B9668" s="11">
        <v>0.93470856469097596</v>
      </c>
      <c r="C9668" s="11">
        <v>0.77121635923349907</v>
      </c>
      <c r="D9668" s="3">
        <f>B9668*Dashboard!$D$11*Dashboard!$D$10*SQRT(Dashboard!$D$12/365)</f>
        <v>232071.09367959568</v>
      </c>
      <c r="E9668" s="3">
        <f>IF(Dashboard!$I$3,C9668*Dashboard!$E$11*Dashboard!$E$10*SQRT(Dashboard!$D$12/365),0)</f>
        <v>382957.92017287388</v>
      </c>
      <c r="F9668" s="3">
        <f>D9668+IF(Dashboard!$I$3,E9668,0)</f>
        <v>615029.01385246962</v>
      </c>
      <c r="G9668" s="3">
        <f>IF(Dashboard!$I$4, ('Lookups and Calculations'!$F$9) / (1 - 'Lookups and Calculations'!$F$10), 'Lookups and Calculations'!$F$9)</f>
        <v>1951878.888340465</v>
      </c>
      <c r="H9668" s="12">
        <f t="shared" si="302"/>
        <v>0</v>
      </c>
      <c r="I9668" s="12">
        <f t="shared" si="303"/>
        <v>0</v>
      </c>
      <c r="J9668" s="13">
        <f>(1 - Dashboard!$I$9) * H9668 * Dashboard!$I$8 * 'Lookups and Calculations'!$F$12</f>
        <v>0</v>
      </c>
      <c r="K9668" s="12">
        <f>(1 - Dashboard!$I$11) * I9668 * Dashboard!$I$10 * 'Lookups and Calculations'!$F$12</f>
        <v>0</v>
      </c>
      <c r="L9668" s="12">
        <f>(H9668 - I9668) * Dashboard!$I$13 * (Dashboard!$D$12 / 365) * 'Lookups and Calculations'!$F$12</f>
        <v>0</v>
      </c>
      <c r="M9668" s="3">
        <f>(G9668*2) * Dashboard!$I$13 * (Dashboard!$D$12 / 365) * 'Lookups and Calculations'!$F$12</f>
        <v>1602.0878730267946</v>
      </c>
      <c r="N9668" s="12">
        <f>H9668 * Dashboard!$I$14 * Dashboard!$I$15 * (Dashboard!$D$12 / 365) * 'Lookups and Calculations'!$F$12</f>
        <v>0</v>
      </c>
    </row>
    <row r="9669" spans="1:14" x14ac:dyDescent="0.35">
      <c r="A9669" s="2">
        <v>9668</v>
      </c>
      <c r="B9669" s="11">
        <v>-0.59342093791101747</v>
      </c>
      <c r="C9669" s="11">
        <v>-1.0740682546166911</v>
      </c>
      <c r="D9669" s="3">
        <f>B9669*Dashboard!$D$11*Dashboard!$D$10*SQRT(Dashboard!$D$12/365)</f>
        <v>-147335.59879052945</v>
      </c>
      <c r="E9669" s="3">
        <f>IF(Dashboard!$I$3,C9669*Dashboard!$E$11*Dashboard!$E$10*SQRT(Dashboard!$D$12/365),0)</f>
        <v>-533343.12736898463</v>
      </c>
      <c r="F9669" s="3">
        <f>D9669+IF(Dashboard!$I$3,E9669,0)</f>
        <v>-680678.72615951404</v>
      </c>
      <c r="G9669" s="3">
        <f>IF(Dashboard!$I$4, ('Lookups and Calculations'!$F$9) / (1 - 'Lookups and Calculations'!$F$10), 'Lookups and Calculations'!$F$9)</f>
        <v>1951878.888340465</v>
      </c>
      <c r="H9669" s="12">
        <f t="shared" si="302"/>
        <v>0</v>
      </c>
      <c r="I9669" s="12">
        <f t="shared" si="303"/>
        <v>0</v>
      </c>
      <c r="J9669" s="13">
        <f>(1 - Dashboard!$I$9) * H9669 * Dashboard!$I$8 * 'Lookups and Calculations'!$F$12</f>
        <v>0</v>
      </c>
      <c r="K9669" s="12">
        <f>(1 - Dashboard!$I$11) * I9669 * Dashboard!$I$10 * 'Lookups and Calculations'!$F$12</f>
        <v>0</v>
      </c>
      <c r="L9669" s="12">
        <f>(H9669 - I9669) * Dashboard!$I$13 * (Dashboard!$D$12 / 365) * 'Lookups and Calculations'!$F$12</f>
        <v>0</v>
      </c>
      <c r="M9669" s="3">
        <f>(G9669*2) * Dashboard!$I$13 * (Dashboard!$D$12 / 365) * 'Lookups and Calculations'!$F$12</f>
        <v>1602.0878730267946</v>
      </c>
      <c r="N9669" s="12">
        <f>H9669 * Dashboard!$I$14 * Dashboard!$I$15 * (Dashboard!$D$12 / 365) * 'Lookups and Calculations'!$F$12</f>
        <v>0</v>
      </c>
    </row>
    <row r="9670" spans="1:14" x14ac:dyDescent="0.35">
      <c r="A9670" s="2">
        <v>9669</v>
      </c>
      <c r="B9670" s="11">
        <v>-0.95984583227548181</v>
      </c>
      <c r="C9670" s="11">
        <v>-1.0005281391019478</v>
      </c>
      <c r="D9670" s="3">
        <f>B9670*Dashboard!$D$11*Dashboard!$D$10*SQRT(Dashboard!$D$12/365)</f>
        <v>-238312.21888248884</v>
      </c>
      <c r="E9670" s="3">
        <f>IF(Dashboard!$I$3,C9670*Dashboard!$E$11*Dashboard!$E$10*SQRT(Dashboard!$D$12/365),0)</f>
        <v>-496825.78777988465</v>
      </c>
      <c r="F9670" s="3">
        <f>D9670+IF(Dashboard!$I$3,E9670,0)</f>
        <v>-735138.00666237343</v>
      </c>
      <c r="G9670" s="3">
        <f>IF(Dashboard!$I$4, ('Lookups and Calculations'!$F$9) / (1 - 'Lookups and Calculations'!$F$10), 'Lookups and Calculations'!$F$9)</f>
        <v>1951878.888340465</v>
      </c>
      <c r="H9670" s="12">
        <f t="shared" si="302"/>
        <v>0</v>
      </c>
      <c r="I9670" s="12">
        <f t="shared" si="303"/>
        <v>0</v>
      </c>
      <c r="J9670" s="13">
        <f>(1 - Dashboard!$I$9) * H9670 * Dashboard!$I$8 * 'Lookups and Calculations'!$F$12</f>
        <v>0</v>
      </c>
      <c r="K9670" s="12">
        <f>(1 - Dashboard!$I$11) * I9670 * Dashboard!$I$10 * 'Lookups and Calculations'!$F$12</f>
        <v>0</v>
      </c>
      <c r="L9670" s="12">
        <f>(H9670 - I9670) * Dashboard!$I$13 * (Dashboard!$D$12 / 365) * 'Lookups and Calculations'!$F$12</f>
        <v>0</v>
      </c>
      <c r="M9670" s="3">
        <f>(G9670*2) * Dashboard!$I$13 * (Dashboard!$D$12 / 365) * 'Lookups and Calculations'!$F$12</f>
        <v>1602.0878730267946</v>
      </c>
      <c r="N9670" s="12">
        <f>H9670 * Dashboard!$I$14 * Dashboard!$I$15 * (Dashboard!$D$12 / 365) * 'Lookups and Calculations'!$F$12</f>
        <v>0</v>
      </c>
    </row>
    <row r="9671" spans="1:14" x14ac:dyDescent="0.35">
      <c r="A9671" s="2">
        <v>9670</v>
      </c>
      <c r="B9671" s="11">
        <v>-0.98738190252284863</v>
      </c>
      <c r="C9671" s="11">
        <v>0.44095314019122955</v>
      </c>
      <c r="D9671" s="3">
        <f>B9671*Dashboard!$D$11*Dashboard!$D$10*SQRT(Dashboard!$D$12/365)</f>
        <v>-245148.92304819563</v>
      </c>
      <c r="E9671" s="3">
        <f>IF(Dashboard!$I$3,C9671*Dashboard!$E$11*Dashboard!$E$10*SQRT(Dashboard!$D$12/365),0)</f>
        <v>218961.24925198025</v>
      </c>
      <c r="F9671" s="3">
        <f>D9671+IF(Dashboard!$I$3,E9671,0)</f>
        <v>-26187.673796215386</v>
      </c>
      <c r="G9671" s="3">
        <f>IF(Dashboard!$I$4, ('Lookups and Calculations'!$F$9) / (1 - 'Lookups and Calculations'!$F$10), 'Lookups and Calculations'!$F$9)</f>
        <v>1951878.888340465</v>
      </c>
      <c r="H9671" s="12">
        <f t="shared" si="302"/>
        <v>0</v>
      </c>
      <c r="I9671" s="12">
        <f t="shared" si="303"/>
        <v>0</v>
      </c>
      <c r="J9671" s="13">
        <f>(1 - Dashboard!$I$9) * H9671 * Dashboard!$I$8 * 'Lookups and Calculations'!$F$12</f>
        <v>0</v>
      </c>
      <c r="K9671" s="12">
        <f>(1 - Dashboard!$I$11) * I9671 * Dashboard!$I$10 * 'Lookups and Calculations'!$F$12</f>
        <v>0</v>
      </c>
      <c r="L9671" s="12">
        <f>(H9671 - I9671) * Dashboard!$I$13 * (Dashboard!$D$12 / 365) * 'Lookups and Calculations'!$F$12</f>
        <v>0</v>
      </c>
      <c r="M9671" s="3">
        <f>(G9671*2) * Dashboard!$I$13 * (Dashboard!$D$12 / 365) * 'Lookups and Calculations'!$F$12</f>
        <v>1602.0878730267946</v>
      </c>
      <c r="N9671" s="12">
        <f>H9671 * Dashboard!$I$14 * Dashboard!$I$15 * (Dashboard!$D$12 / 365) * 'Lookups and Calculations'!$F$12</f>
        <v>0</v>
      </c>
    </row>
    <row r="9672" spans="1:14" x14ac:dyDescent="0.35">
      <c r="A9672" s="2">
        <v>9671</v>
      </c>
      <c r="B9672" s="11">
        <v>-0.59123476590468815</v>
      </c>
      <c r="C9672" s="11">
        <v>2.6530918365566891</v>
      </c>
      <c r="D9672" s="3">
        <f>B9672*Dashboard!$D$11*Dashboard!$D$10*SQRT(Dashboard!$D$12/365)</f>
        <v>-146792.81214274873</v>
      </c>
      <c r="E9672" s="3">
        <f>IF(Dashboard!$I$3,C9672*Dashboard!$E$11*Dashboard!$E$10*SQRT(Dashboard!$D$12/365),0)</f>
        <v>1317428.6561623123</v>
      </c>
      <c r="F9672" s="3">
        <f>D9672+IF(Dashboard!$I$3,E9672,0)</f>
        <v>1170635.8440195634</v>
      </c>
      <c r="G9672" s="3">
        <f>IF(Dashboard!$I$4, ('Lookups and Calculations'!$F$9) / (1 - 'Lookups and Calculations'!$F$10), 'Lookups and Calculations'!$F$9)</f>
        <v>1951878.888340465</v>
      </c>
      <c r="H9672" s="12">
        <f t="shared" si="302"/>
        <v>0</v>
      </c>
      <c r="I9672" s="12">
        <f t="shared" si="303"/>
        <v>0</v>
      </c>
      <c r="J9672" s="13">
        <f>(1 - Dashboard!$I$9) * H9672 * Dashboard!$I$8 * 'Lookups and Calculations'!$F$12</f>
        <v>0</v>
      </c>
      <c r="K9672" s="12">
        <f>(1 - Dashboard!$I$11) * I9672 * Dashboard!$I$10 * 'Lookups and Calculations'!$F$12</f>
        <v>0</v>
      </c>
      <c r="L9672" s="12">
        <f>(H9672 - I9672) * Dashboard!$I$13 * (Dashboard!$D$12 / 365) * 'Lookups and Calculations'!$F$12</f>
        <v>0</v>
      </c>
      <c r="M9672" s="3">
        <f>(G9672*2) * Dashboard!$I$13 * (Dashboard!$D$12 / 365) * 'Lookups and Calculations'!$F$12</f>
        <v>1602.0878730267946</v>
      </c>
      <c r="N9672" s="12">
        <f>H9672 * Dashboard!$I$14 * Dashboard!$I$15 * (Dashboard!$D$12 / 365) * 'Lookups and Calculations'!$F$12</f>
        <v>0</v>
      </c>
    </row>
    <row r="9673" spans="1:14" x14ac:dyDescent="0.35">
      <c r="A9673" s="2">
        <v>9672</v>
      </c>
      <c r="B9673" s="11">
        <v>-0.22938795745553597</v>
      </c>
      <c r="C9673" s="11">
        <v>1.2684386623190591</v>
      </c>
      <c r="D9673" s="3">
        <f>B9673*Dashboard!$D$11*Dashboard!$D$10*SQRT(Dashboard!$D$12/365)</f>
        <v>-56952.847309401317</v>
      </c>
      <c r="E9673" s="3">
        <f>IF(Dashboard!$I$3,C9673*Dashboard!$E$11*Dashboard!$E$10*SQRT(Dashboard!$D$12/365),0)</f>
        <v>629860.38375969836</v>
      </c>
      <c r="F9673" s="3">
        <f>D9673+IF(Dashboard!$I$3,E9673,0)</f>
        <v>572907.53645029711</v>
      </c>
      <c r="G9673" s="3">
        <f>IF(Dashboard!$I$4, ('Lookups and Calculations'!$F$9) / (1 - 'Lookups and Calculations'!$F$10), 'Lookups and Calculations'!$F$9)</f>
        <v>1951878.888340465</v>
      </c>
      <c r="H9673" s="12">
        <f t="shared" si="302"/>
        <v>0</v>
      </c>
      <c r="I9673" s="12">
        <f t="shared" si="303"/>
        <v>0</v>
      </c>
      <c r="J9673" s="13">
        <f>(1 - Dashboard!$I$9) * H9673 * Dashboard!$I$8 * 'Lookups and Calculations'!$F$12</f>
        <v>0</v>
      </c>
      <c r="K9673" s="12">
        <f>(1 - Dashboard!$I$11) * I9673 * Dashboard!$I$10 * 'Lookups and Calculations'!$F$12</f>
        <v>0</v>
      </c>
      <c r="L9673" s="12">
        <f>(H9673 - I9673) * Dashboard!$I$13 * (Dashboard!$D$12 / 365) * 'Lookups and Calculations'!$F$12</f>
        <v>0</v>
      </c>
      <c r="M9673" s="3">
        <f>(G9673*2) * Dashboard!$I$13 * (Dashboard!$D$12 / 365) * 'Lookups and Calculations'!$F$12</f>
        <v>1602.0878730267946</v>
      </c>
      <c r="N9673" s="12">
        <f>H9673 * Dashboard!$I$14 * Dashboard!$I$15 * (Dashboard!$D$12 / 365) * 'Lookups and Calculations'!$F$12</f>
        <v>0</v>
      </c>
    </row>
    <row r="9674" spans="1:14" x14ac:dyDescent="0.35">
      <c r="A9674" s="2">
        <v>9673</v>
      </c>
      <c r="B9674" s="11">
        <v>1.5169558733715309</v>
      </c>
      <c r="C9674" s="11">
        <v>-0.67068737040174631</v>
      </c>
      <c r="D9674" s="3">
        <f>B9674*Dashboard!$D$11*Dashboard!$D$10*SQRT(Dashboard!$D$12/365)</f>
        <v>376632.48406566808</v>
      </c>
      <c r="E9674" s="3">
        <f>IF(Dashboard!$I$3,C9674*Dashboard!$E$11*Dashboard!$E$10*SQRT(Dashboard!$D$12/365),0)</f>
        <v>-333038.89029343362</v>
      </c>
      <c r="F9674" s="3">
        <f>D9674+IF(Dashboard!$I$3,E9674,0)</f>
        <v>43593.593772234453</v>
      </c>
      <c r="G9674" s="3">
        <f>IF(Dashboard!$I$4, ('Lookups and Calculations'!$F$9) / (1 - 'Lookups and Calculations'!$F$10), 'Lookups and Calculations'!$F$9)</f>
        <v>1951878.888340465</v>
      </c>
      <c r="H9674" s="12">
        <f t="shared" si="302"/>
        <v>0</v>
      </c>
      <c r="I9674" s="12">
        <f t="shared" si="303"/>
        <v>0</v>
      </c>
      <c r="J9674" s="13">
        <f>(1 - Dashboard!$I$9) * H9674 * Dashboard!$I$8 * 'Lookups and Calculations'!$F$12</f>
        <v>0</v>
      </c>
      <c r="K9674" s="12">
        <f>(1 - Dashboard!$I$11) * I9674 * Dashboard!$I$10 * 'Lookups and Calculations'!$F$12</f>
        <v>0</v>
      </c>
      <c r="L9674" s="12">
        <f>(H9674 - I9674) * Dashboard!$I$13 * (Dashboard!$D$12 / 365) * 'Lookups and Calculations'!$F$12</f>
        <v>0</v>
      </c>
      <c r="M9674" s="3">
        <f>(G9674*2) * Dashboard!$I$13 * (Dashboard!$D$12 / 365) * 'Lookups and Calculations'!$F$12</f>
        <v>1602.0878730267946</v>
      </c>
      <c r="N9674" s="12">
        <f>H9674 * Dashboard!$I$14 * Dashboard!$I$15 * (Dashboard!$D$12 / 365) * 'Lookups and Calculations'!$F$12</f>
        <v>0</v>
      </c>
    </row>
    <row r="9675" spans="1:14" x14ac:dyDescent="0.35">
      <c r="A9675" s="2">
        <v>9674</v>
      </c>
      <c r="B9675" s="11">
        <v>-0.82572017354805949</v>
      </c>
      <c r="C9675" s="11">
        <v>-1.407003967485003</v>
      </c>
      <c r="D9675" s="3">
        <f>B9675*Dashboard!$D$11*Dashboard!$D$10*SQRT(Dashboard!$D$12/365)</f>
        <v>-205011.26338984293</v>
      </c>
      <c r="E9675" s="3">
        <f>IF(Dashboard!$I$3,C9675*Dashboard!$E$11*Dashboard!$E$10*SQRT(Dashboard!$D$12/365),0)</f>
        <v>-698666.86126648984</v>
      </c>
      <c r="F9675" s="3">
        <f>D9675+IF(Dashboard!$I$3,E9675,0)</f>
        <v>-903678.12465633277</v>
      </c>
      <c r="G9675" s="3">
        <f>IF(Dashboard!$I$4, ('Lookups and Calculations'!$F$9) / (1 - 'Lookups and Calculations'!$F$10), 'Lookups and Calculations'!$F$9)</f>
        <v>1951878.888340465</v>
      </c>
      <c r="H9675" s="12">
        <f t="shared" si="302"/>
        <v>0</v>
      </c>
      <c r="I9675" s="12">
        <f t="shared" si="303"/>
        <v>0</v>
      </c>
      <c r="J9675" s="13">
        <f>(1 - Dashboard!$I$9) * H9675 * Dashboard!$I$8 * 'Lookups and Calculations'!$F$12</f>
        <v>0</v>
      </c>
      <c r="K9675" s="12">
        <f>(1 - Dashboard!$I$11) * I9675 * Dashboard!$I$10 * 'Lookups and Calculations'!$F$12</f>
        <v>0</v>
      </c>
      <c r="L9675" s="12">
        <f>(H9675 - I9675) * Dashboard!$I$13 * (Dashboard!$D$12 / 365) * 'Lookups and Calculations'!$F$12</f>
        <v>0</v>
      </c>
      <c r="M9675" s="3">
        <f>(G9675*2) * Dashboard!$I$13 * (Dashboard!$D$12 / 365) * 'Lookups and Calculations'!$F$12</f>
        <v>1602.0878730267946</v>
      </c>
      <c r="N9675" s="12">
        <f>H9675 * Dashboard!$I$14 * Dashboard!$I$15 * (Dashboard!$D$12 / 365) * 'Lookups and Calculations'!$F$12</f>
        <v>0</v>
      </c>
    </row>
    <row r="9676" spans="1:14" x14ac:dyDescent="0.35">
      <c r="A9676" s="2">
        <v>9675</v>
      </c>
      <c r="B9676" s="11">
        <v>1.5250677202311691</v>
      </c>
      <c r="C9676" s="11">
        <v>1.0660479051703409</v>
      </c>
      <c r="D9676" s="3">
        <f>B9676*Dashboard!$D$11*Dashboard!$D$10*SQRT(Dashboard!$D$12/365)</f>
        <v>378646.50773421128</v>
      </c>
      <c r="E9676" s="3">
        <f>IF(Dashboard!$I$3,C9676*Dashboard!$E$11*Dashboard!$E$10*SQRT(Dashboard!$D$12/365),0)</f>
        <v>529360.51431071572</v>
      </c>
      <c r="F9676" s="3">
        <f>D9676+IF(Dashboard!$I$3,E9676,0)</f>
        <v>908007.022044927</v>
      </c>
      <c r="G9676" s="3">
        <f>IF(Dashboard!$I$4, ('Lookups and Calculations'!$F$9) / (1 - 'Lookups and Calculations'!$F$10), 'Lookups and Calculations'!$F$9)</f>
        <v>1951878.888340465</v>
      </c>
      <c r="H9676" s="12">
        <f t="shared" si="302"/>
        <v>0</v>
      </c>
      <c r="I9676" s="12">
        <f t="shared" si="303"/>
        <v>0</v>
      </c>
      <c r="J9676" s="13">
        <f>(1 - Dashboard!$I$9) * H9676 * Dashboard!$I$8 * 'Lookups and Calculations'!$F$12</f>
        <v>0</v>
      </c>
      <c r="K9676" s="12">
        <f>(1 - Dashboard!$I$11) * I9676 * Dashboard!$I$10 * 'Lookups and Calculations'!$F$12</f>
        <v>0</v>
      </c>
      <c r="L9676" s="12">
        <f>(H9676 - I9676) * Dashboard!$I$13 * (Dashboard!$D$12 / 365) * 'Lookups and Calculations'!$F$12</f>
        <v>0</v>
      </c>
      <c r="M9676" s="3">
        <f>(G9676*2) * Dashboard!$I$13 * (Dashboard!$D$12 / 365) * 'Lookups and Calculations'!$F$12</f>
        <v>1602.0878730267946</v>
      </c>
      <c r="N9676" s="12">
        <f>H9676 * Dashboard!$I$14 * Dashboard!$I$15 * (Dashboard!$D$12 / 365) * 'Lookups and Calculations'!$F$12</f>
        <v>0</v>
      </c>
    </row>
    <row r="9677" spans="1:14" x14ac:dyDescent="0.35">
      <c r="A9677" s="2">
        <v>9676</v>
      </c>
      <c r="B9677" s="11">
        <v>0.88449783387667102</v>
      </c>
      <c r="C9677" s="11">
        <v>-0.72058684542595641</v>
      </c>
      <c r="D9677" s="3">
        <f>B9677*Dashboard!$D$11*Dashboard!$D$10*SQRT(Dashboard!$D$12/365)</f>
        <v>219604.6847317116</v>
      </c>
      <c r="E9677" s="3">
        <f>IF(Dashboard!$I$3,C9677*Dashboard!$E$11*Dashboard!$E$10*SQRT(Dashboard!$D$12/365),0)</f>
        <v>-357817.14991435548</v>
      </c>
      <c r="F9677" s="3">
        <f>D9677+IF(Dashboard!$I$3,E9677,0)</f>
        <v>-138212.46518264388</v>
      </c>
      <c r="G9677" s="3">
        <f>IF(Dashboard!$I$4, ('Lookups and Calculations'!$F$9) / (1 - 'Lookups and Calculations'!$F$10), 'Lookups and Calculations'!$F$9)</f>
        <v>1951878.888340465</v>
      </c>
      <c r="H9677" s="12">
        <f t="shared" si="302"/>
        <v>0</v>
      </c>
      <c r="I9677" s="12">
        <f t="shared" si="303"/>
        <v>0</v>
      </c>
      <c r="J9677" s="13">
        <f>(1 - Dashboard!$I$9) * H9677 * Dashboard!$I$8 * 'Lookups and Calculations'!$F$12</f>
        <v>0</v>
      </c>
      <c r="K9677" s="12">
        <f>(1 - Dashboard!$I$11) * I9677 * Dashboard!$I$10 * 'Lookups and Calculations'!$F$12</f>
        <v>0</v>
      </c>
      <c r="L9677" s="12">
        <f>(H9677 - I9677) * Dashboard!$I$13 * (Dashboard!$D$12 / 365) * 'Lookups and Calculations'!$F$12</f>
        <v>0</v>
      </c>
      <c r="M9677" s="3">
        <f>(G9677*2) * Dashboard!$I$13 * (Dashboard!$D$12 / 365) * 'Lookups and Calculations'!$F$12</f>
        <v>1602.0878730267946</v>
      </c>
      <c r="N9677" s="12">
        <f>H9677 * Dashboard!$I$14 * Dashboard!$I$15 * (Dashboard!$D$12 / 365) * 'Lookups and Calculations'!$F$12</f>
        <v>0</v>
      </c>
    </row>
    <row r="9678" spans="1:14" x14ac:dyDescent="0.35">
      <c r="A9678" s="2">
        <v>9677</v>
      </c>
      <c r="B9678" s="11">
        <v>0.79064010203238799</v>
      </c>
      <c r="C9678" s="11">
        <v>0.2785778174847654</v>
      </c>
      <c r="D9678" s="3">
        <f>B9678*Dashboard!$D$11*Dashboard!$D$10*SQRT(Dashboard!$D$12/365)</f>
        <v>196301.52126215439</v>
      </c>
      <c r="E9678" s="3">
        <f>IF(Dashboard!$I$3,C9678*Dashboard!$E$11*Dashboard!$E$10*SQRT(Dashboard!$D$12/365),0)</f>
        <v>138331.58531063254</v>
      </c>
      <c r="F9678" s="3">
        <f>D9678+IF(Dashboard!$I$3,E9678,0)</f>
        <v>334633.10657278693</v>
      </c>
      <c r="G9678" s="3">
        <f>IF(Dashboard!$I$4, ('Lookups and Calculations'!$F$9) / (1 - 'Lookups and Calculations'!$F$10), 'Lookups and Calculations'!$F$9)</f>
        <v>1951878.888340465</v>
      </c>
      <c r="H9678" s="12">
        <f t="shared" si="302"/>
        <v>0</v>
      </c>
      <c r="I9678" s="12">
        <f t="shared" si="303"/>
        <v>0</v>
      </c>
      <c r="J9678" s="13">
        <f>(1 - Dashboard!$I$9) * H9678 * Dashboard!$I$8 * 'Lookups and Calculations'!$F$12</f>
        <v>0</v>
      </c>
      <c r="K9678" s="12">
        <f>(1 - Dashboard!$I$11) * I9678 * Dashboard!$I$10 * 'Lookups and Calculations'!$F$12</f>
        <v>0</v>
      </c>
      <c r="L9678" s="12">
        <f>(H9678 - I9678) * Dashboard!$I$13 * (Dashboard!$D$12 / 365) * 'Lookups and Calculations'!$F$12</f>
        <v>0</v>
      </c>
      <c r="M9678" s="3">
        <f>(G9678*2) * Dashboard!$I$13 * (Dashboard!$D$12 / 365) * 'Lookups and Calculations'!$F$12</f>
        <v>1602.0878730267946</v>
      </c>
      <c r="N9678" s="12">
        <f>H9678 * Dashboard!$I$14 * Dashboard!$I$15 * (Dashboard!$D$12 / 365) * 'Lookups and Calculations'!$F$12</f>
        <v>0</v>
      </c>
    </row>
    <row r="9679" spans="1:14" x14ac:dyDescent="0.35">
      <c r="A9679" s="2">
        <v>9678</v>
      </c>
      <c r="B9679" s="11">
        <v>1.2981961322615296</v>
      </c>
      <c r="C9679" s="11">
        <v>-0.98338111197909173</v>
      </c>
      <c r="D9679" s="3">
        <f>B9679*Dashboard!$D$11*Dashboard!$D$10*SQRT(Dashboard!$D$12/365)</f>
        <v>322318.42908613815</v>
      </c>
      <c r="E9679" s="3">
        <f>IF(Dashboard!$I$3,C9679*Dashboard!$E$11*Dashboard!$E$10*SQRT(Dashboard!$D$12/365),0)</f>
        <v>-488311.19940854458</v>
      </c>
      <c r="F9679" s="3">
        <f>D9679+IF(Dashboard!$I$3,E9679,0)</f>
        <v>-165992.77032240643</v>
      </c>
      <c r="G9679" s="3">
        <f>IF(Dashboard!$I$4, ('Lookups and Calculations'!$F$9) / (1 - 'Lookups and Calculations'!$F$10), 'Lookups and Calculations'!$F$9)</f>
        <v>1951878.888340465</v>
      </c>
      <c r="H9679" s="12">
        <f t="shared" si="302"/>
        <v>0</v>
      </c>
      <c r="I9679" s="12">
        <f t="shared" si="303"/>
        <v>0</v>
      </c>
      <c r="J9679" s="13">
        <f>(1 - Dashboard!$I$9) * H9679 * Dashboard!$I$8 * 'Lookups and Calculations'!$F$12</f>
        <v>0</v>
      </c>
      <c r="K9679" s="12">
        <f>(1 - Dashboard!$I$11) * I9679 * Dashboard!$I$10 * 'Lookups and Calculations'!$F$12</f>
        <v>0</v>
      </c>
      <c r="L9679" s="12">
        <f>(H9679 - I9679) * Dashboard!$I$13 * (Dashboard!$D$12 / 365) * 'Lookups and Calculations'!$F$12</f>
        <v>0</v>
      </c>
      <c r="M9679" s="3">
        <f>(G9679*2) * Dashboard!$I$13 * (Dashboard!$D$12 / 365) * 'Lookups and Calculations'!$F$12</f>
        <v>1602.0878730267946</v>
      </c>
      <c r="N9679" s="12">
        <f>H9679 * Dashboard!$I$14 * Dashboard!$I$15 * (Dashboard!$D$12 / 365) * 'Lookups and Calculations'!$F$12</f>
        <v>0</v>
      </c>
    </row>
    <row r="9680" spans="1:14" x14ac:dyDescent="0.35">
      <c r="A9680" s="2">
        <v>9679</v>
      </c>
      <c r="B9680" s="11">
        <v>0.39267543471219113</v>
      </c>
      <c r="C9680" s="11">
        <v>-0.49081563269840761</v>
      </c>
      <c r="D9680" s="3">
        <f>B9680*Dashboard!$D$11*Dashboard!$D$10*SQRT(Dashboard!$D$12/365)</f>
        <v>97494.150623191206</v>
      </c>
      <c r="E9680" s="3">
        <f>IF(Dashboard!$I$3,C9680*Dashboard!$E$11*Dashboard!$E$10*SQRT(Dashboard!$D$12/365),0)</f>
        <v>-243721.14470357946</v>
      </c>
      <c r="F9680" s="3">
        <f>D9680+IF(Dashboard!$I$3,E9680,0)</f>
        <v>-146226.99408038825</v>
      </c>
      <c r="G9680" s="3">
        <f>IF(Dashboard!$I$4, ('Lookups and Calculations'!$F$9) / (1 - 'Lookups and Calculations'!$F$10), 'Lookups and Calculations'!$F$9)</f>
        <v>1951878.888340465</v>
      </c>
      <c r="H9680" s="12">
        <f t="shared" si="302"/>
        <v>0</v>
      </c>
      <c r="I9680" s="12">
        <f t="shared" si="303"/>
        <v>0</v>
      </c>
      <c r="J9680" s="13">
        <f>(1 - Dashboard!$I$9) * H9680 * Dashboard!$I$8 * 'Lookups and Calculations'!$F$12</f>
        <v>0</v>
      </c>
      <c r="K9680" s="12">
        <f>(1 - Dashboard!$I$11) * I9680 * Dashboard!$I$10 * 'Lookups and Calculations'!$F$12</f>
        <v>0</v>
      </c>
      <c r="L9680" s="12">
        <f>(H9680 - I9680) * Dashboard!$I$13 * (Dashboard!$D$12 / 365) * 'Lookups and Calculations'!$F$12</f>
        <v>0</v>
      </c>
      <c r="M9680" s="3">
        <f>(G9680*2) * Dashboard!$I$13 * (Dashboard!$D$12 / 365) * 'Lookups and Calculations'!$F$12</f>
        <v>1602.0878730267946</v>
      </c>
      <c r="N9680" s="12">
        <f>H9680 * Dashboard!$I$14 * Dashboard!$I$15 * (Dashboard!$D$12 / 365) * 'Lookups and Calculations'!$F$12</f>
        <v>0</v>
      </c>
    </row>
    <row r="9681" spans="1:14" x14ac:dyDescent="0.35">
      <c r="A9681" s="2">
        <v>9680</v>
      </c>
      <c r="B9681" s="11">
        <v>-1.1038170366555011</v>
      </c>
      <c r="C9681" s="11">
        <v>0.53150905154936634</v>
      </c>
      <c r="D9681" s="3">
        <f>B9681*Dashboard!$D$11*Dashboard!$D$10*SQRT(Dashboard!$D$12/365)</f>
        <v>-274057.64384271257</v>
      </c>
      <c r="E9681" s="3">
        <f>IF(Dashboard!$I$3,C9681*Dashboard!$E$11*Dashboard!$E$10*SQRT(Dashboard!$D$12/365),0)</f>
        <v>263928.01254462911</v>
      </c>
      <c r="F9681" s="3">
        <f>D9681+IF(Dashboard!$I$3,E9681,0)</f>
        <v>-10129.631298083463</v>
      </c>
      <c r="G9681" s="3">
        <f>IF(Dashboard!$I$4, ('Lookups and Calculations'!$F$9) / (1 - 'Lookups and Calculations'!$F$10), 'Lookups and Calculations'!$F$9)</f>
        <v>1951878.888340465</v>
      </c>
      <c r="H9681" s="12">
        <f t="shared" si="302"/>
        <v>0</v>
      </c>
      <c r="I9681" s="12">
        <f t="shared" si="303"/>
        <v>0</v>
      </c>
      <c r="J9681" s="13">
        <f>(1 - Dashboard!$I$9) * H9681 * Dashboard!$I$8 * 'Lookups and Calculations'!$F$12</f>
        <v>0</v>
      </c>
      <c r="K9681" s="12">
        <f>(1 - Dashboard!$I$11) * I9681 * Dashboard!$I$10 * 'Lookups and Calculations'!$F$12</f>
        <v>0</v>
      </c>
      <c r="L9681" s="12">
        <f>(H9681 - I9681) * Dashboard!$I$13 * (Dashboard!$D$12 / 365) * 'Lookups and Calculations'!$F$12</f>
        <v>0</v>
      </c>
      <c r="M9681" s="3">
        <f>(G9681*2) * Dashboard!$I$13 * (Dashboard!$D$12 / 365) * 'Lookups and Calculations'!$F$12</f>
        <v>1602.0878730267946</v>
      </c>
      <c r="N9681" s="12">
        <f>H9681 * Dashboard!$I$14 * Dashboard!$I$15 * (Dashboard!$D$12 / 365) * 'Lookups and Calculations'!$F$12</f>
        <v>0</v>
      </c>
    </row>
    <row r="9682" spans="1:14" x14ac:dyDescent="0.35">
      <c r="A9682" s="2">
        <v>9681</v>
      </c>
      <c r="B9682" s="11">
        <v>0.19336194664944947</v>
      </c>
      <c r="C9682" s="11">
        <v>-0.99316735436797998</v>
      </c>
      <c r="D9682" s="3">
        <f>B9682*Dashboard!$D$11*Dashboard!$D$10*SQRT(Dashboard!$D$12/365)</f>
        <v>48008.245703610395</v>
      </c>
      <c r="E9682" s="3">
        <f>IF(Dashboard!$I$3,C9682*Dashboard!$E$11*Dashboard!$E$10*SQRT(Dashboard!$D$12/365),0)</f>
        <v>-493170.690505545</v>
      </c>
      <c r="F9682" s="3">
        <f>D9682+IF(Dashboard!$I$3,E9682,0)</f>
        <v>-445162.44480193459</v>
      </c>
      <c r="G9682" s="3">
        <f>IF(Dashboard!$I$4, ('Lookups and Calculations'!$F$9) / (1 - 'Lookups and Calculations'!$F$10), 'Lookups and Calculations'!$F$9)</f>
        <v>1951878.888340465</v>
      </c>
      <c r="H9682" s="12">
        <f t="shared" si="302"/>
        <v>0</v>
      </c>
      <c r="I9682" s="12">
        <f t="shared" si="303"/>
        <v>0</v>
      </c>
      <c r="J9682" s="13">
        <f>(1 - Dashboard!$I$9) * H9682 * Dashboard!$I$8 * 'Lookups and Calculations'!$F$12</f>
        <v>0</v>
      </c>
      <c r="K9682" s="12">
        <f>(1 - Dashboard!$I$11) * I9682 * Dashboard!$I$10 * 'Lookups and Calculations'!$F$12</f>
        <v>0</v>
      </c>
      <c r="L9682" s="12">
        <f>(H9682 - I9682) * Dashboard!$I$13 * (Dashboard!$D$12 / 365) * 'Lookups and Calculations'!$F$12</f>
        <v>0</v>
      </c>
      <c r="M9682" s="3">
        <f>(G9682*2) * Dashboard!$I$13 * (Dashboard!$D$12 / 365) * 'Lookups and Calculations'!$F$12</f>
        <v>1602.0878730267946</v>
      </c>
      <c r="N9682" s="12">
        <f>H9682 * Dashboard!$I$14 * Dashboard!$I$15 * (Dashboard!$D$12 / 365) * 'Lookups and Calculations'!$F$12</f>
        <v>0</v>
      </c>
    </row>
    <row r="9683" spans="1:14" x14ac:dyDescent="0.35">
      <c r="A9683" s="2">
        <v>9682</v>
      </c>
      <c r="B9683" s="11">
        <v>2.0168601227175094</v>
      </c>
      <c r="C9683" s="11">
        <v>-0.65637058405935889</v>
      </c>
      <c r="D9683" s="3">
        <f>B9683*Dashboard!$D$11*Dashboard!$D$10*SQRT(Dashboard!$D$12/365)</f>
        <v>500749.59421449155</v>
      </c>
      <c r="E9683" s="3">
        <f>IF(Dashboard!$I$3,C9683*Dashboard!$E$11*Dashboard!$E$10*SQRT(Dashboard!$D$12/365),0)</f>
        <v>-325929.69628374063</v>
      </c>
      <c r="F9683" s="3">
        <f>D9683+IF(Dashboard!$I$3,E9683,0)</f>
        <v>174819.89793075091</v>
      </c>
      <c r="G9683" s="3">
        <f>IF(Dashboard!$I$4, ('Lookups and Calculations'!$F$9) / (1 - 'Lookups and Calculations'!$F$10), 'Lookups and Calculations'!$F$9)</f>
        <v>1951878.888340465</v>
      </c>
      <c r="H9683" s="12">
        <f t="shared" si="302"/>
        <v>0</v>
      </c>
      <c r="I9683" s="12">
        <f t="shared" si="303"/>
        <v>0</v>
      </c>
      <c r="J9683" s="13">
        <f>(1 - Dashboard!$I$9) * H9683 * Dashboard!$I$8 * 'Lookups and Calculations'!$F$12</f>
        <v>0</v>
      </c>
      <c r="K9683" s="12">
        <f>(1 - Dashboard!$I$11) * I9683 * Dashboard!$I$10 * 'Lookups and Calculations'!$F$12</f>
        <v>0</v>
      </c>
      <c r="L9683" s="12">
        <f>(H9683 - I9683) * Dashboard!$I$13 * (Dashboard!$D$12 / 365) * 'Lookups and Calculations'!$F$12</f>
        <v>0</v>
      </c>
      <c r="M9683" s="3">
        <f>(G9683*2) * Dashboard!$I$13 * (Dashboard!$D$12 / 365) * 'Lookups and Calculations'!$F$12</f>
        <v>1602.0878730267946</v>
      </c>
      <c r="N9683" s="12">
        <f>H9683 * Dashboard!$I$14 * Dashboard!$I$15 * (Dashboard!$D$12 / 365) * 'Lookups and Calculations'!$F$12</f>
        <v>0</v>
      </c>
    </row>
    <row r="9684" spans="1:14" x14ac:dyDescent="0.35">
      <c r="A9684" s="2">
        <v>9683</v>
      </c>
      <c r="B9684" s="11">
        <v>1.3847053487920857</v>
      </c>
      <c r="C9684" s="11">
        <v>-0.28249397730454873</v>
      </c>
      <c r="D9684" s="3">
        <f>B9684*Dashboard!$D$11*Dashboard!$D$10*SQRT(Dashboard!$D$12/365)</f>
        <v>343797.09019185777</v>
      </c>
      <c r="E9684" s="3">
        <f>IF(Dashboard!$I$3,C9684*Dashboard!$E$11*Dashboard!$E$10*SQRT(Dashboard!$D$12/365),0)</f>
        <v>-140276.20746716892</v>
      </c>
      <c r="F9684" s="3">
        <f>D9684+IF(Dashboard!$I$3,E9684,0)</f>
        <v>203520.88272468885</v>
      </c>
      <c r="G9684" s="3">
        <f>IF(Dashboard!$I$4, ('Lookups and Calculations'!$F$9) / (1 - 'Lookups and Calculations'!$F$10), 'Lookups and Calculations'!$F$9)</f>
        <v>1951878.888340465</v>
      </c>
      <c r="H9684" s="12">
        <f t="shared" si="302"/>
        <v>0</v>
      </c>
      <c r="I9684" s="12">
        <f t="shared" si="303"/>
        <v>0</v>
      </c>
      <c r="J9684" s="13">
        <f>(1 - Dashboard!$I$9) * H9684 * Dashboard!$I$8 * 'Lookups and Calculations'!$F$12</f>
        <v>0</v>
      </c>
      <c r="K9684" s="12">
        <f>(1 - Dashboard!$I$11) * I9684 * Dashboard!$I$10 * 'Lookups and Calculations'!$F$12</f>
        <v>0</v>
      </c>
      <c r="L9684" s="12">
        <f>(H9684 - I9684) * Dashboard!$I$13 * (Dashboard!$D$12 / 365) * 'Lookups and Calculations'!$F$12</f>
        <v>0</v>
      </c>
      <c r="M9684" s="3">
        <f>(G9684*2) * Dashboard!$I$13 * (Dashboard!$D$12 / 365) * 'Lookups and Calculations'!$F$12</f>
        <v>1602.0878730267946</v>
      </c>
      <c r="N9684" s="12">
        <f>H9684 * Dashboard!$I$14 * Dashboard!$I$15 * (Dashboard!$D$12 / 365) * 'Lookups and Calculations'!$F$12</f>
        <v>0</v>
      </c>
    </row>
    <row r="9685" spans="1:14" x14ac:dyDescent="0.35">
      <c r="A9685" s="2">
        <v>9684</v>
      </c>
      <c r="B9685" s="11">
        <v>0.8236742761590351</v>
      </c>
      <c r="C9685" s="11">
        <v>0.12268790689162783</v>
      </c>
      <c r="D9685" s="3">
        <f>B9685*Dashboard!$D$11*Dashboard!$D$10*SQRT(Dashboard!$D$12/365)</f>
        <v>204503.30437185313</v>
      </c>
      <c r="E9685" s="3">
        <f>IF(Dashboard!$I$3,C9685*Dashboard!$E$11*Dashboard!$E$10*SQRT(Dashboard!$D$12/365),0)</f>
        <v>60922.34052228614</v>
      </c>
      <c r="F9685" s="3">
        <f>D9685+IF(Dashboard!$I$3,E9685,0)</f>
        <v>265425.64489413926</v>
      </c>
      <c r="G9685" s="3">
        <f>IF(Dashboard!$I$4, ('Lookups and Calculations'!$F$9) / (1 - 'Lookups and Calculations'!$F$10), 'Lookups and Calculations'!$F$9)</f>
        <v>1951878.888340465</v>
      </c>
      <c r="H9685" s="12">
        <f t="shared" si="302"/>
        <v>0</v>
      </c>
      <c r="I9685" s="12">
        <f t="shared" si="303"/>
        <v>0</v>
      </c>
      <c r="J9685" s="13">
        <f>(1 - Dashboard!$I$9) * H9685 * Dashboard!$I$8 * 'Lookups and Calculations'!$F$12</f>
        <v>0</v>
      </c>
      <c r="K9685" s="12">
        <f>(1 - Dashboard!$I$11) * I9685 * Dashboard!$I$10 * 'Lookups and Calculations'!$F$12</f>
        <v>0</v>
      </c>
      <c r="L9685" s="12">
        <f>(H9685 - I9685) * Dashboard!$I$13 * (Dashboard!$D$12 / 365) * 'Lookups and Calculations'!$F$12</f>
        <v>0</v>
      </c>
      <c r="M9685" s="3">
        <f>(G9685*2) * Dashboard!$I$13 * (Dashboard!$D$12 / 365) * 'Lookups and Calculations'!$F$12</f>
        <v>1602.0878730267946</v>
      </c>
      <c r="N9685" s="12">
        <f>H9685 * Dashboard!$I$14 * Dashboard!$I$15 * (Dashboard!$D$12 / 365) * 'Lookups and Calculations'!$F$12</f>
        <v>0</v>
      </c>
    </row>
    <row r="9686" spans="1:14" x14ac:dyDescent="0.35">
      <c r="A9686" s="2">
        <v>9685</v>
      </c>
      <c r="B9686" s="11">
        <v>-1.5751229963544466</v>
      </c>
      <c r="C9686" s="11">
        <v>-1.0052001128256867</v>
      </c>
      <c r="D9686" s="3">
        <f>B9686*Dashboard!$D$11*Dashboard!$D$10*SQRT(Dashboard!$D$12/365)</f>
        <v>-391074.3201167839</v>
      </c>
      <c r="E9686" s="3">
        <f>IF(Dashboard!$I$3,C9686*Dashboard!$E$11*Dashboard!$E$10*SQRT(Dashboard!$D$12/365),0)</f>
        <v>-499145.71955898177</v>
      </c>
      <c r="F9686" s="3">
        <f>D9686+IF(Dashboard!$I$3,E9686,0)</f>
        <v>-890220.03967576567</v>
      </c>
      <c r="G9686" s="3">
        <f>IF(Dashboard!$I$4, ('Lookups and Calculations'!$F$9) / (1 - 'Lookups and Calculations'!$F$10), 'Lookups and Calculations'!$F$9)</f>
        <v>1951878.888340465</v>
      </c>
      <c r="H9686" s="12">
        <f t="shared" si="302"/>
        <v>0</v>
      </c>
      <c r="I9686" s="12">
        <f t="shared" si="303"/>
        <v>0</v>
      </c>
      <c r="J9686" s="13">
        <f>(1 - Dashboard!$I$9) * H9686 * Dashboard!$I$8 * 'Lookups and Calculations'!$F$12</f>
        <v>0</v>
      </c>
      <c r="K9686" s="12">
        <f>(1 - Dashboard!$I$11) * I9686 * Dashboard!$I$10 * 'Lookups and Calculations'!$F$12</f>
        <v>0</v>
      </c>
      <c r="L9686" s="12">
        <f>(H9686 - I9686) * Dashboard!$I$13 * (Dashboard!$D$12 / 365) * 'Lookups and Calculations'!$F$12</f>
        <v>0</v>
      </c>
      <c r="M9686" s="3">
        <f>(G9686*2) * Dashboard!$I$13 * (Dashboard!$D$12 / 365) * 'Lookups and Calculations'!$F$12</f>
        <v>1602.0878730267946</v>
      </c>
      <c r="N9686" s="12">
        <f>H9686 * Dashboard!$I$14 * Dashboard!$I$15 * (Dashboard!$D$12 / 365) * 'Lookups and Calculations'!$F$12</f>
        <v>0</v>
      </c>
    </row>
    <row r="9687" spans="1:14" x14ac:dyDescent="0.35">
      <c r="A9687" s="2">
        <v>9686</v>
      </c>
      <c r="B9687" s="11">
        <v>-0.96583817830470997</v>
      </c>
      <c r="C9687" s="11">
        <v>0.38130789465772313</v>
      </c>
      <c r="D9687" s="3">
        <f>B9687*Dashboard!$D$11*Dashboard!$D$10*SQRT(Dashboard!$D$12/365)</f>
        <v>-239800.00914058849</v>
      </c>
      <c r="E9687" s="3">
        <f>IF(Dashboard!$I$3,C9687*Dashboard!$E$11*Dashboard!$E$10*SQRT(Dashboard!$D$12/365),0)</f>
        <v>189343.59539358184</v>
      </c>
      <c r="F9687" s="3">
        <f>D9687+IF(Dashboard!$I$3,E9687,0)</f>
        <v>-50456.413747006649</v>
      </c>
      <c r="G9687" s="3">
        <f>IF(Dashboard!$I$4, ('Lookups and Calculations'!$F$9) / (1 - 'Lookups and Calculations'!$F$10), 'Lookups and Calculations'!$F$9)</f>
        <v>1951878.888340465</v>
      </c>
      <c r="H9687" s="12">
        <f t="shared" si="302"/>
        <v>0</v>
      </c>
      <c r="I9687" s="12">
        <f t="shared" si="303"/>
        <v>0</v>
      </c>
      <c r="J9687" s="13">
        <f>(1 - Dashboard!$I$9) * H9687 * Dashboard!$I$8 * 'Lookups and Calculations'!$F$12</f>
        <v>0</v>
      </c>
      <c r="K9687" s="12">
        <f>(1 - Dashboard!$I$11) * I9687 * Dashboard!$I$10 * 'Lookups and Calculations'!$F$12</f>
        <v>0</v>
      </c>
      <c r="L9687" s="12">
        <f>(H9687 - I9687) * Dashboard!$I$13 * (Dashboard!$D$12 / 365) * 'Lookups and Calculations'!$F$12</f>
        <v>0</v>
      </c>
      <c r="M9687" s="3">
        <f>(G9687*2) * Dashboard!$I$13 * (Dashboard!$D$12 / 365) * 'Lookups and Calculations'!$F$12</f>
        <v>1602.0878730267946</v>
      </c>
      <c r="N9687" s="12">
        <f>H9687 * Dashboard!$I$14 * Dashboard!$I$15 * (Dashboard!$D$12 / 365) * 'Lookups and Calculations'!$F$12</f>
        <v>0</v>
      </c>
    </row>
    <row r="9688" spans="1:14" x14ac:dyDescent="0.35">
      <c r="A9688" s="2">
        <v>9687</v>
      </c>
      <c r="B9688" s="11">
        <v>-0.35751939960470297</v>
      </c>
      <c r="C9688" s="11">
        <v>0.50655913213948112</v>
      </c>
      <c r="D9688" s="3">
        <f>B9688*Dashboard!$D$11*Dashboard!$D$10*SQRT(Dashboard!$D$12/365)</f>
        <v>-88765.548120730586</v>
      </c>
      <c r="E9688" s="3">
        <f>IF(Dashboard!$I$3,C9688*Dashboard!$E$11*Dashboard!$E$10*SQRT(Dashboard!$D$12/365),0)</f>
        <v>251538.79241036376</v>
      </c>
      <c r="F9688" s="3">
        <f>D9688+IF(Dashboard!$I$3,E9688,0)</f>
        <v>162773.24428963318</v>
      </c>
      <c r="G9688" s="3">
        <f>IF(Dashboard!$I$4, ('Lookups and Calculations'!$F$9) / (1 - 'Lookups and Calculations'!$F$10), 'Lookups and Calculations'!$F$9)</f>
        <v>1951878.888340465</v>
      </c>
      <c r="H9688" s="12">
        <f t="shared" si="302"/>
        <v>0</v>
      </c>
      <c r="I9688" s="12">
        <f t="shared" si="303"/>
        <v>0</v>
      </c>
      <c r="J9688" s="13">
        <f>(1 - Dashboard!$I$9) * H9688 * Dashboard!$I$8 * 'Lookups and Calculations'!$F$12</f>
        <v>0</v>
      </c>
      <c r="K9688" s="12">
        <f>(1 - Dashboard!$I$11) * I9688 * Dashboard!$I$10 * 'Lookups and Calculations'!$F$12</f>
        <v>0</v>
      </c>
      <c r="L9688" s="12">
        <f>(H9688 - I9688) * Dashboard!$I$13 * (Dashboard!$D$12 / 365) * 'Lookups and Calculations'!$F$12</f>
        <v>0</v>
      </c>
      <c r="M9688" s="3">
        <f>(G9688*2) * Dashboard!$I$13 * (Dashboard!$D$12 / 365) * 'Lookups and Calculations'!$F$12</f>
        <v>1602.0878730267946</v>
      </c>
      <c r="N9688" s="12">
        <f>H9688 * Dashboard!$I$14 * Dashboard!$I$15 * (Dashboard!$D$12 / 365) * 'Lookups and Calculations'!$F$12</f>
        <v>0</v>
      </c>
    </row>
    <row r="9689" spans="1:14" x14ac:dyDescent="0.35">
      <c r="A9689" s="2">
        <v>9688</v>
      </c>
      <c r="B9689" s="11">
        <v>-6.4667470187371359E-2</v>
      </c>
      <c r="C9689" s="11">
        <v>-0.74457976786642499</v>
      </c>
      <c r="D9689" s="3">
        <f>B9689*Dashboard!$D$11*Dashboard!$D$10*SQRT(Dashboard!$D$12/365)</f>
        <v>-16055.753738425981</v>
      </c>
      <c r="E9689" s="3">
        <f>IF(Dashboard!$I$3,C9689*Dashboard!$E$11*Dashboard!$E$10*SQRT(Dashboard!$D$12/365),0)</f>
        <v>-369731.16025226249</v>
      </c>
      <c r="F9689" s="3">
        <f>D9689+IF(Dashboard!$I$3,E9689,0)</f>
        <v>-385786.91399068845</v>
      </c>
      <c r="G9689" s="3">
        <f>IF(Dashboard!$I$4, ('Lookups and Calculations'!$F$9) / (1 - 'Lookups and Calculations'!$F$10), 'Lookups and Calculations'!$F$9)</f>
        <v>1951878.888340465</v>
      </c>
      <c r="H9689" s="12">
        <f t="shared" si="302"/>
        <v>0</v>
      </c>
      <c r="I9689" s="12">
        <f t="shared" si="303"/>
        <v>0</v>
      </c>
      <c r="J9689" s="13">
        <f>(1 - Dashboard!$I$9) * H9689 * Dashboard!$I$8 * 'Lookups and Calculations'!$F$12</f>
        <v>0</v>
      </c>
      <c r="K9689" s="12">
        <f>(1 - Dashboard!$I$11) * I9689 * Dashboard!$I$10 * 'Lookups and Calculations'!$F$12</f>
        <v>0</v>
      </c>
      <c r="L9689" s="12">
        <f>(H9689 - I9689) * Dashboard!$I$13 * (Dashboard!$D$12 / 365) * 'Lookups and Calculations'!$F$12</f>
        <v>0</v>
      </c>
      <c r="M9689" s="3">
        <f>(G9689*2) * Dashboard!$I$13 * (Dashboard!$D$12 / 365) * 'Lookups and Calculations'!$F$12</f>
        <v>1602.0878730267946</v>
      </c>
      <c r="N9689" s="12">
        <f>H9689 * Dashboard!$I$14 * Dashboard!$I$15 * (Dashboard!$D$12 / 365) * 'Lookups and Calculations'!$F$12</f>
        <v>0</v>
      </c>
    </row>
    <row r="9690" spans="1:14" x14ac:dyDescent="0.35">
      <c r="A9690" s="2">
        <v>9689</v>
      </c>
      <c r="B9690" s="11">
        <v>-0.33864524965432052</v>
      </c>
      <c r="C9690" s="11">
        <v>0.47748965328547827</v>
      </c>
      <c r="D9690" s="3">
        <f>B9690*Dashboard!$D$11*Dashboard!$D$10*SQRT(Dashboard!$D$12/365)</f>
        <v>-84079.44082834039</v>
      </c>
      <c r="E9690" s="3">
        <f>IF(Dashboard!$I$3,C9690*Dashboard!$E$11*Dashboard!$E$10*SQRT(Dashboard!$D$12/365),0)</f>
        <v>237103.9492834589</v>
      </c>
      <c r="F9690" s="3">
        <f>D9690+IF(Dashboard!$I$3,E9690,0)</f>
        <v>153024.50845511851</v>
      </c>
      <c r="G9690" s="3">
        <f>IF(Dashboard!$I$4, ('Lookups and Calculations'!$F$9) / (1 - 'Lookups and Calculations'!$F$10), 'Lookups and Calculations'!$F$9)</f>
        <v>1951878.888340465</v>
      </c>
      <c r="H9690" s="12">
        <f t="shared" si="302"/>
        <v>0</v>
      </c>
      <c r="I9690" s="12">
        <f t="shared" si="303"/>
        <v>0</v>
      </c>
      <c r="J9690" s="13">
        <f>(1 - Dashboard!$I$9) * H9690 * Dashboard!$I$8 * 'Lookups and Calculations'!$F$12</f>
        <v>0</v>
      </c>
      <c r="K9690" s="12">
        <f>(1 - Dashboard!$I$11) * I9690 * Dashboard!$I$10 * 'Lookups and Calculations'!$F$12</f>
        <v>0</v>
      </c>
      <c r="L9690" s="12">
        <f>(H9690 - I9690) * Dashboard!$I$13 * (Dashboard!$D$12 / 365) * 'Lookups and Calculations'!$F$12</f>
        <v>0</v>
      </c>
      <c r="M9690" s="3">
        <f>(G9690*2) * Dashboard!$I$13 * (Dashboard!$D$12 / 365) * 'Lookups and Calculations'!$F$12</f>
        <v>1602.0878730267946</v>
      </c>
      <c r="N9690" s="12">
        <f>H9690 * Dashboard!$I$14 * Dashboard!$I$15 * (Dashboard!$D$12 / 365) * 'Lookups and Calculations'!$F$12</f>
        <v>0</v>
      </c>
    </row>
    <row r="9691" spans="1:14" x14ac:dyDescent="0.35">
      <c r="A9691" s="2">
        <v>9690</v>
      </c>
      <c r="B9691" s="11">
        <v>0.58904466293835289</v>
      </c>
      <c r="C9691" s="11">
        <v>-1.3816150216938121</v>
      </c>
      <c r="D9691" s="3">
        <f>B9691*Dashboard!$D$11*Dashboard!$D$10*SQRT(Dashboard!$D$12/365)</f>
        <v>146249.04950927335</v>
      </c>
      <c r="E9691" s="3">
        <f>IF(Dashboard!$I$3,C9691*Dashboard!$E$11*Dashboard!$E$10*SQRT(Dashboard!$D$12/365),0)</f>
        <v>-686059.63664117234</v>
      </c>
      <c r="F9691" s="3">
        <f>D9691+IF(Dashboard!$I$3,E9691,0)</f>
        <v>-539810.58713189897</v>
      </c>
      <c r="G9691" s="3">
        <f>IF(Dashboard!$I$4, ('Lookups and Calculations'!$F$9) / (1 - 'Lookups and Calculations'!$F$10), 'Lookups and Calculations'!$F$9)</f>
        <v>1951878.888340465</v>
      </c>
      <c r="H9691" s="12">
        <f t="shared" si="302"/>
        <v>0</v>
      </c>
      <c r="I9691" s="12">
        <f t="shared" si="303"/>
        <v>0</v>
      </c>
      <c r="J9691" s="13">
        <f>(1 - Dashboard!$I$9) * H9691 * Dashboard!$I$8 * 'Lookups and Calculations'!$F$12</f>
        <v>0</v>
      </c>
      <c r="K9691" s="12">
        <f>(1 - Dashboard!$I$11) * I9691 * Dashboard!$I$10 * 'Lookups and Calculations'!$F$12</f>
        <v>0</v>
      </c>
      <c r="L9691" s="12">
        <f>(H9691 - I9691) * Dashboard!$I$13 * (Dashboard!$D$12 / 365) * 'Lookups and Calculations'!$F$12</f>
        <v>0</v>
      </c>
      <c r="M9691" s="3">
        <f>(G9691*2) * Dashboard!$I$13 * (Dashboard!$D$12 / 365) * 'Lookups and Calculations'!$F$12</f>
        <v>1602.0878730267946</v>
      </c>
      <c r="N9691" s="12">
        <f>H9691 * Dashboard!$I$14 * Dashboard!$I$15 * (Dashboard!$D$12 / 365) * 'Lookups and Calculations'!$F$12</f>
        <v>0</v>
      </c>
    </row>
    <row r="9692" spans="1:14" x14ac:dyDescent="0.35">
      <c r="A9692" s="2">
        <v>9691</v>
      </c>
      <c r="B9692" s="11">
        <v>-0.6589578089611704</v>
      </c>
      <c r="C9692" s="11">
        <v>1.3458033467813655</v>
      </c>
      <c r="D9692" s="3">
        <f>B9692*Dashboard!$D$11*Dashboard!$D$10*SQRT(Dashboard!$D$12/365)</f>
        <v>-163607.20891103367</v>
      </c>
      <c r="E9692" s="3">
        <f>IF(Dashboard!$I$3,C9692*Dashboard!$E$11*Dashboard!$E$10*SQRT(Dashboard!$D$12/365),0)</f>
        <v>668276.86481821956</v>
      </c>
      <c r="F9692" s="3">
        <f>D9692+IF(Dashboard!$I$3,E9692,0)</f>
        <v>504669.65590718586</v>
      </c>
      <c r="G9692" s="3">
        <f>IF(Dashboard!$I$4, ('Lookups and Calculations'!$F$9) / (1 - 'Lookups and Calculations'!$F$10), 'Lookups and Calculations'!$F$9)</f>
        <v>1951878.888340465</v>
      </c>
      <c r="H9692" s="12">
        <f t="shared" si="302"/>
        <v>0</v>
      </c>
      <c r="I9692" s="12">
        <f t="shared" si="303"/>
        <v>0</v>
      </c>
      <c r="J9692" s="13">
        <f>(1 - Dashboard!$I$9) * H9692 * Dashboard!$I$8 * 'Lookups and Calculations'!$F$12</f>
        <v>0</v>
      </c>
      <c r="K9692" s="12">
        <f>(1 - Dashboard!$I$11) * I9692 * Dashboard!$I$10 * 'Lookups and Calculations'!$F$12</f>
        <v>0</v>
      </c>
      <c r="L9692" s="12">
        <f>(H9692 - I9692) * Dashboard!$I$13 * (Dashboard!$D$12 / 365) * 'Lookups and Calculations'!$F$12</f>
        <v>0</v>
      </c>
      <c r="M9692" s="3">
        <f>(G9692*2) * Dashboard!$I$13 * (Dashboard!$D$12 / 365) * 'Lookups and Calculations'!$F$12</f>
        <v>1602.0878730267946</v>
      </c>
      <c r="N9692" s="12">
        <f>H9692 * Dashboard!$I$14 * Dashboard!$I$15 * (Dashboard!$D$12 / 365) * 'Lookups and Calculations'!$F$12</f>
        <v>0</v>
      </c>
    </row>
    <row r="9693" spans="1:14" x14ac:dyDescent="0.35">
      <c r="A9693" s="2">
        <v>9692</v>
      </c>
      <c r="B9693" s="11">
        <v>0.30662423472146316</v>
      </c>
      <c r="C9693" s="11">
        <v>1.2675760788243315</v>
      </c>
      <c r="D9693" s="3">
        <f>B9693*Dashboard!$D$11*Dashboard!$D$10*SQRT(Dashboard!$D$12/365)</f>
        <v>76129.206673103268</v>
      </c>
      <c r="E9693" s="3">
        <f>IF(Dashboard!$I$3,C9693*Dashboard!$E$11*Dashboard!$E$10*SQRT(Dashboard!$D$12/365),0)</f>
        <v>629432.0562519097</v>
      </c>
      <c r="F9693" s="3">
        <f>D9693+IF(Dashboard!$I$3,E9693,0)</f>
        <v>705561.26292501297</v>
      </c>
      <c r="G9693" s="3">
        <f>IF(Dashboard!$I$4, ('Lookups and Calculations'!$F$9) / (1 - 'Lookups and Calculations'!$F$10), 'Lookups and Calculations'!$F$9)</f>
        <v>1951878.888340465</v>
      </c>
      <c r="H9693" s="12">
        <f t="shared" si="302"/>
        <v>0</v>
      </c>
      <c r="I9693" s="12">
        <f t="shared" si="303"/>
        <v>0</v>
      </c>
      <c r="J9693" s="13">
        <f>(1 - Dashboard!$I$9) * H9693 * Dashboard!$I$8 * 'Lookups and Calculations'!$F$12</f>
        <v>0</v>
      </c>
      <c r="K9693" s="12">
        <f>(1 - Dashboard!$I$11) * I9693 * Dashboard!$I$10 * 'Lookups and Calculations'!$F$12</f>
        <v>0</v>
      </c>
      <c r="L9693" s="12">
        <f>(H9693 - I9693) * Dashboard!$I$13 * (Dashboard!$D$12 / 365) * 'Lookups and Calculations'!$F$12</f>
        <v>0</v>
      </c>
      <c r="M9693" s="3">
        <f>(G9693*2) * Dashboard!$I$13 * (Dashboard!$D$12 / 365) * 'Lookups and Calculations'!$F$12</f>
        <v>1602.0878730267946</v>
      </c>
      <c r="N9693" s="12">
        <f>H9693 * Dashboard!$I$14 * Dashboard!$I$15 * (Dashboard!$D$12 / 365) * 'Lookups and Calculations'!$F$12</f>
        <v>0</v>
      </c>
    </row>
    <row r="9694" spans="1:14" x14ac:dyDescent="0.35">
      <c r="A9694" s="2">
        <v>9693</v>
      </c>
      <c r="B9694" s="11">
        <v>9.0162098735945495E-2</v>
      </c>
      <c r="C9694" s="11">
        <v>-1.0397081695379171</v>
      </c>
      <c r="D9694" s="3">
        <f>B9694*Dashboard!$D$11*Dashboard!$D$10*SQRT(Dashboard!$D$12/365)</f>
        <v>22385.605152784981</v>
      </c>
      <c r="E9694" s="3">
        <f>IF(Dashboard!$I$3,C9694*Dashboard!$E$11*Dashboard!$E$10*SQRT(Dashboard!$D$12/365),0)</f>
        <v>-516281.16212254163</v>
      </c>
      <c r="F9694" s="3">
        <f>D9694+IF(Dashboard!$I$3,E9694,0)</f>
        <v>-493895.55696975667</v>
      </c>
      <c r="G9694" s="3">
        <f>IF(Dashboard!$I$4, ('Lookups and Calculations'!$F$9) / (1 - 'Lookups and Calculations'!$F$10), 'Lookups and Calculations'!$F$9)</f>
        <v>1951878.888340465</v>
      </c>
      <c r="H9694" s="12">
        <f t="shared" si="302"/>
        <v>0</v>
      </c>
      <c r="I9694" s="12">
        <f t="shared" si="303"/>
        <v>0</v>
      </c>
      <c r="J9694" s="13">
        <f>(1 - Dashboard!$I$9) * H9694 * Dashboard!$I$8 * 'Lookups and Calculations'!$F$12</f>
        <v>0</v>
      </c>
      <c r="K9694" s="12">
        <f>(1 - Dashboard!$I$11) * I9694 * Dashboard!$I$10 * 'Lookups and Calculations'!$F$12</f>
        <v>0</v>
      </c>
      <c r="L9694" s="12">
        <f>(H9694 - I9694) * Dashboard!$I$13 * (Dashboard!$D$12 / 365) * 'Lookups and Calculations'!$F$12</f>
        <v>0</v>
      </c>
      <c r="M9694" s="3">
        <f>(G9694*2) * Dashboard!$I$13 * (Dashboard!$D$12 / 365) * 'Lookups and Calculations'!$F$12</f>
        <v>1602.0878730267946</v>
      </c>
      <c r="N9694" s="12">
        <f>H9694 * Dashboard!$I$14 * Dashboard!$I$15 * (Dashboard!$D$12 / 365) * 'Lookups and Calculations'!$F$12</f>
        <v>0</v>
      </c>
    </row>
    <row r="9695" spans="1:14" x14ac:dyDescent="0.35">
      <c r="A9695" s="2">
        <v>9694</v>
      </c>
      <c r="B9695" s="11">
        <v>1.3486583696538039</v>
      </c>
      <c r="C9695" s="11">
        <v>-0.6535814768878343</v>
      </c>
      <c r="D9695" s="3">
        <f>B9695*Dashboard!$D$11*Dashboard!$D$10*SQRT(Dashboard!$D$12/365)</f>
        <v>334847.28253150714</v>
      </c>
      <c r="E9695" s="3">
        <f>IF(Dashboard!$I$3,C9695*Dashboard!$E$11*Dashboard!$E$10*SQRT(Dashboard!$D$12/365),0)</f>
        <v>-324544.72737228253</v>
      </c>
      <c r="F9695" s="3">
        <f>D9695+IF(Dashboard!$I$3,E9695,0)</f>
        <v>10302.555159224605</v>
      </c>
      <c r="G9695" s="3">
        <f>IF(Dashboard!$I$4, ('Lookups and Calculations'!$F$9) / (1 - 'Lookups and Calculations'!$F$10), 'Lookups and Calculations'!$F$9)</f>
        <v>1951878.888340465</v>
      </c>
      <c r="H9695" s="12">
        <f t="shared" si="302"/>
        <v>0</v>
      </c>
      <c r="I9695" s="12">
        <f t="shared" si="303"/>
        <v>0</v>
      </c>
      <c r="J9695" s="13">
        <f>(1 - Dashboard!$I$9) * H9695 * Dashboard!$I$8 * 'Lookups and Calculations'!$F$12</f>
        <v>0</v>
      </c>
      <c r="K9695" s="12">
        <f>(1 - Dashboard!$I$11) * I9695 * Dashboard!$I$10 * 'Lookups and Calculations'!$F$12</f>
        <v>0</v>
      </c>
      <c r="L9695" s="12">
        <f>(H9695 - I9695) * Dashboard!$I$13 * (Dashboard!$D$12 / 365) * 'Lookups and Calculations'!$F$12</f>
        <v>0</v>
      </c>
      <c r="M9695" s="3">
        <f>(G9695*2) * Dashboard!$I$13 * (Dashboard!$D$12 / 365) * 'Lookups and Calculations'!$F$12</f>
        <v>1602.0878730267946</v>
      </c>
      <c r="N9695" s="12">
        <f>H9695 * Dashboard!$I$14 * Dashboard!$I$15 * (Dashboard!$D$12 / 365) * 'Lookups and Calculations'!$F$12</f>
        <v>0</v>
      </c>
    </row>
    <row r="9696" spans="1:14" x14ac:dyDescent="0.35">
      <c r="A9696" s="2">
        <v>9695</v>
      </c>
      <c r="B9696" s="11">
        <v>-2.2156964471632756</v>
      </c>
      <c r="C9696" s="11">
        <v>-0.51826475847426601</v>
      </c>
      <c r="D9696" s="3">
        <f>B9696*Dashboard!$D$11*Dashboard!$D$10*SQRT(Dashboard!$D$12/365)</f>
        <v>-550117.02810830169</v>
      </c>
      <c r="E9696" s="3">
        <f>IF(Dashboard!$I$3,C9696*Dashboard!$E$11*Dashboard!$E$10*SQRT(Dashboard!$D$12/365),0)</f>
        <v>-257351.37958103194</v>
      </c>
      <c r="F9696" s="3">
        <f>D9696+IF(Dashboard!$I$3,E9696,0)</f>
        <v>-807468.40768933366</v>
      </c>
      <c r="G9696" s="3">
        <f>IF(Dashboard!$I$4, ('Lookups and Calculations'!$F$9) / (1 - 'Lookups and Calculations'!$F$10), 'Lookups and Calculations'!$F$9)</f>
        <v>1951878.888340465</v>
      </c>
      <c r="H9696" s="12">
        <f t="shared" si="302"/>
        <v>0</v>
      </c>
      <c r="I9696" s="12">
        <f t="shared" si="303"/>
        <v>0</v>
      </c>
      <c r="J9696" s="13">
        <f>(1 - Dashboard!$I$9) * H9696 * Dashboard!$I$8 * 'Lookups and Calculations'!$F$12</f>
        <v>0</v>
      </c>
      <c r="K9696" s="12">
        <f>(1 - Dashboard!$I$11) * I9696 * Dashboard!$I$10 * 'Lookups and Calculations'!$F$12</f>
        <v>0</v>
      </c>
      <c r="L9696" s="12">
        <f>(H9696 - I9696) * Dashboard!$I$13 * (Dashboard!$D$12 / 365) * 'Lookups and Calculations'!$F$12</f>
        <v>0</v>
      </c>
      <c r="M9696" s="3">
        <f>(G9696*2) * Dashboard!$I$13 * (Dashboard!$D$12 / 365) * 'Lookups and Calculations'!$F$12</f>
        <v>1602.0878730267946</v>
      </c>
      <c r="N9696" s="12">
        <f>H9696 * Dashboard!$I$14 * Dashboard!$I$15 * (Dashboard!$D$12 / 365) * 'Lookups and Calculations'!$F$12</f>
        <v>0</v>
      </c>
    </row>
    <row r="9697" spans="1:14" x14ac:dyDescent="0.35">
      <c r="A9697" s="2">
        <v>9696</v>
      </c>
      <c r="B9697" s="11">
        <v>1.6161062047731878</v>
      </c>
      <c r="C9697" s="11">
        <v>1.3817345471229765</v>
      </c>
      <c r="D9697" s="3">
        <f>B9697*Dashboard!$D$11*Dashboard!$D$10*SQRT(Dashboard!$D$12/365)</f>
        <v>401249.70350313431</v>
      </c>
      <c r="E9697" s="3">
        <f>IF(Dashboard!$I$3,C9697*Dashboard!$E$11*Dashboard!$E$10*SQRT(Dashboard!$D$12/365),0)</f>
        <v>686118.98861058091</v>
      </c>
      <c r="F9697" s="3">
        <f>D9697+IF(Dashboard!$I$3,E9697,0)</f>
        <v>1087368.6921137152</v>
      </c>
      <c r="G9697" s="3">
        <f>IF(Dashboard!$I$4, ('Lookups and Calculations'!$F$9) / (1 - 'Lookups and Calculations'!$F$10), 'Lookups and Calculations'!$F$9)</f>
        <v>1951878.888340465</v>
      </c>
      <c r="H9697" s="12">
        <f t="shared" si="302"/>
        <v>0</v>
      </c>
      <c r="I9697" s="12">
        <f t="shared" si="303"/>
        <v>0</v>
      </c>
      <c r="J9697" s="13">
        <f>(1 - Dashboard!$I$9) * H9697 * Dashboard!$I$8 * 'Lookups and Calculations'!$F$12</f>
        <v>0</v>
      </c>
      <c r="K9697" s="12">
        <f>(1 - Dashboard!$I$11) * I9697 * Dashboard!$I$10 * 'Lookups and Calculations'!$F$12</f>
        <v>0</v>
      </c>
      <c r="L9697" s="12">
        <f>(H9697 - I9697) * Dashboard!$I$13 * (Dashboard!$D$12 / 365) * 'Lookups and Calculations'!$F$12</f>
        <v>0</v>
      </c>
      <c r="M9697" s="3">
        <f>(G9697*2) * Dashboard!$I$13 * (Dashboard!$D$12 / 365) * 'Lookups and Calculations'!$F$12</f>
        <v>1602.0878730267946</v>
      </c>
      <c r="N9697" s="12">
        <f>H9697 * Dashboard!$I$14 * Dashboard!$I$15 * (Dashboard!$D$12 / 365) * 'Lookups and Calculations'!$F$12</f>
        <v>0</v>
      </c>
    </row>
    <row r="9698" spans="1:14" x14ac:dyDescent="0.35">
      <c r="A9698" s="2">
        <v>9697</v>
      </c>
      <c r="B9698" s="11">
        <v>2.1313804896273227</v>
      </c>
      <c r="C9698" s="11">
        <v>0.81828676027832614</v>
      </c>
      <c r="D9698" s="3">
        <f>B9698*Dashboard!$D$11*Dashboard!$D$10*SQRT(Dashboard!$D$12/365)</f>
        <v>529182.91322033107</v>
      </c>
      <c r="E9698" s="3">
        <f>IF(Dashboard!$I$3,C9698*Dashboard!$E$11*Dashboard!$E$10*SQRT(Dashboard!$D$12/365),0)</f>
        <v>406331.3648230182</v>
      </c>
      <c r="F9698" s="3">
        <f>D9698+IF(Dashboard!$I$3,E9698,0)</f>
        <v>935514.27804334927</v>
      </c>
      <c r="G9698" s="3">
        <f>IF(Dashboard!$I$4, ('Lookups and Calculations'!$F$9) / (1 - 'Lookups and Calculations'!$F$10), 'Lookups and Calculations'!$F$9)</f>
        <v>1951878.888340465</v>
      </c>
      <c r="H9698" s="12">
        <f t="shared" si="302"/>
        <v>0</v>
      </c>
      <c r="I9698" s="12">
        <f t="shared" si="303"/>
        <v>0</v>
      </c>
      <c r="J9698" s="13">
        <f>(1 - Dashboard!$I$9) * H9698 * Dashboard!$I$8 * 'Lookups and Calculations'!$F$12</f>
        <v>0</v>
      </c>
      <c r="K9698" s="12">
        <f>(1 - Dashboard!$I$11) * I9698 * Dashboard!$I$10 * 'Lookups and Calculations'!$F$12</f>
        <v>0</v>
      </c>
      <c r="L9698" s="12">
        <f>(H9698 - I9698) * Dashboard!$I$13 * (Dashboard!$D$12 / 365) * 'Lookups and Calculations'!$F$12</f>
        <v>0</v>
      </c>
      <c r="M9698" s="3">
        <f>(G9698*2) * Dashboard!$I$13 * (Dashboard!$D$12 / 365) * 'Lookups and Calculations'!$F$12</f>
        <v>1602.0878730267946</v>
      </c>
      <c r="N9698" s="12">
        <f>H9698 * Dashboard!$I$14 * Dashboard!$I$15 * (Dashboard!$D$12 / 365) * 'Lookups and Calculations'!$F$12</f>
        <v>0</v>
      </c>
    </row>
    <row r="9699" spans="1:14" x14ac:dyDescent="0.35">
      <c r="A9699" s="2">
        <v>9698</v>
      </c>
      <c r="B9699" s="11">
        <v>4.59648625929336E-2</v>
      </c>
      <c r="C9699" s="11">
        <v>-0.47645340911715489</v>
      </c>
      <c r="D9699" s="3">
        <f>B9699*Dashboard!$D$11*Dashboard!$D$10*SQRT(Dashboard!$D$12/365)</f>
        <v>11412.237285213165</v>
      </c>
      <c r="E9699" s="3">
        <f>IF(Dashboard!$I$3,C9699*Dashboard!$E$11*Dashboard!$E$10*SQRT(Dashboard!$D$12/365),0)</f>
        <v>-236589.38821801831</v>
      </c>
      <c r="F9699" s="3">
        <f>D9699+IF(Dashboard!$I$3,E9699,0)</f>
        <v>-225177.15093280515</v>
      </c>
      <c r="G9699" s="3">
        <f>IF(Dashboard!$I$4, ('Lookups and Calculations'!$F$9) / (1 - 'Lookups and Calculations'!$F$10), 'Lookups and Calculations'!$F$9)</f>
        <v>1951878.888340465</v>
      </c>
      <c r="H9699" s="12">
        <f t="shared" si="302"/>
        <v>0</v>
      </c>
      <c r="I9699" s="12">
        <f t="shared" si="303"/>
        <v>0</v>
      </c>
      <c r="J9699" s="13">
        <f>(1 - Dashboard!$I$9) * H9699 * Dashboard!$I$8 * 'Lookups and Calculations'!$F$12</f>
        <v>0</v>
      </c>
      <c r="K9699" s="12">
        <f>(1 - Dashboard!$I$11) * I9699 * Dashboard!$I$10 * 'Lookups and Calculations'!$F$12</f>
        <v>0</v>
      </c>
      <c r="L9699" s="12">
        <f>(H9699 - I9699) * Dashboard!$I$13 * (Dashboard!$D$12 / 365) * 'Lookups and Calculations'!$F$12</f>
        <v>0</v>
      </c>
      <c r="M9699" s="3">
        <f>(G9699*2) * Dashboard!$I$13 * (Dashboard!$D$12 / 365) * 'Lookups and Calculations'!$F$12</f>
        <v>1602.0878730267946</v>
      </c>
      <c r="N9699" s="12">
        <f>H9699 * Dashboard!$I$14 * Dashboard!$I$15 * (Dashboard!$D$12 / 365) * 'Lookups and Calculations'!$F$12</f>
        <v>0</v>
      </c>
    </row>
    <row r="9700" spans="1:14" x14ac:dyDescent="0.35">
      <c r="A9700" s="2">
        <v>9699</v>
      </c>
      <c r="B9700" s="11">
        <v>0.49233382395869257</v>
      </c>
      <c r="C9700" s="11">
        <v>-0.81317386149970272</v>
      </c>
      <c r="D9700" s="3">
        <f>B9700*Dashboard!$D$11*Dashboard!$D$10*SQRT(Dashboard!$D$12/365)</f>
        <v>122237.51155990065</v>
      </c>
      <c r="E9700" s="3">
        <f>IF(Dashboard!$I$3,C9700*Dashboard!$E$11*Dashboard!$E$10*SQRT(Dashboard!$D$12/365),0)</f>
        <v>-403792.48574080819</v>
      </c>
      <c r="F9700" s="3">
        <f>D9700+IF(Dashboard!$I$3,E9700,0)</f>
        <v>-281554.97418090753</v>
      </c>
      <c r="G9700" s="3">
        <f>IF(Dashboard!$I$4, ('Lookups and Calculations'!$F$9) / (1 - 'Lookups and Calculations'!$F$10), 'Lookups and Calculations'!$F$9)</f>
        <v>1951878.888340465</v>
      </c>
      <c r="H9700" s="12">
        <f t="shared" si="302"/>
        <v>0</v>
      </c>
      <c r="I9700" s="12">
        <f t="shared" si="303"/>
        <v>0</v>
      </c>
      <c r="J9700" s="13">
        <f>(1 - Dashboard!$I$9) * H9700 * Dashboard!$I$8 * 'Lookups and Calculations'!$F$12</f>
        <v>0</v>
      </c>
      <c r="K9700" s="12">
        <f>(1 - Dashboard!$I$11) * I9700 * Dashboard!$I$10 * 'Lookups and Calculations'!$F$12</f>
        <v>0</v>
      </c>
      <c r="L9700" s="12">
        <f>(H9700 - I9700) * Dashboard!$I$13 * (Dashboard!$D$12 / 365) * 'Lookups and Calculations'!$F$12</f>
        <v>0</v>
      </c>
      <c r="M9700" s="3">
        <f>(G9700*2) * Dashboard!$I$13 * (Dashboard!$D$12 / 365) * 'Lookups and Calculations'!$F$12</f>
        <v>1602.0878730267946</v>
      </c>
      <c r="N9700" s="12">
        <f>H9700 * Dashboard!$I$14 * Dashboard!$I$15 * (Dashboard!$D$12 / 365) * 'Lookups and Calculations'!$F$12</f>
        <v>0</v>
      </c>
    </row>
    <row r="9701" spans="1:14" x14ac:dyDescent="0.35">
      <c r="A9701" s="2">
        <v>9700</v>
      </c>
      <c r="B9701" s="11">
        <v>1.4970537694154002</v>
      </c>
      <c r="C9701" s="11">
        <v>-0.3904675663083384</v>
      </c>
      <c r="D9701" s="3">
        <f>B9701*Dashboard!$D$11*Dashboard!$D$10*SQRT(Dashboard!$D$12/365)</f>
        <v>371691.15453676699</v>
      </c>
      <c r="E9701" s="3">
        <f>IF(Dashboard!$I$3,C9701*Dashboard!$E$11*Dashboard!$E$10*SQRT(Dashboard!$D$12/365),0)</f>
        <v>-193891.95431100987</v>
      </c>
      <c r="F9701" s="3">
        <f>D9701+IF(Dashboard!$I$3,E9701,0)</f>
        <v>177799.20022575711</v>
      </c>
      <c r="G9701" s="3">
        <f>IF(Dashboard!$I$4, ('Lookups and Calculations'!$F$9) / (1 - 'Lookups and Calculations'!$F$10), 'Lookups and Calculations'!$F$9)</f>
        <v>1951878.888340465</v>
      </c>
      <c r="H9701" s="12">
        <f t="shared" si="302"/>
        <v>0</v>
      </c>
      <c r="I9701" s="12">
        <f t="shared" si="303"/>
        <v>0</v>
      </c>
      <c r="J9701" s="13">
        <f>(1 - Dashboard!$I$9) * H9701 * Dashboard!$I$8 * 'Lookups and Calculations'!$F$12</f>
        <v>0</v>
      </c>
      <c r="K9701" s="12">
        <f>(1 - Dashboard!$I$11) * I9701 * Dashboard!$I$10 * 'Lookups and Calculations'!$F$12</f>
        <v>0</v>
      </c>
      <c r="L9701" s="12">
        <f>(H9701 - I9701) * Dashboard!$I$13 * (Dashboard!$D$12 / 365) * 'Lookups and Calculations'!$F$12</f>
        <v>0</v>
      </c>
      <c r="M9701" s="3">
        <f>(G9701*2) * Dashboard!$I$13 * (Dashboard!$D$12 / 365) * 'Lookups and Calculations'!$F$12</f>
        <v>1602.0878730267946</v>
      </c>
      <c r="N9701" s="12">
        <f>H9701 * Dashboard!$I$14 * Dashboard!$I$15 * (Dashboard!$D$12 / 365) * 'Lookups and Calculations'!$F$12</f>
        <v>0</v>
      </c>
    </row>
    <row r="9702" spans="1:14" x14ac:dyDescent="0.35">
      <c r="A9702" s="2">
        <v>9701</v>
      </c>
      <c r="B9702" s="11">
        <v>-2.0310582742374241</v>
      </c>
      <c r="C9702" s="11">
        <v>-0.90442767096458143</v>
      </c>
      <c r="D9702" s="3">
        <f>B9702*Dashboard!$D$11*Dashboard!$D$10*SQRT(Dashboard!$D$12/365)</f>
        <v>-504274.7363560365</v>
      </c>
      <c r="E9702" s="3">
        <f>IF(Dashboard!$I$3,C9702*Dashboard!$E$11*Dashboard!$E$10*SQRT(Dashboard!$D$12/365),0)</f>
        <v>-449105.79978312756</v>
      </c>
      <c r="F9702" s="3">
        <f>D9702+IF(Dashboard!$I$3,E9702,0)</f>
        <v>-953380.53613916412</v>
      </c>
      <c r="G9702" s="3">
        <f>IF(Dashboard!$I$4, ('Lookups and Calculations'!$F$9) / (1 - 'Lookups and Calculations'!$F$10), 'Lookups and Calculations'!$F$9)</f>
        <v>1951878.888340465</v>
      </c>
      <c r="H9702" s="12">
        <f t="shared" si="302"/>
        <v>0</v>
      </c>
      <c r="I9702" s="12">
        <f t="shared" si="303"/>
        <v>0</v>
      </c>
      <c r="J9702" s="13">
        <f>(1 - Dashboard!$I$9) * H9702 * Dashboard!$I$8 * 'Lookups and Calculations'!$F$12</f>
        <v>0</v>
      </c>
      <c r="K9702" s="12">
        <f>(1 - Dashboard!$I$11) * I9702 * Dashboard!$I$10 * 'Lookups and Calculations'!$F$12</f>
        <v>0</v>
      </c>
      <c r="L9702" s="12">
        <f>(H9702 - I9702) * Dashboard!$I$13 * (Dashboard!$D$12 / 365) * 'Lookups and Calculations'!$F$12</f>
        <v>0</v>
      </c>
      <c r="M9702" s="3">
        <f>(G9702*2) * Dashboard!$I$13 * (Dashboard!$D$12 / 365) * 'Lookups and Calculations'!$F$12</f>
        <v>1602.0878730267946</v>
      </c>
      <c r="N9702" s="12">
        <f>H9702 * Dashboard!$I$14 * Dashboard!$I$15 * (Dashboard!$D$12 / 365) * 'Lookups and Calculations'!$F$12</f>
        <v>0</v>
      </c>
    </row>
    <row r="9703" spans="1:14" x14ac:dyDescent="0.35">
      <c r="A9703" s="2">
        <v>9702</v>
      </c>
      <c r="B9703" s="11">
        <v>-0.40547702827167115</v>
      </c>
      <c r="C9703" s="11">
        <v>-0.3420659848524033</v>
      </c>
      <c r="D9703" s="3">
        <f>B9703*Dashboard!$D$11*Dashboard!$D$10*SQRT(Dashboard!$D$12/365)</f>
        <v>-100672.55288718716</v>
      </c>
      <c r="E9703" s="3">
        <f>IF(Dashboard!$I$3,C9703*Dashboard!$E$11*Dashboard!$E$10*SQRT(Dashboard!$D$12/365),0)</f>
        <v>-169857.49401265042</v>
      </c>
      <c r="F9703" s="3">
        <f>D9703+IF(Dashboard!$I$3,E9703,0)</f>
        <v>-270530.04689983756</v>
      </c>
      <c r="G9703" s="3">
        <f>IF(Dashboard!$I$4, ('Lookups and Calculations'!$F$9) / (1 - 'Lookups and Calculations'!$F$10), 'Lookups and Calculations'!$F$9)</f>
        <v>1951878.888340465</v>
      </c>
      <c r="H9703" s="12">
        <f t="shared" si="302"/>
        <v>0</v>
      </c>
      <c r="I9703" s="12">
        <f t="shared" si="303"/>
        <v>0</v>
      </c>
      <c r="J9703" s="13">
        <f>(1 - Dashboard!$I$9) * H9703 * Dashboard!$I$8 * 'Lookups and Calculations'!$F$12</f>
        <v>0</v>
      </c>
      <c r="K9703" s="12">
        <f>(1 - Dashboard!$I$11) * I9703 * Dashboard!$I$10 * 'Lookups and Calculations'!$F$12</f>
        <v>0</v>
      </c>
      <c r="L9703" s="12">
        <f>(H9703 - I9703) * Dashboard!$I$13 * (Dashboard!$D$12 / 365) * 'Lookups and Calculations'!$F$12</f>
        <v>0</v>
      </c>
      <c r="M9703" s="3">
        <f>(G9703*2) * Dashboard!$I$13 * (Dashboard!$D$12 / 365) * 'Lookups and Calculations'!$F$12</f>
        <v>1602.0878730267946</v>
      </c>
      <c r="N9703" s="12">
        <f>H9703 * Dashboard!$I$14 * Dashboard!$I$15 * (Dashboard!$D$12 / 365) * 'Lookups and Calculations'!$F$12</f>
        <v>0</v>
      </c>
    </row>
    <row r="9704" spans="1:14" x14ac:dyDescent="0.35">
      <c r="A9704" s="2">
        <v>9703</v>
      </c>
      <c r="B9704" s="11">
        <v>-6.2667646222784784E-2</v>
      </c>
      <c r="C9704" s="11">
        <v>0.11818963043667532</v>
      </c>
      <c r="D9704" s="3">
        <f>B9704*Dashboard!$D$11*Dashboard!$D$10*SQRT(Dashboard!$D$12/365)</f>
        <v>-15559.233911647989</v>
      </c>
      <c r="E9704" s="3">
        <f>IF(Dashboard!$I$3,C9704*Dashboard!$E$11*Dashboard!$E$10*SQRT(Dashboard!$D$12/365),0)</f>
        <v>58688.660472678093</v>
      </c>
      <c r="F9704" s="3">
        <f>D9704+IF(Dashboard!$I$3,E9704,0)</f>
        <v>43129.426561030108</v>
      </c>
      <c r="G9704" s="3">
        <f>IF(Dashboard!$I$4, ('Lookups and Calculations'!$F$9) / (1 - 'Lookups and Calculations'!$F$10), 'Lookups and Calculations'!$F$9)</f>
        <v>1951878.888340465</v>
      </c>
      <c r="H9704" s="12">
        <f t="shared" si="302"/>
        <v>0</v>
      </c>
      <c r="I9704" s="12">
        <f t="shared" si="303"/>
        <v>0</v>
      </c>
      <c r="J9704" s="13">
        <f>(1 - Dashboard!$I$9) * H9704 * Dashboard!$I$8 * 'Lookups and Calculations'!$F$12</f>
        <v>0</v>
      </c>
      <c r="K9704" s="12">
        <f>(1 - Dashboard!$I$11) * I9704 * Dashboard!$I$10 * 'Lookups and Calculations'!$F$12</f>
        <v>0</v>
      </c>
      <c r="L9704" s="12">
        <f>(H9704 - I9704) * Dashboard!$I$13 * (Dashboard!$D$12 / 365) * 'Lookups and Calculations'!$F$12</f>
        <v>0</v>
      </c>
      <c r="M9704" s="3">
        <f>(G9704*2) * Dashboard!$I$13 * (Dashboard!$D$12 / 365) * 'Lookups and Calculations'!$F$12</f>
        <v>1602.0878730267946</v>
      </c>
      <c r="N9704" s="12">
        <f>H9704 * Dashboard!$I$14 * Dashboard!$I$15 * (Dashboard!$D$12 / 365) * 'Lookups and Calculations'!$F$12</f>
        <v>0</v>
      </c>
    </row>
    <row r="9705" spans="1:14" x14ac:dyDescent="0.35">
      <c r="A9705" s="2">
        <v>9704</v>
      </c>
      <c r="B9705" s="11">
        <v>-0.46043409970876292</v>
      </c>
      <c r="C9705" s="11">
        <v>-0.10420161339813323</v>
      </c>
      <c r="D9705" s="3">
        <f>B9705*Dashboard!$D$11*Dashboard!$D$10*SQRT(Dashboard!$D$12/365)</f>
        <v>-114317.39166969061</v>
      </c>
      <c r="E9705" s="3">
        <f>IF(Dashboard!$I$3,C9705*Dashboard!$E$11*Dashboard!$E$10*SQRT(Dashboard!$D$12/365),0)</f>
        <v>-51742.721310097477</v>
      </c>
      <c r="F9705" s="3">
        <f>D9705+IF(Dashboard!$I$3,E9705,0)</f>
        <v>-166060.1129797881</v>
      </c>
      <c r="G9705" s="3">
        <f>IF(Dashboard!$I$4, ('Lookups and Calculations'!$F$9) / (1 - 'Lookups and Calculations'!$F$10), 'Lookups and Calculations'!$F$9)</f>
        <v>1951878.888340465</v>
      </c>
      <c r="H9705" s="12">
        <f t="shared" si="302"/>
        <v>0</v>
      </c>
      <c r="I9705" s="12">
        <f t="shared" si="303"/>
        <v>0</v>
      </c>
      <c r="J9705" s="13">
        <f>(1 - Dashboard!$I$9) * H9705 * Dashboard!$I$8 * 'Lookups and Calculations'!$F$12</f>
        <v>0</v>
      </c>
      <c r="K9705" s="12">
        <f>(1 - Dashboard!$I$11) * I9705 * Dashboard!$I$10 * 'Lookups and Calculations'!$F$12</f>
        <v>0</v>
      </c>
      <c r="L9705" s="12">
        <f>(H9705 - I9705) * Dashboard!$I$13 * (Dashboard!$D$12 / 365) * 'Lookups and Calculations'!$F$12</f>
        <v>0</v>
      </c>
      <c r="M9705" s="3">
        <f>(G9705*2) * Dashboard!$I$13 * (Dashboard!$D$12 / 365) * 'Lookups and Calculations'!$F$12</f>
        <v>1602.0878730267946</v>
      </c>
      <c r="N9705" s="12">
        <f>H9705 * Dashboard!$I$14 * Dashboard!$I$15 * (Dashboard!$D$12 / 365) * 'Lookups and Calculations'!$F$12</f>
        <v>0</v>
      </c>
    </row>
    <row r="9706" spans="1:14" x14ac:dyDescent="0.35">
      <c r="A9706" s="2">
        <v>9705</v>
      </c>
      <c r="B9706" s="11">
        <v>-0.38385949738981823</v>
      </c>
      <c r="C9706" s="11">
        <v>0.56129121760342493</v>
      </c>
      <c r="D9706" s="3">
        <f>B9706*Dashboard!$D$11*Dashboard!$D$10*SQRT(Dashboard!$D$12/365)</f>
        <v>-95305.314130727653</v>
      </c>
      <c r="E9706" s="3">
        <f>IF(Dashboard!$I$3,C9706*Dashboard!$E$11*Dashboard!$E$10*SQRT(Dashboard!$D$12/365),0)</f>
        <v>278716.75014563254</v>
      </c>
      <c r="F9706" s="3">
        <f>D9706+IF(Dashboard!$I$3,E9706,0)</f>
        <v>183411.43601490487</v>
      </c>
      <c r="G9706" s="3">
        <f>IF(Dashboard!$I$4, ('Lookups and Calculations'!$F$9) / (1 - 'Lookups and Calculations'!$F$10), 'Lookups and Calculations'!$F$9)</f>
        <v>1951878.888340465</v>
      </c>
      <c r="H9706" s="12">
        <f t="shared" si="302"/>
        <v>0</v>
      </c>
      <c r="I9706" s="12">
        <f t="shared" si="303"/>
        <v>0</v>
      </c>
      <c r="J9706" s="13">
        <f>(1 - Dashboard!$I$9) * H9706 * Dashboard!$I$8 * 'Lookups and Calculations'!$F$12</f>
        <v>0</v>
      </c>
      <c r="K9706" s="12">
        <f>(1 - Dashboard!$I$11) * I9706 * Dashboard!$I$10 * 'Lookups and Calculations'!$F$12</f>
        <v>0</v>
      </c>
      <c r="L9706" s="12">
        <f>(H9706 - I9706) * Dashboard!$I$13 * (Dashboard!$D$12 / 365) * 'Lookups and Calculations'!$F$12</f>
        <v>0</v>
      </c>
      <c r="M9706" s="3">
        <f>(G9706*2) * Dashboard!$I$13 * (Dashboard!$D$12 / 365) * 'Lookups and Calculations'!$F$12</f>
        <v>1602.0878730267946</v>
      </c>
      <c r="N9706" s="12">
        <f>H9706 * Dashboard!$I$14 * Dashboard!$I$15 * (Dashboard!$D$12 / 365) * 'Lookups and Calculations'!$F$12</f>
        <v>0</v>
      </c>
    </row>
    <row r="9707" spans="1:14" x14ac:dyDescent="0.35">
      <c r="A9707" s="2">
        <v>9706</v>
      </c>
      <c r="B9707" s="11">
        <v>0.52128472423669869</v>
      </c>
      <c r="C9707" s="11">
        <v>1.7471147932298003</v>
      </c>
      <c r="D9707" s="3">
        <f>B9707*Dashboard!$D$11*Dashboard!$D$10*SQRT(Dashboard!$D$12/365)</f>
        <v>129425.492225026</v>
      </c>
      <c r="E9707" s="3">
        <f>IF(Dashboard!$I$3,C9707*Dashboard!$E$11*Dashboard!$E$10*SQRT(Dashboard!$D$12/365),0)</f>
        <v>867553.4945647748</v>
      </c>
      <c r="F9707" s="3">
        <f>D9707+IF(Dashboard!$I$3,E9707,0)</f>
        <v>996978.98678980081</v>
      </c>
      <c r="G9707" s="3">
        <f>IF(Dashboard!$I$4, ('Lookups and Calculations'!$F$9) / (1 - 'Lookups and Calculations'!$F$10), 'Lookups and Calculations'!$F$9)</f>
        <v>1951878.888340465</v>
      </c>
      <c r="H9707" s="12">
        <f t="shared" si="302"/>
        <v>0</v>
      </c>
      <c r="I9707" s="12">
        <f t="shared" si="303"/>
        <v>0</v>
      </c>
      <c r="J9707" s="13">
        <f>(1 - Dashboard!$I$9) * H9707 * Dashboard!$I$8 * 'Lookups and Calculations'!$F$12</f>
        <v>0</v>
      </c>
      <c r="K9707" s="12">
        <f>(1 - Dashboard!$I$11) * I9707 * Dashboard!$I$10 * 'Lookups and Calculations'!$F$12</f>
        <v>0</v>
      </c>
      <c r="L9707" s="12">
        <f>(H9707 - I9707) * Dashboard!$I$13 * (Dashboard!$D$12 / 365) * 'Lookups and Calculations'!$F$12</f>
        <v>0</v>
      </c>
      <c r="M9707" s="3">
        <f>(G9707*2) * Dashboard!$I$13 * (Dashboard!$D$12 / 365) * 'Lookups and Calculations'!$F$12</f>
        <v>1602.0878730267946</v>
      </c>
      <c r="N9707" s="12">
        <f>H9707 * Dashboard!$I$14 * Dashboard!$I$15 * (Dashboard!$D$12 / 365) * 'Lookups and Calculations'!$F$12</f>
        <v>0</v>
      </c>
    </row>
    <row r="9708" spans="1:14" x14ac:dyDescent="0.35">
      <c r="A9708" s="2">
        <v>9707</v>
      </c>
      <c r="B9708" s="11">
        <v>-0.8182731871078498</v>
      </c>
      <c r="C9708" s="11">
        <v>-0.47985535066047591</v>
      </c>
      <c r="D9708" s="3">
        <f>B9708*Dashboard!$D$11*Dashboard!$D$10*SQRT(Dashboard!$D$12/365)</f>
        <v>-203162.31244076509</v>
      </c>
      <c r="E9708" s="3">
        <f>IF(Dashboard!$I$3,C9708*Dashboard!$E$11*Dashboard!$E$10*SQRT(Dashboard!$D$12/365),0)</f>
        <v>-238278.66833037842</v>
      </c>
      <c r="F9708" s="3">
        <f>D9708+IF(Dashboard!$I$3,E9708,0)</f>
        <v>-441440.98077114351</v>
      </c>
      <c r="G9708" s="3">
        <f>IF(Dashboard!$I$4, ('Lookups and Calculations'!$F$9) / (1 - 'Lookups and Calculations'!$F$10), 'Lookups and Calculations'!$F$9)</f>
        <v>1951878.888340465</v>
      </c>
      <c r="H9708" s="12">
        <f t="shared" si="302"/>
        <v>0</v>
      </c>
      <c r="I9708" s="12">
        <f t="shared" si="303"/>
        <v>0</v>
      </c>
      <c r="J9708" s="13">
        <f>(1 - Dashboard!$I$9) * H9708 * Dashboard!$I$8 * 'Lookups and Calculations'!$F$12</f>
        <v>0</v>
      </c>
      <c r="K9708" s="12">
        <f>(1 - Dashboard!$I$11) * I9708 * Dashboard!$I$10 * 'Lookups and Calculations'!$F$12</f>
        <v>0</v>
      </c>
      <c r="L9708" s="12">
        <f>(H9708 - I9708) * Dashboard!$I$13 * (Dashboard!$D$12 / 365) * 'Lookups and Calculations'!$F$12</f>
        <v>0</v>
      </c>
      <c r="M9708" s="3">
        <f>(G9708*2) * Dashboard!$I$13 * (Dashboard!$D$12 / 365) * 'Lookups and Calculations'!$F$12</f>
        <v>1602.0878730267946</v>
      </c>
      <c r="N9708" s="12">
        <f>H9708 * Dashboard!$I$14 * Dashboard!$I$15 * (Dashboard!$D$12 / 365) * 'Lookups and Calculations'!$F$12</f>
        <v>0</v>
      </c>
    </row>
    <row r="9709" spans="1:14" x14ac:dyDescent="0.35">
      <c r="A9709" s="2">
        <v>9708</v>
      </c>
      <c r="B9709" s="11">
        <v>0.32284616672544225</v>
      </c>
      <c r="C9709" s="11">
        <v>-0.78257130322964996</v>
      </c>
      <c r="D9709" s="3">
        <f>B9709*Dashboard!$D$11*Dashboard!$D$10*SQRT(Dashboard!$D$12/365)</f>
        <v>80156.816608403373</v>
      </c>
      <c r="E9709" s="3">
        <f>IF(Dashboard!$I$3,C9709*Dashboard!$E$11*Dashboard!$E$10*SQRT(Dashboard!$D$12/365),0)</f>
        <v>-388596.3712824526</v>
      </c>
      <c r="F9709" s="3">
        <f>D9709+IF(Dashboard!$I$3,E9709,0)</f>
        <v>-308439.55467404926</v>
      </c>
      <c r="G9709" s="3">
        <f>IF(Dashboard!$I$4, ('Lookups and Calculations'!$F$9) / (1 - 'Lookups and Calculations'!$F$10), 'Lookups and Calculations'!$F$9)</f>
        <v>1951878.888340465</v>
      </c>
      <c r="H9709" s="12">
        <f t="shared" si="302"/>
        <v>0</v>
      </c>
      <c r="I9709" s="12">
        <f t="shared" si="303"/>
        <v>0</v>
      </c>
      <c r="J9709" s="13">
        <f>(1 - Dashboard!$I$9) * H9709 * Dashboard!$I$8 * 'Lookups and Calculations'!$F$12</f>
        <v>0</v>
      </c>
      <c r="K9709" s="12">
        <f>(1 - Dashboard!$I$11) * I9709 * Dashboard!$I$10 * 'Lookups and Calculations'!$F$12</f>
        <v>0</v>
      </c>
      <c r="L9709" s="12">
        <f>(H9709 - I9709) * Dashboard!$I$13 * (Dashboard!$D$12 / 365) * 'Lookups and Calculations'!$F$12</f>
        <v>0</v>
      </c>
      <c r="M9709" s="3">
        <f>(G9709*2) * Dashboard!$I$13 * (Dashboard!$D$12 / 365) * 'Lookups and Calculations'!$F$12</f>
        <v>1602.0878730267946</v>
      </c>
      <c r="N9709" s="12">
        <f>H9709 * Dashboard!$I$14 * Dashboard!$I$15 * (Dashboard!$D$12 / 365) * 'Lookups and Calculations'!$F$12</f>
        <v>0</v>
      </c>
    </row>
    <row r="9710" spans="1:14" x14ac:dyDescent="0.35">
      <c r="A9710" s="2">
        <v>9709</v>
      </c>
      <c r="B9710" s="11">
        <v>0.16113511325563407</v>
      </c>
      <c r="C9710" s="11">
        <v>-1.2481052874650735</v>
      </c>
      <c r="D9710" s="3">
        <f>B9710*Dashboard!$D$11*Dashboard!$D$10*SQRT(Dashboard!$D$12/365)</f>
        <v>40006.910577291666</v>
      </c>
      <c r="E9710" s="3">
        <f>IF(Dashboard!$I$3,C9710*Dashboard!$E$11*Dashboard!$E$10*SQRT(Dashboard!$D$12/365),0)</f>
        <v>-619763.57130110764</v>
      </c>
      <c r="F9710" s="3">
        <f>D9710+IF(Dashboard!$I$3,E9710,0)</f>
        <v>-579756.66072381602</v>
      </c>
      <c r="G9710" s="3">
        <f>IF(Dashboard!$I$4, ('Lookups and Calculations'!$F$9) / (1 - 'Lookups and Calculations'!$F$10), 'Lookups and Calculations'!$F$9)</f>
        <v>1951878.888340465</v>
      </c>
      <c r="H9710" s="12">
        <f t="shared" si="302"/>
        <v>0</v>
      </c>
      <c r="I9710" s="12">
        <f t="shared" si="303"/>
        <v>0</v>
      </c>
      <c r="J9710" s="13">
        <f>(1 - Dashboard!$I$9) * H9710 * Dashboard!$I$8 * 'Lookups and Calculations'!$F$12</f>
        <v>0</v>
      </c>
      <c r="K9710" s="12">
        <f>(1 - Dashboard!$I$11) * I9710 * Dashboard!$I$10 * 'Lookups and Calculations'!$F$12</f>
        <v>0</v>
      </c>
      <c r="L9710" s="12">
        <f>(H9710 - I9710) * Dashboard!$I$13 * (Dashboard!$D$12 / 365) * 'Lookups and Calculations'!$F$12</f>
        <v>0</v>
      </c>
      <c r="M9710" s="3">
        <f>(G9710*2) * Dashboard!$I$13 * (Dashboard!$D$12 / 365) * 'Lookups and Calculations'!$F$12</f>
        <v>1602.0878730267946</v>
      </c>
      <c r="N9710" s="12">
        <f>H9710 * Dashboard!$I$14 * Dashboard!$I$15 * (Dashboard!$D$12 / 365) * 'Lookups and Calculations'!$F$12</f>
        <v>0</v>
      </c>
    </row>
    <row r="9711" spans="1:14" x14ac:dyDescent="0.35">
      <c r="A9711" s="2">
        <v>9710</v>
      </c>
      <c r="B9711" s="11">
        <v>1.3914418949590188</v>
      </c>
      <c r="C9711" s="11">
        <v>0.26838493526521895</v>
      </c>
      <c r="D9711" s="3">
        <f>B9711*Dashboard!$D$11*Dashboard!$D$10*SQRT(Dashboard!$D$12/365)</f>
        <v>345469.65177483647</v>
      </c>
      <c r="E9711" s="3">
        <f>IF(Dashboard!$I$3,C9711*Dashboard!$E$11*Dashboard!$E$10*SQRT(Dashboard!$D$12/365),0)</f>
        <v>133270.17170259633</v>
      </c>
      <c r="F9711" s="3">
        <f>D9711+IF(Dashboard!$I$3,E9711,0)</f>
        <v>478739.82347743283</v>
      </c>
      <c r="G9711" s="3">
        <f>IF(Dashboard!$I$4, ('Lookups and Calculations'!$F$9) / (1 - 'Lookups and Calculations'!$F$10), 'Lookups and Calculations'!$F$9)</f>
        <v>1951878.888340465</v>
      </c>
      <c r="H9711" s="12">
        <f t="shared" si="302"/>
        <v>0</v>
      </c>
      <c r="I9711" s="12">
        <f t="shared" si="303"/>
        <v>0</v>
      </c>
      <c r="J9711" s="13">
        <f>(1 - Dashboard!$I$9) * H9711 * Dashboard!$I$8 * 'Lookups and Calculations'!$F$12</f>
        <v>0</v>
      </c>
      <c r="K9711" s="12">
        <f>(1 - Dashboard!$I$11) * I9711 * Dashboard!$I$10 * 'Lookups and Calculations'!$F$12</f>
        <v>0</v>
      </c>
      <c r="L9711" s="12">
        <f>(H9711 - I9711) * Dashboard!$I$13 * (Dashboard!$D$12 / 365) * 'Lookups and Calculations'!$F$12</f>
        <v>0</v>
      </c>
      <c r="M9711" s="3">
        <f>(G9711*2) * Dashboard!$I$13 * (Dashboard!$D$12 / 365) * 'Lookups and Calculations'!$F$12</f>
        <v>1602.0878730267946</v>
      </c>
      <c r="N9711" s="12">
        <f>H9711 * Dashboard!$I$14 * Dashboard!$I$15 * (Dashboard!$D$12 / 365) * 'Lookups and Calculations'!$F$12</f>
        <v>0</v>
      </c>
    </row>
    <row r="9712" spans="1:14" x14ac:dyDescent="0.35">
      <c r="A9712" s="2">
        <v>9711</v>
      </c>
      <c r="B9712" s="11">
        <v>1.0740999087444214</v>
      </c>
      <c r="C9712" s="11">
        <v>-1.3491916402436424</v>
      </c>
      <c r="D9712" s="3">
        <f>B9712*Dashboard!$D$11*Dashboard!$D$10*SQRT(Dashboard!$D$12/365)</f>
        <v>266679.42282724479</v>
      </c>
      <c r="E9712" s="3">
        <f>IF(Dashboard!$I$3,C9712*Dashboard!$E$11*Dashboard!$E$10*SQRT(Dashboard!$D$12/365),0)</f>
        <v>-669959.36779123556</v>
      </c>
      <c r="F9712" s="3">
        <f>D9712+IF(Dashboard!$I$3,E9712,0)</f>
        <v>-403279.94496399077</v>
      </c>
      <c r="G9712" s="3">
        <f>IF(Dashboard!$I$4, ('Lookups and Calculations'!$F$9) / (1 - 'Lookups and Calculations'!$F$10), 'Lookups and Calculations'!$F$9)</f>
        <v>1951878.888340465</v>
      </c>
      <c r="H9712" s="12">
        <f t="shared" si="302"/>
        <v>0</v>
      </c>
      <c r="I9712" s="12">
        <f t="shared" si="303"/>
        <v>0</v>
      </c>
      <c r="J9712" s="13">
        <f>(1 - Dashboard!$I$9) * H9712 * Dashboard!$I$8 * 'Lookups and Calculations'!$F$12</f>
        <v>0</v>
      </c>
      <c r="K9712" s="12">
        <f>(1 - Dashboard!$I$11) * I9712 * Dashboard!$I$10 * 'Lookups and Calculations'!$F$12</f>
        <v>0</v>
      </c>
      <c r="L9712" s="12">
        <f>(H9712 - I9712) * Dashboard!$I$13 * (Dashboard!$D$12 / 365) * 'Lookups and Calculations'!$F$12</f>
        <v>0</v>
      </c>
      <c r="M9712" s="3">
        <f>(G9712*2) * Dashboard!$I$13 * (Dashboard!$D$12 / 365) * 'Lookups and Calculations'!$F$12</f>
        <v>1602.0878730267946</v>
      </c>
      <c r="N9712" s="12">
        <f>H9712 * Dashboard!$I$14 * Dashboard!$I$15 * (Dashboard!$D$12 / 365) * 'Lookups and Calculations'!$F$12</f>
        <v>0</v>
      </c>
    </row>
    <row r="9713" spans="1:14" x14ac:dyDescent="0.35">
      <c r="A9713" s="2">
        <v>9712</v>
      </c>
      <c r="B9713" s="11">
        <v>0.30722687907762863</v>
      </c>
      <c r="C9713" s="11">
        <v>0.8265820963776761</v>
      </c>
      <c r="D9713" s="3">
        <f>B9713*Dashboard!$D$11*Dashboard!$D$10*SQRT(Dashboard!$D$12/365)</f>
        <v>76278.832278471935</v>
      </c>
      <c r="E9713" s="3">
        <f>IF(Dashboard!$I$3,C9713*Dashboard!$E$11*Dashboard!$E$10*SQRT(Dashboard!$D$12/365),0)</f>
        <v>410450.52622527292</v>
      </c>
      <c r="F9713" s="3">
        <f>D9713+IF(Dashboard!$I$3,E9713,0)</f>
        <v>486729.35850374482</v>
      </c>
      <c r="G9713" s="3">
        <f>IF(Dashboard!$I$4, ('Lookups and Calculations'!$F$9) / (1 - 'Lookups and Calculations'!$F$10), 'Lookups and Calculations'!$F$9)</f>
        <v>1951878.888340465</v>
      </c>
      <c r="H9713" s="12">
        <f t="shared" si="302"/>
        <v>0</v>
      </c>
      <c r="I9713" s="12">
        <f t="shared" si="303"/>
        <v>0</v>
      </c>
      <c r="J9713" s="13">
        <f>(1 - Dashboard!$I$9) * H9713 * Dashboard!$I$8 * 'Lookups and Calculations'!$F$12</f>
        <v>0</v>
      </c>
      <c r="K9713" s="12">
        <f>(1 - Dashboard!$I$11) * I9713 * Dashboard!$I$10 * 'Lookups and Calculations'!$F$12</f>
        <v>0</v>
      </c>
      <c r="L9713" s="12">
        <f>(H9713 - I9713) * Dashboard!$I$13 * (Dashboard!$D$12 / 365) * 'Lookups and Calculations'!$F$12</f>
        <v>0</v>
      </c>
      <c r="M9713" s="3">
        <f>(G9713*2) * Dashboard!$I$13 * (Dashboard!$D$12 / 365) * 'Lookups and Calculations'!$F$12</f>
        <v>1602.0878730267946</v>
      </c>
      <c r="N9713" s="12">
        <f>H9713 * Dashboard!$I$14 * Dashboard!$I$15 * (Dashboard!$D$12 / 365) * 'Lookups and Calculations'!$F$12</f>
        <v>0</v>
      </c>
    </row>
    <row r="9714" spans="1:14" x14ac:dyDescent="0.35">
      <c r="A9714" s="2">
        <v>9713</v>
      </c>
      <c r="B9714" s="11">
        <v>0.37032637881618119</v>
      </c>
      <c r="C9714" s="11">
        <v>1.3660678220301277</v>
      </c>
      <c r="D9714" s="3">
        <f>B9714*Dashboard!$D$11*Dashboard!$D$10*SQRT(Dashboard!$D$12/365)</f>
        <v>91945.287543918821</v>
      </c>
      <c r="E9714" s="3">
        <f>IF(Dashboard!$I$3,C9714*Dashboard!$E$11*Dashboard!$E$10*SQRT(Dashboard!$D$12/365),0)</f>
        <v>678339.46424540726</v>
      </c>
      <c r="F9714" s="3">
        <f>D9714+IF(Dashboard!$I$3,E9714,0)</f>
        <v>770284.75178932608</v>
      </c>
      <c r="G9714" s="3">
        <f>IF(Dashboard!$I$4, ('Lookups and Calculations'!$F$9) / (1 - 'Lookups and Calculations'!$F$10), 'Lookups and Calculations'!$F$9)</f>
        <v>1951878.888340465</v>
      </c>
      <c r="H9714" s="12">
        <f t="shared" si="302"/>
        <v>0</v>
      </c>
      <c r="I9714" s="12">
        <f t="shared" si="303"/>
        <v>0</v>
      </c>
      <c r="J9714" s="13">
        <f>(1 - Dashboard!$I$9) * H9714 * Dashboard!$I$8 * 'Lookups and Calculations'!$F$12</f>
        <v>0</v>
      </c>
      <c r="K9714" s="12">
        <f>(1 - Dashboard!$I$11) * I9714 * Dashboard!$I$10 * 'Lookups and Calculations'!$F$12</f>
        <v>0</v>
      </c>
      <c r="L9714" s="12">
        <f>(H9714 - I9714) * Dashboard!$I$13 * (Dashboard!$D$12 / 365) * 'Lookups and Calculations'!$F$12</f>
        <v>0</v>
      </c>
      <c r="M9714" s="3">
        <f>(G9714*2) * Dashboard!$I$13 * (Dashboard!$D$12 / 365) * 'Lookups and Calculations'!$F$12</f>
        <v>1602.0878730267946</v>
      </c>
      <c r="N9714" s="12">
        <f>H9714 * Dashboard!$I$14 * Dashboard!$I$15 * (Dashboard!$D$12 / 365) * 'Lookups and Calculations'!$F$12</f>
        <v>0</v>
      </c>
    </row>
    <row r="9715" spans="1:14" x14ac:dyDescent="0.35">
      <c r="A9715" s="2">
        <v>9714</v>
      </c>
      <c r="B9715" s="11">
        <v>1.0188812042556084</v>
      </c>
      <c r="C9715" s="11">
        <v>-0.62526678088915699</v>
      </c>
      <c r="D9715" s="3">
        <f>B9715*Dashboard!$D$11*Dashboard!$D$10*SQRT(Dashboard!$D$12/365)</f>
        <v>252969.62532846406</v>
      </c>
      <c r="E9715" s="3">
        <f>IF(Dashboard!$I$3,C9715*Dashboard!$E$11*Dashboard!$E$10*SQRT(Dashboard!$D$12/365),0)</f>
        <v>-310484.6818867877</v>
      </c>
      <c r="F9715" s="3">
        <f>D9715+IF(Dashboard!$I$3,E9715,0)</f>
        <v>-57515.056558323646</v>
      </c>
      <c r="G9715" s="3">
        <f>IF(Dashboard!$I$4, ('Lookups and Calculations'!$F$9) / (1 - 'Lookups and Calculations'!$F$10), 'Lookups and Calculations'!$F$9)</f>
        <v>1951878.888340465</v>
      </c>
      <c r="H9715" s="12">
        <f t="shared" si="302"/>
        <v>0</v>
      </c>
      <c r="I9715" s="12">
        <f t="shared" si="303"/>
        <v>0</v>
      </c>
      <c r="J9715" s="13">
        <f>(1 - Dashboard!$I$9) * H9715 * Dashboard!$I$8 * 'Lookups and Calculations'!$F$12</f>
        <v>0</v>
      </c>
      <c r="K9715" s="12">
        <f>(1 - Dashboard!$I$11) * I9715 * Dashboard!$I$10 * 'Lookups and Calculations'!$F$12</f>
        <v>0</v>
      </c>
      <c r="L9715" s="12">
        <f>(H9715 - I9715) * Dashboard!$I$13 * (Dashboard!$D$12 / 365) * 'Lookups and Calculations'!$F$12</f>
        <v>0</v>
      </c>
      <c r="M9715" s="3">
        <f>(G9715*2) * Dashboard!$I$13 * (Dashboard!$D$12 / 365) * 'Lookups and Calculations'!$F$12</f>
        <v>1602.0878730267946</v>
      </c>
      <c r="N9715" s="12">
        <f>H9715 * Dashboard!$I$14 * Dashboard!$I$15 * (Dashboard!$D$12 / 365) * 'Lookups and Calculations'!$F$12</f>
        <v>0</v>
      </c>
    </row>
    <row r="9716" spans="1:14" x14ac:dyDescent="0.35">
      <c r="A9716" s="2">
        <v>9715</v>
      </c>
      <c r="B9716" s="11">
        <v>-1.677017198591269</v>
      </c>
      <c r="C9716" s="11">
        <v>4.7119681791928804E-2</v>
      </c>
      <c r="D9716" s="3">
        <f>B9716*Dashboard!$D$11*Dashboard!$D$10*SQRT(Dashboard!$D$12/365)</f>
        <v>-416372.79265247425</v>
      </c>
      <c r="E9716" s="3">
        <f>IF(Dashboard!$I$3,C9716*Dashboard!$E$11*Dashboard!$E$10*SQRT(Dashboard!$D$12/365),0)</f>
        <v>23397.915672042036</v>
      </c>
      <c r="F9716" s="3">
        <f>D9716+IF(Dashboard!$I$3,E9716,0)</f>
        <v>-392974.87698043219</v>
      </c>
      <c r="G9716" s="3">
        <f>IF(Dashboard!$I$4, ('Lookups and Calculations'!$F$9) / (1 - 'Lookups and Calculations'!$F$10), 'Lookups and Calculations'!$F$9)</f>
        <v>1951878.888340465</v>
      </c>
      <c r="H9716" s="12">
        <f t="shared" si="302"/>
        <v>0</v>
      </c>
      <c r="I9716" s="12">
        <f t="shared" si="303"/>
        <v>0</v>
      </c>
      <c r="J9716" s="13">
        <f>(1 - Dashboard!$I$9) * H9716 * Dashboard!$I$8 * 'Lookups and Calculations'!$F$12</f>
        <v>0</v>
      </c>
      <c r="K9716" s="12">
        <f>(1 - Dashboard!$I$11) * I9716 * Dashboard!$I$10 * 'Lookups and Calculations'!$F$12</f>
        <v>0</v>
      </c>
      <c r="L9716" s="12">
        <f>(H9716 - I9716) * Dashboard!$I$13 * (Dashboard!$D$12 / 365) * 'Lookups and Calculations'!$F$12</f>
        <v>0</v>
      </c>
      <c r="M9716" s="3">
        <f>(G9716*2) * Dashboard!$I$13 * (Dashboard!$D$12 / 365) * 'Lookups and Calculations'!$F$12</f>
        <v>1602.0878730267946</v>
      </c>
      <c r="N9716" s="12">
        <f>H9716 * Dashboard!$I$14 * Dashboard!$I$15 * (Dashboard!$D$12 / 365) * 'Lookups and Calculations'!$F$12</f>
        <v>0</v>
      </c>
    </row>
    <row r="9717" spans="1:14" x14ac:dyDescent="0.35">
      <c r="A9717" s="2">
        <v>9716</v>
      </c>
      <c r="B9717" s="11">
        <v>1.0207680509235517</v>
      </c>
      <c r="C9717" s="11">
        <v>-1.4723465653807775</v>
      </c>
      <c r="D9717" s="3">
        <f>B9717*Dashboard!$D$11*Dashboard!$D$10*SQRT(Dashboard!$D$12/365)</f>
        <v>253438.09495244795</v>
      </c>
      <c r="E9717" s="3">
        <f>IF(Dashboard!$I$3,C9717*Dashboard!$E$11*Dashboard!$E$10*SQRT(Dashboard!$D$12/365),0)</f>
        <v>-731113.61254356173</v>
      </c>
      <c r="F9717" s="3">
        <f>D9717+IF(Dashboard!$I$3,E9717,0)</f>
        <v>-477675.51759111381</v>
      </c>
      <c r="G9717" s="3">
        <f>IF(Dashboard!$I$4, ('Lookups and Calculations'!$F$9) / (1 - 'Lookups and Calculations'!$F$10), 'Lookups and Calculations'!$F$9)</f>
        <v>1951878.888340465</v>
      </c>
      <c r="H9717" s="12">
        <f t="shared" si="302"/>
        <v>0</v>
      </c>
      <c r="I9717" s="12">
        <f t="shared" si="303"/>
        <v>0</v>
      </c>
      <c r="J9717" s="13">
        <f>(1 - Dashboard!$I$9) * H9717 * Dashboard!$I$8 * 'Lookups and Calculations'!$F$12</f>
        <v>0</v>
      </c>
      <c r="K9717" s="12">
        <f>(1 - Dashboard!$I$11) * I9717 * Dashboard!$I$10 * 'Lookups and Calculations'!$F$12</f>
        <v>0</v>
      </c>
      <c r="L9717" s="12">
        <f>(H9717 - I9717) * Dashboard!$I$13 * (Dashboard!$D$12 / 365) * 'Lookups and Calculations'!$F$12</f>
        <v>0</v>
      </c>
      <c r="M9717" s="3">
        <f>(G9717*2) * Dashboard!$I$13 * (Dashboard!$D$12 / 365) * 'Lookups and Calculations'!$F$12</f>
        <v>1602.0878730267946</v>
      </c>
      <c r="N9717" s="12">
        <f>H9717 * Dashboard!$I$14 * Dashboard!$I$15 * (Dashboard!$D$12 / 365) * 'Lookups and Calculations'!$F$12</f>
        <v>0</v>
      </c>
    </row>
    <row r="9718" spans="1:14" x14ac:dyDescent="0.35">
      <c r="A9718" s="2">
        <v>9717</v>
      </c>
      <c r="B9718" s="11">
        <v>-8.6969329300934858E-2</v>
      </c>
      <c r="C9718" s="11">
        <v>-2.1387058635068121</v>
      </c>
      <c r="D9718" s="3">
        <f>B9718*Dashboard!$D$11*Dashboard!$D$10*SQRT(Dashboard!$D$12/365)</f>
        <v>-21592.898717175645</v>
      </c>
      <c r="E9718" s="3">
        <f>IF(Dashboard!$I$3,C9718*Dashboard!$E$11*Dashboard!$E$10*SQRT(Dashboard!$D$12/365),0)</f>
        <v>-1062003.3399759901</v>
      </c>
      <c r="F9718" s="3">
        <f>D9718+IF(Dashboard!$I$3,E9718,0)</f>
        <v>-1083596.2386931658</v>
      </c>
      <c r="G9718" s="3">
        <f>IF(Dashboard!$I$4, ('Lookups and Calculations'!$F$9) / (1 - 'Lookups and Calculations'!$F$10), 'Lookups and Calculations'!$F$9)</f>
        <v>1951878.888340465</v>
      </c>
      <c r="H9718" s="12">
        <f t="shared" si="302"/>
        <v>0</v>
      </c>
      <c r="I9718" s="12">
        <f t="shared" si="303"/>
        <v>0</v>
      </c>
      <c r="J9718" s="13">
        <f>(1 - Dashboard!$I$9) * H9718 * Dashboard!$I$8 * 'Lookups and Calculations'!$F$12</f>
        <v>0</v>
      </c>
      <c r="K9718" s="12">
        <f>(1 - Dashboard!$I$11) * I9718 * Dashboard!$I$10 * 'Lookups and Calculations'!$F$12</f>
        <v>0</v>
      </c>
      <c r="L9718" s="12">
        <f>(H9718 - I9718) * Dashboard!$I$13 * (Dashboard!$D$12 / 365) * 'Lookups and Calculations'!$F$12</f>
        <v>0</v>
      </c>
      <c r="M9718" s="3">
        <f>(G9718*2) * Dashboard!$I$13 * (Dashboard!$D$12 / 365) * 'Lookups and Calculations'!$F$12</f>
        <v>1602.0878730267946</v>
      </c>
      <c r="N9718" s="12">
        <f>H9718 * Dashboard!$I$14 * Dashboard!$I$15 * (Dashboard!$D$12 / 365) * 'Lookups and Calculations'!$F$12</f>
        <v>0</v>
      </c>
    </row>
    <row r="9719" spans="1:14" x14ac:dyDescent="0.35">
      <c r="A9719" s="2">
        <v>9718</v>
      </c>
      <c r="B9719" s="11">
        <v>-0.40026591318588822</v>
      </c>
      <c r="C9719" s="11">
        <v>1.0561081068380997</v>
      </c>
      <c r="D9719" s="3">
        <f>B9719*Dashboard!$D$11*Dashboard!$D$10*SQRT(Dashboard!$D$12/365)</f>
        <v>-99378.728027833582</v>
      </c>
      <c r="E9719" s="3">
        <f>IF(Dashboard!$I$3,C9719*Dashboard!$E$11*Dashboard!$E$10*SQRT(Dashboard!$D$12/365),0)</f>
        <v>524424.77293194609</v>
      </c>
      <c r="F9719" s="3">
        <f>D9719+IF(Dashboard!$I$3,E9719,0)</f>
        <v>425046.04490411252</v>
      </c>
      <c r="G9719" s="3">
        <f>IF(Dashboard!$I$4, ('Lookups and Calculations'!$F$9) / (1 - 'Lookups and Calculations'!$F$10), 'Lookups and Calculations'!$F$9)</f>
        <v>1951878.888340465</v>
      </c>
      <c r="H9719" s="12">
        <f t="shared" si="302"/>
        <v>0</v>
      </c>
      <c r="I9719" s="12">
        <f t="shared" si="303"/>
        <v>0</v>
      </c>
      <c r="J9719" s="13">
        <f>(1 - Dashboard!$I$9) * H9719 * Dashboard!$I$8 * 'Lookups and Calculations'!$F$12</f>
        <v>0</v>
      </c>
      <c r="K9719" s="12">
        <f>(1 - Dashboard!$I$11) * I9719 * Dashboard!$I$10 * 'Lookups and Calculations'!$F$12</f>
        <v>0</v>
      </c>
      <c r="L9719" s="12">
        <f>(H9719 - I9719) * Dashboard!$I$13 * (Dashboard!$D$12 / 365) * 'Lookups and Calculations'!$F$12</f>
        <v>0</v>
      </c>
      <c r="M9719" s="3">
        <f>(G9719*2) * Dashboard!$I$13 * (Dashboard!$D$12 / 365) * 'Lookups and Calculations'!$F$12</f>
        <v>1602.0878730267946</v>
      </c>
      <c r="N9719" s="12">
        <f>H9719 * Dashboard!$I$14 * Dashboard!$I$15 * (Dashboard!$D$12 / 365) * 'Lookups and Calculations'!$F$12</f>
        <v>0</v>
      </c>
    </row>
    <row r="9720" spans="1:14" x14ac:dyDescent="0.35">
      <c r="A9720" s="2">
        <v>9719</v>
      </c>
      <c r="B9720" s="11">
        <v>6.8795497686854251E-2</v>
      </c>
      <c r="C9720" s="11">
        <v>0.98253679234554847</v>
      </c>
      <c r="D9720" s="3">
        <f>B9720*Dashboard!$D$11*Dashboard!$D$10*SQRT(Dashboard!$D$12/365)</f>
        <v>17080.66769849135</v>
      </c>
      <c r="E9720" s="3">
        <f>IF(Dashboard!$I$3,C9720*Dashboard!$E$11*Dashboard!$E$10*SQRT(Dashboard!$D$12/365),0)</f>
        <v>487891.94106819475</v>
      </c>
      <c r="F9720" s="3">
        <f>D9720+IF(Dashboard!$I$3,E9720,0)</f>
        <v>504972.60876668611</v>
      </c>
      <c r="G9720" s="3">
        <f>IF(Dashboard!$I$4, ('Lookups and Calculations'!$F$9) / (1 - 'Lookups and Calculations'!$F$10), 'Lookups and Calculations'!$F$9)</f>
        <v>1951878.888340465</v>
      </c>
      <c r="H9720" s="12">
        <f t="shared" si="302"/>
        <v>0</v>
      </c>
      <c r="I9720" s="12">
        <f t="shared" si="303"/>
        <v>0</v>
      </c>
      <c r="J9720" s="13">
        <f>(1 - Dashboard!$I$9) * H9720 * Dashboard!$I$8 * 'Lookups and Calculations'!$F$12</f>
        <v>0</v>
      </c>
      <c r="K9720" s="12">
        <f>(1 - Dashboard!$I$11) * I9720 * Dashboard!$I$10 * 'Lookups and Calculations'!$F$12</f>
        <v>0</v>
      </c>
      <c r="L9720" s="12">
        <f>(H9720 - I9720) * Dashboard!$I$13 * (Dashboard!$D$12 / 365) * 'Lookups and Calculations'!$F$12</f>
        <v>0</v>
      </c>
      <c r="M9720" s="3">
        <f>(G9720*2) * Dashboard!$I$13 * (Dashboard!$D$12 / 365) * 'Lookups and Calculations'!$F$12</f>
        <v>1602.0878730267946</v>
      </c>
      <c r="N9720" s="12">
        <f>H9720 * Dashboard!$I$14 * Dashboard!$I$15 * (Dashboard!$D$12 / 365) * 'Lookups and Calculations'!$F$12</f>
        <v>0</v>
      </c>
    </row>
    <row r="9721" spans="1:14" x14ac:dyDescent="0.35">
      <c r="A9721" s="2">
        <v>9720</v>
      </c>
      <c r="B9721" s="11">
        <v>-1.2229062857045325</v>
      </c>
      <c r="C9721" s="11">
        <v>-1.1767149195092854</v>
      </c>
      <c r="D9721" s="3">
        <f>B9721*Dashboard!$D$11*Dashboard!$D$10*SQRT(Dashboard!$D$12/365)</f>
        <v>-303625.33297737624</v>
      </c>
      <c r="E9721" s="3">
        <f>IF(Dashboard!$I$3,C9721*Dashboard!$E$11*Dashboard!$E$10*SQRT(Dashboard!$D$12/365),0)</f>
        <v>-584313.71795528766</v>
      </c>
      <c r="F9721" s="3">
        <f>D9721+IF(Dashboard!$I$3,E9721,0)</f>
        <v>-887939.05093266396</v>
      </c>
      <c r="G9721" s="3">
        <f>IF(Dashboard!$I$4, ('Lookups and Calculations'!$F$9) / (1 - 'Lookups and Calculations'!$F$10), 'Lookups and Calculations'!$F$9)</f>
        <v>1951878.888340465</v>
      </c>
      <c r="H9721" s="12">
        <f t="shared" si="302"/>
        <v>0</v>
      </c>
      <c r="I9721" s="12">
        <f t="shared" si="303"/>
        <v>0</v>
      </c>
      <c r="J9721" s="13">
        <f>(1 - Dashboard!$I$9) * H9721 * Dashboard!$I$8 * 'Lookups and Calculations'!$F$12</f>
        <v>0</v>
      </c>
      <c r="K9721" s="12">
        <f>(1 - Dashboard!$I$11) * I9721 * Dashboard!$I$10 * 'Lookups and Calculations'!$F$12</f>
        <v>0</v>
      </c>
      <c r="L9721" s="12">
        <f>(H9721 - I9721) * Dashboard!$I$13 * (Dashboard!$D$12 / 365) * 'Lookups and Calculations'!$F$12</f>
        <v>0</v>
      </c>
      <c r="M9721" s="3">
        <f>(G9721*2) * Dashboard!$I$13 * (Dashboard!$D$12 / 365) * 'Lookups and Calculations'!$F$12</f>
        <v>1602.0878730267946</v>
      </c>
      <c r="N9721" s="12">
        <f>H9721 * Dashboard!$I$14 * Dashboard!$I$15 * (Dashboard!$D$12 / 365) * 'Lookups and Calculations'!$F$12</f>
        <v>0</v>
      </c>
    </row>
    <row r="9722" spans="1:14" x14ac:dyDescent="0.35">
      <c r="A9722" s="2">
        <v>9721</v>
      </c>
      <c r="B9722" s="11">
        <v>-0.55070055309431798</v>
      </c>
      <c r="C9722" s="11">
        <v>-1.174579252547606</v>
      </c>
      <c r="D9722" s="3">
        <f>B9722*Dashboard!$D$11*Dashboard!$D$10*SQRT(Dashboard!$D$12/365)</f>
        <v>-136728.90617923153</v>
      </c>
      <c r="E9722" s="3">
        <f>IF(Dashboard!$I$3,C9722*Dashboard!$E$11*Dashboard!$E$10*SQRT(Dashboard!$D$12/365),0)</f>
        <v>-583253.22362314002</v>
      </c>
      <c r="F9722" s="3">
        <f>D9722+IF(Dashboard!$I$3,E9722,0)</f>
        <v>-719982.12980237161</v>
      </c>
      <c r="G9722" s="3">
        <f>IF(Dashboard!$I$4, ('Lookups and Calculations'!$F$9) / (1 - 'Lookups and Calculations'!$F$10), 'Lookups and Calculations'!$F$9)</f>
        <v>1951878.888340465</v>
      </c>
      <c r="H9722" s="12">
        <f t="shared" si="302"/>
        <v>0</v>
      </c>
      <c r="I9722" s="12">
        <f t="shared" si="303"/>
        <v>0</v>
      </c>
      <c r="J9722" s="13">
        <f>(1 - Dashboard!$I$9) * H9722 * Dashboard!$I$8 * 'Lookups and Calculations'!$F$12</f>
        <v>0</v>
      </c>
      <c r="K9722" s="12">
        <f>(1 - Dashboard!$I$11) * I9722 * Dashboard!$I$10 * 'Lookups and Calculations'!$F$12</f>
        <v>0</v>
      </c>
      <c r="L9722" s="12">
        <f>(H9722 - I9722) * Dashboard!$I$13 * (Dashboard!$D$12 / 365) * 'Lookups and Calculations'!$F$12</f>
        <v>0</v>
      </c>
      <c r="M9722" s="3">
        <f>(G9722*2) * Dashboard!$I$13 * (Dashboard!$D$12 / 365) * 'Lookups and Calculations'!$F$12</f>
        <v>1602.0878730267946</v>
      </c>
      <c r="N9722" s="12">
        <f>H9722 * Dashboard!$I$14 * Dashboard!$I$15 * (Dashboard!$D$12 / 365) * 'Lookups and Calculations'!$F$12</f>
        <v>0</v>
      </c>
    </row>
    <row r="9723" spans="1:14" x14ac:dyDescent="0.35">
      <c r="A9723" s="2">
        <v>9722</v>
      </c>
      <c r="B9723" s="11">
        <v>0.81068160932819489</v>
      </c>
      <c r="C9723" s="11">
        <v>0.64150306756205211</v>
      </c>
      <c r="D9723" s="3">
        <f>B9723*Dashboard!$D$11*Dashboard!$D$10*SQRT(Dashboard!$D$12/365)</f>
        <v>201277.46209849752</v>
      </c>
      <c r="E9723" s="3">
        <f>IF(Dashboard!$I$3,C9723*Dashboard!$E$11*Dashboard!$E$10*SQRT(Dashboard!$D$12/365),0)</f>
        <v>318547.02976250224</v>
      </c>
      <c r="F9723" s="3">
        <f>D9723+IF(Dashboard!$I$3,E9723,0)</f>
        <v>519824.49186099973</v>
      </c>
      <c r="G9723" s="3">
        <f>IF(Dashboard!$I$4, ('Lookups and Calculations'!$F$9) / (1 - 'Lookups and Calculations'!$F$10), 'Lookups and Calculations'!$F$9)</f>
        <v>1951878.888340465</v>
      </c>
      <c r="H9723" s="12">
        <f t="shared" si="302"/>
        <v>0</v>
      </c>
      <c r="I9723" s="12">
        <f t="shared" si="303"/>
        <v>0</v>
      </c>
      <c r="J9723" s="13">
        <f>(1 - Dashboard!$I$9) * H9723 * Dashboard!$I$8 * 'Lookups and Calculations'!$F$12</f>
        <v>0</v>
      </c>
      <c r="K9723" s="12">
        <f>(1 - Dashboard!$I$11) * I9723 * Dashboard!$I$10 * 'Lookups and Calculations'!$F$12</f>
        <v>0</v>
      </c>
      <c r="L9723" s="12">
        <f>(H9723 - I9723) * Dashboard!$I$13 * (Dashboard!$D$12 / 365) * 'Lookups and Calculations'!$F$12</f>
        <v>0</v>
      </c>
      <c r="M9723" s="3">
        <f>(G9723*2) * Dashboard!$I$13 * (Dashboard!$D$12 / 365) * 'Lookups and Calculations'!$F$12</f>
        <v>1602.0878730267946</v>
      </c>
      <c r="N9723" s="12">
        <f>H9723 * Dashboard!$I$14 * Dashboard!$I$15 * (Dashboard!$D$12 / 365) * 'Lookups and Calculations'!$F$12</f>
        <v>0</v>
      </c>
    </row>
    <row r="9724" spans="1:14" x14ac:dyDescent="0.35">
      <c r="A9724" s="2">
        <v>9723</v>
      </c>
      <c r="B9724" s="11">
        <v>0.51735673606451149</v>
      </c>
      <c r="C9724" s="11">
        <v>-0.37832846051501096</v>
      </c>
      <c r="D9724" s="3">
        <f>B9724*Dashboard!$D$11*Dashboard!$D$10*SQRT(Dashboard!$D$12/365)</f>
        <v>128450.24438252723</v>
      </c>
      <c r="E9724" s="3">
        <f>IF(Dashboard!$I$3,C9724*Dashboard!$E$11*Dashboard!$E$10*SQRT(Dashboard!$D$12/365),0)</f>
        <v>-187864.11704885491</v>
      </c>
      <c r="F9724" s="3">
        <f>D9724+IF(Dashboard!$I$3,E9724,0)</f>
        <v>-59413.872666327676</v>
      </c>
      <c r="G9724" s="3">
        <f>IF(Dashboard!$I$4, ('Lookups and Calculations'!$F$9) / (1 - 'Lookups and Calculations'!$F$10), 'Lookups and Calculations'!$F$9)</f>
        <v>1951878.888340465</v>
      </c>
      <c r="H9724" s="12">
        <f t="shared" si="302"/>
        <v>0</v>
      </c>
      <c r="I9724" s="12">
        <f t="shared" si="303"/>
        <v>0</v>
      </c>
      <c r="J9724" s="13">
        <f>(1 - Dashboard!$I$9) * H9724 * Dashboard!$I$8 * 'Lookups and Calculations'!$F$12</f>
        <v>0</v>
      </c>
      <c r="K9724" s="12">
        <f>(1 - Dashboard!$I$11) * I9724 * Dashboard!$I$10 * 'Lookups and Calculations'!$F$12</f>
        <v>0</v>
      </c>
      <c r="L9724" s="12">
        <f>(H9724 - I9724) * Dashboard!$I$13 * (Dashboard!$D$12 / 365) * 'Lookups and Calculations'!$F$12</f>
        <v>0</v>
      </c>
      <c r="M9724" s="3">
        <f>(G9724*2) * Dashboard!$I$13 * (Dashboard!$D$12 / 365) * 'Lookups and Calculations'!$F$12</f>
        <v>1602.0878730267946</v>
      </c>
      <c r="N9724" s="12">
        <f>H9724 * Dashboard!$I$14 * Dashboard!$I$15 * (Dashboard!$D$12 / 365) * 'Lookups and Calculations'!$F$12</f>
        <v>0</v>
      </c>
    </row>
    <row r="9725" spans="1:14" x14ac:dyDescent="0.35">
      <c r="A9725" s="2">
        <v>9724</v>
      </c>
      <c r="B9725" s="11">
        <v>2.2118857685292141</v>
      </c>
      <c r="C9725" s="11">
        <v>0.597982788409268</v>
      </c>
      <c r="D9725" s="3">
        <f>B9725*Dashboard!$D$11*Dashboard!$D$10*SQRT(Dashboard!$D$12/365)</f>
        <v>549170.90608516545</v>
      </c>
      <c r="E9725" s="3">
        <f>IF(Dashboard!$I$3,C9725*Dashboard!$E$11*Dashboard!$E$10*SQRT(Dashboard!$D$12/365),0)</f>
        <v>296936.44618222443</v>
      </c>
      <c r="F9725" s="3">
        <f>D9725+IF(Dashboard!$I$3,E9725,0)</f>
        <v>846107.35226738988</v>
      </c>
      <c r="G9725" s="3">
        <f>IF(Dashboard!$I$4, ('Lookups and Calculations'!$F$9) / (1 - 'Lookups and Calculations'!$F$10), 'Lookups and Calculations'!$F$9)</f>
        <v>1951878.888340465</v>
      </c>
      <c r="H9725" s="12">
        <f t="shared" si="302"/>
        <v>0</v>
      </c>
      <c r="I9725" s="12">
        <f t="shared" si="303"/>
        <v>0</v>
      </c>
      <c r="J9725" s="13">
        <f>(1 - Dashboard!$I$9) * H9725 * Dashboard!$I$8 * 'Lookups and Calculations'!$F$12</f>
        <v>0</v>
      </c>
      <c r="K9725" s="12">
        <f>(1 - Dashboard!$I$11) * I9725 * Dashboard!$I$10 * 'Lookups and Calculations'!$F$12</f>
        <v>0</v>
      </c>
      <c r="L9725" s="12">
        <f>(H9725 - I9725) * Dashboard!$I$13 * (Dashboard!$D$12 / 365) * 'Lookups and Calculations'!$F$12</f>
        <v>0</v>
      </c>
      <c r="M9725" s="3">
        <f>(G9725*2) * Dashboard!$I$13 * (Dashboard!$D$12 / 365) * 'Lookups and Calculations'!$F$12</f>
        <v>1602.0878730267946</v>
      </c>
      <c r="N9725" s="12">
        <f>H9725 * Dashboard!$I$14 * Dashboard!$I$15 * (Dashboard!$D$12 / 365) * 'Lookups and Calculations'!$F$12</f>
        <v>0</v>
      </c>
    </row>
    <row r="9726" spans="1:14" x14ac:dyDescent="0.35">
      <c r="A9726" s="2">
        <v>9725</v>
      </c>
      <c r="B9726" s="11">
        <v>-0.59497495348844465</v>
      </c>
      <c r="C9726" s="11">
        <v>-0.63952392163508198</v>
      </c>
      <c r="D9726" s="3">
        <f>B9726*Dashboard!$D$11*Dashboard!$D$10*SQRT(Dashboard!$D$12/365)</f>
        <v>-147721.43252338705</v>
      </c>
      <c r="E9726" s="3">
        <f>IF(Dashboard!$I$3,C9726*Dashboard!$E$11*Dashboard!$E$10*SQRT(Dashboard!$D$12/365),0)</f>
        <v>-317564.25806836394</v>
      </c>
      <c r="F9726" s="3">
        <f>D9726+IF(Dashboard!$I$3,E9726,0)</f>
        <v>-465285.69059175102</v>
      </c>
      <c r="G9726" s="3">
        <f>IF(Dashboard!$I$4, ('Lookups and Calculations'!$F$9) / (1 - 'Lookups and Calculations'!$F$10), 'Lookups and Calculations'!$F$9)</f>
        <v>1951878.888340465</v>
      </c>
      <c r="H9726" s="12">
        <f t="shared" si="302"/>
        <v>0</v>
      </c>
      <c r="I9726" s="12">
        <f t="shared" si="303"/>
        <v>0</v>
      </c>
      <c r="J9726" s="13">
        <f>(1 - Dashboard!$I$9) * H9726 * Dashboard!$I$8 * 'Lookups and Calculations'!$F$12</f>
        <v>0</v>
      </c>
      <c r="K9726" s="12">
        <f>(1 - Dashboard!$I$11) * I9726 * Dashboard!$I$10 * 'Lookups and Calculations'!$F$12</f>
        <v>0</v>
      </c>
      <c r="L9726" s="12">
        <f>(H9726 - I9726) * Dashboard!$I$13 * (Dashboard!$D$12 / 365) * 'Lookups and Calculations'!$F$12</f>
        <v>0</v>
      </c>
      <c r="M9726" s="3">
        <f>(G9726*2) * Dashboard!$I$13 * (Dashboard!$D$12 / 365) * 'Lookups and Calculations'!$F$12</f>
        <v>1602.0878730267946</v>
      </c>
      <c r="N9726" s="12">
        <f>H9726 * Dashboard!$I$14 * Dashboard!$I$15 * (Dashboard!$D$12 / 365) * 'Lookups and Calculations'!$F$12</f>
        <v>0</v>
      </c>
    </row>
    <row r="9727" spans="1:14" x14ac:dyDescent="0.35">
      <c r="A9727" s="2">
        <v>9726</v>
      </c>
      <c r="B9727" s="11">
        <v>0.19977803381906711</v>
      </c>
      <c r="C9727" s="11">
        <v>-0.70218089800665728</v>
      </c>
      <c r="D9727" s="3">
        <f>B9727*Dashboard!$D$11*Dashboard!$D$10*SQRT(Dashboard!$D$12/365)</f>
        <v>49601.243160618884</v>
      </c>
      <c r="E9727" s="3">
        <f>IF(Dashboard!$I$3,C9727*Dashboard!$E$11*Dashboard!$E$10*SQRT(Dashboard!$D$12/365),0)</f>
        <v>-348677.42763264501</v>
      </c>
      <c r="F9727" s="3">
        <f>D9727+IF(Dashboard!$I$3,E9727,0)</f>
        <v>-299076.18447202613</v>
      </c>
      <c r="G9727" s="3">
        <f>IF(Dashboard!$I$4, ('Lookups and Calculations'!$F$9) / (1 - 'Lookups and Calculations'!$F$10), 'Lookups and Calculations'!$F$9)</f>
        <v>1951878.888340465</v>
      </c>
      <c r="H9727" s="12">
        <f t="shared" si="302"/>
        <v>0</v>
      </c>
      <c r="I9727" s="12">
        <f t="shared" si="303"/>
        <v>0</v>
      </c>
      <c r="J9727" s="13">
        <f>(1 - Dashboard!$I$9) * H9727 * Dashboard!$I$8 * 'Lookups and Calculations'!$F$12</f>
        <v>0</v>
      </c>
      <c r="K9727" s="12">
        <f>(1 - Dashboard!$I$11) * I9727 * Dashboard!$I$10 * 'Lookups and Calculations'!$F$12</f>
        <v>0</v>
      </c>
      <c r="L9727" s="12">
        <f>(H9727 - I9727) * Dashboard!$I$13 * (Dashboard!$D$12 / 365) * 'Lookups and Calculations'!$F$12</f>
        <v>0</v>
      </c>
      <c r="M9727" s="3">
        <f>(G9727*2) * Dashboard!$I$13 * (Dashboard!$D$12 / 365) * 'Lookups and Calculations'!$F$12</f>
        <v>1602.0878730267946</v>
      </c>
      <c r="N9727" s="12">
        <f>H9727 * Dashboard!$I$14 * Dashboard!$I$15 * (Dashboard!$D$12 / 365) * 'Lookups and Calculations'!$F$12</f>
        <v>0</v>
      </c>
    </row>
    <row r="9728" spans="1:14" x14ac:dyDescent="0.35">
      <c r="A9728" s="2">
        <v>9727</v>
      </c>
      <c r="B9728" s="11">
        <v>-1.3121480922975375</v>
      </c>
      <c r="C9728" s="11">
        <v>1.6699080219745368</v>
      </c>
      <c r="D9728" s="3">
        <f>B9728*Dashboard!$D$11*Dashboard!$D$10*SQRT(Dashboard!$D$12/365)</f>
        <v>-325782.44637114159</v>
      </c>
      <c r="E9728" s="3">
        <f>IF(Dashboard!$I$3,C9728*Dashboard!$E$11*Dashboard!$E$10*SQRT(Dashboard!$D$12/365),0)</f>
        <v>829215.42744627548</v>
      </c>
      <c r="F9728" s="3">
        <f>D9728+IF(Dashboard!$I$3,E9728,0)</f>
        <v>503432.9810751339</v>
      </c>
      <c r="G9728" s="3">
        <f>IF(Dashboard!$I$4, ('Lookups and Calculations'!$F$9) / (1 - 'Lookups and Calculations'!$F$10), 'Lookups and Calculations'!$F$9)</f>
        <v>1951878.888340465</v>
      </c>
      <c r="H9728" s="12">
        <f t="shared" si="302"/>
        <v>0</v>
      </c>
      <c r="I9728" s="12">
        <f t="shared" si="303"/>
        <v>0</v>
      </c>
      <c r="J9728" s="13">
        <f>(1 - Dashboard!$I$9) * H9728 * Dashboard!$I$8 * 'Lookups and Calculations'!$F$12</f>
        <v>0</v>
      </c>
      <c r="K9728" s="12">
        <f>(1 - Dashboard!$I$11) * I9728 * Dashboard!$I$10 * 'Lookups and Calculations'!$F$12</f>
        <v>0</v>
      </c>
      <c r="L9728" s="12">
        <f>(H9728 - I9728) * Dashboard!$I$13 * (Dashboard!$D$12 / 365) * 'Lookups and Calculations'!$F$12</f>
        <v>0</v>
      </c>
      <c r="M9728" s="3">
        <f>(G9728*2) * Dashboard!$I$13 * (Dashboard!$D$12 / 365) * 'Lookups and Calculations'!$F$12</f>
        <v>1602.0878730267946</v>
      </c>
      <c r="N9728" s="12">
        <f>H9728 * Dashboard!$I$14 * Dashboard!$I$15 * (Dashboard!$D$12 / 365) * 'Lookups and Calculations'!$F$12</f>
        <v>0</v>
      </c>
    </row>
    <row r="9729" spans="1:14" x14ac:dyDescent="0.35">
      <c r="A9729" s="2">
        <v>9728</v>
      </c>
      <c r="B9729" s="11">
        <v>-0.48966000342895499</v>
      </c>
      <c r="C9729" s="11">
        <v>1.1339195204359445</v>
      </c>
      <c r="D9729" s="3">
        <f>B9729*Dashboard!$D$11*Dashboard!$D$10*SQRT(Dashboard!$D$12/365)</f>
        <v>-121573.65067525765</v>
      </c>
      <c r="E9729" s="3">
        <f>IF(Dashboard!$I$3,C9729*Dashboard!$E$11*Dashboard!$E$10*SQRT(Dashboard!$D$12/365),0)</f>
        <v>563063.08338837652</v>
      </c>
      <c r="F9729" s="3">
        <f>D9729+IF(Dashboard!$I$3,E9729,0)</f>
        <v>441489.43271311885</v>
      </c>
      <c r="G9729" s="3">
        <f>IF(Dashboard!$I$4, ('Lookups and Calculations'!$F$9) / (1 - 'Lookups and Calculations'!$F$10), 'Lookups and Calculations'!$F$9)</f>
        <v>1951878.888340465</v>
      </c>
      <c r="H9729" s="12">
        <f t="shared" si="302"/>
        <v>0</v>
      </c>
      <c r="I9729" s="12">
        <f t="shared" si="303"/>
        <v>0</v>
      </c>
      <c r="J9729" s="13">
        <f>(1 - Dashboard!$I$9) * H9729 * Dashboard!$I$8 * 'Lookups and Calculations'!$F$12</f>
        <v>0</v>
      </c>
      <c r="K9729" s="12">
        <f>(1 - Dashboard!$I$11) * I9729 * Dashboard!$I$10 * 'Lookups and Calculations'!$F$12</f>
        <v>0</v>
      </c>
      <c r="L9729" s="12">
        <f>(H9729 - I9729) * Dashboard!$I$13 * (Dashboard!$D$12 / 365) * 'Lookups and Calculations'!$F$12</f>
        <v>0</v>
      </c>
      <c r="M9729" s="3">
        <f>(G9729*2) * Dashboard!$I$13 * (Dashboard!$D$12 / 365) * 'Lookups and Calculations'!$F$12</f>
        <v>1602.0878730267946</v>
      </c>
      <c r="N9729" s="12">
        <f>H9729 * Dashboard!$I$14 * Dashboard!$I$15 * (Dashboard!$D$12 / 365) * 'Lookups and Calculations'!$F$12</f>
        <v>0</v>
      </c>
    </row>
    <row r="9730" spans="1:14" x14ac:dyDescent="0.35">
      <c r="A9730" s="2">
        <v>9729</v>
      </c>
      <c r="B9730" s="11">
        <v>1.8222302759964661</v>
      </c>
      <c r="C9730" s="11">
        <v>-0.51442373750378501</v>
      </c>
      <c r="D9730" s="3">
        <f>B9730*Dashboard!$D$11*Dashboard!$D$10*SQRT(Dashboard!$D$12/365)</f>
        <v>452426.55204125802</v>
      </c>
      <c r="E9730" s="3">
        <f>IF(Dashboard!$I$3,C9730*Dashboard!$E$11*Dashboard!$E$10*SQRT(Dashboard!$D$12/365),0)</f>
        <v>-255444.06863698276</v>
      </c>
      <c r="F9730" s="3">
        <f>D9730+IF(Dashboard!$I$3,E9730,0)</f>
        <v>196982.48340427526</v>
      </c>
      <c r="G9730" s="3">
        <f>IF(Dashboard!$I$4, ('Lookups and Calculations'!$F$9) / (1 - 'Lookups and Calculations'!$F$10), 'Lookups and Calculations'!$F$9)</f>
        <v>1951878.888340465</v>
      </c>
      <c r="H9730" s="12">
        <f t="shared" si="302"/>
        <v>0</v>
      </c>
      <c r="I9730" s="12">
        <f t="shared" si="303"/>
        <v>0</v>
      </c>
      <c r="J9730" s="13">
        <f>(1 - Dashboard!$I$9) * H9730 * Dashboard!$I$8 * 'Lookups and Calculations'!$F$12</f>
        <v>0</v>
      </c>
      <c r="K9730" s="12">
        <f>(1 - Dashboard!$I$11) * I9730 * Dashboard!$I$10 * 'Lookups and Calculations'!$F$12</f>
        <v>0</v>
      </c>
      <c r="L9730" s="12">
        <f>(H9730 - I9730) * Dashboard!$I$13 * (Dashboard!$D$12 / 365) * 'Lookups and Calculations'!$F$12</f>
        <v>0</v>
      </c>
      <c r="M9730" s="3">
        <f>(G9730*2) * Dashboard!$I$13 * (Dashboard!$D$12 / 365) * 'Lookups and Calculations'!$F$12</f>
        <v>1602.0878730267946</v>
      </c>
      <c r="N9730" s="12">
        <f>H9730 * Dashboard!$I$14 * Dashboard!$I$15 * (Dashboard!$D$12 / 365) * 'Lookups and Calculations'!$F$12</f>
        <v>0</v>
      </c>
    </row>
    <row r="9731" spans="1:14" x14ac:dyDescent="0.35">
      <c r="A9731" s="2">
        <v>9730</v>
      </c>
      <c r="B9731" s="11">
        <v>0.29764588629968014</v>
      </c>
      <c r="C9731" s="11">
        <v>-1.1071722311894439</v>
      </c>
      <c r="D9731" s="3">
        <f>B9731*Dashboard!$D$11*Dashboard!$D$10*SQRT(Dashboard!$D$12/365)</f>
        <v>73900.046465965832</v>
      </c>
      <c r="E9731" s="3">
        <f>IF(Dashboard!$I$3,C9731*Dashboard!$E$11*Dashboard!$E$10*SQRT(Dashboard!$D$12/365),0)</f>
        <v>-549781.35493764363</v>
      </c>
      <c r="F9731" s="3">
        <f>D9731+IF(Dashboard!$I$3,E9731,0)</f>
        <v>-475881.30847167782</v>
      </c>
      <c r="G9731" s="3">
        <f>IF(Dashboard!$I$4, ('Lookups and Calculations'!$F$9) / (1 - 'Lookups and Calculations'!$F$10), 'Lookups and Calculations'!$F$9)</f>
        <v>1951878.888340465</v>
      </c>
      <c r="H9731" s="12">
        <f t="shared" ref="H9731:H9794" si="304">MAX(0,F9731-G9731)</f>
        <v>0</v>
      </c>
      <c r="I9731" s="12">
        <f t="shared" ref="I9731:I9794" si="305">MAX(0,-F9731-G9731)</f>
        <v>0</v>
      </c>
      <c r="J9731" s="13">
        <f>(1 - Dashboard!$I$9) * H9731 * Dashboard!$I$8 * 'Lookups and Calculations'!$F$12</f>
        <v>0</v>
      </c>
      <c r="K9731" s="12">
        <f>(1 - Dashboard!$I$11) * I9731 * Dashboard!$I$10 * 'Lookups and Calculations'!$F$12</f>
        <v>0</v>
      </c>
      <c r="L9731" s="12">
        <f>(H9731 - I9731) * Dashboard!$I$13 * (Dashboard!$D$12 / 365) * 'Lookups and Calculations'!$F$12</f>
        <v>0</v>
      </c>
      <c r="M9731" s="3">
        <f>(G9731*2) * Dashboard!$I$13 * (Dashboard!$D$12 / 365) * 'Lookups and Calculations'!$F$12</f>
        <v>1602.0878730267946</v>
      </c>
      <c r="N9731" s="12">
        <f>H9731 * Dashboard!$I$14 * Dashboard!$I$15 * (Dashboard!$D$12 / 365) * 'Lookups and Calculations'!$F$12</f>
        <v>0</v>
      </c>
    </row>
    <row r="9732" spans="1:14" x14ac:dyDescent="0.35">
      <c r="A9732" s="2">
        <v>9731</v>
      </c>
      <c r="B9732" s="11">
        <v>1.2658267704196664</v>
      </c>
      <c r="C9732" s="11">
        <v>0.25911837316506114</v>
      </c>
      <c r="D9732" s="3">
        <f>B9732*Dashboard!$D$11*Dashboard!$D$10*SQRT(Dashboard!$D$12/365)</f>
        <v>314281.70674495003</v>
      </c>
      <c r="E9732" s="3">
        <f>IF(Dashboard!$I$3,C9732*Dashboard!$E$11*Dashboard!$E$10*SQRT(Dashboard!$D$12/365),0)</f>
        <v>128668.73488588225</v>
      </c>
      <c r="F9732" s="3">
        <f>D9732+IF(Dashboard!$I$3,E9732,0)</f>
        <v>442950.44163083227</v>
      </c>
      <c r="G9732" s="3">
        <f>IF(Dashboard!$I$4, ('Lookups and Calculations'!$F$9) / (1 - 'Lookups and Calculations'!$F$10), 'Lookups and Calculations'!$F$9)</f>
        <v>1951878.888340465</v>
      </c>
      <c r="H9732" s="12">
        <f t="shared" si="304"/>
        <v>0</v>
      </c>
      <c r="I9732" s="12">
        <f t="shared" si="305"/>
        <v>0</v>
      </c>
      <c r="J9732" s="13">
        <f>(1 - Dashboard!$I$9) * H9732 * Dashboard!$I$8 * 'Lookups and Calculations'!$F$12</f>
        <v>0</v>
      </c>
      <c r="K9732" s="12">
        <f>(1 - Dashboard!$I$11) * I9732 * Dashboard!$I$10 * 'Lookups and Calculations'!$F$12</f>
        <v>0</v>
      </c>
      <c r="L9732" s="12">
        <f>(H9732 - I9732) * Dashboard!$I$13 * (Dashboard!$D$12 / 365) * 'Lookups and Calculations'!$F$12</f>
        <v>0</v>
      </c>
      <c r="M9732" s="3">
        <f>(G9732*2) * Dashboard!$I$13 * (Dashboard!$D$12 / 365) * 'Lookups and Calculations'!$F$12</f>
        <v>1602.0878730267946</v>
      </c>
      <c r="N9732" s="12">
        <f>H9732 * Dashboard!$I$14 * Dashboard!$I$15 * (Dashboard!$D$12 / 365) * 'Lookups and Calculations'!$F$12</f>
        <v>0</v>
      </c>
    </row>
    <row r="9733" spans="1:14" x14ac:dyDescent="0.35">
      <c r="A9733" s="2">
        <v>9732</v>
      </c>
      <c r="B9733" s="11">
        <v>0.50070338412477289</v>
      </c>
      <c r="C9733" s="11">
        <v>-0.68339828770867372</v>
      </c>
      <c r="D9733" s="3">
        <f>B9733*Dashboard!$D$11*Dashboard!$D$10*SQRT(Dashboard!$D$12/365)</f>
        <v>124315.52074343862</v>
      </c>
      <c r="E9733" s="3">
        <f>IF(Dashboard!$I$3,C9733*Dashboard!$E$11*Dashboard!$E$10*SQRT(Dashboard!$D$12/365),0)</f>
        <v>-339350.6683010842</v>
      </c>
      <c r="F9733" s="3">
        <f>D9733+IF(Dashboard!$I$3,E9733,0)</f>
        <v>-215035.14755764557</v>
      </c>
      <c r="G9733" s="3">
        <f>IF(Dashboard!$I$4, ('Lookups and Calculations'!$F$9) / (1 - 'Lookups and Calculations'!$F$10), 'Lookups and Calculations'!$F$9)</f>
        <v>1951878.888340465</v>
      </c>
      <c r="H9733" s="12">
        <f t="shared" si="304"/>
        <v>0</v>
      </c>
      <c r="I9733" s="12">
        <f t="shared" si="305"/>
        <v>0</v>
      </c>
      <c r="J9733" s="13">
        <f>(1 - Dashboard!$I$9) * H9733 * Dashboard!$I$8 * 'Lookups and Calculations'!$F$12</f>
        <v>0</v>
      </c>
      <c r="K9733" s="12">
        <f>(1 - Dashboard!$I$11) * I9733 * Dashboard!$I$10 * 'Lookups and Calculations'!$F$12</f>
        <v>0</v>
      </c>
      <c r="L9733" s="12">
        <f>(H9733 - I9733) * Dashboard!$I$13 * (Dashboard!$D$12 / 365) * 'Lookups and Calculations'!$F$12</f>
        <v>0</v>
      </c>
      <c r="M9733" s="3">
        <f>(G9733*2) * Dashboard!$I$13 * (Dashboard!$D$12 / 365) * 'Lookups and Calculations'!$F$12</f>
        <v>1602.0878730267946</v>
      </c>
      <c r="N9733" s="12">
        <f>H9733 * Dashboard!$I$14 * Dashboard!$I$15 * (Dashboard!$D$12 / 365) * 'Lookups and Calculations'!$F$12</f>
        <v>0</v>
      </c>
    </row>
    <row r="9734" spans="1:14" x14ac:dyDescent="0.35">
      <c r="A9734" s="2">
        <v>9733</v>
      </c>
      <c r="B9734" s="11">
        <v>0.82930557061112808</v>
      </c>
      <c r="C9734" s="11">
        <v>-0.15430027547809902</v>
      </c>
      <c r="D9734" s="3">
        <f>B9734*Dashboard!$D$11*Dashboard!$D$10*SQRT(Dashboard!$D$12/365)</f>
        <v>205901.45210655493</v>
      </c>
      <c r="E9734" s="3">
        <f>IF(Dashboard!$I$3,C9734*Dashboard!$E$11*Dashboard!$E$10*SQRT(Dashboard!$D$12/365),0)</f>
        <v>-76619.889959185384</v>
      </c>
      <c r="F9734" s="3">
        <f>D9734+IF(Dashboard!$I$3,E9734,0)</f>
        <v>129281.56214736955</v>
      </c>
      <c r="G9734" s="3">
        <f>IF(Dashboard!$I$4, ('Lookups and Calculations'!$F$9) / (1 - 'Lookups and Calculations'!$F$10), 'Lookups and Calculations'!$F$9)</f>
        <v>1951878.888340465</v>
      </c>
      <c r="H9734" s="12">
        <f t="shared" si="304"/>
        <v>0</v>
      </c>
      <c r="I9734" s="12">
        <f t="shared" si="305"/>
        <v>0</v>
      </c>
      <c r="J9734" s="13">
        <f>(1 - Dashboard!$I$9) * H9734 * Dashboard!$I$8 * 'Lookups and Calculations'!$F$12</f>
        <v>0</v>
      </c>
      <c r="K9734" s="12">
        <f>(1 - Dashboard!$I$11) * I9734 * Dashboard!$I$10 * 'Lookups and Calculations'!$F$12</f>
        <v>0</v>
      </c>
      <c r="L9734" s="12">
        <f>(H9734 - I9734) * Dashboard!$I$13 * (Dashboard!$D$12 / 365) * 'Lookups and Calculations'!$F$12</f>
        <v>0</v>
      </c>
      <c r="M9734" s="3">
        <f>(G9734*2) * Dashboard!$I$13 * (Dashboard!$D$12 / 365) * 'Lookups and Calculations'!$F$12</f>
        <v>1602.0878730267946</v>
      </c>
      <c r="N9734" s="12">
        <f>H9734 * Dashboard!$I$14 * Dashboard!$I$15 * (Dashboard!$D$12 / 365) * 'Lookups and Calculations'!$F$12</f>
        <v>0</v>
      </c>
    </row>
    <row r="9735" spans="1:14" x14ac:dyDescent="0.35">
      <c r="A9735" s="2">
        <v>9734</v>
      </c>
      <c r="B9735" s="11">
        <v>0.95046992881767434</v>
      </c>
      <c r="C9735" s="11">
        <v>-1.0584177801105139</v>
      </c>
      <c r="D9735" s="3">
        <f>B9735*Dashboard!$D$11*Dashboard!$D$10*SQRT(Dashboard!$D$12/365)</f>
        <v>235984.35300869425</v>
      </c>
      <c r="E9735" s="3">
        <f>IF(Dashboard!$I$3,C9735*Dashboard!$E$11*Dashboard!$E$10*SQRT(Dashboard!$D$12/365),0)</f>
        <v>-525571.67245254456</v>
      </c>
      <c r="F9735" s="3">
        <f>D9735+IF(Dashboard!$I$3,E9735,0)</f>
        <v>-289587.31944385031</v>
      </c>
      <c r="G9735" s="3">
        <f>IF(Dashboard!$I$4, ('Lookups and Calculations'!$F$9) / (1 - 'Lookups and Calculations'!$F$10), 'Lookups and Calculations'!$F$9)</f>
        <v>1951878.888340465</v>
      </c>
      <c r="H9735" s="12">
        <f t="shared" si="304"/>
        <v>0</v>
      </c>
      <c r="I9735" s="12">
        <f t="shared" si="305"/>
        <v>0</v>
      </c>
      <c r="J9735" s="13">
        <f>(1 - Dashboard!$I$9) * H9735 * Dashboard!$I$8 * 'Lookups and Calculations'!$F$12</f>
        <v>0</v>
      </c>
      <c r="K9735" s="12">
        <f>(1 - Dashboard!$I$11) * I9735 * Dashboard!$I$10 * 'Lookups and Calculations'!$F$12</f>
        <v>0</v>
      </c>
      <c r="L9735" s="12">
        <f>(H9735 - I9735) * Dashboard!$I$13 * (Dashboard!$D$12 / 365) * 'Lookups and Calculations'!$F$12</f>
        <v>0</v>
      </c>
      <c r="M9735" s="3">
        <f>(G9735*2) * Dashboard!$I$13 * (Dashboard!$D$12 / 365) * 'Lookups and Calculations'!$F$12</f>
        <v>1602.0878730267946</v>
      </c>
      <c r="N9735" s="12">
        <f>H9735 * Dashboard!$I$14 * Dashboard!$I$15 * (Dashboard!$D$12 / 365) * 'Lookups and Calculations'!$F$12</f>
        <v>0</v>
      </c>
    </row>
    <row r="9736" spans="1:14" x14ac:dyDescent="0.35">
      <c r="A9736" s="2">
        <v>9735</v>
      </c>
      <c r="B9736" s="11">
        <v>-0.19211475663125729</v>
      </c>
      <c r="C9736" s="11">
        <v>1.0158131549315481</v>
      </c>
      <c r="D9736" s="3">
        <f>B9736*Dashboard!$D$11*Dashboard!$D$10*SQRT(Dashboard!$D$12/365)</f>
        <v>-47698.591162631805</v>
      </c>
      <c r="E9736" s="3">
        <f>IF(Dashboard!$I$3,C9736*Dashboard!$E$11*Dashboard!$E$10*SQRT(Dashboard!$D$12/365),0)</f>
        <v>504415.76924465928</v>
      </c>
      <c r="F9736" s="3">
        <f>D9736+IF(Dashboard!$I$3,E9736,0)</f>
        <v>456717.17808202747</v>
      </c>
      <c r="G9736" s="3">
        <f>IF(Dashboard!$I$4, ('Lookups and Calculations'!$F$9) / (1 - 'Lookups and Calculations'!$F$10), 'Lookups and Calculations'!$F$9)</f>
        <v>1951878.888340465</v>
      </c>
      <c r="H9736" s="12">
        <f t="shared" si="304"/>
        <v>0</v>
      </c>
      <c r="I9736" s="12">
        <f t="shared" si="305"/>
        <v>0</v>
      </c>
      <c r="J9736" s="13">
        <f>(1 - Dashboard!$I$9) * H9736 * Dashboard!$I$8 * 'Lookups and Calculations'!$F$12</f>
        <v>0</v>
      </c>
      <c r="K9736" s="12">
        <f>(1 - Dashboard!$I$11) * I9736 * Dashboard!$I$10 * 'Lookups and Calculations'!$F$12</f>
        <v>0</v>
      </c>
      <c r="L9736" s="12">
        <f>(H9736 - I9736) * Dashboard!$I$13 * (Dashboard!$D$12 / 365) * 'Lookups and Calculations'!$F$12</f>
        <v>0</v>
      </c>
      <c r="M9736" s="3">
        <f>(G9736*2) * Dashboard!$I$13 * (Dashboard!$D$12 / 365) * 'Lookups and Calculations'!$F$12</f>
        <v>1602.0878730267946</v>
      </c>
      <c r="N9736" s="12">
        <f>H9736 * Dashboard!$I$14 * Dashboard!$I$15 * (Dashboard!$D$12 / 365) * 'Lookups and Calculations'!$F$12</f>
        <v>0</v>
      </c>
    </row>
    <row r="9737" spans="1:14" x14ac:dyDescent="0.35">
      <c r="A9737" s="2">
        <v>9736</v>
      </c>
      <c r="B9737" s="11">
        <v>2.5562751051262014</v>
      </c>
      <c r="C9737" s="11">
        <v>0.65250674111872109</v>
      </c>
      <c r="D9737" s="3">
        <f>B9737*Dashboard!$D$11*Dashboard!$D$10*SQRT(Dashboard!$D$12/365)</f>
        <v>634676.49896702438</v>
      </c>
      <c r="E9737" s="3">
        <f>IF(Dashboard!$I$3,C9737*Dashboard!$E$11*Dashboard!$E$10*SQRT(Dashboard!$D$12/365),0)</f>
        <v>324011.05278155673</v>
      </c>
      <c r="F9737" s="3">
        <f>D9737+IF(Dashboard!$I$3,E9737,0)</f>
        <v>958687.55174858111</v>
      </c>
      <c r="G9737" s="3">
        <f>IF(Dashboard!$I$4, ('Lookups and Calculations'!$F$9) / (1 - 'Lookups and Calculations'!$F$10), 'Lookups and Calculations'!$F$9)</f>
        <v>1951878.888340465</v>
      </c>
      <c r="H9737" s="12">
        <f t="shared" si="304"/>
        <v>0</v>
      </c>
      <c r="I9737" s="12">
        <f t="shared" si="305"/>
        <v>0</v>
      </c>
      <c r="J9737" s="13">
        <f>(1 - Dashboard!$I$9) * H9737 * Dashboard!$I$8 * 'Lookups and Calculations'!$F$12</f>
        <v>0</v>
      </c>
      <c r="K9737" s="12">
        <f>(1 - Dashboard!$I$11) * I9737 * Dashboard!$I$10 * 'Lookups and Calculations'!$F$12</f>
        <v>0</v>
      </c>
      <c r="L9737" s="12">
        <f>(H9737 - I9737) * Dashboard!$I$13 * (Dashboard!$D$12 / 365) * 'Lookups and Calculations'!$F$12</f>
        <v>0</v>
      </c>
      <c r="M9737" s="3">
        <f>(G9737*2) * Dashboard!$I$13 * (Dashboard!$D$12 / 365) * 'Lookups and Calculations'!$F$12</f>
        <v>1602.0878730267946</v>
      </c>
      <c r="N9737" s="12">
        <f>H9737 * Dashboard!$I$14 * Dashboard!$I$15 * (Dashboard!$D$12 / 365) * 'Lookups and Calculations'!$F$12</f>
        <v>0</v>
      </c>
    </row>
    <row r="9738" spans="1:14" x14ac:dyDescent="0.35">
      <c r="A9738" s="2">
        <v>9737</v>
      </c>
      <c r="B9738" s="11">
        <v>0.23996953372411969</v>
      </c>
      <c r="C9738" s="11">
        <v>0.48704401369322803</v>
      </c>
      <c r="D9738" s="3">
        <f>B9738*Dashboard!$D$11*Dashboard!$D$10*SQRT(Dashboard!$D$12/365)</f>
        <v>59580.059758573792</v>
      </c>
      <c r="E9738" s="3">
        <f>IF(Dashboard!$I$3,C9738*Dashboard!$E$11*Dashboard!$E$10*SQRT(Dashboard!$D$12/365),0)</f>
        <v>241848.29624462873</v>
      </c>
      <c r="F9738" s="3">
        <f>D9738+IF(Dashboard!$I$3,E9738,0)</f>
        <v>301428.3560032025</v>
      </c>
      <c r="G9738" s="3">
        <f>IF(Dashboard!$I$4, ('Lookups and Calculations'!$F$9) / (1 - 'Lookups and Calculations'!$F$10), 'Lookups and Calculations'!$F$9)</f>
        <v>1951878.888340465</v>
      </c>
      <c r="H9738" s="12">
        <f t="shared" si="304"/>
        <v>0</v>
      </c>
      <c r="I9738" s="12">
        <f t="shared" si="305"/>
        <v>0</v>
      </c>
      <c r="J9738" s="13">
        <f>(1 - Dashboard!$I$9) * H9738 * Dashboard!$I$8 * 'Lookups and Calculations'!$F$12</f>
        <v>0</v>
      </c>
      <c r="K9738" s="12">
        <f>(1 - Dashboard!$I$11) * I9738 * Dashboard!$I$10 * 'Lookups and Calculations'!$F$12</f>
        <v>0</v>
      </c>
      <c r="L9738" s="12">
        <f>(H9738 - I9738) * Dashboard!$I$13 * (Dashboard!$D$12 / 365) * 'Lookups and Calculations'!$F$12</f>
        <v>0</v>
      </c>
      <c r="M9738" s="3">
        <f>(G9738*2) * Dashboard!$I$13 * (Dashboard!$D$12 / 365) * 'Lookups and Calculations'!$F$12</f>
        <v>1602.0878730267946</v>
      </c>
      <c r="N9738" s="12">
        <f>H9738 * Dashboard!$I$14 * Dashboard!$I$15 * (Dashboard!$D$12 / 365) * 'Lookups and Calculations'!$F$12</f>
        <v>0</v>
      </c>
    </row>
    <row r="9739" spans="1:14" x14ac:dyDescent="0.35">
      <c r="A9739" s="2">
        <v>9738</v>
      </c>
      <c r="B9739" s="11">
        <v>0.39957224509872141</v>
      </c>
      <c r="C9739" s="11">
        <v>-0.11574510601192803</v>
      </c>
      <c r="D9739" s="3">
        <f>B9739*Dashboard!$D$11*Dashboard!$D$10*SQRT(Dashboard!$D$12/365)</f>
        <v>99206.502889731142</v>
      </c>
      <c r="E9739" s="3">
        <f>IF(Dashboard!$I$3,C9739*Dashboard!$E$11*Dashboard!$E$10*SQRT(Dashboard!$D$12/365),0)</f>
        <v>-57474.798787426189</v>
      </c>
      <c r="F9739" s="3">
        <f>D9739+IF(Dashboard!$I$3,E9739,0)</f>
        <v>41731.704102304953</v>
      </c>
      <c r="G9739" s="3">
        <f>IF(Dashboard!$I$4, ('Lookups and Calculations'!$F$9) / (1 - 'Lookups and Calculations'!$F$10), 'Lookups and Calculations'!$F$9)</f>
        <v>1951878.888340465</v>
      </c>
      <c r="H9739" s="12">
        <f t="shared" si="304"/>
        <v>0</v>
      </c>
      <c r="I9739" s="12">
        <f t="shared" si="305"/>
        <v>0</v>
      </c>
      <c r="J9739" s="13">
        <f>(1 - Dashboard!$I$9) * H9739 * Dashboard!$I$8 * 'Lookups and Calculations'!$F$12</f>
        <v>0</v>
      </c>
      <c r="K9739" s="12">
        <f>(1 - Dashboard!$I$11) * I9739 * Dashboard!$I$10 * 'Lookups and Calculations'!$F$12</f>
        <v>0</v>
      </c>
      <c r="L9739" s="12">
        <f>(H9739 - I9739) * Dashboard!$I$13 * (Dashboard!$D$12 / 365) * 'Lookups and Calculations'!$F$12</f>
        <v>0</v>
      </c>
      <c r="M9739" s="3">
        <f>(G9739*2) * Dashboard!$I$13 * (Dashboard!$D$12 / 365) * 'Lookups and Calculations'!$F$12</f>
        <v>1602.0878730267946</v>
      </c>
      <c r="N9739" s="12">
        <f>H9739 * Dashboard!$I$14 * Dashboard!$I$15 * (Dashboard!$D$12 / 365) * 'Lookups and Calculations'!$F$12</f>
        <v>0</v>
      </c>
    </row>
    <row r="9740" spans="1:14" x14ac:dyDescent="0.35">
      <c r="A9740" s="2">
        <v>9739</v>
      </c>
      <c r="B9740" s="11">
        <v>0.34259622592768024</v>
      </c>
      <c r="C9740" s="11">
        <v>-0.51621663168337384</v>
      </c>
      <c r="D9740" s="3">
        <f>B9740*Dashboard!$D$11*Dashboard!$D$10*SQRT(Dashboard!$D$12/365)</f>
        <v>85060.396197208625</v>
      </c>
      <c r="E9740" s="3">
        <f>IF(Dashboard!$I$3,C9740*Dashboard!$E$11*Dashboard!$E$10*SQRT(Dashboard!$D$12/365),0)</f>
        <v>-256334.35450538393</v>
      </c>
      <c r="F9740" s="3">
        <f>D9740+IF(Dashboard!$I$3,E9740,0)</f>
        <v>-171273.95830817532</v>
      </c>
      <c r="G9740" s="3">
        <f>IF(Dashboard!$I$4, ('Lookups and Calculations'!$F$9) / (1 - 'Lookups and Calculations'!$F$10), 'Lookups and Calculations'!$F$9)</f>
        <v>1951878.888340465</v>
      </c>
      <c r="H9740" s="12">
        <f t="shared" si="304"/>
        <v>0</v>
      </c>
      <c r="I9740" s="12">
        <f t="shared" si="305"/>
        <v>0</v>
      </c>
      <c r="J9740" s="13">
        <f>(1 - Dashboard!$I$9) * H9740 * Dashboard!$I$8 * 'Lookups and Calculations'!$F$12</f>
        <v>0</v>
      </c>
      <c r="K9740" s="12">
        <f>(1 - Dashboard!$I$11) * I9740 * Dashboard!$I$10 * 'Lookups and Calculations'!$F$12</f>
        <v>0</v>
      </c>
      <c r="L9740" s="12">
        <f>(H9740 - I9740) * Dashboard!$I$13 * (Dashboard!$D$12 / 365) * 'Lookups and Calculations'!$F$12</f>
        <v>0</v>
      </c>
      <c r="M9740" s="3">
        <f>(G9740*2) * Dashboard!$I$13 * (Dashboard!$D$12 / 365) * 'Lookups and Calculations'!$F$12</f>
        <v>1602.0878730267946</v>
      </c>
      <c r="N9740" s="12">
        <f>H9740 * Dashboard!$I$14 * Dashboard!$I$15 * (Dashboard!$D$12 / 365) * 'Lookups and Calculations'!$F$12</f>
        <v>0</v>
      </c>
    </row>
    <row r="9741" spans="1:14" x14ac:dyDescent="0.35">
      <c r="A9741" s="2">
        <v>9740</v>
      </c>
      <c r="B9741" s="11">
        <v>1.0644655803621124</v>
      </c>
      <c r="C9741" s="11">
        <v>1.6764998403849334</v>
      </c>
      <c r="D9741" s="3">
        <f>B9741*Dashboard!$D$11*Dashboard!$D$10*SQRT(Dashboard!$D$12/365)</f>
        <v>264287.39475666638</v>
      </c>
      <c r="E9741" s="3">
        <f>IF(Dashboard!$I$3,C9741*Dashboard!$E$11*Dashboard!$E$10*SQRT(Dashboard!$D$12/365),0)</f>
        <v>832488.68408610055</v>
      </c>
      <c r="F9741" s="3">
        <f>D9741+IF(Dashboard!$I$3,E9741,0)</f>
        <v>1096776.078842767</v>
      </c>
      <c r="G9741" s="3">
        <f>IF(Dashboard!$I$4, ('Lookups and Calculations'!$F$9) / (1 - 'Lookups and Calculations'!$F$10), 'Lookups and Calculations'!$F$9)</f>
        <v>1951878.888340465</v>
      </c>
      <c r="H9741" s="12">
        <f t="shared" si="304"/>
        <v>0</v>
      </c>
      <c r="I9741" s="12">
        <f t="shared" si="305"/>
        <v>0</v>
      </c>
      <c r="J9741" s="13">
        <f>(1 - Dashboard!$I$9) * H9741 * Dashboard!$I$8 * 'Lookups and Calculations'!$F$12</f>
        <v>0</v>
      </c>
      <c r="K9741" s="12">
        <f>(1 - Dashboard!$I$11) * I9741 * Dashboard!$I$10 * 'Lookups and Calculations'!$F$12</f>
        <v>0</v>
      </c>
      <c r="L9741" s="12">
        <f>(H9741 - I9741) * Dashboard!$I$13 * (Dashboard!$D$12 / 365) * 'Lookups and Calculations'!$F$12</f>
        <v>0</v>
      </c>
      <c r="M9741" s="3">
        <f>(G9741*2) * Dashboard!$I$13 * (Dashboard!$D$12 / 365) * 'Lookups and Calculations'!$F$12</f>
        <v>1602.0878730267946</v>
      </c>
      <c r="N9741" s="12">
        <f>H9741 * Dashboard!$I$14 * Dashboard!$I$15 * (Dashboard!$D$12 / 365) * 'Lookups and Calculations'!$F$12</f>
        <v>0</v>
      </c>
    </row>
    <row r="9742" spans="1:14" x14ac:dyDescent="0.35">
      <c r="A9742" s="2">
        <v>9741</v>
      </c>
      <c r="B9742" s="11">
        <v>-1.4190542757720241</v>
      </c>
      <c r="C9742" s="11">
        <v>-0.26313767351530409</v>
      </c>
      <c r="D9742" s="3">
        <f>B9742*Dashboard!$D$11*Dashboard!$D$10*SQRT(Dashboard!$D$12/365)</f>
        <v>-352325.30246258865</v>
      </c>
      <c r="E9742" s="3">
        <f>IF(Dashboard!$I$3,C9742*Dashboard!$E$11*Dashboard!$E$10*SQRT(Dashboard!$D$12/365),0)</f>
        <v>-130664.57286863582</v>
      </c>
      <c r="F9742" s="3">
        <f>D9742+IF(Dashboard!$I$3,E9742,0)</f>
        <v>-482989.87533122447</v>
      </c>
      <c r="G9742" s="3">
        <f>IF(Dashboard!$I$4, ('Lookups and Calculations'!$F$9) / (1 - 'Lookups and Calculations'!$F$10), 'Lookups and Calculations'!$F$9)</f>
        <v>1951878.888340465</v>
      </c>
      <c r="H9742" s="12">
        <f t="shared" si="304"/>
        <v>0</v>
      </c>
      <c r="I9742" s="12">
        <f t="shared" si="305"/>
        <v>0</v>
      </c>
      <c r="J9742" s="13">
        <f>(1 - Dashboard!$I$9) * H9742 * Dashboard!$I$8 * 'Lookups and Calculations'!$F$12</f>
        <v>0</v>
      </c>
      <c r="K9742" s="12">
        <f>(1 - Dashboard!$I$11) * I9742 * Dashboard!$I$10 * 'Lookups and Calculations'!$F$12</f>
        <v>0</v>
      </c>
      <c r="L9742" s="12">
        <f>(H9742 - I9742) * Dashboard!$I$13 * (Dashboard!$D$12 / 365) * 'Lookups and Calculations'!$F$12</f>
        <v>0</v>
      </c>
      <c r="M9742" s="3">
        <f>(G9742*2) * Dashboard!$I$13 * (Dashboard!$D$12 / 365) * 'Lookups and Calculations'!$F$12</f>
        <v>1602.0878730267946</v>
      </c>
      <c r="N9742" s="12">
        <f>H9742 * Dashboard!$I$14 * Dashboard!$I$15 * (Dashboard!$D$12 / 365) * 'Lookups and Calculations'!$F$12</f>
        <v>0</v>
      </c>
    </row>
    <row r="9743" spans="1:14" x14ac:dyDescent="0.35">
      <c r="A9743" s="2">
        <v>9742</v>
      </c>
      <c r="B9743" s="11">
        <v>0.12864966748611703</v>
      </c>
      <c r="C9743" s="11">
        <v>-0.86181441034245809</v>
      </c>
      <c r="D9743" s="3">
        <f>B9743*Dashboard!$D$11*Dashboard!$D$10*SQRT(Dashboard!$D$12/365)</f>
        <v>31941.366713474115</v>
      </c>
      <c r="E9743" s="3">
        <f>IF(Dashboard!$I$3,C9743*Dashboard!$E$11*Dashboard!$E$10*SQRT(Dashboard!$D$12/365),0)</f>
        <v>-427945.60852907749</v>
      </c>
      <c r="F9743" s="3">
        <f>D9743+IF(Dashboard!$I$3,E9743,0)</f>
        <v>-396004.2418156034</v>
      </c>
      <c r="G9743" s="3">
        <f>IF(Dashboard!$I$4, ('Lookups and Calculations'!$F$9) / (1 - 'Lookups and Calculations'!$F$10), 'Lookups and Calculations'!$F$9)</f>
        <v>1951878.888340465</v>
      </c>
      <c r="H9743" s="12">
        <f t="shared" si="304"/>
        <v>0</v>
      </c>
      <c r="I9743" s="12">
        <f t="shared" si="305"/>
        <v>0</v>
      </c>
      <c r="J9743" s="13">
        <f>(1 - Dashboard!$I$9) * H9743 * Dashboard!$I$8 * 'Lookups and Calculations'!$F$12</f>
        <v>0</v>
      </c>
      <c r="K9743" s="12">
        <f>(1 - Dashboard!$I$11) * I9743 * Dashboard!$I$10 * 'Lookups and Calculations'!$F$12</f>
        <v>0</v>
      </c>
      <c r="L9743" s="12">
        <f>(H9743 - I9743) * Dashboard!$I$13 * (Dashboard!$D$12 / 365) * 'Lookups and Calculations'!$F$12</f>
        <v>0</v>
      </c>
      <c r="M9743" s="3">
        <f>(G9743*2) * Dashboard!$I$13 * (Dashboard!$D$12 / 365) * 'Lookups and Calculations'!$F$12</f>
        <v>1602.0878730267946</v>
      </c>
      <c r="N9743" s="12">
        <f>H9743 * Dashboard!$I$14 * Dashboard!$I$15 * (Dashboard!$D$12 / 365) * 'Lookups and Calculations'!$F$12</f>
        <v>0</v>
      </c>
    </row>
    <row r="9744" spans="1:14" x14ac:dyDescent="0.35">
      <c r="A9744" s="2">
        <v>9743</v>
      </c>
      <c r="B9744" s="11">
        <v>0.32650346328393565</v>
      </c>
      <c r="C9744" s="11">
        <v>-0.93432822121254022</v>
      </c>
      <c r="D9744" s="3">
        <f>B9744*Dashboard!$D$11*Dashboard!$D$10*SQRT(Dashboard!$D$12/365)</f>
        <v>81064.856658855657</v>
      </c>
      <c r="E9744" s="3">
        <f>IF(Dashboard!$I$3,C9744*Dashboard!$E$11*Dashboard!$E$10*SQRT(Dashboard!$D$12/365),0)</f>
        <v>-463953.32265772455</v>
      </c>
      <c r="F9744" s="3">
        <f>D9744+IF(Dashboard!$I$3,E9744,0)</f>
        <v>-382888.46599886892</v>
      </c>
      <c r="G9744" s="3">
        <f>IF(Dashboard!$I$4, ('Lookups and Calculations'!$F$9) / (1 - 'Lookups and Calculations'!$F$10), 'Lookups and Calculations'!$F$9)</f>
        <v>1951878.888340465</v>
      </c>
      <c r="H9744" s="12">
        <f t="shared" si="304"/>
        <v>0</v>
      </c>
      <c r="I9744" s="12">
        <f t="shared" si="305"/>
        <v>0</v>
      </c>
      <c r="J9744" s="13">
        <f>(1 - Dashboard!$I$9) * H9744 * Dashboard!$I$8 * 'Lookups and Calculations'!$F$12</f>
        <v>0</v>
      </c>
      <c r="K9744" s="12">
        <f>(1 - Dashboard!$I$11) * I9744 * Dashboard!$I$10 * 'Lookups and Calculations'!$F$12</f>
        <v>0</v>
      </c>
      <c r="L9744" s="12">
        <f>(H9744 - I9744) * Dashboard!$I$13 * (Dashboard!$D$12 / 365) * 'Lookups and Calculations'!$F$12</f>
        <v>0</v>
      </c>
      <c r="M9744" s="3">
        <f>(G9744*2) * Dashboard!$I$13 * (Dashboard!$D$12 / 365) * 'Lookups and Calculations'!$F$12</f>
        <v>1602.0878730267946</v>
      </c>
      <c r="N9744" s="12">
        <f>H9744 * Dashboard!$I$14 * Dashboard!$I$15 * (Dashboard!$D$12 / 365) * 'Lookups and Calculations'!$F$12</f>
        <v>0</v>
      </c>
    </row>
    <row r="9745" spans="1:14" x14ac:dyDescent="0.35">
      <c r="A9745" s="2">
        <v>9744</v>
      </c>
      <c r="B9745" s="11">
        <v>-0.9238503493330561</v>
      </c>
      <c r="C9745" s="11">
        <v>0.45429537919031343</v>
      </c>
      <c r="D9745" s="3">
        <f>B9745*Dashboard!$D$11*Dashboard!$D$10*SQRT(Dashboard!$D$12/365)</f>
        <v>-229375.19678861758</v>
      </c>
      <c r="E9745" s="3">
        <f>IF(Dashboard!$I$3,C9745*Dashboard!$E$11*Dashboard!$E$10*SQRT(Dashboard!$D$12/365),0)</f>
        <v>225586.51858964941</v>
      </c>
      <c r="F9745" s="3">
        <f>D9745+IF(Dashboard!$I$3,E9745,0)</f>
        <v>-3788.6781989681767</v>
      </c>
      <c r="G9745" s="3">
        <f>IF(Dashboard!$I$4, ('Lookups and Calculations'!$F$9) / (1 - 'Lookups and Calculations'!$F$10), 'Lookups and Calculations'!$F$9)</f>
        <v>1951878.888340465</v>
      </c>
      <c r="H9745" s="12">
        <f t="shared" si="304"/>
        <v>0</v>
      </c>
      <c r="I9745" s="12">
        <f t="shared" si="305"/>
        <v>0</v>
      </c>
      <c r="J9745" s="13">
        <f>(1 - Dashboard!$I$9) * H9745 * Dashboard!$I$8 * 'Lookups and Calculations'!$F$12</f>
        <v>0</v>
      </c>
      <c r="K9745" s="12">
        <f>(1 - Dashboard!$I$11) * I9745 * Dashboard!$I$10 * 'Lookups and Calculations'!$F$12</f>
        <v>0</v>
      </c>
      <c r="L9745" s="12">
        <f>(H9745 - I9745) * Dashboard!$I$13 * (Dashboard!$D$12 / 365) * 'Lookups and Calculations'!$F$12</f>
        <v>0</v>
      </c>
      <c r="M9745" s="3">
        <f>(G9745*2) * Dashboard!$I$13 * (Dashboard!$D$12 / 365) * 'Lookups and Calculations'!$F$12</f>
        <v>1602.0878730267946</v>
      </c>
      <c r="N9745" s="12">
        <f>H9745 * Dashboard!$I$14 * Dashboard!$I$15 * (Dashboard!$D$12 / 365) * 'Lookups and Calculations'!$F$12</f>
        <v>0</v>
      </c>
    </row>
    <row r="9746" spans="1:14" x14ac:dyDescent="0.35">
      <c r="A9746" s="2">
        <v>9745</v>
      </c>
      <c r="B9746" s="11">
        <v>-0.37508130862942052</v>
      </c>
      <c r="C9746" s="11">
        <v>0.65250858963808978</v>
      </c>
      <c r="D9746" s="3">
        <f>B9746*Dashboard!$D$11*Dashboard!$D$10*SQRT(Dashboard!$D$12/365)</f>
        <v>-93125.849917917178</v>
      </c>
      <c r="E9746" s="3">
        <f>IF(Dashboard!$I$3,C9746*Dashboard!$E$11*Dashboard!$E$10*SQRT(Dashboard!$D$12/365),0)</f>
        <v>324011.97068886552</v>
      </c>
      <c r="F9746" s="3">
        <f>D9746+IF(Dashboard!$I$3,E9746,0)</f>
        <v>230886.12077094836</v>
      </c>
      <c r="G9746" s="3">
        <f>IF(Dashboard!$I$4, ('Lookups and Calculations'!$F$9) / (1 - 'Lookups and Calculations'!$F$10), 'Lookups and Calculations'!$F$9)</f>
        <v>1951878.888340465</v>
      </c>
      <c r="H9746" s="12">
        <f t="shared" si="304"/>
        <v>0</v>
      </c>
      <c r="I9746" s="12">
        <f t="shared" si="305"/>
        <v>0</v>
      </c>
      <c r="J9746" s="13">
        <f>(1 - Dashboard!$I$9) * H9746 * Dashboard!$I$8 * 'Lookups and Calculations'!$F$12</f>
        <v>0</v>
      </c>
      <c r="K9746" s="12">
        <f>(1 - Dashboard!$I$11) * I9746 * Dashboard!$I$10 * 'Lookups and Calculations'!$F$12</f>
        <v>0</v>
      </c>
      <c r="L9746" s="12">
        <f>(H9746 - I9746) * Dashboard!$I$13 * (Dashboard!$D$12 / 365) * 'Lookups and Calculations'!$F$12</f>
        <v>0</v>
      </c>
      <c r="M9746" s="3">
        <f>(G9746*2) * Dashboard!$I$13 * (Dashboard!$D$12 / 365) * 'Lookups and Calculations'!$F$12</f>
        <v>1602.0878730267946</v>
      </c>
      <c r="N9746" s="12">
        <f>H9746 * Dashboard!$I$14 * Dashboard!$I$15 * (Dashboard!$D$12 / 365) * 'Lookups and Calculations'!$F$12</f>
        <v>0</v>
      </c>
    </row>
    <row r="9747" spans="1:14" x14ac:dyDescent="0.35">
      <c r="A9747" s="2">
        <v>9746</v>
      </c>
      <c r="B9747" s="11">
        <v>-3.0059623827273809E-2</v>
      </c>
      <c r="C9747" s="11">
        <v>1.6722342947783124</v>
      </c>
      <c r="D9747" s="3">
        <f>B9747*Dashboard!$D$11*Dashboard!$D$10*SQRT(Dashboard!$D$12/365)</f>
        <v>-7463.2565065871559</v>
      </c>
      <c r="E9747" s="3">
        <f>IF(Dashboard!$I$3,C9747*Dashboard!$E$11*Dashboard!$E$10*SQRT(Dashboard!$D$12/365),0)</f>
        <v>830370.56968881562</v>
      </c>
      <c r="F9747" s="3">
        <f>D9747+IF(Dashboard!$I$3,E9747,0)</f>
        <v>822907.31318222848</v>
      </c>
      <c r="G9747" s="3">
        <f>IF(Dashboard!$I$4, ('Lookups and Calculations'!$F$9) / (1 - 'Lookups and Calculations'!$F$10), 'Lookups and Calculations'!$F$9)</f>
        <v>1951878.888340465</v>
      </c>
      <c r="H9747" s="12">
        <f t="shared" si="304"/>
        <v>0</v>
      </c>
      <c r="I9747" s="12">
        <f t="shared" si="305"/>
        <v>0</v>
      </c>
      <c r="J9747" s="13">
        <f>(1 - Dashboard!$I$9) * H9747 * Dashboard!$I$8 * 'Lookups and Calculations'!$F$12</f>
        <v>0</v>
      </c>
      <c r="K9747" s="12">
        <f>(1 - Dashboard!$I$11) * I9747 * Dashboard!$I$10 * 'Lookups and Calculations'!$F$12</f>
        <v>0</v>
      </c>
      <c r="L9747" s="12">
        <f>(H9747 - I9747) * Dashboard!$I$13 * (Dashboard!$D$12 / 365) * 'Lookups and Calculations'!$F$12</f>
        <v>0</v>
      </c>
      <c r="M9747" s="3">
        <f>(G9747*2) * Dashboard!$I$13 * (Dashboard!$D$12 / 365) * 'Lookups and Calculations'!$F$12</f>
        <v>1602.0878730267946</v>
      </c>
      <c r="N9747" s="12">
        <f>H9747 * Dashboard!$I$14 * Dashboard!$I$15 * (Dashboard!$D$12 / 365) * 'Lookups and Calculations'!$F$12</f>
        <v>0</v>
      </c>
    </row>
    <row r="9748" spans="1:14" x14ac:dyDescent="0.35">
      <c r="A9748" s="2">
        <v>9747</v>
      </c>
      <c r="B9748" s="11">
        <v>-1.0522738068980291</v>
      </c>
      <c r="C9748" s="11">
        <v>0.64217460323783448</v>
      </c>
      <c r="D9748" s="3">
        <f>B9748*Dashboard!$D$11*Dashboard!$D$10*SQRT(Dashboard!$D$12/365)</f>
        <v>-261260.39970325195</v>
      </c>
      <c r="E9748" s="3">
        <f>IF(Dashboard!$I$3,C9748*Dashboard!$E$11*Dashboard!$E$10*SQRT(Dashboard!$D$12/365),0)</f>
        <v>318880.4898903126</v>
      </c>
      <c r="F9748" s="3">
        <f>D9748+IF(Dashboard!$I$3,E9748,0)</f>
        <v>57620.090187060647</v>
      </c>
      <c r="G9748" s="3">
        <f>IF(Dashboard!$I$4, ('Lookups and Calculations'!$F$9) / (1 - 'Lookups and Calculations'!$F$10), 'Lookups and Calculations'!$F$9)</f>
        <v>1951878.888340465</v>
      </c>
      <c r="H9748" s="12">
        <f t="shared" si="304"/>
        <v>0</v>
      </c>
      <c r="I9748" s="12">
        <f t="shared" si="305"/>
        <v>0</v>
      </c>
      <c r="J9748" s="13">
        <f>(1 - Dashboard!$I$9) * H9748 * Dashboard!$I$8 * 'Lookups and Calculations'!$F$12</f>
        <v>0</v>
      </c>
      <c r="K9748" s="12">
        <f>(1 - Dashboard!$I$11) * I9748 * Dashboard!$I$10 * 'Lookups and Calculations'!$F$12</f>
        <v>0</v>
      </c>
      <c r="L9748" s="12">
        <f>(H9748 - I9748) * Dashboard!$I$13 * (Dashboard!$D$12 / 365) * 'Lookups and Calculations'!$F$12</f>
        <v>0</v>
      </c>
      <c r="M9748" s="3">
        <f>(G9748*2) * Dashboard!$I$13 * (Dashboard!$D$12 / 365) * 'Lookups and Calculations'!$F$12</f>
        <v>1602.0878730267946</v>
      </c>
      <c r="N9748" s="12">
        <f>H9748 * Dashboard!$I$14 * Dashboard!$I$15 * (Dashboard!$D$12 / 365) * 'Lookups and Calculations'!$F$12</f>
        <v>0</v>
      </c>
    </row>
    <row r="9749" spans="1:14" x14ac:dyDescent="0.35">
      <c r="A9749" s="2">
        <v>9748</v>
      </c>
      <c r="B9749" s="11">
        <v>0.31926455983558055</v>
      </c>
      <c r="C9749" s="11">
        <v>-0.22886416322555053</v>
      </c>
      <c r="D9749" s="3">
        <f>B9749*Dashboard!$D$11*Dashboard!$D$10*SQRT(Dashboard!$D$12/365)</f>
        <v>79267.568922590857</v>
      </c>
      <c r="E9749" s="3">
        <f>IF(Dashboard!$I$3,C9749*Dashboard!$E$11*Dashboard!$E$10*SQRT(Dashboard!$D$12/365),0)</f>
        <v>-113645.59750531148</v>
      </c>
      <c r="F9749" s="3">
        <f>D9749+IF(Dashboard!$I$3,E9749,0)</f>
        <v>-34378.028582720624</v>
      </c>
      <c r="G9749" s="3">
        <f>IF(Dashboard!$I$4, ('Lookups and Calculations'!$F$9) / (1 - 'Lookups and Calculations'!$F$10), 'Lookups and Calculations'!$F$9)</f>
        <v>1951878.888340465</v>
      </c>
      <c r="H9749" s="12">
        <f t="shared" si="304"/>
        <v>0</v>
      </c>
      <c r="I9749" s="12">
        <f t="shared" si="305"/>
        <v>0</v>
      </c>
      <c r="J9749" s="13">
        <f>(1 - Dashboard!$I$9) * H9749 * Dashboard!$I$8 * 'Lookups and Calculations'!$F$12</f>
        <v>0</v>
      </c>
      <c r="K9749" s="12">
        <f>(1 - Dashboard!$I$11) * I9749 * Dashboard!$I$10 * 'Lookups and Calculations'!$F$12</f>
        <v>0</v>
      </c>
      <c r="L9749" s="12">
        <f>(H9749 - I9749) * Dashboard!$I$13 * (Dashboard!$D$12 / 365) * 'Lookups and Calculations'!$F$12</f>
        <v>0</v>
      </c>
      <c r="M9749" s="3">
        <f>(G9749*2) * Dashboard!$I$13 * (Dashboard!$D$12 / 365) * 'Lookups and Calculations'!$F$12</f>
        <v>1602.0878730267946</v>
      </c>
      <c r="N9749" s="12">
        <f>H9749 * Dashboard!$I$14 * Dashboard!$I$15 * (Dashboard!$D$12 / 365) * 'Lookups and Calculations'!$F$12</f>
        <v>0</v>
      </c>
    </row>
    <row r="9750" spans="1:14" x14ac:dyDescent="0.35">
      <c r="A9750" s="2">
        <v>9749</v>
      </c>
      <c r="B9750" s="11">
        <v>-0.19950612723836891</v>
      </c>
      <c r="C9750" s="11">
        <v>-0.73390093198251438</v>
      </c>
      <c r="D9750" s="3">
        <f>B9750*Dashboard!$D$11*Dashboard!$D$10*SQRT(Dashboard!$D$12/365)</f>
        <v>-49533.733714418209</v>
      </c>
      <c r="E9750" s="3">
        <f>IF(Dashboard!$I$3,C9750*Dashboard!$E$11*Dashboard!$E$10*SQRT(Dashboard!$D$12/365),0)</f>
        <v>-364428.4397756969</v>
      </c>
      <c r="F9750" s="3">
        <f>D9750+IF(Dashboard!$I$3,E9750,0)</f>
        <v>-413962.17349011509</v>
      </c>
      <c r="G9750" s="3">
        <f>IF(Dashboard!$I$4, ('Lookups and Calculations'!$F$9) / (1 - 'Lookups and Calculations'!$F$10), 'Lookups and Calculations'!$F$9)</f>
        <v>1951878.888340465</v>
      </c>
      <c r="H9750" s="12">
        <f t="shared" si="304"/>
        <v>0</v>
      </c>
      <c r="I9750" s="12">
        <f t="shared" si="305"/>
        <v>0</v>
      </c>
      <c r="J9750" s="13">
        <f>(1 - Dashboard!$I$9) * H9750 * Dashboard!$I$8 * 'Lookups and Calculations'!$F$12</f>
        <v>0</v>
      </c>
      <c r="K9750" s="12">
        <f>(1 - Dashboard!$I$11) * I9750 * Dashboard!$I$10 * 'Lookups and Calculations'!$F$12</f>
        <v>0</v>
      </c>
      <c r="L9750" s="12">
        <f>(H9750 - I9750) * Dashboard!$I$13 * (Dashboard!$D$12 / 365) * 'Lookups and Calculations'!$F$12</f>
        <v>0</v>
      </c>
      <c r="M9750" s="3">
        <f>(G9750*2) * Dashboard!$I$13 * (Dashboard!$D$12 / 365) * 'Lookups and Calculations'!$F$12</f>
        <v>1602.0878730267946</v>
      </c>
      <c r="N9750" s="12">
        <f>H9750 * Dashboard!$I$14 * Dashboard!$I$15 * (Dashboard!$D$12 / 365) * 'Lookups and Calculations'!$F$12</f>
        <v>0</v>
      </c>
    </row>
    <row r="9751" spans="1:14" x14ac:dyDescent="0.35">
      <c r="A9751" s="2">
        <v>9750</v>
      </c>
      <c r="B9751" s="11">
        <v>-0.11919065932051344</v>
      </c>
      <c r="C9751" s="11">
        <v>-0.61712426143621524</v>
      </c>
      <c r="D9751" s="3">
        <f>B9751*Dashboard!$D$11*Dashboard!$D$10*SQRT(Dashboard!$D$12/365)</f>
        <v>-29592.867456016687</v>
      </c>
      <c r="E9751" s="3">
        <f>IF(Dashboard!$I$3,C9751*Dashboard!$E$11*Dashboard!$E$10*SQRT(Dashboard!$D$12/365),0)</f>
        <v>-306441.40365839936</v>
      </c>
      <c r="F9751" s="3">
        <f>D9751+IF(Dashboard!$I$3,E9751,0)</f>
        <v>-336034.27111441607</v>
      </c>
      <c r="G9751" s="3">
        <f>IF(Dashboard!$I$4, ('Lookups and Calculations'!$F$9) / (1 - 'Lookups and Calculations'!$F$10), 'Lookups and Calculations'!$F$9)</f>
        <v>1951878.888340465</v>
      </c>
      <c r="H9751" s="12">
        <f t="shared" si="304"/>
        <v>0</v>
      </c>
      <c r="I9751" s="12">
        <f t="shared" si="305"/>
        <v>0</v>
      </c>
      <c r="J9751" s="13">
        <f>(1 - Dashboard!$I$9) * H9751 * Dashboard!$I$8 * 'Lookups and Calculations'!$F$12</f>
        <v>0</v>
      </c>
      <c r="K9751" s="12">
        <f>(1 - Dashboard!$I$11) * I9751 * Dashboard!$I$10 * 'Lookups and Calculations'!$F$12</f>
        <v>0</v>
      </c>
      <c r="L9751" s="12">
        <f>(H9751 - I9751) * Dashboard!$I$13 * (Dashboard!$D$12 / 365) * 'Lookups and Calculations'!$F$12</f>
        <v>0</v>
      </c>
      <c r="M9751" s="3">
        <f>(G9751*2) * Dashboard!$I$13 * (Dashboard!$D$12 / 365) * 'Lookups and Calculations'!$F$12</f>
        <v>1602.0878730267946</v>
      </c>
      <c r="N9751" s="12">
        <f>H9751 * Dashboard!$I$14 * Dashboard!$I$15 * (Dashboard!$D$12 / 365) * 'Lookups and Calculations'!$F$12</f>
        <v>0</v>
      </c>
    </row>
    <row r="9752" spans="1:14" x14ac:dyDescent="0.35">
      <c r="A9752" s="2">
        <v>9751</v>
      </c>
      <c r="B9752" s="11">
        <v>-1.4722798757350741</v>
      </c>
      <c r="C9752" s="11">
        <v>1.0470725505134775</v>
      </c>
      <c r="D9752" s="3">
        <f>B9752*Dashboard!$D$11*Dashboard!$D$10*SQRT(Dashboard!$D$12/365)</f>
        <v>-365540.24844873301</v>
      </c>
      <c r="E9752" s="3">
        <f>IF(Dashboard!$I$3,C9752*Dashboard!$E$11*Dashboard!$E$10*SQRT(Dashboard!$D$12/365),0)</f>
        <v>519938.04515931261</v>
      </c>
      <c r="F9752" s="3">
        <f>D9752+IF(Dashboard!$I$3,E9752,0)</f>
        <v>154397.7967105796</v>
      </c>
      <c r="G9752" s="3">
        <f>IF(Dashboard!$I$4, ('Lookups and Calculations'!$F$9) / (1 - 'Lookups and Calculations'!$F$10), 'Lookups and Calculations'!$F$9)</f>
        <v>1951878.888340465</v>
      </c>
      <c r="H9752" s="12">
        <f t="shared" si="304"/>
        <v>0</v>
      </c>
      <c r="I9752" s="12">
        <f t="shared" si="305"/>
        <v>0</v>
      </c>
      <c r="J9752" s="13">
        <f>(1 - Dashboard!$I$9) * H9752 * Dashboard!$I$8 * 'Lookups and Calculations'!$F$12</f>
        <v>0</v>
      </c>
      <c r="K9752" s="12">
        <f>(1 - Dashboard!$I$11) * I9752 * Dashboard!$I$10 * 'Lookups and Calculations'!$F$12</f>
        <v>0</v>
      </c>
      <c r="L9752" s="12">
        <f>(H9752 - I9752) * Dashboard!$I$13 * (Dashboard!$D$12 / 365) * 'Lookups and Calculations'!$F$12</f>
        <v>0</v>
      </c>
      <c r="M9752" s="3">
        <f>(G9752*2) * Dashboard!$I$13 * (Dashboard!$D$12 / 365) * 'Lookups and Calculations'!$F$12</f>
        <v>1602.0878730267946</v>
      </c>
      <c r="N9752" s="12">
        <f>H9752 * Dashboard!$I$14 * Dashboard!$I$15 * (Dashboard!$D$12 / 365) * 'Lookups and Calculations'!$F$12</f>
        <v>0</v>
      </c>
    </row>
    <row r="9753" spans="1:14" x14ac:dyDescent="0.35">
      <c r="A9753" s="2">
        <v>9752</v>
      </c>
      <c r="B9753" s="11">
        <v>-1.1219832783402213</v>
      </c>
      <c r="C9753" s="11">
        <v>1.0788792595785872</v>
      </c>
      <c r="D9753" s="3">
        <f>B9753*Dashboard!$D$11*Dashboard!$D$10*SQRT(Dashboard!$D$12/365)</f>
        <v>-278567.990420327</v>
      </c>
      <c r="E9753" s="3">
        <f>IF(Dashboard!$I$3,C9753*Dashboard!$E$11*Dashboard!$E$10*SQRT(Dashboard!$D$12/365),0)</f>
        <v>535732.09699092095</v>
      </c>
      <c r="F9753" s="3">
        <f>D9753+IF(Dashboard!$I$3,E9753,0)</f>
        <v>257164.10657059395</v>
      </c>
      <c r="G9753" s="3">
        <f>IF(Dashboard!$I$4, ('Lookups and Calculations'!$F$9) / (1 - 'Lookups and Calculations'!$F$10), 'Lookups and Calculations'!$F$9)</f>
        <v>1951878.888340465</v>
      </c>
      <c r="H9753" s="12">
        <f t="shared" si="304"/>
        <v>0</v>
      </c>
      <c r="I9753" s="12">
        <f t="shared" si="305"/>
        <v>0</v>
      </c>
      <c r="J9753" s="13">
        <f>(1 - Dashboard!$I$9) * H9753 * Dashboard!$I$8 * 'Lookups and Calculations'!$F$12</f>
        <v>0</v>
      </c>
      <c r="K9753" s="12">
        <f>(1 - Dashboard!$I$11) * I9753 * Dashboard!$I$10 * 'Lookups and Calculations'!$F$12</f>
        <v>0</v>
      </c>
      <c r="L9753" s="12">
        <f>(H9753 - I9753) * Dashboard!$I$13 * (Dashboard!$D$12 / 365) * 'Lookups and Calculations'!$F$12</f>
        <v>0</v>
      </c>
      <c r="M9753" s="3">
        <f>(G9753*2) * Dashboard!$I$13 * (Dashboard!$D$12 / 365) * 'Lookups and Calculations'!$F$12</f>
        <v>1602.0878730267946</v>
      </c>
      <c r="N9753" s="12">
        <f>H9753 * Dashboard!$I$14 * Dashboard!$I$15 * (Dashboard!$D$12 / 365) * 'Lookups and Calculations'!$F$12</f>
        <v>0</v>
      </c>
    </row>
    <row r="9754" spans="1:14" x14ac:dyDescent="0.35">
      <c r="A9754" s="2">
        <v>9753</v>
      </c>
      <c r="B9754" s="11">
        <v>0.43578058088290578</v>
      </c>
      <c r="C9754" s="11">
        <v>-0.86192228018699524</v>
      </c>
      <c r="D9754" s="3">
        <f>B9754*Dashboard!$D$11*Dashboard!$D$10*SQRT(Dashboard!$D$12/365)</f>
        <v>108196.37246317598</v>
      </c>
      <c r="E9754" s="3">
        <f>IF(Dashboard!$I$3,C9754*Dashboard!$E$11*Dashboard!$E$10*SQRT(Dashboard!$D$12/365),0)</f>
        <v>-427999.17276020243</v>
      </c>
      <c r="F9754" s="3">
        <f>D9754+IF(Dashboard!$I$3,E9754,0)</f>
        <v>-319802.80029702646</v>
      </c>
      <c r="G9754" s="3">
        <f>IF(Dashboard!$I$4, ('Lookups and Calculations'!$F$9) / (1 - 'Lookups and Calculations'!$F$10), 'Lookups and Calculations'!$F$9)</f>
        <v>1951878.888340465</v>
      </c>
      <c r="H9754" s="12">
        <f t="shared" si="304"/>
        <v>0</v>
      </c>
      <c r="I9754" s="12">
        <f t="shared" si="305"/>
        <v>0</v>
      </c>
      <c r="J9754" s="13">
        <f>(1 - Dashboard!$I$9) * H9754 * Dashboard!$I$8 * 'Lookups and Calculations'!$F$12</f>
        <v>0</v>
      </c>
      <c r="K9754" s="12">
        <f>(1 - Dashboard!$I$11) * I9754 * Dashboard!$I$10 * 'Lookups and Calculations'!$F$12</f>
        <v>0</v>
      </c>
      <c r="L9754" s="12">
        <f>(H9754 - I9754) * Dashboard!$I$13 * (Dashboard!$D$12 / 365) * 'Lookups and Calculations'!$F$12</f>
        <v>0</v>
      </c>
      <c r="M9754" s="3">
        <f>(G9754*2) * Dashboard!$I$13 * (Dashboard!$D$12 / 365) * 'Lookups and Calculations'!$F$12</f>
        <v>1602.0878730267946</v>
      </c>
      <c r="N9754" s="12">
        <f>H9754 * Dashboard!$I$14 * Dashboard!$I$15 * (Dashboard!$D$12 / 365) * 'Lookups and Calculations'!$F$12</f>
        <v>0</v>
      </c>
    </row>
    <row r="9755" spans="1:14" x14ac:dyDescent="0.35">
      <c r="A9755" s="2">
        <v>9754</v>
      </c>
      <c r="B9755" s="11">
        <v>1.6190447437890481</v>
      </c>
      <c r="C9755" s="11">
        <v>-1.1052900941134265</v>
      </c>
      <c r="D9755" s="3">
        <f>B9755*Dashboard!$D$11*Dashboard!$D$10*SQRT(Dashboard!$D$12/365)</f>
        <v>401979.28916115843</v>
      </c>
      <c r="E9755" s="3">
        <f>IF(Dashboard!$I$3,C9755*Dashboard!$E$11*Dashboard!$E$10*SQRT(Dashboard!$D$12/365),0)</f>
        <v>-548846.75430128234</v>
      </c>
      <c r="F9755" s="3">
        <f>D9755+IF(Dashboard!$I$3,E9755,0)</f>
        <v>-146867.46514012391</v>
      </c>
      <c r="G9755" s="3">
        <f>IF(Dashboard!$I$4, ('Lookups and Calculations'!$F$9) / (1 - 'Lookups and Calculations'!$F$10), 'Lookups and Calculations'!$F$9)</f>
        <v>1951878.888340465</v>
      </c>
      <c r="H9755" s="12">
        <f t="shared" si="304"/>
        <v>0</v>
      </c>
      <c r="I9755" s="12">
        <f t="shared" si="305"/>
        <v>0</v>
      </c>
      <c r="J9755" s="13">
        <f>(1 - Dashboard!$I$9) * H9755 * Dashboard!$I$8 * 'Lookups and Calculations'!$F$12</f>
        <v>0</v>
      </c>
      <c r="K9755" s="12">
        <f>(1 - Dashboard!$I$11) * I9755 * Dashboard!$I$10 * 'Lookups and Calculations'!$F$12</f>
        <v>0</v>
      </c>
      <c r="L9755" s="12">
        <f>(H9755 - I9755) * Dashboard!$I$13 * (Dashboard!$D$12 / 365) * 'Lookups and Calculations'!$F$12</f>
        <v>0</v>
      </c>
      <c r="M9755" s="3">
        <f>(G9755*2) * Dashboard!$I$13 * (Dashboard!$D$12 / 365) * 'Lookups and Calculations'!$F$12</f>
        <v>1602.0878730267946</v>
      </c>
      <c r="N9755" s="12">
        <f>H9755 * Dashboard!$I$14 * Dashboard!$I$15 * (Dashboard!$D$12 / 365) * 'Lookups and Calculations'!$F$12</f>
        <v>0</v>
      </c>
    </row>
    <row r="9756" spans="1:14" x14ac:dyDescent="0.35">
      <c r="A9756" s="2">
        <v>9755</v>
      </c>
      <c r="B9756" s="11">
        <v>1.4211125326623733</v>
      </c>
      <c r="C9756" s="11">
        <v>-0.13150000613328602</v>
      </c>
      <c r="D9756" s="3">
        <f>B9756*Dashboard!$D$11*Dashboard!$D$10*SQRT(Dashboard!$D$12/365)</f>
        <v>352836.33011940157</v>
      </c>
      <c r="E9756" s="3">
        <f>IF(Dashboard!$I$3,C9756*Dashboard!$E$11*Dashboard!$E$10*SQRT(Dashboard!$D$12/365),0)</f>
        <v>-65298.10765629301</v>
      </c>
      <c r="F9756" s="3">
        <f>D9756+IF(Dashboard!$I$3,E9756,0)</f>
        <v>287538.22246310854</v>
      </c>
      <c r="G9756" s="3">
        <f>IF(Dashboard!$I$4, ('Lookups and Calculations'!$F$9) / (1 - 'Lookups and Calculations'!$F$10), 'Lookups and Calculations'!$F$9)</f>
        <v>1951878.888340465</v>
      </c>
      <c r="H9756" s="12">
        <f t="shared" si="304"/>
        <v>0</v>
      </c>
      <c r="I9756" s="12">
        <f t="shared" si="305"/>
        <v>0</v>
      </c>
      <c r="J9756" s="13">
        <f>(1 - Dashboard!$I$9) * H9756 * Dashboard!$I$8 * 'Lookups and Calculations'!$F$12</f>
        <v>0</v>
      </c>
      <c r="K9756" s="12">
        <f>(1 - Dashboard!$I$11) * I9756 * Dashboard!$I$10 * 'Lookups and Calculations'!$F$12</f>
        <v>0</v>
      </c>
      <c r="L9756" s="12">
        <f>(H9756 - I9756) * Dashboard!$I$13 * (Dashboard!$D$12 / 365) * 'Lookups and Calculations'!$F$12</f>
        <v>0</v>
      </c>
      <c r="M9756" s="3">
        <f>(G9756*2) * Dashboard!$I$13 * (Dashboard!$D$12 / 365) * 'Lookups and Calculations'!$F$12</f>
        <v>1602.0878730267946</v>
      </c>
      <c r="N9756" s="12">
        <f>H9756 * Dashboard!$I$14 * Dashboard!$I$15 * (Dashboard!$D$12 / 365) * 'Lookups and Calculations'!$F$12</f>
        <v>0</v>
      </c>
    </row>
    <row r="9757" spans="1:14" x14ac:dyDescent="0.35">
      <c r="A9757" s="2">
        <v>9756</v>
      </c>
      <c r="B9757" s="11">
        <v>-0.27247291765178266</v>
      </c>
      <c r="C9757" s="11">
        <v>-0.16999741590076756</v>
      </c>
      <c r="D9757" s="3">
        <f>B9757*Dashboard!$D$11*Dashboard!$D$10*SQRT(Dashboard!$D$12/365)</f>
        <v>-67650.057339985025</v>
      </c>
      <c r="E9757" s="3">
        <f>IF(Dashboard!$I$3,C9757*Dashboard!$E$11*Dashboard!$E$10*SQRT(Dashboard!$D$12/365),0)</f>
        <v>-84414.517467996629</v>
      </c>
      <c r="F9757" s="3">
        <f>D9757+IF(Dashboard!$I$3,E9757,0)</f>
        <v>-152064.57480798167</v>
      </c>
      <c r="G9757" s="3">
        <f>IF(Dashboard!$I$4, ('Lookups and Calculations'!$F$9) / (1 - 'Lookups and Calculations'!$F$10), 'Lookups and Calculations'!$F$9)</f>
        <v>1951878.888340465</v>
      </c>
      <c r="H9757" s="12">
        <f t="shared" si="304"/>
        <v>0</v>
      </c>
      <c r="I9757" s="12">
        <f t="shared" si="305"/>
        <v>0</v>
      </c>
      <c r="J9757" s="13">
        <f>(1 - Dashboard!$I$9) * H9757 * Dashboard!$I$8 * 'Lookups and Calculations'!$F$12</f>
        <v>0</v>
      </c>
      <c r="K9757" s="12">
        <f>(1 - Dashboard!$I$11) * I9757 * Dashboard!$I$10 * 'Lookups and Calculations'!$F$12</f>
        <v>0</v>
      </c>
      <c r="L9757" s="12">
        <f>(H9757 - I9757) * Dashboard!$I$13 * (Dashboard!$D$12 / 365) * 'Lookups and Calculations'!$F$12</f>
        <v>0</v>
      </c>
      <c r="M9757" s="3">
        <f>(G9757*2) * Dashboard!$I$13 * (Dashboard!$D$12 / 365) * 'Lookups and Calculations'!$F$12</f>
        <v>1602.0878730267946</v>
      </c>
      <c r="N9757" s="12">
        <f>H9757 * Dashboard!$I$14 * Dashboard!$I$15 * (Dashboard!$D$12 / 365) * 'Lookups and Calculations'!$F$12</f>
        <v>0</v>
      </c>
    </row>
    <row r="9758" spans="1:14" x14ac:dyDescent="0.35">
      <c r="A9758" s="2">
        <v>9757</v>
      </c>
      <c r="B9758" s="11">
        <v>-0.31523668476953454</v>
      </c>
      <c r="C9758" s="11">
        <v>-0.54699897751806315</v>
      </c>
      <c r="D9758" s="3">
        <f>B9758*Dashboard!$D$11*Dashboard!$D$10*SQRT(Dashboard!$D$12/365)</f>
        <v>-78267.520985626557</v>
      </c>
      <c r="E9758" s="3">
        <f>IF(Dashboard!$I$3,C9758*Dashboard!$E$11*Dashboard!$E$10*SQRT(Dashboard!$D$12/365),0)</f>
        <v>-271619.74491205404</v>
      </c>
      <c r="F9758" s="3">
        <f>D9758+IF(Dashboard!$I$3,E9758,0)</f>
        <v>-349887.2658976806</v>
      </c>
      <c r="G9758" s="3">
        <f>IF(Dashboard!$I$4, ('Lookups and Calculations'!$F$9) / (1 - 'Lookups and Calculations'!$F$10), 'Lookups and Calculations'!$F$9)</f>
        <v>1951878.888340465</v>
      </c>
      <c r="H9758" s="12">
        <f t="shared" si="304"/>
        <v>0</v>
      </c>
      <c r="I9758" s="12">
        <f t="shared" si="305"/>
        <v>0</v>
      </c>
      <c r="J9758" s="13">
        <f>(1 - Dashboard!$I$9) * H9758 * Dashboard!$I$8 * 'Lookups and Calculations'!$F$12</f>
        <v>0</v>
      </c>
      <c r="K9758" s="12">
        <f>(1 - Dashboard!$I$11) * I9758 * Dashboard!$I$10 * 'Lookups and Calculations'!$F$12</f>
        <v>0</v>
      </c>
      <c r="L9758" s="12">
        <f>(H9758 - I9758) * Dashboard!$I$13 * (Dashboard!$D$12 / 365) * 'Lookups and Calculations'!$F$12</f>
        <v>0</v>
      </c>
      <c r="M9758" s="3">
        <f>(G9758*2) * Dashboard!$I$13 * (Dashboard!$D$12 / 365) * 'Lookups and Calculations'!$F$12</f>
        <v>1602.0878730267946</v>
      </c>
      <c r="N9758" s="12">
        <f>H9758 * Dashboard!$I$14 * Dashboard!$I$15 * (Dashboard!$D$12 / 365) * 'Lookups and Calculations'!$F$12</f>
        <v>0</v>
      </c>
    </row>
    <row r="9759" spans="1:14" x14ac:dyDescent="0.35">
      <c r="A9759" s="2">
        <v>9758</v>
      </c>
      <c r="B9759" s="11">
        <v>-2.4484076496458718E-2</v>
      </c>
      <c r="C9759" s="11">
        <v>-9.0655243661892301E-3</v>
      </c>
      <c r="D9759" s="3">
        <f>B9759*Dashboard!$D$11*Dashboard!$D$10*SQRT(Dashboard!$D$12/365)</f>
        <v>-6078.9497656380208</v>
      </c>
      <c r="E9759" s="3">
        <f>IF(Dashboard!$I$3,C9759*Dashboard!$E$11*Dashboard!$E$10*SQRT(Dashboard!$D$12/365),0)</f>
        <v>-4501.6088092358732</v>
      </c>
      <c r="F9759" s="3">
        <f>D9759+IF(Dashboard!$I$3,E9759,0)</f>
        <v>-10580.558574873894</v>
      </c>
      <c r="G9759" s="3">
        <f>IF(Dashboard!$I$4, ('Lookups and Calculations'!$F$9) / (1 - 'Lookups and Calculations'!$F$10), 'Lookups and Calculations'!$F$9)</f>
        <v>1951878.888340465</v>
      </c>
      <c r="H9759" s="12">
        <f t="shared" si="304"/>
        <v>0</v>
      </c>
      <c r="I9759" s="12">
        <f t="shared" si="305"/>
        <v>0</v>
      </c>
      <c r="J9759" s="13">
        <f>(1 - Dashboard!$I$9) * H9759 * Dashboard!$I$8 * 'Lookups and Calculations'!$F$12</f>
        <v>0</v>
      </c>
      <c r="K9759" s="12">
        <f>(1 - Dashboard!$I$11) * I9759 * Dashboard!$I$10 * 'Lookups and Calculations'!$F$12</f>
        <v>0</v>
      </c>
      <c r="L9759" s="12">
        <f>(H9759 - I9759) * Dashboard!$I$13 * (Dashboard!$D$12 / 365) * 'Lookups and Calculations'!$F$12</f>
        <v>0</v>
      </c>
      <c r="M9759" s="3">
        <f>(G9759*2) * Dashboard!$I$13 * (Dashboard!$D$12 / 365) * 'Lookups and Calculations'!$F$12</f>
        <v>1602.0878730267946</v>
      </c>
      <c r="N9759" s="12">
        <f>H9759 * Dashboard!$I$14 * Dashboard!$I$15 * (Dashboard!$D$12 / 365) * 'Lookups and Calculations'!$F$12</f>
        <v>0</v>
      </c>
    </row>
    <row r="9760" spans="1:14" x14ac:dyDescent="0.35">
      <c r="A9760" s="2">
        <v>9759</v>
      </c>
      <c r="B9760" s="11">
        <v>-0.34621496297323656</v>
      </c>
      <c r="C9760" s="11">
        <v>-1.780513625483364</v>
      </c>
      <c r="D9760" s="3">
        <f>B9760*Dashboard!$D$11*Dashboard!$D$10*SQRT(Dashboard!$D$12/365)</f>
        <v>-85958.8626236704</v>
      </c>
      <c r="E9760" s="3">
        <f>IF(Dashboard!$I$3,C9760*Dashboard!$E$11*Dashboard!$E$10*SQRT(Dashboard!$D$12/365),0)</f>
        <v>-884138.13671206997</v>
      </c>
      <c r="F9760" s="3">
        <f>D9760+IF(Dashboard!$I$3,E9760,0)</f>
        <v>-970096.99933574034</v>
      </c>
      <c r="G9760" s="3">
        <f>IF(Dashboard!$I$4, ('Lookups and Calculations'!$F$9) / (1 - 'Lookups and Calculations'!$F$10), 'Lookups and Calculations'!$F$9)</f>
        <v>1951878.888340465</v>
      </c>
      <c r="H9760" s="12">
        <f t="shared" si="304"/>
        <v>0</v>
      </c>
      <c r="I9760" s="12">
        <f t="shared" si="305"/>
        <v>0</v>
      </c>
      <c r="J9760" s="13">
        <f>(1 - Dashboard!$I$9) * H9760 * Dashboard!$I$8 * 'Lookups and Calculations'!$F$12</f>
        <v>0</v>
      </c>
      <c r="K9760" s="12">
        <f>(1 - Dashboard!$I$11) * I9760 * Dashboard!$I$10 * 'Lookups and Calculations'!$F$12</f>
        <v>0</v>
      </c>
      <c r="L9760" s="12">
        <f>(H9760 - I9760) * Dashboard!$I$13 * (Dashboard!$D$12 / 365) * 'Lookups and Calculations'!$F$12</f>
        <v>0</v>
      </c>
      <c r="M9760" s="3">
        <f>(G9760*2) * Dashboard!$I$13 * (Dashboard!$D$12 / 365) * 'Lookups and Calculations'!$F$12</f>
        <v>1602.0878730267946</v>
      </c>
      <c r="N9760" s="12">
        <f>H9760 * Dashboard!$I$14 * Dashboard!$I$15 * (Dashboard!$D$12 / 365) * 'Lookups and Calculations'!$F$12</f>
        <v>0</v>
      </c>
    </row>
    <row r="9761" spans="1:14" x14ac:dyDescent="0.35">
      <c r="A9761" s="2">
        <v>9760</v>
      </c>
      <c r="B9761" s="11">
        <v>-0.32207154340916011</v>
      </c>
      <c r="C9761" s="11">
        <v>0.63667314666496999</v>
      </c>
      <c r="D9761" s="3">
        <f>B9761*Dashboard!$D$11*Dashboard!$D$10*SQRT(Dashboard!$D$12/365)</f>
        <v>-79964.491763002225</v>
      </c>
      <c r="E9761" s="3">
        <f>IF(Dashboard!$I$3,C9761*Dashboard!$E$11*Dashboard!$E$10*SQRT(Dashboard!$D$12/365),0)</f>
        <v>316148.66717695695</v>
      </c>
      <c r="F9761" s="3">
        <f>D9761+IF(Dashboard!$I$3,E9761,0)</f>
        <v>236184.17541395471</v>
      </c>
      <c r="G9761" s="3">
        <f>IF(Dashboard!$I$4, ('Lookups and Calculations'!$F$9) / (1 - 'Lookups and Calculations'!$F$10), 'Lookups and Calculations'!$F$9)</f>
        <v>1951878.888340465</v>
      </c>
      <c r="H9761" s="12">
        <f t="shared" si="304"/>
        <v>0</v>
      </c>
      <c r="I9761" s="12">
        <f t="shared" si="305"/>
        <v>0</v>
      </c>
      <c r="J9761" s="13">
        <f>(1 - Dashboard!$I$9) * H9761 * Dashboard!$I$8 * 'Lookups and Calculations'!$F$12</f>
        <v>0</v>
      </c>
      <c r="K9761" s="12">
        <f>(1 - Dashboard!$I$11) * I9761 * Dashboard!$I$10 * 'Lookups and Calculations'!$F$12</f>
        <v>0</v>
      </c>
      <c r="L9761" s="12">
        <f>(H9761 - I9761) * Dashboard!$I$13 * (Dashboard!$D$12 / 365) * 'Lookups and Calculations'!$F$12</f>
        <v>0</v>
      </c>
      <c r="M9761" s="3">
        <f>(G9761*2) * Dashboard!$I$13 * (Dashboard!$D$12 / 365) * 'Lookups and Calculations'!$F$12</f>
        <v>1602.0878730267946</v>
      </c>
      <c r="N9761" s="12">
        <f>H9761 * Dashboard!$I$14 * Dashboard!$I$15 * (Dashboard!$D$12 / 365) * 'Lookups and Calculations'!$F$12</f>
        <v>0</v>
      </c>
    </row>
    <row r="9762" spans="1:14" x14ac:dyDescent="0.35">
      <c r="A9762" s="2">
        <v>9761</v>
      </c>
      <c r="B9762" s="11">
        <v>-0.79018312647257694</v>
      </c>
      <c r="C9762" s="11">
        <v>-2.2044085825212965</v>
      </c>
      <c r="D9762" s="3">
        <f>B9762*Dashboard!$D$11*Dashboard!$D$10*SQRT(Dashboard!$D$12/365)</f>
        <v>-196188.06256288028</v>
      </c>
      <c r="E9762" s="3">
        <f>IF(Dashboard!$I$3,C9762*Dashboard!$E$11*Dashboard!$E$10*SQRT(Dashboard!$D$12/365),0)</f>
        <v>-1094628.9142681344</v>
      </c>
      <c r="F9762" s="3">
        <f>D9762+IF(Dashboard!$I$3,E9762,0)</f>
        <v>-1290816.9768310147</v>
      </c>
      <c r="G9762" s="3">
        <f>IF(Dashboard!$I$4, ('Lookups and Calculations'!$F$9) / (1 - 'Lookups and Calculations'!$F$10), 'Lookups and Calculations'!$F$9)</f>
        <v>1951878.888340465</v>
      </c>
      <c r="H9762" s="12">
        <f t="shared" si="304"/>
        <v>0</v>
      </c>
      <c r="I9762" s="12">
        <f t="shared" si="305"/>
        <v>0</v>
      </c>
      <c r="J9762" s="13">
        <f>(1 - Dashboard!$I$9) * H9762 * Dashboard!$I$8 * 'Lookups and Calculations'!$F$12</f>
        <v>0</v>
      </c>
      <c r="K9762" s="12">
        <f>(1 - Dashboard!$I$11) * I9762 * Dashboard!$I$10 * 'Lookups and Calculations'!$F$12</f>
        <v>0</v>
      </c>
      <c r="L9762" s="12">
        <f>(H9762 - I9762) * Dashboard!$I$13 * (Dashboard!$D$12 / 365) * 'Lookups and Calculations'!$F$12</f>
        <v>0</v>
      </c>
      <c r="M9762" s="3">
        <f>(G9762*2) * Dashboard!$I$13 * (Dashboard!$D$12 / 365) * 'Lookups and Calculations'!$F$12</f>
        <v>1602.0878730267946</v>
      </c>
      <c r="N9762" s="12">
        <f>H9762 * Dashboard!$I$14 * Dashboard!$I$15 * (Dashboard!$D$12 / 365) * 'Lookups and Calculations'!$F$12</f>
        <v>0</v>
      </c>
    </row>
    <row r="9763" spans="1:14" x14ac:dyDescent="0.35">
      <c r="A9763" s="2">
        <v>9762</v>
      </c>
      <c r="B9763" s="11">
        <v>-1.1997936695002145</v>
      </c>
      <c r="C9763" s="11">
        <v>0.684282452380503</v>
      </c>
      <c r="D9763" s="3">
        <f>B9763*Dashboard!$D$11*Dashboard!$D$10*SQRT(Dashboard!$D$12/365)</f>
        <v>-297886.89179586625</v>
      </c>
      <c r="E9763" s="3">
        <f>IF(Dashboard!$I$3,C9763*Dashboard!$E$11*Dashboard!$E$10*SQRT(Dashboard!$D$12/365),0)</f>
        <v>339789.71223442419</v>
      </c>
      <c r="F9763" s="3">
        <f>D9763+IF(Dashboard!$I$3,E9763,0)</f>
        <v>41902.820438557945</v>
      </c>
      <c r="G9763" s="3">
        <f>IF(Dashboard!$I$4, ('Lookups and Calculations'!$F$9) / (1 - 'Lookups and Calculations'!$F$10), 'Lookups and Calculations'!$F$9)</f>
        <v>1951878.888340465</v>
      </c>
      <c r="H9763" s="12">
        <f t="shared" si="304"/>
        <v>0</v>
      </c>
      <c r="I9763" s="12">
        <f t="shared" si="305"/>
        <v>0</v>
      </c>
      <c r="J9763" s="13">
        <f>(1 - Dashboard!$I$9) * H9763 * Dashboard!$I$8 * 'Lookups and Calculations'!$F$12</f>
        <v>0</v>
      </c>
      <c r="K9763" s="12">
        <f>(1 - Dashboard!$I$11) * I9763 * Dashboard!$I$10 * 'Lookups and Calculations'!$F$12</f>
        <v>0</v>
      </c>
      <c r="L9763" s="12">
        <f>(H9763 - I9763) * Dashboard!$I$13 * (Dashboard!$D$12 / 365) * 'Lookups and Calculations'!$F$12</f>
        <v>0</v>
      </c>
      <c r="M9763" s="3">
        <f>(G9763*2) * Dashboard!$I$13 * (Dashboard!$D$12 / 365) * 'Lookups and Calculations'!$F$12</f>
        <v>1602.0878730267946</v>
      </c>
      <c r="N9763" s="12">
        <f>H9763 * Dashboard!$I$14 * Dashboard!$I$15 * (Dashboard!$D$12 / 365) * 'Lookups and Calculations'!$F$12</f>
        <v>0</v>
      </c>
    </row>
    <row r="9764" spans="1:14" x14ac:dyDescent="0.35">
      <c r="A9764" s="2">
        <v>9763</v>
      </c>
      <c r="B9764" s="11">
        <v>0.52553156060901196</v>
      </c>
      <c r="C9764" s="11">
        <v>-0.79875166329617264</v>
      </c>
      <c r="D9764" s="3">
        <f>B9764*Dashboard!$D$11*Dashboard!$D$10*SQRT(Dashboard!$D$12/365)</f>
        <v>130479.90426192315</v>
      </c>
      <c r="E9764" s="3">
        <f>IF(Dashboard!$I$3,C9764*Dashboard!$E$11*Dashboard!$E$10*SQRT(Dashboard!$D$12/365),0)</f>
        <v>-396630.94804490905</v>
      </c>
      <c r="F9764" s="3">
        <f>D9764+IF(Dashboard!$I$3,E9764,0)</f>
        <v>-266151.04378298589</v>
      </c>
      <c r="G9764" s="3">
        <f>IF(Dashboard!$I$4, ('Lookups and Calculations'!$F$9) / (1 - 'Lookups and Calculations'!$F$10), 'Lookups and Calculations'!$F$9)</f>
        <v>1951878.888340465</v>
      </c>
      <c r="H9764" s="12">
        <f t="shared" si="304"/>
        <v>0</v>
      </c>
      <c r="I9764" s="12">
        <f t="shared" si="305"/>
        <v>0</v>
      </c>
      <c r="J9764" s="13">
        <f>(1 - Dashboard!$I$9) * H9764 * Dashboard!$I$8 * 'Lookups and Calculations'!$F$12</f>
        <v>0</v>
      </c>
      <c r="K9764" s="12">
        <f>(1 - Dashboard!$I$11) * I9764 * Dashboard!$I$10 * 'Lookups and Calculations'!$F$12</f>
        <v>0</v>
      </c>
      <c r="L9764" s="12">
        <f>(H9764 - I9764) * Dashboard!$I$13 * (Dashboard!$D$12 / 365) * 'Lookups and Calculations'!$F$12</f>
        <v>0</v>
      </c>
      <c r="M9764" s="3">
        <f>(G9764*2) * Dashboard!$I$13 * (Dashboard!$D$12 / 365) * 'Lookups and Calculations'!$F$12</f>
        <v>1602.0878730267946</v>
      </c>
      <c r="N9764" s="12">
        <f>H9764 * Dashboard!$I$14 * Dashboard!$I$15 * (Dashboard!$D$12 / 365) * 'Lookups and Calculations'!$F$12</f>
        <v>0</v>
      </c>
    </row>
    <row r="9765" spans="1:14" x14ac:dyDescent="0.35">
      <c r="A9765" s="2">
        <v>9764</v>
      </c>
      <c r="B9765" s="11">
        <v>0.85292231165266608</v>
      </c>
      <c r="C9765" s="11">
        <v>-1.3491611997268236</v>
      </c>
      <c r="D9765" s="3">
        <f>B9765*Dashboard!$D$11*Dashboard!$D$10*SQRT(Dashboard!$D$12/365)</f>
        <v>211765.05829322716</v>
      </c>
      <c r="E9765" s="3">
        <f>IF(Dashboard!$I$3,C9765*Dashboard!$E$11*Dashboard!$E$10*SQRT(Dashboard!$D$12/365),0)</f>
        <v>-669944.25214065274</v>
      </c>
      <c r="F9765" s="3">
        <f>D9765+IF(Dashboard!$I$3,E9765,0)</f>
        <v>-458179.19384742557</v>
      </c>
      <c r="G9765" s="3">
        <f>IF(Dashboard!$I$4, ('Lookups and Calculations'!$F$9) / (1 - 'Lookups and Calculations'!$F$10), 'Lookups and Calculations'!$F$9)</f>
        <v>1951878.888340465</v>
      </c>
      <c r="H9765" s="12">
        <f t="shared" si="304"/>
        <v>0</v>
      </c>
      <c r="I9765" s="12">
        <f t="shared" si="305"/>
        <v>0</v>
      </c>
      <c r="J9765" s="13">
        <f>(1 - Dashboard!$I$9) * H9765 * Dashboard!$I$8 * 'Lookups and Calculations'!$F$12</f>
        <v>0</v>
      </c>
      <c r="K9765" s="12">
        <f>(1 - Dashboard!$I$11) * I9765 * Dashboard!$I$10 * 'Lookups and Calculations'!$F$12</f>
        <v>0</v>
      </c>
      <c r="L9765" s="12">
        <f>(H9765 - I9765) * Dashboard!$I$13 * (Dashboard!$D$12 / 365) * 'Lookups and Calculations'!$F$12</f>
        <v>0</v>
      </c>
      <c r="M9765" s="3">
        <f>(G9765*2) * Dashboard!$I$13 * (Dashboard!$D$12 / 365) * 'Lookups and Calculations'!$F$12</f>
        <v>1602.0878730267946</v>
      </c>
      <c r="N9765" s="12">
        <f>H9765 * Dashboard!$I$14 * Dashboard!$I$15 * (Dashboard!$D$12 / 365) * 'Lookups and Calculations'!$F$12</f>
        <v>0</v>
      </c>
    </row>
    <row r="9766" spans="1:14" x14ac:dyDescent="0.35">
      <c r="A9766" s="2">
        <v>9765</v>
      </c>
      <c r="B9766" s="11">
        <v>0.65820097633266106</v>
      </c>
      <c r="C9766" s="11">
        <v>-0.93097225900927227</v>
      </c>
      <c r="D9766" s="3">
        <f>B9766*Dashboard!$D$11*Dashboard!$D$10*SQRT(Dashboard!$D$12/365)</f>
        <v>163419.3011690214</v>
      </c>
      <c r="E9766" s="3">
        <f>IF(Dashboard!$I$3,C9766*Dashboard!$E$11*Dashboard!$E$10*SQRT(Dashboard!$D$12/365),0)</f>
        <v>-462286.87420891359</v>
      </c>
      <c r="F9766" s="3">
        <f>D9766+IF(Dashboard!$I$3,E9766,0)</f>
        <v>-298867.57303989219</v>
      </c>
      <c r="G9766" s="3">
        <f>IF(Dashboard!$I$4, ('Lookups and Calculations'!$F$9) / (1 - 'Lookups and Calculations'!$F$10), 'Lookups and Calculations'!$F$9)</f>
        <v>1951878.888340465</v>
      </c>
      <c r="H9766" s="12">
        <f t="shared" si="304"/>
        <v>0</v>
      </c>
      <c r="I9766" s="12">
        <f t="shared" si="305"/>
        <v>0</v>
      </c>
      <c r="J9766" s="13">
        <f>(1 - Dashboard!$I$9) * H9766 * Dashboard!$I$8 * 'Lookups and Calculations'!$F$12</f>
        <v>0</v>
      </c>
      <c r="K9766" s="12">
        <f>(1 - Dashboard!$I$11) * I9766 * Dashboard!$I$10 * 'Lookups and Calculations'!$F$12</f>
        <v>0</v>
      </c>
      <c r="L9766" s="12">
        <f>(H9766 - I9766) * Dashboard!$I$13 * (Dashboard!$D$12 / 365) * 'Lookups and Calculations'!$F$12</f>
        <v>0</v>
      </c>
      <c r="M9766" s="3">
        <f>(G9766*2) * Dashboard!$I$13 * (Dashboard!$D$12 / 365) * 'Lookups and Calculations'!$F$12</f>
        <v>1602.0878730267946</v>
      </c>
      <c r="N9766" s="12">
        <f>H9766 * Dashboard!$I$14 * Dashboard!$I$15 * (Dashboard!$D$12 / 365) * 'Lookups and Calculations'!$F$12</f>
        <v>0</v>
      </c>
    </row>
    <row r="9767" spans="1:14" x14ac:dyDescent="0.35">
      <c r="A9767" s="2">
        <v>9766</v>
      </c>
      <c r="B9767" s="11">
        <v>1.1322107805784465</v>
      </c>
      <c r="C9767" s="11">
        <v>-0.65348380971532671</v>
      </c>
      <c r="D9767" s="3">
        <f>B9767*Dashboard!$D$11*Dashboard!$D$10*SQRT(Dashboard!$D$12/365)</f>
        <v>281107.29274374171</v>
      </c>
      <c r="E9767" s="3">
        <f>IF(Dashboard!$I$3,C9767*Dashboard!$E$11*Dashboard!$E$10*SQRT(Dashboard!$D$12/365),0)</f>
        <v>-324496.22941602825</v>
      </c>
      <c r="F9767" s="3">
        <f>D9767+IF(Dashboard!$I$3,E9767,0)</f>
        <v>-43388.936672286538</v>
      </c>
      <c r="G9767" s="3">
        <f>IF(Dashboard!$I$4, ('Lookups and Calculations'!$F$9) / (1 - 'Lookups and Calculations'!$F$10), 'Lookups and Calculations'!$F$9)</f>
        <v>1951878.888340465</v>
      </c>
      <c r="H9767" s="12">
        <f t="shared" si="304"/>
        <v>0</v>
      </c>
      <c r="I9767" s="12">
        <f t="shared" si="305"/>
        <v>0</v>
      </c>
      <c r="J9767" s="13">
        <f>(1 - Dashboard!$I$9) * H9767 * Dashboard!$I$8 * 'Lookups and Calculations'!$F$12</f>
        <v>0</v>
      </c>
      <c r="K9767" s="12">
        <f>(1 - Dashboard!$I$11) * I9767 * Dashboard!$I$10 * 'Lookups and Calculations'!$F$12</f>
        <v>0</v>
      </c>
      <c r="L9767" s="12">
        <f>(H9767 - I9767) * Dashboard!$I$13 * (Dashboard!$D$12 / 365) * 'Lookups and Calculations'!$F$12</f>
        <v>0</v>
      </c>
      <c r="M9767" s="3">
        <f>(G9767*2) * Dashboard!$I$13 * (Dashboard!$D$12 / 365) * 'Lookups and Calculations'!$F$12</f>
        <v>1602.0878730267946</v>
      </c>
      <c r="N9767" s="12">
        <f>H9767 * Dashboard!$I$14 * Dashboard!$I$15 * (Dashboard!$D$12 / 365) * 'Lookups and Calculations'!$F$12</f>
        <v>0</v>
      </c>
    </row>
    <row r="9768" spans="1:14" x14ac:dyDescent="0.35">
      <c r="A9768" s="2">
        <v>9767</v>
      </c>
      <c r="B9768" s="11">
        <v>-0.32229846502790227</v>
      </c>
      <c r="C9768" s="11">
        <v>-1.0789247149021481</v>
      </c>
      <c r="D9768" s="3">
        <f>B9768*Dashboard!$D$11*Dashboard!$D$10*SQRT(Dashboard!$D$12/365)</f>
        <v>-80020.832263378878</v>
      </c>
      <c r="E9768" s="3">
        <f>IF(Dashboard!$I$3,C9768*Dashboard!$E$11*Dashboard!$E$10*SQRT(Dashboard!$D$12/365),0)</f>
        <v>-535754.66844698926</v>
      </c>
      <c r="F9768" s="3">
        <f>D9768+IF(Dashboard!$I$3,E9768,0)</f>
        <v>-615775.50071036816</v>
      </c>
      <c r="G9768" s="3">
        <f>IF(Dashboard!$I$4, ('Lookups and Calculations'!$F$9) / (1 - 'Lookups and Calculations'!$F$10), 'Lookups and Calculations'!$F$9)</f>
        <v>1951878.888340465</v>
      </c>
      <c r="H9768" s="12">
        <f t="shared" si="304"/>
        <v>0</v>
      </c>
      <c r="I9768" s="12">
        <f t="shared" si="305"/>
        <v>0</v>
      </c>
      <c r="J9768" s="13">
        <f>(1 - Dashboard!$I$9) * H9768 * Dashboard!$I$8 * 'Lookups and Calculations'!$F$12</f>
        <v>0</v>
      </c>
      <c r="K9768" s="12">
        <f>(1 - Dashboard!$I$11) * I9768 * Dashboard!$I$10 * 'Lookups and Calculations'!$F$12</f>
        <v>0</v>
      </c>
      <c r="L9768" s="12">
        <f>(H9768 - I9768) * Dashboard!$I$13 * (Dashboard!$D$12 / 365) * 'Lookups and Calculations'!$F$12</f>
        <v>0</v>
      </c>
      <c r="M9768" s="3">
        <f>(G9768*2) * Dashboard!$I$13 * (Dashboard!$D$12 / 365) * 'Lookups and Calculations'!$F$12</f>
        <v>1602.0878730267946</v>
      </c>
      <c r="N9768" s="12">
        <f>H9768 * Dashboard!$I$14 * Dashboard!$I$15 * (Dashboard!$D$12 / 365) * 'Lookups and Calculations'!$F$12</f>
        <v>0</v>
      </c>
    </row>
    <row r="9769" spans="1:14" x14ac:dyDescent="0.35">
      <c r="A9769" s="2">
        <v>9768</v>
      </c>
      <c r="B9769" s="11">
        <v>0.45544875628480258</v>
      </c>
      <c r="C9769" s="11">
        <v>-3.0746325780998451</v>
      </c>
      <c r="D9769" s="3">
        <f>B9769*Dashboard!$D$11*Dashboard!$D$10*SQRT(Dashboard!$D$12/365)</f>
        <v>113079.62179737819</v>
      </c>
      <c r="E9769" s="3">
        <f>IF(Dashboard!$I$3,C9769*Dashboard!$E$11*Dashboard!$E$10*SQRT(Dashboard!$D$12/365),0)</f>
        <v>-1526750.416154467</v>
      </c>
      <c r="F9769" s="3">
        <f>D9769+IF(Dashboard!$I$3,E9769,0)</f>
        <v>-1413670.7943570889</v>
      </c>
      <c r="G9769" s="3">
        <f>IF(Dashboard!$I$4, ('Lookups and Calculations'!$F$9) / (1 - 'Lookups and Calculations'!$F$10), 'Lookups and Calculations'!$F$9)</f>
        <v>1951878.888340465</v>
      </c>
      <c r="H9769" s="12">
        <f t="shared" si="304"/>
        <v>0</v>
      </c>
      <c r="I9769" s="12">
        <f t="shared" si="305"/>
        <v>0</v>
      </c>
      <c r="J9769" s="13">
        <f>(1 - Dashboard!$I$9) * H9769 * Dashboard!$I$8 * 'Lookups and Calculations'!$F$12</f>
        <v>0</v>
      </c>
      <c r="K9769" s="12">
        <f>(1 - Dashboard!$I$11) * I9769 * Dashboard!$I$10 * 'Lookups and Calculations'!$F$12</f>
        <v>0</v>
      </c>
      <c r="L9769" s="12">
        <f>(H9769 - I9769) * Dashboard!$I$13 * (Dashboard!$D$12 / 365) * 'Lookups and Calculations'!$F$12</f>
        <v>0</v>
      </c>
      <c r="M9769" s="3">
        <f>(G9769*2) * Dashboard!$I$13 * (Dashboard!$D$12 / 365) * 'Lookups and Calculations'!$F$12</f>
        <v>1602.0878730267946</v>
      </c>
      <c r="N9769" s="12">
        <f>H9769 * Dashboard!$I$14 * Dashboard!$I$15 * (Dashboard!$D$12 / 365) * 'Lookups and Calculations'!$F$12</f>
        <v>0</v>
      </c>
    </row>
    <row r="9770" spans="1:14" x14ac:dyDescent="0.35">
      <c r="A9770" s="2">
        <v>9769</v>
      </c>
      <c r="B9770" s="11">
        <v>1.3931077411660646</v>
      </c>
      <c r="C9770" s="11">
        <v>-0.19226405661597704</v>
      </c>
      <c r="D9770" s="3">
        <f>B9770*Dashboard!$D$11*Dashboard!$D$10*SQRT(Dashboard!$D$12/365)</f>
        <v>345883.25101397355</v>
      </c>
      <c r="E9770" s="3">
        <f>IF(Dashboard!$I$3,C9770*Dashboard!$E$11*Dashboard!$E$10*SQRT(Dashboard!$D$12/365),0)</f>
        <v>-95471.319253177004</v>
      </c>
      <c r="F9770" s="3">
        <f>D9770+IF(Dashboard!$I$3,E9770,0)</f>
        <v>250411.93176079655</v>
      </c>
      <c r="G9770" s="3">
        <f>IF(Dashboard!$I$4, ('Lookups and Calculations'!$F$9) / (1 - 'Lookups and Calculations'!$F$10), 'Lookups and Calculations'!$F$9)</f>
        <v>1951878.888340465</v>
      </c>
      <c r="H9770" s="12">
        <f t="shared" si="304"/>
        <v>0</v>
      </c>
      <c r="I9770" s="12">
        <f t="shared" si="305"/>
        <v>0</v>
      </c>
      <c r="J9770" s="13">
        <f>(1 - Dashboard!$I$9) * H9770 * Dashboard!$I$8 * 'Lookups and Calculations'!$F$12</f>
        <v>0</v>
      </c>
      <c r="K9770" s="12">
        <f>(1 - Dashboard!$I$11) * I9770 * Dashboard!$I$10 * 'Lookups and Calculations'!$F$12</f>
        <v>0</v>
      </c>
      <c r="L9770" s="12">
        <f>(H9770 - I9770) * Dashboard!$I$13 * (Dashboard!$D$12 / 365) * 'Lookups and Calculations'!$F$12</f>
        <v>0</v>
      </c>
      <c r="M9770" s="3">
        <f>(G9770*2) * Dashboard!$I$13 * (Dashboard!$D$12 / 365) * 'Lookups and Calculations'!$F$12</f>
        <v>1602.0878730267946</v>
      </c>
      <c r="N9770" s="12">
        <f>H9770 * Dashboard!$I$14 * Dashboard!$I$15 * (Dashboard!$D$12 / 365) * 'Lookups and Calculations'!$F$12</f>
        <v>0</v>
      </c>
    </row>
    <row r="9771" spans="1:14" x14ac:dyDescent="0.35">
      <c r="A9771" s="2">
        <v>9770</v>
      </c>
      <c r="B9771" s="11">
        <v>-0.45785953391737583</v>
      </c>
      <c r="C9771" s="11">
        <v>0.88685340035512106</v>
      </c>
      <c r="D9771" s="3">
        <f>B9771*Dashboard!$D$11*Dashboard!$D$10*SQRT(Dashboard!$D$12/365)</f>
        <v>-113678.17392682674</v>
      </c>
      <c r="E9771" s="3">
        <f>IF(Dashboard!$I$3,C9771*Dashboard!$E$11*Dashboard!$E$10*SQRT(Dashboard!$D$12/365),0)</f>
        <v>440379.05787655897</v>
      </c>
      <c r="F9771" s="3">
        <f>D9771+IF(Dashboard!$I$3,E9771,0)</f>
        <v>326700.88394973223</v>
      </c>
      <c r="G9771" s="3">
        <f>IF(Dashboard!$I$4, ('Lookups and Calculations'!$F$9) / (1 - 'Lookups and Calculations'!$F$10), 'Lookups and Calculations'!$F$9)</f>
        <v>1951878.888340465</v>
      </c>
      <c r="H9771" s="12">
        <f t="shared" si="304"/>
        <v>0</v>
      </c>
      <c r="I9771" s="12">
        <f t="shared" si="305"/>
        <v>0</v>
      </c>
      <c r="J9771" s="13">
        <f>(1 - Dashboard!$I$9) * H9771 * Dashboard!$I$8 * 'Lookups and Calculations'!$F$12</f>
        <v>0</v>
      </c>
      <c r="K9771" s="12">
        <f>(1 - Dashboard!$I$11) * I9771 * Dashboard!$I$10 * 'Lookups and Calculations'!$F$12</f>
        <v>0</v>
      </c>
      <c r="L9771" s="12">
        <f>(H9771 - I9771) * Dashboard!$I$13 * (Dashboard!$D$12 / 365) * 'Lookups and Calculations'!$F$12</f>
        <v>0</v>
      </c>
      <c r="M9771" s="3">
        <f>(G9771*2) * Dashboard!$I$13 * (Dashboard!$D$12 / 365) * 'Lookups and Calculations'!$F$12</f>
        <v>1602.0878730267946</v>
      </c>
      <c r="N9771" s="12">
        <f>H9771 * Dashboard!$I$14 * Dashboard!$I$15 * (Dashboard!$D$12 / 365) * 'Lookups and Calculations'!$F$12</f>
        <v>0</v>
      </c>
    </row>
    <row r="9772" spans="1:14" x14ac:dyDescent="0.35">
      <c r="A9772" s="2">
        <v>9771</v>
      </c>
      <c r="B9772" s="11">
        <v>-7.8478504122923495E-2</v>
      </c>
      <c r="C9772" s="11">
        <v>-1.4881300340519452</v>
      </c>
      <c r="D9772" s="3">
        <f>B9772*Dashboard!$D$11*Dashboard!$D$10*SQRT(Dashboard!$D$12/365)</f>
        <v>-19484.781642251008</v>
      </c>
      <c r="E9772" s="3">
        <f>IF(Dashboard!$I$3,C9772*Dashboard!$E$11*Dashboard!$E$10*SQRT(Dashboard!$D$12/365),0)</f>
        <v>-738951.10751245928</v>
      </c>
      <c r="F9772" s="3">
        <f>D9772+IF(Dashboard!$I$3,E9772,0)</f>
        <v>-758435.88915471034</v>
      </c>
      <c r="G9772" s="3">
        <f>IF(Dashboard!$I$4, ('Lookups and Calculations'!$F$9) / (1 - 'Lookups and Calculations'!$F$10), 'Lookups and Calculations'!$F$9)</f>
        <v>1951878.888340465</v>
      </c>
      <c r="H9772" s="12">
        <f t="shared" si="304"/>
        <v>0</v>
      </c>
      <c r="I9772" s="12">
        <f t="shared" si="305"/>
        <v>0</v>
      </c>
      <c r="J9772" s="13">
        <f>(1 - Dashboard!$I$9) * H9772 * Dashboard!$I$8 * 'Lookups and Calculations'!$F$12</f>
        <v>0</v>
      </c>
      <c r="K9772" s="12">
        <f>(1 - Dashboard!$I$11) * I9772 * Dashboard!$I$10 * 'Lookups and Calculations'!$F$12</f>
        <v>0</v>
      </c>
      <c r="L9772" s="12">
        <f>(H9772 - I9772) * Dashboard!$I$13 * (Dashboard!$D$12 / 365) * 'Lookups and Calculations'!$F$12</f>
        <v>0</v>
      </c>
      <c r="M9772" s="3">
        <f>(G9772*2) * Dashboard!$I$13 * (Dashboard!$D$12 / 365) * 'Lookups and Calculations'!$F$12</f>
        <v>1602.0878730267946</v>
      </c>
      <c r="N9772" s="12">
        <f>H9772 * Dashboard!$I$14 * Dashboard!$I$15 * (Dashboard!$D$12 / 365) * 'Lookups and Calculations'!$F$12</f>
        <v>0</v>
      </c>
    </row>
    <row r="9773" spans="1:14" x14ac:dyDescent="0.35">
      <c r="A9773" s="2">
        <v>9772</v>
      </c>
      <c r="B9773" s="11">
        <v>0.67867185173950384</v>
      </c>
      <c r="C9773" s="11">
        <v>0.50808472293080675</v>
      </c>
      <c r="D9773" s="3">
        <f>B9773*Dashboard!$D$11*Dashboard!$D$10*SQRT(Dashboard!$D$12/365)</f>
        <v>168501.84627848596</v>
      </c>
      <c r="E9773" s="3">
        <f>IF(Dashboard!$I$3,C9773*Dashboard!$E$11*Dashboard!$E$10*SQRT(Dashboard!$D$12/365),0)</f>
        <v>252296.34516386295</v>
      </c>
      <c r="F9773" s="3">
        <f>D9773+IF(Dashboard!$I$3,E9773,0)</f>
        <v>420798.19144234888</v>
      </c>
      <c r="G9773" s="3">
        <f>IF(Dashboard!$I$4, ('Lookups and Calculations'!$F$9) / (1 - 'Lookups and Calculations'!$F$10), 'Lookups and Calculations'!$F$9)</f>
        <v>1951878.888340465</v>
      </c>
      <c r="H9773" s="12">
        <f t="shared" si="304"/>
        <v>0</v>
      </c>
      <c r="I9773" s="12">
        <f t="shared" si="305"/>
        <v>0</v>
      </c>
      <c r="J9773" s="13">
        <f>(1 - Dashboard!$I$9) * H9773 * Dashboard!$I$8 * 'Lookups and Calculations'!$F$12</f>
        <v>0</v>
      </c>
      <c r="K9773" s="12">
        <f>(1 - Dashboard!$I$11) * I9773 * Dashboard!$I$10 * 'Lookups and Calculations'!$F$12</f>
        <v>0</v>
      </c>
      <c r="L9773" s="12">
        <f>(H9773 - I9773) * Dashboard!$I$13 * (Dashboard!$D$12 / 365) * 'Lookups and Calculations'!$F$12</f>
        <v>0</v>
      </c>
      <c r="M9773" s="3">
        <f>(G9773*2) * Dashboard!$I$13 * (Dashboard!$D$12 / 365) * 'Lookups and Calculations'!$F$12</f>
        <v>1602.0878730267946</v>
      </c>
      <c r="N9773" s="12">
        <f>H9773 * Dashboard!$I$14 * Dashboard!$I$15 * (Dashboard!$D$12 / 365) * 'Lookups and Calculations'!$F$12</f>
        <v>0</v>
      </c>
    </row>
    <row r="9774" spans="1:14" x14ac:dyDescent="0.35">
      <c r="A9774" s="2">
        <v>9773</v>
      </c>
      <c r="B9774" s="11">
        <v>0.19480768759750702</v>
      </c>
      <c r="C9774" s="11">
        <v>0.61400360933607012</v>
      </c>
      <c r="D9774" s="3">
        <f>B9774*Dashboard!$D$11*Dashboard!$D$10*SQRT(Dashboard!$D$12/365)</f>
        <v>48367.196820212186</v>
      </c>
      <c r="E9774" s="3">
        <f>IF(Dashboard!$I$3,C9774*Dashboard!$E$11*Dashboard!$E$10*SQRT(Dashboard!$D$12/365),0)</f>
        <v>304891.80162578367</v>
      </c>
      <c r="F9774" s="3">
        <f>D9774+IF(Dashboard!$I$3,E9774,0)</f>
        <v>353258.99844599585</v>
      </c>
      <c r="G9774" s="3">
        <f>IF(Dashboard!$I$4, ('Lookups and Calculations'!$F$9) / (1 - 'Lookups and Calculations'!$F$10), 'Lookups and Calculations'!$F$9)</f>
        <v>1951878.888340465</v>
      </c>
      <c r="H9774" s="12">
        <f t="shared" si="304"/>
        <v>0</v>
      </c>
      <c r="I9774" s="12">
        <f t="shared" si="305"/>
        <v>0</v>
      </c>
      <c r="J9774" s="13">
        <f>(1 - Dashboard!$I$9) * H9774 * Dashboard!$I$8 * 'Lookups and Calculations'!$F$12</f>
        <v>0</v>
      </c>
      <c r="K9774" s="12">
        <f>(1 - Dashboard!$I$11) * I9774 * Dashboard!$I$10 * 'Lookups and Calculations'!$F$12</f>
        <v>0</v>
      </c>
      <c r="L9774" s="12">
        <f>(H9774 - I9774) * Dashboard!$I$13 * (Dashboard!$D$12 / 365) * 'Lookups and Calculations'!$F$12</f>
        <v>0</v>
      </c>
      <c r="M9774" s="3">
        <f>(G9774*2) * Dashboard!$I$13 * (Dashboard!$D$12 / 365) * 'Lookups and Calculations'!$F$12</f>
        <v>1602.0878730267946</v>
      </c>
      <c r="N9774" s="12">
        <f>H9774 * Dashboard!$I$14 * Dashboard!$I$15 * (Dashboard!$D$12 / 365) * 'Lookups and Calculations'!$F$12</f>
        <v>0</v>
      </c>
    </row>
    <row r="9775" spans="1:14" x14ac:dyDescent="0.35">
      <c r="A9775" s="2">
        <v>9774</v>
      </c>
      <c r="B9775" s="11">
        <v>-1.6203837649793444</v>
      </c>
      <c r="C9775" s="11">
        <v>-0.9211004855557906</v>
      </c>
      <c r="D9775" s="3">
        <f>B9775*Dashboard!$D$11*Dashboard!$D$10*SQRT(Dashboard!$D$12/365)</f>
        <v>-402311.74370777427</v>
      </c>
      <c r="E9775" s="3">
        <f>IF(Dashboard!$I$3,C9775*Dashboard!$E$11*Dashboard!$E$10*SQRT(Dashboard!$D$12/365),0)</f>
        <v>-457384.91150428361</v>
      </c>
      <c r="F9775" s="3">
        <f>D9775+IF(Dashboard!$I$3,E9775,0)</f>
        <v>-859696.65521205787</v>
      </c>
      <c r="G9775" s="3">
        <f>IF(Dashboard!$I$4, ('Lookups and Calculations'!$F$9) / (1 - 'Lookups and Calculations'!$F$10), 'Lookups and Calculations'!$F$9)</f>
        <v>1951878.888340465</v>
      </c>
      <c r="H9775" s="12">
        <f t="shared" si="304"/>
        <v>0</v>
      </c>
      <c r="I9775" s="12">
        <f t="shared" si="305"/>
        <v>0</v>
      </c>
      <c r="J9775" s="13">
        <f>(1 - Dashboard!$I$9) * H9775 * Dashboard!$I$8 * 'Lookups and Calculations'!$F$12</f>
        <v>0</v>
      </c>
      <c r="K9775" s="12">
        <f>(1 - Dashboard!$I$11) * I9775 * Dashboard!$I$10 * 'Lookups and Calculations'!$F$12</f>
        <v>0</v>
      </c>
      <c r="L9775" s="12">
        <f>(H9775 - I9775) * Dashboard!$I$13 * (Dashboard!$D$12 / 365) * 'Lookups and Calculations'!$F$12</f>
        <v>0</v>
      </c>
      <c r="M9775" s="3">
        <f>(G9775*2) * Dashboard!$I$13 * (Dashboard!$D$12 / 365) * 'Lookups and Calculations'!$F$12</f>
        <v>1602.0878730267946</v>
      </c>
      <c r="N9775" s="12">
        <f>H9775 * Dashboard!$I$14 * Dashboard!$I$15 * (Dashboard!$D$12 / 365) * 'Lookups and Calculations'!$F$12</f>
        <v>0</v>
      </c>
    </row>
    <row r="9776" spans="1:14" x14ac:dyDescent="0.35">
      <c r="A9776" s="2">
        <v>9775</v>
      </c>
      <c r="B9776" s="11">
        <v>-0.80357218636325844</v>
      </c>
      <c r="C9776" s="11">
        <v>0.9194398150345402</v>
      </c>
      <c r="D9776" s="3">
        <f>B9776*Dashboard!$D$11*Dashboard!$D$10*SQRT(Dashboard!$D$12/365)</f>
        <v>-199512.32200539362</v>
      </c>
      <c r="E9776" s="3">
        <f>IF(Dashboard!$I$3,C9776*Dashboard!$E$11*Dashboard!$E$10*SQRT(Dashboard!$D$12/365),0)</f>
        <v>456560.2830828345</v>
      </c>
      <c r="F9776" s="3">
        <f>D9776+IF(Dashboard!$I$3,E9776,0)</f>
        <v>257047.96107744088</v>
      </c>
      <c r="G9776" s="3">
        <f>IF(Dashboard!$I$4, ('Lookups and Calculations'!$F$9) / (1 - 'Lookups and Calculations'!$F$10), 'Lookups and Calculations'!$F$9)</f>
        <v>1951878.888340465</v>
      </c>
      <c r="H9776" s="12">
        <f t="shared" si="304"/>
        <v>0</v>
      </c>
      <c r="I9776" s="12">
        <f t="shared" si="305"/>
        <v>0</v>
      </c>
      <c r="J9776" s="13">
        <f>(1 - Dashboard!$I$9) * H9776 * Dashboard!$I$8 * 'Lookups and Calculations'!$F$12</f>
        <v>0</v>
      </c>
      <c r="K9776" s="12">
        <f>(1 - Dashboard!$I$11) * I9776 * Dashboard!$I$10 * 'Lookups and Calculations'!$F$12</f>
        <v>0</v>
      </c>
      <c r="L9776" s="12">
        <f>(H9776 - I9776) * Dashboard!$I$13 * (Dashboard!$D$12 / 365) * 'Lookups and Calculations'!$F$12</f>
        <v>0</v>
      </c>
      <c r="M9776" s="3">
        <f>(G9776*2) * Dashboard!$I$13 * (Dashboard!$D$12 / 365) * 'Lookups and Calculations'!$F$12</f>
        <v>1602.0878730267946</v>
      </c>
      <c r="N9776" s="12">
        <f>H9776 * Dashboard!$I$14 * Dashboard!$I$15 * (Dashboard!$D$12 / 365) * 'Lookups and Calculations'!$F$12</f>
        <v>0</v>
      </c>
    </row>
    <row r="9777" spans="1:14" x14ac:dyDescent="0.35">
      <c r="A9777" s="2">
        <v>9776</v>
      </c>
      <c r="B9777" s="11">
        <v>-1.5875979328086212</v>
      </c>
      <c r="C9777" s="11">
        <v>0.2294838270447403</v>
      </c>
      <c r="D9777" s="3">
        <f>B9777*Dashboard!$D$11*Dashboard!$D$10*SQRT(Dashboard!$D$12/365)</f>
        <v>-394171.61937760841</v>
      </c>
      <c r="E9777" s="3">
        <f>IF(Dashboard!$I$3,C9777*Dashboard!$E$11*Dashboard!$E$10*SQRT(Dashboard!$D$12/365),0)</f>
        <v>113953.29996074065</v>
      </c>
      <c r="F9777" s="3">
        <f>D9777+IF(Dashboard!$I$3,E9777,0)</f>
        <v>-280218.31941686774</v>
      </c>
      <c r="G9777" s="3">
        <f>IF(Dashboard!$I$4, ('Lookups and Calculations'!$F$9) / (1 - 'Lookups and Calculations'!$F$10), 'Lookups and Calculations'!$F$9)</f>
        <v>1951878.888340465</v>
      </c>
      <c r="H9777" s="12">
        <f t="shared" si="304"/>
        <v>0</v>
      </c>
      <c r="I9777" s="12">
        <f t="shared" si="305"/>
        <v>0</v>
      </c>
      <c r="J9777" s="13">
        <f>(1 - Dashboard!$I$9) * H9777 * Dashboard!$I$8 * 'Lookups and Calculations'!$F$12</f>
        <v>0</v>
      </c>
      <c r="K9777" s="12">
        <f>(1 - Dashboard!$I$11) * I9777 * Dashboard!$I$10 * 'Lookups and Calculations'!$F$12</f>
        <v>0</v>
      </c>
      <c r="L9777" s="12">
        <f>(H9777 - I9777) * Dashboard!$I$13 * (Dashboard!$D$12 / 365) * 'Lookups and Calculations'!$F$12</f>
        <v>0</v>
      </c>
      <c r="M9777" s="3">
        <f>(G9777*2) * Dashboard!$I$13 * (Dashboard!$D$12 / 365) * 'Lookups and Calculations'!$F$12</f>
        <v>1602.0878730267946</v>
      </c>
      <c r="N9777" s="12">
        <f>H9777 * Dashboard!$I$14 * Dashboard!$I$15 * (Dashboard!$D$12 / 365) * 'Lookups and Calculations'!$F$12</f>
        <v>0</v>
      </c>
    </row>
    <row r="9778" spans="1:14" x14ac:dyDescent="0.35">
      <c r="A9778" s="2">
        <v>9777</v>
      </c>
      <c r="B9778" s="11">
        <v>1.6929890125718263</v>
      </c>
      <c r="C9778" s="11">
        <v>1.2650930750313856</v>
      </c>
      <c r="D9778" s="3">
        <f>B9778*Dashboard!$D$11*Dashboard!$D$10*SQRT(Dashboard!$D$12/365)</f>
        <v>420338.30284306547</v>
      </c>
      <c r="E9778" s="3">
        <f>IF(Dashboard!$I$3,C9778*Dashboard!$E$11*Dashboard!$E$10*SQRT(Dashboard!$D$12/365),0)</f>
        <v>628199.08711563132</v>
      </c>
      <c r="F9778" s="3">
        <f>D9778+IF(Dashboard!$I$3,E9778,0)</f>
        <v>1048537.3899586968</v>
      </c>
      <c r="G9778" s="3">
        <f>IF(Dashboard!$I$4, ('Lookups and Calculations'!$F$9) / (1 - 'Lookups and Calculations'!$F$10), 'Lookups and Calculations'!$F$9)</f>
        <v>1951878.888340465</v>
      </c>
      <c r="H9778" s="12">
        <f t="shared" si="304"/>
        <v>0</v>
      </c>
      <c r="I9778" s="12">
        <f t="shared" si="305"/>
        <v>0</v>
      </c>
      <c r="J9778" s="13">
        <f>(1 - Dashboard!$I$9) * H9778 * Dashboard!$I$8 * 'Lookups and Calculations'!$F$12</f>
        <v>0</v>
      </c>
      <c r="K9778" s="12">
        <f>(1 - Dashboard!$I$11) * I9778 * Dashboard!$I$10 * 'Lookups and Calculations'!$F$12</f>
        <v>0</v>
      </c>
      <c r="L9778" s="12">
        <f>(H9778 - I9778) * Dashboard!$I$13 * (Dashboard!$D$12 / 365) * 'Lookups and Calculations'!$F$12</f>
        <v>0</v>
      </c>
      <c r="M9778" s="3">
        <f>(G9778*2) * Dashboard!$I$13 * (Dashboard!$D$12 / 365) * 'Lookups and Calculations'!$F$12</f>
        <v>1602.0878730267946</v>
      </c>
      <c r="N9778" s="12">
        <f>H9778 * Dashboard!$I$14 * Dashboard!$I$15 * (Dashboard!$D$12 / 365) * 'Lookups and Calculations'!$F$12</f>
        <v>0</v>
      </c>
    </row>
    <row r="9779" spans="1:14" x14ac:dyDescent="0.35">
      <c r="A9779" s="2">
        <v>9778</v>
      </c>
      <c r="B9779" s="11">
        <v>-1.0170566176368787</v>
      </c>
      <c r="C9779" s="11">
        <v>0.16716958634692908</v>
      </c>
      <c r="D9779" s="3">
        <f>B9779*Dashboard!$D$11*Dashboard!$D$10*SQRT(Dashboard!$D$12/365)</f>
        <v>-252516.61373948635</v>
      </c>
      <c r="E9779" s="3">
        <f>IF(Dashboard!$I$3,C9779*Dashboard!$E$11*Dashboard!$E$10*SQRT(Dashboard!$D$12/365),0)</f>
        <v>83010.320433564324</v>
      </c>
      <c r="F9779" s="3">
        <f>D9779+IF(Dashboard!$I$3,E9779,0)</f>
        <v>-169506.29330592201</v>
      </c>
      <c r="G9779" s="3">
        <f>IF(Dashboard!$I$4, ('Lookups and Calculations'!$F$9) / (1 - 'Lookups and Calculations'!$F$10), 'Lookups and Calculations'!$F$9)</f>
        <v>1951878.888340465</v>
      </c>
      <c r="H9779" s="12">
        <f t="shared" si="304"/>
        <v>0</v>
      </c>
      <c r="I9779" s="12">
        <f t="shared" si="305"/>
        <v>0</v>
      </c>
      <c r="J9779" s="13">
        <f>(1 - Dashboard!$I$9) * H9779 * Dashboard!$I$8 * 'Lookups and Calculations'!$F$12</f>
        <v>0</v>
      </c>
      <c r="K9779" s="12">
        <f>(1 - Dashboard!$I$11) * I9779 * Dashboard!$I$10 * 'Lookups and Calculations'!$F$12</f>
        <v>0</v>
      </c>
      <c r="L9779" s="12">
        <f>(H9779 - I9779) * Dashboard!$I$13 * (Dashboard!$D$12 / 365) * 'Lookups and Calculations'!$F$12</f>
        <v>0</v>
      </c>
      <c r="M9779" s="3">
        <f>(G9779*2) * Dashboard!$I$13 * (Dashboard!$D$12 / 365) * 'Lookups and Calculations'!$F$12</f>
        <v>1602.0878730267946</v>
      </c>
      <c r="N9779" s="12">
        <f>H9779 * Dashboard!$I$14 * Dashboard!$I$15 * (Dashboard!$D$12 / 365) * 'Lookups and Calculations'!$F$12</f>
        <v>0</v>
      </c>
    </row>
    <row r="9780" spans="1:14" x14ac:dyDescent="0.35">
      <c r="A9780" s="2">
        <v>9779</v>
      </c>
      <c r="B9780" s="11">
        <v>-8.6257280487882906E-2</v>
      </c>
      <c r="C9780" s="11">
        <v>-0.52075303455607769</v>
      </c>
      <c r="D9780" s="3">
        <f>B9780*Dashboard!$D$11*Dashboard!$D$10*SQRT(Dashboard!$D$12/365)</f>
        <v>-21416.109979979406</v>
      </c>
      <c r="E9780" s="3">
        <f>IF(Dashboard!$I$3,C9780*Dashboard!$E$11*Dashboard!$E$10*SQRT(Dashboard!$D$12/365),0)</f>
        <v>-258586.96674369738</v>
      </c>
      <c r="F9780" s="3">
        <f>D9780+IF(Dashboard!$I$3,E9780,0)</f>
        <v>-280003.07672367682</v>
      </c>
      <c r="G9780" s="3">
        <f>IF(Dashboard!$I$4, ('Lookups and Calculations'!$F$9) / (1 - 'Lookups and Calculations'!$F$10), 'Lookups and Calculations'!$F$9)</f>
        <v>1951878.888340465</v>
      </c>
      <c r="H9780" s="12">
        <f t="shared" si="304"/>
        <v>0</v>
      </c>
      <c r="I9780" s="12">
        <f t="shared" si="305"/>
        <v>0</v>
      </c>
      <c r="J9780" s="13">
        <f>(1 - Dashboard!$I$9) * H9780 * Dashboard!$I$8 * 'Lookups and Calculations'!$F$12</f>
        <v>0</v>
      </c>
      <c r="K9780" s="12">
        <f>(1 - Dashboard!$I$11) * I9780 * Dashboard!$I$10 * 'Lookups and Calculations'!$F$12</f>
        <v>0</v>
      </c>
      <c r="L9780" s="12">
        <f>(H9780 - I9780) * Dashboard!$I$13 * (Dashboard!$D$12 / 365) * 'Lookups and Calculations'!$F$12</f>
        <v>0</v>
      </c>
      <c r="M9780" s="3">
        <f>(G9780*2) * Dashboard!$I$13 * (Dashboard!$D$12 / 365) * 'Lookups and Calculations'!$F$12</f>
        <v>1602.0878730267946</v>
      </c>
      <c r="N9780" s="12">
        <f>H9780 * Dashboard!$I$14 * Dashboard!$I$15 * (Dashboard!$D$12 / 365) * 'Lookups and Calculations'!$F$12</f>
        <v>0</v>
      </c>
    </row>
    <row r="9781" spans="1:14" x14ac:dyDescent="0.35">
      <c r="A9781" s="2">
        <v>9780</v>
      </c>
      <c r="B9781" s="11">
        <v>-0.30103125625896021</v>
      </c>
      <c r="C9781" s="11">
        <v>0.89982629256844215</v>
      </c>
      <c r="D9781" s="3">
        <f>B9781*Dashboard!$D$11*Dashboard!$D$10*SQRT(Dashboard!$D$12/365)</f>
        <v>-74740.572099985162</v>
      </c>
      <c r="E9781" s="3">
        <f>IF(Dashboard!$I$3,C9781*Dashboard!$E$11*Dashboard!$E$10*SQRT(Dashboard!$D$12/365),0)</f>
        <v>446820.92306932795</v>
      </c>
      <c r="F9781" s="3">
        <f>D9781+IF(Dashboard!$I$3,E9781,0)</f>
        <v>372080.35096934281</v>
      </c>
      <c r="G9781" s="3">
        <f>IF(Dashboard!$I$4, ('Lookups and Calculations'!$F$9) / (1 - 'Lookups and Calculations'!$F$10), 'Lookups and Calculations'!$F$9)</f>
        <v>1951878.888340465</v>
      </c>
      <c r="H9781" s="12">
        <f t="shared" si="304"/>
        <v>0</v>
      </c>
      <c r="I9781" s="12">
        <f t="shared" si="305"/>
        <v>0</v>
      </c>
      <c r="J9781" s="13">
        <f>(1 - Dashboard!$I$9) * H9781 * Dashboard!$I$8 * 'Lookups and Calculations'!$F$12</f>
        <v>0</v>
      </c>
      <c r="K9781" s="12">
        <f>(1 - Dashboard!$I$11) * I9781 * Dashboard!$I$10 * 'Lookups and Calculations'!$F$12</f>
        <v>0</v>
      </c>
      <c r="L9781" s="12">
        <f>(H9781 - I9781) * Dashboard!$I$13 * (Dashboard!$D$12 / 365) * 'Lookups and Calculations'!$F$12</f>
        <v>0</v>
      </c>
      <c r="M9781" s="3">
        <f>(G9781*2) * Dashboard!$I$13 * (Dashboard!$D$12 / 365) * 'Lookups and Calculations'!$F$12</f>
        <v>1602.0878730267946</v>
      </c>
      <c r="N9781" s="12">
        <f>H9781 * Dashboard!$I$14 * Dashboard!$I$15 * (Dashboard!$D$12 / 365) * 'Lookups and Calculations'!$F$12</f>
        <v>0</v>
      </c>
    </row>
    <row r="9782" spans="1:14" x14ac:dyDescent="0.35">
      <c r="A9782" s="2">
        <v>9781</v>
      </c>
      <c r="B9782" s="11">
        <v>-0.93703425983535726</v>
      </c>
      <c r="C9782" s="11">
        <v>-1.614359986390848</v>
      </c>
      <c r="D9782" s="3">
        <f>B9782*Dashboard!$D$11*Dashboard!$D$10*SQRT(Dashboard!$D$12/365)</f>
        <v>-232648.52137857088</v>
      </c>
      <c r="E9782" s="3">
        <f>IF(Dashboard!$I$3,C9782*Dashboard!$E$11*Dashboard!$E$10*SQRT(Dashboard!$D$12/365),0)</f>
        <v>-801632.29863666266</v>
      </c>
      <c r="F9782" s="3">
        <f>D9782+IF(Dashboard!$I$3,E9782,0)</f>
        <v>-1034280.8200152335</v>
      </c>
      <c r="G9782" s="3">
        <f>IF(Dashboard!$I$4, ('Lookups and Calculations'!$F$9) / (1 - 'Lookups and Calculations'!$F$10), 'Lookups and Calculations'!$F$9)</f>
        <v>1951878.888340465</v>
      </c>
      <c r="H9782" s="12">
        <f t="shared" si="304"/>
        <v>0</v>
      </c>
      <c r="I9782" s="12">
        <f t="shared" si="305"/>
        <v>0</v>
      </c>
      <c r="J9782" s="13">
        <f>(1 - Dashboard!$I$9) * H9782 * Dashboard!$I$8 * 'Lookups and Calculations'!$F$12</f>
        <v>0</v>
      </c>
      <c r="K9782" s="12">
        <f>(1 - Dashboard!$I$11) * I9782 * Dashboard!$I$10 * 'Lookups and Calculations'!$F$12</f>
        <v>0</v>
      </c>
      <c r="L9782" s="12">
        <f>(H9782 - I9782) * Dashboard!$I$13 * (Dashboard!$D$12 / 365) * 'Lookups and Calculations'!$F$12</f>
        <v>0</v>
      </c>
      <c r="M9782" s="3">
        <f>(G9782*2) * Dashboard!$I$13 * (Dashboard!$D$12 / 365) * 'Lookups and Calculations'!$F$12</f>
        <v>1602.0878730267946</v>
      </c>
      <c r="N9782" s="12">
        <f>H9782 * Dashboard!$I$14 * Dashboard!$I$15 * (Dashboard!$D$12 / 365) * 'Lookups and Calculations'!$F$12</f>
        <v>0</v>
      </c>
    </row>
    <row r="9783" spans="1:14" x14ac:dyDescent="0.35">
      <c r="A9783" s="2">
        <v>9782</v>
      </c>
      <c r="B9783" s="11">
        <v>0.6473832511701707</v>
      </c>
      <c r="C9783" s="11">
        <v>-1.0775379940391103</v>
      </c>
      <c r="D9783" s="3">
        <f>B9783*Dashboard!$D$11*Dashboard!$D$10*SQRT(Dashboard!$D$12/365)</f>
        <v>160733.4572552937</v>
      </c>
      <c r="E9783" s="3">
        <f>IF(Dashboard!$I$3,C9783*Dashboard!$E$11*Dashboard!$E$10*SQRT(Dashboard!$D$12/365),0)</f>
        <v>-535066.07343573065</v>
      </c>
      <c r="F9783" s="3">
        <f>D9783+IF(Dashboard!$I$3,E9783,0)</f>
        <v>-374332.61618043692</v>
      </c>
      <c r="G9783" s="3">
        <f>IF(Dashboard!$I$4, ('Lookups and Calculations'!$F$9) / (1 - 'Lookups and Calculations'!$F$10), 'Lookups and Calculations'!$F$9)</f>
        <v>1951878.888340465</v>
      </c>
      <c r="H9783" s="12">
        <f t="shared" si="304"/>
        <v>0</v>
      </c>
      <c r="I9783" s="12">
        <f t="shared" si="305"/>
        <v>0</v>
      </c>
      <c r="J9783" s="13">
        <f>(1 - Dashboard!$I$9) * H9783 * Dashboard!$I$8 * 'Lookups and Calculations'!$F$12</f>
        <v>0</v>
      </c>
      <c r="K9783" s="12">
        <f>(1 - Dashboard!$I$11) * I9783 * Dashboard!$I$10 * 'Lookups and Calculations'!$F$12</f>
        <v>0</v>
      </c>
      <c r="L9783" s="12">
        <f>(H9783 - I9783) * Dashboard!$I$13 * (Dashboard!$D$12 / 365) * 'Lookups and Calculations'!$F$12</f>
        <v>0</v>
      </c>
      <c r="M9783" s="3">
        <f>(G9783*2) * Dashboard!$I$13 * (Dashboard!$D$12 / 365) * 'Lookups and Calculations'!$F$12</f>
        <v>1602.0878730267946</v>
      </c>
      <c r="N9783" s="12">
        <f>H9783 * Dashboard!$I$14 * Dashboard!$I$15 * (Dashboard!$D$12 / 365) * 'Lookups and Calculations'!$F$12</f>
        <v>0</v>
      </c>
    </row>
    <row r="9784" spans="1:14" x14ac:dyDescent="0.35">
      <c r="A9784" s="2">
        <v>9783</v>
      </c>
      <c r="B9784" s="11">
        <v>-0.70791803760602379</v>
      </c>
      <c r="C9784" s="11">
        <v>2.3234284898077049</v>
      </c>
      <c r="D9784" s="3">
        <f>B9784*Dashboard!$D$11*Dashboard!$D$10*SQRT(Dashboard!$D$12/365)</f>
        <v>-175763.14097117333</v>
      </c>
      <c r="E9784" s="3">
        <f>IF(Dashboard!$I$3,C9784*Dashboard!$E$11*Dashboard!$E$10*SQRT(Dashboard!$D$12/365),0)</f>
        <v>1153729.8599468181</v>
      </c>
      <c r="F9784" s="3">
        <f>D9784+IF(Dashboard!$I$3,E9784,0)</f>
        <v>977966.71897564479</v>
      </c>
      <c r="G9784" s="3">
        <f>IF(Dashboard!$I$4, ('Lookups and Calculations'!$F$9) / (1 - 'Lookups and Calculations'!$F$10), 'Lookups and Calculations'!$F$9)</f>
        <v>1951878.888340465</v>
      </c>
      <c r="H9784" s="12">
        <f t="shared" si="304"/>
        <v>0</v>
      </c>
      <c r="I9784" s="12">
        <f t="shared" si="305"/>
        <v>0</v>
      </c>
      <c r="J9784" s="13">
        <f>(1 - Dashboard!$I$9) * H9784 * Dashboard!$I$8 * 'Lookups and Calculations'!$F$12</f>
        <v>0</v>
      </c>
      <c r="K9784" s="12">
        <f>(1 - Dashboard!$I$11) * I9784 * Dashboard!$I$10 * 'Lookups and Calculations'!$F$12</f>
        <v>0</v>
      </c>
      <c r="L9784" s="12">
        <f>(H9784 - I9784) * Dashboard!$I$13 * (Dashboard!$D$12 / 365) * 'Lookups and Calculations'!$F$12</f>
        <v>0</v>
      </c>
      <c r="M9784" s="3">
        <f>(G9784*2) * Dashboard!$I$13 * (Dashboard!$D$12 / 365) * 'Lookups and Calculations'!$F$12</f>
        <v>1602.0878730267946</v>
      </c>
      <c r="N9784" s="12">
        <f>H9784 * Dashboard!$I$14 * Dashboard!$I$15 * (Dashboard!$D$12 / 365) * 'Lookups and Calculations'!$F$12</f>
        <v>0</v>
      </c>
    </row>
    <row r="9785" spans="1:14" x14ac:dyDescent="0.35">
      <c r="A9785" s="2">
        <v>9784</v>
      </c>
      <c r="B9785" s="11">
        <v>0.78910974003321821</v>
      </c>
      <c r="C9785" s="11">
        <v>0.51962237846540593</v>
      </c>
      <c r="D9785" s="3">
        <f>B9785*Dashboard!$D$11*Dashboard!$D$10*SQRT(Dashboard!$D$12/365)</f>
        <v>195921.56028149254</v>
      </c>
      <c r="E9785" s="3">
        <f>IF(Dashboard!$I$3,C9785*Dashboard!$E$11*Dashboard!$E$10*SQRT(Dashboard!$D$12/365),0)</f>
        <v>258025.52416052294</v>
      </c>
      <c r="F9785" s="3">
        <f>D9785+IF(Dashboard!$I$3,E9785,0)</f>
        <v>453947.0844420155</v>
      </c>
      <c r="G9785" s="3">
        <f>IF(Dashboard!$I$4, ('Lookups and Calculations'!$F$9) / (1 - 'Lookups and Calculations'!$F$10), 'Lookups and Calculations'!$F$9)</f>
        <v>1951878.888340465</v>
      </c>
      <c r="H9785" s="12">
        <f t="shared" si="304"/>
        <v>0</v>
      </c>
      <c r="I9785" s="12">
        <f t="shared" si="305"/>
        <v>0</v>
      </c>
      <c r="J9785" s="13">
        <f>(1 - Dashboard!$I$9) * H9785 * Dashboard!$I$8 * 'Lookups and Calculations'!$F$12</f>
        <v>0</v>
      </c>
      <c r="K9785" s="12">
        <f>(1 - Dashboard!$I$11) * I9785 * Dashboard!$I$10 * 'Lookups and Calculations'!$F$12</f>
        <v>0</v>
      </c>
      <c r="L9785" s="12">
        <f>(H9785 - I9785) * Dashboard!$I$13 * (Dashboard!$D$12 / 365) * 'Lookups and Calculations'!$F$12</f>
        <v>0</v>
      </c>
      <c r="M9785" s="3">
        <f>(G9785*2) * Dashboard!$I$13 * (Dashboard!$D$12 / 365) * 'Lookups and Calculations'!$F$12</f>
        <v>1602.0878730267946</v>
      </c>
      <c r="N9785" s="12">
        <f>H9785 * Dashboard!$I$14 * Dashboard!$I$15 * (Dashboard!$D$12 / 365) * 'Lookups and Calculations'!$F$12</f>
        <v>0</v>
      </c>
    </row>
    <row r="9786" spans="1:14" x14ac:dyDescent="0.35">
      <c r="A9786" s="2">
        <v>9785</v>
      </c>
      <c r="B9786" s="11">
        <v>0.67507564014159849</v>
      </c>
      <c r="C9786" s="11">
        <v>-1.009597616032945</v>
      </c>
      <c r="D9786" s="3">
        <f>B9786*Dashboard!$D$11*Dashboard!$D$10*SQRT(Dashboard!$D$12/365)</f>
        <v>167608.97250996</v>
      </c>
      <c r="E9786" s="3">
        <f>IF(Dashboard!$I$3,C9786*Dashboard!$E$11*Dashboard!$E$10*SQRT(Dashboard!$D$12/365),0)</f>
        <v>-501329.35928866663</v>
      </c>
      <c r="F9786" s="3">
        <f>D9786+IF(Dashboard!$I$3,E9786,0)</f>
        <v>-333720.38677870663</v>
      </c>
      <c r="G9786" s="3">
        <f>IF(Dashboard!$I$4, ('Lookups and Calculations'!$F$9) / (1 - 'Lookups and Calculations'!$F$10), 'Lookups and Calculations'!$F$9)</f>
        <v>1951878.888340465</v>
      </c>
      <c r="H9786" s="12">
        <f t="shared" si="304"/>
        <v>0</v>
      </c>
      <c r="I9786" s="12">
        <f t="shared" si="305"/>
        <v>0</v>
      </c>
      <c r="J9786" s="13">
        <f>(1 - Dashboard!$I$9) * H9786 * Dashboard!$I$8 * 'Lookups and Calculations'!$F$12</f>
        <v>0</v>
      </c>
      <c r="K9786" s="12">
        <f>(1 - Dashboard!$I$11) * I9786 * Dashboard!$I$10 * 'Lookups and Calculations'!$F$12</f>
        <v>0</v>
      </c>
      <c r="L9786" s="12">
        <f>(H9786 - I9786) * Dashboard!$I$13 * (Dashboard!$D$12 / 365) * 'Lookups and Calculations'!$F$12</f>
        <v>0</v>
      </c>
      <c r="M9786" s="3">
        <f>(G9786*2) * Dashboard!$I$13 * (Dashboard!$D$12 / 365) * 'Lookups and Calculations'!$F$12</f>
        <v>1602.0878730267946</v>
      </c>
      <c r="N9786" s="12">
        <f>H9786 * Dashboard!$I$14 * Dashboard!$I$15 * (Dashboard!$D$12 / 365) * 'Lookups and Calculations'!$F$12</f>
        <v>0</v>
      </c>
    </row>
    <row r="9787" spans="1:14" x14ac:dyDescent="0.35">
      <c r="A9787" s="2">
        <v>9786</v>
      </c>
      <c r="B9787" s="11">
        <v>-0.1503336452979317</v>
      </c>
      <c r="C9787" s="11">
        <v>4.7367076384896081E-2</v>
      </c>
      <c r="D9787" s="3">
        <f>B9787*Dashboard!$D$11*Dashboard!$D$10*SQRT(Dashboard!$D$12/365)</f>
        <v>-37325.10303108838</v>
      </c>
      <c r="E9787" s="3">
        <f>IF(Dashboard!$I$3,C9787*Dashboard!$E$11*Dashboard!$E$10*SQRT(Dashboard!$D$12/365),0)</f>
        <v>23520.762805210896</v>
      </c>
      <c r="F9787" s="3">
        <f>D9787+IF(Dashboard!$I$3,E9787,0)</f>
        <v>-13804.340225877484</v>
      </c>
      <c r="G9787" s="3">
        <f>IF(Dashboard!$I$4, ('Lookups and Calculations'!$F$9) / (1 - 'Lookups and Calculations'!$F$10), 'Lookups and Calculations'!$F$9)</f>
        <v>1951878.888340465</v>
      </c>
      <c r="H9787" s="12">
        <f t="shared" si="304"/>
        <v>0</v>
      </c>
      <c r="I9787" s="12">
        <f t="shared" si="305"/>
        <v>0</v>
      </c>
      <c r="J9787" s="13">
        <f>(1 - Dashboard!$I$9) * H9787 * Dashboard!$I$8 * 'Lookups and Calculations'!$F$12</f>
        <v>0</v>
      </c>
      <c r="K9787" s="12">
        <f>(1 - Dashboard!$I$11) * I9787 * Dashboard!$I$10 * 'Lookups and Calculations'!$F$12</f>
        <v>0</v>
      </c>
      <c r="L9787" s="12">
        <f>(H9787 - I9787) * Dashboard!$I$13 * (Dashboard!$D$12 / 365) * 'Lookups and Calculations'!$F$12</f>
        <v>0</v>
      </c>
      <c r="M9787" s="3">
        <f>(G9787*2) * Dashboard!$I$13 * (Dashboard!$D$12 / 365) * 'Lookups and Calculations'!$F$12</f>
        <v>1602.0878730267946</v>
      </c>
      <c r="N9787" s="12">
        <f>H9787 * Dashboard!$I$14 * Dashboard!$I$15 * (Dashboard!$D$12 / 365) * 'Lookups and Calculations'!$F$12</f>
        <v>0</v>
      </c>
    </row>
    <row r="9788" spans="1:14" x14ac:dyDescent="0.35">
      <c r="A9788" s="2">
        <v>9787</v>
      </c>
      <c r="B9788" s="11">
        <v>-0.91766899264630453</v>
      </c>
      <c r="C9788" s="11">
        <v>-0.13550377092130506</v>
      </c>
      <c r="D9788" s="3">
        <f>B9788*Dashboard!$D$11*Dashboard!$D$10*SQRT(Dashboard!$D$12/365)</f>
        <v>-227840.4786305654</v>
      </c>
      <c r="E9788" s="3">
        <f>IF(Dashboard!$I$3,C9788*Dashboard!$E$11*Dashboard!$E$10*SQRT(Dashboard!$D$12/365),0)</f>
        <v>-67286.231245379036</v>
      </c>
      <c r="F9788" s="3">
        <f>D9788+IF(Dashboard!$I$3,E9788,0)</f>
        <v>-295126.70987594442</v>
      </c>
      <c r="G9788" s="3">
        <f>IF(Dashboard!$I$4, ('Lookups and Calculations'!$F$9) / (1 - 'Lookups and Calculations'!$F$10), 'Lookups and Calculations'!$F$9)</f>
        <v>1951878.888340465</v>
      </c>
      <c r="H9788" s="12">
        <f t="shared" si="304"/>
        <v>0</v>
      </c>
      <c r="I9788" s="12">
        <f t="shared" si="305"/>
        <v>0</v>
      </c>
      <c r="J9788" s="13">
        <f>(1 - Dashboard!$I$9) * H9788 * Dashboard!$I$8 * 'Lookups and Calculations'!$F$12</f>
        <v>0</v>
      </c>
      <c r="K9788" s="12">
        <f>(1 - Dashboard!$I$11) * I9788 * Dashboard!$I$10 * 'Lookups and Calculations'!$F$12</f>
        <v>0</v>
      </c>
      <c r="L9788" s="12">
        <f>(H9788 - I9788) * Dashboard!$I$13 * (Dashboard!$D$12 / 365) * 'Lookups and Calculations'!$F$12</f>
        <v>0</v>
      </c>
      <c r="M9788" s="3">
        <f>(G9788*2) * Dashboard!$I$13 * (Dashboard!$D$12 / 365) * 'Lookups and Calculations'!$F$12</f>
        <v>1602.0878730267946</v>
      </c>
      <c r="N9788" s="12">
        <f>H9788 * Dashboard!$I$14 * Dashboard!$I$15 * (Dashboard!$D$12 / 365) * 'Lookups and Calculations'!$F$12</f>
        <v>0</v>
      </c>
    </row>
    <row r="9789" spans="1:14" x14ac:dyDescent="0.35">
      <c r="A9789" s="2">
        <v>9788</v>
      </c>
      <c r="B9789" s="11">
        <v>-1.3482763725757678</v>
      </c>
      <c r="C9789" s="11">
        <v>-0.61335538353236585</v>
      </c>
      <c r="D9789" s="3">
        <f>B9789*Dashboard!$D$11*Dashboard!$D$10*SQRT(Dashboard!$D$12/365)</f>
        <v>-334752.43962214369</v>
      </c>
      <c r="E9789" s="3">
        <f>IF(Dashboard!$I$3,C9789*Dashboard!$E$11*Dashboard!$E$10*SQRT(Dashboard!$D$12/365),0)</f>
        <v>-304569.91633040993</v>
      </c>
      <c r="F9789" s="3">
        <f>D9789+IF(Dashboard!$I$3,E9789,0)</f>
        <v>-639322.35595255368</v>
      </c>
      <c r="G9789" s="3">
        <f>IF(Dashboard!$I$4, ('Lookups and Calculations'!$F$9) / (1 - 'Lookups and Calculations'!$F$10), 'Lookups and Calculations'!$F$9)</f>
        <v>1951878.888340465</v>
      </c>
      <c r="H9789" s="12">
        <f t="shared" si="304"/>
        <v>0</v>
      </c>
      <c r="I9789" s="12">
        <f t="shared" si="305"/>
        <v>0</v>
      </c>
      <c r="J9789" s="13">
        <f>(1 - Dashboard!$I$9) * H9789 * Dashboard!$I$8 * 'Lookups and Calculations'!$F$12</f>
        <v>0</v>
      </c>
      <c r="K9789" s="12">
        <f>(1 - Dashboard!$I$11) * I9789 * Dashboard!$I$10 * 'Lookups and Calculations'!$F$12</f>
        <v>0</v>
      </c>
      <c r="L9789" s="12">
        <f>(H9789 - I9789) * Dashboard!$I$13 * (Dashboard!$D$12 / 365) * 'Lookups and Calculations'!$F$12</f>
        <v>0</v>
      </c>
      <c r="M9789" s="3">
        <f>(G9789*2) * Dashboard!$I$13 * (Dashboard!$D$12 / 365) * 'Lookups and Calculations'!$F$12</f>
        <v>1602.0878730267946</v>
      </c>
      <c r="N9789" s="12">
        <f>H9789 * Dashboard!$I$14 * Dashboard!$I$15 * (Dashboard!$D$12 / 365) * 'Lookups and Calculations'!$F$12</f>
        <v>0</v>
      </c>
    </row>
    <row r="9790" spans="1:14" x14ac:dyDescent="0.35">
      <c r="A9790" s="2">
        <v>9789</v>
      </c>
      <c r="B9790" s="11">
        <v>-1.3594412107234441</v>
      </c>
      <c r="C9790" s="11">
        <v>-1.984460226357369E-2</v>
      </c>
      <c r="D9790" s="3">
        <f>B9790*Dashboard!$D$11*Dashboard!$D$10*SQRT(Dashboard!$D$12/365)</f>
        <v>-337524.46536103648</v>
      </c>
      <c r="E9790" s="3">
        <f>IF(Dashboard!$I$3,C9790*Dashboard!$E$11*Dashboard!$E$10*SQRT(Dashboard!$D$12/365),0)</f>
        <v>-9854.10581418328</v>
      </c>
      <c r="F9790" s="3">
        <f>D9790+IF(Dashboard!$I$3,E9790,0)</f>
        <v>-347378.57117521978</v>
      </c>
      <c r="G9790" s="3">
        <f>IF(Dashboard!$I$4, ('Lookups and Calculations'!$F$9) / (1 - 'Lookups and Calculations'!$F$10), 'Lookups and Calculations'!$F$9)</f>
        <v>1951878.888340465</v>
      </c>
      <c r="H9790" s="12">
        <f t="shared" si="304"/>
        <v>0</v>
      </c>
      <c r="I9790" s="12">
        <f t="shared" si="305"/>
        <v>0</v>
      </c>
      <c r="J9790" s="13">
        <f>(1 - Dashboard!$I$9) * H9790 * Dashboard!$I$8 * 'Lookups and Calculations'!$F$12</f>
        <v>0</v>
      </c>
      <c r="K9790" s="12">
        <f>(1 - Dashboard!$I$11) * I9790 * Dashboard!$I$10 * 'Lookups and Calculations'!$F$12</f>
        <v>0</v>
      </c>
      <c r="L9790" s="12">
        <f>(H9790 - I9790) * Dashboard!$I$13 * (Dashboard!$D$12 / 365) * 'Lookups and Calculations'!$F$12</f>
        <v>0</v>
      </c>
      <c r="M9790" s="3">
        <f>(G9790*2) * Dashboard!$I$13 * (Dashboard!$D$12 / 365) * 'Lookups and Calculations'!$F$12</f>
        <v>1602.0878730267946</v>
      </c>
      <c r="N9790" s="12">
        <f>H9790 * Dashboard!$I$14 * Dashboard!$I$15 * (Dashboard!$D$12 / 365) * 'Lookups and Calculations'!$F$12</f>
        <v>0</v>
      </c>
    </row>
    <row r="9791" spans="1:14" x14ac:dyDescent="0.35">
      <c r="A9791" s="2">
        <v>9790</v>
      </c>
      <c r="B9791" s="11">
        <v>1.2505882944062634</v>
      </c>
      <c r="C9791" s="11">
        <v>-0.60680100269211179</v>
      </c>
      <c r="D9791" s="3">
        <f>B9791*Dashboard!$D$11*Dashboard!$D$10*SQRT(Dashboard!$D$12/365)</f>
        <v>310498.2710003446</v>
      </c>
      <c r="E9791" s="3">
        <f>IF(Dashboard!$I$3,C9791*Dashboard!$E$11*Dashboard!$E$10*SQRT(Dashboard!$D$12/365),0)</f>
        <v>-301315.24982268788</v>
      </c>
      <c r="F9791" s="3">
        <f>D9791+IF(Dashboard!$I$3,E9791,0)</f>
        <v>9183.0211776567157</v>
      </c>
      <c r="G9791" s="3">
        <f>IF(Dashboard!$I$4, ('Lookups and Calculations'!$F$9) / (1 - 'Lookups and Calculations'!$F$10), 'Lookups and Calculations'!$F$9)</f>
        <v>1951878.888340465</v>
      </c>
      <c r="H9791" s="12">
        <f t="shared" si="304"/>
        <v>0</v>
      </c>
      <c r="I9791" s="12">
        <f t="shared" si="305"/>
        <v>0</v>
      </c>
      <c r="J9791" s="13">
        <f>(1 - Dashboard!$I$9) * H9791 * Dashboard!$I$8 * 'Lookups and Calculations'!$F$12</f>
        <v>0</v>
      </c>
      <c r="K9791" s="12">
        <f>(1 - Dashboard!$I$11) * I9791 * Dashboard!$I$10 * 'Lookups and Calculations'!$F$12</f>
        <v>0</v>
      </c>
      <c r="L9791" s="12">
        <f>(H9791 - I9791) * Dashboard!$I$13 * (Dashboard!$D$12 / 365) * 'Lookups and Calculations'!$F$12</f>
        <v>0</v>
      </c>
      <c r="M9791" s="3">
        <f>(G9791*2) * Dashboard!$I$13 * (Dashboard!$D$12 / 365) * 'Lookups and Calculations'!$F$12</f>
        <v>1602.0878730267946</v>
      </c>
      <c r="N9791" s="12">
        <f>H9791 * Dashboard!$I$14 * Dashboard!$I$15 * (Dashboard!$D$12 / 365) * 'Lookups and Calculations'!$F$12</f>
        <v>0</v>
      </c>
    </row>
    <row r="9792" spans="1:14" x14ac:dyDescent="0.35">
      <c r="A9792" s="2">
        <v>9791</v>
      </c>
      <c r="B9792" s="11">
        <v>-1.4543644376790632</v>
      </c>
      <c r="C9792" s="11">
        <v>0.86700744742858771</v>
      </c>
      <c r="D9792" s="3">
        <f>B9792*Dashboard!$D$11*Dashboard!$D$10*SQRT(Dashboard!$D$12/365)</f>
        <v>-361092.17183911928</v>
      </c>
      <c r="E9792" s="3">
        <f>IF(Dashboard!$I$3,C9792*Dashboard!$E$11*Dashboard!$E$10*SQRT(Dashboard!$D$12/365),0)</f>
        <v>430524.28137240425</v>
      </c>
      <c r="F9792" s="3">
        <f>D9792+IF(Dashboard!$I$3,E9792,0)</f>
        <v>69432.109533284965</v>
      </c>
      <c r="G9792" s="3">
        <f>IF(Dashboard!$I$4, ('Lookups and Calculations'!$F$9) / (1 - 'Lookups and Calculations'!$F$10), 'Lookups and Calculations'!$F$9)</f>
        <v>1951878.888340465</v>
      </c>
      <c r="H9792" s="12">
        <f t="shared" si="304"/>
        <v>0</v>
      </c>
      <c r="I9792" s="12">
        <f t="shared" si="305"/>
        <v>0</v>
      </c>
      <c r="J9792" s="13">
        <f>(1 - Dashboard!$I$9) * H9792 * Dashboard!$I$8 * 'Lookups and Calculations'!$F$12</f>
        <v>0</v>
      </c>
      <c r="K9792" s="12">
        <f>(1 - Dashboard!$I$11) * I9792 * Dashboard!$I$10 * 'Lookups and Calculations'!$F$12</f>
        <v>0</v>
      </c>
      <c r="L9792" s="12">
        <f>(H9792 - I9792) * Dashboard!$I$13 * (Dashboard!$D$12 / 365) * 'Lookups and Calculations'!$F$12</f>
        <v>0</v>
      </c>
      <c r="M9792" s="3">
        <f>(G9792*2) * Dashboard!$I$13 * (Dashboard!$D$12 / 365) * 'Lookups and Calculations'!$F$12</f>
        <v>1602.0878730267946</v>
      </c>
      <c r="N9792" s="12">
        <f>H9792 * Dashboard!$I$14 * Dashboard!$I$15 * (Dashboard!$D$12 / 365) * 'Lookups and Calculations'!$F$12</f>
        <v>0</v>
      </c>
    </row>
    <row r="9793" spans="1:14" x14ac:dyDescent="0.35">
      <c r="A9793" s="2">
        <v>9792</v>
      </c>
      <c r="B9793" s="11">
        <v>-0.30154281396900057</v>
      </c>
      <c r="C9793" s="11">
        <v>0.72315997799213627</v>
      </c>
      <c r="D9793" s="3">
        <f>B9793*Dashboard!$D$11*Dashboard!$D$10*SQRT(Dashboard!$D$12/365)</f>
        <v>-74867.582551941974</v>
      </c>
      <c r="E9793" s="3">
        <f>IF(Dashboard!$I$3,C9793*Dashboard!$E$11*Dashboard!$E$10*SQRT(Dashboard!$D$12/365),0)</f>
        <v>359094.87371271051</v>
      </c>
      <c r="F9793" s="3">
        <f>D9793+IF(Dashboard!$I$3,E9793,0)</f>
        <v>284227.29116076854</v>
      </c>
      <c r="G9793" s="3">
        <f>IF(Dashboard!$I$4, ('Lookups and Calculations'!$F$9) / (1 - 'Lookups and Calculations'!$F$10), 'Lookups and Calculations'!$F$9)</f>
        <v>1951878.888340465</v>
      </c>
      <c r="H9793" s="12">
        <f t="shared" si="304"/>
        <v>0</v>
      </c>
      <c r="I9793" s="12">
        <f t="shared" si="305"/>
        <v>0</v>
      </c>
      <c r="J9793" s="13">
        <f>(1 - Dashboard!$I$9) * H9793 * Dashboard!$I$8 * 'Lookups and Calculations'!$F$12</f>
        <v>0</v>
      </c>
      <c r="K9793" s="12">
        <f>(1 - Dashboard!$I$11) * I9793 * Dashboard!$I$10 * 'Lookups and Calculations'!$F$12</f>
        <v>0</v>
      </c>
      <c r="L9793" s="12">
        <f>(H9793 - I9793) * Dashboard!$I$13 * (Dashboard!$D$12 / 365) * 'Lookups and Calculations'!$F$12</f>
        <v>0</v>
      </c>
      <c r="M9793" s="3">
        <f>(G9793*2) * Dashboard!$I$13 * (Dashboard!$D$12 / 365) * 'Lookups and Calculations'!$F$12</f>
        <v>1602.0878730267946</v>
      </c>
      <c r="N9793" s="12">
        <f>H9793 * Dashboard!$I$14 * Dashboard!$I$15 * (Dashboard!$D$12 / 365) * 'Lookups and Calculations'!$F$12</f>
        <v>0</v>
      </c>
    </row>
    <row r="9794" spans="1:14" x14ac:dyDescent="0.35">
      <c r="A9794" s="2">
        <v>9793</v>
      </c>
      <c r="B9794" s="11">
        <v>2.0585729648946098</v>
      </c>
      <c r="C9794" s="11">
        <v>-0.93764650522663584</v>
      </c>
      <c r="D9794" s="3">
        <f>B9794*Dashboard!$D$11*Dashboard!$D$10*SQRT(Dashboard!$D$12/365)</f>
        <v>511106.13235932443</v>
      </c>
      <c r="E9794" s="3">
        <f>IF(Dashboard!$I$3,C9794*Dashboard!$E$11*Dashboard!$E$10*SQRT(Dashboard!$D$12/365),0)</f>
        <v>-465601.06149179686</v>
      </c>
      <c r="F9794" s="3">
        <f>D9794+IF(Dashboard!$I$3,E9794,0)</f>
        <v>45505.070867527567</v>
      </c>
      <c r="G9794" s="3">
        <f>IF(Dashboard!$I$4, ('Lookups and Calculations'!$F$9) / (1 - 'Lookups and Calculations'!$F$10), 'Lookups and Calculations'!$F$9)</f>
        <v>1951878.888340465</v>
      </c>
      <c r="H9794" s="12">
        <f t="shared" si="304"/>
        <v>0</v>
      </c>
      <c r="I9794" s="12">
        <f t="shared" si="305"/>
        <v>0</v>
      </c>
      <c r="J9794" s="13">
        <f>(1 - Dashboard!$I$9) * H9794 * Dashboard!$I$8 * 'Lookups and Calculations'!$F$12</f>
        <v>0</v>
      </c>
      <c r="K9794" s="12">
        <f>(1 - Dashboard!$I$11) * I9794 * Dashboard!$I$10 * 'Lookups and Calculations'!$F$12</f>
        <v>0</v>
      </c>
      <c r="L9794" s="12">
        <f>(H9794 - I9794) * Dashboard!$I$13 * (Dashboard!$D$12 / 365) * 'Lookups and Calculations'!$F$12</f>
        <v>0</v>
      </c>
      <c r="M9794" s="3">
        <f>(G9794*2) * Dashboard!$I$13 * (Dashboard!$D$12 / 365) * 'Lookups and Calculations'!$F$12</f>
        <v>1602.0878730267946</v>
      </c>
      <c r="N9794" s="12">
        <f>H9794 * Dashboard!$I$14 * Dashboard!$I$15 * (Dashboard!$D$12 / 365) * 'Lookups and Calculations'!$F$12</f>
        <v>0</v>
      </c>
    </row>
    <row r="9795" spans="1:14" x14ac:dyDescent="0.35">
      <c r="A9795" s="2">
        <v>9794</v>
      </c>
      <c r="B9795" s="11">
        <v>-0.63528808900766498</v>
      </c>
      <c r="C9795" s="11">
        <v>-0.1920506852702826</v>
      </c>
      <c r="D9795" s="3">
        <f>B9795*Dashboard!$D$11*Dashboard!$D$10*SQRT(Dashboard!$D$12/365)</f>
        <v>-157730.44902650666</v>
      </c>
      <c r="E9795" s="3">
        <f>IF(Dashboard!$I$3,C9795*Dashboard!$E$11*Dashboard!$E$10*SQRT(Dashboard!$D$12/365),0)</f>
        <v>-95365.366823883553</v>
      </c>
      <c r="F9795" s="3">
        <f>D9795+IF(Dashboard!$I$3,E9795,0)</f>
        <v>-253095.81585039021</v>
      </c>
      <c r="G9795" s="3">
        <f>IF(Dashboard!$I$4, ('Lookups and Calculations'!$F$9) / (1 - 'Lookups and Calculations'!$F$10), 'Lookups and Calculations'!$F$9)</f>
        <v>1951878.888340465</v>
      </c>
      <c r="H9795" s="12">
        <f t="shared" ref="H9795:H9858" si="306">MAX(0,F9795-G9795)</f>
        <v>0</v>
      </c>
      <c r="I9795" s="12">
        <f t="shared" ref="I9795:I9858" si="307">MAX(0,-F9795-G9795)</f>
        <v>0</v>
      </c>
      <c r="J9795" s="13">
        <f>(1 - Dashboard!$I$9) * H9795 * Dashboard!$I$8 * 'Lookups and Calculations'!$F$12</f>
        <v>0</v>
      </c>
      <c r="K9795" s="12">
        <f>(1 - Dashboard!$I$11) * I9795 * Dashboard!$I$10 * 'Lookups and Calculations'!$F$12</f>
        <v>0</v>
      </c>
      <c r="L9795" s="12">
        <f>(H9795 - I9795) * Dashboard!$I$13 * (Dashboard!$D$12 / 365) * 'Lookups and Calculations'!$F$12</f>
        <v>0</v>
      </c>
      <c r="M9795" s="3">
        <f>(G9795*2) * Dashboard!$I$13 * (Dashboard!$D$12 / 365) * 'Lookups and Calculations'!$F$12</f>
        <v>1602.0878730267946</v>
      </c>
      <c r="N9795" s="12">
        <f>H9795 * Dashboard!$I$14 * Dashboard!$I$15 * (Dashboard!$D$12 / 365) * 'Lookups and Calculations'!$F$12</f>
        <v>0</v>
      </c>
    </row>
    <row r="9796" spans="1:14" x14ac:dyDescent="0.35">
      <c r="A9796" s="2">
        <v>9795</v>
      </c>
      <c r="B9796" s="11">
        <v>-0.38991311608722135</v>
      </c>
      <c r="C9796" s="11">
        <v>-0.55915875203043919</v>
      </c>
      <c r="D9796" s="3">
        <f>B9796*Dashboard!$D$11*Dashboard!$D$10*SQRT(Dashboard!$D$12/365)</f>
        <v>-96808.317275124908</v>
      </c>
      <c r="E9796" s="3">
        <f>IF(Dashboard!$I$3,C9796*Dashboard!$E$11*Dashboard!$E$10*SQRT(Dashboard!$D$12/365),0)</f>
        <v>-277657.84550636564</v>
      </c>
      <c r="F9796" s="3">
        <f>D9796+IF(Dashboard!$I$3,E9796,0)</f>
        <v>-374466.16278149054</v>
      </c>
      <c r="G9796" s="3">
        <f>IF(Dashboard!$I$4, ('Lookups and Calculations'!$F$9) / (1 - 'Lookups and Calculations'!$F$10), 'Lookups and Calculations'!$F$9)</f>
        <v>1951878.888340465</v>
      </c>
      <c r="H9796" s="12">
        <f t="shared" si="306"/>
        <v>0</v>
      </c>
      <c r="I9796" s="12">
        <f t="shared" si="307"/>
        <v>0</v>
      </c>
      <c r="J9796" s="13">
        <f>(1 - Dashboard!$I$9) * H9796 * Dashboard!$I$8 * 'Lookups and Calculations'!$F$12</f>
        <v>0</v>
      </c>
      <c r="K9796" s="12">
        <f>(1 - Dashboard!$I$11) * I9796 * Dashboard!$I$10 * 'Lookups and Calculations'!$F$12</f>
        <v>0</v>
      </c>
      <c r="L9796" s="12">
        <f>(H9796 - I9796) * Dashboard!$I$13 * (Dashboard!$D$12 / 365) * 'Lookups and Calculations'!$F$12</f>
        <v>0</v>
      </c>
      <c r="M9796" s="3">
        <f>(G9796*2) * Dashboard!$I$13 * (Dashboard!$D$12 / 365) * 'Lookups and Calculations'!$F$12</f>
        <v>1602.0878730267946</v>
      </c>
      <c r="N9796" s="12">
        <f>H9796 * Dashboard!$I$14 * Dashboard!$I$15 * (Dashboard!$D$12 / 365) * 'Lookups and Calculations'!$F$12</f>
        <v>0</v>
      </c>
    </row>
    <row r="9797" spans="1:14" x14ac:dyDescent="0.35">
      <c r="A9797" s="2">
        <v>9796</v>
      </c>
      <c r="B9797" s="11">
        <v>4.2943264612955723E-2</v>
      </c>
      <c r="C9797" s="11">
        <v>-1.1626271458013655</v>
      </c>
      <c r="D9797" s="3">
        <f>B9797*Dashboard!$D$11*Dashboard!$D$10*SQRT(Dashboard!$D$12/365)</f>
        <v>10662.029600847553</v>
      </c>
      <c r="E9797" s="3">
        <f>IF(Dashboard!$I$3,C9797*Dashboard!$E$11*Dashboard!$E$10*SQRT(Dashboard!$D$12/365),0)</f>
        <v>-577318.24326850439</v>
      </c>
      <c r="F9797" s="3">
        <f>D9797+IF(Dashboard!$I$3,E9797,0)</f>
        <v>-566656.21366765688</v>
      </c>
      <c r="G9797" s="3">
        <f>IF(Dashboard!$I$4, ('Lookups and Calculations'!$F$9) / (1 - 'Lookups and Calculations'!$F$10), 'Lookups and Calculations'!$F$9)</f>
        <v>1951878.888340465</v>
      </c>
      <c r="H9797" s="12">
        <f t="shared" si="306"/>
        <v>0</v>
      </c>
      <c r="I9797" s="12">
        <f t="shared" si="307"/>
        <v>0</v>
      </c>
      <c r="J9797" s="13">
        <f>(1 - Dashboard!$I$9) * H9797 * Dashboard!$I$8 * 'Lookups and Calculations'!$F$12</f>
        <v>0</v>
      </c>
      <c r="K9797" s="12">
        <f>(1 - Dashboard!$I$11) * I9797 * Dashboard!$I$10 * 'Lookups and Calculations'!$F$12</f>
        <v>0</v>
      </c>
      <c r="L9797" s="12">
        <f>(H9797 - I9797) * Dashboard!$I$13 * (Dashboard!$D$12 / 365) * 'Lookups and Calculations'!$F$12</f>
        <v>0</v>
      </c>
      <c r="M9797" s="3">
        <f>(G9797*2) * Dashboard!$I$13 * (Dashboard!$D$12 / 365) * 'Lookups and Calculations'!$F$12</f>
        <v>1602.0878730267946</v>
      </c>
      <c r="N9797" s="12">
        <f>H9797 * Dashboard!$I$14 * Dashboard!$I$15 * (Dashboard!$D$12 / 365) * 'Lookups and Calculations'!$F$12</f>
        <v>0</v>
      </c>
    </row>
    <row r="9798" spans="1:14" x14ac:dyDescent="0.35">
      <c r="A9798" s="2">
        <v>9797</v>
      </c>
      <c r="B9798" s="11">
        <v>-1.1956923201226861</v>
      </c>
      <c r="C9798" s="11">
        <v>0.37085366671510717</v>
      </c>
      <c r="D9798" s="3">
        <f>B9798*Dashboard!$D$11*Dashboard!$D$10*SQRT(Dashboard!$D$12/365)</f>
        <v>-296868.6015270488</v>
      </c>
      <c r="E9798" s="3">
        <f>IF(Dashboard!$I$3,C9798*Dashboard!$E$11*Dashboard!$E$10*SQRT(Dashboard!$D$12/365),0)</f>
        <v>184152.4070299216</v>
      </c>
      <c r="F9798" s="3">
        <f>D9798+IF(Dashboard!$I$3,E9798,0)</f>
        <v>-112716.1944971272</v>
      </c>
      <c r="G9798" s="3">
        <f>IF(Dashboard!$I$4, ('Lookups and Calculations'!$F$9) / (1 - 'Lookups and Calculations'!$F$10), 'Lookups and Calculations'!$F$9)</f>
        <v>1951878.888340465</v>
      </c>
      <c r="H9798" s="12">
        <f t="shared" si="306"/>
        <v>0</v>
      </c>
      <c r="I9798" s="12">
        <f t="shared" si="307"/>
        <v>0</v>
      </c>
      <c r="J9798" s="13">
        <f>(1 - Dashboard!$I$9) * H9798 * Dashboard!$I$8 * 'Lookups and Calculations'!$F$12</f>
        <v>0</v>
      </c>
      <c r="K9798" s="12">
        <f>(1 - Dashboard!$I$11) * I9798 * Dashboard!$I$10 * 'Lookups and Calculations'!$F$12</f>
        <v>0</v>
      </c>
      <c r="L9798" s="12">
        <f>(H9798 - I9798) * Dashboard!$I$13 * (Dashboard!$D$12 / 365) * 'Lookups and Calculations'!$F$12</f>
        <v>0</v>
      </c>
      <c r="M9798" s="3">
        <f>(G9798*2) * Dashboard!$I$13 * (Dashboard!$D$12 / 365) * 'Lookups and Calculations'!$F$12</f>
        <v>1602.0878730267946</v>
      </c>
      <c r="N9798" s="12">
        <f>H9798 * Dashboard!$I$14 * Dashboard!$I$15 * (Dashboard!$D$12 / 365) * 'Lookups and Calculations'!$F$12</f>
        <v>0</v>
      </c>
    </row>
    <row r="9799" spans="1:14" x14ac:dyDescent="0.35">
      <c r="A9799" s="2">
        <v>9798</v>
      </c>
      <c r="B9799" s="11">
        <v>0.58003649682122249</v>
      </c>
      <c r="C9799" s="11">
        <v>1.6597709267622609</v>
      </c>
      <c r="D9799" s="3">
        <f>B9799*Dashboard!$D$11*Dashboard!$D$10*SQRT(Dashboard!$D$12/365)</f>
        <v>144012.48611205971</v>
      </c>
      <c r="E9799" s="3">
        <f>IF(Dashboard!$I$3,C9799*Dashboard!$E$11*Dashboard!$E$10*SQRT(Dashboard!$D$12/365),0)</f>
        <v>824181.71563167393</v>
      </c>
      <c r="F9799" s="3">
        <f>D9799+IF(Dashboard!$I$3,E9799,0)</f>
        <v>968194.2017437336</v>
      </c>
      <c r="G9799" s="3">
        <f>IF(Dashboard!$I$4, ('Lookups and Calculations'!$F$9) / (1 - 'Lookups and Calculations'!$F$10), 'Lookups and Calculations'!$F$9)</f>
        <v>1951878.888340465</v>
      </c>
      <c r="H9799" s="12">
        <f t="shared" si="306"/>
        <v>0</v>
      </c>
      <c r="I9799" s="12">
        <f t="shared" si="307"/>
        <v>0</v>
      </c>
      <c r="J9799" s="13">
        <f>(1 - Dashboard!$I$9) * H9799 * Dashboard!$I$8 * 'Lookups and Calculations'!$F$12</f>
        <v>0</v>
      </c>
      <c r="K9799" s="12">
        <f>(1 - Dashboard!$I$11) * I9799 * Dashboard!$I$10 * 'Lookups and Calculations'!$F$12</f>
        <v>0</v>
      </c>
      <c r="L9799" s="12">
        <f>(H9799 - I9799) * Dashboard!$I$13 * (Dashboard!$D$12 / 365) * 'Lookups and Calculations'!$F$12</f>
        <v>0</v>
      </c>
      <c r="M9799" s="3">
        <f>(G9799*2) * Dashboard!$I$13 * (Dashboard!$D$12 / 365) * 'Lookups and Calculations'!$F$12</f>
        <v>1602.0878730267946</v>
      </c>
      <c r="N9799" s="12">
        <f>H9799 * Dashboard!$I$14 * Dashboard!$I$15 * (Dashboard!$D$12 / 365) * 'Lookups and Calculations'!$F$12</f>
        <v>0</v>
      </c>
    </row>
    <row r="9800" spans="1:14" x14ac:dyDescent="0.35">
      <c r="A9800" s="2">
        <v>9799</v>
      </c>
      <c r="B9800" s="11">
        <v>0.18752885833992128</v>
      </c>
      <c r="C9800" s="11">
        <v>0.4748436416400626</v>
      </c>
      <c r="D9800" s="3">
        <f>B9800*Dashboard!$D$11*Dashboard!$D$10*SQRT(Dashboard!$D$12/365)</f>
        <v>46559.996233499434</v>
      </c>
      <c r="E9800" s="3">
        <f>IF(Dashboard!$I$3,C9800*Dashboard!$E$11*Dashboard!$E$10*SQRT(Dashboard!$D$12/365),0)</f>
        <v>235790.03639202501</v>
      </c>
      <c r="F9800" s="3">
        <f>D9800+IF(Dashboard!$I$3,E9800,0)</f>
        <v>282350.03262552444</v>
      </c>
      <c r="G9800" s="3">
        <f>IF(Dashboard!$I$4, ('Lookups and Calculations'!$F$9) / (1 - 'Lookups and Calculations'!$F$10), 'Lookups and Calculations'!$F$9)</f>
        <v>1951878.888340465</v>
      </c>
      <c r="H9800" s="12">
        <f t="shared" si="306"/>
        <v>0</v>
      </c>
      <c r="I9800" s="12">
        <f t="shared" si="307"/>
        <v>0</v>
      </c>
      <c r="J9800" s="13">
        <f>(1 - Dashboard!$I$9) * H9800 * Dashboard!$I$8 * 'Lookups and Calculations'!$F$12</f>
        <v>0</v>
      </c>
      <c r="K9800" s="12">
        <f>(1 - Dashboard!$I$11) * I9800 * Dashboard!$I$10 * 'Lookups and Calculations'!$F$12</f>
        <v>0</v>
      </c>
      <c r="L9800" s="12">
        <f>(H9800 - I9800) * Dashboard!$I$13 * (Dashboard!$D$12 / 365) * 'Lookups and Calculations'!$F$12</f>
        <v>0</v>
      </c>
      <c r="M9800" s="3">
        <f>(G9800*2) * Dashboard!$I$13 * (Dashboard!$D$12 / 365) * 'Lookups and Calculations'!$F$12</f>
        <v>1602.0878730267946</v>
      </c>
      <c r="N9800" s="12">
        <f>H9800 * Dashboard!$I$14 * Dashboard!$I$15 * (Dashboard!$D$12 / 365) * 'Lookups and Calculations'!$F$12</f>
        <v>0</v>
      </c>
    </row>
    <row r="9801" spans="1:14" x14ac:dyDescent="0.35">
      <c r="A9801" s="2">
        <v>9800</v>
      </c>
      <c r="B9801" s="11">
        <v>0.29314047218540745</v>
      </c>
      <c r="C9801" s="11">
        <v>-4.3183583888764046E-2</v>
      </c>
      <c r="D9801" s="3">
        <f>B9801*Dashboard!$D$11*Dashboard!$D$10*SQRT(Dashboard!$D$12/365)</f>
        <v>72781.43429049656</v>
      </c>
      <c r="E9801" s="3">
        <f>IF(Dashboard!$I$3,C9801*Dashboard!$E$11*Dashboard!$E$10*SQRT(Dashboard!$D$12/365),0)</f>
        <v>-21443.392990377281</v>
      </c>
      <c r="F9801" s="3">
        <f>D9801+IF(Dashboard!$I$3,E9801,0)</f>
        <v>51338.041300119279</v>
      </c>
      <c r="G9801" s="3">
        <f>IF(Dashboard!$I$4, ('Lookups and Calculations'!$F$9) / (1 - 'Lookups and Calculations'!$F$10), 'Lookups and Calculations'!$F$9)</f>
        <v>1951878.888340465</v>
      </c>
      <c r="H9801" s="12">
        <f t="shared" si="306"/>
        <v>0</v>
      </c>
      <c r="I9801" s="12">
        <f t="shared" si="307"/>
        <v>0</v>
      </c>
      <c r="J9801" s="13">
        <f>(1 - Dashboard!$I$9) * H9801 * Dashboard!$I$8 * 'Lookups and Calculations'!$F$12</f>
        <v>0</v>
      </c>
      <c r="K9801" s="12">
        <f>(1 - Dashboard!$I$11) * I9801 * Dashboard!$I$10 * 'Lookups and Calculations'!$F$12</f>
        <v>0</v>
      </c>
      <c r="L9801" s="12">
        <f>(H9801 - I9801) * Dashboard!$I$13 * (Dashboard!$D$12 / 365) * 'Lookups and Calculations'!$F$12</f>
        <v>0</v>
      </c>
      <c r="M9801" s="3">
        <f>(G9801*2) * Dashboard!$I$13 * (Dashboard!$D$12 / 365) * 'Lookups and Calculations'!$F$12</f>
        <v>1602.0878730267946</v>
      </c>
      <c r="N9801" s="12">
        <f>H9801 * Dashboard!$I$14 * Dashboard!$I$15 * (Dashboard!$D$12 / 365) * 'Lookups and Calculations'!$F$12</f>
        <v>0</v>
      </c>
    </row>
    <row r="9802" spans="1:14" x14ac:dyDescent="0.35">
      <c r="A9802" s="2">
        <v>9801</v>
      </c>
      <c r="B9802" s="11">
        <v>0.17813440228605817</v>
      </c>
      <c r="C9802" s="11">
        <v>-0.94103190576201179</v>
      </c>
      <c r="D9802" s="3">
        <f>B9802*Dashboard!$D$11*Dashboard!$D$10*SQRT(Dashboard!$D$12/365)</f>
        <v>44227.524088381455</v>
      </c>
      <c r="E9802" s="3">
        <f>IF(Dashboard!$I$3,C9802*Dashboard!$E$11*Dashboard!$E$10*SQRT(Dashboard!$D$12/365),0)</f>
        <v>-467282.12794280972</v>
      </c>
      <c r="F9802" s="3">
        <f>D9802+IF(Dashboard!$I$3,E9802,0)</f>
        <v>-423054.60385442828</v>
      </c>
      <c r="G9802" s="3">
        <f>IF(Dashboard!$I$4, ('Lookups and Calculations'!$F$9) / (1 - 'Lookups and Calculations'!$F$10), 'Lookups and Calculations'!$F$9)</f>
        <v>1951878.888340465</v>
      </c>
      <c r="H9802" s="12">
        <f t="shared" si="306"/>
        <v>0</v>
      </c>
      <c r="I9802" s="12">
        <f t="shared" si="307"/>
        <v>0</v>
      </c>
      <c r="J9802" s="13">
        <f>(1 - Dashboard!$I$9) * H9802 * Dashboard!$I$8 * 'Lookups and Calculations'!$F$12</f>
        <v>0</v>
      </c>
      <c r="K9802" s="12">
        <f>(1 - Dashboard!$I$11) * I9802 * Dashboard!$I$10 * 'Lookups and Calculations'!$F$12</f>
        <v>0</v>
      </c>
      <c r="L9802" s="12">
        <f>(H9802 - I9802) * Dashboard!$I$13 * (Dashboard!$D$12 / 365) * 'Lookups and Calculations'!$F$12</f>
        <v>0</v>
      </c>
      <c r="M9802" s="3">
        <f>(G9802*2) * Dashboard!$I$13 * (Dashboard!$D$12 / 365) * 'Lookups and Calculations'!$F$12</f>
        <v>1602.0878730267946</v>
      </c>
      <c r="N9802" s="12">
        <f>H9802 * Dashboard!$I$14 * Dashboard!$I$15 * (Dashboard!$D$12 / 365) * 'Lookups and Calculations'!$F$12</f>
        <v>0</v>
      </c>
    </row>
    <row r="9803" spans="1:14" x14ac:dyDescent="0.35">
      <c r="A9803" s="2">
        <v>9802</v>
      </c>
      <c r="B9803" s="11">
        <v>1.6818725804366392</v>
      </c>
      <c r="C9803" s="11">
        <v>-0.56754288073920434</v>
      </c>
      <c r="D9803" s="3">
        <f>B9803*Dashboard!$D$11*Dashboard!$D$10*SQRT(Dashboard!$D$12/365)</f>
        <v>417578.29543446668</v>
      </c>
      <c r="E9803" s="3">
        <f>IF(Dashboard!$I$3,C9803*Dashboard!$E$11*Dashboard!$E$10*SQRT(Dashboard!$D$12/365),0)</f>
        <v>-281821.09808047023</v>
      </c>
      <c r="F9803" s="3">
        <f>D9803+IF(Dashboard!$I$3,E9803,0)</f>
        <v>135757.19735399645</v>
      </c>
      <c r="G9803" s="3">
        <f>IF(Dashboard!$I$4, ('Lookups and Calculations'!$F$9) / (1 - 'Lookups and Calculations'!$F$10), 'Lookups and Calculations'!$F$9)</f>
        <v>1951878.888340465</v>
      </c>
      <c r="H9803" s="12">
        <f t="shared" si="306"/>
        <v>0</v>
      </c>
      <c r="I9803" s="12">
        <f t="shared" si="307"/>
        <v>0</v>
      </c>
      <c r="J9803" s="13">
        <f>(1 - Dashboard!$I$9) * H9803 * Dashboard!$I$8 * 'Lookups and Calculations'!$F$12</f>
        <v>0</v>
      </c>
      <c r="K9803" s="12">
        <f>(1 - Dashboard!$I$11) * I9803 * Dashboard!$I$10 * 'Lookups and Calculations'!$F$12</f>
        <v>0</v>
      </c>
      <c r="L9803" s="12">
        <f>(H9803 - I9803) * Dashboard!$I$13 * (Dashboard!$D$12 / 365) * 'Lookups and Calculations'!$F$12</f>
        <v>0</v>
      </c>
      <c r="M9803" s="3">
        <f>(G9803*2) * Dashboard!$I$13 * (Dashboard!$D$12 / 365) * 'Lookups and Calculations'!$F$12</f>
        <v>1602.0878730267946</v>
      </c>
      <c r="N9803" s="12">
        <f>H9803 * Dashboard!$I$14 * Dashboard!$I$15 * (Dashboard!$D$12 / 365) * 'Lookups and Calculations'!$F$12</f>
        <v>0</v>
      </c>
    </row>
    <row r="9804" spans="1:14" x14ac:dyDescent="0.35">
      <c r="A9804" s="2">
        <v>9803</v>
      </c>
      <c r="B9804" s="11">
        <v>1.7579866791858121</v>
      </c>
      <c r="C9804" s="11">
        <v>1.0901903983595269</v>
      </c>
      <c r="D9804" s="3">
        <f>B9804*Dashboard!$D$11*Dashboard!$D$10*SQRT(Dashboard!$D$12/365)</f>
        <v>436476.03833360999</v>
      </c>
      <c r="E9804" s="3">
        <f>IF(Dashboard!$I$3,C9804*Dashboard!$E$11*Dashboard!$E$10*SQRT(Dashboard!$D$12/365),0)</f>
        <v>541348.7960280634</v>
      </c>
      <c r="F9804" s="3">
        <f>D9804+IF(Dashboard!$I$3,E9804,0)</f>
        <v>977824.83436167333</v>
      </c>
      <c r="G9804" s="3">
        <f>IF(Dashboard!$I$4, ('Lookups and Calculations'!$F$9) / (1 - 'Lookups and Calculations'!$F$10), 'Lookups and Calculations'!$F$9)</f>
        <v>1951878.888340465</v>
      </c>
      <c r="H9804" s="12">
        <f t="shared" si="306"/>
        <v>0</v>
      </c>
      <c r="I9804" s="12">
        <f t="shared" si="307"/>
        <v>0</v>
      </c>
      <c r="J9804" s="13">
        <f>(1 - Dashboard!$I$9) * H9804 * Dashboard!$I$8 * 'Lookups and Calculations'!$F$12</f>
        <v>0</v>
      </c>
      <c r="K9804" s="12">
        <f>(1 - Dashboard!$I$11) * I9804 * Dashboard!$I$10 * 'Lookups and Calculations'!$F$12</f>
        <v>0</v>
      </c>
      <c r="L9804" s="12">
        <f>(H9804 - I9804) * Dashboard!$I$13 * (Dashboard!$D$12 / 365) * 'Lookups and Calculations'!$F$12</f>
        <v>0</v>
      </c>
      <c r="M9804" s="3">
        <f>(G9804*2) * Dashboard!$I$13 * (Dashboard!$D$12 / 365) * 'Lookups and Calculations'!$F$12</f>
        <v>1602.0878730267946</v>
      </c>
      <c r="N9804" s="12">
        <f>H9804 * Dashboard!$I$14 * Dashboard!$I$15 * (Dashboard!$D$12 / 365) * 'Lookups and Calculations'!$F$12</f>
        <v>0</v>
      </c>
    </row>
    <row r="9805" spans="1:14" x14ac:dyDescent="0.35">
      <c r="A9805" s="2">
        <v>9804</v>
      </c>
      <c r="B9805" s="11">
        <v>0.15414469676732553</v>
      </c>
      <c r="C9805" s="11">
        <v>0.49672653939338435</v>
      </c>
      <c r="D9805" s="3">
        <f>B9805*Dashboard!$D$11*Dashboard!$D$10*SQRT(Dashboard!$D$12/365)</f>
        <v>38271.317622439492</v>
      </c>
      <c r="E9805" s="3">
        <f>IF(Dashboard!$I$3,C9805*Dashboard!$E$11*Dashboard!$E$10*SQRT(Dashboard!$D$12/365),0)</f>
        <v>246656.28541622462</v>
      </c>
      <c r="F9805" s="3">
        <f>D9805+IF(Dashboard!$I$3,E9805,0)</f>
        <v>284927.60303866409</v>
      </c>
      <c r="G9805" s="3">
        <f>IF(Dashboard!$I$4, ('Lookups and Calculations'!$F$9) / (1 - 'Lookups and Calculations'!$F$10), 'Lookups and Calculations'!$F$9)</f>
        <v>1951878.888340465</v>
      </c>
      <c r="H9805" s="12">
        <f t="shared" si="306"/>
        <v>0</v>
      </c>
      <c r="I9805" s="12">
        <f t="shared" si="307"/>
        <v>0</v>
      </c>
      <c r="J9805" s="13">
        <f>(1 - Dashboard!$I$9) * H9805 * Dashboard!$I$8 * 'Lookups and Calculations'!$F$12</f>
        <v>0</v>
      </c>
      <c r="K9805" s="12">
        <f>(1 - Dashboard!$I$11) * I9805 * Dashboard!$I$10 * 'Lookups and Calculations'!$F$12</f>
        <v>0</v>
      </c>
      <c r="L9805" s="12">
        <f>(H9805 - I9805) * Dashboard!$I$13 * (Dashboard!$D$12 / 365) * 'Lookups and Calculations'!$F$12</f>
        <v>0</v>
      </c>
      <c r="M9805" s="3">
        <f>(G9805*2) * Dashboard!$I$13 * (Dashboard!$D$12 / 365) * 'Lookups and Calculations'!$F$12</f>
        <v>1602.0878730267946</v>
      </c>
      <c r="N9805" s="12">
        <f>H9805 * Dashboard!$I$14 * Dashboard!$I$15 * (Dashboard!$D$12 / 365) * 'Lookups and Calculations'!$F$12</f>
        <v>0</v>
      </c>
    </row>
    <row r="9806" spans="1:14" x14ac:dyDescent="0.35">
      <c r="A9806" s="2">
        <v>9805</v>
      </c>
      <c r="B9806" s="11">
        <v>-0.49056672703590615</v>
      </c>
      <c r="C9806" s="11">
        <v>-0.3624439878602847</v>
      </c>
      <c r="D9806" s="3">
        <f>B9806*Dashboard!$D$11*Dashboard!$D$10*SQRT(Dashboard!$D$12/365)</f>
        <v>-121798.77361419192</v>
      </c>
      <c r="E9806" s="3">
        <f>IF(Dashboard!$I$3,C9806*Dashboard!$E$11*Dashboard!$E$10*SQRT(Dashboard!$D$12/365),0)</f>
        <v>-179976.46718501806</v>
      </c>
      <c r="F9806" s="3">
        <f>D9806+IF(Dashboard!$I$3,E9806,0)</f>
        <v>-301775.24079920998</v>
      </c>
      <c r="G9806" s="3">
        <f>IF(Dashboard!$I$4, ('Lookups and Calculations'!$F$9) / (1 - 'Lookups and Calculations'!$F$10), 'Lookups and Calculations'!$F$9)</f>
        <v>1951878.888340465</v>
      </c>
      <c r="H9806" s="12">
        <f t="shared" si="306"/>
        <v>0</v>
      </c>
      <c r="I9806" s="12">
        <f t="shared" si="307"/>
        <v>0</v>
      </c>
      <c r="J9806" s="13">
        <f>(1 - Dashboard!$I$9) * H9806 * Dashboard!$I$8 * 'Lookups and Calculations'!$F$12</f>
        <v>0</v>
      </c>
      <c r="K9806" s="12">
        <f>(1 - Dashboard!$I$11) * I9806 * Dashboard!$I$10 * 'Lookups and Calculations'!$F$12</f>
        <v>0</v>
      </c>
      <c r="L9806" s="12">
        <f>(H9806 - I9806) * Dashboard!$I$13 * (Dashboard!$D$12 / 365) * 'Lookups and Calculations'!$F$12</f>
        <v>0</v>
      </c>
      <c r="M9806" s="3">
        <f>(G9806*2) * Dashboard!$I$13 * (Dashboard!$D$12 / 365) * 'Lookups and Calculations'!$F$12</f>
        <v>1602.0878730267946</v>
      </c>
      <c r="N9806" s="12">
        <f>H9806 * Dashboard!$I$14 * Dashboard!$I$15 * (Dashboard!$D$12 / 365) * 'Lookups and Calculations'!$F$12</f>
        <v>0</v>
      </c>
    </row>
    <row r="9807" spans="1:14" x14ac:dyDescent="0.35">
      <c r="A9807" s="2">
        <v>9806</v>
      </c>
      <c r="B9807" s="11">
        <v>0.44580614742541064</v>
      </c>
      <c r="C9807" s="11">
        <v>0.87095615180880304</v>
      </c>
      <c r="D9807" s="3">
        <f>B9807*Dashboard!$D$11*Dashboard!$D$10*SQRT(Dashboard!$D$12/365)</f>
        <v>110685.53783532156</v>
      </c>
      <c r="E9807" s="3">
        <f>IF(Dashboard!$I$3,C9807*Dashboard!$E$11*Dashboard!$E$10*SQRT(Dashboard!$D$12/365),0)</f>
        <v>432485.06397085404</v>
      </c>
      <c r="F9807" s="3">
        <f>D9807+IF(Dashboard!$I$3,E9807,0)</f>
        <v>543170.60180617566</v>
      </c>
      <c r="G9807" s="3">
        <f>IF(Dashboard!$I$4, ('Lookups and Calculations'!$F$9) / (1 - 'Lookups and Calculations'!$F$10), 'Lookups and Calculations'!$F$9)</f>
        <v>1951878.888340465</v>
      </c>
      <c r="H9807" s="12">
        <f t="shared" si="306"/>
        <v>0</v>
      </c>
      <c r="I9807" s="12">
        <f t="shared" si="307"/>
        <v>0</v>
      </c>
      <c r="J9807" s="13">
        <f>(1 - Dashboard!$I$9) * H9807 * Dashboard!$I$8 * 'Lookups and Calculations'!$F$12</f>
        <v>0</v>
      </c>
      <c r="K9807" s="12">
        <f>(1 - Dashboard!$I$11) * I9807 * Dashboard!$I$10 * 'Lookups and Calculations'!$F$12</f>
        <v>0</v>
      </c>
      <c r="L9807" s="12">
        <f>(H9807 - I9807) * Dashboard!$I$13 * (Dashboard!$D$12 / 365) * 'Lookups and Calculations'!$F$12</f>
        <v>0</v>
      </c>
      <c r="M9807" s="3">
        <f>(G9807*2) * Dashboard!$I$13 * (Dashboard!$D$12 / 365) * 'Lookups and Calculations'!$F$12</f>
        <v>1602.0878730267946</v>
      </c>
      <c r="N9807" s="12">
        <f>H9807 * Dashboard!$I$14 * Dashboard!$I$15 * (Dashboard!$D$12 / 365) * 'Lookups and Calculations'!$F$12</f>
        <v>0</v>
      </c>
    </row>
    <row r="9808" spans="1:14" x14ac:dyDescent="0.35">
      <c r="A9808" s="2">
        <v>9807</v>
      </c>
      <c r="B9808" s="11">
        <v>1.0675684483988774</v>
      </c>
      <c r="C9808" s="11">
        <v>-0.59285996939306895</v>
      </c>
      <c r="D9808" s="3">
        <f>B9808*Dashboard!$D$11*Dashboard!$D$10*SQRT(Dashboard!$D$12/365)</f>
        <v>265057.7803143012</v>
      </c>
      <c r="E9808" s="3">
        <f>IF(Dashboard!$I$3,C9808*Dashboard!$E$11*Dashboard!$E$10*SQRT(Dashboard!$D$12/365),0)</f>
        <v>-294392.64107179415</v>
      </c>
      <c r="F9808" s="3">
        <f>D9808+IF(Dashboard!$I$3,E9808,0)</f>
        <v>-29334.860757492948</v>
      </c>
      <c r="G9808" s="3">
        <f>IF(Dashboard!$I$4, ('Lookups and Calculations'!$F$9) / (1 - 'Lookups and Calculations'!$F$10), 'Lookups and Calculations'!$F$9)</f>
        <v>1951878.888340465</v>
      </c>
      <c r="H9808" s="12">
        <f t="shared" si="306"/>
        <v>0</v>
      </c>
      <c r="I9808" s="12">
        <f t="shared" si="307"/>
        <v>0</v>
      </c>
      <c r="J9808" s="13">
        <f>(1 - Dashboard!$I$9) * H9808 * Dashboard!$I$8 * 'Lookups and Calculations'!$F$12</f>
        <v>0</v>
      </c>
      <c r="K9808" s="12">
        <f>(1 - Dashboard!$I$11) * I9808 * Dashboard!$I$10 * 'Lookups and Calculations'!$F$12</f>
        <v>0</v>
      </c>
      <c r="L9808" s="12">
        <f>(H9808 - I9808) * Dashboard!$I$13 * (Dashboard!$D$12 / 365) * 'Lookups and Calculations'!$F$12</f>
        <v>0</v>
      </c>
      <c r="M9808" s="3">
        <f>(G9808*2) * Dashboard!$I$13 * (Dashboard!$D$12 / 365) * 'Lookups and Calculations'!$F$12</f>
        <v>1602.0878730267946</v>
      </c>
      <c r="N9808" s="12">
        <f>H9808 * Dashboard!$I$14 * Dashboard!$I$15 * (Dashboard!$D$12 / 365) * 'Lookups and Calculations'!$F$12</f>
        <v>0</v>
      </c>
    </row>
    <row r="9809" spans="1:14" x14ac:dyDescent="0.35">
      <c r="A9809" s="2">
        <v>9808</v>
      </c>
      <c r="B9809" s="11">
        <v>1.4750112471443831E-2</v>
      </c>
      <c r="C9809" s="11">
        <v>0.81494479186406021</v>
      </c>
      <c r="D9809" s="3">
        <f>B9809*Dashboard!$D$11*Dashboard!$D$10*SQRT(Dashboard!$D$12/365)</f>
        <v>3662.1839816742427</v>
      </c>
      <c r="E9809" s="3">
        <f>IF(Dashboard!$I$3,C9809*Dashboard!$E$11*Dashboard!$E$10*SQRT(Dashboard!$D$12/365),0)</f>
        <v>404671.86517951638</v>
      </c>
      <c r="F9809" s="3">
        <f>D9809+IF(Dashboard!$I$3,E9809,0)</f>
        <v>408334.04916119063</v>
      </c>
      <c r="G9809" s="3">
        <f>IF(Dashboard!$I$4, ('Lookups and Calculations'!$F$9) / (1 - 'Lookups and Calculations'!$F$10), 'Lookups and Calculations'!$F$9)</f>
        <v>1951878.888340465</v>
      </c>
      <c r="H9809" s="12">
        <f t="shared" si="306"/>
        <v>0</v>
      </c>
      <c r="I9809" s="12">
        <f t="shared" si="307"/>
        <v>0</v>
      </c>
      <c r="J9809" s="13">
        <f>(1 - Dashboard!$I$9) * H9809 * Dashboard!$I$8 * 'Lookups and Calculations'!$F$12</f>
        <v>0</v>
      </c>
      <c r="K9809" s="12">
        <f>(1 - Dashboard!$I$11) * I9809 * Dashboard!$I$10 * 'Lookups and Calculations'!$F$12</f>
        <v>0</v>
      </c>
      <c r="L9809" s="12">
        <f>(H9809 - I9809) * Dashboard!$I$13 * (Dashboard!$D$12 / 365) * 'Lookups and Calculations'!$F$12</f>
        <v>0</v>
      </c>
      <c r="M9809" s="3">
        <f>(G9809*2) * Dashboard!$I$13 * (Dashboard!$D$12 / 365) * 'Lookups and Calculations'!$F$12</f>
        <v>1602.0878730267946</v>
      </c>
      <c r="N9809" s="12">
        <f>H9809 * Dashboard!$I$14 * Dashboard!$I$15 * (Dashboard!$D$12 / 365) * 'Lookups and Calculations'!$F$12</f>
        <v>0</v>
      </c>
    </row>
    <row r="9810" spans="1:14" x14ac:dyDescent="0.35">
      <c r="A9810" s="2">
        <v>9809</v>
      </c>
      <c r="B9810" s="11">
        <v>0.51677678175019837</v>
      </c>
      <c r="C9810" s="11">
        <v>0.32231750705563522</v>
      </c>
      <c r="D9810" s="3">
        <f>B9810*Dashboard!$D$11*Dashboard!$D$10*SQRT(Dashboard!$D$12/365)</f>
        <v>128306.25230083347</v>
      </c>
      <c r="E9810" s="3">
        <f>IF(Dashboard!$I$3,C9810*Dashboard!$E$11*Dashboard!$E$10*SQRT(Dashboard!$D$12/365),0)</f>
        <v>160051.12010332738</v>
      </c>
      <c r="F9810" s="3">
        <f>D9810+IF(Dashboard!$I$3,E9810,0)</f>
        <v>288357.37240416085</v>
      </c>
      <c r="G9810" s="3">
        <f>IF(Dashboard!$I$4, ('Lookups and Calculations'!$F$9) / (1 - 'Lookups and Calculations'!$F$10), 'Lookups and Calculations'!$F$9)</f>
        <v>1951878.888340465</v>
      </c>
      <c r="H9810" s="12">
        <f t="shared" si="306"/>
        <v>0</v>
      </c>
      <c r="I9810" s="12">
        <f t="shared" si="307"/>
        <v>0</v>
      </c>
      <c r="J9810" s="13">
        <f>(1 - Dashboard!$I$9) * H9810 * Dashboard!$I$8 * 'Lookups and Calculations'!$F$12</f>
        <v>0</v>
      </c>
      <c r="K9810" s="12">
        <f>(1 - Dashboard!$I$11) * I9810 * Dashboard!$I$10 * 'Lookups and Calculations'!$F$12</f>
        <v>0</v>
      </c>
      <c r="L9810" s="12">
        <f>(H9810 - I9810) * Dashboard!$I$13 * (Dashboard!$D$12 / 365) * 'Lookups and Calculations'!$F$12</f>
        <v>0</v>
      </c>
      <c r="M9810" s="3">
        <f>(G9810*2) * Dashboard!$I$13 * (Dashboard!$D$12 / 365) * 'Lookups and Calculations'!$F$12</f>
        <v>1602.0878730267946</v>
      </c>
      <c r="N9810" s="12">
        <f>H9810 * Dashboard!$I$14 * Dashboard!$I$15 * (Dashboard!$D$12 / 365) * 'Lookups and Calculations'!$F$12</f>
        <v>0</v>
      </c>
    </row>
    <row r="9811" spans="1:14" x14ac:dyDescent="0.35">
      <c r="A9811" s="2">
        <v>9810</v>
      </c>
      <c r="B9811" s="11">
        <v>-1.3074450199209533</v>
      </c>
      <c r="C9811" s="11">
        <v>-0.3671320428459191</v>
      </c>
      <c r="D9811" s="3">
        <f>B9811*Dashboard!$D$11*Dashboard!$D$10*SQRT(Dashboard!$D$12/365)</f>
        <v>-324614.75925312634</v>
      </c>
      <c r="E9811" s="3">
        <f>IF(Dashboard!$I$3,C9811*Dashboard!$E$11*Dashboard!$E$10*SQRT(Dashboard!$D$12/365),0)</f>
        <v>-182304.38433233972</v>
      </c>
      <c r="F9811" s="3">
        <f>D9811+IF(Dashboard!$I$3,E9811,0)</f>
        <v>-506919.14358546608</v>
      </c>
      <c r="G9811" s="3">
        <f>IF(Dashboard!$I$4, ('Lookups and Calculations'!$F$9) / (1 - 'Lookups and Calculations'!$F$10), 'Lookups and Calculations'!$F$9)</f>
        <v>1951878.888340465</v>
      </c>
      <c r="H9811" s="12">
        <f t="shared" si="306"/>
        <v>0</v>
      </c>
      <c r="I9811" s="12">
        <f t="shared" si="307"/>
        <v>0</v>
      </c>
      <c r="J9811" s="13">
        <f>(1 - Dashboard!$I$9) * H9811 * Dashboard!$I$8 * 'Lookups and Calculations'!$F$12</f>
        <v>0</v>
      </c>
      <c r="K9811" s="12">
        <f>(1 - Dashboard!$I$11) * I9811 * Dashboard!$I$10 * 'Lookups and Calculations'!$F$12</f>
        <v>0</v>
      </c>
      <c r="L9811" s="12">
        <f>(H9811 - I9811) * Dashboard!$I$13 * (Dashboard!$D$12 / 365) * 'Lookups and Calculations'!$F$12</f>
        <v>0</v>
      </c>
      <c r="M9811" s="3">
        <f>(G9811*2) * Dashboard!$I$13 * (Dashboard!$D$12 / 365) * 'Lookups and Calculations'!$F$12</f>
        <v>1602.0878730267946</v>
      </c>
      <c r="N9811" s="12">
        <f>H9811 * Dashboard!$I$14 * Dashboard!$I$15 * (Dashboard!$D$12 / 365) * 'Lookups and Calculations'!$F$12</f>
        <v>0</v>
      </c>
    </row>
    <row r="9812" spans="1:14" x14ac:dyDescent="0.35">
      <c r="A9812" s="2">
        <v>9811</v>
      </c>
      <c r="B9812" s="11">
        <v>-0.65992342052590158</v>
      </c>
      <c r="C9812" s="11">
        <v>-0.1162201165289457</v>
      </c>
      <c r="D9812" s="3">
        <f>B9812*Dashboard!$D$11*Dashboard!$D$10*SQRT(Dashboard!$D$12/365)</f>
        <v>-163846.95265615586</v>
      </c>
      <c r="E9812" s="3">
        <f>IF(Dashboard!$I$3,C9812*Dashboard!$E$11*Dashboard!$E$10*SQRT(Dashboard!$D$12/365),0)</f>
        <v>-57710.671688045324</v>
      </c>
      <c r="F9812" s="3">
        <f>D9812+IF(Dashboard!$I$3,E9812,0)</f>
        <v>-221557.62434420118</v>
      </c>
      <c r="G9812" s="3">
        <f>IF(Dashboard!$I$4, ('Lookups and Calculations'!$F$9) / (1 - 'Lookups and Calculations'!$F$10), 'Lookups and Calculations'!$F$9)</f>
        <v>1951878.888340465</v>
      </c>
      <c r="H9812" s="12">
        <f t="shared" si="306"/>
        <v>0</v>
      </c>
      <c r="I9812" s="12">
        <f t="shared" si="307"/>
        <v>0</v>
      </c>
      <c r="J9812" s="13">
        <f>(1 - Dashboard!$I$9) * H9812 * Dashboard!$I$8 * 'Lookups and Calculations'!$F$12</f>
        <v>0</v>
      </c>
      <c r="K9812" s="12">
        <f>(1 - Dashboard!$I$11) * I9812 * Dashboard!$I$10 * 'Lookups and Calculations'!$F$12</f>
        <v>0</v>
      </c>
      <c r="L9812" s="12">
        <f>(H9812 - I9812) * Dashboard!$I$13 * (Dashboard!$D$12 / 365) * 'Lookups and Calculations'!$F$12</f>
        <v>0</v>
      </c>
      <c r="M9812" s="3">
        <f>(G9812*2) * Dashboard!$I$13 * (Dashboard!$D$12 / 365) * 'Lookups and Calculations'!$F$12</f>
        <v>1602.0878730267946</v>
      </c>
      <c r="N9812" s="12">
        <f>H9812 * Dashboard!$I$14 * Dashboard!$I$15 * (Dashboard!$D$12 / 365) * 'Lookups and Calculations'!$F$12</f>
        <v>0</v>
      </c>
    </row>
    <row r="9813" spans="1:14" x14ac:dyDescent="0.35">
      <c r="A9813" s="2">
        <v>9812</v>
      </c>
      <c r="B9813" s="11">
        <v>-0.34328329041585931</v>
      </c>
      <c r="C9813" s="11">
        <v>9.963479390387725E-2</v>
      </c>
      <c r="D9813" s="3">
        <f>B9813*Dashboard!$D$11*Dashboard!$D$10*SQRT(Dashboard!$D$12/365)</f>
        <v>-85230.98178208858</v>
      </c>
      <c r="E9813" s="3">
        <f>IF(Dashboard!$I$3,C9813*Dashboard!$E$11*Dashboard!$E$10*SQRT(Dashboard!$D$12/365),0)</f>
        <v>49475.005286719279</v>
      </c>
      <c r="F9813" s="3">
        <f>D9813+IF(Dashboard!$I$3,E9813,0)</f>
        <v>-35755.976495369301</v>
      </c>
      <c r="G9813" s="3">
        <f>IF(Dashboard!$I$4, ('Lookups and Calculations'!$F$9) / (1 - 'Lookups and Calculations'!$F$10), 'Lookups and Calculations'!$F$9)</f>
        <v>1951878.888340465</v>
      </c>
      <c r="H9813" s="12">
        <f t="shared" si="306"/>
        <v>0</v>
      </c>
      <c r="I9813" s="12">
        <f t="shared" si="307"/>
        <v>0</v>
      </c>
      <c r="J9813" s="13">
        <f>(1 - Dashboard!$I$9) * H9813 * Dashboard!$I$8 * 'Lookups and Calculations'!$F$12</f>
        <v>0</v>
      </c>
      <c r="K9813" s="12">
        <f>(1 - Dashboard!$I$11) * I9813 * Dashboard!$I$10 * 'Lookups and Calculations'!$F$12</f>
        <v>0</v>
      </c>
      <c r="L9813" s="12">
        <f>(H9813 - I9813) * Dashboard!$I$13 * (Dashboard!$D$12 / 365) * 'Lookups and Calculations'!$F$12</f>
        <v>0</v>
      </c>
      <c r="M9813" s="3">
        <f>(G9813*2) * Dashboard!$I$13 * (Dashboard!$D$12 / 365) * 'Lookups and Calculations'!$F$12</f>
        <v>1602.0878730267946</v>
      </c>
      <c r="N9813" s="12">
        <f>H9813 * Dashboard!$I$14 * Dashboard!$I$15 * (Dashboard!$D$12 / 365) * 'Lookups and Calculations'!$F$12</f>
        <v>0</v>
      </c>
    </row>
    <row r="9814" spans="1:14" x14ac:dyDescent="0.35">
      <c r="A9814" s="2">
        <v>9813</v>
      </c>
      <c r="B9814" s="11">
        <v>1.971367504051752</v>
      </c>
      <c r="C9814" s="11">
        <v>0.61702268531870219</v>
      </c>
      <c r="D9814" s="3">
        <f>B9814*Dashboard!$D$11*Dashboard!$D$10*SQRT(Dashboard!$D$12/365)</f>
        <v>489454.60648577474</v>
      </c>
      <c r="E9814" s="3">
        <f>IF(Dashboard!$I$3,C9814*Dashboard!$E$11*Dashboard!$E$10*SQRT(Dashboard!$D$12/365),0)</f>
        <v>306390.96466260229</v>
      </c>
      <c r="F9814" s="3">
        <f>D9814+IF(Dashboard!$I$3,E9814,0)</f>
        <v>795845.57114837703</v>
      </c>
      <c r="G9814" s="3">
        <f>IF(Dashboard!$I$4, ('Lookups and Calculations'!$F$9) / (1 - 'Lookups and Calculations'!$F$10), 'Lookups and Calculations'!$F$9)</f>
        <v>1951878.888340465</v>
      </c>
      <c r="H9814" s="12">
        <f t="shared" si="306"/>
        <v>0</v>
      </c>
      <c r="I9814" s="12">
        <f t="shared" si="307"/>
        <v>0</v>
      </c>
      <c r="J9814" s="13">
        <f>(1 - Dashboard!$I$9) * H9814 * Dashboard!$I$8 * 'Lookups and Calculations'!$F$12</f>
        <v>0</v>
      </c>
      <c r="K9814" s="12">
        <f>(1 - Dashboard!$I$11) * I9814 * Dashboard!$I$10 * 'Lookups and Calculations'!$F$12</f>
        <v>0</v>
      </c>
      <c r="L9814" s="12">
        <f>(H9814 - I9814) * Dashboard!$I$13 * (Dashboard!$D$12 / 365) * 'Lookups and Calculations'!$F$12</f>
        <v>0</v>
      </c>
      <c r="M9814" s="3">
        <f>(G9814*2) * Dashboard!$I$13 * (Dashboard!$D$12 / 365) * 'Lookups and Calculations'!$F$12</f>
        <v>1602.0878730267946</v>
      </c>
      <c r="N9814" s="12">
        <f>H9814 * Dashboard!$I$14 * Dashboard!$I$15 * (Dashboard!$D$12 / 365) * 'Lookups and Calculations'!$F$12</f>
        <v>0</v>
      </c>
    </row>
    <row r="9815" spans="1:14" x14ac:dyDescent="0.35">
      <c r="A9815" s="2">
        <v>9814</v>
      </c>
      <c r="B9815" s="11">
        <v>-9.8625084977384009E-2</v>
      </c>
      <c r="C9815" s="11">
        <v>0.58483722845968178</v>
      </c>
      <c r="D9815" s="3">
        <f>B9815*Dashboard!$D$11*Dashboard!$D$10*SQRT(Dashboard!$D$12/365)</f>
        <v>-24486.81032735758</v>
      </c>
      <c r="E9815" s="3">
        <f>IF(Dashboard!$I$3,C9815*Dashboard!$E$11*Dashboard!$E$10*SQRT(Dashboard!$D$12/365),0)</f>
        <v>290408.8404882726</v>
      </c>
      <c r="F9815" s="3">
        <f>D9815+IF(Dashboard!$I$3,E9815,0)</f>
        <v>265922.03016091505</v>
      </c>
      <c r="G9815" s="3">
        <f>IF(Dashboard!$I$4, ('Lookups and Calculations'!$F$9) / (1 - 'Lookups and Calculations'!$F$10), 'Lookups and Calculations'!$F$9)</f>
        <v>1951878.888340465</v>
      </c>
      <c r="H9815" s="12">
        <f t="shared" si="306"/>
        <v>0</v>
      </c>
      <c r="I9815" s="12">
        <f t="shared" si="307"/>
        <v>0</v>
      </c>
      <c r="J9815" s="13">
        <f>(1 - Dashboard!$I$9) * H9815 * Dashboard!$I$8 * 'Lookups and Calculations'!$F$12</f>
        <v>0</v>
      </c>
      <c r="K9815" s="12">
        <f>(1 - Dashboard!$I$11) * I9815 * Dashboard!$I$10 * 'Lookups and Calculations'!$F$12</f>
        <v>0</v>
      </c>
      <c r="L9815" s="12">
        <f>(H9815 - I9815) * Dashboard!$I$13 * (Dashboard!$D$12 / 365) * 'Lookups and Calculations'!$F$12</f>
        <v>0</v>
      </c>
      <c r="M9815" s="3">
        <f>(G9815*2) * Dashboard!$I$13 * (Dashboard!$D$12 / 365) * 'Lookups and Calculations'!$F$12</f>
        <v>1602.0878730267946</v>
      </c>
      <c r="N9815" s="12">
        <f>H9815 * Dashboard!$I$14 * Dashboard!$I$15 * (Dashboard!$D$12 / 365) * 'Lookups and Calculations'!$F$12</f>
        <v>0</v>
      </c>
    </row>
    <row r="9816" spans="1:14" x14ac:dyDescent="0.35">
      <c r="A9816" s="2">
        <v>9815</v>
      </c>
      <c r="B9816" s="11">
        <v>-0.56952468289271208</v>
      </c>
      <c r="C9816" s="11">
        <v>-1.385598066886757E-3</v>
      </c>
      <c r="D9816" s="3">
        <f>B9816*Dashboard!$D$11*Dashboard!$D$10*SQRT(Dashboard!$D$12/365)</f>
        <v>-141402.59437992144</v>
      </c>
      <c r="E9816" s="3">
        <f>IF(Dashboard!$I$3,C9816*Dashboard!$E$11*Dashboard!$E$10*SQRT(Dashboard!$D$12/365),0)</f>
        <v>-688.03747163492267</v>
      </c>
      <c r="F9816" s="3">
        <f>D9816+IF(Dashboard!$I$3,E9816,0)</f>
        <v>-142090.63185155636</v>
      </c>
      <c r="G9816" s="3">
        <f>IF(Dashboard!$I$4, ('Lookups and Calculations'!$F$9) / (1 - 'Lookups and Calculations'!$F$10), 'Lookups and Calculations'!$F$9)</f>
        <v>1951878.888340465</v>
      </c>
      <c r="H9816" s="12">
        <f t="shared" si="306"/>
        <v>0</v>
      </c>
      <c r="I9816" s="12">
        <f t="shared" si="307"/>
        <v>0</v>
      </c>
      <c r="J9816" s="13">
        <f>(1 - Dashboard!$I$9) * H9816 * Dashboard!$I$8 * 'Lookups and Calculations'!$F$12</f>
        <v>0</v>
      </c>
      <c r="K9816" s="12">
        <f>(1 - Dashboard!$I$11) * I9816 * Dashboard!$I$10 * 'Lookups and Calculations'!$F$12</f>
        <v>0</v>
      </c>
      <c r="L9816" s="12">
        <f>(H9816 - I9816) * Dashboard!$I$13 * (Dashboard!$D$12 / 365) * 'Lookups and Calculations'!$F$12</f>
        <v>0</v>
      </c>
      <c r="M9816" s="3">
        <f>(G9816*2) * Dashboard!$I$13 * (Dashboard!$D$12 / 365) * 'Lookups and Calculations'!$F$12</f>
        <v>1602.0878730267946</v>
      </c>
      <c r="N9816" s="12">
        <f>H9816 * Dashboard!$I$14 * Dashboard!$I$15 * (Dashboard!$D$12 / 365) * 'Lookups and Calculations'!$F$12</f>
        <v>0</v>
      </c>
    </row>
    <row r="9817" spans="1:14" x14ac:dyDescent="0.35">
      <c r="A9817" s="2">
        <v>9816</v>
      </c>
      <c r="B9817" s="11">
        <v>-0.4598654012171085</v>
      </c>
      <c r="C9817" s="11">
        <v>1.20359432452114</v>
      </c>
      <c r="D9817" s="3">
        <f>B9817*Dashboard!$D$11*Dashboard!$D$10*SQRT(Dashboard!$D$12/365)</f>
        <v>-114176.19420353085</v>
      </c>
      <c r="E9817" s="3">
        <f>IF(Dashboard!$I$3,C9817*Dashboard!$E$11*Dashboard!$E$10*SQRT(Dashboard!$D$12/365),0)</f>
        <v>597661.05027725094</v>
      </c>
      <c r="F9817" s="3">
        <f>D9817+IF(Dashboard!$I$3,E9817,0)</f>
        <v>483484.85607372009</v>
      </c>
      <c r="G9817" s="3">
        <f>IF(Dashboard!$I$4, ('Lookups and Calculations'!$F$9) / (1 - 'Lookups and Calculations'!$F$10), 'Lookups and Calculations'!$F$9)</f>
        <v>1951878.888340465</v>
      </c>
      <c r="H9817" s="12">
        <f t="shared" si="306"/>
        <v>0</v>
      </c>
      <c r="I9817" s="12">
        <f t="shared" si="307"/>
        <v>0</v>
      </c>
      <c r="J9817" s="13">
        <f>(1 - Dashboard!$I$9) * H9817 * Dashboard!$I$8 * 'Lookups and Calculations'!$F$12</f>
        <v>0</v>
      </c>
      <c r="K9817" s="12">
        <f>(1 - Dashboard!$I$11) * I9817 * Dashboard!$I$10 * 'Lookups and Calculations'!$F$12</f>
        <v>0</v>
      </c>
      <c r="L9817" s="12">
        <f>(H9817 - I9817) * Dashboard!$I$13 * (Dashboard!$D$12 / 365) * 'Lookups and Calculations'!$F$12</f>
        <v>0</v>
      </c>
      <c r="M9817" s="3">
        <f>(G9817*2) * Dashboard!$I$13 * (Dashboard!$D$12 / 365) * 'Lookups and Calculations'!$F$12</f>
        <v>1602.0878730267946</v>
      </c>
      <c r="N9817" s="12">
        <f>H9817 * Dashboard!$I$14 * Dashboard!$I$15 * (Dashboard!$D$12 / 365) * 'Lookups and Calculations'!$F$12</f>
        <v>0</v>
      </c>
    </row>
    <row r="9818" spans="1:14" x14ac:dyDescent="0.35">
      <c r="A9818" s="2">
        <v>9817</v>
      </c>
      <c r="B9818" s="11">
        <v>0.79252201683601697</v>
      </c>
      <c r="C9818" s="11">
        <v>-0.65566986552497197</v>
      </c>
      <c r="D9818" s="3">
        <f>B9818*Dashboard!$D$11*Dashboard!$D$10*SQRT(Dashboard!$D$12/365)</f>
        <v>196768.76639415376</v>
      </c>
      <c r="E9818" s="3">
        <f>IF(Dashboard!$I$3,C9818*Dashboard!$E$11*Dashboard!$E$10*SQRT(Dashboard!$D$12/365),0)</f>
        <v>-325581.7450125537</v>
      </c>
      <c r="F9818" s="3">
        <f>D9818+IF(Dashboard!$I$3,E9818,0)</f>
        <v>-128812.97861839994</v>
      </c>
      <c r="G9818" s="3">
        <f>IF(Dashboard!$I$4, ('Lookups and Calculations'!$F$9) / (1 - 'Lookups and Calculations'!$F$10), 'Lookups and Calculations'!$F$9)</f>
        <v>1951878.888340465</v>
      </c>
      <c r="H9818" s="12">
        <f t="shared" si="306"/>
        <v>0</v>
      </c>
      <c r="I9818" s="12">
        <f t="shared" si="307"/>
        <v>0</v>
      </c>
      <c r="J9818" s="13">
        <f>(1 - Dashboard!$I$9) * H9818 * Dashboard!$I$8 * 'Lookups and Calculations'!$F$12</f>
        <v>0</v>
      </c>
      <c r="K9818" s="12">
        <f>(1 - Dashboard!$I$11) * I9818 * Dashboard!$I$10 * 'Lookups and Calculations'!$F$12</f>
        <v>0</v>
      </c>
      <c r="L9818" s="12">
        <f>(H9818 - I9818) * Dashboard!$I$13 * (Dashboard!$D$12 / 365) * 'Lookups and Calculations'!$F$12</f>
        <v>0</v>
      </c>
      <c r="M9818" s="3">
        <f>(G9818*2) * Dashboard!$I$13 * (Dashboard!$D$12 / 365) * 'Lookups and Calculations'!$F$12</f>
        <v>1602.0878730267946</v>
      </c>
      <c r="N9818" s="12">
        <f>H9818 * Dashboard!$I$14 * Dashboard!$I$15 * (Dashboard!$D$12 / 365) * 'Lookups and Calculations'!$F$12</f>
        <v>0</v>
      </c>
    </row>
    <row r="9819" spans="1:14" x14ac:dyDescent="0.35">
      <c r="A9819" s="2">
        <v>9818</v>
      </c>
      <c r="B9819" s="11">
        <v>5.0490575338223175E-2</v>
      </c>
      <c r="C9819" s="11">
        <v>-1.069065006114243</v>
      </c>
      <c r="D9819" s="3">
        <f>B9819*Dashboard!$D$11*Dashboard!$D$10*SQRT(Dashboard!$D$12/365)</f>
        <v>12535.889240650498</v>
      </c>
      <c r="E9819" s="3">
        <f>IF(Dashboard!$I$3,C9819*Dashboard!$E$11*Dashboard!$E$10*SQRT(Dashboard!$D$12/365),0)</f>
        <v>-530858.69661532447</v>
      </c>
      <c r="F9819" s="3">
        <f>D9819+IF(Dashboard!$I$3,E9819,0)</f>
        <v>-518322.80737467395</v>
      </c>
      <c r="G9819" s="3">
        <f>IF(Dashboard!$I$4, ('Lookups and Calculations'!$F$9) / (1 - 'Lookups and Calculations'!$F$10), 'Lookups and Calculations'!$F$9)</f>
        <v>1951878.888340465</v>
      </c>
      <c r="H9819" s="12">
        <f t="shared" si="306"/>
        <v>0</v>
      </c>
      <c r="I9819" s="12">
        <f t="shared" si="307"/>
        <v>0</v>
      </c>
      <c r="J9819" s="13">
        <f>(1 - Dashboard!$I$9) * H9819 * Dashboard!$I$8 * 'Lookups and Calculations'!$F$12</f>
        <v>0</v>
      </c>
      <c r="K9819" s="12">
        <f>(1 - Dashboard!$I$11) * I9819 * Dashboard!$I$10 * 'Lookups and Calculations'!$F$12</f>
        <v>0</v>
      </c>
      <c r="L9819" s="12">
        <f>(H9819 - I9819) * Dashboard!$I$13 * (Dashboard!$D$12 / 365) * 'Lookups and Calculations'!$F$12</f>
        <v>0</v>
      </c>
      <c r="M9819" s="3">
        <f>(G9819*2) * Dashboard!$I$13 * (Dashboard!$D$12 / 365) * 'Lookups and Calculations'!$F$12</f>
        <v>1602.0878730267946</v>
      </c>
      <c r="N9819" s="12">
        <f>H9819 * Dashboard!$I$14 * Dashboard!$I$15 * (Dashboard!$D$12 / 365) * 'Lookups and Calculations'!$F$12</f>
        <v>0</v>
      </c>
    </row>
    <row r="9820" spans="1:14" x14ac:dyDescent="0.35">
      <c r="A9820" s="2">
        <v>9819</v>
      </c>
      <c r="B9820" s="11">
        <v>0.57886768490939622</v>
      </c>
      <c r="C9820" s="11">
        <v>0.24777048732084894</v>
      </c>
      <c r="D9820" s="3">
        <f>B9820*Dashboard!$D$11*Dashboard!$D$10*SQRT(Dashboard!$D$12/365)</f>
        <v>143722.2914257909</v>
      </c>
      <c r="E9820" s="3">
        <f>IF(Dashboard!$I$3,C9820*Dashboard!$E$11*Dashboard!$E$10*SQRT(Dashboard!$D$12/365),0)</f>
        <v>123033.78859716778</v>
      </c>
      <c r="F9820" s="3">
        <f>D9820+IF(Dashboard!$I$3,E9820,0)</f>
        <v>266756.08002295869</v>
      </c>
      <c r="G9820" s="3">
        <f>IF(Dashboard!$I$4, ('Lookups and Calculations'!$F$9) / (1 - 'Lookups and Calculations'!$F$10), 'Lookups and Calculations'!$F$9)</f>
        <v>1951878.888340465</v>
      </c>
      <c r="H9820" s="12">
        <f t="shared" si="306"/>
        <v>0</v>
      </c>
      <c r="I9820" s="12">
        <f t="shared" si="307"/>
        <v>0</v>
      </c>
      <c r="J9820" s="13">
        <f>(1 - Dashboard!$I$9) * H9820 * Dashboard!$I$8 * 'Lookups and Calculations'!$F$12</f>
        <v>0</v>
      </c>
      <c r="K9820" s="12">
        <f>(1 - Dashboard!$I$11) * I9820 * Dashboard!$I$10 * 'Lookups and Calculations'!$F$12</f>
        <v>0</v>
      </c>
      <c r="L9820" s="12">
        <f>(H9820 - I9820) * Dashboard!$I$13 * (Dashboard!$D$12 / 365) * 'Lookups and Calculations'!$F$12</f>
        <v>0</v>
      </c>
      <c r="M9820" s="3">
        <f>(G9820*2) * Dashboard!$I$13 * (Dashboard!$D$12 / 365) * 'Lookups and Calculations'!$F$12</f>
        <v>1602.0878730267946</v>
      </c>
      <c r="N9820" s="12">
        <f>H9820 * Dashboard!$I$14 * Dashboard!$I$15 * (Dashboard!$D$12 / 365) * 'Lookups and Calculations'!$F$12</f>
        <v>0</v>
      </c>
    </row>
    <row r="9821" spans="1:14" x14ac:dyDescent="0.35">
      <c r="A9821" s="2">
        <v>9820</v>
      </c>
      <c r="B9821" s="11">
        <v>-0.45381952432213918</v>
      </c>
      <c r="C9821" s="11">
        <v>-3.2546521668908319E-2</v>
      </c>
      <c r="D9821" s="3">
        <f>B9821*Dashboard!$D$11*Dashboard!$D$10*SQRT(Dashboard!$D$12/365)</f>
        <v>-112675.11320751837</v>
      </c>
      <c r="E9821" s="3">
        <f>IF(Dashboard!$I$3,C9821*Dashboard!$E$11*Dashboard!$E$10*SQRT(Dashboard!$D$12/365),0)</f>
        <v>-16161.415792027858</v>
      </c>
      <c r="F9821" s="3">
        <f>D9821+IF(Dashboard!$I$3,E9821,0)</f>
        <v>-128836.52899954622</v>
      </c>
      <c r="G9821" s="3">
        <f>IF(Dashboard!$I$4, ('Lookups and Calculations'!$F$9) / (1 - 'Lookups and Calculations'!$F$10), 'Lookups and Calculations'!$F$9)</f>
        <v>1951878.888340465</v>
      </c>
      <c r="H9821" s="12">
        <f t="shared" si="306"/>
        <v>0</v>
      </c>
      <c r="I9821" s="12">
        <f t="shared" si="307"/>
        <v>0</v>
      </c>
      <c r="J9821" s="13">
        <f>(1 - Dashboard!$I$9) * H9821 * Dashboard!$I$8 * 'Lookups and Calculations'!$F$12</f>
        <v>0</v>
      </c>
      <c r="K9821" s="12">
        <f>(1 - Dashboard!$I$11) * I9821 * Dashboard!$I$10 * 'Lookups and Calculations'!$F$12</f>
        <v>0</v>
      </c>
      <c r="L9821" s="12">
        <f>(H9821 - I9821) * Dashboard!$I$13 * (Dashboard!$D$12 / 365) * 'Lookups and Calculations'!$F$12</f>
        <v>0</v>
      </c>
      <c r="M9821" s="3">
        <f>(G9821*2) * Dashboard!$I$13 * (Dashboard!$D$12 / 365) * 'Lookups and Calculations'!$F$12</f>
        <v>1602.0878730267946</v>
      </c>
      <c r="N9821" s="12">
        <f>H9821 * Dashboard!$I$14 * Dashboard!$I$15 * (Dashboard!$D$12 / 365) * 'Lookups and Calculations'!$F$12</f>
        <v>0</v>
      </c>
    </row>
    <row r="9822" spans="1:14" x14ac:dyDescent="0.35">
      <c r="A9822" s="2">
        <v>9821</v>
      </c>
      <c r="B9822" s="11">
        <v>0.40719443364889035</v>
      </c>
      <c r="C9822" s="11">
        <v>-1.2216345283162287</v>
      </c>
      <c r="D9822" s="3">
        <f>B9822*Dashboard!$D$11*Dashboard!$D$10*SQRT(Dashboard!$D$12/365)</f>
        <v>101098.95332817835</v>
      </c>
      <c r="E9822" s="3">
        <f>IF(Dashboard!$I$3,C9822*Dashboard!$E$11*Dashboard!$E$10*SQRT(Dashboard!$D$12/365),0)</f>
        <v>-606619.15761269233</v>
      </c>
      <c r="F9822" s="3">
        <f>D9822+IF(Dashboard!$I$3,E9822,0)</f>
        <v>-505520.20428451395</v>
      </c>
      <c r="G9822" s="3">
        <f>IF(Dashboard!$I$4, ('Lookups and Calculations'!$F$9) / (1 - 'Lookups and Calculations'!$F$10), 'Lookups and Calculations'!$F$9)</f>
        <v>1951878.888340465</v>
      </c>
      <c r="H9822" s="12">
        <f t="shared" si="306"/>
        <v>0</v>
      </c>
      <c r="I9822" s="12">
        <f t="shared" si="307"/>
        <v>0</v>
      </c>
      <c r="J9822" s="13">
        <f>(1 - Dashboard!$I$9) * H9822 * Dashboard!$I$8 * 'Lookups and Calculations'!$F$12</f>
        <v>0</v>
      </c>
      <c r="K9822" s="12">
        <f>(1 - Dashboard!$I$11) * I9822 * Dashboard!$I$10 * 'Lookups and Calculations'!$F$12</f>
        <v>0</v>
      </c>
      <c r="L9822" s="12">
        <f>(H9822 - I9822) * Dashboard!$I$13 * (Dashboard!$D$12 / 365) * 'Lookups and Calculations'!$F$12</f>
        <v>0</v>
      </c>
      <c r="M9822" s="3">
        <f>(G9822*2) * Dashboard!$I$13 * (Dashboard!$D$12 / 365) * 'Lookups and Calculations'!$F$12</f>
        <v>1602.0878730267946</v>
      </c>
      <c r="N9822" s="12">
        <f>H9822 * Dashboard!$I$14 * Dashboard!$I$15 * (Dashboard!$D$12 / 365) * 'Lookups and Calculations'!$F$12</f>
        <v>0</v>
      </c>
    </row>
    <row r="9823" spans="1:14" x14ac:dyDescent="0.35">
      <c r="A9823" s="2">
        <v>9822</v>
      </c>
      <c r="B9823" s="11">
        <v>-1.7296535462123876</v>
      </c>
      <c r="C9823" s="11">
        <v>0.90817595290325182</v>
      </c>
      <c r="D9823" s="3">
        <f>B9823*Dashboard!$D$11*Dashboard!$D$10*SQRT(Dashboard!$D$12/365)</f>
        <v>-429441.43802620197</v>
      </c>
      <c r="E9823" s="3">
        <f>IF(Dashboard!$I$3,C9823*Dashboard!$E$11*Dashboard!$E$10*SQRT(Dashboard!$D$12/365),0)</f>
        <v>450967.05990587879</v>
      </c>
      <c r="F9823" s="3">
        <f>D9823+IF(Dashboard!$I$3,E9823,0)</f>
        <v>21525.621879676823</v>
      </c>
      <c r="G9823" s="3">
        <f>IF(Dashboard!$I$4, ('Lookups and Calculations'!$F$9) / (1 - 'Lookups and Calculations'!$F$10), 'Lookups and Calculations'!$F$9)</f>
        <v>1951878.888340465</v>
      </c>
      <c r="H9823" s="12">
        <f t="shared" si="306"/>
        <v>0</v>
      </c>
      <c r="I9823" s="12">
        <f t="shared" si="307"/>
        <v>0</v>
      </c>
      <c r="J9823" s="13">
        <f>(1 - Dashboard!$I$9) * H9823 * Dashboard!$I$8 * 'Lookups and Calculations'!$F$12</f>
        <v>0</v>
      </c>
      <c r="K9823" s="12">
        <f>(1 - Dashboard!$I$11) * I9823 * Dashboard!$I$10 * 'Lookups and Calculations'!$F$12</f>
        <v>0</v>
      </c>
      <c r="L9823" s="12">
        <f>(H9823 - I9823) * Dashboard!$I$13 * (Dashboard!$D$12 / 365) * 'Lookups and Calculations'!$F$12</f>
        <v>0</v>
      </c>
      <c r="M9823" s="3">
        <f>(G9823*2) * Dashboard!$I$13 * (Dashboard!$D$12 / 365) * 'Lookups and Calculations'!$F$12</f>
        <v>1602.0878730267946</v>
      </c>
      <c r="N9823" s="12">
        <f>H9823 * Dashboard!$I$14 * Dashboard!$I$15 * (Dashboard!$D$12 / 365) * 'Lookups and Calculations'!$F$12</f>
        <v>0</v>
      </c>
    </row>
    <row r="9824" spans="1:14" x14ac:dyDescent="0.35">
      <c r="A9824" s="2">
        <v>9823</v>
      </c>
      <c r="B9824" s="11">
        <v>-7.5945393237660377E-2</v>
      </c>
      <c r="C9824" s="11">
        <v>2.7918473129717871E-2</v>
      </c>
      <c r="D9824" s="3">
        <f>B9824*Dashboard!$D$11*Dashboard!$D$10*SQRT(Dashboard!$D$12/365)</f>
        <v>-18855.856396713054</v>
      </c>
      <c r="E9824" s="3">
        <f>IF(Dashboard!$I$3,C9824*Dashboard!$E$11*Dashboard!$E$10*SQRT(Dashboard!$D$12/365),0)</f>
        <v>13863.295657764897</v>
      </c>
      <c r="F9824" s="3">
        <f>D9824+IF(Dashboard!$I$3,E9824,0)</f>
        <v>-4992.5607389481575</v>
      </c>
      <c r="G9824" s="3">
        <f>IF(Dashboard!$I$4, ('Lookups and Calculations'!$F$9) / (1 - 'Lookups and Calculations'!$F$10), 'Lookups and Calculations'!$F$9)</f>
        <v>1951878.888340465</v>
      </c>
      <c r="H9824" s="12">
        <f t="shared" si="306"/>
        <v>0</v>
      </c>
      <c r="I9824" s="12">
        <f t="shared" si="307"/>
        <v>0</v>
      </c>
      <c r="J9824" s="13">
        <f>(1 - Dashboard!$I$9) * H9824 * Dashboard!$I$8 * 'Lookups and Calculations'!$F$12</f>
        <v>0</v>
      </c>
      <c r="K9824" s="12">
        <f>(1 - Dashboard!$I$11) * I9824 * Dashboard!$I$10 * 'Lookups and Calculations'!$F$12</f>
        <v>0</v>
      </c>
      <c r="L9824" s="12">
        <f>(H9824 - I9824) * Dashboard!$I$13 * (Dashboard!$D$12 / 365) * 'Lookups and Calculations'!$F$12</f>
        <v>0</v>
      </c>
      <c r="M9824" s="3">
        <f>(G9824*2) * Dashboard!$I$13 * (Dashboard!$D$12 / 365) * 'Lookups and Calculations'!$F$12</f>
        <v>1602.0878730267946</v>
      </c>
      <c r="N9824" s="12">
        <f>H9824 * Dashboard!$I$14 * Dashboard!$I$15 * (Dashboard!$D$12 / 365) * 'Lookups and Calculations'!$F$12</f>
        <v>0</v>
      </c>
    </row>
    <row r="9825" spans="1:14" x14ac:dyDescent="0.35">
      <c r="A9825" s="2">
        <v>9824</v>
      </c>
      <c r="B9825" s="11">
        <v>0.21621629074719417</v>
      </c>
      <c r="C9825" s="11">
        <v>-0.8284067492391497</v>
      </c>
      <c r="D9825" s="3">
        <f>B9825*Dashboard!$D$11*Dashboard!$D$10*SQRT(Dashboard!$D$12/365)</f>
        <v>53682.562630241875</v>
      </c>
      <c r="E9825" s="3">
        <f>IF(Dashboard!$I$3,C9825*Dashboard!$E$11*Dashboard!$E$10*SQRT(Dashboard!$D$12/365),0)</f>
        <v>-411356.58229695936</v>
      </c>
      <c r="F9825" s="3">
        <f>D9825+IF(Dashboard!$I$3,E9825,0)</f>
        <v>-357674.0196667175</v>
      </c>
      <c r="G9825" s="3">
        <f>IF(Dashboard!$I$4, ('Lookups and Calculations'!$F$9) / (1 - 'Lookups and Calculations'!$F$10), 'Lookups and Calculations'!$F$9)</f>
        <v>1951878.888340465</v>
      </c>
      <c r="H9825" s="12">
        <f t="shared" si="306"/>
        <v>0</v>
      </c>
      <c r="I9825" s="12">
        <f t="shared" si="307"/>
        <v>0</v>
      </c>
      <c r="J9825" s="13">
        <f>(1 - Dashboard!$I$9) * H9825 * Dashboard!$I$8 * 'Lookups and Calculations'!$F$12</f>
        <v>0</v>
      </c>
      <c r="K9825" s="12">
        <f>(1 - Dashboard!$I$11) * I9825 * Dashboard!$I$10 * 'Lookups and Calculations'!$F$12</f>
        <v>0</v>
      </c>
      <c r="L9825" s="12">
        <f>(H9825 - I9825) * Dashboard!$I$13 * (Dashboard!$D$12 / 365) * 'Lookups and Calculations'!$F$12</f>
        <v>0</v>
      </c>
      <c r="M9825" s="3">
        <f>(G9825*2) * Dashboard!$I$13 * (Dashboard!$D$12 / 365) * 'Lookups and Calculations'!$F$12</f>
        <v>1602.0878730267946</v>
      </c>
      <c r="N9825" s="12">
        <f>H9825 * Dashboard!$I$14 * Dashboard!$I$15 * (Dashboard!$D$12 / 365) * 'Lookups and Calculations'!$F$12</f>
        <v>0</v>
      </c>
    </row>
    <row r="9826" spans="1:14" x14ac:dyDescent="0.35">
      <c r="A9826" s="2">
        <v>9825</v>
      </c>
      <c r="B9826" s="11">
        <v>3.0976810312980611E-2</v>
      </c>
      <c r="C9826" s="11">
        <v>-1.8135488618678965</v>
      </c>
      <c r="D9826" s="3">
        <f>B9826*Dashboard!$D$11*Dashboard!$D$10*SQRT(Dashboard!$D$12/365)</f>
        <v>7690.9771875423939</v>
      </c>
      <c r="E9826" s="3">
        <f>IF(Dashboard!$I$3,C9826*Dashboard!$E$11*Dashboard!$E$10*SQRT(Dashboard!$D$12/365),0)</f>
        <v>-900542.23040999612</v>
      </c>
      <c r="F9826" s="3">
        <f>D9826+IF(Dashboard!$I$3,E9826,0)</f>
        <v>-892851.25322245376</v>
      </c>
      <c r="G9826" s="3">
        <f>IF(Dashboard!$I$4, ('Lookups and Calculations'!$F$9) / (1 - 'Lookups and Calculations'!$F$10), 'Lookups and Calculations'!$F$9)</f>
        <v>1951878.888340465</v>
      </c>
      <c r="H9826" s="12">
        <f t="shared" si="306"/>
        <v>0</v>
      </c>
      <c r="I9826" s="12">
        <f t="shared" si="307"/>
        <v>0</v>
      </c>
      <c r="J9826" s="13">
        <f>(1 - Dashboard!$I$9) * H9826 * Dashboard!$I$8 * 'Lookups and Calculations'!$F$12</f>
        <v>0</v>
      </c>
      <c r="K9826" s="12">
        <f>(1 - Dashboard!$I$11) * I9826 * Dashboard!$I$10 * 'Lookups and Calculations'!$F$12</f>
        <v>0</v>
      </c>
      <c r="L9826" s="12">
        <f>(H9826 - I9826) * Dashboard!$I$13 * (Dashboard!$D$12 / 365) * 'Lookups and Calculations'!$F$12</f>
        <v>0</v>
      </c>
      <c r="M9826" s="3">
        <f>(G9826*2) * Dashboard!$I$13 * (Dashboard!$D$12 / 365) * 'Lookups and Calculations'!$F$12</f>
        <v>1602.0878730267946</v>
      </c>
      <c r="N9826" s="12">
        <f>H9826 * Dashboard!$I$14 * Dashboard!$I$15 * (Dashboard!$D$12 / 365) * 'Lookups and Calculations'!$F$12</f>
        <v>0</v>
      </c>
    </row>
    <row r="9827" spans="1:14" x14ac:dyDescent="0.35">
      <c r="A9827" s="2">
        <v>9826</v>
      </c>
      <c r="B9827" s="11">
        <v>-0.49714085983895934</v>
      </c>
      <c r="C9827" s="11">
        <v>-0.26278349608832641</v>
      </c>
      <c r="D9827" s="3">
        <f>B9827*Dashboard!$D$11*Dashboard!$D$10*SQRT(Dashboard!$D$12/365)</f>
        <v>-123431.01092027014</v>
      </c>
      <c r="E9827" s="3">
        <f>IF(Dashboard!$I$3,C9827*Dashboard!$E$11*Dashboard!$E$10*SQRT(Dashboard!$D$12/365),0)</f>
        <v>-130488.70127412977</v>
      </c>
      <c r="F9827" s="3">
        <f>D9827+IF(Dashboard!$I$3,E9827,0)</f>
        <v>-253919.71219439991</v>
      </c>
      <c r="G9827" s="3">
        <f>IF(Dashboard!$I$4, ('Lookups and Calculations'!$F$9) / (1 - 'Lookups and Calculations'!$F$10), 'Lookups and Calculations'!$F$9)</f>
        <v>1951878.888340465</v>
      </c>
      <c r="H9827" s="12">
        <f t="shared" si="306"/>
        <v>0</v>
      </c>
      <c r="I9827" s="12">
        <f t="shared" si="307"/>
        <v>0</v>
      </c>
      <c r="J9827" s="13">
        <f>(1 - Dashboard!$I$9) * H9827 * Dashboard!$I$8 * 'Lookups and Calculations'!$F$12</f>
        <v>0</v>
      </c>
      <c r="K9827" s="12">
        <f>(1 - Dashboard!$I$11) * I9827 * Dashboard!$I$10 * 'Lookups and Calculations'!$F$12</f>
        <v>0</v>
      </c>
      <c r="L9827" s="12">
        <f>(H9827 - I9827) * Dashboard!$I$13 * (Dashboard!$D$12 / 365) * 'Lookups and Calculations'!$F$12</f>
        <v>0</v>
      </c>
      <c r="M9827" s="3">
        <f>(G9827*2) * Dashboard!$I$13 * (Dashboard!$D$12 / 365) * 'Lookups and Calculations'!$F$12</f>
        <v>1602.0878730267946</v>
      </c>
      <c r="N9827" s="12">
        <f>H9827 * Dashboard!$I$14 * Dashboard!$I$15 * (Dashboard!$D$12 / 365) * 'Lookups and Calculations'!$F$12</f>
        <v>0</v>
      </c>
    </row>
    <row r="9828" spans="1:14" x14ac:dyDescent="0.35">
      <c r="A9828" s="2">
        <v>9827</v>
      </c>
      <c r="B9828" s="11">
        <v>-1.3350241760759534</v>
      </c>
      <c r="C9828" s="11">
        <v>-1.407385989252492</v>
      </c>
      <c r="D9828" s="3">
        <f>B9828*Dashboard!$D$11*Dashboard!$D$10*SQRT(Dashboard!$D$12/365)</f>
        <v>-331462.16086409503</v>
      </c>
      <c r="E9828" s="3">
        <f>IF(Dashboard!$I$3,C9828*Dashboard!$E$11*Dashboard!$E$10*SQRT(Dashboard!$D$12/365),0)</f>
        <v>-698856.55934509891</v>
      </c>
      <c r="F9828" s="3">
        <f>D9828+IF(Dashboard!$I$3,E9828,0)</f>
        <v>-1030318.7202091939</v>
      </c>
      <c r="G9828" s="3">
        <f>IF(Dashboard!$I$4, ('Lookups and Calculations'!$F$9) / (1 - 'Lookups and Calculations'!$F$10), 'Lookups and Calculations'!$F$9)</f>
        <v>1951878.888340465</v>
      </c>
      <c r="H9828" s="12">
        <f t="shared" si="306"/>
        <v>0</v>
      </c>
      <c r="I9828" s="12">
        <f t="shared" si="307"/>
        <v>0</v>
      </c>
      <c r="J9828" s="13">
        <f>(1 - Dashboard!$I$9) * H9828 * Dashboard!$I$8 * 'Lookups and Calculations'!$F$12</f>
        <v>0</v>
      </c>
      <c r="K9828" s="12">
        <f>(1 - Dashboard!$I$11) * I9828 * Dashboard!$I$10 * 'Lookups and Calculations'!$F$12</f>
        <v>0</v>
      </c>
      <c r="L9828" s="12">
        <f>(H9828 - I9828) * Dashboard!$I$13 * (Dashboard!$D$12 / 365) * 'Lookups and Calculations'!$F$12</f>
        <v>0</v>
      </c>
      <c r="M9828" s="3">
        <f>(G9828*2) * Dashboard!$I$13 * (Dashboard!$D$12 / 365) * 'Lookups and Calculations'!$F$12</f>
        <v>1602.0878730267946</v>
      </c>
      <c r="N9828" s="12">
        <f>H9828 * Dashboard!$I$14 * Dashboard!$I$15 * (Dashboard!$D$12 / 365) * 'Lookups and Calculations'!$F$12</f>
        <v>0</v>
      </c>
    </row>
    <row r="9829" spans="1:14" x14ac:dyDescent="0.35">
      <c r="A9829" s="2">
        <v>9828</v>
      </c>
      <c r="B9829" s="11">
        <v>-1.3809738796563138</v>
      </c>
      <c r="C9829" s="11">
        <v>0.25003802165366495</v>
      </c>
      <c r="D9829" s="3">
        <f>B9829*Dashboard!$D$11*Dashboard!$D$10*SQRT(Dashboard!$D$12/365)</f>
        <v>-342870.63444288686</v>
      </c>
      <c r="E9829" s="3">
        <f>IF(Dashboard!$I$3,C9829*Dashboard!$E$11*Dashboard!$E$10*SQRT(Dashboard!$D$12/365),0)</f>
        <v>124159.7634570357</v>
      </c>
      <c r="F9829" s="3">
        <f>D9829+IF(Dashboard!$I$3,E9829,0)</f>
        <v>-218710.87098585116</v>
      </c>
      <c r="G9829" s="3">
        <f>IF(Dashboard!$I$4, ('Lookups and Calculations'!$F$9) / (1 - 'Lookups and Calculations'!$F$10), 'Lookups and Calculations'!$F$9)</f>
        <v>1951878.888340465</v>
      </c>
      <c r="H9829" s="12">
        <f t="shared" si="306"/>
        <v>0</v>
      </c>
      <c r="I9829" s="12">
        <f t="shared" si="307"/>
        <v>0</v>
      </c>
      <c r="J9829" s="13">
        <f>(1 - Dashboard!$I$9) * H9829 * Dashboard!$I$8 * 'Lookups and Calculations'!$F$12</f>
        <v>0</v>
      </c>
      <c r="K9829" s="12">
        <f>(1 - Dashboard!$I$11) * I9829 * Dashboard!$I$10 * 'Lookups and Calculations'!$F$12</f>
        <v>0</v>
      </c>
      <c r="L9829" s="12">
        <f>(H9829 - I9829) * Dashboard!$I$13 * (Dashboard!$D$12 / 365) * 'Lookups and Calculations'!$F$12</f>
        <v>0</v>
      </c>
      <c r="M9829" s="3">
        <f>(G9829*2) * Dashboard!$I$13 * (Dashboard!$D$12 / 365) * 'Lookups and Calculations'!$F$12</f>
        <v>1602.0878730267946</v>
      </c>
      <c r="N9829" s="12">
        <f>H9829 * Dashboard!$I$14 * Dashboard!$I$15 * (Dashboard!$D$12 / 365) * 'Lookups and Calculations'!$F$12</f>
        <v>0</v>
      </c>
    </row>
    <row r="9830" spans="1:14" x14ac:dyDescent="0.35">
      <c r="A9830" s="2">
        <v>9829</v>
      </c>
      <c r="B9830" s="11">
        <v>-0.9949811724824037</v>
      </c>
      <c r="C9830" s="11">
        <v>-1.3119717770646933</v>
      </c>
      <c r="D9830" s="3">
        <f>B9830*Dashboard!$D$11*Dashboard!$D$10*SQRT(Dashboard!$D$12/365)</f>
        <v>-247035.6832184777</v>
      </c>
      <c r="E9830" s="3">
        <f>IF(Dashboard!$I$3,C9830*Dashboard!$E$11*Dashboard!$E$10*SQRT(Dashboard!$D$12/365),0)</f>
        <v>-651477.34102731198</v>
      </c>
      <c r="F9830" s="3">
        <f>D9830+IF(Dashboard!$I$3,E9830,0)</f>
        <v>-898513.02424578974</v>
      </c>
      <c r="G9830" s="3">
        <f>IF(Dashboard!$I$4, ('Lookups and Calculations'!$F$9) / (1 - 'Lookups and Calculations'!$F$10), 'Lookups and Calculations'!$F$9)</f>
        <v>1951878.888340465</v>
      </c>
      <c r="H9830" s="12">
        <f t="shared" si="306"/>
        <v>0</v>
      </c>
      <c r="I9830" s="12">
        <f t="shared" si="307"/>
        <v>0</v>
      </c>
      <c r="J9830" s="13">
        <f>(1 - Dashboard!$I$9) * H9830 * Dashboard!$I$8 * 'Lookups and Calculations'!$F$12</f>
        <v>0</v>
      </c>
      <c r="K9830" s="12">
        <f>(1 - Dashboard!$I$11) * I9830 * Dashboard!$I$10 * 'Lookups and Calculations'!$F$12</f>
        <v>0</v>
      </c>
      <c r="L9830" s="12">
        <f>(H9830 - I9830) * Dashboard!$I$13 * (Dashboard!$D$12 / 365) * 'Lookups and Calculations'!$F$12</f>
        <v>0</v>
      </c>
      <c r="M9830" s="3">
        <f>(G9830*2) * Dashboard!$I$13 * (Dashboard!$D$12 / 365) * 'Lookups and Calculations'!$F$12</f>
        <v>1602.0878730267946</v>
      </c>
      <c r="N9830" s="12">
        <f>H9830 * Dashboard!$I$14 * Dashboard!$I$15 * (Dashboard!$D$12 / 365) * 'Lookups and Calculations'!$F$12</f>
        <v>0</v>
      </c>
    </row>
    <row r="9831" spans="1:14" x14ac:dyDescent="0.35">
      <c r="A9831" s="2">
        <v>9830</v>
      </c>
      <c r="B9831" s="11">
        <v>0.31217693723537382</v>
      </c>
      <c r="C9831" s="11">
        <v>-5.184761890308897E-2</v>
      </c>
      <c r="D9831" s="3">
        <f>B9831*Dashboard!$D$11*Dashboard!$D$10*SQRT(Dashboard!$D$12/365)</f>
        <v>77507.841462554163</v>
      </c>
      <c r="E9831" s="3">
        <f>IF(Dashboard!$I$3,C9831*Dashboard!$E$11*Dashboard!$E$10*SQRT(Dashboard!$D$12/365),0)</f>
        <v>-25745.63682852473</v>
      </c>
      <c r="F9831" s="3">
        <f>D9831+IF(Dashboard!$I$3,E9831,0)</f>
        <v>51762.204634029433</v>
      </c>
      <c r="G9831" s="3">
        <f>IF(Dashboard!$I$4, ('Lookups and Calculations'!$F$9) / (1 - 'Lookups and Calculations'!$F$10), 'Lookups and Calculations'!$F$9)</f>
        <v>1951878.888340465</v>
      </c>
      <c r="H9831" s="12">
        <f t="shared" si="306"/>
        <v>0</v>
      </c>
      <c r="I9831" s="12">
        <f t="shared" si="307"/>
        <v>0</v>
      </c>
      <c r="J9831" s="13">
        <f>(1 - Dashboard!$I$9) * H9831 * Dashboard!$I$8 * 'Lookups and Calculations'!$F$12</f>
        <v>0</v>
      </c>
      <c r="K9831" s="12">
        <f>(1 - Dashboard!$I$11) * I9831 * Dashboard!$I$10 * 'Lookups and Calculations'!$F$12</f>
        <v>0</v>
      </c>
      <c r="L9831" s="12">
        <f>(H9831 - I9831) * Dashboard!$I$13 * (Dashboard!$D$12 / 365) * 'Lookups and Calculations'!$F$12</f>
        <v>0</v>
      </c>
      <c r="M9831" s="3">
        <f>(G9831*2) * Dashboard!$I$13 * (Dashboard!$D$12 / 365) * 'Lookups and Calculations'!$F$12</f>
        <v>1602.0878730267946</v>
      </c>
      <c r="N9831" s="12">
        <f>H9831 * Dashboard!$I$14 * Dashboard!$I$15 * (Dashboard!$D$12 / 365) * 'Lookups and Calculations'!$F$12</f>
        <v>0</v>
      </c>
    </row>
    <row r="9832" spans="1:14" x14ac:dyDescent="0.35">
      <c r="A9832" s="2">
        <v>9831</v>
      </c>
      <c r="B9832" s="11">
        <v>-0.59441507155742546</v>
      </c>
      <c r="C9832" s="11">
        <v>0.58837962075606554</v>
      </c>
      <c r="D9832" s="3">
        <f>B9832*Dashboard!$D$11*Dashboard!$D$10*SQRT(Dashboard!$D$12/365)</f>
        <v>-147582.42404847697</v>
      </c>
      <c r="E9832" s="3">
        <f>IF(Dashboard!$I$3,C9832*Dashboard!$E$11*Dashboard!$E$10*SQRT(Dashboard!$D$12/365),0)</f>
        <v>292167.86332280876</v>
      </c>
      <c r="F9832" s="3">
        <f>D9832+IF(Dashboard!$I$3,E9832,0)</f>
        <v>144585.43927433179</v>
      </c>
      <c r="G9832" s="3">
        <f>IF(Dashboard!$I$4, ('Lookups and Calculations'!$F$9) / (1 - 'Lookups and Calculations'!$F$10), 'Lookups and Calculations'!$F$9)</f>
        <v>1951878.888340465</v>
      </c>
      <c r="H9832" s="12">
        <f t="shared" si="306"/>
        <v>0</v>
      </c>
      <c r="I9832" s="12">
        <f t="shared" si="307"/>
        <v>0</v>
      </c>
      <c r="J9832" s="13">
        <f>(1 - Dashboard!$I$9) * H9832 * Dashboard!$I$8 * 'Lookups and Calculations'!$F$12</f>
        <v>0</v>
      </c>
      <c r="K9832" s="12">
        <f>(1 - Dashboard!$I$11) * I9832 * Dashboard!$I$10 * 'Lookups and Calculations'!$F$12</f>
        <v>0</v>
      </c>
      <c r="L9832" s="12">
        <f>(H9832 - I9832) * Dashboard!$I$13 * (Dashboard!$D$12 / 365) * 'Lookups and Calculations'!$F$12</f>
        <v>0</v>
      </c>
      <c r="M9832" s="3">
        <f>(G9832*2) * Dashboard!$I$13 * (Dashboard!$D$12 / 365) * 'Lookups and Calculations'!$F$12</f>
        <v>1602.0878730267946</v>
      </c>
      <c r="N9832" s="12">
        <f>H9832 * Dashboard!$I$14 * Dashboard!$I$15 * (Dashboard!$D$12 / 365) * 'Lookups and Calculations'!$F$12</f>
        <v>0</v>
      </c>
    </row>
    <row r="9833" spans="1:14" x14ac:dyDescent="0.35">
      <c r="A9833" s="2">
        <v>9832</v>
      </c>
      <c r="B9833" s="11">
        <v>-1.523894828493614</v>
      </c>
      <c r="C9833" s="11">
        <v>-0.1557014085622111</v>
      </c>
      <c r="D9833" s="3">
        <f>B9833*Dashboard!$D$11*Dashboard!$D$10*SQRT(Dashboard!$D$12/365)</f>
        <v>-378355.30010160315</v>
      </c>
      <c r="E9833" s="3">
        <f>IF(Dashboard!$I$3,C9833*Dashboard!$E$11*Dashboard!$E$10*SQRT(Dashboard!$D$12/365),0)</f>
        <v>-77315.641553861438</v>
      </c>
      <c r="F9833" s="3">
        <f>D9833+IF(Dashboard!$I$3,E9833,0)</f>
        <v>-455670.94165546459</v>
      </c>
      <c r="G9833" s="3">
        <f>IF(Dashboard!$I$4, ('Lookups and Calculations'!$F$9) / (1 - 'Lookups and Calculations'!$F$10), 'Lookups and Calculations'!$F$9)</f>
        <v>1951878.888340465</v>
      </c>
      <c r="H9833" s="12">
        <f t="shared" si="306"/>
        <v>0</v>
      </c>
      <c r="I9833" s="12">
        <f t="shared" si="307"/>
        <v>0</v>
      </c>
      <c r="J9833" s="13">
        <f>(1 - Dashboard!$I$9) * H9833 * Dashboard!$I$8 * 'Lookups and Calculations'!$F$12</f>
        <v>0</v>
      </c>
      <c r="K9833" s="12">
        <f>(1 - Dashboard!$I$11) * I9833 * Dashboard!$I$10 * 'Lookups and Calculations'!$F$12</f>
        <v>0</v>
      </c>
      <c r="L9833" s="12">
        <f>(H9833 - I9833) * Dashboard!$I$13 * (Dashboard!$D$12 / 365) * 'Lookups and Calculations'!$F$12</f>
        <v>0</v>
      </c>
      <c r="M9833" s="3">
        <f>(G9833*2) * Dashboard!$I$13 * (Dashboard!$D$12 / 365) * 'Lookups and Calculations'!$F$12</f>
        <v>1602.0878730267946</v>
      </c>
      <c r="N9833" s="12">
        <f>H9833 * Dashboard!$I$14 * Dashboard!$I$15 * (Dashboard!$D$12 / 365) * 'Lookups and Calculations'!$F$12</f>
        <v>0</v>
      </c>
    </row>
    <row r="9834" spans="1:14" x14ac:dyDescent="0.35">
      <c r="A9834" s="2">
        <v>9833</v>
      </c>
      <c r="B9834" s="11">
        <v>0.84978521274481567</v>
      </c>
      <c r="C9834" s="11">
        <v>-0.89416751323007948</v>
      </c>
      <c r="D9834" s="3">
        <f>B9834*Dashboard!$D$11*Dashboard!$D$10*SQRT(Dashboard!$D$12/365)</f>
        <v>210986.1738344476</v>
      </c>
      <c r="E9834" s="3">
        <f>IF(Dashboard!$I$3,C9834*Dashboard!$E$11*Dashboard!$E$10*SQRT(Dashboard!$D$12/365),0)</f>
        <v>-444010.97960768978</v>
      </c>
      <c r="F9834" s="3">
        <f>D9834+IF(Dashboard!$I$3,E9834,0)</f>
        <v>-233024.80577324217</v>
      </c>
      <c r="G9834" s="3">
        <f>IF(Dashboard!$I$4, ('Lookups and Calculations'!$F$9) / (1 - 'Lookups and Calculations'!$F$10), 'Lookups and Calculations'!$F$9)</f>
        <v>1951878.888340465</v>
      </c>
      <c r="H9834" s="12">
        <f t="shared" si="306"/>
        <v>0</v>
      </c>
      <c r="I9834" s="12">
        <f t="shared" si="307"/>
        <v>0</v>
      </c>
      <c r="J9834" s="13">
        <f>(1 - Dashboard!$I$9) * H9834 * Dashboard!$I$8 * 'Lookups and Calculations'!$F$12</f>
        <v>0</v>
      </c>
      <c r="K9834" s="12">
        <f>(1 - Dashboard!$I$11) * I9834 * Dashboard!$I$10 * 'Lookups and Calculations'!$F$12</f>
        <v>0</v>
      </c>
      <c r="L9834" s="12">
        <f>(H9834 - I9834) * Dashboard!$I$13 * (Dashboard!$D$12 / 365) * 'Lookups and Calculations'!$F$12</f>
        <v>0</v>
      </c>
      <c r="M9834" s="3">
        <f>(G9834*2) * Dashboard!$I$13 * (Dashboard!$D$12 / 365) * 'Lookups and Calculations'!$F$12</f>
        <v>1602.0878730267946</v>
      </c>
      <c r="N9834" s="12">
        <f>H9834 * Dashboard!$I$14 * Dashboard!$I$15 * (Dashboard!$D$12 / 365) * 'Lookups and Calculations'!$F$12</f>
        <v>0</v>
      </c>
    </row>
    <row r="9835" spans="1:14" x14ac:dyDescent="0.35">
      <c r="A9835" s="2">
        <v>9834</v>
      </c>
      <c r="B9835" s="11">
        <v>0.82669079982862215</v>
      </c>
      <c r="C9835" s="11">
        <v>-1.1641474511283676</v>
      </c>
      <c r="D9835" s="3">
        <f>B9835*Dashboard!$D$11*Dashboard!$D$10*SQRT(Dashboard!$D$12/365)</f>
        <v>205252.25219747075</v>
      </c>
      <c r="E9835" s="3">
        <f>IF(Dashboard!$I$3,C9835*Dashboard!$E$11*Dashboard!$E$10*SQRT(Dashboard!$D$12/365),0)</f>
        <v>-578073.17145316466</v>
      </c>
      <c r="F9835" s="3">
        <f>D9835+IF(Dashboard!$I$3,E9835,0)</f>
        <v>-372820.91925569391</v>
      </c>
      <c r="G9835" s="3">
        <f>IF(Dashboard!$I$4, ('Lookups and Calculations'!$F$9) / (1 - 'Lookups and Calculations'!$F$10), 'Lookups and Calculations'!$F$9)</f>
        <v>1951878.888340465</v>
      </c>
      <c r="H9835" s="12">
        <f t="shared" si="306"/>
        <v>0</v>
      </c>
      <c r="I9835" s="12">
        <f t="shared" si="307"/>
        <v>0</v>
      </c>
      <c r="J9835" s="13">
        <f>(1 - Dashboard!$I$9) * H9835 * Dashboard!$I$8 * 'Lookups and Calculations'!$F$12</f>
        <v>0</v>
      </c>
      <c r="K9835" s="12">
        <f>(1 - Dashboard!$I$11) * I9835 * Dashboard!$I$10 * 'Lookups and Calculations'!$F$12</f>
        <v>0</v>
      </c>
      <c r="L9835" s="12">
        <f>(H9835 - I9835) * Dashboard!$I$13 * (Dashboard!$D$12 / 365) * 'Lookups and Calculations'!$F$12</f>
        <v>0</v>
      </c>
      <c r="M9835" s="3">
        <f>(G9835*2) * Dashboard!$I$13 * (Dashboard!$D$12 / 365) * 'Lookups and Calculations'!$F$12</f>
        <v>1602.0878730267946</v>
      </c>
      <c r="N9835" s="12">
        <f>H9835 * Dashboard!$I$14 * Dashboard!$I$15 * (Dashboard!$D$12 / 365) * 'Lookups and Calculations'!$F$12</f>
        <v>0</v>
      </c>
    </row>
    <row r="9836" spans="1:14" x14ac:dyDescent="0.35">
      <c r="A9836" s="2">
        <v>9835</v>
      </c>
      <c r="B9836" s="11">
        <v>-0.35911889831031535</v>
      </c>
      <c r="C9836" s="11">
        <v>1.5088600803030767</v>
      </c>
      <c r="D9836" s="3">
        <f>B9836*Dashboard!$D$11*Dashboard!$D$10*SQRT(Dashboard!$D$12/365)</f>
        <v>-89162.674485003576</v>
      </c>
      <c r="E9836" s="3">
        <f>IF(Dashboard!$I$3,C9836*Dashboard!$E$11*Dashboard!$E$10*SQRT(Dashboard!$D$12/365),0)</f>
        <v>749244.89252152096</v>
      </c>
      <c r="F9836" s="3">
        <f>D9836+IF(Dashboard!$I$3,E9836,0)</f>
        <v>660082.21803651738</v>
      </c>
      <c r="G9836" s="3">
        <f>IF(Dashboard!$I$4, ('Lookups and Calculations'!$F$9) / (1 - 'Lookups and Calculations'!$F$10), 'Lookups and Calculations'!$F$9)</f>
        <v>1951878.888340465</v>
      </c>
      <c r="H9836" s="12">
        <f t="shared" si="306"/>
        <v>0</v>
      </c>
      <c r="I9836" s="12">
        <f t="shared" si="307"/>
        <v>0</v>
      </c>
      <c r="J9836" s="13">
        <f>(1 - Dashboard!$I$9) * H9836 * Dashboard!$I$8 * 'Lookups and Calculations'!$F$12</f>
        <v>0</v>
      </c>
      <c r="K9836" s="12">
        <f>(1 - Dashboard!$I$11) * I9836 * Dashboard!$I$10 * 'Lookups and Calculations'!$F$12</f>
        <v>0</v>
      </c>
      <c r="L9836" s="12">
        <f>(H9836 - I9836) * Dashboard!$I$13 * (Dashboard!$D$12 / 365) * 'Lookups and Calculations'!$F$12</f>
        <v>0</v>
      </c>
      <c r="M9836" s="3">
        <f>(G9836*2) * Dashboard!$I$13 * (Dashboard!$D$12 / 365) * 'Lookups and Calculations'!$F$12</f>
        <v>1602.0878730267946</v>
      </c>
      <c r="N9836" s="12">
        <f>H9836 * Dashboard!$I$14 * Dashboard!$I$15 * (Dashboard!$D$12 / 365) * 'Lookups and Calculations'!$F$12</f>
        <v>0</v>
      </c>
    </row>
    <row r="9837" spans="1:14" x14ac:dyDescent="0.35">
      <c r="A9837" s="2">
        <v>9836</v>
      </c>
      <c r="B9837" s="11">
        <v>9.0905899118391184E-2</v>
      </c>
      <c r="C9837" s="11">
        <v>-0.87349056931023938</v>
      </c>
      <c r="D9837" s="3">
        <f>B9837*Dashboard!$D$11*Dashboard!$D$10*SQRT(Dashboard!$D$12/365)</f>
        <v>22570.277225722002</v>
      </c>
      <c r="E9837" s="3">
        <f>IF(Dashboard!$I$3,C9837*Dashboard!$E$11*Dashboard!$E$10*SQRT(Dashboard!$D$12/365),0)</f>
        <v>-433743.5632798734</v>
      </c>
      <c r="F9837" s="3">
        <f>D9837+IF(Dashboard!$I$3,E9837,0)</f>
        <v>-411173.28605415142</v>
      </c>
      <c r="G9837" s="3">
        <f>IF(Dashboard!$I$4, ('Lookups and Calculations'!$F$9) / (1 - 'Lookups and Calculations'!$F$10), 'Lookups and Calculations'!$F$9)</f>
        <v>1951878.888340465</v>
      </c>
      <c r="H9837" s="12">
        <f t="shared" si="306"/>
        <v>0</v>
      </c>
      <c r="I9837" s="12">
        <f t="shared" si="307"/>
        <v>0</v>
      </c>
      <c r="J9837" s="13">
        <f>(1 - Dashboard!$I$9) * H9837 * Dashboard!$I$8 * 'Lookups and Calculations'!$F$12</f>
        <v>0</v>
      </c>
      <c r="K9837" s="12">
        <f>(1 - Dashboard!$I$11) * I9837 * Dashboard!$I$10 * 'Lookups and Calculations'!$F$12</f>
        <v>0</v>
      </c>
      <c r="L9837" s="12">
        <f>(H9837 - I9837) * Dashboard!$I$13 * (Dashboard!$D$12 / 365) * 'Lookups and Calculations'!$F$12</f>
        <v>0</v>
      </c>
      <c r="M9837" s="3">
        <f>(G9837*2) * Dashboard!$I$13 * (Dashboard!$D$12 / 365) * 'Lookups and Calculations'!$F$12</f>
        <v>1602.0878730267946</v>
      </c>
      <c r="N9837" s="12">
        <f>H9837 * Dashboard!$I$14 * Dashboard!$I$15 * (Dashboard!$D$12 / 365) * 'Lookups and Calculations'!$F$12</f>
        <v>0</v>
      </c>
    </row>
    <row r="9838" spans="1:14" x14ac:dyDescent="0.35">
      <c r="A9838" s="2">
        <v>9837</v>
      </c>
      <c r="B9838" s="11">
        <v>7.9936798718861571E-2</v>
      </c>
      <c r="C9838" s="11">
        <v>7.6707941871472507E-2</v>
      </c>
      <c r="D9838" s="3">
        <f>B9838*Dashboard!$D$11*Dashboard!$D$10*SQRT(Dashboard!$D$12/365)</f>
        <v>19846.849600725614</v>
      </c>
      <c r="E9838" s="3">
        <f>IF(Dashboard!$I$3,C9838*Dashboard!$E$11*Dashboard!$E$10*SQRT(Dashboard!$D$12/365),0)</f>
        <v>38090.366637239276</v>
      </c>
      <c r="F9838" s="3">
        <f>D9838+IF(Dashboard!$I$3,E9838,0)</f>
        <v>57937.216237964894</v>
      </c>
      <c r="G9838" s="3">
        <f>IF(Dashboard!$I$4, ('Lookups and Calculations'!$F$9) / (1 - 'Lookups and Calculations'!$F$10), 'Lookups and Calculations'!$F$9)</f>
        <v>1951878.888340465</v>
      </c>
      <c r="H9838" s="12">
        <f t="shared" si="306"/>
        <v>0</v>
      </c>
      <c r="I9838" s="12">
        <f t="shared" si="307"/>
        <v>0</v>
      </c>
      <c r="J9838" s="13">
        <f>(1 - Dashboard!$I$9) * H9838 * Dashboard!$I$8 * 'Lookups and Calculations'!$F$12</f>
        <v>0</v>
      </c>
      <c r="K9838" s="12">
        <f>(1 - Dashboard!$I$11) * I9838 * Dashboard!$I$10 * 'Lookups and Calculations'!$F$12</f>
        <v>0</v>
      </c>
      <c r="L9838" s="12">
        <f>(H9838 - I9838) * Dashboard!$I$13 * (Dashboard!$D$12 / 365) * 'Lookups and Calculations'!$F$12</f>
        <v>0</v>
      </c>
      <c r="M9838" s="3">
        <f>(G9838*2) * Dashboard!$I$13 * (Dashboard!$D$12 / 365) * 'Lookups and Calculations'!$F$12</f>
        <v>1602.0878730267946</v>
      </c>
      <c r="N9838" s="12">
        <f>H9838 * Dashboard!$I$14 * Dashboard!$I$15 * (Dashboard!$D$12 / 365) * 'Lookups and Calculations'!$F$12</f>
        <v>0</v>
      </c>
    </row>
    <row r="9839" spans="1:14" x14ac:dyDescent="0.35">
      <c r="A9839" s="2">
        <v>9838</v>
      </c>
      <c r="B9839" s="11">
        <v>0.41205883250994546</v>
      </c>
      <c r="C9839" s="11">
        <v>-0.43100949336135896</v>
      </c>
      <c r="D9839" s="3">
        <f>B9839*Dashboard!$D$11*Dashboard!$D$10*SQRT(Dashboard!$D$12/365)</f>
        <v>102306.69487075432</v>
      </c>
      <c r="E9839" s="3">
        <f>IF(Dashboard!$I$3,C9839*Dashboard!$E$11*Dashboard!$E$10*SQRT(Dashboard!$D$12/365),0)</f>
        <v>-214023.59684963035</v>
      </c>
      <c r="F9839" s="3">
        <f>D9839+IF(Dashboard!$I$3,E9839,0)</f>
        <v>-111716.90197887603</v>
      </c>
      <c r="G9839" s="3">
        <f>IF(Dashboard!$I$4, ('Lookups and Calculations'!$F$9) / (1 - 'Lookups and Calculations'!$F$10), 'Lookups and Calculations'!$F$9)</f>
        <v>1951878.888340465</v>
      </c>
      <c r="H9839" s="12">
        <f t="shared" si="306"/>
        <v>0</v>
      </c>
      <c r="I9839" s="12">
        <f t="shared" si="307"/>
        <v>0</v>
      </c>
      <c r="J9839" s="13">
        <f>(1 - Dashboard!$I$9) * H9839 * Dashboard!$I$8 * 'Lookups and Calculations'!$F$12</f>
        <v>0</v>
      </c>
      <c r="K9839" s="12">
        <f>(1 - Dashboard!$I$11) * I9839 * Dashboard!$I$10 * 'Lookups and Calculations'!$F$12</f>
        <v>0</v>
      </c>
      <c r="L9839" s="12">
        <f>(H9839 - I9839) * Dashboard!$I$13 * (Dashboard!$D$12 / 365) * 'Lookups and Calculations'!$F$12</f>
        <v>0</v>
      </c>
      <c r="M9839" s="3">
        <f>(G9839*2) * Dashboard!$I$13 * (Dashboard!$D$12 / 365) * 'Lookups and Calculations'!$F$12</f>
        <v>1602.0878730267946</v>
      </c>
      <c r="N9839" s="12">
        <f>H9839 * Dashboard!$I$14 * Dashboard!$I$15 * (Dashboard!$D$12 / 365) * 'Lookups and Calculations'!$F$12</f>
        <v>0</v>
      </c>
    </row>
    <row r="9840" spans="1:14" x14ac:dyDescent="0.35">
      <c r="A9840" s="2">
        <v>9839</v>
      </c>
      <c r="B9840" s="11">
        <v>0.90376238476511761</v>
      </c>
      <c r="C9840" s="11">
        <v>0.81260587312515176</v>
      </c>
      <c r="D9840" s="3">
        <f>B9840*Dashboard!$D$11*Dashboard!$D$10*SQRT(Dashboard!$D$12/365)</f>
        <v>224387.72145867909</v>
      </c>
      <c r="E9840" s="3">
        <f>IF(Dashboard!$I$3,C9840*Dashboard!$E$11*Dashboard!$E$10*SQRT(Dashboard!$D$12/365),0)</f>
        <v>403510.44342674658</v>
      </c>
      <c r="F9840" s="3">
        <f>D9840+IF(Dashboard!$I$3,E9840,0)</f>
        <v>627898.16488542571</v>
      </c>
      <c r="G9840" s="3">
        <f>IF(Dashboard!$I$4, ('Lookups and Calculations'!$F$9) / (1 - 'Lookups and Calculations'!$F$10), 'Lookups and Calculations'!$F$9)</f>
        <v>1951878.888340465</v>
      </c>
      <c r="H9840" s="12">
        <f t="shared" si="306"/>
        <v>0</v>
      </c>
      <c r="I9840" s="12">
        <f t="shared" si="307"/>
        <v>0</v>
      </c>
      <c r="J9840" s="13">
        <f>(1 - Dashboard!$I$9) * H9840 * Dashboard!$I$8 * 'Lookups and Calculations'!$F$12</f>
        <v>0</v>
      </c>
      <c r="K9840" s="12">
        <f>(1 - Dashboard!$I$11) * I9840 * Dashboard!$I$10 * 'Lookups and Calculations'!$F$12</f>
        <v>0</v>
      </c>
      <c r="L9840" s="12">
        <f>(H9840 - I9840) * Dashboard!$I$13 * (Dashboard!$D$12 / 365) * 'Lookups and Calculations'!$F$12</f>
        <v>0</v>
      </c>
      <c r="M9840" s="3">
        <f>(G9840*2) * Dashboard!$I$13 * (Dashboard!$D$12 / 365) * 'Lookups and Calculations'!$F$12</f>
        <v>1602.0878730267946</v>
      </c>
      <c r="N9840" s="12">
        <f>H9840 * Dashboard!$I$14 * Dashboard!$I$15 * (Dashboard!$D$12 / 365) * 'Lookups and Calculations'!$F$12</f>
        <v>0</v>
      </c>
    </row>
    <row r="9841" spans="1:14" x14ac:dyDescent="0.35">
      <c r="A9841" s="2">
        <v>9840</v>
      </c>
      <c r="B9841" s="11">
        <v>0.76166119631074469</v>
      </c>
      <c r="C9841" s="11">
        <v>7.5962025285751439E-2</v>
      </c>
      <c r="D9841" s="3">
        <f>B9841*Dashboard!$D$11*Dashboard!$D$10*SQRT(Dashboard!$D$12/365)</f>
        <v>189106.58735600894</v>
      </c>
      <c r="E9841" s="3">
        <f>IF(Dashboard!$I$3,C9841*Dashboard!$E$11*Dashboard!$E$10*SQRT(Dashboard!$D$12/365),0)</f>
        <v>37719.971661989919</v>
      </c>
      <c r="F9841" s="3">
        <f>D9841+IF(Dashboard!$I$3,E9841,0)</f>
        <v>226826.55901799886</v>
      </c>
      <c r="G9841" s="3">
        <f>IF(Dashboard!$I$4, ('Lookups and Calculations'!$F$9) / (1 - 'Lookups and Calculations'!$F$10), 'Lookups and Calculations'!$F$9)</f>
        <v>1951878.888340465</v>
      </c>
      <c r="H9841" s="12">
        <f t="shared" si="306"/>
        <v>0</v>
      </c>
      <c r="I9841" s="12">
        <f t="shared" si="307"/>
        <v>0</v>
      </c>
      <c r="J9841" s="13">
        <f>(1 - Dashboard!$I$9) * H9841 * Dashboard!$I$8 * 'Lookups and Calculations'!$F$12</f>
        <v>0</v>
      </c>
      <c r="K9841" s="12">
        <f>(1 - Dashboard!$I$11) * I9841 * Dashboard!$I$10 * 'Lookups and Calculations'!$F$12</f>
        <v>0</v>
      </c>
      <c r="L9841" s="12">
        <f>(H9841 - I9841) * Dashboard!$I$13 * (Dashboard!$D$12 / 365) * 'Lookups and Calculations'!$F$12</f>
        <v>0</v>
      </c>
      <c r="M9841" s="3">
        <f>(G9841*2) * Dashboard!$I$13 * (Dashboard!$D$12 / 365) * 'Lookups and Calculations'!$F$12</f>
        <v>1602.0878730267946</v>
      </c>
      <c r="N9841" s="12">
        <f>H9841 * Dashboard!$I$14 * Dashboard!$I$15 * (Dashboard!$D$12 / 365) * 'Lookups and Calculations'!$F$12</f>
        <v>0</v>
      </c>
    </row>
    <row r="9842" spans="1:14" x14ac:dyDescent="0.35">
      <c r="A9842" s="2">
        <v>9841</v>
      </c>
      <c r="B9842" s="11">
        <v>0.9601826527397358</v>
      </c>
      <c r="C9842" s="11">
        <v>-0.91193250918688107</v>
      </c>
      <c r="D9842" s="3">
        <f>B9842*Dashboard!$D$11*Dashboard!$D$10*SQRT(Dashboard!$D$12/365)</f>
        <v>238395.84526237438</v>
      </c>
      <c r="E9842" s="3">
        <f>IF(Dashboard!$I$3,C9842*Dashboard!$E$11*Dashboard!$E$10*SQRT(Dashboard!$D$12/365),0)</f>
        <v>-452832.42876659747</v>
      </c>
      <c r="F9842" s="3">
        <f>D9842+IF(Dashboard!$I$3,E9842,0)</f>
        <v>-214436.58350422309</v>
      </c>
      <c r="G9842" s="3">
        <f>IF(Dashboard!$I$4, ('Lookups and Calculations'!$F$9) / (1 - 'Lookups and Calculations'!$F$10), 'Lookups and Calculations'!$F$9)</f>
        <v>1951878.888340465</v>
      </c>
      <c r="H9842" s="12">
        <f t="shared" si="306"/>
        <v>0</v>
      </c>
      <c r="I9842" s="12">
        <f t="shared" si="307"/>
        <v>0</v>
      </c>
      <c r="J9842" s="13">
        <f>(1 - Dashboard!$I$9) * H9842 * Dashboard!$I$8 * 'Lookups and Calculations'!$F$12</f>
        <v>0</v>
      </c>
      <c r="K9842" s="12">
        <f>(1 - Dashboard!$I$11) * I9842 * Dashboard!$I$10 * 'Lookups and Calculations'!$F$12</f>
        <v>0</v>
      </c>
      <c r="L9842" s="12">
        <f>(H9842 - I9842) * Dashboard!$I$13 * (Dashboard!$D$12 / 365) * 'Lookups and Calculations'!$F$12</f>
        <v>0</v>
      </c>
      <c r="M9842" s="3">
        <f>(G9842*2) * Dashboard!$I$13 * (Dashboard!$D$12 / 365) * 'Lookups and Calculations'!$F$12</f>
        <v>1602.0878730267946</v>
      </c>
      <c r="N9842" s="12">
        <f>H9842 * Dashboard!$I$14 * Dashboard!$I$15 * (Dashboard!$D$12 / 365) * 'Lookups and Calculations'!$F$12</f>
        <v>0</v>
      </c>
    </row>
    <row r="9843" spans="1:14" x14ac:dyDescent="0.35">
      <c r="A9843" s="2">
        <v>9842</v>
      </c>
      <c r="B9843" s="11">
        <v>0.15328295796420494</v>
      </c>
      <c r="C9843" s="11">
        <v>0.1863035713021168</v>
      </c>
      <c r="D9843" s="3">
        <f>B9843*Dashboard!$D$11*Dashboard!$D$10*SQRT(Dashboard!$D$12/365)</f>
        <v>38057.363590069574</v>
      </c>
      <c r="E9843" s="3">
        <f>IF(Dashboard!$I$3,C9843*Dashboard!$E$11*Dashboard!$E$10*SQRT(Dashboard!$D$12/365),0)</f>
        <v>92511.559606369803</v>
      </c>
      <c r="F9843" s="3">
        <f>D9843+IF(Dashboard!$I$3,E9843,0)</f>
        <v>130568.92319643937</v>
      </c>
      <c r="G9843" s="3">
        <f>IF(Dashboard!$I$4, ('Lookups and Calculations'!$F$9) / (1 - 'Lookups and Calculations'!$F$10), 'Lookups and Calculations'!$F$9)</f>
        <v>1951878.888340465</v>
      </c>
      <c r="H9843" s="12">
        <f t="shared" si="306"/>
        <v>0</v>
      </c>
      <c r="I9843" s="12">
        <f t="shared" si="307"/>
        <v>0</v>
      </c>
      <c r="J9843" s="13">
        <f>(1 - Dashboard!$I$9) * H9843 * Dashboard!$I$8 * 'Lookups and Calculations'!$F$12</f>
        <v>0</v>
      </c>
      <c r="K9843" s="12">
        <f>(1 - Dashboard!$I$11) * I9843 * Dashboard!$I$10 * 'Lookups and Calculations'!$F$12</f>
        <v>0</v>
      </c>
      <c r="L9843" s="12">
        <f>(H9843 - I9843) * Dashboard!$I$13 * (Dashboard!$D$12 / 365) * 'Lookups and Calculations'!$F$12</f>
        <v>0</v>
      </c>
      <c r="M9843" s="3">
        <f>(G9843*2) * Dashboard!$I$13 * (Dashboard!$D$12 / 365) * 'Lookups and Calculations'!$F$12</f>
        <v>1602.0878730267946</v>
      </c>
      <c r="N9843" s="12">
        <f>H9843 * Dashboard!$I$14 * Dashboard!$I$15 * (Dashboard!$D$12 / 365) * 'Lookups and Calculations'!$F$12</f>
        <v>0</v>
      </c>
    </row>
    <row r="9844" spans="1:14" x14ac:dyDescent="0.35">
      <c r="A9844" s="2">
        <v>9843</v>
      </c>
      <c r="B9844" s="11">
        <v>0.71727760207696256</v>
      </c>
      <c r="C9844" s="11">
        <v>-0.1331711973411146</v>
      </c>
      <c r="D9844" s="3">
        <f>B9844*Dashboard!$D$11*Dashboard!$D$10*SQRT(Dashboard!$D$12/365)</f>
        <v>178086.95017244405</v>
      </c>
      <c r="E9844" s="3">
        <f>IF(Dashboard!$I$3,C9844*Dashboard!$E$11*Dashboard!$E$10*SQRT(Dashboard!$D$12/365),0)</f>
        <v>-66127.960267040675</v>
      </c>
      <c r="F9844" s="3">
        <f>D9844+IF(Dashboard!$I$3,E9844,0)</f>
        <v>111958.98990540337</v>
      </c>
      <c r="G9844" s="3">
        <f>IF(Dashboard!$I$4, ('Lookups and Calculations'!$F$9) / (1 - 'Lookups and Calculations'!$F$10), 'Lookups and Calculations'!$F$9)</f>
        <v>1951878.888340465</v>
      </c>
      <c r="H9844" s="12">
        <f t="shared" si="306"/>
        <v>0</v>
      </c>
      <c r="I9844" s="12">
        <f t="shared" si="307"/>
        <v>0</v>
      </c>
      <c r="J9844" s="13">
        <f>(1 - Dashboard!$I$9) * H9844 * Dashboard!$I$8 * 'Lookups and Calculations'!$F$12</f>
        <v>0</v>
      </c>
      <c r="K9844" s="12">
        <f>(1 - Dashboard!$I$11) * I9844 * Dashboard!$I$10 * 'Lookups and Calculations'!$F$12</f>
        <v>0</v>
      </c>
      <c r="L9844" s="12">
        <f>(H9844 - I9844) * Dashboard!$I$13 * (Dashboard!$D$12 / 365) * 'Lookups and Calculations'!$F$12</f>
        <v>0</v>
      </c>
      <c r="M9844" s="3">
        <f>(G9844*2) * Dashboard!$I$13 * (Dashboard!$D$12 / 365) * 'Lookups and Calculations'!$F$12</f>
        <v>1602.0878730267946</v>
      </c>
      <c r="N9844" s="12">
        <f>H9844 * Dashboard!$I$14 * Dashboard!$I$15 * (Dashboard!$D$12 / 365) * 'Lookups and Calculations'!$F$12</f>
        <v>0</v>
      </c>
    </row>
    <row r="9845" spans="1:14" x14ac:dyDescent="0.35">
      <c r="A9845" s="2">
        <v>9844</v>
      </c>
      <c r="B9845" s="11">
        <v>0.94327191995912496</v>
      </c>
      <c r="C9845" s="11">
        <v>0.9575490240174519</v>
      </c>
      <c r="D9845" s="3">
        <f>B9845*Dashboard!$D$11*Dashboard!$D$10*SQRT(Dashboard!$D$12/365)</f>
        <v>234197.21865343</v>
      </c>
      <c r="E9845" s="3">
        <f>IF(Dashboard!$I$3,C9845*Dashboard!$E$11*Dashboard!$E$10*SQRT(Dashboard!$D$12/365),0)</f>
        <v>475483.9265413761</v>
      </c>
      <c r="F9845" s="3">
        <f>D9845+IF(Dashboard!$I$3,E9845,0)</f>
        <v>709681.14519480616</v>
      </c>
      <c r="G9845" s="3">
        <f>IF(Dashboard!$I$4, ('Lookups and Calculations'!$F$9) / (1 - 'Lookups and Calculations'!$F$10), 'Lookups and Calculations'!$F$9)</f>
        <v>1951878.888340465</v>
      </c>
      <c r="H9845" s="12">
        <f t="shared" si="306"/>
        <v>0</v>
      </c>
      <c r="I9845" s="12">
        <f t="shared" si="307"/>
        <v>0</v>
      </c>
      <c r="J9845" s="13">
        <f>(1 - Dashboard!$I$9) * H9845 * Dashboard!$I$8 * 'Lookups and Calculations'!$F$12</f>
        <v>0</v>
      </c>
      <c r="K9845" s="12">
        <f>(1 - Dashboard!$I$11) * I9845 * Dashboard!$I$10 * 'Lookups and Calculations'!$F$12</f>
        <v>0</v>
      </c>
      <c r="L9845" s="12">
        <f>(H9845 - I9845) * Dashboard!$I$13 * (Dashboard!$D$12 / 365) * 'Lookups and Calculations'!$F$12</f>
        <v>0</v>
      </c>
      <c r="M9845" s="3">
        <f>(G9845*2) * Dashboard!$I$13 * (Dashboard!$D$12 / 365) * 'Lookups and Calculations'!$F$12</f>
        <v>1602.0878730267946</v>
      </c>
      <c r="N9845" s="12">
        <f>H9845 * Dashboard!$I$14 * Dashboard!$I$15 * (Dashboard!$D$12 / 365) * 'Lookups and Calculations'!$F$12</f>
        <v>0</v>
      </c>
    </row>
    <row r="9846" spans="1:14" x14ac:dyDescent="0.35">
      <c r="A9846" s="2">
        <v>9845</v>
      </c>
      <c r="B9846" s="11">
        <v>-1.4409511668087787</v>
      </c>
      <c r="C9846" s="11">
        <v>4.0118984905179872E-2</v>
      </c>
      <c r="D9846" s="3">
        <f>B9846*Dashboard!$D$11*Dashboard!$D$10*SQRT(Dashboard!$D$12/365)</f>
        <v>-357761.90125181945</v>
      </c>
      <c r="E9846" s="3">
        <f>IF(Dashboard!$I$3,C9846*Dashboard!$E$11*Dashboard!$E$10*SQRT(Dashboard!$D$12/365),0)</f>
        <v>19921.624891365824</v>
      </c>
      <c r="F9846" s="3">
        <f>D9846+IF(Dashboard!$I$3,E9846,0)</f>
        <v>-337840.27636045363</v>
      </c>
      <c r="G9846" s="3">
        <f>IF(Dashboard!$I$4, ('Lookups and Calculations'!$F$9) / (1 - 'Lookups and Calculations'!$F$10), 'Lookups and Calculations'!$F$9)</f>
        <v>1951878.888340465</v>
      </c>
      <c r="H9846" s="12">
        <f t="shared" si="306"/>
        <v>0</v>
      </c>
      <c r="I9846" s="12">
        <f t="shared" si="307"/>
        <v>0</v>
      </c>
      <c r="J9846" s="13">
        <f>(1 - Dashboard!$I$9) * H9846 * Dashboard!$I$8 * 'Lookups and Calculations'!$F$12</f>
        <v>0</v>
      </c>
      <c r="K9846" s="12">
        <f>(1 - Dashboard!$I$11) * I9846 * Dashboard!$I$10 * 'Lookups and Calculations'!$F$12</f>
        <v>0</v>
      </c>
      <c r="L9846" s="12">
        <f>(H9846 - I9846) * Dashboard!$I$13 * (Dashboard!$D$12 / 365) * 'Lookups and Calculations'!$F$12</f>
        <v>0</v>
      </c>
      <c r="M9846" s="3">
        <f>(G9846*2) * Dashboard!$I$13 * (Dashboard!$D$12 / 365) * 'Lookups and Calculations'!$F$12</f>
        <v>1602.0878730267946</v>
      </c>
      <c r="N9846" s="12">
        <f>H9846 * Dashboard!$I$14 * Dashboard!$I$15 * (Dashboard!$D$12 / 365) * 'Lookups and Calculations'!$F$12</f>
        <v>0</v>
      </c>
    </row>
    <row r="9847" spans="1:14" x14ac:dyDescent="0.35">
      <c r="A9847" s="2">
        <v>9846</v>
      </c>
      <c r="B9847" s="11">
        <v>1.0838844443530302</v>
      </c>
      <c r="C9847" s="11">
        <v>-0.64726368579298377</v>
      </c>
      <c r="D9847" s="3">
        <f>B9847*Dashboard!$D$11*Dashboard!$D$10*SQRT(Dashboard!$D$12/365)</f>
        <v>269108.74461332202</v>
      </c>
      <c r="E9847" s="3">
        <f>IF(Dashboard!$I$3,C9847*Dashboard!$E$11*Dashboard!$E$10*SQRT(Dashboard!$D$12/365),0)</f>
        <v>-321407.54270444775</v>
      </c>
      <c r="F9847" s="3">
        <f>D9847+IF(Dashboard!$I$3,E9847,0)</f>
        <v>-52298.798091125733</v>
      </c>
      <c r="G9847" s="3">
        <f>IF(Dashboard!$I$4, ('Lookups and Calculations'!$F$9) / (1 - 'Lookups and Calculations'!$F$10), 'Lookups and Calculations'!$F$9)</f>
        <v>1951878.888340465</v>
      </c>
      <c r="H9847" s="12">
        <f t="shared" si="306"/>
        <v>0</v>
      </c>
      <c r="I9847" s="12">
        <f t="shared" si="307"/>
        <v>0</v>
      </c>
      <c r="J9847" s="13">
        <f>(1 - Dashboard!$I$9) * H9847 * Dashboard!$I$8 * 'Lookups and Calculations'!$F$12</f>
        <v>0</v>
      </c>
      <c r="K9847" s="12">
        <f>(1 - Dashboard!$I$11) * I9847 * Dashboard!$I$10 * 'Lookups and Calculations'!$F$12</f>
        <v>0</v>
      </c>
      <c r="L9847" s="12">
        <f>(H9847 - I9847) * Dashboard!$I$13 * (Dashboard!$D$12 / 365) * 'Lookups and Calculations'!$F$12</f>
        <v>0</v>
      </c>
      <c r="M9847" s="3">
        <f>(G9847*2) * Dashboard!$I$13 * (Dashboard!$D$12 / 365) * 'Lookups and Calculations'!$F$12</f>
        <v>1602.0878730267946</v>
      </c>
      <c r="N9847" s="12">
        <f>H9847 * Dashboard!$I$14 * Dashboard!$I$15 * (Dashboard!$D$12 / 365) * 'Lookups and Calculations'!$F$12</f>
        <v>0</v>
      </c>
    </row>
    <row r="9848" spans="1:14" x14ac:dyDescent="0.35">
      <c r="A9848" s="2">
        <v>9847</v>
      </c>
      <c r="B9848" s="11">
        <v>-0.11183123965854991</v>
      </c>
      <c r="C9848" s="11">
        <v>0.33461659644047936</v>
      </c>
      <c r="D9848" s="3">
        <f>B9848*Dashboard!$D$11*Dashboard!$D$10*SQRT(Dashboard!$D$12/365)</f>
        <v>-27765.657741335566</v>
      </c>
      <c r="E9848" s="3">
        <f>IF(Dashboard!$I$3,C9848*Dashboard!$E$11*Dashboard!$E$10*SQRT(Dashboard!$D$12/365),0)</f>
        <v>166158.39938293374</v>
      </c>
      <c r="F9848" s="3">
        <f>D9848+IF(Dashboard!$I$3,E9848,0)</f>
        <v>138392.74164159817</v>
      </c>
      <c r="G9848" s="3">
        <f>IF(Dashboard!$I$4, ('Lookups and Calculations'!$F$9) / (1 - 'Lookups and Calculations'!$F$10), 'Lookups and Calculations'!$F$9)</f>
        <v>1951878.888340465</v>
      </c>
      <c r="H9848" s="12">
        <f t="shared" si="306"/>
        <v>0</v>
      </c>
      <c r="I9848" s="12">
        <f t="shared" si="307"/>
        <v>0</v>
      </c>
      <c r="J9848" s="13">
        <f>(1 - Dashboard!$I$9) * H9848 * Dashboard!$I$8 * 'Lookups and Calculations'!$F$12</f>
        <v>0</v>
      </c>
      <c r="K9848" s="12">
        <f>(1 - Dashboard!$I$11) * I9848 * Dashboard!$I$10 * 'Lookups and Calculations'!$F$12</f>
        <v>0</v>
      </c>
      <c r="L9848" s="12">
        <f>(H9848 - I9848) * Dashboard!$I$13 * (Dashboard!$D$12 / 365) * 'Lookups and Calculations'!$F$12</f>
        <v>0</v>
      </c>
      <c r="M9848" s="3">
        <f>(G9848*2) * Dashboard!$I$13 * (Dashboard!$D$12 / 365) * 'Lookups and Calculations'!$F$12</f>
        <v>1602.0878730267946</v>
      </c>
      <c r="N9848" s="12">
        <f>H9848 * Dashboard!$I$14 * Dashboard!$I$15 * (Dashboard!$D$12 / 365) * 'Lookups and Calculations'!$F$12</f>
        <v>0</v>
      </c>
    </row>
    <row r="9849" spans="1:14" x14ac:dyDescent="0.35">
      <c r="A9849" s="2">
        <v>9848</v>
      </c>
      <c r="B9849" s="11">
        <v>2.5380145936661567</v>
      </c>
      <c r="C9849" s="11">
        <v>0.44419666130953328</v>
      </c>
      <c r="D9849" s="3">
        <f>B9849*Dashboard!$D$11*Dashboard!$D$10*SQRT(Dashboard!$D$12/365)</f>
        <v>630142.74692305713</v>
      </c>
      <c r="E9849" s="3">
        <f>IF(Dashboard!$I$3,C9849*Dashboard!$E$11*Dashboard!$E$10*SQRT(Dashboard!$D$12/365),0)</f>
        <v>220571.86355836882</v>
      </c>
      <c r="F9849" s="3">
        <f>D9849+IF(Dashboard!$I$3,E9849,0)</f>
        <v>850714.61048142589</v>
      </c>
      <c r="G9849" s="3">
        <f>IF(Dashboard!$I$4, ('Lookups and Calculations'!$F$9) / (1 - 'Lookups and Calculations'!$F$10), 'Lookups and Calculations'!$F$9)</f>
        <v>1951878.888340465</v>
      </c>
      <c r="H9849" s="12">
        <f t="shared" si="306"/>
        <v>0</v>
      </c>
      <c r="I9849" s="12">
        <f t="shared" si="307"/>
        <v>0</v>
      </c>
      <c r="J9849" s="13">
        <f>(1 - Dashboard!$I$9) * H9849 * Dashboard!$I$8 * 'Lookups and Calculations'!$F$12</f>
        <v>0</v>
      </c>
      <c r="K9849" s="12">
        <f>(1 - Dashboard!$I$11) * I9849 * Dashboard!$I$10 * 'Lookups and Calculations'!$F$12</f>
        <v>0</v>
      </c>
      <c r="L9849" s="12">
        <f>(H9849 - I9849) * Dashboard!$I$13 * (Dashboard!$D$12 / 365) * 'Lookups and Calculations'!$F$12</f>
        <v>0</v>
      </c>
      <c r="M9849" s="3">
        <f>(G9849*2) * Dashboard!$I$13 * (Dashboard!$D$12 / 365) * 'Lookups and Calculations'!$F$12</f>
        <v>1602.0878730267946</v>
      </c>
      <c r="N9849" s="12">
        <f>H9849 * Dashboard!$I$14 * Dashboard!$I$15 * (Dashboard!$D$12 / 365) * 'Lookups and Calculations'!$F$12</f>
        <v>0</v>
      </c>
    </row>
    <row r="9850" spans="1:14" x14ac:dyDescent="0.35">
      <c r="A9850" s="2">
        <v>9849</v>
      </c>
      <c r="B9850" s="11">
        <v>-1.9454726710320989</v>
      </c>
      <c r="C9850" s="11">
        <v>0.65382530207803347</v>
      </c>
      <c r="D9850" s="3">
        <f>B9850*Dashboard!$D$11*Dashboard!$D$10*SQRT(Dashboard!$D$12/365)</f>
        <v>-483025.39159834269</v>
      </c>
      <c r="E9850" s="3">
        <f>IF(Dashboard!$I$3,C9850*Dashboard!$E$11*Dashboard!$E$10*SQRT(Dashboard!$D$12/365),0)</f>
        <v>324665.80207020155</v>
      </c>
      <c r="F9850" s="3">
        <f>D9850+IF(Dashboard!$I$3,E9850,0)</f>
        <v>-158359.58952814114</v>
      </c>
      <c r="G9850" s="3">
        <f>IF(Dashboard!$I$4, ('Lookups and Calculations'!$F$9) / (1 - 'Lookups and Calculations'!$F$10), 'Lookups and Calculations'!$F$9)</f>
        <v>1951878.888340465</v>
      </c>
      <c r="H9850" s="12">
        <f t="shared" si="306"/>
        <v>0</v>
      </c>
      <c r="I9850" s="12">
        <f t="shared" si="307"/>
        <v>0</v>
      </c>
      <c r="J9850" s="13">
        <f>(1 - Dashboard!$I$9) * H9850 * Dashboard!$I$8 * 'Lookups and Calculations'!$F$12</f>
        <v>0</v>
      </c>
      <c r="K9850" s="12">
        <f>(1 - Dashboard!$I$11) * I9850 * Dashboard!$I$10 * 'Lookups and Calculations'!$F$12</f>
        <v>0</v>
      </c>
      <c r="L9850" s="12">
        <f>(H9850 - I9850) * Dashboard!$I$13 * (Dashboard!$D$12 / 365) * 'Lookups and Calculations'!$F$12</f>
        <v>0</v>
      </c>
      <c r="M9850" s="3">
        <f>(G9850*2) * Dashboard!$I$13 * (Dashboard!$D$12 / 365) * 'Lookups and Calculations'!$F$12</f>
        <v>1602.0878730267946</v>
      </c>
      <c r="N9850" s="12">
        <f>H9850 * Dashboard!$I$14 * Dashboard!$I$15 * (Dashboard!$D$12 / 365) * 'Lookups and Calculations'!$F$12</f>
        <v>0</v>
      </c>
    </row>
    <row r="9851" spans="1:14" x14ac:dyDescent="0.35">
      <c r="A9851" s="2">
        <v>9850</v>
      </c>
      <c r="B9851" s="11">
        <v>-0.1587525727803708</v>
      </c>
      <c r="C9851" s="11">
        <v>-0.6575659955427513</v>
      </c>
      <c r="D9851" s="3">
        <f>B9851*Dashboard!$D$11*Dashboard!$D$10*SQRT(Dashboard!$D$12/365)</f>
        <v>-39415.369219143264</v>
      </c>
      <c r="E9851" s="3">
        <f>IF(Dashboard!$I$3,C9851*Dashboard!$E$11*Dashboard!$E$10*SQRT(Dashboard!$D$12/365),0)</f>
        <v>-326523.29403351567</v>
      </c>
      <c r="F9851" s="3">
        <f>D9851+IF(Dashboard!$I$3,E9851,0)</f>
        <v>-365938.66325265891</v>
      </c>
      <c r="G9851" s="3">
        <f>IF(Dashboard!$I$4, ('Lookups and Calculations'!$F$9) / (1 - 'Lookups and Calculations'!$F$10), 'Lookups and Calculations'!$F$9)</f>
        <v>1951878.888340465</v>
      </c>
      <c r="H9851" s="12">
        <f t="shared" si="306"/>
        <v>0</v>
      </c>
      <c r="I9851" s="12">
        <f t="shared" si="307"/>
        <v>0</v>
      </c>
      <c r="J9851" s="13">
        <f>(1 - Dashboard!$I$9) * H9851 * Dashboard!$I$8 * 'Lookups and Calculations'!$F$12</f>
        <v>0</v>
      </c>
      <c r="K9851" s="12">
        <f>(1 - Dashboard!$I$11) * I9851 * Dashboard!$I$10 * 'Lookups and Calculations'!$F$12</f>
        <v>0</v>
      </c>
      <c r="L9851" s="12">
        <f>(H9851 - I9851) * Dashboard!$I$13 * (Dashboard!$D$12 / 365) * 'Lookups and Calculations'!$F$12</f>
        <v>0</v>
      </c>
      <c r="M9851" s="3">
        <f>(G9851*2) * Dashboard!$I$13 * (Dashboard!$D$12 / 365) * 'Lookups and Calculations'!$F$12</f>
        <v>1602.0878730267946</v>
      </c>
      <c r="N9851" s="12">
        <f>H9851 * Dashboard!$I$14 * Dashboard!$I$15 * (Dashboard!$D$12 / 365) * 'Lookups and Calculations'!$F$12</f>
        <v>0</v>
      </c>
    </row>
    <row r="9852" spans="1:14" x14ac:dyDescent="0.35">
      <c r="A9852" s="2">
        <v>9851</v>
      </c>
      <c r="B9852" s="11">
        <v>0.80694881457977985</v>
      </c>
      <c r="C9852" s="11">
        <v>-1.0240682056296753</v>
      </c>
      <c r="D9852" s="3">
        <f>B9852*Dashboard!$D$11*Dashboard!$D$10*SQRT(Dashboard!$D$12/365)</f>
        <v>200350.67722407787</v>
      </c>
      <c r="E9852" s="3">
        <f>IF(Dashboard!$I$3,C9852*Dashboard!$E$11*Dashboard!$E$10*SQRT(Dashboard!$D$12/365),0)</f>
        <v>-508514.92638574797</v>
      </c>
      <c r="F9852" s="3">
        <f>D9852+IF(Dashboard!$I$3,E9852,0)</f>
        <v>-308164.2491616701</v>
      </c>
      <c r="G9852" s="3">
        <f>IF(Dashboard!$I$4, ('Lookups and Calculations'!$F$9) / (1 - 'Lookups and Calculations'!$F$10), 'Lookups and Calculations'!$F$9)</f>
        <v>1951878.888340465</v>
      </c>
      <c r="H9852" s="12">
        <f t="shared" si="306"/>
        <v>0</v>
      </c>
      <c r="I9852" s="12">
        <f t="shared" si="307"/>
        <v>0</v>
      </c>
      <c r="J9852" s="13">
        <f>(1 - Dashboard!$I$9) * H9852 * Dashboard!$I$8 * 'Lookups and Calculations'!$F$12</f>
        <v>0</v>
      </c>
      <c r="K9852" s="12">
        <f>(1 - Dashboard!$I$11) * I9852 * Dashboard!$I$10 * 'Lookups and Calculations'!$F$12</f>
        <v>0</v>
      </c>
      <c r="L9852" s="12">
        <f>(H9852 - I9852) * Dashboard!$I$13 * (Dashboard!$D$12 / 365) * 'Lookups and Calculations'!$F$12</f>
        <v>0</v>
      </c>
      <c r="M9852" s="3">
        <f>(G9852*2) * Dashboard!$I$13 * (Dashboard!$D$12 / 365) * 'Lookups and Calculations'!$F$12</f>
        <v>1602.0878730267946</v>
      </c>
      <c r="N9852" s="12">
        <f>H9852 * Dashboard!$I$14 * Dashboard!$I$15 * (Dashboard!$D$12 / 365) * 'Lookups and Calculations'!$F$12</f>
        <v>0</v>
      </c>
    </row>
    <row r="9853" spans="1:14" x14ac:dyDescent="0.35">
      <c r="A9853" s="2">
        <v>9852</v>
      </c>
      <c r="B9853" s="11">
        <v>-0.38204757584681692</v>
      </c>
      <c r="C9853" s="11">
        <v>-0.42862427301787714</v>
      </c>
      <c r="D9853" s="3">
        <f>B9853*Dashboard!$D$11*Dashboard!$D$10*SQRT(Dashboard!$D$12/365)</f>
        <v>-94855.447049125636</v>
      </c>
      <c r="E9853" s="3">
        <f>IF(Dashboard!$I$3,C9853*Dashboard!$E$11*Dashboard!$E$10*SQRT(Dashboard!$D$12/365),0)</f>
        <v>-212839.18340850252</v>
      </c>
      <c r="F9853" s="3">
        <f>D9853+IF(Dashboard!$I$3,E9853,0)</f>
        <v>-307694.63045762817</v>
      </c>
      <c r="G9853" s="3">
        <f>IF(Dashboard!$I$4, ('Lookups and Calculations'!$F$9) / (1 - 'Lookups and Calculations'!$F$10), 'Lookups and Calculations'!$F$9)</f>
        <v>1951878.888340465</v>
      </c>
      <c r="H9853" s="12">
        <f t="shared" si="306"/>
        <v>0</v>
      </c>
      <c r="I9853" s="12">
        <f t="shared" si="307"/>
        <v>0</v>
      </c>
      <c r="J9853" s="13">
        <f>(1 - Dashboard!$I$9) * H9853 * Dashboard!$I$8 * 'Lookups and Calculations'!$F$12</f>
        <v>0</v>
      </c>
      <c r="K9853" s="12">
        <f>(1 - Dashboard!$I$11) * I9853 * Dashboard!$I$10 * 'Lookups and Calculations'!$F$12</f>
        <v>0</v>
      </c>
      <c r="L9853" s="12">
        <f>(H9853 - I9853) * Dashboard!$I$13 * (Dashboard!$D$12 / 365) * 'Lookups and Calculations'!$F$12</f>
        <v>0</v>
      </c>
      <c r="M9853" s="3">
        <f>(G9853*2) * Dashboard!$I$13 * (Dashboard!$D$12 / 365) * 'Lookups and Calculations'!$F$12</f>
        <v>1602.0878730267946</v>
      </c>
      <c r="N9853" s="12">
        <f>H9853 * Dashboard!$I$14 * Dashboard!$I$15 * (Dashboard!$D$12 / 365) * 'Lookups and Calculations'!$F$12</f>
        <v>0</v>
      </c>
    </row>
    <row r="9854" spans="1:14" x14ac:dyDescent="0.35">
      <c r="A9854" s="2">
        <v>9853</v>
      </c>
      <c r="B9854" s="11">
        <v>-0.41387462787385332</v>
      </c>
      <c r="C9854" s="11">
        <v>-0.25669398136871324</v>
      </c>
      <c r="D9854" s="3">
        <f>B9854*Dashboard!$D$11*Dashboard!$D$10*SQRT(Dashboard!$D$12/365)</f>
        <v>-102757.52375145441</v>
      </c>
      <c r="E9854" s="3">
        <f>IF(Dashboard!$I$3,C9854*Dashboard!$E$11*Dashboard!$E$10*SQRT(Dashboard!$D$12/365),0)</f>
        <v>-127464.87032972017</v>
      </c>
      <c r="F9854" s="3">
        <f>D9854+IF(Dashboard!$I$3,E9854,0)</f>
        <v>-230222.39408117457</v>
      </c>
      <c r="G9854" s="3">
        <f>IF(Dashboard!$I$4, ('Lookups and Calculations'!$F$9) / (1 - 'Lookups and Calculations'!$F$10), 'Lookups and Calculations'!$F$9)</f>
        <v>1951878.888340465</v>
      </c>
      <c r="H9854" s="12">
        <f t="shared" si="306"/>
        <v>0</v>
      </c>
      <c r="I9854" s="12">
        <f t="shared" si="307"/>
        <v>0</v>
      </c>
      <c r="J9854" s="13">
        <f>(1 - Dashboard!$I$9) * H9854 * Dashboard!$I$8 * 'Lookups and Calculations'!$F$12</f>
        <v>0</v>
      </c>
      <c r="K9854" s="12">
        <f>(1 - Dashboard!$I$11) * I9854 * Dashboard!$I$10 * 'Lookups and Calculations'!$F$12</f>
        <v>0</v>
      </c>
      <c r="L9854" s="12">
        <f>(H9854 - I9854) * Dashboard!$I$13 * (Dashboard!$D$12 / 365) * 'Lookups and Calculations'!$F$12</f>
        <v>0</v>
      </c>
      <c r="M9854" s="3">
        <f>(G9854*2) * Dashboard!$I$13 * (Dashboard!$D$12 / 365) * 'Lookups and Calculations'!$F$12</f>
        <v>1602.0878730267946</v>
      </c>
      <c r="N9854" s="12">
        <f>H9854 * Dashboard!$I$14 * Dashboard!$I$15 * (Dashboard!$D$12 / 365) * 'Lookups and Calculations'!$F$12</f>
        <v>0</v>
      </c>
    </row>
    <row r="9855" spans="1:14" x14ac:dyDescent="0.35">
      <c r="A9855" s="2">
        <v>9854</v>
      </c>
      <c r="B9855" s="11">
        <v>-0.90626192266180861</v>
      </c>
      <c r="C9855" s="11">
        <v>-0.29307855426572016</v>
      </c>
      <c r="D9855" s="3">
        <f>B9855*Dashboard!$D$11*Dashboard!$D$10*SQRT(Dashboard!$D$12/365)</f>
        <v>-225008.31114330495</v>
      </c>
      <c r="E9855" s="3">
        <f>IF(Dashboard!$I$3,C9855*Dashboard!$E$11*Dashboard!$E$10*SQRT(Dashboard!$D$12/365),0)</f>
        <v>-145532.12240002721</v>
      </c>
      <c r="F9855" s="3">
        <f>D9855+IF(Dashboard!$I$3,E9855,0)</f>
        <v>-370540.43354333215</v>
      </c>
      <c r="G9855" s="3">
        <f>IF(Dashboard!$I$4, ('Lookups and Calculations'!$F$9) / (1 - 'Lookups and Calculations'!$F$10), 'Lookups and Calculations'!$F$9)</f>
        <v>1951878.888340465</v>
      </c>
      <c r="H9855" s="12">
        <f t="shared" si="306"/>
        <v>0</v>
      </c>
      <c r="I9855" s="12">
        <f t="shared" si="307"/>
        <v>0</v>
      </c>
      <c r="J9855" s="13">
        <f>(1 - Dashboard!$I$9) * H9855 * Dashboard!$I$8 * 'Lookups and Calculations'!$F$12</f>
        <v>0</v>
      </c>
      <c r="K9855" s="12">
        <f>(1 - Dashboard!$I$11) * I9855 * Dashboard!$I$10 * 'Lookups and Calculations'!$F$12</f>
        <v>0</v>
      </c>
      <c r="L9855" s="12">
        <f>(H9855 - I9855) * Dashboard!$I$13 * (Dashboard!$D$12 / 365) * 'Lookups and Calculations'!$F$12</f>
        <v>0</v>
      </c>
      <c r="M9855" s="3">
        <f>(G9855*2) * Dashboard!$I$13 * (Dashboard!$D$12 / 365) * 'Lookups and Calculations'!$F$12</f>
        <v>1602.0878730267946</v>
      </c>
      <c r="N9855" s="12">
        <f>H9855 * Dashboard!$I$14 * Dashboard!$I$15 * (Dashboard!$D$12 / 365) * 'Lookups and Calculations'!$F$12</f>
        <v>0</v>
      </c>
    </row>
    <row r="9856" spans="1:14" x14ac:dyDescent="0.35">
      <c r="A9856" s="2">
        <v>9855</v>
      </c>
      <c r="B9856" s="11">
        <v>0.85967705928436422</v>
      </c>
      <c r="C9856" s="11">
        <v>-0.25383348309709797</v>
      </c>
      <c r="D9856" s="3">
        <f>B9856*Dashboard!$D$11*Dashboard!$D$10*SQRT(Dashboard!$D$12/365)</f>
        <v>213442.13896803203</v>
      </c>
      <c r="E9856" s="3">
        <f>IF(Dashboard!$I$3,C9856*Dashboard!$E$11*Dashboard!$E$10*SQRT(Dashboard!$D$12/365),0)</f>
        <v>-126044.45120136476</v>
      </c>
      <c r="F9856" s="3">
        <f>D9856+IF(Dashboard!$I$3,E9856,0)</f>
        <v>87397.687766667266</v>
      </c>
      <c r="G9856" s="3">
        <f>IF(Dashboard!$I$4, ('Lookups and Calculations'!$F$9) / (1 - 'Lookups and Calculations'!$F$10), 'Lookups and Calculations'!$F$9)</f>
        <v>1951878.888340465</v>
      </c>
      <c r="H9856" s="12">
        <f t="shared" si="306"/>
        <v>0</v>
      </c>
      <c r="I9856" s="12">
        <f t="shared" si="307"/>
        <v>0</v>
      </c>
      <c r="J9856" s="13">
        <f>(1 - Dashboard!$I$9) * H9856 * Dashboard!$I$8 * 'Lookups and Calculations'!$F$12</f>
        <v>0</v>
      </c>
      <c r="K9856" s="12">
        <f>(1 - Dashboard!$I$11) * I9856 * Dashboard!$I$10 * 'Lookups and Calculations'!$F$12</f>
        <v>0</v>
      </c>
      <c r="L9856" s="12">
        <f>(H9856 - I9856) * Dashboard!$I$13 * (Dashboard!$D$12 / 365) * 'Lookups and Calculations'!$F$12</f>
        <v>0</v>
      </c>
      <c r="M9856" s="3">
        <f>(G9856*2) * Dashboard!$I$13 * (Dashboard!$D$12 / 365) * 'Lookups and Calculations'!$F$12</f>
        <v>1602.0878730267946</v>
      </c>
      <c r="N9856" s="12">
        <f>H9856 * Dashboard!$I$14 * Dashboard!$I$15 * (Dashboard!$D$12 / 365) * 'Lookups and Calculations'!$F$12</f>
        <v>0</v>
      </c>
    </row>
    <row r="9857" spans="1:14" x14ac:dyDescent="0.35">
      <c r="A9857" s="2">
        <v>9856</v>
      </c>
      <c r="B9857" s="11">
        <v>-0.71932741819708368</v>
      </c>
      <c r="C9857" s="11">
        <v>-0.51475018437169473</v>
      </c>
      <c r="D9857" s="3">
        <f>B9857*Dashboard!$D$11*Dashboard!$D$10*SQRT(Dashboard!$D$12/365)</f>
        <v>-178595.88213991339</v>
      </c>
      <c r="E9857" s="3">
        <f>IF(Dashboard!$I$3,C9857*Dashboard!$E$11*Dashboard!$E$10*SQRT(Dashboard!$D$12/365),0)</f>
        <v>-255606.17024710152</v>
      </c>
      <c r="F9857" s="3">
        <f>D9857+IF(Dashboard!$I$3,E9857,0)</f>
        <v>-434202.0523870149</v>
      </c>
      <c r="G9857" s="3">
        <f>IF(Dashboard!$I$4, ('Lookups and Calculations'!$F$9) / (1 - 'Lookups and Calculations'!$F$10), 'Lookups and Calculations'!$F$9)</f>
        <v>1951878.888340465</v>
      </c>
      <c r="H9857" s="12">
        <f t="shared" si="306"/>
        <v>0</v>
      </c>
      <c r="I9857" s="12">
        <f t="shared" si="307"/>
        <v>0</v>
      </c>
      <c r="J9857" s="13">
        <f>(1 - Dashboard!$I$9) * H9857 * Dashboard!$I$8 * 'Lookups and Calculations'!$F$12</f>
        <v>0</v>
      </c>
      <c r="K9857" s="12">
        <f>(1 - Dashboard!$I$11) * I9857 * Dashboard!$I$10 * 'Lookups and Calculations'!$F$12</f>
        <v>0</v>
      </c>
      <c r="L9857" s="12">
        <f>(H9857 - I9857) * Dashboard!$I$13 * (Dashboard!$D$12 / 365) * 'Lookups and Calculations'!$F$12</f>
        <v>0</v>
      </c>
      <c r="M9857" s="3">
        <f>(G9857*2) * Dashboard!$I$13 * (Dashboard!$D$12 / 365) * 'Lookups and Calculations'!$F$12</f>
        <v>1602.0878730267946</v>
      </c>
      <c r="N9857" s="12">
        <f>H9857 * Dashboard!$I$14 * Dashboard!$I$15 * (Dashboard!$D$12 / 365) * 'Lookups and Calculations'!$F$12</f>
        <v>0</v>
      </c>
    </row>
    <row r="9858" spans="1:14" x14ac:dyDescent="0.35">
      <c r="A9858" s="2">
        <v>9857</v>
      </c>
      <c r="B9858" s="11">
        <v>-1.5457613155137646</v>
      </c>
      <c r="C9858" s="11">
        <v>1.0182881052253496</v>
      </c>
      <c r="D9858" s="3">
        <f>B9858*Dashboard!$D$11*Dashboard!$D$10*SQRT(Dashboard!$D$12/365)</f>
        <v>-383784.35012788029</v>
      </c>
      <c r="E9858" s="3">
        <f>IF(Dashboard!$I$3,C9858*Dashboard!$E$11*Dashboard!$E$10*SQRT(Dashboard!$D$12/365),0)</f>
        <v>505644.73930694821</v>
      </c>
      <c r="F9858" s="3">
        <f>D9858+IF(Dashboard!$I$3,E9858,0)</f>
        <v>121860.38917906792</v>
      </c>
      <c r="G9858" s="3">
        <f>IF(Dashboard!$I$4, ('Lookups and Calculations'!$F$9) / (1 - 'Lookups and Calculations'!$F$10), 'Lookups and Calculations'!$F$9)</f>
        <v>1951878.888340465</v>
      </c>
      <c r="H9858" s="12">
        <f t="shared" si="306"/>
        <v>0</v>
      </c>
      <c r="I9858" s="12">
        <f t="shared" si="307"/>
        <v>0</v>
      </c>
      <c r="J9858" s="13">
        <f>(1 - Dashboard!$I$9) * H9858 * Dashboard!$I$8 * 'Lookups and Calculations'!$F$12</f>
        <v>0</v>
      </c>
      <c r="K9858" s="12">
        <f>(1 - Dashboard!$I$11) * I9858 * Dashboard!$I$10 * 'Lookups and Calculations'!$F$12</f>
        <v>0</v>
      </c>
      <c r="L9858" s="12">
        <f>(H9858 - I9858) * Dashboard!$I$13 * (Dashboard!$D$12 / 365) * 'Lookups and Calculations'!$F$12</f>
        <v>0</v>
      </c>
      <c r="M9858" s="3">
        <f>(G9858*2) * Dashboard!$I$13 * (Dashboard!$D$12 / 365) * 'Lookups and Calculations'!$F$12</f>
        <v>1602.0878730267946</v>
      </c>
      <c r="N9858" s="12">
        <f>H9858 * Dashboard!$I$14 * Dashboard!$I$15 * (Dashboard!$D$12 / 365) * 'Lookups and Calculations'!$F$12</f>
        <v>0</v>
      </c>
    </row>
    <row r="9859" spans="1:14" x14ac:dyDescent="0.35">
      <c r="A9859" s="2">
        <v>9858</v>
      </c>
      <c r="B9859" s="11">
        <v>1.4748319396167484E-2</v>
      </c>
      <c r="C9859" s="11">
        <v>1.4092814402941249</v>
      </c>
      <c r="D9859" s="3">
        <f>B9859*Dashboard!$D$11*Dashboard!$D$10*SQRT(Dashboard!$D$12/365)</f>
        <v>3661.7387937770191</v>
      </c>
      <c r="E9859" s="3">
        <f>IF(Dashboard!$I$3,C9859*Dashboard!$E$11*Dashboard!$E$10*SQRT(Dashboard!$D$12/365),0)</f>
        <v>699797.77121126663</v>
      </c>
      <c r="F9859" s="3">
        <f>D9859+IF(Dashboard!$I$3,E9859,0)</f>
        <v>703459.5100050437</v>
      </c>
      <c r="G9859" s="3">
        <f>IF(Dashboard!$I$4, ('Lookups and Calculations'!$F$9) / (1 - 'Lookups and Calculations'!$F$10), 'Lookups and Calculations'!$F$9)</f>
        <v>1951878.888340465</v>
      </c>
      <c r="H9859" s="12">
        <f t="shared" ref="H9859:H9922" si="308">MAX(0,F9859-G9859)</f>
        <v>0</v>
      </c>
      <c r="I9859" s="12">
        <f t="shared" ref="I9859:I9922" si="309">MAX(0,-F9859-G9859)</f>
        <v>0</v>
      </c>
      <c r="J9859" s="13">
        <f>(1 - Dashboard!$I$9) * H9859 * Dashboard!$I$8 * 'Lookups and Calculations'!$F$12</f>
        <v>0</v>
      </c>
      <c r="K9859" s="12">
        <f>(1 - Dashboard!$I$11) * I9859 * Dashboard!$I$10 * 'Lookups and Calculations'!$F$12</f>
        <v>0</v>
      </c>
      <c r="L9859" s="12">
        <f>(H9859 - I9859) * Dashboard!$I$13 * (Dashboard!$D$12 / 365) * 'Lookups and Calculations'!$F$12</f>
        <v>0</v>
      </c>
      <c r="M9859" s="3">
        <f>(G9859*2) * Dashboard!$I$13 * (Dashboard!$D$12 / 365) * 'Lookups and Calculations'!$F$12</f>
        <v>1602.0878730267946</v>
      </c>
      <c r="N9859" s="12">
        <f>H9859 * Dashboard!$I$14 * Dashboard!$I$15 * (Dashboard!$D$12 / 365) * 'Lookups and Calculations'!$F$12</f>
        <v>0</v>
      </c>
    </row>
    <row r="9860" spans="1:14" x14ac:dyDescent="0.35">
      <c r="A9860" s="2">
        <v>9859</v>
      </c>
      <c r="B9860" s="11">
        <v>-0.92188378463713672</v>
      </c>
      <c r="C9860" s="11">
        <v>0.98263557497127452</v>
      </c>
      <c r="D9860" s="3">
        <f>B9860*Dashboard!$D$11*Dashboard!$D$10*SQRT(Dashboard!$D$12/365)</f>
        <v>-228886.93463181946</v>
      </c>
      <c r="E9860" s="3">
        <f>IF(Dashboard!$I$3,C9860*Dashboard!$E$11*Dashboard!$E$10*SQRT(Dashboard!$D$12/365),0)</f>
        <v>487940.99291784019</v>
      </c>
      <c r="F9860" s="3">
        <f>D9860+IF(Dashboard!$I$3,E9860,0)</f>
        <v>259054.05828602074</v>
      </c>
      <c r="G9860" s="3">
        <f>IF(Dashboard!$I$4, ('Lookups and Calculations'!$F$9) / (1 - 'Lookups and Calculations'!$F$10), 'Lookups and Calculations'!$F$9)</f>
        <v>1951878.888340465</v>
      </c>
      <c r="H9860" s="12">
        <f t="shared" si="308"/>
        <v>0</v>
      </c>
      <c r="I9860" s="12">
        <f t="shared" si="309"/>
        <v>0</v>
      </c>
      <c r="J9860" s="13">
        <f>(1 - Dashboard!$I$9) * H9860 * Dashboard!$I$8 * 'Lookups and Calculations'!$F$12</f>
        <v>0</v>
      </c>
      <c r="K9860" s="12">
        <f>(1 - Dashboard!$I$11) * I9860 * Dashboard!$I$10 * 'Lookups and Calculations'!$F$12</f>
        <v>0</v>
      </c>
      <c r="L9860" s="12">
        <f>(H9860 - I9860) * Dashboard!$I$13 * (Dashboard!$D$12 / 365) * 'Lookups and Calculations'!$F$12</f>
        <v>0</v>
      </c>
      <c r="M9860" s="3">
        <f>(G9860*2) * Dashboard!$I$13 * (Dashboard!$D$12 / 365) * 'Lookups and Calculations'!$F$12</f>
        <v>1602.0878730267946</v>
      </c>
      <c r="N9860" s="12">
        <f>H9860 * Dashboard!$I$14 * Dashboard!$I$15 * (Dashboard!$D$12 / 365) * 'Lookups and Calculations'!$F$12</f>
        <v>0</v>
      </c>
    </row>
    <row r="9861" spans="1:14" x14ac:dyDescent="0.35">
      <c r="A9861" s="2">
        <v>9860</v>
      </c>
      <c r="B9861" s="11">
        <v>0.68300903962125825</v>
      </c>
      <c r="C9861" s="11">
        <v>0.73009670126194059</v>
      </c>
      <c r="D9861" s="3">
        <f>B9861*Dashboard!$D$11*Dashboard!$D$10*SQRT(Dashboard!$D$12/365)</f>
        <v>169578.69094776042</v>
      </c>
      <c r="E9861" s="3">
        <f>IF(Dashboard!$I$3,C9861*Dashboard!$E$11*Dashboard!$E$10*SQRT(Dashboard!$D$12/365),0)</f>
        <v>362539.39752812759</v>
      </c>
      <c r="F9861" s="3">
        <f>D9861+IF(Dashboard!$I$3,E9861,0)</f>
        <v>532118.08847588801</v>
      </c>
      <c r="G9861" s="3">
        <f>IF(Dashboard!$I$4, ('Lookups and Calculations'!$F$9) / (1 - 'Lookups and Calculations'!$F$10), 'Lookups and Calculations'!$F$9)</f>
        <v>1951878.888340465</v>
      </c>
      <c r="H9861" s="12">
        <f t="shared" si="308"/>
        <v>0</v>
      </c>
      <c r="I9861" s="12">
        <f t="shared" si="309"/>
        <v>0</v>
      </c>
      <c r="J9861" s="13">
        <f>(1 - Dashboard!$I$9) * H9861 * Dashboard!$I$8 * 'Lookups and Calculations'!$F$12</f>
        <v>0</v>
      </c>
      <c r="K9861" s="12">
        <f>(1 - Dashboard!$I$11) * I9861 * Dashboard!$I$10 * 'Lookups and Calculations'!$F$12</f>
        <v>0</v>
      </c>
      <c r="L9861" s="12">
        <f>(H9861 - I9861) * Dashboard!$I$13 * (Dashboard!$D$12 / 365) * 'Lookups and Calculations'!$F$12</f>
        <v>0</v>
      </c>
      <c r="M9861" s="3">
        <f>(G9861*2) * Dashboard!$I$13 * (Dashboard!$D$12 / 365) * 'Lookups and Calculations'!$F$12</f>
        <v>1602.0878730267946</v>
      </c>
      <c r="N9861" s="12">
        <f>H9861 * Dashboard!$I$14 * Dashboard!$I$15 * (Dashboard!$D$12 / 365) * 'Lookups and Calculations'!$F$12</f>
        <v>0</v>
      </c>
    </row>
    <row r="9862" spans="1:14" x14ac:dyDescent="0.35">
      <c r="A9862" s="2">
        <v>9861</v>
      </c>
      <c r="B9862" s="11">
        <v>-1.1421845457473079</v>
      </c>
      <c r="C9862" s="11">
        <v>0.75991811362495276</v>
      </c>
      <c r="D9862" s="3">
        <f>B9862*Dashboard!$D$11*Dashboard!$D$10*SQRT(Dashboard!$D$12/365)</f>
        <v>-283583.59677932784</v>
      </c>
      <c r="E9862" s="3">
        <f>IF(Dashboard!$I$3,C9862*Dashboard!$E$11*Dashboard!$E$10*SQRT(Dashboard!$D$12/365),0)</f>
        <v>377347.62341496855</v>
      </c>
      <c r="F9862" s="3">
        <f>D9862+IF(Dashboard!$I$3,E9862,0)</f>
        <v>93764.026635640708</v>
      </c>
      <c r="G9862" s="3">
        <f>IF(Dashboard!$I$4, ('Lookups and Calculations'!$F$9) / (1 - 'Lookups and Calculations'!$F$10), 'Lookups and Calculations'!$F$9)</f>
        <v>1951878.888340465</v>
      </c>
      <c r="H9862" s="12">
        <f t="shared" si="308"/>
        <v>0</v>
      </c>
      <c r="I9862" s="12">
        <f t="shared" si="309"/>
        <v>0</v>
      </c>
      <c r="J9862" s="13">
        <f>(1 - Dashboard!$I$9) * H9862 * Dashboard!$I$8 * 'Lookups and Calculations'!$F$12</f>
        <v>0</v>
      </c>
      <c r="K9862" s="12">
        <f>(1 - Dashboard!$I$11) * I9862 * Dashboard!$I$10 * 'Lookups and Calculations'!$F$12</f>
        <v>0</v>
      </c>
      <c r="L9862" s="12">
        <f>(H9862 - I9862) * Dashboard!$I$13 * (Dashboard!$D$12 / 365) * 'Lookups and Calculations'!$F$12</f>
        <v>0</v>
      </c>
      <c r="M9862" s="3">
        <f>(G9862*2) * Dashboard!$I$13 * (Dashboard!$D$12 / 365) * 'Lookups and Calculations'!$F$12</f>
        <v>1602.0878730267946</v>
      </c>
      <c r="N9862" s="12">
        <f>H9862 * Dashboard!$I$14 * Dashboard!$I$15 * (Dashboard!$D$12 / 365) * 'Lookups and Calculations'!$F$12</f>
        <v>0</v>
      </c>
    </row>
    <row r="9863" spans="1:14" x14ac:dyDescent="0.35">
      <c r="A9863" s="2">
        <v>9862</v>
      </c>
      <c r="B9863" s="11">
        <v>0.96091683454236165</v>
      </c>
      <c r="C9863" s="11">
        <v>-1.3399045032007115</v>
      </c>
      <c r="D9863" s="3">
        <f>B9863*Dashboard!$D$11*Dashboard!$D$10*SQRT(Dashboard!$D$12/365)</f>
        <v>238578.12921732175</v>
      </c>
      <c r="E9863" s="3">
        <f>IF(Dashboard!$I$3,C9863*Dashboard!$E$11*Dashboard!$E$10*SQRT(Dashboard!$D$12/365),0)</f>
        <v>-665347.71420824353</v>
      </c>
      <c r="F9863" s="3">
        <f>D9863+IF(Dashboard!$I$3,E9863,0)</f>
        <v>-426769.58499092178</v>
      </c>
      <c r="G9863" s="3">
        <f>IF(Dashboard!$I$4, ('Lookups and Calculations'!$F$9) / (1 - 'Lookups and Calculations'!$F$10), 'Lookups and Calculations'!$F$9)</f>
        <v>1951878.888340465</v>
      </c>
      <c r="H9863" s="12">
        <f t="shared" si="308"/>
        <v>0</v>
      </c>
      <c r="I9863" s="12">
        <f t="shared" si="309"/>
        <v>0</v>
      </c>
      <c r="J9863" s="13">
        <f>(1 - Dashboard!$I$9) * H9863 * Dashboard!$I$8 * 'Lookups and Calculations'!$F$12</f>
        <v>0</v>
      </c>
      <c r="K9863" s="12">
        <f>(1 - Dashboard!$I$11) * I9863 * Dashboard!$I$10 * 'Lookups and Calculations'!$F$12</f>
        <v>0</v>
      </c>
      <c r="L9863" s="12">
        <f>(H9863 - I9863) * Dashboard!$I$13 * (Dashboard!$D$12 / 365) * 'Lookups and Calculations'!$F$12</f>
        <v>0</v>
      </c>
      <c r="M9863" s="3">
        <f>(G9863*2) * Dashboard!$I$13 * (Dashboard!$D$12 / 365) * 'Lookups and Calculations'!$F$12</f>
        <v>1602.0878730267946</v>
      </c>
      <c r="N9863" s="12">
        <f>H9863 * Dashboard!$I$14 * Dashboard!$I$15 * (Dashboard!$D$12 / 365) * 'Lookups and Calculations'!$F$12</f>
        <v>0</v>
      </c>
    </row>
    <row r="9864" spans="1:14" x14ac:dyDescent="0.35">
      <c r="A9864" s="2">
        <v>9863</v>
      </c>
      <c r="B9864" s="11">
        <v>0.60929063295583452</v>
      </c>
      <c r="C9864" s="11">
        <v>2.0661127872363221E-2</v>
      </c>
      <c r="D9864" s="3">
        <f>B9864*Dashboard!$D$11*Dashboard!$D$10*SQRT(Dashboard!$D$12/365)</f>
        <v>151275.75471135377</v>
      </c>
      <c r="E9864" s="3">
        <f>IF(Dashboard!$I$3,C9864*Dashboard!$E$11*Dashboard!$E$10*SQRT(Dashboard!$D$12/365),0)</f>
        <v>10259.56265540059</v>
      </c>
      <c r="F9864" s="3">
        <f>D9864+IF(Dashboard!$I$3,E9864,0)</f>
        <v>161535.31736675437</v>
      </c>
      <c r="G9864" s="3">
        <f>IF(Dashboard!$I$4, ('Lookups and Calculations'!$F$9) / (1 - 'Lookups and Calculations'!$F$10), 'Lookups and Calculations'!$F$9)</f>
        <v>1951878.888340465</v>
      </c>
      <c r="H9864" s="12">
        <f t="shared" si="308"/>
        <v>0</v>
      </c>
      <c r="I9864" s="12">
        <f t="shared" si="309"/>
        <v>0</v>
      </c>
      <c r="J9864" s="13">
        <f>(1 - Dashboard!$I$9) * H9864 * Dashboard!$I$8 * 'Lookups and Calculations'!$F$12</f>
        <v>0</v>
      </c>
      <c r="K9864" s="12">
        <f>(1 - Dashboard!$I$11) * I9864 * Dashboard!$I$10 * 'Lookups and Calculations'!$F$12</f>
        <v>0</v>
      </c>
      <c r="L9864" s="12">
        <f>(H9864 - I9864) * Dashboard!$I$13 * (Dashboard!$D$12 / 365) * 'Lookups and Calculations'!$F$12</f>
        <v>0</v>
      </c>
      <c r="M9864" s="3">
        <f>(G9864*2) * Dashboard!$I$13 * (Dashboard!$D$12 / 365) * 'Lookups and Calculations'!$F$12</f>
        <v>1602.0878730267946</v>
      </c>
      <c r="N9864" s="12">
        <f>H9864 * Dashboard!$I$14 * Dashboard!$I$15 * (Dashboard!$D$12 / 365) * 'Lookups and Calculations'!$F$12</f>
        <v>0</v>
      </c>
    </row>
    <row r="9865" spans="1:14" x14ac:dyDescent="0.35">
      <c r="A9865" s="2">
        <v>9864</v>
      </c>
      <c r="B9865" s="11">
        <v>-0.60969649226731237</v>
      </c>
      <c r="C9865" s="11">
        <v>-1.1894892273792039</v>
      </c>
      <c r="D9865" s="3">
        <f>B9865*Dashboard!$D$11*Dashboard!$D$10*SQRT(Dashboard!$D$12/365)</f>
        <v>-151376.52217819073</v>
      </c>
      <c r="E9865" s="3">
        <f>IF(Dashboard!$I$3,C9865*Dashboard!$E$11*Dashboard!$E$10*SQRT(Dashboard!$D$12/365),0)</f>
        <v>-590656.97340486618</v>
      </c>
      <c r="F9865" s="3">
        <f>D9865+IF(Dashboard!$I$3,E9865,0)</f>
        <v>-742033.49558305694</v>
      </c>
      <c r="G9865" s="3">
        <f>IF(Dashboard!$I$4, ('Lookups and Calculations'!$F$9) / (1 - 'Lookups and Calculations'!$F$10), 'Lookups and Calculations'!$F$9)</f>
        <v>1951878.888340465</v>
      </c>
      <c r="H9865" s="12">
        <f t="shared" si="308"/>
        <v>0</v>
      </c>
      <c r="I9865" s="12">
        <f t="shared" si="309"/>
        <v>0</v>
      </c>
      <c r="J9865" s="13">
        <f>(1 - Dashboard!$I$9) * H9865 * Dashboard!$I$8 * 'Lookups and Calculations'!$F$12</f>
        <v>0</v>
      </c>
      <c r="K9865" s="12">
        <f>(1 - Dashboard!$I$11) * I9865 * Dashboard!$I$10 * 'Lookups and Calculations'!$F$12</f>
        <v>0</v>
      </c>
      <c r="L9865" s="12">
        <f>(H9865 - I9865) * Dashboard!$I$13 * (Dashboard!$D$12 / 365) * 'Lookups and Calculations'!$F$12</f>
        <v>0</v>
      </c>
      <c r="M9865" s="3">
        <f>(G9865*2) * Dashboard!$I$13 * (Dashboard!$D$12 / 365) * 'Lookups and Calculations'!$F$12</f>
        <v>1602.0878730267946</v>
      </c>
      <c r="N9865" s="12">
        <f>H9865 * Dashboard!$I$14 * Dashboard!$I$15 * (Dashboard!$D$12 / 365) * 'Lookups and Calculations'!$F$12</f>
        <v>0</v>
      </c>
    </row>
    <row r="9866" spans="1:14" x14ac:dyDescent="0.35">
      <c r="A9866" s="2">
        <v>9865</v>
      </c>
      <c r="B9866" s="11">
        <v>1.0937412556925812</v>
      </c>
      <c r="C9866" s="11">
        <v>0.55508965024840473</v>
      </c>
      <c r="D9866" s="3">
        <f>B9866*Dashboard!$D$11*Dashboard!$D$10*SQRT(Dashboard!$D$12/365)</f>
        <v>271556.0111455585</v>
      </c>
      <c r="E9866" s="3">
        <f>IF(Dashboard!$I$3,C9866*Dashboard!$E$11*Dashboard!$E$10*SQRT(Dashboard!$D$12/365),0)</f>
        <v>275637.27794868517</v>
      </c>
      <c r="F9866" s="3">
        <f>D9866+IF(Dashboard!$I$3,E9866,0)</f>
        <v>547193.28909424366</v>
      </c>
      <c r="G9866" s="3">
        <f>IF(Dashboard!$I$4, ('Lookups and Calculations'!$F$9) / (1 - 'Lookups and Calculations'!$F$10), 'Lookups and Calculations'!$F$9)</f>
        <v>1951878.888340465</v>
      </c>
      <c r="H9866" s="12">
        <f t="shared" si="308"/>
        <v>0</v>
      </c>
      <c r="I9866" s="12">
        <f t="shared" si="309"/>
        <v>0</v>
      </c>
      <c r="J9866" s="13">
        <f>(1 - Dashboard!$I$9) * H9866 * Dashboard!$I$8 * 'Lookups and Calculations'!$F$12</f>
        <v>0</v>
      </c>
      <c r="K9866" s="12">
        <f>(1 - Dashboard!$I$11) * I9866 * Dashboard!$I$10 * 'Lookups and Calculations'!$F$12</f>
        <v>0</v>
      </c>
      <c r="L9866" s="12">
        <f>(H9866 - I9866) * Dashboard!$I$13 * (Dashboard!$D$12 / 365) * 'Lookups and Calculations'!$F$12</f>
        <v>0</v>
      </c>
      <c r="M9866" s="3">
        <f>(G9866*2) * Dashboard!$I$13 * (Dashboard!$D$12 / 365) * 'Lookups and Calculations'!$F$12</f>
        <v>1602.0878730267946</v>
      </c>
      <c r="N9866" s="12">
        <f>H9866 * Dashboard!$I$14 * Dashboard!$I$15 * (Dashboard!$D$12 / 365) * 'Lookups and Calculations'!$F$12</f>
        <v>0</v>
      </c>
    </row>
    <row r="9867" spans="1:14" x14ac:dyDescent="0.35">
      <c r="A9867" s="2">
        <v>9866</v>
      </c>
      <c r="B9867" s="11">
        <v>-1.2827005673337122</v>
      </c>
      <c r="C9867" s="11">
        <v>0.18516291769141197</v>
      </c>
      <c r="D9867" s="3">
        <f>B9867*Dashboard!$D$11*Dashboard!$D$10*SQRT(Dashboard!$D$12/365)</f>
        <v>-318471.16285169352</v>
      </c>
      <c r="E9867" s="3">
        <f>IF(Dashboard!$I$3,C9867*Dashboard!$E$11*Dashboard!$E$10*SQRT(Dashboard!$D$12/365),0)</f>
        <v>91945.152619324857</v>
      </c>
      <c r="F9867" s="3">
        <f>D9867+IF(Dashboard!$I$3,E9867,0)</f>
        <v>-226526.01023236866</v>
      </c>
      <c r="G9867" s="3">
        <f>IF(Dashboard!$I$4, ('Lookups and Calculations'!$F$9) / (1 - 'Lookups and Calculations'!$F$10), 'Lookups and Calculations'!$F$9)</f>
        <v>1951878.888340465</v>
      </c>
      <c r="H9867" s="12">
        <f t="shared" si="308"/>
        <v>0</v>
      </c>
      <c r="I9867" s="12">
        <f t="shared" si="309"/>
        <v>0</v>
      </c>
      <c r="J9867" s="13">
        <f>(1 - Dashboard!$I$9) * H9867 * Dashboard!$I$8 * 'Lookups and Calculations'!$F$12</f>
        <v>0</v>
      </c>
      <c r="K9867" s="12">
        <f>(1 - Dashboard!$I$11) * I9867 * Dashboard!$I$10 * 'Lookups and Calculations'!$F$12</f>
        <v>0</v>
      </c>
      <c r="L9867" s="12">
        <f>(H9867 - I9867) * Dashboard!$I$13 * (Dashboard!$D$12 / 365) * 'Lookups and Calculations'!$F$12</f>
        <v>0</v>
      </c>
      <c r="M9867" s="3">
        <f>(G9867*2) * Dashboard!$I$13 * (Dashboard!$D$12 / 365) * 'Lookups and Calculations'!$F$12</f>
        <v>1602.0878730267946</v>
      </c>
      <c r="N9867" s="12">
        <f>H9867 * Dashboard!$I$14 * Dashboard!$I$15 * (Dashboard!$D$12 / 365) * 'Lookups and Calculations'!$F$12</f>
        <v>0</v>
      </c>
    </row>
    <row r="9868" spans="1:14" x14ac:dyDescent="0.35">
      <c r="A9868" s="2">
        <v>9867</v>
      </c>
      <c r="B9868" s="11">
        <v>1.3793566758593094</v>
      </c>
      <c r="C9868" s="11">
        <v>8.7342617639895093E-2</v>
      </c>
      <c r="D9868" s="3">
        <f>B9868*Dashboard!$D$11*Dashboard!$D$10*SQRT(Dashboard!$D$12/365)</f>
        <v>342469.11222724564</v>
      </c>
      <c r="E9868" s="3">
        <f>IF(Dashboard!$I$3,C9868*Dashboard!$E$11*Dashboard!$E$10*SQRT(Dashboard!$D$12/365),0)</f>
        <v>43371.158810833338</v>
      </c>
      <c r="F9868" s="3">
        <f>D9868+IF(Dashboard!$I$3,E9868,0)</f>
        <v>385840.27103807899</v>
      </c>
      <c r="G9868" s="3">
        <f>IF(Dashboard!$I$4, ('Lookups and Calculations'!$F$9) / (1 - 'Lookups and Calculations'!$F$10), 'Lookups and Calculations'!$F$9)</f>
        <v>1951878.888340465</v>
      </c>
      <c r="H9868" s="12">
        <f t="shared" si="308"/>
        <v>0</v>
      </c>
      <c r="I9868" s="12">
        <f t="shared" si="309"/>
        <v>0</v>
      </c>
      <c r="J9868" s="13">
        <f>(1 - Dashboard!$I$9) * H9868 * Dashboard!$I$8 * 'Lookups and Calculations'!$F$12</f>
        <v>0</v>
      </c>
      <c r="K9868" s="12">
        <f>(1 - Dashboard!$I$11) * I9868 * Dashboard!$I$10 * 'Lookups and Calculations'!$F$12</f>
        <v>0</v>
      </c>
      <c r="L9868" s="12">
        <f>(H9868 - I9868) * Dashboard!$I$13 * (Dashboard!$D$12 / 365) * 'Lookups and Calculations'!$F$12</f>
        <v>0</v>
      </c>
      <c r="M9868" s="3">
        <f>(G9868*2) * Dashboard!$I$13 * (Dashboard!$D$12 / 365) * 'Lookups and Calculations'!$F$12</f>
        <v>1602.0878730267946</v>
      </c>
      <c r="N9868" s="12">
        <f>H9868 * Dashboard!$I$14 * Dashboard!$I$15 * (Dashboard!$D$12 / 365) * 'Lookups and Calculations'!$F$12</f>
        <v>0</v>
      </c>
    </row>
    <row r="9869" spans="1:14" x14ac:dyDescent="0.35">
      <c r="A9869" s="2">
        <v>9868</v>
      </c>
      <c r="B9869" s="11">
        <v>1.4482006098517504</v>
      </c>
      <c r="C9869" s="11">
        <v>-0.13332163478441794</v>
      </c>
      <c r="D9869" s="3">
        <f>B9869*Dashboard!$D$11*Dashboard!$D$10*SQRT(Dashboard!$D$12/365)</f>
        <v>359561.80577725469</v>
      </c>
      <c r="E9869" s="3">
        <f>IF(Dashboard!$I$3,C9869*Dashboard!$E$11*Dashboard!$E$10*SQRT(Dashboard!$D$12/365),0)</f>
        <v>-66202.662015407142</v>
      </c>
      <c r="F9869" s="3">
        <f>D9869+IF(Dashboard!$I$3,E9869,0)</f>
        <v>293359.14376184752</v>
      </c>
      <c r="G9869" s="3">
        <f>IF(Dashboard!$I$4, ('Lookups and Calculations'!$F$9) / (1 - 'Lookups and Calculations'!$F$10), 'Lookups and Calculations'!$F$9)</f>
        <v>1951878.888340465</v>
      </c>
      <c r="H9869" s="12">
        <f t="shared" si="308"/>
        <v>0</v>
      </c>
      <c r="I9869" s="12">
        <f t="shared" si="309"/>
        <v>0</v>
      </c>
      <c r="J9869" s="13">
        <f>(1 - Dashboard!$I$9) * H9869 * Dashboard!$I$8 * 'Lookups and Calculations'!$F$12</f>
        <v>0</v>
      </c>
      <c r="K9869" s="12">
        <f>(1 - Dashboard!$I$11) * I9869 * Dashboard!$I$10 * 'Lookups and Calculations'!$F$12</f>
        <v>0</v>
      </c>
      <c r="L9869" s="12">
        <f>(H9869 - I9869) * Dashboard!$I$13 * (Dashboard!$D$12 / 365) * 'Lookups and Calculations'!$F$12</f>
        <v>0</v>
      </c>
      <c r="M9869" s="3">
        <f>(G9869*2) * Dashboard!$I$13 * (Dashboard!$D$12 / 365) * 'Lookups and Calculations'!$F$12</f>
        <v>1602.0878730267946</v>
      </c>
      <c r="N9869" s="12">
        <f>H9869 * Dashboard!$I$14 * Dashboard!$I$15 * (Dashboard!$D$12 / 365) * 'Lookups and Calculations'!$F$12</f>
        <v>0</v>
      </c>
    </row>
    <row r="9870" spans="1:14" x14ac:dyDescent="0.35">
      <c r="A9870" s="2">
        <v>9869</v>
      </c>
      <c r="B9870" s="11">
        <v>-3.209642308531057E-2</v>
      </c>
      <c r="C9870" s="11">
        <v>-8.5745548881939124E-3</v>
      </c>
      <c r="D9870" s="3">
        <f>B9870*Dashboard!$D$11*Dashboard!$D$10*SQRT(Dashboard!$D$12/365)</f>
        <v>-7968.9566245428032</v>
      </c>
      <c r="E9870" s="3">
        <f>IF(Dashboard!$I$3,C9870*Dashboard!$E$11*Dashboard!$E$10*SQRT(Dashboard!$D$12/365),0)</f>
        <v>-4257.8112705681006</v>
      </c>
      <c r="F9870" s="3">
        <f>D9870+IF(Dashboard!$I$3,E9870,0)</f>
        <v>-12226.767895110905</v>
      </c>
      <c r="G9870" s="3">
        <f>IF(Dashboard!$I$4, ('Lookups and Calculations'!$F$9) / (1 - 'Lookups and Calculations'!$F$10), 'Lookups and Calculations'!$F$9)</f>
        <v>1951878.888340465</v>
      </c>
      <c r="H9870" s="12">
        <f t="shared" si="308"/>
        <v>0</v>
      </c>
      <c r="I9870" s="12">
        <f t="shared" si="309"/>
        <v>0</v>
      </c>
      <c r="J9870" s="13">
        <f>(1 - Dashboard!$I$9) * H9870 * Dashboard!$I$8 * 'Lookups and Calculations'!$F$12</f>
        <v>0</v>
      </c>
      <c r="K9870" s="12">
        <f>(1 - Dashboard!$I$11) * I9870 * Dashboard!$I$10 * 'Lookups and Calculations'!$F$12</f>
        <v>0</v>
      </c>
      <c r="L9870" s="12">
        <f>(H9870 - I9870) * Dashboard!$I$13 * (Dashboard!$D$12 / 365) * 'Lookups and Calculations'!$F$12</f>
        <v>0</v>
      </c>
      <c r="M9870" s="3">
        <f>(G9870*2) * Dashboard!$I$13 * (Dashboard!$D$12 / 365) * 'Lookups and Calculations'!$F$12</f>
        <v>1602.0878730267946</v>
      </c>
      <c r="N9870" s="12">
        <f>H9870 * Dashboard!$I$14 * Dashboard!$I$15 * (Dashboard!$D$12 / 365) * 'Lookups and Calculations'!$F$12</f>
        <v>0</v>
      </c>
    </row>
    <row r="9871" spans="1:14" x14ac:dyDescent="0.35">
      <c r="A9871" s="2">
        <v>9870</v>
      </c>
      <c r="B9871" s="11">
        <v>-0.62575934415408829</v>
      </c>
      <c r="C9871" s="11">
        <v>-2.6642222674816596</v>
      </c>
      <c r="D9871" s="3">
        <f>B9871*Dashboard!$D$11*Dashboard!$D$10*SQRT(Dashboard!$D$12/365)</f>
        <v>-155364.63542096378</v>
      </c>
      <c r="E9871" s="3">
        <f>IF(Dashboard!$I$3,C9871*Dashboard!$E$11*Dashboard!$E$10*SQRT(Dashboard!$D$12/365),0)</f>
        <v>-1322955.6222680246</v>
      </c>
      <c r="F9871" s="3">
        <f>D9871+IF(Dashboard!$I$3,E9871,0)</f>
        <v>-1478320.2576889885</v>
      </c>
      <c r="G9871" s="3">
        <f>IF(Dashboard!$I$4, ('Lookups and Calculations'!$F$9) / (1 - 'Lookups and Calculations'!$F$10), 'Lookups and Calculations'!$F$9)</f>
        <v>1951878.888340465</v>
      </c>
      <c r="H9871" s="12">
        <f t="shared" si="308"/>
        <v>0</v>
      </c>
      <c r="I9871" s="12">
        <f t="shared" si="309"/>
        <v>0</v>
      </c>
      <c r="J9871" s="13">
        <f>(1 - Dashboard!$I$9) * H9871 * Dashboard!$I$8 * 'Lookups and Calculations'!$F$12</f>
        <v>0</v>
      </c>
      <c r="K9871" s="12">
        <f>(1 - Dashboard!$I$11) * I9871 * Dashboard!$I$10 * 'Lookups and Calculations'!$F$12</f>
        <v>0</v>
      </c>
      <c r="L9871" s="12">
        <f>(H9871 - I9871) * Dashboard!$I$13 * (Dashboard!$D$12 / 365) * 'Lookups and Calculations'!$F$12</f>
        <v>0</v>
      </c>
      <c r="M9871" s="3">
        <f>(G9871*2) * Dashboard!$I$13 * (Dashboard!$D$12 / 365) * 'Lookups and Calculations'!$F$12</f>
        <v>1602.0878730267946</v>
      </c>
      <c r="N9871" s="12">
        <f>H9871 * Dashboard!$I$14 * Dashboard!$I$15 * (Dashboard!$D$12 / 365) * 'Lookups and Calculations'!$F$12</f>
        <v>0</v>
      </c>
    </row>
    <row r="9872" spans="1:14" x14ac:dyDescent="0.35">
      <c r="A9872" s="2">
        <v>9871</v>
      </c>
      <c r="B9872" s="11">
        <v>-0.41188253202107811</v>
      </c>
      <c r="C9872" s="11">
        <v>0.29627199481323457</v>
      </c>
      <c r="D9872" s="3">
        <f>B9872*Dashboard!$D$11*Dashboard!$D$10*SQRT(Dashboard!$D$12/365)</f>
        <v>-102262.92267392929</v>
      </c>
      <c r="E9872" s="3">
        <f>IF(Dashboard!$I$3,C9872*Dashboard!$E$11*Dashboard!$E$10*SQRT(Dashboard!$D$12/365),0)</f>
        <v>147117.86852124188</v>
      </c>
      <c r="F9872" s="3">
        <f>D9872+IF(Dashboard!$I$3,E9872,0)</f>
        <v>44854.945847312585</v>
      </c>
      <c r="G9872" s="3">
        <f>IF(Dashboard!$I$4, ('Lookups and Calculations'!$F$9) / (1 - 'Lookups and Calculations'!$F$10), 'Lookups and Calculations'!$F$9)</f>
        <v>1951878.888340465</v>
      </c>
      <c r="H9872" s="12">
        <f t="shared" si="308"/>
        <v>0</v>
      </c>
      <c r="I9872" s="12">
        <f t="shared" si="309"/>
        <v>0</v>
      </c>
      <c r="J9872" s="13">
        <f>(1 - Dashboard!$I$9) * H9872 * Dashboard!$I$8 * 'Lookups and Calculations'!$F$12</f>
        <v>0</v>
      </c>
      <c r="K9872" s="12">
        <f>(1 - Dashboard!$I$11) * I9872 * Dashboard!$I$10 * 'Lookups and Calculations'!$F$12</f>
        <v>0</v>
      </c>
      <c r="L9872" s="12">
        <f>(H9872 - I9872) * Dashboard!$I$13 * (Dashboard!$D$12 / 365) * 'Lookups and Calculations'!$F$12</f>
        <v>0</v>
      </c>
      <c r="M9872" s="3">
        <f>(G9872*2) * Dashboard!$I$13 * (Dashboard!$D$12 / 365) * 'Lookups and Calculations'!$F$12</f>
        <v>1602.0878730267946</v>
      </c>
      <c r="N9872" s="12">
        <f>H9872 * Dashboard!$I$14 * Dashboard!$I$15 * (Dashboard!$D$12 / 365) * 'Lookups and Calculations'!$F$12</f>
        <v>0</v>
      </c>
    </row>
    <row r="9873" spans="1:14" x14ac:dyDescent="0.35">
      <c r="A9873" s="2">
        <v>9872</v>
      </c>
      <c r="B9873" s="11">
        <v>-1.1792838073151797</v>
      </c>
      <c r="C9873" s="11">
        <v>-1.6051040110088086</v>
      </c>
      <c r="D9873" s="3">
        <f>B9873*Dashboard!$D$11*Dashboard!$D$10*SQRT(Dashboard!$D$12/365)</f>
        <v>-292794.66698023886</v>
      </c>
      <c r="E9873" s="3">
        <f>IF(Dashboard!$I$3,C9873*Dashboard!$E$11*Dashboard!$E$10*SQRT(Dashboard!$D$12/365),0)</f>
        <v>-797036.11879810202</v>
      </c>
      <c r="F9873" s="3">
        <f>D9873+IF(Dashboard!$I$3,E9873,0)</f>
        <v>-1089830.7857783409</v>
      </c>
      <c r="G9873" s="3">
        <f>IF(Dashboard!$I$4, ('Lookups and Calculations'!$F$9) / (1 - 'Lookups and Calculations'!$F$10), 'Lookups and Calculations'!$F$9)</f>
        <v>1951878.888340465</v>
      </c>
      <c r="H9873" s="12">
        <f t="shared" si="308"/>
        <v>0</v>
      </c>
      <c r="I9873" s="12">
        <f t="shared" si="309"/>
        <v>0</v>
      </c>
      <c r="J9873" s="13">
        <f>(1 - Dashboard!$I$9) * H9873 * Dashboard!$I$8 * 'Lookups and Calculations'!$F$12</f>
        <v>0</v>
      </c>
      <c r="K9873" s="12">
        <f>(1 - Dashboard!$I$11) * I9873 * Dashboard!$I$10 * 'Lookups and Calculations'!$F$12</f>
        <v>0</v>
      </c>
      <c r="L9873" s="12">
        <f>(H9873 - I9873) * Dashboard!$I$13 * (Dashboard!$D$12 / 365) * 'Lookups and Calculations'!$F$12</f>
        <v>0</v>
      </c>
      <c r="M9873" s="3">
        <f>(G9873*2) * Dashboard!$I$13 * (Dashboard!$D$12 / 365) * 'Lookups and Calculations'!$F$12</f>
        <v>1602.0878730267946</v>
      </c>
      <c r="N9873" s="12">
        <f>H9873 * Dashboard!$I$14 * Dashboard!$I$15 * (Dashboard!$D$12 / 365) * 'Lookups and Calculations'!$F$12</f>
        <v>0</v>
      </c>
    </row>
    <row r="9874" spans="1:14" x14ac:dyDescent="0.35">
      <c r="A9874" s="2">
        <v>9873</v>
      </c>
      <c r="B9874" s="11">
        <v>0.27227382986424087</v>
      </c>
      <c r="C9874" s="11">
        <v>0.88013033103171301</v>
      </c>
      <c r="D9874" s="3">
        <f>B9874*Dashboard!$D$11*Dashboard!$D$10*SQRT(Dashboard!$D$12/365)</f>
        <v>67600.627472389489</v>
      </c>
      <c r="E9874" s="3">
        <f>IF(Dashboard!$I$3,C9874*Dashboard!$E$11*Dashboard!$E$10*SQRT(Dashboard!$D$12/365),0)</f>
        <v>437040.62681963836</v>
      </c>
      <c r="F9874" s="3">
        <f>D9874+IF(Dashboard!$I$3,E9874,0)</f>
        <v>504641.25429202785</v>
      </c>
      <c r="G9874" s="3">
        <f>IF(Dashboard!$I$4, ('Lookups and Calculations'!$F$9) / (1 - 'Lookups and Calculations'!$F$10), 'Lookups and Calculations'!$F$9)</f>
        <v>1951878.888340465</v>
      </c>
      <c r="H9874" s="12">
        <f t="shared" si="308"/>
        <v>0</v>
      </c>
      <c r="I9874" s="12">
        <f t="shared" si="309"/>
        <v>0</v>
      </c>
      <c r="J9874" s="13">
        <f>(1 - Dashboard!$I$9) * H9874 * Dashboard!$I$8 * 'Lookups and Calculations'!$F$12</f>
        <v>0</v>
      </c>
      <c r="K9874" s="12">
        <f>(1 - Dashboard!$I$11) * I9874 * Dashboard!$I$10 * 'Lookups and Calculations'!$F$12</f>
        <v>0</v>
      </c>
      <c r="L9874" s="12">
        <f>(H9874 - I9874) * Dashboard!$I$13 * (Dashboard!$D$12 / 365) * 'Lookups and Calculations'!$F$12</f>
        <v>0</v>
      </c>
      <c r="M9874" s="3">
        <f>(G9874*2) * Dashboard!$I$13 * (Dashboard!$D$12 / 365) * 'Lookups and Calculations'!$F$12</f>
        <v>1602.0878730267946</v>
      </c>
      <c r="N9874" s="12">
        <f>H9874 * Dashboard!$I$14 * Dashboard!$I$15 * (Dashboard!$D$12 / 365) * 'Lookups and Calculations'!$F$12</f>
        <v>0</v>
      </c>
    </row>
    <row r="9875" spans="1:14" x14ac:dyDescent="0.35">
      <c r="A9875" s="2">
        <v>9874</v>
      </c>
      <c r="B9875" s="11">
        <v>0.84415325872710389</v>
      </c>
      <c r="C9875" s="11">
        <v>-8.0824298202163483E-2</v>
      </c>
      <c r="D9875" s="3">
        <f>B9875*Dashboard!$D$11*Dashboard!$D$10*SQRT(Dashboard!$D$12/365)</f>
        <v>209587.86234162885</v>
      </c>
      <c r="E9875" s="3">
        <f>IF(Dashboard!$I$3,C9875*Dashboard!$E$11*Dashboard!$E$10*SQRT(Dashboard!$D$12/365),0)</f>
        <v>-40134.399080558564</v>
      </c>
      <c r="F9875" s="3">
        <f>D9875+IF(Dashboard!$I$3,E9875,0)</f>
        <v>169453.46326107028</v>
      </c>
      <c r="G9875" s="3">
        <f>IF(Dashboard!$I$4, ('Lookups and Calculations'!$F$9) / (1 - 'Lookups and Calculations'!$F$10), 'Lookups and Calculations'!$F$9)</f>
        <v>1951878.888340465</v>
      </c>
      <c r="H9875" s="12">
        <f t="shared" si="308"/>
        <v>0</v>
      </c>
      <c r="I9875" s="12">
        <f t="shared" si="309"/>
        <v>0</v>
      </c>
      <c r="J9875" s="13">
        <f>(1 - Dashboard!$I$9) * H9875 * Dashboard!$I$8 * 'Lookups and Calculations'!$F$12</f>
        <v>0</v>
      </c>
      <c r="K9875" s="12">
        <f>(1 - Dashboard!$I$11) * I9875 * Dashboard!$I$10 * 'Lookups and Calculations'!$F$12</f>
        <v>0</v>
      </c>
      <c r="L9875" s="12">
        <f>(H9875 - I9875) * Dashboard!$I$13 * (Dashboard!$D$12 / 365) * 'Lookups and Calculations'!$F$12</f>
        <v>0</v>
      </c>
      <c r="M9875" s="3">
        <f>(G9875*2) * Dashboard!$I$13 * (Dashboard!$D$12 / 365) * 'Lookups and Calculations'!$F$12</f>
        <v>1602.0878730267946</v>
      </c>
      <c r="N9875" s="12">
        <f>H9875 * Dashboard!$I$14 * Dashboard!$I$15 * (Dashboard!$D$12 / 365) * 'Lookups and Calculations'!$F$12</f>
        <v>0</v>
      </c>
    </row>
    <row r="9876" spans="1:14" x14ac:dyDescent="0.35">
      <c r="A9876" s="2">
        <v>9875</v>
      </c>
      <c r="B9876" s="11">
        <v>-0.70029274428969235</v>
      </c>
      <c r="C9876" s="11">
        <v>7.8133963424707312E-2</v>
      </c>
      <c r="D9876" s="3">
        <f>B9876*Dashboard!$D$11*Dashboard!$D$10*SQRT(Dashboard!$D$12/365)</f>
        <v>-173869.91967589851</v>
      </c>
      <c r="E9876" s="3">
        <f>IF(Dashboard!$I$3,C9876*Dashboard!$E$11*Dashboard!$E$10*SQRT(Dashboard!$D$12/365),0)</f>
        <v>38798.476938077882</v>
      </c>
      <c r="F9876" s="3">
        <f>D9876+IF(Dashboard!$I$3,E9876,0)</f>
        <v>-135071.44273782062</v>
      </c>
      <c r="G9876" s="3">
        <f>IF(Dashboard!$I$4, ('Lookups and Calculations'!$F$9) / (1 - 'Lookups and Calculations'!$F$10), 'Lookups and Calculations'!$F$9)</f>
        <v>1951878.888340465</v>
      </c>
      <c r="H9876" s="12">
        <f t="shared" si="308"/>
        <v>0</v>
      </c>
      <c r="I9876" s="12">
        <f t="shared" si="309"/>
        <v>0</v>
      </c>
      <c r="J9876" s="13">
        <f>(1 - Dashboard!$I$9) * H9876 * Dashboard!$I$8 * 'Lookups and Calculations'!$F$12</f>
        <v>0</v>
      </c>
      <c r="K9876" s="12">
        <f>(1 - Dashboard!$I$11) * I9876 * Dashboard!$I$10 * 'Lookups and Calculations'!$F$12</f>
        <v>0</v>
      </c>
      <c r="L9876" s="12">
        <f>(H9876 - I9876) * Dashboard!$I$13 * (Dashboard!$D$12 / 365) * 'Lookups and Calculations'!$F$12</f>
        <v>0</v>
      </c>
      <c r="M9876" s="3">
        <f>(G9876*2) * Dashboard!$I$13 * (Dashboard!$D$12 / 365) * 'Lookups and Calculations'!$F$12</f>
        <v>1602.0878730267946</v>
      </c>
      <c r="N9876" s="12">
        <f>H9876 * Dashboard!$I$14 * Dashboard!$I$15 * (Dashboard!$D$12 / 365) * 'Lookups and Calculations'!$F$12</f>
        <v>0</v>
      </c>
    </row>
    <row r="9877" spans="1:14" x14ac:dyDescent="0.35">
      <c r="A9877" s="2">
        <v>9876</v>
      </c>
      <c r="B9877" s="11">
        <v>-2.1368633818824101</v>
      </c>
      <c r="C9877" s="11">
        <v>1.5498374561756749</v>
      </c>
      <c r="D9877" s="3">
        <f>B9877*Dashboard!$D$11*Dashboard!$D$10*SQRT(Dashboard!$D$12/365)</f>
        <v>-530544.21539539599</v>
      </c>
      <c r="E9877" s="3">
        <f>IF(Dashboard!$I$3,C9877*Dashboard!$E$11*Dashboard!$E$10*SQRT(Dashboard!$D$12/365),0)</f>
        <v>769592.76306450181</v>
      </c>
      <c r="F9877" s="3">
        <f>D9877+IF(Dashboard!$I$3,E9877,0)</f>
        <v>239048.54766910581</v>
      </c>
      <c r="G9877" s="3">
        <f>IF(Dashboard!$I$4, ('Lookups and Calculations'!$F$9) / (1 - 'Lookups and Calculations'!$F$10), 'Lookups and Calculations'!$F$9)</f>
        <v>1951878.888340465</v>
      </c>
      <c r="H9877" s="12">
        <f t="shared" si="308"/>
        <v>0</v>
      </c>
      <c r="I9877" s="12">
        <f t="shared" si="309"/>
        <v>0</v>
      </c>
      <c r="J9877" s="13">
        <f>(1 - Dashboard!$I$9) * H9877 * Dashboard!$I$8 * 'Lookups and Calculations'!$F$12</f>
        <v>0</v>
      </c>
      <c r="K9877" s="12">
        <f>(1 - Dashboard!$I$11) * I9877 * Dashboard!$I$10 * 'Lookups and Calculations'!$F$12</f>
        <v>0</v>
      </c>
      <c r="L9877" s="12">
        <f>(H9877 - I9877) * Dashboard!$I$13 * (Dashboard!$D$12 / 365) * 'Lookups and Calculations'!$F$12</f>
        <v>0</v>
      </c>
      <c r="M9877" s="3">
        <f>(G9877*2) * Dashboard!$I$13 * (Dashboard!$D$12 / 365) * 'Lookups and Calculations'!$F$12</f>
        <v>1602.0878730267946</v>
      </c>
      <c r="N9877" s="12">
        <f>H9877 * Dashboard!$I$14 * Dashboard!$I$15 * (Dashboard!$D$12 / 365) * 'Lookups and Calculations'!$F$12</f>
        <v>0</v>
      </c>
    </row>
    <row r="9878" spans="1:14" x14ac:dyDescent="0.35">
      <c r="A9878" s="2">
        <v>9877</v>
      </c>
      <c r="B9878" s="11">
        <v>0.5881701943606924</v>
      </c>
      <c r="C9878" s="11">
        <v>0.4044441433268261</v>
      </c>
      <c r="D9878" s="3">
        <f>B9878*Dashboard!$D$11*Dashboard!$D$10*SQRT(Dashboard!$D$12/365)</f>
        <v>146031.93490599247</v>
      </c>
      <c r="E9878" s="3">
        <f>IF(Dashboard!$I$3,C9878*Dashboard!$E$11*Dashboard!$E$10*SQRT(Dashboard!$D$12/365),0)</f>
        <v>200832.21277681287</v>
      </c>
      <c r="F9878" s="3">
        <f>D9878+IF(Dashboard!$I$3,E9878,0)</f>
        <v>346864.14768280531</v>
      </c>
      <c r="G9878" s="3">
        <f>IF(Dashboard!$I$4, ('Lookups and Calculations'!$F$9) / (1 - 'Lookups and Calculations'!$F$10), 'Lookups and Calculations'!$F$9)</f>
        <v>1951878.888340465</v>
      </c>
      <c r="H9878" s="12">
        <f t="shared" si="308"/>
        <v>0</v>
      </c>
      <c r="I9878" s="12">
        <f t="shared" si="309"/>
        <v>0</v>
      </c>
      <c r="J9878" s="13">
        <f>(1 - Dashboard!$I$9) * H9878 * Dashboard!$I$8 * 'Lookups and Calculations'!$F$12</f>
        <v>0</v>
      </c>
      <c r="K9878" s="12">
        <f>(1 - Dashboard!$I$11) * I9878 * Dashboard!$I$10 * 'Lookups and Calculations'!$F$12</f>
        <v>0</v>
      </c>
      <c r="L9878" s="12">
        <f>(H9878 - I9878) * Dashboard!$I$13 * (Dashboard!$D$12 / 365) * 'Lookups and Calculations'!$F$12</f>
        <v>0</v>
      </c>
      <c r="M9878" s="3">
        <f>(G9878*2) * Dashboard!$I$13 * (Dashboard!$D$12 / 365) * 'Lookups and Calculations'!$F$12</f>
        <v>1602.0878730267946</v>
      </c>
      <c r="N9878" s="12">
        <f>H9878 * Dashboard!$I$14 * Dashboard!$I$15 * (Dashboard!$D$12 / 365) * 'Lookups and Calculations'!$F$12</f>
        <v>0</v>
      </c>
    </row>
    <row r="9879" spans="1:14" x14ac:dyDescent="0.35">
      <c r="A9879" s="2">
        <v>9878</v>
      </c>
      <c r="B9879" s="11">
        <v>-0.8722718371828182</v>
      </c>
      <c r="C9879" s="11">
        <v>-2.5900788836025206</v>
      </c>
      <c r="D9879" s="3">
        <f>B9879*Dashboard!$D$11*Dashboard!$D$10*SQRT(Dashboard!$D$12/365)</f>
        <v>-216569.19267435186</v>
      </c>
      <c r="E9879" s="3">
        <f>IF(Dashboard!$I$3,C9879*Dashboard!$E$11*Dashboard!$E$10*SQRT(Dashboard!$D$12/365),0)</f>
        <v>-1286138.721608456</v>
      </c>
      <c r="F9879" s="3">
        <f>D9879+IF(Dashboard!$I$3,E9879,0)</f>
        <v>-1502707.9142828078</v>
      </c>
      <c r="G9879" s="3">
        <f>IF(Dashboard!$I$4, ('Lookups and Calculations'!$F$9) / (1 - 'Lookups and Calculations'!$F$10), 'Lookups and Calculations'!$F$9)</f>
        <v>1951878.888340465</v>
      </c>
      <c r="H9879" s="12">
        <f t="shared" si="308"/>
        <v>0</v>
      </c>
      <c r="I9879" s="12">
        <f t="shared" si="309"/>
        <v>0</v>
      </c>
      <c r="J9879" s="13">
        <f>(1 - Dashboard!$I$9) * H9879 * Dashboard!$I$8 * 'Lookups and Calculations'!$F$12</f>
        <v>0</v>
      </c>
      <c r="K9879" s="12">
        <f>(1 - Dashboard!$I$11) * I9879 * Dashboard!$I$10 * 'Lookups and Calculations'!$F$12</f>
        <v>0</v>
      </c>
      <c r="L9879" s="12">
        <f>(H9879 - I9879) * Dashboard!$I$13 * (Dashboard!$D$12 / 365) * 'Lookups and Calculations'!$F$12</f>
        <v>0</v>
      </c>
      <c r="M9879" s="3">
        <f>(G9879*2) * Dashboard!$I$13 * (Dashboard!$D$12 / 365) * 'Lookups and Calculations'!$F$12</f>
        <v>1602.0878730267946</v>
      </c>
      <c r="N9879" s="12">
        <f>H9879 * Dashboard!$I$14 * Dashboard!$I$15 * (Dashboard!$D$12 / 365) * 'Lookups and Calculations'!$F$12</f>
        <v>0</v>
      </c>
    </row>
    <row r="9880" spans="1:14" x14ac:dyDescent="0.35">
      <c r="A9880" s="2">
        <v>9879</v>
      </c>
      <c r="B9880" s="11">
        <v>-2.8156785263021074</v>
      </c>
      <c r="C9880" s="11">
        <v>0.34435081200700612</v>
      </c>
      <c r="D9880" s="3">
        <f>B9880*Dashboard!$D$11*Dashboard!$D$10*SQRT(Dashboard!$D$12/365)</f>
        <v>-699081.63863365841</v>
      </c>
      <c r="E9880" s="3">
        <f>IF(Dashboard!$I$3,C9880*Dashboard!$E$11*Dashboard!$E$10*SQRT(Dashboard!$D$12/365),0)</f>
        <v>170992.05585720317</v>
      </c>
      <c r="F9880" s="3">
        <f>D9880+IF(Dashboard!$I$3,E9880,0)</f>
        <v>-528089.58277645521</v>
      </c>
      <c r="G9880" s="3">
        <f>IF(Dashboard!$I$4, ('Lookups and Calculations'!$F$9) / (1 - 'Lookups and Calculations'!$F$10), 'Lookups and Calculations'!$F$9)</f>
        <v>1951878.888340465</v>
      </c>
      <c r="H9880" s="12">
        <f t="shared" si="308"/>
        <v>0</v>
      </c>
      <c r="I9880" s="12">
        <f t="shared" si="309"/>
        <v>0</v>
      </c>
      <c r="J9880" s="13">
        <f>(1 - Dashboard!$I$9) * H9880 * Dashboard!$I$8 * 'Lookups and Calculations'!$F$12</f>
        <v>0</v>
      </c>
      <c r="K9880" s="12">
        <f>(1 - Dashboard!$I$11) * I9880 * Dashboard!$I$10 * 'Lookups and Calculations'!$F$12</f>
        <v>0</v>
      </c>
      <c r="L9880" s="12">
        <f>(H9880 - I9880) * Dashboard!$I$13 * (Dashboard!$D$12 / 365) * 'Lookups and Calculations'!$F$12</f>
        <v>0</v>
      </c>
      <c r="M9880" s="3">
        <f>(G9880*2) * Dashboard!$I$13 * (Dashboard!$D$12 / 365) * 'Lookups and Calculations'!$F$12</f>
        <v>1602.0878730267946</v>
      </c>
      <c r="N9880" s="12">
        <f>H9880 * Dashboard!$I$14 * Dashboard!$I$15 * (Dashboard!$D$12 / 365) * 'Lookups and Calculations'!$F$12</f>
        <v>0</v>
      </c>
    </row>
    <row r="9881" spans="1:14" x14ac:dyDescent="0.35">
      <c r="A9881" s="2">
        <v>9880</v>
      </c>
      <c r="B9881" s="11">
        <v>-1.646462269357772</v>
      </c>
      <c r="C9881" s="11">
        <v>-0.50691960745280096</v>
      </c>
      <c r="D9881" s="3">
        <f>B9881*Dashboard!$D$11*Dashboard!$D$10*SQRT(Dashboard!$D$12/365)</f>
        <v>-408786.56084463303</v>
      </c>
      <c r="E9881" s="3">
        <f>IF(Dashboard!$I$3,C9881*Dashboard!$E$11*Dashboard!$E$10*SQRT(Dashboard!$D$12/365),0)</f>
        <v>-251717.79130556333</v>
      </c>
      <c r="F9881" s="3">
        <f>D9881+IF(Dashboard!$I$3,E9881,0)</f>
        <v>-660504.35215019633</v>
      </c>
      <c r="G9881" s="3">
        <f>IF(Dashboard!$I$4, ('Lookups and Calculations'!$F$9) / (1 - 'Lookups and Calculations'!$F$10), 'Lookups and Calculations'!$F$9)</f>
        <v>1951878.888340465</v>
      </c>
      <c r="H9881" s="12">
        <f t="shared" si="308"/>
        <v>0</v>
      </c>
      <c r="I9881" s="12">
        <f t="shared" si="309"/>
        <v>0</v>
      </c>
      <c r="J9881" s="13">
        <f>(1 - Dashboard!$I$9) * H9881 * Dashboard!$I$8 * 'Lookups and Calculations'!$F$12</f>
        <v>0</v>
      </c>
      <c r="K9881" s="12">
        <f>(1 - Dashboard!$I$11) * I9881 * Dashboard!$I$10 * 'Lookups and Calculations'!$F$12</f>
        <v>0</v>
      </c>
      <c r="L9881" s="12">
        <f>(H9881 - I9881) * Dashboard!$I$13 * (Dashboard!$D$12 / 365) * 'Lookups and Calculations'!$F$12</f>
        <v>0</v>
      </c>
      <c r="M9881" s="3">
        <f>(G9881*2) * Dashboard!$I$13 * (Dashboard!$D$12 / 365) * 'Lookups and Calculations'!$F$12</f>
        <v>1602.0878730267946</v>
      </c>
      <c r="N9881" s="12">
        <f>H9881 * Dashboard!$I$14 * Dashboard!$I$15 * (Dashboard!$D$12 / 365) * 'Lookups and Calculations'!$F$12</f>
        <v>0</v>
      </c>
    </row>
    <row r="9882" spans="1:14" x14ac:dyDescent="0.35">
      <c r="A9882" s="2">
        <v>9881</v>
      </c>
      <c r="B9882" s="11">
        <v>0.58238960154356612</v>
      </c>
      <c r="C9882" s="11">
        <v>1.119106602113394</v>
      </c>
      <c r="D9882" s="3">
        <f>B9882*Dashboard!$D$11*Dashboard!$D$10*SQRT(Dashboard!$D$12/365)</f>
        <v>144596.71910947259</v>
      </c>
      <c r="E9882" s="3">
        <f>IF(Dashboard!$I$3,C9882*Dashboard!$E$11*Dashboard!$E$10*SQRT(Dashboard!$D$12/365),0)</f>
        <v>555707.5283296993</v>
      </c>
      <c r="F9882" s="3">
        <f>D9882+IF(Dashboard!$I$3,E9882,0)</f>
        <v>700304.24743917189</v>
      </c>
      <c r="G9882" s="3">
        <f>IF(Dashboard!$I$4, ('Lookups and Calculations'!$F$9) / (1 - 'Lookups and Calculations'!$F$10), 'Lookups and Calculations'!$F$9)</f>
        <v>1951878.888340465</v>
      </c>
      <c r="H9882" s="12">
        <f t="shared" si="308"/>
        <v>0</v>
      </c>
      <c r="I9882" s="12">
        <f t="shared" si="309"/>
        <v>0</v>
      </c>
      <c r="J9882" s="13">
        <f>(1 - Dashboard!$I$9) * H9882 * Dashboard!$I$8 * 'Lookups and Calculations'!$F$12</f>
        <v>0</v>
      </c>
      <c r="K9882" s="12">
        <f>(1 - Dashboard!$I$11) * I9882 * Dashboard!$I$10 * 'Lookups and Calculations'!$F$12</f>
        <v>0</v>
      </c>
      <c r="L9882" s="12">
        <f>(H9882 - I9882) * Dashboard!$I$13 * (Dashboard!$D$12 / 365) * 'Lookups and Calculations'!$F$12</f>
        <v>0</v>
      </c>
      <c r="M9882" s="3">
        <f>(G9882*2) * Dashboard!$I$13 * (Dashboard!$D$12 / 365) * 'Lookups and Calculations'!$F$12</f>
        <v>1602.0878730267946</v>
      </c>
      <c r="N9882" s="12">
        <f>H9882 * Dashboard!$I$14 * Dashboard!$I$15 * (Dashboard!$D$12 / 365) * 'Lookups and Calculations'!$F$12</f>
        <v>0</v>
      </c>
    </row>
    <row r="9883" spans="1:14" x14ac:dyDescent="0.35">
      <c r="A9883" s="2">
        <v>9882</v>
      </c>
      <c r="B9883" s="11">
        <v>-0.14933763835387298</v>
      </c>
      <c r="C9883" s="11">
        <v>-1.2396379202691481</v>
      </c>
      <c r="D9883" s="3">
        <f>B9883*Dashboard!$D$11*Dashboard!$D$10*SQRT(Dashboard!$D$12/365)</f>
        <v>-37077.812667490827</v>
      </c>
      <c r="E9883" s="3">
        <f>IF(Dashboard!$I$3,C9883*Dashboard!$E$11*Dashboard!$E$10*SQRT(Dashboard!$D$12/365),0)</f>
        <v>-615558.98552972393</v>
      </c>
      <c r="F9883" s="3">
        <f>D9883+IF(Dashboard!$I$3,E9883,0)</f>
        <v>-652636.79819721472</v>
      </c>
      <c r="G9883" s="3">
        <f>IF(Dashboard!$I$4, ('Lookups and Calculations'!$F$9) / (1 - 'Lookups and Calculations'!$F$10), 'Lookups and Calculations'!$F$9)</f>
        <v>1951878.888340465</v>
      </c>
      <c r="H9883" s="12">
        <f t="shared" si="308"/>
        <v>0</v>
      </c>
      <c r="I9883" s="12">
        <f t="shared" si="309"/>
        <v>0</v>
      </c>
      <c r="J9883" s="13">
        <f>(1 - Dashboard!$I$9) * H9883 * Dashboard!$I$8 * 'Lookups and Calculations'!$F$12</f>
        <v>0</v>
      </c>
      <c r="K9883" s="12">
        <f>(1 - Dashboard!$I$11) * I9883 * Dashboard!$I$10 * 'Lookups and Calculations'!$F$12</f>
        <v>0</v>
      </c>
      <c r="L9883" s="12">
        <f>(H9883 - I9883) * Dashboard!$I$13 * (Dashboard!$D$12 / 365) * 'Lookups and Calculations'!$F$12</f>
        <v>0</v>
      </c>
      <c r="M9883" s="3">
        <f>(G9883*2) * Dashboard!$I$13 * (Dashboard!$D$12 / 365) * 'Lookups and Calculations'!$F$12</f>
        <v>1602.0878730267946</v>
      </c>
      <c r="N9883" s="12">
        <f>H9883 * Dashboard!$I$14 * Dashboard!$I$15 * (Dashboard!$D$12 / 365) * 'Lookups and Calculations'!$F$12</f>
        <v>0</v>
      </c>
    </row>
    <row r="9884" spans="1:14" x14ac:dyDescent="0.35">
      <c r="A9884" s="2">
        <v>9883</v>
      </c>
      <c r="B9884" s="11">
        <v>0.36882205347344893</v>
      </c>
      <c r="C9884" s="11">
        <v>-0.35504118571814897</v>
      </c>
      <c r="D9884" s="3">
        <f>B9884*Dashboard!$D$11*Dashboard!$D$10*SQRT(Dashboard!$D$12/365)</f>
        <v>91571.790990313122</v>
      </c>
      <c r="E9884" s="3">
        <f>IF(Dashboard!$I$3,C9884*Dashboard!$E$11*Dashboard!$E$10*SQRT(Dashboard!$D$12/365),0)</f>
        <v>-176300.5055980242</v>
      </c>
      <c r="F9884" s="3">
        <f>D9884+IF(Dashboard!$I$3,E9884,0)</f>
        <v>-84728.714607711081</v>
      </c>
      <c r="G9884" s="3">
        <f>IF(Dashboard!$I$4, ('Lookups and Calculations'!$F$9) / (1 - 'Lookups and Calculations'!$F$10), 'Lookups and Calculations'!$F$9)</f>
        <v>1951878.888340465</v>
      </c>
      <c r="H9884" s="12">
        <f t="shared" si="308"/>
        <v>0</v>
      </c>
      <c r="I9884" s="12">
        <f t="shared" si="309"/>
        <v>0</v>
      </c>
      <c r="J9884" s="13">
        <f>(1 - Dashboard!$I$9) * H9884 * Dashboard!$I$8 * 'Lookups and Calculations'!$F$12</f>
        <v>0</v>
      </c>
      <c r="K9884" s="12">
        <f>(1 - Dashboard!$I$11) * I9884 * Dashboard!$I$10 * 'Lookups and Calculations'!$F$12</f>
        <v>0</v>
      </c>
      <c r="L9884" s="12">
        <f>(H9884 - I9884) * Dashboard!$I$13 * (Dashboard!$D$12 / 365) * 'Lookups and Calculations'!$F$12</f>
        <v>0</v>
      </c>
      <c r="M9884" s="3">
        <f>(G9884*2) * Dashboard!$I$13 * (Dashboard!$D$12 / 365) * 'Lookups and Calculations'!$F$12</f>
        <v>1602.0878730267946</v>
      </c>
      <c r="N9884" s="12">
        <f>H9884 * Dashboard!$I$14 * Dashboard!$I$15 * (Dashboard!$D$12 / 365) * 'Lookups and Calculations'!$F$12</f>
        <v>0</v>
      </c>
    </row>
    <row r="9885" spans="1:14" x14ac:dyDescent="0.35">
      <c r="A9885" s="2">
        <v>9884</v>
      </c>
      <c r="B9885" s="11">
        <v>-0.20832969485070077</v>
      </c>
      <c r="C9885" s="11">
        <v>-1.5459246582062249</v>
      </c>
      <c r="D9885" s="3">
        <f>B9885*Dashboard!$D$11*Dashboard!$D$10*SQRT(Dashboard!$D$12/365)</f>
        <v>-51724.464668752305</v>
      </c>
      <c r="E9885" s="3">
        <f>IF(Dashboard!$I$3,C9885*Dashboard!$E$11*Dashboard!$E$10*SQRT(Dashboard!$D$12/365),0)</f>
        <v>-767649.81028024491</v>
      </c>
      <c r="F9885" s="3">
        <f>D9885+IF(Dashboard!$I$3,E9885,0)</f>
        <v>-819374.27494899719</v>
      </c>
      <c r="G9885" s="3">
        <f>IF(Dashboard!$I$4, ('Lookups and Calculations'!$F$9) / (1 - 'Lookups and Calculations'!$F$10), 'Lookups and Calculations'!$F$9)</f>
        <v>1951878.888340465</v>
      </c>
      <c r="H9885" s="12">
        <f t="shared" si="308"/>
        <v>0</v>
      </c>
      <c r="I9885" s="12">
        <f t="shared" si="309"/>
        <v>0</v>
      </c>
      <c r="J9885" s="13">
        <f>(1 - Dashboard!$I$9) * H9885 * Dashboard!$I$8 * 'Lookups and Calculations'!$F$12</f>
        <v>0</v>
      </c>
      <c r="K9885" s="12">
        <f>(1 - Dashboard!$I$11) * I9885 * Dashboard!$I$10 * 'Lookups and Calculations'!$F$12</f>
        <v>0</v>
      </c>
      <c r="L9885" s="12">
        <f>(H9885 - I9885) * Dashboard!$I$13 * (Dashboard!$D$12 / 365) * 'Lookups and Calculations'!$F$12</f>
        <v>0</v>
      </c>
      <c r="M9885" s="3">
        <f>(G9885*2) * Dashboard!$I$13 * (Dashboard!$D$12 / 365) * 'Lookups and Calculations'!$F$12</f>
        <v>1602.0878730267946</v>
      </c>
      <c r="N9885" s="12">
        <f>H9885 * Dashboard!$I$14 * Dashboard!$I$15 * (Dashboard!$D$12 / 365) * 'Lookups and Calculations'!$F$12</f>
        <v>0</v>
      </c>
    </row>
    <row r="9886" spans="1:14" x14ac:dyDescent="0.35">
      <c r="A9886" s="2">
        <v>9885</v>
      </c>
      <c r="B9886" s="11">
        <v>-0.30219926187283924</v>
      </c>
      <c r="C9886" s="11">
        <v>0.26744675582319649</v>
      </c>
      <c r="D9886" s="3">
        <f>B9886*Dashboard!$D$11*Dashboard!$D$10*SQRT(Dashboard!$D$12/365)</f>
        <v>-75030.566597175231</v>
      </c>
      <c r="E9886" s="3">
        <f>IF(Dashboard!$I$3,C9886*Dashboard!$E$11*Dashboard!$E$10*SQRT(Dashboard!$D$12/365),0)</f>
        <v>132804.30600412624</v>
      </c>
      <c r="F9886" s="3">
        <f>D9886+IF(Dashboard!$I$3,E9886,0)</f>
        <v>57773.739406951005</v>
      </c>
      <c r="G9886" s="3">
        <f>IF(Dashboard!$I$4, ('Lookups and Calculations'!$F$9) / (1 - 'Lookups and Calculations'!$F$10), 'Lookups and Calculations'!$F$9)</f>
        <v>1951878.888340465</v>
      </c>
      <c r="H9886" s="12">
        <f t="shared" si="308"/>
        <v>0</v>
      </c>
      <c r="I9886" s="12">
        <f t="shared" si="309"/>
        <v>0</v>
      </c>
      <c r="J9886" s="13">
        <f>(1 - Dashboard!$I$9) * H9886 * Dashboard!$I$8 * 'Lookups and Calculations'!$F$12</f>
        <v>0</v>
      </c>
      <c r="K9886" s="12">
        <f>(1 - Dashboard!$I$11) * I9886 * Dashboard!$I$10 * 'Lookups and Calculations'!$F$12</f>
        <v>0</v>
      </c>
      <c r="L9886" s="12">
        <f>(H9886 - I9886) * Dashboard!$I$13 * (Dashboard!$D$12 / 365) * 'Lookups and Calculations'!$F$12</f>
        <v>0</v>
      </c>
      <c r="M9886" s="3">
        <f>(G9886*2) * Dashboard!$I$13 * (Dashboard!$D$12 / 365) * 'Lookups and Calculations'!$F$12</f>
        <v>1602.0878730267946</v>
      </c>
      <c r="N9886" s="12">
        <f>H9886 * Dashboard!$I$14 * Dashboard!$I$15 * (Dashboard!$D$12 / 365) * 'Lookups and Calculations'!$F$12</f>
        <v>0</v>
      </c>
    </row>
    <row r="9887" spans="1:14" x14ac:dyDescent="0.35">
      <c r="A9887" s="2">
        <v>9886</v>
      </c>
      <c r="B9887" s="11">
        <v>0.16649222801390273</v>
      </c>
      <c r="C9887" s="11">
        <v>-0.76591797615904489</v>
      </c>
      <c r="D9887" s="3">
        <f>B9887*Dashboard!$D$11*Dashboard!$D$10*SQRT(Dashboard!$D$12/365)</f>
        <v>41336.984493250209</v>
      </c>
      <c r="E9887" s="3">
        <f>IF(Dashboard!$I$3,C9887*Dashboard!$E$11*Dashboard!$E$10*SQRT(Dashboard!$D$12/365),0)</f>
        <v>-380326.93635338021</v>
      </c>
      <c r="F9887" s="3">
        <f>D9887+IF(Dashboard!$I$3,E9887,0)</f>
        <v>-338989.95186013001</v>
      </c>
      <c r="G9887" s="3">
        <f>IF(Dashboard!$I$4, ('Lookups and Calculations'!$F$9) / (1 - 'Lookups and Calculations'!$F$10), 'Lookups and Calculations'!$F$9)</f>
        <v>1951878.888340465</v>
      </c>
      <c r="H9887" s="12">
        <f t="shared" si="308"/>
        <v>0</v>
      </c>
      <c r="I9887" s="12">
        <f t="shared" si="309"/>
        <v>0</v>
      </c>
      <c r="J9887" s="13">
        <f>(1 - Dashboard!$I$9) * H9887 * Dashboard!$I$8 * 'Lookups and Calculations'!$F$12</f>
        <v>0</v>
      </c>
      <c r="K9887" s="12">
        <f>(1 - Dashboard!$I$11) * I9887 * Dashboard!$I$10 * 'Lookups and Calculations'!$F$12</f>
        <v>0</v>
      </c>
      <c r="L9887" s="12">
        <f>(H9887 - I9887) * Dashboard!$I$13 * (Dashboard!$D$12 / 365) * 'Lookups and Calculations'!$F$12</f>
        <v>0</v>
      </c>
      <c r="M9887" s="3">
        <f>(G9887*2) * Dashboard!$I$13 * (Dashboard!$D$12 / 365) * 'Lookups and Calculations'!$F$12</f>
        <v>1602.0878730267946</v>
      </c>
      <c r="N9887" s="12">
        <f>H9887 * Dashboard!$I$14 * Dashboard!$I$15 * (Dashboard!$D$12 / 365) * 'Lookups and Calculations'!$F$12</f>
        <v>0</v>
      </c>
    </row>
    <row r="9888" spans="1:14" x14ac:dyDescent="0.35">
      <c r="A9888" s="2">
        <v>9887</v>
      </c>
      <c r="B9888" s="11">
        <v>-0.44328941007830081</v>
      </c>
      <c r="C9888" s="11">
        <v>0.59195041759017031</v>
      </c>
      <c r="D9888" s="3">
        <f>B9888*Dashboard!$D$11*Dashboard!$D$10*SQRT(Dashboard!$D$12/365)</f>
        <v>-110060.67784076148</v>
      </c>
      <c r="E9888" s="3">
        <f>IF(Dashboard!$I$3,C9888*Dashboard!$E$11*Dashboard!$E$10*SQRT(Dashboard!$D$12/365),0)</f>
        <v>293940.9908149534</v>
      </c>
      <c r="F9888" s="3">
        <f>D9888+IF(Dashboard!$I$3,E9888,0)</f>
        <v>183880.31297419191</v>
      </c>
      <c r="G9888" s="3">
        <f>IF(Dashboard!$I$4, ('Lookups and Calculations'!$F$9) / (1 - 'Lookups and Calculations'!$F$10), 'Lookups and Calculations'!$F$9)</f>
        <v>1951878.888340465</v>
      </c>
      <c r="H9888" s="12">
        <f t="shared" si="308"/>
        <v>0</v>
      </c>
      <c r="I9888" s="12">
        <f t="shared" si="309"/>
        <v>0</v>
      </c>
      <c r="J9888" s="13">
        <f>(1 - Dashboard!$I$9) * H9888 * Dashboard!$I$8 * 'Lookups and Calculations'!$F$12</f>
        <v>0</v>
      </c>
      <c r="K9888" s="12">
        <f>(1 - Dashboard!$I$11) * I9888 * Dashboard!$I$10 * 'Lookups and Calculations'!$F$12</f>
        <v>0</v>
      </c>
      <c r="L9888" s="12">
        <f>(H9888 - I9888) * Dashboard!$I$13 * (Dashboard!$D$12 / 365) * 'Lookups and Calculations'!$F$12</f>
        <v>0</v>
      </c>
      <c r="M9888" s="3">
        <f>(G9888*2) * Dashboard!$I$13 * (Dashboard!$D$12 / 365) * 'Lookups and Calculations'!$F$12</f>
        <v>1602.0878730267946</v>
      </c>
      <c r="N9888" s="12">
        <f>H9888 * Dashboard!$I$14 * Dashboard!$I$15 * (Dashboard!$D$12 / 365) * 'Lookups and Calculations'!$F$12</f>
        <v>0</v>
      </c>
    </row>
    <row r="9889" spans="1:14" x14ac:dyDescent="0.35">
      <c r="A9889" s="2">
        <v>9888</v>
      </c>
      <c r="B9889" s="11">
        <v>0.20864637262771624</v>
      </c>
      <c r="C9889" s="11">
        <v>-0.4841482794488185</v>
      </c>
      <c r="D9889" s="3">
        <f>B9889*Dashboard!$D$11*Dashboard!$D$10*SQRT(Dashboard!$D$12/365)</f>
        <v>51803.089986666564</v>
      </c>
      <c r="E9889" s="3">
        <f>IF(Dashboard!$I$3,C9889*Dashboard!$E$11*Dashboard!$E$10*SQRT(Dashboard!$D$12/365),0)</f>
        <v>-240410.38021712823</v>
      </c>
      <c r="F9889" s="3">
        <f>D9889+IF(Dashboard!$I$3,E9889,0)</f>
        <v>-188607.29023046166</v>
      </c>
      <c r="G9889" s="3">
        <f>IF(Dashboard!$I$4, ('Lookups and Calculations'!$F$9) / (1 - 'Lookups and Calculations'!$F$10), 'Lookups and Calculations'!$F$9)</f>
        <v>1951878.888340465</v>
      </c>
      <c r="H9889" s="12">
        <f t="shared" si="308"/>
        <v>0</v>
      </c>
      <c r="I9889" s="12">
        <f t="shared" si="309"/>
        <v>0</v>
      </c>
      <c r="J9889" s="13">
        <f>(1 - Dashboard!$I$9) * H9889 * Dashboard!$I$8 * 'Lookups and Calculations'!$F$12</f>
        <v>0</v>
      </c>
      <c r="K9889" s="12">
        <f>(1 - Dashboard!$I$11) * I9889 * Dashboard!$I$10 * 'Lookups and Calculations'!$F$12</f>
        <v>0</v>
      </c>
      <c r="L9889" s="12">
        <f>(H9889 - I9889) * Dashboard!$I$13 * (Dashboard!$D$12 / 365) * 'Lookups and Calculations'!$F$12</f>
        <v>0</v>
      </c>
      <c r="M9889" s="3">
        <f>(G9889*2) * Dashboard!$I$13 * (Dashboard!$D$12 / 365) * 'Lookups and Calculations'!$F$12</f>
        <v>1602.0878730267946</v>
      </c>
      <c r="N9889" s="12">
        <f>H9889 * Dashboard!$I$14 * Dashboard!$I$15 * (Dashboard!$D$12 / 365) * 'Lookups and Calculations'!$F$12</f>
        <v>0</v>
      </c>
    </row>
    <row r="9890" spans="1:14" x14ac:dyDescent="0.35">
      <c r="A9890" s="2">
        <v>9889</v>
      </c>
      <c r="B9890" s="11">
        <v>1.1572153305763817</v>
      </c>
      <c r="C9890" s="11">
        <v>1.0659666818570397</v>
      </c>
      <c r="D9890" s="3">
        <f>B9890*Dashboard!$D$11*Dashboard!$D$10*SQRT(Dashboard!$D$12/365)</f>
        <v>287315.46658978477</v>
      </c>
      <c r="E9890" s="3">
        <f>IF(Dashboard!$I$3,C9890*Dashboard!$E$11*Dashboard!$E$10*SQRT(Dashboard!$D$12/365),0)</f>
        <v>529320.18177528784</v>
      </c>
      <c r="F9890" s="3">
        <f>D9890+IF(Dashboard!$I$3,E9890,0)</f>
        <v>816635.64836507267</v>
      </c>
      <c r="G9890" s="3">
        <f>IF(Dashboard!$I$4, ('Lookups and Calculations'!$F$9) / (1 - 'Lookups and Calculations'!$F$10), 'Lookups and Calculations'!$F$9)</f>
        <v>1951878.888340465</v>
      </c>
      <c r="H9890" s="12">
        <f t="shared" si="308"/>
        <v>0</v>
      </c>
      <c r="I9890" s="12">
        <f t="shared" si="309"/>
        <v>0</v>
      </c>
      <c r="J9890" s="13">
        <f>(1 - Dashboard!$I$9) * H9890 * Dashboard!$I$8 * 'Lookups and Calculations'!$F$12</f>
        <v>0</v>
      </c>
      <c r="K9890" s="12">
        <f>(1 - Dashboard!$I$11) * I9890 * Dashboard!$I$10 * 'Lookups and Calculations'!$F$12</f>
        <v>0</v>
      </c>
      <c r="L9890" s="12">
        <f>(H9890 - I9890) * Dashboard!$I$13 * (Dashboard!$D$12 / 365) * 'Lookups and Calculations'!$F$12</f>
        <v>0</v>
      </c>
      <c r="M9890" s="3">
        <f>(G9890*2) * Dashboard!$I$13 * (Dashboard!$D$12 / 365) * 'Lookups and Calculations'!$F$12</f>
        <v>1602.0878730267946</v>
      </c>
      <c r="N9890" s="12">
        <f>H9890 * Dashboard!$I$14 * Dashboard!$I$15 * (Dashboard!$D$12 / 365) * 'Lookups and Calculations'!$F$12</f>
        <v>0</v>
      </c>
    </row>
    <row r="9891" spans="1:14" x14ac:dyDescent="0.35">
      <c r="A9891" s="2">
        <v>9890</v>
      </c>
      <c r="B9891" s="11">
        <v>-1.2722833508907758</v>
      </c>
      <c r="C9891" s="11">
        <v>-0.68507873376321649</v>
      </c>
      <c r="D9891" s="3">
        <f>B9891*Dashboard!$D$11*Dashboard!$D$10*SQRT(Dashboard!$D$12/365)</f>
        <v>-315884.75795038766</v>
      </c>
      <c r="E9891" s="3">
        <f>IF(Dashboard!$I$3,C9891*Dashboard!$E$11*Dashboard!$E$10*SQRT(Dashboard!$D$12/365),0)</f>
        <v>-340185.11653121514</v>
      </c>
      <c r="F9891" s="3">
        <f>D9891+IF(Dashboard!$I$3,E9891,0)</f>
        <v>-656069.8744816028</v>
      </c>
      <c r="G9891" s="3">
        <f>IF(Dashboard!$I$4, ('Lookups and Calculations'!$F$9) / (1 - 'Lookups and Calculations'!$F$10), 'Lookups and Calculations'!$F$9)</f>
        <v>1951878.888340465</v>
      </c>
      <c r="H9891" s="12">
        <f t="shared" si="308"/>
        <v>0</v>
      </c>
      <c r="I9891" s="12">
        <f t="shared" si="309"/>
        <v>0</v>
      </c>
      <c r="J9891" s="13">
        <f>(1 - Dashboard!$I$9) * H9891 * Dashboard!$I$8 * 'Lookups and Calculations'!$F$12</f>
        <v>0</v>
      </c>
      <c r="K9891" s="12">
        <f>(1 - Dashboard!$I$11) * I9891 * Dashboard!$I$10 * 'Lookups and Calculations'!$F$12</f>
        <v>0</v>
      </c>
      <c r="L9891" s="12">
        <f>(H9891 - I9891) * Dashboard!$I$13 * (Dashboard!$D$12 / 365) * 'Lookups and Calculations'!$F$12</f>
        <v>0</v>
      </c>
      <c r="M9891" s="3">
        <f>(G9891*2) * Dashboard!$I$13 * (Dashboard!$D$12 / 365) * 'Lookups and Calculations'!$F$12</f>
        <v>1602.0878730267946</v>
      </c>
      <c r="N9891" s="12">
        <f>H9891 * Dashboard!$I$14 * Dashboard!$I$15 * (Dashboard!$D$12 / 365) * 'Lookups and Calculations'!$F$12</f>
        <v>0</v>
      </c>
    </row>
    <row r="9892" spans="1:14" x14ac:dyDescent="0.35">
      <c r="A9892" s="2">
        <v>9891</v>
      </c>
      <c r="B9892" s="11">
        <v>1.082035142751278</v>
      </c>
      <c r="C9892" s="11">
        <v>0.87928642123414724</v>
      </c>
      <c r="D9892" s="3">
        <f>B9892*Dashboard!$D$11*Dashboard!$D$10*SQRT(Dashboard!$D$12/365)</f>
        <v>268649.59674469841</v>
      </c>
      <c r="E9892" s="3">
        <f>IF(Dashboard!$I$3,C9892*Dashboard!$E$11*Dashboard!$E$10*SQRT(Dashboard!$D$12/365),0)</f>
        <v>436621.57198888948</v>
      </c>
      <c r="F9892" s="3">
        <f>D9892+IF(Dashboard!$I$3,E9892,0)</f>
        <v>705271.16873358795</v>
      </c>
      <c r="G9892" s="3">
        <f>IF(Dashboard!$I$4, ('Lookups and Calculations'!$F$9) / (1 - 'Lookups and Calculations'!$F$10), 'Lookups and Calculations'!$F$9)</f>
        <v>1951878.888340465</v>
      </c>
      <c r="H9892" s="12">
        <f t="shared" si="308"/>
        <v>0</v>
      </c>
      <c r="I9892" s="12">
        <f t="shared" si="309"/>
        <v>0</v>
      </c>
      <c r="J9892" s="13">
        <f>(1 - Dashboard!$I$9) * H9892 * Dashboard!$I$8 * 'Lookups and Calculations'!$F$12</f>
        <v>0</v>
      </c>
      <c r="K9892" s="12">
        <f>(1 - Dashboard!$I$11) * I9892 * Dashboard!$I$10 * 'Lookups and Calculations'!$F$12</f>
        <v>0</v>
      </c>
      <c r="L9892" s="12">
        <f>(H9892 - I9892) * Dashboard!$I$13 * (Dashboard!$D$12 / 365) * 'Lookups and Calculations'!$F$12</f>
        <v>0</v>
      </c>
      <c r="M9892" s="3">
        <f>(G9892*2) * Dashboard!$I$13 * (Dashboard!$D$12 / 365) * 'Lookups and Calculations'!$F$12</f>
        <v>1602.0878730267946</v>
      </c>
      <c r="N9892" s="12">
        <f>H9892 * Dashboard!$I$14 * Dashboard!$I$15 * (Dashboard!$D$12 / 365) * 'Lookups and Calculations'!$F$12</f>
        <v>0</v>
      </c>
    </row>
    <row r="9893" spans="1:14" x14ac:dyDescent="0.35">
      <c r="A9893" s="2">
        <v>9892</v>
      </c>
      <c r="B9893" s="11">
        <v>0.7530645460486789</v>
      </c>
      <c r="C9893" s="11">
        <v>1.1666825685237379</v>
      </c>
      <c r="D9893" s="3">
        <f>B9893*Dashboard!$D$11*Dashboard!$D$10*SQRT(Dashboard!$D$12/365)</f>
        <v>186972.19584226669</v>
      </c>
      <c r="E9893" s="3">
        <f>IF(Dashboard!$I$3,C9893*Dashboard!$E$11*Dashboard!$E$10*SQRT(Dashboard!$D$12/365),0)</f>
        <v>579332.01830398873</v>
      </c>
      <c r="F9893" s="3">
        <f>D9893+IF(Dashboard!$I$3,E9893,0)</f>
        <v>766304.2141462554</v>
      </c>
      <c r="G9893" s="3">
        <f>IF(Dashboard!$I$4, ('Lookups and Calculations'!$F$9) / (1 - 'Lookups and Calculations'!$F$10), 'Lookups and Calculations'!$F$9)</f>
        <v>1951878.888340465</v>
      </c>
      <c r="H9893" s="12">
        <f t="shared" si="308"/>
        <v>0</v>
      </c>
      <c r="I9893" s="12">
        <f t="shared" si="309"/>
        <v>0</v>
      </c>
      <c r="J9893" s="13">
        <f>(1 - Dashboard!$I$9) * H9893 * Dashboard!$I$8 * 'Lookups and Calculations'!$F$12</f>
        <v>0</v>
      </c>
      <c r="K9893" s="12">
        <f>(1 - Dashboard!$I$11) * I9893 * Dashboard!$I$10 * 'Lookups and Calculations'!$F$12</f>
        <v>0</v>
      </c>
      <c r="L9893" s="12">
        <f>(H9893 - I9893) * Dashboard!$I$13 * (Dashboard!$D$12 / 365) * 'Lookups and Calculations'!$F$12</f>
        <v>0</v>
      </c>
      <c r="M9893" s="3">
        <f>(G9893*2) * Dashboard!$I$13 * (Dashboard!$D$12 / 365) * 'Lookups and Calculations'!$F$12</f>
        <v>1602.0878730267946</v>
      </c>
      <c r="N9893" s="12">
        <f>H9893 * Dashboard!$I$14 * Dashboard!$I$15 * (Dashboard!$D$12 / 365) * 'Lookups and Calculations'!$F$12</f>
        <v>0</v>
      </c>
    </row>
    <row r="9894" spans="1:14" x14ac:dyDescent="0.35">
      <c r="A9894" s="2">
        <v>9893</v>
      </c>
      <c r="B9894" s="11">
        <v>-0.62387094905958862</v>
      </c>
      <c r="C9894" s="11">
        <v>1.5495644152959076</v>
      </c>
      <c r="D9894" s="3">
        <f>B9894*Dashboard!$D$11*Dashboard!$D$10*SQRT(Dashboard!$D$12/365)</f>
        <v>-154895.78135089902</v>
      </c>
      <c r="E9894" s="3">
        <f>IF(Dashboard!$I$3,C9894*Dashboard!$E$11*Dashboard!$E$10*SQRT(Dashboard!$D$12/365),0)</f>
        <v>769457.18092054699</v>
      </c>
      <c r="F9894" s="3">
        <f>D9894+IF(Dashboard!$I$3,E9894,0)</f>
        <v>614561.39956964797</v>
      </c>
      <c r="G9894" s="3">
        <f>IF(Dashboard!$I$4, ('Lookups and Calculations'!$F$9) / (1 - 'Lookups and Calculations'!$F$10), 'Lookups and Calculations'!$F$9)</f>
        <v>1951878.888340465</v>
      </c>
      <c r="H9894" s="12">
        <f t="shared" si="308"/>
        <v>0</v>
      </c>
      <c r="I9894" s="12">
        <f t="shared" si="309"/>
        <v>0</v>
      </c>
      <c r="J9894" s="13">
        <f>(1 - Dashboard!$I$9) * H9894 * Dashboard!$I$8 * 'Lookups and Calculations'!$F$12</f>
        <v>0</v>
      </c>
      <c r="K9894" s="12">
        <f>(1 - Dashboard!$I$11) * I9894 * Dashboard!$I$10 * 'Lookups and Calculations'!$F$12</f>
        <v>0</v>
      </c>
      <c r="L9894" s="12">
        <f>(H9894 - I9894) * Dashboard!$I$13 * (Dashboard!$D$12 / 365) * 'Lookups and Calculations'!$F$12</f>
        <v>0</v>
      </c>
      <c r="M9894" s="3">
        <f>(G9894*2) * Dashboard!$I$13 * (Dashboard!$D$12 / 365) * 'Lookups and Calculations'!$F$12</f>
        <v>1602.0878730267946</v>
      </c>
      <c r="N9894" s="12">
        <f>H9894 * Dashboard!$I$14 * Dashboard!$I$15 * (Dashboard!$D$12 / 365) * 'Lookups and Calculations'!$F$12</f>
        <v>0</v>
      </c>
    </row>
    <row r="9895" spans="1:14" x14ac:dyDescent="0.35">
      <c r="A9895" s="2">
        <v>9894</v>
      </c>
      <c r="B9895" s="11">
        <v>0.2443577149539968</v>
      </c>
      <c r="C9895" s="11">
        <v>-1.8255484911097164</v>
      </c>
      <c r="D9895" s="3">
        <f>B9895*Dashboard!$D$11*Dashboard!$D$10*SQRT(Dashboard!$D$12/365)</f>
        <v>60669.565146403991</v>
      </c>
      <c r="E9895" s="3">
        <f>IF(Dashboard!$I$3,C9895*Dashboard!$E$11*Dashboard!$E$10*SQRT(Dashboard!$D$12/365),0)</f>
        <v>-906500.80870294129</v>
      </c>
      <c r="F9895" s="3">
        <f>D9895+IF(Dashboard!$I$3,E9895,0)</f>
        <v>-845831.24355653732</v>
      </c>
      <c r="G9895" s="3">
        <f>IF(Dashboard!$I$4, ('Lookups and Calculations'!$F$9) / (1 - 'Lookups and Calculations'!$F$10), 'Lookups and Calculations'!$F$9)</f>
        <v>1951878.888340465</v>
      </c>
      <c r="H9895" s="12">
        <f t="shared" si="308"/>
        <v>0</v>
      </c>
      <c r="I9895" s="12">
        <f t="shared" si="309"/>
        <v>0</v>
      </c>
      <c r="J9895" s="13">
        <f>(1 - Dashboard!$I$9) * H9895 * Dashboard!$I$8 * 'Lookups and Calculations'!$F$12</f>
        <v>0</v>
      </c>
      <c r="K9895" s="12">
        <f>(1 - Dashboard!$I$11) * I9895 * Dashboard!$I$10 * 'Lookups and Calculations'!$F$12</f>
        <v>0</v>
      </c>
      <c r="L9895" s="12">
        <f>(H9895 - I9895) * Dashboard!$I$13 * (Dashboard!$D$12 / 365) * 'Lookups and Calculations'!$F$12</f>
        <v>0</v>
      </c>
      <c r="M9895" s="3">
        <f>(G9895*2) * Dashboard!$I$13 * (Dashboard!$D$12 / 365) * 'Lookups and Calculations'!$F$12</f>
        <v>1602.0878730267946</v>
      </c>
      <c r="N9895" s="12">
        <f>H9895 * Dashboard!$I$14 * Dashboard!$I$15 * (Dashboard!$D$12 / 365) * 'Lookups and Calculations'!$F$12</f>
        <v>0</v>
      </c>
    </row>
    <row r="9896" spans="1:14" x14ac:dyDescent="0.35">
      <c r="A9896" s="2">
        <v>9895</v>
      </c>
      <c r="B9896" s="11">
        <v>-0.90577498287417735</v>
      </c>
      <c r="C9896" s="11">
        <v>-0.54844529420860688</v>
      </c>
      <c r="D9896" s="3">
        <f>B9896*Dashboard!$D$11*Dashboard!$D$10*SQRT(Dashboard!$D$12/365)</f>
        <v>-224887.41287261347</v>
      </c>
      <c r="E9896" s="3">
        <f>IF(Dashboard!$I$3,C9896*Dashboard!$E$11*Dashboard!$E$10*SQRT(Dashboard!$D$12/365),0)</f>
        <v>-272337.93303798075</v>
      </c>
      <c r="F9896" s="3">
        <f>D9896+IF(Dashboard!$I$3,E9896,0)</f>
        <v>-497225.34591059422</v>
      </c>
      <c r="G9896" s="3">
        <f>IF(Dashboard!$I$4, ('Lookups and Calculations'!$F$9) / (1 - 'Lookups and Calculations'!$F$10), 'Lookups and Calculations'!$F$9)</f>
        <v>1951878.888340465</v>
      </c>
      <c r="H9896" s="12">
        <f t="shared" si="308"/>
        <v>0</v>
      </c>
      <c r="I9896" s="12">
        <f t="shared" si="309"/>
        <v>0</v>
      </c>
      <c r="J9896" s="13">
        <f>(1 - Dashboard!$I$9) * H9896 * Dashboard!$I$8 * 'Lookups and Calculations'!$F$12</f>
        <v>0</v>
      </c>
      <c r="K9896" s="12">
        <f>(1 - Dashboard!$I$11) * I9896 * Dashboard!$I$10 * 'Lookups and Calculations'!$F$12</f>
        <v>0</v>
      </c>
      <c r="L9896" s="12">
        <f>(H9896 - I9896) * Dashboard!$I$13 * (Dashboard!$D$12 / 365) * 'Lookups and Calculations'!$F$12</f>
        <v>0</v>
      </c>
      <c r="M9896" s="3">
        <f>(G9896*2) * Dashboard!$I$13 * (Dashboard!$D$12 / 365) * 'Lookups and Calculations'!$F$12</f>
        <v>1602.0878730267946</v>
      </c>
      <c r="N9896" s="12">
        <f>H9896 * Dashboard!$I$14 * Dashboard!$I$15 * (Dashboard!$D$12 / 365) * 'Lookups and Calculations'!$F$12</f>
        <v>0</v>
      </c>
    </row>
    <row r="9897" spans="1:14" x14ac:dyDescent="0.35">
      <c r="A9897" s="2">
        <v>9896</v>
      </c>
      <c r="B9897" s="11">
        <v>-3.2380144378335016E-2</v>
      </c>
      <c r="C9897" s="11">
        <v>0.73801004251384816</v>
      </c>
      <c r="D9897" s="3">
        <f>B9897*Dashboard!$D$11*Dashboard!$D$10*SQRT(Dashboard!$D$12/365)</f>
        <v>-8039.3994483914748</v>
      </c>
      <c r="E9897" s="3">
        <f>IF(Dashboard!$I$3,C9897*Dashboard!$E$11*Dashboard!$E$10*SQRT(Dashboard!$D$12/365),0)</f>
        <v>366468.87421928678</v>
      </c>
      <c r="F9897" s="3">
        <f>D9897+IF(Dashboard!$I$3,E9897,0)</f>
        <v>358429.47477089532</v>
      </c>
      <c r="G9897" s="3">
        <f>IF(Dashboard!$I$4, ('Lookups and Calculations'!$F$9) / (1 - 'Lookups and Calculations'!$F$10), 'Lookups and Calculations'!$F$9)</f>
        <v>1951878.888340465</v>
      </c>
      <c r="H9897" s="12">
        <f t="shared" si="308"/>
        <v>0</v>
      </c>
      <c r="I9897" s="12">
        <f t="shared" si="309"/>
        <v>0</v>
      </c>
      <c r="J9897" s="13">
        <f>(1 - Dashboard!$I$9) * H9897 * Dashboard!$I$8 * 'Lookups and Calculations'!$F$12</f>
        <v>0</v>
      </c>
      <c r="K9897" s="12">
        <f>(1 - Dashboard!$I$11) * I9897 * Dashboard!$I$10 * 'Lookups and Calculations'!$F$12</f>
        <v>0</v>
      </c>
      <c r="L9897" s="12">
        <f>(H9897 - I9897) * Dashboard!$I$13 * (Dashboard!$D$12 / 365) * 'Lookups and Calculations'!$F$12</f>
        <v>0</v>
      </c>
      <c r="M9897" s="3">
        <f>(G9897*2) * Dashboard!$I$13 * (Dashboard!$D$12 / 365) * 'Lookups and Calculations'!$F$12</f>
        <v>1602.0878730267946</v>
      </c>
      <c r="N9897" s="12">
        <f>H9897 * Dashboard!$I$14 * Dashboard!$I$15 * (Dashboard!$D$12 / 365) * 'Lookups and Calculations'!$F$12</f>
        <v>0</v>
      </c>
    </row>
    <row r="9898" spans="1:14" x14ac:dyDescent="0.35">
      <c r="A9898" s="2">
        <v>9897</v>
      </c>
      <c r="B9898" s="11">
        <v>-2.7755591263699815</v>
      </c>
      <c r="C9898" s="11">
        <v>2.9192871066305113</v>
      </c>
      <c r="D9898" s="3">
        <f>B9898*Dashboard!$D$11*Dashboard!$D$10*SQRT(Dashboard!$D$12/365)</f>
        <v>-689120.7231443522</v>
      </c>
      <c r="E9898" s="3">
        <f>IF(Dashboard!$I$3,C9898*Dashboard!$E$11*Dashboard!$E$10*SQRT(Dashboard!$D$12/365),0)</f>
        <v>1449611.519981028</v>
      </c>
      <c r="F9898" s="3">
        <f>D9898+IF(Dashboard!$I$3,E9898,0)</f>
        <v>760490.79683667584</v>
      </c>
      <c r="G9898" s="3">
        <f>IF(Dashboard!$I$4, ('Lookups and Calculations'!$F$9) / (1 - 'Lookups and Calculations'!$F$10), 'Lookups and Calculations'!$F$9)</f>
        <v>1951878.888340465</v>
      </c>
      <c r="H9898" s="12">
        <f t="shared" si="308"/>
        <v>0</v>
      </c>
      <c r="I9898" s="12">
        <f t="shared" si="309"/>
        <v>0</v>
      </c>
      <c r="J9898" s="13">
        <f>(1 - Dashboard!$I$9) * H9898 * Dashboard!$I$8 * 'Lookups and Calculations'!$F$12</f>
        <v>0</v>
      </c>
      <c r="K9898" s="12">
        <f>(1 - Dashboard!$I$11) * I9898 * Dashboard!$I$10 * 'Lookups and Calculations'!$F$12</f>
        <v>0</v>
      </c>
      <c r="L9898" s="12">
        <f>(H9898 - I9898) * Dashboard!$I$13 * (Dashboard!$D$12 / 365) * 'Lookups and Calculations'!$F$12</f>
        <v>0</v>
      </c>
      <c r="M9898" s="3">
        <f>(G9898*2) * Dashboard!$I$13 * (Dashboard!$D$12 / 365) * 'Lookups and Calculations'!$F$12</f>
        <v>1602.0878730267946</v>
      </c>
      <c r="N9898" s="12">
        <f>H9898 * Dashboard!$I$14 * Dashboard!$I$15 * (Dashboard!$D$12 / 365) * 'Lookups and Calculations'!$F$12</f>
        <v>0</v>
      </c>
    </row>
    <row r="9899" spans="1:14" x14ac:dyDescent="0.35">
      <c r="A9899" s="2">
        <v>9898</v>
      </c>
      <c r="B9899" s="11">
        <v>-1.1966718981482554</v>
      </c>
      <c r="C9899" s="11">
        <v>1.2210921180736207</v>
      </c>
      <c r="D9899" s="3">
        <f>B9899*Dashboard!$D$11*Dashboard!$D$10*SQRT(Dashboard!$D$12/365)</f>
        <v>-297111.81288974074</v>
      </c>
      <c r="E9899" s="3">
        <f>IF(Dashboard!$I$3,C9899*Dashboard!$E$11*Dashboard!$E$10*SQRT(Dashboard!$D$12/365),0)</f>
        <v>606349.81646619982</v>
      </c>
      <c r="F9899" s="3">
        <f>D9899+IF(Dashboard!$I$3,E9899,0)</f>
        <v>309238.00357645907</v>
      </c>
      <c r="G9899" s="3">
        <f>IF(Dashboard!$I$4, ('Lookups and Calculations'!$F$9) / (1 - 'Lookups and Calculations'!$F$10), 'Lookups and Calculations'!$F$9)</f>
        <v>1951878.888340465</v>
      </c>
      <c r="H9899" s="12">
        <f t="shared" si="308"/>
        <v>0</v>
      </c>
      <c r="I9899" s="12">
        <f t="shared" si="309"/>
        <v>0</v>
      </c>
      <c r="J9899" s="13">
        <f>(1 - Dashboard!$I$9) * H9899 * Dashboard!$I$8 * 'Lookups and Calculations'!$F$12</f>
        <v>0</v>
      </c>
      <c r="K9899" s="12">
        <f>(1 - Dashboard!$I$11) * I9899 * Dashboard!$I$10 * 'Lookups and Calculations'!$F$12</f>
        <v>0</v>
      </c>
      <c r="L9899" s="12">
        <f>(H9899 - I9899) * Dashboard!$I$13 * (Dashboard!$D$12 / 365) * 'Lookups and Calculations'!$F$12</f>
        <v>0</v>
      </c>
      <c r="M9899" s="3">
        <f>(G9899*2) * Dashboard!$I$13 * (Dashboard!$D$12 / 365) * 'Lookups and Calculations'!$F$12</f>
        <v>1602.0878730267946</v>
      </c>
      <c r="N9899" s="12">
        <f>H9899 * Dashboard!$I$14 * Dashboard!$I$15 * (Dashboard!$D$12 / 365) * 'Lookups and Calculations'!$F$12</f>
        <v>0</v>
      </c>
    </row>
    <row r="9900" spans="1:14" x14ac:dyDescent="0.35">
      <c r="A9900" s="2">
        <v>9899</v>
      </c>
      <c r="B9900" s="11">
        <v>1.1734319285097319</v>
      </c>
      <c r="C9900" s="11">
        <v>1.3631882459515767</v>
      </c>
      <c r="D9900" s="3">
        <f>B9900*Dashboard!$D$11*Dashboard!$D$10*SQRT(Dashboard!$D$12/365)</f>
        <v>291341.75217260607</v>
      </c>
      <c r="E9900" s="3">
        <f>IF(Dashboard!$I$3,C9900*Dashboard!$E$11*Dashboard!$E$10*SQRT(Dashboard!$D$12/365),0)</f>
        <v>676909.57177383476</v>
      </c>
      <c r="F9900" s="3">
        <f>D9900+IF(Dashboard!$I$3,E9900,0)</f>
        <v>968251.32394644083</v>
      </c>
      <c r="G9900" s="3">
        <f>IF(Dashboard!$I$4, ('Lookups and Calculations'!$F$9) / (1 - 'Lookups and Calculations'!$F$10), 'Lookups and Calculations'!$F$9)</f>
        <v>1951878.888340465</v>
      </c>
      <c r="H9900" s="12">
        <f t="shared" si="308"/>
        <v>0</v>
      </c>
      <c r="I9900" s="12">
        <f t="shared" si="309"/>
        <v>0</v>
      </c>
      <c r="J9900" s="13">
        <f>(1 - Dashboard!$I$9) * H9900 * Dashboard!$I$8 * 'Lookups and Calculations'!$F$12</f>
        <v>0</v>
      </c>
      <c r="K9900" s="12">
        <f>(1 - Dashboard!$I$11) * I9900 * Dashboard!$I$10 * 'Lookups and Calculations'!$F$12</f>
        <v>0</v>
      </c>
      <c r="L9900" s="12">
        <f>(H9900 - I9900) * Dashboard!$I$13 * (Dashboard!$D$12 / 365) * 'Lookups and Calculations'!$F$12</f>
        <v>0</v>
      </c>
      <c r="M9900" s="3">
        <f>(G9900*2) * Dashboard!$I$13 * (Dashboard!$D$12 / 365) * 'Lookups and Calculations'!$F$12</f>
        <v>1602.0878730267946</v>
      </c>
      <c r="N9900" s="12">
        <f>H9900 * Dashboard!$I$14 * Dashboard!$I$15 * (Dashboard!$D$12 / 365) * 'Lookups and Calculations'!$F$12</f>
        <v>0</v>
      </c>
    </row>
    <row r="9901" spans="1:14" x14ac:dyDescent="0.35">
      <c r="A9901" s="2">
        <v>9900</v>
      </c>
      <c r="B9901" s="11">
        <v>2.080535746684244</v>
      </c>
      <c r="C9901" s="11">
        <v>0.54645664358373336</v>
      </c>
      <c r="D9901" s="3">
        <f>B9901*Dashboard!$D$11*Dashboard!$D$10*SQRT(Dashboard!$D$12/365)</f>
        <v>516559.09062108153</v>
      </c>
      <c r="E9901" s="3">
        <f>IF(Dashboard!$I$3,C9901*Dashboard!$E$11*Dashboard!$E$10*SQRT(Dashboard!$D$12/365),0)</f>
        <v>271350.4416574699</v>
      </c>
      <c r="F9901" s="3">
        <f>D9901+IF(Dashboard!$I$3,E9901,0)</f>
        <v>787909.53227855149</v>
      </c>
      <c r="G9901" s="3">
        <f>IF(Dashboard!$I$4, ('Lookups and Calculations'!$F$9) / (1 - 'Lookups and Calculations'!$F$10), 'Lookups and Calculations'!$F$9)</f>
        <v>1951878.888340465</v>
      </c>
      <c r="H9901" s="12">
        <f t="shared" si="308"/>
        <v>0</v>
      </c>
      <c r="I9901" s="12">
        <f t="shared" si="309"/>
        <v>0</v>
      </c>
      <c r="J9901" s="13">
        <f>(1 - Dashboard!$I$9) * H9901 * Dashboard!$I$8 * 'Lookups and Calculations'!$F$12</f>
        <v>0</v>
      </c>
      <c r="K9901" s="12">
        <f>(1 - Dashboard!$I$11) * I9901 * Dashboard!$I$10 * 'Lookups and Calculations'!$F$12</f>
        <v>0</v>
      </c>
      <c r="L9901" s="12">
        <f>(H9901 - I9901) * Dashboard!$I$13 * (Dashboard!$D$12 / 365) * 'Lookups and Calculations'!$F$12</f>
        <v>0</v>
      </c>
      <c r="M9901" s="3">
        <f>(G9901*2) * Dashboard!$I$13 * (Dashboard!$D$12 / 365) * 'Lookups and Calculations'!$F$12</f>
        <v>1602.0878730267946</v>
      </c>
      <c r="N9901" s="12">
        <f>H9901 * Dashboard!$I$14 * Dashboard!$I$15 * (Dashboard!$D$12 / 365) * 'Lookups and Calculations'!$F$12</f>
        <v>0</v>
      </c>
    </row>
    <row r="9902" spans="1:14" x14ac:dyDescent="0.35">
      <c r="A9902" s="2">
        <v>9901</v>
      </c>
      <c r="B9902" s="11">
        <v>-0.18174740822803576</v>
      </c>
      <c r="C9902" s="11">
        <v>1.6373612884558648E-2</v>
      </c>
      <c r="D9902" s="3">
        <f>B9902*Dashboard!$D$11*Dashboard!$D$10*SQRT(Dashboard!$D$12/365)</f>
        <v>-45124.56758632225</v>
      </c>
      <c r="E9902" s="3">
        <f>IF(Dashboard!$I$3,C9902*Dashboard!$E$11*Dashboard!$E$10*SQRT(Dashboard!$D$12/365),0)</f>
        <v>8130.5390645738044</v>
      </c>
      <c r="F9902" s="3">
        <f>D9902+IF(Dashboard!$I$3,E9902,0)</f>
        <v>-36994.028521748449</v>
      </c>
      <c r="G9902" s="3">
        <f>IF(Dashboard!$I$4, ('Lookups and Calculations'!$F$9) / (1 - 'Lookups and Calculations'!$F$10), 'Lookups and Calculations'!$F$9)</f>
        <v>1951878.888340465</v>
      </c>
      <c r="H9902" s="12">
        <f t="shared" si="308"/>
        <v>0</v>
      </c>
      <c r="I9902" s="12">
        <f t="shared" si="309"/>
        <v>0</v>
      </c>
      <c r="J9902" s="13">
        <f>(1 - Dashboard!$I$9) * H9902 * Dashboard!$I$8 * 'Lookups and Calculations'!$F$12</f>
        <v>0</v>
      </c>
      <c r="K9902" s="12">
        <f>(1 - Dashboard!$I$11) * I9902 * Dashboard!$I$10 * 'Lookups and Calculations'!$F$12</f>
        <v>0</v>
      </c>
      <c r="L9902" s="12">
        <f>(H9902 - I9902) * Dashboard!$I$13 * (Dashboard!$D$12 / 365) * 'Lookups and Calculations'!$F$12</f>
        <v>0</v>
      </c>
      <c r="M9902" s="3">
        <f>(G9902*2) * Dashboard!$I$13 * (Dashboard!$D$12 / 365) * 'Lookups and Calculations'!$F$12</f>
        <v>1602.0878730267946</v>
      </c>
      <c r="N9902" s="12">
        <f>H9902 * Dashboard!$I$14 * Dashboard!$I$15 * (Dashboard!$D$12 / 365) * 'Lookups and Calculations'!$F$12</f>
        <v>0</v>
      </c>
    </row>
    <row r="9903" spans="1:14" x14ac:dyDescent="0.35">
      <c r="A9903" s="2">
        <v>9902</v>
      </c>
      <c r="B9903" s="11">
        <v>0.64268276155643767</v>
      </c>
      <c r="C9903" s="11">
        <v>-1.4758376949948606</v>
      </c>
      <c r="D9903" s="3">
        <f>B9903*Dashboard!$D$11*Dashboard!$D$10*SQRT(Dashboard!$D$12/365)</f>
        <v>159566.4113902018</v>
      </c>
      <c r="E9903" s="3">
        <f>IF(Dashboard!$I$3,C9903*Dashboard!$E$11*Dashboard!$E$10*SQRT(Dashboard!$D$12/365),0)</f>
        <v>-732847.18019945524</v>
      </c>
      <c r="F9903" s="3">
        <f>D9903+IF(Dashboard!$I$3,E9903,0)</f>
        <v>-573280.76880925347</v>
      </c>
      <c r="G9903" s="3">
        <f>IF(Dashboard!$I$4, ('Lookups and Calculations'!$F$9) / (1 - 'Lookups and Calculations'!$F$10), 'Lookups and Calculations'!$F$9)</f>
        <v>1951878.888340465</v>
      </c>
      <c r="H9903" s="12">
        <f t="shared" si="308"/>
        <v>0</v>
      </c>
      <c r="I9903" s="12">
        <f t="shared" si="309"/>
        <v>0</v>
      </c>
      <c r="J9903" s="13">
        <f>(1 - Dashboard!$I$9) * H9903 * Dashboard!$I$8 * 'Lookups and Calculations'!$F$12</f>
        <v>0</v>
      </c>
      <c r="K9903" s="12">
        <f>(1 - Dashboard!$I$11) * I9903 * Dashboard!$I$10 * 'Lookups and Calculations'!$F$12</f>
        <v>0</v>
      </c>
      <c r="L9903" s="12">
        <f>(H9903 - I9903) * Dashboard!$I$13 * (Dashboard!$D$12 / 365) * 'Lookups and Calculations'!$F$12</f>
        <v>0</v>
      </c>
      <c r="M9903" s="3">
        <f>(G9903*2) * Dashboard!$I$13 * (Dashboard!$D$12 / 365) * 'Lookups and Calculations'!$F$12</f>
        <v>1602.0878730267946</v>
      </c>
      <c r="N9903" s="12">
        <f>H9903 * Dashboard!$I$14 * Dashboard!$I$15 * (Dashboard!$D$12 / 365) * 'Lookups and Calculations'!$F$12</f>
        <v>0</v>
      </c>
    </row>
    <row r="9904" spans="1:14" x14ac:dyDescent="0.35">
      <c r="A9904" s="2">
        <v>9903</v>
      </c>
      <c r="B9904" s="11">
        <v>0.45922247270799865</v>
      </c>
      <c r="C9904" s="11">
        <v>-3.1670486374809377</v>
      </c>
      <c r="D9904" s="3">
        <f>B9904*Dashboard!$D$11*Dashboard!$D$10*SQRT(Dashboard!$D$12/365)</f>
        <v>114016.56677750396</v>
      </c>
      <c r="E9904" s="3">
        <f>IF(Dashboard!$I$3,C9904*Dashboard!$E$11*Dashboard!$E$10*SQRT(Dashboard!$D$12/365),0)</f>
        <v>-1572640.8611215984</v>
      </c>
      <c r="F9904" s="3">
        <f>D9904+IF(Dashboard!$I$3,E9904,0)</f>
        <v>-1458624.2943440943</v>
      </c>
      <c r="G9904" s="3">
        <f>IF(Dashboard!$I$4, ('Lookups and Calculations'!$F$9) / (1 - 'Lookups and Calculations'!$F$10), 'Lookups and Calculations'!$F$9)</f>
        <v>1951878.888340465</v>
      </c>
      <c r="H9904" s="12">
        <f t="shared" si="308"/>
        <v>0</v>
      </c>
      <c r="I9904" s="12">
        <f t="shared" si="309"/>
        <v>0</v>
      </c>
      <c r="J9904" s="13">
        <f>(1 - Dashboard!$I$9) * H9904 * Dashboard!$I$8 * 'Lookups and Calculations'!$F$12</f>
        <v>0</v>
      </c>
      <c r="K9904" s="12">
        <f>(1 - Dashboard!$I$11) * I9904 * Dashboard!$I$10 * 'Lookups and Calculations'!$F$12</f>
        <v>0</v>
      </c>
      <c r="L9904" s="12">
        <f>(H9904 - I9904) * Dashboard!$I$13 * (Dashboard!$D$12 / 365) * 'Lookups and Calculations'!$F$12</f>
        <v>0</v>
      </c>
      <c r="M9904" s="3">
        <f>(G9904*2) * Dashboard!$I$13 * (Dashboard!$D$12 / 365) * 'Lookups and Calculations'!$F$12</f>
        <v>1602.0878730267946</v>
      </c>
      <c r="N9904" s="12">
        <f>H9904 * Dashboard!$I$14 * Dashboard!$I$15 * (Dashboard!$D$12 / 365) * 'Lookups and Calculations'!$F$12</f>
        <v>0</v>
      </c>
    </row>
    <row r="9905" spans="1:14" x14ac:dyDescent="0.35">
      <c r="A9905" s="2">
        <v>9904</v>
      </c>
      <c r="B9905" s="11">
        <v>0.78136259088343185</v>
      </c>
      <c r="C9905" s="11">
        <v>0.29061834094470185</v>
      </c>
      <c r="D9905" s="3">
        <f>B9905*Dashboard!$D$11*Dashboard!$D$10*SQRT(Dashboard!$D$12/365)</f>
        <v>193998.08440461932</v>
      </c>
      <c r="E9905" s="3">
        <f>IF(Dashboard!$I$3,C9905*Dashboard!$E$11*Dashboard!$E$10*SQRT(Dashboard!$D$12/365),0)</f>
        <v>144310.47018101157</v>
      </c>
      <c r="F9905" s="3">
        <f>D9905+IF(Dashboard!$I$3,E9905,0)</f>
        <v>338308.55458563089</v>
      </c>
      <c r="G9905" s="3">
        <f>IF(Dashboard!$I$4, ('Lookups and Calculations'!$F$9) / (1 - 'Lookups and Calculations'!$F$10), 'Lookups and Calculations'!$F$9)</f>
        <v>1951878.888340465</v>
      </c>
      <c r="H9905" s="12">
        <f t="shared" si="308"/>
        <v>0</v>
      </c>
      <c r="I9905" s="12">
        <f t="shared" si="309"/>
        <v>0</v>
      </c>
      <c r="J9905" s="13">
        <f>(1 - Dashboard!$I$9) * H9905 * Dashboard!$I$8 * 'Lookups and Calculations'!$F$12</f>
        <v>0</v>
      </c>
      <c r="K9905" s="12">
        <f>(1 - Dashboard!$I$11) * I9905 * Dashboard!$I$10 * 'Lookups and Calculations'!$F$12</f>
        <v>0</v>
      </c>
      <c r="L9905" s="12">
        <f>(H9905 - I9905) * Dashboard!$I$13 * (Dashboard!$D$12 / 365) * 'Lookups and Calculations'!$F$12</f>
        <v>0</v>
      </c>
      <c r="M9905" s="3">
        <f>(G9905*2) * Dashboard!$I$13 * (Dashboard!$D$12 / 365) * 'Lookups and Calculations'!$F$12</f>
        <v>1602.0878730267946</v>
      </c>
      <c r="N9905" s="12">
        <f>H9905 * Dashboard!$I$14 * Dashboard!$I$15 * (Dashboard!$D$12 / 365) * 'Lookups and Calculations'!$F$12</f>
        <v>0</v>
      </c>
    </row>
    <row r="9906" spans="1:14" x14ac:dyDescent="0.35">
      <c r="A9906" s="2">
        <v>9905</v>
      </c>
      <c r="B9906" s="11">
        <v>-0.5987442162185711</v>
      </c>
      <c r="C9906" s="11">
        <v>0.7241216711216798</v>
      </c>
      <c r="D9906" s="3">
        <f>B9906*Dashboard!$D$11*Dashboard!$D$10*SQRT(Dashboard!$D$12/365)</f>
        <v>-148657.27173272963</v>
      </c>
      <c r="E9906" s="3">
        <f>IF(Dashboard!$I$3,C9906*Dashboard!$E$11*Dashboard!$E$10*SQRT(Dashboard!$D$12/365),0)</f>
        <v>359572.41545093368</v>
      </c>
      <c r="F9906" s="3">
        <f>D9906+IF(Dashboard!$I$3,E9906,0)</f>
        <v>210915.14371820405</v>
      </c>
      <c r="G9906" s="3">
        <f>IF(Dashboard!$I$4, ('Lookups and Calculations'!$F$9) / (1 - 'Lookups and Calculations'!$F$10), 'Lookups and Calculations'!$F$9)</f>
        <v>1951878.888340465</v>
      </c>
      <c r="H9906" s="12">
        <f t="shared" si="308"/>
        <v>0</v>
      </c>
      <c r="I9906" s="12">
        <f t="shared" si="309"/>
        <v>0</v>
      </c>
      <c r="J9906" s="13">
        <f>(1 - Dashboard!$I$9) * H9906 * Dashboard!$I$8 * 'Lookups and Calculations'!$F$12</f>
        <v>0</v>
      </c>
      <c r="K9906" s="12">
        <f>(1 - Dashboard!$I$11) * I9906 * Dashboard!$I$10 * 'Lookups and Calculations'!$F$12</f>
        <v>0</v>
      </c>
      <c r="L9906" s="12">
        <f>(H9906 - I9906) * Dashboard!$I$13 * (Dashboard!$D$12 / 365) * 'Lookups and Calculations'!$F$12</f>
        <v>0</v>
      </c>
      <c r="M9906" s="3">
        <f>(G9906*2) * Dashboard!$I$13 * (Dashboard!$D$12 / 365) * 'Lookups and Calculations'!$F$12</f>
        <v>1602.0878730267946</v>
      </c>
      <c r="N9906" s="12">
        <f>H9906 * Dashboard!$I$14 * Dashboard!$I$15 * (Dashboard!$D$12 / 365) * 'Lookups and Calculations'!$F$12</f>
        <v>0</v>
      </c>
    </row>
    <row r="9907" spans="1:14" x14ac:dyDescent="0.35">
      <c r="A9907" s="2">
        <v>9906</v>
      </c>
      <c r="B9907" s="11">
        <v>-1.5147500084783594</v>
      </c>
      <c r="C9907" s="11">
        <v>-0.55793949611045157</v>
      </c>
      <c r="D9907" s="3">
        <f>B9907*Dashboard!$D$11*Dashboard!$D$10*SQRT(Dashboard!$D$12/365)</f>
        <v>-376084.80803315307</v>
      </c>
      <c r="E9907" s="3">
        <f>IF(Dashboard!$I$3,C9907*Dashboard!$E$11*Dashboard!$E$10*SQRT(Dashboard!$D$12/365),0)</f>
        <v>-277052.40747890866</v>
      </c>
      <c r="F9907" s="3">
        <f>D9907+IF(Dashboard!$I$3,E9907,0)</f>
        <v>-653137.21551206172</v>
      </c>
      <c r="G9907" s="3">
        <f>IF(Dashboard!$I$4, ('Lookups and Calculations'!$F$9) / (1 - 'Lookups and Calculations'!$F$10), 'Lookups and Calculations'!$F$9)</f>
        <v>1951878.888340465</v>
      </c>
      <c r="H9907" s="12">
        <f t="shared" si="308"/>
        <v>0</v>
      </c>
      <c r="I9907" s="12">
        <f t="shared" si="309"/>
        <v>0</v>
      </c>
      <c r="J9907" s="13">
        <f>(1 - Dashboard!$I$9) * H9907 * Dashboard!$I$8 * 'Lookups and Calculations'!$F$12</f>
        <v>0</v>
      </c>
      <c r="K9907" s="12">
        <f>(1 - Dashboard!$I$11) * I9907 * Dashboard!$I$10 * 'Lookups and Calculations'!$F$12</f>
        <v>0</v>
      </c>
      <c r="L9907" s="12">
        <f>(H9907 - I9907) * Dashboard!$I$13 * (Dashboard!$D$12 / 365) * 'Lookups and Calculations'!$F$12</f>
        <v>0</v>
      </c>
      <c r="M9907" s="3">
        <f>(G9907*2) * Dashboard!$I$13 * (Dashboard!$D$12 / 365) * 'Lookups and Calculations'!$F$12</f>
        <v>1602.0878730267946</v>
      </c>
      <c r="N9907" s="12">
        <f>H9907 * Dashboard!$I$14 * Dashboard!$I$15 * (Dashboard!$D$12 / 365) * 'Lookups and Calculations'!$F$12</f>
        <v>0</v>
      </c>
    </row>
    <row r="9908" spans="1:14" x14ac:dyDescent="0.35">
      <c r="A9908" s="2">
        <v>9907</v>
      </c>
      <c r="B9908" s="11">
        <v>1.5553823031680996</v>
      </c>
      <c r="C9908" s="11">
        <v>1.7067940118228999</v>
      </c>
      <c r="D9908" s="3">
        <f>B9908*Dashboard!$D$11*Dashboard!$D$10*SQRT(Dashboard!$D$12/365)</f>
        <v>386173.06593894976</v>
      </c>
      <c r="E9908" s="3">
        <f>IF(Dashboard!$I$3,C9908*Dashboard!$E$11*Dashboard!$E$10*SQRT(Dashboard!$D$12/365),0)</f>
        <v>847531.66488953505</v>
      </c>
      <c r="F9908" s="3">
        <f>D9908+IF(Dashboard!$I$3,E9908,0)</f>
        <v>1233704.7308284848</v>
      </c>
      <c r="G9908" s="3">
        <f>IF(Dashboard!$I$4, ('Lookups and Calculations'!$F$9) / (1 - 'Lookups and Calculations'!$F$10), 'Lookups and Calculations'!$F$9)</f>
        <v>1951878.888340465</v>
      </c>
      <c r="H9908" s="12">
        <f t="shared" si="308"/>
        <v>0</v>
      </c>
      <c r="I9908" s="12">
        <f t="shared" si="309"/>
        <v>0</v>
      </c>
      <c r="J9908" s="13">
        <f>(1 - Dashboard!$I$9) * H9908 * Dashboard!$I$8 * 'Lookups and Calculations'!$F$12</f>
        <v>0</v>
      </c>
      <c r="K9908" s="12">
        <f>(1 - Dashboard!$I$11) * I9908 * Dashboard!$I$10 * 'Lookups and Calculations'!$F$12</f>
        <v>0</v>
      </c>
      <c r="L9908" s="12">
        <f>(H9908 - I9908) * Dashboard!$I$13 * (Dashboard!$D$12 / 365) * 'Lookups and Calculations'!$F$12</f>
        <v>0</v>
      </c>
      <c r="M9908" s="3">
        <f>(G9908*2) * Dashboard!$I$13 * (Dashboard!$D$12 / 365) * 'Lookups and Calculations'!$F$12</f>
        <v>1602.0878730267946</v>
      </c>
      <c r="N9908" s="12">
        <f>H9908 * Dashboard!$I$14 * Dashboard!$I$15 * (Dashboard!$D$12 / 365) * 'Lookups and Calculations'!$F$12</f>
        <v>0</v>
      </c>
    </row>
    <row r="9909" spans="1:14" x14ac:dyDescent="0.35">
      <c r="A9909" s="2">
        <v>9908</v>
      </c>
      <c r="B9909" s="11">
        <v>-0.90429656061098429</v>
      </c>
      <c r="C9909" s="11">
        <v>-1.1985710753180852</v>
      </c>
      <c r="D9909" s="3">
        <f>B9909*Dashboard!$D$11*Dashboard!$D$10*SQRT(Dashboard!$D$12/365)</f>
        <v>-224520.34758135563</v>
      </c>
      <c r="E9909" s="3">
        <f>IF(Dashboard!$I$3,C9909*Dashboard!$E$11*Dashboard!$E$10*SQRT(Dashboard!$D$12/365),0)</f>
        <v>-595166.68790503172</v>
      </c>
      <c r="F9909" s="3">
        <f>D9909+IF(Dashboard!$I$3,E9909,0)</f>
        <v>-819687.03548638732</v>
      </c>
      <c r="G9909" s="3">
        <f>IF(Dashboard!$I$4, ('Lookups and Calculations'!$F$9) / (1 - 'Lookups and Calculations'!$F$10), 'Lookups and Calculations'!$F$9)</f>
        <v>1951878.888340465</v>
      </c>
      <c r="H9909" s="12">
        <f t="shared" si="308"/>
        <v>0</v>
      </c>
      <c r="I9909" s="12">
        <f t="shared" si="309"/>
        <v>0</v>
      </c>
      <c r="J9909" s="13">
        <f>(1 - Dashboard!$I$9) * H9909 * Dashboard!$I$8 * 'Lookups and Calculations'!$F$12</f>
        <v>0</v>
      </c>
      <c r="K9909" s="12">
        <f>(1 - Dashboard!$I$11) * I9909 * Dashboard!$I$10 * 'Lookups and Calculations'!$F$12</f>
        <v>0</v>
      </c>
      <c r="L9909" s="12">
        <f>(H9909 - I9909) * Dashboard!$I$13 * (Dashboard!$D$12 / 365) * 'Lookups and Calculations'!$F$12</f>
        <v>0</v>
      </c>
      <c r="M9909" s="3">
        <f>(G9909*2) * Dashboard!$I$13 * (Dashboard!$D$12 / 365) * 'Lookups and Calculations'!$F$12</f>
        <v>1602.0878730267946</v>
      </c>
      <c r="N9909" s="12">
        <f>H9909 * Dashboard!$I$14 * Dashboard!$I$15 * (Dashboard!$D$12 / 365) * 'Lookups and Calculations'!$F$12</f>
        <v>0</v>
      </c>
    </row>
    <row r="9910" spans="1:14" x14ac:dyDescent="0.35">
      <c r="A9910" s="2">
        <v>9909</v>
      </c>
      <c r="B9910" s="11">
        <v>-0.96755127180419387</v>
      </c>
      <c r="C9910" s="11">
        <v>-0.24156582969940887</v>
      </c>
      <c r="D9910" s="3">
        <f>B9910*Dashboard!$D$11*Dashboard!$D$10*SQRT(Dashboard!$D$12/365)</f>
        <v>-240225.33902095832</v>
      </c>
      <c r="E9910" s="3">
        <f>IF(Dashboard!$I$3,C9910*Dashboard!$E$11*Dashboard!$E$10*SQRT(Dashboard!$D$12/365),0)</f>
        <v>-119952.78188660854</v>
      </c>
      <c r="F9910" s="3">
        <f>D9910+IF(Dashboard!$I$3,E9910,0)</f>
        <v>-360178.12090756686</v>
      </c>
      <c r="G9910" s="3">
        <f>IF(Dashboard!$I$4, ('Lookups and Calculations'!$F$9) / (1 - 'Lookups and Calculations'!$F$10), 'Lookups and Calculations'!$F$9)</f>
        <v>1951878.888340465</v>
      </c>
      <c r="H9910" s="12">
        <f t="shared" si="308"/>
        <v>0</v>
      </c>
      <c r="I9910" s="12">
        <f t="shared" si="309"/>
        <v>0</v>
      </c>
      <c r="J9910" s="13">
        <f>(1 - Dashboard!$I$9) * H9910 * Dashboard!$I$8 * 'Lookups and Calculations'!$F$12</f>
        <v>0</v>
      </c>
      <c r="K9910" s="12">
        <f>(1 - Dashboard!$I$11) * I9910 * Dashboard!$I$10 * 'Lookups and Calculations'!$F$12</f>
        <v>0</v>
      </c>
      <c r="L9910" s="12">
        <f>(H9910 - I9910) * Dashboard!$I$13 * (Dashboard!$D$12 / 365) * 'Lookups and Calculations'!$F$12</f>
        <v>0</v>
      </c>
      <c r="M9910" s="3">
        <f>(G9910*2) * Dashboard!$I$13 * (Dashboard!$D$12 / 365) * 'Lookups and Calculations'!$F$12</f>
        <v>1602.0878730267946</v>
      </c>
      <c r="N9910" s="12">
        <f>H9910 * Dashboard!$I$14 * Dashboard!$I$15 * (Dashboard!$D$12 / 365) * 'Lookups and Calculations'!$F$12</f>
        <v>0</v>
      </c>
    </row>
    <row r="9911" spans="1:14" x14ac:dyDescent="0.35">
      <c r="A9911" s="2">
        <v>9910</v>
      </c>
      <c r="B9911" s="11">
        <v>0.53285256689677307</v>
      </c>
      <c r="C9911" s="11">
        <v>-0.81033944033834415</v>
      </c>
      <c r="D9911" s="3">
        <f>B9911*Dashboard!$D$11*Dashboard!$D$10*SQRT(Dashboard!$D$12/365)</f>
        <v>132297.57663619699</v>
      </c>
      <c r="E9911" s="3">
        <f>IF(Dashboard!$I$3,C9911*Dashboard!$E$11*Dashboard!$E$10*SQRT(Dashboard!$D$12/365),0)</f>
        <v>-402385.01555445651</v>
      </c>
      <c r="F9911" s="3">
        <f>D9911+IF(Dashboard!$I$3,E9911,0)</f>
        <v>-270087.43891825952</v>
      </c>
      <c r="G9911" s="3">
        <f>IF(Dashboard!$I$4, ('Lookups and Calculations'!$F$9) / (1 - 'Lookups and Calculations'!$F$10), 'Lookups and Calculations'!$F$9)</f>
        <v>1951878.888340465</v>
      </c>
      <c r="H9911" s="12">
        <f t="shared" si="308"/>
        <v>0</v>
      </c>
      <c r="I9911" s="12">
        <f t="shared" si="309"/>
        <v>0</v>
      </c>
      <c r="J9911" s="13">
        <f>(1 - Dashboard!$I$9) * H9911 * Dashboard!$I$8 * 'Lookups and Calculations'!$F$12</f>
        <v>0</v>
      </c>
      <c r="K9911" s="12">
        <f>(1 - Dashboard!$I$11) * I9911 * Dashboard!$I$10 * 'Lookups and Calculations'!$F$12</f>
        <v>0</v>
      </c>
      <c r="L9911" s="12">
        <f>(H9911 - I9911) * Dashboard!$I$13 * (Dashboard!$D$12 / 365) * 'Lookups and Calculations'!$F$12</f>
        <v>0</v>
      </c>
      <c r="M9911" s="3">
        <f>(G9911*2) * Dashboard!$I$13 * (Dashboard!$D$12 / 365) * 'Lookups and Calculations'!$F$12</f>
        <v>1602.0878730267946</v>
      </c>
      <c r="N9911" s="12">
        <f>H9911 * Dashboard!$I$14 * Dashboard!$I$15 * (Dashboard!$D$12 / 365) * 'Lookups and Calculations'!$F$12</f>
        <v>0</v>
      </c>
    </row>
    <row r="9912" spans="1:14" x14ac:dyDescent="0.35">
      <c r="A9912" s="2">
        <v>9911</v>
      </c>
      <c r="B9912" s="11">
        <v>-0.93317275992590454</v>
      </c>
      <c r="C9912" s="11">
        <v>0.70773473521564523</v>
      </c>
      <c r="D9912" s="3">
        <f>B9912*Dashboard!$D$11*Dashboard!$D$10*SQRT(Dashboard!$D$12/365)</f>
        <v>-231689.78135940072</v>
      </c>
      <c r="E9912" s="3">
        <f>IF(Dashboard!$I$3,C9912*Dashboard!$E$11*Dashboard!$E$10*SQRT(Dashboard!$D$12/365),0)</f>
        <v>351435.26065974345</v>
      </c>
      <c r="F9912" s="3">
        <f>D9912+IF(Dashboard!$I$3,E9912,0)</f>
        <v>119745.47930034273</v>
      </c>
      <c r="G9912" s="3">
        <f>IF(Dashboard!$I$4, ('Lookups and Calculations'!$F$9) / (1 - 'Lookups and Calculations'!$F$10), 'Lookups and Calculations'!$F$9)</f>
        <v>1951878.888340465</v>
      </c>
      <c r="H9912" s="12">
        <f t="shared" si="308"/>
        <v>0</v>
      </c>
      <c r="I9912" s="12">
        <f t="shared" si="309"/>
        <v>0</v>
      </c>
      <c r="J9912" s="13">
        <f>(1 - Dashboard!$I$9) * H9912 * Dashboard!$I$8 * 'Lookups and Calculations'!$F$12</f>
        <v>0</v>
      </c>
      <c r="K9912" s="12">
        <f>(1 - Dashboard!$I$11) * I9912 * Dashboard!$I$10 * 'Lookups and Calculations'!$F$12</f>
        <v>0</v>
      </c>
      <c r="L9912" s="12">
        <f>(H9912 - I9912) * Dashboard!$I$13 * (Dashboard!$D$12 / 365) * 'Lookups and Calculations'!$F$12</f>
        <v>0</v>
      </c>
      <c r="M9912" s="3">
        <f>(G9912*2) * Dashboard!$I$13 * (Dashboard!$D$12 / 365) * 'Lookups and Calculations'!$F$12</f>
        <v>1602.0878730267946</v>
      </c>
      <c r="N9912" s="12">
        <f>H9912 * Dashboard!$I$14 * Dashboard!$I$15 * (Dashboard!$D$12 / 365) * 'Lookups and Calculations'!$F$12</f>
        <v>0</v>
      </c>
    </row>
    <row r="9913" spans="1:14" x14ac:dyDescent="0.35">
      <c r="A9913" s="2">
        <v>9912</v>
      </c>
      <c r="B9913" s="11">
        <v>0.64036351414657011</v>
      </c>
      <c r="C9913" s="11">
        <v>-1.7589353756505042</v>
      </c>
      <c r="D9913" s="3">
        <f>B9913*Dashboard!$D$11*Dashboard!$D$10*SQRT(Dashboard!$D$12/365)</f>
        <v>158990.58454614214</v>
      </c>
      <c r="E9913" s="3">
        <f>IF(Dashboard!$I$3,C9913*Dashboard!$E$11*Dashboard!$E$10*SQRT(Dashboard!$D$12/365),0)</f>
        <v>-873423.16473562527</v>
      </c>
      <c r="F9913" s="3">
        <f>D9913+IF(Dashboard!$I$3,E9913,0)</f>
        <v>-714432.58018948312</v>
      </c>
      <c r="G9913" s="3">
        <f>IF(Dashboard!$I$4, ('Lookups and Calculations'!$F$9) / (1 - 'Lookups and Calculations'!$F$10), 'Lookups and Calculations'!$F$9)</f>
        <v>1951878.888340465</v>
      </c>
      <c r="H9913" s="12">
        <f t="shared" si="308"/>
        <v>0</v>
      </c>
      <c r="I9913" s="12">
        <f t="shared" si="309"/>
        <v>0</v>
      </c>
      <c r="J9913" s="13">
        <f>(1 - Dashboard!$I$9) * H9913 * Dashboard!$I$8 * 'Lookups and Calculations'!$F$12</f>
        <v>0</v>
      </c>
      <c r="K9913" s="12">
        <f>(1 - Dashboard!$I$11) * I9913 * Dashboard!$I$10 * 'Lookups and Calculations'!$F$12</f>
        <v>0</v>
      </c>
      <c r="L9913" s="12">
        <f>(H9913 - I9913) * Dashboard!$I$13 * (Dashboard!$D$12 / 365) * 'Lookups and Calculations'!$F$12</f>
        <v>0</v>
      </c>
      <c r="M9913" s="3">
        <f>(G9913*2) * Dashboard!$I$13 * (Dashboard!$D$12 / 365) * 'Lookups and Calculations'!$F$12</f>
        <v>1602.0878730267946</v>
      </c>
      <c r="N9913" s="12">
        <f>H9913 * Dashboard!$I$14 * Dashboard!$I$15 * (Dashboard!$D$12 / 365) * 'Lookups and Calculations'!$F$12</f>
        <v>0</v>
      </c>
    </row>
    <row r="9914" spans="1:14" x14ac:dyDescent="0.35">
      <c r="A9914" s="2">
        <v>9913</v>
      </c>
      <c r="B9914" s="11">
        <v>-1.1853567078106917</v>
      </c>
      <c r="C9914" s="11">
        <v>1.1810714539675393</v>
      </c>
      <c r="D9914" s="3">
        <f>B9914*Dashboard!$D$11*Dashboard!$D$10*SQRT(Dashboard!$D$12/365)</f>
        <v>-294302.45744353347</v>
      </c>
      <c r="E9914" s="3">
        <f>IF(Dashboard!$I$3,C9914*Dashboard!$E$11*Dashboard!$E$10*SQRT(Dashboard!$D$12/365),0)</f>
        <v>586477.01409821759</v>
      </c>
      <c r="F9914" s="3">
        <f>D9914+IF(Dashboard!$I$3,E9914,0)</f>
        <v>292174.55665468413</v>
      </c>
      <c r="G9914" s="3">
        <f>IF(Dashboard!$I$4, ('Lookups and Calculations'!$F$9) / (1 - 'Lookups and Calculations'!$F$10), 'Lookups and Calculations'!$F$9)</f>
        <v>1951878.888340465</v>
      </c>
      <c r="H9914" s="12">
        <f t="shared" si="308"/>
        <v>0</v>
      </c>
      <c r="I9914" s="12">
        <f t="shared" si="309"/>
        <v>0</v>
      </c>
      <c r="J9914" s="13">
        <f>(1 - Dashboard!$I$9) * H9914 * Dashboard!$I$8 * 'Lookups and Calculations'!$F$12</f>
        <v>0</v>
      </c>
      <c r="K9914" s="12">
        <f>(1 - Dashboard!$I$11) * I9914 * Dashboard!$I$10 * 'Lookups and Calculations'!$F$12</f>
        <v>0</v>
      </c>
      <c r="L9914" s="12">
        <f>(H9914 - I9914) * Dashboard!$I$13 * (Dashboard!$D$12 / 365) * 'Lookups and Calculations'!$F$12</f>
        <v>0</v>
      </c>
      <c r="M9914" s="3">
        <f>(G9914*2) * Dashboard!$I$13 * (Dashboard!$D$12 / 365) * 'Lookups and Calculations'!$F$12</f>
        <v>1602.0878730267946</v>
      </c>
      <c r="N9914" s="12">
        <f>H9914 * Dashboard!$I$14 * Dashboard!$I$15 * (Dashboard!$D$12 / 365) * 'Lookups and Calculations'!$F$12</f>
        <v>0</v>
      </c>
    </row>
    <row r="9915" spans="1:14" x14ac:dyDescent="0.35">
      <c r="A9915" s="2">
        <v>9914</v>
      </c>
      <c r="B9915" s="11">
        <v>0.77648740098593683</v>
      </c>
      <c r="C9915" s="11">
        <v>1.6348393500628571</v>
      </c>
      <c r="D9915" s="3">
        <f>B9915*Dashboard!$D$11*Dashboard!$D$10*SQRT(Dashboard!$D$12/365)</f>
        <v>192787.66364445281</v>
      </c>
      <c r="E9915" s="3">
        <f>IF(Dashboard!$I$3,C9915*Dashboard!$E$11*Dashboard!$E$10*SQRT(Dashboard!$D$12/365),0)</f>
        <v>811801.60381853313</v>
      </c>
      <c r="F9915" s="3">
        <f>D9915+IF(Dashboard!$I$3,E9915,0)</f>
        <v>1004589.2674629859</v>
      </c>
      <c r="G9915" s="3">
        <f>IF(Dashboard!$I$4, ('Lookups and Calculations'!$F$9) / (1 - 'Lookups and Calculations'!$F$10), 'Lookups and Calculations'!$F$9)</f>
        <v>1951878.888340465</v>
      </c>
      <c r="H9915" s="12">
        <f t="shared" si="308"/>
        <v>0</v>
      </c>
      <c r="I9915" s="12">
        <f t="shared" si="309"/>
        <v>0</v>
      </c>
      <c r="J9915" s="13">
        <f>(1 - Dashboard!$I$9) * H9915 * Dashboard!$I$8 * 'Lookups and Calculations'!$F$12</f>
        <v>0</v>
      </c>
      <c r="K9915" s="12">
        <f>(1 - Dashboard!$I$11) * I9915 * Dashboard!$I$10 * 'Lookups and Calculations'!$F$12</f>
        <v>0</v>
      </c>
      <c r="L9915" s="12">
        <f>(H9915 - I9915) * Dashboard!$I$13 * (Dashboard!$D$12 / 365) * 'Lookups and Calculations'!$F$12</f>
        <v>0</v>
      </c>
      <c r="M9915" s="3">
        <f>(G9915*2) * Dashboard!$I$13 * (Dashboard!$D$12 / 365) * 'Lookups and Calculations'!$F$12</f>
        <v>1602.0878730267946</v>
      </c>
      <c r="N9915" s="12">
        <f>H9915 * Dashboard!$I$14 * Dashboard!$I$15 * (Dashboard!$D$12 / 365) * 'Lookups and Calculations'!$F$12</f>
        <v>0</v>
      </c>
    </row>
    <row r="9916" spans="1:14" x14ac:dyDescent="0.35">
      <c r="A9916" s="2">
        <v>9915</v>
      </c>
      <c r="B9916" s="11">
        <v>7.4802776632948445E-2</v>
      </c>
      <c r="C9916" s="11">
        <v>-6.7787193936982876E-2</v>
      </c>
      <c r="D9916" s="3">
        <f>B9916*Dashboard!$D$11*Dashboard!$D$10*SQRT(Dashboard!$D$12/365)</f>
        <v>18572.16552757072</v>
      </c>
      <c r="E9916" s="3">
        <f>IF(Dashboard!$I$3,C9916*Dashboard!$E$11*Dashboard!$E$10*SQRT(Dashboard!$D$12/365),0)</f>
        <v>-33660.64852444666</v>
      </c>
      <c r="F9916" s="3">
        <f>D9916+IF(Dashboard!$I$3,E9916,0)</f>
        <v>-15088.48299687594</v>
      </c>
      <c r="G9916" s="3">
        <f>IF(Dashboard!$I$4, ('Lookups and Calculations'!$F$9) / (1 - 'Lookups and Calculations'!$F$10), 'Lookups and Calculations'!$F$9)</f>
        <v>1951878.888340465</v>
      </c>
      <c r="H9916" s="12">
        <f t="shared" si="308"/>
        <v>0</v>
      </c>
      <c r="I9916" s="12">
        <f t="shared" si="309"/>
        <v>0</v>
      </c>
      <c r="J9916" s="13">
        <f>(1 - Dashboard!$I$9) * H9916 * Dashboard!$I$8 * 'Lookups and Calculations'!$F$12</f>
        <v>0</v>
      </c>
      <c r="K9916" s="12">
        <f>(1 - Dashboard!$I$11) * I9916 * Dashboard!$I$10 * 'Lookups and Calculations'!$F$12</f>
        <v>0</v>
      </c>
      <c r="L9916" s="12">
        <f>(H9916 - I9916) * Dashboard!$I$13 * (Dashboard!$D$12 / 365) * 'Lookups and Calculations'!$F$12</f>
        <v>0</v>
      </c>
      <c r="M9916" s="3">
        <f>(G9916*2) * Dashboard!$I$13 * (Dashboard!$D$12 / 365) * 'Lookups and Calculations'!$F$12</f>
        <v>1602.0878730267946</v>
      </c>
      <c r="N9916" s="12">
        <f>H9916 * Dashboard!$I$14 * Dashboard!$I$15 * (Dashboard!$D$12 / 365) * 'Lookups and Calculations'!$F$12</f>
        <v>0</v>
      </c>
    </row>
    <row r="9917" spans="1:14" x14ac:dyDescent="0.35">
      <c r="A9917" s="2">
        <v>9916</v>
      </c>
      <c r="B9917" s="11">
        <v>0.75141181114880906</v>
      </c>
      <c r="C9917" s="11">
        <v>1.3911316002618743</v>
      </c>
      <c r="D9917" s="3">
        <f>B9917*Dashboard!$D$11*Dashboard!$D$10*SQRT(Dashboard!$D$12/365)</f>
        <v>186561.85190163742</v>
      </c>
      <c r="E9917" s="3">
        <f>IF(Dashboard!$I$3,C9917*Dashboard!$E$11*Dashboard!$E$10*SQRT(Dashboard!$D$12/365),0)</f>
        <v>690785.22251853754</v>
      </c>
      <c r="F9917" s="3">
        <f>D9917+IF(Dashboard!$I$3,E9917,0)</f>
        <v>877347.07442017493</v>
      </c>
      <c r="G9917" s="3">
        <f>IF(Dashboard!$I$4, ('Lookups and Calculations'!$F$9) / (1 - 'Lookups and Calculations'!$F$10), 'Lookups and Calculations'!$F$9)</f>
        <v>1951878.888340465</v>
      </c>
      <c r="H9917" s="12">
        <f t="shared" si="308"/>
        <v>0</v>
      </c>
      <c r="I9917" s="12">
        <f t="shared" si="309"/>
        <v>0</v>
      </c>
      <c r="J9917" s="13">
        <f>(1 - Dashboard!$I$9) * H9917 * Dashboard!$I$8 * 'Lookups and Calculations'!$F$12</f>
        <v>0</v>
      </c>
      <c r="K9917" s="12">
        <f>(1 - Dashboard!$I$11) * I9917 * Dashboard!$I$10 * 'Lookups and Calculations'!$F$12</f>
        <v>0</v>
      </c>
      <c r="L9917" s="12">
        <f>(H9917 - I9917) * Dashboard!$I$13 * (Dashboard!$D$12 / 365) * 'Lookups and Calculations'!$F$12</f>
        <v>0</v>
      </c>
      <c r="M9917" s="3">
        <f>(G9917*2) * Dashboard!$I$13 * (Dashboard!$D$12 / 365) * 'Lookups and Calculations'!$F$12</f>
        <v>1602.0878730267946</v>
      </c>
      <c r="N9917" s="12">
        <f>H9917 * Dashboard!$I$14 * Dashboard!$I$15 * (Dashboard!$D$12 / 365) * 'Lookups and Calculations'!$F$12</f>
        <v>0</v>
      </c>
    </row>
    <row r="9918" spans="1:14" x14ac:dyDescent="0.35">
      <c r="A9918" s="2">
        <v>9917</v>
      </c>
      <c r="B9918" s="11">
        <v>-1.8334375170919894</v>
      </c>
      <c r="C9918" s="11">
        <v>2.0772900024170036</v>
      </c>
      <c r="D9918" s="3">
        <f>B9918*Dashboard!$D$11*Dashboard!$D$10*SQRT(Dashboard!$D$12/365)</f>
        <v>-455209.10565895046</v>
      </c>
      <c r="E9918" s="3">
        <f>IF(Dashboard!$I$3,C9918*Dashboard!$E$11*Dashboard!$E$10*SQRT(Dashboard!$D$12/365),0)</f>
        <v>1031506.4630010837</v>
      </c>
      <c r="F9918" s="3">
        <f>D9918+IF(Dashboard!$I$3,E9918,0)</f>
        <v>576297.3573421333</v>
      </c>
      <c r="G9918" s="3">
        <f>IF(Dashboard!$I$4, ('Lookups and Calculations'!$F$9) / (1 - 'Lookups and Calculations'!$F$10), 'Lookups and Calculations'!$F$9)</f>
        <v>1951878.888340465</v>
      </c>
      <c r="H9918" s="12">
        <f t="shared" si="308"/>
        <v>0</v>
      </c>
      <c r="I9918" s="12">
        <f t="shared" si="309"/>
        <v>0</v>
      </c>
      <c r="J9918" s="13">
        <f>(1 - Dashboard!$I$9) * H9918 * Dashboard!$I$8 * 'Lookups and Calculations'!$F$12</f>
        <v>0</v>
      </c>
      <c r="K9918" s="12">
        <f>(1 - Dashboard!$I$11) * I9918 * Dashboard!$I$10 * 'Lookups and Calculations'!$F$12</f>
        <v>0</v>
      </c>
      <c r="L9918" s="12">
        <f>(H9918 - I9918) * Dashboard!$I$13 * (Dashboard!$D$12 / 365) * 'Lookups and Calculations'!$F$12</f>
        <v>0</v>
      </c>
      <c r="M9918" s="3">
        <f>(G9918*2) * Dashboard!$I$13 * (Dashboard!$D$12 / 365) * 'Lookups and Calculations'!$F$12</f>
        <v>1602.0878730267946</v>
      </c>
      <c r="N9918" s="12">
        <f>H9918 * Dashboard!$I$14 * Dashboard!$I$15 * (Dashboard!$D$12 / 365) * 'Lookups and Calculations'!$F$12</f>
        <v>0</v>
      </c>
    </row>
    <row r="9919" spans="1:14" x14ac:dyDescent="0.35">
      <c r="A9919" s="2">
        <v>9918</v>
      </c>
      <c r="B9919" s="11">
        <v>-0.14337795487446781</v>
      </c>
      <c r="C9919" s="11">
        <v>0.20061930032595596</v>
      </c>
      <c r="D9919" s="3">
        <f>B9919*Dashboard!$D$11*Dashboard!$D$10*SQRT(Dashboard!$D$12/365)</f>
        <v>-35598.131924962239</v>
      </c>
      <c r="E9919" s="3">
        <f>IF(Dashboard!$I$3,C9919*Dashboard!$E$11*Dashboard!$E$10*SQRT(Dashboard!$D$12/365),0)</f>
        <v>99620.228590228886</v>
      </c>
      <c r="F9919" s="3">
        <f>D9919+IF(Dashboard!$I$3,E9919,0)</f>
        <v>64022.096665266647</v>
      </c>
      <c r="G9919" s="3">
        <f>IF(Dashboard!$I$4, ('Lookups and Calculations'!$F$9) / (1 - 'Lookups and Calculations'!$F$10), 'Lookups and Calculations'!$F$9)</f>
        <v>1951878.888340465</v>
      </c>
      <c r="H9919" s="12">
        <f t="shared" si="308"/>
        <v>0</v>
      </c>
      <c r="I9919" s="12">
        <f t="shared" si="309"/>
        <v>0</v>
      </c>
      <c r="J9919" s="13">
        <f>(1 - Dashboard!$I$9) * H9919 * Dashboard!$I$8 * 'Lookups and Calculations'!$F$12</f>
        <v>0</v>
      </c>
      <c r="K9919" s="12">
        <f>(1 - Dashboard!$I$11) * I9919 * Dashboard!$I$10 * 'Lookups and Calculations'!$F$12</f>
        <v>0</v>
      </c>
      <c r="L9919" s="12">
        <f>(H9919 - I9919) * Dashboard!$I$13 * (Dashboard!$D$12 / 365) * 'Lookups and Calculations'!$F$12</f>
        <v>0</v>
      </c>
      <c r="M9919" s="3">
        <f>(G9919*2) * Dashboard!$I$13 * (Dashboard!$D$12 / 365) * 'Lookups and Calculations'!$F$12</f>
        <v>1602.0878730267946</v>
      </c>
      <c r="N9919" s="12">
        <f>H9919 * Dashboard!$I$14 * Dashboard!$I$15 * (Dashboard!$D$12 / 365) * 'Lookups and Calculations'!$F$12</f>
        <v>0</v>
      </c>
    </row>
    <row r="9920" spans="1:14" x14ac:dyDescent="0.35">
      <c r="A9920" s="2">
        <v>9919</v>
      </c>
      <c r="B9920" s="11">
        <v>-0.55041751487713619</v>
      </c>
      <c r="C9920" s="11">
        <v>0.61545972144251915</v>
      </c>
      <c r="D9920" s="3">
        <f>B9920*Dashboard!$D$11*Dashboard!$D$10*SQRT(Dashboard!$D$12/365)</f>
        <v>-136658.63295065981</v>
      </c>
      <c r="E9920" s="3">
        <f>IF(Dashboard!$I$3,C9920*Dashboard!$E$11*Dashboard!$E$10*SQRT(Dashboard!$D$12/365),0)</f>
        <v>305614.85379804118</v>
      </c>
      <c r="F9920" s="3">
        <f>D9920+IF(Dashboard!$I$3,E9920,0)</f>
        <v>168956.22084738137</v>
      </c>
      <c r="G9920" s="3">
        <f>IF(Dashboard!$I$4, ('Lookups and Calculations'!$F$9) / (1 - 'Lookups and Calculations'!$F$10), 'Lookups and Calculations'!$F$9)</f>
        <v>1951878.888340465</v>
      </c>
      <c r="H9920" s="12">
        <f t="shared" si="308"/>
        <v>0</v>
      </c>
      <c r="I9920" s="12">
        <f t="shared" si="309"/>
        <v>0</v>
      </c>
      <c r="J9920" s="13">
        <f>(1 - Dashboard!$I$9) * H9920 * Dashboard!$I$8 * 'Lookups and Calculations'!$F$12</f>
        <v>0</v>
      </c>
      <c r="K9920" s="12">
        <f>(1 - Dashboard!$I$11) * I9920 * Dashboard!$I$10 * 'Lookups and Calculations'!$F$12</f>
        <v>0</v>
      </c>
      <c r="L9920" s="12">
        <f>(H9920 - I9920) * Dashboard!$I$13 * (Dashboard!$D$12 / 365) * 'Lookups and Calculations'!$F$12</f>
        <v>0</v>
      </c>
      <c r="M9920" s="3">
        <f>(G9920*2) * Dashboard!$I$13 * (Dashboard!$D$12 / 365) * 'Lookups and Calculations'!$F$12</f>
        <v>1602.0878730267946</v>
      </c>
      <c r="N9920" s="12">
        <f>H9920 * Dashboard!$I$14 * Dashboard!$I$15 * (Dashboard!$D$12 / 365) * 'Lookups and Calculations'!$F$12</f>
        <v>0</v>
      </c>
    </row>
    <row r="9921" spans="1:14" x14ac:dyDescent="0.35">
      <c r="A9921" s="2">
        <v>9920</v>
      </c>
      <c r="B9921" s="11">
        <v>1.1532453477088525</v>
      </c>
      <c r="C9921" s="11">
        <v>-3.4975465996584937E-2</v>
      </c>
      <c r="D9921" s="3">
        <f>B9921*Dashboard!$D$11*Dashboard!$D$10*SQRT(Dashboard!$D$12/365)</f>
        <v>286329.79223013949</v>
      </c>
      <c r="E9921" s="3">
        <f>IF(Dashboard!$I$3,C9921*Dashboard!$E$11*Dashboard!$E$10*SQRT(Dashboard!$D$12/365),0)</f>
        <v>-17367.540969231348</v>
      </c>
      <c r="F9921" s="3">
        <f>D9921+IF(Dashboard!$I$3,E9921,0)</f>
        <v>268962.25126090815</v>
      </c>
      <c r="G9921" s="3">
        <f>IF(Dashboard!$I$4, ('Lookups and Calculations'!$F$9) / (1 - 'Lookups and Calculations'!$F$10), 'Lookups and Calculations'!$F$9)</f>
        <v>1951878.888340465</v>
      </c>
      <c r="H9921" s="12">
        <f t="shared" si="308"/>
        <v>0</v>
      </c>
      <c r="I9921" s="12">
        <f t="shared" si="309"/>
        <v>0</v>
      </c>
      <c r="J9921" s="13">
        <f>(1 - Dashboard!$I$9) * H9921 * Dashboard!$I$8 * 'Lookups and Calculations'!$F$12</f>
        <v>0</v>
      </c>
      <c r="K9921" s="12">
        <f>(1 - Dashboard!$I$11) * I9921 * Dashboard!$I$10 * 'Lookups and Calculations'!$F$12</f>
        <v>0</v>
      </c>
      <c r="L9921" s="12">
        <f>(H9921 - I9921) * Dashboard!$I$13 * (Dashboard!$D$12 / 365) * 'Lookups and Calculations'!$F$12</f>
        <v>0</v>
      </c>
      <c r="M9921" s="3">
        <f>(G9921*2) * Dashboard!$I$13 * (Dashboard!$D$12 / 365) * 'Lookups and Calculations'!$F$12</f>
        <v>1602.0878730267946</v>
      </c>
      <c r="N9921" s="12">
        <f>H9921 * Dashboard!$I$14 * Dashboard!$I$15 * (Dashboard!$D$12 / 365) * 'Lookups and Calculations'!$F$12</f>
        <v>0</v>
      </c>
    </row>
    <row r="9922" spans="1:14" x14ac:dyDescent="0.35">
      <c r="A9922" s="2">
        <v>9921</v>
      </c>
      <c r="B9922" s="11">
        <v>-0.81220831252660652</v>
      </c>
      <c r="C9922" s="11">
        <v>-0.47322273766262907</v>
      </c>
      <c r="D9922" s="3">
        <f>B9922*Dashboard!$D$11*Dashboard!$D$10*SQRT(Dashboard!$D$12/365)</f>
        <v>-201656.51466564357</v>
      </c>
      <c r="E9922" s="3">
        <f>IF(Dashboard!$I$3,C9922*Dashboard!$E$11*Dashboard!$E$10*SQRT(Dashboard!$D$12/365),0)</f>
        <v>-234985.15458607528</v>
      </c>
      <c r="F9922" s="3">
        <f>D9922+IF(Dashboard!$I$3,E9922,0)</f>
        <v>-436641.66925171885</v>
      </c>
      <c r="G9922" s="3">
        <f>IF(Dashboard!$I$4, ('Lookups and Calculations'!$F$9) / (1 - 'Lookups and Calculations'!$F$10), 'Lookups and Calculations'!$F$9)</f>
        <v>1951878.888340465</v>
      </c>
      <c r="H9922" s="12">
        <f t="shared" si="308"/>
        <v>0</v>
      </c>
      <c r="I9922" s="12">
        <f t="shared" si="309"/>
        <v>0</v>
      </c>
      <c r="J9922" s="13">
        <f>(1 - Dashboard!$I$9) * H9922 * Dashboard!$I$8 * 'Lookups and Calculations'!$F$12</f>
        <v>0</v>
      </c>
      <c r="K9922" s="12">
        <f>(1 - Dashboard!$I$11) * I9922 * Dashboard!$I$10 * 'Lookups and Calculations'!$F$12</f>
        <v>0</v>
      </c>
      <c r="L9922" s="12">
        <f>(H9922 - I9922) * Dashboard!$I$13 * (Dashboard!$D$12 / 365) * 'Lookups and Calculations'!$F$12</f>
        <v>0</v>
      </c>
      <c r="M9922" s="3">
        <f>(G9922*2) * Dashboard!$I$13 * (Dashboard!$D$12 / 365) * 'Lookups and Calculations'!$F$12</f>
        <v>1602.0878730267946</v>
      </c>
      <c r="N9922" s="12">
        <f>H9922 * Dashboard!$I$14 * Dashboard!$I$15 * (Dashboard!$D$12 / 365) * 'Lookups and Calculations'!$F$12</f>
        <v>0</v>
      </c>
    </row>
    <row r="9923" spans="1:14" x14ac:dyDescent="0.35">
      <c r="A9923" s="2">
        <v>9922</v>
      </c>
      <c r="B9923" s="11">
        <v>-0.39396616588576117</v>
      </c>
      <c r="C9923" s="11">
        <v>0.31713135722429292</v>
      </c>
      <c r="D9923" s="3">
        <f>B9923*Dashboard!$D$11*Dashboard!$D$10*SQRT(Dashboard!$D$12/365)</f>
        <v>-97814.615639145981</v>
      </c>
      <c r="E9923" s="3">
        <f>IF(Dashboard!$I$3,C9923*Dashboard!$E$11*Dashboard!$E$10*SQRT(Dashboard!$D$12/365),0)</f>
        <v>157475.86721957155</v>
      </c>
      <c r="F9923" s="3">
        <f>D9923+IF(Dashboard!$I$3,E9923,0)</f>
        <v>59661.251580425567</v>
      </c>
      <c r="G9923" s="3">
        <f>IF(Dashboard!$I$4, ('Lookups and Calculations'!$F$9) / (1 - 'Lookups and Calculations'!$F$10), 'Lookups and Calculations'!$F$9)</f>
        <v>1951878.888340465</v>
      </c>
      <c r="H9923" s="12">
        <f t="shared" ref="H9923:H9986" si="310">MAX(0,F9923-G9923)</f>
        <v>0</v>
      </c>
      <c r="I9923" s="12">
        <f t="shared" ref="I9923:I9986" si="311">MAX(0,-F9923-G9923)</f>
        <v>0</v>
      </c>
      <c r="J9923" s="13">
        <f>(1 - Dashboard!$I$9) * H9923 * Dashboard!$I$8 * 'Lookups and Calculations'!$F$12</f>
        <v>0</v>
      </c>
      <c r="K9923" s="12">
        <f>(1 - Dashboard!$I$11) * I9923 * Dashboard!$I$10 * 'Lookups and Calculations'!$F$12</f>
        <v>0</v>
      </c>
      <c r="L9923" s="12">
        <f>(H9923 - I9923) * Dashboard!$I$13 * (Dashboard!$D$12 / 365) * 'Lookups and Calculations'!$F$12</f>
        <v>0</v>
      </c>
      <c r="M9923" s="3">
        <f>(G9923*2) * Dashboard!$I$13 * (Dashboard!$D$12 / 365) * 'Lookups and Calculations'!$F$12</f>
        <v>1602.0878730267946</v>
      </c>
      <c r="N9923" s="12">
        <f>H9923 * Dashboard!$I$14 * Dashboard!$I$15 * (Dashboard!$D$12 / 365) * 'Lookups and Calculations'!$F$12</f>
        <v>0</v>
      </c>
    </row>
    <row r="9924" spans="1:14" x14ac:dyDescent="0.35">
      <c r="A9924" s="2">
        <v>9923</v>
      </c>
      <c r="B9924" s="11">
        <v>-0.28663723415665365</v>
      </c>
      <c r="C9924" s="11">
        <v>-0.67616567808766526</v>
      </c>
      <c r="D9924" s="3">
        <f>B9924*Dashboard!$D$11*Dashboard!$D$10*SQRT(Dashboard!$D$12/365)</f>
        <v>-71166.798864222699</v>
      </c>
      <c r="E9924" s="3">
        <f>IF(Dashboard!$I$3,C9924*Dashboard!$E$11*Dashboard!$E$10*SQRT(Dashboard!$D$12/365),0)</f>
        <v>-335759.21811369894</v>
      </c>
      <c r="F9924" s="3">
        <f>D9924+IF(Dashboard!$I$3,E9924,0)</f>
        <v>-406926.01697792165</v>
      </c>
      <c r="G9924" s="3">
        <f>IF(Dashboard!$I$4, ('Lookups and Calculations'!$F$9) / (1 - 'Lookups and Calculations'!$F$10), 'Lookups and Calculations'!$F$9)</f>
        <v>1951878.888340465</v>
      </c>
      <c r="H9924" s="12">
        <f t="shared" si="310"/>
        <v>0</v>
      </c>
      <c r="I9924" s="12">
        <f t="shared" si="311"/>
        <v>0</v>
      </c>
      <c r="J9924" s="13">
        <f>(1 - Dashboard!$I$9) * H9924 * Dashboard!$I$8 * 'Lookups and Calculations'!$F$12</f>
        <v>0</v>
      </c>
      <c r="K9924" s="12">
        <f>(1 - Dashboard!$I$11) * I9924 * Dashboard!$I$10 * 'Lookups and Calculations'!$F$12</f>
        <v>0</v>
      </c>
      <c r="L9924" s="12">
        <f>(H9924 - I9924) * Dashboard!$I$13 * (Dashboard!$D$12 / 365) * 'Lookups and Calculations'!$F$12</f>
        <v>0</v>
      </c>
      <c r="M9924" s="3">
        <f>(G9924*2) * Dashboard!$I$13 * (Dashboard!$D$12 / 365) * 'Lookups and Calculations'!$F$12</f>
        <v>1602.0878730267946</v>
      </c>
      <c r="N9924" s="12">
        <f>H9924 * Dashboard!$I$14 * Dashboard!$I$15 * (Dashboard!$D$12 / 365) * 'Lookups and Calculations'!$F$12</f>
        <v>0</v>
      </c>
    </row>
    <row r="9925" spans="1:14" x14ac:dyDescent="0.35">
      <c r="A9925" s="2">
        <v>9924</v>
      </c>
      <c r="B9925" s="11">
        <v>-0.25741684642620888</v>
      </c>
      <c r="C9925" s="11">
        <v>-0.90886851939505431</v>
      </c>
      <c r="D9925" s="3">
        <f>B9925*Dashboard!$D$11*Dashboard!$D$10*SQRT(Dashboard!$D$12/365)</f>
        <v>-63911.909378334567</v>
      </c>
      <c r="E9925" s="3">
        <f>IF(Dashboard!$I$3,C9925*Dashboard!$E$11*Dashboard!$E$10*SQRT(Dashboard!$D$12/365),0)</f>
        <v>-451310.96316999744</v>
      </c>
      <c r="F9925" s="3">
        <f>D9925+IF(Dashboard!$I$3,E9925,0)</f>
        <v>-515222.87254833203</v>
      </c>
      <c r="G9925" s="3">
        <f>IF(Dashboard!$I$4, ('Lookups and Calculations'!$F$9) / (1 - 'Lookups and Calculations'!$F$10), 'Lookups and Calculations'!$F$9)</f>
        <v>1951878.888340465</v>
      </c>
      <c r="H9925" s="12">
        <f t="shared" si="310"/>
        <v>0</v>
      </c>
      <c r="I9925" s="12">
        <f t="shared" si="311"/>
        <v>0</v>
      </c>
      <c r="J9925" s="13">
        <f>(1 - Dashboard!$I$9) * H9925 * Dashboard!$I$8 * 'Lookups and Calculations'!$F$12</f>
        <v>0</v>
      </c>
      <c r="K9925" s="12">
        <f>(1 - Dashboard!$I$11) * I9925 * Dashboard!$I$10 * 'Lookups and Calculations'!$F$12</f>
        <v>0</v>
      </c>
      <c r="L9925" s="12">
        <f>(H9925 - I9925) * Dashboard!$I$13 * (Dashboard!$D$12 / 365) * 'Lookups and Calculations'!$F$12</f>
        <v>0</v>
      </c>
      <c r="M9925" s="3">
        <f>(G9925*2) * Dashboard!$I$13 * (Dashboard!$D$12 / 365) * 'Lookups and Calculations'!$F$12</f>
        <v>1602.0878730267946</v>
      </c>
      <c r="N9925" s="12">
        <f>H9925 * Dashboard!$I$14 * Dashboard!$I$15 * (Dashboard!$D$12 / 365) * 'Lookups and Calculations'!$F$12</f>
        <v>0</v>
      </c>
    </row>
    <row r="9926" spans="1:14" x14ac:dyDescent="0.35">
      <c r="A9926" s="2">
        <v>9925</v>
      </c>
      <c r="B9926" s="11">
        <v>0.9497299005008909</v>
      </c>
      <c r="C9926" s="11">
        <v>0.96949546785286111</v>
      </c>
      <c r="D9926" s="3">
        <f>B9926*Dashboard!$D$11*Dashboard!$D$10*SQRT(Dashboard!$D$12/365)</f>
        <v>235800.61747088347</v>
      </c>
      <c r="E9926" s="3">
        <f>IF(Dashboard!$I$3,C9926*Dashboard!$E$11*Dashboard!$E$10*SQRT(Dashboard!$D$12/365),0)</f>
        <v>481416.09490100137</v>
      </c>
      <c r="F9926" s="3">
        <f>D9926+IF(Dashboard!$I$3,E9926,0)</f>
        <v>717216.71237188485</v>
      </c>
      <c r="G9926" s="3">
        <f>IF(Dashboard!$I$4, ('Lookups and Calculations'!$F$9) / (1 - 'Lookups and Calculations'!$F$10), 'Lookups and Calculations'!$F$9)</f>
        <v>1951878.888340465</v>
      </c>
      <c r="H9926" s="12">
        <f t="shared" si="310"/>
        <v>0</v>
      </c>
      <c r="I9926" s="12">
        <f t="shared" si="311"/>
        <v>0</v>
      </c>
      <c r="J9926" s="13">
        <f>(1 - Dashboard!$I$9) * H9926 * Dashboard!$I$8 * 'Lookups and Calculations'!$F$12</f>
        <v>0</v>
      </c>
      <c r="K9926" s="12">
        <f>(1 - Dashboard!$I$11) * I9926 * Dashboard!$I$10 * 'Lookups and Calculations'!$F$12</f>
        <v>0</v>
      </c>
      <c r="L9926" s="12">
        <f>(H9926 - I9926) * Dashboard!$I$13 * (Dashboard!$D$12 / 365) * 'Lookups and Calculations'!$F$12</f>
        <v>0</v>
      </c>
      <c r="M9926" s="3">
        <f>(G9926*2) * Dashboard!$I$13 * (Dashboard!$D$12 / 365) * 'Lookups and Calculations'!$F$12</f>
        <v>1602.0878730267946</v>
      </c>
      <c r="N9926" s="12">
        <f>H9926 * Dashboard!$I$14 * Dashboard!$I$15 * (Dashboard!$D$12 / 365) * 'Lookups and Calculations'!$F$12</f>
        <v>0</v>
      </c>
    </row>
    <row r="9927" spans="1:14" x14ac:dyDescent="0.35">
      <c r="A9927" s="2">
        <v>9926</v>
      </c>
      <c r="B9927" s="11">
        <v>-0.96605924776426344</v>
      </c>
      <c r="C9927" s="11">
        <v>0.15296716678630629</v>
      </c>
      <c r="D9927" s="3">
        <f>B9927*Dashboard!$D$11*Dashboard!$D$10*SQRT(Dashboard!$D$12/365)</f>
        <v>-239854.89665654351</v>
      </c>
      <c r="E9927" s="3">
        <f>IF(Dashboard!$I$3,C9927*Dashboard!$E$11*Dashboard!$E$10*SQRT(Dashboard!$D$12/365),0)</f>
        <v>75957.916797100581</v>
      </c>
      <c r="F9927" s="3">
        <f>D9927+IF(Dashboard!$I$3,E9927,0)</f>
        <v>-163896.97985944292</v>
      </c>
      <c r="G9927" s="3">
        <f>IF(Dashboard!$I$4, ('Lookups and Calculations'!$F$9) / (1 - 'Lookups and Calculations'!$F$10), 'Lookups and Calculations'!$F$9)</f>
        <v>1951878.888340465</v>
      </c>
      <c r="H9927" s="12">
        <f t="shared" si="310"/>
        <v>0</v>
      </c>
      <c r="I9927" s="12">
        <f t="shared" si="311"/>
        <v>0</v>
      </c>
      <c r="J9927" s="13">
        <f>(1 - Dashboard!$I$9) * H9927 * Dashboard!$I$8 * 'Lookups and Calculations'!$F$12</f>
        <v>0</v>
      </c>
      <c r="K9927" s="12">
        <f>(1 - Dashboard!$I$11) * I9927 * Dashboard!$I$10 * 'Lookups and Calculations'!$F$12</f>
        <v>0</v>
      </c>
      <c r="L9927" s="12">
        <f>(H9927 - I9927) * Dashboard!$I$13 * (Dashboard!$D$12 / 365) * 'Lookups and Calculations'!$F$12</f>
        <v>0</v>
      </c>
      <c r="M9927" s="3">
        <f>(G9927*2) * Dashboard!$I$13 * (Dashboard!$D$12 / 365) * 'Lookups and Calculations'!$F$12</f>
        <v>1602.0878730267946</v>
      </c>
      <c r="N9927" s="12">
        <f>H9927 * Dashboard!$I$14 * Dashboard!$I$15 * (Dashboard!$D$12 / 365) * 'Lookups and Calculations'!$F$12</f>
        <v>0</v>
      </c>
    </row>
    <row r="9928" spans="1:14" x14ac:dyDescent="0.35">
      <c r="A9928" s="2">
        <v>9927</v>
      </c>
      <c r="B9928" s="11">
        <v>1.2117577380643447</v>
      </c>
      <c r="C9928" s="11">
        <v>-0.46151527009644011</v>
      </c>
      <c r="D9928" s="3">
        <f>B9928*Dashboard!$D$11*Dashboard!$D$10*SQRT(Dashboard!$D$12/365)</f>
        <v>300857.35187446122</v>
      </c>
      <c r="E9928" s="3">
        <f>IF(Dashboard!$I$3,C9928*Dashboard!$E$11*Dashboard!$E$10*SQRT(Dashboard!$D$12/365),0)</f>
        <v>-229171.65312703571</v>
      </c>
      <c r="F9928" s="3">
        <f>D9928+IF(Dashboard!$I$3,E9928,0)</f>
        <v>71685.698747425515</v>
      </c>
      <c r="G9928" s="3">
        <f>IF(Dashboard!$I$4, ('Lookups and Calculations'!$F$9) / (1 - 'Lookups and Calculations'!$F$10), 'Lookups and Calculations'!$F$9)</f>
        <v>1951878.888340465</v>
      </c>
      <c r="H9928" s="12">
        <f t="shared" si="310"/>
        <v>0</v>
      </c>
      <c r="I9928" s="12">
        <f t="shared" si="311"/>
        <v>0</v>
      </c>
      <c r="J9928" s="13">
        <f>(1 - Dashboard!$I$9) * H9928 * Dashboard!$I$8 * 'Lookups and Calculations'!$F$12</f>
        <v>0</v>
      </c>
      <c r="K9928" s="12">
        <f>(1 - Dashboard!$I$11) * I9928 * Dashboard!$I$10 * 'Lookups and Calculations'!$F$12</f>
        <v>0</v>
      </c>
      <c r="L9928" s="12">
        <f>(H9928 - I9928) * Dashboard!$I$13 * (Dashboard!$D$12 / 365) * 'Lookups and Calculations'!$F$12</f>
        <v>0</v>
      </c>
      <c r="M9928" s="3">
        <f>(G9928*2) * Dashboard!$I$13 * (Dashboard!$D$12 / 365) * 'Lookups and Calculations'!$F$12</f>
        <v>1602.0878730267946</v>
      </c>
      <c r="N9928" s="12">
        <f>H9928 * Dashboard!$I$14 * Dashboard!$I$15 * (Dashboard!$D$12 / 365) * 'Lookups and Calculations'!$F$12</f>
        <v>0</v>
      </c>
    </row>
    <row r="9929" spans="1:14" x14ac:dyDescent="0.35">
      <c r="A9929" s="2">
        <v>9928</v>
      </c>
      <c r="B9929" s="11">
        <v>1.7734935468376656</v>
      </c>
      <c r="C9929" s="11">
        <v>0.37454581723807706</v>
      </c>
      <c r="D9929" s="3">
        <f>B9929*Dashboard!$D$11*Dashboard!$D$10*SQRT(Dashboard!$D$12/365)</f>
        <v>440326.11082834541</v>
      </c>
      <c r="E9929" s="3">
        <f>IF(Dashboard!$I$3,C9929*Dashboard!$E$11*Dashboard!$E$10*SQRT(Dashboard!$D$12/365),0)</f>
        <v>185985.79433857132</v>
      </c>
      <c r="F9929" s="3">
        <f>D9929+IF(Dashboard!$I$3,E9929,0)</f>
        <v>626311.90516691678</v>
      </c>
      <c r="G9929" s="3">
        <f>IF(Dashboard!$I$4, ('Lookups and Calculations'!$F$9) / (1 - 'Lookups and Calculations'!$F$10), 'Lookups and Calculations'!$F$9)</f>
        <v>1951878.888340465</v>
      </c>
      <c r="H9929" s="12">
        <f t="shared" si="310"/>
        <v>0</v>
      </c>
      <c r="I9929" s="12">
        <f t="shared" si="311"/>
        <v>0</v>
      </c>
      <c r="J9929" s="13">
        <f>(1 - Dashboard!$I$9) * H9929 * Dashboard!$I$8 * 'Lookups and Calculations'!$F$12</f>
        <v>0</v>
      </c>
      <c r="K9929" s="12">
        <f>(1 - Dashboard!$I$11) * I9929 * Dashboard!$I$10 * 'Lookups and Calculations'!$F$12</f>
        <v>0</v>
      </c>
      <c r="L9929" s="12">
        <f>(H9929 - I9929) * Dashboard!$I$13 * (Dashboard!$D$12 / 365) * 'Lookups and Calculations'!$F$12</f>
        <v>0</v>
      </c>
      <c r="M9929" s="3">
        <f>(G9929*2) * Dashboard!$I$13 * (Dashboard!$D$12 / 365) * 'Lookups and Calculations'!$F$12</f>
        <v>1602.0878730267946</v>
      </c>
      <c r="N9929" s="12">
        <f>H9929 * Dashboard!$I$14 * Dashboard!$I$15 * (Dashboard!$D$12 / 365) * 'Lookups and Calculations'!$F$12</f>
        <v>0</v>
      </c>
    </row>
    <row r="9930" spans="1:14" x14ac:dyDescent="0.35">
      <c r="A9930" s="2">
        <v>9929</v>
      </c>
      <c r="B9930" s="11">
        <v>-7.1131654369838399E-2</v>
      </c>
      <c r="C9930" s="11">
        <v>-0.52842079450462531</v>
      </c>
      <c r="D9930" s="3">
        <f>B9930*Dashboard!$D$11*Dashboard!$D$10*SQRT(Dashboard!$D$12/365)</f>
        <v>-17660.692806751984</v>
      </c>
      <c r="E9930" s="3">
        <f>IF(Dashboard!$I$3,C9930*Dashboard!$E$11*Dashboard!$E$10*SQRT(Dashboard!$D$12/365),0)</f>
        <v>-262394.49671518186</v>
      </c>
      <c r="F9930" s="3">
        <f>D9930+IF(Dashboard!$I$3,E9930,0)</f>
        <v>-280055.18952193385</v>
      </c>
      <c r="G9930" s="3">
        <f>IF(Dashboard!$I$4, ('Lookups and Calculations'!$F$9) / (1 - 'Lookups and Calculations'!$F$10), 'Lookups and Calculations'!$F$9)</f>
        <v>1951878.888340465</v>
      </c>
      <c r="H9930" s="12">
        <f t="shared" si="310"/>
        <v>0</v>
      </c>
      <c r="I9930" s="12">
        <f t="shared" si="311"/>
        <v>0</v>
      </c>
      <c r="J9930" s="13">
        <f>(1 - Dashboard!$I$9) * H9930 * Dashboard!$I$8 * 'Lookups and Calculations'!$F$12</f>
        <v>0</v>
      </c>
      <c r="K9930" s="12">
        <f>(1 - Dashboard!$I$11) * I9930 * Dashboard!$I$10 * 'Lookups and Calculations'!$F$12</f>
        <v>0</v>
      </c>
      <c r="L9930" s="12">
        <f>(H9930 - I9930) * Dashboard!$I$13 * (Dashboard!$D$12 / 365) * 'Lookups and Calculations'!$F$12</f>
        <v>0</v>
      </c>
      <c r="M9930" s="3">
        <f>(G9930*2) * Dashboard!$I$13 * (Dashboard!$D$12 / 365) * 'Lookups and Calculations'!$F$12</f>
        <v>1602.0878730267946</v>
      </c>
      <c r="N9930" s="12">
        <f>H9930 * Dashboard!$I$14 * Dashboard!$I$15 * (Dashboard!$D$12 / 365) * 'Lookups and Calculations'!$F$12</f>
        <v>0</v>
      </c>
    </row>
    <row r="9931" spans="1:14" x14ac:dyDescent="0.35">
      <c r="A9931" s="2">
        <v>9930</v>
      </c>
      <c r="B9931" s="11">
        <v>-1.3192065987519981</v>
      </c>
      <c r="C9931" s="11">
        <v>-0.47117665083190841</v>
      </c>
      <c r="D9931" s="3">
        <f>B9931*Dashboard!$D$11*Dashboard!$D$10*SQRT(Dashboard!$D$12/365)</f>
        <v>-327534.94482307642</v>
      </c>
      <c r="E9931" s="3">
        <f>IF(Dashboard!$I$3,C9931*Dashboard!$E$11*Dashboard!$E$10*SQRT(Dashboard!$D$12/365),0)</f>
        <v>-233969.14248025755</v>
      </c>
      <c r="F9931" s="3">
        <f>D9931+IF(Dashboard!$I$3,E9931,0)</f>
        <v>-561504.08730333392</v>
      </c>
      <c r="G9931" s="3">
        <f>IF(Dashboard!$I$4, ('Lookups and Calculations'!$F$9) / (1 - 'Lookups and Calculations'!$F$10), 'Lookups and Calculations'!$F$9)</f>
        <v>1951878.888340465</v>
      </c>
      <c r="H9931" s="12">
        <f t="shared" si="310"/>
        <v>0</v>
      </c>
      <c r="I9931" s="12">
        <f t="shared" si="311"/>
        <v>0</v>
      </c>
      <c r="J9931" s="13">
        <f>(1 - Dashboard!$I$9) * H9931 * Dashboard!$I$8 * 'Lookups and Calculations'!$F$12</f>
        <v>0</v>
      </c>
      <c r="K9931" s="12">
        <f>(1 - Dashboard!$I$11) * I9931 * Dashboard!$I$10 * 'Lookups and Calculations'!$F$12</f>
        <v>0</v>
      </c>
      <c r="L9931" s="12">
        <f>(H9931 - I9931) * Dashboard!$I$13 * (Dashboard!$D$12 / 365) * 'Lookups and Calculations'!$F$12</f>
        <v>0</v>
      </c>
      <c r="M9931" s="3">
        <f>(G9931*2) * Dashboard!$I$13 * (Dashboard!$D$12 / 365) * 'Lookups and Calculations'!$F$12</f>
        <v>1602.0878730267946</v>
      </c>
      <c r="N9931" s="12">
        <f>H9931 * Dashboard!$I$14 * Dashboard!$I$15 * (Dashboard!$D$12 / 365) * 'Lookups and Calculations'!$F$12</f>
        <v>0</v>
      </c>
    </row>
    <row r="9932" spans="1:14" x14ac:dyDescent="0.35">
      <c r="A9932" s="2">
        <v>9931</v>
      </c>
      <c r="B9932" s="11">
        <v>1.2441098110284668E-3</v>
      </c>
      <c r="C9932" s="11">
        <v>-0.46575144611578939</v>
      </c>
      <c r="D9932" s="3">
        <f>B9932*Dashboard!$D$11*Dashboard!$D$10*SQRT(Dashboard!$D$12/365)</f>
        <v>308.88978170254148</v>
      </c>
      <c r="E9932" s="3">
        <f>IF(Dashboard!$I$3,C9932*Dashboard!$E$11*Dashboard!$E$10*SQRT(Dashboard!$D$12/365),0)</f>
        <v>-231275.18365829746</v>
      </c>
      <c r="F9932" s="3">
        <f>D9932+IF(Dashboard!$I$3,E9932,0)</f>
        <v>-230966.29387659492</v>
      </c>
      <c r="G9932" s="3">
        <f>IF(Dashboard!$I$4, ('Lookups and Calculations'!$F$9) / (1 - 'Lookups and Calculations'!$F$10), 'Lookups and Calculations'!$F$9)</f>
        <v>1951878.888340465</v>
      </c>
      <c r="H9932" s="12">
        <f t="shared" si="310"/>
        <v>0</v>
      </c>
      <c r="I9932" s="12">
        <f t="shared" si="311"/>
        <v>0</v>
      </c>
      <c r="J9932" s="13">
        <f>(1 - Dashboard!$I$9) * H9932 * Dashboard!$I$8 * 'Lookups and Calculations'!$F$12</f>
        <v>0</v>
      </c>
      <c r="K9932" s="12">
        <f>(1 - Dashboard!$I$11) * I9932 * Dashboard!$I$10 * 'Lookups and Calculations'!$F$12</f>
        <v>0</v>
      </c>
      <c r="L9932" s="12">
        <f>(H9932 - I9932) * Dashboard!$I$13 * (Dashboard!$D$12 / 365) * 'Lookups and Calculations'!$F$12</f>
        <v>0</v>
      </c>
      <c r="M9932" s="3">
        <f>(G9932*2) * Dashboard!$I$13 * (Dashboard!$D$12 / 365) * 'Lookups and Calculations'!$F$12</f>
        <v>1602.0878730267946</v>
      </c>
      <c r="N9932" s="12">
        <f>H9932 * Dashboard!$I$14 * Dashboard!$I$15 * (Dashboard!$D$12 / 365) * 'Lookups and Calculations'!$F$12</f>
        <v>0</v>
      </c>
    </row>
    <row r="9933" spans="1:14" x14ac:dyDescent="0.35">
      <c r="A9933" s="2">
        <v>9932</v>
      </c>
      <c r="B9933" s="11">
        <v>1.6580183545987437</v>
      </c>
      <c r="C9933" s="11">
        <v>-0.76156035978225489</v>
      </c>
      <c r="D9933" s="3">
        <f>B9933*Dashboard!$D$11*Dashboard!$D$10*SQRT(Dashboard!$D$12/365)</f>
        <v>411655.72610301879</v>
      </c>
      <c r="E9933" s="3">
        <f>IF(Dashboard!$I$3,C9933*Dashboard!$E$11*Dashboard!$E$10*SQRT(Dashboard!$D$12/365),0)</f>
        <v>-378163.10296915926</v>
      </c>
      <c r="F9933" s="3">
        <f>D9933+IF(Dashboard!$I$3,E9933,0)</f>
        <v>33492.623133859539</v>
      </c>
      <c r="G9933" s="3">
        <f>IF(Dashboard!$I$4, ('Lookups and Calculations'!$F$9) / (1 - 'Lookups and Calculations'!$F$10), 'Lookups and Calculations'!$F$9)</f>
        <v>1951878.888340465</v>
      </c>
      <c r="H9933" s="12">
        <f t="shared" si="310"/>
        <v>0</v>
      </c>
      <c r="I9933" s="12">
        <f t="shared" si="311"/>
        <v>0</v>
      </c>
      <c r="J9933" s="13">
        <f>(1 - Dashboard!$I$9) * H9933 * Dashboard!$I$8 * 'Lookups and Calculations'!$F$12</f>
        <v>0</v>
      </c>
      <c r="K9933" s="12">
        <f>(1 - Dashboard!$I$11) * I9933 * Dashboard!$I$10 * 'Lookups and Calculations'!$F$12</f>
        <v>0</v>
      </c>
      <c r="L9933" s="12">
        <f>(H9933 - I9933) * Dashboard!$I$13 * (Dashboard!$D$12 / 365) * 'Lookups and Calculations'!$F$12</f>
        <v>0</v>
      </c>
      <c r="M9933" s="3">
        <f>(G9933*2) * Dashboard!$I$13 * (Dashboard!$D$12 / 365) * 'Lookups and Calculations'!$F$12</f>
        <v>1602.0878730267946</v>
      </c>
      <c r="N9933" s="12">
        <f>H9933 * Dashboard!$I$14 * Dashboard!$I$15 * (Dashboard!$D$12 / 365) * 'Lookups and Calculations'!$F$12</f>
        <v>0</v>
      </c>
    </row>
    <row r="9934" spans="1:14" x14ac:dyDescent="0.35">
      <c r="A9934" s="2">
        <v>9933</v>
      </c>
      <c r="B9934" s="11">
        <v>0.26354555977246269</v>
      </c>
      <c r="C9934" s="11">
        <v>0.87948084334161336</v>
      </c>
      <c r="D9934" s="3">
        <f>B9934*Dashboard!$D$11*Dashboard!$D$10*SQRT(Dashboard!$D$12/365)</f>
        <v>65433.557154809234</v>
      </c>
      <c r="E9934" s="3">
        <f>IF(Dashboard!$I$3,C9934*Dashboard!$E$11*Dashboard!$E$10*SQRT(Dashboard!$D$12/365),0)</f>
        <v>436718.11491749762</v>
      </c>
      <c r="F9934" s="3">
        <f>D9934+IF(Dashboard!$I$3,E9934,0)</f>
        <v>502151.67207230686</v>
      </c>
      <c r="G9934" s="3">
        <f>IF(Dashboard!$I$4, ('Lookups and Calculations'!$F$9) / (1 - 'Lookups and Calculations'!$F$10), 'Lookups and Calculations'!$F$9)</f>
        <v>1951878.888340465</v>
      </c>
      <c r="H9934" s="12">
        <f t="shared" si="310"/>
        <v>0</v>
      </c>
      <c r="I9934" s="12">
        <f t="shared" si="311"/>
        <v>0</v>
      </c>
      <c r="J9934" s="13">
        <f>(1 - Dashboard!$I$9) * H9934 * Dashboard!$I$8 * 'Lookups and Calculations'!$F$12</f>
        <v>0</v>
      </c>
      <c r="K9934" s="12">
        <f>(1 - Dashboard!$I$11) * I9934 * Dashboard!$I$10 * 'Lookups and Calculations'!$F$12</f>
        <v>0</v>
      </c>
      <c r="L9934" s="12">
        <f>(H9934 - I9934) * Dashboard!$I$13 * (Dashboard!$D$12 / 365) * 'Lookups and Calculations'!$F$12</f>
        <v>0</v>
      </c>
      <c r="M9934" s="3">
        <f>(G9934*2) * Dashboard!$I$13 * (Dashboard!$D$12 / 365) * 'Lookups and Calculations'!$F$12</f>
        <v>1602.0878730267946</v>
      </c>
      <c r="N9934" s="12">
        <f>H9934 * Dashboard!$I$14 * Dashboard!$I$15 * (Dashboard!$D$12 / 365) * 'Lookups and Calculations'!$F$12</f>
        <v>0</v>
      </c>
    </row>
    <row r="9935" spans="1:14" x14ac:dyDescent="0.35">
      <c r="A9935" s="2">
        <v>9934</v>
      </c>
      <c r="B9935" s="11">
        <v>-0.4344035983805537</v>
      </c>
      <c r="C9935" s="11">
        <v>0.77773357695229772</v>
      </c>
      <c r="D9935" s="3">
        <f>B9935*Dashboard!$D$11*Dashboard!$D$10*SQRT(Dashboard!$D$12/365)</f>
        <v>-107854.49281494129</v>
      </c>
      <c r="E9935" s="3">
        <f>IF(Dashboard!$I$3,C9935*Dashboard!$E$11*Dashboard!$E$10*SQRT(Dashboard!$D$12/365),0)</f>
        <v>386194.13282970269</v>
      </c>
      <c r="F9935" s="3">
        <f>D9935+IF(Dashboard!$I$3,E9935,0)</f>
        <v>278339.64001476142</v>
      </c>
      <c r="G9935" s="3">
        <f>IF(Dashboard!$I$4, ('Lookups and Calculations'!$F$9) / (1 - 'Lookups and Calculations'!$F$10), 'Lookups and Calculations'!$F$9)</f>
        <v>1951878.888340465</v>
      </c>
      <c r="H9935" s="12">
        <f t="shared" si="310"/>
        <v>0</v>
      </c>
      <c r="I9935" s="12">
        <f t="shared" si="311"/>
        <v>0</v>
      </c>
      <c r="J9935" s="13">
        <f>(1 - Dashboard!$I$9) * H9935 * Dashboard!$I$8 * 'Lookups and Calculations'!$F$12</f>
        <v>0</v>
      </c>
      <c r="K9935" s="12">
        <f>(1 - Dashboard!$I$11) * I9935 * Dashboard!$I$10 * 'Lookups and Calculations'!$F$12</f>
        <v>0</v>
      </c>
      <c r="L9935" s="12">
        <f>(H9935 - I9935) * Dashboard!$I$13 * (Dashboard!$D$12 / 365) * 'Lookups and Calculations'!$F$12</f>
        <v>0</v>
      </c>
      <c r="M9935" s="3">
        <f>(G9935*2) * Dashboard!$I$13 * (Dashboard!$D$12 / 365) * 'Lookups and Calculations'!$F$12</f>
        <v>1602.0878730267946</v>
      </c>
      <c r="N9935" s="12">
        <f>H9935 * Dashboard!$I$14 * Dashboard!$I$15 * (Dashboard!$D$12 / 365) * 'Lookups and Calculations'!$F$12</f>
        <v>0</v>
      </c>
    </row>
    <row r="9936" spans="1:14" x14ac:dyDescent="0.35">
      <c r="A9936" s="2">
        <v>9935</v>
      </c>
      <c r="B9936" s="11">
        <v>-1.4242339099762529</v>
      </c>
      <c r="C9936" s="11">
        <v>-0.86099120416702279</v>
      </c>
      <c r="D9936" s="3">
        <f>B9936*Dashboard!$D$11*Dashboard!$D$10*SQRT(Dashboard!$D$12/365)</f>
        <v>-353611.31119305646</v>
      </c>
      <c r="E9936" s="3">
        <f>IF(Dashboard!$I$3,C9936*Dashboard!$E$11*Dashboard!$E$10*SQRT(Dashboard!$D$12/365),0)</f>
        <v>-427536.83436208306</v>
      </c>
      <c r="F9936" s="3">
        <f>D9936+IF(Dashboard!$I$3,E9936,0)</f>
        <v>-781148.14555513952</v>
      </c>
      <c r="G9936" s="3">
        <f>IF(Dashboard!$I$4, ('Lookups and Calculations'!$F$9) / (1 - 'Lookups and Calculations'!$F$10), 'Lookups and Calculations'!$F$9)</f>
        <v>1951878.888340465</v>
      </c>
      <c r="H9936" s="12">
        <f t="shared" si="310"/>
        <v>0</v>
      </c>
      <c r="I9936" s="12">
        <f t="shared" si="311"/>
        <v>0</v>
      </c>
      <c r="J9936" s="13">
        <f>(1 - Dashboard!$I$9) * H9936 * Dashboard!$I$8 * 'Lookups and Calculations'!$F$12</f>
        <v>0</v>
      </c>
      <c r="K9936" s="12">
        <f>(1 - Dashboard!$I$11) * I9936 * Dashboard!$I$10 * 'Lookups and Calculations'!$F$12</f>
        <v>0</v>
      </c>
      <c r="L9936" s="12">
        <f>(H9936 - I9936) * Dashboard!$I$13 * (Dashboard!$D$12 / 365) * 'Lookups and Calculations'!$F$12</f>
        <v>0</v>
      </c>
      <c r="M9936" s="3">
        <f>(G9936*2) * Dashboard!$I$13 * (Dashboard!$D$12 / 365) * 'Lookups and Calculations'!$F$12</f>
        <v>1602.0878730267946</v>
      </c>
      <c r="N9936" s="12">
        <f>H9936 * Dashboard!$I$14 * Dashboard!$I$15 * (Dashboard!$D$12 / 365) * 'Lookups and Calculations'!$F$12</f>
        <v>0</v>
      </c>
    </row>
    <row r="9937" spans="1:14" x14ac:dyDescent="0.35">
      <c r="A9937" s="2">
        <v>9936</v>
      </c>
      <c r="B9937" s="11">
        <v>-2.1070365955611918</v>
      </c>
      <c r="C9937" s="11">
        <v>-9.9037814752248279E-2</v>
      </c>
      <c r="D9937" s="3">
        <f>B9937*Dashboard!$D$11*Dashboard!$D$10*SQRT(Dashboard!$D$12/365)</f>
        <v>-523138.7681961385</v>
      </c>
      <c r="E9937" s="3">
        <f>IF(Dashboard!$I$3,C9937*Dashboard!$E$11*Dashboard!$E$10*SQRT(Dashboard!$D$12/365),0)</f>
        <v>-49178.56720996269</v>
      </c>
      <c r="F9937" s="3">
        <f>D9937+IF(Dashboard!$I$3,E9937,0)</f>
        <v>-572317.33540610119</v>
      </c>
      <c r="G9937" s="3">
        <f>IF(Dashboard!$I$4, ('Lookups and Calculations'!$F$9) / (1 - 'Lookups and Calculations'!$F$10), 'Lookups and Calculations'!$F$9)</f>
        <v>1951878.888340465</v>
      </c>
      <c r="H9937" s="12">
        <f t="shared" si="310"/>
        <v>0</v>
      </c>
      <c r="I9937" s="12">
        <f t="shared" si="311"/>
        <v>0</v>
      </c>
      <c r="J9937" s="13">
        <f>(1 - Dashboard!$I$9) * H9937 * Dashboard!$I$8 * 'Lookups and Calculations'!$F$12</f>
        <v>0</v>
      </c>
      <c r="K9937" s="12">
        <f>(1 - Dashboard!$I$11) * I9937 * Dashboard!$I$10 * 'Lookups and Calculations'!$F$12</f>
        <v>0</v>
      </c>
      <c r="L9937" s="12">
        <f>(H9937 - I9937) * Dashboard!$I$13 * (Dashboard!$D$12 / 365) * 'Lookups and Calculations'!$F$12</f>
        <v>0</v>
      </c>
      <c r="M9937" s="3">
        <f>(G9937*2) * Dashboard!$I$13 * (Dashboard!$D$12 / 365) * 'Lookups and Calculations'!$F$12</f>
        <v>1602.0878730267946</v>
      </c>
      <c r="N9937" s="12">
        <f>H9937 * Dashboard!$I$14 * Dashboard!$I$15 * (Dashboard!$D$12 / 365) * 'Lookups and Calculations'!$F$12</f>
        <v>0</v>
      </c>
    </row>
    <row r="9938" spans="1:14" x14ac:dyDescent="0.35">
      <c r="A9938" s="2">
        <v>9937</v>
      </c>
      <c r="B9938" s="11">
        <v>-1.3809265825284143</v>
      </c>
      <c r="C9938" s="11">
        <v>-0.53710186551114436</v>
      </c>
      <c r="D9938" s="3">
        <f>B9938*Dashboard!$D$11*Dashboard!$D$10*SQRT(Dashboard!$D$12/365)</f>
        <v>-342858.89142841788</v>
      </c>
      <c r="E9938" s="3">
        <f>IF(Dashboard!$I$3,C9938*Dashboard!$E$11*Dashboard!$E$10*SQRT(Dashboard!$D$12/365),0)</f>
        <v>-266705.20000580407</v>
      </c>
      <c r="F9938" s="3">
        <f>D9938+IF(Dashboard!$I$3,E9938,0)</f>
        <v>-609564.09143422195</v>
      </c>
      <c r="G9938" s="3">
        <f>IF(Dashboard!$I$4, ('Lookups and Calculations'!$F$9) / (1 - 'Lookups and Calculations'!$F$10), 'Lookups and Calculations'!$F$9)</f>
        <v>1951878.888340465</v>
      </c>
      <c r="H9938" s="12">
        <f t="shared" si="310"/>
        <v>0</v>
      </c>
      <c r="I9938" s="12">
        <f t="shared" si="311"/>
        <v>0</v>
      </c>
      <c r="J9938" s="13">
        <f>(1 - Dashboard!$I$9) * H9938 * Dashboard!$I$8 * 'Lookups and Calculations'!$F$12</f>
        <v>0</v>
      </c>
      <c r="K9938" s="12">
        <f>(1 - Dashboard!$I$11) * I9938 * Dashboard!$I$10 * 'Lookups and Calculations'!$F$12</f>
        <v>0</v>
      </c>
      <c r="L9938" s="12">
        <f>(H9938 - I9938) * Dashboard!$I$13 * (Dashboard!$D$12 / 365) * 'Lookups and Calculations'!$F$12</f>
        <v>0</v>
      </c>
      <c r="M9938" s="3">
        <f>(G9938*2) * Dashboard!$I$13 * (Dashboard!$D$12 / 365) * 'Lookups and Calculations'!$F$12</f>
        <v>1602.0878730267946</v>
      </c>
      <c r="N9938" s="12">
        <f>H9938 * Dashboard!$I$14 * Dashboard!$I$15 * (Dashboard!$D$12 / 365) * 'Lookups and Calculations'!$F$12</f>
        <v>0</v>
      </c>
    </row>
    <row r="9939" spans="1:14" x14ac:dyDescent="0.35">
      <c r="A9939" s="2">
        <v>9938</v>
      </c>
      <c r="B9939" s="11">
        <v>0.26252507563413663</v>
      </c>
      <c r="C9939" s="11">
        <v>-0.56554174111628552</v>
      </c>
      <c r="D9939" s="3">
        <f>B9939*Dashboard!$D$11*Dashboard!$D$10*SQRT(Dashboard!$D$12/365)</f>
        <v>65180.189550178045</v>
      </c>
      <c r="E9939" s="3">
        <f>IF(Dashboard!$I$3,C9939*Dashboard!$E$11*Dashboard!$E$10*SQRT(Dashboard!$D$12/365),0)</f>
        <v>-280827.40511896432</v>
      </c>
      <c r="F9939" s="3">
        <f>D9939+IF(Dashboard!$I$3,E9939,0)</f>
        <v>-215647.21556878628</v>
      </c>
      <c r="G9939" s="3">
        <f>IF(Dashboard!$I$4, ('Lookups and Calculations'!$F$9) / (1 - 'Lookups and Calculations'!$F$10), 'Lookups and Calculations'!$F$9)</f>
        <v>1951878.888340465</v>
      </c>
      <c r="H9939" s="12">
        <f t="shared" si="310"/>
        <v>0</v>
      </c>
      <c r="I9939" s="12">
        <f t="shared" si="311"/>
        <v>0</v>
      </c>
      <c r="J9939" s="13">
        <f>(1 - Dashboard!$I$9) * H9939 * Dashboard!$I$8 * 'Lookups and Calculations'!$F$12</f>
        <v>0</v>
      </c>
      <c r="K9939" s="12">
        <f>(1 - Dashboard!$I$11) * I9939 * Dashboard!$I$10 * 'Lookups and Calculations'!$F$12</f>
        <v>0</v>
      </c>
      <c r="L9939" s="12">
        <f>(H9939 - I9939) * Dashboard!$I$13 * (Dashboard!$D$12 / 365) * 'Lookups and Calculations'!$F$12</f>
        <v>0</v>
      </c>
      <c r="M9939" s="3">
        <f>(G9939*2) * Dashboard!$I$13 * (Dashboard!$D$12 / 365) * 'Lookups and Calculations'!$F$12</f>
        <v>1602.0878730267946</v>
      </c>
      <c r="N9939" s="12">
        <f>H9939 * Dashboard!$I$14 * Dashboard!$I$15 * (Dashboard!$D$12 / 365) * 'Lookups and Calculations'!$F$12</f>
        <v>0</v>
      </c>
    </row>
    <row r="9940" spans="1:14" x14ac:dyDescent="0.35">
      <c r="A9940" s="2">
        <v>9939</v>
      </c>
      <c r="B9940" s="11">
        <v>-1.2372385588579462</v>
      </c>
      <c r="C9940" s="11">
        <v>1.9082526024318887</v>
      </c>
      <c r="D9940" s="3">
        <f>B9940*Dashboard!$D$11*Dashboard!$D$10*SQRT(Dashboard!$D$12/365)</f>
        <v>-307183.77507502312</v>
      </c>
      <c r="E9940" s="3">
        <f>IF(Dashboard!$I$3,C9940*Dashboard!$E$11*Dashboard!$E$10*SQRT(Dashboard!$D$12/365),0)</f>
        <v>947568.6544280547</v>
      </c>
      <c r="F9940" s="3">
        <f>D9940+IF(Dashboard!$I$3,E9940,0)</f>
        <v>640384.87935303152</v>
      </c>
      <c r="G9940" s="3">
        <f>IF(Dashboard!$I$4, ('Lookups and Calculations'!$F$9) / (1 - 'Lookups and Calculations'!$F$10), 'Lookups and Calculations'!$F$9)</f>
        <v>1951878.888340465</v>
      </c>
      <c r="H9940" s="12">
        <f t="shared" si="310"/>
        <v>0</v>
      </c>
      <c r="I9940" s="12">
        <f t="shared" si="311"/>
        <v>0</v>
      </c>
      <c r="J9940" s="13">
        <f>(1 - Dashboard!$I$9) * H9940 * Dashboard!$I$8 * 'Lookups and Calculations'!$F$12</f>
        <v>0</v>
      </c>
      <c r="K9940" s="12">
        <f>(1 - Dashboard!$I$11) * I9940 * Dashboard!$I$10 * 'Lookups and Calculations'!$F$12</f>
        <v>0</v>
      </c>
      <c r="L9940" s="12">
        <f>(H9940 - I9940) * Dashboard!$I$13 * (Dashboard!$D$12 / 365) * 'Lookups and Calculations'!$F$12</f>
        <v>0</v>
      </c>
      <c r="M9940" s="3">
        <f>(G9940*2) * Dashboard!$I$13 * (Dashboard!$D$12 / 365) * 'Lookups and Calculations'!$F$12</f>
        <v>1602.0878730267946</v>
      </c>
      <c r="N9940" s="12">
        <f>H9940 * Dashboard!$I$14 * Dashboard!$I$15 * (Dashboard!$D$12 / 365) * 'Lookups and Calculations'!$F$12</f>
        <v>0</v>
      </c>
    </row>
    <row r="9941" spans="1:14" x14ac:dyDescent="0.35">
      <c r="A9941" s="2">
        <v>9940</v>
      </c>
      <c r="B9941" s="11">
        <v>0.19441028153206483</v>
      </c>
      <c r="C9941" s="11">
        <v>0.27584867144089642</v>
      </c>
      <c r="D9941" s="3">
        <f>B9941*Dashboard!$D$11*Dashboard!$D$10*SQRT(Dashboard!$D$12/365)</f>
        <v>48268.52814023431</v>
      </c>
      <c r="E9941" s="3">
        <f>IF(Dashboard!$I$3,C9941*Dashboard!$E$11*Dashboard!$E$10*SQRT(Dashboard!$D$12/365),0)</f>
        <v>136976.39090857544</v>
      </c>
      <c r="F9941" s="3">
        <f>D9941+IF(Dashboard!$I$3,E9941,0)</f>
        <v>185244.91904880974</v>
      </c>
      <c r="G9941" s="3">
        <f>IF(Dashboard!$I$4, ('Lookups and Calculations'!$F$9) / (1 - 'Lookups and Calculations'!$F$10), 'Lookups and Calculations'!$F$9)</f>
        <v>1951878.888340465</v>
      </c>
      <c r="H9941" s="12">
        <f t="shared" si="310"/>
        <v>0</v>
      </c>
      <c r="I9941" s="12">
        <f t="shared" si="311"/>
        <v>0</v>
      </c>
      <c r="J9941" s="13">
        <f>(1 - Dashboard!$I$9) * H9941 * Dashboard!$I$8 * 'Lookups and Calculations'!$F$12</f>
        <v>0</v>
      </c>
      <c r="K9941" s="12">
        <f>(1 - Dashboard!$I$11) * I9941 * Dashboard!$I$10 * 'Lookups and Calculations'!$F$12</f>
        <v>0</v>
      </c>
      <c r="L9941" s="12">
        <f>(H9941 - I9941) * Dashboard!$I$13 * (Dashboard!$D$12 / 365) * 'Lookups and Calculations'!$F$12</f>
        <v>0</v>
      </c>
      <c r="M9941" s="3">
        <f>(G9941*2) * Dashboard!$I$13 * (Dashboard!$D$12 / 365) * 'Lookups and Calculations'!$F$12</f>
        <v>1602.0878730267946</v>
      </c>
      <c r="N9941" s="12">
        <f>H9941 * Dashboard!$I$14 * Dashboard!$I$15 * (Dashboard!$D$12 / 365) * 'Lookups and Calculations'!$F$12</f>
        <v>0</v>
      </c>
    </row>
    <row r="9942" spans="1:14" x14ac:dyDescent="0.35">
      <c r="A9942" s="2">
        <v>9941</v>
      </c>
      <c r="B9942" s="11">
        <v>0.4106328567311272</v>
      </c>
      <c r="C9942" s="11">
        <v>-2.3864920848443205</v>
      </c>
      <c r="D9942" s="3">
        <f>B9942*Dashboard!$D$11*Dashboard!$D$10*SQRT(Dashboard!$D$12/365)</f>
        <v>101952.651085288</v>
      </c>
      <c r="E9942" s="3">
        <f>IF(Dashboard!$I$3,C9942*Dashboard!$E$11*Dashboard!$E$10*SQRT(Dashboard!$D$12/365),0)</f>
        <v>-1185044.9415120608</v>
      </c>
      <c r="F9942" s="3">
        <f>D9942+IF(Dashboard!$I$3,E9942,0)</f>
        <v>-1083092.2904267728</v>
      </c>
      <c r="G9942" s="3">
        <f>IF(Dashboard!$I$4, ('Lookups and Calculations'!$F$9) / (1 - 'Lookups and Calculations'!$F$10), 'Lookups and Calculations'!$F$9)</f>
        <v>1951878.888340465</v>
      </c>
      <c r="H9942" s="12">
        <f t="shared" si="310"/>
        <v>0</v>
      </c>
      <c r="I9942" s="12">
        <f t="shared" si="311"/>
        <v>0</v>
      </c>
      <c r="J9942" s="13">
        <f>(1 - Dashboard!$I$9) * H9942 * Dashboard!$I$8 * 'Lookups and Calculations'!$F$12</f>
        <v>0</v>
      </c>
      <c r="K9942" s="12">
        <f>(1 - Dashboard!$I$11) * I9942 * Dashboard!$I$10 * 'Lookups and Calculations'!$F$12</f>
        <v>0</v>
      </c>
      <c r="L9942" s="12">
        <f>(H9942 - I9942) * Dashboard!$I$13 * (Dashboard!$D$12 / 365) * 'Lookups and Calculations'!$F$12</f>
        <v>0</v>
      </c>
      <c r="M9942" s="3">
        <f>(G9942*2) * Dashboard!$I$13 * (Dashboard!$D$12 / 365) * 'Lookups and Calculations'!$F$12</f>
        <v>1602.0878730267946</v>
      </c>
      <c r="N9942" s="12">
        <f>H9942 * Dashboard!$I$14 * Dashboard!$I$15 * (Dashboard!$D$12 / 365) * 'Lookups and Calculations'!$F$12</f>
        <v>0</v>
      </c>
    </row>
    <row r="9943" spans="1:14" x14ac:dyDescent="0.35">
      <c r="A9943" s="2">
        <v>9942</v>
      </c>
      <c r="B9943" s="11">
        <v>0.37185171540461537</v>
      </c>
      <c r="C9943" s="11">
        <v>-1.1702249429673783</v>
      </c>
      <c r="D9943" s="3">
        <f>B9943*Dashboard!$D$11*Dashboard!$D$10*SQRT(Dashboard!$D$12/365)</f>
        <v>92324.000806725453</v>
      </c>
      <c r="E9943" s="3">
        <f>IF(Dashboard!$I$3,C9943*Dashboard!$E$11*Dashboard!$E$10*SQRT(Dashboard!$D$12/365),0)</f>
        <v>-581091.03227350349</v>
      </c>
      <c r="F9943" s="3">
        <f>D9943+IF(Dashboard!$I$3,E9943,0)</f>
        <v>-488767.03146677802</v>
      </c>
      <c r="G9943" s="3">
        <f>IF(Dashboard!$I$4, ('Lookups and Calculations'!$F$9) / (1 - 'Lookups and Calculations'!$F$10), 'Lookups and Calculations'!$F$9)</f>
        <v>1951878.888340465</v>
      </c>
      <c r="H9943" s="12">
        <f t="shared" si="310"/>
        <v>0</v>
      </c>
      <c r="I9943" s="12">
        <f t="shared" si="311"/>
        <v>0</v>
      </c>
      <c r="J9943" s="13">
        <f>(1 - Dashboard!$I$9) * H9943 * Dashboard!$I$8 * 'Lookups and Calculations'!$F$12</f>
        <v>0</v>
      </c>
      <c r="K9943" s="12">
        <f>(1 - Dashboard!$I$11) * I9943 * Dashboard!$I$10 * 'Lookups and Calculations'!$F$12</f>
        <v>0</v>
      </c>
      <c r="L9943" s="12">
        <f>(H9943 - I9943) * Dashboard!$I$13 * (Dashboard!$D$12 / 365) * 'Lookups and Calculations'!$F$12</f>
        <v>0</v>
      </c>
      <c r="M9943" s="3">
        <f>(G9943*2) * Dashboard!$I$13 * (Dashboard!$D$12 / 365) * 'Lookups and Calculations'!$F$12</f>
        <v>1602.0878730267946</v>
      </c>
      <c r="N9943" s="12">
        <f>H9943 * Dashboard!$I$14 * Dashboard!$I$15 * (Dashboard!$D$12 / 365) * 'Lookups and Calculations'!$F$12</f>
        <v>0</v>
      </c>
    </row>
    <row r="9944" spans="1:14" x14ac:dyDescent="0.35">
      <c r="A9944" s="2">
        <v>9943</v>
      </c>
      <c r="B9944" s="11">
        <v>-0.75783921321164294</v>
      </c>
      <c r="C9944" s="11">
        <v>-0.64874518118802571</v>
      </c>
      <c r="D9944" s="3">
        <f>B9944*Dashboard!$D$11*Dashboard!$D$10*SQRT(Dashboard!$D$12/365)</f>
        <v>-188157.65864032233</v>
      </c>
      <c r="E9944" s="3">
        <f>IF(Dashboard!$I$3,C9944*Dashboard!$E$11*Dashboard!$E$10*SQRT(Dashboard!$D$12/365),0)</f>
        <v>-322143.19929217215</v>
      </c>
      <c r="F9944" s="3">
        <f>D9944+IF(Dashboard!$I$3,E9944,0)</f>
        <v>-510300.85793249449</v>
      </c>
      <c r="G9944" s="3">
        <f>IF(Dashboard!$I$4, ('Lookups and Calculations'!$F$9) / (1 - 'Lookups and Calculations'!$F$10), 'Lookups and Calculations'!$F$9)</f>
        <v>1951878.888340465</v>
      </c>
      <c r="H9944" s="12">
        <f t="shared" si="310"/>
        <v>0</v>
      </c>
      <c r="I9944" s="12">
        <f t="shared" si="311"/>
        <v>0</v>
      </c>
      <c r="J9944" s="13">
        <f>(1 - Dashboard!$I$9) * H9944 * Dashboard!$I$8 * 'Lookups and Calculations'!$F$12</f>
        <v>0</v>
      </c>
      <c r="K9944" s="12">
        <f>(1 - Dashboard!$I$11) * I9944 * Dashboard!$I$10 * 'Lookups and Calculations'!$F$12</f>
        <v>0</v>
      </c>
      <c r="L9944" s="12">
        <f>(H9944 - I9944) * Dashboard!$I$13 * (Dashboard!$D$12 / 365) * 'Lookups and Calculations'!$F$12</f>
        <v>0</v>
      </c>
      <c r="M9944" s="3">
        <f>(G9944*2) * Dashboard!$I$13 * (Dashboard!$D$12 / 365) * 'Lookups and Calculations'!$F$12</f>
        <v>1602.0878730267946</v>
      </c>
      <c r="N9944" s="12">
        <f>H9944 * Dashboard!$I$14 * Dashboard!$I$15 * (Dashboard!$D$12 / 365) * 'Lookups and Calculations'!$F$12</f>
        <v>0</v>
      </c>
    </row>
    <row r="9945" spans="1:14" x14ac:dyDescent="0.35">
      <c r="A9945" s="2">
        <v>9944</v>
      </c>
      <c r="B9945" s="11">
        <v>-0.49013706974464349</v>
      </c>
      <c r="C9945" s="11">
        <v>-1.1694276651240012</v>
      </c>
      <c r="D9945" s="3">
        <f>B9945*Dashboard!$D$11*Dashboard!$D$10*SQRT(Dashboard!$D$12/365)</f>
        <v>-121692.09754289295</v>
      </c>
      <c r="E9945" s="3">
        <f>IF(Dashboard!$I$3,C9945*Dashboard!$E$11*Dashboard!$E$10*SQRT(Dashboard!$D$12/365),0)</f>
        <v>-580695.13317068492</v>
      </c>
      <c r="F9945" s="3">
        <f>D9945+IF(Dashboard!$I$3,E9945,0)</f>
        <v>-702387.23071357782</v>
      </c>
      <c r="G9945" s="3">
        <f>IF(Dashboard!$I$4, ('Lookups and Calculations'!$F$9) / (1 - 'Lookups and Calculations'!$F$10), 'Lookups and Calculations'!$F$9)</f>
        <v>1951878.888340465</v>
      </c>
      <c r="H9945" s="12">
        <f t="shared" si="310"/>
        <v>0</v>
      </c>
      <c r="I9945" s="12">
        <f t="shared" si="311"/>
        <v>0</v>
      </c>
      <c r="J9945" s="13">
        <f>(1 - Dashboard!$I$9) * H9945 * Dashboard!$I$8 * 'Lookups and Calculations'!$F$12</f>
        <v>0</v>
      </c>
      <c r="K9945" s="12">
        <f>(1 - Dashboard!$I$11) * I9945 * Dashboard!$I$10 * 'Lookups and Calculations'!$F$12</f>
        <v>0</v>
      </c>
      <c r="L9945" s="12">
        <f>(H9945 - I9945) * Dashboard!$I$13 * (Dashboard!$D$12 / 365) * 'Lookups and Calculations'!$F$12</f>
        <v>0</v>
      </c>
      <c r="M9945" s="3">
        <f>(G9945*2) * Dashboard!$I$13 * (Dashboard!$D$12 / 365) * 'Lookups and Calculations'!$F$12</f>
        <v>1602.0878730267946</v>
      </c>
      <c r="N9945" s="12">
        <f>H9945 * Dashboard!$I$14 * Dashboard!$I$15 * (Dashboard!$D$12 / 365) * 'Lookups and Calculations'!$F$12</f>
        <v>0</v>
      </c>
    </row>
    <row r="9946" spans="1:14" x14ac:dyDescent="0.35">
      <c r="A9946" s="2">
        <v>9945</v>
      </c>
      <c r="B9946" s="11">
        <v>-7.4942714170229685E-2</v>
      </c>
      <c r="C9946" s="11">
        <v>-1.8568210996123269</v>
      </c>
      <c r="D9946" s="3">
        <f>B9946*Dashboard!$D$11*Dashboard!$D$10*SQRT(Dashboard!$D$12/365)</f>
        <v>-18606.909466537865</v>
      </c>
      <c r="E9946" s="3">
        <f>IF(Dashboard!$I$3,C9946*Dashboard!$E$11*Dashboard!$E$10*SQRT(Dashboard!$D$12/365),0)</f>
        <v>-922029.64567217149</v>
      </c>
      <c r="F9946" s="3">
        <f>D9946+IF(Dashboard!$I$3,E9946,0)</f>
        <v>-940636.55513870937</v>
      </c>
      <c r="G9946" s="3">
        <f>IF(Dashboard!$I$4, ('Lookups and Calculations'!$F$9) / (1 - 'Lookups and Calculations'!$F$10), 'Lookups and Calculations'!$F$9)</f>
        <v>1951878.888340465</v>
      </c>
      <c r="H9946" s="12">
        <f t="shared" si="310"/>
        <v>0</v>
      </c>
      <c r="I9946" s="12">
        <f t="shared" si="311"/>
        <v>0</v>
      </c>
      <c r="J9946" s="13">
        <f>(1 - Dashboard!$I$9) * H9946 * Dashboard!$I$8 * 'Lookups and Calculations'!$F$12</f>
        <v>0</v>
      </c>
      <c r="K9946" s="12">
        <f>(1 - Dashboard!$I$11) * I9946 * Dashboard!$I$10 * 'Lookups and Calculations'!$F$12</f>
        <v>0</v>
      </c>
      <c r="L9946" s="12">
        <f>(H9946 - I9946) * Dashboard!$I$13 * (Dashboard!$D$12 / 365) * 'Lookups and Calculations'!$F$12</f>
        <v>0</v>
      </c>
      <c r="M9946" s="3">
        <f>(G9946*2) * Dashboard!$I$13 * (Dashboard!$D$12 / 365) * 'Lookups and Calculations'!$F$12</f>
        <v>1602.0878730267946</v>
      </c>
      <c r="N9946" s="12">
        <f>H9946 * Dashboard!$I$14 * Dashboard!$I$15 * (Dashboard!$D$12 / 365) * 'Lookups and Calculations'!$F$12</f>
        <v>0</v>
      </c>
    </row>
    <row r="9947" spans="1:14" x14ac:dyDescent="0.35">
      <c r="A9947" s="2">
        <v>9946</v>
      </c>
      <c r="B9947" s="11">
        <v>0.54990926944494456</v>
      </c>
      <c r="C9947" s="11">
        <v>-1.8864018904201272</v>
      </c>
      <c r="D9947" s="3">
        <f>B9947*Dashboard!$D$11*Dashboard!$D$10*SQRT(Dashboard!$D$12/365)</f>
        <v>136532.44487689869</v>
      </c>
      <c r="E9947" s="3">
        <f>IF(Dashboard!$I$3,C9947*Dashboard!$E$11*Dashboard!$E$10*SQRT(Dashboard!$D$12/365),0)</f>
        <v>-936718.38766940171</v>
      </c>
      <c r="F9947" s="3">
        <f>D9947+IF(Dashboard!$I$3,E9947,0)</f>
        <v>-800185.94279250305</v>
      </c>
      <c r="G9947" s="3">
        <f>IF(Dashboard!$I$4, ('Lookups and Calculations'!$F$9) / (1 - 'Lookups and Calculations'!$F$10), 'Lookups and Calculations'!$F$9)</f>
        <v>1951878.888340465</v>
      </c>
      <c r="H9947" s="12">
        <f t="shared" si="310"/>
        <v>0</v>
      </c>
      <c r="I9947" s="12">
        <f t="shared" si="311"/>
        <v>0</v>
      </c>
      <c r="J9947" s="13">
        <f>(1 - Dashboard!$I$9) * H9947 * Dashboard!$I$8 * 'Lookups and Calculations'!$F$12</f>
        <v>0</v>
      </c>
      <c r="K9947" s="12">
        <f>(1 - Dashboard!$I$11) * I9947 * Dashboard!$I$10 * 'Lookups and Calculations'!$F$12</f>
        <v>0</v>
      </c>
      <c r="L9947" s="12">
        <f>(H9947 - I9947) * Dashboard!$I$13 * (Dashboard!$D$12 / 365) * 'Lookups and Calculations'!$F$12</f>
        <v>0</v>
      </c>
      <c r="M9947" s="3">
        <f>(G9947*2) * Dashboard!$I$13 * (Dashboard!$D$12 / 365) * 'Lookups and Calculations'!$F$12</f>
        <v>1602.0878730267946</v>
      </c>
      <c r="N9947" s="12">
        <f>H9947 * Dashboard!$I$14 * Dashboard!$I$15 * (Dashboard!$D$12 / 365) * 'Lookups and Calculations'!$F$12</f>
        <v>0</v>
      </c>
    </row>
    <row r="9948" spans="1:14" x14ac:dyDescent="0.35">
      <c r="A9948" s="2">
        <v>9947</v>
      </c>
      <c r="B9948" s="11">
        <v>0.51861424310577642</v>
      </c>
      <c r="C9948" s="11">
        <v>0.6371793365141426</v>
      </c>
      <c r="D9948" s="3">
        <f>B9948*Dashboard!$D$11*Dashboard!$D$10*SQRT(Dashboard!$D$12/365)</f>
        <v>128762.46045222016</v>
      </c>
      <c r="E9948" s="3">
        <f>IF(Dashboard!$I$3,C9948*Dashboard!$E$11*Dashboard!$E$10*SQRT(Dashboard!$D$12/365),0)</f>
        <v>316400.02259691252</v>
      </c>
      <c r="F9948" s="3">
        <f>D9948+IF(Dashboard!$I$3,E9948,0)</f>
        <v>445162.48304913269</v>
      </c>
      <c r="G9948" s="3">
        <f>IF(Dashboard!$I$4, ('Lookups and Calculations'!$F$9) / (1 - 'Lookups and Calculations'!$F$10), 'Lookups and Calculations'!$F$9)</f>
        <v>1951878.888340465</v>
      </c>
      <c r="H9948" s="12">
        <f t="shared" si="310"/>
        <v>0</v>
      </c>
      <c r="I9948" s="12">
        <f t="shared" si="311"/>
        <v>0</v>
      </c>
      <c r="J9948" s="13">
        <f>(1 - Dashboard!$I$9) * H9948 * Dashboard!$I$8 * 'Lookups and Calculations'!$F$12</f>
        <v>0</v>
      </c>
      <c r="K9948" s="12">
        <f>(1 - Dashboard!$I$11) * I9948 * Dashboard!$I$10 * 'Lookups and Calculations'!$F$12</f>
        <v>0</v>
      </c>
      <c r="L9948" s="12">
        <f>(H9948 - I9948) * Dashboard!$I$13 * (Dashboard!$D$12 / 365) * 'Lookups and Calculations'!$F$12</f>
        <v>0</v>
      </c>
      <c r="M9948" s="3">
        <f>(G9948*2) * Dashboard!$I$13 * (Dashboard!$D$12 / 365) * 'Lookups and Calculations'!$F$12</f>
        <v>1602.0878730267946</v>
      </c>
      <c r="N9948" s="12">
        <f>H9948 * Dashboard!$I$14 * Dashboard!$I$15 * (Dashboard!$D$12 / 365) * 'Lookups and Calculations'!$F$12</f>
        <v>0</v>
      </c>
    </row>
    <row r="9949" spans="1:14" x14ac:dyDescent="0.35">
      <c r="A9949" s="2">
        <v>9948</v>
      </c>
      <c r="B9949" s="11">
        <v>0.44032306811100214</v>
      </c>
      <c r="C9949" s="11">
        <v>-1.0167511787681653</v>
      </c>
      <c r="D9949" s="3">
        <f>B9949*Dashboard!$D$11*Dashboard!$D$10*SQRT(Dashboard!$D$12/365)</f>
        <v>109324.18921683806</v>
      </c>
      <c r="E9949" s="3">
        <f>IF(Dashboard!$I$3,C9949*Dashboard!$E$11*Dashboard!$E$10*SQRT(Dashboard!$D$12/365),0)</f>
        <v>-504881.55767515954</v>
      </c>
      <c r="F9949" s="3">
        <f>D9949+IF(Dashboard!$I$3,E9949,0)</f>
        <v>-395557.36845832149</v>
      </c>
      <c r="G9949" s="3">
        <f>IF(Dashboard!$I$4, ('Lookups and Calculations'!$F$9) / (1 - 'Lookups and Calculations'!$F$10), 'Lookups and Calculations'!$F$9)</f>
        <v>1951878.888340465</v>
      </c>
      <c r="H9949" s="12">
        <f t="shared" si="310"/>
        <v>0</v>
      </c>
      <c r="I9949" s="12">
        <f t="shared" si="311"/>
        <v>0</v>
      </c>
      <c r="J9949" s="13">
        <f>(1 - Dashboard!$I$9) * H9949 * Dashboard!$I$8 * 'Lookups and Calculations'!$F$12</f>
        <v>0</v>
      </c>
      <c r="K9949" s="12">
        <f>(1 - Dashboard!$I$11) * I9949 * Dashboard!$I$10 * 'Lookups and Calculations'!$F$12</f>
        <v>0</v>
      </c>
      <c r="L9949" s="12">
        <f>(H9949 - I9949) * Dashboard!$I$13 * (Dashboard!$D$12 / 365) * 'Lookups and Calculations'!$F$12</f>
        <v>0</v>
      </c>
      <c r="M9949" s="3">
        <f>(G9949*2) * Dashboard!$I$13 * (Dashboard!$D$12 / 365) * 'Lookups and Calculations'!$F$12</f>
        <v>1602.0878730267946</v>
      </c>
      <c r="N9949" s="12">
        <f>H9949 * Dashboard!$I$14 * Dashboard!$I$15 * (Dashboard!$D$12 / 365) * 'Lookups and Calculations'!$F$12</f>
        <v>0</v>
      </c>
    </row>
    <row r="9950" spans="1:14" x14ac:dyDescent="0.35">
      <c r="A9950" s="2">
        <v>9949</v>
      </c>
      <c r="B9950" s="11">
        <v>0.11515536519162003</v>
      </c>
      <c r="C9950" s="11">
        <v>0.75786171226506949</v>
      </c>
      <c r="D9950" s="3">
        <f>B9950*Dashboard!$D$11*Dashboard!$D$10*SQRT(Dashboard!$D$12/365)</f>
        <v>28590.977501022262</v>
      </c>
      <c r="E9950" s="3">
        <f>IF(Dashboard!$I$3,C9950*Dashboard!$E$11*Dashboard!$E$10*SQRT(Dashboard!$D$12/365),0)</f>
        <v>376326.48949010693</v>
      </c>
      <c r="F9950" s="3">
        <f>D9950+IF(Dashboard!$I$3,E9950,0)</f>
        <v>404917.46699112921</v>
      </c>
      <c r="G9950" s="3">
        <f>IF(Dashboard!$I$4, ('Lookups and Calculations'!$F$9) / (1 - 'Lookups and Calculations'!$F$10), 'Lookups and Calculations'!$F$9)</f>
        <v>1951878.888340465</v>
      </c>
      <c r="H9950" s="12">
        <f t="shared" si="310"/>
        <v>0</v>
      </c>
      <c r="I9950" s="12">
        <f t="shared" si="311"/>
        <v>0</v>
      </c>
      <c r="J9950" s="13">
        <f>(1 - Dashboard!$I$9) * H9950 * Dashboard!$I$8 * 'Lookups and Calculations'!$F$12</f>
        <v>0</v>
      </c>
      <c r="K9950" s="12">
        <f>(1 - Dashboard!$I$11) * I9950 * Dashboard!$I$10 * 'Lookups and Calculations'!$F$12</f>
        <v>0</v>
      </c>
      <c r="L9950" s="12">
        <f>(H9950 - I9950) * Dashboard!$I$13 * (Dashboard!$D$12 / 365) * 'Lookups and Calculations'!$F$12</f>
        <v>0</v>
      </c>
      <c r="M9950" s="3">
        <f>(G9950*2) * Dashboard!$I$13 * (Dashboard!$D$12 / 365) * 'Lookups and Calculations'!$F$12</f>
        <v>1602.0878730267946</v>
      </c>
      <c r="N9950" s="12">
        <f>H9950 * Dashboard!$I$14 * Dashboard!$I$15 * (Dashboard!$D$12 / 365) * 'Lookups and Calculations'!$F$12</f>
        <v>0</v>
      </c>
    </row>
    <row r="9951" spans="1:14" x14ac:dyDescent="0.35">
      <c r="A9951" s="2">
        <v>9950</v>
      </c>
      <c r="B9951" s="11">
        <v>-1.5297399569229344</v>
      </c>
      <c r="C9951" s="11">
        <v>0.54652950059773697</v>
      </c>
      <c r="D9951" s="3">
        <f>B9951*Dashboard!$D$11*Dashboard!$D$10*SQRT(Dashboard!$D$12/365)</f>
        <v>-379806.53891392594</v>
      </c>
      <c r="E9951" s="3">
        <f>IF(Dashboard!$I$3,C9951*Dashboard!$E$11*Dashboard!$E$10*SQRT(Dashboard!$D$12/365),0)</f>
        <v>271386.61979375908</v>
      </c>
      <c r="F9951" s="3">
        <f>D9951+IF(Dashboard!$I$3,E9951,0)</f>
        <v>-108419.91912016686</v>
      </c>
      <c r="G9951" s="3">
        <f>IF(Dashboard!$I$4, ('Lookups and Calculations'!$F$9) / (1 - 'Lookups and Calculations'!$F$10), 'Lookups and Calculations'!$F$9)</f>
        <v>1951878.888340465</v>
      </c>
      <c r="H9951" s="12">
        <f t="shared" si="310"/>
        <v>0</v>
      </c>
      <c r="I9951" s="12">
        <f t="shared" si="311"/>
        <v>0</v>
      </c>
      <c r="J9951" s="13">
        <f>(1 - Dashboard!$I$9) * H9951 * Dashboard!$I$8 * 'Lookups and Calculations'!$F$12</f>
        <v>0</v>
      </c>
      <c r="K9951" s="12">
        <f>(1 - Dashboard!$I$11) * I9951 * Dashboard!$I$10 * 'Lookups and Calculations'!$F$12</f>
        <v>0</v>
      </c>
      <c r="L9951" s="12">
        <f>(H9951 - I9951) * Dashboard!$I$13 * (Dashboard!$D$12 / 365) * 'Lookups and Calculations'!$F$12</f>
        <v>0</v>
      </c>
      <c r="M9951" s="3">
        <f>(G9951*2) * Dashboard!$I$13 * (Dashboard!$D$12 / 365) * 'Lookups and Calculations'!$F$12</f>
        <v>1602.0878730267946</v>
      </c>
      <c r="N9951" s="12">
        <f>H9951 * Dashboard!$I$14 * Dashboard!$I$15 * (Dashboard!$D$12 / 365) * 'Lookups and Calculations'!$F$12</f>
        <v>0</v>
      </c>
    </row>
    <row r="9952" spans="1:14" x14ac:dyDescent="0.35">
      <c r="A9952" s="2">
        <v>9951</v>
      </c>
      <c r="B9952" s="11">
        <v>1.5694753734397111</v>
      </c>
      <c r="C9952" s="11">
        <v>0.44893588678064855</v>
      </c>
      <c r="D9952" s="3">
        <f>B9952*Dashboard!$D$11*Dashboard!$D$10*SQRT(Dashboard!$D$12/365)</f>
        <v>389672.11832253158</v>
      </c>
      <c r="E9952" s="3">
        <f>IF(Dashboard!$I$3,C9952*Dashboard!$E$11*Dashboard!$E$10*SQRT(Dashboard!$D$12/365),0)</f>
        <v>222925.19010275442</v>
      </c>
      <c r="F9952" s="3">
        <f>D9952+IF(Dashboard!$I$3,E9952,0)</f>
        <v>612597.30842528597</v>
      </c>
      <c r="G9952" s="3">
        <f>IF(Dashboard!$I$4, ('Lookups and Calculations'!$F$9) / (1 - 'Lookups and Calculations'!$F$10), 'Lookups and Calculations'!$F$9)</f>
        <v>1951878.888340465</v>
      </c>
      <c r="H9952" s="12">
        <f t="shared" si="310"/>
        <v>0</v>
      </c>
      <c r="I9952" s="12">
        <f t="shared" si="311"/>
        <v>0</v>
      </c>
      <c r="J9952" s="13">
        <f>(1 - Dashboard!$I$9) * H9952 * Dashboard!$I$8 * 'Lookups and Calculations'!$F$12</f>
        <v>0</v>
      </c>
      <c r="K9952" s="12">
        <f>(1 - Dashboard!$I$11) * I9952 * Dashboard!$I$10 * 'Lookups and Calculations'!$F$12</f>
        <v>0</v>
      </c>
      <c r="L9952" s="12">
        <f>(H9952 - I9952) * Dashboard!$I$13 * (Dashboard!$D$12 / 365) * 'Lookups and Calculations'!$F$12</f>
        <v>0</v>
      </c>
      <c r="M9952" s="3">
        <f>(G9952*2) * Dashboard!$I$13 * (Dashboard!$D$12 / 365) * 'Lookups and Calculations'!$F$12</f>
        <v>1602.0878730267946</v>
      </c>
      <c r="N9952" s="12">
        <f>H9952 * Dashboard!$I$14 * Dashboard!$I$15 * (Dashboard!$D$12 / 365) * 'Lookups and Calculations'!$F$12</f>
        <v>0</v>
      </c>
    </row>
    <row r="9953" spans="1:14" x14ac:dyDescent="0.35">
      <c r="A9953" s="2">
        <v>9952</v>
      </c>
      <c r="B9953" s="11">
        <v>-0.34554718779329274</v>
      </c>
      <c r="C9953" s="11">
        <v>-1.4825891794803987</v>
      </c>
      <c r="D9953" s="3">
        <f>B9953*Dashboard!$D$11*Dashboard!$D$10*SQRT(Dashboard!$D$12/365)</f>
        <v>-85793.066222315218</v>
      </c>
      <c r="E9953" s="3">
        <f>IF(Dashboard!$I$3,C9953*Dashboard!$E$11*Dashboard!$E$10*SQRT(Dashboard!$D$12/365),0)</f>
        <v>-736199.72118967876</v>
      </c>
      <c r="F9953" s="3">
        <f>D9953+IF(Dashboard!$I$3,E9953,0)</f>
        <v>-821992.78741199395</v>
      </c>
      <c r="G9953" s="3">
        <f>IF(Dashboard!$I$4, ('Lookups and Calculations'!$F$9) / (1 - 'Lookups and Calculations'!$F$10), 'Lookups and Calculations'!$F$9)</f>
        <v>1951878.888340465</v>
      </c>
      <c r="H9953" s="12">
        <f t="shared" si="310"/>
        <v>0</v>
      </c>
      <c r="I9953" s="12">
        <f t="shared" si="311"/>
        <v>0</v>
      </c>
      <c r="J9953" s="13">
        <f>(1 - Dashboard!$I$9) * H9953 * Dashboard!$I$8 * 'Lookups and Calculations'!$F$12</f>
        <v>0</v>
      </c>
      <c r="K9953" s="12">
        <f>(1 - Dashboard!$I$11) * I9953 * Dashboard!$I$10 * 'Lookups and Calculations'!$F$12</f>
        <v>0</v>
      </c>
      <c r="L9953" s="12">
        <f>(H9953 - I9953) * Dashboard!$I$13 * (Dashboard!$D$12 / 365) * 'Lookups and Calculations'!$F$12</f>
        <v>0</v>
      </c>
      <c r="M9953" s="3">
        <f>(G9953*2) * Dashboard!$I$13 * (Dashboard!$D$12 / 365) * 'Lookups and Calculations'!$F$12</f>
        <v>1602.0878730267946</v>
      </c>
      <c r="N9953" s="12">
        <f>H9953 * Dashboard!$I$14 * Dashboard!$I$15 * (Dashboard!$D$12 / 365) * 'Lookups and Calculations'!$F$12</f>
        <v>0</v>
      </c>
    </row>
    <row r="9954" spans="1:14" x14ac:dyDescent="0.35">
      <c r="A9954" s="2">
        <v>9953</v>
      </c>
      <c r="B9954" s="11">
        <v>-0.50475383811683949</v>
      </c>
      <c r="C9954" s="11">
        <v>-5.1486469436854712E-2</v>
      </c>
      <c r="D9954" s="3">
        <f>B9954*Dashboard!$D$11*Dashboard!$D$10*SQRT(Dashboard!$D$12/365)</f>
        <v>-125321.1746160428</v>
      </c>
      <c r="E9954" s="3">
        <f>IF(Dashboard!$I$3,C9954*Dashboard!$E$11*Dashboard!$E$10*SQRT(Dashboard!$D$12/365),0)</f>
        <v>-25566.303173572083</v>
      </c>
      <c r="F9954" s="3">
        <f>D9954+IF(Dashboard!$I$3,E9954,0)</f>
        <v>-150887.47778961487</v>
      </c>
      <c r="G9954" s="3">
        <f>IF(Dashboard!$I$4, ('Lookups and Calculations'!$F$9) / (1 - 'Lookups and Calculations'!$F$10), 'Lookups and Calculations'!$F$9)</f>
        <v>1951878.888340465</v>
      </c>
      <c r="H9954" s="12">
        <f t="shared" si="310"/>
        <v>0</v>
      </c>
      <c r="I9954" s="12">
        <f t="shared" si="311"/>
        <v>0</v>
      </c>
      <c r="J9954" s="13">
        <f>(1 - Dashboard!$I$9) * H9954 * Dashboard!$I$8 * 'Lookups and Calculations'!$F$12</f>
        <v>0</v>
      </c>
      <c r="K9954" s="12">
        <f>(1 - Dashboard!$I$11) * I9954 * Dashboard!$I$10 * 'Lookups and Calculations'!$F$12</f>
        <v>0</v>
      </c>
      <c r="L9954" s="12">
        <f>(H9954 - I9954) * Dashboard!$I$13 * (Dashboard!$D$12 / 365) * 'Lookups and Calculations'!$F$12</f>
        <v>0</v>
      </c>
      <c r="M9954" s="3">
        <f>(G9954*2) * Dashboard!$I$13 * (Dashboard!$D$12 / 365) * 'Lookups and Calculations'!$F$12</f>
        <v>1602.0878730267946</v>
      </c>
      <c r="N9954" s="12">
        <f>H9954 * Dashboard!$I$14 * Dashboard!$I$15 * (Dashboard!$D$12 / 365) * 'Lookups and Calculations'!$F$12</f>
        <v>0</v>
      </c>
    </row>
    <row r="9955" spans="1:14" x14ac:dyDescent="0.35">
      <c r="A9955" s="2">
        <v>9954</v>
      </c>
      <c r="B9955" s="11">
        <v>-2.1599163071672454E-2</v>
      </c>
      <c r="C9955" s="11">
        <v>-0.51302544574027742</v>
      </c>
      <c r="D9955" s="3">
        <f>B9955*Dashboard!$D$11*Dashboard!$D$10*SQRT(Dashboard!$D$12/365)</f>
        <v>-5362.6783640996791</v>
      </c>
      <c r="E9955" s="3">
        <f>IF(Dashboard!$I$3,C9955*Dashboard!$E$11*Dashboard!$E$10*SQRT(Dashboard!$D$12/365),0)</f>
        <v>-254749.72793850495</v>
      </c>
      <c r="F9955" s="3">
        <f>D9955+IF(Dashboard!$I$3,E9955,0)</f>
        <v>-260112.40630260462</v>
      </c>
      <c r="G9955" s="3">
        <f>IF(Dashboard!$I$4, ('Lookups and Calculations'!$F$9) / (1 - 'Lookups and Calculations'!$F$10), 'Lookups and Calculations'!$F$9)</f>
        <v>1951878.888340465</v>
      </c>
      <c r="H9955" s="12">
        <f t="shared" si="310"/>
        <v>0</v>
      </c>
      <c r="I9955" s="12">
        <f t="shared" si="311"/>
        <v>0</v>
      </c>
      <c r="J9955" s="13">
        <f>(1 - Dashboard!$I$9) * H9955 * Dashboard!$I$8 * 'Lookups and Calculations'!$F$12</f>
        <v>0</v>
      </c>
      <c r="K9955" s="12">
        <f>(1 - Dashboard!$I$11) * I9955 * Dashboard!$I$10 * 'Lookups and Calculations'!$F$12</f>
        <v>0</v>
      </c>
      <c r="L9955" s="12">
        <f>(H9955 - I9955) * Dashboard!$I$13 * (Dashboard!$D$12 / 365) * 'Lookups and Calculations'!$F$12</f>
        <v>0</v>
      </c>
      <c r="M9955" s="3">
        <f>(G9955*2) * Dashboard!$I$13 * (Dashboard!$D$12 / 365) * 'Lookups and Calculations'!$F$12</f>
        <v>1602.0878730267946</v>
      </c>
      <c r="N9955" s="12">
        <f>H9955 * Dashboard!$I$14 * Dashboard!$I$15 * (Dashboard!$D$12 / 365) * 'Lookups and Calculations'!$F$12</f>
        <v>0</v>
      </c>
    </row>
    <row r="9956" spans="1:14" x14ac:dyDescent="0.35">
      <c r="A9956" s="2">
        <v>9955</v>
      </c>
      <c r="B9956" s="11">
        <v>-2.376658781504744</v>
      </c>
      <c r="C9956" s="11">
        <v>-0.2420291920548818</v>
      </c>
      <c r="D9956" s="3">
        <f>B9956*Dashboard!$D$11*Dashboard!$D$10*SQRT(Dashboard!$D$12/365)</f>
        <v>-590081.04083155643</v>
      </c>
      <c r="E9956" s="3">
        <f>IF(Dashboard!$I$3,C9956*Dashboard!$E$11*Dashboard!$E$10*SQRT(Dashboard!$D$12/365),0)</f>
        <v>-120182.87073497618</v>
      </c>
      <c r="F9956" s="3">
        <f>D9956+IF(Dashboard!$I$3,E9956,0)</f>
        <v>-710263.91156653257</v>
      </c>
      <c r="G9956" s="3">
        <f>IF(Dashboard!$I$4, ('Lookups and Calculations'!$F$9) / (1 - 'Lookups and Calculations'!$F$10), 'Lookups and Calculations'!$F$9)</f>
        <v>1951878.888340465</v>
      </c>
      <c r="H9956" s="12">
        <f t="shared" si="310"/>
        <v>0</v>
      </c>
      <c r="I9956" s="12">
        <f t="shared" si="311"/>
        <v>0</v>
      </c>
      <c r="J9956" s="13">
        <f>(1 - Dashboard!$I$9) * H9956 * Dashboard!$I$8 * 'Lookups and Calculations'!$F$12</f>
        <v>0</v>
      </c>
      <c r="K9956" s="12">
        <f>(1 - Dashboard!$I$11) * I9956 * Dashboard!$I$10 * 'Lookups and Calculations'!$F$12</f>
        <v>0</v>
      </c>
      <c r="L9956" s="12">
        <f>(H9956 - I9956) * Dashboard!$I$13 * (Dashboard!$D$12 / 365) * 'Lookups and Calculations'!$F$12</f>
        <v>0</v>
      </c>
      <c r="M9956" s="3">
        <f>(G9956*2) * Dashboard!$I$13 * (Dashboard!$D$12 / 365) * 'Lookups and Calculations'!$F$12</f>
        <v>1602.0878730267946</v>
      </c>
      <c r="N9956" s="12">
        <f>H9956 * Dashboard!$I$14 * Dashboard!$I$15 * (Dashboard!$D$12 / 365) * 'Lookups and Calculations'!$F$12</f>
        <v>0</v>
      </c>
    </row>
    <row r="9957" spans="1:14" x14ac:dyDescent="0.35">
      <c r="A9957" s="2">
        <v>9956</v>
      </c>
      <c r="B9957" s="11">
        <v>1.1508432013528416</v>
      </c>
      <c r="C9957" s="11">
        <v>1.4572161478213679</v>
      </c>
      <c r="D9957" s="3">
        <f>B9957*Dashboard!$D$11*Dashboard!$D$10*SQRT(Dashboard!$D$12/365)</f>
        <v>285733.38308928366</v>
      </c>
      <c r="E9957" s="3">
        <f>IF(Dashboard!$I$3,C9957*Dashboard!$E$11*Dashboard!$E$10*SQRT(Dashboard!$D$12/365),0)</f>
        <v>723600.39894205367</v>
      </c>
      <c r="F9957" s="3">
        <f>D9957+IF(Dashboard!$I$3,E9957,0)</f>
        <v>1009333.7820313373</v>
      </c>
      <c r="G9957" s="3">
        <f>IF(Dashboard!$I$4, ('Lookups and Calculations'!$F$9) / (1 - 'Lookups and Calculations'!$F$10), 'Lookups and Calculations'!$F$9)</f>
        <v>1951878.888340465</v>
      </c>
      <c r="H9957" s="12">
        <f t="shared" si="310"/>
        <v>0</v>
      </c>
      <c r="I9957" s="12">
        <f t="shared" si="311"/>
        <v>0</v>
      </c>
      <c r="J9957" s="13">
        <f>(1 - Dashboard!$I$9) * H9957 * Dashboard!$I$8 * 'Lookups and Calculations'!$F$12</f>
        <v>0</v>
      </c>
      <c r="K9957" s="12">
        <f>(1 - Dashboard!$I$11) * I9957 * Dashboard!$I$10 * 'Lookups and Calculations'!$F$12</f>
        <v>0</v>
      </c>
      <c r="L9957" s="12">
        <f>(H9957 - I9957) * Dashboard!$I$13 * (Dashboard!$D$12 / 365) * 'Lookups and Calculations'!$F$12</f>
        <v>0</v>
      </c>
      <c r="M9957" s="3">
        <f>(G9957*2) * Dashboard!$I$13 * (Dashboard!$D$12 / 365) * 'Lookups and Calculations'!$F$12</f>
        <v>1602.0878730267946</v>
      </c>
      <c r="N9957" s="12">
        <f>H9957 * Dashboard!$I$14 * Dashboard!$I$15 * (Dashboard!$D$12 / 365) * 'Lookups and Calculations'!$F$12</f>
        <v>0</v>
      </c>
    </row>
    <row r="9958" spans="1:14" x14ac:dyDescent="0.35">
      <c r="A9958" s="2">
        <v>9957</v>
      </c>
      <c r="B9958" s="11">
        <v>-1.5200764632551858</v>
      </c>
      <c r="C9958" s="11">
        <v>0.55271386704664216</v>
      </c>
      <c r="D9958" s="3">
        <f>B9958*Dashboard!$D$11*Dashboard!$D$10*SQRT(Dashboard!$D$12/365)</f>
        <v>-377407.26963475579</v>
      </c>
      <c r="E9958" s="3">
        <f>IF(Dashboard!$I$3,C9958*Dashboard!$E$11*Dashboard!$E$10*SQRT(Dashboard!$D$12/365),0)</f>
        <v>274457.55064799241</v>
      </c>
      <c r="F9958" s="3">
        <f>D9958+IF(Dashboard!$I$3,E9958,0)</f>
        <v>-102949.71898676339</v>
      </c>
      <c r="G9958" s="3">
        <f>IF(Dashboard!$I$4, ('Lookups and Calculations'!$F$9) / (1 - 'Lookups and Calculations'!$F$10), 'Lookups and Calculations'!$F$9)</f>
        <v>1951878.888340465</v>
      </c>
      <c r="H9958" s="12">
        <f t="shared" si="310"/>
        <v>0</v>
      </c>
      <c r="I9958" s="12">
        <f t="shared" si="311"/>
        <v>0</v>
      </c>
      <c r="J9958" s="13">
        <f>(1 - Dashboard!$I$9) * H9958 * Dashboard!$I$8 * 'Lookups and Calculations'!$F$12</f>
        <v>0</v>
      </c>
      <c r="K9958" s="12">
        <f>(1 - Dashboard!$I$11) * I9958 * Dashboard!$I$10 * 'Lookups and Calculations'!$F$12</f>
        <v>0</v>
      </c>
      <c r="L9958" s="12">
        <f>(H9958 - I9958) * Dashboard!$I$13 * (Dashboard!$D$12 / 365) * 'Lookups and Calculations'!$F$12</f>
        <v>0</v>
      </c>
      <c r="M9958" s="3">
        <f>(G9958*2) * Dashboard!$I$13 * (Dashboard!$D$12 / 365) * 'Lookups and Calculations'!$F$12</f>
        <v>1602.0878730267946</v>
      </c>
      <c r="N9958" s="12">
        <f>H9958 * Dashboard!$I$14 * Dashboard!$I$15 * (Dashboard!$D$12 / 365) * 'Lookups and Calculations'!$F$12</f>
        <v>0</v>
      </c>
    </row>
    <row r="9959" spans="1:14" x14ac:dyDescent="0.35">
      <c r="A9959" s="2">
        <v>9958</v>
      </c>
      <c r="B9959" s="11">
        <v>0.81741900704830583</v>
      </c>
      <c r="C9959" s="11">
        <v>1.4092846667931693</v>
      </c>
      <c r="D9959" s="3">
        <f>B9959*Dashboard!$D$11*Dashboard!$D$10*SQRT(Dashboard!$D$12/365)</f>
        <v>202950.2351066035</v>
      </c>
      <c r="E9959" s="3">
        <f>IF(Dashboard!$I$3,C9959*Dashboard!$E$11*Dashboard!$E$10*SQRT(Dashboard!$D$12/365),0)</f>
        <v>699799.37337303185</v>
      </c>
      <c r="F9959" s="3">
        <f>D9959+IF(Dashboard!$I$3,E9959,0)</f>
        <v>902749.60847963532</v>
      </c>
      <c r="G9959" s="3">
        <f>IF(Dashboard!$I$4, ('Lookups and Calculations'!$F$9) / (1 - 'Lookups and Calculations'!$F$10), 'Lookups and Calculations'!$F$9)</f>
        <v>1951878.888340465</v>
      </c>
      <c r="H9959" s="12">
        <f t="shared" si="310"/>
        <v>0</v>
      </c>
      <c r="I9959" s="12">
        <f t="shared" si="311"/>
        <v>0</v>
      </c>
      <c r="J9959" s="13">
        <f>(1 - Dashboard!$I$9) * H9959 * Dashboard!$I$8 * 'Lookups and Calculations'!$F$12</f>
        <v>0</v>
      </c>
      <c r="K9959" s="12">
        <f>(1 - Dashboard!$I$11) * I9959 * Dashboard!$I$10 * 'Lookups and Calculations'!$F$12</f>
        <v>0</v>
      </c>
      <c r="L9959" s="12">
        <f>(H9959 - I9959) * Dashboard!$I$13 * (Dashboard!$D$12 / 365) * 'Lookups and Calculations'!$F$12</f>
        <v>0</v>
      </c>
      <c r="M9959" s="3">
        <f>(G9959*2) * Dashboard!$I$13 * (Dashboard!$D$12 / 365) * 'Lookups and Calculations'!$F$12</f>
        <v>1602.0878730267946</v>
      </c>
      <c r="N9959" s="12">
        <f>H9959 * Dashboard!$I$14 * Dashboard!$I$15 * (Dashboard!$D$12 / 365) * 'Lookups and Calculations'!$F$12</f>
        <v>0</v>
      </c>
    </row>
    <row r="9960" spans="1:14" x14ac:dyDescent="0.35">
      <c r="A9960" s="2">
        <v>9959</v>
      </c>
      <c r="B9960" s="11">
        <v>-1.3234436029766665</v>
      </c>
      <c r="C9960" s="11">
        <v>1.0356025091339787</v>
      </c>
      <c r="D9960" s="3">
        <f>B9960*Dashboard!$D$11*Dashboard!$D$10*SQRT(Dashboard!$D$12/365)</f>
        <v>-328586.91571698705</v>
      </c>
      <c r="E9960" s="3">
        <f>IF(Dashboard!$I$3,C9960*Dashboard!$E$11*Dashboard!$E$10*SQRT(Dashboard!$D$12/365),0)</f>
        <v>514242.44088640099</v>
      </c>
      <c r="F9960" s="3">
        <f>D9960+IF(Dashboard!$I$3,E9960,0)</f>
        <v>185655.52516941394</v>
      </c>
      <c r="G9960" s="3">
        <f>IF(Dashboard!$I$4, ('Lookups and Calculations'!$F$9) / (1 - 'Lookups and Calculations'!$F$10), 'Lookups and Calculations'!$F$9)</f>
        <v>1951878.888340465</v>
      </c>
      <c r="H9960" s="12">
        <f t="shared" si="310"/>
        <v>0</v>
      </c>
      <c r="I9960" s="12">
        <f t="shared" si="311"/>
        <v>0</v>
      </c>
      <c r="J9960" s="13">
        <f>(1 - Dashboard!$I$9) * H9960 * Dashboard!$I$8 * 'Lookups and Calculations'!$F$12</f>
        <v>0</v>
      </c>
      <c r="K9960" s="12">
        <f>(1 - Dashboard!$I$11) * I9960 * Dashboard!$I$10 * 'Lookups and Calculations'!$F$12</f>
        <v>0</v>
      </c>
      <c r="L9960" s="12">
        <f>(H9960 - I9960) * Dashboard!$I$13 * (Dashboard!$D$12 / 365) * 'Lookups and Calculations'!$F$12</f>
        <v>0</v>
      </c>
      <c r="M9960" s="3">
        <f>(G9960*2) * Dashboard!$I$13 * (Dashboard!$D$12 / 365) * 'Lookups and Calculations'!$F$12</f>
        <v>1602.0878730267946</v>
      </c>
      <c r="N9960" s="12">
        <f>H9960 * Dashboard!$I$14 * Dashboard!$I$15 * (Dashboard!$D$12 / 365) * 'Lookups and Calculations'!$F$12</f>
        <v>0</v>
      </c>
    </row>
    <row r="9961" spans="1:14" x14ac:dyDescent="0.35">
      <c r="A9961" s="2">
        <v>9960</v>
      </c>
      <c r="B9961" s="11">
        <v>1.603226339934622</v>
      </c>
      <c r="C9961" s="11">
        <v>2.6427908927576271</v>
      </c>
      <c r="D9961" s="3">
        <f>B9961*Dashboard!$D$11*Dashboard!$D$10*SQRT(Dashboard!$D$12/365)</f>
        <v>398051.86790769442</v>
      </c>
      <c r="E9961" s="3">
        <f>IF(Dashboard!$I$3,C9961*Dashboard!$E$11*Dashboard!$E$10*SQRT(Dashboard!$D$12/365),0)</f>
        <v>1312313.5831145528</v>
      </c>
      <c r="F9961" s="3">
        <f>D9961+IF(Dashboard!$I$3,E9961,0)</f>
        <v>1710365.4510222473</v>
      </c>
      <c r="G9961" s="3">
        <f>IF(Dashboard!$I$4, ('Lookups and Calculations'!$F$9) / (1 - 'Lookups and Calculations'!$F$10), 'Lookups and Calculations'!$F$9)</f>
        <v>1951878.888340465</v>
      </c>
      <c r="H9961" s="12">
        <f t="shared" si="310"/>
        <v>0</v>
      </c>
      <c r="I9961" s="12">
        <f t="shared" si="311"/>
        <v>0</v>
      </c>
      <c r="J9961" s="13">
        <f>(1 - Dashboard!$I$9) * H9961 * Dashboard!$I$8 * 'Lookups and Calculations'!$F$12</f>
        <v>0</v>
      </c>
      <c r="K9961" s="12">
        <f>(1 - Dashboard!$I$11) * I9961 * Dashboard!$I$10 * 'Lookups and Calculations'!$F$12</f>
        <v>0</v>
      </c>
      <c r="L9961" s="12">
        <f>(H9961 - I9961) * Dashboard!$I$13 * (Dashboard!$D$12 / 365) * 'Lookups and Calculations'!$F$12</f>
        <v>0</v>
      </c>
      <c r="M9961" s="3">
        <f>(G9961*2) * Dashboard!$I$13 * (Dashboard!$D$12 / 365) * 'Lookups and Calculations'!$F$12</f>
        <v>1602.0878730267946</v>
      </c>
      <c r="N9961" s="12">
        <f>H9961 * Dashboard!$I$14 * Dashboard!$I$15 * (Dashboard!$D$12 / 365) * 'Lookups and Calculations'!$F$12</f>
        <v>0</v>
      </c>
    </row>
    <row r="9962" spans="1:14" x14ac:dyDescent="0.35">
      <c r="A9962" s="2">
        <v>9961</v>
      </c>
      <c r="B9962" s="11">
        <v>4.9248059232187218E-2</v>
      </c>
      <c r="C9962" s="11">
        <v>1.0877931596139443</v>
      </c>
      <c r="D9962" s="3">
        <f>B9962*Dashboard!$D$11*Dashboard!$D$10*SQRT(Dashboard!$D$12/365)</f>
        <v>12227.395146838906</v>
      </c>
      <c r="E9962" s="3">
        <f>IF(Dashboard!$I$3,C9962*Dashboard!$E$11*Dashboard!$E$10*SQRT(Dashboard!$D$12/365),0)</f>
        <v>540158.41468672559</v>
      </c>
      <c r="F9962" s="3">
        <f>D9962+IF(Dashboard!$I$3,E9962,0)</f>
        <v>552385.80983356445</v>
      </c>
      <c r="G9962" s="3">
        <f>IF(Dashboard!$I$4, ('Lookups and Calculations'!$F$9) / (1 - 'Lookups and Calculations'!$F$10), 'Lookups and Calculations'!$F$9)</f>
        <v>1951878.888340465</v>
      </c>
      <c r="H9962" s="12">
        <f t="shared" si="310"/>
        <v>0</v>
      </c>
      <c r="I9962" s="12">
        <f t="shared" si="311"/>
        <v>0</v>
      </c>
      <c r="J9962" s="13">
        <f>(1 - Dashboard!$I$9) * H9962 * Dashboard!$I$8 * 'Lookups and Calculations'!$F$12</f>
        <v>0</v>
      </c>
      <c r="K9962" s="12">
        <f>(1 - Dashboard!$I$11) * I9962 * Dashboard!$I$10 * 'Lookups and Calculations'!$F$12</f>
        <v>0</v>
      </c>
      <c r="L9962" s="12">
        <f>(H9962 - I9962) * Dashboard!$I$13 * (Dashboard!$D$12 / 365) * 'Lookups and Calculations'!$F$12</f>
        <v>0</v>
      </c>
      <c r="M9962" s="3">
        <f>(G9962*2) * Dashboard!$I$13 * (Dashboard!$D$12 / 365) * 'Lookups and Calculations'!$F$12</f>
        <v>1602.0878730267946</v>
      </c>
      <c r="N9962" s="12">
        <f>H9962 * Dashboard!$I$14 * Dashboard!$I$15 * (Dashboard!$D$12 / 365) * 'Lookups and Calculations'!$F$12</f>
        <v>0</v>
      </c>
    </row>
    <row r="9963" spans="1:14" x14ac:dyDescent="0.35">
      <c r="A9963" s="2">
        <v>9962</v>
      </c>
      <c r="B9963" s="11">
        <v>-0.5730752176320999</v>
      </c>
      <c r="C9963" s="11">
        <v>-1.2117817107506603</v>
      </c>
      <c r="D9963" s="3">
        <f>B9963*Dashboard!$D$11*Dashboard!$D$10*SQRT(Dashboard!$D$12/365)</f>
        <v>-142284.1274173228</v>
      </c>
      <c r="E9963" s="3">
        <f>IF(Dashboard!$I$3,C9963*Dashboard!$E$11*Dashboard!$E$10*SQRT(Dashboard!$D$12/365),0)</f>
        <v>-601726.60771073878</v>
      </c>
      <c r="F9963" s="3">
        <f>D9963+IF(Dashboard!$I$3,E9963,0)</f>
        <v>-744010.73512806161</v>
      </c>
      <c r="G9963" s="3">
        <f>IF(Dashboard!$I$4, ('Lookups and Calculations'!$F$9) / (1 - 'Lookups and Calculations'!$F$10), 'Lookups and Calculations'!$F$9)</f>
        <v>1951878.888340465</v>
      </c>
      <c r="H9963" s="12">
        <f t="shared" si="310"/>
        <v>0</v>
      </c>
      <c r="I9963" s="12">
        <f t="shared" si="311"/>
        <v>0</v>
      </c>
      <c r="J9963" s="13">
        <f>(1 - Dashboard!$I$9) * H9963 * Dashboard!$I$8 * 'Lookups and Calculations'!$F$12</f>
        <v>0</v>
      </c>
      <c r="K9963" s="12">
        <f>(1 - Dashboard!$I$11) * I9963 * Dashboard!$I$10 * 'Lookups and Calculations'!$F$12</f>
        <v>0</v>
      </c>
      <c r="L9963" s="12">
        <f>(H9963 - I9963) * Dashboard!$I$13 * (Dashboard!$D$12 / 365) * 'Lookups and Calculations'!$F$12</f>
        <v>0</v>
      </c>
      <c r="M9963" s="3">
        <f>(G9963*2) * Dashboard!$I$13 * (Dashboard!$D$12 / 365) * 'Lookups and Calculations'!$F$12</f>
        <v>1602.0878730267946</v>
      </c>
      <c r="N9963" s="12">
        <f>H9963 * Dashboard!$I$14 * Dashboard!$I$15 * (Dashboard!$D$12 / 365) * 'Lookups and Calculations'!$F$12</f>
        <v>0</v>
      </c>
    </row>
    <row r="9964" spans="1:14" x14ac:dyDescent="0.35">
      <c r="A9964" s="2">
        <v>9963</v>
      </c>
      <c r="B9964" s="11">
        <v>-1.9028426805023508</v>
      </c>
      <c r="C9964" s="11">
        <v>-2.5048405170798094</v>
      </c>
      <c r="D9964" s="3">
        <f>B9964*Dashboard!$D$11*Dashboard!$D$10*SQRT(Dashboard!$D$12/365)</f>
        <v>-472441.14224029798</v>
      </c>
      <c r="E9964" s="3">
        <f>IF(Dashboard!$I$3,C9964*Dashboard!$E$11*Dashboard!$E$10*SQRT(Dashboard!$D$12/365),0)</f>
        <v>-1243812.4571670303</v>
      </c>
      <c r="F9964" s="3">
        <f>D9964+IF(Dashboard!$I$3,E9964,0)</f>
        <v>-1716253.5994073283</v>
      </c>
      <c r="G9964" s="3">
        <f>IF(Dashboard!$I$4, ('Lookups and Calculations'!$F$9) / (1 - 'Lookups and Calculations'!$F$10), 'Lookups and Calculations'!$F$9)</f>
        <v>1951878.888340465</v>
      </c>
      <c r="H9964" s="12">
        <f t="shared" si="310"/>
        <v>0</v>
      </c>
      <c r="I9964" s="12">
        <f t="shared" si="311"/>
        <v>0</v>
      </c>
      <c r="J9964" s="13">
        <f>(1 - Dashboard!$I$9) * H9964 * Dashboard!$I$8 * 'Lookups and Calculations'!$F$12</f>
        <v>0</v>
      </c>
      <c r="K9964" s="12">
        <f>(1 - Dashboard!$I$11) * I9964 * Dashboard!$I$10 * 'Lookups and Calculations'!$F$12</f>
        <v>0</v>
      </c>
      <c r="L9964" s="12">
        <f>(H9964 - I9964) * Dashboard!$I$13 * (Dashboard!$D$12 / 365) * 'Lookups and Calculations'!$F$12</f>
        <v>0</v>
      </c>
      <c r="M9964" s="3">
        <f>(G9964*2) * Dashboard!$I$13 * (Dashboard!$D$12 / 365) * 'Lookups and Calculations'!$F$12</f>
        <v>1602.0878730267946</v>
      </c>
      <c r="N9964" s="12">
        <f>H9964 * Dashboard!$I$14 * Dashboard!$I$15 * (Dashboard!$D$12 / 365) * 'Lookups and Calculations'!$F$12</f>
        <v>0</v>
      </c>
    </row>
    <row r="9965" spans="1:14" x14ac:dyDescent="0.35">
      <c r="A9965" s="2">
        <v>9964</v>
      </c>
      <c r="B9965" s="11">
        <v>-1.3628587792542013</v>
      </c>
      <c r="C9965" s="11">
        <v>-0.69482881145854647</v>
      </c>
      <c r="D9965" s="3">
        <f>B9965*Dashboard!$D$11*Dashboard!$D$10*SQRT(Dashboard!$D$12/365)</f>
        <v>-338372.98531326349</v>
      </c>
      <c r="E9965" s="3">
        <f>IF(Dashboard!$I$3,C9965*Dashboard!$E$11*Dashboard!$E$10*SQRT(Dashboard!$D$12/365),0)</f>
        <v>-345026.64956020651</v>
      </c>
      <c r="F9965" s="3">
        <f>D9965+IF(Dashboard!$I$3,E9965,0)</f>
        <v>-683399.63487347006</v>
      </c>
      <c r="G9965" s="3">
        <f>IF(Dashboard!$I$4, ('Lookups and Calculations'!$F$9) / (1 - 'Lookups and Calculations'!$F$10), 'Lookups and Calculations'!$F$9)</f>
        <v>1951878.888340465</v>
      </c>
      <c r="H9965" s="12">
        <f t="shared" si="310"/>
        <v>0</v>
      </c>
      <c r="I9965" s="12">
        <f t="shared" si="311"/>
        <v>0</v>
      </c>
      <c r="J9965" s="13">
        <f>(1 - Dashboard!$I$9) * H9965 * Dashboard!$I$8 * 'Lookups and Calculations'!$F$12</f>
        <v>0</v>
      </c>
      <c r="K9965" s="12">
        <f>(1 - Dashboard!$I$11) * I9965 * Dashboard!$I$10 * 'Lookups and Calculations'!$F$12</f>
        <v>0</v>
      </c>
      <c r="L9965" s="12">
        <f>(H9965 - I9965) * Dashboard!$I$13 * (Dashboard!$D$12 / 365) * 'Lookups and Calculations'!$F$12</f>
        <v>0</v>
      </c>
      <c r="M9965" s="3">
        <f>(G9965*2) * Dashboard!$I$13 * (Dashboard!$D$12 / 365) * 'Lookups and Calculations'!$F$12</f>
        <v>1602.0878730267946</v>
      </c>
      <c r="N9965" s="12">
        <f>H9965 * Dashboard!$I$14 * Dashboard!$I$15 * (Dashboard!$D$12 / 365) * 'Lookups and Calculations'!$F$12</f>
        <v>0</v>
      </c>
    </row>
    <row r="9966" spans="1:14" x14ac:dyDescent="0.35">
      <c r="A9966" s="2">
        <v>9965</v>
      </c>
      <c r="B9966" s="11">
        <v>-0.62699587275371749</v>
      </c>
      <c r="C9966" s="11">
        <v>0.40775401782063547</v>
      </c>
      <c r="D9966" s="3">
        <f>B9966*Dashboard!$D$11*Dashboard!$D$10*SQRT(Dashboard!$D$12/365)</f>
        <v>-155671.64292610728</v>
      </c>
      <c r="E9966" s="3">
        <f>IF(Dashboard!$I$3,C9966*Dashboard!$E$11*Dashboard!$E$10*SQRT(Dashboard!$D$12/365),0)</f>
        <v>202475.77574977968</v>
      </c>
      <c r="F9966" s="3">
        <f>D9966+IF(Dashboard!$I$3,E9966,0)</f>
        <v>46804.132823672408</v>
      </c>
      <c r="G9966" s="3">
        <f>IF(Dashboard!$I$4, ('Lookups and Calculations'!$F$9) / (1 - 'Lookups and Calculations'!$F$10), 'Lookups and Calculations'!$F$9)</f>
        <v>1951878.888340465</v>
      </c>
      <c r="H9966" s="12">
        <f t="shared" si="310"/>
        <v>0</v>
      </c>
      <c r="I9966" s="12">
        <f t="shared" si="311"/>
        <v>0</v>
      </c>
      <c r="J9966" s="13">
        <f>(1 - Dashboard!$I$9) * H9966 * Dashboard!$I$8 * 'Lookups and Calculations'!$F$12</f>
        <v>0</v>
      </c>
      <c r="K9966" s="12">
        <f>(1 - Dashboard!$I$11) * I9966 * Dashboard!$I$10 * 'Lookups and Calculations'!$F$12</f>
        <v>0</v>
      </c>
      <c r="L9966" s="12">
        <f>(H9966 - I9966) * Dashboard!$I$13 * (Dashboard!$D$12 / 365) * 'Lookups and Calculations'!$F$12</f>
        <v>0</v>
      </c>
      <c r="M9966" s="3">
        <f>(G9966*2) * Dashboard!$I$13 * (Dashboard!$D$12 / 365) * 'Lookups and Calculations'!$F$12</f>
        <v>1602.0878730267946</v>
      </c>
      <c r="N9966" s="12">
        <f>H9966 * Dashboard!$I$14 * Dashboard!$I$15 * (Dashboard!$D$12 / 365) * 'Lookups and Calculations'!$F$12</f>
        <v>0</v>
      </c>
    </row>
    <row r="9967" spans="1:14" x14ac:dyDescent="0.35">
      <c r="A9967" s="2">
        <v>9966</v>
      </c>
      <c r="B9967" s="11">
        <v>-0.54646132716167406</v>
      </c>
      <c r="C9967" s="11">
        <v>-0.2824793613910736</v>
      </c>
      <c r="D9967" s="3">
        <f>B9967*Dashboard!$D$11*Dashboard!$D$10*SQRT(Dashboard!$D$12/365)</f>
        <v>-135676.38367573998</v>
      </c>
      <c r="E9967" s="3">
        <f>IF(Dashboard!$I$3,C9967*Dashboard!$E$11*Dashboard!$E$10*SQRT(Dashboard!$D$12/365),0)</f>
        <v>-140268.94973753334</v>
      </c>
      <c r="F9967" s="3">
        <f>D9967+IF(Dashboard!$I$3,E9967,0)</f>
        <v>-275945.33341327333</v>
      </c>
      <c r="G9967" s="3">
        <f>IF(Dashboard!$I$4, ('Lookups and Calculations'!$F$9) / (1 - 'Lookups and Calculations'!$F$10), 'Lookups and Calculations'!$F$9)</f>
        <v>1951878.888340465</v>
      </c>
      <c r="H9967" s="12">
        <f t="shared" si="310"/>
        <v>0</v>
      </c>
      <c r="I9967" s="12">
        <f t="shared" si="311"/>
        <v>0</v>
      </c>
      <c r="J9967" s="13">
        <f>(1 - Dashboard!$I$9) * H9967 * Dashboard!$I$8 * 'Lookups and Calculations'!$F$12</f>
        <v>0</v>
      </c>
      <c r="K9967" s="12">
        <f>(1 - Dashboard!$I$11) * I9967 * Dashboard!$I$10 * 'Lookups and Calculations'!$F$12</f>
        <v>0</v>
      </c>
      <c r="L9967" s="12">
        <f>(H9967 - I9967) * Dashboard!$I$13 * (Dashboard!$D$12 / 365) * 'Lookups and Calculations'!$F$12</f>
        <v>0</v>
      </c>
      <c r="M9967" s="3">
        <f>(G9967*2) * Dashboard!$I$13 * (Dashboard!$D$12 / 365) * 'Lookups and Calculations'!$F$12</f>
        <v>1602.0878730267946</v>
      </c>
      <c r="N9967" s="12">
        <f>H9967 * Dashboard!$I$14 * Dashboard!$I$15 * (Dashboard!$D$12 / 365) * 'Lookups and Calculations'!$F$12</f>
        <v>0</v>
      </c>
    </row>
    <row r="9968" spans="1:14" x14ac:dyDescent="0.35">
      <c r="A9968" s="2">
        <v>9967</v>
      </c>
      <c r="B9968" s="11">
        <v>0.809522063319426</v>
      </c>
      <c r="C9968" s="11">
        <v>-0.13060668471495429</v>
      </c>
      <c r="D9968" s="3">
        <f>B9968*Dashboard!$D$11*Dashboard!$D$10*SQRT(Dashboard!$D$12/365)</f>
        <v>200989.56796700874</v>
      </c>
      <c r="E9968" s="3">
        <f>IF(Dashboard!$I$3,C9968*Dashboard!$E$11*Dashboard!$E$10*SQRT(Dashboard!$D$12/365),0)</f>
        <v>-64854.516816557443</v>
      </c>
      <c r="F9968" s="3">
        <f>D9968+IF(Dashboard!$I$3,E9968,0)</f>
        <v>136135.0511504513</v>
      </c>
      <c r="G9968" s="3">
        <f>IF(Dashboard!$I$4, ('Lookups and Calculations'!$F$9) / (1 - 'Lookups and Calculations'!$F$10), 'Lookups and Calculations'!$F$9)</f>
        <v>1951878.888340465</v>
      </c>
      <c r="H9968" s="12">
        <f t="shared" si="310"/>
        <v>0</v>
      </c>
      <c r="I9968" s="12">
        <f t="shared" si="311"/>
        <v>0</v>
      </c>
      <c r="J9968" s="13">
        <f>(1 - Dashboard!$I$9) * H9968 * Dashboard!$I$8 * 'Lookups and Calculations'!$F$12</f>
        <v>0</v>
      </c>
      <c r="K9968" s="12">
        <f>(1 - Dashboard!$I$11) * I9968 * Dashboard!$I$10 * 'Lookups and Calculations'!$F$12</f>
        <v>0</v>
      </c>
      <c r="L9968" s="12">
        <f>(H9968 - I9968) * Dashboard!$I$13 * (Dashboard!$D$12 / 365) * 'Lookups and Calculations'!$F$12</f>
        <v>0</v>
      </c>
      <c r="M9968" s="3">
        <f>(G9968*2) * Dashboard!$I$13 * (Dashboard!$D$12 / 365) * 'Lookups and Calculations'!$F$12</f>
        <v>1602.0878730267946</v>
      </c>
      <c r="N9968" s="12">
        <f>H9968 * Dashboard!$I$14 * Dashboard!$I$15 * (Dashboard!$D$12 / 365) * 'Lookups and Calculations'!$F$12</f>
        <v>0</v>
      </c>
    </row>
    <row r="9969" spans="1:14" x14ac:dyDescent="0.35">
      <c r="A9969" s="2">
        <v>9968</v>
      </c>
      <c r="B9969" s="11">
        <v>-1.4487901089258026</v>
      </c>
      <c r="C9969" s="11">
        <v>1.0065009557818974</v>
      </c>
      <c r="D9969" s="3">
        <f>B9969*Dashboard!$D$11*Dashboard!$D$10*SQRT(Dashboard!$D$12/365)</f>
        <v>-359708.1676487581</v>
      </c>
      <c r="E9969" s="3">
        <f>IF(Dashboard!$I$3,C9969*Dashboard!$E$11*Dashboard!$E$10*SQRT(Dashboard!$D$12/365),0)</f>
        <v>499791.67073340592</v>
      </c>
      <c r="F9969" s="3">
        <f>D9969+IF(Dashboard!$I$3,E9969,0)</f>
        <v>140083.50308464782</v>
      </c>
      <c r="G9969" s="3">
        <f>IF(Dashboard!$I$4, ('Lookups and Calculations'!$F$9) / (1 - 'Lookups and Calculations'!$F$10), 'Lookups and Calculations'!$F$9)</f>
        <v>1951878.888340465</v>
      </c>
      <c r="H9969" s="12">
        <f t="shared" si="310"/>
        <v>0</v>
      </c>
      <c r="I9969" s="12">
        <f t="shared" si="311"/>
        <v>0</v>
      </c>
      <c r="J9969" s="13">
        <f>(1 - Dashboard!$I$9) * H9969 * Dashboard!$I$8 * 'Lookups and Calculations'!$F$12</f>
        <v>0</v>
      </c>
      <c r="K9969" s="12">
        <f>(1 - Dashboard!$I$11) * I9969 * Dashboard!$I$10 * 'Lookups and Calculations'!$F$12</f>
        <v>0</v>
      </c>
      <c r="L9969" s="12">
        <f>(H9969 - I9969) * Dashboard!$I$13 * (Dashboard!$D$12 / 365) * 'Lookups and Calculations'!$F$12</f>
        <v>0</v>
      </c>
      <c r="M9969" s="3">
        <f>(G9969*2) * Dashboard!$I$13 * (Dashboard!$D$12 / 365) * 'Lookups and Calculations'!$F$12</f>
        <v>1602.0878730267946</v>
      </c>
      <c r="N9969" s="12">
        <f>H9969 * Dashboard!$I$14 * Dashboard!$I$15 * (Dashboard!$D$12 / 365) * 'Lookups and Calculations'!$F$12</f>
        <v>0</v>
      </c>
    </row>
    <row r="9970" spans="1:14" x14ac:dyDescent="0.35">
      <c r="A9970" s="2">
        <v>9969</v>
      </c>
      <c r="B9970" s="11">
        <v>-0.57031697530116576</v>
      </c>
      <c r="C9970" s="11">
        <v>0.38771922205727732</v>
      </c>
      <c r="D9970" s="3">
        <f>B9970*Dashboard!$D$11*Dashboard!$D$10*SQRT(Dashboard!$D$12/365)</f>
        <v>-141599.30613874079</v>
      </c>
      <c r="E9970" s="3">
        <f>IF(Dashboard!$I$3,C9970*Dashboard!$E$11*Dashboard!$E$10*SQRT(Dashboard!$D$12/365),0)</f>
        <v>192527.2267793591</v>
      </c>
      <c r="F9970" s="3">
        <f>D9970+IF(Dashboard!$I$3,E9970,0)</f>
        <v>50927.920640618308</v>
      </c>
      <c r="G9970" s="3">
        <f>IF(Dashboard!$I$4, ('Lookups and Calculations'!$F$9) / (1 - 'Lookups and Calculations'!$F$10), 'Lookups and Calculations'!$F$9)</f>
        <v>1951878.888340465</v>
      </c>
      <c r="H9970" s="12">
        <f t="shared" si="310"/>
        <v>0</v>
      </c>
      <c r="I9970" s="12">
        <f t="shared" si="311"/>
        <v>0</v>
      </c>
      <c r="J9970" s="13">
        <f>(1 - Dashboard!$I$9) * H9970 * Dashboard!$I$8 * 'Lookups and Calculations'!$F$12</f>
        <v>0</v>
      </c>
      <c r="K9970" s="12">
        <f>(1 - Dashboard!$I$11) * I9970 * Dashboard!$I$10 * 'Lookups and Calculations'!$F$12</f>
        <v>0</v>
      </c>
      <c r="L9970" s="12">
        <f>(H9970 - I9970) * Dashboard!$I$13 * (Dashboard!$D$12 / 365) * 'Lookups and Calculations'!$F$12</f>
        <v>0</v>
      </c>
      <c r="M9970" s="3">
        <f>(G9970*2) * Dashboard!$I$13 * (Dashboard!$D$12 / 365) * 'Lookups and Calculations'!$F$12</f>
        <v>1602.0878730267946</v>
      </c>
      <c r="N9970" s="12">
        <f>H9970 * Dashboard!$I$14 * Dashboard!$I$15 * (Dashboard!$D$12 / 365) * 'Lookups and Calculations'!$F$12</f>
        <v>0</v>
      </c>
    </row>
    <row r="9971" spans="1:14" x14ac:dyDescent="0.35">
      <c r="A9971" s="2">
        <v>9970</v>
      </c>
      <c r="B9971" s="11">
        <v>0.43048770171077622</v>
      </c>
      <c r="C9971" s="11">
        <v>0.55344403541399489</v>
      </c>
      <c r="D9971" s="3">
        <f>B9971*Dashboard!$D$11*Dashboard!$D$10*SQRT(Dashboard!$D$12/365)</f>
        <v>106882.24707202142</v>
      </c>
      <c r="E9971" s="3">
        <f>IF(Dashboard!$I$3,C9971*Dashboard!$E$11*Dashboard!$E$10*SQRT(Dashboard!$D$12/365),0)</f>
        <v>274820.12563228782</v>
      </c>
      <c r="F9971" s="3">
        <f>D9971+IF(Dashboard!$I$3,E9971,0)</f>
        <v>381702.37270430924</v>
      </c>
      <c r="G9971" s="3">
        <f>IF(Dashboard!$I$4, ('Lookups and Calculations'!$F$9) / (1 - 'Lookups and Calculations'!$F$10), 'Lookups and Calculations'!$F$9)</f>
        <v>1951878.888340465</v>
      </c>
      <c r="H9971" s="12">
        <f t="shared" si="310"/>
        <v>0</v>
      </c>
      <c r="I9971" s="12">
        <f t="shared" si="311"/>
        <v>0</v>
      </c>
      <c r="J9971" s="13">
        <f>(1 - Dashboard!$I$9) * H9971 * Dashboard!$I$8 * 'Lookups and Calculations'!$F$12</f>
        <v>0</v>
      </c>
      <c r="K9971" s="12">
        <f>(1 - Dashboard!$I$11) * I9971 * Dashboard!$I$10 * 'Lookups and Calculations'!$F$12</f>
        <v>0</v>
      </c>
      <c r="L9971" s="12">
        <f>(H9971 - I9971) * Dashboard!$I$13 * (Dashboard!$D$12 / 365) * 'Lookups and Calculations'!$F$12</f>
        <v>0</v>
      </c>
      <c r="M9971" s="3">
        <f>(G9971*2) * Dashboard!$I$13 * (Dashboard!$D$12 / 365) * 'Lookups and Calculations'!$F$12</f>
        <v>1602.0878730267946</v>
      </c>
      <c r="N9971" s="12">
        <f>H9971 * Dashboard!$I$14 * Dashboard!$I$15 * (Dashboard!$D$12 / 365) * 'Lookups and Calculations'!$F$12</f>
        <v>0</v>
      </c>
    </row>
    <row r="9972" spans="1:14" x14ac:dyDescent="0.35">
      <c r="A9972" s="2">
        <v>9971</v>
      </c>
      <c r="B9972" s="11">
        <v>2.6238280068559958</v>
      </c>
      <c r="C9972" s="11">
        <v>0.94782965543053854</v>
      </c>
      <c r="D9972" s="3">
        <f>B9972*Dashboard!$D$11*Dashboard!$D$10*SQRT(Dashboard!$D$12/365)</f>
        <v>651448.65274615085</v>
      </c>
      <c r="E9972" s="3">
        <f>IF(Dashboard!$I$3,C9972*Dashboard!$E$11*Dashboard!$E$10*SQRT(Dashboard!$D$12/365),0)</f>
        <v>470657.64253576024</v>
      </c>
      <c r="F9972" s="3">
        <f>D9972+IF(Dashboard!$I$3,E9972,0)</f>
        <v>1122106.295281911</v>
      </c>
      <c r="G9972" s="3">
        <f>IF(Dashboard!$I$4, ('Lookups and Calculations'!$F$9) / (1 - 'Lookups and Calculations'!$F$10), 'Lookups and Calculations'!$F$9)</f>
        <v>1951878.888340465</v>
      </c>
      <c r="H9972" s="12">
        <f t="shared" si="310"/>
        <v>0</v>
      </c>
      <c r="I9972" s="12">
        <f t="shared" si="311"/>
        <v>0</v>
      </c>
      <c r="J9972" s="13">
        <f>(1 - Dashboard!$I$9) * H9972 * Dashboard!$I$8 * 'Lookups and Calculations'!$F$12</f>
        <v>0</v>
      </c>
      <c r="K9972" s="12">
        <f>(1 - Dashboard!$I$11) * I9972 * Dashboard!$I$10 * 'Lookups and Calculations'!$F$12</f>
        <v>0</v>
      </c>
      <c r="L9972" s="12">
        <f>(H9972 - I9972) * Dashboard!$I$13 * (Dashboard!$D$12 / 365) * 'Lookups and Calculations'!$F$12</f>
        <v>0</v>
      </c>
      <c r="M9972" s="3">
        <f>(G9972*2) * Dashboard!$I$13 * (Dashboard!$D$12 / 365) * 'Lookups and Calculations'!$F$12</f>
        <v>1602.0878730267946</v>
      </c>
      <c r="N9972" s="12">
        <f>H9972 * Dashboard!$I$14 * Dashboard!$I$15 * (Dashboard!$D$12 / 365) * 'Lookups and Calculations'!$F$12</f>
        <v>0</v>
      </c>
    </row>
    <row r="9973" spans="1:14" x14ac:dyDescent="0.35">
      <c r="A9973" s="2">
        <v>9972</v>
      </c>
      <c r="B9973" s="11">
        <v>-0.12878133514002435</v>
      </c>
      <c r="C9973" s="11">
        <v>0.43817732587989677</v>
      </c>
      <c r="D9973" s="3">
        <f>B9973*Dashboard!$D$11*Dashboard!$D$10*SQRT(Dashboard!$D$12/365)</f>
        <v>-31974.057391187762</v>
      </c>
      <c r="E9973" s="3">
        <f>IF(Dashboard!$I$3,C9973*Dashboard!$E$11*Dashboard!$E$10*SQRT(Dashboard!$D$12/365),0)</f>
        <v>217582.88109014483</v>
      </c>
      <c r="F9973" s="3">
        <f>D9973+IF(Dashboard!$I$3,E9973,0)</f>
        <v>185608.82369895707</v>
      </c>
      <c r="G9973" s="3">
        <f>IF(Dashboard!$I$4, ('Lookups and Calculations'!$F$9) / (1 - 'Lookups and Calculations'!$F$10), 'Lookups and Calculations'!$F$9)</f>
        <v>1951878.888340465</v>
      </c>
      <c r="H9973" s="12">
        <f t="shared" si="310"/>
        <v>0</v>
      </c>
      <c r="I9973" s="12">
        <f t="shared" si="311"/>
        <v>0</v>
      </c>
      <c r="J9973" s="13">
        <f>(1 - Dashboard!$I$9) * H9973 * Dashboard!$I$8 * 'Lookups and Calculations'!$F$12</f>
        <v>0</v>
      </c>
      <c r="K9973" s="12">
        <f>(1 - Dashboard!$I$11) * I9973 * Dashboard!$I$10 * 'Lookups and Calculations'!$F$12</f>
        <v>0</v>
      </c>
      <c r="L9973" s="12">
        <f>(H9973 - I9973) * Dashboard!$I$13 * (Dashboard!$D$12 / 365) * 'Lookups and Calculations'!$F$12</f>
        <v>0</v>
      </c>
      <c r="M9973" s="3">
        <f>(G9973*2) * Dashboard!$I$13 * (Dashboard!$D$12 / 365) * 'Lookups and Calculations'!$F$12</f>
        <v>1602.0878730267946</v>
      </c>
      <c r="N9973" s="12">
        <f>H9973 * Dashboard!$I$14 * Dashboard!$I$15 * (Dashboard!$D$12 / 365) * 'Lookups and Calculations'!$F$12</f>
        <v>0</v>
      </c>
    </row>
    <row r="9974" spans="1:14" x14ac:dyDescent="0.35">
      <c r="A9974" s="2">
        <v>9973</v>
      </c>
      <c r="B9974" s="11">
        <v>-0.12597581715927589</v>
      </c>
      <c r="C9974" s="11">
        <v>0.57956792271288571</v>
      </c>
      <c r="D9974" s="3">
        <f>B9974*Dashboard!$D$11*Dashboard!$D$10*SQRT(Dashboard!$D$12/365)</f>
        <v>-31277.498430753589</v>
      </c>
      <c r="E9974" s="3">
        <f>IF(Dashboard!$I$3,C9974*Dashboard!$E$11*Dashboard!$E$10*SQRT(Dashboard!$D$12/365),0)</f>
        <v>287792.29540933581</v>
      </c>
      <c r="F9974" s="3">
        <f>D9974+IF(Dashboard!$I$3,E9974,0)</f>
        <v>256514.79697858222</v>
      </c>
      <c r="G9974" s="3">
        <f>IF(Dashboard!$I$4, ('Lookups and Calculations'!$F$9) / (1 - 'Lookups and Calculations'!$F$10), 'Lookups and Calculations'!$F$9)</f>
        <v>1951878.888340465</v>
      </c>
      <c r="H9974" s="12">
        <f t="shared" si="310"/>
        <v>0</v>
      </c>
      <c r="I9974" s="12">
        <f t="shared" si="311"/>
        <v>0</v>
      </c>
      <c r="J9974" s="13">
        <f>(1 - Dashboard!$I$9) * H9974 * Dashboard!$I$8 * 'Lookups and Calculations'!$F$12</f>
        <v>0</v>
      </c>
      <c r="K9974" s="12">
        <f>(1 - Dashboard!$I$11) * I9974 * Dashboard!$I$10 * 'Lookups and Calculations'!$F$12</f>
        <v>0</v>
      </c>
      <c r="L9974" s="12">
        <f>(H9974 - I9974) * Dashboard!$I$13 * (Dashboard!$D$12 / 365) * 'Lookups and Calculations'!$F$12</f>
        <v>0</v>
      </c>
      <c r="M9974" s="3">
        <f>(G9974*2) * Dashboard!$I$13 * (Dashboard!$D$12 / 365) * 'Lookups and Calculations'!$F$12</f>
        <v>1602.0878730267946</v>
      </c>
      <c r="N9974" s="12">
        <f>H9974 * Dashboard!$I$14 * Dashboard!$I$15 * (Dashboard!$D$12 / 365) * 'Lookups and Calculations'!$F$12</f>
        <v>0</v>
      </c>
    </row>
    <row r="9975" spans="1:14" x14ac:dyDescent="0.35">
      <c r="A9975" s="2">
        <v>9974</v>
      </c>
      <c r="B9975" s="11">
        <v>-0.61969705724882551</v>
      </c>
      <c r="C9975" s="11">
        <v>2.3675030349828634</v>
      </c>
      <c r="D9975" s="3">
        <f>B9975*Dashboard!$D$11*Dashboard!$D$10*SQRT(Dashboard!$D$12/365)</f>
        <v>-153859.48011860601</v>
      </c>
      <c r="E9975" s="3">
        <f>IF(Dashboard!$I$3,C9975*Dashboard!$E$11*Dashboard!$E$10*SQRT(Dashboard!$D$12/365),0)</f>
        <v>1175615.6718214774</v>
      </c>
      <c r="F9975" s="3">
        <f>D9975+IF(Dashboard!$I$3,E9975,0)</f>
        <v>1021756.1917028714</v>
      </c>
      <c r="G9975" s="3">
        <f>IF(Dashboard!$I$4, ('Lookups and Calculations'!$F$9) / (1 - 'Lookups and Calculations'!$F$10), 'Lookups and Calculations'!$F$9)</f>
        <v>1951878.888340465</v>
      </c>
      <c r="H9975" s="12">
        <f t="shared" si="310"/>
        <v>0</v>
      </c>
      <c r="I9975" s="12">
        <f t="shared" si="311"/>
        <v>0</v>
      </c>
      <c r="J9975" s="13">
        <f>(1 - Dashboard!$I$9) * H9975 * Dashboard!$I$8 * 'Lookups and Calculations'!$F$12</f>
        <v>0</v>
      </c>
      <c r="K9975" s="12">
        <f>(1 - Dashboard!$I$11) * I9975 * Dashboard!$I$10 * 'Lookups and Calculations'!$F$12</f>
        <v>0</v>
      </c>
      <c r="L9975" s="12">
        <f>(H9975 - I9975) * Dashboard!$I$13 * (Dashboard!$D$12 / 365) * 'Lookups and Calculations'!$F$12</f>
        <v>0</v>
      </c>
      <c r="M9975" s="3">
        <f>(G9975*2) * Dashboard!$I$13 * (Dashboard!$D$12 / 365) * 'Lookups and Calculations'!$F$12</f>
        <v>1602.0878730267946</v>
      </c>
      <c r="N9975" s="12">
        <f>H9975 * Dashboard!$I$14 * Dashboard!$I$15 * (Dashboard!$D$12 / 365) * 'Lookups and Calculations'!$F$12</f>
        <v>0</v>
      </c>
    </row>
    <row r="9976" spans="1:14" x14ac:dyDescent="0.35">
      <c r="A9976" s="2">
        <v>9975</v>
      </c>
      <c r="B9976" s="11">
        <v>-0.25552603691506043</v>
      </c>
      <c r="C9976" s="11">
        <v>-0.3103999676039027</v>
      </c>
      <c r="D9976" s="3">
        <f>B9976*Dashboard!$D$11*Dashboard!$D$10*SQRT(Dashboard!$D$12/365)</f>
        <v>-63442.45585263901</v>
      </c>
      <c r="E9976" s="3">
        <f>IF(Dashboard!$I$3,C9976*Dashboard!$E$11*Dashboard!$E$10*SQRT(Dashboard!$D$12/365),0)</f>
        <v>-154133.30460658448</v>
      </c>
      <c r="F9976" s="3">
        <f>D9976+IF(Dashboard!$I$3,E9976,0)</f>
        <v>-217575.7604592235</v>
      </c>
      <c r="G9976" s="3">
        <f>IF(Dashboard!$I$4, ('Lookups and Calculations'!$F$9) / (1 - 'Lookups and Calculations'!$F$10), 'Lookups and Calculations'!$F$9)</f>
        <v>1951878.888340465</v>
      </c>
      <c r="H9976" s="12">
        <f t="shared" si="310"/>
        <v>0</v>
      </c>
      <c r="I9976" s="12">
        <f t="shared" si="311"/>
        <v>0</v>
      </c>
      <c r="J9976" s="13">
        <f>(1 - Dashboard!$I$9) * H9976 * Dashboard!$I$8 * 'Lookups and Calculations'!$F$12</f>
        <v>0</v>
      </c>
      <c r="K9976" s="12">
        <f>(1 - Dashboard!$I$11) * I9976 * Dashboard!$I$10 * 'Lookups and Calculations'!$F$12</f>
        <v>0</v>
      </c>
      <c r="L9976" s="12">
        <f>(H9976 - I9976) * Dashboard!$I$13 * (Dashboard!$D$12 / 365) * 'Lookups and Calculations'!$F$12</f>
        <v>0</v>
      </c>
      <c r="M9976" s="3">
        <f>(G9976*2) * Dashboard!$I$13 * (Dashboard!$D$12 / 365) * 'Lookups and Calculations'!$F$12</f>
        <v>1602.0878730267946</v>
      </c>
      <c r="N9976" s="12">
        <f>H9976 * Dashboard!$I$14 * Dashboard!$I$15 * (Dashboard!$D$12 / 365) * 'Lookups and Calculations'!$F$12</f>
        <v>0</v>
      </c>
    </row>
    <row r="9977" spans="1:14" x14ac:dyDescent="0.35">
      <c r="A9977" s="2">
        <v>9976</v>
      </c>
      <c r="B9977" s="11">
        <v>-2.079316835595304</v>
      </c>
      <c r="C9977" s="11">
        <v>0.84724222428513285</v>
      </c>
      <c r="D9977" s="3">
        <f>B9977*Dashboard!$D$11*Dashboard!$D$10*SQRT(Dashboard!$D$12/365)</f>
        <v>-516256.45722261467</v>
      </c>
      <c r="E9977" s="3">
        <f>IF(Dashboard!$I$3,C9977*Dashboard!$E$11*Dashboard!$E$10*SQRT(Dashboard!$D$12/365),0)</f>
        <v>420709.59233456652</v>
      </c>
      <c r="F9977" s="3">
        <f>D9977+IF(Dashboard!$I$3,E9977,0)</f>
        <v>-95546.864888048149</v>
      </c>
      <c r="G9977" s="3">
        <f>IF(Dashboard!$I$4, ('Lookups and Calculations'!$F$9) / (1 - 'Lookups and Calculations'!$F$10), 'Lookups and Calculations'!$F$9)</f>
        <v>1951878.888340465</v>
      </c>
      <c r="H9977" s="12">
        <f t="shared" si="310"/>
        <v>0</v>
      </c>
      <c r="I9977" s="12">
        <f t="shared" si="311"/>
        <v>0</v>
      </c>
      <c r="J9977" s="13">
        <f>(1 - Dashboard!$I$9) * H9977 * Dashboard!$I$8 * 'Lookups and Calculations'!$F$12</f>
        <v>0</v>
      </c>
      <c r="K9977" s="12">
        <f>(1 - Dashboard!$I$11) * I9977 * Dashboard!$I$10 * 'Lookups and Calculations'!$F$12</f>
        <v>0</v>
      </c>
      <c r="L9977" s="12">
        <f>(H9977 - I9977) * Dashboard!$I$13 * (Dashboard!$D$12 / 365) * 'Lookups and Calculations'!$F$12</f>
        <v>0</v>
      </c>
      <c r="M9977" s="3">
        <f>(G9977*2) * Dashboard!$I$13 * (Dashboard!$D$12 / 365) * 'Lookups and Calculations'!$F$12</f>
        <v>1602.0878730267946</v>
      </c>
      <c r="N9977" s="12">
        <f>H9977 * Dashboard!$I$14 * Dashboard!$I$15 * (Dashboard!$D$12 / 365) * 'Lookups and Calculations'!$F$12</f>
        <v>0</v>
      </c>
    </row>
    <row r="9978" spans="1:14" x14ac:dyDescent="0.35">
      <c r="A9978" s="2">
        <v>9977</v>
      </c>
      <c r="B9978" s="11">
        <v>-1.9361668739569822</v>
      </c>
      <c r="C9978" s="11">
        <v>0.1759136079118748</v>
      </c>
      <c r="D9978" s="3">
        <f>B9978*Dashboard!$D$11*Dashboard!$D$10*SQRT(Dashboard!$D$12/365)</f>
        <v>-480714.93186109117</v>
      </c>
      <c r="E9978" s="3">
        <f>IF(Dashboard!$I$3,C9978*Dashboard!$E$11*Dashboard!$E$10*SQRT(Dashboard!$D$12/365),0)</f>
        <v>87352.282675893424</v>
      </c>
      <c r="F9978" s="3">
        <f>D9978+IF(Dashboard!$I$3,E9978,0)</f>
        <v>-393362.64918519778</v>
      </c>
      <c r="G9978" s="3">
        <f>IF(Dashboard!$I$4, ('Lookups and Calculations'!$F$9) / (1 - 'Lookups and Calculations'!$F$10), 'Lookups and Calculations'!$F$9)</f>
        <v>1951878.888340465</v>
      </c>
      <c r="H9978" s="12">
        <f t="shared" si="310"/>
        <v>0</v>
      </c>
      <c r="I9978" s="12">
        <f t="shared" si="311"/>
        <v>0</v>
      </c>
      <c r="J9978" s="13">
        <f>(1 - Dashboard!$I$9) * H9978 * Dashboard!$I$8 * 'Lookups and Calculations'!$F$12</f>
        <v>0</v>
      </c>
      <c r="K9978" s="12">
        <f>(1 - Dashboard!$I$11) * I9978 * Dashboard!$I$10 * 'Lookups and Calculations'!$F$12</f>
        <v>0</v>
      </c>
      <c r="L9978" s="12">
        <f>(H9978 - I9978) * Dashboard!$I$13 * (Dashboard!$D$12 / 365) * 'Lookups and Calculations'!$F$12</f>
        <v>0</v>
      </c>
      <c r="M9978" s="3">
        <f>(G9978*2) * Dashboard!$I$13 * (Dashboard!$D$12 / 365) * 'Lookups and Calculations'!$F$12</f>
        <v>1602.0878730267946</v>
      </c>
      <c r="N9978" s="12">
        <f>H9978 * Dashboard!$I$14 * Dashboard!$I$15 * (Dashboard!$D$12 / 365) * 'Lookups and Calculations'!$F$12</f>
        <v>0</v>
      </c>
    </row>
    <row r="9979" spans="1:14" x14ac:dyDescent="0.35">
      <c r="A9979" s="2">
        <v>9978</v>
      </c>
      <c r="B9979" s="11">
        <v>-6.7069757384142115E-2</v>
      </c>
      <c r="C9979" s="11">
        <v>0.25215661669279771</v>
      </c>
      <c r="D9979" s="3">
        <f>B9979*Dashboard!$D$11*Dashboard!$D$10*SQRT(Dashboard!$D$12/365)</f>
        <v>-16652.197847474446</v>
      </c>
      <c r="E9979" s="3">
        <f>IF(Dashboard!$I$3,C9979*Dashboard!$E$11*Dashboard!$E$10*SQRT(Dashboard!$D$12/365),0)</f>
        <v>125211.78049500572</v>
      </c>
      <c r="F9979" s="3">
        <f>D9979+IF(Dashboard!$I$3,E9979,0)</f>
        <v>108559.58264753126</v>
      </c>
      <c r="G9979" s="3">
        <f>IF(Dashboard!$I$4, ('Lookups and Calculations'!$F$9) / (1 - 'Lookups and Calculations'!$F$10), 'Lookups and Calculations'!$F$9)</f>
        <v>1951878.888340465</v>
      </c>
      <c r="H9979" s="12">
        <f t="shared" si="310"/>
        <v>0</v>
      </c>
      <c r="I9979" s="12">
        <f t="shared" si="311"/>
        <v>0</v>
      </c>
      <c r="J9979" s="13">
        <f>(1 - Dashboard!$I$9) * H9979 * Dashboard!$I$8 * 'Lookups and Calculations'!$F$12</f>
        <v>0</v>
      </c>
      <c r="K9979" s="12">
        <f>(1 - Dashboard!$I$11) * I9979 * Dashboard!$I$10 * 'Lookups and Calculations'!$F$12</f>
        <v>0</v>
      </c>
      <c r="L9979" s="12">
        <f>(H9979 - I9979) * Dashboard!$I$13 * (Dashboard!$D$12 / 365) * 'Lookups and Calculations'!$F$12</f>
        <v>0</v>
      </c>
      <c r="M9979" s="3">
        <f>(G9979*2) * Dashboard!$I$13 * (Dashboard!$D$12 / 365) * 'Lookups and Calculations'!$F$12</f>
        <v>1602.0878730267946</v>
      </c>
      <c r="N9979" s="12">
        <f>H9979 * Dashboard!$I$14 * Dashboard!$I$15 * (Dashboard!$D$12 / 365) * 'Lookups and Calculations'!$F$12</f>
        <v>0</v>
      </c>
    </row>
    <row r="9980" spans="1:14" x14ac:dyDescent="0.35">
      <c r="A9980" s="2">
        <v>9979</v>
      </c>
      <c r="B9980" s="11">
        <v>-0.25753576681855445</v>
      </c>
      <c r="C9980" s="11">
        <v>-0.23698359690322771</v>
      </c>
      <c r="D9980" s="3">
        <f>B9980*Dashboard!$D$11*Dashboard!$D$10*SQRT(Dashboard!$D$12/365)</f>
        <v>-63941.435143428585</v>
      </c>
      <c r="E9980" s="3">
        <f>IF(Dashboard!$I$3,C9980*Dashboard!$E$11*Dashboard!$E$10*SQRT(Dashboard!$D$12/365),0)</f>
        <v>-117677.4121795687</v>
      </c>
      <c r="F9980" s="3">
        <f>D9980+IF(Dashboard!$I$3,E9980,0)</f>
        <v>-181618.84732299729</v>
      </c>
      <c r="G9980" s="3">
        <f>IF(Dashboard!$I$4, ('Lookups and Calculations'!$F$9) / (1 - 'Lookups and Calculations'!$F$10), 'Lookups and Calculations'!$F$9)</f>
        <v>1951878.888340465</v>
      </c>
      <c r="H9980" s="12">
        <f t="shared" si="310"/>
        <v>0</v>
      </c>
      <c r="I9980" s="12">
        <f t="shared" si="311"/>
        <v>0</v>
      </c>
      <c r="J9980" s="13">
        <f>(1 - Dashboard!$I$9) * H9980 * Dashboard!$I$8 * 'Lookups and Calculations'!$F$12</f>
        <v>0</v>
      </c>
      <c r="K9980" s="12">
        <f>(1 - Dashboard!$I$11) * I9980 * Dashboard!$I$10 * 'Lookups and Calculations'!$F$12</f>
        <v>0</v>
      </c>
      <c r="L9980" s="12">
        <f>(H9980 - I9980) * Dashboard!$I$13 * (Dashboard!$D$12 / 365) * 'Lookups and Calculations'!$F$12</f>
        <v>0</v>
      </c>
      <c r="M9980" s="3">
        <f>(G9980*2) * Dashboard!$I$13 * (Dashboard!$D$12 / 365) * 'Lookups and Calculations'!$F$12</f>
        <v>1602.0878730267946</v>
      </c>
      <c r="N9980" s="12">
        <f>H9980 * Dashboard!$I$14 * Dashboard!$I$15 * (Dashboard!$D$12 / 365) * 'Lookups and Calculations'!$F$12</f>
        <v>0</v>
      </c>
    </row>
    <row r="9981" spans="1:14" x14ac:dyDescent="0.35">
      <c r="A9981" s="2">
        <v>9980</v>
      </c>
      <c r="B9981" s="11">
        <v>-0.36772712775187028</v>
      </c>
      <c r="C9981" s="11">
        <v>-2.0286419365882491</v>
      </c>
      <c r="D9981" s="3">
        <f>B9981*Dashboard!$D$11*Dashboard!$D$10*SQRT(Dashboard!$D$12/365)</f>
        <v>-91299.94089788491</v>
      </c>
      <c r="E9981" s="3">
        <f>IF(Dashboard!$I$3,C9981*Dashboard!$E$11*Dashboard!$E$10*SQRT(Dashboard!$D$12/365),0)</f>
        <v>-1007349.6075516879</v>
      </c>
      <c r="F9981" s="3">
        <f>D9981+IF(Dashboard!$I$3,E9981,0)</f>
        <v>-1098649.5484495729</v>
      </c>
      <c r="G9981" s="3">
        <f>IF(Dashboard!$I$4, ('Lookups and Calculations'!$F$9) / (1 - 'Lookups and Calculations'!$F$10), 'Lookups and Calculations'!$F$9)</f>
        <v>1951878.888340465</v>
      </c>
      <c r="H9981" s="12">
        <f t="shared" si="310"/>
        <v>0</v>
      </c>
      <c r="I9981" s="12">
        <f t="shared" si="311"/>
        <v>0</v>
      </c>
      <c r="J9981" s="13">
        <f>(1 - Dashboard!$I$9) * H9981 * Dashboard!$I$8 * 'Lookups and Calculations'!$F$12</f>
        <v>0</v>
      </c>
      <c r="K9981" s="12">
        <f>(1 - Dashboard!$I$11) * I9981 * Dashboard!$I$10 * 'Lookups and Calculations'!$F$12</f>
        <v>0</v>
      </c>
      <c r="L9981" s="12">
        <f>(H9981 - I9981) * Dashboard!$I$13 * (Dashboard!$D$12 / 365) * 'Lookups and Calculations'!$F$12</f>
        <v>0</v>
      </c>
      <c r="M9981" s="3">
        <f>(G9981*2) * Dashboard!$I$13 * (Dashboard!$D$12 / 365) * 'Lookups and Calculations'!$F$12</f>
        <v>1602.0878730267946</v>
      </c>
      <c r="N9981" s="12">
        <f>H9981 * Dashboard!$I$14 * Dashboard!$I$15 * (Dashboard!$D$12 / 365) * 'Lookups and Calculations'!$F$12</f>
        <v>0</v>
      </c>
    </row>
    <row r="9982" spans="1:14" x14ac:dyDescent="0.35">
      <c r="A9982" s="2">
        <v>9981</v>
      </c>
      <c r="B9982" s="11">
        <v>-0.95947076802080733</v>
      </c>
      <c r="C9982" s="11">
        <v>-0.7085594953324007</v>
      </c>
      <c r="D9982" s="3">
        <f>B9982*Dashboard!$D$11*Dashboard!$D$10*SQRT(Dashboard!$D$12/365)</f>
        <v>-238219.09726675699</v>
      </c>
      <c r="E9982" s="3">
        <f>IF(Dashboard!$I$3,C9982*Dashboard!$E$11*Dashboard!$E$10*SQRT(Dashboard!$D$12/365),0)</f>
        <v>-351844.80645733018</v>
      </c>
      <c r="F9982" s="3">
        <f>D9982+IF(Dashboard!$I$3,E9982,0)</f>
        <v>-590063.90372408717</v>
      </c>
      <c r="G9982" s="3">
        <f>IF(Dashboard!$I$4, ('Lookups and Calculations'!$F$9) / (1 - 'Lookups and Calculations'!$F$10), 'Lookups and Calculations'!$F$9)</f>
        <v>1951878.888340465</v>
      </c>
      <c r="H9982" s="12">
        <f t="shared" si="310"/>
        <v>0</v>
      </c>
      <c r="I9982" s="12">
        <f t="shared" si="311"/>
        <v>0</v>
      </c>
      <c r="J9982" s="13">
        <f>(1 - Dashboard!$I$9) * H9982 * Dashboard!$I$8 * 'Lookups and Calculations'!$F$12</f>
        <v>0</v>
      </c>
      <c r="K9982" s="12">
        <f>(1 - Dashboard!$I$11) * I9982 * Dashboard!$I$10 * 'Lookups and Calculations'!$F$12</f>
        <v>0</v>
      </c>
      <c r="L9982" s="12">
        <f>(H9982 - I9982) * Dashboard!$I$13 * (Dashboard!$D$12 / 365) * 'Lookups and Calculations'!$F$12</f>
        <v>0</v>
      </c>
      <c r="M9982" s="3">
        <f>(G9982*2) * Dashboard!$I$13 * (Dashboard!$D$12 / 365) * 'Lookups and Calculations'!$F$12</f>
        <v>1602.0878730267946</v>
      </c>
      <c r="N9982" s="12">
        <f>H9982 * Dashboard!$I$14 * Dashboard!$I$15 * (Dashboard!$D$12 / 365) * 'Lookups and Calculations'!$F$12</f>
        <v>0</v>
      </c>
    </row>
    <row r="9983" spans="1:14" x14ac:dyDescent="0.35">
      <c r="A9983" s="2">
        <v>9982</v>
      </c>
      <c r="B9983" s="11">
        <v>0.45723610549789578</v>
      </c>
      <c r="C9983" s="11">
        <v>1.0638599698551146</v>
      </c>
      <c r="D9983" s="3">
        <f>B9983*Dashboard!$D$11*Dashboard!$D$10*SQRT(Dashboard!$D$12/365)</f>
        <v>113523.38801750162</v>
      </c>
      <c r="E9983" s="3">
        <f>IF(Dashboard!$I$3,C9983*Dashboard!$E$11*Dashboard!$E$10*SQRT(Dashboard!$D$12/365),0)</f>
        <v>528274.06542025832</v>
      </c>
      <c r="F9983" s="3">
        <f>D9983+IF(Dashboard!$I$3,E9983,0)</f>
        <v>641797.45343776001</v>
      </c>
      <c r="G9983" s="3">
        <f>IF(Dashboard!$I$4, ('Lookups and Calculations'!$F$9) / (1 - 'Lookups and Calculations'!$F$10), 'Lookups and Calculations'!$F$9)</f>
        <v>1951878.888340465</v>
      </c>
      <c r="H9983" s="12">
        <f t="shared" si="310"/>
        <v>0</v>
      </c>
      <c r="I9983" s="12">
        <f t="shared" si="311"/>
        <v>0</v>
      </c>
      <c r="J9983" s="13">
        <f>(1 - Dashboard!$I$9) * H9983 * Dashboard!$I$8 * 'Lookups and Calculations'!$F$12</f>
        <v>0</v>
      </c>
      <c r="K9983" s="12">
        <f>(1 - Dashboard!$I$11) * I9983 * Dashboard!$I$10 * 'Lookups and Calculations'!$F$12</f>
        <v>0</v>
      </c>
      <c r="L9983" s="12">
        <f>(H9983 - I9983) * Dashboard!$I$13 * (Dashboard!$D$12 / 365) * 'Lookups and Calculations'!$F$12</f>
        <v>0</v>
      </c>
      <c r="M9983" s="3">
        <f>(G9983*2) * Dashboard!$I$13 * (Dashboard!$D$12 / 365) * 'Lookups and Calculations'!$F$12</f>
        <v>1602.0878730267946</v>
      </c>
      <c r="N9983" s="12">
        <f>H9983 * Dashboard!$I$14 * Dashboard!$I$15 * (Dashboard!$D$12 / 365) * 'Lookups and Calculations'!$F$12</f>
        <v>0</v>
      </c>
    </row>
    <row r="9984" spans="1:14" x14ac:dyDescent="0.35">
      <c r="A9984" s="2">
        <v>9983</v>
      </c>
      <c r="B9984" s="11">
        <v>7.7589820806385684E-2</v>
      </c>
      <c r="C9984" s="11">
        <v>0.84240011658678982</v>
      </c>
      <c r="D9984" s="3">
        <f>B9984*Dashboard!$D$11*Dashboard!$D$10*SQRT(Dashboard!$D$12/365)</f>
        <v>19264.137778490196</v>
      </c>
      <c r="E9984" s="3">
        <f>IF(Dashboard!$I$3,C9984*Dashboard!$E$11*Dashboard!$E$10*SQRT(Dashboard!$D$12/365),0)</f>
        <v>418305.17822792917</v>
      </c>
      <c r="F9984" s="3">
        <f>D9984+IF(Dashboard!$I$3,E9984,0)</f>
        <v>437569.31600641937</v>
      </c>
      <c r="G9984" s="3">
        <f>IF(Dashboard!$I$4, ('Lookups and Calculations'!$F$9) / (1 - 'Lookups and Calculations'!$F$10), 'Lookups and Calculations'!$F$9)</f>
        <v>1951878.888340465</v>
      </c>
      <c r="H9984" s="12">
        <f t="shared" si="310"/>
        <v>0</v>
      </c>
      <c r="I9984" s="12">
        <f t="shared" si="311"/>
        <v>0</v>
      </c>
      <c r="J9984" s="13">
        <f>(1 - Dashboard!$I$9) * H9984 * Dashboard!$I$8 * 'Lookups and Calculations'!$F$12</f>
        <v>0</v>
      </c>
      <c r="K9984" s="12">
        <f>(1 - Dashboard!$I$11) * I9984 * Dashboard!$I$10 * 'Lookups and Calculations'!$F$12</f>
        <v>0</v>
      </c>
      <c r="L9984" s="12">
        <f>(H9984 - I9984) * Dashboard!$I$13 * (Dashboard!$D$12 / 365) * 'Lookups and Calculations'!$F$12</f>
        <v>0</v>
      </c>
      <c r="M9984" s="3">
        <f>(G9984*2) * Dashboard!$I$13 * (Dashboard!$D$12 / 365) * 'Lookups and Calculations'!$F$12</f>
        <v>1602.0878730267946</v>
      </c>
      <c r="N9984" s="12">
        <f>H9984 * Dashboard!$I$14 * Dashboard!$I$15 * (Dashboard!$D$12 / 365) * 'Lookups and Calculations'!$F$12</f>
        <v>0</v>
      </c>
    </row>
    <row r="9985" spans="1:14" x14ac:dyDescent="0.35">
      <c r="A9985" s="2">
        <v>9984</v>
      </c>
      <c r="B9985" s="11">
        <v>-0.52331666841770474</v>
      </c>
      <c r="C9985" s="11">
        <v>-0.48661173148691245</v>
      </c>
      <c r="D9985" s="3">
        <f>B9985*Dashboard!$D$11*Dashboard!$D$10*SQRT(Dashboard!$D$12/365)</f>
        <v>-129929.98691587959</v>
      </c>
      <c r="E9985" s="3">
        <f>IF(Dashboard!$I$3,C9985*Dashboard!$E$11*Dashboard!$E$10*SQRT(Dashboard!$D$12/365),0)</f>
        <v>-241633.64066493785</v>
      </c>
      <c r="F9985" s="3">
        <f>D9985+IF(Dashboard!$I$3,E9985,0)</f>
        <v>-371563.62758081744</v>
      </c>
      <c r="G9985" s="3">
        <f>IF(Dashboard!$I$4, ('Lookups and Calculations'!$F$9) / (1 - 'Lookups and Calculations'!$F$10), 'Lookups and Calculations'!$F$9)</f>
        <v>1951878.888340465</v>
      </c>
      <c r="H9985" s="12">
        <f t="shared" si="310"/>
        <v>0</v>
      </c>
      <c r="I9985" s="12">
        <f t="shared" si="311"/>
        <v>0</v>
      </c>
      <c r="J9985" s="13">
        <f>(1 - Dashboard!$I$9) * H9985 * Dashboard!$I$8 * 'Lookups and Calculations'!$F$12</f>
        <v>0</v>
      </c>
      <c r="K9985" s="12">
        <f>(1 - Dashboard!$I$11) * I9985 * Dashboard!$I$10 * 'Lookups and Calculations'!$F$12</f>
        <v>0</v>
      </c>
      <c r="L9985" s="12">
        <f>(H9985 - I9985) * Dashboard!$I$13 * (Dashboard!$D$12 / 365) * 'Lookups and Calculations'!$F$12</f>
        <v>0</v>
      </c>
      <c r="M9985" s="3">
        <f>(G9985*2) * Dashboard!$I$13 * (Dashboard!$D$12 / 365) * 'Lookups and Calculations'!$F$12</f>
        <v>1602.0878730267946</v>
      </c>
      <c r="N9985" s="12">
        <f>H9985 * Dashboard!$I$14 * Dashboard!$I$15 * (Dashboard!$D$12 / 365) * 'Lookups and Calculations'!$F$12</f>
        <v>0</v>
      </c>
    </row>
    <row r="9986" spans="1:14" x14ac:dyDescent="0.35">
      <c r="A9986" s="2">
        <v>9985</v>
      </c>
      <c r="B9986" s="11">
        <v>-0.19678665044448512</v>
      </c>
      <c r="C9986" s="11">
        <v>0.2303910879877995</v>
      </c>
      <c r="D9986" s="3">
        <f>B9986*Dashboard!$D$11*Dashboard!$D$10*SQRT(Dashboard!$D$12/365)</f>
        <v>-48858.537211857503</v>
      </c>
      <c r="E9986" s="3">
        <f>IF(Dashboard!$I$3,C9986*Dashboard!$E$11*Dashboard!$E$10*SQRT(Dashboard!$D$12/365),0)</f>
        <v>114403.81266012549</v>
      </c>
      <c r="F9986" s="3">
        <f>D9986+IF(Dashboard!$I$3,E9986,0)</f>
        <v>65545.275448267988</v>
      </c>
      <c r="G9986" s="3">
        <f>IF(Dashboard!$I$4, ('Lookups and Calculations'!$F$9) / (1 - 'Lookups and Calculations'!$F$10), 'Lookups and Calculations'!$F$9)</f>
        <v>1951878.888340465</v>
      </c>
      <c r="H9986" s="12">
        <f t="shared" si="310"/>
        <v>0</v>
      </c>
      <c r="I9986" s="12">
        <f t="shared" si="311"/>
        <v>0</v>
      </c>
      <c r="J9986" s="13">
        <f>(1 - Dashboard!$I$9) * H9986 * Dashboard!$I$8 * 'Lookups and Calculations'!$F$12</f>
        <v>0</v>
      </c>
      <c r="K9986" s="12">
        <f>(1 - Dashboard!$I$11) * I9986 * Dashboard!$I$10 * 'Lookups and Calculations'!$F$12</f>
        <v>0</v>
      </c>
      <c r="L9986" s="12">
        <f>(H9986 - I9986) * Dashboard!$I$13 * (Dashboard!$D$12 / 365) * 'Lookups and Calculations'!$F$12</f>
        <v>0</v>
      </c>
      <c r="M9986" s="3">
        <f>(G9986*2) * Dashboard!$I$13 * (Dashboard!$D$12 / 365) * 'Lookups and Calculations'!$F$12</f>
        <v>1602.0878730267946</v>
      </c>
      <c r="N9986" s="12">
        <f>H9986 * Dashboard!$I$14 * Dashboard!$I$15 * (Dashboard!$D$12 / 365) * 'Lookups and Calculations'!$F$12</f>
        <v>0</v>
      </c>
    </row>
    <row r="9987" spans="1:14" x14ac:dyDescent="0.35">
      <c r="A9987" s="2">
        <v>9986</v>
      </c>
      <c r="B9987" s="11">
        <v>0.79048857531102268</v>
      </c>
      <c r="C9987" s="11">
        <v>8.8507403721112446E-2</v>
      </c>
      <c r="D9987" s="3">
        <f>B9987*Dashboard!$D$11*Dashboard!$D$10*SQRT(Dashboard!$D$12/365)</f>
        <v>196263.89994008961</v>
      </c>
      <c r="E9987" s="3">
        <f>IF(Dashboard!$I$3,C9987*Dashboard!$E$11*Dashboard!$E$10*SQRT(Dashboard!$D$12/365),0)</f>
        <v>43949.549102699879</v>
      </c>
      <c r="F9987" s="3">
        <f>D9987+IF(Dashboard!$I$3,E9987,0)</f>
        <v>240213.44904278949</v>
      </c>
      <c r="G9987" s="3">
        <f>IF(Dashboard!$I$4, ('Lookups and Calculations'!$F$9) / (1 - 'Lookups and Calculations'!$F$10), 'Lookups and Calculations'!$F$9)</f>
        <v>1951878.888340465</v>
      </c>
      <c r="H9987" s="12">
        <f t="shared" ref="H9987:H10001" si="312">MAX(0,F9987-G9987)</f>
        <v>0</v>
      </c>
      <c r="I9987" s="12">
        <f t="shared" ref="I9987:I10001" si="313">MAX(0,-F9987-G9987)</f>
        <v>0</v>
      </c>
      <c r="J9987" s="13">
        <f>(1 - Dashboard!$I$9) * H9987 * Dashboard!$I$8 * 'Lookups and Calculations'!$F$12</f>
        <v>0</v>
      </c>
      <c r="K9987" s="12">
        <f>(1 - Dashboard!$I$11) * I9987 * Dashboard!$I$10 * 'Lookups and Calculations'!$F$12</f>
        <v>0</v>
      </c>
      <c r="L9987" s="12">
        <f>(H9987 - I9987) * Dashboard!$I$13 * (Dashboard!$D$12 / 365) * 'Lookups and Calculations'!$F$12</f>
        <v>0</v>
      </c>
      <c r="M9987" s="3">
        <f>(G9987*2) * Dashboard!$I$13 * (Dashboard!$D$12 / 365) * 'Lookups and Calculations'!$F$12</f>
        <v>1602.0878730267946</v>
      </c>
      <c r="N9987" s="12">
        <f>H9987 * Dashboard!$I$14 * Dashboard!$I$15 * (Dashboard!$D$12 / 365) * 'Lookups and Calculations'!$F$12</f>
        <v>0</v>
      </c>
    </row>
    <row r="9988" spans="1:14" x14ac:dyDescent="0.35">
      <c r="A9988" s="2">
        <v>9987</v>
      </c>
      <c r="B9988" s="11">
        <v>1.9599939687295638</v>
      </c>
      <c r="C9988" s="11">
        <v>6.2983367397157625E-2</v>
      </c>
      <c r="D9988" s="3">
        <f>B9988*Dashboard!$D$11*Dashboard!$D$10*SQRT(Dashboard!$D$12/365)</f>
        <v>486630.76504371379</v>
      </c>
      <c r="E9988" s="3">
        <f>IF(Dashboard!$I$3,C9988*Dashboard!$E$11*Dashboard!$E$10*SQRT(Dashboard!$D$12/365),0)</f>
        <v>31275.243445136424</v>
      </c>
      <c r="F9988" s="3">
        <f>D9988+IF(Dashboard!$I$3,E9988,0)</f>
        <v>517906.0084888502</v>
      </c>
      <c r="G9988" s="3">
        <f>IF(Dashboard!$I$4, ('Lookups and Calculations'!$F$9) / (1 - 'Lookups and Calculations'!$F$10), 'Lookups and Calculations'!$F$9)</f>
        <v>1951878.888340465</v>
      </c>
      <c r="H9988" s="12">
        <f t="shared" si="312"/>
        <v>0</v>
      </c>
      <c r="I9988" s="12">
        <f t="shared" si="313"/>
        <v>0</v>
      </c>
      <c r="J9988" s="13">
        <f>(1 - Dashboard!$I$9) * H9988 * Dashboard!$I$8 * 'Lookups and Calculations'!$F$12</f>
        <v>0</v>
      </c>
      <c r="K9988" s="12">
        <f>(1 - Dashboard!$I$11) * I9988 * Dashboard!$I$10 * 'Lookups and Calculations'!$F$12</f>
        <v>0</v>
      </c>
      <c r="L9988" s="12">
        <f>(H9988 - I9988) * Dashboard!$I$13 * (Dashboard!$D$12 / 365) * 'Lookups and Calculations'!$F$12</f>
        <v>0</v>
      </c>
      <c r="M9988" s="3">
        <f>(G9988*2) * Dashboard!$I$13 * (Dashboard!$D$12 / 365) * 'Lookups and Calculations'!$F$12</f>
        <v>1602.0878730267946</v>
      </c>
      <c r="N9988" s="12">
        <f>H9988 * Dashboard!$I$14 * Dashboard!$I$15 * (Dashboard!$D$12 / 365) * 'Lookups and Calculations'!$F$12</f>
        <v>0</v>
      </c>
    </row>
    <row r="9989" spans="1:14" x14ac:dyDescent="0.35">
      <c r="A9989" s="2">
        <v>9988</v>
      </c>
      <c r="B9989" s="11">
        <v>-0.11476974659993923</v>
      </c>
      <c r="C9989" s="11">
        <v>-0.3434863033354873</v>
      </c>
      <c r="D9989" s="3">
        <f>B9989*Dashboard!$D$11*Dashboard!$D$10*SQRT(Dashboard!$D$12/365)</f>
        <v>-28495.235435853388</v>
      </c>
      <c r="E9989" s="3">
        <f>IF(Dashboard!$I$3,C9989*Dashboard!$E$11*Dashboard!$E$10*SQRT(Dashboard!$D$12/365),0)</f>
        <v>-170562.77237682507</v>
      </c>
      <c r="F9989" s="3">
        <f>D9989+IF(Dashboard!$I$3,E9989,0)</f>
        <v>-199058.00781267846</v>
      </c>
      <c r="G9989" s="3">
        <f>IF(Dashboard!$I$4, ('Lookups and Calculations'!$F$9) / (1 - 'Lookups and Calculations'!$F$10), 'Lookups and Calculations'!$F$9)</f>
        <v>1951878.888340465</v>
      </c>
      <c r="H9989" s="12">
        <f t="shared" si="312"/>
        <v>0</v>
      </c>
      <c r="I9989" s="12">
        <f t="shared" si="313"/>
        <v>0</v>
      </c>
      <c r="J9989" s="13">
        <f>(1 - Dashboard!$I$9) * H9989 * Dashboard!$I$8 * 'Lookups and Calculations'!$F$12</f>
        <v>0</v>
      </c>
      <c r="K9989" s="12">
        <f>(1 - Dashboard!$I$11) * I9989 * Dashboard!$I$10 * 'Lookups and Calculations'!$F$12</f>
        <v>0</v>
      </c>
      <c r="L9989" s="12">
        <f>(H9989 - I9989) * Dashboard!$I$13 * (Dashboard!$D$12 / 365) * 'Lookups and Calculations'!$F$12</f>
        <v>0</v>
      </c>
      <c r="M9989" s="3">
        <f>(G9989*2) * Dashboard!$I$13 * (Dashboard!$D$12 / 365) * 'Lookups and Calculations'!$F$12</f>
        <v>1602.0878730267946</v>
      </c>
      <c r="N9989" s="12">
        <f>H9989 * Dashboard!$I$14 * Dashboard!$I$15 * (Dashboard!$D$12 / 365) * 'Lookups and Calculations'!$F$12</f>
        <v>0</v>
      </c>
    </row>
    <row r="9990" spans="1:14" x14ac:dyDescent="0.35">
      <c r="A9990" s="2">
        <v>9989</v>
      </c>
      <c r="B9990" s="11">
        <v>-0.76388436371384194</v>
      </c>
      <c r="C9990" s="11">
        <v>0.90450054175899453</v>
      </c>
      <c r="D9990" s="3">
        <f>B9990*Dashboard!$D$11*Dashboard!$D$10*SQRT(Dashboard!$D$12/365)</f>
        <v>-189658.55928625457</v>
      </c>
      <c r="E9990" s="3">
        <f>IF(Dashboard!$I$3,C9990*Dashboard!$E$11*Dashboard!$E$10*SQRT(Dashboard!$D$12/365),0)</f>
        <v>449141.98476226552</v>
      </c>
      <c r="F9990" s="3">
        <f>D9990+IF(Dashboard!$I$3,E9990,0)</f>
        <v>259483.42547601095</v>
      </c>
      <c r="G9990" s="3">
        <f>IF(Dashboard!$I$4, ('Lookups and Calculations'!$F$9) / (1 - 'Lookups and Calculations'!$F$10), 'Lookups and Calculations'!$F$9)</f>
        <v>1951878.888340465</v>
      </c>
      <c r="H9990" s="12">
        <f t="shared" si="312"/>
        <v>0</v>
      </c>
      <c r="I9990" s="12">
        <f t="shared" si="313"/>
        <v>0</v>
      </c>
      <c r="J9990" s="13">
        <f>(1 - Dashboard!$I$9) * H9990 * Dashboard!$I$8 * 'Lookups and Calculations'!$F$12</f>
        <v>0</v>
      </c>
      <c r="K9990" s="12">
        <f>(1 - Dashboard!$I$11) * I9990 * Dashboard!$I$10 * 'Lookups and Calculations'!$F$12</f>
        <v>0</v>
      </c>
      <c r="L9990" s="12">
        <f>(H9990 - I9990) * Dashboard!$I$13 * (Dashboard!$D$12 / 365) * 'Lookups and Calculations'!$F$12</f>
        <v>0</v>
      </c>
      <c r="M9990" s="3">
        <f>(G9990*2) * Dashboard!$I$13 * (Dashboard!$D$12 / 365) * 'Lookups and Calculations'!$F$12</f>
        <v>1602.0878730267946</v>
      </c>
      <c r="N9990" s="12">
        <f>H9990 * Dashboard!$I$14 * Dashboard!$I$15 * (Dashboard!$D$12 / 365) * 'Lookups and Calculations'!$F$12</f>
        <v>0</v>
      </c>
    </row>
    <row r="9991" spans="1:14" x14ac:dyDescent="0.35">
      <c r="A9991" s="2">
        <v>9990</v>
      </c>
      <c r="B9991" s="11">
        <v>0.59766356010011812</v>
      </c>
      <c r="C9991" s="11">
        <v>-0.34920185876627735</v>
      </c>
      <c r="D9991" s="3">
        <f>B9991*Dashboard!$D$11*Dashboard!$D$10*SQRT(Dashboard!$D$12/365)</f>
        <v>148388.96452257389</v>
      </c>
      <c r="E9991" s="3">
        <f>IF(Dashboard!$I$3,C9991*Dashboard!$E$11*Dashboard!$E$10*SQRT(Dashboard!$D$12/365),0)</f>
        <v>-173400.90877551812</v>
      </c>
      <c r="F9991" s="3">
        <f>D9991+IF(Dashboard!$I$3,E9991,0)</f>
        <v>-25011.944252944231</v>
      </c>
      <c r="G9991" s="3">
        <f>IF(Dashboard!$I$4, ('Lookups and Calculations'!$F$9) / (1 - 'Lookups and Calculations'!$F$10), 'Lookups and Calculations'!$F$9)</f>
        <v>1951878.888340465</v>
      </c>
      <c r="H9991" s="12">
        <f t="shared" si="312"/>
        <v>0</v>
      </c>
      <c r="I9991" s="12">
        <f t="shared" si="313"/>
        <v>0</v>
      </c>
      <c r="J9991" s="13">
        <f>(1 - Dashboard!$I$9) * H9991 * Dashboard!$I$8 * 'Lookups and Calculations'!$F$12</f>
        <v>0</v>
      </c>
      <c r="K9991" s="12">
        <f>(1 - Dashboard!$I$11) * I9991 * Dashboard!$I$10 * 'Lookups and Calculations'!$F$12</f>
        <v>0</v>
      </c>
      <c r="L9991" s="12">
        <f>(H9991 - I9991) * Dashboard!$I$13 * (Dashboard!$D$12 / 365) * 'Lookups and Calculations'!$F$12</f>
        <v>0</v>
      </c>
      <c r="M9991" s="3">
        <f>(G9991*2) * Dashboard!$I$13 * (Dashboard!$D$12 / 365) * 'Lookups and Calculations'!$F$12</f>
        <v>1602.0878730267946</v>
      </c>
      <c r="N9991" s="12">
        <f>H9991 * Dashboard!$I$14 * Dashboard!$I$15 * (Dashboard!$D$12 / 365) * 'Lookups and Calculations'!$F$12</f>
        <v>0</v>
      </c>
    </row>
    <row r="9992" spans="1:14" x14ac:dyDescent="0.35">
      <c r="A9992" s="2">
        <v>9991</v>
      </c>
      <c r="B9992" s="11">
        <v>-1.6500434264771071</v>
      </c>
      <c r="C9992" s="11">
        <v>-1.1529365839276287</v>
      </c>
      <c r="D9992" s="3">
        <f>B9992*Dashboard!$D$11*Dashboard!$D$10*SQRT(Dashboard!$D$12/365)</f>
        <v>-409675.69686062471</v>
      </c>
      <c r="E9992" s="3">
        <f>IF(Dashboard!$I$3,C9992*Dashboard!$E$11*Dashboard!$E$10*SQRT(Dashboard!$D$12/365),0)</f>
        <v>-572506.2636261622</v>
      </c>
      <c r="F9992" s="3">
        <f>D9992+IF(Dashboard!$I$3,E9992,0)</f>
        <v>-982181.96048678691</v>
      </c>
      <c r="G9992" s="3">
        <f>IF(Dashboard!$I$4, ('Lookups and Calculations'!$F$9) / (1 - 'Lookups and Calculations'!$F$10), 'Lookups and Calculations'!$F$9)</f>
        <v>1951878.888340465</v>
      </c>
      <c r="H9992" s="12">
        <f t="shared" si="312"/>
        <v>0</v>
      </c>
      <c r="I9992" s="12">
        <f t="shared" si="313"/>
        <v>0</v>
      </c>
      <c r="J9992" s="13">
        <f>(1 - Dashboard!$I$9) * H9992 * Dashboard!$I$8 * 'Lookups and Calculations'!$F$12</f>
        <v>0</v>
      </c>
      <c r="K9992" s="12">
        <f>(1 - Dashboard!$I$11) * I9992 * Dashboard!$I$10 * 'Lookups and Calculations'!$F$12</f>
        <v>0</v>
      </c>
      <c r="L9992" s="12">
        <f>(H9992 - I9992) * Dashboard!$I$13 * (Dashboard!$D$12 / 365) * 'Lookups and Calculations'!$F$12</f>
        <v>0</v>
      </c>
      <c r="M9992" s="3">
        <f>(G9992*2) * Dashboard!$I$13 * (Dashboard!$D$12 / 365) * 'Lookups and Calculations'!$F$12</f>
        <v>1602.0878730267946</v>
      </c>
      <c r="N9992" s="12">
        <f>H9992 * Dashboard!$I$14 * Dashboard!$I$15 * (Dashboard!$D$12 / 365) * 'Lookups and Calculations'!$F$12</f>
        <v>0</v>
      </c>
    </row>
    <row r="9993" spans="1:14" x14ac:dyDescent="0.35">
      <c r="A9993" s="2">
        <v>9992</v>
      </c>
      <c r="B9993" s="11">
        <v>0.49012662430216836</v>
      </c>
      <c r="C9993" s="11">
        <v>-1.480204271509364</v>
      </c>
      <c r="D9993" s="3">
        <f>B9993*Dashboard!$D$11*Dashboard!$D$10*SQRT(Dashboard!$D$12/365)</f>
        <v>121689.5041299825</v>
      </c>
      <c r="E9993" s="3">
        <f>IF(Dashboard!$I$3,C9993*Dashboard!$E$11*Dashboard!$E$10*SQRT(Dashboard!$D$12/365),0)</f>
        <v>-735015.46286131686</v>
      </c>
      <c r="F9993" s="3">
        <f>D9993+IF(Dashboard!$I$3,E9993,0)</f>
        <v>-613325.95873133442</v>
      </c>
      <c r="G9993" s="3">
        <f>IF(Dashboard!$I$4, ('Lookups and Calculations'!$F$9) / (1 - 'Lookups and Calculations'!$F$10), 'Lookups and Calculations'!$F$9)</f>
        <v>1951878.888340465</v>
      </c>
      <c r="H9993" s="12">
        <f t="shared" si="312"/>
        <v>0</v>
      </c>
      <c r="I9993" s="12">
        <f t="shared" si="313"/>
        <v>0</v>
      </c>
      <c r="J9993" s="13">
        <f>(1 - Dashboard!$I$9) * H9993 * Dashboard!$I$8 * 'Lookups and Calculations'!$F$12</f>
        <v>0</v>
      </c>
      <c r="K9993" s="12">
        <f>(1 - Dashboard!$I$11) * I9993 * Dashboard!$I$10 * 'Lookups and Calculations'!$F$12</f>
        <v>0</v>
      </c>
      <c r="L9993" s="12">
        <f>(H9993 - I9993) * Dashboard!$I$13 * (Dashboard!$D$12 / 365) * 'Lookups and Calculations'!$F$12</f>
        <v>0</v>
      </c>
      <c r="M9993" s="3">
        <f>(G9993*2) * Dashboard!$I$13 * (Dashboard!$D$12 / 365) * 'Lookups and Calculations'!$F$12</f>
        <v>1602.0878730267946</v>
      </c>
      <c r="N9993" s="12">
        <f>H9993 * Dashboard!$I$14 * Dashboard!$I$15 * (Dashboard!$D$12 / 365) * 'Lookups and Calculations'!$F$12</f>
        <v>0</v>
      </c>
    </row>
    <row r="9994" spans="1:14" x14ac:dyDescent="0.35">
      <c r="A9994" s="2">
        <v>9993</v>
      </c>
      <c r="B9994" s="11">
        <v>-0.26181130143456322</v>
      </c>
      <c r="C9994" s="11">
        <v>1.5333503997685443</v>
      </c>
      <c r="D9994" s="3">
        <f>B9994*Dashboard!$D$11*Dashboard!$D$10*SQRT(Dashboard!$D$12/365)</f>
        <v>-65002.972430968235</v>
      </c>
      <c r="E9994" s="3">
        <f>IF(Dashboard!$I$3,C9994*Dashboard!$E$11*Dashboard!$E$10*SQRT(Dashboard!$D$12/365),0)</f>
        <v>761405.89208354533</v>
      </c>
      <c r="F9994" s="3">
        <f>D9994+IF(Dashboard!$I$3,E9994,0)</f>
        <v>696402.91965257714</v>
      </c>
      <c r="G9994" s="3">
        <f>IF(Dashboard!$I$4, ('Lookups and Calculations'!$F$9) / (1 - 'Lookups and Calculations'!$F$10), 'Lookups and Calculations'!$F$9)</f>
        <v>1951878.888340465</v>
      </c>
      <c r="H9994" s="12">
        <f t="shared" si="312"/>
        <v>0</v>
      </c>
      <c r="I9994" s="12">
        <f t="shared" si="313"/>
        <v>0</v>
      </c>
      <c r="J9994" s="13">
        <f>(1 - Dashboard!$I$9) * H9994 * Dashboard!$I$8 * 'Lookups and Calculations'!$F$12</f>
        <v>0</v>
      </c>
      <c r="K9994" s="12">
        <f>(1 - Dashboard!$I$11) * I9994 * Dashboard!$I$10 * 'Lookups and Calculations'!$F$12</f>
        <v>0</v>
      </c>
      <c r="L9994" s="12">
        <f>(H9994 - I9994) * Dashboard!$I$13 * (Dashboard!$D$12 / 365) * 'Lookups and Calculations'!$F$12</f>
        <v>0</v>
      </c>
      <c r="M9994" s="3">
        <f>(G9994*2) * Dashboard!$I$13 * (Dashboard!$D$12 / 365) * 'Lookups and Calculations'!$F$12</f>
        <v>1602.0878730267946</v>
      </c>
      <c r="N9994" s="12">
        <f>H9994 * Dashboard!$I$14 * Dashboard!$I$15 * (Dashboard!$D$12 / 365) * 'Lookups and Calculations'!$F$12</f>
        <v>0</v>
      </c>
    </row>
    <row r="9995" spans="1:14" x14ac:dyDescent="0.35">
      <c r="A9995" s="2">
        <v>9994</v>
      </c>
      <c r="B9995" s="11">
        <v>1.5137691664742972</v>
      </c>
      <c r="C9995" s="11">
        <v>5.2905673341420663E-2</v>
      </c>
      <c r="D9995" s="3">
        <f>B9995*Dashboard!$D$11*Dashboard!$D$10*SQRT(Dashboard!$D$12/365)</f>
        <v>375841.2828476479</v>
      </c>
      <c r="E9995" s="3">
        <f>IF(Dashboard!$I$3,C9995*Dashboard!$E$11*Dashboard!$E$10*SQRT(Dashboard!$D$12/365),0)</f>
        <v>26271.028078699834</v>
      </c>
      <c r="F9995" s="3">
        <f>D9995+IF(Dashboard!$I$3,E9995,0)</f>
        <v>402112.31092634774</v>
      </c>
      <c r="G9995" s="3">
        <f>IF(Dashboard!$I$4, ('Lookups and Calculations'!$F$9) / (1 - 'Lookups and Calculations'!$F$10), 'Lookups and Calculations'!$F$9)</f>
        <v>1951878.888340465</v>
      </c>
      <c r="H9995" s="12">
        <f t="shared" si="312"/>
        <v>0</v>
      </c>
      <c r="I9995" s="12">
        <f t="shared" si="313"/>
        <v>0</v>
      </c>
      <c r="J9995" s="13">
        <f>(1 - Dashboard!$I$9) * H9995 * Dashboard!$I$8 * 'Lookups and Calculations'!$F$12</f>
        <v>0</v>
      </c>
      <c r="K9995" s="12">
        <f>(1 - Dashboard!$I$11) * I9995 * Dashboard!$I$10 * 'Lookups and Calculations'!$F$12</f>
        <v>0</v>
      </c>
      <c r="L9995" s="12">
        <f>(H9995 - I9995) * Dashboard!$I$13 * (Dashboard!$D$12 / 365) * 'Lookups and Calculations'!$F$12</f>
        <v>0</v>
      </c>
      <c r="M9995" s="3">
        <f>(G9995*2) * Dashboard!$I$13 * (Dashboard!$D$12 / 365) * 'Lookups and Calculations'!$F$12</f>
        <v>1602.0878730267946</v>
      </c>
      <c r="N9995" s="12">
        <f>H9995 * Dashboard!$I$14 * Dashboard!$I$15 * (Dashboard!$D$12 / 365) * 'Lookups and Calculations'!$F$12</f>
        <v>0</v>
      </c>
    </row>
    <row r="9996" spans="1:14" x14ac:dyDescent="0.35">
      <c r="A9996" s="2">
        <v>9995</v>
      </c>
      <c r="B9996" s="11">
        <v>0.56449488766668365</v>
      </c>
      <c r="C9996" s="11">
        <v>-0.77261793738755191</v>
      </c>
      <c r="D9996" s="3">
        <f>B9996*Dashboard!$D$11*Dashboard!$D$10*SQRT(Dashboard!$D$12/365)</f>
        <v>140153.78793566386</v>
      </c>
      <c r="E9996" s="3">
        <f>IF(Dashboard!$I$3,C9996*Dashboard!$E$11*Dashboard!$E$10*SQRT(Dashboard!$D$12/365),0)</f>
        <v>-383653.89277305215</v>
      </c>
      <c r="F9996" s="3">
        <f>D9996+IF(Dashboard!$I$3,E9996,0)</f>
        <v>-243500.10483738829</v>
      </c>
      <c r="G9996" s="3">
        <f>IF(Dashboard!$I$4, ('Lookups and Calculations'!$F$9) / (1 - 'Lookups and Calculations'!$F$10), 'Lookups and Calculations'!$F$9)</f>
        <v>1951878.888340465</v>
      </c>
      <c r="H9996" s="12">
        <f t="shared" si="312"/>
        <v>0</v>
      </c>
      <c r="I9996" s="12">
        <f t="shared" si="313"/>
        <v>0</v>
      </c>
      <c r="J9996" s="13">
        <f>(1 - Dashboard!$I$9) * H9996 * Dashboard!$I$8 * 'Lookups and Calculations'!$F$12</f>
        <v>0</v>
      </c>
      <c r="K9996" s="12">
        <f>(1 - Dashboard!$I$11) * I9996 * Dashboard!$I$10 * 'Lookups and Calculations'!$F$12</f>
        <v>0</v>
      </c>
      <c r="L9996" s="12">
        <f>(H9996 - I9996) * Dashboard!$I$13 * (Dashboard!$D$12 / 365) * 'Lookups and Calculations'!$F$12</f>
        <v>0</v>
      </c>
      <c r="M9996" s="3">
        <f>(G9996*2) * Dashboard!$I$13 * (Dashboard!$D$12 / 365) * 'Lookups and Calculations'!$F$12</f>
        <v>1602.0878730267946</v>
      </c>
      <c r="N9996" s="12">
        <f>H9996 * Dashboard!$I$14 * Dashboard!$I$15 * (Dashboard!$D$12 / 365) * 'Lookups and Calculations'!$F$12</f>
        <v>0</v>
      </c>
    </row>
    <row r="9997" spans="1:14" x14ac:dyDescent="0.35">
      <c r="A9997" s="2">
        <v>9996</v>
      </c>
      <c r="B9997" s="11">
        <v>0.3494465794026525</v>
      </c>
      <c r="C9997" s="11">
        <v>-2.0773597958674288</v>
      </c>
      <c r="D9997" s="3">
        <f>B9997*Dashboard!$D$11*Dashboard!$D$10*SQRT(Dashboard!$D$12/365)</f>
        <v>86761.214059677048</v>
      </c>
      <c r="E9997" s="3">
        <f>IF(Dashboard!$I$3,C9997*Dashboard!$E$11*Dashboard!$E$10*SQRT(Dashboard!$D$12/365),0)</f>
        <v>-1031541.1198834183</v>
      </c>
      <c r="F9997" s="3">
        <f>D9997+IF(Dashboard!$I$3,E9997,0)</f>
        <v>-944779.90582374122</v>
      </c>
      <c r="G9997" s="3">
        <f>IF(Dashboard!$I$4, ('Lookups and Calculations'!$F$9) / (1 - 'Lookups and Calculations'!$F$10), 'Lookups and Calculations'!$F$9)</f>
        <v>1951878.888340465</v>
      </c>
      <c r="H9997" s="12">
        <f t="shared" si="312"/>
        <v>0</v>
      </c>
      <c r="I9997" s="12">
        <f t="shared" si="313"/>
        <v>0</v>
      </c>
      <c r="J9997" s="13">
        <f>(1 - Dashboard!$I$9) * H9997 * Dashboard!$I$8 * 'Lookups and Calculations'!$F$12</f>
        <v>0</v>
      </c>
      <c r="K9997" s="12">
        <f>(1 - Dashboard!$I$11) * I9997 * Dashboard!$I$10 * 'Lookups and Calculations'!$F$12</f>
        <v>0</v>
      </c>
      <c r="L9997" s="12">
        <f>(H9997 - I9997) * Dashboard!$I$13 * (Dashboard!$D$12 / 365) * 'Lookups and Calculations'!$F$12</f>
        <v>0</v>
      </c>
      <c r="M9997" s="3">
        <f>(G9997*2) * Dashboard!$I$13 * (Dashboard!$D$12 / 365) * 'Lookups and Calculations'!$F$12</f>
        <v>1602.0878730267946</v>
      </c>
      <c r="N9997" s="12">
        <f>H9997 * Dashboard!$I$14 * Dashboard!$I$15 * (Dashboard!$D$12 / 365) * 'Lookups and Calculations'!$F$12</f>
        <v>0</v>
      </c>
    </row>
    <row r="9998" spans="1:14" x14ac:dyDescent="0.35">
      <c r="A9998" s="2">
        <v>9997</v>
      </c>
      <c r="B9998" s="11">
        <v>0.41814257111544373</v>
      </c>
      <c r="C9998" s="11">
        <v>-0.52422408600097625</v>
      </c>
      <c r="D9998" s="3">
        <f>B9998*Dashboard!$D$11*Dashboard!$D$10*SQRT(Dashboard!$D$12/365)</f>
        <v>103817.17623914269</v>
      </c>
      <c r="E9998" s="3">
        <f>IF(Dashboard!$I$3,C9998*Dashboard!$E$11*Dashboard!$E$10*SQRT(Dashboard!$D$12/365),0)</f>
        <v>-260310.5643129613</v>
      </c>
      <c r="F9998" s="3">
        <f>D9998+IF(Dashboard!$I$3,E9998,0)</f>
        <v>-156493.38807381861</v>
      </c>
      <c r="G9998" s="3">
        <f>IF(Dashboard!$I$4, ('Lookups and Calculations'!$F$9) / (1 - 'Lookups and Calculations'!$F$10), 'Lookups and Calculations'!$F$9)</f>
        <v>1951878.888340465</v>
      </c>
      <c r="H9998" s="12">
        <f t="shared" si="312"/>
        <v>0</v>
      </c>
      <c r="I9998" s="12">
        <f t="shared" si="313"/>
        <v>0</v>
      </c>
      <c r="J9998" s="13">
        <f>(1 - Dashboard!$I$9) * H9998 * Dashboard!$I$8 * 'Lookups and Calculations'!$F$12</f>
        <v>0</v>
      </c>
      <c r="K9998" s="12">
        <f>(1 - Dashboard!$I$11) * I9998 * Dashboard!$I$10 * 'Lookups and Calculations'!$F$12</f>
        <v>0</v>
      </c>
      <c r="L9998" s="12">
        <f>(H9998 - I9998) * Dashboard!$I$13 * (Dashboard!$D$12 / 365) * 'Lookups and Calculations'!$F$12</f>
        <v>0</v>
      </c>
      <c r="M9998" s="3">
        <f>(G9998*2) * Dashboard!$I$13 * (Dashboard!$D$12 / 365) * 'Lookups and Calculations'!$F$12</f>
        <v>1602.0878730267946</v>
      </c>
      <c r="N9998" s="12">
        <f>H9998 * Dashboard!$I$14 * Dashboard!$I$15 * (Dashboard!$D$12 / 365) * 'Lookups and Calculations'!$F$12</f>
        <v>0</v>
      </c>
    </row>
    <row r="9999" spans="1:14" x14ac:dyDescent="0.35">
      <c r="A9999" s="2">
        <v>9998</v>
      </c>
      <c r="B9999" s="11">
        <v>1.1307281440836907</v>
      </c>
      <c r="C9999" s="11">
        <v>-1.0738416531308443</v>
      </c>
      <c r="D9999" s="3">
        <f>B9999*Dashboard!$D$11*Dashboard!$D$10*SQRT(Dashboard!$D$12/365)</f>
        <v>280739.18113562674</v>
      </c>
      <c r="E9999" s="3">
        <f>IF(Dashboard!$I$3,C9999*Dashboard!$E$11*Dashboard!$E$10*SQRT(Dashboard!$D$12/365),0)</f>
        <v>-533230.60533455294</v>
      </c>
      <c r="F9999" s="3">
        <f>D9999+IF(Dashboard!$I$3,E9999,0)</f>
        <v>-252491.42419892619</v>
      </c>
      <c r="G9999" s="3">
        <f>IF(Dashboard!$I$4, ('Lookups and Calculations'!$F$9) / (1 - 'Lookups and Calculations'!$F$10), 'Lookups and Calculations'!$F$9)</f>
        <v>1951878.888340465</v>
      </c>
      <c r="H9999" s="12">
        <f t="shared" si="312"/>
        <v>0</v>
      </c>
      <c r="I9999" s="12">
        <f t="shared" si="313"/>
        <v>0</v>
      </c>
      <c r="J9999" s="13">
        <f>(1 - Dashboard!$I$9) * H9999 * Dashboard!$I$8 * 'Lookups and Calculations'!$F$12</f>
        <v>0</v>
      </c>
      <c r="K9999" s="12">
        <f>(1 - Dashboard!$I$11) * I9999 * Dashboard!$I$10 * 'Lookups and Calculations'!$F$12</f>
        <v>0</v>
      </c>
      <c r="L9999" s="12">
        <f>(H9999 - I9999) * Dashboard!$I$13 * (Dashboard!$D$12 / 365) * 'Lookups and Calculations'!$F$12</f>
        <v>0</v>
      </c>
      <c r="M9999" s="3">
        <f>(G9999*2) * Dashboard!$I$13 * (Dashboard!$D$12 / 365) * 'Lookups and Calculations'!$F$12</f>
        <v>1602.0878730267946</v>
      </c>
      <c r="N9999" s="12">
        <f>H9999 * Dashboard!$I$14 * Dashboard!$I$15 * (Dashboard!$D$12 / 365) * 'Lookups and Calculations'!$F$12</f>
        <v>0</v>
      </c>
    </row>
    <row r="10000" spans="1:14" x14ac:dyDescent="0.35">
      <c r="A10000" s="2">
        <v>9999</v>
      </c>
      <c r="B10000" s="11">
        <v>-1.4903032480632055</v>
      </c>
      <c r="C10000" s="11">
        <v>-2.2891498668594012</v>
      </c>
      <c r="D10000" s="3">
        <f>B10000*Dashboard!$D$11*Dashboard!$D$10*SQRT(Dashboard!$D$12/365)</f>
        <v>-370015.1231701033</v>
      </c>
      <c r="E10000" s="3">
        <f>IF(Dashboard!$I$3,C10000*Dashboard!$E$11*Dashboard!$E$10*SQRT(Dashboard!$D$12/365),0)</f>
        <v>-1136708.3458237003</v>
      </c>
      <c r="F10000" s="3">
        <f>D10000+IF(Dashboard!$I$3,E10000,0)</f>
        <v>-1506723.4689938035</v>
      </c>
      <c r="G10000" s="3">
        <f>IF(Dashboard!$I$4, ('Lookups and Calculations'!$F$9) / (1 - 'Lookups and Calculations'!$F$10), 'Lookups and Calculations'!$F$9)</f>
        <v>1951878.888340465</v>
      </c>
      <c r="H10000" s="12">
        <f t="shared" si="312"/>
        <v>0</v>
      </c>
      <c r="I10000" s="12">
        <f t="shared" si="313"/>
        <v>0</v>
      </c>
      <c r="J10000" s="13">
        <f>(1 - Dashboard!$I$9) * H10000 * Dashboard!$I$8 * 'Lookups and Calculations'!$F$12</f>
        <v>0</v>
      </c>
      <c r="K10000" s="12">
        <f>(1 - Dashboard!$I$11) * I10000 * Dashboard!$I$10 * 'Lookups and Calculations'!$F$12</f>
        <v>0</v>
      </c>
      <c r="L10000" s="12">
        <f>(H10000 - I10000) * Dashboard!$I$13 * (Dashboard!$D$12 / 365) * 'Lookups and Calculations'!$F$12</f>
        <v>0</v>
      </c>
      <c r="M10000" s="3">
        <f>(G10000*2) * Dashboard!$I$13 * (Dashboard!$D$12 / 365) * 'Lookups and Calculations'!$F$12</f>
        <v>1602.0878730267946</v>
      </c>
      <c r="N10000" s="12">
        <f>H10000 * Dashboard!$I$14 * Dashboard!$I$15 * (Dashboard!$D$12 / 365) * 'Lookups and Calculations'!$F$12</f>
        <v>0</v>
      </c>
    </row>
    <row r="10001" spans="1:14" x14ac:dyDescent="0.35">
      <c r="A10001" s="2">
        <v>10000</v>
      </c>
      <c r="B10001" s="11">
        <v>-0.83759868582738983</v>
      </c>
      <c r="C10001" s="11">
        <v>-2.2766342647258111</v>
      </c>
      <c r="D10001" s="3">
        <f>B10001*Dashboard!$D$11*Dashboard!$D$10*SQRT(Dashboard!$D$12/365)</f>
        <v>-207960.48140290577</v>
      </c>
      <c r="E10001" s="3">
        <f>IF(Dashboard!$I$3,C10001*Dashboard!$E$11*Dashboard!$E$10*SQRT(Dashboard!$D$12/365),0)</f>
        <v>-1130493.5542086021</v>
      </c>
      <c r="F10001" s="3">
        <f>D10001+IF(Dashboard!$I$3,E10001,0)</f>
        <v>-1338454.0356115079</v>
      </c>
      <c r="G10001" s="3">
        <f>IF(Dashboard!$I$4, ('Lookups and Calculations'!$F$9) / (1 - 'Lookups and Calculations'!$F$10), 'Lookups and Calculations'!$F$9)</f>
        <v>1951878.888340465</v>
      </c>
      <c r="H10001" s="12">
        <f t="shared" si="312"/>
        <v>0</v>
      </c>
      <c r="I10001" s="12">
        <f t="shared" si="313"/>
        <v>0</v>
      </c>
      <c r="J10001" s="13">
        <f>(1 - Dashboard!$I$9) * H10001 * Dashboard!$I$8 * 'Lookups and Calculations'!$F$12</f>
        <v>0</v>
      </c>
      <c r="K10001" s="12">
        <f>(1 - Dashboard!$I$11) * I10001 * Dashboard!$I$10 * 'Lookups and Calculations'!$F$12</f>
        <v>0</v>
      </c>
      <c r="L10001" s="12">
        <f>(H10001 - I10001) * Dashboard!$I$13 * (Dashboard!$D$12 / 365) * 'Lookups and Calculations'!$F$12</f>
        <v>0</v>
      </c>
      <c r="M10001" s="3">
        <f>(G10001*2) * Dashboard!$I$13 * (Dashboard!$D$12 / 365) * 'Lookups and Calculations'!$F$12</f>
        <v>1602.0878730267946</v>
      </c>
      <c r="N10001" s="12">
        <f>H10001 * Dashboard!$I$14 * Dashboard!$I$15 * (Dashboard!$D$12 / 365) * 'Lookups and Calculations'!$F$12</f>
        <v>0</v>
      </c>
    </row>
    <row r="10002" spans="1:14" x14ac:dyDescent="0.35">
      <c r="H10002" t="s">
        <v>67</v>
      </c>
      <c r="I10002" t="s">
        <v>68</v>
      </c>
      <c r="J10002" t="s">
        <v>62</v>
      </c>
      <c r="K10002" t="s">
        <v>63</v>
      </c>
      <c r="L10002" t="s">
        <v>64</v>
      </c>
      <c r="M10002" t="s">
        <v>65</v>
      </c>
      <c r="N10002" t="s">
        <v>66</v>
      </c>
    </row>
    <row r="10003" spans="1:14" x14ac:dyDescent="0.35">
      <c r="G10003" t="s">
        <v>61</v>
      </c>
      <c r="H10003" s="13">
        <f t="shared" ref="H10003:N10003" si="314">SUM(H2:H10001)</f>
        <v>0</v>
      </c>
      <c r="I10003" s="13">
        <f t="shared" si="314"/>
        <v>539832.49968463578</v>
      </c>
      <c r="J10003" s="13">
        <f t="shared" si="314"/>
        <v>0</v>
      </c>
      <c r="K10003" s="13">
        <f t="shared" si="314"/>
        <v>1617.2805281490819</v>
      </c>
      <c r="L10003" s="13">
        <f t="shared" si="314"/>
        <v>-221.54527782864136</v>
      </c>
      <c r="M10003" s="13">
        <f t="shared" si="314"/>
        <v>16020878.730267346</v>
      </c>
      <c r="N10003" s="13">
        <f t="shared" si="314"/>
        <v>0</v>
      </c>
    </row>
    <row r="10004" spans="1:14" x14ac:dyDescent="0.35">
      <c r="G10004" t="s">
        <v>60</v>
      </c>
      <c r="H10004" s="13">
        <f t="shared" ref="H10004:N10004" si="315">AVERAGE(H2:H10001)</f>
        <v>0</v>
      </c>
      <c r="I10004" s="13">
        <f t="shared" si="315"/>
        <v>53.983249968463575</v>
      </c>
      <c r="J10004" s="13">
        <f t="shared" si="315"/>
        <v>0</v>
      </c>
      <c r="K10004" s="13">
        <f t="shared" si="315"/>
        <v>0.16172805281490818</v>
      </c>
      <c r="L10004" s="13">
        <f t="shared" si="315"/>
        <v>-2.2154527782864135E-2</v>
      </c>
      <c r="M10004" s="13">
        <f t="shared" si="315"/>
        <v>1602.0878730267345</v>
      </c>
      <c r="N10004" s="13">
        <f t="shared" si="315"/>
        <v>0</v>
      </c>
    </row>
    <row r="10006" spans="1:14" x14ac:dyDescent="0.35">
      <c r="F10006" s="14"/>
    </row>
    <row r="10007" spans="1:14" x14ac:dyDescent="0.35">
      <c r="F10007" s="1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4CFCA-BA20-4AF2-B893-14D22E80CE5B}">
  <sheetPr codeName="Sheet3"/>
  <dimension ref="B2:I85"/>
  <sheetViews>
    <sheetView workbookViewId="0">
      <selection activeCell="H15" sqref="H15"/>
    </sheetView>
  </sheetViews>
  <sheetFormatPr defaultRowHeight="14.5" x14ac:dyDescent="0.35"/>
  <cols>
    <col min="1" max="1" width="8.7265625" style="2"/>
    <col min="2" max="2" width="19" style="2" customWidth="1"/>
    <col min="3" max="3" width="15.7265625" style="2" customWidth="1"/>
    <col min="4" max="4" width="9.81640625" style="2" customWidth="1"/>
    <col min="5" max="5" width="28.81640625" style="2" customWidth="1"/>
    <col min="6" max="6" width="14.7265625" style="2" bestFit="1" customWidth="1"/>
    <col min="7" max="7" width="15.81640625" style="2" customWidth="1"/>
    <col min="8" max="8" width="8.7265625" style="2"/>
    <col min="9" max="9" width="6.6328125" style="2" customWidth="1"/>
    <col min="10" max="16384" width="8.7265625" style="2"/>
  </cols>
  <sheetData>
    <row r="2" spans="2:9" ht="31" x14ac:dyDescent="0.7">
      <c r="B2" s="8" t="s">
        <v>34</v>
      </c>
    </row>
    <row r="3" spans="2:9" ht="15" thickBot="1" x14ac:dyDescent="0.4"/>
    <row r="4" spans="2:9" ht="19" thickBot="1" x14ac:dyDescent="0.5">
      <c r="B4" s="131" t="s">
        <v>35</v>
      </c>
      <c r="C4" s="132"/>
      <c r="E4" s="131" t="s">
        <v>42</v>
      </c>
      <c r="F4" s="132"/>
      <c r="I4" s="9"/>
    </row>
    <row r="5" spans="2:9" x14ac:dyDescent="0.35">
      <c r="B5" s="77" t="s">
        <v>33</v>
      </c>
      <c r="C5" s="78" t="s">
        <v>36</v>
      </c>
      <c r="E5" s="79" t="s">
        <v>43</v>
      </c>
      <c r="F5" s="83">
        <f>Dashboard!D10*Dashboard!D11*Dashboard!$I$5</f>
        <v>1500000</v>
      </c>
    </row>
    <row r="6" spans="2:9" x14ac:dyDescent="0.35">
      <c r="B6" s="79" t="s">
        <v>37</v>
      </c>
      <c r="C6" s="80">
        <v>0</v>
      </c>
      <c r="E6" s="79" t="s">
        <v>44</v>
      </c>
      <c r="F6" s="83">
        <f>IF(Dashboard!I3,Dashboard!E10*Dashboard!E11*Dashboard!$I$5,0)</f>
        <v>3000000</v>
      </c>
    </row>
    <row r="7" spans="2:9" x14ac:dyDescent="0.35">
      <c r="B7" s="79" t="s">
        <v>38</v>
      </c>
      <c r="C7" s="80">
        <v>0.02</v>
      </c>
      <c r="E7" s="79" t="s">
        <v>45</v>
      </c>
      <c r="F7" s="83">
        <f>SQRT(F5^2 + F6^2 + 2*Dashboard!D15*F5*F6)</f>
        <v>3612478.3736376888</v>
      </c>
    </row>
    <row r="8" spans="2:9" x14ac:dyDescent="0.35">
      <c r="B8" s="79" t="s">
        <v>39</v>
      </c>
      <c r="C8" s="80">
        <v>0.08</v>
      </c>
      <c r="E8" s="79"/>
      <c r="F8" s="20"/>
    </row>
    <row r="9" spans="2:9" x14ac:dyDescent="0.35">
      <c r="B9" s="79" t="s">
        <v>40</v>
      </c>
      <c r="C9" s="80">
        <v>0.25</v>
      </c>
      <c r="E9" s="79" t="s">
        <v>46</v>
      </c>
      <c r="F9" s="83">
        <f>_xlfn.NORM.S.INV(Dashboard!D13)*F7*SQRT(Dashboard!D12/365)</f>
        <v>1847778.6809623069</v>
      </c>
    </row>
    <row r="10" spans="2:9" x14ac:dyDescent="0.35">
      <c r="B10" s="79"/>
      <c r="C10" s="20"/>
      <c r="E10" s="79" t="s">
        <v>47</v>
      </c>
      <c r="F10" s="84">
        <f xml:space="preserve"> IF(Dashboard!I3,((Dashboard!D10*Dashboard!D11*Dashboard!D14) + (Dashboard!E10*Dashboard!E11*Dashboard!E14)) / ((Dashboard!D10*Dashboard!D11) + (Dashboard!E10*Dashboard!E11)),Dashboard!D14)</f>
        <v>5.3333333333333337E-2</v>
      </c>
    </row>
    <row r="11" spans="2:9" x14ac:dyDescent="0.35">
      <c r="B11" s="79"/>
      <c r="C11" s="20"/>
      <c r="E11" s="79"/>
      <c r="F11" s="20"/>
    </row>
    <row r="12" spans="2:9" ht="15" thickBot="1" x14ac:dyDescent="0.4">
      <c r="B12" s="81"/>
      <c r="C12" s="82"/>
      <c r="E12" s="81" t="s">
        <v>48</v>
      </c>
      <c r="F12" s="82">
        <f xml:space="preserve"> EXP(-Dashboard!I12 * (Dashboard!D12/365))</f>
        <v>0.99863107482035596</v>
      </c>
    </row>
    <row r="14" spans="2:9" ht="15" thickBot="1" x14ac:dyDescent="0.4"/>
    <row r="15" spans="2:9" ht="19" thickBot="1" x14ac:dyDescent="0.5">
      <c r="B15" s="131" t="s">
        <v>54</v>
      </c>
      <c r="C15" s="132"/>
      <c r="E15" s="131" t="s">
        <v>72</v>
      </c>
      <c r="F15" s="133"/>
      <c r="G15" s="132"/>
    </row>
    <row r="16" spans="2:9" x14ac:dyDescent="0.35">
      <c r="B16" s="79" t="s">
        <v>55</v>
      </c>
      <c r="C16" s="83">
        <f>MAX(Simulation!F2:F10001)</f>
        <v>1856741.8981718726</v>
      </c>
      <c r="E16" s="79" t="s">
        <v>29</v>
      </c>
      <c r="F16" s="3" t="s">
        <v>73</v>
      </c>
      <c r="G16" s="20" t="s">
        <v>74</v>
      </c>
    </row>
    <row r="17" spans="2:7" x14ac:dyDescent="0.35">
      <c r="B17" s="79" t="s">
        <v>56</v>
      </c>
      <c r="C17" s="83">
        <f>MIN(Simulation!F2:F10001)</f>
        <v>-2409076.1980308895</v>
      </c>
      <c r="D17" s="11"/>
      <c r="E17" s="79">
        <v>10</v>
      </c>
      <c r="F17" s="11">
        <f>SQRT(E17/Dashboard!$D$12)</f>
        <v>1</v>
      </c>
      <c r="G17" s="85">
        <f>Dashboard!$E$26*'Lookups and Calculations'!F17</f>
        <v>1773955.6215376731</v>
      </c>
    </row>
    <row r="18" spans="2:7" x14ac:dyDescent="0.35">
      <c r="B18" s="79" t="s">
        <v>57</v>
      </c>
      <c r="C18" s="88">
        <f>CEILING(IF(Dashboard!I3,C16/(Dashboard!D10+Dashboard!E10),C16/Dashboard!D10),0.01)</f>
        <v>0.08</v>
      </c>
      <c r="D18" s="11"/>
      <c r="E18" s="79">
        <v>30</v>
      </c>
      <c r="F18" s="11">
        <f>SQRT(E18/Dashboard!$D$12)</f>
        <v>1.7320508075688772</v>
      </c>
      <c r="G18" s="85">
        <f>Dashboard!$E$26*'Lookups and Calculations'!F18</f>
        <v>3072581.2668756759</v>
      </c>
    </row>
    <row r="19" spans="2:7" x14ac:dyDescent="0.35">
      <c r="B19" s="79" t="s">
        <v>58</v>
      </c>
      <c r="C19" s="88">
        <f>FLOOR(IF(Dashboard!I3,C17/(Dashboard!D10+Dashboard!E10),C17/Dashboard!D10),0.01)</f>
        <v>-0.1</v>
      </c>
      <c r="D19" s="11"/>
      <c r="E19" s="79">
        <v>60</v>
      </c>
      <c r="F19" s="11">
        <f>SQRT(E19/Dashboard!$D$12)</f>
        <v>2.4494897427831779</v>
      </c>
      <c r="G19" s="85">
        <f>Dashboard!$E$26*'Lookups and Calculations'!F19</f>
        <v>4345286.0991090871</v>
      </c>
    </row>
    <row r="20" spans="2:7" ht="15" thickBot="1" x14ac:dyDescent="0.4">
      <c r="B20" s="81" t="s">
        <v>59</v>
      </c>
      <c r="C20" s="89">
        <f>IF(Dashboard!I3,(Dashboard!D10+Dashboard!E10),Dashboard!D10)</f>
        <v>25000000</v>
      </c>
      <c r="D20" s="11"/>
      <c r="E20" s="79">
        <v>90</v>
      </c>
      <c r="F20" s="11">
        <f>SQRT(E20/Dashboard!$D$12)</f>
        <v>3</v>
      </c>
      <c r="G20" s="85">
        <f>Dashboard!$E$26*'Lookups and Calculations'!F20</f>
        <v>5321866.8646130189</v>
      </c>
    </row>
    <row r="21" spans="2:7" x14ac:dyDescent="0.35">
      <c r="D21" s="11"/>
      <c r="E21" s="79">
        <v>180</v>
      </c>
      <c r="F21" s="11">
        <f>SQRT(E21/Dashboard!$D$12)</f>
        <v>4.2426406871192848</v>
      </c>
      <c r="G21" s="85">
        <f>Dashboard!$E$26*'Lookups and Calculations'!F21</f>
        <v>7526256.2970797112</v>
      </c>
    </row>
    <row r="22" spans="2:7" ht="15" thickBot="1" x14ac:dyDescent="0.4">
      <c r="D22" s="11"/>
      <c r="E22" s="81">
        <v>365</v>
      </c>
      <c r="F22" s="86">
        <f>SQRT(E22/Dashboard!$D$12)</f>
        <v>6.0415229867972862</v>
      </c>
      <c r="G22" s="87">
        <f>Dashboard!$E$26*'Lookups and Calculations'!F22</f>
        <v>10717393.665078118</v>
      </c>
    </row>
    <row r="23" spans="2:7" x14ac:dyDescent="0.35">
      <c r="B23" s="2" t="s">
        <v>53</v>
      </c>
      <c r="C23" s="2" t="s">
        <v>52</v>
      </c>
      <c r="D23" s="11"/>
    </row>
    <row r="24" spans="2:7" x14ac:dyDescent="0.35">
      <c r="B24" s="10" cm="1">
        <f t="array" ref="B24:B42">_xlfn.SEQUENCE((C18-C19+0.01)*100,1,C19,0.01)</f>
        <v>-0.1</v>
      </c>
      <c r="C24" s="2" cm="1">
        <f t="array" ref="C24:C42">COUNTIFS(Simulation!$F$2:$F$10001, "&gt;="&amp;(_xlfn.ANCHORARRAY(B24)*$C$20), Simulation!$F$2:$F$10001, "&lt;"&amp;((_xlfn.ANCHORARRAY(B24)+0.01)*$C$20))</f>
        <v>1</v>
      </c>
      <c r="D24" s="11"/>
    </row>
    <row r="25" spans="2:7" x14ac:dyDescent="0.35">
      <c r="B25" s="10">
        <v>-9.0000000000000011E-2</v>
      </c>
      <c r="C25" s="2">
        <v>1</v>
      </c>
      <c r="D25" s="11"/>
    </row>
    <row r="26" spans="2:7" x14ac:dyDescent="0.35">
      <c r="B26" s="10">
        <v>-8.0000000000000016E-2</v>
      </c>
      <c r="C26" s="2">
        <v>3</v>
      </c>
      <c r="D26" s="11"/>
    </row>
    <row r="27" spans="2:7" x14ac:dyDescent="0.35">
      <c r="B27" s="10">
        <v>-7.0000000000000021E-2</v>
      </c>
      <c r="C27" s="2">
        <v>26</v>
      </c>
      <c r="D27" s="11"/>
    </row>
    <row r="28" spans="2:7" x14ac:dyDescent="0.35">
      <c r="B28" s="10">
        <v>-6.0000000000000019E-2</v>
      </c>
      <c r="C28" s="2">
        <v>107</v>
      </c>
      <c r="D28" s="11"/>
    </row>
    <row r="29" spans="2:7" x14ac:dyDescent="0.35">
      <c r="B29" s="10">
        <v>-5.0000000000000017E-2</v>
      </c>
      <c r="C29" s="2">
        <v>221</v>
      </c>
      <c r="D29" s="11"/>
    </row>
    <row r="30" spans="2:7" x14ac:dyDescent="0.35">
      <c r="B30" s="10">
        <v>-4.0000000000000015E-2</v>
      </c>
      <c r="C30" s="2">
        <v>502</v>
      </c>
      <c r="D30" s="11"/>
    </row>
    <row r="31" spans="2:7" x14ac:dyDescent="0.35">
      <c r="B31" s="10">
        <v>-3.0000000000000013E-2</v>
      </c>
      <c r="C31" s="2">
        <v>896</v>
      </c>
      <c r="D31" s="11"/>
    </row>
    <row r="32" spans="2:7" x14ac:dyDescent="0.35">
      <c r="B32" s="10">
        <v>-2.0000000000000011E-2</v>
      </c>
      <c r="C32" s="2">
        <v>1393</v>
      </c>
      <c r="D32" s="11"/>
    </row>
    <row r="33" spans="2:4" x14ac:dyDescent="0.35">
      <c r="B33" s="10">
        <v>-1.0000000000000011E-2</v>
      </c>
      <c r="C33" s="2">
        <v>1742</v>
      </c>
      <c r="D33" s="11"/>
    </row>
    <row r="34" spans="2:4" x14ac:dyDescent="0.35">
      <c r="B34" s="10">
        <v>0</v>
      </c>
      <c r="C34" s="2">
        <v>1790</v>
      </c>
      <c r="D34" s="11"/>
    </row>
    <row r="35" spans="2:4" x14ac:dyDescent="0.35">
      <c r="B35" s="10">
        <v>0.01</v>
      </c>
      <c r="C35" s="2">
        <v>1463</v>
      </c>
      <c r="D35" s="11"/>
    </row>
    <row r="36" spans="2:4" x14ac:dyDescent="0.35">
      <c r="B36" s="10">
        <v>0.02</v>
      </c>
      <c r="C36" s="2">
        <v>937</v>
      </c>
      <c r="D36" s="11"/>
    </row>
    <row r="37" spans="2:4" x14ac:dyDescent="0.35">
      <c r="B37" s="10">
        <v>0.03</v>
      </c>
      <c r="C37" s="2">
        <v>545</v>
      </c>
      <c r="D37" s="11"/>
    </row>
    <row r="38" spans="2:4" x14ac:dyDescent="0.35">
      <c r="B38" s="10">
        <v>0.04</v>
      </c>
      <c r="C38" s="2">
        <v>261</v>
      </c>
      <c r="D38" s="11"/>
    </row>
    <row r="39" spans="2:4" x14ac:dyDescent="0.35">
      <c r="B39" s="10">
        <v>0.05</v>
      </c>
      <c r="C39" s="2">
        <v>82</v>
      </c>
    </row>
    <row r="40" spans="2:4" x14ac:dyDescent="0.35">
      <c r="B40" s="10">
        <v>6.0000000000000005E-2</v>
      </c>
      <c r="C40" s="2">
        <v>28</v>
      </c>
    </row>
    <row r="41" spans="2:4" x14ac:dyDescent="0.35">
      <c r="B41" s="10">
        <v>7.0000000000000007E-2</v>
      </c>
      <c r="C41" s="2">
        <v>2</v>
      </c>
    </row>
    <row r="42" spans="2:4" x14ac:dyDescent="0.35">
      <c r="B42" s="10">
        <v>0.08</v>
      </c>
      <c r="C42" s="2">
        <v>0</v>
      </c>
    </row>
    <row r="43" spans="2:4" x14ac:dyDescent="0.35">
      <c r="B43" s="10"/>
    </row>
    <row r="44" spans="2:4" x14ac:dyDescent="0.35">
      <c r="B44" s="10"/>
    </row>
    <row r="45" spans="2:4" x14ac:dyDescent="0.35">
      <c r="B45" s="10"/>
    </row>
    <row r="46" spans="2:4" x14ac:dyDescent="0.35">
      <c r="B46" s="10"/>
    </row>
    <row r="47" spans="2:4" x14ac:dyDescent="0.35">
      <c r="B47" s="10"/>
    </row>
    <row r="48" spans="2:4" x14ac:dyDescent="0.35">
      <c r="B48" s="10"/>
    </row>
    <row r="49" spans="2:2" x14ac:dyDescent="0.35">
      <c r="B49" s="10"/>
    </row>
    <row r="50" spans="2:2" x14ac:dyDescent="0.35">
      <c r="B50" s="10"/>
    </row>
    <row r="51" spans="2:2" x14ac:dyDescent="0.35">
      <c r="B51" s="10"/>
    </row>
    <row r="52" spans="2:2" x14ac:dyDescent="0.35">
      <c r="B52" s="10"/>
    </row>
    <row r="53" spans="2:2" x14ac:dyDescent="0.35">
      <c r="B53" s="10"/>
    </row>
    <row r="54" spans="2:2" x14ac:dyDescent="0.35">
      <c r="B54" s="10"/>
    </row>
    <row r="55" spans="2:2" x14ac:dyDescent="0.35">
      <c r="B55" s="10"/>
    </row>
    <row r="56" spans="2:2" x14ac:dyDescent="0.35">
      <c r="B56" s="10"/>
    </row>
    <row r="57" spans="2:2" x14ac:dyDescent="0.35">
      <c r="B57" s="10"/>
    </row>
    <row r="58" spans="2:2" x14ac:dyDescent="0.35">
      <c r="B58" s="10"/>
    </row>
    <row r="59" spans="2:2" x14ac:dyDescent="0.35">
      <c r="B59" s="10"/>
    </row>
    <row r="60" spans="2:2" x14ac:dyDescent="0.35">
      <c r="B60" s="10"/>
    </row>
    <row r="61" spans="2:2" x14ac:dyDescent="0.35">
      <c r="B61" s="10"/>
    </row>
    <row r="62" spans="2:2" x14ac:dyDescent="0.35">
      <c r="B62" s="10"/>
    </row>
    <row r="63" spans="2:2" x14ac:dyDescent="0.35">
      <c r="B63" s="10"/>
    </row>
    <row r="64" spans="2:2" x14ac:dyDescent="0.35">
      <c r="B64" s="10"/>
    </row>
    <row r="65" spans="2:2" x14ac:dyDescent="0.35">
      <c r="B65" s="10"/>
    </row>
    <row r="66" spans="2:2" x14ac:dyDescent="0.35">
      <c r="B66" s="10"/>
    </row>
    <row r="67" spans="2:2" x14ac:dyDescent="0.35">
      <c r="B67" s="10"/>
    </row>
    <row r="68" spans="2:2" x14ac:dyDescent="0.35">
      <c r="B68" s="10"/>
    </row>
    <row r="69" spans="2:2" x14ac:dyDescent="0.35">
      <c r="B69" s="10"/>
    </row>
    <row r="70" spans="2:2" x14ac:dyDescent="0.35">
      <c r="B70" s="10"/>
    </row>
    <row r="71" spans="2:2" x14ac:dyDescent="0.35">
      <c r="B71" s="10"/>
    </row>
    <row r="72" spans="2:2" x14ac:dyDescent="0.35">
      <c r="B72" s="10"/>
    </row>
    <row r="73" spans="2:2" x14ac:dyDescent="0.35">
      <c r="B73" s="10"/>
    </row>
    <row r="74" spans="2:2" x14ac:dyDescent="0.35">
      <c r="B74" s="10"/>
    </row>
    <row r="75" spans="2:2" x14ac:dyDescent="0.35">
      <c r="B75" s="10"/>
    </row>
    <row r="76" spans="2:2" x14ac:dyDescent="0.35">
      <c r="B76" s="10"/>
    </row>
    <row r="77" spans="2:2" x14ac:dyDescent="0.35">
      <c r="B77" s="10"/>
    </row>
    <row r="78" spans="2:2" x14ac:dyDescent="0.35">
      <c r="B78" s="10"/>
    </row>
    <row r="79" spans="2:2" x14ac:dyDescent="0.35">
      <c r="B79" s="10"/>
    </row>
    <row r="80" spans="2:2" x14ac:dyDescent="0.35">
      <c r="B80" s="10"/>
    </row>
    <row r="81" spans="2:2" x14ac:dyDescent="0.35">
      <c r="B81" s="10"/>
    </row>
    <row r="82" spans="2:2" x14ac:dyDescent="0.35">
      <c r="B82" s="10"/>
    </row>
    <row r="83" spans="2:2" x14ac:dyDescent="0.35">
      <c r="B83" s="10"/>
    </row>
    <row r="84" spans="2:2" x14ac:dyDescent="0.35">
      <c r="B84" s="10"/>
    </row>
    <row r="85" spans="2:2" x14ac:dyDescent="0.35">
      <c r="B85" s="10"/>
    </row>
  </sheetData>
  <mergeCells count="4">
    <mergeCell ref="B4:C4"/>
    <mergeCell ref="E4:F4"/>
    <mergeCell ref="B15:C15"/>
    <mergeCell ref="E15:G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2c09df1-6ae4-4b98-b6fa-ba2a68b161b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456A22EF381E4FB3844BD03FCFD78E" ma:contentTypeVersion="13" ma:contentTypeDescription="Create a new document." ma:contentTypeScope="" ma:versionID="157ac32052c0ded9431e83e408fc03cb">
  <xsd:schema xmlns:xsd="http://www.w3.org/2001/XMLSchema" xmlns:xs="http://www.w3.org/2001/XMLSchema" xmlns:p="http://schemas.microsoft.com/office/2006/metadata/properties" xmlns:ns3="82c09df1-6ae4-4b98-b6fa-ba2a68b161b7" xmlns:ns4="14a9cb57-0ac3-43c7-be3b-7f37bc1bb366" targetNamespace="http://schemas.microsoft.com/office/2006/metadata/properties" ma:root="true" ma:fieldsID="5e340c0704bec1ea7877323f19c76d77" ns3:_="" ns4:_="">
    <xsd:import namespace="82c09df1-6ae4-4b98-b6fa-ba2a68b161b7"/>
    <xsd:import namespace="14a9cb57-0ac3-43c7-be3b-7f37bc1bb366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c09df1-6ae4-4b98-b6fa-ba2a68b161b7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9cb57-0ac3-43c7-be3b-7f37bc1bb366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75BA30-1AF8-498B-9DEB-5DABCCA31A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878477-C1CE-41B8-82FC-CEF9601E8DCF}">
  <ds:schemaRefs>
    <ds:schemaRef ds:uri="http://purl.org/dc/dcmitype/"/>
    <ds:schemaRef ds:uri="http://www.w3.org/XML/1998/namespace"/>
    <ds:schemaRef ds:uri="82c09df1-6ae4-4b98-b6fa-ba2a68b161b7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microsoft.com/office/2006/metadata/properties"/>
    <ds:schemaRef ds:uri="14a9cb57-0ac3-43c7-be3b-7f37bc1bb36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8B35564-335C-4DA2-AB83-6E87735763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c09df1-6ae4-4b98-b6fa-ba2a68b161b7"/>
    <ds:schemaRef ds:uri="14a9cb57-0ac3-43c7-be3b-7f37bc1bb3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5567eafd-e777-42a5-91bb-9440fd43b893}" enabled="0" method="" siteId="{5567eafd-e777-42a5-91bb-9440fd43b89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Simulation</vt:lpstr>
      <vt:lpstr>Lookups and Calculations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Jamie Wilson</dc:creator>
  <cp:keywords/>
  <dc:description/>
  <cp:lastModifiedBy>Wilson11,J (ug)</cp:lastModifiedBy>
  <cp:revision/>
  <dcterms:created xsi:type="dcterms:W3CDTF">2025-11-22T22:33:31Z</dcterms:created>
  <dcterms:modified xsi:type="dcterms:W3CDTF">2026-07-26T21:57:05Z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0x010100A7456A22EF381E4FB3844BD03FCFD78E</vt:lpwstr>
  </property>
</Properties>
</file>